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hidePivotFieldList="1" defaultThemeVersion="166925"/>
  <mc:AlternateContent xmlns:mc="http://schemas.openxmlformats.org/markup-compatibility/2006">
    <mc:Choice Requires="x15">
      <x15ac:absPath xmlns:x15ac="http://schemas.microsoft.com/office/spreadsheetml/2010/11/ac" url="C:\Users\t.nara-pc\develop2\python\get_ss_to_excel_for_q10\get_ss_to_excel_for_q10\"/>
    </mc:Choice>
  </mc:AlternateContent>
  <xr:revisionPtr revIDLastSave="0" documentId="13_ncr:1_{89AF6262-52A8-4BEF-B831-DF990958C6DC}" xr6:coauthVersionLast="47" xr6:coauthVersionMax="47" xr10:uidLastSave="{00000000-0000-0000-0000-000000000000}"/>
  <bookViews>
    <workbookView xWindow="-120" yWindow="-120" windowWidth="20730" windowHeight="11310" tabRatio="711" activeTab="4" xr2:uid="{33A8B340-5BEC-A542-88FB-5DB937565C93}"/>
  </bookViews>
  <sheets>
    <sheet name="年式" sheetId="78" r:id="rId1"/>
    <sheet name="戻" sheetId="58" r:id="rId2"/>
    <sheet name="貼付" sheetId="60" r:id="rId3"/>
    <sheet name="在庫" sheetId="52" r:id="rId4"/>
    <sheet name="価格調査" sheetId="81" r:id="rId5"/>
    <sheet name="価格変更依頼" sheetId="75" r:id="rId6"/>
    <sheet name="CM登録" sheetId="47" r:id="rId7"/>
    <sheet name="申請" sheetId="64" r:id="rId8"/>
    <sheet name="Q商品" sheetId="50" r:id="rId9"/>
    <sheet name="作成 (2)" sheetId="77" r:id="rId10"/>
    <sheet name="作成" sheetId="53" r:id="rId11"/>
    <sheet name="説明" sheetId="65" r:id="rId12"/>
    <sheet name="引当" sheetId="55" r:id="rId13"/>
    <sheet name="イベント" sheetId="57" r:id="rId14"/>
    <sheet name="販売本数" sheetId="79" r:id="rId15"/>
    <sheet name="価格調査0125" sheetId="82" r:id="rId16"/>
  </sheets>
  <externalReferences>
    <externalReference r:id="rId17"/>
  </externalReferences>
  <definedNames>
    <definedName name="_xlnm._FilterDatabase" localSheetId="6" hidden="1">CM登録!$A$1:$M$808</definedName>
    <definedName name="_xlnm._FilterDatabase" localSheetId="8" hidden="1">Q商品!$A$4:$AV$1080</definedName>
    <definedName name="_xlnm._FilterDatabase" localSheetId="12" hidden="1">引当!$A$2:$AS$81</definedName>
    <definedName name="_xlnm._FilterDatabase" localSheetId="4" hidden="1">価格調査!$A$2:$BY$785</definedName>
    <definedName name="_xlnm._FilterDatabase" localSheetId="15" hidden="1">価格調査0125!$A$2:$BI$792</definedName>
    <definedName name="_xlnm._FilterDatabase" localSheetId="5" hidden="1">価格変更依頼!$B$2:$BD$595</definedName>
    <definedName name="_xlnm._FilterDatabase" localSheetId="3" hidden="1">在庫!$A$1:$N$1618</definedName>
    <definedName name="_xlnm._FilterDatabase" localSheetId="9" hidden="1">'作成 (2)'!$A$4:$CI$766</definedName>
    <definedName name="_xlnm._FilterDatabase" localSheetId="11" hidden="1">説明!$A$8:$AA$211</definedName>
    <definedName name="_xlnm._FilterDatabase" localSheetId="0" hidden="1">年式!$F$1:$M$14</definedName>
  </definedNames>
  <calcPr calcId="191029"/>
  <pivotCaches>
    <pivotCache cacheId="12" r:id="rId18"/>
    <pivotCache cacheId="13"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B790" i="81" l="1"/>
  <c r="BC790" i="81" s="1"/>
  <c r="BA790" i="81"/>
  <c r="AZ790" i="81"/>
  <c r="AY790" i="81"/>
  <c r="AX790" i="81"/>
  <c r="AW790" i="81"/>
  <c r="AV790" i="81"/>
  <c r="AU790" i="81"/>
  <c r="AT790" i="81"/>
  <c r="AS790" i="81"/>
  <c r="AR790" i="81"/>
  <c r="BB789" i="81"/>
  <c r="BA789" i="81"/>
  <c r="AZ789" i="81"/>
  <c r="AY789" i="81"/>
  <c r="AX789" i="81"/>
  <c r="X789" i="81" s="1"/>
  <c r="AW789" i="81"/>
  <c r="AV789" i="81"/>
  <c r="AU789" i="81"/>
  <c r="AT789" i="81"/>
  <c r="AS789" i="81"/>
  <c r="AR789" i="81"/>
  <c r="BB788" i="81"/>
  <c r="BA788" i="81"/>
  <c r="AZ788" i="81"/>
  <c r="I788" i="81" s="1"/>
  <c r="AY788" i="81"/>
  <c r="AX788" i="81"/>
  <c r="AW788" i="81"/>
  <c r="AV788" i="81"/>
  <c r="AU788" i="81"/>
  <c r="AT788" i="81"/>
  <c r="AS788" i="81"/>
  <c r="AR788" i="81"/>
  <c r="BB787" i="81"/>
  <c r="BA787" i="81"/>
  <c r="AZ787" i="81"/>
  <c r="AY787" i="81"/>
  <c r="C787" i="81" s="1"/>
  <c r="AX787" i="81"/>
  <c r="AW787" i="81"/>
  <c r="AV787" i="81"/>
  <c r="AU787" i="81"/>
  <c r="AT787" i="81"/>
  <c r="AS787" i="81"/>
  <c r="AR787" i="81"/>
  <c r="BB786" i="81"/>
  <c r="BA786" i="81"/>
  <c r="AZ786" i="81"/>
  <c r="AY786" i="81"/>
  <c r="Y786" i="81" s="1"/>
  <c r="AX786" i="81"/>
  <c r="X786" i="81" s="1"/>
  <c r="AW786" i="81"/>
  <c r="AV786" i="81"/>
  <c r="AU786" i="81"/>
  <c r="AT786" i="81"/>
  <c r="AS786" i="81"/>
  <c r="AR786" i="81"/>
  <c r="BJ790" i="81"/>
  <c r="BI790" i="81"/>
  <c r="BH790" i="81"/>
  <c r="BG790" i="81"/>
  <c r="BF790" i="81"/>
  <c r="I790" i="81"/>
  <c r="Q790" i="81"/>
  <c r="X790" i="81"/>
  <c r="U790" i="81"/>
  <c r="AD790" i="81" s="1"/>
  <c r="B790" i="81"/>
  <c r="BJ789" i="81"/>
  <c r="BI789" i="81"/>
  <c r="BH789" i="81"/>
  <c r="BG789" i="81"/>
  <c r="BF789" i="81"/>
  <c r="I789" i="81"/>
  <c r="Q789" i="81"/>
  <c r="U789" i="81"/>
  <c r="AD789" i="81" s="1"/>
  <c r="B789" i="81"/>
  <c r="BJ788" i="81"/>
  <c r="BI788" i="81"/>
  <c r="BH788" i="81"/>
  <c r="BG788" i="81"/>
  <c r="BF788" i="81"/>
  <c r="Q788" i="81"/>
  <c r="X788" i="81"/>
  <c r="U788" i="81"/>
  <c r="AD788" i="81" s="1"/>
  <c r="B788" i="81"/>
  <c r="BJ787" i="81"/>
  <c r="BI787" i="81"/>
  <c r="BH787" i="81"/>
  <c r="BG787" i="81"/>
  <c r="BF787" i="81"/>
  <c r="BC787" i="81"/>
  <c r="I787" i="81"/>
  <c r="X787" i="81"/>
  <c r="U787" i="81"/>
  <c r="AD787" i="81" s="1"/>
  <c r="B787" i="81"/>
  <c r="BJ786" i="81"/>
  <c r="BI786" i="81"/>
  <c r="BH786" i="81"/>
  <c r="BG786" i="81"/>
  <c r="BF786" i="81"/>
  <c r="I786" i="81"/>
  <c r="U786" i="81"/>
  <c r="AD786" i="81" s="1"/>
  <c r="B786" i="81"/>
  <c r="BH792" i="81"/>
  <c r="BG792" i="81"/>
  <c r="BB792" i="81"/>
  <c r="BA792" i="81"/>
  <c r="AZ792" i="81"/>
  <c r="AY792" i="81"/>
  <c r="AX792" i="81"/>
  <c r="AW792" i="81"/>
  <c r="AV792" i="81"/>
  <c r="AU792" i="81"/>
  <c r="AT792" i="81"/>
  <c r="AS792" i="81"/>
  <c r="AR792" i="81"/>
  <c r="BH785" i="81"/>
  <c r="BG785" i="81"/>
  <c r="BB785" i="81"/>
  <c r="BA785" i="81"/>
  <c r="AZ785" i="81"/>
  <c r="AY785" i="81"/>
  <c r="AX785" i="81"/>
  <c r="AW785" i="81"/>
  <c r="AV785" i="81"/>
  <c r="AU785" i="81"/>
  <c r="AT785" i="81"/>
  <c r="AS785" i="81"/>
  <c r="AR785" i="81"/>
  <c r="BH784" i="81"/>
  <c r="BG784" i="81"/>
  <c r="BB784" i="81"/>
  <c r="BA784" i="81"/>
  <c r="AZ784" i="81"/>
  <c r="AY784" i="81"/>
  <c r="AX784" i="81"/>
  <c r="AW784" i="81"/>
  <c r="AV784" i="81"/>
  <c r="AU784" i="81"/>
  <c r="AT784" i="81"/>
  <c r="AS784" i="81"/>
  <c r="AR784" i="81"/>
  <c r="BH783" i="81"/>
  <c r="BG783" i="81"/>
  <c r="BB783" i="81"/>
  <c r="BA783" i="81"/>
  <c r="AZ783" i="81"/>
  <c r="AY783" i="81"/>
  <c r="AX783" i="81"/>
  <c r="AW783" i="81"/>
  <c r="AV783" i="81"/>
  <c r="AU783" i="81"/>
  <c r="AT783" i="81"/>
  <c r="AS783" i="81"/>
  <c r="AR783" i="81"/>
  <c r="BH782" i="81"/>
  <c r="BG782" i="81"/>
  <c r="BB782" i="81"/>
  <c r="BA782" i="81"/>
  <c r="AZ782" i="81"/>
  <c r="AY782" i="81"/>
  <c r="AX782" i="81"/>
  <c r="AW782" i="81"/>
  <c r="AV782" i="81"/>
  <c r="AU782" i="81"/>
  <c r="AT782" i="81"/>
  <c r="AS782" i="81"/>
  <c r="AR782" i="81"/>
  <c r="BH781" i="81"/>
  <c r="BG781" i="81"/>
  <c r="BB781" i="81"/>
  <c r="BA781" i="81"/>
  <c r="AZ781" i="81"/>
  <c r="AY781" i="81"/>
  <c r="AX781" i="81"/>
  <c r="AW781" i="81"/>
  <c r="AV781" i="81"/>
  <c r="AU781" i="81"/>
  <c r="AT781" i="81"/>
  <c r="AS781" i="81"/>
  <c r="AR781" i="81"/>
  <c r="BH780" i="81"/>
  <c r="BG780" i="81"/>
  <c r="BB780" i="81"/>
  <c r="BA780" i="81"/>
  <c r="AZ780" i="81"/>
  <c r="AY780" i="81"/>
  <c r="AX780" i="81"/>
  <c r="AW780" i="81"/>
  <c r="AV780" i="81"/>
  <c r="AU780" i="81"/>
  <c r="AT780" i="81"/>
  <c r="AS780" i="81"/>
  <c r="AR780" i="81"/>
  <c r="BH779" i="81"/>
  <c r="BG779" i="81"/>
  <c r="BB779" i="81"/>
  <c r="BA779" i="81"/>
  <c r="AZ779" i="81"/>
  <c r="AY779" i="81"/>
  <c r="AX779" i="81"/>
  <c r="AW779" i="81"/>
  <c r="AV779" i="81"/>
  <c r="AU779" i="81"/>
  <c r="AT779" i="81"/>
  <c r="AS779" i="81"/>
  <c r="AR779" i="81"/>
  <c r="BH778" i="81"/>
  <c r="BG778" i="81"/>
  <c r="BB778" i="81"/>
  <c r="BA778" i="81"/>
  <c r="AZ778" i="81"/>
  <c r="AY778" i="81"/>
  <c r="AX778" i="81"/>
  <c r="AW778" i="81"/>
  <c r="AV778" i="81"/>
  <c r="AU778" i="81"/>
  <c r="AT778" i="81"/>
  <c r="AS778" i="81"/>
  <c r="AR778" i="81"/>
  <c r="BH777" i="81"/>
  <c r="BG777" i="81"/>
  <c r="BB777" i="81"/>
  <c r="BA777" i="81"/>
  <c r="AZ777" i="81"/>
  <c r="AY777" i="81"/>
  <c r="AX777" i="81"/>
  <c r="AW777" i="81"/>
  <c r="AV777" i="81"/>
  <c r="AU777" i="81"/>
  <c r="AT777" i="81"/>
  <c r="AS777" i="81"/>
  <c r="AR777" i="81"/>
  <c r="BH776" i="81"/>
  <c r="BG776" i="81"/>
  <c r="BB776" i="81"/>
  <c r="BA776" i="81"/>
  <c r="AZ776" i="81"/>
  <c r="AY776" i="81"/>
  <c r="AX776" i="81"/>
  <c r="AW776" i="81"/>
  <c r="AV776" i="81"/>
  <c r="AU776" i="81"/>
  <c r="AT776" i="81"/>
  <c r="AS776" i="81"/>
  <c r="AR776" i="81"/>
  <c r="BH775" i="81"/>
  <c r="BG775" i="81"/>
  <c r="BB775" i="81"/>
  <c r="BA775" i="81"/>
  <c r="AZ775" i="81"/>
  <c r="AY775" i="81"/>
  <c r="AX775" i="81"/>
  <c r="AW775" i="81"/>
  <c r="AV775" i="81"/>
  <c r="AU775" i="81"/>
  <c r="AT775" i="81"/>
  <c r="AS775" i="81"/>
  <c r="AR775" i="81"/>
  <c r="BH774" i="81"/>
  <c r="BG774" i="81"/>
  <c r="BB774" i="81"/>
  <c r="BA774" i="81"/>
  <c r="AZ774" i="81"/>
  <c r="AY774" i="81"/>
  <c r="AX774" i="81"/>
  <c r="AW774" i="81"/>
  <c r="AV774" i="81"/>
  <c r="AU774" i="81"/>
  <c r="AT774" i="81"/>
  <c r="AS774" i="81"/>
  <c r="AR774" i="81"/>
  <c r="BH773" i="81"/>
  <c r="BG773" i="81"/>
  <c r="BB773" i="81"/>
  <c r="BA773" i="81"/>
  <c r="AZ773" i="81"/>
  <c r="AY773" i="81"/>
  <c r="AX773" i="81"/>
  <c r="AW773" i="81"/>
  <c r="AV773" i="81"/>
  <c r="AU773" i="81"/>
  <c r="AT773" i="81"/>
  <c r="AS773" i="81"/>
  <c r="AR773" i="81"/>
  <c r="BH772" i="81"/>
  <c r="BG772" i="81"/>
  <c r="BB772" i="81"/>
  <c r="BA772" i="81"/>
  <c r="AZ772" i="81"/>
  <c r="AY772" i="81"/>
  <c r="AX772" i="81"/>
  <c r="AW772" i="81"/>
  <c r="AV772" i="81"/>
  <c r="AU772" i="81"/>
  <c r="AT772" i="81"/>
  <c r="AS772" i="81"/>
  <c r="AR772" i="81"/>
  <c r="BH771" i="81"/>
  <c r="BG771" i="81"/>
  <c r="BB771" i="81"/>
  <c r="BA771" i="81"/>
  <c r="AZ771" i="81"/>
  <c r="AY771" i="81"/>
  <c r="AX771" i="81"/>
  <c r="AW771" i="81"/>
  <c r="AV771" i="81"/>
  <c r="AU771" i="81"/>
  <c r="AT771" i="81"/>
  <c r="AS771" i="81"/>
  <c r="AR771" i="81"/>
  <c r="BH770" i="81"/>
  <c r="BG770" i="81"/>
  <c r="BB770" i="81"/>
  <c r="BA770" i="81"/>
  <c r="AZ770" i="81"/>
  <c r="AY770" i="81"/>
  <c r="AX770" i="81"/>
  <c r="AW770" i="81"/>
  <c r="AV770" i="81"/>
  <c r="AU770" i="81"/>
  <c r="AT770" i="81"/>
  <c r="AS770" i="81"/>
  <c r="AR770" i="81"/>
  <c r="BH769" i="81"/>
  <c r="BG769" i="81"/>
  <c r="BB769" i="81"/>
  <c r="BA769" i="81"/>
  <c r="AZ769" i="81"/>
  <c r="AY769" i="81"/>
  <c r="AX769" i="81"/>
  <c r="AW769" i="81"/>
  <c r="AV769" i="81"/>
  <c r="AU769" i="81"/>
  <c r="AT769" i="81"/>
  <c r="AS769" i="81"/>
  <c r="AR769" i="81"/>
  <c r="BH768" i="81"/>
  <c r="BG768" i="81"/>
  <c r="BB768" i="81"/>
  <c r="BA768" i="81"/>
  <c r="AZ768" i="81"/>
  <c r="AY768" i="81"/>
  <c r="AX768" i="81"/>
  <c r="AW768" i="81"/>
  <c r="AV768" i="81"/>
  <c r="AU768" i="81"/>
  <c r="AT768" i="81"/>
  <c r="AS768" i="81"/>
  <c r="AR768" i="81"/>
  <c r="BH767" i="81"/>
  <c r="BG767" i="81"/>
  <c r="BB767" i="81"/>
  <c r="BA767" i="81"/>
  <c r="AZ767" i="81"/>
  <c r="AY767" i="81"/>
  <c r="AX767" i="81"/>
  <c r="AW767" i="81"/>
  <c r="AV767" i="81"/>
  <c r="AU767" i="81"/>
  <c r="AT767" i="81"/>
  <c r="AS767" i="81"/>
  <c r="AR767" i="81"/>
  <c r="BH766" i="81"/>
  <c r="BG766" i="81"/>
  <c r="BB766" i="81"/>
  <c r="BA766" i="81"/>
  <c r="AZ766" i="81"/>
  <c r="AY766" i="81"/>
  <c r="AX766" i="81"/>
  <c r="AW766" i="81"/>
  <c r="AV766" i="81"/>
  <c r="AU766" i="81"/>
  <c r="AT766" i="81"/>
  <c r="AS766" i="81"/>
  <c r="AR766" i="81"/>
  <c r="BH765" i="81"/>
  <c r="BG765" i="81"/>
  <c r="BB765" i="81"/>
  <c r="BA765" i="81"/>
  <c r="AZ765" i="81"/>
  <c r="AY765" i="81"/>
  <c r="AX765" i="81"/>
  <c r="AW765" i="81"/>
  <c r="AV765" i="81"/>
  <c r="AU765" i="81"/>
  <c r="AT765" i="81"/>
  <c r="AS765" i="81"/>
  <c r="AR765" i="81"/>
  <c r="BH764" i="81"/>
  <c r="BG764" i="81"/>
  <c r="BB764" i="81"/>
  <c r="BA764" i="81"/>
  <c r="AZ764" i="81"/>
  <c r="AY764" i="81"/>
  <c r="AX764" i="81"/>
  <c r="AW764" i="81"/>
  <c r="AV764" i="81"/>
  <c r="AU764" i="81"/>
  <c r="AT764" i="81"/>
  <c r="AS764" i="81"/>
  <c r="AR764" i="81"/>
  <c r="BH763" i="81"/>
  <c r="BG763" i="81"/>
  <c r="BB763" i="81"/>
  <c r="BA763" i="81"/>
  <c r="AZ763" i="81"/>
  <c r="AY763" i="81"/>
  <c r="AX763" i="81"/>
  <c r="AW763" i="81"/>
  <c r="AV763" i="81"/>
  <c r="AU763" i="81"/>
  <c r="AT763" i="81"/>
  <c r="AS763" i="81"/>
  <c r="AR763" i="81"/>
  <c r="BH762" i="81"/>
  <c r="BG762" i="81"/>
  <c r="BB762" i="81"/>
  <c r="BA762" i="81"/>
  <c r="AZ762" i="81"/>
  <c r="AY762" i="81"/>
  <c r="AX762" i="81"/>
  <c r="AW762" i="81"/>
  <c r="AV762" i="81"/>
  <c r="AU762" i="81"/>
  <c r="AT762" i="81"/>
  <c r="AS762" i="81"/>
  <c r="AR762" i="81"/>
  <c r="BH761" i="81"/>
  <c r="BG761" i="81"/>
  <c r="BB761" i="81"/>
  <c r="BA761" i="81"/>
  <c r="AZ761" i="81"/>
  <c r="AY761" i="81"/>
  <c r="AX761" i="81"/>
  <c r="AW761" i="81"/>
  <c r="AV761" i="81"/>
  <c r="AU761" i="81"/>
  <c r="AT761" i="81"/>
  <c r="AS761" i="81"/>
  <c r="AR761" i="81"/>
  <c r="BH760" i="81"/>
  <c r="BG760" i="81"/>
  <c r="BB760" i="81"/>
  <c r="BA760" i="81"/>
  <c r="AZ760" i="81"/>
  <c r="AY760" i="81"/>
  <c r="AX760" i="81"/>
  <c r="AW760" i="81"/>
  <c r="AV760" i="81"/>
  <c r="AU760" i="81"/>
  <c r="AT760" i="81"/>
  <c r="AS760" i="81"/>
  <c r="AR760" i="81"/>
  <c r="BH759" i="81"/>
  <c r="BG759" i="81"/>
  <c r="BB759" i="81"/>
  <c r="BA759" i="81"/>
  <c r="AZ759" i="81"/>
  <c r="AY759" i="81"/>
  <c r="AX759" i="81"/>
  <c r="AW759" i="81"/>
  <c r="AV759" i="81"/>
  <c r="AU759" i="81"/>
  <c r="AT759" i="81"/>
  <c r="AS759" i="81"/>
  <c r="AR759" i="81"/>
  <c r="BH758" i="81"/>
  <c r="BG758" i="81"/>
  <c r="BB758" i="81"/>
  <c r="BA758" i="81"/>
  <c r="AZ758" i="81"/>
  <c r="AY758" i="81"/>
  <c r="AX758" i="81"/>
  <c r="AW758" i="81"/>
  <c r="AV758" i="81"/>
  <c r="AU758" i="81"/>
  <c r="AT758" i="81"/>
  <c r="AS758" i="81"/>
  <c r="AR758" i="81"/>
  <c r="BH757" i="81"/>
  <c r="BG757" i="81"/>
  <c r="BB757" i="81"/>
  <c r="BA757" i="81"/>
  <c r="AZ757" i="81"/>
  <c r="AY757" i="81"/>
  <c r="AX757" i="81"/>
  <c r="AW757" i="81"/>
  <c r="AV757" i="81"/>
  <c r="AU757" i="81"/>
  <c r="AT757" i="81"/>
  <c r="AS757" i="81"/>
  <c r="AR757" i="81"/>
  <c r="BH756" i="81"/>
  <c r="BG756" i="81"/>
  <c r="BB756" i="81"/>
  <c r="BA756" i="81"/>
  <c r="AZ756" i="81"/>
  <c r="AY756" i="81"/>
  <c r="AX756" i="81"/>
  <c r="AW756" i="81"/>
  <c r="AV756" i="81"/>
  <c r="AU756" i="81"/>
  <c r="AT756" i="81"/>
  <c r="AS756" i="81"/>
  <c r="AR756" i="81"/>
  <c r="BH755" i="81"/>
  <c r="BG755" i="81"/>
  <c r="BB755" i="81"/>
  <c r="BA755" i="81"/>
  <c r="AZ755" i="81"/>
  <c r="AY755" i="81"/>
  <c r="AX755" i="81"/>
  <c r="AW755" i="81"/>
  <c r="AV755" i="81"/>
  <c r="AU755" i="81"/>
  <c r="AT755" i="81"/>
  <c r="AS755" i="81"/>
  <c r="AR755" i="81"/>
  <c r="BH754" i="81"/>
  <c r="BG754" i="81"/>
  <c r="BB754" i="81"/>
  <c r="BA754" i="81"/>
  <c r="AZ754" i="81"/>
  <c r="AY754" i="81"/>
  <c r="AX754" i="81"/>
  <c r="AW754" i="81"/>
  <c r="AV754" i="81"/>
  <c r="AU754" i="81"/>
  <c r="AT754" i="81"/>
  <c r="AS754" i="81"/>
  <c r="AR754" i="81"/>
  <c r="BH753" i="81"/>
  <c r="BG753" i="81"/>
  <c r="BB753" i="81"/>
  <c r="BA753" i="81"/>
  <c r="AZ753" i="81"/>
  <c r="AY753" i="81"/>
  <c r="AX753" i="81"/>
  <c r="AW753" i="81"/>
  <c r="AV753" i="81"/>
  <c r="AU753" i="81"/>
  <c r="AT753" i="81"/>
  <c r="AS753" i="81"/>
  <c r="AR753" i="81"/>
  <c r="BH752" i="81"/>
  <c r="BG752" i="81"/>
  <c r="BB752" i="81"/>
  <c r="BA752" i="81"/>
  <c r="AZ752" i="81"/>
  <c r="AY752" i="81"/>
  <c r="AX752" i="81"/>
  <c r="AW752" i="81"/>
  <c r="AV752" i="81"/>
  <c r="AU752" i="81"/>
  <c r="AT752" i="81"/>
  <c r="AS752" i="81"/>
  <c r="AR752" i="81"/>
  <c r="BH751" i="81"/>
  <c r="BG751" i="81"/>
  <c r="BB751" i="81"/>
  <c r="BA751" i="81"/>
  <c r="AZ751" i="81"/>
  <c r="AY751" i="81"/>
  <c r="AX751" i="81"/>
  <c r="AW751" i="81"/>
  <c r="AV751" i="81"/>
  <c r="AU751" i="81"/>
  <c r="AT751" i="81"/>
  <c r="AS751" i="81"/>
  <c r="AR751" i="81"/>
  <c r="BH750" i="81"/>
  <c r="BG750" i="81"/>
  <c r="BB750" i="81"/>
  <c r="BA750" i="81"/>
  <c r="AZ750" i="81"/>
  <c r="AY750" i="81"/>
  <c r="AX750" i="81"/>
  <c r="AW750" i="81"/>
  <c r="AV750" i="81"/>
  <c r="AU750" i="81"/>
  <c r="AT750" i="81"/>
  <c r="AS750" i="81"/>
  <c r="AR750" i="81"/>
  <c r="BH749" i="81"/>
  <c r="BG749" i="81"/>
  <c r="BB749" i="81"/>
  <c r="BA749" i="81"/>
  <c r="AZ749" i="81"/>
  <c r="AY749" i="81"/>
  <c r="AX749" i="81"/>
  <c r="AW749" i="81"/>
  <c r="AV749" i="81"/>
  <c r="AU749" i="81"/>
  <c r="AT749" i="81"/>
  <c r="AS749" i="81"/>
  <c r="AR749" i="81"/>
  <c r="BH748" i="81"/>
  <c r="BG748" i="81"/>
  <c r="BB748" i="81"/>
  <c r="BA748" i="81"/>
  <c r="AZ748" i="81"/>
  <c r="AY748" i="81"/>
  <c r="AX748" i="81"/>
  <c r="AW748" i="81"/>
  <c r="AV748" i="81"/>
  <c r="AU748" i="81"/>
  <c r="AT748" i="81"/>
  <c r="AS748" i="81"/>
  <c r="AR748" i="81"/>
  <c r="BH747" i="81"/>
  <c r="BG747" i="81"/>
  <c r="BB747" i="81"/>
  <c r="BA747" i="81"/>
  <c r="AZ747" i="81"/>
  <c r="AY747" i="81"/>
  <c r="AX747" i="81"/>
  <c r="AW747" i="81"/>
  <c r="AV747" i="81"/>
  <c r="AU747" i="81"/>
  <c r="AT747" i="81"/>
  <c r="AS747" i="81"/>
  <c r="AR747" i="81"/>
  <c r="BH746" i="81"/>
  <c r="BG746" i="81"/>
  <c r="BB746" i="81"/>
  <c r="BA746" i="81"/>
  <c r="AZ746" i="81"/>
  <c r="AY746" i="81"/>
  <c r="AX746" i="81"/>
  <c r="AW746" i="81"/>
  <c r="AV746" i="81"/>
  <c r="AU746" i="81"/>
  <c r="AT746" i="81"/>
  <c r="AS746" i="81"/>
  <c r="AR746" i="81"/>
  <c r="BH745" i="81"/>
  <c r="BG745" i="81"/>
  <c r="BB745" i="81"/>
  <c r="BA745" i="81"/>
  <c r="AZ745" i="81"/>
  <c r="AY745" i="81"/>
  <c r="AX745" i="81"/>
  <c r="AW745" i="81"/>
  <c r="AV745" i="81"/>
  <c r="AU745" i="81"/>
  <c r="AT745" i="81"/>
  <c r="AS745" i="81"/>
  <c r="AR745" i="81"/>
  <c r="BH744" i="81"/>
  <c r="BG744" i="81"/>
  <c r="BB744" i="81"/>
  <c r="BA744" i="81"/>
  <c r="AZ744" i="81"/>
  <c r="AY744" i="81"/>
  <c r="AX744" i="81"/>
  <c r="AW744" i="81"/>
  <c r="AV744" i="81"/>
  <c r="AU744" i="81"/>
  <c r="AT744" i="81"/>
  <c r="AS744" i="81"/>
  <c r="AR744" i="81"/>
  <c r="BH743" i="81"/>
  <c r="BG743" i="81"/>
  <c r="BB743" i="81"/>
  <c r="BA743" i="81"/>
  <c r="AZ743" i="81"/>
  <c r="AY743" i="81"/>
  <c r="AX743" i="81"/>
  <c r="AW743" i="81"/>
  <c r="AV743" i="81"/>
  <c r="AU743" i="81"/>
  <c r="AT743" i="81"/>
  <c r="AS743" i="81"/>
  <c r="AR743" i="81"/>
  <c r="BH742" i="81"/>
  <c r="BG742" i="81"/>
  <c r="BB742" i="81"/>
  <c r="BA742" i="81"/>
  <c r="AZ742" i="81"/>
  <c r="AY742" i="81"/>
  <c r="AX742" i="81"/>
  <c r="AW742" i="81"/>
  <c r="AV742" i="81"/>
  <c r="AU742" i="81"/>
  <c r="AT742" i="81"/>
  <c r="AS742" i="81"/>
  <c r="AR742" i="81"/>
  <c r="BH741" i="81"/>
  <c r="BG741" i="81"/>
  <c r="BB741" i="81"/>
  <c r="BA741" i="81"/>
  <c r="AZ741" i="81"/>
  <c r="AY741" i="81"/>
  <c r="AX741" i="81"/>
  <c r="AW741" i="81"/>
  <c r="AV741" i="81"/>
  <c r="AU741" i="81"/>
  <c r="AT741" i="81"/>
  <c r="AS741" i="81"/>
  <c r="AR741" i="81"/>
  <c r="BH740" i="81"/>
  <c r="BG740" i="81"/>
  <c r="BB740" i="81"/>
  <c r="BA740" i="81"/>
  <c r="AZ740" i="81"/>
  <c r="AY740" i="81"/>
  <c r="AX740" i="81"/>
  <c r="AW740" i="81"/>
  <c r="AV740" i="81"/>
  <c r="AU740" i="81"/>
  <c r="AT740" i="81"/>
  <c r="AS740" i="81"/>
  <c r="AR740" i="81"/>
  <c r="BH739" i="81"/>
  <c r="BG739" i="81"/>
  <c r="BB739" i="81"/>
  <c r="BA739" i="81"/>
  <c r="AZ739" i="81"/>
  <c r="AY739" i="81"/>
  <c r="AX739" i="81"/>
  <c r="AW739" i="81"/>
  <c r="AV739" i="81"/>
  <c r="AU739" i="81"/>
  <c r="AT739" i="81"/>
  <c r="AS739" i="81"/>
  <c r="AR739" i="81"/>
  <c r="BH738" i="81"/>
  <c r="BG738" i="81"/>
  <c r="BB738" i="81"/>
  <c r="BA738" i="81"/>
  <c r="AZ738" i="81"/>
  <c r="AY738" i="81"/>
  <c r="AX738" i="81"/>
  <c r="AW738" i="81"/>
  <c r="AV738" i="81"/>
  <c r="AU738" i="81"/>
  <c r="AT738" i="81"/>
  <c r="AS738" i="81"/>
  <c r="AR738" i="81"/>
  <c r="BH737" i="81"/>
  <c r="BG737" i="81"/>
  <c r="BB737" i="81"/>
  <c r="BA737" i="81"/>
  <c r="AZ737" i="81"/>
  <c r="AY737" i="81"/>
  <c r="AX737" i="81"/>
  <c r="AW737" i="81"/>
  <c r="AV737" i="81"/>
  <c r="AU737" i="81"/>
  <c r="AT737" i="81"/>
  <c r="AS737" i="81"/>
  <c r="AR737" i="81"/>
  <c r="BH736" i="81"/>
  <c r="BG736" i="81"/>
  <c r="BB736" i="81"/>
  <c r="BA736" i="81"/>
  <c r="AZ736" i="81"/>
  <c r="AY736" i="81"/>
  <c r="AX736" i="81"/>
  <c r="AW736" i="81"/>
  <c r="AV736" i="81"/>
  <c r="AU736" i="81"/>
  <c r="AT736" i="81"/>
  <c r="AS736" i="81"/>
  <c r="AR736" i="81"/>
  <c r="BH735" i="81"/>
  <c r="BG735" i="81"/>
  <c r="BB735" i="81"/>
  <c r="BA735" i="81"/>
  <c r="AZ735" i="81"/>
  <c r="AY735" i="81"/>
  <c r="AX735" i="81"/>
  <c r="AW735" i="81"/>
  <c r="AV735" i="81"/>
  <c r="AU735" i="81"/>
  <c r="AT735" i="81"/>
  <c r="AS735" i="81"/>
  <c r="AR735" i="81"/>
  <c r="BH734" i="81"/>
  <c r="BG734" i="81"/>
  <c r="BB734" i="81"/>
  <c r="BA734" i="81"/>
  <c r="AZ734" i="81"/>
  <c r="AY734" i="81"/>
  <c r="AX734" i="81"/>
  <c r="AW734" i="81"/>
  <c r="AV734" i="81"/>
  <c r="AU734" i="81"/>
  <c r="AT734" i="81"/>
  <c r="AS734" i="81"/>
  <c r="AR734" i="81"/>
  <c r="BH733" i="81"/>
  <c r="BG733" i="81"/>
  <c r="BB733" i="81"/>
  <c r="BA733" i="81"/>
  <c r="AZ733" i="81"/>
  <c r="AY733" i="81"/>
  <c r="AX733" i="81"/>
  <c r="AW733" i="81"/>
  <c r="AV733" i="81"/>
  <c r="AU733" i="81"/>
  <c r="AT733" i="81"/>
  <c r="AS733" i="81"/>
  <c r="AR733" i="81"/>
  <c r="BH732" i="81"/>
  <c r="BG732" i="81"/>
  <c r="BB732" i="81"/>
  <c r="BA732" i="81"/>
  <c r="AZ732" i="81"/>
  <c r="AY732" i="81"/>
  <c r="AX732" i="81"/>
  <c r="AW732" i="81"/>
  <c r="AV732" i="81"/>
  <c r="AU732" i="81"/>
  <c r="AT732" i="81"/>
  <c r="AS732" i="81"/>
  <c r="AR732" i="81"/>
  <c r="BH731" i="81"/>
  <c r="BG731" i="81"/>
  <c r="BB731" i="81"/>
  <c r="BA731" i="81"/>
  <c r="AZ731" i="81"/>
  <c r="AY731" i="81"/>
  <c r="AX731" i="81"/>
  <c r="AW731" i="81"/>
  <c r="AV731" i="81"/>
  <c r="AU731" i="81"/>
  <c r="AT731" i="81"/>
  <c r="AS731" i="81"/>
  <c r="AR731" i="81"/>
  <c r="BH730" i="81"/>
  <c r="BG730" i="81"/>
  <c r="BB730" i="81"/>
  <c r="BA730" i="81"/>
  <c r="AZ730" i="81"/>
  <c r="AY730" i="81"/>
  <c r="AX730" i="81"/>
  <c r="AW730" i="81"/>
  <c r="AV730" i="81"/>
  <c r="AU730" i="81"/>
  <c r="AT730" i="81"/>
  <c r="AS730" i="81"/>
  <c r="AR730" i="81"/>
  <c r="BH729" i="81"/>
  <c r="BG729" i="81"/>
  <c r="BB729" i="81"/>
  <c r="BA729" i="81"/>
  <c r="AZ729" i="81"/>
  <c r="AY729" i="81"/>
  <c r="AX729" i="81"/>
  <c r="AW729" i="81"/>
  <c r="AV729" i="81"/>
  <c r="AU729" i="81"/>
  <c r="AT729" i="81"/>
  <c r="AS729" i="81"/>
  <c r="AR729" i="81"/>
  <c r="BH728" i="81"/>
  <c r="BG728" i="81"/>
  <c r="BB728" i="81"/>
  <c r="BA728" i="81"/>
  <c r="AZ728" i="81"/>
  <c r="AY728" i="81"/>
  <c r="AX728" i="81"/>
  <c r="AW728" i="81"/>
  <c r="AV728" i="81"/>
  <c r="AU728" i="81"/>
  <c r="AT728" i="81"/>
  <c r="AS728" i="81"/>
  <c r="AR728" i="81"/>
  <c r="BH727" i="81"/>
  <c r="BG727" i="81"/>
  <c r="BB727" i="81"/>
  <c r="BA727" i="81"/>
  <c r="AZ727" i="81"/>
  <c r="AY727" i="81"/>
  <c r="AX727" i="81"/>
  <c r="AW727" i="81"/>
  <c r="AV727" i="81"/>
  <c r="AU727" i="81"/>
  <c r="AT727" i="81"/>
  <c r="AS727" i="81"/>
  <c r="AR727" i="81"/>
  <c r="BH726" i="81"/>
  <c r="BG726" i="81"/>
  <c r="BB726" i="81"/>
  <c r="BA726" i="81"/>
  <c r="AZ726" i="81"/>
  <c r="AY726" i="81"/>
  <c r="AX726" i="81"/>
  <c r="AW726" i="81"/>
  <c r="AV726" i="81"/>
  <c r="AU726" i="81"/>
  <c r="AT726" i="81"/>
  <c r="AS726" i="81"/>
  <c r="AR726" i="81"/>
  <c r="BH725" i="81"/>
  <c r="BG725" i="81"/>
  <c r="BB725" i="81"/>
  <c r="BA725" i="81"/>
  <c r="AZ725" i="81"/>
  <c r="AY725" i="81"/>
  <c r="AX725" i="81"/>
  <c r="AW725" i="81"/>
  <c r="AV725" i="81"/>
  <c r="AU725" i="81"/>
  <c r="AT725" i="81"/>
  <c r="AS725" i="81"/>
  <c r="AR725" i="81"/>
  <c r="BH724" i="81"/>
  <c r="BG724" i="81"/>
  <c r="BB724" i="81"/>
  <c r="BA724" i="81"/>
  <c r="AZ724" i="81"/>
  <c r="AY724" i="81"/>
  <c r="AX724" i="81"/>
  <c r="AW724" i="81"/>
  <c r="AV724" i="81"/>
  <c r="AU724" i="81"/>
  <c r="AT724" i="81"/>
  <c r="AS724" i="81"/>
  <c r="AR724" i="81"/>
  <c r="BH723" i="81"/>
  <c r="BG723" i="81"/>
  <c r="BB723" i="81"/>
  <c r="BA723" i="81"/>
  <c r="AZ723" i="81"/>
  <c r="AY723" i="81"/>
  <c r="AX723" i="81"/>
  <c r="AW723" i="81"/>
  <c r="AV723" i="81"/>
  <c r="AU723" i="81"/>
  <c r="AT723" i="81"/>
  <c r="AS723" i="81"/>
  <c r="AR723" i="81"/>
  <c r="BH722" i="81"/>
  <c r="BG722" i="81"/>
  <c r="BB722" i="81"/>
  <c r="BA722" i="81"/>
  <c r="AZ722" i="81"/>
  <c r="AY722" i="81"/>
  <c r="AX722" i="81"/>
  <c r="AW722" i="81"/>
  <c r="AV722" i="81"/>
  <c r="AU722" i="81"/>
  <c r="AT722" i="81"/>
  <c r="AS722" i="81"/>
  <c r="AR722" i="81"/>
  <c r="BH721" i="81"/>
  <c r="BG721" i="81"/>
  <c r="BB721" i="81"/>
  <c r="BA721" i="81"/>
  <c r="AZ721" i="81"/>
  <c r="AY721" i="81"/>
  <c r="AX721" i="81"/>
  <c r="AW721" i="81"/>
  <c r="AV721" i="81"/>
  <c r="AU721" i="81"/>
  <c r="AT721" i="81"/>
  <c r="AS721" i="81"/>
  <c r="AR721" i="81"/>
  <c r="BH720" i="81"/>
  <c r="BG720" i="81"/>
  <c r="BB720" i="81"/>
  <c r="BA720" i="81"/>
  <c r="AZ720" i="81"/>
  <c r="AY720" i="81"/>
  <c r="AX720" i="81"/>
  <c r="AW720" i="81"/>
  <c r="AV720" i="81"/>
  <c r="AU720" i="81"/>
  <c r="AT720" i="81"/>
  <c r="AS720" i="81"/>
  <c r="AR720" i="81"/>
  <c r="BH719" i="81"/>
  <c r="BG719" i="81"/>
  <c r="BB719" i="81"/>
  <c r="BA719" i="81"/>
  <c r="AZ719" i="81"/>
  <c r="AY719" i="81"/>
  <c r="AX719" i="81"/>
  <c r="AW719" i="81"/>
  <c r="AV719" i="81"/>
  <c r="AU719" i="81"/>
  <c r="AT719" i="81"/>
  <c r="AS719" i="81"/>
  <c r="AR719" i="81"/>
  <c r="BH718" i="81"/>
  <c r="BG718" i="81"/>
  <c r="BB718" i="81"/>
  <c r="BA718" i="81"/>
  <c r="AZ718" i="81"/>
  <c r="AY718" i="81"/>
  <c r="AX718" i="81"/>
  <c r="AW718" i="81"/>
  <c r="AV718" i="81"/>
  <c r="AU718" i="81"/>
  <c r="AT718" i="81"/>
  <c r="AS718" i="81"/>
  <c r="AR718" i="81"/>
  <c r="BH717" i="81"/>
  <c r="BG717" i="81"/>
  <c r="BB717" i="81"/>
  <c r="BA717" i="81"/>
  <c r="AZ717" i="81"/>
  <c r="AY717" i="81"/>
  <c r="AX717" i="81"/>
  <c r="AW717" i="81"/>
  <c r="AV717" i="81"/>
  <c r="AU717" i="81"/>
  <c r="AT717" i="81"/>
  <c r="AS717" i="81"/>
  <c r="AR717" i="81"/>
  <c r="BH716" i="81"/>
  <c r="BG716" i="81"/>
  <c r="BB716" i="81"/>
  <c r="BA716" i="81"/>
  <c r="AZ716" i="81"/>
  <c r="AY716" i="81"/>
  <c r="AX716" i="81"/>
  <c r="AW716" i="81"/>
  <c r="AV716" i="81"/>
  <c r="AU716" i="81"/>
  <c r="AT716" i="81"/>
  <c r="AS716" i="81"/>
  <c r="AR716" i="81"/>
  <c r="BH715" i="81"/>
  <c r="BG715" i="81"/>
  <c r="BB715" i="81"/>
  <c r="BA715" i="81"/>
  <c r="AZ715" i="81"/>
  <c r="AY715" i="81"/>
  <c r="AX715" i="81"/>
  <c r="AW715" i="81"/>
  <c r="AV715" i="81"/>
  <c r="AU715" i="81"/>
  <c r="AT715" i="81"/>
  <c r="AS715" i="81"/>
  <c r="AR715" i="81"/>
  <c r="BH714" i="81"/>
  <c r="BG714" i="81"/>
  <c r="BB714" i="81"/>
  <c r="BA714" i="81"/>
  <c r="AZ714" i="81"/>
  <c r="AY714" i="81"/>
  <c r="AX714" i="81"/>
  <c r="AW714" i="81"/>
  <c r="AV714" i="81"/>
  <c r="AU714" i="81"/>
  <c r="AT714" i="81"/>
  <c r="AS714" i="81"/>
  <c r="AR714" i="81"/>
  <c r="BH713" i="81"/>
  <c r="BG713" i="81"/>
  <c r="BB713" i="81"/>
  <c r="BA713" i="81"/>
  <c r="AZ713" i="81"/>
  <c r="AY713" i="81"/>
  <c r="AX713" i="81"/>
  <c r="AW713" i="81"/>
  <c r="AV713" i="81"/>
  <c r="AU713" i="81"/>
  <c r="AT713" i="81"/>
  <c r="AS713" i="81"/>
  <c r="AR713" i="81"/>
  <c r="BH712" i="81"/>
  <c r="BG712" i="81"/>
  <c r="BB712" i="81"/>
  <c r="BA712" i="81"/>
  <c r="AZ712" i="81"/>
  <c r="AY712" i="81"/>
  <c r="AX712" i="81"/>
  <c r="AW712" i="81"/>
  <c r="AV712" i="81"/>
  <c r="AU712" i="81"/>
  <c r="AT712" i="81"/>
  <c r="AS712" i="81"/>
  <c r="AR712" i="81"/>
  <c r="BH711" i="81"/>
  <c r="BG711" i="81"/>
  <c r="BB711" i="81"/>
  <c r="BA711" i="81"/>
  <c r="AZ711" i="81"/>
  <c r="AY711" i="81"/>
  <c r="AX711" i="81"/>
  <c r="AW711" i="81"/>
  <c r="AV711" i="81"/>
  <c r="AU711" i="81"/>
  <c r="AT711" i="81"/>
  <c r="AS711" i="81"/>
  <c r="AR711" i="81"/>
  <c r="BH710" i="81"/>
  <c r="BG710" i="81"/>
  <c r="BB710" i="81"/>
  <c r="BA710" i="81"/>
  <c r="AZ710" i="81"/>
  <c r="AY710" i="81"/>
  <c r="AX710" i="81"/>
  <c r="AW710" i="81"/>
  <c r="AV710" i="81"/>
  <c r="AU710" i="81"/>
  <c r="AT710" i="81"/>
  <c r="AS710" i="81"/>
  <c r="AR710" i="81"/>
  <c r="BH709" i="81"/>
  <c r="BG709" i="81"/>
  <c r="BB709" i="81"/>
  <c r="BA709" i="81"/>
  <c r="AZ709" i="81"/>
  <c r="AY709" i="81"/>
  <c r="AX709" i="81"/>
  <c r="AW709" i="81"/>
  <c r="AV709" i="81"/>
  <c r="AU709" i="81"/>
  <c r="AT709" i="81"/>
  <c r="AS709" i="81"/>
  <c r="AR709" i="81"/>
  <c r="BH708" i="81"/>
  <c r="BG708" i="81"/>
  <c r="BB708" i="81"/>
  <c r="BA708" i="81"/>
  <c r="AZ708" i="81"/>
  <c r="AY708" i="81"/>
  <c r="AX708" i="81"/>
  <c r="AW708" i="81"/>
  <c r="AV708" i="81"/>
  <c r="AU708" i="81"/>
  <c r="AT708" i="81"/>
  <c r="AS708" i="81"/>
  <c r="AR708" i="81"/>
  <c r="BH707" i="81"/>
  <c r="BG707" i="81"/>
  <c r="BB707" i="81"/>
  <c r="BA707" i="81"/>
  <c r="AZ707" i="81"/>
  <c r="AY707" i="81"/>
  <c r="AX707" i="81"/>
  <c r="AW707" i="81"/>
  <c r="AV707" i="81"/>
  <c r="AU707" i="81"/>
  <c r="AT707" i="81"/>
  <c r="AS707" i="81"/>
  <c r="AR707" i="81"/>
  <c r="BH706" i="81"/>
  <c r="BG706" i="81"/>
  <c r="BB706" i="81"/>
  <c r="BA706" i="81"/>
  <c r="AZ706" i="81"/>
  <c r="AY706" i="81"/>
  <c r="AX706" i="81"/>
  <c r="AW706" i="81"/>
  <c r="AV706" i="81"/>
  <c r="AU706" i="81"/>
  <c r="AT706" i="81"/>
  <c r="AS706" i="81"/>
  <c r="AR706" i="81"/>
  <c r="BH705" i="81"/>
  <c r="BG705" i="81"/>
  <c r="BB705" i="81"/>
  <c r="BA705" i="81"/>
  <c r="AZ705" i="81"/>
  <c r="AY705" i="81"/>
  <c r="AX705" i="81"/>
  <c r="AW705" i="81"/>
  <c r="AV705" i="81"/>
  <c r="AU705" i="81"/>
  <c r="AT705" i="81"/>
  <c r="AS705" i="81"/>
  <c r="AR705" i="81"/>
  <c r="BH704" i="81"/>
  <c r="BG704" i="81"/>
  <c r="BB704" i="81"/>
  <c r="BA704" i="81"/>
  <c r="AZ704" i="81"/>
  <c r="AY704" i="81"/>
  <c r="AX704" i="81"/>
  <c r="AW704" i="81"/>
  <c r="AV704" i="81"/>
  <c r="AU704" i="81"/>
  <c r="AT704" i="81"/>
  <c r="AS704" i="81"/>
  <c r="AR704" i="81"/>
  <c r="BH703" i="81"/>
  <c r="BG703" i="81"/>
  <c r="BB703" i="81"/>
  <c r="BA703" i="81"/>
  <c r="AZ703" i="81"/>
  <c r="AY703" i="81"/>
  <c r="AX703" i="81"/>
  <c r="AW703" i="81"/>
  <c r="AV703" i="81"/>
  <c r="AU703" i="81"/>
  <c r="AT703" i="81"/>
  <c r="AS703" i="81"/>
  <c r="AR703" i="81"/>
  <c r="BH702" i="81"/>
  <c r="BG702" i="81"/>
  <c r="BB702" i="81"/>
  <c r="BA702" i="81"/>
  <c r="AZ702" i="81"/>
  <c r="AY702" i="81"/>
  <c r="AX702" i="81"/>
  <c r="AW702" i="81"/>
  <c r="AV702" i="81"/>
  <c r="AU702" i="81"/>
  <c r="AT702" i="81"/>
  <c r="AS702" i="81"/>
  <c r="AR702" i="81"/>
  <c r="BH701" i="81"/>
  <c r="BG701" i="81"/>
  <c r="BB701" i="81"/>
  <c r="BA701" i="81"/>
  <c r="AZ701" i="81"/>
  <c r="AY701" i="81"/>
  <c r="AX701" i="81"/>
  <c r="AW701" i="81"/>
  <c r="AV701" i="81"/>
  <c r="AU701" i="81"/>
  <c r="AT701" i="81"/>
  <c r="AS701" i="81"/>
  <c r="AR701" i="81"/>
  <c r="BH700" i="81"/>
  <c r="BG700" i="81"/>
  <c r="BB700" i="81"/>
  <c r="BA700" i="81"/>
  <c r="AZ700" i="81"/>
  <c r="AY700" i="81"/>
  <c r="AX700" i="81"/>
  <c r="AW700" i="81"/>
  <c r="AV700" i="81"/>
  <c r="AU700" i="81"/>
  <c r="AT700" i="81"/>
  <c r="AS700" i="81"/>
  <c r="AR700" i="81"/>
  <c r="BH699" i="81"/>
  <c r="BG699" i="81"/>
  <c r="BB699" i="81"/>
  <c r="BA699" i="81"/>
  <c r="AZ699" i="81"/>
  <c r="AY699" i="81"/>
  <c r="AX699" i="81"/>
  <c r="AW699" i="81"/>
  <c r="AV699" i="81"/>
  <c r="AU699" i="81"/>
  <c r="AT699" i="81"/>
  <c r="AS699" i="81"/>
  <c r="AR699" i="81"/>
  <c r="BH698" i="81"/>
  <c r="BG698" i="81"/>
  <c r="BB698" i="81"/>
  <c r="BA698" i="81"/>
  <c r="AZ698" i="81"/>
  <c r="AY698" i="81"/>
  <c r="AX698" i="81"/>
  <c r="AW698" i="81"/>
  <c r="AV698" i="81"/>
  <c r="AU698" i="81"/>
  <c r="AT698" i="81"/>
  <c r="AS698" i="81"/>
  <c r="AR698" i="81"/>
  <c r="BH697" i="81"/>
  <c r="BG697" i="81"/>
  <c r="BB697" i="81"/>
  <c r="BA697" i="81"/>
  <c r="AZ697" i="81"/>
  <c r="AY697" i="81"/>
  <c r="AX697" i="81"/>
  <c r="AW697" i="81"/>
  <c r="AV697" i="81"/>
  <c r="AU697" i="81"/>
  <c r="AT697" i="81"/>
  <c r="AS697" i="81"/>
  <c r="AR697" i="81"/>
  <c r="BH696" i="81"/>
  <c r="BG696" i="81"/>
  <c r="BB696" i="81"/>
  <c r="BA696" i="81"/>
  <c r="AZ696" i="81"/>
  <c r="AY696" i="81"/>
  <c r="AX696" i="81"/>
  <c r="AW696" i="81"/>
  <c r="AV696" i="81"/>
  <c r="AU696" i="81"/>
  <c r="AT696" i="81"/>
  <c r="AS696" i="81"/>
  <c r="AR696" i="81"/>
  <c r="BH695" i="81"/>
  <c r="BG695" i="81"/>
  <c r="BB695" i="81"/>
  <c r="BA695" i="81"/>
  <c r="AZ695" i="81"/>
  <c r="AY695" i="81"/>
  <c r="AX695" i="81"/>
  <c r="AW695" i="81"/>
  <c r="AV695" i="81"/>
  <c r="AU695" i="81"/>
  <c r="AT695" i="81"/>
  <c r="AS695" i="81"/>
  <c r="AR695" i="81"/>
  <c r="BH694" i="81"/>
  <c r="BG694" i="81"/>
  <c r="BB694" i="81"/>
  <c r="BA694" i="81"/>
  <c r="AZ694" i="81"/>
  <c r="AY694" i="81"/>
  <c r="AX694" i="81"/>
  <c r="AW694" i="81"/>
  <c r="AV694" i="81"/>
  <c r="AU694" i="81"/>
  <c r="AT694" i="81"/>
  <c r="AS694" i="81"/>
  <c r="AR694" i="81"/>
  <c r="BH693" i="81"/>
  <c r="BG693" i="81"/>
  <c r="BB693" i="81"/>
  <c r="BA693" i="81"/>
  <c r="AZ693" i="81"/>
  <c r="AY693" i="81"/>
  <c r="AX693" i="81"/>
  <c r="AW693" i="81"/>
  <c r="AV693" i="81"/>
  <c r="AU693" i="81"/>
  <c r="AT693" i="81"/>
  <c r="AS693" i="81"/>
  <c r="AR693" i="81"/>
  <c r="BH692" i="81"/>
  <c r="BG692" i="81"/>
  <c r="BB692" i="81"/>
  <c r="BA692" i="81"/>
  <c r="AZ692" i="81"/>
  <c r="AY692" i="81"/>
  <c r="AX692" i="81"/>
  <c r="AW692" i="81"/>
  <c r="AV692" i="81"/>
  <c r="AU692" i="81"/>
  <c r="AT692" i="81"/>
  <c r="AS692" i="81"/>
  <c r="AR692" i="81"/>
  <c r="BH691" i="81"/>
  <c r="BG691" i="81"/>
  <c r="BB691" i="81"/>
  <c r="BA691" i="81"/>
  <c r="AZ691" i="81"/>
  <c r="AY691" i="81"/>
  <c r="AX691" i="81"/>
  <c r="AW691" i="81"/>
  <c r="AV691" i="81"/>
  <c r="AU691" i="81"/>
  <c r="AT691" i="81"/>
  <c r="AS691" i="81"/>
  <c r="AR691" i="81"/>
  <c r="BH690" i="81"/>
  <c r="BG690" i="81"/>
  <c r="BB690" i="81"/>
  <c r="BA690" i="81"/>
  <c r="AZ690" i="81"/>
  <c r="AY690" i="81"/>
  <c r="AX690" i="81"/>
  <c r="AW690" i="81"/>
  <c r="AV690" i="81"/>
  <c r="AU690" i="81"/>
  <c r="AT690" i="81"/>
  <c r="AS690" i="81"/>
  <c r="AR690" i="81"/>
  <c r="BH689" i="81"/>
  <c r="BG689" i="81"/>
  <c r="BB689" i="81"/>
  <c r="BA689" i="81"/>
  <c r="AZ689" i="81"/>
  <c r="AY689" i="81"/>
  <c r="AX689" i="81"/>
  <c r="AW689" i="81"/>
  <c r="AV689" i="81"/>
  <c r="AU689" i="81"/>
  <c r="AT689" i="81"/>
  <c r="AS689" i="81"/>
  <c r="AR689" i="81"/>
  <c r="BH688" i="81"/>
  <c r="BG688" i="81"/>
  <c r="BB688" i="81"/>
  <c r="BA688" i="81"/>
  <c r="AZ688" i="81"/>
  <c r="AY688" i="81"/>
  <c r="AX688" i="81"/>
  <c r="AW688" i="81"/>
  <c r="AV688" i="81"/>
  <c r="AU688" i="81"/>
  <c r="AT688" i="81"/>
  <c r="AS688" i="81"/>
  <c r="AR688" i="81"/>
  <c r="BH687" i="81"/>
  <c r="BG687" i="81"/>
  <c r="BB687" i="81"/>
  <c r="BA687" i="81"/>
  <c r="AZ687" i="81"/>
  <c r="AY687" i="81"/>
  <c r="AX687" i="81"/>
  <c r="AW687" i="81"/>
  <c r="AV687" i="81"/>
  <c r="AU687" i="81"/>
  <c r="AT687" i="81"/>
  <c r="AS687" i="81"/>
  <c r="AR687" i="81"/>
  <c r="BH686" i="81"/>
  <c r="BG686" i="81"/>
  <c r="BB686" i="81"/>
  <c r="BA686" i="81"/>
  <c r="AZ686" i="81"/>
  <c r="AY686" i="81"/>
  <c r="AX686" i="81"/>
  <c r="AW686" i="81"/>
  <c r="AV686" i="81"/>
  <c r="AU686" i="81"/>
  <c r="AT686" i="81"/>
  <c r="AS686" i="81"/>
  <c r="AR686" i="81"/>
  <c r="BH685" i="81"/>
  <c r="BG685" i="81"/>
  <c r="BB685" i="81"/>
  <c r="BA685" i="81"/>
  <c r="AZ685" i="81"/>
  <c r="AY685" i="81"/>
  <c r="AX685" i="81"/>
  <c r="AW685" i="81"/>
  <c r="AV685" i="81"/>
  <c r="AU685" i="81"/>
  <c r="AT685" i="81"/>
  <c r="AS685" i="81"/>
  <c r="AR685" i="81"/>
  <c r="BH684" i="81"/>
  <c r="BG684" i="81"/>
  <c r="BB684" i="81"/>
  <c r="BA684" i="81"/>
  <c r="AZ684" i="81"/>
  <c r="AY684" i="81"/>
  <c r="AX684" i="81"/>
  <c r="AW684" i="81"/>
  <c r="AV684" i="81"/>
  <c r="AU684" i="81"/>
  <c r="AT684" i="81"/>
  <c r="AS684" i="81"/>
  <c r="AR684" i="81"/>
  <c r="BH683" i="81"/>
  <c r="BG683" i="81"/>
  <c r="BB683" i="81"/>
  <c r="BA683" i="81"/>
  <c r="AZ683" i="81"/>
  <c r="AY683" i="81"/>
  <c r="AX683" i="81"/>
  <c r="AW683" i="81"/>
  <c r="AV683" i="81"/>
  <c r="AU683" i="81"/>
  <c r="AT683" i="81"/>
  <c r="AS683" i="81"/>
  <c r="AR683" i="81"/>
  <c r="BH682" i="81"/>
  <c r="BG682" i="81"/>
  <c r="BB682" i="81"/>
  <c r="BA682" i="81"/>
  <c r="AZ682" i="81"/>
  <c r="AY682" i="81"/>
  <c r="AX682" i="81"/>
  <c r="AW682" i="81"/>
  <c r="AV682" i="81"/>
  <c r="AU682" i="81"/>
  <c r="AT682" i="81"/>
  <c r="AS682" i="81"/>
  <c r="AR682" i="81"/>
  <c r="BH681" i="81"/>
  <c r="BG681" i="81"/>
  <c r="BB681" i="81"/>
  <c r="BA681" i="81"/>
  <c r="AZ681" i="81"/>
  <c r="AY681" i="81"/>
  <c r="AX681" i="81"/>
  <c r="AW681" i="81"/>
  <c r="AV681" i="81"/>
  <c r="AU681" i="81"/>
  <c r="AT681" i="81"/>
  <c r="AS681" i="81"/>
  <c r="AR681" i="81"/>
  <c r="BH680" i="81"/>
  <c r="BG680" i="81"/>
  <c r="BB680" i="81"/>
  <c r="BA680" i="81"/>
  <c r="AZ680" i="81"/>
  <c r="AY680" i="81"/>
  <c r="AX680" i="81"/>
  <c r="AW680" i="81"/>
  <c r="AV680" i="81"/>
  <c r="AU680" i="81"/>
  <c r="AT680" i="81"/>
  <c r="AS680" i="81"/>
  <c r="AR680" i="81"/>
  <c r="BH679" i="81"/>
  <c r="BG679" i="81"/>
  <c r="BB679" i="81"/>
  <c r="BA679" i="81"/>
  <c r="AZ679" i="81"/>
  <c r="AY679" i="81"/>
  <c r="AX679" i="81"/>
  <c r="AW679" i="81"/>
  <c r="AV679" i="81"/>
  <c r="AU679" i="81"/>
  <c r="AT679" i="81"/>
  <c r="AS679" i="81"/>
  <c r="AR679" i="81"/>
  <c r="BH678" i="81"/>
  <c r="BG678" i="81"/>
  <c r="BB678" i="81"/>
  <c r="BA678" i="81"/>
  <c r="AZ678" i="81"/>
  <c r="AY678" i="81"/>
  <c r="AX678" i="81"/>
  <c r="AW678" i="81"/>
  <c r="AV678" i="81"/>
  <c r="AU678" i="81"/>
  <c r="AT678" i="81"/>
  <c r="AS678" i="81"/>
  <c r="AR678" i="81"/>
  <c r="BH676" i="81"/>
  <c r="BG676" i="81"/>
  <c r="BB676" i="81"/>
  <c r="BA676" i="81"/>
  <c r="AZ676" i="81"/>
  <c r="AY676" i="81"/>
  <c r="AX676" i="81"/>
  <c r="AW676" i="81"/>
  <c r="AV676" i="81"/>
  <c r="AU676" i="81"/>
  <c r="AT676" i="81"/>
  <c r="AS676" i="81"/>
  <c r="AR676" i="81"/>
  <c r="BH675" i="81"/>
  <c r="BG675" i="81"/>
  <c r="BB675" i="81"/>
  <c r="BA675" i="81"/>
  <c r="AZ675" i="81"/>
  <c r="AY675" i="81"/>
  <c r="AX675" i="81"/>
  <c r="AW675" i="81"/>
  <c r="AV675" i="81"/>
  <c r="AU675" i="81"/>
  <c r="AT675" i="81"/>
  <c r="AS675" i="81"/>
  <c r="AR675" i="81"/>
  <c r="BH674" i="81"/>
  <c r="BG674" i="81"/>
  <c r="BB674" i="81"/>
  <c r="BA674" i="81"/>
  <c r="AZ674" i="81"/>
  <c r="AY674" i="81"/>
  <c r="AX674" i="81"/>
  <c r="AW674" i="81"/>
  <c r="AV674" i="81"/>
  <c r="AU674" i="81"/>
  <c r="AT674" i="81"/>
  <c r="AS674" i="81"/>
  <c r="AR674" i="81"/>
  <c r="BH673" i="81"/>
  <c r="BG673" i="81"/>
  <c r="BB673" i="81"/>
  <c r="BA673" i="81"/>
  <c r="AZ673" i="81"/>
  <c r="AY673" i="81"/>
  <c r="AX673" i="81"/>
  <c r="AW673" i="81"/>
  <c r="AV673" i="81"/>
  <c r="AU673" i="81"/>
  <c r="AT673" i="81"/>
  <c r="AS673" i="81"/>
  <c r="AR673" i="81"/>
  <c r="BH672" i="81"/>
  <c r="BG672" i="81"/>
  <c r="BB672" i="81"/>
  <c r="BA672" i="81"/>
  <c r="AZ672" i="81"/>
  <c r="AY672" i="81"/>
  <c r="AX672" i="81"/>
  <c r="AW672" i="81"/>
  <c r="AV672" i="81"/>
  <c r="AU672" i="81"/>
  <c r="AT672" i="81"/>
  <c r="AS672" i="81"/>
  <c r="AR672" i="81"/>
  <c r="BH671" i="81"/>
  <c r="BG671" i="81"/>
  <c r="BB671" i="81"/>
  <c r="BA671" i="81"/>
  <c r="AZ671" i="81"/>
  <c r="AY671" i="81"/>
  <c r="AX671" i="81"/>
  <c r="AW671" i="81"/>
  <c r="AV671" i="81"/>
  <c r="AU671" i="81"/>
  <c r="AT671" i="81"/>
  <c r="AS671" i="81"/>
  <c r="AR671" i="81"/>
  <c r="BH670" i="81"/>
  <c r="BG670" i="81"/>
  <c r="BB670" i="81"/>
  <c r="BA670" i="81"/>
  <c r="AZ670" i="81"/>
  <c r="AY670" i="81"/>
  <c r="AX670" i="81"/>
  <c r="AW670" i="81"/>
  <c r="AV670" i="81"/>
  <c r="AU670" i="81"/>
  <c r="AT670" i="81"/>
  <c r="AS670" i="81"/>
  <c r="AR670" i="81"/>
  <c r="BH669" i="81"/>
  <c r="BG669" i="81"/>
  <c r="BB669" i="81"/>
  <c r="BA669" i="81"/>
  <c r="AZ669" i="81"/>
  <c r="AY669" i="81"/>
  <c r="AX669" i="81"/>
  <c r="AW669" i="81"/>
  <c r="AV669" i="81"/>
  <c r="AU669" i="81"/>
  <c r="AT669" i="81"/>
  <c r="AS669" i="81"/>
  <c r="AR669" i="81"/>
  <c r="BH668" i="81"/>
  <c r="BG668" i="81"/>
  <c r="BB668" i="81"/>
  <c r="BA668" i="81"/>
  <c r="AZ668" i="81"/>
  <c r="AY668" i="81"/>
  <c r="AX668" i="81"/>
  <c r="AW668" i="81"/>
  <c r="AV668" i="81"/>
  <c r="AU668" i="81"/>
  <c r="AT668" i="81"/>
  <c r="AS668" i="81"/>
  <c r="AR668" i="81"/>
  <c r="BH667" i="81"/>
  <c r="BG667" i="81"/>
  <c r="BB667" i="81"/>
  <c r="BA667" i="81"/>
  <c r="AZ667" i="81"/>
  <c r="AY667" i="81"/>
  <c r="AX667" i="81"/>
  <c r="AW667" i="81"/>
  <c r="AV667" i="81"/>
  <c r="AU667" i="81"/>
  <c r="AT667" i="81"/>
  <c r="AS667" i="81"/>
  <c r="AR667" i="81"/>
  <c r="BH666" i="81"/>
  <c r="BG666" i="81"/>
  <c r="BB666" i="81"/>
  <c r="BA666" i="81"/>
  <c r="AZ666" i="81"/>
  <c r="AY666" i="81"/>
  <c r="AX666" i="81"/>
  <c r="AW666" i="81"/>
  <c r="AV666" i="81"/>
  <c r="AU666" i="81"/>
  <c r="AT666" i="81"/>
  <c r="AS666" i="81"/>
  <c r="AR666" i="81"/>
  <c r="BH665" i="81"/>
  <c r="BG665" i="81"/>
  <c r="BB665" i="81"/>
  <c r="BA665" i="81"/>
  <c r="AZ665" i="81"/>
  <c r="AY665" i="81"/>
  <c r="AX665" i="81"/>
  <c r="AW665" i="81"/>
  <c r="AV665" i="81"/>
  <c r="AU665" i="81"/>
  <c r="AT665" i="81"/>
  <c r="AS665" i="81"/>
  <c r="AR665" i="81"/>
  <c r="BH664" i="81"/>
  <c r="BG664" i="81"/>
  <c r="BB664" i="81"/>
  <c r="BA664" i="81"/>
  <c r="AZ664" i="81"/>
  <c r="AY664" i="81"/>
  <c r="AX664" i="81"/>
  <c r="AW664" i="81"/>
  <c r="AV664" i="81"/>
  <c r="AU664" i="81"/>
  <c r="AT664" i="81"/>
  <c r="AS664" i="81"/>
  <c r="AR664" i="81"/>
  <c r="BH663" i="81"/>
  <c r="BG663" i="81"/>
  <c r="BB663" i="81"/>
  <c r="BA663" i="81"/>
  <c r="AZ663" i="81"/>
  <c r="AY663" i="81"/>
  <c r="AX663" i="81"/>
  <c r="AW663" i="81"/>
  <c r="AV663" i="81"/>
  <c r="AU663" i="81"/>
  <c r="AT663" i="81"/>
  <c r="AS663" i="81"/>
  <c r="AR663" i="81"/>
  <c r="BH662" i="81"/>
  <c r="BG662" i="81"/>
  <c r="BB662" i="81"/>
  <c r="BA662" i="81"/>
  <c r="AZ662" i="81"/>
  <c r="AY662" i="81"/>
  <c r="AX662" i="81"/>
  <c r="AW662" i="81"/>
  <c r="AV662" i="81"/>
  <c r="AU662" i="81"/>
  <c r="AT662" i="81"/>
  <c r="AS662" i="81"/>
  <c r="AR662" i="81"/>
  <c r="BH661" i="81"/>
  <c r="BG661" i="81"/>
  <c r="BB661" i="81"/>
  <c r="BA661" i="81"/>
  <c r="AZ661" i="81"/>
  <c r="AY661" i="81"/>
  <c r="AX661" i="81"/>
  <c r="AW661" i="81"/>
  <c r="AV661" i="81"/>
  <c r="AU661" i="81"/>
  <c r="AT661" i="81"/>
  <c r="AS661" i="81"/>
  <c r="AR661" i="81"/>
  <c r="BH660" i="81"/>
  <c r="BG660" i="81"/>
  <c r="BB660" i="81"/>
  <c r="BA660" i="81"/>
  <c r="AZ660" i="81"/>
  <c r="AY660" i="81"/>
  <c r="AX660" i="81"/>
  <c r="AW660" i="81"/>
  <c r="AV660" i="81"/>
  <c r="AU660" i="81"/>
  <c r="AT660" i="81"/>
  <c r="AS660" i="81"/>
  <c r="AR660" i="81"/>
  <c r="BH659" i="81"/>
  <c r="BG659" i="81"/>
  <c r="BB659" i="81"/>
  <c r="BA659" i="81"/>
  <c r="AZ659" i="81"/>
  <c r="AY659" i="81"/>
  <c r="AX659" i="81"/>
  <c r="AW659" i="81"/>
  <c r="AV659" i="81"/>
  <c r="AU659" i="81"/>
  <c r="AT659" i="81"/>
  <c r="AS659" i="81"/>
  <c r="AR659" i="81"/>
  <c r="BH658" i="81"/>
  <c r="BG658" i="81"/>
  <c r="BB658" i="81"/>
  <c r="BA658" i="81"/>
  <c r="AZ658" i="81"/>
  <c r="AY658" i="81"/>
  <c r="AX658" i="81"/>
  <c r="AW658" i="81"/>
  <c r="AV658" i="81"/>
  <c r="AU658" i="81"/>
  <c r="AT658" i="81"/>
  <c r="AS658" i="81"/>
  <c r="AR658" i="81"/>
  <c r="BH657" i="81"/>
  <c r="BG657" i="81"/>
  <c r="BB657" i="81"/>
  <c r="BA657" i="81"/>
  <c r="AZ657" i="81"/>
  <c r="AY657" i="81"/>
  <c r="AX657" i="81"/>
  <c r="AW657" i="81"/>
  <c r="AV657" i="81"/>
  <c r="AU657" i="81"/>
  <c r="AT657" i="81"/>
  <c r="AS657" i="81"/>
  <c r="AR657" i="81"/>
  <c r="BH656" i="81"/>
  <c r="BG656" i="81"/>
  <c r="BB656" i="81"/>
  <c r="BA656" i="81"/>
  <c r="AZ656" i="81"/>
  <c r="AY656" i="81"/>
  <c r="AX656" i="81"/>
  <c r="AW656" i="81"/>
  <c r="AV656" i="81"/>
  <c r="AU656" i="81"/>
  <c r="AT656" i="81"/>
  <c r="AS656" i="81"/>
  <c r="AR656" i="81"/>
  <c r="BH655" i="81"/>
  <c r="BG655" i="81"/>
  <c r="BB655" i="81"/>
  <c r="BA655" i="81"/>
  <c r="AZ655" i="81"/>
  <c r="AY655" i="81"/>
  <c r="AX655" i="81"/>
  <c r="AW655" i="81"/>
  <c r="AV655" i="81"/>
  <c r="AU655" i="81"/>
  <c r="AT655" i="81"/>
  <c r="AS655" i="81"/>
  <c r="AR655" i="81"/>
  <c r="BH654" i="81"/>
  <c r="BG654" i="81"/>
  <c r="BB654" i="81"/>
  <c r="BA654" i="81"/>
  <c r="AZ654" i="81"/>
  <c r="AY654" i="81"/>
  <c r="AX654" i="81"/>
  <c r="AW654" i="81"/>
  <c r="AV654" i="81"/>
  <c r="AU654" i="81"/>
  <c r="AT654" i="81"/>
  <c r="AS654" i="81"/>
  <c r="AR654" i="81"/>
  <c r="BH653" i="81"/>
  <c r="BG653" i="81"/>
  <c r="BB653" i="81"/>
  <c r="BA653" i="81"/>
  <c r="AZ653" i="81"/>
  <c r="AY653" i="81"/>
  <c r="AX653" i="81"/>
  <c r="AW653" i="81"/>
  <c r="AV653" i="81"/>
  <c r="AU653" i="81"/>
  <c r="AT653" i="81"/>
  <c r="AS653" i="81"/>
  <c r="AR653" i="81"/>
  <c r="BH652" i="81"/>
  <c r="BG652" i="81"/>
  <c r="BB652" i="81"/>
  <c r="BA652" i="81"/>
  <c r="AZ652" i="81"/>
  <c r="AY652" i="81"/>
  <c r="AX652" i="81"/>
  <c r="AW652" i="81"/>
  <c r="AV652" i="81"/>
  <c r="AU652" i="81"/>
  <c r="AT652" i="81"/>
  <c r="AS652" i="81"/>
  <c r="AR652" i="81"/>
  <c r="BH651" i="81"/>
  <c r="BG651" i="81"/>
  <c r="BB651" i="81"/>
  <c r="BA651" i="81"/>
  <c r="AZ651" i="81"/>
  <c r="AY651" i="81"/>
  <c r="AX651" i="81"/>
  <c r="AW651" i="81"/>
  <c r="AV651" i="81"/>
  <c r="AU651" i="81"/>
  <c r="AT651" i="81"/>
  <c r="AS651" i="81"/>
  <c r="AR651" i="81"/>
  <c r="BH650" i="81"/>
  <c r="BG650" i="81"/>
  <c r="BB650" i="81"/>
  <c r="BA650" i="81"/>
  <c r="AZ650" i="81"/>
  <c r="AY650" i="81"/>
  <c r="AX650" i="81"/>
  <c r="AW650" i="81"/>
  <c r="AV650" i="81"/>
  <c r="AU650" i="81"/>
  <c r="AT650" i="81"/>
  <c r="AS650" i="81"/>
  <c r="AR650" i="81"/>
  <c r="BH649" i="81"/>
  <c r="BG649" i="81"/>
  <c r="BB649" i="81"/>
  <c r="BA649" i="81"/>
  <c r="AZ649" i="81"/>
  <c r="AY649" i="81"/>
  <c r="AX649" i="81"/>
  <c r="AW649" i="81"/>
  <c r="AV649" i="81"/>
  <c r="AU649" i="81"/>
  <c r="AT649" i="81"/>
  <c r="AS649" i="81"/>
  <c r="AR649" i="81"/>
  <c r="BH648" i="81"/>
  <c r="BG648" i="81"/>
  <c r="BB648" i="81"/>
  <c r="BA648" i="81"/>
  <c r="AZ648" i="81"/>
  <c r="AY648" i="81"/>
  <c r="AX648" i="81"/>
  <c r="AW648" i="81"/>
  <c r="AV648" i="81"/>
  <c r="AU648" i="81"/>
  <c r="AT648" i="81"/>
  <c r="AS648" i="81"/>
  <c r="AR648" i="81"/>
  <c r="BH647" i="81"/>
  <c r="BG647" i="81"/>
  <c r="BB647" i="81"/>
  <c r="BA647" i="81"/>
  <c r="AZ647" i="81"/>
  <c r="AY647" i="81"/>
  <c r="AX647" i="81"/>
  <c r="AW647" i="81"/>
  <c r="AV647" i="81"/>
  <c r="AU647" i="81"/>
  <c r="AT647" i="81"/>
  <c r="AS647" i="81"/>
  <c r="AR647" i="81"/>
  <c r="BH646" i="81"/>
  <c r="BG646" i="81"/>
  <c r="BB646" i="81"/>
  <c r="BA646" i="81"/>
  <c r="AZ646" i="81"/>
  <c r="AY646" i="81"/>
  <c r="AX646" i="81"/>
  <c r="AW646" i="81"/>
  <c r="AV646" i="81"/>
  <c r="AU646" i="81"/>
  <c r="AT646" i="81"/>
  <c r="AS646" i="81"/>
  <c r="AR646" i="81"/>
  <c r="BH645" i="81"/>
  <c r="BG645" i="81"/>
  <c r="BB645" i="81"/>
  <c r="BA645" i="81"/>
  <c r="AZ645" i="81"/>
  <c r="AY645" i="81"/>
  <c r="AX645" i="81"/>
  <c r="AW645" i="81"/>
  <c r="AV645" i="81"/>
  <c r="AU645" i="81"/>
  <c r="AT645" i="81"/>
  <c r="AS645" i="81"/>
  <c r="AR645" i="81"/>
  <c r="BH644" i="81"/>
  <c r="BG644" i="81"/>
  <c r="BB644" i="81"/>
  <c r="BA644" i="81"/>
  <c r="AZ644" i="81"/>
  <c r="AY644" i="81"/>
  <c r="AX644" i="81"/>
  <c r="AW644" i="81"/>
  <c r="AV644" i="81"/>
  <c r="AU644" i="81"/>
  <c r="AT644" i="81"/>
  <c r="AS644" i="81"/>
  <c r="AR644" i="81"/>
  <c r="BH643" i="81"/>
  <c r="BG643" i="81"/>
  <c r="BB643" i="81"/>
  <c r="BA643" i="81"/>
  <c r="AZ643" i="81"/>
  <c r="AY643" i="81"/>
  <c r="AX643" i="81"/>
  <c r="AW643" i="81"/>
  <c r="AV643" i="81"/>
  <c r="AU643" i="81"/>
  <c r="AT643" i="81"/>
  <c r="AS643" i="81"/>
  <c r="AR643" i="81"/>
  <c r="BH642" i="81"/>
  <c r="BG642" i="81"/>
  <c r="BB642" i="81"/>
  <c r="BA642" i="81"/>
  <c r="AZ642" i="81"/>
  <c r="AY642" i="81"/>
  <c r="AX642" i="81"/>
  <c r="AW642" i="81"/>
  <c r="AV642" i="81"/>
  <c r="AU642" i="81"/>
  <c r="AT642" i="81"/>
  <c r="AS642" i="81"/>
  <c r="AR642" i="81"/>
  <c r="BH641" i="81"/>
  <c r="BG641" i="81"/>
  <c r="BB641" i="81"/>
  <c r="BA641" i="81"/>
  <c r="AZ641" i="81"/>
  <c r="AY641" i="81"/>
  <c r="AX641" i="81"/>
  <c r="AW641" i="81"/>
  <c r="AV641" i="81"/>
  <c r="AU641" i="81"/>
  <c r="AT641" i="81"/>
  <c r="AS641" i="81"/>
  <c r="AR641" i="81"/>
  <c r="BH640" i="81"/>
  <c r="BG640" i="81"/>
  <c r="BB640" i="81"/>
  <c r="BA640" i="81"/>
  <c r="AZ640" i="81"/>
  <c r="AY640" i="81"/>
  <c r="AX640" i="81"/>
  <c r="AW640" i="81"/>
  <c r="AV640" i="81"/>
  <c r="AU640" i="81"/>
  <c r="AT640" i="81"/>
  <c r="AS640" i="81"/>
  <c r="AR640" i="81"/>
  <c r="BH639" i="81"/>
  <c r="BG639" i="81"/>
  <c r="BB639" i="81"/>
  <c r="BA639" i="81"/>
  <c r="AZ639" i="81"/>
  <c r="AY639" i="81"/>
  <c r="AX639" i="81"/>
  <c r="AW639" i="81"/>
  <c r="AV639" i="81"/>
  <c r="AU639" i="81"/>
  <c r="AT639" i="81"/>
  <c r="AS639" i="81"/>
  <c r="AR639" i="81"/>
  <c r="BH638" i="81"/>
  <c r="BG638" i="81"/>
  <c r="BB638" i="81"/>
  <c r="BA638" i="81"/>
  <c r="AZ638" i="81"/>
  <c r="AY638" i="81"/>
  <c r="AX638" i="81"/>
  <c r="AW638" i="81"/>
  <c r="AV638" i="81"/>
  <c r="AU638" i="81"/>
  <c r="AT638" i="81"/>
  <c r="AS638" i="81"/>
  <c r="AR638" i="81"/>
  <c r="BH637" i="81"/>
  <c r="BG637" i="81"/>
  <c r="BB637" i="81"/>
  <c r="BA637" i="81"/>
  <c r="AZ637" i="81"/>
  <c r="AY637" i="81"/>
  <c r="AX637" i="81"/>
  <c r="AW637" i="81"/>
  <c r="AV637" i="81"/>
  <c r="AU637" i="81"/>
  <c r="AT637" i="81"/>
  <c r="AS637" i="81"/>
  <c r="AR637" i="81"/>
  <c r="BH636" i="81"/>
  <c r="BG636" i="81"/>
  <c r="BB636" i="81"/>
  <c r="BA636" i="81"/>
  <c r="AZ636" i="81"/>
  <c r="AY636" i="81"/>
  <c r="AX636" i="81"/>
  <c r="AW636" i="81"/>
  <c r="AV636" i="81"/>
  <c r="AU636" i="81"/>
  <c r="AT636" i="81"/>
  <c r="AS636" i="81"/>
  <c r="AR636" i="81"/>
  <c r="BH635" i="81"/>
  <c r="BG635" i="81"/>
  <c r="BB635" i="81"/>
  <c r="BA635" i="81"/>
  <c r="AZ635" i="81"/>
  <c r="AY635" i="81"/>
  <c r="AX635" i="81"/>
  <c r="AW635" i="81"/>
  <c r="AV635" i="81"/>
  <c r="AU635" i="81"/>
  <c r="AT635" i="81"/>
  <c r="AS635" i="81"/>
  <c r="AR635" i="81"/>
  <c r="BH634" i="81"/>
  <c r="BG634" i="81"/>
  <c r="BB634" i="81"/>
  <c r="BA634" i="81"/>
  <c r="AZ634" i="81"/>
  <c r="AY634" i="81"/>
  <c r="AX634" i="81"/>
  <c r="AW634" i="81"/>
  <c r="AV634" i="81"/>
  <c r="AU634" i="81"/>
  <c r="AT634" i="81"/>
  <c r="AS634" i="81"/>
  <c r="AR634" i="81"/>
  <c r="BH633" i="81"/>
  <c r="BG633" i="81"/>
  <c r="BB633" i="81"/>
  <c r="BA633" i="81"/>
  <c r="AZ633" i="81"/>
  <c r="AY633" i="81"/>
  <c r="AX633" i="81"/>
  <c r="AW633" i="81"/>
  <c r="AV633" i="81"/>
  <c r="AU633" i="81"/>
  <c r="AT633" i="81"/>
  <c r="AS633" i="81"/>
  <c r="AR633" i="81"/>
  <c r="BH632" i="81"/>
  <c r="BG632" i="81"/>
  <c r="BB632" i="81"/>
  <c r="BA632" i="81"/>
  <c r="AZ632" i="81"/>
  <c r="AY632" i="81"/>
  <c r="AX632" i="81"/>
  <c r="AW632" i="81"/>
  <c r="AV632" i="81"/>
  <c r="AU632" i="81"/>
  <c r="AT632" i="81"/>
  <c r="AS632" i="81"/>
  <c r="AR632" i="81"/>
  <c r="BH631" i="81"/>
  <c r="BG631" i="81"/>
  <c r="BB631" i="81"/>
  <c r="BA631" i="81"/>
  <c r="AZ631" i="81"/>
  <c r="AY631" i="81"/>
  <c r="AX631" i="81"/>
  <c r="AW631" i="81"/>
  <c r="AV631" i="81"/>
  <c r="AU631" i="81"/>
  <c r="AT631" i="81"/>
  <c r="AS631" i="81"/>
  <c r="AR631" i="81"/>
  <c r="BH630" i="81"/>
  <c r="BG630" i="81"/>
  <c r="BB630" i="81"/>
  <c r="BA630" i="81"/>
  <c r="AZ630" i="81"/>
  <c r="AY630" i="81"/>
  <c r="AX630" i="81"/>
  <c r="AW630" i="81"/>
  <c r="AV630" i="81"/>
  <c r="AU630" i="81"/>
  <c r="AT630" i="81"/>
  <c r="AS630" i="81"/>
  <c r="AR630" i="81"/>
  <c r="BH629" i="81"/>
  <c r="BG629" i="81"/>
  <c r="BB629" i="81"/>
  <c r="BA629" i="81"/>
  <c r="AZ629" i="81"/>
  <c r="AY629" i="81"/>
  <c r="AX629" i="81"/>
  <c r="AW629" i="81"/>
  <c r="AV629" i="81"/>
  <c r="AU629" i="81"/>
  <c r="AT629" i="81"/>
  <c r="AS629" i="81"/>
  <c r="AR629" i="81"/>
  <c r="BH628" i="81"/>
  <c r="BG628" i="81"/>
  <c r="BB628" i="81"/>
  <c r="BA628" i="81"/>
  <c r="AZ628" i="81"/>
  <c r="AY628" i="81"/>
  <c r="AX628" i="81"/>
  <c r="AW628" i="81"/>
  <c r="AV628" i="81"/>
  <c r="AU628" i="81"/>
  <c r="AT628" i="81"/>
  <c r="AS628" i="81"/>
  <c r="AR628" i="81"/>
  <c r="BH627" i="81"/>
  <c r="BG627" i="81"/>
  <c r="BB627" i="81"/>
  <c r="BA627" i="81"/>
  <c r="AZ627" i="81"/>
  <c r="AY627" i="81"/>
  <c r="AX627" i="81"/>
  <c r="AW627" i="81"/>
  <c r="AV627" i="81"/>
  <c r="AU627" i="81"/>
  <c r="AT627" i="81"/>
  <c r="AS627" i="81"/>
  <c r="AR627" i="81"/>
  <c r="BH626" i="81"/>
  <c r="BG626" i="81"/>
  <c r="BB626" i="81"/>
  <c r="BA626" i="81"/>
  <c r="AZ626" i="81"/>
  <c r="AY626" i="81"/>
  <c r="AX626" i="81"/>
  <c r="AW626" i="81"/>
  <c r="AV626" i="81"/>
  <c r="AU626" i="81"/>
  <c r="AT626" i="81"/>
  <c r="AS626" i="81"/>
  <c r="AR626" i="81"/>
  <c r="BH625" i="81"/>
  <c r="BG625" i="81"/>
  <c r="BB625" i="81"/>
  <c r="BA625" i="81"/>
  <c r="AZ625" i="81"/>
  <c r="AY625" i="81"/>
  <c r="AX625" i="81"/>
  <c r="AW625" i="81"/>
  <c r="AV625" i="81"/>
  <c r="AU625" i="81"/>
  <c r="AT625" i="81"/>
  <c r="AS625" i="81"/>
  <c r="AR625" i="81"/>
  <c r="BH624" i="81"/>
  <c r="BG624" i="81"/>
  <c r="BB624" i="81"/>
  <c r="BA624" i="81"/>
  <c r="AZ624" i="81"/>
  <c r="AY624" i="81"/>
  <c r="AX624" i="81"/>
  <c r="AW624" i="81"/>
  <c r="AV624" i="81"/>
  <c r="AU624" i="81"/>
  <c r="AT624" i="81"/>
  <c r="AS624" i="81"/>
  <c r="AR624" i="81"/>
  <c r="BH623" i="81"/>
  <c r="BG623" i="81"/>
  <c r="BB623" i="81"/>
  <c r="BA623" i="81"/>
  <c r="AZ623" i="81"/>
  <c r="AY623" i="81"/>
  <c r="AX623" i="81"/>
  <c r="AW623" i="81"/>
  <c r="AV623" i="81"/>
  <c r="AU623" i="81"/>
  <c r="AT623" i="81"/>
  <c r="AS623" i="81"/>
  <c r="AR623" i="81"/>
  <c r="BH622" i="81"/>
  <c r="BG622" i="81"/>
  <c r="BB622" i="81"/>
  <c r="BA622" i="81"/>
  <c r="AZ622" i="81"/>
  <c r="AY622" i="81"/>
  <c r="AX622" i="81"/>
  <c r="AW622" i="81"/>
  <c r="AV622" i="81"/>
  <c r="AU622" i="81"/>
  <c r="AT622" i="81"/>
  <c r="AS622" i="81"/>
  <c r="AR622" i="81"/>
  <c r="BH621" i="81"/>
  <c r="BG621" i="81"/>
  <c r="BB621" i="81"/>
  <c r="BA621" i="81"/>
  <c r="AZ621" i="81"/>
  <c r="AY621" i="81"/>
  <c r="AX621" i="81"/>
  <c r="AW621" i="81"/>
  <c r="AV621" i="81"/>
  <c r="AU621" i="81"/>
  <c r="AT621" i="81"/>
  <c r="AS621" i="81"/>
  <c r="AR621" i="81"/>
  <c r="BH620" i="81"/>
  <c r="BG620" i="81"/>
  <c r="BB620" i="81"/>
  <c r="BA620" i="81"/>
  <c r="AZ620" i="81"/>
  <c r="AY620" i="81"/>
  <c r="AX620" i="81"/>
  <c r="AW620" i="81"/>
  <c r="AV620" i="81"/>
  <c r="AU620" i="81"/>
  <c r="AT620" i="81"/>
  <c r="AS620" i="81"/>
  <c r="AR620" i="81"/>
  <c r="BH619" i="81"/>
  <c r="BG619" i="81"/>
  <c r="BB619" i="81"/>
  <c r="BA619" i="81"/>
  <c r="AZ619" i="81"/>
  <c r="AY619" i="81"/>
  <c r="AX619" i="81"/>
  <c r="AW619" i="81"/>
  <c r="AV619" i="81"/>
  <c r="AU619" i="81"/>
  <c r="AT619" i="81"/>
  <c r="AS619" i="81"/>
  <c r="AR619" i="81"/>
  <c r="BH618" i="81"/>
  <c r="BG618" i="81"/>
  <c r="BB618" i="81"/>
  <c r="BA618" i="81"/>
  <c r="AZ618" i="81"/>
  <c r="AY618" i="81"/>
  <c r="AX618" i="81"/>
  <c r="AW618" i="81"/>
  <c r="AV618" i="81"/>
  <c r="AU618" i="81"/>
  <c r="AT618" i="81"/>
  <c r="AS618" i="81"/>
  <c r="AR618" i="81"/>
  <c r="BH617" i="81"/>
  <c r="BG617" i="81"/>
  <c r="BB617" i="81"/>
  <c r="BA617" i="81"/>
  <c r="AZ617" i="81"/>
  <c r="AY617" i="81"/>
  <c r="AX617" i="81"/>
  <c r="AW617" i="81"/>
  <c r="AV617" i="81"/>
  <c r="AU617" i="81"/>
  <c r="AT617" i="81"/>
  <c r="AS617" i="81"/>
  <c r="AR617" i="81"/>
  <c r="BH616" i="81"/>
  <c r="BG616" i="81"/>
  <c r="BB616" i="81"/>
  <c r="BA616" i="81"/>
  <c r="AZ616" i="81"/>
  <c r="AY616" i="81"/>
  <c r="AX616" i="81"/>
  <c r="AW616" i="81"/>
  <c r="AV616" i="81"/>
  <c r="AU616" i="81"/>
  <c r="AT616" i="81"/>
  <c r="AS616" i="81"/>
  <c r="AR616" i="81"/>
  <c r="BH615" i="81"/>
  <c r="BG615" i="81"/>
  <c r="BB615" i="81"/>
  <c r="BA615" i="81"/>
  <c r="AZ615" i="81"/>
  <c r="AY615" i="81"/>
  <c r="AX615" i="81"/>
  <c r="AW615" i="81"/>
  <c r="AV615" i="81"/>
  <c r="AU615" i="81"/>
  <c r="AT615" i="81"/>
  <c r="AS615" i="81"/>
  <c r="AR615" i="81"/>
  <c r="BH614" i="81"/>
  <c r="BG614" i="81"/>
  <c r="BB614" i="81"/>
  <c r="BA614" i="81"/>
  <c r="AZ614" i="81"/>
  <c r="AY614" i="81"/>
  <c r="AX614" i="81"/>
  <c r="AW614" i="81"/>
  <c r="AV614" i="81"/>
  <c r="AU614" i="81"/>
  <c r="AT614" i="81"/>
  <c r="AS614" i="81"/>
  <c r="AR614" i="81"/>
  <c r="BH613" i="81"/>
  <c r="BG613" i="81"/>
  <c r="BB613" i="81"/>
  <c r="BA613" i="81"/>
  <c r="AZ613" i="81"/>
  <c r="AY613" i="81"/>
  <c r="AX613" i="81"/>
  <c r="AW613" i="81"/>
  <c r="AV613" i="81"/>
  <c r="AU613" i="81"/>
  <c r="AT613" i="81"/>
  <c r="AS613" i="81"/>
  <c r="AR613" i="81"/>
  <c r="BH612" i="81"/>
  <c r="BG612" i="81"/>
  <c r="BB612" i="81"/>
  <c r="BA612" i="81"/>
  <c r="AZ612" i="81"/>
  <c r="AY612" i="81"/>
  <c r="AX612" i="81"/>
  <c r="AW612" i="81"/>
  <c r="AV612" i="81"/>
  <c r="AU612" i="81"/>
  <c r="AT612" i="81"/>
  <c r="AS612" i="81"/>
  <c r="AR612" i="81"/>
  <c r="BH611" i="81"/>
  <c r="BG611" i="81"/>
  <c r="BB611" i="81"/>
  <c r="BA611" i="81"/>
  <c r="AZ611" i="81"/>
  <c r="AY611" i="81"/>
  <c r="AX611" i="81"/>
  <c r="AW611" i="81"/>
  <c r="AV611" i="81"/>
  <c r="AU611" i="81"/>
  <c r="AT611" i="81"/>
  <c r="AS611" i="81"/>
  <c r="AR611" i="81"/>
  <c r="BH610" i="81"/>
  <c r="BG610" i="81"/>
  <c r="BB610" i="81"/>
  <c r="BA610" i="81"/>
  <c r="AZ610" i="81"/>
  <c r="AY610" i="81"/>
  <c r="AX610" i="81"/>
  <c r="AW610" i="81"/>
  <c r="AV610" i="81"/>
  <c r="AU610" i="81"/>
  <c r="AT610" i="81"/>
  <c r="AS610" i="81"/>
  <c r="AR610" i="81"/>
  <c r="BH609" i="81"/>
  <c r="BG609" i="81"/>
  <c r="BB609" i="81"/>
  <c r="BA609" i="81"/>
  <c r="AZ609" i="81"/>
  <c r="AY609" i="81"/>
  <c r="AX609" i="81"/>
  <c r="AW609" i="81"/>
  <c r="AV609" i="81"/>
  <c r="AU609" i="81"/>
  <c r="AT609" i="81"/>
  <c r="AS609" i="81"/>
  <c r="AR609" i="81"/>
  <c r="BH608" i="81"/>
  <c r="BG608" i="81"/>
  <c r="BB608" i="81"/>
  <c r="BA608" i="81"/>
  <c r="AZ608" i="81"/>
  <c r="AY608" i="81"/>
  <c r="AX608" i="81"/>
  <c r="AW608" i="81"/>
  <c r="AV608" i="81"/>
  <c r="AU608" i="81"/>
  <c r="AT608" i="81"/>
  <c r="AS608" i="81"/>
  <c r="AR608" i="81"/>
  <c r="BH607" i="81"/>
  <c r="BG607" i="81"/>
  <c r="BB607" i="81"/>
  <c r="BA607" i="81"/>
  <c r="AZ607" i="81"/>
  <c r="AY607" i="81"/>
  <c r="AX607" i="81"/>
  <c r="AW607" i="81"/>
  <c r="AV607" i="81"/>
  <c r="AU607" i="81"/>
  <c r="AT607" i="81"/>
  <c r="AS607" i="81"/>
  <c r="AR607" i="81"/>
  <c r="BH606" i="81"/>
  <c r="BG606" i="81"/>
  <c r="BB606" i="81"/>
  <c r="BA606" i="81"/>
  <c r="AZ606" i="81"/>
  <c r="AY606" i="81"/>
  <c r="AX606" i="81"/>
  <c r="AW606" i="81"/>
  <c r="AV606" i="81"/>
  <c r="AU606" i="81"/>
  <c r="AT606" i="81"/>
  <c r="AS606" i="81"/>
  <c r="AR606" i="81"/>
  <c r="BH605" i="81"/>
  <c r="BG605" i="81"/>
  <c r="BB605" i="81"/>
  <c r="BA605" i="81"/>
  <c r="AZ605" i="81"/>
  <c r="AY605" i="81"/>
  <c r="AX605" i="81"/>
  <c r="AW605" i="81"/>
  <c r="AV605" i="81"/>
  <c r="AU605" i="81"/>
  <c r="AT605" i="81"/>
  <c r="AS605" i="81"/>
  <c r="AR605" i="81"/>
  <c r="BH604" i="81"/>
  <c r="BG604" i="81"/>
  <c r="BB604" i="81"/>
  <c r="BA604" i="81"/>
  <c r="AZ604" i="81"/>
  <c r="AY604" i="81"/>
  <c r="AX604" i="81"/>
  <c r="AW604" i="81"/>
  <c r="AV604" i="81"/>
  <c r="AU604" i="81"/>
  <c r="AT604" i="81"/>
  <c r="AS604" i="81"/>
  <c r="AR604" i="81"/>
  <c r="BH603" i="81"/>
  <c r="BG603" i="81"/>
  <c r="BB603" i="81"/>
  <c r="BA603" i="81"/>
  <c r="AZ603" i="81"/>
  <c r="AY603" i="81"/>
  <c r="AX603" i="81"/>
  <c r="AW603" i="81"/>
  <c r="AV603" i="81"/>
  <c r="AU603" i="81"/>
  <c r="AT603" i="81"/>
  <c r="AS603" i="81"/>
  <c r="AR603" i="81"/>
  <c r="BH602" i="81"/>
  <c r="BG602" i="81"/>
  <c r="BB602" i="81"/>
  <c r="BA602" i="81"/>
  <c r="AZ602" i="81"/>
  <c r="AY602" i="81"/>
  <c r="AX602" i="81"/>
  <c r="AW602" i="81"/>
  <c r="AV602" i="81"/>
  <c r="AU602" i="81"/>
  <c r="AT602" i="81"/>
  <c r="AS602" i="81"/>
  <c r="AR602" i="81"/>
  <c r="BH601" i="81"/>
  <c r="BG601" i="81"/>
  <c r="BB601" i="81"/>
  <c r="BA601" i="81"/>
  <c r="AZ601" i="81"/>
  <c r="AY601" i="81"/>
  <c r="AX601" i="81"/>
  <c r="AW601" i="81"/>
  <c r="AV601" i="81"/>
  <c r="AU601" i="81"/>
  <c r="AT601" i="81"/>
  <c r="AS601" i="81"/>
  <c r="AR601" i="81"/>
  <c r="BH600" i="81"/>
  <c r="BG600" i="81"/>
  <c r="BB600" i="81"/>
  <c r="BA600" i="81"/>
  <c r="AZ600" i="81"/>
  <c r="AY600" i="81"/>
  <c r="AX600" i="81"/>
  <c r="AW600" i="81"/>
  <c r="AV600" i="81"/>
  <c r="AU600" i="81"/>
  <c r="AT600" i="81"/>
  <c r="AS600" i="81"/>
  <c r="AR600" i="81"/>
  <c r="BH599" i="81"/>
  <c r="BG599" i="81"/>
  <c r="BB599" i="81"/>
  <c r="BA599" i="81"/>
  <c r="AZ599" i="81"/>
  <c r="AY599" i="81"/>
  <c r="AX599" i="81"/>
  <c r="AW599" i="81"/>
  <c r="AV599" i="81"/>
  <c r="AU599" i="81"/>
  <c r="AT599" i="81"/>
  <c r="AS599" i="81"/>
  <c r="AR599" i="81"/>
  <c r="BH598" i="81"/>
  <c r="BG598" i="81"/>
  <c r="BB598" i="81"/>
  <c r="BA598" i="81"/>
  <c r="AZ598" i="81"/>
  <c r="AY598" i="81"/>
  <c r="AX598" i="81"/>
  <c r="AW598" i="81"/>
  <c r="AV598" i="81"/>
  <c r="AU598" i="81"/>
  <c r="AT598" i="81"/>
  <c r="AS598" i="81"/>
  <c r="AR598" i="81"/>
  <c r="BH597" i="81"/>
  <c r="BG597" i="81"/>
  <c r="BB597" i="81"/>
  <c r="BA597" i="81"/>
  <c r="AZ597" i="81"/>
  <c r="AY597" i="81"/>
  <c r="AX597" i="81"/>
  <c r="AW597" i="81"/>
  <c r="AV597" i="81"/>
  <c r="AU597" i="81"/>
  <c r="AT597" i="81"/>
  <c r="AS597" i="81"/>
  <c r="AR597" i="81"/>
  <c r="BH596" i="81"/>
  <c r="BG596" i="81"/>
  <c r="BB596" i="81"/>
  <c r="BA596" i="81"/>
  <c r="AZ596" i="81"/>
  <c r="AY596" i="81"/>
  <c r="AX596" i="81"/>
  <c r="AW596" i="81"/>
  <c r="AV596" i="81"/>
  <c r="AU596" i="81"/>
  <c r="AT596" i="81"/>
  <c r="AS596" i="81"/>
  <c r="AR596" i="81"/>
  <c r="BH595" i="81"/>
  <c r="BG595" i="81"/>
  <c r="BB595" i="81"/>
  <c r="BA595" i="81"/>
  <c r="AZ595" i="81"/>
  <c r="AY595" i="81"/>
  <c r="AX595" i="81"/>
  <c r="AW595" i="81"/>
  <c r="AV595" i="81"/>
  <c r="AU595" i="81"/>
  <c r="AT595" i="81"/>
  <c r="AS595" i="81"/>
  <c r="AR595" i="81"/>
  <c r="BH594" i="81"/>
  <c r="BG594" i="81"/>
  <c r="BB594" i="81"/>
  <c r="BA594" i="81"/>
  <c r="AZ594" i="81"/>
  <c r="AY594" i="81"/>
  <c r="AX594" i="81"/>
  <c r="AW594" i="81"/>
  <c r="AV594" i="81"/>
  <c r="AU594" i="81"/>
  <c r="AT594" i="81"/>
  <c r="AS594" i="81"/>
  <c r="AR594" i="81"/>
  <c r="BH593" i="81"/>
  <c r="BG593" i="81"/>
  <c r="BB593" i="81"/>
  <c r="BA593" i="81"/>
  <c r="AZ593" i="81"/>
  <c r="AY593" i="81"/>
  <c r="AX593" i="81"/>
  <c r="AW593" i="81"/>
  <c r="AV593" i="81"/>
  <c r="AU593" i="81"/>
  <c r="AT593" i="81"/>
  <c r="AS593" i="81"/>
  <c r="AR593" i="81"/>
  <c r="BH592" i="81"/>
  <c r="BG592" i="81"/>
  <c r="BB592" i="81"/>
  <c r="BA592" i="81"/>
  <c r="AZ592" i="81"/>
  <c r="AY592" i="81"/>
  <c r="AX592" i="81"/>
  <c r="AW592" i="81"/>
  <c r="AV592" i="81"/>
  <c r="AU592" i="81"/>
  <c r="AT592" i="81"/>
  <c r="AS592" i="81"/>
  <c r="AR592" i="81"/>
  <c r="BH591" i="81"/>
  <c r="BG591" i="81"/>
  <c r="BB591" i="81"/>
  <c r="BA591" i="81"/>
  <c r="AZ591" i="81"/>
  <c r="AY591" i="81"/>
  <c r="AX591" i="81"/>
  <c r="AW591" i="81"/>
  <c r="AV591" i="81"/>
  <c r="AU591" i="81"/>
  <c r="AT591" i="81"/>
  <c r="AS591" i="81"/>
  <c r="AR591" i="81"/>
  <c r="BH590" i="81"/>
  <c r="BG590" i="81"/>
  <c r="BB590" i="81"/>
  <c r="BA590" i="81"/>
  <c r="AZ590" i="81"/>
  <c r="AY590" i="81"/>
  <c r="AX590" i="81"/>
  <c r="AW590" i="81"/>
  <c r="AV590" i="81"/>
  <c r="AU590" i="81"/>
  <c r="AT590" i="81"/>
  <c r="AS590" i="81"/>
  <c r="AR590" i="81"/>
  <c r="BH589" i="81"/>
  <c r="BG589" i="81"/>
  <c r="BB589" i="81"/>
  <c r="BA589" i="81"/>
  <c r="AZ589" i="81"/>
  <c r="AY589" i="81"/>
  <c r="AX589" i="81"/>
  <c r="AW589" i="81"/>
  <c r="AV589" i="81"/>
  <c r="AU589" i="81"/>
  <c r="AT589" i="81"/>
  <c r="AS589" i="81"/>
  <c r="AR589" i="81"/>
  <c r="BH588" i="81"/>
  <c r="BG588" i="81"/>
  <c r="BB588" i="81"/>
  <c r="BA588" i="81"/>
  <c r="AZ588" i="81"/>
  <c r="AY588" i="81"/>
  <c r="AX588" i="81"/>
  <c r="AW588" i="81"/>
  <c r="AV588" i="81"/>
  <c r="AU588" i="81"/>
  <c r="AT588" i="81"/>
  <c r="AS588" i="81"/>
  <c r="AR588" i="81"/>
  <c r="BH587" i="81"/>
  <c r="BG587" i="81"/>
  <c r="BB587" i="81"/>
  <c r="BA587" i="81"/>
  <c r="AZ587" i="81"/>
  <c r="AY587" i="81"/>
  <c r="AX587" i="81"/>
  <c r="AW587" i="81"/>
  <c r="AV587" i="81"/>
  <c r="AU587" i="81"/>
  <c r="AT587" i="81"/>
  <c r="AS587" i="81"/>
  <c r="AR587" i="81"/>
  <c r="BH586" i="81"/>
  <c r="BG586" i="81"/>
  <c r="BB586" i="81"/>
  <c r="BA586" i="81"/>
  <c r="AZ586" i="81"/>
  <c r="AY586" i="81"/>
  <c r="AX586" i="81"/>
  <c r="AW586" i="81"/>
  <c r="AV586" i="81"/>
  <c r="AU586" i="81"/>
  <c r="AT586" i="81"/>
  <c r="AS586" i="81"/>
  <c r="AR586" i="81"/>
  <c r="BH585" i="81"/>
  <c r="BG585" i="81"/>
  <c r="BB585" i="81"/>
  <c r="BA585" i="81"/>
  <c r="AZ585" i="81"/>
  <c r="AY585" i="81"/>
  <c r="AX585" i="81"/>
  <c r="AW585" i="81"/>
  <c r="AV585" i="81"/>
  <c r="AU585" i="81"/>
  <c r="AT585" i="81"/>
  <c r="AS585" i="81"/>
  <c r="AR585" i="81"/>
  <c r="BH584" i="81"/>
  <c r="BG584" i="81"/>
  <c r="BB584" i="81"/>
  <c r="BA584" i="81"/>
  <c r="AZ584" i="81"/>
  <c r="AY584" i="81"/>
  <c r="AX584" i="81"/>
  <c r="AW584" i="81"/>
  <c r="AV584" i="81"/>
  <c r="AU584" i="81"/>
  <c r="AT584" i="81"/>
  <c r="AS584" i="81"/>
  <c r="AR584" i="81"/>
  <c r="BH583" i="81"/>
  <c r="BG583" i="81"/>
  <c r="BB583" i="81"/>
  <c r="BA583" i="81"/>
  <c r="AZ583" i="81"/>
  <c r="AY583" i="81"/>
  <c r="AX583" i="81"/>
  <c r="AW583" i="81"/>
  <c r="AV583" i="81"/>
  <c r="AU583" i="81"/>
  <c r="AT583" i="81"/>
  <c r="AS583" i="81"/>
  <c r="AR583" i="81"/>
  <c r="BH582" i="81"/>
  <c r="BG582" i="81"/>
  <c r="BB582" i="81"/>
  <c r="BA582" i="81"/>
  <c r="AZ582" i="81"/>
  <c r="AY582" i="81"/>
  <c r="AX582" i="81"/>
  <c r="AW582" i="81"/>
  <c r="AV582" i="81"/>
  <c r="AU582" i="81"/>
  <c r="AT582" i="81"/>
  <c r="AS582" i="81"/>
  <c r="AR582" i="81"/>
  <c r="BH581" i="81"/>
  <c r="BG581" i="81"/>
  <c r="BB581" i="81"/>
  <c r="BA581" i="81"/>
  <c r="AZ581" i="81"/>
  <c r="AY581" i="81"/>
  <c r="AX581" i="81"/>
  <c r="AW581" i="81"/>
  <c r="AV581" i="81"/>
  <c r="AU581" i="81"/>
  <c r="AT581" i="81"/>
  <c r="AS581" i="81"/>
  <c r="AR581" i="81"/>
  <c r="BH580" i="81"/>
  <c r="BG580" i="81"/>
  <c r="BB580" i="81"/>
  <c r="BA580" i="81"/>
  <c r="AZ580" i="81"/>
  <c r="AY580" i="81"/>
  <c r="AX580" i="81"/>
  <c r="AW580" i="81"/>
  <c r="AV580" i="81"/>
  <c r="AU580" i="81"/>
  <c r="AT580" i="81"/>
  <c r="AS580" i="81"/>
  <c r="AR580" i="81"/>
  <c r="BH579" i="81"/>
  <c r="BG579" i="81"/>
  <c r="BB579" i="81"/>
  <c r="BA579" i="81"/>
  <c r="AZ579" i="81"/>
  <c r="AY579" i="81"/>
  <c r="AX579" i="81"/>
  <c r="AW579" i="81"/>
  <c r="AV579" i="81"/>
  <c r="AU579" i="81"/>
  <c r="AT579" i="81"/>
  <c r="AS579" i="81"/>
  <c r="AR579" i="81"/>
  <c r="BH578" i="81"/>
  <c r="BG578" i="81"/>
  <c r="BB578" i="81"/>
  <c r="BA578" i="81"/>
  <c r="AZ578" i="81"/>
  <c r="AY578" i="81"/>
  <c r="AX578" i="81"/>
  <c r="AW578" i="81"/>
  <c r="AV578" i="81"/>
  <c r="AU578" i="81"/>
  <c r="AT578" i="81"/>
  <c r="AS578" i="81"/>
  <c r="AR578" i="81"/>
  <c r="BH577" i="81"/>
  <c r="BG577" i="81"/>
  <c r="BB577" i="81"/>
  <c r="BA577" i="81"/>
  <c r="AZ577" i="81"/>
  <c r="AY577" i="81"/>
  <c r="AX577" i="81"/>
  <c r="AW577" i="81"/>
  <c r="AV577" i="81"/>
  <c r="AU577" i="81"/>
  <c r="AT577" i="81"/>
  <c r="AS577" i="81"/>
  <c r="AR577" i="81"/>
  <c r="BH576" i="81"/>
  <c r="BG576" i="81"/>
  <c r="BB576" i="81"/>
  <c r="BA576" i="81"/>
  <c r="AZ576" i="81"/>
  <c r="AY576" i="81"/>
  <c r="AX576" i="81"/>
  <c r="AW576" i="81"/>
  <c r="AV576" i="81"/>
  <c r="AU576" i="81"/>
  <c r="AT576" i="81"/>
  <c r="AS576" i="81"/>
  <c r="AR576" i="81"/>
  <c r="BH575" i="81"/>
  <c r="BG575" i="81"/>
  <c r="BB575" i="81"/>
  <c r="BA575" i="81"/>
  <c r="AZ575" i="81"/>
  <c r="AY575" i="81"/>
  <c r="AX575" i="81"/>
  <c r="AW575" i="81"/>
  <c r="AV575" i="81"/>
  <c r="AU575" i="81"/>
  <c r="AT575" i="81"/>
  <c r="AS575" i="81"/>
  <c r="AR575" i="81"/>
  <c r="BH574" i="81"/>
  <c r="BG574" i="81"/>
  <c r="BB574" i="81"/>
  <c r="BA574" i="81"/>
  <c r="AZ574" i="81"/>
  <c r="AY574" i="81"/>
  <c r="AX574" i="81"/>
  <c r="AW574" i="81"/>
  <c r="AV574" i="81"/>
  <c r="AU574" i="81"/>
  <c r="AT574" i="81"/>
  <c r="AS574" i="81"/>
  <c r="AR574" i="81"/>
  <c r="BH573" i="81"/>
  <c r="BG573" i="81"/>
  <c r="BB573" i="81"/>
  <c r="BA573" i="81"/>
  <c r="AZ573" i="81"/>
  <c r="AY573" i="81"/>
  <c r="AX573" i="81"/>
  <c r="AW573" i="81"/>
  <c r="AV573" i="81"/>
  <c r="AU573" i="81"/>
  <c r="AT573" i="81"/>
  <c r="AS573" i="81"/>
  <c r="AR573" i="81"/>
  <c r="BH572" i="81"/>
  <c r="BG572" i="81"/>
  <c r="BB572" i="81"/>
  <c r="BA572" i="81"/>
  <c r="AZ572" i="81"/>
  <c r="AY572" i="81"/>
  <c r="AX572" i="81"/>
  <c r="AW572" i="81"/>
  <c r="AV572" i="81"/>
  <c r="AU572" i="81"/>
  <c r="AT572" i="81"/>
  <c r="AS572" i="81"/>
  <c r="AR572" i="81"/>
  <c r="BH571" i="81"/>
  <c r="BG571" i="81"/>
  <c r="BB571" i="81"/>
  <c r="BA571" i="81"/>
  <c r="AZ571" i="81"/>
  <c r="AY571" i="81"/>
  <c r="AX571" i="81"/>
  <c r="AW571" i="81"/>
  <c r="AV571" i="81"/>
  <c r="AU571" i="81"/>
  <c r="AT571" i="81"/>
  <c r="AS571" i="81"/>
  <c r="AR571" i="81"/>
  <c r="BH570" i="81"/>
  <c r="BG570" i="81"/>
  <c r="BB570" i="81"/>
  <c r="BA570" i="81"/>
  <c r="AZ570" i="81"/>
  <c r="AY570" i="81"/>
  <c r="AX570" i="81"/>
  <c r="AW570" i="81"/>
  <c r="AV570" i="81"/>
  <c r="AU570" i="81"/>
  <c r="AT570" i="81"/>
  <c r="AS570" i="81"/>
  <c r="AR570" i="81"/>
  <c r="BH569" i="81"/>
  <c r="BG569" i="81"/>
  <c r="BB569" i="81"/>
  <c r="BA569" i="81"/>
  <c r="AZ569" i="81"/>
  <c r="AY569" i="81"/>
  <c r="AX569" i="81"/>
  <c r="AW569" i="81"/>
  <c r="AV569" i="81"/>
  <c r="AU569" i="81"/>
  <c r="AT569" i="81"/>
  <c r="AS569" i="81"/>
  <c r="AR569" i="81"/>
  <c r="BH568" i="81"/>
  <c r="BG568" i="81"/>
  <c r="BB568" i="81"/>
  <c r="BA568" i="81"/>
  <c r="AZ568" i="81"/>
  <c r="AY568" i="81"/>
  <c r="AX568" i="81"/>
  <c r="AW568" i="81"/>
  <c r="AV568" i="81"/>
  <c r="AU568" i="81"/>
  <c r="AT568" i="81"/>
  <c r="AS568" i="81"/>
  <c r="AR568" i="81"/>
  <c r="BH567" i="81"/>
  <c r="BG567" i="81"/>
  <c r="BB567" i="81"/>
  <c r="BA567" i="81"/>
  <c r="AZ567" i="81"/>
  <c r="AY567" i="81"/>
  <c r="AX567" i="81"/>
  <c r="AW567" i="81"/>
  <c r="AV567" i="81"/>
  <c r="AU567" i="81"/>
  <c r="AT567" i="81"/>
  <c r="AS567" i="81"/>
  <c r="AR567" i="81"/>
  <c r="BH566" i="81"/>
  <c r="BG566" i="81"/>
  <c r="BB566" i="81"/>
  <c r="BA566" i="81"/>
  <c r="AZ566" i="81"/>
  <c r="AY566" i="81"/>
  <c r="AX566" i="81"/>
  <c r="AW566" i="81"/>
  <c r="AV566" i="81"/>
  <c r="AU566" i="81"/>
  <c r="AT566" i="81"/>
  <c r="AS566" i="81"/>
  <c r="AR566" i="81"/>
  <c r="BH565" i="81"/>
  <c r="BG565" i="81"/>
  <c r="BB565" i="81"/>
  <c r="BA565" i="81"/>
  <c r="AZ565" i="81"/>
  <c r="AY565" i="81"/>
  <c r="AX565" i="81"/>
  <c r="AW565" i="81"/>
  <c r="AV565" i="81"/>
  <c r="AU565" i="81"/>
  <c r="AT565" i="81"/>
  <c r="AS565" i="81"/>
  <c r="AR565" i="81"/>
  <c r="BH564" i="81"/>
  <c r="BG564" i="81"/>
  <c r="BB564" i="81"/>
  <c r="BA564" i="81"/>
  <c r="AZ564" i="81"/>
  <c r="AY564" i="81"/>
  <c r="AX564" i="81"/>
  <c r="AW564" i="81"/>
  <c r="AV564" i="81"/>
  <c r="AU564" i="81"/>
  <c r="AT564" i="81"/>
  <c r="AS564" i="81"/>
  <c r="AR564" i="81"/>
  <c r="BH563" i="81"/>
  <c r="BG563" i="81"/>
  <c r="BB563" i="81"/>
  <c r="BA563" i="81"/>
  <c r="AZ563" i="81"/>
  <c r="AY563" i="81"/>
  <c r="AX563" i="81"/>
  <c r="AW563" i="81"/>
  <c r="AV563" i="81"/>
  <c r="AU563" i="81"/>
  <c r="AT563" i="81"/>
  <c r="AS563" i="81"/>
  <c r="AR563" i="81"/>
  <c r="BH562" i="81"/>
  <c r="BG562" i="81"/>
  <c r="BB562" i="81"/>
  <c r="BA562" i="81"/>
  <c r="AZ562" i="81"/>
  <c r="AY562" i="81"/>
  <c r="AX562" i="81"/>
  <c r="AW562" i="81"/>
  <c r="AV562" i="81"/>
  <c r="AU562" i="81"/>
  <c r="AT562" i="81"/>
  <c r="AS562" i="81"/>
  <c r="AR562" i="81"/>
  <c r="BH561" i="81"/>
  <c r="BG561" i="81"/>
  <c r="BB561" i="81"/>
  <c r="BA561" i="81"/>
  <c r="AZ561" i="81"/>
  <c r="AY561" i="81"/>
  <c r="AX561" i="81"/>
  <c r="AW561" i="81"/>
  <c r="AV561" i="81"/>
  <c r="AU561" i="81"/>
  <c r="AT561" i="81"/>
  <c r="AS561" i="81"/>
  <c r="AR561" i="81"/>
  <c r="BH560" i="81"/>
  <c r="BG560" i="81"/>
  <c r="BB560" i="81"/>
  <c r="BA560" i="81"/>
  <c r="AZ560" i="81"/>
  <c r="AY560" i="81"/>
  <c r="AX560" i="81"/>
  <c r="AW560" i="81"/>
  <c r="AV560" i="81"/>
  <c r="AU560" i="81"/>
  <c r="AT560" i="81"/>
  <c r="AS560" i="81"/>
  <c r="AR560" i="81"/>
  <c r="BH559" i="81"/>
  <c r="BG559" i="81"/>
  <c r="BB559" i="81"/>
  <c r="BA559" i="81"/>
  <c r="AZ559" i="81"/>
  <c r="AY559" i="81"/>
  <c r="AX559" i="81"/>
  <c r="AW559" i="81"/>
  <c r="AV559" i="81"/>
  <c r="AU559" i="81"/>
  <c r="AT559" i="81"/>
  <c r="AS559" i="81"/>
  <c r="AR559" i="81"/>
  <c r="BH558" i="81"/>
  <c r="BG558" i="81"/>
  <c r="BB558" i="81"/>
  <c r="BA558" i="81"/>
  <c r="AZ558" i="81"/>
  <c r="AY558" i="81"/>
  <c r="AX558" i="81"/>
  <c r="AW558" i="81"/>
  <c r="AV558" i="81"/>
  <c r="AU558" i="81"/>
  <c r="AT558" i="81"/>
  <c r="AS558" i="81"/>
  <c r="AR558" i="81"/>
  <c r="BH557" i="81"/>
  <c r="BG557" i="81"/>
  <c r="BB557" i="81"/>
  <c r="BA557" i="81"/>
  <c r="AZ557" i="81"/>
  <c r="AY557" i="81"/>
  <c r="AX557" i="81"/>
  <c r="AW557" i="81"/>
  <c r="AV557" i="81"/>
  <c r="AU557" i="81"/>
  <c r="AT557" i="81"/>
  <c r="AS557" i="81"/>
  <c r="AR557" i="81"/>
  <c r="BH556" i="81"/>
  <c r="BG556" i="81"/>
  <c r="BB556" i="81"/>
  <c r="BA556" i="81"/>
  <c r="AZ556" i="81"/>
  <c r="AY556" i="81"/>
  <c r="AX556" i="81"/>
  <c r="AW556" i="81"/>
  <c r="AV556" i="81"/>
  <c r="AU556" i="81"/>
  <c r="AT556" i="81"/>
  <c r="AS556" i="81"/>
  <c r="AR556" i="81"/>
  <c r="BH555" i="81"/>
  <c r="BG555" i="81"/>
  <c r="BB555" i="81"/>
  <c r="BA555" i="81"/>
  <c r="AZ555" i="81"/>
  <c r="AY555" i="81"/>
  <c r="AX555" i="81"/>
  <c r="AW555" i="81"/>
  <c r="AV555" i="81"/>
  <c r="AU555" i="81"/>
  <c r="AT555" i="81"/>
  <c r="AS555" i="81"/>
  <c r="AR555" i="81"/>
  <c r="BH554" i="81"/>
  <c r="BG554" i="81"/>
  <c r="BB554" i="81"/>
  <c r="BA554" i="81"/>
  <c r="AZ554" i="81"/>
  <c r="AY554" i="81"/>
  <c r="AX554" i="81"/>
  <c r="AW554" i="81"/>
  <c r="AV554" i="81"/>
  <c r="AU554" i="81"/>
  <c r="AT554" i="81"/>
  <c r="AS554" i="81"/>
  <c r="AR554" i="81"/>
  <c r="BH553" i="81"/>
  <c r="BG553" i="81"/>
  <c r="BB553" i="81"/>
  <c r="BA553" i="81"/>
  <c r="AZ553" i="81"/>
  <c r="AY553" i="81"/>
  <c r="AX553" i="81"/>
  <c r="AW553" i="81"/>
  <c r="AV553" i="81"/>
  <c r="AU553" i="81"/>
  <c r="AT553" i="81"/>
  <c r="AS553" i="81"/>
  <c r="AR553" i="81"/>
  <c r="BH552" i="81"/>
  <c r="BG552" i="81"/>
  <c r="BB552" i="81"/>
  <c r="BA552" i="81"/>
  <c r="AZ552" i="81"/>
  <c r="AY552" i="81"/>
  <c r="AX552" i="81"/>
  <c r="AW552" i="81"/>
  <c r="AV552" i="81"/>
  <c r="AU552" i="81"/>
  <c r="AT552" i="81"/>
  <c r="AS552" i="81"/>
  <c r="AR552" i="81"/>
  <c r="BH551" i="81"/>
  <c r="BG551" i="81"/>
  <c r="BB551" i="81"/>
  <c r="BA551" i="81"/>
  <c r="AZ551" i="81"/>
  <c r="AY551" i="81"/>
  <c r="AX551" i="81"/>
  <c r="AW551" i="81"/>
  <c r="AV551" i="81"/>
  <c r="AU551" i="81"/>
  <c r="AT551" i="81"/>
  <c r="AS551" i="81"/>
  <c r="AR551" i="81"/>
  <c r="BH550" i="81"/>
  <c r="BG550" i="81"/>
  <c r="BB550" i="81"/>
  <c r="BA550" i="81"/>
  <c r="AZ550" i="81"/>
  <c r="AY550" i="81"/>
  <c r="AX550" i="81"/>
  <c r="AW550" i="81"/>
  <c r="AV550" i="81"/>
  <c r="AU550" i="81"/>
  <c r="AT550" i="81"/>
  <c r="AS550" i="81"/>
  <c r="AR550" i="81"/>
  <c r="BH549" i="81"/>
  <c r="BG549" i="81"/>
  <c r="BB549" i="81"/>
  <c r="BA549" i="81"/>
  <c r="AZ549" i="81"/>
  <c r="AY549" i="81"/>
  <c r="AX549" i="81"/>
  <c r="AW549" i="81"/>
  <c r="AV549" i="81"/>
  <c r="AU549" i="81"/>
  <c r="AT549" i="81"/>
  <c r="AS549" i="81"/>
  <c r="AR549" i="81"/>
  <c r="BH548" i="81"/>
  <c r="BG548" i="81"/>
  <c r="BB548" i="81"/>
  <c r="BA548" i="81"/>
  <c r="AZ548" i="81"/>
  <c r="AY548" i="81"/>
  <c r="AX548" i="81"/>
  <c r="AW548" i="81"/>
  <c r="AV548" i="81"/>
  <c r="AU548" i="81"/>
  <c r="AT548" i="81"/>
  <c r="AS548" i="81"/>
  <c r="AR548" i="81"/>
  <c r="BH547" i="81"/>
  <c r="BG547" i="81"/>
  <c r="BB547" i="81"/>
  <c r="BA547" i="81"/>
  <c r="AZ547" i="81"/>
  <c r="AY547" i="81"/>
  <c r="AX547" i="81"/>
  <c r="AW547" i="81"/>
  <c r="AV547" i="81"/>
  <c r="AU547" i="81"/>
  <c r="AT547" i="81"/>
  <c r="AS547" i="81"/>
  <c r="AR547" i="81"/>
  <c r="BH546" i="81"/>
  <c r="BG546" i="81"/>
  <c r="BB546" i="81"/>
  <c r="BA546" i="81"/>
  <c r="AZ546" i="81"/>
  <c r="AY546" i="81"/>
  <c r="AX546" i="81"/>
  <c r="AW546" i="81"/>
  <c r="AV546" i="81"/>
  <c r="AU546" i="81"/>
  <c r="AT546" i="81"/>
  <c r="AS546" i="81"/>
  <c r="AR546" i="81"/>
  <c r="BH545" i="81"/>
  <c r="BG545" i="81"/>
  <c r="BB545" i="81"/>
  <c r="BA545" i="81"/>
  <c r="AZ545" i="81"/>
  <c r="AY545" i="81"/>
  <c r="AX545" i="81"/>
  <c r="AW545" i="81"/>
  <c r="AV545" i="81"/>
  <c r="AU545" i="81"/>
  <c r="AT545" i="81"/>
  <c r="AS545" i="81"/>
  <c r="AR545" i="81"/>
  <c r="BH544" i="81"/>
  <c r="BG544" i="81"/>
  <c r="BB544" i="81"/>
  <c r="BA544" i="81"/>
  <c r="AZ544" i="81"/>
  <c r="AY544" i="81"/>
  <c r="AX544" i="81"/>
  <c r="AW544" i="81"/>
  <c r="AV544" i="81"/>
  <c r="AU544" i="81"/>
  <c r="AT544" i="81"/>
  <c r="AS544" i="81"/>
  <c r="AR544" i="81"/>
  <c r="BH543" i="81"/>
  <c r="BG543" i="81"/>
  <c r="BB543" i="81"/>
  <c r="BA543" i="81"/>
  <c r="AZ543" i="81"/>
  <c r="AY543" i="81"/>
  <c r="AX543" i="81"/>
  <c r="AW543" i="81"/>
  <c r="AV543" i="81"/>
  <c r="AU543" i="81"/>
  <c r="AT543" i="81"/>
  <c r="AS543" i="81"/>
  <c r="AR543" i="81"/>
  <c r="BH542" i="81"/>
  <c r="BG542" i="81"/>
  <c r="BB542" i="81"/>
  <c r="BA542" i="81"/>
  <c r="AZ542" i="81"/>
  <c r="AY542" i="81"/>
  <c r="AX542" i="81"/>
  <c r="AW542" i="81"/>
  <c r="AV542" i="81"/>
  <c r="AU542" i="81"/>
  <c r="AT542" i="81"/>
  <c r="AS542" i="81"/>
  <c r="AR542" i="81"/>
  <c r="BH541" i="81"/>
  <c r="BG541" i="81"/>
  <c r="BB541" i="81"/>
  <c r="BA541" i="81"/>
  <c r="AZ541" i="81"/>
  <c r="AY541" i="81"/>
  <c r="AX541" i="81"/>
  <c r="AW541" i="81"/>
  <c r="AV541" i="81"/>
  <c r="AU541" i="81"/>
  <c r="AT541" i="81"/>
  <c r="AS541" i="81"/>
  <c r="AR541" i="81"/>
  <c r="BH540" i="81"/>
  <c r="BG540" i="81"/>
  <c r="BB540" i="81"/>
  <c r="BA540" i="81"/>
  <c r="AZ540" i="81"/>
  <c r="AY540" i="81"/>
  <c r="AX540" i="81"/>
  <c r="AW540" i="81"/>
  <c r="AV540" i="81"/>
  <c r="AU540" i="81"/>
  <c r="AT540" i="81"/>
  <c r="AS540" i="81"/>
  <c r="AR540" i="81"/>
  <c r="BH539" i="81"/>
  <c r="BG539" i="81"/>
  <c r="BB539" i="81"/>
  <c r="BA539" i="81"/>
  <c r="AZ539" i="81"/>
  <c r="AY539" i="81"/>
  <c r="AX539" i="81"/>
  <c r="AW539" i="81"/>
  <c r="AV539" i="81"/>
  <c r="AU539" i="81"/>
  <c r="AT539" i="81"/>
  <c r="AS539" i="81"/>
  <c r="AR539" i="81"/>
  <c r="BH538" i="81"/>
  <c r="BG538" i="81"/>
  <c r="BB538" i="81"/>
  <c r="BA538" i="81"/>
  <c r="AZ538" i="81"/>
  <c r="AY538" i="81"/>
  <c r="AX538" i="81"/>
  <c r="AW538" i="81"/>
  <c r="AV538" i="81"/>
  <c r="AU538" i="81"/>
  <c r="AT538" i="81"/>
  <c r="AS538" i="81"/>
  <c r="AR538" i="81"/>
  <c r="BH537" i="81"/>
  <c r="BG537" i="81"/>
  <c r="BB537" i="81"/>
  <c r="BA537" i="81"/>
  <c r="AZ537" i="81"/>
  <c r="AY537" i="81"/>
  <c r="AX537" i="81"/>
  <c r="AW537" i="81"/>
  <c r="AV537" i="81"/>
  <c r="AU537" i="81"/>
  <c r="AT537" i="81"/>
  <c r="AS537" i="81"/>
  <c r="AR537" i="81"/>
  <c r="BH536" i="81"/>
  <c r="BG536" i="81"/>
  <c r="BB536" i="81"/>
  <c r="BA536" i="81"/>
  <c r="AZ536" i="81"/>
  <c r="AY536" i="81"/>
  <c r="AX536" i="81"/>
  <c r="AW536" i="81"/>
  <c r="AV536" i="81"/>
  <c r="AU536" i="81"/>
  <c r="AT536" i="81"/>
  <c r="AS536" i="81"/>
  <c r="AR536" i="81"/>
  <c r="BH535" i="81"/>
  <c r="BG535" i="81"/>
  <c r="BB535" i="81"/>
  <c r="BA535" i="81"/>
  <c r="AZ535" i="81"/>
  <c r="AY535" i="81"/>
  <c r="AX535" i="81"/>
  <c r="AW535" i="81"/>
  <c r="AV535" i="81"/>
  <c r="AU535" i="81"/>
  <c r="AT535" i="81"/>
  <c r="AS535" i="81"/>
  <c r="AR535" i="81"/>
  <c r="BH534" i="81"/>
  <c r="BG534" i="81"/>
  <c r="BB534" i="81"/>
  <c r="BA534" i="81"/>
  <c r="AZ534" i="81"/>
  <c r="AY534" i="81"/>
  <c r="AX534" i="81"/>
  <c r="AW534" i="81"/>
  <c r="AV534" i="81"/>
  <c r="AU534" i="81"/>
  <c r="AT534" i="81"/>
  <c r="AS534" i="81"/>
  <c r="AR534" i="81"/>
  <c r="BH533" i="81"/>
  <c r="BG533" i="81"/>
  <c r="BB533" i="81"/>
  <c r="BA533" i="81"/>
  <c r="AZ533" i="81"/>
  <c r="AY533" i="81"/>
  <c r="AX533" i="81"/>
  <c r="AW533" i="81"/>
  <c r="AV533" i="81"/>
  <c r="AU533" i="81"/>
  <c r="AT533" i="81"/>
  <c r="AS533" i="81"/>
  <c r="AR533" i="81"/>
  <c r="BH532" i="81"/>
  <c r="BG532" i="81"/>
  <c r="BB532" i="81"/>
  <c r="BA532" i="81"/>
  <c r="AZ532" i="81"/>
  <c r="AY532" i="81"/>
  <c r="AX532" i="81"/>
  <c r="AW532" i="81"/>
  <c r="AV532" i="81"/>
  <c r="AU532" i="81"/>
  <c r="AT532" i="81"/>
  <c r="AS532" i="81"/>
  <c r="AR532" i="81"/>
  <c r="BH531" i="81"/>
  <c r="BG531" i="81"/>
  <c r="BB531" i="81"/>
  <c r="BA531" i="81"/>
  <c r="AZ531" i="81"/>
  <c r="AY531" i="81"/>
  <c r="AX531" i="81"/>
  <c r="AW531" i="81"/>
  <c r="AV531" i="81"/>
  <c r="AU531" i="81"/>
  <c r="AT531" i="81"/>
  <c r="AS531" i="81"/>
  <c r="AR531" i="81"/>
  <c r="BH530" i="81"/>
  <c r="BG530" i="81"/>
  <c r="BB530" i="81"/>
  <c r="BA530" i="81"/>
  <c r="AZ530" i="81"/>
  <c r="AY530" i="81"/>
  <c r="AX530" i="81"/>
  <c r="AW530" i="81"/>
  <c r="AV530" i="81"/>
  <c r="AU530" i="81"/>
  <c r="AT530" i="81"/>
  <c r="AS530" i="81"/>
  <c r="AR530" i="81"/>
  <c r="BH529" i="81"/>
  <c r="BG529" i="81"/>
  <c r="BB529" i="81"/>
  <c r="BA529" i="81"/>
  <c r="AZ529" i="81"/>
  <c r="AY529" i="81"/>
  <c r="AX529" i="81"/>
  <c r="AW529" i="81"/>
  <c r="AV529" i="81"/>
  <c r="AU529" i="81"/>
  <c r="AT529" i="81"/>
  <c r="AS529" i="81"/>
  <c r="AR529" i="81"/>
  <c r="BH528" i="81"/>
  <c r="BG528" i="81"/>
  <c r="BB528" i="81"/>
  <c r="BA528" i="81"/>
  <c r="AZ528" i="81"/>
  <c r="AY528" i="81"/>
  <c r="AX528" i="81"/>
  <c r="AW528" i="81"/>
  <c r="AV528" i="81"/>
  <c r="AU528" i="81"/>
  <c r="AT528" i="81"/>
  <c r="AS528" i="81"/>
  <c r="AR528" i="81"/>
  <c r="BH527" i="81"/>
  <c r="BG527" i="81"/>
  <c r="BB527" i="81"/>
  <c r="BA527" i="81"/>
  <c r="AZ527" i="81"/>
  <c r="AY527" i="81"/>
  <c r="AX527" i="81"/>
  <c r="AW527" i="81"/>
  <c r="AV527" i="81"/>
  <c r="AU527" i="81"/>
  <c r="AT527" i="81"/>
  <c r="AS527" i="81"/>
  <c r="AR527" i="81"/>
  <c r="BH526" i="81"/>
  <c r="BG526" i="81"/>
  <c r="BB526" i="81"/>
  <c r="BA526" i="81"/>
  <c r="AZ526" i="81"/>
  <c r="AY526" i="81"/>
  <c r="AX526" i="81"/>
  <c r="AW526" i="81"/>
  <c r="AV526" i="81"/>
  <c r="AU526" i="81"/>
  <c r="AT526" i="81"/>
  <c r="AS526" i="81"/>
  <c r="AR526" i="81"/>
  <c r="BH525" i="81"/>
  <c r="BG525" i="81"/>
  <c r="BB525" i="81"/>
  <c r="BA525" i="81"/>
  <c r="AZ525" i="81"/>
  <c r="AY525" i="81"/>
  <c r="AX525" i="81"/>
  <c r="AW525" i="81"/>
  <c r="AV525" i="81"/>
  <c r="AU525" i="81"/>
  <c r="AT525" i="81"/>
  <c r="AS525" i="81"/>
  <c r="AR525" i="81"/>
  <c r="BH524" i="81"/>
  <c r="BG524" i="81"/>
  <c r="BB524" i="81"/>
  <c r="BA524" i="81"/>
  <c r="AZ524" i="81"/>
  <c r="AY524" i="81"/>
  <c r="AX524" i="81"/>
  <c r="AW524" i="81"/>
  <c r="AV524" i="81"/>
  <c r="AU524" i="81"/>
  <c r="AT524" i="81"/>
  <c r="AS524" i="81"/>
  <c r="AR524" i="81"/>
  <c r="BH523" i="81"/>
  <c r="BG523" i="81"/>
  <c r="BB523" i="81"/>
  <c r="BA523" i="81"/>
  <c r="AZ523" i="81"/>
  <c r="AY523" i="81"/>
  <c r="AX523" i="81"/>
  <c r="AW523" i="81"/>
  <c r="AV523" i="81"/>
  <c r="AU523" i="81"/>
  <c r="AT523" i="81"/>
  <c r="AS523" i="81"/>
  <c r="AR523" i="81"/>
  <c r="BH522" i="81"/>
  <c r="BG522" i="81"/>
  <c r="BB522" i="81"/>
  <c r="BA522" i="81"/>
  <c r="AZ522" i="81"/>
  <c r="AY522" i="81"/>
  <c r="AX522" i="81"/>
  <c r="AW522" i="81"/>
  <c r="AV522" i="81"/>
  <c r="AU522" i="81"/>
  <c r="AT522" i="81"/>
  <c r="AS522" i="81"/>
  <c r="AR522" i="81"/>
  <c r="BH521" i="81"/>
  <c r="BG521" i="81"/>
  <c r="BB521" i="81"/>
  <c r="BA521" i="81"/>
  <c r="AZ521" i="81"/>
  <c r="AY521" i="81"/>
  <c r="AX521" i="81"/>
  <c r="AW521" i="81"/>
  <c r="AV521" i="81"/>
  <c r="AU521" i="81"/>
  <c r="AT521" i="81"/>
  <c r="AS521" i="81"/>
  <c r="AR521" i="81"/>
  <c r="BH520" i="81"/>
  <c r="BG520" i="81"/>
  <c r="BB520" i="81"/>
  <c r="BA520" i="81"/>
  <c r="AZ520" i="81"/>
  <c r="AY520" i="81"/>
  <c r="AX520" i="81"/>
  <c r="AW520" i="81"/>
  <c r="AV520" i="81"/>
  <c r="AU520" i="81"/>
  <c r="AT520" i="81"/>
  <c r="AS520" i="81"/>
  <c r="AR520" i="81"/>
  <c r="BH519" i="81"/>
  <c r="BG519" i="81"/>
  <c r="BB519" i="81"/>
  <c r="BA519" i="81"/>
  <c r="AZ519" i="81"/>
  <c r="AY519" i="81"/>
  <c r="AX519" i="81"/>
  <c r="AW519" i="81"/>
  <c r="AV519" i="81"/>
  <c r="AU519" i="81"/>
  <c r="AT519" i="81"/>
  <c r="AS519" i="81"/>
  <c r="AR519" i="81"/>
  <c r="BH518" i="81"/>
  <c r="BG518" i="81"/>
  <c r="BB518" i="81"/>
  <c r="BA518" i="81"/>
  <c r="AZ518" i="81"/>
  <c r="AY518" i="81"/>
  <c r="AX518" i="81"/>
  <c r="AW518" i="81"/>
  <c r="AV518" i="81"/>
  <c r="AU518" i="81"/>
  <c r="AT518" i="81"/>
  <c r="AS518" i="81"/>
  <c r="AR518" i="81"/>
  <c r="BH517" i="81"/>
  <c r="BG517" i="81"/>
  <c r="BB517" i="81"/>
  <c r="BA517" i="81"/>
  <c r="AZ517" i="81"/>
  <c r="AY517" i="81"/>
  <c r="AX517" i="81"/>
  <c r="AW517" i="81"/>
  <c r="AV517" i="81"/>
  <c r="AU517" i="81"/>
  <c r="AT517" i="81"/>
  <c r="AS517" i="81"/>
  <c r="AR517" i="81"/>
  <c r="BH516" i="81"/>
  <c r="BG516" i="81"/>
  <c r="BB516" i="81"/>
  <c r="BA516" i="81"/>
  <c r="AZ516" i="81"/>
  <c r="AY516" i="81"/>
  <c r="AX516" i="81"/>
  <c r="AW516" i="81"/>
  <c r="AV516" i="81"/>
  <c r="AU516" i="81"/>
  <c r="AT516" i="81"/>
  <c r="AS516" i="81"/>
  <c r="AR516" i="81"/>
  <c r="BH515" i="81"/>
  <c r="BG515" i="81"/>
  <c r="BB515" i="81"/>
  <c r="BA515" i="81"/>
  <c r="AZ515" i="81"/>
  <c r="AY515" i="81"/>
  <c r="AX515" i="81"/>
  <c r="AW515" i="81"/>
  <c r="AV515" i="81"/>
  <c r="AU515" i="81"/>
  <c r="AT515" i="81"/>
  <c r="AS515" i="81"/>
  <c r="AR515" i="81"/>
  <c r="BH514" i="81"/>
  <c r="BG514" i="81"/>
  <c r="BB514" i="81"/>
  <c r="BA514" i="81"/>
  <c r="AZ514" i="81"/>
  <c r="AY514" i="81"/>
  <c r="AX514" i="81"/>
  <c r="AW514" i="81"/>
  <c r="AV514" i="81"/>
  <c r="AU514" i="81"/>
  <c r="AT514" i="81"/>
  <c r="AS514" i="81"/>
  <c r="AR514" i="81"/>
  <c r="BH513" i="81"/>
  <c r="BG513" i="81"/>
  <c r="BB513" i="81"/>
  <c r="BA513" i="81"/>
  <c r="AZ513" i="81"/>
  <c r="AY513" i="81"/>
  <c r="AX513" i="81"/>
  <c r="AW513" i="81"/>
  <c r="AV513" i="81"/>
  <c r="AU513" i="81"/>
  <c r="AT513" i="81"/>
  <c r="AS513" i="81"/>
  <c r="AR513" i="81"/>
  <c r="BH512" i="81"/>
  <c r="BG512" i="81"/>
  <c r="BB512" i="81"/>
  <c r="BA512" i="81"/>
  <c r="AZ512" i="81"/>
  <c r="AY512" i="81"/>
  <c r="AX512" i="81"/>
  <c r="AW512" i="81"/>
  <c r="AV512" i="81"/>
  <c r="AU512" i="81"/>
  <c r="AT512" i="81"/>
  <c r="AS512" i="81"/>
  <c r="AR512" i="81"/>
  <c r="BH511" i="81"/>
  <c r="BG511" i="81"/>
  <c r="BB511" i="81"/>
  <c r="BA511" i="81"/>
  <c r="AZ511" i="81"/>
  <c r="AY511" i="81"/>
  <c r="AX511" i="81"/>
  <c r="AW511" i="81"/>
  <c r="AV511" i="81"/>
  <c r="AU511" i="81"/>
  <c r="AT511" i="81"/>
  <c r="AS511" i="81"/>
  <c r="AR511" i="81"/>
  <c r="BH510" i="81"/>
  <c r="BG510" i="81"/>
  <c r="BB510" i="81"/>
  <c r="BA510" i="81"/>
  <c r="AZ510" i="81"/>
  <c r="AY510" i="81"/>
  <c r="AX510" i="81"/>
  <c r="AW510" i="81"/>
  <c r="AV510" i="81"/>
  <c r="AU510" i="81"/>
  <c r="AT510" i="81"/>
  <c r="AS510" i="81"/>
  <c r="AR510" i="81"/>
  <c r="BH509" i="81"/>
  <c r="BG509" i="81"/>
  <c r="BB509" i="81"/>
  <c r="BA509" i="81"/>
  <c r="AZ509" i="81"/>
  <c r="AY509" i="81"/>
  <c r="AX509" i="81"/>
  <c r="AW509" i="81"/>
  <c r="AV509" i="81"/>
  <c r="AU509" i="81"/>
  <c r="AT509" i="81"/>
  <c r="AS509" i="81"/>
  <c r="AR509" i="81"/>
  <c r="BH508" i="81"/>
  <c r="BG508" i="81"/>
  <c r="BB508" i="81"/>
  <c r="BA508" i="81"/>
  <c r="AZ508" i="81"/>
  <c r="AY508" i="81"/>
  <c r="AX508" i="81"/>
  <c r="AW508" i="81"/>
  <c r="AV508" i="81"/>
  <c r="AU508" i="81"/>
  <c r="AT508" i="81"/>
  <c r="AS508" i="81"/>
  <c r="AR508" i="81"/>
  <c r="BH507" i="81"/>
  <c r="BG507" i="81"/>
  <c r="BB507" i="81"/>
  <c r="BA507" i="81"/>
  <c r="AZ507" i="81"/>
  <c r="AY507" i="81"/>
  <c r="AX507" i="81"/>
  <c r="AW507" i="81"/>
  <c r="AV507" i="81"/>
  <c r="AU507" i="81"/>
  <c r="AT507" i="81"/>
  <c r="AS507" i="81"/>
  <c r="AR507" i="81"/>
  <c r="BH506" i="81"/>
  <c r="BG506" i="81"/>
  <c r="BB506" i="81"/>
  <c r="BA506" i="81"/>
  <c r="AZ506" i="81"/>
  <c r="AY506" i="81"/>
  <c r="AX506" i="81"/>
  <c r="AW506" i="81"/>
  <c r="AV506" i="81"/>
  <c r="AU506" i="81"/>
  <c r="AT506" i="81"/>
  <c r="AS506" i="81"/>
  <c r="AR506" i="81"/>
  <c r="BH505" i="81"/>
  <c r="BG505" i="81"/>
  <c r="BB505" i="81"/>
  <c r="BA505" i="81"/>
  <c r="AZ505" i="81"/>
  <c r="AY505" i="81"/>
  <c r="AX505" i="81"/>
  <c r="AW505" i="81"/>
  <c r="AV505" i="81"/>
  <c r="AU505" i="81"/>
  <c r="AT505" i="81"/>
  <c r="AS505" i="81"/>
  <c r="AR505" i="81"/>
  <c r="BH504" i="81"/>
  <c r="BG504" i="81"/>
  <c r="BB504" i="81"/>
  <c r="BA504" i="81"/>
  <c r="AZ504" i="81"/>
  <c r="AY504" i="81"/>
  <c r="AX504" i="81"/>
  <c r="AW504" i="81"/>
  <c r="AV504" i="81"/>
  <c r="AU504" i="81"/>
  <c r="AT504" i="81"/>
  <c r="AS504" i="81"/>
  <c r="AR504" i="81"/>
  <c r="BH503" i="81"/>
  <c r="BG503" i="81"/>
  <c r="BB503" i="81"/>
  <c r="BA503" i="81"/>
  <c r="AZ503" i="81"/>
  <c r="AY503" i="81"/>
  <c r="AX503" i="81"/>
  <c r="AW503" i="81"/>
  <c r="AV503" i="81"/>
  <c r="AU503" i="81"/>
  <c r="AT503" i="81"/>
  <c r="AS503" i="81"/>
  <c r="AR503" i="81"/>
  <c r="BH502" i="81"/>
  <c r="BG502" i="81"/>
  <c r="BB502" i="81"/>
  <c r="BA502" i="81"/>
  <c r="AZ502" i="81"/>
  <c r="AY502" i="81"/>
  <c r="AX502" i="81"/>
  <c r="AW502" i="81"/>
  <c r="AV502" i="81"/>
  <c r="AU502" i="81"/>
  <c r="AT502" i="81"/>
  <c r="AS502" i="81"/>
  <c r="AR502" i="81"/>
  <c r="BH501" i="81"/>
  <c r="BG501" i="81"/>
  <c r="BB501" i="81"/>
  <c r="BA501" i="81"/>
  <c r="AZ501" i="81"/>
  <c r="AY501" i="81"/>
  <c r="AX501" i="81"/>
  <c r="AW501" i="81"/>
  <c r="AV501" i="81"/>
  <c r="AU501" i="81"/>
  <c r="AT501" i="81"/>
  <c r="AS501" i="81"/>
  <c r="AR501" i="81"/>
  <c r="BH500" i="81"/>
  <c r="BG500" i="81"/>
  <c r="BB500" i="81"/>
  <c r="BA500" i="81"/>
  <c r="AZ500" i="81"/>
  <c r="AY500" i="81"/>
  <c r="AX500" i="81"/>
  <c r="AW500" i="81"/>
  <c r="AV500" i="81"/>
  <c r="AU500" i="81"/>
  <c r="AT500" i="81"/>
  <c r="AS500" i="81"/>
  <c r="AR500" i="81"/>
  <c r="BH499" i="81"/>
  <c r="BG499" i="81"/>
  <c r="BB499" i="81"/>
  <c r="BA499" i="81"/>
  <c r="AZ499" i="81"/>
  <c r="AY499" i="81"/>
  <c r="AX499" i="81"/>
  <c r="AW499" i="81"/>
  <c r="AV499" i="81"/>
  <c r="AU499" i="81"/>
  <c r="AT499" i="81"/>
  <c r="AS499" i="81"/>
  <c r="AR499" i="81"/>
  <c r="BH498" i="81"/>
  <c r="BG498" i="81"/>
  <c r="BB498" i="81"/>
  <c r="BA498" i="81"/>
  <c r="AZ498" i="81"/>
  <c r="AY498" i="81"/>
  <c r="AX498" i="81"/>
  <c r="AW498" i="81"/>
  <c r="AV498" i="81"/>
  <c r="AU498" i="81"/>
  <c r="AT498" i="81"/>
  <c r="AS498" i="81"/>
  <c r="AR498" i="81"/>
  <c r="BH497" i="81"/>
  <c r="BG497" i="81"/>
  <c r="BB497" i="81"/>
  <c r="BA497" i="81"/>
  <c r="AZ497" i="81"/>
  <c r="AY497" i="81"/>
  <c r="AX497" i="81"/>
  <c r="AW497" i="81"/>
  <c r="AV497" i="81"/>
  <c r="AU497" i="81"/>
  <c r="AT497" i="81"/>
  <c r="AS497" i="81"/>
  <c r="AR497" i="81"/>
  <c r="BH496" i="81"/>
  <c r="BG496" i="81"/>
  <c r="BB496" i="81"/>
  <c r="BA496" i="81"/>
  <c r="AZ496" i="81"/>
  <c r="AY496" i="81"/>
  <c r="AX496" i="81"/>
  <c r="AW496" i="81"/>
  <c r="AV496" i="81"/>
  <c r="AU496" i="81"/>
  <c r="AT496" i="81"/>
  <c r="AS496" i="81"/>
  <c r="AR496" i="81"/>
  <c r="BH495" i="81"/>
  <c r="BG495" i="81"/>
  <c r="BB495" i="81"/>
  <c r="BA495" i="81"/>
  <c r="AZ495" i="81"/>
  <c r="AY495" i="81"/>
  <c r="AX495" i="81"/>
  <c r="AW495" i="81"/>
  <c r="AV495" i="81"/>
  <c r="AU495" i="81"/>
  <c r="AT495" i="81"/>
  <c r="AS495" i="81"/>
  <c r="AR495" i="81"/>
  <c r="BH494" i="81"/>
  <c r="BG494" i="81"/>
  <c r="BB494" i="81"/>
  <c r="BA494" i="81"/>
  <c r="AZ494" i="81"/>
  <c r="AY494" i="81"/>
  <c r="AX494" i="81"/>
  <c r="AW494" i="81"/>
  <c r="AV494" i="81"/>
  <c r="AU494" i="81"/>
  <c r="AT494" i="81"/>
  <c r="AS494" i="81"/>
  <c r="AR494" i="81"/>
  <c r="BH493" i="81"/>
  <c r="BG493" i="81"/>
  <c r="BB493" i="81"/>
  <c r="BA493" i="81"/>
  <c r="AZ493" i="81"/>
  <c r="AY493" i="81"/>
  <c r="AX493" i="81"/>
  <c r="AW493" i="81"/>
  <c r="AV493" i="81"/>
  <c r="AU493" i="81"/>
  <c r="AT493" i="81"/>
  <c r="AS493" i="81"/>
  <c r="AR493" i="81"/>
  <c r="BH492" i="81"/>
  <c r="BG492" i="81"/>
  <c r="BB492" i="81"/>
  <c r="BA492" i="81"/>
  <c r="AZ492" i="81"/>
  <c r="AY492" i="81"/>
  <c r="AX492" i="81"/>
  <c r="AW492" i="81"/>
  <c r="AV492" i="81"/>
  <c r="AU492" i="81"/>
  <c r="AT492" i="81"/>
  <c r="AS492" i="81"/>
  <c r="AR492" i="81"/>
  <c r="BH491" i="81"/>
  <c r="BG491" i="81"/>
  <c r="BB491" i="81"/>
  <c r="BA491" i="81"/>
  <c r="AZ491" i="81"/>
  <c r="AY491" i="81"/>
  <c r="AX491" i="81"/>
  <c r="AW491" i="81"/>
  <c r="AV491" i="81"/>
  <c r="AU491" i="81"/>
  <c r="AT491" i="81"/>
  <c r="AS491" i="81"/>
  <c r="AR491" i="81"/>
  <c r="BH490" i="81"/>
  <c r="BG490" i="81"/>
  <c r="BB490" i="81"/>
  <c r="BA490" i="81"/>
  <c r="AZ490" i="81"/>
  <c r="AY490" i="81"/>
  <c r="AX490" i="81"/>
  <c r="AW490" i="81"/>
  <c r="AV490" i="81"/>
  <c r="AU490" i="81"/>
  <c r="AT490" i="81"/>
  <c r="AS490" i="81"/>
  <c r="AR490" i="81"/>
  <c r="BH489" i="81"/>
  <c r="BG489" i="81"/>
  <c r="BB489" i="81"/>
  <c r="BA489" i="81"/>
  <c r="AZ489" i="81"/>
  <c r="AY489" i="81"/>
  <c r="AX489" i="81"/>
  <c r="AW489" i="81"/>
  <c r="AV489" i="81"/>
  <c r="AU489" i="81"/>
  <c r="AT489" i="81"/>
  <c r="AS489" i="81"/>
  <c r="AR489" i="81"/>
  <c r="BH488" i="81"/>
  <c r="BG488" i="81"/>
  <c r="BB488" i="81"/>
  <c r="BA488" i="81"/>
  <c r="AZ488" i="81"/>
  <c r="AY488" i="81"/>
  <c r="AX488" i="81"/>
  <c r="AW488" i="81"/>
  <c r="AV488" i="81"/>
  <c r="AU488" i="81"/>
  <c r="AT488" i="81"/>
  <c r="AS488" i="81"/>
  <c r="AR488" i="81"/>
  <c r="BH487" i="81"/>
  <c r="BG487" i="81"/>
  <c r="BB487" i="81"/>
  <c r="BA487" i="81"/>
  <c r="AZ487" i="81"/>
  <c r="AY487" i="81"/>
  <c r="AX487" i="81"/>
  <c r="AW487" i="81"/>
  <c r="AV487" i="81"/>
  <c r="AU487" i="81"/>
  <c r="AT487" i="81"/>
  <c r="AS487" i="81"/>
  <c r="AR487" i="81"/>
  <c r="BH486" i="81"/>
  <c r="BG486" i="81"/>
  <c r="BB486" i="81"/>
  <c r="BA486" i="81"/>
  <c r="AZ486" i="81"/>
  <c r="AY486" i="81"/>
  <c r="AX486" i="81"/>
  <c r="AW486" i="81"/>
  <c r="AV486" i="81"/>
  <c r="AU486" i="81"/>
  <c r="AT486" i="81"/>
  <c r="AS486" i="81"/>
  <c r="AR486" i="81"/>
  <c r="BH485" i="81"/>
  <c r="BG485" i="81"/>
  <c r="BB485" i="81"/>
  <c r="BA485" i="81"/>
  <c r="AZ485" i="81"/>
  <c r="AY485" i="81"/>
  <c r="AX485" i="81"/>
  <c r="AW485" i="81"/>
  <c r="AV485" i="81"/>
  <c r="AU485" i="81"/>
  <c r="AT485" i="81"/>
  <c r="AS485" i="81"/>
  <c r="AR485" i="81"/>
  <c r="BH484" i="81"/>
  <c r="BG484" i="81"/>
  <c r="BB484" i="81"/>
  <c r="BA484" i="81"/>
  <c r="AZ484" i="81"/>
  <c r="AY484" i="81"/>
  <c r="AX484" i="81"/>
  <c r="AW484" i="81"/>
  <c r="AV484" i="81"/>
  <c r="AU484" i="81"/>
  <c r="AT484" i="81"/>
  <c r="AS484" i="81"/>
  <c r="AR484" i="81"/>
  <c r="BH483" i="81"/>
  <c r="BG483" i="81"/>
  <c r="BB483" i="81"/>
  <c r="BA483" i="81"/>
  <c r="AZ483" i="81"/>
  <c r="AY483" i="81"/>
  <c r="AX483" i="81"/>
  <c r="AW483" i="81"/>
  <c r="AV483" i="81"/>
  <c r="AU483" i="81"/>
  <c r="AT483" i="81"/>
  <c r="AS483" i="81"/>
  <c r="AR483" i="81"/>
  <c r="BH482" i="81"/>
  <c r="BG482" i="81"/>
  <c r="BB482" i="81"/>
  <c r="BA482" i="81"/>
  <c r="AZ482" i="81"/>
  <c r="AY482" i="81"/>
  <c r="AX482" i="81"/>
  <c r="AW482" i="81"/>
  <c r="AV482" i="81"/>
  <c r="AU482" i="81"/>
  <c r="AT482" i="81"/>
  <c r="AS482" i="81"/>
  <c r="AR482" i="81"/>
  <c r="BH481" i="81"/>
  <c r="BG481" i="81"/>
  <c r="BB481" i="81"/>
  <c r="BA481" i="81"/>
  <c r="AZ481" i="81"/>
  <c r="AY481" i="81"/>
  <c r="AX481" i="81"/>
  <c r="AW481" i="81"/>
  <c r="AV481" i="81"/>
  <c r="AU481" i="81"/>
  <c r="AT481" i="81"/>
  <c r="AS481" i="81"/>
  <c r="AR481" i="81"/>
  <c r="BH480" i="81"/>
  <c r="BG480" i="81"/>
  <c r="BB480" i="81"/>
  <c r="BA480" i="81"/>
  <c r="AZ480" i="81"/>
  <c r="AY480" i="81"/>
  <c r="AX480" i="81"/>
  <c r="AW480" i="81"/>
  <c r="AV480" i="81"/>
  <c r="AU480" i="81"/>
  <c r="AT480" i="81"/>
  <c r="AS480" i="81"/>
  <c r="AR480" i="81"/>
  <c r="BH479" i="81"/>
  <c r="BG479" i="81"/>
  <c r="BB479" i="81"/>
  <c r="BA479" i="81"/>
  <c r="AZ479" i="81"/>
  <c r="AY479" i="81"/>
  <c r="AX479" i="81"/>
  <c r="AW479" i="81"/>
  <c r="AV479" i="81"/>
  <c r="AU479" i="81"/>
  <c r="AT479" i="81"/>
  <c r="AS479" i="81"/>
  <c r="AR479" i="81"/>
  <c r="BH478" i="81"/>
  <c r="BG478" i="81"/>
  <c r="BB478" i="81"/>
  <c r="BA478" i="81"/>
  <c r="AZ478" i="81"/>
  <c r="AY478" i="81"/>
  <c r="AX478" i="81"/>
  <c r="AW478" i="81"/>
  <c r="AV478" i="81"/>
  <c r="AU478" i="81"/>
  <c r="AT478" i="81"/>
  <c r="AS478" i="81"/>
  <c r="AR478" i="81"/>
  <c r="BH477" i="81"/>
  <c r="BG477" i="81"/>
  <c r="BB477" i="81"/>
  <c r="BA477" i="81"/>
  <c r="AZ477" i="81"/>
  <c r="AY477" i="81"/>
  <c r="AX477" i="81"/>
  <c r="AW477" i="81"/>
  <c r="AV477" i="81"/>
  <c r="AU477" i="81"/>
  <c r="AT477" i="81"/>
  <c r="AS477" i="81"/>
  <c r="AR477" i="81"/>
  <c r="BH476" i="81"/>
  <c r="BG476" i="81"/>
  <c r="BB476" i="81"/>
  <c r="BA476" i="81"/>
  <c r="AZ476" i="81"/>
  <c r="AY476" i="81"/>
  <c r="AX476" i="81"/>
  <c r="AW476" i="81"/>
  <c r="AV476" i="81"/>
  <c r="AU476" i="81"/>
  <c r="AT476" i="81"/>
  <c r="AS476" i="81"/>
  <c r="AR476" i="81"/>
  <c r="BH475" i="81"/>
  <c r="BG475" i="81"/>
  <c r="BB475" i="81"/>
  <c r="BA475" i="81"/>
  <c r="AZ475" i="81"/>
  <c r="AY475" i="81"/>
  <c r="AX475" i="81"/>
  <c r="AW475" i="81"/>
  <c r="AV475" i="81"/>
  <c r="AU475" i="81"/>
  <c r="AT475" i="81"/>
  <c r="AS475" i="81"/>
  <c r="AR475" i="81"/>
  <c r="BH474" i="81"/>
  <c r="BG474" i="81"/>
  <c r="BB474" i="81"/>
  <c r="BA474" i="81"/>
  <c r="AZ474" i="81"/>
  <c r="AY474" i="81"/>
  <c r="AX474" i="81"/>
  <c r="AW474" i="81"/>
  <c r="AV474" i="81"/>
  <c r="AU474" i="81"/>
  <c r="AT474" i="81"/>
  <c r="AS474" i="81"/>
  <c r="AR474" i="81"/>
  <c r="BH473" i="81"/>
  <c r="BG473" i="81"/>
  <c r="BB473" i="81"/>
  <c r="BA473" i="81"/>
  <c r="AZ473" i="81"/>
  <c r="AY473" i="81"/>
  <c r="AX473" i="81"/>
  <c r="AW473" i="81"/>
  <c r="AV473" i="81"/>
  <c r="AU473" i="81"/>
  <c r="AT473" i="81"/>
  <c r="AS473" i="81"/>
  <c r="AR473" i="81"/>
  <c r="BH472" i="81"/>
  <c r="BG472" i="81"/>
  <c r="BB472" i="81"/>
  <c r="BA472" i="81"/>
  <c r="AZ472" i="81"/>
  <c r="AY472" i="81"/>
  <c r="AX472" i="81"/>
  <c r="AW472" i="81"/>
  <c r="AV472" i="81"/>
  <c r="AU472" i="81"/>
  <c r="AT472" i="81"/>
  <c r="AS472" i="81"/>
  <c r="AR472" i="81"/>
  <c r="BH471" i="81"/>
  <c r="BG471" i="81"/>
  <c r="BB471" i="81"/>
  <c r="BA471" i="81"/>
  <c r="AZ471" i="81"/>
  <c r="AY471" i="81"/>
  <c r="AX471" i="81"/>
  <c r="AW471" i="81"/>
  <c r="AV471" i="81"/>
  <c r="AU471" i="81"/>
  <c r="AT471" i="81"/>
  <c r="AS471" i="81"/>
  <c r="AR471" i="81"/>
  <c r="BH470" i="81"/>
  <c r="BG470" i="81"/>
  <c r="BB470" i="81"/>
  <c r="BA470" i="81"/>
  <c r="AZ470" i="81"/>
  <c r="AY470" i="81"/>
  <c r="AX470" i="81"/>
  <c r="AW470" i="81"/>
  <c r="AV470" i="81"/>
  <c r="AU470" i="81"/>
  <c r="AT470" i="81"/>
  <c r="AS470" i="81"/>
  <c r="AR470" i="81"/>
  <c r="BH469" i="81"/>
  <c r="BG469" i="81"/>
  <c r="BB469" i="81"/>
  <c r="BA469" i="81"/>
  <c r="AZ469" i="81"/>
  <c r="AY469" i="81"/>
  <c r="AX469" i="81"/>
  <c r="AW469" i="81"/>
  <c r="AV469" i="81"/>
  <c r="AU469" i="81"/>
  <c r="AT469" i="81"/>
  <c r="AS469" i="81"/>
  <c r="AR469" i="81"/>
  <c r="BH468" i="81"/>
  <c r="BG468" i="81"/>
  <c r="BB468" i="81"/>
  <c r="BA468" i="81"/>
  <c r="AZ468" i="81"/>
  <c r="AY468" i="81"/>
  <c r="AX468" i="81"/>
  <c r="AW468" i="81"/>
  <c r="AV468" i="81"/>
  <c r="AU468" i="81"/>
  <c r="AT468" i="81"/>
  <c r="AS468" i="81"/>
  <c r="AR468" i="81"/>
  <c r="BH467" i="81"/>
  <c r="BG467" i="81"/>
  <c r="BB467" i="81"/>
  <c r="BA467" i="81"/>
  <c r="AZ467" i="81"/>
  <c r="AY467" i="81"/>
  <c r="AX467" i="81"/>
  <c r="AW467" i="81"/>
  <c r="AV467" i="81"/>
  <c r="AU467" i="81"/>
  <c r="AT467" i="81"/>
  <c r="AS467" i="81"/>
  <c r="AR467" i="81"/>
  <c r="BH466" i="81"/>
  <c r="BG466" i="81"/>
  <c r="BB466" i="81"/>
  <c r="BA466" i="81"/>
  <c r="AZ466" i="81"/>
  <c r="AY466" i="81"/>
  <c r="AX466" i="81"/>
  <c r="AW466" i="81"/>
  <c r="AV466" i="81"/>
  <c r="AU466" i="81"/>
  <c r="AT466" i="81"/>
  <c r="AS466" i="81"/>
  <c r="AR466" i="81"/>
  <c r="BH465" i="81"/>
  <c r="BG465" i="81"/>
  <c r="BB465" i="81"/>
  <c r="BA465" i="81"/>
  <c r="AZ465" i="81"/>
  <c r="AY465" i="81"/>
  <c r="AX465" i="81"/>
  <c r="AW465" i="81"/>
  <c r="AV465" i="81"/>
  <c r="AU465" i="81"/>
  <c r="AT465" i="81"/>
  <c r="AS465" i="81"/>
  <c r="AR465" i="81"/>
  <c r="BH464" i="81"/>
  <c r="BG464" i="81"/>
  <c r="BB464" i="81"/>
  <c r="BA464" i="81"/>
  <c r="AZ464" i="81"/>
  <c r="AY464" i="81"/>
  <c r="AX464" i="81"/>
  <c r="AW464" i="81"/>
  <c r="AV464" i="81"/>
  <c r="AU464" i="81"/>
  <c r="AT464" i="81"/>
  <c r="AS464" i="81"/>
  <c r="AR464" i="81"/>
  <c r="BH463" i="81"/>
  <c r="BG463" i="81"/>
  <c r="BB463" i="81"/>
  <c r="BA463" i="81"/>
  <c r="AZ463" i="81"/>
  <c r="AY463" i="81"/>
  <c r="AX463" i="81"/>
  <c r="AW463" i="81"/>
  <c r="AV463" i="81"/>
  <c r="AU463" i="81"/>
  <c r="AT463" i="81"/>
  <c r="AS463" i="81"/>
  <c r="AR463" i="81"/>
  <c r="BH462" i="81"/>
  <c r="BG462" i="81"/>
  <c r="BB462" i="81"/>
  <c r="BA462" i="81"/>
  <c r="AZ462" i="81"/>
  <c r="AY462" i="81"/>
  <c r="AX462" i="81"/>
  <c r="AW462" i="81"/>
  <c r="AV462" i="81"/>
  <c r="AU462" i="81"/>
  <c r="AT462" i="81"/>
  <c r="AS462" i="81"/>
  <c r="AR462" i="81"/>
  <c r="BH461" i="81"/>
  <c r="BG461" i="81"/>
  <c r="BB461" i="81"/>
  <c r="BA461" i="81"/>
  <c r="AZ461" i="81"/>
  <c r="AY461" i="81"/>
  <c r="AX461" i="81"/>
  <c r="AW461" i="81"/>
  <c r="AV461" i="81"/>
  <c r="AU461" i="81"/>
  <c r="AT461" i="81"/>
  <c r="AS461" i="81"/>
  <c r="AR461" i="81"/>
  <c r="BH460" i="81"/>
  <c r="BG460" i="81"/>
  <c r="BB460" i="81"/>
  <c r="BA460" i="81"/>
  <c r="AZ460" i="81"/>
  <c r="AY460" i="81"/>
  <c r="AX460" i="81"/>
  <c r="AW460" i="81"/>
  <c r="AV460" i="81"/>
  <c r="AU460" i="81"/>
  <c r="AT460" i="81"/>
  <c r="AS460" i="81"/>
  <c r="AR460" i="81"/>
  <c r="BH459" i="81"/>
  <c r="BG459" i="81"/>
  <c r="BB459" i="81"/>
  <c r="BA459" i="81"/>
  <c r="AZ459" i="81"/>
  <c r="AY459" i="81"/>
  <c r="AX459" i="81"/>
  <c r="AW459" i="81"/>
  <c r="AV459" i="81"/>
  <c r="AU459" i="81"/>
  <c r="AT459" i="81"/>
  <c r="AS459" i="81"/>
  <c r="AR459" i="81"/>
  <c r="BH458" i="81"/>
  <c r="BG458" i="81"/>
  <c r="BB458" i="81"/>
  <c r="BA458" i="81"/>
  <c r="AZ458" i="81"/>
  <c r="AY458" i="81"/>
  <c r="AX458" i="81"/>
  <c r="AW458" i="81"/>
  <c r="AV458" i="81"/>
  <c r="AU458" i="81"/>
  <c r="AT458" i="81"/>
  <c r="AS458" i="81"/>
  <c r="AR458" i="81"/>
  <c r="BH457" i="81"/>
  <c r="BG457" i="81"/>
  <c r="BB457" i="81"/>
  <c r="BA457" i="81"/>
  <c r="AZ457" i="81"/>
  <c r="AY457" i="81"/>
  <c r="AX457" i="81"/>
  <c r="AW457" i="81"/>
  <c r="AV457" i="81"/>
  <c r="AU457" i="81"/>
  <c r="AT457" i="81"/>
  <c r="AS457" i="81"/>
  <c r="AR457" i="81"/>
  <c r="BH456" i="81"/>
  <c r="BG456" i="81"/>
  <c r="BB456" i="81"/>
  <c r="BA456" i="81"/>
  <c r="AZ456" i="81"/>
  <c r="AY456" i="81"/>
  <c r="AX456" i="81"/>
  <c r="AW456" i="81"/>
  <c r="AV456" i="81"/>
  <c r="AU456" i="81"/>
  <c r="AT456" i="81"/>
  <c r="AS456" i="81"/>
  <c r="AR456" i="81"/>
  <c r="BH455" i="81"/>
  <c r="BG455" i="81"/>
  <c r="BB455" i="81"/>
  <c r="BA455" i="81"/>
  <c r="AZ455" i="81"/>
  <c r="AY455" i="81"/>
  <c r="AX455" i="81"/>
  <c r="AW455" i="81"/>
  <c r="AV455" i="81"/>
  <c r="AU455" i="81"/>
  <c r="AT455" i="81"/>
  <c r="AS455" i="81"/>
  <c r="AR455" i="81"/>
  <c r="BH454" i="81"/>
  <c r="BG454" i="81"/>
  <c r="BB454" i="81"/>
  <c r="BA454" i="81"/>
  <c r="AZ454" i="81"/>
  <c r="AY454" i="81"/>
  <c r="AX454" i="81"/>
  <c r="AW454" i="81"/>
  <c r="AV454" i="81"/>
  <c r="AU454" i="81"/>
  <c r="AT454" i="81"/>
  <c r="AS454" i="81"/>
  <c r="AR454" i="81"/>
  <c r="BH453" i="81"/>
  <c r="BG453" i="81"/>
  <c r="BB453" i="81"/>
  <c r="BA453" i="81"/>
  <c r="AZ453" i="81"/>
  <c r="AY453" i="81"/>
  <c r="AX453" i="81"/>
  <c r="AW453" i="81"/>
  <c r="AV453" i="81"/>
  <c r="AU453" i="81"/>
  <c r="AT453" i="81"/>
  <c r="AS453" i="81"/>
  <c r="AR453" i="81"/>
  <c r="BH452" i="81"/>
  <c r="BG452" i="81"/>
  <c r="BB452" i="81"/>
  <c r="BA452" i="81"/>
  <c r="AZ452" i="81"/>
  <c r="AY452" i="81"/>
  <c r="AX452" i="81"/>
  <c r="AW452" i="81"/>
  <c r="AV452" i="81"/>
  <c r="AU452" i="81"/>
  <c r="AT452" i="81"/>
  <c r="AS452" i="81"/>
  <c r="AR452" i="81"/>
  <c r="BH451" i="81"/>
  <c r="BG451" i="81"/>
  <c r="BB451" i="81"/>
  <c r="BA451" i="81"/>
  <c r="AZ451" i="81"/>
  <c r="AY451" i="81"/>
  <c r="AX451" i="81"/>
  <c r="AW451" i="81"/>
  <c r="AV451" i="81"/>
  <c r="AU451" i="81"/>
  <c r="AT451" i="81"/>
  <c r="AS451" i="81"/>
  <c r="AR451" i="81"/>
  <c r="BH450" i="81"/>
  <c r="BG450" i="81"/>
  <c r="BB450" i="81"/>
  <c r="BA450" i="81"/>
  <c r="AZ450" i="81"/>
  <c r="AY450" i="81"/>
  <c r="AX450" i="81"/>
  <c r="AW450" i="81"/>
  <c r="AV450" i="81"/>
  <c r="AU450" i="81"/>
  <c r="AT450" i="81"/>
  <c r="AS450" i="81"/>
  <c r="AR450" i="81"/>
  <c r="BH449" i="81"/>
  <c r="BG449" i="81"/>
  <c r="BB449" i="81"/>
  <c r="BA449" i="81"/>
  <c r="AZ449" i="81"/>
  <c r="AY449" i="81"/>
  <c r="AX449" i="81"/>
  <c r="AW449" i="81"/>
  <c r="AV449" i="81"/>
  <c r="AU449" i="81"/>
  <c r="AT449" i="81"/>
  <c r="AS449" i="81"/>
  <c r="AR449" i="81"/>
  <c r="BH448" i="81"/>
  <c r="BG448" i="81"/>
  <c r="BB448" i="81"/>
  <c r="BA448" i="81"/>
  <c r="AZ448" i="81"/>
  <c r="AY448" i="81"/>
  <c r="AX448" i="81"/>
  <c r="AW448" i="81"/>
  <c r="AV448" i="81"/>
  <c r="AU448" i="81"/>
  <c r="AT448" i="81"/>
  <c r="AS448" i="81"/>
  <c r="AR448" i="81"/>
  <c r="BH447" i="81"/>
  <c r="BG447" i="81"/>
  <c r="BB447" i="81"/>
  <c r="BA447" i="81"/>
  <c r="AZ447" i="81"/>
  <c r="AY447" i="81"/>
  <c r="AX447" i="81"/>
  <c r="AW447" i="81"/>
  <c r="AV447" i="81"/>
  <c r="AU447" i="81"/>
  <c r="AT447" i="81"/>
  <c r="AS447" i="81"/>
  <c r="AR447" i="81"/>
  <c r="BH446" i="81"/>
  <c r="BG446" i="81"/>
  <c r="BB446" i="81"/>
  <c r="BA446" i="81"/>
  <c r="AZ446" i="81"/>
  <c r="AY446" i="81"/>
  <c r="AX446" i="81"/>
  <c r="AW446" i="81"/>
  <c r="AV446" i="81"/>
  <c r="AU446" i="81"/>
  <c r="AT446" i="81"/>
  <c r="AS446" i="81"/>
  <c r="AR446" i="81"/>
  <c r="BH445" i="81"/>
  <c r="BG445" i="81"/>
  <c r="BB445" i="81"/>
  <c r="BA445" i="81"/>
  <c r="AZ445" i="81"/>
  <c r="AY445" i="81"/>
  <c r="AX445" i="81"/>
  <c r="AW445" i="81"/>
  <c r="AV445" i="81"/>
  <c r="AU445" i="81"/>
  <c r="AT445" i="81"/>
  <c r="AS445" i="81"/>
  <c r="AR445" i="81"/>
  <c r="BH444" i="81"/>
  <c r="BG444" i="81"/>
  <c r="BB444" i="81"/>
  <c r="BA444" i="81"/>
  <c r="AZ444" i="81"/>
  <c r="AY444" i="81"/>
  <c r="AX444" i="81"/>
  <c r="AW444" i="81"/>
  <c r="AV444" i="81"/>
  <c r="AU444" i="81"/>
  <c r="AT444" i="81"/>
  <c r="AS444" i="81"/>
  <c r="AR444" i="81"/>
  <c r="BH443" i="81"/>
  <c r="BG443" i="81"/>
  <c r="BB443" i="81"/>
  <c r="BA443" i="81"/>
  <c r="AZ443" i="81"/>
  <c r="AY443" i="81"/>
  <c r="AX443" i="81"/>
  <c r="AW443" i="81"/>
  <c r="AV443" i="81"/>
  <c r="AU443" i="81"/>
  <c r="AT443" i="81"/>
  <c r="AS443" i="81"/>
  <c r="AR443" i="81"/>
  <c r="BH442" i="81"/>
  <c r="BG442" i="81"/>
  <c r="BB442" i="81"/>
  <c r="BA442" i="81"/>
  <c r="AZ442" i="81"/>
  <c r="AY442" i="81"/>
  <c r="AX442" i="81"/>
  <c r="AW442" i="81"/>
  <c r="AV442" i="81"/>
  <c r="AU442" i="81"/>
  <c r="AT442" i="81"/>
  <c r="AS442" i="81"/>
  <c r="AR442" i="81"/>
  <c r="BH441" i="81"/>
  <c r="BG441" i="81"/>
  <c r="BB441" i="81"/>
  <c r="BA441" i="81"/>
  <c r="AZ441" i="81"/>
  <c r="AY441" i="81"/>
  <c r="AX441" i="81"/>
  <c r="AW441" i="81"/>
  <c r="AV441" i="81"/>
  <c r="AU441" i="81"/>
  <c r="AT441" i="81"/>
  <c r="AS441" i="81"/>
  <c r="AR441" i="81"/>
  <c r="BH440" i="81"/>
  <c r="BG440" i="81"/>
  <c r="BB440" i="81"/>
  <c r="BA440" i="81"/>
  <c r="AZ440" i="81"/>
  <c r="AY440" i="81"/>
  <c r="AX440" i="81"/>
  <c r="AW440" i="81"/>
  <c r="AV440" i="81"/>
  <c r="AU440" i="81"/>
  <c r="AT440" i="81"/>
  <c r="AS440" i="81"/>
  <c r="AR440" i="81"/>
  <c r="BH439" i="81"/>
  <c r="BG439" i="81"/>
  <c r="BB439" i="81"/>
  <c r="BA439" i="81"/>
  <c r="AZ439" i="81"/>
  <c r="AY439" i="81"/>
  <c r="AX439" i="81"/>
  <c r="AW439" i="81"/>
  <c r="AV439" i="81"/>
  <c r="AU439" i="81"/>
  <c r="AT439" i="81"/>
  <c r="AS439" i="81"/>
  <c r="AR439" i="81"/>
  <c r="BH438" i="81"/>
  <c r="BG438" i="81"/>
  <c r="BB438" i="81"/>
  <c r="BA438" i="81"/>
  <c r="AZ438" i="81"/>
  <c r="AY438" i="81"/>
  <c r="AX438" i="81"/>
  <c r="AW438" i="81"/>
  <c r="AV438" i="81"/>
  <c r="AU438" i="81"/>
  <c r="AT438" i="81"/>
  <c r="AS438" i="81"/>
  <c r="AR438" i="81"/>
  <c r="BH437" i="81"/>
  <c r="BG437" i="81"/>
  <c r="BB437" i="81"/>
  <c r="BA437" i="81"/>
  <c r="AZ437" i="81"/>
  <c r="AY437" i="81"/>
  <c r="AX437" i="81"/>
  <c r="AW437" i="81"/>
  <c r="AV437" i="81"/>
  <c r="AU437" i="81"/>
  <c r="AT437" i="81"/>
  <c r="AS437" i="81"/>
  <c r="AR437" i="81"/>
  <c r="BH436" i="81"/>
  <c r="BG436" i="81"/>
  <c r="BB436" i="81"/>
  <c r="BA436" i="81"/>
  <c r="AZ436" i="81"/>
  <c r="AY436" i="81"/>
  <c r="AX436" i="81"/>
  <c r="AW436" i="81"/>
  <c r="AV436" i="81"/>
  <c r="AU436" i="81"/>
  <c r="AT436" i="81"/>
  <c r="AS436" i="81"/>
  <c r="AR436" i="81"/>
  <c r="BH435" i="81"/>
  <c r="BG435" i="81"/>
  <c r="BB435" i="81"/>
  <c r="BA435" i="81"/>
  <c r="AZ435" i="81"/>
  <c r="AY435" i="81"/>
  <c r="AX435" i="81"/>
  <c r="AW435" i="81"/>
  <c r="AV435" i="81"/>
  <c r="AU435" i="81"/>
  <c r="AT435" i="81"/>
  <c r="AS435" i="81"/>
  <c r="AR435" i="81"/>
  <c r="BH434" i="81"/>
  <c r="BG434" i="81"/>
  <c r="BB434" i="81"/>
  <c r="BA434" i="81"/>
  <c r="AZ434" i="81"/>
  <c r="AY434" i="81"/>
  <c r="AX434" i="81"/>
  <c r="AW434" i="81"/>
  <c r="AV434" i="81"/>
  <c r="AU434" i="81"/>
  <c r="AT434" i="81"/>
  <c r="AS434" i="81"/>
  <c r="AR434" i="81"/>
  <c r="BH433" i="81"/>
  <c r="BG433" i="81"/>
  <c r="BB433" i="81"/>
  <c r="BA433" i="81"/>
  <c r="AZ433" i="81"/>
  <c r="AY433" i="81"/>
  <c r="AX433" i="81"/>
  <c r="AW433" i="81"/>
  <c r="AV433" i="81"/>
  <c r="AU433" i="81"/>
  <c r="AT433" i="81"/>
  <c r="AS433" i="81"/>
  <c r="AR433" i="81"/>
  <c r="BH432" i="81"/>
  <c r="BG432" i="81"/>
  <c r="BB432" i="81"/>
  <c r="BA432" i="81"/>
  <c r="AZ432" i="81"/>
  <c r="AY432" i="81"/>
  <c r="AX432" i="81"/>
  <c r="AW432" i="81"/>
  <c r="AV432" i="81"/>
  <c r="AU432" i="81"/>
  <c r="AT432" i="81"/>
  <c r="AS432" i="81"/>
  <c r="AR432" i="81"/>
  <c r="BH431" i="81"/>
  <c r="BG431" i="81"/>
  <c r="BB431" i="81"/>
  <c r="BA431" i="81"/>
  <c r="AZ431" i="81"/>
  <c r="AY431" i="81"/>
  <c r="AX431" i="81"/>
  <c r="AW431" i="81"/>
  <c r="AV431" i="81"/>
  <c r="AU431" i="81"/>
  <c r="AT431" i="81"/>
  <c r="AS431" i="81"/>
  <c r="AR431" i="81"/>
  <c r="BH430" i="81"/>
  <c r="BG430" i="81"/>
  <c r="BB430" i="81"/>
  <c r="BA430" i="81"/>
  <c r="AZ430" i="81"/>
  <c r="AY430" i="81"/>
  <c r="AX430" i="81"/>
  <c r="AW430" i="81"/>
  <c r="AV430" i="81"/>
  <c r="AU430" i="81"/>
  <c r="AT430" i="81"/>
  <c r="AS430" i="81"/>
  <c r="AR430" i="81"/>
  <c r="BH429" i="81"/>
  <c r="BG429" i="81"/>
  <c r="BB429" i="81"/>
  <c r="BA429" i="81"/>
  <c r="AZ429" i="81"/>
  <c r="AY429" i="81"/>
  <c r="AX429" i="81"/>
  <c r="AW429" i="81"/>
  <c r="AV429" i="81"/>
  <c r="AU429" i="81"/>
  <c r="AT429" i="81"/>
  <c r="AS429" i="81"/>
  <c r="AR429" i="81"/>
  <c r="BH428" i="81"/>
  <c r="BG428" i="81"/>
  <c r="BB428" i="81"/>
  <c r="BA428" i="81"/>
  <c r="AZ428" i="81"/>
  <c r="AY428" i="81"/>
  <c r="AX428" i="81"/>
  <c r="AW428" i="81"/>
  <c r="AV428" i="81"/>
  <c r="AU428" i="81"/>
  <c r="AT428" i="81"/>
  <c r="AS428" i="81"/>
  <c r="AR428" i="81"/>
  <c r="BH427" i="81"/>
  <c r="BG427" i="81"/>
  <c r="BB427" i="81"/>
  <c r="BA427" i="81"/>
  <c r="AZ427" i="81"/>
  <c r="AY427" i="81"/>
  <c r="AX427" i="81"/>
  <c r="AW427" i="81"/>
  <c r="AV427" i="81"/>
  <c r="AU427" i="81"/>
  <c r="AT427" i="81"/>
  <c r="AS427" i="81"/>
  <c r="AR427" i="81"/>
  <c r="BH426" i="81"/>
  <c r="BG426" i="81"/>
  <c r="BB426" i="81"/>
  <c r="BA426" i="81"/>
  <c r="AZ426" i="81"/>
  <c r="AY426" i="81"/>
  <c r="AX426" i="81"/>
  <c r="AW426" i="81"/>
  <c r="AV426" i="81"/>
  <c r="AU426" i="81"/>
  <c r="AT426" i="81"/>
  <c r="AS426" i="81"/>
  <c r="AR426" i="81"/>
  <c r="BH425" i="81"/>
  <c r="BG425" i="81"/>
  <c r="BB425" i="81"/>
  <c r="BA425" i="81"/>
  <c r="AZ425" i="81"/>
  <c r="AY425" i="81"/>
  <c r="AX425" i="81"/>
  <c r="AW425" i="81"/>
  <c r="AV425" i="81"/>
  <c r="AU425" i="81"/>
  <c r="AT425" i="81"/>
  <c r="AS425" i="81"/>
  <c r="AR425" i="81"/>
  <c r="BH424" i="81"/>
  <c r="BG424" i="81"/>
  <c r="BB424" i="81"/>
  <c r="BA424" i="81"/>
  <c r="AZ424" i="81"/>
  <c r="AY424" i="81"/>
  <c r="AX424" i="81"/>
  <c r="AW424" i="81"/>
  <c r="AV424" i="81"/>
  <c r="AU424" i="81"/>
  <c r="AT424" i="81"/>
  <c r="AS424" i="81"/>
  <c r="AR424" i="81"/>
  <c r="BH423" i="81"/>
  <c r="BG423" i="81"/>
  <c r="BB423" i="81"/>
  <c r="BA423" i="81"/>
  <c r="AZ423" i="81"/>
  <c r="AY423" i="81"/>
  <c r="AX423" i="81"/>
  <c r="AW423" i="81"/>
  <c r="AV423" i="81"/>
  <c r="AU423" i="81"/>
  <c r="AT423" i="81"/>
  <c r="AS423" i="81"/>
  <c r="AR423" i="81"/>
  <c r="BH422" i="81"/>
  <c r="BG422" i="81"/>
  <c r="BB422" i="81"/>
  <c r="BA422" i="81"/>
  <c r="AZ422" i="81"/>
  <c r="AY422" i="81"/>
  <c r="AX422" i="81"/>
  <c r="AW422" i="81"/>
  <c r="AV422" i="81"/>
  <c r="AU422" i="81"/>
  <c r="AT422" i="81"/>
  <c r="AS422" i="81"/>
  <c r="AR422" i="81"/>
  <c r="BH421" i="81"/>
  <c r="BG421" i="81"/>
  <c r="BB421" i="81"/>
  <c r="BA421" i="81"/>
  <c r="AZ421" i="81"/>
  <c r="AY421" i="81"/>
  <c r="AX421" i="81"/>
  <c r="AW421" i="81"/>
  <c r="AV421" i="81"/>
  <c r="AU421" i="81"/>
  <c r="AT421" i="81"/>
  <c r="AS421" i="81"/>
  <c r="AR421" i="81"/>
  <c r="BH420" i="81"/>
  <c r="BG420" i="81"/>
  <c r="BB420" i="81"/>
  <c r="BA420" i="81"/>
  <c r="AZ420" i="81"/>
  <c r="AY420" i="81"/>
  <c r="AX420" i="81"/>
  <c r="AW420" i="81"/>
  <c r="AV420" i="81"/>
  <c r="AU420" i="81"/>
  <c r="AT420" i="81"/>
  <c r="AS420" i="81"/>
  <c r="AR420" i="81"/>
  <c r="BH419" i="81"/>
  <c r="BG419" i="81"/>
  <c r="BB419" i="81"/>
  <c r="BA419" i="81"/>
  <c r="AZ419" i="81"/>
  <c r="AY419" i="81"/>
  <c r="AX419" i="81"/>
  <c r="AW419" i="81"/>
  <c r="AV419" i="81"/>
  <c r="AU419" i="81"/>
  <c r="AT419" i="81"/>
  <c r="AS419" i="81"/>
  <c r="AR419" i="81"/>
  <c r="BH416" i="81"/>
  <c r="BG416" i="81"/>
  <c r="BB416" i="81"/>
  <c r="BA416" i="81"/>
  <c r="AZ416" i="81"/>
  <c r="AY416" i="81"/>
  <c r="AX416" i="81"/>
  <c r="AW416" i="81"/>
  <c r="AV416" i="81"/>
  <c r="AU416" i="81"/>
  <c r="AT416" i="81"/>
  <c r="AS416" i="81"/>
  <c r="AR416" i="81"/>
  <c r="BH415" i="81"/>
  <c r="BG415" i="81"/>
  <c r="BB415" i="81"/>
  <c r="BA415" i="81"/>
  <c r="AZ415" i="81"/>
  <c r="AY415" i="81"/>
  <c r="AX415" i="81"/>
  <c r="AW415" i="81"/>
  <c r="AV415" i="81"/>
  <c r="AU415" i="81"/>
  <c r="AT415" i="81"/>
  <c r="AS415" i="81"/>
  <c r="AR415" i="81"/>
  <c r="BH414" i="81"/>
  <c r="BG414" i="81"/>
  <c r="BB414" i="81"/>
  <c r="BA414" i="81"/>
  <c r="AZ414" i="81"/>
  <c r="AY414" i="81"/>
  <c r="AX414" i="81"/>
  <c r="AW414" i="81"/>
  <c r="AV414" i="81"/>
  <c r="AU414" i="81"/>
  <c r="AT414" i="81"/>
  <c r="AS414" i="81"/>
  <c r="AR414" i="81"/>
  <c r="BH413" i="81"/>
  <c r="BG413" i="81"/>
  <c r="BB413" i="81"/>
  <c r="BA413" i="81"/>
  <c r="AZ413" i="81"/>
  <c r="AY413" i="81"/>
  <c r="AX413" i="81"/>
  <c r="AW413" i="81"/>
  <c r="AV413" i="81"/>
  <c r="AU413" i="81"/>
  <c r="AT413" i="81"/>
  <c r="AS413" i="81"/>
  <c r="AR413" i="81"/>
  <c r="BH412" i="81"/>
  <c r="BG412" i="81"/>
  <c r="BB412" i="81"/>
  <c r="BA412" i="81"/>
  <c r="AZ412" i="81"/>
  <c r="AY412" i="81"/>
  <c r="AX412" i="81"/>
  <c r="AW412" i="81"/>
  <c r="AV412" i="81"/>
  <c r="AU412" i="81"/>
  <c r="AT412" i="81"/>
  <c r="AS412" i="81"/>
  <c r="AR412" i="81"/>
  <c r="BH411" i="81"/>
  <c r="BG411" i="81"/>
  <c r="BB411" i="81"/>
  <c r="BA411" i="81"/>
  <c r="AZ411" i="81"/>
  <c r="AY411" i="81"/>
  <c r="AX411" i="81"/>
  <c r="AW411" i="81"/>
  <c r="AV411" i="81"/>
  <c r="AU411" i="81"/>
  <c r="AT411" i="81"/>
  <c r="AS411" i="81"/>
  <c r="AR411" i="81"/>
  <c r="BH410" i="81"/>
  <c r="BG410" i="81"/>
  <c r="BB410" i="81"/>
  <c r="BA410" i="81"/>
  <c r="AZ410" i="81"/>
  <c r="AY410" i="81"/>
  <c r="AX410" i="81"/>
  <c r="AW410" i="81"/>
  <c r="AV410" i="81"/>
  <c r="AU410" i="81"/>
  <c r="AT410" i="81"/>
  <c r="AS410" i="81"/>
  <c r="AR410" i="81"/>
  <c r="BH409" i="81"/>
  <c r="BG409" i="81"/>
  <c r="BB409" i="81"/>
  <c r="BA409" i="81"/>
  <c r="AZ409" i="81"/>
  <c r="AY409" i="81"/>
  <c r="AX409" i="81"/>
  <c r="AW409" i="81"/>
  <c r="AV409" i="81"/>
  <c r="AU409" i="81"/>
  <c r="AT409" i="81"/>
  <c r="AS409" i="81"/>
  <c r="AR409" i="81"/>
  <c r="BH408" i="81"/>
  <c r="BG408" i="81"/>
  <c r="BB408" i="81"/>
  <c r="BA408" i="81"/>
  <c r="AZ408" i="81"/>
  <c r="AY408" i="81"/>
  <c r="AX408" i="81"/>
  <c r="AW408" i="81"/>
  <c r="AV408" i="81"/>
  <c r="AU408" i="81"/>
  <c r="AT408" i="81"/>
  <c r="AS408" i="81"/>
  <c r="AR408" i="81"/>
  <c r="BH407" i="81"/>
  <c r="BG407" i="81"/>
  <c r="BB407" i="81"/>
  <c r="BA407" i="81"/>
  <c r="AZ407" i="81"/>
  <c r="AY407" i="81"/>
  <c r="AX407" i="81"/>
  <c r="AW407" i="81"/>
  <c r="AV407" i="81"/>
  <c r="AU407" i="81"/>
  <c r="AT407" i="81"/>
  <c r="AS407" i="81"/>
  <c r="AR407" i="81"/>
  <c r="BH406" i="81"/>
  <c r="BG406" i="81"/>
  <c r="BB406" i="81"/>
  <c r="BA406" i="81"/>
  <c r="AZ406" i="81"/>
  <c r="AY406" i="81"/>
  <c r="AX406" i="81"/>
  <c r="AW406" i="81"/>
  <c r="AV406" i="81"/>
  <c r="AU406" i="81"/>
  <c r="AT406" i="81"/>
  <c r="AS406" i="81"/>
  <c r="AR406" i="81"/>
  <c r="BH405" i="81"/>
  <c r="BG405" i="81"/>
  <c r="BB405" i="81"/>
  <c r="BA405" i="81"/>
  <c r="AZ405" i="81"/>
  <c r="AY405" i="81"/>
  <c r="AX405" i="81"/>
  <c r="AW405" i="81"/>
  <c r="AV405" i="81"/>
  <c r="AU405" i="81"/>
  <c r="AT405" i="81"/>
  <c r="AS405" i="81"/>
  <c r="AR405" i="81"/>
  <c r="BH404" i="81"/>
  <c r="BG404" i="81"/>
  <c r="BB404" i="81"/>
  <c r="BA404" i="81"/>
  <c r="AZ404" i="81"/>
  <c r="AY404" i="81"/>
  <c r="AX404" i="81"/>
  <c r="AW404" i="81"/>
  <c r="AV404" i="81"/>
  <c r="AU404" i="81"/>
  <c r="AT404" i="81"/>
  <c r="AS404" i="81"/>
  <c r="AR404" i="81"/>
  <c r="BH403" i="81"/>
  <c r="BG403" i="81"/>
  <c r="BB403" i="81"/>
  <c r="BA403" i="81"/>
  <c r="AZ403" i="81"/>
  <c r="AY403" i="81"/>
  <c r="AX403" i="81"/>
  <c r="AW403" i="81"/>
  <c r="AV403" i="81"/>
  <c r="AU403" i="81"/>
  <c r="AT403" i="81"/>
  <c r="AS403" i="81"/>
  <c r="AR403" i="81"/>
  <c r="BH402" i="81"/>
  <c r="BG402" i="81"/>
  <c r="BB402" i="81"/>
  <c r="BA402" i="81"/>
  <c r="AZ402" i="81"/>
  <c r="AY402" i="81"/>
  <c r="AX402" i="81"/>
  <c r="AW402" i="81"/>
  <c r="AV402" i="81"/>
  <c r="AU402" i="81"/>
  <c r="AT402" i="81"/>
  <c r="AS402" i="81"/>
  <c r="AR402" i="81"/>
  <c r="BH401" i="81"/>
  <c r="BG401" i="81"/>
  <c r="BB401" i="81"/>
  <c r="BA401" i="81"/>
  <c r="AZ401" i="81"/>
  <c r="AY401" i="81"/>
  <c r="AX401" i="81"/>
  <c r="AW401" i="81"/>
  <c r="AV401" i="81"/>
  <c r="AU401" i="81"/>
  <c r="AT401" i="81"/>
  <c r="AS401" i="81"/>
  <c r="AR401" i="81"/>
  <c r="BH400" i="81"/>
  <c r="BG400" i="81"/>
  <c r="BB400" i="81"/>
  <c r="BA400" i="81"/>
  <c r="AZ400" i="81"/>
  <c r="AY400" i="81"/>
  <c r="AX400" i="81"/>
  <c r="AW400" i="81"/>
  <c r="AV400" i="81"/>
  <c r="AU400" i="81"/>
  <c r="AT400" i="81"/>
  <c r="AS400" i="81"/>
  <c r="AR400" i="81"/>
  <c r="BH399" i="81"/>
  <c r="BG399" i="81"/>
  <c r="BB399" i="81"/>
  <c r="BA399" i="81"/>
  <c r="AZ399" i="81"/>
  <c r="AY399" i="81"/>
  <c r="AX399" i="81"/>
  <c r="AW399" i="81"/>
  <c r="AV399" i="81"/>
  <c r="AU399" i="81"/>
  <c r="AT399" i="81"/>
  <c r="AS399" i="81"/>
  <c r="AR399" i="81"/>
  <c r="BH398" i="81"/>
  <c r="BG398" i="81"/>
  <c r="BB398" i="81"/>
  <c r="BA398" i="81"/>
  <c r="AZ398" i="81"/>
  <c r="AY398" i="81"/>
  <c r="AX398" i="81"/>
  <c r="AW398" i="81"/>
  <c r="AV398" i="81"/>
  <c r="AU398" i="81"/>
  <c r="AT398" i="81"/>
  <c r="AS398" i="81"/>
  <c r="AR398" i="81"/>
  <c r="BH397" i="81"/>
  <c r="BG397" i="81"/>
  <c r="BB397" i="81"/>
  <c r="BA397" i="81"/>
  <c r="AZ397" i="81"/>
  <c r="AY397" i="81"/>
  <c r="AX397" i="81"/>
  <c r="AW397" i="81"/>
  <c r="AV397" i="81"/>
  <c r="AU397" i="81"/>
  <c r="AT397" i="81"/>
  <c r="AS397" i="81"/>
  <c r="AR397" i="81"/>
  <c r="BH396" i="81"/>
  <c r="BG396" i="81"/>
  <c r="BB396" i="81"/>
  <c r="BA396" i="81"/>
  <c r="AZ396" i="81"/>
  <c r="AY396" i="81"/>
  <c r="AX396" i="81"/>
  <c r="AW396" i="81"/>
  <c r="AV396" i="81"/>
  <c r="AU396" i="81"/>
  <c r="AT396" i="81"/>
  <c r="AS396" i="81"/>
  <c r="AR396" i="81"/>
  <c r="BH395" i="81"/>
  <c r="BG395" i="81"/>
  <c r="BB395" i="81"/>
  <c r="BA395" i="81"/>
  <c r="AZ395" i="81"/>
  <c r="AY395" i="81"/>
  <c r="AX395" i="81"/>
  <c r="AW395" i="81"/>
  <c r="AV395" i="81"/>
  <c r="AU395" i="81"/>
  <c r="AT395" i="81"/>
  <c r="AS395" i="81"/>
  <c r="AR395" i="81"/>
  <c r="BH394" i="81"/>
  <c r="BG394" i="81"/>
  <c r="BB394" i="81"/>
  <c r="BA394" i="81"/>
  <c r="AZ394" i="81"/>
  <c r="AY394" i="81"/>
  <c r="AX394" i="81"/>
  <c r="AW394" i="81"/>
  <c r="AV394" i="81"/>
  <c r="AU394" i="81"/>
  <c r="AT394" i="81"/>
  <c r="AS394" i="81"/>
  <c r="AR394" i="81"/>
  <c r="BH393" i="81"/>
  <c r="BG393" i="81"/>
  <c r="BB393" i="81"/>
  <c r="BA393" i="81"/>
  <c r="AZ393" i="81"/>
  <c r="AY393" i="81"/>
  <c r="AX393" i="81"/>
  <c r="AW393" i="81"/>
  <c r="AV393" i="81"/>
  <c r="AU393" i="81"/>
  <c r="AT393" i="81"/>
  <c r="AS393" i="81"/>
  <c r="AR393" i="81"/>
  <c r="BH392" i="81"/>
  <c r="BG392" i="81"/>
  <c r="BB392" i="81"/>
  <c r="BA392" i="81"/>
  <c r="AZ392" i="81"/>
  <c r="AY392" i="81"/>
  <c r="AX392" i="81"/>
  <c r="AW392" i="81"/>
  <c r="AV392" i="81"/>
  <c r="AU392" i="81"/>
  <c r="AT392" i="81"/>
  <c r="AS392" i="81"/>
  <c r="AR392" i="81"/>
  <c r="BH391" i="81"/>
  <c r="BG391" i="81"/>
  <c r="BB391" i="81"/>
  <c r="BA391" i="81"/>
  <c r="AZ391" i="81"/>
  <c r="AY391" i="81"/>
  <c r="AX391" i="81"/>
  <c r="AW391" i="81"/>
  <c r="AV391" i="81"/>
  <c r="AU391" i="81"/>
  <c r="AT391" i="81"/>
  <c r="AS391" i="81"/>
  <c r="AR391" i="81"/>
  <c r="BH390" i="81"/>
  <c r="BG390" i="81"/>
  <c r="BB390" i="81"/>
  <c r="BA390" i="81"/>
  <c r="AZ390" i="81"/>
  <c r="AY390" i="81"/>
  <c r="AX390" i="81"/>
  <c r="AW390" i="81"/>
  <c r="AV390" i="81"/>
  <c r="AU390" i="81"/>
  <c r="AT390" i="81"/>
  <c r="AS390" i="81"/>
  <c r="AR390" i="81"/>
  <c r="BH389" i="81"/>
  <c r="BG389" i="81"/>
  <c r="BB389" i="81"/>
  <c r="BA389" i="81"/>
  <c r="AZ389" i="81"/>
  <c r="AY389" i="81"/>
  <c r="AX389" i="81"/>
  <c r="AW389" i="81"/>
  <c r="AV389" i="81"/>
  <c r="AU389" i="81"/>
  <c r="AT389" i="81"/>
  <c r="AS389" i="81"/>
  <c r="AR389" i="81"/>
  <c r="BH388" i="81"/>
  <c r="BG388" i="81"/>
  <c r="BB388" i="81"/>
  <c r="BA388" i="81"/>
  <c r="AZ388" i="81"/>
  <c r="AY388" i="81"/>
  <c r="AX388" i="81"/>
  <c r="AW388" i="81"/>
  <c r="AV388" i="81"/>
  <c r="AU388" i="81"/>
  <c r="AT388" i="81"/>
  <c r="AS388" i="81"/>
  <c r="AR388" i="81"/>
  <c r="BH387" i="81"/>
  <c r="BG387" i="81"/>
  <c r="BB387" i="81"/>
  <c r="BA387" i="81"/>
  <c r="AZ387" i="81"/>
  <c r="AY387" i="81"/>
  <c r="AX387" i="81"/>
  <c r="AW387" i="81"/>
  <c r="AV387" i="81"/>
  <c r="AU387" i="81"/>
  <c r="AT387" i="81"/>
  <c r="AS387" i="81"/>
  <c r="AR387" i="81"/>
  <c r="BH386" i="81"/>
  <c r="BG386" i="81"/>
  <c r="BB386" i="81"/>
  <c r="BA386" i="81"/>
  <c r="AZ386" i="81"/>
  <c r="AY386" i="81"/>
  <c r="AX386" i="81"/>
  <c r="AW386" i="81"/>
  <c r="AV386" i="81"/>
  <c r="AU386" i="81"/>
  <c r="AT386" i="81"/>
  <c r="AS386" i="81"/>
  <c r="AR386" i="81"/>
  <c r="BH385" i="81"/>
  <c r="BG385" i="81"/>
  <c r="BB385" i="81"/>
  <c r="BA385" i="81"/>
  <c r="AZ385" i="81"/>
  <c r="AY385" i="81"/>
  <c r="AX385" i="81"/>
  <c r="AW385" i="81"/>
  <c r="AV385" i="81"/>
  <c r="AU385" i="81"/>
  <c r="AT385" i="81"/>
  <c r="AS385" i="81"/>
  <c r="AR385" i="81"/>
  <c r="BH384" i="81"/>
  <c r="BG384" i="81"/>
  <c r="BB384" i="81"/>
  <c r="BA384" i="81"/>
  <c r="AZ384" i="81"/>
  <c r="AY384" i="81"/>
  <c r="AX384" i="81"/>
  <c r="AW384" i="81"/>
  <c r="AV384" i="81"/>
  <c r="AU384" i="81"/>
  <c r="AT384" i="81"/>
  <c r="AS384" i="81"/>
  <c r="AR384" i="81"/>
  <c r="BH383" i="81"/>
  <c r="BG383" i="81"/>
  <c r="BB383" i="81"/>
  <c r="BA383" i="81"/>
  <c r="AZ383" i="81"/>
  <c r="AY383" i="81"/>
  <c r="AX383" i="81"/>
  <c r="AW383" i="81"/>
  <c r="AV383" i="81"/>
  <c r="AU383" i="81"/>
  <c r="AT383" i="81"/>
  <c r="AS383" i="81"/>
  <c r="AR383" i="81"/>
  <c r="BH382" i="81"/>
  <c r="BG382" i="81"/>
  <c r="BB382" i="81"/>
  <c r="BA382" i="81"/>
  <c r="AZ382" i="81"/>
  <c r="AY382" i="81"/>
  <c r="AX382" i="81"/>
  <c r="AW382" i="81"/>
  <c r="AV382" i="81"/>
  <c r="AU382" i="81"/>
  <c r="AT382" i="81"/>
  <c r="AS382" i="81"/>
  <c r="AR382" i="81"/>
  <c r="BH381" i="81"/>
  <c r="BG381" i="81"/>
  <c r="BB381" i="81"/>
  <c r="BA381" i="81"/>
  <c r="AZ381" i="81"/>
  <c r="AY381" i="81"/>
  <c r="AX381" i="81"/>
  <c r="AW381" i="81"/>
  <c r="AV381" i="81"/>
  <c r="AU381" i="81"/>
  <c r="AT381" i="81"/>
  <c r="AS381" i="81"/>
  <c r="AR381" i="81"/>
  <c r="BH380" i="81"/>
  <c r="BG380" i="81"/>
  <c r="BB380" i="81"/>
  <c r="BA380" i="81"/>
  <c r="AZ380" i="81"/>
  <c r="AY380" i="81"/>
  <c r="AX380" i="81"/>
  <c r="AW380" i="81"/>
  <c r="AV380" i="81"/>
  <c r="AU380" i="81"/>
  <c r="AT380" i="81"/>
  <c r="AS380" i="81"/>
  <c r="AR380" i="81"/>
  <c r="BH379" i="81"/>
  <c r="BG379" i="81"/>
  <c r="BB379" i="81"/>
  <c r="BA379" i="81"/>
  <c r="AZ379" i="81"/>
  <c r="AY379" i="81"/>
  <c r="AX379" i="81"/>
  <c r="AW379" i="81"/>
  <c r="AV379" i="81"/>
  <c r="AU379" i="81"/>
  <c r="AT379" i="81"/>
  <c r="AS379" i="81"/>
  <c r="AR379" i="81"/>
  <c r="BH378" i="81"/>
  <c r="BG378" i="81"/>
  <c r="BB378" i="81"/>
  <c r="BA378" i="81"/>
  <c r="AZ378" i="81"/>
  <c r="AY378" i="81"/>
  <c r="AX378" i="81"/>
  <c r="AW378" i="81"/>
  <c r="AV378" i="81"/>
  <c r="AU378" i="81"/>
  <c r="AT378" i="81"/>
  <c r="AS378" i="81"/>
  <c r="AR378" i="81"/>
  <c r="BH377" i="81"/>
  <c r="BG377" i="81"/>
  <c r="BB377" i="81"/>
  <c r="BA377" i="81"/>
  <c r="AZ377" i="81"/>
  <c r="AY377" i="81"/>
  <c r="AX377" i="81"/>
  <c r="AW377" i="81"/>
  <c r="AV377" i="81"/>
  <c r="AU377" i="81"/>
  <c r="AT377" i="81"/>
  <c r="AS377" i="81"/>
  <c r="AR377" i="81"/>
  <c r="BH376" i="81"/>
  <c r="BG376" i="81"/>
  <c r="BB376" i="81"/>
  <c r="BA376" i="81"/>
  <c r="AZ376" i="81"/>
  <c r="AY376" i="81"/>
  <c r="AX376" i="81"/>
  <c r="AW376" i="81"/>
  <c r="AV376" i="81"/>
  <c r="AU376" i="81"/>
  <c r="AT376" i="81"/>
  <c r="AS376" i="81"/>
  <c r="AR376" i="81"/>
  <c r="BH375" i="81"/>
  <c r="BG375" i="81"/>
  <c r="BB375" i="81"/>
  <c r="BA375" i="81"/>
  <c r="AZ375" i="81"/>
  <c r="AY375" i="81"/>
  <c r="AX375" i="81"/>
  <c r="AW375" i="81"/>
  <c r="AV375" i="81"/>
  <c r="AU375" i="81"/>
  <c r="AT375" i="81"/>
  <c r="AS375" i="81"/>
  <c r="AR375" i="81"/>
  <c r="BH374" i="81"/>
  <c r="BG374" i="81"/>
  <c r="BB374" i="81"/>
  <c r="BA374" i="81"/>
  <c r="AZ374" i="81"/>
  <c r="AY374" i="81"/>
  <c r="AX374" i="81"/>
  <c r="AW374" i="81"/>
  <c r="AV374" i="81"/>
  <c r="AU374" i="81"/>
  <c r="AT374" i="81"/>
  <c r="AS374" i="81"/>
  <c r="AR374" i="81"/>
  <c r="BH373" i="81"/>
  <c r="BG373" i="81"/>
  <c r="BB373" i="81"/>
  <c r="BA373" i="81"/>
  <c r="AZ373" i="81"/>
  <c r="AY373" i="81"/>
  <c r="AX373" i="81"/>
  <c r="AW373" i="81"/>
  <c r="AV373" i="81"/>
  <c r="AU373" i="81"/>
  <c r="AT373" i="81"/>
  <c r="AS373" i="81"/>
  <c r="AR373" i="81"/>
  <c r="BH372" i="81"/>
  <c r="BG372" i="81"/>
  <c r="BB372" i="81"/>
  <c r="BA372" i="81"/>
  <c r="AZ372" i="81"/>
  <c r="AY372" i="81"/>
  <c r="AX372" i="81"/>
  <c r="AW372" i="81"/>
  <c r="AV372" i="81"/>
  <c r="AU372" i="81"/>
  <c r="AT372" i="81"/>
  <c r="AS372" i="81"/>
  <c r="AR372" i="81"/>
  <c r="BH371" i="81"/>
  <c r="BG371" i="81"/>
  <c r="BB371" i="81"/>
  <c r="BA371" i="81"/>
  <c r="AZ371" i="81"/>
  <c r="AY371" i="81"/>
  <c r="AX371" i="81"/>
  <c r="AW371" i="81"/>
  <c r="AV371" i="81"/>
  <c r="AU371" i="81"/>
  <c r="AT371" i="81"/>
  <c r="AS371" i="81"/>
  <c r="AR371" i="81"/>
  <c r="BH370" i="81"/>
  <c r="BG370" i="81"/>
  <c r="BB370" i="81"/>
  <c r="BA370" i="81"/>
  <c r="AZ370" i="81"/>
  <c r="AY370" i="81"/>
  <c r="AX370" i="81"/>
  <c r="AW370" i="81"/>
  <c r="AV370" i="81"/>
  <c r="AU370" i="81"/>
  <c r="AT370" i="81"/>
  <c r="AS370" i="81"/>
  <c r="AR370" i="81"/>
  <c r="BH369" i="81"/>
  <c r="BG369" i="81"/>
  <c r="BB369" i="81"/>
  <c r="BA369" i="81"/>
  <c r="AZ369" i="81"/>
  <c r="AY369" i="81"/>
  <c r="AX369" i="81"/>
  <c r="AW369" i="81"/>
  <c r="AV369" i="81"/>
  <c r="AU369" i="81"/>
  <c r="AT369" i="81"/>
  <c r="AS369" i="81"/>
  <c r="AR369" i="81"/>
  <c r="BH368" i="81"/>
  <c r="BG368" i="81"/>
  <c r="BB368" i="81"/>
  <c r="BA368" i="81"/>
  <c r="AZ368" i="81"/>
  <c r="AY368" i="81"/>
  <c r="AX368" i="81"/>
  <c r="AW368" i="81"/>
  <c r="AV368" i="81"/>
  <c r="AU368" i="81"/>
  <c r="AT368" i="81"/>
  <c r="AS368" i="81"/>
  <c r="AR368" i="81"/>
  <c r="BH367" i="81"/>
  <c r="BG367" i="81"/>
  <c r="BB367" i="81"/>
  <c r="BA367" i="81"/>
  <c r="AZ367" i="81"/>
  <c r="AY367" i="81"/>
  <c r="AX367" i="81"/>
  <c r="AW367" i="81"/>
  <c r="AV367" i="81"/>
  <c r="AU367" i="81"/>
  <c r="AT367" i="81"/>
  <c r="AS367" i="81"/>
  <c r="AR367" i="81"/>
  <c r="BH366" i="81"/>
  <c r="BG366" i="81"/>
  <c r="BB366" i="81"/>
  <c r="BA366" i="81"/>
  <c r="AZ366" i="81"/>
  <c r="AY366" i="81"/>
  <c r="AX366" i="81"/>
  <c r="AW366" i="81"/>
  <c r="AV366" i="81"/>
  <c r="AU366" i="81"/>
  <c r="AT366" i="81"/>
  <c r="AS366" i="81"/>
  <c r="AR366" i="81"/>
  <c r="BH365" i="81"/>
  <c r="BG365" i="81"/>
  <c r="BB365" i="81"/>
  <c r="BA365" i="81"/>
  <c r="AZ365" i="81"/>
  <c r="AY365" i="81"/>
  <c r="AX365" i="81"/>
  <c r="AW365" i="81"/>
  <c r="AV365" i="81"/>
  <c r="AU365" i="81"/>
  <c r="AT365" i="81"/>
  <c r="AS365" i="81"/>
  <c r="AR365" i="81"/>
  <c r="BH364" i="81"/>
  <c r="BG364" i="81"/>
  <c r="BB364" i="81"/>
  <c r="BA364" i="81"/>
  <c r="AZ364" i="81"/>
  <c r="AY364" i="81"/>
  <c r="AX364" i="81"/>
  <c r="AW364" i="81"/>
  <c r="AV364" i="81"/>
  <c r="AU364" i="81"/>
  <c r="AT364" i="81"/>
  <c r="AS364" i="81"/>
  <c r="AR364" i="81"/>
  <c r="BH363" i="81"/>
  <c r="BG363" i="81"/>
  <c r="BB363" i="81"/>
  <c r="BA363" i="81"/>
  <c r="AZ363" i="81"/>
  <c r="AY363" i="81"/>
  <c r="AX363" i="81"/>
  <c r="AW363" i="81"/>
  <c r="AV363" i="81"/>
  <c r="AU363" i="81"/>
  <c r="AT363" i="81"/>
  <c r="AS363" i="81"/>
  <c r="AR363" i="81"/>
  <c r="BH362" i="81"/>
  <c r="BG362" i="81"/>
  <c r="BB362" i="81"/>
  <c r="BA362" i="81"/>
  <c r="AZ362" i="81"/>
  <c r="AY362" i="81"/>
  <c r="AX362" i="81"/>
  <c r="AW362" i="81"/>
  <c r="AV362" i="81"/>
  <c r="AU362" i="81"/>
  <c r="AT362" i="81"/>
  <c r="AS362" i="81"/>
  <c r="AR362" i="81"/>
  <c r="BH361" i="81"/>
  <c r="BG361" i="81"/>
  <c r="BB361" i="81"/>
  <c r="BA361" i="81"/>
  <c r="AZ361" i="81"/>
  <c r="AY361" i="81"/>
  <c r="AX361" i="81"/>
  <c r="AW361" i="81"/>
  <c r="AV361" i="81"/>
  <c r="AU361" i="81"/>
  <c r="AT361" i="81"/>
  <c r="AS361" i="81"/>
  <c r="AR361" i="81"/>
  <c r="BH360" i="81"/>
  <c r="BG360" i="81"/>
  <c r="BB360" i="81"/>
  <c r="BA360" i="81"/>
  <c r="AZ360" i="81"/>
  <c r="AY360" i="81"/>
  <c r="AX360" i="81"/>
  <c r="AW360" i="81"/>
  <c r="AV360" i="81"/>
  <c r="AU360" i="81"/>
  <c r="AT360" i="81"/>
  <c r="AS360" i="81"/>
  <c r="AR360" i="81"/>
  <c r="BH359" i="81"/>
  <c r="BG359" i="81"/>
  <c r="BB359" i="81"/>
  <c r="BA359" i="81"/>
  <c r="AZ359" i="81"/>
  <c r="AY359" i="81"/>
  <c r="AX359" i="81"/>
  <c r="AW359" i="81"/>
  <c r="AV359" i="81"/>
  <c r="AU359" i="81"/>
  <c r="AT359" i="81"/>
  <c r="AS359" i="81"/>
  <c r="AR359" i="81"/>
  <c r="BH358" i="81"/>
  <c r="BG358" i="81"/>
  <c r="BB358" i="81"/>
  <c r="BA358" i="81"/>
  <c r="AZ358" i="81"/>
  <c r="AY358" i="81"/>
  <c r="AX358" i="81"/>
  <c r="AW358" i="81"/>
  <c r="AV358" i="81"/>
  <c r="AU358" i="81"/>
  <c r="AT358" i="81"/>
  <c r="AS358" i="81"/>
  <c r="AR358" i="81"/>
  <c r="BH357" i="81"/>
  <c r="BG357" i="81"/>
  <c r="BB357" i="81"/>
  <c r="BA357" i="81"/>
  <c r="AZ357" i="81"/>
  <c r="AY357" i="81"/>
  <c r="AX357" i="81"/>
  <c r="AW357" i="81"/>
  <c r="AV357" i="81"/>
  <c r="AU357" i="81"/>
  <c r="AT357" i="81"/>
  <c r="AS357" i="81"/>
  <c r="AR357" i="81"/>
  <c r="BH356" i="81"/>
  <c r="BG356" i="81"/>
  <c r="BB356" i="81"/>
  <c r="BA356" i="81"/>
  <c r="AZ356" i="81"/>
  <c r="AY356" i="81"/>
  <c r="AX356" i="81"/>
  <c r="AW356" i="81"/>
  <c r="AV356" i="81"/>
  <c r="AU356" i="81"/>
  <c r="AT356" i="81"/>
  <c r="AS356" i="81"/>
  <c r="AR356" i="81"/>
  <c r="BH355" i="81"/>
  <c r="BG355" i="81"/>
  <c r="BB355" i="81"/>
  <c r="BA355" i="81"/>
  <c r="AZ355" i="81"/>
  <c r="AY355" i="81"/>
  <c r="AX355" i="81"/>
  <c r="AW355" i="81"/>
  <c r="AV355" i="81"/>
  <c r="AU355" i="81"/>
  <c r="AT355" i="81"/>
  <c r="AS355" i="81"/>
  <c r="AR355" i="81"/>
  <c r="BH354" i="81"/>
  <c r="BG354" i="81"/>
  <c r="BB354" i="81"/>
  <c r="BA354" i="81"/>
  <c r="AZ354" i="81"/>
  <c r="AY354" i="81"/>
  <c r="AX354" i="81"/>
  <c r="AW354" i="81"/>
  <c r="AV354" i="81"/>
  <c r="AU354" i="81"/>
  <c r="AT354" i="81"/>
  <c r="AS354" i="81"/>
  <c r="AR354" i="81"/>
  <c r="BH353" i="81"/>
  <c r="BG353" i="81"/>
  <c r="BB353" i="81"/>
  <c r="BA353" i="81"/>
  <c r="AZ353" i="81"/>
  <c r="AY353" i="81"/>
  <c r="AX353" i="81"/>
  <c r="AW353" i="81"/>
  <c r="AV353" i="81"/>
  <c r="AU353" i="81"/>
  <c r="AT353" i="81"/>
  <c r="AS353" i="81"/>
  <c r="AR353" i="81"/>
  <c r="BH352" i="81"/>
  <c r="BG352" i="81"/>
  <c r="BB352" i="81"/>
  <c r="BA352" i="81"/>
  <c r="AZ352" i="81"/>
  <c r="AY352" i="81"/>
  <c r="AX352" i="81"/>
  <c r="AW352" i="81"/>
  <c r="AV352" i="81"/>
  <c r="AU352" i="81"/>
  <c r="AT352" i="81"/>
  <c r="AS352" i="81"/>
  <c r="AR352" i="81"/>
  <c r="BH351" i="81"/>
  <c r="BG351" i="81"/>
  <c r="BB351" i="81"/>
  <c r="BA351" i="81"/>
  <c r="AZ351" i="81"/>
  <c r="AY351" i="81"/>
  <c r="AX351" i="81"/>
  <c r="AW351" i="81"/>
  <c r="AV351" i="81"/>
  <c r="AU351" i="81"/>
  <c r="AT351" i="81"/>
  <c r="AS351" i="81"/>
  <c r="AR351" i="81"/>
  <c r="BH350" i="81"/>
  <c r="BG350" i="81"/>
  <c r="BB350" i="81"/>
  <c r="BA350" i="81"/>
  <c r="AZ350" i="81"/>
  <c r="AY350" i="81"/>
  <c r="AX350" i="81"/>
  <c r="AW350" i="81"/>
  <c r="AV350" i="81"/>
  <c r="AU350" i="81"/>
  <c r="AT350" i="81"/>
  <c r="AS350" i="81"/>
  <c r="AR350" i="81"/>
  <c r="BH349" i="81"/>
  <c r="BG349" i="81"/>
  <c r="BB349" i="81"/>
  <c r="BA349" i="81"/>
  <c r="AZ349" i="81"/>
  <c r="AY349" i="81"/>
  <c r="AX349" i="81"/>
  <c r="AW349" i="81"/>
  <c r="AV349" i="81"/>
  <c r="AU349" i="81"/>
  <c r="AT349" i="81"/>
  <c r="AS349" i="81"/>
  <c r="AR349" i="81"/>
  <c r="BH348" i="81"/>
  <c r="BG348" i="81"/>
  <c r="BB348" i="81"/>
  <c r="BA348" i="81"/>
  <c r="AZ348" i="81"/>
  <c r="AY348" i="81"/>
  <c r="AX348" i="81"/>
  <c r="AW348" i="81"/>
  <c r="AV348" i="81"/>
  <c r="AU348" i="81"/>
  <c r="AT348" i="81"/>
  <c r="AS348" i="81"/>
  <c r="AR348" i="81"/>
  <c r="BH347" i="81"/>
  <c r="BG347" i="81"/>
  <c r="BB347" i="81"/>
  <c r="BA347" i="81"/>
  <c r="AZ347" i="81"/>
  <c r="AY347" i="81"/>
  <c r="AX347" i="81"/>
  <c r="AW347" i="81"/>
  <c r="AV347" i="81"/>
  <c r="AU347" i="81"/>
  <c r="AT347" i="81"/>
  <c r="AS347" i="81"/>
  <c r="AR347" i="81"/>
  <c r="BH346" i="81"/>
  <c r="BG346" i="81"/>
  <c r="BB346" i="81"/>
  <c r="BA346" i="81"/>
  <c r="AZ346" i="81"/>
  <c r="AY346" i="81"/>
  <c r="AX346" i="81"/>
  <c r="AW346" i="81"/>
  <c r="AV346" i="81"/>
  <c r="AU346" i="81"/>
  <c r="AT346" i="81"/>
  <c r="AS346" i="81"/>
  <c r="AR346" i="81"/>
  <c r="BH345" i="81"/>
  <c r="BG345" i="81"/>
  <c r="BB345" i="81"/>
  <c r="BA345" i="81"/>
  <c r="AZ345" i="81"/>
  <c r="AY345" i="81"/>
  <c r="AX345" i="81"/>
  <c r="AW345" i="81"/>
  <c r="AV345" i="81"/>
  <c r="AU345" i="81"/>
  <c r="AT345" i="81"/>
  <c r="AS345" i="81"/>
  <c r="AR345" i="81"/>
  <c r="BH344" i="81"/>
  <c r="BG344" i="81"/>
  <c r="BB344" i="81"/>
  <c r="BA344" i="81"/>
  <c r="AZ344" i="81"/>
  <c r="AY344" i="81"/>
  <c r="AX344" i="81"/>
  <c r="AW344" i="81"/>
  <c r="AV344" i="81"/>
  <c r="AU344" i="81"/>
  <c r="AT344" i="81"/>
  <c r="AS344" i="81"/>
  <c r="AR344" i="81"/>
  <c r="BH343" i="81"/>
  <c r="BG343" i="81"/>
  <c r="BB343" i="81"/>
  <c r="BA343" i="81"/>
  <c r="AZ343" i="81"/>
  <c r="AY343" i="81"/>
  <c r="AX343" i="81"/>
  <c r="AW343" i="81"/>
  <c r="AV343" i="81"/>
  <c r="AU343" i="81"/>
  <c r="AT343" i="81"/>
  <c r="AS343" i="81"/>
  <c r="AR343" i="81"/>
  <c r="BH342" i="81"/>
  <c r="BG342" i="81"/>
  <c r="BB342" i="81"/>
  <c r="BA342" i="81"/>
  <c r="AZ342" i="81"/>
  <c r="AY342" i="81"/>
  <c r="AX342" i="81"/>
  <c r="AW342" i="81"/>
  <c r="AV342" i="81"/>
  <c r="AU342" i="81"/>
  <c r="AT342" i="81"/>
  <c r="AS342" i="81"/>
  <c r="AR342" i="81"/>
  <c r="BH341" i="81"/>
  <c r="BG341" i="81"/>
  <c r="BB341" i="81"/>
  <c r="BA341" i="81"/>
  <c r="AZ341" i="81"/>
  <c r="AY341" i="81"/>
  <c r="AX341" i="81"/>
  <c r="AW341" i="81"/>
  <c r="AV341" i="81"/>
  <c r="AU341" i="81"/>
  <c r="AT341" i="81"/>
  <c r="AS341" i="81"/>
  <c r="AR341" i="81"/>
  <c r="BH340" i="81"/>
  <c r="BG340" i="81"/>
  <c r="BB340" i="81"/>
  <c r="BA340" i="81"/>
  <c r="AZ340" i="81"/>
  <c r="AY340" i="81"/>
  <c r="AX340" i="81"/>
  <c r="AW340" i="81"/>
  <c r="AV340" i="81"/>
  <c r="AU340" i="81"/>
  <c r="AT340" i="81"/>
  <c r="AS340" i="81"/>
  <c r="AR340" i="81"/>
  <c r="BH339" i="81"/>
  <c r="BG339" i="81"/>
  <c r="BB339" i="81"/>
  <c r="BA339" i="81"/>
  <c r="AZ339" i="81"/>
  <c r="AY339" i="81"/>
  <c r="AX339" i="81"/>
  <c r="AW339" i="81"/>
  <c r="AV339" i="81"/>
  <c r="AU339" i="81"/>
  <c r="AT339" i="81"/>
  <c r="AS339" i="81"/>
  <c r="AR339" i="81"/>
  <c r="BH338" i="81"/>
  <c r="BG338" i="81"/>
  <c r="BB338" i="81"/>
  <c r="BA338" i="81"/>
  <c r="AZ338" i="81"/>
  <c r="AY338" i="81"/>
  <c r="AX338" i="81"/>
  <c r="AW338" i="81"/>
  <c r="AV338" i="81"/>
  <c r="AU338" i="81"/>
  <c r="AT338" i="81"/>
  <c r="AS338" i="81"/>
  <c r="AR338" i="81"/>
  <c r="BH337" i="81"/>
  <c r="BG337" i="81"/>
  <c r="BB337" i="81"/>
  <c r="BA337" i="81"/>
  <c r="AZ337" i="81"/>
  <c r="AY337" i="81"/>
  <c r="AX337" i="81"/>
  <c r="AW337" i="81"/>
  <c r="AV337" i="81"/>
  <c r="AU337" i="81"/>
  <c r="AT337" i="81"/>
  <c r="AS337" i="81"/>
  <c r="AR337" i="81"/>
  <c r="BH336" i="81"/>
  <c r="BG336" i="81"/>
  <c r="BB336" i="81"/>
  <c r="BA336" i="81"/>
  <c r="AZ336" i="81"/>
  <c r="AY336" i="81"/>
  <c r="AX336" i="81"/>
  <c r="AW336" i="81"/>
  <c r="AV336" i="81"/>
  <c r="AU336" i="81"/>
  <c r="AT336" i="81"/>
  <c r="AS336" i="81"/>
  <c r="AR336" i="81"/>
  <c r="BH335" i="81"/>
  <c r="BG335" i="81"/>
  <c r="BB335" i="81"/>
  <c r="BA335" i="81"/>
  <c r="AZ335" i="81"/>
  <c r="AY335" i="81"/>
  <c r="AX335" i="81"/>
  <c r="AW335" i="81"/>
  <c r="AV335" i="81"/>
  <c r="AU335" i="81"/>
  <c r="AT335" i="81"/>
  <c r="AS335" i="81"/>
  <c r="AR335" i="81"/>
  <c r="BH334" i="81"/>
  <c r="BG334" i="81"/>
  <c r="BB334" i="81"/>
  <c r="BA334" i="81"/>
  <c r="AZ334" i="81"/>
  <c r="AY334" i="81"/>
  <c r="AX334" i="81"/>
  <c r="AW334" i="81"/>
  <c r="AV334" i="81"/>
  <c r="AU334" i="81"/>
  <c r="AT334" i="81"/>
  <c r="AS334" i="81"/>
  <c r="AR334" i="81"/>
  <c r="BH333" i="81"/>
  <c r="BG333" i="81"/>
  <c r="BB333" i="81"/>
  <c r="BA333" i="81"/>
  <c r="AZ333" i="81"/>
  <c r="AY333" i="81"/>
  <c r="AX333" i="81"/>
  <c r="AW333" i="81"/>
  <c r="AV333" i="81"/>
  <c r="AU333" i="81"/>
  <c r="AT333" i="81"/>
  <c r="AS333" i="81"/>
  <c r="AR333" i="81"/>
  <c r="BH332" i="81"/>
  <c r="BG332" i="81"/>
  <c r="BB332" i="81"/>
  <c r="BA332" i="81"/>
  <c r="AZ332" i="81"/>
  <c r="AY332" i="81"/>
  <c r="AX332" i="81"/>
  <c r="AW332" i="81"/>
  <c r="AV332" i="81"/>
  <c r="AU332" i="81"/>
  <c r="AT332" i="81"/>
  <c r="AS332" i="81"/>
  <c r="AR332" i="81"/>
  <c r="BH331" i="81"/>
  <c r="BG331" i="81"/>
  <c r="BB331" i="81"/>
  <c r="BA331" i="81"/>
  <c r="AZ331" i="81"/>
  <c r="AY331" i="81"/>
  <c r="AX331" i="81"/>
  <c r="AW331" i="81"/>
  <c r="AV331" i="81"/>
  <c r="AU331" i="81"/>
  <c r="AT331" i="81"/>
  <c r="AS331" i="81"/>
  <c r="AR331" i="81"/>
  <c r="BH330" i="81"/>
  <c r="BG330" i="81"/>
  <c r="BB330" i="81"/>
  <c r="BA330" i="81"/>
  <c r="AZ330" i="81"/>
  <c r="AY330" i="81"/>
  <c r="AX330" i="81"/>
  <c r="AW330" i="81"/>
  <c r="AV330" i="81"/>
  <c r="AU330" i="81"/>
  <c r="AT330" i="81"/>
  <c r="AS330" i="81"/>
  <c r="AR330" i="81"/>
  <c r="BH329" i="81"/>
  <c r="BG329" i="81"/>
  <c r="BB329" i="81"/>
  <c r="BA329" i="81"/>
  <c r="AZ329" i="81"/>
  <c r="AY329" i="81"/>
  <c r="AX329" i="81"/>
  <c r="AW329" i="81"/>
  <c r="AV329" i="81"/>
  <c r="AU329" i="81"/>
  <c r="AT329" i="81"/>
  <c r="AS329" i="81"/>
  <c r="AR329" i="81"/>
  <c r="BH328" i="81"/>
  <c r="BG328" i="81"/>
  <c r="BB328" i="81"/>
  <c r="BA328" i="81"/>
  <c r="AZ328" i="81"/>
  <c r="AY328" i="81"/>
  <c r="AX328" i="81"/>
  <c r="AW328" i="81"/>
  <c r="AV328" i="81"/>
  <c r="AU328" i="81"/>
  <c r="AT328" i="81"/>
  <c r="AS328" i="81"/>
  <c r="AR328" i="81"/>
  <c r="BH327" i="81"/>
  <c r="BG327" i="81"/>
  <c r="BB327" i="81"/>
  <c r="BA327" i="81"/>
  <c r="AZ327" i="81"/>
  <c r="AY327" i="81"/>
  <c r="AX327" i="81"/>
  <c r="AW327" i="81"/>
  <c r="AV327" i="81"/>
  <c r="AU327" i="81"/>
  <c r="AT327" i="81"/>
  <c r="AS327" i="81"/>
  <c r="AR327" i="81"/>
  <c r="BH326" i="81"/>
  <c r="BG326" i="81"/>
  <c r="BB326" i="81"/>
  <c r="BA326" i="81"/>
  <c r="AZ326" i="81"/>
  <c r="AY326" i="81"/>
  <c r="AX326" i="81"/>
  <c r="AW326" i="81"/>
  <c r="AV326" i="81"/>
  <c r="AU326" i="81"/>
  <c r="AT326" i="81"/>
  <c r="AS326" i="81"/>
  <c r="AR326" i="81"/>
  <c r="BH325" i="81"/>
  <c r="BG325" i="81"/>
  <c r="BB325" i="81"/>
  <c r="BA325" i="81"/>
  <c r="AZ325" i="81"/>
  <c r="AY325" i="81"/>
  <c r="AX325" i="81"/>
  <c r="AW325" i="81"/>
  <c r="AV325" i="81"/>
  <c r="AU325" i="81"/>
  <c r="AT325" i="81"/>
  <c r="AS325" i="81"/>
  <c r="AR325" i="81"/>
  <c r="BH324" i="81"/>
  <c r="BG324" i="81"/>
  <c r="BB324" i="81"/>
  <c r="BA324" i="81"/>
  <c r="AZ324" i="81"/>
  <c r="AY324" i="81"/>
  <c r="AX324" i="81"/>
  <c r="AW324" i="81"/>
  <c r="AV324" i="81"/>
  <c r="AU324" i="81"/>
  <c r="AT324" i="81"/>
  <c r="AS324" i="81"/>
  <c r="AR324" i="81"/>
  <c r="BH323" i="81"/>
  <c r="BG323" i="81"/>
  <c r="BB323" i="81"/>
  <c r="BA323" i="81"/>
  <c r="AZ323" i="81"/>
  <c r="AY323" i="81"/>
  <c r="AX323" i="81"/>
  <c r="AW323" i="81"/>
  <c r="AV323" i="81"/>
  <c r="AU323" i="81"/>
  <c r="AT323" i="81"/>
  <c r="AS323" i="81"/>
  <c r="AR323" i="81"/>
  <c r="BH322" i="81"/>
  <c r="BG322" i="81"/>
  <c r="BB322" i="81"/>
  <c r="BA322" i="81"/>
  <c r="AZ322" i="81"/>
  <c r="AY322" i="81"/>
  <c r="AX322" i="81"/>
  <c r="AW322" i="81"/>
  <c r="AV322" i="81"/>
  <c r="AU322" i="81"/>
  <c r="AT322" i="81"/>
  <c r="AS322" i="81"/>
  <c r="AR322" i="81"/>
  <c r="BH321" i="81"/>
  <c r="BG321" i="81"/>
  <c r="BB321" i="81"/>
  <c r="BA321" i="81"/>
  <c r="AZ321" i="81"/>
  <c r="AY321" i="81"/>
  <c r="AX321" i="81"/>
  <c r="AW321" i="81"/>
  <c r="AV321" i="81"/>
  <c r="AU321" i="81"/>
  <c r="AT321" i="81"/>
  <c r="AS321" i="81"/>
  <c r="AR321" i="81"/>
  <c r="BH320" i="81"/>
  <c r="BG320" i="81"/>
  <c r="BB320" i="81"/>
  <c r="BA320" i="81"/>
  <c r="AZ320" i="81"/>
  <c r="AY320" i="81"/>
  <c r="AX320" i="81"/>
  <c r="AW320" i="81"/>
  <c r="AV320" i="81"/>
  <c r="AU320" i="81"/>
  <c r="AT320" i="81"/>
  <c r="AS320" i="81"/>
  <c r="AR320" i="81"/>
  <c r="BH319" i="81"/>
  <c r="BG319" i="81"/>
  <c r="BB319" i="81"/>
  <c r="BA319" i="81"/>
  <c r="AZ319" i="81"/>
  <c r="AY319" i="81"/>
  <c r="AX319" i="81"/>
  <c r="AW319" i="81"/>
  <c r="AV319" i="81"/>
  <c r="AU319" i="81"/>
  <c r="AT319" i="81"/>
  <c r="AS319" i="81"/>
  <c r="AR319" i="81"/>
  <c r="BH318" i="81"/>
  <c r="BG318" i="81"/>
  <c r="BB318" i="81"/>
  <c r="BA318" i="81"/>
  <c r="AZ318" i="81"/>
  <c r="AY318" i="81"/>
  <c r="AX318" i="81"/>
  <c r="AW318" i="81"/>
  <c r="AV318" i="81"/>
  <c r="AU318" i="81"/>
  <c r="AT318" i="81"/>
  <c r="AS318" i="81"/>
  <c r="AR318" i="81"/>
  <c r="BH317" i="81"/>
  <c r="BG317" i="81"/>
  <c r="BB317" i="81"/>
  <c r="BA317" i="81"/>
  <c r="AZ317" i="81"/>
  <c r="AY317" i="81"/>
  <c r="AX317" i="81"/>
  <c r="AW317" i="81"/>
  <c r="AV317" i="81"/>
  <c r="AU317" i="81"/>
  <c r="AT317" i="81"/>
  <c r="AS317" i="81"/>
  <c r="AR317" i="81"/>
  <c r="BH316" i="81"/>
  <c r="BG316" i="81"/>
  <c r="BB316" i="81"/>
  <c r="BA316" i="81"/>
  <c r="AZ316" i="81"/>
  <c r="AY316" i="81"/>
  <c r="AX316" i="81"/>
  <c r="AW316" i="81"/>
  <c r="AV316" i="81"/>
  <c r="AU316" i="81"/>
  <c r="AT316" i="81"/>
  <c r="AS316" i="81"/>
  <c r="AR316" i="81"/>
  <c r="BH315" i="81"/>
  <c r="BG315" i="81"/>
  <c r="BB315" i="81"/>
  <c r="BA315" i="81"/>
  <c r="AZ315" i="81"/>
  <c r="AY315" i="81"/>
  <c r="AX315" i="81"/>
  <c r="AW315" i="81"/>
  <c r="AV315" i="81"/>
  <c r="AU315" i="81"/>
  <c r="AT315" i="81"/>
  <c r="AS315" i="81"/>
  <c r="AR315" i="81"/>
  <c r="BH314" i="81"/>
  <c r="BG314" i="81"/>
  <c r="BB314" i="81"/>
  <c r="BA314" i="81"/>
  <c r="AZ314" i="81"/>
  <c r="AY314" i="81"/>
  <c r="AX314" i="81"/>
  <c r="AW314" i="81"/>
  <c r="AV314" i="81"/>
  <c r="AU314" i="81"/>
  <c r="AT314" i="81"/>
  <c r="AS314" i="81"/>
  <c r="AR314" i="81"/>
  <c r="BH313" i="81"/>
  <c r="BG313" i="81"/>
  <c r="BB313" i="81"/>
  <c r="BA313" i="81"/>
  <c r="AZ313" i="81"/>
  <c r="AY313" i="81"/>
  <c r="AX313" i="81"/>
  <c r="AW313" i="81"/>
  <c r="AV313" i="81"/>
  <c r="AU313" i="81"/>
  <c r="AT313" i="81"/>
  <c r="AS313" i="81"/>
  <c r="AR313" i="81"/>
  <c r="BH312" i="81"/>
  <c r="BG312" i="81"/>
  <c r="BB312" i="81"/>
  <c r="BA312" i="81"/>
  <c r="AZ312" i="81"/>
  <c r="AY312" i="81"/>
  <c r="AX312" i="81"/>
  <c r="AW312" i="81"/>
  <c r="AV312" i="81"/>
  <c r="AU312" i="81"/>
  <c r="AT312" i="81"/>
  <c r="AS312" i="81"/>
  <c r="AR312" i="81"/>
  <c r="BH311" i="81"/>
  <c r="BG311" i="81"/>
  <c r="BB311" i="81"/>
  <c r="BA311" i="81"/>
  <c r="AZ311" i="81"/>
  <c r="AY311" i="81"/>
  <c r="AX311" i="81"/>
  <c r="AW311" i="81"/>
  <c r="AV311" i="81"/>
  <c r="AU311" i="81"/>
  <c r="AT311" i="81"/>
  <c r="AS311" i="81"/>
  <c r="AR311" i="81"/>
  <c r="BH310" i="81"/>
  <c r="BG310" i="81"/>
  <c r="BB310" i="81"/>
  <c r="BA310" i="81"/>
  <c r="AZ310" i="81"/>
  <c r="AY310" i="81"/>
  <c r="AX310" i="81"/>
  <c r="AW310" i="81"/>
  <c r="AV310" i="81"/>
  <c r="AU310" i="81"/>
  <c r="AT310" i="81"/>
  <c r="AS310" i="81"/>
  <c r="AR310" i="81"/>
  <c r="BH309" i="81"/>
  <c r="BG309" i="81"/>
  <c r="BB309" i="81"/>
  <c r="BA309" i="81"/>
  <c r="AZ309" i="81"/>
  <c r="AY309" i="81"/>
  <c r="AX309" i="81"/>
  <c r="AW309" i="81"/>
  <c r="AV309" i="81"/>
  <c r="AU309" i="81"/>
  <c r="AT309" i="81"/>
  <c r="AS309" i="81"/>
  <c r="AR309" i="81"/>
  <c r="BH308" i="81"/>
  <c r="BG308" i="81"/>
  <c r="BB308" i="81"/>
  <c r="BA308" i="81"/>
  <c r="AZ308" i="81"/>
  <c r="AY308" i="81"/>
  <c r="AX308" i="81"/>
  <c r="AW308" i="81"/>
  <c r="AV308" i="81"/>
  <c r="AU308" i="81"/>
  <c r="AT308" i="81"/>
  <c r="AS308" i="81"/>
  <c r="AR308" i="81"/>
  <c r="BH307" i="81"/>
  <c r="BG307" i="81"/>
  <c r="BB307" i="81"/>
  <c r="BA307" i="81"/>
  <c r="AZ307" i="81"/>
  <c r="AY307" i="81"/>
  <c r="AX307" i="81"/>
  <c r="AW307" i="81"/>
  <c r="AV307" i="81"/>
  <c r="AU307" i="81"/>
  <c r="AT307" i="81"/>
  <c r="AS307" i="81"/>
  <c r="AR307" i="81"/>
  <c r="BH306" i="81"/>
  <c r="BG306" i="81"/>
  <c r="BB306" i="81"/>
  <c r="BA306" i="81"/>
  <c r="AZ306" i="81"/>
  <c r="AY306" i="81"/>
  <c r="AX306" i="81"/>
  <c r="AW306" i="81"/>
  <c r="AV306" i="81"/>
  <c r="AU306" i="81"/>
  <c r="AT306" i="81"/>
  <c r="AS306" i="81"/>
  <c r="AR306" i="81"/>
  <c r="BH305" i="81"/>
  <c r="BG305" i="81"/>
  <c r="BB305" i="81"/>
  <c r="BA305" i="81"/>
  <c r="AZ305" i="81"/>
  <c r="AY305" i="81"/>
  <c r="AX305" i="81"/>
  <c r="AW305" i="81"/>
  <c r="AV305" i="81"/>
  <c r="AU305" i="81"/>
  <c r="AT305" i="81"/>
  <c r="AS305" i="81"/>
  <c r="AR305" i="81"/>
  <c r="BH304" i="81"/>
  <c r="BG304" i="81"/>
  <c r="BB304" i="81"/>
  <c r="BA304" i="81"/>
  <c r="AZ304" i="81"/>
  <c r="AY304" i="81"/>
  <c r="AX304" i="81"/>
  <c r="AW304" i="81"/>
  <c r="AV304" i="81"/>
  <c r="AU304" i="81"/>
  <c r="AT304" i="81"/>
  <c r="AS304" i="81"/>
  <c r="AR304" i="81"/>
  <c r="BH303" i="81"/>
  <c r="BG303" i="81"/>
  <c r="BB303" i="81"/>
  <c r="BA303" i="81"/>
  <c r="AZ303" i="81"/>
  <c r="AY303" i="81"/>
  <c r="AX303" i="81"/>
  <c r="AW303" i="81"/>
  <c r="AV303" i="81"/>
  <c r="AU303" i="81"/>
  <c r="AT303" i="81"/>
  <c r="AS303" i="81"/>
  <c r="AR303" i="81"/>
  <c r="BH302" i="81"/>
  <c r="BG302" i="81"/>
  <c r="BB302" i="81"/>
  <c r="BA302" i="81"/>
  <c r="AZ302" i="81"/>
  <c r="AY302" i="81"/>
  <c r="AX302" i="81"/>
  <c r="AW302" i="81"/>
  <c r="AV302" i="81"/>
  <c r="AU302" i="81"/>
  <c r="AT302" i="81"/>
  <c r="AS302" i="81"/>
  <c r="AR302" i="81"/>
  <c r="BH301" i="81"/>
  <c r="BG301" i="81"/>
  <c r="BB301" i="81"/>
  <c r="BA301" i="81"/>
  <c r="AZ301" i="81"/>
  <c r="AY301" i="81"/>
  <c r="AX301" i="81"/>
  <c r="AW301" i="81"/>
  <c r="AV301" i="81"/>
  <c r="AU301" i="81"/>
  <c r="AT301" i="81"/>
  <c r="AS301" i="81"/>
  <c r="AR301" i="81"/>
  <c r="BH300" i="81"/>
  <c r="BG300" i="81"/>
  <c r="BB300" i="81"/>
  <c r="BA300" i="81"/>
  <c r="AZ300" i="81"/>
  <c r="AY300" i="81"/>
  <c r="AX300" i="81"/>
  <c r="AW300" i="81"/>
  <c r="AV300" i="81"/>
  <c r="AU300" i="81"/>
  <c r="AT300" i="81"/>
  <c r="AS300" i="81"/>
  <c r="AR300" i="81"/>
  <c r="BH299" i="81"/>
  <c r="BG299" i="81"/>
  <c r="BB299" i="81"/>
  <c r="BA299" i="81"/>
  <c r="AZ299" i="81"/>
  <c r="AY299" i="81"/>
  <c r="AX299" i="81"/>
  <c r="AW299" i="81"/>
  <c r="AV299" i="81"/>
  <c r="AU299" i="81"/>
  <c r="AT299" i="81"/>
  <c r="AS299" i="81"/>
  <c r="AR299" i="81"/>
  <c r="BH298" i="81"/>
  <c r="BG298" i="81"/>
  <c r="BB298" i="81"/>
  <c r="BA298" i="81"/>
  <c r="AZ298" i="81"/>
  <c r="AY298" i="81"/>
  <c r="AX298" i="81"/>
  <c r="AW298" i="81"/>
  <c r="AV298" i="81"/>
  <c r="AU298" i="81"/>
  <c r="AT298" i="81"/>
  <c r="AS298" i="81"/>
  <c r="AR298" i="81"/>
  <c r="BH297" i="81"/>
  <c r="BG297" i="81"/>
  <c r="BB297" i="81"/>
  <c r="BA297" i="81"/>
  <c r="AZ297" i="81"/>
  <c r="AY297" i="81"/>
  <c r="AX297" i="81"/>
  <c r="AW297" i="81"/>
  <c r="AV297" i="81"/>
  <c r="AU297" i="81"/>
  <c r="AT297" i="81"/>
  <c r="AS297" i="81"/>
  <c r="AR297" i="81"/>
  <c r="BH296" i="81"/>
  <c r="BG296" i="81"/>
  <c r="BB296" i="81"/>
  <c r="BA296" i="81"/>
  <c r="AZ296" i="81"/>
  <c r="AY296" i="81"/>
  <c r="AX296" i="81"/>
  <c r="AW296" i="81"/>
  <c r="AV296" i="81"/>
  <c r="AU296" i="81"/>
  <c r="AT296" i="81"/>
  <c r="AS296" i="81"/>
  <c r="AR296" i="81"/>
  <c r="BH295" i="81"/>
  <c r="BG295" i="81"/>
  <c r="BB295" i="81"/>
  <c r="BA295" i="81"/>
  <c r="AZ295" i="81"/>
  <c r="AY295" i="81"/>
  <c r="AX295" i="81"/>
  <c r="AW295" i="81"/>
  <c r="AV295" i="81"/>
  <c r="AU295" i="81"/>
  <c r="AT295" i="81"/>
  <c r="AS295" i="81"/>
  <c r="AR295" i="81"/>
  <c r="BH294" i="81"/>
  <c r="BG294" i="81"/>
  <c r="BB294" i="81"/>
  <c r="BA294" i="81"/>
  <c r="AZ294" i="81"/>
  <c r="AY294" i="81"/>
  <c r="AX294" i="81"/>
  <c r="AW294" i="81"/>
  <c r="AV294" i="81"/>
  <c r="AU294" i="81"/>
  <c r="AT294" i="81"/>
  <c r="AS294" i="81"/>
  <c r="AR294" i="81"/>
  <c r="BH293" i="81"/>
  <c r="BG293" i="81"/>
  <c r="BB293" i="81"/>
  <c r="BA293" i="81"/>
  <c r="AZ293" i="81"/>
  <c r="AY293" i="81"/>
  <c r="AX293" i="81"/>
  <c r="AW293" i="81"/>
  <c r="AV293" i="81"/>
  <c r="AU293" i="81"/>
  <c r="AT293" i="81"/>
  <c r="AS293" i="81"/>
  <c r="AR293" i="81"/>
  <c r="BH292" i="81"/>
  <c r="BG292" i="81"/>
  <c r="BB292" i="81"/>
  <c r="BA292" i="81"/>
  <c r="AZ292" i="81"/>
  <c r="AY292" i="81"/>
  <c r="AX292" i="81"/>
  <c r="AW292" i="81"/>
  <c r="AV292" i="81"/>
  <c r="AU292" i="81"/>
  <c r="AT292" i="81"/>
  <c r="AS292" i="81"/>
  <c r="AR292" i="81"/>
  <c r="BH291" i="81"/>
  <c r="BG291" i="81"/>
  <c r="BB291" i="81"/>
  <c r="BA291" i="81"/>
  <c r="AZ291" i="81"/>
  <c r="AY291" i="81"/>
  <c r="AX291" i="81"/>
  <c r="AW291" i="81"/>
  <c r="AV291" i="81"/>
  <c r="AU291" i="81"/>
  <c r="AT291" i="81"/>
  <c r="AS291" i="81"/>
  <c r="AR291" i="81"/>
  <c r="BH290" i="81"/>
  <c r="BG290" i="81"/>
  <c r="BB290" i="81"/>
  <c r="BA290" i="81"/>
  <c r="AZ290" i="81"/>
  <c r="AY290" i="81"/>
  <c r="AX290" i="81"/>
  <c r="AW290" i="81"/>
  <c r="AV290" i="81"/>
  <c r="AU290" i="81"/>
  <c r="AT290" i="81"/>
  <c r="AS290" i="81"/>
  <c r="AR290" i="81"/>
  <c r="BH289" i="81"/>
  <c r="BG289" i="81"/>
  <c r="BB289" i="81"/>
  <c r="BA289" i="81"/>
  <c r="AZ289" i="81"/>
  <c r="AY289" i="81"/>
  <c r="AX289" i="81"/>
  <c r="AW289" i="81"/>
  <c r="AV289" i="81"/>
  <c r="AU289" i="81"/>
  <c r="AT289" i="81"/>
  <c r="AS289" i="81"/>
  <c r="AR289" i="81"/>
  <c r="BH288" i="81"/>
  <c r="BG288" i="81"/>
  <c r="BB288" i="81"/>
  <c r="BA288" i="81"/>
  <c r="AZ288" i="81"/>
  <c r="AY288" i="81"/>
  <c r="AX288" i="81"/>
  <c r="AW288" i="81"/>
  <c r="AV288" i="81"/>
  <c r="AU288" i="81"/>
  <c r="AT288" i="81"/>
  <c r="AS288" i="81"/>
  <c r="AR288" i="81"/>
  <c r="BH287" i="81"/>
  <c r="BG287" i="81"/>
  <c r="BB287" i="81"/>
  <c r="BA287" i="81"/>
  <c r="AZ287" i="81"/>
  <c r="AY287" i="81"/>
  <c r="AX287" i="81"/>
  <c r="AW287" i="81"/>
  <c r="AV287" i="81"/>
  <c r="AU287" i="81"/>
  <c r="AT287" i="81"/>
  <c r="AS287" i="81"/>
  <c r="AR287" i="81"/>
  <c r="BH286" i="81"/>
  <c r="BG286" i="81"/>
  <c r="BB286" i="81"/>
  <c r="BA286" i="81"/>
  <c r="AZ286" i="81"/>
  <c r="AY286" i="81"/>
  <c r="AX286" i="81"/>
  <c r="AW286" i="81"/>
  <c r="AV286" i="81"/>
  <c r="AU286" i="81"/>
  <c r="AT286" i="81"/>
  <c r="AS286" i="81"/>
  <c r="AR286" i="81"/>
  <c r="BH285" i="81"/>
  <c r="BG285" i="81"/>
  <c r="BB285" i="81"/>
  <c r="BA285" i="81"/>
  <c r="AZ285" i="81"/>
  <c r="AY285" i="81"/>
  <c r="AX285" i="81"/>
  <c r="AW285" i="81"/>
  <c r="AV285" i="81"/>
  <c r="AU285" i="81"/>
  <c r="AT285" i="81"/>
  <c r="AS285" i="81"/>
  <c r="AR285" i="81"/>
  <c r="BH284" i="81"/>
  <c r="BG284" i="81"/>
  <c r="BB284" i="81"/>
  <c r="BA284" i="81"/>
  <c r="AZ284" i="81"/>
  <c r="AY284" i="81"/>
  <c r="AX284" i="81"/>
  <c r="AW284" i="81"/>
  <c r="AV284" i="81"/>
  <c r="AU284" i="81"/>
  <c r="AT284" i="81"/>
  <c r="AS284" i="81"/>
  <c r="AR284" i="81"/>
  <c r="BH283" i="81"/>
  <c r="BG283" i="81"/>
  <c r="BB283" i="81"/>
  <c r="BA283" i="81"/>
  <c r="AZ283" i="81"/>
  <c r="AY283" i="81"/>
  <c r="AX283" i="81"/>
  <c r="AW283" i="81"/>
  <c r="AV283" i="81"/>
  <c r="AU283" i="81"/>
  <c r="AT283" i="81"/>
  <c r="AS283" i="81"/>
  <c r="AR283" i="81"/>
  <c r="BH282" i="81"/>
  <c r="BG282" i="81"/>
  <c r="BB282" i="81"/>
  <c r="BA282" i="81"/>
  <c r="AZ282" i="81"/>
  <c r="AY282" i="81"/>
  <c r="AX282" i="81"/>
  <c r="AW282" i="81"/>
  <c r="AV282" i="81"/>
  <c r="AU282" i="81"/>
  <c r="AT282" i="81"/>
  <c r="AS282" i="81"/>
  <c r="AR282" i="81"/>
  <c r="BH281" i="81"/>
  <c r="BG281" i="81"/>
  <c r="BB281" i="81"/>
  <c r="BA281" i="81"/>
  <c r="AZ281" i="81"/>
  <c r="AY281" i="81"/>
  <c r="AX281" i="81"/>
  <c r="AW281" i="81"/>
  <c r="AV281" i="81"/>
  <c r="AU281" i="81"/>
  <c r="AT281" i="81"/>
  <c r="AS281" i="81"/>
  <c r="AR281" i="81"/>
  <c r="BH280" i="81"/>
  <c r="BG280" i="81"/>
  <c r="BB280" i="81"/>
  <c r="BA280" i="81"/>
  <c r="AZ280" i="81"/>
  <c r="AY280" i="81"/>
  <c r="AX280" i="81"/>
  <c r="AW280" i="81"/>
  <c r="AV280" i="81"/>
  <c r="AU280" i="81"/>
  <c r="AT280" i="81"/>
  <c r="AS280" i="81"/>
  <c r="AR280" i="81"/>
  <c r="BH279" i="81"/>
  <c r="BG279" i="81"/>
  <c r="BB279" i="81"/>
  <c r="BA279" i="81"/>
  <c r="AZ279" i="81"/>
  <c r="AY279" i="81"/>
  <c r="AX279" i="81"/>
  <c r="AW279" i="81"/>
  <c r="AV279" i="81"/>
  <c r="AU279" i="81"/>
  <c r="AT279" i="81"/>
  <c r="AS279" i="81"/>
  <c r="AR279" i="81"/>
  <c r="BH278" i="81"/>
  <c r="BG278" i="81"/>
  <c r="BB278" i="81"/>
  <c r="BA278" i="81"/>
  <c r="AZ278" i="81"/>
  <c r="AY278" i="81"/>
  <c r="AX278" i="81"/>
  <c r="AW278" i="81"/>
  <c r="AV278" i="81"/>
  <c r="AU278" i="81"/>
  <c r="AT278" i="81"/>
  <c r="AS278" i="81"/>
  <c r="AR278" i="81"/>
  <c r="BH277" i="81"/>
  <c r="BG277" i="81"/>
  <c r="BB277" i="81"/>
  <c r="BA277" i="81"/>
  <c r="AZ277" i="81"/>
  <c r="AY277" i="81"/>
  <c r="AX277" i="81"/>
  <c r="AW277" i="81"/>
  <c r="AV277" i="81"/>
  <c r="AU277" i="81"/>
  <c r="AT277" i="81"/>
  <c r="AS277" i="81"/>
  <c r="AR277" i="81"/>
  <c r="BH276" i="81"/>
  <c r="BG276" i="81"/>
  <c r="BB276" i="81"/>
  <c r="BA276" i="81"/>
  <c r="AZ276" i="81"/>
  <c r="AY276" i="81"/>
  <c r="AX276" i="81"/>
  <c r="AW276" i="81"/>
  <c r="AV276" i="81"/>
  <c r="AU276" i="81"/>
  <c r="AT276" i="81"/>
  <c r="AS276" i="81"/>
  <c r="AR276" i="81"/>
  <c r="BH275" i="81"/>
  <c r="BG275" i="81"/>
  <c r="BB275" i="81"/>
  <c r="BA275" i="81"/>
  <c r="AZ275" i="81"/>
  <c r="AY275" i="81"/>
  <c r="AX275" i="81"/>
  <c r="AW275" i="81"/>
  <c r="AV275" i="81"/>
  <c r="AU275" i="81"/>
  <c r="AT275" i="81"/>
  <c r="AS275" i="81"/>
  <c r="AR275" i="81"/>
  <c r="BH274" i="81"/>
  <c r="BG274" i="81"/>
  <c r="BB274" i="81"/>
  <c r="BA274" i="81"/>
  <c r="AZ274" i="81"/>
  <c r="AY274" i="81"/>
  <c r="AX274" i="81"/>
  <c r="AW274" i="81"/>
  <c r="AV274" i="81"/>
  <c r="AU274" i="81"/>
  <c r="AT274" i="81"/>
  <c r="AS274" i="81"/>
  <c r="AR274" i="81"/>
  <c r="BH273" i="81"/>
  <c r="BG273" i="81"/>
  <c r="BB273" i="81"/>
  <c r="BA273" i="81"/>
  <c r="AZ273" i="81"/>
  <c r="AY273" i="81"/>
  <c r="AX273" i="81"/>
  <c r="AW273" i="81"/>
  <c r="AV273" i="81"/>
  <c r="AU273" i="81"/>
  <c r="AT273" i="81"/>
  <c r="AS273" i="81"/>
  <c r="AR273" i="81"/>
  <c r="BH272" i="81"/>
  <c r="BG272" i="81"/>
  <c r="BB272" i="81"/>
  <c r="BA272" i="81"/>
  <c r="AZ272" i="81"/>
  <c r="AY272" i="81"/>
  <c r="AX272" i="81"/>
  <c r="AW272" i="81"/>
  <c r="AV272" i="81"/>
  <c r="AU272" i="81"/>
  <c r="AT272" i="81"/>
  <c r="AS272" i="81"/>
  <c r="AR272" i="81"/>
  <c r="BH271" i="81"/>
  <c r="BG271" i="81"/>
  <c r="BB271" i="81"/>
  <c r="BA271" i="81"/>
  <c r="AZ271" i="81"/>
  <c r="AY271" i="81"/>
  <c r="AX271" i="81"/>
  <c r="AW271" i="81"/>
  <c r="AV271" i="81"/>
  <c r="AU271" i="81"/>
  <c r="AT271" i="81"/>
  <c r="AS271" i="81"/>
  <c r="AR271" i="81"/>
  <c r="BH270" i="81"/>
  <c r="BG270" i="81"/>
  <c r="BB270" i="81"/>
  <c r="BA270" i="81"/>
  <c r="AZ270" i="81"/>
  <c r="AY270" i="81"/>
  <c r="AX270" i="81"/>
  <c r="AW270" i="81"/>
  <c r="AV270" i="81"/>
  <c r="AU270" i="81"/>
  <c r="AT270" i="81"/>
  <c r="AS270" i="81"/>
  <c r="AR270" i="81"/>
  <c r="BH269" i="81"/>
  <c r="BG269" i="81"/>
  <c r="BB269" i="81"/>
  <c r="BA269" i="81"/>
  <c r="AZ269" i="81"/>
  <c r="AY269" i="81"/>
  <c r="AX269" i="81"/>
  <c r="AW269" i="81"/>
  <c r="AV269" i="81"/>
  <c r="AU269" i="81"/>
  <c r="AT269" i="81"/>
  <c r="AS269" i="81"/>
  <c r="AR269" i="81"/>
  <c r="BH268" i="81"/>
  <c r="BG268" i="81"/>
  <c r="BB268" i="81"/>
  <c r="BA268" i="81"/>
  <c r="AZ268" i="81"/>
  <c r="AY268" i="81"/>
  <c r="AX268" i="81"/>
  <c r="AW268" i="81"/>
  <c r="AV268" i="81"/>
  <c r="AU268" i="81"/>
  <c r="AT268" i="81"/>
  <c r="AS268" i="81"/>
  <c r="AR268" i="81"/>
  <c r="BH267" i="81"/>
  <c r="BG267" i="81"/>
  <c r="BB267" i="81"/>
  <c r="BA267" i="81"/>
  <c r="AZ267" i="81"/>
  <c r="AY267" i="81"/>
  <c r="AX267" i="81"/>
  <c r="AW267" i="81"/>
  <c r="AV267" i="81"/>
  <c r="AU267" i="81"/>
  <c r="AT267" i="81"/>
  <c r="AS267" i="81"/>
  <c r="AR267" i="81"/>
  <c r="BH266" i="81"/>
  <c r="BG266" i="81"/>
  <c r="BB266" i="81"/>
  <c r="BA266" i="81"/>
  <c r="AZ266" i="81"/>
  <c r="AY266" i="81"/>
  <c r="AX266" i="81"/>
  <c r="AW266" i="81"/>
  <c r="AV266" i="81"/>
  <c r="AU266" i="81"/>
  <c r="AT266" i="81"/>
  <c r="AS266" i="81"/>
  <c r="AR266" i="81"/>
  <c r="BH265" i="81"/>
  <c r="BG265" i="81"/>
  <c r="BB265" i="81"/>
  <c r="BA265" i="81"/>
  <c r="AZ265" i="81"/>
  <c r="AY265" i="81"/>
  <c r="AX265" i="81"/>
  <c r="AW265" i="81"/>
  <c r="AV265" i="81"/>
  <c r="AU265" i="81"/>
  <c r="AT265" i="81"/>
  <c r="AS265" i="81"/>
  <c r="AR265" i="81"/>
  <c r="BH264" i="81"/>
  <c r="BG264" i="81"/>
  <c r="BB264" i="81"/>
  <c r="BA264" i="81"/>
  <c r="AZ264" i="81"/>
  <c r="AY264" i="81"/>
  <c r="AX264" i="81"/>
  <c r="AW264" i="81"/>
  <c r="AV264" i="81"/>
  <c r="AU264" i="81"/>
  <c r="AT264" i="81"/>
  <c r="AS264" i="81"/>
  <c r="AR264" i="81"/>
  <c r="BH263" i="81"/>
  <c r="BG263" i="81"/>
  <c r="BB263" i="81"/>
  <c r="BA263" i="81"/>
  <c r="AZ263" i="81"/>
  <c r="AY263" i="81"/>
  <c r="AX263" i="81"/>
  <c r="AW263" i="81"/>
  <c r="AV263" i="81"/>
  <c r="AU263" i="81"/>
  <c r="AT263" i="81"/>
  <c r="AS263" i="81"/>
  <c r="AR263" i="81"/>
  <c r="BH262" i="81"/>
  <c r="BG262" i="81"/>
  <c r="BB262" i="81"/>
  <c r="BA262" i="81"/>
  <c r="AZ262" i="81"/>
  <c r="AY262" i="81"/>
  <c r="AX262" i="81"/>
  <c r="AW262" i="81"/>
  <c r="AV262" i="81"/>
  <c r="AU262" i="81"/>
  <c r="AT262" i="81"/>
  <c r="AS262" i="81"/>
  <c r="AR262" i="81"/>
  <c r="BH261" i="81"/>
  <c r="BG261" i="81"/>
  <c r="BB261" i="81"/>
  <c r="BA261" i="81"/>
  <c r="AZ261" i="81"/>
  <c r="AY261" i="81"/>
  <c r="AX261" i="81"/>
  <c r="AW261" i="81"/>
  <c r="AV261" i="81"/>
  <c r="AU261" i="81"/>
  <c r="AT261" i="81"/>
  <c r="AS261" i="81"/>
  <c r="AR261" i="81"/>
  <c r="BH260" i="81"/>
  <c r="BG260" i="81"/>
  <c r="BB260" i="81"/>
  <c r="BA260" i="81"/>
  <c r="AZ260" i="81"/>
  <c r="AY260" i="81"/>
  <c r="AX260" i="81"/>
  <c r="AW260" i="81"/>
  <c r="AV260" i="81"/>
  <c r="AU260" i="81"/>
  <c r="AT260" i="81"/>
  <c r="AS260" i="81"/>
  <c r="AR260" i="81"/>
  <c r="BH259" i="81"/>
  <c r="BG259" i="81"/>
  <c r="BB259" i="81"/>
  <c r="BA259" i="81"/>
  <c r="AZ259" i="81"/>
  <c r="AY259" i="81"/>
  <c r="AX259" i="81"/>
  <c r="AW259" i="81"/>
  <c r="AV259" i="81"/>
  <c r="AU259" i="81"/>
  <c r="AT259" i="81"/>
  <c r="AS259" i="81"/>
  <c r="AR259" i="81"/>
  <c r="BH258" i="81"/>
  <c r="BG258" i="81"/>
  <c r="BB258" i="81"/>
  <c r="BA258" i="81"/>
  <c r="AZ258" i="81"/>
  <c r="AY258" i="81"/>
  <c r="AX258" i="81"/>
  <c r="AW258" i="81"/>
  <c r="AV258" i="81"/>
  <c r="AU258" i="81"/>
  <c r="AT258" i="81"/>
  <c r="AS258" i="81"/>
  <c r="AR258" i="81"/>
  <c r="BH257" i="81"/>
  <c r="BG257" i="81"/>
  <c r="BB257" i="81"/>
  <c r="BA257" i="81"/>
  <c r="AZ257" i="81"/>
  <c r="AY257" i="81"/>
  <c r="AX257" i="81"/>
  <c r="AW257" i="81"/>
  <c r="AV257" i="81"/>
  <c r="AU257" i="81"/>
  <c r="AT257" i="81"/>
  <c r="AS257" i="81"/>
  <c r="AR257" i="81"/>
  <c r="BH256" i="81"/>
  <c r="BG256" i="81"/>
  <c r="BB256" i="81"/>
  <c r="BA256" i="81"/>
  <c r="AZ256" i="81"/>
  <c r="AY256" i="81"/>
  <c r="AX256" i="81"/>
  <c r="AW256" i="81"/>
  <c r="AV256" i="81"/>
  <c r="AU256" i="81"/>
  <c r="AT256" i="81"/>
  <c r="AS256" i="81"/>
  <c r="AR256" i="81"/>
  <c r="BH255" i="81"/>
  <c r="BG255" i="81"/>
  <c r="BB255" i="81"/>
  <c r="BA255" i="81"/>
  <c r="AZ255" i="81"/>
  <c r="AY255" i="81"/>
  <c r="AX255" i="81"/>
  <c r="AW255" i="81"/>
  <c r="AV255" i="81"/>
  <c r="AU255" i="81"/>
  <c r="AT255" i="81"/>
  <c r="AS255" i="81"/>
  <c r="AR255" i="81"/>
  <c r="BH254" i="81"/>
  <c r="BG254" i="81"/>
  <c r="BB254" i="81"/>
  <c r="BA254" i="81"/>
  <c r="AZ254" i="81"/>
  <c r="AY254" i="81"/>
  <c r="AX254" i="81"/>
  <c r="AW254" i="81"/>
  <c r="AV254" i="81"/>
  <c r="AU254" i="81"/>
  <c r="AT254" i="81"/>
  <c r="AS254" i="81"/>
  <c r="AR254" i="81"/>
  <c r="BH253" i="81"/>
  <c r="BG253" i="81"/>
  <c r="BB253" i="81"/>
  <c r="BA253" i="81"/>
  <c r="AZ253" i="81"/>
  <c r="AY253" i="81"/>
  <c r="AX253" i="81"/>
  <c r="AW253" i="81"/>
  <c r="AV253" i="81"/>
  <c r="AU253" i="81"/>
  <c r="AT253" i="81"/>
  <c r="AS253" i="81"/>
  <c r="AR253" i="81"/>
  <c r="BH252" i="81"/>
  <c r="BG252" i="81"/>
  <c r="BB252" i="81"/>
  <c r="BA252" i="81"/>
  <c r="AZ252" i="81"/>
  <c r="AY252" i="81"/>
  <c r="AX252" i="81"/>
  <c r="AW252" i="81"/>
  <c r="AV252" i="81"/>
  <c r="AU252" i="81"/>
  <c r="AT252" i="81"/>
  <c r="AS252" i="81"/>
  <c r="AR252" i="81"/>
  <c r="BH251" i="81"/>
  <c r="BG251" i="81"/>
  <c r="BB251" i="81"/>
  <c r="BA251" i="81"/>
  <c r="AZ251" i="81"/>
  <c r="AY251" i="81"/>
  <c r="AX251" i="81"/>
  <c r="AW251" i="81"/>
  <c r="AV251" i="81"/>
  <c r="AU251" i="81"/>
  <c r="AT251" i="81"/>
  <c r="AS251" i="81"/>
  <c r="AR251" i="81"/>
  <c r="BH250" i="81"/>
  <c r="BG250" i="81"/>
  <c r="BB250" i="81"/>
  <c r="BA250" i="81"/>
  <c r="AZ250" i="81"/>
  <c r="AY250" i="81"/>
  <c r="AX250" i="81"/>
  <c r="AW250" i="81"/>
  <c r="AV250" i="81"/>
  <c r="AU250" i="81"/>
  <c r="AT250" i="81"/>
  <c r="AS250" i="81"/>
  <c r="AR250" i="81"/>
  <c r="BH249" i="81"/>
  <c r="BG249" i="81"/>
  <c r="BB249" i="81"/>
  <c r="BA249" i="81"/>
  <c r="AZ249" i="81"/>
  <c r="AY249" i="81"/>
  <c r="AX249" i="81"/>
  <c r="AW249" i="81"/>
  <c r="AV249" i="81"/>
  <c r="AU249" i="81"/>
  <c r="AT249" i="81"/>
  <c r="AS249" i="81"/>
  <c r="AR249" i="81"/>
  <c r="BH248" i="81"/>
  <c r="BG248" i="81"/>
  <c r="BB248" i="81"/>
  <c r="BA248" i="81"/>
  <c r="AZ248" i="81"/>
  <c r="AY248" i="81"/>
  <c r="AX248" i="81"/>
  <c r="AW248" i="81"/>
  <c r="AV248" i="81"/>
  <c r="AU248" i="81"/>
  <c r="AT248" i="81"/>
  <c r="AS248" i="81"/>
  <c r="AR248" i="81"/>
  <c r="BH247" i="81"/>
  <c r="BG247" i="81"/>
  <c r="BB247" i="81"/>
  <c r="BA247" i="81"/>
  <c r="AZ247" i="81"/>
  <c r="AY247" i="81"/>
  <c r="AX247" i="81"/>
  <c r="AW247" i="81"/>
  <c r="AV247" i="81"/>
  <c r="AU247" i="81"/>
  <c r="AT247" i="81"/>
  <c r="AS247" i="81"/>
  <c r="AR247" i="81"/>
  <c r="BH246" i="81"/>
  <c r="BG246" i="81"/>
  <c r="BB246" i="81"/>
  <c r="BA246" i="81"/>
  <c r="AZ246" i="81"/>
  <c r="AY246" i="81"/>
  <c r="AX246" i="81"/>
  <c r="AW246" i="81"/>
  <c r="AV246" i="81"/>
  <c r="AU246" i="81"/>
  <c r="AT246" i="81"/>
  <c r="AS246" i="81"/>
  <c r="AR246" i="81"/>
  <c r="BH245" i="81"/>
  <c r="BG245" i="81"/>
  <c r="BB245" i="81"/>
  <c r="BA245" i="81"/>
  <c r="AZ245" i="81"/>
  <c r="AY245" i="81"/>
  <c r="AX245" i="81"/>
  <c r="AW245" i="81"/>
  <c r="AV245" i="81"/>
  <c r="AU245" i="81"/>
  <c r="AT245" i="81"/>
  <c r="AS245" i="81"/>
  <c r="AR245" i="81"/>
  <c r="BH244" i="81"/>
  <c r="BG244" i="81"/>
  <c r="BB244" i="81"/>
  <c r="BA244" i="81"/>
  <c r="AZ244" i="81"/>
  <c r="AY244" i="81"/>
  <c r="AX244" i="81"/>
  <c r="AW244" i="81"/>
  <c r="AV244" i="81"/>
  <c r="AU244" i="81"/>
  <c r="AT244" i="81"/>
  <c r="AS244" i="81"/>
  <c r="AR244" i="81"/>
  <c r="BH243" i="81"/>
  <c r="BG243" i="81"/>
  <c r="BB243" i="81"/>
  <c r="BA243" i="81"/>
  <c r="AZ243" i="81"/>
  <c r="AY243" i="81"/>
  <c r="AX243" i="81"/>
  <c r="AW243" i="81"/>
  <c r="AV243" i="81"/>
  <c r="AU243" i="81"/>
  <c r="AT243" i="81"/>
  <c r="AS243" i="81"/>
  <c r="AR243" i="81"/>
  <c r="BH242" i="81"/>
  <c r="BG242" i="81"/>
  <c r="BB242" i="81"/>
  <c r="BA242" i="81"/>
  <c r="AZ242" i="81"/>
  <c r="AY242" i="81"/>
  <c r="AX242" i="81"/>
  <c r="AW242" i="81"/>
  <c r="AV242" i="81"/>
  <c r="AU242" i="81"/>
  <c r="AT242" i="81"/>
  <c r="AS242" i="81"/>
  <c r="AR242" i="81"/>
  <c r="BH241" i="81"/>
  <c r="BG241" i="81"/>
  <c r="BB241" i="81"/>
  <c r="BA241" i="81"/>
  <c r="AZ241" i="81"/>
  <c r="AY241" i="81"/>
  <c r="AX241" i="81"/>
  <c r="AW241" i="81"/>
  <c r="AV241" i="81"/>
  <c r="AU241" i="81"/>
  <c r="AT241" i="81"/>
  <c r="AS241" i="81"/>
  <c r="AR241" i="81"/>
  <c r="BH240" i="81"/>
  <c r="BG240" i="81"/>
  <c r="BB240" i="81"/>
  <c r="BA240" i="81"/>
  <c r="AZ240" i="81"/>
  <c r="AY240" i="81"/>
  <c r="AX240" i="81"/>
  <c r="AW240" i="81"/>
  <c r="AV240" i="81"/>
  <c r="AU240" i="81"/>
  <c r="AT240" i="81"/>
  <c r="AS240" i="81"/>
  <c r="AR240" i="81"/>
  <c r="BH239" i="81"/>
  <c r="BG239" i="81"/>
  <c r="BB239" i="81"/>
  <c r="BA239" i="81"/>
  <c r="AZ239" i="81"/>
  <c r="AY239" i="81"/>
  <c r="AX239" i="81"/>
  <c r="AW239" i="81"/>
  <c r="AV239" i="81"/>
  <c r="AU239" i="81"/>
  <c r="AT239" i="81"/>
  <c r="AS239" i="81"/>
  <c r="AR239" i="81"/>
  <c r="BH238" i="81"/>
  <c r="BG238" i="81"/>
  <c r="BB238" i="81"/>
  <c r="BA238" i="81"/>
  <c r="AZ238" i="81"/>
  <c r="AY238" i="81"/>
  <c r="AX238" i="81"/>
  <c r="AW238" i="81"/>
  <c r="AV238" i="81"/>
  <c r="AU238" i="81"/>
  <c r="AT238" i="81"/>
  <c r="AS238" i="81"/>
  <c r="AR238" i="81"/>
  <c r="BH237" i="81"/>
  <c r="BG237" i="81"/>
  <c r="BB237" i="81"/>
  <c r="BA237" i="81"/>
  <c r="AZ237" i="81"/>
  <c r="AY237" i="81"/>
  <c r="AX237" i="81"/>
  <c r="AW237" i="81"/>
  <c r="AV237" i="81"/>
  <c r="AU237" i="81"/>
  <c r="AT237" i="81"/>
  <c r="AS237" i="81"/>
  <c r="AR237" i="81"/>
  <c r="BH236" i="81"/>
  <c r="BG236" i="81"/>
  <c r="BB236" i="81"/>
  <c r="BA236" i="81"/>
  <c r="AZ236" i="81"/>
  <c r="AY236" i="81"/>
  <c r="AX236" i="81"/>
  <c r="AW236" i="81"/>
  <c r="AV236" i="81"/>
  <c r="AU236" i="81"/>
  <c r="AT236" i="81"/>
  <c r="AS236" i="81"/>
  <c r="AR236" i="81"/>
  <c r="BH235" i="81"/>
  <c r="BG235" i="81"/>
  <c r="BB235" i="81"/>
  <c r="BA235" i="81"/>
  <c r="AZ235" i="81"/>
  <c r="AY235" i="81"/>
  <c r="AX235" i="81"/>
  <c r="AW235" i="81"/>
  <c r="AV235" i="81"/>
  <c r="AU235" i="81"/>
  <c r="AT235" i="81"/>
  <c r="AS235" i="81"/>
  <c r="AR235" i="81"/>
  <c r="BH234" i="81"/>
  <c r="BG234" i="81"/>
  <c r="BB234" i="81"/>
  <c r="BA234" i="81"/>
  <c r="AZ234" i="81"/>
  <c r="AY234" i="81"/>
  <c r="AX234" i="81"/>
  <c r="AW234" i="81"/>
  <c r="AV234" i="81"/>
  <c r="AU234" i="81"/>
  <c r="AT234" i="81"/>
  <c r="AS234" i="81"/>
  <c r="AR234" i="81"/>
  <c r="BH233" i="81"/>
  <c r="BG233" i="81"/>
  <c r="BB233" i="81"/>
  <c r="BA233" i="81"/>
  <c r="AZ233" i="81"/>
  <c r="AY233" i="81"/>
  <c r="AX233" i="81"/>
  <c r="AW233" i="81"/>
  <c r="AV233" i="81"/>
  <c r="AU233" i="81"/>
  <c r="AT233" i="81"/>
  <c r="AS233" i="81"/>
  <c r="AR233" i="81"/>
  <c r="BH232" i="81"/>
  <c r="BG232" i="81"/>
  <c r="BB232" i="81"/>
  <c r="BA232" i="81"/>
  <c r="AZ232" i="81"/>
  <c r="AY232" i="81"/>
  <c r="AX232" i="81"/>
  <c r="AW232" i="81"/>
  <c r="AV232" i="81"/>
  <c r="AU232" i="81"/>
  <c r="AT232" i="81"/>
  <c r="AS232" i="81"/>
  <c r="AR232" i="81"/>
  <c r="BH231" i="81"/>
  <c r="BG231" i="81"/>
  <c r="BB231" i="81"/>
  <c r="BA231" i="81"/>
  <c r="AZ231" i="81"/>
  <c r="AY231" i="81"/>
  <c r="AX231" i="81"/>
  <c r="AW231" i="81"/>
  <c r="AV231" i="81"/>
  <c r="AU231" i="81"/>
  <c r="AT231" i="81"/>
  <c r="AS231" i="81"/>
  <c r="AR231" i="81"/>
  <c r="BH230" i="81"/>
  <c r="BG230" i="81"/>
  <c r="BB230" i="81"/>
  <c r="BA230" i="81"/>
  <c r="AZ230" i="81"/>
  <c r="AY230" i="81"/>
  <c r="AX230" i="81"/>
  <c r="AW230" i="81"/>
  <c r="AV230" i="81"/>
  <c r="AU230" i="81"/>
  <c r="AT230" i="81"/>
  <c r="AS230" i="81"/>
  <c r="AR230" i="81"/>
  <c r="BH229" i="81"/>
  <c r="BG229" i="81"/>
  <c r="BB229" i="81"/>
  <c r="BA229" i="81"/>
  <c r="AZ229" i="81"/>
  <c r="AY229" i="81"/>
  <c r="AX229" i="81"/>
  <c r="AW229" i="81"/>
  <c r="AV229" i="81"/>
  <c r="AU229" i="81"/>
  <c r="AT229" i="81"/>
  <c r="AS229" i="81"/>
  <c r="AR229" i="81"/>
  <c r="BH228" i="81"/>
  <c r="BG228" i="81"/>
  <c r="BB228" i="81"/>
  <c r="BA228" i="81"/>
  <c r="AZ228" i="81"/>
  <c r="AY228" i="81"/>
  <c r="AX228" i="81"/>
  <c r="AW228" i="81"/>
  <c r="AV228" i="81"/>
  <c r="AU228" i="81"/>
  <c r="AT228" i="81"/>
  <c r="AS228" i="81"/>
  <c r="AR228" i="81"/>
  <c r="BH227" i="81"/>
  <c r="BG227" i="81"/>
  <c r="BB227" i="81"/>
  <c r="BA227" i="81"/>
  <c r="AZ227" i="81"/>
  <c r="AY227" i="81"/>
  <c r="AX227" i="81"/>
  <c r="AW227" i="81"/>
  <c r="AV227" i="81"/>
  <c r="AU227" i="81"/>
  <c r="AT227" i="81"/>
  <c r="AS227" i="81"/>
  <c r="AR227" i="81"/>
  <c r="BH226" i="81"/>
  <c r="BG226" i="81"/>
  <c r="BB226" i="81"/>
  <c r="BA226" i="81"/>
  <c r="AZ226" i="81"/>
  <c r="AY226" i="81"/>
  <c r="AX226" i="81"/>
  <c r="AW226" i="81"/>
  <c r="AV226" i="81"/>
  <c r="AU226" i="81"/>
  <c r="AT226" i="81"/>
  <c r="AS226" i="81"/>
  <c r="AR226" i="81"/>
  <c r="BH225" i="81"/>
  <c r="BG225" i="81"/>
  <c r="BB225" i="81"/>
  <c r="BA225" i="81"/>
  <c r="AZ225" i="81"/>
  <c r="AY225" i="81"/>
  <c r="AX225" i="81"/>
  <c r="AW225" i="81"/>
  <c r="AV225" i="81"/>
  <c r="AU225" i="81"/>
  <c r="AT225" i="81"/>
  <c r="AS225" i="81"/>
  <c r="AR225" i="81"/>
  <c r="BH224" i="81"/>
  <c r="BG224" i="81"/>
  <c r="BB224" i="81"/>
  <c r="BA224" i="81"/>
  <c r="AZ224" i="81"/>
  <c r="AY224" i="81"/>
  <c r="AX224" i="81"/>
  <c r="AW224" i="81"/>
  <c r="AV224" i="81"/>
  <c r="AU224" i="81"/>
  <c r="AT224" i="81"/>
  <c r="AS224" i="81"/>
  <c r="AR224" i="81"/>
  <c r="BH223" i="81"/>
  <c r="BG223" i="81"/>
  <c r="BB223" i="81"/>
  <c r="BA223" i="81"/>
  <c r="AZ223" i="81"/>
  <c r="AY223" i="81"/>
  <c r="AX223" i="81"/>
  <c r="AW223" i="81"/>
  <c r="AV223" i="81"/>
  <c r="AU223" i="81"/>
  <c r="AT223" i="81"/>
  <c r="AS223" i="81"/>
  <c r="AR223" i="81"/>
  <c r="BH222" i="81"/>
  <c r="BG222" i="81"/>
  <c r="BB222" i="81"/>
  <c r="BA222" i="81"/>
  <c r="AZ222" i="81"/>
  <c r="AY222" i="81"/>
  <c r="AX222" i="81"/>
  <c r="AW222" i="81"/>
  <c r="AV222" i="81"/>
  <c r="AU222" i="81"/>
  <c r="AT222" i="81"/>
  <c r="AS222" i="81"/>
  <c r="AR222" i="81"/>
  <c r="BH221" i="81"/>
  <c r="BG221" i="81"/>
  <c r="BB221" i="81"/>
  <c r="BA221" i="81"/>
  <c r="AZ221" i="81"/>
  <c r="AY221" i="81"/>
  <c r="AX221" i="81"/>
  <c r="AW221" i="81"/>
  <c r="AV221" i="81"/>
  <c r="AU221" i="81"/>
  <c r="AT221" i="81"/>
  <c r="AS221" i="81"/>
  <c r="AR221" i="81"/>
  <c r="BH220" i="81"/>
  <c r="BG220" i="81"/>
  <c r="BB220" i="81"/>
  <c r="BA220" i="81"/>
  <c r="AZ220" i="81"/>
  <c r="AY220" i="81"/>
  <c r="AX220" i="81"/>
  <c r="AW220" i="81"/>
  <c r="AV220" i="81"/>
  <c r="AU220" i="81"/>
  <c r="AT220" i="81"/>
  <c r="AS220" i="81"/>
  <c r="AR220" i="81"/>
  <c r="BH219" i="81"/>
  <c r="BG219" i="81"/>
  <c r="BB219" i="81"/>
  <c r="BA219" i="81"/>
  <c r="AZ219" i="81"/>
  <c r="AY219" i="81"/>
  <c r="AX219" i="81"/>
  <c r="AW219" i="81"/>
  <c r="AV219" i="81"/>
  <c r="AU219" i="81"/>
  <c r="AT219" i="81"/>
  <c r="AS219" i="81"/>
  <c r="AR219" i="81"/>
  <c r="BH218" i="81"/>
  <c r="BG218" i="81"/>
  <c r="BB218" i="81"/>
  <c r="BA218" i="81"/>
  <c r="AZ218" i="81"/>
  <c r="AY218" i="81"/>
  <c r="AX218" i="81"/>
  <c r="AW218" i="81"/>
  <c r="AV218" i="81"/>
  <c r="AU218" i="81"/>
  <c r="AT218" i="81"/>
  <c r="AS218" i="81"/>
  <c r="AR218" i="81"/>
  <c r="BH217" i="81"/>
  <c r="BG217" i="81"/>
  <c r="BB217" i="81"/>
  <c r="BA217" i="81"/>
  <c r="AZ217" i="81"/>
  <c r="AY217" i="81"/>
  <c r="AX217" i="81"/>
  <c r="AW217" i="81"/>
  <c r="AV217" i="81"/>
  <c r="AU217" i="81"/>
  <c r="AT217" i="81"/>
  <c r="AS217" i="81"/>
  <c r="AR217" i="81"/>
  <c r="BH216" i="81"/>
  <c r="BG216" i="81"/>
  <c r="BB216" i="81"/>
  <c r="BA216" i="81"/>
  <c r="AZ216" i="81"/>
  <c r="AY216" i="81"/>
  <c r="AX216" i="81"/>
  <c r="AW216" i="81"/>
  <c r="AV216" i="81"/>
  <c r="AU216" i="81"/>
  <c r="AT216" i="81"/>
  <c r="AS216" i="81"/>
  <c r="AR216" i="81"/>
  <c r="BH215" i="81"/>
  <c r="BG215" i="81"/>
  <c r="BB215" i="81"/>
  <c r="BA215" i="81"/>
  <c r="AZ215" i="81"/>
  <c r="AY215" i="81"/>
  <c r="AX215" i="81"/>
  <c r="AW215" i="81"/>
  <c r="AV215" i="81"/>
  <c r="AU215" i="81"/>
  <c r="AT215" i="81"/>
  <c r="AS215" i="81"/>
  <c r="AR215" i="81"/>
  <c r="BH214" i="81"/>
  <c r="BG214" i="81"/>
  <c r="BB214" i="81"/>
  <c r="BA214" i="81"/>
  <c r="AZ214" i="81"/>
  <c r="AY214" i="81"/>
  <c r="AX214" i="81"/>
  <c r="AW214" i="81"/>
  <c r="AV214" i="81"/>
  <c r="AU214" i="81"/>
  <c r="AT214" i="81"/>
  <c r="AS214" i="81"/>
  <c r="AR214" i="81"/>
  <c r="BH213" i="81"/>
  <c r="BG213" i="81"/>
  <c r="BB213" i="81"/>
  <c r="BA213" i="81"/>
  <c r="AZ213" i="81"/>
  <c r="AY213" i="81"/>
  <c r="AX213" i="81"/>
  <c r="AW213" i="81"/>
  <c r="AV213" i="81"/>
  <c r="AU213" i="81"/>
  <c r="AT213" i="81"/>
  <c r="AS213" i="81"/>
  <c r="AR213" i="81"/>
  <c r="BH212" i="81"/>
  <c r="BG212" i="81"/>
  <c r="BB212" i="81"/>
  <c r="BA212" i="81"/>
  <c r="AZ212" i="81"/>
  <c r="AY212" i="81"/>
  <c r="AX212" i="81"/>
  <c r="AW212" i="81"/>
  <c r="AV212" i="81"/>
  <c r="AU212" i="81"/>
  <c r="AT212" i="81"/>
  <c r="AS212" i="81"/>
  <c r="AR212" i="81"/>
  <c r="BH211" i="81"/>
  <c r="BG211" i="81"/>
  <c r="BB211" i="81"/>
  <c r="BA211" i="81"/>
  <c r="AZ211" i="81"/>
  <c r="AY211" i="81"/>
  <c r="AX211" i="81"/>
  <c r="AW211" i="81"/>
  <c r="AV211" i="81"/>
  <c r="AU211" i="81"/>
  <c r="AT211" i="81"/>
  <c r="AS211" i="81"/>
  <c r="AR211" i="81"/>
  <c r="BH210" i="81"/>
  <c r="BG210" i="81"/>
  <c r="BB210" i="81"/>
  <c r="BA210" i="81"/>
  <c r="AZ210" i="81"/>
  <c r="AY210" i="81"/>
  <c r="AX210" i="81"/>
  <c r="AW210" i="81"/>
  <c r="AV210" i="81"/>
  <c r="AU210" i="81"/>
  <c r="AT210" i="81"/>
  <c r="AS210" i="81"/>
  <c r="AR210" i="81"/>
  <c r="BH209" i="81"/>
  <c r="BG209" i="81"/>
  <c r="BB209" i="81"/>
  <c r="BA209" i="81"/>
  <c r="AZ209" i="81"/>
  <c r="AY209" i="81"/>
  <c r="AX209" i="81"/>
  <c r="AW209" i="81"/>
  <c r="AV209" i="81"/>
  <c r="AU209" i="81"/>
  <c r="AT209" i="81"/>
  <c r="AS209" i="81"/>
  <c r="AR209" i="81"/>
  <c r="BH208" i="81"/>
  <c r="BG208" i="81"/>
  <c r="BB208" i="81"/>
  <c r="BA208" i="81"/>
  <c r="AZ208" i="81"/>
  <c r="AY208" i="81"/>
  <c r="AX208" i="81"/>
  <c r="AW208" i="81"/>
  <c r="AV208" i="81"/>
  <c r="AU208" i="81"/>
  <c r="AT208" i="81"/>
  <c r="AS208" i="81"/>
  <c r="AR208" i="81"/>
  <c r="BH207" i="81"/>
  <c r="BG207" i="81"/>
  <c r="BB207" i="81"/>
  <c r="BA207" i="81"/>
  <c r="AZ207" i="81"/>
  <c r="AY207" i="81"/>
  <c r="AX207" i="81"/>
  <c r="AW207" i="81"/>
  <c r="AV207" i="81"/>
  <c r="AU207" i="81"/>
  <c r="AT207" i="81"/>
  <c r="AS207" i="81"/>
  <c r="AR207" i="81"/>
  <c r="BH206" i="81"/>
  <c r="BG206" i="81"/>
  <c r="BB206" i="81"/>
  <c r="BA206" i="81"/>
  <c r="AZ206" i="81"/>
  <c r="AY206" i="81"/>
  <c r="AX206" i="81"/>
  <c r="AW206" i="81"/>
  <c r="AV206" i="81"/>
  <c r="AU206" i="81"/>
  <c r="AT206" i="81"/>
  <c r="AS206" i="81"/>
  <c r="AR206" i="81"/>
  <c r="BH205" i="81"/>
  <c r="BG205" i="81"/>
  <c r="BB205" i="81"/>
  <c r="BA205" i="81"/>
  <c r="AZ205" i="81"/>
  <c r="AY205" i="81"/>
  <c r="AX205" i="81"/>
  <c r="AW205" i="81"/>
  <c r="AV205" i="81"/>
  <c r="AU205" i="81"/>
  <c r="AT205" i="81"/>
  <c r="AS205" i="81"/>
  <c r="AR205" i="81"/>
  <c r="BH204" i="81"/>
  <c r="BG204" i="81"/>
  <c r="BB204" i="81"/>
  <c r="BA204" i="81"/>
  <c r="AZ204" i="81"/>
  <c r="AY204" i="81"/>
  <c r="AX204" i="81"/>
  <c r="AW204" i="81"/>
  <c r="AV204" i="81"/>
  <c r="AU204" i="81"/>
  <c r="AT204" i="81"/>
  <c r="AS204" i="81"/>
  <c r="AR204" i="81"/>
  <c r="BH203" i="81"/>
  <c r="BG203" i="81"/>
  <c r="BB203" i="81"/>
  <c r="BA203" i="81"/>
  <c r="AZ203" i="81"/>
  <c r="AY203" i="81"/>
  <c r="AX203" i="81"/>
  <c r="AW203" i="81"/>
  <c r="AV203" i="81"/>
  <c r="AU203" i="81"/>
  <c r="AT203" i="81"/>
  <c r="AS203" i="81"/>
  <c r="AR203" i="81"/>
  <c r="BH202" i="81"/>
  <c r="BG202" i="81"/>
  <c r="BB202" i="81"/>
  <c r="BA202" i="81"/>
  <c r="AZ202" i="81"/>
  <c r="AY202" i="81"/>
  <c r="AX202" i="81"/>
  <c r="AW202" i="81"/>
  <c r="AV202" i="81"/>
  <c r="AU202" i="81"/>
  <c r="AT202" i="81"/>
  <c r="AS202" i="81"/>
  <c r="AR202" i="81"/>
  <c r="BH201" i="81"/>
  <c r="BG201" i="81"/>
  <c r="BB201" i="81"/>
  <c r="BA201" i="81"/>
  <c r="AZ201" i="81"/>
  <c r="AY201" i="81"/>
  <c r="AX201" i="81"/>
  <c r="AW201" i="81"/>
  <c r="AV201" i="81"/>
  <c r="AU201" i="81"/>
  <c r="AT201" i="81"/>
  <c r="AS201" i="81"/>
  <c r="AR201" i="81"/>
  <c r="BH200" i="81"/>
  <c r="BG200" i="81"/>
  <c r="BB200" i="81"/>
  <c r="BA200" i="81"/>
  <c r="AZ200" i="81"/>
  <c r="AY200" i="81"/>
  <c r="AX200" i="81"/>
  <c r="AW200" i="81"/>
  <c r="AV200" i="81"/>
  <c r="AU200" i="81"/>
  <c r="AT200" i="81"/>
  <c r="AS200" i="81"/>
  <c r="AR200" i="81"/>
  <c r="BH199" i="81"/>
  <c r="BG199" i="81"/>
  <c r="BB199" i="81"/>
  <c r="BA199" i="81"/>
  <c r="AZ199" i="81"/>
  <c r="AY199" i="81"/>
  <c r="AX199" i="81"/>
  <c r="AW199" i="81"/>
  <c r="AV199" i="81"/>
  <c r="AU199" i="81"/>
  <c r="AT199" i="81"/>
  <c r="AS199" i="81"/>
  <c r="AR199" i="81"/>
  <c r="BH198" i="81"/>
  <c r="BG198" i="81"/>
  <c r="BB198" i="81"/>
  <c r="BA198" i="81"/>
  <c r="AZ198" i="81"/>
  <c r="AY198" i="81"/>
  <c r="AX198" i="81"/>
  <c r="AW198" i="81"/>
  <c r="AV198" i="81"/>
  <c r="AU198" i="81"/>
  <c r="AT198" i="81"/>
  <c r="AS198" i="81"/>
  <c r="AR198" i="81"/>
  <c r="BH197" i="81"/>
  <c r="BG197" i="81"/>
  <c r="BB197" i="81"/>
  <c r="BA197" i="81"/>
  <c r="AZ197" i="81"/>
  <c r="AY197" i="81"/>
  <c r="AX197" i="81"/>
  <c r="AW197" i="81"/>
  <c r="AV197" i="81"/>
  <c r="AU197" i="81"/>
  <c r="AT197" i="81"/>
  <c r="AS197" i="81"/>
  <c r="AR197" i="81"/>
  <c r="BH196" i="81"/>
  <c r="BG196" i="81"/>
  <c r="BB196" i="81"/>
  <c r="BA196" i="81"/>
  <c r="AZ196" i="81"/>
  <c r="AY196" i="81"/>
  <c r="AX196" i="81"/>
  <c r="AW196" i="81"/>
  <c r="AV196" i="81"/>
  <c r="AU196" i="81"/>
  <c r="AT196" i="81"/>
  <c r="AS196" i="81"/>
  <c r="AR196" i="81"/>
  <c r="BH195" i="81"/>
  <c r="BG195" i="81"/>
  <c r="BB195" i="81"/>
  <c r="BA195" i="81"/>
  <c r="AZ195" i="81"/>
  <c r="AY195" i="81"/>
  <c r="AX195" i="81"/>
  <c r="AW195" i="81"/>
  <c r="AV195" i="81"/>
  <c r="AU195" i="81"/>
  <c r="AT195" i="81"/>
  <c r="AS195" i="81"/>
  <c r="AR195" i="81"/>
  <c r="BH194" i="81"/>
  <c r="BG194" i="81"/>
  <c r="BB194" i="81"/>
  <c r="BA194" i="81"/>
  <c r="AZ194" i="81"/>
  <c r="AY194" i="81"/>
  <c r="AX194" i="81"/>
  <c r="AW194" i="81"/>
  <c r="AV194" i="81"/>
  <c r="AU194" i="81"/>
  <c r="AT194" i="81"/>
  <c r="AS194" i="81"/>
  <c r="AR194" i="81"/>
  <c r="BH193" i="81"/>
  <c r="BG193" i="81"/>
  <c r="BB193" i="81"/>
  <c r="BA193" i="81"/>
  <c r="AZ193" i="81"/>
  <c r="AY193" i="81"/>
  <c r="AX193" i="81"/>
  <c r="AW193" i="81"/>
  <c r="AV193" i="81"/>
  <c r="AU193" i="81"/>
  <c r="AT193" i="81"/>
  <c r="AS193" i="81"/>
  <c r="AR193" i="81"/>
  <c r="BH192" i="81"/>
  <c r="BG192" i="81"/>
  <c r="BB192" i="81"/>
  <c r="BA192" i="81"/>
  <c r="AZ192" i="81"/>
  <c r="AY192" i="81"/>
  <c r="AX192" i="81"/>
  <c r="AW192" i="81"/>
  <c r="AV192" i="81"/>
  <c r="AU192" i="81"/>
  <c r="AT192" i="81"/>
  <c r="AS192" i="81"/>
  <c r="AR192" i="81"/>
  <c r="BH191" i="81"/>
  <c r="BG191" i="81"/>
  <c r="BB191" i="81"/>
  <c r="BA191" i="81"/>
  <c r="AZ191" i="81"/>
  <c r="AY191" i="81"/>
  <c r="AX191" i="81"/>
  <c r="AW191" i="81"/>
  <c r="AV191" i="81"/>
  <c r="AU191" i="81"/>
  <c r="AT191" i="81"/>
  <c r="AS191" i="81"/>
  <c r="AR191" i="81"/>
  <c r="BH190" i="81"/>
  <c r="BG190" i="81"/>
  <c r="BB190" i="81"/>
  <c r="BA190" i="81"/>
  <c r="AZ190" i="81"/>
  <c r="AY190" i="81"/>
  <c r="AX190" i="81"/>
  <c r="AW190" i="81"/>
  <c r="AV190" i="81"/>
  <c r="AU190" i="81"/>
  <c r="AT190" i="81"/>
  <c r="AS190" i="81"/>
  <c r="AR190" i="81"/>
  <c r="BB189" i="81"/>
  <c r="BA189" i="81"/>
  <c r="AZ189" i="81"/>
  <c r="AY189" i="81"/>
  <c r="AX189" i="81"/>
  <c r="AW189" i="81"/>
  <c r="AV189" i="81"/>
  <c r="AU189" i="81"/>
  <c r="AT189" i="81"/>
  <c r="AS189" i="81"/>
  <c r="AR189" i="81"/>
  <c r="BH188" i="81"/>
  <c r="BG188" i="81"/>
  <c r="BB188" i="81"/>
  <c r="BA188" i="81"/>
  <c r="AZ188" i="81"/>
  <c r="AY188" i="81"/>
  <c r="AX188" i="81"/>
  <c r="AW188" i="81"/>
  <c r="AV188" i="81"/>
  <c r="AU188" i="81"/>
  <c r="AT188" i="81"/>
  <c r="AS188" i="81"/>
  <c r="AR188" i="81"/>
  <c r="BH187" i="81"/>
  <c r="BG187" i="81"/>
  <c r="BB187" i="81"/>
  <c r="BA187" i="81"/>
  <c r="AZ187" i="81"/>
  <c r="AY187" i="81"/>
  <c r="AX187" i="81"/>
  <c r="AW187" i="81"/>
  <c r="AV187" i="81"/>
  <c r="AU187" i="81"/>
  <c r="AT187" i="81"/>
  <c r="AS187" i="81"/>
  <c r="AR187" i="81"/>
  <c r="BH186" i="81"/>
  <c r="BG186" i="81"/>
  <c r="BB186" i="81"/>
  <c r="BA186" i="81"/>
  <c r="AZ186" i="81"/>
  <c r="AY186" i="81"/>
  <c r="AX186" i="81"/>
  <c r="AW186" i="81"/>
  <c r="AV186" i="81"/>
  <c r="AU186" i="81"/>
  <c r="AT186" i="81"/>
  <c r="AS186" i="81"/>
  <c r="AR186" i="81"/>
  <c r="BH185" i="81"/>
  <c r="BG185" i="81"/>
  <c r="BB185" i="81"/>
  <c r="BA185" i="81"/>
  <c r="AZ185" i="81"/>
  <c r="AY185" i="81"/>
  <c r="AX185" i="81"/>
  <c r="AW185" i="81"/>
  <c r="AV185" i="81"/>
  <c r="AU185" i="81"/>
  <c r="AT185" i="81"/>
  <c r="AS185" i="81"/>
  <c r="AR185" i="81"/>
  <c r="BH184" i="81"/>
  <c r="BG184" i="81"/>
  <c r="BB184" i="81"/>
  <c r="BA184" i="81"/>
  <c r="AZ184" i="81"/>
  <c r="AY184" i="81"/>
  <c r="AX184" i="81"/>
  <c r="AW184" i="81"/>
  <c r="AV184" i="81"/>
  <c r="AU184" i="81"/>
  <c r="AT184" i="81"/>
  <c r="AS184" i="81"/>
  <c r="AR184" i="81"/>
  <c r="BH183" i="81"/>
  <c r="BG183" i="81"/>
  <c r="BB183" i="81"/>
  <c r="BA183" i="81"/>
  <c r="AZ183" i="81"/>
  <c r="AY183" i="81"/>
  <c r="AX183" i="81"/>
  <c r="AW183" i="81"/>
  <c r="AV183" i="81"/>
  <c r="AU183" i="81"/>
  <c r="AT183" i="81"/>
  <c r="AS183" i="81"/>
  <c r="AR183" i="81"/>
  <c r="BH182" i="81"/>
  <c r="BG182" i="81"/>
  <c r="BB182" i="81"/>
  <c r="BA182" i="81"/>
  <c r="AZ182" i="81"/>
  <c r="AY182" i="81"/>
  <c r="AX182" i="81"/>
  <c r="AW182" i="81"/>
  <c r="AV182" i="81"/>
  <c r="AU182" i="81"/>
  <c r="AT182" i="81"/>
  <c r="AS182" i="81"/>
  <c r="AR182" i="81"/>
  <c r="BH181" i="81"/>
  <c r="BG181" i="81"/>
  <c r="BB181" i="81"/>
  <c r="BA181" i="81"/>
  <c r="AZ181" i="81"/>
  <c r="AY181" i="81"/>
  <c r="AX181" i="81"/>
  <c r="AW181" i="81"/>
  <c r="AV181" i="81"/>
  <c r="AU181" i="81"/>
  <c r="AT181" i="81"/>
  <c r="AS181" i="81"/>
  <c r="AR181" i="81"/>
  <c r="BH180" i="81"/>
  <c r="BG180" i="81"/>
  <c r="BB180" i="81"/>
  <c r="BA180" i="81"/>
  <c r="AZ180" i="81"/>
  <c r="AY180" i="81"/>
  <c r="AX180" i="81"/>
  <c r="AW180" i="81"/>
  <c r="AV180" i="81"/>
  <c r="AU180" i="81"/>
  <c r="AT180" i="81"/>
  <c r="AS180" i="81"/>
  <c r="AR180" i="81"/>
  <c r="BH179" i="81"/>
  <c r="BG179" i="81"/>
  <c r="BB179" i="81"/>
  <c r="BA179" i="81"/>
  <c r="AZ179" i="81"/>
  <c r="AY179" i="81"/>
  <c r="AX179" i="81"/>
  <c r="AW179" i="81"/>
  <c r="AV179" i="81"/>
  <c r="AU179" i="81"/>
  <c r="AT179" i="81"/>
  <c r="AS179" i="81"/>
  <c r="AR179" i="81"/>
  <c r="BH178" i="81"/>
  <c r="BG178" i="81"/>
  <c r="BB178" i="81"/>
  <c r="BA178" i="81"/>
  <c r="AZ178" i="81"/>
  <c r="AY178" i="81"/>
  <c r="AX178" i="81"/>
  <c r="AW178" i="81"/>
  <c r="AV178" i="81"/>
  <c r="AU178" i="81"/>
  <c r="AT178" i="81"/>
  <c r="AS178" i="81"/>
  <c r="AR178" i="81"/>
  <c r="BH177" i="81"/>
  <c r="BG177" i="81"/>
  <c r="BB177" i="81"/>
  <c r="BA177" i="81"/>
  <c r="AZ177" i="81"/>
  <c r="AY177" i="81"/>
  <c r="AX177" i="81"/>
  <c r="AW177" i="81"/>
  <c r="AV177" i="81"/>
  <c r="AU177" i="81"/>
  <c r="AT177" i="81"/>
  <c r="AS177" i="81"/>
  <c r="AR177" i="81"/>
  <c r="BH176" i="81"/>
  <c r="BG176" i="81"/>
  <c r="BB176" i="81"/>
  <c r="BA176" i="81"/>
  <c r="AZ176" i="81"/>
  <c r="AY176" i="81"/>
  <c r="AX176" i="81"/>
  <c r="AW176" i="81"/>
  <c r="AV176" i="81"/>
  <c r="AU176" i="81"/>
  <c r="AT176" i="81"/>
  <c r="AS176" i="81"/>
  <c r="AR176" i="81"/>
  <c r="BH175" i="81"/>
  <c r="BG175" i="81"/>
  <c r="BB175" i="81"/>
  <c r="BA175" i="81"/>
  <c r="AZ175" i="81"/>
  <c r="AY175" i="81"/>
  <c r="AX175" i="81"/>
  <c r="AW175" i="81"/>
  <c r="AV175" i="81"/>
  <c r="AU175" i="81"/>
  <c r="AT175" i="81"/>
  <c r="AS175" i="81"/>
  <c r="AR175" i="81"/>
  <c r="BH174" i="81"/>
  <c r="BG174" i="81"/>
  <c r="BB174" i="81"/>
  <c r="BA174" i="81"/>
  <c r="AZ174" i="81"/>
  <c r="AY174" i="81"/>
  <c r="AX174" i="81"/>
  <c r="AW174" i="81"/>
  <c r="AV174" i="81"/>
  <c r="AU174" i="81"/>
  <c r="AT174" i="81"/>
  <c r="AS174" i="81"/>
  <c r="AR174" i="81"/>
  <c r="BH173" i="81"/>
  <c r="BG173" i="81"/>
  <c r="BB173" i="81"/>
  <c r="BA173" i="81"/>
  <c r="AZ173" i="81"/>
  <c r="AY173" i="81"/>
  <c r="AX173" i="81"/>
  <c r="AW173" i="81"/>
  <c r="AV173" i="81"/>
  <c r="AU173" i="81"/>
  <c r="AT173" i="81"/>
  <c r="AS173" i="81"/>
  <c r="AR173" i="81"/>
  <c r="BH172" i="81"/>
  <c r="BG172" i="81"/>
  <c r="BB172" i="81"/>
  <c r="BA172" i="81"/>
  <c r="AZ172" i="81"/>
  <c r="AY172" i="81"/>
  <c r="AX172" i="81"/>
  <c r="AW172" i="81"/>
  <c r="AV172" i="81"/>
  <c r="AU172" i="81"/>
  <c r="AT172" i="81"/>
  <c r="AS172" i="81"/>
  <c r="AR172" i="81"/>
  <c r="BH171" i="81"/>
  <c r="BG171" i="81"/>
  <c r="BB171" i="81"/>
  <c r="BA171" i="81"/>
  <c r="AZ171" i="81"/>
  <c r="AY171" i="81"/>
  <c r="AX171" i="81"/>
  <c r="AW171" i="81"/>
  <c r="AV171" i="81"/>
  <c r="AU171" i="81"/>
  <c r="AT171" i="81"/>
  <c r="AS171" i="81"/>
  <c r="AR171" i="81"/>
  <c r="BH170" i="81"/>
  <c r="BG170" i="81"/>
  <c r="BB170" i="81"/>
  <c r="BA170" i="81"/>
  <c r="AZ170" i="81"/>
  <c r="AY170" i="81"/>
  <c r="AX170" i="81"/>
  <c r="AW170" i="81"/>
  <c r="AV170" i="81"/>
  <c r="AU170" i="81"/>
  <c r="AT170" i="81"/>
  <c r="AS170" i="81"/>
  <c r="AR170" i="81"/>
  <c r="BH169" i="81"/>
  <c r="BG169" i="81"/>
  <c r="BB169" i="81"/>
  <c r="BA169" i="81"/>
  <c r="AZ169" i="81"/>
  <c r="AY169" i="81"/>
  <c r="AX169" i="81"/>
  <c r="AW169" i="81"/>
  <c r="AV169" i="81"/>
  <c r="AU169" i="81"/>
  <c r="AT169" i="81"/>
  <c r="AS169" i="81"/>
  <c r="AR169" i="81"/>
  <c r="BH168" i="81"/>
  <c r="BG168" i="81"/>
  <c r="BB168" i="81"/>
  <c r="BA168" i="81"/>
  <c r="AZ168" i="81"/>
  <c r="AY168" i="81"/>
  <c r="AX168" i="81"/>
  <c r="AW168" i="81"/>
  <c r="AV168" i="81"/>
  <c r="AU168" i="81"/>
  <c r="AT168" i="81"/>
  <c r="AS168" i="81"/>
  <c r="AR168" i="81"/>
  <c r="BH167" i="81"/>
  <c r="BG167" i="81"/>
  <c r="BB167" i="81"/>
  <c r="BA167" i="81"/>
  <c r="AZ167" i="81"/>
  <c r="AY167" i="81"/>
  <c r="AX167" i="81"/>
  <c r="AW167" i="81"/>
  <c r="AV167" i="81"/>
  <c r="AU167" i="81"/>
  <c r="AT167" i="81"/>
  <c r="AS167" i="81"/>
  <c r="AR167" i="81"/>
  <c r="BH166" i="81"/>
  <c r="BG166" i="81"/>
  <c r="BB166" i="81"/>
  <c r="BA166" i="81"/>
  <c r="AZ166" i="81"/>
  <c r="AY166" i="81"/>
  <c r="AX166" i="81"/>
  <c r="AW166" i="81"/>
  <c r="AV166" i="81"/>
  <c r="AU166" i="81"/>
  <c r="AT166" i="81"/>
  <c r="AS166" i="81"/>
  <c r="AR166" i="81"/>
  <c r="BH165" i="81"/>
  <c r="BG165" i="81"/>
  <c r="BB165" i="81"/>
  <c r="BA165" i="81"/>
  <c r="AZ165" i="81"/>
  <c r="AY165" i="81"/>
  <c r="AX165" i="81"/>
  <c r="AW165" i="81"/>
  <c r="AV165" i="81"/>
  <c r="AU165" i="81"/>
  <c r="AT165" i="81"/>
  <c r="AS165" i="81"/>
  <c r="AR165" i="81"/>
  <c r="BH164" i="81"/>
  <c r="BG164" i="81"/>
  <c r="BB164" i="81"/>
  <c r="BA164" i="81"/>
  <c r="AZ164" i="81"/>
  <c r="AY164" i="81"/>
  <c r="AX164" i="81"/>
  <c r="AW164" i="81"/>
  <c r="AV164" i="81"/>
  <c r="AU164" i="81"/>
  <c r="AT164" i="81"/>
  <c r="AS164" i="81"/>
  <c r="AR164" i="81"/>
  <c r="BH163" i="81"/>
  <c r="BG163" i="81"/>
  <c r="BB163" i="81"/>
  <c r="BA163" i="81"/>
  <c r="AZ163" i="81"/>
  <c r="AY163" i="81"/>
  <c r="AX163" i="81"/>
  <c r="AW163" i="81"/>
  <c r="AV163" i="81"/>
  <c r="AU163" i="81"/>
  <c r="AT163" i="81"/>
  <c r="AS163" i="81"/>
  <c r="AR163" i="81"/>
  <c r="BH162" i="81"/>
  <c r="BG162" i="81"/>
  <c r="BB162" i="81"/>
  <c r="BA162" i="81"/>
  <c r="AZ162" i="81"/>
  <c r="AY162" i="81"/>
  <c r="AX162" i="81"/>
  <c r="AW162" i="81"/>
  <c r="AV162" i="81"/>
  <c r="AU162" i="81"/>
  <c r="AT162" i="81"/>
  <c r="AS162" i="81"/>
  <c r="AR162" i="81"/>
  <c r="BH161" i="81"/>
  <c r="BG161" i="81"/>
  <c r="BB161" i="81"/>
  <c r="BA161" i="81"/>
  <c r="AZ161" i="81"/>
  <c r="AY161" i="81"/>
  <c r="AX161" i="81"/>
  <c r="AW161" i="81"/>
  <c r="AV161" i="81"/>
  <c r="AU161" i="81"/>
  <c r="AT161" i="81"/>
  <c r="AS161" i="81"/>
  <c r="AR161" i="81"/>
  <c r="BH160" i="81"/>
  <c r="BG160" i="81"/>
  <c r="BB160" i="81"/>
  <c r="BA160" i="81"/>
  <c r="AZ160" i="81"/>
  <c r="AY160" i="81"/>
  <c r="AX160" i="81"/>
  <c r="AW160" i="81"/>
  <c r="AV160" i="81"/>
  <c r="AU160" i="81"/>
  <c r="AT160" i="81"/>
  <c r="AS160" i="81"/>
  <c r="AR160" i="81"/>
  <c r="BH159" i="81"/>
  <c r="BG159" i="81"/>
  <c r="BB159" i="81"/>
  <c r="BA159" i="81"/>
  <c r="AZ159" i="81"/>
  <c r="AY159" i="81"/>
  <c r="AX159" i="81"/>
  <c r="AW159" i="81"/>
  <c r="AV159" i="81"/>
  <c r="AU159" i="81"/>
  <c r="AT159" i="81"/>
  <c r="AS159" i="81"/>
  <c r="AR159" i="81"/>
  <c r="BH158" i="81"/>
  <c r="BG158" i="81"/>
  <c r="BB158" i="81"/>
  <c r="BA158" i="81"/>
  <c r="AZ158" i="81"/>
  <c r="AY158" i="81"/>
  <c r="AX158" i="81"/>
  <c r="AW158" i="81"/>
  <c r="AV158" i="81"/>
  <c r="AU158" i="81"/>
  <c r="AT158" i="81"/>
  <c r="AS158" i="81"/>
  <c r="AR158" i="81"/>
  <c r="BH157" i="81"/>
  <c r="BG157" i="81"/>
  <c r="BB157" i="81"/>
  <c r="BA157" i="81"/>
  <c r="AZ157" i="81"/>
  <c r="AY157" i="81"/>
  <c r="AX157" i="81"/>
  <c r="AW157" i="81"/>
  <c r="AV157" i="81"/>
  <c r="AU157" i="81"/>
  <c r="AT157" i="81"/>
  <c r="AS157" i="81"/>
  <c r="AR157" i="81"/>
  <c r="BH156" i="81"/>
  <c r="BG156" i="81"/>
  <c r="BB156" i="81"/>
  <c r="BA156" i="81"/>
  <c r="AZ156" i="81"/>
  <c r="AY156" i="81"/>
  <c r="AX156" i="81"/>
  <c r="AW156" i="81"/>
  <c r="AV156" i="81"/>
  <c r="AU156" i="81"/>
  <c r="AT156" i="81"/>
  <c r="AS156" i="81"/>
  <c r="AR156" i="81"/>
  <c r="BH155" i="81"/>
  <c r="BG155" i="81"/>
  <c r="BB155" i="81"/>
  <c r="BA155" i="81"/>
  <c r="AZ155" i="81"/>
  <c r="AY155" i="81"/>
  <c r="AX155" i="81"/>
  <c r="AW155" i="81"/>
  <c r="AV155" i="81"/>
  <c r="AU155" i="81"/>
  <c r="AT155" i="81"/>
  <c r="AS155" i="81"/>
  <c r="AR155" i="81"/>
  <c r="BH154" i="81"/>
  <c r="BG154" i="81"/>
  <c r="BB154" i="81"/>
  <c r="BA154" i="81"/>
  <c r="AZ154" i="81"/>
  <c r="AY154" i="81"/>
  <c r="AX154" i="81"/>
  <c r="AW154" i="81"/>
  <c r="AV154" i="81"/>
  <c r="AU154" i="81"/>
  <c r="AT154" i="81"/>
  <c r="AS154" i="81"/>
  <c r="AR154" i="81"/>
  <c r="BH153" i="81"/>
  <c r="BG153" i="81"/>
  <c r="BB153" i="81"/>
  <c r="BA153" i="81"/>
  <c r="AZ153" i="81"/>
  <c r="AY153" i="81"/>
  <c r="AX153" i="81"/>
  <c r="AW153" i="81"/>
  <c r="AV153" i="81"/>
  <c r="AU153" i="81"/>
  <c r="AT153" i="81"/>
  <c r="AS153" i="81"/>
  <c r="AR153" i="81"/>
  <c r="BH152" i="81"/>
  <c r="BG152" i="81"/>
  <c r="BB152" i="81"/>
  <c r="BA152" i="81"/>
  <c r="AZ152" i="81"/>
  <c r="AY152" i="81"/>
  <c r="AX152" i="81"/>
  <c r="AW152" i="81"/>
  <c r="AV152" i="81"/>
  <c r="AU152" i="81"/>
  <c r="AT152" i="81"/>
  <c r="AS152" i="81"/>
  <c r="AR152" i="81"/>
  <c r="BH151" i="81"/>
  <c r="BG151" i="81"/>
  <c r="BB151" i="81"/>
  <c r="BA151" i="81"/>
  <c r="AZ151" i="81"/>
  <c r="AY151" i="81"/>
  <c r="AX151" i="81"/>
  <c r="AW151" i="81"/>
  <c r="AV151" i="81"/>
  <c r="AU151" i="81"/>
  <c r="AT151" i="81"/>
  <c r="AS151" i="81"/>
  <c r="AR151" i="81"/>
  <c r="BH150" i="81"/>
  <c r="BG150" i="81"/>
  <c r="BB150" i="81"/>
  <c r="BA150" i="81"/>
  <c r="AZ150" i="81"/>
  <c r="AY150" i="81"/>
  <c r="AX150" i="81"/>
  <c r="AW150" i="81"/>
  <c r="AV150" i="81"/>
  <c r="AU150" i="81"/>
  <c r="AT150" i="81"/>
  <c r="AS150" i="81"/>
  <c r="AR150" i="81"/>
  <c r="BH149" i="81"/>
  <c r="BG149" i="81"/>
  <c r="BB149" i="81"/>
  <c r="BA149" i="81"/>
  <c r="AZ149" i="81"/>
  <c r="AY149" i="81"/>
  <c r="AX149" i="81"/>
  <c r="AW149" i="81"/>
  <c r="AV149" i="81"/>
  <c r="AU149" i="81"/>
  <c r="AT149" i="81"/>
  <c r="AS149" i="81"/>
  <c r="AR149" i="81"/>
  <c r="BH148" i="81"/>
  <c r="BG148" i="81"/>
  <c r="BB148" i="81"/>
  <c r="BA148" i="81"/>
  <c r="AZ148" i="81"/>
  <c r="AY148" i="81"/>
  <c r="AX148" i="81"/>
  <c r="AW148" i="81"/>
  <c r="AV148" i="81"/>
  <c r="AU148" i="81"/>
  <c r="AT148" i="81"/>
  <c r="AS148" i="81"/>
  <c r="AR148" i="81"/>
  <c r="BH147" i="81"/>
  <c r="BG147" i="81"/>
  <c r="BB147" i="81"/>
  <c r="BA147" i="81"/>
  <c r="AZ147" i="81"/>
  <c r="AY147" i="81"/>
  <c r="AX147" i="81"/>
  <c r="AW147" i="81"/>
  <c r="AV147" i="81"/>
  <c r="AU147" i="81"/>
  <c r="AT147" i="81"/>
  <c r="AS147" i="81"/>
  <c r="AR147" i="81"/>
  <c r="BH146" i="81"/>
  <c r="BG146" i="81"/>
  <c r="BB146" i="81"/>
  <c r="BA146" i="81"/>
  <c r="AZ146" i="81"/>
  <c r="AY146" i="81"/>
  <c r="AX146" i="81"/>
  <c r="AW146" i="81"/>
  <c r="AV146" i="81"/>
  <c r="AU146" i="81"/>
  <c r="AT146" i="81"/>
  <c r="AS146" i="81"/>
  <c r="AR146" i="81"/>
  <c r="BH145" i="81"/>
  <c r="BG145" i="81"/>
  <c r="BB145" i="81"/>
  <c r="BA145" i="81"/>
  <c r="AZ145" i="81"/>
  <c r="AY145" i="81"/>
  <c r="AX145" i="81"/>
  <c r="AW145" i="81"/>
  <c r="AV145" i="81"/>
  <c r="AU145" i="81"/>
  <c r="AT145" i="81"/>
  <c r="AS145" i="81"/>
  <c r="AR145" i="81"/>
  <c r="BH144" i="81"/>
  <c r="BG144" i="81"/>
  <c r="BB144" i="81"/>
  <c r="BA144" i="81"/>
  <c r="AZ144" i="81"/>
  <c r="AY144" i="81"/>
  <c r="AX144" i="81"/>
  <c r="AW144" i="81"/>
  <c r="AV144" i="81"/>
  <c r="AU144" i="81"/>
  <c r="AT144" i="81"/>
  <c r="AS144" i="81"/>
  <c r="AR144" i="81"/>
  <c r="BH143" i="81"/>
  <c r="BG143" i="81"/>
  <c r="BB143" i="81"/>
  <c r="BA143" i="81"/>
  <c r="AZ143" i="81"/>
  <c r="AY143" i="81"/>
  <c r="AX143" i="81"/>
  <c r="AW143" i="81"/>
  <c r="AV143" i="81"/>
  <c r="AU143" i="81"/>
  <c r="AT143" i="81"/>
  <c r="AS143" i="81"/>
  <c r="AR143" i="81"/>
  <c r="BH142" i="81"/>
  <c r="BG142" i="81"/>
  <c r="BB142" i="81"/>
  <c r="BA142" i="81"/>
  <c r="AZ142" i="81"/>
  <c r="AY142" i="81"/>
  <c r="AX142" i="81"/>
  <c r="AW142" i="81"/>
  <c r="AV142" i="81"/>
  <c r="AU142" i="81"/>
  <c r="AT142" i="81"/>
  <c r="AS142" i="81"/>
  <c r="AR142" i="81"/>
  <c r="BH141" i="81"/>
  <c r="BG141" i="81"/>
  <c r="BB141" i="81"/>
  <c r="BA141" i="81"/>
  <c r="AZ141" i="81"/>
  <c r="AY141" i="81"/>
  <c r="AX141" i="81"/>
  <c r="AW141" i="81"/>
  <c r="AV141" i="81"/>
  <c r="AU141" i="81"/>
  <c r="AT141" i="81"/>
  <c r="AS141" i="81"/>
  <c r="AR141" i="81"/>
  <c r="BH140" i="81"/>
  <c r="BG140" i="81"/>
  <c r="BB140" i="81"/>
  <c r="BA140" i="81"/>
  <c r="AZ140" i="81"/>
  <c r="AY140" i="81"/>
  <c r="AX140" i="81"/>
  <c r="AW140" i="81"/>
  <c r="AV140" i="81"/>
  <c r="AU140" i="81"/>
  <c r="AT140" i="81"/>
  <c r="AS140" i="81"/>
  <c r="AR140" i="81"/>
  <c r="BH139" i="81"/>
  <c r="BG139" i="81"/>
  <c r="BB139" i="81"/>
  <c r="BA139" i="81"/>
  <c r="AZ139" i="81"/>
  <c r="AY139" i="81"/>
  <c r="AX139" i="81"/>
  <c r="AW139" i="81"/>
  <c r="AV139" i="81"/>
  <c r="AU139" i="81"/>
  <c r="AT139" i="81"/>
  <c r="AS139" i="81"/>
  <c r="AR139" i="81"/>
  <c r="BH138" i="81"/>
  <c r="BG138" i="81"/>
  <c r="BB138" i="81"/>
  <c r="BA138" i="81"/>
  <c r="AZ138" i="81"/>
  <c r="AY138" i="81"/>
  <c r="AX138" i="81"/>
  <c r="AW138" i="81"/>
  <c r="AV138" i="81"/>
  <c r="AU138" i="81"/>
  <c r="AT138" i="81"/>
  <c r="AS138" i="81"/>
  <c r="AR138" i="81"/>
  <c r="BH137" i="81"/>
  <c r="BG137" i="81"/>
  <c r="BB137" i="81"/>
  <c r="BA137" i="81"/>
  <c r="AZ137" i="81"/>
  <c r="AY137" i="81"/>
  <c r="AX137" i="81"/>
  <c r="AW137" i="81"/>
  <c r="AV137" i="81"/>
  <c r="AU137" i="81"/>
  <c r="AT137" i="81"/>
  <c r="AS137" i="81"/>
  <c r="AR137" i="81"/>
  <c r="BH136" i="81"/>
  <c r="BG136" i="81"/>
  <c r="BB136" i="81"/>
  <c r="BA136" i="81"/>
  <c r="AZ136" i="81"/>
  <c r="AY136" i="81"/>
  <c r="AX136" i="81"/>
  <c r="AW136" i="81"/>
  <c r="AV136" i="81"/>
  <c r="AU136" i="81"/>
  <c r="AT136" i="81"/>
  <c r="AS136" i="81"/>
  <c r="AR136" i="81"/>
  <c r="BH135" i="81"/>
  <c r="BG135" i="81"/>
  <c r="BB135" i="81"/>
  <c r="BA135" i="81"/>
  <c r="AZ135" i="81"/>
  <c r="AY135" i="81"/>
  <c r="AX135" i="81"/>
  <c r="AW135" i="81"/>
  <c r="AV135" i="81"/>
  <c r="AU135" i="81"/>
  <c r="AT135" i="81"/>
  <c r="AS135" i="81"/>
  <c r="AR135" i="81"/>
  <c r="BH134" i="81"/>
  <c r="BG134" i="81"/>
  <c r="BB134" i="81"/>
  <c r="BA134" i="81"/>
  <c r="AZ134" i="81"/>
  <c r="AY134" i="81"/>
  <c r="AX134" i="81"/>
  <c r="AW134" i="81"/>
  <c r="AV134" i="81"/>
  <c r="AU134" i="81"/>
  <c r="AT134" i="81"/>
  <c r="AS134" i="81"/>
  <c r="AR134" i="81"/>
  <c r="BH133" i="81"/>
  <c r="BG133" i="81"/>
  <c r="BB133" i="81"/>
  <c r="BA133" i="81"/>
  <c r="AZ133" i="81"/>
  <c r="AY133" i="81"/>
  <c r="AX133" i="81"/>
  <c r="AW133" i="81"/>
  <c r="AV133" i="81"/>
  <c r="AU133" i="81"/>
  <c r="AT133" i="81"/>
  <c r="AS133" i="81"/>
  <c r="AR133" i="81"/>
  <c r="BH132" i="81"/>
  <c r="BG132" i="81"/>
  <c r="BB132" i="81"/>
  <c r="BA132" i="81"/>
  <c r="AZ132" i="81"/>
  <c r="AY132" i="81"/>
  <c r="AX132" i="81"/>
  <c r="AW132" i="81"/>
  <c r="AV132" i="81"/>
  <c r="AU132" i="81"/>
  <c r="AT132" i="81"/>
  <c r="AS132" i="81"/>
  <c r="AR132" i="81"/>
  <c r="BH131" i="81"/>
  <c r="BG131" i="81"/>
  <c r="BB131" i="81"/>
  <c r="BA131" i="81"/>
  <c r="AZ131" i="81"/>
  <c r="AY131" i="81"/>
  <c r="AX131" i="81"/>
  <c r="AW131" i="81"/>
  <c r="AV131" i="81"/>
  <c r="AU131" i="81"/>
  <c r="AT131" i="81"/>
  <c r="AS131" i="81"/>
  <c r="AR131" i="81"/>
  <c r="BH130" i="81"/>
  <c r="BG130" i="81"/>
  <c r="BB130" i="81"/>
  <c r="BA130" i="81"/>
  <c r="AZ130" i="81"/>
  <c r="AY130" i="81"/>
  <c r="AX130" i="81"/>
  <c r="AW130" i="81"/>
  <c r="AV130" i="81"/>
  <c r="AU130" i="81"/>
  <c r="AT130" i="81"/>
  <c r="AS130" i="81"/>
  <c r="AR130" i="81"/>
  <c r="BH129" i="81"/>
  <c r="BG129" i="81"/>
  <c r="BB129" i="81"/>
  <c r="BA129" i="81"/>
  <c r="AZ129" i="81"/>
  <c r="AY129" i="81"/>
  <c r="AX129" i="81"/>
  <c r="AW129" i="81"/>
  <c r="AV129" i="81"/>
  <c r="AU129" i="81"/>
  <c r="AT129" i="81"/>
  <c r="AS129" i="81"/>
  <c r="AR129" i="81"/>
  <c r="BH128" i="81"/>
  <c r="BG128" i="81"/>
  <c r="BB128" i="81"/>
  <c r="BA128" i="81"/>
  <c r="AZ128" i="81"/>
  <c r="AY128" i="81"/>
  <c r="AX128" i="81"/>
  <c r="AW128" i="81"/>
  <c r="AV128" i="81"/>
  <c r="AU128" i="81"/>
  <c r="AT128" i="81"/>
  <c r="AS128" i="81"/>
  <c r="AR128" i="81"/>
  <c r="BH127" i="81"/>
  <c r="BG127" i="81"/>
  <c r="BB127" i="81"/>
  <c r="BA127" i="81"/>
  <c r="AZ127" i="81"/>
  <c r="AY127" i="81"/>
  <c r="AX127" i="81"/>
  <c r="AW127" i="81"/>
  <c r="AV127" i="81"/>
  <c r="AU127" i="81"/>
  <c r="AT127" i="81"/>
  <c r="AS127" i="81"/>
  <c r="AR127" i="81"/>
  <c r="BH126" i="81"/>
  <c r="BG126" i="81"/>
  <c r="BB126" i="81"/>
  <c r="BA126" i="81"/>
  <c r="AZ126" i="81"/>
  <c r="AY126" i="81"/>
  <c r="AX126" i="81"/>
  <c r="AW126" i="81"/>
  <c r="AV126" i="81"/>
  <c r="AU126" i="81"/>
  <c r="AT126" i="81"/>
  <c r="AS126" i="81"/>
  <c r="AR126" i="81"/>
  <c r="BH125" i="81"/>
  <c r="BG125" i="81"/>
  <c r="BB125" i="81"/>
  <c r="BA125" i="81"/>
  <c r="AZ125" i="81"/>
  <c r="AY125" i="81"/>
  <c r="AX125" i="81"/>
  <c r="AW125" i="81"/>
  <c r="AV125" i="81"/>
  <c r="AU125" i="81"/>
  <c r="AT125" i="81"/>
  <c r="AS125" i="81"/>
  <c r="AR125" i="81"/>
  <c r="BH124" i="81"/>
  <c r="BG124" i="81"/>
  <c r="BB124" i="81"/>
  <c r="BA124" i="81"/>
  <c r="AZ124" i="81"/>
  <c r="AY124" i="81"/>
  <c r="AX124" i="81"/>
  <c r="AW124" i="81"/>
  <c r="AV124" i="81"/>
  <c r="AU124" i="81"/>
  <c r="AT124" i="81"/>
  <c r="AS124" i="81"/>
  <c r="AR124" i="81"/>
  <c r="BH123" i="81"/>
  <c r="BG123" i="81"/>
  <c r="BB123" i="81"/>
  <c r="BA123" i="81"/>
  <c r="AZ123" i="81"/>
  <c r="AY123" i="81"/>
  <c r="AX123" i="81"/>
  <c r="AW123" i="81"/>
  <c r="AV123" i="81"/>
  <c r="AU123" i="81"/>
  <c r="AT123" i="81"/>
  <c r="AS123" i="81"/>
  <c r="AR123" i="81"/>
  <c r="BH122" i="81"/>
  <c r="BG122" i="81"/>
  <c r="BB122" i="81"/>
  <c r="BA122" i="81"/>
  <c r="AZ122" i="81"/>
  <c r="AY122" i="81"/>
  <c r="AX122" i="81"/>
  <c r="AW122" i="81"/>
  <c r="AV122" i="81"/>
  <c r="AU122" i="81"/>
  <c r="AT122" i="81"/>
  <c r="AS122" i="81"/>
  <c r="AR122" i="81"/>
  <c r="BH121" i="81"/>
  <c r="BG121" i="81"/>
  <c r="BB121" i="81"/>
  <c r="BA121" i="81"/>
  <c r="AZ121" i="81"/>
  <c r="AY121" i="81"/>
  <c r="AX121" i="81"/>
  <c r="AW121" i="81"/>
  <c r="AV121" i="81"/>
  <c r="AU121" i="81"/>
  <c r="AT121" i="81"/>
  <c r="AS121" i="81"/>
  <c r="AR121" i="81"/>
  <c r="BH120" i="81"/>
  <c r="BG120" i="81"/>
  <c r="BB120" i="81"/>
  <c r="BA120" i="81"/>
  <c r="AZ120" i="81"/>
  <c r="AY120" i="81"/>
  <c r="AX120" i="81"/>
  <c r="AW120" i="81"/>
  <c r="AV120" i="81"/>
  <c r="AU120" i="81"/>
  <c r="AT120" i="81"/>
  <c r="AS120" i="81"/>
  <c r="AR120" i="81"/>
  <c r="BH119" i="81"/>
  <c r="BG119" i="81"/>
  <c r="BB119" i="81"/>
  <c r="BA119" i="81"/>
  <c r="AZ119" i="81"/>
  <c r="AY119" i="81"/>
  <c r="AX119" i="81"/>
  <c r="AW119" i="81"/>
  <c r="AV119" i="81"/>
  <c r="AU119" i="81"/>
  <c r="AT119" i="81"/>
  <c r="AS119" i="81"/>
  <c r="AR119" i="81"/>
  <c r="BH118" i="81"/>
  <c r="BG118" i="81"/>
  <c r="BB118" i="81"/>
  <c r="BA118" i="81"/>
  <c r="AZ118" i="81"/>
  <c r="AY118" i="81"/>
  <c r="AX118" i="81"/>
  <c r="AW118" i="81"/>
  <c r="AV118" i="81"/>
  <c r="AU118" i="81"/>
  <c r="AT118" i="81"/>
  <c r="AS118" i="81"/>
  <c r="AR118" i="81"/>
  <c r="BH117" i="81"/>
  <c r="BG117" i="81"/>
  <c r="BB117" i="81"/>
  <c r="BA117" i="81"/>
  <c r="AZ117" i="81"/>
  <c r="AY117" i="81"/>
  <c r="AX117" i="81"/>
  <c r="AW117" i="81"/>
  <c r="AV117" i="81"/>
  <c r="AU117" i="81"/>
  <c r="AT117" i="81"/>
  <c r="AS117" i="81"/>
  <c r="AR117" i="81"/>
  <c r="BH116" i="81"/>
  <c r="BG116" i="81"/>
  <c r="BB116" i="81"/>
  <c r="BA116" i="81"/>
  <c r="AZ116" i="81"/>
  <c r="AY116" i="81"/>
  <c r="AX116" i="81"/>
  <c r="AW116" i="81"/>
  <c r="AV116" i="81"/>
  <c r="AU116" i="81"/>
  <c r="AT116" i="81"/>
  <c r="AS116" i="81"/>
  <c r="AR116" i="81"/>
  <c r="BH115" i="81"/>
  <c r="BG115" i="81"/>
  <c r="BB115" i="81"/>
  <c r="BA115" i="81"/>
  <c r="AZ115" i="81"/>
  <c r="AY115" i="81"/>
  <c r="AX115" i="81"/>
  <c r="AW115" i="81"/>
  <c r="AV115" i="81"/>
  <c r="AU115" i="81"/>
  <c r="AT115" i="81"/>
  <c r="AS115" i="81"/>
  <c r="AR115" i="81"/>
  <c r="BH114" i="81"/>
  <c r="BG114" i="81"/>
  <c r="BB114" i="81"/>
  <c r="BA114" i="81"/>
  <c r="AZ114" i="81"/>
  <c r="AY114" i="81"/>
  <c r="AX114" i="81"/>
  <c r="AW114" i="81"/>
  <c r="AV114" i="81"/>
  <c r="AU114" i="81"/>
  <c r="AT114" i="81"/>
  <c r="AS114" i="81"/>
  <c r="AR114" i="81"/>
  <c r="BH113" i="81"/>
  <c r="BG113" i="81"/>
  <c r="BB113" i="81"/>
  <c r="BA113" i="81"/>
  <c r="AZ113" i="81"/>
  <c r="AY113" i="81"/>
  <c r="AX113" i="81"/>
  <c r="AW113" i="81"/>
  <c r="AV113" i="81"/>
  <c r="AU113" i="81"/>
  <c r="AT113" i="81"/>
  <c r="AS113" i="81"/>
  <c r="AR113" i="81"/>
  <c r="BH112" i="81"/>
  <c r="BG112" i="81"/>
  <c r="BB112" i="81"/>
  <c r="BA112" i="81"/>
  <c r="AZ112" i="81"/>
  <c r="AY112" i="81"/>
  <c r="AX112" i="81"/>
  <c r="AW112" i="81"/>
  <c r="AV112" i="81"/>
  <c r="AU112" i="81"/>
  <c r="AT112" i="81"/>
  <c r="AS112" i="81"/>
  <c r="AR112" i="81"/>
  <c r="BH111" i="81"/>
  <c r="BG111" i="81"/>
  <c r="BB111" i="81"/>
  <c r="BA111" i="81"/>
  <c r="AZ111" i="81"/>
  <c r="AY111" i="81"/>
  <c r="AX111" i="81"/>
  <c r="AW111" i="81"/>
  <c r="AV111" i="81"/>
  <c r="AU111" i="81"/>
  <c r="AT111" i="81"/>
  <c r="AS111" i="81"/>
  <c r="AR111" i="81"/>
  <c r="BH110" i="81"/>
  <c r="BG110" i="81"/>
  <c r="BB110" i="81"/>
  <c r="BA110" i="81"/>
  <c r="AZ110" i="81"/>
  <c r="AY110" i="81"/>
  <c r="AX110" i="81"/>
  <c r="AW110" i="81"/>
  <c r="AV110" i="81"/>
  <c r="AU110" i="81"/>
  <c r="AT110" i="81"/>
  <c r="AS110" i="81"/>
  <c r="AR110" i="81"/>
  <c r="BH109" i="81"/>
  <c r="BG109" i="81"/>
  <c r="BB109" i="81"/>
  <c r="BA109" i="81"/>
  <c r="AZ109" i="81"/>
  <c r="AY109" i="81"/>
  <c r="AX109" i="81"/>
  <c r="AW109" i="81"/>
  <c r="AV109" i="81"/>
  <c r="AU109" i="81"/>
  <c r="AT109" i="81"/>
  <c r="AS109" i="81"/>
  <c r="AR109" i="81"/>
  <c r="BH108" i="81"/>
  <c r="BG108" i="81"/>
  <c r="BB108" i="81"/>
  <c r="BA108" i="81"/>
  <c r="AZ108" i="81"/>
  <c r="AY108" i="81"/>
  <c r="AX108" i="81"/>
  <c r="AW108" i="81"/>
  <c r="AV108" i="81"/>
  <c r="AU108" i="81"/>
  <c r="AT108" i="81"/>
  <c r="AS108" i="81"/>
  <c r="AR108" i="81"/>
  <c r="BH107" i="81"/>
  <c r="BG107" i="81"/>
  <c r="BB107" i="81"/>
  <c r="BA107" i="81"/>
  <c r="AZ107" i="81"/>
  <c r="AY107" i="81"/>
  <c r="AX107" i="81"/>
  <c r="AW107" i="81"/>
  <c r="AV107" i="81"/>
  <c r="AU107" i="81"/>
  <c r="AT107" i="81"/>
  <c r="AS107" i="81"/>
  <c r="AR107" i="81"/>
  <c r="BH106" i="81"/>
  <c r="BG106" i="81"/>
  <c r="BB106" i="81"/>
  <c r="BA106" i="81"/>
  <c r="AZ106" i="81"/>
  <c r="AY106" i="81"/>
  <c r="AX106" i="81"/>
  <c r="AW106" i="81"/>
  <c r="AV106" i="81"/>
  <c r="AU106" i="81"/>
  <c r="AT106" i="81"/>
  <c r="AS106" i="81"/>
  <c r="AR106" i="81"/>
  <c r="BH105" i="81"/>
  <c r="BG105" i="81"/>
  <c r="BB105" i="81"/>
  <c r="BA105" i="81"/>
  <c r="AZ105" i="81"/>
  <c r="AY105" i="81"/>
  <c r="AX105" i="81"/>
  <c r="AW105" i="81"/>
  <c r="AV105" i="81"/>
  <c r="AU105" i="81"/>
  <c r="AT105" i="81"/>
  <c r="AS105" i="81"/>
  <c r="AR105" i="81"/>
  <c r="BH104" i="81"/>
  <c r="BG104" i="81"/>
  <c r="BB104" i="81"/>
  <c r="BA104" i="81"/>
  <c r="AZ104" i="81"/>
  <c r="AY104" i="81"/>
  <c r="AX104" i="81"/>
  <c r="AW104" i="81"/>
  <c r="AV104" i="81"/>
  <c r="AU104" i="81"/>
  <c r="AT104" i="81"/>
  <c r="AS104" i="81"/>
  <c r="AR104" i="81"/>
  <c r="BH103" i="81"/>
  <c r="BG103" i="81"/>
  <c r="BB103" i="81"/>
  <c r="BA103" i="81"/>
  <c r="AZ103" i="81"/>
  <c r="AY103" i="81"/>
  <c r="AX103" i="81"/>
  <c r="AW103" i="81"/>
  <c r="AV103" i="81"/>
  <c r="AU103" i="81"/>
  <c r="AT103" i="81"/>
  <c r="AS103" i="81"/>
  <c r="AR103" i="81"/>
  <c r="BH102" i="81"/>
  <c r="BG102" i="81"/>
  <c r="BB102" i="81"/>
  <c r="BA102" i="81"/>
  <c r="AZ102" i="81"/>
  <c r="AY102" i="81"/>
  <c r="AX102" i="81"/>
  <c r="AW102" i="81"/>
  <c r="AV102" i="81"/>
  <c r="AU102" i="81"/>
  <c r="AT102" i="81"/>
  <c r="AS102" i="81"/>
  <c r="AR102" i="81"/>
  <c r="BH101" i="81"/>
  <c r="BG101" i="81"/>
  <c r="BB101" i="81"/>
  <c r="BA101" i="81"/>
  <c r="AZ101" i="81"/>
  <c r="AY101" i="81"/>
  <c r="AX101" i="81"/>
  <c r="AW101" i="81"/>
  <c r="AV101" i="81"/>
  <c r="AU101" i="81"/>
  <c r="AT101" i="81"/>
  <c r="AS101" i="81"/>
  <c r="AR101" i="81"/>
  <c r="BH100" i="81"/>
  <c r="BG100" i="81"/>
  <c r="BB100" i="81"/>
  <c r="BA100" i="81"/>
  <c r="AZ100" i="81"/>
  <c r="AY100" i="81"/>
  <c r="AX100" i="81"/>
  <c r="AW100" i="81"/>
  <c r="AV100" i="81"/>
  <c r="AU100" i="81"/>
  <c r="AT100" i="81"/>
  <c r="AS100" i="81"/>
  <c r="AR100" i="81"/>
  <c r="BH99" i="81"/>
  <c r="BG99" i="81"/>
  <c r="BB99" i="81"/>
  <c r="BA99" i="81"/>
  <c r="AZ99" i="81"/>
  <c r="AY99" i="81"/>
  <c r="AX99" i="81"/>
  <c r="AW99" i="81"/>
  <c r="AV99" i="81"/>
  <c r="AU99" i="81"/>
  <c r="AT99" i="81"/>
  <c r="AS99" i="81"/>
  <c r="AR99" i="81"/>
  <c r="BH98" i="81"/>
  <c r="BG98" i="81"/>
  <c r="BB98" i="81"/>
  <c r="BA98" i="81"/>
  <c r="AZ98" i="81"/>
  <c r="AY98" i="81"/>
  <c r="AX98" i="81"/>
  <c r="AW98" i="81"/>
  <c r="AV98" i="81"/>
  <c r="AU98" i="81"/>
  <c r="AT98" i="81"/>
  <c r="AS98" i="81"/>
  <c r="AR98" i="81"/>
  <c r="BH97" i="81"/>
  <c r="BG97" i="81"/>
  <c r="BB97" i="81"/>
  <c r="BA97" i="81"/>
  <c r="AZ97" i="81"/>
  <c r="AY97" i="81"/>
  <c r="AX97" i="81"/>
  <c r="AW97" i="81"/>
  <c r="AV97" i="81"/>
  <c r="AU97" i="81"/>
  <c r="AT97" i="81"/>
  <c r="AS97" i="81"/>
  <c r="AR97" i="81"/>
  <c r="BH96" i="81"/>
  <c r="BG96" i="81"/>
  <c r="BB96" i="81"/>
  <c r="BA96" i="81"/>
  <c r="AZ96" i="81"/>
  <c r="AY96" i="81"/>
  <c r="AX96" i="81"/>
  <c r="AW96" i="81"/>
  <c r="AV96" i="81"/>
  <c r="AU96" i="81"/>
  <c r="AT96" i="81"/>
  <c r="AS96" i="81"/>
  <c r="AR96" i="81"/>
  <c r="BH95" i="81"/>
  <c r="BG95" i="81"/>
  <c r="BB95" i="81"/>
  <c r="BA95" i="81"/>
  <c r="AZ95" i="81"/>
  <c r="AY95" i="81"/>
  <c r="AX95" i="81"/>
  <c r="AW95" i="81"/>
  <c r="AV95" i="81"/>
  <c r="AU95" i="81"/>
  <c r="AT95" i="81"/>
  <c r="AS95" i="81"/>
  <c r="AR95" i="81"/>
  <c r="BH94" i="81"/>
  <c r="BG94" i="81"/>
  <c r="BB94" i="81"/>
  <c r="BA94" i="81"/>
  <c r="AZ94" i="81"/>
  <c r="AY94" i="81"/>
  <c r="AX94" i="81"/>
  <c r="AW94" i="81"/>
  <c r="AV94" i="81"/>
  <c r="AU94" i="81"/>
  <c r="AT94" i="81"/>
  <c r="AS94" i="81"/>
  <c r="AR94" i="81"/>
  <c r="BH93" i="81"/>
  <c r="BG93" i="81"/>
  <c r="BB93" i="81"/>
  <c r="BA93" i="81"/>
  <c r="AZ93" i="81"/>
  <c r="AY93" i="81"/>
  <c r="AX93" i="81"/>
  <c r="AW93" i="81"/>
  <c r="AV93" i="81"/>
  <c r="AU93" i="81"/>
  <c r="AT93" i="81"/>
  <c r="AS93" i="81"/>
  <c r="AR93" i="81"/>
  <c r="BH92" i="81"/>
  <c r="BG92" i="81"/>
  <c r="BB92" i="81"/>
  <c r="BA92" i="81"/>
  <c r="AZ92" i="81"/>
  <c r="AY92" i="81"/>
  <c r="AX92" i="81"/>
  <c r="AW92" i="81"/>
  <c r="AV92" i="81"/>
  <c r="AU92" i="81"/>
  <c r="AT92" i="81"/>
  <c r="AS92" i="81"/>
  <c r="AR92" i="81"/>
  <c r="BH91" i="81"/>
  <c r="BG91" i="81"/>
  <c r="BB91" i="81"/>
  <c r="BA91" i="81"/>
  <c r="AZ91" i="81"/>
  <c r="AY91" i="81"/>
  <c r="AX91" i="81"/>
  <c r="AW91" i="81"/>
  <c r="AV91" i="81"/>
  <c r="AU91" i="81"/>
  <c r="AT91" i="81"/>
  <c r="AS91" i="81"/>
  <c r="AR91" i="81"/>
  <c r="BH90" i="81"/>
  <c r="BG90" i="81"/>
  <c r="BB90" i="81"/>
  <c r="BA90" i="81"/>
  <c r="AZ90" i="81"/>
  <c r="AY90" i="81"/>
  <c r="AX90" i="81"/>
  <c r="AW90" i="81"/>
  <c r="AV90" i="81"/>
  <c r="AU90" i="81"/>
  <c r="AT90" i="81"/>
  <c r="AS90" i="81"/>
  <c r="AR90" i="81"/>
  <c r="BH89" i="81"/>
  <c r="BG89" i="81"/>
  <c r="BB89" i="81"/>
  <c r="BA89" i="81"/>
  <c r="AZ89" i="81"/>
  <c r="AY89" i="81"/>
  <c r="AX89" i="81"/>
  <c r="AW89" i="81"/>
  <c r="AV89" i="81"/>
  <c r="AU89" i="81"/>
  <c r="AT89" i="81"/>
  <c r="AS89" i="81"/>
  <c r="AR89" i="81"/>
  <c r="BH88" i="81"/>
  <c r="BG88" i="81"/>
  <c r="BB88" i="81"/>
  <c r="BA88" i="81"/>
  <c r="AZ88" i="81"/>
  <c r="AY88" i="81"/>
  <c r="AX88" i="81"/>
  <c r="AW88" i="81"/>
  <c r="AV88" i="81"/>
  <c r="AU88" i="81"/>
  <c r="AT88" i="81"/>
  <c r="AS88" i="81"/>
  <c r="AR88" i="81"/>
  <c r="BH87" i="81"/>
  <c r="BG87" i="81"/>
  <c r="BB87" i="81"/>
  <c r="BA87" i="81"/>
  <c r="AZ87" i="81"/>
  <c r="AY87" i="81"/>
  <c r="AX87" i="81"/>
  <c r="AW87" i="81"/>
  <c r="AV87" i="81"/>
  <c r="AU87" i="81"/>
  <c r="AT87" i="81"/>
  <c r="AS87" i="81"/>
  <c r="AR87" i="81"/>
  <c r="BH86" i="81"/>
  <c r="BG86" i="81"/>
  <c r="BB86" i="81"/>
  <c r="BA86" i="81"/>
  <c r="AZ86" i="81"/>
  <c r="AY86" i="81"/>
  <c r="AX86" i="81"/>
  <c r="AW86" i="81"/>
  <c r="AV86" i="81"/>
  <c r="AU86" i="81"/>
  <c r="AT86" i="81"/>
  <c r="AS86" i="81"/>
  <c r="AR86" i="81"/>
  <c r="BH85" i="81"/>
  <c r="BG85" i="81"/>
  <c r="BB85" i="81"/>
  <c r="BA85" i="81"/>
  <c r="AZ85" i="81"/>
  <c r="AY85" i="81"/>
  <c r="AX85" i="81"/>
  <c r="AW85" i="81"/>
  <c r="AV85" i="81"/>
  <c r="AU85" i="81"/>
  <c r="AT85" i="81"/>
  <c r="AS85" i="81"/>
  <c r="AR85" i="81"/>
  <c r="BH84" i="81"/>
  <c r="BG84" i="81"/>
  <c r="BB84" i="81"/>
  <c r="BA84" i="81"/>
  <c r="AZ84" i="81"/>
  <c r="AY84" i="81"/>
  <c r="AX84" i="81"/>
  <c r="AW84" i="81"/>
  <c r="AV84" i="81"/>
  <c r="AU84" i="81"/>
  <c r="AT84" i="81"/>
  <c r="AS84" i="81"/>
  <c r="AR84" i="81"/>
  <c r="BH83" i="81"/>
  <c r="BG83" i="81"/>
  <c r="BB83" i="81"/>
  <c r="BA83" i="81"/>
  <c r="AZ83" i="81"/>
  <c r="AY83" i="81"/>
  <c r="AX83" i="81"/>
  <c r="AW83" i="81"/>
  <c r="AV83" i="81"/>
  <c r="AU83" i="81"/>
  <c r="AT83" i="81"/>
  <c r="AS83" i="81"/>
  <c r="AR83" i="81"/>
  <c r="BH82" i="81"/>
  <c r="BG82" i="81"/>
  <c r="BB82" i="81"/>
  <c r="BA82" i="81"/>
  <c r="AZ82" i="81"/>
  <c r="AY82" i="81"/>
  <c r="AX82" i="81"/>
  <c r="AW82" i="81"/>
  <c r="AV82" i="81"/>
  <c r="AU82" i="81"/>
  <c r="AT82" i="81"/>
  <c r="AS82" i="81"/>
  <c r="AR82" i="81"/>
  <c r="BH81" i="81"/>
  <c r="BG81" i="81"/>
  <c r="BB81" i="81"/>
  <c r="BA81" i="81"/>
  <c r="AZ81" i="81"/>
  <c r="AY81" i="81"/>
  <c r="AX81" i="81"/>
  <c r="AW81" i="81"/>
  <c r="AV81" i="81"/>
  <c r="AU81" i="81"/>
  <c r="AT81" i="81"/>
  <c r="AS81" i="81"/>
  <c r="AR81" i="81"/>
  <c r="BH80" i="81"/>
  <c r="BG80" i="81"/>
  <c r="BB80" i="81"/>
  <c r="BA80" i="81"/>
  <c r="AZ80" i="81"/>
  <c r="AY80" i="81"/>
  <c r="AX80" i="81"/>
  <c r="AW80" i="81"/>
  <c r="AV80" i="81"/>
  <c r="AU80" i="81"/>
  <c r="AT80" i="81"/>
  <c r="AS80" i="81"/>
  <c r="AR80" i="81"/>
  <c r="BH79" i="81"/>
  <c r="BG79" i="81"/>
  <c r="BB79" i="81"/>
  <c r="BA79" i="81"/>
  <c r="AZ79" i="81"/>
  <c r="AY79" i="81"/>
  <c r="AX79" i="81"/>
  <c r="AW79" i="81"/>
  <c r="AV79" i="81"/>
  <c r="AU79" i="81"/>
  <c r="AT79" i="81"/>
  <c r="AS79" i="81"/>
  <c r="AR79" i="81"/>
  <c r="BH78" i="81"/>
  <c r="BG78" i="81"/>
  <c r="BB78" i="81"/>
  <c r="BA78" i="81"/>
  <c r="AZ78" i="81"/>
  <c r="AY78" i="81"/>
  <c r="AX78" i="81"/>
  <c r="AW78" i="81"/>
  <c r="AV78" i="81"/>
  <c r="AU78" i="81"/>
  <c r="AT78" i="81"/>
  <c r="AS78" i="81"/>
  <c r="AR78" i="81"/>
  <c r="BH77" i="81"/>
  <c r="BG77" i="81"/>
  <c r="BB77" i="81"/>
  <c r="BA77" i="81"/>
  <c r="AZ77" i="81"/>
  <c r="AY77" i="81"/>
  <c r="AX77" i="81"/>
  <c r="AW77" i="81"/>
  <c r="AV77" i="81"/>
  <c r="AU77" i="81"/>
  <c r="AT77" i="81"/>
  <c r="AS77" i="81"/>
  <c r="AR77" i="81"/>
  <c r="BH76" i="81"/>
  <c r="BG76" i="81"/>
  <c r="BB76" i="81"/>
  <c r="BA76" i="81"/>
  <c r="AZ76" i="81"/>
  <c r="AY76" i="81"/>
  <c r="AX76" i="81"/>
  <c r="AW76" i="81"/>
  <c r="AV76" i="81"/>
  <c r="AU76" i="81"/>
  <c r="AT76" i="81"/>
  <c r="AS76" i="81"/>
  <c r="AR76" i="81"/>
  <c r="BH75" i="81"/>
  <c r="BG75" i="81"/>
  <c r="BB75" i="81"/>
  <c r="BA75" i="81"/>
  <c r="AZ75" i="81"/>
  <c r="AY75" i="81"/>
  <c r="AX75" i="81"/>
  <c r="AW75" i="81"/>
  <c r="AV75" i="81"/>
  <c r="AU75" i="81"/>
  <c r="AT75" i="81"/>
  <c r="AS75" i="81"/>
  <c r="AR75" i="81"/>
  <c r="BH74" i="81"/>
  <c r="BG74" i="81"/>
  <c r="BB74" i="81"/>
  <c r="BA74" i="81"/>
  <c r="AZ74" i="81"/>
  <c r="AY74" i="81"/>
  <c r="AX74" i="81"/>
  <c r="AW74" i="81"/>
  <c r="AV74" i="81"/>
  <c r="AU74" i="81"/>
  <c r="AT74" i="81"/>
  <c r="AS74" i="81"/>
  <c r="AR74" i="81"/>
  <c r="BH73" i="81"/>
  <c r="BG73" i="81"/>
  <c r="BB73" i="81"/>
  <c r="BA73" i="81"/>
  <c r="AZ73" i="81"/>
  <c r="AY73" i="81"/>
  <c r="AX73" i="81"/>
  <c r="AW73" i="81"/>
  <c r="AV73" i="81"/>
  <c r="AU73" i="81"/>
  <c r="AT73" i="81"/>
  <c r="AS73" i="81"/>
  <c r="AR73" i="81"/>
  <c r="BH72" i="81"/>
  <c r="BG72" i="81"/>
  <c r="BB72" i="81"/>
  <c r="BA72" i="81"/>
  <c r="AZ72" i="81"/>
  <c r="AY72" i="81"/>
  <c r="AX72" i="81"/>
  <c r="AW72" i="81"/>
  <c r="AV72" i="81"/>
  <c r="AU72" i="81"/>
  <c r="AT72" i="81"/>
  <c r="AS72" i="81"/>
  <c r="AR72" i="81"/>
  <c r="BH71" i="81"/>
  <c r="BG71" i="81"/>
  <c r="BB71" i="81"/>
  <c r="BA71" i="81"/>
  <c r="AZ71" i="81"/>
  <c r="AY71" i="81"/>
  <c r="AX71" i="81"/>
  <c r="AW71" i="81"/>
  <c r="AV71" i="81"/>
  <c r="AU71" i="81"/>
  <c r="AT71" i="81"/>
  <c r="AS71" i="81"/>
  <c r="AR71" i="81"/>
  <c r="BH70" i="81"/>
  <c r="BG70" i="81"/>
  <c r="BB70" i="81"/>
  <c r="BA70" i="81"/>
  <c r="AZ70" i="81"/>
  <c r="AY70" i="81"/>
  <c r="AX70" i="81"/>
  <c r="AW70" i="81"/>
  <c r="AV70" i="81"/>
  <c r="AU70" i="81"/>
  <c r="AT70" i="81"/>
  <c r="AS70" i="81"/>
  <c r="AR70" i="81"/>
  <c r="BH69" i="81"/>
  <c r="BG69" i="81"/>
  <c r="BB69" i="81"/>
  <c r="BA69" i="81"/>
  <c r="AZ69" i="81"/>
  <c r="AY69" i="81"/>
  <c r="AX69" i="81"/>
  <c r="AW69" i="81"/>
  <c r="AV69" i="81"/>
  <c r="AU69" i="81"/>
  <c r="AT69" i="81"/>
  <c r="AS69" i="81"/>
  <c r="AR69" i="81"/>
  <c r="BH68" i="81"/>
  <c r="BG68" i="81"/>
  <c r="BB68" i="81"/>
  <c r="BA68" i="81"/>
  <c r="AZ68" i="81"/>
  <c r="AY68" i="81"/>
  <c r="AX68" i="81"/>
  <c r="AW68" i="81"/>
  <c r="AV68" i="81"/>
  <c r="AU68" i="81"/>
  <c r="AT68" i="81"/>
  <c r="AS68" i="81"/>
  <c r="AR68" i="81"/>
  <c r="BH67" i="81"/>
  <c r="BG67" i="81"/>
  <c r="BB67" i="81"/>
  <c r="BA67" i="81"/>
  <c r="AZ67" i="81"/>
  <c r="AY67" i="81"/>
  <c r="AX67" i="81"/>
  <c r="AW67" i="81"/>
  <c r="AV67" i="81"/>
  <c r="AU67" i="81"/>
  <c r="AT67" i="81"/>
  <c r="AS67" i="81"/>
  <c r="AR67" i="81"/>
  <c r="BH66" i="81"/>
  <c r="BG66" i="81"/>
  <c r="BB66" i="81"/>
  <c r="BA66" i="81"/>
  <c r="AZ66" i="81"/>
  <c r="AY66" i="81"/>
  <c r="AX66" i="81"/>
  <c r="AW66" i="81"/>
  <c r="AV66" i="81"/>
  <c r="AU66" i="81"/>
  <c r="AT66" i="81"/>
  <c r="AS66" i="81"/>
  <c r="AR66" i="81"/>
  <c r="BH65" i="81"/>
  <c r="BG65" i="81"/>
  <c r="BB65" i="81"/>
  <c r="BA65" i="81"/>
  <c r="AZ65" i="81"/>
  <c r="AY65" i="81"/>
  <c r="AX65" i="81"/>
  <c r="AW65" i="81"/>
  <c r="AV65" i="81"/>
  <c r="AU65" i="81"/>
  <c r="AT65" i="81"/>
  <c r="AS65" i="81"/>
  <c r="AR65" i="81"/>
  <c r="BH64" i="81"/>
  <c r="BG64" i="81"/>
  <c r="BB64" i="81"/>
  <c r="BA64" i="81"/>
  <c r="AZ64" i="81"/>
  <c r="AY64" i="81"/>
  <c r="AX64" i="81"/>
  <c r="AW64" i="81"/>
  <c r="AV64" i="81"/>
  <c r="AU64" i="81"/>
  <c r="AT64" i="81"/>
  <c r="AS64" i="81"/>
  <c r="AR64" i="81"/>
  <c r="BH63" i="81"/>
  <c r="BG63" i="81"/>
  <c r="BB63" i="81"/>
  <c r="BA63" i="81"/>
  <c r="AZ63" i="81"/>
  <c r="AY63" i="81"/>
  <c r="AX63" i="81"/>
  <c r="AW63" i="81"/>
  <c r="AV63" i="81"/>
  <c r="AU63" i="81"/>
  <c r="AT63" i="81"/>
  <c r="AS63" i="81"/>
  <c r="AR63" i="81"/>
  <c r="BH62" i="81"/>
  <c r="BG62" i="81"/>
  <c r="BB62" i="81"/>
  <c r="BA62" i="81"/>
  <c r="AZ62" i="81"/>
  <c r="AY62" i="81"/>
  <c r="AX62" i="81"/>
  <c r="AW62" i="81"/>
  <c r="AV62" i="81"/>
  <c r="AU62" i="81"/>
  <c r="AT62" i="81"/>
  <c r="AS62" i="81"/>
  <c r="AR62" i="81"/>
  <c r="BH61" i="81"/>
  <c r="BG61" i="81"/>
  <c r="BB61" i="81"/>
  <c r="BA61" i="81"/>
  <c r="AZ61" i="81"/>
  <c r="AY61" i="81"/>
  <c r="AX61" i="81"/>
  <c r="AW61" i="81"/>
  <c r="AV61" i="81"/>
  <c r="AU61" i="81"/>
  <c r="AT61" i="81"/>
  <c r="AS61" i="81"/>
  <c r="AR61" i="81"/>
  <c r="BH60" i="81"/>
  <c r="BG60" i="81"/>
  <c r="BB60" i="81"/>
  <c r="BA60" i="81"/>
  <c r="AZ60" i="81"/>
  <c r="AY60" i="81"/>
  <c r="AX60" i="81"/>
  <c r="AW60" i="81"/>
  <c r="AV60" i="81"/>
  <c r="AU60" i="81"/>
  <c r="AT60" i="81"/>
  <c r="AS60" i="81"/>
  <c r="AR60" i="81"/>
  <c r="BH59" i="81"/>
  <c r="BG59" i="81"/>
  <c r="BB59" i="81"/>
  <c r="BA59" i="81"/>
  <c r="AZ59" i="81"/>
  <c r="AY59" i="81"/>
  <c r="AX59" i="81"/>
  <c r="AW59" i="81"/>
  <c r="AV59" i="81"/>
  <c r="AU59" i="81"/>
  <c r="AT59" i="81"/>
  <c r="AS59" i="81"/>
  <c r="AR59" i="81"/>
  <c r="BH58" i="81"/>
  <c r="BG58" i="81"/>
  <c r="BB58" i="81"/>
  <c r="BA58" i="81"/>
  <c r="AZ58" i="81"/>
  <c r="AY58" i="81"/>
  <c r="AX58" i="81"/>
  <c r="AW58" i="81"/>
  <c r="AV58" i="81"/>
  <c r="AU58" i="81"/>
  <c r="AT58" i="81"/>
  <c r="AS58" i="81"/>
  <c r="AR58" i="81"/>
  <c r="BH57" i="81"/>
  <c r="BG57" i="81"/>
  <c r="BB57" i="81"/>
  <c r="BA57" i="81"/>
  <c r="AZ57" i="81"/>
  <c r="AY57" i="81"/>
  <c r="AX57" i="81"/>
  <c r="AW57" i="81"/>
  <c r="AV57" i="81"/>
  <c r="AU57" i="81"/>
  <c r="AT57" i="81"/>
  <c r="AS57" i="81"/>
  <c r="AR57" i="81"/>
  <c r="BH56" i="81"/>
  <c r="BG56" i="81"/>
  <c r="BB56" i="81"/>
  <c r="BA56" i="81"/>
  <c r="AZ56" i="81"/>
  <c r="AY56" i="81"/>
  <c r="AX56" i="81"/>
  <c r="AW56" i="81"/>
  <c r="AV56" i="81"/>
  <c r="AU56" i="81"/>
  <c r="AT56" i="81"/>
  <c r="AS56" i="81"/>
  <c r="AR56" i="81"/>
  <c r="BH55" i="81"/>
  <c r="BG55" i="81"/>
  <c r="BB55" i="81"/>
  <c r="BA55" i="81"/>
  <c r="AZ55" i="81"/>
  <c r="AY55" i="81"/>
  <c r="AX55" i="81"/>
  <c r="AW55" i="81"/>
  <c r="AV55" i="81"/>
  <c r="AU55" i="81"/>
  <c r="AT55" i="81"/>
  <c r="AS55" i="81"/>
  <c r="AR55" i="81"/>
  <c r="BH54" i="81"/>
  <c r="BG54" i="81"/>
  <c r="BB54" i="81"/>
  <c r="BA54" i="81"/>
  <c r="AZ54" i="81"/>
  <c r="AY54" i="81"/>
  <c r="AX54" i="81"/>
  <c r="AW54" i="81"/>
  <c r="AV54" i="81"/>
  <c r="AU54" i="81"/>
  <c r="AT54" i="81"/>
  <c r="AS54" i="81"/>
  <c r="AR54" i="81"/>
  <c r="BH53" i="81"/>
  <c r="BG53" i="81"/>
  <c r="BB53" i="81"/>
  <c r="BA53" i="81"/>
  <c r="AZ53" i="81"/>
  <c r="AY53" i="81"/>
  <c r="AX53" i="81"/>
  <c r="AW53" i="81"/>
  <c r="AV53" i="81"/>
  <c r="AU53" i="81"/>
  <c r="AT53" i="81"/>
  <c r="AS53" i="81"/>
  <c r="AR53" i="81"/>
  <c r="BH52" i="81"/>
  <c r="BG52" i="81"/>
  <c r="BB52" i="81"/>
  <c r="BA52" i="81"/>
  <c r="AZ52" i="81"/>
  <c r="AY52" i="81"/>
  <c r="AX52" i="81"/>
  <c r="AW52" i="81"/>
  <c r="AV52" i="81"/>
  <c r="AU52" i="81"/>
  <c r="AT52" i="81"/>
  <c r="AS52" i="81"/>
  <c r="AR52" i="81"/>
  <c r="BH51" i="81"/>
  <c r="BG51" i="81"/>
  <c r="BB51" i="81"/>
  <c r="BA51" i="81"/>
  <c r="AZ51" i="81"/>
  <c r="AY51" i="81"/>
  <c r="AX51" i="81"/>
  <c r="AW51" i="81"/>
  <c r="AV51" i="81"/>
  <c r="AU51" i="81"/>
  <c r="AT51" i="81"/>
  <c r="AS51" i="81"/>
  <c r="AR51" i="81"/>
  <c r="BH50" i="81"/>
  <c r="BG50" i="81"/>
  <c r="BB50" i="81"/>
  <c r="BA50" i="81"/>
  <c r="AZ50" i="81"/>
  <c r="AY50" i="81"/>
  <c r="AX50" i="81"/>
  <c r="AW50" i="81"/>
  <c r="AV50" i="81"/>
  <c r="AU50" i="81"/>
  <c r="AT50" i="81"/>
  <c r="AS50" i="81"/>
  <c r="AR50" i="81"/>
  <c r="BH49" i="81"/>
  <c r="BG49" i="81"/>
  <c r="BB49" i="81"/>
  <c r="BA49" i="81"/>
  <c r="AZ49" i="81"/>
  <c r="AY49" i="81"/>
  <c r="AX49" i="81"/>
  <c r="AW49" i="81"/>
  <c r="AV49" i="81"/>
  <c r="AU49" i="81"/>
  <c r="AT49" i="81"/>
  <c r="AS49" i="81"/>
  <c r="AR49" i="81"/>
  <c r="BH48" i="81"/>
  <c r="BG48" i="81"/>
  <c r="BB48" i="81"/>
  <c r="BA48" i="81"/>
  <c r="AZ48" i="81"/>
  <c r="AY48" i="81"/>
  <c r="AX48" i="81"/>
  <c r="AW48" i="81"/>
  <c r="AV48" i="81"/>
  <c r="AU48" i="81"/>
  <c r="AT48" i="81"/>
  <c r="AS48" i="81"/>
  <c r="AR48" i="81"/>
  <c r="BH47" i="81"/>
  <c r="BG47" i="81"/>
  <c r="BB47" i="81"/>
  <c r="BA47" i="81"/>
  <c r="AZ47" i="81"/>
  <c r="AY47" i="81"/>
  <c r="AX47" i="81"/>
  <c r="AW47" i="81"/>
  <c r="AV47" i="81"/>
  <c r="AU47" i="81"/>
  <c r="AT47" i="81"/>
  <c r="AS47" i="81"/>
  <c r="AR47" i="81"/>
  <c r="BH46" i="81"/>
  <c r="BG46" i="81"/>
  <c r="BB46" i="81"/>
  <c r="BA46" i="81"/>
  <c r="AZ46" i="81"/>
  <c r="AY46" i="81"/>
  <c r="AX46" i="81"/>
  <c r="AW46" i="81"/>
  <c r="AV46" i="81"/>
  <c r="AU46" i="81"/>
  <c r="AT46" i="81"/>
  <c r="AS46" i="81"/>
  <c r="AR46" i="81"/>
  <c r="BH45" i="81"/>
  <c r="BG45" i="81"/>
  <c r="BB45" i="81"/>
  <c r="BA45" i="81"/>
  <c r="AZ45" i="81"/>
  <c r="AY45" i="81"/>
  <c r="AX45" i="81"/>
  <c r="AW45" i="81"/>
  <c r="AV45" i="81"/>
  <c r="AU45" i="81"/>
  <c r="AT45" i="81"/>
  <c r="AS45" i="81"/>
  <c r="AR45" i="81"/>
  <c r="BH44" i="81"/>
  <c r="BG44" i="81"/>
  <c r="BB44" i="81"/>
  <c r="BA44" i="81"/>
  <c r="AZ44" i="81"/>
  <c r="AY44" i="81"/>
  <c r="AX44" i="81"/>
  <c r="AW44" i="81"/>
  <c r="AV44" i="81"/>
  <c r="AU44" i="81"/>
  <c r="AT44" i="81"/>
  <c r="AS44" i="81"/>
  <c r="AR44" i="81"/>
  <c r="BH43" i="81"/>
  <c r="BG43" i="81"/>
  <c r="BB43" i="81"/>
  <c r="BA43" i="81"/>
  <c r="AZ43" i="81"/>
  <c r="AY43" i="81"/>
  <c r="AX43" i="81"/>
  <c r="AW43" i="81"/>
  <c r="AV43" i="81"/>
  <c r="AU43" i="81"/>
  <c r="AT43" i="81"/>
  <c r="AS43" i="81"/>
  <c r="AR43" i="81"/>
  <c r="BH42" i="81"/>
  <c r="BG42" i="81"/>
  <c r="BB42" i="81"/>
  <c r="BA42" i="81"/>
  <c r="AZ42" i="81"/>
  <c r="AY42" i="81"/>
  <c r="AX42" i="81"/>
  <c r="AW42" i="81"/>
  <c r="AV42" i="81"/>
  <c r="AU42" i="81"/>
  <c r="AT42" i="81"/>
  <c r="AS42" i="81"/>
  <c r="AR42" i="81"/>
  <c r="BH41" i="81"/>
  <c r="BG41" i="81"/>
  <c r="BB41" i="81"/>
  <c r="BA41" i="81"/>
  <c r="AZ41" i="81"/>
  <c r="AY41" i="81"/>
  <c r="AX41" i="81"/>
  <c r="AW41" i="81"/>
  <c r="AV41" i="81"/>
  <c r="AU41" i="81"/>
  <c r="AT41" i="81"/>
  <c r="AS41" i="81"/>
  <c r="AR41" i="81"/>
  <c r="BH40" i="81"/>
  <c r="BG40" i="81"/>
  <c r="BB40" i="81"/>
  <c r="BA40" i="81"/>
  <c r="AZ40" i="81"/>
  <c r="AY40" i="81"/>
  <c r="AX40" i="81"/>
  <c r="AW40" i="81"/>
  <c r="AV40" i="81"/>
  <c r="AU40" i="81"/>
  <c r="AT40" i="81"/>
  <c r="AS40" i="81"/>
  <c r="AR40" i="81"/>
  <c r="BH39" i="81"/>
  <c r="BG39" i="81"/>
  <c r="BB39" i="81"/>
  <c r="BA39" i="81"/>
  <c r="AZ39" i="81"/>
  <c r="AY39" i="81"/>
  <c r="AX39" i="81"/>
  <c r="AW39" i="81"/>
  <c r="AV39" i="81"/>
  <c r="AU39" i="81"/>
  <c r="AT39" i="81"/>
  <c r="AS39" i="81"/>
  <c r="AR39" i="81"/>
  <c r="BH38" i="81"/>
  <c r="BG38" i="81"/>
  <c r="BB38" i="81"/>
  <c r="BA38" i="81"/>
  <c r="AZ38" i="81"/>
  <c r="AY38" i="81"/>
  <c r="AX38" i="81"/>
  <c r="AW38" i="81"/>
  <c r="AV38" i="81"/>
  <c r="AU38" i="81"/>
  <c r="AT38" i="81"/>
  <c r="AS38" i="81"/>
  <c r="AR38" i="81"/>
  <c r="BH37" i="81"/>
  <c r="BG37" i="81"/>
  <c r="BB37" i="81"/>
  <c r="BA37" i="81"/>
  <c r="AZ37" i="81"/>
  <c r="AY37" i="81"/>
  <c r="AX37" i="81"/>
  <c r="AW37" i="81"/>
  <c r="AV37" i="81"/>
  <c r="AU37" i="81"/>
  <c r="AT37" i="81"/>
  <c r="AS37" i="81"/>
  <c r="AR37" i="81"/>
  <c r="BH36" i="81"/>
  <c r="BG36" i="81"/>
  <c r="BB36" i="81"/>
  <c r="BA36" i="81"/>
  <c r="AZ36" i="81"/>
  <c r="AY36" i="81"/>
  <c r="AX36" i="81"/>
  <c r="AW36" i="81"/>
  <c r="AV36" i="81"/>
  <c r="AU36" i="81"/>
  <c r="AT36" i="81"/>
  <c r="AS36" i="81"/>
  <c r="AR36" i="81"/>
  <c r="BH35" i="81"/>
  <c r="BG35" i="81"/>
  <c r="BB35" i="81"/>
  <c r="BA35" i="81"/>
  <c r="AZ35" i="81"/>
  <c r="AY35" i="81"/>
  <c r="AX35" i="81"/>
  <c r="AW35" i="81"/>
  <c r="AV35" i="81"/>
  <c r="AU35" i="81"/>
  <c r="AT35" i="81"/>
  <c r="AS35" i="81"/>
  <c r="AR35" i="81"/>
  <c r="BH34" i="81"/>
  <c r="BG34" i="81"/>
  <c r="BB34" i="81"/>
  <c r="BA34" i="81"/>
  <c r="AZ34" i="81"/>
  <c r="AY34" i="81"/>
  <c r="AX34" i="81"/>
  <c r="AW34" i="81"/>
  <c r="AV34" i="81"/>
  <c r="AU34" i="81"/>
  <c r="AT34" i="81"/>
  <c r="AS34" i="81"/>
  <c r="AR34" i="81"/>
  <c r="BH33" i="81"/>
  <c r="BG33" i="81"/>
  <c r="BB33" i="81"/>
  <c r="BA33" i="81"/>
  <c r="AZ33" i="81"/>
  <c r="AY33" i="81"/>
  <c r="AX33" i="81"/>
  <c r="AW33" i="81"/>
  <c r="AV33" i="81"/>
  <c r="AU33" i="81"/>
  <c r="AT33" i="81"/>
  <c r="AS33" i="81"/>
  <c r="AR33" i="81"/>
  <c r="BH32" i="81"/>
  <c r="BG32" i="81"/>
  <c r="BB32" i="81"/>
  <c r="BA32" i="81"/>
  <c r="AZ32" i="81"/>
  <c r="AY32" i="81"/>
  <c r="AX32" i="81"/>
  <c r="AW32" i="81"/>
  <c r="AV32" i="81"/>
  <c r="AU32" i="81"/>
  <c r="AT32" i="81"/>
  <c r="AS32" i="81"/>
  <c r="AR32" i="81"/>
  <c r="BH31" i="81"/>
  <c r="BG31" i="81"/>
  <c r="BB31" i="81"/>
  <c r="BA31" i="81"/>
  <c r="AZ31" i="81"/>
  <c r="AY31" i="81"/>
  <c r="AX31" i="81"/>
  <c r="AW31" i="81"/>
  <c r="AV31" i="81"/>
  <c r="AU31" i="81"/>
  <c r="AT31" i="81"/>
  <c r="AS31" i="81"/>
  <c r="AR31" i="81"/>
  <c r="BH30" i="81"/>
  <c r="BG30" i="81"/>
  <c r="BB30" i="81"/>
  <c r="BA30" i="81"/>
  <c r="AZ30" i="81"/>
  <c r="AY30" i="81"/>
  <c r="AX30" i="81"/>
  <c r="AW30" i="81"/>
  <c r="AV30" i="81"/>
  <c r="AU30" i="81"/>
  <c r="AT30" i="81"/>
  <c r="AS30" i="81"/>
  <c r="AR30" i="81"/>
  <c r="BH29" i="81"/>
  <c r="BG29" i="81"/>
  <c r="BB29" i="81"/>
  <c r="BA29" i="81"/>
  <c r="AZ29" i="81"/>
  <c r="AY29" i="81"/>
  <c r="AX29" i="81"/>
  <c r="AW29" i="81"/>
  <c r="AV29" i="81"/>
  <c r="AU29" i="81"/>
  <c r="AT29" i="81"/>
  <c r="AS29" i="81"/>
  <c r="AR29" i="81"/>
  <c r="BH28" i="81"/>
  <c r="BG28" i="81"/>
  <c r="BB28" i="81"/>
  <c r="BA28" i="81"/>
  <c r="AZ28" i="81"/>
  <c r="AY28" i="81"/>
  <c r="AX28" i="81"/>
  <c r="AW28" i="81"/>
  <c r="AV28" i="81"/>
  <c r="AU28" i="81"/>
  <c r="AT28" i="81"/>
  <c r="AS28" i="81"/>
  <c r="AR28" i="81"/>
  <c r="BH27" i="81"/>
  <c r="BG27" i="81"/>
  <c r="BB27" i="81"/>
  <c r="BA27" i="81"/>
  <c r="AZ27" i="81"/>
  <c r="AY27" i="81"/>
  <c r="AX27" i="81"/>
  <c r="AW27" i="81"/>
  <c r="AV27" i="81"/>
  <c r="AU27" i="81"/>
  <c r="AT27" i="81"/>
  <c r="AS27" i="81"/>
  <c r="AR27" i="81"/>
  <c r="BH26" i="81"/>
  <c r="BG26" i="81"/>
  <c r="BB26" i="81"/>
  <c r="BA26" i="81"/>
  <c r="AZ26" i="81"/>
  <c r="AY26" i="81"/>
  <c r="AX26" i="81"/>
  <c r="AW26" i="81"/>
  <c r="AV26" i="81"/>
  <c r="AU26" i="81"/>
  <c r="AT26" i="81"/>
  <c r="AS26" i="81"/>
  <c r="AR26" i="81"/>
  <c r="BH25" i="81"/>
  <c r="BG25" i="81"/>
  <c r="BB25" i="81"/>
  <c r="BA25" i="81"/>
  <c r="AZ25" i="81"/>
  <c r="AY25" i="81"/>
  <c r="AX25" i="81"/>
  <c r="AW25" i="81"/>
  <c r="AV25" i="81"/>
  <c r="AU25" i="81"/>
  <c r="AT25" i="81"/>
  <c r="AS25" i="81"/>
  <c r="AR25" i="81"/>
  <c r="BH24" i="81"/>
  <c r="BG24" i="81"/>
  <c r="BB24" i="81"/>
  <c r="BA24" i="81"/>
  <c r="AZ24" i="81"/>
  <c r="AY24" i="81"/>
  <c r="AX24" i="81"/>
  <c r="AW24" i="81"/>
  <c r="AV24" i="81"/>
  <c r="AU24" i="81"/>
  <c r="AT24" i="81"/>
  <c r="AS24" i="81"/>
  <c r="AR24" i="81"/>
  <c r="BH23" i="81"/>
  <c r="BG23" i="81"/>
  <c r="BB23" i="81"/>
  <c r="BA23" i="81"/>
  <c r="AZ23" i="81"/>
  <c r="AY23" i="81"/>
  <c r="AX23" i="81"/>
  <c r="AW23" i="81"/>
  <c r="AV23" i="81"/>
  <c r="AU23" i="81"/>
  <c r="AT23" i="81"/>
  <c r="AS23" i="81"/>
  <c r="AR23" i="81"/>
  <c r="BH22" i="81"/>
  <c r="BG22" i="81"/>
  <c r="BB22" i="81"/>
  <c r="BA22" i="81"/>
  <c r="AZ22" i="81"/>
  <c r="AY22" i="81"/>
  <c r="AX22" i="81"/>
  <c r="AW22" i="81"/>
  <c r="AV22" i="81"/>
  <c r="AU22" i="81"/>
  <c r="AT22" i="81"/>
  <c r="AS22" i="81"/>
  <c r="AR22" i="81"/>
  <c r="BH21" i="81"/>
  <c r="BG21" i="81"/>
  <c r="BB21" i="81"/>
  <c r="BA21" i="81"/>
  <c r="AZ21" i="81"/>
  <c r="AY21" i="81"/>
  <c r="AX21" i="81"/>
  <c r="AW21" i="81"/>
  <c r="AV21" i="81"/>
  <c r="AU21" i="81"/>
  <c r="AT21" i="81"/>
  <c r="AS21" i="81"/>
  <c r="AR21" i="81"/>
  <c r="BH20" i="81"/>
  <c r="BG20" i="81"/>
  <c r="BB20" i="81"/>
  <c r="BA20" i="81"/>
  <c r="AZ20" i="81"/>
  <c r="AY20" i="81"/>
  <c r="AX20" i="81"/>
  <c r="AW20" i="81"/>
  <c r="AV20" i="81"/>
  <c r="AU20" i="81"/>
  <c r="AT20" i="81"/>
  <c r="AS20" i="81"/>
  <c r="AR20" i="81"/>
  <c r="BH19" i="81"/>
  <c r="BG19" i="81"/>
  <c r="BB19" i="81"/>
  <c r="BA19" i="81"/>
  <c r="AZ19" i="81"/>
  <c r="AY19" i="81"/>
  <c r="AX19" i="81"/>
  <c r="AW19" i="81"/>
  <c r="AV19" i="81"/>
  <c r="AU19" i="81"/>
  <c r="AT19" i="81"/>
  <c r="AS19" i="81"/>
  <c r="AR19" i="81"/>
  <c r="BH18" i="81"/>
  <c r="BG18" i="81"/>
  <c r="BB18" i="81"/>
  <c r="BA18" i="81"/>
  <c r="AZ18" i="81"/>
  <c r="AY18" i="81"/>
  <c r="AX18" i="81"/>
  <c r="AW18" i="81"/>
  <c r="AV18" i="81"/>
  <c r="AU18" i="81"/>
  <c r="AT18" i="81"/>
  <c r="AS18" i="81"/>
  <c r="AR18" i="81"/>
  <c r="BH17" i="81"/>
  <c r="BG17" i="81"/>
  <c r="BB17" i="81"/>
  <c r="BA17" i="81"/>
  <c r="AZ17" i="81"/>
  <c r="AY17" i="81"/>
  <c r="AX17" i="81"/>
  <c r="AW17" i="81"/>
  <c r="AV17" i="81"/>
  <c r="AU17" i="81"/>
  <c r="AT17" i="81"/>
  <c r="AS17" i="81"/>
  <c r="AR17" i="81"/>
  <c r="BH16" i="81"/>
  <c r="BG16" i="81"/>
  <c r="BB16" i="81"/>
  <c r="BA16" i="81"/>
  <c r="AZ16" i="81"/>
  <c r="AY16" i="81"/>
  <c r="AX16" i="81"/>
  <c r="AW16" i="81"/>
  <c r="AV16" i="81"/>
  <c r="AU16" i="81"/>
  <c r="AT16" i="81"/>
  <c r="AS16" i="81"/>
  <c r="AR16" i="81"/>
  <c r="BH15" i="81"/>
  <c r="BG15" i="81"/>
  <c r="BB15" i="81"/>
  <c r="BA15" i="81"/>
  <c r="AZ15" i="81"/>
  <c r="AY15" i="81"/>
  <c r="AX15" i="81"/>
  <c r="AW15" i="81"/>
  <c r="AV15" i="81"/>
  <c r="AU15" i="81"/>
  <c r="AT15" i="81"/>
  <c r="AS15" i="81"/>
  <c r="AR15" i="81"/>
  <c r="BH14" i="81"/>
  <c r="BG14" i="81"/>
  <c r="BB14" i="81"/>
  <c r="BA14" i="81"/>
  <c r="AZ14" i="81"/>
  <c r="AY14" i="81"/>
  <c r="AX14" i="81"/>
  <c r="AW14" i="81"/>
  <c r="AV14" i="81"/>
  <c r="AU14" i="81"/>
  <c r="AT14" i="81"/>
  <c r="AS14" i="81"/>
  <c r="AR14" i="81"/>
  <c r="BH13" i="81"/>
  <c r="BG13" i="81"/>
  <c r="BB13" i="81"/>
  <c r="BA13" i="81"/>
  <c r="AZ13" i="81"/>
  <c r="AY13" i="81"/>
  <c r="AX13" i="81"/>
  <c r="AW13" i="81"/>
  <c r="AV13" i="81"/>
  <c r="AU13" i="81"/>
  <c r="AT13" i="81"/>
  <c r="AS13" i="81"/>
  <c r="AR13" i="81"/>
  <c r="BH12" i="81"/>
  <c r="BG12" i="81"/>
  <c r="BB12" i="81"/>
  <c r="BA12" i="81"/>
  <c r="AZ12" i="81"/>
  <c r="AY12" i="81"/>
  <c r="AX12" i="81"/>
  <c r="AW12" i="81"/>
  <c r="AV12" i="81"/>
  <c r="AU12" i="81"/>
  <c r="AT12" i="81"/>
  <c r="AS12" i="81"/>
  <c r="AR12" i="81"/>
  <c r="BH11" i="81"/>
  <c r="BG11" i="81"/>
  <c r="BB11" i="81"/>
  <c r="BA11" i="81"/>
  <c r="AZ11" i="81"/>
  <c r="AY11" i="81"/>
  <c r="AX11" i="81"/>
  <c r="AW11" i="81"/>
  <c r="AV11" i="81"/>
  <c r="AU11" i="81"/>
  <c r="AT11" i="81"/>
  <c r="AS11" i="81"/>
  <c r="AR11" i="81"/>
  <c r="BH10" i="81"/>
  <c r="BG10" i="81"/>
  <c r="BB10" i="81"/>
  <c r="BA10" i="81"/>
  <c r="AZ10" i="81"/>
  <c r="AY10" i="81"/>
  <c r="AX10" i="81"/>
  <c r="AW10" i="81"/>
  <c r="AV10" i="81"/>
  <c r="AU10" i="81"/>
  <c r="AT10" i="81"/>
  <c r="AS10" i="81"/>
  <c r="AR10" i="81"/>
  <c r="BH9" i="81"/>
  <c r="BG9" i="81"/>
  <c r="BB9" i="81"/>
  <c r="BA9" i="81"/>
  <c r="AZ9" i="81"/>
  <c r="AY9" i="81"/>
  <c r="AX9" i="81"/>
  <c r="AW9" i="81"/>
  <c r="AV9" i="81"/>
  <c r="AU9" i="81"/>
  <c r="AT9" i="81"/>
  <c r="AS9" i="81"/>
  <c r="AR9" i="81"/>
  <c r="BH8" i="81"/>
  <c r="BG8" i="81"/>
  <c r="BB8" i="81"/>
  <c r="BA8" i="81"/>
  <c r="AZ8" i="81"/>
  <c r="AY8" i="81"/>
  <c r="AX8" i="81"/>
  <c r="AW8" i="81"/>
  <c r="AV8" i="81"/>
  <c r="AU8" i="81"/>
  <c r="AT8" i="81"/>
  <c r="AS8" i="81"/>
  <c r="AR8" i="81"/>
  <c r="BH7" i="81"/>
  <c r="BG7" i="81"/>
  <c r="BB7" i="81"/>
  <c r="BA7" i="81"/>
  <c r="AZ7" i="81"/>
  <c r="AY7" i="81"/>
  <c r="AX7" i="81"/>
  <c r="AW7" i="81"/>
  <c r="AV7" i="81"/>
  <c r="AU7" i="81"/>
  <c r="AT7" i="81"/>
  <c r="AS7" i="81"/>
  <c r="AR7" i="81"/>
  <c r="BH6" i="81"/>
  <c r="BG6" i="81"/>
  <c r="BB6" i="81"/>
  <c r="BA6" i="81"/>
  <c r="AZ6" i="81"/>
  <c r="AY6" i="81"/>
  <c r="AX6" i="81"/>
  <c r="AW6" i="81"/>
  <c r="AV6" i="81"/>
  <c r="AU6" i="81"/>
  <c r="AT6" i="81"/>
  <c r="AS6" i="81"/>
  <c r="AR6" i="81"/>
  <c r="BH5" i="81"/>
  <c r="BG5" i="81"/>
  <c r="BB5" i="81"/>
  <c r="BA5" i="81"/>
  <c r="AZ5" i="81"/>
  <c r="AY5" i="81"/>
  <c r="AX5" i="81"/>
  <c r="AW5" i="81"/>
  <c r="AV5" i="81"/>
  <c r="AU5" i="81"/>
  <c r="AT5" i="81"/>
  <c r="AS5" i="81"/>
  <c r="AR5" i="81"/>
  <c r="BH4" i="81"/>
  <c r="BG4" i="81"/>
  <c r="BB4" i="81"/>
  <c r="BA4" i="81"/>
  <c r="AZ4" i="81"/>
  <c r="AY4" i="81"/>
  <c r="AX4" i="81"/>
  <c r="AW4" i="81"/>
  <c r="AV4" i="81"/>
  <c r="AU4" i="81"/>
  <c r="AT4" i="81"/>
  <c r="AS4" i="81"/>
  <c r="AR4" i="81"/>
  <c r="BH3" i="81"/>
  <c r="BG3" i="81"/>
  <c r="BB3" i="81"/>
  <c r="BA3" i="81"/>
  <c r="AZ3" i="81"/>
  <c r="AY3" i="81"/>
  <c r="AX3" i="81"/>
  <c r="AW3" i="81"/>
  <c r="AV3" i="81"/>
  <c r="AU3" i="81"/>
  <c r="AT3" i="81"/>
  <c r="AS3" i="81"/>
  <c r="AR3" i="81"/>
  <c r="B297" i="81"/>
  <c r="R789" i="81" l="1"/>
  <c r="AA786" i="81"/>
  <c r="BC789" i="81"/>
  <c r="BC786" i="81"/>
  <c r="R788" i="81"/>
  <c r="BC788" i="81"/>
  <c r="R790" i="81"/>
  <c r="AE790" i="81"/>
  <c r="AM790" i="81" s="1"/>
  <c r="AN790" i="81" s="1"/>
  <c r="AO790" i="81" s="1"/>
  <c r="AP790" i="81" s="1"/>
  <c r="Y790" i="81"/>
  <c r="AA790" i="81" s="1"/>
  <c r="C790" i="81"/>
  <c r="AE789" i="81"/>
  <c r="AM789" i="81" s="1"/>
  <c r="AN789" i="81" s="1"/>
  <c r="AO789" i="81" s="1"/>
  <c r="AP789" i="81" s="1"/>
  <c r="Y789" i="81"/>
  <c r="AA789" i="81" s="1"/>
  <c r="C789" i="81"/>
  <c r="AE788" i="81"/>
  <c r="AM788" i="81" s="1"/>
  <c r="AN788" i="81" s="1"/>
  <c r="AO788" i="81" s="1"/>
  <c r="AP788" i="81" s="1"/>
  <c r="C788" i="81"/>
  <c r="Y788" i="81"/>
  <c r="AA788" i="81" s="1"/>
  <c r="AE787" i="81"/>
  <c r="AM787" i="81" s="1"/>
  <c r="AN787" i="81" s="1"/>
  <c r="AO787" i="81" s="1"/>
  <c r="AP787" i="81" s="1"/>
  <c r="Q787" i="81"/>
  <c r="R787" i="81" s="1"/>
  <c r="Y787" i="81"/>
  <c r="AA787" i="81" s="1"/>
  <c r="AE786" i="81"/>
  <c r="AM786" i="81" s="1"/>
  <c r="C786" i="81"/>
  <c r="Q786" i="81"/>
  <c r="R786" i="81" s="1"/>
  <c r="BJ297" i="81"/>
  <c r="BI297" i="81"/>
  <c r="BF297" i="81"/>
  <c r="AU326" i="75"/>
  <c r="AT326" i="75"/>
  <c r="AS326" i="75"/>
  <c r="AN326" i="75"/>
  <c r="AF326" i="75"/>
  <c r="AC326" i="75"/>
  <c r="AU325" i="75"/>
  <c r="AT325" i="75"/>
  <c r="AS325" i="75"/>
  <c r="AN325" i="75"/>
  <c r="AF325" i="75"/>
  <c r="AC325" i="75"/>
  <c r="AU324" i="75"/>
  <c r="AT324" i="75"/>
  <c r="AS324" i="75"/>
  <c r="AN324" i="75"/>
  <c r="AF324" i="75"/>
  <c r="AC324" i="75"/>
  <c r="AU323" i="75"/>
  <c r="AS323" i="75"/>
  <c r="AT323" i="75" s="1"/>
  <c r="AN323" i="75"/>
  <c r="AF323" i="75"/>
  <c r="AC323" i="75"/>
  <c r="AU322" i="75"/>
  <c r="AT322" i="75"/>
  <c r="AS322" i="75"/>
  <c r="AN322" i="75"/>
  <c r="AF322" i="75"/>
  <c r="AC322" i="75"/>
  <c r="AU321" i="75"/>
  <c r="AT321" i="75"/>
  <c r="AS321" i="75"/>
  <c r="AN321" i="75"/>
  <c r="AF321" i="75"/>
  <c r="AC321" i="75"/>
  <c r="AU320" i="75"/>
  <c r="AT320" i="75"/>
  <c r="AS320" i="75"/>
  <c r="AN320" i="75"/>
  <c r="AF320" i="75"/>
  <c r="AC320" i="75"/>
  <c r="AU319" i="75"/>
  <c r="AT319" i="75"/>
  <c r="AS319" i="75"/>
  <c r="AN319" i="75"/>
  <c r="AF319" i="75"/>
  <c r="AC319" i="75"/>
  <c r="AU318" i="75"/>
  <c r="AT318" i="75"/>
  <c r="AS318" i="75"/>
  <c r="AN318" i="75"/>
  <c r="AF318" i="75"/>
  <c r="AC318" i="75"/>
  <c r="AU317" i="75"/>
  <c r="AT317" i="75"/>
  <c r="AS317" i="75"/>
  <c r="AN317" i="75"/>
  <c r="AF317" i="75"/>
  <c r="AC317" i="75"/>
  <c r="AU316" i="75"/>
  <c r="AT316" i="75"/>
  <c r="AS316" i="75"/>
  <c r="AN316" i="75"/>
  <c r="AF316" i="75"/>
  <c r="AC316" i="75"/>
  <c r="AU315" i="75"/>
  <c r="AT315" i="75"/>
  <c r="AS315" i="75"/>
  <c r="AN315" i="75"/>
  <c r="AF315" i="75"/>
  <c r="AC315" i="75"/>
  <c r="AU314" i="75"/>
  <c r="AT314" i="75"/>
  <c r="AS314" i="75"/>
  <c r="AN314" i="75"/>
  <c r="AF314" i="75"/>
  <c r="AC314" i="75"/>
  <c r="AU313" i="75"/>
  <c r="AT313" i="75"/>
  <c r="AS313" i="75"/>
  <c r="AN313" i="75"/>
  <c r="AF313" i="75"/>
  <c r="AC313" i="75"/>
  <c r="AU312" i="75"/>
  <c r="AT312" i="75"/>
  <c r="AS312" i="75"/>
  <c r="AN312" i="75"/>
  <c r="AF312" i="75"/>
  <c r="AC312" i="75"/>
  <c r="AU311" i="75"/>
  <c r="AT311" i="75"/>
  <c r="AS311" i="75"/>
  <c r="AN311" i="75"/>
  <c r="AF311" i="75"/>
  <c r="AC311" i="75"/>
  <c r="AU310" i="75"/>
  <c r="AT310" i="75"/>
  <c r="AS310" i="75"/>
  <c r="AN310" i="75"/>
  <c r="AF310" i="75"/>
  <c r="AC310" i="75"/>
  <c r="AU309" i="75"/>
  <c r="AT309" i="75"/>
  <c r="AS309" i="75"/>
  <c r="AN309" i="75"/>
  <c r="AF309" i="75"/>
  <c r="AC309" i="75"/>
  <c r="AU308" i="75"/>
  <c r="AT308" i="75"/>
  <c r="AS308" i="75"/>
  <c r="AN308" i="75"/>
  <c r="AF308" i="75"/>
  <c r="AC308" i="75"/>
  <c r="AU307" i="75"/>
  <c r="AT307" i="75"/>
  <c r="AS307" i="75"/>
  <c r="AN307" i="75"/>
  <c r="AF307" i="75"/>
  <c r="AC307" i="75"/>
  <c r="AU306" i="75"/>
  <c r="AT306" i="75"/>
  <c r="AS306" i="75"/>
  <c r="AN306" i="75"/>
  <c r="AF306" i="75"/>
  <c r="AC306" i="75"/>
  <c r="AU305" i="75"/>
  <c r="AT305" i="75"/>
  <c r="AS305" i="75"/>
  <c r="AN305" i="75"/>
  <c r="AF305" i="75"/>
  <c r="AC305" i="75"/>
  <c r="AU304" i="75"/>
  <c r="AT304" i="75"/>
  <c r="AS304" i="75"/>
  <c r="AN304" i="75"/>
  <c r="AF304" i="75"/>
  <c r="AC304" i="75"/>
  <c r="AU303" i="75"/>
  <c r="AT303" i="75"/>
  <c r="AS303" i="75"/>
  <c r="AN303" i="75"/>
  <c r="AF303" i="75"/>
  <c r="AC303" i="75"/>
  <c r="AU302" i="75"/>
  <c r="AT302" i="75"/>
  <c r="AS302" i="75"/>
  <c r="AN302" i="75"/>
  <c r="AF302" i="75"/>
  <c r="AC302" i="75"/>
  <c r="AU301" i="75"/>
  <c r="AT301" i="75"/>
  <c r="AS301" i="75"/>
  <c r="AN301" i="75"/>
  <c r="AF301" i="75"/>
  <c r="AC301" i="75"/>
  <c r="AU300" i="75"/>
  <c r="AT300" i="75"/>
  <c r="AS300" i="75"/>
  <c r="AN300" i="75"/>
  <c r="AF300" i="75"/>
  <c r="AC300" i="75"/>
  <c r="AU299" i="75"/>
  <c r="AT299" i="75"/>
  <c r="AS299" i="75"/>
  <c r="AN299" i="75"/>
  <c r="AF299" i="75"/>
  <c r="AC299" i="75"/>
  <c r="AU298" i="75"/>
  <c r="AT298" i="75"/>
  <c r="AS298" i="75"/>
  <c r="AN298" i="75"/>
  <c r="AF298" i="75"/>
  <c r="AC298" i="75"/>
  <c r="AN786" i="81" l="1"/>
  <c r="AO786" i="81" s="1"/>
  <c r="AP786" i="81" s="1"/>
  <c r="AF790" i="81"/>
  <c r="Z790" i="81"/>
  <c r="AI790" i="81"/>
  <c r="AJ790" i="81" s="1"/>
  <c r="AF789" i="81"/>
  <c r="Z789" i="81"/>
  <c r="AI789" i="81"/>
  <c r="AJ789" i="81" s="1"/>
  <c r="AF788" i="81"/>
  <c r="Z788" i="81"/>
  <c r="AI788" i="81"/>
  <c r="AJ788" i="81" s="1"/>
  <c r="AF787" i="81"/>
  <c r="Z787" i="81"/>
  <c r="AI787" i="81"/>
  <c r="AJ787" i="81" s="1"/>
  <c r="AF786" i="81"/>
  <c r="AI786" i="81"/>
  <c r="AJ786" i="81" s="1"/>
  <c r="Z786" i="81"/>
  <c r="BC297" i="81"/>
  <c r="BJ792" i="81"/>
  <c r="BI792" i="81"/>
  <c r="BF792" i="81"/>
  <c r="U792" i="81"/>
  <c r="AD792" i="81" s="1"/>
  <c r="AE792" i="81" s="1"/>
  <c r="G792" i="81"/>
  <c r="B792" i="81"/>
  <c r="U190" i="81"/>
  <c r="AD190" i="81" s="1"/>
  <c r="AE190" i="81" s="1"/>
  <c r="Z190" i="81" s="1"/>
  <c r="AG790" i="81" l="1"/>
  <c r="AH790" i="81" s="1"/>
  <c r="AK790" i="81" s="1"/>
  <c r="AG789" i="81"/>
  <c r="AH789" i="81" s="1"/>
  <c r="AK789" i="81" s="1"/>
  <c r="AG788" i="81"/>
  <c r="AH788" i="81" s="1"/>
  <c r="AK788" i="81" s="1"/>
  <c r="AG787" i="81"/>
  <c r="AH787" i="81" s="1"/>
  <c r="AK787" i="81" s="1"/>
  <c r="AG786" i="81"/>
  <c r="AH786" i="81" s="1"/>
  <c r="AK786" i="81" s="1"/>
  <c r="AF792" i="81"/>
  <c r="Z792" i="81"/>
  <c r="AM792" i="81"/>
  <c r="AI792" i="81"/>
  <c r="AJ792" i="81" s="1"/>
  <c r="Y418" i="81"/>
  <c r="X418" i="81"/>
  <c r="U418" i="81"/>
  <c r="AD418" i="81" s="1"/>
  <c r="AE418" i="81" s="1"/>
  <c r="Q418" i="81"/>
  <c r="Y417" i="81"/>
  <c r="X417" i="81"/>
  <c r="U417" i="81"/>
  <c r="AD417" i="81" s="1"/>
  <c r="AE417" i="81" s="1"/>
  <c r="Q417" i="81"/>
  <c r="I418" i="81"/>
  <c r="I417" i="81"/>
  <c r="C418" i="81"/>
  <c r="B418" i="81"/>
  <c r="C417" i="81"/>
  <c r="B417" i="81"/>
  <c r="U82" i="81"/>
  <c r="AG792" i="81" l="1"/>
  <c r="AH792" i="81" s="1"/>
  <c r="AA417" i="81"/>
  <c r="R418" i="81"/>
  <c r="AA418" i="81"/>
  <c r="R417" i="81"/>
  <c r="AI417" i="81"/>
  <c r="AJ417" i="81" s="1"/>
  <c r="AF417" i="81"/>
  <c r="Z417" i="81"/>
  <c r="Z418" i="81"/>
  <c r="AF418" i="81"/>
  <c r="AI418" i="81"/>
  <c r="AJ418" i="81" s="1"/>
  <c r="AM417" i="81"/>
  <c r="AN417" i="81" s="1"/>
  <c r="AO417" i="81" s="1"/>
  <c r="AP417" i="81" s="1"/>
  <c r="AM418" i="81"/>
  <c r="AN418" i="81" s="1"/>
  <c r="AO418" i="81" s="1"/>
  <c r="AP418" i="81" s="1"/>
  <c r="AD82" i="81"/>
  <c r="AE82" i="81" s="1"/>
  <c r="AG417" i="81" l="1"/>
  <c r="AH417" i="81" s="1"/>
  <c r="AK417" i="81" s="1"/>
  <c r="AG418" i="81"/>
  <c r="AH418" i="81" s="1"/>
  <c r="AK418" i="81" s="1"/>
  <c r="Z82" i="81"/>
  <c r="AI82" i="81"/>
  <c r="AJ82" i="81" s="1"/>
  <c r="AF82" i="81"/>
  <c r="AG82" i="81" l="1"/>
  <c r="AH82" i="81" s="1"/>
  <c r="BF309" i="81" l="1"/>
  <c r="U309" i="81"/>
  <c r="U325" i="81"/>
  <c r="AD325" i="81" s="1"/>
  <c r="AE325" i="81" s="1"/>
  <c r="Z325" i="81" s="1"/>
  <c r="Q84" i="58" l="1"/>
  <c r="Q83" i="58"/>
  <c r="Q82" i="58"/>
  <c r="Q81" i="58"/>
  <c r="Q80" i="58"/>
  <c r="Q79" i="58"/>
  <c r="Q78" i="58"/>
  <c r="Q77" i="58"/>
  <c r="Q76" i="58"/>
  <c r="Q75" i="58"/>
  <c r="Q74" i="58"/>
  <c r="Q73" i="58"/>
  <c r="Q72" i="58"/>
  <c r="Q71" i="58"/>
  <c r="Q70" i="58"/>
  <c r="Q69" i="58"/>
  <c r="Q68" i="58"/>
  <c r="Q67" i="58"/>
  <c r="Q66" i="58"/>
  <c r="Q65" i="58"/>
  <c r="Q64" i="58"/>
  <c r="Q63" i="58"/>
  <c r="Q62" i="58"/>
  <c r="Q61" i="58"/>
  <c r="Q60" i="58"/>
  <c r="Q59" i="58"/>
  <c r="Q58" i="58"/>
  <c r="Q57" i="58"/>
  <c r="Q56" i="58"/>
  <c r="Q55" i="58"/>
  <c r="Q54" i="58"/>
  <c r="Q53" i="58"/>
  <c r="Q52" i="58"/>
  <c r="Q51" i="58"/>
  <c r="Q50" i="58"/>
  <c r="Q49" i="58"/>
  <c r="Q48" i="58"/>
  <c r="Q47" i="58"/>
  <c r="Q46" i="58"/>
  <c r="Q45" i="58"/>
  <c r="Q44" i="58"/>
  <c r="Q43" i="58"/>
  <c r="Q42" i="58"/>
  <c r="Q41" i="58"/>
  <c r="Q40" i="58"/>
  <c r="Q39" i="58"/>
  <c r="Q38" i="58"/>
  <c r="Q37" i="58"/>
  <c r="Q36" i="58"/>
  <c r="Q35" i="58"/>
  <c r="Q34" i="58"/>
  <c r="Q33" i="58"/>
  <c r="Q32" i="58"/>
  <c r="Q31" i="58"/>
  <c r="Q30" i="58"/>
  <c r="Q29" i="58"/>
  <c r="Q28" i="58"/>
  <c r="Q11" i="58"/>
  <c r="Q10" i="58"/>
  <c r="Q9" i="58"/>
  <c r="Q8" i="58"/>
  <c r="Q7" i="58"/>
  <c r="Q6" i="58"/>
  <c r="Q5" i="58"/>
  <c r="Q4" i="58"/>
  <c r="Q3" i="58"/>
  <c r="Q27" i="58"/>
  <c r="Q26" i="58"/>
  <c r="Q25" i="58"/>
  <c r="Q24" i="58"/>
  <c r="Q23" i="58"/>
  <c r="Q22" i="58"/>
  <c r="Q21" i="58"/>
  <c r="Q20" i="58"/>
  <c r="Q19" i="58"/>
  <c r="Q18" i="58"/>
  <c r="Q17" i="58"/>
  <c r="Q16" i="58"/>
  <c r="Q15" i="58"/>
  <c r="Q14" i="58"/>
  <c r="Q13" i="58"/>
  <c r="Q12" i="58"/>
  <c r="AU187" i="75" l="1"/>
  <c r="AU186" i="75"/>
  <c r="AU185" i="75"/>
  <c r="AU184" i="75"/>
  <c r="AU183" i="75"/>
  <c r="AU182" i="75"/>
  <c r="AU181" i="75"/>
  <c r="AU180" i="75"/>
  <c r="AU179" i="75"/>
  <c r="AU178" i="75"/>
  <c r="AU177" i="75"/>
  <c r="AU176" i="75"/>
  <c r="AN184" i="75"/>
  <c r="AF184" i="75"/>
  <c r="AC184" i="75"/>
  <c r="AN183" i="75"/>
  <c r="AF183" i="75"/>
  <c r="AC183" i="75"/>
  <c r="AN182" i="75"/>
  <c r="AF182" i="75"/>
  <c r="AC182" i="75"/>
  <c r="G189" i="81" l="1"/>
  <c r="U189" i="81"/>
  <c r="AD189" i="81" s="1"/>
  <c r="AE189" i="81" s="1"/>
  <c r="Z189" i="81" s="1"/>
  <c r="B189" i="81"/>
  <c r="X189" i="81" l="1"/>
  <c r="I189" i="81"/>
  <c r="AI189" i="81"/>
  <c r="AJ189" i="81" s="1"/>
  <c r="AF189" i="81"/>
  <c r="U292" i="81"/>
  <c r="P5" i="77"/>
  <c r="BC189" i="81" l="1"/>
  <c r="AG189" i="81"/>
  <c r="AH189" i="81" s="1"/>
  <c r="C189" i="81"/>
  <c r="Q189" i="81"/>
  <c r="R189" i="81" s="1"/>
  <c r="Y189" i="81"/>
  <c r="AA189" i="81" s="1"/>
  <c r="G295" i="81"/>
  <c r="U295" i="81"/>
  <c r="AD295" i="81" s="1"/>
  <c r="AE295" i="81" s="1"/>
  <c r="B295" i="81"/>
  <c r="AK189" i="81" l="1"/>
  <c r="AI295" i="81"/>
  <c r="AJ295" i="81" s="1"/>
  <c r="AF295" i="81"/>
  <c r="Z295" i="81"/>
  <c r="BA792" i="82"/>
  <c r="Y792" i="82"/>
  <c r="U792" i="82"/>
  <c r="AC792" i="82" s="1"/>
  <c r="Q792" i="82"/>
  <c r="G792" i="82"/>
  <c r="B792" i="82"/>
  <c r="BA791" i="82"/>
  <c r="AC791" i="82"/>
  <c r="Y791" i="82"/>
  <c r="U791" i="82"/>
  <c r="Q791" i="82"/>
  <c r="G791" i="82"/>
  <c r="B791" i="82"/>
  <c r="BA790" i="82"/>
  <c r="AC790" i="82"/>
  <c r="AD790" i="82" s="1"/>
  <c r="Y790" i="82"/>
  <c r="U790" i="82"/>
  <c r="Q790" i="82"/>
  <c r="G790" i="82"/>
  <c r="B790" i="82"/>
  <c r="BA789" i="82"/>
  <c r="Y789" i="82"/>
  <c r="U789" i="82"/>
  <c r="AC789" i="82" s="1"/>
  <c r="Q789" i="82"/>
  <c r="G789" i="82"/>
  <c r="B789" i="82"/>
  <c r="BA788" i="82"/>
  <c r="AC788" i="82"/>
  <c r="Y788" i="82"/>
  <c r="U788" i="82"/>
  <c r="Q788" i="82"/>
  <c r="G788" i="82"/>
  <c r="B788" i="82"/>
  <c r="BA787" i="82"/>
  <c r="AC787" i="82"/>
  <c r="Y787" i="82"/>
  <c r="U787" i="82"/>
  <c r="Q787" i="82"/>
  <c r="G787" i="82"/>
  <c r="B787" i="82"/>
  <c r="BA786" i="82"/>
  <c r="Y786" i="82"/>
  <c r="U786" i="82"/>
  <c r="AC786" i="82" s="1"/>
  <c r="AD786" i="82" s="1"/>
  <c r="Q786" i="82"/>
  <c r="G786" i="82"/>
  <c r="B786" i="82"/>
  <c r="BA785" i="82"/>
  <c r="Y785" i="82"/>
  <c r="U785" i="82"/>
  <c r="AC785" i="82" s="1"/>
  <c r="Q785" i="82"/>
  <c r="G785" i="82"/>
  <c r="B785" i="82"/>
  <c r="BB785" i="82" s="1"/>
  <c r="BA784" i="82"/>
  <c r="Y784" i="82"/>
  <c r="U784" i="82"/>
  <c r="AC784" i="82" s="1"/>
  <c r="AD784" i="82" s="1"/>
  <c r="Q784" i="82"/>
  <c r="G784" i="82"/>
  <c r="B784" i="82"/>
  <c r="BC784" i="82" s="1"/>
  <c r="BA783" i="82"/>
  <c r="Y783" i="82"/>
  <c r="U783" i="82"/>
  <c r="AC783" i="82" s="1"/>
  <c r="AD783" i="82" s="1"/>
  <c r="Q783" i="82"/>
  <c r="G783" i="82"/>
  <c r="B783" i="82"/>
  <c r="BA782" i="82"/>
  <c r="AC782" i="82"/>
  <c r="AD782" i="82" s="1"/>
  <c r="Y782" i="82"/>
  <c r="U782" i="82"/>
  <c r="Q782" i="82"/>
  <c r="G782" i="82"/>
  <c r="B782" i="82"/>
  <c r="BA781" i="82"/>
  <c r="Y781" i="82"/>
  <c r="U781" i="82"/>
  <c r="AC781" i="82" s="1"/>
  <c r="Q781" i="82"/>
  <c r="G781" i="82"/>
  <c r="B781" i="82"/>
  <c r="BA780" i="82"/>
  <c r="AC780" i="82"/>
  <c r="AD780" i="82" s="1"/>
  <c r="Y780" i="82"/>
  <c r="U780" i="82"/>
  <c r="Q780" i="82"/>
  <c r="G780" i="82"/>
  <c r="B780" i="82"/>
  <c r="BA779" i="82"/>
  <c r="Y779" i="82"/>
  <c r="U779" i="82"/>
  <c r="AC779" i="82" s="1"/>
  <c r="AD779" i="82" s="1"/>
  <c r="Q779" i="82"/>
  <c r="G779" i="82"/>
  <c r="B779" i="82"/>
  <c r="BA778" i="82"/>
  <c r="AC778" i="82"/>
  <c r="AD778" i="82" s="1"/>
  <c r="Y778" i="82"/>
  <c r="U778" i="82"/>
  <c r="Q778" i="82"/>
  <c r="G778" i="82"/>
  <c r="B778" i="82"/>
  <c r="BA777" i="82"/>
  <c r="Y777" i="82"/>
  <c r="U777" i="82"/>
  <c r="AC777" i="82" s="1"/>
  <c r="Q777" i="82"/>
  <c r="G777" i="82"/>
  <c r="B777" i="82"/>
  <c r="BA776" i="82"/>
  <c r="Y776" i="82"/>
  <c r="U776" i="82"/>
  <c r="AC776" i="82" s="1"/>
  <c r="Q776" i="82"/>
  <c r="G776" i="82"/>
  <c r="B776" i="82"/>
  <c r="BA775" i="82"/>
  <c r="Y775" i="82"/>
  <c r="U775" i="82"/>
  <c r="AC775" i="82" s="1"/>
  <c r="Q775" i="82"/>
  <c r="G775" i="82"/>
  <c r="B775" i="82"/>
  <c r="BA774" i="82"/>
  <c r="Y774" i="82"/>
  <c r="U774" i="82"/>
  <c r="AC774" i="82" s="1"/>
  <c r="AD774" i="82" s="1"/>
  <c r="Q774" i="82"/>
  <c r="G774" i="82"/>
  <c r="B774" i="82"/>
  <c r="AL773" i="82"/>
  <c r="AM773" i="82" s="1"/>
  <c r="AN773" i="82" s="1"/>
  <c r="AO773" i="82" s="1"/>
  <c r="AL772" i="82"/>
  <c r="AM772" i="82" s="1"/>
  <c r="AN772" i="82" s="1"/>
  <c r="AO772" i="82" s="1"/>
  <c r="AL771" i="82"/>
  <c r="AM771" i="82" s="1"/>
  <c r="AN771" i="82" s="1"/>
  <c r="AO771" i="82" s="1"/>
  <c r="G771" i="82"/>
  <c r="AL770" i="82"/>
  <c r="AM770" i="82" s="1"/>
  <c r="AN770" i="82" s="1"/>
  <c r="AO770" i="82" s="1"/>
  <c r="G770" i="82"/>
  <c r="AM769" i="82"/>
  <c r="AN769" i="82" s="1"/>
  <c r="AO769" i="82" s="1"/>
  <c r="AL769" i="82"/>
  <c r="G769" i="82"/>
  <c r="BA768" i="82"/>
  <c r="AL768" i="82"/>
  <c r="AM768" i="82" s="1"/>
  <c r="AN768" i="82" s="1"/>
  <c r="AO768" i="82" s="1"/>
  <c r="G768" i="82"/>
  <c r="B768" i="82"/>
  <c r="BB768" i="82" s="1"/>
  <c r="BB767" i="82"/>
  <c r="BA767" i="82"/>
  <c r="AL767" i="82"/>
  <c r="AM767" i="82" s="1"/>
  <c r="AN767" i="82" s="1"/>
  <c r="AO767" i="82" s="1"/>
  <c r="G767" i="82"/>
  <c r="B767" i="82"/>
  <c r="BC767" i="82" s="1"/>
  <c r="BC766" i="82"/>
  <c r="BA766" i="82"/>
  <c r="AC766" i="82"/>
  <c r="Y766" i="82"/>
  <c r="AA766" i="82" s="1"/>
  <c r="X766" i="82"/>
  <c r="U766" i="82"/>
  <c r="G766" i="82"/>
  <c r="B766" i="82"/>
  <c r="BB766" i="82" s="1"/>
  <c r="BC765" i="82"/>
  <c r="BA765" i="82"/>
  <c r="AC765" i="82"/>
  <c r="Y765" i="82"/>
  <c r="AA765" i="82" s="1"/>
  <c r="X765" i="82"/>
  <c r="U765" i="82"/>
  <c r="G765" i="82"/>
  <c r="B765" i="82"/>
  <c r="BB765" i="82" s="1"/>
  <c r="BB764" i="82"/>
  <c r="BA764" i="82"/>
  <c r="AC764" i="82"/>
  <c r="Y764" i="82"/>
  <c r="U764" i="82"/>
  <c r="Q764" i="82"/>
  <c r="G764" i="82"/>
  <c r="B764" i="82"/>
  <c r="BC764" i="82" s="1"/>
  <c r="BB763" i="82"/>
  <c r="BA763" i="82"/>
  <c r="AC763" i="82"/>
  <c r="Y763" i="82"/>
  <c r="U763" i="82"/>
  <c r="Q763" i="82"/>
  <c r="G763" i="82"/>
  <c r="B763" i="82"/>
  <c r="BC763" i="82" s="1"/>
  <c r="BA762" i="82"/>
  <c r="AL762" i="82"/>
  <c r="AM762" i="82" s="1"/>
  <c r="AC762" i="82"/>
  <c r="AD762" i="82" s="1"/>
  <c r="Z762" i="82" s="1"/>
  <c r="Y762" i="82"/>
  <c r="U762" i="82"/>
  <c r="Q762" i="82"/>
  <c r="G762" i="82"/>
  <c r="B762" i="82"/>
  <c r="BC761" i="82"/>
  <c r="BB761" i="82"/>
  <c r="BA761" i="82"/>
  <c r="Y761" i="82"/>
  <c r="U761" i="82"/>
  <c r="AC761" i="82" s="1"/>
  <c r="Q761" i="82"/>
  <c r="G761" i="82"/>
  <c r="B761" i="82"/>
  <c r="BC760" i="82"/>
  <c r="BA760" i="82"/>
  <c r="AC760" i="82"/>
  <c r="Y760" i="82"/>
  <c r="U760" i="82"/>
  <c r="Q760" i="82"/>
  <c r="G760" i="82"/>
  <c r="B760" i="82"/>
  <c r="BB759" i="82"/>
  <c r="BA759" i="82"/>
  <c r="AC759" i="82"/>
  <c r="Y759" i="82"/>
  <c r="U759" i="82"/>
  <c r="Q759" i="82"/>
  <c r="G759" i="82"/>
  <c r="B759" i="82"/>
  <c r="BC759" i="82" s="1"/>
  <c r="BB758" i="82"/>
  <c r="BA758" i="82"/>
  <c r="Y758" i="82"/>
  <c r="U758" i="82"/>
  <c r="AC758" i="82" s="1"/>
  <c r="AD758" i="82" s="1"/>
  <c r="Q758" i="82"/>
  <c r="G758" i="82"/>
  <c r="B758" i="82"/>
  <c r="BB757" i="82"/>
  <c r="BA757" i="82"/>
  <c r="AC757" i="82"/>
  <c r="Y757" i="82"/>
  <c r="U757" i="82"/>
  <c r="Q757" i="82"/>
  <c r="G757" i="82"/>
  <c r="B757" i="82"/>
  <c r="BC757" i="82" s="1"/>
  <c r="BA756" i="82"/>
  <c r="Y756" i="82"/>
  <c r="U756" i="82"/>
  <c r="AC756" i="82" s="1"/>
  <c r="Q756" i="82"/>
  <c r="G756" i="82"/>
  <c r="B756" i="82"/>
  <c r="BB756" i="82" s="1"/>
  <c r="BA755" i="82"/>
  <c r="Y755" i="82"/>
  <c r="U755" i="82"/>
  <c r="AC755" i="82" s="1"/>
  <c r="Q755" i="82"/>
  <c r="G755" i="82"/>
  <c r="B755" i="82"/>
  <c r="BC755" i="82" s="1"/>
  <c r="BA754" i="82"/>
  <c r="Y754" i="82"/>
  <c r="U754" i="82"/>
  <c r="AC754" i="82" s="1"/>
  <c r="Q754" i="82"/>
  <c r="G754" i="82"/>
  <c r="B754" i="82"/>
  <c r="BB753" i="82"/>
  <c r="BA753" i="82"/>
  <c r="Y753" i="82"/>
  <c r="U753" i="82"/>
  <c r="AC753" i="82" s="1"/>
  <c r="Q753" i="82"/>
  <c r="G753" i="82"/>
  <c r="B753" i="82"/>
  <c r="BC753" i="82" s="1"/>
  <c r="BA752" i="82"/>
  <c r="AC752" i="82"/>
  <c r="Y752" i="82"/>
  <c r="U752" i="82"/>
  <c r="Q752" i="82"/>
  <c r="G752" i="82"/>
  <c r="B752" i="82"/>
  <c r="BB751" i="82"/>
  <c r="BA751" i="82"/>
  <c r="Y751" i="82"/>
  <c r="U751" i="82"/>
  <c r="AC751" i="82" s="1"/>
  <c r="Q751" i="82"/>
  <c r="G751" i="82"/>
  <c r="B751" i="82"/>
  <c r="BC751" i="82" s="1"/>
  <c r="BB750" i="82"/>
  <c r="BA750" i="82"/>
  <c r="Y750" i="82"/>
  <c r="U750" i="82"/>
  <c r="AC750" i="82" s="1"/>
  <c r="Q750" i="82"/>
  <c r="G750" i="82"/>
  <c r="B750" i="82"/>
  <c r="BA749" i="82"/>
  <c r="Y749" i="82"/>
  <c r="U749" i="82"/>
  <c r="AC749" i="82" s="1"/>
  <c r="Q749" i="82"/>
  <c r="G749" i="82"/>
  <c r="B749" i="82"/>
  <c r="BA748" i="82"/>
  <c r="AM748" i="82"/>
  <c r="AL748" i="82"/>
  <c r="AE748" i="82"/>
  <c r="Z748" i="82"/>
  <c r="Y748" i="82"/>
  <c r="U748" i="82"/>
  <c r="AH748" i="82" s="1"/>
  <c r="AI748" i="82" s="1"/>
  <c r="Q748" i="82"/>
  <c r="G748" i="82"/>
  <c r="B748" i="82"/>
  <c r="BA747" i="82"/>
  <c r="Y747" i="82"/>
  <c r="U747" i="82"/>
  <c r="AC747" i="82" s="1"/>
  <c r="AD747" i="82" s="1"/>
  <c r="Q747" i="82"/>
  <c r="G747" i="82"/>
  <c r="B747" i="82"/>
  <c r="BA746" i="82"/>
  <c r="Y746" i="82"/>
  <c r="U746" i="82"/>
  <c r="AC746" i="82" s="1"/>
  <c r="Q746" i="82"/>
  <c r="G746" i="82"/>
  <c r="B746" i="82"/>
  <c r="BC746" i="82" s="1"/>
  <c r="BA745" i="82"/>
  <c r="Y745" i="82"/>
  <c r="U745" i="82"/>
  <c r="AC745" i="82" s="1"/>
  <c r="Q745" i="82"/>
  <c r="G745" i="82"/>
  <c r="B745" i="82"/>
  <c r="BA744" i="82"/>
  <c r="Y744" i="82"/>
  <c r="U744" i="82"/>
  <c r="AC744" i="82" s="1"/>
  <c r="Q744" i="82"/>
  <c r="G744" i="82"/>
  <c r="B744" i="82"/>
  <c r="BB744" i="82" s="1"/>
  <c r="BA743" i="82"/>
  <c r="Y743" i="82"/>
  <c r="U743" i="82"/>
  <c r="AC743" i="82" s="1"/>
  <c r="Q743" i="82"/>
  <c r="G743" i="82"/>
  <c r="B743" i="82"/>
  <c r="BA742" i="82"/>
  <c r="Y742" i="82"/>
  <c r="U742" i="82"/>
  <c r="AC742" i="82" s="1"/>
  <c r="AD742" i="82" s="1"/>
  <c r="AE742" i="82" s="1"/>
  <c r="Q742" i="82"/>
  <c r="G742" i="82"/>
  <c r="B742" i="82"/>
  <c r="BA741" i="82"/>
  <c r="Y741" i="82"/>
  <c r="U741" i="82"/>
  <c r="AC741" i="82" s="1"/>
  <c r="Q741" i="82"/>
  <c r="G741" i="82"/>
  <c r="B741" i="82"/>
  <c r="BA740" i="82"/>
  <c r="Y740" i="82"/>
  <c r="U740" i="82"/>
  <c r="AC740" i="82" s="1"/>
  <c r="Q740" i="82"/>
  <c r="G740" i="82"/>
  <c r="B740" i="82"/>
  <c r="BB740" i="82" s="1"/>
  <c r="BA739" i="82"/>
  <c r="Y739" i="82"/>
  <c r="U739" i="82"/>
  <c r="AC739" i="82" s="1"/>
  <c r="Q739" i="82"/>
  <c r="G739" i="82"/>
  <c r="B739" i="82"/>
  <c r="BC739" i="82" s="1"/>
  <c r="BA738" i="82"/>
  <c r="Y738" i="82"/>
  <c r="U738" i="82"/>
  <c r="AC738" i="82" s="1"/>
  <c r="Q738" i="82"/>
  <c r="G738" i="82"/>
  <c r="B738" i="82"/>
  <c r="BC738" i="82" s="1"/>
  <c r="BC737" i="82"/>
  <c r="BA737" i="82"/>
  <c r="Y737" i="82"/>
  <c r="U737" i="82"/>
  <c r="AC737" i="82" s="1"/>
  <c r="AD737" i="82" s="1"/>
  <c r="AL737" i="82" s="1"/>
  <c r="AM737" i="82" s="1"/>
  <c r="Q737" i="82"/>
  <c r="G737" i="82"/>
  <c r="B737" i="82"/>
  <c r="BC736" i="82"/>
  <c r="BA736" i="82"/>
  <c r="Y736" i="82"/>
  <c r="U736" i="82"/>
  <c r="AC736" i="82" s="1"/>
  <c r="Q736" i="82"/>
  <c r="G736" i="82"/>
  <c r="B736" i="82"/>
  <c r="BC735" i="82"/>
  <c r="BA735" i="82"/>
  <c r="Y735" i="82"/>
  <c r="U735" i="82"/>
  <c r="AC735" i="82" s="1"/>
  <c r="AD735" i="82" s="1"/>
  <c r="Q735" i="82"/>
  <c r="G735" i="82"/>
  <c r="B735" i="82"/>
  <c r="BA734" i="82"/>
  <c r="Y734" i="82"/>
  <c r="U734" i="82"/>
  <c r="AC734" i="82" s="1"/>
  <c r="AD734" i="82" s="1"/>
  <c r="AE734" i="82" s="1"/>
  <c r="Q734" i="82"/>
  <c r="G734" i="82"/>
  <c r="B734" i="82"/>
  <c r="BC733" i="82"/>
  <c r="BA733" i="82"/>
  <c r="Y733" i="82"/>
  <c r="U733" i="82"/>
  <c r="AC733" i="82" s="1"/>
  <c r="Q733" i="82"/>
  <c r="G733" i="82"/>
  <c r="B733" i="82"/>
  <c r="BA732" i="82"/>
  <c r="Y732" i="82"/>
  <c r="U732" i="82"/>
  <c r="AC732" i="82" s="1"/>
  <c r="Q732" i="82"/>
  <c r="G732" i="82"/>
  <c r="B732" i="82"/>
  <c r="BC732" i="82" s="1"/>
  <c r="BA731" i="82"/>
  <c r="Y731" i="82"/>
  <c r="U731" i="82"/>
  <c r="AC731" i="82" s="1"/>
  <c r="AD731" i="82" s="1"/>
  <c r="AE731" i="82" s="1"/>
  <c r="Q731" i="82"/>
  <c r="G731" i="82"/>
  <c r="B731" i="82"/>
  <c r="BA730" i="82"/>
  <c r="AC730" i="82"/>
  <c r="Y730" i="82"/>
  <c r="U730" i="82"/>
  <c r="Q730" i="82"/>
  <c r="G730" i="82"/>
  <c r="B730" i="82"/>
  <c r="BA729" i="82"/>
  <c r="Y729" i="82"/>
  <c r="U729" i="82"/>
  <c r="AC729" i="82" s="1"/>
  <c r="Q729" i="82"/>
  <c r="G729" i="82"/>
  <c r="B729" i="82"/>
  <c r="BC729" i="82" s="1"/>
  <c r="BA728" i="82"/>
  <c r="AD728" i="82"/>
  <c r="Z728" i="82" s="1"/>
  <c r="AC728" i="82"/>
  <c r="Y728" i="82"/>
  <c r="U728" i="82"/>
  <c r="Q728" i="82"/>
  <c r="G728" i="82"/>
  <c r="B728" i="82"/>
  <c r="BB727" i="82"/>
  <c r="BA727" i="82"/>
  <c r="AL727" i="82"/>
  <c r="AM727" i="82" s="1"/>
  <c r="AN727" i="82" s="1"/>
  <c r="AO727" i="82" s="1"/>
  <c r="G727" i="82"/>
  <c r="B727" i="82"/>
  <c r="BA726" i="82"/>
  <c r="AL726" i="82"/>
  <c r="AM726" i="82" s="1"/>
  <c r="AN726" i="82" s="1"/>
  <c r="AO726" i="82" s="1"/>
  <c r="G726" i="82"/>
  <c r="B726" i="82"/>
  <c r="BA725" i="82"/>
  <c r="AC725" i="82"/>
  <c r="AD725" i="82" s="1"/>
  <c r="AH725" i="82" s="1"/>
  <c r="AI725" i="82" s="1"/>
  <c r="Y725" i="82"/>
  <c r="U725" i="82"/>
  <c r="Q725" i="82"/>
  <c r="G725" i="82"/>
  <c r="B725" i="82"/>
  <c r="BC725" i="82" s="1"/>
  <c r="BA724" i="82"/>
  <c r="Y724" i="82"/>
  <c r="U724" i="82"/>
  <c r="AC724" i="82" s="1"/>
  <c r="AD724" i="82" s="1"/>
  <c r="AH724" i="82" s="1"/>
  <c r="AI724" i="82" s="1"/>
  <c r="Q724" i="82"/>
  <c r="G724" i="82"/>
  <c r="B724" i="82"/>
  <c r="BA723" i="82"/>
  <c r="Y723" i="82"/>
  <c r="U723" i="82"/>
  <c r="AC723" i="82" s="1"/>
  <c r="Q723" i="82"/>
  <c r="G723" i="82"/>
  <c r="B723" i="82"/>
  <c r="BA722" i="82"/>
  <c r="Y722" i="82"/>
  <c r="U722" i="82"/>
  <c r="AC722" i="82" s="1"/>
  <c r="Q722" i="82"/>
  <c r="G722" i="82"/>
  <c r="B722" i="82"/>
  <c r="BB722" i="82" s="1"/>
  <c r="BA721" i="82"/>
  <c r="AC721" i="82"/>
  <c r="AD721" i="82" s="1"/>
  <c r="AE721" i="82" s="1"/>
  <c r="Y721" i="82"/>
  <c r="U721" i="82"/>
  <c r="Q721" i="82"/>
  <c r="G721" i="82"/>
  <c r="B721" i="82"/>
  <c r="BB721" i="82" s="1"/>
  <c r="BA720" i="82"/>
  <c r="Y720" i="82"/>
  <c r="U720" i="82"/>
  <c r="AC720" i="82" s="1"/>
  <c r="Q720" i="82"/>
  <c r="G720" i="82"/>
  <c r="B720" i="82"/>
  <c r="BC720" i="82" s="1"/>
  <c r="BA719" i="82"/>
  <c r="Y719" i="82"/>
  <c r="U719" i="82"/>
  <c r="AC719" i="82" s="1"/>
  <c r="Q719" i="82"/>
  <c r="G719" i="82"/>
  <c r="B719" i="82"/>
  <c r="BC719" i="82" s="1"/>
  <c r="BA718" i="82"/>
  <c r="Y718" i="82"/>
  <c r="U718" i="82"/>
  <c r="AC718" i="82" s="1"/>
  <c r="AD718" i="82" s="1"/>
  <c r="AH718" i="82" s="1"/>
  <c r="AI718" i="82" s="1"/>
  <c r="Q718" i="82"/>
  <c r="G718" i="82"/>
  <c r="B718" i="82"/>
  <c r="BC718" i="82" s="1"/>
  <c r="BA717" i="82"/>
  <c r="Y717" i="82"/>
  <c r="U717" i="82"/>
  <c r="AC717" i="82" s="1"/>
  <c r="AD717" i="82" s="1"/>
  <c r="Q717" i="82"/>
  <c r="G717" i="82"/>
  <c r="B717" i="82"/>
  <c r="BC717" i="82" s="1"/>
  <c r="BA716" i="82"/>
  <c r="Y716" i="82"/>
  <c r="U716" i="82"/>
  <c r="AC716" i="82" s="1"/>
  <c r="AD716" i="82" s="1"/>
  <c r="Q716" i="82"/>
  <c r="G716" i="82"/>
  <c r="B716" i="82"/>
  <c r="BA715" i="82"/>
  <c r="Y715" i="82"/>
  <c r="U715" i="82"/>
  <c r="AC715" i="82" s="1"/>
  <c r="AD715" i="82" s="1"/>
  <c r="Q715" i="82"/>
  <c r="G715" i="82"/>
  <c r="B715" i="82"/>
  <c r="BA714" i="82"/>
  <c r="Y714" i="82"/>
  <c r="U714" i="82"/>
  <c r="AC714" i="82" s="1"/>
  <c r="Q714" i="82"/>
  <c r="G714" i="82"/>
  <c r="B714" i="82"/>
  <c r="BA713" i="82"/>
  <c r="AL713" i="82"/>
  <c r="AM713" i="82" s="1"/>
  <c r="AE713" i="82"/>
  <c r="Z713" i="82"/>
  <c r="Y713" i="82"/>
  <c r="U713" i="82"/>
  <c r="AH713" i="82" s="1"/>
  <c r="Q713" i="82"/>
  <c r="G713" i="82"/>
  <c r="B713" i="82"/>
  <c r="BA712" i="82"/>
  <c r="AL712" i="82"/>
  <c r="AM712" i="82" s="1"/>
  <c r="AE712" i="82"/>
  <c r="Z712" i="82"/>
  <c r="Y712" i="82"/>
  <c r="U712" i="82"/>
  <c r="AH712" i="82" s="1"/>
  <c r="Q712" i="82"/>
  <c r="G712" i="82"/>
  <c r="B712" i="82"/>
  <c r="BA711" i="82"/>
  <c r="Y711" i="82"/>
  <c r="U711" i="82"/>
  <c r="AC711" i="82" s="1"/>
  <c r="AD711" i="82" s="1"/>
  <c r="Q711" i="82"/>
  <c r="G711" i="82"/>
  <c r="B711" i="82"/>
  <c r="BA710" i="82"/>
  <c r="Y710" i="82"/>
  <c r="U710" i="82"/>
  <c r="AC710" i="82" s="1"/>
  <c r="AD710" i="82" s="1"/>
  <c r="Q710" i="82"/>
  <c r="G710" i="82"/>
  <c r="B710" i="82"/>
  <c r="BC710" i="82" s="1"/>
  <c r="BB709" i="82"/>
  <c r="BA709" i="82"/>
  <c r="AL709" i="82"/>
  <c r="AM709" i="82" s="1"/>
  <c r="AH709" i="82"/>
  <c r="AI709" i="82" s="1"/>
  <c r="AE709" i="82"/>
  <c r="Z709" i="82"/>
  <c r="Y709" i="82"/>
  <c r="U709" i="82"/>
  <c r="Q709" i="82"/>
  <c r="G709" i="82"/>
  <c r="B709" i="82"/>
  <c r="BC709" i="82" s="1"/>
  <c r="BA708" i="82"/>
  <c r="Y708" i="82"/>
  <c r="AA708" i="82" s="1"/>
  <c r="X708" i="82"/>
  <c r="U708" i="82"/>
  <c r="AC708" i="82" s="1"/>
  <c r="Q708" i="82"/>
  <c r="G708" i="82"/>
  <c r="B708" i="82"/>
  <c r="BB708" i="82" s="1"/>
  <c r="BB707" i="82"/>
  <c r="BA707" i="82"/>
  <c r="AL707" i="82"/>
  <c r="AM707" i="82" s="1"/>
  <c r="AE707" i="82"/>
  <c r="Z707" i="82"/>
  <c r="Y707" i="82"/>
  <c r="U707" i="82"/>
  <c r="AH707" i="82" s="1"/>
  <c r="AI707" i="82" s="1"/>
  <c r="Q707" i="82"/>
  <c r="G707" i="82"/>
  <c r="B707" i="82"/>
  <c r="BC707" i="82" s="1"/>
  <c r="BA706" i="82"/>
  <c r="AC706" i="82"/>
  <c r="AD706" i="82" s="1"/>
  <c r="AL706" i="82" s="1"/>
  <c r="AM706" i="82" s="1"/>
  <c r="Y706" i="82"/>
  <c r="U706" i="82"/>
  <c r="Q706" i="82"/>
  <c r="G706" i="82"/>
  <c r="B706" i="82"/>
  <c r="BA705" i="82"/>
  <c r="Y705" i="82"/>
  <c r="U705" i="82"/>
  <c r="AC705" i="82" s="1"/>
  <c r="Q705" i="82"/>
  <c r="G705" i="82"/>
  <c r="B705" i="82"/>
  <c r="BC705" i="82" s="1"/>
  <c r="BA704" i="82"/>
  <c r="Y704" i="82"/>
  <c r="X704" i="82"/>
  <c r="U704" i="82"/>
  <c r="AC704" i="82" s="1"/>
  <c r="Q704" i="82"/>
  <c r="G704" i="82"/>
  <c r="B704" i="82"/>
  <c r="BA703" i="82"/>
  <c r="AC703" i="82"/>
  <c r="AD703" i="82" s="1"/>
  <c r="Y703" i="82"/>
  <c r="X703" i="82"/>
  <c r="AA703" i="82" s="1"/>
  <c r="U703" i="82"/>
  <c r="Q703" i="82"/>
  <c r="G703" i="82"/>
  <c r="B703" i="82"/>
  <c r="BC702" i="82"/>
  <c r="BA702" i="82"/>
  <c r="Y702" i="82"/>
  <c r="X702" i="82"/>
  <c r="U702" i="82"/>
  <c r="AC702" i="82" s="1"/>
  <c r="AD702" i="82" s="1"/>
  <c r="Q702" i="82"/>
  <c r="R702" i="82" s="1"/>
  <c r="G702" i="82"/>
  <c r="B702" i="82"/>
  <c r="BB702" i="82" s="1"/>
  <c r="BA701" i="82"/>
  <c r="Y701" i="82"/>
  <c r="X701" i="82"/>
  <c r="U701" i="82"/>
  <c r="AC701" i="82" s="1"/>
  <c r="Q701" i="82"/>
  <c r="R701" i="82" s="1"/>
  <c r="G701" i="82"/>
  <c r="B701" i="82"/>
  <c r="BB701" i="82" s="1"/>
  <c r="BA700" i="82"/>
  <c r="Y700" i="82"/>
  <c r="AA700" i="82" s="1"/>
  <c r="X700" i="82"/>
  <c r="U700" i="82"/>
  <c r="AC700" i="82" s="1"/>
  <c r="AD700" i="82" s="1"/>
  <c r="Z700" i="82" s="1"/>
  <c r="Q700" i="82"/>
  <c r="G700" i="82"/>
  <c r="B700" i="82"/>
  <c r="BA699" i="82"/>
  <c r="Y699" i="82"/>
  <c r="X699" i="82"/>
  <c r="U699" i="82"/>
  <c r="AC699" i="82" s="1"/>
  <c r="Q699" i="82"/>
  <c r="G699" i="82"/>
  <c r="B699" i="82"/>
  <c r="BC699" i="82" s="1"/>
  <c r="BA698" i="82"/>
  <c r="AC698" i="82"/>
  <c r="AD698" i="82" s="1"/>
  <c r="Y698" i="82"/>
  <c r="X698" i="82"/>
  <c r="AA698" i="82" s="1"/>
  <c r="U698" i="82"/>
  <c r="Q698" i="82"/>
  <c r="R698" i="82" s="1"/>
  <c r="G698" i="82"/>
  <c r="B698" i="82"/>
  <c r="BB698" i="82" s="1"/>
  <c r="BA697" i="82"/>
  <c r="Y697" i="82"/>
  <c r="X697" i="82"/>
  <c r="U697" i="82"/>
  <c r="AC697" i="82" s="1"/>
  <c r="AD697" i="82" s="1"/>
  <c r="Q697" i="82"/>
  <c r="G697" i="82"/>
  <c r="B697" i="82"/>
  <c r="BC697" i="82" s="1"/>
  <c r="BA696" i="82"/>
  <c r="Y696" i="82"/>
  <c r="AA696" i="82" s="1"/>
  <c r="X696" i="82"/>
  <c r="U696" i="82"/>
  <c r="AC696" i="82" s="1"/>
  <c r="AD696" i="82" s="1"/>
  <c r="AE696" i="82" s="1"/>
  <c r="Q696" i="82"/>
  <c r="G696" i="82"/>
  <c r="B696" i="82"/>
  <c r="BC696" i="82" s="1"/>
  <c r="BA695" i="82"/>
  <c r="Y695" i="82"/>
  <c r="AA695" i="82" s="1"/>
  <c r="X695" i="82"/>
  <c r="U695" i="82"/>
  <c r="AC695" i="82" s="1"/>
  <c r="Q695" i="82"/>
  <c r="R695" i="82" s="1"/>
  <c r="G695" i="82"/>
  <c r="B695" i="82"/>
  <c r="BA694" i="82"/>
  <c r="Y694" i="82"/>
  <c r="X694" i="82"/>
  <c r="U694" i="82"/>
  <c r="AC694" i="82" s="1"/>
  <c r="Q694" i="82"/>
  <c r="G694" i="82"/>
  <c r="B694" i="82"/>
  <c r="BB694" i="82" s="1"/>
  <c r="BA693" i="82"/>
  <c r="AA693" i="82"/>
  <c r="Y693" i="82"/>
  <c r="X693" i="82"/>
  <c r="U693" i="82"/>
  <c r="AC693" i="82" s="1"/>
  <c r="R693" i="82"/>
  <c r="Q693" i="82"/>
  <c r="G693" i="82"/>
  <c r="B693" i="82"/>
  <c r="BC693" i="82" s="1"/>
  <c r="BA692" i="82"/>
  <c r="Y692" i="82"/>
  <c r="X692" i="82"/>
  <c r="U692" i="82"/>
  <c r="AC692" i="82" s="1"/>
  <c r="Q692" i="82"/>
  <c r="G692" i="82"/>
  <c r="B692" i="82"/>
  <c r="BC692" i="82" s="1"/>
  <c r="BA691" i="82"/>
  <c r="AE691" i="82"/>
  <c r="Y691" i="82"/>
  <c r="X691" i="82"/>
  <c r="U691" i="82"/>
  <c r="AC691" i="82" s="1"/>
  <c r="AD691" i="82" s="1"/>
  <c r="Q691" i="82"/>
  <c r="G691" i="82"/>
  <c r="B691" i="82"/>
  <c r="BB691" i="82" s="1"/>
  <c r="BA690" i="82"/>
  <c r="AC690" i="82"/>
  <c r="AD690" i="82" s="1"/>
  <c r="AA690" i="82"/>
  <c r="Y690" i="82"/>
  <c r="X690" i="82"/>
  <c r="U690" i="82"/>
  <c r="Q690" i="82"/>
  <c r="R690" i="82" s="1"/>
  <c r="G690" i="82"/>
  <c r="B690" i="82"/>
  <c r="BB690" i="82" s="1"/>
  <c r="BB689" i="82"/>
  <c r="BA689" i="82"/>
  <c r="Y689" i="82"/>
  <c r="AA689" i="82" s="1"/>
  <c r="X689" i="82"/>
  <c r="U689" i="82"/>
  <c r="AC689" i="82" s="1"/>
  <c r="Q689" i="82"/>
  <c r="G689" i="82"/>
  <c r="B689" i="82"/>
  <c r="BC688" i="82"/>
  <c r="BA688" i="82"/>
  <c r="Y688" i="82"/>
  <c r="X688" i="82"/>
  <c r="AA688" i="82" s="1"/>
  <c r="U688" i="82"/>
  <c r="AC688" i="82" s="1"/>
  <c r="Q688" i="82"/>
  <c r="R688" i="82" s="1"/>
  <c r="G688" i="82"/>
  <c r="B688" i="82"/>
  <c r="BB688" i="82" s="1"/>
  <c r="BB687" i="82"/>
  <c r="BA687" i="82"/>
  <c r="Y687" i="82"/>
  <c r="X687" i="82"/>
  <c r="U687" i="82"/>
  <c r="AC687" i="82" s="1"/>
  <c r="AD687" i="82" s="1"/>
  <c r="Q687" i="82"/>
  <c r="G687" i="82"/>
  <c r="B687" i="82"/>
  <c r="BC687" i="82" s="1"/>
  <c r="BA686" i="82"/>
  <c r="Y686" i="82"/>
  <c r="X686" i="82"/>
  <c r="U686" i="82"/>
  <c r="AC686" i="82" s="1"/>
  <c r="Q686" i="82"/>
  <c r="G686" i="82"/>
  <c r="B686" i="82"/>
  <c r="BB686" i="82" s="1"/>
  <c r="BA685" i="82"/>
  <c r="Y685" i="82"/>
  <c r="AA685" i="82" s="1"/>
  <c r="X685" i="82"/>
  <c r="U685" i="82"/>
  <c r="AC685" i="82" s="1"/>
  <c r="AD685" i="82" s="1"/>
  <c r="Q685" i="82"/>
  <c r="G685" i="82"/>
  <c r="B685" i="82"/>
  <c r="BA684" i="82"/>
  <c r="AC684" i="82"/>
  <c r="Y684" i="82"/>
  <c r="AA684" i="82" s="1"/>
  <c r="X684" i="82"/>
  <c r="R684" i="82" s="1"/>
  <c r="U684" i="82"/>
  <c r="Q684" i="82"/>
  <c r="G684" i="82"/>
  <c r="B684" i="82"/>
  <c r="BA683" i="82"/>
  <c r="Y683" i="82"/>
  <c r="X683" i="82"/>
  <c r="AA683" i="82" s="1"/>
  <c r="U683" i="82"/>
  <c r="AC683" i="82" s="1"/>
  <c r="Q683" i="82"/>
  <c r="G683" i="82"/>
  <c r="B683" i="82"/>
  <c r="BB683" i="82" s="1"/>
  <c r="BA682" i="82"/>
  <c r="AC682" i="82"/>
  <c r="AD682" i="82" s="1"/>
  <c r="AA682" i="82"/>
  <c r="Y682" i="82"/>
  <c r="X682" i="82"/>
  <c r="U682" i="82"/>
  <c r="Q682" i="82"/>
  <c r="R682" i="82" s="1"/>
  <c r="G682" i="82"/>
  <c r="B682" i="82"/>
  <c r="BB682" i="82" s="1"/>
  <c r="BC681" i="82"/>
  <c r="BA681" i="82"/>
  <c r="Y681" i="82"/>
  <c r="AA681" i="82" s="1"/>
  <c r="X681" i="82"/>
  <c r="U681" i="82"/>
  <c r="AC681" i="82" s="1"/>
  <c r="Q681" i="82"/>
  <c r="R681" i="82" s="1"/>
  <c r="G681" i="82"/>
  <c r="B681" i="82"/>
  <c r="BA680" i="82"/>
  <c r="AL680" i="82"/>
  <c r="AM680" i="82" s="1"/>
  <c r="AN680" i="82" s="1"/>
  <c r="AO680" i="82" s="1"/>
  <c r="Y680" i="82"/>
  <c r="X680" i="82"/>
  <c r="U680" i="82"/>
  <c r="AC680" i="82" s="1"/>
  <c r="AD680" i="82" s="1"/>
  <c r="Q680" i="82"/>
  <c r="R680" i="82" s="1"/>
  <c r="G680" i="82"/>
  <c r="B680" i="82"/>
  <c r="BB680" i="82" s="1"/>
  <c r="BA679" i="82"/>
  <c r="Y679" i="82"/>
  <c r="X679" i="82"/>
  <c r="AA679" i="82" s="1"/>
  <c r="U679" i="82"/>
  <c r="AC679" i="82" s="1"/>
  <c r="Q679" i="82"/>
  <c r="R679" i="82" s="1"/>
  <c r="G679" i="82"/>
  <c r="B679" i="82"/>
  <c r="BC679" i="82" s="1"/>
  <c r="BA678" i="82"/>
  <c r="Y678" i="82"/>
  <c r="X678" i="82"/>
  <c r="U678" i="82"/>
  <c r="AC678" i="82" s="1"/>
  <c r="AD678" i="82" s="1"/>
  <c r="Q678" i="82"/>
  <c r="G678" i="82"/>
  <c r="B678" i="82"/>
  <c r="BB677" i="82"/>
  <c r="BA677" i="82"/>
  <c r="Y677" i="82"/>
  <c r="X677" i="82"/>
  <c r="U677" i="82"/>
  <c r="AC677" i="82" s="1"/>
  <c r="AD677" i="82" s="1"/>
  <c r="Q677" i="82"/>
  <c r="R677" i="82" s="1"/>
  <c r="G677" i="82"/>
  <c r="B677" i="82"/>
  <c r="BA676" i="82"/>
  <c r="Y676" i="82"/>
  <c r="U676" i="82"/>
  <c r="AC676" i="82" s="1"/>
  <c r="Q676" i="82"/>
  <c r="G676" i="82"/>
  <c r="B676" i="82"/>
  <c r="BB676" i="82" s="1"/>
  <c r="BA675" i="82"/>
  <c r="Y675" i="82"/>
  <c r="U675" i="82"/>
  <c r="AC675" i="82" s="1"/>
  <c r="Q675" i="82"/>
  <c r="G675" i="82"/>
  <c r="B675" i="82"/>
  <c r="BC674" i="82"/>
  <c r="BA674" i="82"/>
  <c r="Y674" i="82"/>
  <c r="U674" i="82"/>
  <c r="AC674" i="82" s="1"/>
  <c r="Q674" i="82"/>
  <c r="G674" i="82"/>
  <c r="B674" i="82"/>
  <c r="BB674" i="82" s="1"/>
  <c r="BA673" i="82"/>
  <c r="AD673" i="82"/>
  <c r="AC673" i="82"/>
  <c r="Y673" i="82"/>
  <c r="U673" i="82"/>
  <c r="Q673" i="82"/>
  <c r="G673" i="82"/>
  <c r="B673" i="82"/>
  <c r="BB672" i="82"/>
  <c r="BA672" i="82"/>
  <c r="Y672" i="82"/>
  <c r="X672" i="82"/>
  <c r="U672" i="82"/>
  <c r="AC672" i="82" s="1"/>
  <c r="Q672" i="82"/>
  <c r="G672" i="82"/>
  <c r="B672" i="82"/>
  <c r="BC672" i="82" s="1"/>
  <c r="BA671" i="82"/>
  <c r="AC671" i="82"/>
  <c r="Y671" i="82"/>
  <c r="X671" i="82"/>
  <c r="U671" i="82"/>
  <c r="Q671" i="82"/>
  <c r="G671" i="82"/>
  <c r="B671" i="82"/>
  <c r="BB671" i="82" s="1"/>
  <c r="BC670" i="82"/>
  <c r="BB670" i="82"/>
  <c r="BA670" i="82"/>
  <c r="Y670" i="82"/>
  <c r="AA670" i="82" s="1"/>
  <c r="X670" i="82"/>
  <c r="U670" i="82"/>
  <c r="AC670" i="82" s="1"/>
  <c r="AD670" i="82" s="1"/>
  <c r="Q670" i="82"/>
  <c r="G670" i="82"/>
  <c r="B670" i="82"/>
  <c r="BA669" i="82"/>
  <c r="Y669" i="82"/>
  <c r="X669" i="82"/>
  <c r="U669" i="82"/>
  <c r="AC669" i="82" s="1"/>
  <c r="Q669" i="82"/>
  <c r="G669" i="82"/>
  <c r="B669" i="82"/>
  <c r="BC669" i="82" s="1"/>
  <c r="BA668" i="82"/>
  <c r="AC668" i="82"/>
  <c r="AA668" i="82"/>
  <c r="Y668" i="82"/>
  <c r="X668" i="82"/>
  <c r="U668" i="82"/>
  <c r="Q668" i="82"/>
  <c r="R668" i="82" s="1"/>
  <c r="G668" i="82"/>
  <c r="B668" i="82"/>
  <c r="BB668" i="82" s="1"/>
  <c r="BA667" i="82"/>
  <c r="Y667" i="82"/>
  <c r="AA667" i="82" s="1"/>
  <c r="X667" i="82"/>
  <c r="U667" i="82"/>
  <c r="AC667" i="82" s="1"/>
  <c r="Q667" i="82"/>
  <c r="G667" i="82"/>
  <c r="B667" i="82"/>
  <c r="BA666" i="82"/>
  <c r="AD666" i="82"/>
  <c r="AE666" i="82" s="1"/>
  <c r="AC666" i="82"/>
  <c r="Y666" i="82"/>
  <c r="AA666" i="82" s="1"/>
  <c r="X666" i="82"/>
  <c r="U666" i="82"/>
  <c r="Q666" i="82"/>
  <c r="R666" i="82" s="1"/>
  <c r="G666" i="82"/>
  <c r="B666" i="82"/>
  <c r="BB666" i="82" s="1"/>
  <c r="BC665" i="82"/>
  <c r="BA665" i="82"/>
  <c r="Y665" i="82"/>
  <c r="AA665" i="82" s="1"/>
  <c r="X665" i="82"/>
  <c r="U665" i="82"/>
  <c r="AC665" i="82" s="1"/>
  <c r="Q665" i="82"/>
  <c r="R665" i="82" s="1"/>
  <c r="G665" i="82"/>
  <c r="B665" i="82"/>
  <c r="BC664" i="82"/>
  <c r="BA664" i="82"/>
  <c r="Y664" i="82"/>
  <c r="X664" i="82"/>
  <c r="U664" i="82"/>
  <c r="AC664" i="82" s="1"/>
  <c r="Q664" i="82"/>
  <c r="G664" i="82"/>
  <c r="B664" i="82"/>
  <c r="BB664" i="82" s="1"/>
  <c r="BA663" i="82"/>
  <c r="Y663" i="82"/>
  <c r="X663" i="82"/>
  <c r="U663" i="82"/>
  <c r="AC663" i="82" s="1"/>
  <c r="Q663" i="82"/>
  <c r="G663" i="82"/>
  <c r="B663" i="82"/>
  <c r="BC663" i="82" s="1"/>
  <c r="BA662" i="82"/>
  <c r="AA662" i="82"/>
  <c r="Y662" i="82"/>
  <c r="X662" i="82"/>
  <c r="U662" i="82"/>
  <c r="AC662" i="82" s="1"/>
  <c r="Q662" i="82"/>
  <c r="R662" i="82" s="1"/>
  <c r="G662" i="82"/>
  <c r="B662" i="82"/>
  <c r="BB661" i="82"/>
  <c r="BA661" i="82"/>
  <c r="Y661" i="82"/>
  <c r="AA661" i="82" s="1"/>
  <c r="X661" i="82"/>
  <c r="U661" i="82"/>
  <c r="AC661" i="82" s="1"/>
  <c r="Q661" i="82"/>
  <c r="R661" i="82" s="1"/>
  <c r="G661" i="82"/>
  <c r="B661" i="82"/>
  <c r="BC661" i="82" s="1"/>
  <c r="BB660" i="82"/>
  <c r="BA660" i="82"/>
  <c r="Y660" i="82"/>
  <c r="X660" i="82"/>
  <c r="U660" i="82"/>
  <c r="AC660" i="82" s="1"/>
  <c r="Q660" i="82"/>
  <c r="R660" i="82" s="1"/>
  <c r="G660" i="82"/>
  <c r="B660" i="82"/>
  <c r="BA659" i="82"/>
  <c r="Y659" i="82"/>
  <c r="AA659" i="82" s="1"/>
  <c r="X659" i="82"/>
  <c r="U659" i="82"/>
  <c r="AC659" i="82" s="1"/>
  <c r="AD659" i="82" s="1"/>
  <c r="AE659" i="82" s="1"/>
  <c r="Q659" i="82"/>
  <c r="R659" i="82" s="1"/>
  <c r="G659" i="82"/>
  <c r="B659" i="82"/>
  <c r="BC658" i="82"/>
  <c r="BA658" i="82"/>
  <c r="Y658" i="82"/>
  <c r="X658" i="82"/>
  <c r="R658" i="82" s="1"/>
  <c r="U658" i="82"/>
  <c r="AC658" i="82" s="1"/>
  <c r="Q658" i="82"/>
  <c r="G658" i="82"/>
  <c r="B658" i="82"/>
  <c r="BB658" i="82" s="1"/>
  <c r="BA657" i="82"/>
  <c r="AD657" i="82"/>
  <c r="Y657" i="82"/>
  <c r="X657" i="82"/>
  <c r="U657" i="82"/>
  <c r="AC657" i="82" s="1"/>
  <c r="Q657" i="82"/>
  <c r="G657" i="82"/>
  <c r="B657" i="82"/>
  <c r="BC657" i="82" s="1"/>
  <c r="BB656" i="82"/>
  <c r="BA656" i="82"/>
  <c r="Y656" i="82"/>
  <c r="X656" i="82"/>
  <c r="U656" i="82"/>
  <c r="AC656" i="82" s="1"/>
  <c r="AD656" i="82" s="1"/>
  <c r="AH656" i="82" s="1"/>
  <c r="AI656" i="82" s="1"/>
  <c r="Q656" i="82"/>
  <c r="G656" i="82"/>
  <c r="B656" i="82"/>
  <c r="BC656" i="82" s="1"/>
  <c r="BA655" i="82"/>
  <c r="Y655" i="82"/>
  <c r="X655" i="82"/>
  <c r="U655" i="82"/>
  <c r="AC655" i="82" s="1"/>
  <c r="Q655" i="82"/>
  <c r="R655" i="82" s="1"/>
  <c r="G655" i="82"/>
  <c r="B655" i="82"/>
  <c r="BC655" i="82" s="1"/>
  <c r="BA654" i="82"/>
  <c r="Y654" i="82"/>
  <c r="AA654" i="82" s="1"/>
  <c r="X654" i="82"/>
  <c r="U654" i="82"/>
  <c r="AC654" i="82" s="1"/>
  <c r="AD654" i="82" s="1"/>
  <c r="Q654" i="82"/>
  <c r="R654" i="82" s="1"/>
  <c r="G654" i="82"/>
  <c r="B654" i="82"/>
  <c r="BA653" i="82"/>
  <c r="Y653" i="82"/>
  <c r="X653" i="82"/>
  <c r="U653" i="82"/>
  <c r="AC653" i="82" s="1"/>
  <c r="AD653" i="82" s="1"/>
  <c r="Z653" i="82" s="1"/>
  <c r="Q653" i="82"/>
  <c r="R653" i="82" s="1"/>
  <c r="G653" i="82"/>
  <c r="B653" i="82"/>
  <c r="BC653" i="82" s="1"/>
  <c r="BA652" i="82"/>
  <c r="Y652" i="82"/>
  <c r="X652" i="82"/>
  <c r="U652" i="82"/>
  <c r="AC652" i="82" s="1"/>
  <c r="AD652" i="82" s="1"/>
  <c r="Q652" i="82"/>
  <c r="R652" i="82" s="1"/>
  <c r="G652" i="82"/>
  <c r="B652" i="82"/>
  <c r="BB652" i="82" s="1"/>
  <c r="BA651" i="82"/>
  <c r="AC651" i="82"/>
  <c r="AD651" i="82" s="1"/>
  <c r="AH651" i="82" s="1"/>
  <c r="AI651" i="82" s="1"/>
  <c r="Z651" i="82"/>
  <c r="Y651" i="82"/>
  <c r="AA651" i="82" s="1"/>
  <c r="X651" i="82"/>
  <c r="U651" i="82"/>
  <c r="R651" i="82"/>
  <c r="Q651" i="82"/>
  <c r="G651" i="82"/>
  <c r="B651" i="82"/>
  <c r="BA650" i="82"/>
  <c r="Y650" i="82"/>
  <c r="AA650" i="82" s="1"/>
  <c r="X650" i="82"/>
  <c r="U650" i="82"/>
  <c r="AC650" i="82" s="1"/>
  <c r="AD650" i="82" s="1"/>
  <c r="AH650" i="82" s="1"/>
  <c r="AI650" i="82" s="1"/>
  <c r="Q650" i="82"/>
  <c r="R650" i="82" s="1"/>
  <c r="G650" i="82"/>
  <c r="B650" i="82"/>
  <c r="BC649" i="82"/>
  <c r="BA649" i="82"/>
  <c r="Y649" i="82"/>
  <c r="AA649" i="82" s="1"/>
  <c r="X649" i="82"/>
  <c r="U649" i="82"/>
  <c r="AC649" i="82" s="1"/>
  <c r="AD649" i="82" s="1"/>
  <c r="Q649" i="82"/>
  <c r="R649" i="82" s="1"/>
  <c r="G649" i="82"/>
  <c r="B649" i="82"/>
  <c r="BB649" i="82" s="1"/>
  <c r="BA648" i="82"/>
  <c r="AA648" i="82"/>
  <c r="Y648" i="82"/>
  <c r="X648" i="82"/>
  <c r="U648" i="82"/>
  <c r="AC648" i="82" s="1"/>
  <c r="AD648" i="82" s="1"/>
  <c r="Q648" i="82"/>
  <c r="R648" i="82" s="1"/>
  <c r="G648" i="82"/>
  <c r="B648" i="82"/>
  <c r="BA647" i="82"/>
  <c r="AC647" i="82"/>
  <c r="Y647" i="82"/>
  <c r="X647" i="82"/>
  <c r="U647" i="82"/>
  <c r="Q647" i="82"/>
  <c r="R647" i="82" s="1"/>
  <c r="G647" i="82"/>
  <c r="B647" i="82"/>
  <c r="BA646" i="82"/>
  <c r="AC646" i="82"/>
  <c r="AD646" i="82" s="1"/>
  <c r="Y646" i="82"/>
  <c r="X646" i="82"/>
  <c r="U646" i="82"/>
  <c r="Q646" i="82"/>
  <c r="G646" i="82"/>
  <c r="B646" i="82"/>
  <c r="BA645" i="82"/>
  <c r="Y645" i="82"/>
  <c r="AA645" i="82" s="1"/>
  <c r="X645" i="82"/>
  <c r="U645" i="82"/>
  <c r="AC645" i="82" s="1"/>
  <c r="Q645" i="82"/>
  <c r="R645" i="82" s="1"/>
  <c r="G645" i="82"/>
  <c r="B645" i="82"/>
  <c r="BA644" i="82"/>
  <c r="AC644" i="82"/>
  <c r="Y644" i="82"/>
  <c r="U644" i="82"/>
  <c r="Q644" i="82"/>
  <c r="G644" i="82"/>
  <c r="B644" i="82"/>
  <c r="BB643" i="82"/>
  <c r="BA643" i="82"/>
  <c r="Y643" i="82"/>
  <c r="AA643" i="82" s="1"/>
  <c r="X643" i="82"/>
  <c r="U643" i="82"/>
  <c r="AC643" i="82" s="1"/>
  <c r="AD643" i="82" s="1"/>
  <c r="Q643" i="82"/>
  <c r="R643" i="82" s="1"/>
  <c r="G643" i="82"/>
  <c r="B643" i="82"/>
  <c r="BC643" i="82" s="1"/>
  <c r="BA642" i="82"/>
  <c r="AC642" i="82"/>
  <c r="AD642" i="82" s="1"/>
  <c r="Y642" i="82"/>
  <c r="U642" i="82"/>
  <c r="Q642" i="82"/>
  <c r="G642" i="82"/>
  <c r="B642" i="82"/>
  <c r="BC641" i="82"/>
  <c r="BB641" i="82"/>
  <c r="BA641" i="82"/>
  <c r="Y641" i="82"/>
  <c r="U641" i="82"/>
  <c r="AC641" i="82" s="1"/>
  <c r="AD641" i="82" s="1"/>
  <c r="Q641" i="82"/>
  <c r="G641" i="82"/>
  <c r="B641" i="82"/>
  <c r="BA640" i="82"/>
  <c r="AL640" i="82"/>
  <c r="AM640" i="82" s="1"/>
  <c r="Y640" i="82"/>
  <c r="U640" i="82"/>
  <c r="AC640" i="82" s="1"/>
  <c r="AD640" i="82" s="1"/>
  <c r="Z640" i="82" s="1"/>
  <c r="Q640" i="82"/>
  <c r="G640" i="82"/>
  <c r="E640" i="82"/>
  <c r="B640" i="82"/>
  <c r="A640" i="82"/>
  <c r="BA639" i="82"/>
  <c r="Y639" i="82"/>
  <c r="U639" i="82"/>
  <c r="AC639" i="82" s="1"/>
  <c r="AD639" i="82" s="1"/>
  <c r="Q639" i="82"/>
  <c r="G639" i="82"/>
  <c r="B639" i="82"/>
  <c r="BB639" i="82" s="1"/>
  <c r="A639" i="82"/>
  <c r="BA638" i="82"/>
  <c r="Y638" i="82"/>
  <c r="U638" i="82"/>
  <c r="AC638" i="82" s="1"/>
  <c r="Q638" i="82"/>
  <c r="G638" i="82"/>
  <c r="B638" i="82"/>
  <c r="BA637" i="82"/>
  <c r="Y637" i="82"/>
  <c r="U637" i="82"/>
  <c r="AC637" i="82" s="1"/>
  <c r="Q637" i="82"/>
  <c r="G637" i="82"/>
  <c r="E637" i="82"/>
  <c r="B637" i="82"/>
  <c r="BA636" i="82"/>
  <c r="Z636" i="82"/>
  <c r="Y636" i="82"/>
  <c r="U636" i="82"/>
  <c r="AC636" i="82" s="1"/>
  <c r="AD636" i="82" s="1"/>
  <c r="AE636" i="82" s="1"/>
  <c r="Q636" i="82"/>
  <c r="G636" i="82"/>
  <c r="E636" i="82"/>
  <c r="B636" i="82"/>
  <c r="BA635" i="82"/>
  <c r="Y635" i="82"/>
  <c r="U635" i="82"/>
  <c r="AC635" i="82" s="1"/>
  <c r="Q635" i="82"/>
  <c r="G635" i="82"/>
  <c r="E635" i="82"/>
  <c r="B635" i="82"/>
  <c r="BA634" i="82"/>
  <c r="AH634" i="82"/>
  <c r="AI634" i="82" s="1"/>
  <c r="Y634" i="82"/>
  <c r="U634" i="82"/>
  <c r="AC634" i="82" s="1"/>
  <c r="AD634" i="82" s="1"/>
  <c r="Q634" i="82"/>
  <c r="G634" i="82"/>
  <c r="B634" i="82"/>
  <c r="BC634" i="82" s="1"/>
  <c r="BA633" i="82"/>
  <c r="AC633" i="82"/>
  <c r="Y633" i="82"/>
  <c r="U633" i="82"/>
  <c r="Q633" i="82"/>
  <c r="G633" i="82"/>
  <c r="B633" i="82"/>
  <c r="BB632" i="82"/>
  <c r="BA632" i="82"/>
  <c r="AC632" i="82"/>
  <c r="AD632" i="82" s="1"/>
  <c r="Y632" i="82"/>
  <c r="U632" i="82"/>
  <c r="Q632" i="82"/>
  <c r="G632" i="82"/>
  <c r="B632" i="82"/>
  <c r="BC632" i="82" s="1"/>
  <c r="BA631" i="82"/>
  <c r="Y631" i="82"/>
  <c r="U631" i="82"/>
  <c r="AC631" i="82" s="1"/>
  <c r="Q631" i="82"/>
  <c r="G631" i="82"/>
  <c r="B631" i="82"/>
  <c r="BA630" i="82"/>
  <c r="AL630" i="82"/>
  <c r="AM630" i="82" s="1"/>
  <c r="Y630" i="82"/>
  <c r="U630" i="82"/>
  <c r="AC630" i="82" s="1"/>
  <c r="AD630" i="82" s="1"/>
  <c r="AE630" i="82" s="1"/>
  <c r="Q630" i="82"/>
  <c r="G630" i="82"/>
  <c r="B630" i="82"/>
  <c r="BA629" i="82"/>
  <c r="Y629" i="82"/>
  <c r="U629" i="82"/>
  <c r="AC629" i="82" s="1"/>
  <c r="AD629" i="82" s="1"/>
  <c r="Q629" i="82"/>
  <c r="G629" i="82"/>
  <c r="B629" i="82"/>
  <c r="BC629" i="82" s="1"/>
  <c r="BA628" i="82"/>
  <c r="AL628" i="82"/>
  <c r="AM628" i="82" s="1"/>
  <c r="Y628" i="82"/>
  <c r="U628" i="82"/>
  <c r="AC628" i="82" s="1"/>
  <c r="AD628" i="82" s="1"/>
  <c r="Q628" i="82"/>
  <c r="G628" i="82"/>
  <c r="B628" i="82"/>
  <c r="BA627" i="82"/>
  <c r="Z627" i="82"/>
  <c r="Y627" i="82"/>
  <c r="U627" i="82"/>
  <c r="AC627" i="82" s="1"/>
  <c r="AD627" i="82" s="1"/>
  <c r="AH627" i="82" s="1"/>
  <c r="AI627" i="82" s="1"/>
  <c r="Q627" i="82"/>
  <c r="G627" i="82"/>
  <c r="B627" i="82"/>
  <c r="BC626" i="82"/>
  <c r="BA626" i="82"/>
  <c r="Y626" i="82"/>
  <c r="U626" i="82"/>
  <c r="AC626" i="82" s="1"/>
  <c r="Q626" i="82"/>
  <c r="G626" i="82"/>
  <c r="B626" i="82"/>
  <c r="A626" i="82"/>
  <c r="BA625" i="82"/>
  <c r="AC625" i="82"/>
  <c r="Y625" i="82"/>
  <c r="U625" i="82"/>
  <c r="Q625" i="82"/>
  <c r="G625" i="82"/>
  <c r="B625" i="82"/>
  <c r="BA624" i="82"/>
  <c r="AC624" i="82"/>
  <c r="AD624" i="82" s="1"/>
  <c r="Y624" i="82"/>
  <c r="U624" i="82"/>
  <c r="Q624" i="82"/>
  <c r="G624" i="82"/>
  <c r="B624" i="82"/>
  <c r="BA623" i="82"/>
  <c r="AC623" i="82"/>
  <c r="Y623" i="82"/>
  <c r="U623" i="82"/>
  <c r="Q623" i="82"/>
  <c r="G623" i="82"/>
  <c r="B623" i="82"/>
  <c r="BA622" i="82"/>
  <c r="Y622" i="82"/>
  <c r="U622" i="82"/>
  <c r="AC622" i="82" s="1"/>
  <c r="AD622" i="82" s="1"/>
  <c r="AE622" i="82" s="1"/>
  <c r="Q622" i="82"/>
  <c r="G622" i="82"/>
  <c r="B622" i="82"/>
  <c r="A622" i="82"/>
  <c r="BA621" i="82"/>
  <c r="AC621" i="82"/>
  <c r="AD621" i="82" s="1"/>
  <c r="Y621" i="82"/>
  <c r="U621" i="82"/>
  <c r="Q621" i="82"/>
  <c r="G621" i="82"/>
  <c r="B621" i="82"/>
  <c r="BA620" i="82"/>
  <c r="Y620" i="82"/>
  <c r="U620" i="82"/>
  <c r="AC620" i="82" s="1"/>
  <c r="AD620" i="82" s="1"/>
  <c r="AH620" i="82" s="1"/>
  <c r="AI620" i="82" s="1"/>
  <c r="Q620" i="82"/>
  <c r="G620" i="82"/>
  <c r="B620" i="82"/>
  <c r="BA619" i="82"/>
  <c r="Z619" i="82"/>
  <c r="Y619" i="82"/>
  <c r="U619" i="82"/>
  <c r="AC619" i="82" s="1"/>
  <c r="AD619" i="82" s="1"/>
  <c r="Q619" i="82"/>
  <c r="G619" i="82"/>
  <c r="B619" i="82"/>
  <c r="BC619" i="82" s="1"/>
  <c r="BC618" i="82"/>
  <c r="BB618" i="82"/>
  <c r="BA618" i="82"/>
  <c r="Y618" i="82"/>
  <c r="U618" i="82"/>
  <c r="AC618" i="82" s="1"/>
  <c r="Q618" i="82"/>
  <c r="G618" i="82"/>
  <c r="B618" i="82"/>
  <c r="BA617" i="82"/>
  <c r="AC617" i="82"/>
  <c r="AD617" i="82" s="1"/>
  <c r="Y617" i="82"/>
  <c r="U617" i="82"/>
  <c r="Q617" i="82"/>
  <c r="G617" i="82"/>
  <c r="B617" i="82"/>
  <c r="BA616" i="82"/>
  <c r="AD616" i="82"/>
  <c r="AH616" i="82" s="1"/>
  <c r="AI616" i="82" s="1"/>
  <c r="AC616" i="82"/>
  <c r="Y616" i="82"/>
  <c r="U616" i="82"/>
  <c r="Q616" i="82"/>
  <c r="G616" i="82"/>
  <c r="B616" i="82"/>
  <c r="BA615" i="82"/>
  <c r="Y615" i="82"/>
  <c r="U615" i="82"/>
  <c r="AC615" i="82" s="1"/>
  <c r="Q615" i="82"/>
  <c r="G615" i="82"/>
  <c r="B615" i="82"/>
  <c r="BA614" i="82"/>
  <c r="Y614" i="82"/>
  <c r="U614" i="82"/>
  <c r="AC614" i="82" s="1"/>
  <c r="Q614" i="82"/>
  <c r="G614" i="82"/>
  <c r="B614" i="82"/>
  <c r="BB614" i="82" s="1"/>
  <c r="A614" i="82"/>
  <c r="BA613" i="82"/>
  <c r="AC613" i="82"/>
  <c r="AD613" i="82" s="1"/>
  <c r="Y613" i="82"/>
  <c r="U613" i="82"/>
  <c r="Q613" i="82"/>
  <c r="G613" i="82"/>
  <c r="B613" i="82"/>
  <c r="BA612" i="82"/>
  <c r="Y612" i="82"/>
  <c r="U612" i="82"/>
  <c r="AC612" i="82" s="1"/>
  <c r="Q612" i="82"/>
  <c r="G612" i="82"/>
  <c r="B612" i="82"/>
  <c r="A612" i="82"/>
  <c r="BA611" i="82"/>
  <c r="AC611" i="82"/>
  <c r="Y611" i="82"/>
  <c r="U611" i="82"/>
  <c r="Q611" i="82"/>
  <c r="G611" i="82"/>
  <c r="B611" i="82"/>
  <c r="BA610" i="82"/>
  <c r="Y610" i="82"/>
  <c r="U610" i="82"/>
  <c r="AC610" i="82" s="1"/>
  <c r="AD610" i="82" s="1"/>
  <c r="Q610" i="82"/>
  <c r="G610" i="82"/>
  <c r="B610" i="82"/>
  <c r="A610" i="82"/>
  <c r="BA609" i="82"/>
  <c r="Y609" i="82"/>
  <c r="U609" i="82"/>
  <c r="AC609" i="82" s="1"/>
  <c r="AD609" i="82" s="1"/>
  <c r="Q609" i="82"/>
  <c r="G609" i="82"/>
  <c r="B609" i="82"/>
  <c r="BA608" i="82"/>
  <c r="Y608" i="82"/>
  <c r="U608" i="82"/>
  <c r="AC608" i="82" s="1"/>
  <c r="AD608" i="82" s="1"/>
  <c r="Q608" i="82"/>
  <c r="G608" i="82"/>
  <c r="B608" i="82"/>
  <c r="BA607" i="82"/>
  <c r="AC607" i="82"/>
  <c r="AD607" i="82" s="1"/>
  <c r="Y607" i="82"/>
  <c r="U607" i="82"/>
  <c r="Q607" i="82"/>
  <c r="G607" i="82"/>
  <c r="B607" i="82"/>
  <c r="BA606" i="82"/>
  <c r="AY606" i="82"/>
  <c r="Y606" i="82"/>
  <c r="U606" i="82"/>
  <c r="AC606" i="82" s="1"/>
  <c r="Q606" i="82"/>
  <c r="G606" i="82"/>
  <c r="B606" i="82"/>
  <c r="BC606" i="82" s="1"/>
  <c r="BA605" i="82"/>
  <c r="Y605" i="82"/>
  <c r="U605" i="82"/>
  <c r="AC605" i="82" s="1"/>
  <c r="AD605" i="82" s="1"/>
  <c r="Q605" i="82"/>
  <c r="G605" i="82"/>
  <c r="B605" i="82"/>
  <c r="A605" i="82"/>
  <c r="BA604" i="82"/>
  <c r="AC604" i="82"/>
  <c r="AD604" i="82" s="1"/>
  <c r="AL604" i="82" s="1"/>
  <c r="AM604" i="82" s="1"/>
  <c r="AN604" i="82" s="1"/>
  <c r="AO604" i="82" s="1"/>
  <c r="G604" i="82"/>
  <c r="B604" i="82"/>
  <c r="BA603" i="82"/>
  <c r="Y603" i="82"/>
  <c r="U603" i="82"/>
  <c r="AC603" i="82" s="1"/>
  <c r="AD603" i="82" s="1"/>
  <c r="AE603" i="82" s="1"/>
  <c r="Q603" i="82"/>
  <c r="G603" i="82"/>
  <c r="B603" i="82"/>
  <c r="A603" i="82"/>
  <c r="BA602" i="82"/>
  <c r="AC602" i="82"/>
  <c r="Y602" i="82"/>
  <c r="U602" i="82"/>
  <c r="Q602" i="82"/>
  <c r="G602" i="82"/>
  <c r="B602" i="82"/>
  <c r="BA601" i="82"/>
  <c r="Y601" i="82"/>
  <c r="U601" i="82"/>
  <c r="AC601" i="82" s="1"/>
  <c r="Q601" i="82"/>
  <c r="G601" i="82"/>
  <c r="B601" i="82"/>
  <c r="A601" i="82"/>
  <c r="BA600" i="82"/>
  <c r="Y600" i="82"/>
  <c r="U600" i="82"/>
  <c r="AC600" i="82" s="1"/>
  <c r="Q600" i="82"/>
  <c r="G600" i="82"/>
  <c r="B600" i="82"/>
  <c r="A600" i="82"/>
  <c r="BA599" i="82"/>
  <c r="AL599" i="82"/>
  <c r="AM599" i="82" s="1"/>
  <c r="AE599" i="82"/>
  <c r="Z599" i="82"/>
  <c r="Y599" i="82"/>
  <c r="U599" i="82"/>
  <c r="AH599" i="82" s="1"/>
  <c r="AI599" i="82" s="1"/>
  <c r="Q599" i="82"/>
  <c r="G599" i="82"/>
  <c r="B599" i="82"/>
  <c r="BA598" i="82"/>
  <c r="AC598" i="82"/>
  <c r="AD598" i="82" s="1"/>
  <c r="G598" i="82"/>
  <c r="B598" i="82"/>
  <c r="BA597" i="82"/>
  <c r="Y597" i="82"/>
  <c r="U597" i="82"/>
  <c r="AC597" i="82" s="1"/>
  <c r="AD597" i="82" s="1"/>
  <c r="Q597" i="82"/>
  <c r="G597" i="82"/>
  <c r="B597" i="82"/>
  <c r="BA596" i="82"/>
  <c r="Y596" i="82"/>
  <c r="U596" i="82"/>
  <c r="AC596" i="82" s="1"/>
  <c r="Q596" i="82"/>
  <c r="G596" i="82"/>
  <c r="B596" i="82"/>
  <c r="BC596" i="82" s="1"/>
  <c r="BA595" i="82"/>
  <c r="Y595" i="82"/>
  <c r="U595" i="82"/>
  <c r="AC595" i="82" s="1"/>
  <c r="AD595" i="82" s="1"/>
  <c r="Z595" i="82" s="1"/>
  <c r="Q595" i="82"/>
  <c r="G595" i="82"/>
  <c r="B595" i="82"/>
  <c r="A595" i="82"/>
  <c r="BA594" i="82"/>
  <c r="Y594" i="82"/>
  <c r="U594" i="82"/>
  <c r="AC594" i="82" s="1"/>
  <c r="AD594" i="82" s="1"/>
  <c r="Q594" i="82"/>
  <c r="G594" i="82"/>
  <c r="B594" i="82"/>
  <c r="A594" i="82"/>
  <c r="BA593" i="82"/>
  <c r="Y593" i="82"/>
  <c r="U593" i="82"/>
  <c r="AC593" i="82" s="1"/>
  <c r="Q593" i="82"/>
  <c r="G593" i="82"/>
  <c r="B593" i="82"/>
  <c r="BA592" i="82"/>
  <c r="AC592" i="82"/>
  <c r="Y592" i="82"/>
  <c r="U592" i="82"/>
  <c r="Q592" i="82"/>
  <c r="G592" i="82"/>
  <c r="B592" i="82"/>
  <c r="BA591" i="82"/>
  <c r="AC591" i="82"/>
  <c r="AD591" i="82" s="1"/>
  <c r="Y591" i="82"/>
  <c r="U591" i="82"/>
  <c r="Q591" i="82"/>
  <c r="G591" i="82"/>
  <c r="B591" i="82"/>
  <c r="BB590" i="82"/>
  <c r="BA590" i="82"/>
  <c r="Y590" i="82"/>
  <c r="U590" i="82"/>
  <c r="AC590" i="82" s="1"/>
  <c r="Q590" i="82"/>
  <c r="G590" i="82"/>
  <c r="B590" i="82"/>
  <c r="BC590" i="82" s="1"/>
  <c r="BA589" i="82"/>
  <c r="AD589" i="82"/>
  <c r="Z589" i="82" s="1"/>
  <c r="Y589" i="82"/>
  <c r="U589" i="82"/>
  <c r="AC589" i="82" s="1"/>
  <c r="Q589" i="82"/>
  <c r="G589" i="82"/>
  <c r="B589" i="82"/>
  <c r="BA588" i="82"/>
  <c r="Y588" i="82"/>
  <c r="U588" i="82"/>
  <c r="AC588" i="82" s="1"/>
  <c r="AD588" i="82" s="1"/>
  <c r="AE588" i="82" s="1"/>
  <c r="Q588" i="82"/>
  <c r="G588" i="82"/>
  <c r="B588" i="82"/>
  <c r="BA587" i="82"/>
  <c r="Y587" i="82"/>
  <c r="U587" i="82"/>
  <c r="AC587" i="82" s="1"/>
  <c r="Q587" i="82"/>
  <c r="G587" i="82"/>
  <c r="B587" i="82"/>
  <c r="A587" i="82"/>
  <c r="BA586" i="82"/>
  <c r="AC586" i="82"/>
  <c r="Y586" i="82"/>
  <c r="Q586" i="82"/>
  <c r="G586" i="82"/>
  <c r="B586" i="82"/>
  <c r="BA585" i="82"/>
  <c r="AD585" i="82"/>
  <c r="AE585" i="82" s="1"/>
  <c r="Y585" i="82"/>
  <c r="U585" i="82"/>
  <c r="AC585" i="82" s="1"/>
  <c r="Q585" i="82"/>
  <c r="G585" i="82"/>
  <c r="B585" i="82"/>
  <c r="BA584" i="82"/>
  <c r="Y584" i="82"/>
  <c r="U584" i="82"/>
  <c r="AC584" i="82" s="1"/>
  <c r="Q584" i="82"/>
  <c r="G584" i="82"/>
  <c r="B584" i="82"/>
  <c r="A584" i="82"/>
  <c r="BA583" i="82"/>
  <c r="AC583" i="82"/>
  <c r="Y583" i="82"/>
  <c r="U583" i="82"/>
  <c r="Q583" i="82"/>
  <c r="G583" i="82"/>
  <c r="B583" i="82"/>
  <c r="BA582" i="82"/>
  <c r="AC582" i="82"/>
  <c r="Y582" i="82"/>
  <c r="U582" i="82"/>
  <c r="Q582" i="82"/>
  <c r="G582" i="82"/>
  <c r="B582" i="82"/>
  <c r="BA581" i="82"/>
  <c r="Y581" i="82"/>
  <c r="U581" i="82"/>
  <c r="AC581" i="82" s="1"/>
  <c r="AD581" i="82" s="1"/>
  <c r="AE581" i="82" s="1"/>
  <c r="Q581" i="82"/>
  <c r="G581" i="82"/>
  <c r="B581" i="82"/>
  <c r="A581" i="82"/>
  <c r="BA580" i="82"/>
  <c r="AL580" i="82"/>
  <c r="AM580" i="82" s="1"/>
  <c r="AE580" i="82"/>
  <c r="AF580" i="82" s="1"/>
  <c r="AG580" i="82" s="1"/>
  <c r="Z580" i="82"/>
  <c r="Y580" i="82"/>
  <c r="U580" i="82"/>
  <c r="AH580" i="82" s="1"/>
  <c r="AI580" i="82" s="1"/>
  <c r="Q580" i="82"/>
  <c r="G580" i="82"/>
  <c r="B580" i="82"/>
  <c r="BA579" i="82"/>
  <c r="AL579" i="82"/>
  <c r="AM579" i="82" s="1"/>
  <c r="AE579" i="82"/>
  <c r="Z579" i="82"/>
  <c r="Y579" i="82"/>
  <c r="U579" i="82"/>
  <c r="AH579" i="82" s="1"/>
  <c r="AI579" i="82" s="1"/>
  <c r="Q579" i="82"/>
  <c r="G579" i="82"/>
  <c r="B579" i="82"/>
  <c r="BA578" i="82"/>
  <c r="AL578" i="82"/>
  <c r="AM578" i="82" s="1"/>
  <c r="AE578" i="82"/>
  <c r="AF578" i="82" s="1"/>
  <c r="AG578" i="82" s="1"/>
  <c r="Z578" i="82"/>
  <c r="Y578" i="82"/>
  <c r="U578" i="82"/>
  <c r="AH578" i="82" s="1"/>
  <c r="AI578" i="82" s="1"/>
  <c r="Q578" i="82"/>
  <c r="G578" i="82"/>
  <c r="B578" i="82"/>
  <c r="BA577" i="82"/>
  <c r="AL577" i="82"/>
  <c r="AM577" i="82" s="1"/>
  <c r="AH577" i="82"/>
  <c r="AI577" i="82" s="1"/>
  <c r="AE577" i="82"/>
  <c r="Z577" i="82"/>
  <c r="Y577" i="82"/>
  <c r="U577" i="82"/>
  <c r="Q577" i="82"/>
  <c r="G577" i="82"/>
  <c r="B577" i="82"/>
  <c r="BA576" i="82"/>
  <c r="Y576" i="82"/>
  <c r="U576" i="82"/>
  <c r="AC576" i="82" s="1"/>
  <c r="AD576" i="82" s="1"/>
  <c r="Q576" i="82"/>
  <c r="G576" i="82"/>
  <c r="B576" i="82"/>
  <c r="A576" i="82"/>
  <c r="BA575" i="82"/>
  <c r="Y575" i="82"/>
  <c r="U575" i="82"/>
  <c r="AC575" i="82" s="1"/>
  <c r="Q575" i="82"/>
  <c r="G575" i="82"/>
  <c r="B575" i="82"/>
  <c r="A575" i="82"/>
  <c r="BA574" i="82"/>
  <c r="AL574" i="82"/>
  <c r="AM574" i="82" s="1"/>
  <c r="AH574" i="82"/>
  <c r="AE574" i="82"/>
  <c r="Z574" i="82"/>
  <c r="Y574" i="82"/>
  <c r="U574" i="82"/>
  <c r="Q574" i="82"/>
  <c r="G574" i="82"/>
  <c r="B574" i="82"/>
  <c r="BA573" i="82"/>
  <c r="Y573" i="82"/>
  <c r="X573" i="82"/>
  <c r="AA573" i="82" s="1"/>
  <c r="U573" i="82"/>
  <c r="AC573" i="82" s="1"/>
  <c r="AD573" i="82" s="1"/>
  <c r="Z573" i="82" s="1"/>
  <c r="G573" i="82"/>
  <c r="B573" i="82"/>
  <c r="A573" i="82"/>
  <c r="BA572" i="82"/>
  <c r="Y572" i="82"/>
  <c r="U572" i="82"/>
  <c r="AC572" i="82" s="1"/>
  <c r="AD572" i="82" s="1"/>
  <c r="AE572" i="82" s="1"/>
  <c r="Q572" i="82"/>
  <c r="G572" i="82"/>
  <c r="B572" i="82"/>
  <c r="A572" i="82"/>
  <c r="BA571" i="82"/>
  <c r="Y571" i="82"/>
  <c r="AA571" i="82" s="1"/>
  <c r="X571" i="82"/>
  <c r="U571" i="82"/>
  <c r="AC571" i="82" s="1"/>
  <c r="AD571" i="82" s="1"/>
  <c r="G571" i="82"/>
  <c r="B571" i="82"/>
  <c r="A571" i="82"/>
  <c r="BA570" i="82"/>
  <c r="AA570" i="82"/>
  <c r="Y570" i="82"/>
  <c r="X570" i="82"/>
  <c r="U570" i="82"/>
  <c r="AC570" i="82" s="1"/>
  <c r="AD570" i="82" s="1"/>
  <c r="Q570" i="82"/>
  <c r="G570" i="82"/>
  <c r="B570" i="82"/>
  <c r="A570" i="82"/>
  <c r="BA569" i="82"/>
  <c r="Y569" i="82"/>
  <c r="U569" i="82"/>
  <c r="AC569" i="82" s="1"/>
  <c r="Q569" i="82"/>
  <c r="G569" i="82"/>
  <c r="B569" i="82"/>
  <c r="BA568" i="82"/>
  <c r="Y568" i="82"/>
  <c r="U568" i="82"/>
  <c r="AC568" i="82" s="1"/>
  <c r="Q568" i="82"/>
  <c r="G568" i="82"/>
  <c r="B568" i="82"/>
  <c r="BA567" i="82"/>
  <c r="AC567" i="82"/>
  <c r="Y567" i="82"/>
  <c r="U567" i="82"/>
  <c r="Q567" i="82"/>
  <c r="G567" i="82"/>
  <c r="B567" i="82"/>
  <c r="BA566" i="82"/>
  <c r="AC566" i="82"/>
  <c r="AD566" i="82" s="1"/>
  <c r="AH566" i="82" s="1"/>
  <c r="AI566" i="82" s="1"/>
  <c r="Y566" i="82"/>
  <c r="U566" i="82"/>
  <c r="Q566" i="82"/>
  <c r="G566" i="82"/>
  <c r="B566" i="82"/>
  <c r="BA565" i="82"/>
  <c r="Y565" i="82"/>
  <c r="U565" i="82"/>
  <c r="AC565" i="82" s="1"/>
  <c r="Q565" i="82"/>
  <c r="G565" i="82"/>
  <c r="B565" i="82"/>
  <c r="BA564" i="82"/>
  <c r="AL564" i="82"/>
  <c r="AM564" i="82" s="1"/>
  <c r="AE564" i="82"/>
  <c r="Z564" i="82"/>
  <c r="Y564" i="82"/>
  <c r="U564" i="82"/>
  <c r="AH564" i="82" s="1"/>
  <c r="AI564" i="82" s="1"/>
  <c r="Q564" i="82"/>
  <c r="G564" i="82"/>
  <c r="B564" i="82"/>
  <c r="BA563" i="82"/>
  <c r="AC563" i="82"/>
  <c r="AD563" i="82" s="1"/>
  <c r="AE563" i="82" s="1"/>
  <c r="Y563" i="82"/>
  <c r="U563" i="82"/>
  <c r="Q563" i="82"/>
  <c r="G563" i="82"/>
  <c r="B563" i="82"/>
  <c r="BA562" i="82"/>
  <c r="Y562" i="82"/>
  <c r="U562" i="82"/>
  <c r="AC562" i="82" s="1"/>
  <c r="Q562" i="82"/>
  <c r="G562" i="82"/>
  <c r="B562" i="82"/>
  <c r="A562" i="82"/>
  <c r="BA561" i="82"/>
  <c r="AC561" i="82"/>
  <c r="AD561" i="82" s="1"/>
  <c r="Y561" i="82"/>
  <c r="U561" i="82"/>
  <c r="Q561" i="82"/>
  <c r="G561" i="82"/>
  <c r="B561" i="82"/>
  <c r="BC561" i="82" s="1"/>
  <c r="BA560" i="82"/>
  <c r="AC560" i="82"/>
  <c r="Y560" i="82"/>
  <c r="U560" i="82"/>
  <c r="Q560" i="82"/>
  <c r="G560" i="82"/>
  <c r="B560" i="82"/>
  <c r="BA559" i="82"/>
  <c r="AC559" i="82"/>
  <c r="AD559" i="82" s="1"/>
  <c r="Y559" i="82"/>
  <c r="U559" i="82"/>
  <c r="Q559" i="82"/>
  <c r="G559" i="82"/>
  <c r="B559" i="82"/>
  <c r="BA558" i="82"/>
  <c r="Y558" i="82"/>
  <c r="U558" i="82"/>
  <c r="AC558" i="82" s="1"/>
  <c r="Q558" i="82"/>
  <c r="G558" i="82"/>
  <c r="B558" i="82"/>
  <c r="BA557" i="82"/>
  <c r="Y557" i="82"/>
  <c r="U557" i="82"/>
  <c r="AC557" i="82" s="1"/>
  <c r="AD557" i="82" s="1"/>
  <c r="Q557" i="82"/>
  <c r="G557" i="82"/>
  <c r="B557" i="82"/>
  <c r="A557" i="82"/>
  <c r="BA556" i="82"/>
  <c r="Y556" i="82"/>
  <c r="U556" i="82"/>
  <c r="AC556" i="82" s="1"/>
  <c r="AD556" i="82" s="1"/>
  <c r="Q556" i="82"/>
  <c r="G556" i="82"/>
  <c r="B556" i="82"/>
  <c r="A556" i="82"/>
  <c r="BB555" i="82"/>
  <c r="BA555" i="82"/>
  <c r="AC555" i="82"/>
  <c r="Y555" i="82"/>
  <c r="U555" i="82"/>
  <c r="Q555" i="82"/>
  <c r="G555" i="82"/>
  <c r="B555" i="82"/>
  <c r="BC555" i="82" s="1"/>
  <c r="BA554" i="82"/>
  <c r="AC554" i="82"/>
  <c r="Y554" i="82"/>
  <c r="U554" i="82"/>
  <c r="Q554" i="82"/>
  <c r="G554" i="82"/>
  <c r="B554" i="82"/>
  <c r="BA553" i="82"/>
  <c r="Y553" i="82"/>
  <c r="U553" i="82"/>
  <c r="AC553" i="82" s="1"/>
  <c r="Q553" i="82"/>
  <c r="G553" i="82"/>
  <c r="B553" i="82"/>
  <c r="BA552" i="82"/>
  <c r="AD552" i="82"/>
  <c r="AC552" i="82"/>
  <c r="Y552" i="82"/>
  <c r="U552" i="82"/>
  <c r="Q552" i="82"/>
  <c r="G552" i="82"/>
  <c r="B552" i="82"/>
  <c r="BA551" i="82"/>
  <c r="AL551" i="82"/>
  <c r="AM551" i="82" s="1"/>
  <c r="AH551" i="82"/>
  <c r="AI551" i="82" s="1"/>
  <c r="Z551" i="82"/>
  <c r="Y551" i="82"/>
  <c r="U551" i="82"/>
  <c r="AC551" i="82" s="1"/>
  <c r="AD551" i="82" s="1"/>
  <c r="AE551" i="82" s="1"/>
  <c r="Q551" i="82"/>
  <c r="G551" i="82"/>
  <c r="B551" i="82"/>
  <c r="BA550" i="82"/>
  <c r="AC550" i="82"/>
  <c r="Y550" i="82"/>
  <c r="U550" i="82"/>
  <c r="Q550" i="82"/>
  <c r="G550" i="82"/>
  <c r="B550" i="82"/>
  <c r="BA549" i="82"/>
  <c r="Y549" i="82"/>
  <c r="U549" i="82"/>
  <c r="AC549" i="82" s="1"/>
  <c r="Q549" i="82"/>
  <c r="G549" i="82"/>
  <c r="B549" i="82"/>
  <c r="BA548" i="82"/>
  <c r="AC548" i="82"/>
  <c r="AD548" i="82" s="1"/>
  <c r="Y548" i="82"/>
  <c r="U548" i="82"/>
  <c r="Q548" i="82"/>
  <c r="G548" i="82"/>
  <c r="B548" i="82"/>
  <c r="BA547" i="82"/>
  <c r="AC547" i="82"/>
  <c r="AD547" i="82" s="1"/>
  <c r="Y547" i="82"/>
  <c r="U547" i="82"/>
  <c r="Q547" i="82"/>
  <c r="G547" i="82"/>
  <c r="B547" i="82"/>
  <c r="BA546" i="82"/>
  <c r="AC546" i="82"/>
  <c r="Y546" i="82"/>
  <c r="U546" i="82"/>
  <c r="Q546" i="82"/>
  <c r="G546" i="82"/>
  <c r="B546" i="82"/>
  <c r="BA545" i="82"/>
  <c r="Y545" i="82"/>
  <c r="U545" i="82"/>
  <c r="AC545" i="82" s="1"/>
  <c r="Q545" i="82"/>
  <c r="G545" i="82"/>
  <c r="B545" i="82"/>
  <c r="BA544" i="82"/>
  <c r="Y544" i="82"/>
  <c r="U544" i="82"/>
  <c r="AC544" i="82" s="1"/>
  <c r="AD544" i="82" s="1"/>
  <c r="Z544" i="82" s="1"/>
  <c r="Q544" i="82"/>
  <c r="G544" i="82"/>
  <c r="B544" i="82"/>
  <c r="A544" i="82"/>
  <c r="BA543" i="82"/>
  <c r="Y543" i="82"/>
  <c r="U543" i="82"/>
  <c r="AC543" i="82" s="1"/>
  <c r="AD543" i="82" s="1"/>
  <c r="AE543" i="82" s="1"/>
  <c r="Q543" i="82"/>
  <c r="G543" i="82"/>
  <c r="B543" i="82"/>
  <c r="A543" i="82"/>
  <c r="BA542" i="82"/>
  <c r="Y542" i="82"/>
  <c r="U542" i="82"/>
  <c r="AC542" i="82" s="1"/>
  <c r="Q542" i="82"/>
  <c r="G542" i="82"/>
  <c r="B542" i="82"/>
  <c r="A542" i="82"/>
  <c r="BA541" i="82"/>
  <c r="Y541" i="82"/>
  <c r="U541" i="82"/>
  <c r="AC541" i="82" s="1"/>
  <c r="Q541" i="82"/>
  <c r="G541" i="82"/>
  <c r="B541" i="82"/>
  <c r="A541" i="82"/>
  <c r="BA540" i="82"/>
  <c r="Y540" i="82"/>
  <c r="U540" i="82"/>
  <c r="AC540" i="82" s="1"/>
  <c r="Q540" i="82"/>
  <c r="G540" i="82"/>
  <c r="B540" i="82"/>
  <c r="A540" i="82"/>
  <c r="BA539" i="82"/>
  <c r="Y539" i="82"/>
  <c r="U539" i="82"/>
  <c r="AC539" i="82" s="1"/>
  <c r="Q539" i="82"/>
  <c r="G539" i="82"/>
  <c r="B539" i="82"/>
  <c r="BC539" i="82" s="1"/>
  <c r="A539" i="82"/>
  <c r="BA538" i="82"/>
  <c r="Y538" i="82"/>
  <c r="U538" i="82"/>
  <c r="AC538" i="82" s="1"/>
  <c r="Q538" i="82"/>
  <c r="G538" i="82"/>
  <c r="B538" i="82"/>
  <c r="A538" i="82"/>
  <c r="BA537" i="82"/>
  <c r="Y537" i="82"/>
  <c r="U537" i="82"/>
  <c r="AC537" i="82" s="1"/>
  <c r="AD537" i="82" s="1"/>
  <c r="Q537" i="82"/>
  <c r="G537" i="82"/>
  <c r="B537" i="82"/>
  <c r="A537" i="82"/>
  <c r="BA536" i="82"/>
  <c r="Y536" i="82"/>
  <c r="U536" i="82"/>
  <c r="AC536" i="82" s="1"/>
  <c r="AD536" i="82" s="1"/>
  <c r="Q536" i="82"/>
  <c r="G536" i="82"/>
  <c r="B536" i="82"/>
  <c r="A536" i="82"/>
  <c r="BA535" i="82"/>
  <c r="Y535" i="82"/>
  <c r="U535" i="82"/>
  <c r="AC535" i="82" s="1"/>
  <c r="Q535" i="82"/>
  <c r="G535" i="82"/>
  <c r="B535" i="82"/>
  <c r="BA534" i="82"/>
  <c r="AD534" i="82"/>
  <c r="AH534" i="82" s="1"/>
  <c r="AI534" i="82" s="1"/>
  <c r="Y534" i="82"/>
  <c r="U534" i="82"/>
  <c r="AC534" i="82" s="1"/>
  <c r="Q534" i="82"/>
  <c r="G534" i="82"/>
  <c r="B534" i="82"/>
  <c r="BA533" i="82"/>
  <c r="AC533" i="82"/>
  <c r="AD533" i="82" s="1"/>
  <c r="Y533" i="82"/>
  <c r="U533" i="82"/>
  <c r="Q533" i="82"/>
  <c r="G533" i="82"/>
  <c r="B533" i="82"/>
  <c r="BA532" i="82"/>
  <c r="AC532" i="82"/>
  <c r="AD532" i="82" s="1"/>
  <c r="Z532" i="82" s="1"/>
  <c r="Y532" i="82"/>
  <c r="U532" i="82"/>
  <c r="Q532" i="82"/>
  <c r="G532" i="82"/>
  <c r="B532" i="82"/>
  <c r="BB531" i="82"/>
  <c r="BA531" i="82"/>
  <c r="Y531" i="82"/>
  <c r="U531" i="82"/>
  <c r="AC531" i="82" s="1"/>
  <c r="Q531" i="82"/>
  <c r="G531" i="82"/>
  <c r="B531" i="82"/>
  <c r="BC531" i="82" s="1"/>
  <c r="BA530" i="82"/>
  <c r="AD530" i="82"/>
  <c r="AH530" i="82" s="1"/>
  <c r="AI530" i="82" s="1"/>
  <c r="Y530" i="82"/>
  <c r="U530" i="82"/>
  <c r="AC530" i="82" s="1"/>
  <c r="Q530" i="82"/>
  <c r="G530" i="82"/>
  <c r="B530" i="82"/>
  <c r="BC529" i="82"/>
  <c r="BA529" i="82"/>
  <c r="Y529" i="82"/>
  <c r="U529" i="82"/>
  <c r="AC529" i="82" s="1"/>
  <c r="AD529" i="82" s="1"/>
  <c r="Q529" i="82"/>
  <c r="G529" i="82"/>
  <c r="B529" i="82"/>
  <c r="BB529" i="82" s="1"/>
  <c r="A529" i="82"/>
  <c r="BA528" i="82"/>
  <c r="Y528" i="82"/>
  <c r="U528" i="82"/>
  <c r="AC528" i="82" s="1"/>
  <c r="Q528" i="82"/>
  <c r="G528" i="82"/>
  <c r="B528" i="82"/>
  <c r="BA527" i="82"/>
  <c r="Y527" i="82"/>
  <c r="U527" i="82"/>
  <c r="AC527" i="82" s="1"/>
  <c r="Q527" i="82"/>
  <c r="G527" i="82"/>
  <c r="B527" i="82"/>
  <c r="A527" i="82"/>
  <c r="BA526" i="82"/>
  <c r="Y526" i="82"/>
  <c r="U526" i="82"/>
  <c r="AC526" i="82" s="1"/>
  <c r="AD526" i="82" s="1"/>
  <c r="Q526" i="82"/>
  <c r="G526" i="82"/>
  <c r="B526" i="82"/>
  <c r="A526" i="82"/>
  <c r="BA525" i="82"/>
  <c r="Y525" i="82"/>
  <c r="U525" i="82"/>
  <c r="AC525" i="82" s="1"/>
  <c r="Q525" i="82"/>
  <c r="G525" i="82"/>
  <c r="B525" i="82"/>
  <c r="A525" i="82"/>
  <c r="BA524" i="82"/>
  <c r="Y524" i="82"/>
  <c r="U524" i="82"/>
  <c r="AC524" i="82" s="1"/>
  <c r="AD524" i="82" s="1"/>
  <c r="AH524" i="82" s="1"/>
  <c r="AI524" i="82" s="1"/>
  <c r="Q524" i="82"/>
  <c r="G524" i="82"/>
  <c r="B524" i="82"/>
  <c r="A524" i="82"/>
  <c r="BA523" i="82"/>
  <c r="Y523" i="82"/>
  <c r="U523" i="82"/>
  <c r="AC523" i="82" s="1"/>
  <c r="Q523" i="82"/>
  <c r="G523" i="82"/>
  <c r="B523" i="82"/>
  <c r="BC523" i="82" s="1"/>
  <c r="A523" i="82"/>
  <c r="BA522" i="82"/>
  <c r="Y522" i="82"/>
  <c r="U522" i="82"/>
  <c r="AC522" i="82" s="1"/>
  <c r="Q522" i="82"/>
  <c r="G522" i="82"/>
  <c r="B522" i="82"/>
  <c r="BA521" i="82"/>
  <c r="AC521" i="82"/>
  <c r="AD521" i="82" s="1"/>
  <c r="Y521" i="82"/>
  <c r="U521" i="82"/>
  <c r="Q521" i="82"/>
  <c r="G521" i="82"/>
  <c r="B521" i="82"/>
  <c r="BA520" i="82"/>
  <c r="AD520" i="82"/>
  <c r="AE520" i="82" s="1"/>
  <c r="Y520" i="82"/>
  <c r="X520" i="82"/>
  <c r="U520" i="82"/>
  <c r="AC520" i="82" s="1"/>
  <c r="Q520" i="82"/>
  <c r="G520" i="82"/>
  <c r="B520" i="82"/>
  <c r="A520" i="82"/>
  <c r="BA519" i="82"/>
  <c r="Y519" i="82"/>
  <c r="U519" i="82"/>
  <c r="AC519" i="82" s="1"/>
  <c r="Q519" i="82"/>
  <c r="G519" i="82"/>
  <c r="B519" i="82"/>
  <c r="A519" i="82"/>
  <c r="BA518" i="82"/>
  <c r="Y518" i="82"/>
  <c r="X518" i="82"/>
  <c r="AA518" i="82" s="1"/>
  <c r="U518" i="82"/>
  <c r="AC518" i="82" s="1"/>
  <c r="AD518" i="82" s="1"/>
  <c r="Q518" i="82"/>
  <c r="G518" i="82"/>
  <c r="B518" i="82"/>
  <c r="A518" i="82"/>
  <c r="BA517" i="82"/>
  <c r="AC517" i="82"/>
  <c r="AD517" i="82" s="1"/>
  <c r="Y517" i="82"/>
  <c r="AA517" i="82" s="1"/>
  <c r="X517" i="82"/>
  <c r="U517" i="82"/>
  <c r="Q517" i="82"/>
  <c r="G517" i="82"/>
  <c r="B517" i="82"/>
  <c r="BC517" i="82" s="1"/>
  <c r="BA516" i="82"/>
  <c r="Y516" i="82"/>
  <c r="X516" i="82"/>
  <c r="U516" i="82"/>
  <c r="AC516" i="82" s="1"/>
  <c r="AD516" i="82" s="1"/>
  <c r="Q516" i="82"/>
  <c r="R516" i="82" s="1"/>
  <c r="G516" i="82"/>
  <c r="B516" i="82"/>
  <c r="BA515" i="82"/>
  <c r="AC515" i="82"/>
  <c r="AD515" i="82" s="1"/>
  <c r="Y515" i="82"/>
  <c r="AA515" i="82" s="1"/>
  <c r="X515" i="82"/>
  <c r="U515" i="82"/>
  <c r="Q515" i="82"/>
  <c r="G515" i="82"/>
  <c r="B515" i="82"/>
  <c r="A515" i="82"/>
  <c r="BA514" i="82"/>
  <c r="Y514" i="82"/>
  <c r="U514" i="82"/>
  <c r="AC514" i="82" s="1"/>
  <c r="Q514" i="82"/>
  <c r="G514" i="82"/>
  <c r="B514" i="82"/>
  <c r="A514" i="82"/>
  <c r="BA513" i="82"/>
  <c r="Y513" i="82"/>
  <c r="U513" i="82"/>
  <c r="AC513" i="82" s="1"/>
  <c r="AD513" i="82" s="1"/>
  <c r="AH513" i="82" s="1"/>
  <c r="AI513" i="82" s="1"/>
  <c r="Q513" i="82"/>
  <c r="G513" i="82"/>
  <c r="B513" i="82"/>
  <c r="A513" i="82"/>
  <c r="BA512" i="82"/>
  <c r="Y512" i="82"/>
  <c r="X512" i="82"/>
  <c r="U512" i="82"/>
  <c r="AC512" i="82" s="1"/>
  <c r="Q512" i="82"/>
  <c r="G512" i="82"/>
  <c r="B512" i="82"/>
  <c r="BB512" i="82" s="1"/>
  <c r="BA511" i="82"/>
  <c r="AC511" i="82"/>
  <c r="AD511" i="82" s="1"/>
  <c r="Y511" i="82"/>
  <c r="U511" i="82"/>
  <c r="Q511" i="82"/>
  <c r="G511" i="82"/>
  <c r="B511" i="82"/>
  <c r="BA510" i="82"/>
  <c r="AC510" i="82"/>
  <c r="AD510" i="82" s="1"/>
  <c r="Y510" i="82"/>
  <c r="U510" i="82"/>
  <c r="Q510" i="82"/>
  <c r="G510" i="82"/>
  <c r="B510" i="82"/>
  <c r="BA509" i="82"/>
  <c r="Y509" i="82"/>
  <c r="U509" i="82"/>
  <c r="AC509" i="82" s="1"/>
  <c r="AD509" i="82" s="1"/>
  <c r="Q509" i="82"/>
  <c r="G509" i="82"/>
  <c r="B509" i="82"/>
  <c r="A509" i="82"/>
  <c r="BA508" i="82"/>
  <c r="Y508" i="82"/>
  <c r="X508" i="82"/>
  <c r="U508" i="82"/>
  <c r="AC508" i="82" s="1"/>
  <c r="AD508" i="82" s="1"/>
  <c r="Q508" i="82"/>
  <c r="G508" i="82"/>
  <c r="B508" i="82"/>
  <c r="BA507" i="82"/>
  <c r="AC507" i="82"/>
  <c r="AD507" i="82" s="1"/>
  <c r="AH507" i="82" s="1"/>
  <c r="AI507" i="82" s="1"/>
  <c r="Y507" i="82"/>
  <c r="U507" i="82"/>
  <c r="Q507" i="82"/>
  <c r="G507" i="82"/>
  <c r="B507" i="82"/>
  <c r="BA506" i="82"/>
  <c r="AC506" i="82"/>
  <c r="AD506" i="82" s="1"/>
  <c r="AE506" i="82" s="1"/>
  <c r="Y506" i="82"/>
  <c r="U506" i="82"/>
  <c r="Q506" i="82"/>
  <c r="G506" i="82"/>
  <c r="B506" i="82"/>
  <c r="BA505" i="82"/>
  <c r="Y505" i="82"/>
  <c r="U505" i="82"/>
  <c r="AC505" i="82" s="1"/>
  <c r="Q505" i="82"/>
  <c r="G505" i="82"/>
  <c r="B505" i="82"/>
  <c r="BA504" i="82"/>
  <c r="AC504" i="82"/>
  <c r="AD504" i="82" s="1"/>
  <c r="Y504" i="82"/>
  <c r="U504" i="82"/>
  <c r="Q504" i="82"/>
  <c r="G504" i="82"/>
  <c r="B504" i="82"/>
  <c r="BB503" i="82"/>
  <c r="BA503" i="82"/>
  <c r="Y503" i="82"/>
  <c r="U503" i="82"/>
  <c r="AC503" i="82" s="1"/>
  <c r="Q503" i="82"/>
  <c r="G503" i="82"/>
  <c r="B503" i="82"/>
  <c r="BC503" i="82" s="1"/>
  <c r="A503" i="82"/>
  <c r="BA502" i="82"/>
  <c r="Y502" i="82"/>
  <c r="U502" i="82"/>
  <c r="AC502" i="82" s="1"/>
  <c r="Q502" i="82"/>
  <c r="G502" i="82"/>
  <c r="B502" i="82"/>
  <c r="BA501" i="82"/>
  <c r="Y501" i="82"/>
  <c r="U501" i="82"/>
  <c r="AC501" i="82" s="1"/>
  <c r="Q501" i="82"/>
  <c r="G501" i="82"/>
  <c r="B501" i="82"/>
  <c r="BA500" i="82"/>
  <c r="AC500" i="82"/>
  <c r="Y500" i="82"/>
  <c r="U500" i="82"/>
  <c r="Q500" i="82"/>
  <c r="G500" i="82"/>
  <c r="B500" i="82"/>
  <c r="BA499" i="82"/>
  <c r="AD499" i="82"/>
  <c r="AC499" i="82"/>
  <c r="Y499" i="82"/>
  <c r="U499" i="82"/>
  <c r="Q499" i="82"/>
  <c r="G499" i="82"/>
  <c r="B499" i="82"/>
  <c r="A499" i="82"/>
  <c r="BA498" i="82"/>
  <c r="Y498" i="82"/>
  <c r="U498" i="82"/>
  <c r="AC498" i="82" s="1"/>
  <c r="Q498" i="82"/>
  <c r="G498" i="82"/>
  <c r="B498" i="82"/>
  <c r="BA497" i="82"/>
  <c r="Y497" i="82"/>
  <c r="U497" i="82"/>
  <c r="AC497" i="82" s="1"/>
  <c r="Q497" i="82"/>
  <c r="G497" i="82"/>
  <c r="B497" i="82"/>
  <c r="A497" i="82"/>
  <c r="BB496" i="82"/>
  <c r="BA496" i="82"/>
  <c r="AC496" i="82"/>
  <c r="Y496" i="82"/>
  <c r="U496" i="82"/>
  <c r="Q496" i="82"/>
  <c r="G496" i="82"/>
  <c r="B496" i="82"/>
  <c r="BC496" i="82" s="1"/>
  <c r="A496" i="82"/>
  <c r="BA495" i="82"/>
  <c r="AC495" i="82"/>
  <c r="Y495" i="82"/>
  <c r="U495" i="82"/>
  <c r="Q495" i="82"/>
  <c r="G495" i="82"/>
  <c r="B495" i="82"/>
  <c r="A495" i="82"/>
  <c r="BA494" i="82"/>
  <c r="Y494" i="82"/>
  <c r="U494" i="82"/>
  <c r="AC494" i="82" s="1"/>
  <c r="Q494" i="82"/>
  <c r="G494" i="82"/>
  <c r="B494" i="82"/>
  <c r="BA493" i="82"/>
  <c r="Y493" i="82"/>
  <c r="U493" i="82"/>
  <c r="AC493" i="82" s="1"/>
  <c r="Q493" i="82"/>
  <c r="G493" i="82"/>
  <c r="B493" i="82"/>
  <c r="A493" i="82"/>
  <c r="BA492" i="82"/>
  <c r="AC492" i="82"/>
  <c r="Y492" i="82"/>
  <c r="U492" i="82"/>
  <c r="Q492" i="82"/>
  <c r="G492" i="82"/>
  <c r="B492" i="82"/>
  <c r="A492" i="82"/>
  <c r="BA491" i="82"/>
  <c r="AD491" i="82"/>
  <c r="AC491" i="82"/>
  <c r="Y491" i="82"/>
  <c r="U491" i="82"/>
  <c r="Q491" i="82"/>
  <c r="G491" i="82"/>
  <c r="B491" i="82"/>
  <c r="BA490" i="82"/>
  <c r="Y490" i="82"/>
  <c r="U490" i="82"/>
  <c r="AC490" i="82" s="1"/>
  <c r="Q490" i="82"/>
  <c r="G490" i="82"/>
  <c r="B490" i="82"/>
  <c r="A490" i="82"/>
  <c r="BA489" i="82"/>
  <c r="Y489" i="82"/>
  <c r="U489" i="82"/>
  <c r="AC489" i="82" s="1"/>
  <c r="Q489" i="82"/>
  <c r="G489" i="82"/>
  <c r="B489" i="82"/>
  <c r="A489" i="82"/>
  <c r="BB488" i="82"/>
  <c r="BA488" i="82"/>
  <c r="AC488" i="82"/>
  <c r="Y488" i="82"/>
  <c r="U488" i="82"/>
  <c r="Q488" i="82"/>
  <c r="G488" i="82"/>
  <c r="B488" i="82"/>
  <c r="BC488" i="82" s="1"/>
  <c r="A488" i="82"/>
  <c r="BA487" i="82"/>
  <c r="AC487" i="82"/>
  <c r="AD487" i="82" s="1"/>
  <c r="Z487" i="82" s="1"/>
  <c r="Y487" i="82"/>
  <c r="U487" i="82"/>
  <c r="Q487" i="82"/>
  <c r="G487" i="82"/>
  <c r="B487" i="82"/>
  <c r="A487" i="82"/>
  <c r="BA486" i="82"/>
  <c r="AC486" i="82"/>
  <c r="Y486" i="82"/>
  <c r="U486" i="82"/>
  <c r="Q486" i="82"/>
  <c r="G486" i="82"/>
  <c r="B486" i="82"/>
  <c r="A486" i="82"/>
  <c r="BA485" i="82"/>
  <c r="Y485" i="82"/>
  <c r="U485" i="82"/>
  <c r="AC485" i="82" s="1"/>
  <c r="Q485" i="82"/>
  <c r="G485" i="82"/>
  <c r="B485" i="82"/>
  <c r="A485" i="82"/>
  <c r="BA484" i="82"/>
  <c r="Y484" i="82"/>
  <c r="U484" i="82"/>
  <c r="AC484" i="82" s="1"/>
  <c r="AD484" i="82" s="1"/>
  <c r="Q484" i="82"/>
  <c r="G484" i="82"/>
  <c r="B484" i="82"/>
  <c r="A484" i="82"/>
  <c r="BA483" i="82"/>
  <c r="Y483" i="82"/>
  <c r="U483" i="82"/>
  <c r="AC483" i="82" s="1"/>
  <c r="AD483" i="82" s="1"/>
  <c r="Z483" i="82" s="1"/>
  <c r="Q483" i="82"/>
  <c r="G483" i="82"/>
  <c r="B483" i="82"/>
  <c r="A483" i="82"/>
  <c r="BA482" i="82"/>
  <c r="Y482" i="82"/>
  <c r="U482" i="82"/>
  <c r="AC482" i="82" s="1"/>
  <c r="Q482" i="82"/>
  <c r="G482" i="82"/>
  <c r="B482" i="82"/>
  <c r="A482" i="82"/>
  <c r="BA481" i="82"/>
  <c r="Y481" i="82"/>
  <c r="U481" i="82"/>
  <c r="AC481" i="82" s="1"/>
  <c r="Q481" i="82"/>
  <c r="G481" i="82"/>
  <c r="B481" i="82"/>
  <c r="A481" i="82"/>
  <c r="BA480" i="82"/>
  <c r="AC480" i="82"/>
  <c r="AD480" i="82" s="1"/>
  <c r="Y480" i="82"/>
  <c r="U480" i="82"/>
  <c r="Q480" i="82"/>
  <c r="G480" i="82"/>
  <c r="B480" i="82"/>
  <c r="A480" i="82"/>
  <c r="BA479" i="82"/>
  <c r="AC479" i="82"/>
  <c r="AD479" i="82" s="1"/>
  <c r="Z479" i="82" s="1"/>
  <c r="Y479" i="82"/>
  <c r="U479" i="82"/>
  <c r="Q479" i="82"/>
  <c r="G479" i="82"/>
  <c r="B479" i="82"/>
  <c r="A479" i="82"/>
  <c r="BA478" i="82"/>
  <c r="AC478" i="82"/>
  <c r="Y478" i="82"/>
  <c r="U478" i="82"/>
  <c r="Q478" i="82"/>
  <c r="G478" i="82"/>
  <c r="B478" i="82"/>
  <c r="A478" i="82"/>
  <c r="BA477" i="82"/>
  <c r="Y477" i="82"/>
  <c r="U477" i="82"/>
  <c r="AC477" i="82" s="1"/>
  <c r="Q477" i="82"/>
  <c r="G477" i="82"/>
  <c r="B477" i="82"/>
  <c r="A477" i="82"/>
  <c r="BA476" i="82"/>
  <c r="Y476" i="82"/>
  <c r="U476" i="82"/>
  <c r="AC476" i="82" s="1"/>
  <c r="Q476" i="82"/>
  <c r="G476" i="82"/>
  <c r="B476" i="82"/>
  <c r="A476" i="82"/>
  <c r="BA475" i="82"/>
  <c r="Y475" i="82"/>
  <c r="U475" i="82"/>
  <c r="AC475" i="82" s="1"/>
  <c r="AD475" i="82" s="1"/>
  <c r="Z475" i="82" s="1"/>
  <c r="Q475" i="82"/>
  <c r="G475" i="82"/>
  <c r="B475" i="82"/>
  <c r="A475" i="82"/>
  <c r="BA474" i="82"/>
  <c r="Y474" i="82"/>
  <c r="U474" i="82"/>
  <c r="AC474" i="82" s="1"/>
  <c r="Q474" i="82"/>
  <c r="G474" i="82"/>
  <c r="B474" i="82"/>
  <c r="A474" i="82"/>
  <c r="BA473" i="82"/>
  <c r="Y473" i="82"/>
  <c r="U473" i="82"/>
  <c r="AC473" i="82" s="1"/>
  <c r="Q473" i="82"/>
  <c r="G473" i="82"/>
  <c r="B473" i="82"/>
  <c r="A473" i="82"/>
  <c r="BA472" i="82"/>
  <c r="AC472" i="82"/>
  <c r="Y472" i="82"/>
  <c r="U472" i="82"/>
  <c r="Q472" i="82"/>
  <c r="G472" i="82"/>
  <c r="B472" i="82"/>
  <c r="A472" i="82"/>
  <c r="BA471" i="82"/>
  <c r="AC471" i="82"/>
  <c r="Y471" i="82"/>
  <c r="U471" i="82"/>
  <c r="Q471" i="82"/>
  <c r="G471" i="82"/>
  <c r="B471" i="82"/>
  <c r="A471" i="82"/>
  <c r="BA470" i="82"/>
  <c r="AC470" i="82"/>
  <c r="Y470" i="82"/>
  <c r="U470" i="82"/>
  <c r="Q470" i="82"/>
  <c r="G470" i="82"/>
  <c r="B470" i="82"/>
  <c r="A470" i="82"/>
  <c r="BA469" i="82"/>
  <c r="AC469" i="82"/>
  <c r="AD469" i="82" s="1"/>
  <c r="AE469" i="82" s="1"/>
  <c r="Y469" i="82"/>
  <c r="U469" i="82"/>
  <c r="Q469" i="82"/>
  <c r="G469" i="82"/>
  <c r="B469" i="82"/>
  <c r="A469" i="82"/>
  <c r="BB468" i="82"/>
  <c r="BA468" i="82"/>
  <c r="AC468" i="82"/>
  <c r="Y468" i="82"/>
  <c r="U468" i="82"/>
  <c r="Q468" i="82"/>
  <c r="G468" i="82"/>
  <c r="B468" i="82"/>
  <c r="BC468" i="82" s="1"/>
  <c r="A468" i="82"/>
  <c r="BA467" i="82"/>
  <c r="AE467" i="82"/>
  <c r="AF467" i="82" s="1"/>
  <c r="AG467" i="82" s="1"/>
  <c r="AC467" i="82"/>
  <c r="AD467" i="82" s="1"/>
  <c r="AH467" i="82" s="1"/>
  <c r="AI467" i="82" s="1"/>
  <c r="Y467" i="82"/>
  <c r="U467" i="82"/>
  <c r="Q467" i="82"/>
  <c r="G467" i="82"/>
  <c r="B467" i="82"/>
  <c r="A467" i="82"/>
  <c r="BA466" i="82"/>
  <c r="Y466" i="82"/>
  <c r="U466" i="82"/>
  <c r="AC466" i="82" s="1"/>
  <c r="AD466" i="82" s="1"/>
  <c r="Q466" i="82"/>
  <c r="G466" i="82"/>
  <c r="B466" i="82"/>
  <c r="A466" i="82"/>
  <c r="BA465" i="82"/>
  <c r="Y465" i="82"/>
  <c r="U465" i="82"/>
  <c r="AC465" i="82" s="1"/>
  <c r="AD465" i="82" s="1"/>
  <c r="AH465" i="82" s="1"/>
  <c r="AI465" i="82" s="1"/>
  <c r="Q465" i="82"/>
  <c r="G465" i="82"/>
  <c r="B465" i="82"/>
  <c r="A465" i="82"/>
  <c r="BA464" i="82"/>
  <c r="Y464" i="82"/>
  <c r="U464" i="82"/>
  <c r="AC464" i="82" s="1"/>
  <c r="AD464" i="82" s="1"/>
  <c r="Q464" i="82"/>
  <c r="G464" i="82"/>
  <c r="B464" i="82"/>
  <c r="A464" i="82"/>
  <c r="BA463" i="82"/>
  <c r="Y463" i="82"/>
  <c r="U463" i="82"/>
  <c r="AC463" i="82" s="1"/>
  <c r="Q463" i="82"/>
  <c r="G463" i="82"/>
  <c r="B463" i="82"/>
  <c r="A463" i="82"/>
  <c r="BA462" i="82"/>
  <c r="Y462" i="82"/>
  <c r="U462" i="82"/>
  <c r="AC462" i="82" s="1"/>
  <c r="AD462" i="82" s="1"/>
  <c r="AE462" i="82" s="1"/>
  <c r="Q462" i="82"/>
  <c r="G462" i="82"/>
  <c r="B462" i="82"/>
  <c r="BC462" i="82" s="1"/>
  <c r="A462" i="82"/>
  <c r="BA461" i="82"/>
  <c r="Y461" i="82"/>
  <c r="U461" i="82"/>
  <c r="AC461" i="82" s="1"/>
  <c r="Q461" i="82"/>
  <c r="G461" i="82"/>
  <c r="B461" i="82"/>
  <c r="A461" i="82"/>
  <c r="BA460" i="82"/>
  <c r="Y460" i="82"/>
  <c r="U460" i="82"/>
  <c r="AC460" i="82" s="1"/>
  <c r="Q460" i="82"/>
  <c r="G460" i="82"/>
  <c r="B460" i="82"/>
  <c r="A460" i="82"/>
  <c r="BA459" i="82"/>
  <c r="Y459" i="82"/>
  <c r="U459" i="82"/>
  <c r="AC459" i="82" s="1"/>
  <c r="AD459" i="82" s="1"/>
  <c r="Q459" i="82"/>
  <c r="G459" i="82"/>
  <c r="B459" i="82"/>
  <c r="A459" i="82"/>
  <c r="BA458" i="82"/>
  <c r="Y458" i="82"/>
  <c r="U458" i="82"/>
  <c r="AC458" i="82" s="1"/>
  <c r="Q458" i="82"/>
  <c r="G458" i="82"/>
  <c r="B458" i="82"/>
  <c r="A458" i="82"/>
  <c r="BA457" i="82"/>
  <c r="Y457" i="82"/>
  <c r="U457" i="82"/>
  <c r="AC457" i="82" s="1"/>
  <c r="Q457" i="82"/>
  <c r="G457" i="82"/>
  <c r="B457" i="82"/>
  <c r="BC457" i="82" s="1"/>
  <c r="A457" i="82"/>
  <c r="BA456" i="82"/>
  <c r="AC456" i="82"/>
  <c r="AD456" i="82" s="1"/>
  <c r="Y456" i="82"/>
  <c r="U456" i="82"/>
  <c r="Q456" i="82"/>
  <c r="G456" i="82"/>
  <c r="B456" i="82"/>
  <c r="A456" i="82"/>
  <c r="BA455" i="82"/>
  <c r="AL455" i="82"/>
  <c r="AM455" i="82" s="1"/>
  <c r="AC455" i="82"/>
  <c r="AD455" i="82" s="1"/>
  <c r="Y455" i="82"/>
  <c r="U455" i="82"/>
  <c r="Q455" i="82"/>
  <c r="G455" i="82"/>
  <c r="B455" i="82"/>
  <c r="A455" i="82"/>
  <c r="BA454" i="82"/>
  <c r="Y454" i="82"/>
  <c r="U454" i="82"/>
  <c r="AC454" i="82" s="1"/>
  <c r="Q454" i="82"/>
  <c r="G454" i="82"/>
  <c r="B454" i="82"/>
  <c r="A454" i="82"/>
  <c r="BA453" i="82"/>
  <c r="Y453" i="82"/>
  <c r="U453" i="82"/>
  <c r="AC453" i="82" s="1"/>
  <c r="Q453" i="82"/>
  <c r="G453" i="82"/>
  <c r="B453" i="82"/>
  <c r="A453" i="82"/>
  <c r="BA452" i="82"/>
  <c r="AC452" i="82"/>
  <c r="Y452" i="82"/>
  <c r="U452" i="82"/>
  <c r="Q452" i="82"/>
  <c r="G452" i="82"/>
  <c r="B452" i="82"/>
  <c r="A452" i="82"/>
  <c r="BA451" i="82"/>
  <c r="AC451" i="82"/>
  <c r="Y451" i="82"/>
  <c r="U451" i="82"/>
  <c r="Q451" i="82"/>
  <c r="G451" i="82"/>
  <c r="B451" i="82"/>
  <c r="A451" i="82"/>
  <c r="BA450" i="82"/>
  <c r="AC450" i="82"/>
  <c r="Y450" i="82"/>
  <c r="U450" i="82"/>
  <c r="Q450" i="82"/>
  <c r="G450" i="82"/>
  <c r="B450" i="82"/>
  <c r="A450" i="82"/>
  <c r="BA449" i="82"/>
  <c r="AC449" i="82"/>
  <c r="AD449" i="82" s="1"/>
  <c r="Y449" i="82"/>
  <c r="U449" i="82"/>
  <c r="Q449" i="82"/>
  <c r="G449" i="82"/>
  <c r="B449" i="82"/>
  <c r="A449" i="82"/>
  <c r="BA448" i="82"/>
  <c r="AD448" i="82"/>
  <c r="Z448" i="82" s="1"/>
  <c r="Y448" i="82"/>
  <c r="U448" i="82"/>
  <c r="AC448" i="82" s="1"/>
  <c r="Q448" i="82"/>
  <c r="G448" i="82"/>
  <c r="B448" i="82"/>
  <c r="A448" i="82"/>
  <c r="BA447" i="82"/>
  <c r="Y447" i="82"/>
  <c r="U447" i="82"/>
  <c r="AC447" i="82" s="1"/>
  <c r="AD447" i="82" s="1"/>
  <c r="Q447" i="82"/>
  <c r="G447" i="82"/>
  <c r="B447" i="82"/>
  <c r="A447" i="82"/>
  <c r="BA446" i="82"/>
  <c r="Y446" i="82"/>
  <c r="U446" i="82"/>
  <c r="AC446" i="82" s="1"/>
  <c r="AD446" i="82" s="1"/>
  <c r="Q446" i="82"/>
  <c r="G446" i="82"/>
  <c r="B446" i="82"/>
  <c r="BA445" i="82"/>
  <c r="Y445" i="82"/>
  <c r="U445" i="82"/>
  <c r="AC445" i="82" s="1"/>
  <c r="AD445" i="82" s="1"/>
  <c r="AH445" i="82" s="1"/>
  <c r="AI445" i="82" s="1"/>
  <c r="Q445" i="82"/>
  <c r="G445" i="82"/>
  <c r="B445" i="82"/>
  <c r="BA444" i="82"/>
  <c r="Y444" i="82"/>
  <c r="U444" i="82"/>
  <c r="AC444" i="82" s="1"/>
  <c r="AD444" i="82" s="1"/>
  <c r="Q444" i="82"/>
  <c r="G444" i="82"/>
  <c r="B444" i="82"/>
  <c r="BA443" i="82"/>
  <c r="AC443" i="82"/>
  <c r="Y443" i="82"/>
  <c r="U443" i="82"/>
  <c r="Q443" i="82"/>
  <c r="G443" i="82"/>
  <c r="B443" i="82"/>
  <c r="BA442" i="82"/>
  <c r="Y442" i="82"/>
  <c r="U442" i="82"/>
  <c r="AC442" i="82" s="1"/>
  <c r="AD442" i="82" s="1"/>
  <c r="Q442" i="82"/>
  <c r="G442" i="82"/>
  <c r="B442" i="82"/>
  <c r="A442" i="82"/>
  <c r="BA441" i="82"/>
  <c r="AC441" i="82"/>
  <c r="Y441" i="82"/>
  <c r="U441" i="82"/>
  <c r="Q441" i="82"/>
  <c r="G441" i="82"/>
  <c r="B441" i="82"/>
  <c r="A441" i="82"/>
  <c r="BA440" i="82"/>
  <c r="Y440" i="82"/>
  <c r="U440" i="82"/>
  <c r="AC440" i="82" s="1"/>
  <c r="Q440" i="82"/>
  <c r="G440" i="82"/>
  <c r="B440" i="82"/>
  <c r="A440" i="82"/>
  <c r="BA439" i="82"/>
  <c r="Y439" i="82"/>
  <c r="U439" i="82"/>
  <c r="AC439" i="82" s="1"/>
  <c r="Q439" i="82"/>
  <c r="G439" i="82"/>
  <c r="B439" i="82"/>
  <c r="A439" i="82"/>
  <c r="BA438" i="82"/>
  <c r="Y438" i="82"/>
  <c r="U438" i="82"/>
  <c r="AC438" i="82" s="1"/>
  <c r="Q438" i="82"/>
  <c r="G438" i="82"/>
  <c r="B438" i="82"/>
  <c r="A438" i="82"/>
  <c r="BA437" i="82"/>
  <c r="Y437" i="82"/>
  <c r="U437" i="82"/>
  <c r="AC437" i="82" s="1"/>
  <c r="Q437" i="82"/>
  <c r="G437" i="82"/>
  <c r="B437" i="82"/>
  <c r="A437" i="82"/>
  <c r="BA436" i="82"/>
  <c r="Y436" i="82"/>
  <c r="U436" i="82"/>
  <c r="AC436" i="82" s="1"/>
  <c r="Q436" i="82"/>
  <c r="G436" i="82"/>
  <c r="B436" i="82"/>
  <c r="A436" i="82"/>
  <c r="BA435" i="82"/>
  <c r="AL435" i="82"/>
  <c r="AM435" i="82" s="1"/>
  <c r="AC435" i="82"/>
  <c r="AD435" i="82" s="1"/>
  <c r="Y435" i="82"/>
  <c r="U435" i="82"/>
  <c r="Q435" i="82"/>
  <c r="G435" i="82"/>
  <c r="B435" i="82"/>
  <c r="A435" i="82"/>
  <c r="BA434" i="82"/>
  <c r="Y434" i="82"/>
  <c r="U434" i="82"/>
  <c r="AC434" i="82" s="1"/>
  <c r="Q434" i="82"/>
  <c r="G434" i="82"/>
  <c r="B434" i="82"/>
  <c r="A434" i="82"/>
  <c r="BA433" i="82"/>
  <c r="Y433" i="82"/>
  <c r="U433" i="82"/>
  <c r="AC433" i="82" s="1"/>
  <c r="Q433" i="82"/>
  <c r="G433" i="82"/>
  <c r="B433" i="82"/>
  <c r="A433" i="82"/>
  <c r="BA432" i="82"/>
  <c r="Y432" i="82"/>
  <c r="U432" i="82"/>
  <c r="AC432" i="82" s="1"/>
  <c r="Q432" i="82"/>
  <c r="G432" i="82"/>
  <c r="B432" i="82"/>
  <c r="A432" i="82"/>
  <c r="BA431" i="82"/>
  <c r="AC431" i="82"/>
  <c r="AD431" i="82" s="1"/>
  <c r="AL431" i="82" s="1"/>
  <c r="AM431" i="82" s="1"/>
  <c r="Y431" i="82"/>
  <c r="U431" i="82"/>
  <c r="Q431" i="82"/>
  <c r="G431" i="82"/>
  <c r="B431" i="82"/>
  <c r="A431" i="82"/>
  <c r="BA430" i="82"/>
  <c r="Y430" i="82"/>
  <c r="U430" i="82"/>
  <c r="AC430" i="82" s="1"/>
  <c r="Q430" i="82"/>
  <c r="G430" i="82"/>
  <c r="B430" i="82"/>
  <c r="A430" i="82"/>
  <c r="BA429" i="82"/>
  <c r="Y429" i="82"/>
  <c r="U429" i="82"/>
  <c r="AC429" i="82" s="1"/>
  <c r="AD429" i="82" s="1"/>
  <c r="Z429" i="82" s="1"/>
  <c r="Q429" i="82"/>
  <c r="G429" i="82"/>
  <c r="B429" i="82"/>
  <c r="A429" i="82"/>
  <c r="BA428" i="82"/>
  <c r="Y428" i="82"/>
  <c r="U428" i="82"/>
  <c r="AC428" i="82" s="1"/>
  <c r="Q428" i="82"/>
  <c r="G428" i="82"/>
  <c r="B428" i="82"/>
  <c r="BA427" i="82"/>
  <c r="AC427" i="82"/>
  <c r="AD427" i="82" s="1"/>
  <c r="Y427" i="82"/>
  <c r="U427" i="82"/>
  <c r="Q427" i="82"/>
  <c r="G427" i="82"/>
  <c r="B427" i="82"/>
  <c r="BA426" i="82"/>
  <c r="Y426" i="82"/>
  <c r="U426" i="82"/>
  <c r="AC426" i="82" s="1"/>
  <c r="Q426" i="82"/>
  <c r="G426" i="82"/>
  <c r="B426" i="82"/>
  <c r="A426" i="82"/>
  <c r="BA425" i="82"/>
  <c r="AC425" i="82"/>
  <c r="Y425" i="82"/>
  <c r="U425" i="82"/>
  <c r="Q425" i="82"/>
  <c r="G425" i="82"/>
  <c r="B425" i="82"/>
  <c r="A425" i="82"/>
  <c r="BA424" i="82"/>
  <c r="Y424" i="82"/>
  <c r="U424" i="82"/>
  <c r="AC424" i="82" s="1"/>
  <c r="Q424" i="82"/>
  <c r="G424" i="82"/>
  <c r="B424" i="82"/>
  <c r="A424" i="82"/>
  <c r="BA423" i="82"/>
  <c r="Y423" i="82"/>
  <c r="U423" i="82"/>
  <c r="AC423" i="82" s="1"/>
  <c r="Q423" i="82"/>
  <c r="G423" i="82"/>
  <c r="B423" i="82"/>
  <c r="A423" i="82"/>
  <c r="BA422" i="82"/>
  <c r="Y422" i="82"/>
  <c r="U422" i="82"/>
  <c r="AC422" i="82" s="1"/>
  <c r="Q422" i="82"/>
  <c r="G422" i="82"/>
  <c r="B422" i="82"/>
  <c r="A422" i="82"/>
  <c r="BA421" i="82"/>
  <c r="AC421" i="82"/>
  <c r="AD421" i="82" s="1"/>
  <c r="Z421" i="82" s="1"/>
  <c r="Y421" i="82"/>
  <c r="U421" i="82"/>
  <c r="Q421" i="82"/>
  <c r="G421" i="82"/>
  <c r="B421" i="82"/>
  <c r="A421" i="82"/>
  <c r="BA420" i="82"/>
  <c r="Y420" i="82"/>
  <c r="U420" i="82"/>
  <c r="AC420" i="82" s="1"/>
  <c r="Q420" i="82"/>
  <c r="G420" i="82"/>
  <c r="B420" i="82"/>
  <c r="A420" i="82"/>
  <c r="BA419" i="82"/>
  <c r="AC419" i="82"/>
  <c r="AD419" i="82" s="1"/>
  <c r="Y419" i="82"/>
  <c r="U419" i="82"/>
  <c r="Q419" i="82"/>
  <c r="G419" i="82"/>
  <c r="B419" i="82"/>
  <c r="A419" i="82"/>
  <c r="BA418" i="82"/>
  <c r="Y418" i="82"/>
  <c r="U418" i="82"/>
  <c r="AC418" i="82" s="1"/>
  <c r="Q418" i="82"/>
  <c r="G418" i="82"/>
  <c r="B418" i="82"/>
  <c r="A418" i="82"/>
  <c r="BA417" i="82"/>
  <c r="AL417" i="82"/>
  <c r="AM417" i="82" s="1"/>
  <c r="AC417" i="82"/>
  <c r="AD417" i="82" s="1"/>
  <c r="Z417" i="82"/>
  <c r="Y417" i="82"/>
  <c r="U417" i="82"/>
  <c r="Q417" i="82"/>
  <c r="G417" i="82"/>
  <c r="B417" i="82"/>
  <c r="A417" i="82"/>
  <c r="BA416" i="82"/>
  <c r="Y416" i="82"/>
  <c r="U416" i="82"/>
  <c r="AC416" i="82" s="1"/>
  <c r="Q416" i="82"/>
  <c r="G416" i="82"/>
  <c r="B416" i="82"/>
  <c r="A416" i="82"/>
  <c r="BA415" i="82"/>
  <c r="AC415" i="82"/>
  <c r="AD415" i="82" s="1"/>
  <c r="Y415" i="82"/>
  <c r="U415" i="82"/>
  <c r="Q415" i="82"/>
  <c r="G415" i="82"/>
  <c r="B415" i="82"/>
  <c r="A415" i="82"/>
  <c r="BA414" i="82"/>
  <c r="Y414" i="82"/>
  <c r="U414" i="82"/>
  <c r="AC414" i="82" s="1"/>
  <c r="Q414" i="82"/>
  <c r="G414" i="82"/>
  <c r="B414" i="82"/>
  <c r="A414" i="82"/>
  <c r="BA413" i="82"/>
  <c r="AC413" i="82"/>
  <c r="Y413" i="82"/>
  <c r="U413" i="82"/>
  <c r="Q413" i="82"/>
  <c r="G413" i="82"/>
  <c r="B413" i="82"/>
  <c r="A413" i="82"/>
  <c r="BA412" i="82"/>
  <c r="Y412" i="82"/>
  <c r="U412" i="82"/>
  <c r="AC412" i="82" s="1"/>
  <c r="Q412" i="82"/>
  <c r="G412" i="82"/>
  <c r="B412" i="82"/>
  <c r="A412" i="82"/>
  <c r="BA411" i="82"/>
  <c r="AC411" i="82"/>
  <c r="AD411" i="82" s="1"/>
  <c r="Y411" i="82"/>
  <c r="U411" i="82"/>
  <c r="Q411" i="82"/>
  <c r="G411" i="82"/>
  <c r="B411" i="82"/>
  <c r="A411" i="82"/>
  <c r="BA410" i="82"/>
  <c r="Y410" i="82"/>
  <c r="U410" i="82"/>
  <c r="AC410" i="82" s="1"/>
  <c r="Q410" i="82"/>
  <c r="G410" i="82"/>
  <c r="B410" i="82"/>
  <c r="A410" i="82"/>
  <c r="BA409" i="82"/>
  <c r="AC409" i="82"/>
  <c r="Y409" i="82"/>
  <c r="U409" i="82"/>
  <c r="Q409" i="82"/>
  <c r="G409" i="82"/>
  <c r="B409" i="82"/>
  <c r="A409" i="82"/>
  <c r="BA408" i="82"/>
  <c r="AC408" i="82"/>
  <c r="AD408" i="82" s="1"/>
  <c r="Z408" i="82" s="1"/>
  <c r="Y408" i="82"/>
  <c r="U408" i="82"/>
  <c r="Q408" i="82"/>
  <c r="G408" i="82"/>
  <c r="B408" i="82"/>
  <c r="A408" i="82"/>
  <c r="BA407" i="82"/>
  <c r="Y407" i="82"/>
  <c r="U407" i="82"/>
  <c r="AC407" i="82" s="1"/>
  <c r="Q407" i="82"/>
  <c r="G407" i="82"/>
  <c r="B407" i="82"/>
  <c r="A407" i="82"/>
  <c r="BA406" i="82"/>
  <c r="AC406" i="82"/>
  <c r="AD406" i="82" s="1"/>
  <c r="Y406" i="82"/>
  <c r="U406" i="82"/>
  <c r="Q406" i="82"/>
  <c r="G406" i="82"/>
  <c r="B406" i="82"/>
  <c r="A406" i="82"/>
  <c r="BA405" i="82"/>
  <c r="Y405" i="82"/>
  <c r="U405" i="82"/>
  <c r="AC405" i="82" s="1"/>
  <c r="Q405" i="82"/>
  <c r="G405" i="82"/>
  <c r="B405" i="82"/>
  <c r="A405" i="82"/>
  <c r="BA404" i="82"/>
  <c r="AC404" i="82"/>
  <c r="Y404" i="82"/>
  <c r="U404" i="82"/>
  <c r="Q404" i="82"/>
  <c r="G404" i="82"/>
  <c r="B404" i="82"/>
  <c r="A404" i="82"/>
  <c r="BA403" i="82"/>
  <c r="Y403" i="82"/>
  <c r="U403" i="82"/>
  <c r="AC403" i="82" s="1"/>
  <c r="Q403" i="82"/>
  <c r="G403" i="82"/>
  <c r="B403" i="82"/>
  <c r="A403" i="82"/>
  <c r="BA402" i="82"/>
  <c r="AC402" i="82"/>
  <c r="AD402" i="82" s="1"/>
  <c r="Y402" i="82"/>
  <c r="U402" i="82"/>
  <c r="Q402" i="82"/>
  <c r="G402" i="82"/>
  <c r="B402" i="82"/>
  <c r="A402" i="82"/>
  <c r="BA401" i="82"/>
  <c r="Y401" i="82"/>
  <c r="U401" i="82"/>
  <c r="AC401" i="82" s="1"/>
  <c r="Q401" i="82"/>
  <c r="G401" i="82"/>
  <c r="B401" i="82"/>
  <c r="BA400" i="82"/>
  <c r="Y400" i="82"/>
  <c r="U400" i="82"/>
  <c r="AC400" i="82" s="1"/>
  <c r="Q400" i="82"/>
  <c r="G400" i="82"/>
  <c r="B400" i="82"/>
  <c r="BA399" i="82"/>
  <c r="AL399" i="82"/>
  <c r="AM399" i="82" s="1"/>
  <c r="AE399" i="82"/>
  <c r="Z399" i="82"/>
  <c r="Y399" i="82"/>
  <c r="U399" i="82"/>
  <c r="AH399" i="82" s="1"/>
  <c r="AI399" i="82" s="1"/>
  <c r="Q399" i="82"/>
  <c r="G399" i="82"/>
  <c r="B399" i="82"/>
  <c r="A399" i="82"/>
  <c r="BA398" i="82"/>
  <c r="AL398" i="82"/>
  <c r="AM398" i="82" s="1"/>
  <c r="AE398" i="82"/>
  <c r="Z398" i="82"/>
  <c r="Y398" i="82"/>
  <c r="U398" i="82"/>
  <c r="AH398" i="82" s="1"/>
  <c r="AI398" i="82" s="1"/>
  <c r="Q398" i="82"/>
  <c r="G398" i="82"/>
  <c r="B398" i="82"/>
  <c r="A398" i="82"/>
  <c r="BA397" i="82"/>
  <c r="AL397" i="82"/>
  <c r="AM397" i="82" s="1"/>
  <c r="AE397" i="82"/>
  <c r="Z397" i="82"/>
  <c r="Y397" i="82"/>
  <c r="U397" i="82"/>
  <c r="AH397" i="82" s="1"/>
  <c r="AI397" i="82" s="1"/>
  <c r="Q397" i="82"/>
  <c r="G397" i="82"/>
  <c r="B397" i="82"/>
  <c r="A397" i="82"/>
  <c r="BA396" i="82"/>
  <c r="AL396" i="82"/>
  <c r="AM396" i="82" s="1"/>
  <c r="AE396" i="82"/>
  <c r="Z396" i="82"/>
  <c r="Y396" i="82"/>
  <c r="U396" i="82"/>
  <c r="AH396" i="82" s="1"/>
  <c r="AI396" i="82" s="1"/>
  <c r="Q396" i="82"/>
  <c r="G396" i="82"/>
  <c r="B396" i="82"/>
  <c r="A396" i="82"/>
  <c r="BA395" i="82"/>
  <c r="AL395" i="82"/>
  <c r="AM395" i="82" s="1"/>
  <c r="AE395" i="82"/>
  <c r="Z395" i="82"/>
  <c r="Y395" i="82"/>
  <c r="U395" i="82"/>
  <c r="AH395" i="82" s="1"/>
  <c r="AI395" i="82" s="1"/>
  <c r="Q395" i="82"/>
  <c r="G395" i="82"/>
  <c r="B395" i="82"/>
  <c r="A395" i="82"/>
  <c r="BA394" i="82"/>
  <c r="AM394" i="82"/>
  <c r="AL394" i="82"/>
  <c r="AE394" i="82"/>
  <c r="AF394" i="82" s="1"/>
  <c r="AG394" i="82" s="1"/>
  <c r="Z394" i="82"/>
  <c r="Y394" i="82"/>
  <c r="U394" i="82"/>
  <c r="AH394" i="82" s="1"/>
  <c r="AI394" i="82" s="1"/>
  <c r="Q394" i="82"/>
  <c r="G394" i="82"/>
  <c r="B394" i="82"/>
  <c r="A394" i="82"/>
  <c r="BA393" i="82"/>
  <c r="AL393" i="82"/>
  <c r="AM393" i="82" s="1"/>
  <c r="AE393" i="82"/>
  <c r="Z393" i="82"/>
  <c r="Y393" i="82"/>
  <c r="U393" i="82"/>
  <c r="AH393" i="82" s="1"/>
  <c r="AI393" i="82" s="1"/>
  <c r="Q393" i="82"/>
  <c r="G393" i="82"/>
  <c r="B393" i="82"/>
  <c r="BA392" i="82"/>
  <c r="Y392" i="82"/>
  <c r="U392" i="82"/>
  <c r="AC392" i="82" s="1"/>
  <c r="Q392" i="82"/>
  <c r="G392" i="82"/>
  <c r="B392" i="82"/>
  <c r="A392" i="82"/>
  <c r="BA391" i="82"/>
  <c r="Y391" i="82"/>
  <c r="U391" i="82"/>
  <c r="AC391" i="82" s="1"/>
  <c r="Q391" i="82"/>
  <c r="G391" i="82"/>
  <c r="B391" i="82"/>
  <c r="A391" i="82"/>
  <c r="BA390" i="82"/>
  <c r="Y390" i="82"/>
  <c r="U390" i="82"/>
  <c r="AC390" i="82" s="1"/>
  <c r="Q390" i="82"/>
  <c r="G390" i="82"/>
  <c r="B390" i="82"/>
  <c r="A390" i="82"/>
  <c r="BA389" i="82"/>
  <c r="AC389" i="82"/>
  <c r="AD389" i="82" s="1"/>
  <c r="Y389" i="82"/>
  <c r="U389" i="82"/>
  <c r="Q389" i="82"/>
  <c r="G389" i="82"/>
  <c r="B389" i="82"/>
  <c r="A389" i="82"/>
  <c r="BA388" i="82"/>
  <c r="Y388" i="82"/>
  <c r="U388" i="82"/>
  <c r="AC388" i="82" s="1"/>
  <c r="Q388" i="82"/>
  <c r="G388" i="82"/>
  <c r="B388" i="82"/>
  <c r="A388" i="82"/>
  <c r="BA387" i="82"/>
  <c r="AC387" i="82"/>
  <c r="Y387" i="82"/>
  <c r="U387" i="82"/>
  <c r="Q387" i="82"/>
  <c r="G387" i="82"/>
  <c r="B387" i="82"/>
  <c r="A387" i="82"/>
  <c r="BA386" i="82"/>
  <c r="AC386" i="82"/>
  <c r="AD386" i="82" s="1"/>
  <c r="Y386" i="82"/>
  <c r="U386" i="82"/>
  <c r="Q386" i="82"/>
  <c r="G386" i="82"/>
  <c r="B386" i="82"/>
  <c r="A386" i="82"/>
  <c r="BA385" i="82"/>
  <c r="AC385" i="82"/>
  <c r="AD385" i="82" s="1"/>
  <c r="Y385" i="82"/>
  <c r="U385" i="82"/>
  <c r="Q385" i="82"/>
  <c r="G385" i="82"/>
  <c r="B385" i="82"/>
  <c r="A385" i="82"/>
  <c r="BA384" i="82"/>
  <c r="Y384" i="82"/>
  <c r="U384" i="82"/>
  <c r="AC384" i="82" s="1"/>
  <c r="Q384" i="82"/>
  <c r="G384" i="82"/>
  <c r="B384" i="82"/>
  <c r="A384" i="82"/>
  <c r="BA383" i="82"/>
  <c r="AC383" i="82"/>
  <c r="Y383" i="82"/>
  <c r="U383" i="82"/>
  <c r="Q383" i="82"/>
  <c r="G383" i="82"/>
  <c r="B383" i="82"/>
  <c r="A383" i="82"/>
  <c r="BA382" i="82"/>
  <c r="AC382" i="82"/>
  <c r="AD382" i="82" s="1"/>
  <c r="Y382" i="82"/>
  <c r="U382" i="82"/>
  <c r="Q382" i="82"/>
  <c r="G382" i="82"/>
  <c r="B382" i="82"/>
  <c r="A382" i="82"/>
  <c r="BA381" i="82"/>
  <c r="AC381" i="82"/>
  <c r="AD381" i="82" s="1"/>
  <c r="Y381" i="82"/>
  <c r="U381" i="82"/>
  <c r="Q381" i="82"/>
  <c r="G381" i="82"/>
  <c r="B381" i="82"/>
  <c r="A381" i="82"/>
  <c r="BA380" i="82"/>
  <c r="Y380" i="82"/>
  <c r="U380" i="82"/>
  <c r="AC380" i="82" s="1"/>
  <c r="Q380" i="82"/>
  <c r="G380" i="82"/>
  <c r="B380" i="82"/>
  <c r="A380" i="82"/>
  <c r="BA379" i="82"/>
  <c r="AC379" i="82"/>
  <c r="Y379" i="82"/>
  <c r="U379" i="82"/>
  <c r="Q379" i="82"/>
  <c r="G379" i="82"/>
  <c r="B379" i="82"/>
  <c r="A379" i="82"/>
  <c r="BA378" i="82"/>
  <c r="AC378" i="82"/>
  <c r="AD378" i="82" s="1"/>
  <c r="Y378" i="82"/>
  <c r="U378" i="82"/>
  <c r="Q378" i="82"/>
  <c r="G378" i="82"/>
  <c r="B378" i="82"/>
  <c r="A378" i="82"/>
  <c r="BA377" i="82"/>
  <c r="AC377" i="82"/>
  <c r="AD377" i="82" s="1"/>
  <c r="Y377" i="82"/>
  <c r="U377" i="82"/>
  <c r="Q377" i="82"/>
  <c r="G377" i="82"/>
  <c r="B377" i="82"/>
  <c r="A377" i="82"/>
  <c r="BA376" i="82"/>
  <c r="Y376" i="82"/>
  <c r="U376" i="82"/>
  <c r="AC376" i="82" s="1"/>
  <c r="Q376" i="82"/>
  <c r="G376" i="82"/>
  <c r="B376" i="82"/>
  <c r="A376" i="82"/>
  <c r="BA375" i="82"/>
  <c r="Y375" i="82"/>
  <c r="U375" i="82"/>
  <c r="AC375" i="82" s="1"/>
  <c r="Q375" i="82"/>
  <c r="G375" i="82"/>
  <c r="B375" i="82"/>
  <c r="A375" i="82"/>
  <c r="BA374" i="82"/>
  <c r="Y374" i="82"/>
  <c r="U374" i="82"/>
  <c r="AC374" i="82" s="1"/>
  <c r="AD374" i="82" s="1"/>
  <c r="Q374" i="82"/>
  <c r="G374" i="82"/>
  <c r="B374" i="82"/>
  <c r="A374" i="82"/>
  <c r="BA373" i="82"/>
  <c r="AL373" i="82"/>
  <c r="AM373" i="82" s="1"/>
  <c r="AE373" i="82"/>
  <c r="Z373" i="82"/>
  <c r="Y373" i="82"/>
  <c r="U373" i="82"/>
  <c r="AH373" i="82" s="1"/>
  <c r="Q373" i="82"/>
  <c r="G373" i="82"/>
  <c r="B373" i="82"/>
  <c r="A373" i="82"/>
  <c r="BA372" i="82"/>
  <c r="Y372" i="82"/>
  <c r="U372" i="82"/>
  <c r="AC372" i="82" s="1"/>
  <c r="Q372" i="82"/>
  <c r="G372" i="82"/>
  <c r="B372" i="82"/>
  <c r="A372" i="82"/>
  <c r="BA371" i="82"/>
  <c r="AC371" i="82"/>
  <c r="AD371" i="82" s="1"/>
  <c r="Z371" i="82" s="1"/>
  <c r="Y371" i="82"/>
  <c r="U371" i="82"/>
  <c r="Q371" i="82"/>
  <c r="G371" i="82"/>
  <c r="B371" i="82"/>
  <c r="A371" i="82"/>
  <c r="BA370" i="82"/>
  <c r="Y370" i="82"/>
  <c r="U370" i="82"/>
  <c r="AC370" i="82" s="1"/>
  <c r="Q370" i="82"/>
  <c r="G370" i="82"/>
  <c r="B370" i="82"/>
  <c r="A370" i="82"/>
  <c r="BA369" i="82"/>
  <c r="Y369" i="82"/>
  <c r="U369" i="82"/>
  <c r="AC369" i="82" s="1"/>
  <c r="AD369" i="82" s="1"/>
  <c r="Q369" i="82"/>
  <c r="G369" i="82"/>
  <c r="B369" i="82"/>
  <c r="A369" i="82"/>
  <c r="BA368" i="82"/>
  <c r="Y368" i="82"/>
  <c r="U368" i="82"/>
  <c r="AC368" i="82" s="1"/>
  <c r="AD368" i="82" s="1"/>
  <c r="AH368" i="82" s="1"/>
  <c r="AI368" i="82" s="1"/>
  <c r="Q368" i="82"/>
  <c r="G368" i="82"/>
  <c r="B368" i="82"/>
  <c r="A368" i="82"/>
  <c r="BA367" i="82"/>
  <c r="Y367" i="82"/>
  <c r="U367" i="82"/>
  <c r="AC367" i="82" s="1"/>
  <c r="AD367" i="82" s="1"/>
  <c r="Z367" i="82" s="1"/>
  <c r="Q367" i="82"/>
  <c r="G367" i="82"/>
  <c r="B367" i="82"/>
  <c r="A367" i="82"/>
  <c r="BA366" i="82"/>
  <c r="Y366" i="82"/>
  <c r="U366" i="82"/>
  <c r="AC366" i="82" s="1"/>
  <c r="Q366" i="82"/>
  <c r="G366" i="82"/>
  <c r="B366" i="82"/>
  <c r="A366" i="82"/>
  <c r="BA365" i="82"/>
  <c r="AC365" i="82"/>
  <c r="AD365" i="82" s="1"/>
  <c r="Y365" i="82"/>
  <c r="U365" i="82"/>
  <c r="Q365" i="82"/>
  <c r="G365" i="82"/>
  <c r="B365" i="82"/>
  <c r="A365" i="82"/>
  <c r="BA364" i="82"/>
  <c r="AC364" i="82"/>
  <c r="AD364" i="82" s="1"/>
  <c r="Y364" i="82"/>
  <c r="U364" i="82"/>
  <c r="Q364" i="82"/>
  <c r="G364" i="82"/>
  <c r="B364" i="82"/>
  <c r="A364" i="82"/>
  <c r="BA363" i="82"/>
  <c r="AC363" i="82"/>
  <c r="AD363" i="82" s="1"/>
  <c r="Z363" i="82" s="1"/>
  <c r="Y363" i="82"/>
  <c r="U363" i="82"/>
  <c r="Q363" i="82"/>
  <c r="G363" i="82"/>
  <c r="B363" i="82"/>
  <c r="A363" i="82"/>
  <c r="BA362" i="82"/>
  <c r="Y362" i="82"/>
  <c r="U362" i="82"/>
  <c r="AC362" i="82" s="1"/>
  <c r="Q362" i="82"/>
  <c r="G362" i="82"/>
  <c r="B362" i="82"/>
  <c r="A362" i="82"/>
  <c r="BA361" i="82"/>
  <c r="AC361" i="82"/>
  <c r="AD361" i="82" s="1"/>
  <c r="AE361" i="82" s="1"/>
  <c r="Y361" i="82"/>
  <c r="U361" i="82"/>
  <c r="Q361" i="82"/>
  <c r="G361" i="82"/>
  <c r="B361" i="82"/>
  <c r="A361" i="82"/>
  <c r="BA360" i="82"/>
  <c r="AC360" i="82"/>
  <c r="Y360" i="82"/>
  <c r="U360" i="82"/>
  <c r="Q360" i="82"/>
  <c r="G360" i="82"/>
  <c r="B360" i="82"/>
  <c r="A360" i="82"/>
  <c r="BA359" i="82"/>
  <c r="AC359" i="82"/>
  <c r="AD359" i="82" s="1"/>
  <c r="Z359" i="82" s="1"/>
  <c r="Y359" i="82"/>
  <c r="U359" i="82"/>
  <c r="Q359" i="82"/>
  <c r="G359" i="82"/>
  <c r="B359" i="82"/>
  <c r="A359" i="82"/>
  <c r="BA358" i="82"/>
  <c r="Y358" i="82"/>
  <c r="U358" i="82"/>
  <c r="AC358" i="82" s="1"/>
  <c r="Q358" i="82"/>
  <c r="G358" i="82"/>
  <c r="B358" i="82"/>
  <c r="A358" i="82"/>
  <c r="BA357" i="82"/>
  <c r="AC357" i="82"/>
  <c r="AD357" i="82" s="1"/>
  <c r="Y357" i="82"/>
  <c r="U357" i="82"/>
  <c r="Q357" i="82"/>
  <c r="G357" i="82"/>
  <c r="B357" i="82"/>
  <c r="A357" i="82"/>
  <c r="BA356" i="82"/>
  <c r="AC356" i="82"/>
  <c r="AD356" i="82" s="1"/>
  <c r="AH356" i="82" s="1"/>
  <c r="AI356" i="82" s="1"/>
  <c r="Y356" i="82"/>
  <c r="U356" i="82"/>
  <c r="Q356" i="82"/>
  <c r="G356" i="82"/>
  <c r="B356" i="82"/>
  <c r="A356" i="82"/>
  <c r="BA355" i="82"/>
  <c r="AC355" i="82"/>
  <c r="AD355" i="82" s="1"/>
  <c r="Z355" i="82" s="1"/>
  <c r="Y355" i="82"/>
  <c r="U355" i="82"/>
  <c r="Q355" i="82"/>
  <c r="G355" i="82"/>
  <c r="B355" i="82"/>
  <c r="A355" i="82"/>
  <c r="BA354" i="82"/>
  <c r="AL354" i="82"/>
  <c r="AM354" i="82" s="1"/>
  <c r="AE354" i="82"/>
  <c r="Z354" i="82"/>
  <c r="Y354" i="82"/>
  <c r="U354" i="82"/>
  <c r="AH354" i="82" s="1"/>
  <c r="AI354" i="82" s="1"/>
  <c r="Q354" i="82"/>
  <c r="G354" i="82"/>
  <c r="B354" i="82"/>
  <c r="A354" i="82"/>
  <c r="BA353" i="82"/>
  <c r="Y353" i="82"/>
  <c r="U353" i="82"/>
  <c r="AC353" i="82" s="1"/>
  <c r="AD353" i="82" s="1"/>
  <c r="AH353" i="82" s="1"/>
  <c r="AI353" i="82" s="1"/>
  <c r="Q353" i="82"/>
  <c r="G353" i="82"/>
  <c r="B353" i="82"/>
  <c r="A353" i="82"/>
  <c r="BA352" i="82"/>
  <c r="Y352" i="82"/>
  <c r="U352" i="82"/>
  <c r="AC352" i="82" s="1"/>
  <c r="AD352" i="82" s="1"/>
  <c r="Z352" i="82" s="1"/>
  <c r="Q352" i="82"/>
  <c r="G352" i="82"/>
  <c r="B352" i="82"/>
  <c r="A352" i="82"/>
  <c r="BA351" i="82"/>
  <c r="Y351" i="82"/>
  <c r="U351" i="82"/>
  <c r="AC351" i="82" s="1"/>
  <c r="AD351" i="82" s="1"/>
  <c r="Q351" i="82"/>
  <c r="G351" i="82"/>
  <c r="B351" i="82"/>
  <c r="A351" i="82"/>
  <c r="BA350" i="82"/>
  <c r="Y350" i="82"/>
  <c r="U350" i="82"/>
  <c r="AC350" i="82" s="1"/>
  <c r="AD350" i="82" s="1"/>
  <c r="AE350" i="82" s="1"/>
  <c r="Q350" i="82"/>
  <c r="G350" i="82"/>
  <c r="B350" i="82"/>
  <c r="A350" i="82"/>
  <c r="BA349" i="82"/>
  <c r="Y349" i="82"/>
  <c r="U349" i="82"/>
  <c r="AC349" i="82" s="1"/>
  <c r="Q349" i="82"/>
  <c r="G349" i="82"/>
  <c r="B349" i="82"/>
  <c r="A349" i="82"/>
  <c r="BA348" i="82"/>
  <c r="Y348" i="82"/>
  <c r="U348" i="82"/>
  <c r="AC348" i="82" s="1"/>
  <c r="AD348" i="82" s="1"/>
  <c r="Z348" i="82" s="1"/>
  <c r="Q348" i="82"/>
  <c r="G348" i="82"/>
  <c r="B348" i="82"/>
  <c r="A348" i="82"/>
  <c r="BA347" i="82"/>
  <c r="Y347" i="82"/>
  <c r="U347" i="82"/>
  <c r="AC347" i="82" s="1"/>
  <c r="AD347" i="82" s="1"/>
  <c r="Q347" i="82"/>
  <c r="G347" i="82"/>
  <c r="B347" i="82"/>
  <c r="A347" i="82"/>
  <c r="BA346" i="82"/>
  <c r="Y346" i="82"/>
  <c r="U346" i="82"/>
  <c r="AC346" i="82" s="1"/>
  <c r="AD346" i="82" s="1"/>
  <c r="Q346" i="82"/>
  <c r="G346" i="82"/>
  <c r="B346" i="82"/>
  <c r="A346" i="82"/>
  <c r="BA345" i="82"/>
  <c r="AC345" i="82"/>
  <c r="AD345" i="82" s="1"/>
  <c r="AH345" i="82" s="1"/>
  <c r="AI345" i="82" s="1"/>
  <c r="Y345" i="82"/>
  <c r="U345" i="82"/>
  <c r="Q345" i="82"/>
  <c r="G345" i="82"/>
  <c r="B345" i="82"/>
  <c r="A345" i="82"/>
  <c r="BA344" i="82"/>
  <c r="AC344" i="82"/>
  <c r="AD344" i="82" s="1"/>
  <c r="Z344" i="82" s="1"/>
  <c r="Y344" i="82"/>
  <c r="U344" i="82"/>
  <c r="Q344" i="82"/>
  <c r="G344" i="82"/>
  <c r="B344" i="82"/>
  <c r="A344" i="82"/>
  <c r="BA343" i="82"/>
  <c r="AC343" i="82"/>
  <c r="AD343" i="82" s="1"/>
  <c r="Y343" i="82"/>
  <c r="U343" i="82"/>
  <c r="Q343" i="82"/>
  <c r="G343" i="82"/>
  <c r="B343" i="82"/>
  <c r="A343" i="82"/>
  <c r="BA342" i="82"/>
  <c r="AC342" i="82"/>
  <c r="AD342" i="82" s="1"/>
  <c r="AE342" i="82" s="1"/>
  <c r="Y342" i="82"/>
  <c r="U342" i="82"/>
  <c r="Q342" i="82"/>
  <c r="G342" i="82"/>
  <c r="B342" i="82"/>
  <c r="A342" i="82"/>
  <c r="BA341" i="82"/>
  <c r="Y341" i="82"/>
  <c r="U341" i="82"/>
  <c r="AC341" i="82" s="1"/>
  <c r="Q341" i="82"/>
  <c r="G341" i="82"/>
  <c r="B341" i="82"/>
  <c r="A341" i="82"/>
  <c r="BA340" i="82"/>
  <c r="Y340" i="82"/>
  <c r="U340" i="82"/>
  <c r="AC340" i="82" s="1"/>
  <c r="Q340" i="82"/>
  <c r="G340" i="82"/>
  <c r="B340" i="82"/>
  <c r="A340" i="82"/>
  <c r="BA339" i="82"/>
  <c r="Y339" i="82"/>
  <c r="U339" i="82"/>
  <c r="AC339" i="82" s="1"/>
  <c r="Q339" i="82"/>
  <c r="G339" i="82"/>
  <c r="B339" i="82"/>
  <c r="A339" i="82"/>
  <c r="BA338" i="82"/>
  <c r="Y338" i="82"/>
  <c r="U338" i="82"/>
  <c r="AC338" i="82" s="1"/>
  <c r="Q338" i="82"/>
  <c r="G338" i="82"/>
  <c r="B338" i="82"/>
  <c r="A338" i="82"/>
  <c r="BA337" i="82"/>
  <c r="Y337" i="82"/>
  <c r="U337" i="82"/>
  <c r="AC337" i="82" s="1"/>
  <c r="Q337" i="82"/>
  <c r="G337" i="82"/>
  <c r="B337" i="82"/>
  <c r="A337" i="82"/>
  <c r="BA336" i="82"/>
  <c r="Y336" i="82"/>
  <c r="U336" i="82"/>
  <c r="AC336" i="82" s="1"/>
  <c r="AD336" i="82" s="1"/>
  <c r="Q336" i="82"/>
  <c r="G336" i="82"/>
  <c r="B336" i="82"/>
  <c r="A336" i="82"/>
  <c r="BA335" i="82"/>
  <c r="Y335" i="82"/>
  <c r="U335" i="82"/>
  <c r="AC335" i="82" s="1"/>
  <c r="Q335" i="82"/>
  <c r="G335" i="82"/>
  <c r="B335" i="82"/>
  <c r="A335" i="82"/>
  <c r="BA334" i="82"/>
  <c r="Y334" i="82"/>
  <c r="U334" i="82"/>
  <c r="AC334" i="82" s="1"/>
  <c r="Q334" i="82"/>
  <c r="G334" i="82"/>
  <c r="B334" i="82"/>
  <c r="A334" i="82"/>
  <c r="BC333" i="82"/>
  <c r="BB333" i="82"/>
  <c r="BA333" i="82"/>
  <c r="Y333" i="82"/>
  <c r="U333" i="82"/>
  <c r="AC333" i="82" s="1"/>
  <c r="Q333" i="82"/>
  <c r="G333" i="82"/>
  <c r="B333" i="82"/>
  <c r="A333" i="82"/>
  <c r="BA332" i="82"/>
  <c r="Y332" i="82"/>
  <c r="U332" i="82"/>
  <c r="AC332" i="82" s="1"/>
  <c r="AD332" i="82" s="1"/>
  <c r="Q332" i="82"/>
  <c r="G332" i="82"/>
  <c r="B332" i="82"/>
  <c r="A332" i="82"/>
  <c r="BA331" i="82"/>
  <c r="Y331" i="82"/>
  <c r="U331" i="82"/>
  <c r="AC331" i="82" s="1"/>
  <c r="Q331" i="82"/>
  <c r="G331" i="82"/>
  <c r="B331" i="82"/>
  <c r="A331" i="82"/>
  <c r="BA330" i="82"/>
  <c r="Y330" i="82"/>
  <c r="U330" i="82"/>
  <c r="AC330" i="82" s="1"/>
  <c r="Q330" i="82"/>
  <c r="G330" i="82"/>
  <c r="B330" i="82"/>
  <c r="A330" i="82"/>
  <c r="BA329" i="82"/>
  <c r="AC329" i="82"/>
  <c r="AD329" i="82" s="1"/>
  <c r="AH329" i="82" s="1"/>
  <c r="AI329" i="82" s="1"/>
  <c r="Y329" i="82"/>
  <c r="U329" i="82"/>
  <c r="Q329" i="82"/>
  <c r="G329" i="82"/>
  <c r="B329" i="82"/>
  <c r="A329" i="82"/>
  <c r="BA328" i="82"/>
  <c r="AC328" i="82"/>
  <c r="AD328" i="82" s="1"/>
  <c r="Y328" i="82"/>
  <c r="U328" i="82"/>
  <c r="Q328" i="82"/>
  <c r="G328" i="82"/>
  <c r="B328" i="82"/>
  <c r="A328" i="82"/>
  <c r="BA327" i="82"/>
  <c r="AL327" i="82"/>
  <c r="AM327" i="82" s="1"/>
  <c r="AE327" i="82"/>
  <c r="Z327" i="82"/>
  <c r="Y327" i="82"/>
  <c r="U327" i="82"/>
  <c r="AH327" i="82" s="1"/>
  <c r="AI327" i="82" s="1"/>
  <c r="Q327" i="82"/>
  <c r="G327" i="82"/>
  <c r="B327" i="82"/>
  <c r="A327" i="82"/>
  <c r="BA326" i="82"/>
  <c r="AC326" i="82"/>
  <c r="AD326" i="82" s="1"/>
  <c r="AH326" i="82" s="1"/>
  <c r="AI326" i="82" s="1"/>
  <c r="Y326" i="82"/>
  <c r="U326" i="82"/>
  <c r="Q326" i="82"/>
  <c r="G326" i="82"/>
  <c r="B326" i="82"/>
  <c r="A326" i="82"/>
  <c r="BA325" i="82"/>
  <c r="AC325" i="82"/>
  <c r="AD325" i="82" s="1"/>
  <c r="Y325" i="82"/>
  <c r="U325" i="82"/>
  <c r="Q325" i="82"/>
  <c r="G325" i="82"/>
  <c r="B325" i="82"/>
  <c r="A325" i="82"/>
  <c r="BA324" i="82"/>
  <c r="AC324" i="82"/>
  <c r="Y324" i="82"/>
  <c r="U324" i="82"/>
  <c r="Q324" i="82"/>
  <c r="G324" i="82"/>
  <c r="B324" i="82"/>
  <c r="A324" i="82"/>
  <c r="BA323" i="82"/>
  <c r="AC323" i="82"/>
  <c r="AD323" i="82" s="1"/>
  <c r="AE323" i="82" s="1"/>
  <c r="Y323" i="82"/>
  <c r="U323" i="82"/>
  <c r="Q323" i="82"/>
  <c r="G323" i="82"/>
  <c r="B323" i="82"/>
  <c r="A323" i="82"/>
  <c r="BA322" i="82"/>
  <c r="AC322" i="82"/>
  <c r="AD322" i="82" s="1"/>
  <c r="AH322" i="82" s="1"/>
  <c r="AI322" i="82" s="1"/>
  <c r="Y322" i="82"/>
  <c r="U322" i="82"/>
  <c r="Q322" i="82"/>
  <c r="G322" i="82"/>
  <c r="B322" i="82"/>
  <c r="A322" i="82"/>
  <c r="BA321" i="82"/>
  <c r="AC321" i="82"/>
  <c r="Y321" i="82"/>
  <c r="U321" i="82"/>
  <c r="Q321" i="82"/>
  <c r="G321" i="82"/>
  <c r="B321" i="82"/>
  <c r="A321" i="82"/>
  <c r="BA320" i="82"/>
  <c r="AC320" i="82"/>
  <c r="Y320" i="82"/>
  <c r="U320" i="82"/>
  <c r="Q320" i="82"/>
  <c r="G320" i="82"/>
  <c r="B320" i="82"/>
  <c r="A320" i="82"/>
  <c r="BA319" i="82"/>
  <c r="AC319" i="82"/>
  <c r="Y319" i="82"/>
  <c r="U319" i="82"/>
  <c r="Q319" i="82"/>
  <c r="G319" i="82"/>
  <c r="B319" i="82"/>
  <c r="A319" i="82"/>
  <c r="BA318" i="82"/>
  <c r="Y318" i="82"/>
  <c r="U318" i="82"/>
  <c r="AC318" i="82" s="1"/>
  <c r="Q318" i="82"/>
  <c r="G318" i="82"/>
  <c r="B318" i="82"/>
  <c r="BC318" i="82" s="1"/>
  <c r="A318" i="82"/>
  <c r="BA317" i="82"/>
  <c r="Y317" i="82"/>
  <c r="U317" i="82"/>
  <c r="AC317" i="82" s="1"/>
  <c r="AD317" i="82" s="1"/>
  <c r="Q317" i="82"/>
  <c r="G317" i="82"/>
  <c r="B317" i="82"/>
  <c r="A317" i="82"/>
  <c r="BA316" i="82"/>
  <c r="Y316" i="82"/>
  <c r="U316" i="82"/>
  <c r="AC316" i="82" s="1"/>
  <c r="AD316" i="82" s="1"/>
  <c r="AH316" i="82" s="1"/>
  <c r="AI316" i="82" s="1"/>
  <c r="Q316" i="82"/>
  <c r="G316" i="82"/>
  <c r="B316" i="82"/>
  <c r="A316" i="82"/>
  <c r="BA315" i="82"/>
  <c r="Y315" i="82"/>
  <c r="U315" i="82"/>
  <c r="AC315" i="82" s="1"/>
  <c r="Q315" i="82"/>
  <c r="G315" i="82"/>
  <c r="B315" i="82"/>
  <c r="A315" i="82"/>
  <c r="BA314" i="82"/>
  <c r="AL314" i="82"/>
  <c r="AM314" i="82" s="1"/>
  <c r="AE314" i="82"/>
  <c r="AF314" i="82" s="1"/>
  <c r="AG314" i="82" s="1"/>
  <c r="Z314" i="82"/>
  <c r="Y314" i="82"/>
  <c r="U314" i="82"/>
  <c r="AH314" i="82" s="1"/>
  <c r="AI314" i="82" s="1"/>
  <c r="Q314" i="82"/>
  <c r="G314" i="82"/>
  <c r="B314" i="82"/>
  <c r="A314" i="82"/>
  <c r="BA313" i="82"/>
  <c r="Y313" i="82"/>
  <c r="U313" i="82"/>
  <c r="AC313" i="82" s="1"/>
  <c r="Q313" i="82"/>
  <c r="G313" i="82"/>
  <c r="B313" i="82"/>
  <c r="A313" i="82"/>
  <c r="BA312" i="82"/>
  <c r="AL312" i="82"/>
  <c r="AM312" i="82" s="1"/>
  <c r="AE312" i="82"/>
  <c r="Z312" i="82"/>
  <c r="Y312" i="82"/>
  <c r="U312" i="82"/>
  <c r="AH312" i="82" s="1"/>
  <c r="AI312" i="82" s="1"/>
  <c r="Q312" i="82"/>
  <c r="G312" i="82"/>
  <c r="B312" i="82"/>
  <c r="BC312" i="82" s="1"/>
  <c r="A312" i="82"/>
  <c r="BA311" i="82"/>
  <c r="AC311" i="82"/>
  <c r="AD311" i="82" s="1"/>
  <c r="Y311" i="82"/>
  <c r="U311" i="82"/>
  <c r="Q311" i="82"/>
  <c r="G311" i="82"/>
  <c r="B311" i="82"/>
  <c r="A311" i="82"/>
  <c r="BA310" i="82"/>
  <c r="AC310" i="82"/>
  <c r="AD310" i="82" s="1"/>
  <c r="AH310" i="82" s="1"/>
  <c r="AI310" i="82" s="1"/>
  <c r="Y310" i="82"/>
  <c r="U310" i="82"/>
  <c r="Q310" i="82"/>
  <c r="G310" i="82"/>
  <c r="B310" i="82"/>
  <c r="A310" i="82"/>
  <c r="BA309" i="82"/>
  <c r="AL309" i="82"/>
  <c r="AM309" i="82" s="1"/>
  <c r="AE309" i="82"/>
  <c r="Z309" i="82"/>
  <c r="Y309" i="82"/>
  <c r="U309" i="82"/>
  <c r="AH309" i="82" s="1"/>
  <c r="AI309" i="82" s="1"/>
  <c r="Q309" i="82"/>
  <c r="G309" i="82"/>
  <c r="B309" i="82"/>
  <c r="A309" i="82"/>
  <c r="BA308" i="82"/>
  <c r="Y308" i="82"/>
  <c r="U308" i="82"/>
  <c r="AC308" i="82" s="1"/>
  <c r="Q308" i="82"/>
  <c r="G308" i="82"/>
  <c r="B308" i="82"/>
  <c r="A308" i="82"/>
  <c r="BA307" i="82"/>
  <c r="Y307" i="82"/>
  <c r="U307" i="82"/>
  <c r="AC307" i="82" s="1"/>
  <c r="Q307" i="82"/>
  <c r="G307" i="82"/>
  <c r="B307" i="82"/>
  <c r="A307" i="82"/>
  <c r="BA306" i="82"/>
  <c r="AC306" i="82"/>
  <c r="Y306" i="82"/>
  <c r="U306" i="82"/>
  <c r="Q306" i="82"/>
  <c r="G306" i="82"/>
  <c r="B306" i="82"/>
  <c r="A306" i="82"/>
  <c r="BA305" i="82"/>
  <c r="AC305" i="82"/>
  <c r="Y305" i="82"/>
  <c r="U305" i="82"/>
  <c r="Q305" i="82"/>
  <c r="G305" i="82"/>
  <c r="B305" i="82"/>
  <c r="A305" i="82"/>
  <c r="BA304" i="82"/>
  <c r="Y304" i="82"/>
  <c r="U304" i="82"/>
  <c r="AC304" i="82" s="1"/>
  <c r="AD304" i="82" s="1"/>
  <c r="AL304" i="82" s="1"/>
  <c r="AM304" i="82" s="1"/>
  <c r="Q304" i="82"/>
  <c r="G304" i="82"/>
  <c r="B304" i="82"/>
  <c r="A304" i="82"/>
  <c r="BA303" i="82"/>
  <c r="AL303" i="82"/>
  <c r="AM303" i="82" s="1"/>
  <c r="AE303" i="82"/>
  <c r="Z303" i="82"/>
  <c r="Y303" i="82"/>
  <c r="U303" i="82"/>
  <c r="AH303" i="82" s="1"/>
  <c r="AF303" i="82" s="1"/>
  <c r="AG303" i="82" s="1"/>
  <c r="Q303" i="82"/>
  <c r="G303" i="82"/>
  <c r="B303" i="82"/>
  <c r="A303" i="82"/>
  <c r="BA302" i="82"/>
  <c r="Y302" i="82"/>
  <c r="U302" i="82"/>
  <c r="AC302" i="82" s="1"/>
  <c r="Q302" i="82"/>
  <c r="G302" i="82"/>
  <c r="B302" i="82"/>
  <c r="A302" i="82"/>
  <c r="BA301" i="82"/>
  <c r="AC301" i="82"/>
  <c r="AD301" i="82" s="1"/>
  <c r="Z301" i="82" s="1"/>
  <c r="Y301" i="82"/>
  <c r="U301" i="82"/>
  <c r="Q301" i="82"/>
  <c r="G301" i="82"/>
  <c r="B301" i="82"/>
  <c r="A301" i="82"/>
  <c r="BA300" i="82"/>
  <c r="AC300" i="82"/>
  <c r="AD300" i="82" s="1"/>
  <c r="AH300" i="82" s="1"/>
  <c r="AI300" i="82" s="1"/>
  <c r="Y300" i="82"/>
  <c r="U300" i="82"/>
  <c r="Q300" i="82"/>
  <c r="G300" i="82"/>
  <c r="B300" i="82"/>
  <c r="A300" i="82"/>
  <c r="BA299" i="82"/>
  <c r="Y299" i="82"/>
  <c r="U299" i="82"/>
  <c r="AC299" i="82" s="1"/>
  <c r="Q299" i="82"/>
  <c r="G299" i="82"/>
  <c r="B299" i="82"/>
  <c r="A299" i="82"/>
  <c r="BA298" i="82"/>
  <c r="AI298" i="82"/>
  <c r="AC298" i="82"/>
  <c r="AD298" i="82" s="1"/>
  <c r="AH298" i="82" s="1"/>
  <c r="Y298" i="82"/>
  <c r="U298" i="82"/>
  <c r="Q298" i="82"/>
  <c r="G298" i="82"/>
  <c r="B298" i="82"/>
  <c r="A298" i="82"/>
  <c r="BA297" i="82"/>
  <c r="Y297" i="82"/>
  <c r="U297" i="82"/>
  <c r="AC297" i="82" s="1"/>
  <c r="Q297" i="82"/>
  <c r="G297" i="82"/>
  <c r="B297" i="82"/>
  <c r="A297" i="82"/>
  <c r="BA296" i="82"/>
  <c r="AC296" i="82"/>
  <c r="AD296" i="82" s="1"/>
  <c r="AH296" i="82" s="1"/>
  <c r="AI296" i="82" s="1"/>
  <c r="Y296" i="82"/>
  <c r="U296" i="82"/>
  <c r="Q296" i="82"/>
  <c r="G296" i="82"/>
  <c r="B296" i="82"/>
  <c r="A296" i="82"/>
  <c r="BA295" i="82"/>
  <c r="Y295" i="82"/>
  <c r="U295" i="82"/>
  <c r="AC295" i="82" s="1"/>
  <c r="Q295" i="82"/>
  <c r="G295" i="82"/>
  <c r="B295" i="82"/>
  <c r="A295" i="82"/>
  <c r="BA294" i="82"/>
  <c r="AC294" i="82"/>
  <c r="AD294" i="82" s="1"/>
  <c r="AH294" i="82" s="1"/>
  <c r="AI294" i="82" s="1"/>
  <c r="Y294" i="82"/>
  <c r="U294" i="82"/>
  <c r="Q294" i="82"/>
  <c r="G294" i="82"/>
  <c r="B294" i="82"/>
  <c r="A294" i="82"/>
  <c r="BA293" i="82"/>
  <c r="Y293" i="82"/>
  <c r="U293" i="82"/>
  <c r="AC293" i="82" s="1"/>
  <c r="Q293" i="82"/>
  <c r="G293" i="82"/>
  <c r="B293" i="82"/>
  <c r="A293" i="82"/>
  <c r="BA292" i="82"/>
  <c r="AE292" i="82"/>
  <c r="AF292" i="82" s="1"/>
  <c r="AG292" i="82" s="1"/>
  <c r="AC292" i="82"/>
  <c r="AD292" i="82" s="1"/>
  <c r="AH292" i="82" s="1"/>
  <c r="AI292" i="82" s="1"/>
  <c r="Y292" i="82"/>
  <c r="U292" i="82"/>
  <c r="Q292" i="82"/>
  <c r="G292" i="82"/>
  <c r="B292" i="82"/>
  <c r="A292" i="82"/>
  <c r="BA291" i="82"/>
  <c r="AC291" i="82"/>
  <c r="Y291" i="82"/>
  <c r="U291" i="82"/>
  <c r="Q291" i="82"/>
  <c r="G291" i="82"/>
  <c r="B291" i="82"/>
  <c r="A291" i="82"/>
  <c r="BA290" i="82"/>
  <c r="Y290" i="82"/>
  <c r="U290" i="82"/>
  <c r="AC290" i="82" s="1"/>
  <c r="AD290" i="82" s="1"/>
  <c r="Q290" i="82"/>
  <c r="G290" i="82"/>
  <c r="B290" i="82"/>
  <c r="A290" i="82"/>
  <c r="BA289" i="82"/>
  <c r="Y289" i="82"/>
  <c r="U289" i="82"/>
  <c r="AC289" i="82" s="1"/>
  <c r="Q289" i="82"/>
  <c r="G289" i="82"/>
  <c r="B289" i="82"/>
  <c r="A289" i="82"/>
  <c r="BA288" i="82"/>
  <c r="Y288" i="82"/>
  <c r="U288" i="82"/>
  <c r="AC288" i="82" s="1"/>
  <c r="Q288" i="82"/>
  <c r="G288" i="82"/>
  <c r="B288" i="82"/>
  <c r="A288" i="82"/>
  <c r="BA287" i="82"/>
  <c r="AC287" i="82"/>
  <c r="Y287" i="82"/>
  <c r="U287" i="82"/>
  <c r="Q287" i="82"/>
  <c r="G287" i="82"/>
  <c r="B287" i="82"/>
  <c r="A287" i="82"/>
  <c r="BA286" i="82"/>
  <c r="AC286" i="82"/>
  <c r="AD286" i="82" s="1"/>
  <c r="AH286" i="82" s="1"/>
  <c r="AI286" i="82" s="1"/>
  <c r="Y286" i="82"/>
  <c r="U286" i="82"/>
  <c r="Q286" i="82"/>
  <c r="G286" i="82"/>
  <c r="B286" i="82"/>
  <c r="A286" i="82"/>
  <c r="BA285" i="82"/>
  <c r="Y285" i="82"/>
  <c r="U285" i="82"/>
  <c r="AC285" i="82" s="1"/>
  <c r="Q285" i="82"/>
  <c r="G285" i="82"/>
  <c r="B285" i="82"/>
  <c r="BC285" i="82" s="1"/>
  <c r="A285" i="82"/>
  <c r="BA284" i="82"/>
  <c r="Y284" i="82"/>
  <c r="U284" i="82"/>
  <c r="AC284" i="82" s="1"/>
  <c r="AD284" i="82" s="1"/>
  <c r="Q284" i="82"/>
  <c r="G284" i="82"/>
  <c r="B284" i="82"/>
  <c r="A284" i="82"/>
  <c r="BA283" i="82"/>
  <c r="Y283" i="82"/>
  <c r="U283" i="82"/>
  <c r="AC283" i="82" s="1"/>
  <c r="Q283" i="82"/>
  <c r="G283" i="82"/>
  <c r="B283" i="82"/>
  <c r="A283" i="82"/>
  <c r="BA282" i="82"/>
  <c r="AC282" i="82"/>
  <c r="AD282" i="82" s="1"/>
  <c r="AH282" i="82" s="1"/>
  <c r="AI282" i="82" s="1"/>
  <c r="Y282" i="82"/>
  <c r="U282" i="82"/>
  <c r="Q282" i="82"/>
  <c r="G282" i="82"/>
  <c r="B282" i="82"/>
  <c r="A282" i="82"/>
  <c r="BA281" i="82"/>
  <c r="Y281" i="82"/>
  <c r="U281" i="82"/>
  <c r="AC281" i="82" s="1"/>
  <c r="Q281" i="82"/>
  <c r="G281" i="82"/>
  <c r="B281" i="82"/>
  <c r="A281" i="82"/>
  <c r="BA280" i="82"/>
  <c r="AC280" i="82"/>
  <c r="Y280" i="82"/>
  <c r="U280" i="82"/>
  <c r="Q280" i="82"/>
  <c r="G280" i="82"/>
  <c r="B280" i="82"/>
  <c r="BB280" i="82" s="1"/>
  <c r="A280" i="82"/>
  <c r="BA279" i="82"/>
  <c r="Y279" i="82"/>
  <c r="U279" i="82"/>
  <c r="AC279" i="82" s="1"/>
  <c r="Q279" i="82"/>
  <c r="G279" i="82"/>
  <c r="B279" i="82"/>
  <c r="A279" i="82"/>
  <c r="BA278" i="82"/>
  <c r="Y278" i="82"/>
  <c r="U278" i="82"/>
  <c r="AC278" i="82" s="1"/>
  <c r="AD278" i="82" s="1"/>
  <c r="AH278" i="82" s="1"/>
  <c r="AI278" i="82" s="1"/>
  <c r="Q278" i="82"/>
  <c r="G278" i="82"/>
  <c r="B278" i="82"/>
  <c r="A278" i="82"/>
  <c r="BA277" i="82"/>
  <c r="Y277" i="82"/>
  <c r="U277" i="82"/>
  <c r="AC277" i="82" s="1"/>
  <c r="Q277" i="82"/>
  <c r="G277" i="82"/>
  <c r="B277" i="82"/>
  <c r="A277" i="82"/>
  <c r="BA276" i="82"/>
  <c r="Y276" i="82"/>
  <c r="U276" i="82"/>
  <c r="AC276" i="82" s="1"/>
  <c r="AD276" i="82" s="1"/>
  <c r="Q276" i="82"/>
  <c r="G276" i="82"/>
  <c r="B276" i="82"/>
  <c r="BB276" i="82" s="1"/>
  <c r="A276" i="82"/>
  <c r="BA275" i="82"/>
  <c r="AC275" i="82"/>
  <c r="Y275" i="82"/>
  <c r="U275" i="82"/>
  <c r="Q275" i="82"/>
  <c r="G275" i="82"/>
  <c r="B275" i="82"/>
  <c r="A275" i="82"/>
  <c r="BA274" i="82"/>
  <c r="Y274" i="82"/>
  <c r="U274" i="82"/>
  <c r="AC274" i="82" s="1"/>
  <c r="AD274" i="82" s="1"/>
  <c r="Q274" i="82"/>
  <c r="G274" i="82"/>
  <c r="B274" i="82"/>
  <c r="A274" i="82"/>
  <c r="BA273" i="82"/>
  <c r="Y273" i="82"/>
  <c r="U273" i="82"/>
  <c r="AC273" i="82" s="1"/>
  <c r="Q273" i="82"/>
  <c r="G273" i="82"/>
  <c r="B273" i="82"/>
  <c r="A273" i="82"/>
  <c r="BA272" i="82"/>
  <c r="AC272" i="82"/>
  <c r="Y272" i="82"/>
  <c r="U272" i="82"/>
  <c r="Q272" i="82"/>
  <c r="G272" i="82"/>
  <c r="B272" i="82"/>
  <c r="A272" i="82"/>
  <c r="BA271" i="82"/>
  <c r="Y271" i="82"/>
  <c r="U271" i="82"/>
  <c r="AC271" i="82" s="1"/>
  <c r="AD271" i="82" s="1"/>
  <c r="AH271" i="82" s="1"/>
  <c r="AI271" i="82" s="1"/>
  <c r="Q271" i="82"/>
  <c r="G271" i="82"/>
  <c r="B271" i="82"/>
  <c r="A271" i="82"/>
  <c r="BA270" i="82"/>
  <c r="Y270" i="82"/>
  <c r="U270" i="82"/>
  <c r="AC270" i="82" s="1"/>
  <c r="T270" i="82"/>
  <c r="Q270" i="82"/>
  <c r="G270" i="82"/>
  <c r="B270" i="82"/>
  <c r="A270" i="82"/>
  <c r="BA269" i="82"/>
  <c r="Y269" i="82"/>
  <c r="U269" i="82"/>
  <c r="AC269" i="82" s="1"/>
  <c r="T269" i="82"/>
  <c r="Q269" i="82"/>
  <c r="G269" i="82"/>
  <c r="B269" i="82"/>
  <c r="A269" i="82"/>
  <c r="BA268" i="82"/>
  <c r="Y268" i="82"/>
  <c r="U268" i="82"/>
  <c r="AC268" i="82" s="1"/>
  <c r="T268" i="82"/>
  <c r="Q268" i="82"/>
  <c r="G268" i="82"/>
  <c r="B268" i="82"/>
  <c r="A268" i="82"/>
  <c r="BA267" i="82"/>
  <c r="AC267" i="82"/>
  <c r="AD267" i="82" s="1"/>
  <c r="Z267" i="82" s="1"/>
  <c r="Y267" i="82"/>
  <c r="U267" i="82"/>
  <c r="T267" i="82"/>
  <c r="Q267" i="82"/>
  <c r="G267" i="82"/>
  <c r="B267" i="82"/>
  <c r="A267" i="82"/>
  <c r="BA266" i="82"/>
  <c r="AL266" i="82"/>
  <c r="AM266" i="82" s="1"/>
  <c r="AC266" i="82"/>
  <c r="AD266" i="82" s="1"/>
  <c r="Y266" i="82"/>
  <c r="U266" i="82"/>
  <c r="T266" i="82"/>
  <c r="Q266" i="82"/>
  <c r="G266" i="82"/>
  <c r="B266" i="82"/>
  <c r="A266" i="82"/>
  <c r="BA265" i="82"/>
  <c r="Y265" i="82"/>
  <c r="U265" i="82"/>
  <c r="AC265" i="82" s="1"/>
  <c r="AD265" i="82" s="1"/>
  <c r="T265" i="82"/>
  <c r="Q265" i="82"/>
  <c r="G265" i="82"/>
  <c r="B265" i="82"/>
  <c r="A265" i="82"/>
  <c r="BA264" i="82"/>
  <c r="Y264" i="82"/>
  <c r="U264" i="82"/>
  <c r="AC264" i="82" s="1"/>
  <c r="AD264" i="82" s="1"/>
  <c r="T264" i="82"/>
  <c r="Q264" i="82"/>
  <c r="G264" i="82"/>
  <c r="B264" i="82"/>
  <c r="A264" i="82"/>
  <c r="BA263" i="82"/>
  <c r="AC263" i="82"/>
  <c r="Y263" i="82"/>
  <c r="U263" i="82"/>
  <c r="T263" i="82"/>
  <c r="Q263" i="82"/>
  <c r="G263" i="82"/>
  <c r="B263" i="82"/>
  <c r="A263" i="82"/>
  <c r="BA262" i="82"/>
  <c r="AC262" i="82"/>
  <c r="AD262" i="82" s="1"/>
  <c r="AH262" i="82" s="1"/>
  <c r="AI262" i="82" s="1"/>
  <c r="Y262" i="82"/>
  <c r="U262" i="82"/>
  <c r="Q262" i="82"/>
  <c r="G262" i="82"/>
  <c r="B262" i="82"/>
  <c r="A262" i="82"/>
  <c r="BA261" i="82"/>
  <c r="Y261" i="82"/>
  <c r="U261" i="82"/>
  <c r="AC261" i="82" s="1"/>
  <c r="Q261" i="82"/>
  <c r="G261" i="82"/>
  <c r="B261" i="82"/>
  <c r="A261" i="82"/>
  <c r="BA260" i="82"/>
  <c r="Y260" i="82"/>
  <c r="U260" i="82"/>
  <c r="AC260" i="82" s="1"/>
  <c r="Q260" i="82"/>
  <c r="G260" i="82"/>
  <c r="B260" i="82"/>
  <c r="A260" i="82"/>
  <c r="BA259" i="82"/>
  <c r="AD259" i="82"/>
  <c r="AC259" i="82"/>
  <c r="Y259" i="82"/>
  <c r="U259" i="82"/>
  <c r="Q259" i="82"/>
  <c r="G259" i="82"/>
  <c r="B259" i="82"/>
  <c r="A259" i="82"/>
  <c r="BA258" i="82"/>
  <c r="Y258" i="82"/>
  <c r="U258" i="82"/>
  <c r="AC258" i="82" s="1"/>
  <c r="Q258" i="82"/>
  <c r="G258" i="82"/>
  <c r="B258" i="82"/>
  <c r="A258" i="82"/>
  <c r="BA257" i="82"/>
  <c r="Y257" i="82"/>
  <c r="U257" i="82"/>
  <c r="AC257" i="82" s="1"/>
  <c r="AD257" i="82" s="1"/>
  <c r="AE257" i="82" s="1"/>
  <c r="Q257" i="82"/>
  <c r="G257" i="82"/>
  <c r="B257" i="82"/>
  <c r="A257" i="82"/>
  <c r="BA256" i="82"/>
  <c r="Y256" i="82"/>
  <c r="U256" i="82"/>
  <c r="AC256" i="82" s="1"/>
  <c r="Q256" i="82"/>
  <c r="G256" i="82"/>
  <c r="B256" i="82"/>
  <c r="A256" i="82"/>
  <c r="BA255" i="82"/>
  <c r="Y255" i="82"/>
  <c r="U255" i="82"/>
  <c r="AC255" i="82" s="1"/>
  <c r="AD255" i="82" s="1"/>
  <c r="Q255" i="82"/>
  <c r="G255" i="82"/>
  <c r="B255" i="82"/>
  <c r="A255" i="82"/>
  <c r="AL254" i="82"/>
  <c r="AM254" i="82" s="1"/>
  <c r="AN254" i="82" s="1"/>
  <c r="AO254" i="82" s="1"/>
  <c r="G254" i="82"/>
  <c r="B254" i="82"/>
  <c r="A254" i="82"/>
  <c r="BA253" i="82"/>
  <c r="AC253" i="82"/>
  <c r="Q253" i="82"/>
  <c r="G253" i="82"/>
  <c r="B253" i="82"/>
  <c r="A253" i="82"/>
  <c r="BA252" i="82"/>
  <c r="Y252" i="82"/>
  <c r="U252" i="82"/>
  <c r="AC252" i="82" s="1"/>
  <c r="Q252" i="82"/>
  <c r="G252" i="82"/>
  <c r="B252" i="82"/>
  <c r="A252" i="82"/>
  <c r="BA251" i="82"/>
  <c r="AC251" i="82"/>
  <c r="Y251" i="82"/>
  <c r="U251" i="82"/>
  <c r="Q251" i="82"/>
  <c r="G251" i="82"/>
  <c r="B251" i="82"/>
  <c r="A251" i="82"/>
  <c r="BA250" i="82"/>
  <c r="Y250" i="82"/>
  <c r="U250" i="82"/>
  <c r="AC250" i="82" s="1"/>
  <c r="AD250" i="82" s="1"/>
  <c r="AE250" i="82" s="1"/>
  <c r="Q250" i="82"/>
  <c r="G250" i="82"/>
  <c r="B250" i="82"/>
  <c r="A250" i="82"/>
  <c r="BA249" i="82"/>
  <c r="AD249" i="82"/>
  <c r="AH249" i="82" s="1"/>
  <c r="AI249" i="82" s="1"/>
  <c r="Y249" i="82"/>
  <c r="U249" i="82"/>
  <c r="AC249" i="82" s="1"/>
  <c r="Q249" i="82"/>
  <c r="G249" i="82"/>
  <c r="B249" i="82"/>
  <c r="A249" i="82"/>
  <c r="BA248" i="82"/>
  <c r="AC248" i="82"/>
  <c r="Y248" i="82"/>
  <c r="U248" i="82"/>
  <c r="Q248" i="82"/>
  <c r="G248" i="82"/>
  <c r="B248" i="82"/>
  <c r="A248" i="82"/>
  <c r="BA247" i="82"/>
  <c r="Y247" i="82"/>
  <c r="U247" i="82"/>
  <c r="AC247" i="82" s="1"/>
  <c r="Q247" i="82"/>
  <c r="G247" i="82"/>
  <c r="B247" i="82"/>
  <c r="A247" i="82"/>
  <c r="BA246" i="82"/>
  <c r="Y246" i="82"/>
  <c r="U246" i="82"/>
  <c r="AC246" i="82" s="1"/>
  <c r="Q246" i="82"/>
  <c r="G246" i="82"/>
  <c r="B246" i="82"/>
  <c r="A246" i="82"/>
  <c r="BA245" i="82"/>
  <c r="Y245" i="82"/>
  <c r="U245" i="82"/>
  <c r="AC245" i="82" s="1"/>
  <c r="AD245" i="82" s="1"/>
  <c r="AH245" i="82" s="1"/>
  <c r="AI245" i="82" s="1"/>
  <c r="Q245" i="82"/>
  <c r="G245" i="82"/>
  <c r="B245" i="82"/>
  <c r="A245" i="82"/>
  <c r="BA244" i="82"/>
  <c r="Y244" i="82"/>
  <c r="U244" i="82"/>
  <c r="AC244" i="82" s="1"/>
  <c r="Q244" i="82"/>
  <c r="G244" i="82"/>
  <c r="B244" i="82"/>
  <c r="A244" i="82"/>
  <c r="BA243" i="82"/>
  <c r="Y243" i="82"/>
  <c r="U243" i="82"/>
  <c r="AC243" i="82" s="1"/>
  <c r="AD243" i="82" s="1"/>
  <c r="AL243" i="82" s="1"/>
  <c r="AM243" i="82" s="1"/>
  <c r="Q243" i="82"/>
  <c r="G243" i="82"/>
  <c r="B243" i="82"/>
  <c r="A243" i="82"/>
  <c r="BA242" i="82"/>
  <c r="Y242" i="82"/>
  <c r="U242" i="82"/>
  <c r="AC242" i="82" s="1"/>
  <c r="Q242" i="82"/>
  <c r="G242" i="82"/>
  <c r="B242" i="82"/>
  <c r="A242" i="82"/>
  <c r="BA241" i="82"/>
  <c r="AC241" i="82"/>
  <c r="Y241" i="82"/>
  <c r="U241" i="82"/>
  <c r="Q241" i="82"/>
  <c r="G241" i="82"/>
  <c r="B241" i="82"/>
  <c r="A241" i="82"/>
  <c r="BA240" i="82"/>
  <c r="Y240" i="82"/>
  <c r="U240" i="82"/>
  <c r="AC240" i="82" s="1"/>
  <c r="Q240" i="82"/>
  <c r="G240" i="82"/>
  <c r="B240" i="82"/>
  <c r="A240" i="82"/>
  <c r="BA239" i="82"/>
  <c r="Y239" i="82"/>
  <c r="U239" i="82"/>
  <c r="AC239" i="82" s="1"/>
  <c r="Q239" i="82"/>
  <c r="G239" i="82"/>
  <c r="B239" i="82"/>
  <c r="A239" i="82"/>
  <c r="BA238" i="82"/>
  <c r="AH238" i="82"/>
  <c r="AI238" i="82" s="1"/>
  <c r="AE238" i="82"/>
  <c r="Y238" i="82"/>
  <c r="U238" i="82"/>
  <c r="AC238" i="82" s="1"/>
  <c r="AD238" i="82" s="1"/>
  <c r="Z238" i="82" s="1"/>
  <c r="Q238" i="82"/>
  <c r="G238" i="82"/>
  <c r="B238" i="82"/>
  <c r="A238" i="82"/>
  <c r="BA237" i="82"/>
  <c r="AC237" i="82"/>
  <c r="Y237" i="82"/>
  <c r="U237" i="82"/>
  <c r="Q237" i="82"/>
  <c r="G237" i="82"/>
  <c r="B237" i="82"/>
  <c r="A237" i="82"/>
  <c r="BA236" i="82"/>
  <c r="AC236" i="82"/>
  <c r="Y236" i="82"/>
  <c r="U236" i="82"/>
  <c r="Q236" i="82"/>
  <c r="G236" i="82"/>
  <c r="B236" i="82"/>
  <c r="A236" i="82"/>
  <c r="BA235" i="82"/>
  <c r="Y235" i="82"/>
  <c r="U235" i="82"/>
  <c r="AC235" i="82" s="1"/>
  <c r="Q235" i="82"/>
  <c r="G235" i="82"/>
  <c r="B235" i="82"/>
  <c r="A235" i="82"/>
  <c r="BA234" i="82"/>
  <c r="Y234" i="82"/>
  <c r="U234" i="82"/>
  <c r="AC234" i="82" s="1"/>
  <c r="AD234" i="82" s="1"/>
  <c r="AE234" i="82" s="1"/>
  <c r="Q234" i="82"/>
  <c r="G234" i="82"/>
  <c r="B234" i="82"/>
  <c r="A234" i="82"/>
  <c r="BA233" i="82"/>
  <c r="Y233" i="82"/>
  <c r="U233" i="82"/>
  <c r="AC233" i="82" s="1"/>
  <c r="Q233" i="82"/>
  <c r="G233" i="82"/>
  <c r="B233" i="82"/>
  <c r="A233" i="82"/>
  <c r="BA232" i="82"/>
  <c r="Y232" i="82"/>
  <c r="U232" i="82"/>
  <c r="AC232" i="82" s="1"/>
  <c r="Q232" i="82"/>
  <c r="G232" i="82"/>
  <c r="B232" i="82"/>
  <c r="A232" i="82"/>
  <c r="BA231" i="82"/>
  <c r="Y231" i="82"/>
  <c r="U231" i="82"/>
  <c r="AC231" i="82" s="1"/>
  <c r="Q231" i="82"/>
  <c r="G231" i="82"/>
  <c r="B231" i="82"/>
  <c r="A231" i="82"/>
  <c r="BA230" i="82"/>
  <c r="Y230" i="82"/>
  <c r="U230" i="82"/>
  <c r="AC230" i="82" s="1"/>
  <c r="AD230" i="82" s="1"/>
  <c r="Z230" i="82" s="1"/>
  <c r="Q230" i="82"/>
  <c r="G230" i="82"/>
  <c r="B230" i="82"/>
  <c r="A230" i="82"/>
  <c r="BA229" i="82"/>
  <c r="AM229" i="82"/>
  <c r="AL229" i="82"/>
  <c r="AE229" i="82"/>
  <c r="AF229" i="82" s="1"/>
  <c r="AG229" i="82" s="1"/>
  <c r="Z229" i="82"/>
  <c r="Y229" i="82"/>
  <c r="U229" i="82"/>
  <c r="AH229" i="82" s="1"/>
  <c r="AI229" i="82" s="1"/>
  <c r="Q229" i="82"/>
  <c r="G229" i="82"/>
  <c r="B229" i="82"/>
  <c r="A229" i="82"/>
  <c r="BA228" i="82"/>
  <c r="Y228" i="82"/>
  <c r="U228" i="82"/>
  <c r="AC228" i="82" s="1"/>
  <c r="Q228" i="82"/>
  <c r="G228" i="82"/>
  <c r="B228" i="82"/>
  <c r="A228" i="82"/>
  <c r="BA227" i="82"/>
  <c r="Y227" i="82"/>
  <c r="U227" i="82"/>
  <c r="AC227" i="82" s="1"/>
  <c r="AD227" i="82" s="1"/>
  <c r="Q227" i="82"/>
  <c r="G227" i="82"/>
  <c r="B227" i="82"/>
  <c r="A227" i="82"/>
  <c r="BA226" i="82"/>
  <c r="Y226" i="82"/>
  <c r="U226" i="82"/>
  <c r="AC226" i="82" s="1"/>
  <c r="Q226" i="82"/>
  <c r="G226" i="82"/>
  <c r="B226" i="82"/>
  <c r="A226" i="82"/>
  <c r="BA225" i="82"/>
  <c r="Y225" i="82"/>
  <c r="U225" i="82"/>
  <c r="AC225" i="82" s="1"/>
  <c r="Q225" i="82"/>
  <c r="G225" i="82"/>
  <c r="B225" i="82"/>
  <c r="A225" i="82"/>
  <c r="BA224" i="82"/>
  <c r="AC224" i="82"/>
  <c r="AD224" i="82" s="1"/>
  <c r="Y224" i="82"/>
  <c r="U224" i="82"/>
  <c r="Q224" i="82"/>
  <c r="G224" i="82"/>
  <c r="B224" i="82"/>
  <c r="A224" i="82"/>
  <c r="BA223" i="82"/>
  <c r="AC223" i="82"/>
  <c r="AD223" i="82" s="1"/>
  <c r="Y223" i="82"/>
  <c r="U223" i="82"/>
  <c r="Q223" i="82"/>
  <c r="G223" i="82"/>
  <c r="B223" i="82"/>
  <c r="A223" i="82"/>
  <c r="BA222" i="82"/>
  <c r="Y222" i="82"/>
  <c r="U222" i="82"/>
  <c r="AC222" i="82" s="1"/>
  <c r="Q222" i="82"/>
  <c r="G222" i="82"/>
  <c r="B222" i="82"/>
  <c r="BC222" i="82" s="1"/>
  <c r="A222" i="82"/>
  <c r="BA221" i="82"/>
  <c r="Y221" i="82"/>
  <c r="U221" i="82"/>
  <c r="AC221" i="82" s="1"/>
  <c r="AD221" i="82" s="1"/>
  <c r="Q221" i="82"/>
  <c r="G221" i="82"/>
  <c r="B221" i="82"/>
  <c r="A221" i="82"/>
  <c r="BA220" i="82"/>
  <c r="Y220" i="82"/>
  <c r="U220" i="82"/>
  <c r="AC220" i="82" s="1"/>
  <c r="AD220" i="82" s="1"/>
  <c r="Q220" i="82"/>
  <c r="G220" i="82"/>
  <c r="B220" i="82"/>
  <c r="A220" i="82"/>
  <c r="BA219" i="82"/>
  <c r="Y219" i="82"/>
  <c r="U219" i="82"/>
  <c r="AC219" i="82" s="1"/>
  <c r="AD219" i="82" s="1"/>
  <c r="Q219" i="82"/>
  <c r="G219" i="82"/>
  <c r="B219" i="82"/>
  <c r="A219" i="82"/>
  <c r="BA218" i="82"/>
  <c r="Y218" i="82"/>
  <c r="U218" i="82"/>
  <c r="AC218" i="82" s="1"/>
  <c r="Q218" i="82"/>
  <c r="G218" i="82"/>
  <c r="B218" i="82"/>
  <c r="A218" i="82"/>
  <c r="BA217" i="82"/>
  <c r="AC217" i="82"/>
  <c r="AD217" i="82" s="1"/>
  <c r="Y217" i="82"/>
  <c r="U217" i="82"/>
  <c r="Q217" i="82"/>
  <c r="G217" i="82"/>
  <c r="B217" i="82"/>
  <c r="A217" i="82"/>
  <c r="BA216" i="82"/>
  <c r="AC216" i="82"/>
  <c r="AD216" i="82" s="1"/>
  <c r="AE216" i="82" s="1"/>
  <c r="Y216" i="82"/>
  <c r="U216" i="82"/>
  <c r="Q216" i="82"/>
  <c r="G216" i="82"/>
  <c r="B216" i="82"/>
  <c r="A216" i="82"/>
  <c r="BA215" i="82"/>
  <c r="AC215" i="82"/>
  <c r="AD215" i="82" s="1"/>
  <c r="Y215" i="82"/>
  <c r="U215" i="82"/>
  <c r="Q215" i="82"/>
  <c r="G215" i="82"/>
  <c r="B215" i="82"/>
  <c r="A215" i="82"/>
  <c r="BA214" i="82"/>
  <c r="Y214" i="82"/>
  <c r="U214" i="82"/>
  <c r="AC214" i="82" s="1"/>
  <c r="Q214" i="82"/>
  <c r="G214" i="82"/>
  <c r="B214" i="82"/>
  <c r="A214" i="82"/>
  <c r="BA213" i="82"/>
  <c r="Y213" i="82"/>
  <c r="U213" i="82"/>
  <c r="AC213" i="82" s="1"/>
  <c r="AD213" i="82" s="1"/>
  <c r="Z213" i="82" s="1"/>
  <c r="Q213" i="82"/>
  <c r="G213" i="82"/>
  <c r="B213" i="82"/>
  <c r="A213" i="82"/>
  <c r="BA212" i="82"/>
  <c r="Y212" i="82"/>
  <c r="U212" i="82"/>
  <c r="AC212" i="82" s="1"/>
  <c r="AD212" i="82" s="1"/>
  <c r="AE212" i="82" s="1"/>
  <c r="Q212" i="82"/>
  <c r="G212" i="82"/>
  <c r="B212" i="82"/>
  <c r="A212" i="82"/>
  <c r="BA211" i="82"/>
  <c r="Y211" i="82"/>
  <c r="U211" i="82"/>
  <c r="AC211" i="82" s="1"/>
  <c r="AD211" i="82" s="1"/>
  <c r="AE211" i="82" s="1"/>
  <c r="Q211" i="82"/>
  <c r="G211" i="82"/>
  <c r="B211" i="82"/>
  <c r="A211" i="82"/>
  <c r="BA210" i="82"/>
  <c r="AC210" i="82"/>
  <c r="AD210" i="82" s="1"/>
  <c r="Z210" i="82" s="1"/>
  <c r="Y210" i="82"/>
  <c r="Q210" i="82"/>
  <c r="G210" i="82"/>
  <c r="B210" i="82"/>
  <c r="A210" i="82"/>
  <c r="BA209" i="82"/>
  <c r="Y209" i="82"/>
  <c r="U209" i="82"/>
  <c r="AC209" i="82" s="1"/>
  <c r="Q209" i="82"/>
  <c r="G209" i="82"/>
  <c r="B209" i="82"/>
  <c r="A209" i="82"/>
  <c r="BA208" i="82"/>
  <c r="AD208" i="82"/>
  <c r="Y208" i="82"/>
  <c r="U208" i="82"/>
  <c r="AC208" i="82" s="1"/>
  <c r="Q208" i="82"/>
  <c r="G208" i="82"/>
  <c r="B208" i="82"/>
  <c r="A208" i="82"/>
  <c r="BA207" i="82"/>
  <c r="Y207" i="82"/>
  <c r="U207" i="82"/>
  <c r="AC207" i="82" s="1"/>
  <c r="AD207" i="82" s="1"/>
  <c r="Q207" i="82"/>
  <c r="G207" i="82"/>
  <c r="B207" i="82"/>
  <c r="A207" i="82"/>
  <c r="BA206" i="82"/>
  <c r="Y206" i="82"/>
  <c r="U206" i="82"/>
  <c r="AC206" i="82" s="1"/>
  <c r="Q206" i="82"/>
  <c r="G206" i="82"/>
  <c r="B206" i="82"/>
  <c r="A206" i="82"/>
  <c r="BA205" i="82"/>
  <c r="Y205" i="82"/>
  <c r="U205" i="82"/>
  <c r="AC205" i="82" s="1"/>
  <c r="Q205" i="82"/>
  <c r="G205" i="82"/>
  <c r="B205" i="82"/>
  <c r="A205" i="82"/>
  <c r="BA204" i="82"/>
  <c r="Y204" i="82"/>
  <c r="U204" i="82"/>
  <c r="AC204" i="82" s="1"/>
  <c r="AD204" i="82" s="1"/>
  <c r="Q204" i="82"/>
  <c r="G204" i="82"/>
  <c r="B204" i="82"/>
  <c r="A204" i="82"/>
  <c r="BA203" i="82"/>
  <c r="Y203" i="82"/>
  <c r="U203" i="82"/>
  <c r="AC203" i="82" s="1"/>
  <c r="AD203" i="82" s="1"/>
  <c r="Q203" i="82"/>
  <c r="G203" i="82"/>
  <c r="B203" i="82"/>
  <c r="A203" i="82"/>
  <c r="BA202" i="82"/>
  <c r="Y202" i="82"/>
  <c r="U202" i="82"/>
  <c r="AC202" i="82" s="1"/>
  <c r="Q202" i="82"/>
  <c r="G202" i="82"/>
  <c r="B202" i="82"/>
  <c r="A202" i="82"/>
  <c r="BA201" i="82"/>
  <c r="Y201" i="82"/>
  <c r="U201" i="82"/>
  <c r="AC201" i="82" s="1"/>
  <c r="Q201" i="82"/>
  <c r="G201" i="82"/>
  <c r="B201" i="82"/>
  <c r="A201" i="82"/>
  <c r="BA200" i="82"/>
  <c r="AD200" i="82"/>
  <c r="Y200" i="82"/>
  <c r="U200" i="82"/>
  <c r="AC200" i="82" s="1"/>
  <c r="Q200" i="82"/>
  <c r="G200" i="82"/>
  <c r="B200" i="82"/>
  <c r="A200" i="82"/>
  <c r="BA199" i="82"/>
  <c r="Y199" i="82"/>
  <c r="U199" i="82"/>
  <c r="AC199" i="82" s="1"/>
  <c r="AD199" i="82" s="1"/>
  <c r="Q199" i="82"/>
  <c r="G199" i="82"/>
  <c r="B199" i="82"/>
  <c r="A199" i="82"/>
  <c r="BA198" i="82"/>
  <c r="Y198" i="82"/>
  <c r="U198" i="82"/>
  <c r="AC198" i="82" s="1"/>
  <c r="AD198" i="82" s="1"/>
  <c r="AH198" i="82" s="1"/>
  <c r="AI198" i="82" s="1"/>
  <c r="Q198" i="82"/>
  <c r="G198" i="82"/>
  <c r="B198" i="82"/>
  <c r="A198" i="82"/>
  <c r="BA197" i="82"/>
  <c r="Y197" i="82"/>
  <c r="U197" i="82"/>
  <c r="AC197" i="82" s="1"/>
  <c r="Q197" i="82"/>
  <c r="G197" i="82"/>
  <c r="B197" i="82"/>
  <c r="A197" i="82"/>
  <c r="BA196" i="82"/>
  <c r="AD196" i="82"/>
  <c r="Y196" i="82"/>
  <c r="U196" i="82"/>
  <c r="AC196" i="82" s="1"/>
  <c r="Q196" i="82"/>
  <c r="G196" i="82"/>
  <c r="B196" i="82"/>
  <c r="A196" i="82"/>
  <c r="BA195" i="82"/>
  <c r="Y195" i="82"/>
  <c r="U195" i="82"/>
  <c r="AC195" i="82" s="1"/>
  <c r="AD195" i="82" s="1"/>
  <c r="Q195" i="82"/>
  <c r="G195" i="82"/>
  <c r="B195" i="82"/>
  <c r="A195" i="82"/>
  <c r="BA194" i="82"/>
  <c r="Y194" i="82"/>
  <c r="U194" i="82"/>
  <c r="AC194" i="82" s="1"/>
  <c r="AD194" i="82" s="1"/>
  <c r="Q194" i="82"/>
  <c r="G194" i="82"/>
  <c r="B194" i="82"/>
  <c r="A194" i="82"/>
  <c r="BA193" i="82"/>
  <c r="Y193" i="82"/>
  <c r="U193" i="82"/>
  <c r="AC193" i="82" s="1"/>
  <c r="Q193" i="82"/>
  <c r="G193" i="82"/>
  <c r="B193" i="82"/>
  <c r="A193" i="82"/>
  <c r="BA192" i="82"/>
  <c r="Y192" i="82"/>
  <c r="U192" i="82"/>
  <c r="AC192" i="82" s="1"/>
  <c r="AD192" i="82" s="1"/>
  <c r="Q192" i="82"/>
  <c r="G192" i="82"/>
  <c r="B192" i="82"/>
  <c r="A192" i="82"/>
  <c r="BA191" i="82"/>
  <c r="Y191" i="82"/>
  <c r="U191" i="82"/>
  <c r="AC191" i="82" s="1"/>
  <c r="AD191" i="82" s="1"/>
  <c r="Q191" i="82"/>
  <c r="G191" i="82"/>
  <c r="B191" i="82"/>
  <c r="A191" i="82"/>
  <c r="BA190" i="82"/>
  <c r="Y190" i="82"/>
  <c r="U190" i="82"/>
  <c r="AC190" i="82" s="1"/>
  <c r="AD190" i="82" s="1"/>
  <c r="AH190" i="82" s="1"/>
  <c r="AI190" i="82" s="1"/>
  <c r="Q190" i="82"/>
  <c r="G190" i="82"/>
  <c r="B190" i="82"/>
  <c r="A190" i="82"/>
  <c r="BA189" i="82"/>
  <c r="Y189" i="82"/>
  <c r="U189" i="82"/>
  <c r="AC189" i="82" s="1"/>
  <c r="Q189" i="82"/>
  <c r="G189" i="82"/>
  <c r="B189" i="82"/>
  <c r="A189" i="82"/>
  <c r="BA188" i="82"/>
  <c r="Y188" i="82"/>
  <c r="U188" i="82"/>
  <c r="AC188" i="82" s="1"/>
  <c r="AD188" i="82" s="1"/>
  <c r="Q188" i="82"/>
  <c r="G188" i="82"/>
  <c r="B188" i="82"/>
  <c r="A188" i="82"/>
  <c r="BA187" i="82"/>
  <c r="Y187" i="82"/>
  <c r="U187" i="82"/>
  <c r="AC187" i="82" s="1"/>
  <c r="AD187" i="82" s="1"/>
  <c r="Q187" i="82"/>
  <c r="G187" i="82"/>
  <c r="B187" i="82"/>
  <c r="A187" i="82"/>
  <c r="BA186" i="82"/>
  <c r="Y186" i="82"/>
  <c r="U186" i="82"/>
  <c r="AC186" i="82" s="1"/>
  <c r="AD186" i="82" s="1"/>
  <c r="Q186" i="82"/>
  <c r="G186" i="82"/>
  <c r="B186" i="82"/>
  <c r="A186" i="82"/>
  <c r="BA185" i="82"/>
  <c r="Y185" i="82"/>
  <c r="U185" i="82"/>
  <c r="AC185" i="82" s="1"/>
  <c r="Q185" i="82"/>
  <c r="G185" i="82"/>
  <c r="B185" i="82"/>
  <c r="A185" i="82"/>
  <c r="BA184" i="82"/>
  <c r="AC184" i="82"/>
  <c r="AD184" i="82" s="1"/>
  <c r="Y184" i="82"/>
  <c r="U184" i="82"/>
  <c r="Q184" i="82"/>
  <c r="G184" i="82"/>
  <c r="B184" i="82"/>
  <c r="A184" i="82"/>
  <c r="BA183" i="82"/>
  <c r="Y183" i="82"/>
  <c r="U183" i="82"/>
  <c r="AC183" i="82" s="1"/>
  <c r="AD183" i="82" s="1"/>
  <c r="Q183" i="82"/>
  <c r="G183" i="82"/>
  <c r="B183" i="82"/>
  <c r="A183" i="82"/>
  <c r="BA182" i="82"/>
  <c r="Y182" i="82"/>
  <c r="U182" i="82"/>
  <c r="AC182" i="82" s="1"/>
  <c r="AD182" i="82" s="1"/>
  <c r="Q182" i="82"/>
  <c r="G182" i="82"/>
  <c r="B182" i="82"/>
  <c r="A182" i="82"/>
  <c r="BA181" i="82"/>
  <c r="Y181" i="82"/>
  <c r="U181" i="82"/>
  <c r="AC181" i="82" s="1"/>
  <c r="Q181" i="82"/>
  <c r="G181" i="82"/>
  <c r="B181" i="82"/>
  <c r="A181" i="82"/>
  <c r="BA180" i="82"/>
  <c r="Y180" i="82"/>
  <c r="U180" i="82"/>
  <c r="AC180" i="82" s="1"/>
  <c r="AD180" i="82" s="1"/>
  <c r="AL180" i="82" s="1"/>
  <c r="AM180" i="82" s="1"/>
  <c r="Q180" i="82"/>
  <c r="G180" i="82"/>
  <c r="B180" i="82"/>
  <c r="A180" i="82"/>
  <c r="BA179" i="82"/>
  <c r="Y179" i="82"/>
  <c r="U179" i="82"/>
  <c r="AC179" i="82" s="1"/>
  <c r="AD179" i="82" s="1"/>
  <c r="Z179" i="82" s="1"/>
  <c r="Q179" i="82"/>
  <c r="G179" i="82"/>
  <c r="B179" i="82"/>
  <c r="A179" i="82"/>
  <c r="BA178" i="82"/>
  <c r="Y178" i="82"/>
  <c r="U178" i="82"/>
  <c r="AC178" i="82" s="1"/>
  <c r="AD178" i="82" s="1"/>
  <c r="AH178" i="82" s="1"/>
  <c r="AI178" i="82" s="1"/>
  <c r="Q178" i="82"/>
  <c r="G178" i="82"/>
  <c r="B178" i="82"/>
  <c r="A178" i="82"/>
  <c r="BA177" i="82"/>
  <c r="AE177" i="82"/>
  <c r="AD177" i="82"/>
  <c r="Y177" i="82"/>
  <c r="U177" i="82"/>
  <c r="AC177" i="82" s="1"/>
  <c r="Q177" i="82"/>
  <c r="G177" i="82"/>
  <c r="B177" i="82"/>
  <c r="A177" i="82"/>
  <c r="BA176" i="82"/>
  <c r="AC176" i="82"/>
  <c r="Y176" i="82"/>
  <c r="U176" i="82"/>
  <c r="Q176" i="82"/>
  <c r="G176" i="82"/>
  <c r="B176" i="82"/>
  <c r="A176" i="82"/>
  <c r="BA175" i="82"/>
  <c r="Y175" i="82"/>
  <c r="U175" i="82"/>
  <c r="AC175" i="82" s="1"/>
  <c r="Q175" i="82"/>
  <c r="G175" i="82"/>
  <c r="B175" i="82"/>
  <c r="A175" i="82"/>
  <c r="BA174" i="82"/>
  <c r="AM174" i="82"/>
  <c r="AL174" i="82"/>
  <c r="AE174" i="82"/>
  <c r="Z174" i="82"/>
  <c r="Y174" i="82"/>
  <c r="U174" i="82"/>
  <c r="AH174" i="82" s="1"/>
  <c r="Q174" i="82"/>
  <c r="G174" i="82"/>
  <c r="B174" i="82"/>
  <c r="A174" i="82"/>
  <c r="BA173" i="82"/>
  <c r="Y173" i="82"/>
  <c r="U173" i="82"/>
  <c r="AC173" i="82" s="1"/>
  <c r="AD173" i="82" s="1"/>
  <c r="Z173" i="82" s="1"/>
  <c r="Q173" i="82"/>
  <c r="G173" i="82"/>
  <c r="B173" i="82"/>
  <c r="A173" i="82"/>
  <c r="BA172" i="82"/>
  <c r="Y172" i="82"/>
  <c r="U172" i="82"/>
  <c r="AC172" i="82" s="1"/>
  <c r="Q172" i="82"/>
  <c r="G172" i="82"/>
  <c r="B172" i="82"/>
  <c r="A172" i="82"/>
  <c r="BA171" i="82"/>
  <c r="Y171" i="82"/>
  <c r="U171" i="82"/>
  <c r="AC171" i="82" s="1"/>
  <c r="Q171" i="82"/>
  <c r="G171" i="82"/>
  <c r="B171" i="82"/>
  <c r="A171" i="82"/>
  <c r="BA170" i="82"/>
  <c r="Y170" i="82"/>
  <c r="U170" i="82"/>
  <c r="AC170" i="82" s="1"/>
  <c r="Q170" i="82"/>
  <c r="G170" i="82"/>
  <c r="B170" i="82"/>
  <c r="A170" i="82"/>
  <c r="BA169" i="82"/>
  <c r="Y169" i="82"/>
  <c r="U169" i="82"/>
  <c r="AC169" i="82" s="1"/>
  <c r="Q169" i="82"/>
  <c r="G169" i="82"/>
  <c r="B169" i="82"/>
  <c r="A169" i="82"/>
  <c r="BA168" i="82"/>
  <c r="Y168" i="82"/>
  <c r="U168" i="82"/>
  <c r="AC168" i="82" s="1"/>
  <c r="Q168" i="82"/>
  <c r="G168" i="82"/>
  <c r="B168" i="82"/>
  <c r="A168" i="82"/>
  <c r="BA167" i="82"/>
  <c r="Y167" i="82"/>
  <c r="U167" i="82"/>
  <c r="AC167" i="82" s="1"/>
  <c r="Q167" i="82"/>
  <c r="G167" i="82"/>
  <c r="B167" i="82"/>
  <c r="A167" i="82"/>
  <c r="BA166" i="82"/>
  <c r="AC166" i="82"/>
  <c r="AD166" i="82" s="1"/>
  <c r="Y166" i="82"/>
  <c r="U166" i="82"/>
  <c r="Q166" i="82"/>
  <c r="G166" i="82"/>
  <c r="B166" i="82"/>
  <c r="BC166" i="82" s="1"/>
  <c r="A166" i="82"/>
  <c r="BA165" i="82"/>
  <c r="Y165" i="82"/>
  <c r="U165" i="82"/>
  <c r="AC165" i="82" s="1"/>
  <c r="G165" i="82"/>
  <c r="B165" i="82"/>
  <c r="A165" i="82"/>
  <c r="BA164" i="82"/>
  <c r="Y164" i="82"/>
  <c r="U164" i="82"/>
  <c r="AC164" i="82" s="1"/>
  <c r="Q164" i="82"/>
  <c r="G164" i="82"/>
  <c r="B164" i="82"/>
  <c r="A164" i="82"/>
  <c r="BA163" i="82"/>
  <c r="Y163" i="82"/>
  <c r="U163" i="82"/>
  <c r="AC163" i="82" s="1"/>
  <c r="AD163" i="82" s="1"/>
  <c r="Q163" i="82"/>
  <c r="G163" i="82"/>
  <c r="B163" i="82"/>
  <c r="A163" i="82"/>
  <c r="BA162" i="82"/>
  <c r="Y162" i="82"/>
  <c r="U162" i="82"/>
  <c r="AC162" i="82" s="1"/>
  <c r="Q162" i="82"/>
  <c r="G162" i="82"/>
  <c r="B162" i="82"/>
  <c r="A162" i="82"/>
  <c r="BA161" i="82"/>
  <c r="Y161" i="82"/>
  <c r="U161" i="82"/>
  <c r="AC161" i="82" s="1"/>
  <c r="AD161" i="82" s="1"/>
  <c r="Q161" i="82"/>
  <c r="G161" i="82"/>
  <c r="B161" i="82"/>
  <c r="A161" i="82"/>
  <c r="BA160" i="82"/>
  <c r="Y160" i="82"/>
  <c r="U160" i="82"/>
  <c r="AC160" i="82" s="1"/>
  <c r="Q160" i="82"/>
  <c r="G160" i="82"/>
  <c r="B160" i="82"/>
  <c r="A160" i="82"/>
  <c r="BA159" i="82"/>
  <c r="AC159" i="82"/>
  <c r="AD159" i="82" s="1"/>
  <c r="Y159" i="82"/>
  <c r="U159" i="82"/>
  <c r="Q159" i="82"/>
  <c r="G159" i="82"/>
  <c r="B159" i="82"/>
  <c r="A159" i="82"/>
  <c r="BA158" i="82"/>
  <c r="Y158" i="82"/>
  <c r="U158" i="82"/>
  <c r="AC158" i="82" s="1"/>
  <c r="Q158" i="82"/>
  <c r="G158" i="82"/>
  <c r="B158" i="82"/>
  <c r="A158" i="82"/>
  <c r="BA157" i="82"/>
  <c r="Y157" i="82"/>
  <c r="U157" i="82"/>
  <c r="AC157" i="82" s="1"/>
  <c r="AD157" i="82" s="1"/>
  <c r="Q157" i="82"/>
  <c r="G157" i="82"/>
  <c r="B157" i="82"/>
  <c r="A157" i="82"/>
  <c r="BA156" i="82"/>
  <c r="Y156" i="82"/>
  <c r="U156" i="82"/>
  <c r="AC156" i="82" s="1"/>
  <c r="Q156" i="82"/>
  <c r="G156" i="82"/>
  <c r="B156" i="82"/>
  <c r="A156" i="82"/>
  <c r="BA155" i="82"/>
  <c r="AC155" i="82"/>
  <c r="AD155" i="82" s="1"/>
  <c r="Y155" i="82"/>
  <c r="U155" i="82"/>
  <c r="Q155" i="82"/>
  <c r="G155" i="82"/>
  <c r="B155" i="82"/>
  <c r="A155" i="82"/>
  <c r="BA154" i="82"/>
  <c r="Y154" i="82"/>
  <c r="U154" i="82"/>
  <c r="AC154" i="82" s="1"/>
  <c r="Q154" i="82"/>
  <c r="G154" i="82"/>
  <c r="B154" i="82"/>
  <c r="A154" i="82"/>
  <c r="BA153" i="82"/>
  <c r="AC153" i="82"/>
  <c r="AD153" i="82" s="1"/>
  <c r="Y153" i="82"/>
  <c r="U153" i="82"/>
  <c r="Q153" i="82"/>
  <c r="G153" i="82"/>
  <c r="B153" i="82"/>
  <c r="A153" i="82"/>
  <c r="BA152" i="82"/>
  <c r="Y152" i="82"/>
  <c r="U152" i="82"/>
  <c r="AC152" i="82" s="1"/>
  <c r="Q152" i="82"/>
  <c r="G152" i="82"/>
  <c r="B152" i="82"/>
  <c r="A152" i="82"/>
  <c r="BA151" i="82"/>
  <c r="AC151" i="82"/>
  <c r="AD151" i="82" s="1"/>
  <c r="Y151" i="82"/>
  <c r="U151" i="82"/>
  <c r="Q151" i="82"/>
  <c r="G151" i="82"/>
  <c r="B151" i="82"/>
  <c r="A151" i="82"/>
  <c r="BA150" i="82"/>
  <c r="AC150" i="82"/>
  <c r="AD150" i="82" s="1"/>
  <c r="Y150" i="82"/>
  <c r="U150" i="82"/>
  <c r="Q150" i="82"/>
  <c r="G150" i="82"/>
  <c r="B150" i="82"/>
  <c r="A150" i="82"/>
  <c r="BA149" i="82"/>
  <c r="AC149" i="82"/>
  <c r="AD149" i="82" s="1"/>
  <c r="Y149" i="82"/>
  <c r="U149" i="82"/>
  <c r="Q149" i="82"/>
  <c r="G149" i="82"/>
  <c r="B149" i="82"/>
  <c r="A149" i="82"/>
  <c r="BA148" i="82"/>
  <c r="AD148" i="82"/>
  <c r="AH148" i="82" s="1"/>
  <c r="AI148" i="82" s="1"/>
  <c r="AC148" i="82"/>
  <c r="Y148" i="82"/>
  <c r="U148" i="82"/>
  <c r="Q148" i="82"/>
  <c r="G148" i="82"/>
  <c r="B148" i="82"/>
  <c r="A148" i="82"/>
  <c r="BA147" i="82"/>
  <c r="AC147" i="82"/>
  <c r="AD147" i="82" s="1"/>
  <c r="Y147" i="82"/>
  <c r="U147" i="82"/>
  <c r="Q147" i="82"/>
  <c r="G147" i="82"/>
  <c r="B147" i="82"/>
  <c r="A147" i="82"/>
  <c r="BA146" i="82"/>
  <c r="AC146" i="82"/>
  <c r="AD146" i="82" s="1"/>
  <c r="Y146" i="82"/>
  <c r="U146" i="82"/>
  <c r="Q146" i="82"/>
  <c r="G146" i="82"/>
  <c r="B146" i="82"/>
  <c r="A146" i="82"/>
  <c r="BA145" i="82"/>
  <c r="AC145" i="82"/>
  <c r="AD145" i="82" s="1"/>
  <c r="Y145" i="82"/>
  <c r="U145" i="82"/>
  <c r="Q145" i="82"/>
  <c r="G145" i="82"/>
  <c r="B145" i="82"/>
  <c r="A145" i="82"/>
  <c r="BA144" i="82"/>
  <c r="AC144" i="82"/>
  <c r="AD144" i="82" s="1"/>
  <c r="Y144" i="82"/>
  <c r="U144" i="82"/>
  <c r="Q144" i="82"/>
  <c r="G144" i="82"/>
  <c r="B144" i="82"/>
  <c r="A144" i="82"/>
  <c r="BA143" i="82"/>
  <c r="AC143" i="82"/>
  <c r="AD143" i="82" s="1"/>
  <c r="Y143" i="82"/>
  <c r="U143" i="82"/>
  <c r="Q143" i="82"/>
  <c r="G143" i="82"/>
  <c r="B143" i="82"/>
  <c r="A143" i="82"/>
  <c r="BB142" i="82"/>
  <c r="BA142" i="82"/>
  <c r="AC142" i="82"/>
  <c r="AD142" i="82" s="1"/>
  <c r="Y142" i="82"/>
  <c r="U142" i="82"/>
  <c r="Q142" i="82"/>
  <c r="G142" i="82"/>
  <c r="B142" i="82"/>
  <c r="BC142" i="82" s="1"/>
  <c r="A142" i="82"/>
  <c r="BA141" i="82"/>
  <c r="AC141" i="82"/>
  <c r="AD141" i="82" s="1"/>
  <c r="Y141" i="82"/>
  <c r="U141" i="82"/>
  <c r="Q141" i="82"/>
  <c r="G141" i="82"/>
  <c r="B141" i="82"/>
  <c r="A141" i="82"/>
  <c r="BA140" i="82"/>
  <c r="AC140" i="82"/>
  <c r="AD140" i="82" s="1"/>
  <c r="Y140" i="82"/>
  <c r="U140" i="82"/>
  <c r="Q140" i="82"/>
  <c r="G140" i="82"/>
  <c r="B140" i="82"/>
  <c r="A140" i="82"/>
  <c r="BA139" i="82"/>
  <c r="AC139" i="82"/>
  <c r="AD139" i="82" s="1"/>
  <c r="Y139" i="82"/>
  <c r="U139" i="82"/>
  <c r="Q139" i="82"/>
  <c r="G139" i="82"/>
  <c r="B139" i="82"/>
  <c r="A139" i="82"/>
  <c r="BA138" i="82"/>
  <c r="AC138" i="82"/>
  <c r="AD138" i="82" s="1"/>
  <c r="Y138" i="82"/>
  <c r="U138" i="82"/>
  <c r="G138" i="82"/>
  <c r="B138" i="82"/>
  <c r="A138" i="82"/>
  <c r="BA137" i="82"/>
  <c r="Y137" i="82"/>
  <c r="U137" i="82"/>
  <c r="AC137" i="82" s="1"/>
  <c r="Q137" i="82"/>
  <c r="G137" i="82"/>
  <c r="B137" i="82"/>
  <c r="A137" i="82"/>
  <c r="BA136" i="82"/>
  <c r="Y136" i="82"/>
  <c r="U136" i="82"/>
  <c r="AC136" i="82" s="1"/>
  <c r="Q136" i="82"/>
  <c r="G136" i="82"/>
  <c r="B136" i="82"/>
  <c r="A136" i="82"/>
  <c r="BA135" i="82"/>
  <c r="Y135" i="82"/>
  <c r="U135" i="82"/>
  <c r="AC135" i="82" s="1"/>
  <c r="Q135" i="82"/>
  <c r="G135" i="82"/>
  <c r="B135" i="82"/>
  <c r="A135" i="82"/>
  <c r="BA134" i="82"/>
  <c r="Y134" i="82"/>
  <c r="U134" i="82"/>
  <c r="AC134" i="82" s="1"/>
  <c r="Q134" i="82"/>
  <c r="G134" i="82"/>
  <c r="B134" i="82"/>
  <c r="A134" i="82"/>
  <c r="BA133" i="82"/>
  <c r="Y133" i="82"/>
  <c r="U133" i="82"/>
  <c r="AC133" i="82" s="1"/>
  <c r="Q133" i="82"/>
  <c r="G133" i="82"/>
  <c r="B133" i="82"/>
  <c r="A133" i="82"/>
  <c r="BA132" i="82"/>
  <c r="Y132" i="82"/>
  <c r="U132" i="82"/>
  <c r="AC132" i="82" s="1"/>
  <c r="Q132" i="82"/>
  <c r="G132" i="82"/>
  <c r="B132" i="82"/>
  <c r="A132" i="82"/>
  <c r="BC131" i="82"/>
  <c r="BA131" i="82"/>
  <c r="Y131" i="82"/>
  <c r="U131" i="82"/>
  <c r="AC131" i="82" s="1"/>
  <c r="Q131" i="82"/>
  <c r="G131" i="82"/>
  <c r="B131" i="82"/>
  <c r="BB131" i="82" s="1"/>
  <c r="A131" i="82"/>
  <c r="BA130" i="82"/>
  <c r="Y130" i="82"/>
  <c r="U130" i="82"/>
  <c r="AC130" i="82" s="1"/>
  <c r="Q130" i="82"/>
  <c r="G130" i="82"/>
  <c r="B130" i="82"/>
  <c r="A130" i="82"/>
  <c r="BA129" i="82"/>
  <c r="Y129" i="82"/>
  <c r="U129" i="82"/>
  <c r="AC129" i="82" s="1"/>
  <c r="Q129" i="82"/>
  <c r="G129" i="82"/>
  <c r="B129" i="82"/>
  <c r="A129" i="82"/>
  <c r="BA128" i="82"/>
  <c r="Y128" i="82"/>
  <c r="U128" i="82"/>
  <c r="AC128" i="82" s="1"/>
  <c r="Q128" i="82"/>
  <c r="G128" i="82"/>
  <c r="B128" i="82"/>
  <c r="A128" i="82"/>
  <c r="BA127" i="82"/>
  <c r="Y127" i="82"/>
  <c r="U127" i="82"/>
  <c r="AC127" i="82" s="1"/>
  <c r="Q127" i="82"/>
  <c r="G127" i="82"/>
  <c r="B127" i="82"/>
  <c r="A127" i="82"/>
  <c r="BA126" i="82"/>
  <c r="Y126" i="82"/>
  <c r="U126" i="82"/>
  <c r="AC126" i="82" s="1"/>
  <c r="Q126" i="82"/>
  <c r="G126" i="82"/>
  <c r="B126" i="82"/>
  <c r="A126" i="82"/>
  <c r="BA125" i="82"/>
  <c r="Y125" i="82"/>
  <c r="U125" i="82"/>
  <c r="AC125" i="82" s="1"/>
  <c r="Q125" i="82"/>
  <c r="G125" i="82"/>
  <c r="B125" i="82"/>
  <c r="A125" i="82"/>
  <c r="BA124" i="82"/>
  <c r="Y124" i="82"/>
  <c r="U124" i="82"/>
  <c r="AC124" i="82" s="1"/>
  <c r="Q124" i="82"/>
  <c r="G124" i="82"/>
  <c r="B124" i="82"/>
  <c r="A124" i="82"/>
  <c r="BA123" i="82"/>
  <c r="Y123" i="82"/>
  <c r="U123" i="82"/>
  <c r="AC123" i="82" s="1"/>
  <c r="Q123" i="82"/>
  <c r="G123" i="82"/>
  <c r="B123" i="82"/>
  <c r="A123" i="82"/>
  <c r="BA122" i="82"/>
  <c r="AC122" i="82"/>
  <c r="Y122" i="82"/>
  <c r="U122" i="82"/>
  <c r="Q122" i="82"/>
  <c r="G122" i="82"/>
  <c r="B122" i="82"/>
  <c r="A122" i="82"/>
  <c r="BA121" i="82"/>
  <c r="Y121" i="82"/>
  <c r="U121" i="82"/>
  <c r="AC121" i="82" s="1"/>
  <c r="Q121" i="82"/>
  <c r="G121" i="82"/>
  <c r="B121" i="82"/>
  <c r="BC121" i="82" s="1"/>
  <c r="A121" i="82"/>
  <c r="BA120" i="82"/>
  <c r="Y120" i="82"/>
  <c r="U120" i="82"/>
  <c r="AC120" i="82" s="1"/>
  <c r="Q120" i="82"/>
  <c r="G120" i="82"/>
  <c r="B120" i="82"/>
  <c r="A120" i="82"/>
  <c r="BA119" i="82"/>
  <c r="AL119" i="82"/>
  <c r="AM119" i="82" s="1"/>
  <c r="AE119" i="82"/>
  <c r="Z119" i="82"/>
  <c r="Y119" i="82"/>
  <c r="U119" i="82"/>
  <c r="AH119" i="82" s="1"/>
  <c r="Q119" i="82"/>
  <c r="G119" i="82"/>
  <c r="B119" i="82"/>
  <c r="A119" i="82"/>
  <c r="BA118" i="82"/>
  <c r="Y118" i="82"/>
  <c r="U118" i="82"/>
  <c r="AC118" i="82" s="1"/>
  <c r="Q118" i="82"/>
  <c r="G118" i="82"/>
  <c r="B118" i="82"/>
  <c r="A118" i="82"/>
  <c r="BA117" i="82"/>
  <c r="Y117" i="82"/>
  <c r="U117" i="82"/>
  <c r="AC117" i="82" s="1"/>
  <c r="Q117" i="82"/>
  <c r="G117" i="82"/>
  <c r="B117" i="82"/>
  <c r="A117" i="82"/>
  <c r="BA116" i="82"/>
  <c r="Y116" i="82"/>
  <c r="U116" i="82"/>
  <c r="AC116" i="82" s="1"/>
  <c r="Q116" i="82"/>
  <c r="G116" i="82"/>
  <c r="B116" i="82"/>
  <c r="A116" i="82"/>
  <c r="BA115" i="82"/>
  <c r="AD115" i="82"/>
  <c r="Y115" i="82"/>
  <c r="U115" i="82"/>
  <c r="AC115" i="82" s="1"/>
  <c r="Q115" i="82"/>
  <c r="G115" i="82"/>
  <c r="B115" i="82"/>
  <c r="A115" i="82"/>
  <c r="BA114" i="82"/>
  <c r="Y114" i="82"/>
  <c r="U114" i="82"/>
  <c r="AC114" i="82" s="1"/>
  <c r="Q114" i="82"/>
  <c r="G114" i="82"/>
  <c r="B114" i="82"/>
  <c r="A114" i="82"/>
  <c r="BA113" i="82"/>
  <c r="Y113" i="82"/>
  <c r="U113" i="82"/>
  <c r="AC113" i="82" s="1"/>
  <c r="Q113" i="82"/>
  <c r="G113" i="82"/>
  <c r="B113" i="82"/>
  <c r="A113" i="82"/>
  <c r="BA112" i="82"/>
  <c r="Y112" i="82"/>
  <c r="U112" i="82"/>
  <c r="AC112" i="82" s="1"/>
  <c r="Q112" i="82"/>
  <c r="G112" i="82"/>
  <c r="B112" i="82"/>
  <c r="A112" i="82"/>
  <c r="BA111" i="82"/>
  <c r="Y111" i="82"/>
  <c r="U111" i="82"/>
  <c r="AC111" i="82" s="1"/>
  <c r="Q111" i="82"/>
  <c r="G111" i="82"/>
  <c r="B111" i="82"/>
  <c r="A111" i="82"/>
  <c r="BA110" i="82"/>
  <c r="Y110" i="82"/>
  <c r="U110" i="82"/>
  <c r="AC110" i="82" s="1"/>
  <c r="Q110" i="82"/>
  <c r="G110" i="82"/>
  <c r="B110" i="82"/>
  <c r="A110" i="82"/>
  <c r="BA109" i="82"/>
  <c r="Y109" i="82"/>
  <c r="U109" i="82"/>
  <c r="AC109" i="82" s="1"/>
  <c r="Q109" i="82"/>
  <c r="G109" i="82"/>
  <c r="B109" i="82"/>
  <c r="A109" i="82"/>
  <c r="BA108" i="82"/>
  <c r="Y108" i="82"/>
  <c r="U108" i="82"/>
  <c r="AC108" i="82" s="1"/>
  <c r="Q108" i="82"/>
  <c r="G108" i="82"/>
  <c r="B108" i="82"/>
  <c r="A108" i="82"/>
  <c r="BA107" i="82"/>
  <c r="AC107" i="82"/>
  <c r="Y107" i="82"/>
  <c r="U107" i="82"/>
  <c r="Q107" i="82"/>
  <c r="G107" i="82"/>
  <c r="B107" i="82"/>
  <c r="A107" i="82"/>
  <c r="BA106" i="82"/>
  <c r="Y106" i="82"/>
  <c r="U106" i="82"/>
  <c r="AC106" i="82" s="1"/>
  <c r="Q106" i="82"/>
  <c r="G106" i="82"/>
  <c r="B106" i="82"/>
  <c r="A106" i="82"/>
  <c r="BA105" i="82"/>
  <c r="AC105" i="82"/>
  <c r="Y105" i="82"/>
  <c r="U105" i="82"/>
  <c r="Q105" i="82"/>
  <c r="G105" i="82"/>
  <c r="B105" i="82"/>
  <c r="A105" i="82"/>
  <c r="BA104" i="82"/>
  <c r="Y104" i="82"/>
  <c r="U104" i="82"/>
  <c r="AC104" i="82" s="1"/>
  <c r="Q104" i="82"/>
  <c r="G104" i="82"/>
  <c r="B104" i="82"/>
  <c r="A104" i="82"/>
  <c r="BA103" i="82"/>
  <c r="Y103" i="82"/>
  <c r="U103" i="82"/>
  <c r="AC103" i="82" s="1"/>
  <c r="Q103" i="82"/>
  <c r="G103" i="82"/>
  <c r="B103" i="82"/>
  <c r="A103" i="82"/>
  <c r="BA102" i="82"/>
  <c r="Y102" i="82"/>
  <c r="U102" i="82"/>
  <c r="AC102" i="82" s="1"/>
  <c r="Q102" i="82"/>
  <c r="G102" i="82"/>
  <c r="B102" i="82"/>
  <c r="A102" i="82"/>
  <c r="BA101" i="82"/>
  <c r="AC101" i="82"/>
  <c r="Y101" i="82"/>
  <c r="U101" i="82"/>
  <c r="Q101" i="82"/>
  <c r="G101" i="82"/>
  <c r="B101" i="82"/>
  <c r="A101" i="82"/>
  <c r="BA100" i="82"/>
  <c r="Y100" i="82"/>
  <c r="U100" i="82"/>
  <c r="AC100" i="82" s="1"/>
  <c r="Q100" i="82"/>
  <c r="G100" i="82"/>
  <c r="B100" i="82"/>
  <c r="A100" i="82"/>
  <c r="BA99" i="82"/>
  <c r="AD99" i="82"/>
  <c r="AC99" i="82"/>
  <c r="Y99" i="82"/>
  <c r="U99" i="82"/>
  <c r="Q99" i="82"/>
  <c r="G99" i="82"/>
  <c r="B99" i="82"/>
  <c r="A99" i="82"/>
  <c r="BA98" i="82"/>
  <c r="Y98" i="82"/>
  <c r="U98" i="82"/>
  <c r="AC98" i="82" s="1"/>
  <c r="Q98" i="82"/>
  <c r="G98" i="82"/>
  <c r="B98" i="82"/>
  <c r="A98" i="82"/>
  <c r="BA97" i="82"/>
  <c r="AD97" i="82"/>
  <c r="Z97" i="82" s="1"/>
  <c r="AC97" i="82"/>
  <c r="Y97" i="82"/>
  <c r="U97" i="82"/>
  <c r="Q97" i="82"/>
  <c r="G97" i="82"/>
  <c r="B97" i="82"/>
  <c r="A97" i="82"/>
  <c r="BA96" i="82"/>
  <c r="Y96" i="82"/>
  <c r="U96" i="82"/>
  <c r="AC96" i="82" s="1"/>
  <c r="Q96" i="82"/>
  <c r="G96" i="82"/>
  <c r="B96" i="82"/>
  <c r="A96" i="82"/>
  <c r="BA95" i="82"/>
  <c r="AD95" i="82"/>
  <c r="Y95" i="82"/>
  <c r="U95" i="82"/>
  <c r="AC95" i="82" s="1"/>
  <c r="Q95" i="82"/>
  <c r="G95" i="82"/>
  <c r="B95" i="82"/>
  <c r="A95" i="82"/>
  <c r="BA94" i="82"/>
  <c r="Y94" i="82"/>
  <c r="U94" i="82"/>
  <c r="AC94" i="82" s="1"/>
  <c r="Q94" i="82"/>
  <c r="G94" i="82"/>
  <c r="B94" i="82"/>
  <c r="A94" i="82"/>
  <c r="BA93" i="82"/>
  <c r="AC93" i="82"/>
  <c r="Y93" i="82"/>
  <c r="U93" i="82"/>
  <c r="Q93" i="82"/>
  <c r="G93" i="82"/>
  <c r="B93" i="82"/>
  <c r="A93" i="82"/>
  <c r="BA92" i="82"/>
  <c r="Y92" i="82"/>
  <c r="U92" i="82"/>
  <c r="AC92" i="82" s="1"/>
  <c r="Q92" i="82"/>
  <c r="G92" i="82"/>
  <c r="B92" i="82"/>
  <c r="A92" i="82"/>
  <c r="BA91" i="82"/>
  <c r="AC91" i="82"/>
  <c r="Y91" i="82"/>
  <c r="U91" i="82"/>
  <c r="Q91" i="82"/>
  <c r="G91" i="82"/>
  <c r="B91" i="82"/>
  <c r="A91" i="82"/>
  <c r="BA90" i="82"/>
  <c r="Y90" i="82"/>
  <c r="U90" i="82"/>
  <c r="AC90" i="82" s="1"/>
  <c r="Q90" i="82"/>
  <c r="G90" i="82"/>
  <c r="B90" i="82"/>
  <c r="A90" i="82"/>
  <c r="BA89" i="82"/>
  <c r="AC89" i="82"/>
  <c r="Y89" i="82"/>
  <c r="U89" i="82"/>
  <c r="Q89" i="82"/>
  <c r="G89" i="82"/>
  <c r="B89" i="82"/>
  <c r="A89" i="82"/>
  <c r="BA88" i="82"/>
  <c r="AC88" i="82"/>
  <c r="AD88" i="82" s="1"/>
  <c r="Z88" i="82" s="1"/>
  <c r="Y88" i="82"/>
  <c r="U88" i="82"/>
  <c r="Q88" i="82"/>
  <c r="G88" i="82"/>
  <c r="B88" i="82"/>
  <c r="A88" i="82"/>
  <c r="BA87" i="82"/>
  <c r="Y87" i="82"/>
  <c r="U87" i="82"/>
  <c r="AC87" i="82" s="1"/>
  <c r="AD87" i="82" s="1"/>
  <c r="AE87" i="82" s="1"/>
  <c r="Q87" i="82"/>
  <c r="G87" i="82"/>
  <c r="B87" i="82"/>
  <c r="A87" i="82"/>
  <c r="BA86" i="82"/>
  <c r="Y86" i="82"/>
  <c r="U86" i="82"/>
  <c r="AC86" i="82" s="1"/>
  <c r="AD86" i="82" s="1"/>
  <c r="Q86" i="82"/>
  <c r="G86" i="82"/>
  <c r="B86" i="82"/>
  <c r="A86" i="82"/>
  <c r="BA85" i="82"/>
  <c r="Y85" i="82"/>
  <c r="U85" i="82"/>
  <c r="AC85" i="82" s="1"/>
  <c r="Q85" i="82"/>
  <c r="G85" i="82"/>
  <c r="B85" i="82"/>
  <c r="A85" i="82"/>
  <c r="BA84" i="82"/>
  <c r="AC84" i="82"/>
  <c r="AD84" i="82" s="1"/>
  <c r="Z84" i="82" s="1"/>
  <c r="Y84" i="82"/>
  <c r="U84" i="82"/>
  <c r="Q84" i="82"/>
  <c r="G84" i="82"/>
  <c r="B84" i="82"/>
  <c r="A84" i="82"/>
  <c r="BA83" i="82"/>
  <c r="AC83" i="82"/>
  <c r="AD83" i="82" s="1"/>
  <c r="Z83" i="82" s="1"/>
  <c r="Y83" i="82"/>
  <c r="U83" i="82"/>
  <c r="Q83" i="82"/>
  <c r="G83" i="82"/>
  <c r="B83" i="82"/>
  <c r="A83" i="82"/>
  <c r="BA82" i="82"/>
  <c r="Y82" i="82"/>
  <c r="U82" i="82"/>
  <c r="AC82" i="82" s="1"/>
  <c r="Q82" i="82"/>
  <c r="G82" i="82"/>
  <c r="B82" i="82"/>
  <c r="A82" i="82"/>
  <c r="BA81" i="82"/>
  <c r="Y81" i="82"/>
  <c r="U81" i="82"/>
  <c r="AC81" i="82" s="1"/>
  <c r="Q81" i="82"/>
  <c r="G81" i="82"/>
  <c r="B81" i="82"/>
  <c r="A81" i="82"/>
  <c r="BA80" i="82"/>
  <c r="Y80" i="82"/>
  <c r="U80" i="82"/>
  <c r="AC80" i="82" s="1"/>
  <c r="Q80" i="82"/>
  <c r="G80" i="82"/>
  <c r="B80" i="82"/>
  <c r="A80" i="82"/>
  <c r="BA79" i="82"/>
  <c r="AC79" i="82"/>
  <c r="Y79" i="82"/>
  <c r="U79" i="82"/>
  <c r="Q79" i="82"/>
  <c r="G79" i="82"/>
  <c r="B79" i="82"/>
  <c r="A79" i="82"/>
  <c r="BA78" i="82"/>
  <c r="Y78" i="82"/>
  <c r="U78" i="82"/>
  <c r="AC78" i="82" s="1"/>
  <c r="Q78" i="82"/>
  <c r="G78" i="82"/>
  <c r="B78" i="82"/>
  <c r="A78" i="82"/>
  <c r="BA77" i="82"/>
  <c r="AE77" i="82"/>
  <c r="AF77" i="82" s="1"/>
  <c r="AG77" i="82" s="1"/>
  <c r="Y77" i="82"/>
  <c r="U77" i="82"/>
  <c r="AC77" i="82" s="1"/>
  <c r="AD77" i="82" s="1"/>
  <c r="AH77" i="82" s="1"/>
  <c r="AI77" i="82" s="1"/>
  <c r="Q77" i="82"/>
  <c r="G77" i="82"/>
  <c r="B77" i="82"/>
  <c r="A77" i="82"/>
  <c r="BA76" i="82"/>
  <c r="Y76" i="82"/>
  <c r="U76" i="82"/>
  <c r="AC76" i="82" s="1"/>
  <c r="Q76" i="82"/>
  <c r="G76" i="82"/>
  <c r="B76" i="82"/>
  <c r="A76" i="82"/>
  <c r="BA75" i="82"/>
  <c r="AC75" i="82"/>
  <c r="AD75" i="82" s="1"/>
  <c r="Y75" i="82"/>
  <c r="U75" i="82"/>
  <c r="Q75" i="82"/>
  <c r="G75" i="82"/>
  <c r="B75" i="82"/>
  <c r="A75" i="82"/>
  <c r="BA74" i="82"/>
  <c r="AC74" i="82"/>
  <c r="AD74" i="82" s="1"/>
  <c r="Y74" i="82"/>
  <c r="U74" i="82"/>
  <c r="Q74" i="82"/>
  <c r="G74" i="82"/>
  <c r="B74" i="82"/>
  <c r="A74" i="82"/>
  <c r="BA73" i="82"/>
  <c r="AC73" i="82"/>
  <c r="AD73" i="82" s="1"/>
  <c r="Y73" i="82"/>
  <c r="U73" i="82"/>
  <c r="Q73" i="82"/>
  <c r="G73" i="82"/>
  <c r="B73" i="82"/>
  <c r="A73" i="82"/>
  <c r="BA72" i="82"/>
  <c r="Y72" i="82"/>
  <c r="U72" i="82"/>
  <c r="AC72" i="82" s="1"/>
  <c r="AD72" i="82" s="1"/>
  <c r="AH72" i="82" s="1"/>
  <c r="AI72" i="82" s="1"/>
  <c r="Q72" i="82"/>
  <c r="G72" i="82"/>
  <c r="B72" i="82"/>
  <c r="A72" i="82"/>
  <c r="BA71" i="82"/>
  <c r="AC71" i="82"/>
  <c r="AD71" i="82" s="1"/>
  <c r="Y71" i="82"/>
  <c r="U71" i="82"/>
  <c r="Q71" i="82"/>
  <c r="G71" i="82"/>
  <c r="B71" i="82"/>
  <c r="A71" i="82"/>
  <c r="BA70" i="82"/>
  <c r="AC70" i="82"/>
  <c r="AD70" i="82" s="1"/>
  <c r="AH70" i="82" s="1"/>
  <c r="AI70" i="82" s="1"/>
  <c r="Y70" i="82"/>
  <c r="U70" i="82"/>
  <c r="Q70" i="82"/>
  <c r="G70" i="82"/>
  <c r="B70" i="82"/>
  <c r="A70" i="82"/>
  <c r="BA69" i="82"/>
  <c r="Y69" i="82"/>
  <c r="U69" i="82"/>
  <c r="AC69" i="82" s="1"/>
  <c r="Q69" i="82"/>
  <c r="G69" i="82"/>
  <c r="B69" i="82"/>
  <c r="A69" i="82"/>
  <c r="BA68" i="82"/>
  <c r="Y68" i="82"/>
  <c r="U68" i="82"/>
  <c r="AC68" i="82" s="1"/>
  <c r="Q68" i="82"/>
  <c r="G68" i="82"/>
  <c r="B68" i="82"/>
  <c r="A68" i="82"/>
  <c r="BA67" i="82"/>
  <c r="Y67" i="82"/>
  <c r="U67" i="82"/>
  <c r="AC67" i="82" s="1"/>
  <c r="AD67" i="82" s="1"/>
  <c r="Q67" i="82"/>
  <c r="G67" i="82"/>
  <c r="B67" i="82"/>
  <c r="A67" i="82"/>
  <c r="BA66" i="82"/>
  <c r="Y66" i="82"/>
  <c r="U66" i="82"/>
  <c r="AC66" i="82" s="1"/>
  <c r="AD66" i="82" s="1"/>
  <c r="AH66" i="82" s="1"/>
  <c r="AI66" i="82" s="1"/>
  <c r="Q66" i="82"/>
  <c r="G66" i="82"/>
  <c r="B66" i="82"/>
  <c r="A66" i="82"/>
  <c r="BA65" i="82"/>
  <c r="Y65" i="82"/>
  <c r="U65" i="82"/>
  <c r="AC65" i="82" s="1"/>
  <c r="Q65" i="82"/>
  <c r="G65" i="82"/>
  <c r="B65" i="82"/>
  <c r="A65" i="82"/>
  <c r="BA64" i="82"/>
  <c r="Y64" i="82"/>
  <c r="U64" i="82"/>
  <c r="AC64" i="82" s="1"/>
  <c r="AD64" i="82" s="1"/>
  <c r="AH64" i="82" s="1"/>
  <c r="AI64" i="82" s="1"/>
  <c r="Q64" i="82"/>
  <c r="G64" i="82"/>
  <c r="B64" i="82"/>
  <c r="A64" i="82"/>
  <c r="BA63" i="82"/>
  <c r="Y63" i="82"/>
  <c r="U63" i="82"/>
  <c r="AC63" i="82" s="1"/>
  <c r="Q63" i="82"/>
  <c r="G63" i="82"/>
  <c r="B63" i="82"/>
  <c r="A63" i="82"/>
  <c r="BA62" i="82"/>
  <c r="Y62" i="82"/>
  <c r="U62" i="82"/>
  <c r="AC62" i="82" s="1"/>
  <c r="AD62" i="82" s="1"/>
  <c r="AH62" i="82" s="1"/>
  <c r="AI62" i="82" s="1"/>
  <c r="Q62" i="82"/>
  <c r="G62" i="82"/>
  <c r="B62" i="82"/>
  <c r="A62" i="82"/>
  <c r="BA61" i="82"/>
  <c r="Y61" i="82"/>
  <c r="U61" i="82"/>
  <c r="AC61" i="82" s="1"/>
  <c r="AD61" i="82" s="1"/>
  <c r="Q61" i="82"/>
  <c r="G61" i="82"/>
  <c r="B61" i="82"/>
  <c r="A61" i="82"/>
  <c r="BA60" i="82"/>
  <c r="AC60" i="82"/>
  <c r="AD60" i="82" s="1"/>
  <c r="AH60" i="82" s="1"/>
  <c r="AI60" i="82" s="1"/>
  <c r="Y60" i="82"/>
  <c r="U60" i="82"/>
  <c r="Q60" i="82"/>
  <c r="G60" i="82"/>
  <c r="B60" i="82"/>
  <c r="A60" i="82"/>
  <c r="BA59" i="82"/>
  <c r="AC59" i="82"/>
  <c r="AD59" i="82" s="1"/>
  <c r="Y59" i="82"/>
  <c r="U59" i="82"/>
  <c r="Q59" i="82"/>
  <c r="G59" i="82"/>
  <c r="B59" i="82"/>
  <c r="A59" i="82"/>
  <c r="BA58" i="82"/>
  <c r="AC58" i="82"/>
  <c r="AD58" i="82" s="1"/>
  <c r="AH58" i="82" s="1"/>
  <c r="AI58" i="82" s="1"/>
  <c r="Y58" i="82"/>
  <c r="U58" i="82"/>
  <c r="Q58" i="82"/>
  <c r="G58" i="82"/>
  <c r="B58" i="82"/>
  <c r="A58" i="82"/>
  <c r="BA57" i="82"/>
  <c r="AL57" i="82"/>
  <c r="AM57" i="82" s="1"/>
  <c r="AE57" i="82"/>
  <c r="AC57" i="82"/>
  <c r="AD57" i="82" s="1"/>
  <c r="AH57" i="82" s="1"/>
  <c r="AI57" i="82" s="1"/>
  <c r="Y57" i="82"/>
  <c r="U57" i="82"/>
  <c r="Q57" i="82"/>
  <c r="G57" i="82"/>
  <c r="B57" i="82"/>
  <c r="A57" i="82"/>
  <c r="BA56" i="82"/>
  <c r="AI56" i="82"/>
  <c r="Y56" i="82"/>
  <c r="U56" i="82"/>
  <c r="AC56" i="82" s="1"/>
  <c r="AD56" i="82" s="1"/>
  <c r="AH56" i="82" s="1"/>
  <c r="Q56" i="82"/>
  <c r="G56" i="82"/>
  <c r="B56" i="82"/>
  <c r="A56" i="82"/>
  <c r="BA55" i="82"/>
  <c r="Y55" i="82"/>
  <c r="U55" i="82"/>
  <c r="AC55" i="82" s="1"/>
  <c r="Q55" i="82"/>
  <c r="G55" i="82"/>
  <c r="B55" i="82"/>
  <c r="BC55" i="82" s="1"/>
  <c r="A55" i="82"/>
  <c r="BA54" i="82"/>
  <c r="Y54" i="82"/>
  <c r="U54" i="82"/>
  <c r="AC54" i="82" s="1"/>
  <c r="AD54" i="82" s="1"/>
  <c r="AH54" i="82" s="1"/>
  <c r="AI54" i="82" s="1"/>
  <c r="Q54" i="82"/>
  <c r="G54" i="82"/>
  <c r="B54" i="82"/>
  <c r="A54" i="82"/>
  <c r="BA53" i="82"/>
  <c r="AE53" i="82"/>
  <c r="AD53" i="82"/>
  <c r="AH53" i="82" s="1"/>
  <c r="AI53" i="82" s="1"/>
  <c r="Y53" i="82"/>
  <c r="U53" i="82"/>
  <c r="AC53" i="82" s="1"/>
  <c r="Q53" i="82"/>
  <c r="G53" i="82"/>
  <c r="B53" i="82"/>
  <c r="A53" i="82"/>
  <c r="BA52" i="82"/>
  <c r="AC52" i="82"/>
  <c r="AD52" i="82" s="1"/>
  <c r="AH52" i="82" s="1"/>
  <c r="AI52" i="82" s="1"/>
  <c r="Y52" i="82"/>
  <c r="U52" i="82"/>
  <c r="Q52" i="82"/>
  <c r="G52" i="82"/>
  <c r="B52" i="82"/>
  <c r="A52" i="82"/>
  <c r="BA51" i="82"/>
  <c r="Y51" i="82"/>
  <c r="U51" i="82"/>
  <c r="AC51" i="82" s="1"/>
  <c r="Q51" i="82"/>
  <c r="G51" i="82"/>
  <c r="B51" i="82"/>
  <c r="A51" i="82"/>
  <c r="BA50" i="82"/>
  <c r="AC50" i="82"/>
  <c r="AD50" i="82" s="1"/>
  <c r="AH50" i="82" s="1"/>
  <c r="AI50" i="82" s="1"/>
  <c r="Y50" i="82"/>
  <c r="U50" i="82"/>
  <c r="Q50" i="82"/>
  <c r="G50" i="82"/>
  <c r="B50" i="82"/>
  <c r="BB50" i="82" s="1"/>
  <c r="A50" i="82"/>
  <c r="BA49" i="82"/>
  <c r="Y49" i="82"/>
  <c r="U49" i="82"/>
  <c r="AC49" i="82" s="1"/>
  <c r="Q49" i="82"/>
  <c r="G49" i="82"/>
  <c r="B49" i="82"/>
  <c r="BC49" i="82" s="1"/>
  <c r="A49" i="82"/>
  <c r="BA48" i="82"/>
  <c r="AC48" i="82"/>
  <c r="AD48" i="82" s="1"/>
  <c r="AH48" i="82" s="1"/>
  <c r="AI48" i="82" s="1"/>
  <c r="Y48" i="82"/>
  <c r="U48" i="82"/>
  <c r="Q48" i="82"/>
  <c r="G48" i="82"/>
  <c r="B48" i="82"/>
  <c r="A48" i="82"/>
  <c r="BA47" i="82"/>
  <c r="AL47" i="82"/>
  <c r="AM47" i="82" s="1"/>
  <c r="AE47" i="82"/>
  <c r="Y47" i="82"/>
  <c r="U47" i="82"/>
  <c r="AC47" i="82" s="1"/>
  <c r="AD47" i="82" s="1"/>
  <c r="Z47" i="82" s="1"/>
  <c r="Q47" i="82"/>
  <c r="G47" i="82"/>
  <c r="B47" i="82"/>
  <c r="BC47" i="82" s="1"/>
  <c r="A47" i="82"/>
  <c r="BA46" i="82"/>
  <c r="AH46" i="82"/>
  <c r="AI46" i="82" s="1"/>
  <c r="Y46" i="82"/>
  <c r="U46" i="82"/>
  <c r="AC46" i="82" s="1"/>
  <c r="AD46" i="82" s="1"/>
  <c r="Z46" i="82" s="1"/>
  <c r="Q46" i="82"/>
  <c r="G46" i="82"/>
  <c r="B46" i="82"/>
  <c r="A46" i="82"/>
  <c r="BA45" i="82"/>
  <c r="AD45" i="82"/>
  <c r="AC45" i="82"/>
  <c r="Y45" i="82"/>
  <c r="U45" i="82"/>
  <c r="Q45" i="82"/>
  <c r="G45" i="82"/>
  <c r="B45" i="82"/>
  <c r="A45" i="82"/>
  <c r="BA44" i="82"/>
  <c r="Y44" i="82"/>
  <c r="U44" i="82"/>
  <c r="AC44" i="82" s="1"/>
  <c r="Q44" i="82"/>
  <c r="G44" i="82"/>
  <c r="B44" i="82"/>
  <c r="A44" i="82"/>
  <c r="BA43" i="82"/>
  <c r="Y43" i="82"/>
  <c r="U43" i="82"/>
  <c r="AC43" i="82" s="1"/>
  <c r="AD43" i="82" s="1"/>
  <c r="Q43" i="82"/>
  <c r="G43" i="82"/>
  <c r="B43" i="82"/>
  <c r="A43" i="82"/>
  <c r="BA42" i="82"/>
  <c r="AC42" i="82"/>
  <c r="AD42" i="82" s="1"/>
  <c r="AE42" i="82" s="1"/>
  <c r="Y42" i="82"/>
  <c r="U42" i="82"/>
  <c r="Q42" i="82"/>
  <c r="G42" i="82"/>
  <c r="B42" i="82"/>
  <c r="A42" i="82"/>
  <c r="BA41" i="82"/>
  <c r="AC41" i="82"/>
  <c r="AD41" i="82" s="1"/>
  <c r="Y41" i="82"/>
  <c r="U41" i="82"/>
  <c r="Q41" i="82"/>
  <c r="G41" i="82"/>
  <c r="B41" i="82"/>
  <c r="A41" i="82"/>
  <c r="BA40" i="82"/>
  <c r="AD40" i="82"/>
  <c r="AH40" i="82" s="1"/>
  <c r="AI40" i="82" s="1"/>
  <c r="Y40" i="82"/>
  <c r="U40" i="82"/>
  <c r="AC40" i="82" s="1"/>
  <c r="Q40" i="82"/>
  <c r="G40" i="82"/>
  <c r="B40" i="82"/>
  <c r="A40" i="82"/>
  <c r="BA39" i="82"/>
  <c r="Y39" i="82"/>
  <c r="U39" i="82"/>
  <c r="AC39" i="82" s="1"/>
  <c r="AD39" i="82" s="1"/>
  <c r="Q39" i="82"/>
  <c r="G39" i="82"/>
  <c r="B39" i="82"/>
  <c r="A39" i="82"/>
  <c r="BA38" i="82"/>
  <c r="Y38" i="82"/>
  <c r="U38" i="82"/>
  <c r="AC38" i="82" s="1"/>
  <c r="Q38" i="82"/>
  <c r="G38" i="82"/>
  <c r="B38" i="82"/>
  <c r="A38" i="82"/>
  <c r="BA37" i="82"/>
  <c r="Y37" i="82"/>
  <c r="U37" i="82"/>
  <c r="AC37" i="82" s="1"/>
  <c r="Q37" i="82"/>
  <c r="G37" i="82"/>
  <c r="B37" i="82"/>
  <c r="A37" i="82"/>
  <c r="BA36" i="82"/>
  <c r="Y36" i="82"/>
  <c r="U36" i="82"/>
  <c r="AC36" i="82" s="1"/>
  <c r="Q36" i="82"/>
  <c r="G36" i="82"/>
  <c r="B36" i="82"/>
  <c r="A36" i="82"/>
  <c r="BA35" i="82"/>
  <c r="AC35" i="82"/>
  <c r="AD35" i="82" s="1"/>
  <c r="Y35" i="82"/>
  <c r="U35" i="82"/>
  <c r="Q35" i="82"/>
  <c r="G35" i="82"/>
  <c r="B35" i="82"/>
  <c r="A35" i="82"/>
  <c r="BA34" i="82"/>
  <c r="Y34" i="82"/>
  <c r="U34" i="82"/>
  <c r="AC34" i="82" s="1"/>
  <c r="Q34" i="82"/>
  <c r="G34" i="82"/>
  <c r="B34" i="82"/>
  <c r="A34" i="82"/>
  <c r="BA33" i="82"/>
  <c r="AD33" i="82"/>
  <c r="AH33" i="82" s="1"/>
  <c r="AI33" i="82" s="1"/>
  <c r="AC33" i="82"/>
  <c r="Y33" i="82"/>
  <c r="U33" i="82"/>
  <c r="Q33" i="82"/>
  <c r="G33" i="82"/>
  <c r="B33" i="82"/>
  <c r="A33" i="82"/>
  <c r="BA32" i="82"/>
  <c r="Y32" i="82"/>
  <c r="U32" i="82"/>
  <c r="AC32" i="82" s="1"/>
  <c r="Q32" i="82"/>
  <c r="G32" i="82"/>
  <c r="B32" i="82"/>
  <c r="A32" i="82"/>
  <c r="BA31" i="82"/>
  <c r="AC31" i="82"/>
  <c r="AD31" i="82" s="1"/>
  <c r="Y31" i="82"/>
  <c r="U31" i="82"/>
  <c r="Q31" i="82"/>
  <c r="G31" i="82"/>
  <c r="B31" i="82"/>
  <c r="A31" i="82"/>
  <c r="BA30" i="82"/>
  <c r="Y30" i="82"/>
  <c r="U30" i="82"/>
  <c r="AC30" i="82" s="1"/>
  <c r="Q30" i="82"/>
  <c r="G30" i="82"/>
  <c r="B30" i="82"/>
  <c r="A30" i="82"/>
  <c r="BA29" i="82"/>
  <c r="AC29" i="82"/>
  <c r="Y29" i="82"/>
  <c r="U29" i="82"/>
  <c r="Q29" i="82"/>
  <c r="G29" i="82"/>
  <c r="B29" i="82"/>
  <c r="A29" i="82"/>
  <c r="BA28" i="82"/>
  <c r="Y28" i="82"/>
  <c r="U28" i="82"/>
  <c r="AC28" i="82" s="1"/>
  <c r="Q28" i="82"/>
  <c r="G28" i="82"/>
  <c r="B28" i="82"/>
  <c r="A28" i="82"/>
  <c r="BA27" i="82"/>
  <c r="Y27" i="82"/>
  <c r="U27" i="82"/>
  <c r="AC27" i="82" s="1"/>
  <c r="AD27" i="82" s="1"/>
  <c r="Q27" i="82"/>
  <c r="G27" i="82"/>
  <c r="B27" i="82"/>
  <c r="A27" i="82"/>
  <c r="BA26" i="82"/>
  <c r="Y26" i="82"/>
  <c r="U26" i="82"/>
  <c r="AC26" i="82" s="1"/>
  <c r="Q26" i="82"/>
  <c r="G26" i="82"/>
  <c r="B26" i="82"/>
  <c r="A26" i="82"/>
  <c r="BA25" i="82"/>
  <c r="Y25" i="82"/>
  <c r="U25" i="82"/>
  <c r="AC25" i="82" s="1"/>
  <c r="Q25" i="82"/>
  <c r="G25" i="82"/>
  <c r="B25" i="82"/>
  <c r="A25" i="82"/>
  <c r="BA24" i="82"/>
  <c r="Y24" i="82"/>
  <c r="U24" i="82"/>
  <c r="AC24" i="82" s="1"/>
  <c r="Q24" i="82"/>
  <c r="G24" i="82"/>
  <c r="B24" i="82"/>
  <c r="A24" i="82"/>
  <c r="BA23" i="82"/>
  <c r="Y23" i="82"/>
  <c r="U23" i="82"/>
  <c r="AC23" i="82" s="1"/>
  <c r="AD23" i="82" s="1"/>
  <c r="Q23" i="82"/>
  <c r="G23" i="82"/>
  <c r="B23" i="82"/>
  <c r="A23" i="82"/>
  <c r="BA22" i="82"/>
  <c r="Y22" i="82"/>
  <c r="U22" i="82"/>
  <c r="AC22" i="82" s="1"/>
  <c r="Q22" i="82"/>
  <c r="G22" i="82"/>
  <c r="B22" i="82"/>
  <c r="A22" i="82"/>
  <c r="BA21" i="82"/>
  <c r="AD21" i="82"/>
  <c r="AH21" i="82" s="1"/>
  <c r="AI21" i="82" s="1"/>
  <c r="Y21" i="82"/>
  <c r="U21" i="82"/>
  <c r="AC21" i="82" s="1"/>
  <c r="Q21" i="82"/>
  <c r="G21" i="82"/>
  <c r="B21" i="82"/>
  <c r="A21" i="82"/>
  <c r="BA20" i="82"/>
  <c r="Y20" i="82"/>
  <c r="U20" i="82"/>
  <c r="AC20" i="82" s="1"/>
  <c r="Q20" i="82"/>
  <c r="G20" i="82"/>
  <c r="B20" i="82"/>
  <c r="A20" i="82"/>
  <c r="BA19" i="82"/>
  <c r="AC19" i="82"/>
  <c r="AD19" i="82" s="1"/>
  <c r="Y19" i="82"/>
  <c r="U19" i="82"/>
  <c r="Q19" i="82"/>
  <c r="G19" i="82"/>
  <c r="B19" i="82"/>
  <c r="BC19" i="82" s="1"/>
  <c r="A19" i="82"/>
  <c r="BA18" i="82"/>
  <c r="Y18" i="82"/>
  <c r="U18" i="82"/>
  <c r="AC18" i="82" s="1"/>
  <c r="Q18" i="82"/>
  <c r="G18" i="82"/>
  <c r="B18" i="82"/>
  <c r="A18" i="82"/>
  <c r="BA17" i="82"/>
  <c r="AD17" i="82"/>
  <c r="AH17" i="82" s="1"/>
  <c r="AI17" i="82" s="1"/>
  <c r="AC17" i="82"/>
  <c r="Y17" i="82"/>
  <c r="U17" i="82"/>
  <c r="Q17" i="82"/>
  <c r="G17" i="82"/>
  <c r="B17" i="82"/>
  <c r="A17" i="82"/>
  <c r="BA16" i="82"/>
  <c r="Y16" i="82"/>
  <c r="U16" i="82"/>
  <c r="AC16" i="82" s="1"/>
  <c r="Q16" i="82"/>
  <c r="G16" i="82"/>
  <c r="B16" i="82"/>
  <c r="A16" i="82"/>
  <c r="BA15" i="82"/>
  <c r="AC15" i="82"/>
  <c r="AD15" i="82" s="1"/>
  <c r="Y15" i="82"/>
  <c r="U15" i="82"/>
  <c r="Q15" i="82"/>
  <c r="G15" i="82"/>
  <c r="B15" i="82"/>
  <c r="A15" i="82"/>
  <c r="BA14" i="82"/>
  <c r="Y14" i="82"/>
  <c r="U14" i="82"/>
  <c r="AC14" i="82" s="1"/>
  <c r="Q14" i="82"/>
  <c r="G14" i="82"/>
  <c r="B14" i="82"/>
  <c r="A14" i="82"/>
  <c r="BA13" i="82"/>
  <c r="AC13" i="82"/>
  <c r="AD13" i="82" s="1"/>
  <c r="Y13" i="82"/>
  <c r="U13" i="82"/>
  <c r="Q13" i="82"/>
  <c r="G13" i="82"/>
  <c r="B13" i="82"/>
  <c r="BC13" i="82" s="1"/>
  <c r="A13" i="82"/>
  <c r="BA12" i="82"/>
  <c r="Y12" i="82"/>
  <c r="U12" i="82"/>
  <c r="AC12" i="82" s="1"/>
  <c r="Q12" i="82"/>
  <c r="G12" i="82"/>
  <c r="B12" i="82"/>
  <c r="A12" i="82"/>
  <c r="BA11" i="82"/>
  <c r="Y11" i="82"/>
  <c r="U11" i="82"/>
  <c r="AC11" i="82" s="1"/>
  <c r="AD11" i="82" s="1"/>
  <c r="Q11" i="82"/>
  <c r="G11" i="82"/>
  <c r="B11" i="82"/>
  <c r="A11" i="82"/>
  <c r="BA10" i="82"/>
  <c r="Y10" i="82"/>
  <c r="U10" i="82"/>
  <c r="AC10" i="82" s="1"/>
  <c r="Q10" i="82"/>
  <c r="G10" i="82"/>
  <c r="B10" i="82"/>
  <c r="A10" i="82"/>
  <c r="BA9" i="82"/>
  <c r="Y9" i="82"/>
  <c r="U9" i="82"/>
  <c r="AC9" i="82" s="1"/>
  <c r="AD9" i="82" s="1"/>
  <c r="Q9" i="82"/>
  <c r="G9" i="82"/>
  <c r="B9" i="82"/>
  <c r="A9" i="82"/>
  <c r="BA8" i="82"/>
  <c r="Y8" i="82"/>
  <c r="U8" i="82"/>
  <c r="AC8" i="82" s="1"/>
  <c r="Q8" i="82"/>
  <c r="G8" i="82"/>
  <c r="B8" i="82"/>
  <c r="A8" i="82"/>
  <c r="BA7" i="82"/>
  <c r="AC7" i="82"/>
  <c r="AD7" i="82" s="1"/>
  <c r="Y7" i="82"/>
  <c r="U7" i="82"/>
  <c r="Q7" i="82"/>
  <c r="G7" i="82"/>
  <c r="B7" i="82"/>
  <c r="A7" i="82"/>
  <c r="BB6" i="82"/>
  <c r="BA6" i="82"/>
  <c r="Y6" i="82"/>
  <c r="U6" i="82"/>
  <c r="AC6" i="82" s="1"/>
  <c r="Q6" i="82"/>
  <c r="G6" i="82"/>
  <c r="B6" i="82"/>
  <c r="BC6" i="82" s="1"/>
  <c r="A6" i="82"/>
  <c r="BA5" i="82"/>
  <c r="AC5" i="82"/>
  <c r="AD5" i="82" s="1"/>
  <c r="Y5" i="82"/>
  <c r="U5" i="82"/>
  <c r="Q5" i="82"/>
  <c r="G5" i="82"/>
  <c r="B5" i="82"/>
  <c r="A5" i="82"/>
  <c r="BA4" i="82"/>
  <c r="AC4" i="82"/>
  <c r="AD4" i="82" s="1"/>
  <c r="Y4" i="82"/>
  <c r="U4" i="82"/>
  <c r="Q4" i="82"/>
  <c r="G4" i="82"/>
  <c r="B4" i="82"/>
  <c r="A4" i="82"/>
  <c r="BA3" i="82"/>
  <c r="AC3" i="82"/>
  <c r="AD3" i="82" s="1"/>
  <c r="Y3" i="82"/>
  <c r="U3" i="82"/>
  <c r="Q3" i="82"/>
  <c r="G3" i="82"/>
  <c r="B3" i="82"/>
  <c r="A3" i="82"/>
  <c r="Z61" i="82" l="1"/>
  <c r="AE61" i="82"/>
  <c r="AF61" i="82" s="1"/>
  <c r="AG61" i="82" s="1"/>
  <c r="AH61" i="82"/>
  <c r="AI61" i="82" s="1"/>
  <c r="AD49" i="82"/>
  <c r="AL49" i="82" s="1"/>
  <c r="AM49" i="82" s="1"/>
  <c r="AL103" i="82"/>
  <c r="AM103" i="82" s="1"/>
  <c r="AD103" i="82"/>
  <c r="AD65" i="82"/>
  <c r="AI174" i="82"/>
  <c r="AF174" i="82"/>
  <c r="AG174" i="82" s="1"/>
  <c r="AD79" i="82"/>
  <c r="AD280" i="82"/>
  <c r="AL280" i="82" s="1"/>
  <c r="AM280" i="82" s="1"/>
  <c r="AE290" i="82"/>
  <c r="Z290" i="82"/>
  <c r="AD293" i="82"/>
  <c r="AL293" i="82" s="1"/>
  <c r="AM293" i="82" s="1"/>
  <c r="AL17" i="82"/>
  <c r="AM17" i="82" s="1"/>
  <c r="AD29" i="82"/>
  <c r="AH29" i="82" s="1"/>
  <c r="AI29" i="82" s="1"/>
  <c r="AL59" i="82"/>
  <c r="AM59" i="82" s="1"/>
  <c r="AL77" i="82"/>
  <c r="AM77" i="82" s="1"/>
  <c r="AD81" i="82"/>
  <c r="AH81" i="82" s="1"/>
  <c r="AI81" i="82" s="1"/>
  <c r="AD258" i="82"/>
  <c r="AL258" i="82" s="1"/>
  <c r="AM258" i="82" s="1"/>
  <c r="AH264" i="82"/>
  <c r="AI264" i="82" s="1"/>
  <c r="AE264" i="82"/>
  <c r="AL40" i="82"/>
  <c r="AM40" i="82" s="1"/>
  <c r="AD44" i="82"/>
  <c r="AH44" i="82" s="1"/>
  <c r="AI44" i="82" s="1"/>
  <c r="AL263" i="82"/>
  <c r="AM263" i="82" s="1"/>
  <c r="AD263" i="82"/>
  <c r="AE263" i="82" s="1"/>
  <c r="AL288" i="82"/>
  <c r="AM288" i="82" s="1"/>
  <c r="AD288" i="82"/>
  <c r="AD69" i="82"/>
  <c r="AL69" i="82" s="1"/>
  <c r="AM69" i="82" s="1"/>
  <c r="AL25" i="82"/>
  <c r="AM25" i="82" s="1"/>
  <c r="AD25" i="82"/>
  <c r="AH25" i="82" s="1"/>
  <c r="AI25" i="82" s="1"/>
  <c r="AL95" i="82"/>
  <c r="AM95" i="82" s="1"/>
  <c r="AL115" i="82"/>
  <c r="AM115" i="82" s="1"/>
  <c r="AH347" i="82"/>
  <c r="AI347" i="82" s="1"/>
  <c r="Z347" i="82"/>
  <c r="AH446" i="82"/>
  <c r="AI446" i="82" s="1"/>
  <c r="AE446" i="82"/>
  <c r="Z446" i="82"/>
  <c r="AD51" i="82"/>
  <c r="AL53" i="82"/>
  <c r="AM53" i="82" s="1"/>
  <c r="AL55" i="82"/>
  <c r="AM55" i="82" s="1"/>
  <c r="AD55" i="82"/>
  <c r="Z72" i="82"/>
  <c r="AD76" i="82"/>
  <c r="AL76" i="82" s="1"/>
  <c r="AM76" i="82" s="1"/>
  <c r="Z255" i="82"/>
  <c r="AH255" i="82"/>
  <c r="AI255" i="82" s="1"/>
  <c r="AE255" i="82"/>
  <c r="AF255" i="82" s="1"/>
  <c r="AG255" i="82" s="1"/>
  <c r="AD270" i="82"/>
  <c r="AH270" i="82" s="1"/>
  <c r="AI270" i="82" s="1"/>
  <c r="AL270" i="82"/>
  <c r="AM270" i="82" s="1"/>
  <c r="Z59" i="82"/>
  <c r="AE59" i="82"/>
  <c r="AD63" i="82"/>
  <c r="AD68" i="82"/>
  <c r="AL68" i="82" s="1"/>
  <c r="AM68" i="82" s="1"/>
  <c r="AL45" i="82"/>
  <c r="AM45" i="82" s="1"/>
  <c r="BC50" i="82"/>
  <c r="AL72" i="82"/>
  <c r="AM72" i="82" s="1"/>
  <c r="AH74" i="82"/>
  <c r="AI74" i="82" s="1"/>
  <c r="AE74" i="82"/>
  <c r="AF74" i="82" s="1"/>
  <c r="AG74" i="82" s="1"/>
  <c r="Z95" i="82"/>
  <c r="AE95" i="82"/>
  <c r="AF95" i="82" s="1"/>
  <c r="AG95" i="82" s="1"/>
  <c r="AL101" i="82"/>
  <c r="AM101" i="82" s="1"/>
  <c r="AD101" i="82"/>
  <c r="Z101" i="82" s="1"/>
  <c r="AL111" i="82"/>
  <c r="AM111" i="82" s="1"/>
  <c r="AD111" i="82"/>
  <c r="AE115" i="82"/>
  <c r="AH115" i="82"/>
  <c r="AI115" i="82" s="1"/>
  <c r="AD283" i="82"/>
  <c r="AD341" i="82"/>
  <c r="Z42" i="82"/>
  <c r="AH42" i="82"/>
  <c r="AI42" i="82" s="1"/>
  <c r="AL21" i="82"/>
  <c r="AM21" i="82" s="1"/>
  <c r="AD37" i="82"/>
  <c r="AH37" i="82" s="1"/>
  <c r="AI37" i="82" s="1"/>
  <c r="Z45" i="82"/>
  <c r="AH45" i="82"/>
  <c r="AI45" i="82" s="1"/>
  <c r="AE46" i="82"/>
  <c r="AF46" i="82" s="1"/>
  <c r="AG46" i="82" s="1"/>
  <c r="AD91" i="82"/>
  <c r="AH95" i="82"/>
  <c r="AI95" i="82" s="1"/>
  <c r="AE99" i="82"/>
  <c r="AH99" i="82"/>
  <c r="AI99" i="82" s="1"/>
  <c r="AD113" i="82"/>
  <c r="Z113" i="82" s="1"/>
  <c r="AD279" i="82"/>
  <c r="AD297" i="82"/>
  <c r="AD299" i="82"/>
  <c r="AD340" i="82"/>
  <c r="AH340" i="82" s="1"/>
  <c r="AI340" i="82" s="1"/>
  <c r="AL33" i="82"/>
  <c r="AM33" i="82" s="1"/>
  <c r="AL61" i="82"/>
  <c r="AM61" i="82" s="1"/>
  <c r="AD80" i="82"/>
  <c r="AL80" i="82"/>
  <c r="AM80" i="82" s="1"/>
  <c r="AD85" i="82"/>
  <c r="Z85" i="82" s="1"/>
  <c r="AL85" i="82"/>
  <c r="AM85" i="82" s="1"/>
  <c r="AD89" i="82"/>
  <c r="AL89" i="82" s="1"/>
  <c r="AM89" i="82" s="1"/>
  <c r="AD109" i="82"/>
  <c r="Z109" i="82" s="1"/>
  <c r="AD295" i="82"/>
  <c r="AH351" i="82"/>
  <c r="AI351" i="82" s="1"/>
  <c r="Z351" i="82"/>
  <c r="AD372" i="82"/>
  <c r="AL372" i="82" s="1"/>
  <c r="AM372" i="82" s="1"/>
  <c r="AD458" i="82"/>
  <c r="AL458" i="82"/>
  <c r="AM458" i="82" s="1"/>
  <c r="AH466" i="82"/>
  <c r="AI466" i="82" s="1"/>
  <c r="Z466" i="82"/>
  <c r="BC280" i="82"/>
  <c r="AF396" i="82"/>
  <c r="AG396" i="82" s="1"/>
  <c r="Z620" i="82"/>
  <c r="AD623" i="82"/>
  <c r="AL623" i="82"/>
  <c r="AM623" i="82" s="1"/>
  <c r="AH697" i="82"/>
  <c r="AI697" i="82" s="1"/>
  <c r="AE697" i="82"/>
  <c r="AF697" i="82" s="1"/>
  <c r="AG697" i="82" s="1"/>
  <c r="AD732" i="82"/>
  <c r="AL732" i="82"/>
  <c r="AM732" i="82" s="1"/>
  <c r="AF309" i="82"/>
  <c r="AG309" i="82" s="1"/>
  <c r="AF393" i="82"/>
  <c r="AG393" i="82" s="1"/>
  <c r="AD463" i="82"/>
  <c r="AH463" i="82" s="1"/>
  <c r="AI463" i="82" s="1"/>
  <c r="AL463" i="82"/>
  <c r="AM463" i="82" s="1"/>
  <c r="BC593" i="82"/>
  <c r="BB593" i="82"/>
  <c r="AL620" i="82"/>
  <c r="AM620" i="82" s="1"/>
  <c r="BB625" i="82"/>
  <c r="BC625" i="82"/>
  <c r="A631" i="82"/>
  <c r="A625" i="82"/>
  <c r="A623" i="82"/>
  <c r="A619" i="82"/>
  <c r="A617" i="82"/>
  <c r="A615" i="82"/>
  <c r="A599" i="82"/>
  <c r="A568" i="82"/>
  <c r="A567" i="82"/>
  <c r="A563" i="82"/>
  <c r="A558" i="82"/>
  <c r="A553" i="82"/>
  <c r="A512" i="82"/>
  <c r="A511" i="82"/>
  <c r="A510" i="82"/>
  <c r="A508" i="82"/>
  <c r="A507" i="82"/>
  <c r="A505" i="82"/>
  <c r="A504" i="82"/>
  <c r="A501" i="82"/>
  <c r="A500" i="82"/>
  <c r="A498" i="82"/>
  <c r="A494" i="82"/>
  <c r="A491" i="82"/>
  <c r="A634" i="82"/>
  <c r="A611" i="82"/>
  <c r="A578" i="82"/>
  <c r="A569" i="82"/>
  <c r="A566" i="82"/>
  <c r="A561" i="82"/>
  <c r="A560" i="82"/>
  <c r="A559" i="82"/>
  <c r="A555" i="82"/>
  <c r="A554" i="82"/>
  <c r="A535" i="82"/>
  <c r="A534" i="82"/>
  <c r="A533" i="82"/>
  <c r="A532" i="82"/>
  <c r="A531" i="82"/>
  <c r="A530" i="82"/>
  <c r="A522" i="82"/>
  <c r="A521" i="82"/>
  <c r="A506" i="82"/>
  <c r="A502" i="82"/>
  <c r="A647" i="82"/>
  <c r="A630" i="82"/>
  <c r="A609" i="82"/>
  <c r="A608" i="82"/>
  <c r="A597" i="82"/>
  <c r="A596" i="82"/>
  <c r="A593" i="82"/>
  <c r="A592" i="82"/>
  <c r="A591" i="82"/>
  <c r="A588" i="82"/>
  <c r="A586" i="82"/>
  <c r="A585" i="82"/>
  <c r="A583" i="82"/>
  <c r="A582" i="82"/>
  <c r="A577" i="82"/>
  <c r="A551" i="82"/>
  <c r="A550" i="82"/>
  <c r="A549" i="82"/>
  <c r="A546" i="82"/>
  <c r="A528" i="82"/>
  <c r="A657" i="82"/>
  <c r="A621" i="82"/>
  <c r="A607" i="82"/>
  <c r="A604" i="82"/>
  <c r="A598" i="82"/>
  <c r="A590" i="82"/>
  <c r="A589" i="82"/>
  <c r="A580" i="82"/>
  <c r="A574" i="82"/>
  <c r="A517" i="82"/>
  <c r="A516" i="82"/>
  <c r="A446" i="82"/>
  <c r="A445" i="82"/>
  <c r="A444" i="82"/>
  <c r="A443" i="82"/>
  <c r="A428" i="82"/>
  <c r="A427" i="82"/>
  <c r="A401" i="82"/>
  <c r="A400" i="82"/>
  <c r="A393" i="82"/>
  <c r="A628" i="82"/>
  <c r="A606" i="82"/>
  <c r="AE687" i="82"/>
  <c r="AH687" i="82"/>
  <c r="AI687" i="82" s="1"/>
  <c r="Z687" i="82"/>
  <c r="AD695" i="82"/>
  <c r="AL695" i="82"/>
  <c r="AM695" i="82" s="1"/>
  <c r="AN695" i="82" s="1"/>
  <c r="AO695" i="82" s="1"/>
  <c r="AL210" i="82"/>
  <c r="AM210" i="82" s="1"/>
  <c r="AH234" i="82"/>
  <c r="AI234" i="82" s="1"/>
  <c r="BC276" i="82"/>
  <c r="AD291" i="82"/>
  <c r="Z298" i="82"/>
  <c r="AA508" i="82"/>
  <c r="AD528" i="82"/>
  <c r="AL528" i="82"/>
  <c r="AM528" i="82" s="1"/>
  <c r="AL547" i="82"/>
  <c r="AM547" i="82" s="1"/>
  <c r="AL602" i="82"/>
  <c r="AM602" i="82" s="1"/>
  <c r="AD602" i="82"/>
  <c r="AE628" i="82"/>
  <c r="Z628" i="82"/>
  <c r="AA697" i="82"/>
  <c r="AJ697" i="82" s="1"/>
  <c r="AE698" i="82"/>
  <c r="Z698" i="82"/>
  <c r="AH711" i="82"/>
  <c r="AI711" i="82" s="1"/>
  <c r="AE711" i="82"/>
  <c r="AD714" i="82"/>
  <c r="Z714" i="82" s="1"/>
  <c r="AD745" i="82"/>
  <c r="AL275" i="82"/>
  <c r="AM275" i="82" s="1"/>
  <c r="BB318" i="82"/>
  <c r="BB539" i="82"/>
  <c r="AL616" i="82"/>
  <c r="AM616" i="82" s="1"/>
  <c r="BC639" i="82"/>
  <c r="AL666" i="82"/>
  <c r="AM666" i="82" s="1"/>
  <c r="AN666" i="82" s="1"/>
  <c r="AO666" i="82" s="1"/>
  <c r="AA687" i="82"/>
  <c r="AL97" i="82"/>
  <c r="AM97" i="82" s="1"/>
  <c r="AL99" i="82"/>
  <c r="AM99" i="82" s="1"/>
  <c r="AL259" i="82"/>
  <c r="AM259" i="82" s="1"/>
  <c r="AL262" i="82"/>
  <c r="AM262" i="82" s="1"/>
  <c r="AD275" i="82"/>
  <c r="BB285" i="82"/>
  <c r="AE298" i="82"/>
  <c r="AF298" i="82" s="1"/>
  <c r="AG298" i="82" s="1"/>
  <c r="AL323" i="82"/>
  <c r="AM323" i="82" s="1"/>
  <c r="Z345" i="82"/>
  <c r="AL406" i="82"/>
  <c r="AM406" i="82" s="1"/>
  <c r="AL411" i="82"/>
  <c r="AM411" i="82" s="1"/>
  <c r="AH455" i="82"/>
  <c r="AI455" i="82" s="1"/>
  <c r="Z455" i="82"/>
  <c r="BB462" i="82"/>
  <c r="Z506" i="82"/>
  <c r="BC549" i="82"/>
  <c r="BB549" i="82"/>
  <c r="BC583" i="82"/>
  <c r="BB583" i="82"/>
  <c r="AH605" i="82"/>
  <c r="AI605" i="82" s="1"/>
  <c r="AE605" i="82"/>
  <c r="AE610" i="82"/>
  <c r="AH610" i="82"/>
  <c r="AI610" i="82" s="1"/>
  <c r="AE778" i="82"/>
  <c r="AL778" i="82"/>
  <c r="AM778" i="82" s="1"/>
  <c r="Z778" i="82"/>
  <c r="AD287" i="82"/>
  <c r="AE571" i="82"/>
  <c r="AH571" i="82"/>
  <c r="AI571" i="82" s="1"/>
  <c r="AD586" i="82"/>
  <c r="Z586" i="82" s="1"/>
  <c r="AH622" i="82"/>
  <c r="AI622" i="82" s="1"/>
  <c r="Z622" i="82"/>
  <c r="Z652" i="82"/>
  <c r="AH652" i="82"/>
  <c r="AI652" i="82" s="1"/>
  <c r="AH747" i="82"/>
  <c r="AI747" i="82" s="1"/>
  <c r="AE747" i="82"/>
  <c r="AF747" i="82" s="1"/>
  <c r="AG747" i="82" s="1"/>
  <c r="Z747" i="82"/>
  <c r="AL792" i="82"/>
  <c r="AM792" i="82" s="1"/>
  <c r="AD792" i="82"/>
  <c r="Z792" i="82" s="1"/>
  <c r="AE296" i="82"/>
  <c r="AF296" i="82" s="1"/>
  <c r="AG296" i="82" s="1"/>
  <c r="AL298" i="82"/>
  <c r="AM298" i="82" s="1"/>
  <c r="AE300" i="82"/>
  <c r="AF300" i="82" s="1"/>
  <c r="AG300" i="82" s="1"/>
  <c r="AD105" i="82"/>
  <c r="Z105" i="82" s="1"/>
  <c r="AD107" i="82"/>
  <c r="AI303" i="82"/>
  <c r="BB312" i="82"/>
  <c r="AL329" i="82"/>
  <c r="AM329" i="82" s="1"/>
  <c r="AL345" i="82"/>
  <c r="AM345" i="82" s="1"/>
  <c r="BB457" i="82"/>
  <c r="AA512" i="82"/>
  <c r="AL561" i="82"/>
  <c r="AM561" i="82" s="1"/>
  <c r="AD611" i="82"/>
  <c r="AL611" i="82" s="1"/>
  <c r="AM611" i="82" s="1"/>
  <c r="BB679" i="82"/>
  <c r="BB629" i="82"/>
  <c r="AA646" i="82"/>
  <c r="AA658" i="82"/>
  <c r="BC680" i="82"/>
  <c r="R686" i="82"/>
  <c r="AA692" i="82"/>
  <c r="BC740" i="82"/>
  <c r="BC756" i="82"/>
  <c r="BC768" i="82"/>
  <c r="R508" i="82"/>
  <c r="R512" i="82"/>
  <c r="AA520" i="82"/>
  <c r="BB699" i="82"/>
  <c r="AA701" i="82"/>
  <c r="R703" i="82"/>
  <c r="AH728" i="82"/>
  <c r="AI728" i="82" s="1"/>
  <c r="BB729" i="82"/>
  <c r="R515" i="82"/>
  <c r="AA647" i="82"/>
  <c r="AA653" i="82"/>
  <c r="BC668" i="82"/>
  <c r="BB669" i="82"/>
  <c r="BC682" i="82"/>
  <c r="BC690" i="82"/>
  <c r="BB692" i="82"/>
  <c r="BB696" i="82"/>
  <c r="AA702" i="82"/>
  <c r="AL747" i="82"/>
  <c r="AM747" i="82" s="1"/>
  <c r="AF748" i="82"/>
  <c r="AG748" i="82" s="1"/>
  <c r="AD787" i="82"/>
  <c r="Z787" i="82" s="1"/>
  <c r="AD788" i="82"/>
  <c r="Z788" i="82" s="1"/>
  <c r="BB732" i="82"/>
  <c r="AA656" i="82"/>
  <c r="R657" i="82"/>
  <c r="BB663" i="82"/>
  <c r="AA671" i="82"/>
  <c r="AA677" i="82"/>
  <c r="AA680" i="82"/>
  <c r="R696" i="82"/>
  <c r="R699" i="82"/>
  <c r="BC701" i="82"/>
  <c r="R704" i="82"/>
  <c r="BB717" i="82"/>
  <c r="BB718" i="82"/>
  <c r="AF599" i="82"/>
  <c r="AG599" i="82" s="1"/>
  <c r="R646" i="82"/>
  <c r="BB655" i="82"/>
  <c r="R683" i="82"/>
  <c r="R685" i="82"/>
  <c r="R687" i="82"/>
  <c r="R697" i="82"/>
  <c r="BB561" i="82"/>
  <c r="A636" i="82"/>
  <c r="Z650" i="82"/>
  <c r="AA657" i="82"/>
  <c r="BB746" i="82"/>
  <c r="BB755" i="82"/>
  <c r="AD791" i="82"/>
  <c r="Z791" i="82" s="1"/>
  <c r="AD252" i="82"/>
  <c r="AE252" i="82" s="1"/>
  <c r="AD232" i="82"/>
  <c r="AH232" i="82" s="1"/>
  <c r="AI232" i="82" s="1"/>
  <c r="AD251" i="82"/>
  <c r="AH251" i="82" s="1"/>
  <c r="AI251" i="82" s="1"/>
  <c r="AD321" i="82"/>
  <c r="AH343" i="82"/>
  <c r="AI343" i="82" s="1"/>
  <c r="Z343" i="82"/>
  <c r="Z177" i="82"/>
  <c r="AH177" i="82"/>
  <c r="AI177" i="82" s="1"/>
  <c r="AL228" i="82"/>
  <c r="AM228" i="82" s="1"/>
  <c r="AD228" i="82"/>
  <c r="AE228" i="82" s="1"/>
  <c r="AD214" i="82"/>
  <c r="Z214" i="82" s="1"/>
  <c r="AD247" i="82"/>
  <c r="Z249" i="82"/>
  <c r="AD306" i="82"/>
  <c r="AL306" i="82" s="1"/>
  <c r="AM306" i="82" s="1"/>
  <c r="Z322" i="82"/>
  <c r="AD349" i="82"/>
  <c r="AL349" i="82" s="1"/>
  <c r="AM349" i="82" s="1"/>
  <c r="AD360" i="82"/>
  <c r="AL360" i="82" s="1"/>
  <c r="AM360" i="82" s="1"/>
  <c r="AD555" i="82"/>
  <c r="AL555" i="82" s="1"/>
  <c r="AM555" i="82" s="1"/>
  <c r="AD334" i="82"/>
  <c r="AD122" i="82"/>
  <c r="AD330" i="82"/>
  <c r="AL330" i="82" s="1"/>
  <c r="AM330" i="82" s="1"/>
  <c r="AD338" i="82"/>
  <c r="AD319" i="82"/>
  <c r="AH319" i="82" s="1"/>
  <c r="AI319" i="82" s="1"/>
  <c r="AD324" i="82"/>
  <c r="AL324" i="82" s="1"/>
  <c r="AM324" i="82" s="1"/>
  <c r="Z148" i="82"/>
  <c r="AF238" i="82"/>
  <c r="AG238" i="82" s="1"/>
  <c r="AE249" i="82"/>
  <c r="AF249" i="82" s="1"/>
  <c r="AG249" i="82" s="1"/>
  <c r="AD320" i="82"/>
  <c r="AL320" i="82" s="1"/>
  <c r="AM320" i="82" s="1"/>
  <c r="AE322" i="82"/>
  <c r="AF322" i="82" s="1"/>
  <c r="AG322" i="82" s="1"/>
  <c r="AD335" i="82"/>
  <c r="AL335" i="82" s="1"/>
  <c r="AM335" i="82" s="1"/>
  <c r="AL148" i="82"/>
  <c r="AM148" i="82" s="1"/>
  <c r="AE230" i="82"/>
  <c r="AD308" i="82"/>
  <c r="AE499" i="82"/>
  <c r="Z499" i="82"/>
  <c r="AH230" i="82"/>
  <c r="AI230" i="82" s="1"/>
  <c r="Z234" i="82"/>
  <c r="AD248" i="82"/>
  <c r="AL248" i="82" s="1"/>
  <c r="AM248" i="82" s="1"/>
  <c r="AD339" i="82"/>
  <c r="AL339" i="82" s="1"/>
  <c r="AM339" i="82" s="1"/>
  <c r="AD409" i="82"/>
  <c r="Z409" i="82" s="1"/>
  <c r="AE491" i="82"/>
  <c r="Z491" i="82"/>
  <c r="AD523" i="82"/>
  <c r="AL523" i="82" s="1"/>
  <c r="AM523" i="82" s="1"/>
  <c r="AE148" i="82"/>
  <c r="AF148" i="82" s="1"/>
  <c r="AG148" i="82" s="1"/>
  <c r="AE304" i="82"/>
  <c r="AD331" i="82"/>
  <c r="AL331" i="82" s="1"/>
  <c r="AM331" i="82" s="1"/>
  <c r="AE536" i="82"/>
  <c r="Z536" i="82"/>
  <c r="AD433" i="82"/>
  <c r="Z433" i="82" s="1"/>
  <c r="AL433" i="82"/>
  <c r="AM433" i="82" s="1"/>
  <c r="AD461" i="82"/>
  <c r="AH461" i="82" s="1"/>
  <c r="AI461" i="82" s="1"/>
  <c r="AD476" i="82"/>
  <c r="Z476" i="82" s="1"/>
  <c r="AL491" i="82"/>
  <c r="AM491" i="82" s="1"/>
  <c r="AL499" i="82"/>
  <c r="AM499" i="82" s="1"/>
  <c r="AD575" i="82"/>
  <c r="Z575" i="82" s="1"/>
  <c r="AD400" i="82"/>
  <c r="AH447" i="82"/>
  <c r="AI447" i="82" s="1"/>
  <c r="AE447" i="82"/>
  <c r="Z447" i="82"/>
  <c r="AH459" i="82"/>
  <c r="AI459" i="82" s="1"/>
  <c r="AE459" i="82"/>
  <c r="Z459" i="82"/>
  <c r="Z316" i="82"/>
  <c r="Z340" i="82"/>
  <c r="AE353" i="82"/>
  <c r="AF353" i="82" s="1"/>
  <c r="AG353" i="82" s="1"/>
  <c r="Z356" i="82"/>
  <c r="AL447" i="82"/>
  <c r="AM447" i="82" s="1"/>
  <c r="AD454" i="82"/>
  <c r="AL454" i="82" s="1"/>
  <c r="AM454" i="82" s="1"/>
  <c r="AL459" i="82"/>
  <c r="AM459" i="82" s="1"/>
  <c r="AD404" i="82"/>
  <c r="AH408" i="82"/>
  <c r="AI408" i="82" s="1"/>
  <c r="AD413" i="82"/>
  <c r="Z413" i="82" s="1"/>
  <c r="AD423" i="82"/>
  <c r="AL423" i="82" s="1"/>
  <c r="AM423" i="82" s="1"/>
  <c r="AH520" i="82"/>
  <c r="AI520" i="82" s="1"/>
  <c r="AD560" i="82"/>
  <c r="AE560" i="82" s="1"/>
  <c r="AL316" i="82"/>
  <c r="AM316" i="82" s="1"/>
  <c r="AE356" i="82"/>
  <c r="AF356" i="82" s="1"/>
  <c r="AG356" i="82" s="1"/>
  <c r="AH364" i="82"/>
  <c r="AI364" i="82" s="1"/>
  <c r="AE364" i="82"/>
  <c r="AF364" i="82" s="1"/>
  <c r="AG364" i="82" s="1"/>
  <c r="AE368" i="82"/>
  <c r="AF368" i="82" s="1"/>
  <c r="AG368" i="82" s="1"/>
  <c r="AL419" i="82"/>
  <c r="AM419" i="82" s="1"/>
  <c r="AD236" i="82"/>
  <c r="AH236" i="82" s="1"/>
  <c r="AI236" i="82" s="1"/>
  <c r="AD315" i="82"/>
  <c r="AH315" i="82" s="1"/>
  <c r="AI315" i="82" s="1"/>
  <c r="AL326" i="82"/>
  <c r="AM326" i="82" s="1"/>
  <c r="AE351" i="82"/>
  <c r="AF351" i="82" s="1"/>
  <c r="AG351" i="82" s="1"/>
  <c r="AD460" i="82"/>
  <c r="Z460" i="82" s="1"/>
  <c r="AE517" i="82"/>
  <c r="AF517" i="82" s="1"/>
  <c r="AG517" i="82" s="1"/>
  <c r="AJ517" i="82" s="1"/>
  <c r="AH517" i="82"/>
  <c r="AI517" i="82" s="1"/>
  <c r="AL356" i="82"/>
  <c r="AM356" i="82" s="1"/>
  <c r="AL368" i="82"/>
  <c r="AM368" i="82" s="1"/>
  <c r="AD425" i="82"/>
  <c r="Z425" i="82" s="1"/>
  <c r="Z465" i="82"/>
  <c r="AD592" i="82"/>
  <c r="AL592" i="82"/>
  <c r="AM592" i="82" s="1"/>
  <c r="AE598" i="82"/>
  <c r="AH598" i="82"/>
  <c r="AI598" i="82" s="1"/>
  <c r="AH643" i="82"/>
  <c r="AI643" i="82" s="1"/>
  <c r="AE643" i="82"/>
  <c r="AD750" i="82"/>
  <c r="AL750" i="82" s="1"/>
  <c r="AM750" i="82" s="1"/>
  <c r="AD582" i="82"/>
  <c r="AL582" i="82" s="1"/>
  <c r="AM582" i="82" s="1"/>
  <c r="AL408" i="82"/>
  <c r="AM408" i="82" s="1"/>
  <c r="AH532" i="82"/>
  <c r="AI532" i="82" s="1"/>
  <c r="AL598" i="82"/>
  <c r="AM598" i="82" s="1"/>
  <c r="AN598" i="82" s="1"/>
  <c r="AO598" i="82" s="1"/>
  <c r="AD645" i="82"/>
  <c r="AL645" i="82" s="1"/>
  <c r="AM645" i="82" s="1"/>
  <c r="AN645" i="82" s="1"/>
  <c r="AO645" i="82" s="1"/>
  <c r="Z677" i="82"/>
  <c r="AE677" i="82"/>
  <c r="A547" i="82"/>
  <c r="A545" i="82"/>
  <c r="A632" i="82"/>
  <c r="A635" i="82"/>
  <c r="Z702" i="82"/>
  <c r="AE702" i="82"/>
  <c r="AE547" i="82"/>
  <c r="Z547" i="82"/>
  <c r="AF636" i="82"/>
  <c r="AG636" i="82" s="1"/>
  <c r="AD488" i="82"/>
  <c r="AL488" i="82" s="1"/>
  <c r="AM488" i="82" s="1"/>
  <c r="AD496" i="82"/>
  <c r="AL496" i="82" s="1"/>
  <c r="AM496" i="82" s="1"/>
  <c r="AH547" i="82"/>
  <c r="AI547" i="82" s="1"/>
  <c r="AE566" i="82"/>
  <c r="Z566" i="82"/>
  <c r="AD583" i="82"/>
  <c r="AL583" i="82" s="1"/>
  <c r="AM583" i="82" s="1"/>
  <c r="AL503" i="82"/>
  <c r="AM503" i="82" s="1"/>
  <c r="AH702" i="82"/>
  <c r="AI702" i="82" s="1"/>
  <c r="AE445" i="82"/>
  <c r="AF445" i="82" s="1"/>
  <c r="AG445" i="82" s="1"/>
  <c r="AD495" i="82"/>
  <c r="AH495" i="82" s="1"/>
  <c r="AI495" i="82" s="1"/>
  <c r="AD500" i="82"/>
  <c r="AL500" i="82" s="1"/>
  <c r="AM500" i="82" s="1"/>
  <c r="AD503" i="82"/>
  <c r="AD514" i="82"/>
  <c r="AH636" i="82"/>
  <c r="AI636" i="82" s="1"/>
  <c r="AD638" i="82"/>
  <c r="AL638" i="82"/>
  <c r="AM638" i="82" s="1"/>
  <c r="AD667" i="82"/>
  <c r="AL667" i="82"/>
  <c r="AM667" i="82" s="1"/>
  <c r="AN667" i="82" s="1"/>
  <c r="AO667" i="82" s="1"/>
  <c r="A637" i="82"/>
  <c r="A642" i="82"/>
  <c r="R692" i="82"/>
  <c r="R694" i="82"/>
  <c r="AD765" i="82"/>
  <c r="AL765" i="82"/>
  <c r="AM765" i="82" s="1"/>
  <c r="AN765" i="82" s="1"/>
  <c r="AO765" i="82" s="1"/>
  <c r="Z706" i="82"/>
  <c r="A681" i="82"/>
  <c r="A638" i="82"/>
  <c r="A661" i="82"/>
  <c r="R672" i="82"/>
  <c r="AD754" i="82"/>
  <c r="R669" i="82"/>
  <c r="A649" i="82"/>
  <c r="A648" i="82"/>
  <c r="A653" i="82"/>
  <c r="R708" i="82"/>
  <c r="AD764" i="82"/>
  <c r="AL764" i="82" s="1"/>
  <c r="AM764" i="82" s="1"/>
  <c r="A658" i="82"/>
  <c r="AH666" i="82"/>
  <c r="AI666" i="82" s="1"/>
  <c r="R678" i="82"/>
  <c r="AH698" i="82"/>
  <c r="AI698" i="82" s="1"/>
  <c r="A548" i="82"/>
  <c r="A552" i="82"/>
  <c r="A564" i="82"/>
  <c r="A565" i="82"/>
  <c r="A579" i="82"/>
  <c r="AF579" i="82"/>
  <c r="AG579" i="82" s="1"/>
  <c r="A602" i="82"/>
  <c r="A613" i="82"/>
  <c r="A618" i="82"/>
  <c r="A627" i="82"/>
  <c r="AH640" i="82"/>
  <c r="AI640" i="82" s="1"/>
  <c r="A650" i="82"/>
  <c r="A655" i="82"/>
  <c r="A691" i="82"/>
  <c r="AL700" i="82"/>
  <c r="AM700" i="82" s="1"/>
  <c r="AN700" i="82" s="1"/>
  <c r="AO700" i="82" s="1"/>
  <c r="AG295" i="81"/>
  <c r="AH295" i="81" s="1"/>
  <c r="AD12" i="82"/>
  <c r="AL12" i="82" s="1"/>
  <c r="AM12" i="82" s="1"/>
  <c r="AD28" i="82"/>
  <c r="AL28" i="82" s="1"/>
  <c r="AM28" i="82" s="1"/>
  <c r="AL7" i="82"/>
  <c r="AM7" i="82" s="1"/>
  <c r="Z7" i="82"/>
  <c r="AH7" i="82"/>
  <c r="AI7" i="82" s="1"/>
  <c r="AE7" i="82"/>
  <c r="AF7" i="82" s="1"/>
  <c r="AG7" i="82" s="1"/>
  <c r="AD18" i="82"/>
  <c r="AL18" i="82"/>
  <c r="AM18" i="82" s="1"/>
  <c r="AD32" i="82"/>
  <c r="AL32" i="82" s="1"/>
  <c r="AM32" i="82" s="1"/>
  <c r="Z41" i="82"/>
  <c r="AH41" i="82"/>
  <c r="AI41" i="82" s="1"/>
  <c r="AE41" i="82"/>
  <c r="Z43" i="82"/>
  <c r="AH43" i="82"/>
  <c r="AI43" i="82" s="1"/>
  <c r="AE43" i="82"/>
  <c r="AE67" i="82"/>
  <c r="AF67" i="82" s="1"/>
  <c r="AG67" i="82" s="1"/>
  <c r="Z67" i="82"/>
  <c r="AL67" i="82"/>
  <c r="AM67" i="82" s="1"/>
  <c r="AH67" i="82"/>
  <c r="AI67" i="82" s="1"/>
  <c r="AL73" i="82"/>
  <c r="AM73" i="82" s="1"/>
  <c r="AH73" i="82"/>
  <c r="AI73" i="82" s="1"/>
  <c r="AE73" i="82"/>
  <c r="Z73" i="82"/>
  <c r="AD78" i="82"/>
  <c r="AL78" i="82" s="1"/>
  <c r="AM78" i="82" s="1"/>
  <c r="AD10" i="82"/>
  <c r="AL10" i="82" s="1"/>
  <c r="AM10" i="82" s="1"/>
  <c r="AH13" i="82"/>
  <c r="AI13" i="82" s="1"/>
  <c r="AE13" i="82"/>
  <c r="Z13" i="82"/>
  <c r="AD16" i="82"/>
  <c r="AL16" i="82"/>
  <c r="AM16" i="82" s="1"/>
  <c r="Z19" i="82"/>
  <c r="AH19" i="82"/>
  <c r="AI19" i="82" s="1"/>
  <c r="AE19" i="82"/>
  <c r="AH5" i="82"/>
  <c r="AI5" i="82" s="1"/>
  <c r="AE5" i="82"/>
  <c r="AF5" i="82" s="1"/>
  <c r="AG5" i="82" s="1"/>
  <c r="Z5" i="82"/>
  <c r="AD22" i="82"/>
  <c r="AL22" i="82" s="1"/>
  <c r="AM22" i="82" s="1"/>
  <c r="Z35" i="82"/>
  <c r="AH35" i="82"/>
  <c r="AI35" i="82" s="1"/>
  <c r="AE35" i="82"/>
  <c r="Z3" i="82"/>
  <c r="AH3" i="82"/>
  <c r="AI3" i="82" s="1"/>
  <c r="AE3" i="82"/>
  <c r="AE4" i="82"/>
  <c r="Z4" i="82"/>
  <c r="AH4" i="82"/>
  <c r="AI4" i="82" s="1"/>
  <c r="Z11" i="82"/>
  <c r="AH11" i="82"/>
  <c r="AI11" i="82" s="1"/>
  <c r="AE11" i="82"/>
  <c r="Z23" i="82"/>
  <c r="AH23" i="82"/>
  <c r="AI23" i="82" s="1"/>
  <c r="AE23" i="82"/>
  <c r="AF23" i="82" s="1"/>
  <c r="AG23" i="82" s="1"/>
  <c r="Z39" i="82"/>
  <c r="AH39" i="82"/>
  <c r="AI39" i="82" s="1"/>
  <c r="AE39" i="82"/>
  <c r="AE71" i="82"/>
  <c r="Z71" i="82"/>
  <c r="AL71" i="82"/>
  <c r="AM71" i="82" s="1"/>
  <c r="AH71" i="82"/>
  <c r="AI71" i="82" s="1"/>
  <c r="AD8" i="82"/>
  <c r="AL8" i="82" s="1"/>
  <c r="AM8" i="82" s="1"/>
  <c r="AD20" i="82"/>
  <c r="AL20" i="82" s="1"/>
  <c r="AM20" i="82" s="1"/>
  <c r="AD26" i="82"/>
  <c r="AL26" i="82" s="1"/>
  <c r="AM26" i="82" s="1"/>
  <c r="Z27" i="82"/>
  <c r="AH27" i="82"/>
  <c r="AI27" i="82" s="1"/>
  <c r="AE27" i="82"/>
  <c r="AD36" i="82"/>
  <c r="AL36" i="82" s="1"/>
  <c r="AM36" i="82" s="1"/>
  <c r="AH9" i="82"/>
  <c r="AI9" i="82" s="1"/>
  <c r="AE9" i="82"/>
  <c r="Z9" i="82"/>
  <c r="AD14" i="82"/>
  <c r="AL14" i="82" s="1"/>
  <c r="AM14" i="82" s="1"/>
  <c r="AD30" i="82"/>
  <c r="AL30" i="82" s="1"/>
  <c r="AM30" i="82" s="1"/>
  <c r="Z31" i="82"/>
  <c r="AH31" i="82"/>
  <c r="AI31" i="82" s="1"/>
  <c r="AE31" i="82"/>
  <c r="AD34" i="82"/>
  <c r="AL34" i="82"/>
  <c r="AM34" i="82" s="1"/>
  <c r="AE75" i="82"/>
  <c r="AF75" i="82" s="1"/>
  <c r="AG75" i="82" s="1"/>
  <c r="Z75" i="82"/>
  <c r="AH75" i="82"/>
  <c r="AI75" i="82" s="1"/>
  <c r="AD6" i="82"/>
  <c r="AL6" i="82"/>
  <c r="AM6" i="82" s="1"/>
  <c r="Z15" i="82"/>
  <c r="AH15" i="82"/>
  <c r="AI15" i="82" s="1"/>
  <c r="AE15" i="82"/>
  <c r="AF15" i="82" s="1"/>
  <c r="AG15" i="82" s="1"/>
  <c r="AD24" i="82"/>
  <c r="AL24" i="82" s="1"/>
  <c r="AM24" i="82" s="1"/>
  <c r="AD38" i="82"/>
  <c r="AL38" i="82" s="1"/>
  <c r="AM38" i="82" s="1"/>
  <c r="AD82" i="82"/>
  <c r="AL82" i="82" s="1"/>
  <c r="AM82" i="82" s="1"/>
  <c r="BB13" i="82"/>
  <c r="Z17" i="82"/>
  <c r="Z21" i="82"/>
  <c r="Z25" i="82"/>
  <c r="Z29" i="82"/>
  <c r="Z33" i="82"/>
  <c r="Z40" i="82"/>
  <c r="Z44" i="82"/>
  <c r="AE45" i="82"/>
  <c r="AF45" i="82" s="1"/>
  <c r="AG45" i="82" s="1"/>
  <c r="BB47" i="82"/>
  <c r="AE48" i="82"/>
  <c r="AF48" i="82" s="1"/>
  <c r="AG48" i="82" s="1"/>
  <c r="AE52" i="82"/>
  <c r="AF52" i="82" s="1"/>
  <c r="AG52" i="82" s="1"/>
  <c r="Z53" i="82"/>
  <c r="BB55" i="82"/>
  <c r="AE56" i="82"/>
  <c r="AF56" i="82" s="1"/>
  <c r="AG56" i="82" s="1"/>
  <c r="Z57" i="82"/>
  <c r="AE60" i="82"/>
  <c r="AF60" i="82" s="1"/>
  <c r="AG60" i="82" s="1"/>
  <c r="AE64" i="82"/>
  <c r="AF64" i="82" s="1"/>
  <c r="AG64" i="82" s="1"/>
  <c r="AE72" i="82"/>
  <c r="AF72" i="82" s="1"/>
  <c r="AG72" i="82" s="1"/>
  <c r="AD96" i="82"/>
  <c r="AL96" i="82" s="1"/>
  <c r="AM96" i="82" s="1"/>
  <c r="AD104" i="82"/>
  <c r="AL104" i="82"/>
  <c r="AM104" i="82" s="1"/>
  <c r="AD130" i="82"/>
  <c r="AL130" i="82" s="1"/>
  <c r="AM130" i="82" s="1"/>
  <c r="AD132" i="82"/>
  <c r="AL132" i="82" s="1"/>
  <c r="AM132" i="82" s="1"/>
  <c r="AH146" i="82"/>
  <c r="AI146" i="82" s="1"/>
  <c r="AE146" i="82"/>
  <c r="Z146" i="82"/>
  <c r="AD167" i="82"/>
  <c r="AL167" i="82"/>
  <c r="AM167" i="82" s="1"/>
  <c r="AL42" i="82"/>
  <c r="AM42" i="82" s="1"/>
  <c r="AL46" i="82"/>
  <c r="AM46" i="82" s="1"/>
  <c r="AH47" i="82"/>
  <c r="AI47" i="82" s="1"/>
  <c r="Z50" i="82"/>
  <c r="AL50" i="82"/>
  <c r="AM50" i="82" s="1"/>
  <c r="AH51" i="82"/>
  <c r="AI51" i="82" s="1"/>
  <c r="Z54" i="82"/>
  <c r="AL54" i="82"/>
  <c r="AM54" i="82" s="1"/>
  <c r="AH55" i="82"/>
  <c r="AI55" i="82" s="1"/>
  <c r="Z58" i="82"/>
  <c r="AL58" i="82"/>
  <c r="AM58" i="82" s="1"/>
  <c r="AH59" i="82"/>
  <c r="AI59" i="82" s="1"/>
  <c r="Z62" i="82"/>
  <c r="AL62" i="82"/>
  <c r="AM62" i="82" s="1"/>
  <c r="AH63" i="82"/>
  <c r="AI63" i="82" s="1"/>
  <c r="Z66" i="82"/>
  <c r="AL66" i="82"/>
  <c r="AM66" i="82" s="1"/>
  <c r="Z70" i="82"/>
  <c r="AL70" i="82"/>
  <c r="AM70" i="82" s="1"/>
  <c r="Z74" i="82"/>
  <c r="AL74" i="82"/>
  <c r="AM74" i="82" s="1"/>
  <c r="AD100" i="82"/>
  <c r="AL100" i="82" s="1"/>
  <c r="AM100" i="82" s="1"/>
  <c r="AD133" i="82"/>
  <c r="AL133" i="82" s="1"/>
  <c r="AM133" i="82" s="1"/>
  <c r="AE153" i="82"/>
  <c r="AF153" i="82" s="1"/>
  <c r="AG153" i="82" s="1"/>
  <c r="Z153" i="82"/>
  <c r="AH153" i="82"/>
  <c r="AI153" i="82" s="1"/>
  <c r="AE157" i="82"/>
  <c r="AF157" i="82" s="1"/>
  <c r="AG157" i="82" s="1"/>
  <c r="Z157" i="82"/>
  <c r="AH157" i="82"/>
  <c r="AI157" i="82" s="1"/>
  <c r="AD162" i="82"/>
  <c r="AL162" i="82"/>
  <c r="AM162" i="82" s="1"/>
  <c r="AE184" i="82"/>
  <c r="AF184" i="82" s="1"/>
  <c r="AG184" i="82" s="1"/>
  <c r="Z184" i="82"/>
  <c r="AH184" i="82"/>
  <c r="AI184" i="82" s="1"/>
  <c r="AL5" i="82"/>
  <c r="AM5" i="82" s="1"/>
  <c r="AL9" i="82"/>
  <c r="AM9" i="82" s="1"/>
  <c r="AL13" i="82"/>
  <c r="AM13" i="82" s="1"/>
  <c r="AE81" i="82"/>
  <c r="AF81" i="82" s="1"/>
  <c r="AG81" i="82" s="1"/>
  <c r="AH85" i="82"/>
  <c r="AI85" i="82" s="1"/>
  <c r="AE85" i="82"/>
  <c r="AF85" i="82" s="1"/>
  <c r="AG85" i="82" s="1"/>
  <c r="AD106" i="82"/>
  <c r="AL106" i="82" s="1"/>
  <c r="AM106" i="82" s="1"/>
  <c r="AD108" i="82"/>
  <c r="AL108" i="82" s="1"/>
  <c r="AM108" i="82" s="1"/>
  <c r="AD124" i="82"/>
  <c r="AD131" i="82"/>
  <c r="AL131" i="82" s="1"/>
  <c r="AM131" i="82" s="1"/>
  <c r="AH138" i="82"/>
  <c r="AI138" i="82" s="1"/>
  <c r="AE138" i="82"/>
  <c r="Z138" i="82"/>
  <c r="Z144" i="82"/>
  <c r="AH144" i="82"/>
  <c r="AI144" i="82" s="1"/>
  <c r="AE144" i="82"/>
  <c r="AF144" i="82" s="1"/>
  <c r="AG144" i="82" s="1"/>
  <c r="AE145" i="82"/>
  <c r="AF145" i="82" s="1"/>
  <c r="AG145" i="82" s="1"/>
  <c r="Z145" i="82"/>
  <c r="AH145" i="82"/>
  <c r="AI145" i="82" s="1"/>
  <c r="Z151" i="82"/>
  <c r="AH151" i="82"/>
  <c r="AI151" i="82" s="1"/>
  <c r="AE151" i="82"/>
  <c r="Z159" i="82"/>
  <c r="AH159" i="82"/>
  <c r="AI159" i="82" s="1"/>
  <c r="AE159" i="82"/>
  <c r="AD165" i="82"/>
  <c r="AL165" i="82" s="1"/>
  <c r="AM165" i="82" s="1"/>
  <c r="Z186" i="82"/>
  <c r="AE186" i="82"/>
  <c r="AH186" i="82"/>
  <c r="AI186" i="82" s="1"/>
  <c r="AE204" i="82"/>
  <c r="AF204" i="82" s="1"/>
  <c r="AG204" i="82" s="1"/>
  <c r="Z204" i="82"/>
  <c r="AH204" i="82"/>
  <c r="AI204" i="82" s="1"/>
  <c r="AF53" i="82"/>
  <c r="AG53" i="82" s="1"/>
  <c r="AF57" i="82"/>
  <c r="AG57" i="82" s="1"/>
  <c r="AL75" i="82"/>
  <c r="AM75" i="82" s="1"/>
  <c r="Z86" i="82"/>
  <c r="AH86" i="82"/>
  <c r="AI86" i="82" s="1"/>
  <c r="AD94" i="82"/>
  <c r="AL94" i="82"/>
  <c r="AM94" i="82" s="1"/>
  <c r="AD117" i="82"/>
  <c r="AD120" i="82"/>
  <c r="AL120" i="82" s="1"/>
  <c r="AM120" i="82" s="1"/>
  <c r="AD125" i="82"/>
  <c r="AL125" i="82" s="1"/>
  <c r="AM125" i="82" s="1"/>
  <c r="AD134" i="82"/>
  <c r="AL134" i="82"/>
  <c r="AM134" i="82" s="1"/>
  <c r="Z143" i="82"/>
  <c r="AH143" i="82"/>
  <c r="AI143" i="82" s="1"/>
  <c r="AE143" i="82"/>
  <c r="Z155" i="82"/>
  <c r="AH155" i="82"/>
  <c r="AI155" i="82" s="1"/>
  <c r="AE155" i="82"/>
  <c r="AD168" i="82"/>
  <c r="AL168" i="82"/>
  <c r="AM168" i="82" s="1"/>
  <c r="AD170" i="82"/>
  <c r="AL170" i="82" s="1"/>
  <c r="AM170" i="82" s="1"/>
  <c r="AL4" i="82"/>
  <c r="AM4" i="82" s="1"/>
  <c r="AE17" i="82"/>
  <c r="AF17" i="82" s="1"/>
  <c r="AG17" i="82" s="1"/>
  <c r="BB19" i="82"/>
  <c r="AE21" i="82"/>
  <c r="AF21" i="82" s="1"/>
  <c r="AG21" i="82" s="1"/>
  <c r="AE25" i="82"/>
  <c r="AF25" i="82" s="1"/>
  <c r="AG25" i="82" s="1"/>
  <c r="AE29" i="82"/>
  <c r="AF29" i="82" s="1"/>
  <c r="AG29" i="82" s="1"/>
  <c r="BB31" i="82"/>
  <c r="AE33" i="82"/>
  <c r="AF33" i="82" s="1"/>
  <c r="AG33" i="82" s="1"/>
  <c r="AE40" i="82"/>
  <c r="AF40" i="82" s="1"/>
  <c r="AG40" i="82" s="1"/>
  <c r="AE44" i="82"/>
  <c r="AF44" i="82" s="1"/>
  <c r="AG44" i="82" s="1"/>
  <c r="BB49" i="82"/>
  <c r="AE50" i="82"/>
  <c r="AF50" i="82" s="1"/>
  <c r="AG50" i="82" s="1"/>
  <c r="AE54" i="82"/>
  <c r="AF54" i="82" s="1"/>
  <c r="AG54" i="82" s="1"/>
  <c r="AE58" i="82"/>
  <c r="AF58" i="82" s="1"/>
  <c r="AG58" i="82" s="1"/>
  <c r="AE62" i="82"/>
  <c r="AF62" i="82" s="1"/>
  <c r="AG62" i="82" s="1"/>
  <c r="AE66" i="82"/>
  <c r="AF66" i="82" s="1"/>
  <c r="AG66" i="82" s="1"/>
  <c r="AE70" i="82"/>
  <c r="AF70" i="82" s="1"/>
  <c r="AG70" i="82" s="1"/>
  <c r="AE83" i="82"/>
  <c r="AE86" i="82"/>
  <c r="AD90" i="82"/>
  <c r="AL90" i="82"/>
  <c r="AM90" i="82" s="1"/>
  <c r="AD110" i="82"/>
  <c r="AL110" i="82"/>
  <c r="AM110" i="82" s="1"/>
  <c r="AD112" i="82"/>
  <c r="AL112" i="82" s="1"/>
  <c r="AM112" i="82" s="1"/>
  <c r="AD118" i="82"/>
  <c r="AL118" i="82" s="1"/>
  <c r="AM118" i="82" s="1"/>
  <c r="AD121" i="82"/>
  <c r="AL121" i="82" s="1"/>
  <c r="AM121" i="82" s="1"/>
  <c r="AD123" i="82"/>
  <c r="AL123" i="82" s="1"/>
  <c r="AM123" i="82" s="1"/>
  <c r="AD135" i="82"/>
  <c r="AL135" i="82"/>
  <c r="AM135" i="82" s="1"/>
  <c r="AD158" i="82"/>
  <c r="AL158" i="82" s="1"/>
  <c r="AM158" i="82" s="1"/>
  <c r="AH183" i="82"/>
  <c r="AI183" i="82" s="1"/>
  <c r="AE183" i="82"/>
  <c r="AF183" i="82" s="1"/>
  <c r="AG183" i="82" s="1"/>
  <c r="Z183" i="82"/>
  <c r="BC31" i="82"/>
  <c r="AL39" i="82"/>
  <c r="AM39" i="82" s="1"/>
  <c r="AL41" i="82"/>
  <c r="AM41" i="82" s="1"/>
  <c r="AL43" i="82"/>
  <c r="AM43" i="82" s="1"/>
  <c r="Z48" i="82"/>
  <c r="AL48" i="82"/>
  <c r="AM48" i="82" s="1"/>
  <c r="Z52" i="82"/>
  <c r="AL52" i="82"/>
  <c r="AM52" i="82" s="1"/>
  <c r="Z56" i="82"/>
  <c r="AL56" i="82"/>
  <c r="AM56" i="82" s="1"/>
  <c r="Z60" i="82"/>
  <c r="AL60" i="82"/>
  <c r="AM60" i="82" s="1"/>
  <c r="Z64" i="82"/>
  <c r="AL64" i="82"/>
  <c r="AM64" i="82" s="1"/>
  <c r="AL86" i="82"/>
  <c r="AM86" i="82" s="1"/>
  <c r="Z87" i="82"/>
  <c r="AH87" i="82"/>
  <c r="AI87" i="82" s="1"/>
  <c r="AD92" i="82"/>
  <c r="AL92" i="82" s="1"/>
  <c r="AM92" i="82" s="1"/>
  <c r="AD98" i="82"/>
  <c r="AL98" i="82"/>
  <c r="AM98" i="82" s="1"/>
  <c r="AD102" i="82"/>
  <c r="AL102" i="82" s="1"/>
  <c r="AM102" i="82" s="1"/>
  <c r="AD114" i="82"/>
  <c r="AL114" i="82"/>
  <c r="AM114" i="82" s="1"/>
  <c r="AD116" i="82"/>
  <c r="AL116" i="82" s="1"/>
  <c r="AM116" i="82" s="1"/>
  <c r="AD126" i="82"/>
  <c r="AL126" i="82" s="1"/>
  <c r="AM126" i="82" s="1"/>
  <c r="AD128" i="82"/>
  <c r="Z140" i="82"/>
  <c r="AH140" i="82"/>
  <c r="AI140" i="82" s="1"/>
  <c r="AE140" i="82"/>
  <c r="AE141" i="82"/>
  <c r="Z141" i="82"/>
  <c r="AH141" i="82"/>
  <c r="AI141" i="82" s="1"/>
  <c r="AH142" i="82"/>
  <c r="AI142" i="82" s="1"/>
  <c r="AE142" i="82"/>
  <c r="Z142" i="82"/>
  <c r="Z147" i="82"/>
  <c r="AH147" i="82"/>
  <c r="AI147" i="82" s="1"/>
  <c r="AE147" i="82"/>
  <c r="AH150" i="82"/>
  <c r="AI150" i="82" s="1"/>
  <c r="AE150" i="82"/>
  <c r="Z150" i="82"/>
  <c r="AD154" i="82"/>
  <c r="AL154" i="82"/>
  <c r="AM154" i="82" s="1"/>
  <c r="AD160" i="82"/>
  <c r="AL160" i="82"/>
  <c r="AM160" i="82" s="1"/>
  <c r="Z187" i="82"/>
  <c r="AH187" i="82"/>
  <c r="AI187" i="82" s="1"/>
  <c r="AE187" i="82"/>
  <c r="Z194" i="82"/>
  <c r="AE194" i="82"/>
  <c r="AH194" i="82"/>
  <c r="AI194" i="82" s="1"/>
  <c r="AL3" i="82"/>
  <c r="AM3" i="82" s="1"/>
  <c r="AL15" i="82"/>
  <c r="AM15" i="82" s="1"/>
  <c r="AL19" i="82"/>
  <c r="AM19" i="82" s="1"/>
  <c r="AL23" i="82"/>
  <c r="AM23" i="82" s="1"/>
  <c r="AL27" i="82"/>
  <c r="AM27" i="82" s="1"/>
  <c r="AL31" i="82"/>
  <c r="AM31" i="82" s="1"/>
  <c r="AL35" i="82"/>
  <c r="AM35" i="82" s="1"/>
  <c r="Z77" i="82"/>
  <c r="AH83" i="82"/>
  <c r="AI83" i="82" s="1"/>
  <c r="AI119" i="82"/>
  <c r="AF119" i="82"/>
  <c r="AG119" i="82" s="1"/>
  <c r="AD129" i="82"/>
  <c r="AL129" i="82" s="1"/>
  <c r="AM129" i="82" s="1"/>
  <c r="AD136" i="82"/>
  <c r="AL136" i="82" s="1"/>
  <c r="AM136" i="82" s="1"/>
  <c r="Z139" i="82"/>
  <c r="AH139" i="82"/>
  <c r="AI139" i="82" s="1"/>
  <c r="AE139" i="82"/>
  <c r="AF139" i="82" s="1"/>
  <c r="AG139" i="82" s="1"/>
  <c r="AD152" i="82"/>
  <c r="AL152" i="82" s="1"/>
  <c r="AM152" i="82" s="1"/>
  <c r="AD156" i="82"/>
  <c r="AL156" i="82" s="1"/>
  <c r="AM156" i="82" s="1"/>
  <c r="Z163" i="82"/>
  <c r="AH163" i="82"/>
  <c r="AI163" i="82" s="1"/>
  <c r="AE163" i="82"/>
  <c r="AL11" i="82"/>
  <c r="AM11" i="82" s="1"/>
  <c r="AF59" i="82"/>
  <c r="AG59" i="82" s="1"/>
  <c r="Z81" i="82"/>
  <c r="AH84" i="82"/>
  <c r="AI84" i="82" s="1"/>
  <c r="AE84" i="82"/>
  <c r="AH88" i="82"/>
  <c r="AI88" i="82" s="1"/>
  <c r="AE88" i="82"/>
  <c r="Z89" i="82"/>
  <c r="AH89" i="82"/>
  <c r="AI89" i="82" s="1"/>
  <c r="AD127" i="82"/>
  <c r="AL127" i="82" s="1"/>
  <c r="AM127" i="82" s="1"/>
  <c r="AD137" i="82"/>
  <c r="AL137" i="82" s="1"/>
  <c r="AM137" i="82" s="1"/>
  <c r="AE149" i="82"/>
  <c r="Z149" i="82"/>
  <c r="AH149" i="82"/>
  <c r="AI149" i="82" s="1"/>
  <c r="AE161" i="82"/>
  <c r="Z161" i="82"/>
  <c r="AH161" i="82"/>
  <c r="AI161" i="82" s="1"/>
  <c r="AD164" i="82"/>
  <c r="AL164" i="82" s="1"/>
  <c r="AM164" i="82" s="1"/>
  <c r="Z166" i="82"/>
  <c r="AH166" i="82"/>
  <c r="AI166" i="82" s="1"/>
  <c r="AE166" i="82"/>
  <c r="AD169" i="82"/>
  <c r="AL169" i="82" s="1"/>
  <c r="AM169" i="82" s="1"/>
  <c r="AD93" i="82"/>
  <c r="AL139" i="82"/>
  <c r="AM139" i="82" s="1"/>
  <c r="AL143" i="82"/>
  <c r="AM143" i="82" s="1"/>
  <c r="AL147" i="82"/>
  <c r="AM147" i="82" s="1"/>
  <c r="AL151" i="82"/>
  <c r="AM151" i="82" s="1"/>
  <c r="AL155" i="82"/>
  <c r="AM155" i="82" s="1"/>
  <c r="AL159" i="82"/>
  <c r="AM159" i="82" s="1"/>
  <c r="AL163" i="82"/>
  <c r="AM163" i="82" s="1"/>
  <c r="AL166" i="82"/>
  <c r="AM166" i="82" s="1"/>
  <c r="Z182" i="82"/>
  <c r="AE182" i="82"/>
  <c r="AE188" i="82"/>
  <c r="AF188" i="82" s="1"/>
  <c r="AG188" i="82" s="1"/>
  <c r="Z188" i="82"/>
  <c r="AD193" i="82"/>
  <c r="AL193" i="82" s="1"/>
  <c r="AM193" i="82" s="1"/>
  <c r="AE196" i="82"/>
  <c r="Z196" i="82"/>
  <c r="AD201" i="82"/>
  <c r="AL201" i="82" s="1"/>
  <c r="AM201" i="82" s="1"/>
  <c r="AD206" i="82"/>
  <c r="AL206" i="82"/>
  <c r="AM206" i="82" s="1"/>
  <c r="Z207" i="82"/>
  <c r="AH207" i="82"/>
  <c r="AI207" i="82" s="1"/>
  <c r="AE207" i="82"/>
  <c r="AD209" i="82"/>
  <c r="AL209" i="82"/>
  <c r="AM209" i="82" s="1"/>
  <c r="AE223" i="82"/>
  <c r="Z223" i="82"/>
  <c r="AH223" i="82"/>
  <c r="AI223" i="82" s="1"/>
  <c r="AE224" i="82"/>
  <c r="Z224" i="82"/>
  <c r="AH224" i="82"/>
  <c r="AI224" i="82" s="1"/>
  <c r="AL84" i="82"/>
  <c r="AM84" i="82" s="1"/>
  <c r="AL88" i="82"/>
  <c r="AM88" i="82" s="1"/>
  <c r="AE97" i="82"/>
  <c r="Z99" i="82"/>
  <c r="AE101" i="82"/>
  <c r="Z103" i="82"/>
  <c r="Z111" i="82"/>
  <c r="AE113" i="82"/>
  <c r="Z115" i="82"/>
  <c r="BB126" i="82"/>
  <c r="AD172" i="82"/>
  <c r="AE173" i="82"/>
  <c r="AD176" i="82"/>
  <c r="AL177" i="82"/>
  <c r="AM177" i="82" s="1"/>
  <c r="AL184" i="82"/>
  <c r="AM184" i="82" s="1"/>
  <c r="Z195" i="82"/>
  <c r="AH195" i="82"/>
  <c r="AI195" i="82" s="1"/>
  <c r="AE195" i="82"/>
  <c r="AF195" i="82" s="1"/>
  <c r="AG195" i="82" s="1"/>
  <c r="AL203" i="82"/>
  <c r="AM203" i="82" s="1"/>
  <c r="AL211" i="82"/>
  <c r="AM211" i="82" s="1"/>
  <c r="Z217" i="82"/>
  <c r="AH217" i="82"/>
  <c r="AI217" i="82" s="1"/>
  <c r="AE217" i="82"/>
  <c r="AE219" i="82"/>
  <c r="AF219" i="82" s="1"/>
  <c r="AG219" i="82" s="1"/>
  <c r="Z219" i="82"/>
  <c r="AH219" i="82"/>
  <c r="AI219" i="82" s="1"/>
  <c r="AE220" i="82"/>
  <c r="Z220" i="82"/>
  <c r="AH220" i="82"/>
  <c r="AI220" i="82" s="1"/>
  <c r="BC126" i="82"/>
  <c r="AL138" i="82"/>
  <c r="AM138" i="82" s="1"/>
  <c r="AL142" i="82"/>
  <c r="AM142" i="82" s="1"/>
  <c r="AL146" i="82"/>
  <c r="AM146" i="82" s="1"/>
  <c r="AL150" i="82"/>
  <c r="AM150" i="82" s="1"/>
  <c r="AH179" i="82"/>
  <c r="AI179" i="82" s="1"/>
  <c r="AE179" i="82"/>
  <c r="AH182" i="82"/>
  <c r="AI182" i="82" s="1"/>
  <c r="AH188" i="82"/>
  <c r="AI188" i="82" s="1"/>
  <c r="AL191" i="82"/>
  <c r="AM191" i="82" s="1"/>
  <c r="AL192" i="82"/>
  <c r="AM192" i="82" s="1"/>
  <c r="AH196" i="82"/>
  <c r="AI196" i="82" s="1"/>
  <c r="AL199" i="82"/>
  <c r="AM199" i="82" s="1"/>
  <c r="AL200" i="82"/>
  <c r="AM200" i="82" s="1"/>
  <c r="AH214" i="82"/>
  <c r="AI214" i="82" s="1"/>
  <c r="AE214" i="82"/>
  <c r="Z221" i="82"/>
  <c r="AH221" i="82"/>
  <c r="AI221" i="82" s="1"/>
  <c r="AE221" i="82"/>
  <c r="AL83" i="82"/>
  <c r="AM83" i="82" s="1"/>
  <c r="AL87" i="82"/>
  <c r="AM87" i="82" s="1"/>
  <c r="BB121" i="82"/>
  <c r="AH173" i="82"/>
  <c r="AI173" i="82" s="1"/>
  <c r="AL178" i="82"/>
  <c r="AM178" i="82" s="1"/>
  <c r="AD181" i="82"/>
  <c r="AL181" i="82" s="1"/>
  <c r="AM181" i="82" s="1"/>
  <c r="AL190" i="82"/>
  <c r="AM190" i="82" s="1"/>
  <c r="BC196" i="82"/>
  <c r="BB196" i="82"/>
  <c r="AL198" i="82"/>
  <c r="AM198" i="82" s="1"/>
  <c r="AL208" i="82"/>
  <c r="AM208" i="82" s="1"/>
  <c r="Z212" i="82"/>
  <c r="AH212" i="82"/>
  <c r="AI212" i="82" s="1"/>
  <c r="AD240" i="82"/>
  <c r="AL240" i="82" s="1"/>
  <c r="AM240" i="82" s="1"/>
  <c r="AH97" i="82"/>
  <c r="AI97" i="82" s="1"/>
  <c r="AH101" i="82"/>
  <c r="AI101" i="82" s="1"/>
  <c r="AH109" i="82"/>
  <c r="AI109" i="82" s="1"/>
  <c r="AH113" i="82"/>
  <c r="AI113" i="82" s="1"/>
  <c r="AL141" i="82"/>
  <c r="AM141" i="82" s="1"/>
  <c r="AL145" i="82"/>
  <c r="AM145" i="82" s="1"/>
  <c r="AL149" i="82"/>
  <c r="AM149" i="82" s="1"/>
  <c r="AL153" i="82"/>
  <c r="AM153" i="82" s="1"/>
  <c r="AL157" i="82"/>
  <c r="AM157" i="82" s="1"/>
  <c r="AL161" i="82"/>
  <c r="AM161" i="82" s="1"/>
  <c r="AD175" i="82"/>
  <c r="AL175" i="82" s="1"/>
  <c r="AM175" i="82" s="1"/>
  <c r="AL182" i="82"/>
  <c r="AM182" i="82" s="1"/>
  <c r="AD185" i="82"/>
  <c r="AL185" i="82" s="1"/>
  <c r="AM185" i="82" s="1"/>
  <c r="AD189" i="82"/>
  <c r="AL189" i="82" s="1"/>
  <c r="AM189" i="82" s="1"/>
  <c r="AE192" i="82"/>
  <c r="Z192" i="82"/>
  <c r="AD197" i="82"/>
  <c r="AL197" i="82" s="1"/>
  <c r="AM197" i="82" s="1"/>
  <c r="AE200" i="82"/>
  <c r="Z200" i="82"/>
  <c r="AD202" i="82"/>
  <c r="AL202" i="82" s="1"/>
  <c r="AM202" i="82" s="1"/>
  <c r="Z203" i="82"/>
  <c r="AH203" i="82"/>
  <c r="AI203" i="82" s="1"/>
  <c r="AE203" i="82"/>
  <c r="AD205" i="82"/>
  <c r="AL205" i="82" s="1"/>
  <c r="AM205" i="82" s="1"/>
  <c r="AF212" i="82"/>
  <c r="AG212" i="82" s="1"/>
  <c r="AE215" i="82"/>
  <c r="Z215" i="82"/>
  <c r="AH215" i="82"/>
  <c r="AI215" i="82" s="1"/>
  <c r="AE227" i="82"/>
  <c r="Z227" i="82"/>
  <c r="AH227" i="82"/>
  <c r="AI227" i="82" s="1"/>
  <c r="AD242" i="82"/>
  <c r="AL242" i="82" s="1"/>
  <c r="AM242" i="82" s="1"/>
  <c r="AL173" i="82"/>
  <c r="AM173" i="82" s="1"/>
  <c r="AE180" i="82"/>
  <c r="Z180" i="82"/>
  <c r="AL186" i="82"/>
  <c r="AM186" i="82" s="1"/>
  <c r="AL187" i="82"/>
  <c r="AM187" i="82" s="1"/>
  <c r="Z191" i="82"/>
  <c r="AH191" i="82"/>
  <c r="AI191" i="82" s="1"/>
  <c r="AE191" i="82"/>
  <c r="Z199" i="82"/>
  <c r="AH199" i="82"/>
  <c r="AI199" i="82" s="1"/>
  <c r="AE199" i="82"/>
  <c r="BC201" i="82"/>
  <c r="BB201" i="82"/>
  <c r="AL207" i="82"/>
  <c r="AM207" i="82" s="1"/>
  <c r="AE208" i="82"/>
  <c r="Z208" i="82"/>
  <c r="AH208" i="82"/>
  <c r="AI208" i="82" s="1"/>
  <c r="AL215" i="82"/>
  <c r="AM215" i="82" s="1"/>
  <c r="AL140" i="82"/>
  <c r="AM140" i="82" s="1"/>
  <c r="AL144" i="82"/>
  <c r="AM144" i="82" s="1"/>
  <c r="BB166" i="82"/>
  <c r="AD171" i="82"/>
  <c r="AL171" i="82" s="1"/>
  <c r="AM171" i="82" s="1"/>
  <c r="AL179" i="82"/>
  <c r="AM179" i="82" s="1"/>
  <c r="BC180" i="82"/>
  <c r="BB180" i="82"/>
  <c r="AL188" i="82"/>
  <c r="AM188" i="82" s="1"/>
  <c r="Z190" i="82"/>
  <c r="AE190" i="82"/>
  <c r="AF190" i="82" s="1"/>
  <c r="AG190" i="82" s="1"/>
  <c r="AH192" i="82"/>
  <c r="AI192" i="82" s="1"/>
  <c r="AL195" i="82"/>
  <c r="AM195" i="82" s="1"/>
  <c r="AL196" i="82"/>
  <c r="AM196" i="82" s="1"/>
  <c r="Z198" i="82"/>
  <c r="AE198" i="82"/>
  <c r="AF198" i="82" s="1"/>
  <c r="AG198" i="82" s="1"/>
  <c r="AH200" i="82"/>
  <c r="AI200" i="82" s="1"/>
  <c r="AH210" i="82"/>
  <c r="AI210" i="82" s="1"/>
  <c r="AE210" i="82"/>
  <c r="Z216" i="82"/>
  <c r="AH216" i="82"/>
  <c r="AD225" i="82"/>
  <c r="AL225" i="82" s="1"/>
  <c r="AM225" i="82" s="1"/>
  <c r="AD246" i="82"/>
  <c r="AL246" i="82" s="1"/>
  <c r="AM246" i="82" s="1"/>
  <c r="Z178" i="82"/>
  <c r="AE178" i="82"/>
  <c r="AF178" i="82" s="1"/>
  <c r="AG178" i="82" s="1"/>
  <c r="AH180" i="82"/>
  <c r="AI180" i="82" s="1"/>
  <c r="AL183" i="82"/>
  <c r="AM183" i="82" s="1"/>
  <c r="BC192" i="82"/>
  <c r="BB192" i="82"/>
  <c r="AL194" i="82"/>
  <c r="AM194" i="82" s="1"/>
  <c r="AL204" i="82"/>
  <c r="AM204" i="82" s="1"/>
  <c r="Z211" i="82"/>
  <c r="AH211" i="82"/>
  <c r="AI211" i="82" s="1"/>
  <c r="AH213" i="82"/>
  <c r="AI213" i="82" s="1"/>
  <c r="AE213" i="82"/>
  <c r="AD218" i="82"/>
  <c r="AD222" i="82"/>
  <c r="AL222" i="82" s="1"/>
  <c r="AM222" i="82" s="1"/>
  <c r="AD226" i="82"/>
  <c r="AL226" i="82" s="1"/>
  <c r="AM226" i="82" s="1"/>
  <c r="AH228" i="82"/>
  <c r="AI228" i="82" s="1"/>
  <c r="AD231" i="82"/>
  <c r="AL231" i="82" s="1"/>
  <c r="AM231" i="82" s="1"/>
  <c r="AD233" i="82"/>
  <c r="AL233" i="82" s="1"/>
  <c r="AM233" i="82" s="1"/>
  <c r="AD235" i="82"/>
  <c r="AL235" i="82" s="1"/>
  <c r="AM235" i="82" s="1"/>
  <c r="AD237" i="82"/>
  <c r="AD239" i="82"/>
  <c r="AD241" i="82"/>
  <c r="AE243" i="82"/>
  <c r="AD244" i="82"/>
  <c r="AL244" i="82" s="1"/>
  <c r="AM244" i="82" s="1"/>
  <c r="Z245" i="82"/>
  <c r="AD261" i="82"/>
  <c r="AL261" i="82" s="1"/>
  <c r="AM261" i="82" s="1"/>
  <c r="Z263" i="82"/>
  <c r="AE267" i="82"/>
  <c r="AE271" i="82"/>
  <c r="AF271" i="82" s="1"/>
  <c r="AG271" i="82" s="1"/>
  <c r="AD273" i="82"/>
  <c r="AL273" i="82" s="1"/>
  <c r="AM273" i="82" s="1"/>
  <c r="Z286" i="82"/>
  <c r="AE286" i="82"/>
  <c r="AF286" i="82" s="1"/>
  <c r="AG286" i="82" s="1"/>
  <c r="AD289" i="82"/>
  <c r="AL289" i="82" s="1"/>
  <c r="AM289" i="82" s="1"/>
  <c r="AD313" i="82"/>
  <c r="AL313" i="82" s="1"/>
  <c r="AM313" i="82" s="1"/>
  <c r="AD337" i="82"/>
  <c r="AL337" i="82"/>
  <c r="AM337" i="82" s="1"/>
  <c r="AL213" i="82"/>
  <c r="AM213" i="82" s="1"/>
  <c r="AL217" i="82"/>
  <c r="AM217" i="82" s="1"/>
  <c r="AL221" i="82"/>
  <c r="AM221" i="82" s="1"/>
  <c r="Z228" i="82"/>
  <c r="Z232" i="82"/>
  <c r="Z236" i="82"/>
  <c r="AH243" i="82"/>
  <c r="AI243" i="82" s="1"/>
  <c r="AH257" i="82"/>
  <c r="AI257" i="82" s="1"/>
  <c r="AH259" i="82"/>
  <c r="AI259" i="82" s="1"/>
  <c r="Z259" i="82"/>
  <c r="AE265" i="82"/>
  <c r="Z265" i="82"/>
  <c r="AH265" i="82"/>
  <c r="AI265" i="82" s="1"/>
  <c r="AH267" i="82"/>
  <c r="AI267" i="82" s="1"/>
  <c r="Z274" i="82"/>
  <c r="AE274" i="82"/>
  <c r="AH284" i="82"/>
  <c r="AI284" i="82" s="1"/>
  <c r="AE284" i="82"/>
  <c r="Z284" i="82"/>
  <c r="AE301" i="82"/>
  <c r="AL301" i="82"/>
  <c r="AM301" i="82" s="1"/>
  <c r="AH301" i="82"/>
  <c r="AI301" i="82" s="1"/>
  <c r="AL230" i="82"/>
  <c r="AM230" i="82" s="1"/>
  <c r="AL234" i="82"/>
  <c r="AM234" i="82" s="1"/>
  <c r="AL238" i="82"/>
  <c r="AM238" i="82" s="1"/>
  <c r="AE245" i="82"/>
  <c r="AF245" i="82" s="1"/>
  <c r="AG245" i="82" s="1"/>
  <c r="AL249" i="82"/>
  <c r="AM249" i="82" s="1"/>
  <c r="AH250" i="82"/>
  <c r="AI250" i="82" s="1"/>
  <c r="AE251" i="82"/>
  <c r="AF251" i="82" s="1"/>
  <c r="AG251" i="82" s="1"/>
  <c r="AD253" i="82"/>
  <c r="AE259" i="82"/>
  <c r="AD260" i="82"/>
  <c r="AL260" i="82" s="1"/>
  <c r="AM260" i="82" s="1"/>
  <c r="AD272" i="82"/>
  <c r="AL272" i="82" s="1"/>
  <c r="AM272" i="82" s="1"/>
  <c r="AL284" i="82"/>
  <c r="AM284" i="82" s="1"/>
  <c r="BC286" i="82"/>
  <c r="BB286" i="82"/>
  <c r="Z317" i="82"/>
  <c r="AL317" i="82"/>
  <c r="AM317" i="82" s="1"/>
  <c r="AH317" i="82"/>
  <c r="AI317" i="82" s="1"/>
  <c r="AE317" i="82"/>
  <c r="AH328" i="82"/>
  <c r="AI328" i="82" s="1"/>
  <c r="AE328" i="82"/>
  <c r="Z328" i="82"/>
  <c r="AL328" i="82"/>
  <c r="AM328" i="82" s="1"/>
  <c r="AL212" i="82"/>
  <c r="AM212" i="82" s="1"/>
  <c r="AL216" i="82"/>
  <c r="AM216" i="82" s="1"/>
  <c r="AL220" i="82"/>
  <c r="AM220" i="82" s="1"/>
  <c r="AL224" i="82"/>
  <c r="AM224" i="82" s="1"/>
  <c r="AL257" i="82"/>
  <c r="AM257" i="82" s="1"/>
  <c r="AH263" i="82"/>
  <c r="AI263" i="82" s="1"/>
  <c r="AH274" i="82"/>
  <c r="AI274" i="82" s="1"/>
  <c r="AD277" i="82"/>
  <c r="AL277" i="82" s="1"/>
  <c r="AM277" i="82" s="1"/>
  <c r="AH288" i="82"/>
  <c r="AI288" i="82" s="1"/>
  <c r="AE288" i="82"/>
  <c r="AF288" i="82" s="1"/>
  <c r="AG288" i="82" s="1"/>
  <c r="Z288" i="82"/>
  <c r="AH332" i="82"/>
  <c r="AI332" i="82" s="1"/>
  <c r="Z332" i="82"/>
  <c r="AL332" i="82"/>
  <c r="AM332" i="82" s="1"/>
  <c r="AE332" i="82"/>
  <c r="AH336" i="82"/>
  <c r="AI336" i="82" s="1"/>
  <c r="Z336" i="82"/>
  <c r="AL336" i="82"/>
  <c r="AM336" i="82" s="1"/>
  <c r="AE336" i="82"/>
  <c r="Z243" i="82"/>
  <c r="AL255" i="82"/>
  <c r="AM255" i="82" s="1"/>
  <c r="Z264" i="82"/>
  <c r="AL265" i="82"/>
  <c r="AM265" i="82" s="1"/>
  <c r="AD268" i="82"/>
  <c r="AL268" i="82" s="1"/>
  <c r="AM268" i="82" s="1"/>
  <c r="Z270" i="82"/>
  <c r="AE270" i="82"/>
  <c r="AF270" i="82" s="1"/>
  <c r="AG270" i="82" s="1"/>
  <c r="Z278" i="82"/>
  <c r="AE278" i="82"/>
  <c r="AF278" i="82" s="1"/>
  <c r="AG278" i="82" s="1"/>
  <c r="AD302" i="82"/>
  <c r="AL302" i="82" s="1"/>
  <c r="AM302" i="82" s="1"/>
  <c r="AL219" i="82"/>
  <c r="AM219" i="82" s="1"/>
  <c r="BB222" i="82"/>
  <c r="AL223" i="82"/>
  <c r="AM223" i="82" s="1"/>
  <c r="AL227" i="82"/>
  <c r="AM227" i="82" s="1"/>
  <c r="AE232" i="82"/>
  <c r="AF232" i="82" s="1"/>
  <c r="AG232" i="82" s="1"/>
  <c r="AE236" i="82"/>
  <c r="AF236" i="82" s="1"/>
  <c r="AG236" i="82" s="1"/>
  <c r="AL245" i="82"/>
  <c r="AM245" i="82" s="1"/>
  <c r="Z250" i="82"/>
  <c r="AL250" i="82"/>
  <c r="AM250" i="82" s="1"/>
  <c r="AH266" i="82"/>
  <c r="AI266" i="82" s="1"/>
  <c r="AE266" i="82"/>
  <c r="Z266" i="82"/>
  <c r="Z271" i="82"/>
  <c r="AH276" i="82"/>
  <c r="AI276" i="82" s="1"/>
  <c r="AE276" i="82"/>
  <c r="Z276" i="82"/>
  <c r="AD281" i="82"/>
  <c r="AL281" i="82" s="1"/>
  <c r="AM281" i="82" s="1"/>
  <c r="AE311" i="82"/>
  <c r="Z311" i="82"/>
  <c r="AL311" i="82"/>
  <c r="AM311" i="82" s="1"/>
  <c r="AH311" i="82"/>
  <c r="AI311" i="82" s="1"/>
  <c r="AD318" i="82"/>
  <c r="AL318" i="82"/>
  <c r="AM318" i="82" s="1"/>
  <c r="AH325" i="82"/>
  <c r="AI325" i="82" s="1"/>
  <c r="AE325" i="82"/>
  <c r="Z325" i="82"/>
  <c r="AL325" i="82"/>
  <c r="AM325" i="82" s="1"/>
  <c r="Z251" i="82"/>
  <c r="AD256" i="82"/>
  <c r="AL256" i="82"/>
  <c r="AM256" i="82" s="1"/>
  <c r="Z257" i="82"/>
  <c r="Z262" i="82"/>
  <c r="AE262" i="82"/>
  <c r="AF262" i="82" s="1"/>
  <c r="AG262" i="82" s="1"/>
  <c r="AL267" i="82"/>
  <c r="AM267" i="82" s="1"/>
  <c r="AD269" i="82"/>
  <c r="AL269" i="82" s="1"/>
  <c r="AM269" i="82" s="1"/>
  <c r="AL276" i="82"/>
  <c r="AM276" i="82" s="1"/>
  <c r="Z282" i="82"/>
  <c r="AE282" i="82"/>
  <c r="AF282" i="82" s="1"/>
  <c r="AG282" i="82" s="1"/>
  <c r="AD305" i="82"/>
  <c r="AL305" i="82" s="1"/>
  <c r="AM305" i="82" s="1"/>
  <c r="AH252" i="82"/>
  <c r="AI252" i="82" s="1"/>
  <c r="Z252" i="82"/>
  <c r="AF257" i="82"/>
  <c r="AG257" i="82" s="1"/>
  <c r="AH280" i="82"/>
  <c r="AI280" i="82" s="1"/>
  <c r="AE280" i="82"/>
  <c r="Z280" i="82"/>
  <c r="AD285" i="82"/>
  <c r="AL285" i="82"/>
  <c r="AM285" i="82" s="1"/>
  <c r="AD307" i="82"/>
  <c r="AL307" i="82" s="1"/>
  <c r="AM307" i="82" s="1"/>
  <c r="AD333" i="82"/>
  <c r="AL333" i="82" s="1"/>
  <c r="AM333" i="82" s="1"/>
  <c r="Z292" i="82"/>
  <c r="AL292" i="82"/>
  <c r="AM292" i="82" s="1"/>
  <c r="Z296" i="82"/>
  <c r="AL296" i="82"/>
  <c r="AM296" i="82" s="1"/>
  <c r="AH297" i="82"/>
  <c r="AI297" i="82" s="1"/>
  <c r="Z300" i="82"/>
  <c r="AL300" i="82"/>
  <c r="AM300" i="82" s="1"/>
  <c r="Z304" i="82"/>
  <c r="AH323" i="82"/>
  <c r="AI323" i="82" s="1"/>
  <c r="AE345" i="82"/>
  <c r="AF345" i="82" s="1"/>
  <c r="AG345" i="82" s="1"/>
  <c r="AE347" i="82"/>
  <c r="AF347" i="82" s="1"/>
  <c r="AG347" i="82" s="1"/>
  <c r="AL352" i="82"/>
  <c r="AM352" i="82" s="1"/>
  <c r="Z353" i="82"/>
  <c r="AL361" i="82"/>
  <c r="AM361" i="82" s="1"/>
  <c r="AL363" i="82"/>
  <c r="AM363" i="82" s="1"/>
  <c r="Z364" i="82"/>
  <c r="Z368" i="82"/>
  <c r="AF373" i="82"/>
  <c r="AG373" i="82" s="1"/>
  <c r="AI373" i="82"/>
  <c r="AE406" i="82"/>
  <c r="Z406" i="82"/>
  <c r="AH406" i="82"/>
  <c r="AI406" i="82" s="1"/>
  <c r="AE419" i="82"/>
  <c r="Z419" i="82"/>
  <c r="AH419" i="82"/>
  <c r="AI419" i="82" s="1"/>
  <c r="AL428" i="82"/>
  <c r="AM428" i="82" s="1"/>
  <c r="AD428" i="82"/>
  <c r="AH290" i="82"/>
  <c r="AI290" i="82" s="1"/>
  <c r="Z310" i="82"/>
  <c r="AL310" i="82"/>
  <c r="AM310" i="82" s="1"/>
  <c r="Z315" i="82"/>
  <c r="Z319" i="82"/>
  <c r="AL322" i="82"/>
  <c r="AM322" i="82" s="1"/>
  <c r="AL365" i="82"/>
  <c r="AM365" i="82" s="1"/>
  <c r="AL367" i="82"/>
  <c r="AM367" i="82" s="1"/>
  <c r="AD416" i="82"/>
  <c r="AL416" i="82" s="1"/>
  <c r="AM416" i="82" s="1"/>
  <c r="AD422" i="82"/>
  <c r="AL422" i="82" s="1"/>
  <c r="AM422" i="82" s="1"/>
  <c r="AE429" i="82"/>
  <c r="AH429" i="82"/>
  <c r="AI429" i="82" s="1"/>
  <c r="AH444" i="82"/>
  <c r="AI444" i="82" s="1"/>
  <c r="AL444" i="82"/>
  <c r="AM444" i="82" s="1"/>
  <c r="AE444" i="82"/>
  <c r="Z444" i="82"/>
  <c r="Z342" i="82"/>
  <c r="AH342" i="82"/>
  <c r="AI342" i="82" s="1"/>
  <c r="AD390" i="82"/>
  <c r="AL390" i="82" s="1"/>
  <c r="AM390" i="82" s="1"/>
  <c r="AF398" i="82"/>
  <c r="AG398" i="82" s="1"/>
  <c r="AE402" i="82"/>
  <c r="Z402" i="82"/>
  <c r="AH402" i="82"/>
  <c r="AI402" i="82" s="1"/>
  <c r="AD410" i="82"/>
  <c r="AL410" i="82" s="1"/>
  <c r="AM410" i="82" s="1"/>
  <c r="AE417" i="82"/>
  <c r="AF417" i="82" s="1"/>
  <c r="AG417" i="82" s="1"/>
  <c r="AH417" i="82"/>
  <c r="AI417" i="82" s="1"/>
  <c r="AH423" i="82"/>
  <c r="AI423" i="82" s="1"/>
  <c r="AL429" i="82"/>
  <c r="AM429" i="82" s="1"/>
  <c r="AL432" i="82"/>
  <c r="AM432" i="82" s="1"/>
  <c r="AD432" i="82"/>
  <c r="AD436" i="82"/>
  <c r="Z442" i="82"/>
  <c r="AE442" i="82"/>
  <c r="AH442" i="82"/>
  <c r="AI442" i="82" s="1"/>
  <c r="AE344" i="82"/>
  <c r="AH344" i="82"/>
  <c r="AI344" i="82" s="1"/>
  <c r="Z346" i="82"/>
  <c r="AH346" i="82"/>
  <c r="AI346" i="82" s="1"/>
  <c r="AE355" i="82"/>
  <c r="AH355" i="82"/>
  <c r="AI355" i="82" s="1"/>
  <c r="Z374" i="82"/>
  <c r="AH374" i="82"/>
  <c r="AI374" i="82" s="1"/>
  <c r="AE377" i="82"/>
  <c r="Z377" i="82"/>
  <c r="AH377" i="82"/>
  <c r="AI377" i="82" s="1"/>
  <c r="Z378" i="82"/>
  <c r="AH378" i="82"/>
  <c r="AI378" i="82" s="1"/>
  <c r="AE381" i="82"/>
  <c r="Z381" i="82"/>
  <c r="AH381" i="82"/>
  <c r="AI381" i="82" s="1"/>
  <c r="Z382" i="82"/>
  <c r="AH382" i="82"/>
  <c r="AI382" i="82" s="1"/>
  <c r="AE385" i="82"/>
  <c r="Z385" i="82"/>
  <c r="AH385" i="82"/>
  <c r="AI385" i="82" s="1"/>
  <c r="Z386" i="82"/>
  <c r="AH386" i="82"/>
  <c r="AI386" i="82" s="1"/>
  <c r="AF395" i="82"/>
  <c r="AG395" i="82" s="1"/>
  <c r="AF397" i="82"/>
  <c r="AG397" i="82" s="1"/>
  <c r="AF399" i="82"/>
  <c r="AG399" i="82" s="1"/>
  <c r="AL402" i="82"/>
  <c r="AM402" i="82" s="1"/>
  <c r="AE411" i="82"/>
  <c r="Z411" i="82"/>
  <c r="AH411" i="82"/>
  <c r="AI411" i="82" s="1"/>
  <c r="AD420" i="82"/>
  <c r="AL420" i="82" s="1"/>
  <c r="AM420" i="82" s="1"/>
  <c r="AD426" i="82"/>
  <c r="AL426" i="82" s="1"/>
  <c r="AM426" i="82" s="1"/>
  <c r="AE433" i="82"/>
  <c r="AF433" i="82" s="1"/>
  <c r="AG433" i="82" s="1"/>
  <c r="AH433" i="82"/>
  <c r="AI433" i="82" s="1"/>
  <c r="AD437" i="82"/>
  <c r="AL264" i="82"/>
  <c r="AM264" i="82" s="1"/>
  <c r="AL271" i="82"/>
  <c r="AM271" i="82" s="1"/>
  <c r="AL290" i="82"/>
  <c r="AM290" i="82" s="1"/>
  <c r="AH291" i="82"/>
  <c r="AI291" i="82" s="1"/>
  <c r="Z294" i="82"/>
  <c r="AL294" i="82"/>
  <c r="AM294" i="82" s="1"/>
  <c r="AH295" i="82"/>
  <c r="AI295" i="82" s="1"/>
  <c r="AE310" i="82"/>
  <c r="AF310" i="82" s="1"/>
  <c r="AG310" i="82" s="1"/>
  <c r="AE315" i="82"/>
  <c r="AF315" i="82" s="1"/>
  <c r="AG315" i="82" s="1"/>
  <c r="AE319" i="82"/>
  <c r="AF319" i="82" s="1"/>
  <c r="AG319" i="82" s="1"/>
  <c r="Z323" i="82"/>
  <c r="Z326" i="82"/>
  <c r="Z329" i="82"/>
  <c r="AE346" i="82"/>
  <c r="AE348" i="82"/>
  <c r="AH348" i="82"/>
  <c r="AI348" i="82" s="1"/>
  <c r="Z350" i="82"/>
  <c r="AH350" i="82"/>
  <c r="AI350" i="82" s="1"/>
  <c r="Z357" i="82"/>
  <c r="AH357" i="82"/>
  <c r="AI357" i="82" s="1"/>
  <c r="AD358" i="82"/>
  <c r="AL358" i="82" s="1"/>
  <c r="AM358" i="82" s="1"/>
  <c r="AE359" i="82"/>
  <c r="AH359" i="82"/>
  <c r="AI359" i="82" s="1"/>
  <c r="Z369" i="82"/>
  <c r="AH369" i="82"/>
  <c r="AI369" i="82" s="1"/>
  <c r="AD370" i="82"/>
  <c r="AL370" i="82" s="1"/>
  <c r="AM370" i="82" s="1"/>
  <c r="AE371" i="82"/>
  <c r="AH371" i="82"/>
  <c r="AI371" i="82" s="1"/>
  <c r="AE374" i="82"/>
  <c r="AF374" i="82" s="1"/>
  <c r="AG374" i="82" s="1"/>
  <c r="AL377" i="82"/>
  <c r="AM377" i="82" s="1"/>
  <c r="AE378" i="82"/>
  <c r="AF378" i="82" s="1"/>
  <c r="AG378" i="82" s="1"/>
  <c r="AL381" i="82"/>
  <c r="AM381" i="82" s="1"/>
  <c r="AE382" i="82"/>
  <c r="AL385" i="82"/>
  <c r="AM385" i="82" s="1"/>
  <c r="AE386" i="82"/>
  <c r="AE389" i="82"/>
  <c r="Z389" i="82"/>
  <c r="AH389" i="82"/>
  <c r="AI389" i="82" s="1"/>
  <c r="AD407" i="82"/>
  <c r="AL407" i="82" s="1"/>
  <c r="AM407" i="82" s="1"/>
  <c r="AE421" i="82"/>
  <c r="AF421" i="82" s="1"/>
  <c r="AG421" i="82" s="1"/>
  <c r="AH421" i="82"/>
  <c r="AI421" i="82" s="1"/>
  <c r="AL442" i="82"/>
  <c r="AM442" i="82" s="1"/>
  <c r="AH304" i="82"/>
  <c r="AI304" i="82" s="1"/>
  <c r="AE316" i="82"/>
  <c r="AF316" i="82" s="1"/>
  <c r="AG316" i="82" s="1"/>
  <c r="AL342" i="82"/>
  <c r="AM342" i="82" s="1"/>
  <c r="AE352" i="82"/>
  <c r="AH352" i="82"/>
  <c r="AI352" i="82" s="1"/>
  <c r="AL353" i="82"/>
  <c r="AM353" i="82" s="1"/>
  <c r="AE357" i="82"/>
  <c r="Z361" i="82"/>
  <c r="AH361" i="82"/>
  <c r="AI361" i="82" s="1"/>
  <c r="AD362" i="82"/>
  <c r="AL362" i="82" s="1"/>
  <c r="AM362" i="82" s="1"/>
  <c r="AE363" i="82"/>
  <c r="AH363" i="82"/>
  <c r="AI363" i="82" s="1"/>
  <c r="AL364" i="82"/>
  <c r="AM364" i="82" s="1"/>
  <c r="AE369" i="82"/>
  <c r="AL389" i="82"/>
  <c r="AM389" i="82" s="1"/>
  <c r="AD405" i="82"/>
  <c r="AL405" i="82" s="1"/>
  <c r="AM405" i="82" s="1"/>
  <c r="AE409" i="82"/>
  <c r="AH409" i="82"/>
  <c r="AI409" i="82" s="1"/>
  <c r="AD414" i="82"/>
  <c r="AL414" i="82" s="1"/>
  <c r="AM414" i="82" s="1"/>
  <c r="AL421" i="82"/>
  <c r="AM421" i="82" s="1"/>
  <c r="AD424" i="82"/>
  <c r="AE427" i="82"/>
  <c r="AF427" i="82" s="1"/>
  <c r="AG427" i="82" s="1"/>
  <c r="Z427" i="82"/>
  <c r="AH427" i="82"/>
  <c r="AI427" i="82" s="1"/>
  <c r="AD438" i="82"/>
  <c r="AL438" i="82" s="1"/>
  <c r="AM438" i="82" s="1"/>
  <c r="AL274" i="82"/>
  <c r="AM274" i="82" s="1"/>
  <c r="AL278" i="82"/>
  <c r="AM278" i="82" s="1"/>
  <c r="AL282" i="82"/>
  <c r="AM282" i="82" s="1"/>
  <c r="AL286" i="82"/>
  <c r="AM286" i="82" s="1"/>
  <c r="AE321" i="82"/>
  <c r="AE324" i="82"/>
  <c r="AE326" i="82"/>
  <c r="AF326" i="82" s="1"/>
  <c r="AG326" i="82" s="1"/>
  <c r="AF327" i="82"/>
  <c r="AG327" i="82" s="1"/>
  <c r="AE329" i="82"/>
  <c r="AF329" i="82" s="1"/>
  <c r="AG329" i="82" s="1"/>
  <c r="AL344" i="82"/>
  <c r="AM344" i="82" s="1"/>
  <c r="AL346" i="82"/>
  <c r="AM346" i="82" s="1"/>
  <c r="AL355" i="82"/>
  <c r="AM355" i="82" s="1"/>
  <c r="Z365" i="82"/>
  <c r="AH365" i="82"/>
  <c r="AI365" i="82" s="1"/>
  <c r="AD366" i="82"/>
  <c r="AL366" i="82" s="1"/>
  <c r="AM366" i="82" s="1"/>
  <c r="AE367" i="82"/>
  <c r="AH367" i="82"/>
  <c r="AI367" i="82" s="1"/>
  <c r="AD392" i="82"/>
  <c r="AL392" i="82" s="1"/>
  <c r="AM392" i="82" s="1"/>
  <c r="AD401" i="82"/>
  <c r="AL401" i="82"/>
  <c r="AM401" i="82" s="1"/>
  <c r="AE415" i="82"/>
  <c r="Z415" i="82"/>
  <c r="AH415" i="82"/>
  <c r="AI415" i="82" s="1"/>
  <c r="AE425" i="82"/>
  <c r="AH425" i="82"/>
  <c r="AI425" i="82" s="1"/>
  <c r="AL427" i="82"/>
  <c r="AM427" i="82" s="1"/>
  <c r="AD430" i="82"/>
  <c r="AL430" i="82" s="1"/>
  <c r="AM430" i="82" s="1"/>
  <c r="AE435" i="82"/>
  <c r="Z435" i="82"/>
  <c r="AH435" i="82"/>
  <c r="AI435" i="82" s="1"/>
  <c r="AE294" i="82"/>
  <c r="AF294" i="82" s="1"/>
  <c r="AG294" i="82" s="1"/>
  <c r="AF312" i="82"/>
  <c r="AG312" i="82" s="1"/>
  <c r="AE331" i="82"/>
  <c r="AE341" i="82"/>
  <c r="AE343" i="82"/>
  <c r="AL348" i="82"/>
  <c r="AM348" i="82" s="1"/>
  <c r="AL350" i="82"/>
  <c r="AM350" i="82" s="1"/>
  <c r="AF354" i="82"/>
  <c r="AG354" i="82" s="1"/>
  <c r="AL357" i="82"/>
  <c r="AM357" i="82" s="1"/>
  <c r="AL359" i="82"/>
  <c r="AM359" i="82" s="1"/>
  <c r="Z360" i="82"/>
  <c r="AE365" i="82"/>
  <c r="AL369" i="82"/>
  <c r="AM369" i="82" s="1"/>
  <c r="AL371" i="82"/>
  <c r="AM371" i="82" s="1"/>
  <c r="AD376" i="82"/>
  <c r="AL376" i="82" s="1"/>
  <c r="AM376" i="82" s="1"/>
  <c r="AD380" i="82"/>
  <c r="AL380" i="82" s="1"/>
  <c r="AM380" i="82" s="1"/>
  <c r="AD384" i="82"/>
  <c r="AL384" i="82" s="1"/>
  <c r="AM384" i="82" s="1"/>
  <c r="AD388" i="82"/>
  <c r="AL388" i="82" s="1"/>
  <c r="AM388" i="82" s="1"/>
  <c r="AD403" i="82"/>
  <c r="AL403" i="82" s="1"/>
  <c r="AM403" i="82" s="1"/>
  <c r="AL412" i="82"/>
  <c r="AM412" i="82" s="1"/>
  <c r="AD412" i="82"/>
  <c r="AL415" i="82"/>
  <c r="AM415" i="82" s="1"/>
  <c r="AD418" i="82"/>
  <c r="AL418" i="82" s="1"/>
  <c r="AM418" i="82" s="1"/>
  <c r="AE431" i="82"/>
  <c r="AF431" i="82" s="1"/>
  <c r="AG431" i="82" s="1"/>
  <c r="Z431" i="82"/>
  <c r="AH431" i="82"/>
  <c r="AI431" i="82" s="1"/>
  <c r="AD434" i="82"/>
  <c r="AL434" i="82" s="1"/>
  <c r="AM434" i="82" s="1"/>
  <c r="AD440" i="82"/>
  <c r="AL440" i="82" s="1"/>
  <c r="AM440" i="82" s="1"/>
  <c r="AD375" i="82"/>
  <c r="AL375" i="82" s="1"/>
  <c r="AM375" i="82" s="1"/>
  <c r="AD379" i="82"/>
  <c r="AD383" i="82"/>
  <c r="AD387" i="82"/>
  <c r="AL387" i="82" s="1"/>
  <c r="AM387" i="82" s="1"/>
  <c r="AD391" i="82"/>
  <c r="Z445" i="82"/>
  <c r="AD451" i="82"/>
  <c r="AL451" i="82" s="1"/>
  <c r="AM451" i="82" s="1"/>
  <c r="AD452" i="82"/>
  <c r="AL452" i="82" s="1"/>
  <c r="AM452" i="82" s="1"/>
  <c r="AD473" i="82"/>
  <c r="AL473" i="82" s="1"/>
  <c r="AM473" i="82" s="1"/>
  <c r="AL374" i="82"/>
  <c r="AM374" i="82" s="1"/>
  <c r="AL378" i="82"/>
  <c r="AM378" i="82" s="1"/>
  <c r="AL382" i="82"/>
  <c r="AM382" i="82" s="1"/>
  <c r="AL386" i="82"/>
  <c r="AM386" i="82" s="1"/>
  <c r="AE408" i="82"/>
  <c r="AF408" i="82" s="1"/>
  <c r="AG408" i="82" s="1"/>
  <c r="AL448" i="82"/>
  <c r="AM448" i="82" s="1"/>
  <c r="AE480" i="82"/>
  <c r="AF480" i="82" s="1"/>
  <c r="AG480" i="82" s="1"/>
  <c r="Z480" i="82"/>
  <c r="AH480" i="82"/>
  <c r="AI480" i="82" s="1"/>
  <c r="AD439" i="82"/>
  <c r="AD441" i="82"/>
  <c r="AH448" i="82"/>
  <c r="AI448" i="82" s="1"/>
  <c r="AE448" i="82"/>
  <c r="AD450" i="82"/>
  <c r="AL450" i="82" s="1"/>
  <c r="AM450" i="82" s="1"/>
  <c r="AL445" i="82"/>
  <c r="AM445" i="82" s="1"/>
  <c r="AH464" i="82"/>
  <c r="AI464" i="82" s="1"/>
  <c r="Z464" i="82"/>
  <c r="AE464" i="82"/>
  <c r="AE484" i="82"/>
  <c r="AF484" i="82" s="1"/>
  <c r="AG484" i="82" s="1"/>
  <c r="Z484" i="82"/>
  <c r="AH484" i="82"/>
  <c r="AI484" i="82" s="1"/>
  <c r="AD443" i="82"/>
  <c r="AL443" i="82" s="1"/>
  <c r="AM443" i="82" s="1"/>
  <c r="AH449" i="82"/>
  <c r="AI449" i="82" s="1"/>
  <c r="AE449" i="82"/>
  <c r="Z449" i="82"/>
  <c r="AD477" i="82"/>
  <c r="AL477" i="82" s="1"/>
  <c r="AM477" i="82" s="1"/>
  <c r="AL343" i="82"/>
  <c r="AM343" i="82" s="1"/>
  <c r="AL347" i="82"/>
  <c r="AM347" i="82" s="1"/>
  <c r="AL351" i="82"/>
  <c r="AM351" i="82" s="1"/>
  <c r="AF446" i="82"/>
  <c r="AG446" i="82" s="1"/>
  <c r="AL449" i="82"/>
  <c r="AM449" i="82" s="1"/>
  <c r="AD457" i="82"/>
  <c r="AL457" i="82" s="1"/>
  <c r="AM457" i="82" s="1"/>
  <c r="AD453" i="82"/>
  <c r="AL453" i="82" s="1"/>
  <c r="AM453" i="82" s="1"/>
  <c r="AH456" i="82"/>
  <c r="AI456" i="82" s="1"/>
  <c r="AE456" i="82"/>
  <c r="Z456" i="82"/>
  <c r="AL456" i="82"/>
  <c r="AM456" i="82" s="1"/>
  <c r="AE465" i="82"/>
  <c r="AF465" i="82" s="1"/>
  <c r="AG465" i="82" s="1"/>
  <c r="AE466" i="82"/>
  <c r="AF466" i="82" s="1"/>
  <c r="AG466" i="82" s="1"/>
  <c r="AD468" i="82"/>
  <c r="AD472" i="82"/>
  <c r="AL480" i="82"/>
  <c r="AM480" i="82" s="1"/>
  <c r="AL484" i="82"/>
  <c r="AM484" i="82" s="1"/>
  <c r="AD497" i="82"/>
  <c r="AL497" i="82" s="1"/>
  <c r="AM497" i="82" s="1"/>
  <c r="AD527" i="82"/>
  <c r="AL527" i="82" s="1"/>
  <c r="AM527" i="82" s="1"/>
  <c r="AH462" i="82"/>
  <c r="AI462" i="82" s="1"/>
  <c r="Z518" i="82"/>
  <c r="AH518" i="82"/>
  <c r="AI518" i="82" s="1"/>
  <c r="AL518" i="82"/>
  <c r="AM518" i="82" s="1"/>
  <c r="AN518" i="82" s="1"/>
  <c r="AO518" i="82" s="1"/>
  <c r="AE518" i="82"/>
  <c r="AD535" i="82"/>
  <c r="AL535" i="82" s="1"/>
  <c r="AM535" i="82" s="1"/>
  <c r="AE487" i="82"/>
  <c r="AH487" i="82"/>
  <c r="AI487" i="82" s="1"/>
  <c r="AD490" i="82"/>
  <c r="AL490" i="82" s="1"/>
  <c r="AM490" i="82" s="1"/>
  <c r="AD493" i="82"/>
  <c r="AL493" i="82" s="1"/>
  <c r="AM493" i="82" s="1"/>
  <c r="AE510" i="82"/>
  <c r="AH510" i="82"/>
  <c r="AI510" i="82" s="1"/>
  <c r="Z510" i="82"/>
  <c r="AE515" i="82"/>
  <c r="AH515" i="82"/>
  <c r="AI515" i="82" s="1"/>
  <c r="Z515" i="82"/>
  <c r="AL515" i="82"/>
  <c r="AM515" i="82" s="1"/>
  <c r="AN515" i="82" s="1"/>
  <c r="AO515" i="82" s="1"/>
  <c r="AD531" i="82"/>
  <c r="AL531" i="82" s="1"/>
  <c r="AM531" i="82" s="1"/>
  <c r="Z557" i="82"/>
  <c r="AH557" i="82"/>
  <c r="AI557" i="82" s="1"/>
  <c r="AE557" i="82"/>
  <c r="AL557" i="82"/>
  <c r="AM557" i="82" s="1"/>
  <c r="AL462" i="82"/>
  <c r="AM462" i="82" s="1"/>
  <c r="AL464" i="82"/>
  <c r="AM464" i="82" s="1"/>
  <c r="AL469" i="82"/>
  <c r="AM469" i="82" s="1"/>
  <c r="AD471" i="82"/>
  <c r="AL471" i="82" s="1"/>
  <c r="AM471" i="82" s="1"/>
  <c r="AE475" i="82"/>
  <c r="AH475" i="82"/>
  <c r="AI475" i="82" s="1"/>
  <c r="AE479" i="82"/>
  <c r="AH479" i="82"/>
  <c r="AI479" i="82" s="1"/>
  <c r="AD492" i="82"/>
  <c r="AE496" i="82"/>
  <c r="AD498" i="82"/>
  <c r="AL498" i="82" s="1"/>
  <c r="AM498" i="82" s="1"/>
  <c r="AD501" i="82"/>
  <c r="AL501" i="82"/>
  <c r="AM501" i="82" s="1"/>
  <c r="AE504" i="82"/>
  <c r="Z504" i="82"/>
  <c r="AH504" i="82"/>
  <c r="AI504" i="82" s="1"/>
  <c r="AH526" i="82"/>
  <c r="AI526" i="82" s="1"/>
  <c r="Z526" i="82"/>
  <c r="AE526" i="82"/>
  <c r="Z529" i="82"/>
  <c r="AH529" i="82"/>
  <c r="AI529" i="82" s="1"/>
  <c r="AE529" i="82"/>
  <c r="AL529" i="82"/>
  <c r="AM529" i="82" s="1"/>
  <c r="Z463" i="82"/>
  <c r="AL465" i="82"/>
  <c r="AM465" i="82" s="1"/>
  <c r="AL466" i="82"/>
  <c r="AM466" i="82" s="1"/>
  <c r="AL467" i="82"/>
  <c r="AM467" i="82" s="1"/>
  <c r="AE483" i="82"/>
  <c r="AF483" i="82" s="1"/>
  <c r="AG483" i="82" s="1"/>
  <c r="AH483" i="82"/>
  <c r="AI483" i="82" s="1"/>
  <c r="AH508" i="82"/>
  <c r="AI508" i="82" s="1"/>
  <c r="Z508" i="82"/>
  <c r="AE508" i="82"/>
  <c r="Z511" i="82"/>
  <c r="AH511" i="82"/>
  <c r="AI511" i="82" s="1"/>
  <c r="AE511" i="82"/>
  <c r="AH516" i="82"/>
  <c r="AI516" i="82" s="1"/>
  <c r="AE516" i="82"/>
  <c r="Z516" i="82"/>
  <c r="AE454" i="82"/>
  <c r="AE455" i="82"/>
  <c r="AF455" i="82" s="1"/>
  <c r="AG455" i="82" s="1"/>
  <c r="Z462" i="82"/>
  <c r="Z467" i="82"/>
  <c r="AD489" i="82"/>
  <c r="AL489" i="82" s="1"/>
  <c r="AM489" i="82" s="1"/>
  <c r="AD505" i="82"/>
  <c r="AL505" i="82" s="1"/>
  <c r="AM505" i="82" s="1"/>
  <c r="Z509" i="82"/>
  <c r="AH509" i="82"/>
  <c r="AI509" i="82" s="1"/>
  <c r="AE509" i="82"/>
  <c r="AD485" i="82"/>
  <c r="AL485" i="82" s="1"/>
  <c r="AM485" i="82" s="1"/>
  <c r="AH488" i="82"/>
  <c r="AI488" i="82" s="1"/>
  <c r="AD502" i="82"/>
  <c r="AL502" i="82" s="1"/>
  <c r="AM502" i="82" s="1"/>
  <c r="Z521" i="82"/>
  <c r="AH521" i="82"/>
  <c r="AI521" i="82" s="1"/>
  <c r="AL521" i="82"/>
  <c r="AM521" i="82" s="1"/>
  <c r="AE521" i="82"/>
  <c r="AL446" i="82"/>
  <c r="AM446" i="82" s="1"/>
  <c r="AE460" i="82"/>
  <c r="AE461" i="82"/>
  <c r="AF461" i="82" s="1"/>
  <c r="AG461" i="82" s="1"/>
  <c r="AE463" i="82"/>
  <c r="AF463" i="82" s="1"/>
  <c r="AG463" i="82" s="1"/>
  <c r="Z469" i="82"/>
  <c r="AH469" i="82"/>
  <c r="AI469" i="82" s="1"/>
  <c r="AD481" i="82"/>
  <c r="AL481" i="82" s="1"/>
  <c r="AM481" i="82" s="1"/>
  <c r="AD494" i="82"/>
  <c r="AL494" i="82" s="1"/>
  <c r="AM494" i="82" s="1"/>
  <c r="AE500" i="82"/>
  <c r="Z500" i="82"/>
  <c r="AH500" i="82"/>
  <c r="AI500" i="82" s="1"/>
  <c r="AD512" i="82"/>
  <c r="Z533" i="82"/>
  <c r="AH533" i="82"/>
  <c r="AI533" i="82" s="1"/>
  <c r="AL533" i="82"/>
  <c r="AM533" i="82" s="1"/>
  <c r="AE533" i="82"/>
  <c r="AD470" i="82"/>
  <c r="AL470" i="82" s="1"/>
  <c r="AM470" i="82" s="1"/>
  <c r="AD474" i="82"/>
  <c r="AL474" i="82" s="1"/>
  <c r="AM474" i="82" s="1"/>
  <c r="AD478" i="82"/>
  <c r="AL478" i="82" s="1"/>
  <c r="AM478" i="82" s="1"/>
  <c r="AD482" i="82"/>
  <c r="AD486" i="82"/>
  <c r="Z507" i="82"/>
  <c r="AA516" i="82"/>
  <c r="AL517" i="82"/>
  <c r="AM517" i="82" s="1"/>
  <c r="AN517" i="82" s="1"/>
  <c r="AO517" i="82" s="1"/>
  <c r="BB517" i="82"/>
  <c r="AL520" i="82"/>
  <c r="AM520" i="82" s="1"/>
  <c r="AN520" i="82" s="1"/>
  <c r="AO520" i="82" s="1"/>
  <c r="AL524" i="82"/>
  <c r="AM524" i="82" s="1"/>
  <c r="AH528" i="82"/>
  <c r="AI528" i="82" s="1"/>
  <c r="AH536" i="82"/>
  <c r="AD540" i="82"/>
  <c r="AE559" i="82"/>
  <c r="Z559" i="82"/>
  <c r="AH559" i="82"/>
  <c r="AI559" i="82" s="1"/>
  <c r="AL570" i="82"/>
  <c r="AM570" i="82" s="1"/>
  <c r="AN570" i="82" s="1"/>
  <c r="AO570" i="82" s="1"/>
  <c r="AL507" i="82"/>
  <c r="AM507" i="82" s="1"/>
  <c r="Z513" i="82"/>
  <c r="R518" i="82"/>
  <c r="Z524" i="82"/>
  <c r="AL544" i="82"/>
  <c r="AM544" i="82" s="1"/>
  <c r="AE570" i="82"/>
  <c r="Z570" i="82"/>
  <c r="AH570" i="82"/>
  <c r="AI570" i="82" s="1"/>
  <c r="AH491" i="82"/>
  <c r="AH499" i="82"/>
  <c r="AI499" i="82" s="1"/>
  <c r="AH503" i="82"/>
  <c r="AI503" i="82" s="1"/>
  <c r="AH506" i="82"/>
  <c r="AI506" i="82" s="1"/>
  <c r="AL510" i="82"/>
  <c r="AM510" i="82" s="1"/>
  <c r="AL513" i="82"/>
  <c r="AM513" i="82" s="1"/>
  <c r="R517" i="82"/>
  <c r="R520" i="82"/>
  <c r="AD525" i="82"/>
  <c r="Z530" i="82"/>
  <c r="AE532" i="82"/>
  <c r="AL534" i="82"/>
  <c r="AM534" i="82" s="1"/>
  <c r="AH543" i="82"/>
  <c r="AI543" i="82" s="1"/>
  <c r="AD569" i="82"/>
  <c r="AD584" i="82"/>
  <c r="AL584" i="82" s="1"/>
  <c r="AM584" i="82" s="1"/>
  <c r="AL504" i="82"/>
  <c r="AM504" i="82" s="1"/>
  <c r="AL509" i="82"/>
  <c r="AM509" i="82" s="1"/>
  <c r="AE537" i="82"/>
  <c r="Z537" i="82"/>
  <c r="AH537" i="82"/>
  <c r="AI537" i="82" s="1"/>
  <c r="AL538" i="82"/>
  <c r="AM538" i="82" s="1"/>
  <c r="AD539" i="82"/>
  <c r="AL539" i="82" s="1"/>
  <c r="AM539" i="82" s="1"/>
  <c r="AD541" i="82"/>
  <c r="AL541" i="82" s="1"/>
  <c r="AM541" i="82" s="1"/>
  <c r="AL543" i="82"/>
  <c r="AM543" i="82" s="1"/>
  <c r="AD546" i="82"/>
  <c r="AL546" i="82" s="1"/>
  <c r="AM546" i="82" s="1"/>
  <c r="AH548" i="82"/>
  <c r="AI548" i="82" s="1"/>
  <c r="AL548" i="82"/>
  <c r="AM548" i="82" s="1"/>
  <c r="Z548" i="82"/>
  <c r="AE548" i="82"/>
  <c r="AD549" i="82"/>
  <c r="AH556" i="82"/>
  <c r="AI556" i="82" s="1"/>
  <c r="Z556" i="82"/>
  <c r="AL556" i="82"/>
  <c r="AM556" i="82" s="1"/>
  <c r="AE556" i="82"/>
  <c r="AE507" i="82"/>
  <c r="AF507" i="82" s="1"/>
  <c r="AG507" i="82" s="1"/>
  <c r="AE513" i="82"/>
  <c r="AF513" i="82" s="1"/>
  <c r="AG513" i="82" s="1"/>
  <c r="AE524" i="82"/>
  <c r="AF524" i="82" s="1"/>
  <c r="AG524" i="82" s="1"/>
  <c r="AL526" i="82"/>
  <c r="AM526" i="82" s="1"/>
  <c r="AE530" i="82"/>
  <c r="AF530" i="82" s="1"/>
  <c r="AG530" i="82" s="1"/>
  <c r="AH576" i="82"/>
  <c r="AI576" i="82" s="1"/>
  <c r="Z576" i="82"/>
  <c r="AE576" i="82"/>
  <c r="AL475" i="82"/>
  <c r="AM475" i="82" s="1"/>
  <c r="AL479" i="82"/>
  <c r="AM479" i="82" s="1"/>
  <c r="AL483" i="82"/>
  <c r="AM483" i="82" s="1"/>
  <c r="AL487" i="82"/>
  <c r="AM487" i="82" s="1"/>
  <c r="AL506" i="82"/>
  <c r="AM506" i="82" s="1"/>
  <c r="AL508" i="82"/>
  <c r="AM508" i="82" s="1"/>
  <c r="AN508" i="82" s="1"/>
  <c r="AO508" i="82" s="1"/>
  <c r="AL511" i="82"/>
  <c r="AM511" i="82" s="1"/>
  <c r="AD522" i="82"/>
  <c r="BB523" i="82"/>
  <c r="Z534" i="82"/>
  <c r="AD542" i="82"/>
  <c r="AL542" i="82" s="1"/>
  <c r="AM542" i="82" s="1"/>
  <c r="AL552" i="82"/>
  <c r="AM552" i="82" s="1"/>
  <c r="AD553" i="82"/>
  <c r="Z561" i="82"/>
  <c r="AH561" i="82"/>
  <c r="AI561" i="82" s="1"/>
  <c r="AE561" i="82"/>
  <c r="AF574" i="82"/>
  <c r="AG574" i="82" s="1"/>
  <c r="AI574" i="82"/>
  <c r="AL516" i="82"/>
  <c r="AM516" i="82" s="1"/>
  <c r="AN516" i="82" s="1"/>
  <c r="AO516" i="82" s="1"/>
  <c r="Z517" i="82"/>
  <c r="AD519" i="82"/>
  <c r="AL519" i="82" s="1"/>
  <c r="AM519" i="82" s="1"/>
  <c r="Z520" i="82"/>
  <c r="AL532" i="82"/>
  <c r="AM532" i="82" s="1"/>
  <c r="AL537" i="82"/>
  <c r="AM537" i="82" s="1"/>
  <c r="AH544" i="82"/>
  <c r="AI544" i="82" s="1"/>
  <c r="AE544" i="82"/>
  <c r="AF544" i="82" s="1"/>
  <c r="AG544" i="82" s="1"/>
  <c r="AD550" i="82"/>
  <c r="AL550" i="82" s="1"/>
  <c r="AM550" i="82" s="1"/>
  <c r="AH552" i="82"/>
  <c r="AI552" i="82" s="1"/>
  <c r="Z552" i="82"/>
  <c r="AE552" i="82"/>
  <c r="AE594" i="82"/>
  <c r="AH594" i="82"/>
  <c r="AI594" i="82" s="1"/>
  <c r="Z594" i="82"/>
  <c r="BC512" i="82"/>
  <c r="AH514" i="82"/>
  <c r="AI514" i="82" s="1"/>
  <c r="AH523" i="82"/>
  <c r="AI523" i="82" s="1"/>
  <c r="AL530" i="82"/>
  <c r="AM530" i="82" s="1"/>
  <c r="AE534" i="82"/>
  <c r="AF534" i="82" s="1"/>
  <c r="AG534" i="82" s="1"/>
  <c r="AD538" i="82"/>
  <c r="Z543" i="82"/>
  <c r="AD545" i="82"/>
  <c r="AL545" i="82" s="1"/>
  <c r="AM545" i="82" s="1"/>
  <c r="AD554" i="82"/>
  <c r="AL554" i="82"/>
  <c r="AM554" i="82" s="1"/>
  <c r="AF564" i="82"/>
  <c r="AG564" i="82" s="1"/>
  <c r="AD558" i="82"/>
  <c r="BC573" i="82"/>
  <c r="BB573" i="82"/>
  <c r="AL576" i="82"/>
  <c r="AM576" i="82" s="1"/>
  <c r="AF577" i="82"/>
  <c r="AG577" i="82" s="1"/>
  <c r="AH586" i="82"/>
  <c r="AI586" i="82" s="1"/>
  <c r="AF605" i="82"/>
  <c r="AG605" i="82" s="1"/>
  <c r="BC628" i="82"/>
  <c r="BB628" i="82"/>
  <c r="Z563" i="82"/>
  <c r="AF566" i="82"/>
  <c r="AG566" i="82" s="1"/>
  <c r="AL571" i="82"/>
  <c r="AM571" i="82" s="1"/>
  <c r="AN571" i="82" s="1"/>
  <c r="AO571" i="82" s="1"/>
  <c r="AL573" i="82"/>
  <c r="AM573" i="82" s="1"/>
  <c r="AN573" i="82" s="1"/>
  <c r="AO573" i="82" s="1"/>
  <c r="AE589" i="82"/>
  <c r="AH589" i="82"/>
  <c r="AI589" i="82" s="1"/>
  <c r="AD601" i="82"/>
  <c r="AL601" i="82"/>
  <c r="AM601" i="82" s="1"/>
  <c r="AD606" i="82"/>
  <c r="AL606" i="82" s="1"/>
  <c r="AM606" i="82" s="1"/>
  <c r="AL609" i="82"/>
  <c r="AM609" i="82" s="1"/>
  <c r="AD625" i="82"/>
  <c r="AL625" i="82" s="1"/>
  <c r="AM625" i="82" s="1"/>
  <c r="AD633" i="82"/>
  <c r="AH597" i="82"/>
  <c r="AI597" i="82" s="1"/>
  <c r="Z597" i="82"/>
  <c r="AL607" i="82"/>
  <c r="AM607" i="82" s="1"/>
  <c r="AH608" i="82"/>
  <c r="AI608" i="82" s="1"/>
  <c r="Z608" i="82"/>
  <c r="AE608" i="82"/>
  <c r="AH609" i="82"/>
  <c r="AI609" i="82" s="1"/>
  <c r="AE609" i="82"/>
  <c r="Z609" i="82"/>
  <c r="Z629" i="82"/>
  <c r="AH629" i="82"/>
  <c r="AI629" i="82" s="1"/>
  <c r="AE629" i="82"/>
  <c r="AF629" i="82" s="1"/>
  <c r="AG629" i="82" s="1"/>
  <c r="Z583" i="82"/>
  <c r="AH583" i="82"/>
  <c r="AI583" i="82" s="1"/>
  <c r="AD596" i="82"/>
  <c r="AE597" i="82"/>
  <c r="BC598" i="82"/>
  <c r="BB598" i="82"/>
  <c r="AD600" i="82"/>
  <c r="AL600" i="82"/>
  <c r="AM600" i="82" s="1"/>
  <c r="AH607" i="82"/>
  <c r="AI607" i="82" s="1"/>
  <c r="AE607" i="82"/>
  <c r="AF607" i="82" s="1"/>
  <c r="AG607" i="82" s="1"/>
  <c r="Z607" i="82"/>
  <c r="AL615" i="82"/>
  <c r="AM615" i="82" s="1"/>
  <c r="AD615" i="82"/>
  <c r="AD626" i="82"/>
  <c r="BC558" i="82"/>
  <c r="BB558" i="82"/>
  <c r="AH563" i="82"/>
  <c r="AD567" i="82"/>
  <c r="Z571" i="82"/>
  <c r="AL572" i="82"/>
  <c r="AM572" i="82" s="1"/>
  <c r="AE575" i="82"/>
  <c r="AH575" i="82"/>
  <c r="AI575" i="82" s="1"/>
  <c r="AE583" i="82"/>
  <c r="Z592" i="82"/>
  <c r="AE592" i="82"/>
  <c r="AH592" i="82"/>
  <c r="AI592" i="82" s="1"/>
  <c r="BC638" i="82"/>
  <c r="BB638" i="82"/>
  <c r="AL536" i="82"/>
  <c r="AM536" i="82" s="1"/>
  <c r="AF551" i="82"/>
  <c r="AG551" i="82" s="1"/>
  <c r="AD562" i="82"/>
  <c r="AD565" i="82"/>
  <c r="AL565" i="82" s="1"/>
  <c r="AM565" i="82" s="1"/>
  <c r="AD568" i="82"/>
  <c r="AL585" i="82"/>
  <c r="AM585" i="82" s="1"/>
  <c r="AD587" i="82"/>
  <c r="AL588" i="82"/>
  <c r="AM588" i="82" s="1"/>
  <c r="AD590" i="82"/>
  <c r="AL590" i="82" s="1"/>
  <c r="AM590" i="82" s="1"/>
  <c r="AH560" i="82"/>
  <c r="AI560" i="82" s="1"/>
  <c r="AF571" i="82"/>
  <c r="AG571" i="82" s="1"/>
  <c r="Z572" i="82"/>
  <c r="AH572" i="82"/>
  <c r="AI572" i="82" s="1"/>
  <c r="AL581" i="82"/>
  <c r="AM581" i="82" s="1"/>
  <c r="AL591" i="82"/>
  <c r="AM591" i="82" s="1"/>
  <c r="AD593" i="82"/>
  <c r="AL593" i="82" s="1"/>
  <c r="AM593" i="82" s="1"/>
  <c r="AE595" i="82"/>
  <c r="AL595" i="82"/>
  <c r="AM595" i="82" s="1"/>
  <c r="AH595" i="82"/>
  <c r="AI595" i="82" s="1"/>
  <c r="AH603" i="82"/>
  <c r="AI603" i="82" s="1"/>
  <c r="Z603" i="82"/>
  <c r="AL603" i="82"/>
  <c r="AM603" i="82" s="1"/>
  <c r="BB606" i="82"/>
  <c r="AD635" i="82"/>
  <c r="AE573" i="82"/>
  <c r="AH573" i="82"/>
  <c r="AI573" i="82" s="1"/>
  <c r="AH581" i="82"/>
  <c r="AI581" i="82" s="1"/>
  <c r="Z581" i="82"/>
  <c r="AH585" i="82"/>
  <c r="AI585" i="82" s="1"/>
  <c r="Z585" i="82"/>
  <c r="Z588" i="82"/>
  <c r="AH588" i="82"/>
  <c r="AI588" i="82" s="1"/>
  <c r="AH591" i="82"/>
  <c r="AI591" i="82" s="1"/>
  <c r="AE591" i="82"/>
  <c r="AF591" i="82" s="1"/>
  <c r="AG591" i="82" s="1"/>
  <c r="Z591" i="82"/>
  <c r="AL594" i="82"/>
  <c r="AM594" i="82" s="1"/>
  <c r="AF603" i="82"/>
  <c r="AG603" i="82" s="1"/>
  <c r="Z605" i="82"/>
  <c r="Z613" i="82"/>
  <c r="AH613" i="82"/>
  <c r="AI613" i="82" s="1"/>
  <c r="Z621" i="82"/>
  <c r="AH621" i="82"/>
  <c r="AI621" i="82" s="1"/>
  <c r="AE623" i="82"/>
  <c r="AH623" i="82"/>
  <c r="AI623" i="82" s="1"/>
  <c r="AE632" i="82"/>
  <c r="AF632" i="82" s="1"/>
  <c r="AG632" i="82" s="1"/>
  <c r="Z632" i="82"/>
  <c r="AH632" i="82"/>
  <c r="AI632" i="82" s="1"/>
  <c r="AH582" i="82"/>
  <c r="AI582" i="82" s="1"/>
  <c r="AH602" i="82"/>
  <c r="AI602" i="82" s="1"/>
  <c r="AE604" i="82"/>
  <c r="AF604" i="82" s="1"/>
  <c r="AG604" i="82" s="1"/>
  <c r="AJ604" i="82" s="1"/>
  <c r="AD612" i="82"/>
  <c r="AL612" i="82" s="1"/>
  <c r="AM612" i="82" s="1"/>
  <c r="AE613" i="82"/>
  <c r="AF613" i="82" s="1"/>
  <c r="AG613" i="82" s="1"/>
  <c r="AL614" i="82"/>
  <c r="AM614" i="82" s="1"/>
  <c r="AD614" i="82"/>
  <c r="AE616" i="82"/>
  <c r="AF616" i="82" s="1"/>
  <c r="AG616" i="82" s="1"/>
  <c r="AD618" i="82"/>
  <c r="AL618" i="82" s="1"/>
  <c r="AM618" i="82" s="1"/>
  <c r="BB619" i="82"/>
  <c r="AE621" i="82"/>
  <c r="BC624" i="82"/>
  <c r="BB624" i="82"/>
  <c r="AH624" i="82"/>
  <c r="AI624" i="82" s="1"/>
  <c r="AE624" i="82"/>
  <c r="BB627" i="82"/>
  <c r="BC627" i="82"/>
  <c r="AL629" i="82"/>
  <c r="AM629" i="82" s="1"/>
  <c r="BC631" i="82"/>
  <c r="BB631" i="82"/>
  <c r="Z634" i="82"/>
  <c r="AE634" i="82"/>
  <c r="AF634" i="82" s="1"/>
  <c r="AG634" i="82" s="1"/>
  <c r="AH639" i="82"/>
  <c r="AI639" i="82" s="1"/>
  <c r="Z639" i="82"/>
  <c r="AE639" i="82"/>
  <c r="AD644" i="82"/>
  <c r="AD660" i="82"/>
  <c r="AL660" i="82" s="1"/>
  <c r="AM660" i="82" s="1"/>
  <c r="AN660" i="82" s="1"/>
  <c r="AO660" i="82" s="1"/>
  <c r="Z617" i="82"/>
  <c r="AE617" i="82"/>
  <c r="AE619" i="82"/>
  <c r="AH619" i="82"/>
  <c r="AI619" i="82" s="1"/>
  <c r="AL621" i="82"/>
  <c r="AM621" i="82" s="1"/>
  <c r="AD637" i="82"/>
  <c r="AL637" i="82" s="1"/>
  <c r="AM637" i="82" s="1"/>
  <c r="Z646" i="82"/>
  <c r="AE646" i="82"/>
  <c r="AH646" i="82"/>
  <c r="AI646" i="82" s="1"/>
  <c r="AL657" i="82"/>
  <c r="AM657" i="82" s="1"/>
  <c r="AN657" i="82" s="1"/>
  <c r="AO657" i="82" s="1"/>
  <c r="BC678" i="82"/>
  <c r="BB678" i="82"/>
  <c r="AH604" i="82"/>
  <c r="AI604" i="82" s="1"/>
  <c r="Z610" i="82"/>
  <c r="AH611" i="82"/>
  <c r="AI611" i="82" s="1"/>
  <c r="AL613" i="82"/>
  <c r="AM613" i="82" s="1"/>
  <c r="AH617" i="82"/>
  <c r="AI617" i="82" s="1"/>
  <c r="BC620" i="82"/>
  <c r="BB620" i="82"/>
  <c r="BC622" i="82"/>
  <c r="BB622" i="82"/>
  <c r="AL624" i="82"/>
  <c r="AM624" i="82" s="1"/>
  <c r="AD631" i="82"/>
  <c r="AL631" i="82" s="1"/>
  <c r="AM631" i="82" s="1"/>
  <c r="BC636" i="82"/>
  <c r="BB636" i="82"/>
  <c r="Z641" i="82"/>
  <c r="AH641" i="82"/>
  <c r="AI641" i="82" s="1"/>
  <c r="AE641" i="82"/>
  <c r="AL559" i="82"/>
  <c r="AM559" i="82" s="1"/>
  <c r="AL563" i="82"/>
  <c r="AM563" i="82" s="1"/>
  <c r="AL566" i="82"/>
  <c r="AM566" i="82" s="1"/>
  <c r="AL597" i="82"/>
  <c r="AM597" i="82" s="1"/>
  <c r="AL605" i="82"/>
  <c r="AM605" i="82" s="1"/>
  <c r="AL608" i="82"/>
  <c r="AM608" i="82" s="1"/>
  <c r="AL610" i="82"/>
  <c r="AM610" i="82" s="1"/>
  <c r="BC614" i="82"/>
  <c r="Z616" i="82"/>
  <c r="AL619" i="82"/>
  <c r="AM619" i="82" s="1"/>
  <c r="BC637" i="82"/>
  <c r="BB637" i="82"/>
  <c r="BC648" i="82"/>
  <c r="BB648" i="82"/>
  <c r="Z657" i="82"/>
  <c r="AH657" i="82"/>
  <c r="AI657" i="82" s="1"/>
  <c r="AE657" i="82"/>
  <c r="Z673" i="82"/>
  <c r="AL673" i="82"/>
  <c r="AM673" i="82" s="1"/>
  <c r="AE673" i="82"/>
  <c r="AH673" i="82"/>
  <c r="AI673" i="82" s="1"/>
  <c r="BB591" i="82"/>
  <c r="BB596" i="82"/>
  <c r="AL617" i="82"/>
  <c r="AM617" i="82" s="1"/>
  <c r="Z623" i="82"/>
  <c r="BC635" i="82"/>
  <c r="BB635" i="82"/>
  <c r="AL639" i="82"/>
  <c r="AM639" i="82" s="1"/>
  <c r="AE642" i="82"/>
  <c r="AH642" i="82"/>
  <c r="AI642" i="82" s="1"/>
  <c r="Z642" i="82"/>
  <c r="AH654" i="82"/>
  <c r="AI654" i="82" s="1"/>
  <c r="AE654" i="82"/>
  <c r="Z654" i="82"/>
  <c r="AD661" i="82"/>
  <c r="AL661" i="82" s="1"/>
  <c r="AM661" i="82" s="1"/>
  <c r="AN661" i="82" s="1"/>
  <c r="AO661" i="82" s="1"/>
  <c r="AL589" i="82"/>
  <c r="AM589" i="82" s="1"/>
  <c r="BC591" i="82"/>
  <c r="AE620" i="82"/>
  <c r="AF620" i="82" s="1"/>
  <c r="AG620" i="82" s="1"/>
  <c r="BC623" i="82"/>
  <c r="BB623" i="82"/>
  <c r="Z624" i="82"/>
  <c r="BB626" i="82"/>
  <c r="AL632" i="82"/>
  <c r="AM632" i="82" s="1"/>
  <c r="AL634" i="82"/>
  <c r="AM634" i="82" s="1"/>
  <c r="AD647" i="82"/>
  <c r="AD671" i="82"/>
  <c r="AL642" i="82"/>
  <c r="AM642" i="82" s="1"/>
  <c r="Z643" i="82"/>
  <c r="AL649" i="82"/>
  <c r="AM649" i="82" s="1"/>
  <c r="AN649" i="82" s="1"/>
  <c r="AO649" i="82" s="1"/>
  <c r="BC650" i="82"/>
  <c r="BB650" i="82"/>
  <c r="A656" i="82"/>
  <c r="AL656" i="82"/>
  <c r="AM656" i="82" s="1"/>
  <c r="AN656" i="82" s="1"/>
  <c r="AO656" i="82" s="1"/>
  <c r="R663" i="82"/>
  <c r="AE645" i="82"/>
  <c r="AH645" i="82"/>
  <c r="AI645" i="82" s="1"/>
  <c r="AE650" i="82"/>
  <c r="AF650" i="82" s="1"/>
  <c r="AG650" i="82" s="1"/>
  <c r="AJ650" i="82" s="1"/>
  <c r="AL651" i="82"/>
  <c r="AM651" i="82" s="1"/>
  <c r="AN651" i="82" s="1"/>
  <c r="AO651" i="82" s="1"/>
  <c r="AL652" i="82"/>
  <c r="AM652" i="82" s="1"/>
  <c r="AN652" i="82" s="1"/>
  <c r="AO652" i="82" s="1"/>
  <c r="AL654" i="82"/>
  <c r="AM654" i="82" s="1"/>
  <c r="AN654" i="82" s="1"/>
  <c r="AO654" i="82" s="1"/>
  <c r="AE656" i="82"/>
  <c r="AF656" i="82" s="1"/>
  <c r="AG656" i="82" s="1"/>
  <c r="AJ656" i="82" s="1"/>
  <c r="Z656" i="82"/>
  <c r="AD663" i="82"/>
  <c r="AL665" i="82"/>
  <c r="AM665" i="82" s="1"/>
  <c r="AN665" i="82" s="1"/>
  <c r="AO665" i="82" s="1"/>
  <c r="AD665" i="82"/>
  <c r="AE682" i="82"/>
  <c r="AH682" i="82"/>
  <c r="AI682" i="82" s="1"/>
  <c r="Z682" i="82"/>
  <c r="AE670" i="82"/>
  <c r="Z670" i="82"/>
  <c r="AH670" i="82"/>
  <c r="AI670" i="82" s="1"/>
  <c r="Z678" i="82"/>
  <c r="AH678" i="82"/>
  <c r="AI678" i="82" s="1"/>
  <c r="AE678" i="82"/>
  <c r="BB640" i="82"/>
  <c r="BB647" i="82"/>
  <c r="BC647" i="82"/>
  <c r="AE648" i="82"/>
  <c r="AH648" i="82"/>
  <c r="AI648" i="82" s="1"/>
  <c r="AL655" i="82"/>
  <c r="AM655" i="82" s="1"/>
  <c r="AN655" i="82" s="1"/>
  <c r="AO655" i="82" s="1"/>
  <c r="AD655" i="82"/>
  <c r="AL659" i="82"/>
  <c r="AM659" i="82" s="1"/>
  <c r="AN659" i="82" s="1"/>
  <c r="AO659" i="82" s="1"/>
  <c r="Z659" i="82"/>
  <c r="AH659" i="82"/>
  <c r="AI659" i="82" s="1"/>
  <c r="AA664" i="82"/>
  <c r="AD668" i="82"/>
  <c r="AH680" i="82"/>
  <c r="AI680" i="82" s="1"/>
  <c r="Z680" i="82"/>
  <c r="AE680" i="82"/>
  <c r="A624" i="82"/>
  <c r="A620" i="82"/>
  <c r="A616" i="82"/>
  <c r="A675" i="82"/>
  <c r="A641" i="82"/>
  <c r="A664" i="82"/>
  <c r="A663" i="82"/>
  <c r="A660" i="82"/>
  <c r="A674" i="82"/>
  <c r="A667" i="82"/>
  <c r="A651" i="82"/>
  <c r="A645" i="82"/>
  <c r="A692" i="82"/>
  <c r="BC645" i="82"/>
  <c r="Z645" i="82"/>
  <c r="BB645" i="82"/>
  <c r="AL648" i="82"/>
  <c r="AM648" i="82" s="1"/>
  <c r="AN648" i="82" s="1"/>
  <c r="AO648" i="82" s="1"/>
  <c r="AH649" i="82"/>
  <c r="AI649" i="82" s="1"/>
  <c r="Z649" i="82"/>
  <c r="AE653" i="82"/>
  <c r="AH653" i="82"/>
  <c r="AI653" i="82" s="1"/>
  <c r="AL653" i="82"/>
  <c r="AM653" i="82" s="1"/>
  <c r="AN653" i="82" s="1"/>
  <c r="AO653" i="82" s="1"/>
  <c r="AF659" i="82"/>
  <c r="AG659" i="82" s="1"/>
  <c r="AJ659" i="82" s="1"/>
  <c r="A666" i="82"/>
  <c r="AE627" i="82"/>
  <c r="AF627" i="82" s="1"/>
  <c r="AG627" i="82" s="1"/>
  <c r="AH628" i="82"/>
  <c r="BB630" i="82"/>
  <c r="BC630" i="82"/>
  <c r="BB634" i="82"/>
  <c r="AE640" i="82"/>
  <c r="AF640" i="82" s="1"/>
  <c r="AG640" i="82" s="1"/>
  <c r="AL643" i="82"/>
  <c r="AM643" i="82" s="1"/>
  <c r="AN643" i="82" s="1"/>
  <c r="AO643" i="82" s="1"/>
  <c r="AE649" i="82"/>
  <c r="AE651" i="82"/>
  <c r="AF651" i="82" s="1"/>
  <c r="AG651" i="82" s="1"/>
  <c r="AJ651" i="82" s="1"/>
  <c r="AA652" i="82"/>
  <c r="AA655" i="82"/>
  <c r="AD662" i="82"/>
  <c r="AD664" i="82"/>
  <c r="AL678" i="82"/>
  <c r="AM678" i="82" s="1"/>
  <c r="AN678" i="82" s="1"/>
  <c r="AO678" i="82" s="1"/>
  <c r="AD679" i="82"/>
  <c r="AL679" i="82" s="1"/>
  <c r="AM679" i="82" s="1"/>
  <c r="AN679" i="82" s="1"/>
  <c r="AO679" i="82" s="1"/>
  <c r="AE690" i="82"/>
  <c r="AH690" i="82"/>
  <c r="AI690" i="82" s="1"/>
  <c r="Z690" i="82"/>
  <c r="AL690" i="82"/>
  <c r="AM690" i="82" s="1"/>
  <c r="AN690" i="82" s="1"/>
  <c r="AO690" i="82" s="1"/>
  <c r="AL693" i="82"/>
  <c r="AM693" i="82" s="1"/>
  <c r="AN693" i="82" s="1"/>
  <c r="AO693" i="82" s="1"/>
  <c r="AD693" i="82"/>
  <c r="AL622" i="82"/>
  <c r="AM622" i="82" s="1"/>
  <c r="Z630" i="82"/>
  <c r="AH630" i="82"/>
  <c r="BC633" i="82"/>
  <c r="BB633" i="82"/>
  <c r="BC640" i="82"/>
  <c r="AL641" i="82"/>
  <c r="AM641" i="82" s="1"/>
  <c r="BC644" i="82"/>
  <c r="BB644" i="82"/>
  <c r="AL646" i="82"/>
  <c r="AM646" i="82" s="1"/>
  <c r="AN646" i="82" s="1"/>
  <c r="AO646" i="82" s="1"/>
  <c r="Z648" i="82"/>
  <c r="A652" i="82"/>
  <c r="AE652" i="82"/>
  <c r="AF652" i="82" s="1"/>
  <c r="AG652" i="82" s="1"/>
  <c r="BB653" i="82"/>
  <c r="BC673" i="82"/>
  <c r="AL682" i="82"/>
  <c r="AM682" i="82" s="1"/>
  <c r="AN682" i="82" s="1"/>
  <c r="AO682" i="82" s="1"/>
  <c r="BC694" i="82"/>
  <c r="BC700" i="82"/>
  <c r="BB700" i="82"/>
  <c r="A701" i="82"/>
  <c r="AE703" i="82"/>
  <c r="AH703" i="82"/>
  <c r="AI703" i="82" s="1"/>
  <c r="Z703" i="82"/>
  <c r="AL703" i="82"/>
  <c r="AM703" i="82" s="1"/>
  <c r="AN703" i="82" s="1"/>
  <c r="AO703" i="82" s="1"/>
  <c r="R656" i="82"/>
  <c r="AD658" i="82"/>
  <c r="AL658" i="82" s="1"/>
  <c r="AM658" i="82" s="1"/>
  <c r="AN658" i="82" s="1"/>
  <c r="AO658" i="82" s="1"/>
  <c r="R664" i="82"/>
  <c r="AL670" i="82"/>
  <c r="AM670" i="82" s="1"/>
  <c r="AN670" i="82" s="1"/>
  <c r="AO670" i="82" s="1"/>
  <c r="AH677" i="82"/>
  <c r="AI677" i="82" s="1"/>
  <c r="BC689" i="82"/>
  <c r="AL677" i="82"/>
  <c r="AM677" i="82" s="1"/>
  <c r="AN677" i="82" s="1"/>
  <c r="AO677" i="82" s="1"/>
  <c r="AD681" i="82"/>
  <c r="AL681" i="82" s="1"/>
  <c r="AM681" i="82" s="1"/>
  <c r="AN681" i="82" s="1"/>
  <c r="AO681" i="82" s="1"/>
  <c r="AE700" i="82"/>
  <c r="AH700" i="82"/>
  <c r="AI700" i="82" s="1"/>
  <c r="Z666" i="82"/>
  <c r="Z685" i="82"/>
  <c r="AH685" i="82"/>
  <c r="AI685" i="82" s="1"/>
  <c r="AE685" i="82"/>
  <c r="AA660" i="82"/>
  <c r="AA663" i="82"/>
  <c r="AD669" i="82"/>
  <c r="AL669" i="82" s="1"/>
  <c r="AM669" i="82" s="1"/>
  <c r="AN669" i="82" s="1"/>
  <c r="AO669" i="82" s="1"/>
  <c r="A672" i="82"/>
  <c r="AA672" i="82"/>
  <c r="AL685" i="82"/>
  <c r="AM685" i="82" s="1"/>
  <c r="AN685" i="82" s="1"/>
  <c r="AO685" i="82" s="1"/>
  <c r="AD686" i="82"/>
  <c r="AL686" i="82" s="1"/>
  <c r="AM686" i="82" s="1"/>
  <c r="AN686" i="82" s="1"/>
  <c r="AO686" i="82" s="1"/>
  <c r="AD692" i="82"/>
  <c r="AL692" i="82" s="1"/>
  <c r="AM692" i="82" s="1"/>
  <c r="AN692" i="82" s="1"/>
  <c r="AO692" i="82" s="1"/>
  <c r="AA694" i="82"/>
  <c r="BC698" i="82"/>
  <c r="AL627" i="82"/>
  <c r="AM627" i="82" s="1"/>
  <c r="AL650" i="82"/>
  <c r="AM650" i="82" s="1"/>
  <c r="AN650" i="82" s="1"/>
  <c r="AO650" i="82" s="1"/>
  <c r="BC652" i="82"/>
  <c r="BC660" i="82"/>
  <c r="R667" i="82"/>
  <c r="AD675" i="82"/>
  <c r="AL675" i="82" s="1"/>
  <c r="AM675" i="82" s="1"/>
  <c r="BC676" i="82"/>
  <c r="AD688" i="82"/>
  <c r="AL688" i="82" s="1"/>
  <c r="AM688" i="82" s="1"/>
  <c r="AN688" i="82" s="1"/>
  <c r="AO688" i="82" s="1"/>
  <c r="AD701" i="82"/>
  <c r="A790" i="82"/>
  <c r="A786" i="82"/>
  <c r="A782" i="82"/>
  <c r="A791" i="82"/>
  <c r="A787" i="82"/>
  <c r="A783" i="82"/>
  <c r="A779" i="82"/>
  <c r="A775" i="82"/>
  <c r="A769" i="82"/>
  <c r="A792" i="82"/>
  <c r="A788" i="82"/>
  <c r="A784" i="82"/>
  <c r="A780" i="82"/>
  <c r="A789" i="82"/>
  <c r="A785" i="82"/>
  <c r="A781" i="82"/>
  <c r="A747" i="82"/>
  <c r="A744" i="82"/>
  <c r="A740" i="82"/>
  <c r="A745" i="82"/>
  <c r="A741" i="82"/>
  <c r="A737" i="82"/>
  <c r="A733" i="82"/>
  <c r="A729" i="82"/>
  <c r="A724" i="82"/>
  <c r="A778" i="82"/>
  <c r="A776" i="82"/>
  <c r="A765" i="82"/>
  <c r="A777" i="82"/>
  <c r="A770" i="82"/>
  <c r="A771" i="82"/>
  <c r="A767" i="82"/>
  <c r="A763" i="82"/>
  <c r="A760" i="82"/>
  <c r="A754" i="82"/>
  <c r="A753" i="82"/>
  <c r="A739" i="82"/>
  <c r="A764" i="82"/>
  <c r="A768" i="82"/>
  <c r="A774" i="82"/>
  <c r="A759" i="82"/>
  <c r="A752" i="82"/>
  <c r="A728" i="82"/>
  <c r="A757" i="82"/>
  <c r="A751" i="82"/>
  <c r="A743" i="82"/>
  <c r="A738" i="82"/>
  <c r="A726" i="82"/>
  <c r="A719" i="82"/>
  <c r="A715" i="82"/>
  <c r="A761" i="82"/>
  <c r="A758" i="82"/>
  <c r="A749" i="82"/>
  <c r="A736" i="82"/>
  <c r="A766" i="82"/>
  <c r="A762" i="82"/>
  <c r="A748" i="82"/>
  <c r="A746" i="82"/>
  <c r="A742" i="82"/>
  <c r="A734" i="82"/>
  <c r="A727" i="82"/>
  <c r="A755" i="82"/>
  <c r="A735" i="82"/>
  <c r="A731" i="82"/>
  <c r="A722" i="82"/>
  <c r="A718" i="82"/>
  <c r="A756" i="82"/>
  <c r="A723" i="82"/>
  <c r="A709" i="82"/>
  <c r="A750" i="82"/>
  <c r="A713" i="82"/>
  <c r="A725" i="82"/>
  <c r="A720" i="82"/>
  <c r="A712" i="82"/>
  <c r="A721" i="82"/>
  <c r="A732" i="82"/>
  <c r="A716" i="82"/>
  <c r="A714" i="82"/>
  <c r="A698" i="82"/>
  <c r="A730" i="82"/>
  <c r="A717" i="82"/>
  <c r="A710" i="82"/>
  <c r="A707" i="82"/>
  <c r="A702" i="82"/>
  <c r="A699" i="82"/>
  <c r="A696" i="82"/>
  <c r="A688" i="82"/>
  <c r="A680" i="82"/>
  <c r="A668" i="82"/>
  <c r="A705" i="82"/>
  <c r="A711" i="82"/>
  <c r="A700" i="82"/>
  <c r="A695" i="82"/>
  <c r="A687" i="82"/>
  <c r="A679" i="82"/>
  <c r="A676" i="82"/>
  <c r="A706" i="82"/>
  <c r="A703" i="82"/>
  <c r="A697" i="82"/>
  <c r="A690" i="82"/>
  <c r="A682" i="82"/>
  <c r="A693" i="82"/>
  <c r="A685" i="82"/>
  <c r="A677" i="82"/>
  <c r="A673" i="82"/>
  <c r="A665" i="82"/>
  <c r="A708" i="82"/>
  <c r="A704" i="82"/>
  <c r="A684" i="82"/>
  <c r="A686" i="82"/>
  <c r="A659" i="82"/>
  <c r="A683" i="82"/>
  <c r="A671" i="82"/>
  <c r="A670" i="82"/>
  <c r="A669" i="82"/>
  <c r="A662" i="82"/>
  <c r="A654" i="82"/>
  <c r="A646" i="82"/>
  <c r="A643" i="82"/>
  <c r="A633" i="82"/>
  <c r="A629" i="82"/>
  <c r="A694" i="82"/>
  <c r="A689" i="82"/>
  <c r="A678" i="82"/>
  <c r="AL636" i="82"/>
  <c r="AM636" i="82" s="1"/>
  <c r="A644" i="82"/>
  <c r="BB665" i="82"/>
  <c r="BC666" i="82"/>
  <c r="R671" i="82"/>
  <c r="BB673" i="82"/>
  <c r="BC675" i="82"/>
  <c r="BB675" i="82"/>
  <c r="AD676" i="82"/>
  <c r="AA691" i="82"/>
  <c r="R691" i="82"/>
  <c r="AF712" i="82"/>
  <c r="AG712" i="82" s="1"/>
  <c r="AI712" i="82"/>
  <c r="BC712" i="82"/>
  <c r="BB712" i="82"/>
  <c r="AI713" i="82"/>
  <c r="AF713" i="82"/>
  <c r="AG713" i="82" s="1"/>
  <c r="R670" i="82"/>
  <c r="AD672" i="82"/>
  <c r="AL674" i="82"/>
  <c r="AM674" i="82" s="1"/>
  <c r="AA678" i="82"/>
  <c r="AF687" i="82"/>
  <c r="AG687" i="82" s="1"/>
  <c r="AJ687" i="82" s="1"/>
  <c r="AH691" i="82"/>
  <c r="Z691" i="82"/>
  <c r="Z696" i="82"/>
  <c r="AH696" i="82"/>
  <c r="AI696" i="82" s="1"/>
  <c r="AL697" i="82"/>
  <c r="AM697" i="82" s="1"/>
  <c r="AN697" i="82" s="1"/>
  <c r="AO697" i="82" s="1"/>
  <c r="AF698" i="82"/>
  <c r="AG698" i="82" s="1"/>
  <c r="AJ698" i="82" s="1"/>
  <c r="AD705" i="82"/>
  <c r="AL705" i="82"/>
  <c r="AM705" i="82" s="1"/>
  <c r="Z715" i="82"/>
  <c r="AH715" i="82"/>
  <c r="AI715" i="82" s="1"/>
  <c r="AE715" i="82"/>
  <c r="AF715" i="82" s="1"/>
  <c r="AG715" i="82" s="1"/>
  <c r="BB657" i="82"/>
  <c r="AA669" i="82"/>
  <c r="BC677" i="82"/>
  <c r="BB681" i="82"/>
  <c r="AD683" i="82"/>
  <c r="AL683" i="82" s="1"/>
  <c r="AM683" i="82" s="1"/>
  <c r="AN683" i="82" s="1"/>
  <c r="AO683" i="82" s="1"/>
  <c r="AA686" i="82"/>
  <c r="Z697" i="82"/>
  <c r="AD699" i="82"/>
  <c r="AA704" i="82"/>
  <c r="AE706" i="82"/>
  <c r="AH706" i="82"/>
  <c r="AI706" i="82" s="1"/>
  <c r="AF709" i="82"/>
  <c r="AG709" i="82" s="1"/>
  <c r="AD674" i="82"/>
  <c r="AL687" i="82"/>
  <c r="AM687" i="82" s="1"/>
  <c r="AN687" i="82" s="1"/>
  <c r="AO687" i="82" s="1"/>
  <c r="R689" i="82"/>
  <c r="AL696" i="82"/>
  <c r="AM696" i="82" s="1"/>
  <c r="AN696" i="82" s="1"/>
  <c r="AO696" i="82" s="1"/>
  <c r="AL698" i="82"/>
  <c r="AM698" i="82" s="1"/>
  <c r="AN698" i="82" s="1"/>
  <c r="AO698" i="82" s="1"/>
  <c r="AF702" i="82"/>
  <c r="AG702" i="82" s="1"/>
  <c r="AJ702" i="82" s="1"/>
  <c r="AD704" i="82"/>
  <c r="BB705" i="82"/>
  <c r="AF707" i="82"/>
  <c r="AG707" i="82" s="1"/>
  <c r="Z710" i="82"/>
  <c r="AH710" i="82"/>
  <c r="AI710" i="82" s="1"/>
  <c r="AE710" i="82"/>
  <c r="BC686" i="82"/>
  <c r="AD689" i="82"/>
  <c r="AL691" i="82"/>
  <c r="AM691" i="82" s="1"/>
  <c r="AN691" i="82" s="1"/>
  <c r="AO691" i="82" s="1"/>
  <c r="AD694" i="82"/>
  <c r="AL694" i="82" s="1"/>
  <c r="AM694" i="82" s="1"/>
  <c r="AN694" i="82" s="1"/>
  <c r="AO694" i="82" s="1"/>
  <c r="AD708" i="82"/>
  <c r="AL708" i="82"/>
  <c r="AM708" i="82" s="1"/>
  <c r="AN708" i="82" s="1"/>
  <c r="AO708" i="82" s="1"/>
  <c r="BC671" i="82"/>
  <c r="BC683" i="82"/>
  <c r="AD684" i="82"/>
  <c r="BC691" i="82"/>
  <c r="BB697" i="82"/>
  <c r="AA699" i="82"/>
  <c r="BB703" i="82"/>
  <c r="BB693" i="82"/>
  <c r="BC703" i="82"/>
  <c r="BB706" i="82"/>
  <c r="Z711" i="82"/>
  <c r="BB715" i="82"/>
  <c r="BC715" i="82"/>
  <c r="AE718" i="82"/>
  <c r="AF718" i="82" s="1"/>
  <c r="AG718" i="82" s="1"/>
  <c r="Z718" i="82"/>
  <c r="AD720" i="82"/>
  <c r="AL720" i="82" s="1"/>
  <c r="AM720" i="82" s="1"/>
  <c r="AD733" i="82"/>
  <c r="AD738" i="82"/>
  <c r="BC706" i="82"/>
  <c r="BB714" i="82"/>
  <c r="BC714" i="82"/>
  <c r="AE714" i="82"/>
  <c r="AH714" i="82"/>
  <c r="AI714" i="82" s="1"/>
  <c r="AE717" i="82"/>
  <c r="AH717" i="82"/>
  <c r="AI717" i="82" s="1"/>
  <c r="Z717" i="82"/>
  <c r="AH735" i="82"/>
  <c r="AI735" i="82" s="1"/>
  <c r="AE735" i="82"/>
  <c r="AF735" i="82" s="1"/>
  <c r="AG735" i="82" s="1"/>
  <c r="Z735" i="82"/>
  <c r="BB711" i="82"/>
  <c r="BC711" i="82"/>
  <c r="AD722" i="82"/>
  <c r="AL722" i="82"/>
  <c r="AM722" i="82" s="1"/>
  <c r="AD729" i="82"/>
  <c r="AL729" i="82" s="1"/>
  <c r="AM729" i="82" s="1"/>
  <c r="AD741" i="82"/>
  <c r="Z716" i="82"/>
  <c r="AH716" i="82"/>
  <c r="AI716" i="82" s="1"/>
  <c r="AL702" i="82"/>
  <c r="AM702" i="82" s="1"/>
  <c r="AN702" i="82" s="1"/>
  <c r="AO702" i="82" s="1"/>
  <c r="AL710" i="82"/>
  <c r="AM710" i="82" s="1"/>
  <c r="AE716" i="82"/>
  <c r="AD719" i="82"/>
  <c r="R700" i="82"/>
  <c r="BC708" i="82"/>
  <c r="AL715" i="82"/>
  <c r="AM715" i="82" s="1"/>
  <c r="BB716" i="82"/>
  <c r="BC716" i="82"/>
  <c r="AL718" i="82"/>
  <c r="AM718" i="82" s="1"/>
  <c r="AH737" i="82"/>
  <c r="AI737" i="82" s="1"/>
  <c r="Z737" i="82"/>
  <c r="AE737" i="82"/>
  <c r="AL711" i="82"/>
  <c r="AM711" i="82" s="1"/>
  <c r="BC721" i="82"/>
  <c r="BB710" i="82"/>
  <c r="AH721" i="82"/>
  <c r="AI721" i="82" s="1"/>
  <c r="Z724" i="82"/>
  <c r="BC727" i="82"/>
  <c r="BB742" i="82"/>
  <c r="BC742" i="82"/>
  <c r="AD751" i="82"/>
  <c r="AE754" i="82"/>
  <c r="Z754" i="82"/>
  <c r="AD759" i="82"/>
  <c r="AL759" i="82"/>
  <c r="AM759" i="82" s="1"/>
  <c r="AD761" i="82"/>
  <c r="AL761" i="82" s="1"/>
  <c r="AM761" i="82" s="1"/>
  <c r="AD752" i="82"/>
  <c r="AL752" i="82" s="1"/>
  <c r="AM752" i="82" s="1"/>
  <c r="AD749" i="82"/>
  <c r="BC762" i="82"/>
  <c r="BB762" i="82"/>
  <c r="Z721" i="82"/>
  <c r="AE724" i="82"/>
  <c r="AF724" i="82" s="1"/>
  <c r="AG724" i="82" s="1"/>
  <c r="AD753" i="82"/>
  <c r="BB713" i="82"/>
  <c r="AL717" i="82"/>
  <c r="AM717" i="82" s="1"/>
  <c r="AE728" i="82"/>
  <c r="AF728" i="82" s="1"/>
  <c r="AG728" i="82" s="1"/>
  <c r="AL728" i="82"/>
  <c r="AM728" i="82" s="1"/>
  <c r="AD744" i="82"/>
  <c r="AL744" i="82"/>
  <c r="AM744" i="82" s="1"/>
  <c r="BC713" i="82"/>
  <c r="AL716" i="82"/>
  <c r="AM716" i="82" s="1"/>
  <c r="BB720" i="82"/>
  <c r="AL721" i="82"/>
  <c r="AM721" i="82" s="1"/>
  <c r="Z725" i="82"/>
  <c r="AE725" i="82"/>
  <c r="AF725" i="82" s="1"/>
  <c r="AG725" i="82" s="1"/>
  <c r="AL725" i="82"/>
  <c r="AM725" i="82" s="1"/>
  <c r="AH731" i="82"/>
  <c r="AI731" i="82" s="1"/>
  <c r="Z731" i="82"/>
  <c r="Z734" i="82"/>
  <c r="AH734" i="82"/>
  <c r="AI734" i="82" s="1"/>
  <c r="Z742" i="82"/>
  <c r="AH742" i="82"/>
  <c r="AI742" i="82" s="1"/>
  <c r="BC744" i="82"/>
  <c r="AD760" i="82"/>
  <c r="BB719" i="82"/>
  <c r="AD723" i="82"/>
  <c r="AL724" i="82"/>
  <c r="AM724" i="82" s="1"/>
  <c r="BC726" i="82"/>
  <c r="BB726" i="82"/>
  <c r="AD730" i="82"/>
  <c r="AD740" i="82"/>
  <c r="AD743" i="82"/>
  <c r="BB725" i="82"/>
  <c r="BB739" i="82"/>
  <c r="BB741" i="82"/>
  <c r="BC741" i="82"/>
  <c r="BB743" i="82"/>
  <c r="BC743" i="82"/>
  <c r="AE745" i="82"/>
  <c r="BC722" i="82"/>
  <c r="BB735" i="82"/>
  <c r="BB752" i="82"/>
  <c r="AD757" i="82"/>
  <c r="AL757" i="82" s="1"/>
  <c r="AM757" i="82" s="1"/>
  <c r="AD763" i="82"/>
  <c r="AL763" i="82" s="1"/>
  <c r="AM763" i="82" s="1"/>
  <c r="AL734" i="82"/>
  <c r="AM734" i="82" s="1"/>
  <c r="BB737" i="82"/>
  <c r="BC752" i="82"/>
  <c r="BC754" i="82"/>
  <c r="BB754" i="82"/>
  <c r="AD755" i="82"/>
  <c r="AE758" i="82"/>
  <c r="AH758" i="82"/>
  <c r="AI758" i="82" s="1"/>
  <c r="AE762" i="82"/>
  <c r="AH762" i="82"/>
  <c r="AI762" i="82" s="1"/>
  <c r="AD766" i="82"/>
  <c r="AL766" i="82"/>
  <c r="AM766" i="82" s="1"/>
  <c r="AN766" i="82" s="1"/>
  <c r="AO766" i="82" s="1"/>
  <c r="AD775" i="82"/>
  <c r="AL775" i="82"/>
  <c r="AM775" i="82" s="1"/>
  <c r="AL735" i="82"/>
  <c r="AM735" i="82" s="1"/>
  <c r="AD736" i="82"/>
  <c r="AL736" i="82" s="1"/>
  <c r="AM736" i="82" s="1"/>
  <c r="AL739" i="82"/>
  <c r="AM739" i="82" s="1"/>
  <c r="AD739" i="82"/>
  <c r="AD746" i="82"/>
  <c r="AL746" i="82"/>
  <c r="AM746" i="82" s="1"/>
  <c r="AD756" i="82"/>
  <c r="Z758" i="82"/>
  <c r="AL731" i="82"/>
  <c r="AM731" i="82" s="1"/>
  <c r="BB733" i="82"/>
  <c r="BB736" i="82"/>
  <c r="BC745" i="82"/>
  <c r="BB745" i="82"/>
  <c r="AL758" i="82"/>
  <c r="AM758" i="82" s="1"/>
  <c r="BB738" i="82"/>
  <c r="AL742" i="82"/>
  <c r="AM742" i="82" s="1"/>
  <c r="BC747" i="82"/>
  <c r="BB747" i="82"/>
  <c r="BB760" i="82"/>
  <c r="Z780" i="82"/>
  <c r="AH780" i="82"/>
  <c r="AI780" i="82" s="1"/>
  <c r="AE780" i="82"/>
  <c r="AF780" i="82" s="1"/>
  <c r="AG780" i="82" s="1"/>
  <c r="AL780" i="82"/>
  <c r="AM780" i="82" s="1"/>
  <c r="AD776" i="82"/>
  <c r="BC750" i="82"/>
  <c r="BC758" i="82"/>
  <c r="Z764" i="82"/>
  <c r="AH779" i="82"/>
  <c r="AI779" i="82" s="1"/>
  <c r="AE779" i="82"/>
  <c r="Z779" i="82"/>
  <c r="AL779" i="82"/>
  <c r="AM779" i="82" s="1"/>
  <c r="AE774" i="82"/>
  <c r="AF774" i="82" s="1"/>
  <c r="AG774" i="82" s="1"/>
  <c r="AL774" i="82"/>
  <c r="AM774" i="82" s="1"/>
  <c r="Z774" i="82"/>
  <c r="AH774" i="82"/>
  <c r="AI774" i="82" s="1"/>
  <c r="AH786" i="82"/>
  <c r="AI786" i="82" s="1"/>
  <c r="AE786" i="82"/>
  <c r="Z786" i="82"/>
  <c r="AH790" i="82"/>
  <c r="AI790" i="82" s="1"/>
  <c r="AE790" i="82"/>
  <c r="AF790" i="82" s="1"/>
  <c r="AG790" i="82" s="1"/>
  <c r="Z790" i="82"/>
  <c r="AD777" i="82"/>
  <c r="AL777" i="82" s="1"/>
  <c r="AM777" i="82" s="1"/>
  <c r="AH778" i="82"/>
  <c r="AI778" i="82" s="1"/>
  <c r="Z784" i="82"/>
  <c r="AH784" i="82"/>
  <c r="AI784" i="82" s="1"/>
  <c r="AE784" i="82"/>
  <c r="AF784" i="82" s="1"/>
  <c r="AG784" i="82" s="1"/>
  <c r="AD785" i="82"/>
  <c r="AL785" i="82"/>
  <c r="AM785" i="82" s="1"/>
  <c r="AD789" i="82"/>
  <c r="AL789" i="82" s="1"/>
  <c r="AM789" i="82" s="1"/>
  <c r="AD781" i="82"/>
  <c r="AL781" i="82" s="1"/>
  <c r="AM781" i="82" s="1"/>
  <c r="AH782" i="82"/>
  <c r="AI782" i="82" s="1"/>
  <c r="AE782" i="82"/>
  <c r="Z782" i="82"/>
  <c r="Z783" i="82"/>
  <c r="AH783" i="82"/>
  <c r="AI783" i="82" s="1"/>
  <c r="AE783" i="82"/>
  <c r="AL783" i="82"/>
  <c r="AM783" i="82" s="1"/>
  <c r="AE788" i="82"/>
  <c r="AE792" i="82"/>
  <c r="AL782" i="82"/>
  <c r="AM782" i="82" s="1"/>
  <c r="AL786" i="82"/>
  <c r="AM786" i="82" s="1"/>
  <c r="AE787" i="82"/>
  <c r="AF787" i="82" s="1"/>
  <c r="AG787" i="82" s="1"/>
  <c r="AL790" i="82"/>
  <c r="AM790" i="82" s="1"/>
  <c r="BC785" i="82"/>
  <c r="AH788" i="82"/>
  <c r="AI788" i="82" s="1"/>
  <c r="AH792" i="82"/>
  <c r="AI792" i="82" s="1"/>
  <c r="BB784" i="82"/>
  <c r="AH787" i="82"/>
  <c r="AI787" i="82" s="1"/>
  <c r="AH791" i="82"/>
  <c r="AI791" i="82" s="1"/>
  <c r="AL784" i="82"/>
  <c r="AM784" i="82" s="1"/>
  <c r="BF728" i="81"/>
  <c r="BF727" i="81"/>
  <c r="BF726" i="81"/>
  <c r="BF725" i="81"/>
  <c r="BF724" i="81"/>
  <c r="BF723" i="81"/>
  <c r="BF722" i="81"/>
  <c r="BF721" i="81"/>
  <c r="BF720" i="81"/>
  <c r="BF719" i="81"/>
  <c r="BF718" i="81"/>
  <c r="BF717" i="81"/>
  <c r="BF716" i="81"/>
  <c r="BF715" i="81"/>
  <c r="BF714" i="81"/>
  <c r="BF713" i="81"/>
  <c r="BF712" i="81"/>
  <c r="BF711" i="81"/>
  <c r="BF710" i="81"/>
  <c r="BF323" i="81"/>
  <c r="BF241" i="81"/>
  <c r="BF237" i="81"/>
  <c r="BF238" i="81"/>
  <c r="BF236" i="81"/>
  <c r="BF218" i="81"/>
  <c r="BF217" i="81"/>
  <c r="BF215" i="81"/>
  <c r="BF214" i="81"/>
  <c r="BF210" i="81"/>
  <c r="BF201" i="81"/>
  <c r="BF194" i="81"/>
  <c r="BF170" i="81"/>
  <c r="BF151" i="81"/>
  <c r="BF128" i="81"/>
  <c r="BF126" i="81"/>
  <c r="BF123" i="81"/>
  <c r="BF116" i="81"/>
  <c r="BF79" i="81"/>
  <c r="BF78" i="81"/>
  <c r="BF60" i="81"/>
  <c r="BF49" i="81"/>
  <c r="BF47" i="81"/>
  <c r="BF46" i="81"/>
  <c r="BF39" i="81"/>
  <c r="BF10" i="81"/>
  <c r="BF4" i="81"/>
  <c r="BF190" i="81"/>
  <c r="BF322" i="81"/>
  <c r="BF319" i="81"/>
  <c r="BF318" i="81"/>
  <c r="BF311" i="81"/>
  <c r="BF310" i="81"/>
  <c r="BF781" i="81"/>
  <c r="BF780" i="81"/>
  <c r="BF779" i="81"/>
  <c r="BF778" i="81"/>
  <c r="BF777" i="81"/>
  <c r="BF776" i="81"/>
  <c r="BF775" i="81"/>
  <c r="BF774" i="81"/>
  <c r="BF773" i="81"/>
  <c r="BF772" i="81"/>
  <c r="BF771" i="81"/>
  <c r="BF770" i="81"/>
  <c r="BF769" i="81"/>
  <c r="BF768" i="81"/>
  <c r="BF767" i="81"/>
  <c r="BF761" i="81"/>
  <c r="BF760" i="81"/>
  <c r="BF756" i="81"/>
  <c r="BF753" i="81"/>
  <c r="BF752" i="81"/>
  <c r="BF748" i="81"/>
  <c r="BF747" i="81"/>
  <c r="BF746" i="81"/>
  <c r="BF743" i="81"/>
  <c r="BF699" i="81"/>
  <c r="BF697" i="81"/>
  <c r="BF694" i="81"/>
  <c r="BF692" i="81"/>
  <c r="BF691" i="81"/>
  <c r="BF679" i="81"/>
  <c r="BF676" i="81"/>
  <c r="BF671" i="81"/>
  <c r="BF667" i="81"/>
  <c r="BF666" i="81"/>
  <c r="BF662" i="81"/>
  <c r="BF644" i="81"/>
  <c r="BF640" i="81"/>
  <c r="BF639" i="81"/>
  <c r="BF637" i="81"/>
  <c r="BF636" i="81"/>
  <c r="BF635" i="81"/>
  <c r="BF634" i="81"/>
  <c r="BF631" i="81"/>
  <c r="BF630" i="81"/>
  <c r="BF629" i="81"/>
  <c r="BF628" i="81"/>
  <c r="BF627" i="81"/>
  <c r="BF626" i="81"/>
  <c r="BF625" i="81"/>
  <c r="BF622" i="81"/>
  <c r="BF611" i="81"/>
  <c r="BF609" i="81"/>
  <c r="BF607" i="81"/>
  <c r="BF602" i="81"/>
  <c r="BF600" i="81"/>
  <c r="BF599" i="81"/>
  <c r="BF598" i="81"/>
  <c r="BF595" i="81"/>
  <c r="BF592" i="81"/>
  <c r="BF591" i="81"/>
  <c r="BF586" i="81"/>
  <c r="BF518" i="81"/>
  <c r="BF416" i="81"/>
  <c r="BF415" i="81"/>
  <c r="BF404" i="81"/>
  <c r="BF403" i="81"/>
  <c r="BF401" i="81"/>
  <c r="BF397" i="81"/>
  <c r="BF395" i="81"/>
  <c r="BF392" i="81"/>
  <c r="BF391" i="81"/>
  <c r="BF390" i="81"/>
  <c r="BF385" i="81"/>
  <c r="BF382" i="81"/>
  <c r="BF380" i="81"/>
  <c r="BF378" i="81"/>
  <c r="BF374" i="81"/>
  <c r="BF373" i="81"/>
  <c r="BF332" i="81"/>
  <c r="BF63" i="81"/>
  <c r="BF766" i="81"/>
  <c r="BF327" i="81"/>
  <c r="BF326" i="81"/>
  <c r="BF321" i="81"/>
  <c r="BF320" i="81"/>
  <c r="BF317" i="81"/>
  <c r="BF316" i="81"/>
  <c r="BF314" i="81"/>
  <c r="BF313" i="81"/>
  <c r="BF312" i="81"/>
  <c r="BF308" i="81"/>
  <c r="BF307" i="81"/>
  <c r="BF305" i="81"/>
  <c r="BF303" i="81"/>
  <c r="BF304" i="81"/>
  <c r="BF325" i="81"/>
  <c r="BF302" i="81"/>
  <c r="BF301" i="81"/>
  <c r="BF300" i="81"/>
  <c r="BF299" i="81"/>
  <c r="BF298" i="81"/>
  <c r="BF785" i="81"/>
  <c r="BF784" i="81"/>
  <c r="BF783" i="81"/>
  <c r="BF782" i="81"/>
  <c r="BF435" i="81"/>
  <c r="BF434" i="81"/>
  <c r="BF433" i="81"/>
  <c r="BF432" i="81"/>
  <c r="BF431" i="81"/>
  <c r="BF430" i="81"/>
  <c r="BF429" i="81"/>
  <c r="BF428" i="81"/>
  <c r="BF427" i="81"/>
  <c r="BF426" i="81"/>
  <c r="BF425" i="81"/>
  <c r="BF424" i="81"/>
  <c r="BF423" i="81"/>
  <c r="BF422" i="81"/>
  <c r="BF421" i="81"/>
  <c r="BF420" i="81"/>
  <c r="BF419" i="81"/>
  <c r="BF759" i="81"/>
  <c r="BF758" i="81"/>
  <c r="BF757" i="81"/>
  <c r="BF755" i="81"/>
  <c r="BF754" i="81"/>
  <c r="BF751" i="81"/>
  <c r="BF750" i="81"/>
  <c r="BF749" i="81"/>
  <c r="BF745" i="81"/>
  <c r="BF744" i="81"/>
  <c r="BF735" i="81"/>
  <c r="BF708" i="81"/>
  <c r="BF707" i="81"/>
  <c r="BF706" i="81"/>
  <c r="BF705" i="81"/>
  <c r="BF704" i="81"/>
  <c r="BF702" i="81"/>
  <c r="BF701" i="81"/>
  <c r="BF700" i="81"/>
  <c r="BF696" i="81"/>
  <c r="BF693" i="81"/>
  <c r="BF690" i="81"/>
  <c r="BF688" i="81"/>
  <c r="BF687" i="81"/>
  <c r="BF686" i="81"/>
  <c r="BF685" i="81"/>
  <c r="BF684" i="81"/>
  <c r="BF683" i="81"/>
  <c r="BF682" i="81"/>
  <c r="BF681" i="81"/>
  <c r="BF680" i="81"/>
  <c r="BF678" i="81"/>
  <c r="BF675" i="81"/>
  <c r="BF674" i="81"/>
  <c r="BF673" i="81"/>
  <c r="BF672" i="81"/>
  <c r="BF670" i="81"/>
  <c r="BF669" i="81"/>
  <c r="BF668" i="81"/>
  <c r="BF665" i="81"/>
  <c r="BF664" i="81"/>
  <c r="BF663" i="81"/>
  <c r="BF661" i="81"/>
  <c r="BF660" i="81"/>
  <c r="BF659" i="81"/>
  <c r="BF658" i="81"/>
  <c r="BF657" i="81"/>
  <c r="BF656" i="81"/>
  <c r="BF655" i="81"/>
  <c r="BF654" i="81"/>
  <c r="BF653" i="81"/>
  <c r="BF652" i="81"/>
  <c r="BF651" i="81"/>
  <c r="BF650" i="81"/>
  <c r="BF649" i="81"/>
  <c r="BF648" i="81"/>
  <c r="BF647" i="81"/>
  <c r="BF646" i="81"/>
  <c r="BF645" i="81"/>
  <c r="BF643" i="81"/>
  <c r="BF642" i="81"/>
  <c r="BF641" i="81"/>
  <c r="BF638" i="81"/>
  <c r="BF633" i="81"/>
  <c r="BF632" i="81"/>
  <c r="BF624" i="81"/>
  <c r="BF623" i="81"/>
  <c r="BF621" i="81"/>
  <c r="BF620" i="81"/>
  <c r="BF612" i="81"/>
  <c r="BF610" i="81"/>
  <c r="BF608" i="81"/>
  <c r="BF606" i="81"/>
  <c r="BF605" i="81"/>
  <c r="BF604" i="81"/>
  <c r="BF603" i="81"/>
  <c r="BF601" i="81"/>
  <c r="BF597" i="81"/>
  <c r="BF596" i="81"/>
  <c r="BF594" i="81"/>
  <c r="BF593" i="81"/>
  <c r="BF590" i="81"/>
  <c r="BF589" i="81"/>
  <c r="BF588" i="81"/>
  <c r="BF587" i="81"/>
  <c r="BF585" i="81"/>
  <c r="BF584" i="81"/>
  <c r="BF583" i="81"/>
  <c r="BF582" i="81"/>
  <c r="BF581" i="81"/>
  <c r="BF580" i="81"/>
  <c r="BF579" i="81"/>
  <c r="BF578" i="81"/>
  <c r="BF577" i="81"/>
  <c r="BF576" i="81"/>
  <c r="BF575" i="81"/>
  <c r="BF574" i="81"/>
  <c r="BF573" i="81"/>
  <c r="BF572" i="81"/>
  <c r="BF571" i="81"/>
  <c r="BF569" i="81"/>
  <c r="BF568" i="81"/>
  <c r="BF567" i="81"/>
  <c r="BF566" i="81"/>
  <c r="BF565" i="81"/>
  <c r="BF564" i="81"/>
  <c r="BF563" i="81"/>
  <c r="BF562" i="81"/>
  <c r="BF561" i="81"/>
  <c r="BF560" i="81"/>
  <c r="BF559" i="81"/>
  <c r="BF558" i="81"/>
  <c r="BF557" i="81"/>
  <c r="BF556" i="81"/>
  <c r="BF555" i="81"/>
  <c r="BF554" i="81"/>
  <c r="BF553" i="81"/>
  <c r="BF552" i="81"/>
  <c r="BF551" i="81"/>
  <c r="BF550" i="81"/>
  <c r="BF549" i="81"/>
  <c r="BF548" i="81"/>
  <c r="BF547" i="81"/>
  <c r="BF546" i="81"/>
  <c r="BF545" i="81"/>
  <c r="BF544" i="81"/>
  <c r="BF543" i="81"/>
  <c r="BF542" i="81"/>
  <c r="BF541" i="81"/>
  <c r="BF540" i="81"/>
  <c r="BF539" i="81"/>
  <c r="BF538" i="81"/>
  <c r="BF537" i="81"/>
  <c r="BF536" i="81"/>
  <c r="BF535" i="81"/>
  <c r="BF534" i="81"/>
  <c r="BF533" i="81"/>
  <c r="BF532" i="81"/>
  <c r="BF531" i="81"/>
  <c r="BF530" i="81"/>
  <c r="BF529" i="81"/>
  <c r="BF528" i="81"/>
  <c r="BF527" i="81"/>
  <c r="BF526" i="81"/>
  <c r="BF525" i="81"/>
  <c r="BF524" i="81"/>
  <c r="BF523" i="81"/>
  <c r="BF522" i="81"/>
  <c r="BF521" i="81"/>
  <c r="BF520" i="81"/>
  <c r="BF519" i="81"/>
  <c r="BF517" i="81"/>
  <c r="BF516" i="81"/>
  <c r="BF515" i="81"/>
  <c r="BF514" i="81"/>
  <c r="BF513" i="81"/>
  <c r="BF512" i="81"/>
  <c r="BF511" i="81"/>
  <c r="BF510" i="81"/>
  <c r="BF509" i="81"/>
  <c r="BF508" i="81"/>
  <c r="BF507" i="81"/>
  <c r="BF506" i="81"/>
  <c r="BF505" i="81"/>
  <c r="BF504" i="81"/>
  <c r="BF503" i="81"/>
  <c r="BF502" i="81"/>
  <c r="BF501" i="81"/>
  <c r="BF500" i="81"/>
  <c r="BF499" i="81"/>
  <c r="BF498" i="81"/>
  <c r="BF497" i="81"/>
  <c r="BF496" i="81"/>
  <c r="BF495" i="81"/>
  <c r="BF494" i="81"/>
  <c r="BF493" i="81"/>
  <c r="BF492" i="81"/>
  <c r="BF491" i="81"/>
  <c r="BF490" i="81"/>
  <c r="BF486" i="81"/>
  <c r="BF485" i="81"/>
  <c r="BF484" i="81"/>
  <c r="BF483" i="81"/>
  <c r="BF482" i="81"/>
  <c r="BF481" i="81"/>
  <c r="BF480" i="81"/>
  <c r="BF479" i="81"/>
  <c r="BF478" i="81"/>
  <c r="BF477" i="81"/>
  <c r="BF476" i="81"/>
  <c r="BF475" i="81"/>
  <c r="BF474" i="81"/>
  <c r="BF473" i="81"/>
  <c r="BF472" i="81"/>
  <c r="BF471" i="81"/>
  <c r="BF470" i="81"/>
  <c r="BF469" i="81"/>
  <c r="BF468" i="81"/>
  <c r="BF467" i="81"/>
  <c r="BF466" i="81"/>
  <c r="BF465" i="81"/>
  <c r="BF464" i="81"/>
  <c r="BF461" i="81"/>
  <c r="BF460" i="81"/>
  <c r="BF459" i="81"/>
  <c r="BF458" i="81"/>
  <c r="BF457" i="81"/>
  <c r="BF456" i="81"/>
  <c r="BF455" i="81"/>
  <c r="BF454" i="81"/>
  <c r="BF453" i="81"/>
  <c r="BF452" i="81"/>
  <c r="BF451" i="81"/>
  <c r="BF450" i="81"/>
  <c r="BF449" i="81"/>
  <c r="BF448" i="81"/>
  <c r="BF447" i="81"/>
  <c r="BF446" i="81"/>
  <c r="BF444" i="81"/>
  <c r="BF443" i="81"/>
  <c r="BF442" i="81"/>
  <c r="BF441" i="81"/>
  <c r="BF440" i="81"/>
  <c r="BF439" i="81"/>
  <c r="BF438" i="81"/>
  <c r="BF437" i="81"/>
  <c r="BF402" i="81"/>
  <c r="BF400" i="81"/>
  <c r="BF399" i="81"/>
  <c r="BF398" i="81"/>
  <c r="BF396" i="81"/>
  <c r="BF394" i="81"/>
  <c r="BF393" i="81"/>
  <c r="BF389" i="81"/>
  <c r="BF388" i="81"/>
  <c r="BF387" i="81"/>
  <c r="BF386" i="81"/>
  <c r="BF384" i="81"/>
  <c r="BF383" i="81"/>
  <c r="BF381" i="81"/>
  <c r="BF379" i="81"/>
  <c r="BF377" i="81"/>
  <c r="BF376" i="81"/>
  <c r="BF375" i="81"/>
  <c r="BF372" i="81"/>
  <c r="BF371" i="81"/>
  <c r="BF370" i="81"/>
  <c r="BF369" i="81"/>
  <c r="BF368" i="81"/>
  <c r="BF367" i="81"/>
  <c r="BF366" i="81"/>
  <c r="BF365" i="81"/>
  <c r="BF364" i="81"/>
  <c r="BF363" i="81"/>
  <c r="BF362" i="81"/>
  <c r="BF361" i="81"/>
  <c r="BF360" i="81"/>
  <c r="BF359" i="81"/>
  <c r="BF358" i="81"/>
  <c r="BF357" i="81"/>
  <c r="BF356" i="81"/>
  <c r="BF355" i="81"/>
  <c r="BF354" i="81"/>
  <c r="BF353" i="81"/>
  <c r="BF352" i="81"/>
  <c r="BF351" i="81"/>
  <c r="BF350" i="81"/>
  <c r="BF349" i="81"/>
  <c r="BF348" i="81"/>
  <c r="BF347" i="81"/>
  <c r="BF346" i="81"/>
  <c r="BF345" i="81"/>
  <c r="BF344" i="81"/>
  <c r="BF343" i="81"/>
  <c r="BF342" i="81"/>
  <c r="BF341" i="81"/>
  <c r="BF340" i="81"/>
  <c r="BF339" i="81"/>
  <c r="BF338" i="81"/>
  <c r="BF329" i="81"/>
  <c r="BF291" i="81"/>
  <c r="BF287" i="81"/>
  <c r="BF284" i="81"/>
  <c r="BF282" i="81"/>
  <c r="BF283" i="81"/>
  <c r="BF280" i="81"/>
  <c r="BF281" i="81"/>
  <c r="BF279" i="81"/>
  <c r="BF278" i="81"/>
  <c r="BF277" i="81"/>
  <c r="BF275" i="81"/>
  <c r="BF276" i="81"/>
  <c r="BF274" i="81"/>
  <c r="BF273" i="81"/>
  <c r="BF272" i="81"/>
  <c r="BF270" i="81"/>
  <c r="BF271" i="81"/>
  <c r="BF269" i="81"/>
  <c r="BF268" i="81"/>
  <c r="BF267" i="81"/>
  <c r="BF266" i="81"/>
  <c r="BF265" i="81"/>
  <c r="BF264" i="81"/>
  <c r="BF263" i="81"/>
  <c r="BF262" i="81"/>
  <c r="BF261" i="81"/>
  <c r="BF259" i="81"/>
  <c r="BF260" i="81"/>
  <c r="BF258" i="81"/>
  <c r="BF257" i="81"/>
  <c r="BF255" i="81"/>
  <c r="BF256" i="81"/>
  <c r="BF254" i="81"/>
  <c r="BF253" i="81"/>
  <c r="BF251" i="81"/>
  <c r="BF252" i="81"/>
  <c r="BF249" i="81"/>
  <c r="BF250" i="81"/>
  <c r="BF248" i="81"/>
  <c r="BF247" i="81"/>
  <c r="BF246" i="81"/>
  <c r="BF245" i="81"/>
  <c r="BF244" i="81"/>
  <c r="BF243" i="81"/>
  <c r="BF242" i="81"/>
  <c r="BF240" i="81"/>
  <c r="BF239" i="81"/>
  <c r="BF234" i="81"/>
  <c r="BF235" i="81"/>
  <c r="BF233" i="81"/>
  <c r="BF232" i="81"/>
  <c r="BF231" i="81"/>
  <c r="BF229" i="81"/>
  <c r="BF230" i="81"/>
  <c r="BF228" i="81"/>
  <c r="BF227" i="81"/>
  <c r="BF225" i="81"/>
  <c r="BF226" i="81"/>
  <c r="BF224" i="81"/>
  <c r="BF223" i="81"/>
  <c r="BF222" i="81"/>
  <c r="BF220" i="81"/>
  <c r="BF221" i="81"/>
  <c r="BF219" i="81"/>
  <c r="BF216" i="81"/>
  <c r="BF213" i="81"/>
  <c r="BF212" i="81"/>
  <c r="BF211" i="81"/>
  <c r="BF208" i="81"/>
  <c r="BF209" i="81"/>
  <c r="BF207" i="81"/>
  <c r="BF204" i="81"/>
  <c r="BF203" i="81"/>
  <c r="BF202" i="81"/>
  <c r="BF200" i="81"/>
  <c r="BF199" i="81"/>
  <c r="BF198" i="81"/>
  <c r="BF197" i="81"/>
  <c r="BF196" i="81"/>
  <c r="BF195" i="81"/>
  <c r="BF193" i="81"/>
  <c r="BF192" i="81"/>
  <c r="BF191" i="81"/>
  <c r="BF188" i="81"/>
  <c r="BF187" i="81"/>
  <c r="BF186" i="81"/>
  <c r="BF183" i="81"/>
  <c r="BF182" i="81"/>
  <c r="BF181" i="81"/>
  <c r="BF180" i="81"/>
  <c r="BF179" i="81"/>
  <c r="BF178" i="81"/>
  <c r="BF177" i="81"/>
  <c r="BF176" i="81"/>
  <c r="BF175" i="81"/>
  <c r="BF174" i="81"/>
  <c r="BF173" i="81"/>
  <c r="BF172" i="81"/>
  <c r="BF171" i="81"/>
  <c r="BF169" i="81"/>
  <c r="BF168" i="81"/>
  <c r="BF167" i="81"/>
  <c r="BF166" i="81"/>
  <c r="BF164" i="81"/>
  <c r="BF165" i="81"/>
  <c r="BF163" i="81"/>
  <c r="BF162" i="81"/>
  <c r="BF161" i="81"/>
  <c r="BF160" i="81"/>
  <c r="BF159" i="81"/>
  <c r="BF158" i="81"/>
  <c r="BF157" i="81"/>
  <c r="BF156" i="81"/>
  <c r="BF155" i="81"/>
  <c r="BF153" i="81"/>
  <c r="BF154" i="81"/>
  <c r="BF152" i="81"/>
  <c r="BF150" i="81"/>
  <c r="BF149" i="81"/>
  <c r="BF147" i="81"/>
  <c r="BF148" i="81"/>
  <c r="BF146" i="81"/>
  <c r="BF145" i="81"/>
  <c r="BF144" i="81"/>
  <c r="BF142" i="81"/>
  <c r="BF143" i="81"/>
  <c r="BF141" i="81"/>
  <c r="BF140" i="81"/>
  <c r="BF139" i="81"/>
  <c r="BF138" i="81"/>
  <c r="BF137" i="81"/>
  <c r="BF136" i="81"/>
  <c r="BF135" i="81"/>
  <c r="BF134" i="81"/>
  <c r="BF133" i="81"/>
  <c r="BF132" i="81"/>
  <c r="BF131" i="81"/>
  <c r="BF130" i="81"/>
  <c r="BF127" i="81"/>
  <c r="BF125" i="81"/>
  <c r="BF124" i="81"/>
  <c r="BF121" i="81"/>
  <c r="BF120" i="81"/>
  <c r="BF119" i="81"/>
  <c r="BF117" i="81"/>
  <c r="BF118" i="81"/>
  <c r="BF115" i="81"/>
  <c r="BF114" i="81"/>
  <c r="BF113" i="81"/>
  <c r="BF112" i="81"/>
  <c r="BF110" i="81"/>
  <c r="BF106" i="81"/>
  <c r="BF105" i="81"/>
  <c r="BF104" i="81"/>
  <c r="BF103" i="81"/>
  <c r="BF102" i="81"/>
  <c r="BF101" i="81"/>
  <c r="BF100" i="81"/>
  <c r="BF99" i="81"/>
  <c r="BF98" i="81"/>
  <c r="BF97" i="81"/>
  <c r="BF96" i="81"/>
  <c r="BF95" i="81"/>
  <c r="BF94" i="81"/>
  <c r="BF93" i="81"/>
  <c r="BF92" i="81"/>
  <c r="BF91" i="81"/>
  <c r="BF90" i="81"/>
  <c r="BF89" i="81"/>
  <c r="BF88" i="81"/>
  <c r="BF87" i="81"/>
  <c r="BF86" i="81"/>
  <c r="BF85" i="81"/>
  <c r="BF84" i="81"/>
  <c r="BF83" i="81"/>
  <c r="BF81" i="81"/>
  <c r="BF80" i="81"/>
  <c r="BF77" i="81"/>
  <c r="BF75" i="81"/>
  <c r="BF74" i="81"/>
  <c r="BF73" i="81"/>
  <c r="BF72" i="81"/>
  <c r="BF71" i="81"/>
  <c r="BF69" i="81"/>
  <c r="BF68" i="81"/>
  <c r="BF66" i="81"/>
  <c r="BF65" i="81"/>
  <c r="BF64" i="81"/>
  <c r="BF62" i="81"/>
  <c r="BF61" i="81"/>
  <c r="BF59" i="81"/>
  <c r="BF58" i="81"/>
  <c r="BF57" i="81"/>
  <c r="BF56" i="81"/>
  <c r="BF53" i="81"/>
  <c r="BF54" i="81"/>
  <c r="BF51" i="81"/>
  <c r="BF52" i="81"/>
  <c r="BF50" i="81"/>
  <c r="BF48" i="81"/>
  <c r="BF45" i="81"/>
  <c r="BF44" i="81"/>
  <c r="BF43" i="81"/>
  <c r="BF42" i="81"/>
  <c r="BF41" i="81"/>
  <c r="BF40" i="81"/>
  <c r="BF38" i="81"/>
  <c r="BF37" i="81"/>
  <c r="BF36" i="81"/>
  <c r="BF35" i="81"/>
  <c r="BF33" i="81"/>
  <c r="BF34" i="81"/>
  <c r="BF31" i="81"/>
  <c r="BF32" i="81"/>
  <c r="BF30" i="81"/>
  <c r="BF29" i="81"/>
  <c r="BF28" i="81"/>
  <c r="BF27" i="81"/>
  <c r="BF26" i="81"/>
  <c r="BF25" i="81"/>
  <c r="BF24" i="81"/>
  <c r="BF23" i="81"/>
  <c r="BF21" i="81"/>
  <c r="BF22" i="81"/>
  <c r="BF20" i="81"/>
  <c r="BF19" i="81"/>
  <c r="BF18" i="81"/>
  <c r="BF17" i="81"/>
  <c r="BF16" i="81"/>
  <c r="BF15" i="81"/>
  <c r="BF13" i="81"/>
  <c r="BF12" i="81"/>
  <c r="BF11" i="81"/>
  <c r="BF9" i="81"/>
  <c r="BF8" i="81"/>
  <c r="BF7" i="81"/>
  <c r="BF6" i="81"/>
  <c r="BF5" i="81"/>
  <c r="G728" i="81"/>
  <c r="G727" i="81"/>
  <c r="G726" i="81"/>
  <c r="G725" i="81"/>
  <c r="G724" i="81"/>
  <c r="G723" i="81"/>
  <c r="G722" i="81"/>
  <c r="G721" i="81"/>
  <c r="G720" i="81"/>
  <c r="G719" i="81"/>
  <c r="G718" i="81"/>
  <c r="G717" i="81"/>
  <c r="G716" i="81"/>
  <c r="G715" i="81"/>
  <c r="G714" i="81"/>
  <c r="G713" i="81"/>
  <c r="G712" i="81"/>
  <c r="G711" i="81"/>
  <c r="G710" i="81"/>
  <c r="AF737" i="82" l="1"/>
  <c r="AG737" i="82" s="1"/>
  <c r="AH279" i="82"/>
  <c r="AI279" i="82" s="1"/>
  <c r="AE279" i="82"/>
  <c r="AF279" i="82" s="1"/>
  <c r="AG279" i="82" s="1"/>
  <c r="Z279" i="82"/>
  <c r="AH341" i="82"/>
  <c r="AI341" i="82" s="1"/>
  <c r="Z341" i="82"/>
  <c r="AE791" i="82"/>
  <c r="AF791" i="82" s="1"/>
  <c r="AG791" i="82" s="1"/>
  <c r="AF783" i="82"/>
  <c r="AG783" i="82" s="1"/>
  <c r="AF731" i="82"/>
  <c r="AG731" i="82" s="1"/>
  <c r="AF680" i="82"/>
  <c r="AG680" i="82" s="1"/>
  <c r="AJ680" i="82" s="1"/>
  <c r="AF646" i="82"/>
  <c r="AG646" i="82" s="1"/>
  <c r="AJ646" i="82" s="1"/>
  <c r="AF621" i="82"/>
  <c r="AG621" i="82" s="1"/>
  <c r="AE586" i="82"/>
  <c r="AF343" i="82"/>
  <c r="AG343" i="82" s="1"/>
  <c r="AH105" i="82"/>
  <c r="AI105" i="82" s="1"/>
  <c r="AE89" i="82"/>
  <c r="AF89" i="82" s="1"/>
  <c r="AG89" i="82" s="1"/>
  <c r="AF147" i="82"/>
  <c r="AG147" i="82" s="1"/>
  <c r="AE37" i="82"/>
  <c r="AF37" i="82" s="1"/>
  <c r="AG37" i="82" s="1"/>
  <c r="AF43" i="82"/>
  <c r="AG43" i="82" s="1"/>
  <c r="AF447" i="82"/>
  <c r="AG447" i="82" s="1"/>
  <c r="AL476" i="82"/>
  <c r="AM476" i="82" s="1"/>
  <c r="AL586" i="82"/>
  <c r="AM586" i="82" s="1"/>
  <c r="AE528" i="82"/>
  <c r="Z528" i="82"/>
  <c r="AE695" i="82"/>
  <c r="AH695" i="82"/>
  <c r="AI695" i="82" s="1"/>
  <c r="Z695" i="82"/>
  <c r="Z458" i="82"/>
  <c r="AH458" i="82"/>
  <c r="AI458" i="82" s="1"/>
  <c r="AE458" i="82"/>
  <c r="AF458" i="82" s="1"/>
  <c r="AG458" i="82" s="1"/>
  <c r="AL109" i="82"/>
  <c r="AM109" i="82" s="1"/>
  <c r="AL279" i="82"/>
  <c r="AM279" i="82" s="1"/>
  <c r="AH283" i="82"/>
  <c r="AI283" i="82" s="1"/>
  <c r="Z283" i="82"/>
  <c r="AE283" i="82"/>
  <c r="AF283" i="82" s="1"/>
  <c r="AG283" i="82" s="1"/>
  <c r="AL37" i="82"/>
  <c r="AM37" i="82" s="1"/>
  <c r="Z79" i="82"/>
  <c r="AE79" i="82"/>
  <c r="AF79" i="82" s="1"/>
  <c r="AG79" i="82" s="1"/>
  <c r="AH79" i="82"/>
  <c r="AI79" i="82" s="1"/>
  <c r="AF341" i="82"/>
  <c r="AG341" i="82" s="1"/>
  <c r="Z611" i="82"/>
  <c r="AE611" i="82"/>
  <c r="AE107" i="82"/>
  <c r="AH107" i="82"/>
  <c r="AI107" i="82" s="1"/>
  <c r="Z745" i="82"/>
  <c r="AH745" i="82"/>
  <c r="AI745" i="82" s="1"/>
  <c r="AL340" i="82"/>
  <c r="AM340" i="82" s="1"/>
  <c r="AL283" i="82"/>
  <c r="AM283" i="82" s="1"/>
  <c r="Z55" i="82"/>
  <c r="AE55" i="82"/>
  <c r="AF55" i="82" s="1"/>
  <c r="AG55" i="82" s="1"/>
  <c r="AF583" i="82"/>
  <c r="AG583" i="82" s="1"/>
  <c r="Z488" i="82"/>
  <c r="AF479" i="82"/>
  <c r="AG479" i="82" s="1"/>
  <c r="Z423" i="82"/>
  <c r="AL745" i="82"/>
  <c r="AM745" i="82" s="1"/>
  <c r="AH372" i="82"/>
  <c r="AI372" i="82" s="1"/>
  <c r="AE372" i="82"/>
  <c r="Z372" i="82"/>
  <c r="AH68" i="82"/>
  <c r="AI68" i="82" s="1"/>
  <c r="Z68" i="82"/>
  <c r="AH258" i="82"/>
  <c r="AI258" i="82" s="1"/>
  <c r="AE258" i="82"/>
  <c r="AF258" i="82" s="1"/>
  <c r="AG258" i="82" s="1"/>
  <c r="Z258" i="82"/>
  <c r="AE293" i="82"/>
  <c r="Z293" i="82"/>
  <c r="AH49" i="82"/>
  <c r="AI49" i="82" s="1"/>
  <c r="AE49" i="82"/>
  <c r="AF643" i="82"/>
  <c r="AG643" i="82" s="1"/>
  <c r="AJ643" i="82" s="1"/>
  <c r="AF573" i="82"/>
  <c r="AG573" i="82" s="1"/>
  <c r="AF532" i="82"/>
  <c r="AG532" i="82" s="1"/>
  <c r="AE488" i="82"/>
  <c r="AF409" i="82"/>
  <c r="AG409" i="82" s="1"/>
  <c r="AF389" i="82"/>
  <c r="AG389" i="82" s="1"/>
  <c r="AE423" i="82"/>
  <c r="Z248" i="82"/>
  <c r="AE109" i="82"/>
  <c r="AF196" i="82"/>
  <c r="AG196" i="82" s="1"/>
  <c r="AL575" i="82"/>
  <c r="AM575" i="82" s="1"/>
  <c r="AF610" i="82"/>
  <c r="AG610" i="82" s="1"/>
  <c r="AL714" i="82"/>
  <c r="AM714" i="82" s="1"/>
  <c r="Z291" i="82"/>
  <c r="AE291" i="82"/>
  <c r="AF291" i="82" s="1"/>
  <c r="AG291" i="82" s="1"/>
  <c r="Z299" i="82"/>
  <c r="AH299" i="82"/>
  <c r="AI299" i="82" s="1"/>
  <c r="AE299" i="82"/>
  <c r="AF99" i="82"/>
  <c r="AG99" i="82" s="1"/>
  <c r="AF115" i="82"/>
  <c r="AG115" i="82" s="1"/>
  <c r="Z63" i="82"/>
  <c r="AE63" i="82"/>
  <c r="AF63" i="82" s="1"/>
  <c r="AG63" i="82" s="1"/>
  <c r="Z65" i="82"/>
  <c r="AH65" i="82"/>
  <c r="AI65" i="82" s="1"/>
  <c r="AE65" i="82"/>
  <c r="AF65" i="82" s="1"/>
  <c r="AG65" i="82" s="1"/>
  <c r="AF641" i="82"/>
  <c r="AG641" i="82" s="1"/>
  <c r="AF561" i="82"/>
  <c r="AG561" i="82" s="1"/>
  <c r="AF537" i="82"/>
  <c r="AG537" i="82" s="1"/>
  <c r="AF520" i="82"/>
  <c r="AG520" i="82" s="1"/>
  <c r="AJ520" i="82" s="1"/>
  <c r="AF559" i="82"/>
  <c r="AG559" i="82" s="1"/>
  <c r="Z461" i="82"/>
  <c r="AF381" i="82"/>
  <c r="AG381" i="82" s="1"/>
  <c r="AE335" i="82"/>
  <c r="AH293" i="82"/>
  <c r="AI293" i="82" s="1"/>
  <c r="AH248" i="82"/>
  <c r="AI248" i="82" s="1"/>
  <c r="AH306" i="82"/>
  <c r="AI306" i="82" s="1"/>
  <c r="AF259" i="82"/>
  <c r="AG259" i="82" s="1"/>
  <c r="Z107" i="82"/>
  <c r="AF149" i="82"/>
  <c r="AG149" i="82" s="1"/>
  <c r="AF47" i="82"/>
  <c r="AG47" i="82" s="1"/>
  <c r="AF194" i="82"/>
  <c r="AG194" i="82" s="1"/>
  <c r="Z37" i="82"/>
  <c r="AF11" i="82"/>
  <c r="AG11" i="82" s="1"/>
  <c r="AF19" i="82"/>
  <c r="AG19" i="82" s="1"/>
  <c r="AF547" i="82"/>
  <c r="AG547" i="82" s="1"/>
  <c r="AE340" i="82"/>
  <c r="AF340" i="82" s="1"/>
  <c r="AG340" i="82" s="1"/>
  <c r="AF177" i="82"/>
  <c r="AG177" i="82" s="1"/>
  <c r="AL791" i="82"/>
  <c r="AM791" i="82" s="1"/>
  <c r="AH287" i="82"/>
  <c r="AI287" i="82" s="1"/>
  <c r="AE287" i="82"/>
  <c r="Z287" i="82"/>
  <c r="AL287" i="82"/>
  <c r="AM287" i="82" s="1"/>
  <c r="AE602" i="82"/>
  <c r="Z602" i="82"/>
  <c r="AE732" i="82"/>
  <c r="AH732" i="82"/>
  <c r="Z732" i="82"/>
  <c r="AF234" i="82"/>
  <c r="AG234" i="82" s="1"/>
  <c r="AL299" i="82"/>
  <c r="AM299" i="82" s="1"/>
  <c r="AE111" i="82"/>
  <c r="AH111" i="82"/>
  <c r="AI111" i="82" s="1"/>
  <c r="AL63" i="82"/>
  <c r="AM63" i="82" s="1"/>
  <c r="Z51" i="82"/>
  <c r="AE51" i="82"/>
  <c r="AF51" i="82" s="1"/>
  <c r="AG51" i="82" s="1"/>
  <c r="AL44" i="82"/>
  <c r="AM44" i="82" s="1"/>
  <c r="AL65" i="82"/>
  <c r="AM65" i="82" s="1"/>
  <c r="AF786" i="82"/>
  <c r="AG786" i="82" s="1"/>
  <c r="AF685" i="82"/>
  <c r="AG685" i="82" s="1"/>
  <c r="AJ685" i="82" s="1"/>
  <c r="AF609" i="82"/>
  <c r="AG609" i="82" s="1"/>
  <c r="AH496" i="82"/>
  <c r="AI496" i="82" s="1"/>
  <c r="AH476" i="82"/>
  <c r="AI476" i="82" s="1"/>
  <c r="AF456" i="82"/>
  <c r="AG456" i="82" s="1"/>
  <c r="AH413" i="82"/>
  <c r="AI413" i="82" s="1"/>
  <c r="AE248" i="82"/>
  <c r="Z306" i="82"/>
  <c r="AF267" i="82"/>
  <c r="AG267" i="82" s="1"/>
  <c r="AF173" i="82"/>
  <c r="AG173" i="82" s="1"/>
  <c r="AE105" i="82"/>
  <c r="AF84" i="82"/>
  <c r="AG84" i="82" s="1"/>
  <c r="AF86" i="82"/>
  <c r="AG86" i="82" s="1"/>
  <c r="AF35" i="82"/>
  <c r="AG35" i="82" s="1"/>
  <c r="AF230" i="82"/>
  <c r="AG230" i="82" s="1"/>
  <c r="AL788" i="82"/>
  <c r="AM788" i="82" s="1"/>
  <c r="AL107" i="82"/>
  <c r="AM107" i="82" s="1"/>
  <c r="AH275" i="82"/>
  <c r="AI275" i="82" s="1"/>
  <c r="Z275" i="82"/>
  <c r="AE275" i="82"/>
  <c r="AF711" i="82"/>
  <c r="AG711" i="82" s="1"/>
  <c r="Z295" i="82"/>
  <c r="AE295" i="82"/>
  <c r="AE297" i="82"/>
  <c r="Z297" i="82"/>
  <c r="Z91" i="82"/>
  <c r="AH91" i="82"/>
  <c r="AI91" i="82" s="1"/>
  <c r="AE91" i="82"/>
  <c r="AF91" i="82" s="1"/>
  <c r="AG91" i="82" s="1"/>
  <c r="AL113" i="82"/>
  <c r="AM113" i="82" s="1"/>
  <c r="AL81" i="82"/>
  <c r="AM81" i="82" s="1"/>
  <c r="AF788" i="82"/>
  <c r="AG788" i="82" s="1"/>
  <c r="AF745" i="82"/>
  <c r="AG745" i="82" s="1"/>
  <c r="Z496" i="82"/>
  <c r="AE476" i="82"/>
  <c r="AE413" i="82"/>
  <c r="AE306" i="82"/>
  <c r="AE68" i="82"/>
  <c r="AF68" i="82" s="1"/>
  <c r="AG68" i="82" s="1"/>
  <c r="Z49" i="82"/>
  <c r="AF666" i="82"/>
  <c r="AG666" i="82" s="1"/>
  <c r="AJ666" i="82" s="1"/>
  <c r="AL236" i="82"/>
  <c r="AM236" i="82" s="1"/>
  <c r="AL787" i="82"/>
  <c r="AM787" i="82" s="1"/>
  <c r="AL105" i="82"/>
  <c r="AM105" i="82" s="1"/>
  <c r="AL295" i="82"/>
  <c r="AM295" i="82" s="1"/>
  <c r="AH80" i="82"/>
  <c r="AI80" i="82" s="1"/>
  <c r="Z80" i="82"/>
  <c r="AE80" i="82"/>
  <c r="AF80" i="82" s="1"/>
  <c r="AG80" i="82" s="1"/>
  <c r="AL297" i="82"/>
  <c r="AM297" i="82" s="1"/>
  <c r="AL91" i="82"/>
  <c r="AM91" i="82" s="1"/>
  <c r="AL341" i="82"/>
  <c r="AM341" i="82" s="1"/>
  <c r="Z69" i="82"/>
  <c r="AE69" i="82"/>
  <c r="AH69" i="82"/>
  <c r="AI69" i="82" s="1"/>
  <c r="AL291" i="82"/>
  <c r="AM291" i="82" s="1"/>
  <c r="AF42" i="82"/>
  <c r="AG42" i="82" s="1"/>
  <c r="AF622" i="82"/>
  <c r="AG622" i="82" s="1"/>
  <c r="AH76" i="82"/>
  <c r="AI76" i="82" s="1"/>
  <c r="AE76" i="82"/>
  <c r="Z76" i="82"/>
  <c r="AF264" i="82"/>
  <c r="AG264" i="82" s="1"/>
  <c r="AL29" i="82"/>
  <c r="AM29" i="82" s="1"/>
  <c r="AL79" i="82"/>
  <c r="AM79" i="82" s="1"/>
  <c r="AE103" i="82"/>
  <c r="AF103" i="82" s="1"/>
  <c r="AG103" i="82" s="1"/>
  <c r="AH103" i="82"/>
  <c r="AI103" i="82" s="1"/>
  <c r="AL51" i="82"/>
  <c r="AM51" i="82" s="1"/>
  <c r="AE122" i="82"/>
  <c r="AH122" i="82"/>
  <c r="AI122" i="82" s="1"/>
  <c r="Z122" i="82"/>
  <c r="AL122" i="82"/>
  <c r="AM122" i="82" s="1"/>
  <c r="AI563" i="82"/>
  <c r="AF563" i="82"/>
  <c r="AG563" i="82" s="1"/>
  <c r="AL754" i="82"/>
  <c r="AM754" i="82" s="1"/>
  <c r="AH754" i="82"/>
  <c r="AI754" i="82" s="1"/>
  <c r="AH308" i="82"/>
  <c r="AI308" i="82" s="1"/>
  <c r="AE308" i="82"/>
  <c r="AL308" i="82"/>
  <c r="AM308" i="82" s="1"/>
  <c r="Z308" i="82"/>
  <c r="AF758" i="82"/>
  <c r="AG758" i="82" s="1"/>
  <c r="AF721" i="82"/>
  <c r="AG721" i="82" s="1"/>
  <c r="AF649" i="82"/>
  <c r="AG649" i="82" s="1"/>
  <c r="AJ649" i="82" s="1"/>
  <c r="AI491" i="82"/>
  <c r="AF491" i="82"/>
  <c r="AG491" i="82" s="1"/>
  <c r="AI536" i="82"/>
  <c r="AF536" i="82"/>
  <c r="AG536" i="82" s="1"/>
  <c r="AF703" i="82"/>
  <c r="AG703" i="82" s="1"/>
  <c r="AJ703" i="82" s="1"/>
  <c r="AF556" i="82"/>
  <c r="AG556" i="82" s="1"/>
  <c r="AF516" i="82"/>
  <c r="AG516" i="82" s="1"/>
  <c r="AJ516" i="82" s="1"/>
  <c r="AF499" i="82"/>
  <c r="AG499" i="82" s="1"/>
  <c r="AF475" i="82"/>
  <c r="AG475" i="82" s="1"/>
  <c r="AF515" i="82"/>
  <c r="AG515" i="82" s="1"/>
  <c r="AJ515" i="82" s="1"/>
  <c r="AF448" i="82"/>
  <c r="AG448" i="82" s="1"/>
  <c r="AF435" i="82"/>
  <c r="AG435" i="82" s="1"/>
  <c r="AF415" i="82"/>
  <c r="AG415" i="82" s="1"/>
  <c r="AF386" i="82"/>
  <c r="AG386" i="82" s="1"/>
  <c r="AF377" i="82"/>
  <c r="AG377" i="82" s="1"/>
  <c r="AF406" i="82"/>
  <c r="AG406" i="82" s="1"/>
  <c r="AE334" i="82"/>
  <c r="AF334" i="82" s="1"/>
  <c r="AG334" i="82" s="1"/>
  <c r="AH334" i="82"/>
  <c r="AI334" i="82" s="1"/>
  <c r="Z334" i="82"/>
  <c r="AL334" i="82"/>
  <c r="AM334" i="82" s="1"/>
  <c r="AF717" i="82"/>
  <c r="AG717" i="82" s="1"/>
  <c r="AF657" i="82"/>
  <c r="AG657" i="82" s="1"/>
  <c r="AJ657" i="82" s="1"/>
  <c r="AF576" i="82"/>
  <c r="AG576" i="82" s="1"/>
  <c r="AF419" i="82"/>
  <c r="AG419" i="82" s="1"/>
  <c r="AH247" i="82"/>
  <c r="AI247" i="82" s="1"/>
  <c r="Z247" i="82"/>
  <c r="AE247" i="82"/>
  <c r="AL247" i="82"/>
  <c r="AM247" i="82" s="1"/>
  <c r="AF678" i="82"/>
  <c r="AG678" i="82" s="1"/>
  <c r="AJ678" i="82" s="1"/>
  <c r="AF521" i="82"/>
  <c r="AG521" i="82" s="1"/>
  <c r="Z400" i="82"/>
  <c r="AH400" i="82"/>
  <c r="AI400" i="82" s="1"/>
  <c r="AE400" i="82"/>
  <c r="AL400" i="82"/>
  <c r="AM400" i="82" s="1"/>
  <c r="AE495" i="82"/>
  <c r="Z495" i="82"/>
  <c r="AL495" i="82"/>
  <c r="AM495" i="82" s="1"/>
  <c r="AF716" i="82"/>
  <c r="AG716" i="82" s="1"/>
  <c r="Z560" i="82"/>
  <c r="AL560" i="82"/>
  <c r="AM560" i="82" s="1"/>
  <c r="AF645" i="82"/>
  <c r="AG645" i="82" s="1"/>
  <c r="AJ645" i="82" s="1"/>
  <c r="AF642" i="82"/>
  <c r="AG642" i="82" s="1"/>
  <c r="AF509" i="82"/>
  <c r="AG509" i="82" s="1"/>
  <c r="AF425" i="82"/>
  <c r="AG425" i="82" s="1"/>
  <c r="AF352" i="82"/>
  <c r="AG352" i="82" s="1"/>
  <c r="AI216" i="82"/>
  <c r="AF216" i="82"/>
  <c r="AG216" i="82" s="1"/>
  <c r="AH460" i="82"/>
  <c r="AL460" i="82"/>
  <c r="AM460" i="82" s="1"/>
  <c r="AH338" i="82"/>
  <c r="AI338" i="82" s="1"/>
  <c r="AE338" i="82"/>
  <c r="Z338" i="82"/>
  <c r="AL338" i="82"/>
  <c r="AM338" i="82" s="1"/>
  <c r="AF700" i="82"/>
  <c r="AG700" i="82" s="1"/>
  <c r="AJ700" i="82" s="1"/>
  <c r="AF595" i="82"/>
  <c r="AG595" i="82" s="1"/>
  <c r="AF597" i="82"/>
  <c r="AG597" i="82" s="1"/>
  <c r="AF350" i="82"/>
  <c r="AG350" i="82" s="1"/>
  <c r="AF215" i="82"/>
  <c r="AG215" i="82" s="1"/>
  <c r="AF142" i="82"/>
  <c r="AG142" i="82" s="1"/>
  <c r="AE638" i="82"/>
  <c r="AH638" i="82"/>
  <c r="AI638" i="82" s="1"/>
  <c r="Z638" i="82"/>
  <c r="AL315" i="82"/>
  <c r="AM315" i="82" s="1"/>
  <c r="AL413" i="82"/>
  <c r="AM413" i="82" s="1"/>
  <c r="AL461" i="82"/>
  <c r="AM461" i="82" s="1"/>
  <c r="AH321" i="82"/>
  <c r="AI321" i="82" s="1"/>
  <c r="Z321" i="82"/>
  <c r="AF200" i="82"/>
  <c r="AG200" i="82" s="1"/>
  <c r="AF223" i="82"/>
  <c r="AG223" i="82" s="1"/>
  <c r="AE764" i="82"/>
  <c r="AH764" i="82"/>
  <c r="AI764" i="82" s="1"/>
  <c r="AL425" i="82"/>
  <c r="AM425" i="82" s="1"/>
  <c r="AF459" i="82"/>
  <c r="AG459" i="82" s="1"/>
  <c r="AH331" i="82"/>
  <c r="Z331" i="82"/>
  <c r="AL409" i="82"/>
  <c r="AM409" i="82" s="1"/>
  <c r="AE330" i="82"/>
  <c r="AH330" i="82"/>
  <c r="AI330" i="82" s="1"/>
  <c r="Z330" i="82"/>
  <c r="AH555" i="82"/>
  <c r="AI555" i="82" s="1"/>
  <c r="AE555" i="82"/>
  <c r="Z555" i="82"/>
  <c r="AL214" i="82"/>
  <c r="AM214" i="82" s="1"/>
  <c r="AL321" i="82"/>
  <c r="AM321" i="82" s="1"/>
  <c r="AL232" i="82"/>
  <c r="AM232" i="82" s="1"/>
  <c r="AE765" i="82"/>
  <c r="Z765" i="82"/>
  <c r="AH765" i="82"/>
  <c r="AI765" i="82" s="1"/>
  <c r="AE514" i="82"/>
  <c r="Z514" i="82"/>
  <c r="AF598" i="82"/>
  <c r="AG598" i="82" s="1"/>
  <c r="AJ598" i="82" s="1"/>
  <c r="Z404" i="82"/>
  <c r="AH404" i="82"/>
  <c r="AI404" i="82" s="1"/>
  <c r="AE404" i="82"/>
  <c r="AF404" i="82" s="1"/>
  <c r="AG404" i="82" s="1"/>
  <c r="AH335" i="82"/>
  <c r="AI335" i="82" s="1"/>
  <c r="Z335" i="82"/>
  <c r="AH324" i="82"/>
  <c r="AI324" i="82" s="1"/>
  <c r="Z324" i="82"/>
  <c r="AF220" i="82"/>
  <c r="AG220" i="82" s="1"/>
  <c r="AF141" i="82"/>
  <c r="AG141" i="82" s="1"/>
  <c r="AF186" i="82"/>
  <c r="AG186" i="82" s="1"/>
  <c r="AE503" i="82"/>
  <c r="Z503" i="82"/>
  <c r="AL514" i="82"/>
  <c r="AM514" i="82" s="1"/>
  <c r="AE582" i="82"/>
  <c r="AF582" i="82" s="1"/>
  <c r="AG582" i="82" s="1"/>
  <c r="Z582" i="82"/>
  <c r="AL404" i="82"/>
  <c r="AM404" i="82" s="1"/>
  <c r="AH360" i="82"/>
  <c r="AI360" i="82" s="1"/>
  <c r="AE360" i="82"/>
  <c r="AF306" i="82"/>
  <c r="AG306" i="82" s="1"/>
  <c r="AF155" i="82"/>
  <c r="AG155" i="82" s="1"/>
  <c r="AE667" i="82"/>
  <c r="AH667" i="82"/>
  <c r="AI667" i="82" s="1"/>
  <c r="Z667" i="82"/>
  <c r="AH339" i="82"/>
  <c r="AI339" i="82" s="1"/>
  <c r="AE339" i="82"/>
  <c r="Z339" i="82"/>
  <c r="AL319" i="82"/>
  <c r="AM319" i="82" s="1"/>
  <c r="AL251" i="82"/>
  <c r="AM251" i="82" s="1"/>
  <c r="AL252" i="82"/>
  <c r="AM252" i="82" s="1"/>
  <c r="AH750" i="82"/>
  <c r="AI750" i="82" s="1"/>
  <c r="Z750" i="82"/>
  <c r="AE750" i="82"/>
  <c r="AH454" i="82"/>
  <c r="Z454" i="82"/>
  <c r="AE523" i="82"/>
  <c r="Z523" i="82"/>
  <c r="AH320" i="82"/>
  <c r="AI320" i="82" s="1"/>
  <c r="AE320" i="82"/>
  <c r="AF320" i="82" s="1"/>
  <c r="AG320" i="82" s="1"/>
  <c r="Z320" i="82"/>
  <c r="AH349" i="82"/>
  <c r="AI349" i="82" s="1"/>
  <c r="Z349" i="82"/>
  <c r="AE349" i="82"/>
  <c r="AE756" i="82"/>
  <c r="Z756" i="82"/>
  <c r="AH756" i="82"/>
  <c r="AI756" i="82" s="1"/>
  <c r="Z751" i="82"/>
  <c r="AH751" i="82"/>
  <c r="AI751" i="82" s="1"/>
  <c r="AE751" i="82"/>
  <c r="Z741" i="82"/>
  <c r="AH741" i="82"/>
  <c r="AI741" i="82" s="1"/>
  <c r="AE741" i="82"/>
  <c r="AE781" i="82"/>
  <c r="AF781" i="82" s="1"/>
  <c r="AG781" i="82" s="1"/>
  <c r="Z781" i="82"/>
  <c r="AH781" i="82"/>
  <c r="AI781" i="82" s="1"/>
  <c r="AE789" i="82"/>
  <c r="AF789" i="82" s="1"/>
  <c r="AG789" i="82" s="1"/>
  <c r="Z789" i="82"/>
  <c r="AH789" i="82"/>
  <c r="AI789" i="82" s="1"/>
  <c r="AF762" i="82"/>
  <c r="AG762" i="82" s="1"/>
  <c r="AE743" i="82"/>
  <c r="Z743" i="82"/>
  <c r="AH743" i="82"/>
  <c r="AI743" i="82" s="1"/>
  <c r="Z730" i="82"/>
  <c r="AE730" i="82"/>
  <c r="AH730" i="82"/>
  <c r="AI730" i="82" s="1"/>
  <c r="AE723" i="82"/>
  <c r="Z723" i="82"/>
  <c r="AH723" i="82"/>
  <c r="AI723" i="82" s="1"/>
  <c r="AE744" i="82"/>
  <c r="AH744" i="82"/>
  <c r="AI744" i="82" s="1"/>
  <c r="Z744" i="82"/>
  <c r="AH749" i="82"/>
  <c r="AI749" i="82" s="1"/>
  <c r="AE749" i="82"/>
  <c r="Z749" i="82"/>
  <c r="Z719" i="82"/>
  <c r="AE719" i="82"/>
  <c r="AH719" i="82"/>
  <c r="AI719" i="82" s="1"/>
  <c r="AF714" i="82"/>
  <c r="AG714" i="82" s="1"/>
  <c r="AE708" i="82"/>
  <c r="Z708" i="82"/>
  <c r="AH708" i="82"/>
  <c r="AI708" i="82" s="1"/>
  <c r="AF706" i="82"/>
  <c r="AG706" i="82" s="1"/>
  <c r="AL743" i="82"/>
  <c r="AM743" i="82" s="1"/>
  <c r="AL730" i="82"/>
  <c r="AM730" i="82" s="1"/>
  <c r="AH753" i="82"/>
  <c r="AI753" i="82" s="1"/>
  <c r="Z753" i="82"/>
  <c r="AE753" i="82"/>
  <c r="AL749" i="82"/>
  <c r="AM749" i="82" s="1"/>
  <c r="Z759" i="82"/>
  <c r="AH759" i="82"/>
  <c r="AI759" i="82" s="1"/>
  <c r="AE759" i="82"/>
  <c r="AL719" i="82"/>
  <c r="AM719" i="82" s="1"/>
  <c r="AH729" i="82"/>
  <c r="AI729" i="82" s="1"/>
  <c r="AE729" i="82"/>
  <c r="Z729" i="82"/>
  <c r="Z672" i="82"/>
  <c r="AH672" i="82"/>
  <c r="AI672" i="82" s="1"/>
  <c r="AE672" i="82"/>
  <c r="AF792" i="82"/>
  <c r="AG792" i="82" s="1"/>
  <c r="AE740" i="82"/>
  <c r="AH740" i="82"/>
  <c r="AI740" i="82" s="1"/>
  <c r="Z740" i="82"/>
  <c r="AE733" i="82"/>
  <c r="AH733" i="82"/>
  <c r="AI733" i="82" s="1"/>
  <c r="Z733" i="82"/>
  <c r="Z704" i="82"/>
  <c r="AE704" i="82"/>
  <c r="AH704" i="82"/>
  <c r="AI704" i="82" s="1"/>
  <c r="AE676" i="82"/>
  <c r="Z676" i="82"/>
  <c r="AH676" i="82"/>
  <c r="AI676" i="82" s="1"/>
  <c r="AF778" i="82"/>
  <c r="AG778" i="82" s="1"/>
  <c r="Z776" i="82"/>
  <c r="AE776" i="82"/>
  <c r="AH776" i="82"/>
  <c r="AI776" i="82" s="1"/>
  <c r="AL756" i="82"/>
  <c r="AM756" i="82" s="1"/>
  <c r="Z755" i="82"/>
  <c r="AH755" i="82"/>
  <c r="AI755" i="82" s="1"/>
  <c r="AE755" i="82"/>
  <c r="AF755" i="82" s="1"/>
  <c r="AG755" i="82" s="1"/>
  <c r="AH757" i="82"/>
  <c r="AI757" i="82" s="1"/>
  <c r="Z757" i="82"/>
  <c r="AE757" i="82"/>
  <c r="AF734" i="82"/>
  <c r="AG734" i="82" s="1"/>
  <c r="AE760" i="82"/>
  <c r="Z760" i="82"/>
  <c r="AH760" i="82"/>
  <c r="AI760" i="82" s="1"/>
  <c r="AL723" i="82"/>
  <c r="AM723" i="82" s="1"/>
  <c r="AH761" i="82"/>
  <c r="AI761" i="82" s="1"/>
  <c r="Z761" i="82"/>
  <c r="AE761" i="82"/>
  <c r="AL751" i="82"/>
  <c r="AM751" i="82" s="1"/>
  <c r="AL741" i="82"/>
  <c r="AM741" i="82" s="1"/>
  <c r="Z720" i="82"/>
  <c r="AE720" i="82"/>
  <c r="AH720" i="82"/>
  <c r="AI720" i="82" s="1"/>
  <c r="AE684" i="82"/>
  <c r="Z684" i="82"/>
  <c r="AH684" i="82"/>
  <c r="AI684" i="82" s="1"/>
  <c r="AE689" i="82"/>
  <c r="AH689" i="82"/>
  <c r="AI689" i="82" s="1"/>
  <c r="Z689" i="82"/>
  <c r="AH683" i="82"/>
  <c r="AI683" i="82" s="1"/>
  <c r="Z683" i="82"/>
  <c r="AE683" i="82"/>
  <c r="Z686" i="82"/>
  <c r="AE686" i="82"/>
  <c r="AH686" i="82"/>
  <c r="AI686" i="82" s="1"/>
  <c r="AF648" i="82"/>
  <c r="AG648" i="82" s="1"/>
  <c r="AJ648" i="82" s="1"/>
  <c r="Z665" i="82"/>
  <c r="AE665" i="82"/>
  <c r="AH665" i="82"/>
  <c r="AI665" i="82" s="1"/>
  <c r="AF673" i="82"/>
  <c r="AG673" i="82" s="1"/>
  <c r="AE614" i="82"/>
  <c r="AH614" i="82"/>
  <c r="AI614" i="82" s="1"/>
  <c r="Z614" i="82"/>
  <c r="AF623" i="82"/>
  <c r="AG623" i="82" s="1"/>
  <c r="AF560" i="82"/>
  <c r="AG560" i="82" s="1"/>
  <c r="Z568" i="82"/>
  <c r="AH568" i="82"/>
  <c r="AI568" i="82" s="1"/>
  <c r="AE568" i="82"/>
  <c r="AF589" i="82"/>
  <c r="AG589" i="82" s="1"/>
  <c r="Z558" i="82"/>
  <c r="AH558" i="82"/>
  <c r="AI558" i="82" s="1"/>
  <c r="AE558" i="82"/>
  <c r="AH554" i="82"/>
  <c r="AI554" i="82" s="1"/>
  <c r="AE554" i="82"/>
  <c r="Z554" i="82"/>
  <c r="AH550" i="82"/>
  <c r="AI550" i="82" s="1"/>
  <c r="Z550" i="82"/>
  <c r="AE550" i="82"/>
  <c r="AF548" i="82"/>
  <c r="AG548" i="82" s="1"/>
  <c r="AF585" i="82"/>
  <c r="AG585" i="82" s="1"/>
  <c r="AF500" i="82"/>
  <c r="AG500" i="82" s="1"/>
  <c r="AF508" i="82"/>
  <c r="AG508" i="82" s="1"/>
  <c r="AJ508" i="82" s="1"/>
  <c r="AF529" i="82"/>
  <c r="AG529" i="82" s="1"/>
  <c r="AE531" i="82"/>
  <c r="AH531" i="82"/>
  <c r="AI531" i="82" s="1"/>
  <c r="Z531" i="82"/>
  <c r="AF510" i="82"/>
  <c r="AG510" i="82" s="1"/>
  <c r="AF495" i="82"/>
  <c r="AG495" i="82" s="1"/>
  <c r="AE472" i="82"/>
  <c r="AH472" i="82"/>
  <c r="AI472" i="82" s="1"/>
  <c r="Z472" i="82"/>
  <c r="Z477" i="82"/>
  <c r="AH477" i="82"/>
  <c r="AI477" i="82" s="1"/>
  <c r="AE477" i="82"/>
  <c r="AF464" i="82"/>
  <c r="AG464" i="82" s="1"/>
  <c r="Z391" i="82"/>
  <c r="AH391" i="82"/>
  <c r="AI391" i="82" s="1"/>
  <c r="AE391" i="82"/>
  <c r="Z434" i="82"/>
  <c r="AH434" i="82"/>
  <c r="AI434" i="82" s="1"/>
  <c r="AE434" i="82"/>
  <c r="AE384" i="82"/>
  <c r="AH384" i="82"/>
  <c r="AI384" i="82" s="1"/>
  <c r="Z384" i="82"/>
  <c r="AF367" i="82"/>
  <c r="AG367" i="82" s="1"/>
  <c r="Z414" i="82"/>
  <c r="AH414" i="82"/>
  <c r="AI414" i="82" s="1"/>
  <c r="AE414" i="82"/>
  <c r="AF369" i="82"/>
  <c r="AG369" i="82" s="1"/>
  <c r="AE437" i="82"/>
  <c r="AH437" i="82"/>
  <c r="AI437" i="82" s="1"/>
  <c r="Z437" i="82"/>
  <c r="AH436" i="82"/>
  <c r="AI436" i="82" s="1"/>
  <c r="Z436" i="82"/>
  <c r="AE436" i="82"/>
  <c r="AL391" i="82"/>
  <c r="AM391" i="82" s="1"/>
  <c r="AF429" i="82"/>
  <c r="AG429" i="82" s="1"/>
  <c r="AH318" i="82"/>
  <c r="AI318" i="82" s="1"/>
  <c r="Z318" i="82"/>
  <c r="AE318" i="82"/>
  <c r="AH268" i="82"/>
  <c r="AI268" i="82" s="1"/>
  <c r="AE268" i="82"/>
  <c r="Z268" i="82"/>
  <c r="AF332" i="82"/>
  <c r="AG332" i="82" s="1"/>
  <c r="AF317" i="82"/>
  <c r="AG317" i="82" s="1"/>
  <c r="AF301" i="82"/>
  <c r="AG301" i="82" s="1"/>
  <c r="AF274" i="82"/>
  <c r="AG274" i="82" s="1"/>
  <c r="AF265" i="82"/>
  <c r="AG265" i="82" s="1"/>
  <c r="AF243" i="82"/>
  <c r="AG243" i="82" s="1"/>
  <c r="AF228" i="82"/>
  <c r="AG228" i="82" s="1"/>
  <c r="AF199" i="82"/>
  <c r="AG199" i="82" s="1"/>
  <c r="AF180" i="82"/>
  <c r="AG180" i="82" s="1"/>
  <c r="AE205" i="82"/>
  <c r="Z205" i="82"/>
  <c r="AH205" i="82"/>
  <c r="AI205" i="82" s="1"/>
  <c r="AF217" i="82"/>
  <c r="AG217" i="82" s="1"/>
  <c r="AE172" i="82"/>
  <c r="Z172" i="82"/>
  <c r="AH172" i="82"/>
  <c r="AI172" i="82" s="1"/>
  <c r="AF207" i="82"/>
  <c r="AG207" i="82" s="1"/>
  <c r="AE201" i="82"/>
  <c r="Z201" i="82"/>
  <c r="AH201" i="82"/>
  <c r="AI201" i="82" s="1"/>
  <c r="AE193" i="82"/>
  <c r="Z193" i="82"/>
  <c r="AH193" i="82"/>
  <c r="AI193" i="82" s="1"/>
  <c r="Z169" i="82"/>
  <c r="AH169" i="82"/>
  <c r="AI169" i="82" s="1"/>
  <c r="AE169" i="82"/>
  <c r="AF161" i="82"/>
  <c r="AG161" i="82" s="1"/>
  <c r="Z160" i="82"/>
  <c r="AH160" i="82"/>
  <c r="AI160" i="82" s="1"/>
  <c r="AE160" i="82"/>
  <c r="AF160" i="82" s="1"/>
  <c r="AG160" i="82" s="1"/>
  <c r="AF140" i="82"/>
  <c r="AG140" i="82" s="1"/>
  <c r="AE98" i="82"/>
  <c r="Z98" i="82"/>
  <c r="AH98" i="82"/>
  <c r="AI98" i="82" s="1"/>
  <c r="Z135" i="82"/>
  <c r="AH135" i="82"/>
  <c r="AI135" i="82" s="1"/>
  <c r="AE135" i="82"/>
  <c r="AE94" i="82"/>
  <c r="Z94" i="82"/>
  <c r="AH94" i="82"/>
  <c r="AI94" i="82" s="1"/>
  <c r="Z34" i="82"/>
  <c r="AH34" i="82"/>
  <c r="AI34" i="82" s="1"/>
  <c r="AE34" i="82"/>
  <c r="Z26" i="82"/>
  <c r="AH26" i="82"/>
  <c r="AI26" i="82" s="1"/>
  <c r="AE26" i="82"/>
  <c r="AF26" i="82" s="1"/>
  <c r="AG26" i="82" s="1"/>
  <c r="AH78" i="82"/>
  <c r="AI78" i="82" s="1"/>
  <c r="Z78" i="82"/>
  <c r="AE78" i="82"/>
  <c r="AH18" i="82"/>
  <c r="AI18" i="82" s="1"/>
  <c r="AE18" i="82"/>
  <c r="Z18" i="82"/>
  <c r="AE28" i="82"/>
  <c r="Z28" i="82"/>
  <c r="AH28" i="82"/>
  <c r="AI28" i="82" s="1"/>
  <c r="Z688" i="82"/>
  <c r="AH688" i="82"/>
  <c r="AI688" i="82" s="1"/>
  <c r="AE688" i="82"/>
  <c r="AL684" i="82"/>
  <c r="AM684" i="82" s="1"/>
  <c r="AN684" i="82" s="1"/>
  <c r="AO684" i="82" s="1"/>
  <c r="AE664" i="82"/>
  <c r="Z664" i="82"/>
  <c r="AH664" i="82"/>
  <c r="AI664" i="82" s="1"/>
  <c r="AF677" i="82"/>
  <c r="AG677" i="82" s="1"/>
  <c r="AJ677" i="82" s="1"/>
  <c r="AF654" i="82"/>
  <c r="AG654" i="82" s="1"/>
  <c r="AJ654" i="82" s="1"/>
  <c r="Z660" i="82"/>
  <c r="AH660" i="82"/>
  <c r="AI660" i="82" s="1"/>
  <c r="AE660" i="82"/>
  <c r="AE590" i="82"/>
  <c r="Z590" i="82"/>
  <c r="AH590" i="82"/>
  <c r="AI590" i="82" s="1"/>
  <c r="Z565" i="82"/>
  <c r="AE565" i="82"/>
  <c r="AH565" i="82"/>
  <c r="AI565" i="82" s="1"/>
  <c r="AE615" i="82"/>
  <c r="Z615" i="82"/>
  <c r="AH615" i="82"/>
  <c r="AI615" i="82" s="1"/>
  <c r="AL568" i="82"/>
  <c r="AM568" i="82" s="1"/>
  <c r="Z625" i="82"/>
  <c r="AH625" i="82"/>
  <c r="AI625" i="82" s="1"/>
  <c r="AE625" i="82"/>
  <c r="AF625" i="82" s="1"/>
  <c r="AG625" i="82" s="1"/>
  <c r="AL558" i="82"/>
  <c r="AM558" i="82" s="1"/>
  <c r="AH545" i="82"/>
  <c r="AI545" i="82" s="1"/>
  <c r="AE545" i="82"/>
  <c r="Z545" i="82"/>
  <c r="Z539" i="82"/>
  <c r="AE539" i="82"/>
  <c r="AH539" i="82"/>
  <c r="AI539" i="82" s="1"/>
  <c r="AF581" i="82"/>
  <c r="AG581" i="82" s="1"/>
  <c r="AF533" i="82"/>
  <c r="AG533" i="82" s="1"/>
  <c r="Z494" i="82"/>
  <c r="AE494" i="82"/>
  <c r="AH494" i="82"/>
  <c r="AI494" i="82" s="1"/>
  <c r="AF496" i="82"/>
  <c r="AG496" i="82" s="1"/>
  <c r="AH468" i="82"/>
  <c r="AI468" i="82" s="1"/>
  <c r="Z468" i="82"/>
  <c r="AE468" i="82"/>
  <c r="AH452" i="82"/>
  <c r="AI452" i="82" s="1"/>
  <c r="AE452" i="82"/>
  <c r="Z452" i="82"/>
  <c r="Z387" i="82"/>
  <c r="AH387" i="82"/>
  <c r="AI387" i="82" s="1"/>
  <c r="AE387" i="82"/>
  <c r="AF387" i="82" s="1"/>
  <c r="AG387" i="82" s="1"/>
  <c r="AH412" i="82"/>
  <c r="AI412" i="82" s="1"/>
  <c r="Z412" i="82"/>
  <c r="AE412" i="82"/>
  <c r="AF365" i="82"/>
  <c r="AG365" i="82" s="1"/>
  <c r="AF357" i="82"/>
  <c r="AG357" i="82" s="1"/>
  <c r="AF382" i="82"/>
  <c r="AG382" i="82" s="1"/>
  <c r="AH370" i="82"/>
  <c r="AI370" i="82" s="1"/>
  <c r="Z370" i="82"/>
  <c r="AE370" i="82"/>
  <c r="AH358" i="82"/>
  <c r="AI358" i="82" s="1"/>
  <c r="Z358" i="82"/>
  <c r="AE358" i="82"/>
  <c r="AF346" i="82"/>
  <c r="AG346" i="82" s="1"/>
  <c r="AF344" i="82"/>
  <c r="AG344" i="82" s="1"/>
  <c r="AL436" i="82"/>
  <c r="AM436" i="82" s="1"/>
  <c r="AF423" i="82"/>
  <c r="AG423" i="82" s="1"/>
  <c r="Z410" i="82"/>
  <c r="AH410" i="82"/>
  <c r="AI410" i="82" s="1"/>
  <c r="AE410" i="82"/>
  <c r="AF444" i="82"/>
  <c r="AG444" i="82" s="1"/>
  <c r="AH307" i="82"/>
  <c r="AI307" i="82" s="1"/>
  <c r="Z307" i="82"/>
  <c r="AE307" i="82"/>
  <c r="AF307" i="82" s="1"/>
  <c r="AG307" i="82" s="1"/>
  <c r="AH260" i="82"/>
  <c r="AI260" i="82" s="1"/>
  <c r="AE260" i="82"/>
  <c r="Z260" i="82"/>
  <c r="AF293" i="82"/>
  <c r="AG293" i="82" s="1"/>
  <c r="Z241" i="82"/>
  <c r="AH241" i="82"/>
  <c r="AI241" i="82" s="1"/>
  <c r="AE241" i="82"/>
  <c r="Z231" i="82"/>
  <c r="AH231" i="82"/>
  <c r="AI231" i="82" s="1"/>
  <c r="AE231" i="82"/>
  <c r="Z225" i="82"/>
  <c r="AH225" i="82"/>
  <c r="AI225" i="82" s="1"/>
  <c r="AE225" i="82"/>
  <c r="AF225" i="82" s="1"/>
  <c r="AG225" i="82" s="1"/>
  <c r="AF191" i="82"/>
  <c r="AG191" i="82" s="1"/>
  <c r="AH242" i="82"/>
  <c r="AI242" i="82" s="1"/>
  <c r="AE242" i="82"/>
  <c r="Z242" i="82"/>
  <c r="AF203" i="82"/>
  <c r="AG203" i="82" s="1"/>
  <c r="AE197" i="82"/>
  <c r="Z197" i="82"/>
  <c r="AH197" i="82"/>
  <c r="AI197" i="82" s="1"/>
  <c r="AE189" i="82"/>
  <c r="Z189" i="82"/>
  <c r="AH189" i="82"/>
  <c r="AI189" i="82" s="1"/>
  <c r="Z181" i="82"/>
  <c r="AE181" i="82"/>
  <c r="AH181" i="82"/>
  <c r="AI181" i="82" s="1"/>
  <c r="AL241" i="82"/>
  <c r="AM241" i="82" s="1"/>
  <c r="AF214" i="82"/>
  <c r="AG214" i="82" s="1"/>
  <c r="AF105" i="82"/>
  <c r="AG105" i="82" s="1"/>
  <c r="AF97" i="82"/>
  <c r="AG97" i="82" s="1"/>
  <c r="AF166" i="82"/>
  <c r="AG166" i="82" s="1"/>
  <c r="AF88" i="82"/>
  <c r="AG88" i="82" s="1"/>
  <c r="AF163" i="82"/>
  <c r="AG163" i="82" s="1"/>
  <c r="Z152" i="82"/>
  <c r="AH152" i="82"/>
  <c r="AI152" i="82" s="1"/>
  <c r="AE152" i="82"/>
  <c r="AF187" i="82"/>
  <c r="AG187" i="82" s="1"/>
  <c r="AE126" i="82"/>
  <c r="Z126" i="82"/>
  <c r="AH126" i="82"/>
  <c r="AI126" i="82" s="1"/>
  <c r="AE118" i="82"/>
  <c r="AF118" i="82" s="1"/>
  <c r="AG118" i="82" s="1"/>
  <c r="Z118" i="82"/>
  <c r="AH118" i="82"/>
  <c r="AI118" i="82" s="1"/>
  <c r="AF83" i="82"/>
  <c r="AG83" i="82" s="1"/>
  <c r="AF151" i="82"/>
  <c r="AG151" i="82" s="1"/>
  <c r="Z131" i="82"/>
  <c r="AH131" i="82"/>
  <c r="AI131" i="82" s="1"/>
  <c r="AE131" i="82"/>
  <c r="AF131" i="82" s="1"/>
  <c r="AG131" i="82" s="1"/>
  <c r="Z108" i="82"/>
  <c r="AH108" i="82"/>
  <c r="AI108" i="82" s="1"/>
  <c r="AE108" i="82"/>
  <c r="AE133" i="82"/>
  <c r="Z133" i="82"/>
  <c r="AH133" i="82"/>
  <c r="AI133" i="82" s="1"/>
  <c r="Z100" i="82"/>
  <c r="AH100" i="82"/>
  <c r="AI100" i="82" s="1"/>
  <c r="AE100" i="82"/>
  <c r="Z104" i="82"/>
  <c r="AH104" i="82"/>
  <c r="AI104" i="82" s="1"/>
  <c r="AE104" i="82"/>
  <c r="AF104" i="82" s="1"/>
  <c r="AG104" i="82" s="1"/>
  <c r="AF31" i="82"/>
  <c r="AG31" i="82" s="1"/>
  <c r="AF13" i="82"/>
  <c r="AG13" i="82" s="1"/>
  <c r="AH662" i="82"/>
  <c r="AI662" i="82" s="1"/>
  <c r="Z662" i="82"/>
  <c r="AE662" i="82"/>
  <c r="AF696" i="82"/>
  <c r="AG696" i="82" s="1"/>
  <c r="AJ696" i="82" s="1"/>
  <c r="AH668" i="82"/>
  <c r="AI668" i="82" s="1"/>
  <c r="Z668" i="82"/>
  <c r="AE668" i="82"/>
  <c r="AF668" i="82" s="1"/>
  <c r="AG668" i="82" s="1"/>
  <c r="AJ668" i="82" s="1"/>
  <c r="Z663" i="82"/>
  <c r="AH663" i="82"/>
  <c r="AI663" i="82" s="1"/>
  <c r="AE663" i="82"/>
  <c r="AH644" i="82"/>
  <c r="AI644" i="82" s="1"/>
  <c r="Z644" i="82"/>
  <c r="AE644" i="82"/>
  <c r="AE567" i="82"/>
  <c r="Z567" i="82"/>
  <c r="AH567" i="82"/>
  <c r="AI567" i="82" s="1"/>
  <c r="Z596" i="82"/>
  <c r="AH596" i="82"/>
  <c r="AI596" i="82" s="1"/>
  <c r="AE596" i="82"/>
  <c r="AH522" i="82"/>
  <c r="AI522" i="82" s="1"/>
  <c r="AE522" i="82"/>
  <c r="Z522" i="82"/>
  <c r="AH584" i="82"/>
  <c r="AI584" i="82" s="1"/>
  <c r="AE584" i="82"/>
  <c r="Z584" i="82"/>
  <c r="AF572" i="82"/>
  <c r="AG572" i="82" s="1"/>
  <c r="Z486" i="82"/>
  <c r="AE486" i="82"/>
  <c r="AH486" i="82"/>
  <c r="AI486" i="82" s="1"/>
  <c r="Z512" i="82"/>
  <c r="AH512" i="82"/>
  <c r="AI512" i="82" s="1"/>
  <c r="AE512" i="82"/>
  <c r="Z505" i="82"/>
  <c r="AH505" i="82"/>
  <c r="AI505" i="82" s="1"/>
  <c r="AE505" i="82"/>
  <c r="AL486" i="82"/>
  <c r="AM486" i="82" s="1"/>
  <c r="AE441" i="82"/>
  <c r="AH441" i="82"/>
  <c r="AI441" i="82" s="1"/>
  <c r="Z441" i="82"/>
  <c r="Z473" i="82"/>
  <c r="AH473" i="82"/>
  <c r="AI473" i="82" s="1"/>
  <c r="AE473" i="82"/>
  <c r="Z383" i="82"/>
  <c r="AH383" i="82"/>
  <c r="AI383" i="82" s="1"/>
  <c r="AE383" i="82"/>
  <c r="AE380" i="82"/>
  <c r="AH380" i="82"/>
  <c r="AI380" i="82" s="1"/>
  <c r="Z380" i="82"/>
  <c r="AH366" i="82"/>
  <c r="AI366" i="82" s="1"/>
  <c r="AE366" i="82"/>
  <c r="AF366" i="82" s="1"/>
  <c r="AG366" i="82" s="1"/>
  <c r="Z366" i="82"/>
  <c r="Z407" i="82"/>
  <c r="AH407" i="82"/>
  <c r="AI407" i="82" s="1"/>
  <c r="AE407" i="82"/>
  <c r="Z390" i="82"/>
  <c r="AH390" i="82"/>
  <c r="AI390" i="82" s="1"/>
  <c r="AE390" i="82"/>
  <c r="AF390" i="82" s="1"/>
  <c r="AG390" i="82" s="1"/>
  <c r="AF290" i="82"/>
  <c r="AG290" i="82" s="1"/>
  <c r="AH261" i="82"/>
  <c r="AI261" i="82" s="1"/>
  <c r="AE261" i="82"/>
  <c r="AF261" i="82" s="1"/>
  <c r="AG261" i="82" s="1"/>
  <c r="Z261" i="82"/>
  <c r="AF252" i="82"/>
  <c r="AG252" i="82" s="1"/>
  <c r="AE176" i="82"/>
  <c r="Z176" i="82"/>
  <c r="AH176" i="82"/>
  <c r="AI176" i="82" s="1"/>
  <c r="AE129" i="82"/>
  <c r="Z129" i="82"/>
  <c r="AH129" i="82"/>
  <c r="AI129" i="82" s="1"/>
  <c r="Z92" i="82"/>
  <c r="AH92" i="82"/>
  <c r="AI92" i="82" s="1"/>
  <c r="AE92" i="82"/>
  <c r="AH158" i="82"/>
  <c r="AI158" i="82" s="1"/>
  <c r="AE158" i="82"/>
  <c r="Z158" i="82"/>
  <c r="Z117" i="82"/>
  <c r="AH117" i="82"/>
  <c r="AI117" i="82" s="1"/>
  <c r="AE117" i="82"/>
  <c r="AE130" i="82"/>
  <c r="Z130" i="82"/>
  <c r="AH130" i="82"/>
  <c r="AI130" i="82" s="1"/>
  <c r="Z14" i="82"/>
  <c r="AH14" i="82"/>
  <c r="AI14" i="82" s="1"/>
  <c r="AE14" i="82"/>
  <c r="AE36" i="82"/>
  <c r="AF36" i="82" s="1"/>
  <c r="AG36" i="82" s="1"/>
  <c r="Z36" i="82"/>
  <c r="AH36" i="82"/>
  <c r="AI36" i="82" s="1"/>
  <c r="AE20" i="82"/>
  <c r="Z20" i="82"/>
  <c r="AH20" i="82"/>
  <c r="AI20" i="82" s="1"/>
  <c r="Z22" i="82"/>
  <c r="AH22" i="82"/>
  <c r="AI22" i="82" s="1"/>
  <c r="AE22" i="82"/>
  <c r="AF22" i="82" s="1"/>
  <c r="AG22" i="82" s="1"/>
  <c r="AE32" i="82"/>
  <c r="Z32" i="82"/>
  <c r="AH32" i="82"/>
  <c r="AI32" i="82" s="1"/>
  <c r="AF653" i="82"/>
  <c r="AG653" i="82" s="1"/>
  <c r="AJ653" i="82" s="1"/>
  <c r="AL668" i="82"/>
  <c r="AM668" i="82" s="1"/>
  <c r="AN668" i="82" s="1"/>
  <c r="AO668" i="82" s="1"/>
  <c r="AL663" i="82"/>
  <c r="AM663" i="82" s="1"/>
  <c r="AN663" i="82" s="1"/>
  <c r="AO663" i="82" s="1"/>
  <c r="AH671" i="82"/>
  <c r="AI671" i="82" s="1"/>
  <c r="Z671" i="82"/>
  <c r="AE671" i="82"/>
  <c r="AL644" i="82"/>
  <c r="AM644" i="82" s="1"/>
  <c r="Z612" i="82"/>
  <c r="AH612" i="82"/>
  <c r="AI612" i="82" s="1"/>
  <c r="AE612" i="82"/>
  <c r="AF612" i="82" s="1"/>
  <c r="AG612" i="82" s="1"/>
  <c r="Z635" i="82"/>
  <c r="AE635" i="82"/>
  <c r="AH635" i="82"/>
  <c r="AI635" i="82" s="1"/>
  <c r="AE600" i="82"/>
  <c r="Z600" i="82"/>
  <c r="AH600" i="82"/>
  <c r="AI600" i="82" s="1"/>
  <c r="AL596" i="82"/>
  <c r="AM596" i="82" s="1"/>
  <c r="AF594" i="82"/>
  <c r="AG594" i="82" s="1"/>
  <c r="AH553" i="82"/>
  <c r="AI553" i="82" s="1"/>
  <c r="Z553" i="82"/>
  <c r="AE553" i="82"/>
  <c r="Z569" i="82"/>
  <c r="AE569" i="82"/>
  <c r="AH569" i="82"/>
  <c r="AI569" i="82" s="1"/>
  <c r="AL512" i="82"/>
  <c r="AM512" i="82" s="1"/>
  <c r="AN512" i="82" s="1"/>
  <c r="AO512" i="82" s="1"/>
  <c r="Z481" i="82"/>
  <c r="AH481" i="82"/>
  <c r="AI481" i="82" s="1"/>
  <c r="AE481" i="82"/>
  <c r="AF503" i="82"/>
  <c r="AG503" i="82" s="1"/>
  <c r="AE492" i="82"/>
  <c r="Z492" i="82"/>
  <c r="AH492" i="82"/>
  <c r="AI492" i="82" s="1"/>
  <c r="Z493" i="82"/>
  <c r="AH493" i="82"/>
  <c r="AI493" i="82" s="1"/>
  <c r="AE493" i="82"/>
  <c r="Z535" i="82"/>
  <c r="AE535" i="82"/>
  <c r="AH535" i="82"/>
  <c r="AI535" i="82" s="1"/>
  <c r="AF506" i="82"/>
  <c r="AG506" i="82" s="1"/>
  <c r="AF476" i="82"/>
  <c r="AG476" i="82" s="1"/>
  <c r="AF469" i="82"/>
  <c r="AG469" i="82" s="1"/>
  <c r="AH451" i="82"/>
  <c r="AI451" i="82" s="1"/>
  <c r="AE451" i="82"/>
  <c r="AF451" i="82" s="1"/>
  <c r="AG451" i="82" s="1"/>
  <c r="Z451" i="82"/>
  <c r="Z379" i="82"/>
  <c r="AH379" i="82"/>
  <c r="AI379" i="82" s="1"/>
  <c r="AE379" i="82"/>
  <c r="AF379" i="82" s="1"/>
  <c r="AG379" i="82" s="1"/>
  <c r="AH424" i="82"/>
  <c r="AI424" i="82" s="1"/>
  <c r="Z424" i="82"/>
  <c r="AE424" i="82"/>
  <c r="AF355" i="82"/>
  <c r="AG355" i="82" s="1"/>
  <c r="AF342" i="82"/>
  <c r="AG342" i="82" s="1"/>
  <c r="Z422" i="82"/>
  <c r="AH422" i="82"/>
  <c r="AI422" i="82" s="1"/>
  <c r="AE422" i="82"/>
  <c r="AL441" i="82"/>
  <c r="AM441" i="82" s="1"/>
  <c r="Z285" i="82"/>
  <c r="AH285" i="82"/>
  <c r="AI285" i="82" s="1"/>
  <c r="AE285" i="82"/>
  <c r="AH305" i="82"/>
  <c r="AI305" i="82" s="1"/>
  <c r="AE305" i="82"/>
  <c r="Z305" i="82"/>
  <c r="Z281" i="82"/>
  <c r="AH281" i="82"/>
  <c r="AI281" i="82" s="1"/>
  <c r="AE281" i="82"/>
  <c r="Z277" i="82"/>
  <c r="AH277" i="82"/>
  <c r="AI277" i="82" s="1"/>
  <c r="AE277" i="82"/>
  <c r="Z239" i="82"/>
  <c r="AH239" i="82"/>
  <c r="AI239" i="82" s="1"/>
  <c r="AE239" i="82"/>
  <c r="Z226" i="82"/>
  <c r="AH226" i="82"/>
  <c r="AI226" i="82" s="1"/>
  <c r="AE226" i="82"/>
  <c r="AE175" i="82"/>
  <c r="AH175" i="82"/>
  <c r="AI175" i="82" s="1"/>
  <c r="Z175" i="82"/>
  <c r="AF182" i="82"/>
  <c r="AG182" i="82" s="1"/>
  <c r="Z93" i="82"/>
  <c r="AH93" i="82"/>
  <c r="AI93" i="82" s="1"/>
  <c r="AE93" i="82"/>
  <c r="AF93" i="82" s="1"/>
  <c r="AG93" i="82" s="1"/>
  <c r="Z127" i="82"/>
  <c r="AH127" i="82"/>
  <c r="AI127" i="82" s="1"/>
  <c r="AE127" i="82"/>
  <c r="AH154" i="82"/>
  <c r="AI154" i="82" s="1"/>
  <c r="AE154" i="82"/>
  <c r="Z154" i="82"/>
  <c r="AL172" i="82"/>
  <c r="AM172" i="82" s="1"/>
  <c r="AE134" i="82"/>
  <c r="Z134" i="82"/>
  <c r="AH134" i="82"/>
  <c r="AI134" i="82" s="1"/>
  <c r="AL117" i="82"/>
  <c r="AM117" i="82" s="1"/>
  <c r="AH165" i="82"/>
  <c r="AI165" i="82" s="1"/>
  <c r="AE165" i="82"/>
  <c r="Z165" i="82"/>
  <c r="Z124" i="82"/>
  <c r="AH124" i="82"/>
  <c r="AI124" i="82" s="1"/>
  <c r="AE124" i="82"/>
  <c r="AE106" i="82"/>
  <c r="Z106" i="82"/>
  <c r="AH106" i="82"/>
  <c r="AI106" i="82" s="1"/>
  <c r="AH162" i="82"/>
  <c r="AI162" i="82" s="1"/>
  <c r="AE162" i="82"/>
  <c r="AF162" i="82" s="1"/>
  <c r="AG162" i="82" s="1"/>
  <c r="Z162" i="82"/>
  <c r="Z38" i="82"/>
  <c r="AH38" i="82"/>
  <c r="AI38" i="82" s="1"/>
  <c r="AE38" i="82"/>
  <c r="AF38" i="82" s="1"/>
  <c r="AG38" i="82" s="1"/>
  <c r="AH6" i="82"/>
  <c r="AI6" i="82" s="1"/>
  <c r="AE6" i="82"/>
  <c r="AF6" i="82" s="1"/>
  <c r="AG6" i="82" s="1"/>
  <c r="Z6" i="82"/>
  <c r="AE777" i="82"/>
  <c r="Z777" i="82"/>
  <c r="AH777" i="82"/>
  <c r="AI777" i="82" s="1"/>
  <c r="AE736" i="82"/>
  <c r="AH736" i="82"/>
  <c r="AI736" i="82" s="1"/>
  <c r="Z736" i="82"/>
  <c r="AE658" i="82"/>
  <c r="AF658" i="82" s="1"/>
  <c r="AG658" i="82" s="1"/>
  <c r="AJ658" i="82" s="1"/>
  <c r="Z658" i="82"/>
  <c r="AH658" i="82"/>
  <c r="AI658" i="82" s="1"/>
  <c r="AI630" i="82"/>
  <c r="AF630" i="82"/>
  <c r="AG630" i="82" s="1"/>
  <c r="AF690" i="82"/>
  <c r="AG690" i="82" s="1"/>
  <c r="AJ690" i="82" s="1"/>
  <c r="AJ652" i="82"/>
  <c r="Z655" i="82"/>
  <c r="AE655" i="82"/>
  <c r="AH655" i="82"/>
  <c r="AI655" i="82" s="1"/>
  <c r="AF670" i="82"/>
  <c r="AG670" i="82" s="1"/>
  <c r="AJ670" i="82" s="1"/>
  <c r="AL662" i="82"/>
  <c r="AM662" i="82" s="1"/>
  <c r="AN662" i="82" s="1"/>
  <c r="AO662" i="82" s="1"/>
  <c r="AL671" i="82"/>
  <c r="AM671" i="82" s="1"/>
  <c r="AN671" i="82" s="1"/>
  <c r="AO671" i="82" s="1"/>
  <c r="AF619" i="82"/>
  <c r="AG619" i="82" s="1"/>
  <c r="AL635" i="82"/>
  <c r="AM635" i="82" s="1"/>
  <c r="Z587" i="82"/>
  <c r="AE587" i="82"/>
  <c r="AH587" i="82"/>
  <c r="AI587" i="82" s="1"/>
  <c r="Z562" i="82"/>
  <c r="AH562" i="82"/>
  <c r="AI562" i="82" s="1"/>
  <c r="AE562" i="82"/>
  <c r="AF562" i="82" s="1"/>
  <c r="AG562" i="82" s="1"/>
  <c r="AF592" i="82"/>
  <c r="AG592" i="82" s="1"/>
  <c r="AF575" i="82"/>
  <c r="AG575" i="82" s="1"/>
  <c r="AF552" i="82"/>
  <c r="AG552" i="82" s="1"/>
  <c r="AL553" i="82"/>
  <c r="AM553" i="82" s="1"/>
  <c r="AF514" i="82"/>
  <c r="AG514" i="82" s="1"/>
  <c r="AL569" i="82"/>
  <c r="AM569" i="82" s="1"/>
  <c r="AL522" i="82"/>
  <c r="AM522" i="82" s="1"/>
  <c r="AH540" i="82"/>
  <c r="AI540" i="82" s="1"/>
  <c r="AE540" i="82"/>
  <c r="Z540" i="82"/>
  <c r="Z482" i="82"/>
  <c r="AE482" i="82"/>
  <c r="AF482" i="82" s="1"/>
  <c r="AG482" i="82" s="1"/>
  <c r="AH482" i="82"/>
  <c r="AI482" i="82" s="1"/>
  <c r="AF488" i="82"/>
  <c r="AG488" i="82" s="1"/>
  <c r="AF511" i="82"/>
  <c r="AG511" i="82" s="1"/>
  <c r="AF526" i="82"/>
  <c r="AG526" i="82" s="1"/>
  <c r="Z501" i="82"/>
  <c r="AH501" i="82"/>
  <c r="AI501" i="82" s="1"/>
  <c r="AE501" i="82"/>
  <c r="AE471" i="82"/>
  <c r="AH471" i="82"/>
  <c r="AI471" i="82" s="1"/>
  <c r="Z471" i="82"/>
  <c r="AF557" i="82"/>
  <c r="AG557" i="82" s="1"/>
  <c r="Z490" i="82"/>
  <c r="AE490" i="82"/>
  <c r="AH490" i="82"/>
  <c r="AI490" i="82" s="1"/>
  <c r="AL482" i="82"/>
  <c r="AM482" i="82" s="1"/>
  <c r="AF518" i="82"/>
  <c r="AG518" i="82" s="1"/>
  <c r="AJ518" i="82" s="1"/>
  <c r="AE527" i="82"/>
  <c r="Z527" i="82"/>
  <c r="AH527" i="82"/>
  <c r="AI527" i="82" s="1"/>
  <c r="AH457" i="82"/>
  <c r="AI457" i="82" s="1"/>
  <c r="AE457" i="82"/>
  <c r="Z457" i="82"/>
  <c r="AF449" i="82"/>
  <c r="AG449" i="82" s="1"/>
  <c r="AE439" i="82"/>
  <c r="Z439" i="82"/>
  <c r="AH439" i="82"/>
  <c r="AI439" i="82" s="1"/>
  <c r="AL468" i="82"/>
  <c r="AM468" i="82" s="1"/>
  <c r="Z375" i="82"/>
  <c r="AH375" i="82"/>
  <c r="AI375" i="82" s="1"/>
  <c r="AE375" i="82"/>
  <c r="AE376" i="82"/>
  <c r="AH376" i="82"/>
  <c r="AI376" i="82" s="1"/>
  <c r="Z376" i="82"/>
  <c r="AE401" i="82"/>
  <c r="AH401" i="82"/>
  <c r="AI401" i="82" s="1"/>
  <c r="Z401" i="82"/>
  <c r="Z438" i="82"/>
  <c r="AH438" i="82"/>
  <c r="AI438" i="82" s="1"/>
  <c r="AE438" i="82"/>
  <c r="AL424" i="82"/>
  <c r="AM424" i="82" s="1"/>
  <c r="AE405" i="82"/>
  <c r="AH405" i="82"/>
  <c r="AI405" i="82" s="1"/>
  <c r="Z405" i="82"/>
  <c r="AF363" i="82"/>
  <c r="AG363" i="82" s="1"/>
  <c r="AF411" i="82"/>
  <c r="AG411" i="82" s="1"/>
  <c r="AF385" i="82"/>
  <c r="AG385" i="82" s="1"/>
  <c r="AL379" i="82"/>
  <c r="AM379" i="82" s="1"/>
  <c r="AF442" i="82"/>
  <c r="AG442" i="82" s="1"/>
  <c r="AH432" i="82"/>
  <c r="AI432" i="82" s="1"/>
  <c r="Z432" i="82"/>
  <c r="AE432" i="82"/>
  <c r="AF402" i="82"/>
  <c r="AG402" i="82" s="1"/>
  <c r="AL437" i="82"/>
  <c r="AM437" i="82" s="1"/>
  <c r="AF266" i="82"/>
  <c r="AG266" i="82" s="1"/>
  <c r="AF336" i="82"/>
  <c r="AG336" i="82" s="1"/>
  <c r="AF328" i="82"/>
  <c r="AG328" i="82" s="1"/>
  <c r="AH272" i="82"/>
  <c r="AI272" i="82" s="1"/>
  <c r="AE272" i="82"/>
  <c r="Z272" i="82"/>
  <c r="AH253" i="82"/>
  <c r="AI253" i="82" s="1"/>
  <c r="AE253" i="82"/>
  <c r="AF253" i="82" s="1"/>
  <c r="AG253" i="82" s="1"/>
  <c r="AJ253" i="82" s="1"/>
  <c r="AH337" i="82"/>
  <c r="AI337" i="82" s="1"/>
  <c r="Z337" i="82"/>
  <c r="AE337" i="82"/>
  <c r="Z237" i="82"/>
  <c r="AH237" i="82"/>
  <c r="AI237" i="82" s="1"/>
  <c r="AE237" i="82"/>
  <c r="Z222" i="82"/>
  <c r="AH222" i="82"/>
  <c r="AI222" i="82" s="1"/>
  <c r="AE222" i="82"/>
  <c r="AF213" i="82"/>
  <c r="AG213" i="82" s="1"/>
  <c r="AF208" i="82"/>
  <c r="AG208" i="82" s="1"/>
  <c r="AH240" i="82"/>
  <c r="AI240" i="82" s="1"/>
  <c r="AE240" i="82"/>
  <c r="Z240" i="82"/>
  <c r="AF179" i="82"/>
  <c r="AG179" i="82" s="1"/>
  <c r="AF109" i="82"/>
  <c r="AG109" i="82" s="1"/>
  <c r="AF224" i="82"/>
  <c r="AG224" i="82" s="1"/>
  <c r="AF211" i="82"/>
  <c r="AG211" i="82" s="1"/>
  <c r="Z206" i="82"/>
  <c r="AE206" i="82"/>
  <c r="AH206" i="82"/>
  <c r="AI206" i="82" s="1"/>
  <c r="AL93" i="82"/>
  <c r="AM93" i="82" s="1"/>
  <c r="Z123" i="82"/>
  <c r="AH123" i="82"/>
  <c r="AI123" i="82" s="1"/>
  <c r="AE123" i="82"/>
  <c r="Z90" i="82"/>
  <c r="AH90" i="82"/>
  <c r="AI90" i="82" s="1"/>
  <c r="AE90" i="82"/>
  <c r="AL124" i="82"/>
  <c r="AM124" i="82" s="1"/>
  <c r="AF146" i="82"/>
  <c r="AG146" i="82" s="1"/>
  <c r="AF9" i="82"/>
  <c r="AG9" i="82" s="1"/>
  <c r="AF27" i="82"/>
  <c r="AG27" i="82" s="1"/>
  <c r="AF71" i="82"/>
  <c r="AG71" i="82" s="1"/>
  <c r="AF4" i="82"/>
  <c r="AG4" i="82" s="1"/>
  <c r="Z10" i="82"/>
  <c r="AH10" i="82"/>
  <c r="AI10" i="82" s="1"/>
  <c r="AE10" i="82"/>
  <c r="AF10" i="82" s="1"/>
  <c r="AG10" i="82" s="1"/>
  <c r="AF73" i="82"/>
  <c r="AG73" i="82" s="1"/>
  <c r="AF742" i="82"/>
  <c r="AG742" i="82" s="1"/>
  <c r="AL753" i="82"/>
  <c r="AM753" i="82" s="1"/>
  <c r="Z738" i="82"/>
  <c r="AH738" i="82"/>
  <c r="AI738" i="82" s="1"/>
  <c r="AE738" i="82"/>
  <c r="AF738" i="82" s="1"/>
  <c r="AG738" i="82" s="1"/>
  <c r="AH699" i="82"/>
  <c r="AI699" i="82" s="1"/>
  <c r="Z699" i="82"/>
  <c r="AE699" i="82"/>
  <c r="Z705" i="82"/>
  <c r="AH705" i="82"/>
  <c r="AI705" i="82" s="1"/>
  <c r="AE705" i="82"/>
  <c r="AI691" i="82"/>
  <c r="AF691" i="82"/>
  <c r="AG691" i="82" s="1"/>
  <c r="AJ691" i="82" s="1"/>
  <c r="AL672" i="82"/>
  <c r="AM672" i="82" s="1"/>
  <c r="AN672" i="82" s="1"/>
  <c r="AO672" i="82" s="1"/>
  <c r="AE785" i="82"/>
  <c r="Z785" i="82"/>
  <c r="AH785" i="82"/>
  <c r="AI785" i="82" s="1"/>
  <c r="AF779" i="82"/>
  <c r="AG779" i="82" s="1"/>
  <c r="AH746" i="82"/>
  <c r="AI746" i="82" s="1"/>
  <c r="AE746" i="82"/>
  <c r="Z746" i="82"/>
  <c r="AH775" i="82"/>
  <c r="AI775" i="82" s="1"/>
  <c r="AE775" i="82"/>
  <c r="AF775" i="82" s="1"/>
  <c r="AG775" i="82" s="1"/>
  <c r="Z775" i="82"/>
  <c r="AL740" i="82"/>
  <c r="AM740" i="82" s="1"/>
  <c r="AE752" i="82"/>
  <c r="AH752" i="82"/>
  <c r="AI752" i="82" s="1"/>
  <c r="Z752" i="82"/>
  <c r="AE722" i="82"/>
  <c r="AH722" i="82"/>
  <c r="AI722" i="82" s="1"/>
  <c r="Z722" i="82"/>
  <c r="AL738" i="82"/>
  <c r="AM738" i="82" s="1"/>
  <c r="Z694" i="82"/>
  <c r="AH694" i="82"/>
  <c r="AI694" i="82" s="1"/>
  <c r="AE694" i="82"/>
  <c r="AF710" i="82"/>
  <c r="AG710" i="82" s="1"/>
  <c r="AL704" i="82"/>
  <c r="AM704" i="82" s="1"/>
  <c r="AN704" i="82" s="1"/>
  <c r="AO704" i="82" s="1"/>
  <c r="AH674" i="82"/>
  <c r="AI674" i="82" s="1"/>
  <c r="Z674" i="82"/>
  <c r="AE674" i="82"/>
  <c r="AL676" i="82"/>
  <c r="AM676" i="82" s="1"/>
  <c r="AE692" i="82"/>
  <c r="AH692" i="82"/>
  <c r="AI692" i="82" s="1"/>
  <c r="Z692" i="82"/>
  <c r="AE681" i="82"/>
  <c r="AF681" i="82" s="1"/>
  <c r="AG681" i="82" s="1"/>
  <c r="AJ681" i="82" s="1"/>
  <c r="AH681" i="82"/>
  <c r="AI681" i="82" s="1"/>
  <c r="Z681" i="82"/>
  <c r="AI628" i="82"/>
  <c r="AF628" i="82"/>
  <c r="AG628" i="82" s="1"/>
  <c r="AF617" i="82"/>
  <c r="AG617" i="82" s="1"/>
  <c r="AF639" i="82"/>
  <c r="AG639" i="82" s="1"/>
  <c r="AF624" i="82"/>
  <c r="AG624" i="82" s="1"/>
  <c r="Z618" i="82"/>
  <c r="AH618" i="82"/>
  <c r="AI618" i="82" s="1"/>
  <c r="AE618" i="82"/>
  <c r="Z593" i="82"/>
  <c r="AE593" i="82"/>
  <c r="AH593" i="82"/>
  <c r="AI593" i="82" s="1"/>
  <c r="AL587" i="82"/>
  <c r="AM587" i="82" s="1"/>
  <c r="AL562" i="82"/>
  <c r="AM562" i="82" s="1"/>
  <c r="AF608" i="82"/>
  <c r="AG608" i="82" s="1"/>
  <c r="Z601" i="82"/>
  <c r="AH601" i="82"/>
  <c r="AI601" i="82" s="1"/>
  <c r="AE601" i="82"/>
  <c r="AH538" i="82"/>
  <c r="AI538" i="82" s="1"/>
  <c r="Z538" i="82"/>
  <c r="AE538" i="82"/>
  <c r="AH546" i="82"/>
  <c r="AI546" i="82" s="1"/>
  <c r="Z546" i="82"/>
  <c r="AE546" i="82"/>
  <c r="AL567" i="82"/>
  <c r="AM567" i="82" s="1"/>
  <c r="AF570" i="82"/>
  <c r="AG570" i="82" s="1"/>
  <c r="Z478" i="82"/>
  <c r="AH478" i="82"/>
  <c r="AI478" i="82" s="1"/>
  <c r="AE478" i="82"/>
  <c r="AL540" i="82"/>
  <c r="AM540" i="82" s="1"/>
  <c r="AF528" i="82"/>
  <c r="AG528" i="82" s="1"/>
  <c r="AF504" i="82"/>
  <c r="AG504" i="82" s="1"/>
  <c r="Z498" i="82"/>
  <c r="AE498" i="82"/>
  <c r="AH498" i="82"/>
  <c r="AI498" i="82" s="1"/>
  <c r="AF462" i="82"/>
  <c r="AG462" i="82" s="1"/>
  <c r="AL472" i="82"/>
  <c r="AM472" i="82" s="1"/>
  <c r="AH450" i="82"/>
  <c r="AI450" i="82" s="1"/>
  <c r="AE450" i="82"/>
  <c r="Z450" i="82"/>
  <c r="AH440" i="82"/>
  <c r="AI440" i="82" s="1"/>
  <c r="Z440" i="82"/>
  <c r="AE440" i="82"/>
  <c r="AF361" i="82"/>
  <c r="AG361" i="82" s="1"/>
  <c r="Z426" i="82"/>
  <c r="AH426" i="82"/>
  <c r="AI426" i="82" s="1"/>
  <c r="AE426" i="82"/>
  <c r="AL383" i="82"/>
  <c r="AM383" i="82" s="1"/>
  <c r="AF295" i="82"/>
  <c r="AG295" i="82" s="1"/>
  <c r="AH416" i="82"/>
  <c r="AI416" i="82" s="1"/>
  <c r="Z416" i="82"/>
  <c r="AE416" i="82"/>
  <c r="AH428" i="82"/>
  <c r="AI428" i="82" s="1"/>
  <c r="Z428" i="82"/>
  <c r="AE428" i="82"/>
  <c r="AF280" i="82"/>
  <c r="AG280" i="82" s="1"/>
  <c r="AF323" i="82"/>
  <c r="AG323" i="82" s="1"/>
  <c r="AF325" i="82"/>
  <c r="AG325" i="82" s="1"/>
  <c r="AF311" i="82"/>
  <c r="AG311" i="82" s="1"/>
  <c r="AF276" i="82"/>
  <c r="AG276" i="82" s="1"/>
  <c r="AH302" i="82"/>
  <c r="AI302" i="82" s="1"/>
  <c r="AE302" i="82"/>
  <c r="Z302" i="82"/>
  <c r="AF263" i="82"/>
  <c r="AG263" i="82" s="1"/>
  <c r="AF284" i="82"/>
  <c r="AG284" i="82" s="1"/>
  <c r="AF304" i="82"/>
  <c r="AG304" i="82" s="1"/>
  <c r="Z273" i="82"/>
  <c r="AH273" i="82"/>
  <c r="AI273" i="82" s="1"/>
  <c r="AE273" i="82"/>
  <c r="AF273" i="82" s="1"/>
  <c r="AG273" i="82" s="1"/>
  <c r="Z218" i="82"/>
  <c r="AH218" i="82"/>
  <c r="AI218" i="82" s="1"/>
  <c r="AE218" i="82"/>
  <c r="AF210" i="82"/>
  <c r="AG210" i="82" s="1"/>
  <c r="AF227" i="82"/>
  <c r="AG227" i="82" s="1"/>
  <c r="Z202" i="82"/>
  <c r="AE202" i="82"/>
  <c r="AH202" i="82"/>
  <c r="AI202" i="82" s="1"/>
  <c r="Z185" i="82"/>
  <c r="AE185" i="82"/>
  <c r="AH185" i="82"/>
  <c r="AI185" i="82" s="1"/>
  <c r="AL237" i="82"/>
  <c r="AM237" i="82" s="1"/>
  <c r="AF221" i="82"/>
  <c r="AG221" i="82" s="1"/>
  <c r="AF101" i="82"/>
  <c r="AG101" i="82" s="1"/>
  <c r="Z164" i="82"/>
  <c r="AH164" i="82"/>
  <c r="AI164" i="82" s="1"/>
  <c r="AE164" i="82"/>
  <c r="AF87" i="82"/>
  <c r="AG87" i="82" s="1"/>
  <c r="AF150" i="82"/>
  <c r="AG150" i="82" s="1"/>
  <c r="Z116" i="82"/>
  <c r="AH116" i="82"/>
  <c r="AI116" i="82" s="1"/>
  <c r="AE116" i="82"/>
  <c r="AE102" i="82"/>
  <c r="Z102" i="82"/>
  <c r="AH102" i="82"/>
  <c r="AI102" i="82" s="1"/>
  <c r="AL176" i="82"/>
  <c r="AM176" i="82" s="1"/>
  <c r="Z112" i="82"/>
  <c r="AH112" i="82"/>
  <c r="AI112" i="82" s="1"/>
  <c r="AE112" i="82"/>
  <c r="Z170" i="82"/>
  <c r="AE170" i="82"/>
  <c r="AH170" i="82"/>
  <c r="AI170" i="82" s="1"/>
  <c r="AF143" i="82"/>
  <c r="AG143" i="82" s="1"/>
  <c r="AE125" i="82"/>
  <c r="Z125" i="82"/>
  <c r="AH125" i="82"/>
  <c r="AI125" i="82" s="1"/>
  <c r="AF159" i="82"/>
  <c r="AG159" i="82" s="1"/>
  <c r="AF138" i="82"/>
  <c r="AG138" i="82" s="1"/>
  <c r="Z82" i="82"/>
  <c r="AH82" i="82"/>
  <c r="AI82" i="82" s="1"/>
  <c r="AE82" i="82"/>
  <c r="AE24" i="82"/>
  <c r="AF24" i="82" s="1"/>
  <c r="AG24" i="82" s="1"/>
  <c r="Z24" i="82"/>
  <c r="AH24" i="82"/>
  <c r="AI24" i="82" s="1"/>
  <c r="Z30" i="82"/>
  <c r="AH30" i="82"/>
  <c r="AI30" i="82" s="1"/>
  <c r="AE30" i="82"/>
  <c r="AF39" i="82"/>
  <c r="AG39" i="82" s="1"/>
  <c r="AF3" i="82"/>
  <c r="AG3" i="82" s="1"/>
  <c r="AF41" i="82"/>
  <c r="AG41" i="82" s="1"/>
  <c r="AE12" i="82"/>
  <c r="Z12" i="82"/>
  <c r="AH12" i="82"/>
  <c r="AI12" i="82" s="1"/>
  <c r="AH701" i="82"/>
  <c r="AI701" i="82" s="1"/>
  <c r="AE701" i="82"/>
  <c r="Z701" i="82"/>
  <c r="AE675" i="82"/>
  <c r="AH675" i="82"/>
  <c r="AI675" i="82" s="1"/>
  <c r="Z675" i="82"/>
  <c r="Z669" i="82"/>
  <c r="AE669" i="82"/>
  <c r="AH669" i="82"/>
  <c r="AI669" i="82" s="1"/>
  <c r="AE679" i="82"/>
  <c r="Z679" i="82"/>
  <c r="AH679" i="82"/>
  <c r="AI679" i="82" s="1"/>
  <c r="Z647" i="82"/>
  <c r="AH647" i="82"/>
  <c r="AI647" i="82" s="1"/>
  <c r="AE647" i="82"/>
  <c r="Z637" i="82"/>
  <c r="AE637" i="82"/>
  <c r="AH637" i="82"/>
  <c r="AI637" i="82" s="1"/>
  <c r="AE626" i="82"/>
  <c r="Z626" i="82"/>
  <c r="AH626" i="82"/>
  <c r="AI626" i="82" s="1"/>
  <c r="AF602" i="82"/>
  <c r="AG602" i="82" s="1"/>
  <c r="AH633" i="82"/>
  <c r="AI633" i="82" s="1"/>
  <c r="Z633" i="82"/>
  <c r="AE633" i="82"/>
  <c r="AF633" i="82" s="1"/>
  <c r="AG633" i="82" s="1"/>
  <c r="AE606" i="82"/>
  <c r="AH606" i="82"/>
  <c r="AI606" i="82" s="1"/>
  <c r="Z606" i="82"/>
  <c r="Z519" i="82"/>
  <c r="AH519" i="82"/>
  <c r="AI519" i="82" s="1"/>
  <c r="AE519" i="82"/>
  <c r="AH549" i="82"/>
  <c r="AI549" i="82" s="1"/>
  <c r="AE549" i="82"/>
  <c r="Z549" i="82"/>
  <c r="Z525" i="82"/>
  <c r="AH525" i="82"/>
  <c r="AI525" i="82" s="1"/>
  <c r="AE525" i="82"/>
  <c r="AF543" i="82"/>
  <c r="AG543" i="82" s="1"/>
  <c r="Z474" i="82"/>
  <c r="AH474" i="82"/>
  <c r="AI474" i="82" s="1"/>
  <c r="AE474" i="82"/>
  <c r="AL525" i="82"/>
  <c r="AM525" i="82" s="1"/>
  <c r="Z485" i="82"/>
  <c r="AH485" i="82"/>
  <c r="AI485" i="82" s="1"/>
  <c r="AE485" i="82"/>
  <c r="Z489" i="82"/>
  <c r="AH489" i="82"/>
  <c r="AI489" i="82" s="1"/>
  <c r="AE489" i="82"/>
  <c r="AF523" i="82"/>
  <c r="AG523" i="82" s="1"/>
  <c r="AL492" i="82"/>
  <c r="AM492" i="82" s="1"/>
  <c r="Z403" i="82"/>
  <c r="AH403" i="82"/>
  <c r="AI403" i="82" s="1"/>
  <c r="AE403" i="82"/>
  <c r="AE388" i="82"/>
  <c r="AH388" i="82"/>
  <c r="AI388" i="82" s="1"/>
  <c r="Z388" i="82"/>
  <c r="Z430" i="82"/>
  <c r="AH430" i="82"/>
  <c r="AI430" i="82" s="1"/>
  <c r="AE430" i="82"/>
  <c r="AE392" i="82"/>
  <c r="AH392" i="82"/>
  <c r="AI392" i="82" s="1"/>
  <c r="Z392" i="82"/>
  <c r="AH362" i="82"/>
  <c r="AI362" i="82" s="1"/>
  <c r="AE362" i="82"/>
  <c r="Z362" i="82"/>
  <c r="AH333" i="82"/>
  <c r="AI333" i="82" s="1"/>
  <c r="AE333" i="82"/>
  <c r="Z333" i="82"/>
  <c r="AF297" i="82"/>
  <c r="AG297" i="82" s="1"/>
  <c r="AH244" i="82"/>
  <c r="AI244" i="82" s="1"/>
  <c r="Z244" i="82"/>
  <c r="AE244" i="82"/>
  <c r="Z235" i="82"/>
  <c r="AH235" i="82"/>
  <c r="AI235" i="82" s="1"/>
  <c r="AE235" i="82"/>
  <c r="AE246" i="82"/>
  <c r="AH246" i="82"/>
  <c r="AI246" i="82" s="1"/>
  <c r="Z246" i="82"/>
  <c r="AL253" i="82"/>
  <c r="AM253" i="82" s="1"/>
  <c r="AN253" i="82" s="1"/>
  <c r="AO253" i="82" s="1"/>
  <c r="AE137" i="82"/>
  <c r="Z137" i="82"/>
  <c r="AH137" i="82"/>
  <c r="AI137" i="82" s="1"/>
  <c r="Z156" i="82"/>
  <c r="AH156" i="82"/>
  <c r="AI156" i="82" s="1"/>
  <c r="AE156" i="82"/>
  <c r="Z128" i="82"/>
  <c r="AH128" i="82"/>
  <c r="AI128" i="82" s="1"/>
  <c r="AE128" i="82"/>
  <c r="AE121" i="82"/>
  <c r="Z121" i="82"/>
  <c r="AH121" i="82"/>
  <c r="AI121" i="82" s="1"/>
  <c r="Z96" i="82"/>
  <c r="AH96" i="82"/>
  <c r="AI96" i="82" s="1"/>
  <c r="AE96" i="82"/>
  <c r="AL699" i="82"/>
  <c r="AM699" i="82" s="1"/>
  <c r="AN699" i="82" s="1"/>
  <c r="AO699" i="82" s="1"/>
  <c r="AF782" i="82"/>
  <c r="AG782" i="82" s="1"/>
  <c r="AL776" i="82"/>
  <c r="AM776" i="82" s="1"/>
  <c r="AE739" i="82"/>
  <c r="Z739" i="82"/>
  <c r="AH739" i="82"/>
  <c r="AI739" i="82" s="1"/>
  <c r="AH766" i="82"/>
  <c r="AI766" i="82" s="1"/>
  <c r="Z766" i="82"/>
  <c r="AE766" i="82"/>
  <c r="AL755" i="82"/>
  <c r="AM755" i="82" s="1"/>
  <c r="Z763" i="82"/>
  <c r="AH763" i="82"/>
  <c r="AI763" i="82" s="1"/>
  <c r="AE763" i="82"/>
  <c r="AL760" i="82"/>
  <c r="AM760" i="82" s="1"/>
  <c r="AL733" i="82"/>
  <c r="AM733" i="82" s="1"/>
  <c r="AL689" i="82"/>
  <c r="AM689" i="82" s="1"/>
  <c r="AN689" i="82" s="1"/>
  <c r="AO689" i="82" s="1"/>
  <c r="AL701" i="82"/>
  <c r="AM701" i="82" s="1"/>
  <c r="AN701" i="82" s="1"/>
  <c r="AO701" i="82" s="1"/>
  <c r="Z693" i="82"/>
  <c r="AH693" i="82"/>
  <c r="AI693" i="82" s="1"/>
  <c r="AE693" i="82"/>
  <c r="AL664" i="82"/>
  <c r="AM664" i="82" s="1"/>
  <c r="AN664" i="82" s="1"/>
  <c r="AO664" i="82" s="1"/>
  <c r="AF682" i="82"/>
  <c r="AG682" i="82" s="1"/>
  <c r="AJ682" i="82" s="1"/>
  <c r="AL647" i="82"/>
  <c r="AM647" i="82" s="1"/>
  <c r="AN647" i="82" s="1"/>
  <c r="AO647" i="82" s="1"/>
  <c r="AE661" i="82"/>
  <c r="Z661" i="82"/>
  <c r="AH661" i="82"/>
  <c r="AI661" i="82" s="1"/>
  <c r="AE631" i="82"/>
  <c r="AH631" i="82"/>
  <c r="AI631" i="82" s="1"/>
  <c r="Z631" i="82"/>
  <c r="AF611" i="82"/>
  <c r="AG611" i="82" s="1"/>
  <c r="AL626" i="82"/>
  <c r="AM626" i="82" s="1"/>
  <c r="AL633" i="82"/>
  <c r="AM633" i="82" s="1"/>
  <c r="AF586" i="82"/>
  <c r="AG586" i="82" s="1"/>
  <c r="AH542" i="82"/>
  <c r="AI542" i="82" s="1"/>
  <c r="Z542" i="82"/>
  <c r="AE542" i="82"/>
  <c r="AL549" i="82"/>
  <c r="AM549" i="82" s="1"/>
  <c r="Z541" i="82"/>
  <c r="AE541" i="82"/>
  <c r="AH541" i="82"/>
  <c r="AI541" i="82" s="1"/>
  <c r="AF588" i="82"/>
  <c r="AG588" i="82" s="1"/>
  <c r="AE470" i="82"/>
  <c r="Z470" i="82"/>
  <c r="AH470" i="82"/>
  <c r="AI470" i="82" s="1"/>
  <c r="Z502" i="82"/>
  <c r="AE502" i="82"/>
  <c r="AH502" i="82"/>
  <c r="AI502" i="82" s="1"/>
  <c r="AF487" i="82"/>
  <c r="AG487" i="82" s="1"/>
  <c r="Z497" i="82"/>
  <c r="AH497" i="82"/>
  <c r="AI497" i="82" s="1"/>
  <c r="AE497" i="82"/>
  <c r="AF497" i="82" s="1"/>
  <c r="AG497" i="82" s="1"/>
  <c r="AH453" i="82"/>
  <c r="AI453" i="82" s="1"/>
  <c r="AE453" i="82"/>
  <c r="Z453" i="82"/>
  <c r="Z443" i="82"/>
  <c r="AH443" i="82"/>
  <c r="AI443" i="82" s="1"/>
  <c r="AE443" i="82"/>
  <c r="Z418" i="82"/>
  <c r="AH418" i="82"/>
  <c r="AI418" i="82" s="1"/>
  <c r="AE418" i="82"/>
  <c r="AF371" i="82"/>
  <c r="AG371" i="82" s="1"/>
  <c r="AF359" i="82"/>
  <c r="AG359" i="82" s="1"/>
  <c r="AF348" i="82"/>
  <c r="AG348" i="82" s="1"/>
  <c r="AL439" i="82"/>
  <c r="AM439" i="82" s="1"/>
  <c r="AH420" i="82"/>
  <c r="AI420" i="82" s="1"/>
  <c r="Z420" i="82"/>
  <c r="AE420" i="82"/>
  <c r="Z269" i="82"/>
  <c r="AH269" i="82"/>
  <c r="AI269" i="82" s="1"/>
  <c r="AE269" i="82"/>
  <c r="AH256" i="82"/>
  <c r="AI256" i="82" s="1"/>
  <c r="AE256" i="82"/>
  <c r="Z256" i="82"/>
  <c r="AH313" i="82"/>
  <c r="AI313" i="82" s="1"/>
  <c r="Z313" i="82"/>
  <c r="AE313" i="82"/>
  <c r="Z289" i="82"/>
  <c r="AH289" i="82"/>
  <c r="AI289" i="82" s="1"/>
  <c r="AE289" i="82"/>
  <c r="AF289" i="82" s="1"/>
  <c r="AG289" i="82" s="1"/>
  <c r="Z233" i="82"/>
  <c r="AH233" i="82"/>
  <c r="AI233" i="82" s="1"/>
  <c r="AE233" i="82"/>
  <c r="AE171" i="82"/>
  <c r="Z171" i="82"/>
  <c r="AH171" i="82"/>
  <c r="AI171" i="82" s="1"/>
  <c r="AF192" i="82"/>
  <c r="AG192" i="82" s="1"/>
  <c r="AF250" i="82"/>
  <c r="AG250" i="82" s="1"/>
  <c r="AL239" i="82"/>
  <c r="AM239" i="82" s="1"/>
  <c r="AL218" i="82"/>
  <c r="AM218" i="82" s="1"/>
  <c r="AF113" i="82"/>
  <c r="AG113" i="82" s="1"/>
  <c r="AE209" i="82"/>
  <c r="AF209" i="82" s="1"/>
  <c r="AG209" i="82" s="1"/>
  <c r="Z209" i="82"/>
  <c r="AH209" i="82"/>
  <c r="AI209" i="82" s="1"/>
  <c r="Z136" i="82"/>
  <c r="AH136" i="82"/>
  <c r="AI136" i="82" s="1"/>
  <c r="AE136" i="82"/>
  <c r="AL128" i="82"/>
  <c r="AM128" i="82" s="1"/>
  <c r="AE114" i="82"/>
  <c r="Z114" i="82"/>
  <c r="AH114" i="82"/>
  <c r="AI114" i="82" s="1"/>
  <c r="AE110" i="82"/>
  <c r="Z110" i="82"/>
  <c r="AH110" i="82"/>
  <c r="AI110" i="82" s="1"/>
  <c r="AE168" i="82"/>
  <c r="Z168" i="82"/>
  <c r="AH168" i="82"/>
  <c r="AI168" i="82" s="1"/>
  <c r="Z120" i="82"/>
  <c r="AH120" i="82"/>
  <c r="AI120" i="82" s="1"/>
  <c r="AE120" i="82"/>
  <c r="Z167" i="82"/>
  <c r="AH167" i="82"/>
  <c r="AI167" i="82" s="1"/>
  <c r="AE167" i="82"/>
  <c r="Z132" i="82"/>
  <c r="AH132" i="82"/>
  <c r="AI132" i="82" s="1"/>
  <c r="AE132" i="82"/>
  <c r="AF132" i="82" s="1"/>
  <c r="AG132" i="82" s="1"/>
  <c r="Z8" i="82"/>
  <c r="AH8" i="82"/>
  <c r="AI8" i="82" s="1"/>
  <c r="AE8" i="82"/>
  <c r="AE16" i="82"/>
  <c r="AF16" i="82" s="1"/>
  <c r="AG16" i="82" s="1"/>
  <c r="Z16" i="82"/>
  <c r="AH16" i="82"/>
  <c r="AI16" i="82" s="1"/>
  <c r="BI24" i="77"/>
  <c r="BD24" i="77"/>
  <c r="BA24" i="77"/>
  <c r="AZ24" i="77"/>
  <c r="AY24" i="77"/>
  <c r="AX24" i="77"/>
  <c r="AW24" i="77"/>
  <c r="AN24" i="77"/>
  <c r="AM24" i="77"/>
  <c r="AL24" i="77"/>
  <c r="AK24" i="77"/>
  <c r="AJ24" i="77"/>
  <c r="BD23" i="77"/>
  <c r="BA23" i="77"/>
  <c r="AZ23" i="77"/>
  <c r="AY23" i="77"/>
  <c r="AX23" i="77"/>
  <c r="AW23" i="77"/>
  <c r="AN23" i="77"/>
  <c r="AL23" i="77"/>
  <c r="AK23" i="77"/>
  <c r="BD22" i="77"/>
  <c r="BA22" i="77"/>
  <c r="AZ22" i="77"/>
  <c r="AY22" i="77"/>
  <c r="AX22" i="77"/>
  <c r="AW22" i="77"/>
  <c r="AN22" i="77"/>
  <c r="AL22" i="77"/>
  <c r="AK22" i="77"/>
  <c r="BD21" i="77"/>
  <c r="BA21" i="77"/>
  <c r="AZ21" i="77"/>
  <c r="AY21" i="77"/>
  <c r="AX21" i="77"/>
  <c r="AW21" i="77"/>
  <c r="AN21" i="77"/>
  <c r="AL21" i="77"/>
  <c r="AK21" i="77"/>
  <c r="BD20" i="77"/>
  <c r="BA20" i="77"/>
  <c r="AZ20" i="77"/>
  <c r="AY20" i="77"/>
  <c r="AX20" i="77"/>
  <c r="AW20" i="77"/>
  <c r="AN20" i="77"/>
  <c r="AL20" i="77"/>
  <c r="AK20" i="77"/>
  <c r="BD19" i="77"/>
  <c r="BA19" i="77"/>
  <c r="AZ19" i="77"/>
  <c r="AY19" i="77"/>
  <c r="AX19" i="77"/>
  <c r="AW19" i="77"/>
  <c r="AN19" i="77"/>
  <c r="AL19" i="77"/>
  <c r="AK19" i="77"/>
  <c r="BD18" i="77"/>
  <c r="BA18" i="77"/>
  <c r="AZ18" i="77"/>
  <c r="AY18" i="77"/>
  <c r="AX18" i="77"/>
  <c r="AW18" i="77"/>
  <c r="AN18" i="77"/>
  <c r="AL18" i="77"/>
  <c r="AK18" i="77"/>
  <c r="BD17" i="77"/>
  <c r="BA17" i="77"/>
  <c r="AZ17" i="77"/>
  <c r="AY17" i="77"/>
  <c r="AX17" i="77"/>
  <c r="AW17" i="77"/>
  <c r="AN17" i="77"/>
  <c r="AL17" i="77"/>
  <c r="AK17" i="77"/>
  <c r="BD16" i="77"/>
  <c r="BA16" i="77"/>
  <c r="AZ16" i="77"/>
  <c r="AY16" i="77"/>
  <c r="AX16" i="77"/>
  <c r="AW16" i="77"/>
  <c r="AN16" i="77"/>
  <c r="AL16" i="77"/>
  <c r="AK16" i="77"/>
  <c r="BD15" i="77"/>
  <c r="BA15" i="77"/>
  <c r="AZ15" i="77"/>
  <c r="AY15" i="77"/>
  <c r="AX15" i="77"/>
  <c r="AW15" i="77"/>
  <c r="AN15" i="77"/>
  <c r="AL15" i="77"/>
  <c r="AK15" i="77"/>
  <c r="BD14" i="77"/>
  <c r="BA14" i="77"/>
  <c r="AZ14" i="77"/>
  <c r="AY14" i="77"/>
  <c r="AX14" i="77"/>
  <c r="AW14" i="77"/>
  <c r="AN14" i="77"/>
  <c r="AL14" i="77"/>
  <c r="AK14" i="77"/>
  <c r="BD13" i="77"/>
  <c r="BA13" i="77"/>
  <c r="AZ13" i="77"/>
  <c r="AY13" i="77"/>
  <c r="AX13" i="77"/>
  <c r="AW13" i="77"/>
  <c r="AN13" i="77"/>
  <c r="AL13" i="77"/>
  <c r="AK13" i="77"/>
  <c r="AH23" i="77"/>
  <c r="AG23" i="77"/>
  <c r="AF23" i="77"/>
  <c r="AE23" i="77"/>
  <c r="AD23" i="77"/>
  <c r="AC23" i="77"/>
  <c r="AB23" i="77"/>
  <c r="Y23" i="77"/>
  <c r="T23" i="77"/>
  <c r="S23" i="77"/>
  <c r="U23" i="77" s="1"/>
  <c r="AJ23" i="77" s="1"/>
  <c r="P23" i="77"/>
  <c r="V23" i="77" s="1"/>
  <c r="AM23" i="77" s="1"/>
  <c r="AH22" i="77"/>
  <c r="AG22" i="77"/>
  <c r="AF22" i="77"/>
  <c r="AE22" i="77"/>
  <c r="AD22" i="77"/>
  <c r="AC22" i="77"/>
  <c r="AB22" i="77"/>
  <c r="Y22" i="77"/>
  <c r="T22" i="77"/>
  <c r="S22" i="77"/>
  <c r="U22" i="77" s="1"/>
  <c r="AJ22" i="77" s="1"/>
  <c r="P22" i="77"/>
  <c r="AH21" i="77"/>
  <c r="AG21" i="77"/>
  <c r="AF21" i="77"/>
  <c r="AE21" i="77"/>
  <c r="AD21" i="77"/>
  <c r="AC21" i="77"/>
  <c r="AB21" i="77"/>
  <c r="Y21" i="77"/>
  <c r="T21" i="77"/>
  <c r="S21" i="77"/>
  <c r="U21" i="77" s="1"/>
  <c r="AJ21" i="77" s="1"/>
  <c r="P21" i="77"/>
  <c r="AH20" i="77"/>
  <c r="AG20" i="77"/>
  <c r="AF20" i="77"/>
  <c r="AE20" i="77"/>
  <c r="AD20" i="77"/>
  <c r="AC20" i="77"/>
  <c r="AB20" i="77"/>
  <c r="Y20" i="77"/>
  <c r="T20" i="77"/>
  <c r="S20" i="77"/>
  <c r="U20" i="77" s="1"/>
  <c r="AJ20" i="77" s="1"/>
  <c r="P20" i="77"/>
  <c r="V20" i="77" s="1"/>
  <c r="AM20" i="77" s="1"/>
  <c r="AH19" i="77"/>
  <c r="AG19" i="77"/>
  <c r="AF19" i="77"/>
  <c r="AE19" i="77"/>
  <c r="AD19" i="77"/>
  <c r="AC19" i="77"/>
  <c r="AB19" i="77"/>
  <c r="Y19" i="77"/>
  <c r="T19" i="77"/>
  <c r="S19" i="77"/>
  <c r="U19" i="77" s="1"/>
  <c r="AJ19" i="77" s="1"/>
  <c r="P19" i="77"/>
  <c r="AH18" i="77"/>
  <c r="AG18" i="77"/>
  <c r="AF18" i="77"/>
  <c r="AE18" i="77"/>
  <c r="AD18" i="77"/>
  <c r="AC18" i="77"/>
  <c r="AB18" i="77"/>
  <c r="Y18" i="77"/>
  <c r="T18" i="77"/>
  <c r="S18" i="77"/>
  <c r="U18" i="77" s="1"/>
  <c r="AJ18" i="77" s="1"/>
  <c r="P18" i="77"/>
  <c r="AH17" i="77"/>
  <c r="AG17" i="77"/>
  <c r="AF17" i="77"/>
  <c r="AE17" i="77"/>
  <c r="AD17" i="77"/>
  <c r="AC17" i="77"/>
  <c r="AB17" i="77"/>
  <c r="Y17" i="77"/>
  <c r="T17" i="77"/>
  <c r="S17" i="77"/>
  <c r="U17" i="77" s="1"/>
  <c r="AJ17" i="77" s="1"/>
  <c r="P17" i="77"/>
  <c r="AH16" i="77"/>
  <c r="AG16" i="77"/>
  <c r="AF16" i="77"/>
  <c r="AE16" i="77"/>
  <c r="AD16" i="77"/>
  <c r="AC16" i="77"/>
  <c r="AB16" i="77"/>
  <c r="Y16" i="77"/>
  <c r="T16" i="77"/>
  <c r="S16" i="77"/>
  <c r="U16" i="77" s="1"/>
  <c r="AJ16" i="77" s="1"/>
  <c r="Q16" i="77"/>
  <c r="P16" i="77"/>
  <c r="AH15" i="77"/>
  <c r="AG15" i="77"/>
  <c r="AF15" i="77"/>
  <c r="AE15" i="77"/>
  <c r="AD15" i="77"/>
  <c r="AC15" i="77"/>
  <c r="AB15" i="77"/>
  <c r="Y15" i="77"/>
  <c r="T15" i="77"/>
  <c r="S15" i="77"/>
  <c r="U15" i="77" s="1"/>
  <c r="AJ15" i="77" s="1"/>
  <c r="Q15" i="77"/>
  <c r="P15" i="77"/>
  <c r="AH14" i="77"/>
  <c r="AG14" i="77"/>
  <c r="AF14" i="77"/>
  <c r="AE14" i="77"/>
  <c r="AD14" i="77"/>
  <c r="AC14" i="77"/>
  <c r="AB14" i="77"/>
  <c r="Y14" i="77"/>
  <c r="T14" i="77"/>
  <c r="S14" i="77"/>
  <c r="U14" i="77" s="1"/>
  <c r="AJ14" i="77" s="1"/>
  <c r="P14" i="77"/>
  <c r="AH13" i="77"/>
  <c r="AG13" i="77"/>
  <c r="AF13" i="77"/>
  <c r="AE13" i="77"/>
  <c r="AD13" i="77"/>
  <c r="AC13" i="77"/>
  <c r="AB13" i="77"/>
  <c r="Y13" i="77"/>
  <c r="T13" i="77"/>
  <c r="S13" i="77"/>
  <c r="U13" i="77" s="1"/>
  <c r="AJ13" i="77" s="1"/>
  <c r="P13" i="77"/>
  <c r="U728" i="81"/>
  <c r="AD728" i="81" s="1"/>
  <c r="U727" i="81"/>
  <c r="AD727" i="81" s="1"/>
  <c r="U726" i="81"/>
  <c r="AD726" i="81" s="1"/>
  <c r="AE726" i="81" s="1"/>
  <c r="Z726" i="81" s="1"/>
  <c r="U725" i="81"/>
  <c r="AD725" i="81" s="1"/>
  <c r="U724" i="81"/>
  <c r="AD724" i="81" s="1"/>
  <c r="AE724" i="81" s="1"/>
  <c r="Z724" i="81" s="1"/>
  <c r="U723" i="81"/>
  <c r="AD723" i="81" s="1"/>
  <c r="U722" i="81"/>
  <c r="AD722" i="81" s="1"/>
  <c r="U721" i="81"/>
  <c r="AD721" i="81" s="1"/>
  <c r="U720" i="81"/>
  <c r="AD720" i="81" s="1"/>
  <c r="U719" i="81"/>
  <c r="AD719" i="81" s="1"/>
  <c r="AE719" i="81" s="1"/>
  <c r="U718" i="81"/>
  <c r="AD718" i="81" s="1"/>
  <c r="AE718" i="81" s="1"/>
  <c r="U717" i="81"/>
  <c r="AD717" i="81" s="1"/>
  <c r="U716" i="81"/>
  <c r="AD716" i="81" s="1"/>
  <c r="U715" i="81"/>
  <c r="AD715" i="81" s="1"/>
  <c r="U714" i="81"/>
  <c r="AD714" i="81" s="1"/>
  <c r="U713" i="81"/>
  <c r="AD713" i="81" s="1"/>
  <c r="U712" i="81"/>
  <c r="AD712" i="81" s="1"/>
  <c r="U711" i="81"/>
  <c r="AD711" i="81" s="1"/>
  <c r="U710" i="81"/>
  <c r="AD710" i="81" s="1"/>
  <c r="AE710" i="81" s="1"/>
  <c r="B728" i="81"/>
  <c r="B727" i="81"/>
  <c r="B726" i="81"/>
  <c r="B725" i="81"/>
  <c r="B724" i="81"/>
  <c r="B723" i="81"/>
  <c r="B722" i="81"/>
  <c r="B721" i="81"/>
  <c r="B720" i="81"/>
  <c r="B719" i="81"/>
  <c r="B718" i="81"/>
  <c r="B717" i="81"/>
  <c r="B716" i="81"/>
  <c r="B715" i="81"/>
  <c r="B714" i="81"/>
  <c r="B713" i="81"/>
  <c r="B712" i="81"/>
  <c r="B711" i="81"/>
  <c r="B710" i="81"/>
  <c r="AF436" i="82" l="1"/>
  <c r="AG436" i="82" s="1"/>
  <c r="AF335" i="82"/>
  <c r="AG335" i="82" s="1"/>
  <c r="AF269" i="82"/>
  <c r="AG269" i="82" s="1"/>
  <c r="AF82" i="82"/>
  <c r="AG82" i="82" s="1"/>
  <c r="AF164" i="82"/>
  <c r="AG164" i="82" s="1"/>
  <c r="AF302" i="82"/>
  <c r="AG302" i="82" s="1"/>
  <c r="AF277" i="82"/>
  <c r="AG277" i="82" s="1"/>
  <c r="AF635" i="82"/>
  <c r="AG635" i="82" s="1"/>
  <c r="AF14" i="82"/>
  <c r="AG14" i="82" s="1"/>
  <c r="AF596" i="82"/>
  <c r="AG596" i="82" s="1"/>
  <c r="AF260" i="82"/>
  <c r="AG260" i="82" s="1"/>
  <c r="AF268" i="82"/>
  <c r="AG268" i="82" s="1"/>
  <c r="AF391" i="82"/>
  <c r="AG391" i="82" s="1"/>
  <c r="AF729" i="82"/>
  <c r="AG729" i="82" s="1"/>
  <c r="AF667" i="82"/>
  <c r="AG667" i="82" s="1"/>
  <c r="AJ667" i="82" s="1"/>
  <c r="AF324" i="82"/>
  <c r="AG324" i="82" s="1"/>
  <c r="AF122" i="82"/>
  <c r="AG122" i="82" s="1"/>
  <c r="AF76" i="82"/>
  <c r="AG76" i="82" s="1"/>
  <c r="AF111" i="82"/>
  <c r="AG111" i="82" s="1"/>
  <c r="AF120" i="82"/>
  <c r="AG120" i="82" s="1"/>
  <c r="AF110" i="82"/>
  <c r="AG110" i="82" s="1"/>
  <c r="AF235" i="82"/>
  <c r="AG235" i="82" s="1"/>
  <c r="AF106" i="82"/>
  <c r="AG106" i="82" s="1"/>
  <c r="AF606" i="82"/>
  <c r="AG606" i="82" s="1"/>
  <c r="AF30" i="82"/>
  <c r="AG30" i="82" s="1"/>
  <c r="AF736" i="82"/>
  <c r="AG736" i="82" s="1"/>
  <c r="AF124" i="82"/>
  <c r="AG124" i="82" s="1"/>
  <c r="AF740" i="82"/>
  <c r="AG740" i="82" s="1"/>
  <c r="AF743" i="82"/>
  <c r="AG743" i="82" s="1"/>
  <c r="AF756" i="82"/>
  <c r="AG756" i="82" s="1"/>
  <c r="AF765" i="82"/>
  <c r="AG765" i="82" s="1"/>
  <c r="AF764" i="82"/>
  <c r="AG764" i="82" s="1"/>
  <c r="AF248" i="82"/>
  <c r="AG248" i="82" s="1"/>
  <c r="AF287" i="82"/>
  <c r="AG287" i="82" s="1"/>
  <c r="AF299" i="82"/>
  <c r="AG299" i="82" s="1"/>
  <c r="AF126" i="82"/>
  <c r="AG126" i="82" s="1"/>
  <c r="AF590" i="82"/>
  <c r="AG590" i="82" s="1"/>
  <c r="AF114" i="82"/>
  <c r="AG114" i="82" s="1"/>
  <c r="AF233" i="82"/>
  <c r="AG233" i="82" s="1"/>
  <c r="AF128" i="82"/>
  <c r="AG128" i="82" s="1"/>
  <c r="AF244" i="82"/>
  <c r="AG244" i="82" s="1"/>
  <c r="AF489" i="82"/>
  <c r="AG489" i="82" s="1"/>
  <c r="AF112" i="82"/>
  <c r="AG112" i="82" s="1"/>
  <c r="AF601" i="82"/>
  <c r="AG601" i="82" s="1"/>
  <c r="AF20" i="82"/>
  <c r="AG20" i="82" s="1"/>
  <c r="AF92" i="82"/>
  <c r="AG92" i="82" s="1"/>
  <c r="AF189" i="82"/>
  <c r="AG189" i="82" s="1"/>
  <c r="AF545" i="82"/>
  <c r="AG545" i="82" s="1"/>
  <c r="AF18" i="82"/>
  <c r="AG18" i="82" s="1"/>
  <c r="AF34" i="82"/>
  <c r="AG34" i="82" s="1"/>
  <c r="AF384" i="82"/>
  <c r="AG384" i="82" s="1"/>
  <c r="AF761" i="82"/>
  <c r="AG761" i="82" s="1"/>
  <c r="AF776" i="82"/>
  <c r="AG776" i="82" s="1"/>
  <c r="AF339" i="82"/>
  <c r="AG339" i="82" s="1"/>
  <c r="AF638" i="82"/>
  <c r="AG638" i="82" s="1"/>
  <c r="AF732" i="82"/>
  <c r="AG732" i="82" s="1"/>
  <c r="AI732" i="82"/>
  <c r="AF49" i="82"/>
  <c r="AG49" i="82" s="1"/>
  <c r="AF107" i="82"/>
  <c r="AG107" i="82" s="1"/>
  <c r="AF785" i="82"/>
  <c r="AG785" i="82" s="1"/>
  <c r="AF777" i="82"/>
  <c r="AG777" i="82" s="1"/>
  <c r="AF133" i="82"/>
  <c r="AG133" i="82" s="1"/>
  <c r="AF615" i="82"/>
  <c r="AG615" i="82" s="1"/>
  <c r="AF750" i="82"/>
  <c r="AG750" i="82" s="1"/>
  <c r="AF275" i="82"/>
  <c r="AG275" i="82" s="1"/>
  <c r="AF167" i="82"/>
  <c r="AG167" i="82" s="1"/>
  <c r="AF96" i="82"/>
  <c r="AG96" i="82" s="1"/>
  <c r="AF12" i="82"/>
  <c r="AG12" i="82" s="1"/>
  <c r="AF546" i="82"/>
  <c r="AG546" i="82" s="1"/>
  <c r="AF90" i="82"/>
  <c r="AG90" i="82" s="1"/>
  <c r="AF527" i="82"/>
  <c r="AG527" i="82" s="1"/>
  <c r="AF165" i="82"/>
  <c r="AG165" i="82" s="1"/>
  <c r="AF600" i="82"/>
  <c r="AG600" i="82" s="1"/>
  <c r="AF32" i="82"/>
  <c r="AG32" i="82" s="1"/>
  <c r="AF730" i="82"/>
  <c r="AG730" i="82" s="1"/>
  <c r="AF69" i="82"/>
  <c r="AG69" i="82" s="1"/>
  <c r="AF413" i="82"/>
  <c r="AG413" i="82" s="1"/>
  <c r="AF372" i="82"/>
  <c r="AG372" i="82" s="1"/>
  <c r="AF695" i="82"/>
  <c r="AG695" i="82" s="1"/>
  <c r="AJ695" i="82" s="1"/>
  <c r="V18" i="77"/>
  <c r="AM18" i="77" s="1"/>
  <c r="V14" i="77"/>
  <c r="AM14" i="77" s="1"/>
  <c r="V19" i="77"/>
  <c r="AM19" i="77" s="1"/>
  <c r="V15" i="77"/>
  <c r="AM15" i="77" s="1"/>
  <c r="V17" i="77"/>
  <c r="AM17" i="77" s="1"/>
  <c r="V22" i="77"/>
  <c r="AM22" i="77" s="1"/>
  <c r="C715" i="81"/>
  <c r="I715" i="81"/>
  <c r="C721" i="81"/>
  <c r="I721" i="81"/>
  <c r="I714" i="81"/>
  <c r="C714" i="81"/>
  <c r="C723" i="81"/>
  <c r="I723" i="81"/>
  <c r="I710" i="81"/>
  <c r="C710" i="81"/>
  <c r="I711" i="81"/>
  <c r="C711" i="81"/>
  <c r="I719" i="81"/>
  <c r="C719" i="81"/>
  <c r="C712" i="81"/>
  <c r="I712" i="81"/>
  <c r="I720" i="81"/>
  <c r="C720" i="81"/>
  <c r="AI460" i="82"/>
  <c r="AF460" i="82"/>
  <c r="AG460" i="82" s="1"/>
  <c r="AF763" i="82"/>
  <c r="AG763" i="82" s="1"/>
  <c r="AF440" i="82"/>
  <c r="AG440" i="82" s="1"/>
  <c r="AI454" i="82"/>
  <c r="AF454" i="82"/>
  <c r="AG454" i="82" s="1"/>
  <c r="AI331" i="82"/>
  <c r="AF331" i="82"/>
  <c r="AG331" i="82" s="1"/>
  <c r="AF246" i="82"/>
  <c r="AG246" i="82" s="1"/>
  <c r="AF474" i="82"/>
  <c r="AG474" i="82" s="1"/>
  <c r="AF549" i="82"/>
  <c r="AG549" i="82" s="1"/>
  <c r="AF760" i="82"/>
  <c r="AG760" i="82" s="1"/>
  <c r="AF428" i="82"/>
  <c r="AG428" i="82" s="1"/>
  <c r="AF443" i="82"/>
  <c r="AG443" i="82" s="1"/>
  <c r="AF426" i="82"/>
  <c r="AG426" i="82" s="1"/>
  <c r="AF593" i="82"/>
  <c r="AG593" i="82" s="1"/>
  <c r="AF699" i="82"/>
  <c r="AG699" i="82" s="1"/>
  <c r="AJ699" i="82" s="1"/>
  <c r="AF123" i="82"/>
  <c r="AG123" i="82" s="1"/>
  <c r="AF237" i="82"/>
  <c r="AG237" i="82" s="1"/>
  <c r="AF375" i="82"/>
  <c r="AG375" i="82" s="1"/>
  <c r="AF439" i="82"/>
  <c r="AG439" i="82" s="1"/>
  <c r="AF239" i="82"/>
  <c r="AG239" i="82" s="1"/>
  <c r="AF176" i="82"/>
  <c r="AG176" i="82" s="1"/>
  <c r="AF512" i="82"/>
  <c r="AG512" i="82" s="1"/>
  <c r="AJ512" i="82" s="1"/>
  <c r="AF584" i="82"/>
  <c r="AG584" i="82" s="1"/>
  <c r="AF152" i="82"/>
  <c r="AG152" i="82" s="1"/>
  <c r="AF197" i="82"/>
  <c r="AG197" i="82" s="1"/>
  <c r="AF241" i="82"/>
  <c r="AG241" i="82" s="1"/>
  <c r="AF555" i="82"/>
  <c r="AG555" i="82" s="1"/>
  <c r="AF400" i="82"/>
  <c r="AG400" i="82" s="1"/>
  <c r="AF420" i="82"/>
  <c r="AG420" i="82" s="1"/>
  <c r="AF542" i="82"/>
  <c r="AG542" i="82" s="1"/>
  <c r="AF693" i="82"/>
  <c r="AG693" i="82" s="1"/>
  <c r="AJ693" i="82" s="1"/>
  <c r="AF156" i="82"/>
  <c r="AG156" i="82" s="1"/>
  <c r="AF392" i="82"/>
  <c r="AG392" i="82" s="1"/>
  <c r="AF416" i="82"/>
  <c r="AG416" i="82" s="1"/>
  <c r="AF478" i="82"/>
  <c r="AG478" i="82" s="1"/>
  <c r="AF206" i="82"/>
  <c r="AG206" i="82" s="1"/>
  <c r="AF410" i="82"/>
  <c r="AG410" i="82" s="1"/>
  <c r="AF358" i="82"/>
  <c r="AG358" i="82" s="1"/>
  <c r="AF169" i="82"/>
  <c r="AG169" i="82" s="1"/>
  <c r="AF568" i="82"/>
  <c r="AG568" i="82" s="1"/>
  <c r="AF360" i="82"/>
  <c r="AG360" i="82" s="1"/>
  <c r="AF418" i="82"/>
  <c r="AG418" i="82" s="1"/>
  <c r="AF430" i="82"/>
  <c r="AG430" i="82" s="1"/>
  <c r="AF679" i="82"/>
  <c r="AG679" i="82" s="1"/>
  <c r="AJ679" i="82" s="1"/>
  <c r="AF701" i="82"/>
  <c r="AG701" i="82" s="1"/>
  <c r="AJ701" i="82" s="1"/>
  <c r="AF450" i="82"/>
  <c r="AG450" i="82" s="1"/>
  <c r="AF305" i="82"/>
  <c r="AG305" i="82" s="1"/>
  <c r="AF424" i="82"/>
  <c r="AG424" i="82" s="1"/>
  <c r="AF535" i="82"/>
  <c r="AG535" i="82" s="1"/>
  <c r="AF522" i="82"/>
  <c r="AG522" i="82" s="1"/>
  <c r="AF688" i="82"/>
  <c r="AG688" i="82" s="1"/>
  <c r="AJ688" i="82" s="1"/>
  <c r="AF135" i="82"/>
  <c r="AG135" i="82" s="1"/>
  <c r="AF676" i="82"/>
  <c r="AG676" i="82" s="1"/>
  <c r="AF754" i="82"/>
  <c r="AG754" i="82" s="1"/>
  <c r="AF330" i="82"/>
  <c r="AG330" i="82" s="1"/>
  <c r="AF321" i="82"/>
  <c r="AG321" i="82" s="1"/>
  <c r="AF136" i="82"/>
  <c r="AG136" i="82" s="1"/>
  <c r="AF525" i="82"/>
  <c r="AG525" i="82" s="1"/>
  <c r="AF538" i="82"/>
  <c r="AG538" i="82" s="1"/>
  <c r="AF705" i="82"/>
  <c r="AG705" i="82" s="1"/>
  <c r="AF438" i="82"/>
  <c r="AG438" i="82" s="1"/>
  <c r="AF231" i="82"/>
  <c r="AG231" i="82" s="1"/>
  <c r="AF452" i="82"/>
  <c r="AG452" i="82" s="1"/>
  <c r="AF660" i="82"/>
  <c r="AG660" i="82" s="1"/>
  <c r="AJ660" i="82" s="1"/>
  <c r="AF338" i="82"/>
  <c r="AG338" i="82" s="1"/>
  <c r="AF247" i="82"/>
  <c r="AG247" i="82" s="1"/>
  <c r="AF308" i="82"/>
  <c r="AG308" i="82" s="1"/>
  <c r="AF154" i="82"/>
  <c r="AG154" i="82" s="1"/>
  <c r="AF422" i="82"/>
  <c r="AG422" i="82" s="1"/>
  <c r="AF493" i="82"/>
  <c r="AG493" i="82" s="1"/>
  <c r="AF481" i="82"/>
  <c r="AG481" i="82" s="1"/>
  <c r="AF158" i="82"/>
  <c r="AG158" i="82" s="1"/>
  <c r="AF407" i="82"/>
  <c r="AG407" i="82" s="1"/>
  <c r="AF663" i="82"/>
  <c r="AG663" i="82" s="1"/>
  <c r="AJ663" i="82" s="1"/>
  <c r="AF477" i="82"/>
  <c r="AG477" i="82" s="1"/>
  <c r="AF349" i="82"/>
  <c r="AG349" i="82" s="1"/>
  <c r="AF8" i="82"/>
  <c r="AG8" i="82" s="1"/>
  <c r="AF256" i="82"/>
  <c r="AG256" i="82" s="1"/>
  <c r="AF502" i="82"/>
  <c r="AG502" i="82" s="1"/>
  <c r="AF631" i="82"/>
  <c r="AG631" i="82" s="1"/>
  <c r="AF739" i="82"/>
  <c r="AG739" i="82" s="1"/>
  <c r="AF403" i="82"/>
  <c r="AG403" i="82" s="1"/>
  <c r="AF626" i="82"/>
  <c r="AG626" i="82" s="1"/>
  <c r="AF647" i="82"/>
  <c r="AG647" i="82" s="1"/>
  <c r="AJ647" i="82" s="1"/>
  <c r="AF125" i="82"/>
  <c r="AG125" i="82" s="1"/>
  <c r="AF218" i="82"/>
  <c r="AG218" i="82" s="1"/>
  <c r="AF618" i="82"/>
  <c r="AG618" i="82" s="1"/>
  <c r="AF692" i="82"/>
  <c r="AG692" i="82" s="1"/>
  <c r="AJ692" i="82" s="1"/>
  <c r="AF694" i="82"/>
  <c r="AG694" i="82" s="1"/>
  <c r="AJ694" i="82" s="1"/>
  <c r="AF432" i="82"/>
  <c r="AG432" i="82" s="1"/>
  <c r="AF376" i="82"/>
  <c r="AG376" i="82" s="1"/>
  <c r="AF127" i="82"/>
  <c r="AG127" i="82" s="1"/>
  <c r="AF175" i="82"/>
  <c r="AG175" i="82" s="1"/>
  <c r="AF281" i="82"/>
  <c r="AG281" i="82" s="1"/>
  <c r="AF285" i="82"/>
  <c r="AG285" i="82" s="1"/>
  <c r="AF492" i="82"/>
  <c r="AG492" i="82" s="1"/>
  <c r="AF671" i="82"/>
  <c r="AG671" i="82" s="1"/>
  <c r="AJ671" i="82" s="1"/>
  <c r="AF117" i="82"/>
  <c r="AG117" i="82" s="1"/>
  <c r="AF129" i="82"/>
  <c r="AG129" i="82" s="1"/>
  <c r="AF383" i="82"/>
  <c r="AG383" i="82" s="1"/>
  <c r="AF505" i="82"/>
  <c r="AG505" i="82" s="1"/>
  <c r="AF567" i="82"/>
  <c r="AG567" i="82" s="1"/>
  <c r="AF370" i="82"/>
  <c r="AG370" i="82" s="1"/>
  <c r="AF412" i="82"/>
  <c r="AG412" i="82" s="1"/>
  <c r="AF539" i="82"/>
  <c r="AG539" i="82" s="1"/>
  <c r="AF94" i="82"/>
  <c r="AG94" i="82" s="1"/>
  <c r="AF98" i="82"/>
  <c r="AG98" i="82" s="1"/>
  <c r="AF193" i="82"/>
  <c r="AG193" i="82" s="1"/>
  <c r="AF472" i="82"/>
  <c r="AG472" i="82" s="1"/>
  <c r="AF554" i="82"/>
  <c r="AG554" i="82" s="1"/>
  <c r="AF686" i="82"/>
  <c r="AG686" i="82" s="1"/>
  <c r="AJ686" i="82" s="1"/>
  <c r="AF689" i="82"/>
  <c r="AG689" i="82" s="1"/>
  <c r="AJ689" i="82" s="1"/>
  <c r="AF733" i="82"/>
  <c r="AG733" i="82" s="1"/>
  <c r="AF672" i="82"/>
  <c r="AG672" i="82" s="1"/>
  <c r="AJ672" i="82" s="1"/>
  <c r="AF719" i="82"/>
  <c r="AG719" i="82" s="1"/>
  <c r="AF744" i="82"/>
  <c r="AG744" i="82" s="1"/>
  <c r="AF751" i="82"/>
  <c r="AG751" i="82" s="1"/>
  <c r="AF541" i="82"/>
  <c r="AG541" i="82" s="1"/>
  <c r="AF655" i="82"/>
  <c r="AG655" i="82" s="1"/>
  <c r="AJ655" i="82" s="1"/>
  <c r="AF569" i="82"/>
  <c r="AG569" i="82" s="1"/>
  <c r="AF181" i="82"/>
  <c r="AG181" i="82" s="1"/>
  <c r="AF565" i="82"/>
  <c r="AG565" i="82" s="1"/>
  <c r="AF437" i="82"/>
  <c r="AG437" i="82" s="1"/>
  <c r="AF558" i="82"/>
  <c r="AG558" i="82" s="1"/>
  <c r="AF665" i="82"/>
  <c r="AG665" i="82" s="1"/>
  <c r="AJ665" i="82" s="1"/>
  <c r="AF759" i="82"/>
  <c r="AG759" i="82" s="1"/>
  <c r="AF661" i="82"/>
  <c r="AG661" i="82" s="1"/>
  <c r="AJ661" i="82" s="1"/>
  <c r="AF766" i="82"/>
  <c r="AG766" i="82" s="1"/>
  <c r="AF675" i="82"/>
  <c r="AG675" i="82" s="1"/>
  <c r="AF170" i="82"/>
  <c r="AG170" i="82" s="1"/>
  <c r="AF102" i="82"/>
  <c r="AG102" i="82" s="1"/>
  <c r="AF185" i="82"/>
  <c r="AG185" i="82" s="1"/>
  <c r="AF674" i="82"/>
  <c r="AG674" i="82" s="1"/>
  <c r="AF752" i="82"/>
  <c r="AG752" i="82" s="1"/>
  <c r="AF337" i="82"/>
  <c r="AG337" i="82" s="1"/>
  <c r="AF471" i="82"/>
  <c r="AG471" i="82" s="1"/>
  <c r="AF441" i="82"/>
  <c r="AG441" i="82" s="1"/>
  <c r="AF662" i="82"/>
  <c r="AG662" i="82" s="1"/>
  <c r="AJ662" i="82" s="1"/>
  <c r="AF468" i="82"/>
  <c r="AG468" i="82" s="1"/>
  <c r="AF78" i="82"/>
  <c r="AG78" i="82" s="1"/>
  <c r="AF201" i="82"/>
  <c r="AG201" i="82" s="1"/>
  <c r="AF172" i="82"/>
  <c r="AG172" i="82" s="1"/>
  <c r="AF205" i="82"/>
  <c r="AG205" i="82" s="1"/>
  <c r="AF683" i="82"/>
  <c r="AG683" i="82" s="1"/>
  <c r="AJ683" i="82" s="1"/>
  <c r="AF757" i="82"/>
  <c r="AG757" i="82" s="1"/>
  <c r="AF708" i="82"/>
  <c r="AG708" i="82" s="1"/>
  <c r="AJ708" i="82" s="1"/>
  <c r="AF723" i="82"/>
  <c r="AG723" i="82" s="1"/>
  <c r="AF171" i="82"/>
  <c r="AG171" i="82" s="1"/>
  <c r="AF313" i="82"/>
  <c r="AG313" i="82" s="1"/>
  <c r="AF453" i="82"/>
  <c r="AG453" i="82" s="1"/>
  <c r="AF470" i="82"/>
  <c r="AG470" i="82" s="1"/>
  <c r="AF137" i="82"/>
  <c r="AG137" i="82" s="1"/>
  <c r="AF333" i="82"/>
  <c r="AG333" i="82" s="1"/>
  <c r="AF362" i="82"/>
  <c r="AG362" i="82" s="1"/>
  <c r="AF485" i="82"/>
  <c r="AG485" i="82" s="1"/>
  <c r="AF519" i="82"/>
  <c r="AG519" i="82" s="1"/>
  <c r="AF116" i="82"/>
  <c r="AG116" i="82" s="1"/>
  <c r="AF746" i="82"/>
  <c r="AG746" i="82" s="1"/>
  <c r="AF240" i="82"/>
  <c r="AG240" i="82" s="1"/>
  <c r="AF222" i="82"/>
  <c r="AG222" i="82" s="1"/>
  <c r="AF272" i="82"/>
  <c r="AG272" i="82" s="1"/>
  <c r="AF405" i="82"/>
  <c r="AG405" i="82" s="1"/>
  <c r="AF401" i="82"/>
  <c r="AG401" i="82" s="1"/>
  <c r="AF457" i="82"/>
  <c r="AG457" i="82" s="1"/>
  <c r="AF501" i="82"/>
  <c r="AG501" i="82" s="1"/>
  <c r="AF540" i="82"/>
  <c r="AG540" i="82" s="1"/>
  <c r="AF226" i="82"/>
  <c r="AG226" i="82" s="1"/>
  <c r="AF553" i="82"/>
  <c r="AG553" i="82" s="1"/>
  <c r="AF130" i="82"/>
  <c r="AG130" i="82" s="1"/>
  <c r="AF473" i="82"/>
  <c r="AG473" i="82" s="1"/>
  <c r="AF100" i="82"/>
  <c r="AG100" i="82" s="1"/>
  <c r="AF108" i="82"/>
  <c r="AG108" i="82" s="1"/>
  <c r="AF242" i="82"/>
  <c r="AG242" i="82" s="1"/>
  <c r="AF318" i="82"/>
  <c r="AG318" i="82" s="1"/>
  <c r="AF414" i="82"/>
  <c r="AG414" i="82" s="1"/>
  <c r="AF434" i="82"/>
  <c r="AG434" i="82" s="1"/>
  <c r="AF550" i="82"/>
  <c r="AG550" i="82" s="1"/>
  <c r="AF684" i="82"/>
  <c r="AG684" i="82" s="1"/>
  <c r="AJ684" i="82" s="1"/>
  <c r="AF704" i="82"/>
  <c r="AG704" i="82" s="1"/>
  <c r="AJ704" i="82" s="1"/>
  <c r="AF749" i="82"/>
  <c r="AG749" i="82" s="1"/>
  <c r="AF741" i="82"/>
  <c r="AG741" i="82" s="1"/>
  <c r="AF637" i="82"/>
  <c r="AG637" i="82" s="1"/>
  <c r="AF202" i="82"/>
  <c r="AG202" i="82" s="1"/>
  <c r="AF722" i="82"/>
  <c r="AG722" i="82" s="1"/>
  <c r="AF490" i="82"/>
  <c r="AG490" i="82" s="1"/>
  <c r="AF494" i="82"/>
  <c r="AG494" i="82" s="1"/>
  <c r="AF614" i="82"/>
  <c r="AG614" i="82" s="1"/>
  <c r="AF720" i="82"/>
  <c r="AG720" i="82" s="1"/>
  <c r="AF168" i="82"/>
  <c r="AG168" i="82" s="1"/>
  <c r="AF121" i="82"/>
  <c r="AG121" i="82" s="1"/>
  <c r="AF388" i="82"/>
  <c r="AG388" i="82" s="1"/>
  <c r="AF669" i="82"/>
  <c r="AG669" i="82" s="1"/>
  <c r="AJ669" i="82" s="1"/>
  <c r="AF498" i="82"/>
  <c r="AG498" i="82" s="1"/>
  <c r="AF587" i="82"/>
  <c r="AG587" i="82" s="1"/>
  <c r="AF134" i="82"/>
  <c r="AG134" i="82" s="1"/>
  <c r="AF380" i="82"/>
  <c r="AG380" i="82" s="1"/>
  <c r="AF486" i="82"/>
  <c r="AG486" i="82" s="1"/>
  <c r="AF644" i="82"/>
  <c r="AG644" i="82" s="1"/>
  <c r="AF664" i="82"/>
  <c r="AG664" i="82" s="1"/>
  <c r="AJ664" i="82" s="1"/>
  <c r="AF28" i="82"/>
  <c r="AG28" i="82" s="1"/>
  <c r="AF531" i="82"/>
  <c r="AG531" i="82" s="1"/>
  <c r="AF753" i="82"/>
  <c r="AG753" i="82" s="1"/>
  <c r="Z719" i="81"/>
  <c r="AI719" i="81"/>
  <c r="AJ719" i="81" s="1"/>
  <c r="AE727" i="81"/>
  <c r="AM727" i="81" s="1"/>
  <c r="AM719" i="81"/>
  <c r="V13" i="77"/>
  <c r="AM13" i="77" s="1"/>
  <c r="V21" i="77"/>
  <c r="AM21" i="77" s="1"/>
  <c r="V16" i="77"/>
  <c r="AM16" i="77" s="1"/>
  <c r="AE717" i="81"/>
  <c r="AM717" i="81" s="1"/>
  <c r="Z718" i="81"/>
  <c r="AF718" i="81"/>
  <c r="AI718" i="81"/>
  <c r="AJ718" i="81" s="1"/>
  <c r="Z710" i="81"/>
  <c r="AI710" i="81"/>
  <c r="AJ710" i="81" s="1"/>
  <c r="AF710" i="81"/>
  <c r="AE720" i="81"/>
  <c r="AM720" i="81" s="1"/>
  <c r="AE725" i="81"/>
  <c r="AE711" i="81"/>
  <c r="AE713" i="81"/>
  <c r="AE722" i="81"/>
  <c r="AF726" i="81"/>
  <c r="AI726" i="81"/>
  <c r="AJ726" i="81" s="1"/>
  <c r="AE712" i="81"/>
  <c r="AM712" i="81" s="1"/>
  <c r="AI724" i="81"/>
  <c r="AJ724" i="81" s="1"/>
  <c r="AF724" i="81"/>
  <c r="AE714" i="81"/>
  <c r="AE715" i="81"/>
  <c r="AM715" i="81" s="1"/>
  <c r="AE723" i="81"/>
  <c r="AM723" i="81" s="1"/>
  <c r="AE728" i="81"/>
  <c r="AM728" i="81" s="1"/>
  <c r="AE721" i="81"/>
  <c r="AM724" i="81"/>
  <c r="AE716" i="81"/>
  <c r="AM716" i="81" s="1"/>
  <c r="AF719" i="81"/>
  <c r="AM710" i="81"/>
  <c r="AM718" i="81"/>
  <c r="AM726" i="81"/>
  <c r="I22" i="78"/>
  <c r="I21" i="78"/>
  <c r="I20" i="78"/>
  <c r="I19" i="78"/>
  <c r="I18" i="78"/>
  <c r="I17" i="78"/>
  <c r="I16" i="78"/>
  <c r="I15" i="78"/>
  <c r="I14" i="78"/>
  <c r="I13" i="78"/>
  <c r="I12" i="78"/>
  <c r="I11" i="78"/>
  <c r="I10" i="78"/>
  <c r="I9" i="78"/>
  <c r="I8" i="78"/>
  <c r="I7" i="78"/>
  <c r="I6" i="78"/>
  <c r="I5" i="78"/>
  <c r="I4" i="78"/>
  <c r="I3" i="78"/>
  <c r="I2" i="78"/>
  <c r="G28" i="78"/>
  <c r="H28" i="78" s="1"/>
  <c r="F28" i="78"/>
  <c r="O28" i="78" s="1"/>
  <c r="O27" i="78"/>
  <c r="H27" i="78"/>
  <c r="G27" i="78"/>
  <c r="F27" i="78"/>
  <c r="G26" i="78"/>
  <c r="H26" i="78" s="1"/>
  <c r="F26" i="78"/>
  <c r="K26" i="78" s="1"/>
  <c r="G25" i="78"/>
  <c r="H25" i="78" s="1"/>
  <c r="F25" i="78"/>
  <c r="H24" i="78"/>
  <c r="G24" i="78"/>
  <c r="F24" i="78"/>
  <c r="O24" i="78" s="1"/>
  <c r="J23" i="78"/>
  <c r="G23" i="78"/>
  <c r="H23" i="78" s="1"/>
  <c r="F23" i="78"/>
  <c r="O23" i="78" s="1"/>
  <c r="G22" i="78"/>
  <c r="H22" i="78" s="1"/>
  <c r="F22" i="78"/>
  <c r="G21" i="78"/>
  <c r="H21" i="78" s="1"/>
  <c r="F21" i="78"/>
  <c r="G20" i="78"/>
  <c r="H20" i="78" s="1"/>
  <c r="F20" i="78"/>
  <c r="O20" i="78" s="1"/>
  <c r="G19" i="78"/>
  <c r="H19" i="78" s="1"/>
  <c r="F19" i="78"/>
  <c r="O19" i="78" s="1"/>
  <c r="H18" i="78"/>
  <c r="G18" i="78"/>
  <c r="F18" i="78"/>
  <c r="O18" i="78" s="1"/>
  <c r="H17" i="78"/>
  <c r="G17" i="78"/>
  <c r="F17" i="78"/>
  <c r="G16" i="78"/>
  <c r="H16" i="78" s="1"/>
  <c r="F16" i="78"/>
  <c r="O16" i="78" s="1"/>
  <c r="G15" i="78"/>
  <c r="H15" i="78" s="1"/>
  <c r="F15" i="78"/>
  <c r="O15" i="78" s="1"/>
  <c r="G14" i="78"/>
  <c r="H14" i="78" s="1"/>
  <c r="F14" i="78"/>
  <c r="G13" i="78"/>
  <c r="H13" i="78" s="1"/>
  <c r="F13" i="78"/>
  <c r="H12" i="78"/>
  <c r="G12" i="78"/>
  <c r="F12" i="78"/>
  <c r="O12" i="78" s="1"/>
  <c r="G11" i="78"/>
  <c r="H11" i="78" s="1"/>
  <c r="F11" i="78"/>
  <c r="H10" i="78"/>
  <c r="G10" i="78"/>
  <c r="F10" i="78"/>
  <c r="H9" i="78"/>
  <c r="G9" i="78"/>
  <c r="F9" i="78"/>
  <c r="G8" i="78"/>
  <c r="H8" i="78" s="1"/>
  <c r="F8" i="78"/>
  <c r="O8" i="78" s="1"/>
  <c r="G7" i="78"/>
  <c r="H7" i="78" s="1"/>
  <c r="F7" i="78"/>
  <c r="O7" i="78" s="1"/>
  <c r="G6" i="78"/>
  <c r="H6" i="78" s="1"/>
  <c r="F6" i="78"/>
  <c r="G5" i="78"/>
  <c r="H5" i="78" s="1"/>
  <c r="F5" i="78"/>
  <c r="G4" i="78"/>
  <c r="H4" i="78" s="1"/>
  <c r="F4" i="78"/>
  <c r="O4" i="78" s="1"/>
  <c r="G3" i="78"/>
  <c r="H3" i="78" s="1"/>
  <c r="F3" i="78"/>
  <c r="O3" i="78" s="1"/>
  <c r="G2" i="78"/>
  <c r="F2" i="78"/>
  <c r="O2" i="78" s="1"/>
  <c r="AM722" i="81" l="1"/>
  <c r="Z722" i="81"/>
  <c r="AM725" i="81"/>
  <c r="Z725" i="81"/>
  <c r="AN715" i="81"/>
  <c r="AN710" i="81"/>
  <c r="AN723" i="81"/>
  <c r="AN719" i="81"/>
  <c r="AN720" i="81"/>
  <c r="BC715" i="81"/>
  <c r="AN712" i="81"/>
  <c r="BC711" i="81"/>
  <c r="BC720" i="81"/>
  <c r="BC712" i="81"/>
  <c r="Y714" i="81"/>
  <c r="Q714" i="81"/>
  <c r="Q719" i="81"/>
  <c r="Y719" i="81"/>
  <c r="BC710" i="81"/>
  <c r="Q723" i="81"/>
  <c r="Y723" i="81"/>
  <c r="Y721" i="81"/>
  <c r="Q721" i="81"/>
  <c r="Q720" i="81"/>
  <c r="Y720" i="81"/>
  <c r="Q711" i="81"/>
  <c r="Y711" i="81"/>
  <c r="BC719" i="81"/>
  <c r="BC723" i="81"/>
  <c r="BC721" i="81"/>
  <c r="Q712" i="81"/>
  <c r="Y712" i="81"/>
  <c r="Y710" i="81"/>
  <c r="Q710" i="81"/>
  <c r="BC714" i="81"/>
  <c r="Q715" i="81"/>
  <c r="Y715" i="81"/>
  <c r="AF727" i="81"/>
  <c r="AG726" i="81"/>
  <c r="AH726" i="81" s="1"/>
  <c r="AG719" i="81"/>
  <c r="AH719" i="81" s="1"/>
  <c r="Z727" i="81"/>
  <c r="AI727" i="81"/>
  <c r="AJ727" i="81" s="1"/>
  <c r="Z721" i="81"/>
  <c r="AI721" i="81"/>
  <c r="AJ721" i="81" s="1"/>
  <c r="AF721" i="81"/>
  <c r="AI714" i="81"/>
  <c r="AJ714" i="81" s="1"/>
  <c r="AF714" i="81"/>
  <c r="Z714" i="81"/>
  <c r="Z711" i="81"/>
  <c r="AI711" i="81"/>
  <c r="AJ711" i="81" s="1"/>
  <c r="AF711" i="81"/>
  <c r="AF728" i="81"/>
  <c r="Z728" i="81"/>
  <c r="AI728" i="81"/>
  <c r="AJ728" i="81" s="1"/>
  <c r="AG724" i="81"/>
  <c r="AH724" i="81" s="1"/>
  <c r="AF715" i="81"/>
  <c r="Z715" i="81"/>
  <c r="AI715" i="81"/>
  <c r="AJ715" i="81" s="1"/>
  <c r="AI722" i="81"/>
  <c r="AJ722" i="81" s="1"/>
  <c r="AF722" i="81"/>
  <c r="Z713" i="81"/>
  <c r="AI713" i="81"/>
  <c r="AJ713" i="81" s="1"/>
  <c r="AF713" i="81"/>
  <c r="AF720" i="81"/>
  <c r="Z720" i="81"/>
  <c r="AI720" i="81"/>
  <c r="AJ720" i="81" s="1"/>
  <c r="AF725" i="81"/>
  <c r="AI725" i="81"/>
  <c r="AJ725" i="81" s="1"/>
  <c r="AF712" i="81"/>
  <c r="Z712" i="81"/>
  <c r="AI712" i="81"/>
  <c r="AJ712" i="81" s="1"/>
  <c r="AM713" i="81"/>
  <c r="AM721" i="81"/>
  <c r="AN721" i="81" s="1"/>
  <c r="AG718" i="81"/>
  <c r="AH718" i="81" s="1"/>
  <c r="Z716" i="81"/>
  <c r="AI716" i="81"/>
  <c r="AJ716" i="81" s="1"/>
  <c r="AF716" i="81"/>
  <c r="AF723" i="81"/>
  <c r="Z723" i="81"/>
  <c r="AI723" i="81"/>
  <c r="AJ723" i="81" s="1"/>
  <c r="AM714" i="81"/>
  <c r="AN714" i="81" s="1"/>
  <c r="AM711" i="81"/>
  <c r="AN711" i="81" s="1"/>
  <c r="AG710" i="81"/>
  <c r="AH710" i="81" s="1"/>
  <c r="AF717" i="81"/>
  <c r="AI717" i="81"/>
  <c r="AJ717" i="81" s="1"/>
  <c r="Z717" i="81"/>
  <c r="J24" i="78"/>
  <c r="O6" i="78"/>
  <c r="O26" i="78"/>
  <c r="O11" i="78"/>
  <c r="O5" i="78"/>
  <c r="O9" i="78"/>
  <c r="O13" i="78"/>
  <c r="O17" i="78"/>
  <c r="O21" i="78"/>
  <c r="O25" i="78"/>
  <c r="J27" i="78"/>
  <c r="K23" i="78"/>
  <c r="K27" i="78"/>
  <c r="J28" i="78"/>
  <c r="K24" i="78"/>
  <c r="K28" i="78"/>
  <c r="O10" i="78"/>
  <c r="J25" i="78"/>
  <c r="K25" i="78"/>
  <c r="O14" i="78"/>
  <c r="J26" i="78"/>
  <c r="O22" i="78"/>
  <c r="AG721" i="81" l="1"/>
  <c r="AH721" i="81" s="1"/>
  <c r="AG727" i="81"/>
  <c r="AH727" i="81" s="1"/>
  <c r="AG717" i="81"/>
  <c r="AH717" i="81" s="1"/>
  <c r="AG720" i="81"/>
  <c r="AH720" i="81" s="1"/>
  <c r="AG723" i="81"/>
  <c r="AH723" i="81" s="1"/>
  <c r="AG713" i="81"/>
  <c r="AH713" i="81" s="1"/>
  <c r="AG715" i="81"/>
  <c r="AH715" i="81" s="1"/>
  <c r="AG716" i="81"/>
  <c r="AH716" i="81" s="1"/>
  <c r="AG712" i="81"/>
  <c r="AH712" i="81" s="1"/>
  <c r="AG714" i="81"/>
  <c r="AH714" i="81" s="1"/>
  <c r="AG725" i="81"/>
  <c r="AH725" i="81" s="1"/>
  <c r="AG722" i="81"/>
  <c r="AH722" i="81" s="1"/>
  <c r="AG728" i="81"/>
  <c r="AH728" i="81" s="1"/>
  <c r="AG711" i="81"/>
  <c r="AH711" i="81" s="1"/>
  <c r="BD5" i="77"/>
  <c r="BD12" i="77"/>
  <c r="BD11" i="77"/>
  <c r="BD10" i="77"/>
  <c r="BD9" i="77"/>
  <c r="BD8" i="77"/>
  <c r="BD7" i="77"/>
  <c r="BD6" i="77"/>
  <c r="AW12" i="77"/>
  <c r="AW11" i="77"/>
  <c r="AW10" i="77"/>
  <c r="AW9" i="77"/>
  <c r="AW8" i="77"/>
  <c r="AW7" i="77"/>
  <c r="AW6" i="77"/>
  <c r="AW5" i="77"/>
  <c r="BA12" i="77"/>
  <c r="AZ12" i="77"/>
  <c r="AY12" i="77"/>
  <c r="AX12" i="77"/>
  <c r="BA11" i="77"/>
  <c r="AZ11" i="77"/>
  <c r="AY11" i="77"/>
  <c r="AX11" i="77"/>
  <c r="BA10" i="77"/>
  <c r="AZ10" i="77"/>
  <c r="AY10" i="77"/>
  <c r="AX10" i="77"/>
  <c r="BA9" i="77"/>
  <c r="AZ9" i="77"/>
  <c r="AY9" i="77"/>
  <c r="AX9" i="77"/>
  <c r="BA8" i="77"/>
  <c r="AZ8" i="77"/>
  <c r="AY8" i="77"/>
  <c r="AX8" i="77"/>
  <c r="BA7" i="77"/>
  <c r="AZ7" i="77"/>
  <c r="AY7" i="77"/>
  <c r="AX7" i="77"/>
  <c r="BA6" i="77"/>
  <c r="AZ6" i="77"/>
  <c r="AY6" i="77"/>
  <c r="AX6" i="77"/>
  <c r="BA5" i="77"/>
  <c r="AZ5" i="77"/>
  <c r="AY5" i="77"/>
  <c r="AX5" i="77"/>
  <c r="AN12" i="77"/>
  <c r="AL12" i="77"/>
  <c r="AK12" i="77"/>
  <c r="AN11" i="77"/>
  <c r="AL11" i="77"/>
  <c r="AK11" i="77"/>
  <c r="AN10" i="77"/>
  <c r="AL10" i="77"/>
  <c r="AK10" i="77"/>
  <c r="AN9" i="77"/>
  <c r="AL9" i="77"/>
  <c r="AK9" i="77"/>
  <c r="AN8" i="77"/>
  <c r="AL8" i="77"/>
  <c r="AK8" i="77"/>
  <c r="AN7" i="77"/>
  <c r="AL7" i="77"/>
  <c r="AK7" i="77"/>
  <c r="AN6" i="77"/>
  <c r="AL6" i="77"/>
  <c r="AK6" i="77"/>
  <c r="AL5" i="77"/>
  <c r="U346" i="81"/>
  <c r="AD346" i="81" s="1"/>
  <c r="AE346" i="81" s="1"/>
  <c r="U345" i="81"/>
  <c r="AD345" i="81" s="1"/>
  <c r="AE345" i="81" s="1"/>
  <c r="U344" i="81"/>
  <c r="AD344" i="81" s="1"/>
  <c r="AE344" i="81" s="1"/>
  <c r="U343" i="81"/>
  <c r="AD343" i="81" s="1"/>
  <c r="AE343" i="81" s="1"/>
  <c r="U342" i="81"/>
  <c r="AD342" i="81" s="1"/>
  <c r="AE342" i="81" s="1"/>
  <c r="U341" i="81"/>
  <c r="AD341" i="81" s="1"/>
  <c r="AE341" i="81" s="1"/>
  <c r="U340" i="81"/>
  <c r="AD340" i="81" s="1"/>
  <c r="AE340" i="81" s="1"/>
  <c r="U339" i="81"/>
  <c r="AD339" i="81" s="1"/>
  <c r="AE339" i="81" s="1"/>
  <c r="T346" i="81"/>
  <c r="T345" i="81"/>
  <c r="T344" i="81"/>
  <c r="T343" i="81"/>
  <c r="T342" i="81"/>
  <c r="T341" i="81"/>
  <c r="T340" i="81"/>
  <c r="T339" i="81"/>
  <c r="AF339" i="81" l="1"/>
  <c r="Z339" i="81"/>
  <c r="AI339" i="81"/>
  <c r="AJ339" i="81" s="1"/>
  <c r="AF345" i="81"/>
  <c r="Z345" i="81"/>
  <c r="AI345" i="81"/>
  <c r="AJ345" i="81" s="1"/>
  <c r="Z341" i="81"/>
  <c r="AI341" i="81"/>
  <c r="AJ341" i="81" s="1"/>
  <c r="AF341" i="81"/>
  <c r="Z346" i="81"/>
  <c r="AI346" i="81"/>
  <c r="AJ346" i="81" s="1"/>
  <c r="AF346" i="81"/>
  <c r="Z343" i="81"/>
  <c r="AF343" i="81"/>
  <c r="AI343" i="81"/>
  <c r="AJ343" i="81" s="1"/>
  <c r="AI340" i="81"/>
  <c r="AJ340" i="81" s="1"/>
  <c r="AF340" i="81"/>
  <c r="Z340" i="81"/>
  <c r="AF342" i="81"/>
  <c r="Z342" i="81"/>
  <c r="AI342" i="81"/>
  <c r="AJ342" i="81" s="1"/>
  <c r="AI344" i="81"/>
  <c r="AJ344" i="81" s="1"/>
  <c r="Z344" i="81"/>
  <c r="AF344" i="81"/>
  <c r="AG340" i="81" l="1"/>
  <c r="AH340" i="81" s="1"/>
  <c r="AG346" i="81"/>
  <c r="AH346" i="81" s="1"/>
  <c r="AG344" i="81"/>
  <c r="AH344" i="81" s="1"/>
  <c r="AG339" i="81"/>
  <c r="AH339" i="81" s="1"/>
  <c r="AG345" i="81"/>
  <c r="AH345" i="81" s="1"/>
  <c r="AG341" i="81"/>
  <c r="AH341" i="81" s="1"/>
  <c r="AG342" i="81"/>
  <c r="AH342" i="81" s="1"/>
  <c r="AG343" i="81"/>
  <c r="AH343" i="81" s="1"/>
  <c r="L1618" i="52" l="1"/>
  <c r="M1618" i="52" s="1"/>
  <c r="K1618" i="52"/>
  <c r="L1617" i="52"/>
  <c r="M1617" i="52" s="1"/>
  <c r="K1617" i="52"/>
  <c r="L1616" i="52"/>
  <c r="M1616" i="52" s="1"/>
  <c r="K1616" i="52"/>
  <c r="L1615" i="52"/>
  <c r="M1615" i="52" s="1"/>
  <c r="K1615" i="52"/>
  <c r="L1614" i="52"/>
  <c r="M1614" i="52" s="1"/>
  <c r="K1614" i="52"/>
  <c r="L1613" i="52"/>
  <c r="M1613" i="52" s="1"/>
  <c r="K1613" i="52"/>
  <c r="L1612" i="52"/>
  <c r="M1612" i="52" s="1"/>
  <c r="K1612" i="52"/>
  <c r="L1611" i="52"/>
  <c r="M1611" i="52" s="1"/>
  <c r="K1611" i="52"/>
  <c r="L1610" i="52"/>
  <c r="M1610" i="52" s="1"/>
  <c r="K1610" i="52"/>
  <c r="L1609" i="52"/>
  <c r="M1609" i="52" s="1"/>
  <c r="K1609" i="52"/>
  <c r="L1608" i="52"/>
  <c r="M1608" i="52" s="1"/>
  <c r="K1608" i="52"/>
  <c r="L1607" i="52"/>
  <c r="M1607" i="52" s="1"/>
  <c r="K1607" i="52"/>
  <c r="L1606" i="52"/>
  <c r="M1606" i="52" s="1"/>
  <c r="K1606" i="52"/>
  <c r="L1605" i="52"/>
  <c r="M1605" i="52" s="1"/>
  <c r="K1605" i="52"/>
  <c r="L1604" i="52"/>
  <c r="M1604" i="52" s="1"/>
  <c r="K1604" i="52"/>
  <c r="L1603" i="52"/>
  <c r="M1603" i="52" s="1"/>
  <c r="K1603" i="52"/>
  <c r="L1602" i="52"/>
  <c r="M1602" i="52" s="1"/>
  <c r="K1602" i="52"/>
  <c r="L1601" i="52"/>
  <c r="M1601" i="52" s="1"/>
  <c r="K1601" i="52"/>
  <c r="L1600" i="52"/>
  <c r="M1600" i="52" s="1"/>
  <c r="K1600" i="52"/>
  <c r="L1599" i="52"/>
  <c r="M1599" i="52" s="1"/>
  <c r="K1599" i="52"/>
  <c r="L1598" i="52"/>
  <c r="M1598" i="52" s="1"/>
  <c r="K1598" i="52"/>
  <c r="L1597" i="52"/>
  <c r="M1597" i="52" s="1"/>
  <c r="K1597" i="52"/>
  <c r="L1596" i="52"/>
  <c r="M1596" i="52" s="1"/>
  <c r="K1596" i="52"/>
  <c r="L1595" i="52"/>
  <c r="M1595" i="52" s="1"/>
  <c r="K1595" i="52"/>
  <c r="L1594" i="52"/>
  <c r="M1594" i="52" s="1"/>
  <c r="K1594" i="52"/>
  <c r="L1593" i="52"/>
  <c r="M1593" i="52" s="1"/>
  <c r="K1593" i="52"/>
  <c r="L1592" i="52"/>
  <c r="M1592" i="52" s="1"/>
  <c r="K1592" i="52"/>
  <c r="L1591" i="52"/>
  <c r="M1591" i="52" s="1"/>
  <c r="K1591" i="52"/>
  <c r="L1590" i="52"/>
  <c r="M1590" i="52" s="1"/>
  <c r="K1590" i="52"/>
  <c r="L1589" i="52"/>
  <c r="M1589" i="52" s="1"/>
  <c r="K1589" i="52"/>
  <c r="L1588" i="52"/>
  <c r="M1588" i="52" s="1"/>
  <c r="K1588" i="52"/>
  <c r="L1587" i="52"/>
  <c r="M1587" i="52" s="1"/>
  <c r="K1587" i="52"/>
  <c r="L1586" i="52"/>
  <c r="M1586" i="52" s="1"/>
  <c r="K1586" i="52"/>
  <c r="L1585" i="52"/>
  <c r="M1585" i="52" s="1"/>
  <c r="K1585" i="52"/>
  <c r="L1584" i="52"/>
  <c r="M1584" i="52" s="1"/>
  <c r="K1584" i="52"/>
  <c r="L1583" i="52"/>
  <c r="M1583" i="52" s="1"/>
  <c r="K1583" i="52"/>
  <c r="L1582" i="52"/>
  <c r="M1582" i="52" s="1"/>
  <c r="K1582" i="52"/>
  <c r="L1581" i="52"/>
  <c r="M1581" i="52" s="1"/>
  <c r="K1581" i="52"/>
  <c r="L1580" i="52"/>
  <c r="M1580" i="52" s="1"/>
  <c r="K1580" i="52"/>
  <c r="L1579" i="52"/>
  <c r="M1579" i="52" s="1"/>
  <c r="K1579" i="52"/>
  <c r="L1578" i="52"/>
  <c r="M1578" i="52" s="1"/>
  <c r="K1578" i="52"/>
  <c r="L1577" i="52"/>
  <c r="M1577" i="52" s="1"/>
  <c r="K1577" i="52"/>
  <c r="L1576" i="52"/>
  <c r="M1576" i="52" s="1"/>
  <c r="K1576" i="52"/>
  <c r="L1575" i="52"/>
  <c r="M1575" i="52" s="1"/>
  <c r="K1575" i="52"/>
  <c r="L1574" i="52"/>
  <c r="M1574" i="52" s="1"/>
  <c r="K1574" i="52"/>
  <c r="L1573" i="52"/>
  <c r="M1573" i="52" s="1"/>
  <c r="K1573" i="52"/>
  <c r="L1572" i="52"/>
  <c r="M1572" i="52" s="1"/>
  <c r="K1572" i="52"/>
  <c r="L1571" i="52"/>
  <c r="M1571" i="52" s="1"/>
  <c r="K1571" i="52"/>
  <c r="L1570" i="52"/>
  <c r="M1570" i="52" s="1"/>
  <c r="K1570" i="52"/>
  <c r="L1569" i="52"/>
  <c r="M1569" i="52" s="1"/>
  <c r="K1569" i="52"/>
  <c r="L1568" i="52"/>
  <c r="M1568" i="52" s="1"/>
  <c r="K1568" i="52"/>
  <c r="L1567" i="52"/>
  <c r="M1567" i="52" s="1"/>
  <c r="K1567" i="52"/>
  <c r="L1566" i="52"/>
  <c r="M1566" i="52" s="1"/>
  <c r="K1566" i="52"/>
  <c r="L1565" i="52"/>
  <c r="M1565" i="52" s="1"/>
  <c r="K1565" i="52"/>
  <c r="L1564" i="52"/>
  <c r="M1564" i="52" s="1"/>
  <c r="K1564" i="52"/>
  <c r="L1563" i="52"/>
  <c r="M1563" i="52" s="1"/>
  <c r="K1563" i="52"/>
  <c r="L1562" i="52"/>
  <c r="M1562" i="52" s="1"/>
  <c r="K1562" i="52"/>
  <c r="L1561" i="52"/>
  <c r="M1561" i="52" s="1"/>
  <c r="K1561" i="52"/>
  <c r="L1560" i="52"/>
  <c r="M1560" i="52" s="1"/>
  <c r="K1560" i="52"/>
  <c r="L1559" i="52"/>
  <c r="M1559" i="52" s="1"/>
  <c r="K1559" i="52"/>
  <c r="L1558" i="52"/>
  <c r="M1558" i="52" s="1"/>
  <c r="K1558" i="52"/>
  <c r="L1557" i="52"/>
  <c r="M1557" i="52" s="1"/>
  <c r="K1557" i="52"/>
  <c r="L1556" i="52"/>
  <c r="M1556" i="52" s="1"/>
  <c r="K1556" i="52"/>
  <c r="L1555" i="52"/>
  <c r="M1555" i="52" s="1"/>
  <c r="K1555" i="52"/>
  <c r="L1554" i="52"/>
  <c r="M1554" i="52" s="1"/>
  <c r="K1554" i="52"/>
  <c r="L1553" i="52"/>
  <c r="M1553" i="52" s="1"/>
  <c r="K1553" i="52"/>
  <c r="L1552" i="52"/>
  <c r="M1552" i="52" s="1"/>
  <c r="K1552" i="52"/>
  <c r="L1551" i="52"/>
  <c r="M1551" i="52" s="1"/>
  <c r="K1551" i="52"/>
  <c r="L1550" i="52"/>
  <c r="M1550" i="52" s="1"/>
  <c r="K1550" i="52"/>
  <c r="L1549" i="52"/>
  <c r="M1549" i="52" s="1"/>
  <c r="K1549" i="52"/>
  <c r="L1548" i="52"/>
  <c r="M1548" i="52" s="1"/>
  <c r="K1548" i="52"/>
  <c r="L1547" i="52"/>
  <c r="M1547" i="52" s="1"/>
  <c r="K1547" i="52"/>
  <c r="L1546" i="52"/>
  <c r="M1546" i="52" s="1"/>
  <c r="K1546" i="52"/>
  <c r="L1545" i="52"/>
  <c r="M1545" i="52" s="1"/>
  <c r="K1545" i="52"/>
  <c r="L1544" i="52"/>
  <c r="M1544" i="52" s="1"/>
  <c r="K1544" i="52"/>
  <c r="L1539" i="52"/>
  <c r="M1539" i="52" s="1"/>
  <c r="K1539" i="52"/>
  <c r="L1455" i="52"/>
  <c r="M1455" i="52" s="1"/>
  <c r="K1455" i="52"/>
  <c r="L1454" i="52"/>
  <c r="M1454" i="52" s="1"/>
  <c r="K1454" i="52"/>
  <c r="L1453" i="52"/>
  <c r="M1453" i="52" s="1"/>
  <c r="K1453" i="52"/>
  <c r="L1452" i="52"/>
  <c r="M1452" i="52" s="1"/>
  <c r="K1452" i="52"/>
  <c r="L1451" i="52"/>
  <c r="M1451" i="52" s="1"/>
  <c r="K1451" i="52"/>
  <c r="L1450" i="52"/>
  <c r="M1450" i="52" s="1"/>
  <c r="K1450" i="52"/>
  <c r="L1449" i="52"/>
  <c r="M1449" i="52" s="1"/>
  <c r="K1449" i="52"/>
  <c r="L1448" i="52"/>
  <c r="M1448" i="52" s="1"/>
  <c r="K1448" i="52"/>
  <c r="L1447" i="52"/>
  <c r="M1447" i="52" s="1"/>
  <c r="K1447" i="52"/>
  <c r="L1446" i="52"/>
  <c r="M1446" i="52" s="1"/>
  <c r="K1446" i="52"/>
  <c r="L370" i="52"/>
  <c r="M370" i="52" s="1"/>
  <c r="K370" i="52"/>
  <c r="L1385" i="52"/>
  <c r="M1385" i="52" s="1"/>
  <c r="K1385" i="52"/>
  <c r="L1328" i="52"/>
  <c r="M1328" i="52" s="1"/>
  <c r="K1328" i="52"/>
  <c r="L1327" i="52"/>
  <c r="M1327" i="52" s="1"/>
  <c r="K1327" i="52"/>
  <c r="L1326" i="52"/>
  <c r="M1326" i="52" s="1"/>
  <c r="K1326" i="52"/>
  <c r="L1325" i="52"/>
  <c r="M1325" i="52" s="1"/>
  <c r="K1325" i="52"/>
  <c r="L1324" i="52"/>
  <c r="M1324" i="52" s="1"/>
  <c r="K1324" i="52"/>
  <c r="L1323" i="52"/>
  <c r="M1323" i="52" s="1"/>
  <c r="K1323" i="52"/>
  <c r="L452" i="52"/>
  <c r="M452" i="52" s="1"/>
  <c r="K452" i="52"/>
  <c r="L1353" i="52"/>
  <c r="M1353" i="52" s="1"/>
  <c r="K1353" i="52"/>
  <c r="L1352" i="52"/>
  <c r="M1352" i="52" s="1"/>
  <c r="K1352" i="52"/>
  <c r="L369" i="52"/>
  <c r="M369" i="52" s="1"/>
  <c r="K369" i="52"/>
  <c r="L1412" i="52"/>
  <c r="M1412" i="52" s="1"/>
  <c r="K1412" i="52"/>
  <c r="L401" i="52"/>
  <c r="M401" i="52" s="1"/>
  <c r="K401" i="52"/>
  <c r="L1384" i="52"/>
  <c r="M1384" i="52" s="1"/>
  <c r="K1384" i="52"/>
  <c r="L675" i="52"/>
  <c r="M675" i="52" s="1"/>
  <c r="K675" i="52"/>
  <c r="L1322" i="52"/>
  <c r="M1322" i="52" s="1"/>
  <c r="K1322" i="52"/>
  <c r="L674" i="52"/>
  <c r="M674" i="52" s="1"/>
  <c r="K674" i="52"/>
  <c r="L673" i="52"/>
  <c r="M673" i="52" s="1"/>
  <c r="K673" i="52"/>
  <c r="L1321" i="52"/>
  <c r="M1321" i="52" s="1"/>
  <c r="K1321" i="52"/>
  <c r="L1320" i="52"/>
  <c r="M1320" i="52" s="1"/>
  <c r="K1320" i="52"/>
  <c r="L1319" i="52"/>
  <c r="M1319" i="52" s="1"/>
  <c r="K1319" i="52"/>
  <c r="L1318" i="52"/>
  <c r="M1318" i="52" s="1"/>
  <c r="K1318" i="52"/>
  <c r="L1537" i="52"/>
  <c r="M1537" i="52" s="1"/>
  <c r="K1537" i="52"/>
  <c r="L942" i="52"/>
  <c r="M942" i="52" s="1"/>
  <c r="K942" i="52"/>
  <c r="L1536" i="52"/>
  <c r="M1536" i="52" s="1"/>
  <c r="K1536" i="52"/>
  <c r="L1315" i="52"/>
  <c r="M1315" i="52" s="1"/>
  <c r="K1315" i="52"/>
  <c r="L1273" i="52"/>
  <c r="M1273" i="52" s="1"/>
  <c r="K1273" i="52"/>
  <c r="L1272" i="52"/>
  <c r="M1272" i="52" s="1"/>
  <c r="K1272" i="52"/>
  <c r="L1271" i="52"/>
  <c r="M1271" i="52" s="1"/>
  <c r="K1271" i="52"/>
  <c r="L1270" i="52"/>
  <c r="M1270" i="52" s="1"/>
  <c r="K1270" i="52"/>
  <c r="L1533" i="52"/>
  <c r="M1533" i="52" s="1"/>
  <c r="K1533" i="52"/>
  <c r="L1532" i="52"/>
  <c r="M1532" i="52" s="1"/>
  <c r="K1532" i="52"/>
  <c r="L1531" i="52"/>
  <c r="M1531" i="52" s="1"/>
  <c r="K1531" i="52"/>
  <c r="L1530" i="52"/>
  <c r="M1530" i="52" s="1"/>
  <c r="K1530" i="52"/>
  <c r="L1529" i="52"/>
  <c r="M1529" i="52" s="1"/>
  <c r="K1529" i="52"/>
  <c r="L1124" i="52"/>
  <c r="M1124" i="52" s="1"/>
  <c r="K1124" i="52"/>
  <c r="L1528" i="52"/>
  <c r="M1528" i="52" s="1"/>
  <c r="K1528" i="52"/>
  <c r="L123" i="52"/>
  <c r="M123" i="52" s="1"/>
  <c r="K123" i="52"/>
  <c r="L374" i="52"/>
  <c r="M374" i="52" s="1"/>
  <c r="K374" i="52"/>
  <c r="L1414" i="52"/>
  <c r="M1414" i="52" s="1"/>
  <c r="K1414" i="52"/>
  <c r="L1413" i="52"/>
  <c r="M1413" i="52" s="1"/>
  <c r="K1413" i="52"/>
  <c r="L1377" i="52"/>
  <c r="M1377" i="52" s="1"/>
  <c r="K1377" i="52"/>
  <c r="L1376" i="52"/>
  <c r="M1376" i="52" s="1"/>
  <c r="K1376" i="52"/>
  <c r="L1375" i="52"/>
  <c r="M1375" i="52" s="1"/>
  <c r="K1375" i="52"/>
  <c r="L1374" i="52"/>
  <c r="M1374" i="52" s="1"/>
  <c r="K1374" i="52"/>
  <c r="L1373" i="52"/>
  <c r="M1373" i="52" s="1"/>
  <c r="K1373" i="52"/>
  <c r="L1372" i="52"/>
  <c r="M1372" i="52" s="1"/>
  <c r="K1372" i="52"/>
  <c r="L1371" i="52"/>
  <c r="M1371" i="52" s="1"/>
  <c r="K1371" i="52"/>
  <c r="L1370" i="52"/>
  <c r="M1370" i="52" s="1"/>
  <c r="K1370" i="52"/>
  <c r="L1229" i="52"/>
  <c r="M1229" i="52" s="1"/>
  <c r="K1229" i="52"/>
  <c r="L643" i="52"/>
  <c r="M643" i="52" s="1"/>
  <c r="K643" i="52"/>
  <c r="L1538" i="52"/>
  <c r="M1538" i="52" s="1"/>
  <c r="K1538" i="52"/>
  <c r="L438" i="52"/>
  <c r="M438" i="52" s="1"/>
  <c r="K438" i="52"/>
  <c r="L499" i="52"/>
  <c r="M499" i="52" s="1"/>
  <c r="K499" i="52"/>
  <c r="L710" i="52"/>
  <c r="M710" i="52" s="1"/>
  <c r="K710" i="52"/>
  <c r="L1369" i="52"/>
  <c r="M1369" i="52" s="1"/>
  <c r="K1369" i="52"/>
  <c r="L678" i="52"/>
  <c r="M678" i="52" s="1"/>
  <c r="K678" i="52"/>
  <c r="L1368" i="52"/>
  <c r="M1368" i="52" s="1"/>
  <c r="K1368" i="52"/>
  <c r="L448" i="52"/>
  <c r="M448" i="52" s="1"/>
  <c r="K448" i="52"/>
  <c r="L98" i="52"/>
  <c r="M98" i="52" s="1"/>
  <c r="K98" i="52"/>
  <c r="L256" i="52"/>
  <c r="M256" i="52" s="1"/>
  <c r="K256" i="52"/>
  <c r="L681" i="52"/>
  <c r="M681" i="52" s="1"/>
  <c r="K681" i="52"/>
  <c r="L1367" i="52"/>
  <c r="M1367" i="52" s="1"/>
  <c r="K1367" i="52"/>
  <c r="L948" i="52"/>
  <c r="M948" i="52" s="1"/>
  <c r="K948" i="52"/>
  <c r="L1041" i="52"/>
  <c r="M1041" i="52" s="1"/>
  <c r="K1041" i="52"/>
  <c r="L1091" i="52"/>
  <c r="M1091" i="52" s="1"/>
  <c r="K1091" i="52"/>
  <c r="L1366" i="52"/>
  <c r="M1366" i="52" s="1"/>
  <c r="K1366" i="52"/>
  <c r="L1365" i="52"/>
  <c r="M1365" i="52" s="1"/>
  <c r="K1365" i="52"/>
  <c r="L1364" i="52"/>
  <c r="M1364" i="52" s="1"/>
  <c r="K1364" i="52"/>
  <c r="L902" i="52"/>
  <c r="M902" i="52" s="1"/>
  <c r="K902" i="52"/>
  <c r="L1040" i="52"/>
  <c r="M1040" i="52" s="1"/>
  <c r="K1040" i="52"/>
  <c r="L610" i="52"/>
  <c r="M610" i="52" s="1"/>
  <c r="K610" i="52"/>
  <c r="L1363" i="52"/>
  <c r="M1363" i="52" s="1"/>
  <c r="K1363" i="52"/>
  <c r="L1362" i="52"/>
  <c r="M1362" i="52" s="1"/>
  <c r="K1362" i="52"/>
  <c r="L1361" i="52"/>
  <c r="M1361" i="52" s="1"/>
  <c r="K1361" i="52"/>
  <c r="L1360" i="52"/>
  <c r="M1360" i="52" s="1"/>
  <c r="K1360" i="52"/>
  <c r="L1160" i="52"/>
  <c r="M1160" i="52" s="1"/>
  <c r="K1160" i="52"/>
  <c r="L1359" i="52"/>
  <c r="M1359" i="52" s="1"/>
  <c r="K1359" i="52"/>
  <c r="L1358" i="52"/>
  <c r="M1358" i="52" s="1"/>
  <c r="K1358" i="52"/>
  <c r="L293" i="52"/>
  <c r="M293" i="52" s="1"/>
  <c r="K293" i="52"/>
  <c r="L1357" i="52"/>
  <c r="M1357" i="52" s="1"/>
  <c r="K1357" i="52"/>
  <c r="L1356" i="52"/>
  <c r="M1356" i="52" s="1"/>
  <c r="K1356" i="52"/>
  <c r="L1355" i="52"/>
  <c r="M1355" i="52" s="1"/>
  <c r="K1355" i="52"/>
  <c r="L1354" i="52"/>
  <c r="M1354" i="52" s="1"/>
  <c r="K1354" i="52"/>
  <c r="L935" i="52"/>
  <c r="M935" i="52" s="1"/>
  <c r="K935" i="52"/>
  <c r="L701" i="52"/>
  <c r="M701" i="52" s="1"/>
  <c r="K701" i="52"/>
  <c r="L33" i="52"/>
  <c r="M33" i="52" s="1"/>
  <c r="K33" i="52"/>
  <c r="L1311" i="52"/>
  <c r="M1311" i="52" s="1"/>
  <c r="K1311" i="52"/>
  <c r="L788" i="52"/>
  <c r="M788" i="52" s="1"/>
  <c r="K788" i="52"/>
  <c r="L743" i="52"/>
  <c r="M743" i="52" s="1"/>
  <c r="K743" i="52"/>
  <c r="L700" i="52"/>
  <c r="M700" i="52" s="1"/>
  <c r="K700" i="52"/>
  <c r="L1391" i="52"/>
  <c r="M1391" i="52" s="1"/>
  <c r="K1391" i="52"/>
  <c r="L742" i="52"/>
  <c r="M742" i="52" s="1"/>
  <c r="K742" i="52"/>
  <c r="L372" i="52"/>
  <c r="M372" i="52" s="1"/>
  <c r="K372" i="52"/>
  <c r="L934" i="52"/>
  <c r="M934" i="52" s="1"/>
  <c r="K934" i="52"/>
  <c r="L205" i="52"/>
  <c r="M205" i="52" s="1"/>
  <c r="K205" i="52"/>
  <c r="L699" i="52"/>
  <c r="M699" i="52" s="1"/>
  <c r="K699" i="52"/>
  <c r="L698" i="52"/>
  <c r="M698" i="52" s="1"/>
  <c r="K698" i="52"/>
  <c r="L933" i="52"/>
  <c r="M933" i="52" s="1"/>
  <c r="K933" i="52"/>
  <c r="L1541" i="52"/>
  <c r="M1541" i="52" s="1"/>
  <c r="K1541" i="52"/>
  <c r="L1288" i="52"/>
  <c r="M1288" i="52" s="1"/>
  <c r="K1288" i="52"/>
  <c r="L1123" i="52"/>
  <c r="M1123" i="52" s="1"/>
  <c r="K1123" i="52"/>
  <c r="L1122" i="52"/>
  <c r="M1122" i="52" s="1"/>
  <c r="K1122" i="52"/>
  <c r="L113" i="52"/>
  <c r="M113" i="52" s="1"/>
  <c r="K113" i="52"/>
  <c r="L900" i="52"/>
  <c r="M900" i="52" s="1"/>
  <c r="K900" i="52"/>
  <c r="L1291" i="52"/>
  <c r="M1291" i="52" s="1"/>
  <c r="K1291" i="52"/>
  <c r="L1290" i="52"/>
  <c r="M1290" i="52" s="1"/>
  <c r="K1290" i="52"/>
  <c r="L1289" i="52"/>
  <c r="M1289" i="52" s="1"/>
  <c r="K1289" i="52"/>
  <c r="L1522" i="52"/>
  <c r="M1522" i="52" s="1"/>
  <c r="K1522" i="52"/>
  <c r="L1513" i="52"/>
  <c r="M1513" i="52" s="1"/>
  <c r="K1513" i="52"/>
  <c r="L928" i="52"/>
  <c r="M928" i="52" s="1"/>
  <c r="K928" i="52"/>
  <c r="L927" i="52"/>
  <c r="M927" i="52" s="1"/>
  <c r="K927" i="52"/>
  <c r="L926" i="52"/>
  <c r="M926" i="52" s="1"/>
  <c r="K926" i="52"/>
  <c r="L1512" i="52"/>
  <c r="M1512" i="52" s="1"/>
  <c r="K1512" i="52"/>
  <c r="L1511" i="52"/>
  <c r="M1511" i="52" s="1"/>
  <c r="K1511" i="52"/>
  <c r="L1121" i="52"/>
  <c r="M1121" i="52" s="1"/>
  <c r="K1121" i="52"/>
  <c r="L772" i="52"/>
  <c r="M772" i="52" s="1"/>
  <c r="K772" i="52"/>
  <c r="L650" i="52"/>
  <c r="M650" i="52" s="1"/>
  <c r="K650" i="52"/>
  <c r="L515" i="52"/>
  <c r="M515" i="52" s="1"/>
  <c r="K515" i="52"/>
  <c r="L1120" i="52"/>
  <c r="M1120" i="52" s="1"/>
  <c r="K1120" i="52"/>
  <c r="L1119" i="52"/>
  <c r="M1119" i="52" s="1"/>
  <c r="K1119" i="52"/>
  <c r="L483" i="52"/>
  <c r="M483" i="52" s="1"/>
  <c r="K483" i="52"/>
  <c r="L335" i="52"/>
  <c r="M335" i="52" s="1"/>
  <c r="K335" i="52"/>
  <c r="L479" i="52"/>
  <c r="M479" i="52" s="1"/>
  <c r="K479" i="52"/>
  <c r="L1510" i="52"/>
  <c r="M1510" i="52" s="1"/>
  <c r="K1510" i="52"/>
  <c r="L488" i="52"/>
  <c r="M488" i="52" s="1"/>
  <c r="K488" i="52"/>
  <c r="L684" i="52"/>
  <c r="M684" i="52" s="1"/>
  <c r="K684" i="52"/>
  <c r="L1509" i="52"/>
  <c r="M1509" i="52" s="1"/>
  <c r="K1509" i="52"/>
  <c r="L1381" i="52"/>
  <c r="M1381" i="52" s="1"/>
  <c r="K1381" i="52"/>
  <c r="L1380" i="52"/>
  <c r="M1380" i="52" s="1"/>
  <c r="K1380" i="52"/>
  <c r="L1263" i="52"/>
  <c r="M1263" i="52" s="1"/>
  <c r="K1263" i="52"/>
  <c r="L1262" i="52"/>
  <c r="M1262" i="52" s="1"/>
  <c r="K1262" i="52"/>
  <c r="L1442" i="52"/>
  <c r="M1442" i="52" s="1"/>
  <c r="K1442" i="52"/>
  <c r="L110" i="52"/>
  <c r="M110" i="52" s="1"/>
  <c r="K110" i="52"/>
  <c r="L21" i="52"/>
  <c r="M21" i="52" s="1"/>
  <c r="K21" i="52"/>
  <c r="L1441" i="52"/>
  <c r="M1441" i="52" s="1"/>
  <c r="K1441" i="52"/>
  <c r="L1440" i="52"/>
  <c r="M1440" i="52" s="1"/>
  <c r="K1440" i="52"/>
  <c r="L1439" i="52"/>
  <c r="M1439" i="52" s="1"/>
  <c r="K1439" i="52"/>
  <c r="L1438" i="52"/>
  <c r="M1438" i="52" s="1"/>
  <c r="K1438" i="52"/>
  <c r="L1498" i="52"/>
  <c r="M1498" i="52" s="1"/>
  <c r="K1498" i="52"/>
  <c r="L1445" i="52"/>
  <c r="M1445" i="52" s="1"/>
  <c r="K1445" i="52"/>
  <c r="L196" i="52"/>
  <c r="M196" i="52" s="1"/>
  <c r="K196" i="52"/>
  <c r="L186" i="52"/>
  <c r="M186" i="52" s="1"/>
  <c r="K186" i="52"/>
  <c r="L1225" i="52"/>
  <c r="M1225" i="52" s="1"/>
  <c r="K1225" i="52"/>
  <c r="L1420" i="52"/>
  <c r="M1420" i="52" s="1"/>
  <c r="K1420" i="52"/>
  <c r="L1419" i="52"/>
  <c r="M1419" i="52" s="1"/>
  <c r="K1419" i="52"/>
  <c r="L1418" i="52"/>
  <c r="M1418" i="52" s="1"/>
  <c r="K1418" i="52"/>
  <c r="L1497" i="52"/>
  <c r="M1497" i="52" s="1"/>
  <c r="K1497" i="52"/>
  <c r="L1224" i="52"/>
  <c r="M1224" i="52" s="1"/>
  <c r="K1224" i="52"/>
  <c r="L491" i="52"/>
  <c r="M491" i="52" s="1"/>
  <c r="K491" i="52"/>
  <c r="L726" i="52"/>
  <c r="M726" i="52" s="1"/>
  <c r="K726" i="52"/>
  <c r="L1496" i="52"/>
  <c r="M1496" i="52" s="1"/>
  <c r="K1496" i="52"/>
  <c r="L797" i="52"/>
  <c r="M797" i="52" s="1"/>
  <c r="K797" i="52"/>
  <c r="L67" i="52"/>
  <c r="M67" i="52" s="1"/>
  <c r="K67" i="52"/>
  <c r="L1495" i="52"/>
  <c r="M1495" i="52" s="1"/>
  <c r="K1495" i="52"/>
  <c r="L1379" i="52"/>
  <c r="M1379" i="52" s="1"/>
  <c r="K1379" i="52"/>
  <c r="L376" i="52"/>
  <c r="M376" i="52" s="1"/>
  <c r="K376" i="52"/>
  <c r="L1417" i="52"/>
  <c r="M1417" i="52" s="1"/>
  <c r="K1417" i="52"/>
  <c r="L1416" i="52"/>
  <c r="M1416" i="52" s="1"/>
  <c r="K1416" i="52"/>
  <c r="L99" i="52"/>
  <c r="M99" i="52" s="1"/>
  <c r="K99" i="52"/>
  <c r="L400" i="52"/>
  <c r="M400" i="52" s="1"/>
  <c r="K400" i="52"/>
  <c r="L1386" i="52"/>
  <c r="M1386" i="52" s="1"/>
  <c r="K1386" i="52"/>
  <c r="L451" i="52"/>
  <c r="M451" i="52" s="1"/>
  <c r="K451" i="52"/>
  <c r="L410" i="52"/>
  <c r="M410" i="52" s="1"/>
  <c r="K410" i="52"/>
  <c r="L1470" i="52"/>
  <c r="M1470" i="52" s="1"/>
  <c r="K1470" i="52"/>
  <c r="L450" i="52"/>
  <c r="M450" i="52" s="1"/>
  <c r="K450" i="52"/>
  <c r="L399" i="52"/>
  <c r="M399" i="52" s="1"/>
  <c r="K399" i="52"/>
  <c r="L1433" i="52"/>
  <c r="M1433" i="52" s="1"/>
  <c r="K1433" i="52"/>
  <c r="L1432" i="52"/>
  <c r="M1432" i="52" s="1"/>
  <c r="K1432" i="52"/>
  <c r="L1431" i="52"/>
  <c r="M1431" i="52" s="1"/>
  <c r="K1431" i="52"/>
  <c r="L1430" i="52"/>
  <c r="M1430" i="52" s="1"/>
  <c r="K1430" i="52"/>
  <c r="L510" i="52"/>
  <c r="M510" i="52" s="1"/>
  <c r="K510" i="52"/>
  <c r="L185" i="52"/>
  <c r="M185" i="52" s="1"/>
  <c r="K185" i="52"/>
  <c r="L257" i="52"/>
  <c r="M257" i="52" s="1"/>
  <c r="K257" i="52"/>
  <c r="L644" i="52"/>
  <c r="M644" i="52" s="1"/>
  <c r="K644" i="52"/>
  <c r="L449" i="52"/>
  <c r="M449" i="52" s="1"/>
  <c r="K449" i="52"/>
  <c r="L736" i="52"/>
  <c r="M736" i="52" s="1"/>
  <c r="K736" i="52"/>
  <c r="L1030" i="52"/>
  <c r="M1030" i="52" s="1"/>
  <c r="K1030" i="52"/>
  <c r="L1280" i="52"/>
  <c r="M1280" i="52" s="1"/>
  <c r="K1280" i="52"/>
  <c r="L950" i="52"/>
  <c r="M950" i="52" s="1"/>
  <c r="K950" i="52"/>
  <c r="L599" i="52"/>
  <c r="M599" i="52" s="1"/>
  <c r="K599" i="52"/>
  <c r="L500" i="52"/>
  <c r="M500" i="52" s="1"/>
  <c r="K500" i="52"/>
  <c r="L237" i="52"/>
  <c r="M237" i="52" s="1"/>
  <c r="K237" i="52"/>
  <c r="L1039" i="52"/>
  <c r="M1039" i="52" s="1"/>
  <c r="K1039" i="52"/>
  <c r="L313" i="52"/>
  <c r="M313" i="52" s="1"/>
  <c r="K313" i="52"/>
  <c r="L779" i="52"/>
  <c r="M779" i="52" s="1"/>
  <c r="K779" i="52"/>
  <c r="L1021" i="52"/>
  <c r="M1021" i="52" s="1"/>
  <c r="K1021" i="52"/>
  <c r="L506" i="52"/>
  <c r="M506" i="52" s="1"/>
  <c r="K506" i="52"/>
  <c r="L94" i="52"/>
  <c r="M94" i="52" s="1"/>
  <c r="K94" i="52"/>
  <c r="L1195" i="52"/>
  <c r="M1195" i="52" s="1"/>
  <c r="K1195" i="52"/>
  <c r="L656" i="52"/>
  <c r="M656" i="52" s="1"/>
  <c r="BB604" i="82" s="1"/>
  <c r="K656" i="52"/>
  <c r="BC604" i="82" s="1"/>
  <c r="L1389" i="52"/>
  <c r="M1389" i="52" s="1"/>
  <c r="K1389" i="52"/>
  <c r="L279" i="52"/>
  <c r="M279" i="52" s="1"/>
  <c r="K279" i="52"/>
  <c r="L1437" i="52"/>
  <c r="M1437" i="52" s="1"/>
  <c r="K1437" i="52"/>
  <c r="L655" i="52"/>
  <c r="M655" i="52" s="1"/>
  <c r="K655" i="52"/>
  <c r="L80" i="52"/>
  <c r="M80" i="52" s="1"/>
  <c r="K80" i="52"/>
  <c r="L1436" i="52"/>
  <c r="M1436" i="52" s="1"/>
  <c r="K1436" i="52"/>
  <c r="L312" i="52"/>
  <c r="M312" i="52" s="1"/>
  <c r="K312" i="52"/>
  <c r="L1435" i="52"/>
  <c r="M1435" i="52" s="1"/>
  <c r="K1435" i="52"/>
  <c r="L778" i="52"/>
  <c r="M778" i="52" s="1"/>
  <c r="K778" i="52"/>
  <c r="L79" i="52"/>
  <c r="M79" i="52" s="1"/>
  <c r="K79" i="52"/>
  <c r="L1434" i="52"/>
  <c r="M1434" i="52" s="1"/>
  <c r="K1434" i="52"/>
  <c r="L218" i="52"/>
  <c r="M218" i="52" s="1"/>
  <c r="K218" i="52"/>
  <c r="L809" i="52"/>
  <c r="M809" i="52" s="1"/>
  <c r="K809" i="52"/>
  <c r="L1506" i="52"/>
  <c r="M1506" i="52" s="1"/>
  <c r="K1506" i="52"/>
  <c r="L1505" i="52"/>
  <c r="M1505" i="52" s="1"/>
  <c r="K1505" i="52"/>
  <c r="L841" i="52"/>
  <c r="M841" i="52" s="1"/>
  <c r="K841" i="52"/>
  <c r="L74" i="52"/>
  <c r="M74" i="52" s="1"/>
  <c r="K74" i="52"/>
  <c r="L692" i="52"/>
  <c r="M692" i="52" s="1"/>
  <c r="K692" i="52"/>
  <c r="L1465" i="52"/>
  <c r="M1465" i="52" s="1"/>
  <c r="K1465" i="52"/>
  <c r="L754" i="52"/>
  <c r="M754" i="52" s="1"/>
  <c r="K754" i="52"/>
  <c r="L37" i="52"/>
  <c r="M37" i="52" s="1"/>
  <c r="K37" i="52"/>
  <c r="L949" i="52"/>
  <c r="M949" i="52" s="1"/>
  <c r="K949" i="52"/>
  <c r="L23" i="52"/>
  <c r="M23" i="52" s="1"/>
  <c r="K23" i="52"/>
  <c r="L532" i="52"/>
  <c r="M532" i="52" s="1"/>
  <c r="K532" i="52"/>
  <c r="L310" i="52"/>
  <c r="M310" i="52" s="1"/>
  <c r="K310" i="52"/>
  <c r="L533" i="52"/>
  <c r="M533" i="52" s="1"/>
  <c r="K533" i="52"/>
  <c r="L691" i="52"/>
  <c r="M691" i="52" s="1"/>
  <c r="K691" i="52"/>
  <c r="L1072" i="52"/>
  <c r="M1072" i="52" s="1"/>
  <c r="K1072" i="52"/>
  <c r="L680" i="52"/>
  <c r="M680" i="52" s="1"/>
  <c r="K680" i="52"/>
  <c r="L200" i="52"/>
  <c r="M200" i="52" s="1"/>
  <c r="K200" i="52"/>
  <c r="L899" i="52"/>
  <c r="M899" i="52" s="1"/>
  <c r="K899" i="52"/>
  <c r="L690" i="52"/>
  <c r="M690" i="52" s="1"/>
  <c r="K690" i="52"/>
  <c r="L947" i="52"/>
  <c r="M947" i="52" s="1"/>
  <c r="K947" i="52"/>
  <c r="L1038" i="52"/>
  <c r="M1038" i="52" s="1"/>
  <c r="K1038" i="52"/>
  <c r="L1037" i="52"/>
  <c r="M1037" i="52" s="1"/>
  <c r="K1037" i="52"/>
  <c r="L1252" i="52"/>
  <c r="M1252" i="52" s="1"/>
  <c r="K1252" i="52"/>
  <c r="L51" i="52"/>
  <c r="M51" i="52" s="1"/>
  <c r="K51" i="52"/>
  <c r="L422" i="52"/>
  <c r="M422" i="52" s="1"/>
  <c r="K422" i="52"/>
  <c r="L512" i="52"/>
  <c r="M512" i="52" s="1"/>
  <c r="K512" i="52"/>
  <c r="L482" i="52"/>
  <c r="M482" i="52" s="1"/>
  <c r="K482" i="52"/>
  <c r="L287" i="52"/>
  <c r="M287" i="52" s="1"/>
  <c r="K287" i="52"/>
  <c r="L1261" i="52"/>
  <c r="M1261" i="52" s="1"/>
  <c r="K1261" i="52"/>
  <c r="L994" i="52"/>
  <c r="M994" i="52" s="1"/>
  <c r="K994" i="52"/>
  <c r="L608" i="52"/>
  <c r="M608" i="52" s="1"/>
  <c r="K608" i="52"/>
  <c r="L426" i="52"/>
  <c r="M426" i="52" s="1"/>
  <c r="K426" i="52"/>
  <c r="L1062" i="52"/>
  <c r="M1062" i="52" s="1"/>
  <c r="K1062" i="52"/>
  <c r="L122" i="52"/>
  <c r="M122" i="52" s="1"/>
  <c r="K122" i="52"/>
  <c r="L607" i="52"/>
  <c r="M607" i="52" s="1"/>
  <c r="K607" i="52"/>
  <c r="L50" i="52"/>
  <c r="M50" i="52" s="1"/>
  <c r="K50" i="52"/>
  <c r="L606" i="52"/>
  <c r="M606" i="52" s="1"/>
  <c r="K606" i="52"/>
  <c r="L1277" i="52"/>
  <c r="M1277" i="52" s="1"/>
  <c r="K1277" i="52"/>
  <c r="L1006" i="52"/>
  <c r="M1006" i="52" s="1"/>
  <c r="K1006" i="52"/>
  <c r="L1504" i="52"/>
  <c r="M1504" i="52" s="1"/>
  <c r="K1504" i="52"/>
  <c r="L24" i="52"/>
  <c r="M24" i="52" s="1"/>
  <c r="K24" i="52"/>
  <c r="L840" i="52"/>
  <c r="M840" i="52" s="1"/>
  <c r="K840" i="52"/>
  <c r="L1061" i="52"/>
  <c r="M1061" i="52" s="1"/>
  <c r="K1061" i="52"/>
  <c r="L1246" i="52"/>
  <c r="M1246" i="52" s="1"/>
  <c r="K1246" i="52"/>
  <c r="L498" i="52"/>
  <c r="M498" i="52" s="1"/>
  <c r="K498" i="52"/>
  <c r="L345" i="52"/>
  <c r="M345" i="52" s="1"/>
  <c r="K345" i="52"/>
  <c r="L83" i="52"/>
  <c r="M83" i="52" s="1"/>
  <c r="K83" i="52"/>
  <c r="L1245" i="52"/>
  <c r="M1245" i="52" s="1"/>
  <c r="K1245" i="52"/>
  <c r="L497" i="52"/>
  <c r="M497" i="52" s="1"/>
  <c r="K497" i="52"/>
  <c r="L1443" i="52"/>
  <c r="M1443" i="52" s="1"/>
  <c r="K1443" i="52"/>
  <c r="L183" i="52"/>
  <c r="M183" i="52" s="1"/>
  <c r="K183" i="52"/>
  <c r="L605" i="52"/>
  <c r="M605" i="52" s="1"/>
  <c r="K605" i="52"/>
  <c r="L1500" i="52"/>
  <c r="M1500" i="52" s="1"/>
  <c r="K1500" i="52"/>
  <c r="L60" i="52"/>
  <c r="M60" i="52" s="1"/>
  <c r="K60" i="52"/>
  <c r="L1244" i="52"/>
  <c r="M1244" i="52" s="1"/>
  <c r="K1244" i="52"/>
  <c r="L202" i="52"/>
  <c r="M202" i="52" s="1"/>
  <c r="K202" i="52"/>
  <c r="L685" i="52"/>
  <c r="M685" i="52" s="1"/>
  <c r="K685" i="52"/>
  <c r="L1005" i="52"/>
  <c r="M1005" i="52" s="1"/>
  <c r="K1005" i="52"/>
  <c r="L952" i="52"/>
  <c r="M952" i="52" s="1"/>
  <c r="K952" i="52"/>
  <c r="L78" i="52"/>
  <c r="M78" i="52" s="1"/>
  <c r="K78" i="52"/>
  <c r="L677" i="52"/>
  <c r="M677" i="52" s="1"/>
  <c r="K677" i="52"/>
  <c r="L1351" i="52"/>
  <c r="M1351" i="52" s="1"/>
  <c r="K1351" i="52"/>
  <c r="L941" i="52"/>
  <c r="M941" i="52" s="1"/>
  <c r="K941" i="52"/>
  <c r="L446" i="52"/>
  <c r="M446" i="52" s="1"/>
  <c r="K446" i="52"/>
  <c r="L940" i="52"/>
  <c r="M940" i="52" s="1"/>
  <c r="K940" i="52"/>
  <c r="L939" i="52"/>
  <c r="M939" i="52" s="1"/>
  <c r="K939" i="52"/>
  <c r="L1302" i="52"/>
  <c r="M1302" i="52" s="1"/>
  <c r="K1302" i="52"/>
  <c r="L1301" i="52"/>
  <c r="M1301" i="52" s="1"/>
  <c r="K1301" i="52"/>
  <c r="L1300" i="52"/>
  <c r="M1300" i="52" s="1"/>
  <c r="K1300" i="52"/>
  <c r="L938" i="52"/>
  <c r="M938" i="52" s="1"/>
  <c r="K938" i="52"/>
  <c r="L937" i="52"/>
  <c r="M937" i="52" s="1"/>
  <c r="K937" i="52"/>
  <c r="L1299" i="52"/>
  <c r="M1299" i="52" s="1"/>
  <c r="K1299" i="52"/>
  <c r="L1298" i="52"/>
  <c r="M1298" i="52" s="1"/>
  <c r="K1298" i="52"/>
  <c r="L1297" i="52"/>
  <c r="M1297" i="52" s="1"/>
  <c r="K1297" i="52"/>
  <c r="L1296" i="52"/>
  <c r="M1296" i="52" s="1"/>
  <c r="K1296" i="52"/>
  <c r="L1519" i="52"/>
  <c r="M1519" i="52" s="1"/>
  <c r="K1519" i="52"/>
  <c r="L1518" i="52"/>
  <c r="M1518" i="52" s="1"/>
  <c r="K1518" i="52"/>
  <c r="L912" i="52"/>
  <c r="M912" i="52" s="1"/>
  <c r="K912" i="52"/>
  <c r="L1517" i="52"/>
  <c r="M1517" i="52" s="1"/>
  <c r="K1517" i="52"/>
  <c r="L936" i="52"/>
  <c r="M936" i="52" s="1"/>
  <c r="K936" i="52"/>
  <c r="L1295" i="52"/>
  <c r="M1295" i="52" s="1"/>
  <c r="K1295" i="52"/>
  <c r="L1294" i="52"/>
  <c r="M1294" i="52" s="1"/>
  <c r="K1294" i="52"/>
  <c r="L368" i="52"/>
  <c r="M368" i="52" s="1"/>
  <c r="K368" i="52"/>
  <c r="L373" i="52"/>
  <c r="M373" i="52" s="1"/>
  <c r="K373" i="52"/>
  <c r="L783" i="52"/>
  <c r="M783" i="52" s="1"/>
  <c r="K783" i="52"/>
  <c r="L1184" i="52"/>
  <c r="M1184" i="52" s="1"/>
  <c r="K1184" i="52"/>
  <c r="L929" i="52"/>
  <c r="M929" i="52" s="1"/>
  <c r="K929" i="52"/>
  <c r="L1117" i="52"/>
  <c r="M1117" i="52" s="1"/>
  <c r="K1117" i="52"/>
  <c r="L28" i="52"/>
  <c r="M28" i="52" s="1"/>
  <c r="K28" i="52"/>
  <c r="L992" i="52"/>
  <c r="M992" i="52" s="1"/>
  <c r="K992" i="52"/>
  <c r="L991" i="52"/>
  <c r="M991" i="52" s="1"/>
  <c r="K991" i="52"/>
  <c r="L291" i="52"/>
  <c r="M291" i="52" s="1"/>
  <c r="K291" i="52"/>
  <c r="L668" i="52"/>
  <c r="M668" i="52" s="1"/>
  <c r="K668" i="52"/>
  <c r="L1467" i="52"/>
  <c r="M1467" i="52" s="1"/>
  <c r="K1467" i="52"/>
  <c r="L1015" i="52"/>
  <c r="M1015" i="52" s="1"/>
  <c r="K1015" i="52"/>
  <c r="L63" i="52"/>
  <c r="M63" i="52" s="1"/>
  <c r="K63" i="52"/>
  <c r="L1334" i="52"/>
  <c r="M1334" i="52" s="1"/>
  <c r="K1334" i="52"/>
  <c r="L367" i="52"/>
  <c r="M367" i="52" s="1"/>
  <c r="K367" i="52"/>
  <c r="L32" i="52"/>
  <c r="M32" i="52" s="1"/>
  <c r="K32" i="52"/>
  <c r="L1168" i="52"/>
  <c r="M1168" i="52" s="1"/>
  <c r="K1168" i="52"/>
  <c r="L13" i="52"/>
  <c r="M13" i="52" s="1"/>
  <c r="K13" i="52"/>
  <c r="L568" i="52"/>
  <c r="M568" i="52" s="1"/>
  <c r="K568" i="52"/>
  <c r="L87" i="52"/>
  <c r="M87" i="52" s="1"/>
  <c r="K87" i="52"/>
  <c r="L159" i="52"/>
  <c r="M159" i="52" s="1"/>
  <c r="K159" i="52"/>
  <c r="L86" i="52"/>
  <c r="M86" i="52" s="1"/>
  <c r="K86" i="52"/>
  <c r="L672" i="52"/>
  <c r="M672" i="52" s="1"/>
  <c r="K672" i="52"/>
  <c r="L972" i="52"/>
  <c r="M972" i="52" s="1"/>
  <c r="K972" i="52"/>
  <c r="L683" i="52"/>
  <c r="M683" i="52" s="1"/>
  <c r="K683" i="52"/>
  <c r="L31" i="52"/>
  <c r="M31" i="52" s="1"/>
  <c r="K31" i="52"/>
  <c r="L158" i="52"/>
  <c r="M158" i="52" s="1"/>
  <c r="K158" i="52"/>
  <c r="L85" i="52"/>
  <c r="M85" i="52" s="1"/>
  <c r="K85" i="52"/>
  <c r="L84" i="52"/>
  <c r="M84" i="52" s="1"/>
  <c r="K84" i="52"/>
  <c r="L366" i="52"/>
  <c r="M366" i="52" s="1"/>
  <c r="K366" i="52"/>
  <c r="L1516" i="52"/>
  <c r="M1516" i="52" s="1"/>
  <c r="K1516" i="52"/>
  <c r="L1515" i="52"/>
  <c r="M1515" i="52" s="1"/>
  <c r="K1515" i="52"/>
  <c r="L1514" i="52"/>
  <c r="M1514" i="52" s="1"/>
  <c r="K1514" i="52"/>
  <c r="L475" i="52"/>
  <c r="M475" i="52" s="1"/>
  <c r="K475" i="52"/>
  <c r="L879" i="52"/>
  <c r="M879" i="52" s="1"/>
  <c r="K879" i="52"/>
  <c r="L1019" i="52"/>
  <c r="M1019" i="52" s="1"/>
  <c r="K1019" i="52"/>
  <c r="L1429" i="52"/>
  <c r="M1429" i="52" s="1"/>
  <c r="K1429" i="52"/>
  <c r="L1018" i="52"/>
  <c r="M1018" i="52" s="1"/>
  <c r="K1018" i="52"/>
  <c r="L136" i="52"/>
  <c r="M136" i="52" s="1"/>
  <c r="K136" i="52"/>
  <c r="L1175" i="52"/>
  <c r="M1175" i="52" s="1"/>
  <c r="K1175" i="52"/>
  <c r="L1017" i="52"/>
  <c r="M1017" i="52" s="1"/>
  <c r="K1017" i="52"/>
  <c r="L222" i="52"/>
  <c r="M222" i="52" s="1"/>
  <c r="K222" i="52"/>
  <c r="L1236" i="52"/>
  <c r="M1236" i="52" s="1"/>
  <c r="K1236" i="52"/>
  <c r="L1456" i="52"/>
  <c r="M1456" i="52" s="1"/>
  <c r="K1456" i="52"/>
  <c r="L569" i="52"/>
  <c r="M569" i="52" s="1"/>
  <c r="K569" i="52"/>
  <c r="L878" i="52"/>
  <c r="M878" i="52" s="1"/>
  <c r="K878" i="52"/>
  <c r="L741" i="52"/>
  <c r="M741" i="52" s="1"/>
  <c r="K741" i="52"/>
  <c r="L1209" i="52"/>
  <c r="M1209" i="52" s="1"/>
  <c r="K1209" i="52"/>
  <c r="L66" i="52"/>
  <c r="M66" i="52" s="1"/>
  <c r="K66" i="52"/>
  <c r="L1293" i="52"/>
  <c r="M1293" i="52" s="1"/>
  <c r="K1293" i="52"/>
  <c r="L579" i="52"/>
  <c r="M579" i="52" s="1"/>
  <c r="K579" i="52"/>
  <c r="L201" i="52"/>
  <c r="M201" i="52" s="1"/>
  <c r="K201" i="52"/>
  <c r="L1292" i="52"/>
  <c r="M1292" i="52" s="1"/>
  <c r="K1292" i="52"/>
  <c r="L689" i="52"/>
  <c r="M689" i="52" s="1"/>
  <c r="K689" i="52"/>
  <c r="L292" i="52"/>
  <c r="M292" i="52" s="1"/>
  <c r="K292" i="52"/>
  <c r="L299" i="52"/>
  <c r="M299" i="52" s="1"/>
  <c r="K299" i="52"/>
  <c r="L319" i="52"/>
  <c r="M319" i="52" s="1"/>
  <c r="K319" i="52"/>
  <c r="L970" i="52"/>
  <c r="M970" i="52" s="1"/>
  <c r="K970" i="52"/>
  <c r="L993" i="52"/>
  <c r="M993" i="52" s="1"/>
  <c r="K993" i="52"/>
  <c r="L565" i="52"/>
  <c r="M565" i="52" s="1"/>
  <c r="K565" i="52"/>
  <c r="L1331" i="52"/>
  <c r="M1331" i="52" s="1"/>
  <c r="K1331" i="52"/>
  <c r="L522" i="52"/>
  <c r="M522" i="52" s="1"/>
  <c r="K522" i="52"/>
  <c r="L753" i="52"/>
  <c r="M753" i="52" s="1"/>
  <c r="K753" i="52"/>
  <c r="L1223" i="52"/>
  <c r="M1223" i="52" s="1"/>
  <c r="K1223" i="52"/>
  <c r="L969" i="52"/>
  <c r="M969" i="52" s="1"/>
  <c r="K969" i="52"/>
  <c r="L1428" i="52"/>
  <c r="M1428" i="52" s="1"/>
  <c r="K1428" i="52"/>
  <c r="L140" i="52"/>
  <c r="M140" i="52" s="1"/>
  <c r="K140" i="52"/>
  <c r="L1483" i="52"/>
  <c r="M1483" i="52" s="1"/>
  <c r="K1483" i="52"/>
  <c r="L1169" i="52"/>
  <c r="M1169" i="52" s="1"/>
  <c r="K1169" i="52"/>
  <c r="L640" i="52"/>
  <c r="M640" i="52" s="1"/>
  <c r="K640" i="52"/>
  <c r="L768" i="52"/>
  <c r="M768" i="52" s="1"/>
  <c r="K768" i="52"/>
  <c r="L526" i="52"/>
  <c r="M526" i="52" s="1"/>
  <c r="K526" i="52"/>
  <c r="L428" i="52"/>
  <c r="M428" i="52" s="1"/>
  <c r="K428" i="52"/>
  <c r="L627" i="52"/>
  <c r="M627" i="52" s="1"/>
  <c r="K627" i="52"/>
  <c r="L578" i="52"/>
  <c r="M578" i="52" s="1"/>
  <c r="K578" i="52"/>
  <c r="L167" i="52"/>
  <c r="M167" i="52" s="1"/>
  <c r="K167" i="52"/>
  <c r="L1181" i="52"/>
  <c r="M1181" i="52" s="1"/>
  <c r="K1181" i="52"/>
  <c r="L536" i="52"/>
  <c r="M536" i="52" s="1"/>
  <c r="K536" i="52"/>
  <c r="L250" i="52"/>
  <c r="M250" i="52" s="1"/>
  <c r="K250" i="52"/>
  <c r="L1103" i="52"/>
  <c r="M1103" i="52" s="1"/>
  <c r="K1103" i="52"/>
  <c r="L1427" i="52"/>
  <c r="M1427" i="52" s="1"/>
  <c r="K1427" i="52"/>
  <c r="L1471" i="52"/>
  <c r="M1471" i="52" s="1"/>
  <c r="K1471" i="52"/>
  <c r="L752" i="52"/>
  <c r="M752" i="52" s="1"/>
  <c r="K752" i="52"/>
  <c r="L1520" i="52"/>
  <c r="M1520" i="52" s="1"/>
  <c r="K1520" i="52"/>
  <c r="L304" i="52"/>
  <c r="M304" i="52" s="1"/>
  <c r="K304" i="52"/>
  <c r="L1180" i="52"/>
  <c r="M1180" i="52" s="1"/>
  <c r="K1180" i="52"/>
  <c r="L487" i="52"/>
  <c r="M487" i="52" s="1"/>
  <c r="K487" i="52"/>
  <c r="L93" i="52"/>
  <c r="M93" i="52" s="1"/>
  <c r="K93" i="52"/>
  <c r="L227" i="52"/>
  <c r="M227" i="52" s="1"/>
  <c r="K227" i="52"/>
  <c r="L983" i="52"/>
  <c r="M983" i="52" s="1"/>
  <c r="K983" i="52"/>
  <c r="L1207" i="52"/>
  <c r="M1207" i="52" s="1"/>
  <c r="K1207" i="52"/>
  <c r="L614" i="52"/>
  <c r="M614" i="52" s="1"/>
  <c r="K614" i="52"/>
  <c r="L1468" i="52"/>
  <c r="M1468" i="52" s="1"/>
  <c r="K1468" i="52"/>
  <c r="L748" i="52"/>
  <c r="M748" i="52" s="1"/>
  <c r="K748" i="52"/>
  <c r="L1154" i="52"/>
  <c r="M1154" i="52" s="1"/>
  <c r="K1154" i="52"/>
  <c r="L872" i="52"/>
  <c r="M872" i="52" s="1"/>
  <c r="K872" i="52"/>
  <c r="L453" i="52"/>
  <c r="M453" i="52" s="1"/>
  <c r="K453" i="52"/>
  <c r="L978" i="52"/>
  <c r="M978" i="52" s="1"/>
  <c r="K978" i="52"/>
  <c r="L424" i="52"/>
  <c r="M424" i="52" s="1"/>
  <c r="K424" i="52"/>
  <c r="L334" i="52"/>
  <c r="M334" i="52" s="1"/>
  <c r="K334" i="52"/>
  <c r="L485" i="52"/>
  <c r="M485" i="52" s="1"/>
  <c r="K485" i="52"/>
  <c r="L423" i="52"/>
  <c r="M423" i="52" s="1"/>
  <c r="K423" i="52"/>
  <c r="L380" i="52"/>
  <c r="M380" i="52" s="1"/>
  <c r="K380" i="52"/>
  <c r="L166" i="52"/>
  <c r="M166" i="52" s="1"/>
  <c r="K166" i="52"/>
  <c r="L1009" i="52"/>
  <c r="M1009" i="52" s="1"/>
  <c r="K1009" i="52"/>
  <c r="L1101" i="52"/>
  <c r="M1101" i="52" s="1"/>
  <c r="K1101" i="52"/>
  <c r="L1100" i="52"/>
  <c r="M1100" i="52" s="1"/>
  <c r="K1100" i="52"/>
  <c r="L30" i="52"/>
  <c r="M30" i="52" s="1"/>
  <c r="K30" i="52"/>
  <c r="L254" i="52"/>
  <c r="M254" i="52" s="1"/>
  <c r="K254" i="52"/>
  <c r="L577" i="52"/>
  <c r="M577" i="52" s="1"/>
  <c r="K577" i="52"/>
  <c r="L303" i="52"/>
  <c r="M303" i="52" s="1"/>
  <c r="K303" i="52"/>
  <c r="L1099" i="52"/>
  <c r="M1099" i="52" s="1"/>
  <c r="K1099" i="52"/>
  <c r="L474" i="52"/>
  <c r="M474" i="52" s="1"/>
  <c r="K474" i="52"/>
  <c r="L409" i="52"/>
  <c r="M409" i="52" s="1"/>
  <c r="K409" i="52"/>
  <c r="L720" i="52"/>
  <c r="M720" i="52" s="1"/>
  <c r="K720" i="52"/>
  <c r="L156" i="52"/>
  <c r="M156" i="52" s="1"/>
  <c r="K156" i="52"/>
  <c r="L910" i="52"/>
  <c r="M910" i="52" s="1"/>
  <c r="K910" i="52"/>
  <c r="L804" i="52"/>
  <c r="M804" i="52" s="1"/>
  <c r="K804" i="52"/>
  <c r="L353" i="52"/>
  <c r="M353" i="52" s="1"/>
  <c r="K353" i="52"/>
  <c r="L1078" i="52"/>
  <c r="M1078" i="52" s="1"/>
  <c r="K1078" i="52"/>
  <c r="L682" i="52"/>
  <c r="M682" i="52" s="1"/>
  <c r="K682" i="52"/>
  <c r="L139" i="52"/>
  <c r="M139" i="52" s="1"/>
  <c r="K139" i="52"/>
  <c r="L29" i="52"/>
  <c r="M29" i="52" s="1"/>
  <c r="K29" i="52"/>
  <c r="L1478" i="52"/>
  <c r="M1478" i="52" s="1"/>
  <c r="K1478" i="52"/>
  <c r="L542" i="52"/>
  <c r="M542" i="52" s="1"/>
  <c r="K542" i="52"/>
  <c r="L1333" i="52"/>
  <c r="M1333" i="52" s="1"/>
  <c r="K1333" i="52"/>
  <c r="L365" i="52"/>
  <c r="M365" i="52" s="1"/>
  <c r="K365" i="52"/>
  <c r="L427" i="52"/>
  <c r="M427" i="52" s="1"/>
  <c r="K427" i="52"/>
  <c r="L820" i="52"/>
  <c r="M820" i="52" s="1"/>
  <c r="K820" i="52"/>
  <c r="L1024" i="52"/>
  <c r="M1024" i="52" s="1"/>
  <c r="K1024" i="52"/>
  <c r="L1104" i="52"/>
  <c r="M1104" i="52" s="1"/>
  <c r="K1104" i="52"/>
  <c r="L116" i="52"/>
  <c r="M116" i="52" s="1"/>
  <c r="K116" i="52"/>
  <c r="L547" i="52"/>
  <c r="M547" i="52" s="1"/>
  <c r="K547" i="52"/>
  <c r="L231" i="52"/>
  <c r="M231" i="52" s="1"/>
  <c r="K231" i="52"/>
  <c r="L725" i="52"/>
  <c r="M725" i="52" s="1"/>
  <c r="K725" i="52"/>
  <c r="L705" i="52"/>
  <c r="M705" i="52" s="1"/>
  <c r="K705" i="52"/>
  <c r="L267" i="52"/>
  <c r="M267" i="52" s="1"/>
  <c r="K267" i="52"/>
  <c r="L770" i="52"/>
  <c r="M770" i="52" s="1"/>
  <c r="K770" i="52"/>
  <c r="L1174" i="52"/>
  <c r="M1174" i="52" s="1"/>
  <c r="K1174" i="52"/>
  <c r="L1083" i="52"/>
  <c r="M1083" i="52" s="1"/>
  <c r="K1083" i="52"/>
  <c r="L1179" i="52"/>
  <c r="M1179" i="52" s="1"/>
  <c r="K1179" i="52"/>
  <c r="L4" i="52"/>
  <c r="M4" i="52" s="1"/>
  <c r="K4" i="52"/>
  <c r="L866" i="52"/>
  <c r="M866" i="52" s="1"/>
  <c r="K866" i="52"/>
  <c r="L815" i="52"/>
  <c r="M815" i="52" s="1"/>
  <c r="K815" i="52"/>
  <c r="L982" i="52"/>
  <c r="M982" i="52" s="1"/>
  <c r="K982" i="52"/>
  <c r="L246" i="52"/>
  <c r="M246" i="52" s="1"/>
  <c r="K246" i="52"/>
  <c r="L377" i="52"/>
  <c r="M377" i="52" s="1"/>
  <c r="K377" i="52"/>
  <c r="L364" i="52"/>
  <c r="M364" i="52" s="1"/>
  <c r="K364" i="52"/>
  <c r="L352" i="52"/>
  <c r="M352" i="52" s="1"/>
  <c r="K352" i="52"/>
  <c r="L623" i="52"/>
  <c r="M623" i="52" s="1"/>
  <c r="K623" i="52"/>
  <c r="L208" i="52"/>
  <c r="M208" i="52" s="1"/>
  <c r="K208" i="52"/>
  <c r="L1426" i="52"/>
  <c r="M1426" i="52" s="1"/>
  <c r="K1426" i="52"/>
  <c r="L473" i="52"/>
  <c r="M473" i="52" s="1"/>
  <c r="K473" i="52"/>
  <c r="L472" i="52"/>
  <c r="M472" i="52" s="1"/>
  <c r="K472" i="52"/>
  <c r="L283" i="52"/>
  <c r="M283" i="52" s="1"/>
  <c r="K283" i="52"/>
  <c r="L707" i="52"/>
  <c r="M707" i="52" s="1"/>
  <c r="K707" i="52"/>
  <c r="L784" i="52"/>
  <c r="M784" i="52" s="1"/>
  <c r="K784" i="52"/>
  <c r="L803" i="52"/>
  <c r="M803" i="52" s="1"/>
  <c r="K803" i="52"/>
  <c r="L125" i="52"/>
  <c r="M125" i="52" s="1"/>
  <c r="K125" i="52"/>
  <c r="L802" i="52"/>
  <c r="M802" i="52" s="1"/>
  <c r="K802" i="52"/>
  <c r="L626" i="52"/>
  <c r="M626" i="52" s="1"/>
  <c r="K626" i="52"/>
  <c r="L1407" i="52"/>
  <c r="M1407" i="52" s="1"/>
  <c r="K1407" i="52"/>
  <c r="L583" i="52"/>
  <c r="M583" i="52" s="1"/>
  <c r="K583" i="52"/>
  <c r="L206" i="52"/>
  <c r="M206" i="52" s="1"/>
  <c r="K206" i="52"/>
  <c r="L1425" i="52"/>
  <c r="M1425" i="52" s="1"/>
  <c r="K1425" i="52"/>
  <c r="L392" i="52"/>
  <c r="M392" i="52" s="1"/>
  <c r="K392" i="52"/>
  <c r="L971" i="52"/>
  <c r="M971" i="52" s="1"/>
  <c r="K971" i="52"/>
  <c r="L1424" i="52"/>
  <c r="M1424" i="52" s="1"/>
  <c r="K1424" i="52"/>
  <c r="L129" i="52"/>
  <c r="M129" i="52" s="1"/>
  <c r="K129" i="52"/>
  <c r="L1142" i="52"/>
  <c r="M1142" i="52" s="1"/>
  <c r="K1142" i="52"/>
  <c r="L26" i="52"/>
  <c r="M26" i="52" s="1"/>
  <c r="K26" i="52"/>
  <c r="L1139" i="52"/>
  <c r="M1139" i="52" s="1"/>
  <c r="K1139" i="52"/>
  <c r="L1406" i="52"/>
  <c r="M1406" i="52" s="1"/>
  <c r="K1406" i="52"/>
  <c r="L709" i="52"/>
  <c r="M709" i="52" s="1"/>
  <c r="K709" i="52"/>
  <c r="L1130" i="52"/>
  <c r="M1130" i="52" s="1"/>
  <c r="K1130" i="52"/>
  <c r="L44" i="52"/>
  <c r="M44" i="52" s="1"/>
  <c r="K44" i="52"/>
  <c r="L529" i="52"/>
  <c r="M529" i="52" s="1"/>
  <c r="K529" i="52"/>
  <c r="L745" i="52"/>
  <c r="M745" i="52" s="1"/>
  <c r="K745" i="52"/>
  <c r="L801" i="52"/>
  <c r="M801" i="52" s="1"/>
  <c r="K801" i="52"/>
  <c r="L1098" i="52"/>
  <c r="M1098" i="52" s="1"/>
  <c r="K1098" i="52"/>
  <c r="L566" i="52"/>
  <c r="M566" i="52" s="1"/>
  <c r="BB202" i="82" s="1"/>
  <c r="K566" i="52"/>
  <c r="BC202" i="82" s="1"/>
  <c r="L724" i="52"/>
  <c r="M724" i="52" s="1"/>
  <c r="K724" i="52"/>
  <c r="L252" i="52"/>
  <c r="M252" i="52" s="1"/>
  <c r="K252" i="52"/>
  <c r="L1097" i="52"/>
  <c r="M1097" i="52" s="1"/>
  <c r="K1097" i="52"/>
  <c r="L230" i="52"/>
  <c r="M230" i="52" s="1"/>
  <c r="K230" i="52"/>
  <c r="L600" i="52"/>
  <c r="M600" i="52" s="1"/>
  <c r="K600" i="52"/>
  <c r="L782" i="52"/>
  <c r="M782" i="52" s="1"/>
  <c r="K782" i="52"/>
  <c r="L1055" i="52"/>
  <c r="M1055" i="52" s="1"/>
  <c r="K1055" i="52"/>
  <c r="L800" i="52"/>
  <c r="M800" i="52" s="1"/>
  <c r="K800" i="52"/>
  <c r="L1341" i="52"/>
  <c r="M1341" i="52" s="1"/>
  <c r="K1341" i="52"/>
  <c r="L243" i="52"/>
  <c r="M243" i="52" s="1"/>
  <c r="K243" i="52"/>
  <c r="L616" i="52"/>
  <c r="M616" i="52" s="1"/>
  <c r="K616" i="52"/>
  <c r="L1401" i="52"/>
  <c r="M1401" i="52" s="1"/>
  <c r="K1401" i="52"/>
  <c r="L723" i="52"/>
  <c r="M723" i="52" s="1"/>
  <c r="K723" i="52"/>
  <c r="L1129" i="52"/>
  <c r="M1129" i="52" s="1"/>
  <c r="K1129" i="52"/>
  <c r="L808" i="52"/>
  <c r="M808" i="52" s="1"/>
  <c r="K808" i="52"/>
  <c r="L1141" i="52"/>
  <c r="M1141" i="52" s="1"/>
  <c r="K1141" i="52"/>
  <c r="L601" i="52"/>
  <c r="M601" i="52" s="1"/>
  <c r="K601" i="52"/>
  <c r="L356" i="52"/>
  <c r="M356" i="52" s="1"/>
  <c r="K356" i="52"/>
  <c r="L430" i="52"/>
  <c r="M430" i="52" s="1"/>
  <c r="K430" i="52"/>
  <c r="L791" i="52"/>
  <c r="M791" i="52" s="1"/>
  <c r="K791" i="52"/>
  <c r="L3" i="52"/>
  <c r="M3" i="52" s="1"/>
  <c r="K3" i="52"/>
  <c r="L1260" i="52"/>
  <c r="M1260" i="52" s="1"/>
  <c r="K1260" i="52"/>
  <c r="L429" i="52"/>
  <c r="M429" i="52" s="1"/>
  <c r="K429" i="52"/>
  <c r="L869" i="52"/>
  <c r="M869" i="52" s="1"/>
  <c r="K869" i="52"/>
  <c r="L1423" i="52"/>
  <c r="M1423" i="52" s="1"/>
  <c r="K1423" i="52"/>
  <c r="L232" i="52"/>
  <c r="M232" i="52" s="1"/>
  <c r="K232" i="52"/>
  <c r="L1253" i="52"/>
  <c r="M1253" i="52" s="1"/>
  <c r="K1253" i="52"/>
  <c r="L1340" i="52"/>
  <c r="M1340" i="52" s="1"/>
  <c r="K1340" i="52"/>
  <c r="L746" i="52"/>
  <c r="M746" i="52" s="1"/>
  <c r="K746" i="52"/>
  <c r="L1081" i="52"/>
  <c r="M1081" i="52" s="1"/>
  <c r="K1081" i="52"/>
  <c r="L980" i="52"/>
  <c r="M980" i="52" s="1"/>
  <c r="K980" i="52"/>
  <c r="L1411" i="52"/>
  <c r="M1411" i="52" s="1"/>
  <c r="K1411" i="52"/>
  <c r="L1459" i="52"/>
  <c r="M1459" i="52" s="1"/>
  <c r="K1459" i="52"/>
  <c r="L298" i="52"/>
  <c r="M298" i="52" s="1"/>
  <c r="K298" i="52"/>
  <c r="L1049" i="52"/>
  <c r="M1049" i="52" s="1"/>
  <c r="K1049" i="52"/>
  <c r="L389" i="52"/>
  <c r="M389" i="52" s="1"/>
  <c r="K389" i="52"/>
  <c r="L767" i="52"/>
  <c r="M767" i="52" s="1"/>
  <c r="K767" i="52"/>
  <c r="L415" i="52"/>
  <c r="M415" i="52" s="1"/>
  <c r="K415" i="52"/>
  <c r="L1466" i="52"/>
  <c r="M1466" i="52" s="1"/>
  <c r="K1466" i="52"/>
  <c r="L1173" i="52"/>
  <c r="M1173" i="52" s="1"/>
  <c r="K1173" i="52"/>
  <c r="L638" i="52"/>
  <c r="M638" i="52" s="1"/>
  <c r="K638" i="52"/>
  <c r="L814" i="52"/>
  <c r="M814" i="52" s="1"/>
  <c r="K814" i="52"/>
  <c r="L1203" i="52"/>
  <c r="M1203" i="52" s="1"/>
  <c r="K1203" i="52"/>
  <c r="L47" i="52"/>
  <c r="M47" i="52" s="1"/>
  <c r="BB107" i="82" s="1"/>
  <c r="K47" i="52"/>
  <c r="BC107" i="82" s="1"/>
  <c r="L396" i="52"/>
  <c r="M396" i="52" s="1"/>
  <c r="K396" i="52"/>
  <c r="L1378" i="52"/>
  <c r="M1378" i="52" s="1"/>
  <c r="K1378" i="52"/>
  <c r="L490" i="52"/>
  <c r="M490" i="52" s="1"/>
  <c r="K490" i="52"/>
  <c r="L722" i="52"/>
  <c r="M722" i="52" s="1"/>
  <c r="K722" i="52"/>
  <c r="L1172" i="52"/>
  <c r="M1172" i="52" s="1"/>
  <c r="K1172" i="52"/>
  <c r="L1202" i="52"/>
  <c r="M1202" i="52" s="1"/>
  <c r="K1202" i="52"/>
  <c r="L1048" i="52"/>
  <c r="M1048" i="52" s="1"/>
  <c r="K1048" i="52"/>
  <c r="L1482" i="52"/>
  <c r="M1482" i="52" s="1"/>
  <c r="K1482" i="52"/>
  <c r="L1047" i="52"/>
  <c r="M1047" i="52" s="1"/>
  <c r="K1047" i="52"/>
  <c r="L146" i="52"/>
  <c r="M146" i="52" s="1"/>
  <c r="K146" i="52"/>
  <c r="L489" i="52"/>
  <c r="M489" i="52" s="1"/>
  <c r="BB103" i="82" s="1"/>
  <c r="K489" i="52"/>
  <c r="BC103" i="82" s="1"/>
  <c r="L464" i="52"/>
  <c r="M464" i="52" s="1"/>
  <c r="K464" i="52"/>
  <c r="L39" i="52"/>
  <c r="M39" i="52" s="1"/>
  <c r="K39" i="52"/>
  <c r="L1080" i="52"/>
  <c r="M1080" i="52" s="1"/>
  <c r="K1080" i="52"/>
  <c r="L302" i="52"/>
  <c r="M302" i="52" s="1"/>
  <c r="K302" i="52"/>
  <c r="L1016" i="52"/>
  <c r="M1016" i="52" s="1"/>
  <c r="K1016" i="52"/>
  <c r="L1208" i="52"/>
  <c r="M1208" i="52" s="1"/>
  <c r="K1208" i="52"/>
  <c r="L633" i="52"/>
  <c r="M633" i="52" s="1"/>
  <c r="K633" i="52"/>
  <c r="L880" i="52"/>
  <c r="M880" i="52" s="1"/>
  <c r="K880" i="52"/>
  <c r="L34" i="52"/>
  <c r="M34" i="52" s="1"/>
  <c r="K34" i="52"/>
  <c r="L1079" i="52"/>
  <c r="M1079" i="52" s="1"/>
  <c r="K1079" i="52"/>
  <c r="L721" i="52"/>
  <c r="M721" i="52" s="1"/>
  <c r="K721" i="52"/>
  <c r="L297" i="52"/>
  <c r="M297" i="52" s="1"/>
  <c r="K297" i="52"/>
  <c r="L1200" i="52"/>
  <c r="M1200" i="52" s="1"/>
  <c r="K1200" i="52"/>
  <c r="L1126" i="52"/>
  <c r="M1126" i="52" s="1"/>
  <c r="K1126" i="52"/>
  <c r="L1339" i="52"/>
  <c r="M1339" i="52" s="1"/>
  <c r="K1339" i="52"/>
  <c r="L1102" i="52"/>
  <c r="M1102" i="52" s="1"/>
  <c r="K1102" i="52"/>
  <c r="L846" i="52"/>
  <c r="M846" i="52" s="1"/>
  <c r="K846" i="52"/>
  <c r="L273" i="52"/>
  <c r="M273" i="52" s="1"/>
  <c r="K273" i="52"/>
  <c r="L625" i="52"/>
  <c r="M625" i="52" s="1"/>
  <c r="K625" i="52"/>
  <c r="L351" i="52"/>
  <c r="M351" i="52" s="1"/>
  <c r="BB63" i="82" s="1"/>
  <c r="K351" i="52"/>
  <c r="BC63" i="82" s="1"/>
  <c r="L1147" i="52"/>
  <c r="M1147" i="52" s="1"/>
  <c r="K1147" i="52"/>
  <c r="L505" i="52"/>
  <c r="M505" i="52" s="1"/>
  <c r="K505" i="52"/>
  <c r="L414" i="52"/>
  <c r="M414" i="52" s="1"/>
  <c r="K414" i="52"/>
  <c r="L1071" i="52"/>
  <c r="M1071" i="52" s="1"/>
  <c r="BB41" i="82" s="1"/>
  <c r="K1071" i="52"/>
  <c r="BC41" i="82" s="1"/>
  <c r="L199" i="52"/>
  <c r="M199" i="52" s="1"/>
  <c r="K199" i="52"/>
  <c r="L648" i="52"/>
  <c r="M648" i="52" s="1"/>
  <c r="K648" i="52"/>
  <c r="L647" i="52"/>
  <c r="M647" i="52" s="1"/>
  <c r="K647" i="52"/>
  <c r="L350" i="52"/>
  <c r="M350" i="52" s="1"/>
  <c r="K350" i="52"/>
  <c r="L634" i="52"/>
  <c r="M634" i="52" s="1"/>
  <c r="K634" i="52"/>
  <c r="L868" i="52"/>
  <c r="M868" i="52" s="1"/>
  <c r="K868" i="52"/>
  <c r="L421" i="52"/>
  <c r="M421" i="52" s="1"/>
  <c r="K421" i="52"/>
  <c r="L332" i="52"/>
  <c r="M332" i="52" s="1"/>
  <c r="K332" i="52"/>
  <c r="L552" i="52"/>
  <c r="M552" i="52" s="1"/>
  <c r="K552" i="52"/>
  <c r="L894" i="52"/>
  <c r="M894" i="52" s="1"/>
  <c r="K894" i="52"/>
  <c r="L1189" i="52"/>
  <c r="M1189" i="52" s="1"/>
  <c r="K1189" i="52"/>
  <c r="L1251" i="52"/>
  <c r="M1251" i="52" s="1"/>
  <c r="K1251" i="52"/>
  <c r="L41" i="52"/>
  <c r="M41" i="52" s="1"/>
  <c r="K41" i="52"/>
  <c r="L88" i="52"/>
  <c r="M88" i="52" s="1"/>
  <c r="K88" i="52"/>
  <c r="L1303" i="52"/>
  <c r="M1303" i="52" s="1"/>
  <c r="K1303" i="52"/>
  <c r="L442" i="52"/>
  <c r="M442" i="52" s="1"/>
  <c r="K442" i="52"/>
  <c r="L100" i="52"/>
  <c r="M100" i="52" s="1"/>
  <c r="K100" i="52"/>
  <c r="L688" i="52"/>
  <c r="M688" i="52" s="1"/>
  <c r="K688" i="52"/>
  <c r="L507" i="52"/>
  <c r="M507" i="52" s="1"/>
  <c r="K507" i="52"/>
  <c r="L62" i="52"/>
  <c r="M62" i="52" s="1"/>
  <c r="K62" i="52"/>
  <c r="L157" i="52"/>
  <c r="M157" i="52" s="1"/>
  <c r="K157" i="52"/>
  <c r="L1485" i="52"/>
  <c r="M1485" i="52" s="1"/>
  <c r="K1485" i="52"/>
  <c r="L272" i="52"/>
  <c r="M272" i="52" s="1"/>
  <c r="K272" i="52"/>
  <c r="L1330" i="52"/>
  <c r="M1330" i="52" s="1"/>
  <c r="K1330" i="52"/>
  <c r="L1250" i="52"/>
  <c r="M1250" i="52" s="1"/>
  <c r="K1250" i="52"/>
  <c r="L89" i="52"/>
  <c r="M89" i="52" s="1"/>
  <c r="K89" i="52"/>
  <c r="L109" i="52"/>
  <c r="M109" i="52" s="1"/>
  <c r="K109" i="52"/>
  <c r="L557" i="52"/>
  <c r="M557" i="52" s="1"/>
  <c r="K557" i="52"/>
  <c r="L756" i="52"/>
  <c r="M756" i="52" s="1"/>
  <c r="K756" i="52"/>
  <c r="L132" i="52"/>
  <c r="M132" i="52" s="1"/>
  <c r="K132" i="52"/>
  <c r="L493" i="52"/>
  <c r="M493" i="52" s="1"/>
  <c r="K493" i="52"/>
  <c r="L445" i="52"/>
  <c r="M445" i="52" s="1"/>
  <c r="K445" i="52"/>
  <c r="L1234" i="52"/>
  <c r="M1234" i="52" s="1"/>
  <c r="K1234" i="52"/>
  <c r="L1279" i="52"/>
  <c r="M1279" i="52" s="1"/>
  <c r="K1279" i="52"/>
  <c r="L1167" i="52"/>
  <c r="M1167" i="52" s="1"/>
  <c r="K1167" i="52"/>
  <c r="L420" i="52"/>
  <c r="M420" i="52" s="1"/>
  <c r="K420" i="52"/>
  <c r="L961" i="52"/>
  <c r="M961" i="52" s="1"/>
  <c r="K961" i="52"/>
  <c r="L960" i="52"/>
  <c r="M960" i="52" s="1"/>
  <c r="K960" i="52"/>
  <c r="L865" i="52"/>
  <c r="M865" i="52" s="1"/>
  <c r="K865" i="52"/>
  <c r="L679" i="52"/>
  <c r="M679" i="52" s="1"/>
  <c r="K679" i="52"/>
  <c r="L1036" i="52"/>
  <c r="M1036" i="52" s="1"/>
  <c r="K1036" i="52"/>
  <c r="L434" i="52"/>
  <c r="M434" i="52" s="1"/>
  <c r="K434" i="52"/>
  <c r="L266" i="52"/>
  <c r="M266" i="52" s="1"/>
  <c r="K266" i="52"/>
  <c r="L1480" i="52"/>
  <c r="M1480" i="52" s="1"/>
  <c r="K1480" i="52"/>
  <c r="L1259" i="52"/>
  <c r="M1259" i="52" s="1"/>
  <c r="K1259" i="52"/>
  <c r="L349" i="52"/>
  <c r="M349" i="52" s="1"/>
  <c r="K349" i="52"/>
  <c r="L357" i="52"/>
  <c r="M357" i="52" s="1"/>
  <c r="K357" i="52"/>
  <c r="L1158" i="52"/>
  <c r="M1158" i="52" s="1"/>
  <c r="K1158" i="52"/>
  <c r="L945" i="52"/>
  <c r="M945" i="52" s="1"/>
  <c r="K945" i="52"/>
  <c r="L175" i="52"/>
  <c r="M175" i="52" s="1"/>
  <c r="K175" i="52"/>
  <c r="L1031" i="52"/>
  <c r="M1031" i="52" s="1"/>
  <c r="K1031" i="52"/>
  <c r="L738" i="52"/>
  <c r="M738" i="52" s="1"/>
  <c r="K738" i="52"/>
  <c r="L708" i="52"/>
  <c r="M708" i="52" s="1"/>
  <c r="K708" i="52"/>
  <c r="L363" i="52"/>
  <c r="M363" i="52" s="1"/>
  <c r="K363" i="52"/>
  <c r="L1065" i="52"/>
  <c r="M1065" i="52" s="1"/>
  <c r="K1065" i="52"/>
  <c r="L56" i="52"/>
  <c r="M56" i="52" s="1"/>
  <c r="K56" i="52"/>
  <c r="L441" i="52"/>
  <c r="M441" i="52" s="1"/>
  <c r="BB613" i="82" s="1"/>
  <c r="K441" i="52"/>
  <c r="BC613" i="82" s="1"/>
  <c r="L615" i="52"/>
  <c r="M615" i="52" s="1"/>
  <c r="K615" i="52"/>
  <c r="L789" i="52"/>
  <c r="M789" i="52" s="1"/>
  <c r="K789" i="52"/>
  <c r="L229" i="52"/>
  <c r="M229" i="52" s="1"/>
  <c r="K229" i="52"/>
  <c r="L282" i="52"/>
  <c r="M282" i="52" s="1"/>
  <c r="K282" i="52"/>
  <c r="L781" i="52"/>
  <c r="M781" i="52" s="1"/>
  <c r="K781" i="52"/>
  <c r="L979" i="52"/>
  <c r="M979" i="52" s="1"/>
  <c r="K979" i="52"/>
  <c r="L943" i="52"/>
  <c r="M943" i="52" s="1"/>
  <c r="K943" i="52"/>
  <c r="L1001" i="52"/>
  <c r="M1001" i="52" s="1"/>
  <c r="K1001" i="52"/>
  <c r="L251" i="52"/>
  <c r="M251" i="52" s="1"/>
  <c r="K251" i="52"/>
  <c r="L739" i="52"/>
  <c r="M739" i="52" s="1"/>
  <c r="K739" i="52"/>
  <c r="L212" i="52"/>
  <c r="K212" i="52"/>
  <c r="L211" i="52"/>
  <c r="M211" i="52" s="1"/>
  <c r="K211" i="52"/>
  <c r="L959" i="52"/>
  <c r="M959" i="52" s="1"/>
  <c r="K959" i="52"/>
  <c r="L1046" i="52"/>
  <c r="M1046" i="52" s="1"/>
  <c r="K1046" i="52"/>
  <c r="L909" i="52"/>
  <c r="K909" i="52"/>
  <c r="L1023" i="52"/>
  <c r="M1023" i="52" s="1"/>
  <c r="K1023" i="52"/>
  <c r="L19" i="52"/>
  <c r="M19" i="52" s="1"/>
  <c r="K19" i="52"/>
  <c r="L134" i="52"/>
  <c r="M134" i="52" s="1"/>
  <c r="K134" i="52"/>
  <c r="L666" i="52"/>
  <c r="M666" i="52" s="1"/>
  <c r="K666" i="52"/>
  <c r="L395" i="52"/>
  <c r="M395" i="52" s="1"/>
  <c r="K395" i="52"/>
  <c r="L1487" i="52"/>
  <c r="M1487" i="52" s="1"/>
  <c r="K1487" i="52"/>
  <c r="L214" i="52"/>
  <c r="M214" i="52" s="1"/>
  <c r="K214" i="52"/>
  <c r="L908" i="52"/>
  <c r="M908" i="52" s="1"/>
  <c r="K908" i="52"/>
  <c r="L906" i="52"/>
  <c r="M906" i="52" s="1"/>
  <c r="K906" i="52"/>
  <c r="L1045" i="52"/>
  <c r="M1045" i="52" s="1"/>
  <c r="K1045" i="52"/>
  <c r="L535" i="52"/>
  <c r="M535" i="52" s="1"/>
  <c r="K535" i="52"/>
  <c r="L665" i="52"/>
  <c r="M665" i="52" s="1"/>
  <c r="K665" i="52"/>
  <c r="L1138" i="52"/>
  <c r="M1138" i="52" s="1"/>
  <c r="K1138" i="52"/>
  <c r="L1194" i="52"/>
  <c r="M1194" i="52" s="1"/>
  <c r="K1194" i="52"/>
  <c r="L664" i="52"/>
  <c r="M664" i="52" s="1"/>
  <c r="K664" i="52"/>
  <c r="L663" i="52"/>
  <c r="M663" i="52" s="1"/>
  <c r="K663" i="52"/>
  <c r="L408" i="52"/>
  <c r="M408" i="52" s="1"/>
  <c r="K408" i="52"/>
  <c r="L1481" i="52"/>
  <c r="M1481" i="52" s="1"/>
  <c r="K1481" i="52"/>
  <c r="L662" i="52"/>
  <c r="M662" i="52" s="1"/>
  <c r="K662" i="52"/>
  <c r="L1460" i="52"/>
  <c r="M1460" i="52" s="1"/>
  <c r="K1460" i="52"/>
  <c r="L1464" i="52"/>
  <c r="M1464" i="52" s="1"/>
  <c r="K1464" i="52"/>
  <c r="L59" i="52"/>
  <c r="M59" i="52" s="1"/>
  <c r="K59" i="52"/>
  <c r="L108" i="52"/>
  <c r="M108" i="52" s="1"/>
  <c r="K108" i="52"/>
  <c r="L1146" i="52"/>
  <c r="M1146" i="52" s="1"/>
  <c r="K1146" i="52"/>
  <c r="L1404" i="52"/>
  <c r="M1404" i="52" s="1"/>
  <c r="K1404" i="52"/>
  <c r="L348" i="52"/>
  <c r="M348" i="52" s="1"/>
  <c r="K348" i="52"/>
  <c r="L794" i="52"/>
  <c r="M794" i="52" s="1"/>
  <c r="K794" i="52"/>
  <c r="L1313" i="52"/>
  <c r="M1313" i="52" s="1"/>
  <c r="K1313" i="52"/>
  <c r="L245" i="52"/>
  <c r="M245" i="52" s="1"/>
  <c r="K245" i="52"/>
  <c r="L1474" i="52"/>
  <c r="M1474" i="52" s="1"/>
  <c r="K1474" i="52"/>
  <c r="L769" i="52"/>
  <c r="M769" i="52" s="1"/>
  <c r="K769" i="52"/>
  <c r="L911" i="52"/>
  <c r="M911" i="52" s="1"/>
  <c r="K911" i="52"/>
  <c r="L1060" i="52"/>
  <c r="M1060" i="52" s="1"/>
  <c r="K1060" i="52"/>
  <c r="L1171" i="52"/>
  <c r="M1171" i="52" s="1"/>
  <c r="K1171" i="52"/>
  <c r="L687" i="52"/>
  <c r="M687" i="52" s="1"/>
  <c r="K687" i="52"/>
  <c r="L61" i="52"/>
  <c r="M61" i="52" s="1"/>
  <c r="K61" i="52"/>
  <c r="L131" i="52"/>
  <c r="M131" i="52" s="1"/>
  <c r="K131" i="52"/>
  <c r="L375" i="52"/>
  <c r="M375" i="52" s="1"/>
  <c r="K375" i="52"/>
  <c r="L657" i="52"/>
  <c r="M657" i="52" s="1"/>
  <c r="BB734" i="82" s="1"/>
  <c r="K657" i="52"/>
  <c r="BC734" i="82" s="1"/>
  <c r="L1486" i="52"/>
  <c r="M1486" i="52" s="1"/>
  <c r="K1486" i="52"/>
  <c r="L873" i="52"/>
  <c r="K873" i="52"/>
  <c r="L52" i="52"/>
  <c r="M52" i="52" s="1"/>
  <c r="K52" i="52"/>
  <c r="L962" i="52"/>
  <c r="M962" i="52" s="1"/>
  <c r="K962" i="52"/>
  <c r="L76" i="52"/>
  <c r="M76" i="52" s="1"/>
  <c r="K76" i="52"/>
  <c r="L758" i="52"/>
  <c r="M758" i="52" s="1"/>
  <c r="K758" i="52"/>
  <c r="L444" i="52"/>
  <c r="M444" i="52" s="1"/>
  <c r="K444" i="52"/>
  <c r="L624" i="52"/>
  <c r="M624" i="52" s="1"/>
  <c r="K624" i="52"/>
  <c r="L905" i="52"/>
  <c r="M905" i="52" s="1"/>
  <c r="K905" i="52"/>
  <c r="BC165" i="82" s="1"/>
  <c r="L632" i="52"/>
  <c r="M632" i="52" s="1"/>
  <c r="K632" i="52"/>
  <c r="L574" i="52"/>
  <c r="M574" i="52" s="1"/>
  <c r="K574" i="52"/>
  <c r="L1004" i="52"/>
  <c r="M1004" i="52" s="1"/>
  <c r="K1004" i="52"/>
  <c r="L347" i="52"/>
  <c r="M347" i="52" s="1"/>
  <c r="K347" i="52"/>
  <c r="L713" i="52"/>
  <c r="M713" i="52" s="1"/>
  <c r="BB199" i="82" s="1"/>
  <c r="K713" i="52"/>
  <c r="BC199" i="82" s="1"/>
  <c r="L898" i="52"/>
  <c r="M898" i="52" s="1"/>
  <c r="K898" i="52"/>
  <c r="L654" i="52"/>
  <c r="M654" i="52" s="1"/>
  <c r="K654" i="52"/>
  <c r="L876" i="52"/>
  <c r="M876" i="52" s="1"/>
  <c r="K876" i="52"/>
  <c r="L6" i="52"/>
  <c r="M6" i="52" s="1"/>
  <c r="K6" i="52"/>
  <c r="L138" i="52"/>
  <c r="M138" i="52" s="1"/>
  <c r="K138" i="52"/>
  <c r="L845" i="52"/>
  <c r="M845" i="52" s="1"/>
  <c r="K845" i="52"/>
  <c r="L253" i="52"/>
  <c r="M253" i="52" s="1"/>
  <c r="K253" i="52"/>
  <c r="L1053" i="52"/>
  <c r="M1053" i="52" s="1"/>
  <c r="K1053" i="52"/>
  <c r="L504" i="52"/>
  <c r="M504" i="52" s="1"/>
  <c r="K504" i="52"/>
  <c r="L204" i="52"/>
  <c r="M204" i="52" s="1"/>
  <c r="K204" i="52"/>
  <c r="L1484" i="52"/>
  <c r="M1484" i="52" s="1"/>
  <c r="K1484" i="52"/>
  <c r="L844" i="52"/>
  <c r="M844" i="52" s="1"/>
  <c r="K844" i="52"/>
  <c r="L174" i="52"/>
  <c r="M174" i="52" s="1"/>
  <c r="K174" i="52"/>
  <c r="L265" i="52"/>
  <c r="M265" i="52" s="1"/>
  <c r="K265" i="52"/>
  <c r="L477" i="52"/>
  <c r="M477" i="52" s="1"/>
  <c r="K477" i="52"/>
  <c r="L264" i="52"/>
  <c r="M264" i="52" s="1"/>
  <c r="K264" i="52"/>
  <c r="L391" i="52"/>
  <c r="M391" i="52" s="1"/>
  <c r="K391" i="52"/>
  <c r="L995" i="52"/>
  <c r="M995" i="52" s="1"/>
  <c r="K995" i="52"/>
  <c r="L42" i="52"/>
  <c r="M42" i="52" s="1"/>
  <c r="K42" i="52"/>
  <c r="L1265" i="52"/>
  <c r="M1265" i="52" s="1"/>
  <c r="K1265" i="52"/>
  <c r="L792" i="52"/>
  <c r="M792" i="52" s="1"/>
  <c r="K792" i="52"/>
  <c r="L853" i="52"/>
  <c r="M853" i="52" s="1"/>
  <c r="K853" i="52"/>
  <c r="L1178" i="52"/>
  <c r="M1178" i="52" s="1"/>
  <c r="K1178" i="52"/>
  <c r="L1310" i="52"/>
  <c r="M1310" i="52" s="1"/>
  <c r="K1310" i="52"/>
  <c r="L263" i="52"/>
  <c r="M263" i="52" s="1"/>
  <c r="K263" i="52"/>
  <c r="L378" i="52"/>
  <c r="M378" i="52" s="1"/>
  <c r="K378" i="52"/>
  <c r="L594" i="52"/>
  <c r="M594" i="52" s="1"/>
  <c r="K594" i="52"/>
  <c r="L875" i="52"/>
  <c r="M875" i="52" s="1"/>
  <c r="K875" i="52"/>
  <c r="L593" i="52"/>
  <c r="M593" i="52" s="1"/>
  <c r="K593" i="52"/>
  <c r="L260" i="52"/>
  <c r="M260" i="52" s="1"/>
  <c r="K260" i="52"/>
  <c r="L55" i="52"/>
  <c r="M55" i="52" s="1"/>
  <c r="K55" i="52"/>
  <c r="L1235" i="52"/>
  <c r="M1235" i="52" s="1"/>
  <c r="K1235" i="52"/>
  <c r="L503" i="52"/>
  <c r="M503" i="52" s="1"/>
  <c r="K503" i="52"/>
  <c r="L135" i="52"/>
  <c r="M135" i="52" s="1"/>
  <c r="K135" i="52"/>
  <c r="L484" i="52"/>
  <c r="K484" i="52"/>
  <c r="L777" i="52"/>
  <c r="M777" i="52" s="1"/>
  <c r="K777" i="52"/>
  <c r="L354" i="52"/>
  <c r="M354" i="52" s="1"/>
  <c r="K354" i="52"/>
  <c r="L541" i="52"/>
  <c r="M541" i="52" s="1"/>
  <c r="K541" i="52"/>
  <c r="L1029" i="52"/>
  <c r="M1029" i="52" s="1"/>
  <c r="K1029" i="52"/>
  <c r="L96" i="52"/>
  <c r="M96" i="52" s="1"/>
  <c r="K96" i="52"/>
  <c r="L1026" i="52"/>
  <c r="M1026" i="52" s="1"/>
  <c r="K1026" i="52"/>
  <c r="L105" i="52"/>
  <c r="M105" i="52" s="1"/>
  <c r="K105" i="52"/>
  <c r="L1127" i="52"/>
  <c r="M1127" i="52" s="1"/>
  <c r="K1127" i="52"/>
  <c r="L1000" i="52"/>
  <c r="M1000" i="52" s="1"/>
  <c r="K1000" i="52"/>
  <c r="L523" i="52"/>
  <c r="M523" i="52" s="1"/>
  <c r="K523" i="52"/>
  <c r="L852" i="52"/>
  <c r="M852" i="52" s="1"/>
  <c r="K852" i="52"/>
  <c r="L1309" i="52"/>
  <c r="M1309" i="52" s="1"/>
  <c r="K1309" i="52"/>
  <c r="L1308" i="52"/>
  <c r="M1308" i="52" s="1"/>
  <c r="K1308" i="52"/>
  <c r="L81" i="52"/>
  <c r="M81" i="52" s="1"/>
  <c r="K81" i="52"/>
  <c r="L281" i="52"/>
  <c r="M281" i="52" s="1"/>
  <c r="K281" i="52"/>
  <c r="L1191" i="52"/>
  <c r="M1191" i="52" s="1"/>
  <c r="K1191" i="52"/>
  <c r="L519" i="52"/>
  <c r="M519" i="52" s="1"/>
  <c r="K519" i="52"/>
  <c r="L925" i="52"/>
  <c r="M925" i="52" s="1"/>
  <c r="K925" i="52"/>
  <c r="L534" i="52"/>
  <c r="M534" i="52" s="1"/>
  <c r="K534" i="52"/>
  <c r="L854" i="52"/>
  <c r="M854" i="52" s="1"/>
  <c r="K854" i="52"/>
  <c r="L1525" i="52"/>
  <c r="M1525" i="52" s="1"/>
  <c r="K1525" i="52"/>
  <c r="L437" i="52"/>
  <c r="M437" i="52" s="1"/>
  <c r="K437" i="52"/>
  <c r="L1025" i="52"/>
  <c r="K1025" i="52"/>
  <c r="L1128" i="52"/>
  <c r="M1128" i="52" s="1"/>
  <c r="K1128" i="52"/>
  <c r="L749" i="52"/>
  <c r="M749" i="52" s="1"/>
  <c r="K749" i="52"/>
  <c r="L1499" i="52"/>
  <c r="M1499" i="52" s="1"/>
  <c r="K1499" i="52"/>
  <c r="L1161" i="52"/>
  <c r="M1161" i="52" s="1"/>
  <c r="K1161" i="52"/>
  <c r="L766" i="52"/>
  <c r="M766" i="52" s="1"/>
  <c r="K766" i="52"/>
  <c r="L43" i="52"/>
  <c r="M43" i="52" s="1"/>
  <c r="K43" i="52"/>
  <c r="L737" i="52"/>
  <c r="M737" i="52" s="1"/>
  <c r="K737" i="52"/>
  <c r="L280" i="52"/>
  <c r="M280" i="52" s="1"/>
  <c r="K280" i="52"/>
  <c r="L1022" i="52"/>
  <c r="M1022" i="52" s="1"/>
  <c r="K1022" i="52"/>
  <c r="L1092" i="52"/>
  <c r="M1092" i="52" s="1"/>
  <c r="K1092" i="52"/>
  <c r="L642" i="52"/>
  <c r="M642" i="52" s="1"/>
  <c r="K642" i="52"/>
  <c r="L946" i="52"/>
  <c r="M946" i="52" s="1"/>
  <c r="K946" i="52"/>
  <c r="L693" i="52"/>
  <c r="M693" i="52" s="1"/>
  <c r="K693" i="52"/>
  <c r="L163" i="52"/>
  <c r="M163" i="52" s="1"/>
  <c r="K163" i="52"/>
  <c r="L824" i="52"/>
  <c r="M824" i="52" s="1"/>
  <c r="K824" i="52"/>
  <c r="L1264" i="52"/>
  <c r="M1264" i="52" s="1"/>
  <c r="K1264" i="52"/>
  <c r="L390" i="52"/>
  <c r="M390" i="52" s="1"/>
  <c r="K390" i="52"/>
  <c r="L120" i="52"/>
  <c r="M120" i="52" s="1"/>
  <c r="K120" i="52"/>
  <c r="L1410" i="52"/>
  <c r="M1410" i="52" s="1"/>
  <c r="K1410" i="52"/>
  <c r="L1307" i="52"/>
  <c r="M1307" i="52" s="1"/>
  <c r="K1307" i="52"/>
  <c r="L1206" i="52"/>
  <c r="M1206" i="52" s="1"/>
  <c r="K1206" i="52"/>
  <c r="L1473" i="52"/>
  <c r="M1473" i="52" s="1"/>
  <c r="K1473" i="52"/>
  <c r="L1193" i="52"/>
  <c r="M1193" i="52" s="1"/>
  <c r="K1193" i="52"/>
  <c r="L359" i="52"/>
  <c r="M359" i="52" s="1"/>
  <c r="K359" i="52"/>
  <c r="L813" i="52"/>
  <c r="M813" i="52" s="1"/>
  <c r="K813" i="52"/>
  <c r="L296" i="52"/>
  <c r="M296" i="52" s="1"/>
  <c r="K296" i="52"/>
  <c r="L1131" i="52"/>
  <c r="M1131" i="52" s="1"/>
  <c r="K1131" i="52"/>
  <c r="L1145" i="52"/>
  <c r="M1145" i="52" s="1"/>
  <c r="K1145" i="52"/>
  <c r="L25" i="52"/>
  <c r="M25" i="52" s="1"/>
  <c r="K25" i="52"/>
  <c r="L885" i="52"/>
  <c r="M885" i="52" s="1"/>
  <c r="K885" i="52"/>
  <c r="L521" i="52"/>
  <c r="M521" i="52" s="1"/>
  <c r="K521" i="52"/>
  <c r="L317" i="52"/>
  <c r="M317" i="52" s="1"/>
  <c r="K317" i="52"/>
  <c r="L1338" i="52"/>
  <c r="M1338" i="52" s="1"/>
  <c r="K1338" i="52"/>
  <c r="L1140" i="52"/>
  <c r="M1140" i="52" s="1"/>
  <c r="K1140" i="52"/>
  <c r="L613" i="52"/>
  <c r="M613" i="52" s="1"/>
  <c r="K613" i="52"/>
  <c r="L795" i="52"/>
  <c r="M795" i="52" s="1"/>
  <c r="K795" i="52"/>
  <c r="L1390" i="52"/>
  <c r="M1390" i="52" s="1"/>
  <c r="K1390" i="52"/>
  <c r="L639" i="52"/>
  <c r="M639" i="52" s="1"/>
  <c r="K639" i="52"/>
  <c r="L309" i="52"/>
  <c r="M309" i="52" s="1"/>
  <c r="K309" i="52"/>
  <c r="L1276" i="52"/>
  <c r="M1276" i="52" s="1"/>
  <c r="K1276" i="52"/>
  <c r="L747" i="52"/>
  <c r="M747" i="52" s="1"/>
  <c r="K747" i="52"/>
  <c r="L719" i="52"/>
  <c r="M719" i="52" s="1"/>
  <c r="K719" i="52"/>
  <c r="L1409" i="52"/>
  <c r="M1409" i="52" s="1"/>
  <c r="K1409" i="52"/>
  <c r="L295" i="52"/>
  <c r="M295" i="52" s="1"/>
  <c r="K295" i="52"/>
  <c r="L1150" i="52"/>
  <c r="M1150" i="52" s="1"/>
  <c r="K1150" i="52"/>
  <c r="L137" i="52"/>
  <c r="M137" i="52" s="1"/>
  <c r="K137" i="52"/>
  <c r="L115" i="52"/>
  <c r="M115" i="52" s="1"/>
  <c r="K115" i="52"/>
  <c r="L1408" i="52"/>
  <c r="M1408" i="52" s="1"/>
  <c r="K1408" i="52"/>
  <c r="L1110" i="52"/>
  <c r="M1110" i="52" s="1"/>
  <c r="K1110" i="52"/>
  <c r="L331" i="52"/>
  <c r="M331" i="52" s="1"/>
  <c r="K331" i="52"/>
  <c r="L1109" i="52"/>
  <c r="M1109" i="52" s="1"/>
  <c r="K1109" i="52"/>
  <c r="L924" i="52"/>
  <c r="M924" i="52" s="1"/>
  <c r="K924" i="52"/>
  <c r="L7" i="52"/>
  <c r="M7" i="52" s="1"/>
  <c r="K7" i="52"/>
  <c r="L609" i="52"/>
  <c r="M609" i="52" s="1"/>
  <c r="K609" i="52"/>
  <c r="L17" i="52"/>
  <c r="M17" i="52" s="1"/>
  <c r="K17" i="52"/>
  <c r="L1477" i="52"/>
  <c r="M1477" i="52" s="1"/>
  <c r="K1477" i="52"/>
  <c r="L223" i="52"/>
  <c r="M223" i="52" s="1"/>
  <c r="K223" i="52"/>
  <c r="L780" i="52"/>
  <c r="M780" i="52" s="1"/>
  <c r="K780" i="52"/>
  <c r="L932" i="52"/>
  <c r="M932" i="52" s="1"/>
  <c r="K932" i="52"/>
  <c r="L757" i="52"/>
  <c r="M757" i="52" s="1"/>
  <c r="K757" i="52"/>
  <c r="L907" i="52"/>
  <c r="M907" i="52" s="1"/>
  <c r="K907" i="52"/>
  <c r="L382" i="52"/>
  <c r="M382" i="52" s="1"/>
  <c r="K382" i="52"/>
  <c r="L54" i="52"/>
  <c r="M54" i="52" s="1"/>
  <c r="K54" i="52"/>
  <c r="L48" i="52"/>
  <c r="M48" i="52" s="1"/>
  <c r="K48" i="52"/>
  <c r="L1192" i="52"/>
  <c r="M1192" i="52" s="1"/>
  <c r="K1192" i="52"/>
  <c r="L1306" i="52"/>
  <c r="M1306" i="52" s="1"/>
  <c r="K1306" i="52"/>
  <c r="L308" i="52"/>
  <c r="M308" i="52" s="1"/>
  <c r="K308" i="52"/>
  <c r="L1382" i="52"/>
  <c r="M1382" i="52" s="1"/>
  <c r="K1382" i="52"/>
  <c r="L307" i="52"/>
  <c r="M307" i="52" s="1"/>
  <c r="K307" i="52"/>
  <c r="L46" i="52"/>
  <c r="M46" i="52" s="1"/>
  <c r="K46" i="52"/>
  <c r="L244" i="52"/>
  <c r="M244" i="52" s="1"/>
  <c r="K244" i="52"/>
  <c r="L1044" i="52"/>
  <c r="M1044" i="52" s="1"/>
  <c r="K1044" i="52"/>
  <c r="L45" i="52"/>
  <c r="M45" i="52" s="1"/>
  <c r="K45" i="52"/>
  <c r="L1422" i="52"/>
  <c r="M1422" i="52" s="1"/>
  <c r="K1422" i="52"/>
  <c r="L1196" i="52"/>
  <c r="M1196" i="52" s="1"/>
  <c r="K1196" i="52"/>
  <c r="L718" i="52"/>
  <c r="M718" i="52" s="1"/>
  <c r="K718" i="52"/>
  <c r="L1190" i="52"/>
  <c r="M1190" i="52" s="1"/>
  <c r="K1190" i="52"/>
  <c r="L457" i="52"/>
  <c r="M457" i="52" s="1"/>
  <c r="K457" i="52"/>
  <c r="L145" i="52"/>
  <c r="M145" i="52" s="1"/>
  <c r="K145" i="52"/>
  <c r="L1336" i="52"/>
  <c r="M1336" i="52" s="1"/>
  <c r="K1336" i="52"/>
  <c r="L329" i="52"/>
  <c r="M329" i="52" s="1"/>
  <c r="K329" i="52"/>
  <c r="L164" i="52"/>
  <c r="M164" i="52" s="1"/>
  <c r="K164" i="52"/>
  <c r="L637" i="52"/>
  <c r="M637" i="52" s="1"/>
  <c r="K637" i="52"/>
  <c r="L1243" i="52"/>
  <c r="M1243" i="52" s="1"/>
  <c r="K1243" i="52"/>
  <c r="L344" i="52"/>
  <c r="M344" i="52" s="1"/>
  <c r="K344" i="52"/>
  <c r="L112" i="52"/>
  <c r="M112" i="52" s="1"/>
  <c r="K112" i="52"/>
  <c r="L104" i="52"/>
  <c r="M104" i="52" s="1"/>
  <c r="K104" i="52"/>
  <c r="L285" i="52"/>
  <c r="M285" i="52" s="1"/>
  <c r="K285" i="52"/>
  <c r="L284" i="52"/>
  <c r="M284" i="52" s="1"/>
  <c r="K284" i="52"/>
  <c r="L921" i="52"/>
  <c r="M921" i="52" s="1"/>
  <c r="K921" i="52"/>
  <c r="L358" i="52"/>
  <c r="M358" i="52" s="1"/>
  <c r="K358" i="52"/>
  <c r="L520" i="52"/>
  <c r="M520" i="52" s="1"/>
  <c r="K520" i="52"/>
  <c r="L567" i="52"/>
  <c r="M567" i="52" s="1"/>
  <c r="K567" i="52"/>
  <c r="L923" i="52"/>
  <c r="M923" i="52" s="1"/>
  <c r="K923" i="52"/>
  <c r="L346" i="52"/>
  <c r="M346" i="52" s="1"/>
  <c r="K346" i="52"/>
  <c r="L765" i="52"/>
  <c r="M765" i="52" s="1"/>
  <c r="K765" i="52"/>
  <c r="L1312" i="52"/>
  <c r="M1312" i="52" s="1"/>
  <c r="K1312" i="52"/>
  <c r="L922" i="52"/>
  <c r="M922" i="52" s="1"/>
  <c r="K922" i="52"/>
  <c r="L1108" i="52"/>
  <c r="M1108" i="52" s="1"/>
  <c r="K1108" i="52"/>
  <c r="L459" i="52"/>
  <c r="M459" i="52" s="1"/>
  <c r="K459" i="52"/>
  <c r="L525" i="52"/>
  <c r="M525" i="52" s="1"/>
  <c r="K525" i="52"/>
  <c r="L571" i="52"/>
  <c r="M571" i="52" s="1"/>
  <c r="K571" i="52"/>
  <c r="L162" i="52"/>
  <c r="M162" i="52" s="1"/>
  <c r="K162" i="52"/>
  <c r="L255" i="52"/>
  <c r="M255" i="52" s="1"/>
  <c r="K255" i="52"/>
  <c r="L717" i="52"/>
  <c r="M717" i="52" s="1"/>
  <c r="K717" i="52"/>
  <c r="L458" i="52"/>
  <c r="M458" i="52" s="1"/>
  <c r="K458" i="52"/>
  <c r="L226" i="52"/>
  <c r="M226" i="52" s="1"/>
  <c r="K226" i="52"/>
  <c r="L951" i="52"/>
  <c r="M951" i="52" s="1"/>
  <c r="K951" i="52"/>
  <c r="L617" i="52"/>
  <c r="M617" i="52" s="1"/>
  <c r="K617" i="52"/>
  <c r="L12" i="52"/>
  <c r="M12" i="52" s="1"/>
  <c r="K12" i="52"/>
  <c r="L1335" i="52"/>
  <c r="M1335" i="52" s="1"/>
  <c r="K1335" i="52"/>
  <c r="L454" i="52"/>
  <c r="M454" i="52" s="1"/>
  <c r="K454" i="52"/>
  <c r="L744" i="52"/>
  <c r="M744" i="52" s="1"/>
  <c r="K744" i="52"/>
  <c r="L1144" i="52"/>
  <c r="M1144" i="52" s="1"/>
  <c r="K1144" i="52"/>
  <c r="L242" i="52"/>
  <c r="M242" i="52" s="1"/>
  <c r="K242" i="52"/>
  <c r="L294" i="52"/>
  <c r="M294" i="52" s="1"/>
  <c r="K294" i="52"/>
  <c r="L874" i="52"/>
  <c r="M874" i="52" s="1"/>
  <c r="K874" i="52"/>
  <c r="L207" i="52"/>
  <c r="M207" i="52" s="1"/>
  <c r="K207" i="52"/>
  <c r="L999" i="52"/>
  <c r="M999" i="52" s="1"/>
  <c r="K999" i="52"/>
  <c r="L387" i="52"/>
  <c r="M387" i="52" s="1"/>
  <c r="K387" i="52"/>
  <c r="L1421" i="52"/>
  <c r="M1421" i="52" s="1"/>
  <c r="K1421" i="52"/>
  <c r="L1542" i="52"/>
  <c r="M1542" i="52" s="1"/>
  <c r="K1542" i="52"/>
  <c r="L216" i="52"/>
  <c r="M216" i="52" s="1"/>
  <c r="K216" i="52"/>
  <c r="L716" i="52"/>
  <c r="M716" i="52" s="1"/>
  <c r="K716" i="52"/>
  <c r="L1075" i="52"/>
  <c r="M1075" i="52" s="1"/>
  <c r="K1075" i="52"/>
  <c r="L311" i="52"/>
  <c r="M311" i="52" s="1"/>
  <c r="K311" i="52"/>
  <c r="L192" i="52"/>
  <c r="M192" i="52" s="1"/>
  <c r="BB16" i="82" s="1"/>
  <c r="K192" i="52"/>
  <c r="BC16" i="82" s="1"/>
  <c r="L58" i="52"/>
  <c r="M58" i="52" s="1"/>
  <c r="K58" i="52"/>
  <c r="L1540" i="52"/>
  <c r="M1540" i="52" s="1"/>
  <c r="K1540" i="52"/>
  <c r="L130" i="52"/>
  <c r="M130" i="52" s="1"/>
  <c r="K130" i="52"/>
  <c r="L470" i="52"/>
  <c r="M470" i="52" s="1"/>
  <c r="K470" i="52"/>
  <c r="L740" i="52"/>
  <c r="M740" i="52" s="1"/>
  <c r="K740" i="52"/>
  <c r="L1028" i="52"/>
  <c r="M1028" i="52" s="1"/>
  <c r="K1028" i="52"/>
  <c r="L974" i="52"/>
  <c r="M974" i="52" s="1"/>
  <c r="K974" i="52"/>
  <c r="L1344" i="52"/>
  <c r="M1344" i="52" s="1"/>
  <c r="K1344" i="52"/>
  <c r="L570" i="52"/>
  <c r="M570" i="52" s="1"/>
  <c r="K570" i="52"/>
  <c r="L1096" i="52"/>
  <c r="M1096" i="52" s="1"/>
  <c r="K1096" i="52"/>
  <c r="L1067" i="52"/>
  <c r="M1067" i="52" s="1"/>
  <c r="K1067" i="52"/>
  <c r="L920" i="52"/>
  <c r="M920" i="52" s="1"/>
  <c r="K920" i="52"/>
  <c r="L1043" i="52"/>
  <c r="M1043" i="52" s="1"/>
  <c r="K1043" i="52"/>
  <c r="L1070" i="52"/>
  <c r="M1070" i="52" s="1"/>
  <c r="K1070" i="52"/>
  <c r="L502" i="52"/>
  <c r="M502" i="52" s="1"/>
  <c r="BB730" i="82" s="1"/>
  <c r="K502" i="52"/>
  <c r="BC730" i="82" s="1"/>
  <c r="L1269" i="52"/>
  <c r="M1269" i="52" s="1"/>
  <c r="K1269" i="52"/>
  <c r="L440" i="52"/>
  <c r="M440" i="52" s="1"/>
  <c r="K440" i="52"/>
  <c r="L362" i="52"/>
  <c r="M362" i="52" s="1"/>
  <c r="K362" i="52"/>
  <c r="L501" i="52"/>
  <c r="M501" i="52" s="1"/>
  <c r="K501" i="52"/>
  <c r="L361" i="52"/>
  <c r="M361" i="52" s="1"/>
  <c r="K361" i="52"/>
  <c r="L893" i="52"/>
  <c r="M893" i="52" s="1"/>
  <c r="K893" i="52"/>
  <c r="L1400" i="52"/>
  <c r="M1400" i="52" s="1"/>
  <c r="K1400" i="52"/>
  <c r="L1258" i="52"/>
  <c r="M1258" i="52" s="1"/>
  <c r="K1258" i="52"/>
  <c r="L443" i="52"/>
  <c r="M443" i="52" s="1"/>
  <c r="K443" i="52"/>
  <c r="L107" i="52"/>
  <c r="M107" i="52" s="1"/>
  <c r="K107" i="52"/>
  <c r="L1535" i="52"/>
  <c r="M1535" i="52" s="1"/>
  <c r="K1535" i="52"/>
  <c r="L755" i="52"/>
  <c r="M755" i="52" s="1"/>
  <c r="K755" i="52"/>
  <c r="L124" i="52"/>
  <c r="M124" i="52" s="1"/>
  <c r="K124" i="52"/>
  <c r="L1317" i="52"/>
  <c r="M1317" i="52" s="1"/>
  <c r="K1317" i="52"/>
  <c r="L1035" i="52"/>
  <c r="M1035" i="52" s="1"/>
  <c r="K1035" i="52"/>
  <c r="L191" i="52"/>
  <c r="M191" i="52" s="1"/>
  <c r="K191" i="52"/>
  <c r="L1257" i="52"/>
  <c r="M1257" i="52" s="1"/>
  <c r="K1257" i="52"/>
  <c r="L919" i="52"/>
  <c r="K919" i="52"/>
  <c r="L1278" i="52"/>
  <c r="M1278" i="52" s="1"/>
  <c r="K1278" i="52"/>
  <c r="L1051" i="52"/>
  <c r="M1051" i="52" s="1"/>
  <c r="K1051" i="52"/>
  <c r="L1268" i="52"/>
  <c r="M1268" i="52" s="1"/>
  <c r="K1268" i="52"/>
  <c r="L1534" i="52"/>
  <c r="M1534" i="52" s="1"/>
  <c r="K1534" i="52"/>
  <c r="L604" i="52"/>
  <c r="M604" i="52" s="1"/>
  <c r="K604" i="52"/>
  <c r="L198" i="52"/>
  <c r="M198" i="52" s="1"/>
  <c r="K198" i="52"/>
  <c r="L469" i="52"/>
  <c r="M469" i="52" s="1"/>
  <c r="K469" i="52"/>
  <c r="L998" i="52"/>
  <c r="K998" i="52"/>
  <c r="L466" i="52"/>
  <c r="M466" i="52" s="1"/>
  <c r="K466" i="52"/>
  <c r="L176" i="52"/>
  <c r="M176" i="52" s="1"/>
  <c r="K176" i="52"/>
  <c r="L603" i="52"/>
  <c r="M603" i="52" s="1"/>
  <c r="K603" i="52"/>
  <c r="L433" i="52"/>
  <c r="M433" i="52" s="1"/>
  <c r="K433" i="52"/>
  <c r="L1107" i="52"/>
  <c r="M1107" i="52" s="1"/>
  <c r="K1107" i="52"/>
  <c r="L82" i="52"/>
  <c r="M82" i="52" s="1"/>
  <c r="K82" i="52"/>
  <c r="L394" i="52"/>
  <c r="M394" i="52" s="1"/>
  <c r="K394" i="52"/>
  <c r="L233" i="52"/>
  <c r="M233" i="52" s="1"/>
  <c r="K233" i="52"/>
  <c r="L209" i="52"/>
  <c r="M209" i="52" s="1"/>
  <c r="K209" i="52"/>
  <c r="L586" i="52"/>
  <c r="M586" i="52" s="1"/>
  <c r="K586" i="52"/>
  <c r="L1199" i="52"/>
  <c r="M1199" i="52" s="1"/>
  <c r="K1199" i="52"/>
  <c r="L1267" i="52"/>
  <c r="M1267" i="52" s="1"/>
  <c r="K1267" i="52"/>
  <c r="L1159" i="52"/>
  <c r="K1159" i="52"/>
  <c r="L189" i="52"/>
  <c r="M189" i="52" s="1"/>
  <c r="K189" i="52"/>
  <c r="L1074" i="52"/>
  <c r="M1074" i="52" s="1"/>
  <c r="K1074" i="52"/>
  <c r="L468" i="52"/>
  <c r="M468" i="52" s="1"/>
  <c r="K468" i="52"/>
  <c r="L1198" i="52"/>
  <c r="M1198" i="52" s="1"/>
  <c r="K1198" i="52"/>
  <c r="L598" i="52"/>
  <c r="M598" i="52" s="1"/>
  <c r="K598" i="52"/>
  <c r="L36" i="52"/>
  <c r="M36" i="52" s="1"/>
  <c r="K36" i="52"/>
  <c r="L360" i="52"/>
  <c r="M360" i="52" s="1"/>
  <c r="K360" i="52"/>
  <c r="L1287" i="52"/>
  <c r="M1287" i="52" s="1"/>
  <c r="K1287" i="52"/>
  <c r="L653" i="52"/>
  <c r="M653" i="52" s="1"/>
  <c r="K653" i="52"/>
  <c r="L1069" i="52"/>
  <c r="M1069" i="52" s="1"/>
  <c r="K1069" i="52"/>
  <c r="L1226" i="52"/>
  <c r="M1226" i="52" s="1"/>
  <c r="K1226" i="52"/>
  <c r="L467" i="52"/>
  <c r="M467" i="52" s="1"/>
  <c r="K467" i="52"/>
  <c r="L612" i="52"/>
  <c r="M612" i="52" s="1"/>
  <c r="K612" i="52"/>
  <c r="L892" i="52"/>
  <c r="M892" i="52" s="1"/>
  <c r="K892" i="52"/>
  <c r="L1286" i="52"/>
  <c r="M1286" i="52" s="1"/>
  <c r="K1286" i="52"/>
  <c r="L597" i="52"/>
  <c r="M597" i="52" s="1"/>
  <c r="K597" i="52"/>
  <c r="L596" i="52"/>
  <c r="M596" i="52" s="1"/>
  <c r="K596" i="52"/>
  <c r="L1068" i="52"/>
  <c r="M1068" i="52" s="1"/>
  <c r="K1068" i="52"/>
  <c r="L95" i="52"/>
  <c r="M95" i="52" s="1"/>
  <c r="K95" i="52"/>
  <c r="L1463" i="52"/>
  <c r="M1463" i="52" s="1"/>
  <c r="K1463" i="52"/>
  <c r="L190" i="52"/>
  <c r="M190" i="52" s="1"/>
  <c r="K190" i="52"/>
  <c r="L1249" i="52"/>
  <c r="M1249" i="52" s="1"/>
  <c r="K1249" i="52"/>
  <c r="L1228" i="52"/>
  <c r="M1228" i="52" s="1"/>
  <c r="K1228" i="52"/>
  <c r="L538" i="52"/>
  <c r="M538" i="52" s="1"/>
  <c r="K538" i="52"/>
  <c r="L646" i="52"/>
  <c r="M646" i="52" s="1"/>
  <c r="K646" i="52"/>
  <c r="L595" i="52"/>
  <c r="M595" i="52" s="1"/>
  <c r="K595" i="52"/>
  <c r="L1197" i="52"/>
  <c r="M1197" i="52" s="1"/>
  <c r="K1197" i="52"/>
  <c r="L877" i="52"/>
  <c r="M877" i="52" s="1"/>
  <c r="K877" i="52"/>
  <c r="L486" i="52"/>
  <c r="M486" i="52" s="1"/>
  <c r="K486" i="52"/>
  <c r="L1042" i="52"/>
  <c r="M1042" i="52" s="1"/>
  <c r="K1042" i="52"/>
  <c r="L57" i="52"/>
  <c r="M57" i="52" s="1"/>
  <c r="K57" i="52"/>
  <c r="L161" i="52"/>
  <c r="M161" i="52" s="1"/>
  <c r="K161" i="52"/>
  <c r="L1227" i="52"/>
  <c r="M1227" i="52" s="1"/>
  <c r="K1227" i="52"/>
  <c r="L128" i="52"/>
  <c r="M128" i="52" s="1"/>
  <c r="K128" i="52"/>
  <c r="L918" i="52"/>
  <c r="M918" i="52" s="1"/>
  <c r="K918" i="52"/>
  <c r="L228" i="52"/>
  <c r="M228" i="52" s="1"/>
  <c r="K228" i="52"/>
  <c r="L165" i="52"/>
  <c r="M165" i="52" s="1"/>
  <c r="K165" i="52"/>
  <c r="L241" i="52"/>
  <c r="M241" i="52" s="1"/>
  <c r="K241" i="52"/>
  <c r="L1157" i="52"/>
  <c r="M1157" i="52" s="1"/>
  <c r="K1157" i="52"/>
  <c r="L703" i="52"/>
  <c r="M703" i="52" s="1"/>
  <c r="K703" i="52"/>
  <c r="L652" i="52"/>
  <c r="M652" i="52" s="1"/>
  <c r="K652" i="52"/>
  <c r="L611" i="52"/>
  <c r="M611" i="52" s="1"/>
  <c r="K611" i="52"/>
  <c r="L1266" i="52"/>
  <c r="M1266" i="52" s="1"/>
  <c r="K1266" i="52"/>
  <c r="L953" i="52"/>
  <c r="M953" i="52" s="1"/>
  <c r="K953" i="52"/>
  <c r="L411" i="52"/>
  <c r="M411" i="52" s="1"/>
  <c r="K411" i="52"/>
  <c r="L602" i="52"/>
  <c r="M602" i="52" s="1"/>
  <c r="K602" i="52"/>
  <c r="L381" i="52"/>
  <c r="M381" i="52" s="1"/>
  <c r="K381" i="52"/>
  <c r="L511" i="52"/>
  <c r="M511" i="52" s="1"/>
  <c r="K511" i="52"/>
  <c r="L71" i="52"/>
  <c r="M71" i="52" s="1"/>
  <c r="K71" i="52"/>
  <c r="L170" i="52"/>
  <c r="M170" i="52" s="1"/>
  <c r="K170" i="52"/>
  <c r="L582" i="52"/>
  <c r="M582" i="52" s="1"/>
  <c r="K582" i="52"/>
  <c r="L1027" i="52"/>
  <c r="M1027" i="52" s="1"/>
  <c r="K1027" i="52"/>
  <c r="L1205" i="52"/>
  <c r="M1205" i="52" s="1"/>
  <c r="K1205" i="52"/>
  <c r="L667" i="52"/>
  <c r="M667" i="52" s="1"/>
  <c r="K667" i="52"/>
  <c r="L1494" i="52"/>
  <c r="M1494" i="52" s="1"/>
  <c r="K1494" i="52"/>
  <c r="L581" i="52"/>
  <c r="M581" i="52" s="1"/>
  <c r="K581" i="52"/>
  <c r="L1063" i="52"/>
  <c r="K1063" i="52"/>
  <c r="L127" i="52"/>
  <c r="M127" i="52" s="1"/>
  <c r="K127" i="52"/>
  <c r="L1125" i="52"/>
  <c r="M1125" i="52" s="1"/>
  <c r="K1125" i="52"/>
  <c r="L661" i="52"/>
  <c r="M661" i="52" s="1"/>
  <c r="K661" i="52"/>
  <c r="L863" i="52"/>
  <c r="M863" i="52" s="1"/>
  <c r="K863" i="52"/>
  <c r="L540" i="52"/>
  <c r="M540" i="52" s="1"/>
  <c r="K540" i="52"/>
  <c r="L197" i="52"/>
  <c r="M197" i="52" s="1"/>
  <c r="K197" i="52"/>
  <c r="L388" i="52"/>
  <c r="M388" i="52" s="1"/>
  <c r="K388" i="52"/>
  <c r="L1201" i="52"/>
  <c r="M1201" i="52" s="1"/>
  <c r="K1201" i="52"/>
  <c r="L1405" i="52"/>
  <c r="M1405" i="52" s="1"/>
  <c r="K1405" i="52"/>
  <c r="L958" i="52"/>
  <c r="M958" i="52" s="1"/>
  <c r="K958" i="52"/>
  <c r="L117" i="52"/>
  <c r="M117" i="52" s="1"/>
  <c r="K117" i="52"/>
  <c r="L735" i="52"/>
  <c r="M735" i="52" s="1"/>
  <c r="K735" i="52"/>
  <c r="L259" i="52"/>
  <c r="M259" i="52" s="1"/>
  <c r="K259" i="52"/>
  <c r="L1183" i="52"/>
  <c r="M1183" i="52" s="1"/>
  <c r="K1183" i="52"/>
  <c r="L168" i="52"/>
  <c r="M168" i="52" s="1"/>
  <c r="K168" i="52"/>
  <c r="L1475" i="52"/>
  <c r="M1475" i="52" s="1"/>
  <c r="K1475" i="52"/>
  <c r="L1508" i="52"/>
  <c r="M1508" i="52" s="1"/>
  <c r="K1508" i="52"/>
  <c r="L343" i="52"/>
  <c r="M343" i="52" s="1"/>
  <c r="K343" i="52"/>
  <c r="L1462" i="52"/>
  <c r="M1462" i="52" s="1"/>
  <c r="K1462" i="52"/>
  <c r="L917" i="52"/>
  <c r="M917" i="52" s="1"/>
  <c r="K917" i="52"/>
  <c r="L11" i="52"/>
  <c r="M11" i="52" s="1"/>
  <c r="K11" i="52"/>
  <c r="L592" i="52"/>
  <c r="M592" i="52" s="1"/>
  <c r="K592" i="52"/>
  <c r="L686" i="52"/>
  <c r="M686" i="52" s="1"/>
  <c r="K686" i="52"/>
  <c r="L591" i="52"/>
  <c r="M591" i="52" s="1"/>
  <c r="K591" i="52"/>
  <c r="L1388" i="52"/>
  <c r="M1388" i="52" s="1"/>
  <c r="K1388" i="52"/>
  <c r="L1248" i="52"/>
  <c r="M1248" i="52" s="1"/>
  <c r="K1248" i="52"/>
  <c r="L706" i="52"/>
  <c r="M706" i="52" s="1"/>
  <c r="K706" i="52"/>
  <c r="L580" i="52"/>
  <c r="M580" i="52" s="1"/>
  <c r="K580" i="52"/>
  <c r="L278" i="52"/>
  <c r="M278" i="52" s="1"/>
  <c r="K278" i="52"/>
  <c r="L1008" i="52"/>
  <c r="M1008" i="52" s="1"/>
  <c r="K1008" i="52"/>
  <c r="L53" i="52"/>
  <c r="M53" i="52" s="1"/>
  <c r="K53" i="52"/>
  <c r="L439" i="52"/>
  <c r="M439" i="52" s="1"/>
  <c r="K439" i="52"/>
  <c r="L1034" i="52"/>
  <c r="M1034" i="52" s="1"/>
  <c r="K1034" i="52"/>
  <c r="L590" i="52"/>
  <c r="M590" i="52" s="1"/>
  <c r="K590" i="52"/>
  <c r="L460" i="52"/>
  <c r="M460" i="52" s="1"/>
  <c r="K460" i="52"/>
  <c r="L1033" i="52"/>
  <c r="M1033" i="52" s="1"/>
  <c r="K1033" i="52"/>
  <c r="L342" i="52"/>
  <c r="M342" i="52" s="1"/>
  <c r="K342" i="52"/>
  <c r="L660" i="52"/>
  <c r="M660" i="52" s="1"/>
  <c r="K660" i="52"/>
  <c r="L963" i="52"/>
  <c r="M963" i="52" s="1"/>
  <c r="K963" i="52"/>
  <c r="L977" i="52"/>
  <c r="M977" i="52" s="1"/>
  <c r="K977" i="52"/>
  <c r="L1152" i="52"/>
  <c r="M1152" i="52" s="1"/>
  <c r="K1152" i="52"/>
  <c r="L734" i="52"/>
  <c r="M734" i="52" s="1"/>
  <c r="K734" i="52"/>
  <c r="L1285" i="52"/>
  <c r="M1285" i="52" s="1"/>
  <c r="K1285" i="52"/>
  <c r="L1222" i="52"/>
  <c r="M1222" i="52" s="1"/>
  <c r="K1222" i="52"/>
  <c r="L91" i="52"/>
  <c r="M91" i="52" s="1"/>
  <c r="K91" i="52"/>
  <c r="L916" i="52"/>
  <c r="M916" i="52" s="1"/>
  <c r="K916" i="52"/>
  <c r="L1151" i="52"/>
  <c r="M1151" i="52" s="1"/>
  <c r="K1151" i="52"/>
  <c r="L1387" i="52"/>
  <c r="M1387" i="52" s="1"/>
  <c r="K1387" i="52"/>
  <c r="L990" i="52"/>
  <c r="M990" i="52" s="1"/>
  <c r="K990" i="52"/>
  <c r="L1095" i="52"/>
  <c r="M1095" i="52" s="1"/>
  <c r="K1095" i="52"/>
  <c r="L1135" i="52"/>
  <c r="M1135" i="52" s="1"/>
  <c r="K1135" i="52"/>
  <c r="L169" i="52"/>
  <c r="M169" i="52" s="1"/>
  <c r="K169" i="52"/>
  <c r="L1242" i="52"/>
  <c r="M1242" i="52" s="1"/>
  <c r="K1242" i="52"/>
  <c r="L830" i="52"/>
  <c r="M830" i="52" s="1"/>
  <c r="K830" i="52"/>
  <c r="L1134" i="52"/>
  <c r="M1134" i="52" s="1"/>
  <c r="K1134" i="52"/>
  <c r="L715" i="52"/>
  <c r="M715" i="52" s="1"/>
  <c r="BB226" i="82" s="1"/>
  <c r="K715" i="52"/>
  <c r="L1166" i="52"/>
  <c r="M1166" i="52" s="1"/>
  <c r="K1166" i="52"/>
  <c r="L341" i="52"/>
  <c r="M341" i="52" s="1"/>
  <c r="K341" i="52"/>
  <c r="L160" i="52"/>
  <c r="M160" i="52" s="1"/>
  <c r="K160" i="52"/>
  <c r="L812" i="52"/>
  <c r="M812" i="52" s="1"/>
  <c r="K812" i="52"/>
  <c r="L1332" i="52"/>
  <c r="M1332" i="52" s="1"/>
  <c r="K1332" i="52"/>
  <c r="L658" i="52"/>
  <c r="M658" i="52" s="1"/>
  <c r="K658" i="52"/>
  <c r="L1156" i="52"/>
  <c r="M1156" i="52" s="1"/>
  <c r="K1156" i="52"/>
  <c r="L901" i="52"/>
  <c r="M901" i="52" s="1"/>
  <c r="K901" i="52"/>
  <c r="L1007" i="52"/>
  <c r="M1007" i="52" s="1"/>
  <c r="K1007" i="52"/>
  <c r="L1275" i="52"/>
  <c r="M1275" i="52" s="1"/>
  <c r="K1275" i="52"/>
  <c r="L561" i="52"/>
  <c r="M561" i="52" s="1"/>
  <c r="K561" i="52"/>
  <c r="L383" i="52"/>
  <c r="M383" i="52" s="1"/>
  <c r="K383" i="52"/>
  <c r="L106" i="52"/>
  <c r="M106" i="52" s="1"/>
  <c r="K106" i="52"/>
  <c r="L436" i="52"/>
  <c r="M436" i="52" s="1"/>
  <c r="K436" i="52"/>
  <c r="L1247" i="52"/>
  <c r="M1247" i="52" s="1"/>
  <c r="K1247" i="52"/>
  <c r="L249" i="52"/>
  <c r="M249" i="52" s="1"/>
  <c r="K249" i="52"/>
  <c r="L694" i="52"/>
  <c r="M694" i="52" s="1"/>
  <c r="K694" i="52"/>
  <c r="L248" i="52"/>
  <c r="M248" i="52" s="1"/>
  <c r="K248" i="52"/>
  <c r="L336" i="52"/>
  <c r="M336" i="52" s="1"/>
  <c r="K336" i="52"/>
  <c r="L306" i="52"/>
  <c r="M306" i="52" s="1"/>
  <c r="K306" i="52"/>
  <c r="L153" i="52"/>
  <c r="M153" i="52" s="1"/>
  <c r="K153" i="52"/>
  <c r="L432" i="52"/>
  <c r="M432" i="52" s="1"/>
  <c r="K432" i="52"/>
  <c r="L562" i="52"/>
  <c r="M562" i="52" s="1"/>
  <c r="K562" i="52"/>
  <c r="L1399" i="52"/>
  <c r="M1399" i="52" s="1"/>
  <c r="K1399" i="52"/>
  <c r="L471" i="52"/>
  <c r="M471" i="52" s="1"/>
  <c r="K471" i="52"/>
  <c r="L622" i="52"/>
  <c r="M622" i="52" s="1"/>
  <c r="K622" i="52"/>
  <c r="L1165" i="52"/>
  <c r="M1165" i="52" s="1"/>
  <c r="K1165" i="52"/>
  <c r="L1137" i="52"/>
  <c r="M1137" i="52" s="1"/>
  <c r="K1137" i="52"/>
  <c r="L1241" i="52"/>
  <c r="M1241" i="52" s="1"/>
  <c r="K1241" i="52"/>
  <c r="L1507" i="52"/>
  <c r="M1507" i="52" s="1"/>
  <c r="K1507" i="52"/>
  <c r="L785" i="52"/>
  <c r="M785" i="52" s="1"/>
  <c r="K785" i="52"/>
  <c r="L989" i="52"/>
  <c r="M989" i="52" s="1"/>
  <c r="K989" i="52"/>
  <c r="L546" i="52"/>
  <c r="M546" i="52" s="1"/>
  <c r="K546" i="52"/>
  <c r="L301" i="52"/>
  <c r="M301" i="52" s="1"/>
  <c r="K301" i="52"/>
  <c r="L1164" i="52"/>
  <c r="M1164" i="52" s="1"/>
  <c r="K1164" i="52"/>
  <c r="L559" i="52"/>
  <c r="M559" i="52" s="1"/>
  <c r="K559" i="52"/>
  <c r="L904" i="52"/>
  <c r="M904" i="52" s="1"/>
  <c r="K904" i="52"/>
  <c r="L114" i="52"/>
  <c r="M114" i="52" s="1"/>
  <c r="K114" i="52"/>
  <c r="L1476" i="52"/>
  <c r="M1476" i="52" s="1"/>
  <c r="K1476" i="52"/>
  <c r="L118" i="52"/>
  <c r="M118" i="52" s="1"/>
  <c r="K118" i="52"/>
  <c r="L1337" i="52"/>
  <c r="M1337" i="52" s="1"/>
  <c r="K1337" i="52"/>
  <c r="L903" i="52"/>
  <c r="M903" i="52" s="1"/>
  <c r="K903" i="52"/>
  <c r="L1240" i="52"/>
  <c r="M1240" i="52" s="1"/>
  <c r="K1240" i="52"/>
  <c r="L702" i="52"/>
  <c r="M702" i="52" s="1"/>
  <c r="K702" i="52"/>
  <c r="L1090" i="52"/>
  <c r="M1090" i="52" s="1"/>
  <c r="K1090" i="52"/>
  <c r="L478" i="52"/>
  <c r="M478" i="52" s="1"/>
  <c r="K478" i="52"/>
  <c r="L829" i="52"/>
  <c r="M829" i="52" s="1"/>
  <c r="K829" i="52"/>
  <c r="L152" i="52"/>
  <c r="M152" i="52" s="1"/>
  <c r="K152" i="52"/>
  <c r="L151" i="52"/>
  <c r="M151" i="52" s="1"/>
  <c r="K151" i="52"/>
  <c r="L1002" i="52"/>
  <c r="M1002" i="52" s="1"/>
  <c r="K1002" i="52"/>
  <c r="L913" i="52"/>
  <c r="M913" i="52" s="1"/>
  <c r="K913" i="52"/>
  <c r="L819" i="52"/>
  <c r="M819" i="52" s="1"/>
  <c r="K819" i="52"/>
  <c r="L975" i="52"/>
  <c r="M975" i="52" s="1"/>
  <c r="K975" i="52"/>
  <c r="L155" i="52"/>
  <c r="M155" i="52" s="1"/>
  <c r="K155" i="52"/>
  <c r="L431" i="52"/>
  <c r="M431" i="52" s="1"/>
  <c r="K431" i="52"/>
  <c r="L988" i="52"/>
  <c r="M988" i="52" s="1"/>
  <c r="K988" i="52"/>
  <c r="L1094" i="52"/>
  <c r="M1094" i="52" s="1"/>
  <c r="K1094" i="52"/>
  <c r="L573" i="52"/>
  <c r="M573" i="52" s="1"/>
  <c r="K573" i="52"/>
  <c r="L1136" i="52"/>
  <c r="M1136" i="52" s="1"/>
  <c r="K1136" i="52"/>
  <c r="L1329" i="52"/>
  <c r="M1329" i="52" s="1"/>
  <c r="K1329" i="52"/>
  <c r="L1274" i="52"/>
  <c r="M1274" i="52" s="1"/>
  <c r="K1274" i="52"/>
  <c r="L1106" i="52"/>
  <c r="M1106" i="52" s="1"/>
  <c r="K1106" i="52"/>
  <c r="L576" i="52"/>
  <c r="M576" i="52" s="1"/>
  <c r="K576" i="52"/>
  <c r="L1305" i="52"/>
  <c r="M1305" i="52" s="1"/>
  <c r="K1305" i="52"/>
  <c r="L1149" i="52"/>
  <c r="M1149" i="52" s="1"/>
  <c r="K1149" i="52"/>
  <c r="L1082" i="52"/>
  <c r="M1082" i="52" s="1"/>
  <c r="K1082" i="52"/>
  <c r="L760" i="52"/>
  <c r="M760" i="52" s="1"/>
  <c r="K760" i="52"/>
  <c r="M1543" i="52"/>
  <c r="L671" i="52"/>
  <c r="M671" i="52" s="1"/>
  <c r="K671" i="52"/>
  <c r="L861" i="52"/>
  <c r="M861" i="52" s="1"/>
  <c r="K861" i="52"/>
  <c r="L860" i="52"/>
  <c r="M860" i="52" s="1"/>
  <c r="K860" i="52"/>
  <c r="L859" i="52"/>
  <c r="M859" i="52" s="1"/>
  <c r="K859" i="52"/>
  <c r="L564" i="52"/>
  <c r="M564" i="52" s="1"/>
  <c r="K564" i="52"/>
  <c r="L340" i="52"/>
  <c r="M340" i="52" s="1"/>
  <c r="K340" i="52"/>
  <c r="L931" i="52"/>
  <c r="M931" i="52" s="1"/>
  <c r="K931" i="52"/>
  <c r="L1052" i="52"/>
  <c r="M1052" i="52" s="1"/>
  <c r="K1052" i="52"/>
  <c r="L641" i="52"/>
  <c r="M641" i="52" s="1"/>
  <c r="K641" i="52"/>
  <c r="L495" i="52"/>
  <c r="M495" i="52" s="1"/>
  <c r="K495" i="52"/>
  <c r="L1153" i="52"/>
  <c r="M1153" i="52" s="1"/>
  <c r="K1153" i="52"/>
  <c r="L858" i="52"/>
  <c r="M858" i="52" s="1"/>
  <c r="K858" i="52"/>
  <c r="L1148" i="52"/>
  <c r="M1148" i="52" s="1"/>
  <c r="K1148" i="52"/>
  <c r="L1020" i="52"/>
  <c r="M1020" i="52" s="1"/>
  <c r="K1020" i="52"/>
  <c r="L173" i="52"/>
  <c r="M173" i="52" s="1"/>
  <c r="K173" i="52"/>
  <c r="L65" i="52"/>
  <c r="M65" i="52" s="1"/>
  <c r="K65" i="52"/>
  <c r="L1343" i="52"/>
  <c r="M1343" i="52" s="1"/>
  <c r="K1343" i="52"/>
  <c r="L1177" i="52"/>
  <c r="M1177" i="52" s="1"/>
  <c r="K1177" i="52"/>
  <c r="L15" i="52"/>
  <c r="M15" i="52" s="1"/>
  <c r="K15" i="52"/>
  <c r="L1176" i="52"/>
  <c r="M1176" i="52" s="1"/>
  <c r="K1176" i="52"/>
  <c r="L328" i="52"/>
  <c r="M328" i="52" s="1"/>
  <c r="K328" i="52"/>
  <c r="L18" i="52"/>
  <c r="M18" i="52" s="1"/>
  <c r="K18" i="52"/>
  <c r="L857" i="52"/>
  <c r="M857" i="52" s="1"/>
  <c r="K857" i="52"/>
  <c r="L355" i="52"/>
  <c r="M355" i="52" s="1"/>
  <c r="K355" i="52"/>
  <c r="L973" i="52"/>
  <c r="M973" i="52" s="1"/>
  <c r="K973" i="52"/>
  <c r="L1314" i="52"/>
  <c r="M1314" i="52" s="1"/>
  <c r="K1314" i="52"/>
  <c r="L494" i="52"/>
  <c r="M494" i="52" s="1"/>
  <c r="K494" i="52"/>
  <c r="L1014" i="52"/>
  <c r="M1014" i="52" s="1"/>
  <c r="K1014" i="52"/>
  <c r="L179" i="52"/>
  <c r="M179" i="52" s="1"/>
  <c r="K179" i="52"/>
  <c r="L1304" i="52"/>
  <c r="M1304" i="52" s="1"/>
  <c r="K1304" i="52"/>
  <c r="L759" i="52"/>
  <c r="M759" i="52" s="1"/>
  <c r="K759" i="52"/>
  <c r="L172" i="52"/>
  <c r="M172" i="52" s="1"/>
  <c r="K172" i="52"/>
  <c r="L818" i="52"/>
  <c r="M818" i="52" s="1"/>
  <c r="K818" i="52"/>
  <c r="L589" i="52"/>
  <c r="M589" i="52" s="1"/>
  <c r="K589" i="52"/>
  <c r="L588" i="52"/>
  <c r="M588" i="52" s="1"/>
  <c r="K588" i="52"/>
  <c r="L1221" i="52"/>
  <c r="M1221" i="52" s="1"/>
  <c r="K1221" i="52"/>
  <c r="L1220" i="52"/>
  <c r="M1220" i="52" s="1"/>
  <c r="K1220" i="52"/>
  <c r="L545" i="52"/>
  <c r="M545" i="52" s="1"/>
  <c r="K545" i="52"/>
  <c r="L839" i="52"/>
  <c r="M839" i="52" s="1"/>
  <c r="K839" i="52"/>
  <c r="L262" i="52"/>
  <c r="M262" i="52" s="1"/>
  <c r="K262" i="52"/>
  <c r="L856" i="52"/>
  <c r="M856" i="52" s="1"/>
  <c r="K856" i="52"/>
  <c r="L1239" i="52"/>
  <c r="M1239" i="52" s="1"/>
  <c r="K1239" i="52"/>
  <c r="L1502" i="52"/>
  <c r="M1502" i="52" s="1"/>
  <c r="K1502" i="52"/>
  <c r="L787" i="52"/>
  <c r="M787" i="52" s="1"/>
  <c r="K787" i="52"/>
  <c r="L1501" i="52"/>
  <c r="M1501" i="52" s="1"/>
  <c r="K1501" i="52"/>
  <c r="L339" i="52"/>
  <c r="M339" i="52" s="1"/>
  <c r="K339" i="52"/>
  <c r="L184" i="52"/>
  <c r="M184" i="52" s="1"/>
  <c r="K184" i="52"/>
  <c r="L1238" i="52"/>
  <c r="M1238" i="52" s="1"/>
  <c r="K1238" i="52"/>
  <c r="L213" i="52"/>
  <c r="M213" i="52" s="1"/>
  <c r="K213" i="52"/>
  <c r="L92" i="52"/>
  <c r="M92" i="52" s="1"/>
  <c r="K92" i="52"/>
  <c r="L1050" i="52"/>
  <c r="M1050" i="52" s="1"/>
  <c r="K1050" i="52"/>
  <c r="L558" i="52"/>
  <c r="M558" i="52" s="1"/>
  <c r="K558" i="52"/>
  <c r="L1013" i="52"/>
  <c r="M1013" i="52" s="1"/>
  <c r="K1013" i="52"/>
  <c r="L1093" i="52"/>
  <c r="M1093" i="52" s="1"/>
  <c r="K1093" i="52"/>
  <c r="L1233" i="52"/>
  <c r="M1233" i="52" s="1"/>
  <c r="K1233" i="52"/>
  <c r="L987" i="52"/>
  <c r="M987" i="52" s="1"/>
  <c r="K987" i="52"/>
  <c r="L90" i="52"/>
  <c r="M90" i="52" s="1"/>
  <c r="K90" i="52"/>
  <c r="L1188" i="52"/>
  <c r="M1188" i="52" s="1"/>
  <c r="K1188" i="52"/>
  <c r="L1472" i="52"/>
  <c r="M1472" i="52" s="1"/>
  <c r="K1472" i="52"/>
  <c r="L1398" i="52"/>
  <c r="M1398" i="52" s="1"/>
  <c r="K1398" i="52"/>
  <c r="L855" i="52"/>
  <c r="M855" i="52" s="1"/>
  <c r="K855" i="52"/>
  <c r="L524" i="52"/>
  <c r="M524" i="52" s="1"/>
  <c r="K524" i="52"/>
  <c r="L1163" i="52"/>
  <c r="M1163" i="52" s="1"/>
  <c r="K1163" i="52"/>
  <c r="L790" i="52"/>
  <c r="M790" i="52" s="1"/>
  <c r="K790" i="52"/>
  <c r="L799" i="52"/>
  <c r="M799" i="52" s="1"/>
  <c r="K799" i="52"/>
  <c r="L915" i="52"/>
  <c r="M915" i="52" s="1"/>
  <c r="K915" i="52"/>
  <c r="L220" i="52"/>
  <c r="M220" i="52" s="1"/>
  <c r="K220" i="52"/>
  <c r="L539" i="52"/>
  <c r="M539" i="52" s="1"/>
  <c r="K539" i="52"/>
  <c r="L966" i="52"/>
  <c r="M966" i="52" s="1"/>
  <c r="K966" i="52"/>
  <c r="L404" i="52"/>
  <c r="M404" i="52" s="1"/>
  <c r="K404" i="52"/>
  <c r="L261" i="52"/>
  <c r="M261" i="52" s="1"/>
  <c r="K261" i="52"/>
  <c r="L823" i="52"/>
  <c r="M823" i="52" s="1"/>
  <c r="K823" i="52"/>
  <c r="L649" i="52"/>
  <c r="M649" i="52" s="1"/>
  <c r="K649" i="52"/>
  <c r="L1077" i="52"/>
  <c r="M1077" i="52" s="1"/>
  <c r="K1077" i="52"/>
  <c r="L271" i="52"/>
  <c r="M271" i="52" s="1"/>
  <c r="K271" i="52"/>
  <c r="L379" i="52"/>
  <c r="M379" i="52" s="1"/>
  <c r="K379" i="52"/>
  <c r="L22" i="52"/>
  <c r="M22" i="52" s="1"/>
  <c r="K22" i="52"/>
  <c r="L1284" i="52"/>
  <c r="M1284" i="52" s="1"/>
  <c r="K1284" i="52"/>
  <c r="L406" i="52"/>
  <c r="M406" i="52" s="1"/>
  <c r="BB183" i="82" s="1"/>
  <c r="K406" i="52"/>
  <c r="BC183" i="82" s="1"/>
  <c r="L884" i="52"/>
  <c r="M884" i="52" s="1"/>
  <c r="K884" i="52"/>
  <c r="L883" i="52"/>
  <c r="M883" i="52" s="1"/>
  <c r="K883" i="52"/>
  <c r="L544" i="52"/>
  <c r="M544" i="52" s="1"/>
  <c r="K544" i="52"/>
  <c r="L327" i="52"/>
  <c r="M327" i="52" s="1"/>
  <c r="K327" i="52"/>
  <c r="L826" i="52"/>
  <c r="M826" i="52" s="1"/>
  <c r="K826" i="52"/>
  <c r="L1397" i="52"/>
  <c r="M1397" i="52" s="1"/>
  <c r="K1397" i="52"/>
  <c r="L1073" i="52"/>
  <c r="M1073" i="52" s="1"/>
  <c r="K1073" i="52"/>
  <c r="L811" i="52"/>
  <c r="M811" i="52" s="1"/>
  <c r="K811" i="52"/>
  <c r="L954" i="52"/>
  <c r="M954" i="52" s="1"/>
  <c r="K954" i="52"/>
  <c r="L8" i="52"/>
  <c r="M8" i="52" s="1"/>
  <c r="K8" i="52"/>
  <c r="L386" i="52"/>
  <c r="M386" i="52" s="1"/>
  <c r="K386" i="52"/>
  <c r="L587" i="52"/>
  <c r="M587" i="52" s="1"/>
  <c r="K587" i="52"/>
  <c r="L575" i="52"/>
  <c r="M575" i="52" s="1"/>
  <c r="K575" i="52"/>
  <c r="L1066" i="52"/>
  <c r="M1066" i="52" s="1"/>
  <c r="K1066" i="52"/>
  <c r="L1283" i="52"/>
  <c r="M1283" i="52" s="1"/>
  <c r="K1283" i="52"/>
  <c r="L2" i="52"/>
  <c r="M2" i="52" s="1"/>
  <c r="K2" i="52"/>
  <c r="L1457" i="52"/>
  <c r="M1457" i="52" s="1"/>
  <c r="K1457" i="52"/>
  <c r="L1032" i="52"/>
  <c r="M1032" i="52" s="1"/>
  <c r="K1032" i="52"/>
  <c r="L965" i="52"/>
  <c r="M965" i="52" s="1"/>
  <c r="K965" i="52"/>
  <c r="L1282" i="52"/>
  <c r="M1282" i="52" s="1"/>
  <c r="K1282" i="52"/>
  <c r="L195" i="52"/>
  <c r="M195" i="52" s="1"/>
  <c r="K195" i="52"/>
  <c r="L585" i="52"/>
  <c r="M585" i="52" s="1"/>
  <c r="K585" i="52"/>
  <c r="L867" i="52"/>
  <c r="M867" i="52" s="1"/>
  <c r="K867" i="52"/>
  <c r="L154" i="52"/>
  <c r="M154" i="52" s="1"/>
  <c r="K154" i="52"/>
  <c r="L1170" i="52"/>
  <c r="M1170" i="52" s="1"/>
  <c r="K1170" i="52"/>
  <c r="L193" i="52"/>
  <c r="M193" i="52" s="1"/>
  <c r="K193" i="52"/>
  <c r="L419" i="52"/>
  <c r="M419" i="52" s="1"/>
  <c r="K419" i="52"/>
  <c r="L277" i="52"/>
  <c r="M277" i="52" s="1"/>
  <c r="K277" i="52"/>
  <c r="L838" i="52"/>
  <c r="M838" i="52" s="1"/>
  <c r="K838" i="52"/>
  <c r="L455" i="52"/>
  <c r="M455" i="52" s="1"/>
  <c r="K455" i="52"/>
  <c r="L810" i="52"/>
  <c r="M810" i="52" s="1"/>
  <c r="K810" i="52"/>
  <c r="L393" i="52"/>
  <c r="M393" i="52" s="1"/>
  <c r="BB731" i="82" s="1"/>
  <c r="K393" i="52"/>
  <c r="BC731" i="82" s="1"/>
  <c r="L827" i="52"/>
  <c r="M827" i="52" s="1"/>
  <c r="K827" i="52"/>
  <c r="L621" i="52"/>
  <c r="M621" i="52" s="1"/>
  <c r="K621" i="52"/>
  <c r="L834" i="52"/>
  <c r="M834" i="52" s="1"/>
  <c r="K834" i="52"/>
  <c r="L833" i="52"/>
  <c r="M833" i="52" s="1"/>
  <c r="K833" i="52"/>
  <c r="L10" i="52"/>
  <c r="M10" i="52" s="1"/>
  <c r="K10" i="52"/>
  <c r="L551" i="52"/>
  <c r="M551" i="52" s="1"/>
  <c r="K551" i="52"/>
  <c r="L181" i="52"/>
  <c r="M181" i="52" s="1"/>
  <c r="K181" i="52"/>
  <c r="L555" i="52"/>
  <c r="M555" i="52" s="1"/>
  <c r="K555" i="52"/>
  <c r="L258" i="52"/>
  <c r="M258" i="52" s="1"/>
  <c r="K258" i="52"/>
  <c r="L807" i="52"/>
  <c r="M807" i="52" s="1"/>
  <c r="K807" i="52"/>
  <c r="L126" i="52"/>
  <c r="M126" i="52" s="1"/>
  <c r="K126" i="52"/>
  <c r="L1118" i="52"/>
  <c r="M1118" i="52" s="1"/>
  <c r="K1118" i="52"/>
  <c r="L35" i="52"/>
  <c r="M35" i="52" s="1"/>
  <c r="K35" i="52"/>
  <c r="L330" i="52"/>
  <c r="M330" i="52" s="1"/>
  <c r="K330" i="52"/>
  <c r="L997" i="52"/>
  <c r="M997" i="52" s="1"/>
  <c r="K997" i="52"/>
  <c r="L1185" i="52"/>
  <c r="M1185" i="52" s="1"/>
  <c r="K1185" i="52"/>
  <c r="L964" i="52"/>
  <c r="M964" i="52" s="1"/>
  <c r="K964" i="52"/>
  <c r="L631" i="52"/>
  <c r="M631" i="52" s="1"/>
  <c r="K631" i="52"/>
  <c r="L326" i="52"/>
  <c r="M326" i="52" s="1"/>
  <c r="K326" i="52"/>
  <c r="L560" i="52"/>
  <c r="M560" i="52" s="1"/>
  <c r="K560" i="52"/>
  <c r="L385" i="52"/>
  <c r="M385" i="52" s="1"/>
  <c r="K385" i="52"/>
  <c r="L1493" i="52"/>
  <c r="M1493" i="52" s="1"/>
  <c r="BB163" i="82" s="1"/>
  <c r="K1493" i="52"/>
  <c r="BC163" i="82" s="1"/>
  <c r="L882" i="52"/>
  <c r="M882" i="52" s="1"/>
  <c r="K882" i="52"/>
  <c r="L16" i="52"/>
  <c r="M16" i="52" s="1"/>
  <c r="K16" i="52"/>
  <c r="L514" i="52"/>
  <c r="M514" i="52" s="1"/>
  <c r="K514" i="52"/>
  <c r="L1116" i="52"/>
  <c r="M1116" i="52" s="1"/>
  <c r="K1116" i="52"/>
  <c r="L837" i="52"/>
  <c r="M837" i="52" s="1"/>
  <c r="K837" i="52"/>
  <c r="L1115" i="52"/>
  <c r="M1115" i="52" s="1"/>
  <c r="K1115" i="52"/>
  <c r="L1114" i="52"/>
  <c r="M1114" i="52" s="1"/>
  <c r="K1114" i="52"/>
  <c r="L1281" i="52"/>
  <c r="M1281" i="52" s="1"/>
  <c r="K1281" i="52"/>
  <c r="L1182" i="52"/>
  <c r="M1182" i="52" s="1"/>
  <c r="K1182" i="52"/>
  <c r="L101" i="52"/>
  <c r="M101" i="52" s="1"/>
  <c r="K101" i="52"/>
  <c r="L171" i="52"/>
  <c r="M171" i="52" s="1"/>
  <c r="K171" i="52"/>
  <c r="L1113" i="52"/>
  <c r="M1113" i="52" s="1"/>
  <c r="K1113" i="52"/>
  <c r="L864" i="52"/>
  <c r="M864" i="52" s="1"/>
  <c r="K864" i="52"/>
  <c r="L481" i="52"/>
  <c r="M481" i="52" s="1"/>
  <c r="K481" i="52"/>
  <c r="L418" i="52"/>
  <c r="M418" i="52" s="1"/>
  <c r="K418" i="52"/>
  <c r="L1064" i="52"/>
  <c r="M1064" i="52" s="1"/>
  <c r="K1064" i="52"/>
  <c r="L290" i="52"/>
  <c r="M290" i="52" s="1"/>
  <c r="K290" i="52"/>
  <c r="L417" i="52"/>
  <c r="M417" i="52" s="1"/>
  <c r="K417" i="52"/>
  <c r="L670" i="52"/>
  <c r="M670" i="52" s="1"/>
  <c r="K670" i="52"/>
  <c r="L798" i="52"/>
  <c r="M798" i="52" s="1"/>
  <c r="K798" i="52"/>
  <c r="L528" i="52"/>
  <c r="M528" i="52" s="1"/>
  <c r="K528" i="52"/>
  <c r="L413" i="52"/>
  <c r="M413" i="52" s="1"/>
  <c r="K413" i="52"/>
  <c r="L1089" i="52"/>
  <c r="M1089" i="52" s="1"/>
  <c r="K1089" i="52"/>
  <c r="L1256" i="52"/>
  <c r="M1256" i="52" s="1"/>
  <c r="K1256" i="52"/>
  <c r="L733" i="52"/>
  <c r="M733" i="52" s="1"/>
  <c r="K733" i="52"/>
  <c r="L1133" i="52"/>
  <c r="M1133" i="52" s="1"/>
  <c r="K1133" i="52"/>
  <c r="L289" i="52"/>
  <c r="M289" i="52" s="1"/>
  <c r="K289" i="52"/>
  <c r="L1132" i="52"/>
  <c r="M1132" i="52" s="1"/>
  <c r="K1132" i="52"/>
  <c r="L822" i="52"/>
  <c r="M822" i="52" s="1"/>
  <c r="K822" i="52"/>
  <c r="L325" i="52"/>
  <c r="M325" i="52" s="1"/>
  <c r="K325" i="52"/>
  <c r="L976" i="52"/>
  <c r="M976" i="52" s="1"/>
  <c r="K976" i="52"/>
  <c r="L836" i="52"/>
  <c r="M836" i="52" s="1"/>
  <c r="K836" i="52"/>
  <c r="L288" i="52"/>
  <c r="M288" i="52" s="1"/>
  <c r="K288" i="52"/>
  <c r="L628" i="52"/>
  <c r="M628" i="52" s="1"/>
  <c r="K628" i="52"/>
  <c r="L1316" i="52"/>
  <c r="M1316" i="52" s="1"/>
  <c r="K1316" i="52"/>
  <c r="L509" i="52"/>
  <c r="K509" i="52"/>
  <c r="L300" i="52"/>
  <c r="M300" i="52" s="1"/>
  <c r="K300" i="52"/>
  <c r="L1059" i="52"/>
  <c r="M1059" i="52" s="1"/>
  <c r="K1059" i="52"/>
  <c r="L651" i="52"/>
  <c r="M651" i="52" s="1"/>
  <c r="K651" i="52"/>
  <c r="L843" i="52"/>
  <c r="M843" i="52" s="1"/>
  <c r="K843" i="52"/>
  <c r="L133" i="52"/>
  <c r="M133" i="52" s="1"/>
  <c r="K133" i="52"/>
  <c r="L180" i="52"/>
  <c r="M180" i="52" s="1"/>
  <c r="K180" i="52"/>
  <c r="L177" i="52"/>
  <c r="M177" i="52" s="1"/>
  <c r="K177" i="52"/>
  <c r="L835" i="52"/>
  <c r="M835" i="52" s="1"/>
  <c r="K835" i="52"/>
  <c r="L182" i="52"/>
  <c r="M182" i="52" s="1"/>
  <c r="K182" i="52"/>
  <c r="L1076" i="52"/>
  <c r="M1076" i="52" s="1"/>
  <c r="K1076" i="52"/>
  <c r="L270" i="52"/>
  <c r="M270" i="52" s="1"/>
  <c r="K270" i="52"/>
  <c r="L1219" i="52"/>
  <c r="M1219" i="52" s="1"/>
  <c r="K1219" i="52"/>
  <c r="L324" i="52"/>
  <c r="M324" i="52" s="1"/>
  <c r="K324" i="52"/>
  <c r="L1218" i="52"/>
  <c r="M1218" i="52" s="1"/>
  <c r="K1218" i="52"/>
  <c r="L630" i="52"/>
  <c r="M630" i="52" s="1"/>
  <c r="K630" i="52"/>
  <c r="L225" i="52"/>
  <c r="M225" i="52" s="1"/>
  <c r="K225" i="52"/>
  <c r="L825" i="52"/>
  <c r="M825" i="52" s="1"/>
  <c r="K825" i="52"/>
  <c r="L188" i="52"/>
  <c r="M188" i="52" s="1"/>
  <c r="K188" i="52"/>
  <c r="L1350" i="52"/>
  <c r="M1350" i="52" s="1"/>
  <c r="K1350" i="52"/>
  <c r="L150" i="52"/>
  <c r="M150" i="52" s="1"/>
  <c r="K150" i="52"/>
  <c r="L1349" i="52"/>
  <c r="M1349" i="52" s="1"/>
  <c r="K1349" i="52"/>
  <c r="L944" i="52"/>
  <c r="M944" i="52" s="1"/>
  <c r="K944" i="52"/>
  <c r="L323" i="52"/>
  <c r="M323" i="52" s="1"/>
  <c r="K323" i="52"/>
  <c r="L322" i="52"/>
  <c r="M322" i="52" s="1"/>
  <c r="K322" i="52"/>
  <c r="L732" i="52"/>
  <c r="M732" i="52" s="1"/>
  <c r="K732" i="52"/>
  <c r="L771" i="52"/>
  <c r="M771" i="52" s="1"/>
  <c r="K771" i="52"/>
  <c r="L496" i="52"/>
  <c r="M496" i="52" s="1"/>
  <c r="K496" i="52"/>
  <c r="L967" i="52"/>
  <c r="M967" i="52" s="1"/>
  <c r="K967" i="52"/>
  <c r="L1105" i="52"/>
  <c r="M1105" i="52" s="1"/>
  <c r="K1105" i="52"/>
  <c r="L556" i="52"/>
  <c r="M556" i="52" s="1"/>
  <c r="K556" i="52"/>
  <c r="L828" i="52"/>
  <c r="M828" i="52" s="1"/>
  <c r="K828" i="52"/>
  <c r="L1342" i="52"/>
  <c r="M1342" i="52" s="1"/>
  <c r="K1342" i="52"/>
  <c r="L64" i="52"/>
  <c r="M64" i="52" s="1"/>
  <c r="K64" i="52"/>
  <c r="L584" i="52"/>
  <c r="M584" i="52" s="1"/>
  <c r="K584" i="52"/>
  <c r="L1143" i="52"/>
  <c r="M1143" i="52" s="1"/>
  <c r="K1143" i="52"/>
  <c r="L320" i="52"/>
  <c r="M320" i="52" s="1"/>
  <c r="K320" i="52"/>
  <c r="L305" i="52"/>
  <c r="M305" i="52" s="1"/>
  <c r="K305" i="52"/>
  <c r="L676" i="52"/>
  <c r="M676" i="52" s="1"/>
  <c r="K676" i="52"/>
  <c r="L704" i="52"/>
  <c r="M704" i="52" s="1"/>
  <c r="K704" i="52"/>
  <c r="L897" i="52"/>
  <c r="M897" i="52" s="1"/>
  <c r="K897" i="52"/>
  <c r="L338" i="52"/>
  <c r="M338" i="52" s="1"/>
  <c r="BB586" i="82" s="1"/>
  <c r="K338" i="52"/>
  <c r="BC586" i="82" s="1"/>
  <c r="L73" i="52"/>
  <c r="M73" i="52" s="1"/>
  <c r="K73" i="52"/>
  <c r="L276" i="52"/>
  <c r="M276" i="52" s="1"/>
  <c r="K276" i="52"/>
  <c r="L842" i="52"/>
  <c r="M842" i="52" s="1"/>
  <c r="K842" i="52"/>
  <c r="L786" i="52"/>
  <c r="M786" i="52" s="1"/>
  <c r="K786" i="52"/>
  <c r="L817" i="52"/>
  <c r="M817" i="52" s="1"/>
  <c r="K817" i="52"/>
  <c r="L816" i="52"/>
  <c r="K816" i="52"/>
  <c r="L1469" i="52"/>
  <c r="M1469" i="52" s="1"/>
  <c r="K1469" i="52"/>
  <c r="L1491" i="52"/>
  <c r="M1491" i="52" s="1"/>
  <c r="K1491" i="52"/>
  <c r="L776" i="52"/>
  <c r="K776" i="52"/>
  <c r="L149" i="52"/>
  <c r="M149" i="52" s="1"/>
  <c r="K149" i="52"/>
  <c r="L517" i="52"/>
  <c r="M517" i="52" s="1"/>
  <c r="K517" i="52"/>
  <c r="L881" i="52"/>
  <c r="M881" i="52" s="1"/>
  <c r="K881" i="52"/>
  <c r="L148" i="52"/>
  <c r="M148" i="52" s="1"/>
  <c r="K148" i="52"/>
  <c r="L527" i="52"/>
  <c r="M527" i="52" s="1"/>
  <c r="K527" i="52"/>
  <c r="L871" i="52"/>
  <c r="M871" i="52" s="1"/>
  <c r="K871" i="52"/>
  <c r="L821" i="52"/>
  <c r="M821" i="52" s="1"/>
  <c r="K821" i="52"/>
  <c r="L333" i="52"/>
  <c r="M333" i="52" s="1"/>
  <c r="K333" i="52"/>
  <c r="L669" i="52"/>
  <c r="M669" i="52" s="1"/>
  <c r="K669" i="52"/>
  <c r="L384" i="52"/>
  <c r="M384" i="52" s="1"/>
  <c r="K384" i="52"/>
  <c r="L147" i="52"/>
  <c r="M147" i="52" s="1"/>
  <c r="K147" i="52"/>
  <c r="L221" i="52"/>
  <c r="M221" i="52" s="1"/>
  <c r="K221" i="52"/>
  <c r="L119" i="52"/>
  <c r="M119" i="52" s="1"/>
  <c r="K119" i="52"/>
  <c r="L72" i="52"/>
  <c r="M72" i="52" s="1"/>
  <c r="K72" i="52"/>
  <c r="L236" i="52"/>
  <c r="M236" i="52" s="1"/>
  <c r="K236" i="52"/>
  <c r="L1187" i="52"/>
  <c r="M1187" i="52" s="1"/>
  <c r="K1187" i="52"/>
  <c r="L315" i="52"/>
  <c r="M315" i="52" s="1"/>
  <c r="K315" i="52"/>
  <c r="L480" i="52"/>
  <c r="M480" i="52" s="1"/>
  <c r="K480" i="52"/>
  <c r="L235" i="52"/>
  <c r="M235" i="52" s="1"/>
  <c r="K235" i="52"/>
  <c r="L269" i="52"/>
  <c r="M269" i="52" s="1"/>
  <c r="K269" i="52"/>
  <c r="L796" i="52"/>
  <c r="M796" i="52" s="1"/>
  <c r="K796" i="52"/>
  <c r="L49" i="52"/>
  <c r="M49" i="52" s="1"/>
  <c r="K49" i="52"/>
  <c r="L318" i="52"/>
  <c r="M318" i="52" s="1"/>
  <c r="K318" i="52"/>
  <c r="L1155" i="52"/>
  <c r="M1155" i="52" s="1"/>
  <c r="K1155" i="52"/>
  <c r="L516" i="52"/>
  <c r="M516" i="52" s="1"/>
  <c r="K516" i="52"/>
  <c r="L1524" i="52"/>
  <c r="M1524" i="52" s="1"/>
  <c r="K1524" i="52"/>
  <c r="L217" i="52"/>
  <c r="M217" i="52" s="1"/>
  <c r="K217" i="52"/>
  <c r="L731" i="52"/>
  <c r="M731" i="52" s="1"/>
  <c r="K731" i="52"/>
  <c r="L412" i="52"/>
  <c r="M412" i="52" s="1"/>
  <c r="K412" i="52"/>
  <c r="L314" i="52"/>
  <c r="M314" i="52" s="1"/>
  <c r="K314" i="52"/>
  <c r="L210" i="52"/>
  <c r="M210" i="52" s="1"/>
  <c r="K210" i="52"/>
  <c r="L268" i="52"/>
  <c r="M268" i="52" s="1"/>
  <c r="K268" i="52"/>
  <c r="L537" i="52"/>
  <c r="M537" i="52" s="1"/>
  <c r="K537" i="52"/>
  <c r="L508" i="52"/>
  <c r="M508" i="52" s="1"/>
  <c r="K508" i="52"/>
  <c r="L1204" i="52"/>
  <c r="M1204" i="52" s="1"/>
  <c r="K1204" i="52"/>
  <c r="L764" i="52"/>
  <c r="M764" i="52" s="1"/>
  <c r="K764" i="52"/>
  <c r="L121" i="52"/>
  <c r="M121" i="52" s="1"/>
  <c r="K121" i="52"/>
  <c r="L240" i="52"/>
  <c r="M240" i="52" s="1"/>
  <c r="K240" i="52"/>
  <c r="L1056" i="52"/>
  <c r="M1056" i="52" s="1"/>
  <c r="K1056" i="52"/>
  <c r="L187" i="52"/>
  <c r="M187" i="52" s="1"/>
  <c r="K187" i="52"/>
  <c r="L645" i="52"/>
  <c r="M645" i="52" s="1"/>
  <c r="BB248" i="82" s="1"/>
  <c r="K645" i="52"/>
  <c r="BC248" i="82" s="1"/>
  <c r="L862" i="52"/>
  <c r="M862" i="52" s="1"/>
  <c r="K862" i="52"/>
  <c r="L194" i="52"/>
  <c r="M194" i="52" s="1"/>
  <c r="K194" i="52"/>
  <c r="L337" i="52"/>
  <c r="M337" i="52" s="1"/>
  <c r="K337" i="52"/>
  <c r="L321" i="52"/>
  <c r="M321" i="52" s="1"/>
  <c r="K321" i="52"/>
  <c r="L1348" i="52"/>
  <c r="M1348" i="52" s="1"/>
  <c r="K1348" i="52"/>
  <c r="L144" i="52"/>
  <c r="M144" i="52" s="1"/>
  <c r="K144" i="52"/>
  <c r="L1232" i="52"/>
  <c r="M1232" i="52" s="1"/>
  <c r="K1232" i="52"/>
  <c r="L1347" i="52"/>
  <c r="M1347" i="52" s="1"/>
  <c r="K1347" i="52"/>
  <c r="L730" i="52"/>
  <c r="M730" i="52" s="1"/>
  <c r="K730" i="52"/>
  <c r="L896" i="52"/>
  <c r="M896" i="52" s="1"/>
  <c r="K896" i="52"/>
  <c r="L416" i="52"/>
  <c r="M416" i="52" s="1"/>
  <c r="K416" i="52"/>
  <c r="L405" i="52"/>
  <c r="M405" i="52" s="1"/>
  <c r="K405" i="52"/>
  <c r="L870" i="52"/>
  <c r="M870" i="52" s="1"/>
  <c r="K870" i="52"/>
  <c r="L1461" i="52"/>
  <c r="M1461" i="52" s="1"/>
  <c r="K1461" i="52"/>
  <c r="L463" i="52"/>
  <c r="M463" i="52" s="1"/>
  <c r="K463" i="52"/>
  <c r="L1088" i="52"/>
  <c r="M1088" i="52" s="1"/>
  <c r="K1088" i="52"/>
  <c r="L513" i="52"/>
  <c r="M513" i="52" s="1"/>
  <c r="K513" i="52"/>
  <c r="L1527" i="52"/>
  <c r="M1527" i="52" s="1"/>
  <c r="K1527" i="52"/>
  <c r="L1526" i="52"/>
  <c r="M1526" i="52" s="1"/>
  <c r="K1526" i="52"/>
  <c r="L219" i="52"/>
  <c r="M219" i="52" s="1"/>
  <c r="K219" i="52"/>
  <c r="L850" i="52"/>
  <c r="M850" i="52" s="1"/>
  <c r="BB270" i="82" s="1"/>
  <c r="K850" i="52"/>
  <c r="L1479" i="52"/>
  <c r="M1479" i="52" s="1"/>
  <c r="K1479" i="52"/>
  <c r="L447" i="52"/>
  <c r="M447" i="52" s="1"/>
  <c r="K447" i="52"/>
  <c r="L143" i="52"/>
  <c r="M143" i="52" s="1"/>
  <c r="K143" i="52"/>
  <c r="L1058" i="52"/>
  <c r="M1058" i="52" s="1"/>
  <c r="K1058" i="52"/>
  <c r="L531" i="52"/>
  <c r="M531" i="52" s="1"/>
  <c r="K531" i="52"/>
  <c r="L996" i="52"/>
  <c r="M996" i="52" s="1"/>
  <c r="BB187" i="82" s="1"/>
  <c r="K996" i="52"/>
  <c r="BC187" i="82" s="1"/>
  <c r="L849" i="52"/>
  <c r="M849" i="52" s="1"/>
  <c r="K849" i="52"/>
  <c r="L1186" i="52"/>
  <c r="M1186" i="52" s="1"/>
  <c r="K1186" i="52"/>
  <c r="L398" i="52"/>
  <c r="M398" i="52" s="1"/>
  <c r="K398" i="52"/>
  <c r="L397" i="52"/>
  <c r="M397" i="52" s="1"/>
  <c r="K397" i="52"/>
  <c r="L891" i="52"/>
  <c r="M891" i="52" s="1"/>
  <c r="K891" i="52"/>
  <c r="L40" i="52"/>
  <c r="M40" i="52" s="1"/>
  <c r="K40" i="52"/>
  <c r="L848" i="52"/>
  <c r="M848" i="52" s="1"/>
  <c r="K848" i="52"/>
  <c r="L620" i="52"/>
  <c r="M620" i="52" s="1"/>
  <c r="K620" i="52"/>
  <c r="L530" i="52"/>
  <c r="M530" i="52" s="1"/>
  <c r="K530" i="52"/>
  <c r="L97" i="52"/>
  <c r="M97" i="52" s="1"/>
  <c r="K97" i="52"/>
  <c r="L1231" i="52"/>
  <c r="M1231" i="52" s="1"/>
  <c r="K1231" i="52"/>
  <c r="L9" i="52"/>
  <c r="M9" i="52" s="1"/>
  <c r="K9" i="52"/>
  <c r="L1346" i="52"/>
  <c r="M1346" i="52" s="1"/>
  <c r="K1346" i="52"/>
  <c r="L1230" i="52"/>
  <c r="M1230" i="52" s="1"/>
  <c r="K1230" i="52"/>
  <c r="L636" i="52"/>
  <c r="M636" i="52" s="1"/>
  <c r="K636" i="52"/>
  <c r="L847" i="52"/>
  <c r="M847" i="52" s="1"/>
  <c r="K847" i="52"/>
  <c r="L275" i="52"/>
  <c r="M275" i="52" s="1"/>
  <c r="K275" i="52"/>
  <c r="L1237" i="52"/>
  <c r="M1237" i="52" s="1"/>
  <c r="K1237" i="52"/>
  <c r="L629" i="52"/>
  <c r="M629" i="52" s="1"/>
  <c r="K629" i="52"/>
  <c r="L407" i="52"/>
  <c r="M407" i="52" s="1"/>
  <c r="K407" i="52"/>
  <c r="L1402" i="52"/>
  <c r="M1402" i="52" s="1"/>
  <c r="K1402" i="52"/>
  <c r="L1345" i="52"/>
  <c r="M1345" i="52" s="1"/>
  <c r="K1345" i="52"/>
  <c r="L1217" i="52"/>
  <c r="M1217" i="52" s="1"/>
  <c r="K1217" i="52"/>
  <c r="L141" i="52"/>
  <c r="M141" i="52" s="1"/>
  <c r="K141" i="52"/>
  <c r="L274" i="52"/>
  <c r="M274" i="52" s="1"/>
  <c r="K274" i="52"/>
  <c r="L1255" i="52"/>
  <c r="M1255" i="52" s="1"/>
  <c r="K1255" i="52"/>
  <c r="L1087" i="52"/>
  <c r="M1087" i="52" s="1"/>
  <c r="K1087" i="52"/>
  <c r="L554" i="52"/>
  <c r="M554" i="52" s="1"/>
  <c r="K554" i="52"/>
  <c r="L1216" i="52"/>
  <c r="M1216" i="52" s="1"/>
  <c r="K1216" i="52"/>
  <c r="L247" i="52"/>
  <c r="M247" i="52" s="1"/>
  <c r="K247" i="52"/>
  <c r="L316" i="52"/>
  <c r="M316" i="52" s="1"/>
  <c r="K316" i="52"/>
  <c r="L456" i="52"/>
  <c r="M456" i="52" s="1"/>
  <c r="K456" i="52"/>
  <c r="L914" i="52"/>
  <c r="M914" i="52" s="1"/>
  <c r="K914" i="52"/>
  <c r="L1215" i="52"/>
  <c r="M1215" i="52" s="1"/>
  <c r="K1215" i="52"/>
  <c r="L930" i="52"/>
  <c r="M930" i="52" s="1"/>
  <c r="K930" i="52"/>
  <c r="L572" i="52"/>
  <c r="M572" i="52" s="1"/>
  <c r="K572" i="52"/>
  <c r="L553" i="52"/>
  <c r="M553" i="52" s="1"/>
  <c r="K553" i="52"/>
  <c r="L1214" i="52"/>
  <c r="M1214" i="52" s="1"/>
  <c r="K1214" i="52"/>
  <c r="L1492" i="52"/>
  <c r="M1492" i="52" s="1"/>
  <c r="K1492" i="52"/>
  <c r="L890" i="52"/>
  <c r="M890" i="52" s="1"/>
  <c r="BB159" i="82" s="1"/>
  <c r="K890" i="52"/>
  <c r="L763" i="52"/>
  <c r="M763" i="52" s="1"/>
  <c r="K763" i="52"/>
  <c r="L1458" i="52"/>
  <c r="M1458" i="52" s="1"/>
  <c r="K1458" i="52"/>
  <c r="L889" i="52"/>
  <c r="M889" i="52" s="1"/>
  <c r="BB621" i="82" s="1"/>
  <c r="K889" i="52"/>
  <c r="L215" i="52"/>
  <c r="M215" i="52" s="1"/>
  <c r="K215" i="52"/>
  <c r="L1054" i="52"/>
  <c r="M1054" i="52" s="1"/>
  <c r="K1054" i="52"/>
  <c r="L1012" i="52"/>
  <c r="M1012" i="52" s="1"/>
  <c r="K1012" i="52"/>
  <c r="L70" i="52"/>
  <c r="M70" i="52" s="1"/>
  <c r="K70" i="52"/>
  <c r="L403" i="52"/>
  <c r="M403" i="52" s="1"/>
  <c r="K403" i="52"/>
  <c r="L957" i="52"/>
  <c r="M957" i="52" s="1"/>
  <c r="K957" i="52"/>
  <c r="L1213" i="52"/>
  <c r="M1213" i="52" s="1"/>
  <c r="K1213" i="52"/>
  <c r="L635" i="52"/>
  <c r="M635" i="52" s="1"/>
  <c r="K635" i="52"/>
  <c r="L461" i="52"/>
  <c r="M461" i="52" s="1"/>
  <c r="K461" i="52"/>
  <c r="L234" i="52"/>
  <c r="M234" i="52" s="1"/>
  <c r="K234" i="52"/>
  <c r="L968" i="52"/>
  <c r="M968" i="52" s="1"/>
  <c r="K968" i="52"/>
  <c r="L1490" i="52"/>
  <c r="M1490" i="52" s="1"/>
  <c r="BB120" i="82" s="1"/>
  <c r="K1490" i="52"/>
  <c r="L1503" i="52"/>
  <c r="M1503" i="52" s="1"/>
  <c r="K1503" i="52"/>
  <c r="L465" i="52"/>
  <c r="M465" i="52" s="1"/>
  <c r="K465" i="52"/>
  <c r="L1003" i="52"/>
  <c r="M1003" i="52" s="1"/>
  <c r="K1003" i="52"/>
  <c r="L793" i="52"/>
  <c r="M793" i="52" s="1"/>
  <c r="K793" i="52"/>
  <c r="L435" i="52"/>
  <c r="M435" i="52" s="1"/>
  <c r="K435" i="52"/>
  <c r="L806" i="52"/>
  <c r="M806" i="52" s="1"/>
  <c r="K806" i="52"/>
  <c r="L14" i="52"/>
  <c r="M14" i="52" s="1"/>
  <c r="K14" i="52"/>
  <c r="L762" i="52"/>
  <c r="M762" i="52" s="1"/>
  <c r="K762" i="52"/>
  <c r="L142" i="52"/>
  <c r="M142" i="52" s="1"/>
  <c r="K142" i="52"/>
  <c r="L1489" i="52"/>
  <c r="M1489" i="52" s="1"/>
  <c r="K1489" i="52"/>
  <c r="L805" i="52"/>
  <c r="M805" i="52" s="1"/>
  <c r="K805" i="52"/>
  <c r="L1488" i="52"/>
  <c r="M1488" i="52" s="1"/>
  <c r="K1488" i="52"/>
  <c r="L619" i="52"/>
  <c r="M619" i="52" s="1"/>
  <c r="K619" i="52"/>
  <c r="L402" i="52"/>
  <c r="M402" i="52" s="1"/>
  <c r="K402" i="52"/>
  <c r="L981" i="52"/>
  <c r="M981" i="52" s="1"/>
  <c r="K981" i="52"/>
  <c r="L1403" i="52"/>
  <c r="M1403" i="52" s="1"/>
  <c r="K1403" i="52"/>
  <c r="L1393" i="52"/>
  <c r="M1393" i="52" s="1"/>
  <c r="K1393" i="52"/>
  <c r="L1086" i="52"/>
  <c r="M1086" i="52" s="1"/>
  <c r="K1086" i="52"/>
  <c r="L27" i="52"/>
  <c r="M27" i="52" s="1"/>
  <c r="K27" i="52"/>
  <c r="L775" i="52"/>
  <c r="M775" i="52" s="1"/>
  <c r="BB749" i="82" s="1"/>
  <c r="K775" i="52"/>
  <c r="L103" i="52"/>
  <c r="M103" i="52" s="1"/>
  <c r="K103" i="52"/>
  <c r="L761" i="52"/>
  <c r="M761" i="52" s="1"/>
  <c r="K761" i="52"/>
  <c r="L286" i="52"/>
  <c r="M286" i="52" s="1"/>
  <c r="K286" i="52"/>
  <c r="L895" i="52"/>
  <c r="M895" i="52" s="1"/>
  <c r="K895" i="52"/>
  <c r="L888" i="52"/>
  <c r="M888" i="52" s="1"/>
  <c r="K888" i="52"/>
  <c r="L1444" i="52"/>
  <c r="M1444" i="52" s="1"/>
  <c r="K1444" i="52"/>
  <c r="L75" i="52"/>
  <c r="M75" i="52" s="1"/>
  <c r="K75" i="52"/>
  <c r="L239" i="52"/>
  <c r="M239" i="52" s="1"/>
  <c r="K239" i="52"/>
  <c r="L550" i="52"/>
  <c r="M550" i="52" s="1"/>
  <c r="K550" i="52"/>
  <c r="L729" i="52"/>
  <c r="M729" i="52" s="1"/>
  <c r="K729" i="52"/>
  <c r="L1162" i="52"/>
  <c r="M1162" i="52" s="1"/>
  <c r="K1162" i="52"/>
  <c r="L1396" i="52"/>
  <c r="M1396" i="52" s="1"/>
  <c r="K1396" i="52"/>
  <c r="L476" i="52"/>
  <c r="M476" i="52" s="1"/>
  <c r="K476" i="52"/>
  <c r="L1392" i="52"/>
  <c r="M1392" i="52" s="1"/>
  <c r="K1392" i="52"/>
  <c r="L728" i="52"/>
  <c r="M728" i="52" s="1"/>
  <c r="K728" i="52"/>
  <c r="L462" i="52"/>
  <c r="M462" i="52" s="1"/>
  <c r="K462" i="52"/>
  <c r="L102" i="52"/>
  <c r="M102" i="52" s="1"/>
  <c r="K102" i="52"/>
  <c r="L1112" i="52"/>
  <c r="M1112" i="52" s="1"/>
  <c r="K1112" i="52"/>
  <c r="L697" i="52"/>
  <c r="M697" i="52" s="1"/>
  <c r="K697" i="52"/>
  <c r="L774" i="52"/>
  <c r="M774" i="52" s="1"/>
  <c r="K774" i="52"/>
  <c r="L111" i="52"/>
  <c r="M111" i="52" s="1"/>
  <c r="K111" i="52"/>
  <c r="L425" i="52"/>
  <c r="M425" i="52" s="1"/>
  <c r="K425" i="52"/>
  <c r="L549" i="52"/>
  <c r="M549" i="52" s="1"/>
  <c r="K549" i="52"/>
  <c r="L832" i="52"/>
  <c r="M832" i="52" s="1"/>
  <c r="K832" i="52"/>
  <c r="L618" i="52"/>
  <c r="M618" i="52" s="1"/>
  <c r="K618" i="52"/>
  <c r="L851" i="52"/>
  <c r="M851" i="52" s="1"/>
  <c r="K851" i="52"/>
  <c r="L1011" i="52"/>
  <c r="M1011" i="52" s="1"/>
  <c r="K1011" i="52"/>
  <c r="L1085" i="52"/>
  <c r="M1085" i="52" s="1"/>
  <c r="K1085" i="52"/>
  <c r="L1084" i="52"/>
  <c r="M1084" i="52" s="1"/>
  <c r="K1084" i="52"/>
  <c r="L1254" i="52"/>
  <c r="M1254" i="52" s="1"/>
  <c r="K1254" i="52"/>
  <c r="L1111" i="52"/>
  <c r="M1111" i="52" s="1"/>
  <c r="K1111" i="52"/>
  <c r="L751" i="52"/>
  <c r="M751" i="52" s="1"/>
  <c r="K751" i="52"/>
  <c r="L659" i="52"/>
  <c r="M659" i="52" s="1"/>
  <c r="K659" i="52"/>
  <c r="L750" i="52"/>
  <c r="M750" i="52" s="1"/>
  <c r="K750" i="52"/>
  <c r="L1395" i="52"/>
  <c r="M1395" i="52" s="1"/>
  <c r="K1395" i="52"/>
  <c r="L1523" i="52"/>
  <c r="M1523" i="52" s="1"/>
  <c r="K1523" i="52"/>
  <c r="L371" i="52"/>
  <c r="M371" i="52" s="1"/>
  <c r="K371" i="52"/>
  <c r="L178" i="52"/>
  <c r="M178" i="52" s="1"/>
  <c r="K178" i="52"/>
  <c r="L696" i="52"/>
  <c r="M696" i="52" s="1"/>
  <c r="K696" i="52"/>
  <c r="L712" i="52"/>
  <c r="M712" i="52" s="1"/>
  <c r="K712" i="52"/>
  <c r="L1521" i="52"/>
  <c r="M1521" i="52" s="1"/>
  <c r="K1521" i="52"/>
  <c r="L492" i="52"/>
  <c r="M492" i="52" s="1"/>
  <c r="K492" i="52"/>
  <c r="L238" i="52"/>
  <c r="M238" i="52" s="1"/>
  <c r="K238" i="52"/>
  <c r="L956" i="52"/>
  <c r="M956" i="52" s="1"/>
  <c r="K956" i="52"/>
  <c r="L711" i="52"/>
  <c r="M711" i="52" s="1"/>
  <c r="K711" i="52"/>
  <c r="L1010" i="52"/>
  <c r="M1010" i="52" s="1"/>
  <c r="K1010" i="52"/>
  <c r="L986" i="52"/>
  <c r="M986" i="52" s="1"/>
  <c r="K986" i="52"/>
  <c r="L548" i="52"/>
  <c r="M548" i="52" s="1"/>
  <c r="K548" i="52"/>
  <c r="L887" i="52"/>
  <c r="M887" i="52" s="1"/>
  <c r="K887" i="52"/>
  <c r="L5" i="52"/>
  <c r="M5" i="52" s="1"/>
  <c r="K5" i="52"/>
  <c r="L1212" i="52"/>
  <c r="M1212" i="52" s="1"/>
  <c r="K1212" i="52"/>
  <c r="L886" i="52"/>
  <c r="M886" i="52" s="1"/>
  <c r="K886" i="52"/>
  <c r="L773" i="52"/>
  <c r="M773" i="52" s="1"/>
  <c r="K773" i="52"/>
  <c r="L1394" i="52"/>
  <c r="M1394" i="52" s="1"/>
  <c r="K1394" i="52"/>
  <c r="L1415" i="52"/>
  <c r="M1415" i="52" s="1"/>
  <c r="K1415" i="52"/>
  <c r="L727" i="52"/>
  <c r="M727" i="52" s="1"/>
  <c r="BB124" i="82" s="1"/>
  <c r="K727" i="52"/>
  <c r="BC124" i="82" s="1"/>
  <c r="L714" i="52"/>
  <c r="M714" i="52" s="1"/>
  <c r="K714" i="52"/>
  <c r="L985" i="52"/>
  <c r="M985" i="52" s="1"/>
  <c r="K985" i="52"/>
  <c r="L984" i="52"/>
  <c r="M984" i="52" s="1"/>
  <c r="K984" i="52"/>
  <c r="L831" i="52"/>
  <c r="M831" i="52" s="1"/>
  <c r="K831" i="52"/>
  <c r="L955" i="52"/>
  <c r="M955" i="52" s="1"/>
  <c r="K955" i="52"/>
  <c r="L203" i="52"/>
  <c r="M203" i="52" s="1"/>
  <c r="K203" i="52"/>
  <c r="L543" i="52"/>
  <c r="M543" i="52" s="1"/>
  <c r="K543" i="52"/>
  <c r="L695" i="52"/>
  <c r="M695" i="52" s="1"/>
  <c r="K695" i="52"/>
  <c r="L1057" i="52"/>
  <c r="M1057" i="52" s="1"/>
  <c r="K1057" i="52"/>
  <c r="L518" i="52"/>
  <c r="M518" i="52" s="1"/>
  <c r="K518" i="52"/>
  <c r="L20" i="52"/>
  <c r="M20" i="52" s="1"/>
  <c r="K20" i="52"/>
  <c r="L69" i="52"/>
  <c r="M69" i="52" s="1"/>
  <c r="K69" i="52"/>
  <c r="L1211" i="52"/>
  <c r="M1211" i="52" s="1"/>
  <c r="K1211" i="52"/>
  <c r="L224" i="52"/>
  <c r="M224" i="52" s="1"/>
  <c r="K224" i="52"/>
  <c r="L68" i="52"/>
  <c r="M68" i="52" s="1"/>
  <c r="K68" i="52"/>
  <c r="L77" i="52"/>
  <c r="M77" i="52" s="1"/>
  <c r="K77" i="52"/>
  <c r="L1210" i="52"/>
  <c r="M1210" i="52" s="1"/>
  <c r="K1210" i="52"/>
  <c r="L38" i="52"/>
  <c r="M38" i="52" s="1"/>
  <c r="K38" i="52"/>
  <c r="L563" i="52"/>
  <c r="M563" i="52" s="1"/>
  <c r="K563" i="52"/>
  <c r="AM82" i="81"/>
  <c r="AM346" i="81"/>
  <c r="AM345" i="81"/>
  <c r="AM344" i="81"/>
  <c r="AM343" i="81"/>
  <c r="AM342" i="81"/>
  <c r="AM341" i="81"/>
  <c r="AM340" i="81"/>
  <c r="AM339" i="81"/>
  <c r="AM170" i="81"/>
  <c r="AM190" i="81"/>
  <c r="AM775" i="81"/>
  <c r="AM774" i="81"/>
  <c r="AM771" i="81"/>
  <c r="AM769" i="81"/>
  <c r="AM435" i="81"/>
  <c r="AM434" i="81"/>
  <c r="AM433" i="81"/>
  <c r="AM432" i="81"/>
  <c r="AM431" i="81"/>
  <c r="AM421" i="81"/>
  <c r="AM419" i="81"/>
  <c r="AM511" i="81"/>
  <c r="AM517" i="81"/>
  <c r="AM516" i="81"/>
  <c r="AM515" i="81"/>
  <c r="AM514" i="81"/>
  <c r="AM513" i="81"/>
  <c r="AM512" i="81"/>
  <c r="AM491" i="81"/>
  <c r="AM472" i="81"/>
  <c r="AM443" i="81"/>
  <c r="AM399" i="81"/>
  <c r="AM394" i="81"/>
  <c r="AM393" i="81"/>
  <c r="AM377" i="81"/>
  <c r="AM266" i="81"/>
  <c r="AM200" i="81"/>
  <c r="G346" i="81"/>
  <c r="B346" i="81"/>
  <c r="G345" i="81"/>
  <c r="B345" i="81"/>
  <c r="G344" i="81"/>
  <c r="B344" i="81"/>
  <c r="G343" i="81"/>
  <c r="B343" i="81"/>
  <c r="G342" i="81"/>
  <c r="B342" i="81"/>
  <c r="G341" i="81"/>
  <c r="B341" i="81"/>
  <c r="G340" i="81"/>
  <c r="B340" i="81"/>
  <c r="G339" i="81"/>
  <c r="B339" i="81"/>
  <c r="U766" i="81"/>
  <c r="AD766" i="81" s="1"/>
  <c r="G766" i="81"/>
  <c r="B766" i="81"/>
  <c r="U323" i="81"/>
  <c r="AD323" i="81" s="1"/>
  <c r="G323" i="81"/>
  <c r="B323" i="81"/>
  <c r="BF288" i="81"/>
  <c r="U288" i="81"/>
  <c r="AD288" i="81" s="1"/>
  <c r="G288" i="81"/>
  <c r="B288" i="81"/>
  <c r="BF286" i="81"/>
  <c r="U286" i="81"/>
  <c r="AD286" i="81" s="1"/>
  <c r="G286" i="81"/>
  <c r="B286" i="81"/>
  <c r="U241" i="81"/>
  <c r="AD241" i="81" s="1"/>
  <c r="G241" i="81"/>
  <c r="B241" i="81"/>
  <c r="U237" i="81"/>
  <c r="AD237" i="81" s="1"/>
  <c r="G237" i="81"/>
  <c r="B237" i="81"/>
  <c r="U238" i="81"/>
  <c r="AD238" i="81" s="1"/>
  <c r="G238" i="81"/>
  <c r="B238" i="81"/>
  <c r="U236" i="81"/>
  <c r="AD236" i="81" s="1"/>
  <c r="G236" i="81"/>
  <c r="B236" i="81"/>
  <c r="U218" i="81"/>
  <c r="AD218" i="81" s="1"/>
  <c r="G218" i="81"/>
  <c r="B218" i="81"/>
  <c r="U217" i="81"/>
  <c r="AD217" i="81" s="1"/>
  <c r="G217" i="81"/>
  <c r="B217" i="81"/>
  <c r="U215" i="81"/>
  <c r="AD215" i="81" s="1"/>
  <c r="G215" i="81"/>
  <c r="B215" i="81"/>
  <c r="U214" i="81"/>
  <c r="AD214" i="81" s="1"/>
  <c r="AE214" i="81" s="1"/>
  <c r="AF214" i="81" s="1"/>
  <c r="G214" i="81"/>
  <c r="B214" i="81"/>
  <c r="U210" i="81"/>
  <c r="AD210" i="81" s="1"/>
  <c r="G210" i="81"/>
  <c r="B210" i="81"/>
  <c r="BF206" i="81"/>
  <c r="U206" i="81"/>
  <c r="AD206" i="81" s="1"/>
  <c r="G206" i="81"/>
  <c r="B206" i="81"/>
  <c r="BF205" i="81"/>
  <c r="U205" i="81"/>
  <c r="AD205" i="81" s="1"/>
  <c r="G205" i="81"/>
  <c r="B205" i="81"/>
  <c r="U201" i="81"/>
  <c r="AD201" i="81" s="1"/>
  <c r="G201" i="81"/>
  <c r="B201" i="81"/>
  <c r="U194" i="81"/>
  <c r="AD194" i="81" s="1"/>
  <c r="G194" i="81"/>
  <c r="B194" i="81"/>
  <c r="AF170" i="81"/>
  <c r="Z170" i="81"/>
  <c r="U170" i="81"/>
  <c r="AI170" i="81" s="1"/>
  <c r="AJ170" i="81" s="1"/>
  <c r="G170" i="81"/>
  <c r="B170" i="81"/>
  <c r="U151" i="81"/>
  <c r="AD151" i="81" s="1"/>
  <c r="G151" i="81"/>
  <c r="B151" i="81"/>
  <c r="U136" i="81"/>
  <c r="AD136" i="81" s="1"/>
  <c r="G136" i="81"/>
  <c r="B136" i="81"/>
  <c r="U128" i="81"/>
  <c r="AD128" i="81" s="1"/>
  <c r="G128" i="81"/>
  <c r="B128" i="81"/>
  <c r="U126" i="81"/>
  <c r="AD126" i="81" s="1"/>
  <c r="G126" i="81"/>
  <c r="B126" i="81"/>
  <c r="U123" i="81"/>
  <c r="AD123" i="81" s="1"/>
  <c r="G123" i="81"/>
  <c r="B123" i="81"/>
  <c r="U116" i="81"/>
  <c r="AD116" i="81" s="1"/>
  <c r="G116" i="81"/>
  <c r="B116" i="81"/>
  <c r="BF111" i="81"/>
  <c r="U111" i="81"/>
  <c r="AD111" i="81" s="1"/>
  <c r="G111" i="81"/>
  <c r="B111" i="81"/>
  <c r="BF109" i="81"/>
  <c r="U109" i="81"/>
  <c r="AD109" i="81" s="1"/>
  <c r="G109" i="81"/>
  <c r="B109" i="81"/>
  <c r="BF108" i="81"/>
  <c r="U108" i="81"/>
  <c r="AD108" i="81" s="1"/>
  <c r="G108" i="81"/>
  <c r="B108" i="81"/>
  <c r="BF107" i="81"/>
  <c r="U107" i="81"/>
  <c r="AD107" i="81" s="1"/>
  <c r="AE107" i="81" s="1"/>
  <c r="G107" i="81"/>
  <c r="B107" i="81"/>
  <c r="U79" i="81"/>
  <c r="AD79" i="81" s="1"/>
  <c r="G79" i="81"/>
  <c r="B79" i="81"/>
  <c r="U78" i="81"/>
  <c r="AD78" i="81" s="1"/>
  <c r="G78" i="81"/>
  <c r="B78" i="81"/>
  <c r="BF76" i="81"/>
  <c r="U76" i="81"/>
  <c r="AD76" i="81" s="1"/>
  <c r="G76" i="81"/>
  <c r="B76" i="81"/>
  <c r="BF67" i="81"/>
  <c r="U67" i="81"/>
  <c r="AD67" i="81" s="1"/>
  <c r="G67" i="81"/>
  <c r="B67" i="81"/>
  <c r="U60" i="81"/>
  <c r="AD60" i="81" s="1"/>
  <c r="G60" i="81"/>
  <c r="B60" i="81"/>
  <c r="U57" i="81"/>
  <c r="AD57" i="81" s="1"/>
  <c r="G57" i="81"/>
  <c r="B57" i="81"/>
  <c r="U56" i="81"/>
  <c r="AD56" i="81" s="1"/>
  <c r="G56" i="81"/>
  <c r="B56" i="81"/>
  <c r="U49" i="81"/>
  <c r="AD49" i="81" s="1"/>
  <c r="G49" i="81"/>
  <c r="B49" i="81"/>
  <c r="U47" i="81"/>
  <c r="AD47" i="81" s="1"/>
  <c r="G47" i="81"/>
  <c r="B47" i="81"/>
  <c r="U46" i="81"/>
  <c r="AD46" i="81" s="1"/>
  <c r="G46" i="81"/>
  <c r="B46" i="81"/>
  <c r="U39" i="81"/>
  <c r="AD39" i="81" s="1"/>
  <c r="G39" i="81"/>
  <c r="B39" i="81"/>
  <c r="BF14" i="81"/>
  <c r="U14" i="81"/>
  <c r="AD14" i="81" s="1"/>
  <c r="G14" i="81"/>
  <c r="B14" i="81"/>
  <c r="U10" i="81"/>
  <c r="AD10" i="81" s="1"/>
  <c r="G10" i="81"/>
  <c r="B10" i="81"/>
  <c r="U4" i="81"/>
  <c r="AD4" i="81" s="1"/>
  <c r="G4" i="81"/>
  <c r="B4" i="81"/>
  <c r="G190" i="81"/>
  <c r="B190" i="81"/>
  <c r="BF82" i="81"/>
  <c r="G82" i="81"/>
  <c r="B82" i="81"/>
  <c r="U322" i="81"/>
  <c r="AD322" i="81" s="1"/>
  <c r="G322" i="81"/>
  <c r="B322" i="81"/>
  <c r="U319" i="81"/>
  <c r="AD319" i="81" s="1"/>
  <c r="G319" i="81"/>
  <c r="B319" i="81"/>
  <c r="U318" i="81"/>
  <c r="AD318" i="81" s="1"/>
  <c r="G318" i="81"/>
  <c r="B318" i="81"/>
  <c r="U311" i="81"/>
  <c r="AD311" i="81" s="1"/>
  <c r="G311" i="81"/>
  <c r="B311" i="81"/>
  <c r="U310" i="81"/>
  <c r="AD310" i="81" s="1"/>
  <c r="G310" i="81"/>
  <c r="B310" i="81"/>
  <c r="U781" i="81"/>
  <c r="AD781" i="81" s="1"/>
  <c r="G781" i="81"/>
  <c r="B781" i="81"/>
  <c r="U780" i="81"/>
  <c r="AD780" i="81" s="1"/>
  <c r="G780" i="81"/>
  <c r="B780" i="81"/>
  <c r="U779" i="81"/>
  <c r="AD779" i="81" s="1"/>
  <c r="G779" i="81"/>
  <c r="B779" i="81"/>
  <c r="U778" i="81"/>
  <c r="AD778" i="81" s="1"/>
  <c r="G778" i="81"/>
  <c r="B778" i="81"/>
  <c r="U777" i="81"/>
  <c r="AD777" i="81" s="1"/>
  <c r="G777" i="81"/>
  <c r="B777" i="81"/>
  <c r="U776" i="81"/>
  <c r="AD776" i="81" s="1"/>
  <c r="G776" i="81"/>
  <c r="B776" i="81"/>
  <c r="AF775" i="81"/>
  <c r="Z775" i="81"/>
  <c r="U775" i="81"/>
  <c r="AI775" i="81" s="1"/>
  <c r="G775" i="81"/>
  <c r="B775" i="81"/>
  <c r="AF774" i="81"/>
  <c r="Z774" i="81"/>
  <c r="U774" i="81"/>
  <c r="AI774" i="81" s="1"/>
  <c r="AJ774" i="81" s="1"/>
  <c r="G774" i="81"/>
  <c r="B774" i="81"/>
  <c r="U773" i="81"/>
  <c r="AD773" i="81" s="1"/>
  <c r="G773" i="81"/>
  <c r="B773" i="81"/>
  <c r="U772" i="81"/>
  <c r="AD772" i="81" s="1"/>
  <c r="G772" i="81"/>
  <c r="B772" i="81"/>
  <c r="AF771" i="81"/>
  <c r="Z771" i="81"/>
  <c r="U771" i="81"/>
  <c r="AI771" i="81" s="1"/>
  <c r="G771" i="81"/>
  <c r="B771" i="81"/>
  <c r="U770" i="81"/>
  <c r="AD770" i="81" s="1"/>
  <c r="G770" i="81"/>
  <c r="B770" i="81"/>
  <c r="AF769" i="81"/>
  <c r="Z769" i="81"/>
  <c r="U769" i="81"/>
  <c r="AI769" i="81" s="1"/>
  <c r="AJ769" i="81" s="1"/>
  <c r="G769" i="81"/>
  <c r="B769" i="81"/>
  <c r="U768" i="81"/>
  <c r="AD768" i="81" s="1"/>
  <c r="G768" i="81"/>
  <c r="B768" i="81"/>
  <c r="U767" i="81"/>
  <c r="AD767" i="81" s="1"/>
  <c r="G767" i="81"/>
  <c r="B767" i="81"/>
  <c r="U761" i="81"/>
  <c r="AD761" i="81" s="1"/>
  <c r="G761" i="81"/>
  <c r="B761" i="81"/>
  <c r="U760" i="81"/>
  <c r="AD760" i="81" s="1"/>
  <c r="AE760" i="81" s="1"/>
  <c r="G760" i="81"/>
  <c r="B760" i="81"/>
  <c r="U756" i="81"/>
  <c r="AD756" i="81" s="1"/>
  <c r="G756" i="81"/>
  <c r="B756" i="81"/>
  <c r="U753" i="81"/>
  <c r="AD753" i="81" s="1"/>
  <c r="G753" i="81"/>
  <c r="B753" i="81"/>
  <c r="U752" i="81"/>
  <c r="AD752" i="81" s="1"/>
  <c r="G752" i="81"/>
  <c r="B752" i="81"/>
  <c r="U748" i="81"/>
  <c r="AD748" i="81" s="1"/>
  <c r="G748" i="81"/>
  <c r="B748" i="81"/>
  <c r="U747" i="81"/>
  <c r="AD747" i="81" s="1"/>
  <c r="G747" i="81"/>
  <c r="B747" i="81"/>
  <c r="U746" i="81"/>
  <c r="AD746" i="81" s="1"/>
  <c r="G746" i="81"/>
  <c r="B746" i="81"/>
  <c r="U743" i="81"/>
  <c r="AD743" i="81" s="1"/>
  <c r="G743" i="81"/>
  <c r="B743" i="81"/>
  <c r="BF742" i="81"/>
  <c r="U742" i="81"/>
  <c r="AD742" i="81" s="1"/>
  <c r="G742" i="81"/>
  <c r="B742" i="81"/>
  <c r="BF741" i="81"/>
  <c r="U741" i="81"/>
  <c r="AD741" i="81" s="1"/>
  <c r="G741" i="81"/>
  <c r="B741" i="81"/>
  <c r="BF740" i="81"/>
  <c r="U740" i="81"/>
  <c r="AD740" i="81" s="1"/>
  <c r="G740" i="81"/>
  <c r="B740" i="81"/>
  <c r="BF763" i="81"/>
  <c r="U763" i="81"/>
  <c r="AD763" i="81" s="1"/>
  <c r="G763" i="81"/>
  <c r="B763" i="81"/>
  <c r="BF739" i="81"/>
  <c r="U739" i="81"/>
  <c r="AD739" i="81" s="1"/>
  <c r="G739" i="81"/>
  <c r="B739" i="81"/>
  <c r="BF737" i="81"/>
  <c r="U737" i="81"/>
  <c r="AD737" i="81" s="1"/>
  <c r="G737" i="81"/>
  <c r="B737" i="81"/>
  <c r="BF736" i="81"/>
  <c r="U736" i="81"/>
  <c r="AD736" i="81" s="1"/>
  <c r="G736" i="81"/>
  <c r="B736" i="81"/>
  <c r="BF734" i="81"/>
  <c r="U734" i="81"/>
  <c r="AD734" i="81" s="1"/>
  <c r="G734" i="81"/>
  <c r="B734" i="81"/>
  <c r="BF733" i="81"/>
  <c r="U733" i="81"/>
  <c r="AD733" i="81" s="1"/>
  <c r="G733" i="81"/>
  <c r="B733" i="81"/>
  <c r="BF731" i="81"/>
  <c r="U731" i="81"/>
  <c r="AD731" i="81" s="1"/>
  <c r="AE731" i="81" s="1"/>
  <c r="G731" i="81"/>
  <c r="B731" i="81"/>
  <c r="BF729" i="81"/>
  <c r="U729" i="81"/>
  <c r="AD729" i="81" s="1"/>
  <c r="G729" i="81"/>
  <c r="B729" i="81"/>
  <c r="BF709" i="81"/>
  <c r="U709" i="81"/>
  <c r="AD709" i="81" s="1"/>
  <c r="G709" i="81"/>
  <c r="B709" i="81"/>
  <c r="U699" i="81"/>
  <c r="AD699" i="81" s="1"/>
  <c r="G699" i="81"/>
  <c r="B699" i="81"/>
  <c r="U697" i="81"/>
  <c r="AD697" i="81" s="1"/>
  <c r="G697" i="81"/>
  <c r="B697" i="81"/>
  <c r="U694" i="81"/>
  <c r="AD694" i="81" s="1"/>
  <c r="G694" i="81"/>
  <c r="B694" i="81"/>
  <c r="U692" i="81"/>
  <c r="AD692" i="81" s="1"/>
  <c r="G692" i="81"/>
  <c r="B692" i="81"/>
  <c r="U691" i="81"/>
  <c r="AD691" i="81" s="1"/>
  <c r="G691" i="81"/>
  <c r="B691" i="81"/>
  <c r="U689" i="81"/>
  <c r="AD689" i="81" s="1"/>
  <c r="G689" i="81"/>
  <c r="B689" i="81"/>
  <c r="U679" i="81"/>
  <c r="AD679" i="81" s="1"/>
  <c r="G679" i="81"/>
  <c r="B679" i="81"/>
  <c r="U676" i="81"/>
  <c r="AD676" i="81" s="1"/>
  <c r="G676" i="81"/>
  <c r="B676" i="81"/>
  <c r="U671" i="81"/>
  <c r="AD671" i="81" s="1"/>
  <c r="G671" i="81"/>
  <c r="B671" i="81"/>
  <c r="U667" i="81"/>
  <c r="AD667" i="81" s="1"/>
  <c r="G667" i="81"/>
  <c r="B667" i="81"/>
  <c r="U666" i="81"/>
  <c r="AD666" i="81" s="1"/>
  <c r="G666" i="81"/>
  <c r="B666" i="81"/>
  <c r="U662" i="81"/>
  <c r="AD662" i="81" s="1"/>
  <c r="G662" i="81"/>
  <c r="B662" i="81"/>
  <c r="U644" i="81"/>
  <c r="AD644" i="81" s="1"/>
  <c r="G644" i="81"/>
  <c r="B644" i="81"/>
  <c r="U640" i="81"/>
  <c r="AD640" i="81" s="1"/>
  <c r="G640" i="81"/>
  <c r="B640" i="81"/>
  <c r="U639" i="81"/>
  <c r="AD639" i="81" s="1"/>
  <c r="G639" i="81"/>
  <c r="B639" i="81"/>
  <c r="U637" i="81"/>
  <c r="AD637" i="81" s="1"/>
  <c r="G637" i="81"/>
  <c r="B637" i="81"/>
  <c r="U636" i="81"/>
  <c r="AD636" i="81" s="1"/>
  <c r="G636" i="81"/>
  <c r="B636" i="81"/>
  <c r="U635" i="81"/>
  <c r="AD635" i="81" s="1"/>
  <c r="G635" i="81"/>
  <c r="B635" i="81"/>
  <c r="U634" i="81"/>
  <c r="AD634" i="81" s="1"/>
  <c r="G634" i="81"/>
  <c r="B634" i="81"/>
  <c r="U631" i="81"/>
  <c r="AD631" i="81" s="1"/>
  <c r="G631" i="81"/>
  <c r="B631" i="81"/>
  <c r="U630" i="81"/>
  <c r="AD630" i="81" s="1"/>
  <c r="G630" i="81"/>
  <c r="B630" i="81"/>
  <c r="U629" i="81"/>
  <c r="AD629" i="81" s="1"/>
  <c r="G629" i="81"/>
  <c r="B629" i="81"/>
  <c r="U628" i="81"/>
  <c r="AD628" i="81" s="1"/>
  <c r="G628" i="81"/>
  <c r="B628" i="81"/>
  <c r="U627" i="81"/>
  <c r="AD627" i="81" s="1"/>
  <c r="G627" i="81"/>
  <c r="B627" i="81"/>
  <c r="U626" i="81"/>
  <c r="AD626" i="81" s="1"/>
  <c r="G626" i="81"/>
  <c r="B626" i="81"/>
  <c r="U625" i="81"/>
  <c r="AD625" i="81" s="1"/>
  <c r="G625" i="81"/>
  <c r="B625" i="81"/>
  <c r="U622" i="81"/>
  <c r="AD622" i="81" s="1"/>
  <c r="G622" i="81"/>
  <c r="B622" i="81"/>
  <c r="BF619" i="81"/>
  <c r="U619" i="81"/>
  <c r="AD619" i="81" s="1"/>
  <c r="G619" i="81"/>
  <c r="B619" i="81"/>
  <c r="BF618" i="81"/>
  <c r="U618" i="81"/>
  <c r="AD618" i="81" s="1"/>
  <c r="G618" i="81"/>
  <c r="B618" i="81"/>
  <c r="BF617" i="81"/>
  <c r="U617" i="81"/>
  <c r="AD617" i="81" s="1"/>
  <c r="G617" i="81"/>
  <c r="B617" i="81"/>
  <c r="BF613" i="81"/>
  <c r="U613" i="81"/>
  <c r="AD613" i="81" s="1"/>
  <c r="G613" i="81"/>
  <c r="B613" i="81"/>
  <c r="U611" i="81"/>
  <c r="AD611" i="81" s="1"/>
  <c r="G611" i="81"/>
  <c r="B611" i="81"/>
  <c r="U609" i="81"/>
  <c r="AD609" i="81" s="1"/>
  <c r="G609" i="81"/>
  <c r="B609" i="81"/>
  <c r="U607" i="81"/>
  <c r="AD607" i="81" s="1"/>
  <c r="G607" i="81"/>
  <c r="B607" i="81"/>
  <c r="U602" i="81"/>
  <c r="AD602" i="81" s="1"/>
  <c r="G602" i="81"/>
  <c r="B602" i="81"/>
  <c r="U600" i="81"/>
  <c r="AD600" i="81" s="1"/>
  <c r="G600" i="81"/>
  <c r="B600" i="81"/>
  <c r="U599" i="81"/>
  <c r="AD599" i="81" s="1"/>
  <c r="G599" i="81"/>
  <c r="B599" i="81"/>
  <c r="U598" i="81"/>
  <c r="AD598" i="81" s="1"/>
  <c r="G598" i="81"/>
  <c r="B598" i="81"/>
  <c r="U595" i="81"/>
  <c r="AD595" i="81" s="1"/>
  <c r="G595" i="81"/>
  <c r="B595" i="81"/>
  <c r="U592" i="81"/>
  <c r="AD592" i="81" s="1"/>
  <c r="AE592" i="81" s="1"/>
  <c r="AI592" i="81" s="1"/>
  <c r="AJ592" i="81" s="1"/>
  <c r="G592" i="81"/>
  <c r="B592" i="81"/>
  <c r="U591" i="81"/>
  <c r="AD591" i="81" s="1"/>
  <c r="G591" i="81"/>
  <c r="B591" i="81"/>
  <c r="U586" i="81"/>
  <c r="AD586" i="81" s="1"/>
  <c r="G586" i="81"/>
  <c r="B586" i="81"/>
  <c r="U518" i="81"/>
  <c r="AD518" i="81" s="1"/>
  <c r="G518" i="81"/>
  <c r="B518" i="81"/>
  <c r="BF462" i="81"/>
  <c r="U462" i="81"/>
  <c r="AD462" i="81" s="1"/>
  <c r="G462" i="81"/>
  <c r="B462" i="81"/>
  <c r="U416" i="81"/>
  <c r="AD416" i="81" s="1"/>
  <c r="G416" i="81"/>
  <c r="B416" i="81"/>
  <c r="U415" i="81"/>
  <c r="AD415" i="81" s="1"/>
  <c r="G415" i="81"/>
  <c r="B415" i="81"/>
  <c r="BF412" i="81"/>
  <c r="U412" i="81"/>
  <c r="AD412" i="81" s="1"/>
  <c r="G412" i="81"/>
  <c r="B412" i="81"/>
  <c r="BF411" i="81"/>
  <c r="U411" i="81"/>
  <c r="AD411" i="81" s="1"/>
  <c r="G411" i="81"/>
  <c r="B411" i="81"/>
  <c r="BF410" i="81"/>
  <c r="U410" i="81"/>
  <c r="AD410" i="81" s="1"/>
  <c r="G410" i="81"/>
  <c r="B410" i="81"/>
  <c r="BF409" i="81"/>
  <c r="U409" i="81"/>
  <c r="AD409" i="81" s="1"/>
  <c r="G409" i="81"/>
  <c r="B409" i="81"/>
  <c r="BF408" i="81"/>
  <c r="U408" i="81"/>
  <c r="AD408" i="81" s="1"/>
  <c r="G408" i="81"/>
  <c r="B408" i="81"/>
  <c r="BF407" i="81"/>
  <c r="U407" i="81"/>
  <c r="AD407" i="81" s="1"/>
  <c r="G407" i="81"/>
  <c r="B407" i="81"/>
  <c r="BF406" i="81"/>
  <c r="U406" i="81"/>
  <c r="AD406" i="81" s="1"/>
  <c r="G406" i="81"/>
  <c r="B406" i="81"/>
  <c r="U404" i="81"/>
  <c r="AD404" i="81" s="1"/>
  <c r="G404" i="81"/>
  <c r="B404" i="81"/>
  <c r="U403" i="81"/>
  <c r="AD403" i="81" s="1"/>
  <c r="G403" i="81"/>
  <c r="B403" i="81"/>
  <c r="U401" i="81"/>
  <c r="AD401" i="81" s="1"/>
  <c r="G401" i="81"/>
  <c r="B401" i="81"/>
  <c r="U397" i="81"/>
  <c r="AD397" i="81" s="1"/>
  <c r="G397" i="81"/>
  <c r="B397" i="81"/>
  <c r="U395" i="81"/>
  <c r="AD395" i="81" s="1"/>
  <c r="G395" i="81"/>
  <c r="B395" i="81"/>
  <c r="U392" i="81"/>
  <c r="AD392" i="81" s="1"/>
  <c r="AE392" i="81" s="1"/>
  <c r="G392" i="81"/>
  <c r="B392" i="81"/>
  <c r="U391" i="81"/>
  <c r="AD391" i="81" s="1"/>
  <c r="G391" i="81"/>
  <c r="B391" i="81"/>
  <c r="U390" i="81"/>
  <c r="AD390" i="81" s="1"/>
  <c r="G390" i="81"/>
  <c r="B390" i="81"/>
  <c r="U385" i="81"/>
  <c r="AD385" i="81" s="1"/>
  <c r="G385" i="81"/>
  <c r="B385" i="81"/>
  <c r="U382" i="81"/>
  <c r="AD382" i="81" s="1"/>
  <c r="G382" i="81"/>
  <c r="B382" i="81"/>
  <c r="U380" i="81"/>
  <c r="AD380" i="81" s="1"/>
  <c r="G380" i="81"/>
  <c r="B380" i="81"/>
  <c r="U378" i="81"/>
  <c r="AD378" i="81" s="1"/>
  <c r="G378" i="81"/>
  <c r="B378" i="81"/>
  <c r="U374" i="81"/>
  <c r="AD374" i="81" s="1"/>
  <c r="G374" i="81"/>
  <c r="B374" i="81"/>
  <c r="U373" i="81"/>
  <c r="AD373" i="81" s="1"/>
  <c r="G373" i="81"/>
  <c r="B373" i="81"/>
  <c r="U332" i="81"/>
  <c r="AD332" i="81" s="1"/>
  <c r="G332" i="81"/>
  <c r="B332" i="81"/>
  <c r="BF331" i="81"/>
  <c r="U331" i="81"/>
  <c r="AD331" i="81" s="1"/>
  <c r="G331" i="81"/>
  <c r="B331" i="81"/>
  <c r="BF330" i="81"/>
  <c r="U330" i="81"/>
  <c r="AD330" i="81" s="1"/>
  <c r="G330" i="81"/>
  <c r="B330" i="81"/>
  <c r="BF328" i="81"/>
  <c r="U328" i="81"/>
  <c r="AD328" i="81" s="1"/>
  <c r="G328" i="81"/>
  <c r="B328" i="81"/>
  <c r="U87" i="81"/>
  <c r="AD87" i="81" s="1"/>
  <c r="G87" i="81"/>
  <c r="B87" i="81"/>
  <c r="U63" i="81"/>
  <c r="AD63" i="81" s="1"/>
  <c r="G63" i="81"/>
  <c r="B63" i="81"/>
  <c r="U327" i="81"/>
  <c r="AD327" i="81" s="1"/>
  <c r="G327" i="81"/>
  <c r="B327" i="81"/>
  <c r="U326" i="81"/>
  <c r="AD326" i="81" s="1"/>
  <c r="G326" i="81"/>
  <c r="B326" i="81"/>
  <c r="U321" i="81"/>
  <c r="AD321" i="81" s="1"/>
  <c r="G321" i="81"/>
  <c r="B321" i="81"/>
  <c r="U320" i="81"/>
  <c r="AD320" i="81" s="1"/>
  <c r="G320" i="81"/>
  <c r="B320" i="81"/>
  <c r="U317" i="81"/>
  <c r="AD317" i="81" s="1"/>
  <c r="G317" i="81"/>
  <c r="B317" i="81"/>
  <c r="U316" i="81"/>
  <c r="AD316" i="81" s="1"/>
  <c r="G316" i="81"/>
  <c r="B316" i="81"/>
  <c r="BF315" i="81"/>
  <c r="U315" i="81"/>
  <c r="AD315" i="81" s="1"/>
  <c r="G315" i="81"/>
  <c r="B315" i="81"/>
  <c r="U314" i="81"/>
  <c r="AD314" i="81" s="1"/>
  <c r="G314" i="81"/>
  <c r="B314" i="81"/>
  <c r="U313" i="81"/>
  <c r="AD313" i="81" s="1"/>
  <c r="G313" i="81"/>
  <c r="B313" i="81"/>
  <c r="U312" i="81"/>
  <c r="AD312" i="81" s="1"/>
  <c r="G312" i="81"/>
  <c r="B312" i="81"/>
  <c r="AD309" i="81"/>
  <c r="G309" i="81"/>
  <c r="B309" i="81"/>
  <c r="U308" i="81"/>
  <c r="AD308" i="81" s="1"/>
  <c r="G308" i="81"/>
  <c r="B308" i="81"/>
  <c r="U307" i="81"/>
  <c r="AD307" i="81" s="1"/>
  <c r="G307" i="81"/>
  <c r="B307" i="81"/>
  <c r="U306" i="81"/>
  <c r="AD306" i="81" s="1"/>
  <c r="G306" i="81"/>
  <c r="B306" i="81"/>
  <c r="BF324" i="81"/>
  <c r="AD324" i="81"/>
  <c r="G324" i="81"/>
  <c r="B324" i="81"/>
  <c r="U305" i="81"/>
  <c r="AD305" i="81" s="1"/>
  <c r="G305" i="81"/>
  <c r="B305" i="81"/>
  <c r="U303" i="81"/>
  <c r="AD303" i="81" s="1"/>
  <c r="G303" i="81"/>
  <c r="B303" i="81"/>
  <c r="U304" i="81"/>
  <c r="AD304" i="81" s="1"/>
  <c r="G304" i="81"/>
  <c r="B304" i="81"/>
  <c r="G325" i="81"/>
  <c r="B325" i="81"/>
  <c r="U302" i="81"/>
  <c r="AD302" i="81" s="1"/>
  <c r="G302" i="81"/>
  <c r="B302" i="81"/>
  <c r="U301" i="81"/>
  <c r="AD301" i="81" s="1"/>
  <c r="G301" i="81"/>
  <c r="B301" i="81"/>
  <c r="U300" i="81"/>
  <c r="AD300" i="81" s="1"/>
  <c r="G300" i="81"/>
  <c r="B300" i="81"/>
  <c r="AD299" i="81"/>
  <c r="G299" i="81"/>
  <c r="B299" i="81"/>
  <c r="U298" i="81"/>
  <c r="AD298" i="81" s="1"/>
  <c r="G298" i="81"/>
  <c r="B298" i="81"/>
  <c r="U785" i="81"/>
  <c r="AD785" i="81" s="1"/>
  <c r="G785" i="81"/>
  <c r="B785" i="81"/>
  <c r="U784" i="81"/>
  <c r="AD784" i="81" s="1"/>
  <c r="G784" i="81"/>
  <c r="B784" i="81"/>
  <c r="U783" i="81"/>
  <c r="AD783" i="81" s="1"/>
  <c r="G783" i="81"/>
  <c r="B783" i="81"/>
  <c r="U782" i="81"/>
  <c r="AD782" i="81" s="1"/>
  <c r="G782" i="81"/>
  <c r="B782" i="81"/>
  <c r="AF435" i="81"/>
  <c r="Z435" i="81"/>
  <c r="U435" i="81"/>
  <c r="AI435" i="81" s="1"/>
  <c r="AJ435" i="81" s="1"/>
  <c r="G435" i="81"/>
  <c r="B435" i="81"/>
  <c r="AF434" i="81"/>
  <c r="Z434" i="81"/>
  <c r="U434" i="81"/>
  <c r="AI434" i="81" s="1"/>
  <c r="AJ434" i="81" s="1"/>
  <c r="G434" i="81"/>
  <c r="B434" i="81"/>
  <c r="AF433" i="81"/>
  <c r="Z433" i="81"/>
  <c r="U433" i="81"/>
  <c r="AI433" i="81" s="1"/>
  <c r="AJ433" i="81" s="1"/>
  <c r="G433" i="81"/>
  <c r="B433" i="81"/>
  <c r="AF432" i="81"/>
  <c r="Z432" i="81"/>
  <c r="U432" i="81"/>
  <c r="AI432" i="81" s="1"/>
  <c r="AJ432" i="81" s="1"/>
  <c r="G432" i="81"/>
  <c r="B432" i="81"/>
  <c r="AF431" i="81"/>
  <c r="Z431" i="81"/>
  <c r="U431" i="81"/>
  <c r="AI431" i="81" s="1"/>
  <c r="G431" i="81"/>
  <c r="B431" i="81"/>
  <c r="U430" i="81"/>
  <c r="AD430" i="81" s="1"/>
  <c r="G430" i="81"/>
  <c r="B430" i="81"/>
  <c r="U429" i="81"/>
  <c r="AD429" i="81" s="1"/>
  <c r="G429" i="81"/>
  <c r="B429" i="81"/>
  <c r="U428" i="81"/>
  <c r="AD428" i="81" s="1"/>
  <c r="G428" i="81"/>
  <c r="B428" i="81"/>
  <c r="U427" i="81"/>
  <c r="AD427" i="81" s="1"/>
  <c r="G427" i="81"/>
  <c r="B427" i="81"/>
  <c r="U426" i="81"/>
  <c r="AD426" i="81" s="1"/>
  <c r="G426" i="81"/>
  <c r="B426" i="81"/>
  <c r="U425" i="81"/>
  <c r="AD425" i="81" s="1"/>
  <c r="G425" i="81"/>
  <c r="B425" i="81"/>
  <c r="U424" i="81"/>
  <c r="AD424" i="81" s="1"/>
  <c r="G424" i="81"/>
  <c r="B424" i="81"/>
  <c r="U423" i="81"/>
  <c r="AD423" i="81" s="1"/>
  <c r="G423" i="81"/>
  <c r="B423" i="81"/>
  <c r="U422" i="81"/>
  <c r="AD422" i="81" s="1"/>
  <c r="G422" i="81"/>
  <c r="B422" i="81"/>
  <c r="AF421" i="81"/>
  <c r="Z421" i="81"/>
  <c r="U421" i="81"/>
  <c r="AI421" i="81" s="1"/>
  <c r="AJ421" i="81" s="1"/>
  <c r="G421" i="81"/>
  <c r="B421" i="81"/>
  <c r="U420" i="81"/>
  <c r="AD420" i="81" s="1"/>
  <c r="G420" i="81"/>
  <c r="B420" i="81"/>
  <c r="AF419" i="81"/>
  <c r="Z419" i="81"/>
  <c r="U419" i="81"/>
  <c r="AI419" i="81" s="1"/>
  <c r="AJ419" i="81" s="1"/>
  <c r="G419" i="81"/>
  <c r="B419" i="81"/>
  <c r="U759" i="81"/>
  <c r="G759" i="81"/>
  <c r="B759" i="81"/>
  <c r="U758" i="81"/>
  <c r="AD758" i="81" s="1"/>
  <c r="G758" i="81"/>
  <c r="B758" i="81"/>
  <c r="BF765" i="81"/>
  <c r="U765" i="81"/>
  <c r="AD765" i="81" s="1"/>
  <c r="G765" i="81"/>
  <c r="B765" i="81"/>
  <c r="U735" i="81"/>
  <c r="AD735" i="81" s="1"/>
  <c r="G735" i="81"/>
  <c r="B735" i="81"/>
  <c r="U755" i="81"/>
  <c r="AD755" i="81" s="1"/>
  <c r="G755" i="81"/>
  <c r="B755" i="81"/>
  <c r="U757" i="81"/>
  <c r="AD757" i="81" s="1"/>
  <c r="G757" i="81"/>
  <c r="B757" i="81"/>
  <c r="U751" i="81"/>
  <c r="AD751" i="81" s="1"/>
  <c r="G751" i="81"/>
  <c r="B751" i="81"/>
  <c r="U750" i="81"/>
  <c r="AD750" i="81" s="1"/>
  <c r="G750" i="81"/>
  <c r="B750" i="81"/>
  <c r="BF764" i="81"/>
  <c r="U764" i="81"/>
  <c r="AD764" i="81" s="1"/>
  <c r="G764" i="81"/>
  <c r="B764" i="81"/>
  <c r="BF732" i="81"/>
  <c r="U732" i="81"/>
  <c r="AD732" i="81" s="1"/>
  <c r="G732" i="81"/>
  <c r="B732" i="81"/>
  <c r="U754" i="81"/>
  <c r="AD754" i="81" s="1"/>
  <c r="G754" i="81"/>
  <c r="B754" i="81"/>
  <c r="U749" i="81"/>
  <c r="AD749" i="81" s="1"/>
  <c r="G749" i="81"/>
  <c r="B749" i="81"/>
  <c r="BF738" i="81"/>
  <c r="U738" i="81"/>
  <c r="AD738" i="81" s="1"/>
  <c r="G738" i="81"/>
  <c r="B738" i="81"/>
  <c r="U745" i="81"/>
  <c r="AD745" i="81" s="1"/>
  <c r="G745" i="81"/>
  <c r="B745" i="81"/>
  <c r="U744" i="81"/>
  <c r="AD744" i="81" s="1"/>
  <c r="G744" i="81"/>
  <c r="B744" i="81"/>
  <c r="BF730" i="81"/>
  <c r="U730" i="81"/>
  <c r="AD730" i="81" s="1"/>
  <c r="G730" i="81"/>
  <c r="B730" i="81"/>
  <c r="BF762" i="81"/>
  <c r="U762" i="81"/>
  <c r="AD762" i="81" s="1"/>
  <c r="G762" i="81"/>
  <c r="B762" i="81"/>
  <c r="U708" i="81"/>
  <c r="AD708" i="81" s="1"/>
  <c r="G708" i="81"/>
  <c r="B708" i="81"/>
  <c r="U707" i="81"/>
  <c r="AD707" i="81" s="1"/>
  <c r="G707" i="81"/>
  <c r="B707" i="81"/>
  <c r="U706" i="81"/>
  <c r="AD706" i="81" s="1"/>
  <c r="G706" i="81"/>
  <c r="B706" i="81"/>
  <c r="U705" i="81"/>
  <c r="AD705" i="81" s="1"/>
  <c r="G705" i="81"/>
  <c r="B705" i="81"/>
  <c r="U704" i="81"/>
  <c r="AD704" i="81" s="1"/>
  <c r="AE704" i="81" s="1"/>
  <c r="G704" i="81"/>
  <c r="B704" i="81"/>
  <c r="BF703" i="81"/>
  <c r="U703" i="81"/>
  <c r="AD703" i="81" s="1"/>
  <c r="G703" i="81"/>
  <c r="B703" i="81"/>
  <c r="U702" i="81"/>
  <c r="AD702" i="81" s="1"/>
  <c r="G702" i="81"/>
  <c r="B702" i="81"/>
  <c r="U701" i="81"/>
  <c r="AD701" i="81" s="1"/>
  <c r="G701" i="81"/>
  <c r="B701" i="81"/>
  <c r="U700" i="81"/>
  <c r="AD700" i="81" s="1"/>
  <c r="G700" i="81"/>
  <c r="B700" i="81"/>
  <c r="BF698" i="81"/>
  <c r="U698" i="81"/>
  <c r="AD698" i="81" s="1"/>
  <c r="G698" i="81"/>
  <c r="B698" i="81"/>
  <c r="U696" i="81"/>
  <c r="AD696" i="81" s="1"/>
  <c r="G696" i="81"/>
  <c r="B696" i="81"/>
  <c r="BF695" i="81"/>
  <c r="U695" i="81"/>
  <c r="AD695" i="81" s="1"/>
  <c r="G695" i="81"/>
  <c r="B695" i="81"/>
  <c r="U693" i="81"/>
  <c r="AD693" i="81" s="1"/>
  <c r="G693" i="81"/>
  <c r="B693" i="81"/>
  <c r="U690" i="81"/>
  <c r="AD690" i="81" s="1"/>
  <c r="G690" i="81"/>
  <c r="B690" i="81"/>
  <c r="U688" i="81"/>
  <c r="AD688" i="81" s="1"/>
  <c r="G688" i="81"/>
  <c r="B688" i="81"/>
  <c r="U687" i="81"/>
  <c r="AD687" i="81" s="1"/>
  <c r="G687" i="81"/>
  <c r="B687" i="81"/>
  <c r="U686" i="81"/>
  <c r="AD686" i="81" s="1"/>
  <c r="G686" i="81"/>
  <c r="B686" i="81"/>
  <c r="U685" i="81"/>
  <c r="AD685" i="81" s="1"/>
  <c r="G685" i="81"/>
  <c r="B685" i="81"/>
  <c r="U684" i="81"/>
  <c r="AD684" i="81" s="1"/>
  <c r="G684" i="81"/>
  <c r="B684" i="81"/>
  <c r="U683" i="81"/>
  <c r="AD683" i="81" s="1"/>
  <c r="G683" i="81"/>
  <c r="B683" i="81"/>
  <c r="U682" i="81"/>
  <c r="AD682" i="81" s="1"/>
  <c r="G682" i="81"/>
  <c r="B682" i="81"/>
  <c r="U681" i="81"/>
  <c r="AD681" i="81" s="1"/>
  <c r="G681" i="81"/>
  <c r="B681" i="81"/>
  <c r="U680" i="81"/>
  <c r="AD680" i="81" s="1"/>
  <c r="G680" i="81"/>
  <c r="B680" i="81"/>
  <c r="U678" i="81"/>
  <c r="AD678" i="81" s="1"/>
  <c r="G678" i="81"/>
  <c r="B678" i="81"/>
  <c r="U675" i="81"/>
  <c r="AD675" i="81" s="1"/>
  <c r="G675" i="81"/>
  <c r="B675" i="81"/>
  <c r="U674" i="81"/>
  <c r="AD674" i="81" s="1"/>
  <c r="G674" i="81"/>
  <c r="B674" i="81"/>
  <c r="U673" i="81"/>
  <c r="AD673" i="81" s="1"/>
  <c r="G673" i="81"/>
  <c r="B673" i="81"/>
  <c r="U672" i="81"/>
  <c r="AD672" i="81" s="1"/>
  <c r="G672" i="81"/>
  <c r="B672" i="81"/>
  <c r="U670" i="81"/>
  <c r="AD670" i="81" s="1"/>
  <c r="G670" i="81"/>
  <c r="B670" i="81"/>
  <c r="U669" i="81"/>
  <c r="AD669" i="81" s="1"/>
  <c r="G669" i="81"/>
  <c r="B669" i="81"/>
  <c r="U668" i="81"/>
  <c r="AD668" i="81" s="1"/>
  <c r="G668" i="81"/>
  <c r="B668" i="81"/>
  <c r="U665" i="81"/>
  <c r="AD665" i="81" s="1"/>
  <c r="G665" i="81"/>
  <c r="B665" i="81"/>
  <c r="U664" i="81"/>
  <c r="AD664" i="81" s="1"/>
  <c r="G664" i="81"/>
  <c r="B664" i="81"/>
  <c r="U663" i="81"/>
  <c r="AD663" i="81" s="1"/>
  <c r="G663" i="81"/>
  <c r="B663" i="81"/>
  <c r="U661" i="81"/>
  <c r="AD661" i="81" s="1"/>
  <c r="G661" i="81"/>
  <c r="B661" i="81"/>
  <c r="U660" i="81"/>
  <c r="AD660" i="81" s="1"/>
  <c r="G660" i="81"/>
  <c r="B660" i="81"/>
  <c r="U659" i="81"/>
  <c r="AD659" i="81" s="1"/>
  <c r="G659" i="81"/>
  <c r="B659" i="81"/>
  <c r="U658" i="81"/>
  <c r="AD658" i="81" s="1"/>
  <c r="G658" i="81"/>
  <c r="B658" i="81"/>
  <c r="U657" i="81"/>
  <c r="AD657" i="81" s="1"/>
  <c r="G657" i="81"/>
  <c r="B657" i="81"/>
  <c r="U656" i="81"/>
  <c r="AD656" i="81" s="1"/>
  <c r="G656" i="81"/>
  <c r="B656" i="81"/>
  <c r="U655" i="81"/>
  <c r="AD655" i="81" s="1"/>
  <c r="G655" i="81"/>
  <c r="B655" i="81"/>
  <c r="U654" i="81"/>
  <c r="AD654" i="81" s="1"/>
  <c r="AE654" i="81" s="1"/>
  <c r="G654" i="81"/>
  <c r="B654" i="81"/>
  <c r="U653" i="81"/>
  <c r="AD653" i="81" s="1"/>
  <c r="G653" i="81"/>
  <c r="B653" i="81"/>
  <c r="U652" i="81"/>
  <c r="AD652" i="81" s="1"/>
  <c r="G652" i="81"/>
  <c r="B652" i="81"/>
  <c r="U651" i="81"/>
  <c r="AD651" i="81" s="1"/>
  <c r="G651" i="81"/>
  <c r="B651" i="81"/>
  <c r="U650" i="81"/>
  <c r="AD650" i="81" s="1"/>
  <c r="G650" i="81"/>
  <c r="B650" i="81"/>
  <c r="U649" i="81"/>
  <c r="AD649" i="81" s="1"/>
  <c r="G649" i="81"/>
  <c r="B649" i="81"/>
  <c r="U648" i="81"/>
  <c r="AD648" i="81" s="1"/>
  <c r="G648" i="81"/>
  <c r="B648" i="81"/>
  <c r="U647" i="81"/>
  <c r="AD647" i="81" s="1"/>
  <c r="G647" i="81"/>
  <c r="B647" i="81"/>
  <c r="U646" i="81"/>
  <c r="AD646" i="81" s="1"/>
  <c r="G646" i="81"/>
  <c r="B646" i="81"/>
  <c r="U645" i="81"/>
  <c r="AD645" i="81" s="1"/>
  <c r="G645" i="81"/>
  <c r="B645" i="81"/>
  <c r="U643" i="81"/>
  <c r="AD643" i="81" s="1"/>
  <c r="G643" i="81"/>
  <c r="B643" i="81"/>
  <c r="U642" i="81"/>
  <c r="AD642" i="81" s="1"/>
  <c r="G642" i="81"/>
  <c r="B642" i="81"/>
  <c r="U641" i="81"/>
  <c r="AD641" i="81" s="1"/>
  <c r="G641" i="81"/>
  <c r="B641" i="81"/>
  <c r="U638" i="81"/>
  <c r="AD638" i="81" s="1"/>
  <c r="G638" i="81"/>
  <c r="B638" i="81"/>
  <c r="U633" i="81"/>
  <c r="AD633" i="81" s="1"/>
  <c r="G633" i="81"/>
  <c r="B633" i="81"/>
  <c r="U632" i="81"/>
  <c r="AD632" i="81" s="1"/>
  <c r="G632" i="81"/>
  <c r="B632" i="81"/>
  <c r="U624" i="81"/>
  <c r="AD624" i="81" s="1"/>
  <c r="G624" i="81"/>
  <c r="B624" i="81"/>
  <c r="U623" i="81"/>
  <c r="AD623" i="81" s="1"/>
  <c r="G623" i="81"/>
  <c r="B623" i="81"/>
  <c r="U621" i="81"/>
  <c r="AD621" i="81" s="1"/>
  <c r="G621" i="81"/>
  <c r="B621" i="81"/>
  <c r="U620" i="81"/>
  <c r="AD620" i="81" s="1"/>
  <c r="G620" i="81"/>
  <c r="B620" i="81"/>
  <c r="BF616" i="81"/>
  <c r="U616" i="81"/>
  <c r="AD616" i="81" s="1"/>
  <c r="G616" i="81"/>
  <c r="B616" i="81"/>
  <c r="BF615" i="81"/>
  <c r="U615" i="81"/>
  <c r="AD615" i="81" s="1"/>
  <c r="G615" i="81"/>
  <c r="B615" i="81"/>
  <c r="BF614" i="81"/>
  <c r="U614" i="81"/>
  <c r="AD614" i="81" s="1"/>
  <c r="G614" i="81"/>
  <c r="B614" i="81"/>
  <c r="U612" i="81"/>
  <c r="AD612" i="81" s="1"/>
  <c r="G612" i="81"/>
  <c r="B612" i="81"/>
  <c r="U610" i="81"/>
  <c r="AD610" i="81" s="1"/>
  <c r="G610" i="81"/>
  <c r="B610" i="81"/>
  <c r="U608" i="81"/>
  <c r="AD608" i="81" s="1"/>
  <c r="G608" i="81"/>
  <c r="B608" i="81"/>
  <c r="U606" i="81"/>
  <c r="AD606" i="81" s="1"/>
  <c r="G606" i="81"/>
  <c r="B606" i="81"/>
  <c r="U605" i="81"/>
  <c r="AD605" i="81" s="1"/>
  <c r="G605" i="81"/>
  <c r="B605" i="81"/>
  <c r="U604" i="81"/>
  <c r="AD604" i="81" s="1"/>
  <c r="G604" i="81"/>
  <c r="B604" i="81"/>
  <c r="U603" i="81"/>
  <c r="AD603" i="81" s="1"/>
  <c r="G603" i="81"/>
  <c r="B603" i="81"/>
  <c r="U601" i="81"/>
  <c r="AD601" i="81" s="1"/>
  <c r="G601" i="81"/>
  <c r="B601" i="81"/>
  <c r="U597" i="81"/>
  <c r="AD597" i="81" s="1"/>
  <c r="G597" i="81"/>
  <c r="B597" i="81"/>
  <c r="U596" i="81"/>
  <c r="AD596" i="81" s="1"/>
  <c r="G596" i="81"/>
  <c r="B596" i="81"/>
  <c r="U594" i="81"/>
  <c r="AD594" i="81" s="1"/>
  <c r="G594" i="81"/>
  <c r="B594" i="81"/>
  <c r="U593" i="81"/>
  <c r="AD593" i="81" s="1"/>
  <c r="G593" i="81"/>
  <c r="B593" i="81"/>
  <c r="U590" i="81"/>
  <c r="AD590" i="81" s="1"/>
  <c r="G590" i="81"/>
  <c r="B590" i="81"/>
  <c r="U589" i="81"/>
  <c r="AD589" i="81" s="1"/>
  <c r="G589" i="81"/>
  <c r="B589" i="81"/>
  <c r="U588" i="81"/>
  <c r="AD588" i="81" s="1"/>
  <c r="G588" i="81"/>
  <c r="B588" i="81"/>
  <c r="U587" i="81"/>
  <c r="AD587" i="81" s="1"/>
  <c r="G587" i="81"/>
  <c r="B587" i="81"/>
  <c r="U585" i="81"/>
  <c r="AD585" i="81" s="1"/>
  <c r="G585" i="81"/>
  <c r="B585" i="81"/>
  <c r="U584" i="81"/>
  <c r="AD584" i="81" s="1"/>
  <c r="G584" i="81"/>
  <c r="B584" i="81"/>
  <c r="U583" i="81"/>
  <c r="AD583" i="81" s="1"/>
  <c r="G583" i="81"/>
  <c r="B583" i="81"/>
  <c r="U582" i="81"/>
  <c r="AD582" i="81" s="1"/>
  <c r="G582" i="81"/>
  <c r="B582" i="81"/>
  <c r="U581" i="81"/>
  <c r="AD581" i="81" s="1"/>
  <c r="G581" i="81"/>
  <c r="B581" i="81"/>
  <c r="U580" i="81"/>
  <c r="AD580" i="81" s="1"/>
  <c r="G580" i="81"/>
  <c r="B580" i="81"/>
  <c r="U579" i="81"/>
  <c r="AD579" i="81" s="1"/>
  <c r="G579" i="81"/>
  <c r="B579" i="81"/>
  <c r="U578" i="81"/>
  <c r="AD578" i="81" s="1"/>
  <c r="G578" i="81"/>
  <c r="B578" i="81"/>
  <c r="U577" i="81"/>
  <c r="AD577" i="81" s="1"/>
  <c r="G577" i="81"/>
  <c r="B577" i="81"/>
  <c r="U576" i="81"/>
  <c r="AD576" i="81" s="1"/>
  <c r="G576" i="81"/>
  <c r="B576" i="81"/>
  <c r="U575" i="81"/>
  <c r="AD575" i="81" s="1"/>
  <c r="G575" i="81"/>
  <c r="B575" i="81"/>
  <c r="U574" i="81"/>
  <c r="AD574" i="81" s="1"/>
  <c r="G574" i="81"/>
  <c r="B574" i="81"/>
  <c r="U573" i="81"/>
  <c r="AD573" i="81" s="1"/>
  <c r="G573" i="81"/>
  <c r="B573" i="81"/>
  <c r="U572" i="81"/>
  <c r="AD572" i="81" s="1"/>
  <c r="AE572" i="81" s="1"/>
  <c r="Z572" i="81" s="1"/>
  <c r="U564" i="81"/>
  <c r="AD564" i="81" s="1"/>
  <c r="G564" i="81"/>
  <c r="B564" i="81"/>
  <c r="U563" i="81"/>
  <c r="AD563" i="81" s="1"/>
  <c r="G563" i="81"/>
  <c r="B563" i="81"/>
  <c r="U560" i="81"/>
  <c r="AD560" i="81" s="1"/>
  <c r="G560" i="81"/>
  <c r="B560" i="81"/>
  <c r="U558" i="81"/>
  <c r="AD558" i="81" s="1"/>
  <c r="G558" i="81"/>
  <c r="B558" i="81"/>
  <c r="U556" i="81"/>
  <c r="AD556" i="81" s="1"/>
  <c r="G556" i="81"/>
  <c r="B556" i="81"/>
  <c r="U553" i="81"/>
  <c r="AD553" i="81" s="1"/>
  <c r="G553" i="81"/>
  <c r="B553" i="81"/>
  <c r="U547" i="81"/>
  <c r="AD547" i="81" s="1"/>
  <c r="G547" i="81"/>
  <c r="B547" i="81"/>
  <c r="U546" i="81"/>
  <c r="AD546" i="81" s="1"/>
  <c r="G546" i="81"/>
  <c r="B546" i="81"/>
  <c r="U540" i="81"/>
  <c r="AD540" i="81" s="1"/>
  <c r="G540" i="81"/>
  <c r="B540" i="81"/>
  <c r="U532" i="81"/>
  <c r="AD532" i="81" s="1"/>
  <c r="G532" i="81"/>
  <c r="B532" i="81"/>
  <c r="U529" i="81"/>
  <c r="AD529" i="81" s="1"/>
  <c r="G529" i="81"/>
  <c r="B529" i="81"/>
  <c r="U526" i="81"/>
  <c r="AD526" i="81" s="1"/>
  <c r="G526" i="81"/>
  <c r="B526" i="81"/>
  <c r="U503" i="81"/>
  <c r="AD503" i="81" s="1"/>
  <c r="G503" i="81"/>
  <c r="B503" i="81"/>
  <c r="U501" i="81"/>
  <c r="AD501" i="81" s="1"/>
  <c r="G501" i="81"/>
  <c r="B501" i="81"/>
  <c r="U499" i="81"/>
  <c r="AD499" i="81" s="1"/>
  <c r="G499" i="81"/>
  <c r="B499" i="81"/>
  <c r="U485" i="81"/>
  <c r="AD485" i="81" s="1"/>
  <c r="G485" i="81"/>
  <c r="B485" i="81"/>
  <c r="U483" i="81"/>
  <c r="AD483" i="81" s="1"/>
  <c r="G483" i="81"/>
  <c r="B483" i="81"/>
  <c r="U481" i="81"/>
  <c r="AD481" i="81" s="1"/>
  <c r="G481" i="81"/>
  <c r="B481" i="81"/>
  <c r="U476" i="81"/>
  <c r="AD476" i="81" s="1"/>
  <c r="G476" i="81"/>
  <c r="B476" i="81"/>
  <c r="U475" i="81"/>
  <c r="AD475" i="81" s="1"/>
  <c r="G475" i="81"/>
  <c r="B475" i="81"/>
  <c r="U473" i="81"/>
  <c r="AD473" i="81" s="1"/>
  <c r="AE473" i="81" s="1"/>
  <c r="AF473" i="81" s="1"/>
  <c r="G473" i="81"/>
  <c r="B473" i="81"/>
  <c r="U470" i="81"/>
  <c r="AD470" i="81" s="1"/>
  <c r="G470" i="81"/>
  <c r="B470" i="81"/>
  <c r="U469" i="81"/>
  <c r="AD469" i="81" s="1"/>
  <c r="G469" i="81"/>
  <c r="B469" i="81"/>
  <c r="U467" i="81"/>
  <c r="AD467" i="81" s="1"/>
  <c r="G467" i="81"/>
  <c r="B467" i="81"/>
  <c r="U459" i="81"/>
  <c r="AD459" i="81" s="1"/>
  <c r="G459" i="81"/>
  <c r="B459" i="81"/>
  <c r="BF445" i="81"/>
  <c r="U445" i="81"/>
  <c r="AD445" i="81" s="1"/>
  <c r="G445" i="81"/>
  <c r="B445" i="81"/>
  <c r="U444" i="81"/>
  <c r="AD444" i="81" s="1"/>
  <c r="G444" i="81"/>
  <c r="B444" i="81"/>
  <c r="BF463" i="81"/>
  <c r="U463" i="81"/>
  <c r="AD463" i="81" s="1"/>
  <c r="G463" i="81"/>
  <c r="B463" i="81"/>
  <c r="U571" i="81"/>
  <c r="AD571" i="81" s="1"/>
  <c r="G571" i="81"/>
  <c r="B571" i="81"/>
  <c r="BF570" i="81"/>
  <c r="U570" i="81"/>
  <c r="AD570" i="81" s="1"/>
  <c r="G570" i="81"/>
  <c r="B570" i="81"/>
  <c r="U569" i="81"/>
  <c r="AD569" i="81" s="1"/>
  <c r="G569" i="81"/>
  <c r="B569" i="81"/>
  <c r="U568" i="81"/>
  <c r="AD568" i="81" s="1"/>
  <c r="G568" i="81"/>
  <c r="B568" i="81"/>
  <c r="U567" i="81"/>
  <c r="AD567" i="81" s="1"/>
  <c r="AE567" i="81" s="1"/>
  <c r="G567" i="81"/>
  <c r="B567" i="81"/>
  <c r="U566" i="81"/>
  <c r="AD566" i="81" s="1"/>
  <c r="G566" i="81"/>
  <c r="B566" i="81"/>
  <c r="U565" i="81"/>
  <c r="AD565" i="81" s="1"/>
  <c r="G565" i="81"/>
  <c r="B565" i="81"/>
  <c r="U562" i="81"/>
  <c r="AD562" i="81" s="1"/>
  <c r="G562" i="81"/>
  <c r="B562" i="81"/>
  <c r="U561" i="81"/>
  <c r="AD561" i="81" s="1"/>
  <c r="G561" i="81"/>
  <c r="B561" i="81"/>
  <c r="U559" i="81"/>
  <c r="AD559" i="81" s="1"/>
  <c r="G559" i="81"/>
  <c r="B559" i="81"/>
  <c r="U557" i="81"/>
  <c r="AD557" i="81" s="1"/>
  <c r="G557" i="81"/>
  <c r="B557" i="81"/>
  <c r="U555" i="81"/>
  <c r="AD555" i="81" s="1"/>
  <c r="AE555" i="81" s="1"/>
  <c r="G555" i="81"/>
  <c r="B555" i="81"/>
  <c r="U554" i="81"/>
  <c r="AD554" i="81" s="1"/>
  <c r="G554" i="81"/>
  <c r="B554" i="81"/>
  <c r="U552" i="81"/>
  <c r="AD552" i="81" s="1"/>
  <c r="G552" i="81"/>
  <c r="B552" i="81"/>
  <c r="U551" i="81"/>
  <c r="AD551" i="81" s="1"/>
  <c r="G551" i="81"/>
  <c r="B551" i="81"/>
  <c r="U550" i="81"/>
  <c r="AD550" i="81" s="1"/>
  <c r="G550" i="81"/>
  <c r="B550" i="81"/>
  <c r="U549" i="81"/>
  <c r="AD549" i="81" s="1"/>
  <c r="G549" i="81"/>
  <c r="B549" i="81"/>
  <c r="U548" i="81"/>
  <c r="AD548" i="81" s="1"/>
  <c r="G548" i="81"/>
  <c r="B548" i="81"/>
  <c r="U545" i="81"/>
  <c r="AD545" i="81" s="1"/>
  <c r="G545" i="81"/>
  <c r="B545" i="81"/>
  <c r="U544" i="81"/>
  <c r="AD544" i="81" s="1"/>
  <c r="G544" i="81"/>
  <c r="B544" i="81"/>
  <c r="U523" i="81"/>
  <c r="AD523" i="81" s="1"/>
  <c r="G523" i="81"/>
  <c r="B523" i="81"/>
  <c r="U522" i="81"/>
  <c r="AD522" i="81" s="1"/>
  <c r="AE522" i="81" s="1"/>
  <c r="AI522" i="81" s="1"/>
  <c r="AJ522" i="81" s="1"/>
  <c r="G522" i="81"/>
  <c r="B522" i="81"/>
  <c r="U521" i="81"/>
  <c r="AD521" i="81" s="1"/>
  <c r="G521" i="81"/>
  <c r="B521" i="81"/>
  <c r="U520" i="81"/>
  <c r="AD520" i="81" s="1"/>
  <c r="G520" i="81"/>
  <c r="B520" i="81"/>
  <c r="U519" i="81"/>
  <c r="AD519" i="81" s="1"/>
  <c r="G519" i="81"/>
  <c r="B519" i="81"/>
  <c r="U543" i="81"/>
  <c r="AD543" i="81" s="1"/>
  <c r="G543" i="81"/>
  <c r="B543" i="81"/>
  <c r="U542" i="81"/>
  <c r="AD542" i="81" s="1"/>
  <c r="G542" i="81"/>
  <c r="B542" i="81"/>
  <c r="U541" i="81"/>
  <c r="AD541" i="81" s="1"/>
  <c r="G541" i="81"/>
  <c r="B541" i="81"/>
  <c r="U539" i="81"/>
  <c r="AD539" i="81" s="1"/>
  <c r="G539" i="81"/>
  <c r="B539" i="81"/>
  <c r="U538" i="81"/>
  <c r="AD538" i="81" s="1"/>
  <c r="G538" i="81"/>
  <c r="B538" i="81"/>
  <c r="U537" i="81"/>
  <c r="AD537" i="81" s="1"/>
  <c r="G537" i="81"/>
  <c r="B537" i="81"/>
  <c r="AF511" i="81"/>
  <c r="Z511" i="81"/>
  <c r="U511" i="81"/>
  <c r="AI511" i="81" s="1"/>
  <c r="AJ511" i="81" s="1"/>
  <c r="G511" i="81"/>
  <c r="B511" i="81"/>
  <c r="U510" i="81"/>
  <c r="AD510" i="81" s="1"/>
  <c r="G510" i="81"/>
  <c r="B510" i="81"/>
  <c r="U536" i="81"/>
  <c r="AD536" i="81" s="1"/>
  <c r="G536" i="81"/>
  <c r="B536" i="81"/>
  <c r="U535" i="81"/>
  <c r="AD535" i="81" s="1"/>
  <c r="G535" i="81"/>
  <c r="B535" i="81"/>
  <c r="U534" i="81"/>
  <c r="AD534" i="81" s="1"/>
  <c r="G534" i="81"/>
  <c r="B534" i="81"/>
  <c r="U533" i="81"/>
  <c r="AD533" i="81" s="1"/>
  <c r="AE533" i="81" s="1"/>
  <c r="G533" i="81"/>
  <c r="B533" i="81"/>
  <c r="U531" i="81"/>
  <c r="AD531" i="81" s="1"/>
  <c r="G531" i="81"/>
  <c r="B531" i="81"/>
  <c r="U530" i="81"/>
  <c r="AD530" i="81" s="1"/>
  <c r="G530" i="81"/>
  <c r="B530" i="81"/>
  <c r="U528" i="81"/>
  <c r="AD528" i="81" s="1"/>
  <c r="G528" i="81"/>
  <c r="B528" i="81"/>
  <c r="U527" i="81"/>
  <c r="AD527" i="81" s="1"/>
  <c r="G527" i="81"/>
  <c r="B527" i="81"/>
  <c r="U525" i="81"/>
  <c r="AD525" i="81" s="1"/>
  <c r="AE525" i="81" s="1"/>
  <c r="G525" i="81"/>
  <c r="B525" i="81"/>
  <c r="U524" i="81"/>
  <c r="AD524" i="81" s="1"/>
  <c r="G524" i="81"/>
  <c r="B524" i="81"/>
  <c r="AF517" i="81"/>
  <c r="Z517" i="81"/>
  <c r="U517" i="81"/>
  <c r="AI517" i="81" s="1"/>
  <c r="AJ517" i="81" s="1"/>
  <c r="G517" i="81"/>
  <c r="B517" i="81"/>
  <c r="AF516" i="81"/>
  <c r="Z516" i="81"/>
  <c r="U516" i="81"/>
  <c r="AI516" i="81" s="1"/>
  <c r="AJ516" i="81" s="1"/>
  <c r="G516" i="81"/>
  <c r="B516" i="81"/>
  <c r="AF515" i="81"/>
  <c r="Z515" i="81"/>
  <c r="U515" i="81"/>
  <c r="AI515" i="81" s="1"/>
  <c r="AJ515" i="81" s="1"/>
  <c r="G515" i="81"/>
  <c r="B515" i="81"/>
  <c r="AF514" i="81"/>
  <c r="Z514" i="81"/>
  <c r="U514" i="81"/>
  <c r="AI514" i="81" s="1"/>
  <c r="AJ514" i="81" s="1"/>
  <c r="G514" i="81"/>
  <c r="B514" i="81"/>
  <c r="AF513" i="81"/>
  <c r="Z513" i="81"/>
  <c r="U513" i="81"/>
  <c r="AI513" i="81" s="1"/>
  <c r="G513" i="81"/>
  <c r="B513" i="81"/>
  <c r="AF512" i="81"/>
  <c r="Z512" i="81"/>
  <c r="U512" i="81"/>
  <c r="AI512" i="81" s="1"/>
  <c r="AJ512" i="81" s="1"/>
  <c r="G512" i="81"/>
  <c r="B512" i="81"/>
  <c r="U509" i="81"/>
  <c r="AD509" i="81" s="1"/>
  <c r="G509" i="81"/>
  <c r="B509" i="81"/>
  <c r="U508" i="81"/>
  <c r="AD508" i="81" s="1"/>
  <c r="G508" i="81"/>
  <c r="B508" i="81"/>
  <c r="U507" i="81"/>
  <c r="AD507" i="81" s="1"/>
  <c r="AE507" i="81" s="1"/>
  <c r="G507" i="81"/>
  <c r="B507" i="81"/>
  <c r="U506" i="81"/>
  <c r="AD506" i="81" s="1"/>
  <c r="G506" i="81"/>
  <c r="B506" i="81"/>
  <c r="BF489" i="81"/>
  <c r="U489" i="81"/>
  <c r="AD489" i="81" s="1"/>
  <c r="G489" i="81"/>
  <c r="B489" i="81"/>
  <c r="U505" i="81"/>
  <c r="AD505" i="81" s="1"/>
  <c r="G505" i="81"/>
  <c r="B505" i="81"/>
  <c r="BF487" i="81"/>
  <c r="U487" i="81"/>
  <c r="AD487" i="81" s="1"/>
  <c r="G487" i="81"/>
  <c r="B487" i="81"/>
  <c r="U504" i="81"/>
  <c r="AD504" i="81" s="1"/>
  <c r="AE504" i="81" s="1"/>
  <c r="G504" i="81"/>
  <c r="B504" i="81"/>
  <c r="U502" i="81"/>
  <c r="AD502" i="81" s="1"/>
  <c r="G502" i="81"/>
  <c r="B502" i="81"/>
  <c r="U484" i="81"/>
  <c r="AD484" i="81" s="1"/>
  <c r="G484" i="81"/>
  <c r="B484" i="81"/>
  <c r="U500" i="81"/>
  <c r="AD500" i="81" s="1"/>
  <c r="G500" i="81"/>
  <c r="B500" i="81"/>
  <c r="U498" i="81"/>
  <c r="AD498" i="81" s="1"/>
  <c r="AE498" i="81" s="1"/>
  <c r="G498" i="81"/>
  <c r="B498" i="81"/>
  <c r="U497" i="81"/>
  <c r="AD497" i="81" s="1"/>
  <c r="G497" i="81"/>
  <c r="B497" i="81"/>
  <c r="U496" i="81"/>
  <c r="AD496" i="81" s="1"/>
  <c r="G496" i="81"/>
  <c r="B496" i="81"/>
  <c r="U495" i="81"/>
  <c r="AD495" i="81" s="1"/>
  <c r="G495" i="81"/>
  <c r="B495" i="81"/>
  <c r="U494" i="81"/>
  <c r="AD494" i="81" s="1"/>
  <c r="G494" i="81"/>
  <c r="B494" i="81"/>
  <c r="U493" i="81"/>
  <c r="AD493" i="81" s="1"/>
  <c r="G493" i="81"/>
  <c r="B493" i="81"/>
  <c r="U492" i="81"/>
  <c r="AD492" i="81" s="1"/>
  <c r="AE492" i="81" s="1"/>
  <c r="Z492" i="81" s="1"/>
  <c r="G492" i="81"/>
  <c r="B492" i="81"/>
  <c r="AF491" i="81"/>
  <c r="Z491" i="81"/>
  <c r="U491" i="81"/>
  <c r="AI491" i="81" s="1"/>
  <c r="AJ491" i="81" s="1"/>
  <c r="G491" i="81"/>
  <c r="B491" i="81"/>
  <c r="U490" i="81"/>
  <c r="AD490" i="81" s="1"/>
  <c r="G490" i="81"/>
  <c r="B490" i="81"/>
  <c r="BF488" i="81"/>
  <c r="U488" i="81"/>
  <c r="AD488" i="81" s="1"/>
  <c r="G488" i="81"/>
  <c r="B488" i="81"/>
  <c r="U486" i="81"/>
  <c r="AD486" i="81" s="1"/>
  <c r="AE486" i="81" s="1"/>
  <c r="Z486" i="81" s="1"/>
  <c r="G486" i="81"/>
  <c r="B486" i="81"/>
  <c r="U482" i="81"/>
  <c r="AD482" i="81" s="1"/>
  <c r="G482" i="81"/>
  <c r="B482" i="81"/>
  <c r="U480" i="81"/>
  <c r="AD480" i="81" s="1"/>
  <c r="G480" i="81"/>
  <c r="B480" i="81"/>
  <c r="U479" i="81"/>
  <c r="AD479" i="81" s="1"/>
  <c r="G479" i="81"/>
  <c r="B479" i="81"/>
  <c r="U478" i="81"/>
  <c r="AD478" i="81" s="1"/>
  <c r="G478" i="81"/>
  <c r="B478" i="81"/>
  <c r="U477" i="81"/>
  <c r="AD477" i="81" s="1"/>
  <c r="G477" i="81"/>
  <c r="B477" i="81"/>
  <c r="U474" i="81"/>
  <c r="AD474" i="81" s="1"/>
  <c r="G474" i="81"/>
  <c r="B474" i="81"/>
  <c r="AF472" i="81"/>
  <c r="Z472" i="81"/>
  <c r="U472" i="81"/>
  <c r="AI472" i="81" s="1"/>
  <c r="G472" i="81"/>
  <c r="B472" i="81"/>
  <c r="U471" i="81"/>
  <c r="AD471" i="81" s="1"/>
  <c r="G471" i="81"/>
  <c r="B471" i="81"/>
  <c r="U468" i="81"/>
  <c r="AD468" i="81" s="1"/>
  <c r="G468" i="81"/>
  <c r="B468" i="81"/>
  <c r="U466" i="81"/>
  <c r="AD466" i="81" s="1"/>
  <c r="G466" i="81"/>
  <c r="B466" i="81"/>
  <c r="U465" i="81"/>
  <c r="AD465" i="81" s="1"/>
  <c r="G465" i="81"/>
  <c r="B465" i="81"/>
  <c r="U464" i="81"/>
  <c r="AD464" i="81" s="1"/>
  <c r="G464" i="81"/>
  <c r="B464" i="81"/>
  <c r="U461" i="81"/>
  <c r="AD461" i="81" s="1"/>
  <c r="G461" i="81"/>
  <c r="B461" i="81"/>
  <c r="U460" i="81"/>
  <c r="AD460" i="81" s="1"/>
  <c r="G460" i="81"/>
  <c r="B460" i="81"/>
  <c r="U458" i="81"/>
  <c r="AD458" i="81" s="1"/>
  <c r="G458" i="81"/>
  <c r="B458" i="81"/>
  <c r="U457" i="81"/>
  <c r="AD457" i="81" s="1"/>
  <c r="AE457" i="81" s="1"/>
  <c r="G457" i="81"/>
  <c r="B457" i="81"/>
  <c r="U456" i="81"/>
  <c r="AD456" i="81" s="1"/>
  <c r="G456" i="81"/>
  <c r="B456" i="81"/>
  <c r="U455" i="81"/>
  <c r="AD455" i="81" s="1"/>
  <c r="G455" i="81"/>
  <c r="B455" i="81"/>
  <c r="U454" i="81"/>
  <c r="AD454" i="81" s="1"/>
  <c r="G454" i="81"/>
  <c r="B454" i="81"/>
  <c r="U453" i="81"/>
  <c r="AD453" i="81" s="1"/>
  <c r="AE453" i="81" s="1"/>
  <c r="G453" i="81"/>
  <c r="B453" i="81"/>
  <c r="U452" i="81"/>
  <c r="AD452" i="81" s="1"/>
  <c r="G452" i="81"/>
  <c r="B452" i="81"/>
  <c r="U451" i="81"/>
  <c r="AD451" i="81" s="1"/>
  <c r="G451" i="81"/>
  <c r="B451" i="81"/>
  <c r="U450" i="81"/>
  <c r="AD450" i="81" s="1"/>
  <c r="G450" i="81"/>
  <c r="B450" i="81"/>
  <c r="U449" i="81"/>
  <c r="AD449" i="81" s="1"/>
  <c r="G449" i="81"/>
  <c r="B449" i="81"/>
  <c r="U448" i="81"/>
  <c r="AD448" i="81" s="1"/>
  <c r="AE448" i="81" s="1"/>
  <c r="AF448" i="81" s="1"/>
  <c r="G448" i="81"/>
  <c r="B448" i="81"/>
  <c r="U447" i="81"/>
  <c r="AD447" i="81" s="1"/>
  <c r="G447" i="81"/>
  <c r="B447" i="81"/>
  <c r="U446" i="81"/>
  <c r="AD446" i="81" s="1"/>
  <c r="G446" i="81"/>
  <c r="B446" i="81"/>
  <c r="AF443" i="81"/>
  <c r="Z443" i="81"/>
  <c r="U443" i="81"/>
  <c r="AI443" i="81" s="1"/>
  <c r="G443" i="81"/>
  <c r="B443" i="81"/>
  <c r="U442" i="81"/>
  <c r="AD442" i="81" s="1"/>
  <c r="AE442" i="81" s="1"/>
  <c r="AF442" i="81" s="1"/>
  <c r="G442" i="81"/>
  <c r="B442" i="81"/>
  <c r="U441" i="81"/>
  <c r="AD441" i="81" s="1"/>
  <c r="G441" i="81"/>
  <c r="B441" i="81"/>
  <c r="U440" i="81"/>
  <c r="AD440" i="81" s="1"/>
  <c r="G440" i="81"/>
  <c r="B440" i="81"/>
  <c r="U439" i="81"/>
  <c r="AD439" i="81" s="1"/>
  <c r="G439" i="81"/>
  <c r="B439" i="81"/>
  <c r="U438" i="81"/>
  <c r="AD438" i="81" s="1"/>
  <c r="G438" i="81"/>
  <c r="B438" i="81"/>
  <c r="U437" i="81"/>
  <c r="AD437" i="81" s="1"/>
  <c r="AE437" i="81" s="1"/>
  <c r="G437" i="81"/>
  <c r="B437" i="81"/>
  <c r="BF436" i="81"/>
  <c r="U436" i="81"/>
  <c r="AD436" i="81" s="1"/>
  <c r="G436" i="81"/>
  <c r="B436" i="81"/>
  <c r="BF413" i="81"/>
  <c r="U413" i="81"/>
  <c r="AD413" i="81" s="1"/>
  <c r="G413" i="81"/>
  <c r="B413" i="81"/>
  <c r="BF414" i="81"/>
  <c r="U414" i="81"/>
  <c r="AD414" i="81" s="1"/>
  <c r="G414" i="81"/>
  <c r="B414" i="81"/>
  <c r="BF405" i="81"/>
  <c r="U405" i="81"/>
  <c r="AD405" i="81" s="1"/>
  <c r="G405" i="81"/>
  <c r="B405" i="81"/>
  <c r="U402" i="81"/>
  <c r="AD402" i="81" s="1"/>
  <c r="G402" i="81"/>
  <c r="B402" i="81"/>
  <c r="U400" i="81"/>
  <c r="AD400" i="81" s="1"/>
  <c r="G400" i="81"/>
  <c r="B400" i="81"/>
  <c r="AF399" i="81"/>
  <c r="Z399" i="81"/>
  <c r="U399" i="81"/>
  <c r="AI399" i="81" s="1"/>
  <c r="G399" i="81"/>
  <c r="B399" i="81"/>
  <c r="U398" i="81"/>
  <c r="AD398" i="81" s="1"/>
  <c r="G398" i="81"/>
  <c r="B398" i="81"/>
  <c r="U396" i="81"/>
  <c r="AD396" i="81" s="1"/>
  <c r="AE396" i="81" s="1"/>
  <c r="G396" i="81"/>
  <c r="B396" i="81"/>
  <c r="AF394" i="81"/>
  <c r="Z394" i="81"/>
  <c r="U394" i="81"/>
  <c r="AI394" i="81" s="1"/>
  <c r="AJ394" i="81" s="1"/>
  <c r="G394" i="81"/>
  <c r="B394" i="81"/>
  <c r="AF393" i="81"/>
  <c r="Z393" i="81"/>
  <c r="U393" i="81"/>
  <c r="AI393" i="81" s="1"/>
  <c r="G393" i="81"/>
  <c r="B393" i="81"/>
  <c r="U389" i="81"/>
  <c r="AD389" i="81" s="1"/>
  <c r="G389" i="81"/>
  <c r="B389" i="81"/>
  <c r="U388" i="81"/>
  <c r="AD388" i="81" s="1"/>
  <c r="G388" i="81"/>
  <c r="B388" i="81"/>
  <c r="U387" i="81"/>
  <c r="AD387" i="81" s="1"/>
  <c r="G387" i="81"/>
  <c r="B387" i="81"/>
  <c r="U386" i="81"/>
  <c r="AD386" i="81" s="1"/>
  <c r="G386" i="81"/>
  <c r="B386" i="81"/>
  <c r="U384" i="81"/>
  <c r="AD384" i="81" s="1"/>
  <c r="G384" i="81"/>
  <c r="B384" i="81"/>
  <c r="U383" i="81"/>
  <c r="AD383" i="81" s="1"/>
  <c r="AE383" i="81" s="1"/>
  <c r="AI383" i="81" s="1"/>
  <c r="AJ383" i="81" s="1"/>
  <c r="G383" i="81"/>
  <c r="B383" i="81"/>
  <c r="U381" i="81"/>
  <c r="AD381" i="81" s="1"/>
  <c r="G381" i="81"/>
  <c r="B381" i="81"/>
  <c r="U379" i="81"/>
  <c r="AD379" i="81" s="1"/>
  <c r="G379" i="81"/>
  <c r="B379" i="81"/>
  <c r="AF377" i="81"/>
  <c r="Z377" i="81"/>
  <c r="U377" i="81"/>
  <c r="AI377" i="81" s="1"/>
  <c r="AJ377" i="81" s="1"/>
  <c r="G377" i="81"/>
  <c r="B377" i="81"/>
  <c r="U376" i="81"/>
  <c r="AD376" i="81" s="1"/>
  <c r="G376" i="81"/>
  <c r="B376" i="81"/>
  <c r="U375" i="81"/>
  <c r="AD375" i="81" s="1"/>
  <c r="G375" i="81"/>
  <c r="B375" i="81"/>
  <c r="U372" i="81"/>
  <c r="AD372" i="81" s="1"/>
  <c r="G372" i="81"/>
  <c r="B372" i="81"/>
  <c r="U371" i="81"/>
  <c r="AD371" i="81" s="1"/>
  <c r="G371" i="81"/>
  <c r="B371" i="81"/>
  <c r="U370" i="81"/>
  <c r="AD370" i="81" s="1"/>
  <c r="AE370" i="81" s="1"/>
  <c r="G370" i="81"/>
  <c r="B370" i="81"/>
  <c r="U369" i="81"/>
  <c r="AD369" i="81" s="1"/>
  <c r="G369" i="81"/>
  <c r="B369" i="81"/>
  <c r="U368" i="81"/>
  <c r="AD368" i="81" s="1"/>
  <c r="G368" i="81"/>
  <c r="B368" i="81"/>
  <c r="U367" i="81"/>
  <c r="AD367" i="81" s="1"/>
  <c r="G367" i="81"/>
  <c r="B367" i="81"/>
  <c r="U366" i="81"/>
  <c r="AD366" i="81" s="1"/>
  <c r="G366" i="81"/>
  <c r="B366" i="81"/>
  <c r="U365" i="81"/>
  <c r="AD365" i="81" s="1"/>
  <c r="G365" i="81"/>
  <c r="B365" i="81"/>
  <c r="U364" i="81"/>
  <c r="AD364" i="81" s="1"/>
  <c r="G364" i="81"/>
  <c r="B364" i="81"/>
  <c r="U363" i="81"/>
  <c r="AD363" i="81" s="1"/>
  <c r="G363" i="81"/>
  <c r="B363" i="81"/>
  <c r="U362" i="81"/>
  <c r="AD362" i="81" s="1"/>
  <c r="AE362" i="81" s="1"/>
  <c r="G362" i="81"/>
  <c r="B362" i="81"/>
  <c r="U361" i="81"/>
  <c r="AD361" i="81" s="1"/>
  <c r="G361" i="81"/>
  <c r="B361" i="81"/>
  <c r="U360" i="81"/>
  <c r="AD360" i="81" s="1"/>
  <c r="G360" i="81"/>
  <c r="B360" i="81"/>
  <c r="U359" i="81"/>
  <c r="AD359" i="81" s="1"/>
  <c r="G359" i="81"/>
  <c r="B359" i="81"/>
  <c r="U358" i="81"/>
  <c r="AD358" i="81" s="1"/>
  <c r="G358" i="81"/>
  <c r="B358" i="81"/>
  <c r="U357" i="81"/>
  <c r="AD357" i="81" s="1"/>
  <c r="G357" i="81"/>
  <c r="B357" i="81"/>
  <c r="U356" i="81"/>
  <c r="AD356" i="81" s="1"/>
  <c r="G356" i="81"/>
  <c r="B356" i="81"/>
  <c r="U355" i="81"/>
  <c r="AD355" i="81" s="1"/>
  <c r="G355" i="81"/>
  <c r="B355" i="81"/>
  <c r="U354" i="81"/>
  <c r="AD354" i="81" s="1"/>
  <c r="G354" i="81"/>
  <c r="B354" i="81"/>
  <c r="U353" i="81"/>
  <c r="AD353" i="81" s="1"/>
  <c r="G353" i="81"/>
  <c r="B353" i="81"/>
  <c r="U352" i="81"/>
  <c r="AD352" i="81" s="1"/>
  <c r="G352" i="81"/>
  <c r="B352" i="81"/>
  <c r="U351" i="81"/>
  <c r="AD351" i="81" s="1"/>
  <c r="G351" i="81"/>
  <c r="B351" i="81"/>
  <c r="U350" i="81"/>
  <c r="AD350" i="81" s="1"/>
  <c r="G350" i="81"/>
  <c r="B350" i="81"/>
  <c r="U349" i="81"/>
  <c r="AD349" i="81" s="1"/>
  <c r="AE349" i="81" s="1"/>
  <c r="G349" i="81"/>
  <c r="B349" i="81"/>
  <c r="U348" i="81"/>
  <c r="AD348" i="81" s="1"/>
  <c r="G348" i="81"/>
  <c r="B348" i="81"/>
  <c r="U347" i="81"/>
  <c r="AD347" i="81" s="1"/>
  <c r="G347" i="81"/>
  <c r="B347" i="81"/>
  <c r="U338" i="81"/>
  <c r="AD338" i="81" s="1"/>
  <c r="G338" i="81"/>
  <c r="B338" i="81"/>
  <c r="BF336" i="81"/>
  <c r="U336" i="81"/>
  <c r="AD336" i="81" s="1"/>
  <c r="G336" i="81"/>
  <c r="B336" i="81"/>
  <c r="BF337" i="81"/>
  <c r="U337" i="81"/>
  <c r="AD337" i="81" s="1"/>
  <c r="AE337" i="81" s="1"/>
  <c r="G337" i="81"/>
  <c r="B337" i="81"/>
  <c r="BF335" i="81"/>
  <c r="U335" i="81"/>
  <c r="AD335" i="81" s="1"/>
  <c r="G335" i="81"/>
  <c r="B335" i="81"/>
  <c r="BF334" i="81"/>
  <c r="U334" i="81"/>
  <c r="AD334" i="81" s="1"/>
  <c r="G334" i="81"/>
  <c r="B334" i="81"/>
  <c r="BF333" i="81"/>
  <c r="U333" i="81"/>
  <c r="AD333" i="81" s="1"/>
  <c r="G333" i="81"/>
  <c r="B333" i="81"/>
  <c r="U329" i="81"/>
  <c r="AD329" i="81" s="1"/>
  <c r="G329" i="81"/>
  <c r="B329" i="81"/>
  <c r="BF296" i="81"/>
  <c r="U296" i="81"/>
  <c r="AD296" i="81" s="1"/>
  <c r="AE296" i="81" s="1"/>
  <c r="AI296" i="81" s="1"/>
  <c r="AJ296" i="81" s="1"/>
  <c r="G296" i="81"/>
  <c r="B296" i="81"/>
  <c r="BF293" i="81"/>
  <c r="U293" i="81"/>
  <c r="AD293" i="81" s="1"/>
  <c r="G293" i="81"/>
  <c r="B293" i="81"/>
  <c r="AD292" i="81"/>
  <c r="G292" i="81"/>
  <c r="B292" i="81"/>
  <c r="U291" i="81"/>
  <c r="AD291" i="81" s="1"/>
  <c r="G291" i="81"/>
  <c r="B291" i="81"/>
  <c r="BF290" i="81"/>
  <c r="U290" i="81"/>
  <c r="AD290" i="81" s="1"/>
  <c r="G290" i="81"/>
  <c r="B290" i="81"/>
  <c r="BF289" i="81"/>
  <c r="U289" i="81"/>
  <c r="AD289" i="81" s="1"/>
  <c r="G289" i="81"/>
  <c r="B289" i="81"/>
  <c r="U287" i="81"/>
  <c r="AD287" i="81" s="1"/>
  <c r="G287" i="81"/>
  <c r="B287" i="81"/>
  <c r="BF285" i="81"/>
  <c r="U285" i="81"/>
  <c r="AD285" i="81" s="1"/>
  <c r="AE285" i="81" s="1"/>
  <c r="G285" i="81"/>
  <c r="B285" i="81"/>
  <c r="U284" i="81"/>
  <c r="AD284" i="81" s="1"/>
  <c r="G284" i="81"/>
  <c r="B284" i="81"/>
  <c r="U282" i="81"/>
  <c r="AD282" i="81" s="1"/>
  <c r="G282" i="81"/>
  <c r="B282" i="81"/>
  <c r="U283" i="81"/>
  <c r="AD283" i="81" s="1"/>
  <c r="G283" i="81"/>
  <c r="B283" i="81"/>
  <c r="U280" i="81"/>
  <c r="AD280" i="81" s="1"/>
  <c r="G280" i="81"/>
  <c r="B280" i="81"/>
  <c r="U281" i="81"/>
  <c r="AD281" i="81" s="1"/>
  <c r="AE281" i="81" s="1"/>
  <c r="G281" i="81"/>
  <c r="B281" i="81"/>
  <c r="U279" i="81"/>
  <c r="AD279" i="81" s="1"/>
  <c r="G279" i="81"/>
  <c r="B279" i="81"/>
  <c r="U278" i="81"/>
  <c r="AD278" i="81" s="1"/>
  <c r="G278" i="81"/>
  <c r="B278" i="81"/>
  <c r="U277" i="81"/>
  <c r="AD277" i="81" s="1"/>
  <c r="G277" i="81"/>
  <c r="B277" i="81"/>
  <c r="U275" i="81"/>
  <c r="AD275" i="81" s="1"/>
  <c r="G275" i="81"/>
  <c r="B275" i="81"/>
  <c r="U276" i="81"/>
  <c r="AD276" i="81" s="1"/>
  <c r="G276" i="81"/>
  <c r="B276" i="81"/>
  <c r="U274" i="81"/>
  <c r="AD274" i="81" s="1"/>
  <c r="AE274" i="81" s="1"/>
  <c r="G274" i="81"/>
  <c r="B274" i="81"/>
  <c r="U273" i="81"/>
  <c r="AD273" i="81" s="1"/>
  <c r="G273" i="81"/>
  <c r="B273" i="81"/>
  <c r="U272" i="81"/>
  <c r="AD272" i="81" s="1"/>
  <c r="G272" i="81"/>
  <c r="B272" i="81"/>
  <c r="U270" i="81"/>
  <c r="AD270" i="81" s="1"/>
  <c r="G270" i="81"/>
  <c r="B270" i="81"/>
  <c r="U271" i="81"/>
  <c r="AD271" i="81" s="1"/>
  <c r="G271" i="81"/>
  <c r="B271" i="81"/>
  <c r="U269" i="81"/>
  <c r="AD269" i="81" s="1"/>
  <c r="G269" i="81"/>
  <c r="B269" i="81"/>
  <c r="U268" i="81"/>
  <c r="AD268" i="81" s="1"/>
  <c r="AE268" i="81" s="1"/>
  <c r="G268" i="81"/>
  <c r="B268" i="81"/>
  <c r="U267" i="81"/>
  <c r="AD267" i="81" s="1"/>
  <c r="G267" i="81"/>
  <c r="B267" i="81"/>
  <c r="AF266" i="81"/>
  <c r="Z266" i="81"/>
  <c r="U266" i="81"/>
  <c r="AI266" i="81" s="1"/>
  <c r="AJ266" i="81" s="1"/>
  <c r="G266" i="81"/>
  <c r="B266" i="81"/>
  <c r="U265" i="81"/>
  <c r="AD265" i="81" s="1"/>
  <c r="G265" i="81"/>
  <c r="B265" i="81"/>
  <c r="U264" i="81"/>
  <c r="AD264" i="81" s="1"/>
  <c r="G264" i="81"/>
  <c r="B264" i="81"/>
  <c r="U263" i="81"/>
  <c r="AD263" i="81" s="1"/>
  <c r="G263" i="81"/>
  <c r="B263" i="81"/>
  <c r="U262" i="81"/>
  <c r="AD262" i="81" s="1"/>
  <c r="AE262" i="81" s="1"/>
  <c r="G262" i="81"/>
  <c r="B262" i="81"/>
  <c r="U261" i="81"/>
  <c r="AD261" i="81" s="1"/>
  <c r="G261" i="81"/>
  <c r="B261" i="81"/>
  <c r="U259" i="81"/>
  <c r="AD259" i="81" s="1"/>
  <c r="G259" i="81"/>
  <c r="B259" i="81"/>
  <c r="U260" i="81"/>
  <c r="AD260" i="81" s="1"/>
  <c r="G260" i="81"/>
  <c r="B260" i="81"/>
  <c r="U258" i="81"/>
  <c r="AD258" i="81" s="1"/>
  <c r="G258" i="81"/>
  <c r="B258" i="81"/>
  <c r="U257" i="81"/>
  <c r="AD257" i="81" s="1"/>
  <c r="G257" i="81"/>
  <c r="B257" i="81"/>
  <c r="U255" i="81"/>
  <c r="AD255" i="81" s="1"/>
  <c r="G255" i="81"/>
  <c r="B255" i="81"/>
  <c r="U256" i="81"/>
  <c r="AD256" i="81" s="1"/>
  <c r="G256" i="81"/>
  <c r="B256" i="81"/>
  <c r="U254" i="81"/>
  <c r="AD254" i="81" s="1"/>
  <c r="AE254" i="81" s="1"/>
  <c r="G254" i="81"/>
  <c r="B254" i="81"/>
  <c r="U253" i="81"/>
  <c r="AD253" i="81" s="1"/>
  <c r="G253" i="81"/>
  <c r="B253" i="81"/>
  <c r="U251" i="81"/>
  <c r="AD251" i="81" s="1"/>
  <c r="G251" i="81"/>
  <c r="B251" i="81"/>
  <c r="U252" i="81"/>
  <c r="AD252" i="81" s="1"/>
  <c r="G252" i="81"/>
  <c r="B252" i="81"/>
  <c r="U249" i="81"/>
  <c r="AD249" i="81" s="1"/>
  <c r="G249" i="81"/>
  <c r="B249" i="81"/>
  <c r="U250" i="81"/>
  <c r="AD250" i="81" s="1"/>
  <c r="G250" i="81"/>
  <c r="B250" i="81"/>
  <c r="U248" i="81"/>
  <c r="AD248" i="81" s="1"/>
  <c r="G248" i="81"/>
  <c r="B248" i="81"/>
  <c r="AD247" i="81"/>
  <c r="AE247" i="81" s="1"/>
  <c r="G247" i="81"/>
  <c r="B247" i="81"/>
  <c r="U246" i="81"/>
  <c r="AD246" i="81" s="1"/>
  <c r="G246" i="81"/>
  <c r="B246" i="81"/>
  <c r="U245" i="81"/>
  <c r="AD245" i="81" s="1"/>
  <c r="G245" i="81"/>
  <c r="B245" i="81"/>
  <c r="U244" i="81"/>
  <c r="AD244" i="81" s="1"/>
  <c r="G244" i="81"/>
  <c r="B244" i="81"/>
  <c r="U243" i="81"/>
  <c r="AD243" i="81" s="1"/>
  <c r="G243" i="81"/>
  <c r="B243" i="81"/>
  <c r="U242" i="81"/>
  <c r="AD242" i="81" s="1"/>
  <c r="G242" i="81"/>
  <c r="B242" i="81"/>
  <c r="U240" i="81"/>
  <c r="AD240" i="81" s="1"/>
  <c r="AE240" i="81" s="1"/>
  <c r="AI240" i="81" s="1"/>
  <c r="AJ240" i="81" s="1"/>
  <c r="G240" i="81"/>
  <c r="B240" i="81"/>
  <c r="U239" i="81"/>
  <c r="AD239" i="81" s="1"/>
  <c r="G239" i="81"/>
  <c r="B239" i="81"/>
  <c r="U234" i="81"/>
  <c r="AD234" i="81" s="1"/>
  <c r="G234" i="81"/>
  <c r="B234" i="81"/>
  <c r="U235" i="81"/>
  <c r="AD235" i="81" s="1"/>
  <c r="G235" i="81"/>
  <c r="B235" i="81"/>
  <c r="U233" i="81"/>
  <c r="AD233" i="81" s="1"/>
  <c r="G233" i="81"/>
  <c r="B233" i="81"/>
  <c r="U232" i="81"/>
  <c r="AD232" i="81" s="1"/>
  <c r="G232" i="81"/>
  <c r="B232" i="81"/>
  <c r="U231" i="81"/>
  <c r="AD231" i="81" s="1"/>
  <c r="G231" i="81"/>
  <c r="B231" i="81"/>
  <c r="U229" i="81"/>
  <c r="AD229" i="81" s="1"/>
  <c r="G229" i="81"/>
  <c r="B229" i="81"/>
  <c r="U230" i="81"/>
  <c r="AD230" i="81" s="1"/>
  <c r="AE230" i="81" s="1"/>
  <c r="G230" i="81"/>
  <c r="B230" i="81"/>
  <c r="U228" i="81"/>
  <c r="AD228" i="81" s="1"/>
  <c r="G228" i="81"/>
  <c r="B228" i="81"/>
  <c r="U227" i="81"/>
  <c r="AD227" i="81" s="1"/>
  <c r="G227" i="81"/>
  <c r="B227" i="81"/>
  <c r="U225" i="81"/>
  <c r="AD225" i="81" s="1"/>
  <c r="G225" i="81"/>
  <c r="B225" i="81"/>
  <c r="U226" i="81"/>
  <c r="AD226" i="81" s="1"/>
  <c r="G226" i="81"/>
  <c r="B226" i="81"/>
  <c r="U224" i="81"/>
  <c r="AD224" i="81" s="1"/>
  <c r="G224" i="81"/>
  <c r="B224" i="81"/>
  <c r="U223" i="81"/>
  <c r="AD223" i="81" s="1"/>
  <c r="G223" i="81"/>
  <c r="B223" i="81"/>
  <c r="U222" i="81"/>
  <c r="AD222" i="81" s="1"/>
  <c r="G222" i="81"/>
  <c r="B222" i="81"/>
  <c r="U220" i="81"/>
  <c r="AD220" i="81" s="1"/>
  <c r="G220" i="81"/>
  <c r="B220" i="81"/>
  <c r="U221" i="81"/>
  <c r="AD221" i="81" s="1"/>
  <c r="G221" i="81"/>
  <c r="B221" i="81"/>
  <c r="U219" i="81"/>
  <c r="AD219" i="81" s="1"/>
  <c r="G219" i="81"/>
  <c r="B219" i="81"/>
  <c r="U216" i="81"/>
  <c r="AD216" i="81" s="1"/>
  <c r="G216" i="81"/>
  <c r="B216" i="81"/>
  <c r="U213" i="81"/>
  <c r="AD213" i="81" s="1"/>
  <c r="G213" i="81"/>
  <c r="B213" i="81"/>
  <c r="U212" i="81"/>
  <c r="AD212" i="81" s="1"/>
  <c r="AE212" i="81" s="1"/>
  <c r="G212" i="81"/>
  <c r="B212" i="81"/>
  <c r="U211" i="81"/>
  <c r="AD211" i="81" s="1"/>
  <c r="G211" i="81"/>
  <c r="B211" i="81"/>
  <c r="U208" i="81"/>
  <c r="AD208" i="81" s="1"/>
  <c r="G208" i="81"/>
  <c r="B208" i="81"/>
  <c r="U209" i="81"/>
  <c r="AD209" i="81" s="1"/>
  <c r="G209" i="81"/>
  <c r="B209" i="81"/>
  <c r="U207" i="81"/>
  <c r="AD207" i="81" s="1"/>
  <c r="G207" i="81"/>
  <c r="B207" i="81"/>
  <c r="U204" i="81"/>
  <c r="AD204" i="81" s="1"/>
  <c r="G204" i="81"/>
  <c r="B204" i="81"/>
  <c r="U203" i="81"/>
  <c r="AD203" i="81" s="1"/>
  <c r="G203" i="81"/>
  <c r="B203" i="81"/>
  <c r="U202" i="81"/>
  <c r="AD202" i="81" s="1"/>
  <c r="G202" i="81"/>
  <c r="B202" i="81"/>
  <c r="AF200" i="81"/>
  <c r="Z200" i="81"/>
  <c r="U200" i="81"/>
  <c r="AI200" i="81" s="1"/>
  <c r="AJ200" i="81" s="1"/>
  <c r="G200" i="81"/>
  <c r="B200" i="81"/>
  <c r="U199" i="81"/>
  <c r="AD199" i="81" s="1"/>
  <c r="G199" i="81"/>
  <c r="B199" i="81"/>
  <c r="U198" i="81"/>
  <c r="AD198" i="81" s="1"/>
  <c r="G198" i="81"/>
  <c r="B198" i="81"/>
  <c r="U197" i="81"/>
  <c r="AD197" i="81" s="1"/>
  <c r="G197" i="81"/>
  <c r="B197" i="81"/>
  <c r="U196" i="81"/>
  <c r="AD196" i="81" s="1"/>
  <c r="G196" i="81"/>
  <c r="B196" i="81"/>
  <c r="U195" i="81"/>
  <c r="AD195" i="81" s="1"/>
  <c r="AE195" i="81" s="1"/>
  <c r="Z195" i="81" s="1"/>
  <c r="G195" i="81"/>
  <c r="B195" i="81"/>
  <c r="U193" i="81"/>
  <c r="AD193" i="81" s="1"/>
  <c r="G193" i="81"/>
  <c r="B193" i="81"/>
  <c r="U192" i="81"/>
  <c r="AD192" i="81" s="1"/>
  <c r="G192" i="81"/>
  <c r="B192" i="81"/>
  <c r="U191" i="81"/>
  <c r="AD191" i="81" s="1"/>
  <c r="G191" i="81"/>
  <c r="B191" i="81"/>
  <c r="U188" i="81"/>
  <c r="AD188" i="81" s="1"/>
  <c r="G188" i="81"/>
  <c r="B188" i="81"/>
  <c r="U187" i="81"/>
  <c r="AD187" i="81" s="1"/>
  <c r="G187" i="81"/>
  <c r="B187" i="81"/>
  <c r="U186" i="81"/>
  <c r="AD186" i="81" s="1"/>
  <c r="G186" i="81"/>
  <c r="B186" i="81"/>
  <c r="BF294" i="81"/>
  <c r="U294" i="81"/>
  <c r="AD294" i="81" s="1"/>
  <c r="G294" i="81"/>
  <c r="B294" i="81"/>
  <c r="BF185" i="81"/>
  <c r="U185" i="81"/>
  <c r="AD185" i="81" s="1"/>
  <c r="G185" i="81"/>
  <c r="B185" i="81"/>
  <c r="BF184" i="81"/>
  <c r="U184" i="81"/>
  <c r="AD184" i="81" s="1"/>
  <c r="G184" i="81"/>
  <c r="B184" i="81"/>
  <c r="U183" i="81"/>
  <c r="AD183" i="81" s="1"/>
  <c r="G183" i="81"/>
  <c r="B183" i="81"/>
  <c r="U181" i="81"/>
  <c r="AD181" i="81" s="1"/>
  <c r="G181" i="81"/>
  <c r="B181" i="81"/>
  <c r="U182" i="81"/>
  <c r="AD182" i="81" s="1"/>
  <c r="AE182" i="81" s="1"/>
  <c r="G182" i="81"/>
  <c r="B182" i="81"/>
  <c r="U180" i="81"/>
  <c r="AD180" i="81" s="1"/>
  <c r="G180" i="81"/>
  <c r="B180" i="81"/>
  <c r="U179" i="81"/>
  <c r="AD179" i="81" s="1"/>
  <c r="G179" i="81"/>
  <c r="B179" i="81"/>
  <c r="U178" i="81"/>
  <c r="AD178" i="81" s="1"/>
  <c r="G178" i="81"/>
  <c r="B178" i="81"/>
  <c r="U177" i="81"/>
  <c r="AD177" i="81" s="1"/>
  <c r="G177" i="81"/>
  <c r="B177" i="81"/>
  <c r="U176" i="81"/>
  <c r="AD176" i="81" s="1"/>
  <c r="G176" i="81"/>
  <c r="B176" i="81"/>
  <c r="U175" i="81"/>
  <c r="AD175" i="81" s="1"/>
  <c r="G175" i="81"/>
  <c r="B175" i="81"/>
  <c r="U174" i="81"/>
  <c r="AD174" i="81" s="1"/>
  <c r="AE174" i="81" s="1"/>
  <c r="G174" i="81"/>
  <c r="B174" i="81"/>
  <c r="U173" i="81"/>
  <c r="AD173" i="81" s="1"/>
  <c r="G173" i="81"/>
  <c r="B173" i="81"/>
  <c r="U172" i="81"/>
  <c r="AD172" i="81" s="1"/>
  <c r="G172" i="81"/>
  <c r="B172" i="81"/>
  <c r="U171" i="81"/>
  <c r="AD171" i="81" s="1"/>
  <c r="G171" i="81"/>
  <c r="B171" i="81"/>
  <c r="U169" i="81"/>
  <c r="AD169" i="81" s="1"/>
  <c r="G169" i="81"/>
  <c r="B169" i="81"/>
  <c r="U168" i="81"/>
  <c r="AD168" i="81" s="1"/>
  <c r="G168" i="81"/>
  <c r="B168" i="81"/>
  <c r="U167" i="81"/>
  <c r="AD167" i="81" s="1"/>
  <c r="G167" i="81"/>
  <c r="B167" i="81"/>
  <c r="U166" i="81"/>
  <c r="AD166" i="81" s="1"/>
  <c r="G166" i="81"/>
  <c r="B166" i="81"/>
  <c r="U164" i="81"/>
  <c r="AD164" i="81" s="1"/>
  <c r="G164" i="81"/>
  <c r="B164" i="81"/>
  <c r="U165" i="81"/>
  <c r="AD165" i="81" s="1"/>
  <c r="G165" i="81"/>
  <c r="B165" i="81"/>
  <c r="U163" i="81"/>
  <c r="AD163" i="81" s="1"/>
  <c r="G163" i="81"/>
  <c r="B163" i="81"/>
  <c r="U162" i="81"/>
  <c r="AD162" i="81" s="1"/>
  <c r="G162" i="81"/>
  <c r="B162" i="81"/>
  <c r="U161" i="81"/>
  <c r="AD161" i="81" s="1"/>
  <c r="G161" i="81"/>
  <c r="B161" i="81"/>
  <c r="U160" i="81"/>
  <c r="AD160" i="81" s="1"/>
  <c r="AE160" i="81" s="1"/>
  <c r="G160" i="81"/>
  <c r="B160" i="81"/>
  <c r="U159" i="81"/>
  <c r="AD159" i="81" s="1"/>
  <c r="G159" i="81"/>
  <c r="B159" i="81"/>
  <c r="U158" i="81"/>
  <c r="AD158" i="81" s="1"/>
  <c r="G158" i="81"/>
  <c r="B158" i="81"/>
  <c r="U157" i="81"/>
  <c r="AD157" i="81" s="1"/>
  <c r="G157" i="81"/>
  <c r="B157" i="81"/>
  <c r="U156" i="81"/>
  <c r="AD156" i="81" s="1"/>
  <c r="G156" i="81"/>
  <c r="B156" i="81"/>
  <c r="U155" i="81"/>
  <c r="AD155" i="81" s="1"/>
  <c r="G155" i="81"/>
  <c r="B155" i="81"/>
  <c r="U153" i="81"/>
  <c r="AD153" i="81" s="1"/>
  <c r="G153" i="81"/>
  <c r="B153" i="81"/>
  <c r="U154" i="81"/>
  <c r="AD154" i="81" s="1"/>
  <c r="G154" i="81"/>
  <c r="B154" i="81"/>
  <c r="U152" i="81"/>
  <c r="AD152" i="81" s="1"/>
  <c r="G152" i="81"/>
  <c r="B152" i="81"/>
  <c r="U150" i="81"/>
  <c r="AD150" i="81" s="1"/>
  <c r="G150" i="81"/>
  <c r="B150" i="81"/>
  <c r="U149" i="81"/>
  <c r="AD149" i="81" s="1"/>
  <c r="G149" i="81"/>
  <c r="B149" i="81"/>
  <c r="U147" i="81"/>
  <c r="AD147" i="81" s="1"/>
  <c r="G147" i="81"/>
  <c r="B147" i="81"/>
  <c r="U148" i="81"/>
  <c r="AD148" i="81" s="1"/>
  <c r="AE148" i="81" s="1"/>
  <c r="G148" i="81"/>
  <c r="B148" i="81"/>
  <c r="U146" i="81"/>
  <c r="AD146" i="81" s="1"/>
  <c r="G146" i="81"/>
  <c r="B146" i="81"/>
  <c r="U145" i="81"/>
  <c r="AD145" i="81" s="1"/>
  <c r="G145" i="81"/>
  <c r="B145" i="81"/>
  <c r="U144" i="81"/>
  <c r="AD144" i="81" s="1"/>
  <c r="G144" i="81"/>
  <c r="B144" i="81"/>
  <c r="U142" i="81"/>
  <c r="AD142" i="81" s="1"/>
  <c r="G142" i="81"/>
  <c r="B142" i="81"/>
  <c r="U143" i="81"/>
  <c r="AD143" i="81" s="1"/>
  <c r="G143" i="81"/>
  <c r="B143" i="81"/>
  <c r="U141" i="81"/>
  <c r="AD141" i="81" s="1"/>
  <c r="G141" i="81"/>
  <c r="B141" i="81"/>
  <c r="U140" i="81"/>
  <c r="G140" i="81"/>
  <c r="B140" i="81"/>
  <c r="U139" i="81"/>
  <c r="AD139" i="81" s="1"/>
  <c r="G139" i="81"/>
  <c r="B139" i="81"/>
  <c r="U138" i="81"/>
  <c r="AD138" i="81" s="1"/>
  <c r="G138" i="81"/>
  <c r="B138" i="81"/>
  <c r="U137" i="81"/>
  <c r="AD137" i="81" s="1"/>
  <c r="G137" i="81"/>
  <c r="B137" i="81"/>
  <c r="U135" i="81"/>
  <c r="AD135" i="81" s="1"/>
  <c r="G135" i="81"/>
  <c r="B135" i="81"/>
  <c r="U134" i="81"/>
  <c r="AD134" i="81" s="1"/>
  <c r="G134" i="81"/>
  <c r="B134" i="81"/>
  <c r="U133" i="81"/>
  <c r="AD133" i="81" s="1"/>
  <c r="G133" i="81"/>
  <c r="B133" i="81"/>
  <c r="U132" i="81"/>
  <c r="AD132" i="81" s="1"/>
  <c r="G132" i="81"/>
  <c r="B132" i="81"/>
  <c r="U131" i="81"/>
  <c r="AD131" i="81" s="1"/>
  <c r="G131" i="81"/>
  <c r="B131" i="81"/>
  <c r="U130" i="81"/>
  <c r="AD130" i="81" s="1"/>
  <c r="G130" i="81"/>
  <c r="B130" i="81"/>
  <c r="BF129" i="81"/>
  <c r="U129" i="81"/>
  <c r="AD129" i="81" s="1"/>
  <c r="G129" i="81"/>
  <c r="B129" i="81"/>
  <c r="U127" i="81"/>
  <c r="AD127" i="81" s="1"/>
  <c r="G127" i="81"/>
  <c r="B127" i="81"/>
  <c r="U125" i="81"/>
  <c r="AD125" i="81" s="1"/>
  <c r="G125" i="81"/>
  <c r="B125" i="81"/>
  <c r="U124" i="81"/>
  <c r="AD124" i="81" s="1"/>
  <c r="AE124" i="81" s="1"/>
  <c r="G124" i="81"/>
  <c r="B124" i="81"/>
  <c r="BF122" i="81"/>
  <c r="U122" i="81"/>
  <c r="AD122" i="81" s="1"/>
  <c r="G122" i="81"/>
  <c r="B122" i="81"/>
  <c r="U121" i="81"/>
  <c r="AD121" i="81" s="1"/>
  <c r="G121" i="81"/>
  <c r="B121" i="81"/>
  <c r="U120" i="81"/>
  <c r="AD120" i="81" s="1"/>
  <c r="G120" i="81"/>
  <c r="B120" i="81"/>
  <c r="U119" i="81"/>
  <c r="AD119" i="81" s="1"/>
  <c r="G119" i="81"/>
  <c r="B119" i="81"/>
  <c r="U117" i="81"/>
  <c r="AD117" i="81" s="1"/>
  <c r="G117" i="81"/>
  <c r="B117" i="81"/>
  <c r="U118" i="81"/>
  <c r="AD118" i="81" s="1"/>
  <c r="G118" i="81"/>
  <c r="B118" i="81"/>
  <c r="U115" i="81"/>
  <c r="AD115" i="81" s="1"/>
  <c r="G115" i="81"/>
  <c r="B115" i="81"/>
  <c r="U114" i="81"/>
  <c r="AD114" i="81" s="1"/>
  <c r="G114" i="81"/>
  <c r="B114" i="81"/>
  <c r="U113" i="81"/>
  <c r="AD113" i="81" s="1"/>
  <c r="G113" i="81"/>
  <c r="B113" i="81"/>
  <c r="U112" i="81"/>
  <c r="AD112" i="81" s="1"/>
  <c r="G112" i="81"/>
  <c r="B112" i="81"/>
  <c r="U110" i="81"/>
  <c r="AD110" i="81" s="1"/>
  <c r="G110" i="81"/>
  <c r="B110" i="81"/>
  <c r="U106" i="81"/>
  <c r="AD106" i="81" s="1"/>
  <c r="AE106" i="81" s="1"/>
  <c r="AI106" i="81" s="1"/>
  <c r="AJ106" i="81" s="1"/>
  <c r="G106" i="81"/>
  <c r="B106" i="81"/>
  <c r="U105" i="81"/>
  <c r="AD105" i="81" s="1"/>
  <c r="G105" i="81"/>
  <c r="B105" i="81"/>
  <c r="U104" i="81"/>
  <c r="AD104" i="81" s="1"/>
  <c r="G104" i="81"/>
  <c r="B104" i="81"/>
  <c r="U103" i="81"/>
  <c r="AD103" i="81" s="1"/>
  <c r="G103" i="81"/>
  <c r="B103" i="81"/>
  <c r="U102" i="81"/>
  <c r="AD102" i="81" s="1"/>
  <c r="G102" i="81"/>
  <c r="B102" i="81"/>
  <c r="U101" i="81"/>
  <c r="G101" i="81"/>
  <c r="B101" i="81"/>
  <c r="U100" i="81"/>
  <c r="AD100" i="81" s="1"/>
  <c r="G100" i="81"/>
  <c r="B100" i="81"/>
  <c r="U99" i="81"/>
  <c r="AD99" i="81" s="1"/>
  <c r="AE99" i="81" s="1"/>
  <c r="G99" i="81"/>
  <c r="B99" i="81"/>
  <c r="U98" i="81"/>
  <c r="AD98" i="81" s="1"/>
  <c r="G98" i="81"/>
  <c r="B98" i="81"/>
  <c r="U97" i="81"/>
  <c r="AD97" i="81" s="1"/>
  <c r="G97" i="81"/>
  <c r="B97" i="81"/>
  <c r="U96" i="81"/>
  <c r="AD96" i="81" s="1"/>
  <c r="G96" i="81"/>
  <c r="B96" i="81"/>
  <c r="U95" i="81"/>
  <c r="AD95" i="81" s="1"/>
  <c r="G95" i="81"/>
  <c r="B95" i="81"/>
  <c r="U94" i="81"/>
  <c r="AD94" i="81" s="1"/>
  <c r="G94" i="81"/>
  <c r="B94" i="81"/>
  <c r="U93" i="81"/>
  <c r="AD93" i="81" s="1"/>
  <c r="G93" i="81"/>
  <c r="B93" i="81"/>
  <c r="U92" i="81"/>
  <c r="AD92" i="81" s="1"/>
  <c r="G92" i="81"/>
  <c r="B92" i="81"/>
  <c r="U91" i="81"/>
  <c r="AD91" i="81" s="1"/>
  <c r="G91" i="81"/>
  <c r="B91" i="81"/>
  <c r="U90" i="81"/>
  <c r="AD90" i="81" s="1"/>
  <c r="G90" i="81"/>
  <c r="B90" i="81"/>
  <c r="U89" i="81"/>
  <c r="AD89" i="81" s="1"/>
  <c r="G89" i="81"/>
  <c r="B89" i="81"/>
  <c r="U88" i="81"/>
  <c r="AD88" i="81" s="1"/>
  <c r="G88" i="81"/>
  <c r="B88" i="81"/>
  <c r="U86" i="81"/>
  <c r="AD86" i="81" s="1"/>
  <c r="G86" i="81"/>
  <c r="B86" i="81"/>
  <c r="U85" i="81"/>
  <c r="AD85" i="81" s="1"/>
  <c r="AE85" i="81" s="1"/>
  <c r="AI85" i="81" s="1"/>
  <c r="AJ85" i="81" s="1"/>
  <c r="G85" i="81"/>
  <c r="B85" i="81"/>
  <c r="U84" i="81"/>
  <c r="AD84" i="81" s="1"/>
  <c r="G84" i="81"/>
  <c r="B84" i="81"/>
  <c r="U83" i="81"/>
  <c r="AD83" i="81" s="1"/>
  <c r="G83" i="81"/>
  <c r="B83" i="81"/>
  <c r="U81" i="81"/>
  <c r="AD81" i="81" s="1"/>
  <c r="G81" i="81"/>
  <c r="B81" i="81"/>
  <c r="U80" i="81"/>
  <c r="AD80" i="81" s="1"/>
  <c r="G80" i="81"/>
  <c r="B80" i="81"/>
  <c r="U77" i="81"/>
  <c r="AD77" i="81" s="1"/>
  <c r="AE77" i="81" s="1"/>
  <c r="Z77" i="81" s="1"/>
  <c r="G77" i="81"/>
  <c r="B77" i="81"/>
  <c r="U75" i="81"/>
  <c r="AD75" i="81" s="1"/>
  <c r="G75" i="81"/>
  <c r="B75" i="81"/>
  <c r="U74" i="81"/>
  <c r="AD74" i="81" s="1"/>
  <c r="G74" i="81"/>
  <c r="B74" i="81"/>
  <c r="U73" i="81"/>
  <c r="AD73" i="81" s="1"/>
  <c r="G73" i="81"/>
  <c r="B73" i="81"/>
  <c r="U72" i="81"/>
  <c r="AD72" i="81" s="1"/>
  <c r="G72" i="81"/>
  <c r="B72" i="81"/>
  <c r="U71" i="81"/>
  <c r="AD71" i="81" s="1"/>
  <c r="AE71" i="81" s="1"/>
  <c r="G71" i="81"/>
  <c r="B71" i="81"/>
  <c r="BF70" i="81"/>
  <c r="U70" i="81"/>
  <c r="AD70" i="81" s="1"/>
  <c r="G70" i="81"/>
  <c r="B70" i="81"/>
  <c r="U69" i="81"/>
  <c r="AD69" i="81" s="1"/>
  <c r="AE69" i="81" s="1"/>
  <c r="G69" i="81"/>
  <c r="B69" i="81"/>
  <c r="U68" i="81"/>
  <c r="AD68" i="81" s="1"/>
  <c r="AE68" i="81" s="1"/>
  <c r="G68" i="81"/>
  <c r="B68" i="81"/>
  <c r="U66" i="81"/>
  <c r="AD66" i="81" s="1"/>
  <c r="G66" i="81"/>
  <c r="B66" i="81"/>
  <c r="U65" i="81"/>
  <c r="AD65" i="81" s="1"/>
  <c r="G65" i="81"/>
  <c r="B65" i="81"/>
  <c r="U64" i="81"/>
  <c r="AD64" i="81" s="1"/>
  <c r="G64" i="81"/>
  <c r="B64" i="81"/>
  <c r="U62" i="81"/>
  <c r="AD62" i="81" s="1"/>
  <c r="G62" i="81"/>
  <c r="B62" i="81"/>
  <c r="U61" i="81"/>
  <c r="AD61" i="81" s="1"/>
  <c r="AE61" i="81" s="1"/>
  <c r="G61" i="81"/>
  <c r="B61" i="81"/>
  <c r="U59" i="81"/>
  <c r="AD59" i="81" s="1"/>
  <c r="AE59" i="81" s="1"/>
  <c r="G59" i="81"/>
  <c r="B59" i="81"/>
  <c r="U58" i="81"/>
  <c r="AD58" i="81" s="1"/>
  <c r="G58" i="81"/>
  <c r="B58" i="81"/>
  <c r="BF55" i="81"/>
  <c r="U55" i="81"/>
  <c r="AD55" i="81" s="1"/>
  <c r="G55" i="81"/>
  <c r="B55" i="81"/>
  <c r="U53" i="81"/>
  <c r="AD53" i="81" s="1"/>
  <c r="G53" i="81"/>
  <c r="B53" i="81"/>
  <c r="U54" i="81"/>
  <c r="AD54" i="81" s="1"/>
  <c r="G54" i="81"/>
  <c r="B54" i="81"/>
  <c r="U51" i="81"/>
  <c r="AD51" i="81" s="1"/>
  <c r="G51" i="81"/>
  <c r="B51" i="81"/>
  <c r="U52" i="81"/>
  <c r="AD52" i="81" s="1"/>
  <c r="AE52" i="81" s="1"/>
  <c r="G52" i="81"/>
  <c r="B52" i="81"/>
  <c r="U50" i="81"/>
  <c r="AD50" i="81" s="1"/>
  <c r="AE50" i="81" s="1"/>
  <c r="G50" i="81"/>
  <c r="B50" i="81"/>
  <c r="U48" i="81"/>
  <c r="AD48" i="81" s="1"/>
  <c r="G48" i="81"/>
  <c r="B48" i="81"/>
  <c r="U45" i="81"/>
  <c r="AD45" i="81" s="1"/>
  <c r="G45" i="81"/>
  <c r="B45" i="81"/>
  <c r="U44" i="81"/>
  <c r="AD44" i="81" s="1"/>
  <c r="AE44" i="81" s="1"/>
  <c r="G44" i="81"/>
  <c r="B44" i="81"/>
  <c r="U43" i="81"/>
  <c r="AD43" i="81" s="1"/>
  <c r="G43" i="81"/>
  <c r="B43" i="81"/>
  <c r="U42" i="81"/>
  <c r="AD42" i="81" s="1"/>
  <c r="AE42" i="81" s="1"/>
  <c r="G42" i="81"/>
  <c r="B42" i="81"/>
  <c r="U41" i="81"/>
  <c r="AD41" i="81" s="1"/>
  <c r="AE41" i="81" s="1"/>
  <c r="G41" i="81"/>
  <c r="B41" i="81"/>
  <c r="U40" i="81"/>
  <c r="AD40" i="81" s="1"/>
  <c r="AE40" i="81" s="1"/>
  <c r="G40" i="81"/>
  <c r="B40" i="81"/>
  <c r="U38" i="81"/>
  <c r="AD38" i="81" s="1"/>
  <c r="AE38" i="81" s="1"/>
  <c r="G38" i="81"/>
  <c r="B38" i="81"/>
  <c r="U37" i="81"/>
  <c r="AD37" i="81" s="1"/>
  <c r="AE37" i="81" s="1"/>
  <c r="G37" i="81"/>
  <c r="B37" i="81"/>
  <c r="U36" i="81"/>
  <c r="AD36" i="81" s="1"/>
  <c r="AE36" i="81" s="1"/>
  <c r="G36" i="81"/>
  <c r="B36" i="81"/>
  <c r="U35" i="81"/>
  <c r="AD35" i="81" s="1"/>
  <c r="AE35" i="81" s="1"/>
  <c r="G35" i="81"/>
  <c r="B35" i="81"/>
  <c r="U33" i="81"/>
  <c r="AD33" i="81" s="1"/>
  <c r="AE33" i="81" s="1"/>
  <c r="G33" i="81"/>
  <c r="B33" i="81"/>
  <c r="U34" i="81"/>
  <c r="AD34" i="81" s="1"/>
  <c r="AE34" i="81" s="1"/>
  <c r="G34" i="81"/>
  <c r="B34" i="81"/>
  <c r="U31" i="81"/>
  <c r="AD31" i="81" s="1"/>
  <c r="AE31" i="81" s="1"/>
  <c r="G31" i="81"/>
  <c r="B31" i="81"/>
  <c r="U32" i="81"/>
  <c r="AD32" i="81" s="1"/>
  <c r="AE32" i="81" s="1"/>
  <c r="G32" i="81"/>
  <c r="B32" i="81"/>
  <c r="U30" i="81"/>
  <c r="AD30" i="81" s="1"/>
  <c r="AE30" i="81" s="1"/>
  <c r="G30" i="81"/>
  <c r="B30" i="81"/>
  <c r="U29" i="81"/>
  <c r="AD29" i="81" s="1"/>
  <c r="AE29" i="81" s="1"/>
  <c r="G29" i="81"/>
  <c r="B29" i="81"/>
  <c r="U28" i="81"/>
  <c r="AD28" i="81" s="1"/>
  <c r="AE28" i="81" s="1"/>
  <c r="G28" i="81"/>
  <c r="B28" i="81"/>
  <c r="U27" i="81"/>
  <c r="AD27" i="81" s="1"/>
  <c r="AE27" i="81" s="1"/>
  <c r="G27" i="81"/>
  <c r="B27" i="81"/>
  <c r="U26" i="81"/>
  <c r="AD26" i="81" s="1"/>
  <c r="AE26" i="81" s="1"/>
  <c r="G26" i="81"/>
  <c r="B26" i="81"/>
  <c r="U25" i="81"/>
  <c r="AD25" i="81" s="1"/>
  <c r="AE25" i="81" s="1"/>
  <c r="G25" i="81"/>
  <c r="B25" i="81"/>
  <c r="U24" i="81"/>
  <c r="AD24" i="81" s="1"/>
  <c r="AE24" i="81" s="1"/>
  <c r="G24" i="81"/>
  <c r="B24" i="81"/>
  <c r="U23" i="81"/>
  <c r="AD23" i="81" s="1"/>
  <c r="AE23" i="81" s="1"/>
  <c r="G23" i="81"/>
  <c r="B23" i="81"/>
  <c r="U21" i="81"/>
  <c r="AD21" i="81" s="1"/>
  <c r="AE21" i="81" s="1"/>
  <c r="G21" i="81"/>
  <c r="B21" i="81"/>
  <c r="U22" i="81"/>
  <c r="AD22" i="81" s="1"/>
  <c r="AE22" i="81" s="1"/>
  <c r="G22" i="81"/>
  <c r="B22" i="81"/>
  <c r="U20" i="81"/>
  <c r="AD20" i="81" s="1"/>
  <c r="AE20" i="81" s="1"/>
  <c r="G20" i="81"/>
  <c r="B20" i="81"/>
  <c r="U19" i="81"/>
  <c r="AD19" i="81" s="1"/>
  <c r="AE19" i="81" s="1"/>
  <c r="G19" i="81"/>
  <c r="B19" i="81"/>
  <c r="U18" i="81"/>
  <c r="AD18" i="81" s="1"/>
  <c r="AE18" i="81" s="1"/>
  <c r="G18" i="81"/>
  <c r="B18" i="81"/>
  <c r="U17" i="81"/>
  <c r="AD17" i="81" s="1"/>
  <c r="AE17" i="81" s="1"/>
  <c r="G17" i="81"/>
  <c r="B17" i="81"/>
  <c r="U16" i="81"/>
  <c r="AD16" i="81" s="1"/>
  <c r="AE16" i="81" s="1"/>
  <c r="G16" i="81"/>
  <c r="B16" i="81"/>
  <c r="U15" i="81"/>
  <c r="AD15" i="81" s="1"/>
  <c r="AE15" i="81" s="1"/>
  <c r="Z15" i="81" s="1"/>
  <c r="G15" i="81"/>
  <c r="B15" i="81"/>
  <c r="U13" i="81"/>
  <c r="AD13" i="81" s="1"/>
  <c r="AE13" i="81" s="1"/>
  <c r="G13" i="81"/>
  <c r="B13" i="81"/>
  <c r="U12" i="81"/>
  <c r="AD12" i="81" s="1"/>
  <c r="AE12" i="81" s="1"/>
  <c r="G12" i="81"/>
  <c r="B12" i="81"/>
  <c r="U11" i="81"/>
  <c r="AD11" i="81" s="1"/>
  <c r="AE11" i="81" s="1"/>
  <c r="G11" i="81"/>
  <c r="B11" i="81"/>
  <c r="U9" i="81"/>
  <c r="AD9" i="81" s="1"/>
  <c r="AE9" i="81" s="1"/>
  <c r="G9" i="81"/>
  <c r="B9" i="81"/>
  <c r="U8" i="81"/>
  <c r="AD8" i="81" s="1"/>
  <c r="AE8" i="81" s="1"/>
  <c r="G8" i="81"/>
  <c r="B8" i="81"/>
  <c r="U7" i="81"/>
  <c r="AD7" i="81" s="1"/>
  <c r="AE7" i="81" s="1"/>
  <c r="G7" i="81"/>
  <c r="B7" i="81"/>
  <c r="U6" i="81"/>
  <c r="AD6" i="81" s="1"/>
  <c r="AE6" i="81" s="1"/>
  <c r="G6" i="81"/>
  <c r="B6" i="81"/>
  <c r="U5" i="81"/>
  <c r="AD5" i="81" s="1"/>
  <c r="AE5" i="81" s="1"/>
  <c r="G5" i="81"/>
  <c r="B5" i="81"/>
  <c r="BF3" i="81"/>
  <c r="U3" i="81"/>
  <c r="AD3" i="81" s="1"/>
  <c r="G3" i="81"/>
  <c r="B3" i="81"/>
  <c r="BB617" i="82" l="1"/>
  <c r="BC44" i="82"/>
  <c r="BB479" i="82"/>
  <c r="BB165" i="82"/>
  <c r="AD140" i="81"/>
  <c r="BB44" i="82"/>
  <c r="BC617" i="82"/>
  <c r="BC479" i="82"/>
  <c r="BC621" i="82"/>
  <c r="BC14" i="82"/>
  <c r="Q5" i="77"/>
  <c r="BC226" i="82"/>
  <c r="BC153" i="82"/>
  <c r="BB14" i="82"/>
  <c r="BC266" i="82"/>
  <c r="BB266" i="82"/>
  <c r="BB153" i="82"/>
  <c r="BB74" i="82"/>
  <c r="BC749" i="82"/>
  <c r="BB267" i="82"/>
  <c r="BB265" i="82"/>
  <c r="BC111" i="82"/>
  <c r="BB104" i="82"/>
  <c r="BC145" i="82"/>
  <c r="BC74" i="82"/>
  <c r="BB145" i="82"/>
  <c r="BC265" i="82"/>
  <c r="BC267" i="82"/>
  <c r="BC270" i="82"/>
  <c r="BB111" i="82"/>
  <c r="BB101" i="82"/>
  <c r="BB363" i="82"/>
  <c r="BC363" i="82"/>
  <c r="BC159" i="82"/>
  <c r="BC101" i="82"/>
  <c r="BC120" i="82"/>
  <c r="BC104" i="82"/>
  <c r="BC610" i="82"/>
  <c r="BC608" i="82"/>
  <c r="BB608" i="82"/>
  <c r="BB610" i="82"/>
  <c r="BC152" i="82"/>
  <c r="BB152" i="82"/>
  <c r="BC253" i="82"/>
  <c r="BC164" i="82"/>
  <c r="BC268" i="82"/>
  <c r="BB164" i="82"/>
  <c r="BB253" i="82"/>
  <c r="BB268" i="82"/>
  <c r="BB9" i="82"/>
  <c r="BC723" i="82"/>
  <c r="BC264" i="82"/>
  <c r="BC269" i="82"/>
  <c r="BB269" i="82"/>
  <c r="BB601" i="82"/>
  <c r="BB96" i="82"/>
  <c r="BC123" i="82"/>
  <c r="BC9" i="82"/>
  <c r="BC728" i="82"/>
  <c r="BB728" i="82"/>
  <c r="BB123" i="82"/>
  <c r="BC601" i="82"/>
  <c r="BC96" i="82"/>
  <c r="BB723" i="82"/>
  <c r="BB264" i="82"/>
  <c r="AE3" i="81"/>
  <c r="AI3" i="81" s="1"/>
  <c r="AJ3" i="81" s="1"/>
  <c r="I770" i="81"/>
  <c r="AN769" i="81"/>
  <c r="I769" i="81"/>
  <c r="I773" i="81"/>
  <c r="I429" i="81"/>
  <c r="C429" i="81"/>
  <c r="I768" i="81"/>
  <c r="I772" i="81"/>
  <c r="I427" i="81"/>
  <c r="C427" i="81"/>
  <c r="I771" i="81"/>
  <c r="AN771" i="81"/>
  <c r="I775" i="81"/>
  <c r="I432" i="81"/>
  <c r="I774" i="81"/>
  <c r="AN774" i="81"/>
  <c r="I767" i="81"/>
  <c r="C691" i="81"/>
  <c r="X691" i="81"/>
  <c r="I691" i="81"/>
  <c r="C699" i="81"/>
  <c r="X699" i="81"/>
  <c r="I699" i="81"/>
  <c r="I737" i="81"/>
  <c r="X737" i="81"/>
  <c r="C737" i="81"/>
  <c r="C746" i="81"/>
  <c r="X746" i="81"/>
  <c r="I746" i="81"/>
  <c r="I753" i="81"/>
  <c r="X753" i="81"/>
  <c r="C753" i="81"/>
  <c r="C730" i="81"/>
  <c r="I730" i="81"/>
  <c r="I738" i="81"/>
  <c r="C738" i="81"/>
  <c r="C732" i="81"/>
  <c r="I732" i="81"/>
  <c r="X689" i="81"/>
  <c r="I689" i="81"/>
  <c r="C689" i="81"/>
  <c r="I736" i="81"/>
  <c r="X736" i="81"/>
  <c r="C736" i="81"/>
  <c r="I682" i="81"/>
  <c r="C682" i="81"/>
  <c r="C705" i="81"/>
  <c r="I705" i="81"/>
  <c r="C749" i="81"/>
  <c r="I749" i="81"/>
  <c r="C739" i="81"/>
  <c r="I739" i="81"/>
  <c r="X739" i="81"/>
  <c r="I681" i="81"/>
  <c r="C681" i="81"/>
  <c r="I701" i="81"/>
  <c r="C701" i="81"/>
  <c r="C751" i="81"/>
  <c r="I751" i="81"/>
  <c r="X697" i="81"/>
  <c r="I697" i="81"/>
  <c r="C697" i="81"/>
  <c r="C734" i="81"/>
  <c r="I734" i="81"/>
  <c r="X734" i="81"/>
  <c r="C743" i="81"/>
  <c r="X743" i="81"/>
  <c r="I743" i="81"/>
  <c r="I752" i="81"/>
  <c r="C752" i="81"/>
  <c r="X752" i="81"/>
  <c r="C761" i="81"/>
  <c r="X761" i="81"/>
  <c r="I761" i="81"/>
  <c r="C686" i="81"/>
  <c r="I686" i="81"/>
  <c r="I762" i="81"/>
  <c r="C762" i="81"/>
  <c r="I679" i="81"/>
  <c r="C679" i="81"/>
  <c r="X679" i="81"/>
  <c r="C733" i="81"/>
  <c r="I733" i="81"/>
  <c r="X733" i="81"/>
  <c r="I742" i="81"/>
  <c r="C742" i="81"/>
  <c r="X742" i="81"/>
  <c r="C683" i="81"/>
  <c r="I683" i="81"/>
  <c r="I755" i="81"/>
  <c r="C755" i="81"/>
  <c r="X694" i="81"/>
  <c r="C694" i="81"/>
  <c r="I694" i="81"/>
  <c r="I731" i="81"/>
  <c r="X731" i="81"/>
  <c r="C731" i="81"/>
  <c r="X741" i="81"/>
  <c r="I741" i="81"/>
  <c r="C741" i="81"/>
  <c r="X748" i="81"/>
  <c r="C748" i="81"/>
  <c r="I748" i="81"/>
  <c r="X760" i="81"/>
  <c r="I760" i="81"/>
  <c r="C760" i="81"/>
  <c r="I680" i="81"/>
  <c r="C680" i="81"/>
  <c r="I688" i="81"/>
  <c r="C688" i="81"/>
  <c r="I750" i="81"/>
  <c r="C750" i="81"/>
  <c r="C729" i="81"/>
  <c r="I729" i="81"/>
  <c r="X729" i="81"/>
  <c r="I740" i="81"/>
  <c r="X740" i="81"/>
  <c r="C740" i="81"/>
  <c r="C685" i="81"/>
  <c r="I685" i="81"/>
  <c r="C765" i="81"/>
  <c r="I765" i="81"/>
  <c r="I692" i="81"/>
  <c r="X692" i="81"/>
  <c r="C692" i="81"/>
  <c r="X709" i="81"/>
  <c r="I709" i="81"/>
  <c r="C709" i="81"/>
  <c r="I763" i="81"/>
  <c r="C763" i="81"/>
  <c r="X763" i="81"/>
  <c r="C747" i="81"/>
  <c r="I747" i="81"/>
  <c r="X747" i="81"/>
  <c r="C756" i="81"/>
  <c r="I756" i="81"/>
  <c r="X756" i="81"/>
  <c r="X766" i="81"/>
  <c r="I766" i="81"/>
  <c r="C744" i="81"/>
  <c r="I744" i="81"/>
  <c r="C764" i="81"/>
  <c r="I764" i="81"/>
  <c r="I757" i="81"/>
  <c r="C757" i="81"/>
  <c r="I678" i="81"/>
  <c r="C678" i="81"/>
  <c r="I687" i="81"/>
  <c r="C687" i="81"/>
  <c r="I779" i="81"/>
  <c r="C779" i="81"/>
  <c r="I654" i="81"/>
  <c r="C654" i="81"/>
  <c r="C669" i="81"/>
  <c r="I669" i="81"/>
  <c r="X669" i="81"/>
  <c r="C782" i="81"/>
  <c r="I782" i="81"/>
  <c r="C776" i="81"/>
  <c r="I776" i="81"/>
  <c r="I667" i="81"/>
  <c r="C667" i="81"/>
  <c r="I673" i="81"/>
  <c r="C673" i="81"/>
  <c r="X673" i="81"/>
  <c r="C676" i="81"/>
  <c r="I676" i="81"/>
  <c r="I781" i="81"/>
  <c r="C781" i="81"/>
  <c r="I666" i="81"/>
  <c r="C666" i="81"/>
  <c r="I778" i="81"/>
  <c r="C778" i="81"/>
  <c r="C668" i="81"/>
  <c r="I668" i="81"/>
  <c r="X668" i="81"/>
  <c r="I665" i="81"/>
  <c r="C665" i="81"/>
  <c r="X665" i="81"/>
  <c r="C672" i="81"/>
  <c r="I672" i="81"/>
  <c r="I675" i="81"/>
  <c r="C675" i="81"/>
  <c r="I671" i="81"/>
  <c r="C671" i="81"/>
  <c r="C780" i="81"/>
  <c r="I780" i="81"/>
  <c r="I655" i="81"/>
  <c r="X655" i="81"/>
  <c r="C655" i="81"/>
  <c r="C783" i="81"/>
  <c r="I783" i="81"/>
  <c r="C777" i="81"/>
  <c r="I777" i="81"/>
  <c r="C784" i="81"/>
  <c r="I784" i="81"/>
  <c r="I670" i="81"/>
  <c r="C670" i="81"/>
  <c r="X670" i="81"/>
  <c r="C660" i="81"/>
  <c r="I660" i="81"/>
  <c r="X660" i="81"/>
  <c r="I664" i="81"/>
  <c r="C664" i="81"/>
  <c r="C674" i="81"/>
  <c r="I674" i="81"/>
  <c r="C627" i="81"/>
  <c r="X627" i="81"/>
  <c r="I627" i="81"/>
  <c r="I631" i="81"/>
  <c r="C631" i="81"/>
  <c r="X631" i="81"/>
  <c r="I637" i="81"/>
  <c r="X637" i="81"/>
  <c r="C637" i="81"/>
  <c r="I632" i="81"/>
  <c r="C632" i="81"/>
  <c r="I621" i="81"/>
  <c r="C621" i="81"/>
  <c r="C625" i="81"/>
  <c r="X625" i="81"/>
  <c r="I625" i="81"/>
  <c r="I629" i="81"/>
  <c r="C629" i="81"/>
  <c r="X629" i="81"/>
  <c r="C635" i="81"/>
  <c r="X635" i="81"/>
  <c r="I635" i="81"/>
  <c r="C640" i="81"/>
  <c r="I640" i="81"/>
  <c r="X640" i="81"/>
  <c r="I638" i="81"/>
  <c r="C638" i="81"/>
  <c r="C649" i="81"/>
  <c r="I649" i="81"/>
  <c r="C646" i="81"/>
  <c r="I646" i="81"/>
  <c r="X639" i="81"/>
  <c r="I639" i="81"/>
  <c r="C639" i="81"/>
  <c r="I624" i="81"/>
  <c r="C624" i="81"/>
  <c r="X622" i="81"/>
  <c r="I622" i="81"/>
  <c r="C622" i="81"/>
  <c r="C628" i="81"/>
  <c r="X628" i="81"/>
  <c r="I628" i="81"/>
  <c r="I634" i="81"/>
  <c r="C634" i="81"/>
  <c r="X634" i="81"/>
  <c r="I620" i="81"/>
  <c r="C620" i="81"/>
  <c r="C651" i="81"/>
  <c r="I651" i="81"/>
  <c r="C623" i="81"/>
  <c r="I623" i="81"/>
  <c r="I645" i="81"/>
  <c r="C645" i="81"/>
  <c r="I641" i="81"/>
  <c r="C641" i="81"/>
  <c r="I626" i="81"/>
  <c r="C626" i="81"/>
  <c r="X626" i="81"/>
  <c r="C630" i="81"/>
  <c r="X630" i="81"/>
  <c r="I630" i="81"/>
  <c r="I636" i="81"/>
  <c r="C636" i="81"/>
  <c r="X636" i="81"/>
  <c r="X644" i="81"/>
  <c r="I644" i="81"/>
  <c r="C644" i="81"/>
  <c r="C585" i="81"/>
  <c r="I585" i="81"/>
  <c r="C597" i="81"/>
  <c r="I597" i="81"/>
  <c r="C612" i="81"/>
  <c r="I612" i="81"/>
  <c r="C593" i="81"/>
  <c r="I593" i="81"/>
  <c r="C606" i="81"/>
  <c r="I606" i="81"/>
  <c r="I616" i="81"/>
  <c r="C616" i="81"/>
  <c r="X592" i="81"/>
  <c r="C592" i="81"/>
  <c r="I592" i="81"/>
  <c r="X600" i="81"/>
  <c r="C600" i="81"/>
  <c r="I600" i="81"/>
  <c r="I611" i="81"/>
  <c r="C611" i="81"/>
  <c r="X611" i="81"/>
  <c r="I576" i="81"/>
  <c r="C576" i="81"/>
  <c r="I610" i="81"/>
  <c r="C610" i="81"/>
  <c r="C615" i="81"/>
  <c r="I615" i="81"/>
  <c r="C591" i="81"/>
  <c r="X591" i="81"/>
  <c r="I591" i="81"/>
  <c r="C599" i="81"/>
  <c r="I599" i="81"/>
  <c r="X599" i="81"/>
  <c r="I590" i="81"/>
  <c r="C590" i="81"/>
  <c r="X619" i="81"/>
  <c r="C619" i="81"/>
  <c r="I619" i="81"/>
  <c r="C579" i="81"/>
  <c r="I579" i="81"/>
  <c r="C587" i="81"/>
  <c r="I587" i="81"/>
  <c r="I601" i="81"/>
  <c r="C601" i="81"/>
  <c r="I614" i="81"/>
  <c r="C614" i="81"/>
  <c r="I586" i="81"/>
  <c r="X586" i="81"/>
  <c r="C586" i="81"/>
  <c r="C598" i="81"/>
  <c r="I598" i="81"/>
  <c r="X598" i="81"/>
  <c r="I618" i="81"/>
  <c r="X618" i="81"/>
  <c r="C618" i="81"/>
  <c r="C575" i="81"/>
  <c r="I575" i="81"/>
  <c r="C583" i="81"/>
  <c r="I583" i="81"/>
  <c r="I594" i="81"/>
  <c r="C594" i="81"/>
  <c r="X617" i="81"/>
  <c r="C617" i="81"/>
  <c r="I617" i="81"/>
  <c r="I580" i="81"/>
  <c r="C580" i="81"/>
  <c r="X595" i="81"/>
  <c r="C595" i="81"/>
  <c r="I595" i="81"/>
  <c r="I602" i="81"/>
  <c r="X602" i="81"/>
  <c r="C602" i="81"/>
  <c r="C613" i="81"/>
  <c r="X613" i="81"/>
  <c r="I613" i="81"/>
  <c r="I445" i="81"/>
  <c r="C445" i="81"/>
  <c r="C518" i="81"/>
  <c r="I518" i="81"/>
  <c r="I462" i="81"/>
  <c r="C462" i="81"/>
  <c r="I444" i="81"/>
  <c r="C444" i="81"/>
  <c r="C485" i="81"/>
  <c r="I485" i="81"/>
  <c r="C487" i="81"/>
  <c r="I487" i="81"/>
  <c r="C463" i="81"/>
  <c r="I463" i="81"/>
  <c r="C475" i="81"/>
  <c r="I475" i="81"/>
  <c r="I8" i="81"/>
  <c r="C8" i="81"/>
  <c r="C15" i="81"/>
  <c r="I15" i="81"/>
  <c r="C7" i="81"/>
  <c r="I7" i="81"/>
  <c r="I17" i="81"/>
  <c r="C17" i="81"/>
  <c r="C19" i="81"/>
  <c r="I19" i="81"/>
  <c r="I18" i="81"/>
  <c r="C18" i="81"/>
  <c r="C6" i="81"/>
  <c r="I6" i="81"/>
  <c r="I16" i="81"/>
  <c r="C16" i="81"/>
  <c r="I44" i="81"/>
  <c r="C44" i="81"/>
  <c r="I55" i="81"/>
  <c r="C55" i="81"/>
  <c r="I115" i="81"/>
  <c r="C115" i="81"/>
  <c r="I147" i="81"/>
  <c r="C147" i="81"/>
  <c r="C245" i="81"/>
  <c r="I245" i="81"/>
  <c r="I261" i="81"/>
  <c r="C261" i="81"/>
  <c r="C282" i="81"/>
  <c r="I282" i="81"/>
  <c r="I4" i="81"/>
  <c r="C4" i="81"/>
  <c r="I39" i="81"/>
  <c r="C39" i="81"/>
  <c r="C128" i="81"/>
  <c r="I128" i="81"/>
  <c r="I205" i="81"/>
  <c r="C205" i="81"/>
  <c r="I218" i="81"/>
  <c r="C218" i="81"/>
  <c r="I24" i="81"/>
  <c r="C24" i="81"/>
  <c r="I31" i="81"/>
  <c r="C31" i="81"/>
  <c r="I51" i="81"/>
  <c r="C51" i="81"/>
  <c r="C83" i="81"/>
  <c r="I83" i="81"/>
  <c r="I92" i="81"/>
  <c r="C92" i="81"/>
  <c r="I125" i="81"/>
  <c r="C125" i="81"/>
  <c r="C139" i="81"/>
  <c r="I139" i="81"/>
  <c r="I145" i="81"/>
  <c r="C145" i="81"/>
  <c r="C153" i="81"/>
  <c r="I153" i="81"/>
  <c r="C176" i="81"/>
  <c r="I176" i="81"/>
  <c r="C184" i="81"/>
  <c r="I184" i="81"/>
  <c r="I200" i="81"/>
  <c r="C208" i="81"/>
  <c r="I208" i="81"/>
  <c r="C222" i="81"/>
  <c r="I222" i="81"/>
  <c r="I229" i="81"/>
  <c r="C229" i="81"/>
  <c r="I242" i="81"/>
  <c r="C242" i="81"/>
  <c r="C291" i="81"/>
  <c r="I291" i="81"/>
  <c r="C305" i="81"/>
  <c r="I305" i="81"/>
  <c r="I309" i="81"/>
  <c r="X309" i="81"/>
  <c r="C321" i="81"/>
  <c r="I321" i="81"/>
  <c r="BD321" i="81"/>
  <c r="I63" i="81"/>
  <c r="C63" i="81"/>
  <c r="C319" i="81"/>
  <c r="I319" i="81"/>
  <c r="I76" i="81"/>
  <c r="C76" i="81"/>
  <c r="C107" i="81"/>
  <c r="I107" i="81"/>
  <c r="I116" i="81"/>
  <c r="C116" i="81"/>
  <c r="I214" i="81"/>
  <c r="C214" i="81"/>
  <c r="I286" i="81"/>
  <c r="C286" i="81"/>
  <c r="C22" i="81"/>
  <c r="I22" i="81"/>
  <c r="I29" i="81"/>
  <c r="C29" i="81"/>
  <c r="C48" i="81"/>
  <c r="I48" i="81"/>
  <c r="I64" i="81"/>
  <c r="C64" i="81"/>
  <c r="I117" i="81"/>
  <c r="C117" i="81"/>
  <c r="I135" i="81"/>
  <c r="C135" i="81"/>
  <c r="C219" i="81"/>
  <c r="I219" i="81"/>
  <c r="C234" i="81"/>
  <c r="I234" i="81"/>
  <c r="C269" i="81"/>
  <c r="I269" i="81"/>
  <c r="C285" i="81"/>
  <c r="I285" i="81"/>
  <c r="I325" i="81"/>
  <c r="X325" i="81"/>
  <c r="I316" i="81"/>
  <c r="C316" i="81"/>
  <c r="I310" i="81"/>
  <c r="C310" i="81"/>
  <c r="I14" i="81"/>
  <c r="C14" i="81"/>
  <c r="C47" i="81"/>
  <c r="I47" i="81"/>
  <c r="C151" i="81"/>
  <c r="I151" i="81"/>
  <c r="I238" i="81"/>
  <c r="C238" i="81"/>
  <c r="I33" i="81"/>
  <c r="C33" i="81"/>
  <c r="I53" i="81"/>
  <c r="C53" i="81"/>
  <c r="C70" i="81"/>
  <c r="I70" i="81"/>
  <c r="I129" i="81"/>
  <c r="C129" i="81"/>
  <c r="C178" i="81"/>
  <c r="I178" i="81"/>
  <c r="I186" i="81"/>
  <c r="C186" i="81"/>
  <c r="C193" i="81"/>
  <c r="I193" i="81"/>
  <c r="C212" i="81"/>
  <c r="I212" i="81"/>
  <c r="I232" i="81"/>
  <c r="C232" i="81"/>
  <c r="C251" i="81"/>
  <c r="I251" i="81"/>
  <c r="I259" i="81"/>
  <c r="C259" i="81"/>
  <c r="I274" i="81"/>
  <c r="C274" i="81"/>
  <c r="I290" i="81"/>
  <c r="C290" i="81"/>
  <c r="C293" i="81"/>
  <c r="I293" i="81"/>
  <c r="C300" i="81"/>
  <c r="I300" i="81"/>
  <c r="X82" i="81"/>
  <c r="I82" i="81"/>
  <c r="C67" i="81"/>
  <c r="I67" i="81"/>
  <c r="C111" i="81"/>
  <c r="I111" i="81"/>
  <c r="C126" i="81"/>
  <c r="I126" i="81"/>
  <c r="I201" i="81"/>
  <c r="C201" i="81"/>
  <c r="I217" i="81"/>
  <c r="C217" i="81"/>
  <c r="C23" i="81"/>
  <c r="I23" i="81"/>
  <c r="C40" i="81"/>
  <c r="I40" i="81"/>
  <c r="C66" i="81"/>
  <c r="I66" i="81"/>
  <c r="I81" i="81"/>
  <c r="C81" i="81"/>
  <c r="I91" i="81"/>
  <c r="C91" i="81"/>
  <c r="C99" i="81"/>
  <c r="I99" i="81"/>
  <c r="C110" i="81"/>
  <c r="I110" i="81"/>
  <c r="I199" i="81"/>
  <c r="C199" i="81"/>
  <c r="I209" i="81"/>
  <c r="C209" i="81"/>
  <c r="I220" i="81"/>
  <c r="C220" i="81"/>
  <c r="I240" i="81"/>
  <c r="C240" i="81"/>
  <c r="C250" i="81"/>
  <c r="I250" i="81"/>
  <c r="C257" i="81"/>
  <c r="I257" i="81"/>
  <c r="I270" i="81"/>
  <c r="C270" i="81"/>
  <c r="C279" i="81"/>
  <c r="I279" i="81"/>
  <c r="C303" i="81"/>
  <c r="I303" i="81"/>
  <c r="I308" i="81"/>
  <c r="C308" i="81"/>
  <c r="C315" i="81"/>
  <c r="I315" i="81"/>
  <c r="C320" i="81"/>
  <c r="I320" i="81"/>
  <c r="I327" i="81"/>
  <c r="C327" i="81"/>
  <c r="C318" i="81"/>
  <c r="I318" i="81"/>
  <c r="I56" i="81"/>
  <c r="C56" i="81"/>
  <c r="C79" i="81"/>
  <c r="I79" i="81"/>
  <c r="C210" i="81"/>
  <c r="I210" i="81"/>
  <c r="I241" i="81"/>
  <c r="C241" i="81"/>
  <c r="C62" i="81"/>
  <c r="I62" i="81"/>
  <c r="C118" i="81"/>
  <c r="I118" i="81"/>
  <c r="C141" i="81"/>
  <c r="I141" i="81"/>
  <c r="I149" i="81"/>
  <c r="C149" i="81"/>
  <c r="I294" i="81"/>
  <c r="C294" i="81"/>
  <c r="C196" i="81"/>
  <c r="I196" i="81"/>
  <c r="C225" i="81"/>
  <c r="I225" i="81"/>
  <c r="I275" i="81"/>
  <c r="C275" i="81"/>
  <c r="I289" i="81"/>
  <c r="C289" i="81"/>
  <c r="I312" i="81"/>
  <c r="C312" i="81"/>
  <c r="I46" i="81"/>
  <c r="C46" i="81"/>
  <c r="I109" i="81"/>
  <c r="C109" i="81"/>
  <c r="I236" i="81"/>
  <c r="C236" i="81"/>
  <c r="C323" i="81"/>
  <c r="I323" i="81"/>
  <c r="I25" i="81"/>
  <c r="C25" i="81"/>
  <c r="C42" i="81"/>
  <c r="I42" i="81"/>
  <c r="C58" i="81"/>
  <c r="I58" i="81"/>
  <c r="C69" i="81"/>
  <c r="I69" i="81"/>
  <c r="C72" i="81"/>
  <c r="I72" i="81"/>
  <c r="I84" i="81"/>
  <c r="C84" i="81"/>
  <c r="C113" i="81"/>
  <c r="I113" i="81"/>
  <c r="I127" i="81"/>
  <c r="C127" i="81"/>
  <c r="I131" i="81"/>
  <c r="C131" i="81"/>
  <c r="I192" i="81"/>
  <c r="C192" i="81"/>
  <c r="C211" i="81"/>
  <c r="I211" i="81"/>
  <c r="I223" i="81"/>
  <c r="C223" i="81"/>
  <c r="I231" i="81"/>
  <c r="C231" i="81"/>
  <c r="C280" i="81"/>
  <c r="I280" i="81"/>
  <c r="C299" i="81"/>
  <c r="I299" i="81"/>
  <c r="C324" i="81"/>
  <c r="I324" i="81"/>
  <c r="C322" i="81"/>
  <c r="I322" i="81"/>
  <c r="X190" i="81"/>
  <c r="I190" i="81"/>
  <c r="C60" i="81"/>
  <c r="I60" i="81"/>
  <c r="I123" i="81"/>
  <c r="C123" i="81"/>
  <c r="I206" i="81"/>
  <c r="C206" i="81"/>
  <c r="I215" i="81"/>
  <c r="C215" i="81"/>
  <c r="I21" i="81"/>
  <c r="C21" i="81"/>
  <c r="I50" i="81"/>
  <c r="C50" i="81"/>
  <c r="C90" i="81"/>
  <c r="I90" i="81"/>
  <c r="C106" i="81"/>
  <c r="I106" i="81"/>
  <c r="I119" i="81"/>
  <c r="C119" i="81"/>
  <c r="I137" i="81"/>
  <c r="C137" i="81"/>
  <c r="I142" i="81"/>
  <c r="C142" i="81"/>
  <c r="C164" i="81"/>
  <c r="I164" i="81"/>
  <c r="I185" i="81"/>
  <c r="C185" i="81"/>
  <c r="C207" i="81"/>
  <c r="I207" i="81"/>
  <c r="C228" i="81"/>
  <c r="I228" i="81"/>
  <c r="C239" i="81"/>
  <c r="I239" i="81"/>
  <c r="C255" i="81"/>
  <c r="I255" i="81"/>
  <c r="I278" i="81"/>
  <c r="C278" i="81"/>
  <c r="I307" i="81"/>
  <c r="C307" i="81"/>
  <c r="I314" i="81"/>
  <c r="C314" i="81"/>
  <c r="C317" i="81"/>
  <c r="I317" i="81"/>
  <c r="I326" i="81"/>
  <c r="C326" i="81"/>
  <c r="C311" i="81"/>
  <c r="I311" i="81"/>
  <c r="I49" i="81"/>
  <c r="C49" i="81"/>
  <c r="C78" i="81"/>
  <c r="I78" i="81"/>
  <c r="I108" i="81"/>
  <c r="C108" i="81"/>
  <c r="C237" i="81"/>
  <c r="I237" i="81"/>
  <c r="I288" i="81"/>
  <c r="C288" i="81"/>
  <c r="C334" i="81"/>
  <c r="I334" i="81"/>
  <c r="C338" i="81"/>
  <c r="I338" i="81"/>
  <c r="I362" i="81"/>
  <c r="C362" i="81"/>
  <c r="C370" i="81"/>
  <c r="I370" i="81"/>
  <c r="I379" i="81"/>
  <c r="C379" i="81"/>
  <c r="I393" i="81"/>
  <c r="I419" i="81"/>
  <c r="I392" i="81"/>
  <c r="C392" i="81"/>
  <c r="C410" i="81"/>
  <c r="I410" i="81"/>
  <c r="C367" i="81"/>
  <c r="I367" i="81"/>
  <c r="I377" i="81"/>
  <c r="I328" i="81"/>
  <c r="C328" i="81"/>
  <c r="I385" i="81"/>
  <c r="C385" i="81"/>
  <c r="C404" i="81"/>
  <c r="I404" i="81"/>
  <c r="I409" i="81"/>
  <c r="C409" i="81"/>
  <c r="I416" i="81"/>
  <c r="C416" i="81"/>
  <c r="I356" i="81"/>
  <c r="C356" i="81"/>
  <c r="C333" i="81"/>
  <c r="I333" i="81"/>
  <c r="C348" i="81"/>
  <c r="I348" i="81"/>
  <c r="C383" i="81"/>
  <c r="I383" i="81"/>
  <c r="C378" i="81"/>
  <c r="I378" i="81"/>
  <c r="C397" i="81"/>
  <c r="I397" i="81"/>
  <c r="C408" i="81"/>
  <c r="I408" i="81"/>
  <c r="C353" i="81"/>
  <c r="I353" i="81"/>
  <c r="I361" i="81"/>
  <c r="C361" i="81"/>
  <c r="I369" i="81"/>
  <c r="C369" i="81"/>
  <c r="C389" i="81"/>
  <c r="I389" i="81"/>
  <c r="C398" i="81"/>
  <c r="I398" i="81"/>
  <c r="I413" i="81"/>
  <c r="C413" i="81"/>
  <c r="C422" i="81"/>
  <c r="I422" i="81"/>
  <c r="I332" i="81"/>
  <c r="C332" i="81"/>
  <c r="C391" i="81"/>
  <c r="I391" i="81"/>
  <c r="I337" i="81"/>
  <c r="C337" i="81"/>
  <c r="C350" i="81"/>
  <c r="I350" i="81"/>
  <c r="I366" i="81"/>
  <c r="C366" i="81"/>
  <c r="I376" i="81"/>
  <c r="C376" i="81"/>
  <c r="C386" i="81"/>
  <c r="I386" i="81"/>
  <c r="C402" i="81"/>
  <c r="I402" i="81"/>
  <c r="I421" i="81"/>
  <c r="C382" i="81"/>
  <c r="I382" i="81"/>
  <c r="I403" i="81"/>
  <c r="C403" i="81"/>
  <c r="I407" i="81"/>
  <c r="C407" i="81"/>
  <c r="I415" i="81"/>
  <c r="C415" i="81"/>
  <c r="C381" i="81"/>
  <c r="I381" i="81"/>
  <c r="C424" i="81"/>
  <c r="I424" i="81"/>
  <c r="C331" i="81"/>
  <c r="I331" i="81"/>
  <c r="I374" i="81"/>
  <c r="C374" i="81"/>
  <c r="C395" i="81"/>
  <c r="I395" i="81"/>
  <c r="C372" i="81"/>
  <c r="I372" i="81"/>
  <c r="C335" i="81"/>
  <c r="I335" i="81"/>
  <c r="C352" i="81"/>
  <c r="I352" i="81"/>
  <c r="I360" i="81"/>
  <c r="C360" i="81"/>
  <c r="C368" i="81"/>
  <c r="I368" i="81"/>
  <c r="C388" i="81"/>
  <c r="I388" i="81"/>
  <c r="I396" i="81"/>
  <c r="C396" i="81"/>
  <c r="I390" i="81"/>
  <c r="C390" i="81"/>
  <c r="I406" i="81"/>
  <c r="C406" i="81"/>
  <c r="C412" i="81"/>
  <c r="I412" i="81"/>
  <c r="C349" i="81"/>
  <c r="I349" i="81"/>
  <c r="I357" i="81"/>
  <c r="C357" i="81"/>
  <c r="C365" i="81"/>
  <c r="I365" i="81"/>
  <c r="I375" i="81"/>
  <c r="C375" i="81"/>
  <c r="I384" i="81"/>
  <c r="C384" i="81"/>
  <c r="I394" i="81"/>
  <c r="I400" i="81"/>
  <c r="C400" i="81"/>
  <c r="C420" i="81"/>
  <c r="I420" i="81"/>
  <c r="I330" i="81"/>
  <c r="C330" i="81"/>
  <c r="C380" i="81"/>
  <c r="I380" i="81"/>
  <c r="I401" i="81"/>
  <c r="C401" i="81"/>
  <c r="I411" i="81"/>
  <c r="C411" i="81"/>
  <c r="BC263" i="82"/>
  <c r="BB263" i="82"/>
  <c r="BC28" i="82"/>
  <c r="BC229" i="82"/>
  <c r="BC241" i="82"/>
  <c r="BC447" i="82"/>
  <c r="BC167" i="82"/>
  <c r="BC433" i="82"/>
  <c r="BC69" i="82"/>
  <c r="BC135" i="82"/>
  <c r="BC257" i="82"/>
  <c r="BC85" i="82"/>
  <c r="BC391" i="82"/>
  <c r="BC32" i="82"/>
  <c r="BC18" i="82"/>
  <c r="BC33" i="82"/>
  <c r="BC185" i="82"/>
  <c r="BC45" i="82"/>
  <c r="BC205" i="82"/>
  <c r="BC210" i="82"/>
  <c r="BC215" i="82"/>
  <c r="BC223" i="82"/>
  <c r="BC230" i="82"/>
  <c r="BC242" i="82"/>
  <c r="BC132" i="82"/>
  <c r="Q18" i="77"/>
  <c r="BC787" i="82"/>
  <c r="BC139" i="82"/>
  <c r="BC144" i="82"/>
  <c r="BC156" i="82"/>
  <c r="BC148" i="82"/>
  <c r="BC150" i="82"/>
  <c r="BC361" i="82"/>
  <c r="BC445" i="82"/>
  <c r="BC245" i="82"/>
  <c r="BC335" i="82"/>
  <c r="BC37" i="82"/>
  <c r="BC218" i="82"/>
  <c r="BC83" i="82"/>
  <c r="BC60" i="82"/>
  <c r="BC592" i="82"/>
  <c r="BC306" i="82"/>
  <c r="BC615" i="82"/>
  <c r="BC91" i="82"/>
  <c r="BC467" i="82"/>
  <c r="BC474" i="82"/>
  <c r="BC482" i="82"/>
  <c r="BC94" i="82"/>
  <c r="BC170" i="82"/>
  <c r="BC172" i="82"/>
  <c r="BC174" i="82"/>
  <c r="BC193" i="82"/>
  <c r="BC114" i="82"/>
  <c r="BC483" i="82"/>
  <c r="BC307" i="82"/>
  <c r="BC277" i="82"/>
  <c r="BC519" i="82"/>
  <c r="BC513" i="82"/>
  <c r="BC417" i="82"/>
  <c r="BC401" i="82"/>
  <c r="BC430" i="82"/>
  <c r="BC487" i="82"/>
  <c r="BC493" i="82"/>
  <c r="BC355" i="82"/>
  <c r="BC362" i="82"/>
  <c r="BC526" i="82"/>
  <c r="BC350" i="82"/>
  <c r="BC378" i="82"/>
  <c r="BC412" i="82"/>
  <c r="BC514" i="82"/>
  <c r="BC271" i="82"/>
  <c r="BC775" i="82"/>
  <c r="BC501" i="82"/>
  <c r="BC564" i="82"/>
  <c r="BC464" i="82"/>
  <c r="BC317" i="82"/>
  <c r="BC238" i="82"/>
  <c r="BC387" i="82"/>
  <c r="BC553" i="82"/>
  <c r="BC527" i="82"/>
  <c r="BC532" i="82"/>
  <c r="BC386" i="82"/>
  <c r="BC393" i="82"/>
  <c r="BC35" i="82"/>
  <c r="BC105" i="82"/>
  <c r="BC239" i="82"/>
  <c r="BC748" i="82"/>
  <c r="BC36" i="82"/>
  <c r="BC597" i="82"/>
  <c r="BC299" i="82"/>
  <c r="BC587" i="82"/>
  <c r="BC389" i="82"/>
  <c r="BC435" i="82"/>
  <c r="BC24" i="82"/>
  <c r="BC23" i="82"/>
  <c r="BC30" i="82"/>
  <c r="BC65" i="82"/>
  <c r="BC179" i="82"/>
  <c r="BC426" i="82"/>
  <c r="BC220" i="82"/>
  <c r="BC224" i="82"/>
  <c r="BC236" i="82"/>
  <c r="BC143" i="82"/>
  <c r="BC440" i="82"/>
  <c r="Q20" i="77"/>
  <c r="BC789" i="82"/>
  <c r="Q14" i="77"/>
  <c r="BC783" i="82"/>
  <c r="BC320" i="82"/>
  <c r="BC247" i="82"/>
  <c r="BC436" i="82"/>
  <c r="BC64" i="82"/>
  <c r="BC195" i="82"/>
  <c r="BC200" i="82"/>
  <c r="BC612" i="82"/>
  <c r="BC367" i="82"/>
  <c r="BC72" i="82"/>
  <c r="BC581" i="82"/>
  <c r="BC454" i="82"/>
  <c r="BC61" i="82"/>
  <c r="BC484" i="82"/>
  <c r="BC80" i="82"/>
  <c r="BC84" i="82"/>
  <c r="BC87" i="82"/>
  <c r="BC478" i="82"/>
  <c r="BC90" i="82"/>
  <c r="BC609" i="82"/>
  <c r="BC109" i="82"/>
  <c r="BC197" i="82"/>
  <c r="BC405" i="82"/>
  <c r="BC296" i="82"/>
  <c r="BC303" i="82"/>
  <c r="BC258" i="82"/>
  <c r="BC184" i="82"/>
  <c r="BC381" i="82"/>
  <c r="BC520" i="82"/>
  <c r="BC508" i="82"/>
  <c r="BC374" i="82"/>
  <c r="BC408" i="82"/>
  <c r="BC489" i="82"/>
  <c r="BC331" i="82"/>
  <c r="BC108" i="82"/>
  <c r="BC431" i="82"/>
  <c r="BC368" i="82"/>
  <c r="BC59" i="82"/>
  <c r="BC685" i="82"/>
  <c r="BC377" i="82"/>
  <c r="BC323" i="82"/>
  <c r="BC326" i="82"/>
  <c r="BC397" i="82"/>
  <c r="BC599" i="82"/>
  <c r="BC498" i="82"/>
  <c r="BC102" i="82"/>
  <c r="BC554" i="82"/>
  <c r="BC547" i="82"/>
  <c r="BB391" i="82"/>
  <c r="BB389" i="82"/>
  <c r="BB32" i="82"/>
  <c r="BB24" i="82"/>
  <c r="BB18" i="82"/>
  <c r="BB23" i="82"/>
  <c r="BB33" i="82"/>
  <c r="BB30" i="82"/>
  <c r="BB65" i="82"/>
  <c r="BB185" i="82"/>
  <c r="BB426" i="82"/>
  <c r="BB45" i="82"/>
  <c r="BB205" i="82"/>
  <c r="BB210" i="82"/>
  <c r="BB215" i="82"/>
  <c r="BB220" i="82"/>
  <c r="BB223" i="82"/>
  <c r="BB224" i="82"/>
  <c r="BB230" i="82"/>
  <c r="BB236" i="82"/>
  <c r="BB242" i="82"/>
  <c r="BB132" i="82"/>
  <c r="BB787" i="82"/>
  <c r="BB143" i="82"/>
  <c r="BB144" i="82"/>
  <c r="BB156" i="82"/>
  <c r="BB789" i="82"/>
  <c r="BB783" i="82"/>
  <c r="BB148" i="82"/>
  <c r="BB150" i="82"/>
  <c r="BB320" i="82"/>
  <c r="BB361" i="82"/>
  <c r="BB445" i="82"/>
  <c r="BB247" i="82"/>
  <c r="BB245" i="82"/>
  <c r="BB335" i="82"/>
  <c r="BB436" i="82"/>
  <c r="BB37" i="82"/>
  <c r="BB64" i="82"/>
  <c r="BB218" i="82"/>
  <c r="BB195" i="82"/>
  <c r="BB200" i="82"/>
  <c r="BB83" i="82"/>
  <c r="BB60" i="82"/>
  <c r="BB592" i="82"/>
  <c r="BB612" i="82"/>
  <c r="BB72" i="82"/>
  <c r="BB581" i="82"/>
  <c r="BB454" i="82"/>
  <c r="BB61" i="82"/>
  <c r="BB484" i="82"/>
  <c r="BB306" i="82"/>
  <c r="BB615" i="82"/>
  <c r="BB80" i="82"/>
  <c r="BB91" i="82"/>
  <c r="BB84" i="82"/>
  <c r="BB467" i="82"/>
  <c r="BB87" i="82"/>
  <c r="BB474" i="82"/>
  <c r="BB478" i="82"/>
  <c r="BB482" i="82"/>
  <c r="BB90" i="82"/>
  <c r="BB94" i="82"/>
  <c r="BB170" i="82"/>
  <c r="BB172" i="82"/>
  <c r="BB609" i="82"/>
  <c r="BB174" i="82"/>
  <c r="BB193" i="82"/>
  <c r="BB109" i="82"/>
  <c r="BB197" i="82"/>
  <c r="BB114" i="82"/>
  <c r="BB405" i="82"/>
  <c r="BB483" i="82"/>
  <c r="BB296" i="82"/>
  <c r="BB307" i="82"/>
  <c r="BB303" i="82"/>
  <c r="BB258" i="82"/>
  <c r="BB277" i="82"/>
  <c r="BB184" i="82"/>
  <c r="BB381" i="82"/>
  <c r="BB519" i="82"/>
  <c r="BB520" i="82"/>
  <c r="BB508" i="82"/>
  <c r="BB513" i="82"/>
  <c r="BB374" i="82"/>
  <c r="BB417" i="82"/>
  <c r="BB401" i="82"/>
  <c r="BB408" i="82"/>
  <c r="BB487" i="82"/>
  <c r="BB489" i="82"/>
  <c r="BB493" i="82"/>
  <c r="BB355" i="82"/>
  <c r="BB362" i="82"/>
  <c r="BB526" i="82"/>
  <c r="BB108" i="82"/>
  <c r="BB431" i="82"/>
  <c r="BB368" i="82"/>
  <c r="BB59" i="82"/>
  <c r="BB350" i="82"/>
  <c r="BB685" i="82"/>
  <c r="BB378" i="82"/>
  <c r="BB377" i="82"/>
  <c r="BB323" i="82"/>
  <c r="BB412" i="82"/>
  <c r="BB326" i="82"/>
  <c r="BB397" i="82"/>
  <c r="BB514" i="82"/>
  <c r="BB599" i="82"/>
  <c r="BB271" i="82"/>
  <c r="BB775" i="82"/>
  <c r="BB498" i="82"/>
  <c r="BB501" i="82"/>
  <c r="BB564" i="82"/>
  <c r="BB464" i="82"/>
  <c r="BB317" i="82"/>
  <c r="BB102" i="82"/>
  <c r="BB238" i="82"/>
  <c r="BB387" i="82"/>
  <c r="BB554" i="82"/>
  <c r="BB553" i="82"/>
  <c r="BB547" i="82"/>
  <c r="BB527" i="82"/>
  <c r="BB532" i="82"/>
  <c r="BB386" i="82"/>
  <c r="BB393" i="82"/>
  <c r="BC25" i="82"/>
  <c r="BC342" i="82"/>
  <c r="BC434" i="82"/>
  <c r="BC209" i="82"/>
  <c r="BC136" i="82"/>
  <c r="BC161" i="82"/>
  <c r="BC162" i="82"/>
  <c r="BC304" i="82"/>
  <c r="BC453" i="82"/>
  <c r="BC471" i="82"/>
  <c r="BC472" i="82"/>
  <c r="BC481" i="82"/>
  <c r="BC403" i="82"/>
  <c r="BC178" i="82"/>
  <c r="BC188" i="82"/>
  <c r="BC191" i="82"/>
  <c r="BC70" i="82"/>
  <c r="BC198" i="82"/>
  <c r="BC411" i="82"/>
  <c r="BC406" i="82"/>
  <c r="BC294" i="82"/>
  <c r="BC93" i="82"/>
  <c r="BC298" i="82"/>
  <c r="BC300" i="82"/>
  <c r="BC311" i="82"/>
  <c r="BC281" i="82"/>
  <c r="BC261" i="82"/>
  <c r="BC292" i="82"/>
  <c r="BC516" i="82"/>
  <c r="BC509" i="82"/>
  <c r="BC339" i="82"/>
  <c r="BC427" i="82"/>
  <c r="BC419" i="82"/>
  <c r="BC486" i="82"/>
  <c r="BC356" i="82"/>
  <c r="BC328" i="82"/>
  <c r="BC659" i="82"/>
  <c r="BC667" i="82"/>
  <c r="BC409" i="82"/>
  <c r="BC777" i="82"/>
  <c r="BC353" i="82"/>
  <c r="BC366" i="82"/>
  <c r="BC99" i="82"/>
  <c r="BC550" i="82"/>
  <c r="BC95" i="82"/>
  <c r="BC171" i="82"/>
  <c r="BC695" i="82"/>
  <c r="BC559" i="82"/>
  <c r="BC351" i="82"/>
  <c r="BC186" i="82"/>
  <c r="BC360" i="82"/>
  <c r="BC432" i="82"/>
  <c r="BC402" i="82"/>
  <c r="BC382" i="82"/>
  <c r="BC404" i="82"/>
  <c r="BC452" i="82"/>
  <c r="BC396" i="82"/>
  <c r="BC584" i="82"/>
  <c r="BC473" i="82"/>
  <c r="BC774" i="82"/>
  <c r="BC383" i="82"/>
  <c r="BC576" i="82"/>
  <c r="BC274" i="82"/>
  <c r="BC284" i="82"/>
  <c r="BC776" i="82"/>
  <c r="BC580" i="82"/>
  <c r="BC289" i="82"/>
  <c r="BC499" i="82"/>
  <c r="BC502" i="82"/>
  <c r="BC575" i="82"/>
  <c r="BC260" i="82"/>
  <c r="BC214" i="82"/>
  <c r="BC233" i="82"/>
  <c r="BC477" i="82"/>
  <c r="BC552" i="82"/>
  <c r="BC541" i="82"/>
  <c r="BC525" i="82"/>
  <c r="BC530" i="82"/>
  <c r="BC533" i="82"/>
  <c r="BC388" i="82"/>
  <c r="BC295" i="82"/>
  <c r="BC399" i="82"/>
  <c r="BC394" i="82"/>
  <c r="BB390" i="82"/>
  <c r="BB392" i="82"/>
  <c r="BB28" i="82"/>
  <c r="BB39" i="82"/>
  <c r="BB778" i="82"/>
  <c r="BB15" i="82"/>
  <c r="BB35" i="82"/>
  <c r="BB11" i="82"/>
  <c r="BB40" i="82"/>
  <c r="BB105" i="82"/>
  <c r="BB189" i="82"/>
  <c r="BB434" i="82"/>
  <c r="BB42" i="82"/>
  <c r="BB4" i="82"/>
  <c r="BB209" i="82"/>
  <c r="BB216" i="82"/>
  <c r="BB357" i="82"/>
  <c r="BB221" i="82"/>
  <c r="BB227" i="82"/>
  <c r="BB232" i="82"/>
  <c r="BB235" i="82"/>
  <c r="BB237" i="82"/>
  <c r="BB239" i="82"/>
  <c r="BB332" i="82"/>
  <c r="BB241" i="82"/>
  <c r="BB447" i="82"/>
  <c r="BB129" i="82"/>
  <c r="BB345" i="82"/>
  <c r="BB155" i="82"/>
  <c r="BB157" i="82"/>
  <c r="BB158" i="82"/>
  <c r="BB167" i="82"/>
  <c r="BB359" i="82"/>
  <c r="BB146" i="82"/>
  <c r="BB151" i="82"/>
  <c r="BB748" i="82"/>
  <c r="BB442" i="82"/>
  <c r="BB433" i="82"/>
  <c r="BB249" i="82"/>
  <c r="BB208" i="82"/>
  <c r="BB589" i="82"/>
  <c r="BB36" i="82"/>
  <c r="BB69" i="82"/>
  <c r="BB250" i="82"/>
  <c r="BB57" i="82"/>
  <c r="BB134" i="82"/>
  <c r="BB161" i="82"/>
  <c r="BB135" i="82"/>
  <c r="BB162" i="82"/>
  <c r="BB597" i="82"/>
  <c r="BB448" i="82"/>
  <c r="BB611" i="82"/>
  <c r="BB595" i="82"/>
  <c r="BB565" i="82"/>
  <c r="BB455" i="82"/>
  <c r="BB327" i="82"/>
  <c r="BB469" i="82"/>
  <c r="BB485" i="82"/>
  <c r="BB304" i="82"/>
  <c r="BB299" i="82"/>
  <c r="BB291" i="82"/>
  <c r="BB257" i="82"/>
  <c r="BB453" i="82"/>
  <c r="BB85" i="82"/>
  <c r="BB472" i="82"/>
  <c r="BB481" i="82"/>
  <c r="BB175" i="82"/>
  <c r="BB403" i="82"/>
  <c r="BB178" i="82"/>
  <c r="BB188" i="82"/>
  <c r="BB191" i="82"/>
  <c r="BB70" i="82"/>
  <c r="BB411" i="82"/>
  <c r="BB406" i="82"/>
  <c r="BB294" i="82"/>
  <c r="BB93" i="82"/>
  <c r="BB298" i="82"/>
  <c r="BB300" i="82"/>
  <c r="BB311" i="82"/>
  <c r="BB261" i="82"/>
  <c r="BB292" i="82"/>
  <c r="BB516" i="82"/>
  <c r="BB509" i="82"/>
  <c r="BB339" i="82"/>
  <c r="BB419" i="82"/>
  <c r="BB486" i="82"/>
  <c r="BB356" i="82"/>
  <c r="BB328" i="82"/>
  <c r="BB659" i="82"/>
  <c r="BB667" i="82"/>
  <c r="BB409" i="82"/>
  <c r="BB777" i="82"/>
  <c r="BB366" i="82"/>
  <c r="BB99" i="82"/>
  <c r="BB550" i="82"/>
  <c r="BB95" i="82"/>
  <c r="BB171" i="82"/>
  <c r="BB695" i="82"/>
  <c r="BB559" i="82"/>
  <c r="BB351" i="82"/>
  <c r="BB186" i="82"/>
  <c r="BB360" i="82"/>
  <c r="BB432" i="82"/>
  <c r="BB402" i="82"/>
  <c r="BB382" i="82"/>
  <c r="BB404" i="82"/>
  <c r="BB452" i="82"/>
  <c r="BB396" i="82"/>
  <c r="BB584" i="82"/>
  <c r="BB473" i="82"/>
  <c r="BB774" i="82"/>
  <c r="BB383" i="82"/>
  <c r="BB576" i="82"/>
  <c r="BB274" i="82"/>
  <c r="BB284" i="82"/>
  <c r="BB776" i="82"/>
  <c r="BB580" i="82"/>
  <c r="BB289" i="82"/>
  <c r="BB499" i="82"/>
  <c r="BB502" i="82"/>
  <c r="BB575" i="82"/>
  <c r="BB260" i="82"/>
  <c r="BB214" i="82"/>
  <c r="BB233" i="82"/>
  <c r="BB477" i="82"/>
  <c r="BB552" i="82"/>
  <c r="BB541" i="82"/>
  <c r="BB525" i="82"/>
  <c r="BB530" i="82"/>
  <c r="BB533" i="82"/>
  <c r="BB388" i="82"/>
  <c r="BB295" i="82"/>
  <c r="BB399" i="82"/>
  <c r="BB394" i="82"/>
  <c r="BC40" i="82"/>
  <c r="BC42" i="82"/>
  <c r="BC216" i="82"/>
  <c r="BC227" i="82"/>
  <c r="BC332" i="82"/>
  <c r="BC129" i="82"/>
  <c r="BC359" i="82"/>
  <c r="BC249" i="82"/>
  <c r="BC250" i="82"/>
  <c r="BC133" i="82"/>
  <c r="BC469" i="82"/>
  <c r="BC175" i="82"/>
  <c r="BC48" i="82"/>
  <c r="BC5" i="82"/>
  <c r="BC8" i="82"/>
  <c r="BC21" i="82"/>
  <c r="BC3" i="82"/>
  <c r="BC340" i="82"/>
  <c r="BC439" i="82"/>
  <c r="BC456" i="82"/>
  <c r="BC29" i="82"/>
  <c r="BC207" i="82"/>
  <c r="BC212" i="82"/>
  <c r="BC217" i="82"/>
  <c r="BC225" i="82"/>
  <c r="BC240" i="82"/>
  <c r="BC246" i="82"/>
  <c r="BC119" i="82"/>
  <c r="BC344" i="82"/>
  <c r="BC138" i="82"/>
  <c r="BC141" i="82"/>
  <c r="BC149" i="82"/>
  <c r="BC416" i="82"/>
  <c r="Q23" i="77"/>
  <c r="BC792" i="82"/>
  <c r="BC68" i="82"/>
  <c r="BC603" i="82"/>
  <c r="BC605" i="82"/>
  <c r="BC52" i="82"/>
  <c r="BC181" i="82"/>
  <c r="BC54" i="82"/>
  <c r="BC252" i="82"/>
  <c r="BC115" i="82"/>
  <c r="BC446" i="82"/>
  <c r="BC370" i="82"/>
  <c r="BC443" i="82"/>
  <c r="BC365" i="82"/>
  <c r="BC724" i="82"/>
  <c r="BC76" i="82"/>
  <c r="BC574" i="82"/>
  <c r="BC78" i="82"/>
  <c r="BC642" i="82"/>
  <c r="BC79" i="82"/>
  <c r="BC89" i="82"/>
  <c r="BC169" i="82"/>
  <c r="BC470" i="82"/>
  <c r="BC475" i="82"/>
  <c r="BC173" i="82"/>
  <c r="BC106" i="82"/>
  <c r="BC194" i="82"/>
  <c r="BC297" i="82"/>
  <c r="BC262" i="82"/>
  <c r="BC290" i="82"/>
  <c r="BC313" i="82"/>
  <c r="BC515" i="82"/>
  <c r="BC505" i="82"/>
  <c r="BC521" i="82"/>
  <c r="BC537" i="82"/>
  <c r="BC492" i="82"/>
  <c r="BC542" i="82"/>
  <c r="BC352" i="82"/>
  <c r="BC540" i="82"/>
  <c r="BC190" i="82"/>
  <c r="BC560" i="82"/>
  <c r="BC182" i="82"/>
  <c r="BC684" i="82"/>
  <c r="BC570" i="82"/>
  <c r="BC548" i="82"/>
  <c r="BC293" i="82"/>
  <c r="BC594" i="82"/>
  <c r="BC572" i="82"/>
  <c r="BC275" i="82"/>
  <c r="BC282" i="82"/>
  <c r="BC577" i="82"/>
  <c r="BC127" i="82"/>
  <c r="BC500" i="82"/>
  <c r="BC507" i="82"/>
  <c r="BC12" i="82"/>
  <c r="BC255" i="82"/>
  <c r="BC536" i="82"/>
  <c r="BC528" i="82"/>
  <c r="BC458" i="82"/>
  <c r="BC15" i="82"/>
  <c r="BC98" i="82"/>
  <c r="BC237" i="82"/>
  <c r="BC158" i="82"/>
  <c r="BC442" i="82"/>
  <c r="BC589" i="82"/>
  <c r="BC448" i="82"/>
  <c r="BC327" i="82"/>
  <c r="BC485" i="82"/>
  <c r="BC291" i="82"/>
  <c r="BC43" i="82"/>
  <c r="BC22" i="82"/>
  <c r="BC17" i="82"/>
  <c r="BC429" i="82"/>
  <c r="BC441" i="82"/>
  <c r="BC228" i="82"/>
  <c r="BC244" i="82"/>
  <c r="BC118" i="82"/>
  <c r="BC125" i="82"/>
  <c r="BC137" i="82"/>
  <c r="Q19" i="77"/>
  <c r="BC177" i="82"/>
  <c r="Q22" i="77"/>
  <c r="BC791" i="82"/>
  <c r="BC7" i="82"/>
  <c r="BC375" i="82"/>
  <c r="BC376" i="82"/>
  <c r="BC348" i="82"/>
  <c r="BC67" i="82"/>
  <c r="BC160" i="82"/>
  <c r="BC418" i="82"/>
  <c r="BC73" i="82"/>
  <c r="BC463" i="82"/>
  <c r="BC81" i="82"/>
  <c r="BC314" i="82"/>
  <c r="BC459" i="82"/>
  <c r="BC654" i="82"/>
  <c r="BC88" i="82"/>
  <c r="BC421" i="82"/>
  <c r="BC338" i="82"/>
  <c r="BC110" i="82"/>
  <c r="BC567" i="82"/>
  <c r="BC415" i="82"/>
  <c r="BC518" i="82"/>
  <c r="BC510" i="82"/>
  <c r="BC322" i="82"/>
  <c r="BC329" i="82"/>
  <c r="BC490" i="82"/>
  <c r="BC347" i="82"/>
  <c r="BC354" i="82"/>
  <c r="BC343" i="82"/>
  <c r="BC563" i="82"/>
  <c r="BC546" i="82"/>
  <c r="BC571" i="82"/>
  <c r="BC379" i="82"/>
  <c r="BC451" i="82"/>
  <c r="BC410" i="82"/>
  <c r="BC395" i="82"/>
  <c r="BC302" i="82"/>
  <c r="BC272" i="82"/>
  <c r="BC278" i="82"/>
  <c r="BC588" i="82"/>
  <c r="BC231" i="82"/>
  <c r="BC504" i="82"/>
  <c r="BC287" i="82"/>
  <c r="BC251" i="82"/>
  <c r="BC704" i="82"/>
  <c r="BC543" i="82"/>
  <c r="BC398" i="82"/>
  <c r="BB43" i="82"/>
  <c r="BB48" i="82"/>
  <c r="BB5" i="82"/>
  <c r="BB8" i="82"/>
  <c r="BB22" i="82"/>
  <c r="BB21" i="82"/>
  <c r="BB3" i="82"/>
  <c r="BB17" i="82"/>
  <c r="BB340" i="82"/>
  <c r="BB429" i="82"/>
  <c r="BB439" i="82"/>
  <c r="BB441" i="82"/>
  <c r="BB456" i="82"/>
  <c r="BB29" i="82"/>
  <c r="BB207" i="82"/>
  <c r="BB212" i="82"/>
  <c r="BB217" i="82"/>
  <c r="BB225" i="82"/>
  <c r="BB228" i="82"/>
  <c r="BB240" i="82"/>
  <c r="BB244" i="82"/>
  <c r="BB246" i="82"/>
  <c r="BB118" i="82"/>
  <c r="BB119" i="82"/>
  <c r="BB344" i="82"/>
  <c r="BB125" i="82"/>
  <c r="BB137" i="82"/>
  <c r="BB138" i="82"/>
  <c r="BB141" i="82"/>
  <c r="BB177" i="82"/>
  <c r="BB149" i="82"/>
  <c r="BB791" i="82"/>
  <c r="BB416" i="82"/>
  <c r="BB792" i="82"/>
  <c r="BB68" i="82"/>
  <c r="BB7" i="82"/>
  <c r="BB603" i="82"/>
  <c r="BB375" i="82"/>
  <c r="BB605" i="82"/>
  <c r="BB376" i="82"/>
  <c r="BB52" i="82"/>
  <c r="BB181" i="82"/>
  <c r="BB54" i="82"/>
  <c r="BB348" i="82"/>
  <c r="BB252" i="82"/>
  <c r="BB67" i="82"/>
  <c r="BB115" i="82"/>
  <c r="BB160" i="82"/>
  <c r="BB446" i="82"/>
  <c r="BB370" i="82"/>
  <c r="BB443" i="82"/>
  <c r="BB418" i="82"/>
  <c r="BB365" i="82"/>
  <c r="BB724" i="82"/>
  <c r="BB73" i="82"/>
  <c r="BB76" i="82"/>
  <c r="BB574" i="82"/>
  <c r="BB463" i="82"/>
  <c r="BB81" i="82"/>
  <c r="BB314" i="82"/>
  <c r="BB642" i="82"/>
  <c r="BB89" i="82"/>
  <c r="BB459" i="82"/>
  <c r="BB169" i="82"/>
  <c r="BB470" i="82"/>
  <c r="BB475" i="82"/>
  <c r="BB654" i="82"/>
  <c r="BB88" i="82"/>
  <c r="BB173" i="82"/>
  <c r="BB421" i="82"/>
  <c r="BB106" i="82"/>
  <c r="BB338" i="82"/>
  <c r="BB194" i="82"/>
  <c r="BB110" i="82"/>
  <c r="BB297" i="82"/>
  <c r="BB262" i="82"/>
  <c r="BB290" i="82"/>
  <c r="BB313" i="82"/>
  <c r="BB567" i="82"/>
  <c r="BB415" i="82"/>
  <c r="BB515" i="82"/>
  <c r="BB518" i="82"/>
  <c r="BB505" i="82"/>
  <c r="BB521" i="82"/>
  <c r="BB510" i="82"/>
  <c r="BB537" i="82"/>
  <c r="BB322" i="82"/>
  <c r="BB490" i="82"/>
  <c r="BB492" i="82"/>
  <c r="BB542" i="82"/>
  <c r="BB352" i="82"/>
  <c r="BB540" i="82"/>
  <c r="BB190" i="82"/>
  <c r="BB354" i="82"/>
  <c r="BB560" i="82"/>
  <c r="BB343" i="82"/>
  <c r="BB182" i="82"/>
  <c r="BB563" i="82"/>
  <c r="BB570" i="82"/>
  <c r="BB684" i="82"/>
  <c r="BB548" i="82"/>
  <c r="BB546" i="82"/>
  <c r="BB571" i="82"/>
  <c r="BB379" i="82"/>
  <c r="BB451" i="82"/>
  <c r="BB410" i="82"/>
  <c r="BB395" i="82"/>
  <c r="BB293" i="82"/>
  <c r="BB302" i="82"/>
  <c r="BB594" i="82"/>
  <c r="BB572" i="82"/>
  <c r="BB272" i="82"/>
  <c r="BB275" i="82"/>
  <c r="BB278" i="82"/>
  <c r="BB282" i="82"/>
  <c r="BB588" i="82"/>
  <c r="BB577" i="82"/>
  <c r="BB231" i="82"/>
  <c r="BB127" i="82"/>
  <c r="BB500" i="82"/>
  <c r="BB504" i="82"/>
  <c r="BB507" i="82"/>
  <c r="BB287" i="82"/>
  <c r="BB12" i="82"/>
  <c r="BB251" i="82"/>
  <c r="BB255" i="82"/>
  <c r="BB704" i="82"/>
  <c r="BB536" i="82"/>
  <c r="BB543" i="82"/>
  <c r="BB528" i="82"/>
  <c r="BB458" i="82"/>
  <c r="BB398" i="82"/>
  <c r="BC390" i="82"/>
  <c r="BC39" i="82"/>
  <c r="BC11" i="82"/>
  <c r="BC206" i="82"/>
  <c r="BC357" i="82"/>
  <c r="BC235" i="82"/>
  <c r="BC157" i="82"/>
  <c r="BC151" i="82"/>
  <c r="BC208" i="82"/>
  <c r="BC57" i="82"/>
  <c r="BC611" i="82"/>
  <c r="BC565" i="82"/>
  <c r="BC455" i="82"/>
  <c r="BC385" i="82"/>
  <c r="BC38" i="82"/>
  <c r="BC414" i="82"/>
  <c r="BC112" i="82"/>
  <c r="BC420" i="82"/>
  <c r="BC444" i="82"/>
  <c r="BC449" i="82"/>
  <c r="BC97" i="82"/>
  <c r="BC204" i="82"/>
  <c r="BC424" i="82"/>
  <c r="BC219" i="82"/>
  <c r="BC437" i="82"/>
  <c r="BC234" i="82"/>
  <c r="BC116" i="82"/>
  <c r="BC128" i="82"/>
  <c r="BC358" i="82"/>
  <c r="BC781" i="82"/>
  <c r="BC176" i="82"/>
  <c r="Q13" i="77"/>
  <c r="BC782" i="82"/>
  <c r="BC147" i="82"/>
  <c r="BC600" i="82"/>
  <c r="BC602" i="82"/>
  <c r="BC58" i="82"/>
  <c r="BC100" i="82"/>
  <c r="BC330" i="82"/>
  <c r="BC364" i="82"/>
  <c r="BC450" i="82"/>
  <c r="BC256" i="82"/>
  <c r="BC75" i="82"/>
  <c r="BC77" i="82"/>
  <c r="BC305" i="82"/>
  <c r="BC62" i="82"/>
  <c r="BC66" i="82"/>
  <c r="BC92" i="82"/>
  <c r="BC82" i="82"/>
  <c r="BC465" i="82"/>
  <c r="BC466" i="82"/>
  <c r="BC480" i="82"/>
  <c r="BC168" i="82"/>
  <c r="BC203" i="82"/>
  <c r="BC334" i="82"/>
  <c r="BC476" i="82"/>
  <c r="BC113" i="82"/>
  <c r="BC349" i="82"/>
  <c r="BC400" i="82"/>
  <c r="BC316" i="82"/>
  <c r="BC301" i="82"/>
  <c r="BC425" i="82"/>
  <c r="BC506" i="82"/>
  <c r="BC511" i="82"/>
  <c r="BC337" i="82"/>
  <c r="BC325" i="82"/>
  <c r="BC494" i="82"/>
  <c r="BC491" i="82"/>
  <c r="BC779" i="82"/>
  <c r="BC372" i="82"/>
  <c r="BC428" i="82"/>
  <c r="BC562" i="82"/>
  <c r="BC557" i="82"/>
  <c r="BC538" i="82"/>
  <c r="BC380" i="82"/>
  <c r="BC384" i="82"/>
  <c r="BC423" i="82"/>
  <c r="BC273" i="82"/>
  <c r="Q17" i="77"/>
  <c r="BC786" i="82"/>
  <c r="BC579" i="82"/>
  <c r="BC213" i="82"/>
  <c r="BC26" i="82"/>
  <c r="BC243" i="82"/>
  <c r="BC346" i="82"/>
  <c r="BC524" i="82"/>
  <c r="BC544" i="82"/>
  <c r="BC551" i="82"/>
  <c r="BC460" i="82"/>
  <c r="BC392" i="82"/>
  <c r="BC778" i="82"/>
  <c r="BC189" i="82"/>
  <c r="BC4" i="82"/>
  <c r="BC221" i="82"/>
  <c r="BC232" i="82"/>
  <c r="BC345" i="82"/>
  <c r="BC155" i="82"/>
  <c r="BC146" i="82"/>
  <c r="BC134" i="82"/>
  <c r="BC595" i="82"/>
  <c r="BC46" i="82"/>
  <c r="BC10" i="82"/>
  <c r="BC27" i="82"/>
  <c r="BC34" i="82"/>
  <c r="BC20" i="82"/>
  <c r="BC71" i="82"/>
  <c r="BC369" i="82"/>
  <c r="BC211" i="82"/>
  <c r="BC780" i="82"/>
  <c r="BC122" i="82"/>
  <c r="BC140" i="82"/>
  <c r="BC154" i="82"/>
  <c r="Q21" i="77"/>
  <c r="BC790" i="82"/>
  <c r="BC117" i="82"/>
  <c r="BC607" i="82"/>
  <c r="BC51" i="82"/>
  <c r="BC53" i="82"/>
  <c r="BC56" i="82"/>
  <c r="BC130" i="82"/>
  <c r="BC438" i="82"/>
  <c r="BC371" i="82"/>
  <c r="BC413" i="82"/>
  <c r="BC582" i="82"/>
  <c r="BC461" i="82"/>
  <c r="BC309" i="82"/>
  <c r="BC616" i="82"/>
  <c r="BC86" i="82"/>
  <c r="BC646" i="82"/>
  <c r="BC662" i="82"/>
  <c r="BC321" i="82"/>
  <c r="BC319" i="82"/>
  <c r="BC310" i="82"/>
  <c r="BC259" i="82"/>
  <c r="BC315" i="82"/>
  <c r="BC522" i="82"/>
  <c r="BC336" i="82"/>
  <c r="BC422" i="82"/>
  <c r="BC373" i="82"/>
  <c r="BC495" i="82"/>
  <c r="BC407" i="82"/>
  <c r="BC566" i="82"/>
  <c r="BC324" i="82"/>
  <c r="BC341" i="82"/>
  <c r="BC556" i="82"/>
  <c r="BC308" i="82"/>
  <c r="BC578" i="82"/>
  <c r="BC279" i="82"/>
  <c r="BC283" i="82"/>
  <c r="BC585" i="82"/>
  <c r="BC497" i="82"/>
  <c r="BC569" i="82"/>
  <c r="BC568" i="82"/>
  <c r="BC535" i="82"/>
  <c r="BC288" i="82"/>
  <c r="BC534" i="82"/>
  <c r="BB385" i="82"/>
  <c r="BB38" i="82"/>
  <c r="BB46" i="82"/>
  <c r="BB414" i="82"/>
  <c r="BB10" i="82"/>
  <c r="BB27" i="82"/>
  <c r="BB20" i="82"/>
  <c r="BB71" i="82"/>
  <c r="BB112" i="82"/>
  <c r="BB420" i="82"/>
  <c r="BB444" i="82"/>
  <c r="BB449" i="82"/>
  <c r="BB369" i="82"/>
  <c r="BB204" i="82"/>
  <c r="BB211" i="82"/>
  <c r="BB424" i="82"/>
  <c r="BB219" i="82"/>
  <c r="BB437" i="82"/>
  <c r="BB234" i="82"/>
  <c r="BB116" i="82"/>
  <c r="BB780" i="82"/>
  <c r="BB122" i="82"/>
  <c r="BB128" i="82"/>
  <c r="BB358" i="82"/>
  <c r="BB140" i="82"/>
  <c r="BB781" i="82"/>
  <c r="BB176" i="82"/>
  <c r="BB782" i="82"/>
  <c r="BB790" i="82"/>
  <c r="BB147" i="82"/>
  <c r="BB117" i="82"/>
  <c r="BB600" i="82"/>
  <c r="BB607" i="82"/>
  <c r="BB602" i="82"/>
  <c r="BB51" i="82"/>
  <c r="BB53" i="82"/>
  <c r="BB56" i="82"/>
  <c r="BB58" i="82"/>
  <c r="BB130" i="82"/>
  <c r="BB100" i="82"/>
  <c r="BB330" i="82"/>
  <c r="BB438" i="82"/>
  <c r="BB364" i="82"/>
  <c r="BB450" i="82"/>
  <c r="BB371" i="82"/>
  <c r="BB256" i="82"/>
  <c r="BB413" i="82"/>
  <c r="BB582" i="82"/>
  <c r="BB75" i="82"/>
  <c r="BB77" i="82"/>
  <c r="BB461" i="82"/>
  <c r="BB305" i="82"/>
  <c r="BB309" i="82"/>
  <c r="BB616" i="82"/>
  <c r="BB62" i="82"/>
  <c r="BB66" i="82"/>
  <c r="BB92" i="82"/>
  <c r="BB82" i="82"/>
  <c r="BB86" i="82"/>
  <c r="BB466" i="82"/>
  <c r="BB646" i="82"/>
  <c r="BB480" i="82"/>
  <c r="BB662" i="82"/>
  <c r="BB168" i="82"/>
  <c r="BB203" i="82"/>
  <c r="BB321" i="82"/>
  <c r="BB476" i="82"/>
  <c r="BB113" i="82"/>
  <c r="BB349" i="82"/>
  <c r="BB319" i="82"/>
  <c r="BB400" i="82"/>
  <c r="BB310" i="82"/>
  <c r="BB316" i="82"/>
  <c r="BB301" i="82"/>
  <c r="BB259" i="82"/>
  <c r="BB425" i="82"/>
  <c r="BB315" i="82"/>
  <c r="BB506" i="82"/>
  <c r="BB522" i="82"/>
  <c r="BB511" i="82"/>
  <c r="BB336" i="82"/>
  <c r="BB337" i="82"/>
  <c r="BB325" i="82"/>
  <c r="BB422" i="82"/>
  <c r="BB373" i="82"/>
  <c r="BB494" i="82"/>
  <c r="BB495" i="82"/>
  <c r="BB491" i="82"/>
  <c r="BB407" i="82"/>
  <c r="BB566" i="82"/>
  <c r="BB779" i="82"/>
  <c r="BB324" i="82"/>
  <c r="BB372" i="82"/>
  <c r="BB341" i="82"/>
  <c r="BB428" i="82"/>
  <c r="BB556" i="82"/>
  <c r="BB562" i="82"/>
  <c r="BB557" i="82"/>
  <c r="BB538" i="82"/>
  <c r="BB380" i="82"/>
  <c r="BB384" i="82"/>
  <c r="BB308" i="82"/>
  <c r="BB578" i="82"/>
  <c r="BB273" i="82"/>
  <c r="BB279" i="82"/>
  <c r="BB786" i="82"/>
  <c r="BB283" i="82"/>
  <c r="BB579" i="82"/>
  <c r="BB585" i="82"/>
  <c r="BB213" i="82"/>
  <c r="BB497" i="82"/>
  <c r="BB569" i="82"/>
  <c r="BB568" i="82"/>
  <c r="BB535" i="82"/>
  <c r="BB288" i="82"/>
  <c r="BB26" i="82"/>
  <c r="BB243" i="82"/>
  <c r="BB346" i="82"/>
  <c r="BB534" i="82"/>
  <c r="BB524" i="82"/>
  <c r="BB544" i="82"/>
  <c r="BB551" i="82"/>
  <c r="BB460" i="82"/>
  <c r="J20" i="78"/>
  <c r="K20" i="78"/>
  <c r="K15" i="78"/>
  <c r="AD759" i="81"/>
  <c r="J7" i="78"/>
  <c r="J14" i="78"/>
  <c r="J13" i="78"/>
  <c r="J19" i="78"/>
  <c r="J12" i="78"/>
  <c r="K10" i="78"/>
  <c r="K22" i="78"/>
  <c r="K21" i="78"/>
  <c r="K8" i="78"/>
  <c r="K9" i="78"/>
  <c r="K14" i="78"/>
  <c r="K12" i="78"/>
  <c r="J10" i="78"/>
  <c r="K19" i="78"/>
  <c r="K11" i="78"/>
  <c r="J9" i="78"/>
  <c r="M509" i="52"/>
  <c r="K16" i="78"/>
  <c r="J11" i="78"/>
  <c r="J16" i="78"/>
  <c r="K13" i="78"/>
  <c r="J22" i="78"/>
  <c r="K7" i="78"/>
  <c r="M1063" i="52"/>
  <c r="BB471" i="82" s="1"/>
  <c r="J15" i="78"/>
  <c r="M816" i="52"/>
  <c r="M909" i="52"/>
  <c r="BB25" i="82" s="1"/>
  <c r="M484" i="52"/>
  <c r="BB331" i="82" s="1"/>
  <c r="M212" i="52"/>
  <c r="M776" i="52"/>
  <c r="M1025" i="52"/>
  <c r="M873" i="52"/>
  <c r="M1159" i="52"/>
  <c r="BB353" i="82" s="1"/>
  <c r="M919" i="52"/>
  <c r="BB198" i="82" s="1"/>
  <c r="J8" i="78"/>
  <c r="K18" i="78"/>
  <c r="K17" i="78"/>
  <c r="K4" i="78"/>
  <c r="K3" i="78"/>
  <c r="J17" i="78"/>
  <c r="J18" i="78"/>
  <c r="J5" i="78"/>
  <c r="J6" i="78"/>
  <c r="J4" i="78"/>
  <c r="J3" i="78"/>
  <c r="K6" i="78"/>
  <c r="K5" i="78"/>
  <c r="M998" i="52"/>
  <c r="J21" i="78"/>
  <c r="AM77" i="81"/>
  <c r="AM71" i="81"/>
  <c r="AM69" i="81"/>
  <c r="AM8" i="81"/>
  <c r="AM40" i="81"/>
  <c r="AM195" i="81"/>
  <c r="AM498" i="81"/>
  <c r="AM24" i="81"/>
  <c r="AM555" i="81"/>
  <c r="AM28" i="81"/>
  <c r="AE65" i="81"/>
  <c r="AM65" i="81" s="1"/>
  <c r="AE94" i="81"/>
  <c r="AM94" i="81" s="1"/>
  <c r="AE142" i="81"/>
  <c r="AM142" i="81" s="1"/>
  <c r="AE204" i="81"/>
  <c r="AM204" i="81" s="1"/>
  <c r="AE372" i="81"/>
  <c r="AM372" i="81" s="1"/>
  <c r="AE670" i="81"/>
  <c r="AM670" i="81" s="1"/>
  <c r="AE330" i="81"/>
  <c r="AM330" i="81" s="1"/>
  <c r="AE607" i="81"/>
  <c r="AM607" i="81" s="1"/>
  <c r="AE761" i="81"/>
  <c r="Z761" i="81" s="1"/>
  <c r="AE47" i="81"/>
  <c r="Z47" i="81" s="1"/>
  <c r="AE136" i="81"/>
  <c r="AI136" i="81" s="1"/>
  <c r="AJ136" i="81" s="1"/>
  <c r="AM337" i="81"/>
  <c r="AM453" i="81"/>
  <c r="AE167" i="81"/>
  <c r="AM167" i="81" s="1"/>
  <c r="AE172" i="81"/>
  <c r="AM172" i="81" s="1"/>
  <c r="AE641" i="81"/>
  <c r="Z641" i="81" s="1"/>
  <c r="AE672" i="81"/>
  <c r="AM672" i="81" s="1"/>
  <c r="AE673" i="81"/>
  <c r="AM673" i="81" s="1"/>
  <c r="AE735" i="81"/>
  <c r="AM735" i="81" s="1"/>
  <c r="AE765" i="81"/>
  <c r="AI765" i="81" s="1"/>
  <c r="AJ765" i="81" s="1"/>
  <c r="AE299" i="81"/>
  <c r="AM299" i="81" s="1"/>
  <c r="AE331" i="81"/>
  <c r="AM331" i="81" s="1"/>
  <c r="AE385" i="81"/>
  <c r="AM385" i="81" s="1"/>
  <c r="AE404" i="81"/>
  <c r="AF404" i="81" s="1"/>
  <c r="AE410" i="81"/>
  <c r="AF410" i="81" s="1"/>
  <c r="AE591" i="81"/>
  <c r="Z591" i="81" s="1"/>
  <c r="AE609" i="81"/>
  <c r="AM609" i="81" s="1"/>
  <c r="AE626" i="81"/>
  <c r="AM626" i="81" s="1"/>
  <c r="AE636" i="81"/>
  <c r="AM636" i="81" s="1"/>
  <c r="AE671" i="81"/>
  <c r="AM671" i="81" s="1"/>
  <c r="AE699" i="81"/>
  <c r="AM699" i="81" s="1"/>
  <c r="AE739" i="81"/>
  <c r="AM739" i="81" s="1"/>
  <c r="AE746" i="81"/>
  <c r="AM746" i="81" s="1"/>
  <c r="AE768" i="81"/>
  <c r="AM768" i="81" s="1"/>
  <c r="AE772" i="81"/>
  <c r="Z772" i="81" s="1"/>
  <c r="AE776" i="81"/>
  <c r="AM776" i="81" s="1"/>
  <c r="AE318" i="81"/>
  <c r="AM318" i="81" s="1"/>
  <c r="AE319" i="81"/>
  <c r="AM319" i="81" s="1"/>
  <c r="AE49" i="81"/>
  <c r="AI49" i="81" s="1"/>
  <c r="AJ49" i="81" s="1"/>
  <c r="AE108" i="81"/>
  <c r="AI108" i="81" s="1"/>
  <c r="AJ108" i="81" s="1"/>
  <c r="AE151" i="81"/>
  <c r="Z151" i="81" s="1"/>
  <c r="AE286" i="81"/>
  <c r="AF286" i="81" s="1"/>
  <c r="AM9" i="81"/>
  <c r="AM22" i="81"/>
  <c r="AM29" i="81"/>
  <c r="AM34" i="81"/>
  <c r="AM41" i="81"/>
  <c r="AM59" i="81"/>
  <c r="AM85" i="81"/>
  <c r="AM148" i="81"/>
  <c r="AM262" i="81"/>
  <c r="AM349" i="81"/>
  <c r="AM396" i="81"/>
  <c r="AM457" i="81"/>
  <c r="AM504" i="81"/>
  <c r="AE91" i="81"/>
  <c r="Z91" i="81" s="1"/>
  <c r="AE95" i="81"/>
  <c r="Z95" i="81" s="1"/>
  <c r="AE456" i="81"/>
  <c r="Z456" i="81" s="1"/>
  <c r="AE588" i="81"/>
  <c r="AM588" i="81" s="1"/>
  <c r="AE633" i="81"/>
  <c r="AM633" i="81" s="1"/>
  <c r="AE785" i="81"/>
  <c r="AM785" i="81" s="1"/>
  <c r="AE300" i="81"/>
  <c r="AM300" i="81" s="1"/>
  <c r="AE403" i="81"/>
  <c r="Z403" i="81" s="1"/>
  <c r="AE586" i="81"/>
  <c r="AF586" i="81" s="1"/>
  <c r="AE667" i="81"/>
  <c r="Z667" i="81" s="1"/>
  <c r="AE697" i="81"/>
  <c r="AM697" i="81" s="1"/>
  <c r="AE241" i="81"/>
  <c r="AM241" i="81" s="1"/>
  <c r="AE70" i="81"/>
  <c r="AI70" i="81" s="1"/>
  <c r="AJ70" i="81" s="1"/>
  <c r="AE96" i="81"/>
  <c r="AM96" i="81" s="1"/>
  <c r="AE100" i="81"/>
  <c r="AM100" i="81" s="1"/>
  <c r="AM101" i="81"/>
  <c r="AE118" i="81"/>
  <c r="AI118" i="81" s="1"/>
  <c r="AJ118" i="81" s="1"/>
  <c r="AE129" i="81"/>
  <c r="AM129" i="81" s="1"/>
  <c r="AE145" i="81"/>
  <c r="AM145" i="81" s="1"/>
  <c r="AE146" i="81"/>
  <c r="AM146" i="81" s="1"/>
  <c r="AE173" i="81"/>
  <c r="AM173" i="81" s="1"/>
  <c r="AE175" i="81"/>
  <c r="AM175" i="81" s="1"/>
  <c r="AE176" i="81"/>
  <c r="AM176" i="81" s="1"/>
  <c r="AE187" i="81"/>
  <c r="AM187" i="81" s="1"/>
  <c r="AE191" i="81"/>
  <c r="AM191" i="81" s="1"/>
  <c r="AE192" i="81"/>
  <c r="AM192" i="81" s="1"/>
  <c r="AE193" i="81"/>
  <c r="AM193" i="81" s="1"/>
  <c r="AE211" i="81"/>
  <c r="AM211" i="81" s="1"/>
  <c r="AE229" i="81"/>
  <c r="AM229" i="81" s="1"/>
  <c r="AE255" i="81"/>
  <c r="AM255" i="81" s="1"/>
  <c r="AE267" i="81"/>
  <c r="AM267" i="81" s="1"/>
  <c r="AE290" i="81"/>
  <c r="AI290" i="81" s="1"/>
  <c r="AJ290" i="81" s="1"/>
  <c r="AE347" i="81"/>
  <c r="AM347" i="81" s="1"/>
  <c r="AE350" i="81"/>
  <c r="AM350" i="81" s="1"/>
  <c r="AE356" i="81"/>
  <c r="AM356" i="81" s="1"/>
  <c r="AE357" i="81"/>
  <c r="AM357" i="81" s="1"/>
  <c r="AE358" i="81"/>
  <c r="AM358" i="81" s="1"/>
  <c r="AE359" i="81"/>
  <c r="AM359" i="81" s="1"/>
  <c r="AE360" i="81"/>
  <c r="AM360" i="81" s="1"/>
  <c r="AE376" i="81"/>
  <c r="AM376" i="81" s="1"/>
  <c r="AE387" i="81"/>
  <c r="AM387" i="81" s="1"/>
  <c r="AE405" i="81"/>
  <c r="AM405" i="81" s="1"/>
  <c r="AE468" i="81"/>
  <c r="AM468" i="81" s="1"/>
  <c r="AE496" i="81"/>
  <c r="AM496" i="81" s="1"/>
  <c r="AE497" i="81"/>
  <c r="AI497" i="81" s="1"/>
  <c r="AJ497" i="81" s="1"/>
  <c r="AE500" i="81"/>
  <c r="AM500" i="81" s="1"/>
  <c r="AE484" i="81"/>
  <c r="Z484" i="81" s="1"/>
  <c r="AE502" i="81"/>
  <c r="AI502" i="81" s="1"/>
  <c r="AJ502" i="81" s="1"/>
  <c r="AE487" i="81"/>
  <c r="AM487" i="81" s="1"/>
  <c r="AE505" i="81"/>
  <c r="Z505" i="81" s="1"/>
  <c r="AE527" i="81"/>
  <c r="AM527" i="81" s="1"/>
  <c r="AE528" i="81"/>
  <c r="Z528" i="81" s="1"/>
  <c r="AE530" i="81"/>
  <c r="AI530" i="81" s="1"/>
  <c r="AJ530" i="81" s="1"/>
  <c r="AE531" i="81"/>
  <c r="AM531" i="81" s="1"/>
  <c r="AE534" i="81"/>
  <c r="Z534" i="81" s="1"/>
  <c r="AE535" i="81"/>
  <c r="AM535" i="81" s="1"/>
  <c r="AE536" i="81"/>
  <c r="AM536" i="81" s="1"/>
  <c r="AE510" i="81"/>
  <c r="AM510" i="81" s="1"/>
  <c r="AE570" i="81"/>
  <c r="AM570" i="81" s="1"/>
  <c r="AE571" i="81"/>
  <c r="AM571" i="81" s="1"/>
  <c r="AE463" i="81"/>
  <c r="Z463" i="81" s="1"/>
  <c r="AE529" i="81"/>
  <c r="AM529" i="81" s="1"/>
  <c r="AE532" i="81"/>
  <c r="AM532" i="81" s="1"/>
  <c r="AE540" i="81"/>
  <c r="AM540" i="81" s="1"/>
  <c r="AE601" i="81"/>
  <c r="AM601" i="81" s="1"/>
  <c r="AE603" i="81"/>
  <c r="AM603" i="81" s="1"/>
  <c r="AE604" i="81"/>
  <c r="Z604" i="81" s="1"/>
  <c r="AE642" i="81"/>
  <c r="AI642" i="81" s="1"/>
  <c r="AJ642" i="81" s="1"/>
  <c r="AE643" i="81"/>
  <c r="AM643" i="81" s="1"/>
  <c r="AE645" i="81"/>
  <c r="AM645" i="81" s="1"/>
  <c r="AE646" i="81"/>
  <c r="AI646" i="81" s="1"/>
  <c r="AJ646" i="81" s="1"/>
  <c r="AE647" i="81"/>
  <c r="AI647" i="81" s="1"/>
  <c r="AJ647" i="81" s="1"/>
  <c r="AE648" i="81"/>
  <c r="AM648" i="81" s="1"/>
  <c r="AE649" i="81"/>
  <c r="AM649" i="81" s="1"/>
  <c r="AE650" i="81"/>
  <c r="AM650" i="81" s="1"/>
  <c r="AE674" i="81"/>
  <c r="Z674" i="81" s="1"/>
  <c r="AE675" i="81"/>
  <c r="AM675" i="81" s="1"/>
  <c r="AE678" i="81"/>
  <c r="Z678" i="81" s="1"/>
  <c r="AE680" i="81"/>
  <c r="AM680" i="81" s="1"/>
  <c r="AE681" i="81"/>
  <c r="AM681" i="81" s="1"/>
  <c r="AE682" i="81"/>
  <c r="AM682" i="81" s="1"/>
  <c r="AE683" i="81"/>
  <c r="AM683" i="81" s="1"/>
  <c r="AE684" i="81"/>
  <c r="AM684" i="81" s="1"/>
  <c r="AE685" i="81"/>
  <c r="AM685" i="81" s="1"/>
  <c r="AE686" i="81"/>
  <c r="Z686" i="81" s="1"/>
  <c r="AE687" i="81"/>
  <c r="AI687" i="81" s="1"/>
  <c r="AJ687" i="81" s="1"/>
  <c r="AE688" i="81"/>
  <c r="AM688" i="81" s="1"/>
  <c r="AE690" i="81"/>
  <c r="AM690" i="81" s="1"/>
  <c r="AE693" i="81"/>
  <c r="AM693" i="81" s="1"/>
  <c r="AE695" i="81"/>
  <c r="AM695" i="81" s="1"/>
  <c r="AE696" i="81"/>
  <c r="AM696" i="81" s="1"/>
  <c r="AE698" i="81"/>
  <c r="AM698" i="81" s="1"/>
  <c r="AE700" i="81"/>
  <c r="AM700" i="81" s="1"/>
  <c r="AE701" i="81"/>
  <c r="AM701" i="81" s="1"/>
  <c r="AE762" i="81"/>
  <c r="AF762" i="81" s="1"/>
  <c r="AE758" i="81"/>
  <c r="AM758" i="81" s="1"/>
  <c r="AE312" i="81"/>
  <c r="AM312" i="81" s="1"/>
  <c r="AE313" i="81"/>
  <c r="AM313" i="81" s="1"/>
  <c r="AE314" i="81"/>
  <c r="AM314" i="81" s="1"/>
  <c r="AE315" i="81"/>
  <c r="AM315" i="81" s="1"/>
  <c r="AE390" i="81"/>
  <c r="AI390" i="81" s="1"/>
  <c r="AJ390" i="81" s="1"/>
  <c r="AE406" i="81"/>
  <c r="AM406" i="81" s="1"/>
  <c r="AE611" i="81"/>
  <c r="AM611" i="81" s="1"/>
  <c r="AE627" i="81"/>
  <c r="AI627" i="81" s="1"/>
  <c r="AJ627" i="81" s="1"/>
  <c r="AE637" i="81"/>
  <c r="AM637" i="81" s="1"/>
  <c r="AE676" i="81"/>
  <c r="AM676" i="81" s="1"/>
  <c r="AE709" i="81"/>
  <c r="AI709" i="81" s="1"/>
  <c r="AJ709" i="81" s="1"/>
  <c r="AE763" i="81"/>
  <c r="AI763" i="81" s="1"/>
  <c r="AJ763" i="81" s="1"/>
  <c r="AE747" i="81"/>
  <c r="AM747" i="81" s="1"/>
  <c r="AE773" i="81"/>
  <c r="AM773" i="81" s="1"/>
  <c r="AE777" i="81"/>
  <c r="AI777" i="81" s="1"/>
  <c r="AJ777" i="81" s="1"/>
  <c r="AE322" i="81"/>
  <c r="Z322" i="81" s="1"/>
  <c r="AE56" i="81"/>
  <c r="AE57" i="81"/>
  <c r="AM57" i="81" s="1"/>
  <c r="AE109" i="81"/>
  <c r="AM109" i="81" s="1"/>
  <c r="AE215" i="81"/>
  <c r="Z215" i="81" s="1"/>
  <c r="AE288" i="81"/>
  <c r="Z288" i="81" s="1"/>
  <c r="AM5" i="81"/>
  <c r="AM11" i="81"/>
  <c r="AM16" i="81"/>
  <c r="AM25" i="81"/>
  <c r="AM30" i="81"/>
  <c r="AM33" i="81"/>
  <c r="AM507" i="81"/>
  <c r="AM525" i="81"/>
  <c r="AM567" i="81"/>
  <c r="AM654" i="81"/>
  <c r="AM392" i="81"/>
  <c r="AE66" i="81"/>
  <c r="AM66" i="81" s="1"/>
  <c r="AE93" i="81"/>
  <c r="AF93" i="81" s="1"/>
  <c r="AE166" i="81"/>
  <c r="AM166" i="81" s="1"/>
  <c r="AE294" i="81"/>
  <c r="Z294" i="81" s="1"/>
  <c r="AE203" i="81"/>
  <c r="AM203" i="81" s="1"/>
  <c r="AE402" i="81"/>
  <c r="AM402" i="81" s="1"/>
  <c r="AE454" i="81"/>
  <c r="AM454" i="81" s="1"/>
  <c r="AE461" i="81"/>
  <c r="AF461" i="81" s="1"/>
  <c r="AE464" i="81"/>
  <c r="Z464" i="81" s="1"/>
  <c r="AE465" i="81"/>
  <c r="AM465" i="81" s="1"/>
  <c r="AE485" i="81"/>
  <c r="AM485" i="81" s="1"/>
  <c r="AE589" i="81"/>
  <c r="AM589" i="81" s="1"/>
  <c r="AE638" i="81"/>
  <c r="AI638" i="81" s="1"/>
  <c r="AJ638" i="81" s="1"/>
  <c r="AE311" i="81"/>
  <c r="AM311" i="81" s="1"/>
  <c r="AM254" i="81"/>
  <c r="AE168" i="81"/>
  <c r="AM168" i="81" s="1"/>
  <c r="AE171" i="81"/>
  <c r="AM171" i="81" s="1"/>
  <c r="AE208" i="81"/>
  <c r="AM208" i="81" s="1"/>
  <c r="AE228" i="81"/>
  <c r="AM228" i="81" s="1"/>
  <c r="AE289" i="81"/>
  <c r="AM289" i="81" s="1"/>
  <c r="AE336" i="81"/>
  <c r="AM336" i="81" s="1"/>
  <c r="AE493" i="81"/>
  <c r="Z493" i="81" s="1"/>
  <c r="AE501" i="81"/>
  <c r="AM501" i="81" s="1"/>
  <c r="AE526" i="81"/>
  <c r="AM526" i="81" s="1"/>
  <c r="AE597" i="81"/>
  <c r="AM597" i="81" s="1"/>
  <c r="AE43" i="81"/>
  <c r="AM43" i="81" s="1"/>
  <c r="AE45" i="81"/>
  <c r="AM45" i="81" s="1"/>
  <c r="AE48" i="81"/>
  <c r="AM48" i="81" s="1"/>
  <c r="AE72" i="81"/>
  <c r="AM72" i="81" s="1"/>
  <c r="AE51" i="81"/>
  <c r="AM51" i="81" s="1"/>
  <c r="AE54" i="81"/>
  <c r="AM54" i="81" s="1"/>
  <c r="AE53" i="81"/>
  <c r="AM53" i="81" s="1"/>
  <c r="AE73" i="81"/>
  <c r="AM73" i="81" s="1"/>
  <c r="AE74" i="81"/>
  <c r="AF74" i="81" s="1"/>
  <c r="AE75" i="81"/>
  <c r="AM75" i="81" s="1"/>
  <c r="AE80" i="81"/>
  <c r="AI80" i="81" s="1"/>
  <c r="AJ80" i="81" s="1"/>
  <c r="AE102" i="81"/>
  <c r="AM102" i="81" s="1"/>
  <c r="AE117" i="81"/>
  <c r="AM117" i="81" s="1"/>
  <c r="AE130" i="81"/>
  <c r="AM130" i="81" s="1"/>
  <c r="AE131" i="81"/>
  <c r="AM131" i="81" s="1"/>
  <c r="AE132" i="81"/>
  <c r="AM132" i="81" s="1"/>
  <c r="AE133" i="81"/>
  <c r="AM133" i="81" s="1"/>
  <c r="AE147" i="81"/>
  <c r="AM147" i="81" s="1"/>
  <c r="AE149" i="81"/>
  <c r="AM149" i="81" s="1"/>
  <c r="AE177" i="81"/>
  <c r="AM177" i="81" s="1"/>
  <c r="AE178" i="81"/>
  <c r="AM178" i="81" s="1"/>
  <c r="AE179" i="81"/>
  <c r="AM179" i="81" s="1"/>
  <c r="AE180" i="81"/>
  <c r="AM180" i="81" s="1"/>
  <c r="AE213" i="81"/>
  <c r="AM213" i="81" s="1"/>
  <c r="AE216" i="81"/>
  <c r="AF216" i="81" s="1"/>
  <c r="AE219" i="81"/>
  <c r="AM219" i="81" s="1"/>
  <c r="AE231" i="81"/>
  <c r="AM231" i="81" s="1"/>
  <c r="AE257" i="81"/>
  <c r="AM257" i="81" s="1"/>
  <c r="AE258" i="81"/>
  <c r="AI258" i="81" s="1"/>
  <c r="AJ258" i="81" s="1"/>
  <c r="AE269" i="81"/>
  <c r="AM269" i="81" s="1"/>
  <c r="AE271" i="81"/>
  <c r="AM271" i="81" s="1"/>
  <c r="AE270" i="81"/>
  <c r="AM270" i="81" s="1"/>
  <c r="AE272" i="81"/>
  <c r="AM272" i="81" s="1"/>
  <c r="AE273" i="81"/>
  <c r="AM273" i="81" s="1"/>
  <c r="AE276" i="81"/>
  <c r="AM276" i="81" s="1"/>
  <c r="AE291" i="81"/>
  <c r="AM291" i="81" s="1"/>
  <c r="AE293" i="81"/>
  <c r="AM293" i="81" s="1"/>
  <c r="AE348" i="81"/>
  <c r="AM348" i="81" s="1"/>
  <c r="AE351" i="81"/>
  <c r="AM351" i="81" s="1"/>
  <c r="AE352" i="81"/>
  <c r="AM352" i="81" s="1"/>
  <c r="AE355" i="81"/>
  <c r="AM355" i="81" s="1"/>
  <c r="AE361" i="81"/>
  <c r="AM361" i="81" s="1"/>
  <c r="AE388" i="81"/>
  <c r="AM388" i="81" s="1"/>
  <c r="AE414" i="81"/>
  <c r="AM414" i="81" s="1"/>
  <c r="AE471" i="81"/>
  <c r="AM471" i="81" s="1"/>
  <c r="AE489" i="81"/>
  <c r="Z489" i="81" s="1"/>
  <c r="AE506" i="81"/>
  <c r="Z506" i="81" s="1"/>
  <c r="AE508" i="81"/>
  <c r="AM508" i="81" s="1"/>
  <c r="AE509" i="81"/>
  <c r="AM509" i="81" s="1"/>
  <c r="AE537" i="81"/>
  <c r="AM537" i="81" s="1"/>
  <c r="AE538" i="81"/>
  <c r="AM538" i="81" s="1"/>
  <c r="AE539" i="81"/>
  <c r="AM539" i="81" s="1"/>
  <c r="AE541" i="81"/>
  <c r="AM541" i="81" s="1"/>
  <c r="AE444" i="81"/>
  <c r="AM444" i="81" s="1"/>
  <c r="AE445" i="81"/>
  <c r="AM445" i="81" s="1"/>
  <c r="AE546" i="81"/>
  <c r="AM546" i="81" s="1"/>
  <c r="AE605" i="81"/>
  <c r="AM605" i="81" s="1"/>
  <c r="AE651" i="81"/>
  <c r="AM651" i="81" s="1"/>
  <c r="AE652" i="81"/>
  <c r="AF652" i="81" s="1"/>
  <c r="AE653" i="81"/>
  <c r="Z653" i="81" s="1"/>
  <c r="AE655" i="81"/>
  <c r="AI655" i="81" s="1"/>
  <c r="AJ655" i="81" s="1"/>
  <c r="AE702" i="81"/>
  <c r="AM702" i="81" s="1"/>
  <c r="AE703" i="81"/>
  <c r="AM703" i="81" s="1"/>
  <c r="AE705" i="81"/>
  <c r="Z705" i="81" s="1"/>
  <c r="AE706" i="81"/>
  <c r="AM706" i="81" s="1"/>
  <c r="AE707" i="81"/>
  <c r="AM707" i="81" s="1"/>
  <c r="AE708" i="81"/>
  <c r="AM708" i="81" s="1"/>
  <c r="AE730" i="81"/>
  <c r="Z730" i="81" s="1"/>
  <c r="AE422" i="81"/>
  <c r="AM422" i="81" s="1"/>
  <c r="AE423" i="81"/>
  <c r="AI423" i="81" s="1"/>
  <c r="AJ423" i="81" s="1"/>
  <c r="AE424" i="81"/>
  <c r="AM424" i="81" s="1"/>
  <c r="AE307" i="81"/>
  <c r="AI307" i="81" s="1"/>
  <c r="AJ307" i="81" s="1"/>
  <c r="AE309" i="81"/>
  <c r="AE316" i="81"/>
  <c r="AM316" i="81" s="1"/>
  <c r="AE317" i="81"/>
  <c r="AM317" i="81" s="1"/>
  <c r="AE332" i="81"/>
  <c r="AM332" i="81" s="1"/>
  <c r="AE391" i="81"/>
  <c r="AM391" i="81" s="1"/>
  <c r="AE407" i="81"/>
  <c r="Z407" i="81" s="1"/>
  <c r="AE411" i="81"/>
  <c r="AM411" i="81" s="1"/>
  <c r="AE595" i="81"/>
  <c r="AM595" i="81" s="1"/>
  <c r="AE613" i="81"/>
  <c r="AM613" i="81" s="1"/>
  <c r="AE628" i="81"/>
  <c r="AM628" i="81" s="1"/>
  <c r="AE639" i="81"/>
  <c r="AF639" i="81" s="1"/>
  <c r="AE679" i="81"/>
  <c r="AF679" i="81" s="1"/>
  <c r="AE729" i="81"/>
  <c r="AM729" i="81" s="1"/>
  <c r="AE740" i="81"/>
  <c r="AM740" i="81" s="1"/>
  <c r="AE748" i="81"/>
  <c r="AM748" i="81" s="1"/>
  <c r="AE778" i="81"/>
  <c r="AM778" i="81" s="1"/>
  <c r="AE60" i="81"/>
  <c r="AF60" i="81" s="1"/>
  <c r="AE111" i="81"/>
  <c r="AM111" i="81" s="1"/>
  <c r="AE217" i="81"/>
  <c r="AM217" i="81" s="1"/>
  <c r="AE323" i="81"/>
  <c r="AM323" i="81" s="1"/>
  <c r="AM6" i="81"/>
  <c r="AM17" i="81"/>
  <c r="AM21" i="81"/>
  <c r="AM42" i="81"/>
  <c r="AM61" i="81"/>
  <c r="AM99" i="81"/>
  <c r="AM160" i="81"/>
  <c r="AM212" i="81"/>
  <c r="AM268" i="81"/>
  <c r="AM362" i="81"/>
  <c r="AM533" i="81"/>
  <c r="AM592" i="81"/>
  <c r="AE92" i="81"/>
  <c r="AM92" i="81" s="1"/>
  <c r="AE127" i="81"/>
  <c r="AI127" i="81" s="1"/>
  <c r="AJ127" i="81" s="1"/>
  <c r="AE202" i="81"/>
  <c r="Z202" i="81" s="1"/>
  <c r="AE565" i="81"/>
  <c r="AM565" i="81" s="1"/>
  <c r="AE755" i="81"/>
  <c r="AM755" i="81" s="1"/>
  <c r="AE420" i="81"/>
  <c r="AM420" i="81" s="1"/>
  <c r="AE518" i="81"/>
  <c r="Z518" i="81" s="1"/>
  <c r="AE737" i="81"/>
  <c r="AM737" i="81" s="1"/>
  <c r="AE743" i="81"/>
  <c r="AM743" i="81" s="1"/>
  <c r="AE210" i="81"/>
  <c r="AM210" i="81" s="1"/>
  <c r="AE98" i="81"/>
  <c r="AM98" i="81" s="1"/>
  <c r="AE115" i="81"/>
  <c r="AM115" i="81" s="1"/>
  <c r="AE207" i="81"/>
  <c r="AM207" i="81" s="1"/>
  <c r="AE209" i="81"/>
  <c r="AM209" i="81" s="1"/>
  <c r="AE256" i="81"/>
  <c r="AI256" i="81" s="1"/>
  <c r="AJ256" i="81" s="1"/>
  <c r="AE375" i="81"/>
  <c r="AM375" i="81" s="1"/>
  <c r="AE386" i="81"/>
  <c r="Z386" i="81" s="1"/>
  <c r="AE494" i="81"/>
  <c r="AM494" i="81" s="1"/>
  <c r="AE524" i="81"/>
  <c r="AM524" i="81" s="1"/>
  <c r="AE150" i="81"/>
  <c r="AM150" i="81" s="1"/>
  <c r="AE152" i="81"/>
  <c r="AM152" i="81" s="1"/>
  <c r="AE154" i="81"/>
  <c r="AM154" i="81" s="1"/>
  <c r="AE153" i="81"/>
  <c r="AM153" i="81" s="1"/>
  <c r="AE196" i="81"/>
  <c r="AM196" i="81" s="1"/>
  <c r="AE221" i="81"/>
  <c r="AM221" i="81" s="1"/>
  <c r="AE220" i="81"/>
  <c r="AM220" i="81" s="1"/>
  <c r="AE232" i="81"/>
  <c r="AM232" i="81" s="1"/>
  <c r="AE260" i="81"/>
  <c r="Z260" i="81" s="1"/>
  <c r="AE259" i="81"/>
  <c r="AI259" i="81" s="1"/>
  <c r="AJ259" i="81" s="1"/>
  <c r="AE275" i="81"/>
  <c r="AM275" i="81" s="1"/>
  <c r="AE277" i="81"/>
  <c r="AM277" i="81" s="1"/>
  <c r="AE278" i="81"/>
  <c r="AM278" i="81" s="1"/>
  <c r="AE279" i="81"/>
  <c r="AM279" i="81" s="1"/>
  <c r="AE292" i="81"/>
  <c r="AE329" i="81"/>
  <c r="AM329" i="81" s="1"/>
  <c r="AE333" i="81"/>
  <c r="AM333" i="81" s="1"/>
  <c r="AE353" i="81"/>
  <c r="AM353" i="81" s="1"/>
  <c r="AE354" i="81"/>
  <c r="AM354" i="81" s="1"/>
  <c r="AE398" i="81"/>
  <c r="AM398" i="81" s="1"/>
  <c r="AE413" i="81"/>
  <c r="AM413" i="81" s="1"/>
  <c r="AE439" i="81"/>
  <c r="AM439" i="81" s="1"/>
  <c r="AE440" i="81"/>
  <c r="AM440" i="81" s="1"/>
  <c r="AE441" i="81"/>
  <c r="AM441" i="81" s="1"/>
  <c r="AE542" i="81"/>
  <c r="AM542" i="81" s="1"/>
  <c r="AE543" i="81"/>
  <c r="AM543" i="81" s="1"/>
  <c r="AE459" i="81"/>
  <c r="AM459" i="81" s="1"/>
  <c r="AE467" i="81"/>
  <c r="AM467" i="81" s="1"/>
  <c r="AE469" i="81"/>
  <c r="Z469" i="81" s="1"/>
  <c r="AE470" i="81"/>
  <c r="AM470" i="81" s="1"/>
  <c r="AE547" i="81"/>
  <c r="AI547" i="81" s="1"/>
  <c r="AJ547" i="81" s="1"/>
  <c r="AE553" i="81"/>
  <c r="AF553" i="81" s="1"/>
  <c r="AE556" i="81"/>
  <c r="AM556" i="81" s="1"/>
  <c r="AE558" i="81"/>
  <c r="AM558" i="81" s="1"/>
  <c r="AE560" i="81"/>
  <c r="AM560" i="81" s="1"/>
  <c r="AE563" i="81"/>
  <c r="AM563" i="81" s="1"/>
  <c r="AE564" i="81"/>
  <c r="AM564" i="81" s="1"/>
  <c r="AE573" i="81"/>
  <c r="AM573" i="81" s="1"/>
  <c r="AE574" i="81"/>
  <c r="AM574" i="81" s="1"/>
  <c r="AE575" i="81"/>
  <c r="AM575" i="81" s="1"/>
  <c r="AE606" i="81"/>
  <c r="AM606" i="81" s="1"/>
  <c r="AE608" i="81"/>
  <c r="AM608" i="81" s="1"/>
  <c r="AE610" i="81"/>
  <c r="AM610" i="81" s="1"/>
  <c r="AE656" i="81"/>
  <c r="AM656" i="81" s="1"/>
  <c r="AE657" i="81"/>
  <c r="AF657" i="81" s="1"/>
  <c r="AE658" i="81"/>
  <c r="AM658" i="81" s="1"/>
  <c r="AE659" i="81"/>
  <c r="Z659" i="81" s="1"/>
  <c r="AE660" i="81"/>
  <c r="Z660" i="81" s="1"/>
  <c r="AE744" i="81"/>
  <c r="AM744" i="81" s="1"/>
  <c r="AE745" i="81"/>
  <c r="AM745" i="81" s="1"/>
  <c r="AE738" i="81"/>
  <c r="AM738" i="81" s="1"/>
  <c r="AE425" i="81"/>
  <c r="AM425" i="81" s="1"/>
  <c r="AE426" i="81"/>
  <c r="AM426" i="81" s="1"/>
  <c r="AE427" i="81"/>
  <c r="AM427" i="81" s="1"/>
  <c r="AE306" i="81"/>
  <c r="AM306" i="81" s="1"/>
  <c r="AE308" i="81"/>
  <c r="AM308" i="81" s="1"/>
  <c r="AE320" i="81"/>
  <c r="AM320" i="81" s="1"/>
  <c r="AE321" i="81"/>
  <c r="AM321" i="81" s="1"/>
  <c r="AE373" i="81"/>
  <c r="AM373" i="81" s="1"/>
  <c r="AE412" i="81"/>
  <c r="AM412" i="81" s="1"/>
  <c r="AE598" i="81"/>
  <c r="AM598" i="81" s="1"/>
  <c r="AE617" i="81"/>
  <c r="Z617" i="81" s="1"/>
  <c r="AE629" i="81"/>
  <c r="AM629" i="81" s="1"/>
  <c r="AE640" i="81"/>
  <c r="AI640" i="81" s="1"/>
  <c r="AJ640" i="81" s="1"/>
  <c r="AE689" i="81"/>
  <c r="AM689" i="81" s="1"/>
  <c r="AE741" i="81"/>
  <c r="AM741" i="81" s="1"/>
  <c r="AE752" i="81"/>
  <c r="AM752" i="81" s="1"/>
  <c r="AE779" i="81"/>
  <c r="AF779" i="81" s="1"/>
  <c r="AE4" i="81"/>
  <c r="AM4" i="81" s="1"/>
  <c r="AE67" i="81"/>
  <c r="Z67" i="81" s="1"/>
  <c r="AE116" i="81"/>
  <c r="AF116" i="81" s="1"/>
  <c r="AE194" i="81"/>
  <c r="AM194" i="81" s="1"/>
  <c r="AE218" i="81"/>
  <c r="AF218" i="81" s="1"/>
  <c r="AM12" i="81"/>
  <c r="AM18" i="81"/>
  <c r="AM32" i="81"/>
  <c r="AM35" i="81"/>
  <c r="AM68" i="81"/>
  <c r="AM106" i="81"/>
  <c r="AM274" i="81"/>
  <c r="AM370" i="81"/>
  <c r="AM437" i="81"/>
  <c r="AM704" i="81"/>
  <c r="AE227" i="81"/>
  <c r="AM227" i="81" s="1"/>
  <c r="AE452" i="81"/>
  <c r="Z452" i="81" s="1"/>
  <c r="AE455" i="81"/>
  <c r="AF455" i="81" s="1"/>
  <c r="AE562" i="81"/>
  <c r="AM562" i="81" s="1"/>
  <c r="AE590" i="81"/>
  <c r="AI590" i="81" s="1"/>
  <c r="AJ590" i="81" s="1"/>
  <c r="AE784" i="81"/>
  <c r="AF784" i="81" s="1"/>
  <c r="AE298" i="81"/>
  <c r="AM298" i="81" s="1"/>
  <c r="AE301" i="81"/>
  <c r="AM301" i="81" s="1"/>
  <c r="AE302" i="81"/>
  <c r="AI302" i="81" s="1"/>
  <c r="AJ302" i="81" s="1"/>
  <c r="AE382" i="81"/>
  <c r="AM382" i="81" s="1"/>
  <c r="AE188" i="81"/>
  <c r="AM188" i="81" s="1"/>
  <c r="AE338" i="81"/>
  <c r="AM338" i="81" s="1"/>
  <c r="AE460" i="81"/>
  <c r="AM460" i="81" s="1"/>
  <c r="AE566" i="81"/>
  <c r="AM566" i="81" s="1"/>
  <c r="AE568" i="81"/>
  <c r="AM568" i="81" s="1"/>
  <c r="AE499" i="81"/>
  <c r="AM499" i="81" s="1"/>
  <c r="AE594" i="81"/>
  <c r="AM594" i="81" s="1"/>
  <c r="AE81" i="81"/>
  <c r="AI81" i="81" s="1"/>
  <c r="AJ81" i="81" s="1"/>
  <c r="AE104" i="81"/>
  <c r="AM104" i="81" s="1"/>
  <c r="AE155" i="81"/>
  <c r="AM155" i="81" s="1"/>
  <c r="AE181" i="81"/>
  <c r="AM181" i="81" s="1"/>
  <c r="AE198" i="81"/>
  <c r="AM198" i="81" s="1"/>
  <c r="AE199" i="81"/>
  <c r="Z199" i="81" s="1"/>
  <c r="AE222" i="81"/>
  <c r="AM222" i="81" s="1"/>
  <c r="AE223" i="81"/>
  <c r="AM223" i="81" s="1"/>
  <c r="AE224" i="81"/>
  <c r="AM224" i="81" s="1"/>
  <c r="AE233" i="81"/>
  <c r="AM233" i="81" s="1"/>
  <c r="AE235" i="81"/>
  <c r="AI235" i="81" s="1"/>
  <c r="AJ235" i="81" s="1"/>
  <c r="AE234" i="81"/>
  <c r="AM234" i="81" s="1"/>
  <c r="AE261" i="81"/>
  <c r="AM261" i="81" s="1"/>
  <c r="AE334" i="81"/>
  <c r="AM334" i="81" s="1"/>
  <c r="AE363" i="81"/>
  <c r="AM363" i="81" s="1"/>
  <c r="AE364" i="81"/>
  <c r="AM364" i="81" s="1"/>
  <c r="AE365" i="81"/>
  <c r="AM365" i="81" s="1"/>
  <c r="AE366" i="81"/>
  <c r="AM366" i="81" s="1"/>
  <c r="AE379" i="81"/>
  <c r="AM379" i="81" s="1"/>
  <c r="AE389" i="81"/>
  <c r="AM389" i="81" s="1"/>
  <c r="AE436" i="81"/>
  <c r="AM436" i="81" s="1"/>
  <c r="AE438" i="81"/>
  <c r="Z438" i="81" s="1"/>
  <c r="AE519" i="81"/>
  <c r="AM519" i="81" s="1"/>
  <c r="AE520" i="81"/>
  <c r="AM520" i="81" s="1"/>
  <c r="AE521" i="81"/>
  <c r="AM521" i="81" s="1"/>
  <c r="AE523" i="81"/>
  <c r="AM523" i="81" s="1"/>
  <c r="AE544" i="81"/>
  <c r="AM544" i="81" s="1"/>
  <c r="AE545" i="81"/>
  <c r="AM545" i="81" s="1"/>
  <c r="AE548" i="81"/>
  <c r="AI548" i="81" s="1"/>
  <c r="AJ548" i="81" s="1"/>
  <c r="AE475" i="81"/>
  <c r="AM475" i="81" s="1"/>
  <c r="AE576" i="81"/>
  <c r="AM576" i="81" s="1"/>
  <c r="AE577" i="81"/>
  <c r="AM577" i="81" s="1"/>
  <c r="AE578" i="81"/>
  <c r="AM578" i="81" s="1"/>
  <c r="AE579" i="81"/>
  <c r="AM579" i="81" s="1"/>
  <c r="AE580" i="81"/>
  <c r="AM580" i="81" s="1"/>
  <c r="AE581" i="81"/>
  <c r="AF581" i="81" s="1"/>
  <c r="AE582" i="81"/>
  <c r="AF582" i="81" s="1"/>
  <c r="AE583" i="81"/>
  <c r="AM583" i="81" s="1"/>
  <c r="AE612" i="81"/>
  <c r="Z612" i="81" s="1"/>
  <c r="AE661" i="81"/>
  <c r="AM661" i="81" s="1"/>
  <c r="AE663" i="81"/>
  <c r="AM663" i="81" s="1"/>
  <c r="AE664" i="81"/>
  <c r="AM664" i="81" s="1"/>
  <c r="AE665" i="81"/>
  <c r="AF665" i="81" s="1"/>
  <c r="AE428" i="81"/>
  <c r="AM428" i="81" s="1"/>
  <c r="AE429" i="81"/>
  <c r="AM429" i="81" s="1"/>
  <c r="AE430" i="81"/>
  <c r="AM430" i="81" s="1"/>
  <c r="AE305" i="81"/>
  <c r="AM305" i="81" s="1"/>
  <c r="AE324" i="81"/>
  <c r="AM324" i="81" s="1"/>
  <c r="AE326" i="81"/>
  <c r="AM326" i="81" s="1"/>
  <c r="AE327" i="81"/>
  <c r="AM327" i="81" s="1"/>
  <c r="AE63" i="81"/>
  <c r="AM63" i="81" s="1"/>
  <c r="AE374" i="81"/>
  <c r="AM374" i="81" s="1"/>
  <c r="AE395" i="81"/>
  <c r="AM395" i="81" s="1"/>
  <c r="AE408" i="81"/>
  <c r="AM408" i="81" s="1"/>
  <c r="AE415" i="81"/>
  <c r="AM415" i="81" s="1"/>
  <c r="AE599" i="81"/>
  <c r="Z599" i="81" s="1"/>
  <c r="AE618" i="81"/>
  <c r="AM618" i="81" s="1"/>
  <c r="AE630" i="81"/>
  <c r="AM630" i="81" s="1"/>
  <c r="AE644" i="81"/>
  <c r="AM644" i="81" s="1"/>
  <c r="AE691" i="81"/>
  <c r="Z691" i="81" s="1"/>
  <c r="AE733" i="81"/>
  <c r="AM733" i="81" s="1"/>
  <c r="AE753" i="81"/>
  <c r="AM753" i="81" s="1"/>
  <c r="AE770" i="81"/>
  <c r="AI770" i="81" s="1"/>
  <c r="AJ770" i="81" s="1"/>
  <c r="AE780" i="81"/>
  <c r="Z780" i="81" s="1"/>
  <c r="AE10" i="81"/>
  <c r="AI10" i="81" s="1"/>
  <c r="AJ10" i="81" s="1"/>
  <c r="AE76" i="81"/>
  <c r="Z76" i="81" s="1"/>
  <c r="AE123" i="81"/>
  <c r="AM123" i="81" s="1"/>
  <c r="AE201" i="81"/>
  <c r="AM201" i="81" s="1"/>
  <c r="AE236" i="81"/>
  <c r="AM236" i="81" s="1"/>
  <c r="AM26" i="81"/>
  <c r="AM36" i="81"/>
  <c r="AM44" i="81"/>
  <c r="AM174" i="81"/>
  <c r="AM230" i="81"/>
  <c r="AM281" i="81"/>
  <c r="AM442" i="81"/>
  <c r="AM486" i="81"/>
  <c r="AM473" i="81"/>
  <c r="AM731" i="81"/>
  <c r="AM107" i="81"/>
  <c r="AE384" i="81"/>
  <c r="AM384" i="81" s="1"/>
  <c r="AE144" i="81"/>
  <c r="AM144" i="81" s="1"/>
  <c r="AE169" i="81"/>
  <c r="AM169" i="81" s="1"/>
  <c r="AE569" i="81"/>
  <c r="AM569" i="81" s="1"/>
  <c r="AE83" i="81"/>
  <c r="AI83" i="81" s="1"/>
  <c r="AJ83" i="81" s="1"/>
  <c r="AE103" i="81"/>
  <c r="AM103" i="81" s="1"/>
  <c r="AE105" i="81"/>
  <c r="AI105" i="81" s="1"/>
  <c r="AJ105" i="81" s="1"/>
  <c r="AE119" i="81"/>
  <c r="AI119" i="81" s="1"/>
  <c r="AJ119" i="81" s="1"/>
  <c r="AE134" i="81"/>
  <c r="AM134" i="81" s="1"/>
  <c r="AE135" i="81"/>
  <c r="AM135" i="81" s="1"/>
  <c r="AE137" i="81"/>
  <c r="AM137" i="81" s="1"/>
  <c r="AE138" i="81"/>
  <c r="AM138" i="81" s="1"/>
  <c r="AE139" i="81"/>
  <c r="Z139" i="81" s="1"/>
  <c r="AE197" i="81"/>
  <c r="AM197" i="81" s="1"/>
  <c r="AE58" i="81"/>
  <c r="AF58" i="81" s="1"/>
  <c r="AE62" i="81"/>
  <c r="AM62" i="81" s="1"/>
  <c r="AE84" i="81"/>
  <c r="AM84" i="81" s="1"/>
  <c r="AE110" i="81"/>
  <c r="AM110" i="81" s="1"/>
  <c r="AE112" i="81"/>
  <c r="AM112" i="81" s="1"/>
  <c r="AE113" i="81"/>
  <c r="AM113" i="81" s="1"/>
  <c r="AE120" i="81"/>
  <c r="AM120" i="81" s="1"/>
  <c r="AE121" i="81"/>
  <c r="AM121" i="81" s="1"/>
  <c r="AE122" i="81"/>
  <c r="AM122" i="81" s="1"/>
  <c r="AE156" i="81"/>
  <c r="AM156" i="81" s="1"/>
  <c r="AE161" i="81"/>
  <c r="AM161" i="81" s="1"/>
  <c r="AE162" i="81"/>
  <c r="AM162" i="81" s="1"/>
  <c r="AE163" i="81"/>
  <c r="AM163" i="81" s="1"/>
  <c r="AE183" i="81"/>
  <c r="AM183" i="81" s="1"/>
  <c r="AE184" i="81"/>
  <c r="AM184" i="81" s="1"/>
  <c r="AE226" i="81"/>
  <c r="AM226" i="81" s="1"/>
  <c r="AE239" i="81"/>
  <c r="AM239" i="81" s="1"/>
  <c r="AE263" i="81"/>
  <c r="AM263" i="81" s="1"/>
  <c r="AE280" i="81"/>
  <c r="AM280" i="81" s="1"/>
  <c r="AE283" i="81"/>
  <c r="AM283" i="81" s="1"/>
  <c r="AE282" i="81"/>
  <c r="AM282" i="81" s="1"/>
  <c r="AE335" i="81"/>
  <c r="AM335" i="81" s="1"/>
  <c r="AE367" i="81"/>
  <c r="AM367" i="81" s="1"/>
  <c r="AE381" i="81"/>
  <c r="AI381" i="81" s="1"/>
  <c r="AJ381" i="81" s="1"/>
  <c r="AE446" i="81"/>
  <c r="AI446" i="81" s="1"/>
  <c r="AJ446" i="81" s="1"/>
  <c r="AE447" i="81"/>
  <c r="AM447" i="81" s="1"/>
  <c r="AE449" i="81"/>
  <c r="AF449" i="81" s="1"/>
  <c r="AE450" i="81"/>
  <c r="AF450" i="81" s="1"/>
  <c r="AE451" i="81"/>
  <c r="AM451" i="81" s="1"/>
  <c r="AE474" i="81"/>
  <c r="AM474" i="81" s="1"/>
  <c r="AE477" i="81"/>
  <c r="AM477" i="81" s="1"/>
  <c r="AE549" i="81"/>
  <c r="AM549" i="81" s="1"/>
  <c r="AE550" i="81"/>
  <c r="AM550" i="81" s="1"/>
  <c r="AE551" i="81"/>
  <c r="AM551" i="81" s="1"/>
  <c r="AE552" i="81"/>
  <c r="AI552" i="81" s="1"/>
  <c r="AJ552" i="81" s="1"/>
  <c r="AE554" i="81"/>
  <c r="AM554" i="81" s="1"/>
  <c r="AE557" i="81"/>
  <c r="AM557" i="81" s="1"/>
  <c r="AE559" i="81"/>
  <c r="AM559" i="81" s="1"/>
  <c r="AE584" i="81"/>
  <c r="AM584" i="81" s="1"/>
  <c r="AE585" i="81"/>
  <c r="AM585" i="81" s="1"/>
  <c r="AE614" i="81"/>
  <c r="AM614" i="81" s="1"/>
  <c r="AE615" i="81"/>
  <c r="AI615" i="81" s="1"/>
  <c r="AJ615" i="81" s="1"/>
  <c r="AE616" i="81"/>
  <c r="AM616" i="81" s="1"/>
  <c r="AE620" i="81"/>
  <c r="AM620" i="81" s="1"/>
  <c r="AE621" i="81"/>
  <c r="AM621" i="81" s="1"/>
  <c r="AE623" i="81"/>
  <c r="AI623" i="81" s="1"/>
  <c r="AJ623" i="81" s="1"/>
  <c r="AE668" i="81"/>
  <c r="AM668" i="81" s="1"/>
  <c r="AE749" i="81"/>
  <c r="AM749" i="81" s="1"/>
  <c r="AE754" i="81"/>
  <c r="AM754" i="81" s="1"/>
  <c r="AE732" i="81"/>
  <c r="AF732" i="81" s="1"/>
  <c r="AE764" i="81"/>
  <c r="AM764" i="81" s="1"/>
  <c r="AE303" i="81"/>
  <c r="AM303" i="81" s="1"/>
  <c r="AE87" i="81"/>
  <c r="AM87" i="81" s="1"/>
  <c r="AE378" i="81"/>
  <c r="AM378" i="81" s="1"/>
  <c r="AE397" i="81"/>
  <c r="AM397" i="81" s="1"/>
  <c r="AE416" i="81"/>
  <c r="Z416" i="81" s="1"/>
  <c r="AE600" i="81"/>
  <c r="AM600" i="81" s="1"/>
  <c r="AE619" i="81"/>
  <c r="AM619" i="81" s="1"/>
  <c r="AE631" i="81"/>
  <c r="AM631" i="81" s="1"/>
  <c r="AE662" i="81"/>
  <c r="AM662" i="81" s="1"/>
  <c r="AE692" i="81"/>
  <c r="AM692" i="81" s="1"/>
  <c r="AE734" i="81"/>
  <c r="AM734" i="81" s="1"/>
  <c r="AE756" i="81"/>
  <c r="Z756" i="81" s="1"/>
  <c r="AE781" i="81"/>
  <c r="AM781" i="81" s="1"/>
  <c r="AE14" i="81"/>
  <c r="AM14" i="81" s="1"/>
  <c r="AE78" i="81"/>
  <c r="AM78" i="81" s="1"/>
  <c r="AE126" i="81"/>
  <c r="Z126" i="81" s="1"/>
  <c r="AE205" i="81"/>
  <c r="AM205" i="81" s="1"/>
  <c r="AE238" i="81"/>
  <c r="Z238" i="81" s="1"/>
  <c r="AE766" i="81"/>
  <c r="AM766" i="81" s="1"/>
  <c r="AM7" i="81"/>
  <c r="AM13" i="81"/>
  <c r="AM19" i="81"/>
  <c r="AM23" i="81"/>
  <c r="AM37" i="81"/>
  <c r="AM50" i="81"/>
  <c r="AM124" i="81"/>
  <c r="AM182" i="81"/>
  <c r="AM240" i="81"/>
  <c r="AM285" i="81"/>
  <c r="AM383" i="81"/>
  <c r="AM522" i="81"/>
  <c r="AM760" i="81"/>
  <c r="AE371" i="81"/>
  <c r="AM371" i="81" s="1"/>
  <c r="AE757" i="81"/>
  <c r="AM757" i="81" s="1"/>
  <c r="AE625" i="81"/>
  <c r="AM625" i="81" s="1"/>
  <c r="AE635" i="81"/>
  <c r="Z635" i="81" s="1"/>
  <c r="AE767" i="81"/>
  <c r="AM767" i="81" s="1"/>
  <c r="AE97" i="81"/>
  <c r="AI97" i="81" s="1"/>
  <c r="AJ97" i="81" s="1"/>
  <c r="AE186" i="81"/>
  <c r="AM186" i="81" s="1"/>
  <c r="AE287" i="81"/>
  <c r="AM287" i="81" s="1"/>
  <c r="AE458" i="81"/>
  <c r="AI458" i="81" s="1"/>
  <c r="AJ458" i="81" s="1"/>
  <c r="AE466" i="81"/>
  <c r="AI466" i="81" s="1"/>
  <c r="AJ466" i="81" s="1"/>
  <c r="AE495" i="81"/>
  <c r="AM495" i="81" s="1"/>
  <c r="AE503" i="81"/>
  <c r="AM503" i="81" s="1"/>
  <c r="AE593" i="81"/>
  <c r="AM593" i="81" s="1"/>
  <c r="AE596" i="81"/>
  <c r="Z596" i="81" s="1"/>
  <c r="AE55" i="81"/>
  <c r="AM55" i="81" s="1"/>
  <c r="AE64" i="81"/>
  <c r="AM64" i="81" s="1"/>
  <c r="AE86" i="81"/>
  <c r="AM86" i="81" s="1"/>
  <c r="AE88" i="81"/>
  <c r="AI88" i="81" s="1"/>
  <c r="AJ88" i="81" s="1"/>
  <c r="AE89" i="81"/>
  <c r="AI89" i="81" s="1"/>
  <c r="AJ89" i="81" s="1"/>
  <c r="AE90" i="81"/>
  <c r="AM90" i="81" s="1"/>
  <c r="AE114" i="81"/>
  <c r="AI114" i="81" s="1"/>
  <c r="AJ114" i="81" s="1"/>
  <c r="AE125" i="81"/>
  <c r="Z125" i="81" s="1"/>
  <c r="AE141" i="81"/>
  <c r="AM141" i="81" s="1"/>
  <c r="AE143" i="81"/>
  <c r="AM143" i="81" s="1"/>
  <c r="AE157" i="81"/>
  <c r="AM157" i="81" s="1"/>
  <c r="AE158" i="81"/>
  <c r="AM158" i="81" s="1"/>
  <c r="AE159" i="81"/>
  <c r="AM159" i="81" s="1"/>
  <c r="AE165" i="81"/>
  <c r="AM165" i="81" s="1"/>
  <c r="AE164" i="81"/>
  <c r="AM164" i="81" s="1"/>
  <c r="AE185" i="81"/>
  <c r="Z185" i="81" s="1"/>
  <c r="AE225" i="81"/>
  <c r="AM225" i="81" s="1"/>
  <c r="AE242" i="81"/>
  <c r="AI242" i="81" s="1"/>
  <c r="AJ242" i="81" s="1"/>
  <c r="AE243" i="81"/>
  <c r="AM243" i="81" s="1"/>
  <c r="AE244" i="81"/>
  <c r="Z244" i="81" s="1"/>
  <c r="AE245" i="81"/>
  <c r="AM245" i="81" s="1"/>
  <c r="AE246" i="81"/>
  <c r="AF246" i="81" s="1"/>
  <c r="AE248" i="81"/>
  <c r="AM248" i="81" s="1"/>
  <c r="AE250" i="81"/>
  <c r="AI250" i="81" s="1"/>
  <c r="AJ250" i="81" s="1"/>
  <c r="AE249" i="81"/>
  <c r="AM249" i="81" s="1"/>
  <c r="AE252" i="81"/>
  <c r="AM252" i="81" s="1"/>
  <c r="AE251" i="81"/>
  <c r="AI251" i="81" s="1"/>
  <c r="AJ251" i="81" s="1"/>
  <c r="AE253" i="81"/>
  <c r="AI253" i="81" s="1"/>
  <c r="AJ253" i="81" s="1"/>
  <c r="AE264" i="81"/>
  <c r="AM264" i="81" s="1"/>
  <c r="AE265" i="81"/>
  <c r="AF265" i="81" s="1"/>
  <c r="AE284" i="81"/>
  <c r="AM284" i="81" s="1"/>
  <c r="AE368" i="81"/>
  <c r="AI368" i="81" s="1"/>
  <c r="AJ368" i="81" s="1"/>
  <c r="AE369" i="81"/>
  <c r="Z369" i="81" s="1"/>
  <c r="AE400" i="81"/>
  <c r="AM400" i="81" s="1"/>
  <c r="AE478" i="81"/>
  <c r="Z478" i="81" s="1"/>
  <c r="AE479" i="81"/>
  <c r="AF479" i="81" s="1"/>
  <c r="AE480" i="81"/>
  <c r="AM480" i="81" s="1"/>
  <c r="AE482" i="81"/>
  <c r="Z482" i="81" s="1"/>
  <c r="AE488" i="81"/>
  <c r="AM488" i="81" s="1"/>
  <c r="AE490" i="81"/>
  <c r="AM490" i="81" s="1"/>
  <c r="AE561" i="81"/>
  <c r="Z561" i="81" s="1"/>
  <c r="AE476" i="81"/>
  <c r="AM476" i="81" s="1"/>
  <c r="AE481" i="81"/>
  <c r="AM481" i="81" s="1"/>
  <c r="AE483" i="81"/>
  <c r="AM483" i="81" s="1"/>
  <c r="AE587" i="81"/>
  <c r="AM587" i="81" s="1"/>
  <c r="AE624" i="81"/>
  <c r="AF624" i="81" s="1"/>
  <c r="AE632" i="81"/>
  <c r="AF632" i="81" s="1"/>
  <c r="AE669" i="81"/>
  <c r="AM669" i="81" s="1"/>
  <c r="AE750" i="81"/>
  <c r="AM750" i="81" s="1"/>
  <c r="AE751" i="81"/>
  <c r="AM751" i="81" s="1"/>
  <c r="AE782" i="81"/>
  <c r="AM782" i="81" s="1"/>
  <c r="AE783" i="81"/>
  <c r="AM783" i="81" s="1"/>
  <c r="AI325" i="81"/>
  <c r="AJ325" i="81" s="1"/>
  <c r="AE304" i="81"/>
  <c r="AI304" i="81" s="1"/>
  <c r="AJ304" i="81" s="1"/>
  <c r="AE328" i="81"/>
  <c r="AM328" i="81" s="1"/>
  <c r="AE380" i="81"/>
  <c r="AM380" i="81" s="1"/>
  <c r="AE401" i="81"/>
  <c r="AM401" i="81" s="1"/>
  <c r="AE409" i="81"/>
  <c r="AF409" i="81" s="1"/>
  <c r="AE462" i="81"/>
  <c r="Z462" i="81" s="1"/>
  <c r="AE602" i="81"/>
  <c r="AM602" i="81" s="1"/>
  <c r="AE622" i="81"/>
  <c r="AM622" i="81" s="1"/>
  <c r="AE634" i="81"/>
  <c r="AF634" i="81" s="1"/>
  <c r="AE666" i="81"/>
  <c r="AF666" i="81" s="1"/>
  <c r="AE694" i="81"/>
  <c r="AM694" i="81" s="1"/>
  <c r="AE736" i="81"/>
  <c r="AI736" i="81" s="1"/>
  <c r="AJ736" i="81" s="1"/>
  <c r="AE742" i="81"/>
  <c r="AM742" i="81" s="1"/>
  <c r="AE310" i="81"/>
  <c r="AI310" i="81" s="1"/>
  <c r="AJ310" i="81" s="1"/>
  <c r="AE39" i="81"/>
  <c r="AM39" i="81" s="1"/>
  <c r="AE46" i="81"/>
  <c r="AI46" i="81" s="1"/>
  <c r="AJ46" i="81" s="1"/>
  <c r="AE79" i="81"/>
  <c r="AM79" i="81" s="1"/>
  <c r="AE128" i="81"/>
  <c r="AF128" i="81" s="1"/>
  <c r="AE206" i="81"/>
  <c r="Z206" i="81" s="1"/>
  <c r="AE237" i="81"/>
  <c r="AM237" i="81" s="1"/>
  <c r="AM15" i="81"/>
  <c r="AM20" i="81"/>
  <c r="AM27" i="81"/>
  <c r="AM31" i="81"/>
  <c r="AM38" i="81"/>
  <c r="AM52" i="81"/>
  <c r="AM247" i="81"/>
  <c r="AM296" i="81"/>
  <c r="AM448" i="81"/>
  <c r="AM492" i="81"/>
  <c r="AM572" i="81"/>
  <c r="AM214" i="81"/>
  <c r="Z214" i="81"/>
  <c r="AJ472" i="81"/>
  <c r="AG472" i="81"/>
  <c r="AH472" i="81" s="1"/>
  <c r="AG266" i="81"/>
  <c r="AH266" i="81" s="1"/>
  <c r="AG377" i="81"/>
  <c r="AH377" i="81" s="1"/>
  <c r="AI59" i="81"/>
  <c r="AJ59" i="81" s="1"/>
  <c r="AF59" i="81"/>
  <c r="Z59" i="81"/>
  <c r="AI473" i="81"/>
  <c r="AJ473" i="81" s="1"/>
  <c r="AF107" i="81"/>
  <c r="AI107" i="81"/>
  <c r="AJ107" i="81" s="1"/>
  <c r="AF85" i="81"/>
  <c r="AG85" i="81" s="1"/>
  <c r="AH85" i="81" s="1"/>
  <c r="AG170" i="81"/>
  <c r="AH170" i="81" s="1"/>
  <c r="AG433" i="81"/>
  <c r="AH433" i="81" s="1"/>
  <c r="AI214" i="81"/>
  <c r="AJ214" i="81" s="1"/>
  <c r="AI31" i="81"/>
  <c r="AJ31" i="81" s="1"/>
  <c r="AF31" i="81"/>
  <c r="Z31" i="81"/>
  <c r="Z68" i="81"/>
  <c r="AI68" i="81"/>
  <c r="AJ68" i="81" s="1"/>
  <c r="AF68" i="81"/>
  <c r="AF230" i="81"/>
  <c r="Z230" i="81"/>
  <c r="AF52" i="81"/>
  <c r="AI52" i="81"/>
  <c r="AJ52" i="81" s="1"/>
  <c r="Z52" i="81"/>
  <c r="AI69" i="81"/>
  <c r="AJ69" i="81" s="1"/>
  <c r="AF69" i="81"/>
  <c r="Z69" i="81"/>
  <c r="AI37" i="81"/>
  <c r="AJ37" i="81" s="1"/>
  <c r="Z37" i="81"/>
  <c r="AF37" i="81"/>
  <c r="AI99" i="81"/>
  <c r="AJ99" i="81" s="1"/>
  <c r="AF99" i="81"/>
  <c r="AI254" i="81"/>
  <c r="AJ254" i="81" s="1"/>
  <c r="Z254" i="81"/>
  <c r="AF437" i="81"/>
  <c r="Z437" i="81"/>
  <c r="AI437" i="81"/>
  <c r="AJ437" i="81" s="1"/>
  <c r="AI370" i="81"/>
  <c r="AJ370" i="81" s="1"/>
  <c r="AF370" i="81"/>
  <c r="Z370" i="81"/>
  <c r="AF453" i="81"/>
  <c r="AI453" i="81"/>
  <c r="AJ453" i="81" s="1"/>
  <c r="Z453" i="81"/>
  <c r="AG200" i="81"/>
  <c r="AH200" i="81" s="1"/>
  <c r="AF486" i="81"/>
  <c r="AI486" i="81"/>
  <c r="AJ486" i="81" s="1"/>
  <c r="AF457" i="81"/>
  <c r="Z457" i="81"/>
  <c r="AJ399" i="81"/>
  <c r="AG399" i="81"/>
  <c r="AH399" i="81" s="1"/>
  <c r="AF383" i="81"/>
  <c r="AG383" i="81" s="1"/>
  <c r="AH383" i="81" s="1"/>
  <c r="AI457" i="81"/>
  <c r="AJ457" i="81" s="1"/>
  <c r="AG491" i="81"/>
  <c r="AH491" i="81" s="1"/>
  <c r="AF507" i="81"/>
  <c r="AI507" i="81"/>
  <c r="AJ507" i="81" s="1"/>
  <c r="Z507" i="81"/>
  <c r="AG511" i="81"/>
  <c r="AH511" i="81" s="1"/>
  <c r="AG516" i="81"/>
  <c r="AH516" i="81" s="1"/>
  <c r="AG512" i="81"/>
  <c r="AH512" i="81" s="1"/>
  <c r="AG421" i="81"/>
  <c r="AH421" i="81" s="1"/>
  <c r="AF760" i="81"/>
  <c r="AI760" i="81"/>
  <c r="AJ760" i="81" s="1"/>
  <c r="Z760" i="81"/>
  <c r="AG434" i="81"/>
  <c r="AH434" i="81" s="1"/>
  <c r="AG432" i="81"/>
  <c r="AH432" i="81" s="1"/>
  <c r="AG769" i="81"/>
  <c r="AH769" i="81" s="1"/>
  <c r="AG775" i="81"/>
  <c r="AH775" i="81" s="1"/>
  <c r="AF17" i="81"/>
  <c r="Z17" i="81"/>
  <c r="AI17" i="81"/>
  <c r="AJ17" i="81" s="1"/>
  <c r="AF11" i="81"/>
  <c r="Z11" i="81"/>
  <c r="AI11" i="81"/>
  <c r="AJ11" i="81" s="1"/>
  <c r="AF32" i="81"/>
  <c r="Z32" i="81"/>
  <c r="AI32" i="81"/>
  <c r="AJ32" i="81" s="1"/>
  <c r="Z33" i="81"/>
  <c r="AI33" i="81"/>
  <c r="AJ33" i="81" s="1"/>
  <c r="AF33" i="81"/>
  <c r="Z35" i="81"/>
  <c r="AI35" i="81"/>
  <c r="AJ35" i="81" s="1"/>
  <c r="AF35" i="81"/>
  <c r="Z41" i="81"/>
  <c r="AI41" i="81"/>
  <c r="AJ41" i="81" s="1"/>
  <c r="AF41" i="81"/>
  <c r="Z6" i="81"/>
  <c r="AF6" i="81"/>
  <c r="AI6" i="81"/>
  <c r="AJ6" i="81" s="1"/>
  <c r="AI12" i="81"/>
  <c r="AJ12" i="81" s="1"/>
  <c r="Z12" i="81"/>
  <c r="AF12" i="81"/>
  <c r="AF9" i="81"/>
  <c r="Z9" i="81"/>
  <c r="AI9" i="81"/>
  <c r="AJ9" i="81" s="1"/>
  <c r="Z30" i="81"/>
  <c r="AI30" i="81"/>
  <c r="AJ30" i="81" s="1"/>
  <c r="AF30" i="81"/>
  <c r="Z13" i="81"/>
  <c r="AI13" i="81"/>
  <c r="AJ13" i="81" s="1"/>
  <c r="AF13" i="81"/>
  <c r="AF27" i="81"/>
  <c r="Z27" i="81"/>
  <c r="AI27" i="81"/>
  <c r="AJ27" i="81" s="1"/>
  <c r="Z29" i="81"/>
  <c r="AI29" i="81"/>
  <c r="AJ29" i="81" s="1"/>
  <c r="AF29" i="81"/>
  <c r="AF21" i="81"/>
  <c r="Z21" i="81"/>
  <c r="AI21" i="81"/>
  <c r="AJ21" i="81" s="1"/>
  <c r="Z28" i="81"/>
  <c r="AI28" i="81"/>
  <c r="AJ28" i="81" s="1"/>
  <c r="AF28" i="81"/>
  <c r="Z44" i="81"/>
  <c r="AI44" i="81"/>
  <c r="AJ44" i="81" s="1"/>
  <c r="AF44" i="81"/>
  <c r="AF50" i="81"/>
  <c r="Z50" i="81"/>
  <c r="AI50" i="81"/>
  <c r="AJ50" i="81" s="1"/>
  <c r="Z61" i="81"/>
  <c r="AI61" i="81"/>
  <c r="AJ61" i="81" s="1"/>
  <c r="AF61" i="81"/>
  <c r="Z71" i="81"/>
  <c r="AF71" i="81"/>
  <c r="AI71" i="81"/>
  <c r="AJ71" i="81" s="1"/>
  <c r="AI15" i="81"/>
  <c r="AJ15" i="81" s="1"/>
  <c r="AF15" i="81"/>
  <c r="AI22" i="81"/>
  <c r="AJ22" i="81" s="1"/>
  <c r="AF22" i="81"/>
  <c r="Z22" i="81"/>
  <c r="AI26" i="81"/>
  <c r="AJ26" i="81" s="1"/>
  <c r="AF26" i="81"/>
  <c r="Z26" i="81"/>
  <c r="Z38" i="81"/>
  <c r="AI38" i="81"/>
  <c r="AJ38" i="81" s="1"/>
  <c r="AF38" i="81"/>
  <c r="AF18" i="81"/>
  <c r="Z18" i="81"/>
  <c r="AI18" i="81"/>
  <c r="AJ18" i="81" s="1"/>
  <c r="Z20" i="81"/>
  <c r="AI20" i="81"/>
  <c r="AJ20" i="81" s="1"/>
  <c r="AF20" i="81"/>
  <c r="AF23" i="81"/>
  <c r="Z23" i="81"/>
  <c r="AI23" i="81"/>
  <c r="AJ23" i="81" s="1"/>
  <c r="Z34" i="81"/>
  <c r="AI34" i="81"/>
  <c r="AJ34" i="81" s="1"/>
  <c r="AF34" i="81"/>
  <c r="AF42" i="81"/>
  <c r="Z42" i="81"/>
  <c r="AI42" i="81"/>
  <c r="AJ42" i="81" s="1"/>
  <c r="Z5" i="81"/>
  <c r="AI5" i="81"/>
  <c r="AJ5" i="81" s="1"/>
  <c r="AF5" i="81"/>
  <c r="AI16" i="81"/>
  <c r="AJ16" i="81" s="1"/>
  <c r="AF16" i="81"/>
  <c r="Z16" i="81"/>
  <c r="Z25" i="81"/>
  <c r="AI25" i="81"/>
  <c r="AJ25" i="81" s="1"/>
  <c r="AF25" i="81"/>
  <c r="AF36" i="81"/>
  <c r="Z36" i="81"/>
  <c r="AI36" i="81"/>
  <c r="AJ36" i="81" s="1"/>
  <c r="Z7" i="81"/>
  <c r="AI7" i="81"/>
  <c r="AJ7" i="81" s="1"/>
  <c r="AF7" i="81"/>
  <c r="AI8" i="81"/>
  <c r="AJ8" i="81" s="1"/>
  <c r="AF8" i="81"/>
  <c r="Z8" i="81"/>
  <c r="Z19" i="81"/>
  <c r="AI19" i="81"/>
  <c r="AJ19" i="81" s="1"/>
  <c r="AF19" i="81"/>
  <c r="Z24" i="81"/>
  <c r="AI24" i="81"/>
  <c r="AJ24" i="81" s="1"/>
  <c r="AF24" i="81"/>
  <c r="Z40" i="81"/>
  <c r="AI40" i="81"/>
  <c r="AJ40" i="81" s="1"/>
  <c r="AF40" i="81"/>
  <c r="Z160" i="81"/>
  <c r="AI160" i="81"/>
  <c r="AJ160" i="81" s="1"/>
  <c r="AF160" i="81"/>
  <c r="Z99" i="81"/>
  <c r="Z106" i="81"/>
  <c r="AI212" i="81"/>
  <c r="AJ212" i="81" s="1"/>
  <c r="AF212" i="81"/>
  <c r="Z212" i="81"/>
  <c r="AF106" i="81"/>
  <c r="AG106" i="81" s="1"/>
  <c r="AH106" i="81" s="1"/>
  <c r="AF174" i="81"/>
  <c r="Z174" i="81"/>
  <c r="AI174" i="81"/>
  <c r="AJ174" i="81" s="1"/>
  <c r="AF77" i="81"/>
  <c r="AF124" i="81"/>
  <c r="Z124" i="81"/>
  <c r="AI124" i="81"/>
  <c r="AJ124" i="81" s="1"/>
  <c r="Z85" i="81"/>
  <c r="AI77" i="81"/>
  <c r="AJ77" i="81" s="1"/>
  <c r="Z148" i="81"/>
  <c r="AI148" i="81"/>
  <c r="AJ148" i="81" s="1"/>
  <c r="AF148" i="81"/>
  <c r="Z182" i="81"/>
  <c r="AI182" i="81"/>
  <c r="AJ182" i="81" s="1"/>
  <c r="AF182" i="81"/>
  <c r="AF195" i="81"/>
  <c r="Z240" i="81"/>
  <c r="Z285" i="81"/>
  <c r="AI285" i="81"/>
  <c r="AJ285" i="81" s="1"/>
  <c r="AF285" i="81"/>
  <c r="AF337" i="81"/>
  <c r="Z337" i="81"/>
  <c r="AI337" i="81"/>
  <c r="AJ337" i="81" s="1"/>
  <c r="AF254" i="81"/>
  <c r="Z262" i="81"/>
  <c r="AI262" i="81"/>
  <c r="AJ262" i="81" s="1"/>
  <c r="AF262" i="81"/>
  <c r="Z362" i="81"/>
  <c r="AI362" i="81"/>
  <c r="AJ362" i="81" s="1"/>
  <c r="AF362" i="81"/>
  <c r="AI230" i="81"/>
  <c r="AJ230" i="81" s="1"/>
  <c r="AF240" i="81"/>
  <c r="AG240" i="81" s="1"/>
  <c r="AH240" i="81" s="1"/>
  <c r="Z268" i="81"/>
  <c r="AI268" i="81"/>
  <c r="AJ268" i="81" s="1"/>
  <c r="AF268" i="81"/>
  <c r="Z281" i="81"/>
  <c r="AI281" i="81"/>
  <c r="AJ281" i="81" s="1"/>
  <c r="AF281" i="81"/>
  <c r="Z349" i="81"/>
  <c r="AI349" i="81"/>
  <c r="AJ349" i="81" s="1"/>
  <c r="AF349" i="81"/>
  <c r="AI195" i="81"/>
  <c r="AJ195" i="81" s="1"/>
  <c r="Z247" i="81"/>
  <c r="AI247" i="81"/>
  <c r="AJ247" i="81" s="1"/>
  <c r="AF274" i="81"/>
  <c r="Z274" i="81"/>
  <c r="AI274" i="81"/>
  <c r="AJ274" i="81" s="1"/>
  <c r="AF247" i="81"/>
  <c r="Z296" i="81"/>
  <c r="Z533" i="81"/>
  <c r="AI533" i="81"/>
  <c r="AJ533" i="81" s="1"/>
  <c r="AF533" i="81"/>
  <c r="Z383" i="81"/>
  <c r="AF296" i="81"/>
  <c r="AG296" i="81" s="1"/>
  <c r="AH296" i="81" s="1"/>
  <c r="AI396" i="81"/>
  <c r="AJ396" i="81" s="1"/>
  <c r="AF396" i="81"/>
  <c r="Z396" i="81"/>
  <c r="AJ393" i="81"/>
  <c r="AG393" i="81"/>
  <c r="AH393" i="81" s="1"/>
  <c r="AG443" i="81"/>
  <c r="AH443" i="81" s="1"/>
  <c r="AJ443" i="81"/>
  <c r="AG394" i="81"/>
  <c r="AH394" i="81" s="1"/>
  <c r="Z442" i="81"/>
  <c r="AF504" i="81"/>
  <c r="Z504" i="81"/>
  <c r="AI504" i="81"/>
  <c r="AJ504" i="81" s="1"/>
  <c r="AI448" i="81"/>
  <c r="AJ448" i="81" s="1"/>
  <c r="Z525" i="81"/>
  <c r="AI525" i="81"/>
  <c r="AJ525" i="81" s="1"/>
  <c r="AI492" i="81"/>
  <c r="AJ492" i="81" s="1"/>
  <c r="AF492" i="81"/>
  <c r="AI442" i="81"/>
  <c r="AJ442" i="81" s="1"/>
  <c r="AJ513" i="81"/>
  <c r="AG513" i="81"/>
  <c r="AH513" i="81" s="1"/>
  <c r="AG515" i="81"/>
  <c r="AH515" i="81" s="1"/>
  <c r="AF498" i="81"/>
  <c r="Z498" i="81"/>
  <c r="AI498" i="81"/>
  <c r="AJ498" i="81" s="1"/>
  <c r="AG514" i="81"/>
  <c r="AH514" i="81" s="1"/>
  <c r="AG517" i="81"/>
  <c r="AH517" i="81" s="1"/>
  <c r="AF525" i="81"/>
  <c r="Z448" i="81"/>
  <c r="AI555" i="81"/>
  <c r="AJ555" i="81" s="1"/>
  <c r="AF555" i="81"/>
  <c r="Z555" i="81"/>
  <c r="Z522" i="81"/>
  <c r="AF522" i="81"/>
  <c r="AG522" i="81" s="1"/>
  <c r="AH522" i="81" s="1"/>
  <c r="Z567" i="81"/>
  <c r="AI567" i="81"/>
  <c r="AJ567" i="81" s="1"/>
  <c r="AF567" i="81"/>
  <c r="Z473" i="81"/>
  <c r="AF572" i="81"/>
  <c r="AI704" i="81"/>
  <c r="AJ704" i="81" s="1"/>
  <c r="AF704" i="81"/>
  <c r="Z704" i="81"/>
  <c r="AI572" i="81"/>
  <c r="AJ572" i="81" s="1"/>
  <c r="AF654" i="81"/>
  <c r="Z654" i="81"/>
  <c r="AI654" i="81"/>
  <c r="AJ654" i="81" s="1"/>
  <c r="AG435" i="81"/>
  <c r="AH435" i="81" s="1"/>
  <c r="AJ431" i="81"/>
  <c r="AG431" i="81"/>
  <c r="AH431" i="81" s="1"/>
  <c r="AG419" i="81"/>
  <c r="AH419" i="81" s="1"/>
  <c r="Z392" i="81"/>
  <c r="AI392" i="81"/>
  <c r="AJ392" i="81" s="1"/>
  <c r="AF392" i="81"/>
  <c r="AF592" i="81"/>
  <c r="AG592" i="81" s="1"/>
  <c r="AH592" i="81" s="1"/>
  <c r="Z592" i="81"/>
  <c r="AF731" i="81"/>
  <c r="AI731" i="81"/>
  <c r="AJ731" i="81" s="1"/>
  <c r="Z731" i="81"/>
  <c r="AG771" i="81"/>
  <c r="AH771" i="81" s="1"/>
  <c r="AJ771" i="81"/>
  <c r="AJ775" i="81"/>
  <c r="AG774" i="81"/>
  <c r="AH774" i="81" s="1"/>
  <c r="Z107" i="81"/>
  <c r="BB98" i="82" l="1"/>
  <c r="BB430" i="82"/>
  <c r="BB136" i="82"/>
  <c r="BB139" i="82"/>
  <c r="AE140" i="81"/>
  <c r="AM140" i="81" s="1"/>
  <c r="BB427" i="82"/>
  <c r="BB206" i="82"/>
  <c r="BB367" i="82"/>
  <c r="BB435" i="82"/>
  <c r="BB229" i="82"/>
  <c r="BB347" i="82"/>
  <c r="BB465" i="82"/>
  <c r="BB281" i="82"/>
  <c r="BB78" i="82"/>
  <c r="BB342" i="82"/>
  <c r="BB440" i="82"/>
  <c r="Y190" i="81"/>
  <c r="AA190" i="81" s="1"/>
  <c r="Q190" i="81"/>
  <c r="R190" i="81" s="1"/>
  <c r="Y82" i="81"/>
  <c r="AA82" i="81" s="1"/>
  <c r="AK82" i="81" s="1"/>
  <c r="Q82" i="81"/>
  <c r="R82" i="81" s="1"/>
  <c r="AM3" i="81"/>
  <c r="Z3" i="81"/>
  <c r="AN773" i="81"/>
  <c r="C309" i="81"/>
  <c r="Y309" i="81"/>
  <c r="AA309" i="81" s="1"/>
  <c r="AM309" i="81"/>
  <c r="AN309" i="81" s="1"/>
  <c r="AO309" i="81" s="1"/>
  <c r="AP309" i="81" s="1"/>
  <c r="Z309" i="81"/>
  <c r="BC762" i="81"/>
  <c r="AN783" i="81"/>
  <c r="Q325" i="81"/>
  <c r="R325" i="81" s="1"/>
  <c r="Y325" i="81"/>
  <c r="AA325" i="81" s="1"/>
  <c r="C325" i="81"/>
  <c r="BC421" i="81"/>
  <c r="AN682" i="81"/>
  <c r="AN752" i="81"/>
  <c r="AO752" i="81" s="1"/>
  <c r="AP752" i="81" s="1"/>
  <c r="AN681" i="81"/>
  <c r="AN740" i="81"/>
  <c r="AO740" i="81" s="1"/>
  <c r="AP740" i="81" s="1"/>
  <c r="AN680" i="81"/>
  <c r="AN744" i="81"/>
  <c r="AN764" i="81"/>
  <c r="AN618" i="81"/>
  <c r="AO618" i="81" s="1"/>
  <c r="AP618" i="81" s="1"/>
  <c r="AN628" i="81"/>
  <c r="AO628" i="81" s="1"/>
  <c r="AP628" i="81" s="1"/>
  <c r="AN697" i="81"/>
  <c r="AO697" i="81" s="1"/>
  <c r="AP697" i="81" s="1"/>
  <c r="AN737" i="81"/>
  <c r="AO737" i="81" s="1"/>
  <c r="AP737" i="81" s="1"/>
  <c r="AN694" i="81"/>
  <c r="AO694" i="81" s="1"/>
  <c r="AP694" i="81" s="1"/>
  <c r="AN600" i="81"/>
  <c r="AO600" i="81" s="1"/>
  <c r="AP600" i="81" s="1"/>
  <c r="AN637" i="81"/>
  <c r="AO637" i="81" s="1"/>
  <c r="AP637" i="81" s="1"/>
  <c r="AN593" i="81"/>
  <c r="BB423" i="82"/>
  <c r="AN746" i="81"/>
  <c r="AO746" i="81" s="1"/>
  <c r="AP746" i="81" s="1"/>
  <c r="BB587" i="82"/>
  <c r="AF56" i="81"/>
  <c r="Z56" i="81"/>
  <c r="BC49" i="81"/>
  <c r="BC318" i="81"/>
  <c r="BB179" i="82"/>
  <c r="BB133" i="82"/>
  <c r="BB97" i="82"/>
  <c r="BB79" i="82"/>
  <c r="BB334" i="82"/>
  <c r="AN767" i="81"/>
  <c r="AF3" i="81"/>
  <c r="AG3" i="81" s="1"/>
  <c r="AH3" i="81" s="1"/>
  <c r="BC764" i="81"/>
  <c r="BB154" i="82"/>
  <c r="BB34" i="82"/>
  <c r="BB329" i="82"/>
  <c r="AN630" i="81"/>
  <c r="AO630" i="81" s="1"/>
  <c r="AP630" i="81" s="1"/>
  <c r="AN626" i="81"/>
  <c r="AO626" i="81" s="1"/>
  <c r="AP626" i="81" s="1"/>
  <c r="AN616" i="81"/>
  <c r="AN749" i="81"/>
  <c r="AN748" i="81"/>
  <c r="AO748" i="81" s="1"/>
  <c r="AP748" i="81" s="1"/>
  <c r="AN575" i="81"/>
  <c r="AN15" i="81"/>
  <c r="AN282" i="81"/>
  <c r="AM292" i="81"/>
  <c r="Z292" i="81"/>
  <c r="AN55" i="81"/>
  <c r="AN4" i="81"/>
  <c r="AN44" i="81"/>
  <c r="AN598" i="81"/>
  <c r="AO598" i="81" s="1"/>
  <c r="AP598" i="81" s="1"/>
  <c r="AN592" i="81"/>
  <c r="AO592" i="81" s="1"/>
  <c r="AP592" i="81" s="1"/>
  <c r="AN742" i="81"/>
  <c r="AO742" i="81" s="1"/>
  <c r="AP742" i="81" s="1"/>
  <c r="AN760" i="81"/>
  <c r="AO760" i="81" s="1"/>
  <c r="AP760" i="81" s="1"/>
  <c r="AN768" i="81"/>
  <c r="AN619" i="81"/>
  <c r="AO619" i="81" s="1"/>
  <c r="AP619" i="81" s="1"/>
  <c r="AN613" i="81"/>
  <c r="AO613" i="81" s="1"/>
  <c r="AP613" i="81" s="1"/>
  <c r="AN683" i="81"/>
  <c r="AN649" i="81"/>
  <c r="AN631" i="81"/>
  <c r="AO631" i="81" s="1"/>
  <c r="AP631" i="81" s="1"/>
  <c r="AN651" i="81"/>
  <c r="AN731" i="81"/>
  <c r="AO731" i="81" s="1"/>
  <c r="AP731" i="81" s="1"/>
  <c r="AN153" i="81"/>
  <c r="AN778" i="81"/>
  <c r="AN595" i="81"/>
  <c r="AO595" i="81" s="1"/>
  <c r="AP595" i="81" s="1"/>
  <c r="AN601" i="81"/>
  <c r="AN739" i="81"/>
  <c r="AO739" i="81" s="1"/>
  <c r="AP739" i="81" s="1"/>
  <c r="AN7" i="81"/>
  <c r="AN668" i="81"/>
  <c r="AO668" i="81" s="1"/>
  <c r="AP668" i="81" s="1"/>
  <c r="AN475" i="81"/>
  <c r="AN738" i="81"/>
  <c r="AN625" i="81"/>
  <c r="AO625" i="81" s="1"/>
  <c r="AP625" i="81" s="1"/>
  <c r="AN319" i="81"/>
  <c r="AN675" i="81"/>
  <c r="AN629" i="81"/>
  <c r="AO629" i="81" s="1"/>
  <c r="AP629" i="81" s="1"/>
  <c r="AN610" i="81"/>
  <c r="AN291" i="81"/>
  <c r="BC220" i="81"/>
  <c r="AN688" i="81"/>
  <c r="AN741" i="81"/>
  <c r="AO741" i="81" s="1"/>
  <c r="AP741" i="81" s="1"/>
  <c r="AN676" i="81"/>
  <c r="AN357" i="81"/>
  <c r="AN671" i="81"/>
  <c r="AN670" i="81"/>
  <c r="AO670" i="81" s="1"/>
  <c r="AP670" i="81" s="1"/>
  <c r="AN747" i="81"/>
  <c r="AO747" i="81" s="1"/>
  <c r="AP747" i="81" s="1"/>
  <c r="AM97" i="81"/>
  <c r="AN673" i="81"/>
  <c r="AO673" i="81" s="1"/>
  <c r="AP673" i="81" s="1"/>
  <c r="AN672" i="81"/>
  <c r="AN699" i="81"/>
  <c r="AO699" i="81" s="1"/>
  <c r="AP699" i="81" s="1"/>
  <c r="AN689" i="81"/>
  <c r="AO689" i="81" s="1"/>
  <c r="AP689" i="81" s="1"/>
  <c r="AN692" i="81"/>
  <c r="AO692" i="81" s="1"/>
  <c r="AP692" i="81" s="1"/>
  <c r="AN18" i="81"/>
  <c r="AN621" i="81"/>
  <c r="AN766" i="81"/>
  <c r="AO766" i="81" s="1"/>
  <c r="AP766" i="81" s="1"/>
  <c r="AN734" i="81"/>
  <c r="AO734" i="81" s="1"/>
  <c r="AP734" i="81" s="1"/>
  <c r="AN606" i="81"/>
  <c r="AN729" i="81"/>
  <c r="AO729" i="81" s="1"/>
  <c r="AP729" i="81" s="1"/>
  <c r="AN685" i="81"/>
  <c r="AN776" i="81"/>
  <c r="BC184" i="81"/>
  <c r="AN751" i="81"/>
  <c r="AN186" i="81"/>
  <c r="BC769" i="81"/>
  <c r="AN669" i="81"/>
  <c r="AO669" i="81" s="1"/>
  <c r="AP669" i="81" s="1"/>
  <c r="AN781" i="81"/>
  <c r="AN51" i="81"/>
  <c r="AN701" i="81"/>
  <c r="AN645" i="81"/>
  <c r="AN753" i="81"/>
  <c r="AO753" i="81" s="1"/>
  <c r="AP753" i="81" s="1"/>
  <c r="AN782" i="81"/>
  <c r="AN620" i="81"/>
  <c r="BC775" i="81"/>
  <c r="BC771" i="81"/>
  <c r="BC774" i="81"/>
  <c r="BC768" i="81"/>
  <c r="BC429" i="81"/>
  <c r="BC770" i="81"/>
  <c r="AN141" i="81"/>
  <c r="AN196" i="81"/>
  <c r="AN234" i="81"/>
  <c r="BC772" i="81"/>
  <c r="AN111" i="81"/>
  <c r="AN53" i="81"/>
  <c r="AN392" i="81"/>
  <c r="BC427" i="81"/>
  <c r="C775" i="81"/>
  <c r="Q775" i="81"/>
  <c r="Y775" i="81"/>
  <c r="AN212" i="81"/>
  <c r="BC432" i="81"/>
  <c r="AN775" i="81"/>
  <c r="C768" i="81"/>
  <c r="Q768" i="81"/>
  <c r="Y768" i="81"/>
  <c r="C767" i="81"/>
  <c r="Y767" i="81"/>
  <c r="Q767" i="81"/>
  <c r="BC773" i="81"/>
  <c r="AN107" i="81"/>
  <c r="BC767" i="81"/>
  <c r="C774" i="81"/>
  <c r="Y774" i="81"/>
  <c r="Q774" i="81"/>
  <c r="C772" i="81"/>
  <c r="Q772" i="81"/>
  <c r="Y772" i="81"/>
  <c r="C771" i="81"/>
  <c r="Q771" i="81"/>
  <c r="Y771" i="81"/>
  <c r="C773" i="81"/>
  <c r="Y773" i="81"/>
  <c r="Q773" i="81"/>
  <c r="C769" i="81"/>
  <c r="Y769" i="81"/>
  <c r="Q769" i="81"/>
  <c r="C770" i="81"/>
  <c r="Y770" i="81"/>
  <c r="Q770" i="81"/>
  <c r="AN200" i="81"/>
  <c r="C200" i="81"/>
  <c r="AN432" i="81"/>
  <c r="C432" i="81"/>
  <c r="AN419" i="81"/>
  <c r="C419" i="81"/>
  <c r="AN421" i="81"/>
  <c r="C421" i="81"/>
  <c r="AN393" i="81"/>
  <c r="C393" i="81"/>
  <c r="AN190" i="81"/>
  <c r="AO190" i="81" s="1"/>
  <c r="AP190" i="81" s="1"/>
  <c r="C190" i="81"/>
  <c r="Y766" i="81"/>
  <c r="AA766" i="81" s="1"/>
  <c r="C766" i="81"/>
  <c r="AN377" i="81"/>
  <c r="C377" i="81"/>
  <c r="AN394" i="81"/>
  <c r="C394" i="81"/>
  <c r="AN82" i="81"/>
  <c r="AO82" i="81" s="1"/>
  <c r="AP82" i="81" s="1"/>
  <c r="C82" i="81"/>
  <c r="AN110" i="81"/>
  <c r="AN220" i="81"/>
  <c r="AN217" i="81"/>
  <c r="AN145" i="81"/>
  <c r="AN279" i="81"/>
  <c r="AN109" i="81"/>
  <c r="AN383" i="81"/>
  <c r="AN207" i="81"/>
  <c r="AN360" i="81"/>
  <c r="AN63" i="81"/>
  <c r="AN62" i="81"/>
  <c r="AN270" i="81"/>
  <c r="AN8" i="81"/>
  <c r="AN31" i="81"/>
  <c r="AN245" i="81"/>
  <c r="AN184" i="81"/>
  <c r="AN261" i="81"/>
  <c r="AN644" i="81"/>
  <c r="AO644" i="81" s="1"/>
  <c r="AP644" i="81" s="1"/>
  <c r="AN323" i="81"/>
  <c r="AN636" i="81"/>
  <c r="AO636" i="81" s="1"/>
  <c r="AP636" i="81" s="1"/>
  <c r="AN750" i="81"/>
  <c r="AN303" i="81"/>
  <c r="AN664" i="81"/>
  <c r="AN239" i="81"/>
  <c r="AN576" i="81"/>
  <c r="AN733" i="81"/>
  <c r="AO733" i="81" s="1"/>
  <c r="AP733" i="81" s="1"/>
  <c r="AN321" i="81"/>
  <c r="AN755" i="81"/>
  <c r="AN757" i="81"/>
  <c r="AN743" i="81"/>
  <c r="AO743" i="81" s="1"/>
  <c r="AP743" i="81" s="1"/>
  <c r="AN131" i="81"/>
  <c r="AN69" i="81"/>
  <c r="AN237" i="81"/>
  <c r="AN367" i="81"/>
  <c r="AN424" i="81"/>
  <c r="AN335" i="81"/>
  <c r="AN333" i="81"/>
  <c r="BC782" i="81"/>
  <c r="BC686" i="81"/>
  <c r="BC766" i="81"/>
  <c r="AN137" i="81"/>
  <c r="AN280" i="81"/>
  <c r="BC756" i="81"/>
  <c r="BC750" i="81"/>
  <c r="BC755" i="81"/>
  <c r="BC705" i="81"/>
  <c r="BC731" i="81"/>
  <c r="BC682" i="81"/>
  <c r="BC763" i="81"/>
  <c r="BC685" i="81"/>
  <c r="BC784" i="81"/>
  <c r="BC678" i="81"/>
  <c r="BC747" i="81"/>
  <c r="BC692" i="81"/>
  <c r="BC688" i="81"/>
  <c r="BC660" i="81"/>
  <c r="BC668" i="81"/>
  <c r="BC709" i="81"/>
  <c r="BC733" i="81"/>
  <c r="BC679" i="81"/>
  <c r="BC743" i="81"/>
  <c r="BC697" i="81"/>
  <c r="BC736" i="81"/>
  <c r="BC737" i="81"/>
  <c r="BC730" i="81"/>
  <c r="BC753" i="81"/>
  <c r="BC738" i="81"/>
  <c r="BC691" i="81"/>
  <c r="Y757" i="81"/>
  <c r="Q757" i="81"/>
  <c r="Q750" i="81"/>
  <c r="Y750" i="81"/>
  <c r="BC741" i="81"/>
  <c r="Y755" i="81"/>
  <c r="Q755" i="81"/>
  <c r="Q733" i="81"/>
  <c r="R733" i="81" s="1"/>
  <c r="Y733" i="81"/>
  <c r="AA733" i="81" s="1"/>
  <c r="Y743" i="81"/>
  <c r="AA743" i="81" s="1"/>
  <c r="Q743" i="81"/>
  <c r="R743" i="81" s="1"/>
  <c r="Y736" i="81"/>
  <c r="AA736" i="81" s="1"/>
  <c r="Q736" i="81"/>
  <c r="R736" i="81" s="1"/>
  <c r="Y687" i="81"/>
  <c r="Q687" i="81"/>
  <c r="Y756" i="81"/>
  <c r="AA756" i="81" s="1"/>
  <c r="Q756" i="81"/>
  <c r="R756" i="81" s="1"/>
  <c r="Q740" i="81"/>
  <c r="R740" i="81" s="1"/>
  <c r="Y740" i="81"/>
  <c r="AA740" i="81" s="1"/>
  <c r="Q761" i="81"/>
  <c r="R761" i="81" s="1"/>
  <c r="Y761" i="81"/>
  <c r="AA761" i="81" s="1"/>
  <c r="Q752" i="81"/>
  <c r="R752" i="81" s="1"/>
  <c r="Y752" i="81"/>
  <c r="AA752" i="81" s="1"/>
  <c r="Y681" i="81"/>
  <c r="Q681" i="81"/>
  <c r="Y682" i="81"/>
  <c r="Q682" i="81"/>
  <c r="BC757" i="81"/>
  <c r="Y762" i="81"/>
  <c r="Q762" i="81"/>
  <c r="Y701" i="81"/>
  <c r="Q701" i="81"/>
  <c r="BC701" i="81"/>
  <c r="BC681" i="81"/>
  <c r="BC749" i="81"/>
  <c r="Y705" i="81"/>
  <c r="Q705" i="81"/>
  <c r="Y753" i="81"/>
  <c r="AA753" i="81" s="1"/>
  <c r="Q753" i="81"/>
  <c r="R753" i="81" s="1"/>
  <c r="BC699" i="81"/>
  <c r="Y678" i="81"/>
  <c r="Q678" i="81"/>
  <c r="Y747" i="81"/>
  <c r="AA747" i="81" s="1"/>
  <c r="Q747" i="81"/>
  <c r="R747" i="81" s="1"/>
  <c r="BC740" i="81"/>
  <c r="Q688" i="81"/>
  <c r="Y688" i="81"/>
  <c r="Q760" i="81"/>
  <c r="R760" i="81" s="1"/>
  <c r="Y760" i="81"/>
  <c r="AA760" i="81" s="1"/>
  <c r="BC748" i="81"/>
  <c r="Q741" i="81"/>
  <c r="R741" i="81" s="1"/>
  <c r="Y741" i="81"/>
  <c r="AA741" i="81" s="1"/>
  <c r="Q742" i="81"/>
  <c r="R742" i="81" s="1"/>
  <c r="Y742" i="81"/>
  <c r="AA742" i="81" s="1"/>
  <c r="BC761" i="81"/>
  <c r="BC732" i="81"/>
  <c r="Y732" i="81"/>
  <c r="Q732" i="81"/>
  <c r="Y763" i="81"/>
  <c r="AA763" i="81" s="1"/>
  <c r="Q763" i="81"/>
  <c r="R763" i="81" s="1"/>
  <c r="Y692" i="81"/>
  <c r="AA692" i="81" s="1"/>
  <c r="Q692" i="81"/>
  <c r="R692" i="81" s="1"/>
  <c r="Q765" i="81"/>
  <c r="Y765" i="81"/>
  <c r="Q685" i="81"/>
  <c r="Y685" i="81"/>
  <c r="Y729" i="81"/>
  <c r="AA729" i="81" s="1"/>
  <c r="Q729" i="81"/>
  <c r="R729" i="81" s="1"/>
  <c r="BC752" i="81"/>
  <c r="Y734" i="81"/>
  <c r="AA734" i="81" s="1"/>
  <c r="Q734" i="81"/>
  <c r="R734" i="81" s="1"/>
  <c r="BC751" i="81"/>
  <c r="Y751" i="81"/>
  <c r="Q751" i="81"/>
  <c r="Y689" i="81"/>
  <c r="AA689" i="81" s="1"/>
  <c r="Q689" i="81"/>
  <c r="R689" i="81" s="1"/>
  <c r="Y699" i="81"/>
  <c r="AA699" i="81" s="1"/>
  <c r="Q699" i="81"/>
  <c r="R699" i="81" s="1"/>
  <c r="BC670" i="81"/>
  <c r="BC655" i="81"/>
  <c r="BC687" i="81"/>
  <c r="BC680" i="81"/>
  <c r="BC760" i="81"/>
  <c r="Q731" i="81"/>
  <c r="R731" i="81" s="1"/>
  <c r="Y731" i="81"/>
  <c r="AA731" i="81" s="1"/>
  <c r="BC694" i="81"/>
  <c r="Y683" i="81"/>
  <c r="Q683" i="81"/>
  <c r="BC742" i="81"/>
  <c r="Q679" i="81"/>
  <c r="R679" i="81" s="1"/>
  <c r="Y679" i="81"/>
  <c r="AA679" i="81" s="1"/>
  <c r="BC734" i="81"/>
  <c r="Y738" i="81"/>
  <c r="Q738" i="81"/>
  <c r="BC744" i="81"/>
  <c r="Y709" i="81"/>
  <c r="AA709" i="81" s="1"/>
  <c r="Q709" i="81"/>
  <c r="R709" i="81" s="1"/>
  <c r="BC729" i="81"/>
  <c r="Q748" i="81"/>
  <c r="R748" i="81" s="1"/>
  <c r="Y748" i="81"/>
  <c r="AA748" i="81" s="1"/>
  <c r="Y739" i="81"/>
  <c r="AA739" i="81" s="1"/>
  <c r="Q739" i="81"/>
  <c r="R739" i="81" s="1"/>
  <c r="Y749" i="81"/>
  <c r="Q749" i="81"/>
  <c r="Y730" i="81"/>
  <c r="Q730" i="81"/>
  <c r="BC746" i="81"/>
  <c r="Y746" i="81"/>
  <c r="AA746" i="81" s="1"/>
  <c r="Q746" i="81"/>
  <c r="R746" i="81" s="1"/>
  <c r="Y764" i="81"/>
  <c r="Q764" i="81"/>
  <c r="Y744" i="81"/>
  <c r="Q744" i="81"/>
  <c r="BC765" i="81"/>
  <c r="Q680" i="81"/>
  <c r="Y680" i="81"/>
  <c r="Q694" i="81"/>
  <c r="R694" i="81" s="1"/>
  <c r="Y694" i="81"/>
  <c r="AA694" i="81" s="1"/>
  <c r="BC683" i="81"/>
  <c r="Q686" i="81"/>
  <c r="Y686" i="81"/>
  <c r="Y697" i="81"/>
  <c r="AA697" i="81" s="1"/>
  <c r="Q697" i="81"/>
  <c r="R697" i="81" s="1"/>
  <c r="BC739" i="81"/>
  <c r="BC689" i="81"/>
  <c r="Y737" i="81"/>
  <c r="AA737" i="81" s="1"/>
  <c r="Q737" i="81"/>
  <c r="R737" i="81" s="1"/>
  <c r="Y691" i="81"/>
  <c r="AA691" i="81" s="1"/>
  <c r="Q691" i="81"/>
  <c r="R691" i="81" s="1"/>
  <c r="AN385" i="81"/>
  <c r="BC664" i="81"/>
  <c r="BC780" i="81"/>
  <c r="BC665" i="81"/>
  <c r="AN372" i="81"/>
  <c r="BC777" i="81"/>
  <c r="BC667" i="81"/>
  <c r="BC669" i="81"/>
  <c r="BC671" i="81"/>
  <c r="AN583" i="81"/>
  <c r="AN597" i="81"/>
  <c r="AN587" i="81"/>
  <c r="AN654" i="81"/>
  <c r="BC783" i="81"/>
  <c r="AN579" i="81"/>
  <c r="BC674" i="81"/>
  <c r="Q780" i="81"/>
  <c r="Y780" i="81"/>
  <c r="Q665" i="81"/>
  <c r="R665" i="81" s="1"/>
  <c r="Y665" i="81"/>
  <c r="AA665" i="81" s="1"/>
  <c r="Y654" i="81"/>
  <c r="Q654" i="81"/>
  <c r="Y781" i="81"/>
  <c r="Q781" i="81"/>
  <c r="Q673" i="81"/>
  <c r="R673" i="81" s="1"/>
  <c r="Y673" i="81"/>
  <c r="AA673" i="81" s="1"/>
  <c r="Y670" i="81"/>
  <c r="AA670" i="81" s="1"/>
  <c r="Q670" i="81"/>
  <c r="R670" i="81" s="1"/>
  <c r="Y777" i="81"/>
  <c r="Q777" i="81"/>
  <c r="Q671" i="81"/>
  <c r="Y671" i="81"/>
  <c r="Y676" i="81"/>
  <c r="Q676" i="81"/>
  <c r="BC673" i="81"/>
  <c r="Y667" i="81"/>
  <c r="Q667" i="81"/>
  <c r="Y782" i="81"/>
  <c r="Q782" i="81"/>
  <c r="Q669" i="81"/>
  <c r="R669" i="81" s="1"/>
  <c r="Y669" i="81"/>
  <c r="AA669" i="81" s="1"/>
  <c r="BC779" i="81"/>
  <c r="BC629" i="81"/>
  <c r="Y784" i="81"/>
  <c r="Q784" i="81"/>
  <c r="Q672" i="81"/>
  <c r="Y672" i="81"/>
  <c r="Y674" i="81"/>
  <c r="Q674" i="81"/>
  <c r="Q675" i="81"/>
  <c r="Y675" i="81"/>
  <c r="Y668" i="81"/>
  <c r="AA668" i="81" s="1"/>
  <c r="Q668" i="81"/>
  <c r="R668" i="81" s="1"/>
  <c r="BC781" i="81"/>
  <c r="BC676" i="81"/>
  <c r="Y776" i="81"/>
  <c r="Q776" i="81"/>
  <c r="BC654" i="81"/>
  <c r="AN24" i="81"/>
  <c r="Y660" i="81"/>
  <c r="AA660" i="81" s="1"/>
  <c r="Q660" i="81"/>
  <c r="R660" i="81" s="1"/>
  <c r="Y778" i="81"/>
  <c r="Q778" i="81"/>
  <c r="BC778" i="81"/>
  <c r="Y783" i="81"/>
  <c r="Q783" i="81"/>
  <c r="BC675" i="81"/>
  <c r="BC601" i="81"/>
  <c r="BC597" i="81"/>
  <c r="Y664" i="81"/>
  <c r="Q664" i="81"/>
  <c r="Q655" i="81"/>
  <c r="R655" i="81" s="1"/>
  <c r="Y655" i="81"/>
  <c r="AA655" i="81" s="1"/>
  <c r="BC672" i="81"/>
  <c r="BC666" i="81"/>
  <c r="Y666" i="81"/>
  <c r="Q666" i="81"/>
  <c r="BC776" i="81"/>
  <c r="Y779" i="81"/>
  <c r="Q779" i="81"/>
  <c r="BC644" i="81"/>
  <c r="BC620" i="81"/>
  <c r="AN622" i="81"/>
  <c r="AO622" i="81" s="1"/>
  <c r="AP622" i="81" s="1"/>
  <c r="AN378" i="81"/>
  <c r="AN113" i="81"/>
  <c r="AN611" i="81"/>
  <c r="AO611" i="81" s="1"/>
  <c r="AP611" i="81" s="1"/>
  <c r="AN614" i="81"/>
  <c r="AN602" i="81"/>
  <c r="AO602" i="81" s="1"/>
  <c r="AP602" i="81" s="1"/>
  <c r="AN580" i="81"/>
  <c r="AN379" i="81"/>
  <c r="AN255" i="81"/>
  <c r="BC580" i="81"/>
  <c r="BC641" i="81"/>
  <c r="BC639" i="81"/>
  <c r="BC632" i="81"/>
  <c r="BC637" i="81"/>
  <c r="BC576" i="81"/>
  <c r="BC646" i="81"/>
  <c r="BC635" i="81"/>
  <c r="BC625" i="81"/>
  <c r="BC638" i="81"/>
  <c r="BC631" i="81"/>
  <c r="BC630" i="81"/>
  <c r="BC626" i="81"/>
  <c r="BC623" i="81"/>
  <c r="Y622" i="81"/>
  <c r="AA622" i="81" s="1"/>
  <c r="Q622" i="81"/>
  <c r="R622" i="81" s="1"/>
  <c r="Y646" i="81"/>
  <c r="Q646" i="81"/>
  <c r="BC612" i="81"/>
  <c r="BC636" i="81"/>
  <c r="Y638" i="81"/>
  <c r="Q638" i="81"/>
  <c r="BC640" i="81"/>
  <c r="Y621" i="81"/>
  <c r="Q621" i="81"/>
  <c r="BC645" i="81"/>
  <c r="Q651" i="81"/>
  <c r="Y651" i="81"/>
  <c r="Y629" i="81"/>
  <c r="AA629" i="81" s="1"/>
  <c r="Q629" i="81"/>
  <c r="R629" i="81" s="1"/>
  <c r="Y625" i="81"/>
  <c r="AA625" i="81" s="1"/>
  <c r="Q625" i="81"/>
  <c r="R625" i="81" s="1"/>
  <c r="Y632" i="81"/>
  <c r="Q632" i="81"/>
  <c r="Q631" i="81"/>
  <c r="R631" i="81" s="1"/>
  <c r="Y631" i="81"/>
  <c r="AA631" i="81" s="1"/>
  <c r="AN375" i="81"/>
  <c r="BC107" i="81"/>
  <c r="Y630" i="81"/>
  <c r="AA630" i="81" s="1"/>
  <c r="Q630" i="81"/>
  <c r="R630" i="81" s="1"/>
  <c r="Y626" i="81"/>
  <c r="AA626" i="81" s="1"/>
  <c r="Q626" i="81"/>
  <c r="R626" i="81" s="1"/>
  <c r="Y623" i="81"/>
  <c r="Q623" i="81"/>
  <c r="BC634" i="81"/>
  <c r="Y624" i="81"/>
  <c r="Q624" i="81"/>
  <c r="Y649" i="81"/>
  <c r="Q649" i="81"/>
  <c r="Y640" i="81"/>
  <c r="AA640" i="81" s="1"/>
  <c r="Q640" i="81"/>
  <c r="R640" i="81" s="1"/>
  <c r="BC651" i="81"/>
  <c r="Q628" i="81"/>
  <c r="R628" i="81" s="1"/>
  <c r="Y628" i="81"/>
  <c r="AA628" i="81" s="1"/>
  <c r="BC621" i="81"/>
  <c r="Q637" i="81"/>
  <c r="R637" i="81" s="1"/>
  <c r="Y637" i="81"/>
  <c r="AA637" i="81" s="1"/>
  <c r="Q627" i="81"/>
  <c r="R627" i="81" s="1"/>
  <c r="Y627" i="81"/>
  <c r="AA627" i="81" s="1"/>
  <c r="AN201" i="81"/>
  <c r="Y644" i="81"/>
  <c r="AA644" i="81" s="1"/>
  <c r="Q644" i="81"/>
  <c r="R644" i="81" s="1"/>
  <c r="Y636" i="81"/>
  <c r="AA636" i="81" s="1"/>
  <c r="Q636" i="81"/>
  <c r="R636" i="81" s="1"/>
  <c r="Q634" i="81"/>
  <c r="R634" i="81" s="1"/>
  <c r="Y634" i="81"/>
  <c r="AA634" i="81" s="1"/>
  <c r="Q639" i="81"/>
  <c r="R639" i="81" s="1"/>
  <c r="Y639" i="81"/>
  <c r="AA639" i="81" s="1"/>
  <c r="AN123" i="81"/>
  <c r="AN232" i="81"/>
  <c r="Y641" i="81"/>
  <c r="Q641" i="81"/>
  <c r="BC622" i="81"/>
  <c r="BC649" i="81"/>
  <c r="Y635" i="81"/>
  <c r="AA635" i="81" s="1"/>
  <c r="Q635" i="81"/>
  <c r="R635" i="81" s="1"/>
  <c r="AN350" i="81"/>
  <c r="AN429" i="81"/>
  <c r="AN332" i="81"/>
  <c r="AN29" i="81"/>
  <c r="Y645" i="81"/>
  <c r="Q645" i="81"/>
  <c r="Q620" i="81"/>
  <c r="Y620" i="81"/>
  <c r="BC628" i="81"/>
  <c r="BC624" i="81"/>
  <c r="BC627" i="81"/>
  <c r="AN84" i="81"/>
  <c r="AN99" i="81"/>
  <c r="AN149" i="81"/>
  <c r="AN225" i="81"/>
  <c r="AN594" i="81"/>
  <c r="AN337" i="81"/>
  <c r="AN585" i="81"/>
  <c r="AN334" i="81"/>
  <c r="AN21" i="81"/>
  <c r="BC606" i="81"/>
  <c r="AN90" i="81"/>
  <c r="AN445" i="81"/>
  <c r="AN16" i="81"/>
  <c r="AN422" i="81"/>
  <c r="AN406" i="81"/>
  <c r="BC595" i="81"/>
  <c r="BC610" i="81"/>
  <c r="AN396" i="81"/>
  <c r="BC583" i="81"/>
  <c r="AN327" i="81"/>
  <c r="AN78" i="81"/>
  <c r="AN324" i="81"/>
  <c r="AO324" i="81" s="1"/>
  <c r="AP324" i="81" s="1"/>
  <c r="AN314" i="81"/>
  <c r="AN241" i="81"/>
  <c r="AN366" i="81"/>
  <c r="AN415" i="81"/>
  <c r="AN412" i="81"/>
  <c r="AN42" i="81"/>
  <c r="AN192" i="81"/>
  <c r="BC579" i="81"/>
  <c r="BC328" i="81"/>
  <c r="BC598" i="81"/>
  <c r="AN395" i="81"/>
  <c r="AN370" i="81"/>
  <c r="AN411" i="81"/>
  <c r="AN40" i="81"/>
  <c r="Y594" i="81"/>
  <c r="Q594" i="81"/>
  <c r="Q585" i="81"/>
  <c r="Y585" i="81"/>
  <c r="Y583" i="81"/>
  <c r="Q583" i="81"/>
  <c r="Q587" i="81"/>
  <c r="Y587" i="81"/>
  <c r="Y579" i="81"/>
  <c r="Q579" i="81"/>
  <c r="BC619" i="81"/>
  <c r="Q590" i="81"/>
  <c r="Y590" i="81"/>
  <c r="Q599" i="81"/>
  <c r="R599" i="81" s="1"/>
  <c r="Y599" i="81"/>
  <c r="AA599" i="81" s="1"/>
  <c r="Y576" i="81"/>
  <c r="Q576" i="81"/>
  <c r="BC592" i="81"/>
  <c r="Y597" i="81"/>
  <c r="Q597" i="81"/>
  <c r="BC617" i="81"/>
  <c r="BC586" i="81"/>
  <c r="BC614" i="81"/>
  <c r="BC616" i="81"/>
  <c r="BC217" i="81"/>
  <c r="Y602" i="81"/>
  <c r="AA602" i="81" s="1"/>
  <c r="Q602" i="81"/>
  <c r="R602" i="81" s="1"/>
  <c r="Y580" i="81"/>
  <c r="Q580" i="81"/>
  <c r="Q614" i="81"/>
  <c r="Y614" i="81"/>
  <c r="BC590" i="81"/>
  <c r="Q591" i="81"/>
  <c r="R591" i="81" s="1"/>
  <c r="Y591" i="81"/>
  <c r="AA591" i="81" s="1"/>
  <c r="Y611" i="81"/>
  <c r="AA611" i="81" s="1"/>
  <c r="Q611" i="81"/>
  <c r="R611" i="81" s="1"/>
  <c r="BC600" i="81"/>
  <c r="BC593" i="81"/>
  <c r="Q612" i="81"/>
  <c r="Y612" i="81"/>
  <c r="AN214" i="81"/>
  <c r="AN374" i="81"/>
  <c r="AN6" i="81"/>
  <c r="BC602" i="81"/>
  <c r="Y617" i="81"/>
  <c r="AA617" i="81" s="1"/>
  <c r="Q617" i="81"/>
  <c r="R617" i="81" s="1"/>
  <c r="BC618" i="81"/>
  <c r="Q598" i="81"/>
  <c r="R598" i="81" s="1"/>
  <c r="Y598" i="81"/>
  <c r="AA598" i="81" s="1"/>
  <c r="BC587" i="81"/>
  <c r="BC591" i="81"/>
  <c r="Y610" i="81"/>
  <c r="Q610" i="81"/>
  <c r="Y592" i="81"/>
  <c r="AA592" i="81" s="1"/>
  <c r="AK592" i="81" s="1"/>
  <c r="Q592" i="81"/>
  <c r="R592" i="81" s="1"/>
  <c r="Y606" i="81"/>
  <c r="Q606" i="81"/>
  <c r="BC585" i="81"/>
  <c r="AN178" i="81"/>
  <c r="Y613" i="81"/>
  <c r="AA613" i="81" s="1"/>
  <c r="Q613" i="81"/>
  <c r="R613" i="81" s="1"/>
  <c r="BC575" i="81"/>
  <c r="Q586" i="81"/>
  <c r="R586" i="81" s="1"/>
  <c r="Y586" i="81"/>
  <c r="AA586" i="81" s="1"/>
  <c r="Q619" i="81"/>
  <c r="R619" i="81" s="1"/>
  <c r="Y619" i="81"/>
  <c r="AA619" i="81" s="1"/>
  <c r="AN117" i="81"/>
  <c r="AN402" i="81"/>
  <c r="BC613" i="81"/>
  <c r="Y595" i="81"/>
  <c r="AA595" i="81" s="1"/>
  <c r="Q595" i="81"/>
  <c r="R595" i="81" s="1"/>
  <c r="BC594" i="81"/>
  <c r="Y575" i="81"/>
  <c r="Q575" i="81"/>
  <c r="Q601" i="81"/>
  <c r="Y601" i="81"/>
  <c r="Y615" i="81"/>
  <c r="Q615" i="81"/>
  <c r="Y616" i="81"/>
  <c r="Q616" i="81"/>
  <c r="AN205" i="81"/>
  <c r="AN64" i="81"/>
  <c r="AN382" i="81"/>
  <c r="AN427" i="81"/>
  <c r="AN48" i="81"/>
  <c r="Q618" i="81"/>
  <c r="R618" i="81" s="1"/>
  <c r="Y618" i="81"/>
  <c r="AA618" i="81" s="1"/>
  <c r="BC599" i="81"/>
  <c r="BC615" i="81"/>
  <c r="BC611" i="81"/>
  <c r="Y600" i="81"/>
  <c r="AA600" i="81" s="1"/>
  <c r="Q600" i="81"/>
  <c r="R600" i="81" s="1"/>
  <c r="Y593" i="81"/>
  <c r="Q593" i="81"/>
  <c r="AN269" i="81"/>
  <c r="BC275" i="81"/>
  <c r="BC320" i="81"/>
  <c r="AN72" i="81"/>
  <c r="BC46" i="81"/>
  <c r="AN14" i="81"/>
  <c r="BC231" i="81"/>
  <c r="AN274" i="81"/>
  <c r="AN115" i="81"/>
  <c r="AN444" i="81"/>
  <c r="AN348" i="81"/>
  <c r="AN176" i="81"/>
  <c r="AN39" i="81"/>
  <c r="AN311" i="81"/>
  <c r="AN413" i="81"/>
  <c r="AN223" i="81"/>
  <c r="AN316" i="81"/>
  <c r="AN305" i="81"/>
  <c r="AN222" i="81"/>
  <c r="AN388" i="81"/>
  <c r="AN23" i="81"/>
  <c r="AN278" i="81"/>
  <c r="AN485" i="81"/>
  <c r="AN33" i="81"/>
  <c r="AN356" i="81"/>
  <c r="AN328" i="81"/>
  <c r="AN209" i="81"/>
  <c r="AN25" i="81"/>
  <c r="AN312" i="81"/>
  <c r="AN487" i="81"/>
  <c r="AN79" i="81"/>
  <c r="AN240" i="81"/>
  <c r="AN17" i="81"/>
  <c r="AN285" i="81"/>
  <c r="BC462" i="81"/>
  <c r="BC445" i="81"/>
  <c r="BC518" i="81"/>
  <c r="AN308" i="81"/>
  <c r="AN391" i="81"/>
  <c r="AN293" i="81"/>
  <c r="AN300" i="81"/>
  <c r="BC125" i="81"/>
  <c r="BC17" i="81"/>
  <c r="BC485" i="81"/>
  <c r="AN210" i="81"/>
  <c r="BC236" i="81"/>
  <c r="BC225" i="81"/>
  <c r="AN400" i="81"/>
  <c r="AN365" i="81"/>
  <c r="AN289" i="81"/>
  <c r="AN211" i="81"/>
  <c r="AN22" i="81"/>
  <c r="AN401" i="81"/>
  <c r="AN219" i="81"/>
  <c r="AN147" i="81"/>
  <c r="BC291" i="81"/>
  <c r="BC139" i="81"/>
  <c r="BC8" i="81"/>
  <c r="BC51" i="81"/>
  <c r="BC396" i="81"/>
  <c r="BC331" i="81"/>
  <c r="BC323" i="81"/>
  <c r="BC245" i="81"/>
  <c r="BC116" i="81"/>
  <c r="BC153" i="81"/>
  <c r="BC55" i="81"/>
  <c r="BC300" i="81"/>
  <c r="BC48" i="81"/>
  <c r="BC63" i="81"/>
  <c r="BC6" i="81"/>
  <c r="BC463" i="81"/>
  <c r="Y485" i="81"/>
  <c r="Q485" i="81"/>
  <c r="Y444" i="81"/>
  <c r="Q444" i="81"/>
  <c r="BC200" i="81"/>
  <c r="Y475" i="81"/>
  <c r="Q475" i="81"/>
  <c r="Q463" i="81"/>
  <c r="Y463" i="81"/>
  <c r="Y462" i="81"/>
  <c r="Q462" i="81"/>
  <c r="BC315" i="81"/>
  <c r="BC199" i="81"/>
  <c r="Y518" i="81"/>
  <c r="Q518" i="81"/>
  <c r="BC303" i="81"/>
  <c r="BC92" i="81"/>
  <c r="BC487" i="81"/>
  <c r="AN315" i="81"/>
  <c r="BC362" i="81"/>
  <c r="BC84" i="81"/>
  <c r="Y445" i="81"/>
  <c r="Q445" i="81"/>
  <c r="AN353" i="81"/>
  <c r="BC56" i="81"/>
  <c r="BC209" i="81"/>
  <c r="BC66" i="81"/>
  <c r="BC40" i="81"/>
  <c r="BC23" i="81"/>
  <c r="BC293" i="81"/>
  <c r="BC212" i="81"/>
  <c r="BC316" i="81"/>
  <c r="BC24" i="81"/>
  <c r="BC218" i="81"/>
  <c r="BC39" i="81"/>
  <c r="BC475" i="81"/>
  <c r="BC444" i="81"/>
  <c r="AN318" i="81"/>
  <c r="Q487" i="81"/>
  <c r="Y487" i="81"/>
  <c r="BC288" i="81"/>
  <c r="BC164" i="81"/>
  <c r="BC127" i="81"/>
  <c r="BC238" i="81"/>
  <c r="AN50" i="81"/>
  <c r="AN135" i="81"/>
  <c r="AN229" i="81"/>
  <c r="BC185" i="81"/>
  <c r="BC261" i="81"/>
  <c r="BC15" i="81"/>
  <c r="AN384" i="81"/>
  <c r="AN326" i="81"/>
  <c r="AN92" i="81"/>
  <c r="AN317" i="81"/>
  <c r="AN231" i="81"/>
  <c r="AN349" i="81"/>
  <c r="AN299" i="81"/>
  <c r="BC228" i="81"/>
  <c r="BC118" i="81"/>
  <c r="BC257" i="81"/>
  <c r="BC208" i="81"/>
  <c r="AN361" i="81"/>
  <c r="AN228" i="81"/>
  <c r="AN193" i="81"/>
  <c r="BC317" i="81"/>
  <c r="BC324" i="81"/>
  <c r="AN380" i="81"/>
  <c r="AN19" i="81"/>
  <c r="AN208" i="81"/>
  <c r="AN129" i="81"/>
  <c r="AN142" i="81"/>
  <c r="BC119" i="81"/>
  <c r="BC219" i="81"/>
  <c r="AN164" i="81"/>
  <c r="AN408" i="81"/>
  <c r="AN420" i="81"/>
  <c r="BC377" i="81"/>
  <c r="BC278" i="81"/>
  <c r="BC289" i="81"/>
  <c r="BC270" i="81"/>
  <c r="BC186" i="81"/>
  <c r="BC269" i="81"/>
  <c r="BC78" i="81"/>
  <c r="BC21" i="81"/>
  <c r="BC280" i="81"/>
  <c r="BC109" i="81"/>
  <c r="BC196" i="81"/>
  <c r="BC141" i="81"/>
  <c r="BC62" i="81"/>
  <c r="BC110" i="81"/>
  <c r="BC91" i="81"/>
  <c r="BC251" i="81"/>
  <c r="BC286" i="81"/>
  <c r="BC305" i="81"/>
  <c r="BC242" i="81"/>
  <c r="BC229" i="81"/>
  <c r="BC83" i="81"/>
  <c r="BC147" i="81"/>
  <c r="BC115" i="81"/>
  <c r="BC416" i="81"/>
  <c r="BC404" i="81"/>
  <c r="BC255" i="81"/>
  <c r="BC126" i="81"/>
  <c r="BC308" i="81"/>
  <c r="BC240" i="81"/>
  <c r="BC290" i="81"/>
  <c r="BC70" i="81"/>
  <c r="BC357" i="81"/>
  <c r="BC385" i="81"/>
  <c r="BC108" i="81"/>
  <c r="BC69" i="81"/>
  <c r="BC99" i="81"/>
  <c r="BC81" i="81"/>
  <c r="BC310" i="81"/>
  <c r="BC117" i="81"/>
  <c r="BC44" i="81"/>
  <c r="BC349" i="81"/>
  <c r="BC25" i="81"/>
  <c r="Y49" i="81"/>
  <c r="Q49" i="81"/>
  <c r="Y307" i="81"/>
  <c r="Q307" i="81"/>
  <c r="Y106" i="81"/>
  <c r="Q106" i="81"/>
  <c r="Y211" i="81"/>
  <c r="Q211" i="81"/>
  <c r="Q236" i="81"/>
  <c r="Y236" i="81"/>
  <c r="Q275" i="81"/>
  <c r="Y275" i="81"/>
  <c r="Q318" i="81"/>
  <c r="Y318" i="81"/>
  <c r="Q320" i="81"/>
  <c r="Y320" i="81"/>
  <c r="Q315" i="81"/>
  <c r="Y315" i="81"/>
  <c r="Q257" i="81"/>
  <c r="Y257" i="81"/>
  <c r="Q66" i="81"/>
  <c r="Y66" i="81"/>
  <c r="Y259" i="81"/>
  <c r="Q259" i="81"/>
  <c r="Y212" i="81"/>
  <c r="Q212" i="81"/>
  <c r="Y310" i="81"/>
  <c r="Q310" i="81"/>
  <c r="Y117" i="81"/>
  <c r="Q117" i="81"/>
  <c r="Y64" i="81"/>
  <c r="Q64" i="81"/>
  <c r="Y48" i="81"/>
  <c r="Q48" i="81"/>
  <c r="Y229" i="81"/>
  <c r="Q229" i="81"/>
  <c r="Y208" i="81"/>
  <c r="Q208" i="81"/>
  <c r="Y92" i="81"/>
  <c r="Q92" i="81"/>
  <c r="Y16" i="81"/>
  <c r="Q16" i="81"/>
  <c r="Y19" i="81"/>
  <c r="Q19" i="81"/>
  <c r="Y237" i="81"/>
  <c r="Q237" i="81"/>
  <c r="Y239" i="81"/>
  <c r="Q239" i="81"/>
  <c r="BC137" i="81"/>
  <c r="Y119" i="81"/>
  <c r="Q119" i="81"/>
  <c r="BC106" i="81"/>
  <c r="BC123" i="81"/>
  <c r="Y131" i="81"/>
  <c r="Q131" i="81"/>
  <c r="Y69" i="81"/>
  <c r="Q69" i="81"/>
  <c r="Y58" i="81"/>
  <c r="Q58" i="81"/>
  <c r="BC312" i="81"/>
  <c r="Q289" i="81"/>
  <c r="Y289" i="81"/>
  <c r="Q118" i="81"/>
  <c r="Y118" i="81"/>
  <c r="BC241" i="81"/>
  <c r="Q210" i="81"/>
  <c r="Y210" i="81"/>
  <c r="BC79" i="81"/>
  <c r="Q308" i="81"/>
  <c r="Y308" i="81"/>
  <c r="Q81" i="81"/>
  <c r="Y81" i="81"/>
  <c r="Y201" i="81"/>
  <c r="Q201" i="81"/>
  <c r="Y111" i="81"/>
  <c r="Q111" i="81"/>
  <c r="Y232" i="81"/>
  <c r="Q232" i="81"/>
  <c r="Y53" i="81"/>
  <c r="Q53" i="81"/>
  <c r="BC151" i="81"/>
  <c r="BC29" i="81"/>
  <c r="Y214" i="81"/>
  <c r="Q214" i="81"/>
  <c r="BC76" i="81"/>
  <c r="BC319" i="81"/>
  <c r="BC309" i="81"/>
  <c r="Y139" i="81"/>
  <c r="Q139" i="81"/>
  <c r="Y125" i="81"/>
  <c r="Q125" i="81"/>
  <c r="Y205" i="81"/>
  <c r="Q205" i="81"/>
  <c r="BC205" i="81"/>
  <c r="Y4" i="81"/>
  <c r="Q4" i="81"/>
  <c r="Y55" i="81"/>
  <c r="Q55" i="81"/>
  <c r="Y44" i="81"/>
  <c r="Q44" i="81"/>
  <c r="BC16" i="81"/>
  <c r="Q6" i="81"/>
  <c r="Y6" i="81"/>
  <c r="Y18" i="81"/>
  <c r="Q18" i="81"/>
  <c r="Y311" i="81"/>
  <c r="Q311" i="81"/>
  <c r="BC326" i="81"/>
  <c r="Y278" i="81"/>
  <c r="Q278" i="81"/>
  <c r="Y185" i="81"/>
  <c r="Q185" i="81"/>
  <c r="Y215" i="81"/>
  <c r="Q215" i="81"/>
  <c r="BC190" i="81"/>
  <c r="Y223" i="81"/>
  <c r="Q223" i="81"/>
  <c r="Y127" i="81"/>
  <c r="Q127" i="81"/>
  <c r="Y72" i="81"/>
  <c r="Q72" i="81"/>
  <c r="Y25" i="81"/>
  <c r="Q25" i="81"/>
  <c r="Q323" i="81"/>
  <c r="Y323" i="81"/>
  <c r="Q109" i="81"/>
  <c r="Y109" i="81"/>
  <c r="Q62" i="81"/>
  <c r="Y62" i="81"/>
  <c r="Q303" i="81"/>
  <c r="Y303" i="81"/>
  <c r="Q270" i="81"/>
  <c r="Y270" i="81"/>
  <c r="Q250" i="81"/>
  <c r="Y250" i="81"/>
  <c r="Y126" i="81"/>
  <c r="Q126" i="81"/>
  <c r="Y300" i="81"/>
  <c r="Q300" i="81"/>
  <c r="Y293" i="81"/>
  <c r="Q293" i="81"/>
  <c r="BC178" i="81"/>
  <c r="BC129" i="81"/>
  <c r="Y234" i="81"/>
  <c r="Q234" i="81"/>
  <c r="Y29" i="81"/>
  <c r="Q29" i="81"/>
  <c r="Y107" i="81"/>
  <c r="Q107" i="81"/>
  <c r="Y76" i="81"/>
  <c r="Q76" i="81"/>
  <c r="Y319" i="81"/>
  <c r="Q319" i="81"/>
  <c r="Y291" i="81"/>
  <c r="Q291" i="81"/>
  <c r="Y153" i="81"/>
  <c r="Q153" i="81"/>
  <c r="BC7" i="81"/>
  <c r="AN275" i="81"/>
  <c r="AN352" i="81"/>
  <c r="AN66" i="81"/>
  <c r="BC311" i="81"/>
  <c r="Y207" i="81"/>
  <c r="Q207" i="81"/>
  <c r="Y137" i="81"/>
  <c r="Q137" i="81"/>
  <c r="Y280" i="81"/>
  <c r="Q280" i="81"/>
  <c r="BC192" i="81"/>
  <c r="BC113" i="81"/>
  <c r="BC58" i="81"/>
  <c r="Q312" i="81"/>
  <c r="Y312" i="81"/>
  <c r="BC294" i="81"/>
  <c r="Q79" i="81"/>
  <c r="Y79" i="81"/>
  <c r="BC327" i="81"/>
  <c r="Q240" i="81"/>
  <c r="Y240" i="81"/>
  <c r="Q209" i="81"/>
  <c r="Y209" i="81"/>
  <c r="Q23" i="81"/>
  <c r="Y23" i="81"/>
  <c r="BC67" i="81"/>
  <c r="Y290" i="81"/>
  <c r="Q290" i="81"/>
  <c r="Y251" i="81"/>
  <c r="Q251" i="81"/>
  <c r="Y70" i="81"/>
  <c r="Q70" i="81"/>
  <c r="Y14" i="81"/>
  <c r="Q14" i="81"/>
  <c r="BC325" i="81"/>
  <c r="Y285" i="81"/>
  <c r="Q285" i="81"/>
  <c r="Y269" i="81"/>
  <c r="Q269" i="81"/>
  <c r="Y219" i="81"/>
  <c r="Q219" i="81"/>
  <c r="Y22" i="81"/>
  <c r="Q22" i="81"/>
  <c r="Y282" i="81"/>
  <c r="Q282" i="81"/>
  <c r="BC19" i="81"/>
  <c r="Y7" i="81"/>
  <c r="Q7" i="81"/>
  <c r="AN397" i="81"/>
  <c r="AN236" i="81"/>
  <c r="AN362" i="81"/>
  <c r="AN376" i="81"/>
  <c r="BC237" i="81"/>
  <c r="Y78" i="81"/>
  <c r="Q78" i="81"/>
  <c r="Y314" i="81"/>
  <c r="Q314" i="81"/>
  <c r="BC307" i="81"/>
  <c r="Y206" i="81"/>
  <c r="Q206" i="81"/>
  <c r="Y322" i="81"/>
  <c r="Q322" i="81"/>
  <c r="BC299" i="81"/>
  <c r="BC223" i="81"/>
  <c r="Y192" i="81"/>
  <c r="Q192" i="81"/>
  <c r="BC131" i="81"/>
  <c r="Y113" i="81"/>
  <c r="Q113" i="81"/>
  <c r="BC72" i="81"/>
  <c r="Y42" i="81"/>
  <c r="Q42" i="81"/>
  <c r="Q196" i="81"/>
  <c r="Y196" i="81"/>
  <c r="Q141" i="81"/>
  <c r="Y141" i="81"/>
  <c r="Q279" i="81"/>
  <c r="Y279" i="81"/>
  <c r="Q220" i="81"/>
  <c r="Y220" i="81"/>
  <c r="Q110" i="81"/>
  <c r="Y110" i="81"/>
  <c r="Y274" i="81"/>
  <c r="Q274" i="81"/>
  <c r="BC274" i="81"/>
  <c r="BC232" i="81"/>
  <c r="Y33" i="81"/>
  <c r="Q33" i="81"/>
  <c r="BC47" i="81"/>
  <c r="BC14" i="81"/>
  <c r="Y286" i="81"/>
  <c r="Q286" i="81"/>
  <c r="BC176" i="81"/>
  <c r="BC145" i="81"/>
  <c r="BC31" i="81"/>
  <c r="BC128" i="81"/>
  <c r="Y147" i="81"/>
  <c r="Q147" i="81"/>
  <c r="Y15" i="81"/>
  <c r="Q15" i="81"/>
  <c r="AN398" i="81"/>
  <c r="AN389" i="81"/>
  <c r="AN320" i="81"/>
  <c r="BC314" i="81"/>
  <c r="Y228" i="81"/>
  <c r="Q228" i="81"/>
  <c r="BC207" i="81"/>
  <c r="Y164" i="81"/>
  <c r="Q164" i="81"/>
  <c r="BC142" i="81"/>
  <c r="BC90" i="81"/>
  <c r="BC50" i="81"/>
  <c r="Y50" i="81"/>
  <c r="Q50" i="81"/>
  <c r="BC215" i="81"/>
  <c r="BC322" i="81"/>
  <c r="Y299" i="81"/>
  <c r="Q299" i="81"/>
  <c r="Y231" i="81"/>
  <c r="Q231" i="81"/>
  <c r="BC211" i="81"/>
  <c r="Q46" i="81"/>
  <c r="Y46" i="81"/>
  <c r="BC149" i="81"/>
  <c r="Q241" i="81"/>
  <c r="Y241" i="81"/>
  <c r="BC210" i="81"/>
  <c r="Q327" i="81"/>
  <c r="Y327" i="81"/>
  <c r="Q91" i="81"/>
  <c r="Y91" i="81"/>
  <c r="Q40" i="81"/>
  <c r="Y40" i="81"/>
  <c r="Y217" i="81"/>
  <c r="Q217" i="81"/>
  <c r="Y67" i="81"/>
  <c r="Q67" i="81"/>
  <c r="BC193" i="81"/>
  <c r="Y186" i="81"/>
  <c r="Q186" i="81"/>
  <c r="Y316" i="81"/>
  <c r="Q316" i="81"/>
  <c r="BC135" i="81"/>
  <c r="BC22" i="81"/>
  <c r="BC214" i="81"/>
  <c r="Y116" i="81"/>
  <c r="Q116" i="81"/>
  <c r="BC321" i="81"/>
  <c r="BC222" i="81"/>
  <c r="Y200" i="81"/>
  <c r="Q200" i="81"/>
  <c r="Y184" i="81"/>
  <c r="Q184" i="81"/>
  <c r="Y31" i="81"/>
  <c r="Q31" i="81"/>
  <c r="Y128" i="81"/>
  <c r="Q128" i="81"/>
  <c r="BC282" i="81"/>
  <c r="Y261" i="81"/>
  <c r="Q261" i="81"/>
  <c r="Y245" i="81"/>
  <c r="Q245" i="81"/>
  <c r="BC18" i="81"/>
  <c r="Y8" i="81"/>
  <c r="Q8" i="81"/>
  <c r="AN338" i="81"/>
  <c r="AN106" i="81"/>
  <c r="AN330" i="81"/>
  <c r="Y255" i="81"/>
  <c r="Q255" i="81"/>
  <c r="Y90" i="81"/>
  <c r="Q90" i="81"/>
  <c r="Y21" i="81"/>
  <c r="Q21" i="81"/>
  <c r="BC60" i="81"/>
  <c r="Y84" i="81"/>
  <c r="Q84" i="81"/>
  <c r="BC279" i="81"/>
  <c r="BC201" i="81"/>
  <c r="Y193" i="81"/>
  <c r="Q193" i="81"/>
  <c r="Y129" i="81"/>
  <c r="Q129" i="81"/>
  <c r="BC53" i="81"/>
  <c r="BC33" i="81"/>
  <c r="Y238" i="81"/>
  <c r="Q238" i="81"/>
  <c r="Y47" i="81"/>
  <c r="Q47" i="81"/>
  <c r="BC64" i="81"/>
  <c r="Y305" i="81"/>
  <c r="Q305" i="81"/>
  <c r="Y222" i="81"/>
  <c r="Q222" i="81"/>
  <c r="Y176" i="81"/>
  <c r="Q176" i="81"/>
  <c r="Y24" i="81"/>
  <c r="Q24" i="81"/>
  <c r="Y39" i="81"/>
  <c r="Q39" i="81"/>
  <c r="Y115" i="81"/>
  <c r="Q115" i="81"/>
  <c r="Y17" i="81"/>
  <c r="Q17" i="81"/>
  <c r="AN257" i="81"/>
  <c r="AN331" i="81"/>
  <c r="BC388" i="81"/>
  <c r="BC374" i="81"/>
  <c r="BC338" i="81"/>
  <c r="Y288" i="81"/>
  <c r="Q288" i="81"/>
  <c r="Y108" i="81"/>
  <c r="Q108" i="81"/>
  <c r="Y326" i="81"/>
  <c r="Q326" i="81"/>
  <c r="Y317" i="81"/>
  <c r="Q317" i="81"/>
  <c r="BC239" i="81"/>
  <c r="Y142" i="81"/>
  <c r="Q142" i="81"/>
  <c r="BC206" i="81"/>
  <c r="Y123" i="81"/>
  <c r="Q123" i="81"/>
  <c r="Y60" i="81"/>
  <c r="Q60" i="81"/>
  <c r="BC42" i="81"/>
  <c r="Q225" i="81"/>
  <c r="Y225" i="81"/>
  <c r="Q294" i="81"/>
  <c r="Y294" i="81"/>
  <c r="Q149" i="81"/>
  <c r="Y149" i="81"/>
  <c r="Q56" i="81"/>
  <c r="Y56" i="81"/>
  <c r="BC250" i="81"/>
  <c r="Q199" i="81"/>
  <c r="Y199" i="81"/>
  <c r="Q99" i="81"/>
  <c r="Y99" i="81"/>
  <c r="BC111" i="81"/>
  <c r="BC82" i="81"/>
  <c r="BC259" i="81"/>
  <c r="Y178" i="81"/>
  <c r="Q178" i="81"/>
  <c r="Y151" i="81"/>
  <c r="Q151" i="81"/>
  <c r="BC285" i="81"/>
  <c r="BC234" i="81"/>
  <c r="Y135" i="81"/>
  <c r="Q135" i="81"/>
  <c r="Y63" i="81"/>
  <c r="Q63" i="81"/>
  <c r="Y321" i="81"/>
  <c r="Q321" i="81"/>
  <c r="Y242" i="81"/>
  <c r="Q242" i="81"/>
  <c r="Y145" i="81"/>
  <c r="Q145" i="81"/>
  <c r="Y83" i="81"/>
  <c r="Q83" i="81"/>
  <c r="Y51" i="81"/>
  <c r="Q51" i="81"/>
  <c r="Y218" i="81"/>
  <c r="Q218" i="81"/>
  <c r="BC4" i="81"/>
  <c r="BC400" i="81"/>
  <c r="BC394" i="81"/>
  <c r="BC403" i="81"/>
  <c r="BC402" i="81"/>
  <c r="BC375" i="81"/>
  <c r="BC367" i="81"/>
  <c r="BC390" i="81"/>
  <c r="BC391" i="81"/>
  <c r="BC408" i="81"/>
  <c r="BC356" i="81"/>
  <c r="BC368" i="81"/>
  <c r="BC386" i="81"/>
  <c r="BC350" i="81"/>
  <c r="BC413" i="81"/>
  <c r="BC410" i="81"/>
  <c r="BC360" i="81"/>
  <c r="BC381" i="81"/>
  <c r="BC393" i="81"/>
  <c r="BC379" i="81"/>
  <c r="BC395" i="81"/>
  <c r="BC407" i="81"/>
  <c r="BC422" i="81"/>
  <c r="BC353" i="81"/>
  <c r="BC384" i="81"/>
  <c r="BC420" i="81"/>
  <c r="BC365" i="81"/>
  <c r="Y352" i="81"/>
  <c r="Q352" i="81"/>
  <c r="Q331" i="81"/>
  <c r="Y331" i="81"/>
  <c r="BC415" i="81"/>
  <c r="Q407" i="81"/>
  <c r="Y407" i="81"/>
  <c r="Q382" i="81"/>
  <c r="Y382" i="81"/>
  <c r="Q427" i="81"/>
  <c r="Y427" i="81"/>
  <c r="Q402" i="81"/>
  <c r="Y402" i="81"/>
  <c r="BC366" i="81"/>
  <c r="Q337" i="81"/>
  <c r="Y337" i="81"/>
  <c r="BC332" i="81"/>
  <c r="Y413" i="81"/>
  <c r="Q413" i="81"/>
  <c r="BC383" i="81"/>
  <c r="Y348" i="81"/>
  <c r="Q348" i="81"/>
  <c r="BC333" i="81"/>
  <c r="Y409" i="81"/>
  <c r="Q409" i="81"/>
  <c r="Y377" i="81"/>
  <c r="Q377" i="81"/>
  <c r="Y419" i="81"/>
  <c r="Q419" i="81"/>
  <c r="Y362" i="81"/>
  <c r="Q362" i="81"/>
  <c r="Y338" i="81"/>
  <c r="Q338" i="81"/>
  <c r="Y401" i="81"/>
  <c r="Q401" i="81"/>
  <c r="Y400" i="81"/>
  <c r="Q400" i="81"/>
  <c r="Y365" i="81"/>
  <c r="Q365" i="81"/>
  <c r="Y368" i="81"/>
  <c r="Q368" i="81"/>
  <c r="Y335" i="81"/>
  <c r="Q335" i="81"/>
  <c r="Y372" i="81"/>
  <c r="Q372" i="81"/>
  <c r="Q376" i="81"/>
  <c r="Y376" i="81"/>
  <c r="BC398" i="81"/>
  <c r="Y383" i="81"/>
  <c r="Q383" i="81"/>
  <c r="Y393" i="81"/>
  <c r="Q393" i="81"/>
  <c r="Y411" i="81"/>
  <c r="Q411" i="81"/>
  <c r="Y388" i="81"/>
  <c r="Q388" i="81"/>
  <c r="Q424" i="81"/>
  <c r="Y424" i="81"/>
  <c r="Q350" i="81"/>
  <c r="Y350" i="81"/>
  <c r="Y422" i="81"/>
  <c r="Q422" i="81"/>
  <c r="Y378" i="81"/>
  <c r="Q378" i="81"/>
  <c r="Y392" i="81"/>
  <c r="Q392" i="81"/>
  <c r="BC411" i="81"/>
  <c r="BC380" i="81"/>
  <c r="BC330" i="81"/>
  <c r="Y394" i="81"/>
  <c r="Q394" i="81"/>
  <c r="BC412" i="81"/>
  <c r="Y360" i="81"/>
  <c r="Q360" i="81"/>
  <c r="Q381" i="81"/>
  <c r="Y381" i="81"/>
  <c r="E408" i="81"/>
  <c r="Q386" i="81"/>
  <c r="Y386" i="81"/>
  <c r="BC376" i="81"/>
  <c r="BC337" i="81"/>
  <c r="Y398" i="81"/>
  <c r="Q398" i="81"/>
  <c r="Y389" i="81"/>
  <c r="Q389" i="81"/>
  <c r="Y369" i="81"/>
  <c r="Q369" i="81"/>
  <c r="E409" i="81"/>
  <c r="Y397" i="81"/>
  <c r="Q397" i="81"/>
  <c r="Y356" i="81"/>
  <c r="Q356" i="81"/>
  <c r="BC392" i="81"/>
  <c r="Y370" i="81"/>
  <c r="Q370" i="81"/>
  <c r="Y380" i="81"/>
  <c r="Q380" i="81"/>
  <c r="Y384" i="81"/>
  <c r="Q384" i="81"/>
  <c r="Y412" i="81"/>
  <c r="Q412" i="81"/>
  <c r="Y406" i="81"/>
  <c r="Q406" i="81"/>
  <c r="Y396" i="81"/>
  <c r="Q396" i="81"/>
  <c r="BC335" i="81"/>
  <c r="BC372" i="81"/>
  <c r="BC424" i="81"/>
  <c r="BC389" i="81"/>
  <c r="Y361" i="81"/>
  <c r="Q361" i="81"/>
  <c r="BC378" i="81"/>
  <c r="BC348" i="81"/>
  <c r="BC409" i="81"/>
  <c r="Y410" i="81"/>
  <c r="Q410" i="81"/>
  <c r="BC370" i="81"/>
  <c r="Y375" i="81"/>
  <c r="Q375" i="81"/>
  <c r="Y357" i="81"/>
  <c r="Q357" i="81"/>
  <c r="Q395" i="81"/>
  <c r="Y395" i="81"/>
  <c r="BC382" i="81"/>
  <c r="Q421" i="81"/>
  <c r="Y421" i="81"/>
  <c r="Y332" i="81"/>
  <c r="Q332" i="81"/>
  <c r="BC361" i="81"/>
  <c r="BC397" i="81"/>
  <c r="E410" i="81"/>
  <c r="Y385" i="81"/>
  <c r="Q385" i="81"/>
  <c r="Y367" i="81"/>
  <c r="Q367" i="81"/>
  <c r="Y379" i="81"/>
  <c r="Q379" i="81"/>
  <c r="Y334" i="81"/>
  <c r="Q334" i="81"/>
  <c r="BC401" i="81"/>
  <c r="Y432" i="81"/>
  <c r="Q432" i="81"/>
  <c r="Y420" i="81"/>
  <c r="Q420" i="81"/>
  <c r="Y349" i="81"/>
  <c r="Q349" i="81"/>
  <c r="BC406" i="81"/>
  <c r="BC352" i="81"/>
  <c r="Q374" i="81"/>
  <c r="Y374" i="81"/>
  <c r="Q403" i="81"/>
  <c r="Y403" i="81"/>
  <c r="Y391" i="81"/>
  <c r="Q391" i="81"/>
  <c r="BC369" i="81"/>
  <c r="Y353" i="81"/>
  <c r="Q353" i="81"/>
  <c r="Y408" i="81"/>
  <c r="Q408" i="81"/>
  <c r="Y416" i="81"/>
  <c r="Q416" i="81"/>
  <c r="Y328" i="81"/>
  <c r="Q328" i="81"/>
  <c r="E411" i="81"/>
  <c r="BC419" i="81"/>
  <c r="BC334" i="81"/>
  <c r="Y330" i="81"/>
  <c r="Q330" i="81"/>
  <c r="Y390" i="81"/>
  <c r="Q390" i="81"/>
  <c r="Y429" i="81"/>
  <c r="Q429" i="81"/>
  <c r="Q415" i="81"/>
  <c r="Y415" i="81"/>
  <c r="Q366" i="81"/>
  <c r="Y366" i="81"/>
  <c r="Y333" i="81"/>
  <c r="Q333" i="81"/>
  <c r="Y404" i="81"/>
  <c r="Q404" i="81"/>
  <c r="AF667" i="81"/>
  <c r="AF736" i="81"/>
  <c r="AG736" i="81" s="1"/>
  <c r="AH736" i="81" s="1"/>
  <c r="Z736" i="81"/>
  <c r="AI761" i="81"/>
  <c r="AJ761" i="81" s="1"/>
  <c r="AF761" i="81"/>
  <c r="AF137" i="81"/>
  <c r="AI221" i="81"/>
  <c r="AJ221" i="81" s="1"/>
  <c r="Z204" i="81"/>
  <c r="AI626" i="81"/>
  <c r="AJ626" i="81" s="1"/>
  <c r="Z270" i="81"/>
  <c r="AI335" i="81"/>
  <c r="AJ335" i="81" s="1"/>
  <c r="Z207" i="81"/>
  <c r="Z598" i="81"/>
  <c r="AI589" i="81"/>
  <c r="AJ589" i="81" s="1"/>
  <c r="AF289" i="81"/>
  <c r="AI463" i="81"/>
  <c r="AJ463" i="81" s="1"/>
  <c r="AF545" i="81"/>
  <c r="Z63" i="81"/>
  <c r="AF773" i="81"/>
  <c r="AI205" i="81"/>
  <c r="AJ205" i="81" s="1"/>
  <c r="AF772" i="81"/>
  <c r="Z626" i="81"/>
  <c r="Z765" i="81"/>
  <c r="AI542" i="81"/>
  <c r="AJ542" i="81" s="1"/>
  <c r="AF336" i="81"/>
  <c r="AF279" i="81"/>
  <c r="AF260" i="81"/>
  <c r="AF187" i="81"/>
  <c r="Z205" i="81"/>
  <c r="AI60" i="81"/>
  <c r="AJ60" i="81" s="1"/>
  <c r="AI772" i="81"/>
  <c r="AJ772" i="81" s="1"/>
  <c r="AI617" i="81"/>
  <c r="AJ617" i="81" s="1"/>
  <c r="Z575" i="81"/>
  <c r="AF500" i="81"/>
  <c r="AI293" i="81"/>
  <c r="AJ293" i="81" s="1"/>
  <c r="AF333" i="81"/>
  <c r="Z150" i="81"/>
  <c r="AI241" i="81"/>
  <c r="AJ241" i="81" s="1"/>
  <c r="Z60" i="81"/>
  <c r="AF532" i="81"/>
  <c r="AF765" i="81"/>
  <c r="AG765" i="81" s="1"/>
  <c r="AH765" i="81" s="1"/>
  <c r="AF688" i="81"/>
  <c r="AI147" i="81"/>
  <c r="AJ147" i="81" s="1"/>
  <c r="AF205" i="81"/>
  <c r="AI67" i="81"/>
  <c r="AJ67" i="81" s="1"/>
  <c r="AI762" i="81"/>
  <c r="AJ762" i="81" s="1"/>
  <c r="AI606" i="81"/>
  <c r="AJ606" i="81" s="1"/>
  <c r="AI439" i="81"/>
  <c r="AJ439" i="81" s="1"/>
  <c r="AF626" i="81"/>
  <c r="AF67" i="81"/>
  <c r="Z311" i="81"/>
  <c r="AF691" i="81"/>
  <c r="Z753" i="81"/>
  <c r="Z301" i="81"/>
  <c r="AI306" i="81"/>
  <c r="AJ306" i="81" s="1"/>
  <c r="AI603" i="81"/>
  <c r="AJ603" i="81" s="1"/>
  <c r="Z474" i="81"/>
  <c r="AF529" i="81"/>
  <c r="AF374" i="81"/>
  <c r="AF354" i="81"/>
  <c r="AI58" i="81"/>
  <c r="AJ58" i="81" s="1"/>
  <c r="AF152" i="81"/>
  <c r="AF360" i="81"/>
  <c r="AF318" i="81"/>
  <c r="AI301" i="81"/>
  <c r="AJ301" i="81" s="1"/>
  <c r="AI427" i="81"/>
  <c r="AJ427" i="81" s="1"/>
  <c r="AF700" i="81"/>
  <c r="Z700" i="81"/>
  <c r="AI581" i="81"/>
  <c r="AJ581" i="81" s="1"/>
  <c r="Z620" i="81"/>
  <c r="AF589" i="81"/>
  <c r="Z545" i="81"/>
  <c r="AF530" i="81"/>
  <c r="AG530" i="81" s="1"/>
  <c r="AH530" i="81" s="1"/>
  <c r="Z450" i="81"/>
  <c r="AI270" i="81"/>
  <c r="AJ270" i="81" s="1"/>
  <c r="Z333" i="81"/>
  <c r="AF335" i="81"/>
  <c r="AI260" i="81"/>
  <c r="AJ260" i="81" s="1"/>
  <c r="AF294" i="81"/>
  <c r="AI207" i="81"/>
  <c r="AJ207" i="81" s="1"/>
  <c r="AI150" i="81"/>
  <c r="AJ150" i="81" s="1"/>
  <c r="AI183" i="81"/>
  <c r="AJ183" i="81" s="1"/>
  <c r="Z589" i="81"/>
  <c r="AF662" i="81"/>
  <c r="AF675" i="81"/>
  <c r="AF659" i="81"/>
  <c r="AF133" i="81"/>
  <c r="AF780" i="81"/>
  <c r="Z319" i="81"/>
  <c r="AI779" i="81"/>
  <c r="AJ779" i="81" s="1"/>
  <c r="AI667" i="81"/>
  <c r="AJ667" i="81" s="1"/>
  <c r="AI662" i="81"/>
  <c r="AJ662" i="81" s="1"/>
  <c r="AI598" i="81"/>
  <c r="AJ598" i="81" s="1"/>
  <c r="AI705" i="81"/>
  <c r="AJ705" i="81" s="1"/>
  <c r="AI755" i="81"/>
  <c r="AJ755" i="81" s="1"/>
  <c r="AI659" i="81"/>
  <c r="AJ659" i="81" s="1"/>
  <c r="Z581" i="81"/>
  <c r="AI574" i="81"/>
  <c r="AJ574" i="81" s="1"/>
  <c r="AF508" i="81"/>
  <c r="AI389" i="81"/>
  <c r="AJ389" i="81" s="1"/>
  <c r="AF244" i="81"/>
  <c r="Z289" i="81"/>
  <c r="AI133" i="81"/>
  <c r="AJ133" i="81" s="1"/>
  <c r="AF176" i="81"/>
  <c r="AI198" i="81"/>
  <c r="AJ198" i="81" s="1"/>
  <c r="Z101" i="81"/>
  <c r="Z45" i="81"/>
  <c r="AI780" i="81"/>
  <c r="AJ780" i="81" s="1"/>
  <c r="AI101" i="81"/>
  <c r="AJ101" i="81" s="1"/>
  <c r="AF463" i="81"/>
  <c r="AF574" i="81"/>
  <c r="AF319" i="81"/>
  <c r="Z779" i="81"/>
  <c r="Z662" i="81"/>
  <c r="AI327" i="81"/>
  <c r="AJ327" i="81" s="1"/>
  <c r="AF705" i="81"/>
  <c r="Z593" i="81"/>
  <c r="Z574" i="81"/>
  <c r="AI508" i="81"/>
  <c r="AJ508" i="81" s="1"/>
  <c r="Z389" i="81"/>
  <c r="Z352" i="81"/>
  <c r="AI176" i="81"/>
  <c r="AJ176" i="81" s="1"/>
  <c r="AF159" i="81"/>
  <c r="Z198" i="81"/>
  <c r="AI289" i="81"/>
  <c r="AJ289" i="81" s="1"/>
  <c r="AF213" i="81"/>
  <c r="AI45" i="81"/>
  <c r="AJ45" i="81" s="1"/>
  <c r="AF101" i="81"/>
  <c r="Z327" i="81"/>
  <c r="AF554" i="81"/>
  <c r="AF389" i="81"/>
  <c r="AI78" i="81"/>
  <c r="AJ78" i="81" s="1"/>
  <c r="AI630" i="81"/>
  <c r="AJ630" i="81" s="1"/>
  <c r="AF327" i="81"/>
  <c r="AI643" i="81"/>
  <c r="AJ643" i="81" s="1"/>
  <c r="AF620" i="81"/>
  <c r="Z547" i="81"/>
  <c r="AI554" i="81"/>
  <c r="AJ554" i="81" s="1"/>
  <c r="Z546" i="81"/>
  <c r="AI400" i="81"/>
  <c r="AJ400" i="81" s="1"/>
  <c r="AI352" i="81"/>
  <c r="AJ352" i="81" s="1"/>
  <c r="AI261" i="81"/>
  <c r="AJ261" i="81" s="1"/>
  <c r="AF261" i="81"/>
  <c r="Z183" i="81"/>
  <c r="AF598" i="81"/>
  <c r="AF207" i="81"/>
  <c r="AF630" i="81"/>
  <c r="AF643" i="81"/>
  <c r="AI546" i="81"/>
  <c r="AJ546" i="81" s="1"/>
  <c r="Z508" i="81"/>
  <c r="AF352" i="81"/>
  <c r="Z264" i="81"/>
  <c r="Z176" i="81"/>
  <c r="AF198" i="81"/>
  <c r="AF206" i="81"/>
  <c r="AI747" i="81"/>
  <c r="AJ747" i="81" s="1"/>
  <c r="Z630" i="81"/>
  <c r="AF301" i="81"/>
  <c r="AI700" i="81"/>
  <c r="AJ700" i="81" s="1"/>
  <c r="Z643" i="81"/>
  <c r="AI620" i="81"/>
  <c r="AJ620" i="81" s="1"/>
  <c r="Z554" i="81"/>
  <c r="AF546" i="81"/>
  <c r="AI545" i="81"/>
  <c r="AJ545" i="81" s="1"/>
  <c r="Z530" i="81"/>
  <c r="AI544" i="81"/>
  <c r="AJ544" i="81" s="1"/>
  <c r="AI450" i="81"/>
  <c r="AJ450" i="81" s="1"/>
  <c r="AF270" i="81"/>
  <c r="AI333" i="81"/>
  <c r="AJ333" i="81" s="1"/>
  <c r="Z261" i="81"/>
  <c r="AF150" i="81"/>
  <c r="AF183" i="81"/>
  <c r="AI120" i="81"/>
  <c r="AJ120" i="81" s="1"/>
  <c r="AI323" i="81"/>
  <c r="AJ323" i="81" s="1"/>
  <c r="AF161" i="81"/>
  <c r="Z210" i="81"/>
  <c r="AF323" i="81"/>
  <c r="AF236" i="81"/>
  <c r="Z323" i="81"/>
  <c r="AI754" i="81"/>
  <c r="AJ754" i="81" s="1"/>
  <c r="AI569" i="81"/>
  <c r="AJ569" i="81" s="1"/>
  <c r="AI741" i="81"/>
  <c r="AJ741" i="81" s="1"/>
  <c r="Z510" i="81"/>
  <c r="AF439" i="81"/>
  <c r="AF293" i="81"/>
  <c r="AI279" i="81"/>
  <c r="AJ279" i="81" s="1"/>
  <c r="Z137" i="81"/>
  <c r="AF222" i="81"/>
  <c r="AF471" i="81"/>
  <c r="Z293" i="81"/>
  <c r="AI130" i="81"/>
  <c r="AJ130" i="81" s="1"/>
  <c r="Z96" i="81"/>
  <c r="AI505" i="81"/>
  <c r="AJ505" i="81" s="1"/>
  <c r="Z471" i="81"/>
  <c r="AF96" i="81"/>
  <c r="AI391" i="81"/>
  <c r="AJ391" i="81" s="1"/>
  <c r="AI541" i="81"/>
  <c r="AJ541" i="81" s="1"/>
  <c r="AI56" i="81"/>
  <c r="AJ56" i="81" s="1"/>
  <c r="AF729" i="81"/>
  <c r="AI305" i="81"/>
  <c r="AJ305" i="81" s="1"/>
  <c r="Z299" i="81"/>
  <c r="AF754" i="81"/>
  <c r="AF569" i="81"/>
  <c r="AF597" i="81"/>
  <c r="Z80" i="81"/>
  <c r="Z178" i="81"/>
  <c r="AF171" i="81"/>
  <c r="AI210" i="81"/>
  <c r="AJ210" i="81" s="1"/>
  <c r="Z116" i="81"/>
  <c r="AF645" i="81"/>
  <c r="AF401" i="81"/>
  <c r="AI420" i="81"/>
  <c r="AJ420" i="81" s="1"/>
  <c r="AI184" i="81"/>
  <c r="AJ184" i="81" s="1"/>
  <c r="AI238" i="81"/>
  <c r="AJ238" i="81" s="1"/>
  <c r="AI206" i="81"/>
  <c r="AJ206" i="81" s="1"/>
  <c r="AF737" i="81"/>
  <c r="AF561" i="81"/>
  <c r="AI272" i="81"/>
  <c r="AJ272" i="81" s="1"/>
  <c r="AI126" i="81"/>
  <c r="AJ126" i="81" s="1"/>
  <c r="Z401" i="81"/>
  <c r="AI561" i="81"/>
  <c r="AJ561" i="81" s="1"/>
  <c r="Z384" i="81"/>
  <c r="AI691" i="81"/>
  <c r="AJ691" i="81" s="1"/>
  <c r="AI611" i="81"/>
  <c r="AJ611" i="81" s="1"/>
  <c r="Z374" i="81"/>
  <c r="Z762" i="81"/>
  <c r="AI594" i="81"/>
  <c r="AJ594" i="81" s="1"/>
  <c r="AI532" i="81"/>
  <c r="AJ532" i="81" s="1"/>
  <c r="AF452" i="81"/>
  <c r="Z290" i="81"/>
  <c r="AF334" i="81"/>
  <c r="AF80" i="81"/>
  <c r="AG80" i="81" s="1"/>
  <c r="AH80" i="81" s="1"/>
  <c r="AF167" i="81"/>
  <c r="AI316" i="81"/>
  <c r="AJ316" i="81" s="1"/>
  <c r="AF594" i="81"/>
  <c r="Z334" i="81"/>
  <c r="Z167" i="81"/>
  <c r="AI76" i="81"/>
  <c r="AJ76" i="81" s="1"/>
  <c r="AF611" i="81"/>
  <c r="Z744" i="81"/>
  <c r="Z646" i="81"/>
  <c r="Z606" i="81"/>
  <c r="AI484" i="81"/>
  <c r="AJ484" i="81" s="1"/>
  <c r="AF275" i="81"/>
  <c r="AF376" i="81"/>
  <c r="AF122" i="81"/>
  <c r="Z154" i="81"/>
  <c r="AI493" i="81"/>
  <c r="AJ493" i="81" s="1"/>
  <c r="AI331" i="81"/>
  <c r="AJ331" i="81" s="1"/>
  <c r="AI308" i="81"/>
  <c r="AJ308" i="81" s="1"/>
  <c r="AI744" i="81"/>
  <c r="AJ744" i="81" s="1"/>
  <c r="Z428" i="81"/>
  <c r="AF680" i="81"/>
  <c r="AF646" i="81"/>
  <c r="AG646" i="81" s="1"/>
  <c r="AH646" i="81" s="1"/>
  <c r="AI670" i="81"/>
  <c r="AJ670" i="81" s="1"/>
  <c r="Z275" i="81"/>
  <c r="AI376" i="81"/>
  <c r="AJ376" i="81" s="1"/>
  <c r="Z226" i="81"/>
  <c r="Z144" i="81"/>
  <c r="AI428" i="81"/>
  <c r="AJ428" i="81" s="1"/>
  <c r="Z670" i="81"/>
  <c r="AI559" i="81"/>
  <c r="AJ559" i="81" s="1"/>
  <c r="AI191" i="81"/>
  <c r="AJ191" i="81" s="1"/>
  <c r="AF144" i="81"/>
  <c r="Z628" i="81"/>
  <c r="AF556" i="81"/>
  <c r="AF290" i="81"/>
  <c r="AG290" i="81" s="1"/>
  <c r="AH290" i="81" s="1"/>
  <c r="AF134" i="81"/>
  <c r="Z191" i="81"/>
  <c r="AF583" i="81"/>
  <c r="AI628" i="81"/>
  <c r="AJ628" i="81" s="1"/>
  <c r="AF308" i="81"/>
  <c r="AI556" i="81"/>
  <c r="AJ556" i="81" s="1"/>
  <c r="AF474" i="81"/>
  <c r="AF256" i="81"/>
  <c r="AG256" i="81" s="1"/>
  <c r="AH256" i="81" s="1"/>
  <c r="AI354" i="81"/>
  <c r="AJ354" i="81" s="1"/>
  <c r="Z134" i="81"/>
  <c r="AI222" i="81"/>
  <c r="AJ222" i="81" s="1"/>
  <c r="AF62" i="81"/>
  <c r="AF588" i="81"/>
  <c r="Z410" i="81"/>
  <c r="AI401" i="81"/>
  <c r="AJ401" i="81" s="1"/>
  <c r="AI422" i="81"/>
  <c r="AJ422" i="81" s="1"/>
  <c r="AI245" i="81"/>
  <c r="AJ245" i="81" s="1"/>
  <c r="Z676" i="81"/>
  <c r="AI550" i="81"/>
  <c r="AJ550" i="81" s="1"/>
  <c r="Z632" i="81"/>
  <c r="AF495" i="81"/>
  <c r="Z781" i="81"/>
  <c r="AI781" i="81"/>
  <c r="AJ781" i="81" s="1"/>
  <c r="Z328" i="81"/>
  <c r="AI645" i="81"/>
  <c r="AJ645" i="81" s="1"/>
  <c r="AI575" i="81"/>
  <c r="AJ575" i="81" s="1"/>
  <c r="AI557" i="81"/>
  <c r="AJ557" i="81" s="1"/>
  <c r="Z542" i="81"/>
  <c r="Z400" i="81"/>
  <c r="AI500" i="81"/>
  <c r="AJ500" i="81" s="1"/>
  <c r="AF384" i="81"/>
  <c r="AF264" i="81"/>
  <c r="AF267" i="81"/>
  <c r="Z272" i="81"/>
  <c r="Z118" i="81"/>
  <c r="AI187" i="81"/>
  <c r="AJ187" i="81" s="1"/>
  <c r="Z147" i="81"/>
  <c r="Z184" i="81"/>
  <c r="AI152" i="81"/>
  <c r="AJ152" i="81" s="1"/>
  <c r="AF126" i="81"/>
  <c r="Z776" i="81"/>
  <c r="Z245" i="81"/>
  <c r="AF299" i="81"/>
  <c r="AF751" i="81"/>
  <c r="Z420" i="81"/>
  <c r="AI660" i="81"/>
  <c r="AJ660" i="81" s="1"/>
  <c r="AF10" i="81"/>
  <c r="AG10" i="81" s="1"/>
  <c r="AH10" i="81" s="1"/>
  <c r="AF697" i="81"/>
  <c r="AI742" i="81"/>
  <c r="AJ742" i="81" s="1"/>
  <c r="AF742" i="81"/>
  <c r="AF87" i="81"/>
  <c r="Z751" i="81"/>
  <c r="Z687" i="81"/>
  <c r="AF420" i="81"/>
  <c r="Z645" i="81"/>
  <c r="Z553" i="81"/>
  <c r="Z621" i="81"/>
  <c r="AI476" i="81"/>
  <c r="AJ476" i="81" s="1"/>
  <c r="Z557" i="81"/>
  <c r="AF542" i="81"/>
  <c r="Z372" i="81"/>
  <c r="Z500" i="81"/>
  <c r="AF355" i="81"/>
  <c r="Z259" i="81"/>
  <c r="AI267" i="81"/>
  <c r="AJ267" i="81" s="1"/>
  <c r="Z187" i="81"/>
  <c r="AF147" i="81"/>
  <c r="AF184" i="81"/>
  <c r="Z152" i="81"/>
  <c r="AI75" i="81"/>
  <c r="AJ75" i="81" s="1"/>
  <c r="AF121" i="81"/>
  <c r="AI776" i="81"/>
  <c r="AJ776" i="81" s="1"/>
  <c r="Z697" i="81"/>
  <c r="AF245" i="81"/>
  <c r="AF288" i="81"/>
  <c r="AF776" i="81"/>
  <c r="Z742" i="81"/>
  <c r="AI87" i="81"/>
  <c r="AJ87" i="81" s="1"/>
  <c r="AF302" i="81"/>
  <c r="AG302" i="81" s="1"/>
  <c r="AH302" i="81" s="1"/>
  <c r="AF687" i="81"/>
  <c r="AG687" i="81" s="1"/>
  <c r="AH687" i="81" s="1"/>
  <c r="AF678" i="81"/>
  <c r="Z529" i="81"/>
  <c r="AF621" i="81"/>
  <c r="Z476" i="81"/>
  <c r="AF557" i="81"/>
  <c r="AF509" i="81"/>
  <c r="AF372" i="81"/>
  <c r="AI353" i="81"/>
  <c r="AJ353" i="81" s="1"/>
  <c r="Z267" i="81"/>
  <c r="AI227" i="81"/>
  <c r="AJ227" i="81" s="1"/>
  <c r="AF203" i="81"/>
  <c r="AF119" i="81"/>
  <c r="AG119" i="81" s="1"/>
  <c r="AH119" i="81" s="1"/>
  <c r="Z119" i="81"/>
  <c r="AF75" i="81"/>
  <c r="AI121" i="81"/>
  <c r="AJ121" i="81" s="1"/>
  <c r="Z636" i="81"/>
  <c r="Z87" i="81"/>
  <c r="AI613" i="81"/>
  <c r="AJ613" i="81" s="1"/>
  <c r="AF706" i="81"/>
  <c r="AF476" i="81"/>
  <c r="AI596" i="81"/>
  <c r="AJ596" i="81" s="1"/>
  <c r="AI509" i="81"/>
  <c r="AJ509" i="81" s="1"/>
  <c r="AI372" i="81"/>
  <c r="AJ372" i="81" s="1"/>
  <c r="Z353" i="81"/>
  <c r="AF227" i="81"/>
  <c r="AI203" i="81"/>
  <c r="AJ203" i="81" s="1"/>
  <c r="AF118" i="81"/>
  <c r="AG118" i="81" s="1"/>
  <c r="AH118" i="81" s="1"/>
  <c r="Z75" i="81"/>
  <c r="Z121" i="81"/>
  <c r="AI553" i="81"/>
  <c r="AJ553" i="81" s="1"/>
  <c r="AI406" i="81"/>
  <c r="AJ406" i="81" s="1"/>
  <c r="AF692" i="81"/>
  <c r="AI636" i="81"/>
  <c r="AJ636" i="81" s="1"/>
  <c r="Z409" i="81"/>
  <c r="AF613" i="81"/>
  <c r="AI706" i="81"/>
  <c r="AJ706" i="81" s="1"/>
  <c r="AF456" i="81"/>
  <c r="Z509" i="81"/>
  <c r="AF353" i="81"/>
  <c r="Z203" i="81"/>
  <c r="AI237" i="81"/>
  <c r="AJ237" i="81" s="1"/>
  <c r="AI692" i="81"/>
  <c r="AJ692" i="81" s="1"/>
  <c r="AF636" i="81"/>
  <c r="AI409" i="81"/>
  <c r="AJ409" i="81" s="1"/>
  <c r="Z613" i="81"/>
  <c r="Z306" i="81"/>
  <c r="AI751" i="81"/>
  <c r="AJ751" i="81" s="1"/>
  <c r="Z706" i="81"/>
  <c r="Z701" i="81"/>
  <c r="AI456" i="81"/>
  <c r="AJ456" i="81" s="1"/>
  <c r="AI336" i="81"/>
  <c r="AJ336" i="81" s="1"/>
  <c r="AI159" i="81"/>
  <c r="AJ159" i="81" s="1"/>
  <c r="AF186" i="81"/>
  <c r="AF89" i="81"/>
  <c r="AG89" i="81" s="1"/>
  <c r="AH89" i="81" s="1"/>
  <c r="Z58" i="81"/>
  <c r="AF237" i="81"/>
  <c r="Z360" i="81"/>
  <c r="AF199" i="81"/>
  <c r="AI288" i="81"/>
  <c r="AJ288" i="81" s="1"/>
  <c r="Z237" i="81"/>
  <c r="AF617" i="81"/>
  <c r="Z692" i="81"/>
  <c r="AI299" i="81"/>
  <c r="AJ299" i="81" s="1"/>
  <c r="AF306" i="81"/>
  <c r="AF575" i="81"/>
  <c r="AF400" i="81"/>
  <c r="AI384" i="81"/>
  <c r="AJ384" i="81" s="1"/>
  <c r="AF259" i="81"/>
  <c r="AG259" i="81" s="1"/>
  <c r="AH259" i="81" s="1"/>
  <c r="Z336" i="81"/>
  <c r="AI264" i="81"/>
  <c r="AJ264" i="81" s="1"/>
  <c r="AF272" i="81"/>
  <c r="Z159" i="81"/>
  <c r="Z186" i="81"/>
  <c r="AI199" i="81"/>
  <c r="AJ199" i="81" s="1"/>
  <c r="AI360" i="81"/>
  <c r="AJ360" i="81" s="1"/>
  <c r="AF573" i="81"/>
  <c r="AF735" i="81"/>
  <c r="AF255" i="81"/>
  <c r="Z768" i="81"/>
  <c r="AF571" i="81"/>
  <c r="AE759" i="81"/>
  <c r="AM759" i="81" s="1"/>
  <c r="AI729" i="81"/>
  <c r="AJ729" i="81" s="1"/>
  <c r="Z422" i="81"/>
  <c r="AF655" i="81"/>
  <c r="AG655" i="81" s="1"/>
  <c r="AH655" i="81" s="1"/>
  <c r="AF300" i="81"/>
  <c r="AI467" i="81"/>
  <c r="AJ467" i="81" s="1"/>
  <c r="Z597" i="81"/>
  <c r="AF446" i="81"/>
  <c r="AG446" i="81" s="1"/>
  <c r="AH446" i="81" s="1"/>
  <c r="AI464" i="81"/>
  <c r="AJ464" i="81" s="1"/>
  <c r="Z258" i="81"/>
  <c r="AF211" i="81"/>
  <c r="AF391" i="81"/>
  <c r="AF422" i="81"/>
  <c r="Z467" i="81"/>
  <c r="AI563" i="81"/>
  <c r="AJ563" i="81" s="1"/>
  <c r="AF541" i="81"/>
  <c r="Z550" i="81"/>
  <c r="AF258" i="81"/>
  <c r="AG258" i="81" s="1"/>
  <c r="AH258" i="81" s="1"/>
  <c r="AI280" i="81"/>
  <c r="AJ280" i="81" s="1"/>
  <c r="AI211" i="81"/>
  <c r="AJ211" i="81" s="1"/>
  <c r="AI468" i="81"/>
  <c r="AJ468" i="81" s="1"/>
  <c r="Z446" i="81"/>
  <c r="AF356" i="81"/>
  <c r="Z221" i="81"/>
  <c r="Z130" i="81"/>
  <c r="AI171" i="81"/>
  <c r="AJ171" i="81" s="1"/>
  <c r="Z54" i="81"/>
  <c r="AF76" i="81"/>
  <c r="AI311" i="81"/>
  <c r="AJ311" i="81" s="1"/>
  <c r="AF316" i="81"/>
  <c r="AI374" i="81"/>
  <c r="AJ374" i="81" s="1"/>
  <c r="AF428" i="81"/>
  <c r="AF606" i="81"/>
  <c r="Z556" i="81"/>
  <c r="AF484" i="81"/>
  <c r="AI474" i="81"/>
  <c r="AJ474" i="81" s="1"/>
  <c r="AI334" i="81"/>
  <c r="AJ334" i="81" s="1"/>
  <c r="Z376" i="81"/>
  <c r="AF518" i="81"/>
  <c r="AI707" i="81"/>
  <c r="AJ707" i="81" s="1"/>
  <c r="AI122" i="81"/>
  <c r="AJ122" i="81" s="1"/>
  <c r="Z122" i="81"/>
  <c r="AI154" i="81"/>
  <c r="AJ154" i="81" s="1"/>
  <c r="Z318" i="81"/>
  <c r="AI518" i="81"/>
  <c r="AJ518" i="81" s="1"/>
  <c r="Z588" i="81"/>
  <c r="Z611" i="81"/>
  <c r="Z308" i="81"/>
  <c r="Z680" i="81"/>
  <c r="AI588" i="81"/>
  <c r="AJ588" i="81" s="1"/>
  <c r="Z688" i="81"/>
  <c r="Z594" i="81"/>
  <c r="AF559" i="81"/>
  <c r="AF534" i="81"/>
  <c r="Z256" i="81"/>
  <c r="AI275" i="81"/>
  <c r="AJ275" i="81" s="1"/>
  <c r="AI226" i="81"/>
  <c r="AJ226" i="81" s="1"/>
  <c r="AI134" i="81"/>
  <c r="AJ134" i="81" s="1"/>
  <c r="Z222" i="81"/>
  <c r="AF154" i="81"/>
  <c r="AI62" i="81"/>
  <c r="AJ62" i="81" s="1"/>
  <c r="AI318" i="81"/>
  <c r="AJ318" i="81" s="1"/>
  <c r="Z316" i="81"/>
  <c r="Z583" i="81"/>
  <c r="AF628" i="81"/>
  <c r="AF744" i="81"/>
  <c r="AI680" i="81"/>
  <c r="AJ680" i="81" s="1"/>
  <c r="AI583" i="81"/>
  <c r="AJ583" i="81" s="1"/>
  <c r="AF670" i="81"/>
  <c r="AI688" i="81"/>
  <c r="AJ688" i="81" s="1"/>
  <c r="Z559" i="81"/>
  <c r="Z532" i="81"/>
  <c r="AI452" i="81"/>
  <c r="AJ452" i="81" s="1"/>
  <c r="Z354" i="81"/>
  <c r="AF191" i="81"/>
  <c r="AI167" i="81"/>
  <c r="AJ167" i="81" s="1"/>
  <c r="AI144" i="81"/>
  <c r="AJ144" i="81" s="1"/>
  <c r="AF493" i="81"/>
  <c r="AI618" i="81"/>
  <c r="AJ618" i="81" s="1"/>
  <c r="AI503" i="81"/>
  <c r="AJ503" i="81" s="1"/>
  <c r="Z616" i="81"/>
  <c r="AF490" i="81"/>
  <c r="AI132" i="81"/>
  <c r="AJ132" i="81" s="1"/>
  <c r="AI14" i="81"/>
  <c r="AJ14" i="81" s="1"/>
  <c r="AI658" i="81"/>
  <c r="AJ658" i="81" s="1"/>
  <c r="Z580" i="81"/>
  <c r="AI175" i="81"/>
  <c r="AJ175" i="81" s="1"/>
  <c r="AI282" i="81"/>
  <c r="AJ282" i="81" s="1"/>
  <c r="AI767" i="81"/>
  <c r="AJ767" i="81" s="1"/>
  <c r="AF694" i="81"/>
  <c r="Z748" i="81"/>
  <c r="Z669" i="81"/>
  <c r="Z658" i="81"/>
  <c r="AI573" i="81"/>
  <c r="AJ573" i="81" s="1"/>
  <c r="Z503" i="81"/>
  <c r="Z544" i="81"/>
  <c r="Z490" i="81"/>
  <c r="Z282" i="81"/>
  <c r="AF358" i="81"/>
  <c r="AF234" i="81"/>
  <c r="Z175" i="81"/>
  <c r="AF132" i="81"/>
  <c r="AF139" i="81"/>
  <c r="Z73" i="81"/>
  <c r="Z14" i="81"/>
  <c r="Z326" i="81"/>
  <c r="AF43" i="81"/>
  <c r="AF770" i="81"/>
  <c r="AG770" i="81" s="1"/>
  <c r="AH770" i="81" s="1"/>
  <c r="AF767" i="81"/>
  <c r="Z694" i="81"/>
  <c r="AF631" i="81"/>
  <c r="AI380" i="81"/>
  <c r="AJ380" i="81" s="1"/>
  <c r="AF380" i="81"/>
  <c r="AF764" i="81"/>
  <c r="Z665" i="81"/>
  <c r="AF674" i="81"/>
  <c r="AF426" i="81"/>
  <c r="AF658" i="81"/>
  <c r="Z565" i="81"/>
  <c r="Z573" i="81"/>
  <c r="Z445" i="81"/>
  <c r="AF544" i="81"/>
  <c r="Z379" i="81"/>
  <c r="AF282" i="81"/>
  <c r="AI358" i="81"/>
  <c r="AJ358" i="81" s="1"/>
  <c r="Z234" i="81"/>
  <c r="AF166" i="81"/>
  <c r="AI139" i="81"/>
  <c r="AJ139" i="81" s="1"/>
  <c r="AI181" i="81"/>
  <c r="AJ181" i="81" s="1"/>
  <c r="AF113" i="81"/>
  <c r="AI43" i="81"/>
  <c r="AJ43" i="81" s="1"/>
  <c r="Z770" i="81"/>
  <c r="AF763" i="81"/>
  <c r="AG763" i="81" s="1"/>
  <c r="AH763" i="81" s="1"/>
  <c r="AI694" i="81"/>
  <c r="AJ694" i="81" s="1"/>
  <c r="AI631" i="81"/>
  <c r="AJ631" i="81" s="1"/>
  <c r="AI426" i="81"/>
  <c r="AJ426" i="81" s="1"/>
  <c r="AF552" i="81"/>
  <c r="AG552" i="81" s="1"/>
  <c r="AH552" i="81" s="1"/>
  <c r="AI379" i="81"/>
  <c r="AJ379" i="81" s="1"/>
  <c r="Z358" i="81"/>
  <c r="AI234" i="81"/>
  <c r="AJ234" i="81" s="1"/>
  <c r="AI166" i="81"/>
  <c r="AJ166" i="81" s="1"/>
  <c r="Z286" i="81"/>
  <c r="AI109" i="81"/>
  <c r="AJ109" i="81" s="1"/>
  <c r="Z763" i="81"/>
  <c r="Z380" i="81"/>
  <c r="AI764" i="81"/>
  <c r="AJ764" i="81" s="1"/>
  <c r="Z315" i="81"/>
  <c r="AI566" i="81"/>
  <c r="AJ566" i="81" s="1"/>
  <c r="AF496" i="81"/>
  <c r="Z128" i="81"/>
  <c r="Z109" i="81"/>
  <c r="Z631" i="81"/>
  <c r="Z764" i="81"/>
  <c r="AI298" i="81"/>
  <c r="AJ298" i="81" s="1"/>
  <c r="AI665" i="81"/>
  <c r="AJ665" i="81" s="1"/>
  <c r="Z426" i="81"/>
  <c r="AF315" i="81"/>
  <c r="AI528" i="81"/>
  <c r="AJ528" i="81" s="1"/>
  <c r="Z566" i="81"/>
  <c r="AF528" i="81"/>
  <c r="AI496" i="81"/>
  <c r="AJ496" i="81" s="1"/>
  <c r="Z449" i="81"/>
  <c r="AF379" i="81"/>
  <c r="AI255" i="81"/>
  <c r="AJ255" i="81" s="1"/>
  <c r="Z166" i="81"/>
  <c r="Z86" i="81"/>
  <c r="AF298" i="81"/>
  <c r="AI315" i="81"/>
  <c r="AJ315" i="81" s="1"/>
  <c r="AF566" i="81"/>
  <c r="Z496" i="81"/>
  <c r="AF251" i="81"/>
  <c r="AG251" i="81" s="1"/>
  <c r="AH251" i="81" s="1"/>
  <c r="Z255" i="81"/>
  <c r="AI163" i="81"/>
  <c r="AJ163" i="81" s="1"/>
  <c r="AF14" i="81"/>
  <c r="Z298" i="81"/>
  <c r="AI735" i="81"/>
  <c r="AJ735" i="81" s="1"/>
  <c r="Z618" i="81"/>
  <c r="AI580" i="81"/>
  <c r="AJ580" i="81" s="1"/>
  <c r="AF616" i="81"/>
  <c r="AI571" i="81"/>
  <c r="AJ571" i="81" s="1"/>
  <c r="Z163" i="81"/>
  <c r="AF228" i="81"/>
  <c r="AF609" i="81"/>
  <c r="AI286" i="81"/>
  <c r="AG286" i="81" s="1"/>
  <c r="AH286" i="81" s="1"/>
  <c r="AF768" i="81"/>
  <c r="AI768" i="81"/>
  <c r="AJ768" i="81" s="1"/>
  <c r="Z609" i="81"/>
  <c r="Z735" i="81"/>
  <c r="AF618" i="81"/>
  <c r="AF580" i="81"/>
  <c r="AF503" i="81"/>
  <c r="AI616" i="81"/>
  <c r="AJ616" i="81" s="1"/>
  <c r="Z571" i="81"/>
  <c r="AF163" i="81"/>
  <c r="AF175" i="81"/>
  <c r="AI609" i="81"/>
  <c r="AJ609" i="81" s="1"/>
  <c r="Z614" i="81"/>
  <c r="AI213" i="81"/>
  <c r="AJ213" i="81" s="1"/>
  <c r="Z105" i="81"/>
  <c r="Z213" i="81"/>
  <c r="AF45" i="81"/>
  <c r="AF105" i="81"/>
  <c r="AG105" i="81" s="1"/>
  <c r="AH105" i="81" s="1"/>
  <c r="AF427" i="81"/>
  <c r="Z335" i="81"/>
  <c r="Z133" i="81"/>
  <c r="AI676" i="81"/>
  <c r="AJ676" i="81" s="1"/>
  <c r="Z729" i="81"/>
  <c r="Z391" i="81"/>
  <c r="Z754" i="81"/>
  <c r="AF603" i="81"/>
  <c r="AF467" i="81"/>
  <c r="AI597" i="81"/>
  <c r="AJ597" i="81" s="1"/>
  <c r="AF468" i="81"/>
  <c r="AI471" i="81"/>
  <c r="AJ471" i="81" s="1"/>
  <c r="Z541" i="81"/>
  <c r="AF550" i="81"/>
  <c r="AF178" i="81"/>
  <c r="Z161" i="81"/>
  <c r="AF130" i="81"/>
  <c r="AF54" i="81"/>
  <c r="AI96" i="81"/>
  <c r="AJ96" i="81" s="1"/>
  <c r="Z655" i="81"/>
  <c r="AF505" i="81"/>
  <c r="AF563" i="81"/>
  <c r="Z468" i="81"/>
  <c r="Z439" i="81"/>
  <c r="Z280" i="81"/>
  <c r="AI137" i="81"/>
  <c r="AJ137" i="81" s="1"/>
  <c r="Z427" i="81"/>
  <c r="AI86" i="81"/>
  <c r="AJ86" i="81" s="1"/>
  <c r="Z552" i="81"/>
  <c r="AF86" i="81"/>
  <c r="Z441" i="81"/>
  <c r="AF565" i="81"/>
  <c r="AF338" i="81"/>
  <c r="AI338" i="81"/>
  <c r="AJ338" i="81" s="1"/>
  <c r="Z338" i="81"/>
  <c r="Z171" i="81"/>
  <c r="AI614" i="81"/>
  <c r="AJ614" i="81" s="1"/>
  <c r="Z279" i="81"/>
  <c r="AI178" i="81"/>
  <c r="AJ178" i="81" s="1"/>
  <c r="AF210" i="81"/>
  <c r="AI656" i="81"/>
  <c r="AJ656" i="81" s="1"/>
  <c r="AI161" i="81"/>
  <c r="AJ161" i="81" s="1"/>
  <c r="AF614" i="81"/>
  <c r="AI54" i="81"/>
  <c r="AJ54" i="81" s="1"/>
  <c r="AM139" i="81"/>
  <c r="AN139" i="81" s="1"/>
  <c r="AF488" i="81"/>
  <c r="AF252" i="81"/>
  <c r="Z757" i="81"/>
  <c r="AF123" i="81"/>
  <c r="AF757" i="81"/>
  <c r="Z627" i="81"/>
  <c r="AF325" i="81"/>
  <c r="AG325" i="81" s="1"/>
  <c r="AH325" i="81" s="1"/>
  <c r="AI757" i="81"/>
  <c r="AJ757" i="81" s="1"/>
  <c r="Z458" i="81"/>
  <c r="AF458" i="81"/>
  <c r="AG458" i="81" s="1"/>
  <c r="AH458" i="81" s="1"/>
  <c r="AF480" i="81"/>
  <c r="Z587" i="81"/>
  <c r="AI284" i="81"/>
  <c r="AJ284" i="81" s="1"/>
  <c r="AI116" i="81"/>
  <c r="AJ116" i="81" s="1"/>
  <c r="AF501" i="81"/>
  <c r="AI480" i="81"/>
  <c r="AJ480" i="81" s="1"/>
  <c r="AI587" i="81"/>
  <c r="AJ587" i="81" s="1"/>
  <c r="Z284" i="81"/>
  <c r="Z480" i="81"/>
  <c r="AF587" i="81"/>
  <c r="AF284" i="81"/>
  <c r="AF622" i="81"/>
  <c r="Z666" i="81"/>
  <c r="AI495" i="81"/>
  <c r="AJ495" i="81" s="1"/>
  <c r="AI252" i="81"/>
  <c r="AJ252" i="81" s="1"/>
  <c r="AI666" i="81"/>
  <c r="AJ666" i="81" s="1"/>
  <c r="Z495" i="81"/>
  <c r="Z252" i="81"/>
  <c r="Z143" i="81"/>
  <c r="AF143" i="81"/>
  <c r="AM74" i="81"/>
  <c r="AI635" i="81"/>
  <c r="AJ635" i="81" s="1"/>
  <c r="AI328" i="81"/>
  <c r="AJ328" i="81" s="1"/>
  <c r="AI143" i="81"/>
  <c r="AJ143" i="81" s="1"/>
  <c r="AF635" i="81"/>
  <c r="AI488" i="81"/>
  <c r="AJ488" i="81" s="1"/>
  <c r="AF242" i="81"/>
  <c r="AG242" i="81" s="1"/>
  <c r="AH242" i="81" s="1"/>
  <c r="AM76" i="81"/>
  <c r="AN76" i="81" s="1"/>
  <c r="AI632" i="81"/>
  <c r="AJ632" i="81" s="1"/>
  <c r="Z488" i="81"/>
  <c r="AF328" i="81"/>
  <c r="AM70" i="81"/>
  <c r="AN70" i="81" s="1"/>
  <c r="AI94" i="81"/>
  <c r="AJ94" i="81" s="1"/>
  <c r="Z94" i="81"/>
  <c r="Z752" i="81"/>
  <c r="Z423" i="81"/>
  <c r="AF523" i="81"/>
  <c r="Z558" i="81"/>
  <c r="Z690" i="81"/>
  <c r="Z681" i="81"/>
  <c r="AF172" i="81"/>
  <c r="AF681" i="81"/>
  <c r="AI172" i="81"/>
  <c r="AJ172" i="81" s="1"/>
  <c r="Z535" i="81"/>
  <c r="AM95" i="81"/>
  <c r="AF540" i="81"/>
  <c r="AM89" i="81"/>
  <c r="AI319" i="81"/>
  <c r="AJ319" i="81" s="1"/>
  <c r="AI737" i="81"/>
  <c r="AJ737" i="81" s="1"/>
  <c r="Z737" i="81"/>
  <c r="AF627" i="81"/>
  <c r="AG627" i="81" s="1"/>
  <c r="AH627" i="81" s="1"/>
  <c r="Z330" i="81"/>
  <c r="Z758" i="81"/>
  <c r="AI681" i="81"/>
  <c r="AJ681" i="81" s="1"/>
  <c r="AF610" i="81"/>
  <c r="AF481" i="81"/>
  <c r="Z172" i="81"/>
  <c r="Z111" i="81"/>
  <c r="AF777" i="81"/>
  <c r="AG777" i="81" s="1"/>
  <c r="AH777" i="81" s="1"/>
  <c r="Z699" i="81"/>
  <c r="AI330" i="81"/>
  <c r="AJ330" i="81" s="1"/>
  <c r="AF758" i="81"/>
  <c r="Z647" i="81"/>
  <c r="AI576" i="81"/>
  <c r="AJ576" i="81" s="1"/>
  <c r="AF699" i="81"/>
  <c r="AF330" i="81"/>
  <c r="AI758" i="81"/>
  <c r="AJ758" i="81" s="1"/>
  <c r="AF647" i="81"/>
  <c r="AG647" i="81" s="1"/>
  <c r="AH647" i="81" s="1"/>
  <c r="Z55" i="81"/>
  <c r="Z777" i="81"/>
  <c r="AI699" i="81"/>
  <c r="AJ699" i="81" s="1"/>
  <c r="Z385" i="81"/>
  <c r="AF608" i="81"/>
  <c r="AF129" i="81"/>
  <c r="AI385" i="81"/>
  <c r="AJ385" i="81" s="1"/>
  <c r="AF690" i="81"/>
  <c r="AI540" i="81"/>
  <c r="AJ540" i="81" s="1"/>
  <c r="AF502" i="81"/>
  <c r="AG502" i="81" s="1"/>
  <c r="AH502" i="81" s="1"/>
  <c r="Z265" i="81"/>
  <c r="AF153" i="81"/>
  <c r="Z123" i="81"/>
  <c r="AF238" i="81"/>
  <c r="AI123" i="81"/>
  <c r="AJ123" i="81" s="1"/>
  <c r="AF385" i="81"/>
  <c r="Z782" i="81"/>
  <c r="AI690" i="81"/>
  <c r="AJ690" i="81" s="1"/>
  <c r="Z540" i="81"/>
  <c r="AI478" i="81"/>
  <c r="AJ478" i="81" s="1"/>
  <c r="AF739" i="81"/>
  <c r="AF641" i="81"/>
  <c r="Z536" i="81"/>
  <c r="AI743" i="81"/>
  <c r="AJ743" i="81" s="1"/>
  <c r="Z430" i="81"/>
  <c r="AI487" i="81"/>
  <c r="AJ487" i="81" s="1"/>
  <c r="AF194" i="81"/>
  <c r="AF217" i="81"/>
  <c r="AF743" i="81"/>
  <c r="Z783" i="81"/>
  <c r="Z487" i="81"/>
  <c r="AF536" i="81"/>
  <c r="AI278" i="81"/>
  <c r="AJ278" i="81" s="1"/>
  <c r="AI257" i="81"/>
  <c r="AJ257" i="81" s="1"/>
  <c r="Z51" i="81"/>
  <c r="AI416" i="81"/>
  <c r="AJ416" i="81" s="1"/>
  <c r="Z70" i="81"/>
  <c r="AI193" i="81"/>
  <c r="AJ193" i="81" s="1"/>
  <c r="Z217" i="81"/>
  <c r="AF49" i="81"/>
  <c r="AG49" i="81" s="1"/>
  <c r="AH49" i="81" s="1"/>
  <c r="Z785" i="81"/>
  <c r="Z749" i="81"/>
  <c r="Z194" i="81"/>
  <c r="AI217" i="81"/>
  <c r="AJ217" i="81" s="1"/>
  <c r="AI739" i="81"/>
  <c r="AJ739" i="81" s="1"/>
  <c r="AF785" i="81"/>
  <c r="AF350" i="81"/>
  <c r="AI65" i="81"/>
  <c r="AJ65" i="81" s="1"/>
  <c r="AI322" i="81"/>
  <c r="AJ322" i="81" s="1"/>
  <c r="AF322" i="81"/>
  <c r="Z739" i="81"/>
  <c r="AI785" i="81"/>
  <c r="AJ785" i="81" s="1"/>
  <c r="AI602" i="81"/>
  <c r="AJ602" i="81" s="1"/>
  <c r="AI641" i="81"/>
  <c r="AJ641" i="81" s="1"/>
  <c r="AF653" i="81"/>
  <c r="Z560" i="81"/>
  <c r="AF487" i="81"/>
  <c r="AF539" i="81"/>
  <c r="AI536" i="81"/>
  <c r="AJ536" i="81" s="1"/>
  <c r="AI414" i="81"/>
  <c r="AJ414" i="81" s="1"/>
  <c r="AI332" i="81"/>
  <c r="AJ332" i="81" s="1"/>
  <c r="AI459" i="81"/>
  <c r="AJ459" i="81" s="1"/>
  <c r="Z740" i="81"/>
  <c r="AF752" i="81"/>
  <c r="Z650" i="81"/>
  <c r="Z440" i="81"/>
  <c r="AF162" i="81"/>
  <c r="AF46" i="81"/>
  <c r="AG46" i="81" s="1"/>
  <c r="AH46" i="81" s="1"/>
  <c r="AF740" i="81"/>
  <c r="AI752" i="81"/>
  <c r="AJ752" i="81" s="1"/>
  <c r="AI407" i="81"/>
  <c r="AJ407" i="81" s="1"/>
  <c r="AF619" i="81"/>
  <c r="Z657" i="81"/>
  <c r="AI283" i="81"/>
  <c r="AJ283" i="81" s="1"/>
  <c r="AI269" i="81"/>
  <c r="AJ269" i="81" s="1"/>
  <c r="AF235" i="81"/>
  <c r="AG235" i="81" s="1"/>
  <c r="AH235" i="81" s="1"/>
  <c r="AF131" i="81"/>
  <c r="AI740" i="81"/>
  <c r="AJ740" i="81" s="1"/>
  <c r="AI619" i="81"/>
  <c r="AJ619" i="81" s="1"/>
  <c r="AI489" i="81"/>
  <c r="AJ489" i="81" s="1"/>
  <c r="AF141" i="81"/>
  <c r="Z46" i="81"/>
  <c r="Z619" i="81"/>
  <c r="AF702" i="81"/>
  <c r="Z684" i="81"/>
  <c r="Z447" i="81"/>
  <c r="AF781" i="81"/>
  <c r="AF151" i="81"/>
  <c r="AI784" i="81"/>
  <c r="AJ784" i="81" s="1"/>
  <c r="AI702" i="81"/>
  <c r="AJ702" i="81" s="1"/>
  <c r="AF684" i="81"/>
  <c r="AI444" i="81"/>
  <c r="AJ444" i="81" s="1"/>
  <c r="AF579" i="81"/>
  <c r="AI348" i="81"/>
  <c r="AJ348" i="81" s="1"/>
  <c r="AF155" i="81"/>
  <c r="AF407" i="81"/>
  <c r="Z702" i="81"/>
  <c r="AI684" i="81"/>
  <c r="AJ684" i="81" s="1"/>
  <c r="AF696" i="81"/>
  <c r="AF664" i="81"/>
  <c r="Z523" i="81"/>
  <c r="AI599" i="81"/>
  <c r="AJ599" i="81" s="1"/>
  <c r="AI403" i="81"/>
  <c r="AJ403" i="81" s="1"/>
  <c r="AI314" i="81"/>
  <c r="AJ314" i="81" s="1"/>
  <c r="AF423" i="81"/>
  <c r="AG423" i="81" s="1"/>
  <c r="AH423" i="81" s="1"/>
  <c r="AF324" i="81"/>
  <c r="Z696" i="81"/>
  <c r="AI469" i="81"/>
  <c r="AJ469" i="81" s="1"/>
  <c r="Z664" i="81"/>
  <c r="Z366" i="81"/>
  <c r="AI249" i="81"/>
  <c r="AJ249" i="81" s="1"/>
  <c r="AI664" i="81"/>
  <c r="AJ664" i="81" s="1"/>
  <c r="AF551" i="81"/>
  <c r="Z466" i="81"/>
  <c r="AI460" i="81"/>
  <c r="AJ460" i="81" s="1"/>
  <c r="AI579" i="81"/>
  <c r="AJ579" i="81" s="1"/>
  <c r="Z283" i="81"/>
  <c r="AI162" i="81"/>
  <c r="AJ162" i="81" s="1"/>
  <c r="Z98" i="81"/>
  <c r="AI155" i="81"/>
  <c r="AJ155" i="81" s="1"/>
  <c r="AF466" i="81"/>
  <c r="AG466" i="81" s="1"/>
  <c r="AH466" i="81" s="1"/>
  <c r="Z460" i="81"/>
  <c r="Z579" i="81"/>
  <c r="AI64" i="81"/>
  <c r="AJ64" i="81" s="1"/>
  <c r="Z155" i="81"/>
  <c r="AI138" i="81"/>
  <c r="AJ138" i="81" s="1"/>
  <c r="AI324" i="81"/>
  <c r="AJ324" i="81" s="1"/>
  <c r="AI657" i="81"/>
  <c r="AJ657" i="81" s="1"/>
  <c r="AF444" i="81"/>
  <c r="AI447" i="81"/>
  <c r="AJ447" i="81" s="1"/>
  <c r="Z269" i="81"/>
  <c r="AF202" i="81"/>
  <c r="Z179" i="81"/>
  <c r="Z138" i="81"/>
  <c r="Z83" i="81"/>
  <c r="AI112" i="81"/>
  <c r="AJ112" i="81" s="1"/>
  <c r="AF220" i="81"/>
  <c r="AF138" i="81"/>
  <c r="AF112" i="81"/>
  <c r="AI696" i="81"/>
  <c r="AJ696" i="81" s="1"/>
  <c r="AF650" i="81"/>
  <c r="Z444" i="81"/>
  <c r="AF447" i="81"/>
  <c r="Z235" i="81"/>
  <c r="Z112" i="81"/>
  <c r="Z732" i="81"/>
  <c r="AI732" i="81"/>
  <c r="AJ732" i="81" s="1"/>
  <c r="Z615" i="81"/>
  <c r="AI650" i="81"/>
  <c r="AJ650" i="81" s="1"/>
  <c r="AI524" i="81"/>
  <c r="AJ524" i="81" s="1"/>
  <c r="AF366" i="81"/>
  <c r="Z784" i="81"/>
  <c r="AF615" i="81"/>
  <c r="AG615" i="81" s="1"/>
  <c r="AH615" i="81" s="1"/>
  <c r="AF469" i="81"/>
  <c r="AI523" i="81"/>
  <c r="AJ523" i="81" s="1"/>
  <c r="AF524" i="81"/>
  <c r="AF460" i="81"/>
  <c r="AF283" i="81"/>
  <c r="AI366" i="81"/>
  <c r="AJ366" i="81" s="1"/>
  <c r="AF249" i="81"/>
  <c r="Z162" i="81"/>
  <c r="AF83" i="81"/>
  <c r="AG83" i="81" s="1"/>
  <c r="AH83" i="81" s="1"/>
  <c r="AI93" i="81"/>
  <c r="AJ93" i="81" s="1"/>
  <c r="AF783" i="81"/>
  <c r="AF749" i="81"/>
  <c r="AI653" i="81"/>
  <c r="AJ653" i="81" s="1"/>
  <c r="AI610" i="81"/>
  <c r="AJ610" i="81" s="1"/>
  <c r="AF560" i="81"/>
  <c r="Z585" i="81"/>
  <c r="AF413" i="81"/>
  <c r="Z414" i="81"/>
  <c r="Z278" i="81"/>
  <c r="AI291" i="81"/>
  <c r="AJ291" i="81" s="1"/>
  <c r="AF196" i="81"/>
  <c r="Z257" i="81"/>
  <c r="AF51" i="81"/>
  <c r="AI92" i="81"/>
  <c r="AJ92" i="81" s="1"/>
  <c r="AI766" i="81"/>
  <c r="AJ766" i="81" s="1"/>
  <c r="AF459" i="81"/>
  <c r="AF676" i="81"/>
  <c r="Z743" i="81"/>
  <c r="AI730" i="81"/>
  <c r="AJ730" i="81" s="1"/>
  <c r="AI783" i="81"/>
  <c r="AJ783" i="81" s="1"/>
  <c r="Z603" i="81"/>
  <c r="AI695" i="81"/>
  <c r="AJ695" i="81" s="1"/>
  <c r="Z570" i="81"/>
  <c r="Z610" i="81"/>
  <c r="AF526" i="81"/>
  <c r="AF585" i="81"/>
  <c r="AF549" i="81"/>
  <c r="AI413" i="81"/>
  <c r="AJ413" i="81" s="1"/>
  <c r="AF278" i="81"/>
  <c r="AF291" i="81"/>
  <c r="AI168" i="81"/>
  <c r="AJ168" i="81" s="1"/>
  <c r="AI248" i="81"/>
  <c r="AJ248" i="81" s="1"/>
  <c r="Z92" i="81"/>
  <c r="Z766" i="81"/>
  <c r="Z738" i="81"/>
  <c r="AF201" i="81"/>
  <c r="AI194" i="81"/>
  <c r="AJ194" i="81" s="1"/>
  <c r="AF321" i="81"/>
  <c r="AF730" i="81"/>
  <c r="AI683" i="81"/>
  <c r="AJ683" i="81" s="1"/>
  <c r="Z695" i="81"/>
  <c r="AF562" i="81"/>
  <c r="AI526" i="81"/>
  <c r="AJ526" i="81" s="1"/>
  <c r="AI585" i="81"/>
  <c r="AJ585" i="81" s="1"/>
  <c r="AI549" i="81"/>
  <c r="AJ549" i="81" s="1"/>
  <c r="Z413" i="81"/>
  <c r="AI386" i="81"/>
  <c r="AJ386" i="81" s="1"/>
  <c r="AF381" i="81"/>
  <c r="AG381" i="81" s="1"/>
  <c r="AH381" i="81" s="1"/>
  <c r="AI164" i="81"/>
  <c r="AJ164" i="81" s="1"/>
  <c r="AF114" i="81"/>
  <c r="AG114" i="81" s="1"/>
  <c r="AH114" i="81" s="1"/>
  <c r="Z168" i="81"/>
  <c r="Z248" i="81"/>
  <c r="AF92" i="81"/>
  <c r="Z310" i="81"/>
  <c r="AF766" i="81"/>
  <c r="AI738" i="81"/>
  <c r="AJ738" i="81" s="1"/>
  <c r="AF310" i="81"/>
  <c r="AG310" i="81" s="1"/>
  <c r="AH310" i="81" s="1"/>
  <c r="AF591" i="81"/>
  <c r="Z321" i="81"/>
  <c r="Z683" i="81"/>
  <c r="AF695" i="81"/>
  <c r="AI562" i="81"/>
  <c r="AJ562" i="81" s="1"/>
  <c r="Z526" i="81"/>
  <c r="Z549" i="81"/>
  <c r="AI461" i="81"/>
  <c r="AJ461" i="81" s="1"/>
  <c r="Z381" i="81"/>
  <c r="AF168" i="81"/>
  <c r="AF248" i="81"/>
  <c r="AF313" i="81"/>
  <c r="AF738" i="81"/>
  <c r="Z689" i="81"/>
  <c r="AI591" i="81"/>
  <c r="AJ591" i="81" s="1"/>
  <c r="AI321" i="81"/>
  <c r="AJ321" i="81" s="1"/>
  <c r="AF683" i="81"/>
  <c r="AF649" i="81"/>
  <c r="AI749" i="81"/>
  <c r="AJ749" i="81" s="1"/>
  <c r="Z562" i="81"/>
  <c r="AI479" i="81"/>
  <c r="AJ479" i="81" s="1"/>
  <c r="Z461" i="81"/>
  <c r="Z114" i="81"/>
  <c r="AI117" i="81"/>
  <c r="AJ117" i="81" s="1"/>
  <c r="AI313" i="81"/>
  <c r="AJ313" i="81" s="1"/>
  <c r="AF756" i="81"/>
  <c r="AI689" i="81"/>
  <c r="AJ689" i="81" s="1"/>
  <c r="Z332" i="81"/>
  <c r="AI649" i="81"/>
  <c r="AJ649" i="81" s="1"/>
  <c r="Z459" i="81"/>
  <c r="Z479" i="81"/>
  <c r="AF177" i="81"/>
  <c r="Z117" i="81"/>
  <c r="AI756" i="81"/>
  <c r="AJ756" i="81" s="1"/>
  <c r="AF689" i="81"/>
  <c r="AF416" i="81"/>
  <c r="Z313" i="81"/>
  <c r="Z649" i="81"/>
  <c r="AI560" i="81"/>
  <c r="AJ560" i="81" s="1"/>
  <c r="Z539" i="81"/>
  <c r="AF414" i="81"/>
  <c r="Z177" i="81"/>
  <c r="AF257" i="81"/>
  <c r="AI51" i="81"/>
  <c r="AJ51" i="81" s="1"/>
  <c r="AF117" i="81"/>
  <c r="AF386" i="81"/>
  <c r="AF332" i="81"/>
  <c r="AM528" i="81"/>
  <c r="AF397" i="81"/>
  <c r="AF782" i="81"/>
  <c r="AF693" i="81"/>
  <c r="AI745" i="81"/>
  <c r="AJ745" i="81" s="1"/>
  <c r="AF558" i="81"/>
  <c r="Z576" i="81"/>
  <c r="AI481" i="81"/>
  <c r="AJ481" i="81" s="1"/>
  <c r="AF398" i="81"/>
  <c r="AF277" i="81"/>
  <c r="AF229" i="81"/>
  <c r="Z81" i="81"/>
  <c r="AF55" i="81"/>
  <c r="AF733" i="81"/>
  <c r="AF478" i="81"/>
  <c r="Z397" i="81"/>
  <c r="AF395" i="81"/>
  <c r="AI693" i="81"/>
  <c r="AJ693" i="81" s="1"/>
  <c r="AF745" i="81"/>
  <c r="Z481" i="81"/>
  <c r="Z375" i="81"/>
  <c r="AI277" i="81"/>
  <c r="AJ277" i="81" s="1"/>
  <c r="AI357" i="81"/>
  <c r="AJ357" i="81" s="1"/>
  <c r="AI229" i="81"/>
  <c r="AJ229" i="81" s="1"/>
  <c r="AI55" i="81"/>
  <c r="AJ55" i="81" s="1"/>
  <c r="AF403" i="81"/>
  <c r="AI395" i="81"/>
  <c r="AJ395" i="81" s="1"/>
  <c r="Z693" i="81"/>
  <c r="AF648" i="81"/>
  <c r="Z745" i="81"/>
  <c r="AI608" i="81"/>
  <c r="AJ608" i="81" s="1"/>
  <c r="AF612" i="81"/>
  <c r="AI455" i="81"/>
  <c r="AJ455" i="81" s="1"/>
  <c r="Z363" i="81"/>
  <c r="Z277" i="81"/>
  <c r="Z357" i="81"/>
  <c r="Z229" i="81"/>
  <c r="Z173" i="81"/>
  <c r="AF312" i="81"/>
  <c r="Z395" i="81"/>
  <c r="AI648" i="81"/>
  <c r="AJ648" i="81" s="1"/>
  <c r="AF429" i="81"/>
  <c r="Z708" i="81"/>
  <c r="Z608" i="81"/>
  <c r="AI612" i="81"/>
  <c r="AJ612" i="81" s="1"/>
  <c r="AF519" i="81"/>
  <c r="Z455" i="81"/>
  <c r="AF363" i="81"/>
  <c r="AF357" i="81"/>
  <c r="AF173" i="81"/>
  <c r="AI682" i="81"/>
  <c r="AJ682" i="81" s="1"/>
  <c r="AI312" i="81"/>
  <c r="AJ312" i="81" s="1"/>
  <c r="Z648" i="81"/>
  <c r="AI429" i="81"/>
  <c r="AJ429" i="81" s="1"/>
  <c r="AI519" i="81"/>
  <c r="AJ519" i="81" s="1"/>
  <c r="AF601" i="81"/>
  <c r="AI363" i="81"/>
  <c r="AJ363" i="81" s="1"/>
  <c r="AI165" i="81"/>
  <c r="AJ165" i="81" s="1"/>
  <c r="Z90" i="81"/>
  <c r="AI173" i="81"/>
  <c r="AJ173" i="81" s="1"/>
  <c r="AI151" i="81"/>
  <c r="AJ151" i="81" s="1"/>
  <c r="AI733" i="81"/>
  <c r="AJ733" i="81" s="1"/>
  <c r="AF317" i="81"/>
  <c r="Z312" i="81"/>
  <c r="Z429" i="81"/>
  <c r="AF510" i="81"/>
  <c r="Z519" i="81"/>
  <c r="Z601" i="81"/>
  <c r="Z165" i="81"/>
  <c r="AI153" i="81"/>
  <c r="AJ153" i="81" s="1"/>
  <c r="AI668" i="81"/>
  <c r="AJ668" i="81" s="1"/>
  <c r="AF90" i="81"/>
  <c r="AI637" i="81"/>
  <c r="AJ637" i="81" s="1"/>
  <c r="AI782" i="81"/>
  <c r="AJ782" i="81" s="1"/>
  <c r="AI558" i="81"/>
  <c r="AJ558" i="81" s="1"/>
  <c r="AF576" i="81"/>
  <c r="AI510" i="81"/>
  <c r="AJ510" i="81" s="1"/>
  <c r="AI527" i="81"/>
  <c r="AJ527" i="81" s="1"/>
  <c r="AI601" i="81"/>
  <c r="AJ601" i="81" s="1"/>
  <c r="AI265" i="81"/>
  <c r="AJ265" i="81" s="1"/>
  <c r="AF165" i="81"/>
  <c r="Z153" i="81"/>
  <c r="AI90" i="81"/>
  <c r="AJ90" i="81" s="1"/>
  <c r="AF669" i="81"/>
  <c r="AF596" i="81"/>
  <c r="Z502" i="81"/>
  <c r="Z524" i="81"/>
  <c r="AF440" i="81"/>
  <c r="AI440" i="81"/>
  <c r="AJ440" i="81" s="1"/>
  <c r="AF368" i="81"/>
  <c r="AG368" i="81" s="1"/>
  <c r="AH368" i="81" s="1"/>
  <c r="AF269" i="81"/>
  <c r="Z348" i="81"/>
  <c r="Z251" i="81"/>
  <c r="AI179" i="81"/>
  <c r="AJ179" i="81" s="1"/>
  <c r="Z131" i="81"/>
  <c r="Z220" i="81"/>
  <c r="AI73" i="81"/>
  <c r="AJ73" i="81" s="1"/>
  <c r="Z49" i="81"/>
  <c r="AF390" i="81"/>
  <c r="AG390" i="81" s="1"/>
  <c r="AH390" i="81" s="1"/>
  <c r="AI529" i="81"/>
  <c r="AJ529" i="81" s="1"/>
  <c r="Z43" i="81"/>
  <c r="AI686" i="81"/>
  <c r="AJ686" i="81" s="1"/>
  <c r="AF215" i="81"/>
  <c r="AM596" i="81"/>
  <c r="AI397" i="81"/>
  <c r="AJ397" i="81" s="1"/>
  <c r="Z661" i="81"/>
  <c r="AF489" i="81"/>
  <c r="AI294" i="81"/>
  <c r="AJ294" i="81" s="1"/>
  <c r="AF179" i="81"/>
  <c r="Z145" i="81"/>
  <c r="AI131" i="81"/>
  <c r="AJ131" i="81" s="1"/>
  <c r="AI186" i="81"/>
  <c r="AJ186" i="81" s="1"/>
  <c r="AF73" i="81"/>
  <c r="AI215" i="81"/>
  <c r="AJ215" i="81" s="1"/>
  <c r="AF686" i="81"/>
  <c r="AM126" i="81"/>
  <c r="AN126" i="81" s="1"/>
  <c r="AM463" i="81"/>
  <c r="AN463" i="81" s="1"/>
  <c r="AM484" i="81"/>
  <c r="AF84" i="81"/>
  <c r="AF485" i="81"/>
  <c r="AI534" i="81"/>
  <c r="AJ534" i="81" s="1"/>
  <c r="Z243" i="81"/>
  <c r="AF157" i="81"/>
  <c r="Z65" i="81"/>
  <c r="Z485" i="81"/>
  <c r="Z368" i="81"/>
  <c r="AI228" i="81"/>
  <c r="AJ228" i="81" s="1"/>
  <c r="AF243" i="81"/>
  <c r="AI157" i="81"/>
  <c r="AJ157" i="81" s="1"/>
  <c r="AF65" i="81"/>
  <c r="AI485" i="81"/>
  <c r="AJ485" i="81" s="1"/>
  <c r="Z193" i="81"/>
  <c r="AM114" i="81"/>
  <c r="AI669" i="81"/>
  <c r="AJ669" i="81" s="1"/>
  <c r="Z563" i="81"/>
  <c r="AI490" i="81"/>
  <c r="AJ490" i="81" s="1"/>
  <c r="AF348" i="81"/>
  <c r="Z228" i="81"/>
  <c r="AI243" i="81"/>
  <c r="AJ243" i="81" s="1"/>
  <c r="Z157" i="81"/>
  <c r="AF193" i="81"/>
  <c r="AI141" i="81"/>
  <c r="AJ141" i="81" s="1"/>
  <c r="Z656" i="81"/>
  <c r="AI218" i="81"/>
  <c r="AJ218" i="81" s="1"/>
  <c r="Z201" i="81"/>
  <c r="Z634" i="81"/>
  <c r="AF430" i="81"/>
  <c r="AI674" i="81"/>
  <c r="AJ674" i="81" s="1"/>
  <c r="AI300" i="81"/>
  <c r="AJ300" i="81" s="1"/>
  <c r="AF219" i="81"/>
  <c r="AI129" i="81"/>
  <c r="AJ129" i="81" s="1"/>
  <c r="AF441" i="81"/>
  <c r="Z218" i="81"/>
  <c r="Z108" i="81"/>
  <c r="AI201" i="81"/>
  <c r="AJ201" i="81" s="1"/>
  <c r="AI634" i="81"/>
  <c r="AJ634" i="81" s="1"/>
  <c r="AF314" i="81"/>
  <c r="Z373" i="81"/>
  <c r="AF378" i="81"/>
  <c r="AF707" i="81"/>
  <c r="AF408" i="81"/>
  <c r="AF685" i="81"/>
  <c r="AF755" i="81"/>
  <c r="Z577" i="81"/>
  <c r="Z584" i="81"/>
  <c r="AI531" i="81"/>
  <c r="AJ531" i="81" s="1"/>
  <c r="Z477" i="81"/>
  <c r="Z361" i="81"/>
  <c r="AI387" i="81"/>
  <c r="AJ387" i="81" s="1"/>
  <c r="AF347" i="81"/>
  <c r="Z367" i="81"/>
  <c r="AF225" i="81"/>
  <c r="Z141" i="81"/>
  <c r="AI224" i="81"/>
  <c r="AJ224" i="81" s="1"/>
  <c r="AI115" i="81"/>
  <c r="AJ115" i="81" s="1"/>
  <c r="Z192" i="81"/>
  <c r="AI142" i="81"/>
  <c r="AJ142" i="81" s="1"/>
  <c r="AI219" i="81"/>
  <c r="AJ219" i="81" s="1"/>
  <c r="Z129" i="81"/>
  <c r="Z62" i="81"/>
  <c r="AF57" i="81"/>
  <c r="Z733" i="81"/>
  <c r="AF656" i="81"/>
  <c r="AF39" i="81"/>
  <c r="AF64" i="81"/>
  <c r="AI408" i="81"/>
  <c r="AJ408" i="81" s="1"/>
  <c r="Z249" i="81"/>
  <c r="Z707" i="81"/>
  <c r="AI57" i="81"/>
  <c r="AJ57" i="81" s="1"/>
  <c r="AF108" i="81"/>
  <c r="AG108" i="81" s="1"/>
  <c r="AH108" i="81" s="1"/>
  <c r="AI746" i="81"/>
  <c r="AJ746" i="81" s="1"/>
  <c r="AF734" i="81"/>
  <c r="Z304" i="81"/>
  <c r="AF373" i="81"/>
  <c r="AI378" i="81"/>
  <c r="AJ378" i="81" s="1"/>
  <c r="Z408" i="81"/>
  <c r="AF698" i="81"/>
  <c r="AI685" i="81"/>
  <c r="AJ685" i="81" s="1"/>
  <c r="AF577" i="81"/>
  <c r="AI584" i="81"/>
  <c r="AJ584" i="81" s="1"/>
  <c r="AF454" i="81"/>
  <c r="Z531" i="81"/>
  <c r="AF477" i="81"/>
  <c r="AF361" i="81"/>
  <c r="AI347" i="81"/>
  <c r="AJ347" i="81" s="1"/>
  <c r="AF367" i="81"/>
  <c r="AI225" i="81"/>
  <c r="AJ225" i="81" s="1"/>
  <c r="Z224" i="81"/>
  <c r="AF192" i="81"/>
  <c r="AF81" i="81"/>
  <c r="AG81" i="81" s="1"/>
  <c r="AH81" i="81" s="1"/>
  <c r="Z142" i="81"/>
  <c r="Z219" i="81"/>
  <c r="AF94" i="81"/>
  <c r="Z57" i="81"/>
  <c r="AI39" i="81"/>
  <c r="AJ39" i="81" s="1"/>
  <c r="Z64" i="81"/>
  <c r="Z307" i="81"/>
  <c r="AI441" i="81"/>
  <c r="AJ441" i="81" s="1"/>
  <c r="AM423" i="81"/>
  <c r="AM667" i="81"/>
  <c r="AN667" i="81" s="1"/>
  <c r="AI577" i="81"/>
  <c r="AJ577" i="81" s="1"/>
  <c r="AF661" i="81"/>
  <c r="Z239" i="81"/>
  <c r="Z746" i="81"/>
  <c r="AI734" i="81"/>
  <c r="AJ734" i="81" s="1"/>
  <c r="Z709" i="81"/>
  <c r="AI410" i="81"/>
  <c r="AJ410" i="81" s="1"/>
  <c r="AF304" i="81"/>
  <c r="AG304" i="81" s="1"/>
  <c r="AH304" i="81" s="1"/>
  <c r="AI698" i="81"/>
  <c r="AJ698" i="81" s="1"/>
  <c r="Z685" i="81"/>
  <c r="AI624" i="81"/>
  <c r="AJ624" i="81" s="1"/>
  <c r="AF672" i="81"/>
  <c r="AF470" i="81"/>
  <c r="AF531" i="81"/>
  <c r="AI329" i="81"/>
  <c r="AJ329" i="81" s="1"/>
  <c r="Z273" i="81"/>
  <c r="Z347" i="81"/>
  <c r="AF232" i="81"/>
  <c r="Z115" i="81"/>
  <c r="AF142" i="81"/>
  <c r="AI102" i="81"/>
  <c r="AJ102" i="81" s="1"/>
  <c r="Z241" i="81"/>
  <c r="AM736" i="81"/>
  <c r="AN736" i="81" s="1"/>
  <c r="AO736" i="81" s="1"/>
  <c r="AP736" i="81" s="1"/>
  <c r="AM215" i="81"/>
  <c r="AN215" i="81" s="1"/>
  <c r="AF746" i="81"/>
  <c r="Z734" i="81"/>
  <c r="AF709" i="81"/>
  <c r="AG709" i="81" s="1"/>
  <c r="AH709" i="81" s="1"/>
  <c r="AI595" i="81"/>
  <c r="AJ595" i="81" s="1"/>
  <c r="Z698" i="81"/>
  <c r="Z624" i="81"/>
  <c r="Z651" i="81"/>
  <c r="AI672" i="81"/>
  <c r="AJ672" i="81" s="1"/>
  <c r="AI470" i="81"/>
  <c r="AJ470" i="81" s="1"/>
  <c r="Z520" i="81"/>
  <c r="AI477" i="81"/>
  <c r="AJ477" i="81" s="1"/>
  <c r="Z329" i="81"/>
  <c r="AF273" i="81"/>
  <c r="AI232" i="81"/>
  <c r="AJ232" i="81" s="1"/>
  <c r="AI149" i="81"/>
  <c r="AJ149" i="81" s="1"/>
  <c r="AF115" i="81"/>
  <c r="Z97" i="81"/>
  <c r="AF72" i="81"/>
  <c r="Z102" i="81"/>
  <c r="AF241" i="81"/>
  <c r="AI292" i="81"/>
  <c r="AJ292" i="81" s="1"/>
  <c r="Z668" i="81"/>
  <c r="Z755" i="81"/>
  <c r="AI361" i="81"/>
  <c r="AJ361" i="81" s="1"/>
  <c r="Z387" i="81"/>
  <c r="AI192" i="81"/>
  <c r="AJ192" i="81" s="1"/>
  <c r="Z84" i="81"/>
  <c r="Z39" i="81"/>
  <c r="AI47" i="81"/>
  <c r="AJ47" i="81" s="1"/>
  <c r="Z741" i="81"/>
  <c r="AF595" i="81"/>
  <c r="AF651" i="81"/>
  <c r="Z672" i="81"/>
  <c r="Z642" i="81"/>
  <c r="AF593" i="81"/>
  <c r="Z470" i="81"/>
  <c r="AI501" i="81"/>
  <c r="AJ501" i="81" s="1"/>
  <c r="AF520" i="81"/>
  <c r="AI454" i="81"/>
  <c r="AJ454" i="81" s="1"/>
  <c r="AF329" i="81"/>
  <c r="AI273" i="81"/>
  <c r="AJ273" i="81" s="1"/>
  <c r="Z232" i="81"/>
  <c r="AF226" i="81"/>
  <c r="Z149" i="81"/>
  <c r="AF97" i="81"/>
  <c r="AG97" i="81" s="1"/>
  <c r="AH97" i="81" s="1"/>
  <c r="AI220" i="81"/>
  <c r="AJ220" i="81" s="1"/>
  <c r="AI72" i="81"/>
  <c r="AJ72" i="81" s="1"/>
  <c r="AF102" i="81"/>
  <c r="AI239" i="81"/>
  <c r="AJ239" i="81" s="1"/>
  <c r="AF668" i="81"/>
  <c r="AM403" i="81"/>
  <c r="AN403" i="81" s="1"/>
  <c r="AI373" i="81"/>
  <c r="AJ373" i="81" s="1"/>
  <c r="Z314" i="81"/>
  <c r="Z378" i="81"/>
  <c r="AF584" i="81"/>
  <c r="AI367" i="81"/>
  <c r="AJ367" i="81" s="1"/>
  <c r="Z225" i="81"/>
  <c r="AF224" i="81"/>
  <c r="AF47" i="81"/>
  <c r="AF741" i="81"/>
  <c r="Z595" i="81"/>
  <c r="AI430" i="81"/>
  <c r="AJ430" i="81" s="1"/>
  <c r="AI651" i="81"/>
  <c r="AJ651" i="81" s="1"/>
  <c r="Z300" i="81"/>
  <c r="AF642" i="81"/>
  <c r="AG642" i="81" s="1"/>
  <c r="AH642" i="81" s="1"/>
  <c r="AI593" i="81"/>
  <c r="AJ593" i="81" s="1"/>
  <c r="AI661" i="81"/>
  <c r="AJ661" i="81" s="1"/>
  <c r="Z501" i="81"/>
  <c r="Z454" i="81"/>
  <c r="AF149" i="81"/>
  <c r="Z72" i="81"/>
  <c r="AI84" i="81"/>
  <c r="AJ84" i="81" s="1"/>
  <c r="AF309" i="81"/>
  <c r="AF239" i="81"/>
  <c r="AM47" i="81"/>
  <c r="AN47" i="81" s="1"/>
  <c r="AI537" i="81"/>
  <c r="AJ537" i="81" s="1"/>
  <c r="AF537" i="81"/>
  <c r="AF547" i="81"/>
  <c r="AG547" i="81" s="1"/>
  <c r="AH547" i="81" s="1"/>
  <c r="AM479" i="81"/>
  <c r="AM552" i="81"/>
  <c r="AM641" i="81"/>
  <c r="AN641" i="81" s="1"/>
  <c r="AG254" i="81"/>
  <c r="AH254" i="81" s="1"/>
  <c r="AM627" i="81"/>
  <c r="AN627" i="81" s="1"/>
  <c r="AO627" i="81" s="1"/>
  <c r="AP627" i="81" s="1"/>
  <c r="AF307" i="81"/>
  <c r="AG307" i="81" s="1"/>
  <c r="AH307" i="81" s="1"/>
  <c r="AM304" i="81"/>
  <c r="AM647" i="81"/>
  <c r="Z302" i="81"/>
  <c r="AM624" i="81"/>
  <c r="AN624" i="81" s="1"/>
  <c r="AM458" i="81"/>
  <c r="AM455" i="81"/>
  <c r="AM547" i="81"/>
  <c r="AM407" i="81"/>
  <c r="AN407" i="81" s="1"/>
  <c r="AM307" i="81"/>
  <c r="AN307" i="81" s="1"/>
  <c r="AM118" i="81"/>
  <c r="AN118" i="81" s="1"/>
  <c r="AM108" i="81"/>
  <c r="AN108" i="81" s="1"/>
  <c r="Z537" i="81"/>
  <c r="AM489" i="81"/>
  <c r="AI565" i="81"/>
  <c r="AJ565" i="81" s="1"/>
  <c r="Z682" i="81"/>
  <c r="AM310" i="81"/>
  <c r="AN310" i="81" s="1"/>
  <c r="AM634" i="81"/>
  <c r="AN634" i="81" s="1"/>
  <c r="AO634" i="81" s="1"/>
  <c r="AP634" i="81" s="1"/>
  <c r="AM452" i="81"/>
  <c r="AM256" i="81"/>
  <c r="AF70" i="81"/>
  <c r="AG70" i="81" s="1"/>
  <c r="AH70" i="81" s="1"/>
  <c r="Z390" i="81"/>
  <c r="AI128" i="81"/>
  <c r="AJ128" i="81" s="1"/>
  <c r="AM456" i="81"/>
  <c r="AM765" i="81"/>
  <c r="AN765" i="81" s="1"/>
  <c r="AF682" i="81"/>
  <c r="Z406" i="81"/>
  <c r="AF462" i="81"/>
  <c r="AI462" i="81"/>
  <c r="AJ462" i="81" s="1"/>
  <c r="AM128" i="81"/>
  <c r="AN128" i="81" s="1"/>
  <c r="AM251" i="81"/>
  <c r="AN251" i="81" s="1"/>
  <c r="AM780" i="81"/>
  <c r="AN780" i="81" s="1"/>
  <c r="AM81" i="81"/>
  <c r="AN81" i="81" s="1"/>
  <c r="AF703" i="81"/>
  <c r="AF406" i="81"/>
  <c r="AM635" i="81"/>
  <c r="AN635" i="81" s="1"/>
  <c r="AO635" i="81" s="1"/>
  <c r="AP635" i="81" s="1"/>
  <c r="AM416" i="81"/>
  <c r="AN416" i="81" s="1"/>
  <c r="AM259" i="81"/>
  <c r="AN259" i="81" s="1"/>
  <c r="AM709" i="81"/>
  <c r="AN709" i="81" s="1"/>
  <c r="AO709" i="81" s="1"/>
  <c r="AP709" i="81" s="1"/>
  <c r="AM390" i="81"/>
  <c r="AN390" i="81" s="1"/>
  <c r="Z4" i="81"/>
  <c r="Z773" i="81"/>
  <c r="AF109" i="81"/>
  <c r="Z78" i="81"/>
  <c r="Z637" i="81"/>
  <c r="Z671" i="81"/>
  <c r="AI404" i="81"/>
  <c r="AJ404" i="81" s="1"/>
  <c r="AF701" i="81"/>
  <c r="AF320" i="81"/>
  <c r="AF750" i="81"/>
  <c r="Z638" i="81"/>
  <c r="Z499" i="81"/>
  <c r="AF483" i="81"/>
  <c r="Z527" i="81"/>
  <c r="AF535" i="81"/>
  <c r="AI246" i="81"/>
  <c r="AJ246" i="81" s="1"/>
  <c r="AF364" i="81"/>
  <c r="AI196" i="81"/>
  <c r="AJ196" i="81" s="1"/>
  <c r="Z164" i="81"/>
  <c r="Z181" i="81"/>
  <c r="Z113" i="81"/>
  <c r="AF673" i="81"/>
  <c r="AI74" i="81"/>
  <c r="AJ74" i="81" s="1"/>
  <c r="AM581" i="81"/>
  <c r="AM302" i="81"/>
  <c r="AF637" i="81"/>
  <c r="AI600" i="81"/>
  <c r="AJ600" i="81" s="1"/>
  <c r="AF671" i="81"/>
  <c r="Z404" i="81"/>
  <c r="AF382" i="81"/>
  <c r="AI303" i="81"/>
  <c r="AJ303" i="81" s="1"/>
  <c r="AI320" i="81"/>
  <c r="AJ320" i="81" s="1"/>
  <c r="Z750" i="81"/>
  <c r="AF638" i="81"/>
  <c r="AG638" i="81" s="1"/>
  <c r="AH638" i="81" s="1"/>
  <c r="Z623" i="81"/>
  <c r="AF590" i="81"/>
  <c r="AG590" i="81" s="1"/>
  <c r="AH590" i="81" s="1"/>
  <c r="AI483" i="81"/>
  <c r="AJ483" i="81" s="1"/>
  <c r="Z246" i="81"/>
  <c r="Z364" i="81"/>
  <c r="AI263" i="81"/>
  <c r="AJ263" i="81" s="1"/>
  <c r="AF233" i="81"/>
  <c r="Z196" i="81"/>
  <c r="AI169" i="81"/>
  <c r="AJ169" i="81" s="1"/>
  <c r="AI673" i="81"/>
  <c r="AJ673" i="81" s="1"/>
  <c r="AM409" i="81"/>
  <c r="AN409" i="81" s="1"/>
  <c r="AM325" i="81"/>
  <c r="AN325" i="81" s="1"/>
  <c r="AM674" i="81"/>
  <c r="AN674" i="81" s="1"/>
  <c r="Z79" i="81"/>
  <c r="Z778" i="81"/>
  <c r="AF629" i="81"/>
  <c r="AI671" i="81"/>
  <c r="AJ671" i="81" s="1"/>
  <c r="Z625" i="81"/>
  <c r="AI382" i="81"/>
  <c r="AJ382" i="81" s="1"/>
  <c r="Z303" i="81"/>
  <c r="Z320" i="81"/>
  <c r="AI750" i="81"/>
  <c r="AJ750" i="81" s="1"/>
  <c r="AF623" i="81"/>
  <c r="AG623" i="81" s="1"/>
  <c r="AH623" i="81" s="1"/>
  <c r="Z483" i="81"/>
  <c r="AF438" i="81"/>
  <c r="AI364" i="81"/>
  <c r="AJ364" i="81" s="1"/>
  <c r="Z271" i="81"/>
  <c r="Z233" i="81"/>
  <c r="AF208" i="81"/>
  <c r="Z169" i="81"/>
  <c r="AI66" i="81"/>
  <c r="AJ66" i="81" s="1"/>
  <c r="Z673" i="81"/>
  <c r="AM763" i="81"/>
  <c r="AN763" i="81" s="1"/>
  <c r="AO763" i="81" s="1"/>
  <c r="AP763" i="81" s="1"/>
  <c r="AM530" i="81"/>
  <c r="AI629" i="81"/>
  <c r="AJ629" i="81" s="1"/>
  <c r="AI639" i="81"/>
  <c r="AJ639" i="81" s="1"/>
  <c r="AI625" i="81"/>
  <c r="AJ625" i="81" s="1"/>
  <c r="AI326" i="81"/>
  <c r="AJ326" i="81" s="1"/>
  <c r="Z382" i="81"/>
  <c r="AF303" i="81"/>
  <c r="Z425" i="81"/>
  <c r="AI678" i="81"/>
  <c r="AJ678" i="81" s="1"/>
  <c r="AF564" i="81"/>
  <c r="AI475" i="81"/>
  <c r="AJ475" i="81" s="1"/>
  <c r="AF451" i="81"/>
  <c r="AI233" i="81"/>
  <c r="AJ233" i="81" s="1"/>
  <c r="AI208" i="81"/>
  <c r="AJ208" i="81" s="1"/>
  <c r="AF146" i="81"/>
  <c r="AF169" i="81"/>
  <c r="Z66" i="81"/>
  <c r="AI499" i="81"/>
  <c r="AJ499" i="81" s="1"/>
  <c r="AM653" i="81"/>
  <c r="AM80" i="81"/>
  <c r="AM322" i="81"/>
  <c r="AN322" i="81" s="1"/>
  <c r="AM686" i="81"/>
  <c r="AN686" i="81" s="1"/>
  <c r="AI79" i="81"/>
  <c r="AJ79" i="81" s="1"/>
  <c r="AF79" i="81"/>
  <c r="AI773" i="81"/>
  <c r="AJ773" i="81" s="1"/>
  <c r="AF778" i="81"/>
  <c r="AI778" i="81"/>
  <c r="AJ778" i="81" s="1"/>
  <c r="Z629" i="81"/>
  <c r="AF625" i="81"/>
  <c r="AI701" i="81"/>
  <c r="AJ701" i="81" s="1"/>
  <c r="AF425" i="81"/>
  <c r="Z590" i="81"/>
  <c r="Z564" i="81"/>
  <c r="Z475" i="81"/>
  <c r="AI535" i="81"/>
  <c r="AJ535" i="81" s="1"/>
  <c r="AI369" i="81"/>
  <c r="AJ369" i="81" s="1"/>
  <c r="AI451" i="81"/>
  <c r="AJ451" i="81" s="1"/>
  <c r="AF369" i="81"/>
  <c r="AF287" i="81"/>
  <c r="Z263" i="81"/>
  <c r="Z208" i="81"/>
  <c r="AI146" i="81"/>
  <c r="AJ146" i="81" s="1"/>
  <c r="AF66" i="81"/>
  <c r="AI4" i="81"/>
  <c r="AJ4" i="81" s="1"/>
  <c r="AF600" i="81"/>
  <c r="AF499" i="81"/>
  <c r="Z74" i="81"/>
  <c r="AI604" i="81"/>
  <c r="AJ604" i="81" s="1"/>
  <c r="AM381" i="81"/>
  <c r="AN381" i="81" s="1"/>
  <c r="AI425" i="81"/>
  <c r="AJ425" i="81" s="1"/>
  <c r="AF602" i="81"/>
  <c r="AI564" i="81"/>
  <c r="AJ564" i="81" s="1"/>
  <c r="AF475" i="81"/>
  <c r="AI551" i="81"/>
  <c r="AJ551" i="81" s="1"/>
  <c r="AI438" i="81"/>
  <c r="AJ438" i="81" s="1"/>
  <c r="Z497" i="81"/>
  <c r="Z451" i="81"/>
  <c r="AI287" i="81"/>
  <c r="AJ287" i="81" s="1"/>
  <c r="AI356" i="81"/>
  <c r="AJ356" i="81" s="1"/>
  <c r="AF263" i="81"/>
  <c r="Z146" i="81"/>
  <c r="AF197" i="81"/>
  <c r="AF4" i="81"/>
  <c r="Z600" i="81"/>
  <c r="AF604" i="81"/>
  <c r="AM67" i="81"/>
  <c r="AN67" i="81" s="1"/>
  <c r="AM553" i="81"/>
  <c r="AM762" i="81"/>
  <c r="AN762" i="81" s="1"/>
  <c r="AM410" i="81"/>
  <c r="AN410" i="81" s="1"/>
  <c r="AF78" i="81"/>
  <c r="AF599" i="81"/>
  <c r="Z602" i="81"/>
  <c r="AF660" i="81"/>
  <c r="Z551" i="81"/>
  <c r="AF527" i="81"/>
  <c r="AI543" i="81"/>
  <c r="AJ543" i="81" s="1"/>
  <c r="Z287" i="81"/>
  <c r="Z356" i="81"/>
  <c r="AI202" i="81"/>
  <c r="AJ202" i="81" s="1"/>
  <c r="AI197" i="81"/>
  <c r="AJ197" i="81" s="1"/>
  <c r="AF164" i="81"/>
  <c r="AF181" i="81"/>
  <c r="AI113" i="81"/>
  <c r="AJ113" i="81" s="1"/>
  <c r="AF326" i="81"/>
  <c r="AM369" i="81"/>
  <c r="AN369" i="81" s="1"/>
  <c r="AM590" i="81"/>
  <c r="AN590" i="81" s="1"/>
  <c r="AM660" i="81"/>
  <c r="AN660" i="81" s="1"/>
  <c r="AO660" i="81" s="1"/>
  <c r="AP660" i="81" s="1"/>
  <c r="AM638" i="81"/>
  <c r="AN638" i="81" s="1"/>
  <c r="AM604" i="81"/>
  <c r="AM772" i="81"/>
  <c r="AN772" i="81" s="1"/>
  <c r="AF292" i="81"/>
  <c r="AF464" i="81"/>
  <c r="AF371" i="81"/>
  <c r="Z291" i="81"/>
  <c r="Z227" i="81"/>
  <c r="AI177" i="81"/>
  <c r="AJ177" i="81" s="1"/>
  <c r="Z197" i="81"/>
  <c r="Z132" i="81"/>
  <c r="Z211" i="81"/>
  <c r="Z89" i="81"/>
  <c r="AI48" i="81"/>
  <c r="AJ48" i="81" s="1"/>
  <c r="AI675" i="81"/>
  <c r="AJ675" i="81" s="1"/>
  <c r="AI309" i="81"/>
  <c r="AJ309" i="81" s="1"/>
  <c r="AI570" i="81"/>
  <c r="AJ570" i="81" s="1"/>
  <c r="AM206" i="81"/>
  <c r="AN206" i="81" s="1"/>
  <c r="AM561" i="81"/>
  <c r="AM368" i="81"/>
  <c r="AN368" i="81" s="1"/>
  <c r="AM466" i="81"/>
  <c r="AM238" i="81"/>
  <c r="AN238" i="81" s="1"/>
  <c r="AM446" i="81"/>
  <c r="AM235" i="81"/>
  <c r="AM657" i="81"/>
  <c r="AM260" i="81"/>
  <c r="AM777" i="81"/>
  <c r="AN777" i="81" s="1"/>
  <c r="AM646" i="81"/>
  <c r="AN646" i="81" s="1"/>
  <c r="AM502" i="81"/>
  <c r="AF156" i="81"/>
  <c r="Z48" i="81"/>
  <c r="Z675" i="81"/>
  <c r="Z622" i="81"/>
  <c r="AF98" i="81"/>
  <c r="AF570" i="81"/>
  <c r="AM761" i="81"/>
  <c r="AN761" i="81" s="1"/>
  <c r="AO761" i="81" s="1"/>
  <c r="AP761" i="81" s="1"/>
  <c r="AI520" i="81"/>
  <c r="AJ520" i="81" s="1"/>
  <c r="AI449" i="81"/>
  <c r="AJ449" i="81" s="1"/>
  <c r="Z398" i="81"/>
  <c r="AF387" i="81"/>
  <c r="AI156" i="81"/>
  <c r="AJ156" i="81" s="1"/>
  <c r="AF127" i="81"/>
  <c r="AG127" i="81" s="1"/>
  <c r="AH127" i="81" s="1"/>
  <c r="Z53" i="81"/>
  <c r="AF48" i="81"/>
  <c r="AI110" i="81"/>
  <c r="AJ110" i="81" s="1"/>
  <c r="AF136" i="81"/>
  <c r="AG136" i="81" s="1"/>
  <c r="AH136" i="81" s="1"/>
  <c r="Z136" i="81"/>
  <c r="Z747" i="81"/>
  <c r="Z216" i="81"/>
  <c r="AI622" i="81"/>
  <c r="AJ622" i="81" s="1"/>
  <c r="AI98" i="81"/>
  <c r="AJ98" i="81" s="1"/>
  <c r="AI223" i="81"/>
  <c r="AJ223" i="81" s="1"/>
  <c r="Z156" i="81"/>
  <c r="Z127" i="81"/>
  <c r="AF95" i="81"/>
  <c r="AF53" i="81"/>
  <c r="Z110" i="81"/>
  <c r="AF747" i="81"/>
  <c r="AI216" i="81"/>
  <c r="AJ216" i="81" s="1"/>
  <c r="Z605" i="81"/>
  <c r="Z223" i="81"/>
  <c r="AM450" i="81"/>
  <c r="AM705" i="81"/>
  <c r="AN705" i="81" s="1"/>
  <c r="AF482" i="81"/>
  <c r="AF497" i="81"/>
  <c r="AG497" i="81" s="1"/>
  <c r="AH497" i="81" s="1"/>
  <c r="AI398" i="81"/>
  <c r="AJ398" i="81" s="1"/>
  <c r="AF375" i="81"/>
  <c r="AI355" i="81"/>
  <c r="AJ355" i="81" s="1"/>
  <c r="Z242" i="81"/>
  <c r="AF145" i="81"/>
  <c r="AI95" i="81"/>
  <c r="AJ95" i="81" s="1"/>
  <c r="AI53" i="81"/>
  <c r="AJ53" i="81" s="1"/>
  <c r="AF110" i="81"/>
  <c r="Z679" i="81"/>
  <c r="AI605" i="81"/>
  <c r="AJ605" i="81" s="1"/>
  <c r="AF605" i="81"/>
  <c r="AM756" i="81"/>
  <c r="AN756" i="81" s="1"/>
  <c r="AO756" i="81" s="1"/>
  <c r="AP756" i="81" s="1"/>
  <c r="AM58" i="81"/>
  <c r="AN58" i="81" s="1"/>
  <c r="AM83" i="81"/>
  <c r="AN83" i="81" s="1"/>
  <c r="AM784" i="81"/>
  <c r="AN784" i="81" s="1"/>
  <c r="AM469" i="81"/>
  <c r="AM386" i="81"/>
  <c r="AN386" i="81" s="1"/>
  <c r="AM60" i="81"/>
  <c r="AN60" i="81" s="1"/>
  <c r="AM534" i="81"/>
  <c r="AM49" i="81"/>
  <c r="AN49" i="81" s="1"/>
  <c r="AM404" i="81"/>
  <c r="AN404" i="81" s="1"/>
  <c r="AI621" i="81"/>
  <c r="AJ621" i="81" s="1"/>
  <c r="Z569" i="81"/>
  <c r="AI482" i="81"/>
  <c r="AJ482" i="81" s="1"/>
  <c r="AI539" i="81"/>
  <c r="AJ539" i="81" s="1"/>
  <c r="AI375" i="81"/>
  <c r="AJ375" i="81" s="1"/>
  <c r="Z355" i="81"/>
  <c r="AF280" i="81"/>
  <c r="AF223" i="81"/>
  <c r="AF221" i="81"/>
  <c r="AI145" i="81"/>
  <c r="AJ145" i="81" s="1"/>
  <c r="AI679" i="81"/>
  <c r="AJ679" i="81" s="1"/>
  <c r="AI697" i="81"/>
  <c r="AJ697" i="81" s="1"/>
  <c r="AM46" i="81"/>
  <c r="AN46" i="81" s="1"/>
  <c r="AM482" i="81"/>
  <c r="AM449" i="81"/>
  <c r="AM659" i="81"/>
  <c r="AM127" i="81"/>
  <c r="AN127" i="81" s="1"/>
  <c r="AM679" i="81"/>
  <c r="AN679" i="81" s="1"/>
  <c r="AO679" i="81" s="1"/>
  <c r="AP679" i="81" s="1"/>
  <c r="AM730" i="81"/>
  <c r="AN730" i="81" s="1"/>
  <c r="AM464" i="81"/>
  <c r="AM642" i="81"/>
  <c r="AM497" i="81"/>
  <c r="AM290" i="81"/>
  <c r="AN290" i="81" s="1"/>
  <c r="Z10" i="81"/>
  <c r="AF111" i="81"/>
  <c r="AF753" i="81"/>
  <c r="AF640" i="81"/>
  <c r="AG640" i="81" s="1"/>
  <c r="AH640" i="81" s="1"/>
  <c r="Z607" i="81"/>
  <c r="Z305" i="81"/>
  <c r="AI317" i="81"/>
  <c r="AJ317" i="81" s="1"/>
  <c r="AF63" i="81"/>
  <c r="AF708" i="81"/>
  <c r="AF633" i="81"/>
  <c r="AI424" i="81"/>
  <c r="AJ424" i="81" s="1"/>
  <c r="AF445" i="81"/>
  <c r="Z543" i="81"/>
  <c r="AI350" i="81"/>
  <c r="AJ350" i="81" s="1"/>
  <c r="AF271" i="81"/>
  <c r="AF188" i="81"/>
  <c r="AF120" i="81"/>
  <c r="AI652" i="81"/>
  <c r="AJ652" i="81" s="1"/>
  <c r="AF104" i="81"/>
  <c r="Z209" i="81"/>
  <c r="AI703" i="81"/>
  <c r="AJ703" i="81" s="1"/>
  <c r="AM136" i="81"/>
  <c r="AI111" i="81"/>
  <c r="AJ111" i="81" s="1"/>
  <c r="Z767" i="81"/>
  <c r="Z640" i="81"/>
  <c r="AI415" i="81"/>
  <c r="AJ415" i="81" s="1"/>
  <c r="AI586" i="81"/>
  <c r="AJ586" i="81" s="1"/>
  <c r="Z411" i="81"/>
  <c r="AI63" i="81"/>
  <c r="AJ63" i="81" s="1"/>
  <c r="AI708" i="81"/>
  <c r="AJ708" i="81" s="1"/>
  <c r="AI633" i="81"/>
  <c r="AJ633" i="81" s="1"/>
  <c r="AI582" i="81"/>
  <c r="AJ582" i="81" s="1"/>
  <c r="AF424" i="81"/>
  <c r="AI445" i="81"/>
  <c r="AJ445" i="81" s="1"/>
  <c r="AF543" i="81"/>
  <c r="Z436" i="81"/>
  <c r="AF359" i="81"/>
  <c r="Z350" i="81"/>
  <c r="AF365" i="81"/>
  <c r="AI188" i="81"/>
  <c r="AJ188" i="81" s="1"/>
  <c r="AF180" i="81"/>
  <c r="AF231" i="81"/>
  <c r="Z104" i="81"/>
  <c r="Z120" i="81"/>
  <c r="AF415" i="81"/>
  <c r="AI104" i="81"/>
  <c r="AJ104" i="81" s="1"/>
  <c r="AF100" i="81"/>
  <c r="AF209" i="81"/>
  <c r="Z703" i="81"/>
  <c r="Z652" i="81"/>
  <c r="AM286" i="81"/>
  <c r="AN286" i="81" s="1"/>
  <c r="Z586" i="81"/>
  <c r="AF607" i="81"/>
  <c r="AF411" i="81"/>
  <c r="Z633" i="81"/>
  <c r="Z424" i="81"/>
  <c r="AI538" i="81"/>
  <c r="AJ538" i="81" s="1"/>
  <c r="AI402" i="81"/>
  <c r="AJ402" i="81" s="1"/>
  <c r="AF436" i="81"/>
  <c r="AI359" i="81"/>
  <c r="AJ359" i="81" s="1"/>
  <c r="Z365" i="81"/>
  <c r="Z188" i="81"/>
  <c r="AI158" i="81"/>
  <c r="AJ158" i="81" s="1"/>
  <c r="AI180" i="81"/>
  <c r="AJ180" i="81" s="1"/>
  <c r="AI231" i="81"/>
  <c r="AJ231" i="81" s="1"/>
  <c r="AG473" i="81"/>
  <c r="AH473" i="81" s="1"/>
  <c r="Z415" i="81"/>
  <c r="Z465" i="81"/>
  <c r="Z578" i="81"/>
  <c r="AI100" i="81"/>
  <c r="AJ100" i="81" s="1"/>
  <c r="AI209" i="81"/>
  <c r="AJ209" i="81" s="1"/>
  <c r="AF103" i="81"/>
  <c r="AG214" i="81"/>
  <c r="AH214" i="81" s="1"/>
  <c r="AG107" i="81"/>
  <c r="AH107" i="81" s="1"/>
  <c r="AM265" i="81"/>
  <c r="AM246" i="81"/>
  <c r="AM242" i="81"/>
  <c r="AN242" i="81" s="1"/>
  <c r="AM119" i="81"/>
  <c r="AN119" i="81" s="1"/>
  <c r="AM770" i="81"/>
  <c r="AN770" i="81" s="1"/>
  <c r="AM665" i="81"/>
  <c r="AN665" i="81" s="1"/>
  <c r="AO665" i="81" s="1"/>
  <c r="AP665" i="81" s="1"/>
  <c r="AM612" i="81"/>
  <c r="AN612" i="81" s="1"/>
  <c r="AM218" i="81"/>
  <c r="AN218" i="81" s="1"/>
  <c r="AM617" i="81"/>
  <c r="AN617" i="81" s="1"/>
  <c r="AO617" i="81" s="1"/>
  <c r="AP617" i="81" s="1"/>
  <c r="AM655" i="81"/>
  <c r="AN655" i="81" s="1"/>
  <c r="AO655" i="81" s="1"/>
  <c r="AP655" i="81" s="1"/>
  <c r="AM258" i="81"/>
  <c r="AM216" i="81"/>
  <c r="AM461" i="81"/>
  <c r="AM294" i="81"/>
  <c r="AN294" i="81" s="1"/>
  <c r="Z639" i="81"/>
  <c r="AI607" i="81"/>
  <c r="AJ607" i="81" s="1"/>
  <c r="AI411" i="81"/>
  <c r="AJ411" i="81" s="1"/>
  <c r="Z663" i="81"/>
  <c r="Z538" i="81"/>
  <c r="Z402" i="81"/>
  <c r="AI436" i="81"/>
  <c r="AJ436" i="81" s="1"/>
  <c r="Z359" i="81"/>
  <c r="AF276" i="81"/>
  <c r="Z388" i="81"/>
  <c r="AI365" i="81"/>
  <c r="AJ365" i="81" s="1"/>
  <c r="Z158" i="81"/>
  <c r="AF135" i="81"/>
  <c r="Z180" i="81"/>
  <c r="Z231" i="81"/>
  <c r="AI465" i="81"/>
  <c r="AJ465" i="81" s="1"/>
  <c r="AF578" i="81"/>
  <c r="Z93" i="81"/>
  <c r="Z250" i="81"/>
  <c r="AI103" i="81"/>
  <c r="AJ103" i="81" s="1"/>
  <c r="AM151" i="81"/>
  <c r="AN151" i="81" s="1"/>
  <c r="AM591" i="81"/>
  <c r="AN591" i="81" s="1"/>
  <c r="AO591" i="81" s="1"/>
  <c r="AP591" i="81" s="1"/>
  <c r="AF644" i="81"/>
  <c r="Z412" i="81"/>
  <c r="AF663" i="81"/>
  <c r="Z582" i="81"/>
  <c r="AF568" i="81"/>
  <c r="AI521" i="81"/>
  <c r="AJ521" i="81" s="1"/>
  <c r="AF538" i="81"/>
  <c r="AF402" i="81"/>
  <c r="AF405" i="81"/>
  <c r="AF351" i="81"/>
  <c r="AI276" i="81"/>
  <c r="AJ276" i="81" s="1"/>
  <c r="AI388" i="81"/>
  <c r="AJ388" i="81" s="1"/>
  <c r="AF158" i="81"/>
  <c r="AI135" i="81"/>
  <c r="AJ135" i="81" s="1"/>
  <c r="Z103" i="81"/>
  <c r="AI91" i="81"/>
  <c r="AJ91" i="81" s="1"/>
  <c r="AF465" i="81"/>
  <c r="AF185" i="81"/>
  <c r="AF250" i="81"/>
  <c r="AG250" i="81" s="1"/>
  <c r="AH250" i="81" s="1"/>
  <c r="AM105" i="81"/>
  <c r="AM691" i="81"/>
  <c r="AN691" i="81" s="1"/>
  <c r="AO691" i="81" s="1"/>
  <c r="AP691" i="81" s="1"/>
  <c r="AM599" i="81"/>
  <c r="AN599" i="81" s="1"/>
  <c r="AO599" i="81" s="1"/>
  <c r="AP599" i="81" s="1"/>
  <c r="AM438" i="81"/>
  <c r="AM779" i="81"/>
  <c r="AN779" i="81" s="1"/>
  <c r="Z331" i="81"/>
  <c r="AF331" i="81"/>
  <c r="AF311" i="81"/>
  <c r="AF748" i="81"/>
  <c r="AI644" i="81"/>
  <c r="AJ644" i="81" s="1"/>
  <c r="AF412" i="81"/>
  <c r="AI663" i="81"/>
  <c r="AJ663" i="81" s="1"/>
  <c r="AF548" i="81"/>
  <c r="AG548" i="81" s="1"/>
  <c r="AH548" i="81" s="1"/>
  <c r="AI568" i="81"/>
  <c r="AJ568" i="81" s="1"/>
  <c r="AF521" i="81"/>
  <c r="AF506" i="81"/>
  <c r="AF494" i="81"/>
  <c r="AI494" i="81"/>
  <c r="AJ494" i="81" s="1"/>
  <c r="Z405" i="81"/>
  <c r="AI371" i="81"/>
  <c r="AJ371" i="81" s="1"/>
  <c r="AI351" i="81"/>
  <c r="AJ351" i="81" s="1"/>
  <c r="Z276" i="81"/>
  <c r="Z253" i="81"/>
  <c r="AF388" i="81"/>
  <c r="AF204" i="81"/>
  <c r="Z135" i="81"/>
  <c r="AI125" i="81"/>
  <c r="AJ125" i="81" s="1"/>
  <c r="Z88" i="81"/>
  <c r="AI185" i="81"/>
  <c r="AJ185" i="81" s="1"/>
  <c r="AM666" i="81"/>
  <c r="AN666" i="81" s="1"/>
  <c r="AM462" i="81"/>
  <c r="AN462" i="81" s="1"/>
  <c r="AM632" i="81"/>
  <c r="AN632" i="81" s="1"/>
  <c r="AM478" i="81"/>
  <c r="AM732" i="81"/>
  <c r="AN732" i="81" s="1"/>
  <c r="AM623" i="81"/>
  <c r="AN623" i="81" s="1"/>
  <c r="AM615" i="81"/>
  <c r="AN615" i="81" s="1"/>
  <c r="AM199" i="81"/>
  <c r="AN199" i="81" s="1"/>
  <c r="AM518" i="81"/>
  <c r="AN518" i="81" s="1"/>
  <c r="AM202" i="81"/>
  <c r="AM493" i="81"/>
  <c r="AM288" i="81"/>
  <c r="AN288" i="81" s="1"/>
  <c r="AM56" i="81"/>
  <c r="AN56" i="81" s="1"/>
  <c r="AM687" i="81"/>
  <c r="AN687" i="81" s="1"/>
  <c r="AM678" i="81"/>
  <c r="AN678" i="81" s="1"/>
  <c r="AM505" i="81"/>
  <c r="Z236" i="81"/>
  <c r="AI236" i="81"/>
  <c r="AJ236" i="81" s="1"/>
  <c r="AI753" i="81"/>
  <c r="AJ753" i="81" s="1"/>
  <c r="AI748" i="81"/>
  <c r="AJ748" i="81" s="1"/>
  <c r="Z644" i="81"/>
  <c r="AF305" i="81"/>
  <c r="Z317" i="81"/>
  <c r="AI412" i="81"/>
  <c r="AJ412" i="81" s="1"/>
  <c r="AI578" i="81"/>
  <c r="AJ578" i="81" s="1"/>
  <c r="Z521" i="81"/>
  <c r="Z548" i="81"/>
  <c r="Z568" i="81"/>
  <c r="AI506" i="81"/>
  <c r="AJ506" i="81" s="1"/>
  <c r="Z494" i="81"/>
  <c r="AI405" i="81"/>
  <c r="AJ405" i="81" s="1"/>
  <c r="AI244" i="81"/>
  <c r="AJ244" i="81" s="1"/>
  <c r="Z371" i="81"/>
  <c r="Z351" i="81"/>
  <c r="AI271" i="81"/>
  <c r="AJ271" i="81" s="1"/>
  <c r="AF253" i="81"/>
  <c r="AG253" i="81" s="1"/>
  <c r="AH253" i="81" s="1"/>
  <c r="AI204" i="81"/>
  <c r="AJ204" i="81" s="1"/>
  <c r="AF125" i="81"/>
  <c r="Z100" i="81"/>
  <c r="AF88" i="81"/>
  <c r="AG88" i="81" s="1"/>
  <c r="AH88" i="81" s="1"/>
  <c r="AF91" i="81"/>
  <c r="AM253" i="81"/>
  <c r="AM250" i="81"/>
  <c r="AN250" i="81" s="1"/>
  <c r="AM244" i="81"/>
  <c r="AM185" i="81"/>
  <c r="AN185" i="81" s="1"/>
  <c r="AM125" i="81"/>
  <c r="AN125" i="81" s="1"/>
  <c r="AM88" i="81"/>
  <c r="AM10" i="81"/>
  <c r="AM582" i="81"/>
  <c r="AM548" i="81"/>
  <c r="AM116" i="81"/>
  <c r="AN116" i="81" s="1"/>
  <c r="AM640" i="81"/>
  <c r="AN640" i="81" s="1"/>
  <c r="AO640" i="81" s="1"/>
  <c r="AP640" i="81" s="1"/>
  <c r="AM639" i="81"/>
  <c r="AN639" i="81" s="1"/>
  <c r="AO639" i="81" s="1"/>
  <c r="AP639" i="81" s="1"/>
  <c r="AM652" i="81"/>
  <c r="AM506" i="81"/>
  <c r="AM93" i="81"/>
  <c r="AM586" i="81"/>
  <c r="AN586" i="81" s="1"/>
  <c r="AO586" i="81" s="1"/>
  <c r="AP586" i="81" s="1"/>
  <c r="AM91" i="81"/>
  <c r="AN91" i="81" s="1"/>
  <c r="AG437" i="81"/>
  <c r="AH437" i="81" s="1"/>
  <c r="AG59" i="81"/>
  <c r="AH59" i="81" s="1"/>
  <c r="AG525" i="81"/>
  <c r="AH525" i="81" s="1"/>
  <c r="AG42" i="81"/>
  <c r="AH42" i="81" s="1"/>
  <c r="AG37" i="81"/>
  <c r="AH37" i="81" s="1"/>
  <c r="AG760" i="81"/>
  <c r="AH760" i="81" s="1"/>
  <c r="AG731" i="81"/>
  <c r="AH731" i="81" s="1"/>
  <c r="AG40" i="81"/>
  <c r="AH40" i="81" s="1"/>
  <c r="AG124" i="81"/>
  <c r="AH124" i="81" s="1"/>
  <c r="AG33" i="81"/>
  <c r="AH33" i="81" s="1"/>
  <c r="AG20" i="81"/>
  <c r="AH20" i="81" s="1"/>
  <c r="AG507" i="81"/>
  <c r="AH507" i="81" s="1"/>
  <c r="AG453" i="81"/>
  <c r="AH453" i="81" s="1"/>
  <c r="AG31" i="81"/>
  <c r="AH31" i="81" s="1"/>
  <c r="AG50" i="81"/>
  <c r="AH50" i="81" s="1"/>
  <c r="AG457" i="81"/>
  <c r="AH457" i="81" s="1"/>
  <c r="AG396" i="81"/>
  <c r="AH396" i="81" s="1"/>
  <c r="AG52" i="81"/>
  <c r="AH52" i="81" s="1"/>
  <c r="AG68" i="81"/>
  <c r="AH68" i="81" s="1"/>
  <c r="AG41" i="81"/>
  <c r="AH41" i="81" s="1"/>
  <c r="AG370" i="81"/>
  <c r="AH370" i="81" s="1"/>
  <c r="AG5" i="81"/>
  <c r="AH5" i="81" s="1"/>
  <c r="AG182" i="81"/>
  <c r="AH182" i="81" s="1"/>
  <c r="AG44" i="81"/>
  <c r="AH44" i="81" s="1"/>
  <c r="AG30" i="81"/>
  <c r="AH30" i="81" s="1"/>
  <c r="AG498" i="81"/>
  <c r="AH498" i="81" s="1"/>
  <c r="AG148" i="81"/>
  <c r="AH148" i="81" s="1"/>
  <c r="AG16" i="81"/>
  <c r="AH16" i="81" s="1"/>
  <c r="AG22" i="81"/>
  <c r="AH22" i="81" s="1"/>
  <c r="AG61" i="81"/>
  <c r="AH61" i="81" s="1"/>
  <c r="AG486" i="81"/>
  <c r="AH486" i="81" s="1"/>
  <c r="AG99" i="81"/>
  <c r="AH99" i="81" s="1"/>
  <c r="AG555" i="81"/>
  <c r="AH555" i="81" s="1"/>
  <c r="AG362" i="81"/>
  <c r="AH362" i="81" s="1"/>
  <c r="AG28" i="81"/>
  <c r="AH28" i="81" s="1"/>
  <c r="AG21" i="81"/>
  <c r="AH21" i="81" s="1"/>
  <c r="AG247" i="81"/>
  <c r="AH247" i="81" s="1"/>
  <c r="AG36" i="81"/>
  <c r="AH36" i="81" s="1"/>
  <c r="AG69" i="81"/>
  <c r="AH69" i="81" s="1"/>
  <c r="AG8" i="81"/>
  <c r="AH8" i="81" s="1"/>
  <c r="AG25" i="81"/>
  <c r="AH25" i="81" s="1"/>
  <c r="AG18" i="81"/>
  <c r="AH18" i="81" s="1"/>
  <c r="AG71" i="81"/>
  <c r="AH71" i="81" s="1"/>
  <c r="AG9" i="81"/>
  <c r="AH9" i="81" s="1"/>
  <c r="AG12" i="81"/>
  <c r="AH12" i="81" s="1"/>
  <c r="AG337" i="81"/>
  <c r="AH337" i="81" s="1"/>
  <c r="AG77" i="81"/>
  <c r="AH77" i="81" s="1"/>
  <c r="AG654" i="81"/>
  <c r="AH654" i="81" s="1"/>
  <c r="AG704" i="81"/>
  <c r="AH704" i="81" s="1"/>
  <c r="AG195" i="81"/>
  <c r="AH195" i="81" s="1"/>
  <c r="AG174" i="81"/>
  <c r="AH174" i="81" s="1"/>
  <c r="AG160" i="81"/>
  <c r="AH160" i="81" s="1"/>
  <c r="AG24" i="81"/>
  <c r="AH24" i="81" s="1"/>
  <c r="AG23" i="81"/>
  <c r="AH23" i="81" s="1"/>
  <c r="AG38" i="81"/>
  <c r="AH38" i="81" s="1"/>
  <c r="AG11" i="81"/>
  <c r="AH11" i="81" s="1"/>
  <c r="AG392" i="81"/>
  <c r="AH392" i="81" s="1"/>
  <c r="AG492" i="81"/>
  <c r="AH492" i="81" s="1"/>
  <c r="AG533" i="81"/>
  <c r="AH533" i="81" s="1"/>
  <c r="AG274" i="81"/>
  <c r="AH274" i="81" s="1"/>
  <c r="AG349" i="81"/>
  <c r="AH349" i="81" s="1"/>
  <c r="AG281" i="81"/>
  <c r="AH281" i="81" s="1"/>
  <c r="AG230" i="81"/>
  <c r="AH230" i="81" s="1"/>
  <c r="AG19" i="81"/>
  <c r="AH19" i="81" s="1"/>
  <c r="AG34" i="81"/>
  <c r="AH34" i="81" s="1"/>
  <c r="AG27" i="81"/>
  <c r="AH27" i="81" s="1"/>
  <c r="AG6" i="81"/>
  <c r="AH6" i="81" s="1"/>
  <c r="AG17" i="81"/>
  <c r="AH17" i="81" s="1"/>
  <c r="AG567" i="81"/>
  <c r="AH567" i="81" s="1"/>
  <c r="AG448" i="81"/>
  <c r="AH448" i="81" s="1"/>
  <c r="AG504" i="81"/>
  <c r="AH504" i="81" s="1"/>
  <c r="AG442" i="81"/>
  <c r="AH442" i="81" s="1"/>
  <c r="AG212" i="81"/>
  <c r="AH212" i="81" s="1"/>
  <c r="AG7" i="81"/>
  <c r="AH7" i="81" s="1"/>
  <c r="AG15" i="81"/>
  <c r="AH15" i="81" s="1"/>
  <c r="AG13" i="81"/>
  <c r="AH13" i="81" s="1"/>
  <c r="AG35" i="81"/>
  <c r="AH35" i="81" s="1"/>
  <c r="AG32" i="81"/>
  <c r="AH32" i="81" s="1"/>
  <c r="AG572" i="81"/>
  <c r="AH572" i="81" s="1"/>
  <c r="AG268" i="81"/>
  <c r="AH268" i="81" s="1"/>
  <c r="AG262" i="81"/>
  <c r="AH262" i="81" s="1"/>
  <c r="AG285" i="81"/>
  <c r="AH285" i="81" s="1"/>
  <c r="AG26" i="81"/>
  <c r="AH26" i="81" s="1"/>
  <c r="AG29" i="81"/>
  <c r="AH29" i="81" s="1"/>
  <c r="A788" i="81" l="1"/>
  <c r="A790" i="81"/>
  <c r="A787" i="81"/>
  <c r="A789" i="81"/>
  <c r="A786" i="81"/>
  <c r="Z140" i="81"/>
  <c r="AF140" i="81"/>
  <c r="AI140" i="81"/>
  <c r="AJ140" i="81" s="1"/>
  <c r="AG766" i="81"/>
  <c r="AH766" i="81" s="1"/>
  <c r="A792" i="81"/>
  <c r="A417" i="81"/>
  <c r="A418" i="81"/>
  <c r="A689" i="81"/>
  <c r="A708" i="81"/>
  <c r="A15" i="81"/>
  <c r="A189" i="81"/>
  <c r="AK731" i="81"/>
  <c r="AK655" i="81"/>
  <c r="AK736" i="81"/>
  <c r="AK763" i="81"/>
  <c r="AG606" i="81"/>
  <c r="AH606" i="81" s="1"/>
  <c r="AK760" i="81"/>
  <c r="AK709" i="81"/>
  <c r="AK627" i="81"/>
  <c r="AK640" i="81"/>
  <c r="A410" i="81"/>
  <c r="A409" i="81"/>
  <c r="AG183" i="81"/>
  <c r="AH183" i="81" s="1"/>
  <c r="A411" i="81"/>
  <c r="A295" i="81"/>
  <c r="A711" i="81"/>
  <c r="A728" i="81"/>
  <c r="A34" i="81"/>
  <c r="A142" i="81"/>
  <c r="A287" i="81"/>
  <c r="A74" i="81"/>
  <c r="A173" i="81"/>
  <c r="A335" i="81"/>
  <c r="A41" i="81"/>
  <c r="A122" i="81"/>
  <c r="A222" i="81"/>
  <c r="A28" i="81"/>
  <c r="A153" i="81"/>
  <c r="A223" i="81"/>
  <c r="A384" i="81"/>
  <c r="A12" i="81"/>
  <c r="A113" i="81"/>
  <c r="A199" i="81"/>
  <c r="A489" i="81"/>
  <c r="A23" i="81"/>
  <c r="A90" i="81"/>
  <c r="A200" i="81"/>
  <c r="A35" i="81"/>
  <c r="A83" i="81"/>
  <c r="A165" i="81"/>
  <c r="A285" i="81"/>
  <c r="A48" i="81"/>
  <c r="A149" i="81"/>
  <c r="A232" i="81"/>
  <c r="A495" i="81"/>
  <c r="A491" i="81"/>
  <c r="A419" i="81"/>
  <c r="A649" i="81"/>
  <c r="A475" i="81"/>
  <c r="A505" i="81"/>
  <c r="A614" i="81"/>
  <c r="A571" i="81"/>
  <c r="A515" i="81"/>
  <c r="A396" i="81"/>
  <c r="A558" i="81"/>
  <c r="A531" i="81"/>
  <c r="A402" i="81"/>
  <c r="A646" i="81"/>
  <c r="A537" i="81"/>
  <c r="A472" i="81"/>
  <c r="A367" i="81"/>
  <c r="A581" i="81"/>
  <c r="A535" i="81"/>
  <c r="A394" i="81"/>
  <c r="A621" i="81"/>
  <c r="A216" i="81"/>
  <c r="A289" i="81"/>
  <c r="A436" i="81"/>
  <c r="A732" i="81"/>
  <c r="A224" i="81"/>
  <c r="A292" i="81"/>
  <c r="A512" i="81"/>
  <c r="A231" i="81"/>
  <c r="A290" i="81"/>
  <c r="A470" i="81"/>
  <c r="A91" i="81"/>
  <c r="A185" i="81"/>
  <c r="A277" i="81"/>
  <c r="A480" i="81"/>
  <c r="A426" i="81"/>
  <c r="A604" i="81"/>
  <c r="A690" i="81"/>
  <c r="A469" i="81"/>
  <c r="A712" i="81"/>
  <c r="A717" i="81"/>
  <c r="A195" i="81"/>
  <c r="A84" i="81"/>
  <c r="A474" i="81"/>
  <c r="A452" i="81"/>
  <c r="A93" i="81"/>
  <c r="A182" i="81"/>
  <c r="A360" i="81"/>
  <c r="A52" i="81"/>
  <c r="A130" i="81"/>
  <c r="A249" i="81"/>
  <c r="A17" i="81"/>
  <c r="A160" i="81"/>
  <c r="A230" i="81"/>
  <c r="A443" i="81"/>
  <c r="A18" i="81"/>
  <c r="A117" i="81"/>
  <c r="A208" i="81"/>
  <c r="A13" i="81"/>
  <c r="A96" i="81"/>
  <c r="A242" i="81"/>
  <c r="A7" i="81"/>
  <c r="A97" i="81"/>
  <c r="A171" i="81"/>
  <c r="A333" i="81"/>
  <c r="A66" i="81"/>
  <c r="A156" i="81"/>
  <c r="A246" i="81"/>
  <c r="A616" i="81"/>
  <c r="A481" i="81"/>
  <c r="A757" i="81"/>
  <c r="A643" i="81"/>
  <c r="A467" i="81"/>
  <c r="A497" i="81"/>
  <c r="A606" i="81"/>
  <c r="A551" i="81"/>
  <c r="A487" i="81"/>
  <c r="A387" i="81"/>
  <c r="A547" i="81"/>
  <c r="A504" i="81"/>
  <c r="A393" i="81"/>
  <c r="A624" i="81"/>
  <c r="A536" i="81"/>
  <c r="A465" i="81"/>
  <c r="A363" i="81"/>
  <c r="A574" i="81"/>
  <c r="A508" i="81"/>
  <c r="A386" i="81"/>
  <c r="A601" i="81"/>
  <c r="A220" i="81"/>
  <c r="A349" i="81"/>
  <c r="A460" i="81"/>
  <c r="A146" i="81"/>
  <c r="A227" i="81"/>
  <c r="A293" i="81"/>
  <c r="A517" i="81"/>
  <c r="A239" i="81"/>
  <c r="A296" i="81"/>
  <c r="A454" i="81"/>
  <c r="A499" i="81"/>
  <c r="A94" i="81"/>
  <c r="A209" i="81"/>
  <c r="A284" i="81"/>
  <c r="A494" i="81"/>
  <c r="A716" i="81"/>
  <c r="A719" i="81"/>
  <c r="A16" i="81"/>
  <c r="A233" i="81"/>
  <c r="A101" i="81"/>
  <c r="A186" i="81"/>
  <c r="A370" i="81"/>
  <c r="A61" i="81"/>
  <c r="A139" i="81"/>
  <c r="A257" i="81"/>
  <c r="A51" i="81"/>
  <c r="A161" i="81"/>
  <c r="A252" i="81"/>
  <c r="A466" i="81"/>
  <c r="A30" i="81"/>
  <c r="A124" i="81"/>
  <c r="A240" i="81"/>
  <c r="A27" i="81"/>
  <c r="A24" i="81"/>
  <c r="A103" i="81"/>
  <c r="A329" i="81"/>
  <c r="A19" i="81"/>
  <c r="A104" i="81"/>
  <c r="A179" i="81"/>
  <c r="A365" i="81"/>
  <c r="A72" i="81"/>
  <c r="A164" i="81"/>
  <c r="A262" i="81"/>
  <c r="A744" i="81"/>
  <c r="A633" i="81"/>
  <c r="A463" i="81"/>
  <c r="A421" i="81"/>
  <c r="A589" i="81"/>
  <c r="A545" i="81"/>
  <c r="A493" i="81"/>
  <c r="A377" i="81"/>
  <c r="A473" i="81"/>
  <c r="A490" i="81"/>
  <c r="A422" i="81"/>
  <c r="A588" i="81"/>
  <c r="A530" i="81"/>
  <c r="A449" i="81"/>
  <c r="A420" i="81"/>
  <c r="A546" i="81"/>
  <c r="A492" i="81"/>
  <c r="A700" i="81"/>
  <c r="A590" i="81"/>
  <c r="A229" i="81"/>
  <c r="A354" i="81"/>
  <c r="A478" i="81"/>
  <c r="A162" i="81"/>
  <c r="A243" i="81"/>
  <c r="A350" i="81"/>
  <c r="A534" i="81"/>
  <c r="A253" i="81"/>
  <c r="A334" i="81"/>
  <c r="A479" i="81"/>
  <c r="A684" i="81"/>
  <c r="A99" i="81"/>
  <c r="A212" i="81"/>
  <c r="A338" i="81"/>
  <c r="A513" i="81"/>
  <c r="A434" i="81"/>
  <c r="A683" i="81"/>
  <c r="A660" i="81"/>
  <c r="A764" i="81"/>
  <c r="A678" i="81"/>
  <c r="A573" i="81"/>
  <c r="A714" i="81"/>
  <c r="A725" i="81"/>
  <c r="A106" i="81"/>
  <c r="A358" i="81"/>
  <c r="A348" i="81"/>
  <c r="A196" i="81"/>
  <c r="A9" i="81"/>
  <c r="A154" i="81"/>
  <c r="A687" i="81"/>
  <c r="A181" i="81"/>
  <c r="A22" i="81"/>
  <c r="A70" i="81"/>
  <c r="A283" i="81"/>
  <c r="A88" i="81"/>
  <c r="A155" i="81"/>
  <c r="A11" i="81"/>
  <c r="A134" i="81"/>
  <c r="A405" i="81"/>
  <c r="A135" i="81"/>
  <c r="A279" i="81"/>
  <c r="A638" i="81"/>
  <c r="A706" i="81"/>
  <c r="A553" i="81"/>
  <c r="A674" i="81"/>
  <c r="A459" i="81"/>
  <c r="A439" i="81"/>
  <c r="A566" i="81"/>
  <c r="A453" i="81"/>
  <c r="A445" i="81"/>
  <c r="A496" i="81"/>
  <c r="A657" i="81"/>
  <c r="A471" i="81"/>
  <c r="A652" i="81"/>
  <c r="A256" i="81"/>
  <c r="A379" i="81"/>
  <c r="A197" i="81"/>
  <c r="A356" i="81"/>
  <c r="A202" i="81"/>
  <c r="A357" i="81"/>
  <c r="A569" i="81"/>
  <c r="A138" i="81"/>
  <c r="A351" i="81"/>
  <c r="A783" i="81"/>
  <c r="A620" i="81"/>
  <c r="A664" i="81"/>
  <c r="A598" i="81"/>
  <c r="A615" i="81"/>
  <c r="A701" i="81"/>
  <c r="A755" i="81"/>
  <c r="A735" i="81"/>
  <c r="A307" i="81"/>
  <c r="A785" i="81"/>
  <c r="A315" i="81"/>
  <c r="A299" i="81"/>
  <c r="A308" i="81"/>
  <c r="A415" i="81"/>
  <c r="A380" i="81"/>
  <c r="A617" i="81"/>
  <c r="A637" i="81"/>
  <c r="A748" i="81"/>
  <c r="A626" i="81"/>
  <c r="A644" i="81"/>
  <c r="A205" i="81"/>
  <c r="A236" i="81"/>
  <c r="A288" i="81"/>
  <c r="A128" i="81"/>
  <c r="A322" i="81"/>
  <c r="A766" i="81"/>
  <c r="A715" i="81"/>
  <c r="A722" i="81"/>
  <c r="A150" i="81"/>
  <c r="A115" i="81"/>
  <c r="A359" i="81"/>
  <c r="A73" i="81"/>
  <c r="A352" i="81"/>
  <c r="A507" i="81"/>
  <c r="A203" i="81"/>
  <c r="A21" i="81"/>
  <c r="A159" i="81"/>
  <c r="A80" i="81"/>
  <c r="A187" i="81"/>
  <c r="A59" i="81"/>
  <c r="A89" i="81"/>
  <c r="A337" i="81"/>
  <c r="A6" i="81"/>
  <c r="A169" i="81"/>
  <c r="A31" i="81"/>
  <c r="A141" i="81"/>
  <c r="A447" i="81"/>
  <c r="A143" i="81"/>
  <c r="A347" i="81"/>
  <c r="A468" i="81"/>
  <c r="A704" i="81"/>
  <c r="A532" i="81"/>
  <c r="A669" i="81"/>
  <c r="A521" i="81"/>
  <c r="A438" i="81"/>
  <c r="A559" i="81"/>
  <c r="A450" i="81"/>
  <c r="A570" i="81"/>
  <c r="A437" i="81"/>
  <c r="A653" i="81"/>
  <c r="A464" i="81"/>
  <c r="A645" i="81"/>
  <c r="A271" i="81"/>
  <c r="A486" i="81"/>
  <c r="A207" i="81"/>
  <c r="A398" i="81"/>
  <c r="A219" i="81"/>
  <c r="A362" i="81"/>
  <c r="A750" i="81"/>
  <c r="A148" i="81"/>
  <c r="A369" i="81"/>
  <c r="A424" i="81"/>
  <c r="A698" i="81"/>
  <c r="A672" i="81"/>
  <c r="A632" i="81"/>
  <c r="A705" i="81"/>
  <c r="A423" i="81"/>
  <c r="A302" i="81"/>
  <c r="A406" i="81"/>
  <c r="A324" i="81"/>
  <c r="A391" i="81"/>
  <c r="A304" i="81"/>
  <c r="A87" i="81"/>
  <c r="A395" i="81"/>
  <c r="A740" i="81"/>
  <c r="A627" i="81"/>
  <c r="A116" i="81"/>
  <c r="A201" i="81"/>
  <c r="A109" i="81"/>
  <c r="A779" i="81"/>
  <c r="A241" i="81"/>
  <c r="A136" i="81"/>
  <c r="A14" i="81"/>
  <c r="A760" i="81"/>
  <c r="A773" i="81"/>
  <c r="A741" i="81"/>
  <c r="A625" i="81"/>
  <c r="A733" i="81"/>
  <c r="A618" i="81"/>
  <c r="A157" i="81"/>
  <c r="A110" i="81"/>
  <c r="A36" i="81"/>
  <c r="A726" i="81"/>
  <c r="A710" i="81"/>
  <c r="A221" i="81"/>
  <c r="A562" i="81"/>
  <c r="A129" i="81"/>
  <c r="A50" i="81"/>
  <c r="A235" i="81"/>
  <c r="A69" i="81"/>
  <c r="A174" i="81"/>
  <c r="A102" i="81"/>
  <c r="A198" i="81"/>
  <c r="A29" i="81"/>
  <c r="A133" i="81"/>
  <c r="A516" i="81"/>
  <c r="A32" i="81"/>
  <c r="A178" i="81"/>
  <c r="A38" i="81"/>
  <c r="A147" i="81"/>
  <c r="A3" i="81"/>
  <c r="A172" i="81"/>
  <c r="A696" i="81"/>
  <c r="A567" i="81"/>
  <c r="A654" i="81"/>
  <c r="A539" i="81"/>
  <c r="A413" i="81"/>
  <c r="A550" i="81"/>
  <c r="A751" i="81"/>
  <c r="A544" i="81"/>
  <c r="A399" i="81"/>
  <c r="A641" i="81"/>
  <c r="A448" i="81"/>
  <c r="A572" i="81"/>
  <c r="A275" i="81"/>
  <c r="A500" i="81"/>
  <c r="A211" i="81"/>
  <c r="A446" i="81"/>
  <c r="A255" i="81"/>
  <c r="A375" i="81"/>
  <c r="A54" i="81"/>
  <c r="A177" i="81"/>
  <c r="A383" i="81"/>
  <c r="A429" i="81"/>
  <c r="A702" i="81"/>
  <c r="A675" i="81"/>
  <c r="A560" i="81"/>
  <c r="A648" i="81"/>
  <c r="A762" i="81"/>
  <c r="A425" i="81"/>
  <c r="A430" i="81"/>
  <c r="A382" i="81"/>
  <c r="A300" i="81"/>
  <c r="A385" i="81"/>
  <c r="A325" i="81"/>
  <c r="A321" i="81"/>
  <c r="A613" i="81"/>
  <c r="A636" i="81"/>
  <c r="A67" i="81"/>
  <c r="A111" i="81"/>
  <c r="A345" i="81"/>
  <c r="A57" i="81"/>
  <c r="A341" i="81"/>
  <c r="A194" i="81"/>
  <c r="A107" i="81"/>
  <c r="A10" i="81"/>
  <c r="A742" i="81"/>
  <c r="A753" i="81"/>
  <c r="A709" i="81"/>
  <c r="A607" i="81"/>
  <c r="A747" i="81"/>
  <c r="A630" i="81"/>
  <c r="A343" i="81"/>
  <c r="A214" i="81"/>
  <c r="A49" i="81"/>
  <c r="A736" i="81"/>
  <c r="A676" i="81"/>
  <c r="A763" i="81"/>
  <c r="A628" i="81"/>
  <c r="A151" i="81"/>
  <c r="A39" i="81"/>
  <c r="A190" i="81"/>
  <c r="A774" i="81"/>
  <c r="A170" i="81"/>
  <c r="A46" i="81"/>
  <c r="A769" i="81"/>
  <c r="A671" i="81"/>
  <c r="A723" i="81"/>
  <c r="A441" i="81"/>
  <c r="A140" i="81"/>
  <c r="A64" i="81"/>
  <c r="A71" i="81"/>
  <c r="A213" i="81"/>
  <c r="A576" i="81"/>
  <c r="A685" i="81"/>
  <c r="A670" i="81"/>
  <c r="A260" i="81"/>
  <c r="A555" i="81"/>
  <c r="A659" i="81"/>
  <c r="A327" i="81"/>
  <c r="A344" i="81"/>
  <c r="A4" i="81"/>
  <c r="A82" i="81"/>
  <c r="A721" i="81"/>
  <c r="A720" i="81"/>
  <c r="A476" i="81"/>
  <c r="A389" i="81"/>
  <c r="A20" i="81"/>
  <c r="A100" i="81"/>
  <c r="A121" i="81"/>
  <c r="A250" i="81"/>
  <c r="A77" i="81"/>
  <c r="A204" i="81"/>
  <c r="A112" i="81"/>
  <c r="A258" i="81"/>
  <c r="A42" i="81"/>
  <c r="A145" i="81"/>
  <c r="A444" i="81"/>
  <c r="A37" i="81"/>
  <c r="A191" i="81"/>
  <c r="A45" i="81"/>
  <c r="A193" i="81"/>
  <c r="A180" i="81"/>
  <c r="A665" i="81"/>
  <c r="A561" i="81"/>
  <c r="A642" i="81"/>
  <c r="A510" i="81"/>
  <c r="A368" i="81"/>
  <c r="A520" i="81"/>
  <c r="A519" i="81"/>
  <c r="A381" i="81"/>
  <c r="A526" i="81"/>
  <c r="A414" i="81"/>
  <c r="A540" i="81"/>
  <c r="A282" i="81"/>
  <c r="A623" i="81"/>
  <c r="A247" i="81"/>
  <c r="A461" i="81"/>
  <c r="A264" i="81"/>
  <c r="A388" i="81"/>
  <c r="A65" i="81"/>
  <c r="A226" i="81"/>
  <c r="A440" i="81"/>
  <c r="A303" i="81"/>
  <c r="A556" i="81"/>
  <c r="A745" i="81"/>
  <c r="A681" i="81"/>
  <c r="A577" i="81"/>
  <c r="A650" i="81"/>
  <c r="A328" i="81"/>
  <c r="A427" i="81"/>
  <c r="A397" i="81"/>
  <c r="A374" i="81"/>
  <c r="A378" i="81"/>
  <c r="A602" i="81"/>
  <c r="A629" i="81"/>
  <c r="A416" i="81"/>
  <c r="A699" i="81"/>
  <c r="A631" i="81"/>
  <c r="A781" i="81"/>
  <c r="A79" i="81"/>
  <c r="A776" i="81"/>
  <c r="A47" i="81"/>
  <c r="A108" i="81"/>
  <c r="A662" i="81"/>
  <c r="A152" i="81"/>
  <c r="A274" i="81"/>
  <c r="A92" i="81"/>
  <c r="A541" i="81"/>
  <c r="A482" i="81"/>
  <c r="A565" i="81"/>
  <c r="A688" i="81"/>
  <c r="A86" i="81"/>
  <c r="A693" i="81"/>
  <c r="A739" i="81"/>
  <c r="A126" i="81"/>
  <c r="A780" i="81"/>
  <c r="A718" i="81"/>
  <c r="A58" i="81"/>
  <c r="A527" i="81"/>
  <c r="A137" i="81"/>
  <c r="A269" i="81"/>
  <c r="A85" i="81"/>
  <c r="A273" i="81"/>
  <c r="A132" i="81"/>
  <c r="A265" i="81"/>
  <c r="A95" i="81"/>
  <c r="A163" i="81"/>
  <c r="A44" i="81"/>
  <c r="A364" i="81"/>
  <c r="A55" i="81"/>
  <c r="A245" i="81"/>
  <c r="A25" i="81"/>
  <c r="A294" i="81"/>
  <c r="A578" i="81"/>
  <c r="A655" i="81"/>
  <c r="A552" i="81"/>
  <c r="A582" i="81"/>
  <c r="A533" i="81"/>
  <c r="A703" i="81"/>
  <c r="A538" i="81"/>
  <c r="A695" i="81"/>
  <c r="A524" i="81"/>
  <c r="A376" i="81"/>
  <c r="A483" i="81"/>
  <c r="A400" i="81"/>
  <c r="A501" i="81"/>
  <c r="A355" i="81"/>
  <c r="A668" i="81"/>
  <c r="A251" i="81"/>
  <c r="A484" i="81"/>
  <c r="A266" i="81"/>
  <c r="A488" i="81"/>
  <c r="A75" i="81"/>
  <c r="A228" i="81"/>
  <c r="A455" i="81"/>
  <c r="A564" i="81"/>
  <c r="A433" i="81"/>
  <c r="A686" i="81"/>
  <c r="A594" i="81"/>
  <c r="A390" i="81"/>
  <c r="A392" i="81"/>
  <c r="A316" i="81"/>
  <c r="A332" i="81"/>
  <c r="A63" i="81"/>
  <c r="A592" i="81"/>
  <c r="A691" i="81"/>
  <c r="A586" i="81"/>
  <c r="A373" i="81"/>
  <c r="A692" i="81"/>
  <c r="A346" i="81"/>
  <c r="A56" i="81"/>
  <c r="A731" i="81"/>
  <c r="A679" i="81"/>
  <c r="A263" i="81"/>
  <c r="A353" i="81"/>
  <c r="A168" i="81"/>
  <c r="A498" i="81"/>
  <c r="A254" i="81"/>
  <c r="A608" i="81"/>
  <c r="A658" i="81"/>
  <c r="A371" i="81"/>
  <c r="A361" i="81"/>
  <c r="A511" i="81"/>
  <c r="A730" i="81"/>
  <c r="A331" i="81"/>
  <c r="A518" i="81"/>
  <c r="A237" i="81"/>
  <c r="A311" i="81"/>
  <c r="A319" i="81"/>
  <c r="A68" i="81"/>
  <c r="A542" i="81"/>
  <c r="A525" i="81"/>
  <c r="A514" i="81"/>
  <c r="A183" i="81"/>
  <c r="A522" i="81"/>
  <c r="A579" i="81"/>
  <c r="A435" i="81"/>
  <c r="A724" i="81"/>
  <c r="A651" i="81"/>
  <c r="A8" i="81"/>
  <c r="A268" i="81"/>
  <c r="A158" i="81"/>
  <c r="A456" i="81"/>
  <c r="A118" i="81"/>
  <c r="A442" i="81"/>
  <c r="A167" i="81"/>
  <c r="A280" i="81"/>
  <c r="A43" i="81"/>
  <c r="A188" i="81"/>
  <c r="A5" i="81"/>
  <c r="A81" i="81"/>
  <c r="A548" i="81"/>
  <c r="A114" i="81"/>
  <c r="A261" i="81"/>
  <c r="A98" i="81"/>
  <c r="A225" i="81"/>
  <c r="A580" i="81"/>
  <c r="A738" i="81"/>
  <c r="A680" i="81"/>
  <c r="A596" i="81"/>
  <c r="A506" i="81"/>
  <c r="A529" i="81"/>
  <c r="A458" i="81"/>
  <c r="A647" i="81"/>
  <c r="A477" i="81"/>
  <c r="A663" i="81"/>
  <c r="A509" i="81"/>
  <c r="A707" i="81"/>
  <c r="A557" i="81"/>
  <c r="A661" i="81"/>
  <c r="A192" i="81"/>
  <c r="A366" i="81"/>
  <c r="A176" i="81"/>
  <c r="A568" i="81"/>
  <c r="A281" i="81"/>
  <c r="A523" i="81"/>
  <c r="A127" i="81"/>
  <c r="A248" i="81"/>
  <c r="A503" i="81"/>
  <c r="A585" i="81"/>
  <c r="A759" i="81"/>
  <c r="A754" i="81"/>
  <c r="A432" i="81"/>
  <c r="A610" i="81"/>
  <c r="A782" i="81"/>
  <c r="A320" i="81"/>
  <c r="A317" i="81"/>
  <c r="A758" i="81"/>
  <c r="A309" i="81"/>
  <c r="A314" i="81"/>
  <c r="A619" i="81"/>
  <c r="A408" i="81"/>
  <c r="A609" i="81"/>
  <c r="A600" i="81"/>
  <c r="A634" i="81"/>
  <c r="A342" i="81"/>
  <c r="A206" i="81"/>
  <c r="A286" i="81"/>
  <c r="A78" i="81"/>
  <c r="A318" i="81"/>
  <c r="A323" i="81"/>
  <c r="A772" i="81"/>
  <c r="A777" i="81"/>
  <c r="A771" i="81"/>
  <c r="A697" i="81"/>
  <c r="A694" i="81"/>
  <c r="A640" i="81"/>
  <c r="A737" i="81"/>
  <c r="A729" i="81"/>
  <c r="A123" i="81"/>
  <c r="A60" i="81"/>
  <c r="A76" i="81"/>
  <c r="A217" i="81"/>
  <c r="A310" i="81"/>
  <c r="A767" i="81"/>
  <c r="A768" i="81"/>
  <c r="A218" i="81"/>
  <c r="A667" i="81"/>
  <c r="A666" i="81"/>
  <c r="A734" i="81"/>
  <c r="A778" i="81"/>
  <c r="A775" i="81"/>
  <c r="A635" i="81"/>
  <c r="A599" i="81"/>
  <c r="A746" i="81"/>
  <c r="A244" i="81"/>
  <c r="A407" i="81"/>
  <c r="A330" i="81"/>
  <c r="A622" i="81"/>
  <c r="A339" i="81"/>
  <c r="A215" i="81"/>
  <c r="A756" i="81"/>
  <c r="A727" i="81"/>
  <c r="A713" i="81"/>
  <c r="A26" i="81"/>
  <c r="A120" i="81"/>
  <c r="A40" i="81"/>
  <c r="A166" i="81"/>
  <c r="A528" i="81"/>
  <c r="A144" i="81"/>
  <c r="A587" i="81"/>
  <c r="A175" i="81"/>
  <c r="A291" i="81"/>
  <c r="A53" i="81"/>
  <c r="A276" i="81"/>
  <c r="A62" i="81"/>
  <c r="A125" i="81"/>
  <c r="A33" i="81"/>
  <c r="A119" i="81"/>
  <c r="A278" i="81"/>
  <c r="A105" i="81"/>
  <c r="A267" i="81"/>
  <c r="A543" i="81"/>
  <c r="A603" i="81"/>
  <c r="A312" i="81"/>
  <c r="A428" i="81"/>
  <c r="A563" i="81"/>
  <c r="A765" i="81"/>
  <c r="A485" i="81"/>
  <c r="A451" i="81"/>
  <c r="A593" i="81"/>
  <c r="A457" i="81"/>
  <c r="A575" i="81"/>
  <c r="A502" i="81"/>
  <c r="A673" i="81"/>
  <c r="A549" i="81"/>
  <c r="A656" i="81"/>
  <c r="A234" i="81"/>
  <c r="A372" i="81"/>
  <c r="A184" i="81"/>
  <c r="A270" i="81"/>
  <c r="A583" i="81"/>
  <c r="A336" i="81"/>
  <c r="A554" i="81"/>
  <c r="A131" i="81"/>
  <c r="A259" i="81"/>
  <c r="A584" i="81"/>
  <c r="A597" i="81"/>
  <c r="A431" i="81"/>
  <c r="A298" i="81"/>
  <c r="A301" i="81"/>
  <c r="A612" i="81"/>
  <c r="A682" i="81"/>
  <c r="A313" i="81"/>
  <c r="A306" i="81"/>
  <c r="A749" i="81"/>
  <c r="A305" i="81"/>
  <c r="A326" i="81"/>
  <c r="A404" i="81"/>
  <c r="A401" i="81"/>
  <c r="A591" i="81"/>
  <c r="A595" i="81"/>
  <c r="A403" i="81"/>
  <c r="A611" i="81"/>
  <c r="A639" i="81"/>
  <c r="A238" i="81"/>
  <c r="A340" i="81"/>
  <c r="A462" i="81"/>
  <c r="A210" i="81"/>
  <c r="A770" i="81"/>
  <c r="A761" i="81"/>
  <c r="A752" i="81"/>
  <c r="A743" i="81"/>
  <c r="A272" i="81"/>
  <c r="A605" i="81"/>
  <c r="A784" i="81"/>
  <c r="A412" i="81"/>
  <c r="AG463" i="81"/>
  <c r="AH463" i="81" s="1"/>
  <c r="AG628" i="81"/>
  <c r="AH628" i="81" s="1"/>
  <c r="AK628" i="81" s="1"/>
  <c r="AG546" i="81"/>
  <c r="AH546" i="81" s="1"/>
  <c r="AG469" i="81"/>
  <c r="AH469" i="81" s="1"/>
  <c r="AG550" i="81"/>
  <c r="AH550" i="81" s="1"/>
  <c r="AG101" i="81"/>
  <c r="AH101" i="81" s="1"/>
  <c r="AG662" i="81"/>
  <c r="AH662" i="81" s="1"/>
  <c r="AG78" i="81"/>
  <c r="AH78" i="81" s="1"/>
  <c r="AG234" i="81"/>
  <c r="AH234" i="81" s="1"/>
  <c r="AG747" i="81"/>
  <c r="AH747" i="81" s="1"/>
  <c r="AK747" i="81" s="1"/>
  <c r="AG761" i="81"/>
  <c r="AH761" i="81" s="1"/>
  <c r="AK761" i="81" s="1"/>
  <c r="AG280" i="81"/>
  <c r="AH280" i="81" s="1"/>
  <c r="AG617" i="81"/>
  <c r="AH617" i="81" s="1"/>
  <c r="AK617" i="81" s="1"/>
  <c r="AG620" i="81"/>
  <c r="AH620" i="81" s="1"/>
  <c r="AG389" i="81"/>
  <c r="AH389" i="81" s="1"/>
  <c r="AG333" i="81"/>
  <c r="AH333" i="81" s="1"/>
  <c r="AG779" i="81"/>
  <c r="AH779" i="81" s="1"/>
  <c r="AG56" i="81"/>
  <c r="AH56" i="81" s="1"/>
  <c r="AG500" i="81"/>
  <c r="AH500" i="81" s="1"/>
  <c r="AG744" i="81"/>
  <c r="AH744" i="81" s="1"/>
  <c r="AG409" i="81"/>
  <c r="AH409" i="81" s="1"/>
  <c r="AG391" i="81"/>
  <c r="AH391" i="81" s="1"/>
  <c r="AG776" i="81"/>
  <c r="AH776" i="81" s="1"/>
  <c r="AG238" i="81"/>
  <c r="AH238" i="81" s="1"/>
  <c r="AG542" i="81"/>
  <c r="AH542" i="81" s="1"/>
  <c r="AG422" i="81"/>
  <c r="AH422" i="81" s="1"/>
  <c r="AG270" i="81"/>
  <c r="AH270" i="81" s="1"/>
  <c r="AG198" i="81"/>
  <c r="AH198" i="81" s="1"/>
  <c r="AG207" i="81"/>
  <c r="AH207" i="81" s="1"/>
  <c r="AG505" i="81"/>
  <c r="AH505" i="81" s="1"/>
  <c r="AG503" i="81"/>
  <c r="AH503" i="81" s="1"/>
  <c r="AG293" i="81"/>
  <c r="AH293" i="81" s="1"/>
  <c r="AG167" i="81"/>
  <c r="AH167" i="81" s="1"/>
  <c r="AG574" i="81"/>
  <c r="AH574" i="81" s="1"/>
  <c r="AG354" i="81"/>
  <c r="AH354" i="81" s="1"/>
  <c r="AG545" i="81"/>
  <c r="AH545" i="81" s="1"/>
  <c r="AG210" i="81"/>
  <c r="AH210" i="81" s="1"/>
  <c r="AG581" i="81"/>
  <c r="AH581" i="81" s="1"/>
  <c r="AG630" i="81"/>
  <c r="AH630" i="81" s="1"/>
  <c r="AK630" i="81" s="1"/>
  <c r="AG120" i="81"/>
  <c r="AH120" i="81" s="1"/>
  <c r="AG206" i="81"/>
  <c r="AH206" i="81" s="1"/>
  <c r="AG147" i="81"/>
  <c r="AH147" i="81" s="1"/>
  <c r="AG305" i="81"/>
  <c r="AH305" i="81" s="1"/>
  <c r="AG222" i="81"/>
  <c r="AH222" i="81" s="1"/>
  <c r="AG554" i="81"/>
  <c r="AH554" i="81" s="1"/>
  <c r="AG762" i="81"/>
  <c r="AH762" i="81" s="1"/>
  <c r="AG660" i="81"/>
  <c r="AH660" i="81" s="1"/>
  <c r="AK660" i="81" s="1"/>
  <c r="AG532" i="81"/>
  <c r="AH532" i="81" s="1"/>
  <c r="AG772" i="81"/>
  <c r="AH772" i="81" s="1"/>
  <c r="AG557" i="81"/>
  <c r="AH557" i="81" s="1"/>
  <c r="AG598" i="81"/>
  <c r="AH598" i="81" s="1"/>
  <c r="AK598" i="81" s="1"/>
  <c r="AG272" i="81"/>
  <c r="AH272" i="81" s="1"/>
  <c r="AG754" i="81"/>
  <c r="AH754" i="81" s="1"/>
  <c r="AG171" i="81"/>
  <c r="AH171" i="81" s="1"/>
  <c r="AG729" i="81"/>
  <c r="AH729" i="81" s="1"/>
  <c r="AK729" i="81" s="1"/>
  <c r="AG569" i="81"/>
  <c r="AH569" i="81" s="1"/>
  <c r="AG126" i="81"/>
  <c r="AH126" i="81" s="1"/>
  <c r="AG335" i="81"/>
  <c r="AH335" i="81" s="1"/>
  <c r="AG400" i="81"/>
  <c r="AH400" i="81" s="1"/>
  <c r="AG205" i="81"/>
  <c r="AH205" i="81" s="1"/>
  <c r="AG67" i="81"/>
  <c r="AH67" i="81" s="1"/>
  <c r="AG58" i="81"/>
  <c r="AH58" i="81" s="1"/>
  <c r="AG691" i="81"/>
  <c r="AH691" i="81" s="1"/>
  <c r="AK691" i="81" s="1"/>
  <c r="AG755" i="81"/>
  <c r="AH755" i="81" s="1"/>
  <c r="AG60" i="81"/>
  <c r="AH60" i="81" s="1"/>
  <c r="AG544" i="81"/>
  <c r="AH544" i="81" s="1"/>
  <c r="AG353" i="81"/>
  <c r="AH353" i="81" s="1"/>
  <c r="AG428" i="81"/>
  <c r="AH428" i="81" s="1"/>
  <c r="AG589" i="81"/>
  <c r="AH589" i="81" s="1"/>
  <c r="AG626" i="81"/>
  <c r="AH626" i="81" s="1"/>
  <c r="AK626" i="81" s="1"/>
  <c r="AG288" i="81"/>
  <c r="AH288" i="81" s="1"/>
  <c r="AG764" i="81"/>
  <c r="AH764" i="81" s="1"/>
  <c r="AG199" i="81"/>
  <c r="AH199" i="81" s="1"/>
  <c r="AG456" i="81"/>
  <c r="AH456" i="81" s="1"/>
  <c r="AG221" i="81"/>
  <c r="AH221" i="81" s="1"/>
  <c r="AG327" i="81"/>
  <c r="AH327" i="81" s="1"/>
  <c r="AG187" i="81"/>
  <c r="AH187" i="81" s="1"/>
  <c r="AG76" i="81"/>
  <c r="AH76" i="81" s="1"/>
  <c r="AG308" i="81"/>
  <c r="AH308" i="81" s="1"/>
  <c r="AG75" i="81"/>
  <c r="AH75" i="81" s="1"/>
  <c r="AG667" i="81"/>
  <c r="AH667" i="81" s="1"/>
  <c r="AG643" i="81"/>
  <c r="AH643" i="81" s="1"/>
  <c r="AG705" i="81"/>
  <c r="AH705" i="81" s="1"/>
  <c r="AG561" i="81"/>
  <c r="AH561" i="81" s="1"/>
  <c r="AG780" i="81"/>
  <c r="AH780" i="81" s="1"/>
  <c r="AG289" i="81"/>
  <c r="AH289" i="81" s="1"/>
  <c r="AG476" i="81"/>
  <c r="AH476" i="81" s="1"/>
  <c r="AG508" i="81"/>
  <c r="AH508" i="81" s="1"/>
  <c r="AG184" i="81"/>
  <c r="AH184" i="81" s="1"/>
  <c r="AG474" i="81"/>
  <c r="AH474" i="81" s="1"/>
  <c r="AG134" i="81"/>
  <c r="AH134" i="81" s="1"/>
  <c r="AG176" i="81"/>
  <c r="AH176" i="81" s="1"/>
  <c r="AG316" i="81"/>
  <c r="AH316" i="81" s="1"/>
  <c r="AG450" i="81"/>
  <c r="AH450" i="81" s="1"/>
  <c r="AG659" i="81"/>
  <c r="AH659" i="81" s="1"/>
  <c r="AG130" i="81"/>
  <c r="AH130" i="81" s="1"/>
  <c r="AG700" i="81"/>
  <c r="AH700" i="81" s="1"/>
  <c r="AG484" i="81"/>
  <c r="AH484" i="81" s="1"/>
  <c r="AG670" i="81"/>
  <c r="AH670" i="81" s="1"/>
  <c r="AK670" i="81" s="1"/>
  <c r="AG594" i="81"/>
  <c r="AH594" i="81" s="1"/>
  <c r="AG159" i="81"/>
  <c r="AH159" i="81" s="1"/>
  <c r="AG583" i="81"/>
  <c r="AH583" i="81" s="1"/>
  <c r="AG376" i="81"/>
  <c r="AH376" i="81" s="1"/>
  <c r="AG360" i="81"/>
  <c r="AH360" i="81" s="1"/>
  <c r="AG261" i="81"/>
  <c r="AH261" i="81" s="1"/>
  <c r="AG260" i="81"/>
  <c r="AH260" i="81" s="1"/>
  <c r="AG306" i="81"/>
  <c r="AH306" i="81" s="1"/>
  <c r="AG439" i="81"/>
  <c r="AH439" i="81" s="1"/>
  <c r="AG150" i="81"/>
  <c r="AH150" i="81" s="1"/>
  <c r="AG331" i="81"/>
  <c r="AH331" i="81" s="1"/>
  <c r="AG241" i="81"/>
  <c r="AH241" i="81" s="1"/>
  <c r="AG559" i="81"/>
  <c r="AH559" i="81" s="1"/>
  <c r="AG692" i="81"/>
  <c r="AH692" i="81" s="1"/>
  <c r="AK692" i="81" s="1"/>
  <c r="AG556" i="81"/>
  <c r="AH556" i="81" s="1"/>
  <c r="AG301" i="81"/>
  <c r="AH301" i="81" s="1"/>
  <c r="AG227" i="81"/>
  <c r="AH227" i="81" s="1"/>
  <c r="AG427" i="81"/>
  <c r="AH427" i="81" s="1"/>
  <c r="AG372" i="81"/>
  <c r="AH372" i="81" s="1"/>
  <c r="AG603" i="81"/>
  <c r="AH603" i="81" s="1"/>
  <c r="AG588" i="81"/>
  <c r="AH588" i="81" s="1"/>
  <c r="AG133" i="81"/>
  <c r="AH133" i="81" s="1"/>
  <c r="AG121" i="81"/>
  <c r="AH121" i="81" s="1"/>
  <c r="AG152" i="81"/>
  <c r="AH152" i="81" s="1"/>
  <c r="AG279" i="81"/>
  <c r="AH279" i="81" s="1"/>
  <c r="AG352" i="81"/>
  <c r="AH352" i="81" s="1"/>
  <c r="AG323" i="81"/>
  <c r="AH323" i="81" s="1"/>
  <c r="AG420" i="81"/>
  <c r="AH420" i="81" s="1"/>
  <c r="AG493" i="81"/>
  <c r="AH493" i="81" s="1"/>
  <c r="AG741" i="81"/>
  <c r="AH741" i="81" s="1"/>
  <c r="AK741" i="81" s="1"/>
  <c r="AG541" i="81"/>
  <c r="AH541" i="81" s="1"/>
  <c r="AG191" i="81"/>
  <c r="AH191" i="81" s="1"/>
  <c r="AG45" i="81"/>
  <c r="AH45" i="81" s="1"/>
  <c r="AG245" i="81"/>
  <c r="AH245" i="81" s="1"/>
  <c r="AG43" i="81"/>
  <c r="AH43" i="81" s="1"/>
  <c r="AG384" i="81"/>
  <c r="AH384" i="81" s="1"/>
  <c r="AG401" i="81"/>
  <c r="AH401" i="81" s="1"/>
  <c r="AG611" i="81"/>
  <c r="AH611" i="81" s="1"/>
  <c r="AK611" i="81" s="1"/>
  <c r="AG613" i="81"/>
  <c r="AH613" i="81" s="1"/>
  <c r="AK613" i="81" s="1"/>
  <c r="AG336" i="81"/>
  <c r="AH336" i="81" s="1"/>
  <c r="AG751" i="81"/>
  <c r="AH751" i="81" s="1"/>
  <c r="AG781" i="81"/>
  <c r="AH781" i="81" s="1"/>
  <c r="AG203" i="81"/>
  <c r="AH203" i="81" s="1"/>
  <c r="AG742" i="81"/>
  <c r="AH742" i="81" s="1"/>
  <c r="AK742" i="81" s="1"/>
  <c r="AG87" i="81"/>
  <c r="AH87" i="81" s="1"/>
  <c r="AG267" i="81"/>
  <c r="AH267" i="81" s="1"/>
  <c r="AG264" i="81"/>
  <c r="AH264" i="81" s="1"/>
  <c r="AG406" i="81"/>
  <c r="AH406" i="81" s="1"/>
  <c r="AG706" i="81"/>
  <c r="AH706" i="81" s="1"/>
  <c r="AG213" i="81"/>
  <c r="AH213" i="81" s="1"/>
  <c r="AG299" i="81"/>
  <c r="AH299" i="81" s="1"/>
  <c r="AG553" i="81"/>
  <c r="AH553" i="81" s="1"/>
  <c r="AG237" i="81"/>
  <c r="AH237" i="81" s="1"/>
  <c r="AG596" i="81"/>
  <c r="AH596" i="81" s="1"/>
  <c r="AG688" i="81"/>
  <c r="AH688" i="81" s="1"/>
  <c r="AG575" i="81"/>
  <c r="AH575" i="81" s="1"/>
  <c r="AG509" i="81"/>
  <c r="AH509" i="81" s="1"/>
  <c r="AG645" i="81"/>
  <c r="AH645" i="81" s="1"/>
  <c r="AG636" i="81"/>
  <c r="AH636" i="81" s="1"/>
  <c r="AK636" i="81" s="1"/>
  <c r="AG318" i="81"/>
  <c r="AH318" i="81" s="1"/>
  <c r="AG467" i="81"/>
  <c r="AH467" i="81" s="1"/>
  <c r="AG563" i="81"/>
  <c r="AH563" i="81" s="1"/>
  <c r="AF759" i="81"/>
  <c r="Z759" i="81"/>
  <c r="AI759" i="81"/>
  <c r="AJ759" i="81" s="1"/>
  <c r="AG275" i="81"/>
  <c r="AH275" i="81" s="1"/>
  <c r="AG707" i="81"/>
  <c r="AH707" i="81" s="1"/>
  <c r="AG14" i="81"/>
  <c r="AH14" i="81" s="1"/>
  <c r="AG631" i="81"/>
  <c r="AH631" i="81" s="1"/>
  <c r="AK631" i="81" s="1"/>
  <c r="AG496" i="81"/>
  <c r="AH496" i="81" s="1"/>
  <c r="AG122" i="81"/>
  <c r="AH122" i="81" s="1"/>
  <c r="AG452" i="81"/>
  <c r="AH452" i="81" s="1"/>
  <c r="AG86" i="81"/>
  <c r="AH86" i="81" s="1"/>
  <c r="AG374" i="81"/>
  <c r="AH374" i="81" s="1"/>
  <c r="AG109" i="81"/>
  <c r="AH109" i="81" s="1"/>
  <c r="AG471" i="81"/>
  <c r="AH471" i="81" s="1"/>
  <c r="AG211" i="81"/>
  <c r="AH211" i="81" s="1"/>
  <c r="AG618" i="81"/>
  <c r="AH618" i="81" s="1"/>
  <c r="AK618" i="81" s="1"/>
  <c r="AG386" i="81"/>
  <c r="AH386" i="81" s="1"/>
  <c r="AG226" i="81"/>
  <c r="AH226" i="81" s="1"/>
  <c r="AG464" i="81"/>
  <c r="AH464" i="81" s="1"/>
  <c r="AG181" i="81"/>
  <c r="AH181" i="81" s="1"/>
  <c r="AG767" i="81"/>
  <c r="AH767" i="81" s="1"/>
  <c r="AG616" i="81"/>
  <c r="AH616" i="81" s="1"/>
  <c r="AG379" i="81"/>
  <c r="AH379" i="81" s="1"/>
  <c r="AG311" i="81"/>
  <c r="AH311" i="81" s="1"/>
  <c r="AG144" i="81"/>
  <c r="AH144" i="81" s="1"/>
  <c r="AG62" i="81"/>
  <c r="AH62" i="81" s="1"/>
  <c r="AG137" i="81"/>
  <c r="AH137" i="81" s="1"/>
  <c r="AG518" i="81"/>
  <c r="AH518" i="81" s="1"/>
  <c r="AG468" i="81"/>
  <c r="AH468" i="81" s="1"/>
  <c r="AG658" i="81"/>
  <c r="AH658" i="81" s="1"/>
  <c r="AG163" i="81"/>
  <c r="AH163" i="81" s="1"/>
  <c r="AG334" i="81"/>
  <c r="AH334" i="81" s="1"/>
  <c r="AG166" i="81"/>
  <c r="AH166" i="81" s="1"/>
  <c r="AG609" i="81"/>
  <c r="AH609" i="81" s="1"/>
  <c r="AG358" i="81"/>
  <c r="AH358" i="81" s="1"/>
  <c r="AG178" i="81"/>
  <c r="AH178" i="81" s="1"/>
  <c r="AG768" i="81"/>
  <c r="AH768" i="81" s="1"/>
  <c r="AG680" i="81"/>
  <c r="AH680" i="81" s="1"/>
  <c r="AG154" i="81"/>
  <c r="AH154" i="81" s="1"/>
  <c r="AG132" i="81"/>
  <c r="AH132" i="81" s="1"/>
  <c r="AG665" i="81"/>
  <c r="AH665" i="81" s="1"/>
  <c r="AK665" i="81" s="1"/>
  <c r="AG580" i="81"/>
  <c r="AH580" i="81" s="1"/>
  <c r="AG298" i="81"/>
  <c r="AH298" i="81" s="1"/>
  <c r="AG175" i="81"/>
  <c r="AH175" i="81" s="1"/>
  <c r="AG282" i="81"/>
  <c r="AH282" i="81" s="1"/>
  <c r="AG694" i="81"/>
  <c r="AH694" i="81" s="1"/>
  <c r="AK694" i="81" s="1"/>
  <c r="AG573" i="81"/>
  <c r="AH573" i="81" s="1"/>
  <c r="AG255" i="81"/>
  <c r="AH255" i="81" s="1"/>
  <c r="AG571" i="81"/>
  <c r="AH571" i="81" s="1"/>
  <c r="AG566" i="81"/>
  <c r="AH566" i="81" s="1"/>
  <c r="AG528" i="81"/>
  <c r="AH528" i="81" s="1"/>
  <c r="AJ286" i="81"/>
  <c r="AG415" i="81"/>
  <c r="AH415" i="81" s="1"/>
  <c r="AG139" i="81"/>
  <c r="AH139" i="81" s="1"/>
  <c r="AG426" i="81"/>
  <c r="AH426" i="81" s="1"/>
  <c r="AG380" i="81"/>
  <c r="AH380" i="81" s="1"/>
  <c r="AG676" i="81"/>
  <c r="AH676" i="81" s="1"/>
  <c r="AG735" i="81"/>
  <c r="AH735" i="81" s="1"/>
  <c r="AG315" i="81"/>
  <c r="AH315" i="81" s="1"/>
  <c r="AG597" i="81"/>
  <c r="AH597" i="81" s="1"/>
  <c r="AG338" i="81"/>
  <c r="AH338" i="81" s="1"/>
  <c r="AG96" i="81"/>
  <c r="AH96" i="81" s="1"/>
  <c r="AG656" i="81"/>
  <c r="AH656" i="81" s="1"/>
  <c r="AG614" i="81"/>
  <c r="AH614" i="81" s="1"/>
  <c r="AG246" i="81"/>
  <c r="AH246" i="81" s="1"/>
  <c r="AG161" i="81"/>
  <c r="AH161" i="81" s="1"/>
  <c r="AG54" i="81"/>
  <c r="AH54" i="81" s="1"/>
  <c r="AG252" i="81"/>
  <c r="AH252" i="81" s="1"/>
  <c r="AG74" i="81"/>
  <c r="AH74" i="81" s="1"/>
  <c r="AG444" i="81"/>
  <c r="AH444" i="81" s="1"/>
  <c r="AG284" i="81"/>
  <c r="AH284" i="81" s="1"/>
  <c r="AG653" i="81"/>
  <c r="AH653" i="81" s="1"/>
  <c r="AG666" i="81"/>
  <c r="AH666" i="81" s="1"/>
  <c r="AG330" i="81"/>
  <c r="AH330" i="81" s="1"/>
  <c r="AG480" i="81"/>
  <c r="AH480" i="81" s="1"/>
  <c r="AG319" i="81"/>
  <c r="AH319" i="81" s="1"/>
  <c r="AG681" i="81"/>
  <c r="AH681" i="81" s="1"/>
  <c r="AG488" i="81"/>
  <c r="AH488" i="81" s="1"/>
  <c r="AG576" i="81"/>
  <c r="AH576" i="81" s="1"/>
  <c r="AG94" i="81"/>
  <c r="AH94" i="81" s="1"/>
  <c r="AG143" i="81"/>
  <c r="AH143" i="81" s="1"/>
  <c r="AG455" i="81"/>
  <c r="AH455" i="81" s="1"/>
  <c r="AG407" i="81"/>
  <c r="AH407" i="81" s="1"/>
  <c r="AG599" i="81"/>
  <c r="AH599" i="81" s="1"/>
  <c r="AK599" i="81" s="1"/>
  <c r="AG675" i="81"/>
  <c r="AH675" i="81" s="1"/>
  <c r="AG269" i="81"/>
  <c r="AH269" i="81" s="1"/>
  <c r="AG461" i="81"/>
  <c r="AH461" i="81" s="1"/>
  <c r="AG602" i="81"/>
  <c r="AH602" i="81" s="1"/>
  <c r="AK602" i="81" s="1"/>
  <c r="AG172" i="81"/>
  <c r="AH172" i="81" s="1"/>
  <c r="AG478" i="81"/>
  <c r="AH478" i="81" s="1"/>
  <c r="AG273" i="81"/>
  <c r="AH273" i="81" s="1"/>
  <c r="AG739" i="81"/>
  <c r="AH739" i="81" s="1"/>
  <c r="AK739" i="81" s="1"/>
  <c r="AG116" i="81"/>
  <c r="AH116" i="81" s="1"/>
  <c r="AG218" i="81"/>
  <c r="AH218" i="81" s="1"/>
  <c r="AG495" i="81"/>
  <c r="AH495" i="81" s="1"/>
  <c r="AG635" i="81"/>
  <c r="AH635" i="81" s="1"/>
  <c r="AK635" i="81" s="1"/>
  <c r="AG168" i="81"/>
  <c r="AH168" i="81" s="1"/>
  <c r="AG490" i="81"/>
  <c r="AH490" i="81" s="1"/>
  <c r="AG737" i="81"/>
  <c r="AH737" i="81" s="1"/>
  <c r="AK737" i="81" s="1"/>
  <c r="AG637" i="81"/>
  <c r="AH637" i="81" s="1"/>
  <c r="AK637" i="81" s="1"/>
  <c r="AG93" i="81"/>
  <c r="AH93" i="81" s="1"/>
  <c r="AG587" i="81"/>
  <c r="AH587" i="81" s="1"/>
  <c r="AG632" i="81"/>
  <c r="AH632" i="81" s="1"/>
  <c r="AG332" i="81"/>
  <c r="AH332" i="81" s="1"/>
  <c r="AG757" i="81"/>
  <c r="AH757" i="81" s="1"/>
  <c r="AG314" i="81"/>
  <c r="AH314" i="81" s="1"/>
  <c r="AG758" i="81"/>
  <c r="AH758" i="81" s="1"/>
  <c r="AG328" i="81"/>
  <c r="AH328" i="81" s="1"/>
  <c r="AG743" i="81"/>
  <c r="AH743" i="81" s="1"/>
  <c r="AK743" i="81" s="1"/>
  <c r="AG540" i="81"/>
  <c r="AH540" i="81" s="1"/>
  <c r="AG641" i="81"/>
  <c r="AH641" i="81" s="1"/>
  <c r="AG193" i="81"/>
  <c r="AH193" i="81" s="1"/>
  <c r="AG385" i="81"/>
  <c r="AH385" i="81" s="1"/>
  <c r="AG459" i="81"/>
  <c r="AH459" i="81" s="1"/>
  <c r="AG123" i="81"/>
  <c r="AH123" i="81" s="1"/>
  <c r="AG690" i="81"/>
  <c r="AH690" i="81" s="1"/>
  <c r="AG224" i="81"/>
  <c r="AH224" i="81" s="1"/>
  <c r="AG756" i="81"/>
  <c r="AH756" i="81" s="1"/>
  <c r="AK756" i="81" s="1"/>
  <c r="AG239" i="81"/>
  <c r="AH239" i="81" s="1"/>
  <c r="AG526" i="81"/>
  <c r="AH526" i="81" s="1"/>
  <c r="AG730" i="81"/>
  <c r="AH730" i="81" s="1"/>
  <c r="AG487" i="81"/>
  <c r="AH487" i="81" s="1"/>
  <c r="AG531" i="81"/>
  <c r="AH531" i="81" s="1"/>
  <c r="AG696" i="81"/>
  <c r="AH696" i="81" s="1"/>
  <c r="AG619" i="81"/>
  <c r="AH619" i="81" s="1"/>
  <c r="AK619" i="81" s="1"/>
  <c r="AG278" i="81"/>
  <c r="AH278" i="81" s="1"/>
  <c r="AG648" i="81"/>
  <c r="AH648" i="81" s="1"/>
  <c r="AG699" i="81"/>
  <c r="AH699" i="81" s="1"/>
  <c r="AK699" i="81" s="1"/>
  <c r="AG348" i="81"/>
  <c r="AH348" i="81" s="1"/>
  <c r="AG460" i="81"/>
  <c r="AH460" i="81" s="1"/>
  <c r="AG217" i="81"/>
  <c r="AH217" i="81" s="1"/>
  <c r="AG322" i="81"/>
  <c r="AH322" i="81" s="1"/>
  <c r="AG416" i="81"/>
  <c r="AH416" i="81" s="1"/>
  <c r="AG536" i="81"/>
  <c r="AH536" i="81" s="1"/>
  <c r="AG785" i="81"/>
  <c r="AH785" i="81" s="1"/>
  <c r="AG414" i="81"/>
  <c r="AH414" i="81" s="1"/>
  <c r="AG539" i="81"/>
  <c r="AH539" i="81" s="1"/>
  <c r="AG633" i="81"/>
  <c r="AH633" i="81" s="1"/>
  <c r="AG689" i="81"/>
  <c r="AH689" i="81" s="1"/>
  <c r="AK689" i="81" s="1"/>
  <c r="AG686" i="81"/>
  <c r="AH686" i="81" s="1"/>
  <c r="AG65" i="81"/>
  <c r="AH65" i="81" s="1"/>
  <c r="AG489" i="81"/>
  <c r="AH489" i="81" s="1"/>
  <c r="AG523" i="81"/>
  <c r="AH523" i="81" s="1"/>
  <c r="AG388" i="81"/>
  <c r="AH388" i="81" s="1"/>
  <c r="AG257" i="81"/>
  <c r="AH257" i="81" s="1"/>
  <c r="AG447" i="81"/>
  <c r="AH447" i="81" s="1"/>
  <c r="AG283" i="81"/>
  <c r="AH283" i="81" s="1"/>
  <c r="AG734" i="81"/>
  <c r="AH734" i="81" s="1"/>
  <c r="AK734" i="81" s="1"/>
  <c r="AG73" i="81"/>
  <c r="AH73" i="81" s="1"/>
  <c r="AG112" i="81"/>
  <c r="AH112" i="81" s="1"/>
  <c r="AG625" i="81"/>
  <c r="AH625" i="81" s="1"/>
  <c r="AK625" i="81" s="1"/>
  <c r="AG650" i="81"/>
  <c r="AH650" i="81" s="1"/>
  <c r="AG702" i="81"/>
  <c r="AH702" i="81" s="1"/>
  <c r="AG784" i="81"/>
  <c r="AH784" i="81" s="1"/>
  <c r="AG403" i="81"/>
  <c r="AH403" i="81" s="1"/>
  <c r="AG162" i="81"/>
  <c r="AH162" i="81" s="1"/>
  <c r="AG440" i="81"/>
  <c r="AH440" i="81" s="1"/>
  <c r="AG249" i="81"/>
  <c r="AH249" i="81" s="1"/>
  <c r="AG138" i="81"/>
  <c r="AH138" i="81" s="1"/>
  <c r="AG125" i="81"/>
  <c r="AH125" i="81" s="1"/>
  <c r="AG657" i="81"/>
  <c r="AH657" i="81" s="1"/>
  <c r="AG733" i="81"/>
  <c r="AH733" i="81" s="1"/>
  <c r="AK733" i="81" s="1"/>
  <c r="AG585" i="81"/>
  <c r="AH585" i="81" s="1"/>
  <c r="AG684" i="81"/>
  <c r="AH684" i="81" s="1"/>
  <c r="AG749" i="81"/>
  <c r="AH749" i="81" s="1"/>
  <c r="AG366" i="81"/>
  <c r="AH366" i="81" s="1"/>
  <c r="AG411" i="81"/>
  <c r="AH411" i="81" s="1"/>
  <c r="AG529" i="81"/>
  <c r="AH529" i="81" s="1"/>
  <c r="AG752" i="81"/>
  <c r="AH752" i="81" s="1"/>
  <c r="AK752" i="81" s="1"/>
  <c r="AG410" i="81"/>
  <c r="AH410" i="81" s="1"/>
  <c r="AG47" i="81"/>
  <c r="AH47" i="81" s="1"/>
  <c r="AG155" i="81"/>
  <c r="AH155" i="81" s="1"/>
  <c r="AG664" i="81"/>
  <c r="AH664" i="81" s="1"/>
  <c r="AG142" i="81"/>
  <c r="AH142" i="81" s="1"/>
  <c r="AG672" i="81"/>
  <c r="AH672" i="81" s="1"/>
  <c r="AG173" i="81"/>
  <c r="AH173" i="81" s="1"/>
  <c r="AG294" i="81"/>
  <c r="AH294" i="81" s="1"/>
  <c r="AG232" i="81"/>
  <c r="AH232" i="81" s="1"/>
  <c r="AG363" i="81"/>
  <c r="AH363" i="81" s="1"/>
  <c r="AG291" i="81"/>
  <c r="AH291" i="81" s="1"/>
  <c r="AG740" i="81"/>
  <c r="AH740" i="81" s="1"/>
  <c r="AK740" i="81" s="1"/>
  <c r="AG387" i="81"/>
  <c r="AH387" i="81" s="1"/>
  <c r="AG565" i="81"/>
  <c r="AH565" i="81" s="1"/>
  <c r="AG243" i="81"/>
  <c r="AH243" i="81" s="1"/>
  <c r="AG485" i="81"/>
  <c r="AH485" i="81" s="1"/>
  <c r="AG355" i="81"/>
  <c r="AH355" i="81" s="1"/>
  <c r="AG64" i="81"/>
  <c r="AH64" i="81" s="1"/>
  <c r="AG732" i="81"/>
  <c r="AH732" i="81" s="1"/>
  <c r="AG579" i="81"/>
  <c r="AH579" i="81" s="1"/>
  <c r="AG186" i="81"/>
  <c r="AH186" i="81" s="1"/>
  <c r="AG558" i="81"/>
  <c r="AH558" i="81" s="1"/>
  <c r="AG66" i="81"/>
  <c r="AH66" i="81" s="1"/>
  <c r="AG102" i="81"/>
  <c r="AH102" i="81" s="1"/>
  <c r="AG682" i="81"/>
  <c r="AH682" i="81" s="1"/>
  <c r="AG4" i="81"/>
  <c r="AH4" i="81" s="1"/>
  <c r="AG117" i="81"/>
  <c r="AH117" i="81" s="1"/>
  <c r="AG578" i="81"/>
  <c r="AH578" i="81" s="1"/>
  <c r="AG317" i="81"/>
  <c r="AH317" i="81" s="1"/>
  <c r="AG312" i="81"/>
  <c r="AH312" i="81" s="1"/>
  <c r="AG397" i="81"/>
  <c r="AH397" i="81" s="1"/>
  <c r="AG313" i="81"/>
  <c r="AH313" i="81" s="1"/>
  <c r="AG196" i="81"/>
  <c r="AH196" i="81" s="1"/>
  <c r="AG524" i="81"/>
  <c r="AH524" i="81" s="1"/>
  <c r="AG164" i="81"/>
  <c r="AH164" i="81" s="1"/>
  <c r="AG639" i="81"/>
  <c r="AH639" i="81" s="1"/>
  <c r="AK639" i="81" s="1"/>
  <c r="AG324" i="81"/>
  <c r="AH324" i="81" s="1"/>
  <c r="AK324" i="81" s="1"/>
  <c r="AG577" i="81"/>
  <c r="AH577" i="81" s="1"/>
  <c r="AG72" i="81"/>
  <c r="AH72" i="81" s="1"/>
  <c r="AG51" i="81"/>
  <c r="AH51" i="81" s="1"/>
  <c r="AG179" i="81"/>
  <c r="AH179" i="81" s="1"/>
  <c r="AG192" i="81"/>
  <c r="AH192" i="81" s="1"/>
  <c r="AG610" i="81"/>
  <c r="AH610" i="81" s="1"/>
  <c r="AG357" i="81"/>
  <c r="AH357" i="81" s="1"/>
  <c r="AG153" i="81"/>
  <c r="AH153" i="81" s="1"/>
  <c r="AG413" i="81"/>
  <c r="AH413" i="81" s="1"/>
  <c r="AG783" i="81"/>
  <c r="AH783" i="81" s="1"/>
  <c r="AG429" i="81"/>
  <c r="AH429" i="81" s="1"/>
  <c r="AG454" i="81"/>
  <c r="AH454" i="81" s="1"/>
  <c r="AG621" i="81"/>
  <c r="AH621" i="81" s="1"/>
  <c r="AG608" i="81"/>
  <c r="AH608" i="81" s="1"/>
  <c r="AG477" i="81"/>
  <c r="AH477" i="81" s="1"/>
  <c r="AG527" i="81"/>
  <c r="AH527" i="81" s="1"/>
  <c r="AG90" i="81"/>
  <c r="AH90" i="81" s="1"/>
  <c r="AG519" i="81"/>
  <c r="AH519" i="81" s="1"/>
  <c r="AG595" i="81"/>
  <c r="AH595" i="81" s="1"/>
  <c r="AK595" i="81" s="1"/>
  <c r="AG773" i="81"/>
  <c r="AH773" i="81" s="1"/>
  <c r="AG669" i="81"/>
  <c r="AH669" i="81" s="1"/>
  <c r="AK669" i="81" s="1"/>
  <c r="AG135" i="81"/>
  <c r="AH135" i="81" s="1"/>
  <c r="AG475" i="81"/>
  <c r="AH475" i="81" s="1"/>
  <c r="AG499" i="81"/>
  <c r="AH499" i="81" s="1"/>
  <c r="AG229" i="81"/>
  <c r="AH229" i="81" s="1"/>
  <c r="AG131" i="81"/>
  <c r="AH131" i="81" s="1"/>
  <c r="AG141" i="81"/>
  <c r="AH141" i="81" s="1"/>
  <c r="AG570" i="81"/>
  <c r="AH570" i="81" s="1"/>
  <c r="AG622" i="81"/>
  <c r="AH622" i="81" s="1"/>
  <c r="AK622" i="81" s="1"/>
  <c r="AG244" i="81"/>
  <c r="AH244" i="81" s="1"/>
  <c r="AG634" i="81"/>
  <c r="AH634" i="81" s="1"/>
  <c r="AK634" i="81" s="1"/>
  <c r="AG604" i="81"/>
  <c r="AH604" i="81" s="1"/>
  <c r="AG668" i="81"/>
  <c r="AH668" i="81" s="1"/>
  <c r="AK668" i="81" s="1"/>
  <c r="AG378" i="81"/>
  <c r="AH378" i="81" s="1"/>
  <c r="AG549" i="81"/>
  <c r="AH549" i="81" s="1"/>
  <c r="AG110" i="81"/>
  <c r="AH110" i="81" s="1"/>
  <c r="AG430" i="81"/>
  <c r="AH430" i="81" s="1"/>
  <c r="AG194" i="81"/>
  <c r="AH194" i="81" s="1"/>
  <c r="AG651" i="81"/>
  <c r="AH651" i="81" s="1"/>
  <c r="AG57" i="81"/>
  <c r="AH57" i="81" s="1"/>
  <c r="AG84" i="81"/>
  <c r="AH84" i="81" s="1"/>
  <c r="AG601" i="81"/>
  <c r="AH601" i="81" s="1"/>
  <c r="AG738" i="81"/>
  <c r="AH738" i="81" s="1"/>
  <c r="AG321" i="81"/>
  <c r="AH321" i="81" s="1"/>
  <c r="AG55" i="81"/>
  <c r="AH55" i="81" s="1"/>
  <c r="AG231" i="81"/>
  <c r="AH231" i="81" s="1"/>
  <c r="AG228" i="81"/>
  <c r="AH228" i="81" s="1"/>
  <c r="AG367" i="81"/>
  <c r="AH367" i="81" s="1"/>
  <c r="AG538" i="81"/>
  <c r="AH538" i="81" s="1"/>
  <c r="AG441" i="81"/>
  <c r="AH441" i="81" s="1"/>
  <c r="AG562" i="81"/>
  <c r="AH562" i="81" s="1"/>
  <c r="AG693" i="81"/>
  <c r="AH693" i="81" s="1"/>
  <c r="AG129" i="81"/>
  <c r="AH129" i="81" s="1"/>
  <c r="AG369" i="81"/>
  <c r="AH369" i="81" s="1"/>
  <c r="AG438" i="81"/>
  <c r="AH438" i="81" s="1"/>
  <c r="AG624" i="81"/>
  <c r="AH624" i="81" s="1"/>
  <c r="AG695" i="81"/>
  <c r="AH695" i="81" s="1"/>
  <c r="AG649" i="81"/>
  <c r="AH649" i="81" s="1"/>
  <c r="AG479" i="81"/>
  <c r="AH479" i="81" s="1"/>
  <c r="AG265" i="81"/>
  <c r="AH265" i="81" s="1"/>
  <c r="AG92" i="81"/>
  <c r="AH92" i="81" s="1"/>
  <c r="AG320" i="81"/>
  <c r="AH320" i="81" s="1"/>
  <c r="AG395" i="81"/>
  <c r="AH395" i="81" s="1"/>
  <c r="AG679" i="81"/>
  <c r="AH679" i="81" s="1"/>
  <c r="AK679" i="81" s="1"/>
  <c r="AG169" i="81"/>
  <c r="AH169" i="81" s="1"/>
  <c r="AG673" i="81"/>
  <c r="AH673" i="81" s="1"/>
  <c r="AK673" i="81" s="1"/>
  <c r="AG678" i="81"/>
  <c r="AH678" i="81" s="1"/>
  <c r="AG560" i="81"/>
  <c r="AH560" i="81" s="1"/>
  <c r="AG534" i="81"/>
  <c r="AH534" i="81" s="1"/>
  <c r="AG165" i="81"/>
  <c r="AH165" i="81" s="1"/>
  <c r="AG292" i="81"/>
  <c r="AH292" i="81" s="1"/>
  <c r="AG115" i="81"/>
  <c r="AH115" i="81" s="1"/>
  <c r="AG591" i="81"/>
  <c r="AH591" i="81" s="1"/>
  <c r="AK591" i="81" s="1"/>
  <c r="AG782" i="81"/>
  <c r="AH782" i="81" s="1"/>
  <c r="AG745" i="81"/>
  <c r="AH745" i="81" s="1"/>
  <c r="AG146" i="81"/>
  <c r="AH146" i="81" s="1"/>
  <c r="AG157" i="81"/>
  <c r="AH157" i="81" s="1"/>
  <c r="AG683" i="81"/>
  <c r="AH683" i="81" s="1"/>
  <c r="AG248" i="81"/>
  <c r="AH248" i="81" s="1"/>
  <c r="AG543" i="81"/>
  <c r="AH543" i="81" s="1"/>
  <c r="AG750" i="81"/>
  <c r="AH750" i="81" s="1"/>
  <c r="AG746" i="81"/>
  <c r="AH746" i="81" s="1"/>
  <c r="AK746" i="81" s="1"/>
  <c r="AG661" i="81"/>
  <c r="AH661" i="81" s="1"/>
  <c r="AG408" i="81"/>
  <c r="AH408" i="81" s="1"/>
  <c r="AG481" i="81"/>
  <c r="AH481" i="81" s="1"/>
  <c r="AG674" i="81"/>
  <c r="AH674" i="81" s="1"/>
  <c r="AG219" i="81"/>
  <c r="AH219" i="81" s="1"/>
  <c r="AG612" i="81"/>
  <c r="AH612" i="81" s="1"/>
  <c r="AG111" i="81"/>
  <c r="AH111" i="81" s="1"/>
  <c r="AG593" i="81"/>
  <c r="AH593" i="81" s="1"/>
  <c r="AG277" i="81"/>
  <c r="AH277" i="81" s="1"/>
  <c r="AG271" i="81"/>
  <c r="AH271" i="81" s="1"/>
  <c r="AG482" i="81"/>
  <c r="AH482" i="81" s="1"/>
  <c r="AG510" i="81"/>
  <c r="AH510" i="81" s="1"/>
  <c r="AG151" i="81"/>
  <c r="AH151" i="81" s="1"/>
  <c r="AG629" i="81"/>
  <c r="AH629" i="81" s="1"/>
  <c r="AK629" i="81" s="1"/>
  <c r="AG149" i="81"/>
  <c r="AH149" i="81" s="1"/>
  <c r="AG215" i="81"/>
  <c r="AH215" i="81" s="1"/>
  <c r="AG425" i="81"/>
  <c r="AH425" i="81" s="1"/>
  <c r="AG520" i="81"/>
  <c r="AH520" i="81" s="1"/>
  <c r="AG373" i="81"/>
  <c r="AH373" i="81" s="1"/>
  <c r="AG347" i="81"/>
  <c r="AH347" i="81" s="1"/>
  <c r="AG685" i="81"/>
  <c r="AH685" i="81" s="1"/>
  <c r="AG483" i="81"/>
  <c r="AH483" i="81" s="1"/>
  <c r="AG701" i="81"/>
  <c r="AH701" i="81" s="1"/>
  <c r="AG451" i="81"/>
  <c r="AH451" i="81" s="1"/>
  <c r="AG201" i="81"/>
  <c r="AH201" i="81" s="1"/>
  <c r="AG233" i="81"/>
  <c r="AH233" i="81" s="1"/>
  <c r="AG361" i="81"/>
  <c r="AH361" i="81" s="1"/>
  <c r="AG158" i="81"/>
  <c r="AH158" i="81" s="1"/>
  <c r="AG470" i="81"/>
  <c r="AH470" i="81" s="1"/>
  <c r="AG584" i="81"/>
  <c r="AH584" i="81" s="1"/>
  <c r="AG605" i="81"/>
  <c r="AH605" i="81" s="1"/>
  <c r="AG220" i="81"/>
  <c r="AH220" i="81" s="1"/>
  <c r="AG329" i="81"/>
  <c r="AH329" i="81" s="1"/>
  <c r="AG501" i="81"/>
  <c r="AH501" i="81" s="1"/>
  <c r="AG537" i="81"/>
  <c r="AH537" i="81" s="1"/>
  <c r="AG778" i="81"/>
  <c r="AH778" i="81" s="1"/>
  <c r="AG197" i="81"/>
  <c r="AH197" i="81" s="1"/>
  <c r="AG698" i="81"/>
  <c r="AH698" i="81" s="1"/>
  <c r="AG326" i="81"/>
  <c r="AH326" i="81" s="1"/>
  <c r="AG300" i="81"/>
  <c r="AH300" i="81" s="1"/>
  <c r="AG225" i="81"/>
  <c r="AH225" i="81" s="1"/>
  <c r="AG39" i="81"/>
  <c r="AH39" i="81" s="1"/>
  <c r="AG356" i="81"/>
  <c r="AH356" i="81" s="1"/>
  <c r="AG202" i="81"/>
  <c r="AH202" i="81" s="1"/>
  <c r="AG303" i="81"/>
  <c r="AH303" i="81" s="1"/>
  <c r="AG671" i="81"/>
  <c r="AH671" i="81" s="1"/>
  <c r="AG185" i="81"/>
  <c r="AH185" i="81" s="1"/>
  <c r="AG48" i="81"/>
  <c r="AH48" i="81" s="1"/>
  <c r="AG462" i="81"/>
  <c r="AH462" i="81" s="1"/>
  <c r="AG697" i="81"/>
  <c r="AH697" i="81" s="1"/>
  <c r="AK697" i="81" s="1"/>
  <c r="AG398" i="81"/>
  <c r="AH398" i="81" s="1"/>
  <c r="AG535" i="81"/>
  <c r="AH535" i="81" s="1"/>
  <c r="AG753" i="81"/>
  <c r="AH753" i="81" s="1"/>
  <c r="AK753" i="81" s="1"/>
  <c r="AG564" i="81"/>
  <c r="AH564" i="81" s="1"/>
  <c r="AG276" i="81"/>
  <c r="AH276" i="81" s="1"/>
  <c r="AG365" i="81"/>
  <c r="AH365" i="81" s="1"/>
  <c r="AG287" i="81"/>
  <c r="AH287" i="81" s="1"/>
  <c r="AG79" i="81"/>
  <c r="AH79" i="81" s="1"/>
  <c r="AG236" i="81"/>
  <c r="AH236" i="81" s="1"/>
  <c r="AG128" i="81"/>
  <c r="AH128" i="81" s="1"/>
  <c r="AG424" i="81"/>
  <c r="AH424" i="81" s="1"/>
  <c r="AG309" i="81"/>
  <c r="AH309" i="81" s="1"/>
  <c r="AK309" i="81" s="1"/>
  <c r="AG103" i="81"/>
  <c r="AH103" i="81" s="1"/>
  <c r="AG607" i="81"/>
  <c r="AH607" i="81" s="1"/>
  <c r="AG652" i="81"/>
  <c r="AH652" i="81" s="1"/>
  <c r="AG521" i="81"/>
  <c r="AH521" i="81" s="1"/>
  <c r="AG600" i="81"/>
  <c r="AH600" i="81" s="1"/>
  <c r="AK600" i="81" s="1"/>
  <c r="AG177" i="81"/>
  <c r="AH177" i="81" s="1"/>
  <c r="AG644" i="81"/>
  <c r="AH644" i="81" s="1"/>
  <c r="AK644" i="81" s="1"/>
  <c r="AG586" i="81"/>
  <c r="AH586" i="81" s="1"/>
  <c r="AK586" i="81" s="1"/>
  <c r="AG113" i="81"/>
  <c r="AH113" i="81" s="1"/>
  <c r="AG404" i="81"/>
  <c r="AH404" i="81" s="1"/>
  <c r="AG208" i="81"/>
  <c r="AH208" i="81" s="1"/>
  <c r="AG263" i="81"/>
  <c r="AH263" i="81" s="1"/>
  <c r="AG551" i="81"/>
  <c r="AH551" i="81" s="1"/>
  <c r="AG375" i="81"/>
  <c r="AH375" i="81" s="1"/>
  <c r="AG748" i="81"/>
  <c r="AH748" i="81" s="1"/>
  <c r="AK748" i="81" s="1"/>
  <c r="AG209" i="81"/>
  <c r="AH209" i="81" s="1"/>
  <c r="AG180" i="81"/>
  <c r="AH180" i="81" s="1"/>
  <c r="AG156" i="81"/>
  <c r="AH156" i="81" s="1"/>
  <c r="AG364" i="81"/>
  <c r="AH364" i="81" s="1"/>
  <c r="AG449" i="81"/>
  <c r="AH449" i="81" s="1"/>
  <c r="AG100" i="81"/>
  <c r="AH100" i="81" s="1"/>
  <c r="AG351" i="81"/>
  <c r="AH351" i="81" s="1"/>
  <c r="AG663" i="81"/>
  <c r="AH663" i="81" s="1"/>
  <c r="AG405" i="81"/>
  <c r="AH405" i="81" s="1"/>
  <c r="AG582" i="81"/>
  <c r="AH582" i="81" s="1"/>
  <c r="AG216" i="81"/>
  <c r="AH216" i="81" s="1"/>
  <c r="AG382" i="81"/>
  <c r="AH382" i="81" s="1"/>
  <c r="AG402" i="81"/>
  <c r="AH402" i="81" s="1"/>
  <c r="AG104" i="81"/>
  <c r="AH104" i="81" s="1"/>
  <c r="AG445" i="81"/>
  <c r="AH445" i="81" s="1"/>
  <c r="AG145" i="81"/>
  <c r="AH145" i="81" s="1"/>
  <c r="AG95" i="81"/>
  <c r="AH95" i="81" s="1"/>
  <c r="AG98" i="81"/>
  <c r="AH98" i="81" s="1"/>
  <c r="AG63" i="81"/>
  <c r="AH63" i="81" s="1"/>
  <c r="AG223" i="81"/>
  <c r="AH223" i="81" s="1"/>
  <c r="AG436" i="81"/>
  <c r="AH436" i="81" s="1"/>
  <c r="AG53" i="81"/>
  <c r="AH53" i="81" s="1"/>
  <c r="AG91" i="81"/>
  <c r="AH91" i="81" s="1"/>
  <c r="AG359" i="81"/>
  <c r="AH359" i="81" s="1"/>
  <c r="AG506" i="81"/>
  <c r="AH506" i="81" s="1"/>
  <c r="AG350" i="81"/>
  <c r="AH350" i="81" s="1"/>
  <c r="AG703" i="81"/>
  <c r="AH703" i="81" s="1"/>
  <c r="AG371" i="81"/>
  <c r="AH371" i="81" s="1"/>
  <c r="AG708" i="81"/>
  <c r="AH708" i="81" s="1"/>
  <c r="AG568" i="81"/>
  <c r="AH568" i="81" s="1"/>
  <c r="AG465" i="81"/>
  <c r="AH465" i="81" s="1"/>
  <c r="AG188" i="81"/>
  <c r="AH188" i="81" s="1"/>
  <c r="AG412" i="81"/>
  <c r="AH412" i="81" s="1"/>
  <c r="AG204" i="81"/>
  <c r="AH204" i="81" s="1"/>
  <c r="AG494" i="81"/>
  <c r="AH494" i="81" s="1"/>
  <c r="AG140" i="81" l="1"/>
  <c r="AH140" i="81" s="1"/>
  <c r="AG759" i="81"/>
  <c r="AH759" i="81" s="1"/>
  <c r="H2" i="78"/>
  <c r="L1383" i="52"/>
  <c r="M1383" i="52" s="1"/>
  <c r="R3" i="58"/>
  <c r="K1383" i="52"/>
  <c r="AT5" i="53"/>
  <c r="AP5" i="53"/>
  <c r="AN5" i="77"/>
  <c r="AK5" i="77"/>
  <c r="AE5" i="53"/>
  <c r="AD5" i="53"/>
  <c r="F38" i="55"/>
  <c r="E38" i="55"/>
  <c r="BC545" i="82" l="1"/>
  <c r="BB545" i="82"/>
  <c r="BB651" i="82"/>
  <c r="BC651" i="82"/>
  <c r="BB788" i="82"/>
  <c r="BC788" i="82"/>
  <c r="B572" i="81"/>
  <c r="G572" i="81"/>
  <c r="J2" i="78"/>
  <c r="K2" i="78"/>
  <c r="AA84" i="58" l="1"/>
  <c r="AA52" i="58"/>
  <c r="AB78" i="58"/>
  <c r="AB71" i="58"/>
  <c r="AB39" i="58"/>
  <c r="AB62" i="58"/>
  <c r="AB76" i="58"/>
  <c r="AA67" i="58"/>
  <c r="AA73" i="58"/>
  <c r="AA54" i="58"/>
  <c r="AB77" i="58"/>
  <c r="AB45" i="58"/>
  <c r="AB43" i="58"/>
  <c r="AA80" i="58"/>
  <c r="AA48" i="58"/>
  <c r="AB58" i="58"/>
  <c r="AB84" i="58"/>
  <c r="AB67" i="58"/>
  <c r="AB50" i="58"/>
  <c r="AB60" i="58"/>
  <c r="AA63" i="58"/>
  <c r="AA69" i="58"/>
  <c r="AA82" i="58"/>
  <c r="AA50" i="58"/>
  <c r="AA57" i="58"/>
  <c r="AB73" i="58"/>
  <c r="AB41" i="58"/>
  <c r="AA71" i="58"/>
  <c r="AA76" i="58"/>
  <c r="AA44" i="58"/>
  <c r="AB46" i="58"/>
  <c r="AB68" i="58"/>
  <c r="AB63" i="58"/>
  <c r="AB38" i="58"/>
  <c r="AB44" i="58"/>
  <c r="AA59" i="58"/>
  <c r="AA53" i="58"/>
  <c r="AA78" i="58"/>
  <c r="AA46" i="58"/>
  <c r="AB69" i="58"/>
  <c r="AB37" i="58"/>
  <c r="AA39" i="58"/>
  <c r="AB48" i="58"/>
  <c r="AA72" i="58"/>
  <c r="AA40" i="58"/>
  <c r="AB52" i="58"/>
  <c r="AB59" i="58"/>
  <c r="AA55" i="58"/>
  <c r="AA41" i="58"/>
  <c r="AA74" i="58"/>
  <c r="AA42" i="58"/>
  <c r="AB72" i="58"/>
  <c r="AB65" i="58"/>
  <c r="AB75" i="58"/>
  <c r="AA68" i="58"/>
  <c r="AB55" i="58"/>
  <c r="AA81" i="58"/>
  <c r="AA83" i="58"/>
  <c r="AA51" i="58"/>
  <c r="AB70" i="58"/>
  <c r="AA70" i="58"/>
  <c r="AA38" i="58"/>
  <c r="AB56" i="58"/>
  <c r="AB61" i="58"/>
  <c r="AB81" i="58"/>
  <c r="AA64" i="58"/>
  <c r="AA77" i="58"/>
  <c r="AB83" i="58"/>
  <c r="AB51" i="58"/>
  <c r="AB82" i="58"/>
  <c r="AA65" i="58"/>
  <c r="AA79" i="58"/>
  <c r="AA47" i="58"/>
  <c r="AB54" i="58"/>
  <c r="AB80" i="58"/>
  <c r="AA66" i="58"/>
  <c r="AB40" i="58"/>
  <c r="AB57" i="58"/>
  <c r="AB66" i="58"/>
  <c r="AB49" i="58"/>
  <c r="AA60" i="58"/>
  <c r="AA61" i="58"/>
  <c r="AB79" i="58"/>
  <c r="AB47" i="58"/>
  <c r="AB74" i="58"/>
  <c r="AA49" i="58"/>
  <c r="AA75" i="58"/>
  <c r="AA43" i="58"/>
  <c r="AB42" i="58"/>
  <c r="AB64" i="58"/>
  <c r="AA62" i="58"/>
  <c r="AB53" i="58"/>
  <c r="AA37" i="58"/>
  <c r="AA58" i="58"/>
  <c r="AA56" i="58"/>
  <c r="AA45" i="58"/>
  <c r="N1299" i="52"/>
  <c r="N783" i="52"/>
  <c r="N1401" i="52"/>
  <c r="N1097" i="52"/>
  <c r="N230" i="52"/>
  <c r="N722" i="52"/>
  <c r="N767" i="52"/>
  <c r="N397" i="52"/>
  <c r="N967" i="52"/>
  <c r="N937" i="52"/>
  <c r="N974" i="52"/>
  <c r="N231" i="52"/>
  <c r="N803" i="52"/>
  <c r="N1456" i="52"/>
  <c r="N716" i="52"/>
  <c r="N801" i="52"/>
  <c r="N238" i="52"/>
  <c r="N1085" i="52"/>
  <c r="N226" i="52"/>
  <c r="N280" i="52"/>
  <c r="N729" i="52"/>
  <c r="N267" i="52"/>
  <c r="N903" i="52"/>
  <c r="N269" i="52"/>
  <c r="N1378" i="52"/>
  <c r="N1400" i="52"/>
  <c r="N1016" i="52"/>
  <c r="N770" i="52"/>
  <c r="N566" i="52"/>
  <c r="N1464" i="52"/>
  <c r="N649" i="52"/>
  <c r="N275" i="52"/>
  <c r="N737" i="52"/>
  <c r="N1084" i="52"/>
  <c r="N703" i="52"/>
  <c r="N781" i="52"/>
  <c r="N402" i="52"/>
  <c r="N1314" i="52"/>
  <c r="N1102" i="52"/>
  <c r="N800" i="52"/>
  <c r="N1313" i="52"/>
  <c r="N281" i="52"/>
  <c r="N102" i="52"/>
  <c r="N1074" i="52"/>
  <c r="N515" i="52"/>
  <c r="N951" i="52"/>
  <c r="N196" i="52"/>
  <c r="N723" i="52"/>
  <c r="N1392" i="52"/>
  <c r="N992" i="52"/>
  <c r="N940" i="52"/>
  <c r="N981" i="52"/>
  <c r="N569" i="52"/>
  <c r="N910" i="52"/>
  <c r="N568" i="52"/>
  <c r="N745" i="52"/>
  <c r="N1081" i="52"/>
  <c r="N978" i="52"/>
  <c r="N780" i="52"/>
  <c r="N650" i="52"/>
  <c r="N907" i="52"/>
  <c r="N1082" i="52"/>
  <c r="N920" i="52"/>
  <c r="N905" i="52"/>
  <c r="N1080" i="52"/>
  <c r="N26" i="52"/>
  <c r="N375" i="52"/>
  <c r="N166" i="52"/>
  <c r="N268" i="52"/>
  <c r="N908" i="52"/>
  <c r="N462" i="52"/>
  <c r="N769" i="52"/>
  <c r="N972" i="52"/>
  <c r="N921" i="52"/>
  <c r="N724" i="52"/>
  <c r="N904" i="52"/>
  <c r="N765" i="52"/>
  <c r="N560" i="52"/>
  <c r="N1316" i="52"/>
  <c r="N952" i="52"/>
  <c r="N96" i="52"/>
  <c r="N772" i="52"/>
  <c r="N1253" i="52"/>
  <c r="N13" i="52"/>
  <c r="N768" i="52"/>
  <c r="N457" i="52"/>
  <c r="N657" i="52"/>
  <c r="N979" i="52"/>
  <c r="N738" i="52"/>
  <c r="N900" i="52"/>
  <c r="N953" i="52"/>
  <c r="N208" i="52"/>
  <c r="N443" i="52"/>
  <c r="N919" i="52"/>
  <c r="N408" i="52"/>
  <c r="N909" i="52"/>
  <c r="N1393" i="52"/>
  <c r="N689" i="52"/>
  <c r="N1481" i="52"/>
  <c r="N906" i="52"/>
  <c r="N980" i="52"/>
  <c r="N1330" i="52"/>
  <c r="N243" i="52"/>
  <c r="N720" i="52"/>
  <c r="N1254" i="52"/>
  <c r="N1101" i="52"/>
  <c r="N746" i="52"/>
  <c r="N1312" i="52"/>
  <c r="N1415" i="52"/>
  <c r="N1096" i="52"/>
  <c r="N354" i="52"/>
  <c r="N728" i="52"/>
  <c r="N1083" i="52"/>
  <c r="N802" i="52"/>
  <c r="N999" i="52"/>
  <c r="N782" i="52"/>
  <c r="N274" i="52"/>
  <c r="N1255" i="52"/>
  <c r="N718" i="52"/>
  <c r="N693" i="52"/>
  <c r="N726" i="52"/>
  <c r="N717" i="52"/>
  <c r="CF5" i="77"/>
  <c r="N372" i="52"/>
  <c r="N519" i="52"/>
  <c r="N357" i="52"/>
  <c r="N661" i="52"/>
  <c r="N395" i="52"/>
  <c r="N60" i="52"/>
  <c r="N232" i="52"/>
  <c r="N1012" i="52"/>
  <c r="N616" i="52"/>
  <c r="N1098" i="52"/>
  <c r="N216" i="52"/>
  <c r="N156" i="52"/>
  <c r="N168" i="52"/>
  <c r="N396" i="52"/>
  <c r="N129" i="52"/>
  <c r="N248" i="52"/>
  <c r="N1079" i="52"/>
  <c r="N698" i="52"/>
  <c r="N445" i="52"/>
  <c r="N90" i="52"/>
  <c r="N91" i="52"/>
  <c r="N956" i="52"/>
  <c r="N914" i="52"/>
  <c r="N464" i="52"/>
  <c r="N552" i="52"/>
  <c r="N228" i="52"/>
  <c r="N550" i="52"/>
  <c r="N959" i="52"/>
  <c r="N244" i="52"/>
  <c r="N982" i="52"/>
  <c r="N688" i="52"/>
  <c r="N988" i="52"/>
  <c r="N946" i="52"/>
  <c r="N454" i="52"/>
  <c r="N1087" i="52"/>
  <c r="N1013" i="52"/>
  <c r="N351" i="52"/>
  <c r="N682" i="52"/>
  <c r="N1399" i="52"/>
  <c r="N549" i="52"/>
  <c r="N990" i="52"/>
  <c r="N986" i="52"/>
  <c r="N917" i="52"/>
  <c r="N659" i="52"/>
  <c r="N918" i="52"/>
  <c r="N664" i="52"/>
  <c r="N786" i="52"/>
  <c r="N775" i="52"/>
  <c r="N353" i="52"/>
  <c r="N272" i="52"/>
  <c r="N460" i="52"/>
  <c r="N615" i="52"/>
  <c r="N715" i="52"/>
  <c r="N957" i="52"/>
  <c r="N247" i="52"/>
  <c r="N943" i="52"/>
  <c r="N1018" i="52"/>
  <c r="N1099" i="52"/>
  <c r="N1485" i="52"/>
  <c r="N1015" i="52"/>
  <c r="N916" i="52"/>
  <c r="N1010" i="52"/>
  <c r="N983" i="52"/>
  <c r="N249" i="52"/>
  <c r="N1394" i="52"/>
  <c r="N721" i="52"/>
  <c r="N165" i="52"/>
  <c r="N804" i="52"/>
  <c r="N1011" i="52"/>
  <c r="N766" i="52"/>
  <c r="N1094" i="52"/>
  <c r="N352" i="52"/>
  <c r="N1095" i="52"/>
  <c r="N1480" i="52"/>
  <c r="N270" i="52"/>
  <c r="N985" i="52"/>
  <c r="N799" i="52"/>
  <c r="N742" i="52"/>
  <c r="N1396" i="52"/>
  <c r="N355" i="52"/>
  <c r="N955" i="52"/>
  <c r="N975" i="52"/>
  <c r="N563" i="52"/>
  <c r="N989" i="52"/>
  <c r="N547" i="52"/>
  <c r="N987" i="52"/>
  <c r="N277" i="52"/>
  <c r="N663" i="52"/>
  <c r="N245" i="52"/>
  <c r="N103" i="52"/>
  <c r="N1329" i="52"/>
  <c r="N546" i="52"/>
  <c r="N962" i="52"/>
  <c r="N660" i="52"/>
  <c r="N371" i="52"/>
  <c r="N1024" i="52"/>
  <c r="N1126" i="52"/>
  <c r="N1398" i="52"/>
  <c r="N1017" i="52"/>
  <c r="N283" i="52"/>
  <c r="N1002" i="52"/>
  <c r="N250" i="52"/>
  <c r="N791" i="52"/>
  <c r="N1014" i="52"/>
  <c r="N785" i="52"/>
  <c r="N1482" i="52"/>
  <c r="N1421" i="52"/>
  <c r="N915" i="52"/>
  <c r="N78" i="52"/>
  <c r="N958" i="52"/>
  <c r="N784" i="52"/>
  <c r="N239" i="52"/>
  <c r="N1395" i="52"/>
  <c r="N398" i="52"/>
  <c r="N562" i="52"/>
  <c r="N984" i="52"/>
  <c r="N666" i="52"/>
  <c r="N356" i="52"/>
  <c r="N973" i="52"/>
  <c r="N1473" i="52"/>
  <c r="N960" i="52"/>
  <c r="N790" i="52"/>
  <c r="N282" i="52"/>
  <c r="N1093" i="52"/>
  <c r="N954" i="52"/>
  <c r="N350" i="52"/>
  <c r="N273" i="52"/>
  <c r="N1459" i="52"/>
  <c r="N1474" i="52"/>
  <c r="N895" i="52"/>
  <c r="N719" i="52"/>
  <c r="N548" i="52"/>
  <c r="N558" i="52"/>
  <c r="N229" i="52"/>
  <c r="N1019" i="52"/>
  <c r="N1100" i="52"/>
  <c r="N246" i="52"/>
  <c r="N961" i="52"/>
  <c r="N658" i="52"/>
  <c r="N665" i="52"/>
  <c r="N551" i="52"/>
  <c r="N1009" i="52"/>
  <c r="N1086" i="52"/>
  <c r="N1397" i="52"/>
  <c r="N1260" i="52"/>
  <c r="N1476" i="52"/>
  <c r="BT5" i="77"/>
  <c r="BT24" i="77"/>
  <c r="BT15" i="77"/>
  <c r="BT14" i="77"/>
  <c r="BT13" i="77"/>
  <c r="BT10" i="77"/>
  <c r="N1123" i="52"/>
  <c r="N1516" i="52"/>
  <c r="N1291" i="52"/>
  <c r="N1106" i="52"/>
  <c r="BT16" i="77"/>
  <c r="BT7" i="77"/>
  <c r="BT6" i="77"/>
  <c r="CF24" i="77"/>
  <c r="BE24" i="77" s="1"/>
  <c r="CF21" i="77"/>
  <c r="BE21" i="77" s="1"/>
  <c r="N365" i="52"/>
  <c r="N1512" i="52"/>
  <c r="N541" i="52"/>
  <c r="N1020" i="52"/>
  <c r="N939" i="52"/>
  <c r="N1511" i="52"/>
  <c r="BT8" i="77"/>
  <c r="CF18" i="77"/>
  <c r="BE18" i="77" s="1"/>
  <c r="CF17" i="77"/>
  <c r="BE17" i="77" s="1"/>
  <c r="CF16" i="77"/>
  <c r="BE16" i="77" s="1"/>
  <c r="CF13" i="77"/>
  <c r="BE13" i="77" s="1"/>
  <c r="N1441" i="52"/>
  <c r="N553" i="52"/>
  <c r="N965" i="52"/>
  <c r="N963" i="52"/>
  <c r="N1297" i="52"/>
  <c r="N808" i="52"/>
  <c r="CF19" i="77"/>
  <c r="BE19" i="77" s="1"/>
  <c r="CF10" i="77"/>
  <c r="CF9" i="77"/>
  <c r="CF8" i="77"/>
  <c r="N30" i="52"/>
  <c r="N1361" i="52"/>
  <c r="N1515" i="52"/>
  <c r="N938" i="52"/>
  <c r="N1289" i="52"/>
  <c r="N1112" i="52"/>
  <c r="N2" i="52"/>
  <c r="N741" i="52"/>
  <c r="CF11" i="77"/>
  <c r="CF23" i="77"/>
  <c r="BE23" i="77" s="1"/>
  <c r="BT12" i="77"/>
  <c r="BT20" i="77"/>
  <c r="BT17" i="77"/>
  <c r="N1121" i="52"/>
  <c r="N928" i="52"/>
  <c r="N1288" i="52"/>
  <c r="N564" i="52"/>
  <c r="N542" i="52"/>
  <c r="N571" i="52"/>
  <c r="CF15" i="77"/>
  <c r="BE15" i="77" s="1"/>
  <c r="CF7" i="77"/>
  <c r="CF22" i="77"/>
  <c r="BE22" i="77" s="1"/>
  <c r="BT19" i="77"/>
  <c r="BT9" i="77"/>
  <c r="N1302" i="52"/>
  <c r="N1351" i="52"/>
  <c r="N1311" i="52"/>
  <c r="N971" i="52"/>
  <c r="N461" i="52"/>
  <c r="N1290" i="52"/>
  <c r="N707" i="52"/>
  <c r="N554" i="52"/>
  <c r="BT11" i="77"/>
  <c r="CF14" i="77"/>
  <c r="BE14" i="77" s="1"/>
  <c r="CF12" i="77"/>
  <c r="CF6" i="77"/>
  <c r="CF20" i="77"/>
  <c r="BE20" i="77" s="1"/>
  <c r="N1296" i="52"/>
  <c r="N1300" i="52"/>
  <c r="N555" i="52"/>
  <c r="N364" i="52"/>
  <c r="N807" i="52"/>
  <c r="BT23" i="77"/>
  <c r="BT22" i="77"/>
  <c r="BT21" i="77"/>
  <c r="BT18" i="77"/>
  <c r="N1479" i="52"/>
  <c r="N1513" i="52"/>
  <c r="N806" i="52"/>
  <c r="N1298" i="52"/>
  <c r="N941" i="52"/>
  <c r="N995" i="52"/>
  <c r="I572" i="81"/>
  <c r="C572" i="81"/>
  <c r="N1602" i="52"/>
  <c r="N1451" i="52"/>
  <c r="N1417" i="52"/>
  <c r="N1569" i="52"/>
  <c r="N1273" i="52"/>
  <c r="N1600" i="52"/>
  <c r="N1449" i="52"/>
  <c r="N1575" i="52"/>
  <c r="N1319" i="52"/>
  <c r="N932" i="52"/>
  <c r="N1614" i="52"/>
  <c r="N1550" i="52"/>
  <c r="N1596" i="52"/>
  <c r="N370" i="52"/>
  <c r="N1594" i="52"/>
  <c r="N1328" i="52"/>
  <c r="N450" i="52"/>
  <c r="N1293" i="52"/>
  <c r="N1119" i="52"/>
  <c r="N1561" i="52"/>
  <c r="N1529" i="52"/>
  <c r="N744" i="52"/>
  <c r="N1592" i="52"/>
  <c r="N1326" i="52"/>
  <c r="N292" i="52"/>
  <c r="N1567" i="52"/>
  <c r="N1271" i="52"/>
  <c r="N1310" i="52"/>
  <c r="N287" i="52"/>
  <c r="N1606" i="52"/>
  <c r="N1455" i="52"/>
  <c r="N1496" i="52"/>
  <c r="N1588" i="52"/>
  <c r="N452" i="52"/>
  <c r="N510" i="52"/>
  <c r="N1331" i="52"/>
  <c r="N1579" i="52"/>
  <c r="N1495" i="52"/>
  <c r="N1586" i="52"/>
  <c r="N1352" i="52"/>
  <c r="N257" i="52"/>
  <c r="N969" i="52"/>
  <c r="N1617" i="52"/>
  <c r="N1553" i="52"/>
  <c r="N1584" i="52"/>
  <c r="N1412" i="52"/>
  <c r="N449" i="52"/>
  <c r="N362" i="52"/>
  <c r="N1559" i="52"/>
  <c r="N1304" i="52"/>
  <c r="N1598" i="52"/>
  <c r="N1447" i="52"/>
  <c r="N1386" i="52"/>
  <c r="N936" i="52"/>
  <c r="N1580" i="52"/>
  <c r="N1322" i="52"/>
  <c r="N205" i="52"/>
  <c r="N968" i="52"/>
  <c r="N934" i="52"/>
  <c r="N1547" i="52"/>
  <c r="N444" i="52"/>
  <c r="N1308" i="52"/>
  <c r="N779" i="52"/>
  <c r="N1587" i="52"/>
  <c r="N276" i="52"/>
  <c r="N1075" i="52"/>
  <c r="N1257" i="52"/>
  <c r="N513" i="52"/>
  <c r="N1317" i="52"/>
  <c r="N200" i="52"/>
  <c r="N1259" i="52"/>
  <c r="N731" i="52"/>
  <c r="N442" i="52"/>
  <c r="N80" i="52"/>
  <c r="N1578" i="52"/>
  <c r="N673" i="52"/>
  <c r="N1609" i="52"/>
  <c r="N1545" i="52"/>
  <c r="N1418" i="52"/>
  <c r="N1301" i="52"/>
  <c r="N363" i="52"/>
  <c r="N1576" i="52"/>
  <c r="N1320" i="52"/>
  <c r="N1465" i="52"/>
  <c r="N101" i="52"/>
  <c r="N966" i="52"/>
  <c r="N1615" i="52"/>
  <c r="N1551" i="52"/>
  <c r="N677" i="52"/>
  <c r="N1590" i="52"/>
  <c r="N1324" i="52"/>
  <c r="N1431" i="52"/>
  <c r="N993" i="52"/>
  <c r="N1572" i="52"/>
  <c r="N942" i="52"/>
  <c r="N1570" i="52"/>
  <c r="N1315" i="52"/>
  <c r="N225" i="52"/>
  <c r="N1601" i="52"/>
  <c r="N1450" i="52"/>
  <c r="N1416" i="52"/>
  <c r="N1568" i="52"/>
  <c r="N1272" i="52"/>
  <c r="N204" i="52"/>
  <c r="N1006" i="52"/>
  <c r="N1607" i="52"/>
  <c r="N1539" i="52"/>
  <c r="N1582" i="52"/>
  <c r="N1384" i="52"/>
  <c r="N98" i="52"/>
  <c r="N291" i="52"/>
  <c r="N1438" i="52"/>
  <c r="N1564" i="52"/>
  <c r="N1532" i="52"/>
  <c r="N1499" i="52"/>
  <c r="N1581" i="52"/>
  <c r="N234" i="52"/>
  <c r="N1603" i="52"/>
  <c r="N1565" i="52"/>
  <c r="N994" i="52"/>
  <c r="N240" i="52"/>
  <c r="N266" i="52"/>
  <c r="N1389" i="52"/>
  <c r="N1555" i="52"/>
  <c r="N776" i="52"/>
  <c r="N110" i="52"/>
  <c r="N653" i="52"/>
  <c r="N944" i="52"/>
  <c r="N1562" i="52"/>
  <c r="N1530" i="52"/>
  <c r="N1306" i="52"/>
  <c r="N964" i="52"/>
  <c r="N1593" i="52"/>
  <c r="N1327" i="52"/>
  <c r="N399" i="52"/>
  <c r="N1292" i="52"/>
  <c r="N1510" i="52"/>
  <c r="N1560" i="52"/>
  <c r="N1305" i="52"/>
  <c r="N1116" i="52"/>
  <c r="N1599" i="52"/>
  <c r="N1448" i="52"/>
  <c r="N1574" i="52"/>
  <c r="N1318" i="52"/>
  <c r="N1021" i="52"/>
  <c r="N1556" i="52"/>
  <c r="N373" i="52"/>
  <c r="N1500" i="52"/>
  <c r="N1549" i="52"/>
  <c r="N1114" i="52"/>
  <c r="N1460" i="52"/>
  <c r="N1605" i="52"/>
  <c r="N1571" i="52"/>
  <c r="N1618" i="52"/>
  <c r="N1554" i="52"/>
  <c r="N1113" i="52"/>
  <c r="N1585" i="52"/>
  <c r="N369" i="52"/>
  <c r="N1483" i="52"/>
  <c r="N1269" i="52"/>
  <c r="N1616" i="52"/>
  <c r="N1552" i="52"/>
  <c r="N1591" i="52"/>
  <c r="N1325" i="52"/>
  <c r="N970" i="52"/>
  <c r="N1566" i="52"/>
  <c r="N1270" i="52"/>
  <c r="N1309" i="52"/>
  <c r="N1612" i="52"/>
  <c r="N1548" i="52"/>
  <c r="N1610" i="52"/>
  <c r="N1546" i="52"/>
  <c r="N1419" i="52"/>
  <c r="N1577" i="52"/>
  <c r="N1321" i="52"/>
  <c r="N1118" i="52"/>
  <c r="N218" i="52"/>
  <c r="N1608" i="52"/>
  <c r="N1544" i="52"/>
  <c r="N1497" i="52"/>
  <c r="N678" i="52"/>
  <c r="N1583" i="52"/>
  <c r="N401" i="52"/>
  <c r="N991" i="52"/>
  <c r="N1589" i="52"/>
  <c r="N897" i="52"/>
  <c r="N516" i="52"/>
  <c r="N108" i="52"/>
  <c r="N901" i="52"/>
  <c r="N537" i="52"/>
  <c r="N1443" i="52"/>
  <c r="N777" i="52"/>
  <c r="N1461" i="52"/>
  <c r="N107" i="52"/>
  <c r="AQ8" i="77"/>
  <c r="AQ13" i="77"/>
  <c r="AQ9" i="77"/>
  <c r="N1251" i="52"/>
  <c r="N896" i="52"/>
  <c r="N1365" i="52"/>
  <c r="N1613" i="52"/>
  <c r="N699" i="52"/>
  <c r="N1573" i="52"/>
  <c r="N1452" i="52"/>
  <c r="N1597" i="52"/>
  <c r="N1557" i="52"/>
  <c r="N692" i="52"/>
  <c r="N1258" i="52"/>
  <c r="N1115" i="52"/>
  <c r="N347" i="52"/>
  <c r="N690" i="52"/>
  <c r="N237" i="52"/>
  <c r="N902" i="52"/>
  <c r="AQ5" i="77"/>
  <c r="AQ20" i="77"/>
  <c r="N1088" i="52"/>
  <c r="N778" i="52"/>
  <c r="AQ17" i="77"/>
  <c r="N675" i="52"/>
  <c r="N1454" i="52"/>
  <c r="N1536" i="52"/>
  <c r="N1446" i="52"/>
  <c r="N1323" i="52"/>
  <c r="N735" i="52"/>
  <c r="N279" i="52"/>
  <c r="N1385" i="52"/>
  <c r="N1250" i="52"/>
  <c r="N949" i="52"/>
  <c r="N736" i="52"/>
  <c r="AQ16" i="77"/>
  <c r="AQ12" i="77"/>
  <c r="N1295" i="52"/>
  <c r="N774" i="52"/>
  <c r="N1537" i="52"/>
  <c r="N376" i="52"/>
  <c r="N1533" i="52"/>
  <c r="N199" i="52"/>
  <c r="N463" i="52"/>
  <c r="N1535" i="52"/>
  <c r="N561" i="52"/>
  <c r="N1563" i="52"/>
  <c r="N217" i="52"/>
  <c r="N349" i="52"/>
  <c r="N1531" i="52"/>
  <c r="N945" i="52"/>
  <c r="N109" i="52"/>
  <c r="N79" i="52"/>
  <c r="N773" i="52"/>
  <c r="AQ23" i="77"/>
  <c r="AQ19" i="77"/>
  <c r="N1437" i="52"/>
  <c r="N565" i="52"/>
  <c r="N680" i="52"/>
  <c r="N540" i="52"/>
  <c r="AQ21" i="77"/>
  <c r="N1604" i="52"/>
  <c r="N1595" i="52"/>
  <c r="N656" i="52"/>
  <c r="N647" i="52"/>
  <c r="N730" i="52"/>
  <c r="N1120" i="52"/>
  <c r="N242" i="52"/>
  <c r="N1353" i="52"/>
  <c r="N898" i="52"/>
  <c r="N1307" i="52"/>
  <c r="N654" i="52"/>
  <c r="N12" i="52"/>
  <c r="N508" i="52"/>
  <c r="AQ15" i="77"/>
  <c r="AQ11" i="77"/>
  <c r="N798" i="52"/>
  <c r="AQ6" i="77"/>
  <c r="N1453" i="52"/>
  <c r="N662" i="52"/>
  <c r="N1611" i="52"/>
  <c r="N1366" i="52"/>
  <c r="N1470" i="52"/>
  <c r="N346" i="52"/>
  <c r="N691" i="52"/>
  <c r="N655" i="52"/>
  <c r="N950" i="52"/>
  <c r="N241" i="52"/>
  <c r="N1091" i="52"/>
  <c r="N652" i="52"/>
  <c r="N704" i="52"/>
  <c r="N789" i="52"/>
  <c r="AQ22" i="77"/>
  <c r="AQ18" i="77"/>
  <c r="N198" i="52"/>
  <c r="N348" i="52"/>
  <c r="N1303" i="52"/>
  <c r="N1379" i="52"/>
  <c r="N1294" i="52"/>
  <c r="N674" i="52"/>
  <c r="N1411" i="52"/>
  <c r="N368" i="52"/>
  <c r="N197" i="52"/>
  <c r="N727" i="52"/>
  <c r="N976" i="52"/>
  <c r="N899" i="52"/>
  <c r="N517" i="52"/>
  <c r="N977" i="52"/>
  <c r="AQ7" i="77"/>
  <c r="AQ14" i="77"/>
  <c r="AQ10" i="77"/>
  <c r="N1558" i="52"/>
  <c r="AQ24" i="77"/>
  <c r="AC3" i="58"/>
  <c r="BC572" i="81" l="1"/>
  <c r="Y572" i="81"/>
  <c r="Q572" i="81"/>
  <c r="AN572" i="81"/>
  <c r="F104" i="58"/>
  <c r="F103" i="58"/>
  <c r="F102" i="58"/>
  <c r="F101" i="58"/>
  <c r="F100" i="58"/>
  <c r="F99" i="58"/>
  <c r="F98" i="58"/>
  <c r="F97" i="58"/>
  <c r="F96" i="58"/>
  <c r="F95" i="58"/>
  <c r="F94" i="58"/>
  <c r="F93" i="58"/>
  <c r="F92" i="58"/>
  <c r="F91" i="58"/>
  <c r="F90" i="58"/>
  <c r="F89" i="58"/>
  <c r="F88" i="58"/>
  <c r="F87" i="58"/>
  <c r="F86" i="58"/>
  <c r="F85" i="58"/>
  <c r="F84" i="58"/>
  <c r="F83" i="58"/>
  <c r="F82" i="58"/>
  <c r="F81" i="58"/>
  <c r="F80" i="58"/>
  <c r="F79" i="58"/>
  <c r="F78" i="58"/>
  <c r="F77" i="58"/>
  <c r="F76" i="58"/>
  <c r="F75" i="58"/>
  <c r="F74" i="58"/>
  <c r="F73" i="58"/>
  <c r="F72" i="58"/>
  <c r="F71" i="58"/>
  <c r="F70" i="58"/>
  <c r="F69" i="58"/>
  <c r="F68" i="58"/>
  <c r="F67" i="58"/>
  <c r="F66" i="58"/>
  <c r="F65" i="58"/>
  <c r="F64" i="58"/>
  <c r="F63" i="58"/>
  <c r="F62" i="58"/>
  <c r="F61" i="58"/>
  <c r="F60" i="58"/>
  <c r="F59" i="58"/>
  <c r="F58" i="58"/>
  <c r="F57" i="58"/>
  <c r="F56" i="58"/>
  <c r="F55" i="58"/>
  <c r="F54" i="58"/>
  <c r="F53" i="58"/>
  <c r="F52" i="58"/>
  <c r="F51" i="58"/>
  <c r="F50" i="58"/>
  <c r="F49" i="58"/>
  <c r="F48" i="58"/>
  <c r="F47" i="58"/>
  <c r="F46" i="58"/>
  <c r="F45" i="58"/>
  <c r="F44" i="58"/>
  <c r="F43" i="58"/>
  <c r="F42" i="58"/>
  <c r="F41" i="58"/>
  <c r="F40" i="58"/>
  <c r="F39" i="58"/>
  <c r="F38" i="58"/>
  <c r="F37" i="58"/>
  <c r="F36" i="58"/>
  <c r="F35" i="58"/>
  <c r="F34" i="58"/>
  <c r="F33" i="58"/>
  <c r="F32" i="58"/>
  <c r="F31" i="58"/>
  <c r="F30" i="58"/>
  <c r="F29" i="58"/>
  <c r="F28" i="58"/>
  <c r="F27" i="58"/>
  <c r="F26" i="58"/>
  <c r="F25" i="58"/>
  <c r="F24" i="58"/>
  <c r="F23" i="58"/>
  <c r="F22" i="58"/>
  <c r="F21" i="58"/>
  <c r="F20" i="58"/>
  <c r="F19" i="58"/>
  <c r="F18" i="58"/>
  <c r="F17" i="58"/>
  <c r="F16" i="58"/>
  <c r="F15" i="58"/>
  <c r="F14" i="58"/>
  <c r="F13" i="58"/>
  <c r="F12" i="58"/>
  <c r="F11" i="58"/>
  <c r="F10" i="58"/>
  <c r="F9" i="58"/>
  <c r="F8" i="58"/>
  <c r="F7" i="58"/>
  <c r="F6" i="58"/>
  <c r="F5" i="58"/>
  <c r="F4" i="58"/>
  <c r="F3" i="58"/>
  <c r="T3" i="58"/>
  <c r="G104" i="58"/>
  <c r="G103" i="58"/>
  <c r="G102" i="58"/>
  <c r="G101" i="58"/>
  <c r="G100" i="58"/>
  <c r="G99" i="58"/>
  <c r="G98" i="58"/>
  <c r="G97" i="58"/>
  <c r="G96" i="58"/>
  <c r="G95" i="58"/>
  <c r="G94" i="58"/>
  <c r="G93" i="58"/>
  <c r="G92" i="58"/>
  <c r="G91" i="58"/>
  <c r="G90" i="58"/>
  <c r="G89" i="58"/>
  <c r="G88" i="58"/>
  <c r="G87" i="58"/>
  <c r="G86" i="58"/>
  <c r="G85" i="58"/>
  <c r="G84" i="58"/>
  <c r="G83" i="58"/>
  <c r="G82" i="58"/>
  <c r="G81" i="58"/>
  <c r="G80" i="58"/>
  <c r="G79" i="58"/>
  <c r="G78" i="58"/>
  <c r="G77" i="58"/>
  <c r="G76" i="58"/>
  <c r="G75" i="58"/>
  <c r="G74" i="58"/>
  <c r="G73" i="58"/>
  <c r="G72" i="58"/>
  <c r="G71" i="58"/>
  <c r="G70" i="58"/>
  <c r="G69" i="58"/>
  <c r="G68" i="58"/>
  <c r="G67" i="58"/>
  <c r="G66" i="58"/>
  <c r="G65" i="58"/>
  <c r="G64" i="58"/>
  <c r="G63" i="58"/>
  <c r="G62" i="58"/>
  <c r="G61" i="58"/>
  <c r="G60" i="58"/>
  <c r="G59" i="58"/>
  <c r="G58" i="58"/>
  <c r="G57" i="58"/>
  <c r="G56" i="58"/>
  <c r="G55" i="58"/>
  <c r="G54" i="58"/>
  <c r="G53" i="58"/>
  <c r="G52" i="58"/>
  <c r="G51" i="58"/>
  <c r="G50" i="58"/>
  <c r="G49" i="58"/>
  <c r="G48" i="58"/>
  <c r="G47" i="58"/>
  <c r="G46" i="58"/>
  <c r="G45" i="58"/>
  <c r="G44" i="58"/>
  <c r="G43" i="58"/>
  <c r="G42" i="58"/>
  <c r="G41" i="58"/>
  <c r="G40" i="58"/>
  <c r="G39" i="58"/>
  <c r="G38" i="58"/>
  <c r="G37" i="58"/>
  <c r="G36" i="58"/>
  <c r="G35" i="58"/>
  <c r="G34" i="58"/>
  <c r="G33" i="58"/>
  <c r="G32" i="58"/>
  <c r="G31" i="58"/>
  <c r="G30" i="58"/>
  <c r="G29" i="58"/>
  <c r="G28" i="58"/>
  <c r="G27" i="58"/>
  <c r="G26" i="58"/>
  <c r="G25" i="58"/>
  <c r="G24" i="58"/>
  <c r="G23" i="58"/>
  <c r="G22" i="58"/>
  <c r="G21" i="58"/>
  <c r="G20" i="58"/>
  <c r="G19" i="58"/>
  <c r="G18" i="58"/>
  <c r="G17" i="58"/>
  <c r="G16" i="58"/>
  <c r="G15" i="58"/>
  <c r="G14" i="58"/>
  <c r="G13" i="58"/>
  <c r="G12" i="58"/>
  <c r="G11" i="58"/>
  <c r="G10" i="58"/>
  <c r="G9" i="58"/>
  <c r="G8" i="58"/>
  <c r="G7" i="58"/>
  <c r="G6" i="58"/>
  <c r="G5" i="58"/>
  <c r="G4" i="58"/>
  <c r="G3" i="58"/>
  <c r="P84" i="58" l="1"/>
  <c r="P83" i="58"/>
  <c r="P82" i="58"/>
  <c r="P81" i="58"/>
  <c r="P80" i="58"/>
  <c r="P79" i="58"/>
  <c r="P78" i="58"/>
  <c r="P77" i="58"/>
  <c r="P76" i="58"/>
  <c r="P75" i="58"/>
  <c r="P74" i="58"/>
  <c r="P73" i="58"/>
  <c r="P72" i="58"/>
  <c r="P71" i="58"/>
  <c r="P70" i="58"/>
  <c r="P69" i="58"/>
  <c r="P68" i="58"/>
  <c r="P67" i="58"/>
  <c r="P66" i="58"/>
  <c r="P65" i="58"/>
  <c r="P64" i="58"/>
  <c r="P63" i="58"/>
  <c r="P62" i="58"/>
  <c r="P61" i="58"/>
  <c r="P60" i="58"/>
  <c r="P59" i="58"/>
  <c r="P58" i="58"/>
  <c r="P57" i="58"/>
  <c r="P56" i="58"/>
  <c r="P55" i="58"/>
  <c r="P54" i="58"/>
  <c r="P53" i="58"/>
  <c r="P52" i="58"/>
  <c r="P51" i="58"/>
  <c r="P50" i="58"/>
  <c r="P49" i="58"/>
  <c r="P48" i="58"/>
  <c r="P47" i="58"/>
  <c r="P46" i="58"/>
  <c r="P45" i="58"/>
  <c r="P44" i="58"/>
  <c r="P43" i="58"/>
  <c r="P42" i="58"/>
  <c r="P41" i="58"/>
  <c r="P40" i="58"/>
  <c r="P39" i="58"/>
  <c r="P38" i="58"/>
  <c r="P37" i="58"/>
  <c r="P36" i="58"/>
  <c r="P35" i="58"/>
  <c r="P34" i="58"/>
  <c r="P33" i="58"/>
  <c r="P32" i="58"/>
  <c r="P31" i="58"/>
  <c r="P30" i="58"/>
  <c r="P29" i="58"/>
  <c r="P28" i="58"/>
  <c r="P27" i="58"/>
  <c r="P26" i="58"/>
  <c r="P25" i="58"/>
  <c r="P24" i="58"/>
  <c r="P23" i="58"/>
  <c r="P22" i="58"/>
  <c r="P21" i="58"/>
  <c r="P20" i="58"/>
  <c r="P19" i="58"/>
  <c r="P18" i="58"/>
  <c r="P17" i="58"/>
  <c r="P16" i="58"/>
  <c r="P15" i="58"/>
  <c r="P14" i="58"/>
  <c r="P13" i="58"/>
  <c r="P12" i="58"/>
  <c r="P11" i="58"/>
  <c r="P10" i="58"/>
  <c r="P9" i="58"/>
  <c r="P8" i="58"/>
  <c r="P7" i="58"/>
  <c r="P6" i="58"/>
  <c r="P5" i="58"/>
  <c r="P4" i="58"/>
  <c r="P3" i="58"/>
  <c r="AC84" i="58"/>
  <c r="AC83" i="58"/>
  <c r="AC82" i="58"/>
  <c r="AC81" i="58"/>
  <c r="AC80" i="58"/>
  <c r="AC79" i="58"/>
  <c r="AC78" i="58"/>
  <c r="AC77" i="58"/>
  <c r="AC76" i="58"/>
  <c r="AC75" i="58"/>
  <c r="AC74" i="58"/>
  <c r="AC73" i="58"/>
  <c r="AC72" i="58"/>
  <c r="AC71" i="58"/>
  <c r="AC70" i="58"/>
  <c r="AC69" i="58"/>
  <c r="AC68" i="58"/>
  <c r="AC67" i="58"/>
  <c r="AC66" i="58"/>
  <c r="AC65" i="58"/>
  <c r="AC64" i="58"/>
  <c r="AC63" i="58"/>
  <c r="AC62" i="58"/>
  <c r="AC61" i="58"/>
  <c r="AC60" i="58"/>
  <c r="AC59" i="58"/>
  <c r="AC58" i="58"/>
  <c r="AC57" i="58"/>
  <c r="AC56" i="58"/>
  <c r="AC55" i="58"/>
  <c r="AC54" i="58"/>
  <c r="AC53" i="58"/>
  <c r="AC52" i="58"/>
  <c r="AC51" i="58"/>
  <c r="AC50" i="58"/>
  <c r="AC49" i="58"/>
  <c r="AC48" i="58"/>
  <c r="AC47" i="58"/>
  <c r="AC46" i="58"/>
  <c r="AC45" i="58"/>
  <c r="AC44" i="58"/>
  <c r="AC43" i="58"/>
  <c r="AC42" i="58"/>
  <c r="AC41" i="58"/>
  <c r="AC40" i="58"/>
  <c r="AC39" i="58"/>
  <c r="AC38" i="58"/>
  <c r="AC37" i="58"/>
  <c r="AC36" i="58"/>
  <c r="AC35" i="58"/>
  <c r="AC34" i="58"/>
  <c r="AC33" i="58"/>
  <c r="V84" i="58"/>
  <c r="T84" i="58"/>
  <c r="S84" i="58"/>
  <c r="R84" i="58"/>
  <c r="U84" i="58"/>
  <c r="V83" i="58"/>
  <c r="T83" i="58"/>
  <c r="S83" i="58"/>
  <c r="R83" i="58"/>
  <c r="U83" i="58"/>
  <c r="V82" i="58"/>
  <c r="T82" i="58"/>
  <c r="S82" i="58"/>
  <c r="R82" i="58"/>
  <c r="U82" i="58"/>
  <c r="V81" i="58"/>
  <c r="T81" i="58"/>
  <c r="S81" i="58"/>
  <c r="R81" i="58"/>
  <c r="U81" i="58"/>
  <c r="V80" i="58"/>
  <c r="T80" i="58"/>
  <c r="S80" i="58"/>
  <c r="R80" i="58"/>
  <c r="U80" i="58"/>
  <c r="V79" i="58"/>
  <c r="T79" i="58"/>
  <c r="S79" i="58"/>
  <c r="R79" i="58"/>
  <c r="U79" i="58"/>
  <c r="V78" i="58"/>
  <c r="T78" i="58"/>
  <c r="S78" i="58"/>
  <c r="R78" i="58"/>
  <c r="U78" i="58"/>
  <c r="V77" i="58"/>
  <c r="T77" i="58"/>
  <c r="S77" i="58"/>
  <c r="R77" i="58"/>
  <c r="U77" i="58"/>
  <c r="V76" i="58"/>
  <c r="T76" i="58"/>
  <c r="S76" i="58"/>
  <c r="R76" i="58"/>
  <c r="U76" i="58"/>
  <c r="V75" i="58"/>
  <c r="T75" i="58"/>
  <c r="S75" i="58"/>
  <c r="R75" i="58"/>
  <c r="U75" i="58"/>
  <c r="V74" i="58"/>
  <c r="T74" i="58"/>
  <c r="S74" i="58"/>
  <c r="R74" i="58"/>
  <c r="U74" i="58"/>
  <c r="V73" i="58"/>
  <c r="T73" i="58"/>
  <c r="S73" i="58"/>
  <c r="R73" i="58"/>
  <c r="U73" i="58"/>
  <c r="V72" i="58"/>
  <c r="T72" i="58"/>
  <c r="S72" i="58"/>
  <c r="R72" i="58"/>
  <c r="U72" i="58"/>
  <c r="V71" i="58"/>
  <c r="T71" i="58"/>
  <c r="S71" i="58"/>
  <c r="R71" i="58"/>
  <c r="U71" i="58"/>
  <c r="V70" i="58"/>
  <c r="T70" i="58"/>
  <c r="S70" i="58"/>
  <c r="R70" i="58"/>
  <c r="U70" i="58"/>
  <c r="V69" i="58"/>
  <c r="T69" i="58"/>
  <c r="S69" i="58"/>
  <c r="R69" i="58"/>
  <c r="U69" i="58"/>
  <c r="V68" i="58"/>
  <c r="T68" i="58"/>
  <c r="S68" i="58"/>
  <c r="R68" i="58"/>
  <c r="U68" i="58"/>
  <c r="V67" i="58"/>
  <c r="T67" i="58"/>
  <c r="S67" i="58"/>
  <c r="R67" i="58"/>
  <c r="U67" i="58"/>
  <c r="V66" i="58"/>
  <c r="T66" i="58"/>
  <c r="S66" i="58"/>
  <c r="R66" i="58"/>
  <c r="U66" i="58"/>
  <c r="V65" i="58"/>
  <c r="T65" i="58"/>
  <c r="S65" i="58"/>
  <c r="R65" i="58"/>
  <c r="U65" i="58"/>
  <c r="V64" i="58"/>
  <c r="T64" i="58"/>
  <c r="S64" i="58"/>
  <c r="R64" i="58"/>
  <c r="U64" i="58"/>
  <c r="V63" i="58"/>
  <c r="T63" i="58"/>
  <c r="S63" i="58"/>
  <c r="R63" i="58"/>
  <c r="U63" i="58"/>
  <c r="V62" i="58"/>
  <c r="T62" i="58"/>
  <c r="S62" i="58"/>
  <c r="R62" i="58"/>
  <c r="U62" i="58"/>
  <c r="V61" i="58"/>
  <c r="T61" i="58"/>
  <c r="S61" i="58"/>
  <c r="R61" i="58"/>
  <c r="U61" i="58"/>
  <c r="V60" i="58"/>
  <c r="T60" i="58"/>
  <c r="S60" i="58"/>
  <c r="R60" i="58"/>
  <c r="U60" i="58"/>
  <c r="V59" i="58"/>
  <c r="T59" i="58"/>
  <c r="S59" i="58"/>
  <c r="R59" i="58"/>
  <c r="U59" i="58"/>
  <c r="V58" i="58"/>
  <c r="T58" i="58"/>
  <c r="S58" i="58"/>
  <c r="R58" i="58"/>
  <c r="U58" i="58"/>
  <c r="V57" i="58"/>
  <c r="T57" i="58"/>
  <c r="S57" i="58"/>
  <c r="R57" i="58"/>
  <c r="U57" i="58"/>
  <c r="V56" i="58"/>
  <c r="T56" i="58"/>
  <c r="S56" i="58"/>
  <c r="R56" i="58"/>
  <c r="U56" i="58"/>
  <c r="V55" i="58"/>
  <c r="T55" i="58"/>
  <c r="S55" i="58"/>
  <c r="R55" i="58"/>
  <c r="U55" i="58"/>
  <c r="V54" i="58"/>
  <c r="T54" i="58"/>
  <c r="S54" i="58"/>
  <c r="R54" i="58"/>
  <c r="U54" i="58"/>
  <c r="V53" i="58"/>
  <c r="T53" i="58"/>
  <c r="S53" i="58"/>
  <c r="R53" i="58"/>
  <c r="U53" i="58"/>
  <c r="V52" i="58"/>
  <c r="T52" i="58"/>
  <c r="S52" i="58"/>
  <c r="R52" i="58"/>
  <c r="U52" i="58"/>
  <c r="V51" i="58"/>
  <c r="T51" i="58"/>
  <c r="S51" i="58"/>
  <c r="R51" i="58"/>
  <c r="U51" i="58"/>
  <c r="V50" i="58"/>
  <c r="T50" i="58"/>
  <c r="S50" i="58"/>
  <c r="R50" i="58"/>
  <c r="U50" i="58"/>
  <c r="V49" i="58"/>
  <c r="T49" i="58"/>
  <c r="S49" i="58"/>
  <c r="R49" i="58"/>
  <c r="U49" i="58"/>
  <c r="V48" i="58"/>
  <c r="T48" i="58"/>
  <c r="S48" i="58"/>
  <c r="R48" i="58"/>
  <c r="U48" i="58"/>
  <c r="V47" i="58"/>
  <c r="T47" i="58"/>
  <c r="S47" i="58"/>
  <c r="R47" i="58"/>
  <c r="U47" i="58"/>
  <c r="V46" i="58"/>
  <c r="T46" i="58"/>
  <c r="S46" i="58"/>
  <c r="R46" i="58"/>
  <c r="U46" i="58"/>
  <c r="V45" i="58"/>
  <c r="T45" i="58"/>
  <c r="S45" i="58"/>
  <c r="R45" i="58"/>
  <c r="U45" i="58"/>
  <c r="V44" i="58"/>
  <c r="T44" i="58"/>
  <c r="S44" i="58"/>
  <c r="R44" i="58"/>
  <c r="U44" i="58"/>
  <c r="V43" i="58"/>
  <c r="T43" i="58"/>
  <c r="S43" i="58"/>
  <c r="R43" i="58"/>
  <c r="U43" i="58"/>
  <c r="V42" i="58"/>
  <c r="T42" i="58"/>
  <c r="S42" i="58"/>
  <c r="R42" i="58"/>
  <c r="U42" i="58"/>
  <c r="V41" i="58"/>
  <c r="T41" i="58"/>
  <c r="S41" i="58"/>
  <c r="R41" i="58"/>
  <c r="U41" i="58"/>
  <c r="V40" i="58"/>
  <c r="T40" i="58"/>
  <c r="S40" i="58"/>
  <c r="R40" i="58"/>
  <c r="U40" i="58"/>
  <c r="V39" i="58"/>
  <c r="T39" i="58"/>
  <c r="S39" i="58"/>
  <c r="R39" i="58"/>
  <c r="U39" i="58"/>
  <c r="V38" i="58"/>
  <c r="T38" i="58"/>
  <c r="S38" i="58"/>
  <c r="R38" i="58"/>
  <c r="U38" i="58"/>
  <c r="V37" i="58"/>
  <c r="T37" i="58"/>
  <c r="S37" i="58"/>
  <c r="R37" i="58"/>
  <c r="U37" i="58"/>
  <c r="V36" i="58"/>
  <c r="T36" i="58"/>
  <c r="S36" i="58"/>
  <c r="R36" i="58"/>
  <c r="U36" i="58"/>
  <c r="V35" i="58"/>
  <c r="T35" i="58"/>
  <c r="S35" i="58"/>
  <c r="R35" i="58"/>
  <c r="U35" i="58"/>
  <c r="V34" i="58"/>
  <c r="T34" i="58"/>
  <c r="S34" i="58"/>
  <c r="R34" i="58"/>
  <c r="U34" i="58"/>
  <c r="V33" i="58"/>
  <c r="T33" i="58"/>
  <c r="S33" i="58"/>
  <c r="R33" i="58"/>
  <c r="U33" i="58"/>
  <c r="V32" i="58"/>
  <c r="T32" i="58"/>
  <c r="R32" i="58"/>
  <c r="U32" i="58"/>
  <c r="V31" i="58"/>
  <c r="T31" i="58"/>
  <c r="R31" i="58"/>
  <c r="U31" i="58"/>
  <c r="V30" i="58"/>
  <c r="T30" i="58"/>
  <c r="R30" i="58"/>
  <c r="U30" i="58"/>
  <c r="V29" i="58"/>
  <c r="T29" i="58"/>
  <c r="R29" i="58"/>
  <c r="U29" i="58"/>
  <c r="V28" i="58"/>
  <c r="T28" i="58"/>
  <c r="R28" i="58"/>
  <c r="U28" i="58"/>
  <c r="V27" i="58"/>
  <c r="T27" i="58"/>
  <c r="R27" i="58"/>
  <c r="U27" i="58"/>
  <c r="V26" i="58"/>
  <c r="T26" i="58"/>
  <c r="R26" i="58"/>
  <c r="U26" i="58"/>
  <c r="V25" i="58"/>
  <c r="T25" i="58"/>
  <c r="R25" i="58"/>
  <c r="U25" i="58"/>
  <c r="V24" i="58"/>
  <c r="T24" i="58"/>
  <c r="R24" i="58"/>
  <c r="U24" i="58"/>
  <c r="V23" i="58"/>
  <c r="T23" i="58"/>
  <c r="R23" i="58"/>
  <c r="U23" i="58"/>
  <c r="V22" i="58"/>
  <c r="T22" i="58"/>
  <c r="R22" i="58"/>
  <c r="U22" i="58"/>
  <c r="V21" i="58"/>
  <c r="T21" i="58"/>
  <c r="R21" i="58"/>
  <c r="U21" i="58"/>
  <c r="V20" i="58"/>
  <c r="T20" i="58"/>
  <c r="R20" i="58"/>
  <c r="U20" i="58"/>
  <c r="V19" i="58"/>
  <c r="T19" i="58"/>
  <c r="R19" i="58"/>
  <c r="U19" i="58"/>
  <c r="V18" i="58"/>
  <c r="T18" i="58"/>
  <c r="R18" i="58"/>
  <c r="U18" i="58"/>
  <c r="V17" i="58"/>
  <c r="T17" i="58"/>
  <c r="R17" i="58"/>
  <c r="U17" i="58"/>
  <c r="V16" i="58"/>
  <c r="T16" i="58"/>
  <c r="R16" i="58"/>
  <c r="U16" i="58"/>
  <c r="V15" i="58"/>
  <c r="T15" i="58"/>
  <c r="R15" i="58"/>
  <c r="U15" i="58"/>
  <c r="V14" i="58"/>
  <c r="T14" i="58"/>
  <c r="R14" i="58"/>
  <c r="U14" i="58"/>
  <c r="V13" i="58"/>
  <c r="T13" i="58"/>
  <c r="R13" i="58"/>
  <c r="U13" i="58"/>
  <c r="V12" i="58"/>
  <c r="T12" i="58"/>
  <c r="R12" i="58"/>
  <c r="U12" i="58"/>
  <c r="V11" i="58"/>
  <c r="T11" i="58"/>
  <c r="R11" i="58"/>
  <c r="U11" i="58"/>
  <c r="V10" i="58"/>
  <c r="T10" i="58"/>
  <c r="R10" i="58"/>
  <c r="U10" i="58"/>
  <c r="V9" i="58"/>
  <c r="T9" i="58"/>
  <c r="R9" i="58"/>
  <c r="U9" i="58"/>
  <c r="V8" i="58"/>
  <c r="T8" i="58"/>
  <c r="R8" i="58"/>
  <c r="U8" i="58"/>
  <c r="V7" i="58"/>
  <c r="T7" i="58"/>
  <c r="R7" i="58"/>
  <c r="U7" i="58"/>
  <c r="V6" i="58"/>
  <c r="T6" i="58"/>
  <c r="R6" i="58"/>
  <c r="U6" i="58"/>
  <c r="V5" i="58"/>
  <c r="T5" i="58"/>
  <c r="R5" i="58"/>
  <c r="U5" i="58"/>
  <c r="V4" i="58"/>
  <c r="T4" i="58"/>
  <c r="R4" i="58"/>
  <c r="U4" i="58"/>
  <c r="U3" i="58"/>
  <c r="V3" i="58"/>
  <c r="F79" i="55"/>
  <c r="E79" i="55"/>
  <c r="F78" i="55"/>
  <c r="E78" i="55"/>
  <c r="F11" i="55"/>
  <c r="E11" i="55"/>
  <c r="F10" i="55"/>
  <c r="E10" i="55"/>
  <c r="F9" i="55"/>
  <c r="E9" i="55"/>
  <c r="F77" i="55"/>
  <c r="E77" i="55"/>
  <c r="F76" i="55"/>
  <c r="E76" i="55"/>
  <c r="F75" i="55"/>
  <c r="E75" i="55"/>
  <c r="F74" i="55"/>
  <c r="E74" i="55"/>
  <c r="F73" i="55"/>
  <c r="E73" i="55"/>
  <c r="F72" i="55"/>
  <c r="E72" i="55"/>
  <c r="F71" i="55"/>
  <c r="E71" i="55"/>
  <c r="F70" i="55"/>
  <c r="E70" i="55"/>
  <c r="F69" i="55"/>
  <c r="E69" i="55"/>
  <c r="F68" i="55"/>
  <c r="E68" i="55"/>
  <c r="F67" i="55"/>
  <c r="E67" i="55"/>
  <c r="F66" i="55"/>
  <c r="E66" i="55"/>
  <c r="F4" i="55"/>
  <c r="E4" i="55"/>
  <c r="F3" i="55"/>
  <c r="E3" i="55"/>
  <c r="F5" i="55"/>
  <c r="E5" i="55"/>
  <c r="F60" i="55"/>
  <c r="E60" i="55"/>
  <c r="F59" i="55"/>
  <c r="E59" i="55"/>
  <c r="F58" i="55"/>
  <c r="E58" i="55"/>
  <c r="F57" i="55"/>
  <c r="E57" i="55"/>
  <c r="F56" i="55"/>
  <c r="E56" i="55"/>
  <c r="F55" i="55"/>
  <c r="E55" i="55"/>
  <c r="F54" i="55"/>
  <c r="E54" i="55"/>
  <c r="F53" i="55"/>
  <c r="E53" i="55"/>
  <c r="F52" i="55"/>
  <c r="E52" i="55"/>
  <c r="F51" i="55"/>
  <c r="E51" i="55"/>
  <c r="F50" i="55"/>
  <c r="E50" i="55"/>
  <c r="F49" i="55"/>
  <c r="E49" i="55"/>
  <c r="F48" i="55"/>
  <c r="E48" i="55"/>
  <c r="F47" i="55"/>
  <c r="E47" i="55"/>
  <c r="F46" i="55"/>
  <c r="E46" i="55"/>
  <c r="F45" i="55"/>
  <c r="E45" i="55"/>
  <c r="F44" i="55"/>
  <c r="E44" i="55"/>
  <c r="F43" i="55"/>
  <c r="E43" i="55"/>
  <c r="F42" i="55"/>
  <c r="E42" i="55"/>
  <c r="F12" i="55"/>
  <c r="E12" i="55"/>
  <c r="F41" i="55"/>
  <c r="E41" i="55"/>
  <c r="F40" i="55"/>
  <c r="E40" i="55"/>
  <c r="F7" i="55"/>
  <c r="E7" i="55"/>
  <c r="F8" i="55"/>
  <c r="E8" i="55"/>
  <c r="F39" i="55"/>
  <c r="E39" i="55"/>
  <c r="F37" i="55"/>
  <c r="E37" i="55"/>
  <c r="F36" i="55"/>
  <c r="E36" i="55"/>
  <c r="F35" i="55"/>
  <c r="E35" i="55"/>
  <c r="F34" i="55"/>
  <c r="E34" i="55"/>
  <c r="F33" i="55"/>
  <c r="E33" i="55"/>
  <c r="F32" i="55"/>
  <c r="E32" i="55"/>
  <c r="F31" i="55"/>
  <c r="E31" i="55"/>
  <c r="F30" i="55"/>
  <c r="E30" i="55"/>
  <c r="F29" i="55"/>
  <c r="E29" i="55"/>
  <c r="F28" i="55"/>
  <c r="E28" i="55"/>
  <c r="F27" i="55"/>
  <c r="E27" i="55"/>
  <c r="F26" i="55"/>
  <c r="E26" i="55"/>
  <c r="F25" i="55"/>
  <c r="E25" i="55"/>
  <c r="F24" i="55"/>
  <c r="E24" i="55"/>
  <c r="F23" i="55"/>
  <c r="E23" i="55"/>
  <c r="F22" i="55"/>
  <c r="E22" i="55"/>
  <c r="F21" i="55"/>
  <c r="E21" i="55"/>
  <c r="F20" i="55"/>
  <c r="E20" i="55"/>
  <c r="F19" i="55"/>
  <c r="E19" i="55"/>
  <c r="F18" i="55"/>
  <c r="E18" i="55"/>
  <c r="F14" i="55"/>
  <c r="E14" i="55"/>
  <c r="F17" i="55"/>
  <c r="E17" i="55"/>
  <c r="F16" i="55"/>
  <c r="E16" i="55"/>
  <c r="F15" i="55"/>
  <c r="E15" i="55"/>
  <c r="F6" i="55"/>
  <c r="E6" i="55"/>
  <c r="AH771" i="77"/>
  <c r="AH770" i="77"/>
  <c r="AH769" i="77"/>
  <c r="AH768" i="77"/>
  <c r="AH767" i="77"/>
  <c r="AH766" i="77"/>
  <c r="AH12" i="77"/>
  <c r="AH11" i="77"/>
  <c r="AH10" i="77"/>
  <c r="AH9" i="77"/>
  <c r="AH8" i="77"/>
  <c r="AH7" i="77"/>
  <c r="AH6" i="77"/>
  <c r="AH5" i="77"/>
  <c r="AG5" i="77"/>
  <c r="AG771" i="77"/>
  <c r="AF771" i="77"/>
  <c r="AE771" i="77"/>
  <c r="AD771" i="77"/>
  <c r="AC771" i="77"/>
  <c r="AB771" i="77"/>
  <c r="AA771" i="77"/>
  <c r="Z771" i="77"/>
  <c r="Y771" i="77"/>
  <c r="AG770" i="77"/>
  <c r="AF770" i="77"/>
  <c r="AE770" i="77"/>
  <c r="AD770" i="77"/>
  <c r="AC770" i="77"/>
  <c r="AB770" i="77"/>
  <c r="AA770" i="77"/>
  <c r="Z770" i="77"/>
  <c r="Y770" i="77"/>
  <c r="AG769" i="77"/>
  <c r="AF769" i="77"/>
  <c r="AE769" i="77"/>
  <c r="AD769" i="77"/>
  <c r="AC769" i="77"/>
  <c r="AB769" i="77"/>
  <c r="AA769" i="77"/>
  <c r="Z769" i="77"/>
  <c r="Y769" i="77"/>
  <c r="AG768" i="77"/>
  <c r="AF768" i="77"/>
  <c r="AE768" i="77"/>
  <c r="AD768" i="77"/>
  <c r="AC768" i="77"/>
  <c r="AB768" i="77"/>
  <c r="AA768" i="77"/>
  <c r="Z768" i="77"/>
  <c r="Y768" i="77"/>
  <c r="AG767" i="77"/>
  <c r="AF767" i="77"/>
  <c r="AE767" i="77"/>
  <c r="AD767" i="77"/>
  <c r="AC767" i="77"/>
  <c r="AB767" i="77"/>
  <c r="AA767" i="77"/>
  <c r="Z767" i="77"/>
  <c r="Y767" i="77"/>
  <c r="AG766" i="77"/>
  <c r="AF766" i="77"/>
  <c r="AE766" i="77"/>
  <c r="AD766" i="77"/>
  <c r="AC766" i="77"/>
  <c r="AB766" i="77"/>
  <c r="AA766" i="77"/>
  <c r="Z766" i="77"/>
  <c r="Y766" i="77"/>
  <c r="AG12" i="77"/>
  <c r="AF12" i="77"/>
  <c r="AE12" i="77"/>
  <c r="AD12" i="77"/>
  <c r="AC12" i="77"/>
  <c r="AB12" i="77"/>
  <c r="Y12" i="77"/>
  <c r="AG11" i="77"/>
  <c r="AF11" i="77"/>
  <c r="AE11" i="77"/>
  <c r="AD11" i="77"/>
  <c r="AC11" i="77"/>
  <c r="AB11" i="77"/>
  <c r="Y11" i="77"/>
  <c r="AG10" i="77"/>
  <c r="AF10" i="77"/>
  <c r="AE10" i="77"/>
  <c r="AD10" i="77"/>
  <c r="AC10" i="77"/>
  <c r="AB10" i="77"/>
  <c r="Y10" i="77"/>
  <c r="AG9" i="77"/>
  <c r="AF9" i="77"/>
  <c r="AE9" i="77"/>
  <c r="AD9" i="77"/>
  <c r="AC9" i="77"/>
  <c r="AB9" i="77"/>
  <c r="Y9" i="77"/>
  <c r="AG8" i="77"/>
  <c r="AF8" i="77"/>
  <c r="AE8" i="77"/>
  <c r="AD8" i="77"/>
  <c r="AC8" i="77"/>
  <c r="AB8" i="77"/>
  <c r="Y8" i="77"/>
  <c r="AG7" i="77"/>
  <c r="AF7" i="77"/>
  <c r="AE7" i="77"/>
  <c r="AD7" i="77"/>
  <c r="AC7" i="77"/>
  <c r="AB7" i="77"/>
  <c r="Y7" i="77"/>
  <c r="AG6" i="77"/>
  <c r="AF6" i="77"/>
  <c r="AE6" i="77"/>
  <c r="AD6" i="77"/>
  <c r="AC6" i="77"/>
  <c r="AB6" i="77"/>
  <c r="Y6" i="77"/>
  <c r="AF5" i="77"/>
  <c r="AE5" i="77"/>
  <c r="AD5" i="77"/>
  <c r="AB5" i="77"/>
  <c r="AC5" i="77"/>
  <c r="Y5" i="77"/>
  <c r="T12" i="77"/>
  <c r="S12" i="77"/>
  <c r="U12" i="77" s="1"/>
  <c r="AJ12" i="77" s="1"/>
  <c r="P12" i="77"/>
  <c r="T11" i="77"/>
  <c r="S11" i="77"/>
  <c r="U11" i="77" s="1"/>
  <c r="AJ11" i="77" s="1"/>
  <c r="Q11" i="77"/>
  <c r="P11" i="77"/>
  <c r="T10" i="77"/>
  <c r="S10" i="77"/>
  <c r="U10" i="77" s="1"/>
  <c r="AJ10" i="77" s="1"/>
  <c r="P10" i="77"/>
  <c r="T9" i="77"/>
  <c r="S9" i="77"/>
  <c r="U9" i="77" s="1"/>
  <c r="AJ9" i="77" s="1"/>
  <c r="P9" i="77"/>
  <c r="T8" i="77"/>
  <c r="S8" i="77"/>
  <c r="U8" i="77" s="1"/>
  <c r="AJ8" i="77" s="1"/>
  <c r="P8" i="77"/>
  <c r="T7" i="77"/>
  <c r="S7" i="77"/>
  <c r="U7" i="77" s="1"/>
  <c r="AJ7" i="77" s="1"/>
  <c r="P7" i="77"/>
  <c r="T6" i="77"/>
  <c r="S6" i="77"/>
  <c r="U6" i="77" s="1"/>
  <c r="AJ6" i="77" s="1"/>
  <c r="P6" i="77"/>
  <c r="T5" i="77"/>
  <c r="S5" i="77"/>
  <c r="U5" i="77" s="1"/>
  <c r="AJ5" i="77" s="1"/>
  <c r="AB32" i="58" l="1"/>
  <c r="AA32" i="58"/>
  <c r="AB33" i="58"/>
  <c r="AA33" i="58"/>
  <c r="AB34" i="58"/>
  <c r="AA34" i="58"/>
  <c r="AA35" i="58"/>
  <c r="AB35" i="58"/>
  <c r="AA36" i="58"/>
  <c r="AB36" i="58"/>
  <c r="AA29" i="58"/>
  <c r="AB29" i="58"/>
  <c r="AA31" i="58"/>
  <c r="AB31" i="58"/>
  <c r="AB30" i="58"/>
  <c r="AA30" i="58"/>
  <c r="Z20" i="77"/>
  <c r="Z18" i="77"/>
  <c r="Z22" i="77"/>
  <c r="Z23" i="77"/>
  <c r="Z14" i="77"/>
  <c r="Z21" i="77"/>
  <c r="Z15" i="77"/>
  <c r="Z16" i="77"/>
  <c r="Z13" i="77"/>
  <c r="Z19" i="77"/>
  <c r="Z17" i="77"/>
  <c r="AA23" i="77"/>
  <c r="AA14" i="77"/>
  <c r="AA15" i="77"/>
  <c r="AA20" i="77"/>
  <c r="AA18" i="77"/>
  <c r="AA21" i="77"/>
  <c r="AA19" i="77"/>
  <c r="AA16" i="77"/>
  <c r="AA22" i="77"/>
  <c r="AA13" i="77"/>
  <c r="AA17" i="77"/>
  <c r="V5" i="77"/>
  <c r="AM5" i="77" s="1"/>
  <c r="V6" i="77"/>
  <c r="AM6" i="77" s="1"/>
  <c r="V7" i="77"/>
  <c r="AM7" i="77" s="1"/>
  <c r="AO21" i="58"/>
  <c r="W16" i="77" l="1"/>
  <c r="BI16" i="77" s="1"/>
  <c r="W21" i="77"/>
  <c r="BI21" i="77" s="1"/>
  <c r="W15" i="77"/>
  <c r="BI15" i="77" s="1"/>
  <c r="W14" i="77"/>
  <c r="BI14" i="77" s="1"/>
  <c r="W23" i="77"/>
  <c r="BI23" i="77" s="1"/>
  <c r="W17" i="77"/>
  <c r="BI17" i="77" s="1"/>
  <c r="W22" i="77"/>
  <c r="BI22" i="77" s="1"/>
  <c r="W19" i="77"/>
  <c r="BI19" i="77" s="1"/>
  <c r="W18" i="77"/>
  <c r="BI18" i="77" s="1"/>
  <c r="W13" i="77"/>
  <c r="BI13" i="77" s="1"/>
  <c r="W20" i="77"/>
  <c r="BI20" i="77" s="1"/>
  <c r="AL4" i="58"/>
  <c r="AM20" i="58"/>
  <c r="AL20" i="58"/>
  <c r="AM19" i="58"/>
  <c r="AL19" i="58"/>
  <c r="AN21" i="58"/>
  <c r="AM18" i="58"/>
  <c r="AL18" i="58"/>
  <c r="AM17" i="58"/>
  <c r="AL17" i="58"/>
  <c r="AM16" i="58"/>
  <c r="AL16" i="58"/>
  <c r="AM15" i="58"/>
  <c r="AL15" i="58"/>
  <c r="AM14" i="58"/>
  <c r="AL14" i="58"/>
  <c r="AM13" i="58"/>
  <c r="AL13" i="58"/>
  <c r="AM12" i="58"/>
  <c r="AL12" i="58"/>
  <c r="AM11" i="58"/>
  <c r="AL11" i="58"/>
  <c r="AM10" i="58"/>
  <c r="AL10" i="58"/>
  <c r="AM9" i="58"/>
  <c r="AL9" i="58"/>
  <c r="AM8" i="58"/>
  <c r="AL8" i="58"/>
  <c r="AM7" i="58"/>
  <c r="AL7" i="58"/>
  <c r="AM6" i="58"/>
  <c r="AL6" i="58"/>
  <c r="AM5" i="58"/>
  <c r="AL5" i="58"/>
  <c r="AM4" i="58"/>
  <c r="AM3" i="58"/>
  <c r="AL3" i="58"/>
  <c r="P4" i="77" l="1"/>
  <c r="AC18" i="58" l="1"/>
  <c r="AC4" i="58"/>
  <c r="AC31" i="58"/>
  <c r="AC29" i="58"/>
  <c r="AC7" i="58"/>
  <c r="AC17" i="58"/>
  <c r="AC26" i="58"/>
  <c r="AC13" i="58"/>
  <c r="AC12" i="58"/>
  <c r="AC19" i="58"/>
  <c r="AC30" i="58"/>
  <c r="AC5" i="58" l="1"/>
  <c r="AC27" i="58"/>
  <c r="AC8" i="58"/>
  <c r="AC24" i="58"/>
  <c r="AC15" i="58"/>
  <c r="Q6" i="77"/>
  <c r="AC22" i="58"/>
  <c r="AC23" i="58"/>
  <c r="AC11" i="58"/>
  <c r="AC20" i="58"/>
  <c r="AC16" i="58"/>
  <c r="AC9" i="58"/>
  <c r="Q12" i="77"/>
  <c r="AC14" i="58"/>
  <c r="AC25" i="58"/>
  <c r="AC21" i="58"/>
  <c r="AC6" i="58"/>
  <c r="AC28" i="58"/>
  <c r="AC10" i="58"/>
  <c r="AC32" i="58"/>
  <c r="Q8" i="77"/>
  <c r="Q10" i="77"/>
  <c r="Q9" i="77"/>
  <c r="Q7" i="77"/>
  <c r="S30" i="58" l="1"/>
  <c r="AU499" i="75" l="1"/>
  <c r="AU498" i="75"/>
  <c r="AU497" i="75"/>
  <c r="AU496" i="75"/>
  <c r="AU495" i="75"/>
  <c r="AU494" i="75"/>
  <c r="AU493" i="75"/>
  <c r="AU492" i="75"/>
  <c r="AU491" i="75"/>
  <c r="AU490" i="75"/>
  <c r="AU489" i="75"/>
  <c r="AU488" i="75"/>
  <c r="AU487" i="75"/>
  <c r="AU486" i="75"/>
  <c r="AU485" i="75"/>
  <c r="AU484" i="75"/>
  <c r="AU483" i="75"/>
  <c r="AU482" i="75"/>
  <c r="AU481" i="75"/>
  <c r="AU480" i="75"/>
  <c r="AU479" i="75"/>
  <c r="AU478" i="75"/>
  <c r="AU477" i="75"/>
  <c r="AU476" i="75"/>
  <c r="AU475" i="75"/>
  <c r="AU474" i="75"/>
  <c r="AU473" i="75"/>
  <c r="AU472" i="75"/>
  <c r="AU471" i="75"/>
  <c r="AU470" i="75"/>
  <c r="AU469" i="75"/>
  <c r="AU468" i="75"/>
  <c r="AU467" i="75"/>
  <c r="AU466" i="75"/>
  <c r="AU465" i="75"/>
  <c r="AU464" i="75"/>
  <c r="AU463" i="75"/>
  <c r="AU462" i="75"/>
  <c r="AU461" i="75"/>
  <c r="AU460" i="75"/>
  <c r="AU459" i="75"/>
  <c r="AU458" i="75"/>
  <c r="AU457" i="75"/>
  <c r="AU456" i="75"/>
  <c r="AU455" i="75"/>
  <c r="AU454" i="75"/>
  <c r="AU453" i="75"/>
  <c r="AU452" i="75"/>
  <c r="AU451" i="75"/>
  <c r="AU450" i="75"/>
  <c r="AU449" i="75"/>
  <c r="AU448" i="75"/>
  <c r="AU447" i="75"/>
  <c r="AU446" i="75"/>
  <c r="AU445" i="75"/>
  <c r="AU444" i="75"/>
  <c r="AU443" i="75"/>
  <c r="AU442" i="75"/>
  <c r="AU441" i="75"/>
  <c r="AU440" i="75"/>
  <c r="AU439" i="75"/>
  <c r="AU438" i="75"/>
  <c r="AU437" i="75"/>
  <c r="AU436" i="75"/>
  <c r="AU435" i="75"/>
  <c r="AU434" i="75"/>
  <c r="AU433" i="75"/>
  <c r="AU432" i="75"/>
  <c r="AU431" i="75"/>
  <c r="AU430" i="75"/>
  <c r="AU429" i="75"/>
  <c r="AU428" i="75"/>
  <c r="AU427" i="75"/>
  <c r="AU426" i="75"/>
  <c r="AU425" i="75"/>
  <c r="AU424" i="75"/>
  <c r="AU423" i="75"/>
  <c r="AU422" i="75"/>
  <c r="AU421" i="75"/>
  <c r="AU420" i="75"/>
  <c r="AU419" i="75"/>
  <c r="AU418" i="75"/>
  <c r="AU417" i="75"/>
  <c r="AU416" i="75"/>
  <c r="AU415" i="75"/>
  <c r="AU414" i="75"/>
  <c r="AU413" i="75"/>
  <c r="AU412" i="75"/>
  <c r="AU411" i="75"/>
  <c r="AU410" i="75"/>
  <c r="AU409" i="75"/>
  <c r="AU408" i="75"/>
  <c r="AU407" i="75"/>
  <c r="AU406" i="75"/>
  <c r="AU405" i="75"/>
  <c r="AU404" i="75"/>
  <c r="AU403" i="75"/>
  <c r="AU402" i="75"/>
  <c r="AU401" i="75"/>
  <c r="AU400" i="75"/>
  <c r="AU399" i="75"/>
  <c r="AU398" i="75"/>
  <c r="AU397" i="75"/>
  <c r="AU396" i="75"/>
  <c r="AU395" i="75"/>
  <c r="AU394" i="75"/>
  <c r="AU393" i="75"/>
  <c r="AU392" i="75"/>
  <c r="AU391" i="75"/>
  <c r="AU390" i="75"/>
  <c r="AU389" i="75"/>
  <c r="AU388" i="75"/>
  <c r="AU387" i="75"/>
  <c r="AU386" i="75"/>
  <c r="AU385" i="75"/>
  <c r="AU384" i="75"/>
  <c r="AU383" i="75"/>
  <c r="AU382" i="75"/>
  <c r="AU381" i="75"/>
  <c r="AU380" i="75"/>
  <c r="AU379" i="75"/>
  <c r="AU378" i="75"/>
  <c r="AU377" i="75"/>
  <c r="AU376" i="75"/>
  <c r="AU375" i="75"/>
  <c r="AU374" i="75"/>
  <c r="AU373" i="75"/>
  <c r="AU372" i="75"/>
  <c r="AU371" i="75"/>
  <c r="AU370" i="75"/>
  <c r="AU369" i="75"/>
  <c r="AU368" i="75"/>
  <c r="AU367" i="75"/>
  <c r="AU366" i="75"/>
  <c r="AU365" i="75"/>
  <c r="AU364" i="75"/>
  <c r="AU363" i="75"/>
  <c r="AU362" i="75"/>
  <c r="AU361" i="75"/>
  <c r="AU360" i="75"/>
  <c r="AU359" i="75"/>
  <c r="AU358" i="75"/>
  <c r="AU357" i="75"/>
  <c r="AU356" i="75"/>
  <c r="AU355" i="75"/>
  <c r="AU354" i="75"/>
  <c r="AU353" i="75"/>
  <c r="AU352" i="75"/>
  <c r="AU351" i="75"/>
  <c r="AU350" i="75"/>
  <c r="AU349" i="75"/>
  <c r="AU348" i="75"/>
  <c r="AU347" i="75"/>
  <c r="AU346" i="75"/>
  <c r="AU345" i="75"/>
  <c r="AU344" i="75"/>
  <c r="AU343" i="75"/>
  <c r="AU342" i="75"/>
  <c r="AU341" i="75"/>
  <c r="AU340" i="75"/>
  <c r="AU339" i="75"/>
  <c r="AU338" i="75"/>
  <c r="AU337" i="75"/>
  <c r="AU336" i="75"/>
  <c r="AU335" i="75"/>
  <c r="AU334" i="75"/>
  <c r="AU333" i="75"/>
  <c r="AU332" i="75"/>
  <c r="AU331" i="75"/>
  <c r="AU330" i="75"/>
  <c r="AU329" i="75"/>
  <c r="AU328" i="75"/>
  <c r="AU327" i="75"/>
  <c r="AU297" i="75"/>
  <c r="AU296" i="75"/>
  <c r="AU295" i="75"/>
  <c r="AU294" i="75"/>
  <c r="AU293" i="75"/>
  <c r="AU292" i="75"/>
  <c r="AU291" i="75"/>
  <c r="AU290" i="75"/>
  <c r="AU289" i="75"/>
  <c r="AU288" i="75"/>
  <c r="AU287" i="75"/>
  <c r="AU286" i="75"/>
  <c r="AU285" i="75"/>
  <c r="AU284" i="75"/>
  <c r="AU283" i="75"/>
  <c r="AU282" i="75"/>
  <c r="AU281" i="75"/>
  <c r="AU280" i="75"/>
  <c r="AU279" i="75"/>
  <c r="AU278" i="75"/>
  <c r="AU277" i="75"/>
  <c r="AU276" i="75"/>
  <c r="AU275" i="75"/>
  <c r="AU274" i="75"/>
  <c r="AU273" i="75"/>
  <c r="AU272" i="75"/>
  <c r="AU271" i="75"/>
  <c r="AU270" i="75"/>
  <c r="AU269" i="75"/>
  <c r="AU268" i="75"/>
  <c r="AU267" i="75"/>
  <c r="AU266" i="75"/>
  <c r="AU265" i="75"/>
  <c r="AU264" i="75"/>
  <c r="AU263" i="75"/>
  <c r="AU262" i="75"/>
  <c r="AU261" i="75"/>
  <c r="AU260" i="75"/>
  <c r="AU259" i="75"/>
  <c r="AU258" i="75"/>
  <c r="AU257" i="75"/>
  <c r="AU256" i="75"/>
  <c r="AU255" i="75"/>
  <c r="AU254" i="75"/>
  <c r="AU253" i="75"/>
  <c r="AU252" i="75"/>
  <c r="AU251" i="75"/>
  <c r="AU250" i="75"/>
  <c r="AU249" i="75"/>
  <c r="AU248" i="75"/>
  <c r="AU247" i="75"/>
  <c r="AU246" i="75"/>
  <c r="AU245" i="75"/>
  <c r="AU244" i="75"/>
  <c r="AU243" i="75"/>
  <c r="AU242" i="75"/>
  <c r="AU241" i="75"/>
  <c r="AU240" i="75"/>
  <c r="AU239" i="75"/>
  <c r="AU238" i="75"/>
  <c r="AU237" i="75"/>
  <c r="AU236" i="75"/>
  <c r="AU235" i="75"/>
  <c r="AU234" i="75"/>
  <c r="AU233" i="75"/>
  <c r="AU232" i="75"/>
  <c r="AU231" i="75"/>
  <c r="AU230" i="75"/>
  <c r="AU229" i="75"/>
  <c r="AU228" i="75"/>
  <c r="AU227" i="75"/>
  <c r="AU226" i="75"/>
  <c r="AU225" i="75"/>
  <c r="AU224" i="75"/>
  <c r="AU223" i="75"/>
  <c r="AU222" i="75"/>
  <c r="AU221" i="75"/>
  <c r="AU220" i="75"/>
  <c r="AU219" i="75"/>
  <c r="AU218" i="75"/>
  <c r="AU217" i="75"/>
  <c r="AU216" i="75"/>
  <c r="AU215" i="75"/>
  <c r="AU214" i="75"/>
  <c r="AU213" i="75"/>
  <c r="AU212" i="75"/>
  <c r="AU211" i="75"/>
  <c r="AU210" i="75"/>
  <c r="AU209" i="75"/>
  <c r="AU208" i="75"/>
  <c r="AU207" i="75"/>
  <c r="AU206" i="75"/>
  <c r="AU205" i="75"/>
  <c r="AU204" i="75"/>
  <c r="AU203" i="75"/>
  <c r="AU202" i="75"/>
  <c r="AU201" i="75"/>
  <c r="AU200" i="75"/>
  <c r="AU199" i="75"/>
  <c r="AU198" i="75"/>
  <c r="AU197" i="75"/>
  <c r="AU196" i="75"/>
  <c r="AU195" i="75"/>
  <c r="AU194" i="75"/>
  <c r="AU193" i="75"/>
  <c r="AU192" i="75"/>
  <c r="AU191" i="75"/>
  <c r="AU190" i="75"/>
  <c r="AU189" i="75"/>
  <c r="AU188" i="75"/>
  <c r="AU175" i="75"/>
  <c r="AU174" i="75"/>
  <c r="AU173" i="75"/>
  <c r="AU172" i="75"/>
  <c r="AU171" i="75"/>
  <c r="AU170" i="75"/>
  <c r="AU169" i="75"/>
  <c r="AU168" i="75"/>
  <c r="AU167" i="75"/>
  <c r="AU166" i="75"/>
  <c r="AU165" i="75"/>
  <c r="AU164" i="75"/>
  <c r="AU163" i="75"/>
  <c r="AU162" i="75"/>
  <c r="AU161" i="75"/>
  <c r="AU160" i="75"/>
  <c r="AU159" i="75"/>
  <c r="AU158" i="75"/>
  <c r="AU157" i="75"/>
  <c r="AU156" i="75"/>
  <c r="AU155" i="75"/>
  <c r="AU154" i="75"/>
  <c r="AU153" i="75"/>
  <c r="AU152" i="75"/>
  <c r="AU151" i="75"/>
  <c r="AU150" i="75"/>
  <c r="AU149" i="75"/>
  <c r="AU148" i="75"/>
  <c r="AU147" i="75"/>
  <c r="AU146" i="75"/>
  <c r="AU145" i="75"/>
  <c r="AU144" i="75"/>
  <c r="AU143" i="75"/>
  <c r="AU142" i="75"/>
  <c r="AU141" i="75"/>
  <c r="AU140" i="75"/>
  <c r="AU139" i="75"/>
  <c r="AU138" i="75"/>
  <c r="AU137" i="75"/>
  <c r="AU136" i="75"/>
  <c r="AU135" i="75"/>
  <c r="AU134" i="75"/>
  <c r="AU133" i="75"/>
  <c r="AS499" i="75" l="1"/>
  <c r="AT499" i="75" s="1"/>
  <c r="AN499" i="75"/>
  <c r="AF499" i="75"/>
  <c r="AC499" i="75"/>
  <c r="AS498" i="75"/>
  <c r="AT498" i="75" s="1"/>
  <c r="AN498" i="75"/>
  <c r="AF498" i="75"/>
  <c r="AC498" i="75"/>
  <c r="AS497" i="75"/>
  <c r="AT497" i="75" s="1"/>
  <c r="AN497" i="75"/>
  <c r="AF497" i="75"/>
  <c r="AC497" i="75"/>
  <c r="AS496" i="75"/>
  <c r="AT496" i="75" s="1"/>
  <c r="AN496" i="75"/>
  <c r="AF496" i="75"/>
  <c r="AC496" i="75"/>
  <c r="AS495" i="75"/>
  <c r="AT495" i="75" s="1"/>
  <c r="AN495" i="75"/>
  <c r="AF495" i="75"/>
  <c r="AC495" i="75"/>
  <c r="AS494" i="75"/>
  <c r="AT494" i="75" s="1"/>
  <c r="AN494" i="75"/>
  <c r="AF494" i="75"/>
  <c r="AC494" i="75"/>
  <c r="AS493" i="75"/>
  <c r="AT493" i="75" s="1"/>
  <c r="AN493" i="75"/>
  <c r="AF493" i="75"/>
  <c r="AC493" i="75"/>
  <c r="AS492" i="75"/>
  <c r="AT492" i="75" s="1"/>
  <c r="AN492" i="75"/>
  <c r="AF492" i="75"/>
  <c r="AC492" i="75"/>
  <c r="AS491" i="75"/>
  <c r="AT491" i="75" s="1"/>
  <c r="AN491" i="75"/>
  <c r="AF491" i="75"/>
  <c r="AC491" i="75"/>
  <c r="AS490" i="75"/>
  <c r="AT490" i="75" s="1"/>
  <c r="AN490" i="75"/>
  <c r="AF490" i="75"/>
  <c r="AC490" i="75"/>
  <c r="AS489" i="75"/>
  <c r="AT489" i="75" s="1"/>
  <c r="AN489" i="75"/>
  <c r="AF489" i="75"/>
  <c r="AC489" i="75"/>
  <c r="AS488" i="75"/>
  <c r="AT488" i="75" s="1"/>
  <c r="AN488" i="75"/>
  <c r="AF488" i="75"/>
  <c r="AC488" i="75"/>
  <c r="AS487" i="75"/>
  <c r="AT487" i="75" s="1"/>
  <c r="AN487" i="75"/>
  <c r="AF487" i="75"/>
  <c r="AC487" i="75"/>
  <c r="AS486" i="75"/>
  <c r="AT486" i="75" s="1"/>
  <c r="AN486" i="75"/>
  <c r="AF486" i="75"/>
  <c r="AC486" i="75"/>
  <c r="AS485" i="75"/>
  <c r="AT485" i="75" s="1"/>
  <c r="AN485" i="75"/>
  <c r="AF485" i="75"/>
  <c r="AC485" i="75"/>
  <c r="AS484" i="75"/>
  <c r="AT484" i="75" s="1"/>
  <c r="AN484" i="75"/>
  <c r="AF484" i="75"/>
  <c r="AC484" i="75"/>
  <c r="AS483" i="75"/>
  <c r="AT483" i="75" s="1"/>
  <c r="AN483" i="75"/>
  <c r="AF483" i="75"/>
  <c r="AC483" i="75"/>
  <c r="AS482" i="75"/>
  <c r="AT482" i="75" s="1"/>
  <c r="AN482" i="75"/>
  <c r="AF482" i="75"/>
  <c r="AC482" i="75"/>
  <c r="AS481" i="75"/>
  <c r="AT481" i="75" s="1"/>
  <c r="AN481" i="75"/>
  <c r="AF481" i="75"/>
  <c r="AC481" i="75"/>
  <c r="AS480" i="75"/>
  <c r="AT480" i="75" s="1"/>
  <c r="AN480" i="75"/>
  <c r="AF480" i="75"/>
  <c r="AC480" i="75"/>
  <c r="AS479" i="75"/>
  <c r="AT479" i="75" s="1"/>
  <c r="AN479" i="75"/>
  <c r="AF479" i="75"/>
  <c r="AC479" i="75"/>
  <c r="AS478" i="75"/>
  <c r="AT478" i="75" s="1"/>
  <c r="AN478" i="75"/>
  <c r="AF478" i="75"/>
  <c r="AC478" i="75"/>
  <c r="AS477" i="75"/>
  <c r="AT477" i="75" s="1"/>
  <c r="AN477" i="75"/>
  <c r="AF477" i="75"/>
  <c r="AC477" i="75"/>
  <c r="AS476" i="75"/>
  <c r="AT476" i="75" s="1"/>
  <c r="AN476" i="75"/>
  <c r="AF476" i="75"/>
  <c r="AC476" i="75"/>
  <c r="AS475" i="75"/>
  <c r="AT475" i="75" s="1"/>
  <c r="AN475" i="75"/>
  <c r="AF475" i="75"/>
  <c r="AC475" i="75"/>
  <c r="AS474" i="75"/>
  <c r="AT474" i="75" s="1"/>
  <c r="AN474" i="75"/>
  <c r="AF474" i="75"/>
  <c r="AC474" i="75"/>
  <c r="AS473" i="75"/>
  <c r="AT473" i="75" s="1"/>
  <c r="AN473" i="75"/>
  <c r="AF473" i="75"/>
  <c r="AC473" i="75"/>
  <c r="AS472" i="75"/>
  <c r="AT472" i="75" s="1"/>
  <c r="AN472" i="75"/>
  <c r="AF472" i="75"/>
  <c r="AC472" i="75"/>
  <c r="AS471" i="75"/>
  <c r="AT471" i="75" s="1"/>
  <c r="AN471" i="75"/>
  <c r="AF471" i="75"/>
  <c r="AC471" i="75"/>
  <c r="AS470" i="75"/>
  <c r="AT470" i="75" s="1"/>
  <c r="AN470" i="75"/>
  <c r="AF470" i="75"/>
  <c r="AC470" i="75"/>
  <c r="AS469" i="75"/>
  <c r="AT469" i="75" s="1"/>
  <c r="AN469" i="75"/>
  <c r="AF469" i="75"/>
  <c r="AC469" i="75"/>
  <c r="AS468" i="75"/>
  <c r="AT468" i="75" s="1"/>
  <c r="AN468" i="75"/>
  <c r="AF468" i="75"/>
  <c r="AC468" i="75"/>
  <c r="AS467" i="75"/>
  <c r="AT467" i="75" s="1"/>
  <c r="AN467" i="75"/>
  <c r="AF467" i="75"/>
  <c r="AC467" i="75"/>
  <c r="AS466" i="75"/>
  <c r="AT466" i="75" s="1"/>
  <c r="AN466" i="75"/>
  <c r="AF466" i="75"/>
  <c r="AC466" i="75"/>
  <c r="AS465" i="75"/>
  <c r="AT465" i="75" s="1"/>
  <c r="AN465" i="75"/>
  <c r="AF465" i="75"/>
  <c r="AC465" i="75"/>
  <c r="AS464" i="75"/>
  <c r="AT464" i="75" s="1"/>
  <c r="AN464" i="75"/>
  <c r="AF464" i="75"/>
  <c r="AC464" i="75"/>
  <c r="AS463" i="75"/>
  <c r="AT463" i="75" s="1"/>
  <c r="AN463" i="75"/>
  <c r="AF463" i="75"/>
  <c r="AC463" i="75"/>
  <c r="AS462" i="75"/>
  <c r="AT462" i="75" s="1"/>
  <c r="AN462" i="75"/>
  <c r="AF462" i="75"/>
  <c r="AC462" i="75"/>
  <c r="AS461" i="75"/>
  <c r="AT461" i="75" s="1"/>
  <c r="AN461" i="75"/>
  <c r="AF461" i="75"/>
  <c r="AC461" i="75"/>
  <c r="AS460" i="75"/>
  <c r="AT460" i="75" s="1"/>
  <c r="AN460" i="75"/>
  <c r="AF460" i="75"/>
  <c r="AC460" i="75"/>
  <c r="AS459" i="75"/>
  <c r="AT459" i="75" s="1"/>
  <c r="AN459" i="75"/>
  <c r="AF459" i="75"/>
  <c r="AC459" i="75"/>
  <c r="AS458" i="75"/>
  <c r="AT458" i="75" s="1"/>
  <c r="AN458" i="75"/>
  <c r="AF458" i="75"/>
  <c r="AC458" i="75"/>
  <c r="AS457" i="75"/>
  <c r="AT457" i="75" s="1"/>
  <c r="AN457" i="75"/>
  <c r="AF457" i="75"/>
  <c r="AC457" i="75"/>
  <c r="AS456" i="75"/>
  <c r="AT456" i="75" s="1"/>
  <c r="AN456" i="75"/>
  <c r="AF456" i="75"/>
  <c r="AC456" i="75"/>
  <c r="AS455" i="75"/>
  <c r="AT455" i="75" s="1"/>
  <c r="AN455" i="75"/>
  <c r="AF455" i="75"/>
  <c r="AC455" i="75"/>
  <c r="AS454" i="75"/>
  <c r="AT454" i="75" s="1"/>
  <c r="AN454" i="75"/>
  <c r="AF454" i="75"/>
  <c r="AC454" i="75"/>
  <c r="AS453" i="75"/>
  <c r="AT453" i="75" s="1"/>
  <c r="AN453" i="75"/>
  <c r="AF453" i="75"/>
  <c r="AC453" i="75"/>
  <c r="AS452" i="75"/>
  <c r="AT452" i="75" s="1"/>
  <c r="AN452" i="75"/>
  <c r="AF452" i="75"/>
  <c r="AC452" i="75"/>
  <c r="AS451" i="75"/>
  <c r="AT451" i="75" s="1"/>
  <c r="AN451" i="75"/>
  <c r="AF451" i="75"/>
  <c r="AC451" i="75"/>
  <c r="AS450" i="75"/>
  <c r="AT450" i="75" s="1"/>
  <c r="AN450" i="75"/>
  <c r="AF450" i="75"/>
  <c r="AC450" i="75"/>
  <c r="AS449" i="75"/>
  <c r="AT449" i="75" s="1"/>
  <c r="AN449" i="75"/>
  <c r="AF449" i="75"/>
  <c r="AC449" i="75"/>
  <c r="AS448" i="75"/>
  <c r="AT448" i="75" s="1"/>
  <c r="AN448" i="75"/>
  <c r="AF448" i="75"/>
  <c r="AC448" i="75"/>
  <c r="AS447" i="75"/>
  <c r="AT447" i="75" s="1"/>
  <c r="AN447" i="75"/>
  <c r="AF447" i="75"/>
  <c r="AC447" i="75"/>
  <c r="AS446" i="75"/>
  <c r="AT446" i="75" s="1"/>
  <c r="AN446" i="75"/>
  <c r="AF446" i="75"/>
  <c r="AC446" i="75"/>
  <c r="AS445" i="75"/>
  <c r="AT445" i="75" s="1"/>
  <c r="AN445" i="75"/>
  <c r="AF445" i="75"/>
  <c r="AC445" i="75"/>
  <c r="AS444" i="75"/>
  <c r="AT444" i="75" s="1"/>
  <c r="AN444" i="75"/>
  <c r="AF444" i="75"/>
  <c r="AC444" i="75"/>
  <c r="AS443" i="75"/>
  <c r="AT443" i="75" s="1"/>
  <c r="AN443" i="75"/>
  <c r="AF443" i="75"/>
  <c r="AC443" i="75"/>
  <c r="AS442" i="75"/>
  <c r="AT442" i="75" s="1"/>
  <c r="AN442" i="75"/>
  <c r="AF442" i="75"/>
  <c r="AC442" i="75"/>
  <c r="AS441" i="75"/>
  <c r="AT441" i="75" s="1"/>
  <c r="AN441" i="75"/>
  <c r="AF441" i="75"/>
  <c r="AC441" i="75"/>
  <c r="AS440" i="75"/>
  <c r="AT440" i="75" s="1"/>
  <c r="AN440" i="75"/>
  <c r="AF440" i="75"/>
  <c r="AC440" i="75"/>
  <c r="AS439" i="75"/>
  <c r="AT439" i="75" s="1"/>
  <c r="AN439" i="75"/>
  <c r="AF439" i="75"/>
  <c r="AC439" i="75"/>
  <c r="AS438" i="75"/>
  <c r="AT438" i="75" s="1"/>
  <c r="AN438" i="75"/>
  <c r="AF438" i="75"/>
  <c r="AC438" i="75"/>
  <c r="AS437" i="75"/>
  <c r="AT437" i="75" s="1"/>
  <c r="AN437" i="75"/>
  <c r="AF437" i="75"/>
  <c r="AC437" i="75"/>
  <c r="AS436" i="75"/>
  <c r="AT436" i="75" s="1"/>
  <c r="AN436" i="75"/>
  <c r="AF436" i="75"/>
  <c r="AC436" i="75"/>
  <c r="AS435" i="75"/>
  <c r="AT435" i="75" s="1"/>
  <c r="AN435" i="75"/>
  <c r="AF435" i="75"/>
  <c r="AC435" i="75"/>
  <c r="AS434" i="75"/>
  <c r="AT434" i="75" s="1"/>
  <c r="AN434" i="75"/>
  <c r="AF434" i="75"/>
  <c r="AC434" i="75"/>
  <c r="AS433" i="75"/>
  <c r="AT433" i="75" s="1"/>
  <c r="AN433" i="75"/>
  <c r="AF433" i="75"/>
  <c r="AC433" i="75"/>
  <c r="AS432" i="75"/>
  <c r="AT432" i="75" s="1"/>
  <c r="AN432" i="75"/>
  <c r="AF432" i="75"/>
  <c r="AC432" i="75"/>
  <c r="AS431" i="75"/>
  <c r="AT431" i="75" s="1"/>
  <c r="AN431" i="75"/>
  <c r="AF431" i="75"/>
  <c r="AC431" i="75"/>
  <c r="AS430" i="75"/>
  <c r="AT430" i="75" s="1"/>
  <c r="AN430" i="75"/>
  <c r="AF430" i="75"/>
  <c r="AC430" i="75"/>
  <c r="AS429" i="75"/>
  <c r="AT429" i="75" s="1"/>
  <c r="AN429" i="75"/>
  <c r="AF429" i="75"/>
  <c r="AC429" i="75"/>
  <c r="AS428" i="75"/>
  <c r="AT428" i="75" s="1"/>
  <c r="AN428" i="75"/>
  <c r="AF428" i="75"/>
  <c r="AC428" i="75"/>
  <c r="AS427" i="75"/>
  <c r="AT427" i="75" s="1"/>
  <c r="AN427" i="75"/>
  <c r="AF427" i="75"/>
  <c r="AC427" i="75"/>
  <c r="AS426" i="75"/>
  <c r="AT426" i="75" s="1"/>
  <c r="AN426" i="75"/>
  <c r="AF426" i="75"/>
  <c r="AC426" i="75"/>
  <c r="AS425" i="75"/>
  <c r="AT425" i="75" s="1"/>
  <c r="AN425" i="75"/>
  <c r="AF425" i="75"/>
  <c r="AC425" i="75"/>
  <c r="AS424" i="75"/>
  <c r="AT424" i="75" s="1"/>
  <c r="AN424" i="75"/>
  <c r="AF424" i="75"/>
  <c r="AC424" i="75"/>
  <c r="AS423" i="75"/>
  <c r="AT423" i="75" s="1"/>
  <c r="AN423" i="75"/>
  <c r="AF423" i="75"/>
  <c r="AC423" i="75"/>
  <c r="AS422" i="75"/>
  <c r="AT422" i="75" s="1"/>
  <c r="AN422" i="75"/>
  <c r="AF422" i="75"/>
  <c r="AC422" i="75"/>
  <c r="AS421" i="75"/>
  <c r="AT421" i="75" s="1"/>
  <c r="AN421" i="75"/>
  <c r="AF421" i="75"/>
  <c r="AC421" i="75"/>
  <c r="AS420" i="75"/>
  <c r="AT420" i="75" s="1"/>
  <c r="AN420" i="75"/>
  <c r="AF420" i="75"/>
  <c r="AC420" i="75"/>
  <c r="AS419" i="75"/>
  <c r="AT419" i="75" s="1"/>
  <c r="AN419" i="75"/>
  <c r="AF419" i="75"/>
  <c r="AC419" i="75"/>
  <c r="AS418" i="75"/>
  <c r="AT418" i="75" s="1"/>
  <c r="AN418" i="75"/>
  <c r="AF418" i="75"/>
  <c r="AC418" i="75"/>
  <c r="AS417" i="75"/>
  <c r="AT417" i="75" s="1"/>
  <c r="AN417" i="75"/>
  <c r="AF417" i="75"/>
  <c r="AC417" i="75"/>
  <c r="AS416" i="75"/>
  <c r="AT416" i="75" s="1"/>
  <c r="AN416" i="75"/>
  <c r="AF416" i="75"/>
  <c r="AC416" i="75"/>
  <c r="AS415" i="75"/>
  <c r="AT415" i="75" s="1"/>
  <c r="AN415" i="75"/>
  <c r="AF415" i="75"/>
  <c r="AC415" i="75"/>
  <c r="AS414" i="75"/>
  <c r="AT414" i="75" s="1"/>
  <c r="AN414" i="75"/>
  <c r="AF414" i="75"/>
  <c r="AC414" i="75"/>
  <c r="AS413" i="75"/>
  <c r="AT413" i="75" s="1"/>
  <c r="AN413" i="75"/>
  <c r="AF413" i="75"/>
  <c r="AC413" i="75"/>
  <c r="AS412" i="75"/>
  <c r="AT412" i="75" s="1"/>
  <c r="AN412" i="75"/>
  <c r="AF412" i="75"/>
  <c r="AC412" i="75"/>
  <c r="AS411" i="75"/>
  <c r="AT411" i="75" s="1"/>
  <c r="AN411" i="75"/>
  <c r="AF411" i="75"/>
  <c r="AC411" i="75"/>
  <c r="AS410" i="75"/>
  <c r="AT410" i="75" s="1"/>
  <c r="AN410" i="75"/>
  <c r="AF410" i="75"/>
  <c r="AC410" i="75"/>
  <c r="AS409" i="75"/>
  <c r="AT409" i="75" s="1"/>
  <c r="AN409" i="75"/>
  <c r="AF409" i="75"/>
  <c r="AC409" i="75"/>
  <c r="AS408" i="75"/>
  <c r="AT408" i="75" s="1"/>
  <c r="AN408" i="75"/>
  <c r="AF408" i="75"/>
  <c r="AC408" i="75"/>
  <c r="AS407" i="75"/>
  <c r="AT407" i="75" s="1"/>
  <c r="AN407" i="75"/>
  <c r="AF407" i="75"/>
  <c r="AC407" i="75"/>
  <c r="AS406" i="75"/>
  <c r="AT406" i="75" s="1"/>
  <c r="AN406" i="75"/>
  <c r="AF406" i="75"/>
  <c r="AC406" i="75"/>
  <c r="AS405" i="75"/>
  <c r="AT405" i="75" s="1"/>
  <c r="AN405" i="75"/>
  <c r="AF405" i="75"/>
  <c r="AC405" i="75"/>
  <c r="AS404" i="75"/>
  <c r="AT404" i="75" s="1"/>
  <c r="AN404" i="75"/>
  <c r="AF404" i="75"/>
  <c r="AC404" i="75"/>
  <c r="AS403" i="75"/>
  <c r="AT403" i="75" s="1"/>
  <c r="AN403" i="75"/>
  <c r="AF403" i="75"/>
  <c r="AC403" i="75"/>
  <c r="AS402" i="75"/>
  <c r="AT402" i="75" s="1"/>
  <c r="AN402" i="75"/>
  <c r="AF402" i="75"/>
  <c r="AC402" i="75"/>
  <c r="AS401" i="75"/>
  <c r="AT401" i="75" s="1"/>
  <c r="AN401" i="75"/>
  <c r="AF401" i="75"/>
  <c r="AC401" i="75"/>
  <c r="AS400" i="75"/>
  <c r="AT400" i="75" s="1"/>
  <c r="AN400" i="75"/>
  <c r="AF400" i="75"/>
  <c r="AC400" i="75"/>
  <c r="AS399" i="75"/>
  <c r="AT399" i="75" s="1"/>
  <c r="AN399" i="75"/>
  <c r="AF399" i="75"/>
  <c r="AC399" i="75"/>
  <c r="AS398" i="75"/>
  <c r="AT398" i="75" s="1"/>
  <c r="AN398" i="75"/>
  <c r="AF398" i="75"/>
  <c r="AC398" i="75"/>
  <c r="AS397" i="75"/>
  <c r="AT397" i="75" s="1"/>
  <c r="AN397" i="75"/>
  <c r="AF397" i="75"/>
  <c r="AC397" i="75"/>
  <c r="AS396" i="75"/>
  <c r="AT396" i="75" s="1"/>
  <c r="AN396" i="75"/>
  <c r="AF396" i="75"/>
  <c r="AC396" i="75"/>
  <c r="AS395" i="75"/>
  <c r="AT395" i="75" s="1"/>
  <c r="AN395" i="75"/>
  <c r="AF395" i="75"/>
  <c r="AC395" i="75"/>
  <c r="AS394" i="75"/>
  <c r="AT394" i="75" s="1"/>
  <c r="AN394" i="75"/>
  <c r="AF394" i="75"/>
  <c r="AC394" i="75"/>
  <c r="AS393" i="75"/>
  <c r="AT393" i="75" s="1"/>
  <c r="AN393" i="75"/>
  <c r="AF393" i="75"/>
  <c r="AC393" i="75"/>
  <c r="AS392" i="75"/>
  <c r="AT392" i="75" s="1"/>
  <c r="AN392" i="75"/>
  <c r="AF392" i="75"/>
  <c r="AC392" i="75"/>
  <c r="AS391" i="75"/>
  <c r="AT391" i="75" s="1"/>
  <c r="AN391" i="75"/>
  <c r="AF391" i="75"/>
  <c r="AC391" i="75"/>
  <c r="AS390" i="75"/>
  <c r="AT390" i="75" s="1"/>
  <c r="AN390" i="75"/>
  <c r="AF390" i="75"/>
  <c r="AC390" i="75"/>
  <c r="AS389" i="75"/>
  <c r="AT389" i="75" s="1"/>
  <c r="AN389" i="75"/>
  <c r="AF389" i="75"/>
  <c r="AC389" i="75"/>
  <c r="AS388" i="75"/>
  <c r="AT388" i="75" s="1"/>
  <c r="AN388" i="75"/>
  <c r="AF388" i="75"/>
  <c r="AC388" i="75"/>
  <c r="AS387" i="75"/>
  <c r="AT387" i="75" s="1"/>
  <c r="AN387" i="75"/>
  <c r="AF387" i="75"/>
  <c r="AC387" i="75"/>
  <c r="AS386" i="75"/>
  <c r="AT386" i="75" s="1"/>
  <c r="AN386" i="75"/>
  <c r="AF386" i="75"/>
  <c r="AC386" i="75"/>
  <c r="AS385" i="75"/>
  <c r="AT385" i="75" s="1"/>
  <c r="AN385" i="75"/>
  <c r="AF385" i="75"/>
  <c r="AC385" i="75"/>
  <c r="AS384" i="75"/>
  <c r="AT384" i="75" s="1"/>
  <c r="AN384" i="75"/>
  <c r="AF384" i="75"/>
  <c r="AC384" i="75"/>
  <c r="AS383" i="75"/>
  <c r="AT383" i="75" s="1"/>
  <c r="AN383" i="75"/>
  <c r="AF383" i="75"/>
  <c r="AC383" i="75"/>
  <c r="AS382" i="75"/>
  <c r="AT382" i="75" s="1"/>
  <c r="AN382" i="75"/>
  <c r="AF382" i="75"/>
  <c r="AC382" i="75"/>
  <c r="AS381" i="75"/>
  <c r="AT381" i="75" s="1"/>
  <c r="AN381" i="75"/>
  <c r="AF381" i="75"/>
  <c r="AC381" i="75"/>
  <c r="AS380" i="75"/>
  <c r="AT380" i="75" s="1"/>
  <c r="AN380" i="75"/>
  <c r="AF380" i="75"/>
  <c r="AC380" i="75"/>
  <c r="AS379" i="75"/>
  <c r="AT379" i="75" s="1"/>
  <c r="AN379" i="75"/>
  <c r="AF379" i="75"/>
  <c r="AC379" i="75"/>
  <c r="AS378" i="75"/>
  <c r="AT378" i="75" s="1"/>
  <c r="AN378" i="75"/>
  <c r="AF378" i="75"/>
  <c r="AC378" i="75"/>
  <c r="AS377" i="75"/>
  <c r="AT377" i="75" s="1"/>
  <c r="AN377" i="75"/>
  <c r="AF377" i="75"/>
  <c r="AC377" i="75"/>
  <c r="AS376" i="75"/>
  <c r="AT376" i="75" s="1"/>
  <c r="AN376" i="75"/>
  <c r="AF376" i="75"/>
  <c r="AC376" i="75"/>
  <c r="AS375" i="75"/>
  <c r="AT375" i="75" s="1"/>
  <c r="AN375" i="75"/>
  <c r="AF375" i="75"/>
  <c r="AC375" i="75"/>
  <c r="AS374" i="75"/>
  <c r="AT374" i="75" s="1"/>
  <c r="AN374" i="75"/>
  <c r="AF374" i="75"/>
  <c r="AC374" i="75"/>
  <c r="AS373" i="75"/>
  <c r="AT373" i="75" s="1"/>
  <c r="AN373" i="75"/>
  <c r="AF373" i="75"/>
  <c r="AC373" i="75"/>
  <c r="AS372" i="75"/>
  <c r="AT372" i="75" s="1"/>
  <c r="AN372" i="75"/>
  <c r="AF372" i="75"/>
  <c r="AC372" i="75"/>
  <c r="AS371" i="75"/>
  <c r="AT371" i="75" s="1"/>
  <c r="AN371" i="75"/>
  <c r="AF371" i="75"/>
  <c r="AC371" i="75"/>
  <c r="AS370" i="75"/>
  <c r="AT370" i="75" s="1"/>
  <c r="AN370" i="75"/>
  <c r="AF370" i="75"/>
  <c r="AC370" i="75"/>
  <c r="AS369" i="75"/>
  <c r="AT369" i="75" s="1"/>
  <c r="AN369" i="75"/>
  <c r="AF369" i="75"/>
  <c r="AC369" i="75"/>
  <c r="AS368" i="75"/>
  <c r="AT368" i="75" s="1"/>
  <c r="AN368" i="75"/>
  <c r="AF368" i="75"/>
  <c r="AC368" i="75"/>
  <c r="AS367" i="75"/>
  <c r="AT367" i="75" s="1"/>
  <c r="AN367" i="75"/>
  <c r="AF367" i="75"/>
  <c r="AC367" i="75"/>
  <c r="AS366" i="75"/>
  <c r="AT366" i="75" s="1"/>
  <c r="AN366" i="75"/>
  <c r="AF366" i="75"/>
  <c r="AC366" i="75"/>
  <c r="AS365" i="75"/>
  <c r="AT365" i="75" s="1"/>
  <c r="AN365" i="75"/>
  <c r="AF365" i="75"/>
  <c r="AC365" i="75"/>
  <c r="AS364" i="75"/>
  <c r="AT364" i="75" s="1"/>
  <c r="AN364" i="75"/>
  <c r="AF364" i="75"/>
  <c r="AC364" i="75"/>
  <c r="AS363" i="75"/>
  <c r="AT363" i="75" s="1"/>
  <c r="AN363" i="75"/>
  <c r="AF363" i="75"/>
  <c r="AC363" i="75"/>
  <c r="AS362" i="75"/>
  <c r="AT362" i="75" s="1"/>
  <c r="AN362" i="75"/>
  <c r="AF362" i="75"/>
  <c r="AC362" i="75"/>
  <c r="AS361" i="75"/>
  <c r="AT361" i="75" s="1"/>
  <c r="AN361" i="75"/>
  <c r="AF361" i="75"/>
  <c r="AC361" i="75"/>
  <c r="AS360" i="75"/>
  <c r="AT360" i="75" s="1"/>
  <c r="AN360" i="75"/>
  <c r="AF360" i="75"/>
  <c r="AC360" i="75"/>
  <c r="AS359" i="75"/>
  <c r="AT359" i="75" s="1"/>
  <c r="AN359" i="75"/>
  <c r="AF359" i="75"/>
  <c r="AC359" i="75"/>
  <c r="AS358" i="75"/>
  <c r="AT358" i="75" s="1"/>
  <c r="AN358" i="75"/>
  <c r="AF358" i="75"/>
  <c r="AC358" i="75"/>
  <c r="AS357" i="75"/>
  <c r="AT357" i="75" s="1"/>
  <c r="AN357" i="75"/>
  <c r="AF357" i="75"/>
  <c r="AC357" i="75"/>
  <c r="AS356" i="75"/>
  <c r="AT356" i="75" s="1"/>
  <c r="AN356" i="75"/>
  <c r="AF356" i="75"/>
  <c r="AC356" i="75"/>
  <c r="AS355" i="75"/>
  <c r="AT355" i="75" s="1"/>
  <c r="AN355" i="75"/>
  <c r="AF355" i="75"/>
  <c r="AC355" i="75"/>
  <c r="AS354" i="75"/>
  <c r="AT354" i="75" s="1"/>
  <c r="AN354" i="75"/>
  <c r="AF354" i="75"/>
  <c r="AC354" i="75"/>
  <c r="AS353" i="75"/>
  <c r="AT353" i="75" s="1"/>
  <c r="AN353" i="75"/>
  <c r="AF353" i="75"/>
  <c r="AC353" i="75"/>
  <c r="AS352" i="75"/>
  <c r="AT352" i="75" s="1"/>
  <c r="AN352" i="75"/>
  <c r="AF352" i="75"/>
  <c r="AC352" i="75"/>
  <c r="AS351" i="75"/>
  <c r="AT351" i="75" s="1"/>
  <c r="AN351" i="75"/>
  <c r="AF351" i="75"/>
  <c r="AC351" i="75"/>
  <c r="AS350" i="75"/>
  <c r="AT350" i="75" s="1"/>
  <c r="AN350" i="75"/>
  <c r="AF350" i="75"/>
  <c r="AC350" i="75"/>
  <c r="AS349" i="75"/>
  <c r="AT349" i="75" s="1"/>
  <c r="AN349" i="75"/>
  <c r="AF349" i="75"/>
  <c r="AC349" i="75"/>
  <c r="AS348" i="75"/>
  <c r="AT348" i="75" s="1"/>
  <c r="AN348" i="75"/>
  <c r="AF348" i="75"/>
  <c r="AC348" i="75"/>
  <c r="AS347" i="75"/>
  <c r="AT347" i="75" s="1"/>
  <c r="AN347" i="75"/>
  <c r="AF347" i="75"/>
  <c r="AC347" i="75"/>
  <c r="AS346" i="75"/>
  <c r="AT346" i="75" s="1"/>
  <c r="AN346" i="75"/>
  <c r="AF346" i="75"/>
  <c r="AC346" i="75"/>
  <c r="AS345" i="75"/>
  <c r="AT345" i="75" s="1"/>
  <c r="AN345" i="75"/>
  <c r="AF345" i="75"/>
  <c r="AC345" i="75"/>
  <c r="AS344" i="75"/>
  <c r="AT344" i="75" s="1"/>
  <c r="AN344" i="75"/>
  <c r="AF344" i="75"/>
  <c r="AC344" i="75"/>
  <c r="AS343" i="75"/>
  <c r="AT343" i="75" s="1"/>
  <c r="AN343" i="75"/>
  <c r="AF343" i="75"/>
  <c r="AC343" i="75"/>
  <c r="AS342" i="75"/>
  <c r="AT342" i="75" s="1"/>
  <c r="AN342" i="75"/>
  <c r="AF342" i="75"/>
  <c r="AC342" i="75"/>
  <c r="AS341" i="75"/>
  <c r="AT341" i="75" s="1"/>
  <c r="AN341" i="75"/>
  <c r="AF341" i="75"/>
  <c r="AC341" i="75"/>
  <c r="AS340" i="75"/>
  <c r="AT340" i="75" s="1"/>
  <c r="AN340" i="75"/>
  <c r="AF340" i="75"/>
  <c r="AC340" i="75"/>
  <c r="AS339" i="75"/>
  <c r="AT339" i="75" s="1"/>
  <c r="AN339" i="75"/>
  <c r="AF339" i="75"/>
  <c r="AC339" i="75"/>
  <c r="AS338" i="75"/>
  <c r="AT338" i="75" s="1"/>
  <c r="AN338" i="75"/>
  <c r="AF338" i="75"/>
  <c r="AC338" i="75"/>
  <c r="AS337" i="75"/>
  <c r="AT337" i="75" s="1"/>
  <c r="AN337" i="75"/>
  <c r="AF337" i="75"/>
  <c r="AC337" i="75"/>
  <c r="AS336" i="75"/>
  <c r="AT336" i="75" s="1"/>
  <c r="AN336" i="75"/>
  <c r="AF336" i="75"/>
  <c r="AC336" i="75"/>
  <c r="AS335" i="75"/>
  <c r="AT335" i="75" s="1"/>
  <c r="AN335" i="75"/>
  <c r="AF335" i="75"/>
  <c r="AC335" i="75"/>
  <c r="AS334" i="75"/>
  <c r="AT334" i="75" s="1"/>
  <c r="AN334" i="75"/>
  <c r="AF334" i="75"/>
  <c r="AC334" i="75"/>
  <c r="AS333" i="75"/>
  <c r="AT333" i="75" s="1"/>
  <c r="AN333" i="75"/>
  <c r="AF333" i="75"/>
  <c r="AC333" i="75"/>
  <c r="AS332" i="75"/>
  <c r="AT332" i="75" s="1"/>
  <c r="AN332" i="75"/>
  <c r="AF332" i="75"/>
  <c r="AC332" i="75"/>
  <c r="AS331" i="75"/>
  <c r="AT331" i="75" s="1"/>
  <c r="AN331" i="75"/>
  <c r="AF331" i="75"/>
  <c r="AC331" i="75"/>
  <c r="AS330" i="75"/>
  <c r="AT330" i="75" s="1"/>
  <c r="AN330" i="75"/>
  <c r="AF330" i="75"/>
  <c r="AC330" i="75"/>
  <c r="AS329" i="75"/>
  <c r="AT329" i="75" s="1"/>
  <c r="AN329" i="75"/>
  <c r="AF329" i="75"/>
  <c r="AC329" i="75"/>
  <c r="AS328" i="75"/>
  <c r="AT328" i="75" s="1"/>
  <c r="AN328" i="75"/>
  <c r="AF328" i="75"/>
  <c r="AC328" i="75"/>
  <c r="AS327" i="75"/>
  <c r="AT327" i="75" s="1"/>
  <c r="AN327" i="75"/>
  <c r="AF327" i="75"/>
  <c r="AC327" i="75"/>
  <c r="AS297" i="75"/>
  <c r="AT297" i="75" s="1"/>
  <c r="AN297" i="75"/>
  <c r="AF297" i="75"/>
  <c r="AC297" i="75"/>
  <c r="AS296" i="75"/>
  <c r="AT296" i="75" s="1"/>
  <c r="AN296" i="75"/>
  <c r="AF296" i="75"/>
  <c r="AC296" i="75"/>
  <c r="AS295" i="75"/>
  <c r="AT295" i="75" s="1"/>
  <c r="AN295" i="75"/>
  <c r="AF295" i="75"/>
  <c r="AC295" i="75"/>
  <c r="AS294" i="75"/>
  <c r="AT294" i="75" s="1"/>
  <c r="AN294" i="75"/>
  <c r="AF294" i="75"/>
  <c r="AC294" i="75"/>
  <c r="AS293" i="75"/>
  <c r="AT293" i="75" s="1"/>
  <c r="AN293" i="75"/>
  <c r="AF293" i="75"/>
  <c r="AC293" i="75"/>
  <c r="AS292" i="75"/>
  <c r="AT292" i="75" s="1"/>
  <c r="AN292" i="75"/>
  <c r="AF292" i="75"/>
  <c r="AC292" i="75"/>
  <c r="AS291" i="75"/>
  <c r="AT291" i="75" s="1"/>
  <c r="AN291" i="75"/>
  <c r="AF291" i="75"/>
  <c r="AC291" i="75"/>
  <c r="AS290" i="75"/>
  <c r="AT290" i="75" s="1"/>
  <c r="AN290" i="75"/>
  <c r="AF290" i="75"/>
  <c r="AC290" i="75"/>
  <c r="AS289" i="75"/>
  <c r="AT289" i="75" s="1"/>
  <c r="AN289" i="75"/>
  <c r="AF289" i="75"/>
  <c r="AC289" i="75"/>
  <c r="AS288" i="75"/>
  <c r="AT288" i="75" s="1"/>
  <c r="AN288" i="75"/>
  <c r="AF288" i="75"/>
  <c r="AC288" i="75"/>
  <c r="AS287" i="75"/>
  <c r="AT287" i="75" s="1"/>
  <c r="AN287" i="75"/>
  <c r="AF287" i="75"/>
  <c r="AC287" i="75"/>
  <c r="AS286" i="75"/>
  <c r="AT286" i="75" s="1"/>
  <c r="AN286" i="75"/>
  <c r="AF286" i="75"/>
  <c r="AC286" i="75"/>
  <c r="AS285" i="75"/>
  <c r="AT285" i="75" s="1"/>
  <c r="AN285" i="75"/>
  <c r="AF285" i="75"/>
  <c r="AC285" i="75"/>
  <c r="AS284" i="75"/>
  <c r="AT284" i="75" s="1"/>
  <c r="AN284" i="75"/>
  <c r="AF284" i="75"/>
  <c r="AC284" i="75"/>
  <c r="AS283" i="75"/>
  <c r="AT283" i="75" s="1"/>
  <c r="AN283" i="75"/>
  <c r="AF283" i="75"/>
  <c r="AC283" i="75"/>
  <c r="AS282" i="75"/>
  <c r="AT282" i="75" s="1"/>
  <c r="AN282" i="75"/>
  <c r="AF282" i="75"/>
  <c r="AC282" i="75"/>
  <c r="AS281" i="75"/>
  <c r="AT281" i="75" s="1"/>
  <c r="AN281" i="75"/>
  <c r="AF281" i="75"/>
  <c r="AC281" i="75"/>
  <c r="AS280" i="75"/>
  <c r="AT280" i="75" s="1"/>
  <c r="AN280" i="75"/>
  <c r="AF280" i="75"/>
  <c r="AC280" i="75"/>
  <c r="AS279" i="75"/>
  <c r="AT279" i="75" s="1"/>
  <c r="AN279" i="75"/>
  <c r="AF279" i="75"/>
  <c r="AC279" i="75"/>
  <c r="AS278" i="75"/>
  <c r="AT278" i="75" s="1"/>
  <c r="AN278" i="75"/>
  <c r="AF278" i="75"/>
  <c r="AC278" i="75"/>
  <c r="AS277" i="75"/>
  <c r="AT277" i="75" s="1"/>
  <c r="AN277" i="75"/>
  <c r="AF277" i="75"/>
  <c r="AC277" i="75"/>
  <c r="AS276" i="75"/>
  <c r="AT276" i="75" s="1"/>
  <c r="AN276" i="75"/>
  <c r="AF276" i="75"/>
  <c r="AC276" i="75"/>
  <c r="AS275" i="75"/>
  <c r="AT275" i="75" s="1"/>
  <c r="AN275" i="75"/>
  <c r="AF275" i="75"/>
  <c r="AC275" i="75"/>
  <c r="AS274" i="75"/>
  <c r="AT274" i="75" s="1"/>
  <c r="AN274" i="75"/>
  <c r="AF274" i="75"/>
  <c r="AC274" i="75"/>
  <c r="AS273" i="75"/>
  <c r="AT273" i="75" s="1"/>
  <c r="AN273" i="75"/>
  <c r="AF273" i="75"/>
  <c r="AC273" i="75"/>
  <c r="AS272" i="75"/>
  <c r="AT272" i="75" s="1"/>
  <c r="AN272" i="75"/>
  <c r="AF272" i="75"/>
  <c r="AC272" i="75"/>
  <c r="AS271" i="75"/>
  <c r="AT271" i="75" s="1"/>
  <c r="AN271" i="75"/>
  <c r="AF271" i="75"/>
  <c r="AC271" i="75"/>
  <c r="AS270" i="75"/>
  <c r="AT270" i="75" s="1"/>
  <c r="AN270" i="75"/>
  <c r="AF270" i="75"/>
  <c r="AC270" i="75"/>
  <c r="AS269" i="75"/>
  <c r="AT269" i="75" s="1"/>
  <c r="AN269" i="75"/>
  <c r="AF269" i="75"/>
  <c r="AC269" i="75"/>
  <c r="AS268" i="75"/>
  <c r="AT268" i="75" s="1"/>
  <c r="AN268" i="75"/>
  <c r="AF268" i="75"/>
  <c r="AC268" i="75"/>
  <c r="AS267" i="75"/>
  <c r="AT267" i="75" s="1"/>
  <c r="AN267" i="75"/>
  <c r="AF267" i="75"/>
  <c r="AC267" i="75"/>
  <c r="AS266" i="75"/>
  <c r="AT266" i="75" s="1"/>
  <c r="AN266" i="75"/>
  <c r="AF266" i="75"/>
  <c r="AC266" i="75"/>
  <c r="AS265" i="75"/>
  <c r="AT265" i="75" s="1"/>
  <c r="AN265" i="75"/>
  <c r="AF265" i="75"/>
  <c r="AC265" i="75"/>
  <c r="AS264" i="75"/>
  <c r="AT264" i="75" s="1"/>
  <c r="AN264" i="75"/>
  <c r="AF264" i="75"/>
  <c r="AC264" i="75"/>
  <c r="AS263" i="75"/>
  <c r="AT263" i="75" s="1"/>
  <c r="AN263" i="75"/>
  <c r="AF263" i="75"/>
  <c r="AC263" i="75"/>
  <c r="AS262" i="75"/>
  <c r="AT262" i="75" s="1"/>
  <c r="AN262" i="75"/>
  <c r="AF262" i="75"/>
  <c r="AC262" i="75"/>
  <c r="AS261" i="75"/>
  <c r="AT261" i="75" s="1"/>
  <c r="AN261" i="75"/>
  <c r="AF261" i="75"/>
  <c r="AC261" i="75"/>
  <c r="AS260" i="75"/>
  <c r="AT260" i="75" s="1"/>
  <c r="AN260" i="75"/>
  <c r="AF260" i="75"/>
  <c r="AC260" i="75"/>
  <c r="AS259" i="75"/>
  <c r="AT259" i="75" s="1"/>
  <c r="AN259" i="75"/>
  <c r="AF259" i="75"/>
  <c r="AC259" i="75"/>
  <c r="AS258" i="75"/>
  <c r="AT258" i="75" s="1"/>
  <c r="AN258" i="75"/>
  <c r="AF258" i="75"/>
  <c r="AC258" i="75"/>
  <c r="AS257" i="75"/>
  <c r="AT257" i="75" s="1"/>
  <c r="AN257" i="75"/>
  <c r="AF257" i="75"/>
  <c r="AC257" i="75"/>
  <c r="AS256" i="75"/>
  <c r="AT256" i="75" s="1"/>
  <c r="AN256" i="75"/>
  <c r="AF256" i="75"/>
  <c r="AC256" i="75"/>
  <c r="AS255" i="75"/>
  <c r="AT255" i="75" s="1"/>
  <c r="AN255" i="75"/>
  <c r="AF255" i="75"/>
  <c r="AC255" i="75"/>
  <c r="AS254" i="75"/>
  <c r="AT254" i="75" s="1"/>
  <c r="AN254" i="75"/>
  <c r="AF254" i="75"/>
  <c r="AC254" i="75"/>
  <c r="AS253" i="75"/>
  <c r="AT253" i="75" s="1"/>
  <c r="AN253" i="75"/>
  <c r="AF253" i="75"/>
  <c r="AC253" i="75"/>
  <c r="AS252" i="75"/>
  <c r="AT252" i="75" s="1"/>
  <c r="AN252" i="75"/>
  <c r="AF252" i="75"/>
  <c r="AC252" i="75"/>
  <c r="AS251" i="75"/>
  <c r="AT251" i="75" s="1"/>
  <c r="AN251" i="75"/>
  <c r="AF251" i="75"/>
  <c r="AC251" i="75"/>
  <c r="AS250" i="75"/>
  <c r="AT250" i="75" s="1"/>
  <c r="AN250" i="75"/>
  <c r="AF250" i="75"/>
  <c r="AC250" i="75"/>
  <c r="AS249" i="75"/>
  <c r="AT249" i="75" s="1"/>
  <c r="AN249" i="75"/>
  <c r="AF249" i="75"/>
  <c r="AC249" i="75"/>
  <c r="AS248" i="75"/>
  <c r="AT248" i="75" s="1"/>
  <c r="AN248" i="75"/>
  <c r="AF248" i="75"/>
  <c r="AC248" i="75"/>
  <c r="AS247" i="75"/>
  <c r="AT247" i="75" s="1"/>
  <c r="AN247" i="75"/>
  <c r="AF247" i="75"/>
  <c r="AC247" i="75"/>
  <c r="AS246" i="75"/>
  <c r="AT246" i="75" s="1"/>
  <c r="AN246" i="75"/>
  <c r="AF246" i="75"/>
  <c r="AC246" i="75"/>
  <c r="AS245" i="75"/>
  <c r="AT245" i="75" s="1"/>
  <c r="AN245" i="75"/>
  <c r="AF245" i="75"/>
  <c r="AC245" i="75"/>
  <c r="AS244" i="75"/>
  <c r="AT244" i="75" s="1"/>
  <c r="AN244" i="75"/>
  <c r="AF244" i="75"/>
  <c r="AC244" i="75"/>
  <c r="AS243" i="75"/>
  <c r="AT243" i="75" s="1"/>
  <c r="AN243" i="75"/>
  <c r="AF243" i="75"/>
  <c r="AC243" i="75"/>
  <c r="AS242" i="75"/>
  <c r="AT242" i="75" s="1"/>
  <c r="AN242" i="75"/>
  <c r="AF242" i="75"/>
  <c r="AC242" i="75"/>
  <c r="AS241" i="75"/>
  <c r="AT241" i="75" s="1"/>
  <c r="AN241" i="75"/>
  <c r="AF241" i="75"/>
  <c r="AC241" i="75"/>
  <c r="AS240" i="75"/>
  <c r="AT240" i="75" s="1"/>
  <c r="AN240" i="75"/>
  <c r="AF240" i="75"/>
  <c r="AC240" i="75"/>
  <c r="AS239" i="75"/>
  <c r="AT239" i="75" s="1"/>
  <c r="AN239" i="75"/>
  <c r="AF239" i="75"/>
  <c r="AC239" i="75"/>
  <c r="AS238" i="75"/>
  <c r="AT238" i="75" s="1"/>
  <c r="AN238" i="75"/>
  <c r="AF238" i="75"/>
  <c r="AC238" i="75"/>
  <c r="AS237" i="75"/>
  <c r="AT237" i="75" s="1"/>
  <c r="AN237" i="75"/>
  <c r="AF237" i="75"/>
  <c r="AC237" i="75"/>
  <c r="AS236" i="75"/>
  <c r="AT236" i="75" s="1"/>
  <c r="AN236" i="75"/>
  <c r="AF236" i="75"/>
  <c r="AC236" i="75"/>
  <c r="AS235" i="75"/>
  <c r="AT235" i="75" s="1"/>
  <c r="AN235" i="75"/>
  <c r="AF235" i="75"/>
  <c r="AC235" i="75"/>
  <c r="AS234" i="75"/>
  <c r="AT234" i="75" s="1"/>
  <c r="AN234" i="75"/>
  <c r="AF234" i="75"/>
  <c r="AC234" i="75"/>
  <c r="AS233" i="75"/>
  <c r="AT233" i="75" s="1"/>
  <c r="AN233" i="75"/>
  <c r="AF233" i="75"/>
  <c r="AC233" i="75"/>
  <c r="AS232" i="75"/>
  <c r="AT232" i="75" s="1"/>
  <c r="AN232" i="75"/>
  <c r="AF232" i="75"/>
  <c r="AC232" i="75"/>
  <c r="AS231" i="75"/>
  <c r="AT231" i="75" s="1"/>
  <c r="AN231" i="75"/>
  <c r="AF231" i="75"/>
  <c r="AC231" i="75"/>
  <c r="AS230" i="75"/>
  <c r="AT230" i="75" s="1"/>
  <c r="AN230" i="75"/>
  <c r="AF230" i="75"/>
  <c r="AC230" i="75"/>
  <c r="AS229" i="75"/>
  <c r="AT229" i="75" s="1"/>
  <c r="AN229" i="75"/>
  <c r="AF229" i="75"/>
  <c r="AC229" i="75"/>
  <c r="AS228" i="75"/>
  <c r="AT228" i="75" s="1"/>
  <c r="AN228" i="75"/>
  <c r="AF228" i="75"/>
  <c r="AC228" i="75"/>
  <c r="AS227" i="75"/>
  <c r="AT227" i="75" s="1"/>
  <c r="AN227" i="75"/>
  <c r="AF227" i="75"/>
  <c r="AC227" i="75"/>
  <c r="AS226" i="75"/>
  <c r="AT226" i="75" s="1"/>
  <c r="AN226" i="75"/>
  <c r="AF226" i="75"/>
  <c r="AC226" i="75"/>
  <c r="AS225" i="75"/>
  <c r="AT225" i="75" s="1"/>
  <c r="AN225" i="75"/>
  <c r="AF225" i="75"/>
  <c r="AC225" i="75"/>
  <c r="AS224" i="75"/>
  <c r="AT224" i="75" s="1"/>
  <c r="AN224" i="75"/>
  <c r="AF224" i="75"/>
  <c r="AC224" i="75"/>
  <c r="AS223" i="75"/>
  <c r="AT223" i="75" s="1"/>
  <c r="AN223" i="75"/>
  <c r="AF223" i="75"/>
  <c r="AC223" i="75"/>
  <c r="AS222" i="75"/>
  <c r="AT222" i="75" s="1"/>
  <c r="AN222" i="75"/>
  <c r="AF222" i="75"/>
  <c r="AC222" i="75"/>
  <c r="AS221" i="75"/>
  <c r="AT221" i="75" s="1"/>
  <c r="AN221" i="75"/>
  <c r="AF221" i="75"/>
  <c r="AC221" i="75"/>
  <c r="AS220" i="75"/>
  <c r="AT220" i="75" s="1"/>
  <c r="AN220" i="75"/>
  <c r="AF220" i="75"/>
  <c r="AC220" i="75"/>
  <c r="AS219" i="75"/>
  <c r="AT219" i="75" s="1"/>
  <c r="AN219" i="75"/>
  <c r="AF219" i="75"/>
  <c r="AC219" i="75"/>
  <c r="AS218" i="75"/>
  <c r="AT218" i="75" s="1"/>
  <c r="AN218" i="75"/>
  <c r="AF218" i="75"/>
  <c r="AC218" i="75"/>
  <c r="AS217" i="75"/>
  <c r="AT217" i="75" s="1"/>
  <c r="AN217" i="75"/>
  <c r="AF217" i="75"/>
  <c r="AC217" i="75"/>
  <c r="AS216" i="75"/>
  <c r="AT216" i="75" s="1"/>
  <c r="AN216" i="75"/>
  <c r="AF216" i="75"/>
  <c r="AC216" i="75"/>
  <c r="AS215" i="75"/>
  <c r="AT215" i="75" s="1"/>
  <c r="AN215" i="75"/>
  <c r="AF215" i="75"/>
  <c r="AC215" i="75"/>
  <c r="AS214" i="75"/>
  <c r="AT214" i="75" s="1"/>
  <c r="AN214" i="75"/>
  <c r="AF214" i="75"/>
  <c r="AC214" i="75"/>
  <c r="AS213" i="75"/>
  <c r="AT213" i="75" s="1"/>
  <c r="AN213" i="75"/>
  <c r="AF213" i="75"/>
  <c r="AC213" i="75"/>
  <c r="AS212" i="75"/>
  <c r="AT212" i="75" s="1"/>
  <c r="AN212" i="75"/>
  <c r="AF212" i="75"/>
  <c r="AC212" i="75"/>
  <c r="AS211" i="75"/>
  <c r="AT211" i="75" s="1"/>
  <c r="AN211" i="75"/>
  <c r="AF211" i="75"/>
  <c r="AC211" i="75"/>
  <c r="AS210" i="75"/>
  <c r="AT210" i="75" s="1"/>
  <c r="AN210" i="75"/>
  <c r="AF210" i="75"/>
  <c r="AC210" i="75"/>
  <c r="AS209" i="75"/>
  <c r="AT209" i="75" s="1"/>
  <c r="AN209" i="75"/>
  <c r="AF209" i="75"/>
  <c r="AC209" i="75"/>
  <c r="AS208" i="75"/>
  <c r="AT208" i="75" s="1"/>
  <c r="AN208" i="75"/>
  <c r="AF208" i="75"/>
  <c r="AC208" i="75"/>
  <c r="AS207" i="75"/>
  <c r="AT207" i="75" s="1"/>
  <c r="AN207" i="75"/>
  <c r="AF207" i="75"/>
  <c r="AC207" i="75"/>
  <c r="AS206" i="75"/>
  <c r="AT206" i="75" s="1"/>
  <c r="AN206" i="75"/>
  <c r="AF206" i="75"/>
  <c r="AC206" i="75"/>
  <c r="AS205" i="75"/>
  <c r="AT205" i="75" s="1"/>
  <c r="AN205" i="75"/>
  <c r="AF205" i="75"/>
  <c r="AC205" i="75"/>
  <c r="AS204" i="75"/>
  <c r="AT204" i="75" s="1"/>
  <c r="AN204" i="75"/>
  <c r="AF204" i="75"/>
  <c r="AC204" i="75"/>
  <c r="AS203" i="75"/>
  <c r="AT203" i="75" s="1"/>
  <c r="AN203" i="75"/>
  <c r="AF203" i="75"/>
  <c r="AC203" i="75"/>
  <c r="AS202" i="75"/>
  <c r="AT202" i="75" s="1"/>
  <c r="AN202" i="75"/>
  <c r="AF202" i="75"/>
  <c r="AC202" i="75"/>
  <c r="AS201" i="75"/>
  <c r="AT201" i="75" s="1"/>
  <c r="AN201" i="75"/>
  <c r="AF201" i="75"/>
  <c r="AC201" i="75"/>
  <c r="AS200" i="75"/>
  <c r="AT200" i="75" s="1"/>
  <c r="AN200" i="75"/>
  <c r="AF200" i="75"/>
  <c r="AC200" i="75"/>
  <c r="AS199" i="75"/>
  <c r="AT199" i="75" s="1"/>
  <c r="AN199" i="75"/>
  <c r="AF199" i="75"/>
  <c r="AC199" i="75"/>
  <c r="AS198" i="75"/>
  <c r="AT198" i="75" s="1"/>
  <c r="AN198" i="75"/>
  <c r="AF198" i="75"/>
  <c r="AC198" i="75"/>
  <c r="AS197" i="75"/>
  <c r="AT197" i="75" s="1"/>
  <c r="AN197" i="75"/>
  <c r="AF197" i="75"/>
  <c r="AC197" i="75"/>
  <c r="AS196" i="75"/>
  <c r="AT196" i="75" s="1"/>
  <c r="AN196" i="75"/>
  <c r="AF196" i="75"/>
  <c r="AC196" i="75"/>
  <c r="AS195" i="75"/>
  <c r="AT195" i="75" s="1"/>
  <c r="AN195" i="75"/>
  <c r="AF195" i="75"/>
  <c r="AC195" i="75"/>
  <c r="AS194" i="75"/>
  <c r="AT194" i="75" s="1"/>
  <c r="AN194" i="75"/>
  <c r="AF194" i="75"/>
  <c r="AC194" i="75"/>
  <c r="AS193" i="75"/>
  <c r="AT193" i="75" s="1"/>
  <c r="AN193" i="75"/>
  <c r="AF193" i="75"/>
  <c r="AC193" i="75"/>
  <c r="AS192" i="75"/>
  <c r="AT192" i="75" s="1"/>
  <c r="AN192" i="75"/>
  <c r="AF192" i="75"/>
  <c r="AC192" i="75"/>
  <c r="AS191" i="75"/>
  <c r="AT191" i="75" s="1"/>
  <c r="AN191" i="75"/>
  <c r="AF191" i="75"/>
  <c r="AC191" i="75"/>
  <c r="AS190" i="75"/>
  <c r="AT190" i="75" s="1"/>
  <c r="AN190" i="75"/>
  <c r="AF190" i="75"/>
  <c r="AC190" i="75"/>
  <c r="AS189" i="75"/>
  <c r="AT189" i="75" s="1"/>
  <c r="AN189" i="75"/>
  <c r="AF189" i="75"/>
  <c r="AC189" i="75"/>
  <c r="AS188" i="75"/>
  <c r="AT188" i="75" s="1"/>
  <c r="AN188" i="75"/>
  <c r="AF188" i="75"/>
  <c r="AC188" i="75"/>
  <c r="AS187" i="75"/>
  <c r="AT187" i="75" s="1"/>
  <c r="AN187" i="75"/>
  <c r="AF187" i="75"/>
  <c r="AC187" i="75"/>
  <c r="AS186" i="75"/>
  <c r="AT186" i="75" s="1"/>
  <c r="AN186" i="75"/>
  <c r="AF186" i="75"/>
  <c r="AC186" i="75"/>
  <c r="AS185" i="75"/>
  <c r="AT185" i="75" s="1"/>
  <c r="AN185" i="75"/>
  <c r="AF185" i="75"/>
  <c r="AC185" i="75"/>
  <c r="AS176" i="75"/>
  <c r="AT176" i="75" s="1"/>
  <c r="AN176" i="75"/>
  <c r="AF176" i="75"/>
  <c r="AC176" i="75"/>
  <c r="AS175" i="75"/>
  <c r="AT175" i="75" s="1"/>
  <c r="AN175" i="75"/>
  <c r="AF175" i="75"/>
  <c r="AC175" i="75"/>
  <c r="AS174" i="75"/>
  <c r="AT174" i="75" s="1"/>
  <c r="AN174" i="75"/>
  <c r="AF174" i="75"/>
  <c r="AC174" i="75"/>
  <c r="AS173" i="75"/>
  <c r="AT173" i="75" s="1"/>
  <c r="AN173" i="75"/>
  <c r="AF173" i="75"/>
  <c r="AC173" i="75"/>
  <c r="AS172" i="75"/>
  <c r="AT172" i="75" s="1"/>
  <c r="AN172" i="75"/>
  <c r="AF172" i="75"/>
  <c r="AC172" i="75"/>
  <c r="AS171" i="75"/>
  <c r="AT171" i="75" s="1"/>
  <c r="AN171" i="75"/>
  <c r="AF171" i="75"/>
  <c r="AC171" i="75"/>
  <c r="AS170" i="75"/>
  <c r="AT170" i="75" s="1"/>
  <c r="AN170" i="75"/>
  <c r="AF170" i="75"/>
  <c r="AC170" i="75"/>
  <c r="AS169" i="75"/>
  <c r="AT169" i="75" s="1"/>
  <c r="AN169" i="75"/>
  <c r="AF169" i="75"/>
  <c r="AC169" i="75"/>
  <c r="AS168" i="75"/>
  <c r="AT168" i="75" s="1"/>
  <c r="AN168" i="75"/>
  <c r="AF168" i="75"/>
  <c r="AC168" i="75"/>
  <c r="AS167" i="75"/>
  <c r="AT167" i="75" s="1"/>
  <c r="AN167" i="75"/>
  <c r="AF167" i="75"/>
  <c r="AC167" i="75"/>
  <c r="AS166" i="75"/>
  <c r="AT166" i="75" s="1"/>
  <c r="AN166" i="75"/>
  <c r="AF166" i="75"/>
  <c r="AC166" i="75"/>
  <c r="AS165" i="75"/>
  <c r="AT165" i="75" s="1"/>
  <c r="AN165" i="75"/>
  <c r="AF165" i="75"/>
  <c r="AC165" i="75"/>
  <c r="AS164" i="75"/>
  <c r="AT164" i="75" s="1"/>
  <c r="AN164" i="75"/>
  <c r="AF164" i="75"/>
  <c r="AC164" i="75"/>
  <c r="AS163" i="75"/>
  <c r="AT163" i="75" s="1"/>
  <c r="AN163" i="75"/>
  <c r="AF163" i="75"/>
  <c r="AC163" i="75"/>
  <c r="AS162" i="75"/>
  <c r="AT162" i="75" s="1"/>
  <c r="AN162" i="75"/>
  <c r="AF162" i="75"/>
  <c r="AC162" i="75"/>
  <c r="AS161" i="75"/>
  <c r="AT161" i="75" s="1"/>
  <c r="AN161" i="75"/>
  <c r="AF161" i="75"/>
  <c r="AC161" i="75"/>
  <c r="AS160" i="75"/>
  <c r="AT160" i="75" s="1"/>
  <c r="AN160" i="75"/>
  <c r="AF160" i="75"/>
  <c r="AC160" i="75"/>
  <c r="AS159" i="75"/>
  <c r="AT159" i="75" s="1"/>
  <c r="AN159" i="75"/>
  <c r="AF159" i="75"/>
  <c r="AC159" i="75"/>
  <c r="AS158" i="75"/>
  <c r="AT158" i="75" s="1"/>
  <c r="AN158" i="75"/>
  <c r="AF158" i="75"/>
  <c r="AC158" i="75"/>
  <c r="AS157" i="75"/>
  <c r="AT157" i="75" s="1"/>
  <c r="AN157" i="75"/>
  <c r="AF157" i="75"/>
  <c r="AC157" i="75"/>
  <c r="AS156" i="75"/>
  <c r="AT156" i="75" s="1"/>
  <c r="AN156" i="75"/>
  <c r="AF156" i="75"/>
  <c r="AC156" i="75"/>
  <c r="AS155" i="75"/>
  <c r="AT155" i="75" s="1"/>
  <c r="AN155" i="75"/>
  <c r="AF155" i="75"/>
  <c r="AC155" i="75"/>
  <c r="AS154" i="75"/>
  <c r="AT154" i="75" s="1"/>
  <c r="AN154" i="75"/>
  <c r="AF154" i="75"/>
  <c r="AC154" i="75"/>
  <c r="AS153" i="75"/>
  <c r="AT153" i="75" s="1"/>
  <c r="AN153" i="75"/>
  <c r="AF153" i="75"/>
  <c r="AC153" i="75"/>
  <c r="AS152" i="75"/>
  <c r="AT152" i="75" s="1"/>
  <c r="AN152" i="75"/>
  <c r="AF152" i="75"/>
  <c r="AC152" i="75"/>
  <c r="AS151" i="75"/>
  <c r="AT151" i="75" s="1"/>
  <c r="AN151" i="75"/>
  <c r="AF151" i="75"/>
  <c r="AC151" i="75"/>
  <c r="AS150" i="75"/>
  <c r="AT150" i="75" s="1"/>
  <c r="AN150" i="75"/>
  <c r="AF150" i="75"/>
  <c r="AC150" i="75"/>
  <c r="AS149" i="75"/>
  <c r="AT149" i="75" s="1"/>
  <c r="AN149" i="75"/>
  <c r="AF149" i="75"/>
  <c r="AC149" i="75"/>
  <c r="AS148" i="75"/>
  <c r="AT148" i="75" s="1"/>
  <c r="AN148" i="75"/>
  <c r="AF148" i="75"/>
  <c r="AC148" i="75"/>
  <c r="AS147" i="75"/>
  <c r="AT147" i="75" s="1"/>
  <c r="AN147" i="75"/>
  <c r="AF147" i="75"/>
  <c r="AC147" i="75"/>
  <c r="AS146" i="75"/>
  <c r="AT146" i="75" s="1"/>
  <c r="AN146" i="75"/>
  <c r="AF146" i="75"/>
  <c r="AC146" i="75"/>
  <c r="AS145" i="75"/>
  <c r="AT145" i="75" s="1"/>
  <c r="AN145" i="75"/>
  <c r="AF145" i="75"/>
  <c r="AC145" i="75"/>
  <c r="AS144" i="75"/>
  <c r="AT144" i="75" s="1"/>
  <c r="AN144" i="75"/>
  <c r="AF144" i="75"/>
  <c r="AC144" i="75"/>
  <c r="AS143" i="75"/>
  <c r="AT143" i="75" s="1"/>
  <c r="AN143" i="75"/>
  <c r="AF143" i="75"/>
  <c r="AC143" i="75"/>
  <c r="AS142" i="75"/>
  <c r="AT142" i="75" s="1"/>
  <c r="AN142" i="75"/>
  <c r="AF142" i="75"/>
  <c r="AC142" i="75"/>
  <c r="AS141" i="75"/>
  <c r="AT141" i="75" s="1"/>
  <c r="AN141" i="75"/>
  <c r="AF141" i="75"/>
  <c r="AC141" i="75"/>
  <c r="AS140" i="75"/>
  <c r="AT140" i="75" s="1"/>
  <c r="AN140" i="75"/>
  <c r="AF140" i="75"/>
  <c r="AC140" i="75"/>
  <c r="AS139" i="75"/>
  <c r="AT139" i="75" s="1"/>
  <c r="AN139" i="75"/>
  <c r="AF139" i="75"/>
  <c r="AC139" i="75"/>
  <c r="AS138" i="75"/>
  <c r="AT138" i="75" s="1"/>
  <c r="AN138" i="75"/>
  <c r="AF138" i="75"/>
  <c r="AC138" i="75"/>
  <c r="AS137" i="75"/>
  <c r="AT137" i="75" s="1"/>
  <c r="AN137" i="75"/>
  <c r="AF137" i="75"/>
  <c r="AC137" i="75"/>
  <c r="AS136" i="75"/>
  <c r="AT136" i="75" s="1"/>
  <c r="AN136" i="75"/>
  <c r="AF136" i="75"/>
  <c r="AC136" i="75"/>
  <c r="AS135" i="75"/>
  <c r="AT135" i="75" s="1"/>
  <c r="AN135" i="75"/>
  <c r="AF135" i="75"/>
  <c r="AC135" i="75"/>
  <c r="AS134" i="75"/>
  <c r="AT134" i="75" s="1"/>
  <c r="AN134" i="75"/>
  <c r="AF134" i="75"/>
  <c r="AC134" i="75"/>
  <c r="AS133" i="75"/>
  <c r="AT133" i="75" s="1"/>
  <c r="AN133" i="75"/>
  <c r="AF133" i="75"/>
  <c r="AC133" i="75"/>
  <c r="L27" i="78" l="1"/>
  <c r="M27" i="78"/>
  <c r="M26" i="78"/>
  <c r="L24" i="78"/>
  <c r="M25" i="78"/>
  <c r="M28" i="78"/>
  <c r="L28" i="78"/>
  <c r="M24" i="78"/>
  <c r="M23" i="78"/>
  <c r="L23" i="78"/>
  <c r="L25" i="78"/>
  <c r="L26" i="78"/>
  <c r="M12" i="78"/>
  <c r="M8" i="78"/>
  <c r="M17" i="78"/>
  <c r="M13" i="78"/>
  <c r="M18" i="78"/>
  <c r="M16" i="78"/>
  <c r="M6" i="78"/>
  <c r="M20" i="78"/>
  <c r="M19" i="78"/>
  <c r="M22" i="78"/>
  <c r="M21" i="78"/>
  <c r="M3" i="78"/>
  <c r="M14" i="78"/>
  <c r="M10" i="78"/>
  <c r="M11" i="78"/>
  <c r="M15" i="78"/>
  <c r="M4" i="78"/>
  <c r="M9" i="78"/>
  <c r="M7" i="78"/>
  <c r="M5" i="78"/>
  <c r="M2" i="78"/>
  <c r="BE9" i="77"/>
  <c r="BE8" i="77"/>
  <c r="BE7" i="77"/>
  <c r="BE12" i="77"/>
  <c r="BE6" i="77"/>
  <c r="BE5" i="77"/>
  <c r="BE10" i="77"/>
  <c r="BE11" i="77"/>
  <c r="BM16" i="53"/>
  <c r="BM8" i="53"/>
  <c r="BY16" i="53"/>
  <c r="BY8" i="53"/>
  <c r="BM15" i="53"/>
  <c r="BM7" i="53"/>
  <c r="BY15" i="53"/>
  <c r="BY7" i="53"/>
  <c r="BM14" i="53"/>
  <c r="BM5" i="53"/>
  <c r="BY14" i="53"/>
  <c r="BY6" i="53"/>
  <c r="BM13" i="53"/>
  <c r="BM6" i="53"/>
  <c r="BY13" i="53"/>
  <c r="BY5" i="53"/>
  <c r="AX5" i="53" s="1"/>
  <c r="BM20" i="53"/>
  <c r="BM12" i="53"/>
  <c r="BY20" i="53"/>
  <c r="BY12" i="53"/>
  <c r="BM19" i="53"/>
  <c r="BM11" i="53"/>
  <c r="BY19" i="53"/>
  <c r="BY11" i="53"/>
  <c r="BM18" i="53"/>
  <c r="BM10" i="53"/>
  <c r="BY18" i="53"/>
  <c r="BY10" i="53"/>
  <c r="BM17" i="53"/>
  <c r="BM9" i="53"/>
  <c r="BY17" i="53"/>
  <c r="BY9" i="53"/>
  <c r="A808" i="47"/>
  <c r="A800" i="47"/>
  <c r="A792" i="47"/>
  <c r="A784" i="47"/>
  <c r="A776" i="47"/>
  <c r="A768" i="47"/>
  <c r="A760" i="47"/>
  <c r="A752" i="47"/>
  <c r="A744" i="47"/>
  <c r="A736" i="47"/>
  <c r="A728" i="47"/>
  <c r="A720" i="47"/>
  <c r="A712" i="47"/>
  <c r="A704" i="47"/>
  <c r="A696" i="47"/>
  <c r="A688" i="47"/>
  <c r="A680" i="47"/>
  <c r="A672" i="47"/>
  <c r="A664" i="47"/>
  <c r="A656" i="47"/>
  <c r="A648" i="47"/>
  <c r="A640" i="47"/>
  <c r="A632" i="47"/>
  <c r="A624" i="47"/>
  <c r="A616" i="47"/>
  <c r="A608" i="47"/>
  <c r="A600" i="47"/>
  <c r="A592" i="47"/>
  <c r="A584" i="47"/>
  <c r="A576" i="47"/>
  <c r="A568" i="47"/>
  <c r="A560" i="47"/>
  <c r="A552" i="47"/>
  <c r="A544" i="47"/>
  <c r="A536" i="47"/>
  <c r="A528" i="47"/>
  <c r="A520" i="47"/>
  <c r="A512" i="47"/>
  <c r="A504" i="47"/>
  <c r="A496" i="47"/>
  <c r="A488" i="47"/>
  <c r="A480" i="47"/>
  <c r="A472" i="47"/>
  <c r="A464" i="47"/>
  <c r="A456" i="47"/>
  <c r="A448" i="47"/>
  <c r="A440" i="47"/>
  <c r="A432" i="47"/>
  <c r="A424" i="47"/>
  <c r="A416" i="47"/>
  <c r="A408" i="47"/>
  <c r="A400" i="47"/>
  <c r="A392" i="47"/>
  <c r="A384" i="47"/>
  <c r="A376" i="47"/>
  <c r="A368" i="47"/>
  <c r="A360" i="47"/>
  <c r="A352" i="47"/>
  <c r="A344" i="47"/>
  <c r="A336" i="47"/>
  <c r="A328" i="47"/>
  <c r="A320" i="47"/>
  <c r="A312" i="47"/>
  <c r="A304" i="47"/>
  <c r="A296" i="47"/>
  <c r="A288" i="47"/>
  <c r="A280" i="47"/>
  <c r="A272" i="47"/>
  <c r="A264" i="47"/>
  <c r="A256" i="47"/>
  <c r="A248" i="47"/>
  <c r="A240" i="47"/>
  <c r="A232" i="47"/>
  <c r="A224" i="47"/>
  <c r="A216" i="47"/>
  <c r="A208" i="47"/>
  <c r="A200" i="47"/>
  <c r="A192" i="47"/>
  <c r="A184" i="47"/>
  <c r="A176" i="47"/>
  <c r="A168" i="47"/>
  <c r="A160" i="47"/>
  <c r="A152" i="47"/>
  <c r="A144" i="47"/>
  <c r="A136" i="47"/>
  <c r="A807" i="47"/>
  <c r="A799" i="47"/>
  <c r="A791" i="47"/>
  <c r="A783" i="47"/>
  <c r="A775" i="47"/>
  <c r="A767" i="47"/>
  <c r="A759" i="47"/>
  <c r="A751" i="47"/>
  <c r="A743" i="47"/>
  <c r="A735" i="47"/>
  <c r="A727" i="47"/>
  <c r="A719" i="47"/>
  <c r="A711" i="47"/>
  <c r="A703" i="47"/>
  <c r="A695" i="47"/>
  <c r="A687" i="47"/>
  <c r="A679" i="47"/>
  <c r="A671" i="47"/>
  <c r="A663" i="47"/>
  <c r="A655" i="47"/>
  <c r="A647" i="47"/>
  <c r="A639" i="47"/>
  <c r="A631" i="47"/>
  <c r="A623" i="47"/>
  <c r="A615" i="47"/>
  <c r="A607" i="47"/>
  <c r="A599" i="47"/>
  <c r="A591" i="47"/>
  <c r="A583" i="47"/>
  <c r="A575" i="47"/>
  <c r="A567" i="47"/>
  <c r="A559" i="47"/>
  <c r="A551" i="47"/>
  <c r="A543" i="47"/>
  <c r="A535" i="47"/>
  <c r="A527" i="47"/>
  <c r="A519" i="47"/>
  <c r="A511" i="47"/>
  <c r="A503" i="47"/>
  <c r="A495" i="47"/>
  <c r="A487" i="47"/>
  <c r="A479" i="47"/>
  <c r="A471" i="47"/>
  <c r="A463" i="47"/>
  <c r="A455" i="47"/>
  <c r="A447" i="47"/>
  <c r="A439" i="47"/>
  <c r="A431" i="47"/>
  <c r="A423" i="47"/>
  <c r="A415" i="47"/>
  <c r="A407" i="47"/>
  <c r="A399" i="47"/>
  <c r="A391" i="47"/>
  <c r="A383" i="47"/>
  <c r="A375" i="47"/>
  <c r="A367" i="47"/>
  <c r="A359" i="47"/>
  <c r="A351" i="47"/>
  <c r="A343" i="47"/>
  <c r="A335" i="47"/>
  <c r="A327" i="47"/>
  <c r="A319" i="47"/>
  <c r="A311" i="47"/>
  <c r="A303" i="47"/>
  <c r="A295" i="47"/>
  <c r="A287" i="47"/>
  <c r="A279" i="47"/>
  <c r="A271" i="47"/>
  <c r="A263" i="47"/>
  <c r="A255" i="47"/>
  <c r="A247" i="47"/>
  <c r="A239" i="47"/>
  <c r="A231" i="47"/>
  <c r="A223" i="47"/>
  <c r="A215" i="47"/>
  <c r="A207" i="47"/>
  <c r="A199" i="47"/>
  <c r="A191" i="47"/>
  <c r="A183" i="47"/>
  <c r="A175" i="47"/>
  <c r="A167" i="47"/>
  <c r="A159" i="47"/>
  <c r="A151" i="47"/>
  <c r="A143" i="47"/>
  <c r="A135" i="47"/>
  <c r="A806" i="47"/>
  <c r="A798" i="47"/>
  <c r="A790" i="47"/>
  <c r="A782" i="47"/>
  <c r="A774" i="47"/>
  <c r="A766" i="47"/>
  <c r="A758" i="47"/>
  <c r="A750" i="47"/>
  <c r="A742" i="47"/>
  <c r="A734" i="47"/>
  <c r="A726" i="47"/>
  <c r="A718" i="47"/>
  <c r="A710" i="47"/>
  <c r="A702" i="47"/>
  <c r="A694" i="47"/>
  <c r="A686" i="47"/>
  <c r="A678" i="47"/>
  <c r="A670" i="47"/>
  <c r="A662" i="47"/>
  <c r="A654" i="47"/>
  <c r="A646" i="47"/>
  <c r="A638" i="47"/>
  <c r="A630" i="47"/>
  <c r="A622" i="47"/>
  <c r="A614" i="47"/>
  <c r="A606" i="47"/>
  <c r="A598" i="47"/>
  <c r="A590" i="47"/>
  <c r="A582" i="47"/>
  <c r="A574" i="47"/>
  <c r="A566" i="47"/>
  <c r="A558" i="47"/>
  <c r="A550" i="47"/>
  <c r="A542" i="47"/>
  <c r="A534" i="47"/>
  <c r="A526" i="47"/>
  <c r="A518" i="47"/>
  <c r="A510" i="47"/>
  <c r="A502" i="47"/>
  <c r="A494" i="47"/>
  <c r="A486" i="47"/>
  <c r="A478" i="47"/>
  <c r="A470" i="47"/>
  <c r="A462" i="47"/>
  <c r="A454" i="47"/>
  <c r="A446" i="47"/>
  <c r="A438" i="47"/>
  <c r="A430" i="47"/>
  <c r="A422" i="47"/>
  <c r="A414" i="47"/>
  <c r="A406" i="47"/>
  <c r="A398" i="47"/>
  <c r="A390" i="47"/>
  <c r="A382" i="47"/>
  <c r="A374" i="47"/>
  <c r="A366" i="47"/>
  <c r="A358" i="47"/>
  <c r="A350" i="47"/>
  <c r="A342" i="47"/>
  <c r="A334" i="47"/>
  <c r="A326" i="47"/>
  <c r="A318" i="47"/>
  <c r="A310" i="47"/>
  <c r="A302" i="47"/>
  <c r="A294" i="47"/>
  <c r="A286" i="47"/>
  <c r="A278" i="47"/>
  <c r="A270" i="47"/>
  <c r="A262" i="47"/>
  <c r="A254" i="47"/>
  <c r="A246" i="47"/>
  <c r="A238" i="47"/>
  <c r="A230" i="47"/>
  <c r="A222" i="47"/>
  <c r="A214" i="47"/>
  <c r="A206" i="47"/>
  <c r="A198" i="47"/>
  <c r="A190" i="47"/>
  <c r="A182" i="47"/>
  <c r="A174" i="47"/>
  <c r="A166" i="47"/>
  <c r="A158" i="47"/>
  <c r="A150" i="47"/>
  <c r="A142" i="47"/>
  <c r="A134" i="47"/>
  <c r="A805" i="47"/>
  <c r="A797" i="47"/>
  <c r="A789" i="47"/>
  <c r="A781" i="47"/>
  <c r="A773" i="47"/>
  <c r="A765" i="47"/>
  <c r="A757" i="47"/>
  <c r="A749" i="47"/>
  <c r="A741" i="47"/>
  <c r="A733" i="47"/>
  <c r="A725" i="47"/>
  <c r="A717" i="47"/>
  <c r="A709" i="47"/>
  <c r="A701" i="47"/>
  <c r="A693" i="47"/>
  <c r="A685" i="47"/>
  <c r="A677" i="47"/>
  <c r="A669" i="47"/>
  <c r="A661" i="47"/>
  <c r="A653" i="47"/>
  <c r="A645" i="47"/>
  <c r="A637" i="47"/>
  <c r="A629" i="47"/>
  <c r="A621" i="47"/>
  <c r="A613" i="47"/>
  <c r="A605" i="47"/>
  <c r="A597" i="47"/>
  <c r="A589" i="47"/>
  <c r="A581" i="47"/>
  <c r="A573" i="47"/>
  <c r="A565" i="47"/>
  <c r="A557" i="47"/>
  <c r="A549" i="47"/>
  <c r="A541" i="47"/>
  <c r="A533" i="47"/>
  <c r="A525" i="47"/>
  <c r="A517" i="47"/>
  <c r="A509" i="47"/>
  <c r="A501" i="47"/>
  <c r="A493" i="47"/>
  <c r="A485" i="47"/>
  <c r="A477" i="47"/>
  <c r="A469" i="47"/>
  <c r="A461" i="47"/>
  <c r="A453" i="47"/>
  <c r="A445" i="47"/>
  <c r="A437" i="47"/>
  <c r="A429" i="47"/>
  <c r="A421" i="47"/>
  <c r="A413" i="47"/>
  <c r="A405" i="47"/>
  <c r="A397" i="47"/>
  <c r="A389" i="47"/>
  <c r="A381" i="47"/>
  <c r="A373" i="47"/>
  <c r="A365" i="47"/>
  <c r="A357" i="47"/>
  <c r="A349" i="47"/>
  <c r="A341" i="47"/>
  <c r="A333" i="47"/>
  <c r="A325" i="47"/>
  <c r="A317" i="47"/>
  <c r="A309" i="47"/>
  <c r="A301" i="47"/>
  <c r="A293" i="47"/>
  <c r="A285" i="47"/>
  <c r="A277" i="47"/>
  <c r="A269" i="47"/>
  <c r="A261" i="47"/>
  <c r="A253" i="47"/>
  <c r="A245" i="47"/>
  <c r="A237" i="47"/>
  <c r="A229" i="47"/>
  <c r="A221" i="47"/>
  <c r="A213" i="47"/>
  <c r="A205" i="47"/>
  <c r="A197" i="47"/>
  <c r="A189" i="47"/>
  <c r="A181" i="47"/>
  <c r="A173" i="47"/>
  <c r="A165" i="47"/>
  <c r="A157" i="47"/>
  <c r="A149" i="47"/>
  <c r="A141" i="47"/>
  <c r="A133" i="47"/>
  <c r="A804" i="47"/>
  <c r="A796" i="47"/>
  <c r="A788" i="47"/>
  <c r="A780" i="47"/>
  <c r="A772" i="47"/>
  <c r="A764" i="47"/>
  <c r="A756" i="47"/>
  <c r="A748" i="47"/>
  <c r="A740" i="47"/>
  <c r="A732" i="47"/>
  <c r="A724" i="47"/>
  <c r="A716" i="47"/>
  <c r="A708" i="47"/>
  <c r="A700" i="47"/>
  <c r="A692" i="47"/>
  <c r="A684" i="47"/>
  <c r="A676" i="47"/>
  <c r="A668" i="47"/>
  <c r="A660" i="47"/>
  <c r="A652" i="47"/>
  <c r="A644" i="47"/>
  <c r="A636" i="47"/>
  <c r="A628" i="47"/>
  <c r="A620" i="47"/>
  <c r="A612" i="47"/>
  <c r="A604" i="47"/>
  <c r="A596" i="47"/>
  <c r="A588" i="47"/>
  <c r="A580" i="47"/>
  <c r="A572" i="47"/>
  <c r="A564" i="47"/>
  <c r="A556" i="47"/>
  <c r="A548" i="47"/>
  <c r="A540" i="47"/>
  <c r="A532" i="47"/>
  <c r="A524" i="47"/>
  <c r="A516" i="47"/>
  <c r="A508" i="47"/>
  <c r="A500" i="47"/>
  <c r="A492" i="47"/>
  <c r="A484" i="47"/>
  <c r="A476" i="47"/>
  <c r="A468" i="47"/>
  <c r="A460" i="47"/>
  <c r="A452" i="47"/>
  <c r="A444" i="47"/>
  <c r="A436" i="47"/>
  <c r="A428" i="47"/>
  <c r="A420" i="47"/>
  <c r="A412" i="47"/>
  <c r="A404" i="47"/>
  <c r="A396" i="47"/>
  <c r="A388" i="47"/>
  <c r="A380" i="47"/>
  <c r="A372" i="47"/>
  <c r="A364" i="47"/>
  <c r="A356" i="47"/>
  <c r="A348" i="47"/>
  <c r="A340" i="47"/>
  <c r="A332" i="47"/>
  <c r="A324" i="47"/>
  <c r="A316" i="47"/>
  <c r="A308" i="47"/>
  <c r="A300" i="47"/>
  <c r="A292" i="47"/>
  <c r="A284" i="47"/>
  <c r="A276" i="47"/>
  <c r="A268" i="47"/>
  <c r="A260" i="47"/>
  <c r="A252" i="47"/>
  <c r="A244" i="47"/>
  <c r="A236" i="47"/>
  <c r="A228" i="47"/>
  <c r="A220" i="47"/>
  <c r="A212" i="47"/>
  <c r="A204" i="47"/>
  <c r="A196" i="47"/>
  <c r="A188" i="47"/>
  <c r="A180" i="47"/>
  <c r="A172" i="47"/>
  <c r="A164" i="47"/>
  <c r="A156" i="47"/>
  <c r="A148" i="47"/>
  <c r="A140" i="47"/>
  <c r="A803" i="47"/>
  <c r="A795" i="47"/>
  <c r="A787" i="47"/>
  <c r="A779" i="47"/>
  <c r="A771" i="47"/>
  <c r="A763" i="47"/>
  <c r="A755" i="47"/>
  <c r="A747" i="47"/>
  <c r="A739" i="47"/>
  <c r="A731" i="47"/>
  <c r="A723" i="47"/>
  <c r="A715" i="47"/>
  <c r="A707" i="47"/>
  <c r="A699" i="47"/>
  <c r="A691" i="47"/>
  <c r="A683" i="47"/>
  <c r="A675" i="47"/>
  <c r="A667" i="47"/>
  <c r="A659" i="47"/>
  <c r="A651" i="47"/>
  <c r="A643" i="47"/>
  <c r="A635" i="47"/>
  <c r="A627" i="47"/>
  <c r="A619" i="47"/>
  <c r="A611" i="47"/>
  <c r="A603" i="47"/>
  <c r="A595" i="47"/>
  <c r="A587" i="47"/>
  <c r="A579" i="47"/>
  <c r="A571" i="47"/>
  <c r="A563" i="47"/>
  <c r="A555" i="47"/>
  <c r="A547" i="47"/>
  <c r="A539" i="47"/>
  <c r="A531" i="47"/>
  <c r="A523" i="47"/>
  <c r="A515" i="47"/>
  <c r="A507" i="47"/>
  <c r="A499" i="47"/>
  <c r="A491" i="47"/>
  <c r="A483" i="47"/>
  <c r="A475" i="47"/>
  <c r="A467" i="47"/>
  <c r="A459" i="47"/>
  <c r="A451" i="47"/>
  <c r="A443" i="47"/>
  <c r="A435" i="47"/>
  <c r="A427" i="47"/>
  <c r="A419" i="47"/>
  <c r="A411" i="47"/>
  <c r="A403" i="47"/>
  <c r="A395" i="47"/>
  <c r="A387" i="47"/>
  <c r="A379" i="47"/>
  <c r="A371" i="47"/>
  <c r="A363" i="47"/>
  <c r="A355" i="47"/>
  <c r="A347" i="47"/>
  <c r="A339" i="47"/>
  <c r="A331" i="47"/>
  <c r="A323" i="47"/>
  <c r="A315" i="47"/>
  <c r="A307" i="47"/>
  <c r="A299" i="47"/>
  <c r="A291" i="47"/>
  <c r="A283" i="47"/>
  <c r="A275" i="47"/>
  <c r="A267" i="47"/>
  <c r="A259" i="47"/>
  <c r="A251" i="47"/>
  <c r="A243" i="47"/>
  <c r="A235" i="47"/>
  <c r="A227" i="47"/>
  <c r="A219" i="47"/>
  <c r="A211" i="47"/>
  <c r="A203" i="47"/>
  <c r="A195" i="47"/>
  <c r="A187" i="47"/>
  <c r="A179" i="47"/>
  <c r="A171" i="47"/>
  <c r="A163" i="47"/>
  <c r="A155" i="47"/>
  <c r="A147" i="47"/>
  <c r="A139" i="47"/>
  <c r="A802" i="47"/>
  <c r="A794" i="47"/>
  <c r="A786" i="47"/>
  <c r="A778" i="47"/>
  <c r="A770" i="47"/>
  <c r="A762" i="47"/>
  <c r="A754" i="47"/>
  <c r="A746" i="47"/>
  <c r="A738" i="47"/>
  <c r="A730" i="47"/>
  <c r="A722" i="47"/>
  <c r="A714" i="47"/>
  <c r="A706" i="47"/>
  <c r="A698" i="47"/>
  <c r="A690" i="47"/>
  <c r="A682" i="47"/>
  <c r="A674" i="47"/>
  <c r="A666" i="47"/>
  <c r="A658" i="47"/>
  <c r="A650" i="47"/>
  <c r="A642" i="47"/>
  <c r="A634" i="47"/>
  <c r="A626" i="47"/>
  <c r="A618" i="47"/>
  <c r="A610" i="47"/>
  <c r="A602" i="47"/>
  <c r="A594" i="47"/>
  <c r="A586" i="47"/>
  <c r="A578" i="47"/>
  <c r="A570" i="47"/>
  <c r="A562" i="47"/>
  <c r="A554" i="47"/>
  <c r="A546" i="47"/>
  <c r="A538" i="47"/>
  <c r="A530" i="47"/>
  <c r="A522" i="47"/>
  <c r="A514" i="47"/>
  <c r="A506" i="47"/>
  <c r="A498" i="47"/>
  <c r="A490" i="47"/>
  <c r="A482" i="47"/>
  <c r="A474" i="47"/>
  <c r="A466" i="47"/>
  <c r="A458" i="47"/>
  <c r="A450" i="47"/>
  <c r="A442" i="47"/>
  <c r="A434" i="47"/>
  <c r="A426" i="47"/>
  <c r="A418" i="47"/>
  <c r="A410" i="47"/>
  <c r="A402" i="47"/>
  <c r="A394" i="47"/>
  <c r="A386" i="47"/>
  <c r="A378" i="47"/>
  <c r="A370" i="47"/>
  <c r="A362" i="47"/>
  <c r="A354" i="47"/>
  <c r="A346" i="47"/>
  <c r="A338" i="47"/>
  <c r="A330" i="47"/>
  <c r="A322" i="47"/>
  <c r="A314" i="47"/>
  <c r="A306" i="47"/>
  <c r="A298" i="47"/>
  <c r="A290" i="47"/>
  <c r="A282" i="47"/>
  <c r="A274" i="47"/>
  <c r="A266" i="47"/>
  <c r="A258" i="47"/>
  <c r="A250" i="47"/>
  <c r="A242" i="47"/>
  <c r="A234" i="47"/>
  <c r="A226" i="47"/>
  <c r="A218" i="47"/>
  <c r="A210" i="47"/>
  <c r="A202" i="47"/>
  <c r="A194" i="47"/>
  <c r="A186" i="47"/>
  <c r="A178" i="47"/>
  <c r="A170" i="47"/>
  <c r="A162" i="47"/>
  <c r="A154" i="47"/>
  <c r="A146" i="47"/>
  <c r="A138" i="47"/>
  <c r="A801" i="47"/>
  <c r="A737" i="47"/>
  <c r="A673" i="47"/>
  <c r="A609" i="47"/>
  <c r="A545" i="47"/>
  <c r="A481" i="47"/>
  <c r="A417" i="47"/>
  <c r="A353" i="47"/>
  <c r="A289" i="47"/>
  <c r="A225" i="47"/>
  <c r="A161" i="47"/>
  <c r="A128" i="47"/>
  <c r="A120" i="47"/>
  <c r="A112" i="47"/>
  <c r="A104" i="47"/>
  <c r="A96" i="47"/>
  <c r="A88" i="47"/>
  <c r="A80" i="47"/>
  <c r="A72" i="47"/>
  <c r="A64" i="47"/>
  <c r="A56" i="47"/>
  <c r="A48" i="47"/>
  <c r="A40" i="47"/>
  <c r="A32" i="47"/>
  <c r="A24" i="47"/>
  <c r="A16" i="47"/>
  <c r="A8" i="47"/>
  <c r="A793" i="47"/>
  <c r="A729" i="47"/>
  <c r="A665" i="47"/>
  <c r="A601" i="47"/>
  <c r="A537" i="47"/>
  <c r="A473" i="47"/>
  <c r="A409" i="47"/>
  <c r="A345" i="47"/>
  <c r="A281" i="47"/>
  <c r="A217" i="47"/>
  <c r="A153" i="47"/>
  <c r="A127" i="47"/>
  <c r="A119" i="47"/>
  <c r="A111" i="47"/>
  <c r="A103" i="47"/>
  <c r="A95" i="47"/>
  <c r="A87" i="47"/>
  <c r="A79" i="47"/>
  <c r="A71" i="47"/>
  <c r="A63" i="47"/>
  <c r="A55" i="47"/>
  <c r="A47" i="47"/>
  <c r="A39" i="47"/>
  <c r="A31" i="47"/>
  <c r="A23" i="47"/>
  <c r="A15" i="47"/>
  <c r="A7" i="47"/>
  <c r="A785" i="47"/>
  <c r="A721" i="47"/>
  <c r="A657" i="47"/>
  <c r="A593" i="47"/>
  <c r="A529" i="47"/>
  <c r="A465" i="47"/>
  <c r="A401" i="47"/>
  <c r="A337" i="47"/>
  <c r="A273" i="47"/>
  <c r="A209" i="47"/>
  <c r="A145" i="47"/>
  <c r="A126" i="47"/>
  <c r="A118" i="47"/>
  <c r="A110" i="47"/>
  <c r="A102" i="47"/>
  <c r="A94" i="47"/>
  <c r="A86" i="47"/>
  <c r="A78" i="47"/>
  <c r="A70" i="47"/>
  <c r="A62" i="47"/>
  <c r="A54" i="47"/>
  <c r="A46" i="47"/>
  <c r="A38" i="47"/>
  <c r="A30" i="47"/>
  <c r="A22" i="47"/>
  <c r="A14" i="47"/>
  <c r="A6" i="47"/>
  <c r="A777" i="47"/>
  <c r="A713" i="47"/>
  <c r="A649" i="47"/>
  <c r="A585" i="47"/>
  <c r="A521" i="47"/>
  <c r="A457" i="47"/>
  <c r="A393" i="47"/>
  <c r="A329" i="47"/>
  <c r="A265" i="47"/>
  <c r="A201" i="47"/>
  <c r="A137" i="47"/>
  <c r="A125" i="47"/>
  <c r="A117" i="47"/>
  <c r="A109" i="47"/>
  <c r="A101" i="47"/>
  <c r="A93" i="47"/>
  <c r="A85" i="47"/>
  <c r="A77" i="47"/>
  <c r="A69" i="47"/>
  <c r="A61" i="47"/>
  <c r="A53" i="47"/>
  <c r="A45" i="47"/>
  <c r="A37" i="47"/>
  <c r="A29" i="47"/>
  <c r="A21" i="47"/>
  <c r="A13" i="47"/>
  <c r="A5" i="47"/>
  <c r="A769" i="47"/>
  <c r="A705" i="47"/>
  <c r="A641" i="47"/>
  <c r="A577" i="47"/>
  <c r="A513" i="47"/>
  <c r="A449" i="47"/>
  <c r="A385" i="47"/>
  <c r="A321" i="47"/>
  <c r="A257" i="47"/>
  <c r="A193" i="47"/>
  <c r="A132" i="47"/>
  <c r="A124" i="47"/>
  <c r="A116" i="47"/>
  <c r="A108" i="47"/>
  <c r="A100" i="47"/>
  <c r="A92" i="47"/>
  <c r="A84" i="47"/>
  <c r="A76" i="47"/>
  <c r="A68" i="47"/>
  <c r="A60" i="47"/>
  <c r="A52" i="47"/>
  <c r="A44" i="47"/>
  <c r="A36" i="47"/>
  <c r="A28" i="47"/>
  <c r="A20" i="47"/>
  <c r="A12" i="47"/>
  <c r="A4" i="47"/>
  <c r="A761" i="47"/>
  <c r="A697" i="47"/>
  <c r="A633" i="47"/>
  <c r="A569" i="47"/>
  <c r="A505" i="47"/>
  <c r="A441" i="47"/>
  <c r="A377" i="47"/>
  <c r="A313" i="47"/>
  <c r="A249" i="47"/>
  <c r="A185" i="47"/>
  <c r="A131" i="47"/>
  <c r="A123" i="47"/>
  <c r="A115" i="47"/>
  <c r="A107" i="47"/>
  <c r="A99" i="47"/>
  <c r="A91" i="47"/>
  <c r="A83" i="47"/>
  <c r="A75" i="47"/>
  <c r="A67" i="47"/>
  <c r="A59" i="47"/>
  <c r="A51" i="47"/>
  <c r="A43" i="47"/>
  <c r="A35" i="47"/>
  <c r="A27" i="47"/>
  <c r="A19" i="47"/>
  <c r="A11" i="47"/>
  <c r="A3" i="47"/>
  <c r="A753" i="47"/>
  <c r="A689" i="47"/>
  <c r="A625" i="47"/>
  <c r="A561" i="47"/>
  <c r="A497" i="47"/>
  <c r="A433" i="47"/>
  <c r="A369" i="47"/>
  <c r="A305" i="47"/>
  <c r="A241" i="47"/>
  <c r="A177" i="47"/>
  <c r="A130" i="47"/>
  <c r="A122" i="47"/>
  <c r="A114" i="47"/>
  <c r="A106" i="47"/>
  <c r="A98" i="47"/>
  <c r="A90" i="47"/>
  <c r="A82" i="47"/>
  <c r="A74" i="47"/>
  <c r="A66" i="47"/>
  <c r="A58" i="47"/>
  <c r="A50" i="47"/>
  <c r="A42" i="47"/>
  <c r="A34" i="47"/>
  <c r="A26" i="47"/>
  <c r="A18" i="47"/>
  <c r="A10" i="47"/>
  <c r="A2" i="47"/>
  <c r="A745" i="47"/>
  <c r="A233" i="47"/>
  <c r="A81" i="47"/>
  <c r="A17" i="47"/>
  <c r="A681" i="47"/>
  <c r="A169" i="47"/>
  <c r="A73" i="47"/>
  <c r="A9" i="47"/>
  <c r="A617" i="47"/>
  <c r="A129" i="47"/>
  <c r="A65" i="47"/>
  <c r="A553" i="47"/>
  <c r="A121" i="47"/>
  <c r="A57" i="47"/>
  <c r="A489" i="47"/>
  <c r="A113" i="47"/>
  <c r="A49" i="47"/>
  <c r="A425" i="47"/>
  <c r="A105" i="47"/>
  <c r="A41" i="47"/>
  <c r="A361" i="47"/>
  <c r="A97" i="47"/>
  <c r="A33" i="47"/>
  <c r="A297" i="47"/>
  <c r="A89" i="47"/>
  <c r="A25" i="47"/>
  <c r="S32" i="58" l="1"/>
  <c r="S14" i="58"/>
  <c r="S16" i="58"/>
  <c r="S31" i="58"/>
  <c r="S4" i="58" l="1"/>
  <c r="S26" i="58"/>
  <c r="S15" i="58"/>
  <c r="S17" i="58"/>
  <c r="S24" i="58"/>
  <c r="S5" i="58"/>
  <c r="S27" i="58"/>
  <c r="S6" i="58"/>
  <c r="S19" i="58"/>
  <c r="S11" i="58"/>
  <c r="S18" i="58"/>
  <c r="S22" i="58"/>
  <c r="S29" i="58"/>
  <c r="S8" i="58"/>
  <c r="S23" i="58"/>
  <c r="S3" i="58"/>
  <c r="S13" i="58"/>
  <c r="S12" i="58"/>
  <c r="S7" i="58"/>
  <c r="S9" i="58"/>
  <c r="S20" i="58"/>
  <c r="S21" i="58"/>
  <c r="S25" i="58"/>
  <c r="S10" i="58"/>
  <c r="S28" i="58"/>
  <c r="N3" i="58" l="1"/>
  <c r="L20" i="53"/>
  <c r="L19" i="53"/>
  <c r="L18" i="53"/>
  <c r="L17" i="53"/>
  <c r="L16" i="53"/>
  <c r="L15" i="53"/>
  <c r="L14" i="53"/>
  <c r="L13" i="53"/>
  <c r="L12" i="53"/>
  <c r="L11" i="53"/>
  <c r="L10" i="53"/>
  <c r="L9" i="53"/>
  <c r="L8" i="53"/>
  <c r="L7" i="53"/>
  <c r="L6" i="53"/>
  <c r="O20" i="53"/>
  <c r="O19" i="53"/>
  <c r="O18" i="53"/>
  <c r="O17" i="53"/>
  <c r="O16" i="53"/>
  <c r="O15" i="53"/>
  <c r="O14" i="53"/>
  <c r="O13" i="53"/>
  <c r="O12" i="53"/>
  <c r="O11" i="53"/>
  <c r="O10" i="53"/>
  <c r="O9" i="53"/>
  <c r="O8" i="53"/>
  <c r="O7" i="53"/>
  <c r="O6" i="53"/>
  <c r="O5" i="53" l="1"/>
  <c r="Q5" i="53" l="1"/>
  <c r="Q6" i="53"/>
  <c r="Q7" i="53"/>
  <c r="Q8" i="53"/>
  <c r="Q9" i="53"/>
  <c r="Q10" i="53"/>
  <c r="Q11" i="53"/>
  <c r="Q12" i="53"/>
  <c r="Q13" i="53"/>
  <c r="Q14" i="53"/>
  <c r="Q15" i="53"/>
  <c r="Q16" i="53"/>
  <c r="Q17" i="53"/>
  <c r="Q18" i="53"/>
  <c r="Q19" i="53"/>
  <c r="Q20" i="53"/>
  <c r="AC5" i="53" l="1"/>
  <c r="Y5" i="53"/>
  <c r="AX6" i="53" l="1"/>
  <c r="AX14" i="53"/>
  <c r="AX13" i="53"/>
  <c r="AX20" i="53"/>
  <c r="AX12" i="53"/>
  <c r="AX19" i="53"/>
  <c r="AX11" i="53"/>
  <c r="AX18" i="53"/>
  <c r="AX10" i="53"/>
  <c r="AX17" i="53"/>
  <c r="AX9" i="53"/>
  <c r="AX16" i="53"/>
  <c r="AX8" i="53"/>
  <c r="AX15" i="53"/>
  <c r="AX7" i="53"/>
  <c r="L5" i="53" l="1"/>
  <c r="AA9" i="77" l="1"/>
  <c r="AA8" i="77"/>
  <c r="AA10" i="77"/>
  <c r="AA7" i="77"/>
  <c r="AA6" i="77"/>
  <c r="AA5" i="77"/>
  <c r="AA12" i="77"/>
  <c r="AA11" i="77"/>
  <c r="Z10" i="77"/>
  <c r="Z9" i="77"/>
  <c r="Z8" i="77"/>
  <c r="Z11" i="77"/>
  <c r="Z7" i="77"/>
  <c r="Z5" i="77"/>
  <c r="Z6" i="77"/>
  <c r="Z12" i="77"/>
  <c r="V9" i="77"/>
  <c r="AM9" i="77" s="1"/>
  <c r="V8" i="77"/>
  <c r="AM8" i="77" s="1"/>
  <c r="V12" i="77"/>
  <c r="AM12" i="77" s="1"/>
  <c r="V11" i="77"/>
  <c r="AM11" i="77" s="1"/>
  <c r="V10" i="77"/>
  <c r="AM10" i="77" s="1"/>
  <c r="W10" i="77" l="1"/>
  <c r="BI10" i="77" s="1"/>
  <c r="W9" i="77"/>
  <c r="BI9" i="77" s="1"/>
  <c r="W8" i="77"/>
  <c r="BI8" i="77" s="1"/>
  <c r="W11" i="77"/>
  <c r="BI11" i="77" s="1"/>
  <c r="W6" i="77"/>
  <c r="BI6" i="77" s="1"/>
  <c r="W7" i="77"/>
  <c r="BI7" i="77" s="1"/>
  <c r="W5" i="77"/>
  <c r="BI5" i="77" s="1"/>
  <c r="W12" i="77"/>
  <c r="BI12" i="77" s="1"/>
  <c r="N4" i="58" l="1"/>
  <c r="N6" i="58" l="1"/>
  <c r="N11" i="58"/>
  <c r="N12" i="58"/>
  <c r="N13" i="58"/>
  <c r="N14" i="58"/>
  <c r="N7" i="58"/>
  <c r="N8" i="58"/>
  <c r="N9" i="58"/>
  <c r="N10" i="58"/>
  <c r="N5" i="58"/>
  <c r="BI20" i="53"/>
  <c r="BI19" i="53"/>
  <c r="BI18" i="53"/>
  <c r="BI17" i="53"/>
  <c r="BI16" i="53"/>
  <c r="BI15" i="53"/>
  <c r="BI14" i="53"/>
  <c r="BI13" i="53"/>
  <c r="BI12" i="53"/>
  <c r="BI11" i="53"/>
  <c r="BI10" i="53"/>
  <c r="BI9" i="53"/>
  <c r="BI8" i="53"/>
  <c r="BI7" i="53"/>
  <c r="BI6" i="53"/>
  <c r="BI5" i="53"/>
  <c r="BD20" i="53"/>
  <c r="BD19" i="53"/>
  <c r="BD18" i="53"/>
  <c r="BD17" i="53"/>
  <c r="BD16" i="53"/>
  <c r="BD15" i="53"/>
  <c r="BD14" i="53"/>
  <c r="BD13" i="53"/>
  <c r="BD12" i="53"/>
  <c r="BD11" i="53"/>
  <c r="BD10" i="53"/>
  <c r="BD9" i="53"/>
  <c r="BD8" i="53"/>
  <c r="BD7" i="53"/>
  <c r="BD6" i="53"/>
  <c r="BD5" i="53"/>
  <c r="BC20" i="53"/>
  <c r="BC19" i="53"/>
  <c r="BC18" i="53"/>
  <c r="BC17" i="53"/>
  <c r="BC16" i="53"/>
  <c r="BC15" i="53"/>
  <c r="BC14" i="53"/>
  <c r="BC13" i="53"/>
  <c r="BC12" i="53"/>
  <c r="BC11" i="53"/>
  <c r="BC10" i="53"/>
  <c r="BC9" i="53"/>
  <c r="BC8" i="53"/>
  <c r="BC7" i="53"/>
  <c r="BC6" i="53"/>
  <c r="BC5" i="53"/>
  <c r="BA20" i="53"/>
  <c r="BA19" i="53"/>
  <c r="BA18" i="53"/>
  <c r="BA17" i="53"/>
  <c r="BA16" i="53"/>
  <c r="BA15" i="53"/>
  <c r="BA14" i="53"/>
  <c r="BA13" i="53"/>
  <c r="BA12" i="53"/>
  <c r="BA11" i="53"/>
  <c r="BA10" i="53"/>
  <c r="BA9" i="53"/>
  <c r="BA8" i="53"/>
  <c r="BA7" i="53"/>
  <c r="BA6" i="53"/>
  <c r="BA5" i="53"/>
  <c r="AZ20" i="53"/>
  <c r="AZ19" i="53"/>
  <c r="AZ18" i="53"/>
  <c r="AZ17" i="53"/>
  <c r="AZ16" i="53"/>
  <c r="AZ15" i="53"/>
  <c r="AZ14" i="53"/>
  <c r="AZ13" i="53"/>
  <c r="AZ12" i="53"/>
  <c r="AZ11" i="53"/>
  <c r="AZ10" i="53"/>
  <c r="AZ9" i="53"/>
  <c r="AZ8" i="53"/>
  <c r="AZ7" i="53"/>
  <c r="AZ6" i="53"/>
  <c r="AZ5" i="53"/>
  <c r="AW20" i="53"/>
  <c r="AW19" i="53"/>
  <c r="AW18" i="53"/>
  <c r="AW17" i="53"/>
  <c r="AW16" i="53"/>
  <c r="AW15" i="53"/>
  <c r="AW14" i="53"/>
  <c r="AW13" i="53"/>
  <c r="AW12" i="53"/>
  <c r="AW11" i="53"/>
  <c r="AW10" i="53"/>
  <c r="AW9" i="53"/>
  <c r="AW8" i="53"/>
  <c r="AW7" i="53"/>
  <c r="AW6" i="53"/>
  <c r="AW5" i="53"/>
  <c r="AT20" i="53"/>
  <c r="AT19" i="53"/>
  <c r="AT18" i="53"/>
  <c r="AT17" i="53"/>
  <c r="AT16" i="53"/>
  <c r="AT15" i="53"/>
  <c r="AT14" i="53"/>
  <c r="AT13" i="53"/>
  <c r="AT12" i="53"/>
  <c r="AT11" i="53"/>
  <c r="AT10" i="53"/>
  <c r="AT9" i="53"/>
  <c r="AT8" i="53"/>
  <c r="AT7" i="53"/>
  <c r="AT6" i="53"/>
  <c r="AP20" i="53"/>
  <c r="AP19" i="53"/>
  <c r="AP18" i="53"/>
  <c r="AP17" i="53"/>
  <c r="AP16" i="53"/>
  <c r="AP15" i="53"/>
  <c r="AP14" i="53"/>
  <c r="AP13" i="53"/>
  <c r="AP12" i="53"/>
  <c r="AP11" i="53"/>
  <c r="AP10" i="53"/>
  <c r="AP9" i="53"/>
  <c r="AP8" i="53"/>
  <c r="AP7" i="53"/>
  <c r="AP6" i="53"/>
  <c r="AK20" i="53"/>
  <c r="AK19" i="53"/>
  <c r="AK18" i="53"/>
  <c r="AK17" i="53"/>
  <c r="AK16" i="53"/>
  <c r="AK15" i="53"/>
  <c r="AK14" i="53"/>
  <c r="AK13" i="53"/>
  <c r="AK12" i="53"/>
  <c r="AK11" i="53"/>
  <c r="AK10" i="53"/>
  <c r="AK9" i="53"/>
  <c r="AK8" i="53"/>
  <c r="AK7" i="53"/>
  <c r="AK6" i="53"/>
  <c r="AK5" i="53"/>
  <c r="AE20" i="53"/>
  <c r="AE19" i="53"/>
  <c r="AE18" i="53"/>
  <c r="AE17" i="53"/>
  <c r="AE16" i="53"/>
  <c r="AE15" i="53"/>
  <c r="AE14" i="53"/>
  <c r="AE13" i="53"/>
  <c r="AE12" i="53"/>
  <c r="AE11" i="53"/>
  <c r="AE10" i="53"/>
  <c r="AE9" i="53"/>
  <c r="AE8" i="53"/>
  <c r="AE7" i="53"/>
  <c r="AE6" i="53"/>
  <c r="AD20" i="53"/>
  <c r="AD19" i="53"/>
  <c r="AD18" i="53"/>
  <c r="AD17" i="53"/>
  <c r="AD16" i="53"/>
  <c r="AD15" i="53"/>
  <c r="AD14" i="53"/>
  <c r="AD13" i="53"/>
  <c r="AD12" i="53"/>
  <c r="AD11" i="53"/>
  <c r="AD10" i="53"/>
  <c r="AD9" i="53"/>
  <c r="AD8" i="53"/>
  <c r="AD7" i="53"/>
  <c r="AD6" i="53"/>
  <c r="L4" i="53"/>
  <c r="P5" i="53"/>
  <c r="AU5" i="53" s="1"/>
  <c r="U5" i="53"/>
  <c r="V5" i="53"/>
  <c r="W5" i="53"/>
  <c r="X5" i="53"/>
  <c r="Z5" i="53"/>
  <c r="AA5" i="53"/>
  <c r="P6" i="53"/>
  <c r="AU6" i="53" s="1"/>
  <c r="U6" i="53"/>
  <c r="V6" i="53"/>
  <c r="W6" i="53"/>
  <c r="X6" i="53"/>
  <c r="Y6" i="53"/>
  <c r="Z6" i="53"/>
  <c r="AA6" i="53"/>
  <c r="P7" i="53"/>
  <c r="AU7" i="53" s="1"/>
  <c r="U7" i="53"/>
  <c r="V7" i="53"/>
  <c r="W7" i="53"/>
  <c r="X7" i="53"/>
  <c r="Y7" i="53"/>
  <c r="Z7" i="53"/>
  <c r="AA7" i="53"/>
  <c r="M8" i="53"/>
  <c r="P8" i="53"/>
  <c r="AU8" i="53" s="1"/>
  <c r="U8" i="53"/>
  <c r="V8" i="53"/>
  <c r="W8" i="53"/>
  <c r="X8" i="53"/>
  <c r="Y8" i="53"/>
  <c r="Z8" i="53"/>
  <c r="AA8" i="53"/>
  <c r="M9" i="53"/>
  <c r="P9" i="53"/>
  <c r="AU9" i="53" s="1"/>
  <c r="U9" i="53"/>
  <c r="V9" i="53"/>
  <c r="W9" i="53"/>
  <c r="X9" i="53"/>
  <c r="Y9" i="53"/>
  <c r="Z9" i="53"/>
  <c r="AA9" i="53"/>
  <c r="M10" i="53"/>
  <c r="P10" i="53"/>
  <c r="AU10" i="53" s="1"/>
  <c r="U10" i="53"/>
  <c r="V10" i="53"/>
  <c r="W10" i="53"/>
  <c r="X10" i="53"/>
  <c r="Y10" i="53"/>
  <c r="Z10" i="53"/>
  <c r="AA10" i="53"/>
  <c r="M11" i="53"/>
  <c r="P11" i="53"/>
  <c r="AU11" i="53" s="1"/>
  <c r="U11" i="53"/>
  <c r="V11" i="53"/>
  <c r="W11" i="53"/>
  <c r="X11" i="53"/>
  <c r="Y11" i="53"/>
  <c r="Z11" i="53"/>
  <c r="AA11" i="53"/>
  <c r="M12" i="53"/>
  <c r="N12" i="53"/>
  <c r="P12" i="53"/>
  <c r="AU12" i="53" s="1"/>
  <c r="U12" i="53"/>
  <c r="V12" i="53"/>
  <c r="W12" i="53"/>
  <c r="X12" i="53"/>
  <c r="Y12" i="53"/>
  <c r="Z12" i="53"/>
  <c r="AA12" i="53"/>
  <c r="M13" i="53"/>
  <c r="N13" i="53"/>
  <c r="P13" i="53"/>
  <c r="AU13" i="53" s="1"/>
  <c r="U13" i="53"/>
  <c r="V13" i="53"/>
  <c r="W13" i="53"/>
  <c r="X13" i="53"/>
  <c r="Y13" i="53"/>
  <c r="Z13" i="53"/>
  <c r="AA13" i="53"/>
  <c r="M14" i="53"/>
  <c r="N14" i="53"/>
  <c r="P14" i="53"/>
  <c r="AU14" i="53" s="1"/>
  <c r="U14" i="53"/>
  <c r="V14" i="53"/>
  <c r="W14" i="53"/>
  <c r="X14" i="53"/>
  <c r="Y14" i="53"/>
  <c r="Z14" i="53"/>
  <c r="AA14" i="53"/>
  <c r="M15" i="53"/>
  <c r="N15" i="53"/>
  <c r="P15" i="53"/>
  <c r="AU15" i="53" s="1"/>
  <c r="U15" i="53"/>
  <c r="V15" i="53"/>
  <c r="W15" i="53"/>
  <c r="X15" i="53"/>
  <c r="Y15" i="53"/>
  <c r="Z15" i="53"/>
  <c r="AA15" i="53"/>
  <c r="M16" i="53"/>
  <c r="N16" i="53"/>
  <c r="P16" i="53"/>
  <c r="AU16" i="53" s="1"/>
  <c r="U16" i="53"/>
  <c r="V16" i="53"/>
  <c r="W16" i="53"/>
  <c r="X16" i="53"/>
  <c r="Y16" i="53"/>
  <c r="Z16" i="53"/>
  <c r="AA16" i="53"/>
  <c r="M17" i="53"/>
  <c r="N17" i="53"/>
  <c r="P17" i="53"/>
  <c r="AU17" i="53" s="1"/>
  <c r="U17" i="53"/>
  <c r="V17" i="53"/>
  <c r="W17" i="53"/>
  <c r="X17" i="53"/>
  <c r="Y17" i="53"/>
  <c r="Z17" i="53"/>
  <c r="AA17" i="53"/>
  <c r="M18" i="53"/>
  <c r="N18" i="53"/>
  <c r="P18" i="53"/>
  <c r="AU18" i="53" s="1"/>
  <c r="U18" i="53"/>
  <c r="V18" i="53"/>
  <c r="W18" i="53"/>
  <c r="X18" i="53"/>
  <c r="Y18" i="53"/>
  <c r="Z18" i="53"/>
  <c r="AA18" i="53"/>
  <c r="M19" i="53"/>
  <c r="N19" i="53"/>
  <c r="P19" i="53"/>
  <c r="AU19" i="53" s="1"/>
  <c r="U19" i="53"/>
  <c r="V19" i="53"/>
  <c r="W19" i="53"/>
  <c r="X19" i="53"/>
  <c r="Y19" i="53"/>
  <c r="Z19" i="53"/>
  <c r="AA19" i="53"/>
  <c r="M20" i="53"/>
  <c r="N20" i="53"/>
  <c r="P20" i="53"/>
  <c r="AU20" i="53" s="1"/>
  <c r="U20" i="53"/>
  <c r="V20" i="53"/>
  <c r="W20" i="53"/>
  <c r="X20" i="53"/>
  <c r="Y20" i="53"/>
  <c r="Z20" i="53"/>
  <c r="AA20" i="53"/>
  <c r="S5" i="53" l="1"/>
  <c r="S6" i="53"/>
  <c r="BB6" i="53" s="1"/>
  <c r="S20" i="53"/>
  <c r="BB20" i="53" s="1"/>
  <c r="S16" i="53"/>
  <c r="BB16" i="53" s="1"/>
  <c r="S8" i="53"/>
  <c r="BB8" i="53" s="1"/>
  <c r="S17" i="53"/>
  <c r="BB17" i="53" s="1"/>
  <c r="S9" i="53"/>
  <c r="BB9" i="53" s="1"/>
  <c r="S14" i="53"/>
  <c r="BB14" i="53" s="1"/>
  <c r="S19" i="53"/>
  <c r="BB19" i="53" s="1"/>
  <c r="S11" i="53"/>
  <c r="BB11" i="53" s="1"/>
  <c r="S13" i="53"/>
  <c r="BB13" i="53" s="1"/>
  <c r="S18" i="53"/>
  <c r="BB18" i="53" s="1"/>
  <c r="S10" i="53"/>
  <c r="BB10" i="53" s="1"/>
  <c r="S15" i="53"/>
  <c r="BB15" i="53" s="1"/>
  <c r="S7" i="53"/>
  <c r="BB7" i="53" s="1"/>
  <c r="S12" i="53"/>
  <c r="BB12" i="53" s="1"/>
  <c r="R12" i="53"/>
  <c r="AF12" i="53" s="1"/>
  <c r="R8" i="53"/>
  <c r="AF8" i="53" s="1"/>
  <c r="R13" i="53"/>
  <c r="AF13" i="53" s="1"/>
  <c r="R15" i="53"/>
  <c r="AF15" i="53" s="1"/>
  <c r="R16" i="53"/>
  <c r="R17" i="53"/>
  <c r="AC16" i="53"/>
  <c r="AC15" i="53"/>
  <c r="AC13" i="53"/>
  <c r="R19" i="53"/>
  <c r="AC6" i="53"/>
  <c r="AC14" i="53"/>
  <c r="R11" i="53"/>
  <c r="AC7" i="53"/>
  <c r="R20" i="53"/>
  <c r="AC8" i="53"/>
  <c r="AC9" i="53"/>
  <c r="AC17" i="53"/>
  <c r="R10" i="53"/>
  <c r="AC10" i="53"/>
  <c r="AC18" i="53"/>
  <c r="AC11" i="53"/>
  <c r="AC19" i="53"/>
  <c r="R14" i="53"/>
  <c r="AC12" i="53"/>
  <c r="AC20" i="53"/>
  <c r="R18" i="53"/>
  <c r="R9" i="53"/>
  <c r="M7" i="53" l="1"/>
  <c r="R7" i="53"/>
  <c r="AF7" i="53" s="1"/>
  <c r="M6" i="53"/>
  <c r="R6" i="53"/>
  <c r="AF6" i="53" s="1"/>
  <c r="M5" i="53"/>
  <c r="AF19" i="53"/>
  <c r="BB5" i="53"/>
  <c r="AF20" i="53"/>
  <c r="AF16" i="53"/>
  <c r="AF17" i="53"/>
  <c r="AF9" i="53"/>
  <c r="AF14" i="53"/>
  <c r="AF10" i="53"/>
  <c r="AF11" i="53"/>
  <c r="AF18" i="53"/>
  <c r="R5" i="53" l="1"/>
  <c r="AF5" i="53" s="1"/>
  <c r="L12" i="78" l="1"/>
  <c r="L19" i="78"/>
  <c r="L15" i="78"/>
  <c r="L22" i="78"/>
  <c r="L14" i="78"/>
  <c r="L7" i="78"/>
  <c r="L9" i="78"/>
  <c r="L16" i="78"/>
  <c r="L21" i="78"/>
  <c r="L20" i="78"/>
  <c r="L10" i="78"/>
  <c r="L13" i="78"/>
  <c r="L6" i="78" l="1"/>
  <c r="L5" i="78"/>
  <c r="L17" i="78"/>
  <c r="L18" i="78"/>
  <c r="L8" i="78"/>
  <c r="L2" i="78"/>
  <c r="L11" i="78"/>
  <c r="L4" i="78"/>
  <c r="L3" i="78"/>
  <c r="BJ295" i="81" l="1"/>
  <c r="BI323" i="81"/>
  <c r="BI237" i="81"/>
  <c r="BI217" i="81"/>
  <c r="BI206" i="81"/>
  <c r="BI170" i="81"/>
  <c r="BI123" i="81"/>
  <c r="BI108" i="81"/>
  <c r="BI76" i="81"/>
  <c r="BI47" i="81"/>
  <c r="BI10" i="81"/>
  <c r="BI319" i="81"/>
  <c r="BI63" i="81"/>
  <c r="BI315" i="81"/>
  <c r="BI321" i="81"/>
  <c r="BI301" i="81"/>
  <c r="BI308" i="81"/>
  <c r="BI303" i="81"/>
  <c r="BI299" i="81"/>
  <c r="BI292" i="81"/>
  <c r="BI287" i="81"/>
  <c r="BI282" i="81"/>
  <c r="BI279" i="81"/>
  <c r="BI274" i="81"/>
  <c r="BI270" i="81"/>
  <c r="BI266" i="81"/>
  <c r="BI262" i="81"/>
  <c r="BI258" i="81"/>
  <c r="BI254" i="81"/>
  <c r="BI250" i="81"/>
  <c r="BI246" i="81"/>
  <c r="AA26" i="58" s="1"/>
  <c r="BI242" i="81"/>
  <c r="BI234" i="81"/>
  <c r="BI231" i="81"/>
  <c r="BI226" i="81"/>
  <c r="BI222" i="81"/>
  <c r="BI216" i="81"/>
  <c r="BI211" i="81"/>
  <c r="BI204" i="81"/>
  <c r="BI199" i="81"/>
  <c r="AA28" i="58" s="1"/>
  <c r="BI192" i="81"/>
  <c r="BI188" i="81"/>
  <c r="BI184" i="81"/>
  <c r="BI180" i="81"/>
  <c r="BJ288" i="81"/>
  <c r="BJ238" i="81"/>
  <c r="BJ215" i="81"/>
  <c r="BJ205" i="81"/>
  <c r="BJ151" i="81"/>
  <c r="BJ116" i="81"/>
  <c r="BJ107" i="81"/>
  <c r="BJ67" i="81"/>
  <c r="BJ46" i="81"/>
  <c r="BJ190" i="81"/>
  <c r="BJ318" i="81"/>
  <c r="BJ320" i="81"/>
  <c r="BJ314" i="81"/>
  <c r="BJ312" i="81"/>
  <c r="BJ298" i="81"/>
  <c r="BJ307" i="81"/>
  <c r="BJ325" i="81"/>
  <c r="BJ296" i="81"/>
  <c r="BJ290" i="81"/>
  <c r="BJ285" i="81"/>
  <c r="BJ281" i="81"/>
  <c r="BJ277" i="81"/>
  <c r="BJ273" i="81"/>
  <c r="BJ268" i="81"/>
  <c r="BJ265" i="81"/>
  <c r="BJ261" i="81"/>
  <c r="BJ257" i="81"/>
  <c r="BJ253" i="81"/>
  <c r="BJ249" i="81"/>
  <c r="BJ245" i="81"/>
  <c r="BJ240" i="81"/>
  <c r="BJ233" i="81"/>
  <c r="BJ229" i="81"/>
  <c r="BJ225" i="81"/>
  <c r="BJ221" i="81"/>
  <c r="BJ213" i="81"/>
  <c r="BJ208" i="81"/>
  <c r="BJ203" i="81"/>
  <c r="BJ196" i="81"/>
  <c r="BJ193" i="81"/>
  <c r="BJ187" i="81"/>
  <c r="BJ183" i="81"/>
  <c r="BJ179" i="81"/>
  <c r="BI288" i="81"/>
  <c r="BI238" i="81"/>
  <c r="BI215" i="81"/>
  <c r="BI205" i="81"/>
  <c r="BI151" i="81"/>
  <c r="BI116" i="81"/>
  <c r="BI107" i="81"/>
  <c r="BI67" i="81"/>
  <c r="BI46" i="81"/>
  <c r="BI190" i="81"/>
  <c r="BI318" i="81"/>
  <c r="BI320" i="81"/>
  <c r="BI314" i="81"/>
  <c r="BI312" i="81"/>
  <c r="BI298" i="81"/>
  <c r="BI307" i="81"/>
  <c r="BI325" i="81"/>
  <c r="BI296" i="81"/>
  <c r="BI290" i="81"/>
  <c r="BI285" i="81"/>
  <c r="BI281" i="81"/>
  <c r="BI277" i="81"/>
  <c r="BI273" i="81"/>
  <c r="BI268" i="81"/>
  <c r="BI265" i="81"/>
  <c r="BI261" i="81"/>
  <c r="BI257" i="81"/>
  <c r="BI253" i="81"/>
  <c r="BI249" i="81"/>
  <c r="BI245" i="81"/>
  <c r="BI240" i="81"/>
  <c r="BI233" i="81"/>
  <c r="BI229" i="81"/>
  <c r="BI225" i="81"/>
  <c r="BI221" i="81"/>
  <c r="BI213" i="81"/>
  <c r="BI208" i="81"/>
  <c r="BI203" i="81"/>
  <c r="BI196" i="81"/>
  <c r="BI193" i="81"/>
  <c r="BI187" i="81"/>
  <c r="BI183" i="81"/>
  <c r="BI179" i="81"/>
  <c r="BI295" i="81"/>
  <c r="BJ286" i="81"/>
  <c r="BJ236" i="81"/>
  <c r="BJ214" i="81"/>
  <c r="BJ201" i="81"/>
  <c r="BJ128" i="81"/>
  <c r="BJ111" i="81"/>
  <c r="BJ79" i="81"/>
  <c r="BJ60" i="81"/>
  <c r="BJ39" i="81"/>
  <c r="BJ82" i="81"/>
  <c r="BJ311" i="81"/>
  <c r="BJ317" i="81"/>
  <c r="BJ327" i="81"/>
  <c r="BJ324" i="81"/>
  <c r="BJ313" i="81"/>
  <c r="BJ306" i="81"/>
  <c r="BJ302" i="81"/>
  <c r="BJ293" i="81"/>
  <c r="BJ291" i="81"/>
  <c r="BJ284" i="81"/>
  <c r="BJ280" i="81"/>
  <c r="BJ276" i="81"/>
  <c r="BJ272" i="81"/>
  <c r="BJ269" i="81"/>
  <c r="BJ264" i="81"/>
  <c r="BJ260" i="81"/>
  <c r="BJ256" i="81"/>
  <c r="BJ252" i="81"/>
  <c r="BJ248" i="81"/>
  <c r="BJ244" i="81"/>
  <c r="BJ235" i="81"/>
  <c r="BJ232" i="81"/>
  <c r="BJ230" i="81"/>
  <c r="BJ224" i="81"/>
  <c r="BJ220" i="81"/>
  <c r="BJ209" i="81"/>
  <c r="BJ207" i="81"/>
  <c r="BJ198" i="81"/>
  <c r="BJ197" i="81"/>
  <c r="BJ191" i="81"/>
  <c r="BJ186" i="81"/>
  <c r="BJ182" i="81"/>
  <c r="BJ178" i="81"/>
  <c r="BI286" i="81"/>
  <c r="BI236" i="81"/>
  <c r="BI214" i="81"/>
  <c r="BI201" i="81"/>
  <c r="BI128" i="81"/>
  <c r="BI111" i="81"/>
  <c r="BI79" i="81"/>
  <c r="BI60" i="81"/>
  <c r="BI39" i="81"/>
  <c r="BI82" i="81"/>
  <c r="BI311" i="81"/>
  <c r="BI317" i="81"/>
  <c r="BI327" i="81"/>
  <c r="BI324" i="81"/>
  <c r="BI313" i="81"/>
  <c r="BI306" i="81"/>
  <c r="BI302" i="81"/>
  <c r="BI293" i="81"/>
  <c r="BI291" i="81"/>
  <c r="BI284" i="81"/>
  <c r="BI280" i="81"/>
  <c r="BI276" i="81"/>
  <c r="BI272" i="81"/>
  <c r="BI269" i="81"/>
  <c r="BI264" i="81"/>
  <c r="BI260" i="81"/>
  <c r="BI256" i="81"/>
  <c r="BI252" i="81"/>
  <c r="BI248" i="81"/>
  <c r="BI244" i="81"/>
  <c r="BI235" i="81"/>
  <c r="BI232" i="81"/>
  <c r="BI230" i="81"/>
  <c r="BI224" i="81"/>
  <c r="BI220" i="81"/>
  <c r="BI209" i="81"/>
  <c r="BI207" i="81"/>
  <c r="BI198" i="81"/>
  <c r="BI197" i="81"/>
  <c r="BI191" i="81"/>
  <c r="BI186" i="81"/>
  <c r="BI182" i="81"/>
  <c r="BI178" i="81"/>
  <c r="BJ241" i="81"/>
  <c r="BJ218" i="81"/>
  <c r="BJ210" i="81"/>
  <c r="BJ194" i="81"/>
  <c r="BJ126" i="81"/>
  <c r="BJ109" i="81"/>
  <c r="BJ78" i="81"/>
  <c r="BJ49" i="81"/>
  <c r="BJ14" i="81"/>
  <c r="BJ322" i="81"/>
  <c r="BJ310" i="81"/>
  <c r="BJ316" i="81"/>
  <c r="BJ326" i="81"/>
  <c r="BJ304" i="81"/>
  <c r="BJ309" i="81"/>
  <c r="BJ305" i="81"/>
  <c r="BJ300" i="81"/>
  <c r="BJ289" i="81"/>
  <c r="BJ283" i="81"/>
  <c r="BJ278" i="81"/>
  <c r="BJ275" i="81"/>
  <c r="BJ271" i="81"/>
  <c r="BJ267" i="81"/>
  <c r="BJ263" i="81"/>
  <c r="BJ259" i="81"/>
  <c r="BJ255" i="81"/>
  <c r="BJ251" i="81"/>
  <c r="BJ247" i="81"/>
  <c r="BJ243" i="81"/>
  <c r="BJ239" i="81"/>
  <c r="BJ228" i="81"/>
  <c r="BJ227" i="81"/>
  <c r="BJ223" i="81"/>
  <c r="BJ219" i="81"/>
  <c r="BI241" i="81"/>
  <c r="BI218" i="81"/>
  <c r="BI210" i="81"/>
  <c r="BI194" i="81"/>
  <c r="BI126" i="81"/>
  <c r="BI109" i="81"/>
  <c r="BI78" i="81"/>
  <c r="BI49" i="81"/>
  <c r="BI14" i="81"/>
  <c r="BI322" i="81"/>
  <c r="BI310" i="81"/>
  <c r="BI316" i="81"/>
  <c r="BI326" i="81"/>
  <c r="BI304" i="81"/>
  <c r="BI309" i="81"/>
  <c r="BI305" i="81"/>
  <c r="BI300" i="81"/>
  <c r="BI289" i="81"/>
  <c r="BI283" i="81"/>
  <c r="BI278" i="81"/>
  <c r="BI275" i="81"/>
  <c r="BI271" i="81"/>
  <c r="BI267" i="81"/>
  <c r="BI263" i="81"/>
  <c r="BI259" i="81"/>
  <c r="BI255" i="81"/>
  <c r="BI251" i="81"/>
  <c r="BI247" i="81"/>
  <c r="BI243" i="81"/>
  <c r="BI239" i="81"/>
  <c r="BI228" i="81"/>
  <c r="BI227" i="81"/>
  <c r="BI223" i="81"/>
  <c r="BI219" i="81"/>
  <c r="BI212" i="81"/>
  <c r="BI202" i="81"/>
  <c r="BI200" i="81"/>
  <c r="BI195" i="81"/>
  <c r="BI294" i="81"/>
  <c r="BI185" i="81"/>
  <c r="BI181" i="81"/>
  <c r="BJ323" i="81"/>
  <c r="BJ47" i="81"/>
  <c r="BJ303" i="81"/>
  <c r="BJ266" i="81"/>
  <c r="BJ231" i="81"/>
  <c r="BJ200" i="81"/>
  <c r="BJ181" i="81"/>
  <c r="BJ174" i="81"/>
  <c r="BJ168" i="81"/>
  <c r="BJ165" i="81"/>
  <c r="BJ161" i="81"/>
  <c r="BJ157" i="81"/>
  <c r="BJ153" i="81"/>
  <c r="BJ149" i="81"/>
  <c r="BJ144" i="81"/>
  <c r="BJ140" i="81"/>
  <c r="BJ136" i="81"/>
  <c r="BJ132" i="81"/>
  <c r="BJ127" i="81"/>
  <c r="BJ118" i="81"/>
  <c r="BJ117" i="81"/>
  <c r="BJ112" i="81"/>
  <c r="AB25" i="58" s="1"/>
  <c r="BJ105" i="81"/>
  <c r="BJ101" i="81"/>
  <c r="BJ97" i="81"/>
  <c r="BJ93" i="81"/>
  <c r="AB24" i="58" s="1"/>
  <c r="BJ89" i="81"/>
  <c r="BJ83" i="81"/>
  <c r="BJ80" i="81"/>
  <c r="BJ70" i="81"/>
  <c r="BJ69" i="81"/>
  <c r="BJ62" i="81"/>
  <c r="BJ57" i="81"/>
  <c r="BJ53" i="81"/>
  <c r="BJ45" i="81"/>
  <c r="BJ42" i="81"/>
  <c r="BJ37" i="81"/>
  <c r="BJ33" i="81"/>
  <c r="BJ28" i="81"/>
  <c r="BJ25" i="81"/>
  <c r="BJ21" i="81"/>
  <c r="BJ17" i="81"/>
  <c r="BJ12" i="81"/>
  <c r="BJ237" i="81"/>
  <c r="BJ10" i="81"/>
  <c r="BJ299" i="81"/>
  <c r="BJ262" i="81"/>
  <c r="BJ226" i="81"/>
  <c r="BJ199" i="81"/>
  <c r="AB28" i="58" s="1"/>
  <c r="BJ180" i="81"/>
  <c r="BI174" i="81"/>
  <c r="BI168" i="81"/>
  <c r="BI165" i="81"/>
  <c r="BI161" i="81"/>
  <c r="BI157" i="81"/>
  <c r="BI153" i="81"/>
  <c r="BI149" i="81"/>
  <c r="BI144" i="81"/>
  <c r="BI140" i="81"/>
  <c r="BI136" i="81"/>
  <c r="BI132" i="81"/>
  <c r="BI127" i="81"/>
  <c r="BI118" i="81"/>
  <c r="BI117" i="81"/>
  <c r="BI112" i="81"/>
  <c r="AA25" i="58" s="1"/>
  <c r="BI105" i="81"/>
  <c r="BI101" i="81"/>
  <c r="BI97" i="81"/>
  <c r="BI93" i="81"/>
  <c r="AA24" i="58" s="1"/>
  <c r="BI89" i="81"/>
  <c r="BI83" i="81"/>
  <c r="BI80" i="81"/>
  <c r="BI70" i="81"/>
  <c r="BI69" i="81"/>
  <c r="BI62" i="81"/>
  <c r="BI57" i="81"/>
  <c r="BI53" i="81"/>
  <c r="BI45" i="81"/>
  <c r="BI42" i="81"/>
  <c r="BI37" i="81"/>
  <c r="BI33" i="81"/>
  <c r="BI28" i="81"/>
  <c r="BI25" i="81"/>
  <c r="BI21" i="81"/>
  <c r="BI17" i="81"/>
  <c r="BI12" i="81"/>
  <c r="BI7" i="81"/>
  <c r="BD792" i="82"/>
  <c r="BD790" i="82"/>
  <c r="BD774" i="82"/>
  <c r="BD765" i="82"/>
  <c r="BE755" i="82"/>
  <c r="C751" i="82"/>
  <c r="BD749" i="82"/>
  <c r="I749" i="82"/>
  <c r="BD745" i="82"/>
  <c r="BD743" i="82"/>
  <c r="BD742" i="82"/>
  <c r="BD739" i="82"/>
  <c r="BD738" i="82"/>
  <c r="I737" i="82"/>
  <c r="BE734" i="82"/>
  <c r="BD732" i="82"/>
  <c r="BD731" i="82"/>
  <c r="BE726" i="82"/>
  <c r="BD725" i="82"/>
  <c r="I725" i="82"/>
  <c r="AW722" i="82"/>
  <c r="X722" i="82" s="1"/>
  <c r="BE721" i="82"/>
  <c r="BE716" i="82"/>
  <c r="BD711" i="82"/>
  <c r="BE709" i="82"/>
  <c r="BE705" i="82"/>
  <c r="BE702" i="82"/>
  <c r="BE701" i="82"/>
  <c r="BD698" i="82"/>
  <c r="BJ217" i="81"/>
  <c r="BJ319" i="81"/>
  <c r="BJ292" i="81"/>
  <c r="BJ258" i="81"/>
  <c r="BJ222" i="81"/>
  <c r="BJ195" i="81"/>
  <c r="BJ177" i="81"/>
  <c r="BJ173" i="81"/>
  <c r="BJ169" i="81"/>
  <c r="BJ164" i="81"/>
  <c r="BJ160" i="81"/>
  <c r="BJ156" i="81"/>
  <c r="BJ152" i="81"/>
  <c r="BJ147" i="81"/>
  <c r="BJ143" i="81"/>
  <c r="BJ138" i="81"/>
  <c r="BJ134" i="81"/>
  <c r="BJ131" i="81"/>
  <c r="BJ124" i="81"/>
  <c r="BJ121" i="81"/>
  <c r="BJ114" i="81"/>
  <c r="BJ104" i="81"/>
  <c r="BJ103" i="81"/>
  <c r="BJ100" i="81"/>
  <c r="BJ96" i="81"/>
  <c r="BJ91" i="81"/>
  <c r="BJ87" i="81"/>
  <c r="BJ84" i="81"/>
  <c r="BJ73" i="81"/>
  <c r="BJ72" i="81"/>
  <c r="BJ66" i="81"/>
  <c r="BJ61" i="81"/>
  <c r="BJ56" i="81"/>
  <c r="BJ52" i="81"/>
  <c r="BJ48" i="81"/>
  <c r="BJ41" i="81"/>
  <c r="BJ36" i="81"/>
  <c r="BJ32" i="81"/>
  <c r="BJ29" i="81"/>
  <c r="BJ24" i="81"/>
  <c r="BJ20" i="81"/>
  <c r="BJ13" i="81"/>
  <c r="BJ11" i="81"/>
  <c r="BJ6" i="81"/>
  <c r="BE789" i="82"/>
  <c r="BE783" i="82"/>
  <c r="BE781" i="82"/>
  <c r="BE778" i="82"/>
  <c r="C763" i="82"/>
  <c r="C761" i="82"/>
  <c r="C759" i="82"/>
  <c r="C757" i="82"/>
  <c r="BD755" i="82"/>
  <c r="I755" i="82"/>
  <c r="C753" i="82"/>
  <c r="BE747" i="82"/>
  <c r="BE746" i="82"/>
  <c r="BJ206" i="81"/>
  <c r="BJ63" i="81"/>
  <c r="BJ287" i="81"/>
  <c r="BJ254" i="81"/>
  <c r="BJ216" i="81"/>
  <c r="BJ192" i="81"/>
  <c r="BI177" i="81"/>
  <c r="BI173" i="81"/>
  <c r="BI169" i="81"/>
  <c r="BI164" i="81"/>
  <c r="BI160" i="81"/>
  <c r="BI156" i="81"/>
  <c r="BI152" i="81"/>
  <c r="BI147" i="81"/>
  <c r="BI143" i="81"/>
  <c r="BI138" i="81"/>
  <c r="BI134" i="81"/>
  <c r="BI131" i="81"/>
  <c r="BI124" i="81"/>
  <c r="BI121" i="81"/>
  <c r="BI114" i="81"/>
  <c r="BI104" i="81"/>
  <c r="BI103" i="81"/>
  <c r="BI100" i="81"/>
  <c r="BI96" i="81"/>
  <c r="BI91" i="81"/>
  <c r="BI87" i="81"/>
  <c r="BI84" i="81"/>
  <c r="BI73" i="81"/>
  <c r="BI72" i="81"/>
  <c r="BI66" i="81"/>
  <c r="BI61" i="81"/>
  <c r="BI56" i="81"/>
  <c r="BI52" i="81"/>
  <c r="BI48" i="81"/>
  <c r="BI41" i="81"/>
  <c r="BI36" i="81"/>
  <c r="BI32" i="81"/>
  <c r="BI29" i="81"/>
  <c r="BI24" i="81"/>
  <c r="BI20" i="81"/>
  <c r="BI13" i="81"/>
  <c r="BI11" i="81"/>
  <c r="BI6" i="81"/>
  <c r="BD789" i="82"/>
  <c r="BE788" i="82"/>
  <c r="BE786" i="82"/>
  <c r="BD783" i="82"/>
  <c r="BD781" i="82"/>
  <c r="BD778" i="82"/>
  <c r="I764" i="82"/>
  <c r="AW763" i="82"/>
  <c r="X763" i="82" s="1"/>
  <c r="BJ170" i="81"/>
  <c r="BJ315" i="81"/>
  <c r="BJ282" i="81"/>
  <c r="BJ250" i="81"/>
  <c r="BJ212" i="81"/>
  <c r="BJ294" i="81"/>
  <c r="BJ176" i="81"/>
  <c r="BJ172" i="81"/>
  <c r="BJ167" i="81"/>
  <c r="BJ163" i="81"/>
  <c r="BJ159" i="81"/>
  <c r="BJ155" i="81"/>
  <c r="BJ148" i="81"/>
  <c r="BJ146" i="81"/>
  <c r="AB27" i="58" s="1"/>
  <c r="BJ142" i="81"/>
  <c r="BJ139" i="81"/>
  <c r="BJ135" i="81"/>
  <c r="BJ130" i="81"/>
  <c r="BJ125" i="81"/>
  <c r="BJ120" i="81"/>
  <c r="BJ115" i="81"/>
  <c r="BJ110" i="81"/>
  <c r="BJ95" i="81"/>
  <c r="BJ99" i="81"/>
  <c r="BJ92" i="81"/>
  <c r="AB23" i="58" s="1"/>
  <c r="BJ90" i="81"/>
  <c r="BJ86" i="81"/>
  <c r="BJ81" i="81"/>
  <c r="BJ75" i="81"/>
  <c r="BJ71" i="81"/>
  <c r="BJ65" i="81"/>
  <c r="BJ58" i="81"/>
  <c r="BJ55" i="81"/>
  <c r="BJ51" i="81"/>
  <c r="BJ44" i="81"/>
  <c r="BJ40" i="81"/>
  <c r="BJ35" i="81"/>
  <c r="BJ31" i="81"/>
  <c r="BJ27" i="81"/>
  <c r="BJ23" i="81"/>
  <c r="BJ19" i="81"/>
  <c r="BJ16" i="81"/>
  <c r="BJ9" i="81"/>
  <c r="BJ5" i="81"/>
  <c r="BE791" i="82"/>
  <c r="BD788" i="82"/>
  <c r="BD786" i="82"/>
  <c r="BE780" i="82"/>
  <c r="BE766" i="82"/>
  <c r="BE762" i="82"/>
  <c r="AW761" i="82"/>
  <c r="X761" i="82" s="1"/>
  <c r="BE760" i="82"/>
  <c r="I760" i="82"/>
  <c r="BE758" i="82"/>
  <c r="C758" i="82"/>
  <c r="BE756" i="82"/>
  <c r="BJ123" i="81"/>
  <c r="BJ321" i="81"/>
  <c r="BJ279" i="81"/>
  <c r="BJ246" i="81"/>
  <c r="AB26" i="58" s="1"/>
  <c r="BJ211" i="81"/>
  <c r="BJ188" i="81"/>
  <c r="BI176" i="81"/>
  <c r="BI172" i="81"/>
  <c r="BI167" i="81"/>
  <c r="BI163" i="81"/>
  <c r="BI159" i="81"/>
  <c r="BI155" i="81"/>
  <c r="BI148" i="81"/>
  <c r="BI146" i="81"/>
  <c r="AA27" i="58" s="1"/>
  <c r="BI142" i="81"/>
  <c r="BI139" i="81"/>
  <c r="BI135" i="81"/>
  <c r="BI130" i="81"/>
  <c r="BI125" i="81"/>
  <c r="BI120" i="81"/>
  <c r="BI115" i="81"/>
  <c r="BI110" i="81"/>
  <c r="BI95" i="81"/>
  <c r="BI99" i="81"/>
  <c r="BI92" i="81"/>
  <c r="AA23" i="58" s="1"/>
  <c r="BI90" i="81"/>
  <c r="BI86" i="81"/>
  <c r="BI81" i="81"/>
  <c r="BI75" i="81"/>
  <c r="BI71" i="81"/>
  <c r="BI65" i="81"/>
  <c r="BI58" i="81"/>
  <c r="BI55" i="81"/>
  <c r="BI51" i="81"/>
  <c r="BI44" i="81"/>
  <c r="BI40" i="81"/>
  <c r="BI35" i="81"/>
  <c r="BI31" i="81"/>
  <c r="BI27" i="81"/>
  <c r="BI23" i="81"/>
  <c r="BI19" i="81"/>
  <c r="BI16" i="81"/>
  <c r="BI9" i="81"/>
  <c r="BI5" i="81"/>
  <c r="BD791" i="82"/>
  <c r="BE785" i="82"/>
  <c r="BD780" i="82"/>
  <c r="BE768" i="82"/>
  <c r="BE767" i="82"/>
  <c r="BD766" i="82"/>
  <c r="C764" i="82"/>
  <c r="BD762" i="82"/>
  <c r="BD760" i="82"/>
  <c r="BD758" i="82"/>
  <c r="BD756" i="82"/>
  <c r="I756" i="82"/>
  <c r="AW755" i="82"/>
  <c r="X755" i="82" s="1"/>
  <c r="BD752" i="82"/>
  <c r="C752" i="82"/>
  <c r="AW749" i="82"/>
  <c r="X749" i="82" s="1"/>
  <c r="BE748" i="82"/>
  <c r="BE744" i="82"/>
  <c r="BD736" i="82"/>
  <c r="AW734" i="82"/>
  <c r="X734" i="82" s="1"/>
  <c r="AW731" i="82"/>
  <c r="X731" i="82" s="1"/>
  <c r="BD730" i="82"/>
  <c r="I727" i="82"/>
  <c r="BD724" i="82"/>
  <c r="I722" i="82"/>
  <c r="BE720" i="82"/>
  <c r="BJ108" i="81"/>
  <c r="BJ301" i="81"/>
  <c r="BJ274" i="81"/>
  <c r="BJ242" i="81"/>
  <c r="BJ202" i="81"/>
  <c r="BJ185" i="81"/>
  <c r="BJ175" i="81"/>
  <c r="BJ171" i="81"/>
  <c r="BJ166" i="81"/>
  <c r="BJ162" i="81"/>
  <c r="BJ158" i="81"/>
  <c r="BJ154" i="81"/>
  <c r="BJ150" i="81"/>
  <c r="BJ145" i="81"/>
  <c r="BJ141" i="81"/>
  <c r="BJ137" i="81"/>
  <c r="BJ133" i="81"/>
  <c r="BJ129" i="81"/>
  <c r="BJ122" i="81"/>
  <c r="BJ119" i="81"/>
  <c r="BJ113" i="81"/>
  <c r="BJ106" i="81"/>
  <c r="BJ102" i="81"/>
  <c r="BJ98" i="81"/>
  <c r="BJ94" i="81"/>
  <c r="BJ88" i="81"/>
  <c r="BJ85" i="81"/>
  <c r="BJ77" i="81"/>
  <c r="BJ74" i="81"/>
  <c r="BJ68" i="81"/>
  <c r="BJ64" i="81"/>
  <c r="BJ59" i="81"/>
  <c r="BJ54" i="81"/>
  <c r="BJ50" i="81"/>
  <c r="AB22" i="58" s="1"/>
  <c r="BJ43" i="81"/>
  <c r="BJ38" i="81"/>
  <c r="BJ34" i="81"/>
  <c r="BJ30" i="81"/>
  <c r="BJ26" i="81"/>
  <c r="BJ22" i="81"/>
  <c r="BJ18" i="81"/>
  <c r="BJ15" i="81"/>
  <c r="BJ8" i="81"/>
  <c r="BJ4" i="81"/>
  <c r="BD785" i="82"/>
  <c r="BE782" i="82"/>
  <c r="BE777" i="82"/>
  <c r="BE776" i="82"/>
  <c r="BE775" i="82"/>
  <c r="BD768" i="82"/>
  <c r="BD767" i="82"/>
  <c r="BE757" i="82"/>
  <c r="BE754" i="82"/>
  <c r="BJ204" i="81"/>
  <c r="BI150" i="81"/>
  <c r="BI113" i="81"/>
  <c r="BI74" i="81"/>
  <c r="BI34" i="81"/>
  <c r="BI4" i="81"/>
  <c r="BE763" i="82"/>
  <c r="I763" i="82"/>
  <c r="BD759" i="82"/>
  <c r="I759" i="82"/>
  <c r="BE753" i="82"/>
  <c r="BE750" i="82"/>
  <c r="AW745" i="82"/>
  <c r="X745" i="82" s="1"/>
  <c r="C740" i="82"/>
  <c r="I734" i="82"/>
  <c r="BE723" i="82"/>
  <c r="BE722" i="82"/>
  <c r="BD717" i="82"/>
  <c r="BD713" i="82"/>
  <c r="BE711" i="82"/>
  <c r="BE707" i="82"/>
  <c r="BD706" i="82"/>
  <c r="BE675" i="82"/>
  <c r="BD667" i="82"/>
  <c r="BE661" i="82"/>
  <c r="BE659" i="82"/>
  <c r="BD651" i="82"/>
  <c r="BE648" i="82"/>
  <c r="BD641" i="82"/>
  <c r="BE639" i="82"/>
  <c r="I612" i="82"/>
  <c r="C611" i="82"/>
  <c r="BE609" i="82"/>
  <c r="I609" i="82"/>
  <c r="C608" i="82"/>
  <c r="BE606" i="82"/>
  <c r="I603" i="82"/>
  <c r="AW597" i="82"/>
  <c r="X597" i="82" s="1"/>
  <c r="BE596" i="82"/>
  <c r="I596" i="82"/>
  <c r="BE591" i="82"/>
  <c r="BE589" i="82"/>
  <c r="BE587" i="82"/>
  <c r="BD580" i="82"/>
  <c r="BD577" i="82"/>
  <c r="BE575" i="82"/>
  <c r="BE572" i="82"/>
  <c r="BD570" i="82"/>
  <c r="BD567" i="82"/>
  <c r="BE565" i="82"/>
  <c r="BE557" i="82"/>
  <c r="BD553" i="82"/>
  <c r="BJ184" i="81"/>
  <c r="BI145" i="81"/>
  <c r="BI106" i="81"/>
  <c r="BI68" i="81"/>
  <c r="BI30" i="81"/>
  <c r="BE792" i="82"/>
  <c r="BE787" i="82"/>
  <c r="BD763" i="82"/>
  <c r="BD754" i="82"/>
  <c r="BD753" i="82"/>
  <c r="I753" i="82"/>
  <c r="AW751" i="82"/>
  <c r="X751" i="82" s="1"/>
  <c r="BD750" i="82"/>
  <c r="BD746" i="82"/>
  <c r="BE738" i="82"/>
  <c r="BE728" i="82"/>
  <c r="BD723" i="82"/>
  <c r="BD722" i="82"/>
  <c r="BD721" i="82"/>
  <c r="C721" i="82"/>
  <c r="BD707" i="82"/>
  <c r="BE699" i="82"/>
  <c r="BE683" i="82"/>
  <c r="BE681" i="82"/>
  <c r="BE679" i="82"/>
  <c r="BD675" i="82"/>
  <c r="BE674" i="82"/>
  <c r="BE663" i="82"/>
  <c r="BD661" i="82"/>
  <c r="BD659" i="82"/>
  <c r="BE654" i="82"/>
  <c r="BI175" i="81"/>
  <c r="BI141" i="81"/>
  <c r="BI102" i="81"/>
  <c r="BI64" i="81"/>
  <c r="BI26" i="81"/>
  <c r="BE790" i="82"/>
  <c r="BD787" i="82"/>
  <c r="BE784" i="82"/>
  <c r="BE779" i="82"/>
  <c r="BE765" i="82"/>
  <c r="BD757" i="82"/>
  <c r="I752" i="82"/>
  <c r="C750" i="82"/>
  <c r="BD747" i="82"/>
  <c r="I746" i="82"/>
  <c r="BD744" i="82"/>
  <c r="C744" i="82"/>
  <c r="I741" i="82"/>
  <c r="BE739" i="82"/>
  <c r="BE737" i="82"/>
  <c r="BE731" i="82"/>
  <c r="C731" i="82"/>
  <c r="BD728" i="82"/>
  <c r="BD701" i="82"/>
  <c r="BD699" i="82"/>
  <c r="BD683" i="82"/>
  <c r="BE682" i="82"/>
  <c r="BD681" i="82"/>
  <c r="BD679" i="82"/>
  <c r="BD674" i="82"/>
  <c r="BE671" i="82"/>
  <c r="BE665" i="82"/>
  <c r="BD663" i="82"/>
  <c r="BE657" i="82"/>
  <c r="BD654" i="82"/>
  <c r="BD649" i="82"/>
  <c r="BD645" i="82"/>
  <c r="BI171" i="81"/>
  <c r="BI137" i="81"/>
  <c r="BI98" i="81"/>
  <c r="BI59" i="81"/>
  <c r="BI22" i="81"/>
  <c r="BD784" i="82"/>
  <c r="BD782" i="82"/>
  <c r="BD779" i="82"/>
  <c r="BE774" i="82"/>
  <c r="AW759" i="82"/>
  <c r="X759" i="82" s="1"/>
  <c r="I757" i="82"/>
  <c r="BE742" i="82"/>
  <c r="BD737" i="82"/>
  <c r="BE736" i="82"/>
  <c r="BE733" i="82"/>
  <c r="I728" i="82"/>
  <c r="BD720" i="82"/>
  <c r="BE719" i="82"/>
  <c r="BD716" i="82"/>
  <c r="BE715" i="82"/>
  <c r="BE712" i="82"/>
  <c r="BE710" i="82"/>
  <c r="BD702" i="82"/>
  <c r="BD682" i="82"/>
  <c r="BD671" i="82"/>
  <c r="BE666" i="82"/>
  <c r="BD665" i="82"/>
  <c r="BD657" i="82"/>
  <c r="BE652" i="82"/>
  <c r="BE647" i="82"/>
  <c r="BJ76" i="81"/>
  <c r="BI166" i="81"/>
  <c r="BI133" i="81"/>
  <c r="BI94" i="81"/>
  <c r="BI54" i="81"/>
  <c r="BI18" i="81"/>
  <c r="BD775" i="82"/>
  <c r="BE761" i="82"/>
  <c r="I761" i="82"/>
  <c r="BE752" i="82"/>
  <c r="BE749" i="82"/>
  <c r="C749" i="82"/>
  <c r="C746" i="82"/>
  <c r="BE743" i="82"/>
  <c r="BE741" i="82"/>
  <c r="AW738" i="82"/>
  <c r="X738" i="82" s="1"/>
  <c r="BD733" i="82"/>
  <c r="BE732" i="82"/>
  <c r="BE730" i="82"/>
  <c r="BD719" i="82"/>
  <c r="BE718" i="82"/>
  <c r="BD715" i="82"/>
  <c r="BE714" i="82"/>
  <c r="BD712" i="82"/>
  <c r="BD710" i="82"/>
  <c r="BD705" i="82"/>
  <c r="BE704" i="82"/>
  <c r="BE700" i="82"/>
  <c r="BE697" i="82"/>
  <c r="BE696" i="82"/>
  <c r="BE680" i="82"/>
  <c r="BE673" i="82"/>
  <c r="BD666" i="82"/>
  <c r="BE664" i="82"/>
  <c r="BE662" i="82"/>
  <c r="BD652" i="82"/>
  <c r="BD647" i="82"/>
  <c r="BJ308" i="81"/>
  <c r="BI162" i="81"/>
  <c r="BI129" i="81"/>
  <c r="BI88" i="81"/>
  <c r="BI50" i="81"/>
  <c r="AA22" i="58" s="1"/>
  <c r="BI15" i="81"/>
  <c r="BD776" i="82"/>
  <c r="BE764" i="82"/>
  <c r="BD761" i="82"/>
  <c r="AW753" i="82"/>
  <c r="X753" i="82" s="1"/>
  <c r="BE751" i="82"/>
  <c r="I751" i="82"/>
  <c r="I747" i="82"/>
  <c r="AW746" i="82"/>
  <c r="X746" i="82" s="1"/>
  <c r="BD741" i="82"/>
  <c r="BE740" i="82"/>
  <c r="BE735" i="82"/>
  <c r="C735" i="82"/>
  <c r="C727" i="82"/>
  <c r="BE725" i="82"/>
  <c r="AW720" i="82"/>
  <c r="X720" i="82" s="1"/>
  <c r="BD718" i="82"/>
  <c r="BD714" i="82"/>
  <c r="BD704" i="82"/>
  <c r="BD700" i="82"/>
  <c r="BD697" i="82"/>
  <c r="BD696" i="82"/>
  <c r="BD680" i="82"/>
  <c r="BE678" i="82"/>
  <c r="BE676" i="82"/>
  <c r="BD673" i="82"/>
  <c r="BE670" i="82"/>
  <c r="BE669" i="82"/>
  <c r="BJ270" i="81"/>
  <c r="BI158" i="81"/>
  <c r="BI122" i="81"/>
  <c r="BI85" i="81"/>
  <c r="BI43" i="81"/>
  <c r="BI8" i="81"/>
  <c r="BD777" i="82"/>
  <c r="BD764" i="82"/>
  <c r="AW757" i="82"/>
  <c r="X757" i="82" s="1"/>
  <c r="C756" i="82"/>
  <c r="BD751" i="82"/>
  <c r="BD748" i="82"/>
  <c r="BE745" i="82"/>
  <c r="BD740" i="82"/>
  <c r="I740" i="82"/>
  <c r="AW736" i="82"/>
  <c r="X736" i="82" s="1"/>
  <c r="BD735" i="82"/>
  <c r="BE729" i="82"/>
  <c r="BE727" i="82"/>
  <c r="BE703" i="82"/>
  <c r="BE698" i="82"/>
  <c r="BD678" i="82"/>
  <c r="BE677" i="82"/>
  <c r="BD676" i="82"/>
  <c r="BD670" i="82"/>
  <c r="BD669" i="82"/>
  <c r="BD660" i="82"/>
  <c r="BD658" i="82"/>
  <c r="BE653" i="82"/>
  <c r="BD650" i="82"/>
  <c r="BE646" i="82"/>
  <c r="BE643" i="82"/>
  <c r="BE638" i="82"/>
  <c r="BE632" i="82"/>
  <c r="BD631" i="82"/>
  <c r="BE630" i="82"/>
  <c r="BE629" i="82"/>
  <c r="BD627" i="82"/>
  <c r="BE622" i="82"/>
  <c r="BD621" i="82"/>
  <c r="BD618" i="82"/>
  <c r="BD611" i="82"/>
  <c r="I611" i="82"/>
  <c r="I608" i="82"/>
  <c r="BE604" i="82"/>
  <c r="BE603" i="82"/>
  <c r="BD602" i="82"/>
  <c r="BD597" i="82"/>
  <c r="BE594" i="82"/>
  <c r="BD592" i="82"/>
  <c r="I587" i="82"/>
  <c r="BE585" i="82"/>
  <c r="BI154" i="81"/>
  <c r="BD726" i="82"/>
  <c r="BE713" i="82"/>
  <c r="BD653" i="82"/>
  <c r="BE650" i="82"/>
  <c r="BE631" i="82"/>
  <c r="BD630" i="82"/>
  <c r="BD626" i="82"/>
  <c r="BE618" i="82"/>
  <c r="BE612" i="82"/>
  <c r="C612" i="82"/>
  <c r="BE602" i="82"/>
  <c r="BD594" i="82"/>
  <c r="BE590" i="82"/>
  <c r="I590" i="82"/>
  <c r="BD588" i="82"/>
  <c r="BD581" i="82"/>
  <c r="BD579" i="82"/>
  <c r="BD576" i="82"/>
  <c r="BD572" i="82"/>
  <c r="BE563" i="82"/>
  <c r="BE559" i="82"/>
  <c r="BE556" i="82"/>
  <c r="BE553" i="82"/>
  <c r="BD545" i="82"/>
  <c r="BD543" i="82"/>
  <c r="BE539" i="82"/>
  <c r="BD537" i="82"/>
  <c r="BE535" i="82"/>
  <c r="BE530" i="82"/>
  <c r="BD526" i="82"/>
  <c r="BE523" i="82"/>
  <c r="BD521" i="82"/>
  <c r="BE519" i="82"/>
  <c r="BD515" i="82"/>
  <c r="BE509" i="82"/>
  <c r="BD504" i="82"/>
  <c r="BE498" i="82"/>
  <c r="BE482" i="82"/>
  <c r="BE475" i="82"/>
  <c r="BE473" i="82"/>
  <c r="BD468" i="82"/>
  <c r="BE464" i="82"/>
  <c r="BD461" i="82"/>
  <c r="BD452" i="82"/>
  <c r="BE448" i="82"/>
  <c r="BD443" i="82"/>
  <c r="BD438" i="82"/>
  <c r="BE435" i="82"/>
  <c r="BD433" i="82"/>
  <c r="BE431" i="82"/>
  <c r="BE415" i="82"/>
  <c r="BD413" i="82"/>
  <c r="BD408" i="82"/>
  <c r="BD406" i="82"/>
  <c r="BE402" i="82"/>
  <c r="BD400" i="82"/>
  <c r="BE397" i="82"/>
  <c r="BD391" i="82"/>
  <c r="BI119" i="81"/>
  <c r="C747" i="82"/>
  <c r="BE717" i="82"/>
  <c r="BE649" i="82"/>
  <c r="BE645" i="82"/>
  <c r="BD643" i="82"/>
  <c r="BE625" i="82"/>
  <c r="BE621" i="82"/>
  <c r="C614" i="82"/>
  <c r="BD612" i="82"/>
  <c r="BE605" i="82"/>
  <c r="BD590" i="82"/>
  <c r="BE584" i="82"/>
  <c r="BD575" i="82"/>
  <c r="BE569" i="82"/>
  <c r="BE564" i="82"/>
  <c r="BD563" i="82"/>
  <c r="BD559" i="82"/>
  <c r="BD556" i="82"/>
  <c r="BE544" i="82"/>
  <c r="BD539" i="82"/>
  <c r="BD535" i="82"/>
  <c r="BE534" i="82"/>
  <c r="BD530" i="82"/>
  <c r="BE528" i="82"/>
  <c r="BD523" i="82"/>
  <c r="BD519" i="82"/>
  <c r="BE513" i="82"/>
  <c r="BD509" i="82"/>
  <c r="BE508" i="82"/>
  <c r="BD498" i="82"/>
  <c r="BE497" i="82"/>
  <c r="BE490" i="82"/>
  <c r="BE486" i="82"/>
  <c r="BD482" i="82"/>
  <c r="BE476" i="82"/>
  <c r="BD475" i="82"/>
  <c r="BD473" i="82"/>
  <c r="BE471" i="82"/>
  <c r="BE469" i="82"/>
  <c r="BD464" i="82"/>
  <c r="BE450" i="82"/>
  <c r="BD448" i="82"/>
  <c r="BE440" i="82"/>
  <c r="BE437" i="82"/>
  <c r="BD435" i="82"/>
  <c r="BD431" i="82"/>
  <c r="BE426" i="82"/>
  <c r="BI77" i="81"/>
  <c r="BD727" i="82"/>
  <c r="C722" i="82"/>
  <c r="BD677" i="82"/>
  <c r="BD662" i="82"/>
  <c r="BE628" i="82"/>
  <c r="BD625" i="82"/>
  <c r="BE617" i="82"/>
  <c r="BE614" i="82"/>
  <c r="AW608" i="82"/>
  <c r="X608" i="82" s="1"/>
  <c r="BE607" i="82"/>
  <c r="I607" i="82"/>
  <c r="BD605" i="82"/>
  <c r="BE601" i="82"/>
  <c r="BE598" i="82"/>
  <c r="BE593" i="82"/>
  <c r="BD587" i="82"/>
  <c r="BE586" i="82"/>
  <c r="BD584" i="82"/>
  <c r="BE577" i="82"/>
  <c r="BE571" i="82"/>
  <c r="BD569" i="82"/>
  <c r="BE568" i="82"/>
  <c r="BD565" i="82"/>
  <c r="BD564" i="82"/>
  <c r="BE562" i="82"/>
  <c r="BE552" i="82"/>
  <c r="BD544" i="82"/>
  <c r="BD534" i="82"/>
  <c r="BE532" i="82"/>
  <c r="BD528" i="82"/>
  <c r="BE525" i="82"/>
  <c r="BE518" i="82"/>
  <c r="BD513" i="82"/>
  <c r="BD508" i="82"/>
  <c r="BE502" i="82"/>
  <c r="BE499" i="82"/>
  <c r="BD497" i="82"/>
  <c r="BE494" i="82"/>
  <c r="BE491" i="82"/>
  <c r="BD490" i="82"/>
  <c r="BE489" i="82"/>
  <c r="BD486" i="82"/>
  <c r="BE481" i="82"/>
  <c r="BD476" i="82"/>
  <c r="BD471" i="82"/>
  <c r="BD469" i="82"/>
  <c r="BE465" i="82"/>
  <c r="BI38" i="81"/>
  <c r="BE651" i="82"/>
  <c r="BE641" i="82"/>
  <c r="BD628" i="82"/>
  <c r="BD622" i="82"/>
  <c r="BD617" i="82"/>
  <c r="BD614" i="82"/>
  <c r="BE611" i="82"/>
  <c r="BD609" i="82"/>
  <c r="BD607" i="82"/>
  <c r="BD603" i="82"/>
  <c r="BD601" i="82"/>
  <c r="BD598" i="82"/>
  <c r="BE597" i="82"/>
  <c r="BD593" i="82"/>
  <c r="BD586" i="82"/>
  <c r="C586" i="82"/>
  <c r="BE582" i="82"/>
  <c r="BD571" i="82"/>
  <c r="BD568" i="82"/>
  <c r="BD562" i="82"/>
  <c r="BE560" i="82"/>
  <c r="BD552" i="82"/>
  <c r="BE546" i="82"/>
  <c r="BE540" i="82"/>
  <c r="BD532" i="82"/>
  <c r="BD525" i="82"/>
  <c r="BE520" i="82"/>
  <c r="BD518" i="82"/>
  <c r="BE511" i="82"/>
  <c r="BE506" i="82"/>
  <c r="BE503" i="82"/>
  <c r="BD502" i="82"/>
  <c r="BE501" i="82"/>
  <c r="BD499" i="82"/>
  <c r="BE496" i="82"/>
  <c r="BD494" i="82"/>
  <c r="BE493" i="82"/>
  <c r="BD491" i="82"/>
  <c r="BD489" i="82"/>
  <c r="BE483" i="82"/>
  <c r="BD481" i="82"/>
  <c r="BE479" i="82"/>
  <c r="BE478" i="82"/>
  <c r="BD465" i="82"/>
  <c r="BE462" i="82"/>
  <c r="BE459" i="82"/>
  <c r="BE457" i="82"/>
  <c r="BE453" i="82"/>
  <c r="BE449" i="82"/>
  <c r="BD444" i="82"/>
  <c r="BD430" i="82"/>
  <c r="BD428" i="82"/>
  <c r="BD424" i="82"/>
  <c r="BD422" i="82"/>
  <c r="BD420" i="82"/>
  <c r="BD418" i="82"/>
  <c r="BE414" i="82"/>
  <c r="BJ7" i="81"/>
  <c r="BD703" i="82"/>
  <c r="BE667" i="82"/>
  <c r="BE660" i="82"/>
  <c r="BD638" i="82"/>
  <c r="BD632" i="82"/>
  <c r="BE619" i="82"/>
  <c r="BE616" i="82"/>
  <c r="BE613" i="82"/>
  <c r="C607" i="82"/>
  <c r="BD604" i="82"/>
  <c r="BE600" i="82"/>
  <c r="BD596" i="82"/>
  <c r="BD589" i="82"/>
  <c r="C589" i="82"/>
  <c r="BD582" i="82"/>
  <c r="BE580" i="82"/>
  <c r="BE578" i="82"/>
  <c r="BE759" i="82"/>
  <c r="BD709" i="82"/>
  <c r="BE706" i="82"/>
  <c r="BD648" i="82"/>
  <c r="BE627" i="82"/>
  <c r="BD619" i="82"/>
  <c r="BD616" i="82"/>
  <c r="BD613" i="82"/>
  <c r="I613" i="82"/>
  <c r="BE608" i="82"/>
  <c r="AW603" i="82"/>
  <c r="X603" i="82" s="1"/>
  <c r="C603" i="82"/>
  <c r="AW601" i="82"/>
  <c r="X601" i="82" s="1"/>
  <c r="BD600" i="82"/>
  <c r="BE599" i="82"/>
  <c r="BE592" i="82"/>
  <c r="BE583" i="82"/>
  <c r="BD578" i="82"/>
  <c r="BE573" i="82"/>
  <c r="BE570" i="82"/>
  <c r="BD557" i="82"/>
  <c r="BD554" i="82"/>
  <c r="BD542" i="82"/>
  <c r="BD538" i="82"/>
  <c r="BD536" i="82"/>
  <c r="BD529" i="82"/>
  <c r="BE527" i="82"/>
  <c r="BD522" i="82"/>
  <c r="BD516" i="82"/>
  <c r="BE514" i="82"/>
  <c r="BE510" i="82"/>
  <c r="BD500" i="82"/>
  <c r="BD495" i="82"/>
  <c r="BE492" i="82"/>
  <c r="BD487" i="82"/>
  <c r="BE477" i="82"/>
  <c r="BD472" i="82"/>
  <c r="BD466" i="82"/>
  <c r="BE463" i="82"/>
  <c r="BE460" i="82"/>
  <c r="BD458" i="82"/>
  <c r="BE455" i="82"/>
  <c r="BE454" i="82"/>
  <c r="BD451" i="82"/>
  <c r="BD445" i="82"/>
  <c r="BD442" i="82"/>
  <c r="BE441" i="82"/>
  <c r="BE439" i="82"/>
  <c r="BD436" i="82"/>
  <c r="BD434" i="82"/>
  <c r="BD432" i="82"/>
  <c r="BE425" i="82"/>
  <c r="BD416" i="82"/>
  <c r="BE412" i="82"/>
  <c r="BE410" i="82"/>
  <c r="BD407" i="82"/>
  <c r="BE403" i="82"/>
  <c r="BD401" i="82"/>
  <c r="BE399" i="82"/>
  <c r="BD392" i="82"/>
  <c r="BE389" i="82"/>
  <c r="BE387" i="82"/>
  <c r="BE385" i="82"/>
  <c r="BE383" i="82"/>
  <c r="BE381" i="82"/>
  <c r="BE379" i="82"/>
  <c r="BE377" i="82"/>
  <c r="BE375" i="82"/>
  <c r="BE373" i="82"/>
  <c r="BE368" i="82"/>
  <c r="BD367" i="82"/>
  <c r="BE365" i="82"/>
  <c r="BE358" i="82"/>
  <c r="C755" i="82"/>
  <c r="BD734" i="82"/>
  <c r="BD729" i="82"/>
  <c r="C729" i="82"/>
  <c r="BD664" i="82"/>
  <c r="BE658" i="82"/>
  <c r="BE623" i="82"/>
  <c r="BE610" i="82"/>
  <c r="BD608" i="82"/>
  <c r="BD599" i="82"/>
  <c r="BE595" i="82"/>
  <c r="BD591" i="82"/>
  <c r="BD585" i="82"/>
  <c r="BD583" i="82"/>
  <c r="BE574" i="82"/>
  <c r="BD573" i="82"/>
  <c r="BE566" i="82"/>
  <c r="BE533" i="82"/>
  <c r="BE531" i="82"/>
  <c r="BD527" i="82"/>
  <c r="BJ234" i="81"/>
  <c r="AW730" i="82"/>
  <c r="X730" i="82" s="1"/>
  <c r="BE724" i="82"/>
  <c r="BD646" i="82"/>
  <c r="BD639" i="82"/>
  <c r="BD629" i="82"/>
  <c r="BE626" i="82"/>
  <c r="BD623" i="82"/>
  <c r="AW613" i="82"/>
  <c r="X613" i="82" s="1"/>
  <c r="BD610" i="82"/>
  <c r="BD606" i="82"/>
  <c r="AW596" i="82"/>
  <c r="X596" i="82" s="1"/>
  <c r="BD595" i="82"/>
  <c r="BE588" i="82"/>
  <c r="BE581" i="82"/>
  <c r="BE579" i="82"/>
  <c r="BE576" i="82"/>
  <c r="BD574" i="82"/>
  <c r="BE545" i="82"/>
  <c r="BE512" i="82"/>
  <c r="BD507" i="82"/>
  <c r="BD474" i="82"/>
  <c r="BE445" i="82"/>
  <c r="BE436" i="82"/>
  <c r="BD429" i="82"/>
  <c r="BE424" i="82"/>
  <c r="BE423" i="82"/>
  <c r="BD419" i="82"/>
  <c r="BE413" i="82"/>
  <c r="BE408" i="82"/>
  <c r="BE400" i="82"/>
  <c r="BE398" i="82"/>
  <c r="BD395" i="82"/>
  <c r="BE392" i="82"/>
  <c r="BE388" i="82"/>
  <c r="BE384" i="82"/>
  <c r="BE380" i="82"/>
  <c r="BE376" i="82"/>
  <c r="BE366" i="82"/>
  <c r="BE360" i="82"/>
  <c r="BD359" i="82"/>
  <c r="BE357" i="82"/>
  <c r="BE353" i="82"/>
  <c r="BD560" i="82"/>
  <c r="BE538" i="82"/>
  <c r="BD520" i="82"/>
  <c r="BE516" i="82"/>
  <c r="BD512" i="82"/>
  <c r="BE495" i="82"/>
  <c r="BE472" i="82"/>
  <c r="BD459" i="82"/>
  <c r="BE451" i="82"/>
  <c r="BE447" i="82"/>
  <c r="BE442" i="82"/>
  <c r="BD441" i="82"/>
  <c r="BD423" i="82"/>
  <c r="BD410" i="82"/>
  <c r="BE405" i="82"/>
  <c r="BD398" i="82"/>
  <c r="BD388" i="82"/>
  <c r="BD384" i="82"/>
  <c r="BD380" i="82"/>
  <c r="BD376" i="82"/>
  <c r="BD366" i="82"/>
  <c r="BE362" i="82"/>
  <c r="BD360" i="82"/>
  <c r="BD357" i="82"/>
  <c r="BD353" i="82"/>
  <c r="BE349" i="82"/>
  <c r="BD347" i="82"/>
  <c r="BD343" i="82"/>
  <c r="BD331" i="82"/>
  <c r="BD330" i="82"/>
  <c r="BE327" i="82"/>
  <c r="BD324" i="82"/>
  <c r="BE321" i="82"/>
  <c r="BD312" i="82"/>
  <c r="BD311" i="82"/>
  <c r="BE306" i="82"/>
  <c r="BE304" i="82"/>
  <c r="BE301" i="82"/>
  <c r="BE287" i="82"/>
  <c r="BD286" i="82"/>
  <c r="BD280" i="82"/>
  <c r="BE275" i="82"/>
  <c r="BE274" i="82"/>
  <c r="BE271" i="82"/>
  <c r="BD267" i="82"/>
  <c r="BD255" i="82"/>
  <c r="BE251" i="82"/>
  <c r="BE245" i="82"/>
  <c r="AW242" i="82"/>
  <c r="X242" i="82" s="1"/>
  <c r="BD239" i="82"/>
  <c r="AW234" i="82"/>
  <c r="X234" i="82" s="1"/>
  <c r="I234" i="82"/>
  <c r="BD232" i="82"/>
  <c r="I232" i="82"/>
  <c r="BE230" i="82"/>
  <c r="BD229" i="82"/>
  <c r="BD228" i="82"/>
  <c r="I228" i="82"/>
  <c r="AW227" i="82"/>
  <c r="X227" i="82" s="1"/>
  <c r="AW225" i="82"/>
  <c r="X225" i="82" s="1"/>
  <c r="C223" i="82"/>
  <c r="BD221" i="82"/>
  <c r="C218" i="82"/>
  <c r="BE216" i="82"/>
  <c r="C215" i="82"/>
  <c r="BE567" i="82"/>
  <c r="BE543" i="82"/>
  <c r="BE526" i="82"/>
  <c r="BD506" i="82"/>
  <c r="BD501" i="82"/>
  <c r="BE500" i="82"/>
  <c r="BE487" i="82"/>
  <c r="BD483" i="82"/>
  <c r="BD478" i="82"/>
  <c r="BE468" i="82"/>
  <c r="BE466" i="82"/>
  <c r="BD462" i="82"/>
  <c r="BD457" i="82"/>
  <c r="BD454" i="82"/>
  <c r="BD447" i="82"/>
  <c r="BE434" i="82"/>
  <c r="BE428" i="82"/>
  <c r="BE427" i="82"/>
  <c r="BE416" i="82"/>
  <c r="BD405" i="82"/>
  <c r="BD403" i="82"/>
  <c r="BE396" i="82"/>
  <c r="BE393" i="82"/>
  <c r="BE391" i="82"/>
  <c r="BD387" i="82"/>
  <c r="BD383" i="82"/>
  <c r="BD379" i="82"/>
  <c r="BD375" i="82"/>
  <c r="BE369" i="82"/>
  <c r="BD362" i="82"/>
  <c r="BE354" i="82"/>
  <c r="BD349" i="82"/>
  <c r="BE348" i="82"/>
  <c r="BE336" i="82"/>
  <c r="BD327" i="82"/>
  <c r="BE322" i="82"/>
  <c r="BD321" i="82"/>
  <c r="BE310" i="82"/>
  <c r="BD306" i="82"/>
  <c r="BD304" i="82"/>
  <c r="BD301" i="82"/>
  <c r="BE299" i="82"/>
  <c r="BE295" i="82"/>
  <c r="BE291" i="82"/>
  <c r="BD287" i="82"/>
  <c r="BD275" i="82"/>
  <c r="BD274" i="82"/>
  <c r="BD271" i="82"/>
  <c r="BD251" i="82"/>
  <c r="I251" i="82"/>
  <c r="AW250" i="82"/>
  <c r="X250" i="82" s="1"/>
  <c r="BE249" i="82"/>
  <c r="I248" i="82"/>
  <c r="BD245" i="82"/>
  <c r="C245" i="82"/>
  <c r="BE243" i="82"/>
  <c r="I243" i="82"/>
  <c r="BE241" i="82"/>
  <c r="BD566" i="82"/>
  <c r="BE537" i="82"/>
  <c r="BE524" i="82"/>
  <c r="BE515" i="82"/>
  <c r="BD493" i="82"/>
  <c r="BD492" i="82"/>
  <c r="BE480" i="82"/>
  <c r="BD477" i="82"/>
  <c r="BD453" i="82"/>
  <c r="BE444" i="82"/>
  <c r="BD427" i="82"/>
  <c r="BE422" i="82"/>
  <c r="BE421" i="82"/>
  <c r="BE418" i="82"/>
  <c r="BD415" i="82"/>
  <c r="BD412" i="82"/>
  <c r="BE409" i="82"/>
  <c r="BD402" i="82"/>
  <c r="BD396" i="82"/>
  <c r="BD393" i="82"/>
  <c r="BE386" i="82"/>
  <c r="BE382" i="82"/>
  <c r="BE378" i="82"/>
  <c r="BE374" i="82"/>
  <c r="BD369" i="82"/>
  <c r="BE363" i="82"/>
  <c r="BD354" i="82"/>
  <c r="BE351" i="82"/>
  <c r="BD348" i="82"/>
  <c r="BE345" i="82"/>
  <c r="BE344" i="82"/>
  <c r="BE340" i="82"/>
  <c r="BD336" i="82"/>
  <c r="BE332" i="82"/>
  <c r="BE325" i="82"/>
  <c r="BD322" i="82"/>
  <c r="BE314" i="82"/>
  <c r="BD310" i="82"/>
  <c r="BD299" i="82"/>
  <c r="BD295" i="82"/>
  <c r="BD291" i="82"/>
  <c r="BE289" i="82"/>
  <c r="BE282" i="82"/>
  <c r="BE276" i="82"/>
  <c r="BE542" i="82"/>
  <c r="BE536" i="82"/>
  <c r="BD524" i="82"/>
  <c r="BD511" i="82"/>
  <c r="BE505" i="82"/>
  <c r="BD480" i="82"/>
  <c r="BE461" i="82"/>
  <c r="BE446" i="82"/>
  <c r="BD440" i="82"/>
  <c r="BE433" i="82"/>
  <c r="BD426" i="82"/>
  <c r="BD421" i="82"/>
  <c r="BE417" i="82"/>
  <c r="BD409" i="82"/>
  <c r="BE407" i="82"/>
  <c r="BE404" i="82"/>
  <c r="BD399" i="82"/>
  <c r="BE390" i="82"/>
  <c r="BD386" i="82"/>
  <c r="BD382" i="82"/>
  <c r="BD378" i="82"/>
  <c r="BD374" i="82"/>
  <c r="BE367" i="82"/>
  <c r="BD365" i="82"/>
  <c r="BD363" i="82"/>
  <c r="BE361" i="82"/>
  <c r="BE356" i="82"/>
  <c r="BD351" i="82"/>
  <c r="BE350" i="82"/>
  <c r="BD345" i="82"/>
  <c r="BD344" i="82"/>
  <c r="BE341" i="82"/>
  <c r="BD340" i="82"/>
  <c r="BD332" i="82"/>
  <c r="BE328" i="82"/>
  <c r="BD325" i="82"/>
  <c r="BD314" i="82"/>
  <c r="BE313" i="82"/>
  <c r="BE305" i="82"/>
  <c r="BE300" i="82"/>
  <c r="BE298" i="82"/>
  <c r="BE296" i="82"/>
  <c r="BE292" i="82"/>
  <c r="BD289" i="82"/>
  <c r="BE288" i="82"/>
  <c r="BE285" i="82"/>
  <c r="BE283" i="82"/>
  <c r="BD282" i="82"/>
  <c r="BD276" i="82"/>
  <c r="BD273" i="82"/>
  <c r="BE269" i="82"/>
  <c r="BD265" i="82"/>
  <c r="BE262" i="82"/>
  <c r="BD257" i="82"/>
  <c r="BE253" i="82"/>
  <c r="BE252" i="82"/>
  <c r="C251" i="82"/>
  <c r="AW248" i="82"/>
  <c r="X248" i="82" s="1"/>
  <c r="C248" i="82"/>
  <c r="I246" i="82"/>
  <c r="AW245" i="82"/>
  <c r="X245" i="82" s="1"/>
  <c r="BE240" i="82"/>
  <c r="BD238" i="82"/>
  <c r="BD237" i="82"/>
  <c r="BD235" i="82"/>
  <c r="AW230" i="82"/>
  <c r="X230" i="82" s="1"/>
  <c r="BD226" i="82"/>
  <c r="C224" i="82"/>
  <c r="BE222" i="82"/>
  <c r="I222" i="82"/>
  <c r="C219" i="82"/>
  <c r="BE217" i="82"/>
  <c r="I217" i="82"/>
  <c r="AW216" i="82"/>
  <c r="X216" i="82" s="1"/>
  <c r="C216" i="82"/>
  <c r="BE214" i="82"/>
  <c r="C213" i="82"/>
  <c r="BD210" i="82"/>
  <c r="BD206" i="82"/>
  <c r="BE205" i="82"/>
  <c r="BE554" i="82"/>
  <c r="BD533" i="82"/>
  <c r="BE522" i="82"/>
  <c r="BE517" i="82"/>
  <c r="BD510" i="82"/>
  <c r="BD505" i="82"/>
  <c r="BE504" i="82"/>
  <c r="BD496" i="82"/>
  <c r="BE458" i="82"/>
  <c r="BD455" i="82"/>
  <c r="BD450" i="82"/>
  <c r="BD446" i="82"/>
  <c r="BD417" i="82"/>
  <c r="BD414" i="82"/>
  <c r="BE411" i="82"/>
  <c r="BD404" i="82"/>
  <c r="BD397" i="82"/>
  <c r="BE394" i="82"/>
  <c r="BD390" i="82"/>
  <c r="BD361" i="82"/>
  <c r="BD358" i="82"/>
  <c r="BD356" i="82"/>
  <c r="BE355" i="82"/>
  <c r="BD350" i="82"/>
  <c r="BD546" i="82"/>
  <c r="BD540" i="82"/>
  <c r="BE529" i="82"/>
  <c r="BE521" i="82"/>
  <c r="BE507" i="82"/>
  <c r="BD503" i="82"/>
  <c r="BE474" i="82"/>
  <c r="BD470" i="82"/>
  <c r="BD467" i="82"/>
  <c r="BD463" i="82"/>
  <c r="BD460" i="82"/>
  <c r="BE438" i="82"/>
  <c r="BD437" i="82"/>
  <c r="BE430" i="82"/>
  <c r="BE429" i="82"/>
  <c r="BE406" i="82"/>
  <c r="BD373" i="82"/>
  <c r="BE347" i="82"/>
  <c r="BD342" i="82"/>
  <c r="BE335" i="82"/>
  <c r="BD328" i="82"/>
  <c r="BE311" i="82"/>
  <c r="BD308" i="82"/>
  <c r="BE286" i="82"/>
  <c r="BE280" i="82"/>
  <c r="BD272" i="82"/>
  <c r="BE266" i="82"/>
  <c r="BD263" i="82"/>
  <c r="BD256" i="82"/>
  <c r="BE255" i="82"/>
  <c r="BD249" i="82"/>
  <c r="AW246" i="82"/>
  <c r="X246" i="82" s="1"/>
  <c r="BE244" i="82"/>
  <c r="I240" i="82"/>
  <c r="AW236" i="82"/>
  <c r="X236" i="82" s="1"/>
  <c r="I235" i="82"/>
  <c r="C229" i="82"/>
  <c r="I226" i="82"/>
  <c r="BD224" i="82"/>
  <c r="BE219" i="82"/>
  <c r="I219" i="82"/>
  <c r="BD217" i="82"/>
  <c r="C217" i="82"/>
  <c r="BD211" i="82"/>
  <c r="BD208" i="82"/>
  <c r="BD200" i="82"/>
  <c r="BD197" i="82"/>
  <c r="BE196" i="82"/>
  <c r="BE191" i="82"/>
  <c r="BE187" i="82"/>
  <c r="BE183" i="82"/>
  <c r="BD181" i="82"/>
  <c r="BE180" i="82"/>
  <c r="I180" i="82"/>
  <c r="BE178" i="82"/>
  <c r="BE175" i="82"/>
  <c r="BE171" i="82"/>
  <c r="C171" i="82"/>
  <c r="BD168" i="82"/>
  <c r="C167" i="82"/>
  <c r="BE164" i="82"/>
  <c r="BD161" i="82"/>
  <c r="BE154" i="82"/>
  <c r="C154" i="82"/>
  <c r="BD151" i="82"/>
  <c r="BD149" i="82"/>
  <c r="BE146" i="82"/>
  <c r="AW145" i="82"/>
  <c r="X145" i="82" s="1"/>
  <c r="BD143" i="82"/>
  <c r="C140" i="82"/>
  <c r="BD138" i="82"/>
  <c r="BE137" i="82"/>
  <c r="C131" i="82"/>
  <c r="BE122" i="82"/>
  <c r="BD119" i="82"/>
  <c r="BD113" i="82"/>
  <c r="I110" i="82"/>
  <c r="BD108" i="82"/>
  <c r="C108" i="82"/>
  <c r="BD106" i="82"/>
  <c r="AW100" i="82"/>
  <c r="X100" i="82" s="1"/>
  <c r="AW98" i="82"/>
  <c r="X98" i="82" s="1"/>
  <c r="AW96" i="82"/>
  <c r="X96" i="82" s="1"/>
  <c r="BE90" i="82"/>
  <c r="BD87" i="82"/>
  <c r="BE85" i="82"/>
  <c r="C80" i="82"/>
  <c r="I78" i="82"/>
  <c r="AW77" i="82"/>
  <c r="X77" i="82" s="1"/>
  <c r="BD76" i="82"/>
  <c r="BE75" i="82"/>
  <c r="C75" i="82"/>
  <c r="AW74" i="82"/>
  <c r="X74" i="82" s="1"/>
  <c r="BE70" i="82"/>
  <c r="I70" i="82"/>
  <c r="C68" i="82"/>
  <c r="AW66" i="82"/>
  <c r="X66" i="82" s="1"/>
  <c r="BE64" i="82"/>
  <c r="BE61" i="82"/>
  <c r="BD60" i="82"/>
  <c r="I60" i="82"/>
  <c r="BD57" i="82"/>
  <c r="BD54" i="82"/>
  <c r="BD51" i="82"/>
  <c r="C50" i="82"/>
  <c r="BE48" i="82"/>
  <c r="BE45" i="82"/>
  <c r="BE42" i="82"/>
  <c r="BD39" i="82"/>
  <c r="C38" i="82"/>
  <c r="BE36" i="82"/>
  <c r="C36" i="82"/>
  <c r="BD33" i="82"/>
  <c r="I33" i="82"/>
  <c r="BE31" i="82"/>
  <c r="AW29" i="82"/>
  <c r="X29" i="82" s="1"/>
  <c r="BE26" i="82"/>
  <c r="C26" i="82"/>
  <c r="BE24" i="82"/>
  <c r="BD22" i="82"/>
  <c r="BD20" i="82"/>
  <c r="C20" i="82"/>
  <c r="BD16" i="82"/>
  <c r="I16" i="82"/>
  <c r="BE14" i="82"/>
  <c r="BE5" i="82"/>
  <c r="I5" i="82"/>
  <c r="BD14" i="82"/>
  <c r="I14" i="82"/>
  <c r="AW13" i="82"/>
  <c r="X13" i="82" s="1"/>
  <c r="I10" i="82"/>
  <c r="AW9" i="82"/>
  <c r="X9" i="82" s="1"/>
  <c r="BD5" i="82"/>
  <c r="I3" i="82"/>
  <c r="BD270" i="82"/>
  <c r="BD517" i="82"/>
  <c r="BE452" i="82"/>
  <c r="BE338" i="82"/>
  <c r="BD335" i="82"/>
  <c r="BE330" i="82"/>
  <c r="BD313" i="82"/>
  <c r="BE307" i="82"/>
  <c r="BE303" i="82"/>
  <c r="BD300" i="82"/>
  <c r="BE278" i="82"/>
  <c r="BD266" i="82"/>
  <c r="BE264" i="82"/>
  <c r="I252" i="82"/>
  <c r="BE247" i="82"/>
  <c r="BD244" i="82"/>
  <c r="C244" i="82"/>
  <c r="BD241" i="82"/>
  <c r="AW238" i="82"/>
  <c r="X238" i="82" s="1"/>
  <c r="C238" i="82"/>
  <c r="BE233" i="82"/>
  <c r="C230" i="82"/>
  <c r="AW222" i="82"/>
  <c r="X222" i="82" s="1"/>
  <c r="BE221" i="82"/>
  <c r="C221" i="82"/>
  <c r="BD219" i="82"/>
  <c r="AW215" i="82"/>
  <c r="X215" i="82" s="1"/>
  <c r="I214" i="82"/>
  <c r="AW213" i="82"/>
  <c r="X213" i="82" s="1"/>
  <c r="C211" i="82"/>
  <c r="BE207" i="82"/>
  <c r="BE199" i="82"/>
  <c r="BD196" i="82"/>
  <c r="BD191" i="82"/>
  <c r="BD187" i="82"/>
  <c r="C187" i="82"/>
  <c r="BD183" i="82"/>
  <c r="C183" i="82"/>
  <c r="BD180" i="82"/>
  <c r="BD178" i="82"/>
  <c r="BD175" i="82"/>
  <c r="BD171" i="82"/>
  <c r="I170" i="82"/>
  <c r="BE167" i="82"/>
  <c r="BD164" i="82"/>
  <c r="I163" i="82"/>
  <c r="AW159" i="82"/>
  <c r="X159" i="82" s="1"/>
  <c r="C158" i="82"/>
  <c r="BE156" i="82"/>
  <c r="C156" i="82"/>
  <c r="BD154" i="82"/>
  <c r="BE152" i="82"/>
  <c r="C149" i="82"/>
  <c r="C148" i="82"/>
  <c r="BD146" i="82"/>
  <c r="C146" i="82"/>
  <c r="BE141" i="82"/>
  <c r="I141" i="82"/>
  <c r="AW140" i="82"/>
  <c r="X140" i="82" s="1"/>
  <c r="BD137" i="82"/>
  <c r="BE136" i="82"/>
  <c r="AW127" i="82"/>
  <c r="X127" i="82" s="1"/>
  <c r="BE126" i="82"/>
  <c r="BD122" i="82"/>
  <c r="AW116" i="82"/>
  <c r="X116" i="82" s="1"/>
  <c r="I112" i="82"/>
  <c r="BE105" i="82"/>
  <c r="AW104" i="82"/>
  <c r="X104" i="82" s="1"/>
  <c r="AW102" i="82"/>
  <c r="X102" i="82" s="1"/>
  <c r="BE101" i="82"/>
  <c r="I101" i="82"/>
  <c r="BE99" i="82"/>
  <c r="BE97" i="82"/>
  <c r="I97" i="82"/>
  <c r="BE95" i="82"/>
  <c r="AW94" i="82"/>
  <c r="X94" i="82" s="1"/>
  <c r="I93" i="82"/>
  <c r="AW92" i="82"/>
  <c r="X92" i="82" s="1"/>
  <c r="BD90" i="82"/>
  <c r="C90" i="82"/>
  <c r="BE88" i="82"/>
  <c r="BD85" i="82"/>
  <c r="I85" i="82"/>
  <c r="AW84" i="82"/>
  <c r="X84" i="82" s="1"/>
  <c r="C84" i="82"/>
  <c r="AW82" i="82"/>
  <c r="X82" i="82" s="1"/>
  <c r="BE78" i="82"/>
  <c r="BD75" i="82"/>
  <c r="C74" i="82"/>
  <c r="AW72" i="82"/>
  <c r="X72" i="82" s="1"/>
  <c r="I72" i="82"/>
  <c r="BD70" i="82"/>
  <c r="BD64" i="82"/>
  <c r="I64" i="82"/>
  <c r="BD61" i="82"/>
  <c r="C54" i="82"/>
  <c r="BE52" i="82"/>
  <c r="AW50" i="82"/>
  <c r="X50" i="82" s="1"/>
  <c r="BD48" i="82"/>
  <c r="I48" i="82"/>
  <c r="BD45" i="82"/>
  <c r="I45" i="82"/>
  <c r="I44" i="82"/>
  <c r="BD42" i="82"/>
  <c r="BE40" i="82"/>
  <c r="BE38" i="82"/>
  <c r="BD36" i="82"/>
  <c r="BD31" i="82"/>
  <c r="I28" i="82"/>
  <c r="BD26" i="82"/>
  <c r="BD24" i="82"/>
  <c r="C24" i="82"/>
  <c r="AW18" i="82"/>
  <c r="X18" i="82" s="1"/>
  <c r="I12" i="82"/>
  <c r="AW11" i="82"/>
  <c r="X11" i="82" s="1"/>
  <c r="I8" i="82"/>
  <c r="AW7" i="82"/>
  <c r="X7" i="82" s="1"/>
  <c r="BE3" i="82"/>
  <c r="BD531" i="82"/>
  <c r="BD514" i="82"/>
  <c r="BE281" i="82"/>
  <c r="BE265" i="82"/>
  <c r="BE257" i="82"/>
  <c r="BE250" i="82"/>
  <c r="BE242" i="82"/>
  <c r="BD449" i="82"/>
  <c r="BE420" i="82"/>
  <c r="BE419" i="82"/>
  <c r="BE401" i="82"/>
  <c r="BD368" i="82"/>
  <c r="BE352" i="82"/>
  <c r="BE346" i="82"/>
  <c r="BD338" i="82"/>
  <c r="BE309" i="82"/>
  <c r="BD307" i="82"/>
  <c r="BD303" i="82"/>
  <c r="BD296" i="82"/>
  <c r="BE294" i="82"/>
  <c r="BD285" i="82"/>
  <c r="BD278" i="82"/>
  <c r="BD269" i="82"/>
  <c r="BD264" i="82"/>
  <c r="AR255" i="82"/>
  <c r="BD252" i="82"/>
  <c r="AW249" i="82"/>
  <c r="X249" i="82" s="1"/>
  <c r="BD247" i="82"/>
  <c r="BD240" i="82"/>
  <c r="C240" i="82"/>
  <c r="BE235" i="82"/>
  <c r="BD233" i="82"/>
  <c r="BE232" i="82"/>
  <c r="C232" i="82"/>
  <c r="BE226" i="82"/>
  <c r="I225" i="82"/>
  <c r="AW224" i="82"/>
  <c r="X224" i="82" s="1"/>
  <c r="AW217" i="82"/>
  <c r="X217" i="82" s="1"/>
  <c r="I216" i="82"/>
  <c r="BD214" i="82"/>
  <c r="BE212" i="82"/>
  <c r="I212" i="82"/>
  <c r="AW211" i="82"/>
  <c r="X211" i="82" s="1"/>
  <c r="BD207" i="82"/>
  <c r="BE206" i="82"/>
  <c r="BD205" i="82"/>
  <c r="BE204" i="82"/>
  <c r="BD199" i="82"/>
  <c r="BE195" i="82"/>
  <c r="BE190" i="82"/>
  <c r="BE177" i="82"/>
  <c r="BE174" i="82"/>
  <c r="BE173" i="82"/>
  <c r="AW168" i="82"/>
  <c r="X168" i="82" s="1"/>
  <c r="BD167" i="82"/>
  <c r="I166" i="82"/>
  <c r="BE163" i="82"/>
  <c r="AW161" i="82"/>
  <c r="X161" i="82" s="1"/>
  <c r="BE158" i="82"/>
  <c r="BD156" i="82"/>
  <c r="BD152" i="82"/>
  <c r="I152" i="82"/>
  <c r="AW151" i="82"/>
  <c r="X151" i="82" s="1"/>
  <c r="I150" i="82"/>
  <c r="AW149" i="82"/>
  <c r="X149" i="82" s="1"/>
  <c r="BE144" i="82"/>
  <c r="I144" i="82"/>
  <c r="AW143" i="82"/>
  <c r="X143" i="82" s="1"/>
  <c r="BD141" i="82"/>
  <c r="BD136" i="82"/>
  <c r="BE135" i="82"/>
  <c r="BD126" i="82"/>
  <c r="BE125" i="82"/>
  <c r="BE115" i="82"/>
  <c r="BE112" i="82"/>
  <c r="BE110" i="82"/>
  <c r="AW108" i="82"/>
  <c r="X108" i="82" s="1"/>
  <c r="BD105" i="82"/>
  <c r="BE103" i="82"/>
  <c r="BD101" i="82"/>
  <c r="BD99" i="82"/>
  <c r="BD97" i="82"/>
  <c r="BD95" i="82"/>
  <c r="BE93" i="82"/>
  <c r="BE91" i="82"/>
  <c r="BD88" i="82"/>
  <c r="I88" i="82"/>
  <c r="AW87" i="82"/>
  <c r="X87" i="82" s="1"/>
  <c r="BE81" i="82"/>
  <c r="BE80" i="82"/>
  <c r="BD78" i="82"/>
  <c r="C78" i="82"/>
  <c r="I77" i="82"/>
  <c r="AW76" i="82"/>
  <c r="X76" i="82" s="1"/>
  <c r="C70" i="82"/>
  <c r="BE65" i="82"/>
  <c r="AW60" i="82"/>
  <c r="X60" i="82" s="1"/>
  <c r="C60" i="82"/>
  <c r="BE58" i="82"/>
  <c r="I58" i="82"/>
  <c r="BE55" i="82"/>
  <c r="AW54" i="82"/>
  <c r="X54" i="82" s="1"/>
  <c r="BD52" i="82"/>
  <c r="I52" i="82"/>
  <c r="BD40" i="82"/>
  <c r="I40" i="82"/>
  <c r="BD38" i="82"/>
  <c r="AW33" i="82"/>
  <c r="X33" i="82" s="1"/>
  <c r="BE30" i="82"/>
  <c r="C30" i="82"/>
  <c r="BE28" i="82"/>
  <c r="AW22" i="82"/>
  <c r="X22" i="82" s="1"/>
  <c r="BE21" i="82"/>
  <c r="AW20" i="82"/>
  <c r="X20" i="82" s="1"/>
  <c r="I19" i="82"/>
  <c r="BE17" i="82"/>
  <c r="C16" i="82"/>
  <c r="BE12" i="82"/>
  <c r="BE10" i="82"/>
  <c r="BE8" i="82"/>
  <c r="BE6" i="82"/>
  <c r="BD3" i="82"/>
  <c r="BE443" i="82"/>
  <c r="BE364" i="82"/>
  <c r="BD315" i="82"/>
  <c r="BE302" i="82"/>
  <c r="BE293" i="82"/>
  <c r="BD479" i="82"/>
  <c r="BE467" i="82"/>
  <c r="BD425" i="82"/>
  <c r="BD352" i="82"/>
  <c r="BD346" i="82"/>
  <c r="BD341" i="82"/>
  <c r="BE334" i="82"/>
  <c r="BE312" i="82"/>
  <c r="BD309" i="82"/>
  <c r="BD294" i="82"/>
  <c r="BE284" i="82"/>
  <c r="BE279" i="82"/>
  <c r="BE268" i="82"/>
  <c r="BD253" i="82"/>
  <c r="AW244" i="82"/>
  <c r="X244" i="82" s="1"/>
  <c r="I239" i="82"/>
  <c r="I231" i="82"/>
  <c r="BE228" i="82"/>
  <c r="C228" i="82"/>
  <c r="BE223" i="82"/>
  <c r="I223" i="82"/>
  <c r="AW221" i="82"/>
  <c r="X221" i="82" s="1"/>
  <c r="I220" i="82"/>
  <c r="AW219" i="82"/>
  <c r="X219" i="82" s="1"/>
  <c r="BD216" i="82"/>
  <c r="C214" i="82"/>
  <c r="BD212" i="82"/>
  <c r="BD204" i="82"/>
  <c r="BE203" i="82"/>
  <c r="BD195" i="82"/>
  <c r="BD190" i="82"/>
  <c r="BD177" i="82"/>
  <c r="BD174" i="82"/>
  <c r="BD173" i="82"/>
  <c r="AW171" i="82"/>
  <c r="X171" i="82" s="1"/>
  <c r="BE170" i="82"/>
  <c r="BE166" i="82"/>
  <c r="BD163" i="82"/>
  <c r="BE160" i="82"/>
  <c r="C160" i="82"/>
  <c r="BD158" i="82"/>
  <c r="BE153" i="82"/>
  <c r="BE150" i="82"/>
  <c r="BD144" i="82"/>
  <c r="BE142" i="82"/>
  <c r="C141" i="82"/>
  <c r="BE139" i="82"/>
  <c r="I139" i="82"/>
  <c r="BD135" i="82"/>
  <c r="BE134" i="82"/>
  <c r="AW131" i="82"/>
  <c r="X131" i="82" s="1"/>
  <c r="BE130" i="82"/>
  <c r="BD125" i="82"/>
  <c r="BE124" i="82"/>
  <c r="I123" i="82"/>
  <c r="BD115" i="82"/>
  <c r="BD112" i="82"/>
  <c r="C112" i="82"/>
  <c r="BD110" i="82"/>
  <c r="BE107" i="82"/>
  <c r="BD103" i="82"/>
  <c r="BD93" i="82"/>
  <c r="C93" i="82"/>
  <c r="BD91" i="82"/>
  <c r="AW90" i="82"/>
  <c r="X90" i="82" s="1"/>
  <c r="BE86" i="82"/>
  <c r="I86" i="82"/>
  <c r="C85" i="82"/>
  <c r="BD81" i="82"/>
  <c r="BD80" i="82"/>
  <c r="BE79" i="82"/>
  <c r="I76" i="82"/>
  <c r="BE74" i="82"/>
  <c r="C72" i="82"/>
  <c r="AW70" i="82"/>
  <c r="X70" i="82" s="1"/>
  <c r="BE68" i="82"/>
  <c r="BE67" i="82"/>
  <c r="BD65" i="82"/>
  <c r="AW64" i="82"/>
  <c r="X64" i="82" s="1"/>
  <c r="C64" i="82"/>
  <c r="BE62" i="82"/>
  <c r="I62" i="82"/>
  <c r="BD58" i="82"/>
  <c r="BD55" i="82"/>
  <c r="BE49" i="82"/>
  <c r="AW48" i="82"/>
  <c r="X48" i="82" s="1"/>
  <c r="C48" i="82"/>
  <c r="BE46" i="82"/>
  <c r="C45" i="82"/>
  <c r="AW44" i="82"/>
  <c r="X44" i="82" s="1"/>
  <c r="C44" i="82"/>
  <c r="BE37" i="82"/>
  <c r="BE35" i="82"/>
  <c r="I32" i="82"/>
  <c r="BD30" i="82"/>
  <c r="BD28" i="82"/>
  <c r="C28" i="82"/>
  <c r="AW26" i="82"/>
  <c r="X26" i="82" s="1"/>
  <c r="BE25" i="82"/>
  <c r="AW24" i="82"/>
  <c r="X24" i="82" s="1"/>
  <c r="I23" i="82"/>
  <c r="BD21" i="82"/>
  <c r="I21" i="82"/>
  <c r="BE19" i="82"/>
  <c r="BD17" i="82"/>
  <c r="I17" i="82"/>
  <c r="C14" i="82"/>
  <c r="BD12" i="82"/>
  <c r="C12" i="82"/>
  <c r="BD10" i="82"/>
  <c r="C10" i="82"/>
  <c r="BD8" i="82"/>
  <c r="C8" i="82"/>
  <c r="BD6" i="82"/>
  <c r="I6" i="82"/>
  <c r="AW5" i="82"/>
  <c r="X5" i="82" s="1"/>
  <c r="AW12" i="82"/>
  <c r="X12" i="82" s="1"/>
  <c r="AW8" i="82"/>
  <c r="X8" i="82" s="1"/>
  <c r="C6" i="82"/>
  <c r="BD4" i="82"/>
  <c r="BD439" i="82"/>
  <c r="BD381" i="82"/>
  <c r="C242" i="82"/>
  <c r="BD236" i="82"/>
  <c r="C234" i="82"/>
  <c r="BE395" i="82"/>
  <c r="BD389" i="82"/>
  <c r="BE359" i="82"/>
  <c r="BE337" i="82"/>
  <c r="BD334" i="82"/>
  <c r="BE324" i="82"/>
  <c r="BD305" i="82"/>
  <c r="BE297" i="82"/>
  <c r="BD292" i="82"/>
  <c r="BE290" i="82"/>
  <c r="BD284" i="82"/>
  <c r="BD279" i="82"/>
  <c r="BD268" i="82"/>
  <c r="BD262" i="82"/>
  <c r="AW252" i="82"/>
  <c r="X252" i="82" s="1"/>
  <c r="BE248" i="82"/>
  <c r="BD243" i="82"/>
  <c r="I242" i="82"/>
  <c r="AW240" i="82"/>
  <c r="X240" i="82" s="1"/>
  <c r="BE237" i="82"/>
  <c r="BE234" i="82"/>
  <c r="AW232" i="82"/>
  <c r="X232" i="82" s="1"/>
  <c r="BE229" i="82"/>
  <c r="BE225" i="82"/>
  <c r="C225" i="82"/>
  <c r="BD223" i="82"/>
  <c r="BE220" i="82"/>
  <c r="BE218" i="82"/>
  <c r="I218" i="82"/>
  <c r="AW214" i="82"/>
  <c r="X214" i="82" s="1"/>
  <c r="C212" i="82"/>
  <c r="BE210" i="82"/>
  <c r="BD203" i="82"/>
  <c r="BE198" i="82"/>
  <c r="BE194" i="82"/>
  <c r="BE186" i="82"/>
  <c r="BE182" i="82"/>
  <c r="BE179" i="82"/>
  <c r="BD170" i="82"/>
  <c r="C169" i="82"/>
  <c r="BD166" i="82"/>
  <c r="I165" i="82"/>
  <c r="C162" i="82"/>
  <c r="BD160" i="82"/>
  <c r="BE157" i="82"/>
  <c r="I157" i="82"/>
  <c r="AW156" i="82"/>
  <c r="X156" i="82" s="1"/>
  <c r="BE155" i="82"/>
  <c r="I155" i="82"/>
  <c r="BD153" i="82"/>
  <c r="I153" i="82"/>
  <c r="C152" i="82"/>
  <c r="BD150" i="82"/>
  <c r="C150" i="82"/>
  <c r="BE148" i="82"/>
  <c r="BE147" i="82"/>
  <c r="I147" i="82"/>
  <c r="BE145" i="82"/>
  <c r="C144" i="82"/>
  <c r="BD142" i="82"/>
  <c r="I142" i="82"/>
  <c r="AW141" i="82"/>
  <c r="X141" i="82" s="1"/>
  <c r="BD139" i="82"/>
  <c r="BD134" i="82"/>
  <c r="BE133" i="82"/>
  <c r="BD130" i="82"/>
  <c r="BE129" i="82"/>
  <c r="BD124" i="82"/>
  <c r="BE123" i="82"/>
  <c r="BE121" i="82"/>
  <c r="BE118" i="82"/>
  <c r="BE109" i="82"/>
  <c r="BD107" i="82"/>
  <c r="BE104" i="82"/>
  <c r="I100" i="82"/>
  <c r="I98" i="82"/>
  <c r="I96" i="82"/>
  <c r="BE89" i="82"/>
  <c r="I89" i="82"/>
  <c r="AW88" i="82"/>
  <c r="X88" i="82" s="1"/>
  <c r="C88" i="82"/>
  <c r="BD86" i="82"/>
  <c r="BE83" i="82"/>
  <c r="BD79" i="82"/>
  <c r="AW78" i="82"/>
  <c r="X78" i="82" s="1"/>
  <c r="C77" i="82"/>
  <c r="BD74" i="82"/>
  <c r="BE73" i="82"/>
  <c r="BD68" i="82"/>
  <c r="BD67" i="82"/>
  <c r="BD62" i="82"/>
  <c r="C58" i="82"/>
  <c r="BE56" i="82"/>
  <c r="BE53" i="82"/>
  <c r="AW52" i="82"/>
  <c r="X52" i="82" s="1"/>
  <c r="C52" i="82"/>
  <c r="BE50" i="82"/>
  <c r="BD49" i="82"/>
  <c r="BD46" i="82"/>
  <c r="BE41" i="82"/>
  <c r="I41" i="82"/>
  <c r="AW40" i="82"/>
  <c r="X40" i="82" s="1"/>
  <c r="C40" i="82"/>
  <c r="BD37" i="82"/>
  <c r="I37" i="82"/>
  <c r="BD35" i="82"/>
  <c r="C34" i="82"/>
  <c r="BE32" i="82"/>
  <c r="BD25" i="82"/>
  <c r="I25" i="82"/>
  <c r="BE23" i="82"/>
  <c r="BD19" i="82"/>
  <c r="AW16" i="82"/>
  <c r="X16" i="82" s="1"/>
  <c r="I15" i="82"/>
  <c r="BE4" i="82"/>
  <c r="I4" i="82"/>
  <c r="AW3" i="82"/>
  <c r="X3" i="82" s="1"/>
  <c r="I18" i="82"/>
  <c r="AW17" i="82"/>
  <c r="X17" i="82" s="1"/>
  <c r="BE15" i="82"/>
  <c r="AW14" i="82"/>
  <c r="X14" i="82" s="1"/>
  <c r="BD339" i="82"/>
  <c r="BD326" i="82"/>
  <c r="BE323" i="82"/>
  <c r="BD246" i="82"/>
  <c r="BD231" i="82"/>
  <c r="AW229" i="82"/>
  <c r="X229" i="82" s="1"/>
  <c r="BE432" i="82"/>
  <c r="BD411" i="82"/>
  <c r="BD385" i="82"/>
  <c r="BE343" i="82"/>
  <c r="BE339" i="82"/>
  <c r="BD337" i="82"/>
  <c r="BE331" i="82"/>
  <c r="BE326" i="82"/>
  <c r="BE315" i="82"/>
  <c r="BD298" i="82"/>
  <c r="BD297" i="82"/>
  <c r="BD290" i="82"/>
  <c r="BE270" i="82"/>
  <c r="BE267" i="82"/>
  <c r="BD248" i="82"/>
  <c r="BE246" i="82"/>
  <c r="C246" i="82"/>
  <c r="BE239" i="82"/>
  <c r="BE236" i="82"/>
  <c r="I236" i="82"/>
  <c r="BD234" i="82"/>
  <c r="BE231" i="82"/>
  <c r="AW228" i="82"/>
  <c r="X228" i="82" s="1"/>
  <c r="I227" i="82"/>
  <c r="BD225" i="82"/>
  <c r="BD220" i="82"/>
  <c r="C220" i="82"/>
  <c r="BD218" i="82"/>
  <c r="AW212" i="82"/>
  <c r="X212" i="82" s="1"/>
  <c r="BE202" i="82"/>
  <c r="BD198" i="82"/>
  <c r="BD194" i="82"/>
  <c r="BE193" i="82"/>
  <c r="BE189" i="82"/>
  <c r="BD186" i="82"/>
  <c r="BE185" i="82"/>
  <c r="BD182" i="82"/>
  <c r="BD179" i="82"/>
  <c r="C179" i="82"/>
  <c r="BE172" i="82"/>
  <c r="C172" i="82"/>
  <c r="BE169" i="82"/>
  <c r="BE162" i="82"/>
  <c r="BD157" i="82"/>
  <c r="BD155" i="82"/>
  <c r="BD148" i="82"/>
  <c r="BD147" i="82"/>
  <c r="BD145" i="82"/>
  <c r="I145" i="82"/>
  <c r="AW144" i="82"/>
  <c r="X144" i="82" s="1"/>
  <c r="BD133" i="82"/>
  <c r="BE132" i="82"/>
  <c r="BD129" i="82"/>
  <c r="BE128" i="82"/>
  <c r="BD123" i="82"/>
  <c r="C123" i="82"/>
  <c r="BD121" i="82"/>
  <c r="BD118" i="82"/>
  <c r="BE117" i="82"/>
  <c r="I116" i="82"/>
  <c r="AW112" i="82"/>
  <c r="X112" i="82" s="1"/>
  <c r="BD109" i="82"/>
  <c r="I106" i="82"/>
  <c r="BD104" i="82"/>
  <c r="I104" i="82"/>
  <c r="I102" i="82"/>
  <c r="BE100" i="82"/>
  <c r="BE98" i="82"/>
  <c r="BE96" i="82"/>
  <c r="I94" i="82"/>
  <c r="I92" i="82"/>
  <c r="AW91" i="82"/>
  <c r="X91" i="82" s="1"/>
  <c r="BD89" i="82"/>
  <c r="C86" i="82"/>
  <c r="BD83" i="82"/>
  <c r="I82" i="82"/>
  <c r="AW81" i="82"/>
  <c r="X81" i="82" s="1"/>
  <c r="I81" i="82"/>
  <c r="AW80" i="82"/>
  <c r="X80" i="82" s="1"/>
  <c r="I79" i="82"/>
  <c r="BE77" i="82"/>
  <c r="C76" i="82"/>
  <c r="BD73" i="82"/>
  <c r="BE69" i="82"/>
  <c r="BE66" i="82"/>
  <c r="I66" i="82"/>
  <c r="C62" i="82"/>
  <c r="BE59" i="82"/>
  <c r="AW58" i="82"/>
  <c r="X58" i="82" s="1"/>
  <c r="BD56" i="82"/>
  <c r="I56" i="82"/>
  <c r="BD53" i="82"/>
  <c r="BD50" i="82"/>
  <c r="BD41" i="82"/>
  <c r="BE34" i="82"/>
  <c r="BD32" i="82"/>
  <c r="C32" i="82"/>
  <c r="AW30" i="82"/>
  <c r="X30" i="82" s="1"/>
  <c r="BE29" i="82"/>
  <c r="AW28" i="82"/>
  <c r="X28" i="82" s="1"/>
  <c r="BD23" i="82"/>
  <c r="AW21" i="82"/>
  <c r="X21" i="82" s="1"/>
  <c r="AW10" i="82"/>
  <c r="X10" i="82" s="1"/>
  <c r="BD355" i="82"/>
  <c r="BD281" i="82"/>
  <c r="I230" i="82"/>
  <c r="BE227" i="82"/>
  <c r="C227" i="82"/>
  <c r="I221" i="82"/>
  <c r="BE211" i="82"/>
  <c r="BD202" i="82"/>
  <c r="BE201" i="82"/>
  <c r="BD193" i="82"/>
  <c r="BE192" i="82"/>
  <c r="BE176" i="82"/>
  <c r="BD172" i="82"/>
  <c r="I159" i="82"/>
  <c r="I151" i="82"/>
  <c r="BD102" i="82"/>
  <c r="C89" i="82"/>
  <c r="C81" i="82"/>
  <c r="BE76" i="82"/>
  <c r="BD71" i="82"/>
  <c r="AW62" i="82"/>
  <c r="X62" i="82" s="1"/>
  <c r="AW56" i="82"/>
  <c r="X56" i="82" s="1"/>
  <c r="BE44" i="82"/>
  <c r="C41" i="82"/>
  <c r="I24" i="82"/>
  <c r="BD18" i="82"/>
  <c r="BE11" i="82"/>
  <c r="C4" i="82"/>
  <c r="I143" i="82"/>
  <c r="BE111" i="82"/>
  <c r="C92" i="82"/>
  <c r="BD72" i="82"/>
  <c r="BD66" i="82"/>
  <c r="BD63" i="82"/>
  <c r="BE57" i="82"/>
  <c r="BE51" i="82"/>
  <c r="AW25" i="82"/>
  <c r="X25" i="82" s="1"/>
  <c r="BD364" i="82"/>
  <c r="BD323" i="82"/>
  <c r="BD293" i="82"/>
  <c r="I238" i="82"/>
  <c r="BD227" i="82"/>
  <c r="BE224" i="82"/>
  <c r="BD201" i="82"/>
  <c r="BE200" i="82"/>
  <c r="BD192" i="82"/>
  <c r="BD189" i="82"/>
  <c r="BE188" i="82"/>
  <c r="BD176" i="82"/>
  <c r="BE159" i="82"/>
  <c r="I154" i="82"/>
  <c r="AW142" i="82"/>
  <c r="X142" i="82" s="1"/>
  <c r="I140" i="82"/>
  <c r="BD132" i="82"/>
  <c r="BE131" i="82"/>
  <c r="C127" i="82"/>
  <c r="BE120" i="82"/>
  <c r="BE114" i="82"/>
  <c r="BD100" i="82"/>
  <c r="C94" i="82"/>
  <c r="BE84" i="82"/>
  <c r="I84" i="82"/>
  <c r="BD69" i="82"/>
  <c r="BD44" i="82"/>
  <c r="AW32" i="82"/>
  <c r="X32" i="82" s="1"/>
  <c r="BE27" i="82"/>
  <c r="BD11" i="82"/>
  <c r="I9" i="82"/>
  <c r="BD140" i="82"/>
  <c r="BD94" i="82"/>
  <c r="I54" i="82"/>
  <c r="BE342" i="82"/>
  <c r="BD288" i="82"/>
  <c r="BE238" i="82"/>
  <c r="BD230" i="82"/>
  <c r="I215" i="82"/>
  <c r="BE209" i="82"/>
  <c r="BE197" i="82"/>
  <c r="BD188" i="82"/>
  <c r="AW160" i="82"/>
  <c r="X160" i="82" s="1"/>
  <c r="BD159" i="82"/>
  <c r="C157" i="82"/>
  <c r="BE151" i="82"/>
  <c r="I149" i="82"/>
  <c r="AW147" i="82"/>
  <c r="X147" i="82" s="1"/>
  <c r="C145" i="82"/>
  <c r="BE140" i="82"/>
  <c r="BD131" i="82"/>
  <c r="BD128" i="82"/>
  <c r="BE127" i="82"/>
  <c r="AW123" i="82"/>
  <c r="X123" i="82" s="1"/>
  <c r="BD120" i="82"/>
  <c r="BE119" i="82"/>
  <c r="BD114" i="82"/>
  <c r="BE113" i="82"/>
  <c r="BE106" i="82"/>
  <c r="C104" i="82"/>
  <c r="C98" i="82"/>
  <c r="BE94" i="82"/>
  <c r="BD84" i="82"/>
  <c r="BD77" i="82"/>
  <c r="BE72" i="82"/>
  <c r="C66" i="82"/>
  <c r="BE63" i="82"/>
  <c r="I36" i="82"/>
  <c r="BD27" i="82"/>
  <c r="C22" i="82"/>
  <c r="BE16" i="82"/>
  <c r="BE9" i="82"/>
  <c r="AW6" i="82"/>
  <c r="X6" i="82" s="1"/>
  <c r="AW4" i="82"/>
  <c r="X4" i="82" s="1"/>
  <c r="BD242" i="82"/>
  <c r="C236" i="82"/>
  <c r="BE215" i="82"/>
  <c r="BD209" i="82"/>
  <c r="BE208" i="82"/>
  <c r="BD185" i="82"/>
  <c r="BE184" i="82"/>
  <c r="AW152" i="82"/>
  <c r="X152" i="82" s="1"/>
  <c r="BD127" i="82"/>
  <c r="BD394" i="82"/>
  <c r="BD302" i="82"/>
  <c r="BD283" i="82"/>
  <c r="BD377" i="82"/>
  <c r="BD250" i="82"/>
  <c r="I229" i="82"/>
  <c r="AW223" i="82"/>
  <c r="X223" i="82" s="1"/>
  <c r="BD222" i="82"/>
  <c r="AW218" i="82"/>
  <c r="X218" i="82" s="1"/>
  <c r="BD215" i="82"/>
  <c r="I213" i="82"/>
  <c r="BD184" i="82"/>
  <c r="C164" i="82"/>
  <c r="AW157" i="82"/>
  <c r="X157" i="82" s="1"/>
  <c r="BE149" i="82"/>
  <c r="C116" i="82"/>
  <c r="BD111" i="82"/>
  <c r="I108" i="82"/>
  <c r="BD98" i="82"/>
  <c r="C96" i="82"/>
  <c r="BE92" i="82"/>
  <c r="BE87" i="82"/>
  <c r="C82" i="82"/>
  <c r="I80" i="82"/>
  <c r="BE39" i="82"/>
  <c r="BE22" i="82"/>
  <c r="BD15" i="82"/>
  <c r="BE7" i="82"/>
  <c r="BE43" i="82"/>
  <c r="AW37" i="82"/>
  <c r="X37" i="82" s="1"/>
  <c r="I13" i="82"/>
  <c r="BD7" i="82"/>
  <c r="BE18" i="82"/>
  <c r="I11" i="82"/>
  <c r="BD9" i="82"/>
  <c r="BE470" i="82"/>
  <c r="BE263" i="82"/>
  <c r="AW220" i="82"/>
  <c r="X220" i="82" s="1"/>
  <c r="BE213" i="82"/>
  <c r="I161" i="82"/>
  <c r="AW155" i="82"/>
  <c r="X155" i="82" s="1"/>
  <c r="C153" i="82"/>
  <c r="I148" i="82"/>
  <c r="BE143" i="82"/>
  <c r="BD117" i="82"/>
  <c r="BE116" i="82"/>
  <c r="BD92" i="82"/>
  <c r="I90" i="82"/>
  <c r="BE82" i="82"/>
  <c r="BE60" i="82"/>
  <c r="BE54" i="82"/>
  <c r="BD29" i="82"/>
  <c r="BD13" i="82"/>
  <c r="I20" i="82"/>
  <c r="BE273" i="82"/>
  <c r="BE272" i="82"/>
  <c r="BE256" i="82"/>
  <c r="BD213" i="82"/>
  <c r="I211" i="82"/>
  <c r="BE181" i="82"/>
  <c r="BE165" i="82"/>
  <c r="AW139" i="82"/>
  <c r="X139" i="82" s="1"/>
  <c r="BE138" i="82"/>
  <c r="BD116" i="82"/>
  <c r="BD96" i="82"/>
  <c r="BD82" i="82"/>
  <c r="I74" i="82"/>
  <c r="I50" i="82"/>
  <c r="BE47" i="82"/>
  <c r="BD43" i="82"/>
  <c r="BD34" i="82"/>
  <c r="BE33" i="82"/>
  <c r="I29" i="82"/>
  <c r="BE20" i="82"/>
  <c r="C18" i="82"/>
  <c r="BE13" i="82"/>
  <c r="BE308" i="82"/>
  <c r="AW182" i="82"/>
  <c r="X182" i="82" s="1"/>
  <c r="C175" i="82"/>
  <c r="BD169" i="82"/>
  <c r="BE168" i="82"/>
  <c r="BD162" i="82"/>
  <c r="BE161" i="82"/>
  <c r="AW153" i="82"/>
  <c r="X153" i="82" s="1"/>
  <c r="AW148" i="82"/>
  <c r="X148" i="82" s="1"/>
  <c r="C142" i="82"/>
  <c r="BE108" i="82"/>
  <c r="BE102" i="82"/>
  <c r="BE71" i="82"/>
  <c r="AW68" i="82"/>
  <c r="X68" i="82" s="1"/>
  <c r="I68" i="82"/>
  <c r="I7" i="82"/>
  <c r="I244" i="82"/>
  <c r="I224" i="82"/>
  <c r="BD165" i="82"/>
  <c r="I146" i="82"/>
  <c r="C100" i="82"/>
  <c r="AW86" i="82"/>
  <c r="X86" i="82" s="1"/>
  <c r="BD59" i="82"/>
  <c r="C56" i="82"/>
  <c r="BD47" i="82"/>
  <c r="I91" i="82"/>
  <c r="I179" i="82"/>
  <c r="AW162" i="82"/>
  <c r="X162" i="82" s="1"/>
  <c r="I128" i="82"/>
  <c r="I118" i="82"/>
  <c r="AW122" i="82"/>
  <c r="X122" i="82" s="1"/>
  <c r="I183" i="82"/>
  <c r="I125" i="82"/>
  <c r="C235" i="82"/>
  <c r="I745" i="82"/>
  <c r="AW587" i="82"/>
  <c r="X587" i="82" s="1"/>
  <c r="C37" i="82"/>
  <c r="AW45" i="82"/>
  <c r="X45" i="82" s="1"/>
  <c r="AW23" i="82"/>
  <c r="X23" i="82" s="1"/>
  <c r="AW61" i="82"/>
  <c r="X61" i="82" s="1"/>
  <c r="C7" i="82"/>
  <c r="C39" i="82"/>
  <c r="I47" i="82"/>
  <c r="I63" i="82"/>
  <c r="AW106" i="82"/>
  <c r="X106" i="82" s="1"/>
  <c r="C122" i="82"/>
  <c r="C134" i="82"/>
  <c r="C176" i="82"/>
  <c r="I189" i="82"/>
  <c r="C210" i="82"/>
  <c r="AW164" i="82"/>
  <c r="X164" i="82" s="1"/>
  <c r="I99" i="82"/>
  <c r="C110" i="82"/>
  <c r="AW120" i="82"/>
  <c r="X120" i="82" s="1"/>
  <c r="C129" i="82"/>
  <c r="AW188" i="82"/>
  <c r="X188" i="82" s="1"/>
  <c r="I184" i="82"/>
  <c r="I39" i="82"/>
  <c r="AW34" i="82"/>
  <c r="X34" i="82" s="1"/>
  <c r="AW169" i="82"/>
  <c r="X169" i="82" s="1"/>
  <c r="AW83" i="82"/>
  <c r="X83" i="82" s="1"/>
  <c r="I132" i="82"/>
  <c r="I129" i="82"/>
  <c r="I124" i="82"/>
  <c r="I187" i="82"/>
  <c r="I131" i="82"/>
  <c r="I164" i="82"/>
  <c r="AW243" i="82"/>
  <c r="X243" i="82" s="1"/>
  <c r="AW253" i="82"/>
  <c r="C5" i="82"/>
  <c r="C25" i="82"/>
  <c r="C46" i="82"/>
  <c r="C65" i="82"/>
  <c r="AW27" i="82"/>
  <c r="X27" i="82" s="1"/>
  <c r="I53" i="82"/>
  <c r="C11" i="82"/>
  <c r="C27" i="82"/>
  <c r="C51" i="82"/>
  <c r="C67" i="82"/>
  <c r="AW47" i="82"/>
  <c r="X47" i="82" s="1"/>
  <c r="AW63" i="82"/>
  <c r="X63" i="82" s="1"/>
  <c r="C178" i="82"/>
  <c r="C198" i="82"/>
  <c r="C99" i="82"/>
  <c r="C107" i="82"/>
  <c r="I135" i="82"/>
  <c r="AW176" i="82"/>
  <c r="X176" i="82" s="1"/>
  <c r="C189" i="82"/>
  <c r="C202" i="82"/>
  <c r="AW210" i="82"/>
  <c r="X210" i="82" s="1"/>
  <c r="C165" i="82"/>
  <c r="AW101" i="82"/>
  <c r="X101" i="82" s="1"/>
  <c r="I111" i="82"/>
  <c r="C121" i="82"/>
  <c r="I130" i="82"/>
  <c r="AW175" i="82"/>
  <c r="X175" i="82" s="1"/>
  <c r="C194" i="82"/>
  <c r="C113" i="82"/>
  <c r="AW135" i="82"/>
  <c r="X135" i="82" s="1"/>
  <c r="C206" i="82"/>
  <c r="I209" i="82"/>
  <c r="AW208" i="82"/>
  <c r="X208" i="82" s="1"/>
  <c r="I245" i="82"/>
  <c r="AW191" i="82"/>
  <c r="X191" i="82" s="1"/>
  <c r="AW241" i="82"/>
  <c r="X241" i="82" s="1"/>
  <c r="I256" i="82"/>
  <c r="I127" i="82"/>
  <c r="I137" i="82"/>
  <c r="AW107" i="82"/>
  <c r="X107" i="82" s="1"/>
  <c r="C231" i="82"/>
  <c r="AW95" i="82"/>
  <c r="X95" i="82" s="1"/>
  <c r="I160" i="82"/>
  <c r="I133" i="82"/>
  <c r="AW130" i="82"/>
  <c r="X130" i="82" s="1"/>
  <c r="I195" i="82"/>
  <c r="C250" i="82"/>
  <c r="AW154" i="82"/>
  <c r="X154" i="82" s="1"/>
  <c r="I22" i="82"/>
  <c r="I191" i="82"/>
  <c r="AW254" i="82"/>
  <c r="C601" i="82"/>
  <c r="AW727" i="82"/>
  <c r="C9" i="82"/>
  <c r="I38" i="82"/>
  <c r="AW31" i="82"/>
  <c r="X31" i="82" s="1"/>
  <c r="AW53" i="82"/>
  <c r="X53" i="82" s="1"/>
  <c r="I65" i="82"/>
  <c r="C15" i="82"/>
  <c r="AW42" i="82"/>
  <c r="X42" i="82" s="1"/>
  <c r="I51" i="82"/>
  <c r="I67" i="82"/>
  <c r="C79" i="82"/>
  <c r="I178" i="82"/>
  <c r="C190" i="82"/>
  <c r="AW198" i="82"/>
  <c r="X198" i="82" s="1"/>
  <c r="AW114" i="82"/>
  <c r="X114" i="82" s="1"/>
  <c r="AW125" i="82"/>
  <c r="X125" i="82" s="1"/>
  <c r="AW137" i="82"/>
  <c r="X137" i="82" s="1"/>
  <c r="AW202" i="82"/>
  <c r="X202" i="82" s="1"/>
  <c r="I210" i="82"/>
  <c r="AW167" i="82"/>
  <c r="X167" i="82" s="1"/>
  <c r="C186" i="82"/>
  <c r="AW85" i="82"/>
  <c r="X85" i="82" s="1"/>
  <c r="C102" i="82"/>
  <c r="AW113" i="82"/>
  <c r="X113" i="82" s="1"/>
  <c r="AW132" i="82"/>
  <c r="X132" i="82" s="1"/>
  <c r="I176" i="82"/>
  <c r="I196" i="82"/>
  <c r="AW194" i="82"/>
  <c r="X194" i="82" s="1"/>
  <c r="C117" i="82"/>
  <c r="C136" i="82"/>
  <c r="AW206" i="82"/>
  <c r="X206" i="82" s="1"/>
  <c r="C209" i="82"/>
  <c r="C147" i="82"/>
  <c r="AW170" i="82"/>
  <c r="X170" i="82" s="1"/>
  <c r="C180" i="82"/>
  <c r="AW181" i="82"/>
  <c r="X181" i="82" s="1"/>
  <c r="I237" i="82"/>
  <c r="AW172" i="82"/>
  <c r="X172" i="82" s="1"/>
  <c r="I43" i="82"/>
  <c r="I208" i="82"/>
  <c r="I109" i="82"/>
  <c r="AW103" i="82"/>
  <c r="X103" i="82" s="1"/>
  <c r="AW251" i="82"/>
  <c r="X251" i="82" s="1"/>
  <c r="AW134" i="82"/>
  <c r="X134" i="82" s="1"/>
  <c r="I199" i="82"/>
  <c r="AW256" i="82"/>
  <c r="X256" i="82" s="1"/>
  <c r="I167" i="82"/>
  <c r="I31" i="82"/>
  <c r="I207" i="82"/>
  <c r="I605" i="82"/>
  <c r="C590" i="82"/>
  <c r="I731" i="82"/>
  <c r="C13" i="82"/>
  <c r="C29" i="82"/>
  <c r="AW39" i="82"/>
  <c r="X39" i="82" s="1"/>
  <c r="C57" i="82"/>
  <c r="C69" i="82"/>
  <c r="AW35" i="82"/>
  <c r="X35" i="82" s="1"/>
  <c r="AW65" i="82"/>
  <c r="X65" i="82" s="1"/>
  <c r="C31" i="82"/>
  <c r="C43" i="82"/>
  <c r="C55" i="82"/>
  <c r="C71" i="82"/>
  <c r="AW51" i="82"/>
  <c r="X51" i="82" s="1"/>
  <c r="AW67" i="82"/>
  <c r="X67" i="82" s="1"/>
  <c r="AW79" i="82"/>
  <c r="X79" i="82" s="1"/>
  <c r="AW190" i="82"/>
  <c r="X190" i="82" s="1"/>
  <c r="I198" i="82"/>
  <c r="C115" i="82"/>
  <c r="C126" i="82"/>
  <c r="C138" i="82"/>
  <c r="I202" i="82"/>
  <c r="C168" i="82"/>
  <c r="AW186" i="82"/>
  <c r="X186" i="82" s="1"/>
  <c r="I103" i="82"/>
  <c r="C114" i="82"/>
  <c r="I122" i="82"/>
  <c r="C133" i="82"/>
  <c r="AW138" i="82"/>
  <c r="X138" i="82" s="1"/>
  <c r="I27" i="82"/>
  <c r="I114" i="82"/>
  <c r="AW115" i="82"/>
  <c r="X115" i="82" s="1"/>
  <c r="I203" i="82"/>
  <c r="AW146" i="82"/>
  <c r="X146" i="82" s="1"/>
  <c r="I26" i="82"/>
  <c r="I171" i="82"/>
  <c r="AW111" i="82"/>
  <c r="X111" i="82" s="1"/>
  <c r="AW612" i="82"/>
  <c r="X612" i="82" s="1"/>
  <c r="I597" i="82"/>
  <c r="I721" i="82"/>
  <c r="AW752" i="82"/>
  <c r="X752" i="82" s="1"/>
  <c r="C49" i="82"/>
  <c r="I42" i="82"/>
  <c r="I57" i="82"/>
  <c r="I69" i="82"/>
  <c r="C19" i="82"/>
  <c r="I83" i="82"/>
  <c r="I55" i="82"/>
  <c r="I71" i="82"/>
  <c r="I190" i="82"/>
  <c r="C87" i="82"/>
  <c r="C103" i="82"/>
  <c r="C182" i="82"/>
  <c r="I120" i="82"/>
  <c r="I117" i="82"/>
  <c r="I30" i="82"/>
  <c r="AW36" i="82"/>
  <c r="X36" i="82" s="1"/>
  <c r="I204" i="82"/>
  <c r="I113" i="82"/>
  <c r="AW760" i="82"/>
  <c r="X760" i="82" s="1"/>
  <c r="C17" i="82"/>
  <c r="C33" i="82"/>
  <c r="C42" i="82"/>
  <c r="C73" i="82"/>
  <c r="I46" i="82"/>
  <c r="AW57" i="82"/>
  <c r="X57" i="82" s="1"/>
  <c r="AW69" i="82"/>
  <c r="X69" i="82" s="1"/>
  <c r="AW46" i="82"/>
  <c r="X46" i="82" s="1"/>
  <c r="C59" i="82"/>
  <c r="C83" i="82"/>
  <c r="AW55" i="82"/>
  <c r="X55" i="82" s="1"/>
  <c r="AW71" i="82"/>
  <c r="X71" i="82" s="1"/>
  <c r="AW185" i="82"/>
  <c r="X185" i="82" s="1"/>
  <c r="AW110" i="82"/>
  <c r="X110" i="82" s="1"/>
  <c r="AW118" i="82"/>
  <c r="X118" i="82" s="1"/>
  <c r="AW129" i="82"/>
  <c r="X129" i="82" s="1"/>
  <c r="I182" i="82"/>
  <c r="AW197" i="82"/>
  <c r="X197" i="82" s="1"/>
  <c r="AW205" i="82"/>
  <c r="X205" i="82" s="1"/>
  <c r="I158" i="82"/>
  <c r="C170" i="82"/>
  <c r="AW93" i="82"/>
  <c r="X93" i="82" s="1"/>
  <c r="C106" i="82"/>
  <c r="AW117" i="82"/>
  <c r="X117" i="82" s="1"/>
  <c r="C125" i="82"/>
  <c r="AW136" i="82"/>
  <c r="X136" i="82" s="1"/>
  <c r="C196" i="82"/>
  <c r="C97" i="82"/>
  <c r="C124" i="82"/>
  <c r="I177" i="82"/>
  <c r="I201" i="82"/>
  <c r="C159" i="82"/>
  <c r="C174" i="82"/>
  <c r="C173" i="82"/>
  <c r="I241" i="82"/>
  <c r="AW255" i="82"/>
  <c r="X255" i="82" s="1"/>
  <c r="C204" i="82"/>
  <c r="AW165" i="82"/>
  <c r="X165" i="82" s="1"/>
  <c r="I121" i="82"/>
  <c r="I35" i="82"/>
  <c r="AW247" i="82"/>
  <c r="X247" i="82" s="1"/>
  <c r="I156" i="82"/>
  <c r="AW38" i="82"/>
  <c r="X38" i="82" s="1"/>
  <c r="AW126" i="82"/>
  <c r="X126" i="82" s="1"/>
  <c r="I730" i="82"/>
  <c r="AW726" i="82"/>
  <c r="I732" i="82"/>
  <c r="AW764" i="82"/>
  <c r="X764" i="82" s="1"/>
  <c r="AW43" i="82"/>
  <c r="X43" i="82" s="1"/>
  <c r="C61" i="82"/>
  <c r="AW41" i="82"/>
  <c r="X41" i="82" s="1"/>
  <c r="AW15" i="82"/>
  <c r="X15" i="82" s="1"/>
  <c r="I49" i="82"/>
  <c r="I73" i="82"/>
  <c r="C3" i="82"/>
  <c r="C35" i="82"/>
  <c r="C47" i="82"/>
  <c r="I59" i="82"/>
  <c r="I75" i="82"/>
  <c r="I185" i="82"/>
  <c r="C91" i="82"/>
  <c r="C111" i="82"/>
  <c r="C119" i="82"/>
  <c r="C130" i="82"/>
  <c r="I173" i="82"/>
  <c r="I197" i="82"/>
  <c r="I205" i="82"/>
  <c r="C161" i="82"/>
  <c r="I172" i="82"/>
  <c r="I95" i="82"/>
  <c r="I107" i="82"/>
  <c r="C118" i="82"/>
  <c r="I126" i="82"/>
  <c r="C137" i="82"/>
  <c r="I188" i="82"/>
  <c r="AW196" i="82"/>
  <c r="X196" i="82" s="1"/>
  <c r="AW163" i="82"/>
  <c r="X163" i="82" s="1"/>
  <c r="C101" i="82"/>
  <c r="C177" i="82"/>
  <c r="AW193" i="82"/>
  <c r="X193" i="82" s="1"/>
  <c r="C139" i="82"/>
  <c r="C163" i="82"/>
  <c r="AW174" i="82"/>
  <c r="X174" i="82" s="1"/>
  <c r="AW173" i="82"/>
  <c r="X173" i="82" s="1"/>
  <c r="C184" i="82"/>
  <c r="I200" i="82"/>
  <c r="C255" i="82"/>
  <c r="AW231" i="82"/>
  <c r="X231" i="82" s="1"/>
  <c r="AW179" i="82"/>
  <c r="X179" i="82" s="1"/>
  <c r="AW207" i="82"/>
  <c r="X207" i="82" s="1"/>
  <c r="AW237" i="82"/>
  <c r="X237" i="82" s="1"/>
  <c r="C191" i="82"/>
  <c r="C241" i="82"/>
  <c r="AW19" i="82"/>
  <c r="X19" i="82" s="1"/>
  <c r="C95" i="82"/>
  <c r="AW133" i="82"/>
  <c r="X133" i="82" s="1"/>
  <c r="AW109" i="82"/>
  <c r="X109" i="82" s="1"/>
  <c r="C120" i="82"/>
  <c r="C143" i="82"/>
  <c r="I174" i="82"/>
  <c r="C192" i="82"/>
  <c r="AW239" i="82"/>
  <c r="X239" i="82" s="1"/>
  <c r="AW183" i="82"/>
  <c r="X183" i="82" s="1"/>
  <c r="AW233" i="82"/>
  <c r="X233" i="82" s="1"/>
  <c r="I247" i="82"/>
  <c r="C222" i="82"/>
  <c r="C243" i="82"/>
  <c r="I253" i="82"/>
  <c r="AW600" i="82"/>
  <c r="X600" i="82" s="1"/>
  <c r="I586" i="82"/>
  <c r="AW602" i="82"/>
  <c r="X602" i="82" s="1"/>
  <c r="I606" i="82"/>
  <c r="AW590" i="82"/>
  <c r="X590" i="82" s="1"/>
  <c r="AW605" i="82"/>
  <c r="X605" i="82" s="1"/>
  <c r="AW49" i="82"/>
  <c r="X49" i="82" s="1"/>
  <c r="I162" i="82"/>
  <c r="I115" i="82"/>
  <c r="I181" i="82"/>
  <c r="AW192" i="82"/>
  <c r="X192" i="82" s="1"/>
  <c r="I233" i="82"/>
  <c r="AW187" i="82"/>
  <c r="X187" i="82" s="1"/>
  <c r="C233" i="82"/>
  <c r="C252" i="82"/>
  <c r="I598" i="82"/>
  <c r="I602" i="82"/>
  <c r="C606" i="82"/>
  <c r="C605" i="82"/>
  <c r="AW607" i="82"/>
  <c r="X607" i="82" s="1"/>
  <c r="AW609" i="82"/>
  <c r="X609" i="82" s="1"/>
  <c r="I168" i="82"/>
  <c r="I87" i="82"/>
  <c r="AW756" i="82"/>
  <c r="X756" i="82" s="1"/>
  <c r="I61" i="82"/>
  <c r="AW59" i="82"/>
  <c r="X59" i="82" s="1"/>
  <c r="C185" i="82"/>
  <c r="I169" i="82"/>
  <c r="I119" i="82"/>
  <c r="AW166" i="82"/>
  <c r="X166" i="82" s="1"/>
  <c r="C128" i="82"/>
  <c r="AW201" i="82"/>
  <c r="X201" i="82" s="1"/>
  <c r="C151" i="82"/>
  <c r="C181" i="82"/>
  <c r="I250" i="82"/>
  <c r="AW195" i="82"/>
  <c r="X195" i="82" s="1"/>
  <c r="C195" i="82"/>
  <c r="C237" i="82"/>
  <c r="C602" i="82"/>
  <c r="C592" i="82"/>
  <c r="AW593" i="82"/>
  <c r="X593" i="82" s="1"/>
  <c r="C609" i="82"/>
  <c r="C587" i="82"/>
  <c r="I723" i="82"/>
  <c r="I762" i="82"/>
  <c r="AW744" i="82"/>
  <c r="X744" i="82" s="1"/>
  <c r="AW741" i="82"/>
  <c r="X741" i="82" s="1"/>
  <c r="AW754" i="82"/>
  <c r="X754" i="82" s="1"/>
  <c r="C736" i="82"/>
  <c r="AW723" i="82"/>
  <c r="X723" i="82" s="1"/>
  <c r="AW742" i="82"/>
  <c r="X742" i="82" s="1"/>
  <c r="AW721" i="82"/>
  <c r="X721" i="82" s="1"/>
  <c r="I744" i="82"/>
  <c r="I105" i="82"/>
  <c r="AW611" i="82"/>
  <c r="X611" i="82" s="1"/>
  <c r="I34" i="82"/>
  <c r="AW73" i="82"/>
  <c r="X73" i="82" s="1"/>
  <c r="C63" i="82"/>
  <c r="AW75" i="82"/>
  <c r="X75" i="82" s="1"/>
  <c r="C197" i="82"/>
  <c r="C188" i="82"/>
  <c r="I175" i="82"/>
  <c r="I194" i="82"/>
  <c r="C132" i="82"/>
  <c r="AW209" i="82"/>
  <c r="X209" i="82" s="1"/>
  <c r="C155" i="82"/>
  <c r="C200" i="82"/>
  <c r="AW204" i="82"/>
  <c r="X204" i="82" s="1"/>
  <c r="C254" i="82"/>
  <c r="AW199" i="82"/>
  <c r="X199" i="82" s="1"/>
  <c r="C199" i="82"/>
  <c r="C226" i="82"/>
  <c r="AW595" i="82"/>
  <c r="X595" i="82" s="1"/>
  <c r="I610" i="82"/>
  <c r="I589" i="82"/>
  <c r="I604" i="82"/>
  <c r="C598" i="82"/>
  <c r="AW592" i="82"/>
  <c r="X592" i="82" s="1"/>
  <c r="I614" i="82"/>
  <c r="C723" i="82"/>
  <c r="C742" i="82"/>
  <c r="C762" i="82"/>
  <c r="C743" i="82"/>
  <c r="AW737" i="82"/>
  <c r="X737" i="82" s="1"/>
  <c r="I754" i="82"/>
  <c r="AW729" i="82"/>
  <c r="X729" i="82" s="1"/>
  <c r="I736" i="82"/>
  <c r="AW747" i="82"/>
  <c r="X747" i="82" s="1"/>
  <c r="AW758" i="82"/>
  <c r="X758" i="82" s="1"/>
  <c r="C725" i="82"/>
  <c r="AW99" i="82"/>
  <c r="X99" i="82" s="1"/>
  <c r="I136" i="82"/>
  <c r="C53" i="82"/>
  <c r="AW124" i="82"/>
  <c r="X124" i="82" s="1"/>
  <c r="AW180" i="82"/>
  <c r="X180" i="82" s="1"/>
  <c r="AW184" i="82"/>
  <c r="X184" i="82" s="1"/>
  <c r="AW200" i="82"/>
  <c r="X200" i="82" s="1"/>
  <c r="AQ255" i="82"/>
  <c r="AW203" i="82"/>
  <c r="X203" i="82" s="1"/>
  <c r="C249" i="82"/>
  <c r="I595" i="82"/>
  <c r="C610" i="82"/>
  <c r="AW589" i="82"/>
  <c r="X589" i="82" s="1"/>
  <c r="AW598" i="82"/>
  <c r="I592" i="82"/>
  <c r="C597" i="82"/>
  <c r="AW614" i="82"/>
  <c r="X614" i="82" s="1"/>
  <c r="C593" i="82"/>
  <c r="C613" i="82"/>
  <c r="AW158" i="82"/>
  <c r="X158" i="82" s="1"/>
  <c r="C239" i="82"/>
  <c r="AW740" i="82"/>
  <c r="X740" i="82" s="1"/>
  <c r="AW89" i="82"/>
  <c r="X89" i="82" s="1"/>
  <c r="AW128" i="82"/>
  <c r="X128" i="82" s="1"/>
  <c r="AW178" i="82"/>
  <c r="X178" i="82" s="1"/>
  <c r="C105" i="82"/>
  <c r="AW177" i="82"/>
  <c r="X177" i="82" s="1"/>
  <c r="I193" i="82"/>
  <c r="C201" i="82"/>
  <c r="C166" i="82"/>
  <c r="C135" i="82"/>
  <c r="I192" i="82"/>
  <c r="I255" i="82"/>
  <c r="C208" i="82"/>
  <c r="C203" i="82"/>
  <c r="I249" i="82"/>
  <c r="C595" i="82"/>
  <c r="C604" i="82"/>
  <c r="I726" i="82"/>
  <c r="AW732" i="82"/>
  <c r="X732" i="82" s="1"/>
  <c r="AW725" i="82"/>
  <c r="X725" i="82" s="1"/>
  <c r="I739" i="82"/>
  <c r="C754" i="82"/>
  <c r="AW743" i="82"/>
  <c r="X743" i="82" s="1"/>
  <c r="I738" i="82"/>
  <c r="AW150" i="82"/>
  <c r="X150" i="82" s="1"/>
  <c r="I593" i="82"/>
  <c r="C21" i="82"/>
  <c r="C23" i="82"/>
  <c r="AW121" i="82"/>
  <c r="X121" i="82" s="1"/>
  <c r="C205" i="82"/>
  <c r="I186" i="82"/>
  <c r="AW97" i="82"/>
  <c r="X97" i="82" s="1"/>
  <c r="I134" i="82"/>
  <c r="C109" i="82"/>
  <c r="C193" i="82"/>
  <c r="I206" i="82"/>
  <c r="AW235" i="82"/>
  <c r="X235" i="82" s="1"/>
  <c r="AW226" i="82"/>
  <c r="X226" i="82" s="1"/>
  <c r="C207" i="82"/>
  <c r="C253" i="82"/>
  <c r="I600" i="82"/>
  <c r="AW610" i="82"/>
  <c r="X610" i="82" s="1"/>
  <c r="AW604" i="82"/>
  <c r="I601" i="82"/>
  <c r="C596" i="82"/>
  <c r="C247" i="82"/>
  <c r="I748" i="82"/>
  <c r="C720" i="82"/>
  <c r="I743" i="82"/>
  <c r="C734" i="82"/>
  <c r="AW735" i="82"/>
  <c r="X735" i="82" s="1"/>
  <c r="C738" i="82"/>
  <c r="I750" i="82"/>
  <c r="C256" i="82"/>
  <c r="AW586" i="82"/>
  <c r="X586" i="82" s="1"/>
  <c r="AW748" i="82"/>
  <c r="X748" i="82" s="1"/>
  <c r="I720" i="82"/>
  <c r="I735" i="82"/>
  <c r="AW750" i="82"/>
  <c r="X750" i="82" s="1"/>
  <c r="AW189" i="82"/>
  <c r="X189" i="82" s="1"/>
  <c r="AW119" i="82"/>
  <c r="X119" i="82" s="1"/>
  <c r="AW105" i="82"/>
  <c r="X105" i="82" s="1"/>
  <c r="AW606" i="82"/>
  <c r="X606" i="82" s="1"/>
  <c r="AW728" i="82"/>
  <c r="X728" i="82" s="1"/>
  <c r="AW739" i="82"/>
  <c r="X739" i="82" s="1"/>
  <c r="I729" i="82"/>
  <c r="C600" i="82"/>
  <c r="C728" i="82"/>
  <c r="C739" i="82"/>
  <c r="C745" i="82"/>
  <c r="I758" i="82"/>
  <c r="I138" i="82"/>
  <c r="AW733" i="82"/>
  <c r="X733" i="82" s="1"/>
  <c r="C737" i="82"/>
  <c r="C726" i="82"/>
  <c r="C741" i="82"/>
  <c r="C733" i="82"/>
  <c r="C760" i="82"/>
  <c r="C748" i="82"/>
  <c r="I742" i="82"/>
  <c r="AW762" i="82"/>
  <c r="X762" i="82" s="1"/>
  <c r="C732" i="82"/>
  <c r="I733" i="82"/>
  <c r="C730" i="82"/>
  <c r="BI3" i="81"/>
  <c r="BJ3" i="81"/>
  <c r="X184" i="81"/>
  <c r="X91" i="81"/>
  <c r="X24" i="81"/>
  <c r="X257" i="81"/>
  <c r="X232" i="81"/>
  <c r="X29" i="81"/>
  <c r="X255" i="81"/>
  <c r="X7" i="81"/>
  <c r="X117" i="81"/>
  <c r="X62" i="81"/>
  <c r="X142" i="81"/>
  <c r="X208" i="81"/>
  <c r="X201" i="81"/>
  <c r="X312" i="81"/>
  <c r="X39" i="81"/>
  <c r="X63" i="81"/>
  <c r="X311" i="81"/>
  <c r="X185" i="81"/>
  <c r="X56" i="81"/>
  <c r="X110" i="81"/>
  <c r="X31" i="81"/>
  <c r="X84" i="81"/>
  <c r="X270" i="81"/>
  <c r="X90" i="81"/>
  <c r="X259" i="81"/>
  <c r="X209" i="81"/>
  <c r="X64" i="81"/>
  <c r="X280" i="81"/>
  <c r="X72" i="81"/>
  <c r="X40" i="81"/>
  <c r="X17" i="81"/>
  <c r="X222" i="81"/>
  <c r="AA222" i="81" s="1"/>
  <c r="X318" i="81"/>
  <c r="X46" i="81"/>
  <c r="X310" i="81"/>
  <c r="X294" i="81"/>
  <c r="X128" i="81"/>
  <c r="X51" i="81"/>
  <c r="X279" i="81"/>
  <c r="X178" i="81"/>
  <c r="X6" i="81"/>
  <c r="X25" i="81"/>
  <c r="X282" i="81"/>
  <c r="X229" i="81"/>
  <c r="X186" i="81"/>
  <c r="X285" i="81"/>
  <c r="X109" i="81"/>
  <c r="X241" i="81"/>
  <c r="X139" i="81"/>
  <c r="X8" i="81"/>
  <c r="X106" i="81"/>
  <c r="X16" i="81"/>
  <c r="X4" i="81"/>
  <c r="AO4" i="81" s="1"/>
  <c r="X113" i="81"/>
  <c r="X207" i="81"/>
  <c r="X278" i="81"/>
  <c r="X42" i="81"/>
  <c r="X164" i="81"/>
  <c r="X242" i="81"/>
  <c r="X238" i="81"/>
  <c r="X212" i="81"/>
  <c r="X70" i="81"/>
  <c r="X290" i="81"/>
  <c r="X199" i="81"/>
  <c r="X33" i="81"/>
  <c r="X275" i="81"/>
  <c r="X135" i="81"/>
  <c r="X223" i="81"/>
  <c r="AA223" i="81" s="1"/>
  <c r="X149" i="81"/>
  <c r="X228" i="81"/>
  <c r="X237" i="81"/>
  <c r="X66" i="81"/>
  <c r="X218" i="81"/>
  <c r="AA218" i="81" s="1"/>
  <c r="X99" i="81"/>
  <c r="X251" i="81"/>
  <c r="X315" i="81"/>
  <c r="X67" i="81"/>
  <c r="X123" i="81"/>
  <c r="X126" i="81"/>
  <c r="X210" i="81"/>
  <c r="X215" i="81"/>
  <c r="AA215" i="81" s="1"/>
  <c r="X44" i="81"/>
  <c r="X219" i="81"/>
  <c r="AA219" i="81" s="1"/>
  <c r="X240" i="81"/>
  <c r="X53" i="81"/>
  <c r="X145" i="81"/>
  <c r="X231" i="81"/>
  <c r="X234" i="81"/>
  <c r="X193" i="81"/>
  <c r="X220" i="81"/>
  <c r="AA220" i="81" s="1"/>
  <c r="X115" i="81"/>
  <c r="X83" i="81"/>
  <c r="X239" i="81"/>
  <c r="X69" i="81"/>
  <c r="X147" i="81"/>
  <c r="X245" i="81"/>
  <c r="X125" i="81"/>
  <c r="X274" i="81"/>
  <c r="X316" i="81"/>
  <c r="X326" i="81"/>
  <c r="X153" i="81"/>
  <c r="X196" i="81"/>
  <c r="X141" i="81"/>
  <c r="X317" i="81"/>
  <c r="X308" i="81"/>
  <c r="X300" i="81"/>
  <c r="X60" i="81"/>
  <c r="X22" i="81"/>
  <c r="X225" i="81"/>
  <c r="AA225" i="81" s="1"/>
  <c r="X23" i="81"/>
  <c r="X15" i="81"/>
  <c r="X137" i="81"/>
  <c r="X107" i="81"/>
  <c r="X288" i="81"/>
  <c r="X286" i="81"/>
  <c r="X192" i="81"/>
  <c r="X131" i="81"/>
  <c r="X327" i="81"/>
  <c r="X111" i="81"/>
  <c r="X206" i="81"/>
  <c r="X151" i="81"/>
  <c r="X49" i="81"/>
  <c r="X250" i="81"/>
  <c r="X236" i="81"/>
  <c r="X127" i="81"/>
  <c r="X200" i="81"/>
  <c r="X76" i="81"/>
  <c r="X14" i="81"/>
  <c r="X214" i="81"/>
  <c r="AA214" i="81" s="1"/>
  <c r="X217" i="81"/>
  <c r="AA217" i="81" s="1"/>
  <c r="X55" i="81"/>
  <c r="X18" i="81"/>
  <c r="X19" i="81"/>
  <c r="X211" i="81"/>
  <c r="X291" i="81"/>
  <c r="X299" i="81"/>
  <c r="X79" i="81"/>
  <c r="X305" i="81"/>
  <c r="X323" i="81"/>
  <c r="X129" i="81"/>
  <c r="X81" i="81"/>
  <c r="X176" i="81"/>
  <c r="X261" i="81"/>
  <c r="X322" i="81"/>
  <c r="X205" i="81"/>
  <c r="X47" i="81"/>
  <c r="X289" i="81"/>
  <c r="X119" i="81"/>
  <c r="X48" i="81"/>
  <c r="X118" i="81"/>
  <c r="X21" i="81"/>
  <c r="X58" i="81"/>
  <c r="X303" i="81"/>
  <c r="X320" i="81"/>
  <c r="X293" i="81"/>
  <c r="X92" i="81"/>
  <c r="X50" i="81"/>
  <c r="X269" i="81"/>
  <c r="X314" i="81"/>
  <c r="X307" i="81"/>
  <c r="X319" i="81"/>
  <c r="X116" i="81"/>
  <c r="X78" i="81"/>
  <c r="X321" i="81"/>
  <c r="X108" i="81"/>
  <c r="BI781" i="81"/>
  <c r="BI777" i="81"/>
  <c r="BI667" i="81"/>
  <c r="BI783" i="81"/>
  <c r="BI675" i="81"/>
  <c r="BI670" i="81"/>
  <c r="BI662" i="81"/>
  <c r="BI658" i="81"/>
  <c r="BI654" i="81"/>
  <c r="BJ779" i="81"/>
  <c r="BJ776" i="81"/>
  <c r="BJ666" i="81"/>
  <c r="BJ782" i="81"/>
  <c r="BJ674" i="81"/>
  <c r="BJ669" i="81"/>
  <c r="BJ661" i="81"/>
  <c r="BJ657" i="81"/>
  <c r="BJ653" i="81"/>
  <c r="BI779" i="81"/>
  <c r="BI776" i="81"/>
  <c r="BI666" i="81"/>
  <c r="BI782" i="81"/>
  <c r="BI674" i="81"/>
  <c r="BI669" i="81"/>
  <c r="BI661" i="81"/>
  <c r="BI657" i="81"/>
  <c r="BI653" i="81"/>
  <c r="BJ780" i="81"/>
  <c r="BJ676" i="81"/>
  <c r="BJ785" i="81"/>
  <c r="BJ664" i="81"/>
  <c r="BJ673" i="81"/>
  <c r="BJ668" i="81"/>
  <c r="BJ660" i="81"/>
  <c r="BJ655" i="81"/>
  <c r="BI780" i="81"/>
  <c r="BI676" i="81"/>
  <c r="BI785" i="81"/>
  <c r="BI664" i="81"/>
  <c r="BI673" i="81"/>
  <c r="BI668" i="81"/>
  <c r="BI660" i="81"/>
  <c r="BI655" i="81"/>
  <c r="BI778" i="81"/>
  <c r="BI671" i="81"/>
  <c r="BI784" i="81"/>
  <c r="BI663" i="81"/>
  <c r="BI672" i="81"/>
  <c r="BI665" i="81"/>
  <c r="BI659" i="81"/>
  <c r="BI656" i="81"/>
  <c r="BJ781" i="81"/>
  <c r="BJ777" i="81"/>
  <c r="BJ667" i="81"/>
  <c r="BJ783" i="81"/>
  <c r="BJ675" i="81"/>
  <c r="BJ670" i="81"/>
  <c r="BJ662" i="81"/>
  <c r="BJ658" i="81"/>
  <c r="BJ654" i="81"/>
  <c r="BJ784" i="81"/>
  <c r="BJ663" i="81"/>
  <c r="BJ672" i="81"/>
  <c r="BJ665" i="81"/>
  <c r="BJ659" i="81"/>
  <c r="BJ656" i="81"/>
  <c r="BJ778" i="81"/>
  <c r="BJ671" i="81"/>
  <c r="I718" i="82"/>
  <c r="AW717" i="82"/>
  <c r="X717" i="82" s="1"/>
  <c r="I583" i="82"/>
  <c r="C717" i="82"/>
  <c r="I674" i="82"/>
  <c r="AW675" i="82"/>
  <c r="X675" i="82" s="1"/>
  <c r="C714" i="82"/>
  <c r="I676" i="82"/>
  <c r="AW674" i="82"/>
  <c r="X674" i="82" s="1"/>
  <c r="I584" i="82"/>
  <c r="C583" i="82"/>
  <c r="I581" i="82"/>
  <c r="I537" i="82"/>
  <c r="I515" i="82"/>
  <c r="AW583" i="82"/>
  <c r="X583" i="82" s="1"/>
  <c r="I513" i="82"/>
  <c r="I508" i="82"/>
  <c r="AW507" i="82"/>
  <c r="X507" i="82" s="1"/>
  <c r="C584" i="82"/>
  <c r="AW581" i="82"/>
  <c r="X581" i="82" s="1"/>
  <c r="AW537" i="82"/>
  <c r="X537" i="82" s="1"/>
  <c r="AW521" i="82"/>
  <c r="X521" i="82" s="1"/>
  <c r="I518" i="82"/>
  <c r="C515" i="82"/>
  <c r="AW519" i="82"/>
  <c r="X519" i="82" s="1"/>
  <c r="C513" i="82"/>
  <c r="C508" i="82"/>
  <c r="AW584" i="82"/>
  <c r="X584" i="82" s="1"/>
  <c r="C582" i="82"/>
  <c r="C516" i="82"/>
  <c r="AW513" i="82"/>
  <c r="X513" i="82" s="1"/>
  <c r="I512" i="82"/>
  <c r="I510" i="82"/>
  <c r="C522" i="82"/>
  <c r="I521" i="82"/>
  <c r="AW522" i="82"/>
  <c r="X522" i="82" s="1"/>
  <c r="I507" i="82"/>
  <c r="AW718" i="82"/>
  <c r="X718" i="82" s="1"/>
  <c r="I520" i="82"/>
  <c r="AW511" i="82"/>
  <c r="X511" i="82" s="1"/>
  <c r="I719" i="82"/>
  <c r="I506" i="82"/>
  <c r="I517" i="82"/>
  <c r="I717" i="82"/>
  <c r="I509" i="82"/>
  <c r="AW535" i="82"/>
  <c r="X535" i="82" s="1"/>
  <c r="I522" i="82"/>
  <c r="I535" i="82"/>
  <c r="I511" i="82"/>
  <c r="C537" i="82"/>
  <c r="C581" i="82"/>
  <c r="C519" i="82"/>
  <c r="AW514" i="82"/>
  <c r="X514" i="82" s="1"/>
  <c r="AW510" i="82"/>
  <c r="X510" i="82" s="1"/>
  <c r="C520" i="82"/>
  <c r="I519" i="82"/>
  <c r="C514" i="82"/>
  <c r="C511" i="82"/>
  <c r="C512" i="82"/>
  <c r="I516" i="82"/>
  <c r="AW676" i="82"/>
  <c r="X676" i="82" s="1"/>
  <c r="C675" i="82"/>
  <c r="I715" i="82"/>
  <c r="AW724" i="82"/>
  <c r="X724" i="82" s="1"/>
  <c r="I514" i="82"/>
  <c r="AW506" i="82"/>
  <c r="X506" i="82" s="1"/>
  <c r="C535" i="82"/>
  <c r="C518" i="82"/>
  <c r="C676" i="82"/>
  <c r="C724" i="82"/>
  <c r="I724" i="82"/>
  <c r="C507" i="82"/>
  <c r="I505" i="82"/>
  <c r="AW509" i="82"/>
  <c r="X509" i="82" s="1"/>
  <c r="C521" i="82"/>
  <c r="AW673" i="82"/>
  <c r="X673" i="82" s="1"/>
  <c r="C510" i="82"/>
  <c r="AW582" i="82"/>
  <c r="X582" i="82" s="1"/>
  <c r="C673" i="82"/>
  <c r="C718" i="82"/>
  <c r="AW505" i="82"/>
  <c r="X505" i="82" s="1"/>
  <c r="C505" i="82"/>
  <c r="I582" i="82"/>
  <c r="C719" i="82"/>
  <c r="AW715" i="82"/>
  <c r="X715" i="82" s="1"/>
  <c r="C517" i="82"/>
  <c r="I673" i="82"/>
  <c r="C715" i="82"/>
  <c r="C506" i="82"/>
  <c r="C674" i="82"/>
  <c r="AW714" i="82"/>
  <c r="X714" i="82" s="1"/>
  <c r="I675" i="82"/>
  <c r="I714" i="82"/>
  <c r="AW719" i="82"/>
  <c r="X719" i="82" s="1"/>
  <c r="C509" i="82"/>
  <c r="X777" i="81"/>
  <c r="X778" i="81"/>
  <c r="X782" i="81"/>
  <c r="X780" i="81"/>
  <c r="X666" i="81"/>
  <c r="X671" i="81"/>
  <c r="X676" i="81"/>
  <c r="X667" i="81"/>
  <c r="X664" i="81"/>
  <c r="X781" i="81"/>
  <c r="X784" i="81"/>
  <c r="X654" i="81"/>
  <c r="X779" i="81"/>
  <c r="X672" i="81"/>
  <c r="X674" i="81"/>
  <c r="X783" i="81"/>
  <c r="X776" i="81"/>
  <c r="X675" i="81"/>
  <c r="BI640" i="81"/>
  <c r="BI634" i="81"/>
  <c r="BI628" i="81"/>
  <c r="BI622" i="81"/>
  <c r="BI650" i="81"/>
  <c r="BI646" i="81"/>
  <c r="BI641" i="81"/>
  <c r="BI624" i="81"/>
  <c r="BJ639" i="81"/>
  <c r="BJ631" i="81"/>
  <c r="BJ627" i="81"/>
  <c r="BJ652" i="81"/>
  <c r="BJ649" i="81"/>
  <c r="BJ645" i="81"/>
  <c r="BJ638" i="81"/>
  <c r="BJ621" i="81"/>
  <c r="BI639" i="81"/>
  <c r="BI631" i="81"/>
  <c r="BI627" i="81"/>
  <c r="BI652" i="81"/>
  <c r="BI649" i="81"/>
  <c r="BI645" i="81"/>
  <c r="BI638" i="81"/>
  <c r="BI621" i="81"/>
  <c r="BJ637" i="81"/>
  <c r="BJ636" i="81"/>
  <c r="BJ630" i="81"/>
  <c r="BJ626" i="81"/>
  <c r="BJ623" i="81"/>
  <c r="BJ648" i="81"/>
  <c r="BJ643" i="81"/>
  <c r="BJ633" i="81"/>
  <c r="BJ620" i="81"/>
  <c r="BI637" i="81"/>
  <c r="BI636" i="81"/>
  <c r="BI630" i="81"/>
  <c r="BI626" i="81"/>
  <c r="BI623" i="81"/>
  <c r="BI648" i="81"/>
  <c r="BI643" i="81"/>
  <c r="BI633" i="81"/>
  <c r="BI620" i="81"/>
  <c r="BI644" i="81"/>
  <c r="BI635" i="81"/>
  <c r="BI629" i="81"/>
  <c r="BI625" i="81"/>
  <c r="BI651" i="81"/>
  <c r="BI647" i="81"/>
  <c r="BI642" i="81"/>
  <c r="BI632" i="81"/>
  <c r="BJ640" i="81"/>
  <c r="BJ634" i="81"/>
  <c r="BJ628" i="81"/>
  <c r="BJ622" i="81"/>
  <c r="BJ650" i="81"/>
  <c r="BJ646" i="81"/>
  <c r="BJ641" i="81"/>
  <c r="BJ624" i="81"/>
  <c r="BJ629" i="81"/>
  <c r="BJ625" i="81"/>
  <c r="BJ651" i="81"/>
  <c r="BJ647" i="81"/>
  <c r="BJ642" i="81"/>
  <c r="BJ632" i="81"/>
  <c r="BJ644" i="81"/>
  <c r="BJ635" i="81"/>
  <c r="I670" i="82"/>
  <c r="I661" i="82"/>
  <c r="I671" i="82"/>
  <c r="I657" i="82"/>
  <c r="C670" i="82"/>
  <c r="I662" i="82"/>
  <c r="I664" i="82"/>
  <c r="C662" i="82"/>
  <c r="C669" i="82"/>
  <c r="C504" i="82"/>
  <c r="AW496" i="82"/>
  <c r="X496" i="82" s="1"/>
  <c r="AW492" i="82"/>
  <c r="X492" i="82" s="1"/>
  <c r="I489" i="82"/>
  <c r="C496" i="82"/>
  <c r="I493" i="82"/>
  <c r="I660" i="82"/>
  <c r="I500" i="82"/>
  <c r="AW499" i="82"/>
  <c r="X499" i="82" s="1"/>
  <c r="C499" i="82"/>
  <c r="I492" i="82"/>
  <c r="AW491" i="82"/>
  <c r="X491" i="82" s="1"/>
  <c r="C503" i="82"/>
  <c r="I497" i="82"/>
  <c r="C495" i="82"/>
  <c r="I487" i="82"/>
  <c r="C500" i="82"/>
  <c r="C492" i="82"/>
  <c r="I504" i="82"/>
  <c r="AW495" i="82"/>
  <c r="X495" i="82" s="1"/>
  <c r="I491" i="82"/>
  <c r="C487" i="82"/>
  <c r="AW500" i="82"/>
  <c r="X500" i="82" s="1"/>
  <c r="AW487" i="82"/>
  <c r="X487" i="82" s="1"/>
  <c r="I496" i="82"/>
  <c r="C491" i="82"/>
  <c r="I658" i="82"/>
  <c r="AW504" i="82"/>
  <c r="X504" i="82" s="1"/>
  <c r="I503" i="82"/>
  <c r="C664" i="82"/>
  <c r="C661" i="82"/>
  <c r="I669" i="82"/>
  <c r="I499" i="82"/>
  <c r="I663" i="82"/>
  <c r="C665" i="82"/>
  <c r="I495" i="82"/>
  <c r="AW490" i="82"/>
  <c r="X490" i="82" s="1"/>
  <c r="I498" i="82"/>
  <c r="C498" i="82"/>
  <c r="AW486" i="82"/>
  <c r="X486" i="82" s="1"/>
  <c r="I501" i="82"/>
  <c r="AW489" i="82"/>
  <c r="X489" i="82" s="1"/>
  <c r="C489" i="82"/>
  <c r="C657" i="82"/>
  <c r="AW498" i="82"/>
  <c r="X498" i="82" s="1"/>
  <c r="I486" i="82"/>
  <c r="I502" i="82"/>
  <c r="I494" i="82"/>
  <c r="AW503" i="82"/>
  <c r="X503" i="82" s="1"/>
  <c r="AW493" i="82"/>
  <c r="X493" i="82" s="1"/>
  <c r="C493" i="82"/>
  <c r="C678" i="82"/>
  <c r="I666" i="82"/>
  <c r="C486" i="82"/>
  <c r="C502" i="82"/>
  <c r="C494" i="82"/>
  <c r="AW497" i="82"/>
  <c r="X497" i="82" s="1"/>
  <c r="C497" i="82"/>
  <c r="I678" i="82"/>
  <c r="C666" i="82"/>
  <c r="AW502" i="82"/>
  <c r="X502" i="82" s="1"/>
  <c r="AW494" i="82"/>
  <c r="X494" i="82" s="1"/>
  <c r="AW501" i="82"/>
  <c r="X501" i="82" s="1"/>
  <c r="C501" i="82"/>
  <c r="C658" i="82"/>
  <c r="I490" i="82"/>
  <c r="I659" i="82"/>
  <c r="I667" i="82"/>
  <c r="C490" i="82"/>
  <c r="C667" i="82"/>
  <c r="C663" i="82"/>
  <c r="I665" i="82"/>
  <c r="C660" i="82"/>
  <c r="C671" i="82"/>
  <c r="C659" i="82"/>
  <c r="X624" i="81"/>
  <c r="X638" i="81"/>
  <c r="X621" i="81"/>
  <c r="X623" i="81"/>
  <c r="X632" i="81"/>
  <c r="X649" i="81"/>
  <c r="X645" i="81"/>
  <c r="X651" i="81"/>
  <c r="X620" i="81"/>
  <c r="X646" i="81"/>
  <c r="X641" i="81"/>
  <c r="BI773" i="81"/>
  <c r="BI770" i="81"/>
  <c r="BI767" i="81"/>
  <c r="BI415" i="81"/>
  <c r="BI407" i="81"/>
  <c r="BI404" i="81"/>
  <c r="BI395" i="81"/>
  <c r="BI385" i="81"/>
  <c r="BI374" i="81"/>
  <c r="BI431" i="81"/>
  <c r="BI426" i="81"/>
  <c r="BI432" i="81"/>
  <c r="BI427" i="81"/>
  <c r="BI419" i="81"/>
  <c r="BI394" i="81"/>
  <c r="BI388" i="81"/>
  <c r="BI384" i="81"/>
  <c r="BI379" i="81"/>
  <c r="BI372" i="81"/>
  <c r="BI368" i="81"/>
  <c r="BI364" i="81"/>
  <c r="BI360" i="81"/>
  <c r="BI356" i="81"/>
  <c r="BI352" i="81"/>
  <c r="BI348" i="81"/>
  <c r="BI344" i="81"/>
  <c r="BI340" i="81"/>
  <c r="BI335" i="81"/>
  <c r="BJ775" i="81"/>
  <c r="BJ771" i="81"/>
  <c r="BJ412" i="81"/>
  <c r="BJ410" i="81"/>
  <c r="BJ406" i="81"/>
  <c r="BJ403" i="81"/>
  <c r="BJ392" i="81"/>
  <c r="BJ382" i="81"/>
  <c r="BJ373" i="81"/>
  <c r="BJ430" i="81"/>
  <c r="BJ435" i="81"/>
  <c r="BJ425" i="81"/>
  <c r="BJ424" i="81"/>
  <c r="BJ414" i="81"/>
  <c r="BJ402" i="81"/>
  <c r="BJ398" i="81"/>
  <c r="BJ389" i="81"/>
  <c r="BJ377" i="81"/>
  <c r="BJ376" i="81"/>
  <c r="BJ353" i="81"/>
  <c r="BJ367" i="81"/>
  <c r="BJ363" i="81"/>
  <c r="BJ359" i="81"/>
  <c r="BJ355" i="81"/>
  <c r="BJ351" i="81"/>
  <c r="BJ347" i="81"/>
  <c r="BJ343" i="81"/>
  <c r="BJ339" i="81"/>
  <c r="BJ334" i="81"/>
  <c r="BI775" i="81"/>
  <c r="BI771" i="81"/>
  <c r="BI412" i="81"/>
  <c r="BI410" i="81"/>
  <c r="BI406" i="81"/>
  <c r="BI403" i="81"/>
  <c r="BI392" i="81"/>
  <c r="BI382" i="81"/>
  <c r="BI373" i="81"/>
  <c r="BI430" i="81"/>
  <c r="BI435" i="81"/>
  <c r="BI425" i="81"/>
  <c r="BI424" i="81"/>
  <c r="BI414" i="81"/>
  <c r="BI402" i="81"/>
  <c r="BI398" i="81"/>
  <c r="BI389" i="81"/>
  <c r="BI377" i="81"/>
  <c r="BI376" i="81"/>
  <c r="BI353" i="81"/>
  <c r="BI367" i="81"/>
  <c r="BI363" i="81"/>
  <c r="BI359" i="81"/>
  <c r="BI355" i="81"/>
  <c r="BI351" i="81"/>
  <c r="BI347" i="81"/>
  <c r="BI343" i="81"/>
  <c r="BI339" i="81"/>
  <c r="BI334" i="81"/>
  <c r="BJ774" i="81"/>
  <c r="BJ769" i="81"/>
  <c r="BJ411" i="81"/>
  <c r="BJ409" i="81"/>
  <c r="BJ391" i="81"/>
  <c r="BJ401" i="81"/>
  <c r="BJ331" i="81"/>
  <c r="BJ330" i="81"/>
  <c r="BJ332" i="81"/>
  <c r="BJ429" i="81"/>
  <c r="BJ434" i="81"/>
  <c r="BJ423" i="81"/>
  <c r="BJ422" i="81"/>
  <c r="BJ413" i="81"/>
  <c r="BJ399" i="81"/>
  <c r="BJ396" i="81"/>
  <c r="BJ387" i="81"/>
  <c r="BJ383" i="81"/>
  <c r="BJ375" i="81"/>
  <c r="BJ370" i="81"/>
  <c r="BJ366" i="81"/>
  <c r="BJ362" i="81"/>
  <c r="BJ358" i="81"/>
  <c r="BJ354" i="81"/>
  <c r="BJ350" i="81"/>
  <c r="BJ346" i="81"/>
  <c r="BJ342" i="81"/>
  <c r="BJ338" i="81"/>
  <c r="BJ333" i="81"/>
  <c r="BI774" i="81"/>
  <c r="BI769" i="81"/>
  <c r="BI411" i="81"/>
  <c r="BI409" i="81"/>
  <c r="BI391" i="81"/>
  <c r="BI401" i="81"/>
  <c r="BI331" i="81"/>
  <c r="BI330" i="81"/>
  <c r="BI332" i="81"/>
  <c r="BI429" i="81"/>
  <c r="BI434" i="81"/>
  <c r="BI423" i="81"/>
  <c r="BI422" i="81"/>
  <c r="BI413" i="81"/>
  <c r="BI399" i="81"/>
  <c r="BI396" i="81"/>
  <c r="BI387" i="81"/>
  <c r="BI383" i="81"/>
  <c r="BI375" i="81"/>
  <c r="BI370" i="81"/>
  <c r="BI366" i="81"/>
  <c r="BI362" i="81"/>
  <c r="BI358" i="81"/>
  <c r="BI354" i="81"/>
  <c r="BI350" i="81"/>
  <c r="BI346" i="81"/>
  <c r="BI342" i="81"/>
  <c r="BI338" i="81"/>
  <c r="BI333" i="81"/>
  <c r="BJ772" i="81"/>
  <c r="BJ768" i="81"/>
  <c r="BJ416" i="81"/>
  <c r="BJ408" i="81"/>
  <c r="BJ380" i="81"/>
  <c r="BJ397" i="81"/>
  <c r="BJ390" i="81"/>
  <c r="BJ378" i="81"/>
  <c r="BJ328" i="81"/>
  <c r="BJ428" i="81"/>
  <c r="BJ433" i="81"/>
  <c r="BJ421" i="81"/>
  <c r="BJ420" i="81"/>
  <c r="BJ405" i="81"/>
  <c r="BJ400" i="81"/>
  <c r="BJ393" i="81"/>
  <c r="BJ386" i="81"/>
  <c r="BJ381" i="81"/>
  <c r="BJ371" i="81"/>
  <c r="BJ369" i="81"/>
  <c r="BJ365" i="81"/>
  <c r="BJ361" i="81"/>
  <c r="BJ357" i="81"/>
  <c r="BJ336" i="81"/>
  <c r="BJ349" i="81"/>
  <c r="BJ345" i="81"/>
  <c r="BJ341" i="81"/>
  <c r="BJ337" i="81"/>
  <c r="BJ329" i="81"/>
  <c r="BI772" i="81"/>
  <c r="BI768" i="81"/>
  <c r="BI416" i="81"/>
  <c r="BI408" i="81"/>
  <c r="BI380" i="81"/>
  <c r="BI397" i="81"/>
  <c r="BI390" i="81"/>
  <c r="BI378" i="81"/>
  <c r="BI328" i="81"/>
  <c r="BI428" i="81"/>
  <c r="BI433" i="81"/>
  <c r="BI421" i="81"/>
  <c r="BI420" i="81"/>
  <c r="BI405" i="81"/>
  <c r="BI400" i="81"/>
  <c r="BI393" i="81"/>
  <c r="BI386" i="81"/>
  <c r="BI381" i="81"/>
  <c r="BI371" i="81"/>
  <c r="BI369" i="81"/>
  <c r="BI365" i="81"/>
  <c r="BI361" i="81"/>
  <c r="BI357" i="81"/>
  <c r="BI336" i="81"/>
  <c r="BI349" i="81"/>
  <c r="BI345" i="81"/>
  <c r="BI341" i="81"/>
  <c r="BI337" i="81"/>
  <c r="BI329" i="81"/>
  <c r="BJ404" i="81"/>
  <c r="BJ419" i="81"/>
  <c r="BJ364" i="81"/>
  <c r="BJ395" i="81"/>
  <c r="BJ360" i="81"/>
  <c r="AW713" i="82"/>
  <c r="X713" i="82" s="1"/>
  <c r="BJ385" i="81"/>
  <c r="BJ394" i="81"/>
  <c r="BJ356" i="81"/>
  <c r="BJ773" i="81"/>
  <c r="BJ374" i="81"/>
  <c r="BJ388" i="81"/>
  <c r="BJ352" i="81"/>
  <c r="BJ770" i="81"/>
  <c r="BJ431" i="81"/>
  <c r="BJ384" i="81"/>
  <c r="BJ348" i="81"/>
  <c r="BJ767" i="81"/>
  <c r="BJ426" i="81"/>
  <c r="BJ379" i="81"/>
  <c r="BJ344" i="81"/>
  <c r="BJ415" i="81"/>
  <c r="BJ432" i="81"/>
  <c r="BJ372" i="81"/>
  <c r="BJ340" i="81"/>
  <c r="BJ407" i="81"/>
  <c r="BD636" i="82"/>
  <c r="BD634" i="82"/>
  <c r="BE624" i="82"/>
  <c r="I591" i="82"/>
  <c r="I572" i="82"/>
  <c r="C567" i="82"/>
  <c r="BJ427" i="81"/>
  <c r="C711" i="82"/>
  <c r="BJ368" i="81"/>
  <c r="I709" i="82"/>
  <c r="C706" i="82"/>
  <c r="BJ335" i="81"/>
  <c r="I707" i="82"/>
  <c r="I710" i="82"/>
  <c r="AW707" i="82"/>
  <c r="X707" i="82" s="1"/>
  <c r="BE642" i="82"/>
  <c r="C642" i="82"/>
  <c r="BE640" i="82"/>
  <c r="BD633" i="82"/>
  <c r="C633" i="82"/>
  <c r="C707" i="82"/>
  <c r="AW705" i="82"/>
  <c r="X705" i="82" s="1"/>
  <c r="BD637" i="82"/>
  <c r="BD635" i="82"/>
  <c r="BE615" i="82"/>
  <c r="I599" i="82"/>
  <c r="I594" i="82"/>
  <c r="BE635" i="82"/>
  <c r="BE634" i="82"/>
  <c r="AW632" i="82"/>
  <c r="X632" i="82" s="1"/>
  <c r="C623" i="82"/>
  <c r="I620" i="82"/>
  <c r="AW599" i="82"/>
  <c r="X599" i="82" s="1"/>
  <c r="AW585" i="82"/>
  <c r="X585" i="82" s="1"/>
  <c r="C639" i="82"/>
  <c r="I633" i="82"/>
  <c r="AW623" i="82"/>
  <c r="X623" i="82" s="1"/>
  <c r="AW615" i="82"/>
  <c r="X615" i="82" s="1"/>
  <c r="I575" i="82"/>
  <c r="AW574" i="82"/>
  <c r="X574" i="82" s="1"/>
  <c r="AW630" i="82"/>
  <c r="X630" i="82" s="1"/>
  <c r="I625" i="82"/>
  <c r="I621" i="82"/>
  <c r="C620" i="82"/>
  <c r="AW594" i="82"/>
  <c r="X594" i="82" s="1"/>
  <c r="AW588" i="82"/>
  <c r="X588" i="82" s="1"/>
  <c r="C579" i="82"/>
  <c r="C574" i="82"/>
  <c r="I567" i="82"/>
  <c r="BD642" i="82"/>
  <c r="AW639" i="82"/>
  <c r="X639" i="82" s="1"/>
  <c r="BE633" i="82"/>
  <c r="I630" i="82"/>
  <c r="C575" i="82"/>
  <c r="AW621" i="82"/>
  <c r="X621" i="82" s="1"/>
  <c r="AW618" i="82"/>
  <c r="X618" i="82" s="1"/>
  <c r="BD640" i="82"/>
  <c r="I632" i="82"/>
  <c r="AW625" i="82"/>
  <c r="X625" i="82" s="1"/>
  <c r="AW622" i="82"/>
  <c r="X622" i="82" s="1"/>
  <c r="C619" i="82"/>
  <c r="I615" i="82"/>
  <c r="I585" i="82"/>
  <c r="I576" i="82"/>
  <c r="AW710" i="82"/>
  <c r="X710" i="82" s="1"/>
  <c r="BE637" i="82"/>
  <c r="BE636" i="82"/>
  <c r="BD624" i="82"/>
  <c r="C622" i="82"/>
  <c r="BE620" i="82"/>
  <c r="I588" i="82"/>
  <c r="I578" i="82"/>
  <c r="C564" i="82"/>
  <c r="I639" i="82"/>
  <c r="I634" i="82"/>
  <c r="I629" i="82"/>
  <c r="BD620" i="82"/>
  <c r="BD615" i="82"/>
  <c r="C615" i="82"/>
  <c r="AW578" i="82"/>
  <c r="X578" i="82" s="1"/>
  <c r="BD319" i="82"/>
  <c r="I319" i="82"/>
  <c r="C318" i="82"/>
  <c r="AW316" i="82"/>
  <c r="X316" i="82" s="1"/>
  <c r="I308" i="82"/>
  <c r="C301" i="82"/>
  <c r="C299" i="82"/>
  <c r="C297" i="82"/>
  <c r="C293" i="82"/>
  <c r="BE277" i="82"/>
  <c r="I271" i="82"/>
  <c r="C270" i="82"/>
  <c r="I264" i="82"/>
  <c r="C263" i="82"/>
  <c r="AW259" i="82"/>
  <c r="X259" i="82" s="1"/>
  <c r="C316" i="82"/>
  <c r="I310" i="82"/>
  <c r="AW309" i="82"/>
  <c r="X309" i="82" s="1"/>
  <c r="I309" i="82"/>
  <c r="AW308" i="82"/>
  <c r="X308" i="82" s="1"/>
  <c r="C303" i="82"/>
  <c r="C298" i="82"/>
  <c r="AW294" i="82"/>
  <c r="X294" i="82" s="1"/>
  <c r="C294" i="82"/>
  <c r="AW284" i="82"/>
  <c r="X284" i="82" s="1"/>
  <c r="I280" i="82"/>
  <c r="C279" i="82"/>
  <c r="BD277" i="82"/>
  <c r="C273" i="82"/>
  <c r="C267" i="82"/>
  <c r="AW261" i="82"/>
  <c r="X261" i="82" s="1"/>
  <c r="BE260" i="82"/>
  <c r="I257" i="82"/>
  <c r="AW319" i="82"/>
  <c r="X319" i="82" s="1"/>
  <c r="C319" i="82"/>
  <c r="AW318" i="82"/>
  <c r="X318" i="82" s="1"/>
  <c r="I313" i="82"/>
  <c r="I312" i="82"/>
  <c r="I304" i="82"/>
  <c r="AW286" i="82"/>
  <c r="X286" i="82" s="1"/>
  <c r="I564" i="82"/>
  <c r="BE317" i="82"/>
  <c r="AW312" i="82"/>
  <c r="X312" i="82" s="1"/>
  <c r="C310" i="82"/>
  <c r="C309" i="82"/>
  <c r="I307" i="82"/>
  <c r="I305" i="82"/>
  <c r="AW304" i="82"/>
  <c r="X304" i="82" s="1"/>
  <c r="I302" i="82"/>
  <c r="C285" i="82"/>
  <c r="AW280" i="82"/>
  <c r="X280" i="82" s="1"/>
  <c r="BD258" i="82"/>
  <c r="C257" i="82"/>
  <c r="AW564" i="82"/>
  <c r="X564" i="82" s="1"/>
  <c r="AW315" i="82"/>
  <c r="X315" i="82" s="1"/>
  <c r="C313" i="82"/>
  <c r="I298" i="82"/>
  <c r="I263" i="82"/>
  <c r="BD260" i="82"/>
  <c r="C260" i="82"/>
  <c r="C302" i="82"/>
  <c r="BD317" i="82"/>
  <c r="I316" i="82"/>
  <c r="C307" i="82"/>
  <c r="AW302" i="82"/>
  <c r="X302" i="82" s="1"/>
  <c r="I300" i="82"/>
  <c r="AW288" i="82"/>
  <c r="X288" i="82" s="1"/>
  <c r="I258" i="82"/>
  <c r="AW305" i="82"/>
  <c r="X305" i="82" s="1"/>
  <c r="BE261" i="82"/>
  <c r="BE316" i="82"/>
  <c r="AW310" i="82"/>
  <c r="X310" i="82" s="1"/>
  <c r="I296" i="82"/>
  <c r="I294" i="82"/>
  <c r="C283" i="82"/>
  <c r="C277" i="82"/>
  <c r="AW272" i="82"/>
  <c r="X272" i="82" s="1"/>
  <c r="C271" i="82"/>
  <c r="AW260" i="82"/>
  <c r="X260" i="82" s="1"/>
  <c r="AW292" i="82"/>
  <c r="X292" i="82" s="1"/>
  <c r="BD316" i="82"/>
  <c r="AW314" i="82"/>
  <c r="X314" i="82" s="1"/>
  <c r="AW313" i="82"/>
  <c r="X313" i="82" s="1"/>
  <c r="AW300" i="82"/>
  <c r="X300" i="82" s="1"/>
  <c r="C300" i="82"/>
  <c r="I284" i="82"/>
  <c r="AW266" i="82"/>
  <c r="X266" i="82" s="1"/>
  <c r="AQ260" i="82"/>
  <c r="BE259" i="82"/>
  <c r="I259" i="82"/>
  <c r="C258" i="82"/>
  <c r="BE319" i="82"/>
  <c r="AW307" i="82"/>
  <c r="X307" i="82" s="1"/>
  <c r="C305" i="82"/>
  <c r="AW296" i="82"/>
  <c r="X296" i="82" s="1"/>
  <c r="C296" i="82"/>
  <c r="I292" i="82"/>
  <c r="AW278" i="82"/>
  <c r="X278" i="82" s="1"/>
  <c r="C275" i="82"/>
  <c r="C264" i="82"/>
  <c r="BD259" i="82"/>
  <c r="BD318" i="82"/>
  <c r="BE318" i="82"/>
  <c r="I318" i="82"/>
  <c r="I315" i="82"/>
  <c r="I314" i="82"/>
  <c r="C312" i="82"/>
  <c r="C290" i="82"/>
  <c r="C287" i="82"/>
  <c r="C281" i="82"/>
  <c r="I276" i="82"/>
  <c r="I265" i="82"/>
  <c r="C261" i="82"/>
  <c r="C292" i="82"/>
  <c r="AW282" i="82"/>
  <c r="X282" i="82" s="1"/>
  <c r="AW276" i="82"/>
  <c r="X276" i="82" s="1"/>
  <c r="I288" i="82"/>
  <c r="BD261" i="82"/>
  <c r="BE258" i="82"/>
  <c r="C315" i="82"/>
  <c r="AW298" i="82"/>
  <c r="X298" i="82" s="1"/>
  <c r="I272" i="82"/>
  <c r="AW265" i="82"/>
  <c r="X265" i="82" s="1"/>
  <c r="AW258" i="82"/>
  <c r="X258" i="82" s="1"/>
  <c r="AW576" i="82"/>
  <c r="X576" i="82" s="1"/>
  <c r="C577" i="82"/>
  <c r="I283" i="82"/>
  <c r="AW706" i="82"/>
  <c r="X706" i="82" s="1"/>
  <c r="C282" i="82"/>
  <c r="I270" i="82"/>
  <c r="AR260" i="82"/>
  <c r="AW567" i="82"/>
  <c r="X567" i="82" s="1"/>
  <c r="C713" i="82"/>
  <c r="AW264" i="82"/>
  <c r="X264" i="82" s="1"/>
  <c r="AW263" i="82"/>
  <c r="X263" i="82" s="1"/>
  <c r="I275" i="82"/>
  <c r="AW262" i="82"/>
  <c r="X262" i="82" s="1"/>
  <c r="AW271" i="82"/>
  <c r="X271" i="82" s="1"/>
  <c r="AW270" i="82"/>
  <c r="X270" i="82" s="1"/>
  <c r="AW591" i="82"/>
  <c r="X591" i="82" s="1"/>
  <c r="AW642" i="82"/>
  <c r="X642" i="82" s="1"/>
  <c r="C314" i="82"/>
  <c r="C632" i="82"/>
  <c r="I616" i="82"/>
  <c r="I618" i="82"/>
  <c r="AW709" i="82"/>
  <c r="X709" i="82" s="1"/>
  <c r="C269" i="82"/>
  <c r="I290" i="82"/>
  <c r="I287" i="82"/>
  <c r="I279" i="82"/>
  <c r="AW575" i="82"/>
  <c r="X575" i="82" s="1"/>
  <c r="AW629" i="82"/>
  <c r="X629" i="82" s="1"/>
  <c r="I274" i="82"/>
  <c r="I266" i="82"/>
  <c r="I278" i="82"/>
  <c r="I273" i="82"/>
  <c r="C284" i="82"/>
  <c r="AW303" i="82"/>
  <c r="X303" i="82" s="1"/>
  <c r="AW295" i="82"/>
  <c r="X295" i="82" s="1"/>
  <c r="C268" i="82"/>
  <c r="I569" i="82"/>
  <c r="C617" i="82"/>
  <c r="C628" i="82"/>
  <c r="I631" i="82"/>
  <c r="AW636" i="82"/>
  <c r="X636" i="82" s="1"/>
  <c r="AW626" i="82"/>
  <c r="X626" i="82" s="1"/>
  <c r="AW640" i="82"/>
  <c r="X640" i="82" s="1"/>
  <c r="C618" i="82"/>
  <c r="C634" i="82"/>
  <c r="AW633" i="82"/>
  <c r="X633" i="82" s="1"/>
  <c r="C629" i="82"/>
  <c r="I286" i="82"/>
  <c r="C278" i="82"/>
  <c r="AW306" i="82"/>
  <c r="X306" i="82" s="1"/>
  <c r="AW275" i="82"/>
  <c r="X275" i="82" s="1"/>
  <c r="I285" i="82"/>
  <c r="C304" i="82"/>
  <c r="I299" i="82"/>
  <c r="AW273" i="82"/>
  <c r="X273" i="82" s="1"/>
  <c r="I293" i="82"/>
  <c r="I565" i="82"/>
  <c r="C569" i="82"/>
  <c r="AW617" i="82"/>
  <c r="X617" i="82" s="1"/>
  <c r="C585" i="82"/>
  <c r="C591" i="82"/>
  <c r="AW631" i="82"/>
  <c r="X631" i="82" s="1"/>
  <c r="C626" i="82"/>
  <c r="I642" i="82"/>
  <c r="AW634" i="82"/>
  <c r="X634" i="82" s="1"/>
  <c r="I269" i="82"/>
  <c r="AW257" i="82"/>
  <c r="X257" i="82" s="1"/>
  <c r="I306" i="82"/>
  <c r="C259" i="82"/>
  <c r="C276" i="82"/>
  <c r="AW287" i="82"/>
  <c r="X287" i="82" s="1"/>
  <c r="AW299" i="82"/>
  <c r="X299" i="82" s="1"/>
  <c r="AW277" i="82"/>
  <c r="X277" i="82" s="1"/>
  <c r="AW293" i="82"/>
  <c r="X293" i="82" s="1"/>
  <c r="C317" i="82"/>
  <c r="I268" i="82"/>
  <c r="I317" i="82"/>
  <c r="C565" i="82"/>
  <c r="AW569" i="82"/>
  <c r="X569" i="82" s="1"/>
  <c r="I617" i="82"/>
  <c r="C588" i="82"/>
  <c r="I627" i="82"/>
  <c r="C624" i="82"/>
  <c r="I622" i="82"/>
  <c r="C637" i="82"/>
  <c r="I303" i="82"/>
  <c r="AW274" i="82"/>
  <c r="X274" i="82" s="1"/>
  <c r="C306" i="82"/>
  <c r="I260" i="82"/>
  <c r="I277" i="82"/>
  <c r="C288" i="82"/>
  <c r="C308" i="82"/>
  <c r="AW281" i="82"/>
  <c r="X281" i="82" s="1"/>
  <c r="I297" i="82"/>
  <c r="C289" i="82"/>
  <c r="C291" i="82"/>
  <c r="AW317" i="82"/>
  <c r="X317" i="82" s="1"/>
  <c r="AW565" i="82"/>
  <c r="X565" i="82" s="1"/>
  <c r="AW638" i="82"/>
  <c r="X638" i="82" s="1"/>
  <c r="AW579" i="82"/>
  <c r="X579" i="82" s="1"/>
  <c r="I574" i="82"/>
  <c r="C594" i="82"/>
  <c r="C636" i="82"/>
  <c r="AW712" i="82"/>
  <c r="X712" i="82" s="1"/>
  <c r="C705" i="82"/>
  <c r="I711" i="82"/>
  <c r="C710" i="82"/>
  <c r="C712" i="82"/>
  <c r="AW711" i="82"/>
  <c r="X711" i="82" s="1"/>
  <c r="I713" i="82"/>
  <c r="I282" i="82"/>
  <c r="C286" i="82"/>
  <c r="C274" i="82"/>
  <c r="I261" i="82"/>
  <c r="AW279" i="82"/>
  <c r="X279" i="82" s="1"/>
  <c r="I289" i="82"/>
  <c r="AW285" i="82"/>
  <c r="X285" i="82" s="1"/>
  <c r="C311" i="82"/>
  <c r="AW297" i="82"/>
  <c r="X297" i="82" s="1"/>
  <c r="I311" i="82"/>
  <c r="I579" i="82"/>
  <c r="C576" i="82"/>
  <c r="AW624" i="82"/>
  <c r="X624" i="82" s="1"/>
  <c r="C631" i="82"/>
  <c r="I637" i="82"/>
  <c r="C635" i="82"/>
  <c r="I623" i="82"/>
  <c r="I262" i="82"/>
  <c r="C265" i="82"/>
  <c r="C280" i="82"/>
  <c r="I291" i="82"/>
  <c r="AW289" i="82"/>
  <c r="X289" i="82" s="1"/>
  <c r="AW311" i="82"/>
  <c r="X311" i="82" s="1"/>
  <c r="C295" i="82"/>
  <c r="I628" i="82"/>
  <c r="I638" i="82"/>
  <c r="I580" i="82"/>
  <c r="I577" i="82"/>
  <c r="C599" i="82"/>
  <c r="AW627" i="82"/>
  <c r="X627" i="82" s="1"/>
  <c r="AW572" i="82"/>
  <c r="X572" i="82" s="1"/>
  <c r="AW637" i="82"/>
  <c r="X637" i="82" s="1"/>
  <c r="C630" i="82"/>
  <c r="I712" i="82"/>
  <c r="I705" i="82"/>
  <c r="C716" i="82"/>
  <c r="AW716" i="82"/>
  <c r="X716" i="82" s="1"/>
  <c r="AW290" i="82"/>
  <c r="X290" i="82" s="1"/>
  <c r="C266" i="82"/>
  <c r="AW269" i="82"/>
  <c r="X269" i="82" s="1"/>
  <c r="C262" i="82"/>
  <c r="I267" i="82"/>
  <c r="I281" i="82"/>
  <c r="AW291" i="82"/>
  <c r="X291" i="82" s="1"/>
  <c r="I301" i="82"/>
  <c r="C580" i="82"/>
  <c r="AW577" i="82"/>
  <c r="X577" i="82" s="1"/>
  <c r="C627" i="82"/>
  <c r="I619" i="82"/>
  <c r="I635" i="82"/>
  <c r="C572" i="82"/>
  <c r="C616" i="82"/>
  <c r="I640" i="82"/>
  <c r="C621" i="82"/>
  <c r="I295" i="82"/>
  <c r="C638" i="82"/>
  <c r="AW580" i="82"/>
  <c r="X580" i="82" s="1"/>
  <c r="AW635" i="82"/>
  <c r="X635" i="82" s="1"/>
  <c r="AW267" i="82"/>
  <c r="X267" i="82" s="1"/>
  <c r="AW619" i="82"/>
  <c r="X619" i="82" s="1"/>
  <c r="AW301" i="82"/>
  <c r="X301" i="82" s="1"/>
  <c r="AW628" i="82"/>
  <c r="X628" i="82" s="1"/>
  <c r="C578" i="82"/>
  <c r="AW616" i="82"/>
  <c r="X616" i="82" s="1"/>
  <c r="C625" i="82"/>
  <c r="I636" i="82"/>
  <c r="I706" i="82"/>
  <c r="C272" i="82"/>
  <c r="I624" i="82"/>
  <c r="AW620" i="82"/>
  <c r="X620" i="82" s="1"/>
  <c r="C640" i="82"/>
  <c r="C709" i="82"/>
  <c r="AW283" i="82"/>
  <c r="X283" i="82" s="1"/>
  <c r="AW268" i="82"/>
  <c r="X268" i="82" s="1"/>
  <c r="I716" i="82"/>
  <c r="I626" i="82"/>
  <c r="X407" i="81"/>
  <c r="X398" i="81"/>
  <c r="X365" i="81"/>
  <c r="X375" i="81"/>
  <c r="X402" i="81"/>
  <c r="X357" i="81"/>
  <c r="X432" i="81"/>
  <c r="X361" i="81"/>
  <c r="X381" i="81"/>
  <c r="X378" i="81"/>
  <c r="X772" i="81"/>
  <c r="X331" i="81"/>
  <c r="X774" i="81"/>
  <c r="X369" i="81"/>
  <c r="X413" i="81"/>
  <c r="X374" i="81"/>
  <c r="X350" i="81"/>
  <c r="X388" i="81"/>
  <c r="X397" i="81"/>
  <c r="X410" i="81"/>
  <c r="X424" i="81"/>
  <c r="X769" i="81"/>
  <c r="X353" i="81"/>
  <c r="X415" i="81"/>
  <c r="X386" i="81"/>
  <c r="X771" i="81"/>
  <c r="X348" i="81"/>
  <c r="X382" i="81"/>
  <c r="X404" i="81"/>
  <c r="X334" i="81"/>
  <c r="X391" i="81"/>
  <c r="X400" i="81"/>
  <c r="X395" i="81"/>
  <c r="X422" i="81"/>
  <c r="X427" i="81"/>
  <c r="X370" i="81"/>
  <c r="X392" i="81"/>
  <c r="X338" i="81"/>
  <c r="X362" i="81"/>
  <c r="X409" i="81"/>
  <c r="X421" i="81"/>
  <c r="X328" i="81"/>
  <c r="X390" i="81"/>
  <c r="X337" i="81"/>
  <c r="X770" i="81"/>
  <c r="X416" i="81"/>
  <c r="X380" i="81"/>
  <c r="X330" i="81"/>
  <c r="X406" i="81"/>
  <c r="X356" i="81"/>
  <c r="X366" i="81"/>
  <c r="X372" i="81"/>
  <c r="X408" i="81"/>
  <c r="X352" i="81"/>
  <c r="X333" i="81"/>
  <c r="X775" i="81"/>
  <c r="X403" i="81"/>
  <c r="X385" i="81"/>
  <c r="X411" i="81"/>
  <c r="X429" i="81"/>
  <c r="X412" i="81"/>
  <c r="X379" i="81"/>
  <c r="X389" i="81"/>
  <c r="X401" i="81"/>
  <c r="X767" i="81"/>
  <c r="X768" i="81"/>
  <c r="X773" i="81"/>
  <c r="X396" i="81"/>
  <c r="X367" i="81"/>
  <c r="X376" i="81"/>
  <c r="X383" i="81"/>
  <c r="X393" i="81"/>
  <c r="X349" i="81"/>
  <c r="X332" i="81"/>
  <c r="X368" i="81"/>
  <c r="X377" i="81"/>
  <c r="X419" i="81"/>
  <c r="X335" i="81"/>
  <c r="X360" i="81"/>
  <c r="X384" i="81"/>
  <c r="X420" i="81"/>
  <c r="X394" i="81"/>
  <c r="BI569" i="81"/>
  <c r="BI565" i="81"/>
  <c r="BI561" i="81"/>
  <c r="BI557" i="81"/>
  <c r="BI553" i="81"/>
  <c r="BI549" i="81"/>
  <c r="BI545" i="81"/>
  <c r="BI541" i="81"/>
  <c r="BI537" i="81"/>
  <c r="BI533" i="81"/>
  <c r="BI529" i="81"/>
  <c r="BI525" i="81"/>
  <c r="AA14" i="58" s="1"/>
  <c r="BI521" i="81"/>
  <c r="BI516" i="81"/>
  <c r="BI512" i="81"/>
  <c r="BI508" i="81"/>
  <c r="BJ570" i="81"/>
  <c r="BJ568" i="81"/>
  <c r="BJ564" i="81"/>
  <c r="BJ560" i="81"/>
  <c r="BJ556" i="81"/>
  <c r="BJ552" i="81"/>
  <c r="BJ548" i="81"/>
  <c r="BJ544" i="81"/>
  <c r="BJ540" i="81"/>
  <c r="BJ536" i="81"/>
  <c r="BJ532" i="81"/>
  <c r="BJ528" i="81"/>
  <c r="BJ524" i="81"/>
  <c r="BJ520" i="81"/>
  <c r="BJ515" i="81"/>
  <c r="BJ511" i="81"/>
  <c r="BJ507" i="81"/>
  <c r="BJ503" i="81"/>
  <c r="BJ494" i="81"/>
  <c r="BJ495" i="81"/>
  <c r="BJ491" i="81"/>
  <c r="BJ486" i="81"/>
  <c r="BJ483" i="81"/>
  <c r="BJ478" i="81"/>
  <c r="BJ473" i="81"/>
  <c r="BJ471" i="81"/>
  <c r="BJ467" i="81"/>
  <c r="BJ461" i="81"/>
  <c r="BJ457" i="81"/>
  <c r="BJ453" i="81"/>
  <c r="BJ463" i="81"/>
  <c r="BJ445" i="81"/>
  <c r="BJ441" i="81"/>
  <c r="BI570" i="81"/>
  <c r="BI568" i="81"/>
  <c r="BI564" i="81"/>
  <c r="BI560" i="81"/>
  <c r="BI556" i="81"/>
  <c r="BI552" i="81"/>
  <c r="BI548" i="81"/>
  <c r="BI544" i="81"/>
  <c r="BI540" i="81"/>
  <c r="BI536" i="81"/>
  <c r="BI532" i="81"/>
  <c r="BI528" i="81"/>
  <c r="BI524" i="81"/>
  <c r="BI520" i="81"/>
  <c r="BI515" i="81"/>
  <c r="BI511" i="81"/>
  <c r="BI507" i="81"/>
  <c r="BI503" i="81"/>
  <c r="BI494" i="81"/>
  <c r="BI495" i="81"/>
  <c r="BI491" i="81"/>
  <c r="BI486" i="81"/>
  <c r="BI483" i="81"/>
  <c r="BI478" i="81"/>
  <c r="BI473" i="81"/>
  <c r="BI471" i="81"/>
  <c r="BI467" i="81"/>
  <c r="BI461" i="81"/>
  <c r="BI457" i="81"/>
  <c r="BI453" i="81"/>
  <c r="BI463" i="81"/>
  <c r="BI445" i="81"/>
  <c r="BI441" i="81"/>
  <c r="AA19" i="58" s="1"/>
  <c r="BI437" i="81"/>
  <c r="BJ462" i="81"/>
  <c r="BJ571" i="81"/>
  <c r="AB8" i="58" s="1"/>
  <c r="BJ567" i="81"/>
  <c r="BJ563" i="81"/>
  <c r="BJ559" i="81"/>
  <c r="BJ555" i="81"/>
  <c r="AB12" i="58" s="1"/>
  <c r="BJ551" i="81"/>
  <c r="BJ547" i="81"/>
  <c r="BJ543" i="81"/>
  <c r="BJ539" i="81"/>
  <c r="BJ535" i="81"/>
  <c r="BJ531" i="81"/>
  <c r="BJ527" i="81"/>
  <c r="BJ523" i="81"/>
  <c r="BJ519" i="81"/>
  <c r="BJ514" i="81"/>
  <c r="BJ510" i="81"/>
  <c r="BJ506" i="81"/>
  <c r="BJ502" i="81"/>
  <c r="BJ498" i="81"/>
  <c r="BJ493" i="81"/>
  <c r="BJ489" i="81"/>
  <c r="BJ485" i="81"/>
  <c r="BJ480" i="81"/>
  <c r="BJ477" i="81"/>
  <c r="BJ474" i="81"/>
  <c r="BJ470" i="81"/>
  <c r="BJ466" i="81"/>
  <c r="BJ460" i="81"/>
  <c r="AB17" i="58" s="1"/>
  <c r="BJ454" i="81"/>
  <c r="BJ451" i="81"/>
  <c r="BJ448" i="81"/>
  <c r="BJ444" i="81"/>
  <c r="BJ440" i="81"/>
  <c r="BI462" i="81"/>
  <c r="BI571" i="81"/>
  <c r="AA8" i="58" s="1"/>
  <c r="BI567" i="81"/>
  <c r="BI563" i="81"/>
  <c r="AA9" i="58" s="1"/>
  <c r="BI559" i="81"/>
  <c r="BI555" i="81"/>
  <c r="BI551" i="81"/>
  <c r="BI547" i="81"/>
  <c r="BI543" i="81"/>
  <c r="BI539" i="81"/>
  <c r="BI535" i="81"/>
  <c r="BI531" i="81"/>
  <c r="BI527" i="81"/>
  <c r="BI523" i="81"/>
  <c r="BI519" i="81"/>
  <c r="BI514" i="81"/>
  <c r="BI510" i="81"/>
  <c r="BI506" i="81"/>
  <c r="BI502" i="81"/>
  <c r="BI498" i="81"/>
  <c r="BI493" i="81"/>
  <c r="BI489" i="81"/>
  <c r="BI485" i="81"/>
  <c r="BI480" i="81"/>
  <c r="BI477" i="81"/>
  <c r="BI474" i="81"/>
  <c r="BI470" i="81"/>
  <c r="BI466" i="81"/>
  <c r="BI460" i="81"/>
  <c r="AA17" i="58" s="1"/>
  <c r="BI454" i="81"/>
  <c r="BI451" i="81"/>
  <c r="BI448" i="81"/>
  <c r="BI444" i="81"/>
  <c r="BI518" i="81"/>
  <c r="BI499" i="81"/>
  <c r="BI566" i="81"/>
  <c r="BI562" i="81"/>
  <c r="BI558" i="81"/>
  <c r="BI554" i="81"/>
  <c r="BI550" i="81"/>
  <c r="BI546" i="81"/>
  <c r="BI542" i="81"/>
  <c r="BI538" i="81"/>
  <c r="BI534" i="81"/>
  <c r="AA10" i="58" s="1"/>
  <c r="BI530" i="81"/>
  <c r="BI526" i="81"/>
  <c r="BI522" i="81"/>
  <c r="AA7" i="58" s="1"/>
  <c r="BI517" i="81"/>
  <c r="BI513" i="81"/>
  <c r="BI509" i="81"/>
  <c r="BI505" i="81"/>
  <c r="BI501" i="81"/>
  <c r="BI497" i="81"/>
  <c r="BI492" i="81"/>
  <c r="BI488" i="81"/>
  <c r="BI482" i="81"/>
  <c r="BI481" i="81"/>
  <c r="BI476" i="81"/>
  <c r="BI469" i="81"/>
  <c r="BI468" i="81"/>
  <c r="BI459" i="81"/>
  <c r="BI458" i="81"/>
  <c r="BI455" i="81"/>
  <c r="BI450" i="81"/>
  <c r="BI447" i="81"/>
  <c r="BI443" i="81"/>
  <c r="BI439" i="81"/>
  <c r="BJ569" i="81"/>
  <c r="BJ565" i="81"/>
  <c r="BJ561" i="81"/>
  <c r="BJ557" i="81"/>
  <c r="BJ553" i="81"/>
  <c r="BJ549" i="81"/>
  <c r="BJ545" i="81"/>
  <c r="BJ541" i="81"/>
  <c r="BJ537" i="81"/>
  <c r="BJ533" i="81"/>
  <c r="BJ529" i="81"/>
  <c r="BJ525" i="81"/>
  <c r="BJ521" i="81"/>
  <c r="AB13" i="58" s="1"/>
  <c r="BJ516" i="81"/>
  <c r="BJ512" i="81"/>
  <c r="BJ508" i="81"/>
  <c r="BJ504" i="81"/>
  <c r="BJ500" i="81"/>
  <c r="BJ496" i="81"/>
  <c r="BJ490" i="81"/>
  <c r="BJ487" i="81"/>
  <c r="BJ484" i="81"/>
  <c r="BJ479" i="81"/>
  <c r="BJ475" i="81"/>
  <c r="BJ472" i="81"/>
  <c r="BJ465" i="81"/>
  <c r="BJ464" i="81"/>
  <c r="BJ456" i="81"/>
  <c r="BJ452" i="81"/>
  <c r="BJ449" i="81"/>
  <c r="BJ446" i="81"/>
  <c r="BJ442" i="81"/>
  <c r="BJ546" i="81"/>
  <c r="BJ513" i="81"/>
  <c r="BJ492" i="81"/>
  <c r="BJ476" i="81"/>
  <c r="BJ458" i="81"/>
  <c r="BJ443" i="81"/>
  <c r="BJ518" i="81"/>
  <c r="BJ542" i="81"/>
  <c r="BJ509" i="81"/>
  <c r="BI490" i="81"/>
  <c r="BI475" i="81"/>
  <c r="BI456" i="81"/>
  <c r="BI442" i="81"/>
  <c r="BJ499" i="81"/>
  <c r="BJ538" i="81"/>
  <c r="BJ505" i="81"/>
  <c r="BJ488" i="81"/>
  <c r="BJ469" i="81"/>
  <c r="BJ455" i="81"/>
  <c r="BI440" i="81"/>
  <c r="BJ566" i="81"/>
  <c r="BJ534" i="81"/>
  <c r="BI504" i="81"/>
  <c r="BI487" i="81"/>
  <c r="BI472" i="81"/>
  <c r="BI452" i="81"/>
  <c r="BJ439" i="81"/>
  <c r="BJ562" i="81"/>
  <c r="BJ530" i="81"/>
  <c r="BJ501" i="81"/>
  <c r="BJ482" i="81"/>
  <c r="BJ468" i="81"/>
  <c r="BJ450" i="81"/>
  <c r="BJ438" i="81"/>
  <c r="BJ558" i="81"/>
  <c r="BJ526" i="81"/>
  <c r="BI500" i="81"/>
  <c r="BI484" i="81"/>
  <c r="BI465" i="81"/>
  <c r="BI449" i="81"/>
  <c r="AA15" i="58" s="1"/>
  <c r="BI438" i="81"/>
  <c r="BJ554" i="81"/>
  <c r="BJ522" i="81"/>
  <c r="AB7" i="58" s="1"/>
  <c r="BJ497" i="81"/>
  <c r="BJ481" i="81"/>
  <c r="BJ459" i="81"/>
  <c r="BJ447" i="81"/>
  <c r="BJ437" i="81"/>
  <c r="BI479" i="81"/>
  <c r="BI464" i="81"/>
  <c r="BI446" i="81"/>
  <c r="BJ550" i="81"/>
  <c r="BJ517" i="81"/>
  <c r="C641" i="82"/>
  <c r="BE644" i="82"/>
  <c r="C644" i="82"/>
  <c r="AW641" i="82"/>
  <c r="X641" i="82" s="1"/>
  <c r="BE456" i="82"/>
  <c r="I456" i="82"/>
  <c r="I446" i="82"/>
  <c r="I440" i="82"/>
  <c r="I426" i="82"/>
  <c r="AW425" i="82"/>
  <c r="X425" i="82" s="1"/>
  <c r="AW412" i="82"/>
  <c r="X412" i="82" s="1"/>
  <c r="AW410" i="82"/>
  <c r="X410" i="82" s="1"/>
  <c r="C399" i="82"/>
  <c r="I390" i="82"/>
  <c r="AW389" i="82"/>
  <c r="X389" i="82" s="1"/>
  <c r="AW387" i="82"/>
  <c r="X387" i="82" s="1"/>
  <c r="I386" i="82"/>
  <c r="AW385" i="82"/>
  <c r="X385" i="82" s="1"/>
  <c r="AW383" i="82"/>
  <c r="X383" i="82" s="1"/>
  <c r="I382" i="82"/>
  <c r="AW381" i="82"/>
  <c r="X381" i="82" s="1"/>
  <c r="AW379" i="82"/>
  <c r="X379" i="82" s="1"/>
  <c r="I378" i="82"/>
  <c r="AW377" i="82"/>
  <c r="X377" i="82" s="1"/>
  <c r="AW375" i="82"/>
  <c r="X375" i="82" s="1"/>
  <c r="I374" i="82"/>
  <c r="AW373" i="82"/>
  <c r="X373" i="82" s="1"/>
  <c r="C373" i="82"/>
  <c r="AT372" i="82"/>
  <c r="BD371" i="82"/>
  <c r="I371" i="82"/>
  <c r="AW370" i="82"/>
  <c r="X370" i="82" s="1"/>
  <c r="BD644" i="82"/>
  <c r="BD456" i="82"/>
  <c r="C452" i="82"/>
  <c r="I448" i="82"/>
  <c r="AW447" i="82"/>
  <c r="X447" i="82" s="1"/>
  <c r="I447" i="82"/>
  <c r="AW446" i="82"/>
  <c r="X446" i="82" s="1"/>
  <c r="C443" i="82"/>
  <c r="C437" i="82"/>
  <c r="C433" i="82"/>
  <c r="I430" i="82"/>
  <c r="AW429" i="82"/>
  <c r="X429" i="82" s="1"/>
  <c r="I428" i="82"/>
  <c r="I424" i="82"/>
  <c r="I422" i="82"/>
  <c r="AW421" i="82"/>
  <c r="X421" i="82" s="1"/>
  <c r="AW456" i="82"/>
  <c r="X456" i="82" s="1"/>
  <c r="I449" i="82"/>
  <c r="AW448" i="82"/>
  <c r="X448" i="82" s="1"/>
  <c r="C448" i="82"/>
  <c r="C447" i="82"/>
  <c r="I436" i="82"/>
  <c r="AW435" i="82"/>
  <c r="X435" i="82" s="1"/>
  <c r="I432" i="82"/>
  <c r="C430" i="82"/>
  <c r="C428" i="82"/>
  <c r="C424" i="82"/>
  <c r="C422" i="82"/>
  <c r="C420" i="82"/>
  <c r="C418" i="82"/>
  <c r="I416" i="82"/>
  <c r="C449" i="82"/>
  <c r="I445" i="82"/>
  <c r="AW444" i="82"/>
  <c r="X444" i="82" s="1"/>
  <c r="I438" i="82"/>
  <c r="C436" i="82"/>
  <c r="C432" i="82"/>
  <c r="AW430" i="82"/>
  <c r="X430" i="82" s="1"/>
  <c r="AW428" i="82"/>
  <c r="X428" i="82" s="1"/>
  <c r="I427" i="82"/>
  <c r="AW424" i="82"/>
  <c r="X424" i="82" s="1"/>
  <c r="AW422" i="82"/>
  <c r="X422" i="82" s="1"/>
  <c r="AW420" i="82"/>
  <c r="X420" i="82" s="1"/>
  <c r="AW418" i="82"/>
  <c r="X418" i="82" s="1"/>
  <c r="C416" i="82"/>
  <c r="C403" i="82"/>
  <c r="I389" i="82"/>
  <c r="AW388" i="82"/>
  <c r="X388" i="82" s="1"/>
  <c r="I387" i="82"/>
  <c r="I385" i="82"/>
  <c r="AW384" i="82"/>
  <c r="X384" i="82" s="1"/>
  <c r="I383" i="82"/>
  <c r="I381" i="82"/>
  <c r="AW380" i="82"/>
  <c r="X380" i="82" s="1"/>
  <c r="I379" i="82"/>
  <c r="I377" i="82"/>
  <c r="AW376" i="82"/>
  <c r="X376" i="82" s="1"/>
  <c r="I375" i="82"/>
  <c r="BE370" i="82"/>
  <c r="I365" i="82"/>
  <c r="I362" i="82"/>
  <c r="AW361" i="82"/>
  <c r="X361" i="82" s="1"/>
  <c r="BI496" i="81"/>
  <c r="AW452" i="82"/>
  <c r="X452" i="82" s="1"/>
  <c r="I451" i="82"/>
  <c r="AW449" i="82"/>
  <c r="X449" i="82" s="1"/>
  <c r="C445" i="82"/>
  <c r="AW443" i="82"/>
  <c r="X443" i="82" s="1"/>
  <c r="AW432" i="82"/>
  <c r="X432" i="82" s="1"/>
  <c r="I418" i="82"/>
  <c r="C413" i="82"/>
  <c r="I412" i="82"/>
  <c r="C410" i="82"/>
  <c r="AW401" i="82"/>
  <c r="X401" i="82" s="1"/>
  <c r="I395" i="82"/>
  <c r="BD370" i="82"/>
  <c r="C364" i="82"/>
  <c r="I359" i="82"/>
  <c r="I357" i="82"/>
  <c r="I356" i="82"/>
  <c r="AW355" i="82"/>
  <c r="X355" i="82" s="1"/>
  <c r="C352" i="82"/>
  <c r="I444" i="82"/>
  <c r="C441" i="82"/>
  <c r="C434" i="82"/>
  <c r="I415" i="82"/>
  <c r="I407" i="82"/>
  <c r="C405" i="82"/>
  <c r="I402" i="82"/>
  <c r="BE372" i="82"/>
  <c r="C372" i="82"/>
  <c r="C368" i="82"/>
  <c r="C366" i="82"/>
  <c r="AW364" i="82"/>
  <c r="X364" i="82" s="1"/>
  <c r="C362" i="82"/>
  <c r="I353" i="82"/>
  <c r="AW352" i="82"/>
  <c r="X352" i="82" s="1"/>
  <c r="C351" i="82"/>
  <c r="AW337" i="82"/>
  <c r="X337" i="82" s="1"/>
  <c r="AW329" i="82"/>
  <c r="X329" i="82" s="1"/>
  <c r="C329" i="82"/>
  <c r="BD320" i="82"/>
  <c r="C456" i="82"/>
  <c r="C451" i="82"/>
  <c r="AW445" i="82"/>
  <c r="X445" i="82" s="1"/>
  <c r="AW436" i="82"/>
  <c r="X436" i="82" s="1"/>
  <c r="AW413" i="82"/>
  <c r="X413" i="82" s="1"/>
  <c r="C412" i="82"/>
  <c r="AW408" i="82"/>
  <c r="X408" i="82" s="1"/>
  <c r="AW400" i="82"/>
  <c r="X400" i="82" s="1"/>
  <c r="C395" i="82"/>
  <c r="AW392" i="82"/>
  <c r="X392" i="82" s="1"/>
  <c r="BD372" i="82"/>
  <c r="I369" i="82"/>
  <c r="I360" i="82"/>
  <c r="AW359" i="82"/>
  <c r="X359" i="82" s="1"/>
  <c r="C359" i="82"/>
  <c r="C356" i="82"/>
  <c r="I347" i="82"/>
  <c r="AW346" i="82"/>
  <c r="X346" i="82" s="1"/>
  <c r="I343" i="82"/>
  <c r="AW342" i="82"/>
  <c r="X342" i="82" s="1"/>
  <c r="C340" i="82"/>
  <c r="I339" i="82"/>
  <c r="I338" i="82"/>
  <c r="I336" i="82"/>
  <c r="AW335" i="82"/>
  <c r="X335" i="82" s="1"/>
  <c r="I335" i="82"/>
  <c r="AW333" i="82"/>
  <c r="X333" i="82" s="1"/>
  <c r="I324" i="82"/>
  <c r="AW451" i="82"/>
  <c r="X451" i="82" s="1"/>
  <c r="C444" i="82"/>
  <c r="C440" i="82"/>
  <c r="C426" i="82"/>
  <c r="C421" i="82"/>
  <c r="I420" i="82"/>
  <c r="I414" i="82"/>
  <c r="C407" i="82"/>
  <c r="C402" i="82"/>
  <c r="I393" i="82"/>
  <c r="C390" i="82"/>
  <c r="C386" i="82"/>
  <c r="C382" i="82"/>
  <c r="C378" i="82"/>
  <c r="C374" i="82"/>
  <c r="I367" i="82"/>
  <c r="AW366" i="82"/>
  <c r="X366" i="82" s="1"/>
  <c r="AW360" i="82"/>
  <c r="X360" i="82" s="1"/>
  <c r="I358" i="82"/>
  <c r="AW357" i="82"/>
  <c r="X357" i="82" s="1"/>
  <c r="AW353" i="82"/>
  <c r="X353" i="82" s="1"/>
  <c r="C353" i="82"/>
  <c r="I348" i="82"/>
  <c r="AW347" i="82"/>
  <c r="X347" i="82" s="1"/>
  <c r="I344" i="82"/>
  <c r="AW343" i="82"/>
  <c r="X343" i="82" s="1"/>
  <c r="I332" i="82"/>
  <c r="AW331" i="82"/>
  <c r="X331" i="82" s="1"/>
  <c r="I331" i="82"/>
  <c r="I325" i="82"/>
  <c r="AW324" i="82"/>
  <c r="X324" i="82" s="1"/>
  <c r="I321" i="82"/>
  <c r="AW320" i="82"/>
  <c r="X320" i="82" s="1"/>
  <c r="I320" i="82"/>
  <c r="I437" i="82"/>
  <c r="AW434" i="82"/>
  <c r="X434" i="82" s="1"/>
  <c r="AW416" i="82"/>
  <c r="X416" i="82" s="1"/>
  <c r="AW405" i="82"/>
  <c r="X405" i="82" s="1"/>
  <c r="I399" i="82"/>
  <c r="AW391" i="82"/>
  <c r="X391" i="82" s="1"/>
  <c r="AW372" i="82"/>
  <c r="X372" i="82" s="1"/>
  <c r="BE371" i="82"/>
  <c r="I363" i="82"/>
  <c r="AW362" i="82"/>
  <c r="X362" i="82" s="1"/>
  <c r="I361" i="82"/>
  <c r="C360" i="82"/>
  <c r="I354" i="82"/>
  <c r="AW349" i="82"/>
  <c r="X349" i="82" s="1"/>
  <c r="C347" i="82"/>
  <c r="C343" i="82"/>
  <c r="C339" i="82"/>
  <c r="C336" i="82"/>
  <c r="C335" i="82"/>
  <c r="I328" i="82"/>
  <c r="C324" i="82"/>
  <c r="I322" i="82"/>
  <c r="AW321" i="82"/>
  <c r="X321" i="82" s="1"/>
  <c r="I452" i="82"/>
  <c r="I443" i="82"/>
  <c r="C425" i="82"/>
  <c r="C414" i="82"/>
  <c r="I411" i="82"/>
  <c r="C409" i="82"/>
  <c r="I406" i="82"/>
  <c r="C401" i="82"/>
  <c r="I397" i="82"/>
  <c r="C393" i="82"/>
  <c r="C389" i="82"/>
  <c r="C385" i="82"/>
  <c r="C381" i="82"/>
  <c r="C377" i="82"/>
  <c r="AU372" i="82"/>
  <c r="C371" i="82"/>
  <c r="I370" i="82"/>
  <c r="AW369" i="82"/>
  <c r="X369" i="82" s="1"/>
  <c r="C367" i="82"/>
  <c r="C358" i="82"/>
  <c r="I355" i="82"/>
  <c r="AW354" i="82"/>
  <c r="X354" i="82" s="1"/>
  <c r="I350" i="82"/>
  <c r="I349" i="82"/>
  <c r="I441" i="82"/>
  <c r="C429" i="82"/>
  <c r="I423" i="82"/>
  <c r="I419" i="82"/>
  <c r="AW409" i="82"/>
  <c r="X409" i="82" s="1"/>
  <c r="I368" i="82"/>
  <c r="C345" i="82"/>
  <c r="AW339" i="82"/>
  <c r="X339" i="82" s="1"/>
  <c r="AW336" i="82"/>
  <c r="X336" i="82" s="1"/>
  <c r="C333" i="82"/>
  <c r="C328" i="82"/>
  <c r="AW326" i="82"/>
  <c r="X326" i="82" s="1"/>
  <c r="BE320" i="82"/>
  <c r="I366" i="82"/>
  <c r="C363" i="82"/>
  <c r="I352" i="82"/>
  <c r="I346" i="82"/>
  <c r="I340" i="82"/>
  <c r="C325" i="82"/>
  <c r="C320" i="82"/>
  <c r="I403" i="82"/>
  <c r="AW404" i="82"/>
  <c r="X404" i="82" s="1"/>
  <c r="C392" i="82"/>
  <c r="C388" i="82"/>
  <c r="AW371" i="82"/>
  <c r="X371" i="82" s="1"/>
  <c r="AW350" i="82"/>
  <c r="X350" i="82" s="1"/>
  <c r="C349" i="82"/>
  <c r="C344" i="82"/>
  <c r="AW340" i="82"/>
  <c r="X340" i="82" s="1"/>
  <c r="I337" i="82"/>
  <c r="C332" i="82"/>
  <c r="AW328" i="82"/>
  <c r="X328" i="82" s="1"/>
  <c r="AW322" i="82"/>
  <c r="X322" i="82" s="1"/>
  <c r="C322" i="82"/>
  <c r="I410" i="82"/>
  <c r="C384" i="82"/>
  <c r="AW363" i="82"/>
  <c r="X363" i="82" s="1"/>
  <c r="AW325" i="82"/>
  <c r="X325" i="82" s="1"/>
  <c r="AW365" i="82"/>
  <c r="X365" i="82" s="1"/>
  <c r="AW356" i="82"/>
  <c r="X356" i="82" s="1"/>
  <c r="AW348" i="82"/>
  <c r="X348" i="82" s="1"/>
  <c r="I345" i="82"/>
  <c r="C341" i="82"/>
  <c r="BE333" i="82"/>
  <c r="I333" i="82"/>
  <c r="AW426" i="82"/>
  <c r="X426" i="82" s="1"/>
  <c r="AW417" i="82"/>
  <c r="X417" i="82" s="1"/>
  <c r="C417" i="82"/>
  <c r="C380" i="82"/>
  <c r="AS372" i="82"/>
  <c r="AW344" i="82"/>
  <c r="X344" i="82" s="1"/>
  <c r="I341" i="82"/>
  <c r="C337" i="82"/>
  <c r="AW332" i="82"/>
  <c r="X332" i="82" s="1"/>
  <c r="BE329" i="82"/>
  <c r="I329" i="82"/>
  <c r="AW358" i="82"/>
  <c r="X358" i="82" s="1"/>
  <c r="AW351" i="82"/>
  <c r="X351" i="82" s="1"/>
  <c r="AW345" i="82"/>
  <c r="X345" i="82" s="1"/>
  <c r="C331" i="82"/>
  <c r="AW433" i="82"/>
  <c r="X433" i="82" s="1"/>
  <c r="C376" i="82"/>
  <c r="I372" i="82"/>
  <c r="AW367" i="82"/>
  <c r="X367" i="82" s="1"/>
  <c r="I364" i="82"/>
  <c r="C355" i="82"/>
  <c r="I351" i="82"/>
  <c r="C348" i="82"/>
  <c r="AW341" i="82"/>
  <c r="X341" i="82" s="1"/>
  <c r="BD329" i="82"/>
  <c r="I326" i="82"/>
  <c r="C321" i="82"/>
  <c r="I342" i="82"/>
  <c r="BD333" i="82"/>
  <c r="AW414" i="82"/>
  <c r="X414" i="82" s="1"/>
  <c r="C397" i="82"/>
  <c r="AW440" i="82"/>
  <c r="X440" i="82" s="1"/>
  <c r="C326" i="82"/>
  <c r="C370" i="82"/>
  <c r="AW406" i="82"/>
  <c r="X406" i="82" s="1"/>
  <c r="C438" i="82"/>
  <c r="AW395" i="82"/>
  <c r="X395" i="82" s="1"/>
  <c r="I408" i="82"/>
  <c r="I388" i="82"/>
  <c r="I392" i="82"/>
  <c r="I644" i="82"/>
  <c r="AW374" i="82"/>
  <c r="X374" i="82" s="1"/>
  <c r="I398" i="82"/>
  <c r="I394" i="82"/>
  <c r="I401" i="82"/>
  <c r="I391" i="82"/>
  <c r="AW378" i="82"/>
  <c r="X378" i="82" s="1"/>
  <c r="AW427" i="82"/>
  <c r="X427" i="82" s="1"/>
  <c r="AW397" i="82"/>
  <c r="X397" i="82" s="1"/>
  <c r="AW407" i="82"/>
  <c r="X407" i="82" s="1"/>
  <c r="AW419" i="82"/>
  <c r="X419" i="82" s="1"/>
  <c r="I373" i="82"/>
  <c r="AW382" i="82"/>
  <c r="X382" i="82" s="1"/>
  <c r="I404" i="82"/>
  <c r="AW423" i="82"/>
  <c r="X423" i="82" s="1"/>
  <c r="AW411" i="82"/>
  <c r="X411" i="82" s="1"/>
  <c r="AW386" i="82"/>
  <c r="X386" i="82" s="1"/>
  <c r="AW368" i="82"/>
  <c r="X368" i="82" s="1"/>
  <c r="AW439" i="82"/>
  <c r="X439" i="82" s="1"/>
  <c r="I641" i="82"/>
  <c r="AW431" i="82"/>
  <c r="X431" i="82" s="1"/>
  <c r="AW393" i="82"/>
  <c r="X393" i="82" s="1"/>
  <c r="I396" i="82"/>
  <c r="AW390" i="82"/>
  <c r="X390" i="82" s="1"/>
  <c r="AW403" i="82"/>
  <c r="X403" i="82" s="1"/>
  <c r="I376" i="82"/>
  <c r="AW402" i="82"/>
  <c r="X402" i="82" s="1"/>
  <c r="I400" i="82"/>
  <c r="I380" i="82"/>
  <c r="I435" i="82"/>
  <c r="C354" i="82"/>
  <c r="AW338" i="82"/>
  <c r="X338" i="82" s="1"/>
  <c r="I434" i="82"/>
  <c r="C419" i="82"/>
  <c r="C369" i="82"/>
  <c r="C396" i="82"/>
  <c r="I417" i="82"/>
  <c r="AW644" i="82"/>
  <c r="X644" i="82" s="1"/>
  <c r="AW323" i="82"/>
  <c r="X323" i="82" s="1"/>
  <c r="AW437" i="82"/>
  <c r="X437" i="82" s="1"/>
  <c r="C435" i="82"/>
  <c r="C346" i="82"/>
  <c r="AQ372" i="82"/>
  <c r="C398" i="82"/>
  <c r="I421" i="82"/>
  <c r="I405" i="82"/>
  <c r="AW442" i="82"/>
  <c r="X442" i="82" s="1"/>
  <c r="I334" i="82"/>
  <c r="AW438" i="82"/>
  <c r="X438" i="82" s="1"/>
  <c r="AW394" i="82"/>
  <c r="X394" i="82" s="1"/>
  <c r="C411" i="82"/>
  <c r="I439" i="82"/>
  <c r="C375" i="82"/>
  <c r="AW399" i="82"/>
  <c r="X399" i="82" s="1"/>
  <c r="I425" i="82"/>
  <c r="I450" i="82"/>
  <c r="AR372" i="82"/>
  <c r="AW327" i="82"/>
  <c r="X327" i="82" s="1"/>
  <c r="C327" i="82"/>
  <c r="C439" i="82"/>
  <c r="AW396" i="82"/>
  <c r="X396" i="82" s="1"/>
  <c r="C423" i="82"/>
  <c r="C350" i="82"/>
  <c r="C379" i="82"/>
  <c r="C400" i="82"/>
  <c r="I429" i="82"/>
  <c r="AW450" i="82"/>
  <c r="X450" i="82" s="1"/>
  <c r="C442" i="82"/>
  <c r="C330" i="82"/>
  <c r="C334" i="82"/>
  <c r="I327" i="82"/>
  <c r="AW441" i="82"/>
  <c r="X441" i="82" s="1"/>
  <c r="AW398" i="82"/>
  <c r="X398" i="82" s="1"/>
  <c r="C383" i="82"/>
  <c r="C404" i="82"/>
  <c r="I433" i="82"/>
  <c r="C450" i="82"/>
  <c r="AW330" i="82"/>
  <c r="X330" i="82" s="1"/>
  <c r="AW334" i="82"/>
  <c r="X334" i="82" s="1"/>
  <c r="I330" i="82"/>
  <c r="I442" i="82"/>
  <c r="C406" i="82"/>
  <c r="C415" i="82"/>
  <c r="C427" i="82"/>
  <c r="C357" i="82"/>
  <c r="C387" i="82"/>
  <c r="C408" i="82"/>
  <c r="I384" i="82"/>
  <c r="I431" i="82"/>
  <c r="C361" i="82"/>
  <c r="C391" i="82"/>
  <c r="I409" i="82"/>
  <c r="C446" i="82"/>
  <c r="C323" i="82"/>
  <c r="AV372" i="82"/>
  <c r="C365" i="82"/>
  <c r="C338" i="82"/>
  <c r="C431" i="82"/>
  <c r="C394" i="82"/>
  <c r="I323" i="82"/>
  <c r="I413" i="82"/>
  <c r="AW415" i="82"/>
  <c r="X415" i="82" s="1"/>
  <c r="C342" i="82"/>
  <c r="BJ436" i="81"/>
  <c r="BI436" i="81"/>
  <c r="X462" i="81"/>
  <c r="X445" i="81"/>
  <c r="X487" i="81"/>
  <c r="X444" i="81"/>
  <c r="X518" i="81"/>
  <c r="X485" i="81"/>
  <c r="X475" i="81"/>
  <c r="X463" i="81"/>
  <c r="BI592" i="81"/>
  <c r="BI602" i="81"/>
  <c r="BI595" i="81"/>
  <c r="BI616" i="81"/>
  <c r="BI612" i="81"/>
  <c r="BI605" i="81"/>
  <c r="BI593" i="81"/>
  <c r="BI588" i="81"/>
  <c r="BI585" i="81"/>
  <c r="BI580" i="81"/>
  <c r="BI577" i="81"/>
  <c r="BI572" i="81"/>
  <c r="BJ611" i="81"/>
  <c r="BJ600" i="81"/>
  <c r="BJ591" i="81"/>
  <c r="BJ615" i="81"/>
  <c r="BJ606" i="81"/>
  <c r="BJ601" i="81"/>
  <c r="BJ596" i="81"/>
  <c r="BJ589" i="81"/>
  <c r="BJ584" i="81"/>
  <c r="BJ578" i="81"/>
  <c r="BJ576" i="81"/>
  <c r="BI611" i="81"/>
  <c r="BI600" i="81"/>
  <c r="BI591" i="81"/>
  <c r="BI615" i="81"/>
  <c r="BI606" i="81"/>
  <c r="BI601" i="81"/>
  <c r="BI596" i="81"/>
  <c r="BI589" i="81"/>
  <c r="BI584" i="81"/>
  <c r="BI578" i="81"/>
  <c r="BI576" i="81"/>
  <c r="BJ609" i="81"/>
  <c r="BJ599" i="81"/>
  <c r="BJ614" i="81"/>
  <c r="BJ608" i="81"/>
  <c r="BJ603" i="81"/>
  <c r="BJ594" i="81"/>
  <c r="BJ583" i="81"/>
  <c r="BJ581" i="81"/>
  <c r="BJ579" i="81"/>
  <c r="BJ574" i="81"/>
  <c r="BI609" i="81"/>
  <c r="BI599" i="81"/>
  <c r="BI614" i="81"/>
  <c r="BI608" i="81"/>
  <c r="BI603" i="81"/>
  <c r="BI594" i="81"/>
  <c r="BI583" i="81"/>
  <c r="BI581" i="81"/>
  <c r="BI579" i="81"/>
  <c r="BI574" i="81"/>
  <c r="BI607" i="81"/>
  <c r="BI586" i="81"/>
  <c r="BI598" i="81"/>
  <c r="BI610" i="81"/>
  <c r="BI604" i="81"/>
  <c r="BI597" i="81"/>
  <c r="BI590" i="81"/>
  <c r="BI587" i="81"/>
  <c r="BI582" i="81"/>
  <c r="BI575" i="81"/>
  <c r="BI573" i="81"/>
  <c r="BJ592" i="81"/>
  <c r="BJ602" i="81"/>
  <c r="BJ595" i="81"/>
  <c r="BJ616" i="81"/>
  <c r="BJ612" i="81"/>
  <c r="BJ605" i="81"/>
  <c r="BJ593" i="81"/>
  <c r="BJ588" i="81"/>
  <c r="BJ585" i="81"/>
  <c r="BJ580" i="81"/>
  <c r="BJ577" i="81"/>
  <c r="BJ572" i="81"/>
  <c r="BJ598" i="81"/>
  <c r="BJ575" i="81"/>
  <c r="BJ573" i="81"/>
  <c r="BJ610" i="81"/>
  <c r="BJ604" i="81"/>
  <c r="BJ597" i="81"/>
  <c r="BJ590" i="81"/>
  <c r="BJ607" i="81"/>
  <c r="BJ587" i="81"/>
  <c r="BJ586" i="81"/>
  <c r="BJ582" i="81"/>
  <c r="C672" i="82"/>
  <c r="BE668" i="82"/>
  <c r="BD668" i="82"/>
  <c r="I656" i="82"/>
  <c r="I654" i="82"/>
  <c r="C643" i="82"/>
  <c r="I668" i="82"/>
  <c r="C654" i="82"/>
  <c r="I652" i="82"/>
  <c r="I649" i="82"/>
  <c r="C668" i="82"/>
  <c r="BE672" i="82"/>
  <c r="BE656" i="82"/>
  <c r="BD655" i="82"/>
  <c r="C649" i="82"/>
  <c r="C484" i="82"/>
  <c r="C480" i="82"/>
  <c r="AW479" i="82"/>
  <c r="X479" i="82" s="1"/>
  <c r="C479" i="82"/>
  <c r="AW477" i="82"/>
  <c r="X477" i="82" s="1"/>
  <c r="I464" i="82"/>
  <c r="AW463" i="82"/>
  <c r="X463" i="82" s="1"/>
  <c r="C463" i="82"/>
  <c r="I461" i="82"/>
  <c r="AW460" i="82"/>
  <c r="X460" i="82" s="1"/>
  <c r="C460" i="82"/>
  <c r="AW455" i="82"/>
  <c r="X455" i="82" s="1"/>
  <c r="I455" i="82"/>
  <c r="AW454" i="82"/>
  <c r="X454" i="82" s="1"/>
  <c r="C454" i="82"/>
  <c r="AW488" i="82"/>
  <c r="X488" i="82" s="1"/>
  <c r="C488" i="82"/>
  <c r="AW484" i="82"/>
  <c r="X484" i="82" s="1"/>
  <c r="I481" i="82"/>
  <c r="AW480" i="82"/>
  <c r="X480" i="82" s="1"/>
  <c r="I475" i="82"/>
  <c r="C473" i="82"/>
  <c r="I471" i="82"/>
  <c r="AW470" i="82"/>
  <c r="X470" i="82" s="1"/>
  <c r="I468" i="82"/>
  <c r="AW467" i="82"/>
  <c r="X467" i="82" s="1"/>
  <c r="C467" i="82"/>
  <c r="C459" i="82"/>
  <c r="BD672" i="82"/>
  <c r="BD656" i="82"/>
  <c r="I485" i="82"/>
  <c r="I469" i="82"/>
  <c r="C464" i="82"/>
  <c r="BE485" i="82"/>
  <c r="I483" i="82"/>
  <c r="C481" i="82"/>
  <c r="I476" i="82"/>
  <c r="AW475" i="82"/>
  <c r="X475" i="82" s="1"/>
  <c r="C475" i="82"/>
  <c r="AW473" i="82"/>
  <c r="X473" i="82" s="1"/>
  <c r="C471" i="82"/>
  <c r="C468" i="82"/>
  <c r="I465" i="82"/>
  <c r="AW464" i="82"/>
  <c r="X464" i="82" s="1"/>
  <c r="I462" i="82"/>
  <c r="I457" i="82"/>
  <c r="BE655" i="82"/>
  <c r="BD488" i="82"/>
  <c r="C483" i="82"/>
  <c r="AW481" i="82"/>
  <c r="X481" i="82" s="1"/>
  <c r="C476" i="82"/>
  <c r="I466" i="82"/>
  <c r="AW465" i="82"/>
  <c r="X465" i="82" s="1"/>
  <c r="C465" i="82"/>
  <c r="C457" i="82"/>
  <c r="I653" i="82"/>
  <c r="AW485" i="82"/>
  <c r="X485" i="82" s="1"/>
  <c r="BD484" i="82"/>
  <c r="I477" i="82"/>
  <c r="I472" i="82"/>
  <c r="AW469" i="82"/>
  <c r="X469" i="82" s="1"/>
  <c r="I459" i="82"/>
  <c r="I453" i="82"/>
  <c r="I480" i="82"/>
  <c r="C477" i="82"/>
  <c r="C472" i="82"/>
  <c r="AW472" i="82"/>
  <c r="X472" i="82" s="1"/>
  <c r="C466" i="82"/>
  <c r="AW459" i="82"/>
  <c r="X459" i="82" s="1"/>
  <c r="C453" i="82"/>
  <c r="AW483" i="82"/>
  <c r="X483" i="82" s="1"/>
  <c r="AW466" i="82"/>
  <c r="X466" i="82" s="1"/>
  <c r="C461" i="82"/>
  <c r="I473" i="82"/>
  <c r="I460" i="82"/>
  <c r="AW457" i="82"/>
  <c r="X457" i="82" s="1"/>
  <c r="AW453" i="82"/>
  <c r="X453" i="82" s="1"/>
  <c r="BE484" i="82"/>
  <c r="C469" i="82"/>
  <c r="C455" i="82"/>
  <c r="I484" i="82"/>
  <c r="I467" i="82"/>
  <c r="BD485" i="82"/>
  <c r="I479" i="82"/>
  <c r="AW468" i="82"/>
  <c r="X468" i="82" s="1"/>
  <c r="AW461" i="82"/>
  <c r="X461" i="82" s="1"/>
  <c r="I463" i="82"/>
  <c r="BE488" i="82"/>
  <c r="I488" i="82"/>
  <c r="AW476" i="82"/>
  <c r="X476" i="82" s="1"/>
  <c r="AW471" i="82"/>
  <c r="X471" i="82" s="1"/>
  <c r="C656" i="82"/>
  <c r="I643" i="82"/>
  <c r="I672" i="82"/>
  <c r="I655" i="82"/>
  <c r="C653" i="82"/>
  <c r="C474" i="82"/>
  <c r="C646" i="82"/>
  <c r="C647" i="82"/>
  <c r="I454" i="82"/>
  <c r="C485" i="82"/>
  <c r="I646" i="82"/>
  <c r="C458" i="82"/>
  <c r="I470" i="82"/>
  <c r="I458" i="82"/>
  <c r="C648" i="82"/>
  <c r="I650" i="82"/>
  <c r="I645" i="82"/>
  <c r="I478" i="82"/>
  <c r="AW458" i="82"/>
  <c r="X458" i="82" s="1"/>
  <c r="AW474" i="82"/>
  <c r="X474" i="82" s="1"/>
  <c r="C470" i="82"/>
  <c r="C478" i="82"/>
  <c r="AW478" i="82"/>
  <c r="X478" i="82" s="1"/>
  <c r="AW482" i="82"/>
  <c r="X482" i="82" s="1"/>
  <c r="I651" i="82"/>
  <c r="C645" i="82"/>
  <c r="C652" i="82"/>
  <c r="C462" i="82"/>
  <c r="C650" i="82"/>
  <c r="I482" i="82"/>
  <c r="I647" i="82"/>
  <c r="I474" i="82"/>
  <c r="C482" i="82"/>
  <c r="AW462" i="82"/>
  <c r="X462" i="82" s="1"/>
  <c r="C655" i="82"/>
  <c r="I648" i="82"/>
  <c r="C651" i="82"/>
  <c r="BJ619" i="81"/>
  <c r="BI619" i="81"/>
  <c r="BJ618" i="81"/>
  <c r="BI618" i="81"/>
  <c r="BJ617" i="81"/>
  <c r="BI617" i="81"/>
  <c r="BJ613" i="81"/>
  <c r="BI613" i="81"/>
  <c r="X593" i="81"/>
  <c r="X585" i="81"/>
  <c r="X616" i="81"/>
  <c r="X606" i="81"/>
  <c r="X576" i="81"/>
  <c r="X587" i="81"/>
  <c r="X590" i="81"/>
  <c r="X601" i="81"/>
  <c r="X575" i="81"/>
  <c r="X597" i="81"/>
  <c r="X572" i="81"/>
  <c r="X583" i="81"/>
  <c r="X610" i="81"/>
  <c r="X579" i="81"/>
  <c r="X594" i="81"/>
  <c r="X580" i="81"/>
  <c r="X612" i="81"/>
  <c r="X614" i="81"/>
  <c r="X615" i="81"/>
  <c r="BI726" i="81"/>
  <c r="BI722" i="81"/>
  <c r="BI718" i="81"/>
  <c r="BI714" i="81"/>
  <c r="BI710" i="81"/>
  <c r="BI756" i="81"/>
  <c r="BI747" i="81"/>
  <c r="BI740" i="81"/>
  <c r="BI736" i="81"/>
  <c r="BI729" i="81"/>
  <c r="BI697" i="81"/>
  <c r="BI679" i="81"/>
  <c r="BI754" i="81"/>
  <c r="BI765" i="81"/>
  <c r="BI751" i="81"/>
  <c r="BI735" i="81"/>
  <c r="BI762" i="81"/>
  <c r="BI707" i="81"/>
  <c r="BI702" i="81"/>
  <c r="BI693" i="81"/>
  <c r="BI686" i="81"/>
  <c r="BI682" i="81"/>
  <c r="BJ725" i="81"/>
  <c r="BJ721" i="81"/>
  <c r="BJ717" i="81"/>
  <c r="BJ713" i="81"/>
  <c r="BJ742" i="81"/>
  <c r="BJ753" i="81"/>
  <c r="BJ746" i="81"/>
  <c r="BJ763" i="81"/>
  <c r="BJ734" i="81"/>
  <c r="BJ709" i="81"/>
  <c r="BJ694" i="81"/>
  <c r="BJ766" i="81"/>
  <c r="BJ745" i="81"/>
  <c r="BJ757" i="81"/>
  <c r="BJ750" i="81"/>
  <c r="BJ744" i="81"/>
  <c r="BJ703" i="81"/>
  <c r="BJ706" i="81"/>
  <c r="BJ701" i="81"/>
  <c r="BJ690" i="81"/>
  <c r="BJ685" i="81"/>
  <c r="BJ681" i="81"/>
  <c r="BI725" i="81"/>
  <c r="BI721" i="81"/>
  <c r="BI717" i="81"/>
  <c r="BI713" i="81"/>
  <c r="BI742" i="81"/>
  <c r="BI753" i="81"/>
  <c r="BI746" i="81"/>
  <c r="BI763" i="81"/>
  <c r="BI734" i="81"/>
  <c r="BI709" i="81"/>
  <c r="BI694" i="81"/>
  <c r="BI766" i="81"/>
  <c r="BI745" i="81"/>
  <c r="BI757" i="81"/>
  <c r="BI750" i="81"/>
  <c r="BI744" i="81"/>
  <c r="BI703" i="81"/>
  <c r="BI706" i="81"/>
  <c r="BI701" i="81"/>
  <c r="BI690" i="81"/>
  <c r="BI685" i="81"/>
  <c r="BI681" i="81"/>
  <c r="BJ728" i="81"/>
  <c r="BJ724" i="81"/>
  <c r="BJ720" i="81"/>
  <c r="BJ716" i="81"/>
  <c r="BJ712" i="81"/>
  <c r="BJ761" i="81"/>
  <c r="BJ752" i="81"/>
  <c r="BJ743" i="81"/>
  <c r="BJ739" i="81"/>
  <c r="BJ733" i="81"/>
  <c r="BJ689" i="81"/>
  <c r="BJ692" i="81"/>
  <c r="BJ759" i="81"/>
  <c r="BJ755" i="81"/>
  <c r="BJ764" i="81"/>
  <c r="BJ732" i="81"/>
  <c r="BJ698" i="81"/>
  <c r="BJ705" i="81"/>
  <c r="BJ700" i="81"/>
  <c r="BJ688" i="81"/>
  <c r="BJ684" i="81"/>
  <c r="BJ680" i="81"/>
  <c r="BI728" i="81"/>
  <c r="BI724" i="81"/>
  <c r="BI720" i="81"/>
  <c r="BI716" i="81"/>
  <c r="BI712" i="81"/>
  <c r="BI761" i="81"/>
  <c r="BI752" i="81"/>
  <c r="BI743" i="81"/>
  <c r="BI739" i="81"/>
  <c r="BI733" i="81"/>
  <c r="BI689" i="81"/>
  <c r="BI692" i="81"/>
  <c r="BI759" i="81"/>
  <c r="BI755" i="81"/>
  <c r="BI764" i="81"/>
  <c r="BI732" i="81"/>
  <c r="BI698" i="81"/>
  <c r="BI705" i="81"/>
  <c r="BI700" i="81"/>
  <c r="BI688" i="81"/>
  <c r="BI684" i="81"/>
  <c r="BI680" i="81"/>
  <c r="BI727" i="81"/>
  <c r="BI723" i="81"/>
  <c r="BI719" i="81"/>
  <c r="BI715" i="81"/>
  <c r="BI711" i="81"/>
  <c r="BI760" i="81"/>
  <c r="BI748" i="81"/>
  <c r="BI741" i="81"/>
  <c r="BI737" i="81"/>
  <c r="BI731" i="81"/>
  <c r="BI699" i="81"/>
  <c r="BI691" i="81"/>
  <c r="BI758" i="81"/>
  <c r="BI738" i="81"/>
  <c r="BI749" i="81"/>
  <c r="BI730" i="81"/>
  <c r="BI708" i="81"/>
  <c r="BI704" i="81"/>
  <c r="BI696" i="81"/>
  <c r="BI687" i="81"/>
  <c r="BI683" i="81"/>
  <c r="BI678" i="81"/>
  <c r="BJ726" i="81"/>
  <c r="BJ722" i="81"/>
  <c r="BJ718" i="81"/>
  <c r="BJ714" i="81"/>
  <c r="BJ710" i="81"/>
  <c r="BJ756" i="81"/>
  <c r="BJ747" i="81"/>
  <c r="BJ740" i="81"/>
  <c r="BJ736" i="81"/>
  <c r="BJ729" i="81"/>
  <c r="BJ697" i="81"/>
  <c r="BJ679" i="81"/>
  <c r="BJ754" i="81"/>
  <c r="BJ765" i="81"/>
  <c r="BJ751" i="81"/>
  <c r="BJ735" i="81"/>
  <c r="BJ762" i="81"/>
  <c r="BJ707" i="81"/>
  <c r="BJ702" i="81"/>
  <c r="BJ693" i="81"/>
  <c r="BJ686" i="81"/>
  <c r="BJ682" i="81"/>
  <c r="BJ723" i="81"/>
  <c r="BJ731" i="81"/>
  <c r="BJ708" i="81"/>
  <c r="BJ719" i="81"/>
  <c r="BJ699" i="81"/>
  <c r="BJ704" i="81"/>
  <c r="BJ715" i="81"/>
  <c r="BJ691" i="81"/>
  <c r="BJ696" i="81"/>
  <c r="BJ711" i="81"/>
  <c r="BJ687" i="81"/>
  <c r="BJ760" i="81"/>
  <c r="BJ758" i="81"/>
  <c r="BJ683" i="81"/>
  <c r="BJ748" i="81"/>
  <c r="BJ738" i="81"/>
  <c r="BJ678" i="81"/>
  <c r="BJ741" i="81"/>
  <c r="BJ749" i="81"/>
  <c r="BJ730" i="81"/>
  <c r="I792" i="82"/>
  <c r="C789" i="82"/>
  <c r="C787" i="82"/>
  <c r="AW782" i="82"/>
  <c r="X782" i="82" s="1"/>
  <c r="BD708" i="82"/>
  <c r="I701" i="82"/>
  <c r="C700" i="82"/>
  <c r="I786" i="82"/>
  <c r="AW784" i="82"/>
  <c r="X784" i="82" s="1"/>
  <c r="I783" i="82"/>
  <c r="C781" i="82"/>
  <c r="AW792" i="82"/>
  <c r="X792" i="82" s="1"/>
  <c r="I791" i="82"/>
  <c r="I788" i="82"/>
  <c r="C783" i="82"/>
  <c r="I780" i="82"/>
  <c r="I775" i="82"/>
  <c r="C785" i="82"/>
  <c r="AW783" i="82"/>
  <c r="X783" i="82" s="1"/>
  <c r="AW781" i="82"/>
  <c r="X781" i="82" s="1"/>
  <c r="BJ727" i="81"/>
  <c r="C791" i="82"/>
  <c r="AW788" i="82"/>
  <c r="X788" i="82" s="1"/>
  <c r="I782" i="82"/>
  <c r="I779" i="82"/>
  <c r="C775" i="82"/>
  <c r="I790" i="82"/>
  <c r="C702" i="82"/>
  <c r="I697" i="82"/>
  <c r="BE692" i="82"/>
  <c r="BE689" i="82"/>
  <c r="BE687" i="82"/>
  <c r="BE686" i="82"/>
  <c r="C560" i="82"/>
  <c r="C555" i="82"/>
  <c r="C553" i="82"/>
  <c r="C549" i="82"/>
  <c r="AW545" i="82"/>
  <c r="X545" i="82" s="1"/>
  <c r="I787" i="82"/>
  <c r="I784" i="82"/>
  <c r="C703" i="82"/>
  <c r="C696" i="82"/>
  <c r="BE694" i="82"/>
  <c r="BD692" i="82"/>
  <c r="BE690" i="82"/>
  <c r="BD689" i="82"/>
  <c r="C689" i="82"/>
  <c r="BD687" i="82"/>
  <c r="BD686" i="82"/>
  <c r="BE685" i="82"/>
  <c r="C782" i="82"/>
  <c r="C779" i="82"/>
  <c r="C701" i="82"/>
  <c r="I699" i="82"/>
  <c r="C697" i="82"/>
  <c r="BD694" i="82"/>
  <c r="C692" i="82"/>
  <c r="BD690" i="82"/>
  <c r="BD685" i="82"/>
  <c r="C681" i="82"/>
  <c r="I677" i="82"/>
  <c r="AW780" i="82"/>
  <c r="X780" i="82" s="1"/>
  <c r="BE695" i="82"/>
  <c r="BE693" i="82"/>
  <c r="BE688" i="82"/>
  <c r="I685" i="82"/>
  <c r="C679" i="82"/>
  <c r="C699" i="82"/>
  <c r="BD695" i="82"/>
  <c r="BD693" i="82"/>
  <c r="BE691" i="82"/>
  <c r="I690" i="82"/>
  <c r="BD688" i="82"/>
  <c r="I688" i="82"/>
  <c r="I687" i="82"/>
  <c r="BE708" i="82"/>
  <c r="I693" i="82"/>
  <c r="BD691" i="82"/>
  <c r="I691" i="82"/>
  <c r="I682" i="82"/>
  <c r="I680" i="82"/>
  <c r="BJ737" i="81"/>
  <c r="C708" i="82"/>
  <c r="C690" i="82"/>
  <c r="C688" i="82"/>
  <c r="C687" i="82"/>
  <c r="BE684" i="82"/>
  <c r="C680" i="82"/>
  <c r="I568" i="82"/>
  <c r="AW561" i="82"/>
  <c r="X561" i="82" s="1"/>
  <c r="C561" i="82"/>
  <c r="C559" i="82"/>
  <c r="I556" i="82"/>
  <c r="BD551" i="82"/>
  <c r="BE550" i="82"/>
  <c r="I550" i="82"/>
  <c r="AW549" i="82"/>
  <c r="X549" i="82" s="1"/>
  <c r="BE548" i="82"/>
  <c r="AW547" i="82"/>
  <c r="X547" i="82" s="1"/>
  <c r="BE541" i="82"/>
  <c r="I539" i="82"/>
  <c r="AW529" i="82"/>
  <c r="X529" i="82" s="1"/>
  <c r="BD550" i="82"/>
  <c r="BD548" i="82"/>
  <c r="I548" i="82"/>
  <c r="C547" i="82"/>
  <c r="C543" i="82"/>
  <c r="BD541" i="82"/>
  <c r="AW533" i="82"/>
  <c r="X533" i="82" s="1"/>
  <c r="C530" i="82"/>
  <c r="I696" i="82"/>
  <c r="C556" i="82"/>
  <c r="AW553" i="82"/>
  <c r="X553" i="82" s="1"/>
  <c r="AW551" i="82"/>
  <c r="X551" i="82" s="1"/>
  <c r="I544" i="82"/>
  <c r="AW543" i="82"/>
  <c r="X543" i="82" s="1"/>
  <c r="I532" i="82"/>
  <c r="AW526" i="82"/>
  <c r="X526" i="82" s="1"/>
  <c r="I525" i="82"/>
  <c r="BE558" i="82"/>
  <c r="I557" i="82"/>
  <c r="AW556" i="82"/>
  <c r="X556" i="82" s="1"/>
  <c r="I552" i="82"/>
  <c r="I551" i="82"/>
  <c r="AW550" i="82"/>
  <c r="X550" i="82" s="1"/>
  <c r="AW548" i="82"/>
  <c r="X548" i="82" s="1"/>
  <c r="C548" i="82"/>
  <c r="I546" i="82"/>
  <c r="AW541" i="82"/>
  <c r="X541" i="82" s="1"/>
  <c r="I540" i="82"/>
  <c r="C534" i="82"/>
  <c r="AW530" i="82"/>
  <c r="X530" i="82" s="1"/>
  <c r="I527" i="82"/>
  <c r="BD684" i="82"/>
  <c r="AW562" i="82"/>
  <c r="X562" i="82" s="1"/>
  <c r="BD561" i="82"/>
  <c r="C557" i="82"/>
  <c r="BE555" i="82"/>
  <c r="AW552" i="82"/>
  <c r="X552" i="82" s="1"/>
  <c r="C552" i="82"/>
  <c r="C551" i="82"/>
  <c r="BD549" i="82"/>
  <c r="BE547" i="82"/>
  <c r="I545" i="82"/>
  <c r="C540" i="82"/>
  <c r="C536" i="82"/>
  <c r="I529" i="82"/>
  <c r="AW525" i="82"/>
  <c r="X525" i="82" s="1"/>
  <c r="C682" i="82"/>
  <c r="I561" i="82"/>
  <c r="AW560" i="82"/>
  <c r="X560" i="82" s="1"/>
  <c r="AW558" i="82"/>
  <c r="X558" i="82" s="1"/>
  <c r="BD555" i="82"/>
  <c r="I553" i="82"/>
  <c r="BD547" i="82"/>
  <c r="AW546" i="82"/>
  <c r="X546" i="82" s="1"/>
  <c r="AW540" i="82"/>
  <c r="X540" i="82" s="1"/>
  <c r="I533" i="82"/>
  <c r="I543" i="82"/>
  <c r="C538" i="82"/>
  <c r="C526" i="82"/>
  <c r="AW544" i="82"/>
  <c r="X544" i="82" s="1"/>
  <c r="I549" i="82"/>
  <c r="C566" i="82"/>
  <c r="BD558" i="82"/>
  <c r="I542" i="82"/>
  <c r="AW538" i="82"/>
  <c r="X538" i="82" s="1"/>
  <c r="AW557" i="82"/>
  <c r="X557" i="82" s="1"/>
  <c r="I554" i="82"/>
  <c r="BE549" i="82"/>
  <c r="I547" i="82"/>
  <c r="AW534" i="82"/>
  <c r="X534" i="82" s="1"/>
  <c r="I560" i="82"/>
  <c r="AW554" i="82"/>
  <c r="X554" i="82" s="1"/>
  <c r="BE551" i="82"/>
  <c r="C544" i="82"/>
  <c r="BE561" i="82"/>
  <c r="C545" i="82"/>
  <c r="AW542" i="82"/>
  <c r="X542" i="82" s="1"/>
  <c r="I698" i="82"/>
  <c r="I703" i="82"/>
  <c r="I777" i="82"/>
  <c r="AW779" i="82"/>
  <c r="X779" i="82" s="1"/>
  <c r="AW791" i="82"/>
  <c r="X791" i="82" s="1"/>
  <c r="AW778" i="82"/>
  <c r="X778" i="82" s="1"/>
  <c r="AW790" i="82"/>
  <c r="X790" i="82" s="1"/>
  <c r="AW786" i="82"/>
  <c r="X786" i="82" s="1"/>
  <c r="AW528" i="82"/>
  <c r="X528" i="82" s="1"/>
  <c r="I559" i="82"/>
  <c r="I781" i="82"/>
  <c r="AW524" i="82"/>
  <c r="X524" i="82" s="1"/>
  <c r="I530" i="82"/>
  <c r="I526" i="82"/>
  <c r="AW787" i="82"/>
  <c r="X787" i="82" s="1"/>
  <c r="AW532" i="82"/>
  <c r="X532" i="82" s="1"/>
  <c r="I534" i="82"/>
  <c r="I570" i="82"/>
  <c r="I708" i="82"/>
  <c r="I702" i="82"/>
  <c r="I789" i="82"/>
  <c r="AW555" i="82"/>
  <c r="X555" i="82" s="1"/>
  <c r="I681" i="82"/>
  <c r="AW775" i="82"/>
  <c r="X775" i="82" s="1"/>
  <c r="C531" i="82"/>
  <c r="I531" i="82"/>
  <c r="I523" i="82"/>
  <c r="I566" i="82"/>
  <c r="I555" i="82"/>
  <c r="C541" i="82"/>
  <c r="I695" i="82"/>
  <c r="C684" i="82"/>
  <c r="I692" i="82"/>
  <c r="C539" i="82"/>
  <c r="I536" i="82"/>
  <c r="C542" i="82"/>
  <c r="AW566" i="82"/>
  <c r="X566" i="82" s="1"/>
  <c r="I563" i="82"/>
  <c r="I558" i="82"/>
  <c r="C694" i="82"/>
  <c r="I689" i="82"/>
  <c r="C695" i="82"/>
  <c r="AW523" i="82"/>
  <c r="X523" i="82" s="1"/>
  <c r="AW539" i="82"/>
  <c r="X539" i="82" s="1"/>
  <c r="AW536" i="82"/>
  <c r="X536" i="82" s="1"/>
  <c r="AW527" i="82"/>
  <c r="X527" i="82" s="1"/>
  <c r="C546" i="82"/>
  <c r="AW563" i="82"/>
  <c r="X563" i="82" s="1"/>
  <c r="I694" i="82"/>
  <c r="AW785" i="82"/>
  <c r="X785" i="82" s="1"/>
  <c r="C691" i="82"/>
  <c r="C523" i="82"/>
  <c r="I571" i="82"/>
  <c r="I573" i="82"/>
  <c r="C550" i="82"/>
  <c r="C686" i="82"/>
  <c r="I683" i="82"/>
  <c r="I774" i="82"/>
  <c r="C786" i="82"/>
  <c r="C788" i="82"/>
  <c r="I686" i="82"/>
  <c r="C685" i="82"/>
  <c r="I785" i="82"/>
  <c r="C524" i="82"/>
  <c r="I524" i="82"/>
  <c r="C571" i="82"/>
  <c r="C554" i="82"/>
  <c r="C558" i="82"/>
  <c r="AW568" i="82"/>
  <c r="X568" i="82" s="1"/>
  <c r="I684" i="82"/>
  <c r="I538" i="82"/>
  <c r="AW531" i="82"/>
  <c r="X531" i="82" s="1"/>
  <c r="C527" i="82"/>
  <c r="I541" i="82"/>
  <c r="C525" i="82"/>
  <c r="I562" i="82"/>
  <c r="AW559" i="82"/>
  <c r="X559" i="82" s="1"/>
  <c r="C568" i="82"/>
  <c r="C693" i="82"/>
  <c r="C778" i="82"/>
  <c r="AW789" i="82"/>
  <c r="X789" i="82" s="1"/>
  <c r="C532" i="82"/>
  <c r="C528" i="82"/>
  <c r="I528" i="82"/>
  <c r="C529" i="82"/>
  <c r="C562" i="82"/>
  <c r="C563" i="82"/>
  <c r="I700" i="82"/>
  <c r="I778" i="82"/>
  <c r="AW777" i="82"/>
  <c r="X777" i="82" s="1"/>
  <c r="C780" i="82"/>
  <c r="C784" i="82"/>
  <c r="C677" i="82"/>
  <c r="C704" i="82"/>
  <c r="AW776" i="82"/>
  <c r="X776" i="82" s="1"/>
  <c r="C792" i="82"/>
  <c r="C533" i="82"/>
  <c r="C683" i="82"/>
  <c r="AW774" i="82"/>
  <c r="X774" i="82" s="1"/>
  <c r="I679" i="82"/>
  <c r="I704" i="82"/>
  <c r="I776" i="82"/>
  <c r="C776" i="82"/>
  <c r="C790" i="82"/>
  <c r="C698" i="82"/>
  <c r="C774" i="82"/>
  <c r="C777" i="82"/>
  <c r="X723" i="81"/>
  <c r="X711" i="81"/>
  <c r="X719" i="81"/>
  <c r="X720" i="81"/>
  <c r="X712" i="81"/>
  <c r="X721" i="81"/>
  <c r="X710" i="81"/>
  <c r="X714" i="81"/>
  <c r="X715" i="81"/>
  <c r="BJ695" i="81"/>
  <c r="BI695" i="81"/>
  <c r="X750" i="81"/>
  <c r="X680" i="81"/>
  <c r="X685" i="81"/>
  <c r="X688" i="81"/>
  <c r="X762" i="81"/>
  <c r="X730" i="81"/>
  <c r="X751" i="81"/>
  <c r="X744" i="81"/>
  <c r="X765" i="81"/>
  <c r="X749" i="81"/>
  <c r="X755" i="81"/>
  <c r="X682" i="81"/>
  <c r="X687" i="81"/>
  <c r="X701" i="81"/>
  <c r="X705" i="81"/>
  <c r="X764" i="81"/>
  <c r="X683" i="81"/>
  <c r="X738" i="81"/>
  <c r="X732" i="81"/>
  <c r="X757" i="81"/>
  <c r="X686" i="81"/>
  <c r="X678" i="81"/>
  <c r="X681" i="81"/>
  <c r="AA11" i="58" l="1"/>
  <c r="AB10" i="58"/>
  <c r="AB9" i="58"/>
  <c r="AA18" i="58"/>
  <c r="AB11" i="58"/>
  <c r="AB15" i="58"/>
  <c r="AB14" i="58"/>
  <c r="AA16" i="58"/>
  <c r="AB18" i="58"/>
  <c r="AA13" i="58"/>
  <c r="AB3" i="58"/>
  <c r="AA5" i="58"/>
  <c r="AA4" i="58"/>
  <c r="AA6" i="58"/>
  <c r="AB4" i="58"/>
  <c r="AB16" i="58"/>
  <c r="AB19" i="58"/>
  <c r="AB6" i="58"/>
  <c r="AA12" i="58"/>
  <c r="AB5" i="58"/>
  <c r="AA20" i="58"/>
  <c r="AA21" i="58"/>
  <c r="AB20" i="58"/>
  <c r="AB21" i="58"/>
  <c r="AA3" i="58"/>
  <c r="AA757" i="81"/>
  <c r="AK757" i="81" s="1"/>
  <c r="R757" i="81"/>
  <c r="N446" i="52" s="1"/>
  <c r="AO757" i="81"/>
  <c r="AP757" i="81" s="1"/>
  <c r="AA755" i="81"/>
  <c r="AK755" i="81" s="1"/>
  <c r="AO755" i="81"/>
  <c r="AP755" i="81" s="1"/>
  <c r="R755" i="81"/>
  <c r="N556" i="52" s="1"/>
  <c r="AA762" i="81"/>
  <c r="AK762" i="81" s="1"/>
  <c r="R762" i="81"/>
  <c r="AO762" i="81"/>
  <c r="AP762" i="81" s="1"/>
  <c r="R777" i="82"/>
  <c r="AA777" i="82"/>
  <c r="AJ777" i="82" s="1"/>
  <c r="AN777" i="82"/>
  <c r="AO777" i="82" s="1"/>
  <c r="R785" i="82"/>
  <c r="AA785" i="82"/>
  <c r="AJ785" i="82" s="1"/>
  <c r="AN785" i="82"/>
  <c r="AO785" i="82" s="1"/>
  <c r="AA540" i="82"/>
  <c r="AJ540" i="82" s="1"/>
  <c r="R540" i="82"/>
  <c r="AN540" i="82"/>
  <c r="AO540" i="82" s="1"/>
  <c r="R550" i="82"/>
  <c r="AA550" i="82"/>
  <c r="AJ550" i="82" s="1"/>
  <c r="AN550" i="82"/>
  <c r="AO550" i="82" s="1"/>
  <c r="AA533" i="82"/>
  <c r="AJ533" i="82" s="1"/>
  <c r="R533" i="82"/>
  <c r="AN533" i="82"/>
  <c r="AO533" i="82" s="1"/>
  <c r="AA587" i="81"/>
  <c r="AK587" i="81" s="1"/>
  <c r="AO587" i="81"/>
  <c r="AP587" i="81" s="1"/>
  <c r="R587" i="81"/>
  <c r="N739" i="52" s="1"/>
  <c r="R466" i="82"/>
  <c r="AA466" i="82"/>
  <c r="AJ466" i="82" s="1"/>
  <c r="AN466" i="82"/>
  <c r="AO466" i="82" s="1"/>
  <c r="R473" i="82"/>
  <c r="AA473" i="82"/>
  <c r="AJ473" i="82" s="1"/>
  <c r="AN473" i="82"/>
  <c r="AO473" i="82" s="1"/>
  <c r="R470" i="82"/>
  <c r="AA470" i="82"/>
  <c r="AJ470" i="82" s="1"/>
  <c r="AN470" i="82"/>
  <c r="AO470" i="82" s="1"/>
  <c r="AA488" i="82"/>
  <c r="AJ488" i="82" s="1"/>
  <c r="AN488" i="82"/>
  <c r="AO488" i="82" s="1"/>
  <c r="R488" i="82"/>
  <c r="R415" i="82"/>
  <c r="AA415" i="82"/>
  <c r="AJ415" i="82" s="1"/>
  <c r="AN415" i="82"/>
  <c r="AO415" i="82" s="1"/>
  <c r="R330" i="82"/>
  <c r="AN330" i="82"/>
  <c r="AO330" i="82" s="1"/>
  <c r="AA330" i="82"/>
  <c r="AJ330" i="82" s="1"/>
  <c r="AN399" i="82"/>
  <c r="AO399" i="82" s="1"/>
  <c r="R399" i="82"/>
  <c r="AA399" i="82"/>
  <c r="AJ399" i="82" s="1"/>
  <c r="R644" i="82"/>
  <c r="AA644" i="82"/>
  <c r="AJ644" i="82" s="1"/>
  <c r="AN644" i="82"/>
  <c r="AO644" i="82" s="1"/>
  <c r="AN393" i="82"/>
  <c r="AO393" i="82" s="1"/>
  <c r="AA393" i="82"/>
  <c r="AJ393" i="82" s="1"/>
  <c r="R393" i="82"/>
  <c r="AA414" i="82"/>
  <c r="AJ414" i="82" s="1"/>
  <c r="R414" i="82"/>
  <c r="AN414" i="82"/>
  <c r="AO414" i="82" s="1"/>
  <c r="AA345" i="82"/>
  <c r="AJ345" i="82" s="1"/>
  <c r="R345" i="82"/>
  <c r="AN345" i="82"/>
  <c r="AO345" i="82" s="1"/>
  <c r="R344" i="82"/>
  <c r="AA344" i="82"/>
  <c r="AJ344" i="82" s="1"/>
  <c r="AN344" i="82"/>
  <c r="AO344" i="82" s="1"/>
  <c r="R362" i="82"/>
  <c r="AA362" i="82"/>
  <c r="AJ362" i="82" s="1"/>
  <c r="AN362" i="82"/>
  <c r="AO362" i="82" s="1"/>
  <c r="AA434" i="82"/>
  <c r="AJ434" i="82" s="1"/>
  <c r="R434" i="82"/>
  <c r="AN434" i="82"/>
  <c r="AO434" i="82" s="1"/>
  <c r="AA331" i="82"/>
  <c r="AJ331" i="82" s="1"/>
  <c r="R331" i="82"/>
  <c r="AN331" i="82"/>
  <c r="AO331" i="82" s="1"/>
  <c r="R357" i="82"/>
  <c r="AA357" i="82"/>
  <c r="AJ357" i="82" s="1"/>
  <c r="AN357" i="82"/>
  <c r="AO357" i="82" s="1"/>
  <c r="R400" i="82"/>
  <c r="AA400" i="82"/>
  <c r="AJ400" i="82" s="1"/>
  <c r="AN400" i="82"/>
  <c r="AO400" i="82" s="1"/>
  <c r="R364" i="82"/>
  <c r="AA364" i="82"/>
  <c r="AJ364" i="82" s="1"/>
  <c r="AN364" i="82"/>
  <c r="AO364" i="82" s="1"/>
  <c r="R361" i="82"/>
  <c r="AA361" i="82"/>
  <c r="AJ361" i="82" s="1"/>
  <c r="AN361" i="82"/>
  <c r="AO361" i="82" s="1"/>
  <c r="R380" i="82"/>
  <c r="AA380" i="82"/>
  <c r="AJ380" i="82" s="1"/>
  <c r="AN380" i="82"/>
  <c r="AO380" i="82" s="1"/>
  <c r="R430" i="82"/>
  <c r="AA430" i="82"/>
  <c r="AJ430" i="82" s="1"/>
  <c r="AN430" i="82"/>
  <c r="AO430" i="82" s="1"/>
  <c r="R379" i="82"/>
  <c r="AA379" i="82"/>
  <c r="AJ379" i="82" s="1"/>
  <c r="AN379" i="82"/>
  <c r="AO379" i="82" s="1"/>
  <c r="AA411" i="81"/>
  <c r="AK411" i="81" s="1"/>
  <c r="R411" i="81"/>
  <c r="AO411" i="81"/>
  <c r="AP411" i="81" s="1"/>
  <c r="R409" i="81"/>
  <c r="AA409" i="81"/>
  <c r="AK409" i="81" s="1"/>
  <c r="AO409" i="81"/>
  <c r="AP409" i="81" s="1"/>
  <c r="R386" i="81"/>
  <c r="N733" i="52" s="1"/>
  <c r="AA386" i="81"/>
  <c r="AK386" i="81" s="1"/>
  <c r="AO386" i="81"/>
  <c r="AP386" i="81" s="1"/>
  <c r="R774" i="81"/>
  <c r="AA774" i="81"/>
  <c r="AK774" i="81" s="1"/>
  <c r="AO774" i="81"/>
  <c r="AP774" i="81" s="1"/>
  <c r="R301" i="82"/>
  <c r="AN301" i="82"/>
  <c r="AO301" i="82" s="1"/>
  <c r="AA301" i="82"/>
  <c r="AJ301" i="82" s="1"/>
  <c r="R716" i="82"/>
  <c r="AA716" i="82"/>
  <c r="AJ716" i="82" s="1"/>
  <c r="AN716" i="82"/>
  <c r="AO716" i="82" s="1"/>
  <c r="AN624" i="82"/>
  <c r="AO624" i="82" s="1"/>
  <c r="AA624" i="82"/>
  <c r="AJ624" i="82" s="1"/>
  <c r="R624" i="82"/>
  <c r="AN279" i="82"/>
  <c r="AO279" i="82" s="1"/>
  <c r="R279" i="82"/>
  <c r="AA279" i="82"/>
  <c r="AJ279" i="82" s="1"/>
  <c r="AA638" i="82"/>
  <c r="AJ638" i="82" s="1"/>
  <c r="R638" i="82"/>
  <c r="AN638" i="82"/>
  <c r="AO638" i="82" s="1"/>
  <c r="R257" i="82"/>
  <c r="AN257" i="82"/>
  <c r="AO257" i="82" s="1"/>
  <c r="AA257" i="82"/>
  <c r="AJ257" i="82" s="1"/>
  <c r="R617" i="82"/>
  <c r="AA617" i="82"/>
  <c r="AJ617" i="82" s="1"/>
  <c r="AN617" i="82"/>
  <c r="AO617" i="82" s="1"/>
  <c r="R275" i="82"/>
  <c r="AA275" i="82"/>
  <c r="AJ275" i="82" s="1"/>
  <c r="AN275" i="82"/>
  <c r="AO275" i="82" s="1"/>
  <c r="R640" i="82"/>
  <c r="AN640" i="82"/>
  <c r="AO640" i="82" s="1"/>
  <c r="AA640" i="82"/>
  <c r="AJ640" i="82" s="1"/>
  <c r="R295" i="82"/>
  <c r="AA295" i="82"/>
  <c r="AJ295" i="82" s="1"/>
  <c r="AN295" i="82"/>
  <c r="AO295" i="82" s="1"/>
  <c r="R575" i="82"/>
  <c r="AA575" i="82"/>
  <c r="AJ575" i="82" s="1"/>
  <c r="AN575" i="82"/>
  <c r="AO575" i="82" s="1"/>
  <c r="R263" i="82"/>
  <c r="AN263" i="82"/>
  <c r="AO263" i="82" s="1"/>
  <c r="AA263" i="82"/>
  <c r="AJ263" i="82" s="1"/>
  <c r="R296" i="82"/>
  <c r="AA296" i="82"/>
  <c r="AJ296" i="82" s="1"/>
  <c r="AN296" i="82"/>
  <c r="AO296" i="82" s="1"/>
  <c r="AA266" i="82"/>
  <c r="AJ266" i="82" s="1"/>
  <c r="R266" i="82"/>
  <c r="AN266" i="82"/>
  <c r="AO266" i="82" s="1"/>
  <c r="R260" i="82"/>
  <c r="AA260" i="82"/>
  <c r="AJ260" i="82" s="1"/>
  <c r="AN260" i="82"/>
  <c r="AO260" i="82" s="1"/>
  <c r="R315" i="82"/>
  <c r="AA315" i="82"/>
  <c r="AJ315" i="82" s="1"/>
  <c r="AN315" i="82"/>
  <c r="AO315" i="82" s="1"/>
  <c r="R261" i="82"/>
  <c r="AA261" i="82"/>
  <c r="AJ261" i="82" s="1"/>
  <c r="AN261" i="82"/>
  <c r="AO261" i="82" s="1"/>
  <c r="AA294" i="82"/>
  <c r="AJ294" i="82" s="1"/>
  <c r="R294" i="82"/>
  <c r="AN294" i="82"/>
  <c r="AO294" i="82" s="1"/>
  <c r="AA259" i="82"/>
  <c r="AJ259" i="82" s="1"/>
  <c r="R259" i="82"/>
  <c r="AN259" i="82"/>
  <c r="AO259" i="82" s="1"/>
  <c r="AA621" i="82"/>
  <c r="AJ621" i="82" s="1"/>
  <c r="R621" i="82"/>
  <c r="AN621" i="82"/>
  <c r="AO621" i="82" s="1"/>
  <c r="AA707" i="82"/>
  <c r="AJ707" i="82" s="1"/>
  <c r="R707" i="82"/>
  <c r="AN707" i="82"/>
  <c r="AO707" i="82" s="1"/>
  <c r="AA641" i="81"/>
  <c r="AK641" i="81" s="1"/>
  <c r="R641" i="81"/>
  <c r="N111" i="52" s="1"/>
  <c r="AO641" i="81"/>
  <c r="AP641" i="81" s="1"/>
  <c r="AA504" i="82"/>
  <c r="AJ504" i="82" s="1"/>
  <c r="R504" i="82"/>
  <c r="AN504" i="82"/>
  <c r="AO504" i="82" s="1"/>
  <c r="AA495" i="82"/>
  <c r="AJ495" i="82" s="1"/>
  <c r="R495" i="82"/>
  <c r="AN495" i="82"/>
  <c r="AO495" i="82" s="1"/>
  <c r="AA491" i="82"/>
  <c r="AJ491" i="82" s="1"/>
  <c r="R491" i="82"/>
  <c r="AN491" i="82"/>
  <c r="AO491" i="82" s="1"/>
  <c r="R779" i="81"/>
  <c r="AA779" i="81"/>
  <c r="AK779" i="81" s="1"/>
  <c r="AO779" i="81"/>
  <c r="AP779" i="81" s="1"/>
  <c r="AA780" i="81"/>
  <c r="AK780" i="81" s="1"/>
  <c r="R780" i="81"/>
  <c r="AO780" i="81"/>
  <c r="AP780" i="81" s="1"/>
  <c r="R715" i="82"/>
  <c r="AA715" i="82"/>
  <c r="AJ715" i="82" s="1"/>
  <c r="AN715" i="82"/>
  <c r="AO715" i="82" s="1"/>
  <c r="AA676" i="82"/>
  <c r="AJ676" i="82" s="1"/>
  <c r="R676" i="82"/>
  <c r="AN676" i="82"/>
  <c r="AO676" i="82" s="1"/>
  <c r="AA514" i="82"/>
  <c r="AJ514" i="82" s="1"/>
  <c r="AN514" i="82"/>
  <c r="AO514" i="82" s="1"/>
  <c r="R514" i="82"/>
  <c r="AA537" i="82"/>
  <c r="AJ537" i="82" s="1"/>
  <c r="R537" i="82"/>
  <c r="AN537" i="82"/>
  <c r="AO537" i="82" s="1"/>
  <c r="R78" i="81"/>
  <c r="AA78" i="81"/>
  <c r="AK78" i="81" s="1"/>
  <c r="AO78" i="81"/>
  <c r="AP78" i="81" s="1"/>
  <c r="AA92" i="81"/>
  <c r="AK92" i="81" s="1"/>
  <c r="AO92" i="81"/>
  <c r="AP92" i="81" s="1"/>
  <c r="R92" i="81"/>
  <c r="R119" i="81"/>
  <c r="AA119" i="81"/>
  <c r="AK119" i="81" s="1"/>
  <c r="AO119" i="81"/>
  <c r="AP119" i="81" s="1"/>
  <c r="R176" i="81"/>
  <c r="N882" i="52" s="1"/>
  <c r="AO176" i="81"/>
  <c r="AP176" i="81" s="1"/>
  <c r="AA176" i="81"/>
  <c r="AK176" i="81" s="1"/>
  <c r="R79" i="81"/>
  <c r="AO79" i="81"/>
  <c r="AP79" i="81" s="1"/>
  <c r="AA79" i="81"/>
  <c r="AK79" i="81" s="1"/>
  <c r="R288" i="81"/>
  <c r="AA288" i="81"/>
  <c r="AK288" i="81" s="1"/>
  <c r="AO288" i="81"/>
  <c r="AP288" i="81" s="1"/>
  <c r="AA141" i="81"/>
  <c r="AK141" i="81" s="1"/>
  <c r="R141" i="81"/>
  <c r="N191" i="52" s="1"/>
  <c r="AO141" i="81"/>
  <c r="AP141" i="81" s="1"/>
  <c r="AA274" i="81"/>
  <c r="AK274" i="81" s="1"/>
  <c r="AO274" i="81"/>
  <c r="AP274" i="81" s="1"/>
  <c r="R274" i="81"/>
  <c r="R147" i="81"/>
  <c r="AO147" i="81"/>
  <c r="AP147" i="81" s="1"/>
  <c r="AA147" i="81"/>
  <c r="AK147" i="81" s="1"/>
  <c r="AO220" i="81"/>
  <c r="AP220" i="81" s="1"/>
  <c r="R220" i="81"/>
  <c r="AK220" i="81"/>
  <c r="AA210" i="81"/>
  <c r="AK210" i="81" s="1"/>
  <c r="AO210" i="81"/>
  <c r="AP210" i="81" s="1"/>
  <c r="R210" i="81"/>
  <c r="R237" i="81"/>
  <c r="AO237" i="81"/>
  <c r="AP237" i="81" s="1"/>
  <c r="AA237" i="81"/>
  <c r="AK237" i="81" s="1"/>
  <c r="AA33" i="81"/>
  <c r="AK33" i="81" s="1"/>
  <c r="R33" i="81"/>
  <c r="AO33" i="81"/>
  <c r="AP33" i="81" s="1"/>
  <c r="R290" i="81"/>
  <c r="N189" i="52" s="1"/>
  <c r="AA290" i="81"/>
  <c r="AK290" i="81" s="1"/>
  <c r="AO290" i="81"/>
  <c r="AP290" i="81" s="1"/>
  <c r="R16" i="81"/>
  <c r="AA16" i="81"/>
  <c r="AK16" i="81" s="1"/>
  <c r="AO16" i="81"/>
  <c r="AP16" i="81" s="1"/>
  <c r="R241" i="81"/>
  <c r="AA241" i="81"/>
  <c r="AK241" i="81" s="1"/>
  <c r="AO241" i="81"/>
  <c r="AP241" i="81" s="1"/>
  <c r="AA25" i="81"/>
  <c r="AK25" i="81" s="1"/>
  <c r="R25" i="81"/>
  <c r="N527" i="52" s="1"/>
  <c r="AO25" i="81"/>
  <c r="AP25" i="81" s="1"/>
  <c r="R279" i="81"/>
  <c r="N418" i="52" s="1"/>
  <c r="AA279" i="81"/>
  <c r="AK279" i="81" s="1"/>
  <c r="AO279" i="81"/>
  <c r="AP279" i="81" s="1"/>
  <c r="R209" i="81"/>
  <c r="AO209" i="81"/>
  <c r="AP209" i="81" s="1"/>
  <c r="AA209" i="81"/>
  <c r="AK209" i="81" s="1"/>
  <c r="AA31" i="81"/>
  <c r="AK31" i="81" s="1"/>
  <c r="AO31" i="81"/>
  <c r="AP31" i="81" s="1"/>
  <c r="R31" i="81"/>
  <c r="AA311" i="81"/>
  <c r="AK311" i="81" s="1"/>
  <c r="AO311" i="81"/>
  <c r="AP311" i="81" s="1"/>
  <c r="R311" i="81"/>
  <c r="R117" i="81"/>
  <c r="N559" i="52" s="1"/>
  <c r="AO117" i="81"/>
  <c r="AP117" i="81" s="1"/>
  <c r="AA117" i="81"/>
  <c r="AK117" i="81" s="1"/>
  <c r="AA29" i="81"/>
  <c r="AK29" i="81" s="1"/>
  <c r="R29" i="81"/>
  <c r="N1427" i="52" s="1"/>
  <c r="AO29" i="81"/>
  <c r="AP29" i="81" s="1"/>
  <c r="R189" i="82"/>
  <c r="AN189" i="82"/>
  <c r="AO189" i="82" s="1"/>
  <c r="AA189" i="82"/>
  <c r="AJ189" i="82" s="1"/>
  <c r="R226" i="82"/>
  <c r="AN226" i="82"/>
  <c r="AO226" i="82" s="1"/>
  <c r="AA226" i="82"/>
  <c r="AJ226" i="82" s="1"/>
  <c r="R743" i="82"/>
  <c r="AA743" i="82"/>
  <c r="AJ743" i="82" s="1"/>
  <c r="AN743" i="82"/>
  <c r="AO743" i="82" s="1"/>
  <c r="R158" i="82"/>
  <c r="AA158" i="82"/>
  <c r="AJ158" i="82" s="1"/>
  <c r="AN158" i="82"/>
  <c r="AO158" i="82" s="1"/>
  <c r="AA124" i="82"/>
  <c r="AJ124" i="82" s="1"/>
  <c r="R124" i="82"/>
  <c r="AN124" i="82"/>
  <c r="AO124" i="82" s="1"/>
  <c r="AA611" i="82"/>
  <c r="AJ611" i="82" s="1"/>
  <c r="AN611" i="82"/>
  <c r="AO611" i="82" s="1"/>
  <c r="R611" i="82"/>
  <c r="R754" i="82"/>
  <c r="AA754" i="82"/>
  <c r="AJ754" i="82" s="1"/>
  <c r="AN754" i="82"/>
  <c r="AO754" i="82" s="1"/>
  <c r="AA201" i="82"/>
  <c r="AJ201" i="82" s="1"/>
  <c r="R201" i="82"/>
  <c r="AN201" i="82"/>
  <c r="AO201" i="82" s="1"/>
  <c r="R756" i="82"/>
  <c r="AA756" i="82"/>
  <c r="AJ756" i="82" s="1"/>
  <c r="AN756" i="82"/>
  <c r="AO756" i="82" s="1"/>
  <c r="R173" i="82"/>
  <c r="AA173" i="82"/>
  <c r="AJ173" i="82" s="1"/>
  <c r="AN173" i="82"/>
  <c r="AO173" i="82" s="1"/>
  <c r="AA196" i="82"/>
  <c r="AJ196" i="82" s="1"/>
  <c r="R196" i="82"/>
  <c r="AN196" i="82"/>
  <c r="AO196" i="82" s="1"/>
  <c r="R15" i="82"/>
  <c r="AN15" i="82"/>
  <c r="AO15" i="82" s="1"/>
  <c r="AA15" i="82"/>
  <c r="AJ15" i="82" s="1"/>
  <c r="AA126" i="82"/>
  <c r="AJ126" i="82" s="1"/>
  <c r="R126" i="82"/>
  <c r="AN126" i="82"/>
  <c r="AO126" i="82" s="1"/>
  <c r="R255" i="82"/>
  <c r="AN255" i="82"/>
  <c r="AO255" i="82" s="1"/>
  <c r="AA255" i="82"/>
  <c r="AJ255" i="82" s="1"/>
  <c r="R71" i="82"/>
  <c r="AN71" i="82"/>
  <c r="AO71" i="82" s="1"/>
  <c r="AA71" i="82"/>
  <c r="AJ71" i="82" s="1"/>
  <c r="R115" i="82"/>
  <c r="AA115" i="82"/>
  <c r="AJ115" i="82" s="1"/>
  <c r="AN115" i="82"/>
  <c r="AO115" i="82" s="1"/>
  <c r="AA186" i="82"/>
  <c r="AJ186" i="82" s="1"/>
  <c r="R186" i="82"/>
  <c r="AN186" i="82"/>
  <c r="AO186" i="82" s="1"/>
  <c r="R79" i="82"/>
  <c r="AN79" i="82"/>
  <c r="AO79" i="82" s="1"/>
  <c r="AA79" i="82"/>
  <c r="AJ79" i="82" s="1"/>
  <c r="R35" i="82"/>
  <c r="AN35" i="82"/>
  <c r="AO35" i="82" s="1"/>
  <c r="AA35" i="82"/>
  <c r="AJ35" i="82" s="1"/>
  <c r="R103" i="82"/>
  <c r="AA103" i="82"/>
  <c r="AJ103" i="82" s="1"/>
  <c r="AN103" i="82"/>
  <c r="AO103" i="82" s="1"/>
  <c r="AA170" i="82"/>
  <c r="AJ170" i="82" s="1"/>
  <c r="R170" i="82"/>
  <c r="AN170" i="82"/>
  <c r="AO170" i="82" s="1"/>
  <c r="AA202" i="82"/>
  <c r="AJ202" i="82" s="1"/>
  <c r="AN202" i="82"/>
  <c r="AO202" i="82" s="1"/>
  <c r="R202" i="82"/>
  <c r="AA135" i="82"/>
  <c r="AJ135" i="82" s="1"/>
  <c r="R135" i="82"/>
  <c r="AN135" i="82"/>
  <c r="AO135" i="82" s="1"/>
  <c r="R34" i="82"/>
  <c r="AA34" i="82"/>
  <c r="AJ34" i="82" s="1"/>
  <c r="AN34" i="82"/>
  <c r="AO34" i="82" s="1"/>
  <c r="AA164" i="82"/>
  <c r="AJ164" i="82" s="1"/>
  <c r="R164" i="82"/>
  <c r="AN164" i="82"/>
  <c r="AO164" i="82" s="1"/>
  <c r="AA223" i="82"/>
  <c r="AJ223" i="82" s="1"/>
  <c r="R223" i="82"/>
  <c r="AN223" i="82"/>
  <c r="AO223" i="82" s="1"/>
  <c r="AA152" i="82"/>
  <c r="AJ152" i="82" s="1"/>
  <c r="R152" i="82"/>
  <c r="AN152" i="82"/>
  <c r="AO152" i="82" s="1"/>
  <c r="R4" i="82"/>
  <c r="AA4" i="82"/>
  <c r="AJ4" i="82" s="1"/>
  <c r="AN4" i="82"/>
  <c r="AO4" i="82" s="1"/>
  <c r="AN21" i="82"/>
  <c r="AO21" i="82" s="1"/>
  <c r="AA21" i="82"/>
  <c r="AJ21" i="82" s="1"/>
  <c r="R21" i="82"/>
  <c r="AA3" i="82"/>
  <c r="AJ3" i="82" s="1"/>
  <c r="R3" i="82"/>
  <c r="AN3" i="82"/>
  <c r="AO3" i="82" s="1"/>
  <c r="AA78" i="82"/>
  <c r="AJ78" i="82" s="1"/>
  <c r="R78" i="82"/>
  <c r="AN78" i="82"/>
  <c r="AO78" i="82" s="1"/>
  <c r="R26" i="82"/>
  <c r="AA26" i="82"/>
  <c r="AJ26" i="82" s="1"/>
  <c r="AN26" i="82"/>
  <c r="AO26" i="82" s="1"/>
  <c r="AA44" i="82"/>
  <c r="AJ44" i="82" s="1"/>
  <c r="AN44" i="82"/>
  <c r="AO44" i="82" s="1"/>
  <c r="R44" i="82"/>
  <c r="AA60" i="82"/>
  <c r="AJ60" i="82" s="1"/>
  <c r="R60" i="82"/>
  <c r="AN60" i="82"/>
  <c r="AO60" i="82" s="1"/>
  <c r="R149" i="82"/>
  <c r="AA149" i="82"/>
  <c r="AJ149" i="82" s="1"/>
  <c r="AN149" i="82"/>
  <c r="AO149" i="82" s="1"/>
  <c r="R159" i="82"/>
  <c r="AA159" i="82"/>
  <c r="AJ159" i="82" s="1"/>
  <c r="AN159" i="82"/>
  <c r="AO159" i="82" s="1"/>
  <c r="R222" i="82"/>
  <c r="AA222" i="82"/>
  <c r="AJ222" i="82" s="1"/>
  <c r="AN222" i="82"/>
  <c r="AO222" i="82" s="1"/>
  <c r="R74" i="82"/>
  <c r="AA74" i="82"/>
  <c r="AJ74" i="82" s="1"/>
  <c r="AN74" i="82"/>
  <c r="AO74" i="82" s="1"/>
  <c r="R245" i="82"/>
  <c r="AA245" i="82"/>
  <c r="AJ245" i="82" s="1"/>
  <c r="AN245" i="82"/>
  <c r="AO245" i="82" s="1"/>
  <c r="R250" i="82"/>
  <c r="AA250" i="82"/>
  <c r="AJ250" i="82" s="1"/>
  <c r="AN250" i="82"/>
  <c r="AO250" i="82" s="1"/>
  <c r="R225" i="82"/>
  <c r="AA225" i="82"/>
  <c r="AJ225" i="82" s="1"/>
  <c r="AN225" i="82"/>
  <c r="AO225" i="82" s="1"/>
  <c r="AA701" i="81"/>
  <c r="AK701" i="81" s="1"/>
  <c r="AO701" i="81"/>
  <c r="AP701" i="81" s="1"/>
  <c r="R701" i="81"/>
  <c r="R730" i="81"/>
  <c r="N929" i="52" s="1"/>
  <c r="AA730" i="81"/>
  <c r="AK730" i="81" s="1"/>
  <c r="AO730" i="81"/>
  <c r="AP730" i="81" s="1"/>
  <c r="R789" i="82"/>
  <c r="AN789" i="82"/>
  <c r="AO789" i="82" s="1"/>
  <c r="AA789" i="82"/>
  <c r="AJ789" i="82" s="1"/>
  <c r="R528" i="82"/>
  <c r="AA528" i="82"/>
  <c r="AJ528" i="82" s="1"/>
  <c r="AN528" i="82"/>
  <c r="AO528" i="82" s="1"/>
  <c r="R534" i="82"/>
  <c r="AA534" i="82"/>
  <c r="AJ534" i="82" s="1"/>
  <c r="AN534" i="82"/>
  <c r="AO534" i="82" s="1"/>
  <c r="R546" i="82"/>
  <c r="AA546" i="82"/>
  <c r="AJ546" i="82" s="1"/>
  <c r="AN546" i="82"/>
  <c r="AO546" i="82" s="1"/>
  <c r="AA525" i="82"/>
  <c r="AJ525" i="82" s="1"/>
  <c r="R525" i="82"/>
  <c r="AN525" i="82"/>
  <c r="AO525" i="82" s="1"/>
  <c r="R530" i="82"/>
  <c r="AA530" i="82"/>
  <c r="AJ530" i="82" s="1"/>
  <c r="AN530" i="82"/>
  <c r="AO530" i="82" s="1"/>
  <c r="R543" i="82"/>
  <c r="AA543" i="82"/>
  <c r="AJ543" i="82" s="1"/>
  <c r="AN543" i="82"/>
  <c r="AO543" i="82" s="1"/>
  <c r="R781" i="82"/>
  <c r="AA781" i="82"/>
  <c r="AJ781" i="82" s="1"/>
  <c r="AN781" i="82"/>
  <c r="AO781" i="82" s="1"/>
  <c r="R792" i="82"/>
  <c r="AA792" i="82"/>
  <c r="AJ792" i="82" s="1"/>
  <c r="AN792" i="82"/>
  <c r="AO792" i="82" s="1"/>
  <c r="AA782" i="82"/>
  <c r="AJ782" i="82" s="1"/>
  <c r="R782" i="82"/>
  <c r="AN782" i="82"/>
  <c r="AO782" i="82" s="1"/>
  <c r="AA612" i="81"/>
  <c r="AK612" i="81" s="1"/>
  <c r="R612" i="81"/>
  <c r="N740" i="52" s="1"/>
  <c r="AO612" i="81"/>
  <c r="AP612" i="81" s="1"/>
  <c r="R597" i="81"/>
  <c r="N518" i="52" s="1"/>
  <c r="AA597" i="81"/>
  <c r="AK597" i="81" s="1"/>
  <c r="AO597" i="81"/>
  <c r="AP597" i="81" s="1"/>
  <c r="R474" i="82"/>
  <c r="AN474" i="82"/>
  <c r="AO474" i="82" s="1"/>
  <c r="AA474" i="82"/>
  <c r="AJ474" i="82" s="1"/>
  <c r="R483" i="82"/>
  <c r="AA483" i="82"/>
  <c r="AJ483" i="82" s="1"/>
  <c r="AN483" i="82"/>
  <c r="AO483" i="82" s="1"/>
  <c r="AN463" i="82"/>
  <c r="AO463" i="82" s="1"/>
  <c r="R463" i="82"/>
  <c r="AA463" i="82"/>
  <c r="AJ463" i="82" s="1"/>
  <c r="R396" i="82"/>
  <c r="AN396" i="82"/>
  <c r="AO396" i="82" s="1"/>
  <c r="AA396" i="82"/>
  <c r="AJ396" i="82" s="1"/>
  <c r="R431" i="82"/>
  <c r="AN431" i="82"/>
  <c r="AO431" i="82" s="1"/>
  <c r="AA431" i="82"/>
  <c r="AJ431" i="82" s="1"/>
  <c r="AA382" i="82"/>
  <c r="AJ382" i="82" s="1"/>
  <c r="R382" i="82"/>
  <c r="AN382" i="82"/>
  <c r="AO382" i="82" s="1"/>
  <c r="AN395" i="82"/>
  <c r="AO395" i="82" s="1"/>
  <c r="AA395" i="82"/>
  <c r="AJ395" i="82" s="1"/>
  <c r="R395" i="82"/>
  <c r="AA351" i="82"/>
  <c r="AJ351" i="82" s="1"/>
  <c r="R351" i="82"/>
  <c r="AN351" i="82"/>
  <c r="AO351" i="82" s="1"/>
  <c r="R350" i="82"/>
  <c r="AA350" i="82"/>
  <c r="AJ350" i="82" s="1"/>
  <c r="AN350" i="82"/>
  <c r="AO350" i="82" s="1"/>
  <c r="R369" i="82"/>
  <c r="AA369" i="82"/>
  <c r="AJ369" i="82" s="1"/>
  <c r="AN369" i="82"/>
  <c r="AO369" i="82" s="1"/>
  <c r="AN408" i="82"/>
  <c r="AO408" i="82" s="1"/>
  <c r="R408" i="82"/>
  <c r="AA408" i="82"/>
  <c r="AJ408" i="82" s="1"/>
  <c r="AA432" i="82"/>
  <c r="AJ432" i="82" s="1"/>
  <c r="R432" i="82"/>
  <c r="AN432" i="82"/>
  <c r="AO432" i="82" s="1"/>
  <c r="R447" i="82"/>
  <c r="AA447" i="82"/>
  <c r="AJ447" i="82" s="1"/>
  <c r="AN447" i="82"/>
  <c r="AO447" i="82" s="1"/>
  <c r="AA381" i="82"/>
  <c r="AJ381" i="82" s="1"/>
  <c r="R381" i="82"/>
  <c r="AN381" i="82"/>
  <c r="AO381" i="82" s="1"/>
  <c r="AO335" i="81"/>
  <c r="AP335" i="81" s="1"/>
  <c r="R335" i="81"/>
  <c r="N1425" i="52" s="1"/>
  <c r="AA335" i="81"/>
  <c r="AK335" i="81" s="1"/>
  <c r="R333" i="81"/>
  <c r="N284" i="52" s="1"/>
  <c r="AA333" i="81"/>
  <c r="AK333" i="81" s="1"/>
  <c r="AO333" i="81"/>
  <c r="AP333" i="81" s="1"/>
  <c r="R406" i="81"/>
  <c r="AA406" i="81"/>
  <c r="AK406" i="81" s="1"/>
  <c r="AO406" i="81"/>
  <c r="AP406" i="81" s="1"/>
  <c r="R390" i="81"/>
  <c r="AA390" i="81"/>
  <c r="AK390" i="81" s="1"/>
  <c r="AO390" i="81"/>
  <c r="AP390" i="81" s="1"/>
  <c r="AA404" i="81"/>
  <c r="AK404" i="81" s="1"/>
  <c r="R404" i="81"/>
  <c r="AO404" i="81"/>
  <c r="AP404" i="81" s="1"/>
  <c r="AA378" i="81"/>
  <c r="AK378" i="81" s="1"/>
  <c r="R378" i="81"/>
  <c r="AO378" i="81"/>
  <c r="AP378" i="81" s="1"/>
  <c r="AA619" i="82"/>
  <c r="AJ619" i="82" s="1"/>
  <c r="R619" i="82"/>
  <c r="AN619" i="82"/>
  <c r="AO619" i="82" s="1"/>
  <c r="R291" i="82"/>
  <c r="AA291" i="82"/>
  <c r="AJ291" i="82" s="1"/>
  <c r="AN291" i="82"/>
  <c r="AO291" i="82" s="1"/>
  <c r="R565" i="82"/>
  <c r="AA565" i="82"/>
  <c r="AJ565" i="82" s="1"/>
  <c r="AN565" i="82"/>
  <c r="AO565" i="82" s="1"/>
  <c r="AN293" i="82"/>
  <c r="AO293" i="82" s="1"/>
  <c r="AA293" i="82"/>
  <c r="AJ293" i="82" s="1"/>
  <c r="R293" i="82"/>
  <c r="R306" i="82"/>
  <c r="AN306" i="82"/>
  <c r="AO306" i="82" s="1"/>
  <c r="AA306" i="82"/>
  <c r="AJ306" i="82" s="1"/>
  <c r="R626" i="82"/>
  <c r="AA626" i="82"/>
  <c r="AJ626" i="82" s="1"/>
  <c r="AN626" i="82"/>
  <c r="AO626" i="82" s="1"/>
  <c r="R303" i="82"/>
  <c r="AA303" i="82"/>
  <c r="AJ303" i="82" s="1"/>
  <c r="AN303" i="82"/>
  <c r="AO303" i="82" s="1"/>
  <c r="AA264" i="82"/>
  <c r="AJ264" i="82" s="1"/>
  <c r="R264" i="82"/>
  <c r="AN264" i="82"/>
  <c r="AO264" i="82" s="1"/>
  <c r="AA564" i="82"/>
  <c r="AJ564" i="82" s="1"/>
  <c r="R564" i="82"/>
  <c r="AN564" i="82"/>
  <c r="AO564" i="82" s="1"/>
  <c r="AA588" i="82"/>
  <c r="AJ588" i="82" s="1"/>
  <c r="R588" i="82"/>
  <c r="AN588" i="82"/>
  <c r="AO588" i="82" s="1"/>
  <c r="AA615" i="82"/>
  <c r="AJ615" i="82" s="1"/>
  <c r="R615" i="82"/>
  <c r="AN615" i="82"/>
  <c r="AO615" i="82" s="1"/>
  <c r="AA632" i="82"/>
  <c r="AJ632" i="82" s="1"/>
  <c r="R632" i="82"/>
  <c r="AN632" i="82"/>
  <c r="AO632" i="82" s="1"/>
  <c r="R705" i="82"/>
  <c r="AA705" i="82"/>
  <c r="AJ705" i="82" s="1"/>
  <c r="AN705" i="82"/>
  <c r="AO705" i="82" s="1"/>
  <c r="AA492" i="82"/>
  <c r="AJ492" i="82" s="1"/>
  <c r="R492" i="82"/>
  <c r="AN492" i="82"/>
  <c r="AO492" i="82" s="1"/>
  <c r="R783" i="81"/>
  <c r="N264" i="52" s="1"/>
  <c r="AO783" i="81"/>
  <c r="AP783" i="81" s="1"/>
  <c r="AA783" i="81"/>
  <c r="AK783" i="81" s="1"/>
  <c r="R784" i="81"/>
  <c r="AA784" i="81"/>
  <c r="AK784" i="81" s="1"/>
  <c r="AO784" i="81"/>
  <c r="AP784" i="81" s="1"/>
  <c r="R782" i="81"/>
  <c r="N265" i="52" s="1"/>
  <c r="AA782" i="81"/>
  <c r="AK782" i="81" s="1"/>
  <c r="AO782" i="81"/>
  <c r="AP782" i="81" s="1"/>
  <c r="R673" i="82"/>
  <c r="AA673" i="82"/>
  <c r="AJ673" i="82" s="1"/>
  <c r="AN673" i="82"/>
  <c r="AO673" i="82" s="1"/>
  <c r="AA522" i="82"/>
  <c r="AJ522" i="82" s="1"/>
  <c r="R522" i="82"/>
  <c r="AN522" i="82"/>
  <c r="AO522" i="82" s="1"/>
  <c r="R584" i="82"/>
  <c r="AA584" i="82"/>
  <c r="AJ584" i="82" s="1"/>
  <c r="AN584" i="82"/>
  <c r="AO584" i="82" s="1"/>
  <c r="R581" i="82"/>
  <c r="AA581" i="82"/>
  <c r="AJ581" i="82" s="1"/>
  <c r="AN581" i="82"/>
  <c r="AO581" i="82" s="1"/>
  <c r="R116" i="81"/>
  <c r="AA116" i="81"/>
  <c r="AK116" i="81" s="1"/>
  <c r="AO116" i="81"/>
  <c r="AP116" i="81" s="1"/>
  <c r="AA303" i="81"/>
  <c r="AK303" i="81" s="1"/>
  <c r="R303" i="81"/>
  <c r="N11" i="52" s="1"/>
  <c r="AO303" i="81"/>
  <c r="AP303" i="81" s="1"/>
  <c r="AA205" i="81"/>
  <c r="AK205" i="81" s="1"/>
  <c r="R205" i="81"/>
  <c r="AO205" i="81"/>
  <c r="AP205" i="81" s="1"/>
  <c r="R299" i="81"/>
  <c r="AO299" i="81"/>
  <c r="AP299" i="81" s="1"/>
  <c r="AA299" i="81"/>
  <c r="AK299" i="81" s="1"/>
  <c r="AA18" i="81"/>
  <c r="AK18" i="81" s="1"/>
  <c r="AO18" i="81"/>
  <c r="AP18" i="81" s="1"/>
  <c r="R18" i="81"/>
  <c r="AO200" i="81"/>
  <c r="AP200" i="81" s="1"/>
  <c r="R200" i="81"/>
  <c r="N56" i="52" s="1"/>
  <c r="AA200" i="81"/>
  <c r="AK200" i="81" s="1"/>
  <c r="AA49" i="81"/>
  <c r="AK49" i="81" s="1"/>
  <c r="R49" i="81"/>
  <c r="AO49" i="81"/>
  <c r="AP49" i="81" s="1"/>
  <c r="R107" i="81"/>
  <c r="AA107" i="81"/>
  <c r="AK107" i="81" s="1"/>
  <c r="AO107" i="81"/>
  <c r="AP107" i="81" s="1"/>
  <c r="R15" i="81"/>
  <c r="N1426" i="52" s="1"/>
  <c r="AO15" i="81"/>
  <c r="AP15" i="81" s="1"/>
  <c r="AA15" i="81"/>
  <c r="AK15" i="81" s="1"/>
  <c r="R60" i="81"/>
  <c r="AA60" i="81"/>
  <c r="AK60" i="81" s="1"/>
  <c r="AO60" i="81"/>
  <c r="AP60" i="81" s="1"/>
  <c r="R193" i="81"/>
  <c r="AA193" i="81"/>
  <c r="AK193" i="81" s="1"/>
  <c r="AO193" i="81"/>
  <c r="AP193" i="81" s="1"/>
  <c r="AA126" i="81"/>
  <c r="AK126" i="81" s="1"/>
  <c r="R126" i="81"/>
  <c r="AO126" i="81"/>
  <c r="AP126" i="81" s="1"/>
  <c r="R228" i="81"/>
  <c r="N127" i="52" s="1"/>
  <c r="AA228" i="81"/>
  <c r="AK228" i="81" s="1"/>
  <c r="AO228" i="81"/>
  <c r="AP228" i="81" s="1"/>
  <c r="AK223" i="81"/>
  <c r="R223" i="81"/>
  <c r="AO223" i="81"/>
  <c r="AP223" i="81" s="1"/>
  <c r="AA199" i="81"/>
  <c r="AK199" i="81" s="1"/>
  <c r="R199" i="81"/>
  <c r="N606" i="52" s="1"/>
  <c r="AO199" i="81"/>
  <c r="AP199" i="81" s="1"/>
  <c r="AA70" i="81"/>
  <c r="AK70" i="81" s="1"/>
  <c r="R70" i="81"/>
  <c r="AO70" i="81"/>
  <c r="AP70" i="81" s="1"/>
  <c r="AA109" i="81"/>
  <c r="AK109" i="81" s="1"/>
  <c r="AO109" i="81"/>
  <c r="AP109" i="81" s="1"/>
  <c r="R109" i="81"/>
  <c r="R229" i="81"/>
  <c r="AO229" i="81"/>
  <c r="AP229" i="81" s="1"/>
  <c r="AA229" i="81"/>
  <c r="AK229" i="81" s="1"/>
  <c r="R294" i="81"/>
  <c r="AA294" i="81"/>
  <c r="AK294" i="81" s="1"/>
  <c r="AO294" i="81"/>
  <c r="AP294" i="81" s="1"/>
  <c r="AA259" i="81"/>
  <c r="AK259" i="81" s="1"/>
  <c r="R259" i="81"/>
  <c r="AO259" i="81"/>
  <c r="AP259" i="81" s="1"/>
  <c r="AA110" i="81"/>
  <c r="AK110" i="81" s="1"/>
  <c r="R110" i="81"/>
  <c r="N59" i="52" s="1"/>
  <c r="AO110" i="81"/>
  <c r="AP110" i="81" s="1"/>
  <c r="R63" i="81"/>
  <c r="AO63" i="81"/>
  <c r="AP63" i="81" s="1"/>
  <c r="AA63" i="81"/>
  <c r="AK63" i="81" s="1"/>
  <c r="AA7" i="81"/>
  <c r="AK7" i="81" s="1"/>
  <c r="R7" i="81"/>
  <c r="AO7" i="81"/>
  <c r="AP7" i="81" s="1"/>
  <c r="R762" i="82"/>
  <c r="AN762" i="82"/>
  <c r="AO762" i="82" s="1"/>
  <c r="AA762" i="82"/>
  <c r="AJ762" i="82" s="1"/>
  <c r="R235" i="82"/>
  <c r="AA235" i="82"/>
  <c r="AJ235" i="82" s="1"/>
  <c r="AN235" i="82"/>
  <c r="AO235" i="82" s="1"/>
  <c r="AN121" i="82"/>
  <c r="AO121" i="82" s="1"/>
  <c r="R121" i="82"/>
  <c r="AA121" i="82"/>
  <c r="AJ121" i="82" s="1"/>
  <c r="AN177" i="82"/>
  <c r="AO177" i="82" s="1"/>
  <c r="AA177" i="82"/>
  <c r="AJ177" i="82" s="1"/>
  <c r="R177" i="82"/>
  <c r="R729" i="82"/>
  <c r="AA729" i="82"/>
  <c r="AJ729" i="82" s="1"/>
  <c r="AN729" i="82"/>
  <c r="AO729" i="82" s="1"/>
  <c r="AA592" i="82"/>
  <c r="AJ592" i="82" s="1"/>
  <c r="AN592" i="82"/>
  <c r="AO592" i="82" s="1"/>
  <c r="R592" i="82"/>
  <c r="AA199" i="82"/>
  <c r="AJ199" i="82" s="1"/>
  <c r="R199" i="82"/>
  <c r="AN199" i="82"/>
  <c r="AO199" i="82" s="1"/>
  <c r="AA741" i="82"/>
  <c r="AJ741" i="82" s="1"/>
  <c r="R741" i="82"/>
  <c r="AN741" i="82"/>
  <c r="AO741" i="82" s="1"/>
  <c r="R49" i="82"/>
  <c r="AA49" i="82"/>
  <c r="AJ49" i="82" s="1"/>
  <c r="AN49" i="82"/>
  <c r="AO49" i="82" s="1"/>
  <c r="R237" i="82"/>
  <c r="AA237" i="82"/>
  <c r="AJ237" i="82" s="1"/>
  <c r="AN237" i="82"/>
  <c r="AO237" i="82" s="1"/>
  <c r="AA174" i="82"/>
  <c r="AJ174" i="82" s="1"/>
  <c r="R174" i="82"/>
  <c r="AN174" i="82"/>
  <c r="AO174" i="82" s="1"/>
  <c r="R41" i="82"/>
  <c r="AN41" i="82"/>
  <c r="AO41" i="82" s="1"/>
  <c r="AA41" i="82"/>
  <c r="AJ41" i="82" s="1"/>
  <c r="AA38" i="82"/>
  <c r="AJ38" i="82" s="1"/>
  <c r="R38" i="82"/>
  <c r="AN38" i="82"/>
  <c r="AO38" i="82" s="1"/>
  <c r="AA205" i="82"/>
  <c r="AJ205" i="82" s="1"/>
  <c r="AN205" i="82"/>
  <c r="AO205" i="82" s="1"/>
  <c r="R205" i="82"/>
  <c r="AN55" i="82"/>
  <c r="AO55" i="82" s="1"/>
  <c r="AA55" i="82"/>
  <c r="AJ55" i="82" s="1"/>
  <c r="R55" i="82"/>
  <c r="R67" i="82"/>
  <c r="AA67" i="82"/>
  <c r="AJ67" i="82" s="1"/>
  <c r="AN67" i="82"/>
  <c r="AO67" i="82" s="1"/>
  <c r="AA132" i="82"/>
  <c r="AJ132" i="82" s="1"/>
  <c r="R132" i="82"/>
  <c r="AN132" i="82"/>
  <c r="AO132" i="82" s="1"/>
  <c r="AA137" i="82"/>
  <c r="AJ137" i="82" s="1"/>
  <c r="AN137" i="82"/>
  <c r="AO137" i="82" s="1"/>
  <c r="R137" i="82"/>
  <c r="R130" i="82"/>
  <c r="AA130" i="82"/>
  <c r="AJ130" i="82" s="1"/>
  <c r="AN130" i="82"/>
  <c r="AO130" i="82" s="1"/>
  <c r="AN210" i="82"/>
  <c r="AO210" i="82" s="1"/>
  <c r="R210" i="82"/>
  <c r="AA210" i="82"/>
  <c r="AJ210" i="82" s="1"/>
  <c r="R27" i="82"/>
  <c r="AA27" i="82"/>
  <c r="AJ27" i="82" s="1"/>
  <c r="AN27" i="82"/>
  <c r="AO27" i="82" s="1"/>
  <c r="AA182" i="82"/>
  <c r="AJ182" i="82" s="1"/>
  <c r="R182" i="82"/>
  <c r="AN182" i="82"/>
  <c r="AO182" i="82" s="1"/>
  <c r="R139" i="82"/>
  <c r="AA139" i="82"/>
  <c r="AJ139" i="82" s="1"/>
  <c r="AN139" i="82"/>
  <c r="AO139" i="82" s="1"/>
  <c r="R220" i="82"/>
  <c r="AA220" i="82"/>
  <c r="AJ220" i="82" s="1"/>
  <c r="AN220" i="82"/>
  <c r="AO220" i="82" s="1"/>
  <c r="AA37" i="82"/>
  <c r="AJ37" i="82" s="1"/>
  <c r="R37" i="82"/>
  <c r="AN37" i="82"/>
  <c r="AO37" i="82" s="1"/>
  <c r="AA157" i="82"/>
  <c r="AJ157" i="82" s="1"/>
  <c r="R157" i="82"/>
  <c r="AN157" i="82"/>
  <c r="AO157" i="82" s="1"/>
  <c r="AA6" i="82"/>
  <c r="AJ6" i="82" s="1"/>
  <c r="R6" i="82"/>
  <c r="AN6" i="82"/>
  <c r="AO6" i="82" s="1"/>
  <c r="AA56" i="82"/>
  <c r="AJ56" i="82" s="1"/>
  <c r="R56" i="82"/>
  <c r="AN56" i="82"/>
  <c r="AO56" i="82" s="1"/>
  <c r="R81" i="82"/>
  <c r="AA81" i="82"/>
  <c r="AJ81" i="82" s="1"/>
  <c r="AN81" i="82"/>
  <c r="AO81" i="82" s="1"/>
  <c r="AA112" i="82"/>
  <c r="AJ112" i="82" s="1"/>
  <c r="R112" i="82"/>
  <c r="AN112" i="82"/>
  <c r="AO112" i="82" s="1"/>
  <c r="AA212" i="82"/>
  <c r="AJ212" i="82" s="1"/>
  <c r="R212" i="82"/>
  <c r="AN212" i="82"/>
  <c r="AO212" i="82" s="1"/>
  <c r="R90" i="82"/>
  <c r="AA90" i="82"/>
  <c r="AJ90" i="82" s="1"/>
  <c r="AN90" i="82"/>
  <c r="AO90" i="82" s="1"/>
  <c r="R22" i="82"/>
  <c r="AA22" i="82"/>
  <c r="AJ22" i="82" s="1"/>
  <c r="AN22" i="82"/>
  <c r="AO22" i="82" s="1"/>
  <c r="R87" i="82"/>
  <c r="AA87" i="82"/>
  <c r="AJ87" i="82" s="1"/>
  <c r="AN87" i="82"/>
  <c r="AO87" i="82" s="1"/>
  <c r="R82" i="82"/>
  <c r="AA82" i="82"/>
  <c r="AJ82" i="82" s="1"/>
  <c r="AN82" i="82"/>
  <c r="AO82" i="82" s="1"/>
  <c r="AA92" i="82"/>
  <c r="AJ92" i="82" s="1"/>
  <c r="R92" i="82"/>
  <c r="AN92" i="82"/>
  <c r="AO92" i="82" s="1"/>
  <c r="AA127" i="82"/>
  <c r="AJ127" i="82" s="1"/>
  <c r="R127" i="82"/>
  <c r="AN127" i="82"/>
  <c r="AO127" i="82" s="1"/>
  <c r="AA9" i="82"/>
  <c r="AJ9" i="82" s="1"/>
  <c r="R9" i="82"/>
  <c r="AN9" i="82"/>
  <c r="AO9" i="82" s="1"/>
  <c r="AA29" i="82"/>
  <c r="AJ29" i="82" s="1"/>
  <c r="AN29" i="82"/>
  <c r="AO29" i="82" s="1"/>
  <c r="R29" i="82"/>
  <c r="R145" i="82"/>
  <c r="AA145" i="82"/>
  <c r="AJ145" i="82" s="1"/>
  <c r="AN145" i="82"/>
  <c r="AO145" i="82" s="1"/>
  <c r="R227" i="82"/>
  <c r="AA227" i="82"/>
  <c r="AJ227" i="82" s="1"/>
  <c r="AN227" i="82"/>
  <c r="AO227" i="82" s="1"/>
  <c r="R234" i="82"/>
  <c r="AA234" i="82"/>
  <c r="AJ234" i="82" s="1"/>
  <c r="AN234" i="82"/>
  <c r="AO234" i="82" s="1"/>
  <c r="AA603" i="82"/>
  <c r="AJ603" i="82" s="1"/>
  <c r="R603" i="82"/>
  <c r="AN603" i="82"/>
  <c r="AO603" i="82" s="1"/>
  <c r="AA759" i="82"/>
  <c r="AJ759" i="82" s="1"/>
  <c r="R759" i="82"/>
  <c r="AN759" i="82"/>
  <c r="AO759" i="82" s="1"/>
  <c r="R705" i="81"/>
  <c r="N359" i="52" s="1"/>
  <c r="AA705" i="81"/>
  <c r="AK705" i="81" s="1"/>
  <c r="AO705" i="81"/>
  <c r="AP705" i="81" s="1"/>
  <c r="R749" i="81"/>
  <c r="N1440" i="52" s="1"/>
  <c r="AO749" i="81"/>
  <c r="AP749" i="81" s="1"/>
  <c r="AA749" i="81"/>
  <c r="AK749" i="81" s="1"/>
  <c r="AA750" i="81"/>
  <c r="AK750" i="81" s="1"/>
  <c r="AO750" i="81"/>
  <c r="AP750" i="81" s="1"/>
  <c r="R750" i="81"/>
  <c r="R715" i="81"/>
  <c r="N1445" i="52" s="1"/>
  <c r="AA715" i="81"/>
  <c r="AK715" i="81" s="1"/>
  <c r="AO715" i="81"/>
  <c r="AP715" i="81" s="1"/>
  <c r="R710" i="81"/>
  <c r="N1517" i="52" s="1"/>
  <c r="AO710" i="81"/>
  <c r="AP710" i="81" s="1"/>
  <c r="AA710" i="81"/>
  <c r="AK710" i="81" s="1"/>
  <c r="AA720" i="81"/>
  <c r="AK720" i="81" s="1"/>
  <c r="AO720" i="81"/>
  <c r="AP720" i="81" s="1"/>
  <c r="R720" i="81"/>
  <c r="R719" i="81"/>
  <c r="N1525" i="52" s="1"/>
  <c r="AO719" i="81"/>
  <c r="AP719" i="81" s="1"/>
  <c r="AA719" i="81"/>
  <c r="AK719" i="81" s="1"/>
  <c r="AA531" i="82"/>
  <c r="AJ531" i="82" s="1"/>
  <c r="AN531" i="82"/>
  <c r="AO531" i="82" s="1"/>
  <c r="R531" i="82"/>
  <c r="R563" i="82"/>
  <c r="AA563" i="82"/>
  <c r="AJ563" i="82" s="1"/>
  <c r="AN563" i="82"/>
  <c r="AO563" i="82" s="1"/>
  <c r="AA775" i="82"/>
  <c r="AJ775" i="82" s="1"/>
  <c r="R775" i="82"/>
  <c r="AN775" i="82"/>
  <c r="AO775" i="82" s="1"/>
  <c r="R532" i="82"/>
  <c r="AA532" i="82"/>
  <c r="AJ532" i="82" s="1"/>
  <c r="AN532" i="82"/>
  <c r="AO532" i="82" s="1"/>
  <c r="AA786" i="82"/>
  <c r="AJ786" i="82" s="1"/>
  <c r="R786" i="82"/>
  <c r="AN786" i="82"/>
  <c r="AO786" i="82" s="1"/>
  <c r="R542" i="82"/>
  <c r="AA542" i="82"/>
  <c r="AJ542" i="82" s="1"/>
  <c r="AN542" i="82"/>
  <c r="AO542" i="82" s="1"/>
  <c r="AA552" i="82"/>
  <c r="AJ552" i="82" s="1"/>
  <c r="R552" i="82"/>
  <c r="AN552" i="82"/>
  <c r="AO552" i="82" s="1"/>
  <c r="R547" i="82"/>
  <c r="AA547" i="82"/>
  <c r="AJ547" i="82" s="1"/>
  <c r="AN547" i="82"/>
  <c r="AO547" i="82" s="1"/>
  <c r="AA783" i="82"/>
  <c r="AJ783" i="82" s="1"/>
  <c r="R783" i="82"/>
  <c r="AN783" i="82"/>
  <c r="AO783" i="82" s="1"/>
  <c r="AA580" i="81"/>
  <c r="AK580" i="81" s="1"/>
  <c r="AO580" i="81"/>
  <c r="AP580" i="81" s="1"/>
  <c r="R580" i="81"/>
  <c r="AA593" i="81"/>
  <c r="AK593" i="81" s="1"/>
  <c r="AO593" i="81"/>
  <c r="AP593" i="81" s="1"/>
  <c r="R593" i="81"/>
  <c r="N911" i="52" s="1"/>
  <c r="AA458" i="82"/>
  <c r="AJ458" i="82" s="1"/>
  <c r="R458" i="82"/>
  <c r="AN458" i="82"/>
  <c r="AO458" i="82" s="1"/>
  <c r="R461" i="82"/>
  <c r="AA461" i="82"/>
  <c r="AJ461" i="82" s="1"/>
  <c r="AN461" i="82"/>
  <c r="AO461" i="82" s="1"/>
  <c r="R475" i="82"/>
  <c r="AA475" i="82"/>
  <c r="AJ475" i="82" s="1"/>
  <c r="AN475" i="82"/>
  <c r="AO475" i="82" s="1"/>
  <c r="R454" i="82"/>
  <c r="AA454" i="82"/>
  <c r="AJ454" i="82" s="1"/>
  <c r="AN454" i="82"/>
  <c r="AO454" i="82" s="1"/>
  <c r="R475" i="81"/>
  <c r="N1184" i="52" s="1"/>
  <c r="AA475" i="81"/>
  <c r="AK475" i="81" s="1"/>
  <c r="AO475" i="81"/>
  <c r="AP475" i="81" s="1"/>
  <c r="AA445" i="81"/>
  <c r="AK445" i="81" s="1"/>
  <c r="AO445" i="81"/>
  <c r="AP445" i="81" s="1"/>
  <c r="R445" i="81"/>
  <c r="N557" i="52" s="1"/>
  <c r="R358" i="82"/>
  <c r="AA358" i="82"/>
  <c r="AJ358" i="82" s="1"/>
  <c r="AN358" i="82"/>
  <c r="AO358" i="82" s="1"/>
  <c r="AA348" i="82"/>
  <c r="AJ348" i="82" s="1"/>
  <c r="R348" i="82"/>
  <c r="AN348" i="82"/>
  <c r="AO348" i="82" s="1"/>
  <c r="R322" i="82"/>
  <c r="AA322" i="82"/>
  <c r="AJ322" i="82" s="1"/>
  <c r="AN322" i="82"/>
  <c r="AO322" i="82" s="1"/>
  <c r="AA371" i="82"/>
  <c r="AJ371" i="82" s="1"/>
  <c r="R371" i="82"/>
  <c r="AN371" i="82"/>
  <c r="AO371" i="82" s="1"/>
  <c r="R336" i="82"/>
  <c r="AA336" i="82"/>
  <c r="AJ336" i="82" s="1"/>
  <c r="AN336" i="82"/>
  <c r="AO336" i="82" s="1"/>
  <c r="AA343" i="82"/>
  <c r="AJ343" i="82" s="1"/>
  <c r="R343" i="82"/>
  <c r="AN343" i="82"/>
  <c r="AO343" i="82" s="1"/>
  <c r="AN360" i="82"/>
  <c r="AO360" i="82" s="1"/>
  <c r="AA360" i="82"/>
  <c r="AJ360" i="82" s="1"/>
  <c r="R360" i="82"/>
  <c r="AA359" i="82"/>
  <c r="AJ359" i="82" s="1"/>
  <c r="R359" i="82"/>
  <c r="AN359" i="82"/>
  <c r="AO359" i="82" s="1"/>
  <c r="AA329" i="82"/>
  <c r="AJ329" i="82" s="1"/>
  <c r="AN329" i="82"/>
  <c r="AO329" i="82" s="1"/>
  <c r="R329" i="82"/>
  <c r="R443" i="82"/>
  <c r="AA443" i="82"/>
  <c r="AJ443" i="82" s="1"/>
  <c r="AN443" i="82"/>
  <c r="AO443" i="82" s="1"/>
  <c r="AA418" i="82"/>
  <c r="AJ418" i="82" s="1"/>
  <c r="R418" i="82"/>
  <c r="AN418" i="82"/>
  <c r="AO418" i="82" s="1"/>
  <c r="R429" i="82"/>
  <c r="AA429" i="82"/>
  <c r="AJ429" i="82" s="1"/>
  <c r="AN429" i="82"/>
  <c r="AO429" i="82" s="1"/>
  <c r="AA410" i="82"/>
  <c r="AJ410" i="82" s="1"/>
  <c r="R410" i="82"/>
  <c r="AN410" i="82"/>
  <c r="AO410" i="82" s="1"/>
  <c r="AA641" i="82"/>
  <c r="AJ641" i="82" s="1"/>
  <c r="R641" i="82"/>
  <c r="AN641" i="82"/>
  <c r="AO641" i="82" s="1"/>
  <c r="AO419" i="81"/>
  <c r="AP419" i="81" s="1"/>
  <c r="R419" i="81"/>
  <c r="N97" i="52" s="1"/>
  <c r="AA419" i="81"/>
  <c r="AK419" i="81" s="1"/>
  <c r="R376" i="81"/>
  <c r="N1089" i="52" s="1"/>
  <c r="AA376" i="81"/>
  <c r="AK376" i="81" s="1"/>
  <c r="AO376" i="81"/>
  <c r="AP376" i="81" s="1"/>
  <c r="R768" i="81"/>
  <c r="AA768" i="81"/>
  <c r="AK768" i="81" s="1"/>
  <c r="AO768" i="81"/>
  <c r="AP768" i="81" s="1"/>
  <c r="AA412" i="81"/>
  <c r="AK412" i="81" s="1"/>
  <c r="AO412" i="81"/>
  <c r="AP412" i="81" s="1"/>
  <c r="R412" i="81"/>
  <c r="N706" i="52" s="1"/>
  <c r="R352" i="81"/>
  <c r="AO352" i="81"/>
  <c r="AP352" i="81" s="1"/>
  <c r="AA352" i="81"/>
  <c r="AK352" i="81" s="1"/>
  <c r="AA770" i="81"/>
  <c r="AK770" i="81" s="1"/>
  <c r="R770" i="81"/>
  <c r="AO770" i="81"/>
  <c r="AP770" i="81" s="1"/>
  <c r="R362" i="81"/>
  <c r="AA362" i="81"/>
  <c r="AK362" i="81" s="1"/>
  <c r="AO362" i="81"/>
  <c r="AP362" i="81" s="1"/>
  <c r="AA422" i="81"/>
  <c r="AK422" i="81" s="1"/>
  <c r="AO422" i="81"/>
  <c r="AP422" i="81" s="1"/>
  <c r="R422" i="81"/>
  <c r="AO400" i="81"/>
  <c r="AP400" i="81" s="1"/>
  <c r="R400" i="81"/>
  <c r="N924" i="52" s="1"/>
  <c r="AA400" i="81"/>
  <c r="AK400" i="81" s="1"/>
  <c r="AA397" i="81"/>
  <c r="AK397" i="81" s="1"/>
  <c r="AO397" i="81"/>
  <c r="AP397" i="81" s="1"/>
  <c r="R397" i="81"/>
  <c r="AA413" i="81"/>
  <c r="AK413" i="81" s="1"/>
  <c r="R413" i="81"/>
  <c r="AO413" i="81"/>
  <c r="AP413" i="81" s="1"/>
  <c r="AA402" i="81"/>
  <c r="AK402" i="81" s="1"/>
  <c r="AO402" i="81"/>
  <c r="AP402" i="81" s="1"/>
  <c r="R402" i="81"/>
  <c r="N81" i="52" s="1"/>
  <c r="R267" i="82"/>
  <c r="AN267" i="82"/>
  <c r="AO267" i="82" s="1"/>
  <c r="AA267" i="82"/>
  <c r="AJ267" i="82" s="1"/>
  <c r="R317" i="82"/>
  <c r="AA317" i="82"/>
  <c r="AJ317" i="82" s="1"/>
  <c r="AN317" i="82"/>
  <c r="AO317" i="82" s="1"/>
  <c r="R277" i="82"/>
  <c r="AN277" i="82"/>
  <c r="AO277" i="82" s="1"/>
  <c r="AA277" i="82"/>
  <c r="AJ277" i="82" s="1"/>
  <c r="AA634" i="82"/>
  <c r="AJ634" i="82" s="1"/>
  <c r="AN634" i="82"/>
  <c r="AO634" i="82" s="1"/>
  <c r="R634" i="82"/>
  <c r="AA636" i="82"/>
  <c r="AJ636" i="82" s="1"/>
  <c r="R636" i="82"/>
  <c r="AN636" i="82"/>
  <c r="AO636" i="82" s="1"/>
  <c r="AA642" i="82"/>
  <c r="AJ642" i="82" s="1"/>
  <c r="R642" i="82"/>
  <c r="AN642" i="82"/>
  <c r="AO642" i="82" s="1"/>
  <c r="AA576" i="82"/>
  <c r="AJ576" i="82" s="1"/>
  <c r="R576" i="82"/>
  <c r="AN576" i="82"/>
  <c r="AO576" i="82" s="1"/>
  <c r="AA307" i="82"/>
  <c r="AJ307" i="82" s="1"/>
  <c r="R307" i="82"/>
  <c r="AN307" i="82"/>
  <c r="AO307" i="82" s="1"/>
  <c r="AA272" i="82"/>
  <c r="AJ272" i="82" s="1"/>
  <c r="R272" i="82"/>
  <c r="AN272" i="82"/>
  <c r="AO272" i="82" s="1"/>
  <c r="R305" i="82"/>
  <c r="AA305" i="82"/>
  <c r="AJ305" i="82" s="1"/>
  <c r="AN305" i="82"/>
  <c r="AO305" i="82" s="1"/>
  <c r="R594" i="82"/>
  <c r="AA594" i="82"/>
  <c r="AJ594" i="82" s="1"/>
  <c r="AN594" i="82"/>
  <c r="AO594" i="82" s="1"/>
  <c r="AN623" i="82"/>
  <c r="AO623" i="82" s="1"/>
  <c r="R623" i="82"/>
  <c r="AA623" i="82"/>
  <c r="AJ623" i="82" s="1"/>
  <c r="AA620" i="81"/>
  <c r="AK620" i="81" s="1"/>
  <c r="AO620" i="81"/>
  <c r="AP620" i="81" s="1"/>
  <c r="R620" i="81"/>
  <c r="N750" i="52" s="1"/>
  <c r="R621" i="81"/>
  <c r="N751" i="52" s="1"/>
  <c r="AO621" i="81"/>
  <c r="AP621" i="81" s="1"/>
  <c r="AA621" i="81"/>
  <c r="AK621" i="81" s="1"/>
  <c r="R493" i="82"/>
  <c r="AA493" i="82"/>
  <c r="AJ493" i="82" s="1"/>
  <c r="AN493" i="82"/>
  <c r="AO493" i="82" s="1"/>
  <c r="R489" i="82"/>
  <c r="AN489" i="82"/>
  <c r="AO489" i="82" s="1"/>
  <c r="AA489" i="82"/>
  <c r="AJ489" i="82" s="1"/>
  <c r="AA496" i="82"/>
  <c r="AJ496" i="82" s="1"/>
  <c r="R496" i="82"/>
  <c r="AN496" i="82"/>
  <c r="AO496" i="82" s="1"/>
  <c r="AA674" i="81"/>
  <c r="AK674" i="81" s="1"/>
  <c r="R674" i="81"/>
  <c r="N926" i="52" s="1"/>
  <c r="AO674" i="81"/>
  <c r="AP674" i="81" s="1"/>
  <c r="AA781" i="81"/>
  <c r="AK781" i="81" s="1"/>
  <c r="AO781" i="81"/>
  <c r="AP781" i="81" s="1"/>
  <c r="R781" i="81"/>
  <c r="N263" i="52" s="1"/>
  <c r="R778" i="81"/>
  <c r="AA778" i="81"/>
  <c r="AK778" i="81" s="1"/>
  <c r="AO778" i="81"/>
  <c r="AP778" i="81" s="1"/>
  <c r="AA714" i="82"/>
  <c r="AJ714" i="82" s="1"/>
  <c r="R714" i="82"/>
  <c r="AN714" i="82"/>
  <c r="AO714" i="82" s="1"/>
  <c r="AA319" i="81"/>
  <c r="AK319" i="81" s="1"/>
  <c r="AO319" i="81"/>
  <c r="AP319" i="81" s="1"/>
  <c r="R319" i="81"/>
  <c r="N705" i="52" s="1"/>
  <c r="R58" i="81"/>
  <c r="N185" i="52" s="1"/>
  <c r="AA58" i="81"/>
  <c r="AK58" i="81" s="1"/>
  <c r="AO58" i="81"/>
  <c r="AP58" i="81" s="1"/>
  <c r="R322" i="81"/>
  <c r="AA322" i="81"/>
  <c r="AK322" i="81" s="1"/>
  <c r="AO322" i="81"/>
  <c r="AP322" i="81" s="1"/>
  <c r="R81" i="81"/>
  <c r="N644" i="52" s="1"/>
  <c r="AA81" i="81"/>
  <c r="AK81" i="81" s="1"/>
  <c r="AO81" i="81"/>
  <c r="AP81" i="81" s="1"/>
  <c r="R151" i="81"/>
  <c r="AA151" i="81"/>
  <c r="AK151" i="81" s="1"/>
  <c r="AO151" i="81"/>
  <c r="AP151" i="81" s="1"/>
  <c r="R192" i="81"/>
  <c r="N602" i="52" s="1"/>
  <c r="AO192" i="81"/>
  <c r="AP192" i="81" s="1"/>
  <c r="AA192" i="81"/>
  <c r="AK192" i="81" s="1"/>
  <c r="AA23" i="81"/>
  <c r="AK23" i="81" s="1"/>
  <c r="R23" i="81"/>
  <c r="AO23" i="81"/>
  <c r="AP23" i="81" s="1"/>
  <c r="AA300" i="81"/>
  <c r="AK300" i="81" s="1"/>
  <c r="AO300" i="81"/>
  <c r="AP300" i="81" s="1"/>
  <c r="R300" i="81"/>
  <c r="N998" i="52" s="1"/>
  <c r="R69" i="81"/>
  <c r="AA69" i="81"/>
  <c r="AK69" i="81" s="1"/>
  <c r="AO69" i="81"/>
  <c r="AP69" i="81" s="1"/>
  <c r="R234" i="81"/>
  <c r="AO234" i="81"/>
  <c r="AP234" i="81" s="1"/>
  <c r="AA234" i="81"/>
  <c r="AK234" i="81" s="1"/>
  <c r="AA53" i="81"/>
  <c r="AK53" i="81" s="1"/>
  <c r="R53" i="81"/>
  <c r="AO53" i="81"/>
  <c r="AP53" i="81" s="1"/>
  <c r="R123" i="81"/>
  <c r="AA123" i="81"/>
  <c r="AK123" i="81" s="1"/>
  <c r="AO123" i="81"/>
  <c r="AP123" i="81" s="1"/>
  <c r="AA149" i="81"/>
  <c r="AK149" i="81" s="1"/>
  <c r="AO149" i="81"/>
  <c r="AP149" i="81" s="1"/>
  <c r="R149" i="81"/>
  <c r="N1373" i="52" s="1"/>
  <c r="AA212" i="81"/>
  <c r="AK212" i="81" s="1"/>
  <c r="R212" i="81"/>
  <c r="AO212" i="81"/>
  <c r="AP212" i="81" s="1"/>
  <c r="AA113" i="81"/>
  <c r="AK113" i="81" s="1"/>
  <c r="AO113" i="81"/>
  <c r="AP113" i="81" s="1"/>
  <c r="R113" i="81"/>
  <c r="N1469" i="52" s="1"/>
  <c r="AO51" i="81"/>
  <c r="AP51" i="81" s="1"/>
  <c r="R51" i="81"/>
  <c r="N794" i="52" s="1"/>
  <c r="AA51" i="81"/>
  <c r="AK51" i="81" s="1"/>
  <c r="R318" i="81"/>
  <c r="AA318" i="81"/>
  <c r="AK318" i="81" s="1"/>
  <c r="AO318" i="81"/>
  <c r="AP318" i="81" s="1"/>
  <c r="AA56" i="81"/>
  <c r="AK56" i="81" s="1"/>
  <c r="R56" i="81"/>
  <c r="AO56" i="81"/>
  <c r="AP56" i="81" s="1"/>
  <c r="AO39" i="81"/>
  <c r="AP39" i="81" s="1"/>
  <c r="AA39" i="81"/>
  <c r="AK39" i="81" s="1"/>
  <c r="R39" i="81"/>
  <c r="R208" i="81"/>
  <c r="AO208" i="81"/>
  <c r="AP208" i="81" s="1"/>
  <c r="AA208" i="81"/>
  <c r="AK208" i="81" s="1"/>
  <c r="AA255" i="81"/>
  <c r="AK255" i="81" s="1"/>
  <c r="R255" i="81"/>
  <c r="N186" i="52" s="1"/>
  <c r="AO255" i="81"/>
  <c r="AP255" i="81" s="1"/>
  <c r="AA257" i="81"/>
  <c r="AK257" i="81" s="1"/>
  <c r="AO257" i="81"/>
  <c r="AP257" i="81" s="1"/>
  <c r="R257" i="81"/>
  <c r="N1350" i="52" s="1"/>
  <c r="AA184" i="81"/>
  <c r="AK184" i="81" s="1"/>
  <c r="AO184" i="81"/>
  <c r="AP184" i="81" s="1"/>
  <c r="R184" i="81"/>
  <c r="N1069" i="52" s="1"/>
  <c r="AA733" i="82"/>
  <c r="AJ733" i="82" s="1"/>
  <c r="R733" i="82"/>
  <c r="AN733" i="82"/>
  <c r="AO733" i="82" s="1"/>
  <c r="AA750" i="82"/>
  <c r="AJ750" i="82" s="1"/>
  <c r="AN750" i="82"/>
  <c r="AO750" i="82" s="1"/>
  <c r="R750" i="82"/>
  <c r="AA744" i="82"/>
  <c r="AJ744" i="82" s="1"/>
  <c r="AN744" i="82"/>
  <c r="AO744" i="82" s="1"/>
  <c r="R744" i="82"/>
  <c r="R166" i="82"/>
  <c r="AA166" i="82"/>
  <c r="AJ166" i="82" s="1"/>
  <c r="AN166" i="82"/>
  <c r="AO166" i="82" s="1"/>
  <c r="AA605" i="82"/>
  <c r="AJ605" i="82" s="1"/>
  <c r="AN605" i="82"/>
  <c r="AO605" i="82" s="1"/>
  <c r="R605" i="82"/>
  <c r="AA207" i="82"/>
  <c r="AJ207" i="82" s="1"/>
  <c r="AN207" i="82"/>
  <c r="AO207" i="82" s="1"/>
  <c r="R207" i="82"/>
  <c r="AA136" i="82"/>
  <c r="AJ136" i="82" s="1"/>
  <c r="R136" i="82"/>
  <c r="AN136" i="82"/>
  <c r="AO136" i="82" s="1"/>
  <c r="AA197" i="82"/>
  <c r="AJ197" i="82" s="1"/>
  <c r="AN197" i="82"/>
  <c r="AO197" i="82" s="1"/>
  <c r="R197" i="82"/>
  <c r="R612" i="82"/>
  <c r="AA612" i="82"/>
  <c r="AJ612" i="82" s="1"/>
  <c r="AN612" i="82"/>
  <c r="AO612" i="82" s="1"/>
  <c r="AA51" i="82"/>
  <c r="AJ51" i="82" s="1"/>
  <c r="R51" i="82"/>
  <c r="AN51" i="82"/>
  <c r="AO51" i="82" s="1"/>
  <c r="R113" i="82"/>
  <c r="AA113" i="82"/>
  <c r="AJ113" i="82" s="1"/>
  <c r="AN113" i="82"/>
  <c r="AO113" i="82" s="1"/>
  <c r="AA125" i="82"/>
  <c r="AJ125" i="82" s="1"/>
  <c r="AN125" i="82"/>
  <c r="AO125" i="82" s="1"/>
  <c r="R125" i="82"/>
  <c r="R42" i="82"/>
  <c r="AN42" i="82"/>
  <c r="AO42" i="82" s="1"/>
  <c r="AA42" i="82"/>
  <c r="AJ42" i="82" s="1"/>
  <c r="R241" i="82"/>
  <c r="AA241" i="82"/>
  <c r="AJ241" i="82" s="1"/>
  <c r="AN241" i="82"/>
  <c r="AO241" i="82" s="1"/>
  <c r="AA63" i="82"/>
  <c r="AJ63" i="82" s="1"/>
  <c r="R63" i="82"/>
  <c r="AN63" i="82"/>
  <c r="AO63" i="82" s="1"/>
  <c r="AA148" i="82"/>
  <c r="AJ148" i="82" s="1"/>
  <c r="R148" i="82"/>
  <c r="AN148" i="82"/>
  <c r="AO148" i="82" s="1"/>
  <c r="R147" i="82"/>
  <c r="AA147" i="82"/>
  <c r="AJ147" i="82" s="1"/>
  <c r="AN147" i="82"/>
  <c r="AO147" i="82" s="1"/>
  <c r="R25" i="82"/>
  <c r="AN25" i="82"/>
  <c r="AO25" i="82" s="1"/>
  <c r="AA25" i="82"/>
  <c r="AJ25" i="82" s="1"/>
  <c r="R62" i="82"/>
  <c r="AA62" i="82"/>
  <c r="AJ62" i="82" s="1"/>
  <c r="AN62" i="82"/>
  <c r="AO62" i="82" s="1"/>
  <c r="R28" i="82"/>
  <c r="AA28" i="82"/>
  <c r="AJ28" i="82" s="1"/>
  <c r="AN28" i="82"/>
  <c r="AO28" i="82" s="1"/>
  <c r="AA240" i="82"/>
  <c r="AJ240" i="82" s="1"/>
  <c r="R240" i="82"/>
  <c r="AN240" i="82"/>
  <c r="AO240" i="82" s="1"/>
  <c r="AA219" i="82"/>
  <c r="AJ219" i="82" s="1"/>
  <c r="R219" i="82"/>
  <c r="AN219" i="82"/>
  <c r="AO219" i="82" s="1"/>
  <c r="R151" i="82"/>
  <c r="AA151" i="82"/>
  <c r="AJ151" i="82" s="1"/>
  <c r="AN151" i="82"/>
  <c r="AO151" i="82" s="1"/>
  <c r="AA7" i="82"/>
  <c r="AJ7" i="82" s="1"/>
  <c r="R7" i="82"/>
  <c r="AN7" i="82"/>
  <c r="AO7" i="82" s="1"/>
  <c r="AA102" i="82"/>
  <c r="AJ102" i="82" s="1"/>
  <c r="R102" i="82"/>
  <c r="AN102" i="82"/>
  <c r="AO102" i="82" s="1"/>
  <c r="R213" i="82"/>
  <c r="AA213" i="82"/>
  <c r="AJ213" i="82" s="1"/>
  <c r="AN213" i="82"/>
  <c r="AO213" i="82" s="1"/>
  <c r="R96" i="82"/>
  <c r="AA96" i="82"/>
  <c r="AJ96" i="82" s="1"/>
  <c r="AN96" i="82"/>
  <c r="AO96" i="82" s="1"/>
  <c r="AA236" i="82"/>
  <c r="AJ236" i="82" s="1"/>
  <c r="R236" i="82"/>
  <c r="AN236" i="82"/>
  <c r="AO236" i="82" s="1"/>
  <c r="R746" i="82"/>
  <c r="AA746" i="82"/>
  <c r="AJ746" i="82" s="1"/>
  <c r="AN746" i="82"/>
  <c r="AO746" i="82" s="1"/>
  <c r="AA749" i="82"/>
  <c r="AJ749" i="82" s="1"/>
  <c r="R749" i="82"/>
  <c r="AN749" i="82"/>
  <c r="AO749" i="82" s="1"/>
  <c r="R678" i="81"/>
  <c r="AA678" i="81"/>
  <c r="AK678" i="81" s="1"/>
  <c r="AO678" i="81"/>
  <c r="AP678" i="81" s="1"/>
  <c r="AA765" i="81"/>
  <c r="AK765" i="81" s="1"/>
  <c r="R765" i="81"/>
  <c r="AO765" i="81"/>
  <c r="AP765" i="81" s="1"/>
  <c r="R688" i="81"/>
  <c r="N1267" i="52" s="1"/>
  <c r="AO688" i="81"/>
  <c r="AP688" i="81" s="1"/>
  <c r="AA688" i="81"/>
  <c r="AK688" i="81" s="1"/>
  <c r="R721" i="81"/>
  <c r="AA721" i="81"/>
  <c r="AK721" i="81" s="1"/>
  <c r="AO721" i="81"/>
  <c r="AP721" i="81" s="1"/>
  <c r="R711" i="81"/>
  <c r="N1519" i="52" s="1"/>
  <c r="AA711" i="81"/>
  <c r="AK711" i="81" s="1"/>
  <c r="AO711" i="81"/>
  <c r="AP711" i="81" s="1"/>
  <c r="R776" i="82"/>
  <c r="AA776" i="82"/>
  <c r="AJ776" i="82" s="1"/>
  <c r="AN776" i="82"/>
  <c r="AO776" i="82" s="1"/>
  <c r="AA787" i="82"/>
  <c r="AJ787" i="82" s="1"/>
  <c r="AN787" i="82"/>
  <c r="AO787" i="82" s="1"/>
  <c r="R787" i="82"/>
  <c r="AA790" i="82"/>
  <c r="AJ790" i="82" s="1"/>
  <c r="R790" i="82"/>
  <c r="AN790" i="82"/>
  <c r="AO790" i="82" s="1"/>
  <c r="AA544" i="82"/>
  <c r="AJ544" i="82" s="1"/>
  <c r="R544" i="82"/>
  <c r="AN544" i="82"/>
  <c r="AO544" i="82" s="1"/>
  <c r="AA556" i="82"/>
  <c r="AJ556" i="82" s="1"/>
  <c r="R556" i="82"/>
  <c r="AN556" i="82"/>
  <c r="AO556" i="82" s="1"/>
  <c r="R551" i="82"/>
  <c r="AN551" i="82"/>
  <c r="AO551" i="82" s="1"/>
  <c r="AA551" i="82"/>
  <c r="AJ551" i="82" s="1"/>
  <c r="R561" i="82"/>
  <c r="AA561" i="82"/>
  <c r="AJ561" i="82" s="1"/>
  <c r="AN561" i="82"/>
  <c r="AO561" i="82" s="1"/>
  <c r="AA594" i="81"/>
  <c r="AK594" i="81" s="1"/>
  <c r="AO594" i="81"/>
  <c r="AP594" i="81" s="1"/>
  <c r="R594" i="81"/>
  <c r="N912" i="52" s="1"/>
  <c r="AO579" i="81"/>
  <c r="AP579" i="81" s="1"/>
  <c r="AA579" i="81"/>
  <c r="AK579" i="81" s="1"/>
  <c r="R579" i="81"/>
  <c r="N112" i="52" s="1"/>
  <c r="AA572" i="81"/>
  <c r="AK572" i="81" s="1"/>
  <c r="AO572" i="81"/>
  <c r="AP572" i="81" s="1"/>
  <c r="R572" i="81"/>
  <c r="N1477" i="52" s="1"/>
  <c r="R575" i="81"/>
  <c r="N747" i="52" s="1"/>
  <c r="AO575" i="81"/>
  <c r="AP575" i="81" s="1"/>
  <c r="AA575" i="81"/>
  <c r="AK575" i="81" s="1"/>
  <c r="R462" i="82"/>
  <c r="AN462" i="82"/>
  <c r="AO462" i="82" s="1"/>
  <c r="AA462" i="82"/>
  <c r="AJ462" i="82" s="1"/>
  <c r="AA468" i="82"/>
  <c r="AJ468" i="82" s="1"/>
  <c r="R468" i="82"/>
  <c r="AN468" i="82"/>
  <c r="AO468" i="82" s="1"/>
  <c r="R453" i="82"/>
  <c r="AA453" i="82"/>
  <c r="AJ453" i="82" s="1"/>
  <c r="AN453" i="82"/>
  <c r="AO453" i="82" s="1"/>
  <c r="R459" i="82"/>
  <c r="AA459" i="82"/>
  <c r="AJ459" i="82" s="1"/>
  <c r="AN459" i="82"/>
  <c r="AO459" i="82" s="1"/>
  <c r="R469" i="82"/>
  <c r="AA469" i="82"/>
  <c r="AJ469" i="82" s="1"/>
  <c r="AN469" i="82"/>
  <c r="AO469" i="82" s="1"/>
  <c r="R465" i="82"/>
  <c r="AA465" i="82"/>
  <c r="AJ465" i="82" s="1"/>
  <c r="AN465" i="82"/>
  <c r="AO465" i="82" s="1"/>
  <c r="R477" i="82"/>
  <c r="AA477" i="82"/>
  <c r="AJ477" i="82" s="1"/>
  <c r="AN477" i="82"/>
  <c r="AO477" i="82" s="1"/>
  <c r="AA485" i="81"/>
  <c r="AK485" i="81" s="1"/>
  <c r="R485" i="81"/>
  <c r="N318" i="52" s="1"/>
  <c r="AO485" i="81"/>
  <c r="AP485" i="81" s="1"/>
  <c r="R518" i="81"/>
  <c r="AA518" i="81"/>
  <c r="AK518" i="81" s="1"/>
  <c r="AO518" i="81"/>
  <c r="AP518" i="81" s="1"/>
  <c r="R450" i="82"/>
  <c r="AN450" i="82"/>
  <c r="AO450" i="82" s="1"/>
  <c r="AA450" i="82"/>
  <c r="AJ450" i="82" s="1"/>
  <c r="AA402" i="82"/>
  <c r="AJ402" i="82" s="1"/>
  <c r="R402" i="82"/>
  <c r="AN402" i="82"/>
  <c r="AO402" i="82" s="1"/>
  <c r="AA439" i="82"/>
  <c r="AJ439" i="82" s="1"/>
  <c r="R439" i="82"/>
  <c r="AN439" i="82"/>
  <c r="AO439" i="82" s="1"/>
  <c r="R419" i="82"/>
  <c r="AN419" i="82"/>
  <c r="AO419" i="82" s="1"/>
  <c r="AA419" i="82"/>
  <c r="AJ419" i="82" s="1"/>
  <c r="R406" i="82"/>
  <c r="AA406" i="82"/>
  <c r="AJ406" i="82" s="1"/>
  <c r="AN406" i="82"/>
  <c r="AO406" i="82" s="1"/>
  <c r="R367" i="82"/>
  <c r="AA367" i="82"/>
  <c r="AJ367" i="82" s="1"/>
  <c r="AN367" i="82"/>
  <c r="AO367" i="82" s="1"/>
  <c r="R356" i="82"/>
  <c r="AN356" i="82"/>
  <c r="AO356" i="82" s="1"/>
  <c r="AA356" i="82"/>
  <c r="AJ356" i="82" s="1"/>
  <c r="AA328" i="82"/>
  <c r="AJ328" i="82" s="1"/>
  <c r="R328" i="82"/>
  <c r="AN328" i="82"/>
  <c r="AO328" i="82" s="1"/>
  <c r="AA339" i="82"/>
  <c r="AJ339" i="82" s="1"/>
  <c r="AN339" i="82"/>
  <c r="AO339" i="82" s="1"/>
  <c r="R339" i="82"/>
  <c r="R321" i="82"/>
  <c r="AA321" i="82"/>
  <c r="AJ321" i="82" s="1"/>
  <c r="AN321" i="82"/>
  <c r="AO321" i="82" s="1"/>
  <c r="AA372" i="82"/>
  <c r="AJ372" i="82" s="1"/>
  <c r="AN372" i="82"/>
  <c r="AO372" i="82" s="1"/>
  <c r="R372" i="82"/>
  <c r="R320" i="82"/>
  <c r="AA320" i="82"/>
  <c r="AJ320" i="82" s="1"/>
  <c r="AN320" i="82"/>
  <c r="AO320" i="82" s="1"/>
  <c r="R366" i="82"/>
  <c r="AA366" i="82"/>
  <c r="AJ366" i="82" s="1"/>
  <c r="AN366" i="82"/>
  <c r="AO366" i="82" s="1"/>
  <c r="R451" i="82"/>
  <c r="AA451" i="82"/>
  <c r="AJ451" i="82" s="1"/>
  <c r="AN451" i="82"/>
  <c r="AO451" i="82" s="1"/>
  <c r="R413" i="82"/>
  <c r="AA413" i="82"/>
  <c r="AJ413" i="82" s="1"/>
  <c r="AN413" i="82"/>
  <c r="AO413" i="82" s="1"/>
  <c r="AA337" i="82"/>
  <c r="AJ337" i="82" s="1"/>
  <c r="R337" i="82"/>
  <c r="AN337" i="82"/>
  <c r="AO337" i="82" s="1"/>
  <c r="AA384" i="82"/>
  <c r="AJ384" i="82" s="1"/>
  <c r="R384" i="82"/>
  <c r="AN384" i="82"/>
  <c r="AO384" i="82" s="1"/>
  <c r="AA420" i="82"/>
  <c r="AJ420" i="82" s="1"/>
  <c r="R420" i="82"/>
  <c r="AN420" i="82"/>
  <c r="AO420" i="82" s="1"/>
  <c r="AA448" i="82"/>
  <c r="AJ448" i="82" s="1"/>
  <c r="R448" i="82"/>
  <c r="AN448" i="82"/>
  <c r="AO448" i="82" s="1"/>
  <c r="AN373" i="82"/>
  <c r="AO373" i="82" s="1"/>
  <c r="R373" i="82"/>
  <c r="AA373" i="82"/>
  <c r="AJ373" i="82" s="1"/>
  <c r="R383" i="82"/>
  <c r="AA383" i="82"/>
  <c r="AJ383" i="82" s="1"/>
  <c r="AN383" i="82"/>
  <c r="AO383" i="82" s="1"/>
  <c r="AA412" i="82"/>
  <c r="AJ412" i="82" s="1"/>
  <c r="R412" i="82"/>
  <c r="AN412" i="82"/>
  <c r="AO412" i="82" s="1"/>
  <c r="R394" i="81"/>
  <c r="AO394" i="81"/>
  <c r="AP394" i="81" s="1"/>
  <c r="AA394" i="81"/>
  <c r="AK394" i="81" s="1"/>
  <c r="AA377" i="81"/>
  <c r="AK377" i="81" s="1"/>
  <c r="AO377" i="81"/>
  <c r="AP377" i="81" s="1"/>
  <c r="R377" i="81"/>
  <c r="N459" i="52" s="1"/>
  <c r="R367" i="81"/>
  <c r="N1007" i="52" s="1"/>
  <c r="AA367" i="81"/>
  <c r="AK367" i="81" s="1"/>
  <c r="AO367" i="81"/>
  <c r="AP367" i="81" s="1"/>
  <c r="AA767" i="81"/>
  <c r="AK767" i="81" s="1"/>
  <c r="AO767" i="81"/>
  <c r="AP767" i="81" s="1"/>
  <c r="R767" i="81"/>
  <c r="AA385" i="81"/>
  <c r="AK385" i="81" s="1"/>
  <c r="R385" i="81"/>
  <c r="AO385" i="81"/>
  <c r="AP385" i="81" s="1"/>
  <c r="R408" i="81"/>
  <c r="AO408" i="81"/>
  <c r="AP408" i="81" s="1"/>
  <c r="AA408" i="81"/>
  <c r="AK408" i="81" s="1"/>
  <c r="R427" i="81"/>
  <c r="N700" i="52" s="1"/>
  <c r="AA427" i="81"/>
  <c r="AK427" i="81" s="1"/>
  <c r="AO427" i="81"/>
  <c r="AP427" i="81" s="1"/>
  <c r="AA382" i="81"/>
  <c r="AK382" i="81" s="1"/>
  <c r="R382" i="81"/>
  <c r="AO382" i="81"/>
  <c r="AP382" i="81" s="1"/>
  <c r="R415" i="81"/>
  <c r="AA415" i="81"/>
  <c r="AK415" i="81" s="1"/>
  <c r="AO415" i="81"/>
  <c r="AP415" i="81" s="1"/>
  <c r="R388" i="81"/>
  <c r="N930" i="52" s="1"/>
  <c r="AO388" i="81"/>
  <c r="AP388" i="81" s="1"/>
  <c r="AA388" i="81"/>
  <c r="AK388" i="81" s="1"/>
  <c r="AA331" i="81"/>
  <c r="AK331" i="81" s="1"/>
  <c r="R331" i="81"/>
  <c r="AO331" i="81"/>
  <c r="AP331" i="81" s="1"/>
  <c r="AA772" i="81"/>
  <c r="AK772" i="81" s="1"/>
  <c r="R772" i="81"/>
  <c r="AO772" i="81"/>
  <c r="AP772" i="81" s="1"/>
  <c r="R381" i="81"/>
  <c r="N358" i="52" s="1"/>
  <c r="AA381" i="81"/>
  <c r="AK381" i="81" s="1"/>
  <c r="AO381" i="81"/>
  <c r="AP381" i="81" s="1"/>
  <c r="AA375" i="81"/>
  <c r="AK375" i="81" s="1"/>
  <c r="R375" i="81"/>
  <c r="N458" i="52" s="1"/>
  <c r="AO375" i="81"/>
  <c r="AP375" i="81" s="1"/>
  <c r="R268" i="82"/>
  <c r="AN268" i="82"/>
  <c r="AO268" i="82" s="1"/>
  <c r="AA268" i="82"/>
  <c r="AJ268" i="82" s="1"/>
  <c r="R635" i="82"/>
  <c r="AA635" i="82"/>
  <c r="AJ635" i="82" s="1"/>
  <c r="AN635" i="82"/>
  <c r="AO635" i="82" s="1"/>
  <c r="AA712" i="82"/>
  <c r="AJ712" i="82" s="1"/>
  <c r="R712" i="82"/>
  <c r="AN712" i="82"/>
  <c r="AO712" i="82" s="1"/>
  <c r="R299" i="82"/>
  <c r="AA299" i="82"/>
  <c r="AJ299" i="82" s="1"/>
  <c r="AN299" i="82"/>
  <c r="AO299" i="82" s="1"/>
  <c r="R591" i="82"/>
  <c r="AA591" i="82"/>
  <c r="AJ591" i="82" s="1"/>
  <c r="AN591" i="82"/>
  <c r="AO591" i="82" s="1"/>
  <c r="AA567" i="82"/>
  <c r="AJ567" i="82" s="1"/>
  <c r="R567" i="82"/>
  <c r="AN567" i="82"/>
  <c r="AO567" i="82" s="1"/>
  <c r="AA258" i="82"/>
  <c r="AJ258" i="82" s="1"/>
  <c r="R258" i="82"/>
  <c r="AN258" i="82"/>
  <c r="AO258" i="82" s="1"/>
  <c r="AA276" i="82"/>
  <c r="AJ276" i="82" s="1"/>
  <c r="R276" i="82"/>
  <c r="AN276" i="82"/>
  <c r="AO276" i="82" s="1"/>
  <c r="R300" i="82"/>
  <c r="AA300" i="82"/>
  <c r="AJ300" i="82" s="1"/>
  <c r="AN300" i="82"/>
  <c r="AO300" i="82" s="1"/>
  <c r="AA318" i="82"/>
  <c r="AJ318" i="82" s="1"/>
  <c r="R318" i="82"/>
  <c r="AN318" i="82"/>
  <c r="AO318" i="82" s="1"/>
  <c r="R308" i="82"/>
  <c r="AA308" i="82"/>
  <c r="AJ308" i="82" s="1"/>
  <c r="AN308" i="82"/>
  <c r="AO308" i="82" s="1"/>
  <c r="AA316" i="82"/>
  <c r="AJ316" i="82" s="1"/>
  <c r="R316" i="82"/>
  <c r="AN316" i="82"/>
  <c r="AO316" i="82" s="1"/>
  <c r="AA622" i="82"/>
  <c r="AJ622" i="82" s="1"/>
  <c r="R622" i="82"/>
  <c r="AN622" i="82"/>
  <c r="AO622" i="82" s="1"/>
  <c r="AN713" i="82"/>
  <c r="AO713" i="82" s="1"/>
  <c r="AA713" i="82"/>
  <c r="AJ713" i="82" s="1"/>
  <c r="R713" i="82"/>
  <c r="R497" i="82"/>
  <c r="AA497" i="82"/>
  <c r="AJ497" i="82" s="1"/>
  <c r="AN497" i="82"/>
  <c r="AO497" i="82" s="1"/>
  <c r="AA503" i="82"/>
  <c r="AJ503" i="82" s="1"/>
  <c r="R503" i="82"/>
  <c r="AN503" i="82"/>
  <c r="AO503" i="82" s="1"/>
  <c r="AA499" i="82"/>
  <c r="AJ499" i="82" s="1"/>
  <c r="R499" i="82"/>
  <c r="AN499" i="82"/>
  <c r="AO499" i="82" s="1"/>
  <c r="R666" i="81"/>
  <c r="AA666" i="81"/>
  <c r="AK666" i="81" s="1"/>
  <c r="AO666" i="81"/>
  <c r="AP666" i="81" s="1"/>
  <c r="R509" i="82"/>
  <c r="AA509" i="82"/>
  <c r="AJ509" i="82" s="1"/>
  <c r="AN509" i="82"/>
  <c r="AO509" i="82" s="1"/>
  <c r="R506" i="82"/>
  <c r="AA506" i="82"/>
  <c r="AJ506" i="82" s="1"/>
  <c r="AN506" i="82"/>
  <c r="AO506" i="82" s="1"/>
  <c r="AA507" i="82"/>
  <c r="AJ507" i="82" s="1"/>
  <c r="R507" i="82"/>
  <c r="AN507" i="82"/>
  <c r="AO507" i="82" s="1"/>
  <c r="AA717" i="82"/>
  <c r="AJ717" i="82" s="1"/>
  <c r="R717" i="82"/>
  <c r="AN717" i="82"/>
  <c r="AO717" i="82" s="1"/>
  <c r="R307" i="81"/>
  <c r="AA307" i="81"/>
  <c r="AK307" i="81" s="1"/>
  <c r="AO307" i="81"/>
  <c r="AP307" i="81" s="1"/>
  <c r="R21" i="81"/>
  <c r="AA21" i="81"/>
  <c r="AK21" i="81" s="1"/>
  <c r="AO21" i="81"/>
  <c r="AP21" i="81" s="1"/>
  <c r="AA289" i="81"/>
  <c r="AK289" i="81" s="1"/>
  <c r="R289" i="81"/>
  <c r="N105" i="52" s="1"/>
  <c r="AO289" i="81"/>
  <c r="AP289" i="81" s="1"/>
  <c r="R206" i="81"/>
  <c r="AA206" i="81"/>
  <c r="AK206" i="81" s="1"/>
  <c r="AO206" i="81"/>
  <c r="AP206" i="81" s="1"/>
  <c r="R225" i="81"/>
  <c r="AO225" i="81"/>
  <c r="AP225" i="81" s="1"/>
  <c r="AK225" i="81"/>
  <c r="R308" i="81"/>
  <c r="N567" i="52" s="1"/>
  <c r="AA308" i="81"/>
  <c r="AK308" i="81" s="1"/>
  <c r="AO308" i="81"/>
  <c r="AP308" i="81" s="1"/>
  <c r="R196" i="81"/>
  <c r="AO196" i="81"/>
  <c r="AP196" i="81" s="1"/>
  <c r="AA196" i="81"/>
  <c r="AK196" i="81" s="1"/>
  <c r="R239" i="81"/>
  <c r="AO239" i="81"/>
  <c r="AP239" i="81" s="1"/>
  <c r="AA239" i="81"/>
  <c r="AK239" i="81" s="1"/>
  <c r="AA231" i="81"/>
  <c r="AK231" i="81" s="1"/>
  <c r="R231" i="81"/>
  <c r="N1205" i="52" s="1"/>
  <c r="AO231" i="81"/>
  <c r="AP231" i="81" s="1"/>
  <c r="R240" i="81"/>
  <c r="N852" i="52" s="1"/>
  <c r="AO240" i="81"/>
  <c r="AP240" i="81" s="1"/>
  <c r="AA240" i="81"/>
  <c r="AK240" i="81" s="1"/>
  <c r="AA67" i="81"/>
  <c r="AK67" i="81" s="1"/>
  <c r="R67" i="81"/>
  <c r="AO67" i="81"/>
  <c r="AP67" i="81" s="1"/>
  <c r="R135" i="81"/>
  <c r="N1000" i="52" s="1"/>
  <c r="AA135" i="81"/>
  <c r="AK135" i="81" s="1"/>
  <c r="AO135" i="81"/>
  <c r="AP135" i="81" s="1"/>
  <c r="AA238" i="81"/>
  <c r="AK238" i="81" s="1"/>
  <c r="R238" i="81"/>
  <c r="AO238" i="81"/>
  <c r="AP238" i="81" s="1"/>
  <c r="R42" i="81"/>
  <c r="N1056" i="52" s="1"/>
  <c r="AA42" i="81"/>
  <c r="AK42" i="81" s="1"/>
  <c r="AO42" i="81"/>
  <c r="AP42" i="81" s="1"/>
  <c r="R106" i="81"/>
  <c r="AO106" i="81"/>
  <c r="AP106" i="81" s="1"/>
  <c r="AA106" i="81"/>
  <c r="AK106" i="81" s="1"/>
  <c r="R40" i="81"/>
  <c r="N891" i="52" s="1"/>
  <c r="AO40" i="81"/>
  <c r="AP40" i="81" s="1"/>
  <c r="AA40" i="81"/>
  <c r="AK40" i="81" s="1"/>
  <c r="AK325" i="81"/>
  <c r="AO325" i="81"/>
  <c r="AP325" i="81" s="1"/>
  <c r="AO142" i="81"/>
  <c r="AP142" i="81" s="1"/>
  <c r="AA142" i="81"/>
  <c r="AK142" i="81" s="1"/>
  <c r="R142" i="81"/>
  <c r="AA739" i="82"/>
  <c r="AJ739" i="82" s="1"/>
  <c r="R739" i="82"/>
  <c r="AN739" i="82"/>
  <c r="AO739" i="82" s="1"/>
  <c r="AA735" i="82"/>
  <c r="AJ735" i="82" s="1"/>
  <c r="AN735" i="82"/>
  <c r="AO735" i="82" s="1"/>
  <c r="R735" i="82"/>
  <c r="R725" i="82"/>
  <c r="AA725" i="82"/>
  <c r="AJ725" i="82" s="1"/>
  <c r="AN725" i="82"/>
  <c r="AO725" i="82" s="1"/>
  <c r="AA178" i="82"/>
  <c r="AJ178" i="82" s="1"/>
  <c r="R178" i="82"/>
  <c r="AN178" i="82"/>
  <c r="AO178" i="82" s="1"/>
  <c r="R614" i="82"/>
  <c r="AA614" i="82"/>
  <c r="AJ614" i="82" s="1"/>
  <c r="AN614" i="82"/>
  <c r="AO614" i="82" s="1"/>
  <c r="AA203" i="82"/>
  <c r="AJ203" i="82" s="1"/>
  <c r="AN203" i="82"/>
  <c r="AO203" i="82" s="1"/>
  <c r="R203" i="82"/>
  <c r="AA99" i="82"/>
  <c r="AJ99" i="82" s="1"/>
  <c r="AN99" i="82"/>
  <c r="AO99" i="82" s="1"/>
  <c r="R99" i="82"/>
  <c r="R737" i="82"/>
  <c r="AN737" i="82"/>
  <c r="AO737" i="82" s="1"/>
  <c r="AA737" i="82"/>
  <c r="AJ737" i="82" s="1"/>
  <c r="AA204" i="82"/>
  <c r="AJ204" i="82" s="1"/>
  <c r="R204" i="82"/>
  <c r="AN204" i="82"/>
  <c r="AO204" i="82" s="1"/>
  <c r="R721" i="82"/>
  <c r="AA721" i="82"/>
  <c r="AJ721" i="82" s="1"/>
  <c r="AN721" i="82"/>
  <c r="AO721" i="82" s="1"/>
  <c r="R609" i="82"/>
  <c r="AN609" i="82"/>
  <c r="AO609" i="82" s="1"/>
  <c r="AA609" i="82"/>
  <c r="AJ609" i="82" s="1"/>
  <c r="AA187" i="82"/>
  <c r="AJ187" i="82" s="1"/>
  <c r="AN187" i="82"/>
  <c r="AO187" i="82" s="1"/>
  <c r="R187" i="82"/>
  <c r="R590" i="82"/>
  <c r="AN590" i="82"/>
  <c r="AO590" i="82" s="1"/>
  <c r="AA590" i="82"/>
  <c r="AJ590" i="82" s="1"/>
  <c r="AN109" i="82"/>
  <c r="AO109" i="82" s="1"/>
  <c r="R109" i="82"/>
  <c r="AA109" i="82"/>
  <c r="AJ109" i="82" s="1"/>
  <c r="AA179" i="82"/>
  <c r="AJ179" i="82" s="1"/>
  <c r="R179" i="82"/>
  <c r="AN179" i="82"/>
  <c r="AO179" i="82" s="1"/>
  <c r="R43" i="82"/>
  <c r="AA43" i="82"/>
  <c r="AJ43" i="82" s="1"/>
  <c r="AN43" i="82"/>
  <c r="AO43" i="82" s="1"/>
  <c r="AA247" i="82"/>
  <c r="AJ247" i="82" s="1"/>
  <c r="R247" i="82"/>
  <c r="AN247" i="82"/>
  <c r="AO247" i="82" s="1"/>
  <c r="R111" i="82"/>
  <c r="AN111" i="82"/>
  <c r="AO111" i="82" s="1"/>
  <c r="AA111" i="82"/>
  <c r="AJ111" i="82" s="1"/>
  <c r="R138" i="82"/>
  <c r="AA138" i="82"/>
  <c r="AJ138" i="82" s="1"/>
  <c r="AN138" i="82"/>
  <c r="AO138" i="82" s="1"/>
  <c r="R39" i="82"/>
  <c r="AN39" i="82"/>
  <c r="AO39" i="82" s="1"/>
  <c r="AA39" i="82"/>
  <c r="AJ39" i="82" s="1"/>
  <c r="AA206" i="82"/>
  <c r="AJ206" i="82" s="1"/>
  <c r="R206" i="82"/>
  <c r="AN206" i="82"/>
  <c r="AO206" i="82" s="1"/>
  <c r="AA114" i="82"/>
  <c r="AJ114" i="82" s="1"/>
  <c r="AN114" i="82"/>
  <c r="AO114" i="82" s="1"/>
  <c r="R114" i="82"/>
  <c r="AA191" i="82"/>
  <c r="AJ191" i="82" s="1"/>
  <c r="AN191" i="82"/>
  <c r="AO191" i="82" s="1"/>
  <c r="R191" i="82"/>
  <c r="AA175" i="82"/>
  <c r="AJ175" i="82" s="1"/>
  <c r="AN175" i="82"/>
  <c r="AO175" i="82" s="1"/>
  <c r="R175" i="82"/>
  <c r="AA47" i="82"/>
  <c r="AJ47" i="82" s="1"/>
  <c r="AN47" i="82"/>
  <c r="AO47" i="82" s="1"/>
  <c r="R47" i="82"/>
  <c r="R188" i="82"/>
  <c r="AN188" i="82"/>
  <c r="AO188" i="82" s="1"/>
  <c r="AA188" i="82"/>
  <c r="AJ188" i="82" s="1"/>
  <c r="AN61" i="82"/>
  <c r="AO61" i="82" s="1"/>
  <c r="R61" i="82"/>
  <c r="AA61" i="82"/>
  <c r="AJ61" i="82" s="1"/>
  <c r="R153" i="82"/>
  <c r="AA153" i="82"/>
  <c r="AJ153" i="82" s="1"/>
  <c r="AN153" i="82"/>
  <c r="AO153" i="82" s="1"/>
  <c r="R142" i="82"/>
  <c r="AA142" i="82"/>
  <c r="AJ142" i="82" s="1"/>
  <c r="AN142" i="82"/>
  <c r="AO142" i="82" s="1"/>
  <c r="AA64" i="82"/>
  <c r="AJ64" i="82" s="1"/>
  <c r="R64" i="82"/>
  <c r="AN64" i="82"/>
  <c r="AO64" i="82" s="1"/>
  <c r="AA244" i="82"/>
  <c r="AJ244" i="82" s="1"/>
  <c r="R244" i="82"/>
  <c r="AN244" i="82"/>
  <c r="AO244" i="82" s="1"/>
  <c r="R54" i="82"/>
  <c r="AA54" i="82"/>
  <c r="AJ54" i="82" s="1"/>
  <c r="AN54" i="82"/>
  <c r="AO54" i="82" s="1"/>
  <c r="AA76" i="82"/>
  <c r="AJ76" i="82" s="1"/>
  <c r="AN76" i="82"/>
  <c r="AO76" i="82" s="1"/>
  <c r="R76" i="82"/>
  <c r="AA168" i="82"/>
  <c r="AJ168" i="82" s="1"/>
  <c r="R168" i="82"/>
  <c r="AN168" i="82"/>
  <c r="AO168" i="82" s="1"/>
  <c r="R217" i="82"/>
  <c r="AA217" i="82"/>
  <c r="AJ217" i="82" s="1"/>
  <c r="AN217" i="82"/>
  <c r="AO217" i="82" s="1"/>
  <c r="R84" i="82"/>
  <c r="AA84" i="82"/>
  <c r="AJ84" i="82" s="1"/>
  <c r="AN84" i="82"/>
  <c r="AO84" i="82" s="1"/>
  <c r="R94" i="82"/>
  <c r="AA94" i="82"/>
  <c r="AJ94" i="82" s="1"/>
  <c r="AN94" i="82"/>
  <c r="AO94" i="82" s="1"/>
  <c r="AA104" i="82"/>
  <c r="AJ104" i="82" s="1"/>
  <c r="R104" i="82"/>
  <c r="AN104" i="82"/>
  <c r="AO104" i="82" s="1"/>
  <c r="R13" i="82"/>
  <c r="AA13" i="82"/>
  <c r="AJ13" i="82" s="1"/>
  <c r="AN13" i="82"/>
  <c r="AO13" i="82" s="1"/>
  <c r="AA98" i="82"/>
  <c r="AJ98" i="82" s="1"/>
  <c r="R98" i="82"/>
  <c r="AN98" i="82"/>
  <c r="AO98" i="82" s="1"/>
  <c r="AA216" i="82"/>
  <c r="AJ216" i="82" s="1"/>
  <c r="R216" i="82"/>
  <c r="AN216" i="82"/>
  <c r="AO216" i="82" s="1"/>
  <c r="R230" i="82"/>
  <c r="AA230" i="82"/>
  <c r="AJ230" i="82" s="1"/>
  <c r="AN230" i="82"/>
  <c r="AO230" i="82" s="1"/>
  <c r="AA248" i="82"/>
  <c r="AJ248" i="82" s="1"/>
  <c r="R248" i="82"/>
  <c r="AN248" i="82"/>
  <c r="AO248" i="82" s="1"/>
  <c r="R242" i="82"/>
  <c r="AA242" i="82"/>
  <c r="AJ242" i="82" s="1"/>
  <c r="AN242" i="82"/>
  <c r="AO242" i="82" s="1"/>
  <c r="AA596" i="82"/>
  <c r="AJ596" i="82" s="1"/>
  <c r="R596" i="82"/>
  <c r="AN596" i="82"/>
  <c r="AO596" i="82" s="1"/>
  <c r="AA720" i="82"/>
  <c r="AJ720" i="82" s="1"/>
  <c r="R720" i="82"/>
  <c r="AN720" i="82"/>
  <c r="AO720" i="82" s="1"/>
  <c r="R751" i="82"/>
  <c r="AA751" i="82"/>
  <c r="AJ751" i="82" s="1"/>
  <c r="AN751" i="82"/>
  <c r="AO751" i="82" s="1"/>
  <c r="AA761" i="82"/>
  <c r="AJ761" i="82" s="1"/>
  <c r="R761" i="82"/>
  <c r="AN761" i="82"/>
  <c r="AO761" i="82" s="1"/>
  <c r="AA722" i="82"/>
  <c r="AJ722" i="82" s="1"/>
  <c r="R722" i="82"/>
  <c r="AN722" i="82"/>
  <c r="AO722" i="82" s="1"/>
  <c r="AA681" i="81"/>
  <c r="AK681" i="81" s="1"/>
  <c r="R681" i="81"/>
  <c r="N1382" i="52" s="1"/>
  <c r="AO681" i="81"/>
  <c r="AP681" i="81" s="1"/>
  <c r="R687" i="81"/>
  <c r="AA687" i="81"/>
  <c r="AK687" i="81" s="1"/>
  <c r="AO687" i="81"/>
  <c r="AP687" i="81" s="1"/>
  <c r="R744" i="81"/>
  <c r="AO744" i="81"/>
  <c r="AP744" i="81" s="1"/>
  <c r="AA744" i="81"/>
  <c r="AK744" i="81" s="1"/>
  <c r="AA685" i="81"/>
  <c r="AK685" i="81" s="1"/>
  <c r="AO685" i="81"/>
  <c r="AP685" i="81" s="1"/>
  <c r="R685" i="81"/>
  <c r="R527" i="82"/>
  <c r="AA527" i="82"/>
  <c r="AJ527" i="82" s="1"/>
  <c r="AN527" i="82"/>
  <c r="AO527" i="82" s="1"/>
  <c r="R555" i="82"/>
  <c r="AA555" i="82"/>
  <c r="AJ555" i="82" s="1"/>
  <c r="AN555" i="82"/>
  <c r="AO555" i="82" s="1"/>
  <c r="AN778" i="82"/>
  <c r="AO778" i="82" s="1"/>
  <c r="R778" i="82"/>
  <c r="AA778" i="82"/>
  <c r="AJ778" i="82" s="1"/>
  <c r="R541" i="82"/>
  <c r="AA541" i="82"/>
  <c r="AJ541" i="82" s="1"/>
  <c r="AN541" i="82"/>
  <c r="AO541" i="82" s="1"/>
  <c r="R553" i="82"/>
  <c r="AA553" i="82"/>
  <c r="AJ553" i="82" s="1"/>
  <c r="AN553" i="82"/>
  <c r="AO553" i="82" s="1"/>
  <c r="R549" i="82"/>
  <c r="AA549" i="82"/>
  <c r="AJ549" i="82" s="1"/>
  <c r="AN549" i="82"/>
  <c r="AO549" i="82" s="1"/>
  <c r="AA784" i="82"/>
  <c r="AJ784" i="82" s="1"/>
  <c r="R784" i="82"/>
  <c r="AN784" i="82"/>
  <c r="AO784" i="82" s="1"/>
  <c r="R610" i="81"/>
  <c r="N1103" i="52" s="1"/>
  <c r="AA610" i="81"/>
  <c r="AK610" i="81" s="1"/>
  <c r="AO610" i="81"/>
  <c r="AP610" i="81" s="1"/>
  <c r="R583" i="81"/>
  <c r="AO583" i="81"/>
  <c r="AP583" i="81" s="1"/>
  <c r="AA583" i="81"/>
  <c r="AK583" i="81" s="1"/>
  <c r="R457" i="82"/>
  <c r="AA457" i="82"/>
  <c r="AJ457" i="82" s="1"/>
  <c r="AN457" i="82"/>
  <c r="AO457" i="82" s="1"/>
  <c r="AA464" i="82"/>
  <c r="AJ464" i="82" s="1"/>
  <c r="R464" i="82"/>
  <c r="AN464" i="82"/>
  <c r="AO464" i="82" s="1"/>
  <c r="AA480" i="82"/>
  <c r="AJ480" i="82" s="1"/>
  <c r="R480" i="82"/>
  <c r="AN480" i="82"/>
  <c r="AO480" i="82" s="1"/>
  <c r="AN455" i="82"/>
  <c r="AO455" i="82" s="1"/>
  <c r="R455" i="82"/>
  <c r="AA455" i="82"/>
  <c r="AJ455" i="82" s="1"/>
  <c r="AA487" i="81"/>
  <c r="AK487" i="81" s="1"/>
  <c r="R487" i="81"/>
  <c r="N536" i="52" s="1"/>
  <c r="AO487" i="81"/>
  <c r="AP487" i="81" s="1"/>
  <c r="AA462" i="81"/>
  <c r="AK462" i="81" s="1"/>
  <c r="R462" i="81"/>
  <c r="AO462" i="81"/>
  <c r="AP462" i="81" s="1"/>
  <c r="AA327" i="82"/>
  <c r="AJ327" i="82" s="1"/>
  <c r="AN327" i="82"/>
  <c r="AO327" i="82" s="1"/>
  <c r="R327" i="82"/>
  <c r="AN394" i="82"/>
  <c r="AO394" i="82" s="1"/>
  <c r="R394" i="82"/>
  <c r="AA394" i="82"/>
  <c r="AJ394" i="82" s="1"/>
  <c r="R368" i="82"/>
  <c r="AN368" i="82"/>
  <c r="AO368" i="82" s="1"/>
  <c r="AA368" i="82"/>
  <c r="AJ368" i="82" s="1"/>
  <c r="AA407" i="82"/>
  <c r="AJ407" i="82" s="1"/>
  <c r="R407" i="82"/>
  <c r="AN407" i="82"/>
  <c r="AO407" i="82" s="1"/>
  <c r="AA374" i="82"/>
  <c r="AJ374" i="82" s="1"/>
  <c r="R374" i="82"/>
  <c r="AN374" i="82"/>
  <c r="AO374" i="82" s="1"/>
  <c r="R417" i="82"/>
  <c r="AA417" i="82"/>
  <c r="AJ417" i="82" s="1"/>
  <c r="AN417" i="82"/>
  <c r="AO417" i="82" s="1"/>
  <c r="R365" i="82"/>
  <c r="AA365" i="82"/>
  <c r="AJ365" i="82" s="1"/>
  <c r="AN365" i="82"/>
  <c r="AO365" i="82" s="1"/>
  <c r="AA349" i="82"/>
  <c r="AJ349" i="82" s="1"/>
  <c r="R349" i="82"/>
  <c r="AN349" i="82"/>
  <c r="AO349" i="82" s="1"/>
  <c r="R391" i="82"/>
  <c r="AA391" i="82"/>
  <c r="AJ391" i="82" s="1"/>
  <c r="AN391" i="82"/>
  <c r="AO391" i="82" s="1"/>
  <c r="AA347" i="82"/>
  <c r="AJ347" i="82" s="1"/>
  <c r="R347" i="82"/>
  <c r="AN347" i="82"/>
  <c r="AO347" i="82" s="1"/>
  <c r="R342" i="82"/>
  <c r="AA342" i="82"/>
  <c r="AJ342" i="82" s="1"/>
  <c r="AN342" i="82"/>
  <c r="AO342" i="82" s="1"/>
  <c r="AA436" i="82"/>
  <c r="AJ436" i="82" s="1"/>
  <c r="R436" i="82"/>
  <c r="AN436" i="82"/>
  <c r="AO436" i="82" s="1"/>
  <c r="R401" i="82"/>
  <c r="AA401" i="82"/>
  <c r="AJ401" i="82" s="1"/>
  <c r="AN401" i="82"/>
  <c r="AO401" i="82" s="1"/>
  <c r="R449" i="82"/>
  <c r="AA449" i="82"/>
  <c r="AJ449" i="82" s="1"/>
  <c r="AN449" i="82"/>
  <c r="AO449" i="82" s="1"/>
  <c r="AA422" i="82"/>
  <c r="AJ422" i="82" s="1"/>
  <c r="R422" i="82"/>
  <c r="AN422" i="82"/>
  <c r="AO422" i="82" s="1"/>
  <c r="R444" i="82"/>
  <c r="AA444" i="82"/>
  <c r="AJ444" i="82" s="1"/>
  <c r="AN444" i="82"/>
  <c r="AO444" i="82" s="1"/>
  <c r="R385" i="82"/>
  <c r="AA385" i="82"/>
  <c r="AJ385" i="82" s="1"/>
  <c r="AN385" i="82"/>
  <c r="AO385" i="82" s="1"/>
  <c r="R425" i="82"/>
  <c r="AA425" i="82"/>
  <c r="AJ425" i="82" s="1"/>
  <c r="AN425" i="82"/>
  <c r="AO425" i="82" s="1"/>
  <c r="R368" i="81"/>
  <c r="N925" i="52" s="1"/>
  <c r="AA368" i="81"/>
  <c r="AK368" i="81" s="1"/>
  <c r="AO368" i="81"/>
  <c r="AP368" i="81" s="1"/>
  <c r="AO396" i="81"/>
  <c r="AP396" i="81" s="1"/>
  <c r="AA396" i="81"/>
  <c r="AK396" i="81" s="1"/>
  <c r="R396" i="81"/>
  <c r="N922" i="52" s="1"/>
  <c r="R401" i="81"/>
  <c r="AO401" i="81"/>
  <c r="AP401" i="81" s="1"/>
  <c r="AA401" i="81"/>
  <c r="AK401" i="81" s="1"/>
  <c r="AA403" i="81"/>
  <c r="AK403" i="81" s="1"/>
  <c r="R403" i="81"/>
  <c r="AO403" i="81"/>
  <c r="AP403" i="81" s="1"/>
  <c r="R330" i="81"/>
  <c r="AA330" i="81"/>
  <c r="AK330" i="81" s="1"/>
  <c r="AO330" i="81"/>
  <c r="AP330" i="81" s="1"/>
  <c r="R338" i="81"/>
  <c r="N233" i="52" s="1"/>
  <c r="AO338" i="81"/>
  <c r="AP338" i="81" s="1"/>
  <c r="AA338" i="81"/>
  <c r="AK338" i="81" s="1"/>
  <c r="AA348" i="81"/>
  <c r="AK348" i="81" s="1"/>
  <c r="AO348" i="81"/>
  <c r="AP348" i="81" s="1"/>
  <c r="R348" i="81"/>
  <c r="N33" i="52" s="1"/>
  <c r="AO353" i="81"/>
  <c r="AP353" i="81" s="1"/>
  <c r="AA353" i="81"/>
  <c r="AK353" i="81" s="1"/>
  <c r="R353" i="81"/>
  <c r="N29" i="52" s="1"/>
  <c r="R361" i="81"/>
  <c r="AO361" i="81"/>
  <c r="AP361" i="81" s="1"/>
  <c r="AA361" i="81"/>
  <c r="AK361" i="81" s="1"/>
  <c r="AA283" i="82"/>
  <c r="AJ283" i="82" s="1"/>
  <c r="R283" i="82"/>
  <c r="AN283" i="82"/>
  <c r="AO283" i="82" s="1"/>
  <c r="R580" i="82"/>
  <c r="AN580" i="82"/>
  <c r="AO580" i="82" s="1"/>
  <c r="AA580" i="82"/>
  <c r="AJ580" i="82" s="1"/>
  <c r="AN297" i="82"/>
  <c r="AO297" i="82" s="1"/>
  <c r="AA297" i="82"/>
  <c r="AJ297" i="82" s="1"/>
  <c r="R297" i="82"/>
  <c r="AA274" i="82"/>
  <c r="AJ274" i="82" s="1"/>
  <c r="AN274" i="82"/>
  <c r="AO274" i="82" s="1"/>
  <c r="R274" i="82"/>
  <c r="R569" i="82"/>
  <c r="AA569" i="82"/>
  <c r="AJ569" i="82" s="1"/>
  <c r="AN569" i="82"/>
  <c r="AO569" i="82" s="1"/>
  <c r="AN287" i="82"/>
  <c r="AO287" i="82" s="1"/>
  <c r="R287" i="82"/>
  <c r="AA287" i="82"/>
  <c r="AJ287" i="82" s="1"/>
  <c r="R273" i="82"/>
  <c r="AA273" i="82"/>
  <c r="AJ273" i="82" s="1"/>
  <c r="AN273" i="82"/>
  <c r="AO273" i="82" s="1"/>
  <c r="R270" i="82"/>
  <c r="AN270" i="82"/>
  <c r="AO270" i="82" s="1"/>
  <c r="AA270" i="82"/>
  <c r="AJ270" i="82" s="1"/>
  <c r="AA265" i="82"/>
  <c r="AJ265" i="82" s="1"/>
  <c r="R265" i="82"/>
  <c r="AN265" i="82"/>
  <c r="AO265" i="82" s="1"/>
  <c r="R282" i="82"/>
  <c r="AA282" i="82"/>
  <c r="AJ282" i="82" s="1"/>
  <c r="AN282" i="82"/>
  <c r="AO282" i="82" s="1"/>
  <c r="AA313" i="82"/>
  <c r="AJ313" i="82" s="1"/>
  <c r="R313" i="82"/>
  <c r="AN313" i="82"/>
  <c r="AO313" i="82" s="1"/>
  <c r="AA288" i="82"/>
  <c r="AJ288" i="82" s="1"/>
  <c r="AN288" i="82"/>
  <c r="AO288" i="82" s="1"/>
  <c r="R288" i="82"/>
  <c r="AA280" i="82"/>
  <c r="AJ280" i="82" s="1"/>
  <c r="AN280" i="82"/>
  <c r="AO280" i="82" s="1"/>
  <c r="R280" i="82"/>
  <c r="AA312" i="82"/>
  <c r="AJ312" i="82" s="1"/>
  <c r="AN312" i="82"/>
  <c r="AO312" i="82" s="1"/>
  <c r="R312" i="82"/>
  <c r="R625" i="82"/>
  <c r="AA625" i="82"/>
  <c r="AJ625" i="82" s="1"/>
  <c r="AN625" i="82"/>
  <c r="AO625" i="82" s="1"/>
  <c r="R639" i="82"/>
  <c r="AA639" i="82"/>
  <c r="AJ639" i="82" s="1"/>
  <c r="AN639" i="82"/>
  <c r="AO639" i="82" s="1"/>
  <c r="R651" i="81"/>
  <c r="N1414" i="52" s="1"/>
  <c r="AO651" i="81"/>
  <c r="AP651" i="81" s="1"/>
  <c r="AA651" i="81"/>
  <c r="AK651" i="81" s="1"/>
  <c r="R486" i="82"/>
  <c r="AA486" i="82"/>
  <c r="AJ486" i="82" s="1"/>
  <c r="AN486" i="82"/>
  <c r="AO486" i="82" s="1"/>
  <c r="AA487" i="82"/>
  <c r="AJ487" i="82" s="1"/>
  <c r="R487" i="82"/>
  <c r="AN487" i="82"/>
  <c r="AO487" i="82" s="1"/>
  <c r="AA672" i="81"/>
  <c r="AK672" i="81" s="1"/>
  <c r="AO672" i="81"/>
  <c r="AP672" i="81" s="1"/>
  <c r="R672" i="81"/>
  <c r="N1478" i="52" s="1"/>
  <c r="R654" i="81"/>
  <c r="N202" i="52" s="1"/>
  <c r="AO654" i="81"/>
  <c r="AP654" i="81" s="1"/>
  <c r="AA654" i="81"/>
  <c r="AK654" i="81" s="1"/>
  <c r="R676" i="81"/>
  <c r="AA676" i="81"/>
  <c r="AK676" i="81" s="1"/>
  <c r="AO676" i="81"/>
  <c r="AP676" i="81" s="1"/>
  <c r="R505" i="82"/>
  <c r="AA505" i="82"/>
  <c r="AJ505" i="82" s="1"/>
  <c r="AN505" i="82"/>
  <c r="AO505" i="82" s="1"/>
  <c r="R519" i="82"/>
  <c r="AA519" i="82"/>
  <c r="AJ519" i="82" s="1"/>
  <c r="AN519" i="82"/>
  <c r="AO519" i="82" s="1"/>
  <c r="AA674" i="82"/>
  <c r="AJ674" i="82" s="1"/>
  <c r="R674" i="82"/>
  <c r="AN674" i="82"/>
  <c r="AO674" i="82" s="1"/>
  <c r="AA314" i="81"/>
  <c r="AK314" i="81" s="1"/>
  <c r="R314" i="81"/>
  <c r="N612" i="52" s="1"/>
  <c r="AO314" i="81"/>
  <c r="AP314" i="81" s="1"/>
  <c r="AA261" i="81"/>
  <c r="AK261" i="81" s="1"/>
  <c r="AO261" i="81"/>
  <c r="AP261" i="81" s="1"/>
  <c r="R261" i="81"/>
  <c r="AA129" i="81"/>
  <c r="AK129" i="81" s="1"/>
  <c r="R129" i="81"/>
  <c r="AO129" i="81"/>
  <c r="AP129" i="81" s="1"/>
  <c r="AA55" i="81"/>
  <c r="AK55" i="81" s="1"/>
  <c r="R55" i="81"/>
  <c r="AO55" i="81"/>
  <c r="AP55" i="81" s="1"/>
  <c r="R217" i="81"/>
  <c r="AO217" i="81"/>
  <c r="AP217" i="81" s="1"/>
  <c r="AK217" i="81"/>
  <c r="AA127" i="81"/>
  <c r="AK127" i="81" s="1"/>
  <c r="R127" i="81"/>
  <c r="AO127" i="81"/>
  <c r="AP127" i="81" s="1"/>
  <c r="R111" i="81"/>
  <c r="AA111" i="81"/>
  <c r="AK111" i="81" s="1"/>
  <c r="AO111" i="81"/>
  <c r="AP111" i="81" s="1"/>
  <c r="R22" i="81"/>
  <c r="N142" i="52" s="1"/>
  <c r="AO22" i="81"/>
  <c r="AP22" i="81" s="1"/>
  <c r="AA22" i="81"/>
  <c r="AK22" i="81" s="1"/>
  <c r="AA317" i="81"/>
  <c r="AK317" i="81" s="1"/>
  <c r="R317" i="81"/>
  <c r="AO317" i="81"/>
  <c r="AP317" i="81" s="1"/>
  <c r="AA153" i="81"/>
  <c r="AK153" i="81" s="1"/>
  <c r="R153" i="81"/>
  <c r="AO153" i="81"/>
  <c r="AP153" i="81" s="1"/>
  <c r="AA125" i="81"/>
  <c r="AK125" i="81" s="1"/>
  <c r="R125" i="81"/>
  <c r="AO125" i="81"/>
  <c r="AP125" i="81" s="1"/>
  <c r="AA242" i="81"/>
  <c r="AK242" i="81" s="1"/>
  <c r="R242" i="81"/>
  <c r="AO242" i="81"/>
  <c r="AP242" i="81" s="1"/>
  <c r="R278" i="81"/>
  <c r="AO278" i="81"/>
  <c r="AP278" i="81" s="1"/>
  <c r="AA278" i="81"/>
  <c r="AK278" i="81" s="1"/>
  <c r="R4" i="81"/>
  <c r="AA4" i="81"/>
  <c r="AK4" i="81" s="1"/>
  <c r="AP4" i="81"/>
  <c r="R8" i="81"/>
  <c r="AA8" i="81"/>
  <c r="AK8" i="81" s="1"/>
  <c r="AO8" i="81"/>
  <c r="AP8" i="81" s="1"/>
  <c r="R282" i="81"/>
  <c r="N1067" i="52" s="1"/>
  <c r="AA282" i="81"/>
  <c r="AK282" i="81" s="1"/>
  <c r="AO282" i="81"/>
  <c r="AP282" i="81" s="1"/>
  <c r="AA6" i="81"/>
  <c r="AK6" i="81" s="1"/>
  <c r="R6" i="81"/>
  <c r="AO6" i="81"/>
  <c r="AP6" i="81" s="1"/>
  <c r="AA128" i="81"/>
  <c r="AK128" i="81" s="1"/>
  <c r="R128" i="81"/>
  <c r="AO128" i="81"/>
  <c r="AP128" i="81" s="1"/>
  <c r="R310" i="81"/>
  <c r="AA310" i="81"/>
  <c r="AK310" i="81" s="1"/>
  <c r="AO310" i="81"/>
  <c r="AP310" i="81" s="1"/>
  <c r="AA72" i="81"/>
  <c r="AK72" i="81" s="1"/>
  <c r="AO72" i="81"/>
  <c r="AP72" i="81" s="1"/>
  <c r="R72" i="81"/>
  <c r="N598" i="52" s="1"/>
  <c r="AA312" i="81"/>
  <c r="AK312" i="81" s="1"/>
  <c r="R312" i="81"/>
  <c r="N345" i="52" s="1"/>
  <c r="AO312" i="81"/>
  <c r="AP312" i="81" s="1"/>
  <c r="R62" i="81"/>
  <c r="AO62" i="81"/>
  <c r="AP62" i="81" s="1"/>
  <c r="AA62" i="81"/>
  <c r="AK62" i="81" s="1"/>
  <c r="AA24" i="81"/>
  <c r="AK24" i="81" s="1"/>
  <c r="AO24" i="81"/>
  <c r="AP24" i="81" s="1"/>
  <c r="R24" i="81"/>
  <c r="AA728" i="82"/>
  <c r="AJ728" i="82" s="1"/>
  <c r="R728" i="82"/>
  <c r="AN728" i="82"/>
  <c r="AO728" i="82" s="1"/>
  <c r="R610" i="82"/>
  <c r="AN610" i="82"/>
  <c r="AO610" i="82" s="1"/>
  <c r="AA610" i="82"/>
  <c r="AJ610" i="82" s="1"/>
  <c r="R732" i="82"/>
  <c r="AA732" i="82"/>
  <c r="AJ732" i="82" s="1"/>
  <c r="AN732" i="82"/>
  <c r="AO732" i="82" s="1"/>
  <c r="AA128" i="82"/>
  <c r="AJ128" i="82" s="1"/>
  <c r="R128" i="82"/>
  <c r="AN128" i="82"/>
  <c r="AO128" i="82" s="1"/>
  <c r="R75" i="82"/>
  <c r="AN75" i="82"/>
  <c r="AO75" i="82" s="1"/>
  <c r="AA75" i="82"/>
  <c r="AJ75" i="82" s="1"/>
  <c r="R742" i="82"/>
  <c r="AN742" i="82"/>
  <c r="AO742" i="82" s="1"/>
  <c r="AA742" i="82"/>
  <c r="AJ742" i="82" s="1"/>
  <c r="AA195" i="82"/>
  <c r="AJ195" i="82" s="1"/>
  <c r="AN195" i="82"/>
  <c r="AO195" i="82" s="1"/>
  <c r="R195" i="82"/>
  <c r="AA607" i="82"/>
  <c r="AJ607" i="82" s="1"/>
  <c r="R607" i="82"/>
  <c r="AN607" i="82"/>
  <c r="AO607" i="82" s="1"/>
  <c r="R233" i="82"/>
  <c r="AN233" i="82"/>
  <c r="AO233" i="82" s="1"/>
  <c r="AA233" i="82"/>
  <c r="AJ233" i="82" s="1"/>
  <c r="R133" i="82"/>
  <c r="AA133" i="82"/>
  <c r="AJ133" i="82" s="1"/>
  <c r="AN133" i="82"/>
  <c r="AO133" i="82" s="1"/>
  <c r="R231" i="82"/>
  <c r="AN231" i="82"/>
  <c r="AO231" i="82" s="1"/>
  <c r="AA231" i="82"/>
  <c r="AJ231" i="82" s="1"/>
  <c r="AA193" i="82"/>
  <c r="AJ193" i="82" s="1"/>
  <c r="R193" i="82"/>
  <c r="AN193" i="82"/>
  <c r="AO193" i="82" s="1"/>
  <c r="R764" i="82"/>
  <c r="AA764" i="82"/>
  <c r="AJ764" i="82" s="1"/>
  <c r="AN764" i="82"/>
  <c r="AO764" i="82" s="1"/>
  <c r="R117" i="82"/>
  <c r="AA117" i="82"/>
  <c r="AJ117" i="82" s="1"/>
  <c r="AN117" i="82"/>
  <c r="AO117" i="82" s="1"/>
  <c r="R129" i="82"/>
  <c r="AA129" i="82"/>
  <c r="AJ129" i="82" s="1"/>
  <c r="AN129" i="82"/>
  <c r="AO129" i="82" s="1"/>
  <c r="R46" i="82"/>
  <c r="AN46" i="82"/>
  <c r="AO46" i="82" s="1"/>
  <c r="AA46" i="82"/>
  <c r="AJ46" i="82" s="1"/>
  <c r="AA760" i="82"/>
  <c r="AJ760" i="82" s="1"/>
  <c r="R760" i="82"/>
  <c r="AN760" i="82"/>
  <c r="AO760" i="82" s="1"/>
  <c r="AA256" i="82"/>
  <c r="AJ256" i="82" s="1"/>
  <c r="AN256" i="82"/>
  <c r="AO256" i="82" s="1"/>
  <c r="AA172" i="82"/>
  <c r="AJ172" i="82" s="1"/>
  <c r="R172" i="82"/>
  <c r="AN172" i="82"/>
  <c r="AO172" i="82" s="1"/>
  <c r="R85" i="82"/>
  <c r="AN85" i="82"/>
  <c r="AO85" i="82" s="1"/>
  <c r="AA85" i="82"/>
  <c r="AJ85" i="82" s="1"/>
  <c r="AA198" i="82"/>
  <c r="AJ198" i="82" s="1"/>
  <c r="R198" i="82"/>
  <c r="AN198" i="82"/>
  <c r="AO198" i="82" s="1"/>
  <c r="R95" i="82"/>
  <c r="AN95" i="82"/>
  <c r="AO95" i="82" s="1"/>
  <c r="AA95" i="82"/>
  <c r="AJ95" i="82" s="1"/>
  <c r="AA176" i="82"/>
  <c r="AJ176" i="82" s="1"/>
  <c r="R176" i="82"/>
  <c r="AN176" i="82"/>
  <c r="AO176" i="82" s="1"/>
  <c r="R23" i="82"/>
  <c r="AN23" i="82"/>
  <c r="AO23" i="82" s="1"/>
  <c r="AA23" i="82"/>
  <c r="AJ23" i="82" s="1"/>
  <c r="R122" i="82"/>
  <c r="AA122" i="82"/>
  <c r="AJ122" i="82" s="1"/>
  <c r="AN122" i="82"/>
  <c r="AO122" i="82" s="1"/>
  <c r="AA123" i="82"/>
  <c r="AJ123" i="82" s="1"/>
  <c r="R123" i="82"/>
  <c r="AN123" i="82"/>
  <c r="AO123" i="82" s="1"/>
  <c r="AA30" i="82"/>
  <c r="AJ30" i="82" s="1"/>
  <c r="R30" i="82"/>
  <c r="AN30" i="82"/>
  <c r="AO30" i="82" s="1"/>
  <c r="AA144" i="82"/>
  <c r="AJ144" i="82" s="1"/>
  <c r="R144" i="82"/>
  <c r="AN144" i="82"/>
  <c r="AO144" i="82" s="1"/>
  <c r="R14" i="82"/>
  <c r="AA14" i="82"/>
  <c r="AJ14" i="82" s="1"/>
  <c r="AN14" i="82"/>
  <c r="AO14" i="82" s="1"/>
  <c r="AA16" i="82"/>
  <c r="AJ16" i="82" s="1"/>
  <c r="R16" i="82"/>
  <c r="AN16" i="82"/>
  <c r="AO16" i="82" s="1"/>
  <c r="AA8" i="82"/>
  <c r="AJ8" i="82" s="1"/>
  <c r="R8" i="82"/>
  <c r="AN8" i="82"/>
  <c r="AO8" i="82" s="1"/>
  <c r="AA48" i="82"/>
  <c r="AJ48" i="82" s="1"/>
  <c r="R48" i="82"/>
  <c r="AN48" i="82"/>
  <c r="AO48" i="82" s="1"/>
  <c r="R221" i="82"/>
  <c r="AA221" i="82"/>
  <c r="AJ221" i="82" s="1"/>
  <c r="AN221" i="82"/>
  <c r="AO221" i="82" s="1"/>
  <c r="AA108" i="82"/>
  <c r="AJ108" i="82" s="1"/>
  <c r="R108" i="82"/>
  <c r="AN108" i="82"/>
  <c r="AO108" i="82" s="1"/>
  <c r="AA224" i="82"/>
  <c r="AJ224" i="82" s="1"/>
  <c r="R224" i="82"/>
  <c r="AN224" i="82"/>
  <c r="AO224" i="82" s="1"/>
  <c r="R11" i="82"/>
  <c r="AA11" i="82"/>
  <c r="AJ11" i="82" s="1"/>
  <c r="AN11" i="82"/>
  <c r="AO11" i="82" s="1"/>
  <c r="AA140" i="82"/>
  <c r="AJ140" i="82" s="1"/>
  <c r="R140" i="82"/>
  <c r="AN140" i="82"/>
  <c r="AO140" i="82" s="1"/>
  <c r="R215" i="82"/>
  <c r="AA215" i="82"/>
  <c r="AJ215" i="82" s="1"/>
  <c r="AN215" i="82"/>
  <c r="AO215" i="82" s="1"/>
  <c r="R238" i="82"/>
  <c r="AA238" i="82"/>
  <c r="AJ238" i="82" s="1"/>
  <c r="AN238" i="82"/>
  <c r="AO238" i="82" s="1"/>
  <c r="AA66" i="82"/>
  <c r="AJ66" i="82" s="1"/>
  <c r="R66" i="82"/>
  <c r="AN66" i="82"/>
  <c r="AO66" i="82" s="1"/>
  <c r="R77" i="82"/>
  <c r="AA77" i="82"/>
  <c r="AJ77" i="82" s="1"/>
  <c r="AN77" i="82"/>
  <c r="AO77" i="82" s="1"/>
  <c r="R100" i="82"/>
  <c r="AA100" i="82"/>
  <c r="AJ100" i="82" s="1"/>
  <c r="AN100" i="82"/>
  <c r="AO100" i="82" s="1"/>
  <c r="AA732" i="81"/>
  <c r="AK732" i="81" s="1"/>
  <c r="R732" i="81"/>
  <c r="N361" i="52" s="1"/>
  <c r="AO732" i="81"/>
  <c r="AP732" i="81" s="1"/>
  <c r="R683" i="81"/>
  <c r="N1265" i="52" s="1"/>
  <c r="AA683" i="81"/>
  <c r="AK683" i="81" s="1"/>
  <c r="AO683" i="81"/>
  <c r="AP683" i="81" s="1"/>
  <c r="AA764" i="81"/>
  <c r="AK764" i="81" s="1"/>
  <c r="AO764" i="81"/>
  <c r="AP764" i="81" s="1"/>
  <c r="R764" i="81"/>
  <c r="AA714" i="81"/>
  <c r="AK714" i="81" s="1"/>
  <c r="R714" i="81"/>
  <c r="N1444" i="52" s="1"/>
  <c r="AO714" i="81"/>
  <c r="AP714" i="81" s="1"/>
  <c r="AN559" i="82"/>
  <c r="AO559" i="82" s="1"/>
  <c r="R559" i="82"/>
  <c r="AA559" i="82"/>
  <c r="AJ559" i="82" s="1"/>
  <c r="R568" i="82"/>
  <c r="AA568" i="82"/>
  <c r="AJ568" i="82" s="1"/>
  <c r="AN568" i="82"/>
  <c r="AO568" i="82" s="1"/>
  <c r="R536" i="82"/>
  <c r="AN536" i="82"/>
  <c r="AO536" i="82" s="1"/>
  <c r="AA536" i="82"/>
  <c r="AJ536" i="82" s="1"/>
  <c r="AA566" i="82"/>
  <c r="AJ566" i="82" s="1"/>
  <c r="AN566" i="82"/>
  <c r="AO566" i="82" s="1"/>
  <c r="R566" i="82"/>
  <c r="AA791" i="82"/>
  <c r="AJ791" i="82" s="1"/>
  <c r="R791" i="82"/>
  <c r="AN791" i="82"/>
  <c r="AO791" i="82" s="1"/>
  <c r="R557" i="82"/>
  <c r="AA557" i="82"/>
  <c r="AJ557" i="82" s="1"/>
  <c r="AN557" i="82"/>
  <c r="AO557" i="82" s="1"/>
  <c r="R558" i="82"/>
  <c r="AA558" i="82"/>
  <c r="AJ558" i="82" s="1"/>
  <c r="AN558" i="82"/>
  <c r="AO558" i="82" s="1"/>
  <c r="AA601" i="81"/>
  <c r="AK601" i="81" s="1"/>
  <c r="R601" i="81"/>
  <c r="N1439" i="52" s="1"/>
  <c r="AO601" i="81"/>
  <c r="AP601" i="81" s="1"/>
  <c r="AO616" i="81"/>
  <c r="AP616" i="81" s="1"/>
  <c r="AA616" i="81"/>
  <c r="AK616" i="81" s="1"/>
  <c r="R616" i="81"/>
  <c r="R482" i="82"/>
  <c r="AA482" i="82"/>
  <c r="AJ482" i="82" s="1"/>
  <c r="AN482" i="82"/>
  <c r="AO482" i="82" s="1"/>
  <c r="R471" i="82"/>
  <c r="AA471" i="82"/>
  <c r="AJ471" i="82" s="1"/>
  <c r="AN471" i="82"/>
  <c r="AO471" i="82" s="1"/>
  <c r="AA472" i="82"/>
  <c r="AJ472" i="82" s="1"/>
  <c r="R472" i="82"/>
  <c r="AN472" i="82"/>
  <c r="AO472" i="82" s="1"/>
  <c r="R479" i="82"/>
  <c r="AA479" i="82"/>
  <c r="AJ479" i="82" s="1"/>
  <c r="AN479" i="82"/>
  <c r="AO479" i="82" s="1"/>
  <c r="R463" i="81"/>
  <c r="AA463" i="81"/>
  <c r="AK463" i="81" s="1"/>
  <c r="AO463" i="81"/>
  <c r="AP463" i="81" s="1"/>
  <c r="R444" i="81"/>
  <c r="N1207" i="52" s="1"/>
  <c r="AA444" i="81"/>
  <c r="AK444" i="81" s="1"/>
  <c r="AO444" i="81"/>
  <c r="AP444" i="81" s="1"/>
  <c r="AN398" i="82"/>
  <c r="AO398" i="82" s="1"/>
  <c r="R398" i="82"/>
  <c r="AA398" i="82"/>
  <c r="AJ398" i="82" s="1"/>
  <c r="R438" i="82"/>
  <c r="AA438" i="82"/>
  <c r="AJ438" i="82" s="1"/>
  <c r="AN438" i="82"/>
  <c r="AO438" i="82" s="1"/>
  <c r="AA403" i="82"/>
  <c r="AJ403" i="82" s="1"/>
  <c r="R403" i="82"/>
  <c r="AN403" i="82"/>
  <c r="AO403" i="82" s="1"/>
  <c r="AA386" i="82"/>
  <c r="AJ386" i="82" s="1"/>
  <c r="R386" i="82"/>
  <c r="AN386" i="82"/>
  <c r="AO386" i="82" s="1"/>
  <c r="AN397" i="82"/>
  <c r="AO397" i="82" s="1"/>
  <c r="AA397" i="82"/>
  <c r="AJ397" i="82" s="1"/>
  <c r="R397" i="82"/>
  <c r="R332" i="82"/>
  <c r="AA332" i="82"/>
  <c r="AJ332" i="82" s="1"/>
  <c r="AN332" i="82"/>
  <c r="AO332" i="82" s="1"/>
  <c r="R426" i="82"/>
  <c r="AA426" i="82"/>
  <c r="AJ426" i="82" s="1"/>
  <c r="AN426" i="82"/>
  <c r="AO426" i="82" s="1"/>
  <c r="AA325" i="82"/>
  <c r="AJ325" i="82" s="1"/>
  <c r="R325" i="82"/>
  <c r="AN325" i="82"/>
  <c r="AO325" i="82" s="1"/>
  <c r="R404" i="82"/>
  <c r="AA404" i="82"/>
  <c r="AJ404" i="82" s="1"/>
  <c r="AN404" i="82"/>
  <c r="AO404" i="82" s="1"/>
  <c r="R354" i="82"/>
  <c r="AN354" i="82"/>
  <c r="AO354" i="82" s="1"/>
  <c r="AA354" i="82"/>
  <c r="AJ354" i="82" s="1"/>
  <c r="AA324" i="82"/>
  <c r="AJ324" i="82" s="1"/>
  <c r="R324" i="82"/>
  <c r="AN324" i="82"/>
  <c r="AO324" i="82" s="1"/>
  <c r="AA333" i="82"/>
  <c r="AJ333" i="82" s="1"/>
  <c r="R333" i="82"/>
  <c r="AN333" i="82"/>
  <c r="AO333" i="82" s="1"/>
  <c r="R445" i="82"/>
  <c r="AA445" i="82"/>
  <c r="AJ445" i="82" s="1"/>
  <c r="AN445" i="82"/>
  <c r="AO445" i="82" s="1"/>
  <c r="AA352" i="82"/>
  <c r="AJ352" i="82" s="1"/>
  <c r="R352" i="82"/>
  <c r="AN352" i="82"/>
  <c r="AO352" i="82" s="1"/>
  <c r="AA355" i="82"/>
  <c r="AJ355" i="82" s="1"/>
  <c r="R355" i="82"/>
  <c r="AN355" i="82"/>
  <c r="AO355" i="82" s="1"/>
  <c r="AA376" i="82"/>
  <c r="AJ376" i="82" s="1"/>
  <c r="R376" i="82"/>
  <c r="AN376" i="82"/>
  <c r="AO376" i="82" s="1"/>
  <c r="AA424" i="82"/>
  <c r="AJ424" i="82" s="1"/>
  <c r="R424" i="82"/>
  <c r="AN424" i="82"/>
  <c r="AO424" i="82" s="1"/>
  <c r="AA456" i="82"/>
  <c r="AJ456" i="82" s="1"/>
  <c r="R456" i="82"/>
  <c r="AN456" i="82"/>
  <c r="AO456" i="82" s="1"/>
  <c r="R375" i="82"/>
  <c r="AA375" i="82"/>
  <c r="AJ375" i="82" s="1"/>
  <c r="AN375" i="82"/>
  <c r="AO375" i="82" s="1"/>
  <c r="R420" i="81"/>
  <c r="N648" i="52" s="1"/>
  <c r="AA420" i="81"/>
  <c r="AK420" i="81" s="1"/>
  <c r="AO420" i="81"/>
  <c r="AP420" i="81" s="1"/>
  <c r="AA349" i="81"/>
  <c r="AK349" i="81" s="1"/>
  <c r="AO349" i="81"/>
  <c r="AP349" i="81" s="1"/>
  <c r="R349" i="81"/>
  <c r="N701" i="52" s="1"/>
  <c r="R372" i="81"/>
  <c r="N667" i="52" s="1"/>
  <c r="AO372" i="81"/>
  <c r="AP372" i="81" s="1"/>
  <c r="AA372" i="81"/>
  <c r="AK372" i="81" s="1"/>
  <c r="AA392" i="81"/>
  <c r="AK392" i="81" s="1"/>
  <c r="R392" i="81"/>
  <c r="AO392" i="81"/>
  <c r="AP392" i="81" s="1"/>
  <c r="R391" i="81"/>
  <c r="AO391" i="81"/>
  <c r="AP391" i="81" s="1"/>
  <c r="AA391" i="81"/>
  <c r="AK391" i="81" s="1"/>
  <c r="R424" i="81"/>
  <c r="N448" i="52" s="1"/>
  <c r="AA424" i="81"/>
  <c r="AK424" i="81" s="1"/>
  <c r="AO424" i="81"/>
  <c r="AP424" i="81" s="1"/>
  <c r="R369" i="81"/>
  <c r="N157" i="52" s="1"/>
  <c r="AA369" i="81"/>
  <c r="AK369" i="81" s="1"/>
  <c r="AO369" i="81"/>
  <c r="AP369" i="81" s="1"/>
  <c r="AA365" i="81"/>
  <c r="AK365" i="81" s="1"/>
  <c r="AO365" i="81"/>
  <c r="AP365" i="81" s="1"/>
  <c r="R365" i="81"/>
  <c r="N1372" i="52" s="1"/>
  <c r="AA616" i="82"/>
  <c r="AJ616" i="82" s="1"/>
  <c r="AN616" i="82"/>
  <c r="AO616" i="82" s="1"/>
  <c r="R616" i="82"/>
  <c r="AA269" i="82"/>
  <c r="AJ269" i="82" s="1"/>
  <c r="R269" i="82"/>
  <c r="AN269" i="82"/>
  <c r="AO269" i="82" s="1"/>
  <c r="AA637" i="82"/>
  <c r="AJ637" i="82" s="1"/>
  <c r="R637" i="82"/>
  <c r="AN637" i="82"/>
  <c r="AO637" i="82" s="1"/>
  <c r="AA631" i="82"/>
  <c r="AJ631" i="82" s="1"/>
  <c r="AN631" i="82"/>
  <c r="AO631" i="82" s="1"/>
  <c r="R631" i="82"/>
  <c r="AA633" i="82"/>
  <c r="AJ633" i="82" s="1"/>
  <c r="R633" i="82"/>
  <c r="AN633" i="82"/>
  <c r="AO633" i="82" s="1"/>
  <c r="R709" i="82"/>
  <c r="AN709" i="82"/>
  <c r="AO709" i="82" s="1"/>
  <c r="AA709" i="82"/>
  <c r="AJ709" i="82" s="1"/>
  <c r="AA271" i="82"/>
  <c r="AJ271" i="82" s="1"/>
  <c r="R271" i="82"/>
  <c r="AN271" i="82"/>
  <c r="AO271" i="82" s="1"/>
  <c r="AA278" i="82"/>
  <c r="AJ278" i="82" s="1"/>
  <c r="R278" i="82"/>
  <c r="AN278" i="82"/>
  <c r="AO278" i="82" s="1"/>
  <c r="AN314" i="82"/>
  <c r="AO314" i="82" s="1"/>
  <c r="R314" i="82"/>
  <c r="AA314" i="82"/>
  <c r="AJ314" i="82" s="1"/>
  <c r="R319" i="82"/>
  <c r="AA319" i="82"/>
  <c r="AJ319" i="82" s="1"/>
  <c r="AN319" i="82"/>
  <c r="AO319" i="82" s="1"/>
  <c r="AN309" i="82"/>
  <c r="AO309" i="82" s="1"/>
  <c r="R309" i="82"/>
  <c r="AA309" i="82"/>
  <c r="AJ309" i="82" s="1"/>
  <c r="R585" i="82"/>
  <c r="AA585" i="82"/>
  <c r="AJ585" i="82" s="1"/>
  <c r="AN585" i="82"/>
  <c r="AO585" i="82" s="1"/>
  <c r="AA645" i="81"/>
  <c r="AK645" i="81" s="1"/>
  <c r="AO645" i="81"/>
  <c r="AP645" i="81" s="1"/>
  <c r="R645" i="81"/>
  <c r="R632" i="81"/>
  <c r="N27" i="52" s="1"/>
  <c r="AA632" i="81"/>
  <c r="AK632" i="81" s="1"/>
  <c r="AO632" i="81"/>
  <c r="AP632" i="81" s="1"/>
  <c r="R638" i="81"/>
  <c r="N465" i="52" s="1"/>
  <c r="AA638" i="81"/>
  <c r="AK638" i="81" s="1"/>
  <c r="AO638" i="81"/>
  <c r="AP638" i="81" s="1"/>
  <c r="R501" i="82"/>
  <c r="AN501" i="82"/>
  <c r="AO501" i="82" s="1"/>
  <c r="AA501" i="82"/>
  <c r="AJ501" i="82" s="1"/>
  <c r="AA500" i="82"/>
  <c r="AJ500" i="82" s="1"/>
  <c r="R500" i="82"/>
  <c r="AN500" i="82"/>
  <c r="AO500" i="82" s="1"/>
  <c r="AO675" i="81"/>
  <c r="AP675" i="81" s="1"/>
  <c r="R675" i="81"/>
  <c r="N927" i="52" s="1"/>
  <c r="AA675" i="81"/>
  <c r="AK675" i="81" s="1"/>
  <c r="R776" i="81"/>
  <c r="AO776" i="81"/>
  <c r="AP776" i="81" s="1"/>
  <c r="AA776" i="81"/>
  <c r="AK776" i="81" s="1"/>
  <c r="AA664" i="81"/>
  <c r="AK664" i="81" s="1"/>
  <c r="R664" i="81"/>
  <c r="N696" i="52" s="1"/>
  <c r="AO664" i="81"/>
  <c r="AP664" i="81" s="1"/>
  <c r="AA777" i="81"/>
  <c r="AK777" i="81" s="1"/>
  <c r="R777" i="81"/>
  <c r="AO777" i="81"/>
  <c r="AP777" i="81" s="1"/>
  <c r="AA724" i="82"/>
  <c r="AJ724" i="82" s="1"/>
  <c r="R724" i="82"/>
  <c r="AN724" i="82"/>
  <c r="AO724" i="82" s="1"/>
  <c r="R511" i="82"/>
  <c r="AA511" i="82"/>
  <c r="AJ511" i="82" s="1"/>
  <c r="AN511" i="82"/>
  <c r="AO511" i="82" s="1"/>
  <c r="AA269" i="81"/>
  <c r="AK269" i="81" s="1"/>
  <c r="AO269" i="81"/>
  <c r="AP269" i="81" s="1"/>
  <c r="R269" i="81"/>
  <c r="N1538" i="52" s="1"/>
  <c r="AA291" i="81"/>
  <c r="AK291" i="81" s="1"/>
  <c r="R291" i="81"/>
  <c r="N1430" i="52" s="1"/>
  <c r="AO291" i="81"/>
  <c r="AP291" i="81" s="1"/>
  <c r="R214" i="81"/>
  <c r="AK214" i="81"/>
  <c r="AO214" i="81"/>
  <c r="AP214" i="81" s="1"/>
  <c r="R327" i="81"/>
  <c r="AO327" i="81"/>
  <c r="AP327" i="81" s="1"/>
  <c r="AA327" i="81"/>
  <c r="AK327" i="81" s="1"/>
  <c r="R286" i="81"/>
  <c r="AA286" i="81"/>
  <c r="AK286" i="81" s="1"/>
  <c r="AO286" i="81"/>
  <c r="AP286" i="81" s="1"/>
  <c r="AA83" i="81"/>
  <c r="AK83" i="81" s="1"/>
  <c r="R83" i="81"/>
  <c r="AO83" i="81"/>
  <c r="AP83" i="81" s="1"/>
  <c r="AK219" i="81"/>
  <c r="R219" i="81"/>
  <c r="AO219" i="81"/>
  <c r="AP219" i="81" s="1"/>
  <c r="AA315" i="81"/>
  <c r="AK315" i="81" s="1"/>
  <c r="R315" i="81"/>
  <c r="AO315" i="81"/>
  <c r="AP315" i="81" s="1"/>
  <c r="R275" i="81"/>
  <c r="N1432" i="52" s="1"/>
  <c r="AA275" i="81"/>
  <c r="AK275" i="81" s="1"/>
  <c r="AO275" i="81"/>
  <c r="AP275" i="81" s="1"/>
  <c r="R164" i="81"/>
  <c r="AA164" i="81"/>
  <c r="AK164" i="81" s="1"/>
  <c r="AO164" i="81"/>
  <c r="AP164" i="81" s="1"/>
  <c r="R207" i="81"/>
  <c r="AA207" i="81"/>
  <c r="AK207" i="81" s="1"/>
  <c r="AO207" i="81"/>
  <c r="AP207" i="81" s="1"/>
  <c r="AA285" i="81"/>
  <c r="AK285" i="81" s="1"/>
  <c r="AO285" i="81"/>
  <c r="AP285" i="81" s="1"/>
  <c r="R285" i="81"/>
  <c r="AA46" i="81"/>
  <c r="AK46" i="81" s="1"/>
  <c r="R46" i="81"/>
  <c r="AO46" i="81"/>
  <c r="AP46" i="81" s="1"/>
  <c r="AA17" i="81"/>
  <c r="AK17" i="81" s="1"/>
  <c r="R17" i="81"/>
  <c r="N839" i="52" s="1"/>
  <c r="AO17" i="81"/>
  <c r="AP17" i="81" s="1"/>
  <c r="R90" i="81"/>
  <c r="N381" i="52" s="1"/>
  <c r="AO90" i="81"/>
  <c r="AP90" i="81" s="1"/>
  <c r="AA90" i="81"/>
  <c r="AK90" i="81" s="1"/>
  <c r="AA201" i="81"/>
  <c r="AK201" i="81" s="1"/>
  <c r="AO201" i="81"/>
  <c r="AP201" i="81" s="1"/>
  <c r="R201" i="81"/>
  <c r="R232" i="81"/>
  <c r="AO232" i="81"/>
  <c r="AP232" i="81" s="1"/>
  <c r="AA232" i="81"/>
  <c r="AK232" i="81" s="1"/>
  <c r="AA91" i="81"/>
  <c r="AK91" i="81" s="1"/>
  <c r="R91" i="81"/>
  <c r="N466" i="52" s="1"/>
  <c r="AO91" i="81"/>
  <c r="AP91" i="81" s="1"/>
  <c r="R606" i="82"/>
  <c r="AA606" i="82"/>
  <c r="AJ606" i="82" s="1"/>
  <c r="AN606" i="82"/>
  <c r="AO606" i="82" s="1"/>
  <c r="R748" i="82"/>
  <c r="AN748" i="82"/>
  <c r="AO748" i="82" s="1"/>
  <c r="AA748" i="82"/>
  <c r="AJ748" i="82" s="1"/>
  <c r="R150" i="82"/>
  <c r="AA150" i="82"/>
  <c r="AJ150" i="82" s="1"/>
  <c r="AN150" i="82"/>
  <c r="AO150" i="82" s="1"/>
  <c r="R89" i="82"/>
  <c r="AA89" i="82"/>
  <c r="AJ89" i="82" s="1"/>
  <c r="AN89" i="82"/>
  <c r="AO89" i="82" s="1"/>
  <c r="R200" i="82"/>
  <c r="AN200" i="82"/>
  <c r="AO200" i="82" s="1"/>
  <c r="AA200" i="82"/>
  <c r="AJ200" i="82" s="1"/>
  <c r="AA723" i="82"/>
  <c r="AJ723" i="82" s="1"/>
  <c r="R723" i="82"/>
  <c r="AN723" i="82"/>
  <c r="AO723" i="82" s="1"/>
  <c r="AA192" i="82"/>
  <c r="AJ192" i="82" s="1"/>
  <c r="R192" i="82"/>
  <c r="AN192" i="82"/>
  <c r="AO192" i="82" s="1"/>
  <c r="AA602" i="82"/>
  <c r="AJ602" i="82" s="1"/>
  <c r="R602" i="82"/>
  <c r="AN602" i="82"/>
  <c r="AO602" i="82" s="1"/>
  <c r="AA183" i="82"/>
  <c r="AJ183" i="82" s="1"/>
  <c r="AN183" i="82"/>
  <c r="AO183" i="82" s="1"/>
  <c r="R183" i="82"/>
  <c r="R118" i="82"/>
  <c r="AA118" i="82"/>
  <c r="AJ118" i="82" s="1"/>
  <c r="AN118" i="82"/>
  <c r="AO118" i="82" s="1"/>
  <c r="AN69" i="82"/>
  <c r="AO69" i="82" s="1"/>
  <c r="AA69" i="82"/>
  <c r="AJ69" i="82" s="1"/>
  <c r="R69" i="82"/>
  <c r="AN53" i="82"/>
  <c r="AO53" i="82" s="1"/>
  <c r="R53" i="82"/>
  <c r="AA53" i="82"/>
  <c r="AJ53" i="82" s="1"/>
  <c r="AA208" i="82"/>
  <c r="AJ208" i="82" s="1"/>
  <c r="AN208" i="82"/>
  <c r="AO208" i="82" s="1"/>
  <c r="R208" i="82"/>
  <c r="AA120" i="82"/>
  <c r="AJ120" i="82" s="1"/>
  <c r="R120" i="82"/>
  <c r="AN120" i="82"/>
  <c r="AO120" i="82" s="1"/>
  <c r="R45" i="82"/>
  <c r="AA45" i="82"/>
  <c r="AJ45" i="82" s="1"/>
  <c r="AN45" i="82"/>
  <c r="AO45" i="82" s="1"/>
  <c r="AA86" i="82"/>
  <c r="AJ86" i="82" s="1"/>
  <c r="R86" i="82"/>
  <c r="AN86" i="82"/>
  <c r="AO86" i="82" s="1"/>
  <c r="AA68" i="82"/>
  <c r="AJ68" i="82" s="1"/>
  <c r="AN68" i="82"/>
  <c r="AO68" i="82" s="1"/>
  <c r="R68" i="82"/>
  <c r="R58" i="82"/>
  <c r="AA58" i="82"/>
  <c r="AJ58" i="82" s="1"/>
  <c r="AN58" i="82"/>
  <c r="AO58" i="82" s="1"/>
  <c r="R88" i="82"/>
  <c r="AA88" i="82"/>
  <c r="AJ88" i="82" s="1"/>
  <c r="AN88" i="82"/>
  <c r="AO88" i="82" s="1"/>
  <c r="AA12" i="82"/>
  <c r="AJ12" i="82" s="1"/>
  <c r="R12" i="82"/>
  <c r="AN12" i="82"/>
  <c r="AO12" i="82" s="1"/>
  <c r="AA33" i="82"/>
  <c r="AJ33" i="82" s="1"/>
  <c r="R33" i="82"/>
  <c r="AN33" i="82"/>
  <c r="AO33" i="82" s="1"/>
  <c r="R143" i="82"/>
  <c r="AA143" i="82"/>
  <c r="AJ143" i="82" s="1"/>
  <c r="AN143" i="82"/>
  <c r="AO143" i="82" s="1"/>
  <c r="R50" i="82"/>
  <c r="AA50" i="82"/>
  <c r="AJ50" i="82" s="1"/>
  <c r="AN50" i="82"/>
  <c r="AO50" i="82" s="1"/>
  <c r="AA72" i="82"/>
  <c r="AJ72" i="82" s="1"/>
  <c r="R72" i="82"/>
  <c r="AN72" i="82"/>
  <c r="AO72" i="82" s="1"/>
  <c r="R246" i="82"/>
  <c r="AA246" i="82"/>
  <c r="AJ246" i="82" s="1"/>
  <c r="AN246" i="82"/>
  <c r="AO246" i="82" s="1"/>
  <c r="R730" i="82"/>
  <c r="AA730" i="82"/>
  <c r="AJ730" i="82" s="1"/>
  <c r="AN730" i="82"/>
  <c r="AO730" i="82" s="1"/>
  <c r="AA738" i="82"/>
  <c r="AJ738" i="82" s="1"/>
  <c r="R738" i="82"/>
  <c r="AN738" i="82"/>
  <c r="AO738" i="82" s="1"/>
  <c r="AA597" i="82"/>
  <c r="AJ597" i="82" s="1"/>
  <c r="R597" i="82"/>
  <c r="AN597" i="82"/>
  <c r="AO597" i="82" s="1"/>
  <c r="R731" i="82"/>
  <c r="AA731" i="82"/>
  <c r="AJ731" i="82" s="1"/>
  <c r="AN731" i="82"/>
  <c r="AO731" i="82" s="1"/>
  <c r="R755" i="82"/>
  <c r="AA755" i="82"/>
  <c r="AJ755" i="82" s="1"/>
  <c r="AN755" i="82"/>
  <c r="AO755" i="82" s="1"/>
  <c r="R686" i="81"/>
  <c r="N511" i="52" s="1"/>
  <c r="AA686" i="81"/>
  <c r="AK686" i="81" s="1"/>
  <c r="AO686" i="81"/>
  <c r="AP686" i="81" s="1"/>
  <c r="R738" i="81"/>
  <c r="AO738" i="81"/>
  <c r="AP738" i="81" s="1"/>
  <c r="AA738" i="81"/>
  <c r="AK738" i="81" s="1"/>
  <c r="AO682" i="81"/>
  <c r="AP682" i="81" s="1"/>
  <c r="AA682" i="81"/>
  <c r="AK682" i="81" s="1"/>
  <c r="R682" i="81"/>
  <c r="N28" i="52" s="1"/>
  <c r="R680" i="81"/>
  <c r="N1264" i="52" s="1"/>
  <c r="AA680" i="81"/>
  <c r="AK680" i="81" s="1"/>
  <c r="AO680" i="81"/>
  <c r="AP680" i="81" s="1"/>
  <c r="R723" i="81"/>
  <c r="AO723" i="81"/>
  <c r="AP723" i="81" s="1"/>
  <c r="AA723" i="81"/>
  <c r="AK723" i="81" s="1"/>
  <c r="R539" i="82"/>
  <c r="AN539" i="82"/>
  <c r="AO539" i="82" s="1"/>
  <c r="AA539" i="82"/>
  <c r="AJ539" i="82" s="1"/>
  <c r="R524" i="82"/>
  <c r="AA524" i="82"/>
  <c r="AJ524" i="82" s="1"/>
  <c r="AN524" i="82"/>
  <c r="AO524" i="82" s="1"/>
  <c r="AA779" i="82"/>
  <c r="AJ779" i="82" s="1"/>
  <c r="R779" i="82"/>
  <c r="AN779" i="82"/>
  <c r="AO779" i="82" s="1"/>
  <c r="AA538" i="82"/>
  <c r="AJ538" i="82" s="1"/>
  <c r="R538" i="82"/>
  <c r="AN538" i="82"/>
  <c r="AO538" i="82" s="1"/>
  <c r="AA560" i="82"/>
  <c r="AJ560" i="82" s="1"/>
  <c r="R560" i="82"/>
  <c r="AN560" i="82"/>
  <c r="AO560" i="82" s="1"/>
  <c r="R562" i="82"/>
  <c r="AA562" i="82"/>
  <c r="AJ562" i="82" s="1"/>
  <c r="AN562" i="82"/>
  <c r="AO562" i="82" s="1"/>
  <c r="AA788" i="82"/>
  <c r="AJ788" i="82" s="1"/>
  <c r="R788" i="82"/>
  <c r="AN788" i="82"/>
  <c r="AO788" i="82" s="1"/>
  <c r="AA614" i="81"/>
  <c r="AK614" i="81" s="1"/>
  <c r="AO614" i="81"/>
  <c r="AP614" i="81" s="1"/>
  <c r="R614" i="81"/>
  <c r="N725" i="52" s="1"/>
  <c r="AA576" i="81"/>
  <c r="AK576" i="81" s="1"/>
  <c r="AO576" i="81"/>
  <c r="AP576" i="81" s="1"/>
  <c r="R576" i="81"/>
  <c r="AA585" i="81"/>
  <c r="AK585" i="81" s="1"/>
  <c r="R585" i="81"/>
  <c r="N1092" i="52" s="1"/>
  <c r="AO585" i="81"/>
  <c r="AP585" i="81" s="1"/>
  <c r="R478" i="82"/>
  <c r="AN478" i="82"/>
  <c r="AO478" i="82" s="1"/>
  <c r="AA478" i="82"/>
  <c r="AJ478" i="82" s="1"/>
  <c r="AA476" i="82"/>
  <c r="AJ476" i="82" s="1"/>
  <c r="R476" i="82"/>
  <c r="AN476" i="82"/>
  <c r="AO476" i="82" s="1"/>
  <c r="R481" i="82"/>
  <c r="AA481" i="82"/>
  <c r="AJ481" i="82" s="1"/>
  <c r="AN481" i="82"/>
  <c r="AO481" i="82" s="1"/>
  <c r="AA467" i="82"/>
  <c r="AJ467" i="82" s="1"/>
  <c r="R467" i="82"/>
  <c r="AN467" i="82"/>
  <c r="AO467" i="82" s="1"/>
  <c r="AA484" i="82"/>
  <c r="AJ484" i="82" s="1"/>
  <c r="R484" i="82"/>
  <c r="AN484" i="82"/>
  <c r="AO484" i="82" s="1"/>
  <c r="AA460" i="82"/>
  <c r="AJ460" i="82" s="1"/>
  <c r="R460" i="82"/>
  <c r="AN460" i="82"/>
  <c r="AO460" i="82" s="1"/>
  <c r="R441" i="82"/>
  <c r="AA441" i="82"/>
  <c r="AJ441" i="82" s="1"/>
  <c r="AN441" i="82"/>
  <c r="AO441" i="82" s="1"/>
  <c r="R437" i="82"/>
  <c r="AA437" i="82"/>
  <c r="AJ437" i="82" s="1"/>
  <c r="AN437" i="82"/>
  <c r="AO437" i="82" s="1"/>
  <c r="R338" i="82"/>
  <c r="AN338" i="82"/>
  <c r="AO338" i="82" s="1"/>
  <c r="AA338" i="82"/>
  <c r="AJ338" i="82" s="1"/>
  <c r="AA390" i="82"/>
  <c r="AJ390" i="82" s="1"/>
  <c r="R390" i="82"/>
  <c r="AN390" i="82"/>
  <c r="AO390" i="82" s="1"/>
  <c r="R411" i="82"/>
  <c r="AN411" i="82"/>
  <c r="AO411" i="82" s="1"/>
  <c r="AA411" i="82"/>
  <c r="AJ411" i="82" s="1"/>
  <c r="R427" i="82"/>
  <c r="AA427" i="82"/>
  <c r="AJ427" i="82" s="1"/>
  <c r="AN427" i="82"/>
  <c r="AO427" i="82" s="1"/>
  <c r="AA440" i="82"/>
  <c r="AJ440" i="82" s="1"/>
  <c r="R440" i="82"/>
  <c r="AN440" i="82"/>
  <c r="AO440" i="82" s="1"/>
  <c r="AA341" i="82"/>
  <c r="AJ341" i="82" s="1"/>
  <c r="R341" i="82"/>
  <c r="AN341" i="82"/>
  <c r="AO341" i="82" s="1"/>
  <c r="R433" i="82"/>
  <c r="AN433" i="82"/>
  <c r="AO433" i="82" s="1"/>
  <c r="AA433" i="82"/>
  <c r="AJ433" i="82" s="1"/>
  <c r="AA363" i="82"/>
  <c r="AJ363" i="82" s="1"/>
  <c r="R363" i="82"/>
  <c r="AN363" i="82"/>
  <c r="AO363" i="82" s="1"/>
  <c r="AN340" i="82"/>
  <c r="AO340" i="82" s="1"/>
  <c r="R340" i="82"/>
  <c r="AA340" i="82"/>
  <c r="AJ340" i="82" s="1"/>
  <c r="R409" i="82"/>
  <c r="AA409" i="82"/>
  <c r="AJ409" i="82" s="1"/>
  <c r="AN409" i="82"/>
  <c r="AO409" i="82" s="1"/>
  <c r="R405" i="82"/>
  <c r="AA405" i="82"/>
  <c r="AJ405" i="82" s="1"/>
  <c r="AN405" i="82"/>
  <c r="AO405" i="82" s="1"/>
  <c r="R346" i="82"/>
  <c r="AA346" i="82"/>
  <c r="AJ346" i="82" s="1"/>
  <c r="AN346" i="82"/>
  <c r="AO346" i="82" s="1"/>
  <c r="AA392" i="82"/>
  <c r="AJ392" i="82" s="1"/>
  <c r="R392" i="82"/>
  <c r="AN392" i="82"/>
  <c r="AO392" i="82" s="1"/>
  <c r="AA452" i="82"/>
  <c r="AJ452" i="82" s="1"/>
  <c r="R452" i="82"/>
  <c r="AN452" i="82"/>
  <c r="AO452" i="82" s="1"/>
  <c r="R388" i="82"/>
  <c r="AA388" i="82"/>
  <c r="AJ388" i="82" s="1"/>
  <c r="AN388" i="82"/>
  <c r="AO388" i="82" s="1"/>
  <c r="R421" i="82"/>
  <c r="AA421" i="82"/>
  <c r="AJ421" i="82" s="1"/>
  <c r="AN421" i="82"/>
  <c r="AO421" i="82" s="1"/>
  <c r="R370" i="82"/>
  <c r="AA370" i="82"/>
  <c r="AJ370" i="82" s="1"/>
  <c r="AN370" i="82"/>
  <c r="AO370" i="82" s="1"/>
  <c r="AA377" i="82"/>
  <c r="AJ377" i="82" s="1"/>
  <c r="R377" i="82"/>
  <c r="AN377" i="82"/>
  <c r="AO377" i="82" s="1"/>
  <c r="R387" i="82"/>
  <c r="AA387" i="82"/>
  <c r="AJ387" i="82" s="1"/>
  <c r="AN387" i="82"/>
  <c r="AO387" i="82" s="1"/>
  <c r="R384" i="81"/>
  <c r="N651" i="52" s="1"/>
  <c r="AO384" i="81"/>
  <c r="AP384" i="81" s="1"/>
  <c r="AA384" i="81"/>
  <c r="AK384" i="81" s="1"/>
  <c r="R332" i="81"/>
  <c r="N1475" i="52" s="1"/>
  <c r="AO332" i="81"/>
  <c r="AP332" i="81" s="1"/>
  <c r="AA332" i="81"/>
  <c r="AK332" i="81" s="1"/>
  <c r="AA393" i="81"/>
  <c r="AK393" i="81" s="1"/>
  <c r="R393" i="81"/>
  <c r="N1090" i="52" s="1"/>
  <c r="AO393" i="81"/>
  <c r="AP393" i="81" s="1"/>
  <c r="AA773" i="81"/>
  <c r="AK773" i="81" s="1"/>
  <c r="R773" i="81"/>
  <c r="AO773" i="81"/>
  <c r="AP773" i="81" s="1"/>
  <c r="AA389" i="81"/>
  <c r="AK389" i="81" s="1"/>
  <c r="R389" i="81"/>
  <c r="N570" i="52" s="1"/>
  <c r="AO389" i="81"/>
  <c r="AP389" i="81" s="1"/>
  <c r="AA775" i="81"/>
  <c r="AK775" i="81" s="1"/>
  <c r="R775" i="81"/>
  <c r="AO775" i="81"/>
  <c r="AP775" i="81" s="1"/>
  <c r="AA366" i="81"/>
  <c r="AK366" i="81" s="1"/>
  <c r="AO366" i="81"/>
  <c r="AP366" i="81" s="1"/>
  <c r="R366" i="81"/>
  <c r="N1108" i="52" s="1"/>
  <c r="AA380" i="81"/>
  <c r="AK380" i="81" s="1"/>
  <c r="R380" i="81"/>
  <c r="AO380" i="81"/>
  <c r="AP380" i="81" s="1"/>
  <c r="R328" i="81"/>
  <c r="N1008" i="52" s="1"/>
  <c r="AO328" i="81"/>
  <c r="AP328" i="81" s="1"/>
  <c r="AA328" i="81"/>
  <c r="AK328" i="81" s="1"/>
  <c r="AA334" i="81"/>
  <c r="AK334" i="81" s="1"/>
  <c r="R334" i="81"/>
  <c r="N1109" i="52" s="1"/>
  <c r="AO334" i="81"/>
  <c r="AP334" i="81" s="1"/>
  <c r="R771" i="81"/>
  <c r="AO771" i="81"/>
  <c r="AP771" i="81" s="1"/>
  <c r="AA771" i="81"/>
  <c r="AK771" i="81" s="1"/>
  <c r="AO769" i="81"/>
  <c r="AP769" i="81" s="1"/>
  <c r="R769" i="81"/>
  <c r="AA769" i="81"/>
  <c r="AK769" i="81" s="1"/>
  <c r="R410" i="81"/>
  <c r="AA410" i="81"/>
  <c r="AK410" i="81" s="1"/>
  <c r="AO410" i="81"/>
  <c r="AP410" i="81" s="1"/>
  <c r="AA350" i="81"/>
  <c r="AK350" i="81" s="1"/>
  <c r="R350" i="81"/>
  <c r="N1354" i="52" s="1"/>
  <c r="AO350" i="81"/>
  <c r="AP350" i="81" s="1"/>
  <c r="R432" i="81"/>
  <c r="N1367" i="52" s="1"/>
  <c r="AO432" i="81"/>
  <c r="AP432" i="81" s="1"/>
  <c r="AA432" i="81"/>
  <c r="AK432" i="81" s="1"/>
  <c r="AA398" i="81"/>
  <c r="AK398" i="81" s="1"/>
  <c r="R398" i="81"/>
  <c r="N923" i="52" s="1"/>
  <c r="AO398" i="81"/>
  <c r="AP398" i="81" s="1"/>
  <c r="R577" i="82"/>
  <c r="AA577" i="82"/>
  <c r="AJ577" i="82" s="1"/>
  <c r="AN577" i="82"/>
  <c r="AO577" i="82" s="1"/>
  <c r="AA572" i="82"/>
  <c r="AJ572" i="82" s="1"/>
  <c r="AN572" i="82"/>
  <c r="AO572" i="82" s="1"/>
  <c r="R572" i="82"/>
  <c r="R311" i="82"/>
  <c r="AA311" i="82"/>
  <c r="AJ311" i="82" s="1"/>
  <c r="AN311" i="82"/>
  <c r="AO311" i="82" s="1"/>
  <c r="R285" i="82"/>
  <c r="AN285" i="82"/>
  <c r="AO285" i="82" s="1"/>
  <c r="AA285" i="82"/>
  <c r="AJ285" i="82" s="1"/>
  <c r="AA711" i="82"/>
  <c r="AJ711" i="82" s="1"/>
  <c r="R711" i="82"/>
  <c r="AN711" i="82"/>
  <c r="AO711" i="82" s="1"/>
  <c r="R281" i="82"/>
  <c r="AA281" i="82"/>
  <c r="AJ281" i="82" s="1"/>
  <c r="AN281" i="82"/>
  <c r="AO281" i="82" s="1"/>
  <c r="AA262" i="82"/>
  <c r="AJ262" i="82" s="1"/>
  <c r="AN262" i="82"/>
  <c r="AO262" i="82" s="1"/>
  <c r="R262" i="82"/>
  <c r="AN298" i="82"/>
  <c r="AO298" i="82" s="1"/>
  <c r="R298" i="82"/>
  <c r="AA298" i="82"/>
  <c r="AJ298" i="82" s="1"/>
  <c r="AA302" i="82"/>
  <c r="AJ302" i="82" s="1"/>
  <c r="R302" i="82"/>
  <c r="AN302" i="82"/>
  <c r="AO302" i="82" s="1"/>
  <c r="AA284" i="82"/>
  <c r="AJ284" i="82" s="1"/>
  <c r="R284" i="82"/>
  <c r="AN284" i="82"/>
  <c r="AO284" i="82" s="1"/>
  <c r="AA710" i="82"/>
  <c r="AJ710" i="82" s="1"/>
  <c r="R710" i="82"/>
  <c r="AN710" i="82"/>
  <c r="AO710" i="82" s="1"/>
  <c r="R630" i="82"/>
  <c r="AN630" i="82"/>
  <c r="AO630" i="82" s="1"/>
  <c r="AA630" i="82"/>
  <c r="AJ630" i="82" s="1"/>
  <c r="AA599" i="82"/>
  <c r="AJ599" i="82" s="1"/>
  <c r="R599" i="82"/>
  <c r="AN599" i="82"/>
  <c r="AO599" i="82" s="1"/>
  <c r="AA624" i="81"/>
  <c r="AK624" i="81" s="1"/>
  <c r="R624" i="81"/>
  <c r="N1111" i="52" s="1"/>
  <c r="AO624" i="81"/>
  <c r="AP624" i="81" s="1"/>
  <c r="R494" i="82"/>
  <c r="AA494" i="82"/>
  <c r="AJ494" i="82" s="1"/>
  <c r="AN494" i="82"/>
  <c r="AO494" i="82" s="1"/>
  <c r="R667" i="81"/>
  <c r="AA667" i="81"/>
  <c r="AK667" i="81" s="1"/>
  <c r="AO667" i="81"/>
  <c r="AP667" i="81" s="1"/>
  <c r="R513" i="82"/>
  <c r="AA513" i="82"/>
  <c r="AJ513" i="82" s="1"/>
  <c r="AN513" i="82"/>
  <c r="AO513" i="82" s="1"/>
  <c r="AA583" i="82"/>
  <c r="AJ583" i="82" s="1"/>
  <c r="R583" i="82"/>
  <c r="AN583" i="82"/>
  <c r="AO583" i="82" s="1"/>
  <c r="AA108" i="81"/>
  <c r="AK108" i="81" s="1"/>
  <c r="R108" i="81"/>
  <c r="AO108" i="81"/>
  <c r="AP108" i="81" s="1"/>
  <c r="R50" i="81"/>
  <c r="AA50" i="81"/>
  <c r="AK50" i="81" s="1"/>
  <c r="AO50" i="81"/>
  <c r="AP50" i="81" s="1"/>
  <c r="R293" i="81"/>
  <c r="N1434" i="52" s="1"/>
  <c r="AO293" i="81"/>
  <c r="AP293" i="81" s="1"/>
  <c r="AA293" i="81"/>
  <c r="AK293" i="81" s="1"/>
  <c r="R320" i="81"/>
  <c r="AO320" i="81"/>
  <c r="AP320" i="81" s="1"/>
  <c r="AA320" i="81"/>
  <c r="AK320" i="81" s="1"/>
  <c r="AA118" i="81"/>
  <c r="AK118" i="81" s="1"/>
  <c r="R118" i="81"/>
  <c r="AO118" i="81"/>
  <c r="AP118" i="81" s="1"/>
  <c r="R323" i="81"/>
  <c r="AA323" i="81"/>
  <c r="AK323" i="81" s="1"/>
  <c r="AO323" i="81"/>
  <c r="AP323" i="81" s="1"/>
  <c r="AA211" i="81"/>
  <c r="AK211" i="81" s="1"/>
  <c r="R211" i="81"/>
  <c r="AO211" i="81"/>
  <c r="AP211" i="81" s="1"/>
  <c r="AA14" i="81"/>
  <c r="AK14" i="81" s="1"/>
  <c r="AO14" i="81"/>
  <c r="AP14" i="81" s="1"/>
  <c r="R14" i="81"/>
  <c r="R236" i="81"/>
  <c r="AA236" i="81"/>
  <c r="AK236" i="81" s="1"/>
  <c r="AO236" i="81"/>
  <c r="AP236" i="81" s="1"/>
  <c r="AA137" i="81"/>
  <c r="AK137" i="81" s="1"/>
  <c r="AO137" i="81"/>
  <c r="AP137" i="81" s="1"/>
  <c r="R137" i="81"/>
  <c r="N421" i="52" s="1"/>
  <c r="R326" i="81"/>
  <c r="N1245" i="52" s="1"/>
  <c r="AO326" i="81"/>
  <c r="AP326" i="81" s="1"/>
  <c r="AA326" i="81"/>
  <c r="AK326" i="81" s="1"/>
  <c r="R245" i="81"/>
  <c r="AO245" i="81"/>
  <c r="AP245" i="81" s="1"/>
  <c r="AA245" i="81"/>
  <c r="AK245" i="81" s="1"/>
  <c r="AA145" i="81"/>
  <c r="AK145" i="81" s="1"/>
  <c r="AO145" i="81"/>
  <c r="AP145" i="81" s="1"/>
  <c r="R145" i="81"/>
  <c r="AA44" i="81"/>
  <c r="AK44" i="81" s="1"/>
  <c r="R44" i="81"/>
  <c r="AO44" i="81"/>
  <c r="AP44" i="81" s="1"/>
  <c r="AK215" i="81"/>
  <c r="R215" i="81"/>
  <c r="AO215" i="81"/>
  <c r="AP215" i="81" s="1"/>
  <c r="AA251" i="81"/>
  <c r="AK251" i="81" s="1"/>
  <c r="R251" i="81"/>
  <c r="N1429" i="52" s="1"/>
  <c r="AO251" i="81"/>
  <c r="AP251" i="81" s="1"/>
  <c r="AK218" i="81"/>
  <c r="R218" i="81"/>
  <c r="AO218" i="81"/>
  <c r="AP218" i="81" s="1"/>
  <c r="R139" i="81"/>
  <c r="N1494" i="52" s="1"/>
  <c r="AA139" i="81"/>
  <c r="AK139" i="81" s="1"/>
  <c r="AO139" i="81"/>
  <c r="AP139" i="81" s="1"/>
  <c r="R178" i="81"/>
  <c r="AO178" i="81"/>
  <c r="AP178" i="81" s="1"/>
  <c r="AA178" i="81"/>
  <c r="AK178" i="81" s="1"/>
  <c r="AK222" i="81"/>
  <c r="AO222" i="81"/>
  <c r="AP222" i="81" s="1"/>
  <c r="R222" i="81"/>
  <c r="R280" i="81"/>
  <c r="N1435" i="52" s="1"/>
  <c r="AA280" i="81"/>
  <c r="AK280" i="81" s="1"/>
  <c r="AO280" i="81"/>
  <c r="AP280" i="81" s="1"/>
  <c r="R270" i="81"/>
  <c r="N1433" i="52" s="1"/>
  <c r="AA270" i="81"/>
  <c r="AK270" i="81" s="1"/>
  <c r="AO270" i="81"/>
  <c r="AP270" i="81" s="1"/>
  <c r="R185" i="81"/>
  <c r="N1073" i="52" s="1"/>
  <c r="AA185" i="81"/>
  <c r="AK185" i="81" s="1"/>
  <c r="AO185" i="81"/>
  <c r="AP185" i="81" s="1"/>
  <c r="AN105" i="82"/>
  <c r="AO105" i="82" s="1"/>
  <c r="R105" i="82"/>
  <c r="AA105" i="82"/>
  <c r="AJ105" i="82" s="1"/>
  <c r="AA586" i="82"/>
  <c r="AJ586" i="82" s="1"/>
  <c r="R586" i="82"/>
  <c r="AN586" i="82"/>
  <c r="AO586" i="82" s="1"/>
  <c r="AA97" i="82"/>
  <c r="AJ97" i="82" s="1"/>
  <c r="AN97" i="82"/>
  <c r="AO97" i="82" s="1"/>
  <c r="R97" i="82"/>
  <c r="AA740" i="82"/>
  <c r="AJ740" i="82" s="1"/>
  <c r="R740" i="82"/>
  <c r="AN740" i="82"/>
  <c r="AO740" i="82" s="1"/>
  <c r="AA184" i="82"/>
  <c r="AJ184" i="82" s="1"/>
  <c r="AN184" i="82"/>
  <c r="AO184" i="82" s="1"/>
  <c r="R184" i="82"/>
  <c r="R758" i="82"/>
  <c r="AN758" i="82"/>
  <c r="AO758" i="82" s="1"/>
  <c r="AA758" i="82"/>
  <c r="AJ758" i="82" s="1"/>
  <c r="R595" i="82"/>
  <c r="AN595" i="82"/>
  <c r="AO595" i="82" s="1"/>
  <c r="AA595" i="82"/>
  <c r="AJ595" i="82" s="1"/>
  <c r="AA209" i="82"/>
  <c r="AJ209" i="82" s="1"/>
  <c r="R209" i="82"/>
  <c r="AN209" i="82"/>
  <c r="AO209" i="82" s="1"/>
  <c r="R73" i="82"/>
  <c r="AA73" i="82"/>
  <c r="AJ73" i="82" s="1"/>
  <c r="AN73" i="82"/>
  <c r="AO73" i="82" s="1"/>
  <c r="AN59" i="82"/>
  <c r="AO59" i="82" s="1"/>
  <c r="R59" i="82"/>
  <c r="AA59" i="82"/>
  <c r="AJ59" i="82" s="1"/>
  <c r="R239" i="82"/>
  <c r="AA239" i="82"/>
  <c r="AJ239" i="82" s="1"/>
  <c r="AN239" i="82"/>
  <c r="AO239" i="82" s="1"/>
  <c r="AA19" i="82"/>
  <c r="AJ19" i="82" s="1"/>
  <c r="AN19" i="82"/>
  <c r="AO19" i="82" s="1"/>
  <c r="R19" i="82"/>
  <c r="AA165" i="82"/>
  <c r="AJ165" i="82" s="1"/>
  <c r="AN165" i="82"/>
  <c r="AO165" i="82" s="1"/>
  <c r="R93" i="82"/>
  <c r="AA93" i="82"/>
  <c r="AJ93" i="82" s="1"/>
  <c r="AN93" i="82"/>
  <c r="AO93" i="82" s="1"/>
  <c r="R110" i="82"/>
  <c r="AN110" i="82"/>
  <c r="AO110" i="82" s="1"/>
  <c r="AA110" i="82"/>
  <c r="AJ110" i="82" s="1"/>
  <c r="R57" i="82"/>
  <c r="AN57" i="82"/>
  <c r="AO57" i="82" s="1"/>
  <c r="AA57" i="82"/>
  <c r="AJ57" i="82" s="1"/>
  <c r="R146" i="82"/>
  <c r="AA146" i="82"/>
  <c r="AJ146" i="82" s="1"/>
  <c r="AN146" i="82"/>
  <c r="AO146" i="82" s="1"/>
  <c r="AA134" i="82"/>
  <c r="AJ134" i="82" s="1"/>
  <c r="R134" i="82"/>
  <c r="AN134" i="82"/>
  <c r="AO134" i="82" s="1"/>
  <c r="AA181" i="82"/>
  <c r="AJ181" i="82" s="1"/>
  <c r="AN181" i="82"/>
  <c r="AO181" i="82" s="1"/>
  <c r="R181" i="82"/>
  <c r="AA194" i="82"/>
  <c r="AJ194" i="82" s="1"/>
  <c r="R194" i="82"/>
  <c r="AN194" i="82"/>
  <c r="AO194" i="82" s="1"/>
  <c r="AA167" i="82"/>
  <c r="AJ167" i="82" s="1"/>
  <c r="R167" i="82"/>
  <c r="AN167" i="82"/>
  <c r="AO167" i="82" s="1"/>
  <c r="R31" i="82"/>
  <c r="AN31" i="82"/>
  <c r="AO31" i="82" s="1"/>
  <c r="AA31" i="82"/>
  <c r="AJ31" i="82" s="1"/>
  <c r="R154" i="82"/>
  <c r="AA154" i="82"/>
  <c r="AJ154" i="82" s="1"/>
  <c r="AN154" i="82"/>
  <c r="AO154" i="82" s="1"/>
  <c r="R107" i="82"/>
  <c r="AN107" i="82"/>
  <c r="AO107" i="82" s="1"/>
  <c r="AA107" i="82"/>
  <c r="AJ107" i="82" s="1"/>
  <c r="R83" i="82"/>
  <c r="AA83" i="82"/>
  <c r="AJ83" i="82" s="1"/>
  <c r="AN83" i="82"/>
  <c r="AO83" i="82" s="1"/>
  <c r="R106" i="82"/>
  <c r="AA106" i="82"/>
  <c r="AJ106" i="82" s="1"/>
  <c r="AN106" i="82"/>
  <c r="AO106" i="82" s="1"/>
  <c r="R155" i="82"/>
  <c r="AA155" i="82"/>
  <c r="AJ155" i="82" s="1"/>
  <c r="AN155" i="82"/>
  <c r="AO155" i="82" s="1"/>
  <c r="R218" i="82"/>
  <c r="AA218" i="82"/>
  <c r="AJ218" i="82" s="1"/>
  <c r="AN218" i="82"/>
  <c r="AO218" i="82" s="1"/>
  <c r="AA32" i="82"/>
  <c r="AJ32" i="82" s="1"/>
  <c r="R32" i="82"/>
  <c r="AN32" i="82"/>
  <c r="AO32" i="82" s="1"/>
  <c r="R91" i="82"/>
  <c r="AA91" i="82"/>
  <c r="AJ91" i="82" s="1"/>
  <c r="AN91" i="82"/>
  <c r="AO91" i="82" s="1"/>
  <c r="AN229" i="82"/>
  <c r="AO229" i="82" s="1"/>
  <c r="AA229" i="82"/>
  <c r="AJ229" i="82" s="1"/>
  <c r="R229" i="82"/>
  <c r="AA17" i="82"/>
  <c r="AJ17" i="82" s="1"/>
  <c r="R17" i="82"/>
  <c r="AN17" i="82"/>
  <c r="AO17" i="82" s="1"/>
  <c r="AA52" i="82"/>
  <c r="AJ52" i="82" s="1"/>
  <c r="R52" i="82"/>
  <c r="AN52" i="82"/>
  <c r="AO52" i="82" s="1"/>
  <c r="AA156" i="82"/>
  <c r="AJ156" i="82" s="1"/>
  <c r="R156" i="82"/>
  <c r="AN156" i="82"/>
  <c r="AO156" i="82" s="1"/>
  <c r="AA252" i="82"/>
  <c r="AJ252" i="82" s="1"/>
  <c r="R252" i="82"/>
  <c r="AN252" i="82"/>
  <c r="AO252" i="82" s="1"/>
  <c r="R5" i="82"/>
  <c r="AA5" i="82"/>
  <c r="AJ5" i="82" s="1"/>
  <c r="AN5" i="82"/>
  <c r="AO5" i="82" s="1"/>
  <c r="AA24" i="82"/>
  <c r="AJ24" i="82" s="1"/>
  <c r="R24" i="82"/>
  <c r="AN24" i="82"/>
  <c r="AO24" i="82" s="1"/>
  <c r="AA211" i="82"/>
  <c r="AJ211" i="82" s="1"/>
  <c r="R211" i="82"/>
  <c r="AN211" i="82"/>
  <c r="AO211" i="82" s="1"/>
  <c r="R249" i="82"/>
  <c r="AA249" i="82"/>
  <c r="AJ249" i="82" s="1"/>
  <c r="AN249" i="82"/>
  <c r="AO249" i="82" s="1"/>
  <c r="AA18" i="82"/>
  <c r="AJ18" i="82" s="1"/>
  <c r="R18" i="82"/>
  <c r="AN18" i="82"/>
  <c r="AO18" i="82" s="1"/>
  <c r="AA116" i="82"/>
  <c r="AJ116" i="82" s="1"/>
  <c r="R116" i="82"/>
  <c r="AN116" i="82"/>
  <c r="AO116" i="82" s="1"/>
  <c r="AA613" i="82"/>
  <c r="AJ613" i="82" s="1"/>
  <c r="R613" i="82"/>
  <c r="AN613" i="82"/>
  <c r="AO613" i="82" s="1"/>
  <c r="AA608" i="82"/>
  <c r="AJ608" i="82" s="1"/>
  <c r="R608" i="82"/>
  <c r="AN608" i="82"/>
  <c r="AO608" i="82" s="1"/>
  <c r="AA757" i="82"/>
  <c r="AJ757" i="82" s="1"/>
  <c r="R757" i="82"/>
  <c r="AN757" i="82"/>
  <c r="AO757" i="82" s="1"/>
  <c r="AA753" i="82"/>
  <c r="AJ753" i="82" s="1"/>
  <c r="R753" i="82"/>
  <c r="AN753" i="82"/>
  <c r="AO753" i="82" s="1"/>
  <c r="R745" i="82"/>
  <c r="AA745" i="82"/>
  <c r="AJ745" i="82" s="1"/>
  <c r="AN745" i="82"/>
  <c r="AO745" i="82" s="1"/>
  <c r="R734" i="82"/>
  <c r="AA734" i="82"/>
  <c r="AJ734" i="82" s="1"/>
  <c r="AN734" i="82"/>
  <c r="AO734" i="82" s="1"/>
  <c r="AA763" i="82"/>
  <c r="AJ763" i="82" s="1"/>
  <c r="R763" i="82"/>
  <c r="AN763" i="82"/>
  <c r="AO763" i="82" s="1"/>
  <c r="R751" i="81"/>
  <c r="N288" i="52" s="1"/>
  <c r="AO751" i="81"/>
  <c r="AP751" i="81" s="1"/>
  <c r="AA751" i="81"/>
  <c r="AK751" i="81" s="1"/>
  <c r="AA712" i="81"/>
  <c r="AK712" i="81" s="1"/>
  <c r="AO712" i="81"/>
  <c r="AP712" i="81" s="1"/>
  <c r="R712" i="81"/>
  <c r="N1520" i="52" s="1"/>
  <c r="AA774" i="82"/>
  <c r="AJ774" i="82" s="1"/>
  <c r="AN774" i="82"/>
  <c r="AO774" i="82" s="1"/>
  <c r="R774" i="82"/>
  <c r="R523" i="82"/>
  <c r="AA523" i="82"/>
  <c r="AJ523" i="82" s="1"/>
  <c r="AN523" i="82"/>
  <c r="AO523" i="82" s="1"/>
  <c r="R554" i="82"/>
  <c r="AA554" i="82"/>
  <c r="AJ554" i="82" s="1"/>
  <c r="AN554" i="82"/>
  <c r="AO554" i="82" s="1"/>
  <c r="AA548" i="82"/>
  <c r="AJ548" i="82" s="1"/>
  <c r="R548" i="82"/>
  <c r="AN548" i="82"/>
  <c r="AO548" i="82" s="1"/>
  <c r="R526" i="82"/>
  <c r="AA526" i="82"/>
  <c r="AJ526" i="82" s="1"/>
  <c r="AN526" i="82"/>
  <c r="AO526" i="82" s="1"/>
  <c r="AA529" i="82"/>
  <c r="AJ529" i="82" s="1"/>
  <c r="R529" i="82"/>
  <c r="AN529" i="82"/>
  <c r="AO529" i="82" s="1"/>
  <c r="AA780" i="82"/>
  <c r="AJ780" i="82" s="1"/>
  <c r="R780" i="82"/>
  <c r="AN780" i="82"/>
  <c r="AO780" i="82" s="1"/>
  <c r="R545" i="82"/>
  <c r="AA545" i="82"/>
  <c r="AJ545" i="82" s="1"/>
  <c r="AN545" i="82"/>
  <c r="AO545" i="82" s="1"/>
  <c r="R615" i="81"/>
  <c r="N771" i="52" s="1"/>
  <c r="AA615" i="81"/>
  <c r="AK615" i="81" s="1"/>
  <c r="AO615" i="81"/>
  <c r="AP615" i="81" s="1"/>
  <c r="R590" i="81"/>
  <c r="N748" i="52" s="1"/>
  <c r="AA590" i="81"/>
  <c r="AK590" i="81" s="1"/>
  <c r="AO590" i="81"/>
  <c r="AP590" i="81" s="1"/>
  <c r="R606" i="81"/>
  <c r="N694" i="52" s="1"/>
  <c r="AO606" i="81"/>
  <c r="AP606" i="81" s="1"/>
  <c r="AA606" i="81"/>
  <c r="AK606" i="81" s="1"/>
  <c r="R485" i="82"/>
  <c r="AA485" i="82"/>
  <c r="AJ485" i="82" s="1"/>
  <c r="AN485" i="82"/>
  <c r="AO485" i="82" s="1"/>
  <c r="AA334" i="82"/>
  <c r="AJ334" i="82" s="1"/>
  <c r="AN334" i="82"/>
  <c r="AO334" i="82" s="1"/>
  <c r="R334" i="82"/>
  <c r="R442" i="82"/>
  <c r="AA442" i="82"/>
  <c r="AJ442" i="82" s="1"/>
  <c r="AN442" i="82"/>
  <c r="AO442" i="82" s="1"/>
  <c r="AA323" i="82"/>
  <c r="AJ323" i="82" s="1"/>
  <c r="AN323" i="82"/>
  <c r="AO323" i="82" s="1"/>
  <c r="R323" i="82"/>
  <c r="R423" i="82"/>
  <c r="AA423" i="82"/>
  <c r="AJ423" i="82" s="1"/>
  <c r="AN423" i="82"/>
  <c r="AO423" i="82" s="1"/>
  <c r="AA378" i="82"/>
  <c r="AJ378" i="82" s="1"/>
  <c r="R378" i="82"/>
  <c r="AN378" i="82"/>
  <c r="AO378" i="82" s="1"/>
  <c r="AA326" i="82"/>
  <c r="AJ326" i="82" s="1"/>
  <c r="AN326" i="82"/>
  <c r="AO326" i="82" s="1"/>
  <c r="R326" i="82"/>
  <c r="AA416" i="82"/>
  <c r="AJ416" i="82" s="1"/>
  <c r="R416" i="82"/>
  <c r="AN416" i="82"/>
  <c r="AO416" i="82" s="1"/>
  <c r="R353" i="82"/>
  <c r="AA353" i="82"/>
  <c r="AJ353" i="82" s="1"/>
  <c r="AN353" i="82"/>
  <c r="AO353" i="82" s="1"/>
  <c r="AA335" i="82"/>
  <c r="AJ335" i="82" s="1"/>
  <c r="R335" i="82"/>
  <c r="AN335" i="82"/>
  <c r="AO335" i="82" s="1"/>
  <c r="AA428" i="82"/>
  <c r="AJ428" i="82" s="1"/>
  <c r="R428" i="82"/>
  <c r="AN428" i="82"/>
  <c r="AO428" i="82" s="1"/>
  <c r="R435" i="82"/>
  <c r="AN435" i="82"/>
  <c r="AO435" i="82" s="1"/>
  <c r="AA435" i="82"/>
  <c r="AJ435" i="82" s="1"/>
  <c r="R446" i="82"/>
  <c r="AA446" i="82"/>
  <c r="AJ446" i="82" s="1"/>
  <c r="AN446" i="82"/>
  <c r="AO446" i="82" s="1"/>
  <c r="R389" i="82"/>
  <c r="AA389" i="82"/>
  <c r="AJ389" i="82" s="1"/>
  <c r="AN389" i="82"/>
  <c r="AO389" i="82" s="1"/>
  <c r="R360" i="81"/>
  <c r="N293" i="52" s="1"/>
  <c r="AA360" i="81"/>
  <c r="AK360" i="81" s="1"/>
  <c r="AO360" i="81"/>
  <c r="AP360" i="81" s="1"/>
  <c r="AA383" i="81"/>
  <c r="AK383" i="81" s="1"/>
  <c r="R383" i="81"/>
  <c r="N671" i="52" s="1"/>
  <c r="AO383" i="81"/>
  <c r="AP383" i="81" s="1"/>
  <c r="R379" i="81"/>
  <c r="AO379" i="81"/>
  <c r="AP379" i="81" s="1"/>
  <c r="AA379" i="81"/>
  <c r="AK379" i="81" s="1"/>
  <c r="AA429" i="81"/>
  <c r="AK429" i="81" s="1"/>
  <c r="R429" i="81"/>
  <c r="AO429" i="81"/>
  <c r="AP429" i="81" s="1"/>
  <c r="R356" i="81"/>
  <c r="AA356" i="81"/>
  <c r="AK356" i="81" s="1"/>
  <c r="AO356" i="81"/>
  <c r="AP356" i="81" s="1"/>
  <c r="AA416" i="81"/>
  <c r="AK416" i="81" s="1"/>
  <c r="R416" i="81"/>
  <c r="AO416" i="81"/>
  <c r="AP416" i="81" s="1"/>
  <c r="AA337" i="81"/>
  <c r="AK337" i="81" s="1"/>
  <c r="R337" i="81"/>
  <c r="N749" i="52" s="1"/>
  <c r="AO337" i="81"/>
  <c r="AP337" i="81" s="1"/>
  <c r="R421" i="81"/>
  <c r="N1252" i="52" s="1"/>
  <c r="AO421" i="81"/>
  <c r="AP421" i="81" s="1"/>
  <c r="AA421" i="81"/>
  <c r="AK421" i="81" s="1"/>
  <c r="AO370" i="81"/>
  <c r="AP370" i="81" s="1"/>
  <c r="AA370" i="81"/>
  <c r="AK370" i="81" s="1"/>
  <c r="R370" i="81"/>
  <c r="N1104" i="52" s="1"/>
  <c r="R395" i="81"/>
  <c r="AO395" i="81"/>
  <c r="AP395" i="81" s="1"/>
  <c r="AA395" i="81"/>
  <c r="AK395" i="81" s="1"/>
  <c r="AA374" i="81"/>
  <c r="AK374" i="81" s="1"/>
  <c r="AO374" i="81"/>
  <c r="AP374" i="81" s="1"/>
  <c r="R374" i="81"/>
  <c r="R357" i="81"/>
  <c r="AO357" i="81"/>
  <c r="AP357" i="81" s="1"/>
  <c r="AA357" i="81"/>
  <c r="AK357" i="81" s="1"/>
  <c r="AA407" i="81"/>
  <c r="AK407" i="81" s="1"/>
  <c r="R407" i="81"/>
  <c r="AO407" i="81"/>
  <c r="AP407" i="81" s="1"/>
  <c r="AA620" i="82"/>
  <c r="AJ620" i="82" s="1"/>
  <c r="AN620" i="82"/>
  <c r="AO620" i="82" s="1"/>
  <c r="R620" i="82"/>
  <c r="AA628" i="82"/>
  <c r="AJ628" i="82" s="1"/>
  <c r="R628" i="82"/>
  <c r="AN628" i="82"/>
  <c r="AO628" i="82" s="1"/>
  <c r="R290" i="82"/>
  <c r="AN290" i="82"/>
  <c r="AO290" i="82" s="1"/>
  <c r="AA290" i="82"/>
  <c r="AJ290" i="82" s="1"/>
  <c r="R627" i="82"/>
  <c r="AA627" i="82"/>
  <c r="AJ627" i="82" s="1"/>
  <c r="AN627" i="82"/>
  <c r="AO627" i="82" s="1"/>
  <c r="R289" i="82"/>
  <c r="AA289" i="82"/>
  <c r="AJ289" i="82" s="1"/>
  <c r="AN289" i="82"/>
  <c r="AO289" i="82" s="1"/>
  <c r="R579" i="82"/>
  <c r="AN579" i="82"/>
  <c r="AO579" i="82" s="1"/>
  <c r="AA579" i="82"/>
  <c r="AJ579" i="82" s="1"/>
  <c r="R629" i="82"/>
  <c r="AA629" i="82"/>
  <c r="AJ629" i="82" s="1"/>
  <c r="AN629" i="82"/>
  <c r="AO629" i="82" s="1"/>
  <c r="AN706" i="82"/>
  <c r="AO706" i="82" s="1"/>
  <c r="AA706" i="82"/>
  <c r="AJ706" i="82" s="1"/>
  <c r="R706" i="82"/>
  <c r="R292" i="82"/>
  <c r="AA292" i="82"/>
  <c r="AJ292" i="82" s="1"/>
  <c r="AN292" i="82"/>
  <c r="AO292" i="82" s="1"/>
  <c r="R310" i="82"/>
  <c r="AA310" i="82"/>
  <c r="AJ310" i="82" s="1"/>
  <c r="AN310" i="82"/>
  <c r="AO310" i="82" s="1"/>
  <c r="AN304" i="82"/>
  <c r="AO304" i="82" s="1"/>
  <c r="AA304" i="82"/>
  <c r="AJ304" i="82" s="1"/>
  <c r="R304" i="82"/>
  <c r="R286" i="82"/>
  <c r="AA286" i="82"/>
  <c r="AJ286" i="82" s="1"/>
  <c r="AN286" i="82"/>
  <c r="AO286" i="82" s="1"/>
  <c r="AA578" i="82"/>
  <c r="AJ578" i="82" s="1"/>
  <c r="AN578" i="82"/>
  <c r="AO578" i="82" s="1"/>
  <c r="R578" i="82"/>
  <c r="R618" i="82"/>
  <c r="AA618" i="82"/>
  <c r="AJ618" i="82" s="1"/>
  <c r="AN618" i="82"/>
  <c r="AO618" i="82" s="1"/>
  <c r="R574" i="82"/>
  <c r="AA574" i="82"/>
  <c r="AJ574" i="82" s="1"/>
  <c r="AN574" i="82"/>
  <c r="AO574" i="82" s="1"/>
  <c r="R646" i="81"/>
  <c r="N1374" i="52" s="1"/>
  <c r="AA646" i="81"/>
  <c r="AK646" i="81" s="1"/>
  <c r="AO646" i="81"/>
  <c r="AP646" i="81" s="1"/>
  <c r="AA649" i="81"/>
  <c r="AK649" i="81" s="1"/>
  <c r="R649" i="81"/>
  <c r="N1377" i="52" s="1"/>
  <c r="AO649" i="81"/>
  <c r="AP649" i="81" s="1"/>
  <c r="R623" i="81"/>
  <c r="AA623" i="81"/>
  <c r="AK623" i="81" s="1"/>
  <c r="AO623" i="81"/>
  <c r="AP623" i="81" s="1"/>
  <c r="R502" i="82"/>
  <c r="AN502" i="82"/>
  <c r="AO502" i="82" s="1"/>
  <c r="AA502" i="82"/>
  <c r="AJ502" i="82" s="1"/>
  <c r="R498" i="82"/>
  <c r="AN498" i="82"/>
  <c r="AO498" i="82" s="1"/>
  <c r="AA498" i="82"/>
  <c r="AJ498" i="82" s="1"/>
  <c r="R490" i="82"/>
  <c r="AN490" i="82"/>
  <c r="AO490" i="82" s="1"/>
  <c r="AA490" i="82"/>
  <c r="AJ490" i="82" s="1"/>
  <c r="AA671" i="81"/>
  <c r="AK671" i="81" s="1"/>
  <c r="R671" i="81"/>
  <c r="AO671" i="81"/>
  <c r="AP671" i="81" s="1"/>
  <c r="AA719" i="82"/>
  <c r="AJ719" i="82" s="1"/>
  <c r="R719" i="82"/>
  <c r="AN719" i="82"/>
  <c r="AO719" i="82" s="1"/>
  <c r="R582" i="82"/>
  <c r="AA582" i="82"/>
  <c r="AJ582" i="82" s="1"/>
  <c r="AN582" i="82"/>
  <c r="AO582" i="82" s="1"/>
  <c r="AA510" i="82"/>
  <c r="AJ510" i="82" s="1"/>
  <c r="R510" i="82"/>
  <c r="AN510" i="82"/>
  <c r="AO510" i="82" s="1"/>
  <c r="R535" i="82"/>
  <c r="AA535" i="82"/>
  <c r="AJ535" i="82" s="1"/>
  <c r="AN535" i="82"/>
  <c r="AO535" i="82" s="1"/>
  <c r="R718" i="82"/>
  <c r="AA718" i="82"/>
  <c r="AJ718" i="82" s="1"/>
  <c r="AN718" i="82"/>
  <c r="AO718" i="82" s="1"/>
  <c r="AA521" i="82"/>
  <c r="AJ521" i="82" s="1"/>
  <c r="R521" i="82"/>
  <c r="AN521" i="82"/>
  <c r="AO521" i="82" s="1"/>
  <c r="R675" i="82"/>
  <c r="AA675" i="82"/>
  <c r="AJ675" i="82" s="1"/>
  <c r="AN675" i="82"/>
  <c r="AO675" i="82" s="1"/>
  <c r="R321" i="81"/>
  <c r="AA321" i="81"/>
  <c r="AK321" i="81" s="1"/>
  <c r="AO321" i="81"/>
  <c r="AP321" i="81" s="1"/>
  <c r="AA48" i="81"/>
  <c r="AK48" i="81" s="1"/>
  <c r="R48" i="81"/>
  <c r="N1005" i="52" s="1"/>
  <c r="AO48" i="81"/>
  <c r="AP48" i="81" s="1"/>
  <c r="R47" i="81"/>
  <c r="AA47" i="81"/>
  <c r="AK47" i="81" s="1"/>
  <c r="AO47" i="81"/>
  <c r="AP47" i="81" s="1"/>
  <c r="R305" i="81"/>
  <c r="AA305" i="81"/>
  <c r="AK305" i="81" s="1"/>
  <c r="AO305" i="81"/>
  <c r="AP305" i="81" s="1"/>
  <c r="AA19" i="81"/>
  <c r="AK19" i="81" s="1"/>
  <c r="AO19" i="81"/>
  <c r="AP19" i="81" s="1"/>
  <c r="R19" i="81"/>
  <c r="N1231" i="52" s="1"/>
  <c r="AA76" i="81"/>
  <c r="AK76" i="81" s="1"/>
  <c r="R76" i="81"/>
  <c r="AO76" i="81"/>
  <c r="AP76" i="81" s="1"/>
  <c r="R250" i="81"/>
  <c r="N1370" i="52" s="1"/>
  <c r="AA250" i="81"/>
  <c r="AK250" i="81" s="1"/>
  <c r="AO250" i="81"/>
  <c r="AP250" i="81" s="1"/>
  <c r="AA131" i="81"/>
  <c r="AK131" i="81" s="1"/>
  <c r="R131" i="81"/>
  <c r="N18" i="52" s="1"/>
  <c r="AO131" i="81"/>
  <c r="AP131" i="81" s="1"/>
  <c r="AA316" i="81"/>
  <c r="AK316" i="81" s="1"/>
  <c r="R316" i="81"/>
  <c r="N4" i="52" s="1"/>
  <c r="AO316" i="81"/>
  <c r="AP316" i="81" s="1"/>
  <c r="AA115" i="81"/>
  <c r="AK115" i="81" s="1"/>
  <c r="AO115" i="81"/>
  <c r="AP115" i="81" s="1"/>
  <c r="R115" i="81"/>
  <c r="AA99" i="81"/>
  <c r="AK99" i="81" s="1"/>
  <c r="R99" i="81"/>
  <c r="N829" i="52" s="1"/>
  <c r="AO99" i="81"/>
  <c r="AP99" i="81" s="1"/>
  <c r="R66" i="81"/>
  <c r="N1388" i="52" s="1"/>
  <c r="AA66" i="81"/>
  <c r="AK66" i="81" s="1"/>
  <c r="AO66" i="81"/>
  <c r="AP66" i="81" s="1"/>
  <c r="AA186" i="81"/>
  <c r="AK186" i="81" s="1"/>
  <c r="AO186" i="81"/>
  <c r="AP186" i="81" s="1"/>
  <c r="R186" i="81"/>
  <c r="R64" i="81"/>
  <c r="N187" i="52" s="1"/>
  <c r="AA64" i="81"/>
  <c r="AK64" i="81" s="1"/>
  <c r="AO64" i="81"/>
  <c r="AP64" i="81" s="1"/>
  <c r="AA84" i="81"/>
  <c r="AK84" i="81" s="1"/>
  <c r="R84" i="81"/>
  <c r="N1486" i="52" s="1"/>
  <c r="AO84" i="81"/>
  <c r="AP84" i="81" s="1"/>
  <c r="AA119" i="82"/>
  <c r="AJ119" i="82" s="1"/>
  <c r="AN119" i="82"/>
  <c r="AO119" i="82" s="1"/>
  <c r="R119" i="82"/>
  <c r="AA589" i="82"/>
  <c r="AJ589" i="82" s="1"/>
  <c r="R589" i="82"/>
  <c r="AN589" i="82"/>
  <c r="AO589" i="82" s="1"/>
  <c r="R180" i="82"/>
  <c r="AA180" i="82"/>
  <c r="AJ180" i="82" s="1"/>
  <c r="AN180" i="82"/>
  <c r="AO180" i="82" s="1"/>
  <c r="AN747" i="82"/>
  <c r="AO747" i="82" s="1"/>
  <c r="R747" i="82"/>
  <c r="AA747" i="82"/>
  <c r="AJ747" i="82" s="1"/>
  <c r="R593" i="82"/>
  <c r="AN593" i="82"/>
  <c r="AO593" i="82" s="1"/>
  <c r="AA593" i="82"/>
  <c r="AJ593" i="82" s="1"/>
  <c r="R600" i="82"/>
  <c r="AN600" i="82"/>
  <c r="AO600" i="82" s="1"/>
  <c r="AA600" i="82"/>
  <c r="AJ600" i="82" s="1"/>
  <c r="AA163" i="82"/>
  <c r="AJ163" i="82" s="1"/>
  <c r="R163" i="82"/>
  <c r="AN163" i="82"/>
  <c r="AO163" i="82" s="1"/>
  <c r="R185" i="82"/>
  <c r="AA185" i="82"/>
  <c r="AJ185" i="82" s="1"/>
  <c r="AN185" i="82"/>
  <c r="AO185" i="82" s="1"/>
  <c r="R36" i="82"/>
  <c r="AA36" i="82"/>
  <c r="AJ36" i="82" s="1"/>
  <c r="AN36" i="82"/>
  <c r="AO36" i="82" s="1"/>
  <c r="R752" i="82"/>
  <c r="AA752" i="82"/>
  <c r="AJ752" i="82" s="1"/>
  <c r="AN752" i="82"/>
  <c r="AO752" i="82" s="1"/>
  <c r="AA190" i="82"/>
  <c r="AJ190" i="82" s="1"/>
  <c r="R190" i="82"/>
  <c r="AN190" i="82"/>
  <c r="AO190" i="82" s="1"/>
  <c r="R65" i="82"/>
  <c r="AA65" i="82"/>
  <c r="AJ65" i="82" s="1"/>
  <c r="AN65" i="82"/>
  <c r="AO65" i="82" s="1"/>
  <c r="AA251" i="82"/>
  <c r="AJ251" i="82" s="1"/>
  <c r="R251" i="82"/>
  <c r="AN251" i="82"/>
  <c r="AO251" i="82" s="1"/>
  <c r="AA101" i="82"/>
  <c r="AJ101" i="82" s="1"/>
  <c r="R101" i="82"/>
  <c r="AN101" i="82"/>
  <c r="AO101" i="82" s="1"/>
  <c r="AA243" i="82"/>
  <c r="AJ243" i="82" s="1"/>
  <c r="AN243" i="82"/>
  <c r="AO243" i="82" s="1"/>
  <c r="R243" i="82"/>
  <c r="R169" i="82"/>
  <c r="AA169" i="82"/>
  <c r="AJ169" i="82" s="1"/>
  <c r="AN169" i="82"/>
  <c r="AO169" i="82" s="1"/>
  <c r="R587" i="82"/>
  <c r="AA587" i="82"/>
  <c r="AJ587" i="82" s="1"/>
  <c r="AN587" i="82"/>
  <c r="AO587" i="82" s="1"/>
  <c r="R162" i="82"/>
  <c r="AA162" i="82"/>
  <c r="AJ162" i="82" s="1"/>
  <c r="AN162" i="82"/>
  <c r="AO162" i="82" s="1"/>
  <c r="AA160" i="82"/>
  <c r="AJ160" i="82" s="1"/>
  <c r="R160" i="82"/>
  <c r="AN160" i="82"/>
  <c r="AO160" i="82" s="1"/>
  <c r="R10" i="82"/>
  <c r="AA10" i="82"/>
  <c r="AJ10" i="82" s="1"/>
  <c r="AN10" i="82"/>
  <c r="AO10" i="82" s="1"/>
  <c r="AA80" i="82"/>
  <c r="AJ80" i="82" s="1"/>
  <c r="AN80" i="82"/>
  <c r="AO80" i="82" s="1"/>
  <c r="R80" i="82"/>
  <c r="AA228" i="82"/>
  <c r="AJ228" i="82" s="1"/>
  <c r="R228" i="82"/>
  <c r="AN228" i="82"/>
  <c r="AO228" i="82" s="1"/>
  <c r="AA40" i="82"/>
  <c r="AJ40" i="82" s="1"/>
  <c r="R40" i="82"/>
  <c r="AN40" i="82"/>
  <c r="AO40" i="82" s="1"/>
  <c r="R141" i="82"/>
  <c r="AA141" i="82"/>
  <c r="AJ141" i="82" s="1"/>
  <c r="AN141" i="82"/>
  <c r="AO141" i="82" s="1"/>
  <c r="R214" i="82"/>
  <c r="AA214" i="82"/>
  <c r="AJ214" i="82" s="1"/>
  <c r="AN214" i="82"/>
  <c r="AO214" i="82" s="1"/>
  <c r="AA232" i="82"/>
  <c r="AJ232" i="82" s="1"/>
  <c r="R232" i="82"/>
  <c r="AN232" i="82"/>
  <c r="AO232" i="82" s="1"/>
  <c r="R70" i="82"/>
  <c r="AA70" i="82"/>
  <c r="AJ70" i="82" s="1"/>
  <c r="AN70" i="82"/>
  <c r="AO70" i="82" s="1"/>
  <c r="AA131" i="82"/>
  <c r="AJ131" i="82" s="1"/>
  <c r="R131" i="82"/>
  <c r="AN131" i="82"/>
  <c r="AO131" i="82" s="1"/>
  <c r="AA171" i="82"/>
  <c r="AJ171" i="82" s="1"/>
  <c r="R171" i="82"/>
  <c r="AN171" i="82"/>
  <c r="AO171" i="82" s="1"/>
  <c r="AA20" i="82"/>
  <c r="AJ20" i="82" s="1"/>
  <c r="R20" i="82"/>
  <c r="AN20" i="82"/>
  <c r="AO20" i="82" s="1"/>
  <c r="R161" i="82"/>
  <c r="AA161" i="82"/>
  <c r="AJ161" i="82" s="1"/>
  <c r="AN161" i="82"/>
  <c r="AO161" i="82" s="1"/>
  <c r="AA601" i="82"/>
  <c r="AJ601" i="82" s="1"/>
  <c r="R601" i="82"/>
  <c r="AN601" i="82"/>
  <c r="AO601" i="82" s="1"/>
  <c r="AA736" i="82"/>
  <c r="AJ736" i="82" s="1"/>
  <c r="R736" i="82"/>
  <c r="AN736" i="82"/>
  <c r="AO736" i="82" s="1"/>
  <c r="N1220" i="52" l="1"/>
  <c r="N1472" i="52"/>
  <c r="N1221" i="52"/>
  <c r="N87" i="52"/>
  <c r="N646" i="52"/>
  <c r="N1462" i="52"/>
  <c r="N379" i="52"/>
  <c r="N22" i="52"/>
  <c r="N633" i="52"/>
  <c r="N853" i="52"/>
  <c r="N1347" i="52"/>
  <c r="N796" i="52"/>
  <c r="N1346" i="52"/>
  <c r="N194" i="52"/>
  <c r="N1348" i="52"/>
  <c r="N437" i="52"/>
  <c r="N642" i="52"/>
  <c r="N488" i="52"/>
  <c r="N684" i="52"/>
  <c r="N489" i="52"/>
  <c r="N335" i="52"/>
  <c r="N1178" i="52"/>
  <c r="N303" i="52"/>
  <c r="N227" i="52"/>
  <c r="N1179" i="52"/>
  <c r="N1236" i="52"/>
  <c r="N709" i="52"/>
  <c r="N77" i="52"/>
  <c r="N389" i="52"/>
  <c r="N1049" i="52"/>
  <c r="N1048" i="52"/>
  <c r="N1047" i="52"/>
  <c r="N1488" i="52"/>
  <c r="N1489" i="52"/>
  <c r="N708" i="52"/>
  <c r="N434" i="52"/>
  <c r="N867" i="52"/>
  <c r="N222" i="52"/>
  <c r="N188" i="52"/>
  <c r="N262" i="52"/>
  <c r="N1187" i="52"/>
  <c r="N1186" i="52"/>
  <c r="N589" i="52"/>
  <c r="N588" i="52"/>
  <c r="N136" i="52"/>
  <c r="N623" i="52"/>
  <c r="N3" i="52"/>
  <c r="N1208" i="52"/>
  <c r="N1215" i="52"/>
  <c r="N1503" i="52"/>
  <c r="N1458" i="52"/>
  <c r="N1214" i="52"/>
  <c r="N888" i="52"/>
  <c r="N887" i="52"/>
  <c r="N886" i="52"/>
  <c r="N41" i="52"/>
  <c r="N1022" i="52"/>
  <c r="N179" i="52"/>
  <c r="N590" i="52"/>
  <c r="N1035" i="52"/>
  <c r="N1036" i="52"/>
  <c r="N1051" i="52"/>
  <c r="N21" i="52"/>
  <c r="N1052" i="52"/>
  <c r="N809" i="52"/>
  <c r="N1053" i="52"/>
  <c r="N1130" i="52"/>
  <c r="N297" i="52"/>
  <c r="N298" i="52"/>
  <c r="N296" i="52"/>
  <c r="N126" i="52"/>
  <c r="N382" i="52"/>
  <c r="N424" i="52"/>
  <c r="N485" i="52"/>
  <c r="N76" i="52"/>
  <c r="N406" i="52"/>
  <c r="N884" i="52"/>
  <c r="N599" i="52"/>
  <c r="N1039" i="52"/>
  <c r="N1161" i="52"/>
  <c r="N1160" i="52"/>
  <c r="N1023" i="52"/>
  <c r="N176" i="52"/>
  <c r="N1174" i="52"/>
  <c r="N1341" i="52"/>
  <c r="N1521" i="52"/>
  <c r="N1334" i="52"/>
  <c r="N152" i="52"/>
  <c r="N478" i="52"/>
  <c r="N151" i="52"/>
  <c r="N868" i="52"/>
  <c r="N797" i="52"/>
  <c r="N869" i="52"/>
  <c r="N470" i="52"/>
  <c r="N19" i="52"/>
  <c r="N877" i="52"/>
  <c r="N334" i="52"/>
  <c r="N487" i="52"/>
  <c r="N426" i="52"/>
  <c r="N848" i="52"/>
  <c r="N849" i="52"/>
  <c r="N413" i="52"/>
  <c r="N385" i="52"/>
  <c r="N330" i="52"/>
  <c r="N520" i="52"/>
  <c r="N209" i="52"/>
  <c r="N301" i="52"/>
  <c r="N1167" i="52"/>
  <c r="N1166" i="52"/>
  <c r="N1165" i="52"/>
  <c r="N832" i="52"/>
  <c r="N619" i="52"/>
  <c r="N620" i="52"/>
  <c r="N505" i="52"/>
  <c r="N533" i="52"/>
  <c r="N894" i="52"/>
  <c r="N214" i="52"/>
  <c r="N687" i="52"/>
  <c r="N713" i="52"/>
  <c r="N824" i="52"/>
  <c r="N521" i="52"/>
  <c r="N1155" i="52"/>
  <c r="N1177" i="52"/>
  <c r="N15" i="52"/>
  <c r="N1343" i="52"/>
  <c r="N587" i="52"/>
  <c r="N1189" i="52"/>
  <c r="N1190" i="52"/>
  <c r="N306" i="52"/>
  <c r="N44" i="52"/>
  <c r="N84" i="52"/>
  <c r="N320" i="52"/>
  <c r="N1219" i="52"/>
  <c r="N835" i="52"/>
  <c r="N1218" i="52"/>
  <c r="N857" i="52"/>
  <c r="N858" i="52"/>
  <c r="N856" i="52"/>
  <c r="N855" i="52"/>
  <c r="N859" i="52"/>
  <c r="N34" i="52"/>
  <c r="N64" i="52"/>
  <c r="N114" i="52"/>
  <c r="N115" i="52"/>
  <c r="N1129" i="52"/>
  <c r="N5" i="52"/>
  <c r="N1128" i="52"/>
  <c r="N42" i="52"/>
  <c r="N626" i="52"/>
  <c r="N472" i="52"/>
  <c r="N86" i="52"/>
  <c r="N625" i="52"/>
  <c r="N386" i="52"/>
  <c r="N481" i="52"/>
  <c r="N419" i="52"/>
  <c r="N416" i="52"/>
  <c r="N480" i="52"/>
  <c r="N393" i="52"/>
  <c r="N94" i="52"/>
  <c r="N500" i="52"/>
  <c r="N439" i="52"/>
  <c r="N492" i="52"/>
  <c r="N491" i="52"/>
  <c r="N154" i="52"/>
  <c r="N384" i="52"/>
  <c r="N1491" i="52"/>
  <c r="N404" i="52"/>
  <c r="N1176" i="52"/>
  <c r="N1342" i="52"/>
  <c r="N1175" i="52"/>
  <c r="N828" i="52"/>
  <c r="N710" i="52"/>
  <c r="N506" i="52"/>
  <c r="N1280" i="52"/>
  <c r="N1171" i="52"/>
  <c r="N1339" i="52"/>
  <c r="N58" i="52"/>
  <c r="N57" i="52"/>
  <c r="N1509" i="52"/>
  <c r="N1070" i="52"/>
  <c r="N1072" i="52"/>
  <c r="N1071" i="52"/>
  <c r="N467" i="52"/>
  <c r="N597" i="52"/>
  <c r="N71" i="52"/>
  <c r="N1223" i="52"/>
  <c r="N1387" i="52"/>
  <c r="N1242" i="52"/>
  <c r="N436" i="52"/>
  <c r="N341" i="52"/>
  <c r="N1210" i="52"/>
  <c r="N67" i="52"/>
  <c r="N326" i="52"/>
  <c r="N327" i="52"/>
  <c r="N414" i="52"/>
  <c r="N153" i="52"/>
  <c r="N637" i="52"/>
  <c r="N881" i="52"/>
  <c r="N405" i="52"/>
  <c r="N531" i="52"/>
  <c r="N1168" i="52"/>
  <c r="N1169" i="52"/>
  <c r="N624" i="52"/>
  <c r="N138" i="52"/>
  <c r="N329" i="52"/>
  <c r="N145" i="52"/>
  <c r="N864" i="52"/>
  <c r="N755" i="52"/>
  <c r="N862" i="52"/>
  <c r="N863" i="52"/>
  <c r="N1241" i="52"/>
  <c r="N1240" i="52"/>
  <c r="N49" i="52"/>
  <c r="N605" i="52"/>
  <c r="N315" i="52"/>
  <c r="N144" i="52"/>
  <c r="N1232" i="52"/>
  <c r="N836" i="52"/>
  <c r="N837" i="52"/>
  <c r="N823" i="52"/>
  <c r="N1151" i="52"/>
  <c r="N1060" i="52"/>
  <c r="N1487" i="52"/>
  <c r="N792" i="52"/>
  <c r="N1061" i="52"/>
  <c r="N106" i="52"/>
  <c r="N125" i="52"/>
  <c r="N614" i="52"/>
  <c r="N1225" i="52"/>
  <c r="N1224" i="52"/>
  <c r="N1050" i="52"/>
  <c r="N1226" i="52"/>
  <c r="N1193" i="52"/>
  <c r="N1408" i="52"/>
  <c r="N1410" i="52"/>
  <c r="N1409" i="52"/>
  <c r="N634" i="52"/>
  <c r="N332" i="52"/>
  <c r="N854" i="52"/>
  <c r="N337" i="52"/>
  <c r="N338" i="52"/>
  <c r="N496" i="52"/>
  <c r="N1038" i="52"/>
  <c r="N947" i="52"/>
  <c r="N1037" i="52"/>
  <c r="N1033" i="52"/>
  <c r="N1031" i="52"/>
  <c r="N1032" i="52"/>
  <c r="N1034" i="52"/>
  <c r="N38" i="52"/>
  <c r="N635" i="52"/>
  <c r="N75" i="52"/>
  <c r="N1125" i="52"/>
  <c r="N1274" i="52"/>
  <c r="N32" i="52"/>
  <c r="N474" i="52"/>
  <c r="N93" i="52"/>
  <c r="N409" i="52"/>
  <c r="N627" i="52"/>
  <c r="N851" i="52"/>
  <c r="N1235" i="52"/>
  <c r="N9" i="52"/>
  <c r="N178" i="52"/>
  <c r="N1138" i="52"/>
  <c r="N1140" i="52"/>
  <c r="N1137" i="52"/>
  <c r="N1139" i="52"/>
  <c r="N621" i="52"/>
  <c r="N133" i="52"/>
  <c r="N833" i="52"/>
  <c r="N834" i="52"/>
  <c r="N181" i="52"/>
  <c r="N180" i="52"/>
  <c r="N10" i="52"/>
  <c r="N1201" i="52"/>
  <c r="N1200" i="52"/>
  <c r="N604" i="52"/>
  <c r="N830" i="52"/>
  <c r="N120" i="52"/>
  <c r="N1502" i="52"/>
  <c r="N1501" i="52"/>
  <c r="N1407" i="52"/>
  <c r="N1406" i="52"/>
  <c r="N1405" i="52"/>
  <c r="N1001" i="52"/>
  <c r="N251" i="52"/>
  <c r="N1045" i="52"/>
  <c r="N1046" i="52"/>
  <c r="N74" i="52"/>
  <c r="N1062" i="52"/>
  <c r="N37" i="52"/>
  <c r="N305" i="52"/>
  <c r="N119" i="52"/>
  <c r="N1188" i="52"/>
  <c r="N1217" i="52"/>
  <c r="N141" i="52"/>
  <c r="N1505" i="52"/>
  <c r="N1216" i="52"/>
  <c r="N1484" i="52"/>
  <c r="N253" i="52"/>
  <c r="N1105" i="52"/>
  <c r="N732" i="52"/>
  <c r="N1158" i="52"/>
  <c r="N1159" i="52"/>
  <c r="N1028" i="52"/>
  <c r="N997" i="52"/>
  <c r="N603" i="52"/>
  <c r="N1199" i="52"/>
  <c r="N1198" i="52"/>
  <c r="N1197" i="52"/>
  <c r="N36" i="52"/>
  <c r="N163" i="52"/>
  <c r="N331" i="52"/>
  <c r="N35" i="52"/>
  <c r="N236" i="52"/>
  <c r="N235" i="52"/>
  <c r="N162" i="52"/>
  <c r="N137" i="52"/>
  <c r="N1026" i="52"/>
  <c r="N1122" i="52"/>
  <c r="N1025" i="52"/>
  <c r="N1344" i="52"/>
  <c r="N757" i="52"/>
  <c r="N638" i="52"/>
  <c r="N865" i="52"/>
  <c r="N756" i="52"/>
  <c r="N1172" i="52"/>
  <c r="N1340" i="52"/>
  <c r="N1173" i="52"/>
  <c r="N302" i="52"/>
  <c r="N812" i="52"/>
  <c r="N1143" i="52"/>
  <c r="N811" i="52"/>
  <c r="N810" i="52"/>
  <c r="N875" i="52"/>
  <c r="N639" i="52"/>
  <c r="N484" i="52"/>
  <c r="N876" i="52"/>
  <c r="N407" i="52"/>
  <c r="N1237" i="52"/>
  <c r="N1131" i="52"/>
  <c r="N43" i="52"/>
  <c r="N758" i="52"/>
  <c r="N880" i="52"/>
  <c r="N89" i="52"/>
  <c r="N342" i="52"/>
  <c r="N343" i="52"/>
  <c r="N447" i="52"/>
  <c r="N1136" i="52"/>
  <c r="N70" i="52"/>
  <c r="N1213" i="52"/>
  <c r="N47" i="52"/>
  <c r="N16" i="52"/>
  <c r="N996" i="52"/>
  <c r="N211" i="52"/>
  <c r="N1162" i="52"/>
  <c r="N212" i="52"/>
  <c r="N95" i="52"/>
  <c r="N892" i="52"/>
  <c r="N190" i="52"/>
  <c r="N1357" i="52"/>
  <c r="N285" i="52"/>
  <c r="N1457" i="52"/>
  <c r="N65" i="52"/>
  <c r="N1336" i="52"/>
  <c r="N1044" i="52"/>
  <c r="N1043" i="52"/>
  <c r="N1335" i="52"/>
  <c r="N1042" i="52"/>
  <c r="N1540" i="52"/>
  <c r="N1369" i="52"/>
  <c r="N1148" i="52"/>
  <c r="N173" i="52"/>
  <c r="N172" i="52"/>
  <c r="N1149" i="52"/>
  <c r="N819" i="52"/>
  <c r="N175" i="52"/>
  <c r="N586" i="52"/>
  <c r="N215" i="52"/>
  <c r="N113" i="52"/>
  <c r="N6" i="52"/>
  <c r="N1147" i="52"/>
  <c r="N814" i="52"/>
  <c r="N1146" i="52"/>
  <c r="N813" i="52"/>
  <c r="N206" i="52"/>
  <c r="N252" i="52"/>
  <c r="N146" i="52"/>
  <c r="N377" i="52"/>
  <c r="N1164" i="52"/>
  <c r="N1163" i="52"/>
  <c r="N827" i="52"/>
  <c r="N1157" i="52"/>
  <c r="N1156" i="52"/>
  <c r="N92" i="52"/>
  <c r="N1055" i="52"/>
  <c r="N1054" i="52"/>
  <c r="N254" i="52"/>
  <c r="N611" i="52"/>
  <c r="N123" i="52"/>
  <c r="N948" i="52"/>
  <c r="N636" i="52"/>
  <c r="N1345" i="52"/>
  <c r="N73" i="52"/>
  <c r="N322" i="52"/>
  <c r="N323" i="52"/>
  <c r="N754" i="52"/>
  <c r="N512" i="52"/>
  <c r="N683" i="52"/>
  <c r="N845" i="52"/>
  <c r="N844" i="52"/>
  <c r="N685" i="52"/>
  <c r="N1244" i="52"/>
  <c r="N497" i="52"/>
  <c r="N572" i="52"/>
  <c r="N573" i="52"/>
  <c r="N170" i="52"/>
  <c r="N1541" i="52"/>
  <c r="N1170" i="52"/>
  <c r="N871" i="52"/>
  <c r="N528" i="52"/>
  <c r="N425" i="52"/>
  <c r="N1468" i="52"/>
  <c r="N1349" i="52"/>
  <c r="N676" i="52"/>
  <c r="N150" i="52"/>
  <c r="N299" i="52"/>
  <c r="N1133" i="52"/>
  <c r="N300" i="52"/>
  <c r="N1132" i="52"/>
  <c r="N53" i="52"/>
  <c r="N124" i="52"/>
  <c r="N52" i="52"/>
  <c r="N161" i="52"/>
  <c r="N595" i="52"/>
  <c r="N596" i="52"/>
  <c r="N455" i="52"/>
  <c r="N838" i="52"/>
  <c r="N367" i="52"/>
  <c r="N524" i="52"/>
  <c r="N529" i="52"/>
  <c r="N482" i="52"/>
  <c r="N422" i="52"/>
  <c r="N259" i="52"/>
  <c r="N258" i="52"/>
  <c r="N613" i="52"/>
  <c r="N54" i="52"/>
  <c r="N17" i="52"/>
  <c r="N55" i="52"/>
  <c r="N760" i="52"/>
  <c r="N495" i="52"/>
  <c r="N641" i="52"/>
  <c r="N494" i="52"/>
  <c r="N759" i="52"/>
  <c r="N632" i="52"/>
  <c r="N1063" i="52"/>
  <c r="N1004" i="52"/>
  <c r="N1238" i="52"/>
  <c r="N213" i="52"/>
  <c r="N104" i="52"/>
  <c r="N1542" i="52"/>
  <c r="N207" i="52"/>
  <c r="N255" i="52"/>
  <c r="N1057" i="52"/>
  <c r="N1003" i="52"/>
  <c r="N1058" i="52"/>
  <c r="N380" i="52"/>
  <c r="N483" i="52"/>
  <c r="N423" i="52"/>
  <c r="N872" i="52"/>
  <c r="N873" i="52"/>
  <c r="N428" i="52"/>
  <c r="N427" i="52"/>
  <c r="N490" i="52"/>
  <c r="N640" i="52"/>
  <c r="N499" i="52"/>
  <c r="N438" i="52"/>
  <c r="N219" i="52"/>
  <c r="N681" i="52"/>
  <c r="N1507" i="52"/>
  <c r="N139" i="52"/>
  <c r="N473" i="52"/>
  <c r="N753" i="52"/>
  <c r="N522" i="52"/>
  <c r="N1402" i="52"/>
  <c r="N271" i="52"/>
  <c r="N1333" i="52"/>
  <c r="N761" i="52"/>
  <c r="N435" i="52"/>
  <c r="N403" i="52"/>
  <c r="N762" i="52"/>
  <c r="N122" i="52"/>
  <c r="N607" i="52"/>
  <c r="N50" i="52"/>
  <c r="N1141" i="52"/>
  <c r="N1142" i="52"/>
  <c r="N48" i="52"/>
  <c r="N1192" i="52"/>
  <c r="N711" i="52"/>
  <c r="N712" i="52"/>
  <c r="N312" i="52"/>
  <c r="N313" i="52"/>
  <c r="N118" i="52"/>
  <c r="N1338" i="52"/>
  <c r="N579" i="52"/>
  <c r="N578" i="52"/>
  <c r="N535" i="52"/>
  <c r="N534" i="52"/>
  <c r="N441" i="52"/>
  <c r="N538" i="52"/>
  <c r="N1463" i="52"/>
  <c r="N1403" i="52"/>
  <c r="N523" i="52"/>
  <c r="N309" i="52"/>
  <c r="N576" i="52"/>
  <c r="N575" i="52"/>
  <c r="N885" i="52"/>
  <c r="N25" i="52"/>
  <c r="N336" i="52"/>
  <c r="N155" i="52"/>
  <c r="N433" i="52"/>
  <c r="N431" i="52"/>
  <c r="N432" i="52"/>
  <c r="N847" i="52"/>
  <c r="N629" i="52"/>
  <c r="N1230" i="52"/>
  <c r="N821" i="52"/>
  <c r="N221" i="52"/>
  <c r="N822" i="52"/>
  <c r="N210" i="52"/>
  <c r="N1467" i="52"/>
  <c r="N63" i="52"/>
  <c r="N1283" i="52"/>
  <c r="N1284" i="52"/>
  <c r="N1285" i="52"/>
  <c r="N583" i="52"/>
  <c r="N584" i="52"/>
  <c r="N1144" i="52"/>
  <c r="N1145" i="52"/>
  <c r="N410" i="52"/>
  <c r="N1279" i="52"/>
  <c r="N1278" i="52"/>
  <c r="N392" i="52"/>
  <c r="N391" i="52"/>
  <c r="N378" i="52"/>
  <c r="N645" i="52"/>
  <c r="N764" i="52"/>
  <c r="N51" i="52"/>
  <c r="N610" i="52"/>
  <c r="N609" i="52"/>
  <c r="N628" i="52"/>
  <c r="N1124" i="52"/>
  <c r="N1404" i="52"/>
  <c r="N160" i="52"/>
  <c r="N477" i="52"/>
  <c r="N1276" i="52"/>
  <c r="N1191" i="52"/>
  <c r="N308" i="52"/>
  <c r="N307" i="52"/>
  <c r="N841" i="52"/>
  <c r="N476" i="52"/>
  <c r="N1229" i="52"/>
  <c r="N388" i="52"/>
  <c r="N486" i="52"/>
  <c r="N456" i="52"/>
  <c r="N763" i="52"/>
  <c r="N889" i="52"/>
  <c r="N840" i="52"/>
  <c r="N23" i="52"/>
  <c r="N1041" i="52"/>
  <c r="N1040" i="52"/>
  <c r="N1181" i="52"/>
  <c r="N167" i="52"/>
  <c r="N1471" i="52"/>
  <c r="N1064" i="52"/>
  <c r="N417" i="52"/>
  <c r="N514" i="52"/>
  <c r="N526" i="52"/>
  <c r="N525" i="52"/>
  <c r="N580" i="52"/>
  <c r="N582" i="52"/>
  <c r="N581" i="52"/>
  <c r="N1212" i="52"/>
  <c r="N20" i="52"/>
  <c r="N31" i="52"/>
  <c r="N69" i="52"/>
  <c r="N68" i="52"/>
  <c r="N1211" i="52"/>
  <c r="N451" i="52"/>
  <c r="N1185" i="52"/>
  <c r="N177" i="52"/>
  <c r="N544" i="52"/>
  <c r="N592" i="52"/>
  <c r="N594" i="52"/>
  <c r="N593" i="52"/>
  <c r="N1029" i="52"/>
  <c r="N100" i="52"/>
  <c r="N135" i="52"/>
  <c r="N317" i="52"/>
  <c r="N46" i="52"/>
  <c r="N45" i="52"/>
  <c r="N339" i="52"/>
  <c r="N340" i="52"/>
  <c r="N184" i="52"/>
  <c r="N1239" i="52"/>
  <c r="N1436" i="52"/>
  <c r="N260" i="52"/>
  <c r="N879" i="52"/>
  <c r="N878" i="52"/>
  <c r="N148" i="52"/>
  <c r="N147" i="52"/>
  <c r="N333" i="52"/>
  <c r="N164" i="52"/>
  <c r="N192" i="52"/>
  <c r="N502" i="52"/>
  <c r="N501" i="52"/>
  <c r="N440" i="52"/>
  <c r="N1286" i="52"/>
  <c r="N1287" i="52"/>
  <c r="N193" i="52"/>
  <c r="N412" i="52"/>
  <c r="N631" i="52"/>
  <c r="N390" i="52"/>
  <c r="N1243" i="52"/>
  <c r="N344" i="52"/>
  <c r="N415" i="52"/>
  <c r="N866" i="52"/>
  <c r="N387" i="52"/>
  <c r="N223" i="52"/>
  <c r="N874" i="52"/>
  <c r="N815" i="52"/>
  <c r="N1466" i="52"/>
  <c r="N816" i="52"/>
  <c r="N1134" i="52"/>
  <c r="N1135" i="52"/>
  <c r="N1248" i="52"/>
  <c r="N686" i="52"/>
  <c r="N1249" i="52"/>
  <c r="N479" i="52"/>
  <c r="N870" i="52"/>
  <c r="N39" i="52"/>
  <c r="N429" i="52"/>
  <c r="N1281" i="52"/>
  <c r="N195" i="52"/>
  <c r="N617" i="52"/>
  <c r="N130" i="52"/>
  <c r="N601" i="52"/>
  <c r="N600" i="52"/>
  <c r="N1195" i="52"/>
  <c r="N310" i="52"/>
  <c r="N1180" i="52"/>
  <c r="N304" i="52"/>
  <c r="N1493" i="52"/>
  <c r="N1066" i="52"/>
  <c r="N328" i="52"/>
  <c r="N545" i="52"/>
  <c r="N702" i="52"/>
  <c r="N1233" i="52"/>
  <c r="N1275" i="52"/>
  <c r="N820" i="52"/>
  <c r="N577" i="52"/>
  <c r="N504" i="52"/>
  <c r="N503" i="52"/>
  <c r="N1234" i="52"/>
  <c r="N411" i="52"/>
  <c r="N1030" i="52"/>
  <c r="N7" i="52"/>
  <c r="N1246" i="52"/>
  <c r="N498" i="52"/>
  <c r="N66" i="52"/>
  <c r="N475" i="52"/>
  <c r="N672" i="52"/>
  <c r="N140" i="52"/>
  <c r="N1209" i="52"/>
  <c r="N319" i="52"/>
  <c r="N1228" i="52"/>
  <c r="N1227" i="52"/>
  <c r="N1107" i="52"/>
  <c r="N931" i="52"/>
  <c r="N1183" i="52"/>
  <c r="N1182" i="52"/>
  <c r="N1027" i="52"/>
  <c r="N817" i="52"/>
  <c r="N818" i="52"/>
  <c r="N1059" i="52"/>
  <c r="N8" i="52"/>
  <c r="N131" i="52"/>
  <c r="N1206" i="52"/>
  <c r="N132" i="52"/>
  <c r="N61" i="52"/>
  <c r="N860" i="52"/>
  <c r="N861" i="52"/>
  <c r="N311" i="52"/>
  <c r="N1196" i="52"/>
  <c r="N134" i="52"/>
  <c r="N471" i="52"/>
  <c r="N622" i="52"/>
  <c r="N1203" i="52"/>
  <c r="N121" i="52"/>
  <c r="N1154" i="52"/>
  <c r="N1153" i="52"/>
  <c r="N585" i="52"/>
  <c r="N1277" i="52"/>
  <c r="N24" i="52"/>
  <c r="N795" i="52"/>
  <c r="N1371" i="52"/>
  <c r="N493" i="52"/>
  <c r="N1065" i="52"/>
  <c r="N530" i="52"/>
  <c r="N1492" i="52"/>
  <c r="N1508" i="52"/>
  <c r="N630" i="52"/>
  <c r="N324" i="52"/>
  <c r="N182" i="52"/>
  <c r="N325" i="52"/>
  <c r="N14" i="52"/>
  <c r="N826" i="52"/>
  <c r="N825" i="52"/>
  <c r="N295" i="52"/>
  <c r="N1127" i="52"/>
  <c r="N62" i="52"/>
  <c r="N128" i="52"/>
  <c r="N788" i="52"/>
  <c r="N509" i="52"/>
  <c r="N1514" i="52"/>
  <c r="N1152" i="52"/>
  <c r="N1506" i="52"/>
  <c r="N913" i="52"/>
  <c r="N1420" i="52"/>
  <c r="N116" i="52"/>
  <c r="N85" i="52"/>
  <c r="N1498" i="52"/>
  <c r="N697" i="52"/>
  <c r="N714" i="52"/>
  <c r="N933" i="52"/>
  <c r="N1518" i="52"/>
  <c r="N1359" i="52"/>
  <c r="N1262" i="52"/>
  <c r="N1543" i="52"/>
  <c r="N1358" i="52"/>
  <c r="N183" i="52"/>
  <c r="N1362" i="52"/>
  <c r="N169" i="52"/>
  <c r="N1428" i="52"/>
  <c r="N394" i="52"/>
  <c r="N366" i="52"/>
  <c r="N1504" i="52"/>
  <c r="N143" i="52"/>
  <c r="N1523" i="52"/>
  <c r="N360" i="52"/>
  <c r="N469" i="52"/>
  <c r="N893" i="52"/>
  <c r="N539" i="52"/>
  <c r="N1381" i="52"/>
  <c r="N1110" i="52"/>
  <c r="N842" i="52"/>
  <c r="N316" i="52"/>
  <c r="N286" i="52"/>
  <c r="N743" i="52"/>
  <c r="N400" i="52"/>
  <c r="N1261" i="52"/>
  <c r="N224" i="52"/>
  <c r="N1360" i="52"/>
  <c r="N1364" i="52"/>
  <c r="N1356" i="52"/>
  <c r="N1117" i="52"/>
  <c r="N117" i="52"/>
  <c r="N1442" i="52"/>
  <c r="N314" i="52"/>
  <c r="N1337" i="52"/>
  <c r="N1194" i="52"/>
  <c r="N1422" i="52"/>
  <c r="N1282" i="52"/>
  <c r="N1524" i="52"/>
  <c r="N670" i="52"/>
  <c r="N1256" i="52"/>
  <c r="N289" i="52"/>
  <c r="N608" i="52"/>
  <c r="N846" i="52"/>
  <c r="N383" i="52"/>
  <c r="N793" i="52"/>
  <c r="N1368" i="52"/>
  <c r="N1076" i="52"/>
  <c r="N1332" i="52"/>
  <c r="N1222" i="52"/>
  <c r="N149" i="52"/>
  <c r="N1150" i="52"/>
  <c r="N88" i="52"/>
  <c r="N507" i="52"/>
  <c r="N1534" i="52"/>
  <c r="N787" i="52"/>
  <c r="N1268" i="52"/>
  <c r="N1490" i="52"/>
  <c r="N1376" i="52"/>
  <c r="N850" i="52"/>
  <c r="N1526" i="52"/>
  <c r="N171" i="52"/>
  <c r="N1263" i="52"/>
  <c r="N574" i="52"/>
  <c r="N1413" i="52"/>
  <c r="N1247" i="52"/>
  <c r="N256" i="52"/>
  <c r="N468" i="52"/>
  <c r="N1202" i="52"/>
  <c r="N1375" i="52"/>
  <c r="N278" i="52"/>
  <c r="N99" i="52"/>
  <c r="N668" i="52"/>
  <c r="N543" i="52"/>
  <c r="N158" i="52"/>
  <c r="N82" i="52"/>
  <c r="N321" i="52"/>
  <c r="N752" i="52"/>
  <c r="N174" i="52"/>
  <c r="N805" i="52"/>
  <c r="N591" i="52"/>
  <c r="N203" i="52"/>
  <c r="N1423" i="52"/>
  <c r="N453" i="52"/>
  <c r="N1424" i="52"/>
  <c r="N1355" i="52"/>
  <c r="N83" i="52"/>
  <c r="N1527" i="52"/>
  <c r="N643" i="52"/>
  <c r="N1077" i="52"/>
  <c r="N1266" i="52"/>
  <c r="N374" i="52"/>
  <c r="N40" i="52"/>
  <c r="N201" i="52"/>
  <c r="N159" i="52"/>
  <c r="N294" i="52"/>
  <c r="N420" i="52"/>
  <c r="N1363" i="52"/>
  <c r="N1522" i="52"/>
  <c r="N1204" i="52"/>
  <c r="N1078" i="52"/>
  <c r="N1068" i="52"/>
  <c r="N679" i="52"/>
  <c r="N843" i="52"/>
  <c r="N1391" i="52"/>
  <c r="N669" i="52"/>
  <c r="N734" i="52"/>
  <c r="N220" i="52"/>
  <c r="N883" i="52"/>
  <c r="N890" i="52"/>
  <c r="N695" i="52"/>
  <c r="N1383" i="52"/>
  <c r="N290" i="52"/>
  <c r="N72" i="52"/>
  <c r="N430" i="52"/>
  <c r="N618" i="52"/>
  <c r="N1380" i="52"/>
  <c r="N532" i="52"/>
  <c r="N1390" i="52"/>
  <c r="N1528" i="52"/>
  <c r="N261" i="52"/>
  <c r="N935" i="52"/>
  <c r="N831" i="52"/>
  <c r="I792" i="81"/>
  <c r="X792" i="81"/>
  <c r="BC792" i="81"/>
  <c r="AN792" i="81"/>
  <c r="Y792" i="81"/>
  <c r="Q792" i="81"/>
  <c r="C792" i="81"/>
  <c r="C295" i="81"/>
  <c r="I295" i="81"/>
  <c r="BC295" i="81"/>
  <c r="C713" i="81"/>
  <c r="C722" i="81"/>
  <c r="I725" i="81"/>
  <c r="I724" i="81"/>
  <c r="C727" i="81"/>
  <c r="I726" i="81"/>
  <c r="I713" i="81"/>
  <c r="I722" i="81"/>
  <c r="C724" i="81"/>
  <c r="I727" i="81"/>
  <c r="I716" i="81"/>
  <c r="C728" i="81"/>
  <c r="C716" i="81"/>
  <c r="I728" i="81"/>
  <c r="C725" i="81"/>
  <c r="I718" i="81"/>
  <c r="C726" i="81"/>
  <c r="I717" i="81"/>
  <c r="C718" i="81"/>
  <c r="C717" i="81"/>
  <c r="BC724" i="81"/>
  <c r="BC728" i="81"/>
  <c r="BC722" i="81"/>
  <c r="BC718" i="81"/>
  <c r="BC726" i="81"/>
  <c r="BC716" i="81"/>
  <c r="BC727" i="81"/>
  <c r="BC725" i="81"/>
  <c r="BC713" i="81"/>
  <c r="BC717" i="81"/>
  <c r="C433" i="81"/>
  <c r="I735" i="81"/>
  <c r="I754" i="81"/>
  <c r="C663" i="81"/>
  <c r="I633" i="81"/>
  <c r="I574" i="81"/>
  <c r="C584" i="81"/>
  <c r="X609" i="81"/>
  <c r="I581" i="81"/>
  <c r="I604" i="81"/>
  <c r="C464" i="81"/>
  <c r="I536" i="81"/>
  <c r="I568" i="81"/>
  <c r="I469" i="81"/>
  <c r="I494" i="81"/>
  <c r="I442" i="81"/>
  <c r="I482" i="81"/>
  <c r="I537" i="81"/>
  <c r="I481" i="81"/>
  <c r="C439" i="81"/>
  <c r="C478" i="81"/>
  <c r="I507" i="81"/>
  <c r="I548" i="81"/>
  <c r="C503" i="81"/>
  <c r="I452" i="81"/>
  <c r="I524" i="81"/>
  <c r="C554" i="81"/>
  <c r="I449" i="81"/>
  <c r="I495" i="81"/>
  <c r="C531" i="81"/>
  <c r="I476" i="81"/>
  <c r="I446" i="81"/>
  <c r="C492" i="81"/>
  <c r="C510" i="81"/>
  <c r="C569" i="81"/>
  <c r="C501" i="81"/>
  <c r="C486" i="81"/>
  <c r="I534" i="81"/>
  <c r="C566" i="81"/>
  <c r="C564" i="81"/>
  <c r="I468" i="81"/>
  <c r="I530" i="81"/>
  <c r="I5" i="81"/>
  <c r="I27" i="81"/>
  <c r="I95" i="81"/>
  <c r="C133" i="81"/>
  <c r="I171" i="81"/>
  <c r="I202" i="81"/>
  <c r="C233" i="81"/>
  <c r="I287" i="81"/>
  <c r="I71" i="81"/>
  <c r="C100" i="81"/>
  <c r="C258" i="81"/>
  <c r="I105" i="81"/>
  <c r="I143" i="81"/>
  <c r="C173" i="81"/>
  <c r="I247" i="81"/>
  <c r="I26" i="81"/>
  <c r="C85" i="81"/>
  <c r="I156" i="81"/>
  <c r="C52" i="81"/>
  <c r="I120" i="81"/>
  <c r="C154" i="81"/>
  <c r="I45" i="81"/>
  <c r="I88" i="81"/>
  <c r="C134" i="81"/>
  <c r="C158" i="81"/>
  <c r="I203" i="81"/>
  <c r="I246" i="81"/>
  <c r="I302" i="81"/>
  <c r="C34" i="81"/>
  <c r="C168" i="81"/>
  <c r="I243" i="81"/>
  <c r="C152" i="81"/>
  <c r="C174" i="81"/>
  <c r="I264" i="81"/>
  <c r="I304" i="81"/>
  <c r="C354" i="81"/>
  <c r="C359" i="81"/>
  <c r="I387" i="81"/>
  <c r="C336" i="81"/>
  <c r="I339" i="81"/>
  <c r="C358" i="81"/>
  <c r="C347" i="81"/>
  <c r="I341" i="81"/>
  <c r="C405" i="81"/>
  <c r="C650" i="81"/>
  <c r="C581" i="81"/>
  <c r="C469" i="81"/>
  <c r="I436" i="81"/>
  <c r="C452" i="81"/>
  <c r="C449" i="81"/>
  <c r="C527" i="81"/>
  <c r="I540" i="81"/>
  <c r="I86" i="81"/>
  <c r="I204" i="81"/>
  <c r="C156" i="81"/>
  <c r="I183" i="81"/>
  <c r="C36" i="81"/>
  <c r="C243" i="81"/>
  <c r="C304" i="81"/>
  <c r="C341" i="81"/>
  <c r="I430" i="81"/>
  <c r="C735" i="81"/>
  <c r="C754" i="81"/>
  <c r="I693" i="81"/>
  <c r="I656" i="81"/>
  <c r="C633" i="81"/>
  <c r="I648" i="81"/>
  <c r="C582" i="81"/>
  <c r="I584" i="81"/>
  <c r="C609" i="81"/>
  <c r="AN609" i="81"/>
  <c r="Q609" i="81"/>
  <c r="I588" i="81"/>
  <c r="C604" i="81"/>
  <c r="I474" i="81"/>
  <c r="C536" i="81"/>
  <c r="C568" i="81"/>
  <c r="I499" i="81"/>
  <c r="C494" i="81"/>
  <c r="C442" i="81"/>
  <c r="C490" i="81"/>
  <c r="C537" i="81"/>
  <c r="C481" i="81"/>
  <c r="I439" i="81"/>
  <c r="I478" i="81"/>
  <c r="C507" i="81"/>
  <c r="C548" i="81"/>
  <c r="I503" i="81"/>
  <c r="I461" i="81"/>
  <c r="I535" i="81"/>
  <c r="I567" i="81"/>
  <c r="C457" i="81"/>
  <c r="I520" i="81"/>
  <c r="I529" i="81"/>
  <c r="I454" i="81"/>
  <c r="C484" i="81"/>
  <c r="I510" i="81"/>
  <c r="I569" i="81"/>
  <c r="I553" i="81"/>
  <c r="I486" i="81"/>
  <c r="C534" i="81"/>
  <c r="I566" i="81"/>
  <c r="I564" i="81"/>
  <c r="C468" i="81"/>
  <c r="C530" i="81"/>
  <c r="I526" i="81"/>
  <c r="C5" i="81"/>
  <c r="C27" i="81"/>
  <c r="C95" i="81"/>
  <c r="C171" i="81"/>
  <c r="C202" i="81"/>
  <c r="C267" i="81"/>
  <c r="C287" i="81"/>
  <c r="I41" i="81"/>
  <c r="C71" i="81"/>
  <c r="I100" i="81"/>
  <c r="C130" i="81"/>
  <c r="I266" i="81"/>
  <c r="C296" i="81"/>
  <c r="Q296" i="81"/>
  <c r="C105" i="81"/>
  <c r="C143" i="81"/>
  <c r="I173" i="81"/>
  <c r="C247" i="81"/>
  <c r="C277" i="81"/>
  <c r="I306" i="81"/>
  <c r="C59" i="81"/>
  <c r="I85" i="81"/>
  <c r="I161" i="81"/>
  <c r="C224" i="81"/>
  <c r="C283" i="81"/>
  <c r="C120" i="81"/>
  <c r="I154" i="81"/>
  <c r="I230" i="81"/>
  <c r="C45" i="81"/>
  <c r="I96" i="81"/>
  <c r="I134" i="81"/>
  <c r="I158" i="81"/>
  <c r="I216" i="81"/>
  <c r="C246" i="81"/>
  <c r="C302" i="81"/>
  <c r="I34" i="81"/>
  <c r="I177" i="81"/>
  <c r="C252" i="81"/>
  <c r="I194" i="81"/>
  <c r="I152" i="81"/>
  <c r="C181" i="81"/>
  <c r="C264" i="81"/>
  <c r="C170" i="81"/>
  <c r="I423" i="81"/>
  <c r="I336" i="81"/>
  <c r="I343" i="81"/>
  <c r="I347" i="81"/>
  <c r="I345" i="81"/>
  <c r="I434" i="81"/>
  <c r="I745" i="81"/>
  <c r="C589" i="81"/>
  <c r="C533" i="81"/>
  <c r="I543" i="81"/>
  <c r="I531" i="81"/>
  <c r="C552" i="81"/>
  <c r="I133" i="81"/>
  <c r="C180" i="81"/>
  <c r="I354" i="81"/>
  <c r="I358" i="81"/>
  <c r="I329" i="81"/>
  <c r="C426" i="81"/>
  <c r="I435" i="81"/>
  <c r="C430" i="81"/>
  <c r="I759" i="81"/>
  <c r="I704" i="81"/>
  <c r="C695" i="81"/>
  <c r="C708" i="81"/>
  <c r="C693" i="81"/>
  <c r="C656" i="81"/>
  <c r="C662" i="81"/>
  <c r="C648" i="81"/>
  <c r="I582" i="81"/>
  <c r="I596" i="81"/>
  <c r="I609" i="81"/>
  <c r="C588" i="81"/>
  <c r="C474" i="81"/>
  <c r="I541" i="81"/>
  <c r="I571" i="81"/>
  <c r="C499" i="81"/>
  <c r="I508" i="81"/>
  <c r="C450" i="81"/>
  <c r="I490" i="81"/>
  <c r="C521" i="81"/>
  <c r="C532" i="81"/>
  <c r="I447" i="81"/>
  <c r="C493" i="81"/>
  <c r="I528" i="81"/>
  <c r="I559" i="81"/>
  <c r="I556" i="81"/>
  <c r="C461" i="81"/>
  <c r="C535" i="81"/>
  <c r="C567" i="81"/>
  <c r="I457" i="81"/>
  <c r="C520" i="81"/>
  <c r="C529" i="81"/>
  <c r="C454" i="81"/>
  <c r="I484" i="81"/>
  <c r="I542" i="81"/>
  <c r="C553" i="81"/>
  <c r="C491" i="81"/>
  <c r="C538" i="81"/>
  <c r="I459" i="81"/>
  <c r="I440" i="81"/>
  <c r="I479" i="81"/>
  <c r="C549" i="81"/>
  <c r="C526" i="81"/>
  <c r="I12" i="81"/>
  <c r="C61" i="81"/>
  <c r="I103" i="81"/>
  <c r="C179" i="81"/>
  <c r="I213" i="81"/>
  <c r="I267" i="81"/>
  <c r="C301" i="81"/>
  <c r="C41" i="81"/>
  <c r="C112" i="81"/>
  <c r="I130" i="81"/>
  <c r="I272" i="81"/>
  <c r="I296" i="81"/>
  <c r="I150" i="81"/>
  <c r="C182" i="81"/>
  <c r="C256" i="81"/>
  <c r="I277" i="81"/>
  <c r="C306" i="81"/>
  <c r="I59" i="81"/>
  <c r="I94" i="81"/>
  <c r="C161" i="81"/>
  <c r="I224" i="81"/>
  <c r="I283" i="81"/>
  <c r="I32" i="81"/>
  <c r="I124" i="81"/>
  <c r="C166" i="81"/>
  <c r="C230" i="81"/>
  <c r="C20" i="81"/>
  <c r="C96" i="81"/>
  <c r="I163" i="81"/>
  <c r="C216" i="81"/>
  <c r="C254" i="81"/>
  <c r="I122" i="81"/>
  <c r="I140" i="81"/>
  <c r="C177" i="81"/>
  <c r="I252" i="81"/>
  <c r="X292" i="81"/>
  <c r="C194" i="81"/>
  <c r="C98" i="81"/>
  <c r="I160" i="81"/>
  <c r="I181" i="81"/>
  <c r="I271" i="81"/>
  <c r="I170" i="81"/>
  <c r="C423" i="81"/>
  <c r="C355" i="81"/>
  <c r="I433" i="81"/>
  <c r="C659" i="81"/>
  <c r="I647" i="81"/>
  <c r="I642" i="81"/>
  <c r="I525" i="81"/>
  <c r="I519" i="81"/>
  <c r="C505" i="81"/>
  <c r="I554" i="81"/>
  <c r="C476" i="81"/>
  <c r="I501" i="81"/>
  <c r="C489" i="81"/>
  <c r="I9" i="81"/>
  <c r="I52" i="81"/>
  <c r="C268" i="81"/>
  <c r="I371" i="81"/>
  <c r="I431" i="81"/>
  <c r="I426" i="81"/>
  <c r="I684" i="81"/>
  <c r="C759" i="81"/>
  <c r="I690" i="81"/>
  <c r="C704" i="81"/>
  <c r="I695" i="81"/>
  <c r="I708" i="81"/>
  <c r="I698" i="81"/>
  <c r="C658" i="81"/>
  <c r="I662" i="81"/>
  <c r="C643" i="81"/>
  <c r="C596" i="81"/>
  <c r="I603" i="81"/>
  <c r="C437" i="81"/>
  <c r="I500" i="81"/>
  <c r="C541" i="81"/>
  <c r="C571" i="81"/>
  <c r="I547" i="81"/>
  <c r="C508" i="81"/>
  <c r="I450" i="81"/>
  <c r="I496" i="81"/>
  <c r="I521" i="81"/>
  <c r="I532" i="81"/>
  <c r="C447" i="81"/>
  <c r="I493" i="81"/>
  <c r="C528" i="81"/>
  <c r="C559" i="81"/>
  <c r="C556" i="81"/>
  <c r="I488" i="81"/>
  <c r="C539" i="81"/>
  <c r="C546" i="81"/>
  <c r="I471" i="81"/>
  <c r="I550" i="81"/>
  <c r="C560" i="81"/>
  <c r="I465" i="81"/>
  <c r="C506" i="81"/>
  <c r="C542" i="81"/>
  <c r="I443" i="81"/>
  <c r="I491" i="81"/>
  <c r="I538" i="81"/>
  <c r="C459" i="81"/>
  <c r="C440" i="81"/>
  <c r="C479" i="81"/>
  <c r="I549" i="81"/>
  <c r="C558" i="81"/>
  <c r="I13" i="81"/>
  <c r="C12" i="81"/>
  <c r="I61" i="81"/>
  <c r="C103" i="81"/>
  <c r="I179" i="81"/>
  <c r="C213" i="81"/>
  <c r="I276" i="81"/>
  <c r="I301" i="81"/>
  <c r="I112" i="81"/>
  <c r="C272" i="81"/>
  <c r="C298" i="81"/>
  <c r="I37" i="81"/>
  <c r="I77" i="81"/>
  <c r="C150" i="81"/>
  <c r="I182" i="81"/>
  <c r="C227" i="81"/>
  <c r="I256" i="81"/>
  <c r="C313" i="81"/>
  <c r="C94" i="81"/>
  <c r="I132" i="81"/>
  <c r="C169" i="81"/>
  <c r="C32" i="81"/>
  <c r="C124" i="81"/>
  <c r="I166" i="81"/>
  <c r="I20" i="81"/>
  <c r="I104" i="81"/>
  <c r="C163" i="81"/>
  <c r="I188" i="81"/>
  <c r="I254" i="81"/>
  <c r="I284" i="81"/>
  <c r="I93" i="81"/>
  <c r="C122" i="81"/>
  <c r="I146" i="81"/>
  <c r="I260" i="81"/>
  <c r="I292" i="81"/>
  <c r="I87" i="81"/>
  <c r="I65" i="81"/>
  <c r="I98" i="81"/>
  <c r="C160" i="81"/>
  <c r="I221" i="81"/>
  <c r="I248" i="81"/>
  <c r="C271" i="81"/>
  <c r="I373" i="81"/>
  <c r="I342" i="81"/>
  <c r="I425" i="81"/>
  <c r="I355" i="81"/>
  <c r="I414" i="81"/>
  <c r="C684" i="81"/>
  <c r="C690" i="81"/>
  <c r="I706" i="81"/>
  <c r="C700" i="81"/>
  <c r="C698" i="81"/>
  <c r="C785" i="81"/>
  <c r="I657" i="81"/>
  <c r="I658" i="81"/>
  <c r="I643" i="81"/>
  <c r="I577" i="81"/>
  <c r="C603" i="81"/>
  <c r="C605" i="81"/>
  <c r="I578" i="81"/>
  <c r="C608" i="81"/>
  <c r="I437" i="81"/>
  <c r="C500" i="81"/>
  <c r="I544" i="81"/>
  <c r="C547" i="81"/>
  <c r="I514" i="81"/>
  <c r="C458" i="81"/>
  <c r="C496" i="81"/>
  <c r="C551" i="81"/>
  <c r="C563" i="81"/>
  <c r="I455" i="81"/>
  <c r="I502" i="81"/>
  <c r="C511" i="81"/>
  <c r="C570" i="81"/>
  <c r="C488" i="81"/>
  <c r="I539" i="81"/>
  <c r="I546" i="81"/>
  <c r="C471" i="81"/>
  <c r="C509" i="81"/>
  <c r="C550" i="81"/>
  <c r="I560" i="81"/>
  <c r="C465" i="81"/>
  <c r="I506" i="81"/>
  <c r="C545" i="81"/>
  <c r="I451" i="81"/>
  <c r="I497" i="81"/>
  <c r="I522" i="81"/>
  <c r="I483" i="81"/>
  <c r="C448" i="81"/>
  <c r="C504" i="81"/>
  <c r="C561" i="81"/>
  <c r="I558" i="81"/>
  <c r="C13" i="81"/>
  <c r="I3" i="81"/>
  <c r="C74" i="81"/>
  <c r="C157" i="81"/>
  <c r="I187" i="81"/>
  <c r="BC213" i="81"/>
  <c r="I253" i="81"/>
  <c r="C276" i="81"/>
  <c r="I121" i="81"/>
  <c r="I167" i="81"/>
  <c r="I191" i="81"/>
  <c r="C281" i="81"/>
  <c r="I298" i="81"/>
  <c r="I57" i="81"/>
  <c r="C37" i="81"/>
  <c r="C77" i="81"/>
  <c r="C159" i="81"/>
  <c r="I197" i="81"/>
  <c r="I227" i="81"/>
  <c r="I263" i="81"/>
  <c r="I313" i="81"/>
  <c r="I43" i="81"/>
  <c r="I102" i="81"/>
  <c r="C132" i="81"/>
  <c r="I169" i="81"/>
  <c r="C138" i="81"/>
  <c r="I175" i="81"/>
  <c r="C265" i="81"/>
  <c r="C28" i="81"/>
  <c r="C104" i="81"/>
  <c r="I172" i="81"/>
  <c r="I262" i="81"/>
  <c r="C284" i="81"/>
  <c r="C93" i="81"/>
  <c r="C146" i="81"/>
  <c r="C260" i="81"/>
  <c r="Q292" i="81"/>
  <c r="R292" i="81" s="1"/>
  <c r="C292" i="81"/>
  <c r="AN292" i="81"/>
  <c r="AO292" i="81" s="1"/>
  <c r="AP292" i="81" s="1"/>
  <c r="C87" i="81"/>
  <c r="C30" i="81"/>
  <c r="C65" i="81"/>
  <c r="C221" i="81"/>
  <c r="C248" i="81"/>
  <c r="C373" i="81"/>
  <c r="I346" i="81"/>
  <c r="C425" i="81"/>
  <c r="I340" i="81"/>
  <c r="C363" i="81"/>
  <c r="C414" i="81"/>
  <c r="X607" i="81"/>
  <c r="I555" i="81"/>
  <c r="I466" i="81"/>
  <c r="C524" i="81"/>
  <c r="I492" i="81"/>
  <c r="I515" i="81"/>
  <c r="I162" i="81"/>
  <c r="I165" i="81"/>
  <c r="I73" i="81"/>
  <c r="I244" i="81"/>
  <c r="C88" i="81"/>
  <c r="C235" i="81"/>
  <c r="I168" i="81"/>
  <c r="I174" i="81"/>
  <c r="C339" i="81"/>
  <c r="C428" i="81"/>
  <c r="C707" i="81"/>
  <c r="C702" i="81"/>
  <c r="C696" i="81"/>
  <c r="I703" i="81"/>
  <c r="C706" i="81"/>
  <c r="I758" i="81"/>
  <c r="I700" i="81"/>
  <c r="I785" i="81"/>
  <c r="C657" i="81"/>
  <c r="C661" i="81"/>
  <c r="C653" i="81"/>
  <c r="I652" i="81"/>
  <c r="C577" i="81"/>
  <c r="C573" i="81"/>
  <c r="I605" i="81"/>
  <c r="C578" i="81"/>
  <c r="C607" i="81"/>
  <c r="Q607" i="81"/>
  <c r="AN607" i="81"/>
  <c r="I608" i="81"/>
  <c r="I453" i="81"/>
  <c r="I513" i="81"/>
  <c r="C544" i="81"/>
  <c r="C514" i="81"/>
  <c r="I458" i="81"/>
  <c r="I512" i="81"/>
  <c r="I551" i="81"/>
  <c r="I563" i="81"/>
  <c r="C455" i="81"/>
  <c r="C502" i="81"/>
  <c r="I511" i="81"/>
  <c r="I570" i="81"/>
  <c r="I498" i="81"/>
  <c r="C523" i="81"/>
  <c r="I441" i="81"/>
  <c r="I480" i="81"/>
  <c r="I509" i="81"/>
  <c r="C562" i="81"/>
  <c r="I438" i="81"/>
  <c r="I477" i="81"/>
  <c r="I516" i="81"/>
  <c r="I545" i="81"/>
  <c r="I470" i="81"/>
  <c r="C451" i="81"/>
  <c r="C497" i="81"/>
  <c r="C522" i="81"/>
  <c r="C483" i="81"/>
  <c r="I448" i="81"/>
  <c r="I504" i="81"/>
  <c r="I561" i="81"/>
  <c r="C11" i="81"/>
  <c r="C35" i="81"/>
  <c r="BC3" i="81"/>
  <c r="I74" i="81"/>
  <c r="I157" i="81"/>
  <c r="C187" i="81"/>
  <c r="I226" i="81"/>
  <c r="C253" i="81"/>
  <c r="C121" i="81"/>
  <c r="C167" i="81"/>
  <c r="C191" i="81"/>
  <c r="C249" i="81"/>
  <c r="I281" i="81"/>
  <c r="C57" i="81"/>
  <c r="I89" i="81"/>
  <c r="I159" i="81"/>
  <c r="C197" i="81"/>
  <c r="C263" i="81"/>
  <c r="C43" i="81"/>
  <c r="C102" i="81"/>
  <c r="I148" i="81"/>
  <c r="I138" i="81"/>
  <c r="C175" i="81"/>
  <c r="I265" i="81"/>
  <c r="I28" i="81"/>
  <c r="C75" i="81"/>
  <c r="C172" i="81"/>
  <c r="C262" i="81"/>
  <c r="I10" i="81"/>
  <c r="I136" i="81"/>
  <c r="I54" i="81"/>
  <c r="I101" i="81"/>
  <c r="I155" i="81"/>
  <c r="C273" i="81"/>
  <c r="I30" i="81"/>
  <c r="I80" i="81"/>
  <c r="I399" i="81"/>
  <c r="C351" i="81"/>
  <c r="C364" i="81"/>
  <c r="I344" i="81"/>
  <c r="I363" i="81"/>
  <c r="I464" i="81"/>
  <c r="C565" i="81"/>
  <c r="C495" i="81"/>
  <c r="C557" i="81"/>
  <c r="I456" i="81"/>
  <c r="I233" i="81"/>
  <c r="C114" i="81"/>
  <c r="C144" i="81"/>
  <c r="C203" i="81"/>
  <c r="C38" i="81"/>
  <c r="I359" i="81"/>
  <c r="I405" i="81"/>
  <c r="I428" i="81"/>
  <c r="I707" i="81"/>
  <c r="I702" i="81"/>
  <c r="I696" i="81"/>
  <c r="C703" i="81"/>
  <c r="C745" i="81"/>
  <c r="C758" i="81"/>
  <c r="I659" i="81"/>
  <c r="I661" i="81"/>
  <c r="I653" i="81"/>
  <c r="C647" i="81"/>
  <c r="C652" i="81"/>
  <c r="C642" i="81"/>
  <c r="I650" i="81"/>
  <c r="I573" i="81"/>
  <c r="I607" i="81"/>
  <c r="I589" i="81"/>
  <c r="C453" i="81"/>
  <c r="C525" i="81"/>
  <c r="C555" i="81"/>
  <c r="C519" i="81"/>
  <c r="I472" i="81"/>
  <c r="I533" i="81"/>
  <c r="I565" i="81"/>
  <c r="C436" i="81"/>
  <c r="C466" i="81"/>
  <c r="I505" i="81"/>
  <c r="C543" i="81"/>
  <c r="I473" i="81"/>
  <c r="C498" i="81"/>
  <c r="I523" i="81"/>
  <c r="C467" i="81"/>
  <c r="C441" i="81"/>
  <c r="C480" i="81"/>
  <c r="I517" i="81"/>
  <c r="I562" i="81"/>
  <c r="C438" i="81"/>
  <c r="C477" i="81"/>
  <c r="I527" i="81"/>
  <c r="I557" i="81"/>
  <c r="C470" i="81"/>
  <c r="I460" i="81"/>
  <c r="C515" i="81"/>
  <c r="I552" i="81"/>
  <c r="C540" i="81"/>
  <c r="C456" i="81"/>
  <c r="I489" i="81"/>
  <c r="I11" i="81"/>
  <c r="I35" i="81"/>
  <c r="C86" i="81"/>
  <c r="C162" i="81"/>
  <c r="I195" i="81"/>
  <c r="C226" i="81"/>
  <c r="I68" i="81"/>
  <c r="I249" i="81"/>
  <c r="C89" i="81"/>
  <c r="C165" i="81"/>
  <c r="C204" i="81"/>
  <c r="C73" i="81"/>
  <c r="I114" i="81"/>
  <c r="C148" i="81"/>
  <c r="C244" i="81"/>
  <c r="I144" i="81"/>
  <c r="C183" i="81"/>
  <c r="I36" i="81"/>
  <c r="I75" i="81"/>
  <c r="I180" i="81"/>
  <c r="I235" i="81"/>
  <c r="I268" i="81"/>
  <c r="C10" i="81"/>
  <c r="C136" i="81"/>
  <c r="C54" i="81"/>
  <c r="C101" i="81"/>
  <c r="C155" i="81"/>
  <c r="I273" i="81"/>
  <c r="I38" i="81"/>
  <c r="C80" i="81"/>
  <c r="I198" i="81"/>
  <c r="I351" i="81"/>
  <c r="I364" i="81"/>
  <c r="C329" i="81"/>
  <c r="C371" i="81"/>
  <c r="I663" i="81"/>
  <c r="C574" i="81"/>
  <c r="C482" i="81"/>
  <c r="C473" i="81"/>
  <c r="I467" i="81"/>
  <c r="C446" i="81"/>
  <c r="C460" i="81"/>
  <c r="C195" i="81"/>
  <c r="C68" i="81"/>
  <c r="I258" i="81"/>
  <c r="I97" i="81"/>
  <c r="C26" i="81"/>
  <c r="C198" i="81"/>
  <c r="C387" i="81"/>
  <c r="C9" i="81"/>
  <c r="BC483" i="81"/>
  <c r="C342" i="81"/>
  <c r="C435" i="81"/>
  <c r="C340" i="81"/>
  <c r="C188" i="81"/>
  <c r="C345" i="81"/>
  <c r="C431" i="81"/>
  <c r="BC690" i="81"/>
  <c r="BC657" i="81"/>
  <c r="BC659" i="81"/>
  <c r="BC663" i="81"/>
  <c r="BC653" i="81"/>
  <c r="BC647" i="81"/>
  <c r="BC608" i="81"/>
  <c r="BC609" i="81"/>
  <c r="BC440" i="81"/>
  <c r="BC503" i="81"/>
  <c r="BC554" i="81"/>
  <c r="BC154" i="81"/>
  <c r="BC522" i="81"/>
  <c r="BC570" i="81"/>
  <c r="BC170" i="81"/>
  <c r="BC524" i="81"/>
  <c r="BC167" i="81"/>
  <c r="BC528" i="81"/>
  <c r="BC514" i="81"/>
  <c r="BC515" i="81"/>
  <c r="BC531" i="81"/>
  <c r="BC467" i="81"/>
  <c r="BC158" i="81"/>
  <c r="BC446" i="81"/>
  <c r="BC521" i="81"/>
  <c r="BC45" i="81"/>
  <c r="BC85" i="81"/>
  <c r="BC9" i="81"/>
  <c r="BC539" i="81"/>
  <c r="BC551" i="81"/>
  <c r="BC544" i="81"/>
  <c r="BC439" i="81"/>
  <c r="BC508" i="81"/>
  <c r="BC252" i="81"/>
  <c r="BC159" i="81"/>
  <c r="BC254" i="81"/>
  <c r="BC35" i="81"/>
  <c r="BC267" i="81"/>
  <c r="BC94" i="81"/>
  <c r="BC188" i="81"/>
  <c r="BC97" i="81"/>
  <c r="BC221" i="81"/>
  <c r="C140" i="81"/>
  <c r="BC296" i="81"/>
  <c r="BC166" i="81"/>
  <c r="BC26" i="81"/>
  <c r="BC414" i="81"/>
  <c r="BC226" i="81"/>
  <c r="BC340" i="81"/>
  <c r="BC355" i="81"/>
  <c r="C399" i="81"/>
  <c r="BC339" i="81"/>
  <c r="C344" i="81"/>
  <c r="C343" i="81"/>
  <c r="C3" i="81"/>
  <c r="BC704" i="81"/>
  <c r="BC605" i="81"/>
  <c r="BC469" i="81"/>
  <c r="BC457" i="81"/>
  <c r="BC438" i="81"/>
  <c r="BC436" i="81"/>
  <c r="BC481" i="81"/>
  <c r="BC37" i="81"/>
  <c r="BC265" i="81"/>
  <c r="BC71" i="81"/>
  <c r="BC343" i="81"/>
  <c r="BC588" i="81"/>
  <c r="BC574" i="81"/>
  <c r="BC489" i="81"/>
  <c r="BC517" i="81"/>
  <c r="BC456" i="81"/>
  <c r="BC565" i="81"/>
  <c r="BC61" i="81"/>
  <c r="BC180" i="81"/>
  <c r="BC68" i="81"/>
  <c r="BC351" i="81"/>
  <c r="BC430" i="81"/>
  <c r="BC426" i="81"/>
  <c r="C266" i="81"/>
  <c r="BC696" i="81"/>
  <c r="BC754" i="81"/>
  <c r="BC500" i="81"/>
  <c r="BC643" i="81"/>
  <c r="BC520" i="81"/>
  <c r="BC490" i="81"/>
  <c r="BC548" i="81"/>
  <c r="BC488" i="81"/>
  <c r="BC509" i="81"/>
  <c r="BC501" i="81"/>
  <c r="BC12" i="81"/>
  <c r="BC460" i="81"/>
  <c r="BC543" i="81"/>
  <c r="BC494" i="81"/>
  <c r="BC536" i="81"/>
  <c r="BC495" i="81"/>
  <c r="BC549" i="81"/>
  <c r="C517" i="81"/>
  <c r="BC499" i="81"/>
  <c r="BC96" i="81"/>
  <c r="C516" i="81"/>
  <c r="BC560" i="81"/>
  <c r="C512" i="81"/>
  <c r="BC11" i="81"/>
  <c r="BC486" i="81"/>
  <c r="BC30" i="81"/>
  <c r="BC292" i="81"/>
  <c r="BC36" i="81"/>
  <c r="BC246" i="81"/>
  <c r="BC173" i="81"/>
  <c r="BC152" i="81"/>
  <c r="BC65" i="81"/>
  <c r="BC258" i="81"/>
  <c r="BC244" i="81"/>
  <c r="BC354" i="81"/>
  <c r="BC273" i="81"/>
  <c r="BC156" i="81"/>
  <c r="BC364" i="81"/>
  <c r="BC345" i="81"/>
  <c r="BC759" i="81"/>
  <c r="BC702" i="81"/>
  <c r="BC656" i="81"/>
  <c r="BC633" i="81"/>
  <c r="BC561" i="81"/>
  <c r="BC492" i="81"/>
  <c r="BC567" i="81"/>
  <c r="BC527" i="81"/>
  <c r="BC268" i="81"/>
  <c r="BC144" i="81"/>
  <c r="BC198" i="81"/>
  <c r="BC197" i="81"/>
  <c r="BC235" i="81"/>
  <c r="BC693" i="81"/>
  <c r="BC498" i="81"/>
  <c r="BC535" i="81"/>
  <c r="BC558" i="81"/>
  <c r="BC227" i="81"/>
  <c r="BC256" i="81"/>
  <c r="BC163" i="81"/>
  <c r="BC371" i="81"/>
  <c r="BC428" i="81"/>
  <c r="BC698" i="81"/>
  <c r="BC658" i="81"/>
  <c r="BC785" i="81"/>
  <c r="BC603" i="81"/>
  <c r="BC511" i="81"/>
  <c r="BC13" i="81"/>
  <c r="BC169" i="81"/>
  <c r="BC589" i="81"/>
  <c r="BC493" i="81"/>
  <c r="BC465" i="81"/>
  <c r="BC546" i="81"/>
  <c r="BC455" i="81"/>
  <c r="BC133" i="81"/>
  <c r="BC569" i="81"/>
  <c r="BC281" i="81"/>
  <c r="BC454" i="81"/>
  <c r="BC448" i="81"/>
  <c r="BC525" i="81"/>
  <c r="BC504" i="81"/>
  <c r="BC452" i="81"/>
  <c r="BC542" i="81"/>
  <c r="BC479" i="81"/>
  <c r="BC451" i="81"/>
  <c r="BC177" i="81"/>
  <c r="BC182" i="81"/>
  <c r="BC28" i="81"/>
  <c r="BC262" i="81"/>
  <c r="BC132" i="81"/>
  <c r="BC130" i="81"/>
  <c r="BC313" i="81"/>
  <c r="BC160" i="81"/>
  <c r="BC80" i="81"/>
  <c r="BC52" i="81"/>
  <c r="BC102" i="81"/>
  <c r="C97" i="81"/>
  <c r="BC264" i="81"/>
  <c r="BC104" i="81"/>
  <c r="BC95" i="81"/>
  <c r="BC5" i="81"/>
  <c r="BC253" i="81"/>
  <c r="BC171" i="81"/>
  <c r="BC301" i="81"/>
  <c r="BC203" i="81"/>
  <c r="BC329" i="81"/>
  <c r="BC341" i="81"/>
  <c r="BC359" i="81"/>
  <c r="BC344" i="81"/>
  <c r="BC387" i="81"/>
  <c r="BC54" i="81"/>
  <c r="BC496" i="81"/>
  <c r="BC138" i="81"/>
  <c r="C443" i="81"/>
  <c r="BC707" i="81"/>
  <c r="BC708" i="81"/>
  <c r="BC700" i="81"/>
  <c r="BC735" i="81"/>
  <c r="BC695" i="81"/>
  <c r="BC642" i="81"/>
  <c r="BC650" i="81"/>
  <c r="BC578" i="81"/>
  <c r="BC464" i="81"/>
  <c r="BC577" i="81"/>
  <c r="BC302" i="81"/>
  <c r="BC449" i="81"/>
  <c r="BC59" i="81"/>
  <c r="BC482" i="81"/>
  <c r="BC224" i="81"/>
  <c r="BC466" i="81"/>
  <c r="BC441" i="81"/>
  <c r="BC461" i="81"/>
  <c r="BC491" i="81"/>
  <c r="BC538" i="81"/>
  <c r="BC74" i="81"/>
  <c r="BC557" i="81"/>
  <c r="BC468" i="81"/>
  <c r="BC272" i="81"/>
  <c r="BC105" i="81"/>
  <c r="BC437" i="81"/>
  <c r="BC478" i="81"/>
  <c r="BC568" i="81"/>
  <c r="BC513" i="81"/>
  <c r="BC459" i="81"/>
  <c r="BC506" i="81"/>
  <c r="BC473" i="81"/>
  <c r="BC552" i="81"/>
  <c r="BC512" i="81"/>
  <c r="C513" i="81"/>
  <c r="BC41" i="81"/>
  <c r="BC87" i="81"/>
  <c r="BC114" i="81"/>
  <c r="BC155" i="81"/>
  <c r="BC122" i="81"/>
  <c r="BC306" i="81"/>
  <c r="BC194" i="81"/>
  <c r="BC32" i="81"/>
  <c r="BC86" i="81"/>
  <c r="BC57" i="81"/>
  <c r="BC304" i="81"/>
  <c r="BC10" i="81"/>
  <c r="BC373" i="81"/>
  <c r="BC346" i="81"/>
  <c r="C346" i="81"/>
  <c r="BC532" i="81"/>
  <c r="BC571" i="81"/>
  <c r="BC453" i="81"/>
  <c r="BC476" i="81"/>
  <c r="BC458" i="81"/>
  <c r="BC157" i="81"/>
  <c r="BC134" i="81"/>
  <c r="BC120" i="81"/>
  <c r="BC181" i="81"/>
  <c r="BC502" i="81"/>
  <c r="BC434" i="81"/>
  <c r="BC662" i="81"/>
  <c r="BC745" i="81"/>
  <c r="BC573" i="81"/>
  <c r="BC541" i="81"/>
  <c r="BC596" i="81"/>
  <c r="BC266" i="81"/>
  <c r="BC582" i="81"/>
  <c r="BC20" i="81"/>
  <c r="BC276" i="81"/>
  <c r="BC148" i="81"/>
  <c r="BC547" i="81"/>
  <c r="BC472" i="81"/>
  <c r="BC550" i="81"/>
  <c r="BC497" i="81"/>
  <c r="BC533" i="81"/>
  <c r="BC484" i="81"/>
  <c r="BC564" i="81"/>
  <c r="BC529" i="81"/>
  <c r="BC566" i="81"/>
  <c r="BC480" i="81"/>
  <c r="BC559" i="81"/>
  <c r="BC553" i="81"/>
  <c r="C472" i="81"/>
  <c r="BC101" i="81"/>
  <c r="BC249" i="81"/>
  <c r="BC283" i="81"/>
  <c r="BC165" i="81"/>
  <c r="BC263" i="81"/>
  <c r="BC277" i="81"/>
  <c r="BC168" i="81"/>
  <c r="BC89" i="81"/>
  <c r="BC204" i="81"/>
  <c r="BC247" i="81"/>
  <c r="BC347" i="81"/>
  <c r="BC363" i="81"/>
  <c r="BC405" i="81"/>
  <c r="BC336" i="81"/>
  <c r="BC287" i="81"/>
  <c r="BC423" i="81"/>
  <c r="BC146" i="81"/>
  <c r="BC399" i="81"/>
  <c r="BC706" i="81"/>
  <c r="BC442" i="81"/>
  <c r="BC230" i="81"/>
  <c r="BC435" i="81"/>
  <c r="BC433" i="81"/>
  <c r="BC684" i="81"/>
  <c r="BC447" i="81"/>
  <c r="BC604" i="81"/>
  <c r="BC652" i="81"/>
  <c r="BC526" i="81"/>
  <c r="BC581" i="81"/>
  <c r="BC584" i="81"/>
  <c r="BC507" i="81"/>
  <c r="BC191" i="81"/>
  <c r="BC450" i="81"/>
  <c r="BC443" i="81"/>
  <c r="BC477" i="81"/>
  <c r="BC545" i="81"/>
  <c r="BC187" i="81"/>
  <c r="BC540" i="81"/>
  <c r="BC510" i="81"/>
  <c r="BC562" i="81"/>
  <c r="BC471" i="81"/>
  <c r="BC505" i="81"/>
  <c r="BC519" i="81"/>
  <c r="BC136" i="81"/>
  <c r="BC233" i="81"/>
  <c r="BC563" i="81"/>
  <c r="BC93" i="81"/>
  <c r="BC260" i="81"/>
  <c r="BC183" i="81"/>
  <c r="BC150" i="81"/>
  <c r="BC216" i="81"/>
  <c r="BC179" i="81"/>
  <c r="BC143" i="81"/>
  <c r="BC243" i="81"/>
  <c r="BC284" i="81"/>
  <c r="BC124" i="81"/>
  <c r="BC27" i="81"/>
  <c r="BC161" i="81"/>
  <c r="BC175" i="81"/>
  <c r="BC358" i="81"/>
  <c r="BC425" i="81"/>
  <c r="BC758" i="81"/>
  <c r="BC537" i="81"/>
  <c r="BC556" i="81"/>
  <c r="BC195" i="81"/>
  <c r="BC34" i="81"/>
  <c r="BC248" i="81"/>
  <c r="BC88" i="81"/>
  <c r="BC121" i="81"/>
  <c r="BC703" i="81"/>
  <c r="BC661" i="81"/>
  <c r="BC648" i="81"/>
  <c r="BC607" i="81"/>
  <c r="BC470" i="81"/>
  <c r="BC474" i="81"/>
  <c r="BC523" i="81"/>
  <c r="BC516" i="81"/>
  <c r="BC112" i="81"/>
  <c r="BC172" i="81"/>
  <c r="BC530" i="81"/>
  <c r="BC555" i="81"/>
  <c r="BC271" i="81"/>
  <c r="BC174" i="81"/>
  <c r="BC103" i="81"/>
  <c r="BC98" i="81"/>
  <c r="BC43" i="81"/>
  <c r="BC298" i="81"/>
  <c r="BC202" i="81"/>
  <c r="BC431" i="81"/>
  <c r="C434" i="81"/>
  <c r="BC77" i="81"/>
  <c r="BC38" i="81"/>
  <c r="BC75" i="81"/>
  <c r="BC140" i="81"/>
  <c r="BC73" i="81"/>
  <c r="BC100" i="81"/>
  <c r="BC162" i="81"/>
  <c r="BC534" i="81"/>
  <c r="BC342" i="81"/>
  <c r="Y292" i="81"/>
  <c r="AA292" i="81" s="1"/>
  <c r="AK292" i="81" s="1"/>
  <c r="Y609" i="81"/>
  <c r="AA609" i="81" s="1"/>
  <c r="AK609" i="81" s="1"/>
  <c r="Y607" i="81"/>
  <c r="AA607" i="81" s="1"/>
  <c r="AK607" i="81" s="1"/>
  <c r="X295" i="81"/>
  <c r="X161" i="81"/>
  <c r="X75" i="81"/>
  <c r="X204" i="81"/>
  <c r="X144" i="81"/>
  <c r="X187" i="81"/>
  <c r="X230" i="81"/>
  <c r="X198" i="81"/>
  <c r="X160" i="81"/>
  <c r="Q160" i="81"/>
  <c r="X265" i="81"/>
  <c r="X134" i="81"/>
  <c r="X94" i="81"/>
  <c r="X197" i="81"/>
  <c r="X71" i="81"/>
  <c r="X30" i="81"/>
  <c r="X244" i="81"/>
  <c r="X5" i="81"/>
  <c r="X158" i="81"/>
  <c r="X179" i="81"/>
  <c r="X263" i="81"/>
  <c r="X283" i="81"/>
  <c r="X433" i="81"/>
  <c r="X373" i="81"/>
  <c r="X354" i="81"/>
  <c r="X341" i="81"/>
  <c r="X414" i="81"/>
  <c r="X441" i="81"/>
  <c r="X531" i="81"/>
  <c r="X480" i="81"/>
  <c r="X440" i="81"/>
  <c r="X525" i="81"/>
  <c r="X478" i="81"/>
  <c r="X511" i="81"/>
  <c r="X559" i="81"/>
  <c r="X470" i="81"/>
  <c r="X560" i="81"/>
  <c r="X567" i="81"/>
  <c r="X443" i="81"/>
  <c r="X519" i="81"/>
  <c r="X564" i="81"/>
  <c r="X529" i="81"/>
  <c r="X517" i="81"/>
  <c r="X584" i="81"/>
  <c r="X588" i="81"/>
  <c r="X713" i="81"/>
  <c r="X684" i="81"/>
  <c r="X735" i="81"/>
  <c r="X702" i="81"/>
  <c r="X120" i="81"/>
  <c r="X85" i="81"/>
  <c r="X35" i="81"/>
  <c r="X302" i="81"/>
  <c r="X38" i="81"/>
  <c r="X268" i="81"/>
  <c r="X657" i="81"/>
  <c r="X466" i="81"/>
  <c r="X235" i="81"/>
  <c r="X32" i="81"/>
  <c r="X227" i="81"/>
  <c r="X306" i="81"/>
  <c r="X28" i="81"/>
  <c r="X276" i="81"/>
  <c r="X298" i="81"/>
  <c r="X101" i="81"/>
  <c r="X175" i="81"/>
  <c r="X271" i="81"/>
  <c r="X124" i="81"/>
  <c r="X183" i="81"/>
  <c r="X167" i="81"/>
  <c r="X43" i="81"/>
  <c r="X114" i="81"/>
  <c r="X191" i="81"/>
  <c r="X26" i="81"/>
  <c r="X95" i="81"/>
  <c r="X194" i="81"/>
  <c r="X65" i="81"/>
  <c r="X11" i="81"/>
  <c r="X171" i="81"/>
  <c r="X647" i="81"/>
  <c r="X423" i="81"/>
  <c r="X435" i="81"/>
  <c r="X371" i="81"/>
  <c r="X347" i="81"/>
  <c r="X364" i="81"/>
  <c r="X344" i="81"/>
  <c r="X549" i="81"/>
  <c r="X516" i="81"/>
  <c r="X533" i="81"/>
  <c r="X550" i="81"/>
  <c r="X571" i="81"/>
  <c r="X486" i="81"/>
  <c r="X509" i="81"/>
  <c r="X488" i="81"/>
  <c r="X513" i="81"/>
  <c r="X498" i="81"/>
  <c r="X493" i="81"/>
  <c r="X446" i="81"/>
  <c r="X523" i="81"/>
  <c r="X484" i="81"/>
  <c r="X447" i="81"/>
  <c r="X605" i="81"/>
  <c r="X604" i="81"/>
  <c r="X725" i="81"/>
  <c r="X754" i="81"/>
  <c r="X745" i="81"/>
  <c r="X707" i="81"/>
  <c r="X246" i="81"/>
  <c r="X304" i="81"/>
  <c r="X556" i="81"/>
  <c r="X465" i="81"/>
  <c r="X489" i="81"/>
  <c r="X565" i="81"/>
  <c r="X494" i="81"/>
  <c r="X718" i="81"/>
  <c r="X690" i="81"/>
  <c r="X296" i="81"/>
  <c r="X27" i="81"/>
  <c r="X138" i="81"/>
  <c r="X168" i="81"/>
  <c r="X112" i="81"/>
  <c r="X73" i="81"/>
  <c r="X313" i="81"/>
  <c r="X41" i="81"/>
  <c r="X136" i="81"/>
  <c r="X181" i="81"/>
  <c r="X266" i="81"/>
  <c r="X143" i="81"/>
  <c r="X301" i="81"/>
  <c r="X221" i="81"/>
  <c r="X133" i="81"/>
  <c r="X10" i="81"/>
  <c r="X105" i="81"/>
  <c r="X642" i="81"/>
  <c r="X340" i="81"/>
  <c r="X405" i="81"/>
  <c r="X351" i="81"/>
  <c r="X551" i="81"/>
  <c r="X541" i="81"/>
  <c r="X562" i="81"/>
  <c r="X535" i="81"/>
  <c r="X437" i="81"/>
  <c r="X530" i="81"/>
  <c r="X501" i="81"/>
  <c r="X539" i="81"/>
  <c r="X561" i="81"/>
  <c r="X548" i="81"/>
  <c r="X504" i="81"/>
  <c r="X563" i="81"/>
  <c r="X453" i="81"/>
  <c r="X557" i="81"/>
  <c r="X536" i="81"/>
  <c r="X569" i="81"/>
  <c r="X457" i="81"/>
  <c r="X727" i="81"/>
  <c r="X728" i="81"/>
  <c r="X693" i="81"/>
  <c r="X758" i="81"/>
  <c r="X703" i="81"/>
  <c r="X121" i="81"/>
  <c r="X521" i="81"/>
  <c r="X520" i="81"/>
  <c r="X552" i="81"/>
  <c r="X547" i="81"/>
  <c r="X439" i="81"/>
  <c r="X499" i="81"/>
  <c r="X596" i="81"/>
  <c r="X716" i="81"/>
  <c r="X20" i="81"/>
  <c r="X267" i="81"/>
  <c r="X180" i="81"/>
  <c r="X152" i="81"/>
  <c r="X98" i="81"/>
  <c r="X93" i="81"/>
  <c r="X195" i="81"/>
  <c r="X96" i="81"/>
  <c r="X162" i="81"/>
  <c r="X258" i="81"/>
  <c r="X148" i="81"/>
  <c r="X97" i="81"/>
  <c r="X256" i="81"/>
  <c r="X653" i="81"/>
  <c r="X648" i="81"/>
  <c r="X426" i="81"/>
  <c r="X329" i="81"/>
  <c r="X363" i="81"/>
  <c r="X345" i="81"/>
  <c r="X438" i="81"/>
  <c r="X472" i="81"/>
  <c r="X566" i="81"/>
  <c r="X468" i="81"/>
  <c r="X490" i="81"/>
  <c r="X492" i="81"/>
  <c r="X483" i="81"/>
  <c r="X449" i="81"/>
  <c r="X506" i="81"/>
  <c r="X460" i="81"/>
  <c r="X461" i="81"/>
  <c r="X491" i="81"/>
  <c r="X508" i="81"/>
  <c r="X454" i="81"/>
  <c r="X496" i="81"/>
  <c r="X578" i="81"/>
  <c r="X589" i="81"/>
  <c r="X717" i="81"/>
  <c r="X724" i="81"/>
  <c r="X698" i="81"/>
  <c r="X696" i="81"/>
  <c r="X277" i="81"/>
  <c r="X170" i="81"/>
  <c r="X37" i="81"/>
  <c r="X233" i="81"/>
  <c r="X155" i="81"/>
  <c r="X165" i="81"/>
  <c r="X633" i="81"/>
  <c r="X425" i="81"/>
  <c r="X477" i="81"/>
  <c r="X448" i="81"/>
  <c r="X182" i="81"/>
  <c r="X100" i="81"/>
  <c r="X264" i="81"/>
  <c r="X74" i="81"/>
  <c r="X77" i="81"/>
  <c r="X188" i="81"/>
  <c r="X253" i="81"/>
  <c r="X132" i="81"/>
  <c r="X130" i="81"/>
  <c r="X216" i="81"/>
  <c r="X87" i="81"/>
  <c r="X174" i="81"/>
  <c r="X243" i="81"/>
  <c r="X272" i="81"/>
  <c r="X3" i="81"/>
  <c r="X785" i="81"/>
  <c r="X343" i="81"/>
  <c r="X434" i="81"/>
  <c r="X387" i="81"/>
  <c r="X342" i="81"/>
  <c r="X526" i="81"/>
  <c r="X481" i="81"/>
  <c r="X455" i="81"/>
  <c r="X537" i="81"/>
  <c r="X503" i="81"/>
  <c r="X459" i="81"/>
  <c r="X524" i="81"/>
  <c r="X545" i="81"/>
  <c r="X497" i="81"/>
  <c r="X479" i="81"/>
  <c r="X512" i="81"/>
  <c r="X500" i="81"/>
  <c r="X570" i="81"/>
  <c r="X451" i="81"/>
  <c r="X467" i="81"/>
  <c r="X505" i="81"/>
  <c r="X510" i="81"/>
  <c r="X581" i="81"/>
  <c r="X608" i="81"/>
  <c r="X574" i="81"/>
  <c r="X722" i="81"/>
  <c r="X700" i="81"/>
  <c r="X13" i="81"/>
  <c r="X61" i="81"/>
  <c r="X52" i="81"/>
  <c r="X172" i="81"/>
  <c r="X287" i="81"/>
  <c r="X57" i="81"/>
  <c r="X254" i="81"/>
  <c r="X154" i="81"/>
  <c r="X202" i="81"/>
  <c r="X262" i="81"/>
  <c r="X86" i="81"/>
  <c r="X89" i="81"/>
  <c r="X203" i="81"/>
  <c r="X150" i="81"/>
  <c r="X122" i="81"/>
  <c r="X284" i="81"/>
  <c r="X146" i="81"/>
  <c r="X102" i="81"/>
  <c r="X226" i="81"/>
  <c r="X59" i="81"/>
  <c r="X247" i="81"/>
  <c r="X658" i="81"/>
  <c r="X659" i="81"/>
  <c r="X663" i="81"/>
  <c r="X643" i="81"/>
  <c r="X650" i="81"/>
  <c r="X428" i="81"/>
  <c r="X430" i="81"/>
  <c r="X339" i="81"/>
  <c r="X358" i="81"/>
  <c r="X540" i="81"/>
  <c r="X544" i="81"/>
  <c r="X495" i="81"/>
  <c r="X473" i="81"/>
  <c r="X532" i="81"/>
  <c r="X471" i="81"/>
  <c r="X558" i="81"/>
  <c r="X442" i="81"/>
  <c r="X528" i="81"/>
  <c r="X450" i="81"/>
  <c r="X522" i="81"/>
  <c r="X542" i="81"/>
  <c r="X553" i="81"/>
  <c r="X568" i="81"/>
  <c r="X436" i="81"/>
  <c r="X538" i="81"/>
  <c r="X469" i="81"/>
  <c r="X582" i="81"/>
  <c r="X603" i="81"/>
  <c r="X577" i="81"/>
  <c r="X704" i="81"/>
  <c r="X695" i="81"/>
  <c r="X281" i="81"/>
  <c r="X12" i="81"/>
  <c r="X45" i="81"/>
  <c r="X252" i="81"/>
  <c r="X163" i="81"/>
  <c r="X9" i="81"/>
  <c r="X662" i="81"/>
  <c r="X359" i="81"/>
  <c r="X346" i="81"/>
  <c r="X527" i="81"/>
  <c r="X260" i="81"/>
  <c r="X169" i="81"/>
  <c r="X177" i="81"/>
  <c r="X104" i="81"/>
  <c r="X36" i="81"/>
  <c r="X166" i="81"/>
  <c r="X213" i="81"/>
  <c r="X103" i="81"/>
  <c r="X140" i="81"/>
  <c r="X273" i="81"/>
  <c r="X224" i="81"/>
  <c r="X173" i="81"/>
  <c r="X248" i="81"/>
  <c r="X249" i="81"/>
  <c r="X68" i="81"/>
  <c r="X54" i="81"/>
  <c r="X156" i="81"/>
  <c r="X661" i="81"/>
  <c r="X656" i="81"/>
  <c r="X652" i="81"/>
  <c r="X355" i="81"/>
  <c r="X336" i="81"/>
  <c r="X431" i="81"/>
  <c r="X452" i="81"/>
  <c r="X474" i="81"/>
  <c r="X458" i="81"/>
  <c r="X543" i="81"/>
  <c r="X546" i="81"/>
  <c r="X502" i="81"/>
  <c r="X515" i="81"/>
  <c r="X534" i="81"/>
  <c r="X456" i="81"/>
  <c r="X554" i="81"/>
  <c r="X514" i="81"/>
  <c r="X507" i="81"/>
  <c r="X464" i="81"/>
  <c r="X482" i="81"/>
  <c r="X573" i="81"/>
  <c r="X726" i="81"/>
  <c r="X706" i="81"/>
  <c r="X759" i="81"/>
  <c r="X708" i="81"/>
  <c r="X80" i="81"/>
  <c r="X34" i="81"/>
  <c r="X157" i="81"/>
  <c r="X88" i="81"/>
  <c r="X159" i="81"/>
  <c r="X399" i="81"/>
  <c r="X555" i="81"/>
  <c r="X476" i="81"/>
  <c r="AN446" i="81"/>
  <c r="AN522" i="81"/>
  <c r="AO522" i="81" s="1"/>
  <c r="AP522" i="81" s="1"/>
  <c r="Y483" i="81"/>
  <c r="Q459" i="81"/>
  <c r="Y458" i="81"/>
  <c r="Q438" i="81"/>
  <c r="R438" i="81" s="1"/>
  <c r="Q347" i="81"/>
  <c r="AN642" i="81"/>
  <c r="Q65" i="81"/>
  <c r="R65" i="81" s="1"/>
  <c r="Y258" i="81"/>
  <c r="Y213" i="81"/>
  <c r="AA213" i="81" s="1"/>
  <c r="AK213" i="81" s="1"/>
  <c r="Q41" i="81"/>
  <c r="Q73" i="81"/>
  <c r="AN161" i="81"/>
  <c r="AO161" i="81" s="1"/>
  <c r="AP161" i="81" s="1"/>
  <c r="Q728" i="81"/>
  <c r="AN716" i="81"/>
  <c r="Q584" i="81"/>
  <c r="Q482" i="81"/>
  <c r="Y553" i="81"/>
  <c r="AN493" i="81"/>
  <c r="AO493" i="81" s="1"/>
  <c r="AP493" i="81" s="1"/>
  <c r="Q524" i="81"/>
  <c r="Y473" i="81"/>
  <c r="Y562" i="81"/>
  <c r="AA562" i="81" s="1"/>
  <c r="AK562" i="81" s="1"/>
  <c r="Y428" i="81"/>
  <c r="AN661" i="81"/>
  <c r="Q171" i="81"/>
  <c r="Y143" i="81"/>
  <c r="AN97" i="81"/>
  <c r="AN262" i="81"/>
  <c r="Y271" i="81"/>
  <c r="AA271" i="81" s="1"/>
  <c r="AK271" i="81" s="1"/>
  <c r="AN101" i="81"/>
  <c r="AO101" i="81" s="1"/>
  <c r="AP101" i="81" s="1"/>
  <c r="Y276" i="81"/>
  <c r="AN281" i="81"/>
  <c r="AO281" i="81" s="1"/>
  <c r="AP281" i="81" s="1"/>
  <c r="Q80" i="81"/>
  <c r="Y690" i="81"/>
  <c r="AA690" i="81" s="1"/>
  <c r="AK690" i="81" s="1"/>
  <c r="Q696" i="81"/>
  <c r="AN577" i="81"/>
  <c r="Y496" i="81"/>
  <c r="AA496" i="81" s="1"/>
  <c r="AK496" i="81" s="1"/>
  <c r="Q505" i="81"/>
  <c r="Y536" i="81"/>
  <c r="AN519" i="81"/>
  <c r="Q479" i="81"/>
  <c r="AN559" i="81"/>
  <c r="AO559" i="81" s="1"/>
  <c r="AP559" i="81" s="1"/>
  <c r="Y525" i="81"/>
  <c r="Y474" i="81"/>
  <c r="AA474" i="81" s="1"/>
  <c r="AK474" i="81" s="1"/>
  <c r="AN526" i="81"/>
  <c r="Q165" i="81"/>
  <c r="Q9" i="81"/>
  <c r="Y188" i="81"/>
  <c r="AN230" i="81"/>
  <c r="Y187" i="81"/>
  <c r="AN204" i="81"/>
  <c r="AO204" i="81" s="1"/>
  <c r="AP204" i="81" s="1"/>
  <c r="Q700" i="81"/>
  <c r="Q724" i="81"/>
  <c r="Q457" i="81"/>
  <c r="Y436" i="81"/>
  <c r="AA436" i="81" s="1"/>
  <c r="AK436" i="81" s="1"/>
  <c r="Y476" i="81"/>
  <c r="AA476" i="81" s="1"/>
  <c r="AK476" i="81" s="1"/>
  <c r="Y552" i="81"/>
  <c r="AA552" i="81" s="1"/>
  <c r="AK552" i="81" s="1"/>
  <c r="AN478" i="81"/>
  <c r="AO478" i="81" s="1"/>
  <c r="AP478" i="81" s="1"/>
  <c r="Q566" i="81"/>
  <c r="Q414" i="81"/>
  <c r="R414" i="81" s="1"/>
  <c r="Y653" i="81"/>
  <c r="AN272" i="81"/>
  <c r="Y191" i="81"/>
  <c r="AA191" i="81" s="1"/>
  <c r="AK191" i="81" s="1"/>
  <c r="Q30" i="81"/>
  <c r="Y85" i="81"/>
  <c r="AA85" i="81" s="1"/>
  <c r="AK85" i="81" s="1"/>
  <c r="Y12" i="81"/>
  <c r="AN34" i="81"/>
  <c r="Y52" i="81"/>
  <c r="AN735" i="81"/>
  <c r="AN605" i="81"/>
  <c r="Q461" i="81"/>
  <c r="Q500" i="81"/>
  <c r="Y498" i="81"/>
  <c r="Q502" i="81"/>
  <c r="R502" i="81" s="1"/>
  <c r="Q532" i="81"/>
  <c r="AN549" i="81"/>
  <c r="AN358" i="81"/>
  <c r="AO358" i="81" s="1"/>
  <c r="AP358" i="81" s="1"/>
  <c r="Y423" i="81"/>
  <c r="AA423" i="81" s="1"/>
  <c r="AK423" i="81" s="1"/>
  <c r="Q658" i="81"/>
  <c r="AN54" i="81"/>
  <c r="Q173" i="81"/>
  <c r="Q244" i="81"/>
  <c r="R244" i="81" s="1"/>
  <c r="AN233" i="81"/>
  <c r="AN35" i="81"/>
  <c r="AO35" i="81" s="1"/>
  <c r="AP35" i="81" s="1"/>
  <c r="Q177" i="81"/>
  <c r="R177" i="81" s="1"/>
  <c r="AN169" i="81"/>
  <c r="Q100" i="81"/>
  <c r="Y722" i="81"/>
  <c r="AA722" i="81" s="1"/>
  <c r="AK722" i="81" s="1"/>
  <c r="AN589" i="81"/>
  <c r="AO589" i="81" s="1"/>
  <c r="AP589" i="81" s="1"/>
  <c r="Y582" i="81"/>
  <c r="Q578" i="81"/>
  <c r="R578" i="81" s="1"/>
  <c r="AN447" i="81"/>
  <c r="AO447" i="81" s="1"/>
  <c r="AP447" i="81" s="1"/>
  <c r="Q557" i="81"/>
  <c r="Y450" i="81"/>
  <c r="Q544" i="81"/>
  <c r="R544" i="81" s="1"/>
  <c r="AN430" i="81"/>
  <c r="Q371" i="81"/>
  <c r="R371" i="81" s="1"/>
  <c r="Y59" i="81"/>
  <c r="AN38" i="81"/>
  <c r="Y103" i="81"/>
  <c r="Y124" i="81"/>
  <c r="AA124" i="81" s="1"/>
  <c r="AK124" i="81" s="1"/>
  <c r="Y154" i="81"/>
  <c r="AN287" i="81"/>
  <c r="AO287" i="81" s="1"/>
  <c r="AP287" i="81" s="1"/>
  <c r="Y267" i="81"/>
  <c r="Y727" i="81"/>
  <c r="AA727" i="81" s="1"/>
  <c r="AK727" i="81" s="1"/>
  <c r="AN596" i="81"/>
  <c r="Y467" i="81"/>
  <c r="AA467" i="81" s="1"/>
  <c r="AK467" i="81" s="1"/>
  <c r="Y512" i="81"/>
  <c r="AA512" i="81" s="1"/>
  <c r="AK512" i="81" s="1"/>
  <c r="AN489" i="81"/>
  <c r="AN477" i="81"/>
  <c r="AO477" i="81" s="1"/>
  <c r="AP477" i="81" s="1"/>
  <c r="Y541" i="81"/>
  <c r="AA541" i="81" s="1"/>
  <c r="AK541" i="81" s="1"/>
  <c r="Q399" i="81"/>
  <c r="Y405" i="81"/>
  <c r="Y662" i="81"/>
  <c r="AN203" i="81"/>
  <c r="AO203" i="81" s="1"/>
  <c r="AP203" i="81" s="1"/>
  <c r="Y265" i="81"/>
  <c r="AA265" i="81" s="1"/>
  <c r="AK265" i="81" s="1"/>
  <c r="Y77" i="81"/>
  <c r="AA77" i="81" s="1"/>
  <c r="AK77" i="81" s="1"/>
  <c r="Y168" i="81"/>
  <c r="Q759" i="81"/>
  <c r="R759" i="81" s="1"/>
  <c r="Y588" i="81"/>
  <c r="AA588" i="81" s="1"/>
  <c r="AK588" i="81" s="1"/>
  <c r="Q506" i="81"/>
  <c r="R506" i="81" s="1"/>
  <c r="Q561" i="81"/>
  <c r="Q558" i="81"/>
  <c r="R558" i="81" s="1"/>
  <c r="Y468" i="81"/>
  <c r="AA468" i="81" s="1"/>
  <c r="AK468" i="81" s="1"/>
  <c r="Y364" i="81"/>
  <c r="AA364" i="81" s="1"/>
  <c r="AK364" i="81" s="1"/>
  <c r="Q425" i="81"/>
  <c r="Q263" i="81"/>
  <c r="R263" i="81" s="1"/>
  <c r="AN179" i="81"/>
  <c r="AO179" i="81" s="1"/>
  <c r="AP179" i="81" s="1"/>
  <c r="AN284" i="81"/>
  <c r="Y130" i="81"/>
  <c r="AA130" i="81" s="1"/>
  <c r="AK130" i="81" s="1"/>
  <c r="Q13" i="81"/>
  <c r="R13" i="81" s="1"/>
  <c r="Y157" i="81"/>
  <c r="Y93" i="81"/>
  <c r="Q313" i="81"/>
  <c r="R313" i="81" s="1"/>
  <c r="Y227" i="81"/>
  <c r="AA227" i="81" s="1"/>
  <c r="AK227" i="81" s="1"/>
  <c r="AN235" i="81"/>
  <c r="Y522" i="81"/>
  <c r="AA522" i="81" s="1"/>
  <c r="AK522" i="81" s="1"/>
  <c r="Y642" i="81"/>
  <c r="AN65" i="81"/>
  <c r="AO65" i="81" s="1"/>
  <c r="AP65" i="81" s="1"/>
  <c r="Y524" i="81"/>
  <c r="AA524" i="81" s="1"/>
  <c r="AK524" i="81" s="1"/>
  <c r="Q281" i="81"/>
  <c r="R281" i="81" s="1"/>
  <c r="Y725" i="81"/>
  <c r="Y577" i="81"/>
  <c r="Q519" i="81"/>
  <c r="Q526" i="81"/>
  <c r="R526" i="81" s="1"/>
  <c r="Q204" i="81"/>
  <c r="R204" i="81" s="1"/>
  <c r="AN457" i="81"/>
  <c r="AO457" i="81" s="1"/>
  <c r="AP457" i="81" s="1"/>
  <c r="AN246" i="81"/>
  <c r="AO246" i="81" s="1"/>
  <c r="AP246" i="81" s="1"/>
  <c r="AN172" i="81"/>
  <c r="Q498" i="81"/>
  <c r="AN452" i="81"/>
  <c r="AN435" i="81"/>
  <c r="AN5" i="81"/>
  <c r="Q233" i="81"/>
  <c r="R233" i="81" s="1"/>
  <c r="Y169" i="81"/>
  <c r="Q589" i="81"/>
  <c r="R589" i="81" s="1"/>
  <c r="AN556" i="81"/>
  <c r="Q550" i="81"/>
  <c r="AN405" i="81"/>
  <c r="Y203" i="81"/>
  <c r="AA203" i="81" s="1"/>
  <c r="AK203" i="81" s="1"/>
  <c r="AN588" i="81"/>
  <c r="AO588" i="81" s="1"/>
  <c r="AP588" i="81" s="1"/>
  <c r="AN558" i="81"/>
  <c r="AO558" i="81" s="1"/>
  <c r="AP558" i="81" s="1"/>
  <c r="Y443" i="81"/>
  <c r="Q522" i="81"/>
  <c r="R522" i="81" s="1"/>
  <c r="AN483" i="81"/>
  <c r="AO483" i="81" s="1"/>
  <c r="AP483" i="81" s="1"/>
  <c r="Q530" i="81"/>
  <c r="AN458" i="81"/>
  <c r="Y438" i="81"/>
  <c r="AA438" i="81" s="1"/>
  <c r="AK438" i="81" s="1"/>
  <c r="AN339" i="81"/>
  <c r="AO339" i="81" s="1"/>
  <c r="AP339" i="81" s="1"/>
  <c r="Y347" i="81"/>
  <c r="AA347" i="81" s="1"/>
  <c r="AK347" i="81" s="1"/>
  <c r="AN340" i="81"/>
  <c r="Y633" i="81"/>
  <c r="AA633" i="81" s="1"/>
  <c r="AK633" i="81" s="1"/>
  <c r="Q194" i="81"/>
  <c r="R194" i="81" s="1"/>
  <c r="Q216" i="81"/>
  <c r="R216" i="81" s="1"/>
  <c r="AN258" i="81"/>
  <c r="Q166" i="81"/>
  <c r="AN41" i="81"/>
  <c r="AO41" i="81" s="1"/>
  <c r="AP41" i="81" s="1"/>
  <c r="Y112" i="81"/>
  <c r="AA112" i="81" s="1"/>
  <c r="AK112" i="81" s="1"/>
  <c r="Y728" i="81"/>
  <c r="AA728" i="81" s="1"/>
  <c r="AK728" i="81" s="1"/>
  <c r="Q717" i="81"/>
  <c r="R717" i="81" s="1"/>
  <c r="AN584" i="81"/>
  <c r="AO584" i="81" s="1"/>
  <c r="AP584" i="81" s="1"/>
  <c r="AN482" i="81"/>
  <c r="Q553" i="81"/>
  <c r="Y528" i="81"/>
  <c r="AA528" i="81" s="1"/>
  <c r="AK528" i="81" s="1"/>
  <c r="AN524" i="81"/>
  <c r="AO524" i="81" s="1"/>
  <c r="AP524" i="81" s="1"/>
  <c r="AN473" i="81"/>
  <c r="Q540" i="81"/>
  <c r="R540" i="81" s="1"/>
  <c r="Q428" i="81"/>
  <c r="Q283" i="81"/>
  <c r="AN171" i="81"/>
  <c r="AN143" i="81"/>
  <c r="Q89" i="81"/>
  <c r="Q262" i="81"/>
  <c r="AN271" i="81"/>
  <c r="AO271" i="81" s="1"/>
  <c r="AP271" i="81" s="1"/>
  <c r="AN276" i="81"/>
  <c r="AN80" i="81"/>
  <c r="AO80" i="81" s="1"/>
  <c r="AP80" i="81" s="1"/>
  <c r="AN690" i="81"/>
  <c r="AO690" i="81" s="1"/>
  <c r="AP690" i="81" s="1"/>
  <c r="Y726" i="81"/>
  <c r="AA726" i="81" s="1"/>
  <c r="AK726" i="81" s="1"/>
  <c r="Q577" i="81"/>
  <c r="AN496" i="81"/>
  <c r="Y505" i="81"/>
  <c r="AN494" i="81"/>
  <c r="Y519" i="81"/>
  <c r="Y479" i="81"/>
  <c r="Y492" i="81"/>
  <c r="AA492" i="81" s="1"/>
  <c r="AK492" i="81" s="1"/>
  <c r="AN525" i="81"/>
  <c r="Q474" i="81"/>
  <c r="R474" i="81" s="1"/>
  <c r="AN344" i="81"/>
  <c r="Y659" i="81"/>
  <c r="AA659" i="81" s="1"/>
  <c r="AK659" i="81" s="1"/>
  <c r="AN165" i="81"/>
  <c r="AN9" i="81"/>
  <c r="Q26" i="81"/>
  <c r="AN43" i="81"/>
  <c r="AN188" i="81"/>
  <c r="Q230" i="81"/>
  <c r="AN187" i="81"/>
  <c r="Y745" i="81"/>
  <c r="Y724" i="81"/>
  <c r="Y457" i="81"/>
  <c r="AA457" i="81" s="1"/>
  <c r="AK457" i="81" s="1"/>
  <c r="Q436" i="81"/>
  <c r="R436" i="81" s="1"/>
  <c r="Q514" i="81"/>
  <c r="Q552" i="81"/>
  <c r="R552" i="81" s="1"/>
  <c r="AN566" i="81"/>
  <c r="AN414" i="81"/>
  <c r="AO414" i="81" s="1"/>
  <c r="AP414" i="81" s="1"/>
  <c r="Q653" i="81"/>
  <c r="Y249" i="81"/>
  <c r="AN30" i="81"/>
  <c r="Q197" i="81"/>
  <c r="Q85" i="81"/>
  <c r="R85" i="81" s="1"/>
  <c r="Y120" i="81"/>
  <c r="Y34" i="81"/>
  <c r="AA34" i="81" s="1"/>
  <c r="AK34" i="81" s="1"/>
  <c r="AN52" i="81"/>
  <c r="Y735" i="81"/>
  <c r="Y581" i="81"/>
  <c r="Y461" i="81"/>
  <c r="Q567" i="81"/>
  <c r="AN498" i="81"/>
  <c r="Y502" i="81"/>
  <c r="Q520" i="81"/>
  <c r="Y549" i="81"/>
  <c r="Y358" i="81"/>
  <c r="Y329" i="81"/>
  <c r="AA329" i="81" s="1"/>
  <c r="AK329" i="81" s="1"/>
  <c r="Q423" i="81"/>
  <c r="R423" i="81" s="1"/>
  <c r="Q652" i="81"/>
  <c r="Q54" i="81"/>
  <c r="R54" i="81" s="1"/>
  <c r="Q226" i="81"/>
  <c r="AN173" i="81"/>
  <c r="AO173" i="81" s="1"/>
  <c r="AP173" i="81" s="1"/>
  <c r="Y244" i="81"/>
  <c r="AA244" i="81" s="1"/>
  <c r="AK244" i="81" s="1"/>
  <c r="Y252" i="81"/>
  <c r="AA252" i="81" s="1"/>
  <c r="AK252" i="81" s="1"/>
  <c r="Y35" i="81"/>
  <c r="AA35" i="81" s="1"/>
  <c r="AK35" i="81" s="1"/>
  <c r="Q36" i="81"/>
  <c r="R36" i="81" s="1"/>
  <c r="AN177" i="81"/>
  <c r="AO177" i="81" s="1"/>
  <c r="AP177" i="81" s="1"/>
  <c r="AN100" i="81"/>
  <c r="AO100" i="81" s="1"/>
  <c r="AP100" i="81" s="1"/>
  <c r="Q684" i="81"/>
  <c r="AN722" i="81"/>
  <c r="AO722" i="81" s="1"/>
  <c r="AP722" i="81" s="1"/>
  <c r="Y589" i="81"/>
  <c r="AA589" i="81" s="1"/>
  <c r="AK589" i="81" s="1"/>
  <c r="Q582" i="81"/>
  <c r="R582" i="81" s="1"/>
  <c r="Y484" i="81"/>
  <c r="AA484" i="81" s="1"/>
  <c r="AK484" i="81" s="1"/>
  <c r="Y557" i="81"/>
  <c r="Q450" i="81"/>
  <c r="R450" i="81" s="1"/>
  <c r="Q503" i="81"/>
  <c r="R503" i="81" s="1"/>
  <c r="AN544" i="81"/>
  <c r="AO544" i="81" s="1"/>
  <c r="AP544" i="81" s="1"/>
  <c r="Y430" i="81"/>
  <c r="Y371" i="81"/>
  <c r="AA371" i="81" s="1"/>
  <c r="AK371" i="81" s="1"/>
  <c r="Q133" i="81"/>
  <c r="R133" i="81" s="1"/>
  <c r="Q103" i="81"/>
  <c r="AN124" i="81"/>
  <c r="AO124" i="81" s="1"/>
  <c r="AP124" i="81" s="1"/>
  <c r="AN154" i="81"/>
  <c r="AO154" i="81" s="1"/>
  <c r="AP154" i="81" s="1"/>
  <c r="Q57" i="81"/>
  <c r="R57" i="81" s="1"/>
  <c r="Q287" i="81"/>
  <c r="R287" i="81" s="1"/>
  <c r="Q267" i="81"/>
  <c r="Q727" i="81"/>
  <c r="R727" i="81" s="1"/>
  <c r="Y510" i="81"/>
  <c r="AN467" i="81"/>
  <c r="AO467" i="81" s="1"/>
  <c r="AP467" i="81" s="1"/>
  <c r="Q512" i="81"/>
  <c r="R512" i="81" s="1"/>
  <c r="Q545" i="81"/>
  <c r="Q477" i="81"/>
  <c r="R477" i="81" s="1"/>
  <c r="Q541" i="81"/>
  <c r="R541" i="81" s="1"/>
  <c r="Q351" i="81"/>
  <c r="R351" i="81" s="1"/>
  <c r="Q405" i="81"/>
  <c r="Y102" i="81"/>
  <c r="Q203" i="81"/>
  <c r="R203" i="81" s="1"/>
  <c r="Q265" i="81"/>
  <c r="R265" i="81" s="1"/>
  <c r="Y74" i="81"/>
  <c r="Y138" i="81"/>
  <c r="AA138" i="81" s="1"/>
  <c r="AK138" i="81" s="1"/>
  <c r="Y759" i="81"/>
  <c r="AA759" i="81" s="1"/>
  <c r="AK759" i="81" s="1"/>
  <c r="Y713" i="81"/>
  <c r="Q588" i="81"/>
  <c r="R588" i="81" s="1"/>
  <c r="Q499" i="81"/>
  <c r="AN506" i="81"/>
  <c r="AO506" i="81" s="1"/>
  <c r="AP506" i="81" s="1"/>
  <c r="Y561" i="81"/>
  <c r="AA561" i="81" s="1"/>
  <c r="AK561" i="81" s="1"/>
  <c r="Y546" i="81"/>
  <c r="AN468" i="81"/>
  <c r="AO468" i="81" s="1"/>
  <c r="AP468" i="81" s="1"/>
  <c r="Q364" i="81"/>
  <c r="R364" i="81" s="1"/>
  <c r="Y179" i="81"/>
  <c r="AA179" i="81" s="1"/>
  <c r="AK179" i="81" s="1"/>
  <c r="Y146" i="81"/>
  <c r="AA146" i="81" s="1"/>
  <c r="AK146" i="81" s="1"/>
  <c r="Q284" i="81"/>
  <c r="R284" i="81" s="1"/>
  <c r="AN130" i="81"/>
  <c r="AO130" i="81" s="1"/>
  <c r="AP130" i="81" s="1"/>
  <c r="Q45" i="81"/>
  <c r="R45" i="81" s="1"/>
  <c r="AN157" i="81"/>
  <c r="AO157" i="81" s="1"/>
  <c r="AP157" i="81" s="1"/>
  <c r="Q93" i="81"/>
  <c r="Q152" i="81"/>
  <c r="R152" i="81" s="1"/>
  <c r="Q227" i="81"/>
  <c r="R227" i="81" s="1"/>
  <c r="AN459" i="81"/>
  <c r="AO459" i="81" s="1"/>
  <c r="AP459" i="81" s="1"/>
  <c r="AN347" i="81"/>
  <c r="AO347" i="81" s="1"/>
  <c r="AP347" i="81" s="1"/>
  <c r="AN213" i="81"/>
  <c r="AO213" i="81" s="1"/>
  <c r="AP213" i="81" s="1"/>
  <c r="AN73" i="81"/>
  <c r="AO73" i="81" s="1"/>
  <c r="AP73" i="81" s="1"/>
  <c r="Y716" i="81"/>
  <c r="Y493" i="81"/>
  <c r="AA493" i="81" s="1"/>
  <c r="AK493" i="81" s="1"/>
  <c r="Q661" i="81"/>
  <c r="R661" i="81" s="1"/>
  <c r="Y171" i="81"/>
  <c r="AN515" i="81"/>
  <c r="AN443" i="81"/>
  <c r="Y534" i="81"/>
  <c r="AA534" i="81" s="1"/>
  <c r="AK534" i="81" s="1"/>
  <c r="Q483" i="81"/>
  <c r="R483" i="81" s="1"/>
  <c r="Y530" i="81"/>
  <c r="Q455" i="81"/>
  <c r="R455" i="81" s="1"/>
  <c r="AN438" i="81"/>
  <c r="AO438" i="81" s="1"/>
  <c r="AP438" i="81" s="1"/>
  <c r="Q339" i="81"/>
  <c r="R339" i="81" s="1"/>
  <c r="AN387" i="81"/>
  <c r="AO387" i="81" s="1"/>
  <c r="AP387" i="81" s="1"/>
  <c r="Y340" i="81"/>
  <c r="AA340" i="81" s="1"/>
  <c r="AK340" i="81" s="1"/>
  <c r="Q633" i="81"/>
  <c r="Y194" i="81"/>
  <c r="AA194" i="81" s="1"/>
  <c r="AK194" i="81" s="1"/>
  <c r="Q163" i="81"/>
  <c r="R163" i="81" s="1"/>
  <c r="Y216" i="81"/>
  <c r="AA216" i="81" s="1"/>
  <c r="AK216" i="81" s="1"/>
  <c r="Y166" i="81"/>
  <c r="Q136" i="81"/>
  <c r="R136" i="81" s="1"/>
  <c r="Y41" i="81"/>
  <c r="AA41" i="81" s="1"/>
  <c r="AK41" i="81" s="1"/>
  <c r="AN112" i="81"/>
  <c r="AO112" i="81" s="1"/>
  <c r="AP112" i="81" s="1"/>
  <c r="AN728" i="81"/>
  <c r="AO728" i="81" s="1"/>
  <c r="AP728" i="81" s="1"/>
  <c r="AN717" i="81"/>
  <c r="AO717" i="81" s="1"/>
  <c r="AP717" i="81" s="1"/>
  <c r="Y584" i="81"/>
  <c r="AA584" i="81" s="1"/>
  <c r="AK584" i="81" s="1"/>
  <c r="Q523" i="81"/>
  <c r="R523" i="81" s="1"/>
  <c r="AN553" i="81"/>
  <c r="Q528" i="81"/>
  <c r="R528" i="81" s="1"/>
  <c r="Q571" i="81"/>
  <c r="R571" i="81" s="1"/>
  <c r="Q473" i="81"/>
  <c r="AN540" i="81"/>
  <c r="AO540" i="81" s="1"/>
  <c r="AP540" i="81" s="1"/>
  <c r="Q373" i="81"/>
  <c r="AN428" i="81"/>
  <c r="AO428" i="81" s="1"/>
  <c r="AP428" i="81" s="1"/>
  <c r="AN283" i="81"/>
  <c r="Q143" i="81"/>
  <c r="Y181" i="81"/>
  <c r="Y89" i="81"/>
  <c r="Q271" i="81"/>
  <c r="R271" i="81" s="1"/>
  <c r="Q28" i="81"/>
  <c r="Y296" i="81"/>
  <c r="AA296" i="81" s="1"/>
  <c r="AK296" i="81" s="1"/>
  <c r="Q690" i="81"/>
  <c r="R690" i="81" s="1"/>
  <c r="AN726" i="81"/>
  <c r="AO726" i="81" s="1"/>
  <c r="AP726" i="81" s="1"/>
  <c r="Q517" i="81"/>
  <c r="R517" i="81" s="1"/>
  <c r="AN505" i="81"/>
  <c r="Y494" i="81"/>
  <c r="Q570" i="81"/>
  <c r="R570" i="81" s="1"/>
  <c r="AN479" i="81"/>
  <c r="AN492" i="81"/>
  <c r="AO492" i="81" s="1"/>
  <c r="AP492" i="81" s="1"/>
  <c r="AN533" i="81"/>
  <c r="AO533" i="81" s="1"/>
  <c r="AP533" i="81" s="1"/>
  <c r="AN474" i="81"/>
  <c r="AO474" i="81" s="1"/>
  <c r="AP474" i="81" s="1"/>
  <c r="Q344" i="81"/>
  <c r="AN343" i="81"/>
  <c r="AO343" i="81" s="1"/>
  <c r="AP343" i="81" s="1"/>
  <c r="Y648" i="81"/>
  <c r="Q659" i="81"/>
  <c r="R659" i="81" s="1"/>
  <c r="Y165" i="81"/>
  <c r="Q155" i="81"/>
  <c r="R155" i="81" s="1"/>
  <c r="AN26" i="81"/>
  <c r="Y43" i="81"/>
  <c r="Q253" i="81"/>
  <c r="R253" i="81" s="1"/>
  <c r="AN160" i="81"/>
  <c r="AO160" i="81" s="1"/>
  <c r="AP160" i="81" s="1"/>
  <c r="Q187" i="81"/>
  <c r="Q745" i="81"/>
  <c r="Y704" i="81"/>
  <c r="AN724" i="81"/>
  <c r="Q448" i="81"/>
  <c r="AN436" i="81"/>
  <c r="AO436" i="81" s="1"/>
  <c r="AP436" i="81" s="1"/>
  <c r="AN514" i="81"/>
  <c r="AO514" i="81" s="1"/>
  <c r="AP514" i="81" s="1"/>
  <c r="Q470" i="81"/>
  <c r="R470" i="81" s="1"/>
  <c r="AN552" i="81"/>
  <c r="AO552" i="81" s="1"/>
  <c r="AP552" i="81" s="1"/>
  <c r="Y472" i="81"/>
  <c r="AA472" i="81" s="1"/>
  <c r="AK472" i="81" s="1"/>
  <c r="Y414" i="81"/>
  <c r="AA414" i="81" s="1"/>
  <c r="AK414" i="81" s="1"/>
  <c r="AN653" i="81"/>
  <c r="AN249" i="81"/>
  <c r="Y268" i="81"/>
  <c r="AA268" i="81" s="1"/>
  <c r="AK268" i="81" s="1"/>
  <c r="Y122" i="81"/>
  <c r="AA122" i="81" s="1"/>
  <c r="AK122" i="81" s="1"/>
  <c r="Y30" i="81"/>
  <c r="AN197" i="81"/>
  <c r="Q96" i="81"/>
  <c r="AN85" i="81"/>
  <c r="AO85" i="81" s="1"/>
  <c r="AP85" i="81" s="1"/>
  <c r="Q120" i="81"/>
  <c r="R120" i="81" s="1"/>
  <c r="Q52" i="81"/>
  <c r="R52" i="81" s="1"/>
  <c r="Q581" i="81"/>
  <c r="AN461" i="81"/>
  <c r="AN567" i="81"/>
  <c r="Q449" i="81"/>
  <c r="R449" i="81" s="1"/>
  <c r="AN502" i="81"/>
  <c r="AN520" i="81"/>
  <c r="Y480" i="81"/>
  <c r="Q549" i="81"/>
  <c r="R549" i="81" s="1"/>
  <c r="Q329" i="81"/>
  <c r="R329" i="81" s="1"/>
  <c r="AN423" i="81"/>
  <c r="AO423" i="81" s="1"/>
  <c r="AP423" i="81" s="1"/>
  <c r="Y652" i="81"/>
  <c r="Y663" i="81"/>
  <c r="AA663" i="81" s="1"/>
  <c r="AK663" i="81" s="1"/>
  <c r="Y54" i="81"/>
  <c r="AN226" i="81"/>
  <c r="Y173" i="81"/>
  <c r="AN158" i="81"/>
  <c r="AO158" i="81" s="1"/>
  <c r="AP158" i="81" s="1"/>
  <c r="AN244" i="81"/>
  <c r="AO244" i="81" s="1"/>
  <c r="AP244" i="81" s="1"/>
  <c r="AN252" i="81"/>
  <c r="AO252" i="81" s="1"/>
  <c r="AP252" i="81" s="1"/>
  <c r="Y36" i="81"/>
  <c r="AA36" i="81" s="1"/>
  <c r="AK36" i="81" s="1"/>
  <c r="Y177" i="81"/>
  <c r="AA177" i="81" s="1"/>
  <c r="AK177" i="81" s="1"/>
  <c r="Q182" i="81"/>
  <c r="R182" i="81" s="1"/>
  <c r="AN684" i="81"/>
  <c r="Q604" i="81"/>
  <c r="AN582" i="81"/>
  <c r="AO582" i="81" s="1"/>
  <c r="AP582" i="81" s="1"/>
  <c r="Q484" i="81"/>
  <c r="R484" i="81" s="1"/>
  <c r="Q453" i="81"/>
  <c r="AN450" i="81"/>
  <c r="AO450" i="81" s="1"/>
  <c r="AP450" i="81" s="1"/>
  <c r="Y503" i="81"/>
  <c r="AA503" i="81" s="1"/>
  <c r="AK503" i="81" s="1"/>
  <c r="Q531" i="81"/>
  <c r="R531" i="81" s="1"/>
  <c r="AN341" i="81"/>
  <c r="AO341" i="81" s="1"/>
  <c r="AP341" i="81" s="1"/>
  <c r="AN371" i="81"/>
  <c r="AO371" i="81" s="1"/>
  <c r="AP371" i="81" s="1"/>
  <c r="Q647" i="81"/>
  <c r="AN133" i="81"/>
  <c r="AO133" i="81" s="1"/>
  <c r="AP133" i="81" s="1"/>
  <c r="Q243" i="81"/>
  <c r="R243" i="81" s="1"/>
  <c r="AN103" i="81"/>
  <c r="Q154" i="81"/>
  <c r="R154" i="81" s="1"/>
  <c r="AN57" i="81"/>
  <c r="AN267" i="81"/>
  <c r="Y754" i="81"/>
  <c r="AA754" i="81" s="1"/>
  <c r="AK754" i="81" s="1"/>
  <c r="AN727" i="81"/>
  <c r="AO727" i="81" s="1"/>
  <c r="AP727" i="81" s="1"/>
  <c r="AN510" i="81"/>
  <c r="Q451" i="81"/>
  <c r="R451" i="81" s="1"/>
  <c r="AN512" i="81"/>
  <c r="AO512" i="81" s="1"/>
  <c r="AP512" i="81" s="1"/>
  <c r="Y545" i="81"/>
  <c r="Y471" i="81"/>
  <c r="AN541" i="81"/>
  <c r="AO541" i="81" s="1"/>
  <c r="AP541" i="81" s="1"/>
  <c r="AN351" i="81"/>
  <c r="AO351" i="81" s="1"/>
  <c r="AP351" i="81" s="1"/>
  <c r="Q102" i="81"/>
  <c r="Q273" i="81"/>
  <c r="R273" i="81" s="1"/>
  <c r="Q94" i="81"/>
  <c r="R94" i="81" s="1"/>
  <c r="AN265" i="81"/>
  <c r="AO265" i="81" s="1"/>
  <c r="AP265" i="81" s="1"/>
  <c r="Q74" i="81"/>
  <c r="Q264" i="81"/>
  <c r="R264" i="81" s="1"/>
  <c r="AN138" i="81"/>
  <c r="AN759" i="81"/>
  <c r="AO759" i="81" s="1"/>
  <c r="AP759" i="81" s="1"/>
  <c r="Q713" i="81"/>
  <c r="Y608" i="81"/>
  <c r="AA608" i="81" s="1"/>
  <c r="AK608" i="81" s="1"/>
  <c r="AN499" i="81"/>
  <c r="Q547" i="81"/>
  <c r="R547" i="81" s="1"/>
  <c r="AN561" i="81"/>
  <c r="Q546" i="81"/>
  <c r="Q466" i="81"/>
  <c r="R466" i="81" s="1"/>
  <c r="AN364" i="81"/>
  <c r="AO364" i="81" s="1"/>
  <c r="AP364" i="81" s="1"/>
  <c r="Q105" i="81"/>
  <c r="R105" i="81" s="1"/>
  <c r="Q179" i="81"/>
  <c r="R179" i="81" s="1"/>
  <c r="Q146" i="81"/>
  <c r="R146" i="81" s="1"/>
  <c r="Q130" i="81"/>
  <c r="R130" i="81" s="1"/>
  <c r="Y45" i="81"/>
  <c r="AA45" i="81" s="1"/>
  <c r="AK45" i="81" s="1"/>
  <c r="AN93" i="81"/>
  <c r="Y152" i="81"/>
  <c r="AA152" i="81" s="1"/>
  <c r="AK152" i="81" s="1"/>
  <c r="AN227" i="81"/>
  <c r="AO227" i="81" s="1"/>
  <c r="AP227" i="81" s="1"/>
  <c r="Q458" i="81"/>
  <c r="R458" i="81" s="1"/>
  <c r="AN336" i="81"/>
  <c r="Y162" i="81"/>
  <c r="AA162" i="81" s="1"/>
  <c r="AK162" i="81" s="1"/>
  <c r="Q75" i="81"/>
  <c r="R75" i="81" s="1"/>
  <c r="Y698" i="81"/>
  <c r="Y482" i="81"/>
  <c r="AA482" i="81" s="1"/>
  <c r="AK482" i="81" s="1"/>
  <c r="AN562" i="81"/>
  <c r="AO562" i="81" s="1"/>
  <c r="AP562" i="81" s="1"/>
  <c r="Q650" i="81"/>
  <c r="AN68" i="81"/>
  <c r="AO68" i="81" s="1"/>
  <c r="AP68" i="81" s="1"/>
  <c r="Q97" i="81"/>
  <c r="R97" i="81" s="1"/>
  <c r="Y262" i="81"/>
  <c r="Y80" i="81"/>
  <c r="AA80" i="81" s="1"/>
  <c r="AK80" i="81" s="1"/>
  <c r="Y696" i="81"/>
  <c r="Q496" i="81"/>
  <c r="AN456" i="81"/>
  <c r="Q525" i="81"/>
  <c r="Y478" i="81"/>
  <c r="AA478" i="81" s="1"/>
  <c r="AK478" i="81" s="1"/>
  <c r="Q247" i="81"/>
  <c r="R247" i="81" s="1"/>
  <c r="Y100" i="81"/>
  <c r="AA100" i="81" s="1"/>
  <c r="AK100" i="81" s="1"/>
  <c r="Q695" i="81"/>
  <c r="AN425" i="81"/>
  <c r="AN508" i="81"/>
  <c r="Q443" i="81"/>
  <c r="R443" i="81" s="1"/>
  <c r="Q534" i="81"/>
  <c r="R534" i="81" s="1"/>
  <c r="Y501" i="81"/>
  <c r="AN530" i="81"/>
  <c r="Y455" i="81"/>
  <c r="AA455" i="81" s="1"/>
  <c r="AK455" i="81" s="1"/>
  <c r="Y339" i="81"/>
  <c r="AA339" i="81" s="1"/>
  <c r="AK339" i="81" s="1"/>
  <c r="Y387" i="81"/>
  <c r="AA387" i="81" s="1"/>
  <c r="AK387" i="81" s="1"/>
  <c r="Q340" i="81"/>
  <c r="AN633" i="81"/>
  <c r="AN194" i="81"/>
  <c r="AO194" i="81" s="1"/>
  <c r="AP194" i="81" s="1"/>
  <c r="Y163" i="81"/>
  <c r="AA163" i="81" s="1"/>
  <c r="AK163" i="81" s="1"/>
  <c r="AN216" i="81"/>
  <c r="AO216" i="81" s="1"/>
  <c r="AP216" i="81" s="1"/>
  <c r="AN166" i="81"/>
  <c r="Y136" i="81"/>
  <c r="AA136" i="81" s="1"/>
  <c r="AK136" i="81" s="1"/>
  <c r="Q112" i="81"/>
  <c r="R112" i="81" s="1"/>
  <c r="Y718" i="81"/>
  <c r="AA718" i="81" s="1"/>
  <c r="AK718" i="81" s="1"/>
  <c r="Y717" i="81"/>
  <c r="AA717" i="81" s="1"/>
  <c r="AK717" i="81" s="1"/>
  <c r="Y523" i="81"/>
  <c r="AA523" i="81" s="1"/>
  <c r="AK523" i="81" s="1"/>
  <c r="AN439" i="81"/>
  <c r="AO439" i="81" s="1"/>
  <c r="AP439" i="81" s="1"/>
  <c r="AN528" i="81"/>
  <c r="AO528" i="81" s="1"/>
  <c r="AP528" i="81" s="1"/>
  <c r="Y571" i="81"/>
  <c r="AA571" i="81" s="1"/>
  <c r="AK571" i="81" s="1"/>
  <c r="Q535" i="81"/>
  <c r="R535" i="81" s="1"/>
  <c r="Y540" i="81"/>
  <c r="AA540" i="81" s="1"/>
  <c r="AK540" i="81" s="1"/>
  <c r="AN342" i="81"/>
  <c r="AN373" i="81"/>
  <c r="Q3" i="81"/>
  <c r="R3" i="81" s="1"/>
  <c r="Y283" i="81"/>
  <c r="Y256" i="81"/>
  <c r="AA256" i="81" s="1"/>
  <c r="AK256" i="81" s="1"/>
  <c r="Q181" i="81"/>
  <c r="AN89" i="81"/>
  <c r="Q175" i="81"/>
  <c r="R175" i="81" s="1"/>
  <c r="AN28" i="81"/>
  <c r="AN296" i="81"/>
  <c r="AO296" i="81" s="1"/>
  <c r="AP296" i="81" s="1"/>
  <c r="Q726" i="81"/>
  <c r="R726" i="81" s="1"/>
  <c r="AN517" i="81"/>
  <c r="AO517" i="81" s="1"/>
  <c r="AP517" i="81" s="1"/>
  <c r="Q454" i="81"/>
  <c r="R454" i="81" s="1"/>
  <c r="Q494" i="81"/>
  <c r="AN570" i="81"/>
  <c r="AO570" i="81" s="1"/>
  <c r="AP570" i="81" s="1"/>
  <c r="AN513" i="81"/>
  <c r="Q492" i="81"/>
  <c r="R492" i="81" s="1"/>
  <c r="Y533" i="81"/>
  <c r="AA533" i="81" s="1"/>
  <c r="AK533" i="81" s="1"/>
  <c r="AN346" i="81"/>
  <c r="AO346" i="81" s="1"/>
  <c r="AP346" i="81" s="1"/>
  <c r="Y344" i="81"/>
  <c r="Q343" i="81"/>
  <c r="R343" i="81" s="1"/>
  <c r="Q648" i="81"/>
  <c r="AN659" i="81"/>
  <c r="AO659" i="81" s="1"/>
  <c r="AP659" i="81" s="1"/>
  <c r="Y155" i="81"/>
  <c r="AA155" i="81" s="1"/>
  <c r="AK155" i="81" s="1"/>
  <c r="Y26" i="81"/>
  <c r="AA26" i="81" s="1"/>
  <c r="AK26" i="81" s="1"/>
  <c r="Y114" i="81"/>
  <c r="Q43" i="81"/>
  <c r="Y253" i="81"/>
  <c r="AA253" i="81" s="1"/>
  <c r="AK253" i="81" s="1"/>
  <c r="Y160" i="81"/>
  <c r="AA160" i="81" s="1"/>
  <c r="AK160" i="81" s="1"/>
  <c r="Y144" i="81"/>
  <c r="AA144" i="81" s="1"/>
  <c r="AK144" i="81" s="1"/>
  <c r="Q707" i="81"/>
  <c r="R707" i="81" s="1"/>
  <c r="AN745" i="81"/>
  <c r="AO745" i="81" s="1"/>
  <c r="AP745" i="81" s="1"/>
  <c r="Q704" i="81"/>
  <c r="R704" i="81" s="1"/>
  <c r="AN448" i="81"/>
  <c r="AO448" i="81" s="1"/>
  <c r="AP448" i="81" s="1"/>
  <c r="Y464" i="81"/>
  <c r="Y514" i="81"/>
  <c r="AA514" i="81" s="1"/>
  <c r="AK514" i="81" s="1"/>
  <c r="Y470" i="81"/>
  <c r="AA470" i="81" s="1"/>
  <c r="AK470" i="81" s="1"/>
  <c r="Y527" i="81"/>
  <c r="AN472" i="81"/>
  <c r="AO472" i="81" s="1"/>
  <c r="AP472" i="81" s="1"/>
  <c r="Q345" i="81"/>
  <c r="R345" i="81" s="1"/>
  <c r="Q249" i="81"/>
  <c r="AN268" i="81"/>
  <c r="Q122" i="81"/>
  <c r="R122" i="81" s="1"/>
  <c r="Y71" i="81"/>
  <c r="Y197" i="81"/>
  <c r="Y96" i="81"/>
  <c r="Y121" i="81"/>
  <c r="AN120" i="81"/>
  <c r="AO120" i="81" s="1"/>
  <c r="AP120" i="81" s="1"/>
  <c r="AN61" i="81"/>
  <c r="AN581" i="81"/>
  <c r="Q542" i="81"/>
  <c r="Y567" i="81"/>
  <c r="AA567" i="81" s="1"/>
  <c r="AK567" i="81" s="1"/>
  <c r="Y449" i="81"/>
  <c r="AA449" i="81" s="1"/>
  <c r="AK449" i="81" s="1"/>
  <c r="Q465" i="81"/>
  <c r="R465" i="81" s="1"/>
  <c r="Y520" i="81"/>
  <c r="AA520" i="81" s="1"/>
  <c r="AK520" i="81" s="1"/>
  <c r="AN480" i="81"/>
  <c r="AN329" i="81"/>
  <c r="AO329" i="81" s="1"/>
  <c r="AP329" i="81" s="1"/>
  <c r="AN652" i="81"/>
  <c r="Q663" i="81"/>
  <c r="R663" i="81" s="1"/>
  <c r="Y226" i="81"/>
  <c r="Y301" i="81"/>
  <c r="AA301" i="81" s="1"/>
  <c r="AK301" i="81" s="1"/>
  <c r="Q158" i="81"/>
  <c r="R158" i="81" s="1"/>
  <c r="Q302" i="81"/>
  <c r="R302" i="81" s="1"/>
  <c r="Q252" i="81"/>
  <c r="R252" i="81" s="1"/>
  <c r="AN36" i="81"/>
  <c r="Y182" i="81"/>
  <c r="AA182" i="81" s="1"/>
  <c r="AK182" i="81" s="1"/>
  <c r="Y684" i="81"/>
  <c r="Y604" i="81"/>
  <c r="Q538" i="81"/>
  <c r="R538" i="81" s="1"/>
  <c r="AN484" i="81"/>
  <c r="AO484" i="81" s="1"/>
  <c r="AP484" i="81" s="1"/>
  <c r="AN453" i="81"/>
  <c r="Q442" i="81"/>
  <c r="AN503" i="81"/>
  <c r="AO503" i="81" s="1"/>
  <c r="AP503" i="81" s="1"/>
  <c r="AN531" i="81"/>
  <c r="AO531" i="81" s="1"/>
  <c r="AP531" i="81" s="1"/>
  <c r="Q341" i="81"/>
  <c r="R341" i="81" s="1"/>
  <c r="AN434" i="81"/>
  <c r="AO434" i="81" s="1"/>
  <c r="AP434" i="81" s="1"/>
  <c r="Y647" i="81"/>
  <c r="Y133" i="81"/>
  <c r="AA133" i="81" s="1"/>
  <c r="AK133" i="81" s="1"/>
  <c r="AN243" i="81"/>
  <c r="Q224" i="81"/>
  <c r="R224" i="81" s="1"/>
  <c r="Q254" i="81"/>
  <c r="R254" i="81" s="1"/>
  <c r="Y57" i="81"/>
  <c r="AA57" i="81" s="1"/>
  <c r="AK57" i="81" s="1"/>
  <c r="Y20" i="81"/>
  <c r="AA20" i="81" s="1"/>
  <c r="AK20" i="81" s="1"/>
  <c r="AN754" i="81"/>
  <c r="AO754" i="81" s="1"/>
  <c r="AP754" i="81" s="1"/>
  <c r="Q510" i="81"/>
  <c r="Y451" i="81"/>
  <c r="AA451" i="81" s="1"/>
  <c r="AK451" i="81" s="1"/>
  <c r="Q560" i="81"/>
  <c r="R560" i="81" s="1"/>
  <c r="AN545" i="81"/>
  <c r="Q471" i="81"/>
  <c r="Q441" i="81"/>
  <c r="R441" i="81" s="1"/>
  <c r="Y351" i="81"/>
  <c r="AA351" i="81" s="1"/>
  <c r="AK351" i="81" s="1"/>
  <c r="Y354" i="81"/>
  <c r="AA354" i="81" s="1"/>
  <c r="AK354" i="81" s="1"/>
  <c r="Y174" i="81"/>
  <c r="AN102" i="81"/>
  <c r="AN273" i="81"/>
  <c r="AO273" i="81" s="1"/>
  <c r="AP273" i="81" s="1"/>
  <c r="AN94" i="81"/>
  <c r="AO94" i="81" s="1"/>
  <c r="AP94" i="81" s="1"/>
  <c r="AN74" i="81"/>
  <c r="AN264" i="81"/>
  <c r="AO264" i="81" s="1"/>
  <c r="AP264" i="81" s="1"/>
  <c r="Q138" i="81"/>
  <c r="AN713" i="81"/>
  <c r="Q608" i="81"/>
  <c r="R608" i="81" s="1"/>
  <c r="Q573" i="81"/>
  <c r="Y499" i="81"/>
  <c r="Y547" i="81"/>
  <c r="AA547" i="81" s="1"/>
  <c r="AK547" i="81" s="1"/>
  <c r="Q509" i="81"/>
  <c r="R509" i="81" s="1"/>
  <c r="AN546" i="81"/>
  <c r="Y466" i="81"/>
  <c r="AA466" i="81" s="1"/>
  <c r="AK466" i="81" s="1"/>
  <c r="Q426" i="81"/>
  <c r="Y643" i="81"/>
  <c r="AA643" i="81" s="1"/>
  <c r="AK643" i="81" s="1"/>
  <c r="Y105" i="81"/>
  <c r="AA105" i="81" s="1"/>
  <c r="AK105" i="81" s="1"/>
  <c r="Y87" i="81"/>
  <c r="AA87" i="81" s="1"/>
  <c r="AK87" i="81" s="1"/>
  <c r="AN146" i="81"/>
  <c r="AO146" i="81" s="1"/>
  <c r="AP146" i="81" s="1"/>
  <c r="Y132" i="81"/>
  <c r="AA132" i="81" s="1"/>
  <c r="AK132" i="81" s="1"/>
  <c r="AN45" i="81"/>
  <c r="AO45" i="81" s="1"/>
  <c r="AP45" i="81" s="1"/>
  <c r="Q98" i="81"/>
  <c r="R98" i="81" s="1"/>
  <c r="AN152" i="81"/>
  <c r="AO152" i="81" s="1"/>
  <c r="AP152" i="81" s="1"/>
  <c r="Q32" i="81"/>
  <c r="R32" i="81" s="1"/>
  <c r="Q446" i="81"/>
  <c r="R446" i="81" s="1"/>
  <c r="AN488" i="81"/>
  <c r="AN481" i="81"/>
  <c r="Q258" i="81"/>
  <c r="R258" i="81" s="1"/>
  <c r="Q161" i="81"/>
  <c r="R161" i="81" s="1"/>
  <c r="Q507" i="81"/>
  <c r="R507" i="81" s="1"/>
  <c r="Q276" i="81"/>
  <c r="Q569" i="81"/>
  <c r="R569" i="81" s="1"/>
  <c r="AN551" i="81"/>
  <c r="AO551" i="81" s="1"/>
  <c r="AP551" i="81" s="1"/>
  <c r="Q12" i="81"/>
  <c r="AN532" i="81"/>
  <c r="Q35" i="81"/>
  <c r="R35" i="81" s="1"/>
  <c r="Q447" i="81"/>
  <c r="R447" i="81" s="1"/>
  <c r="Y544" i="81"/>
  <c r="AA544" i="81" s="1"/>
  <c r="AK544" i="81" s="1"/>
  <c r="AN59" i="81"/>
  <c r="AN140" i="81"/>
  <c r="AO140" i="81" s="1"/>
  <c r="AP140" i="81" s="1"/>
  <c r="Q124" i="81"/>
  <c r="R124" i="81" s="1"/>
  <c r="Y287" i="81"/>
  <c r="AA287" i="81" s="1"/>
  <c r="AK287" i="81" s="1"/>
  <c r="Q467" i="81"/>
  <c r="R467" i="81" s="1"/>
  <c r="Y477" i="81"/>
  <c r="AA477" i="81" s="1"/>
  <c r="AK477" i="81" s="1"/>
  <c r="AN399" i="81"/>
  <c r="AO399" i="81" s="1"/>
  <c r="AP399" i="81" s="1"/>
  <c r="Q134" i="81"/>
  <c r="R134" i="81" s="1"/>
  <c r="Y295" i="81"/>
  <c r="AA295" i="81" s="1"/>
  <c r="AK295" i="81" s="1"/>
  <c r="AN10" i="81"/>
  <c r="AO10" i="81" s="1"/>
  <c r="AP10" i="81" s="1"/>
  <c r="Y284" i="81"/>
  <c r="AA284" i="81" s="1"/>
  <c r="AK284" i="81" s="1"/>
  <c r="Q157" i="81"/>
  <c r="Q703" i="81"/>
  <c r="Q508" i="81"/>
  <c r="Y565" i="81"/>
  <c r="AA565" i="81" s="1"/>
  <c r="AK565" i="81" s="1"/>
  <c r="AN534" i="81"/>
  <c r="AO534" i="81" s="1"/>
  <c r="AP534" i="81" s="1"/>
  <c r="AN501" i="81"/>
  <c r="AN490" i="81"/>
  <c r="AN455" i="81"/>
  <c r="AO455" i="81" s="1"/>
  <c r="AP455" i="81" s="1"/>
  <c r="Q387" i="81"/>
  <c r="R387" i="81" s="1"/>
  <c r="Q221" i="81"/>
  <c r="R221" i="81" s="1"/>
  <c r="AN163" i="81"/>
  <c r="AO163" i="81" s="1"/>
  <c r="AP163" i="81" s="1"/>
  <c r="AN136" i="81"/>
  <c r="AO136" i="81" s="1"/>
  <c r="AP136" i="81" s="1"/>
  <c r="Q708" i="81"/>
  <c r="R708" i="81" s="1"/>
  <c r="Q718" i="81"/>
  <c r="R718" i="81" s="1"/>
  <c r="AN523" i="81"/>
  <c r="AO523" i="81" s="1"/>
  <c r="AP523" i="81" s="1"/>
  <c r="Q439" i="81"/>
  <c r="R439" i="81" s="1"/>
  <c r="Y511" i="81"/>
  <c r="AA511" i="81" s="1"/>
  <c r="AK511" i="81" s="1"/>
  <c r="AN571" i="81"/>
  <c r="AO571" i="81" s="1"/>
  <c r="AP571" i="81" s="1"/>
  <c r="AN535" i="81"/>
  <c r="AO535" i="81" s="1"/>
  <c r="AP535" i="81" s="1"/>
  <c r="AN521" i="81"/>
  <c r="AO521" i="81" s="1"/>
  <c r="AP521" i="81" s="1"/>
  <c r="Q342" i="81"/>
  <c r="R342" i="81" s="1"/>
  <c r="Q363" i="81"/>
  <c r="R363" i="81" s="1"/>
  <c r="Y373" i="81"/>
  <c r="Y3" i="81"/>
  <c r="AA3" i="81" s="1"/>
  <c r="AK3" i="81" s="1"/>
  <c r="Y95" i="81"/>
  <c r="AA95" i="81" s="1"/>
  <c r="AK95" i="81" s="1"/>
  <c r="Q256" i="81"/>
  <c r="R256" i="81" s="1"/>
  <c r="Q148" i="81"/>
  <c r="R148" i="81" s="1"/>
  <c r="AN181" i="81"/>
  <c r="Q86" i="81"/>
  <c r="Y175" i="81"/>
  <c r="AA175" i="81" s="1"/>
  <c r="AK175" i="81" s="1"/>
  <c r="Y298" i="81"/>
  <c r="Y28" i="81"/>
  <c r="Q277" i="81"/>
  <c r="R277" i="81" s="1"/>
  <c r="Y706" i="81"/>
  <c r="AA706" i="81" s="1"/>
  <c r="AK706" i="81" s="1"/>
  <c r="Q469" i="81"/>
  <c r="R469" i="81" s="1"/>
  <c r="Y517" i="81"/>
  <c r="AA517" i="81" s="1"/>
  <c r="AK517" i="81" s="1"/>
  <c r="Y454" i="81"/>
  <c r="AA454" i="81" s="1"/>
  <c r="AK454" i="81" s="1"/>
  <c r="Q491" i="81"/>
  <c r="R491" i="81" s="1"/>
  <c r="Y570" i="81"/>
  <c r="AA570" i="81" s="1"/>
  <c r="AK570" i="81" s="1"/>
  <c r="Y513" i="81"/>
  <c r="Y486" i="81"/>
  <c r="AA486" i="81" s="1"/>
  <c r="AK486" i="81" s="1"/>
  <c r="Q533" i="81"/>
  <c r="R533" i="81" s="1"/>
  <c r="Y346" i="81"/>
  <c r="AA346" i="81" s="1"/>
  <c r="AK346" i="81" s="1"/>
  <c r="Y343" i="81"/>
  <c r="AA343" i="81" s="1"/>
  <c r="AK343" i="81" s="1"/>
  <c r="AN648" i="81"/>
  <c r="Q304" i="81"/>
  <c r="R304" i="81" s="1"/>
  <c r="AN155" i="81"/>
  <c r="AO155" i="81" s="1"/>
  <c r="AP155" i="81" s="1"/>
  <c r="Q266" i="81"/>
  <c r="Q114" i="81"/>
  <c r="Y167" i="81"/>
  <c r="AN253" i="81"/>
  <c r="AO253" i="81" s="1"/>
  <c r="AP253" i="81" s="1"/>
  <c r="Q198" i="81"/>
  <c r="Q144" i="81"/>
  <c r="R144" i="81" s="1"/>
  <c r="AN707" i="81"/>
  <c r="AO707" i="81" s="1"/>
  <c r="AP707" i="81" s="1"/>
  <c r="Q693" i="81"/>
  <c r="R693" i="81" s="1"/>
  <c r="AN704" i="81"/>
  <c r="Y448" i="81"/>
  <c r="AA448" i="81" s="1"/>
  <c r="AK448" i="81" s="1"/>
  <c r="Q464" i="81"/>
  <c r="Y504" i="81"/>
  <c r="AA504" i="81" s="1"/>
  <c r="AK504" i="81" s="1"/>
  <c r="AN470" i="81"/>
  <c r="AO470" i="81" s="1"/>
  <c r="AP470" i="81" s="1"/>
  <c r="Q527" i="81"/>
  <c r="R527" i="81" s="1"/>
  <c r="Y437" i="81"/>
  <c r="Q472" i="81"/>
  <c r="R472" i="81" s="1"/>
  <c r="Y345" i="81"/>
  <c r="AA345" i="81" s="1"/>
  <c r="AK345" i="81" s="1"/>
  <c r="Y248" i="81"/>
  <c r="Q268" i="81"/>
  <c r="AN122" i="81"/>
  <c r="AO122" i="81" s="1"/>
  <c r="AP122" i="81" s="1"/>
  <c r="AN71" i="81"/>
  <c r="AN96" i="81"/>
  <c r="AN121" i="81"/>
  <c r="Y170" i="81"/>
  <c r="AA170" i="81" s="1"/>
  <c r="AK170" i="81" s="1"/>
  <c r="Y61" i="81"/>
  <c r="Q702" i="81"/>
  <c r="R702" i="81" s="1"/>
  <c r="AN542" i="81"/>
  <c r="Y554" i="81"/>
  <c r="AA554" i="81" s="1"/>
  <c r="AK554" i="81" s="1"/>
  <c r="AN449" i="81"/>
  <c r="AO449" i="81" s="1"/>
  <c r="AP449" i="81" s="1"/>
  <c r="Y465" i="81"/>
  <c r="AA465" i="81" s="1"/>
  <c r="AK465" i="81" s="1"/>
  <c r="Y537" i="81"/>
  <c r="AA537" i="81" s="1"/>
  <c r="AK537" i="81" s="1"/>
  <c r="Q480" i="81"/>
  <c r="Q355" i="81"/>
  <c r="AN663" i="81"/>
  <c r="AO663" i="81" s="1"/>
  <c r="AP663" i="81" s="1"/>
  <c r="Q301" i="81"/>
  <c r="R301" i="81" s="1"/>
  <c r="Y158" i="81"/>
  <c r="AA158" i="81" s="1"/>
  <c r="AK158" i="81" s="1"/>
  <c r="Y302" i="81"/>
  <c r="AA302" i="81" s="1"/>
  <c r="AK302" i="81" s="1"/>
  <c r="Q88" i="81"/>
  <c r="AN182" i="81"/>
  <c r="AO182" i="81" s="1"/>
  <c r="AP182" i="81" s="1"/>
  <c r="AN604" i="81"/>
  <c r="AO604" i="81" s="1"/>
  <c r="AP604" i="81" s="1"/>
  <c r="AN538" i="81"/>
  <c r="AO538" i="81" s="1"/>
  <c r="AP538" i="81" s="1"/>
  <c r="Q568" i="81"/>
  <c r="Y453" i="81"/>
  <c r="AN442" i="81"/>
  <c r="AO442" i="81" s="1"/>
  <c r="AP442" i="81" s="1"/>
  <c r="Y495" i="81"/>
  <c r="AA495" i="81" s="1"/>
  <c r="AK495" i="81" s="1"/>
  <c r="Y531" i="81"/>
  <c r="AA531" i="81" s="1"/>
  <c r="AK531" i="81" s="1"/>
  <c r="Y341" i="81"/>
  <c r="AA341" i="81" s="1"/>
  <c r="AK341" i="81" s="1"/>
  <c r="Q434" i="81"/>
  <c r="R434" i="81" s="1"/>
  <c r="Q359" i="81"/>
  <c r="AN647" i="81"/>
  <c r="Q657" i="81"/>
  <c r="Y243" i="81"/>
  <c r="Y224" i="81"/>
  <c r="AA224" i="81" s="1"/>
  <c r="AK224" i="81" s="1"/>
  <c r="Y159" i="81"/>
  <c r="AA159" i="81" s="1"/>
  <c r="AK159" i="81" s="1"/>
  <c r="Q183" i="81"/>
  <c r="R183" i="81" s="1"/>
  <c r="Y254" i="81"/>
  <c r="AA254" i="81" s="1"/>
  <c r="AK254" i="81" s="1"/>
  <c r="AN20" i="81"/>
  <c r="AO20" i="81" s="1"/>
  <c r="AP20" i="81" s="1"/>
  <c r="Q758" i="81"/>
  <c r="Q754" i="81"/>
  <c r="R754" i="81" s="1"/>
  <c r="Q529" i="81"/>
  <c r="R529" i="81" s="1"/>
  <c r="AN451" i="81"/>
  <c r="AO451" i="81" s="1"/>
  <c r="AP451" i="81" s="1"/>
  <c r="Y560" i="81"/>
  <c r="AA560" i="81" s="1"/>
  <c r="AK560" i="81" s="1"/>
  <c r="Q539" i="81"/>
  <c r="R539" i="81" s="1"/>
  <c r="AN471" i="81"/>
  <c r="AN441" i="81"/>
  <c r="AO441" i="81" s="1"/>
  <c r="AP441" i="81" s="1"/>
  <c r="AN354" i="81"/>
  <c r="AO354" i="81" s="1"/>
  <c r="AP354" i="81" s="1"/>
  <c r="Y785" i="81"/>
  <c r="AA785" i="81" s="1"/>
  <c r="AK785" i="81" s="1"/>
  <c r="Y11" i="81"/>
  <c r="AN174" i="81"/>
  <c r="Y273" i="81"/>
  <c r="AA273" i="81" s="1"/>
  <c r="AK273" i="81" s="1"/>
  <c r="Y150" i="81"/>
  <c r="AA150" i="81" s="1"/>
  <c r="AK150" i="81" s="1"/>
  <c r="Y94" i="81"/>
  <c r="AA94" i="81" s="1"/>
  <c r="AK94" i="81" s="1"/>
  <c r="Y264" i="81"/>
  <c r="AA264" i="81" s="1"/>
  <c r="AK264" i="81" s="1"/>
  <c r="AN27" i="81"/>
  <c r="AN608" i="81"/>
  <c r="AO608" i="81" s="1"/>
  <c r="AP608" i="81" s="1"/>
  <c r="Y573" i="81"/>
  <c r="Y564" i="81"/>
  <c r="AA564" i="81" s="1"/>
  <c r="AK564" i="81" s="1"/>
  <c r="AN547" i="81"/>
  <c r="AO547" i="81" s="1"/>
  <c r="AP547" i="81" s="1"/>
  <c r="AN509" i="81"/>
  <c r="AO509" i="81" s="1"/>
  <c r="AP509" i="81" s="1"/>
  <c r="Q543" i="81"/>
  <c r="R543" i="81" s="1"/>
  <c r="AN466" i="81"/>
  <c r="AO466" i="81" s="1"/>
  <c r="AP466" i="81" s="1"/>
  <c r="Y426" i="81"/>
  <c r="Q433" i="81"/>
  <c r="Q643" i="81"/>
  <c r="R643" i="81" s="1"/>
  <c r="AN105" i="81"/>
  <c r="AO105" i="81" s="1"/>
  <c r="AP105" i="81" s="1"/>
  <c r="Q87" i="81"/>
  <c r="R87" i="81" s="1"/>
  <c r="Q132" i="81"/>
  <c r="R132" i="81" s="1"/>
  <c r="Q37" i="81"/>
  <c r="R37" i="81" s="1"/>
  <c r="AN98" i="81"/>
  <c r="AO98" i="81" s="1"/>
  <c r="AP98" i="81" s="1"/>
  <c r="Y180" i="81"/>
  <c r="AA180" i="81" s="1"/>
  <c r="AK180" i="81" s="1"/>
  <c r="Y32" i="81"/>
  <c r="AA32" i="81" s="1"/>
  <c r="AK32" i="81" s="1"/>
  <c r="Y574" i="81"/>
  <c r="AA574" i="81" s="1"/>
  <c r="AK574" i="81" s="1"/>
  <c r="Y101" i="81"/>
  <c r="AA101" i="81" s="1"/>
  <c r="AK101" i="81" s="1"/>
  <c r="Y9" i="81"/>
  <c r="AN260" i="81"/>
  <c r="AO260" i="81" s="1"/>
  <c r="AP260" i="81" s="1"/>
  <c r="Q476" i="81"/>
  <c r="R476" i="81" s="1"/>
  <c r="AN656" i="81"/>
  <c r="AO656" i="81" s="1"/>
  <c r="AP656" i="81" s="1"/>
  <c r="Y38" i="81"/>
  <c r="AN555" i="81"/>
  <c r="AO555" i="81" s="1"/>
  <c r="AP555" i="81" s="1"/>
  <c r="AN313" i="81"/>
  <c r="AO313" i="81" s="1"/>
  <c r="AP313" i="81" s="1"/>
  <c r="AN703" i="81"/>
  <c r="Y508" i="81"/>
  <c r="AA508" i="81" s="1"/>
  <c r="AK508" i="81" s="1"/>
  <c r="Q565" i="81"/>
  <c r="R565" i="81" s="1"/>
  <c r="Y488" i="81"/>
  <c r="Q501" i="81"/>
  <c r="Q490" i="81"/>
  <c r="Q481" i="81"/>
  <c r="Q336" i="81"/>
  <c r="AN221" i="81"/>
  <c r="AO221" i="81" s="1"/>
  <c r="AP221" i="81" s="1"/>
  <c r="Q162" i="81"/>
  <c r="R162" i="81" s="1"/>
  <c r="Y75" i="81"/>
  <c r="AA75" i="81" s="1"/>
  <c r="AK75" i="81" s="1"/>
  <c r="AN708" i="81"/>
  <c r="AO708" i="81" s="1"/>
  <c r="AP708" i="81" s="1"/>
  <c r="Q698" i="81"/>
  <c r="AN718" i="81"/>
  <c r="AO718" i="81" s="1"/>
  <c r="AP718" i="81" s="1"/>
  <c r="Q574" i="81"/>
  <c r="R574" i="81" s="1"/>
  <c r="Y507" i="81"/>
  <c r="AA507" i="81" s="1"/>
  <c r="AK507" i="81" s="1"/>
  <c r="Y439" i="81"/>
  <c r="AA439" i="81" s="1"/>
  <c r="AK439" i="81" s="1"/>
  <c r="AN511" i="81"/>
  <c r="AO511" i="81" s="1"/>
  <c r="AP511" i="81" s="1"/>
  <c r="Q440" i="81"/>
  <c r="Y535" i="81"/>
  <c r="AA535" i="81" s="1"/>
  <c r="AK535" i="81" s="1"/>
  <c r="Y521" i="81"/>
  <c r="AA521" i="81" s="1"/>
  <c r="AK521" i="81" s="1"/>
  <c r="Y342" i="81"/>
  <c r="Y363" i="81"/>
  <c r="AA363" i="81" s="1"/>
  <c r="AK363" i="81" s="1"/>
  <c r="AN650" i="81"/>
  <c r="AN3" i="81"/>
  <c r="AO3" i="81" s="1"/>
  <c r="AP3" i="81" s="1"/>
  <c r="Q68" i="81"/>
  <c r="R68" i="81" s="1"/>
  <c r="Q95" i="81"/>
  <c r="R95" i="81" s="1"/>
  <c r="AN256" i="81"/>
  <c r="AO256" i="81" s="1"/>
  <c r="AP256" i="81" s="1"/>
  <c r="Y148" i="81"/>
  <c r="AA148" i="81" s="1"/>
  <c r="AK148" i="81" s="1"/>
  <c r="AN86" i="81"/>
  <c r="AN175" i="81"/>
  <c r="AO175" i="81" s="1"/>
  <c r="AP175" i="81" s="1"/>
  <c r="AN298" i="81"/>
  <c r="Y277" i="81"/>
  <c r="AA277" i="81" s="1"/>
  <c r="AK277" i="81" s="1"/>
  <c r="Q706" i="81"/>
  <c r="R706" i="81" s="1"/>
  <c r="Q725" i="81"/>
  <c r="Y469" i="81"/>
  <c r="AA469" i="81" s="1"/>
  <c r="AK469" i="81" s="1"/>
  <c r="AN454" i="81"/>
  <c r="AO454" i="81" s="1"/>
  <c r="AP454" i="81" s="1"/>
  <c r="Y491" i="81"/>
  <c r="Q456" i="81"/>
  <c r="R456" i="81" s="1"/>
  <c r="Q513" i="81"/>
  <c r="AN486" i="81"/>
  <c r="AO486" i="81" s="1"/>
  <c r="AP486" i="81" s="1"/>
  <c r="Q516" i="81"/>
  <c r="Q346" i="81"/>
  <c r="R346" i="81" s="1"/>
  <c r="Y304" i="81"/>
  <c r="AA304" i="81" s="1"/>
  <c r="AK304" i="81" s="1"/>
  <c r="Y266" i="81"/>
  <c r="AN114" i="81"/>
  <c r="Q167" i="81"/>
  <c r="AN198" i="81"/>
  <c r="AN144" i="81"/>
  <c r="AO144" i="81" s="1"/>
  <c r="AP144" i="81" s="1"/>
  <c r="Y260" i="81"/>
  <c r="AA260" i="81" s="1"/>
  <c r="AK260" i="81" s="1"/>
  <c r="Y707" i="81"/>
  <c r="AA707" i="81" s="1"/>
  <c r="AK707" i="81" s="1"/>
  <c r="AN693" i="81"/>
  <c r="AO693" i="81" s="1"/>
  <c r="AP693" i="81" s="1"/>
  <c r="Y569" i="81"/>
  <c r="AA569" i="81" s="1"/>
  <c r="AK569" i="81" s="1"/>
  <c r="AN464" i="81"/>
  <c r="AN504" i="81"/>
  <c r="AO504" i="81" s="1"/>
  <c r="AP504" i="81" s="1"/>
  <c r="Q497" i="81"/>
  <c r="AN527" i="81"/>
  <c r="AO527" i="81" s="1"/>
  <c r="AP527" i="81" s="1"/>
  <c r="Q437" i="81"/>
  <c r="Y551" i="81"/>
  <c r="AA551" i="81" s="1"/>
  <c r="AK551" i="81" s="1"/>
  <c r="AN345" i="81"/>
  <c r="AO345" i="81" s="1"/>
  <c r="AP345" i="81" s="1"/>
  <c r="Y656" i="81"/>
  <c r="AA656" i="81" s="1"/>
  <c r="AK656" i="81" s="1"/>
  <c r="Y156" i="81"/>
  <c r="AA156" i="81" s="1"/>
  <c r="AK156" i="81" s="1"/>
  <c r="Q248" i="81"/>
  <c r="Q71" i="81"/>
  <c r="Q121" i="81"/>
  <c r="Q170" i="81"/>
  <c r="R170" i="81" s="1"/>
  <c r="Q246" i="81"/>
  <c r="R246" i="81" s="1"/>
  <c r="Y172" i="81"/>
  <c r="Q61" i="81"/>
  <c r="AN702" i="81"/>
  <c r="AO702" i="81" s="1"/>
  <c r="AP702" i="81" s="1"/>
  <c r="Y542" i="81"/>
  <c r="AN554" i="81"/>
  <c r="AO554" i="81" s="1"/>
  <c r="AP554" i="81" s="1"/>
  <c r="Y515" i="81"/>
  <c r="AN465" i="81"/>
  <c r="AN537" i="81"/>
  <c r="AO537" i="81" s="1"/>
  <c r="AP537" i="81" s="1"/>
  <c r="Q452" i="81"/>
  <c r="R452" i="81" s="1"/>
  <c r="AN355" i="81"/>
  <c r="Q435" i="81"/>
  <c r="R435" i="81" s="1"/>
  <c r="Y247" i="81"/>
  <c r="AA247" i="81" s="1"/>
  <c r="AK247" i="81" s="1"/>
  <c r="AN301" i="81"/>
  <c r="AO301" i="81" s="1"/>
  <c r="AP301" i="81" s="1"/>
  <c r="Q5" i="81"/>
  <c r="R5" i="81" s="1"/>
  <c r="AN302" i="81"/>
  <c r="AO302" i="81" s="1"/>
  <c r="AP302" i="81" s="1"/>
  <c r="Y88" i="81"/>
  <c r="Y104" i="81"/>
  <c r="Y695" i="81"/>
  <c r="Y603" i="81"/>
  <c r="AA603" i="81" s="1"/>
  <c r="AK603" i="81" s="1"/>
  <c r="Y538" i="81"/>
  <c r="AA538" i="81" s="1"/>
  <c r="AK538" i="81" s="1"/>
  <c r="AN568" i="81"/>
  <c r="Y460" i="81"/>
  <c r="AA460" i="81" s="1"/>
  <c r="AK460" i="81" s="1"/>
  <c r="Y442" i="81"/>
  <c r="AA442" i="81" s="1"/>
  <c r="AK442" i="81" s="1"/>
  <c r="AN495" i="81"/>
  <c r="AO495" i="81" s="1"/>
  <c r="AP495" i="81" s="1"/>
  <c r="Q556" i="81"/>
  <c r="Y434" i="81"/>
  <c r="AA434" i="81" s="1"/>
  <c r="AK434" i="81" s="1"/>
  <c r="Y359" i="81"/>
  <c r="Y657" i="81"/>
  <c r="AN224" i="81"/>
  <c r="AO224" i="81" s="1"/>
  <c r="AP224" i="81" s="1"/>
  <c r="AN159" i="81"/>
  <c r="AO159" i="81" s="1"/>
  <c r="AP159" i="81" s="1"/>
  <c r="Y140" i="81"/>
  <c r="AA140" i="81" s="1"/>
  <c r="AK140" i="81" s="1"/>
  <c r="AN183" i="81"/>
  <c r="AO183" i="81" s="1"/>
  <c r="AP183" i="81" s="1"/>
  <c r="Q202" i="81"/>
  <c r="R202" i="81" s="1"/>
  <c r="AN254" i="81"/>
  <c r="AO254" i="81" s="1"/>
  <c r="AP254" i="81" s="1"/>
  <c r="Q20" i="81"/>
  <c r="R20" i="81" s="1"/>
  <c r="AN758" i="81"/>
  <c r="AN529" i="81"/>
  <c r="AO529" i="81" s="1"/>
  <c r="AP529" i="81" s="1"/>
  <c r="Q563" i="81"/>
  <c r="R563" i="81" s="1"/>
  <c r="AN560" i="81"/>
  <c r="AO560" i="81" s="1"/>
  <c r="AP560" i="81" s="1"/>
  <c r="AN539" i="81"/>
  <c r="AO539" i="81" s="1"/>
  <c r="AP539" i="81" s="1"/>
  <c r="Y550" i="81"/>
  <c r="AA550" i="81" s="1"/>
  <c r="AK550" i="81" s="1"/>
  <c r="Y441" i="81"/>
  <c r="AA441" i="81" s="1"/>
  <c r="AK441" i="81" s="1"/>
  <c r="Q354" i="81"/>
  <c r="R354" i="81" s="1"/>
  <c r="Q785" i="81"/>
  <c r="R785" i="81" s="1"/>
  <c r="AN11" i="81"/>
  <c r="Q174" i="81"/>
  <c r="Q150" i="81"/>
  <c r="R150" i="81" s="1"/>
  <c r="Y134" i="81"/>
  <c r="AA134" i="81" s="1"/>
  <c r="AK134" i="81" s="1"/>
  <c r="Q27" i="81"/>
  <c r="AN573" i="81"/>
  <c r="Q564" i="81"/>
  <c r="R564" i="81" s="1"/>
  <c r="Q548" i="81"/>
  <c r="R548" i="81" s="1"/>
  <c r="Y509" i="81"/>
  <c r="AA509" i="81" s="1"/>
  <c r="AK509" i="81" s="1"/>
  <c r="AN543" i="81"/>
  <c r="AO543" i="81" s="1"/>
  <c r="AP543" i="81" s="1"/>
  <c r="Q555" i="81"/>
  <c r="R555" i="81" s="1"/>
  <c r="AN431" i="81"/>
  <c r="AO431" i="81" s="1"/>
  <c r="AP431" i="81" s="1"/>
  <c r="AN426" i="81"/>
  <c r="Y433" i="81"/>
  <c r="AN643" i="81"/>
  <c r="AO643" i="81" s="1"/>
  <c r="AP643" i="81" s="1"/>
  <c r="Q10" i="81"/>
  <c r="R10" i="81" s="1"/>
  <c r="AN87" i="81"/>
  <c r="AO87" i="81" s="1"/>
  <c r="AP87" i="81" s="1"/>
  <c r="AN132" i="81"/>
  <c r="AO132" i="81" s="1"/>
  <c r="AP132" i="81" s="1"/>
  <c r="AN37" i="81"/>
  <c r="AO37" i="81" s="1"/>
  <c r="AP37" i="81" s="1"/>
  <c r="Q195" i="81"/>
  <c r="Y98" i="81"/>
  <c r="AA98" i="81" s="1"/>
  <c r="AK98" i="81" s="1"/>
  <c r="AN180" i="81"/>
  <c r="AO180" i="81" s="1"/>
  <c r="AP180" i="81" s="1"/>
  <c r="Q306" i="81"/>
  <c r="R306" i="81" s="1"/>
  <c r="AN32" i="81"/>
  <c r="AO32" i="81" s="1"/>
  <c r="AP32" i="81" s="1"/>
  <c r="Y440" i="81"/>
  <c r="AA440" i="81" s="1"/>
  <c r="AK440" i="81" s="1"/>
  <c r="Y559" i="81"/>
  <c r="AA559" i="81" s="1"/>
  <c r="AK559" i="81" s="1"/>
  <c r="Y230" i="81"/>
  <c r="Q272" i="81"/>
  <c r="Q34" i="81"/>
  <c r="Q735" i="81"/>
  <c r="Y605" i="81"/>
  <c r="AN500" i="81"/>
  <c r="AO500" i="81" s="1"/>
  <c r="AP500" i="81" s="1"/>
  <c r="Q358" i="81"/>
  <c r="R358" i="81" s="1"/>
  <c r="AN104" i="81"/>
  <c r="Q722" i="81"/>
  <c r="R722" i="81" s="1"/>
  <c r="AN578" i="81"/>
  <c r="AO578" i="81" s="1"/>
  <c r="AP578" i="81" s="1"/>
  <c r="AN557" i="81"/>
  <c r="Q430" i="81"/>
  <c r="AN202" i="81"/>
  <c r="AO202" i="81" s="1"/>
  <c r="AP202" i="81" s="1"/>
  <c r="Y563" i="81"/>
  <c r="AA563" i="81" s="1"/>
  <c r="AK563" i="81" s="1"/>
  <c r="AN662" i="81"/>
  <c r="AN77" i="81"/>
  <c r="AN168" i="81"/>
  <c r="Y506" i="81"/>
  <c r="AA506" i="81" s="1"/>
  <c r="AK506" i="81" s="1"/>
  <c r="Q468" i="81"/>
  <c r="Y431" i="81"/>
  <c r="AA431" i="81" s="1"/>
  <c r="AK431" i="81" s="1"/>
  <c r="AN263" i="81"/>
  <c r="AO263" i="81" s="1"/>
  <c r="AP263" i="81" s="1"/>
  <c r="AN306" i="81"/>
  <c r="AO306" i="81" s="1"/>
  <c r="AP306" i="81" s="1"/>
  <c r="Y703" i="81"/>
  <c r="Y446" i="81"/>
  <c r="AA446" i="81" s="1"/>
  <c r="AK446" i="81" s="1"/>
  <c r="AN565" i="81"/>
  <c r="AO565" i="81" s="1"/>
  <c r="AP565" i="81" s="1"/>
  <c r="Q488" i="81"/>
  <c r="Y459" i="81"/>
  <c r="AA459" i="81" s="1"/>
  <c r="AK459" i="81" s="1"/>
  <c r="Y490" i="81"/>
  <c r="Y481" i="81"/>
  <c r="Y336" i="81"/>
  <c r="Q642" i="81"/>
  <c r="R642" i="81" s="1"/>
  <c r="Y65" i="81"/>
  <c r="AA65" i="81" s="1"/>
  <c r="AK65" i="81" s="1"/>
  <c r="Y221" i="81"/>
  <c r="AA221" i="81" s="1"/>
  <c r="AK221" i="81" s="1"/>
  <c r="AN162" i="81"/>
  <c r="AO162" i="81" s="1"/>
  <c r="AP162" i="81" s="1"/>
  <c r="Q213" i="81"/>
  <c r="R213" i="81" s="1"/>
  <c r="Y73" i="81"/>
  <c r="AA73" i="81" s="1"/>
  <c r="AK73" i="81" s="1"/>
  <c r="AN75" i="81"/>
  <c r="AO75" i="81" s="1"/>
  <c r="AP75" i="81" s="1"/>
  <c r="Y161" i="81"/>
  <c r="AA161" i="81" s="1"/>
  <c r="AK161" i="81" s="1"/>
  <c r="Y708" i="81"/>
  <c r="AA708" i="81" s="1"/>
  <c r="AK708" i="81" s="1"/>
  <c r="AN698" i="81"/>
  <c r="Q716" i="81"/>
  <c r="AN574" i="81"/>
  <c r="AO574" i="81" s="1"/>
  <c r="AP574" i="81" s="1"/>
  <c r="AN507" i="81"/>
  <c r="AO507" i="81" s="1"/>
  <c r="AP507" i="81" s="1"/>
  <c r="Q493" i="81"/>
  <c r="R493" i="81" s="1"/>
  <c r="Q511" i="81"/>
  <c r="R511" i="81" s="1"/>
  <c r="AN440" i="81"/>
  <c r="Q562" i="81"/>
  <c r="R562" i="81" s="1"/>
  <c r="Q521" i="81"/>
  <c r="R521" i="81" s="1"/>
  <c r="AN363" i="81"/>
  <c r="AO363" i="81" s="1"/>
  <c r="AP363" i="81" s="1"/>
  <c r="Y650" i="81"/>
  <c r="Y661" i="81"/>
  <c r="AA661" i="81" s="1"/>
  <c r="AK661" i="81" s="1"/>
  <c r="Y68" i="81"/>
  <c r="AA68" i="81" s="1"/>
  <c r="AK68" i="81" s="1"/>
  <c r="AN95" i="81"/>
  <c r="AO95" i="81" s="1"/>
  <c r="AP95" i="81" s="1"/>
  <c r="Y97" i="81"/>
  <c r="AA97" i="81" s="1"/>
  <c r="AK97" i="81" s="1"/>
  <c r="AN148" i="81"/>
  <c r="AO148" i="81" s="1"/>
  <c r="AP148" i="81" s="1"/>
  <c r="Y86" i="81"/>
  <c r="Q101" i="81"/>
  <c r="R101" i="81" s="1"/>
  <c r="Q298" i="81"/>
  <c r="Y281" i="81"/>
  <c r="AA281" i="81" s="1"/>
  <c r="AK281" i="81" s="1"/>
  <c r="AN277" i="81"/>
  <c r="AO277" i="81" s="1"/>
  <c r="AP277" i="81" s="1"/>
  <c r="AN696" i="81"/>
  <c r="AN706" i="81"/>
  <c r="AO706" i="81" s="1"/>
  <c r="AP706" i="81" s="1"/>
  <c r="AN725" i="81"/>
  <c r="AN469" i="81"/>
  <c r="AO469" i="81" s="1"/>
  <c r="AP469" i="81" s="1"/>
  <c r="Q536" i="81"/>
  <c r="AN491" i="81"/>
  <c r="Y456" i="81"/>
  <c r="AA456" i="81" s="1"/>
  <c r="AK456" i="81" s="1"/>
  <c r="Q559" i="81"/>
  <c r="R559" i="81" s="1"/>
  <c r="Q486" i="81"/>
  <c r="R486" i="81" s="1"/>
  <c r="AN516" i="81"/>
  <c r="Y526" i="81"/>
  <c r="AN304" i="81"/>
  <c r="AO304" i="81" s="1"/>
  <c r="AP304" i="81" s="1"/>
  <c r="AN266" i="81"/>
  <c r="AN167" i="81"/>
  <c r="Y198" i="81"/>
  <c r="Y204" i="81"/>
  <c r="AA204" i="81" s="1"/>
  <c r="AK204" i="81" s="1"/>
  <c r="Q260" i="81"/>
  <c r="R260" i="81" s="1"/>
  <c r="Y700" i="81"/>
  <c r="AA700" i="81" s="1"/>
  <c r="AK700" i="81" s="1"/>
  <c r="Y693" i="81"/>
  <c r="AA693" i="81" s="1"/>
  <c r="AK693" i="81" s="1"/>
  <c r="AN569" i="81"/>
  <c r="AO569" i="81" s="1"/>
  <c r="AP569" i="81" s="1"/>
  <c r="AN476" i="81"/>
  <c r="AO476" i="81" s="1"/>
  <c r="AP476" i="81" s="1"/>
  <c r="Q504" i="81"/>
  <c r="R504" i="81" s="1"/>
  <c r="Y497" i="81"/>
  <c r="AA497" i="81" s="1"/>
  <c r="AK497" i="81" s="1"/>
  <c r="Q478" i="81"/>
  <c r="R478" i="81" s="1"/>
  <c r="AN437" i="81"/>
  <c r="Q551" i="81"/>
  <c r="R551" i="81" s="1"/>
  <c r="Q656" i="81"/>
  <c r="R656" i="81" s="1"/>
  <c r="AN156" i="81"/>
  <c r="AO156" i="81" s="1"/>
  <c r="AP156" i="81" s="1"/>
  <c r="Y272" i="81"/>
  <c r="AN248" i="81"/>
  <c r="AO248" i="81" s="1"/>
  <c r="AP248" i="81" s="1"/>
  <c r="AN191" i="81"/>
  <c r="AO191" i="81" s="1"/>
  <c r="AP191" i="81" s="1"/>
  <c r="AN12" i="81"/>
  <c r="AO12" i="81" s="1"/>
  <c r="AP12" i="81" s="1"/>
  <c r="AN170" i="81"/>
  <c r="AO170" i="81" s="1"/>
  <c r="AP170" i="81" s="1"/>
  <c r="Y246" i="81"/>
  <c r="AA246" i="81" s="1"/>
  <c r="AK246" i="81" s="1"/>
  <c r="Q172" i="81"/>
  <c r="Y702" i="81"/>
  <c r="AA702" i="81" s="1"/>
  <c r="AK702" i="81" s="1"/>
  <c r="Q605" i="81"/>
  <c r="Y500" i="81"/>
  <c r="AA500" i="81" s="1"/>
  <c r="AK500" i="81" s="1"/>
  <c r="Q554" i="81"/>
  <c r="R554" i="81" s="1"/>
  <c r="Q515" i="81"/>
  <c r="Y532" i="81"/>
  <c r="Q537" i="81"/>
  <c r="R537" i="81" s="1"/>
  <c r="Y452" i="81"/>
  <c r="AA452" i="81" s="1"/>
  <c r="AK452" i="81" s="1"/>
  <c r="Y355" i="81"/>
  <c r="AA355" i="81" s="1"/>
  <c r="AK355" i="81" s="1"/>
  <c r="Y435" i="81"/>
  <c r="AA435" i="81" s="1"/>
  <c r="AK435" i="81" s="1"/>
  <c r="Y658" i="81"/>
  <c r="AA658" i="81" s="1"/>
  <c r="AK658" i="81" s="1"/>
  <c r="AN247" i="81"/>
  <c r="AO247" i="81" s="1"/>
  <c r="AP247" i="81" s="1"/>
  <c r="Y5" i="81"/>
  <c r="AA5" i="81" s="1"/>
  <c r="AK5" i="81" s="1"/>
  <c r="Y233" i="81"/>
  <c r="AA233" i="81" s="1"/>
  <c r="AK233" i="81" s="1"/>
  <c r="AN88" i="81"/>
  <c r="Q104" i="81"/>
  <c r="Q169" i="81"/>
  <c r="R169" i="81" s="1"/>
  <c r="AN695" i="81"/>
  <c r="AO695" i="81" s="1"/>
  <c r="AP695" i="81" s="1"/>
  <c r="Q603" i="81"/>
  <c r="R603" i="81" s="1"/>
  <c r="Y578" i="81"/>
  <c r="AA578" i="81" s="1"/>
  <c r="AK578" i="81" s="1"/>
  <c r="Y447" i="81"/>
  <c r="AA447" i="81" s="1"/>
  <c r="AK447" i="81" s="1"/>
  <c r="Y568" i="81"/>
  <c r="Q460" i="81"/>
  <c r="R460" i="81" s="1"/>
  <c r="Q495" i="81"/>
  <c r="R495" i="81" s="1"/>
  <c r="Y556" i="81"/>
  <c r="AN359" i="81"/>
  <c r="AO359" i="81" s="1"/>
  <c r="AP359" i="81" s="1"/>
  <c r="AN657" i="81"/>
  <c r="Q59" i="81"/>
  <c r="Q38" i="81"/>
  <c r="Q159" i="81"/>
  <c r="R159" i="81" s="1"/>
  <c r="Q140" i="81"/>
  <c r="R140" i="81" s="1"/>
  <c r="Y183" i="81"/>
  <c r="AA183" i="81" s="1"/>
  <c r="AK183" i="81" s="1"/>
  <c r="Y202" i="81"/>
  <c r="AA202" i="81" s="1"/>
  <c r="AK202" i="81" s="1"/>
  <c r="Y758" i="81"/>
  <c r="Y596" i="81"/>
  <c r="Y529" i="81"/>
  <c r="AA529" i="81" s="1"/>
  <c r="AK529" i="81" s="1"/>
  <c r="AN563" i="81"/>
  <c r="AO563" i="81" s="1"/>
  <c r="AP563" i="81" s="1"/>
  <c r="Y489" i="81"/>
  <c r="Y539" i="81"/>
  <c r="AA539" i="81" s="1"/>
  <c r="AK539" i="81" s="1"/>
  <c r="AN550" i="81"/>
  <c r="AO550" i="81" s="1"/>
  <c r="AP550" i="81" s="1"/>
  <c r="Y399" i="81"/>
  <c r="AA399" i="81" s="1"/>
  <c r="AK399" i="81" s="1"/>
  <c r="Q662" i="81"/>
  <c r="R662" i="81" s="1"/>
  <c r="AN785" i="81"/>
  <c r="AO785" i="81" s="1"/>
  <c r="AP785" i="81" s="1"/>
  <c r="Q11" i="81"/>
  <c r="AN150" i="81"/>
  <c r="AO150" i="81" s="1"/>
  <c r="AP150" i="81" s="1"/>
  <c r="AN134" i="81"/>
  <c r="AO134" i="81" s="1"/>
  <c r="AP134" i="81" s="1"/>
  <c r="Q77" i="81"/>
  <c r="Q168" i="81"/>
  <c r="Y27" i="81"/>
  <c r="Q295" i="81"/>
  <c r="R295" i="81" s="1"/>
  <c r="AN564" i="81"/>
  <c r="AO564" i="81" s="1"/>
  <c r="AP564" i="81" s="1"/>
  <c r="Y548" i="81"/>
  <c r="AA548" i="81" s="1"/>
  <c r="AK548" i="81" s="1"/>
  <c r="Y558" i="81"/>
  <c r="AA558" i="81" s="1"/>
  <c r="AK558" i="81" s="1"/>
  <c r="Y543" i="81"/>
  <c r="AA543" i="81" s="1"/>
  <c r="AK543" i="81" s="1"/>
  <c r="Y555" i="81"/>
  <c r="AA555" i="81" s="1"/>
  <c r="AK555" i="81" s="1"/>
  <c r="Q431" i="81"/>
  <c r="R431" i="81" s="1"/>
  <c r="Y425" i="81"/>
  <c r="AN433" i="81"/>
  <c r="Y10" i="81"/>
  <c r="AA10" i="81" s="1"/>
  <c r="AK10" i="81" s="1"/>
  <c r="Y263" i="81"/>
  <c r="AA263" i="81" s="1"/>
  <c r="AK263" i="81" s="1"/>
  <c r="Y13" i="81"/>
  <c r="AA13" i="81" s="1"/>
  <c r="AK13" i="81" s="1"/>
  <c r="Y37" i="81"/>
  <c r="AA37" i="81" s="1"/>
  <c r="AK37" i="81" s="1"/>
  <c r="Y195" i="81"/>
  <c r="AA195" i="81" s="1"/>
  <c r="AK195" i="81" s="1"/>
  <c r="Y313" i="81"/>
  <c r="AA313" i="81" s="1"/>
  <c r="AK313" i="81" s="1"/>
  <c r="Q180" i="81"/>
  <c r="R180" i="81" s="1"/>
  <c r="Y306" i="81"/>
  <c r="AA306" i="81" s="1"/>
  <c r="AK306" i="81" s="1"/>
  <c r="Q235" i="81"/>
  <c r="R235" i="81" s="1"/>
  <c r="AN536" i="81"/>
  <c r="Y516" i="81"/>
  <c r="AN700" i="81"/>
  <c r="AO700" i="81" s="1"/>
  <c r="AP700" i="81" s="1"/>
  <c r="AN497" i="81"/>
  <c r="AO497" i="81" s="1"/>
  <c r="AP497" i="81" s="1"/>
  <c r="Y566" i="81"/>
  <c r="Q156" i="81"/>
  <c r="R156" i="81" s="1"/>
  <c r="Q191" i="81"/>
  <c r="R191" i="81" s="1"/>
  <c r="AN658" i="81"/>
  <c r="AO658" i="81" s="1"/>
  <c r="AP658" i="81" s="1"/>
  <c r="AN603" i="81"/>
  <c r="AO603" i="81" s="1"/>
  <c r="AP603" i="81" s="1"/>
  <c r="AN460" i="81"/>
  <c r="AO460" i="81" s="1"/>
  <c r="AP460" i="81" s="1"/>
  <c r="Q596" i="81"/>
  <c r="Q489" i="81"/>
  <c r="AN548" i="81"/>
  <c r="AO548" i="81" s="1"/>
  <c r="AP548" i="81" s="1"/>
  <c r="AN13" i="81"/>
  <c r="AO13" i="81" s="1"/>
  <c r="AP13" i="81" s="1"/>
  <c r="AN195" i="81"/>
  <c r="AO195" i="81" s="1"/>
  <c r="AP195" i="81" s="1"/>
  <c r="Y235" i="81"/>
  <c r="AA235" i="81" s="1"/>
  <c r="AK235" i="81" s="1"/>
  <c r="AO456" i="81" l="1"/>
  <c r="AP456" i="81" s="1"/>
  <c r="AO267" i="81"/>
  <c r="AP267" i="81" s="1"/>
  <c r="AO520" i="81"/>
  <c r="AP520" i="81" s="1"/>
  <c r="R103" i="81"/>
  <c r="AO494" i="81"/>
  <c r="AP494" i="81" s="1"/>
  <c r="R561" i="81"/>
  <c r="AA12" i="81"/>
  <c r="AK12" i="81" s="1"/>
  <c r="AA143" i="81"/>
  <c r="AK143" i="81" s="1"/>
  <c r="AA483" i="81"/>
  <c r="AK483" i="81" s="1"/>
  <c r="AA425" i="81"/>
  <c r="AK425" i="81" s="1"/>
  <c r="AO198" i="81"/>
  <c r="AP198" i="81" s="1"/>
  <c r="AO298" i="81"/>
  <c r="AP298" i="81" s="1"/>
  <c r="R336" i="81"/>
  <c r="AO508" i="81"/>
  <c r="AP508" i="81" s="1"/>
  <c r="R496" i="81"/>
  <c r="AO57" i="81"/>
  <c r="AP57" i="81" s="1"/>
  <c r="AA54" i="81"/>
  <c r="AK54" i="81" s="1"/>
  <c r="R745" i="81"/>
  <c r="AA358" i="81"/>
  <c r="AK358" i="81" s="1"/>
  <c r="AA745" i="81"/>
  <c r="AK745" i="81" s="1"/>
  <c r="AO5" i="81"/>
  <c r="AP5" i="81" s="1"/>
  <c r="AA405" i="81"/>
  <c r="AK405" i="81" s="1"/>
  <c r="AA498" i="81"/>
  <c r="AK498" i="81" s="1"/>
  <c r="R479" i="81"/>
  <c r="AA258" i="81"/>
  <c r="AK258" i="81" s="1"/>
  <c r="AA657" i="81"/>
  <c r="AK657" i="81" s="1"/>
  <c r="AO481" i="81"/>
  <c r="AP481" i="81" s="1"/>
  <c r="R442" i="81"/>
  <c r="AA696" i="81"/>
  <c r="AK696" i="81" s="1"/>
  <c r="AO561" i="81"/>
  <c r="AP561" i="81" s="1"/>
  <c r="AA494" i="81"/>
  <c r="AK494" i="81" s="1"/>
  <c r="AO496" i="81"/>
  <c r="AP496" i="81" s="1"/>
  <c r="AO435" i="81"/>
  <c r="AP435" i="81" s="1"/>
  <c r="R519" i="81"/>
  <c r="AO235" i="81"/>
  <c r="AP235" i="81" s="1"/>
  <c r="R399" i="81"/>
  <c r="AA267" i="81"/>
  <c r="AK267" i="81" s="1"/>
  <c r="AO54" i="81"/>
  <c r="AP54" i="81" s="1"/>
  <c r="R500" i="81"/>
  <c r="AO446" i="81"/>
  <c r="AP446" i="81" s="1"/>
  <c r="AA481" i="81"/>
  <c r="AK481" i="81" s="1"/>
  <c r="R114" i="81"/>
  <c r="R12" i="81"/>
  <c r="AO89" i="81"/>
  <c r="AP89" i="81" s="1"/>
  <c r="AO103" i="81"/>
  <c r="AP103" i="81" s="1"/>
  <c r="R267" i="81"/>
  <c r="R520" i="81"/>
  <c r="AO143" i="81"/>
  <c r="AP143" i="81" s="1"/>
  <c r="AO258" i="81"/>
  <c r="AP258" i="81" s="1"/>
  <c r="AO452" i="81"/>
  <c r="AP452" i="81" s="1"/>
  <c r="R658" i="81"/>
  <c r="AA536" i="81"/>
  <c r="AK536" i="81" s="1"/>
  <c r="AA516" i="81"/>
  <c r="AK516" i="81" s="1"/>
  <c r="AO573" i="81"/>
  <c r="AP573" i="81" s="1"/>
  <c r="AA527" i="81"/>
  <c r="AK527" i="81" s="1"/>
  <c r="R494" i="81"/>
  <c r="AO166" i="81"/>
  <c r="AP166" i="81" s="1"/>
  <c r="AA120" i="81"/>
  <c r="AK120" i="81" s="1"/>
  <c r="AO188" i="81"/>
  <c r="AP188" i="81" s="1"/>
  <c r="R550" i="81"/>
  <c r="R457" i="81"/>
  <c r="AO498" i="81"/>
  <c r="AP498" i="81" s="1"/>
  <c r="AO490" i="81"/>
  <c r="AP490" i="81" s="1"/>
  <c r="AA647" i="81"/>
  <c r="AK647" i="81" s="1"/>
  <c r="R298" i="81"/>
  <c r="R448" i="81"/>
  <c r="AO26" i="81"/>
  <c r="AP26" i="81" s="1"/>
  <c r="AA716" i="81"/>
  <c r="AK716" i="81" s="1"/>
  <c r="R26" i="81"/>
  <c r="AA103" i="81"/>
  <c r="AK103" i="81" s="1"/>
  <c r="R73" i="81"/>
  <c r="R160" i="81"/>
  <c r="AA458" i="81"/>
  <c r="AK458" i="81" s="1"/>
  <c r="AA652" i="81"/>
  <c r="AK652" i="81" s="1"/>
  <c r="AA724" i="81"/>
  <c r="AK724" i="81" s="1"/>
  <c r="AA27" i="81"/>
  <c r="AK27" i="81" s="1"/>
  <c r="AO104" i="81"/>
  <c r="AP104" i="81" s="1"/>
  <c r="AA437" i="81"/>
  <c r="AK437" i="81" s="1"/>
  <c r="R181" i="81"/>
  <c r="AO499" i="81"/>
  <c r="AP499" i="81" s="1"/>
  <c r="AO461" i="81"/>
  <c r="AP461" i="81" s="1"/>
  <c r="AO181" i="81"/>
  <c r="AP181" i="81" s="1"/>
  <c r="AA283" i="81"/>
  <c r="AK283" i="81" s="1"/>
  <c r="R102" i="81"/>
  <c r="R650" i="81"/>
  <c r="AA480" i="81"/>
  <c r="AK480" i="81" s="1"/>
  <c r="AA453" i="81"/>
  <c r="AK453" i="81" s="1"/>
  <c r="AO542" i="81"/>
  <c r="AP542" i="81" s="1"/>
  <c r="AO28" i="81"/>
  <c r="AP28" i="81" s="1"/>
  <c r="R505" i="81"/>
  <c r="R27" i="81"/>
  <c r="R556" i="81"/>
  <c r="R758" i="81"/>
  <c r="AO9" i="81"/>
  <c r="AP9" i="81" s="1"/>
  <c r="AO168" i="81"/>
  <c r="AP168" i="81" s="1"/>
  <c r="AA298" i="81"/>
  <c r="AK298" i="81" s="1"/>
  <c r="R792" i="81"/>
  <c r="AA792" i="81"/>
  <c r="AK792" i="81" s="1"/>
  <c r="AO792" i="81"/>
  <c r="AP792" i="81" s="1"/>
  <c r="AA272" i="81"/>
  <c r="AK272" i="81" s="1"/>
  <c r="R536" i="81"/>
  <c r="R716" i="81"/>
  <c r="AA490" i="81"/>
  <c r="AK490" i="81" s="1"/>
  <c r="AA695" i="81"/>
  <c r="AK695" i="81" s="1"/>
  <c r="AO501" i="81"/>
  <c r="AP501" i="81" s="1"/>
  <c r="AO425" i="81"/>
  <c r="AP425" i="81" s="1"/>
  <c r="AA30" i="81"/>
  <c r="AK30" i="81" s="1"/>
  <c r="AA89" i="81"/>
  <c r="AK89" i="81" s="1"/>
  <c r="AO525" i="81"/>
  <c r="AP525" i="81" s="1"/>
  <c r="AO405" i="81"/>
  <c r="AP405" i="81" s="1"/>
  <c r="AO430" i="81"/>
  <c r="AP430" i="81" s="1"/>
  <c r="R30" i="81"/>
  <c r="AA188" i="81"/>
  <c r="AK188" i="81" s="1"/>
  <c r="AO519" i="81"/>
  <c r="AP519" i="81" s="1"/>
  <c r="R168" i="81"/>
  <c r="R172" i="81"/>
  <c r="R430" i="81"/>
  <c r="R735" i="81"/>
  <c r="AO114" i="81"/>
  <c r="AP114" i="81" s="1"/>
  <c r="AA573" i="81"/>
  <c r="AK573" i="81" s="1"/>
  <c r="AO121" i="81"/>
  <c r="AP121" i="81" s="1"/>
  <c r="R695" i="81"/>
  <c r="AO30" i="81"/>
  <c r="AP30" i="81" s="1"/>
  <c r="R498" i="81"/>
  <c r="AA725" i="81"/>
  <c r="AK725" i="81" s="1"/>
  <c r="AO653" i="81"/>
  <c r="AP653" i="81" s="1"/>
  <c r="AO605" i="81"/>
  <c r="AP605" i="81" s="1"/>
  <c r="AO167" i="81"/>
  <c r="AP167" i="81" s="1"/>
  <c r="AO567" i="81"/>
  <c r="AP567" i="81" s="1"/>
  <c r="AO187" i="81"/>
  <c r="AP187" i="81" s="1"/>
  <c r="AO725" i="81"/>
  <c r="AP725" i="81" s="1"/>
  <c r="AA88" i="81"/>
  <c r="AK88" i="81" s="1"/>
  <c r="AA172" i="81"/>
  <c r="AK172" i="81" s="1"/>
  <c r="R481" i="81"/>
  <c r="R88" i="81"/>
  <c r="AO96" i="81"/>
  <c r="AP96" i="81" s="1"/>
  <c r="R471" i="81"/>
  <c r="AO581" i="81"/>
  <c r="AP581" i="81" s="1"/>
  <c r="R647" i="81"/>
  <c r="R581" i="81"/>
  <c r="R143" i="81"/>
  <c r="AA581" i="81"/>
  <c r="AK581" i="81" s="1"/>
  <c r="AA249" i="81"/>
  <c r="AK249" i="81" s="1"/>
  <c r="AA479" i="81"/>
  <c r="AK479" i="81" s="1"/>
  <c r="AO172" i="81"/>
  <c r="AP172" i="81" s="1"/>
  <c r="R425" i="81"/>
  <c r="AA168" i="81"/>
  <c r="AK168" i="81" s="1"/>
  <c r="AO272" i="81"/>
  <c r="AP272" i="81" s="1"/>
  <c r="AO88" i="81"/>
  <c r="AP88" i="81" s="1"/>
  <c r="AO536" i="81"/>
  <c r="AP536" i="81" s="1"/>
  <c r="AA489" i="81"/>
  <c r="AK489" i="81" s="1"/>
  <c r="AA568" i="81"/>
  <c r="AK568" i="81" s="1"/>
  <c r="AO516" i="81"/>
  <c r="AP516" i="81" s="1"/>
  <c r="R272" i="81"/>
  <c r="R490" i="81"/>
  <c r="AA426" i="81"/>
  <c r="AK426" i="81" s="1"/>
  <c r="R508" i="81"/>
  <c r="AO59" i="81"/>
  <c r="AP59" i="81" s="1"/>
  <c r="R249" i="81"/>
  <c r="AA114" i="81"/>
  <c r="AK114" i="81" s="1"/>
  <c r="AO249" i="81"/>
  <c r="AP249" i="81" s="1"/>
  <c r="AA166" i="81"/>
  <c r="AK166" i="81" s="1"/>
  <c r="AO515" i="81"/>
  <c r="AP515" i="81" s="1"/>
  <c r="AA735" i="81"/>
  <c r="AK735" i="81" s="1"/>
  <c r="AA519" i="81"/>
  <c r="AK519" i="81" s="1"/>
  <c r="AO489" i="81"/>
  <c r="AP489" i="81" s="1"/>
  <c r="AO735" i="81"/>
  <c r="AP735" i="81" s="1"/>
  <c r="AO716" i="81"/>
  <c r="AP716" i="81" s="1"/>
  <c r="R489" i="81"/>
  <c r="R515" i="81"/>
  <c r="AO696" i="81"/>
  <c r="AP696" i="81" s="1"/>
  <c r="R725" i="81"/>
  <c r="R501" i="81"/>
  <c r="R657" i="81"/>
  <c r="R573" i="81"/>
  <c r="AA501" i="81"/>
  <c r="AK501" i="81" s="1"/>
  <c r="AA471" i="81"/>
  <c r="AK471" i="81" s="1"/>
  <c r="R405" i="81"/>
  <c r="R59" i="81"/>
  <c r="AO426" i="81"/>
  <c r="AP426" i="81" s="1"/>
  <c r="AO568" i="81"/>
  <c r="AP568" i="81" s="1"/>
  <c r="AA515" i="81"/>
  <c r="AK515" i="81" s="1"/>
  <c r="R121" i="81"/>
  <c r="R516" i="81"/>
  <c r="AO647" i="81"/>
  <c r="AP647" i="81" s="1"/>
  <c r="R568" i="81"/>
  <c r="R198" i="81"/>
  <c r="AA121" i="81"/>
  <c r="AK121" i="81" s="1"/>
  <c r="AO373" i="81"/>
  <c r="AP373" i="81" s="1"/>
  <c r="R373" i="81"/>
  <c r="AA430" i="81"/>
  <c r="AK430" i="81" s="1"/>
  <c r="AA525" i="81"/>
  <c r="AK525" i="81" s="1"/>
  <c r="AO607" i="81"/>
  <c r="AP607" i="81" s="1"/>
  <c r="AO657" i="81"/>
  <c r="AP657" i="81" s="1"/>
  <c r="AA198" i="81"/>
  <c r="AK198" i="81" s="1"/>
  <c r="AA336" i="81"/>
  <c r="AK336" i="81" s="1"/>
  <c r="AA359" i="81"/>
  <c r="AK359" i="81" s="1"/>
  <c r="AO471" i="81"/>
  <c r="AP471" i="81" s="1"/>
  <c r="R359" i="81"/>
  <c r="AA373" i="81"/>
  <c r="AK373" i="81" s="1"/>
  <c r="R426" i="81"/>
  <c r="AA96" i="81"/>
  <c r="AK96" i="81" s="1"/>
  <c r="R525" i="81"/>
  <c r="AO336" i="81"/>
  <c r="AP336" i="81" s="1"/>
  <c r="R96" i="81"/>
  <c r="AO479" i="81"/>
  <c r="AP479" i="81" s="1"/>
  <c r="R89" i="81"/>
  <c r="R166" i="81"/>
  <c r="AA59" i="81"/>
  <c r="AK59" i="81" s="1"/>
  <c r="R696" i="81"/>
  <c r="R607" i="81"/>
  <c r="AO437" i="81"/>
  <c r="AP437" i="81" s="1"/>
  <c r="R167" i="81"/>
  <c r="AA61" i="81"/>
  <c r="AK61" i="81" s="1"/>
  <c r="R28" i="81"/>
  <c r="R165" i="81"/>
  <c r="R605" i="81"/>
  <c r="R34" i="81"/>
  <c r="R174" i="81"/>
  <c r="AO464" i="81"/>
  <c r="AP464" i="81" s="1"/>
  <c r="AO713" i="81"/>
  <c r="AP713" i="81" s="1"/>
  <c r="R187" i="81"/>
  <c r="AA713" i="81"/>
  <c r="AK713" i="81" s="1"/>
  <c r="AA642" i="81"/>
  <c r="AK642" i="81" s="1"/>
  <c r="AA566" i="81"/>
  <c r="AK566" i="81" s="1"/>
  <c r="R104" i="81"/>
  <c r="AO11" i="81"/>
  <c r="AP11" i="81" s="1"/>
  <c r="AA104" i="81"/>
  <c r="AK104" i="81" s="1"/>
  <c r="R61" i="81"/>
  <c r="AO650" i="81"/>
  <c r="AP650" i="81" s="1"/>
  <c r="AA9" i="81"/>
  <c r="AK9" i="81" s="1"/>
  <c r="AA167" i="81"/>
  <c r="AK167" i="81" s="1"/>
  <c r="AO488" i="81"/>
  <c r="AP488" i="81" s="1"/>
  <c r="AO546" i="81"/>
  <c r="AP546" i="81" s="1"/>
  <c r="AA197" i="81"/>
  <c r="AK197" i="81" s="1"/>
  <c r="R74" i="81"/>
  <c r="R453" i="81"/>
  <c r="R473" i="81"/>
  <c r="R93" i="81"/>
  <c r="R653" i="81"/>
  <c r="R283" i="81"/>
  <c r="AO38" i="81"/>
  <c r="AP38" i="81" s="1"/>
  <c r="AA653" i="81"/>
  <c r="AK653" i="81" s="1"/>
  <c r="R724" i="81"/>
  <c r="AO482" i="81"/>
  <c r="AP482" i="81" s="1"/>
  <c r="AO502" i="81"/>
  <c r="AP502" i="81" s="1"/>
  <c r="AA532" i="81"/>
  <c r="AK532" i="81" s="1"/>
  <c r="R428" i="81"/>
  <c r="AO86" i="81"/>
  <c r="AP86" i="81" s="1"/>
  <c r="AO77" i="81"/>
  <c r="AP77" i="81" s="1"/>
  <c r="AA698" i="81"/>
  <c r="AK698" i="81" s="1"/>
  <c r="R195" i="81"/>
  <c r="AO138" i="81"/>
  <c r="AP138" i="81" s="1"/>
  <c r="AO171" i="81"/>
  <c r="AP171" i="81" s="1"/>
  <c r="AO268" i="81"/>
  <c r="AP268" i="81" s="1"/>
  <c r="R440" i="81"/>
  <c r="AO758" i="81"/>
  <c r="AP758" i="81" s="1"/>
  <c r="AA342" i="81"/>
  <c r="AK342" i="81" s="1"/>
  <c r="AO74" i="81"/>
  <c r="AP74" i="81" s="1"/>
  <c r="R542" i="81"/>
  <c r="R344" i="81"/>
  <c r="AO505" i="81"/>
  <c r="AP505" i="81" s="1"/>
  <c r="AA181" i="81"/>
  <c r="AK181" i="81" s="1"/>
  <c r="AA546" i="81"/>
  <c r="AK546" i="81" s="1"/>
  <c r="AA74" i="81"/>
  <c r="AK74" i="81" s="1"/>
  <c r="R545" i="81"/>
  <c r="AO165" i="81"/>
  <c r="AP165" i="81" s="1"/>
  <c r="AA577" i="81"/>
  <c r="AK577" i="81" s="1"/>
  <c r="R173" i="81"/>
  <c r="AO34" i="81"/>
  <c r="AP34" i="81" s="1"/>
  <c r="R566" i="81"/>
  <c r="AO642" i="81"/>
  <c r="AP642" i="81" s="1"/>
  <c r="R11" i="81"/>
  <c r="AA650" i="81"/>
  <c r="AK650" i="81" s="1"/>
  <c r="R437" i="81"/>
  <c r="AO174" i="81"/>
  <c r="AP174" i="81" s="1"/>
  <c r="AA499" i="81"/>
  <c r="AK499" i="81" s="1"/>
  <c r="AO652" i="81"/>
  <c r="AP652" i="81" s="1"/>
  <c r="AA464" i="81"/>
  <c r="AK464" i="81" s="1"/>
  <c r="R713" i="81"/>
  <c r="AA173" i="81"/>
  <c r="AK173" i="81" s="1"/>
  <c r="AO566" i="81"/>
  <c r="AP566" i="81" s="1"/>
  <c r="AO473" i="81"/>
  <c r="AP473" i="81" s="1"/>
  <c r="AO556" i="81"/>
  <c r="AP556" i="81" s="1"/>
  <c r="AA187" i="81"/>
  <c r="AK187" i="81" s="1"/>
  <c r="AO577" i="81"/>
  <c r="AP577" i="81" s="1"/>
  <c r="AO262" i="81"/>
  <c r="AP262" i="81" s="1"/>
  <c r="AA473" i="81"/>
  <c r="AK473" i="81" s="1"/>
  <c r="AO233" i="81"/>
  <c r="AP233" i="81" s="1"/>
  <c r="R609" i="81"/>
  <c r="AA605" i="81"/>
  <c r="AK605" i="81" s="1"/>
  <c r="AA38" i="81"/>
  <c r="AK38" i="81" s="1"/>
  <c r="AA11" i="81"/>
  <c r="AK11" i="81" s="1"/>
  <c r="AO545" i="81"/>
  <c r="AP545" i="81" s="1"/>
  <c r="AO61" i="81"/>
  <c r="AP61" i="81" s="1"/>
  <c r="AO342" i="81"/>
  <c r="AP342" i="81" s="1"/>
  <c r="AO93" i="81"/>
  <c r="AP93" i="81" s="1"/>
  <c r="AA545" i="81"/>
  <c r="AK545" i="81" s="1"/>
  <c r="AO197" i="81"/>
  <c r="AP197" i="81" s="1"/>
  <c r="AO724" i="81"/>
  <c r="AP724" i="81" s="1"/>
  <c r="AO283" i="81"/>
  <c r="AP283" i="81" s="1"/>
  <c r="R652" i="81"/>
  <c r="R567" i="81"/>
  <c r="R197" i="81"/>
  <c r="AA505" i="81"/>
  <c r="AK505" i="81" s="1"/>
  <c r="R262" i="81"/>
  <c r="AA93" i="81"/>
  <c r="AK93" i="81" s="1"/>
  <c r="R524" i="81"/>
  <c r="AO609" i="81"/>
  <c r="AP609" i="81" s="1"/>
  <c r="AA758" i="81"/>
  <c r="AK758" i="81" s="1"/>
  <c r="AO27" i="81"/>
  <c r="AP27" i="81" s="1"/>
  <c r="AO102" i="81"/>
  <c r="AP102" i="81" s="1"/>
  <c r="AO480" i="81"/>
  <c r="AP480" i="81" s="1"/>
  <c r="AA344" i="81"/>
  <c r="AK344" i="81" s="1"/>
  <c r="AA262" i="81"/>
  <c r="AK262" i="81" s="1"/>
  <c r="R546" i="81"/>
  <c r="R499" i="81"/>
  <c r="AA102" i="81"/>
  <c r="AK102" i="81" s="1"/>
  <c r="AA461" i="81"/>
  <c r="AK461" i="81" s="1"/>
  <c r="AO344" i="81"/>
  <c r="AP344" i="81" s="1"/>
  <c r="R461" i="81"/>
  <c r="R38" i="81"/>
  <c r="AA556" i="81"/>
  <c r="AK556" i="81" s="1"/>
  <c r="R488" i="81"/>
  <c r="AA542" i="81"/>
  <c r="AK542" i="81" s="1"/>
  <c r="AA488" i="81"/>
  <c r="AK488" i="81" s="1"/>
  <c r="R480" i="81"/>
  <c r="R464" i="81"/>
  <c r="AA28" i="81"/>
  <c r="AK28" i="81" s="1"/>
  <c r="AA174" i="81"/>
  <c r="AK174" i="81" s="1"/>
  <c r="AO453" i="81"/>
  <c r="AP453" i="81" s="1"/>
  <c r="AA165" i="81"/>
  <c r="AK165" i="81" s="1"/>
  <c r="R577" i="81"/>
  <c r="R9" i="81"/>
  <c r="R80" i="81"/>
  <c r="AO557" i="81"/>
  <c r="AP557" i="81" s="1"/>
  <c r="AA433" i="81"/>
  <c r="AK433" i="81" s="1"/>
  <c r="R71" i="81"/>
  <c r="R497" i="81"/>
  <c r="AO703" i="81"/>
  <c r="AP703" i="81" s="1"/>
  <c r="R276" i="81"/>
  <c r="AA604" i="81"/>
  <c r="AK604" i="81" s="1"/>
  <c r="R43" i="81"/>
  <c r="AO443" i="81"/>
  <c r="AP443" i="81" s="1"/>
  <c r="AO340" i="81"/>
  <c r="AP340" i="81" s="1"/>
  <c r="AA450" i="81"/>
  <c r="AK450" i="81" s="1"/>
  <c r="R100" i="81"/>
  <c r="R728" i="81"/>
  <c r="AO491" i="81"/>
  <c r="AP491" i="81" s="1"/>
  <c r="AA703" i="81"/>
  <c r="AK703" i="81" s="1"/>
  <c r="AO355" i="81"/>
  <c r="AP355" i="81" s="1"/>
  <c r="R248" i="81"/>
  <c r="R513" i="81"/>
  <c r="AA243" i="81"/>
  <c r="AK243" i="81" s="1"/>
  <c r="R355" i="81"/>
  <c r="AO71" i="81"/>
  <c r="AP71" i="81" s="1"/>
  <c r="AA684" i="81"/>
  <c r="AK684" i="81" s="1"/>
  <c r="AA226" i="81"/>
  <c r="AK226" i="81" s="1"/>
  <c r="AO633" i="81"/>
  <c r="AP633" i="81" s="1"/>
  <c r="AA648" i="81"/>
  <c r="AK648" i="81" s="1"/>
  <c r="AA443" i="81"/>
  <c r="AK443" i="81" s="1"/>
  <c r="AO284" i="81"/>
  <c r="AP284" i="81" s="1"/>
  <c r="R557" i="81"/>
  <c r="AO169" i="81"/>
  <c r="AP169" i="81" s="1"/>
  <c r="AO230" i="81"/>
  <c r="AP230" i="81" s="1"/>
  <c r="AO97" i="81"/>
  <c r="AP97" i="81" s="1"/>
  <c r="R347" i="81"/>
  <c r="R698" i="81"/>
  <c r="R433" i="81"/>
  <c r="R266" i="81"/>
  <c r="AA71" i="81"/>
  <c r="AK71" i="81" s="1"/>
  <c r="R340" i="81"/>
  <c r="AA171" i="81"/>
  <c r="AK171" i="81" s="1"/>
  <c r="R684" i="81"/>
  <c r="AA549" i="81"/>
  <c r="AK549" i="81" s="1"/>
  <c r="R553" i="81"/>
  <c r="AA662" i="81"/>
  <c r="AK662" i="81" s="1"/>
  <c r="AO596" i="81"/>
  <c r="AP596" i="81" s="1"/>
  <c r="R77" i="81"/>
  <c r="AA86" i="81"/>
  <c r="AK86" i="81" s="1"/>
  <c r="AO698" i="81"/>
  <c r="AP698" i="81" s="1"/>
  <c r="AA491" i="81"/>
  <c r="AK491" i="81" s="1"/>
  <c r="R268" i="81"/>
  <c r="R86" i="81"/>
  <c r="AO36" i="81"/>
  <c r="AP36" i="81" s="1"/>
  <c r="R604" i="81"/>
  <c r="AA43" i="81"/>
  <c r="AK43" i="81" s="1"/>
  <c r="AO52" i="81"/>
  <c r="AP52" i="81" s="1"/>
  <c r="AO276" i="81"/>
  <c r="AP276" i="81" s="1"/>
  <c r="AO433" i="81"/>
  <c r="AP433" i="81" s="1"/>
  <c r="AA526" i="81"/>
  <c r="AK526" i="81" s="1"/>
  <c r="AO662" i="81"/>
  <c r="AP662" i="81" s="1"/>
  <c r="AA230" i="81"/>
  <c r="AK230" i="81" s="1"/>
  <c r="AA266" i="81"/>
  <c r="AK266" i="81" s="1"/>
  <c r="AA248" i="81"/>
  <c r="AK248" i="81" s="1"/>
  <c r="AA513" i="81"/>
  <c r="AK513" i="81" s="1"/>
  <c r="AO532" i="81"/>
  <c r="AP532" i="81" s="1"/>
  <c r="AO513" i="81"/>
  <c r="AP513" i="81" s="1"/>
  <c r="AO684" i="81"/>
  <c r="AP684" i="81" s="1"/>
  <c r="AO226" i="81"/>
  <c r="AP226" i="81" s="1"/>
  <c r="R633" i="81"/>
  <c r="AA510" i="81"/>
  <c r="AK510" i="81" s="1"/>
  <c r="AA557" i="81"/>
  <c r="AK557" i="81" s="1"/>
  <c r="R226" i="81"/>
  <c r="AA502" i="81"/>
  <c r="AK502" i="81" s="1"/>
  <c r="R514" i="81"/>
  <c r="R230" i="81"/>
  <c r="AO458" i="81"/>
  <c r="AP458" i="81" s="1"/>
  <c r="AA169" i="81"/>
  <c r="AK169" i="81" s="1"/>
  <c r="AA582" i="81"/>
  <c r="AK582" i="81" s="1"/>
  <c r="R171" i="81"/>
  <c r="AA553" i="81"/>
  <c r="AK553" i="81" s="1"/>
  <c r="R41" i="81"/>
  <c r="AO440" i="81"/>
  <c r="AP440" i="81" s="1"/>
  <c r="R468" i="81"/>
  <c r="AO465" i="81"/>
  <c r="AP465" i="81" s="1"/>
  <c r="R703" i="81"/>
  <c r="AO243" i="81"/>
  <c r="AP243" i="81" s="1"/>
  <c r="R648" i="81"/>
  <c r="AO510" i="81"/>
  <c r="AP510" i="81" s="1"/>
  <c r="AA530" i="81"/>
  <c r="AK530" i="81" s="1"/>
  <c r="R530" i="81"/>
  <c r="AO549" i="81"/>
  <c r="AP549" i="81" s="1"/>
  <c r="AO526" i="81"/>
  <c r="AP526" i="81" s="1"/>
  <c r="AA276" i="81"/>
  <c r="AK276" i="81" s="1"/>
  <c r="AO661" i="81"/>
  <c r="AP661" i="81" s="1"/>
  <c r="R482" i="81"/>
  <c r="R459" i="81"/>
  <c r="AO266" i="81"/>
  <c r="AP266" i="81" s="1"/>
  <c r="R596" i="81"/>
  <c r="AA596" i="81"/>
  <c r="AK596" i="81" s="1"/>
  <c r="AO704" i="81"/>
  <c r="AP704" i="81" s="1"/>
  <c r="AO648" i="81"/>
  <c r="AP648" i="81" s="1"/>
  <c r="R157" i="81"/>
  <c r="R138" i="81"/>
  <c r="R510" i="81"/>
  <c r="AO530" i="81"/>
  <c r="AP530" i="81" s="1"/>
  <c r="AA704" i="81"/>
  <c r="AK704" i="81" s="1"/>
  <c r="AO553" i="81"/>
  <c r="AP553" i="81" s="1"/>
  <c r="AO43" i="81"/>
  <c r="AP43" i="81" s="1"/>
  <c r="AA157" i="81"/>
  <c r="AK157" i="81" s="1"/>
  <c r="AA154" i="81"/>
  <c r="AK154" i="81" s="1"/>
  <c r="R532" i="81"/>
  <c r="AA52" i="81"/>
  <c r="AK52" i="81" s="1"/>
  <c r="R700" i="81"/>
  <c r="AA428" i="81"/>
  <c r="AK428" i="81" s="1"/>
  <c r="R584" i="8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93" authorId="0" shapeId="0" xr:uid="{A1FB7DA1-3016-4A8D-9FE3-97AD4BA90EE8}">
      <text>
        <r>
          <rPr>
            <sz val="10"/>
            <color rgb="FF000000"/>
            <rFont val="游ゴシック"/>
            <family val="2"/>
            <scheme val="minor"/>
          </rPr>
          <t>HPの継続モデル
	-長牛明美</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C2D030-B0F0-4B22-8A5B-93DD24BF76C6}" keepAlive="1" name="クエリ - Table 0" description="ブック内の 'Table 0' クエリへの接続です。" type="5" refreshedVersion="8" background="1" saveData="1">
    <dbPr connection="Provider=Microsoft.Mashup.OleDb.1;Data Source=$Workbook$;Location=&quot;Table 0&quot;;Extended Properties=&quot;&quot;" command="SELECT * FROM [Table 0]"/>
  </connection>
  <connection id="2" xr16:uid="{AFF32AB2-749E-422A-BA37-9E2500035150}" keepAlive="1" name="クエリ - テーブル1" description="ブック内の 'テーブル1' クエリへの接続です。" type="5" refreshedVersion="0" background="1">
    <dbPr connection="Provider=Microsoft.Mashup.OleDb.1;Data Source=$Workbook$;Location=テーブル1;Extended Properties=&quot;&quot;" command="SELECT * FROM [テーブル1]"/>
  </connection>
</connections>
</file>

<file path=xl/sharedStrings.xml><?xml version="1.0" encoding="utf-8"?>
<sst xmlns="http://schemas.openxmlformats.org/spreadsheetml/2006/main" count="87002" uniqueCount="14346">
  <si>
    <t>CROSSCLIMATE 2</t>
  </si>
  <si>
    <t>送料</t>
    <phoneticPr fontId="18"/>
  </si>
  <si>
    <t>販売価格(Qoo10)</t>
  </si>
  <si>
    <t>供給原価</t>
  </si>
  <si>
    <t>手数料率</t>
  </si>
  <si>
    <t>在庫数量</t>
  </si>
  <si>
    <t>Seller ID</t>
  </si>
  <si>
    <t>Staff ID</t>
  </si>
  <si>
    <t>Staff所属</t>
  </si>
  <si>
    <t>在庫・発送</t>
  </si>
  <si>
    <t>一言コメント</t>
  </si>
  <si>
    <t>販売者情報表示</t>
  </si>
  <si>
    <t>-</t>
    <phoneticPr fontId="12"/>
  </si>
  <si>
    <t>PRIMACY4</t>
  </si>
  <si>
    <t>PRIMACY 4+</t>
  </si>
  <si>
    <t>PRIMACY SUV+</t>
  </si>
  <si>
    <t>CROSSCLIMATE SUV</t>
  </si>
  <si>
    <t>CROSSCLIMATE+</t>
  </si>
  <si>
    <t>CROSSCLIMATE 2 SUV</t>
  </si>
  <si>
    <t>REGNO GR-XII</t>
  </si>
  <si>
    <t>REGNO GRVII</t>
  </si>
  <si>
    <t>REGNO GR-Leggera</t>
  </si>
  <si>
    <t>ALENZA LX100</t>
  </si>
  <si>
    <t>LE MANS V</t>
  </si>
  <si>
    <t>ADVAN dB V552（並行）</t>
  </si>
  <si>
    <t>BluEarth-4S AW21（並行）</t>
  </si>
  <si>
    <t>Advan Fleva V701（並行）</t>
  </si>
  <si>
    <t xml:space="preserve"> </t>
    <phoneticPr fontId="12"/>
  </si>
  <si>
    <t>TRANPATH mp7</t>
  </si>
  <si>
    <t>販売価格</t>
  </si>
  <si>
    <t>提携割引価格</t>
    <phoneticPr fontId="12"/>
  </si>
  <si>
    <t>サイズ略</t>
  </si>
  <si>
    <t>225/50R17</t>
  </si>
  <si>
    <t>245/45R18</t>
  </si>
  <si>
    <t>235/40R18</t>
  </si>
  <si>
    <t>205/55R16</t>
  </si>
  <si>
    <t>215/45R17</t>
  </si>
  <si>
    <t>225/45R17</t>
  </si>
  <si>
    <t>225/40R18</t>
  </si>
  <si>
    <t>215/50R17</t>
  </si>
  <si>
    <t>225/45R18</t>
  </si>
  <si>
    <t>195/60R15</t>
  </si>
  <si>
    <t>185/65R15</t>
  </si>
  <si>
    <t>195/65R15</t>
  </si>
  <si>
    <t>195/55R16</t>
  </si>
  <si>
    <t>225/55R16</t>
  </si>
  <si>
    <t>195/60R16</t>
  </si>
  <si>
    <t>205/60R16</t>
  </si>
  <si>
    <t>215/60R16</t>
  </si>
  <si>
    <t>225/60R16</t>
  </si>
  <si>
    <t>205/65R16</t>
  </si>
  <si>
    <t>215/45R18</t>
  </si>
  <si>
    <t>225/55R17</t>
  </si>
  <si>
    <t>235/50R17</t>
  </si>
  <si>
    <t>235/50R18</t>
  </si>
  <si>
    <t>235/55R17</t>
  </si>
  <si>
    <t>235/60R16</t>
  </si>
  <si>
    <t>245/45R17</t>
  </si>
  <si>
    <t>245/45R19</t>
  </si>
  <si>
    <t>255/45R17</t>
  </si>
  <si>
    <t>255/45R18</t>
  </si>
  <si>
    <t>245/50R18</t>
  </si>
  <si>
    <t>205/45R17</t>
  </si>
  <si>
    <t>235/45R17</t>
  </si>
  <si>
    <t>205/50R17</t>
  </si>
  <si>
    <t>205/55R17</t>
  </si>
  <si>
    <t>215/55R17</t>
  </si>
  <si>
    <t>215/60R17</t>
  </si>
  <si>
    <t>225/60R17</t>
  </si>
  <si>
    <t>235/45R18</t>
  </si>
  <si>
    <t>215/55R18</t>
  </si>
  <si>
    <t>225/55R18</t>
  </si>
  <si>
    <t>235/55R18</t>
  </si>
  <si>
    <t>215/65R16</t>
  </si>
  <si>
    <t>225/65R17</t>
  </si>
  <si>
    <t>265/65R17</t>
  </si>
  <si>
    <t>235/60R18</t>
  </si>
  <si>
    <t>245/60R18</t>
  </si>
  <si>
    <t>225/55R19</t>
  </si>
  <si>
    <t>235/55R20</t>
  </si>
  <si>
    <t>225/50R18</t>
  </si>
  <si>
    <t>185/60R15</t>
  </si>
  <si>
    <t>215/55R16</t>
  </si>
  <si>
    <t>245/40R18</t>
  </si>
  <si>
    <t>225/60R18</t>
  </si>
  <si>
    <t>215/70R16</t>
  </si>
  <si>
    <t>165/70R14</t>
  </si>
  <si>
    <t>175/65R14</t>
  </si>
  <si>
    <t>175/70R14</t>
  </si>
  <si>
    <t>215/50R18</t>
  </si>
  <si>
    <t>265/60R18</t>
  </si>
  <si>
    <t>235/55R19</t>
  </si>
  <si>
    <t>245/45R20</t>
  </si>
  <si>
    <t>255/45R20</t>
  </si>
  <si>
    <t>275/40R20</t>
  </si>
  <si>
    <t>175/65R15</t>
  </si>
  <si>
    <t>215/45R16</t>
  </si>
  <si>
    <t>195/50R16</t>
  </si>
  <si>
    <t>185/55R16</t>
  </si>
  <si>
    <t>195/65R16</t>
  </si>
  <si>
    <t>255/35R19</t>
  </si>
  <si>
    <t>235/40R19</t>
  </si>
  <si>
    <t>235/50R19</t>
  </si>
  <si>
    <t>195/80R15</t>
  </si>
  <si>
    <t>155/65R14</t>
  </si>
  <si>
    <t>205/50R16</t>
  </si>
  <si>
    <t>245/40R19</t>
  </si>
  <si>
    <t>255/35R18</t>
  </si>
  <si>
    <t>225/45R19</t>
  </si>
  <si>
    <t>165/55R15</t>
  </si>
  <si>
    <t>165/60R15</t>
  </si>
  <si>
    <t>165/55R14</t>
  </si>
  <si>
    <t>185/70R14</t>
  </si>
  <si>
    <t>165/65R13</t>
  </si>
  <si>
    <t>165/65R14</t>
  </si>
  <si>
    <t>165/65R15</t>
  </si>
  <si>
    <t>175/60R16</t>
  </si>
  <si>
    <t>285/50R20</t>
  </si>
  <si>
    <t>185/60R16</t>
  </si>
  <si>
    <t>195/45R17</t>
  </si>
  <si>
    <t>215/35R18</t>
  </si>
  <si>
    <t>215/40R18</t>
  </si>
  <si>
    <t>275/35R19</t>
  </si>
  <si>
    <t>235/65R17</t>
  </si>
  <si>
    <t>225/40R19</t>
  </si>
  <si>
    <t>235/35R19</t>
  </si>
  <si>
    <t>245/35R19</t>
  </si>
  <si>
    <t>225/35R19</t>
  </si>
  <si>
    <t>245/40R20</t>
  </si>
  <si>
    <t>245/35R20</t>
  </si>
  <si>
    <t>275/35R20</t>
  </si>
  <si>
    <t>255/50R20</t>
  </si>
  <si>
    <t>255/35R20</t>
  </si>
  <si>
    <t>275/30R20</t>
  </si>
  <si>
    <t>245/35R21</t>
  </si>
  <si>
    <t>265/35R18</t>
  </si>
  <si>
    <t>275/35R18</t>
  </si>
  <si>
    <t>255/40R18</t>
  </si>
  <si>
    <t>275/30R19</t>
  </si>
  <si>
    <t>275/40R19</t>
  </si>
  <si>
    <t>255/50R19</t>
  </si>
  <si>
    <t>265/45R20</t>
  </si>
  <si>
    <t>275/45R20</t>
  </si>
  <si>
    <t>Pilot Sport 5（並行）</t>
  </si>
  <si>
    <t>E・PRIMACY</t>
  </si>
  <si>
    <t>PRIMACY 4+（並行）</t>
  </si>
  <si>
    <t>CROSSCLIMATE 2（並行）</t>
  </si>
  <si>
    <t>DIREZZA DZ102（並行）</t>
  </si>
  <si>
    <t>BluEarth-GT AE51（並行）</t>
  </si>
  <si>
    <t>BluEarth-XT AE61（並行）</t>
  </si>
  <si>
    <t>N</t>
  </si>
  <si>
    <t>https://kakaku.com/item/K0001421809/</t>
  </si>
  <si>
    <t/>
  </si>
  <si>
    <t>https://kakaku.com/item/K0001513082/</t>
  </si>
  <si>
    <t>https://kakaku.com/item/K0001370748/</t>
  </si>
  <si>
    <t>https://kakaku.com/item/K0001421808/</t>
  </si>
  <si>
    <t>https://kakaku.com/item/K0001370742/</t>
  </si>
  <si>
    <t>https://kakaku.com/item/K0001387095/</t>
  </si>
  <si>
    <t>aelx1002256517</t>
  </si>
  <si>
    <t>aelx1002355518</t>
  </si>
  <si>
    <t>re0042054517</t>
  </si>
  <si>
    <t>re0042055016</t>
  </si>
  <si>
    <t>re0042055516</t>
  </si>
  <si>
    <t>re0042154517</t>
  </si>
  <si>
    <t>re0042155517</t>
  </si>
  <si>
    <t>re0042254018</t>
  </si>
  <si>
    <t>re0042254517</t>
  </si>
  <si>
    <t>re0042254518</t>
  </si>
  <si>
    <t>re0042255017</t>
  </si>
  <si>
    <t>re0042354018</t>
  </si>
  <si>
    <t>re0042354517</t>
  </si>
  <si>
    <t>re0042454018</t>
  </si>
  <si>
    <t>re0042454019</t>
  </si>
  <si>
    <t>re0042454517</t>
  </si>
  <si>
    <t>re0042454518</t>
  </si>
  <si>
    <t>re0042553518</t>
  </si>
  <si>
    <t>ptenzas2254018imp</t>
  </si>
  <si>
    <t>ptenzas2254517imp</t>
  </si>
  <si>
    <t>ptenzas2254518imp</t>
  </si>
  <si>
    <t>ptenzas2454018imp</t>
  </si>
  <si>
    <t>grleggera1556514</t>
  </si>
  <si>
    <t>grleggera1655514</t>
  </si>
  <si>
    <t>grleggera1655515</t>
  </si>
  <si>
    <t>grv21956016</t>
  </si>
  <si>
    <t>grv21956515</t>
  </si>
  <si>
    <t>grv22055516</t>
  </si>
  <si>
    <t>grv22055517</t>
  </si>
  <si>
    <t>grv22056016</t>
  </si>
  <si>
    <t>grv2155517</t>
  </si>
  <si>
    <t>grv22156016</t>
  </si>
  <si>
    <t>grv22156017</t>
  </si>
  <si>
    <t>vrx31655515</t>
  </si>
  <si>
    <t>vrx31656514</t>
  </si>
  <si>
    <t>vrx31656515</t>
  </si>
  <si>
    <t>vrx31657014</t>
  </si>
  <si>
    <t>vrx31756514</t>
  </si>
  <si>
    <t>vrx31756515</t>
  </si>
  <si>
    <t>vrx31856015</t>
  </si>
  <si>
    <t>vrx31856515</t>
  </si>
  <si>
    <t>vrx31857014</t>
  </si>
  <si>
    <t>vrx31956515</t>
  </si>
  <si>
    <t>vrx32155517</t>
  </si>
  <si>
    <t>vrx32156016</t>
  </si>
  <si>
    <t>vrx32156017</t>
  </si>
  <si>
    <t>vrx32156516</t>
  </si>
  <si>
    <t>dmv32255518imp</t>
  </si>
  <si>
    <t>dmv32256017imp</t>
  </si>
  <si>
    <t>dmv32256018imp</t>
  </si>
  <si>
    <t>dmv32355518imp</t>
  </si>
  <si>
    <t>dmv32355520imp</t>
  </si>
  <si>
    <t>dmv32656018imp</t>
  </si>
  <si>
    <t>dmv32656517imp</t>
  </si>
  <si>
    <t>dmv32855020imp</t>
  </si>
  <si>
    <t>wm021856015</t>
  </si>
  <si>
    <t>wm022055516</t>
  </si>
  <si>
    <t>wm022056016</t>
  </si>
  <si>
    <t>wm022156016</t>
  </si>
  <si>
    <t>crosscsuv2255518</t>
  </si>
  <si>
    <t>cross21756515</t>
  </si>
  <si>
    <t>coss21855516</t>
  </si>
  <si>
    <t>cross21856015</t>
  </si>
  <si>
    <t>cross21856515</t>
  </si>
  <si>
    <t>cross21955016</t>
  </si>
  <si>
    <t>cross21955516</t>
  </si>
  <si>
    <t>coss21956016</t>
  </si>
  <si>
    <t>coss21956515</t>
  </si>
  <si>
    <t>coss21956516</t>
  </si>
  <si>
    <t>coss22054517</t>
  </si>
  <si>
    <t>cross22055017</t>
  </si>
  <si>
    <t>coss22055516</t>
  </si>
  <si>
    <t>coss22055517</t>
  </si>
  <si>
    <t>cross22056016</t>
  </si>
  <si>
    <t>coss22154516</t>
  </si>
  <si>
    <t>coss22154517</t>
  </si>
  <si>
    <t>coss22155017</t>
  </si>
  <si>
    <t>cross22155516</t>
  </si>
  <si>
    <t>coss22155517</t>
  </si>
  <si>
    <t>coss22156016</t>
  </si>
  <si>
    <t>coss22156017</t>
  </si>
  <si>
    <t>coss22156516</t>
  </si>
  <si>
    <t>coss22254018</t>
  </si>
  <si>
    <t>coss22254517</t>
  </si>
  <si>
    <t>cross22254518</t>
  </si>
  <si>
    <t>coss22255017</t>
  </si>
  <si>
    <t>coss22255516</t>
  </si>
  <si>
    <t>coss22255517</t>
  </si>
  <si>
    <t>coss22256017</t>
  </si>
  <si>
    <t>cross22354018</t>
  </si>
  <si>
    <t>coss22354019</t>
  </si>
  <si>
    <t>coss22354517</t>
  </si>
  <si>
    <t>coss22354518</t>
  </si>
  <si>
    <t>coss22355018</t>
  </si>
  <si>
    <t>coss22355019</t>
  </si>
  <si>
    <t>cross22355517</t>
  </si>
  <si>
    <t>coss22356018vol</t>
  </si>
  <si>
    <t>coss22454018</t>
  </si>
  <si>
    <t>cross22454518</t>
  </si>
  <si>
    <t>cross2suv2155018</t>
  </si>
  <si>
    <t>cross2suv2255018</t>
  </si>
  <si>
    <t>cross2suv2255519</t>
  </si>
  <si>
    <t>cross2suv2256517</t>
  </si>
  <si>
    <t>cross2suv2355519</t>
  </si>
  <si>
    <t>cross2suv2454520</t>
  </si>
  <si>
    <t>cross2suv2554520</t>
  </si>
  <si>
    <t>cross2suv2656018</t>
  </si>
  <si>
    <t>cross2suv2656517</t>
  </si>
  <si>
    <t>cross2suv2754020</t>
  </si>
  <si>
    <t>coss21956515imp</t>
  </si>
  <si>
    <t>coss22055516imp</t>
  </si>
  <si>
    <t>coss2205551694vimp</t>
  </si>
  <si>
    <t>coss22154517imp</t>
  </si>
  <si>
    <t>coss22254018imp</t>
  </si>
  <si>
    <t>coss22254517imp</t>
  </si>
  <si>
    <t>coss22254518imp</t>
  </si>
  <si>
    <t>coss22355518volimp</t>
  </si>
  <si>
    <t>coss22355519volimp</t>
  </si>
  <si>
    <t>coss22454018imp</t>
  </si>
  <si>
    <t>coss22454518imp</t>
  </si>
  <si>
    <t>crosscsuv2157016</t>
  </si>
  <si>
    <t>crosscp1756514</t>
  </si>
  <si>
    <t>crosscp1757014</t>
  </si>
  <si>
    <t>eprimacy1856015</t>
  </si>
  <si>
    <t>eprimacy1856515</t>
  </si>
  <si>
    <t>eprimacy2055517</t>
  </si>
  <si>
    <t>eprimacy2155516</t>
  </si>
  <si>
    <t>eprimacy2255018</t>
  </si>
  <si>
    <t>eprimacy2255518</t>
  </si>
  <si>
    <t>eprimacy2354518</t>
  </si>
  <si>
    <t>ps52454019imp</t>
  </si>
  <si>
    <t>ps52753519imp</t>
  </si>
  <si>
    <t>pimacy4p1955516</t>
  </si>
  <si>
    <t>pimacy4p2054517</t>
  </si>
  <si>
    <t>pimacy4p2055017</t>
  </si>
  <si>
    <t>pimacy4p2055517</t>
  </si>
  <si>
    <t>pimacy4p2056016</t>
  </si>
  <si>
    <t>primacy4p2155017</t>
  </si>
  <si>
    <t>pimacy4p2155517</t>
  </si>
  <si>
    <t>pimacy4p2155518</t>
  </si>
  <si>
    <t>pimacy4p2156017</t>
  </si>
  <si>
    <t>primacy4p2254018</t>
  </si>
  <si>
    <t>primacy4p2254517</t>
  </si>
  <si>
    <t>primacy4p2254518</t>
  </si>
  <si>
    <t>pimacy4p2255017</t>
  </si>
  <si>
    <t>pimacy4p2255516</t>
  </si>
  <si>
    <t>pimacy4p2255517</t>
  </si>
  <si>
    <t>pimacy4p2255518</t>
  </si>
  <si>
    <t>pimacy4p2256017</t>
  </si>
  <si>
    <t>pimacy4p2354517</t>
  </si>
  <si>
    <t>pimacy4p2354518</t>
  </si>
  <si>
    <t>pimacy4p2355517</t>
  </si>
  <si>
    <t>pimacy4p2355518</t>
  </si>
  <si>
    <t>pimacy4p2454517</t>
  </si>
  <si>
    <t>pimacy4p2454518</t>
  </si>
  <si>
    <t>pimacy4p2055516imp</t>
  </si>
  <si>
    <t>pimacy4p2155017imp</t>
  </si>
  <si>
    <t>pimacy4p2254018imp</t>
  </si>
  <si>
    <t>pimacy4p2254517imp</t>
  </si>
  <si>
    <t>pimacy4p225451794imp</t>
  </si>
  <si>
    <t>pimacy4p2254518imp</t>
  </si>
  <si>
    <t>pimacy4p2454518imp</t>
  </si>
  <si>
    <t>prisuvp2255518</t>
  </si>
  <si>
    <t>prisuvp22255519</t>
  </si>
  <si>
    <t>prisuvp2256517</t>
  </si>
  <si>
    <t>prisuvp2355518</t>
  </si>
  <si>
    <t>prisuvp2355520</t>
  </si>
  <si>
    <t>prisuvp2356018</t>
  </si>
  <si>
    <t>prisuvp2456018</t>
  </si>
  <si>
    <t>prisuvp2656517</t>
  </si>
  <si>
    <t>primacy41856515</t>
  </si>
  <si>
    <t>primacy41956015</t>
  </si>
  <si>
    <t>primacy41956515</t>
  </si>
  <si>
    <t>primacy42056016</t>
  </si>
  <si>
    <t>primacy42056516</t>
  </si>
  <si>
    <t>primacy42154518</t>
  </si>
  <si>
    <t>primacy42156016</t>
  </si>
  <si>
    <t>primacy42355017</t>
  </si>
  <si>
    <t>primacy42355018</t>
  </si>
  <si>
    <t>primacy42356016</t>
  </si>
  <si>
    <t>primacy42455018</t>
  </si>
  <si>
    <t>primacy42554518</t>
  </si>
  <si>
    <t>primacy4195651591vimp</t>
  </si>
  <si>
    <t>primacy41956515imp</t>
  </si>
  <si>
    <t>primacy4215451791wimp</t>
  </si>
  <si>
    <t>xices1756515</t>
  </si>
  <si>
    <t>xices2055517</t>
  </si>
  <si>
    <t>xices2255017</t>
  </si>
  <si>
    <t>xices2255518</t>
  </si>
  <si>
    <t>xices2256017</t>
  </si>
  <si>
    <t>v7012254019imp</t>
  </si>
  <si>
    <t>送料</t>
  </si>
  <si>
    <t>Advan Fleva V701（並行）J</t>
  </si>
  <si>
    <t>https://kakaku.com/item/K0000836047/</t>
  </si>
  <si>
    <t>https://kakaku.com/item/K0000836045/</t>
  </si>
  <si>
    <t>https://kakaku.com/item/K0001371393/</t>
  </si>
  <si>
    <t>https://kakaku.com/item/K0001371407/</t>
  </si>
  <si>
    <t>https://kakaku.com/item/K0001371399/</t>
  </si>
  <si>
    <t>https://kakaku.com/item/K0001371411/</t>
  </si>
  <si>
    <t>https://kakaku.com/item/K0001371406/</t>
  </si>
  <si>
    <t>https://kakaku.com/item/K0001371398/</t>
  </si>
  <si>
    <t>https://kakaku.com/item/K0001371410/</t>
  </si>
  <si>
    <t>https://kakaku.com/item/K0001122188/</t>
  </si>
  <si>
    <t>https://kakaku.com/item/K0001371391/</t>
  </si>
  <si>
    <t>https://kakaku.com/item/K0001225159/</t>
  </si>
  <si>
    <t>https://kakaku.com/item/K0001122186/</t>
  </si>
  <si>
    <t>https://kakaku.com/item/K0001122166/</t>
  </si>
  <si>
    <t>https://kakaku.com/item/K0001371360/</t>
  </si>
  <si>
    <t>https://kakaku.com/item/K0001122190/</t>
  </si>
  <si>
    <t>https://kakaku.com/item/K0001122174/</t>
  </si>
  <si>
    <t>https://kakaku.com/item/K0001225148/</t>
  </si>
  <si>
    <t>https://kakaku.com/item/K0001374069/</t>
  </si>
  <si>
    <t>https://kakaku.com/item/K0001374070/</t>
  </si>
  <si>
    <t>https://kakaku.com/item/K0001122155/</t>
  </si>
  <si>
    <t>https://kakaku.com/item/K0001122177/</t>
  </si>
  <si>
    <t>https://kakaku.com/item/K0001225152/</t>
  </si>
  <si>
    <t>https://kakaku.com/item/K0001122168/</t>
  </si>
  <si>
    <t>https://kakaku.com/item/K0001122167/</t>
  </si>
  <si>
    <t>https://kakaku.com/item/K0000930324/</t>
  </si>
  <si>
    <t>https://kakaku.com/item/K0001374030/</t>
  </si>
  <si>
    <t>https://kakaku.com/item/K0001020967/</t>
  </si>
  <si>
    <t>https://kakaku.com/item/K0001020958/</t>
  </si>
  <si>
    <t>https://kakaku.com/item/K0001020963/</t>
  </si>
  <si>
    <t>https://kakaku.com/item/K0001277752/</t>
  </si>
  <si>
    <t>https://kakaku.com/item/K0001277761/</t>
  </si>
  <si>
    <t>https://kakaku.com/item/K0001516000/</t>
  </si>
  <si>
    <t>https://www.qoo10.jp/g/</t>
    <phoneticPr fontId="12"/>
  </si>
  <si>
    <t>ps52255017imp</t>
  </si>
  <si>
    <t>ps52553519</t>
  </si>
  <si>
    <t>saver41656514</t>
  </si>
  <si>
    <t>ps52354518</t>
  </si>
  <si>
    <t>saver42055516</t>
  </si>
  <si>
    <t>ps52254018</t>
  </si>
  <si>
    <t>ps42055017</t>
  </si>
  <si>
    <t>saver41757014</t>
  </si>
  <si>
    <t>ps42554017</t>
  </si>
  <si>
    <t>lat2656517</t>
  </si>
  <si>
    <t>ps4s2354019</t>
  </si>
  <si>
    <t>ps31954516</t>
  </si>
  <si>
    <t>ps41954517</t>
  </si>
  <si>
    <t>ps52254517</t>
  </si>
  <si>
    <t>ps52553518</t>
  </si>
  <si>
    <t>ps52154018</t>
  </si>
  <si>
    <t>saver41756515</t>
  </si>
  <si>
    <t>ps52254518</t>
  </si>
  <si>
    <t>ps52353519</t>
  </si>
  <si>
    <t>ps32054516</t>
  </si>
  <si>
    <t>ps42255016</t>
  </si>
  <si>
    <t>ps52653518</t>
  </si>
  <si>
    <t>ps42155017</t>
  </si>
  <si>
    <t>ps52454018imp</t>
  </si>
  <si>
    <t>ps52154517</t>
  </si>
  <si>
    <t>ps4s2254517</t>
  </si>
  <si>
    <t>ps4s2454019</t>
  </si>
  <si>
    <t>saver41458013</t>
  </si>
  <si>
    <t>saver41655515</t>
  </si>
  <si>
    <t>ps4s2154517</t>
  </si>
  <si>
    <t>ps52554018</t>
  </si>
  <si>
    <t>saver41756015</t>
  </si>
  <si>
    <t>ps4s2453519</t>
  </si>
  <si>
    <t>ps4s2254519</t>
  </si>
  <si>
    <t>ps4s2753519imp</t>
  </si>
  <si>
    <t>ps52453519</t>
  </si>
  <si>
    <t>ps52054017</t>
  </si>
  <si>
    <t>saver41855516</t>
  </si>
  <si>
    <t>ps4s2353519</t>
  </si>
  <si>
    <t>ps52554519</t>
  </si>
  <si>
    <t>ps4s2753020imp</t>
  </si>
  <si>
    <t>ps52753519</t>
  </si>
  <si>
    <t>ps52454019</t>
  </si>
  <si>
    <t>ps4s2553519</t>
  </si>
  <si>
    <t>ps4s2453520imp</t>
  </si>
  <si>
    <t>saver41556513</t>
  </si>
  <si>
    <t>ps52054517</t>
  </si>
  <si>
    <t>ps52354018</t>
  </si>
  <si>
    <t>ブランド</t>
  </si>
  <si>
    <t>動画</t>
  </si>
  <si>
    <t>商品名</t>
  </si>
  <si>
    <t>商品コード</t>
  </si>
  <si>
    <t>275/45R20 110W XL</t>
  </si>
  <si>
    <t>ps52454018</t>
  </si>
  <si>
    <t>ps52354019</t>
  </si>
  <si>
    <t>ps52254519</t>
  </si>
  <si>
    <t>ps52155517</t>
  </si>
  <si>
    <t>ps52154518</t>
  </si>
  <si>
    <t>ps42055516</t>
  </si>
  <si>
    <t>ps3185551586v</t>
  </si>
  <si>
    <t>saver41956515</t>
  </si>
  <si>
    <t>saver41955515</t>
  </si>
  <si>
    <t>saver41955016</t>
  </si>
  <si>
    <t>saver41857014</t>
  </si>
  <si>
    <t>saver41856515</t>
  </si>
  <si>
    <t>saver41756514</t>
  </si>
  <si>
    <t>saver41657014</t>
  </si>
  <si>
    <t>saver41556514</t>
  </si>
  <si>
    <t>ps52554019</t>
  </si>
  <si>
    <t>ps52453518</t>
  </si>
  <si>
    <t>ps52355018</t>
  </si>
  <si>
    <t>ps52255517</t>
  </si>
  <si>
    <t>ps52255017</t>
  </si>
  <si>
    <t>ps52254019</t>
  </si>
  <si>
    <t>ps4s2254019</t>
  </si>
  <si>
    <t>ps4s2254018</t>
  </si>
  <si>
    <t>saver42056515</t>
  </si>
  <si>
    <t>ps52653518imp</t>
  </si>
  <si>
    <t>ps52553519imp</t>
  </si>
  <si>
    <t>ps52454518</t>
  </si>
  <si>
    <t>ps52454517</t>
  </si>
  <si>
    <t>ps52454017</t>
  </si>
  <si>
    <t>ps52354519</t>
  </si>
  <si>
    <t>ps52354018imp</t>
  </si>
  <si>
    <t>ps52254517imp</t>
  </si>
  <si>
    <t>ps52254019imp</t>
  </si>
  <si>
    <t>ps52154517imp</t>
  </si>
  <si>
    <t>ps52054018</t>
  </si>
  <si>
    <t>ps4s2553019imp</t>
  </si>
  <si>
    <t>ps4s2454020</t>
  </si>
  <si>
    <t>ps4s2353519imp</t>
  </si>
  <si>
    <t>ps4s2254518</t>
  </si>
  <si>
    <t>ps4s2254019imp</t>
  </si>
  <si>
    <t>ps4s2253519imp</t>
  </si>
  <si>
    <t>ps42753519imp</t>
  </si>
  <si>
    <t>ps42554018bmwimp</t>
  </si>
  <si>
    <t>ps42354517</t>
  </si>
  <si>
    <t>ps32154516ao</t>
  </si>
  <si>
    <t>ps32055016</t>
  </si>
  <si>
    <t>saver41655514</t>
  </si>
  <si>
    <t>ps42753518</t>
  </si>
  <si>
    <t>ps32155516</t>
  </si>
  <si>
    <t>ps4s2753020moimp</t>
  </si>
  <si>
    <t>ps4s2553519imp</t>
  </si>
  <si>
    <t>ps4s255351992imp</t>
  </si>
  <si>
    <t>ps42754019</t>
  </si>
  <si>
    <t>ps42454019bmwimp</t>
  </si>
  <si>
    <t>ps4s2453520moimp</t>
  </si>
  <si>
    <t>ps4s2254019bmwimp</t>
  </si>
  <si>
    <t>EfficientGrip ECO EG01 145/80R13 75S</t>
  </si>
  <si>
    <t>EfficientGrip ECO EG01 155/80R13 79S</t>
  </si>
  <si>
    <t>EfficientGrip ECO EG01 165/70R14 81S</t>
  </si>
  <si>
    <t>EfficientGrip ECO EG01 175/70R14 84S</t>
  </si>
  <si>
    <t>EfficientGrip ECO EG01 185/70R14 88S</t>
  </si>
  <si>
    <t>EfficientGrip ECO EG01 185/60R15 84H</t>
  </si>
  <si>
    <t>EfficientGrip ECO EG01 185/65R15 88S</t>
  </si>
  <si>
    <t>EfficientGrip ECO EG01 195/65R15 91H</t>
  </si>
  <si>
    <t>EfficientGrip ECO EG01 205/65R15 94H</t>
  </si>
  <si>
    <t>EfficientGrip ECO EG01 195/55R16 87V</t>
  </si>
  <si>
    <t>EfficientGrip ECO EG01 205/55R16 91V</t>
  </si>
  <si>
    <t>EfficientGrip ECO EG01 175/60R16 82H</t>
  </si>
  <si>
    <t>EfficientGrip ECO EG01 205/60R16 92H</t>
  </si>
  <si>
    <t>EfficientGrip ECO EG01 215/60R16 95H</t>
  </si>
  <si>
    <t>EfficientGrip ECO EG01 215/50R17 91V</t>
  </si>
  <si>
    <t>EfficientGrip RVF02 205/60R16 92V</t>
  </si>
  <si>
    <t>EfficientGrip RVF02 165/55R15 75V</t>
  </si>
  <si>
    <t>EfficientGrip RVF02 165/60R15 77H</t>
  </si>
  <si>
    <t>EfficientGrip RVF02 205/50R17 93V XL</t>
  </si>
  <si>
    <t>EfficientGrip RVF02 195/60R16 89H</t>
  </si>
  <si>
    <t>EfficientGrip RVF02 225/50R18 99V XL</t>
  </si>
  <si>
    <t>EfficientGrip RVF02 215/60R17 100H XL</t>
  </si>
  <si>
    <t>EfficientGrip RVF02 185/55R16 83V</t>
  </si>
  <si>
    <t>EfficientGrip RVF02 185/65R15 88H</t>
  </si>
  <si>
    <t>EfficientGrip RVF02 195/65R15 91H</t>
  </si>
  <si>
    <t>EfficientGrip RVF02 215/55R17 98V XL</t>
  </si>
  <si>
    <t>EfficientGrip RVF02 225/45R18 95W XL</t>
  </si>
  <si>
    <t>EfficientGrip RVF02 225/60R17 99H</t>
  </si>
  <si>
    <t>EfficientGrip RVF02 235/50R18 101W XL</t>
  </si>
  <si>
    <t>EfficientGrip SUV HP01 225/55R19 99V</t>
  </si>
  <si>
    <t>EAGLE LS EXE 215/55R17 94V</t>
  </si>
  <si>
    <t>EAGLE LS EXE 205/50R17 93V XL</t>
  </si>
  <si>
    <t>EAGLE LS EXE 215/50R17 95V XL</t>
  </si>
  <si>
    <t>EAGLE LS EXE 205/45R17 88W XL</t>
  </si>
  <si>
    <t>EAGLE LS EXE 245/45R17 95W</t>
  </si>
  <si>
    <t>EAGLE LS EXE 215/40R17 87W XL</t>
  </si>
  <si>
    <t>EAGLE LS EXE 235/50R18 97V</t>
  </si>
  <si>
    <t>EAGLE LS EXE 215/45R18 89W</t>
  </si>
  <si>
    <t>EAGLE LS EXE 225/45R18 91W</t>
  </si>
  <si>
    <t>EAGLE LS EXE 245/45R19 102W XL</t>
  </si>
  <si>
    <t>EAGLE LS EXE 175/60R16 82H</t>
  </si>
  <si>
    <t>EAGLE LS EXE 165/45R16 74W XL</t>
  </si>
  <si>
    <t>EAGLE LS EXE 185/55R15 82V</t>
  </si>
  <si>
    <t>EAGLE LS EXE 195/60R15 88H</t>
  </si>
  <si>
    <t>EAGLE LS EXE 205/45R16 87W XL</t>
  </si>
  <si>
    <t>EAGLE LS EXE 205/40R17 84W XL</t>
  </si>
  <si>
    <t>EAGLE LS EXE 215/55R16 93V</t>
  </si>
  <si>
    <t>EAGLE LS EXE 225/45R17 91W</t>
  </si>
  <si>
    <t>EAGLE LS EXE 225/55R17 97V</t>
  </si>
  <si>
    <t>EAGLE LS EXE 255/40R18 99W XL</t>
  </si>
  <si>
    <t>Pilot Sport 3 195/45R16 84V XL</t>
  </si>
  <si>
    <t>Pilot Sport 3 205/45ZR16 87W XL</t>
  </si>
  <si>
    <t>Pilot Sport 3 215/45R16 90V XL AO</t>
  </si>
  <si>
    <t>Pilot Sport 3 205/50ZR16 87V</t>
  </si>
  <si>
    <t>Pilot Sport 4 195/45ZR17 81W</t>
  </si>
  <si>
    <t>Pilot Sport 4 255/40R18 99Y XL ☆</t>
  </si>
  <si>
    <t>Pilot Sport 4 S 225/35ZR19 88Y XL ZP</t>
  </si>
  <si>
    <t>Pilot Sport 4 S 255/30ZR19 91Y XL ZP</t>
  </si>
  <si>
    <t>Pilot Sport 4 S 225/40R19 93Y XL ☆</t>
  </si>
  <si>
    <t xml:space="preserve">Pilot Sport 4 215/45ZR17 </t>
  </si>
  <si>
    <t>205/55R16 94V XL</t>
  </si>
  <si>
    <t>215/50R17 95W</t>
  </si>
  <si>
    <t>235/65R17 108V</t>
  </si>
  <si>
    <t>205/60R16 92V</t>
  </si>
  <si>
    <t>215/55R17 94W</t>
  </si>
  <si>
    <t>215/60R16 99V</t>
  </si>
  <si>
    <t>225/40R18 92Y</t>
  </si>
  <si>
    <t>225/45R17 94W</t>
  </si>
  <si>
    <t>225/45R18 95W XL</t>
  </si>
  <si>
    <t>225/50R17 98W</t>
  </si>
  <si>
    <t>225/55R17 101W</t>
  </si>
  <si>
    <t>235/45R18 94Y</t>
  </si>
  <si>
    <t>235/50R18 97W</t>
  </si>
  <si>
    <t>245/40R18 93Y</t>
  </si>
  <si>
    <t>245/40R19 98Y</t>
  </si>
  <si>
    <t>245/45R18 96Y</t>
  </si>
  <si>
    <t>215/45R17 91W XL</t>
  </si>
  <si>
    <t>225/40R18 92W XL（販売中）</t>
  </si>
  <si>
    <t>235/40R18 95W XL</t>
  </si>
  <si>
    <t>245/40R18 97W XL（販売中）</t>
  </si>
  <si>
    <t>③BS</t>
  </si>
  <si>
    <t>ENERGY SAVER 4 155/65R13 73S</t>
  </si>
  <si>
    <t>ENERGY SAVER 4 155/65R14 79H XL</t>
  </si>
  <si>
    <t>ENERGY SAVER 4 165/55R14 72V</t>
  </si>
  <si>
    <t>ENERGY SAVER 4 165/55R15 75V</t>
  </si>
  <si>
    <t>ENERGY SAVER 4 195/65R15 95H XL</t>
  </si>
  <si>
    <t>ENERGY SAVER 4 205/55R16 94V XL</t>
  </si>
  <si>
    <t>ENERGY SAVER 4 205/65R15 99H XL</t>
  </si>
  <si>
    <t>ENERGY SAVER 4 165/65R14 83H XL</t>
  </si>
  <si>
    <t>ENERGY SAVER 4 175/60R15 81H</t>
  </si>
  <si>
    <t>ENERGY SAVER 4 175/65R14 86H XL</t>
  </si>
  <si>
    <t>ENERGY SAVER 4 175/65R15 88H XL</t>
  </si>
  <si>
    <t>ENERGY SAVER 4 175/70R14 88T XL</t>
  </si>
  <si>
    <t>ENERGY SAVER 4 185/55R16 87V XL</t>
  </si>
  <si>
    <t>ENERGY SAVER 4 185/60R16 86H</t>
  </si>
  <si>
    <t>ENERGY SAVER 4 185/65R15 92H XL</t>
  </si>
  <si>
    <t>ENERGY SAVER 4 185/70R14 92H XL</t>
  </si>
  <si>
    <t>ENERGY SAVER 4 195/50R16 88V XL</t>
  </si>
  <si>
    <t>ENERGY SAVER 4 195/55R15 89V XL</t>
  </si>
  <si>
    <t>ExtremeContact DWS06 PLUS 205/50ZR17 93W XL</t>
  </si>
  <si>
    <t>ExtremeContact DWS06 PLUS 205/55ZR16 91W</t>
  </si>
  <si>
    <t>ExtremeContact DWS06 PLUS 215/45ZR18 93Y XL</t>
  </si>
  <si>
    <t>ExtremeContact DWS06 PLUS 225/40ZR18 92Y XL</t>
  </si>
  <si>
    <t>ExtremeContact DWS06 PLUS 225/45ZR17 91W</t>
  </si>
  <si>
    <t>ExtremeContact DWS06 PLUS 225/45ZR18 91Y</t>
  </si>
  <si>
    <t>ExtremeContact DWS06 PLUS 225/50ZR18 95W</t>
  </si>
  <si>
    <t>ExtremeContact DWS06 PLUS 235/35ZR19 91Y XL</t>
  </si>
  <si>
    <t>ExtremeContact DWS06 PLUS 235/40ZR18 95Y XL</t>
  </si>
  <si>
    <t>ExtremeContact DWS06 PLUS 235/40ZR19 96W XL</t>
  </si>
  <si>
    <t>ExtremeContact DWS06 PLUS 235/45ZR18 98Y XL</t>
  </si>
  <si>
    <t>ExtremeContact DWS06 PLUS 235/50ZR18 97W</t>
  </si>
  <si>
    <t>ExtremeContact DWS06 PLUS 235/60ZR18 107W XL</t>
  </si>
  <si>
    <t>ExtremeContact DWS06 PLUS 245/35ZR19 93Y XL</t>
  </si>
  <si>
    <t>ExtremeContact DWS06 PLUS 245/35ZR20 95Y XL</t>
  </si>
  <si>
    <t>ExtremeContact DWS06 PLUS 245/40ZR18 97Y XL</t>
  </si>
  <si>
    <t>ExtremeContact DWS06 PLUS 245/40ZR19 98Y XL</t>
  </si>
  <si>
    <t>ExtremeContact DWS06 PLUS 245/45ZR18 100Y XL</t>
  </si>
  <si>
    <t>ExtremeContact DWS06 PLUS 245/45ZR19 98Y</t>
  </si>
  <si>
    <t>ExtremeContact DWS06 PLUS 245/45ZR20 103Y XL</t>
  </si>
  <si>
    <t>ExtremeContact DWS06 PLUS 255/35ZR19 96Y XL</t>
  </si>
  <si>
    <t>ExtremeContact DWS06 PLUS 255/35ZR20 97Y XL</t>
  </si>
  <si>
    <t>ExtremeContact DWS06 PLUS 265/45ZR20 104Y</t>
  </si>
  <si>
    <t>ExtremeContact DWS06 PLUS 275/30ZR19 96Y XL</t>
  </si>
  <si>
    <t>ExtremeContact DWS06 PLUS 275/30ZR20 97Y XL</t>
  </si>
  <si>
    <t>ExtremeContact DWS06 PLUS 275/35ZR18 95Y</t>
  </si>
  <si>
    <t>ExtremeContact DWS06 PLUS 275/35ZR19 100Y XL</t>
  </si>
  <si>
    <t>ExtremeContact DWS06 PLUS 275/40ZR19 101Y</t>
  </si>
  <si>
    <t>ExtremeContact DWS06 PLUS 275/40ZR20 106Y XL</t>
  </si>
  <si>
    <t>製品名･型番(価格coM)</t>
  </si>
  <si>
    <t>JANcode</t>
  </si>
  <si>
    <t>売れ筋順位(価格coM)</t>
  </si>
  <si>
    <t>https://kakaku.com/item/K0001332131/</t>
  </si>
  <si>
    <t>Pilot Sport 4 S 215/45ZR17 91Y XL</t>
  </si>
  <si>
    <t>Pilot Sport 4 S 225/40ZR18 92Y XL</t>
  </si>
  <si>
    <t>Pilot Sport 4 S 225/40ZR19 93Y XL</t>
  </si>
  <si>
    <t>Pilot Sport 4 S 225/45ZR17 94Y XL</t>
  </si>
  <si>
    <t>Pilot Sport 4 S 225/45ZR18 95Y XL</t>
  </si>
  <si>
    <t>Pilot Sport 4 S 225/45ZR19 96Y XL</t>
  </si>
  <si>
    <t>Pilot Sport 4 S 245/35ZR19 93Y XL</t>
  </si>
  <si>
    <t>Pilot Sport 4 S 245/35ZR20 95Y XL</t>
  </si>
  <si>
    <t>Pilot Sport 4 S 245/40ZR19 98Y XL</t>
  </si>
  <si>
    <t>Pilot Sport 4 S 275/30ZR20 97Y XL</t>
  </si>
  <si>
    <t>Pilot Sport 4 S 275/35ZR19 96Y</t>
  </si>
  <si>
    <t>Pilot Sport 5 225/50ZR17 98Y XL</t>
  </si>
  <si>
    <t>AZENIS FK510 225/35ZR19 (88Y) XL</t>
  </si>
  <si>
    <t>AZENIS FK510 225/40ZR18 (92Y) XL</t>
  </si>
  <si>
    <t>AZENIS FK510 225/40ZR19 (93Y) XL</t>
  </si>
  <si>
    <t>AZENIS FK510 225/45ZR18 (95Y) XL</t>
  </si>
  <si>
    <t>AZENIS FK510 225/45ZR19 96Y XL</t>
  </si>
  <si>
    <t>AZENIS FK510 235/35ZR19 (91Y) XL</t>
  </si>
  <si>
    <t>AZENIS FK510 235/40ZR18 (95Y) XL</t>
  </si>
  <si>
    <t>AZENIS FK510 235/40ZR19 (96Y) XL</t>
  </si>
  <si>
    <t>AZENIS FK510 235/45ZR18 (98Y) XL</t>
  </si>
  <si>
    <t>AZENIS FK510 245/35ZR19 (93Y) XL</t>
  </si>
  <si>
    <t>AZENIS FK510 245/35ZR20 (95Y) XL</t>
  </si>
  <si>
    <t>AZENIS FK510 245/35ZR21 (96Y) XL</t>
  </si>
  <si>
    <t>AZENIS FK510 245/40ZR18 (97Y) XL</t>
  </si>
  <si>
    <t>AZENIS FK510 245/40ZR19 (98Y) XL</t>
  </si>
  <si>
    <t>AZENIS FK510 245/40ZR20 (99Y) XL</t>
  </si>
  <si>
    <t>AZENIS FK510 245/45ZR20 103Y XL</t>
  </si>
  <si>
    <t>AZENIS FK510 255/35ZR19 (96Y) XL</t>
  </si>
  <si>
    <t>AZENIS FK510 255/35ZR20 (97Y) XL</t>
  </si>
  <si>
    <t>AZENIS FK510 255/50ZR20 109Y XL</t>
  </si>
  <si>
    <t>AZENIS FK510 275/30ZR20 (97Y) XL</t>
  </si>
  <si>
    <t>AZENIS FK510 275/35ZR20 (102Y) XL</t>
  </si>
  <si>
    <t>AZENIS FK510 SUV 225/50R18 99W XL</t>
  </si>
  <si>
    <t>AZENIS FK510 SUV 225/55R18 102W XL</t>
  </si>
  <si>
    <t>https://kakaku.com/item/K0001421046/</t>
  </si>
  <si>
    <t>Pilot Sport 5</t>
  </si>
  <si>
    <t>245/40R18 97Y XL</t>
  </si>
  <si>
    <t>215/50R17 95W XL</t>
  </si>
  <si>
    <t>DWS</t>
  </si>
  <si>
    <t>https://kakaku.com/item/K0001332086/</t>
  </si>
  <si>
    <t>https://kakaku.com/item/K0001332072/</t>
  </si>
  <si>
    <t>https://kakaku.com/item/K0001332100/</t>
  </si>
  <si>
    <t>https://kakaku.com/item/K0001332081/</t>
  </si>
  <si>
    <t>https://kakaku.com/item/K0001332089/</t>
  </si>
  <si>
    <t>-</t>
  </si>
  <si>
    <t>EfficientGrip ECO EG01</t>
  </si>
  <si>
    <t>195/55R16 87V</t>
  </si>
  <si>
    <t>Pilot Sport 4 S</t>
  </si>
  <si>
    <t>225/40R19 93Y XL</t>
  </si>
  <si>
    <t>https://kakaku.com/item/K0000333319/</t>
  </si>
  <si>
    <t>https://kakaku.com/item/K0000333334/</t>
  </si>
  <si>
    <t>https://kakaku.com/item/K0000732211/</t>
  </si>
  <si>
    <t>ENERGY SAVER 4</t>
  </si>
  <si>
    <t>155/65R14 79H</t>
  </si>
  <si>
    <t>LS2000 Hybrid II</t>
  </si>
  <si>
    <t>165/55R15 75V</t>
  </si>
  <si>
    <t>EAGLE REVSPEC RS-02</t>
  </si>
  <si>
    <t>165/55R14 72V</t>
  </si>
  <si>
    <t>145/80R13 75S</t>
  </si>
  <si>
    <t>145/80R13</t>
  </si>
  <si>
    <t>155/80R13 79S</t>
  </si>
  <si>
    <t>155/80R13</t>
  </si>
  <si>
    <t>165/70R14 81S</t>
  </si>
  <si>
    <t>175/60R16 82H</t>
  </si>
  <si>
    <t>VECTOR 4Seasons</t>
  </si>
  <si>
    <t>165/55R14 72H</t>
  </si>
  <si>
    <t>165/60R15 77H</t>
  </si>
  <si>
    <t>165/65R14 79H</t>
  </si>
  <si>
    <t>EAGLE LS EXE（日特）</t>
  </si>
  <si>
    <t>165/45R16 74W XL</t>
  </si>
  <si>
    <t>165/45R16</t>
  </si>
  <si>
    <t>EfficientGrip RVF02</t>
  </si>
  <si>
    <t>165/55R15 75V（限定特価S）</t>
  </si>
  <si>
    <t>165/60R15 77H（限定特価S）</t>
  </si>
  <si>
    <t>155/65R13 73H</t>
  </si>
  <si>
    <t>155/65R13</t>
  </si>
  <si>
    <t>155/65R14 75H</t>
  </si>
  <si>
    <t>155/70R13 75H</t>
  </si>
  <si>
    <t>155/70R13</t>
  </si>
  <si>
    <t>165/50R15 73H</t>
  </si>
  <si>
    <t>165/50R15</t>
  </si>
  <si>
    <t>165/55R15 75H</t>
  </si>
  <si>
    <t>165/65R13 77H</t>
  </si>
  <si>
    <t>165/65R15 81H</t>
  </si>
  <si>
    <t>195/55R15</t>
  </si>
  <si>
    <t>205/65R15</t>
  </si>
  <si>
    <t>175/60R15</t>
  </si>
  <si>
    <t>185/55R15</t>
  </si>
  <si>
    <t>225/50R16</t>
  </si>
  <si>
    <t>195/45R16</t>
  </si>
  <si>
    <t>255/40R17</t>
  </si>
  <si>
    <t>205/45R16</t>
  </si>
  <si>
    <t>205/40R17</t>
  </si>
  <si>
    <t>215/40R17</t>
  </si>
  <si>
    <t>185/65R14</t>
  </si>
  <si>
    <t>195/60R17</t>
  </si>
  <si>
    <t>205/70R15</t>
  </si>
  <si>
    <t>255/30R19</t>
  </si>
  <si>
    <t>205/40R18</t>
  </si>
  <si>
    <t>235/45R19</t>
  </si>
  <si>
    <t>245/35R18</t>
  </si>
  <si>
    <t>245/40R17</t>
  </si>
  <si>
    <t>255/40R19</t>
  </si>
  <si>
    <t>255/45R19</t>
  </si>
  <si>
    <t>175/65R15 88H XL</t>
  </si>
  <si>
    <t>195/65R16 92V</t>
  </si>
  <si>
    <t>CROSSCLIMATE 2 195/65R16 92V</t>
  </si>
  <si>
    <t>205/45R17 88W XL</t>
  </si>
  <si>
    <t>CROSSCLIMATE 2 205/45R17 88W XL</t>
  </si>
  <si>
    <t>205/50R17 93W XL</t>
  </si>
  <si>
    <t>CROSSCLIMATE 2 205/50R17 93W XL</t>
  </si>
  <si>
    <t>205/55R16 91V</t>
  </si>
  <si>
    <t>CROSSCLIMATE2 205/55R16 91V</t>
  </si>
  <si>
    <t>CROSSCLIMATE 2 205/55R16 94V XL</t>
  </si>
  <si>
    <t>205/55R17 95V XL</t>
  </si>
  <si>
    <t>CROSSCLIMATE 2 205/55R17 95V XL</t>
  </si>
  <si>
    <t>205/60R16 96V XL</t>
  </si>
  <si>
    <t>CROSSCLIMATE 2 205/60R16 96V XL</t>
  </si>
  <si>
    <t>215/45R16 90V XL</t>
  </si>
  <si>
    <t>CROSSCLIMATE 2 215/45R16 90V XL</t>
  </si>
  <si>
    <t>215/45R17 91Y XL</t>
  </si>
  <si>
    <t>CROSSCLIMATE 2 215/45R17 91Y XL</t>
  </si>
  <si>
    <t>CROSSCLIMATE 2 215/50R17 95W XL</t>
  </si>
  <si>
    <t>185/55R16 83V</t>
  </si>
  <si>
    <t>CROSSCLIMATE 2 185/55R16 83V</t>
  </si>
  <si>
    <t>215/55R16 97W XL</t>
  </si>
  <si>
    <t>CROSSCLIMATE 2 215/55R16 97W XL</t>
  </si>
  <si>
    <t>215/55R17 98W XL</t>
  </si>
  <si>
    <t>CROSSCLIMATE 2 215/55R17 98W XL</t>
  </si>
  <si>
    <t>215/60R16 99V XL</t>
  </si>
  <si>
    <t>CROSSCLIMATE 2 215/60R16 99V XL</t>
  </si>
  <si>
    <t>215/60R17 100V XL</t>
  </si>
  <si>
    <t>CROSSCLIMATE 2 215/60R17 100V XL</t>
  </si>
  <si>
    <t>215/65R16 102V XL</t>
  </si>
  <si>
    <t>CROSSCLIMATE 2 215/65R16 102V XL</t>
  </si>
  <si>
    <t>225/40R18 92Y XL</t>
  </si>
  <si>
    <t>CROSSCLIMATE 2 225/40R18 92Y XL</t>
  </si>
  <si>
    <t>225/45R17 94Y XL</t>
  </si>
  <si>
    <t>CROSSCLIMATE 2 225/45R17 94Y XL</t>
  </si>
  <si>
    <t>225/45R18 95Y XL</t>
  </si>
  <si>
    <t>CROSSCLIMATE 2 225/45R18 95Y XL</t>
  </si>
  <si>
    <t>225/50R17 98Y XL</t>
  </si>
  <si>
    <t>CROSSCLIMATE 2 225/50R17 98Y XL</t>
  </si>
  <si>
    <t>225/55R16 99W XL</t>
  </si>
  <si>
    <t>CROSSCLIMATE 2 225/55R16 99W XL</t>
  </si>
  <si>
    <t>185/60R15 88V XL</t>
  </si>
  <si>
    <t>CROSSCLIMATE 2 185/60R15 88V XL</t>
  </si>
  <si>
    <t>225/55R17 101Y XL</t>
  </si>
  <si>
    <t>CROSSCLIMATE 2 225/55R17 101Y XL</t>
  </si>
  <si>
    <t>225/55R18 98V</t>
  </si>
  <si>
    <t>225/60R17 99V</t>
  </si>
  <si>
    <t>CROSSCLIMATE 2 225/60R17 99V</t>
  </si>
  <si>
    <t>225/60R18 104W XL</t>
  </si>
  <si>
    <t>CROSSCLIMATE 2 225/60R18 104W XL</t>
  </si>
  <si>
    <t>235/40R18 95Y XL</t>
  </si>
  <si>
    <t>235/40R19 96Y XL</t>
  </si>
  <si>
    <t>CROSSCLIMATE 2 235/40R19 96Y XL</t>
  </si>
  <si>
    <t>235/45R17 97Y XL</t>
  </si>
  <si>
    <t>CROSSCLIMATE 2 235/45R17 97Y XL</t>
  </si>
  <si>
    <t>235/45R18 98Y XL</t>
  </si>
  <si>
    <t>CROSSCLIMATE 2 235/45R18 98Y XL</t>
  </si>
  <si>
    <t>235/50R18 101Y XL</t>
  </si>
  <si>
    <t>CROSSCLIMATE 2 235/50R18 101Y XL</t>
  </si>
  <si>
    <t>235/50R19 103V XL VOL</t>
  </si>
  <si>
    <t>CROSSCLIMATE 2 235/50R19 103V XL VOL</t>
  </si>
  <si>
    <t>185/65R15 92V XL</t>
  </si>
  <si>
    <t>CROSSCLIMATE 2 185/65R15 92V XL</t>
  </si>
  <si>
    <t>235/55R17 103Y XL</t>
  </si>
  <si>
    <t>CROSSCLIMATE 2 235/55R17 103Y XL</t>
  </si>
  <si>
    <t>235/55R18 104H XL VOL</t>
  </si>
  <si>
    <t>CROSSCLIMATE 2 235/55R18 104H XL VOL</t>
  </si>
  <si>
    <t>235/55R18 104V XL</t>
  </si>
  <si>
    <t>235/55R19 105H XL VOL</t>
  </si>
  <si>
    <t>CROSSCLIMATE 2 235/55R19 105H XL VOL</t>
  </si>
  <si>
    <t>235/60R18 107H XL VOL</t>
  </si>
  <si>
    <t>CROSSCLIMATE 2 235/60R18 107H XL VOL</t>
  </si>
  <si>
    <t>CROSSCLIMATE 2 245/40R18 97Y XL</t>
  </si>
  <si>
    <t>245/45R18 100Y XL</t>
  </si>
  <si>
    <t>CROSSCLIMATE 2 245/45R18 100Y XL</t>
  </si>
  <si>
    <t>255/35R19 96Y XL</t>
  </si>
  <si>
    <t>215/50R18 92W</t>
  </si>
  <si>
    <t>225/50R18 95W</t>
  </si>
  <si>
    <t>CROSSCLIMATE 2 SUV 225/50R18 95W</t>
  </si>
  <si>
    <t>195/50R16 88V</t>
  </si>
  <si>
    <t>CROSSCLIMATE 2 195/50R16 88V XL</t>
  </si>
  <si>
    <t>225/55R19 99V</t>
  </si>
  <si>
    <t>CROSSCLIMATE 2 SUV 225/55R19 99V</t>
  </si>
  <si>
    <t>225/65R17 106V XL</t>
  </si>
  <si>
    <t>CROSSCLIMATE 2 SUV 225/65R17 106V XL</t>
  </si>
  <si>
    <t>235/55R19 105W XL</t>
  </si>
  <si>
    <t>CROSSCLIMATE 2 SUV 235/55R19 105W XL</t>
  </si>
  <si>
    <t>245/45R20 103W XL</t>
  </si>
  <si>
    <t>CROSSCLIMATE 2 SUV 245/45R20 103W XL</t>
  </si>
  <si>
    <t>255/45R20 105V XL</t>
  </si>
  <si>
    <t>CROSSCLIMATE 2 SUV 255/45R20 105V XL</t>
  </si>
  <si>
    <t>265/60R18 110H</t>
  </si>
  <si>
    <t>CROSSCLIMATE 2 SUV 265/60R18 110H</t>
  </si>
  <si>
    <t>265/65R17 112H</t>
  </si>
  <si>
    <t>CROSSCLIMATE 2 SUV 265/65R17 112H</t>
  </si>
  <si>
    <t>275/40R20 106Y XL</t>
  </si>
  <si>
    <t>CROSSCLIMATE 2 SUV 275/40R20 106Y XL</t>
  </si>
  <si>
    <t>215/70R16 100H TL</t>
  </si>
  <si>
    <t>195/55R16 91V XL</t>
  </si>
  <si>
    <t>CROSSCLIMATE 2 195/55R16 91V XL</t>
  </si>
  <si>
    <t>235/50R18 101V XL</t>
  </si>
  <si>
    <t>165/70R14 85T XL</t>
  </si>
  <si>
    <t>175/65R14 86H XL</t>
  </si>
  <si>
    <t>CROSSCLIMATE+ 175/65R14 86H XL</t>
  </si>
  <si>
    <t>175/70R14 88T XL</t>
  </si>
  <si>
    <t>CROSSCLIMATE+ 175/70R14 88T XL</t>
  </si>
  <si>
    <t>195/60R16 93V XL</t>
  </si>
  <si>
    <t>195/65R15 95V XL</t>
  </si>
  <si>
    <t>195/60R16 93H XL</t>
  </si>
  <si>
    <t>CROSSCLIMATE 2 195/60R16 93H XL</t>
  </si>
  <si>
    <t>225/45R17 94W XL</t>
  </si>
  <si>
    <t>225/50R17 98V XL</t>
  </si>
  <si>
    <t>225/60R17 103V XL</t>
  </si>
  <si>
    <t>195/65R15 91H</t>
  </si>
  <si>
    <t>CROSSCLIMATE2 195/65R15 91H</t>
  </si>
  <si>
    <t>CROSSCLIMATE 2 195/65R15 95V XL</t>
  </si>
  <si>
    <t>185/65R15 88T</t>
  </si>
  <si>
    <t>Primacy 4 185/65R15 88T</t>
  </si>
  <si>
    <t>PRIMACY4（並行）</t>
  </si>
  <si>
    <t>205/60R16 96W XL</t>
  </si>
  <si>
    <t>205/65R16 95V</t>
  </si>
  <si>
    <t>Primacy 4 205/65R16 95V</t>
  </si>
  <si>
    <t>215/45R17 87W</t>
  </si>
  <si>
    <t>Primacy 4 215/45R17 91W XL</t>
  </si>
  <si>
    <t>Primacy 4 215/60R16 99V XL</t>
  </si>
  <si>
    <t>195/55R16 87H</t>
  </si>
  <si>
    <t>Primacy 4 225/40R18 92Y XL</t>
  </si>
  <si>
    <t>225/50R17 98W XL</t>
  </si>
  <si>
    <t>225/55R17 101W XL</t>
  </si>
  <si>
    <t>225/60R16 98W</t>
  </si>
  <si>
    <t>235/40R18 91W</t>
  </si>
  <si>
    <t>Primacy 4 235/40R18 91W</t>
  </si>
  <si>
    <t>195/60R15 92V XL</t>
  </si>
  <si>
    <t>Primacy 4 195/60R15 92V XL</t>
  </si>
  <si>
    <t>235/50R17 96W</t>
  </si>
  <si>
    <t>Primacy 4 235/50R17 96W</t>
  </si>
  <si>
    <t>Primacy 4 235/50R18 101Y XL ST</t>
  </si>
  <si>
    <t>235/60R16 100V</t>
  </si>
  <si>
    <t>Primacy 4 235/60R16 100V</t>
  </si>
  <si>
    <t>245/45R17 99Y XL</t>
  </si>
  <si>
    <t>245/45R18 100W XL</t>
  </si>
  <si>
    <t>245/45R19 102W XL</t>
  </si>
  <si>
    <t>245/50R18 100W</t>
  </si>
  <si>
    <t>Primacy 4 245/50R18 100W</t>
  </si>
  <si>
    <t>255/45R17 98W</t>
  </si>
  <si>
    <t>Primacy 4 255/45R17 98W</t>
  </si>
  <si>
    <t>255/45R18 99Y</t>
  </si>
  <si>
    <t>Primacy 4 255/45R18 99Y</t>
  </si>
  <si>
    <t>Primacy 4+ 195/55R16 87H</t>
  </si>
  <si>
    <t>205/45R17 88V XL</t>
  </si>
  <si>
    <t>Primacy 4+ 205/55R16 91V</t>
  </si>
  <si>
    <t>Primacy 4+ 205/55R17 95V XL</t>
  </si>
  <si>
    <t>Primacy 4+ 205/60R16 96W XL</t>
  </si>
  <si>
    <t>Primacy 4+ 215/50R17 95W XL</t>
  </si>
  <si>
    <t>Primacy 4+ 215/55R17 94W</t>
  </si>
  <si>
    <t>215/55R18 99V XL</t>
  </si>
  <si>
    <t>Primacy 4+ 215/55R18 99V XL</t>
  </si>
  <si>
    <t>215/60R17 96V</t>
  </si>
  <si>
    <t>Primacy 4+ 215/60R17 96V</t>
  </si>
  <si>
    <t>Primacy 4 195/65R15 91H (REN)</t>
  </si>
  <si>
    <t>Primacy 4+ 225/40R18 92Y XL</t>
  </si>
  <si>
    <t>Primacy 4+ 225/45R17 94W XL</t>
  </si>
  <si>
    <t>225/45R17 91V</t>
  </si>
  <si>
    <t>Primacy 4+ 225/45R17 91V</t>
  </si>
  <si>
    <t>Primacy 4+ 225/45R18 95Y XL</t>
  </si>
  <si>
    <t>Primacy 4+ 225/50R17 98Y XL (DT)</t>
  </si>
  <si>
    <t>Primacy 4+ 225/55R16 99W XL</t>
  </si>
  <si>
    <t>Primacy 4+ 225/55R17 101W XL</t>
  </si>
  <si>
    <t>225/55R18 102V XL</t>
  </si>
  <si>
    <t>Primacy 4+ 225/55R18 102V XL</t>
  </si>
  <si>
    <t>195/65R15 91V</t>
  </si>
  <si>
    <t>Primacy 4 195/65R15 91V</t>
  </si>
  <si>
    <t>Primacy 4+ 225/60R17 99V</t>
  </si>
  <si>
    <t>235/45R17 97W XL</t>
  </si>
  <si>
    <t>235/55R17 103W XL</t>
  </si>
  <si>
    <t>Primacy 4+ 235/55R17 103W XL</t>
  </si>
  <si>
    <t>Primacy 4+ 235/55R18 104V XL</t>
  </si>
  <si>
    <t>Primacy 4+ 245/45R17 99Y XL</t>
  </si>
  <si>
    <t>Primacy 4+ 245/45R18 100W XL</t>
  </si>
  <si>
    <t>Primacy SUV+ 225/55R18 98V</t>
  </si>
  <si>
    <t>Primacy SUV+ 225/55R19 99V</t>
  </si>
  <si>
    <t>Primacy SUV+ 225/65R17 106H XL</t>
  </si>
  <si>
    <t>Primacy SUV+ 235/55R18 104V XL</t>
  </si>
  <si>
    <t>235/55R20 102V</t>
  </si>
  <si>
    <t>Primacy SUV+ 235/55R20 102V</t>
  </si>
  <si>
    <t>235/60R18 103V</t>
  </si>
  <si>
    <t>Primacy SUV+ 235/60R18 103V</t>
  </si>
  <si>
    <t>245/60R18 105V</t>
  </si>
  <si>
    <t>Primacy SUV+ 245/60R18 105V</t>
  </si>
  <si>
    <t>185/60R15 88H XL</t>
  </si>
  <si>
    <t>e・Primacy 185/60R15 88H XL</t>
  </si>
  <si>
    <t>185/65R15 88H</t>
  </si>
  <si>
    <t>e・Primacy 185/65R15 88H</t>
  </si>
  <si>
    <t>e・Primacy 205/55R17 95V XL</t>
  </si>
  <si>
    <t>e・Primacy 215/55R16 97W X</t>
  </si>
  <si>
    <t>225/50R18 99W XL</t>
  </si>
  <si>
    <t>e・Primacy 225/50R18 99W XL</t>
  </si>
  <si>
    <t>e・Primacy 225/55R18 98V</t>
  </si>
  <si>
    <t>235/45R18 98W XL</t>
  </si>
  <si>
    <t>e・Primacy 235/45R18 98W XL</t>
  </si>
  <si>
    <t>205/55R16 91W</t>
  </si>
  <si>
    <t>275/35R19 100Y XL</t>
  </si>
  <si>
    <t>Pilot Sport 5 275/35ZR19 100Y XL</t>
  </si>
  <si>
    <t>Pilot Sport 4 215/50ZR17 95Y XL</t>
  </si>
  <si>
    <t>Pilot Sport 4 235/45ZR17 97Y XL</t>
  </si>
  <si>
    <t>Pilot Sport 4 255/40ZR17 98Y XL</t>
  </si>
  <si>
    <t>Pilot Sport 4 275/35ZR18 99Y XL</t>
  </si>
  <si>
    <t>Pilot Sport 4 S 235/35ZR19 91Y XL</t>
  </si>
  <si>
    <t>Pilot Sport 4 S 245/40ZR20 99Y XL</t>
  </si>
  <si>
    <t>Pilot Sport 5 215/40ZR18 89Y XL</t>
  </si>
  <si>
    <t>Pilot Sport 5 215/45ZR18 93Y XL</t>
  </si>
  <si>
    <t>Pilot Sport 5 215/55ZR17 98Y XL</t>
  </si>
  <si>
    <t>Pilot Sport 5 225/40ZR19 93Y XL</t>
  </si>
  <si>
    <t xml:space="preserve">Pilot Sport 5 225/45ZR17 94Y XL </t>
  </si>
  <si>
    <t>Pilot Sport 5 225/45ZR18 95Y XL</t>
  </si>
  <si>
    <t>Pilot Sport 5 225/45ZR19 96Y XL</t>
  </si>
  <si>
    <t>Pilot Sport 5 225/55ZR17 101Y XL</t>
  </si>
  <si>
    <t>Pilot Sport 5 235/35ZR19 91Y XL</t>
  </si>
  <si>
    <t>Pilot Sport 5 235/40ZR18 95Y XL</t>
  </si>
  <si>
    <t>Pilot Sport 5 235/45ZR18 98Y XL</t>
  </si>
  <si>
    <t>Pilot Sport 5 235/45ZR19 99Y XL</t>
  </si>
  <si>
    <t>Pilot Sport 5 235/50ZR18 101Y XL</t>
  </si>
  <si>
    <t>Pilot Sport 5 245/35ZR18 92Y XL</t>
  </si>
  <si>
    <t>Pilot Sport 5 245/40ZR18 97Y XL</t>
  </si>
  <si>
    <t>Pilot Sport 4 205/50ZR17 93Y XL</t>
  </si>
  <si>
    <t>245/40R19 98Y XL</t>
  </si>
  <si>
    <t>Pilot Sport 5 245/40ZR19 98Y XL</t>
  </si>
  <si>
    <t>Pilot Sport 5 245/45ZR17 99Y XL</t>
  </si>
  <si>
    <t>Pilot Sport 5 245/45ZR18 100Y XL</t>
  </si>
  <si>
    <t>Pilot Sport 5 255/35ZR18 94Y XL</t>
  </si>
  <si>
    <t>Pilot Sport 5 255/40ZR18 99Y XL</t>
  </si>
  <si>
    <t>Pilot Sport 5 255/40ZR19 100Y XL</t>
  </si>
  <si>
    <t>Pilot Sport 5 255/45ZR19 104Y XL</t>
  </si>
  <si>
    <t>Pilot Sport 4 205/55ZR16 94Y XL</t>
  </si>
  <si>
    <t>225/55R17 101H XL</t>
  </si>
  <si>
    <t>225/55R18 102H XL</t>
  </si>
  <si>
    <t>175/65R15 88T XL</t>
  </si>
  <si>
    <t>185/65R15 92T XL</t>
  </si>
  <si>
    <t>205/50R17 93H XL</t>
  </si>
  <si>
    <t>235/35R19 91Y XL</t>
  </si>
  <si>
    <t>215/40R18 89Y XL</t>
  </si>
  <si>
    <t>245/35R19 93Y XL</t>
  </si>
  <si>
    <t>245/35R20 95Y XL</t>
  </si>
  <si>
    <t>245/40R20 99Y XL</t>
  </si>
  <si>
    <t>255/35R18 94Y XL</t>
  </si>
  <si>
    <t>255/40R18 99Y XL</t>
  </si>
  <si>
    <t>255/50R19 107W XL</t>
  </si>
  <si>
    <t>265/35R18 97Y XL</t>
  </si>
  <si>
    <t>275/30R20 97Y XL</t>
  </si>
  <si>
    <t>215/45R18 93Y XL</t>
  </si>
  <si>
    <t>225/45R17 91W</t>
  </si>
  <si>
    <t>225/45R19 92W</t>
  </si>
  <si>
    <t>235/55R19 101V</t>
  </si>
  <si>
    <t>ALENZA 001（並行）</t>
  </si>
  <si>
    <t>225/65R17 102H</t>
  </si>
  <si>
    <t>235/55R18 100V AO</t>
  </si>
  <si>
    <t>235/55R19 101W</t>
  </si>
  <si>
    <t>225/50R18 95V</t>
  </si>
  <si>
    <t>225/60R18 100H</t>
  </si>
  <si>
    <t>235/55R18 100V</t>
  </si>
  <si>
    <t>185/65R15 88S</t>
  </si>
  <si>
    <t>195/65R15 91S</t>
  </si>
  <si>
    <t>205/60R16 92H</t>
  </si>
  <si>
    <t>215/50R17 91V</t>
  </si>
  <si>
    <t>215/55R17 94V</t>
  </si>
  <si>
    <t>225/50R17 94V</t>
  </si>
  <si>
    <t>225/55R17 97V</t>
  </si>
  <si>
    <t>235/50R18 97V</t>
  </si>
  <si>
    <t>175/65R14 82S</t>
  </si>
  <si>
    <t>175/70R14 84S</t>
  </si>
  <si>
    <t>185/60R15 84H</t>
  </si>
  <si>
    <t>POTENZA Adrenalin RE004（並行）</t>
  </si>
  <si>
    <t>245/40R18 97W XL</t>
  </si>
  <si>
    <t>245/40R19 98W XL</t>
  </si>
  <si>
    <t>245/45R17 99W XL</t>
  </si>
  <si>
    <t>255/35R18 94W XL</t>
  </si>
  <si>
    <t>S001（並行）</t>
  </si>
  <si>
    <t>205/50R16 87W</t>
  </si>
  <si>
    <t>POTENZA Sport（並行）</t>
  </si>
  <si>
    <t>225/40R18 92W XL</t>
  </si>
  <si>
    <t>215/60R16 95H</t>
  </si>
  <si>
    <t>215/60R17 96H</t>
  </si>
  <si>
    <t>225/60R17 99H</t>
  </si>
  <si>
    <t>175/65R15 84H</t>
  </si>
  <si>
    <t>205/50R17 89V</t>
  </si>
  <si>
    <t>215/45R18 89W</t>
  </si>
  <si>
    <t>215/60R16 95V</t>
  </si>
  <si>
    <t>225/45R19 96W XL</t>
  </si>
  <si>
    <t>235/45R18 94W</t>
  </si>
  <si>
    <t>245/45R19 98W</t>
  </si>
  <si>
    <t>195/60R16 89H</t>
  </si>
  <si>
    <t>205/55R17 91V</t>
  </si>
  <si>
    <t>165/55R15 75Q</t>
  </si>
  <si>
    <t>185/60R15 84Q</t>
  </si>
  <si>
    <t>215/55R17 94Q</t>
  </si>
  <si>
    <t>165/60R15 77Q</t>
  </si>
  <si>
    <t>165/65R15 81Q</t>
  </si>
  <si>
    <t>265/65R17 112R</t>
  </si>
  <si>
    <t>225/60R17 99S</t>
  </si>
  <si>
    <t>225/60R18 100S</t>
  </si>
  <si>
    <t>235/55R18 100T</t>
  </si>
  <si>
    <t>235/55R19 105T</t>
  </si>
  <si>
    <t>235/55R20 102T</t>
  </si>
  <si>
    <t>265/60R18 110R</t>
  </si>
  <si>
    <t>195/50R16 84V</t>
  </si>
  <si>
    <t>205/45R17 84W</t>
  </si>
  <si>
    <t>215/35R18 84W</t>
  </si>
  <si>
    <t>215/40R18 89W XL</t>
  </si>
  <si>
    <t>225/40R18 88W</t>
  </si>
  <si>
    <t>225/45R18 91W</t>
  </si>
  <si>
    <t>215/50R17 95V XL</t>
  </si>
  <si>
    <t>185/60R16 86H</t>
  </si>
  <si>
    <t>195/45R17 81W</t>
  </si>
  <si>
    <t>205/50R17 93V XL</t>
  </si>
  <si>
    <t>185/60R15 84S</t>
  </si>
  <si>
    <t>205/55R16 91S</t>
  </si>
  <si>
    <t>205/60R16 92S</t>
  </si>
  <si>
    <t>215/60R16 95S</t>
  </si>
  <si>
    <t>225/40R19 93W XL</t>
  </si>
  <si>
    <t>225/60R18 104V XL</t>
  </si>
  <si>
    <t>235/55R17 99H</t>
  </si>
  <si>
    <t>ExtremeContact DWS06 PLUS</t>
  </si>
  <si>
    <t>225/45R17 94V XL</t>
  </si>
  <si>
    <t>205/60R16 96H</t>
  </si>
  <si>
    <t>225/35R19 88Y XL</t>
  </si>
  <si>
    <t>225/45R19 96Y XL</t>
  </si>
  <si>
    <t>ENERGY SAVER+</t>
  </si>
  <si>
    <t>155/65R13 73S</t>
  </si>
  <si>
    <t>145/80R13 79S</t>
  </si>
  <si>
    <t>165/65R14 83H</t>
  </si>
  <si>
    <t>175/65R14 86H</t>
  </si>
  <si>
    <t>185/65R14 90H</t>
  </si>
  <si>
    <t>165/70R14 85T</t>
  </si>
  <si>
    <t>175/70R14 88T</t>
  </si>
  <si>
    <t>185/70R14 92H</t>
  </si>
  <si>
    <t>195/55R15 89V</t>
  </si>
  <si>
    <t>175/60R15 81H</t>
  </si>
  <si>
    <t>175/65R15 88H</t>
  </si>
  <si>
    <t>185/65R15 92H</t>
  </si>
  <si>
    <t>195/65R15 95H</t>
  </si>
  <si>
    <t>205/65R15 99H</t>
  </si>
  <si>
    <t>185/55R16 87V</t>
  </si>
  <si>
    <t>205/55R16 94V</t>
  </si>
  <si>
    <t>Pilot Sport 3</t>
  </si>
  <si>
    <t>195/50R15 86V XL</t>
  </si>
  <si>
    <t>195/50R15</t>
  </si>
  <si>
    <t>185/55R15 86V XL</t>
  </si>
  <si>
    <t>195/55R15 89V XL</t>
  </si>
  <si>
    <t>195/45R16 84V XL</t>
  </si>
  <si>
    <t>205/45R16 87W XL</t>
  </si>
  <si>
    <t>215/45R16 90V XL AO</t>
  </si>
  <si>
    <t>205/50R16 87V</t>
  </si>
  <si>
    <t>215/55R16 93W</t>
  </si>
  <si>
    <t>Pilot Sport 4</t>
  </si>
  <si>
    <t>205/55R16 94Y XL</t>
  </si>
  <si>
    <t>255/40R17 98Y XL</t>
  </si>
  <si>
    <t>195/45R17 81W（43掛）</t>
  </si>
  <si>
    <t>205/50R17 93Y XL</t>
  </si>
  <si>
    <t>215/50R17 95Y XL</t>
  </si>
  <si>
    <t>275/35R18 99Y XL</t>
  </si>
  <si>
    <t>255/35R18 94Y XL（在庫限り）</t>
  </si>
  <si>
    <t>285/30R20 99Y XL</t>
  </si>
  <si>
    <t>285/30R20</t>
  </si>
  <si>
    <t>295/25R22 97Y XL（在庫限り）</t>
  </si>
  <si>
    <t>295/25R22</t>
  </si>
  <si>
    <t>Pilot Sport 4 SUV</t>
  </si>
  <si>
    <t>235/50R20 104Y XL</t>
  </si>
  <si>
    <t>235/50R20</t>
  </si>
  <si>
    <t>205/40R17 84Y XL</t>
  </si>
  <si>
    <t>245/40R17 95Y XL</t>
  </si>
  <si>
    <t>205/45R17 88Y XL（43掛）</t>
  </si>
  <si>
    <t>215/40R17 87Y XL</t>
  </si>
  <si>
    <t>215/55R17 98Y XL</t>
  </si>
  <si>
    <t>205/40R18 86Y XL</t>
  </si>
  <si>
    <t>245/35R18 92Y XL</t>
  </si>
  <si>
    <t>225/45R18 95Y XL（43掛）</t>
  </si>
  <si>
    <t>255/40R19 100Y XL</t>
  </si>
  <si>
    <t>235/45R19 99Y XL</t>
  </si>
  <si>
    <t>255/45R19 104Y XL</t>
  </si>
  <si>
    <t>205/60R16 96W XL（在庫限り）</t>
  </si>
  <si>
    <t>215/60R16 99V XL（在庫限り）</t>
  </si>
  <si>
    <t>245/40R18 93H AO</t>
  </si>
  <si>
    <t>215/45R18 93W XL（43掛）（在庫限り）</t>
  </si>
  <si>
    <t>255/45R18 99Y（在庫限り）</t>
  </si>
  <si>
    <t>225/50R18 95V（43掛）</t>
  </si>
  <si>
    <t>225/50R17 98Y XL（在庫限り）</t>
  </si>
  <si>
    <t>225/50R17 98Y XL DT</t>
  </si>
  <si>
    <t>225/65R17 106H XL（43掛）</t>
  </si>
  <si>
    <t>235/55R18 104V XL（43掛）</t>
  </si>
  <si>
    <t>245/45R19 102Y XL ★MO</t>
  </si>
  <si>
    <t>LATITUDE TOUR HP</t>
  </si>
  <si>
    <t>235/50R18 97V（在庫限り）</t>
  </si>
  <si>
    <t>LATITUDE TOUR</t>
  </si>
  <si>
    <t>265/65R17 112S（43掛）</t>
  </si>
  <si>
    <t>165/65R14 83T XL</t>
  </si>
  <si>
    <t>185/65R14 90H XL</t>
  </si>
  <si>
    <t>165/65R15 85H</t>
  </si>
  <si>
    <t>215/65R16 102V XL（在庫限り）</t>
  </si>
  <si>
    <t>225/55R18 98V（在庫限り）</t>
  </si>
  <si>
    <t>255/55R18 109W XL</t>
  </si>
  <si>
    <t>255/55R18</t>
  </si>
  <si>
    <t>CROSSCLIMATE CAMPING</t>
  </si>
  <si>
    <t>215/70R15 109/107R</t>
  </si>
  <si>
    <t>215/70R15</t>
  </si>
  <si>
    <t>CROSSCLIMATE 2（平均単価）</t>
  </si>
  <si>
    <t>215/45R17 91YXL</t>
  </si>
  <si>
    <t>225/40R18 92YXL</t>
  </si>
  <si>
    <t>245/40R18 97YXL</t>
  </si>
  <si>
    <t>235/45R18 98YXL</t>
  </si>
  <si>
    <t>235/50R18 101YXL</t>
  </si>
  <si>
    <t>235/40R19 96YXL</t>
  </si>
  <si>
    <t>AGILIS 3（夏）</t>
  </si>
  <si>
    <t>195/80R15C 108/106S</t>
  </si>
  <si>
    <t>Pilot Sport 4（並行）</t>
  </si>
  <si>
    <t>255/40R18 99Y XL ★</t>
  </si>
  <si>
    <t>245/40R19 98Y XL ★</t>
  </si>
  <si>
    <t>Pilot Sport 4 S（並行）</t>
  </si>
  <si>
    <t>225/35R19 88Y XL ZP（ランフラ）</t>
  </si>
  <si>
    <t>225/40R19 93Y XL ★</t>
  </si>
  <si>
    <t>255/30R19 91Y XL ZP（ランフラ）</t>
  </si>
  <si>
    <t>255/35R19 92Y</t>
  </si>
  <si>
    <t>255/35R19 96Y XL MO1</t>
  </si>
  <si>
    <t>275/35R19 96Y</t>
  </si>
  <si>
    <t>245/35R20 95Y XL MO</t>
  </si>
  <si>
    <t>275/30R20 97Y XL MO</t>
  </si>
  <si>
    <t>Pilot Sport 4 SUV（並行）</t>
  </si>
  <si>
    <t>235/55R19 105Y XL</t>
  </si>
  <si>
    <t>275/55R19 111W</t>
  </si>
  <si>
    <t>275/55R19</t>
  </si>
  <si>
    <t>195/65R15 91H（販売中）</t>
  </si>
  <si>
    <t>195/65R15 91V（ストップ）</t>
  </si>
  <si>
    <t>215/45R17 91W XL（ストップ）</t>
  </si>
  <si>
    <t>215/45R17 91V XL</t>
  </si>
  <si>
    <t>225/50R17 94Y</t>
  </si>
  <si>
    <t>225/45R18 95Y XL（ストップ）</t>
  </si>
  <si>
    <t>225/45R18 95W XL（販売中）</t>
  </si>
  <si>
    <t>21年3/25</t>
  </si>
  <si>
    <t>LATITUDE SPORT 3（並行）</t>
  </si>
  <si>
    <t>235/55R19 101W AO</t>
  </si>
  <si>
    <t>235/55R19 AO</t>
  </si>
  <si>
    <t>235/55R19 101V MO</t>
  </si>
  <si>
    <t>235/55R19 MO</t>
  </si>
  <si>
    <t>235/55R19 105V XL VOL</t>
  </si>
  <si>
    <t>235/55R19 VOL</t>
  </si>
  <si>
    <t>CROSSCLIMATE+（並行）</t>
  </si>
  <si>
    <t>205/55R16 91V（ストップ）</t>
  </si>
  <si>
    <t>205/55R16 91H（販売中）</t>
  </si>
  <si>
    <t>225/45R17 91Y</t>
  </si>
  <si>
    <t>EfficientGrip ECO EG01（神）</t>
  </si>
  <si>
    <t>155/65R14 75S（販売中）</t>
  </si>
  <si>
    <t>165/65R14 79S</t>
  </si>
  <si>
    <t>185/65R14 86S</t>
  </si>
  <si>
    <t>175/65R15 84H（販売中）</t>
  </si>
  <si>
    <t>205/65R15 94H</t>
  </si>
  <si>
    <t>EfficientGrip ECO EG02（神）</t>
  </si>
  <si>
    <t>155/65R14 75S</t>
  </si>
  <si>
    <t>195/65R15 91H（限定特価S）</t>
  </si>
  <si>
    <t>195/60R16 89H（限定特価S）</t>
  </si>
  <si>
    <t>205/60R16 92V（限定特価S）</t>
  </si>
  <si>
    <t>215/55R17 98V XL（限定特価S）</t>
  </si>
  <si>
    <t>215/60R17 100H XL（限定特価S）</t>
  </si>
  <si>
    <t>225/60R17 99H（限定特価S）</t>
  </si>
  <si>
    <t>225/50R18 99V XL</t>
  </si>
  <si>
    <t>235/50R18 101W XL（限定特価S）</t>
  </si>
  <si>
    <t>245/40R20 99W XL</t>
  </si>
  <si>
    <t>155/55R14 69H</t>
  </si>
  <si>
    <t>155/55R14</t>
  </si>
  <si>
    <t>175/70R14 84H</t>
  </si>
  <si>
    <t>185/70R14 88H</t>
  </si>
  <si>
    <t>175/65R14 82H</t>
  </si>
  <si>
    <t>185/65R14 86H</t>
  </si>
  <si>
    <t>185/55R15 82H</t>
  </si>
  <si>
    <t>195/60R15 88H</t>
  </si>
  <si>
    <t>205/70R15 96H</t>
  </si>
  <si>
    <t>195/50R16 84H</t>
  </si>
  <si>
    <t>185/55R16 83H</t>
  </si>
  <si>
    <t>205/55R16 91H</t>
  </si>
  <si>
    <t>195/65R16 92H（21年製）</t>
  </si>
  <si>
    <t>205/65R16 95H</t>
  </si>
  <si>
    <t>215/65R16 98H</t>
  </si>
  <si>
    <t>215/45R17 91H XL</t>
  </si>
  <si>
    <t>225/45R17 91H（21年製）</t>
  </si>
  <si>
    <t>215/50R17 95H XL</t>
  </si>
  <si>
    <t>205/55R17 95H XL</t>
  </si>
  <si>
    <t>215/55R17 94H</t>
  </si>
  <si>
    <t>195/60R17 90H</t>
  </si>
  <si>
    <t>225/40R18 92H XL（21年製）</t>
  </si>
  <si>
    <t>215/45R18 89H</t>
  </si>
  <si>
    <t>225/45R18 91H</t>
  </si>
  <si>
    <t>215/50R18 92H</t>
  </si>
  <si>
    <t>235/50R18 101H XL</t>
  </si>
  <si>
    <t>215/55R18 95H</t>
  </si>
  <si>
    <t>10B00010</t>
  </si>
  <si>
    <t>EAGLE ＃1 NASCAR（神）</t>
  </si>
  <si>
    <t>195/80R15 107/105L</t>
  </si>
  <si>
    <t>10B00020</t>
  </si>
  <si>
    <t>215/65R16 109/107R</t>
  </si>
  <si>
    <t>10B00030</t>
  </si>
  <si>
    <t>215/60R17 109/107R</t>
  </si>
  <si>
    <t>EfficientGrip SUV HP01</t>
  </si>
  <si>
    <t>225/55R19 99V（在庫限り）</t>
  </si>
  <si>
    <t>EAGLE LS EXE（日）</t>
  </si>
  <si>
    <t>185/55R15 82V</t>
  </si>
  <si>
    <t>EAGLE LS EXE</t>
  </si>
  <si>
    <t>215/55R16 93V</t>
  </si>
  <si>
    <t>205/40R17 84W XL</t>
  </si>
  <si>
    <t>215/40R17 87W XL</t>
  </si>
  <si>
    <t>245/45R17 95W</t>
  </si>
  <si>
    <t>255/40R18 99W XL</t>
  </si>
  <si>
    <t>CARGO PRO</t>
  </si>
  <si>
    <t>145R12 6PR</t>
  </si>
  <si>
    <t>145R12</t>
  </si>
  <si>
    <t>VECTOR 4SEASONS GEN-3（並行）</t>
  </si>
  <si>
    <t>PXR01858</t>
  </si>
  <si>
    <t>235/60R18 107S</t>
  </si>
  <si>
    <t>DUELER HP SPORT（並行）</t>
  </si>
  <si>
    <t>T005（並行）</t>
  </si>
  <si>
    <t>PSR07747</t>
  </si>
  <si>
    <t>PSR00526</t>
  </si>
  <si>
    <t>PSR07717</t>
  </si>
  <si>
    <t>PSR07727</t>
  </si>
  <si>
    <t>245/40R18 97Y XL MO</t>
  </si>
  <si>
    <t>245/40R18 MO</t>
  </si>
  <si>
    <t>PSR07714</t>
  </si>
  <si>
    <t>PSR00524</t>
  </si>
  <si>
    <t>205/55R16 91W AO</t>
  </si>
  <si>
    <t>PSR07732</t>
  </si>
  <si>
    <t>PSR07810</t>
  </si>
  <si>
    <t>PSR07715</t>
  </si>
  <si>
    <t>PSR00533</t>
  </si>
  <si>
    <t>PSR00509</t>
  </si>
  <si>
    <t>225/65R17 102V</t>
  </si>
  <si>
    <t>PSR89473</t>
  </si>
  <si>
    <t>PSR07770</t>
  </si>
  <si>
    <t>PSR00499</t>
  </si>
  <si>
    <t>REGNO GRVII（平均単価）</t>
  </si>
  <si>
    <t>PSR08143</t>
  </si>
  <si>
    <t>PSR07780</t>
  </si>
  <si>
    <t>PSR00315</t>
  </si>
  <si>
    <t>ECOPIA NH100RV</t>
  </si>
  <si>
    <t>195/65R15 91H（在庫限り）</t>
  </si>
  <si>
    <t>PSR89480</t>
  </si>
  <si>
    <t>PSR89476</t>
  </si>
  <si>
    <t>PSR07789</t>
  </si>
  <si>
    <t>PSR00498</t>
  </si>
  <si>
    <t>PSR06099</t>
  </si>
  <si>
    <t>PXR01996</t>
  </si>
  <si>
    <t>T001（並行）</t>
  </si>
  <si>
    <t>PSR89478</t>
  </si>
  <si>
    <t>PSR07754</t>
  </si>
  <si>
    <t>PSR00503</t>
  </si>
  <si>
    <t>PSR00529</t>
  </si>
  <si>
    <t>PXR01998</t>
  </si>
  <si>
    <t>PXR02006</t>
  </si>
  <si>
    <t>PXR01951</t>
  </si>
  <si>
    <t>PSR89498</t>
  </si>
  <si>
    <t>PSR89479</t>
  </si>
  <si>
    <t>PSR07746</t>
  </si>
  <si>
    <t>PSR07773</t>
  </si>
  <si>
    <t>PSR07769</t>
  </si>
  <si>
    <t>PSR00512</t>
  </si>
  <si>
    <t>PSR06102</t>
  </si>
  <si>
    <t>PSR08152</t>
  </si>
  <si>
    <t>PXR02000</t>
  </si>
  <si>
    <t>PXR01823</t>
  </si>
  <si>
    <t>PXR01888</t>
  </si>
  <si>
    <t>PSR89477</t>
  </si>
  <si>
    <t>PSR89471</t>
  </si>
  <si>
    <t>PSR89485</t>
  </si>
  <si>
    <t>PSR89493</t>
  </si>
  <si>
    <t>PSR89472</t>
  </si>
  <si>
    <t>PSR89486</t>
  </si>
  <si>
    <t>PSR89500</t>
  </si>
  <si>
    <t>PSR89484</t>
  </si>
  <si>
    <t>PSR89499</t>
  </si>
  <si>
    <t>PSR07771</t>
  </si>
  <si>
    <t>PSR07768</t>
  </si>
  <si>
    <t>PSR07779</t>
  </si>
  <si>
    <t>PSR07757</t>
  </si>
  <si>
    <t>PSR07744</t>
  </si>
  <si>
    <t>PSR07766</t>
  </si>
  <si>
    <t>PSR00501</t>
  </si>
  <si>
    <t>PSR00497</t>
  </si>
  <si>
    <t>PSR00516</t>
  </si>
  <si>
    <t>PSR06098</t>
  </si>
  <si>
    <t>PXR01630</t>
  </si>
  <si>
    <t>PXR01854</t>
  </si>
  <si>
    <t>PXR01819</t>
  </si>
  <si>
    <t>PXR01856</t>
  </si>
  <si>
    <t>PXR01877</t>
  </si>
  <si>
    <t>PXR01868</t>
  </si>
  <si>
    <t>PXR01839</t>
  </si>
  <si>
    <t>285/50R20 116T</t>
  </si>
  <si>
    <t>R0393</t>
  </si>
  <si>
    <t>R0382</t>
  </si>
  <si>
    <t>R0394</t>
  </si>
  <si>
    <t>225/40R18 92W XL（ストップ）</t>
  </si>
  <si>
    <t>R0402</t>
  </si>
  <si>
    <t>R0855</t>
  </si>
  <si>
    <t>R0384</t>
  </si>
  <si>
    <t>245/40R18 97W XL（ストップ）</t>
  </si>
  <si>
    <t>R0416</t>
  </si>
  <si>
    <t>R0713</t>
  </si>
  <si>
    <t>Advan Sport V105（並行）J</t>
  </si>
  <si>
    <t>245/40R19 98Y XL MO</t>
  </si>
  <si>
    <t>R7558</t>
  </si>
  <si>
    <t>Advan Sport V107（並行）J</t>
  </si>
  <si>
    <t>R7575</t>
  </si>
  <si>
    <t>R7560</t>
  </si>
  <si>
    <t>195/60R16 89V</t>
  </si>
  <si>
    <t>R2866</t>
  </si>
  <si>
    <t>R2861</t>
  </si>
  <si>
    <t>205/50R17 93W</t>
  </si>
  <si>
    <t>R2871</t>
  </si>
  <si>
    <t>R2595</t>
  </si>
  <si>
    <t>R2869</t>
  </si>
  <si>
    <t>R2867</t>
  </si>
  <si>
    <t>R2960</t>
  </si>
  <si>
    <t>R2604</t>
  </si>
  <si>
    <t>R2954</t>
  </si>
  <si>
    <t>275/35R19 100Y</t>
  </si>
  <si>
    <t>R4575</t>
  </si>
  <si>
    <t>R4601</t>
  </si>
  <si>
    <t>BluEarth-GT AE51（並行）J</t>
  </si>
  <si>
    <t>215/45R17 91W XL（販売中）</t>
  </si>
  <si>
    <t>R4609</t>
  </si>
  <si>
    <t>215/50R17 95W XL（ストップ）</t>
  </si>
  <si>
    <t>215/50R17 95W XL（販売中）</t>
  </si>
  <si>
    <t>R4598</t>
  </si>
  <si>
    <t>R4573</t>
  </si>
  <si>
    <t>R4582</t>
  </si>
  <si>
    <t>R4586</t>
  </si>
  <si>
    <t>R4591</t>
  </si>
  <si>
    <t>235/45R18 94W（販売中）</t>
  </si>
  <si>
    <t>R4625</t>
  </si>
  <si>
    <t>R4576</t>
  </si>
  <si>
    <t>R4594</t>
  </si>
  <si>
    <t>R5780</t>
  </si>
  <si>
    <t>225/60R17 99V（ストップ）</t>
  </si>
  <si>
    <t>BluEarth-XT AE61（並行）J</t>
  </si>
  <si>
    <t>225/60R17 99V（販売中）</t>
  </si>
  <si>
    <t>R5762</t>
  </si>
  <si>
    <t>R5782</t>
  </si>
  <si>
    <t>R5778</t>
  </si>
  <si>
    <t>R5763</t>
  </si>
  <si>
    <t>R5784</t>
  </si>
  <si>
    <t>225/55R18 98V（販売中）</t>
  </si>
  <si>
    <t>BluEarth-XT AE61A（中-並行）</t>
  </si>
  <si>
    <t>225/55R18 98V（ストップ）</t>
  </si>
  <si>
    <t>R5781</t>
  </si>
  <si>
    <t>225/60R18 100H（ストップ）</t>
  </si>
  <si>
    <t>225/60R18 100H（販売中）</t>
  </si>
  <si>
    <t>R5764</t>
  </si>
  <si>
    <t>235/55R18 100V（ストップ）</t>
  </si>
  <si>
    <t>235/55R18 100V（販売中）</t>
  </si>
  <si>
    <t>R5776</t>
  </si>
  <si>
    <t>235/60R18 103W（ストップ）</t>
  </si>
  <si>
    <t>235/60R18 103W（販売中）</t>
  </si>
  <si>
    <t>R5786</t>
  </si>
  <si>
    <t>225/55R19 99V（ストップ）</t>
  </si>
  <si>
    <t>225/55R19 99V（販売中）</t>
  </si>
  <si>
    <t>R5777</t>
  </si>
  <si>
    <t>235/55R19 101V（販売中）</t>
  </si>
  <si>
    <t>235/55R19 101V（ストップ）</t>
  </si>
  <si>
    <t>R3318</t>
  </si>
  <si>
    <t>R3317</t>
  </si>
  <si>
    <t>R3321</t>
  </si>
  <si>
    <t>R4453</t>
  </si>
  <si>
    <t>R4451</t>
  </si>
  <si>
    <t>R3323</t>
  </si>
  <si>
    <t>R3325</t>
  </si>
  <si>
    <t>R4449</t>
  </si>
  <si>
    <t>R4450</t>
  </si>
  <si>
    <t>R4440</t>
  </si>
  <si>
    <t>R5422</t>
  </si>
  <si>
    <t>R4439</t>
  </si>
  <si>
    <t>R4531</t>
  </si>
  <si>
    <t>GeoLandar X-CV G057（並行）</t>
  </si>
  <si>
    <t>185/60R16 86H（在庫限り）</t>
  </si>
  <si>
    <t>215/60R16 95H（在庫限り）</t>
  </si>
  <si>
    <t>LE MANS V+（旧A表48掛）</t>
  </si>
  <si>
    <t>WINTER MAXX 02（並行）旧年</t>
  </si>
  <si>
    <t>215/55R17 94S</t>
  </si>
  <si>
    <t>225/50R17 94S</t>
  </si>
  <si>
    <t>225/40R18 92S XL</t>
  </si>
  <si>
    <t>ExtremeContact DWS06 PLUS（四半値引）</t>
  </si>
  <si>
    <t>205/55ZR16 91W</t>
  </si>
  <si>
    <t>ExtremeContact DWS06 PLUS（39掛）</t>
  </si>
  <si>
    <t>205/50ZR17 93W XL</t>
  </si>
  <si>
    <t>205/45ZR17 88W XL</t>
  </si>
  <si>
    <t>225/45ZR17 91W</t>
  </si>
  <si>
    <t>225/50ZR18 95W</t>
  </si>
  <si>
    <t>235/45ZR18 98Y XL</t>
  </si>
  <si>
    <t>235/40ZR18 95Y XL</t>
  </si>
  <si>
    <t>215/40ZR18 89Y XL</t>
  </si>
  <si>
    <t>265/35ZR18 97Y XL</t>
  </si>
  <si>
    <t>275/35ZR18 95Y</t>
  </si>
  <si>
    <t>225/40ZR18 92Y XL</t>
  </si>
  <si>
    <t>225/45ZR18 91Y</t>
  </si>
  <si>
    <t>245/40ZR18 97Y XL</t>
  </si>
  <si>
    <t>255/35ZR18 94Y XL</t>
  </si>
  <si>
    <t>215/45ZR18 93Y XL</t>
  </si>
  <si>
    <t>235/50ZR18 97W</t>
  </si>
  <si>
    <t>245/45ZR18 100Y XL</t>
  </si>
  <si>
    <t>255/40ZR18 99Y XL</t>
  </si>
  <si>
    <t>235/60ZR18 107W XL</t>
  </si>
  <si>
    <t>245/35ZR19 93Y XL</t>
  </si>
  <si>
    <t>235/35ZR19 91Y XL</t>
  </si>
  <si>
    <t>275/35ZR19 100Y XL</t>
  </si>
  <si>
    <t>275/30ZR19 96Y XL</t>
  </si>
  <si>
    <t>225/40ZR19 93Y XL</t>
  </si>
  <si>
    <t>235/40ZR19 96W XL</t>
  </si>
  <si>
    <t>245/40ZR19 98Y XL</t>
  </si>
  <si>
    <t>245/45ZR19 98Y</t>
  </si>
  <si>
    <t>275/40ZR19 101Y</t>
  </si>
  <si>
    <t>255/35ZR19 96Y XL</t>
  </si>
  <si>
    <t>245/35ZR20 95Y XL</t>
  </si>
  <si>
    <t>245/45ZR20 103Y XL</t>
  </si>
  <si>
    <t>255/35ZR20 97Y XL</t>
  </si>
  <si>
    <t>275/30ZR20 97Y XL</t>
  </si>
  <si>
    <t>265/45ZR20 104Y</t>
  </si>
  <si>
    <t>245/40ZR20 99Y XL</t>
  </si>
  <si>
    <t>275/40ZR20 106Y XL</t>
  </si>
  <si>
    <t>MaxContact MC5</t>
  </si>
  <si>
    <t>在庫</t>
  </si>
  <si>
    <t>AZENIS FK510 SUV</t>
  </si>
  <si>
    <t>225/55R18 102W XL</t>
  </si>
  <si>
    <t>235/50R19 103W XL</t>
  </si>
  <si>
    <t>AZENIS FK510</t>
  </si>
  <si>
    <t>245/45R20 103Y XL</t>
  </si>
  <si>
    <t>275/35R20 102Y XL</t>
  </si>
  <si>
    <t>255/50R20 109Y XL</t>
  </si>
  <si>
    <t>255/35R20 97Y XL</t>
  </si>
  <si>
    <t>245/35R21 96Y XL</t>
  </si>
  <si>
    <t>サイズ</t>
  </si>
  <si>
    <t>A表</t>
  </si>
  <si>
    <t>実績</t>
  </si>
  <si>
    <t>パターン</t>
  </si>
  <si>
    <t xml:space="preserve"> </t>
  </si>
  <si>
    <t>ﾒｰｶｰ</t>
  </si>
  <si>
    <t>No</t>
  </si>
  <si>
    <t>販売価格
管理画面</t>
  </si>
  <si>
    <t>PXR02014</t>
  </si>
  <si>
    <t>165/65R14 79Q</t>
  </si>
  <si>
    <t>PXR02016</t>
  </si>
  <si>
    <t>185/70R14 88Q</t>
  </si>
  <si>
    <t>PXR02017</t>
  </si>
  <si>
    <t>175/70R14 84Q</t>
  </si>
  <si>
    <t>PXR02003</t>
  </si>
  <si>
    <t>195/65R15 91Q</t>
  </si>
  <si>
    <t>PXR02004</t>
  </si>
  <si>
    <t>185/65R15 88Q</t>
  </si>
  <si>
    <t>PXR02005</t>
  </si>
  <si>
    <t>175/65R15 84Q</t>
  </si>
  <si>
    <t>PXR01989</t>
  </si>
  <si>
    <t>215/65R16 98Q</t>
  </si>
  <si>
    <t>PXR01984</t>
  </si>
  <si>
    <t>215/60R16 95Q</t>
  </si>
  <si>
    <t>PXR01952</t>
  </si>
  <si>
    <t>205/50R17 93Q XL</t>
  </si>
  <si>
    <t>PXR01949</t>
  </si>
  <si>
    <t>215/50R17 91Q</t>
  </si>
  <si>
    <t>PXR01956</t>
  </si>
  <si>
    <t>215/60R17 96Q</t>
  </si>
  <si>
    <t>ENERGY SAVER 4 185/65R14 90H</t>
  </si>
  <si>
    <t>Pilot Sport 3 195/50R15 86V XL</t>
  </si>
  <si>
    <t>Pilot Sport 4 S 285/30R20 99Y XL</t>
  </si>
  <si>
    <t>CROSSCLIMATE+ 185/65R14 90H XL</t>
  </si>
  <si>
    <t>CROSSCLIMATE+ 165/65R15 85H</t>
  </si>
  <si>
    <t>EfficientGrip RVF02 245/40R20 99W XL</t>
  </si>
  <si>
    <t>LS2000 Hybrid II 165/55R15 75V</t>
  </si>
  <si>
    <t>EAGLE LS EXE 215/45R17 91W XL</t>
  </si>
  <si>
    <t>REGNO GR-XII 175/65R15 84H</t>
  </si>
  <si>
    <t>REGNO GR-XII 185/60R15 84H</t>
  </si>
  <si>
    <t>REGNO GR-XII 185/65R15 88H</t>
  </si>
  <si>
    <t>REGNO GR-XII 195/65R15 91H</t>
  </si>
  <si>
    <t>REGNO GR-XII 185/55R16 83V</t>
  </si>
  <si>
    <t>REGNO GR-XII 205/55R16 91V</t>
  </si>
  <si>
    <t>REGNO GR-XII 215/60R16 95V</t>
  </si>
  <si>
    <t>REGNO GR-XII 205/50R17 89V</t>
  </si>
  <si>
    <t>REGNO GR-XII 215/45R17 91W XL</t>
  </si>
  <si>
    <t>REGNO GR-XII 215/55R17 94V</t>
  </si>
  <si>
    <t>REGNO GR-XII 225/45R17 91W</t>
  </si>
  <si>
    <t>REGNO GR-XII 225/50R17 98V XL</t>
  </si>
  <si>
    <t>REGNO GR-XII 215/45R18 89W</t>
  </si>
  <si>
    <t>REGNO GR-XII 225/45R18 95W XL</t>
  </si>
  <si>
    <t>REGNO GR-XII 225/50R18 95W</t>
  </si>
  <si>
    <t>REGNO GR-XII 235/45R18 94W</t>
  </si>
  <si>
    <t>REGNO GR-XII 235/50R18 101V XL</t>
  </si>
  <si>
    <t>REGNO GR-XII 245/50R18 100W</t>
  </si>
  <si>
    <t>REGNO GR-XII 225/45R19 96W XL</t>
  </si>
  <si>
    <t>REGNO GR-XII 245/45R19 98W</t>
  </si>
  <si>
    <t>REGNO GRVII 195/60R16 89H</t>
  </si>
  <si>
    <t>REGNO GRVII 215/60R16 95H</t>
  </si>
  <si>
    <t>REGNO GRVII 235/50R18 101V XL</t>
  </si>
  <si>
    <t>REGNO GRVII 195/65R15 91H</t>
  </si>
  <si>
    <t>REGNO GRVII 215/55R17 94V</t>
  </si>
  <si>
    <t>REGNO GRVII 215/60R17 96H</t>
  </si>
  <si>
    <t>REGNO GRVII 225/55R18 98V</t>
  </si>
  <si>
    <t>REGNO GRVII 205/55R16 91V</t>
  </si>
  <si>
    <t>REGNO GRVII 225/60R17 99H</t>
  </si>
  <si>
    <t>REGNO GRVII 205/55R17 91V</t>
  </si>
  <si>
    <t>REGNO GRVII 225/50R18 95V</t>
  </si>
  <si>
    <t>REGNO GR-Leggera 165/55R14 72V</t>
  </si>
  <si>
    <t>REGNO GR-Leggera 155/65R14 75H</t>
  </si>
  <si>
    <t>REGNO GR-Leggera 165/55R15 75V</t>
  </si>
  <si>
    <t>ALENZA LX100 225/65R17 102H</t>
  </si>
  <si>
    <t>ALENZA LX100 235/55R18 100V</t>
  </si>
  <si>
    <t>MaxContact MC5 205/55R16 91V</t>
  </si>
  <si>
    <t>MaxContact MC5 225/45R17 91V</t>
  </si>
  <si>
    <t>MaxContact MC5 225/45R18 91W</t>
  </si>
  <si>
    <t>MaxContact MC5 225/50R17 94V</t>
  </si>
  <si>
    <t>ENERGY SAVER+ 185/55R15 82H</t>
  </si>
  <si>
    <t>Pilot Sport 4 S 255/35R19 96Y XL MO1</t>
  </si>
  <si>
    <t>Pilot Sport 4 SUV 235/55R19 105Y XL</t>
  </si>
  <si>
    <t>Pilot Sport 5 225/40R18 92Y XL</t>
  </si>
  <si>
    <t>LATITUDE SPORT 3 235/55R19 101W AO</t>
  </si>
  <si>
    <t>LATITUDE SPORT 3 235/55R19 101V MO</t>
  </si>
  <si>
    <t>LATITUDE SPORT 3 235/55R19 105V XL VOL</t>
  </si>
  <si>
    <t>CROSSCLIMATE+ 185/65R15 92T XL</t>
  </si>
  <si>
    <t>CROSSCLIMATE 2 225/45R17 91Y</t>
  </si>
  <si>
    <t>POTENZA Sport 245/40R18 97Y XL</t>
  </si>
  <si>
    <t>POTENZA Sport 225/40R18 92Y XL</t>
  </si>
  <si>
    <t>POTENZA Sport 225/45R17 94Y XL</t>
  </si>
  <si>
    <t>POTENZA Sport 225/45R18 95Y XL</t>
  </si>
  <si>
    <t>ALENZA 001 225/60R18 100H</t>
  </si>
  <si>
    <t>ALENZA 001 225/65R17 102V</t>
  </si>
  <si>
    <t>ALENZA 001 235/55R18 100V AO</t>
  </si>
  <si>
    <t>T005 235/45R18 98Y XL</t>
  </si>
  <si>
    <t>T005 205/55R16 91W AO</t>
  </si>
  <si>
    <t>DUELER HP SPORT 235/55R19 101V MO</t>
  </si>
  <si>
    <t>POTENZA Adrenalin RE004 205/45R17 88W XL</t>
  </si>
  <si>
    <t>POTENZA Adrenalin RE004 205/55R16 91W</t>
  </si>
  <si>
    <t>POTENZA Adrenalin RE004 215/45R17 91W XL</t>
  </si>
  <si>
    <t>POTENZA Adrenalin RE004 215/55R17 94W</t>
  </si>
  <si>
    <t>POTENZA Adrenalin RE004 225/40R18 92W XL</t>
  </si>
  <si>
    <t>POTENZA Adrenalin RE004 225/45R18 95W XL</t>
  </si>
  <si>
    <t>POTENZA Adrenalin RE004 235/45R17 97W XL</t>
  </si>
  <si>
    <t>POTENZA Adrenalin RE004 245/40R18 97W XL</t>
  </si>
  <si>
    <t>POTENZA Adrenalin RE004 205/50R16 87W</t>
  </si>
  <si>
    <t>POTENZA Adrenalin RE004 225/45R17 94W XL</t>
  </si>
  <si>
    <t>POTENZA Adrenalin RE004 225/50R17 98W XL</t>
  </si>
  <si>
    <t>POTENZA Adrenalin RE004 235/40R18 95W XL</t>
  </si>
  <si>
    <t>POTENZA Adrenalin RE004 245/40R19 98W XL</t>
  </si>
  <si>
    <t>POTENZA Adrenalin RE004 245/45R17 99W XL</t>
  </si>
  <si>
    <t>POTENZA Adrenalin RE004 245/45R18 100W XL</t>
  </si>
  <si>
    <t>POTENZA Adrenalin RE004 255/35R18 94W XL</t>
  </si>
  <si>
    <t>Advan Fleva V701 215/45R17 91W XL</t>
  </si>
  <si>
    <t>Advan Fleva V701 225/45R17 94W XL</t>
  </si>
  <si>
    <t>ADVAN dB V552 205/60R16 92V</t>
  </si>
  <si>
    <t>ADVAN dB V552 215/50R17 95W</t>
  </si>
  <si>
    <t>ADVAN dB V552 215/55R17 94W</t>
  </si>
  <si>
    <t>ADVAN dB V552 225/50R18 95W</t>
  </si>
  <si>
    <t>ADVAN dB V552 235/45R18 94Y</t>
  </si>
  <si>
    <t>ADVAN dB V552 235/50R18 97W</t>
  </si>
  <si>
    <t>ADVAN dB V552 245/40R18 93Y</t>
  </si>
  <si>
    <t>ADVAN dB V552 245/45R18 96Y</t>
  </si>
  <si>
    <t>ADVAN dB V552 235/55R19 101W</t>
  </si>
  <si>
    <t>ADVAN dB V552 275/35R19 100Y</t>
  </si>
  <si>
    <t>BluEarth-GT AE51 205/55R16 94V XL</t>
  </si>
  <si>
    <t>BluEarth-GT AE51 225/45R17 94W XL</t>
  </si>
  <si>
    <t>BluEarth-GT AE51J 225/50R17 98W XL</t>
  </si>
  <si>
    <t>BluEarth-GT AE51 225/55R17 101W XL</t>
  </si>
  <si>
    <t>BluEarth-GT AE51 245/40R18 97W XL</t>
  </si>
  <si>
    <t>BluEarth-GT AE51 245/45R18 100W XL</t>
  </si>
  <si>
    <t>BluEarth-GT AE51 245/40R19 98W XL</t>
  </si>
  <si>
    <t>BluEarth-XT AE61 225/65R17 102H</t>
  </si>
  <si>
    <t>BluEarth-XT AE61 235/55R17 99H</t>
  </si>
  <si>
    <t>BluEarth-XT AE61 225/50R18 95V</t>
  </si>
  <si>
    <t>BluEarth-4S AW21 195/65R15 91H</t>
  </si>
  <si>
    <t>BluEarth-4S AW21 205/55R16 91V</t>
  </si>
  <si>
    <t>BluEarth-4S AW21 215/50R17 95W XL</t>
  </si>
  <si>
    <t>BluEarth-4S AW21 225/50R17 98V XL</t>
  </si>
  <si>
    <t>BluEarth-4S AW21 225/60R17 103V XL</t>
  </si>
  <si>
    <t>BluEarth-4S AW21 225/55R18 98V</t>
  </si>
  <si>
    <t>BluEarth-4S AW21 225/60R18 104V XL</t>
  </si>
  <si>
    <t>BluEarth-4S AW21 235/55R18 100V</t>
  </si>
  <si>
    <t>BluEarth-4S AW21 225/55R19 99V</t>
  </si>
  <si>
    <t>GeoLandar X-CV G057 255/55R18 109W XL</t>
  </si>
  <si>
    <t>DIREZZA DZ102 215/45R17 87W</t>
  </si>
  <si>
    <t>DIREZZA DZ102 225/45R17 94W XL</t>
  </si>
  <si>
    <t>DIREZZA DZ102 215/35R18 84W</t>
  </si>
  <si>
    <t>DIREZZA DZ102 215/40R18 89W XL</t>
  </si>
  <si>
    <t>DIREZZA DZ102 225/40R18 88W</t>
  </si>
  <si>
    <t>DIREZZA DZ102 225/45R18 91W</t>
  </si>
  <si>
    <t>Pilot Sport 3 225/55R16 95W</t>
  </si>
  <si>
    <t>Pilot Sport 4 S 255/35R18 94Y XL</t>
  </si>
  <si>
    <t>Pilot Sport 4 S 295/25R22 97Y XL</t>
  </si>
  <si>
    <t>LATITUDE TOUR HP 235/50R18 97V</t>
  </si>
  <si>
    <t>CROSSCLIMATE 2 205/55R16 91H</t>
  </si>
  <si>
    <t>ECOPIA NH100RV 195/65R15 91H</t>
  </si>
  <si>
    <t>Advan Fleva V701J 245/40R18 97W XL</t>
  </si>
  <si>
    <t>BluEarth-GT AE51 215/45R17 91W XL</t>
  </si>
  <si>
    <t>BluEarth-GT AE51J 215/45R17 91W XL</t>
  </si>
  <si>
    <t>BluEarth-GT AE51J 215/50R17 95W XL</t>
  </si>
  <si>
    <t>BluEarth-XT AE61J 225/60R17 99V</t>
  </si>
  <si>
    <t>BluEarth-XT AE61 225/55R18 98V</t>
  </si>
  <si>
    <t>BluEarth-XT AE61 225/60R18 100H</t>
  </si>
  <si>
    <t>BluEarth-XT AE61 235/55R18 100V</t>
  </si>
  <si>
    <t>BluEarth-XT AE61 235/60R18 103W</t>
  </si>
  <si>
    <t>BluEarth-XT AE61J 235/60R18 103W</t>
  </si>
  <si>
    <t>BluEarth-XT AE61 225/55R19 99V</t>
  </si>
  <si>
    <t>BluEarth-XT AE61J 235/55R19 101V</t>
  </si>
  <si>
    <t>LE MANS V 185/60R16 86H</t>
  </si>
  <si>
    <t>LE MANS V 215/60R16 95H</t>
  </si>
  <si>
    <t>LE MANS V+ 175/65R15 84H</t>
  </si>
  <si>
    <t>LE MANS V+ 185/65R15 88H</t>
  </si>
  <si>
    <t>LE MANS V+ 185/60R15 84H</t>
  </si>
  <si>
    <t>LE MANS V+ 195/65R15 91H</t>
  </si>
  <si>
    <t>LE MANS V+ 185/60R16 86H</t>
  </si>
  <si>
    <t>LE MANS V+ 185/55R16 83V</t>
  </si>
  <si>
    <t>LE MANS V+ 205/55R16 91V</t>
  </si>
  <si>
    <t>LE MANS V+ 195/45R17 81W</t>
  </si>
  <si>
    <t>LE MANS V+ 205/50R17 93V XL</t>
  </si>
  <si>
    <t>LE MANS V+ 215/45R17 91W XL</t>
  </si>
  <si>
    <t>ExtremeContact DWS06 PLUS 215/40ZR18 89Y XL</t>
  </si>
  <si>
    <t>ExtremeContact DWS06 PLUS 265/35ZR18 97Y XL</t>
  </si>
  <si>
    <t>ExtremeContact DWS06 PLUS 255/35ZR18 94Y XL</t>
  </si>
  <si>
    <t>ExtremeContact DWS06 PLUS 255/40ZR18 99Y XL</t>
  </si>
  <si>
    <t>ExtremeContact DWS06 PLUS 245/40ZR20 99Y XL</t>
  </si>
  <si>
    <t>ExtremeContact DWS06 PLUS 275/45R20 110W XL</t>
  </si>
  <si>
    <t>CROSSCLIMATE 2 215/55R18 99V XL</t>
  </si>
  <si>
    <t>EAGLE ＃1 NASCAR 195/80R15 107/105L</t>
  </si>
  <si>
    <t>EAGLE ＃1 NASCAR 215/65R16 109/107R</t>
  </si>
  <si>
    <t>EAGLE ＃1 NASCAR 215/60R17 109/107R</t>
  </si>
  <si>
    <t>REGNO GRVII 205/60R16 92H</t>
  </si>
  <si>
    <t>BluEarth-XT AE61A 225/60R18 100H</t>
  </si>
  <si>
    <t>BluEarth-XT AE61A 235/55R18 100V</t>
  </si>
  <si>
    <t>BluEarth-XT AE61A 235/60R18 103W</t>
  </si>
  <si>
    <t>BluEarth-XT AE61A 225/55R19 99V</t>
  </si>
  <si>
    <t>BluEarth-XT AE61A 235/55R19 101V</t>
  </si>
  <si>
    <t>https://kakaku.com/item/K0001225035/</t>
  </si>
  <si>
    <t>https://kakaku.com/item/K0000897126</t>
    <phoneticPr fontId="12"/>
  </si>
  <si>
    <t>https://kakaku.com/item/K0001226165/</t>
    <phoneticPr fontId="12"/>
  </si>
  <si>
    <t>https://kakaku.com/item/K0000421132/</t>
  </si>
  <si>
    <t>X-ICE SNOW（旧22年）</t>
  </si>
  <si>
    <t>225/50R17 98H XL</t>
  </si>
  <si>
    <t>225/60R17 103T XL</t>
  </si>
  <si>
    <t>X-ICE SNOW SUV（旧22年）</t>
  </si>
  <si>
    <t>235/55R18 104T XL</t>
  </si>
  <si>
    <t>225/65R17 106T XL</t>
  </si>
  <si>
    <t>215/70R16 100T TL</t>
  </si>
  <si>
    <t>205/55R17 95T XL</t>
  </si>
  <si>
    <t>PXR02013</t>
  </si>
  <si>
    <t>saver41856016</t>
  </si>
  <si>
    <t>saver41856514</t>
  </si>
  <si>
    <t>saver1855515</t>
  </si>
  <si>
    <t>primacy42454018</t>
  </si>
  <si>
    <t>nh100rv1956515</t>
  </si>
  <si>
    <t>https://kakaku.com/item/K0001387118/</t>
    <phoneticPr fontId="12"/>
  </si>
  <si>
    <t>https://kakaku.com/item/K0001387120/</t>
    <phoneticPr fontId="12"/>
  </si>
  <si>
    <t>https://kakaku.com/item/K0001226168/</t>
  </si>
  <si>
    <t>https://kakaku.com/item/K0001226149/</t>
  </si>
  <si>
    <t>https://kakaku.com/item/K0001231833/</t>
  </si>
  <si>
    <t>https://kakaku.com/item/K0001283634/</t>
    <phoneticPr fontId="12"/>
  </si>
  <si>
    <t>Primacy 4 245/40R18 93H AO</t>
  </si>
  <si>
    <t>https://kakaku.com/item/K0001421035/</t>
  </si>
  <si>
    <t>https://kakaku.com/item/K0001421019/</t>
  </si>
  <si>
    <t>https://kakaku.com/item/K0001421037/</t>
  </si>
  <si>
    <t>https://kakaku.com/item/K0001421021/</t>
  </si>
  <si>
    <t>ENERGY SAVER 4 145/80R13 79S XL</t>
  </si>
  <si>
    <t>Primacy 4 + 195/60R16 93V XL</t>
  </si>
  <si>
    <t>Primacy 4 + 205/55R16 91W</t>
  </si>
  <si>
    <t>Primacy 4+ 215/65R16 102V XL</t>
  </si>
  <si>
    <t>e・Primacy 245/45R19 102Y XL ★MO</t>
  </si>
  <si>
    <t>Primacy 4+ 215/60R16 99V XL</t>
  </si>
  <si>
    <t>Primacy 4+ 215/45R17 91W XL</t>
  </si>
  <si>
    <t>WINTER MAXX 02 185/60R15 84S</t>
  </si>
  <si>
    <t>WINTER MAXX 02 185/65R15 88S</t>
  </si>
  <si>
    <t>WINTER MAXX 02 195/65R15 91S</t>
  </si>
  <si>
    <t>WINTER MAXX 02 205/55R16 91S</t>
  </si>
  <si>
    <t>WINTER MAXX 02 205/60R16 92S</t>
  </si>
  <si>
    <t>WINTER MAXX 02 215/55R17 94S</t>
  </si>
  <si>
    <t>WINTER MAXX 02 215/60R16 95S</t>
  </si>
  <si>
    <t>WINTER MAXX 02 225/40R18 92S XL</t>
  </si>
  <si>
    <t>WINTER MAXX 02 225/50R17 94S</t>
  </si>
  <si>
    <t>wm021757014[]</t>
  </si>
  <si>
    <t>wm022254018[]</t>
  </si>
  <si>
    <t>wm022255017[]</t>
  </si>
  <si>
    <t>https://kakaku.com/item/K0001299992/</t>
  </si>
  <si>
    <t>739750</t>
  </si>
  <si>
    <t>708450</t>
  </si>
  <si>
    <t>720850</t>
  </si>
  <si>
    <t>225/60R18 104W XL ☆</t>
  </si>
  <si>
    <t>225/45R18 95Y XL ☆</t>
  </si>
  <si>
    <t>PSR08148</t>
  </si>
  <si>
    <t>PXR02018</t>
  </si>
  <si>
    <t>165/70R14 81Q</t>
  </si>
  <si>
    <t>vrx32055017</t>
  </si>
  <si>
    <t>vrx32155017</t>
  </si>
  <si>
    <t>https://kakaku.com/item/K0001371389/</t>
    <phoneticPr fontId="12"/>
  </si>
  <si>
    <t>https://kakaku.com/item/K0001371393/</t>
    <phoneticPr fontId="12"/>
  </si>
  <si>
    <t>BLIZZAK VRX3 165/60R15 77Q</t>
  </si>
  <si>
    <t>BLIZZAK VRX3 165/65R14 79Q</t>
  </si>
  <si>
    <t>BLIZZAK VRX3 165/65R15 81Q</t>
  </si>
  <si>
    <t>BLIZZAK VRX3 175/70R14 84Q</t>
  </si>
  <si>
    <t>BLIZZAK VRX3 185/60R15 84Q</t>
  </si>
  <si>
    <t>BLIZZAK VRX3 205/50R17 93Q XL</t>
  </si>
  <si>
    <t>BLIZZAK VRX3 215/50R17 91Q</t>
  </si>
  <si>
    <t>BLIZZAK VRX3 215/55R17 94Q</t>
  </si>
  <si>
    <t>BLIZZAK VRX3 165/70R14 81Q</t>
  </si>
  <si>
    <t>BLIZZAK VRX3 175/65R15 84Q</t>
  </si>
  <si>
    <t>BLIZZAK VRX3 175/65R14 82Q</t>
  </si>
  <si>
    <t>BLIZZAK VRX3 185/65R15 88Q</t>
  </si>
  <si>
    <t>BLIZZAK VRX3 185/70R14 88Q</t>
  </si>
  <si>
    <t>BLIZZAK VRX3 195/65R15 91Q</t>
  </si>
  <si>
    <t>BLIZZAK VRX3 215/60R16 95Q</t>
  </si>
  <si>
    <t>BLIZZAK VRX3 215/60R17 96Q</t>
  </si>
  <si>
    <t>https://kakaku.com/item/K0001421806/</t>
    <phoneticPr fontId="12"/>
  </si>
  <si>
    <t>X-ICE SNOW 205/55R17 95T XL</t>
  </si>
  <si>
    <t>X-ICE SNOW 225/60R17 103T XL</t>
  </si>
  <si>
    <t>https://kakaku.com/item/K0001277738/</t>
  </si>
  <si>
    <t>半角スペース→</t>
    <rPh sb="0" eb="2">
      <t>ハンカク</t>
    </rPh>
    <phoneticPr fontId="12"/>
  </si>
  <si>
    <t>https://kakaku.com/item/K0001371356/</t>
  </si>
  <si>
    <t>https://kakaku.com/item/K0000519921/</t>
  </si>
  <si>
    <t>https://kakaku.com/item/K0000333295/</t>
  </si>
  <si>
    <t>https://kakaku.com/item/K0000732224/</t>
  </si>
  <si>
    <t>CC</t>
  </si>
  <si>
    <t>Pr</t>
  </si>
  <si>
    <t>ES</t>
  </si>
  <si>
    <t>PS</t>
  </si>
  <si>
    <t>MC</t>
  </si>
  <si>
    <t>AL</t>
  </si>
  <si>
    <t>PO</t>
  </si>
  <si>
    <t>RG</t>
  </si>
  <si>
    <t>DZ</t>
  </si>
  <si>
    <t>LE</t>
  </si>
  <si>
    <t>AD</t>
  </si>
  <si>
    <t>NA</t>
  </si>
  <si>
    <t>EXE</t>
  </si>
  <si>
    <t>EG</t>
  </si>
  <si>
    <t>RVF</t>
  </si>
  <si>
    <t>VEC</t>
  </si>
  <si>
    <t>DM</t>
  </si>
  <si>
    <t>VRX</t>
  </si>
  <si>
    <t>WM</t>
  </si>
  <si>
    <t>XI</t>
  </si>
  <si>
    <t>マスタ</t>
    <phoneticPr fontId="12"/>
  </si>
  <si>
    <t>FK 245/40R20 99YXL FK520L EU</t>
  </si>
  <si>
    <t>FK 245/35R19 93YXL FK520L EU</t>
  </si>
  <si>
    <t>FK 235/35R19 91YXL FK520L EU</t>
  </si>
  <si>
    <t>FK 245/40R18 97YXL FK520L EU</t>
  </si>
  <si>
    <t>FK 235/40R18 95YXL FK520L EU</t>
  </si>
  <si>
    <t>FK 225/45R18 95YXL FK520L EU</t>
  </si>
  <si>
    <t>FK 225/55R18 102WXL FK520L EU</t>
  </si>
  <si>
    <t xml:space="preserve">Mail Order House </t>
  </si>
  <si>
    <t>0</t>
  </si>
  <si>
    <t xml:space="preserve">Amazon.co.jp </t>
  </si>
  <si>
    <t xml:space="preserve">TIREWheelPREMIUM </t>
  </si>
  <si>
    <t xml:space="preserve">タイヤーウッズ </t>
  </si>
  <si>
    <t>20,000</t>
  </si>
  <si>
    <t xml:space="preserve">TPS-WAVE尼崎本店 </t>
  </si>
  <si>
    <t>https://kakaku.com/item/K0001226160/</t>
    <phoneticPr fontId="12"/>
  </si>
  <si>
    <t xml:space="preserve">TIREHOOD </t>
  </si>
  <si>
    <t xml:space="preserve">ブロッサム </t>
  </si>
  <si>
    <t>https://kakaku.com/item/K0001387082/</t>
  </si>
  <si>
    <t>JAN</t>
  </si>
  <si>
    <t>Y</t>
  </si>
  <si>
    <t>土日祝休業日</t>
  </si>
  <si>
    <t>ps42154517imp</t>
  </si>
  <si>
    <t>サマー</t>
  </si>
  <si>
    <t>primacy42255018</t>
  </si>
  <si>
    <t>primacy42254018imp</t>
  </si>
  <si>
    <t>agxice1958015</t>
  </si>
  <si>
    <t>ps31955515</t>
  </si>
  <si>
    <t>ps31955015</t>
  </si>
  <si>
    <t>&lt;br id="tinymce" class="mce-content-body " contenteditable="true" spellcheck="false" data-id="gd_det_exp_new"&gt;&lt;table align="center"&gt;&lt;tbody&gt;&lt;tr&gt;&lt;td style="text-align: left;" width="350px"&gt;&lt;span style="font-size: 14pt;"&gt;ミニバン専用タイヤ&lt;/span&gt;&lt;br&gt;&lt;br&gt;&lt;span style="font-size: 14pt;"&gt;&lt;strong&gt;ウェット性能・ライフ性能と低燃費性能を高次元で実現&lt;/strong&gt;&lt;/span&gt;&lt;/td&gt;&lt;td style="text-align: center;"&gt;エコピア エヌエイチ イチマルマル アールブイ&lt;br&gt;&lt;span style="font-size: 14pt;"&gt;ECOPIA NH100RV&lt;/span&gt;&lt;br&gt;サイズ：&lt;strong&gt;195/65R15 91H&lt;/strong&gt;&lt;br&gt;&lt;br&gt;※商品画像内のホイールは付属しておりません。&lt;/td&gt;&lt;/tr&gt;&lt;/tbody&gt;&lt;/table&gt;&lt;div&gt;&lt;img src="https://gdetail.image-qoo10.jp/344/613881147/2020/9/bdd63b58-f34f-4f9b-a709-c5eb5d319906.jpg" style="display: block; margin-left: auto; margin-right: auto;"&gt;&lt;/div&gt;</t>
  </si>
  <si>
    <t>crosscp1657014</t>
  </si>
  <si>
    <t>ps42354517imp</t>
  </si>
  <si>
    <t>CN</t>
  </si>
  <si>
    <t>wm021956515</t>
  </si>
  <si>
    <t>vx31656015</t>
  </si>
  <si>
    <t>vx31757014</t>
  </si>
  <si>
    <t>xices2055516</t>
  </si>
  <si>
    <t>xices2156017</t>
  </si>
  <si>
    <t>xices2156516</t>
  </si>
  <si>
    <t>xices2055017</t>
  </si>
  <si>
    <t>xices2255517</t>
  </si>
  <si>
    <t>xicessuv2157016</t>
  </si>
  <si>
    <t>pimacy4p2254518-3</t>
  </si>
  <si>
    <t>wm021856515[]</t>
  </si>
  <si>
    <t>wm022155517[]</t>
  </si>
  <si>
    <t>dmv32355519imp</t>
  </si>
  <si>
    <t>xicessuv2256517ip</t>
  </si>
  <si>
    <t>xicessuv2355518ip</t>
  </si>
  <si>
    <t>最大9桁(半角数字)</t>
  </si>
  <si>
    <t>最大20文字</t>
  </si>
  <si>
    <t>条件付き必須入力</t>
  </si>
  <si>
    <t>選択入力</t>
  </si>
  <si>
    <t>必須入力</t>
  </si>
  <si>
    <t>購入数量制限_数量</t>
  </si>
  <si>
    <t>購入数量制限_期間</t>
  </si>
  <si>
    <t>購入数量制限</t>
  </si>
  <si>
    <t>アフターサービス情報</t>
  </si>
  <si>
    <t>18歳未満制限</t>
  </si>
  <si>
    <t>有効期間__日付</t>
  </si>
  <si>
    <t>有効期間_期間2</t>
  </si>
  <si>
    <t>有効期間_期間1</t>
  </si>
  <si>
    <t>有効期間</t>
  </si>
  <si>
    <t>製造日</t>
  </si>
  <si>
    <t>商品識別コード_コード</t>
  </si>
  <si>
    <t>商品識別コード</t>
  </si>
  <si>
    <t>モデル名</t>
  </si>
  <si>
    <t>素材</t>
  </si>
  <si>
    <t>重量</t>
  </si>
  <si>
    <t>医薬品分類</t>
  </si>
  <si>
    <t>原産地</t>
  </si>
  <si>
    <t>商品状態</t>
  </si>
  <si>
    <t>検索ワード</t>
  </si>
  <si>
    <t>お届け希望日</t>
  </si>
  <si>
    <t>発送可能日</t>
  </si>
  <si>
    <t>オプション送料</t>
  </si>
  <si>
    <t>商品詳細</t>
  </si>
  <si>
    <t>フッター</t>
  </si>
  <si>
    <t>ヘッダー</t>
  </si>
  <si>
    <t>追加型オプションの画像</t>
  </si>
  <si>
    <t>オプションの画像</t>
  </si>
  <si>
    <t>追加画像</t>
  </si>
  <si>
    <t>メイン画像</t>
  </si>
  <si>
    <t>追加型オプション(直接入力)</t>
  </si>
  <si>
    <t>追加型オプション(選択)</t>
  </si>
  <si>
    <t>オプション</t>
  </si>
  <si>
    <t>参考価格</t>
  </si>
  <si>
    <t>販売終了日</t>
  </si>
  <si>
    <t>販売ステータス</t>
  </si>
  <si>
    <t>広告文</t>
  </si>
  <si>
    <t>カテゴリ</t>
  </si>
  <si>
    <t>販売者商品コード</t>
  </si>
  <si>
    <t>商品番号</t>
  </si>
  <si>
    <t>buy_limit_qty</t>
  </si>
  <si>
    <t>buy_limit_date</t>
  </si>
  <si>
    <t>buy_limit_type</t>
  </si>
  <si>
    <t>A/S_info</t>
  </si>
  <si>
    <t>under18s_display_Y/N</t>
  </si>
  <si>
    <t>expiration_date_EXP</t>
  </si>
  <si>
    <t>expiration_date_PAO</t>
  </si>
  <si>
    <t>expiration_date_MFD</t>
  </si>
  <si>
    <t>expiration_date_type</t>
  </si>
  <si>
    <t>manufacture_date</t>
  </si>
  <si>
    <t>external_product_id</t>
  </si>
  <si>
    <t>external_product_type</t>
  </si>
  <si>
    <t>model_name</t>
  </si>
  <si>
    <t>item_material</t>
  </si>
  <si>
    <t>item_weight</t>
  </si>
  <si>
    <t>medication_type</t>
  </si>
  <si>
    <t>origin_others</t>
  </si>
  <si>
    <t>origin_country_id</t>
  </si>
  <si>
    <t>origin_region_id</t>
  </si>
  <si>
    <t>origin_type</t>
  </si>
  <si>
    <t>item_condition_type</t>
  </si>
  <si>
    <t>search_keyword</t>
  </si>
  <si>
    <t>desired_shipping_date</t>
  </si>
  <si>
    <t>available_shipping_date</t>
  </si>
  <si>
    <t>option_number</t>
  </si>
  <si>
    <t>Shipping_number</t>
  </si>
  <si>
    <t>item_description</t>
  </si>
  <si>
    <t>footer_html</t>
  </si>
  <si>
    <t>header_html</t>
  </si>
  <si>
    <t>image_additional_option_info</t>
  </si>
  <si>
    <t>image_option_info</t>
  </si>
  <si>
    <t>image_other_url</t>
  </si>
  <si>
    <t>image_main_url</t>
  </si>
  <si>
    <t>additional_option_text</t>
  </si>
  <si>
    <t>additional_option_info</t>
  </si>
  <si>
    <t>option_info</t>
  </si>
  <si>
    <t>quantity</t>
  </si>
  <si>
    <t>retail_price_yen</t>
  </si>
  <si>
    <t>price_yen</t>
  </si>
  <si>
    <t>end_date</t>
  </si>
  <si>
    <t>item_status_Y/N/D</t>
  </si>
  <si>
    <t>item_promotion_name</t>
  </si>
  <si>
    <t>item_name</t>
  </si>
  <si>
    <t>brand_number</t>
  </si>
  <si>
    <t>category_number</t>
  </si>
  <si>
    <t>seller_unique_item_id</t>
  </si>
  <si>
    <t>item_number</t>
  </si>
  <si>
    <t>原産地_x000D_
_地域名</t>
  </si>
  <si>
    <t>原産地_x000D_
_国名</t>
  </si>
  <si>
    <t>原産地_x000D_
_その他</t>
  </si>
  <si>
    <t>*新規登録の際は入力しません。_x000D_
_x000D_
商品番号(半角数字)_x000D_
_x000D_
例) 1234567890</t>
  </si>
  <si>
    <t>[ガイド] 販売者商品コードは同一アカウント内で重複させることはできません。_x000D_
_x000D_
最大100文字_x000D_
_x000D_
販売者の管理用商品コード</t>
  </si>
  <si>
    <t>カテゴリコード9桁(半角数字)_x000D_
_x000D_
例) 320001873</t>
  </si>
  <si>
    <t>ブランドコード(半角数字)_x000D_
_x000D_
例) 27450</t>
  </si>
  <si>
    <t>*商品名ガイドに沿って入力してください。 _x000D_
[ガイド] ♡♠などの特殊記号は自動的に削除されます。_x000D_
_x000D_
最大100文字_x000D_
_x000D_
製品名+仕様+型番+商品分類_x000D_
_x000D_
例) パーフェクティングファンデーション35mlリキッドファンデーション</t>
  </si>
  <si>
    <t>Y: 販売中_x000D_
N: 販売中止_x000D_
D: 商品削除</t>
  </si>
  <si>
    <t>YYYY-MM-DD_x000D_
_x000D_
例) 2020-01-01</t>
  </si>
  <si>
    <t>最大9桁(半角数字)_x000D_
_x000D_
例) 10,000</t>
  </si>
  <si>
    <r>
      <t xml:space="preserve">*[G列/販売ステータス]が「Y:販売中」の場合、1個以上の在庫数量を入力してください。_x000D_
_x000D_
最大9桁(半角数字)_x000D_
_x000D_
</t>
    </r>
    <r>
      <rPr>
        <sz val="8"/>
        <color theme="1"/>
        <rFont val="Malgun Gothic Semilight"/>
        <family val="3"/>
        <charset val="129"/>
      </rPr>
      <t>예</t>
    </r>
    <r>
      <rPr>
        <sz val="8"/>
        <color theme="1"/>
        <rFont val="Meiryo UI"/>
        <family val="2"/>
      </rPr>
      <t>) 200</t>
    </r>
  </si>
  <si>
    <t>オプション名1||*オプションの選択肢1||*オプション名2||*オプションの選択肢2||*オプション価格||*在庫数量||*販売者オプションコード$$_x000D_
(追加は$$で区分)_x000D_
_x000D_
オプション名: 最大2タイプ、最大50文字_x000D_
オプションの選択肢: オプション名別に最大 20個、最大50文字_x000D_
_x000D_
オプション1段階 例) カラー||*レッド||*0||*200||*Red$$_x000D_
カラー||*ブルー||*0||*200||*Blue_x000D_
_x000D_
オプション2段階 例) カラー||*レッド||*サイズ||*Sl||*0||*200||*Red_S</t>
  </si>
  <si>
    <t>オプション名1||*オプションの選択肢1||*追加型オプションの価格||*販売者オプションコード$$_x000D_
(追加は$$で区分)_x000D_
_x000D_
オプション名: 最大3タイプ、最大50文字_x000D_
オプションの選択肢: オプション名別に最大 20個、最大50文字_x000D_
_x000D_
例) _x000D_
リフィル||*選択しない||*0||*code01$$_x000D_
リフィル||*選択||*0||*code02$$_x000D_
おまけ||*タイプA||*0||*code03$$_x000D_
おまけ||*タイプB||*0||*code04</t>
  </si>
  <si>
    <t>オプション名$$_x000D_
{追加は$$で区分}_x000D_
_x000D_
最大3個_x000D_
最大20文字_x000D_
_x000D_
例1) イニシャル_x000D_
_x000D_
例2) 刻印する文字1$$_x000D_
刻印する文字2$$_x000D_
配送メッセージ</t>
  </si>
  <si>
    <t>*画像ガイドに沿って登録してください。_x000D_
_x000D_
画像URL_x000D_
(JPG, PNG, GIF)_x000D_
_x000D_
最大200文字_x000D_
_x000D_
例) https://dp.image-qoo10.jp/GMKT.IMG/loading_2017/qoo10_loading.v_20170420.png</t>
  </si>
  <si>
    <t xml:space="preserve">画像URL_x000D_
(JPG, PNG, GIF) _x000D_
_x000D_
最大50個_x000D_
(追加は$$で区分)_x000D_
_x000D_
最大5,000文字_x000D_
_x000D_
例) https://dp.image-qoo10.jp/GMKT.IMG/loading_2017/qoo10_loading.v_20170420.png$$_x000D_
https://dp.image-qoo10.jp/GMKT.IMG/loading_2017/qoo10_loading.v_20170420.png_x000D_
</t>
  </si>
  <si>
    <t>動画URL_x000D_
_x000D_
最大200文字_x000D_
_x000D_
例) https://www.youtube.com/watch?v=Zhl4N5vd7NE</t>
  </si>
  <si>
    <t>[ガイド] [L列/オプション]に入力したオプション名-オプションの選択肢と一致する場合に適用されます。_x000D_
_x000D_
オプション名||*オプションの選択肢||*画像URL$$_x000D_
(追加は$$で区分)_x000D_
_x000D_
例) カラー||*レッド||*https://dp.image-qoo10.jp/GMKT.IMG/loading_2017/qoo10_loading.v_20170420.png$$_x000D_
カラー||*ブルー||*https://dp.image-qoo10.jp/GMKT.IMG/loading_2017/qoo10_loading.v_20170420.png$$</t>
  </si>
  <si>
    <t>[ガイド] [M列/追加型オプション(選択)]に入力したオプション名-オプションの選択肢と一致する場合に適用されます。_x000D_
_x000D_
オプション名||*オプションの選択肢||*画像URL$$_x000D_
(追加は$$で区分)_x000D_
_x000D_
例) おまけ||*ノート||*https://dp.image-qoo10.jp/GMKT.IMG/loading_2017/qoo10_loading.v_20170420.png$$_x000D_
おまけ||*ペン||*https://dp.image-qoo10.jp/GMKT.IMG/loading_2017/qoo10_loading.v_20170420.png$$</t>
  </si>
  <si>
    <t>HTML code_x000D_
_x000D_
最大2,500文字_x000D_
_x000D_
例)_x000D_
&lt;img src="https://dp.image-qoo10.jp/GMKT.IMG/loading_2017/qoo10_loading.v_20170420.png"&gt;</t>
  </si>
  <si>
    <t>HTML code_x000D_
_x000D_
例)_x000D_
&lt;img src="https://dp.image-qoo10.jp/GMKT.IMG/loading_2017/qoo10_loading.v_20170420.png"&gt;</t>
  </si>
  <si>
    <t>送料コード(半角数字)_x000D_
_x000D_
例) 123456</t>
  </si>
  <si>
    <t>送料コード(半角数字)_x000D_
(追加は$$で区分)_x000D_
_x000D_
最大2つ_x000D_
_x000D_
例) 123456$$_x000D_
123456</t>
  </si>
  <si>
    <t xml:space="preserve">[注意] 予約発送、発売日設定時、配送ポイントプラス点数は付与されません。_x000D_
_x000D_
一般発送:1~3(所要日数)_x000D_
当日発送:hh:mm(時刻)_x000D_
予約発送 : 4~14(所要日数字)_x000D_
発売日: YYYY-MM-DD (発売日 日付)_x000D_
_x000D_
例1) 1_x000D_
例2) 16:30_x000D_
例3) 2022-01-01_x000D_
</t>
  </si>
  <si>
    <t>3~20以内(注文日基準の選択可能日)数字_x000D_
_x000D_
例1) 3_x000D_
例2) 20</t>
  </si>
  <si>
    <t>最大10個_x000D_
_x000D_
各最大30文字_x000D_
(追加は$$で区分)_x000D_
_x000D_
例1) バカンス_x000D_
例2) バカンス$$カジュアル</t>
  </si>
  <si>
    <t>1 : 新品_x000D_
2 : 中古品-未使用_x000D_
3 : 中古品-新古品_x000D_
4 : 中古品-ほぼ新品_x000D_
5 : 中古品-状態良好_x000D_
6 : 中古品-やや古い_x000D_
7 : 中古品-ジャンク品</t>
  </si>
  <si>
    <t>1 : 国内_x000D_
2 : 海外_x000D_
3 : その他</t>
  </si>
  <si>
    <t>[ガイド] [AC列/原産地]が国内の場合に適用されます。_x000D_
_x000D_
地域コード(英文)_x000D_
_x000D_
例1) TOKYO_x000D_
例2) FUKUOKA</t>
  </si>
  <si>
    <t>[ガイド] [AC列/原産地]が「2: 海外」の場合、国コードが必須入力です。_x000D_
_x000D_
国コード 2桁(英文)_x000D_
_x000D_
例1) US_x000D_
例2) CN</t>
  </si>
  <si>
    <t>[ガイド] [AC列/原産地]が「3: その他」の場合に必須入力です。_x000D_
_x000D_
最大50文字_x000D_
_x000D_
例) OOに限りOO国から発送</t>
  </si>
  <si>
    <t>[ガイド] [C列/カテゴリ]が医薬品に該当するカテゴリの場合は必須入力です。_x000D_
_x000D_
1C : 第1類医薬品_x000D_
2C : 第2類医薬品_x000D_
3C : 第3類医薬品_x000D_
D2 : 指定第2類医薬品_x000D_
QD : 医薬部外品</t>
  </si>
  <si>
    <t>[ガイド] [W列/送料]海外発送の場合は必須入力です。_x000D_
_x000D_
最大2桁(半角数字、小数点第1位まで可能)_x000D_
_x000D_
最大 30kg_x000D_
_x000D_
例1) 1_x000D_
例2)  1.5</t>
  </si>
  <si>
    <t>最大500文字_x000D_
_x000D_
例1) ポリエステル80%, 綿20%_x000D_
例2) 表: 合成皮革、裏: ポリエステル</t>
  </si>
  <si>
    <t>最大30文字_x000D_
_x000D_
例1) CUH-7218BB01_x000D_
例2) SV17</t>
  </si>
  <si>
    <t>JAN : JANコード_x000D_
KAN : KANコード_x000D_
ISBN : ISBNコード_x000D_
UPC : UPCコード_x000D_
EAN : EANコード_x000D_
HS : HSコード</t>
  </si>
  <si>
    <t>[ガイド] [AK列/商品識別コード]入力時に適用されます。 _x000D_
_x000D_
最大30文字_x000D_
_x000D_
例1) TK-FBP019EBK_x000D_
例2) 85171290</t>
  </si>
  <si>
    <t>1: 製造日から_x000D_
2: 開封日から_x000D_
3: 指定日まで</t>
  </si>
  <si>
    <t>[ガイド] [AN列/有効期間]が「1: 製造日から」の場合に適用されます。_x000D_
_x000D_
最大30文字_x000D_
_x000D_
例1) 120日まで_x000D_
例2) 1年以内</t>
  </si>
  <si>
    <t>[ガイド] [AN列/有効期間]が「2: 開封日から」の場合に適用されます。 _x000D_
_x000D_
最大30文字_x000D_
_x000D_
例1) 120日まで_x000D_
例2) 1年以内</t>
  </si>
  <si>
    <t>[ガイド] [AN列/有効期間]が「3: 指定日まで」の場合に適用されます。_x000D_
_x000D_
YYYY-MM-DD_x000D_
_x000D_
例) 2020-01-01</t>
  </si>
  <si>
    <t>Y: 制限する_x000D_
N: 制限しない_x000D_
_x000D_
入力していない場合、Nとして適用</t>
  </si>
  <si>
    <t>アフターサービス担当者の情報_x000D_
_x000D_
例) 電話番号: 090-0000-0000 / メールアドレス: xxx@xxx.xxx</t>
  </si>
  <si>
    <t>1: 購入者別1回の購入数量制限_x000D_
2: 購入者別1日の購入数量制限</t>
  </si>
  <si>
    <t>[ガイド] [AT列/購入数量制限]1または2を入力すると適用されます。_x000D_
_x000D_
YYYY-MM-DD_x000D_
_x000D_
例) 2020-01-01</t>
  </si>
  <si>
    <t>[ガイド] [AT列/購入数量制限]1または2を入力すると適用されます。_x000D_
_x000D_
最大2桁 (半角数字)_x000D_
_x000D_
例) 13</t>
  </si>
  <si>
    <t>1,000</t>
  </si>
  <si>
    <t>https://kakaku.com/item/K0000836045/</t>
    <phoneticPr fontId="12"/>
  </si>
  <si>
    <t>https://kakaku.com/item/K0001374027/</t>
    <phoneticPr fontId="12"/>
  </si>
  <si>
    <t>https://kakaku.com/item/K0001374049/</t>
    <phoneticPr fontId="12"/>
  </si>
  <si>
    <t xml:space="preserve">TIRE SHOP 4U </t>
  </si>
  <si>
    <t>20,800</t>
  </si>
  <si>
    <t>提携割引価格(送料込)</t>
  </si>
  <si>
    <t>11,276</t>
  </si>
  <si>
    <t>10,484</t>
  </si>
  <si>
    <t>15,600</t>
  </si>
  <si>
    <t>掲載価格</t>
    <rPh sb="0" eb="4">
      <t>ケイサイカカク</t>
    </rPh>
    <phoneticPr fontId="18"/>
  </si>
  <si>
    <t>22,000</t>
  </si>
  <si>
    <t>11,900</t>
  </si>
  <si>
    <t>https://kakaku.com/item/K0001277759/</t>
  </si>
  <si>
    <t>36,420</t>
  </si>
  <si>
    <t>24,200</t>
  </si>
  <si>
    <t>720</t>
  </si>
  <si>
    <t>https://kakaku.com/item/K0001326355/</t>
  </si>
  <si>
    <t>https://kakaku.com/item/K0000965151/</t>
  </si>
  <si>
    <t>https://kakaku.com/item/K0000732225/</t>
  </si>
  <si>
    <t>https://kakaku.com/item/K0000524201/</t>
  </si>
  <si>
    <t>通常品の荷重指数を調べてそれよりも高い値だったらエクストラロード</t>
    <rPh sb="0" eb="3">
      <t>ツウジョウヒン</t>
    </rPh>
    <rPh sb="4" eb="8">
      <t>カジュウシスウ</t>
    </rPh>
    <rPh sb="9" eb="10">
      <t>シラ</t>
    </rPh>
    <rPh sb="17" eb="18">
      <t>タカ</t>
    </rPh>
    <rPh sb="19" eb="20">
      <t>アタイ</t>
    </rPh>
    <phoneticPr fontId="12"/>
  </si>
  <si>
    <t>https://kakaku.com/item/K0001493532/</t>
    <phoneticPr fontId="12"/>
  </si>
  <si>
    <t>12,400</t>
  </si>
  <si>
    <t>https://kakaku.com/item/K0001387106/</t>
  </si>
  <si>
    <t>8,000</t>
  </si>
  <si>
    <t>360</t>
  </si>
  <si>
    <t>19,000</t>
  </si>
  <si>
    <t>22,700</t>
  </si>
  <si>
    <t>24,900</t>
  </si>
  <si>
    <t>1,100</t>
  </si>
  <si>
    <t>12,300</t>
  </si>
  <si>
    <t>14,600</t>
  </si>
  <si>
    <t>19,900</t>
  </si>
  <si>
    <t>18,000</t>
  </si>
  <si>
    <t>20,600</t>
  </si>
  <si>
    <t>28,000</t>
  </si>
  <si>
    <t>30,000</t>
  </si>
  <si>
    <t>39,976</t>
  </si>
  <si>
    <t>9,915</t>
  </si>
  <si>
    <t>9,700</t>
  </si>
  <si>
    <t>13,350</t>
  </si>
  <si>
    <t>9,200</t>
  </si>
  <si>
    <t>12,200</t>
  </si>
  <si>
    <t>9,394</t>
  </si>
  <si>
    <t>11,680</t>
  </si>
  <si>
    <t>21,800</t>
  </si>
  <si>
    <t>12,800</t>
  </si>
  <si>
    <t>12,700</t>
  </si>
  <si>
    <t>17,600</t>
  </si>
  <si>
    <t>16,700</t>
  </si>
  <si>
    <t>21,290</t>
  </si>
  <si>
    <t>23,200</t>
  </si>
  <si>
    <t>17,650</t>
  </si>
  <si>
    <t>15,105</t>
  </si>
  <si>
    <t>17,800</t>
  </si>
  <si>
    <t>17,400</t>
  </si>
  <si>
    <t>14,804</t>
  </si>
  <si>
    <t>18,400</t>
  </si>
  <si>
    <t>16,800</t>
  </si>
  <si>
    <t>21,679</t>
  </si>
  <si>
    <t>19,890</t>
  </si>
  <si>
    <t>21,500</t>
  </si>
  <si>
    <t>18,870</t>
  </si>
  <si>
    <t>27,890</t>
  </si>
  <si>
    <t>24,125</t>
  </si>
  <si>
    <t>11,699</t>
  </si>
  <si>
    <t>17,230</t>
  </si>
  <si>
    <t>14,550</t>
  </si>
  <si>
    <t>14,500</t>
  </si>
  <si>
    <t>18,599</t>
  </si>
  <si>
    <t>18,168</t>
  </si>
  <si>
    <t>19,800</t>
  </si>
  <si>
    <t>42,200</t>
  </si>
  <si>
    <t>42,900</t>
  </si>
  <si>
    <t>24,400</t>
  </si>
  <si>
    <t>54,535</t>
  </si>
  <si>
    <t>22,500</t>
  </si>
  <si>
    <t>https://kakaku.com/item/K0001421796/</t>
  </si>
  <si>
    <t>https://kakaku.com/item/K0001423295/</t>
  </si>
  <si>
    <t>https://kakaku.com/item/K0000945897/</t>
  </si>
  <si>
    <t>||USA||USA</t>
  </si>
  <si>
    <t>B2C</t>
  </si>
  <si>
    <t>Normal</t>
  </si>
  <si>
    <t>||CHINA||</t>
  </si>
  <si>
    <t>MI 275/35R19 100YXL PILOT SPORT 5</t>
  </si>
  <si>
    <t>||THAI||</t>
  </si>
  <si>
    <t>||THAI||THAI</t>
  </si>
  <si>
    <t>MI 265/65R17 112H PRIMACY SUV+</t>
  </si>
  <si>
    <t>||POLAND||POLAND</t>
  </si>
  <si>
    <t>||POLAND||</t>
  </si>
  <si>
    <t>MI 265/35R18 97YXL PILOT SPORT 5</t>
  </si>
  <si>
    <t>||SPAIN||</t>
  </si>
  <si>
    <t>MI 255/40R19 100YXL PILOT SPORT 5</t>
  </si>
  <si>
    <t>MI 255/40R18 99YXL PILOT SPORT 5</t>
  </si>
  <si>
    <t>MI 255/40R17 98Y XL PILOT SPORT 4 （PS4）</t>
  </si>
  <si>
    <t>MI 255/35ZR19 (96Y)XL PILOT SPORT 4 S</t>
  </si>
  <si>
    <t>MI 255/35R19 96YXL PILOT SPORT 5</t>
  </si>
  <si>
    <t>MI 255/35R18 94YXL PILOT SPORT 5</t>
  </si>
  <si>
    <t>||SERBIA||SERBIA</t>
  </si>
  <si>
    <t>MI 245/50R18 100W PRIMACY4（PCY4）</t>
  </si>
  <si>
    <t>||SPAIN||SPAIN</t>
  </si>
  <si>
    <t>MI 245/45R18 100YXL CROSSCLIMATE2</t>
  </si>
  <si>
    <t>MI 245/45R18 100WXL PRIMACY 4+</t>
  </si>
  <si>
    <t>||CHINA||CHINA</t>
  </si>
  <si>
    <t>MI 245/40ZR19 (98Y)XL PILOT SPORT 4 S</t>
  </si>
  <si>
    <t>MI 245/40R18 97YXL PILOT SPORT 5</t>
  </si>
  <si>
    <t>MI 245/40R18 93H PRIMACY4（PCY4）</t>
  </si>
  <si>
    <t>||GERMANY||</t>
  </si>
  <si>
    <t>MI 245/40R17 95YXL PILOT SPORT 5</t>
  </si>
  <si>
    <t>MI 245/35R19 93YXL PILOT SPORT 5</t>
  </si>
  <si>
    <t>MI 245/35R18 92YXL PILOT SPORT 5</t>
  </si>
  <si>
    <t>||ITALY||</t>
  </si>
  <si>
    <t>MI 235/55R17 103WXL PRIMACY 4+</t>
  </si>
  <si>
    <t>MI 235/50R20 104Y XL Pilot Sport4 SUV</t>
  </si>
  <si>
    <t>||GERMANY||GERMANY</t>
  </si>
  <si>
    <t>MI 235/50R18 101YXL PRIMACY4ST</t>
  </si>
  <si>
    <t>MI 235/50R18 101YXL PILOT SPORT 5</t>
  </si>
  <si>
    <t>MI 235/50R18 101YXL CROSSCLIMATE2</t>
  </si>
  <si>
    <t>MI 235/50R17 96W PRIMACY 4</t>
  </si>
  <si>
    <t>MI 235/45R18 98WXL e-PRIMACY</t>
  </si>
  <si>
    <t>MI 235/45R17 97WXL PRIMACY 4+</t>
  </si>
  <si>
    <t>MI 235/40R18 95YXL PILOT SPORT 5</t>
  </si>
  <si>
    <t>MI 235/35ZR19 (91Y)XL PILOT SPORT 4 S</t>
  </si>
  <si>
    <t>MI 235/35R19 91YXL PILOT SPORT 5</t>
  </si>
  <si>
    <t>MI 225/65R17 106HXL PRIMACY SUV+</t>
  </si>
  <si>
    <t>MI 225/60R17 99V PRIMACY 4+</t>
  </si>
  <si>
    <t>MI 225/55R18 98V e-PRIMACY</t>
  </si>
  <si>
    <t>MI 225/50R17 98YXL PRIMACY 4+ DT</t>
  </si>
  <si>
    <t>MI 225/50R17 98YXL PILOT SPORT5 EU</t>
  </si>
  <si>
    <t>MI 225/50R17 98YXL PILOT SPORT 5</t>
  </si>
  <si>
    <t>MI 225/50R17 98YXL CROSSCLIMATE2</t>
  </si>
  <si>
    <t>MI 225/45ZR19 (96Y)XL PILOT SPORT 4 S</t>
  </si>
  <si>
    <t>MI 225/45R19 96YXL PILOT SPORT 5</t>
  </si>
  <si>
    <t>MI 225/45R18 95YXL PRIMACY 4+</t>
  </si>
  <si>
    <t>MI 225/45R18 (95Y)XLPILOT SPORTS 4S</t>
  </si>
  <si>
    <t>||USA||</t>
  </si>
  <si>
    <t>MI 225/45R17 94YXL PS4S</t>
  </si>
  <si>
    <t>MI 225/45R17 94YXL PILOT SPORT 5</t>
  </si>
  <si>
    <t>MI 225/45R17 94WXL PRIMACY 4+</t>
  </si>
  <si>
    <t>MI 225/40ZR19 (93Y)XL PILOT SPORT 4 S</t>
  </si>
  <si>
    <t>MI 225/40R19 93YXL PILOT SPORT 5</t>
  </si>
  <si>
    <t>MI 225/40R18 92YXL PRIMACY 4+</t>
  </si>
  <si>
    <t>MI 225/40R18 92YXL PILOT SPORT 5</t>
  </si>
  <si>
    <t>MI 225/40R18 92YXL CROSSCLIMATE2</t>
  </si>
  <si>
    <t>||FRANCE||FRANCE</t>
  </si>
  <si>
    <t>MI 215/70R16 100H TL CROSS CLIMATE SUV</t>
  </si>
  <si>
    <t>MI 215/65R16 102VXL PRIMACY4+</t>
  </si>
  <si>
    <t>||ITALY||ITALY</t>
  </si>
  <si>
    <t>MI 215/65R16 102VXL CROSSCLIMATE2</t>
  </si>
  <si>
    <t>MI 215/60R17 96V PRIMACY 4+</t>
  </si>
  <si>
    <t>MI 215/60R17 100VXL CROSSCLIMATE2</t>
  </si>
  <si>
    <t>MI 215/55R17 98YXL PILOT SPORT 5</t>
  </si>
  <si>
    <t>MI 215/55R17 98WXL CROSSCLIMATE2</t>
  </si>
  <si>
    <t>MI 215/55R16 93W Pilot Sport 3</t>
  </si>
  <si>
    <t>MI 215/50R17 95WXL PRIMACY 4+</t>
  </si>
  <si>
    <t>MI 215/45R18 93YXL PILOT SPORT 5</t>
  </si>
  <si>
    <t>MI 215/45R17 91YXL PS4S</t>
  </si>
  <si>
    <t>MI 215/45R17 91YXL PILOT SPORT 5</t>
  </si>
  <si>
    <t>MI 215/45R16 90VXL CROSSCLIMATE2</t>
  </si>
  <si>
    <t>MI 215/40R18 89YXL PILOT SPORT 5</t>
  </si>
  <si>
    <t>MI 205/65R16 95V PRIMACY 4</t>
  </si>
  <si>
    <t>MI 205/65R15 99H ENERGY SAVER 4</t>
  </si>
  <si>
    <t>MI 205/60R16 96VXL CROSSCLIMATE2</t>
  </si>
  <si>
    <t>MI 205/55ZR16 94(Y) XL PILOT SPORT 4</t>
  </si>
  <si>
    <t>MI 205/55R17 95VXL PRIMACY 4+</t>
  </si>
  <si>
    <t>MI 205/55R17 95VXL e-PRIMACY</t>
  </si>
  <si>
    <t>MI 205/55R16 94VXL CROSSCLIMATE2</t>
  </si>
  <si>
    <t>MI 205/55R16 94V ENERGY SAVER 4</t>
  </si>
  <si>
    <t>MI 205/50ZR17 93(Y) XL PILOT SPORT 4</t>
  </si>
  <si>
    <t>MI 205/50R17 93WXL PRIMACY 4+</t>
  </si>
  <si>
    <t>MI 205/45R17 88YXL PILOT SPORT 5</t>
  </si>
  <si>
    <t>MI 205/45R17 88VXL PRIMACY 4+</t>
  </si>
  <si>
    <t>MI 205/45R16 87W XL PILOT SPORT 3</t>
  </si>
  <si>
    <t>MI 205/40R17 84YXL PILOT SPORT 5</t>
  </si>
  <si>
    <t>MI 195/60R15 92VXL PRIMACY4</t>
  </si>
  <si>
    <t>MI 195/55R15 89VXL Pilot Sport 3</t>
  </si>
  <si>
    <t>MI 195/55R15 89V ENERGY SAVER 4</t>
  </si>
  <si>
    <t>MI 195/50R16 88V ENERGY SAVER 4</t>
  </si>
  <si>
    <t>MI 195/50R15 86VXL PILOT SPORT 3</t>
  </si>
  <si>
    <t>MI 195/45R16 84V XL PILOT SPORT 3</t>
  </si>
  <si>
    <t>MI 185/70R14 92H ENERGY SAVER 4</t>
  </si>
  <si>
    <t>MI 185/65R15 92H ENERGY SAVER 4</t>
  </si>
  <si>
    <t>MI 185/60R16 86H ENERGY SAVER 4</t>
  </si>
  <si>
    <t>MI 185/60R15 88VXL CROSSCLIMATE2</t>
  </si>
  <si>
    <t>MI 185/55R15 86V XL Pilot Sport 3</t>
  </si>
  <si>
    <t>MI 175/65R14 86H ENERGY SAVER 4</t>
  </si>
  <si>
    <t>MI 165/70R14 85T ENERGY SAVER 4</t>
  </si>
  <si>
    <t>MI 165/65R14 83H ENERGY SAVER 4</t>
  </si>
  <si>
    <t>MI 165/55R15 75V ENERGY SAVER 4</t>
  </si>
  <si>
    <t>MI 155/65R13 73S ENERGY SAVER 4</t>
  </si>
  <si>
    <t>MI 145/80R13 79S ENERGY SAVER 4</t>
  </si>
  <si>
    <t>||JAPAN||JAPAN</t>
  </si>
  <si>
    <t>GY 255/40R18 99WXL EAGLE LS EXE特</t>
  </si>
  <si>
    <t>||JAPAN||</t>
  </si>
  <si>
    <t>GY 245/45R19 102W XL EAGLE LS EXE特</t>
  </si>
  <si>
    <t>GY 245/45R17 95W EAGLE LS EXE特</t>
  </si>
  <si>
    <t>GY 235/50R18 101WXL EfficientGrip RVF02</t>
  </si>
  <si>
    <t>GY 225/60R17 99H EfficientGrip RVF02</t>
  </si>
  <si>
    <t>GY 225/55R17 101H XL VEC 4SEASONS MS Hybrid</t>
  </si>
  <si>
    <t>GY 225/50R18 99VXL EfficientGrip RVF02</t>
  </si>
  <si>
    <t>GY 225/45R18 95WXL EfficientGrip RVF02</t>
  </si>
  <si>
    <t>GY 225/45R18 91W EAGLE LS EXE特</t>
  </si>
  <si>
    <t>GY 225/45R18 91H VEC 4SEASONS MS Hybrid</t>
  </si>
  <si>
    <t>GY 225/45R17 91W EAGLE LS EXE特</t>
  </si>
  <si>
    <t>GY 215/65R16C 109/107R EAGLE#1 NASCAR特</t>
  </si>
  <si>
    <t>GY 215/60R17C 109/107R EAGLE#1 NASCAR特</t>
  </si>
  <si>
    <t>GY 215/60R17 96H VEC 4SEASONS MS Hybrid</t>
  </si>
  <si>
    <t>GY 215/60R17 100HXL EfficientGrip RVF02</t>
  </si>
  <si>
    <t>GY 215/60R16 95H EfficientGrip ECO EG01特</t>
  </si>
  <si>
    <t>GY 215/55R17 98VXL EfficientGrip RVF02</t>
  </si>
  <si>
    <t>GY 215/55R17 94V EfficientGrip ECO EG01特</t>
  </si>
  <si>
    <t>GY 215/55R17 94V EAGLE LS EXE特</t>
  </si>
  <si>
    <t>GY 215/55R16 93V EAGLE LS EXE特</t>
  </si>
  <si>
    <t>GY 215/50R18 92H VEC 4SEASONS HB</t>
  </si>
  <si>
    <t>GY 215/50R17 95V XL EAGLE LS EXE特</t>
  </si>
  <si>
    <t>GY 215/50R17 95H XL VEC 4SEASONS MS Hybrid</t>
  </si>
  <si>
    <t>GY 215/50R17 91V EfficientGrip ECO EG01</t>
  </si>
  <si>
    <t>GY 215/45R18 89W EAGLE LS EXE特</t>
  </si>
  <si>
    <t>GY 215/45R17 91W XL EfficientGrip ECO EG01</t>
  </si>
  <si>
    <t>GY 215/45R17 91W XL EAGLE LS EXE特</t>
  </si>
  <si>
    <t>GY 215/40R17 87W XL EAGLE LS EXE特</t>
  </si>
  <si>
    <t>GY 205/65R15 94H EffiGrip ECO EG01特</t>
  </si>
  <si>
    <t>GY 205/60R16 92V EfficientGrip RVF02</t>
  </si>
  <si>
    <t>GY 205/60R16 92H EfficientGrip ECO EG01</t>
  </si>
  <si>
    <t>GY 205/55R17 95H XL VEC 4SEASONS HB</t>
  </si>
  <si>
    <t>GY 205/55R16 94VXL EfficientGrip RVF02</t>
  </si>
  <si>
    <t>GY 205/55R16 91V EffiGrip ECO EG01特</t>
  </si>
  <si>
    <t>GY 205/50R17 93VXL EfficientGrip RVF02</t>
  </si>
  <si>
    <t>GY 205/50R17 93V XL EAGLE LS EXE特</t>
  </si>
  <si>
    <t>GY 205/45R17 88W XL EAGLE LS EXE特</t>
  </si>
  <si>
    <t>GY 205/45R16 87W XL EAGLE LS EXE 特</t>
  </si>
  <si>
    <t>GY 205/40R17 84WXL EAGLE LS EXE特</t>
  </si>
  <si>
    <t>GY 195/80R15 107/105L EAGLE#1 NASCAR特</t>
  </si>
  <si>
    <t>GY 195/65R16 92H VEC 4SEASONS HB</t>
  </si>
  <si>
    <t>GY 195/65R15 91H VEC 4SEASONS MS Hybrid</t>
  </si>
  <si>
    <t>GY 195/65R15 91H EfficientGrip RVF02</t>
  </si>
  <si>
    <t>GY 195/65R15 91H EfficientGrip ECO EG01</t>
  </si>
  <si>
    <t>GY 195/60R16 89H EfficientGrip RVF02</t>
  </si>
  <si>
    <t>GY 195/60R15 88H VEC 4SEASONS MS Hybrid</t>
  </si>
  <si>
    <t>GY 195/60R15 88H EAGLE LS EXE特</t>
  </si>
  <si>
    <t>GY 195/55R16 87V EfficientGrip ECO EG01</t>
  </si>
  <si>
    <t>||||</t>
  </si>
  <si>
    <t>GY 195/50R16 84H VEC 4SEASONS MS Hybrid</t>
  </si>
  <si>
    <t>GY 185/70R14 88S EfficientGrip ECO EG01</t>
  </si>
  <si>
    <t>GY 185/65R15 88S EfficientGrip ECO EG01</t>
  </si>
  <si>
    <t>GY 185/65R15 88H EfficientGrip RVF02</t>
  </si>
  <si>
    <t>GY 185/65R14 86S EfficientGrip ECO EG01</t>
  </si>
  <si>
    <t>GY 185/60R16 86H VEC 4SEASONS HB</t>
  </si>
  <si>
    <t>GY 185/60R15 84H EfficientGrip ECO EG01</t>
  </si>
  <si>
    <t>GY 185/55R16 83V EfficientGrip RVF02</t>
  </si>
  <si>
    <t>GY 185/55R16 83H VEC 4SEASONS HB</t>
  </si>
  <si>
    <t>GY 185/55R15 82H VEC 4SEASONS MS Hybrid</t>
  </si>
  <si>
    <t>GY 175/70R14 84S EfficientGrip ECO EG01</t>
  </si>
  <si>
    <t>GY 175/70R14 84H VEC 4SEASONS MS Hybrid</t>
  </si>
  <si>
    <t>GY 175/65R15 84H VEC 4SEASONS MS Hybrid</t>
  </si>
  <si>
    <t>GY 175/65R15 84H EffiGrip ECO EG01特</t>
  </si>
  <si>
    <t>お客様都合により受取辞退・返品||JAPAN||JAPAN</t>
  </si>
  <si>
    <t>GY 175/65R15 84H EfficientGrip ECO EG01 J</t>
  </si>
  <si>
    <t>お客様受取辞退・返品||JAPAN||JAPAN</t>
  </si>
  <si>
    <t>GY 175/65R14 82S EfficientGrip ECO EG01</t>
  </si>
  <si>
    <t>GY 175/65R14 82H VEC 4SEASONS MS Hybrid</t>
  </si>
  <si>
    <t>GY 175/60Ｒ16 82H XL EAGLE LS EXE 特</t>
  </si>
  <si>
    <t>GY 175/60R16 82H EfficientGrip ECO EG01</t>
  </si>
  <si>
    <t>GY 165/70R14 81S EfficientGrip ECO EG01</t>
  </si>
  <si>
    <t>GY 165/65R14 79S EfficientGrip ECO EG01</t>
  </si>
  <si>
    <t>GY 165/65R14 79H VEC 4SEASONS MS Hybrid</t>
  </si>
  <si>
    <t>GY 165/65R13 77H VEC 4SEASONS MS Hybrid</t>
  </si>
  <si>
    <t>GY 165/60R15 77H EfficientGrip RVF02</t>
  </si>
  <si>
    <t>GY 165/55R15 75V EfficientGrip RVF02</t>
  </si>
  <si>
    <t>GY 165/55R15 75V E-LS2000 HB2 特</t>
  </si>
  <si>
    <t>GY 165/55R15 75H VEC 4SEASONS MS Hybrid</t>
  </si>
  <si>
    <t>GY 165/55R14 72V REV RS-02特</t>
  </si>
  <si>
    <t>GY 165/55R14 72V EfficientGrip ECO EG01</t>
  </si>
  <si>
    <t>GY 165/50R15 73H VEC 4SEASONS MS Hybrid</t>
  </si>
  <si>
    <t>GY 165/45R16 74W XL EAGLE LS EXE特</t>
  </si>
  <si>
    <t>GY 155/80R13 79S EfficientGrip ECO EG01</t>
  </si>
  <si>
    <t>GY 155/65R14 75S EffiGrip EG01 new</t>
  </si>
  <si>
    <t>GY 155/65R14 75H VEC 4SEASONS MS Hybrid</t>
  </si>
  <si>
    <t>GY 155/65R13 73S EfficientGrip ECO EG01</t>
  </si>
  <si>
    <t>GY 145R12 6PR CARGO PRO</t>
  </si>
  <si>
    <t>GY 145/80R13 75S VEC 4SEASONS MS Hybrid</t>
  </si>
  <si>
    <t>GY 145/80R13 75S EffiGrip EG01 new</t>
  </si>
  <si>
    <t>GY 145/80R13 75S EfficientGrip ECO EG01</t>
  </si>
  <si>
    <t>MI 275/55R19 111WTL PILOT SPORT4SUV EU</t>
  </si>
  <si>
    <t>MI 275/40R20 106YXL CROSSCLIMATE2 SUV</t>
  </si>
  <si>
    <t>MI 275/35ZR18 99Y XL PILOT SPORT 4</t>
  </si>
  <si>
    <t>MI 275/35R19 100YXL PILOT SPORT5 EU</t>
  </si>
  <si>
    <t>MI 255/45R18 99Y PRIMACY 4+</t>
  </si>
  <si>
    <t>MI 255/45R17 98W PRIMACY 4</t>
  </si>
  <si>
    <t>MI 255/40R18 99YXL PILOT SPORT4* EU</t>
  </si>
  <si>
    <t>MI 255/30R19 91YXL ZP PILOT SPORT4SEU</t>
  </si>
  <si>
    <t>MI 245/45R20 103WXL CROSSCLIMATE2 SUV</t>
  </si>
  <si>
    <t>MI 245/45R19 102YXL(*)MO e-PRIMACY</t>
  </si>
  <si>
    <t>MI 245/45R18 100YXL PILOT SPORT 5</t>
  </si>
  <si>
    <t>MI 245/40R18 97YXL CROSSCLIMATE2 EU</t>
  </si>
  <si>
    <t>MI 245/40R18 97YXL CROSSCLIMATE2</t>
  </si>
  <si>
    <t>MI 245/35ZR20 95YXL PILOT SPORT 4SEU</t>
  </si>
  <si>
    <t>||FRANCE||</t>
  </si>
  <si>
    <t>MI 235/45R17 97YXL CROSSCLIMATE2</t>
  </si>
  <si>
    <t>MI 235/40R19 96YXL CROSSCLIMATE2</t>
  </si>
  <si>
    <t>MI 235/40R18 95YXL CROSSCLIMATE2</t>
  </si>
  <si>
    <t>お客様都合による返品||GERMANY||GERMANY</t>
  </si>
  <si>
    <t>MI 235/40R18 91W PRIMACY 4 EU</t>
  </si>
  <si>
    <t>MI 225/65R17 106VXL CROSSCLIMATE2 SUV</t>
  </si>
  <si>
    <t>MI 225/60R18 100H TL X-ICE SNOW 22特</t>
  </si>
  <si>
    <t>MI 225/60R17 103TXL X-ICE SNOW 22特</t>
  </si>
  <si>
    <t>MI 225/55R18 98V CROSSCLIMATE SUV</t>
  </si>
  <si>
    <t>MI 225/55R17 101HXL X-ICE SNOW特</t>
  </si>
  <si>
    <t>MI 225/55R16 99WXL PRIMACY4+</t>
  </si>
  <si>
    <t>MI 225/55R16 99WXL CROSSCLIMATE2</t>
  </si>
  <si>
    <t>MI 225/50R17 94Y PRIMACY4+EU</t>
  </si>
  <si>
    <t>MI 225/45R18 95YXL CROSSCLIMATE2</t>
  </si>
  <si>
    <t>MI 225/45R18 95WXL PRIMACY 4+ EU</t>
  </si>
  <si>
    <t>MI 225/45R17 94YXL CROSSCLIMATE2 EU</t>
  </si>
  <si>
    <t>MI 225/45R17 94YXL CROSSCLIMATE2</t>
  </si>
  <si>
    <t>MI 225/40R18 92Y XL PILOT SPORT 4S (PS4S)</t>
  </si>
  <si>
    <t>MI 215/60R17 100TXL X-ICE SNOW特</t>
  </si>
  <si>
    <t>MI 215/60R16 99VXL CROSSCLIMATE2</t>
  </si>
  <si>
    <t>MI 215/55R16 97WXL e-PRIMACY</t>
  </si>
  <si>
    <t>MI 215/50ZR17 95(Y) XL PILOT SPORT 4</t>
  </si>
  <si>
    <t>MI 215/45R17 91YXL PILOT SPORT5 EU</t>
  </si>
  <si>
    <t>MI 215/45R17 91YXL CROSSCLIMATE2</t>
  </si>
  <si>
    <t>MI 215/45R17 91VXL PRIMACY4+ EU</t>
  </si>
  <si>
    <t>MI 205/65R15 99V XL CROSSCLIMATE+</t>
  </si>
  <si>
    <t>MI 205/55R16 91V PRIMACY4+ EU</t>
  </si>
  <si>
    <t>MI 205/50R17 93HXL X-ICE SNOW特</t>
  </si>
  <si>
    <t>MI 205/45R17 88WXL CROSSCLIMATE2</t>
  </si>
  <si>
    <t>MI 195/65R16 92V CROSSCLIMATE2</t>
  </si>
  <si>
    <t>MI 195/45R17 81W PILOT SPORT 4</t>
  </si>
  <si>
    <t>MI 185/65R14 90HXL CrCLIMATE+</t>
  </si>
  <si>
    <t>MI 185/65R14 90H ENERGY SAVER 4</t>
  </si>
  <si>
    <t>MI 185/55R15 82H ENERGY SAVER +</t>
  </si>
  <si>
    <t>MI 175/70R14 88TXL CrCLIMATE+</t>
  </si>
  <si>
    <t>MI 175/60R15 85H XL CROSSCLIMATE+</t>
  </si>
  <si>
    <t>MI 175/60R15 81H ENERGY SAVER 4</t>
  </si>
  <si>
    <t>MI 165/70R14 85T XL CROSS CLIMATE＋</t>
  </si>
  <si>
    <t>MI 165/55R14 72V ENERGY SAVER 4</t>
  </si>
  <si>
    <t>GY 235/40R18 95WXL VECTOR-4S Gen3 EU</t>
  </si>
  <si>
    <t>GY 225/45R17 91H VEC 4SEASONS MS Hybrid</t>
  </si>
  <si>
    <t>||SLOVENIA||SLOVENIA</t>
  </si>
  <si>
    <t>GY 225/40R18 92YXL VECTOR-4S Gen3 EU</t>
  </si>
  <si>
    <t>GY 215/65R16 98H VEC 4SEASONS MS Hybrid</t>
  </si>
  <si>
    <t>GY 215/60R16 95H VEC 4SEASONS MS Hybrid</t>
  </si>
  <si>
    <t>GY 215/55R17 94H VEC 4SEASONS MS Hybrid</t>
  </si>
  <si>
    <t>GY 215/45R18 89H VEC 4SEASONS MS Hybrid</t>
  </si>
  <si>
    <t>GY 215/45R17 91H XL VEC 4SEASONS MS Hybrid</t>
  </si>
  <si>
    <t>GY 215/40R18 89WXL VECTOR-4S Gen3 EU</t>
  </si>
  <si>
    <t>GY 205/65R15 94H VEC 4SEASONS MS Hybrid</t>
  </si>
  <si>
    <t>GY 205/55R16 91V EfficientGrip ECO EG01</t>
  </si>
  <si>
    <t>GY 205/50R17 93H XL VEC 4SEASONS HB</t>
  </si>
  <si>
    <t>GY 195/60R17 90H VEC 4SEASONS HB</t>
  </si>
  <si>
    <t>GY 195/60R16 89H VEC 4SEASONS MS Hybrid</t>
  </si>
  <si>
    <t>GY 195/55R16 87H VEC 4SEASONS MS Hybrid</t>
  </si>
  <si>
    <t>GY 185/65R15 88S EfficientGrip ECO EG01特</t>
  </si>
  <si>
    <t>GY 185/65R15 88H VEC 4SEASONS MS Hybrid</t>
  </si>
  <si>
    <t>GY 175/60R16 82H VEC 4SEASONS MS Hybrid</t>
  </si>
  <si>
    <t>GY 165/55R14 72V EffiGrip EG01 new</t>
  </si>
  <si>
    <t>GY 155/55R14 69H VEC 4SEASONS MS Hybrid</t>
  </si>
  <si>
    <t>MI 255/45R18 99Y PRIMACY 4</t>
  </si>
  <si>
    <t>||スペイン||スペイン</t>
  </si>
  <si>
    <t>MI 235/55R18 104HXL VOL CROSSCLIMATE2 EU</t>
  </si>
  <si>
    <t>MI 215/45R17 91W PRIMACY4 (2)EU</t>
  </si>
  <si>
    <t>MI 195/65R15 91V PRIMACY 4 EU</t>
  </si>
  <si>
    <t>||ドイツ||ドイツ</t>
  </si>
  <si>
    <t>MI 175/65R15 88TXL X-ICE SNOW</t>
  </si>
  <si>
    <t>GY 245/40R18 93W REV RS-02特</t>
  </si>
  <si>
    <t>GY 225/40R18 92H XL VEC 4SEASONS MS Hybrid</t>
  </si>
  <si>
    <t>GY 215/55R17 94V EfficientGrip ECO EG01</t>
  </si>
  <si>
    <t>CHARTER||CHARTER||CHARTER</t>
  </si>
  <si>
    <t>GY 215/45R16 86W EGREV02</t>
  </si>
  <si>
    <t>GY 195/50R16 84V REV RS-02特</t>
  </si>
  <si>
    <t>コード変更||コード変更||コード変更</t>
  </si>
  <si>
    <t>GY 225/45R18 91W REV RS-02特</t>
  </si>
  <si>
    <t>1655514EG0120</t>
  </si>
  <si>
    <t>VEC15555142017</t>
  </si>
  <si>
    <t>MI 295/40ZR19 108(Y) XL PILOT SPORT 4 N0</t>
  </si>
  <si>
    <t>年製</t>
    <rPh sb="0" eb="2">
      <t>ネンセイ</t>
    </rPh>
    <phoneticPr fontId="32"/>
  </si>
  <si>
    <t>Product Code個数</t>
    <rPh sb="12" eb="14">
      <t>コスウ</t>
    </rPh>
    <phoneticPr fontId="32"/>
  </si>
  <si>
    <t>Remark</t>
  </si>
  <si>
    <t>Product State</t>
  </si>
  <si>
    <t>Product Grade</t>
  </si>
  <si>
    <t>Remain Qty</t>
  </si>
  <si>
    <t>Lot No</t>
  </si>
  <si>
    <t>Product Name</t>
  </si>
  <si>
    <t>Product Code</t>
  </si>
  <si>
    <t>1656514VRX321</t>
  </si>
  <si>
    <t>1656515VRX321</t>
  </si>
  <si>
    <t>VK 215/50R17 95TXL WinTech WT6</t>
  </si>
  <si>
    <t>VK 185/65R15 92TXL WinTech WT6</t>
  </si>
  <si>
    <t>VK 205/55R16 94TXL WinTech WT6</t>
  </si>
  <si>
    <t>VK 225/55R18 98T WinTech WT6SUV</t>
  </si>
  <si>
    <t>DL 205/60R16 92S WM02 22EU</t>
  </si>
  <si>
    <t>DL 215/60R16 95S WM02 22EU</t>
  </si>
  <si>
    <t>DL 215/55R17 94S WM02 22EU</t>
  </si>
  <si>
    <t>CO 195/65R15 91T NC6特23</t>
  </si>
  <si>
    <t>CO 205/60R16 96TXL NC6特23</t>
  </si>
  <si>
    <t>CO 225/65R17 102T NC6特23</t>
  </si>
  <si>
    <t>CO 165/65R14 79T NC6特23</t>
  </si>
  <si>
    <t>BS 225/60R18 100S DMV3EU</t>
  </si>
  <si>
    <t>BS 235/55R18 100T DMV3EU</t>
  </si>
  <si>
    <t>CO 185/60R15 84H CC6 # 特</t>
  </si>
  <si>
    <t>CO 225/65R17 102T NorthContact NC6特21</t>
  </si>
  <si>
    <t>CO 245/40ZR19 98Y XL FR EC DWS06 #特</t>
  </si>
  <si>
    <t>CO 165/65R15 81T NorthContact NC6特22</t>
  </si>
  <si>
    <t>CO 185/55R16 83V UltraContact UC6特</t>
  </si>
  <si>
    <t>CO 205/55R16 94T XL NorthContact NC6 特</t>
  </si>
  <si>
    <t>CO 225/45R18 95T XL NorthContact NC6特</t>
  </si>
  <si>
    <t>CO 225/45R18 95VXL PremiumContact6EU</t>
  </si>
  <si>
    <t>CO 225/55R18 98T NorthContact NC6特</t>
  </si>
  <si>
    <t>CO 225/60R18 104T XL NorthContact NC6特</t>
  </si>
  <si>
    <t>CO 245/45R18 100YXL ExCont DWS06+特</t>
  </si>
  <si>
    <t>CO 225/65R17 102T NorthContact NC6特22</t>
  </si>
  <si>
    <t>CO 205/50R17 93WXL ExCont DWS06+特</t>
  </si>
  <si>
    <t>CO 255/50R19 107WXL ExCont DWS06+特</t>
  </si>
  <si>
    <t>CO 225/45R17 91W ExCont DWS06+特</t>
  </si>
  <si>
    <t>CO 205/55R16 91W ExCont DWS06+特</t>
  </si>
  <si>
    <t>CO 215/50R17 95WXL ExCont DWS06+特</t>
  </si>
  <si>
    <t>CO 235/45R18 94T NorthContact NC6特22</t>
  </si>
  <si>
    <t>CO 205/50R17 89H AllSeasonContact特</t>
  </si>
  <si>
    <t>COCO 225/45R17 94WXL AllSeasonContact特</t>
  </si>
  <si>
    <t>CO 205/55R16 94VXL AllSeasonContact特</t>
  </si>
  <si>
    <t>CO 195/60R16 89H ComfortContact CC7特</t>
  </si>
  <si>
    <t>CO 175/70R14 88TXL AllSeasonContact特</t>
  </si>
  <si>
    <t>CO 235/45R18 98YXL AllSeasonContact特</t>
  </si>
  <si>
    <t>CO 225/45R18 95VXL AllSeasonContact特</t>
  </si>
  <si>
    <t>CO 215/50R17 95TXL NorthContact NC6特22</t>
  </si>
  <si>
    <t>CO 235/50R18 97W ExCont DWS06+特</t>
  </si>
  <si>
    <t>CO 215/65R16 98H UC6特</t>
  </si>
  <si>
    <t>CO 205/55R16 91V ComfortContact CC7特</t>
  </si>
  <si>
    <t>CO 175/70R14 84H CC6 # 特</t>
  </si>
  <si>
    <t>CO 175/65R14 82H CC6 特</t>
  </si>
  <si>
    <t>CO 195/60R16 93T NorthContact NC6特22</t>
  </si>
  <si>
    <t>CO 185/70R14 88H CC6 特</t>
  </si>
  <si>
    <t>CO 215/55R17 98VXL AllSeasonContact特</t>
  </si>
  <si>
    <t>CO 175/65R15 84H CC6 特</t>
  </si>
  <si>
    <t>CO 165/55R14 72H CC6 特</t>
  </si>
  <si>
    <t>CO 195/60R16 89H AllSeasonContact特</t>
  </si>
  <si>
    <t>CO 205/60R16 92V ComfortContact CC7特</t>
  </si>
  <si>
    <t>CO 215/60R16 95V FR CC6 特</t>
  </si>
  <si>
    <t>CO 195/65R15 91V CC6 特</t>
  </si>
  <si>
    <t>CO 165/60R15 77H ComfortContact CC7特</t>
  </si>
  <si>
    <t>CO 205/60R16 92H CC6 # 特</t>
  </si>
  <si>
    <t>CO 165/65R14 79T ComfortContact CC7特</t>
  </si>
  <si>
    <t>CO 215/55R17 98TXL NorthContact NC6特22</t>
  </si>
  <si>
    <t>CO 155/65R14 75T EcoContact 6#特</t>
  </si>
  <si>
    <t>CO 215/45ZR17 91W XL MaxContact MC5# 特</t>
  </si>
  <si>
    <t>CO 215/50R17 91V FR MaxContact MC5# 特</t>
  </si>
  <si>
    <t>CO 215/55R17 94V PremContact5 CSeal EU</t>
  </si>
  <si>
    <t>LS 215/60R17 96H LS588 SUV</t>
  </si>
  <si>
    <t>LS 225/55R19 99V LS588 SUV</t>
  </si>
  <si>
    <t>LS 225/65R17 102H LS588 SUV</t>
  </si>
  <si>
    <t>LS 235/55R18 104V XL LS588 SUV</t>
  </si>
  <si>
    <t>LS 235/55R19 105W XL LS588 SUV</t>
  </si>
  <si>
    <t>LS 235/60R18 107V XL LS588 SUV</t>
  </si>
  <si>
    <t>LS 245/45R20 103W XL LS588 SUV</t>
  </si>
  <si>
    <t>LS 265/40R22 106W XL LS588 SUV</t>
  </si>
  <si>
    <t>VK 165/55R14 72H FR City Tech CT6</t>
  </si>
  <si>
    <t>VK 165/70R14 81T CityTech II</t>
  </si>
  <si>
    <t>VK 175/65R14 82H CityTech CT6</t>
  </si>
  <si>
    <t>VK 175/70R14 84H CityTech CT6</t>
  </si>
  <si>
    <t>VK 175/70R14 84T WinTech WT6</t>
  </si>
  <si>
    <t>VK 185/55R15 82V ProTech NewGen</t>
  </si>
  <si>
    <t>VK 185/60R15 84H CityTech CT6</t>
  </si>
  <si>
    <t>VK 185/65R14 86H CityTech CT6</t>
  </si>
  <si>
    <t>VK 185/70R14 88T CityTech CT6</t>
  </si>
  <si>
    <t>VK 195/45R16 84V ProTech NewGen</t>
  </si>
  <si>
    <t>VK 195/55R16 87V ProTech NewGen</t>
  </si>
  <si>
    <t>VK 205/50R17 93Y XL PROTECH NEWGEN</t>
  </si>
  <si>
    <t>VK 205/60R16 92H ProTech NewGen</t>
  </si>
  <si>
    <t>VK 205/65R15 94V ProTech NewGen</t>
  </si>
  <si>
    <t>VK 215/55R17 98TXL WinTech WT6</t>
  </si>
  <si>
    <t>VK 215/60R16 99V XL ProTech NewGen</t>
  </si>
  <si>
    <t>VK 215/60R17 96V PROTECH NEWGEN</t>
  </si>
  <si>
    <t>VK 215/65R16 102TXL WinTech WT6SUV</t>
  </si>
  <si>
    <t>VK 215/65R16 98H ProTech NewGen</t>
  </si>
  <si>
    <t>VK 215/70R16 100T FR TeraTech HT</t>
  </si>
  <si>
    <t>VK 225/40R18 92Y XL ProTech NewGen</t>
  </si>
  <si>
    <t>VK 225/45R17 94TXL WinTech WT6</t>
  </si>
  <si>
    <t>VK 225/45R18 95T XL FR WinTech WT6</t>
  </si>
  <si>
    <t>VK 225/55R17 101Y XL ProTech NewGen</t>
  </si>
  <si>
    <t>VK 225/55R18 98V FR TeraTech HT</t>
  </si>
  <si>
    <t>VK 225/60R17 99H FR TeraTech HT</t>
  </si>
  <si>
    <t>VK 225/60R18 104TXL WinTech WT6SUV</t>
  </si>
  <si>
    <t>VK 225/65R17 102H FR TeraTech HT</t>
  </si>
  <si>
    <t>VK 235/45R18 94T WinTech WT6</t>
  </si>
  <si>
    <t>VK 235/50R18 101WXL ProTech PT6 #23</t>
  </si>
  <si>
    <t>VK 235/50R18 97V ProTech NewGen</t>
  </si>
  <si>
    <t>VK 235/55R18 104V XL Prp Tech PT6</t>
  </si>
  <si>
    <t>VK 245/40R19 98Y XL ProTech NewGen</t>
  </si>
  <si>
    <t>VK 245/45R18 100Y XL PROTECH NEWGEN</t>
  </si>
  <si>
    <t>VK 265/65R17 112T FR TeraTech HT</t>
  </si>
  <si>
    <t>CO 205/60R16 92V ComfortContact CC5</t>
  </si>
  <si>
    <t>BS 165/55R15 75V REGNO GR-Leggera 特</t>
  </si>
  <si>
    <t>BS 165/70R14 81S NEXTRY特</t>
  </si>
  <si>
    <t>BS 185/60R15 84H NEXTRY特</t>
  </si>
  <si>
    <t>BS 185/60R15 84H REGNO GR-XII特</t>
  </si>
  <si>
    <t>BS 185/65R15 88H REGNO GR-XII特</t>
  </si>
  <si>
    <t>BS 205/60R16 92H REGNO GRVII特</t>
  </si>
  <si>
    <t>BS 215/55R17 94V REGNO GR-XII特</t>
  </si>
  <si>
    <t>BS 225/40R18 92YXL WEATHER CONTROL A005evoEU</t>
  </si>
  <si>
    <t>BS 225/45R18 95YXL POTENZA SPORT EU</t>
  </si>
  <si>
    <t>BS 225/50R18 95W REGNO GR-XII特</t>
  </si>
  <si>
    <t>BS 225/55R17 101WXL WEATHER CONTROL A005evoEU</t>
  </si>
  <si>
    <t>BS 225/60R18 104WXL ALENZA001(*) EU</t>
  </si>
  <si>
    <t>BS 225/65R17 102H ALENZA LX100特2</t>
  </si>
  <si>
    <t>BS 235/40R18 95Y XL TURANZA T005 EU</t>
  </si>
  <si>
    <t>BS 235/55R18 100V ALENZA LX100特2</t>
  </si>
  <si>
    <t>LS 155/65R13 73T 4-SEASONS CHI</t>
  </si>
  <si>
    <t>LS 155/70R13 75T 4-SEASONS CHI</t>
  </si>
  <si>
    <t>LS 155/70R13 75T LS388</t>
  </si>
  <si>
    <t>LS 165/35R17 75V XL LS388</t>
  </si>
  <si>
    <t>LS 165/60R14 75H 4-SEASONS CHI</t>
  </si>
  <si>
    <t>LS 165/60R14 75H LS388</t>
  </si>
  <si>
    <t>LS 165/60R15 77H 4-SEASONS CHI</t>
  </si>
  <si>
    <t>LS 165/65R14 79T 4-SEASONS CHI</t>
  </si>
  <si>
    <t>LS 165/70R14 81T 4-SEASONS CHI</t>
  </si>
  <si>
    <t>LS 175/65R15 84H 4-SEASONS CHI</t>
  </si>
  <si>
    <t>LS 175/70R14 88H XL LS388</t>
  </si>
  <si>
    <t>LS 185/55R16 83V LS388</t>
  </si>
  <si>
    <t>LS 185/65R14 86T LS388</t>
  </si>
  <si>
    <t>LS 185/65R15 88H 4-SEASONS CHI</t>
  </si>
  <si>
    <t>LS 195/40ZR17 81W XL LS388</t>
  </si>
  <si>
    <t>LS 195/45ZR17 81W LS388</t>
  </si>
  <si>
    <t>LS 195/50R16 84H LS388</t>
  </si>
  <si>
    <t>LS 195/55R16 87H 4-SEASONS CHI</t>
  </si>
  <si>
    <t>LS 195/55R16 91V XL 4-SEASONS CHI</t>
  </si>
  <si>
    <t>LS 195/55R16 91W XL LS388</t>
  </si>
  <si>
    <t>LS 195/60R16 89H LS388</t>
  </si>
  <si>
    <t>LS 205/40ZR17 84W XL LS588 UHP</t>
  </si>
  <si>
    <t>LS 205/50ZR17 93W XL 4-SEASONS CHI</t>
  </si>
  <si>
    <t>LS 205/50ZR17 93W XL LS388</t>
  </si>
  <si>
    <t>LS 205/55R16 91V LS388</t>
  </si>
  <si>
    <t>LS 205/55R16 94W XL LS388</t>
  </si>
  <si>
    <t>LS 205/55R17 95V XL 4-SEASONS CHI</t>
  </si>
  <si>
    <t>LS 205/55R17 95W XL LS388</t>
  </si>
  <si>
    <t>LS 205/60R16 92H LS388</t>
  </si>
  <si>
    <t>LS 205/65R15 94H 4-SEASONS CHI</t>
  </si>
  <si>
    <t>LS 215/40R18 89W XL LS388</t>
  </si>
  <si>
    <t>LS 215/45R17 91W XL 4-SEASONS CHI</t>
  </si>
  <si>
    <t>LS 215/45R18 89W LS588 UHP</t>
  </si>
  <si>
    <t>LS 215/50R17 95W XL LS588 UHP</t>
  </si>
  <si>
    <t>LS 215/55R17 98W XL 4-SEASONS CHI</t>
  </si>
  <si>
    <t>LS 215/60R16 95V LS388</t>
  </si>
  <si>
    <t>LS 215/60R16 95V LS588 UHP</t>
  </si>
  <si>
    <t>LS 215/65R16 102V XL 4-SEASONS CHI</t>
  </si>
  <si>
    <t>LS 215/65R16 98H LS388</t>
  </si>
  <si>
    <t>LS 225/35R19 88W XL LS588 UHP</t>
  </si>
  <si>
    <t>LS 225/35ZR20 90W XL LS588 UHP</t>
  </si>
  <si>
    <t>LS 225/40R18 92TXL WINTER LANDER</t>
  </si>
  <si>
    <t>LS 225/40R18 92WXL RapidDragon</t>
  </si>
  <si>
    <t>LS 225/40R18 92YXL 4-SEASONS CHI</t>
  </si>
  <si>
    <t>LS 225/45R17 94V XL 4-SEASONS CHI</t>
  </si>
  <si>
    <t>LS 225/45ZR19 96W XL LS588 UHP</t>
  </si>
  <si>
    <t>LS 225/50ZR17 98W XL LS588 UHP</t>
  </si>
  <si>
    <t>LS 225/55R17 101W XL CLV2</t>
  </si>
  <si>
    <t>LS 225/55R17 101W XL LS588 UHP</t>
  </si>
  <si>
    <t>LS 225/60R17 99H CLV2</t>
  </si>
  <si>
    <t>LS 235/40R18 95W XL LS588 UHP</t>
  </si>
  <si>
    <t>LS 235/45R18 98W XL LS588 UHP</t>
  </si>
  <si>
    <t>LS 235/50R18 101V XL 4-SEASONS CHI</t>
  </si>
  <si>
    <t>LS 235/65R17 108VXL 4-SEASONS CHI</t>
  </si>
  <si>
    <t>LS 245/30ZR20 97W XL LS588 UHP</t>
  </si>
  <si>
    <t>LS 245/35R19 97W XL LS588 UHP</t>
  </si>
  <si>
    <t>LS 245/35R20 95W XL LS588 UHP</t>
  </si>
  <si>
    <t>LS 245/40R19 98W XL LS588 UHP</t>
  </si>
  <si>
    <t>LS 245/40R20 99W XL LS588 UHP</t>
  </si>
  <si>
    <t>LS 245/50R18 100W LS588 UHP</t>
  </si>
  <si>
    <t>LS 255/35R20 97W XL LS588 UHP</t>
  </si>
  <si>
    <t>LS 255/40R19 100W XL LS588 UHP</t>
  </si>
  <si>
    <t>LS 275/30ZR20 97W XL LS588 UHP</t>
  </si>
  <si>
    <t>UG 205R16C 110/108Q LATERAL FORCE M/T</t>
  </si>
  <si>
    <t>UG 215/65R16 98H LATERAL FORCE A/T</t>
  </si>
  <si>
    <t>UG 215/70R16 100T LATERAL FORCE A/T</t>
  </si>
  <si>
    <t>UG 225/50R18 99W XL LATERAL FORCE 4S</t>
  </si>
  <si>
    <t>UG 225/60R17 99H LATERAL FORCE A/T</t>
  </si>
  <si>
    <t>UG 225/60R18 100W LATERAL FORCE 4S</t>
  </si>
  <si>
    <t>UG 225/65R17 102H LATERAL FORCE 4S</t>
  </si>
  <si>
    <t>UG 225/65R17 102H LATERAL FORCE 4Snew</t>
  </si>
  <si>
    <t>UG 225/65R17 102H LATERAL FORCE A/T</t>
  </si>
  <si>
    <t>UG 235/60R17 102H LATERAL FORCE A/T</t>
  </si>
  <si>
    <t>UG 235/60R18 107HXL LATERAL FORCE A/T</t>
  </si>
  <si>
    <t>UG 235/60R18 107V XL LATERAL FORCE 4S</t>
  </si>
  <si>
    <t>UG 265/65R17 112H LATERAL FORCE 4S</t>
  </si>
  <si>
    <t>UG 265/70R16 112H LATERAL FORCE A/T</t>
  </si>
  <si>
    <t>VK 165/70R14 81T FR City Tech CT5</t>
  </si>
  <si>
    <t>VK 205/60R16 96TXL WinTech WT6</t>
  </si>
  <si>
    <t>CO 205/45R17 88WXL ExCont DWS06+特</t>
  </si>
  <si>
    <t>CO 215/40R18 89YXL ExCont DWS06+特</t>
  </si>
  <si>
    <t>CO 225/50ZR18 95W ExCont DWS06+特</t>
  </si>
  <si>
    <t>CO 235/35R19 91TXL CVC7</t>
  </si>
  <si>
    <t>CO 235/35ZR19 91YXL ExCont DWS06+特</t>
  </si>
  <si>
    <t>CO 235/40R19 96WXL ExCont DWS06+特</t>
  </si>
  <si>
    <t>CO 235/45R18 98YXL ExCont DWS06+特</t>
  </si>
  <si>
    <t>CO 235/60R18 107WXL ExCont DWS06+特</t>
  </si>
  <si>
    <t>CO 245/40R18 97YXL ExCont DWS06+特</t>
  </si>
  <si>
    <t>CO 245/40R19 98YXL ExCont DWS06+特</t>
  </si>
  <si>
    <t>CO 245/45R19 98Y ExCont DWS06+特</t>
  </si>
  <si>
    <t>CO 245/45ZR20 103YXL ExCont DWS06+特</t>
  </si>
  <si>
    <t>CO 255/35ZR20 97YXL ExCont DWS06+特</t>
  </si>
  <si>
    <t>CO 265/45R20 104Y ExCont DWS06+特</t>
  </si>
  <si>
    <t>CO 275/30R19 96YXL ExCont DWS06+特</t>
  </si>
  <si>
    <t>CO 275/30ZR20 97YXL ExCont DWS06+特</t>
  </si>
  <si>
    <t>CO 275/35R18 95Y ExCont DWS06+特</t>
  </si>
  <si>
    <t>CO 275/40R19 101Y ExCont DWS06+特</t>
  </si>
  <si>
    <t>CO 275/45R20 110WXL ExCont DWS06+特</t>
  </si>
  <si>
    <t>DL 195/65R15 91H LE MANS V</t>
  </si>
  <si>
    <t>DL 205/60R16 92H LE MANS V</t>
  </si>
  <si>
    <t>FK 245/35R19 93Y XL FK510 EU</t>
  </si>
  <si>
    <t>GY 165/50R15 73V EfficientGrip Comfort特</t>
  </si>
  <si>
    <t>GY 165/65R15 81Q ICENAVI7 21</t>
  </si>
  <si>
    <t>GY 175/65R14 82Q NAVI7 20</t>
  </si>
  <si>
    <t>GY 175/80R16 91S EfficientGrip SUV HP01特</t>
  </si>
  <si>
    <t>GY 195/60R16 89H EfficientGrip Comfort特</t>
  </si>
  <si>
    <t>GY 195/65R15 91H VECTOR 4SeasonGen2 EU 21TEST用</t>
  </si>
  <si>
    <t>GY 195/65R15 91Q ICENAVI7 21</t>
  </si>
  <si>
    <t>GY 205/45R17 88WXL EAGLE F1SPORT特</t>
  </si>
  <si>
    <t>GY 205/55R16 91Q NAVI6 19特</t>
  </si>
  <si>
    <t>GY 215/40R17 87W XL EAGLE LS EXE特2</t>
  </si>
  <si>
    <t>GY 215/40R18 89WXL EAGLE F1SPORT特</t>
  </si>
  <si>
    <t>GY 215/45R17 91YXL EAGLE F1SPORT特</t>
  </si>
  <si>
    <t>GY 245/35R20 95W XL EAGLE LS EXE特2</t>
  </si>
  <si>
    <t>GY 245/35R20 95W XL EfficientGrip Comfort特</t>
  </si>
  <si>
    <t>GY 265/65R17 112S LT WRANGLER DURATRAC特</t>
  </si>
  <si>
    <t>HK 195/60R16 89H KINERGY4S H740 EU</t>
  </si>
  <si>
    <t>LS 155/80R13 79T 4-SEASONS CHI</t>
  </si>
  <si>
    <t>LS 165/65R13 77H LS388</t>
  </si>
  <si>
    <t>LS 165/70R14 81H LS388</t>
  </si>
  <si>
    <t>LS 175/60R15 81H LS388</t>
  </si>
  <si>
    <t>LS 185/65R15 88T LS388</t>
  </si>
  <si>
    <t>LS 185/65R15 88T WINTER LANDER new</t>
  </si>
  <si>
    <t>LS 195/45R16 84V XL LS388</t>
  </si>
  <si>
    <t>LS 195/50R16 84V LS388</t>
  </si>
  <si>
    <t>LS 205/45ZR16 87W XL LS588 UHP</t>
  </si>
  <si>
    <t>LS 205/60R16 96H XL 4-SEASONS CHI</t>
  </si>
  <si>
    <t>LS 205/65ZR16 95W 4-SEASONS</t>
  </si>
  <si>
    <t>LS 215/50R17 95TXL WINTER LANDER</t>
  </si>
  <si>
    <t>LS 215/55R17 98TXL WINTER LANDER new</t>
  </si>
  <si>
    <t>LS 215/55ZR17 98W XL LS388</t>
  </si>
  <si>
    <t>LS 215/60R16 99TXL WINTER LANDER new</t>
  </si>
  <si>
    <t>LS 215/65R16 98T WINTER LANDER</t>
  </si>
  <si>
    <t>LS 215/65R16C 109/107T 4-SEASONS VAN</t>
  </si>
  <si>
    <t>LS 215/70R15C 109/107R 4-SEASONS VAN</t>
  </si>
  <si>
    <t>LS 225/30R20 85WXL LS588SUV new</t>
  </si>
  <si>
    <t>LS 225/55R17 101W XL 4-SEASONS CHI</t>
  </si>
  <si>
    <t>LS 235/45ZR17 97WXL LS588UHP</t>
  </si>
  <si>
    <t>LS 235/55R18 100V 4-SEASONS CHI</t>
  </si>
  <si>
    <t>LS 245/50R20 102W LS588 SUV</t>
  </si>
  <si>
    <t>LS 255/35ZR19 96W XL LS588 UHP</t>
  </si>
  <si>
    <t>LS 255/50R19 103W LS588 SUV</t>
  </si>
  <si>
    <t>LS 255/50R20 109YXL LS588 SUV</t>
  </si>
  <si>
    <t>LS 265/65R17 112H LS588SUV</t>
  </si>
  <si>
    <t>LS 285/35R21 105V XL LS588 SUV</t>
  </si>
  <si>
    <t>LS 305/40R22 114V XL LS588 SUV</t>
  </si>
  <si>
    <t>LS 325/30R21 108V XL LS588 SUV</t>
  </si>
  <si>
    <t>NX 155/70R13 75T Nblue 4Season 特</t>
  </si>
  <si>
    <t>NX 165/65R14 79H Nblue HD Plus 特</t>
  </si>
  <si>
    <t>NX 165/65R14 79T Nblue 4Season 特</t>
  </si>
  <si>
    <t>NX 165/70R14 81T Nblue HD Plus 特</t>
  </si>
  <si>
    <t>NX 175/65R14 82T Nblue 4Season 特</t>
  </si>
  <si>
    <t>NX 175/65R14 86T XL NBLUE HD PLUS 特</t>
  </si>
  <si>
    <t>NX 175/65R15 84T Nblue 4Season EU</t>
  </si>
  <si>
    <t>NX 175/65R15 84T Nblue 4Season 特</t>
  </si>
  <si>
    <t>NX 175/70R14 84T Nblue 4Season 特</t>
  </si>
  <si>
    <t>NX 175/70R14 84T Nblue HD Plus 特</t>
  </si>
  <si>
    <t>NX 185/65R14 86T Nblue 4Season 特</t>
  </si>
  <si>
    <t>NX 185/65R15 88H Nblue 4Season 特</t>
  </si>
  <si>
    <t>NX 195/65R15 91H Nblue 4Season EU</t>
  </si>
  <si>
    <t>NX 195/80R15 107/105N Nblue 4SeasonVAN特</t>
  </si>
  <si>
    <t>NX 205/50R17 93TXL WINGUARD ICE2特</t>
  </si>
  <si>
    <t>NX 205/50R17 93WXL Nblue 4Season特</t>
  </si>
  <si>
    <t>NX 215/55R17 98V NBLUE 4SEASON特</t>
  </si>
  <si>
    <t>NX 215/60R16 95H Nblue 4Season 特</t>
  </si>
  <si>
    <t>NX 215/60R16 95H Nblue HD Plus 特</t>
  </si>
  <si>
    <t>NX 215/60R17 96H NBLUE 4SEASON 特</t>
  </si>
  <si>
    <t>NX 215/65R16 98H Nblue 4Season 特</t>
  </si>
  <si>
    <t>NX 215/70R16 100H Nblue 4Season特</t>
  </si>
  <si>
    <t>NX 225/55R17 101V XL Nblue 4Season特</t>
  </si>
  <si>
    <t>NX 225/65R17 102H Nblue 4Season 特</t>
  </si>
  <si>
    <t>NX 235/50R18 101VXL Nblue 4Season特</t>
  </si>
  <si>
    <t>NX 235/60R18 107VXL Nblue 4Season特</t>
  </si>
  <si>
    <t>PI 175/65R15 84Q WiceA+ 20以前特</t>
  </si>
  <si>
    <t>PI 185/60R15 88HXL WinterIceZero ASIMMETRICO</t>
  </si>
  <si>
    <t>PI 225/65R17 102Q WiceA+ 20以前特</t>
  </si>
  <si>
    <t>PI 235/50R18 97Q WiceA 20以前特</t>
  </si>
  <si>
    <t>RC 165/40R16 73V XL RP570</t>
  </si>
  <si>
    <t>RC 165/55R14 72H RP570</t>
  </si>
  <si>
    <t>RO 145/80R13 75S EUROVIS HP02特</t>
  </si>
  <si>
    <t>RO 145/80R13 75S Nblue ECO SH01 特</t>
  </si>
  <si>
    <t>RO 155/65R13 73T EUROVIS HP02特</t>
  </si>
  <si>
    <t>RO 165/55R15 75V EUROVIS HP02特</t>
  </si>
  <si>
    <t>RO 165/55R15 75V Nblue ECO SH01 特</t>
  </si>
  <si>
    <t>RO 165/65R13 77T Nblue ECO SH01 特</t>
  </si>
  <si>
    <t>TO 175/80R16 91S PROXES CF2 SUV</t>
  </si>
  <si>
    <t>TO 215/60R16 95H TRANPATH MP7</t>
  </si>
  <si>
    <t>UG 165/40R16 73V ROAD MILEAGE</t>
  </si>
  <si>
    <t>UG 165/45R16 74V ROAD MILEAGE</t>
  </si>
  <si>
    <t>UG 165/50R16 75V ROAD MILEAGE</t>
  </si>
  <si>
    <t>UG 195R15C 107/105Q PRESTIGE II</t>
  </si>
  <si>
    <t>UG 235/55R19 105W LATERAL FORCE 4S</t>
  </si>
  <si>
    <t>UG 265/65R17 110T ROAD FORCE A/T</t>
  </si>
  <si>
    <t>UG 265/65R17 112H LATERAL FORCE 4S new</t>
  </si>
  <si>
    <t>VK 175/65R15 84H ProTech NewGen</t>
  </si>
  <si>
    <t>VK 245/40R18 97Y XL ProTech NewGen</t>
  </si>
  <si>
    <t>VR 225/55R19 99WXL Ultrac Satin</t>
  </si>
  <si>
    <t>LS 185/65R14 86H 4-SEASONS CHI</t>
  </si>
  <si>
    <t>LS 185/55R15 82H 4-SEASONS CHI</t>
  </si>
  <si>
    <t>VK 195/50R16 88V XL ProTech NewGen</t>
  </si>
  <si>
    <t>BS 155/65R14 75H REGNO GR-Leggera 特</t>
  </si>
  <si>
    <t>BS 165/55R14 72V REGNO GR-Leggera 特</t>
  </si>
  <si>
    <t>BS 165/60R15 77Q BLIZZAK VRX3 特</t>
  </si>
  <si>
    <t>BS 165/65R14 79Q BLIZZAK VRX3特</t>
  </si>
  <si>
    <t>BS 165/65R15 81Q BLIZZAK VRX3特</t>
  </si>
  <si>
    <t>BS 175/65R15 84Q BLIZZAK VRX2特</t>
  </si>
  <si>
    <t>BS 185/60R15 84Q BLIZZAK VRX3特</t>
  </si>
  <si>
    <t>BS 185/70R14 88Q BLIZZAK VRX2特</t>
  </si>
  <si>
    <t>BS 195/60R16 89H REGNO GRVII特</t>
  </si>
  <si>
    <t>BS 195/65R15 91H ECOPIA NH100RV特</t>
  </si>
  <si>
    <t>BS 195/65R15 91H REGNO GR-XII特</t>
  </si>
  <si>
    <t>BS 195/65R15 91V TURANZA T005 EU</t>
  </si>
  <si>
    <t>BS 205/50R17 89V REGNO GR-XII特</t>
  </si>
  <si>
    <t>BS 205/55R17 91V REGNO GRVII特</t>
  </si>
  <si>
    <t>BS 215/55R17 94Q VRX3特</t>
  </si>
  <si>
    <t>BS 215/55R17 94V REGNO GRVII特</t>
  </si>
  <si>
    <t>BS 215/60R17 96Q BLIZZAK VRX3特</t>
  </si>
  <si>
    <t>BS 225/45R17 94WXL POTENZA Adrenalin RE004EU</t>
  </si>
  <si>
    <t>BS 225/45R17 94YXL POTENZA SPORT EU</t>
  </si>
  <si>
    <t>BS 225/50R17 98VXL REGNO GR-XII特</t>
  </si>
  <si>
    <t>BS 225/50R17 98WXL POTENZA Adrenalin RE004EU</t>
  </si>
  <si>
    <t>BS 225/55R18 98V REGNO GRVII特</t>
  </si>
  <si>
    <t>BS 225/60R18 100H ALENZA001EU</t>
  </si>
  <si>
    <t>BS 235/45R17 97W XL POTENZA Adrenalin RE004 EU</t>
  </si>
  <si>
    <t>BS 235/45R18 94W REGNO GR-XII特</t>
  </si>
  <si>
    <t>BS 235/55R18 100V AO ALENZA001EU</t>
  </si>
  <si>
    <t>BS 235/55R19 101V DUELER H/P SPORT EU</t>
  </si>
  <si>
    <t>BS 235/55R19 101V DUELER H/P SPORT MO EU</t>
  </si>
  <si>
    <t>BS 245/45R19 98W REGNO GR-XII特</t>
  </si>
  <si>
    <t>DL 185/55R16 83V LE MANS V+</t>
  </si>
  <si>
    <t>DL 185/60R16 86H LE MANS V</t>
  </si>
  <si>
    <t>DL 185/60R16 86H LE MANS V+</t>
  </si>
  <si>
    <t>DL 195/45R17 81W LE MANS V+</t>
  </si>
  <si>
    <t>DL 195/50R16 84V DirezzaDZ102EU</t>
  </si>
  <si>
    <t>DL 195/65R15 91H LE MANS V+</t>
  </si>
  <si>
    <t>DL 205/50R17 93VXL LE MANS V+</t>
  </si>
  <si>
    <t>DL 205/55R16 91V LE MANS V+</t>
  </si>
  <si>
    <t>DL 215/45R17 87W DirezzaDZ102EU</t>
  </si>
  <si>
    <t>DL 225/40R18 88W DirezzaDZ102EU</t>
  </si>
  <si>
    <t>DL 225/45R18 91W DirezzaDZ102EU</t>
  </si>
  <si>
    <t>DL 245/40R18 97WXL DirezzaDZ102EU</t>
  </si>
  <si>
    <t>FK 225/35ZR19 88Y XL FK510 EU</t>
  </si>
  <si>
    <t>FK 225/40R18 92Y XL AZENIS FK510EU</t>
  </si>
  <si>
    <t>FK 225/45R19 96Y XL FK510 EU</t>
  </si>
  <si>
    <t>FK 225/50R18 99W XL FK510SUV EU</t>
  </si>
  <si>
    <t>FK 225/55R18 102W XL FK510SUV EU</t>
  </si>
  <si>
    <t>FK 235/40R18 95YXL FK510EU</t>
  </si>
  <si>
    <t>FK 235/50R19 103WXL FK510SUV EU</t>
  </si>
  <si>
    <t>FK 245/40R18 97YXL FK510EU</t>
  </si>
  <si>
    <t>FK 245/40ZR19 98Y XL FK510 EU</t>
  </si>
  <si>
    <t>FK 255/35R19 96YXL FK510EU</t>
  </si>
  <si>
    <t>FK 255/50R20 109YXL FK510EU</t>
  </si>
  <si>
    <t>GL 175/65R14 82H COLO H01new</t>
  </si>
  <si>
    <t>GL 175/70R14 88T XL GREENWING A/S</t>
  </si>
  <si>
    <t>GL 215/60R16 99H XL GREENWING A/S</t>
  </si>
  <si>
    <t>PI 185/65R15 92TXL IceZERO ASIMMETRICO特</t>
  </si>
  <si>
    <t>PI 195/65R15 91T IceZERO ASIMMETRICO特</t>
  </si>
  <si>
    <t>PI 215/50R17 95HXL IceZERO ASIMMETRICO特</t>
  </si>
  <si>
    <t>PI 225/65R17 106HXL ICE ZERO ASIMMETRICO特</t>
  </si>
  <si>
    <t>PI 225/65R17 106VXL Cintrato Allseason+ s-i EU</t>
  </si>
  <si>
    <t>PI 265/45R20(MO) 104Y SCORPION EU</t>
  </si>
  <si>
    <t>PI 265/70R17 115T SCORPION A/T+特</t>
  </si>
  <si>
    <t>PI 285/70R17 121R SCORPION A/T+特</t>
  </si>
  <si>
    <t>TO 195/65R15 91H TRANPATH ML</t>
  </si>
  <si>
    <t>YH 195/60R16 89V ADVAN dB V552EU</t>
  </si>
  <si>
    <t>YH 205/60R16 96H Bluearth4S AW21 EU</t>
  </si>
  <si>
    <t>YH 215/50R17 95WXL Bluearth4S AW21 EU</t>
  </si>
  <si>
    <t>YH 225/40R18 92Y ADVAN dB V552EU</t>
  </si>
  <si>
    <t>YH 225/40R18 92YXL ADVAN Sport V107EU</t>
  </si>
  <si>
    <t>YH 225/45R17 94VXL Bluearth4S AW21 EU</t>
  </si>
  <si>
    <t>YH 225/45R18 95WXL BluEarth-GT AE51EU2</t>
  </si>
  <si>
    <t>YH 225/55R18 98V BluEarth-XT AE61EU2</t>
  </si>
  <si>
    <t>YH 235/55R18 100V BluEarth-XT AE61EU2</t>
  </si>
  <si>
    <t>YH 235/55R19 101V BLUEARTH-XT AE61 EU</t>
  </si>
  <si>
    <t>YH 235/55R19 101W ADVAN dB V552 EU</t>
  </si>
  <si>
    <t>YH 235/65R17 108VXL BluEarth-XT AE61 EU</t>
  </si>
  <si>
    <t>YH 245/40R18 93Y ADVAN dB V552EU</t>
  </si>
  <si>
    <t>YH 245/40R18 97WXL ADVAN Fleva V701 EU</t>
  </si>
  <si>
    <t>YH 245/40R18 97WXL Bluearth-GT AE51 EU</t>
  </si>
  <si>
    <t>YH 245/40R18 97YXL ADVAN Sport V107EU</t>
  </si>
  <si>
    <t>YH 245/40R19 98Y ADVAN dB V552EU</t>
  </si>
  <si>
    <t>YH 245/40R19 98YXL MO ADVAN Sport V105EU</t>
  </si>
  <si>
    <t>YH 275/35R19 100Y ADVAN dB V552 EU</t>
  </si>
  <si>
    <t>ZM 245/40R19 98W ZEALION</t>
  </si>
  <si>
    <t>DL 165/70R14 81H SP TOURING EU</t>
  </si>
  <si>
    <t>DL 195/60R16 89H ENASAVE EC300+ EU</t>
  </si>
  <si>
    <t>YH 165/55R15 75V BluEarth RV-02CK特</t>
  </si>
  <si>
    <t>YH 205/55R16 91W ADVAN dB V551 EU</t>
  </si>
  <si>
    <t>YH 205/55R17 91V BluEarth RV-02特</t>
  </si>
  <si>
    <t>YH 205/65R16 95H BluEarth RV-02特</t>
  </si>
  <si>
    <t>YH 215/50R17 95VRV02 XRBL ECYL</t>
  </si>
  <si>
    <t>YH 215/60R16 95H BluEarth RV-02特</t>
  </si>
  <si>
    <t>YH 215/65R16 98H BluEarth RV-02特</t>
  </si>
  <si>
    <t>YH 225/45R19 96W XL BluEarth RV-02特</t>
  </si>
  <si>
    <t>YH 225/55R18 98V BluEarth RV-02特</t>
  </si>
  <si>
    <t>YH 245/40R18 93W ADVAN dB V551 EU</t>
  </si>
  <si>
    <t>▼ZACK JP-104 1665(48)5/100 HPGRA</t>
  </si>
  <si>
    <t>AMA01 1545(45)4/100 BKP</t>
  </si>
  <si>
    <t>AMA01 1560(43)5/114.3 メタリックダークグレー</t>
  </si>
  <si>
    <t>AZsports MESH 1560(53)5/114.3 SIL</t>
  </si>
  <si>
    <t>AZsports MESH 1560(53)5/114.3 ブラックポリッシュ</t>
  </si>
  <si>
    <t>B.S.J WHEELS NW 1545(43)4/100 BDGP</t>
  </si>
  <si>
    <t>BUSTER EIGHT 1445(45)4/100 GM</t>
  </si>
  <si>
    <t>BUSTER EIGHT 1445(45)4/100 SIL</t>
  </si>
  <si>
    <t>CIRCLAR C10S 1770(38)5/114.3 MBK</t>
  </si>
  <si>
    <t>CoolBreeze 010 1545(45)4/100 MBK</t>
  </si>
  <si>
    <t>HOMURA27 JET BE 1980(48)5/100 ブラッククロームコーティング</t>
  </si>
  <si>
    <t>LEONIS FS 2085(35)5/114.3 パールブラックミラーカット</t>
  </si>
  <si>
    <t>LEONIS GX 2085(45)5/114.3 ブラック/SCマシニングレッド</t>
  </si>
  <si>
    <t>LEONIS SV 1545(45)4/100 BMC1 特</t>
  </si>
  <si>
    <t>LEONIS SV 2085(52)5/114.3 ブラックメタルコートミラーカット</t>
  </si>
  <si>
    <t>SMACK CREST 1555(45)5/114.3 BP 特</t>
  </si>
  <si>
    <t>SMACK CREST 1770(48)5/114.3 BP 特</t>
  </si>
  <si>
    <t>SMACK LEGINA 1340(45)4/100 BP 特</t>
  </si>
  <si>
    <t>SMACK LEGINA 1665(43)5/100 BP 特</t>
  </si>
  <si>
    <t>SMACK LEGINA 1760(40)4/100 BP 特</t>
  </si>
  <si>
    <t>SMACK LEGINA 1770(48)5/114.3 BP 特</t>
  </si>
  <si>
    <t>STEINER LMX 1975(55)5/114.3 ブラックポリッシュ</t>
  </si>
  <si>
    <t>VELVA CHARGE 1760(40)5/100 DM</t>
  </si>
  <si>
    <t>ZACK JP-209 1240(42)4/100 GBK</t>
  </si>
  <si>
    <t>Z-MEIST M5 1445(45)4/100 GM</t>
  </si>
  <si>
    <t>Z-MEIST M5 1445(45)4/100 SIL</t>
  </si>
  <si>
    <t>Z-MEIST M5 1555(43)4/100 SIL</t>
  </si>
  <si>
    <t>Z-MEIST MX-9 2085(38)5/114.3 BK/SPT</t>
  </si>
  <si>
    <t>Z-MEIST MX-9 2085(38)5/114.3 HP/BLK</t>
  </si>
  <si>
    <t>Z-MEIST MX-9 2085(45)5/114.3 HP/BLK</t>
  </si>
  <si>
    <t>Z-meist VS-1 1770(53)5/114.3 GM</t>
  </si>
  <si>
    <t>BS 235/50R18 101VXL REGNO GRVII特</t>
  </si>
  <si>
    <t>NX 225/60R17 103QXL WINGUARD ICE SUV特</t>
  </si>
  <si>
    <t>VRX3 215/50R17 91Q</t>
  </si>
  <si>
    <t>CO 165/65R15 81T ComfortContact CC7特</t>
  </si>
  <si>
    <t>CO 155/65R14 75H ComfortContact CC7特</t>
  </si>
  <si>
    <t>CO 235/55R18 104W XL UC6特</t>
  </si>
  <si>
    <t>CO 225/65R17 102V UC6 SUV #特</t>
  </si>
  <si>
    <t>CO 235/55R19 105V XL UC6 SUV#特</t>
  </si>
  <si>
    <t>VRX3 175/70R14 84Q</t>
  </si>
  <si>
    <t>VRX3 215/60R16 95Q</t>
  </si>
  <si>
    <t>BS 205/60R16 92Q BLIZZAK VRX2特</t>
  </si>
  <si>
    <t>夢木香 NATUONE FOR ROOM 200ml</t>
  </si>
  <si>
    <t>BS 205/50R16 87W POTENZA Adrenalin RE004EU</t>
  </si>
  <si>
    <t>BS 205/55R16 91W POTENZA Adrenalin RE004EU</t>
  </si>
  <si>
    <t>BS 215/55R17 94W POTENZA Adrenalin RE004 EU</t>
  </si>
  <si>
    <t>BS 245/45R17 99WXL POTENZA Adrenalin RE004EU</t>
  </si>
  <si>
    <t>BS 225/45R18 95WXL POTENZA Adrenalin RE004EU</t>
  </si>
  <si>
    <t>BS 245/40R18 97W XL POTENZA Adrenalin RE004 EU</t>
  </si>
  <si>
    <t>BS 215/65R16 98Q BLIZZAK VRX3特</t>
  </si>
  <si>
    <t>VK 215/60R17 96T WinTech WT6</t>
  </si>
  <si>
    <t>VK 225/60R17 99T WinTech WT6SUV</t>
  </si>
  <si>
    <t>BS 185/65R15 88Q BLIZZAK VRX3特</t>
  </si>
  <si>
    <t>CO 175/65R15 84TXL NC6特23</t>
  </si>
  <si>
    <t>MI 225/40R19 93YXL PILOT SPORT 5EU</t>
  </si>
  <si>
    <t>BS 225/40R18 92YXL POTENZA SPORT EU</t>
  </si>
  <si>
    <t>MI 225/45R17 94WXL PRIMACY4+ EU</t>
  </si>
  <si>
    <t>Z-MEIST M5 1445(45)4/100 BP MBC</t>
  </si>
  <si>
    <t>Z-MEIST M5 1555(43)4/100 GM</t>
  </si>
  <si>
    <t>Z-MEIST M5 1555(50)4/100 SIL</t>
  </si>
  <si>
    <t>LS 155/65R14 75T LS388</t>
  </si>
  <si>
    <t>LS 165/65R15 81T 4-SEASONS CHI</t>
  </si>
  <si>
    <t>BS 225/55R18 98T DMV3 EU</t>
  </si>
  <si>
    <t>BS 235/60R18 107S DMV3 EU</t>
  </si>
  <si>
    <t>倉庫</t>
    <rPh sb="0" eb="2">
      <t>ソウコ</t>
    </rPh>
    <phoneticPr fontId="12"/>
  </si>
  <si>
    <t>年製2</t>
    <rPh sb="0" eb="2">
      <t>ネンセイ</t>
    </rPh>
    <phoneticPr fontId="32"/>
  </si>
  <si>
    <t>video_url</t>
    <phoneticPr fontId="12"/>
  </si>
  <si>
    <t>Vector 4Seasons Hybrid 155/65R13 73H</t>
  </si>
  <si>
    <t>Vector 4Seasons Hybrid 165/65R13 77H</t>
  </si>
  <si>
    <t>Vector 4Seasons Hybrid 155/70R13 75H</t>
  </si>
  <si>
    <t>Vector 4Seasons Hybrid 145/80R13 75S</t>
  </si>
  <si>
    <t>Vector 4Seasons Hybrid 155/80R13 79S</t>
  </si>
  <si>
    <t>Vector 4Seasons Hybrid 155/55R14 69H</t>
  </si>
  <si>
    <t>Vector 4Seasons Hybrid 165/55R14 72H</t>
  </si>
  <si>
    <t>Vector 4Seasons Hybrid 155/65R14 75H</t>
  </si>
  <si>
    <t>Vector 4Seasons Hybrid 165/65R14 79H</t>
  </si>
  <si>
    <t>Vector 4Seasons Hybrid 165/70R14 81S</t>
  </si>
  <si>
    <t>Vector 4Seasons Hybrid 175/70R14 84H</t>
  </si>
  <si>
    <t>Vector 4Seasons Hybrid 185/70R14 88H</t>
  </si>
  <si>
    <t>Vector 4Seasons Hybrid 175/65R14 82H</t>
  </si>
  <si>
    <t>Vector 4Seasons Hybrid 185/65R14 86H</t>
  </si>
  <si>
    <t>Vector 4Seasons Hybrid 165/50R15 73H</t>
  </si>
  <si>
    <t>Vector 4Seasons Hybrid 165/55R15 75H</t>
  </si>
  <si>
    <t>Vector 4Seasons Hybrid 185/55R15 82H</t>
  </si>
  <si>
    <t>Vector 4Seasons Hybrid 165/60R15 77H</t>
  </si>
  <si>
    <t>Vector 4Seasons Hybrid 185/60R15 84H</t>
  </si>
  <si>
    <t>Vector 4Seasons Hybrid 195/60R15 88H</t>
  </si>
  <si>
    <t>Vector 4Seasons Hybrid 165/65R15 81H</t>
  </si>
  <si>
    <t>Vector 4Seasons Hybrid 185/65R15 88H</t>
  </si>
  <si>
    <t>Vector 4Seasons Hybrid 195/65R15 91H</t>
  </si>
  <si>
    <t>Vector 4Seasons Hybrid 205/65R15 94H</t>
  </si>
  <si>
    <t>Vector 4Seasons Hybrid 205/70R15 96H</t>
  </si>
  <si>
    <t>Vector 4Seasons Hybrid 195/50R16 84H</t>
  </si>
  <si>
    <t>Vector 4Seasons Hybrid 185/55R16 83H</t>
  </si>
  <si>
    <t>Vector 4Seasons Hybrid 195/55R16 87H</t>
  </si>
  <si>
    <t>Vector 4Seasons Hybrid 205/55R16 91H</t>
  </si>
  <si>
    <t>Vector 4Seasons Hybrid 185/60R16 86H</t>
  </si>
  <si>
    <t>Vector 4Seasons Hybrid 195/60R16 89H</t>
  </si>
  <si>
    <t>Vector 4Seasons Hybrid 175/60R16 82H</t>
  </si>
  <si>
    <t>Vector 4Seasons Hybrid 205/60R16 92H</t>
  </si>
  <si>
    <t>Vector 4Seasons Hybrid 215/60R16 95H</t>
  </si>
  <si>
    <t>Vector 4Seasons Hybrid 195/65R16 92H</t>
  </si>
  <si>
    <t>Vector 4Seasons Hybrid 205/65R16 95H</t>
  </si>
  <si>
    <t>Vector 4Seasons Hybrid 215/65R16 98H</t>
  </si>
  <si>
    <t>Vector 4Seasons Hybrid 215/45R17 91H XL</t>
  </si>
  <si>
    <t>Vector 4Seasons Hybrid 225/45R17 91H</t>
  </si>
  <si>
    <t>Vector 4Seasons Hybrid 205/50R17 93H XL</t>
  </si>
  <si>
    <t>Vector 4Seasons Hybrid 215/50R17 95H XL</t>
  </si>
  <si>
    <t>Vector 4Seasons Hybrid 205/55R17 95H XL</t>
  </si>
  <si>
    <t>Vector 4Seasons Hybrid 215/55R17 94H</t>
  </si>
  <si>
    <t>Vector 4Seasons Hybrid 225/55R17 101H XL</t>
  </si>
  <si>
    <t>Vector 4Seasons Hybrid 195/60R17 90H</t>
  </si>
  <si>
    <t>Vector 4Seasons Hybrid 215/60R17 96H</t>
  </si>
  <si>
    <t>Vector 4Seasons Hybrid 225/40R18 92H XL</t>
  </si>
  <si>
    <t>Vector 4Seasons Hybrid 215/45R18 89H</t>
  </si>
  <si>
    <t>Vector 4Seasons Hybrid 225/45R18 91H</t>
  </si>
  <si>
    <t>Vector 4Seasons Hybrid 215/50R18 92H</t>
  </si>
  <si>
    <t>Vector 4Seasons Hybrid 235/50R18 101H XL</t>
  </si>
  <si>
    <t>cross22155518</t>
  </si>
  <si>
    <t>crosscp1756015</t>
  </si>
  <si>
    <t>crosscp1856514</t>
  </si>
  <si>
    <t>crosscp2056515</t>
  </si>
  <si>
    <t>primacy42554517</t>
  </si>
  <si>
    <t>pimacy4p2154517ip</t>
  </si>
  <si>
    <t>dmv32356018ip</t>
  </si>
  <si>
    <t>cross22255518</t>
  </si>
  <si>
    <t>cross22256018</t>
  </si>
  <si>
    <t>pimacy4p2156016</t>
  </si>
  <si>
    <t>pimacy4p2156516</t>
  </si>
  <si>
    <t>10,500</t>
  </si>
  <si>
    <t>14,800</t>
  </si>
  <si>
    <t>14,000</t>
  </si>
  <si>
    <t>880</t>
  </si>
  <si>
    <t>22,973</t>
  </si>
  <si>
    <t>22,320</t>
  </si>
  <si>
    <t>24,495</t>
  </si>
  <si>
    <t>https://kakaku.com/item/K0000732226/</t>
  </si>
  <si>
    <t>AZENIS FK520L</t>
  </si>
  <si>
    <t>Product No</t>
  </si>
  <si>
    <t>PI Plan Qty</t>
  </si>
  <si>
    <t>4992496140178-1655514130393</t>
  </si>
  <si>
    <t>4992496141298-1756515130389</t>
  </si>
  <si>
    <t>4992496141298-1756515139382</t>
  </si>
  <si>
    <t>4992496140055-1856515139389</t>
  </si>
  <si>
    <t>4992496088432-1955016139024</t>
  </si>
  <si>
    <t>4992496140192-1955516130392</t>
  </si>
  <si>
    <t>4992496140208-2055516139384</t>
  </si>
  <si>
    <t>4992496140079-2056515139382</t>
  </si>
  <si>
    <t>4992496096864-2154517132070</t>
  </si>
  <si>
    <t>4992496140215-2155517130394</t>
  </si>
  <si>
    <t>4992496140215-2155517139380</t>
  </si>
  <si>
    <t>4992496140154-2156016139383</t>
  </si>
  <si>
    <t>4992496096871-2254517132077</t>
  </si>
  <si>
    <t>4992496087244-2254518139020</t>
  </si>
  <si>
    <t>4992496087237-2454018139029</t>
  </si>
  <si>
    <t>4992496097038-2454519132079</t>
  </si>
  <si>
    <t>4985009757406-2256017157031</t>
  </si>
  <si>
    <t>4985009757536-2256018157078</t>
  </si>
  <si>
    <t>MI 255/55R18 109WXL CROSSCLIMATE2 SUV</t>
  </si>
  <si>
    <t xml:space="preserve">カーポートマルゼン </t>
  </si>
  <si>
    <t>11,740</t>
  </si>
  <si>
    <t>11,125</t>
  </si>
  <si>
    <t>18,500</t>
  </si>
  <si>
    <t>15,874</t>
  </si>
  <si>
    <t>17,770</t>
  </si>
  <si>
    <t>MI 245/40R19 98YXL PILOT SPORT 5</t>
  </si>
  <si>
    <t>CO 225/55R18 98H UC6SUV特</t>
  </si>
  <si>
    <t>CO 225/60R18 100V UC6SUV特</t>
  </si>
  <si>
    <t>JANコード</t>
  </si>
  <si>
    <t>メーカー
CODE</t>
  </si>
  <si>
    <t>最終原価</t>
  </si>
  <si>
    <t>198771</t>
  </si>
  <si>
    <t>185/55R15 82H（在庫限り）</t>
  </si>
  <si>
    <t>715860</t>
  </si>
  <si>
    <t>715750</t>
  </si>
  <si>
    <t>715830</t>
  </si>
  <si>
    <t>715740</t>
  </si>
  <si>
    <t>719030</t>
  </si>
  <si>
    <t>715760</t>
  </si>
  <si>
    <t>715680</t>
  </si>
  <si>
    <t>715690</t>
  </si>
  <si>
    <t>715730</t>
  </si>
  <si>
    <t>715880</t>
  </si>
  <si>
    <t>715820</t>
  </si>
  <si>
    <t>715810</t>
  </si>
  <si>
    <t>715770</t>
  </si>
  <si>
    <t>715720</t>
  </si>
  <si>
    <t>715850</t>
  </si>
  <si>
    <t>715870</t>
  </si>
  <si>
    <t>715700</t>
  </si>
  <si>
    <t>715780</t>
  </si>
  <si>
    <t>715800</t>
  </si>
  <si>
    <t>825360</t>
  </si>
  <si>
    <t>715840</t>
  </si>
  <si>
    <t>737310</t>
  </si>
  <si>
    <t>737300</t>
  </si>
  <si>
    <t>737320</t>
  </si>
  <si>
    <t>701600</t>
  </si>
  <si>
    <t>701590</t>
  </si>
  <si>
    <t>39940</t>
  </si>
  <si>
    <t>701570</t>
  </si>
  <si>
    <t>706970</t>
  </si>
  <si>
    <t>706980</t>
  </si>
  <si>
    <t>225/55R16 95W（21年製あり）</t>
  </si>
  <si>
    <t>722420</t>
  </si>
  <si>
    <t>225/50R16 92Y</t>
  </si>
  <si>
    <t>704300</t>
  </si>
  <si>
    <t>711060</t>
  </si>
  <si>
    <t>722430</t>
  </si>
  <si>
    <t>702760</t>
  </si>
  <si>
    <t>704370</t>
  </si>
  <si>
    <t>704390</t>
  </si>
  <si>
    <t>711030</t>
  </si>
  <si>
    <t>225/55R17 101Y XL（在庫限り）</t>
  </si>
  <si>
    <t>702850</t>
  </si>
  <si>
    <t>722470</t>
  </si>
  <si>
    <t>225/50R18 99Y XL（在庫限り）</t>
  </si>
  <si>
    <t>709150</t>
  </si>
  <si>
    <t>275/40R19 105Y XL</t>
  </si>
  <si>
    <t>727820</t>
  </si>
  <si>
    <t>727830</t>
  </si>
  <si>
    <t>720630</t>
  </si>
  <si>
    <t>720550</t>
  </si>
  <si>
    <t>720560</t>
  </si>
  <si>
    <t>703890</t>
  </si>
  <si>
    <t>703910</t>
  </si>
  <si>
    <t>703930</t>
  </si>
  <si>
    <t>703870</t>
  </si>
  <si>
    <t>703900</t>
  </si>
  <si>
    <t>704280</t>
  </si>
  <si>
    <t>703880</t>
  </si>
  <si>
    <t>704240</t>
  </si>
  <si>
    <t>704170</t>
  </si>
  <si>
    <t>710710</t>
  </si>
  <si>
    <t>712790</t>
  </si>
  <si>
    <t>225/55R19 99V（43掛）</t>
  </si>
  <si>
    <t>719410</t>
  </si>
  <si>
    <t>733170</t>
  </si>
  <si>
    <t>733240</t>
  </si>
  <si>
    <t>733180</t>
  </si>
  <si>
    <t>272776</t>
  </si>
  <si>
    <t>733190</t>
  </si>
  <si>
    <t>733210</t>
  </si>
  <si>
    <t>733250</t>
  </si>
  <si>
    <t>733220</t>
  </si>
  <si>
    <t>733230</t>
  </si>
  <si>
    <t>733340</t>
  </si>
  <si>
    <t>733370</t>
  </si>
  <si>
    <t>733620</t>
  </si>
  <si>
    <t>733270</t>
  </si>
  <si>
    <t>733290</t>
  </si>
  <si>
    <t>733310</t>
  </si>
  <si>
    <t>733350</t>
  </si>
  <si>
    <t>733380</t>
  </si>
  <si>
    <t>733300</t>
  </si>
  <si>
    <t>733320</t>
  </si>
  <si>
    <t>733360</t>
  </si>
  <si>
    <t>733330</t>
  </si>
  <si>
    <t>733390</t>
  </si>
  <si>
    <t>733420</t>
  </si>
  <si>
    <t>733500</t>
  </si>
  <si>
    <t>733590</t>
  </si>
  <si>
    <t>733430</t>
  </si>
  <si>
    <t>733450</t>
  </si>
  <si>
    <t>733480</t>
  </si>
  <si>
    <t>733510</t>
  </si>
  <si>
    <t>733460</t>
  </si>
  <si>
    <t>733520</t>
  </si>
  <si>
    <t>719050</t>
  </si>
  <si>
    <t>712900</t>
  </si>
  <si>
    <t>718240</t>
  </si>
  <si>
    <t>711770</t>
  </si>
  <si>
    <t>205/55R16 91W（在庫限り）</t>
  </si>
  <si>
    <t>719200</t>
  </si>
  <si>
    <t>195/60R16 93V XL（在庫限り）</t>
  </si>
  <si>
    <t>711790</t>
  </si>
  <si>
    <t>711800</t>
  </si>
  <si>
    <t>712040</t>
  </si>
  <si>
    <t>711830</t>
  </si>
  <si>
    <t>711840</t>
  </si>
  <si>
    <t>711890</t>
  </si>
  <si>
    <t>215/45R17 91W XL（在庫限り）</t>
  </si>
  <si>
    <t>711650</t>
  </si>
  <si>
    <t>245/45R17 99Y XL（在庫限り）</t>
  </si>
  <si>
    <t>711990</t>
  </si>
  <si>
    <t>711690</t>
  </si>
  <si>
    <t>711730</t>
  </si>
  <si>
    <t>225/55R17 101W XL（在庫限り）</t>
  </si>
  <si>
    <t>711750</t>
  </si>
  <si>
    <t>235/55R17 103Y XL（在庫限り）</t>
  </si>
  <si>
    <t>724960</t>
  </si>
  <si>
    <t>711550</t>
  </si>
  <si>
    <t>711570</t>
  </si>
  <si>
    <t>731150</t>
  </si>
  <si>
    <t>711590</t>
  </si>
  <si>
    <t>711600</t>
  </si>
  <si>
    <t>711540</t>
  </si>
  <si>
    <t>245/45R19 102W XL（在庫限り）</t>
  </si>
  <si>
    <t>303143</t>
  </si>
  <si>
    <t>039936</t>
  </si>
  <si>
    <t>655078</t>
  </si>
  <si>
    <t>078430</t>
  </si>
  <si>
    <t>184283</t>
  </si>
  <si>
    <t>734540</t>
  </si>
  <si>
    <t>341189</t>
  </si>
  <si>
    <t>134194</t>
  </si>
  <si>
    <t>734550</t>
  </si>
  <si>
    <t>737700</t>
  </si>
  <si>
    <t>734570</t>
  </si>
  <si>
    <t>734580</t>
  </si>
  <si>
    <t>734590</t>
  </si>
  <si>
    <t>734600</t>
  </si>
  <si>
    <t>900309</t>
  </si>
  <si>
    <t>734620</t>
  </si>
  <si>
    <t>734630</t>
  </si>
  <si>
    <t>567574</t>
  </si>
  <si>
    <t>739760</t>
  </si>
  <si>
    <t>734660</t>
  </si>
  <si>
    <t>734670</t>
  </si>
  <si>
    <t>734710</t>
  </si>
  <si>
    <t>740120</t>
  </si>
  <si>
    <t>734750</t>
  </si>
  <si>
    <t>734760</t>
  </si>
  <si>
    <t>734770</t>
  </si>
  <si>
    <t>734820</t>
  </si>
  <si>
    <t>737770</t>
  </si>
  <si>
    <t>215/65R16 102H XL（在庫限り）</t>
  </si>
  <si>
    <t>737910</t>
  </si>
  <si>
    <t>738110</t>
  </si>
  <si>
    <t>737820</t>
  </si>
  <si>
    <t>737870</t>
  </si>
  <si>
    <t>737980</t>
  </si>
  <si>
    <t>738000</t>
  </si>
  <si>
    <t>738060</t>
  </si>
  <si>
    <t>737990</t>
  </si>
  <si>
    <t>728990</t>
  </si>
  <si>
    <t>729000</t>
  </si>
  <si>
    <t>730090</t>
  </si>
  <si>
    <t>730130</t>
  </si>
  <si>
    <t>733160</t>
  </si>
  <si>
    <t>732210</t>
  </si>
  <si>
    <t>732220</t>
  </si>
  <si>
    <t>697159</t>
  </si>
  <si>
    <t>068740</t>
  </si>
  <si>
    <t>31380</t>
  </si>
  <si>
    <t>726120</t>
  </si>
  <si>
    <t>721910</t>
  </si>
  <si>
    <t>721940</t>
  </si>
  <si>
    <t>721900</t>
  </si>
  <si>
    <t>721920</t>
  </si>
  <si>
    <t>721960</t>
  </si>
  <si>
    <t>175/60R15 85H XL</t>
  </si>
  <si>
    <t>721950</t>
  </si>
  <si>
    <t>717370</t>
  </si>
  <si>
    <t>205/65R15 99V XL</t>
  </si>
  <si>
    <t>716990</t>
  </si>
  <si>
    <t>717060</t>
  </si>
  <si>
    <t>735590</t>
  </si>
  <si>
    <t>735620</t>
  </si>
  <si>
    <t>735630</t>
  </si>
  <si>
    <t>735640</t>
  </si>
  <si>
    <t>735670</t>
  </si>
  <si>
    <t>735690</t>
  </si>
  <si>
    <t>735710</t>
  </si>
  <si>
    <t>735730</t>
  </si>
  <si>
    <t>735810</t>
  </si>
  <si>
    <t>735820</t>
  </si>
  <si>
    <t>735860</t>
  </si>
  <si>
    <t>735870</t>
  </si>
  <si>
    <t>728830</t>
  </si>
  <si>
    <t>728920</t>
  </si>
  <si>
    <t>728930</t>
  </si>
  <si>
    <t>728940</t>
  </si>
  <si>
    <t>728540</t>
  </si>
  <si>
    <t>728650</t>
  </si>
  <si>
    <t>728730</t>
  </si>
  <si>
    <t>728740</t>
  </si>
  <si>
    <t>728750</t>
  </si>
  <si>
    <t>728760</t>
  </si>
  <si>
    <t>728770</t>
  </si>
  <si>
    <t>728860</t>
  </si>
  <si>
    <t>728870</t>
  </si>
  <si>
    <t>728880</t>
  </si>
  <si>
    <t>729770</t>
  </si>
  <si>
    <t>729800</t>
  </si>
  <si>
    <t>728550</t>
  </si>
  <si>
    <t>728560</t>
  </si>
  <si>
    <t>728570</t>
  </si>
  <si>
    <t>728580</t>
  </si>
  <si>
    <t>728680</t>
  </si>
  <si>
    <t>728690</t>
  </si>
  <si>
    <t>728700</t>
  </si>
  <si>
    <t>728780</t>
  </si>
  <si>
    <t>728790</t>
  </si>
  <si>
    <t>728800</t>
  </si>
  <si>
    <t>728810</t>
  </si>
  <si>
    <t>728900</t>
  </si>
  <si>
    <t>728910</t>
  </si>
  <si>
    <t>735490</t>
  </si>
  <si>
    <t>728460</t>
  </si>
  <si>
    <t>728470</t>
  </si>
  <si>
    <t>728480</t>
  </si>
  <si>
    <t>728600</t>
  </si>
  <si>
    <t>728610</t>
  </si>
  <si>
    <t>728620</t>
  </si>
  <si>
    <t>728710</t>
  </si>
  <si>
    <t>735500</t>
  </si>
  <si>
    <t>737000</t>
  </si>
  <si>
    <t>735510</t>
  </si>
  <si>
    <t>729820</t>
  </si>
  <si>
    <t>728430</t>
  </si>
  <si>
    <t>255/35R19 96Y XL（発売延期）</t>
  </si>
  <si>
    <t>該当なし</t>
  </si>
  <si>
    <t>728500</t>
  </si>
  <si>
    <t>729860</t>
  </si>
  <si>
    <t>725250</t>
  </si>
  <si>
    <t>X-ICE SNOW（21年）</t>
  </si>
  <si>
    <t>721060</t>
  </si>
  <si>
    <t>X-ICE SNOW（22年）</t>
  </si>
  <si>
    <t>721150</t>
  </si>
  <si>
    <t>721110</t>
  </si>
  <si>
    <t>215/60R17 100T XL</t>
  </si>
  <si>
    <t>721280</t>
  </si>
  <si>
    <t>039811</t>
  </si>
  <si>
    <t>723255</t>
  </si>
  <si>
    <t>036244</t>
  </si>
  <si>
    <t>530430</t>
  </si>
  <si>
    <t>112626</t>
  </si>
  <si>
    <t>783406</t>
  </si>
  <si>
    <t>034785</t>
  </si>
  <si>
    <t>601079</t>
  </si>
  <si>
    <t>X-ICE SNOW SUV（21年）</t>
  </si>
  <si>
    <t>735843</t>
  </si>
  <si>
    <t>AGILIS X-ICE</t>
  </si>
  <si>
    <t>195/80R15LT 107/105R</t>
  </si>
  <si>
    <t>444057</t>
  </si>
  <si>
    <t>493190</t>
  </si>
  <si>
    <t>566558</t>
  </si>
  <si>
    <t>458724</t>
  </si>
  <si>
    <t>205/55R16 94V XL（販売中）</t>
  </si>
  <si>
    <t>05500090</t>
  </si>
  <si>
    <t>05500544</t>
  </si>
  <si>
    <t>155/65R13 73S（在庫限り）</t>
  </si>
  <si>
    <t>05500095</t>
  </si>
  <si>
    <t>05500546</t>
  </si>
  <si>
    <t>155/65R14 75S（ストップ）</t>
  </si>
  <si>
    <t>05500552</t>
  </si>
  <si>
    <t>05500547</t>
  </si>
  <si>
    <t>05500548</t>
  </si>
  <si>
    <t>05602731</t>
  </si>
  <si>
    <t>05602727</t>
  </si>
  <si>
    <t>05500541</t>
  </si>
  <si>
    <t>05500542</t>
  </si>
  <si>
    <t>05500543</t>
  </si>
  <si>
    <t>185/70R14 88S</t>
  </si>
  <si>
    <t>05602720</t>
  </si>
  <si>
    <t>05602740</t>
  </si>
  <si>
    <t>05500551</t>
  </si>
  <si>
    <t>05602716</t>
  </si>
  <si>
    <t>05602717</t>
  </si>
  <si>
    <t>05602729</t>
  </si>
  <si>
    <t>05602730</t>
  </si>
  <si>
    <t>05602722</t>
  </si>
  <si>
    <t>05602724</t>
  </si>
  <si>
    <t>05600552</t>
  </si>
  <si>
    <t>05602758</t>
  </si>
  <si>
    <t>05602735</t>
  </si>
  <si>
    <t>05500858</t>
  </si>
  <si>
    <t>05605108</t>
  </si>
  <si>
    <t>05605106</t>
  </si>
  <si>
    <t>05605114</t>
  </si>
  <si>
    <t>05605118</t>
  </si>
  <si>
    <t>05605124</t>
  </si>
  <si>
    <t>05605126</t>
  </si>
  <si>
    <t>05605136</t>
  </si>
  <si>
    <t>05605132</t>
  </si>
  <si>
    <t>05605150</t>
  </si>
  <si>
    <t>05605146</t>
  </si>
  <si>
    <t>05605140</t>
  </si>
  <si>
    <t>05605142</t>
  </si>
  <si>
    <t>05605164</t>
  </si>
  <si>
    <t>05605158</t>
  </si>
  <si>
    <t>05605160</t>
  </si>
  <si>
    <t>05605178</t>
  </si>
  <si>
    <t>05605052</t>
  </si>
  <si>
    <t>05609556</t>
  </si>
  <si>
    <t>VECTOR 4Seasons（VECキャン）</t>
  </si>
  <si>
    <t>05609568</t>
  </si>
  <si>
    <t>05609554</t>
  </si>
  <si>
    <t>05509550</t>
  </si>
  <si>
    <t>05509552</t>
  </si>
  <si>
    <t>05609570</t>
  </si>
  <si>
    <t>05609572</t>
  </si>
  <si>
    <t>05609564</t>
  </si>
  <si>
    <t>05609632</t>
  </si>
  <si>
    <t>05509558</t>
  </si>
  <si>
    <t>05609560</t>
  </si>
  <si>
    <t>05609562</t>
  </si>
  <si>
    <t>05609566</t>
  </si>
  <si>
    <t>05609618</t>
  </si>
  <si>
    <t>05609594</t>
  </si>
  <si>
    <t>05609590</t>
  </si>
  <si>
    <t>05609592</t>
  </si>
  <si>
    <t>05609638</t>
  </si>
  <si>
    <t>05609588</t>
  </si>
  <si>
    <t>05609624</t>
  </si>
  <si>
    <t>05609575</t>
  </si>
  <si>
    <t>05609576</t>
  </si>
  <si>
    <t>05609580</t>
  </si>
  <si>
    <t>05609582</t>
  </si>
  <si>
    <t>05609596</t>
  </si>
  <si>
    <t>05609574</t>
  </si>
  <si>
    <t>05609636</t>
  </si>
  <si>
    <t>05609605</t>
  </si>
  <si>
    <t>05609606</t>
  </si>
  <si>
    <t>05609608</t>
  </si>
  <si>
    <t>05609601</t>
  </si>
  <si>
    <t>05609578</t>
  </si>
  <si>
    <t>05609600</t>
  </si>
  <si>
    <t>05609602</t>
  </si>
  <si>
    <t>05609604</t>
  </si>
  <si>
    <t>05609595</t>
  </si>
  <si>
    <t>05609598</t>
  </si>
  <si>
    <t>05609620</t>
  </si>
  <si>
    <t>05609622</t>
  </si>
  <si>
    <t>05609615</t>
  </si>
  <si>
    <t>05609616</t>
  </si>
  <si>
    <t>05609611</t>
  </si>
  <si>
    <t>05609612</t>
  </si>
  <si>
    <t>05609614</t>
  </si>
  <si>
    <t>05609609</t>
  </si>
  <si>
    <t>05609610</t>
  </si>
  <si>
    <t>05609634</t>
  </si>
  <si>
    <t>05609628</t>
  </si>
  <si>
    <t>05609630</t>
  </si>
  <si>
    <t>05609625</t>
  </si>
  <si>
    <t>05609626</t>
  </si>
  <si>
    <t>05609627</t>
  </si>
  <si>
    <t>05602503</t>
  </si>
  <si>
    <t>05601258</t>
  </si>
  <si>
    <t>05602818</t>
  </si>
  <si>
    <t>05602814</t>
  </si>
  <si>
    <t>05602832</t>
  </si>
  <si>
    <t>05602854</t>
  </si>
  <si>
    <t>05602858</t>
  </si>
  <si>
    <t>05602848</t>
  </si>
  <si>
    <t>05602880</t>
  </si>
  <si>
    <t>05602870</t>
  </si>
  <si>
    <t>05602864</t>
  </si>
  <si>
    <t>05602860</t>
  </si>
  <si>
    <t>05602882</t>
  </si>
  <si>
    <t>05602872</t>
  </si>
  <si>
    <t>05602866</t>
  </si>
  <si>
    <t>05602874</t>
  </si>
  <si>
    <t>05602862</t>
  </si>
  <si>
    <t>05602878</t>
  </si>
  <si>
    <t>05602886</t>
  </si>
  <si>
    <t>05602888</t>
  </si>
  <si>
    <t>05602884</t>
  </si>
  <si>
    <t>05602902</t>
  </si>
  <si>
    <t>05602906</t>
  </si>
  <si>
    <t>10220057</t>
  </si>
  <si>
    <t>VRX3</t>
  </si>
  <si>
    <t>175/65R14 82Q</t>
  </si>
  <si>
    <t>DM-V3（並行）</t>
  </si>
  <si>
    <t>225/55R18 98T</t>
  </si>
  <si>
    <t>225/45R18 95W XL（ストップ）</t>
  </si>
  <si>
    <t>235/45R18 94W（ストップ）</t>
  </si>
  <si>
    <t>BluEarth-XT AE61（並行、20年製あり）</t>
  </si>
  <si>
    <t>15471387</t>
  </si>
  <si>
    <t>10330904</t>
  </si>
  <si>
    <t>19900711</t>
  </si>
  <si>
    <t>327764</t>
  </si>
  <si>
    <t>327814</t>
  </si>
  <si>
    <t>327794</t>
  </si>
  <si>
    <t>205/50R17 93V XL（在庫限り）</t>
  </si>
  <si>
    <t>327786</t>
  </si>
  <si>
    <t>205/55R16 91V（在庫限り）</t>
  </si>
  <si>
    <t>327787</t>
  </si>
  <si>
    <t>310317</t>
  </si>
  <si>
    <t>310345</t>
  </si>
  <si>
    <t>310331</t>
  </si>
  <si>
    <t>321849</t>
  </si>
  <si>
    <t>310375</t>
  </si>
  <si>
    <t>355219</t>
  </si>
  <si>
    <t>355175</t>
  </si>
  <si>
    <t>355173</t>
  </si>
  <si>
    <t>355174</t>
  </si>
  <si>
    <t>355170</t>
  </si>
  <si>
    <t>355177</t>
  </si>
  <si>
    <t>355180</t>
  </si>
  <si>
    <t>355182</t>
  </si>
  <si>
    <t>355194</t>
  </si>
  <si>
    <t>355179</t>
  </si>
  <si>
    <t>215/50ZR17 95W XL</t>
  </si>
  <si>
    <t xml:space="preserve">タイヤパートナー </t>
  </si>
  <si>
    <t>16,300</t>
  </si>
  <si>
    <t>11,150</t>
  </si>
  <si>
    <t>22,600</t>
  </si>
  <si>
    <t>18,900</t>
  </si>
  <si>
    <t>15,180</t>
  </si>
  <si>
    <t>https://kakaku.com/item/K0001387065/</t>
  </si>
  <si>
    <t>URL</t>
    <phoneticPr fontId="12"/>
  </si>
  <si>
    <t>https://kakaku.com/item/K0000897105/</t>
    <phoneticPr fontId="12"/>
  </si>
  <si>
    <t>https://kakaku.com/item/K0000897107/</t>
    <phoneticPr fontId="12"/>
  </si>
  <si>
    <t>https://kakaku.com/item/K0000897101/</t>
    <phoneticPr fontId="12"/>
  </si>
  <si>
    <t>11,920</t>
  </si>
  <si>
    <t>6,710</t>
  </si>
  <si>
    <t>8,340</t>
  </si>
  <si>
    <t>10,105</t>
  </si>
  <si>
    <t xml:space="preserve">AUTOWAY </t>
  </si>
  <si>
    <t>330</t>
  </si>
  <si>
    <t>8,420</t>
  </si>
  <si>
    <t>13,214</t>
  </si>
  <si>
    <t>GY 215/65R16 98H EAGLE LS EXE特</t>
  </si>
  <si>
    <t>GY 225/40R19 93WXL EAGLE LS EXE特</t>
  </si>
  <si>
    <t>MI 165/65R14 83T XL CROSS CLIMATE+</t>
  </si>
  <si>
    <t>MI 225/55R19 99V PRIMACY SUV+</t>
  </si>
  <si>
    <t>BS 265/60R18 110R DMV3EU</t>
  </si>
  <si>
    <t>X-ICE SNOW</t>
  </si>
  <si>
    <t>720890</t>
  </si>
  <si>
    <t>926063</t>
  </si>
  <si>
    <t>721010</t>
  </si>
  <si>
    <t>720970</t>
  </si>
  <si>
    <t>996911</t>
  </si>
  <si>
    <t>X-ICE SNOW SUV</t>
  </si>
  <si>
    <t>235/60R17</t>
  </si>
  <si>
    <t>ﾒｰｶｰｺｰﾄﾞ</t>
    <phoneticPr fontId="12"/>
  </si>
  <si>
    <t>サイズ</t>
    <phoneticPr fontId="12"/>
  </si>
  <si>
    <t>正</t>
  </si>
  <si>
    <t>並</t>
  </si>
  <si>
    <t>11,539</t>
  </si>
  <si>
    <t>12,100</t>
  </si>
  <si>
    <t>15,700</t>
  </si>
  <si>
    <t>12,580</t>
  </si>
  <si>
    <t>5,860</t>
  </si>
  <si>
    <t>9,799</t>
  </si>
  <si>
    <t>10,800</t>
  </si>
  <si>
    <t>19,203</t>
  </si>
  <si>
    <t>15,200</t>
  </si>
  <si>
    <t>14,100</t>
  </si>
  <si>
    <t>14,590</t>
  </si>
  <si>
    <t>16,599</t>
  </si>
  <si>
    <t>14,995</t>
  </si>
  <si>
    <t>16,399</t>
  </si>
  <si>
    <t>18,099</t>
  </si>
  <si>
    <t>17,130</t>
  </si>
  <si>
    <t>19,700</t>
  </si>
  <si>
    <t>GY 165/60R15 77H VEC 4SEASONS MS Hybrid</t>
  </si>
  <si>
    <t>NX 205/60R16 96H XL Nblue 4Season 特</t>
  </si>
  <si>
    <t>NX 195/65R15 91H Nblue 4Season特new</t>
  </si>
  <si>
    <t>RO 165/55R14 72V EUROVIS HP02特</t>
  </si>
  <si>
    <t>NX 195/55R16 91HXL Nblue 4Season特</t>
  </si>
  <si>
    <t>35,900</t>
  </si>
  <si>
    <t>36,400</t>
  </si>
  <si>
    <t>29,199</t>
  </si>
  <si>
    <t xml:space="preserve">トレッド東苗穂 </t>
  </si>
  <si>
    <t>16,980</t>
  </si>
  <si>
    <t>26,500</t>
  </si>
  <si>
    <t>19,500</t>
  </si>
  <si>
    <t>24,000</t>
  </si>
  <si>
    <t>24,600</t>
  </si>
  <si>
    <t>34,500</t>
  </si>
  <si>
    <t>36,300</t>
  </si>
  <si>
    <t xml:space="preserve">Qoo10 EVENT </t>
  </si>
  <si>
    <t>21,545</t>
  </si>
  <si>
    <t>14,430</t>
  </si>
  <si>
    <t>900</t>
  </si>
  <si>
    <t xml:space="preserve">タイヤ＆ホイール </t>
  </si>
  <si>
    <t>21,300</t>
  </si>
  <si>
    <t>7,737</t>
  </si>
  <si>
    <t>1,210</t>
  </si>
  <si>
    <t>12,273</t>
  </si>
  <si>
    <t>12,050</t>
  </si>
  <si>
    <t>12,140</t>
  </si>
  <si>
    <t>12,310</t>
  </si>
  <si>
    <t>9,565</t>
  </si>
  <si>
    <t>16,710</t>
  </si>
  <si>
    <t>10,100</t>
  </si>
  <si>
    <t>10,750</t>
  </si>
  <si>
    <t>16,390</t>
  </si>
  <si>
    <t>15,099</t>
  </si>
  <si>
    <t>33,399</t>
  </si>
  <si>
    <t>13,900</t>
  </si>
  <si>
    <t>215/60R17 100T XL（販売中）</t>
  </si>
  <si>
    <t>https://kakaku.com/item/K0001513098/</t>
  </si>
  <si>
    <t>300002849</t>
  </si>
  <si>
    <t>2050-12-31</t>
  </si>
  <si>
    <t>1</t>
  </si>
  <si>
    <t>4</t>
  </si>
  <si>
    <t>297</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</si>
  <si>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4+&lt;/span&gt;&lt;br&gt;サイズ：&lt;strong&gt;215/65R16 102V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</si>
  <si>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4+&lt;/span&gt;&lt;br&gt;サイズ：&lt;strong&gt;215/60R16 99V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</si>
  <si>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4+&lt;/span&gt;&lt;br&gt;サイズ：&lt;strong&gt;215/45R17 91V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</si>
  <si>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4&lt;/span&gt;&lt;br&gt;サイズ：&lt;strong&gt;255/45R17 98W&lt;/strong&gt;&lt;br&gt;&lt;br&gt;※商品画像内のホイールは付属しておりません。&lt;/td&gt;
&lt;/tr&gt;
&lt;/tbody&gt;
&lt;/table&gt;
&lt;br&gt; &lt;img src="https://gdetail.image-qoo10.jp/344/613881147/2018/10/eb5d4274-17b6-417a-986f-5b779f4451cf.jpg" width="940" height="1774"&gt;</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</si>
  <si>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CLIMATE+&lt;/span&gt;&lt;br&gt;サイズ：&lt;strong&gt;205/65R15 99V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</si>
  <si>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4985009755389</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</si>
  <si>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CLIMATE+&lt;/span&gt;&lt;br&gt;サイズ：&lt;strong&gt;185/65R14 90H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</si>
  <si>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4985009755587</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</si>
  <si>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CLIMATE+&lt;/span&gt;&lt;br&gt;サイズ：&lt;strong&gt;175/60R15 85H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</si>
  <si>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4985009755600</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</si>
  <si>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2&lt;/span&gt;&lt;br&gt;サイズ：&lt;strong&gt;215/55R18 99V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</si>
  <si>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2&lt;/span&gt;&lt;br&gt;サイズ：&lt;strong&gt;225/60R18 104W XL&lt;/strong&gt;&lt;br&gt;&lt;br&gt;※商品画像内のホイールは付属しておりません。&lt;/td&gt;
&lt;/tr&gt;
&lt;/tbody&gt;
&lt;/table&gt;
&lt;div&gt;&lt;img src="https://gdetail.image-qoo10.jp/344/613881147/2021/10/15bdef97-a53f-4016-b7bd-062e9930fa95.jpg" width="940" height="446"&gt;&lt;/div&gt;</t>
  </si>
  <si>
    <t>78156</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</si>
  <si>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2&lt;/span&gt;&lt;br&gt;サイズ：&lt;strong&gt;225/55R18 98V&lt;/strong&gt;&lt;br&gt;&lt;br&gt;※商品画像内のホイールは付属しておりません。&lt;/td&gt;
&lt;/tr&gt;
&lt;/tbody&gt;
&lt;/table&gt;
&lt;div&gt;&lt;img src="https://gdetail.image-qoo10.jp/344/613881147/2021/10/15bdef97-a53f-4016-b7bd-062e9930fa95.jpg" width="940" height="446"&gt;&lt;/div&gt;</t>
  </si>
  <si>
    <t>4985009753934</t>
  </si>
  <si>
    <t>&lt;br id="" class="" contenteditable="" spellcheck="" data-id=""&gt; &lt;br&gt;※中国産&lt;br&gt;&lt;br&gt;
&lt;table align=""&gt;
&lt;tbody&gt;
&lt;tr&gt;
&lt;td text-align:="" left="" width="" 350px=""&gt;スポーツ・SUV/クロスオーバー・セダン/ワゴン・ハッチバック・ハイブリッド/EV・ミニバン・軽自動車&lt;br&gt;&lt;br&gt;&lt;strong&gt;氷も雪も、全ての冬道に。&lt;br&gt;長く続く安心感を届けるスタッドレスタイヤ。&lt;/strong&gt;&lt;/td&gt;
&lt;td text-align:="" center=""&gt;エックス アイス スノウ&lt;br&gt;X-ICE SNOW&lt;br&gt;サイズ：&lt;strong&gt;225/60R18 100H&lt;/strong&gt;&lt;br&gt;&lt;br&gt;※商品画像内のホイールは付属しておりません。&lt;/td&gt;
&lt;/tr&gt;
&lt;/tbody&gt;
&lt;/table&gt;
&lt;div&gt;&lt;/div&gt;</t>
  </si>
  <si>
    <t>2052-05-25</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</si>
  <si>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VRX3&lt;/span&gt;&lt;br&gt;サイズ：&lt;strong&gt;215/50R17 91Q&lt;/strong&gt;&lt;br&gt;&lt;br&gt;※商品画像内のホイールは付属しておりません。&lt;/td&gt;
&lt;/tr&gt;
&lt;/tbody&gt;
&lt;/table&gt;
&lt;div&gt;&lt;img src="https://gdetail.image-qoo10.jp/344/613881147/2021/9/0562d402-fbd5-4b22-b55e-b912cac72a09.jpg" style="display: block; margin-left: auto; margin-right: auto;"&gt;&lt;/div&gt;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</si>
  <si>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VRX3&lt;/span&gt;&lt;br&gt;サイズ：&lt;strong&gt;205/50R17 93Q XL&lt;/strong&gt;&lt;br&gt;&lt;br&gt;※商品画像内のホイールは付属しておりません。&lt;/td&gt;
&lt;/tr&gt;
&lt;/tbody&gt;
&lt;/table&gt;
&lt;div&gt;&lt;img src="https://gdetail.image-qoo10.jp/344/613881147/2021/9/0562d402-fbd5-4b22-b55e-b912cac72a09.jpg" style="display: block; margin-left: auto; margin-right: auto;"&gt;&lt;/div&gt;</t>
  </si>
  <si>
    <t>&lt;br&gt;※海外製
&lt;table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02&lt;/span&gt;&lt;br&gt;サイズ：&lt;strong&gt;195/65R15 91S&lt;/strong&gt;&lt;br&gt;&lt;br&gt;※商品画像内のホイールは付属しておりません。&lt;br&gt;※納入時にラベルのみ剥がれてしまっている場合がございます。&lt;br&gt;※海外産&lt;/td&gt;
&lt;/tr&gt;
&lt;/tbody&gt;
&lt;/table&gt;
&lt;br&gt;
&lt;p&gt;&lt;img src="https://gdetail.image-qoo10.jp/344/613881147/2021/10/a9a990d0-3cd6-4ceb-babf-651737b6c950.jpg" style="display: block; margin-left: auto; margin-right: auto;"&gt;&lt;/p&gt;</t>
  </si>
  <si>
    <t>2</t>
  </si>
  <si>
    <t>&lt;br&gt;※海外製
&lt;table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02&lt;/span&gt;&lt;br&gt;サイズ：&lt;strong&gt;225/50R17 94S&lt;/strong&gt;&lt;br&gt;&lt;br&gt;※商品画像内のホイールは付属しておりません。&lt;br&gt;※納入時にラベルのみ剥がれてしまっている場合がございます。&lt;br&gt;※海外産&lt;/td&gt;
&lt;/tr&gt;
&lt;/tbody&gt;
&lt;/table&gt;
&lt;br&gt;
&lt;p&gt;&lt;img src="https://gdetail.image-qoo10.jp/344/613881147/2021/10/a9a990d0-3cd6-4ceb-babf-651737b6c950.jpg" style="display: block; margin-left: auto; margin-right: auto;"&gt;&lt;/p&gt;</t>
  </si>
  <si>
    <t>&lt;br&gt;※海外製
&lt;table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02&lt;/span&gt;&lt;br&gt;サイズ：&lt;strong&gt;225/40R18 92S&lt;/strong&gt;&lt;br&gt;&lt;br&gt;※商品画像内のホイールは付属しておりません。&lt;br&gt;※納入時にラベルのみ剥がれてしまっている場合がございます。&lt;br&gt;※海外産&lt;/td&gt;
&lt;/tr&gt;
&lt;/tbody&gt;
&lt;/table&gt;
&lt;br&gt;
&lt;p&gt;&lt;img src="https://gdetail.image-qoo10.jp/344/613881147/2021/10/a9a990d0-3cd6-4ceb-babf-651737b6c950.jpg" style="display: block; margin-left: auto; margin-right: auto;"&gt;&lt;/p&gt;</t>
  </si>
  <si>
    <t>&lt;br&gt;※海外製
&lt;table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02&lt;/span&gt;&lt;br&gt;サイズ：&lt;strong&gt;185/65R15 88S&lt;/strong&gt;&lt;br&gt;&lt;br&gt;※商品画像内のホイールは付属しておりません。&lt;br&gt;※納入時にラベルのみ剥がれてしまっている場合がございます。&lt;br&gt;※海外産&lt;/td&gt;
&lt;/tr&gt;
&lt;/tbody&gt;
&lt;/table&gt;
&lt;br&gt;
&lt;p&gt;&lt;img src="https://gdetail.image-qoo10.jp/344/613881147/2021/10/a9a990d0-3cd6-4ceb-babf-651737b6c950.jpg" style="display: block; margin-left: auto; margin-right: auto;"&gt;&lt;/p&gt;</t>
  </si>
  <si>
    <t>&lt;table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02&lt;/span&gt;&lt;br&gt;サイズ：&lt;strong&gt;175/70R14 84S&lt;/strong&gt;&lt;br&gt;&lt;br&gt;※商品画像内のホイールは付属しておりません。&lt;br&gt;※納入時にラベルのみ剥がれてしまっている場合がございます。&lt;br&gt;※中国産&lt;/td&gt;
&lt;/tr&gt;
&lt;/tbody&gt;
&lt;/table&gt;
&lt;br&gt;
&lt;p&gt;&lt;img src="https://gdetail.image-qoo10.jp/344/613881147/2021/10/a9a990d0-3cd6-4ceb-babf-651737b6c950.jpg" style="display: block; margin-left: auto; margin-right: auto;"&gt;&lt;/p&gt;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</si>
  <si>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4+&lt;/span&gt;&lt;br&gt;サイズ：&lt;strong&gt;225/45R18 95W XL&lt;/strong&gt;&lt;br&gt;&lt;br&gt;※商品画像内のホイールは付属しておりません。&lt;br&gt;スペイン製&lt;/td&gt;
&lt;/tr&gt;
&lt;/tbody&gt;
&lt;/table&gt;
&lt;div&gt;&lt;img src="https://gdetail.image-qoo10.jp/344/613881147/2022/5/94ada223-b56b-4db0-8e26-4ea5ac27faf0.jpg" style="display: block; margin-left: auto; margin-right: auto;"&gt;&lt;/div&gt;</t>
  </si>
  <si>
    <t>102484</t>
  </si>
  <si>
    <t>&lt;br&gt;
&lt;div&gt;
&lt;table align="center"&gt;
&lt;tbody&gt;
&lt;tr&gt;
&lt;td width="350px" style="text-align: left;"&gt;&lt;span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4+&lt;/span&gt;&lt;br&gt;サイズ：&lt;strong&gt;225/55R17 101W XL&lt;/strong&gt;&lt;br&gt;&lt;br&gt;※商品画像内のホイールは付属しておりません。&lt;/td&gt;
&lt;/tr&gt;
&lt;/tbody&gt;
&lt;/table&gt;
&lt;div&gt;&lt;img src="https://gdetail.image-qoo10.jp/344/613881147/2022/5/94ada223-b56b-4db0-8e26-4ea5ac27faf0.jpg" style="display: block; margin-left: auto; margin-right: auto;"&gt;&lt;/div&gt;
&lt;/div&gt;</t>
  </si>
  <si>
    <t>4985009705360</t>
  </si>
  <si>
    <t>&lt;br&gt;
&lt;div&gt;
&lt;table align="center"&gt;
&lt;tbody&gt;
&lt;tr&gt;
&lt;td width="350px" style="text-align: left;"&gt;&lt;span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4+&lt;/span&gt;&lt;br&gt;サイズ：&lt;strong&gt;195/55R16 87H&lt;/strong&gt;&lt;br&gt;&lt;br&gt;※商品画像内のホイールは付属しておりません。&lt;/td&gt;
&lt;/tr&gt;
&lt;/tbody&gt;
&lt;/table&gt;
&lt;div&gt;&lt;img src="https://gdetail.image-qoo10.jp/344/613881147/2022/5/94ada223-b56b-4db0-8e26-4ea5ac27faf0.jpg" style="display: block; margin-left: auto; margin-right: auto;"&gt;&lt;/div&gt;
&lt;/div&gt;</t>
  </si>
  <si>
    <t>4985009705186</t>
  </si>
  <si>
    <t>&lt;br&gt;
&lt;div&gt;
&lt;table align="center"&gt;
&lt;tbody&gt;
&lt;tr&gt;
&lt;td width="350px" style="text-align: left;"&gt;&lt;span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4+&lt;/span&gt;&lt;br&gt;サイズ：&lt;strong&gt;205/60R16 96W XL&lt;/strong&gt;&lt;br&gt;&lt;br&gt;※商品画像内のホイールは付属しておりません。&lt;/td&gt;
&lt;/tr&gt;
&lt;/tbody&gt;
&lt;/table&gt;
&lt;div&gt;&lt;img src="https://gdetail.image-qoo10.jp/344/613881147/2022/5/94ada223-b56b-4db0-8e26-4ea5ac27faf0.jpg" style="display: block; margin-left: auto; margin-right: auto;"&gt;&lt;/div&gt;
&lt;/div&gt;</t>
  </si>
  <si>
    <t>4985009705216</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</si>
  <si>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4&lt;/span&gt;&lt;br&gt;サイズ：&lt;strong&gt;185/60R16 86H&lt;/strong&gt;&lt;br&gt;&lt;br&gt;※商品画像内のホイールは付属しておりません。&lt;/td&gt;
&lt;/tr&gt;
&lt;/tbody&gt;
&lt;/table&gt;
&lt;div&gt;&lt;img src="https://gdetail.image-qoo10.jp/344/613881147/2020/2/2a443547-7770-4e0a-af92-18283dbc7a14.jpg" style="display: block; margin-left: auto; margin-right: auto;"&gt;&lt;/div&gt;</t>
  </si>
  <si>
    <t>4985009751350</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</si>
  <si>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14pt;"&gt;E・PRIMACY&lt;/span&gt;&lt;br&gt;サイズ：&lt;strong&gt;225/50R18 99W XL&lt;/strong&gt;&lt;br&gt;&lt;br&gt;※商品画像内のホイールは付属しておりません。&lt;/td&gt;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</si>
  <si>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4985009704622</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</si>
  <si>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S&lt;/span&gt;&lt;br&gt;サイズ：&lt;strong&gt;255/30R19 91Y XL ZP&lt;/strong&gt;&lt;br&gt;&lt;br&gt;※商品画像内のホイールは付属しておりません。&lt;br&gt;※フランス製&lt;/td&gt;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</si>
  <si>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S&lt;/span&gt;&lt;br&gt;サイズ：&lt;strong&gt;275/35R19 96Y&lt;/strong&gt;&lt;br&gt;&lt;br&gt;※商品画像内のホイールは付属しておりません。&lt;br&gt;※フランス製&lt;/td&gt;
&lt;/tr&gt;
&lt;/tbody&gt;
&lt;/table&gt;
&lt;br&gt;&lt;img src="https://gdetail.image-qoo10.jp/344/613881147/2019/3/2d9f19e5-7218-4e18-a6e4-8bbc7537ba7e.jpg" width="940" height="1016"&gt;</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</si>
  <si>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12pt;"&gt;サイズ：&lt;strong&gt;245/60R18 105V&lt;/strong&gt;&lt;/span&gt;&lt;br&gt;&lt;br&gt;※商品画像内のホイールは付属しておりません。&lt;/td&gt;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</si>
  <si>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4985009706282</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</si>
  <si>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4+&lt;/span&gt;&lt;br&gt;サイズ：&lt;strong&gt;235/45R18 98Y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</si>
  <si>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4985009700358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</si>
  <si>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5&lt;/span&gt;&lt;br&gt;サイズ：&lt;strong&gt;225/50R17 98Y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</si>
  <si>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4985009708064</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</si>
  <si>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4+&lt;/span&gt;&lt;br&gt;サイズ：&lt;strong&gt;225/55R16 99W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</si>
  <si>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4985009705209</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</si>
  <si>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SUV&lt;/span&gt;&lt;br&gt;サイズ：&lt;strong&gt;275/40R20 106Y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</si>
  <si>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4985009709313</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</si>
  <si>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SUV&lt;/span&gt;&lt;br&gt;サイズ：&lt;strong&gt;255/45R20 105V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</si>
  <si>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4985009709276</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</si>
  <si>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SUV&lt;/span&gt;&lt;br&gt;サイズ：&lt;strong&gt;245/45R20 103W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</si>
  <si>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4985009709269</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</si>
  <si>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SUV&lt;/span&gt;&lt;br&gt;サイズ：&lt;strong&gt;235/55R19 105W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</si>
  <si>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4985009709184</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</si>
  <si>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SUV&lt;/span&gt;&lt;br&gt;サイズ：&lt;strong&gt;225/55R19 99V&lt;/strong&gt;&lt;br&gt;&lt;br&gt;※商品画像内のホイールは付属しておりません。&lt;/td&gt;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</si>
  <si>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4985009709160</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</si>
  <si>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SUV&lt;/span&gt;&lt;br&gt;サイズ：&lt;strong&gt;265/60R18 110H&lt;/strong&gt;&lt;br&gt;&lt;br&gt;※商品画像内のホイールは付属しておりません。&lt;/td&gt;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</si>
  <si>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4985009709146</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</si>
  <si>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SUV&lt;/span&gt;&lt;br&gt;サイズ：&lt;strong&gt;225/50R18 95W&lt;/strong&gt;&lt;br&gt;&lt;br&gt;※商品画像内のホイールは付属しておりません。&lt;/td&gt;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</si>
  <si>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4985009709092</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</si>
  <si>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SUV&lt;/span&gt;&lt;br&gt;サイズ：&lt;strong&gt;265/65R17 112H&lt;/strong&gt;&lt;br&gt;&lt;br&gt;※商品画像内のホイールは付属しておりません。&lt;/td&gt;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</si>
  <si>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4985009709078</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</si>
  <si>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SUV&lt;/span&gt;&lt;br&gt;サイズ：&lt;strong&gt;215/50R18 92W&lt;/strong&gt;&lt;br&gt;&lt;br&gt;※商品画像内のホイールは付属しておりません。&lt;/td&gt;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</si>
  <si>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4985009709085</t>
  </si>
  <si>
    <t>&lt;br&gt;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SUV&lt;/span&gt;&lt;br&gt;サイズ：&lt;strong&gt;225/65R17 106V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</si>
  <si>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4985009709047</t>
  </si>
  <si>
    <t>78164</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</si>
  <si>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4+&lt;/span&gt;&lt;br&gt;サイズ：&lt;strong&gt;225/45R18 95Y XL&lt;/strong&gt;&lt;br&gt;&lt;br&gt;※商品画像内のホイールは付属しておりません。&lt;br&gt;スペイン製&lt;/td&gt;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</si>
  <si>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4+&lt;/span&gt;&lt;br&gt;サイズ：&lt;strong&gt;215/50R17 95W XL&lt;/strong&gt;&lt;br&gt;&lt;br&gt;※商品画像内のホイールは付属しておりません。&lt;br&gt;※イタリア製&lt;/td&gt;
&lt;/tr&gt;
&lt;/tbody&gt;
&lt;/table&gt;
&lt;div&gt;&lt;img src="https://gdetail.image-qoo10.jp/344/613881147/2022/5/94ada223-b56b-4db0-8e26-4ea5ac27faf0.jpg"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</si>
  <si>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5&lt;/span&gt;&lt;br&gt;サイズ：&lt;strong&gt;225/50R17 98Y XL&lt;/strong&gt;&lt;br&gt;&lt;br&gt;※商品画像内のホイールは付属しておりません。&lt;br&gt;スペイン製&lt;/td&gt;
&lt;/tr&gt;
&lt;/tbody&gt;
&lt;/table&gt;
&lt;div&gt;&lt;img src="https://gdetail.image-qoo10.jp/344/613881147/2022/5/70ed8b8c-6396-46ee-a5b4-db22b2234cd6.jpg" style="display: block; margin-left: auto; margin-right: auto;"&gt;&lt;/div&gt;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</si>
  <si>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S&lt;/span&gt;&lt;br&gt;サイズ：&lt;strong&gt;275/30R20 97Y XL&lt;/strong&gt;&lt;br&gt;&lt;br&gt;※商品画像内のホイールは付属しておりません。&lt;br&gt;※フランス製&lt;/td&gt;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</si>
  <si>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S&lt;/span&gt;&lt;br&gt;サイズ：&lt;strong&gt;245/35R20 95Y XL&lt;/strong&gt;&lt;br&gt;&lt;br&gt;※商品画像内のホイールは付属しておりません。&lt;br&gt;※フランス製&lt;/td&gt;
&lt;/tr&gt;
&lt;/tbody&gt;
&lt;/table&gt;
&lt;br&gt;&lt;img src="https://gdetail.image-qoo10.jp/344/613881147/2019/3/2d9f19e5-7218-4e18-a6e4-8bbc7537ba7e.jpg" width="940" height="1016"&gt;</t>
  </si>
  <si>
    <t>4985009689189</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</si>
  <si>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12pt;"&gt;サイズ：&lt;strong&gt;225/55R19 99V&lt;/strong&gt;&lt;/span&gt;&lt;br&gt;&lt;br&gt;※商品画像内のホイールは付属しておりません。&lt;/td&gt;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</si>
  <si>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4985009706343</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</si>
  <si>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4+&lt;/span&gt;&lt;br&gt;サイズ：&lt;strong&gt;235/55R17 103W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</si>
  <si>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4985009705704</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</si>
  <si>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5&lt;/span&gt;&lt;br&gt;サイズ：&lt;strong&gt;235/45R19 99Y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</si>
  <si>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4985009708309</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</si>
  <si>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5&lt;/span&gt;&lt;br&gt;サイズ：&lt;strong&gt;235/40R19 96Y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</si>
  <si>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4985009708293</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</si>
  <si>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5&lt;/span&gt;&lt;br&gt;サイズ：&lt;strong&gt;225/40R19 93Y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</si>
  <si>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4985009708279</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</si>
  <si>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5&lt;/span&gt;&lt;br&gt;サイズ：&lt;strong&gt;255/35R19 96Y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</si>
  <si>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4985009708347</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</si>
  <si>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5&lt;/span&gt;&lt;br&gt;サイズ：&lt;strong&gt;245/45R17 99Y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</si>
  <si>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4985009708095</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</si>
  <si>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5&lt;/span&gt;&lt;br&gt;サイズ：&lt;strong&gt;245/35R18 92Y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</si>
  <si>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4985009708187</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</si>
  <si>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2&lt;/span&gt;&lt;br&gt;サイズ：&lt;strong&gt;245/45R18 100Y XL&lt;/strong&gt;&lt;br&gt;&lt;br&gt;※商品画像内のホイールは付属しておりません。&lt;/td&gt;
&lt;/tr&gt;
&lt;/tbody&gt;
&lt;/table&gt;
&lt;div&gt;&lt;img src="https://gdetail.image-qoo10.jp/344/613881147/2021/10/15bdef97-a53f-4016-b7bd-062e9930fa95.jpg" width="940" height="446"&gt;&lt;/div&gt;</t>
  </si>
  <si>
    <t>4985009753255</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</si>
  <si>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2&lt;/span&gt;&lt;br&gt;サイズ：&lt;strong&gt;235/40R18 95Y XL&lt;/strong&gt;&lt;br&gt;&lt;br&gt;※商品画像内のホイールは付属しておりません。&lt;/td&gt;
&lt;/tr&gt;
&lt;/tbody&gt;
&lt;/table&gt;
&lt;div&gt;&lt;img src="https://gdetail.image-qoo10.jp/344/613881147/2021/10/15bdef97-a53f-4016-b7bd-062e9930fa95.jpg" width="940" height="446"&gt;&lt;/div&gt;</t>
  </si>
  <si>
    <t>4985009753101</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</si>
  <si>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2&lt;/span&gt;&lt;br&gt;サイズ：&lt;strong&gt;235/55R17 103Y XL&lt;/strong&gt;&lt;br&gt;&lt;br&gt;※商品画像内のホイールは付属しておりません。&lt;/td&gt;
&lt;/tr&gt;
&lt;/tbody&gt;
&lt;/table&gt;
&lt;div&gt;&lt;img src="https://gdetail.image-qoo10.jp/344/613881147/2021/10/15bdef97-a53f-4016-b7bd-062e9930fa95.jpg" width="940" height="446"&gt;&lt;/div&gt;</t>
  </si>
  <si>
    <t>4985009753446</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</si>
  <si>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2&lt;/span&gt;&lt;br&gt;サイズ：&lt;strong&gt;195/50R16 88V&lt;/strong&gt;&lt;br&gt;&lt;br&gt;※商品画像内のホイールは付属しておりません。&lt;/td&gt;
&lt;/tr&gt;
&lt;/tbody&gt;
&lt;/table&gt;
&lt;div&gt;&lt;img src="https://gdetail.image-qoo10.jp/344/613881147/2021/10/15bdef97-a53f-4016-b7bd-062e9930fa95.jpg" width="940" height="446"&gt;&lt;/div&gt;</t>
  </si>
  <si>
    <t>4985009753286</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</si>
  <si>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2&lt;/span&gt;&lt;br&gt;サイズ：&lt;strong&gt;215/55R16 97W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</si>
  <si>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4+&lt;/span&gt;&lt;br&gt;サイズ：&lt;strong&gt;235/45R17 97W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</si>
  <si>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4985009705292</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</si>
  <si>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4+&lt;/span&gt;&lt;br&gt;サイズ：&lt;strong&gt;245/45R17 99Y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</si>
  <si>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4985009705308</t>
  </si>
  <si>
    <t>&lt;br id="tinymce&amp;quot;" class="mce-content-body " contenteditable="true" spellcheck="false" data-id="gd_det_exp_new"&gt;
&lt;table align="center"&gt;
&lt;tbody&gt;
&lt;tr&gt;
&lt;td style="text-align: left;" width="350px"&gt;&lt;span style="font-size: 14pt;"&gt;SUV/クロスオーバー&lt;/span&gt;&lt;br&gt;&lt;br&gt;&lt;span style="font-size: 14pt;"&gt;&lt;strong&gt;氷も雪も、全ての冬道に。&lt;br&gt;長く続く安心感を届けるスタッドレスタイヤ。&lt;/strong&gt;&lt;/span&gt;&lt;/td&gt;
&lt;td style="text-align: center;"&gt;エックス アイス スノウ エスユーブイ&lt;br&gt;&lt;span style="font-size: 14pt;"&gt;X-ICE SNOW SUV&lt;/span&gt;&lt;br&gt;サイズ：&lt;strong&gt;215/70R16 100T&lt;/strong&gt;&lt;br&gt;&lt;br&gt;※商品画像内のホイールは付属しておりません。&lt;br&gt;&lt;br&gt;&lt;/td&gt;
&lt;/tr&gt;
&lt;/tbody&gt;
&lt;/table&gt;
&lt;div&gt;&lt;img src="https://gdetail.image-qoo10.jp/344/613881147/2022/10/82367b33-d574-408f-8013-1bc1482842ff.gif" style="display: block; margin-left: auto; margin-right: auto;"&gt;&lt;/div&gt;</t>
  </si>
  <si>
    <t>4985009758014</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</si>
  <si>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SNOW&lt;/span&gt;&lt;br&gt;サイズ：&lt;strong&gt;225/55R18 102H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</si>
  <si>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4985009757529</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</si>
  <si>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SNOW&lt;/span&gt;&lt;br&gt;サイズ：&lt;strong&gt;225/55R17 101H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</si>
  <si>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4985009757390</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</si>
  <si>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SNOW&lt;/span&gt;&lt;br&gt;サイズ：&lt;strong&gt;225/50R17 98H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</si>
  <si>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4985009757383</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</si>
  <si>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SNOW&lt;/span&gt;&lt;br&gt;サイズ：&lt;strong&gt;205/50R17 93H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</si>
  <si>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4985009757307</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</si>
  <si>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SNOW&lt;/span&gt;&lt;br&gt;サイズ：&lt;strong&gt;215/65R16 102T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</si>
  <si>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4985009757260</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</si>
  <si>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SNOW&lt;/span&gt;&lt;br&gt;サイズ：&lt;strong&gt;215/60R17 100T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</si>
  <si>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4985009757352</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</si>
  <si>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SNOW&lt;/span&gt;&lt;br&gt;サイズ：&lt;strong&gt;175/65R15 88T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</si>
  <si>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4985009757093</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</si>
  <si>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14pt;"&gt;E・PRIMACY&lt;/span&gt;&lt;br&gt;サイズ：&lt;strong&gt;215/55R16 97W XL&lt;/strong&gt;&lt;br&gt;&lt;br&gt;※商品画像内のホイールは付属しておりません。&lt;/td&gt;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</si>
  <si>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4985009704202</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</si>
  <si>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12pt;"&gt;サイズ：&lt;strong&gt;235/55R20 102V&lt;/strong&gt;&lt;/span&gt;&lt;br&gt;&lt;br&gt;※商品画像内のホイールは付属しておりません。&lt;/td&gt;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</si>
  <si>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4985009706480</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</si>
  <si>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12pt;"&gt;サイズ：&lt;strong&gt;265/65R17 112H&lt;/strong&gt;&lt;/span&gt;&lt;br&gt;&lt;br&gt;※商品画像内のホイールは付属しておりません。&lt;/td&gt;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</si>
  <si>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4985009706190</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</si>
  <si>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12pt;"&gt;サイズ：&lt;strong&gt;235/60R18 103V&lt;/strong&gt;&lt;/span&gt;&lt;br&gt;&lt;br&gt;※商品画像内のホイールは付属しておりません。&lt;/td&gt;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</si>
  <si>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4985009706268</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</si>
  <si>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12pt;"&gt;サイズ：&lt;strong&gt;235/55R18 104V XL&lt;/strong&gt;&lt;/span&gt;&lt;br&gt;&lt;br&gt;※商品画像内のホイールは付属しておりません。&lt;/td&gt;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</si>
  <si>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4985009706251</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</si>
  <si>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12pt;"&gt;サイズ：&lt;strong&gt;225/65R17 106H XL&lt;/strong&gt;&lt;/span&gt;&lt;br&gt;&lt;br&gt;※商品画像内のホイールは付属しておりません。&lt;/td&gt;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</si>
  <si>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4985009706145</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</si>
  <si>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12pt;"&gt;サイズ：&lt;strong&gt;225/55R18 98V&lt;/strong&gt;&lt;/span&gt;&lt;br&gt;&lt;br&gt;※商品画像内のホイールは付属しておりません。&lt;/td&gt;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</si>
  <si>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4985009706237</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</si>
  <si>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SUV&lt;/span&gt;&lt;br&gt;サイズ：&lt;strong&gt;215/70R16 100H TL&lt;/strong&gt;&lt;br&gt;&lt;br&gt;※商品画像内のホイールは付属しておりません。&lt;/td&gt;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</si>
  <si>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2&lt;/span&gt;&lt;br&gt;サイズ：&lt;strong&gt;235/60R18 107H XL VOL&lt;/strong&gt;&lt;br&gt;&lt;br&gt;※商品画像内のホイールは付属しておりません。&lt;/td&gt;
&lt;/tr&gt;
&lt;/tbody&gt;
&lt;/table&gt;
&lt;div&gt;&lt;img src="https://gdetail.image-qoo10.jp/344/613881147/2021/10/15bdef97-a53f-4016-b7bd-062e9930fa95.jpg" width="940" height="446"&gt;&lt;/div&gt;</t>
  </si>
  <si>
    <t>4985009753668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</si>
  <si>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2&lt;/span&gt;&lt;br&gt;サイズ：&lt;strong&gt;235/45R17 97Y XL&lt;/strong&gt;&lt;br&gt;&lt;br&gt;※商品画像内のホイールは付属しておりません。&lt;/td&gt;
&lt;/tr&gt;
&lt;/tbody&gt;
&lt;/table&gt;
&lt;div&gt;&lt;img src="https://gdetail.image-qoo10.jp/344/613881147/2021/10/15bdef97-a53f-4016-b7bd-062e9930fa95.jpg" width="940" height="446"&gt;&lt;/div&gt;</t>
  </si>
  <si>
    <t>4985009753217</t>
  </si>
  <si>
    <t>&lt;br&gt;※海外製
&lt;table align="center"&gt;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02&lt;/span&gt;&lt;br&gt;サイズ：&lt;strong&gt;205/55R16 91S&lt;/strong&gt;&lt;br&gt;&lt;br&gt;※商品画像内のホイールは付属しておりません。&lt;br&gt;※納入時にラベルが剥がれてしまっているため、ラベルなし商品となります。&lt;br&gt;※海外産&lt;/td&gt;
&lt;/tr&gt;
&lt;tr&gt;
&lt;td style="text-align: left;" width="350px"&gt;&lt;/td&gt;
&lt;td style="text-align: center;"&gt;&lt;/td&gt;
&lt;/tr&gt;
&lt;/tbody&gt;
&lt;/table&gt;
&lt;br&gt;
&lt;p&gt;&lt;img src="https://gdetail.image-qoo10.jp/344/613881147/2021/10/a9a990d0-3cd6-4ceb-babf-651737b6c950.jpg" style="display: block; margin-left: auto; margin-right: auto;"&gt;&lt;/p&gt;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</si>
  <si>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S&lt;/span&gt;&lt;br&gt;サイズ：&lt;strong&gt;255/35R19 92Y&lt;/strong&gt;&lt;br&gt;&lt;br&gt;※商品画像内のホイールは付属しておりません。&lt;br&gt;&lt;br&gt;&lt;/td&gt;
&lt;/tr&gt;
&lt;/tbody&gt;
&lt;/table&gt;
&lt;br&gt;&lt;img src="https://gdetail.image-qoo10.jp/344/613881147/2019/3/2d9f19e5-7218-4e18-a6e4-8bbc7537ba7e.jpg" width="940" height="1016"&gt;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</si>
  <si>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4+&lt;/span&gt;&lt;br&gt;サイズ：&lt;strong&gt;205/55R16 91V&lt;/strong&gt;&lt;br&gt;&lt;br&gt;※商品画像内のホイールは付属しておりません。&lt;br&gt;※イタリア製&lt;/td&gt;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</si>
  <si>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4+&lt;/span&gt;&lt;br&gt;サイズ：&lt;strong&gt;225/40R18 92Y XL&lt;/strong&gt;&lt;br&gt;&lt;br&gt;※商品画像内のホイールは付属しておりません。&lt;br&gt;※納入時にラベルが剥がれてしまっているため、ラベルなし商品となります。&lt;br&gt;※スペイン製&lt;/td&gt;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</si>
  <si>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4+&lt;/span&gt;&lt;br&gt;サイズ：&lt;strong&gt;245/45R18 100W XL&lt;/strong&gt;&lt;br&gt;&lt;br&gt;※商品画像内のホイールは付属しておりません。&lt;br&gt;&lt;br&gt;&lt;/td&gt;
&lt;/tr&gt;
&lt;/tbody&gt;
&lt;/table&gt;
&lt;div&gt;&lt;img src="https://gdetail.image-qoo10.jp/344/613881147/2022/5/94ada223-b56b-4db0-8e26-4ea5ac27faf0.jpg"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</si>
  <si>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5&lt;/span&gt;&lt;br&gt;サイズ：&lt;strong&gt;245/40R18 97Y XL&lt;/strong&gt;&lt;br&gt;&lt;br&gt;※商品画像内のホイールは付属しておりません。&lt;br&gt;※スペイン製&lt;/td&gt;
&lt;/tr&gt;
&lt;/tbody&gt;
&lt;/table&gt;
&lt;div&gt;&lt;img src="https://gdetail.image-qoo10.jp/344/613881147/2022/5/70ed8b8c-6396-46ee-a5b4-db22b2234cd6.jpg"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</si>
  <si>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4&lt;/span&gt;&lt;br&gt;サイズ：&lt;strong&gt;245/40R19 98Y XL ★&lt;/strong&gt;&lt;br&gt;&lt;br&gt;※商品画像内のホイールは付属しておりません。&lt;br&gt;&lt;br&gt;&lt;br&gt;&lt;/td&gt;
&lt;/tr&gt;
&lt;/tbody&gt;
&lt;/table&gt;
&lt;br&gt; &lt;img src="https://gdetail.image-qoo10.jp/344/613881147/2018/9/9fa5897f-f9fc-4bc0-9972-5cbbe83a3933.jpg" width="940" height="1578"&gt;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</si>
  <si>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4+&lt;/span&gt;&lt;br&gt;サイズ：&lt;strong&gt;225/60R17 99V&lt;/strong&gt;&lt;br&gt;&lt;br&gt;※商品画像内のホイールは付属しておりません。&lt;/td&gt;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</si>
  <si>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4985009705391</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</si>
  <si>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4+&lt;/span&gt;&lt;br&gt;サイズ：&lt;strong&gt;235/55R18 104V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</si>
  <si>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4985009705568</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</si>
  <si>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4+&lt;/span&gt;&lt;br&gt;サイズ：&lt;strong&gt;225/55R18 102V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</si>
  <si>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4985009705551</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</si>
  <si>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5&lt;/span&gt;&lt;br&gt;サイズ：&lt;strong&gt;205/40R18 86Y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</si>
  <si>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4985009708101</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</si>
  <si>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5&lt;/span&gt;&lt;br&gt;サイズ：&lt;strong&gt;215/45R18 93Y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</si>
  <si>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4985009708125</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</si>
  <si>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5&lt;/span&gt;&lt;br&gt;サイズ：&lt;strong&gt;275/35R19 100Y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</si>
  <si>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4985009708378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</si>
  <si>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5&lt;/span&gt;&lt;br&gt;サイズ：&lt;strong&gt;235/35R19 91Y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</si>
  <si>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4985009708286</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</si>
  <si>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5&lt;/span&gt;&lt;br&gt;サイズ：&lt;strong&gt;215/55R17 98Y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</si>
  <si>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4985009708040</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</si>
  <si>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5&lt;/span&gt;&lt;br&gt;サイズ：&lt;strong&gt;245/35R19 93Y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</si>
  <si>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4985009708316</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</si>
  <si>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5&lt;/span&gt;&lt;br&gt;サイズ：&lt;strong&gt;265/35R18 97Y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</si>
  <si>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4985009708248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</si>
  <si>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5&lt;/span&gt;&lt;br&gt;サイズ：&lt;strong&gt;225/45R19 96Y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</si>
  <si>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4985009708491</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</si>
  <si>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GRVII&lt;/span&gt;&lt;br&gt;サイズ：&lt;strong&gt;205/55R17 91V&lt;/strong&gt;&lt;br&gt;&lt;br&gt;※商品画像内のホイールは付属しておりません。&lt;/td&gt;
&lt;/tr&gt;
&lt;/tbody&gt;
&lt;/table&gt;
&lt;div&gt;&lt;img src="https://gdetail.image-qoo10.jp/344/613881147/2019/12/15a45fbe-e1bc-446a-9315-1be9a6047e2f.jpg" width="940" height="419"&gt;&lt;/div&gt;</t>
  </si>
  <si>
    <t>4961914455538</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</si>
  <si>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4+&lt;/span&gt;&lt;br&gt;サイズ：&lt;strong&gt;245/45R18 100W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</si>
  <si>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4985009705483</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</si>
  <si>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4+&lt;/span&gt;&lt;br&gt;サイズ：&lt;strong&gt;225/50R17 98Y XL（DT）&lt;/strong&gt;&lt;br&gt;&lt;br&gt;※商品画像内のホイールは付属しておりません。&lt;/td&gt;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</si>
  <si>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4+&lt;/span&gt;&lt;br&gt;サイズ：&lt;strong&gt;215/60R17 96V&lt;/strong&gt;&lt;br&gt;&lt;br&gt;※商品画像内のホイールは付属しておりません。&lt;/td&gt;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</si>
  <si>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4985009705384</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</si>
  <si>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4+&lt;/span&gt;&lt;br&gt;サイズ：&lt;strong&gt;215/55R17 94W&lt;/strong&gt;&lt;br&gt;&lt;br&gt;※商品画像内のホイールは付属しておりません。&lt;/td&gt;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</si>
  <si>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4985009705353</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</si>
  <si>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4+&lt;/span&gt;&lt;br&gt;サイズ：&lt;strong&gt;215/55R18 99V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</si>
  <si>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4985009705544</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</si>
  <si>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4+&lt;/span&gt;&lt;br&gt;サイズ：&lt;strong&gt;205/55R17 95V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</si>
  <si>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4985009705346</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</si>
  <si>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4+&lt;/span&gt;&lt;br&gt;サイズ：&lt;strong&gt;205/45R17 88V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</si>
  <si>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5&lt;/span&gt;&lt;br&gt;サイズ：&lt;strong&gt;255/40R18 99Y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</si>
  <si>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4985009708224</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</si>
  <si>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4+&lt;/span&gt;&lt;br&gt;サイズ：&lt;strong&gt;205/50R17 93W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</si>
  <si>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4985009705315</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</si>
  <si>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5&lt;/span&gt;&lt;br&gt;サイズ：&lt;strong&gt;255/35R18 94Y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</si>
  <si>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4985009708217</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</si>
  <si>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5&lt;/span&gt;&lt;br&gt;サイズ：&lt;strong&gt;225/55R17 101Y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</si>
  <si>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4985009708071</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</si>
  <si>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3&lt;/span&gt;&lt;br&gt;サイズ：185/55R15 86V XL&lt;br&gt;&lt;br&gt;※商品画像内のホイールは付属しておりません。&lt;/td&gt;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</si>
  <si>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4985009686539</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</si>
  <si>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14pt;"&gt;E・PRIMACY&lt;/span&gt;&lt;br&gt;サイズ：&lt;strong&gt;185/60R15 88H XL&lt;/strong&gt;&lt;br&gt;&lt;br&gt;※商品画像内のホイールは付属しておりません。&lt;/td&gt;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</si>
  <si>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4985009704035</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</si>
  <si>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14pt;"&gt;E・PRIMACY&lt;/span&gt;&lt;br&gt;サイズ：&lt;strong&gt;205/55R17 95V XL&lt;/strong&gt;&lt;br&gt;&lt;br&gt;※商品画像内のホイールは付属しておりません。&lt;/td&gt;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</si>
  <si>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4985009704240</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</si>
  <si>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14pt;"&gt;E・PRIMACY&lt;/span&gt;&lt;br&gt;サイズ：&lt;strong&gt;185/65R15 88H&lt;/strong&gt;&lt;br&gt;&lt;br&gt;※商品画像内のホイールは付属しておりません。&lt;/td&gt;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</si>
  <si>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4985009704042</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</si>
  <si>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14pt;"&gt;E・PRIMACY&lt;/span&gt;&lt;br&gt;サイズ：&lt;strong&gt;235/45R18 98W XL&lt;/strong&gt;&lt;br&gt;&lt;br&gt;※商品画像内のホイールは付属しておりません。&lt;/td&gt;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</si>
  <si>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4985009704530</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</si>
  <si>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4+&lt;/span&gt;&lt;br&gt;サイズ：&lt;strong&gt;225/45R18 95Y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</si>
  <si>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4985009705735</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</si>
  <si>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4+&lt;/span&gt;&lt;br&gt;サイズ：&lt;strong&gt;225/45R17 94W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</si>
  <si>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4985009705643</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</si>
  <si>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4+&lt;/span&gt;&lt;br&gt;サイズ：&lt;strong&gt;225/40R18 92Y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</si>
  <si>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4985009705438</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</si>
  <si>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4+&lt;/span&gt;&lt;br&gt;サイズ：&lt;strong&gt;215/50R17 95W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</si>
  <si>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4985009705322</t>
  </si>
  <si>
    <t>&lt;br&gt;
&lt;table align="center"&gt;
&lt;tbody&gt;
&lt;tr&gt;
&lt;td style="text-align: left;" width="350px"&gt;&lt;span style="font-size: 14pt;"&gt;SUV/クロスオーバー、セダン/ワゴン、ハッチバック、ハイブリッド/EV、&lt;br&gt;ミニバン&lt;/span&gt;&lt;br&gt;&lt;br&gt;&lt;span style="font-size: 14pt;"&gt;&lt;strong&gt;ミシュラン史上最高の低燃費性能を誇る プレミアムコンフォートタイヤ&lt;/strong&gt;&lt;/span&gt;&lt;/td&gt;
&lt;td style="text-align: center;"&gt;イープライマシー&lt;br&gt;&lt;span style="font-size: 14pt;"&gt;E・PRIMACY&lt;/span&gt;&lt;br&gt;サイズ：&lt;strong&gt;225/55R18 98V&lt;/strong&gt;&lt;br&gt;&lt;br&gt;※商品画像内のホイールは付属しておりません。&lt;/td&gt;
&lt;/tr&gt;
&lt;/tbody&gt;
&lt;/table&gt;
&lt;div&gt;&lt;img src="https://gdetail.image-qoo10.jp/344/613881147/2022/5/87758b1f-7146-4f19-88a0-7bc41a9a2c83.jpg" style="display: block; margin-left: auto; margin-right: auto;"&gt;&lt;/div&gt;</t>
  </si>
  <si>
    <t>4985009704523</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</si>
  <si>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5&lt;/span&gt;&lt;br&gt;サイズ：&lt;strong&gt;255/40R19 100Y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</si>
  <si>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4985009708354</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</si>
  <si>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5&lt;/span&gt;&lt;br&gt;サイズ：&lt;strong&gt;245/40R19 98Y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</si>
  <si>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4985009708323</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</si>
  <si>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5&lt;/span&gt;&lt;br&gt;サイズ：&lt;strong&gt;255/45R19 104Y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</si>
  <si>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4985009708361</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</si>
  <si>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5&lt;/span&gt;&lt;br&gt;サイズ：&lt;strong&gt;205/45R17 88Y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</si>
  <si>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4985009708026</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</si>
  <si>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5&lt;/span&gt;&lt;br&gt;サイズ：&lt;strong&gt;245/45R18 100Y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</si>
  <si>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4985009708200</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</si>
  <si>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5&lt;/span&gt;&lt;br&gt;サイズ：&lt;strong&gt;245/40R18 97Y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</si>
  <si>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4985009708194</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</si>
  <si>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5&lt;/span&gt;&lt;br&gt;サイズ：&lt;strong&gt;245/40R17 95Y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</si>
  <si>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4985009708088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</si>
  <si>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5&lt;/span&gt;&lt;br&gt;サイズ：&lt;strong&gt;215/40R18 89Y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</si>
  <si>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4985009708118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</si>
  <si>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5&lt;/span&gt;&lt;br&gt;サイズ：&lt;strong&gt;235/50R18 101Y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</si>
  <si>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4985009708170</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</si>
  <si>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5&lt;/span&gt;&lt;br&gt;サイズ：&lt;strong&gt;235/45R18 98Y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</si>
  <si>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4985009708163</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</si>
  <si>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5&lt;/span&gt;&lt;br&gt;サイズ：&lt;strong&gt;205/40R17 84Y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</si>
  <si>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4985009708019</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</si>
  <si>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5&lt;/span&gt;&lt;br&gt;サイズ：&lt;strong&gt;235/40R18 95Y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</si>
  <si>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4985009708156</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</si>
  <si>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5&lt;/span&gt;&lt;br&gt;サイズ：&lt;strong&gt;225/45R18 95Y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</si>
  <si>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4985009708149</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</si>
  <si>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5&lt;/span&gt;&lt;br&gt;サイズ：&lt;strong&gt;225/40R18 92Y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</si>
  <si>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4985009708132</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</si>
  <si>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5&lt;/span&gt;&lt;br&gt;サイズ：&lt;strong&gt;225/45R17 94Y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</si>
  <si>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4985009708057</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</si>
  <si>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5&lt;/span&gt;&lt;br&gt;サイズ：&lt;strong&gt;215/45R17 91Y XL&lt;/strong&gt;&lt;br&gt;&lt;br&gt;※商品画像内のホイールは付属しておりません。&lt;/td&gt;
&lt;/tr&gt;
&lt;/tbody&gt;
&lt;/table&gt;
&lt;div&gt;&lt;img src="https://gdetail.image-qoo10.jp/344/613881147/2022/5/70ed8b8c-6396-46ee-a5b4-db22b2234cd6.jpg" style="display: block; margin-left: auto; margin-right: auto;"&gt;&lt;/div&gt;</t>
  </si>
  <si>
    <t>4985009708033</t>
  </si>
  <si>
    <t>28730</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</si>
  <si>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RE004&lt;/span&gt;&lt;br&gt;サイズ：&lt;strong&gt;255/35R18 94W XL&lt;/strong&gt;&lt;br&gt;&lt;br&gt;※商品画像内のホイールは付属しておりません。&lt;br&gt;&lt;br&gt;&lt;/td&gt;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</si>
  <si>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RE004&lt;/span&gt;&lt;br&gt;サイズ：&lt;strong&gt;245/45R17 99W XL&lt;/strong&gt;&lt;br&gt;&lt;br&gt;※商品画像内のホイールは付属しておりません。&lt;br&gt;&lt;br&gt;&lt;/td&gt;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</si>
  <si>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RE004&lt;/span&gt;&lt;br&gt;サイズ：&lt;strong&gt;235/40R18 95W XL&lt;/strong&gt;&lt;br&gt;&lt;br&gt;※商品画像内のホイールは付属しておりません。&lt;br&gt;※タイ製&lt;/td&gt;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</si>
  <si>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RE004&lt;/span&gt;&lt;br&gt;サイズ：&lt;strong&gt;245/40R19 98W XL&lt;/strong&gt;&lt;br&gt;&lt;br&gt;※商品画像内のホイールは付属しておりません。&lt;br&gt;&lt;br&gt;&lt;/td&gt;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</si>
  <si>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RE004&lt;/span&gt;&lt;br&gt;サイズ：&lt;strong&gt;205/50R16 87W&lt;/strong&gt;&lt;br&gt;&lt;br&gt;※商品画像内のホイールは付属しておりません。&lt;br&gt;&lt;br&gt;&lt;/td&gt;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</si>
  <si>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RE004&lt;/span&gt;&lt;br&gt;サイズ：&lt;strong&gt;225/45R17 94W XL&lt;/strong&gt;&lt;br&gt;&lt;br&gt;※商品画像内のホイールは付属しておりません。&lt;br&gt;※タイ製&lt;/td&gt;
&lt;/tr&gt;
&lt;/tbody&gt;
&lt;/table&gt;
&lt;div&gt;&lt;img src="https://gdetail.image-qoo10.jp/344/613881147/2022/1/3f45b6f5-294b-4726-aaad-866e8d4ff822.jpg" style="display: block; margin-left: auto; margin-right: auto;"&gt;&lt;/div&gt;</t>
  </si>
  <si>
    <t>&lt;br&gt; &lt;br&gt;※海外製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2&lt;/span&gt;&lt;br&gt;サイズ：&lt;strong&gt;245/40R18 97Y XL&lt;/strong&gt;&lt;br&gt;&lt;br&gt;※商品画像内のホイールは付属しておりません。&lt;br&gt;※海外産&lt;/td&gt;
&lt;/tr&gt;
&lt;/tbody&gt;
&lt;/table&gt;
&lt;div&gt;&lt;img src="https://gdetail.image-qoo10.jp/344/613881147/2021/10/15bdef97-a53f-4016-b7bd-062e9930fa95.jpg" width="940" height="446"&gt;&lt;/div&gt;</t>
  </si>
  <si>
    <t>4985009753118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</si>
  <si>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2&lt;/span&gt;&lt;br&gt;サイズ：&lt;strong&gt;215/45R17 91Y XL&lt;/strong&gt;&lt;br&gt;&lt;br&gt;※商品画像内のホイールは付属しておりません。&lt;br&gt;&lt;br&gt;&lt;/td&gt;
&lt;/tr&gt;
&lt;/tbody&gt;
&lt;/table&gt;
&lt;div&gt;&lt;img src="https://gdetail.image-qoo10.jp/344/613881147/2021/10/15bdef97-a53f-4016-b7bd-062e9930fa95.jpg" width="940" height="446"&gt;&lt;/div&gt;</t>
  </si>
  <si>
    <t>4985009753194</t>
  </si>
  <si>
    <t>4985009753200</t>
  </si>
  <si>
    <t>4985009753712</t>
  </si>
  <si>
    <t>&lt;br&gt; &lt;br&gt;※海外製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2&lt;/span&gt;&lt;br&gt;サイズ：&lt;strong&gt;235/55R18 104H XL VOL&lt;/strong&gt;&lt;br&gt;&lt;br&gt;※商品画像内のホイールは付属しておりません。&lt;br&gt;※海外産&lt;/td&gt;
&lt;/tr&gt;
&lt;/tbody&gt;
&lt;/table&gt;
&lt;div&gt;&lt;img src="https://gdetail.image-qoo10.jp/344/613881147/2021/10/15bdef97-a53f-4016-b7bd-062e9930fa95.jpg" width="940" height="446"&gt;&lt;/div&gt;</t>
  </si>
  <si>
    <t>4985009753231</t>
  </si>
  <si>
    <t>4985009753576</t>
  </si>
  <si>
    <t>4985009753385</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</si>
  <si>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2&lt;/span&gt;&lt;br&gt;サイズ：&lt;strong&gt;205/55R16 94V XL&lt;/strong&gt;&lt;br&gt;&lt;br&gt;※商品画像内のホイールは付属しておりません。&lt;br&gt;※海外産&lt;/td&gt;
&lt;/tr&gt;
&lt;/tbody&gt;
&lt;/table&gt;
&lt;div&gt;&lt;img src="https://gdetail.image-qoo10.jp/344/613881147/2021/10/15bdef97-a53f-4016-b7bd-062e9930fa95.jpg" width="940" height="446"&gt;&lt;/div&gt;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</si>
  <si>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4&lt;/span&gt;&lt;br&gt;サイズ：&lt;strong&gt;205/65R16 95V&lt;/strong&gt;&lt;br&gt;&lt;br&gt;※商品画像内のホイールは付属しておりません。&lt;/td&gt;
&lt;/tr&gt;
&lt;/tbody&gt;
&lt;/table&gt;
&lt;br&gt; &lt;img src="https://gdetail.image-qoo10.jp/344/613881147/2018/10/eb5d4274-17b6-417a-986f-5b779f4451cf.jpg" width="940" height="1774"&gt;</t>
  </si>
  <si>
    <t>4985009700327</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</si>
  <si>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4&lt;/span&gt;&lt;br&gt;サイズ：&lt;strong&gt;275/35R18 99Y XL&lt;/strong&gt;&lt;br&gt;&lt;br&gt;※商品画像内のホイールは付属しておりません。&lt;/td&gt;
&lt;/tr&gt;
&lt;/tbody&gt;
&lt;/table&gt;
&lt;br&gt; &lt;img src="https://gdetail.image-qoo10.jp/344/613881147/2018/9/9fa5897f-f9fc-4bc0-9972-5cbbe83a3933.jpg" width="940" height="1578"&gt;</t>
  </si>
  <si>
    <t>4985009687130</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</si>
  <si>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4&lt;/span&gt;&lt;br&gt;サイズ：&lt;strong&gt;275/35R19 100Y XL&lt;/strong&gt;&lt;br&gt;&lt;br&gt;※商品画像内のホイールは付属しておりません。&lt;br&gt;&lt;br&gt;&lt;/td&gt;
&lt;/tr&gt;
&lt;/tbody&gt;
&lt;/table&gt;
&lt;br&gt; &lt;img src="https://gdetail.image-qoo10.jp/344/613881147/2018/9/9fa5897f-f9fc-4bc0-9972-5cbbe83a3933.jpg" width="940" height="1578"&gt;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</si>
  <si>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4&lt;/span&gt;&lt;br&gt;サイズ：&lt;strong&gt;275/40R19 105Y XL&lt;/strong&gt;&lt;br&gt;&lt;br&gt;※商品画像内のホイールは付属しておりません。&lt;/td&gt;
&lt;/tr&gt;
&lt;/tbody&gt;
&lt;/table&gt;
&lt;br&gt; &lt;img src="https://gdetail.image-qoo10.jp/344/613881147/2018/9/9fa5897f-f9fc-4bc0-9972-5cbbe83a3933.jpg" width="940" height="1578"&gt;</t>
  </si>
  <si>
    <t>4985009687420</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</si>
  <si>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4&lt;/span&gt;&lt;br&gt;サイズ：&lt;strong&gt;255/40R17 98Y XL&lt;/strong&gt;&lt;br&gt;&lt;br&gt;※商品画像内のホイールは付属しておりません。&lt;/td&gt;
&lt;/tr&gt;
&lt;/tbody&gt;
&lt;/table&gt;
&lt;br&gt; &lt;img src="https://gdetail.image-qoo10.jp/344/613881147/2018/9/9fa5897f-f9fc-4bc0-9972-5cbbe83a3933.jpg" width="940" height="1578"&gt;</t>
  </si>
  <si>
    <t>4985009687659</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</si>
  <si>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4&lt;/span&gt;&lt;br&gt;サイズ：&lt;strong&gt;195/45R17 81W&lt;/strong&gt;&lt;br&gt;&lt;br&gt;※商品画像内のホイールは付属しておりません。&lt;/td&gt;
&lt;/tr&gt;
&lt;/tbody&gt;
&lt;/table&gt;
&lt;br&gt; &lt;img src="https://gdetail.image-qoo10.jp/344/613881147/2018/9/9fa5897f-f9fc-4bc0-9972-5cbbe83a3933.jpg" width="940" height="1578"&gt;</t>
  </si>
  <si>
    <t>4985009693032</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</si>
  <si>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4&lt;/span&gt;&lt;br&gt;サイズ：&lt;strong&gt;225/50R16 92Y&lt;/strong&gt;&lt;br&gt;&lt;br&gt;※商品画像内のホイールは付属しておりません。&lt;/td&gt;
&lt;/tr&gt;
&lt;/tbody&gt;
&lt;/table&gt;
&lt;br&gt; &lt;img src="https://gdetail.image-qoo10.jp/344/613881147/2018/9/9fa5897f-f9fc-4bc0-9972-5cbbe83a3933.jpg" width="940" height="1578"&gt;</t>
  </si>
  <si>
    <t>4985009693025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</si>
  <si>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4&lt;/span&gt;&lt;br&gt;サイズ：&lt;strong&gt;245/40R18 93H&lt;/strong&gt;&lt;br&gt;&lt;br&gt;※商品画像内のホイールは付属しておりません。&lt;/td&gt;
&lt;/tr&gt;
&lt;/tbody&gt;
&lt;/table&gt;
&lt;br&gt; &lt;img src="https://gdetail.image-qoo10.jp/344/613881147/2018/10/eb5d4274-17b6-417a-986f-5b779f4451cf.jpg" width="940" height="1774"&gt;</t>
  </si>
  <si>
    <t>4985009701805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</si>
  <si>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4&lt;/span&gt;&lt;br&gt;サイズ：&lt;strong&gt;245/50R18 100W&lt;/strong&gt;&lt;br&gt;&lt;br&gt;※商品画像内のホイールは付属しておりません。&lt;/td&gt;
&lt;/tr&gt;
&lt;/tbody&gt;
&lt;/table&gt;
&lt;br&gt; &lt;img src="https://gdetail.image-qoo10.jp/344/613881147/2018/10/eb5d4274-17b6-417a-986f-5b779f4451cf.jpg" width="940" height="1774"&gt;</t>
  </si>
  <si>
    <t>4985009700075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</si>
  <si>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4&lt;/span&gt;&lt;br&gt;サイズ：&lt;strong&gt;195/60R15 92V XL&lt;/strong&gt;&lt;br&gt;&lt;br&gt;※商品画像内のホイールは付属しておりません。&lt;/td&gt;
&lt;/tr&gt;
&lt;/tbody&gt;
&lt;/table&gt;
&lt;br&gt; &lt;img src="https://gdetail.image-qoo10.jp/344/613881147/2018/10/eb5d4274-17b6-417a-986f-5b779f4451cf.jpg" width="940" height="1774"&gt;</t>
  </si>
  <si>
    <t>4985009701140</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</si>
  <si>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2&lt;/span&gt;&lt;br&gt;サイズ：&lt;strong&gt;245/40R18 97Y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</si>
  <si>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2&lt;/span&gt;&lt;br&gt;サイズ：&lt;strong&gt;235/50R19 103V XL VOL&lt;/strong&gt;&lt;br&gt;&lt;br&gt;※商品画像内のホイールは付属しておりません。&lt;/td&gt;
&lt;/tr&gt;
&lt;/tbody&gt;
&lt;/table&gt;
&lt;div&gt;&lt;img src="https://gdetail.image-qoo10.jp/344/613881147/2021/10/15bdef97-a53f-4016-b7bd-062e9930fa95.jpg" width="940" height="446"&gt;&lt;/div&gt;</t>
  </si>
  <si>
    <t>4985009753705</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</si>
  <si>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2&lt;/span&gt;&lt;br&gt;サイズ：&lt;strong&gt;235/45R18 98Y XL&lt;/strong&gt;&lt;br&gt;&lt;br&gt;※商品画像内のホイールは付属しておりません。&lt;/td&gt;
&lt;/tr&gt;
&lt;/tbody&gt;
&lt;/table&gt;
&lt;div&gt;&lt;img src="https://gdetail.image-qoo10.jp/344/613881147/2021/10/15bdef97-a53f-4016-b7bd-062e9930fa95.jpg" width="940" height="446"&gt;&lt;/div&gt;</t>
  </si>
  <si>
    <t>4985009753248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</si>
  <si>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2&lt;/span&gt;&lt;br&gt;サイズ：&lt;strong&gt;235/50R18 101Y XL&lt;/strong&gt;&lt;br&gt;&lt;br&gt;※商品画像内のホイールは付属しておりません。&lt;/td&gt;
&lt;/tr&gt;
&lt;/tbody&gt;
&lt;/table&gt;
&lt;div&gt;&lt;img src="https://gdetail.image-qoo10.jp/344/613881147/2021/10/15bdef97-a53f-4016-b7bd-062e9930fa95.jpg" width="940" height="446"&gt;&lt;/div&gt;</t>
  </si>
  <si>
    <t>4985009753347</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</si>
  <si>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2&lt;/span&gt;&lt;br&gt;サイズ：&lt;strong&gt;235/40R19 96Y XL&lt;/strong&gt;&lt;br&gt;&lt;br&gt;※商品画像内のホイールは付属しておりません。&lt;/td&gt;
&lt;/tr&gt;
&lt;/tbody&gt;
&lt;/table&gt;
&lt;div&gt;&lt;img src="https://gdetail.image-qoo10.jp/344/613881147/2021/10/15bdef97-a53f-4016-b7bd-062e9930fa95.jpg" width="940" height="446"&gt;&lt;/div&gt;</t>
  </si>
  <si>
    <t>4985009753132</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</si>
  <si>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2&lt;/span&gt;&lt;br&gt;サイズ：&lt;strong&gt;225/50R17 98Y XL&lt;/strong&gt;&lt;br&gt;&lt;br&gt;※商品画像内のホイールは付属しておりません。&lt;/td&gt;
&lt;/tr&gt;
&lt;/tbody&gt;
&lt;/table&gt;
&lt;div&gt;&lt;img src="https://gdetail.image-qoo10.jp/344/613881147/2021/10/15bdef97-a53f-4016-b7bd-062e9930fa95.jpg" width="940" height="446"&gt;&lt;/div&gt;</t>
  </si>
  <si>
    <t>4985009753330</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</si>
  <si>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2&lt;/span&gt;&lt;br&gt;サイズ：&lt;strong&gt;225/55R17 101Y XL&lt;/strong&gt;&lt;br&gt;&lt;br&gt;※商品画像内のホイールは付属しておりません。&lt;/td&gt;
&lt;/tr&gt;
&lt;/tbody&gt;
&lt;/table&gt;
&lt;div&gt;&lt;img src="https://gdetail.image-qoo10.jp/344/613881147/2021/10/15bdef97-a53f-4016-b7bd-062e9930fa95.jpg" width="940" height="446"&gt;&lt;/div&gt;</t>
  </si>
  <si>
    <t>4985009753439</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</si>
  <si>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2&lt;/span&gt;&lt;br&gt;サイズ：&lt;strong&gt;225/45R17 94Y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</si>
  <si>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2&lt;/span&gt;&lt;br&gt;サイズ：&lt;strong&gt;225/40R18 92Y XL&lt;/strong&gt;&lt;br&gt;&lt;br&gt;※商品画像内のホイールは付属しておりません。&lt;/td&gt;
&lt;/tr&gt;
&lt;/tbody&gt;
&lt;/table&gt;
&lt;div&gt;&lt;img src="https://gdetail.image-qoo10.jp/344/613881147/2021/10/15bdef97-a53f-4016-b7bd-062e9930fa95.jpg" width="940" height="446"&gt;&lt;/div&gt;</t>
  </si>
  <si>
    <t>4985009753095</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</si>
  <si>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2&lt;/span&gt;&lt;br&gt;サイズ：&lt;strong&gt;215/45R17 91Y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</si>
  <si>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2&lt;/span&gt;&lt;br&gt;サイズ：&lt;strong&gt;215/45R16 90V XL&lt;/strong&gt;&lt;br&gt;&lt;br&gt;※商品画像内のホイールは付属しておりません。&lt;/td&gt;
&lt;/tr&gt;
&lt;/tbody&gt;
&lt;/table&gt;
&lt;div&gt;&lt;img src="https://gdetail.image-qoo10.jp/344/613881147/2021/10/15bdef97-a53f-4016-b7bd-062e9930fa95.jpg" width="940" height="446"&gt;&lt;/div&gt;</t>
  </si>
  <si>
    <t>4985009753170</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</si>
  <si>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2&lt;/span&gt;&lt;br&gt;サイズ：&lt;strong&gt;205/55R16 94V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</si>
  <si>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2&lt;/span&gt;&lt;br&gt;サイズ：&lt;strong&gt;195/65R16 92V&lt;/strong&gt;&lt;br&gt;&lt;br&gt;※商品画像内のホイールは付属しておりません。&lt;/td&gt;
&lt;/tr&gt;
&lt;/tbody&gt;
&lt;/table&gt;
&lt;div&gt;&lt;img src="https://gdetail.image-qoo10.jp/344/613881147/2021/10/15bdef97-a53f-4016-b7bd-062e9930fa95.jpg" width="940" height="446"&gt;&lt;/div&gt;</t>
  </si>
  <si>
    <t>4985009753613</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</si>
  <si>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2&lt;/span&gt;&lt;br&gt;サイズ：&lt;strong&gt;205/45R17 88W XL&lt;/strong&gt;&lt;br&gt;&lt;br&gt;※商品画像内のホイールは付属しておりません。&lt;/td&gt;
&lt;/tr&gt;
&lt;/tbody&gt;
&lt;/table&gt;
&lt;div&gt;&lt;img src="https://gdetail.image-qoo10.jp/344/613881147/2021/10/15bdef97-a53f-4016-b7bd-062e9930fa95.jpg" width="940" height="446"&gt;&lt;/div&gt;</t>
  </si>
  <si>
    <t>4985009753187</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</si>
  <si>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2&lt;/span&gt;&lt;br&gt;サイズ：&lt;strong&gt;215/55R17 98W XL&lt;/strong&gt;&lt;br&gt;&lt;br&gt;※商品画像内のホイールは付属しておりません。&lt;/td&gt;
&lt;/tr&gt;
&lt;/tbody&gt;
&lt;/table&gt;
&lt;div&gt;&lt;img src="https://gdetail.image-qoo10.jp/344/613881147/2021/10/15bdef97-a53f-4016-b7bd-062e9930fa95.jpg" width="940" height="446"&gt;&lt;/div&gt;</t>
  </si>
  <si>
    <t>4985009753422</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</si>
  <si>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2&lt;/span&gt;&lt;br&gt;サイズ：&lt;strong&gt;185/55R16 83V&lt;/strong&gt;&lt;br&gt;&lt;br&gt;※商品画像内のホイールは付属しておりません。&lt;/td&gt;
&lt;/tr&gt;
&lt;/tbody&gt;
&lt;/table&gt;
&lt;div&gt;&lt;img src="https://gdetail.image-qoo10.jp/344/613881147/2021/10/15bdef97-a53f-4016-b7bd-062e9930fa95.jpg" width="940" height="446"&gt;&lt;/div&gt;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</si>
  <si>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RE004&lt;/span&gt;&lt;br&gt;サイズ：&lt;strong&gt;235/45R17 97W XL&lt;/strong&gt;&lt;br&gt;&lt;br&gt;※商品画像内のホイールは付属しておりません。&lt;br&gt;※タイ製&lt;/td&gt;
&lt;/tr&gt;
&lt;/tbody&gt;
&lt;/table&gt;
&lt;div&gt;&lt;img src="https://gdetail.image-qoo10.jp/344/613881147/2022/1/3f45b6f5-294b-4726-aaad-866e8d4ff822.jpg"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</si>
  <si>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RE004&lt;/span&gt;&lt;br&gt;サイズ：&lt;strong&gt;245/40R18 97W XL&lt;/strong&gt;&lt;br&gt;&lt;br&gt;※商品画像内のホイールは付属しておりません。&lt;br&gt;※タイ製&lt;/td&gt;
&lt;/tr&gt;
&lt;/tbody&gt;
&lt;/table&gt;
&lt;div&gt;&lt;img src="https://gdetail.image-qoo10.jp/344/613881147/2022/1/527d63c5-a96d-47f6-bd28-7eea3567bb63.jpg"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</si>
  <si>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RE004&lt;/span&gt;&lt;br&gt;サイズ：&lt;strong&gt;215/55R17 94W&lt;/strong&gt;&lt;br&gt;&lt;br&gt;※商品画像内のホイールは付属しておりません。&lt;br&gt;※タイ製&lt;/td&gt;
&lt;/tr&gt;
&lt;/tbody&gt;
&lt;/table&gt;
&lt;div&gt;&lt;img src="https://gdetail.image-qoo10.jp/344/613881147/2022/1/95a5ea0d-1dcf-4759-9596-4bb1899464fb.jpg"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</si>
  <si>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RE004&lt;/span&gt;&lt;br&gt;サイズ：&lt;strong&gt;225/40R18 92W XL&lt;/strong&gt;&lt;br&gt;&lt;br&gt;※商品画像内のホイールは付属しておりません。&lt;br&gt;※タイ製&lt;/td&gt;
&lt;/tr&gt;
&lt;/tbody&gt;
&lt;/table&gt;
&lt;div&gt;&lt;img src="https://gdetail.image-qoo10.jp/344/613881147/2022/1/9a192c99-68db-40a5-8b69-24ac1222988e.jpg"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</si>
  <si>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RE004&lt;/span&gt;&lt;br&gt;サイズ：&lt;strong&gt;205/45R17 88W XL&lt;/strong&gt;&lt;br&gt;&lt;br&gt;※商品画像内のホイールは付属しておりません。&lt;br&gt;&lt;br&gt;&lt;/td&gt;
&lt;/tr&gt;
&lt;/tbody&gt;
&lt;/table&gt;
&lt;div&gt;&lt;img src="https://gdetail.image-qoo10.jp/344/613881147/2022/1/9106b4b3-c0b0-4600-b617-596de6cff385.jpg" style="display: block; margin-left: auto; margin-right: auto;"&gt;&lt;/div&gt;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</si>
  <si>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2&lt;/span&gt;&lt;br&gt;サイズ：&lt;strong&gt;205/55R17 95V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</si>
  <si>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4&lt;/span&gt;&lt;br&gt;サイズ：&lt;strong&gt;185/65R15 88T&lt;/strong&gt;&lt;br&gt;&lt;br&gt;※商品画像内のホイールは付属しておりません。&lt;/td&gt;
&lt;/tr&gt;
&lt;/tbody&gt;
&lt;/table&gt;
&lt;br&gt; &lt;img src="https://gdetail.image-qoo10.jp/344/613881147/2018/10/eb5d4274-17b6-417a-986f-5b779f4451cf.jpg" width="940" height="1774"&gt;</t>
  </si>
  <si>
    <t>4985009700693</t>
  </si>
  <si>
    <t>4985009689028</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</si>
  <si>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S&lt;/span&gt;&lt;br&gt;サイズ：&lt;strong&gt;245/40R20 99Y XL&lt;/strong&gt;&lt;br&gt;&lt;br&gt;※商品画像内のホイールは付属しておりません。&lt;/td&gt;
&lt;/tr&gt;
&lt;/tbody&gt;
&lt;/table&gt;
&lt;br&gt;&lt;img src="https://gdetail.image-qoo10.jp/344/613881147/2019/3/2d9f19e5-7218-4e18-a6e4-8bbc7537ba7e.jpg" width="940" height="1016"&gt;</t>
  </si>
  <si>
    <t>4985009689196</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</si>
  <si>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S&lt;/span&gt;&lt;br&gt;サイズ：&lt;strong&gt;225/40R18 92Y XL&lt;/strong&gt;&lt;br&gt;&lt;br&gt;※商品画像内のホイールは付属しておりません。&lt;/td&gt;
&lt;/tr&gt;
&lt;/tbody&gt;
&lt;/table&gt;
&lt;br&gt;&lt;img src="https://gdetail.image-qoo10.jp/344/613881147/2019/3/2d9f19e5-7218-4e18-a6e4-8bbc7537ba7e.jpg" width="940" height="1016"&gt;</t>
  </si>
  <si>
    <t>4985009692073</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</si>
  <si>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S&lt;/span&gt;&lt;br&gt;サイズ：&lt;strong&gt;225/45R18 95Y XL&lt;/strong&gt;&lt;br&gt;&lt;br&gt;※商品画像内のホイールは付属しておりません。&lt;/td&gt;
&lt;/tr&gt;
&lt;/tbody&gt;
&lt;/table&gt;
&lt;br&gt;&lt;img src="https://gdetail.image-qoo10.jp/344/613881147/2019/3/2d9f19e5-7218-4e18-a6e4-8bbc7537ba7e.jpg" width="940" height="1016"&gt;</t>
  </si>
  <si>
    <t>4985009692080</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</si>
  <si>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S&lt;/span&gt;&lt;br&gt;サイズ：&lt;strong&gt;215/45R17 91Y XL&lt;/strong&gt;&lt;br&gt;&lt;br&gt;※商品画像内のホイールは付属しておりません。&lt;/td&gt;
&lt;/tr&gt;
&lt;/tbody&gt;
&lt;/table&gt;
&lt;br&gt;&lt;img src="https://gdetail.image-qoo10.jp/344/613881147/2019/3/2d9f19e5-7218-4e18-a6e4-8bbc7537ba7e.jpg" width="940" height="1016"&gt;</t>
  </si>
  <si>
    <t>4985009683040</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</si>
  <si>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S&lt;/span&gt;&lt;br&gt;サイズ：&lt;strong&gt;225/45R17 94Y XL&lt;/strong&gt;&lt;br&gt;&lt;br&gt;※商品画像内のホイールは付属しておりません。&lt;/td&gt;
&lt;/tr&gt;
&lt;/tbody&gt;
&lt;/table&gt;
&lt;br&gt;&lt;img src="https://gdetail.image-qoo10.jp/344/613881147/2019/3/2d9f19e5-7218-4e18-a6e4-8bbc7537ba7e.jpg" width="940" height="1016"&gt;</t>
  </si>
  <si>
    <t>4985009683057</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</si>
  <si>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2&lt;/span&gt;&lt;br&gt;サイズ：&lt;strong&gt;215/60R16 99V XL&lt;/strong&gt;&lt;br&gt;&lt;br&gt;※商品画像内のホイールは付属しておりません。&lt;/td&gt;
&lt;/tr&gt;
&lt;/tbody&gt;
&lt;/table&gt;
&lt;div&gt;&lt;img src="https://gdetail.image-qoo10.jp/344/613881147/2021/10/15bdef97-a53f-4016-b7bd-062e9930fa95.jpg" width="940" height="446"&gt;&lt;/div&gt;</t>
  </si>
  <si>
    <t>4985009753514</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</si>
  <si>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2&lt;/span&gt;&lt;br&gt;サイズ：&lt;strong&gt;215/50R17 95W XL&lt;/strong&gt;&lt;br&gt;&lt;br&gt;※商品画像内のホイールは付属しておりません。&lt;/td&gt;
&lt;/tr&gt;
&lt;/tbody&gt;
&lt;/table&gt;
&lt;div&gt;&lt;img src="https://gdetail.image-qoo10.jp/344/613881147/2021/10/15bdef97-a53f-4016-b7bd-062e9930fa95.jpg" width="940" height="446"&gt;&lt;/div&gt;</t>
  </si>
  <si>
    <t>4985009753323</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</si>
  <si>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2&lt;/span&gt;&lt;br&gt;サイズ：&lt;strong&gt;195/65R15 95V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</si>
  <si>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2&lt;/span&gt;&lt;br&gt;サイズ：&lt;strong&gt;215/65R16 102V XL&lt;/strong&gt;&lt;br&gt;&lt;br&gt;※商品画像内のホイールは付属しておりません。&lt;/td&gt;
&lt;/tr&gt;
&lt;/tbody&gt;
&lt;/table&gt;
&lt;div&gt;&lt;img src="https://gdetail.image-qoo10.jp/344/613881147/2021/10/15bdef97-a53f-4016-b7bd-062e9930fa95.jpg" width="940" height="446"&gt;&lt;/div&gt;</t>
  </si>
  <si>
    <t>4985009753644</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</si>
  <si>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GRVII&lt;/span&gt;&lt;br&gt;サイズ：&lt;strong&gt;205/55R16 91V&lt;/strong&gt;&lt;br&gt;&lt;br&gt;※商品画像内のホイールは付属しておりません。&lt;/td&gt;
&lt;/tr&gt;
&lt;/tbody&gt;
&lt;/table&gt;
&lt;div&gt;&lt;img src="https://gdetail.image-qoo10.jp/344/613881147/2019/12/15a45fbe-e1bc-446a-9315-1be9a6047e2f.jpg" width="940" height="419"&gt;&lt;/div&gt;</t>
  </si>
  <si>
    <t>4961914455460</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</si>
  <si>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14pt;"&gt;&lt;strong&gt;フラッグシップモデル 超高性能サマータイヤ。&lt;/strong&gt;&lt;/span&gt;&lt;/td&gt;
&lt;td style="text-align: center;"&gt;ポテンザスポーツ&lt;br&gt;&lt;span style="font-size: 14pt;"&gt;POTENZA SPORT&lt;/span&gt;&lt;br&gt;サイズ：&lt;strong&gt;225/45R18 95Y XL&lt;/strong&gt;&lt;br&gt;&lt;br&gt;※商品画像内のホイールは付属しておりません。&lt;/td&gt;
&lt;/tr&gt;
&lt;/tbody&gt;
&lt;/table&gt;
&lt;div&gt;&lt;/div&gt;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</si>
  <si>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14pt;"&gt;&lt;strong&gt;フラッグシップモデル 超高性能サマータイヤ。&lt;/strong&gt;&lt;/span&gt;&lt;/td&gt;
&lt;td style="text-align: center;"&gt;ポテンザスポーツ&lt;br&gt;&lt;span style="font-size: 14pt;"&gt;POTENZA SPORT&lt;/span&gt;&lt;br&gt;サイズ：&lt;strong&gt;225/45R17 94Y XL&lt;/strong&gt;&lt;br&gt;&lt;br&gt;※商品画像内のホイールは付属しておりません。&lt;/td&gt;
&lt;/tr&gt;
&lt;/tbody&gt;
&lt;/table&gt;
&lt;div&gt;&lt;/div&gt;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</si>
  <si>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14pt;"&gt;&lt;strong&gt;フラッグシップモデル 超高性能サマータイヤ。&lt;/strong&gt;&lt;/span&gt;&lt;/td&gt;
&lt;td style="text-align: center;"&gt;ポテンザスポーツ&lt;br&gt;&lt;span style="font-size: 14pt;"&gt;POTENZA SPORT&lt;/span&gt;&lt;br&gt;サイズ：&lt;strong&gt;245/40R18 97Y XL&lt;/strong&gt;&lt;br&gt;&lt;br&gt;※商品画像内のホイールは付属しておりません。&lt;/td&gt;
&lt;/tr&gt;
&lt;/tbody&gt;
&lt;/table&gt;
&lt;div&gt;&lt;/div&gt;</t>
  </si>
  <si>
    <t>2051-11-10</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</si>
  <si>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LX100&lt;/span&gt;&lt;br&gt;サイズ：235/55R18 100V&lt;br&gt;&lt;br&gt;※商品画像内のホイールは付属しておりません。&lt;/td&gt;
&lt;/tr&gt;
&lt;/tbody&gt;
&lt;/table&gt;
&lt;div&gt;&lt;img src="https://gdetail.image-qoo10.jp/344/613881147/2021/11/18f07113-bb49-4338-8027-a541f51f54ea.jpg" style="display: block; margin-left: auto; margin-right: auto;"&gt;&lt;/div&gt;</t>
  </si>
  <si>
    <t>4961914968298</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</si>
  <si>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LX100&lt;/span&gt;&lt;br&gt;サイズ：225/65R17 102H&lt;br&gt;&lt;br&gt;※商品画像内のホイールは付属しておりません。&lt;/td&gt;
&lt;/tr&gt;
&lt;/tbody&gt;
&lt;/table&gt;
&lt;div&gt;&lt;img src="https://gdetail.image-qoo10.jp/344/613881147/2021/11/18f07113-bb49-4338-8027-a541f51f54ea.jpg" style="display: block; margin-left: auto; margin-right: auto;"&gt;&lt;/div&gt;</t>
  </si>
  <si>
    <t>4961914968205</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</si>
  <si>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DM-V3&lt;/span&gt;&lt;br&gt;サイズ：&lt;strong&gt;235/55R18 100T&lt;/strong&gt;&lt;br&gt;&lt;br&gt;※商品画像内のホイールは付属しておりません。&lt;br&gt;※海外産&lt;/td&gt;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</si>
  <si>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DM-V3&lt;/span&gt;&lt;br&gt;サイズ：&lt;strong&gt;225/60R17 99S&lt;/strong&gt;&lt;br&gt;&lt;br&gt;※商品画像内のホイールは付属しておりません。&lt;br&gt;※海外産&lt;/td&gt;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</si>
  <si>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VRX3&lt;/span&gt;&lt;br&gt;サイズ：&lt;strong&gt;175/70R14 84Q&lt;/strong&gt;&lt;br&gt;&lt;br&gt;※商品画像内のホイールは付属しておりません。&lt;/td&gt;
&lt;/tr&gt;
&lt;/tbody&gt;
&lt;/table&gt;
&lt;div&gt;&lt;img src="https://gdetail.image-qoo10.jp/344/613881147/2021/9/0562d402-fbd5-4b22-b55e-b912cac72a09.jpg" style="display: block; margin-left: auto; margin-right: auto;"&gt;&lt;/div&gt;</t>
  </si>
  <si>
    <t>4961914969745</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</si>
  <si>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VRX3&lt;/span&gt;&lt;br&gt;サイズ：&lt;strong&gt;165/60R15 77Q&lt;/strong&gt;&lt;br&gt;&lt;br&gt;※商品画像内のホイールは付属しておりません。&lt;/td&gt;
&lt;/tr&gt;
&lt;/tbody&gt;
&lt;/table&gt;
&lt;div&gt;&lt;img src="https://gdetail.image-qoo10.jp/344/613881147/2021/9/0562d402-fbd5-4b22-b55e-b912cac72a09.jpg" style="display: block; margin-left: auto; margin-right: auto;"&gt;&lt;/div&gt;</t>
  </si>
  <si>
    <t>4961914969615</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</si>
  <si>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2&lt;/span&gt;&lt;br&gt;サイズ：&lt;strong&gt;195/60R16 93H XL&lt;/strong&gt;&lt;br&gt;&lt;br&gt;※商品画像内のホイールは付属しておりません。&lt;/td&gt;
&lt;/tr&gt;
&lt;/tbody&gt;
&lt;/table&gt;
&lt;div&gt;&lt;img src="https://gdetail.image-qoo10.jp/344/613881147/2021/10/15bdef97-a53f-4016-b7bd-062e9930fa95.jpg" width="940" height="446"&gt;&lt;/div&gt;</t>
  </si>
  <si>
    <t>4985009753491</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</si>
  <si>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2&lt;/span&gt;&lt;br&gt;サイズ：&lt;strong&gt;215/60R17 100V XL&lt;/strong&gt;&lt;br&gt;&lt;br&gt;※商品画像内のホイールは付属しておりません。&lt;/td&gt;
&lt;/tr&gt;
&lt;/tbody&gt;
&lt;/table&gt;
&lt;div&gt;&lt;img src="https://gdetail.image-qoo10.jp/344/613881147/2021/10/15bdef97-a53f-4016-b7bd-062e9930fa95.jpg" width="940" height="446"&gt;&lt;/div&gt;</t>
  </si>
  <si>
    <t>4985009753538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</si>
  <si>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2&lt;/span&gt;&lt;br&gt;サイズ：&lt;strong&gt;225/55R16 99W XL&lt;/strong&gt;&lt;br&gt;&lt;br&gt;※商品画像内のホイールは付属しておりません。&lt;/td&gt;
&lt;/tr&gt;
&lt;/tbody&gt;
&lt;/table&gt;
&lt;div&gt;&lt;img src="https://gdetail.image-qoo10.jp/344/613881147/2021/10/15bdef97-a53f-4016-b7bd-062e9930fa95.jpg" width="940" height="446"&gt;&lt;/div&gt;</t>
  </si>
  <si>
    <t>4985009753408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</si>
  <si>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2&lt;/span&gt;&lt;br&gt;サイズ：&lt;strong&gt;225/60R17 99V&lt;/strong&gt;&lt;br&gt;&lt;br&gt;※商品画像内のホイールは付属しておりません。&lt;/td&gt;
&lt;/tr&gt;
&lt;/tbody&gt;
&lt;/table&gt;
&lt;div&gt;&lt;img src="https://gdetail.image-qoo10.jp/344/613881147/2021/10/15bdef97-a53f-4016-b7bd-062e9930fa95.jpg" width="940" height="446"&gt;&lt;/div&gt;</t>
  </si>
  <si>
    <t>4985009753545</t>
  </si>
  <si>
    <t>&lt;br&gt;※海外製
&lt;table align="center"&gt;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02&lt;/span&gt;&lt;br&gt;サイズ：&lt;strong&gt;215/60R16 95S&lt;/strong&gt;&lt;br&gt;&lt;br&gt;※商品画像内のホイールは付属しておりません。&lt;br&gt;※納入時にラベルが剥がれてしまっているため、ラベルなし商品となります。&lt;br&gt;※海外産&lt;/td&gt;
&lt;/tr&gt;
&lt;/tbody&gt;
&lt;/table&gt;
&lt;br&gt;
&lt;p&gt;&lt;img src="https://gdetail.image-qoo10.jp/344/613881147/2021/10/1a951da8-56f6-4cc9-8834-01b96c3594c8.jpg" style="display: block; margin-left: auto; margin-right: auto;"&gt;&lt;/p&gt;</t>
  </si>
  <si>
    <t>&lt;table align="center"&gt;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02&lt;/span&gt;&lt;br&gt;サイズ：&lt;strong&gt;195/65R15 91S&lt;/strong&gt;&lt;br&gt;&lt;br&gt;※商品画像内のホイールは付属しておりません。&lt;br&gt;※納入時にラベルが剥がれてしまっているため、ラベルなし商品となります。&lt;br&gt;※中国製&lt;/td&gt;
&lt;/tr&gt;
&lt;/tbody&gt;
&lt;/table&gt;
&lt;br&gt;
&lt;p&gt;&lt;img src="https://gdetail.image-qoo10.jp/344/613881147/2021/10/54a359e2-c52e-417a-ba16-95d4722f263d.jpg" style="display: block; margin-left: auto; margin-right: auto;"&gt;&lt;/p&gt;</t>
  </si>
  <si>
    <t>&lt;br&gt;※海外製
&lt;table align="center"&gt;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02&lt;/span&gt;&lt;br&gt;サイズ：&lt;strong&gt;185/60R15 84S&lt;/strong&gt;&lt;br&gt;&lt;br&gt;※商品画像内のホイールは付属しておりません。&lt;br&gt;※納入時にラベルが剥がれてしまっているため、ラベルなし商品となります。&lt;br&gt;※海外産&lt;/td&gt;
&lt;/tr&gt;
&lt;/tbody&gt;
&lt;/table&gt;
&lt;br&gt;
&lt;p&gt;&lt;img src="https://gdetail.image-qoo10.jp/344/613881147/2021/10/a9a990d0-3cd6-4ceb-babf-651737b6c950.jpg" style="display: block; margin-left: auto; margin-right: auto;"&gt;&lt;/p&gt;</t>
  </si>
  <si>
    <t>&lt;br&gt;※海外製
&lt;table align="center"&gt;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02&lt;/span&gt;&lt;br&gt;サイズ：&lt;strong&gt;205/60R16 92S&lt;/strong&gt;&lt;br&gt;&lt;br&gt;※商品画像内のホイールは付属しておりません。&lt;br&gt;※納入時にラベルが剥がれてしまっているため、ラベルなし商品となります。&lt;br&gt;※海外産&lt;/td&gt;
&lt;/tr&gt;
&lt;/tbody&gt;
&lt;/table&gt;
&lt;br&gt;
&lt;p&gt;&lt;img src="https://gdetail.image-qoo10.jp/344/613881147/2021/10/1c31a70a-16e3-42f9-bec5-2ae592c70631.jpg" style="display: block; margin-left: auto; margin-right: auto;"&gt;&lt;/p&gt;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</si>
  <si>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2&lt;/span&gt;&lt;br&gt;サイズ：&lt;strong&gt;195/55R16 91V XL&lt;/strong&gt;&lt;br&gt;&lt;br&gt;※商品画像内のホイールは付属しておりません。&lt;/td&gt;
&lt;/tr&gt;
&lt;/tbody&gt;
&lt;/table&gt;
&lt;div&gt;&lt;img src="https://gdetail.image-qoo10.jp/344/613881147/2021/10/15bdef97-a53f-4016-b7bd-062e9930fa95.jpg" width="940" height="446"&gt;&lt;/div&gt;</t>
  </si>
  <si>
    <t>4985009753378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</si>
  <si>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2&lt;/span&gt;&lt;br&gt;サイズ：&lt;strong&gt;185/60R15 88V XL&lt;/strong&gt;&lt;br&gt;&lt;br&gt;※商品画像内のホイールは付属しておりません。&lt;/td&gt;
&lt;/tr&gt;
&lt;/tbody&gt;
&lt;/table&gt;
&lt;div&gt;&lt;img src="https://gdetail.image-qoo10.jp/344/613881147/2021/10/15bdef97-a53f-4016-b7bd-062e9930fa95.jpg" width="940" height="446"&gt;&lt;/div&gt;</t>
  </si>
  <si>
    <t>4985009753460</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</si>
  <si>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2&lt;/span&gt;&lt;br&gt;サイズ：&lt;strong&gt;225/45R18 95Y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</si>
  <si>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2&lt;/span&gt;&lt;br&gt;サイズ：&lt;strong&gt;205/50R17 93W XL&lt;/strong&gt;&lt;br&gt;&lt;br&gt;※商品画像内のホイールは付属しておりません。&lt;/td&gt;
&lt;/tr&gt;
&lt;/tbody&gt;
&lt;/table&gt;
&lt;div&gt;&lt;img src="https://gdetail.image-qoo10.jp/344/613881147/2021/10/15bdef97-a53f-4016-b7bd-062e9930fa95.jpg" width="940" height="446"&gt;&lt;/div&gt;</t>
  </si>
  <si>
    <t>4985009753316</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</si>
  <si>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2&lt;/span&gt;&lt;br&gt;サイズ：&lt;strong&gt;205/60R16 96V XL&lt;/strong&gt;&lt;br&gt;&lt;br&gt;※商品画像内のホイールは付属しておりません。&lt;/td&gt;
&lt;/tr&gt;
&lt;/tbody&gt;
&lt;/table&gt;
&lt;div&gt;&lt;img src="https://gdetail.image-qoo10.jp/344/613881147/2021/10/15bdef97-a53f-4016-b7bd-062e9930fa95.jpg" width="940" height="446"&gt;&lt;/div&gt;</t>
  </si>
  <si>
    <t>4985009753507</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</si>
  <si>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2&lt;/span&gt;&lt;br&gt;サイズ：&lt;strong&gt;185/65R15 92V XL&lt;/strong&gt;&lt;br&gt;&lt;br&gt;※商品画像内のホイールは付属しておりません。&lt;/td&gt;
&lt;/tr&gt;
&lt;/tbody&gt;
&lt;/table&gt;
&lt;div&gt;&lt;img src="https://gdetail.image-qoo10.jp/344/613881147/2021/10/15bdef97-a53f-4016-b7bd-062e9930fa95.jpg" width="940" height="446"&gt;&lt;/div&gt;</t>
  </si>
  <si>
    <t>4985009753569</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</si>
  <si>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2&lt;/span&gt;&lt;br&gt;サイズ：&lt;strong&gt;175/65R15 88H XL&lt;/strong&gt;&lt;br&gt;&lt;br&gt;※商品画像内のホイールは付属しておりません。&lt;/td&gt;
&lt;/tr&gt;
&lt;/tbody&gt;
&lt;/table&gt;
&lt;div&gt;&lt;img src="https://gdetail.image-qoo10.jp/344/613881147/2021/10/15bdef97-a53f-4016-b7bd-062e9930fa95.jpg" width="940" height="446"&gt;&lt;/div&gt;</t>
  </si>
  <si>
    <t>4985009753552</t>
  </si>
  <si>
    <t>4985009687048</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</si>
  <si>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VRX3&lt;/span&gt;&lt;br&gt;サイズ：&lt;strong&gt;165/55R15 75Q&lt;/strong&gt;&lt;br&gt;&lt;br&gt;※商品画像内のホイールは付属しておりません。&lt;/td&gt;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</si>
  <si>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VRX3&lt;/span&gt;&lt;br&gt;サイズ：&lt;strong&gt;215/65R16 98Q&lt;/strong&gt;&lt;br&gt;&lt;br&gt;※商品画像内のホイールは付属しておりません。&lt;/td&gt;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</si>
  <si>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VRX3&lt;/span&gt;&lt;br&gt;サイズ：&lt;strong&gt;215/60R16 95Q&lt;/strong&gt;&lt;br&gt;&lt;br&gt;※商品画像内のホイールは付属しておりません。&lt;/td&gt;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</si>
  <si>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VRX3&lt;/span&gt;&lt;br&gt;サイズ：&lt;strong&gt;215/55R17 94Q&lt;/strong&gt;&lt;br&gt;&lt;br&gt;※商品画像内のホイールは付属しておりません。&lt;/td&gt;
&lt;/tr&gt;
&lt;/tbody&gt;
&lt;/table&gt;
&lt;br&gt;&lt;img src="https://gdetail.image-qoo10.jp/344/613881147/2021/9/0562d402-fbd5-4b22-b55e-b912cac72a09.jpg" width="940" height="964"&gt;</t>
  </si>
  <si>
    <t>4961914969318</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</si>
  <si>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VRX3&lt;/span&gt;&lt;br&gt;サイズ：&lt;strong&gt;175/65R14 82Q&lt;/strong&gt;&lt;br&gt;&lt;br&gt;※商品画像内のホイールは付属しておりません。&lt;/td&gt;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</si>
  <si>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VRX3&lt;/span&gt;&lt;br&gt;サイズ：&lt;strong&gt;165/70R14 81Q&lt;/strong&gt;&lt;br&gt;&lt;br&gt;※商品画像内のホイールは付属しておりません。&lt;/td&gt;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</si>
  <si>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VRX3&lt;/span&gt;&lt;br&gt;サイズ：&lt;strong&gt;185/70R14 88Q&lt;/strong&gt;&lt;br&gt;&lt;br&gt;※商品画像内のホイールは付属しておりません。&lt;/td&gt;
&lt;/tr&gt;
&lt;/tbody&gt;
&lt;/table&gt;
&lt;br&gt;&lt;img src="https://gdetail.image-qoo10.jp/344/613881147/2021/9/0562d402-fbd5-4b22-b55e-b912cac72a09.jpg" width="940" height="964"&gt;</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</si>
  <si>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VRX3&lt;/span&gt;&lt;br&gt;サイズ：&lt;strong&gt;165/65R15 81Q&lt;/strong&gt;&lt;br&gt;&lt;br&gt;※商品画像内のホイールは付属しておりません。&lt;/td&gt;
&lt;/tr&gt;
&lt;/tbody&gt;
&lt;/table&gt;
&lt;br&gt;&lt;img src="https://gdetail.image-qoo10.jp/344/613881147/2021/9/0562d402-fbd5-4b22-b55e-b912cac72a09.jpg" width="940" height="964"&gt;</t>
  </si>
  <si>
    <t>4961914969653</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</si>
  <si>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VRX3&lt;/span&gt;&lt;br&gt;サイズ：&lt;strong&gt;165/65R14 79Q&lt;/strong&gt;&lt;br&gt;&lt;br&gt;※商品画像内のホイールは付属しておりません。&lt;/td&gt;
&lt;/tr&gt;
&lt;/tbody&gt;
&lt;/table&gt;
&lt;br&gt;&lt;img src="https://gdetail.image-qoo10.jp/344/613881147/2021/9/0562d402-fbd5-4b22-b55e-b912cac72a09.jpg" width="940" height="964"&gt;</t>
  </si>
  <si>
    <t>4961914969721</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</si>
  <si>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VRX3&lt;/span&gt;&lt;br&gt;サイズ：&lt;strong&gt;185/65R15 88Q&lt;/strong&gt;&lt;br&gt;&lt;br&gt;※商品画像内のホイールは付属しておりません。&lt;/td&gt;
&lt;/tr&gt;
&lt;/tbody&gt;
&lt;/table&gt;
&lt;br&gt;&lt;img src="https://gdetail.image-qoo10.jp/344/613881147/2021/9/0562d402-fbd5-4b22-b55e-b912cac72a09.jpg" width="940" height="964"&gt;</t>
  </si>
  <si>
    <t>4961914969646</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</si>
  <si>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VRX3&lt;/span&gt;&lt;br&gt;サイズ：&lt;strong&gt;215/60R17 96Q&lt;/strong&gt;&lt;br&gt;&lt;br&gt;※商品画像内のホイールは付属しておりません。&lt;/td&gt;
&lt;/tr&gt;
&lt;/tbody&gt;
&lt;/table&gt;
&lt;br&gt;&lt;img src="https://gdetail.image-qoo10.jp/344/613881147/2021/9/0562d402-fbd5-4b22-b55e-b912cac72a09.jpg" width="940" height="964"&gt;</t>
  </si>
  <si>
    <t>4961914969349</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</si>
  <si>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VRX3&lt;/span&gt;&lt;br&gt;サイズ：&lt;strong&gt;175/65R15 84Q&lt;/strong&gt;&lt;br&gt;&lt;br&gt;※商品画像内のホイールは付属しておりません。&lt;/td&gt;
&lt;/tr&gt;
&lt;/tbody&gt;
&lt;/table&gt;
&lt;br&gt;&lt;img src="https://gdetail.image-qoo10.jp/344/613881147/2021/9/0562d402-fbd5-4b22-b55e-b912cac72a09.jpg" width="940" height="964"&gt;</t>
  </si>
  <si>
    <t>4961914968854</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</si>
  <si>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VRX3&lt;/span&gt;&lt;br&gt;サイズ：&lt;strong&gt;195/65R15 91Q&lt;/strong&gt;&lt;br&gt;&lt;br&gt;※商品画像内のホイールは付属しておりません。&lt;/td&gt;
&lt;/tr&gt;
&lt;/tbody&gt;
&lt;/table&gt;
&lt;br&gt;&lt;img src="https://gdetail.image-qoo10.jp/344/613881147/2021/9/0562d402-fbd5-4b22-b55e-b912cac72a09.jpg" width="940" height="964"&gt;</t>
  </si>
  <si>
    <t>4961914968847</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</si>
  <si>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VRX3&lt;/span&gt;&lt;br&gt;サイズ：&lt;strong&gt;185/60R15 84Q&lt;/strong&gt;&lt;br&gt;&lt;br&gt;※商品画像内のホイールは付属しておりません。&lt;/td&gt;
&lt;/tr&gt;
&lt;/tbody&gt;
&lt;/table&gt;
&lt;div&gt;&lt;img src="https://gdetail.image-qoo10.jp/344/613881147/2021/9/0562d402-fbd5-4b22-b55e-b912cac72a09.jpg"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</si>
  <si>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14pt;"&gt;&lt;strong&gt;フラッグシップモデル 超高性能サマータイヤ。&lt;/strong&gt;&lt;/span&gt;&lt;/td&gt;
&lt;td style="text-align: center;"&gt;ポテンザスポーツ&lt;br&gt;&lt;span style="font-size: 14pt;"&gt;POTENZA SPORT&lt;/span&gt;&lt;br&gt;サイズ：&lt;strong&gt;225/40R18 92Y XL&lt;/strong&gt;&lt;br&gt;&lt;br&gt;※商品画像内のホイールは付属しておりません。&lt;/td&gt;
&lt;/tr&gt;
&lt;/tbody&gt;
&lt;/table&gt;
&lt;div&gt;&lt;/div&gt;</t>
  </si>
  <si>
    <t>&lt;br id="tinymce" class="mce-content-body " contenteditable="true" spellcheck="false" data-id="gd_det_exp_new"&gt;
&lt;table align="center"&gt;
&lt;tbody&gt;
&lt;tr&gt;
&lt;td style="text-align: left;" width="350px"&gt;&lt;span style="font-size: 14pt;"&gt;ワンランク上の快適性。&lt;/span&gt;&lt;br&gt;&lt;br&gt;&lt;span style="font-size: 14pt;"&gt;&lt;strong&gt;軽自動車での静かな車内空間を演出&lt;/strong&gt;&lt;/span&gt;&lt;/td&gt;
&lt;td style="text-align: center;"&gt;レグノ ジーアール・レジェーラ&lt;br&gt;REGNO GR-Leggera&lt;br&gt;サイズ：&lt;strong&gt;165/55R14 72V&lt;/strong&gt;&lt;br&gt;&lt;br&gt;※商品画像内のホイールは付属しておりません。&lt;/td&gt;
&lt;/tr&gt;
&lt;/tbody&gt;
&lt;/table&gt;
&lt;div&gt;&lt;img src="https://gdetail.image-qoo10.jp/344/613881147/2019/7/d3fd559d-8d72-4fc3-bd3f-ff532977ce8a.jpg" style="display: block; margin-left: auto; margin-right: auto;"&gt;&lt;/div&gt;</t>
  </si>
  <si>
    <t>4961914455415</t>
  </si>
  <si>
    <t>&lt;br id="tinymce" class="mce-content-body " contenteditable="true" spellcheck="false" data-id="gd_det_exp_new"&gt;
&lt;table align="center"&gt;
&lt;tbody&gt;
&lt;tr&gt;
&lt;td style="text-align: left;" width="350px"&gt;&lt;span style="font-size: 14pt;"&gt;ワンランク上の快適性。&lt;/span&gt;&lt;br&gt;&lt;br&gt;&lt;span style="font-size: 14pt;"&gt;&lt;strong&gt;軽自動車での静かな車内空間を演出&lt;/strong&gt;&lt;/span&gt;&lt;/td&gt;
&lt;td style="text-align: center;"&gt;レグノ ジーアール・レジェーラ&lt;br&gt;REGNO GR-Leggera&lt;br&gt;サイズ：&lt;strong&gt;155/65R14 75H&lt;/strong&gt;&lt;br&gt;&lt;br&gt;※商品画像内のホイールは付属しておりません。&lt;/td&gt;
&lt;/tr&gt;
&lt;/tbody&gt;
&lt;/table&gt;
&lt;div&gt;&lt;img src="https://gdetail.image-qoo10.jp/344/613881147/2019/7/d3fd559d-8d72-4fc3-bd3f-ff532977ce8a.jpg" style="display: block; margin-left: auto; margin-right: auto;"&gt;&lt;/div&gt;</t>
  </si>
  <si>
    <t>4961914455408</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</si>
  <si>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CLIMATE+&lt;/span&gt;&lt;br&gt;サイズ：&lt;strong&gt;175/65R14 86H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</si>
  <si>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4985009755556</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</si>
  <si>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3&lt;/span&gt;&lt;br&gt;サイズ：&lt;strong&gt;215/55R16 93W&lt;/strong&gt;&lt;br&gt;&lt;br&gt;※商品画像内のホイールは付属しておりません。&lt;/td&gt;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</si>
  <si>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4985009642504</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</si>
  <si>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3&lt;/span&gt;&lt;br&gt;サイズ：&lt;strong&gt;215/45R16 90V XL AO&lt;/strong&gt;&lt;br&gt;&lt;br&gt;※商品画像内のホイールは付属しておりません。&lt;/td&gt;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</si>
  <si>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4985009642825</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</si>
  <si>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3&lt;/span&gt;&lt;br&gt;サイズ：&lt;strong&gt;205/50R16 87V&lt;/strong&gt;&lt;br&gt;&lt;br&gt;※商品画像内のホイールは付属しておりません。&lt;/td&gt;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</si>
  <si>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4985009686102</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</si>
  <si>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CLIMATE+&lt;/span&gt;&lt;br&gt;サイズ：&lt;strong&gt;165/70R14 85T XL&lt;/strong&gt;&lt;br&gt;&lt;br&gt;※商品画像内のホイールは付属しておりません。&lt;/td&gt;
&lt;/tr&gt;
&lt;/tbody&gt;
&lt;/table&gt;
&lt;div&gt;&lt;img src="https://gdetail.image-qoo10.jp/344/613881147/2019/8/e41fe93c-75ab-4ac9-84e0-2916e9d456bd.jpg" style="display: block; margin-left: auto; margin-right: auto;" width="940" height="380"&gt;&lt;/div&gt;</t>
  </si>
  <si>
    <t>4985009755549</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</si>
  <si>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CLIMATE+&lt;/span&gt;&lt;br&gt;サイズ：&lt;strong&gt;175/70R14 88T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</si>
  <si>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4985009755563</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</si>
  <si>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GRVII&lt;/span&gt;&lt;br&gt;サイズ：&lt;strong&gt;215/60R17 96H&lt;/strong&gt;&lt;br&gt;&lt;br&gt;※商品画像内のホイールは付属しておりません。&lt;/td&gt;
&lt;/tr&gt;
&lt;/tbody&gt;
&lt;/table&gt;
&lt;div&gt;&lt;img src="https://gdetail.image-qoo10.jp/344/613881147/2019/12/15a45fbe-e1bc-446a-9315-1be9a6047e2f.jpg" width="940" height="419"&gt;&lt;/div&gt;</t>
  </si>
  <si>
    <t>4961914452759</t>
  </si>
  <si>
    <t>4961914457631</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</si>
  <si>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S&lt;/span&gt;&lt;br&gt;サイズ：&lt;strong&gt;225/45R19 96Y XL&lt;/strong&gt;&lt;br&gt;&lt;br&gt;※商品画像内のホイールは付属しておりません。&lt;/td&gt;
&lt;/tr&gt;
&lt;/tbody&gt;
&lt;/table&gt;
&lt;br&gt;&lt;img src="https://gdetail.image-qoo10.jp/344/613881147/2019/3/2d9f19e5-7218-4e18-a6e4-8bbc7537ba7e.jpg" width="940" height="1016"&gt;</t>
  </si>
  <si>
    <t>4985009689035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</si>
  <si>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4&lt;/span&gt;&lt;br&gt;サイズ：&lt;strong&gt;235/60R16 100V&lt;/strong&gt;&lt;br&gt;&lt;br&gt;※商品画像内のホイールは付属しておりません。&lt;/td&gt;
&lt;/tr&gt;
&lt;/tbody&gt;
&lt;/table&gt;
&lt;br&gt; &lt;img src="https://gdetail.image-qoo10.jp/344/613881147/2018/10/eb5d4274-17b6-417a-986f-5b779f4451cf.jpg" width="940" height="1774"&gt;</t>
  </si>
  <si>
    <t>4985009700310</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</si>
  <si>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3&lt;/span&gt;&lt;br&gt;サイズ：&lt;strong&gt;205/45R16 87W XL&lt;/strong&gt;&lt;br&gt;&lt;br&gt;※商品画像内のホイールは付属しておりません。&lt;/td&gt;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</si>
  <si>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4985009642306</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</si>
  <si>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3&lt;/span&gt;&lt;br&gt;サイズ：&lt;strong&gt;195/45R16 84V XL&lt;/strong&gt;&lt;br&gt;&lt;br&gt;※商品画像内のホイールは付属しておりません。&lt;/td&gt;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</si>
  <si>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4985009642801</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</si>
  <si>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3&lt;/span&gt;&lt;br&gt;サイズ：195/50R15 86V XL&lt;br&gt;&lt;br&gt;※商品画像内のホイールは付属しておりません。&lt;/td&gt;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</si>
  <si>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4985009700990</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</si>
  <si>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GRVII&lt;/span&gt;&lt;br&gt;サイズ：&lt;strong&gt;215/55R17 94V&lt;/strong&gt;&lt;br&gt;&lt;br&gt;※商品画像内のホイールは付属しておりません。&lt;/td&gt;
&lt;/tr&gt;
&lt;/tbody&gt;
&lt;/table&gt;
&lt;div&gt;&lt;img src="https://gdetail.image-qoo10.jp/344/613881147/2019/12/15a45fbe-e1bc-446a-9315-1be9a6047e2f.jpg" width="940" height="419"&gt;&lt;/div&gt;</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</si>
  <si>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GRVII&lt;/span&gt;&lt;br&gt;サイズ：&lt;strong&gt;195/65R15 91H&lt;/strong&gt;&lt;br&gt;&lt;br&gt;※商品画像内のホイールは付属しておりません。&lt;/td&gt;
&lt;/tr&gt;
&lt;/tbody&gt;
&lt;/table&gt;
&lt;div&gt;&lt;img src="https://gdetail.image-qoo10.jp/344/613881147/2019/12/cc54f697-8998-46ae-ac53-398fc643aa5d.jpg" style="display: block; margin-left: auto; margin-right: auto;" width="940" height="419"&gt;&lt;/div&gt;</t>
  </si>
  <si>
    <t>4961914452704</t>
  </si>
  <si>
    <t>702740</t>
  </si>
  <si>
    <t>4985009687024</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</si>
  <si>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SUV&lt;/span&gt;&lt;br&gt;サイズ：&lt;strong&gt;225/55R18 98V&lt;/strong&gt;&lt;br&gt;&lt;br&gt;※商品画像内のホイールは付属しておりません。&lt;/td&gt;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</si>
  <si>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4&lt;/span&gt;&lt;br&gt;サイズ：&lt;strong&gt;185/55R16 87V XL&lt;/strong&gt;&lt;br&gt;&lt;br&gt;※商品画像内のホイールは付属しておりません。&lt;/td&gt;
&lt;/tr&gt;
&lt;/tbody&gt;
&lt;/table&gt;
&lt;div&gt;&lt;img src="https://gdetail.image-qoo10.jp/344/613881147/2020/11/65e6551f-452c-465a-945e-d8a8b3be86d6.jpg" style="display: block; margin-left: auto; margin-right: auto;"&gt;&lt;/div&gt;</t>
  </si>
  <si>
    <t>4985009751244</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</si>
  <si>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4&lt;/span&gt;&lt;br&gt;サイズ：&lt;strong&gt;195/50R16 88VXL&lt;/strong&gt;&lt;br&gt;&lt;br&gt;※商品画像内のホイールは付属しておりません。&lt;/td&gt;
&lt;/tr&gt;
&lt;/tbody&gt;
&lt;/table&gt;
&lt;div&gt;&lt;img src="https://gdetail.image-qoo10.jp/344/613881147/2020/2/2a443547-7770-4e0a-af92-18283dbc7a14.jpg" style="display: block; margin-left: auto; margin-right: auto;"&gt;&lt;/div&gt;</t>
  </si>
  <si>
    <t>4985009751220</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</si>
  <si>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4&lt;/span&gt;&lt;br&gt;サイズ：&lt;strong&gt;205/55R16 94V XL&lt;/strong&gt;&lt;br&gt;&lt;br&gt;※商品画像内のホイールは付属しておりません。&lt;/td&gt;
&lt;/tr&gt;
&lt;/tbody&gt;
&lt;/table&gt;
&lt;div&gt;&lt;img src="https://gdetail.image-qoo10.jp/344/613881147/2020/11/b87c3fa4-b980-4b83-b547-137f37862957.jpg" style="display: block; margin-left: auto; margin-right: auto;"&gt;&lt;/div&gt;</t>
  </si>
  <si>
    <t>4985009751282</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</si>
  <si>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4&lt;/span&gt;&lt;br&gt;サイズ：&lt;strong&gt;175/60R15 81H&lt;/strong&gt;&lt;br&gt;&lt;br&gt;※商品画像内のホイールは付属しておりません。&lt;/td&gt;
&lt;/tr&gt;
&lt;/tbody&gt;
&lt;/table&gt;
&lt;div&gt;&lt;img src="https://gdetail.image-qoo10.jp/344/613881147/2020/2/c9522303-cfb0-44ac-827a-e1263347288f.jpg" style="display: block; margin-left: auto; margin-right: auto;"&gt;&lt;/div&gt;</t>
  </si>
  <si>
    <t>4985009751213</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</si>
  <si>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4&lt;/span&gt;&lt;br&gt;サイズ：&lt;strong&gt;195/55R15 89V XL&lt;/strong&gt;&lt;br&gt;&lt;br&gt;※商品画像内のホイールは付属しておりません。&lt;/td&gt;
&lt;/tr&gt;
&lt;/tbody&gt;
&lt;/table&gt;
&lt;div&gt;&lt;img src="https://gdetail.image-qoo10.jp/344/613881147/2020/2/edeb3ced-138f-4e7a-9dee-bba36f67dfc1.jpg" style="display: block; margin-left: auto; margin-right: auto;"&gt;&lt;/div&gt;</t>
  </si>
  <si>
    <t>4985009751251</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</si>
  <si>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4&lt;/span&gt;&lt;br&gt;サイズ：&lt;strong&gt;205/65R15 99H XL&lt;/strong&gt;&lt;br&gt;&lt;br&gt;※商品画像内のホイールは付属しておりません。&lt;/td&gt;
&lt;/tr&gt;
&lt;/tbody&gt;
&lt;/table&gt;
&lt;div&gt;&lt;img src="https://gdetail.image-qoo10.jp/344/613881147/2020/2/7c2b6100-9a0c-46a2-9663-d695e34eb284.jpg" style="display: block; margin-left: auto; margin-right: auto;"&gt;&lt;/div&gt;</t>
  </si>
  <si>
    <t>4985009751145</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</si>
  <si>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4&lt;/span&gt;&lt;br&gt;サイズ：&lt;strong&gt;165/55R15 75V&lt;/strong&gt;&lt;br&gt;&lt;br&gt;※商品画像内のホイールは付属しておりません。&lt;/td&gt;
&lt;/tr&gt;
&lt;/tbody&gt;
&lt;/table&gt;
&lt;div&gt;&lt;img src="https://gdetail.image-qoo10.jp/344/613881147/2020/11/d4dda976-8b42-4876-954e-22af43a9833c.jpg" style="display: block; margin-left: auto; margin-right: auto;"&gt;&lt;/div&gt;</t>
  </si>
  <si>
    <t>4985009751268</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</si>
  <si>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4&lt;/span&gt;&lt;br&gt;サイズ：&lt;strong&gt;185/65R15 92H XL&lt;/strong&gt;&lt;br&gt;&lt;br&gt;※商品画像内のホイールは付属しておりません。&lt;/td&gt;
&lt;/tr&gt;
&lt;/tbody&gt;
&lt;/table&gt;
&lt;div&gt;&lt;img src="https://gdetail.image-qoo10.jp/344/613881147/2020/11/d13ca203-3504-419f-909e-470e86a323c2.jpg" style="display: block; margin-left: auto; margin-right: auto;"&gt;&lt;/div&gt;</t>
  </si>
  <si>
    <t>4985009751299</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</si>
  <si>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4&lt;/span&gt;&lt;br&gt;サイズ：&lt;strong&gt;175/65R15 88H XL&lt;/strong&gt;&lt;br&gt;&lt;br&gt;※商品画像内のホイールは付属しておりません。&lt;/td&gt;
&lt;/tr&gt;
&lt;/tbody&gt;
&lt;/table&gt;
&lt;div&gt;&lt;img src="https://gdetail.image-qoo10.jp/344/613881147/2020/11/b957759f-f702-4f9e-a44b-bfa9a684a826.jpg" style="display: block; margin-left: auto; margin-right: auto;"&gt;&lt;/div&gt;</t>
  </si>
  <si>
    <t>4985009751169</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</si>
  <si>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4&lt;/span&gt;&lt;br&gt;サイズ：&lt;strong&gt;195/65R15 95H XL&lt;/strong&gt;&lt;br&gt;&lt;br&gt;※商品画像内のホイールは付属しておりません。&lt;/td&gt;
&lt;/tr&gt;
&lt;/tbody&gt;
&lt;/table&gt;
&lt;div&gt;&lt;img src="https://gdetail.image-qoo10.jp/344/613881147/2020/11/80b58430-d5c1-4b52-b0f3-05d0cda16bda.jpg" style="display: block; margin-left: auto; margin-right: auto;"&gt;&lt;/div&gt;</t>
  </si>
  <si>
    <t>4985009751312</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</si>
  <si>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4&lt;/span&gt;&lt;br&gt;サイズ：&lt;strong&gt;185/65R14 90H XL&lt;/strong&gt;&lt;br&gt;&lt;br&gt;※商品画像内のホイールは付属しておりません。&lt;/td&gt;
&lt;/tr&gt;
&lt;/tbody&gt;
&lt;/table&gt;
&lt;div&gt;&lt;img src="https://gdetail.image-qoo10.jp/344/613881147/2020/2/0184d367-5143-4356-9b91-5abe3748f3e1.jpg"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</si>
  <si>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4&lt;/span&gt;&lt;br&gt;サイズ：&lt;strong&gt;165/55R14 72V&lt;/strong&gt;&lt;br&gt;&lt;br&gt;※商品画像内のホイールは付属しておりません。&lt;/td&gt;
&lt;/tr&gt;
&lt;/tbody&gt;
&lt;/table&gt;
&lt;div&gt;&lt;img src="https://gdetail.image-qoo10.jp/344/613881147/2020/2/41eb9566-067c-46e1-9af2-122639a4e052.jpg"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</si>
  <si>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4&lt;/span&gt;&lt;br&gt;サイズ：&lt;strong&gt;175/65R14 86H XL&lt;/strong&gt;&lt;br&gt;&lt;br&gt;※商品画像内のホイールは付属しておりません。&lt;/td&gt;
&lt;/tr&gt;
&lt;/tbody&gt;
&lt;/table&gt;
&lt;div&gt;&lt;img src="https://gdetail.image-qoo10.jp/344/613881147/2020/2/a6b64fe6-1dc9-4922-885a-e9e526bd6731.jpg" style="display: block; margin-left: auto; margin-right: auto;"&gt;&lt;/div&gt;</t>
  </si>
  <si>
    <t>4985009751206</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</si>
  <si>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4&lt;/span&gt;&lt;br&gt;サイズ：&lt;strong&gt;165/65R14 83H XL&lt;/strong&gt;&lt;br&gt;&lt;br&gt;※商品画像内のホイールは付属しておりません。&lt;/td&gt;
&lt;/tr&gt;
&lt;/tbody&gt;
&lt;/table&gt;
&lt;div&gt;&lt;img src="https://gdetail.image-qoo10.jp/344/613881147/2020/11/cae01b95-c6b9-447a-a6b2-eba9cdcb1416.jpg" style="display: block; margin-left: auto; margin-right: auto;"&gt;&lt;/div&gt;</t>
  </si>
  <si>
    <t>4985009751343</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</si>
  <si>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4&lt;/span&gt;&lt;br&gt;サイズ：&lt;strong&gt;155/65R14 79H XL&lt;/strong&gt;&lt;br&gt;&lt;br&gt;※商品画像内のホイールは付属しておりません。&lt;/td&gt;
&lt;/tr&gt;
&lt;/tbody&gt;
&lt;/table&gt;
&lt;div&gt;&lt;img src="https://gdetail.image-qoo10.jp/344/613881147/2020/2/a6135a58-1b2e-44eb-a525-d96d480d3159.jpg"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</si>
  <si>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4&lt;/span&gt;&lt;br&gt;サイズ：&lt;strong&gt;185/70R14 92H XL&lt;/strong&gt;&lt;br&gt;&lt;br&gt;※商品画像内のホイールは付属しておりません。&lt;/td&gt;
&lt;/tr&gt;
&lt;/tbody&gt;
&lt;/table&gt;
&lt;div&gt;&lt;img src="https://gdetail.image-qoo10.jp/344/613881147/2020/2/d9dd5913-a630-445e-bdc7-ebe1c0c5dad5.jpg" style="display: block; margin-left: auto; margin-right: auto;"&gt;&lt;/div&gt;</t>
  </si>
  <si>
    <t>4985009751329</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</si>
  <si>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4&lt;/span&gt;&lt;br&gt;サイズ：&lt;strong&gt;155/65R13 73S&lt;/strong&gt;&lt;br&gt;&lt;br&gt;※商品画像内のホイールは付属しておりません。&lt;/td&gt;
&lt;/tr&gt;
&lt;/tbody&gt;
&lt;/table&gt;
&lt;div&gt;&lt;img src="https://gdetail.image-qoo10.jp/344/613881147/2020/2/a03b3a35-f319-43cf-bfe3-f060922495f7.jpg" style="display: block; margin-left: auto; margin-right: auto;"&gt;&lt;/div&gt;</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</si>
  <si>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4&lt;/span&gt;&lt;br&gt;サイズ：&lt;strong&gt;165/70R14 85T XL&lt;/strong&gt;&lt;br&gt;&lt;br&gt;※商品画像内のホイールは付属しておりません。&lt;/td&gt;
&lt;/tr&gt;
&lt;/tbody&gt;
&lt;/table&gt;
&lt;div&gt;&lt;img src="https://gdetail.image-qoo10.jp/344/613881147/2020/11/1ff7dafa-fd89-4356-8574-a9cb905cbfc0.jpg" style="display: block; margin-left: auto; margin-right: auto;"&gt;&lt;/div&gt;</t>
  </si>
  <si>
    <t>4985009751138</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</si>
  <si>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14pt;"&gt;&lt;strong&gt;雨の日の安心感と快適性を両立した&lt;br&gt;低燃費タイヤ&lt;/strong&gt;&lt;/span&gt;&lt;/td&gt;
&lt;td style="text-align: center;"&gt;エナジーセイバー フォー&lt;br&gt;&lt;span style="font-size: 14pt;"&gt;ENERGY SAVER 4&lt;/span&gt;&lt;br&gt;サイズ：&lt;strong&gt;175/70R14 88T XL&lt;/strong&gt;&lt;br&gt;&lt;br&gt;※商品画像内のホイールは付属しておりません。&lt;/td&gt;
&lt;/tr&gt;
&lt;/tbody&gt;
&lt;/table&gt;
&lt;div&gt;&lt;img src="https://gdetail.image-qoo10.jp/344/613881147/2020/11/15bd43ef-6ec6-49bc-9b48-5b834dc7e885.jpg" style="display: block; margin-left: auto; margin-right: auto;"&gt;&lt;/div&gt;</t>
  </si>
  <si>
    <t>4985009751176</t>
  </si>
  <si>
    <t>&lt;br id="tinymce" class="mce-content-body " contenteditable="true" spellcheck="false" data-id="gd_det_exp_new"&gt;
&lt;table align="center"&gt;
&lt;tbody&gt;
&lt;tr&gt;
&lt;td style="text-align: left;" width="350px"&gt;&lt;span style="font-size: 14pt;"&gt;ステーションワゴン、&lt;br&gt;ハッチバック/ハイブリッド、&lt;br&gt;セダン、ミニバン、軽自動車&lt;/span&gt;&lt;br&gt;&lt;br&gt;&lt;span style="font-size: 14pt;"&gt;&lt;strong&gt;雨の日の安心感と快適性を両立した&lt;br&gt;低燃費タイヤ&lt;/strong&gt;&lt;/span&gt;&lt;/td&gt;
&lt;td style="text-align: center;"&gt;エナジーセイバー 4&lt;br&gt;&lt;span style="font-size: 14pt;"&gt;ENERGY SAVER 4&lt;/span&gt;&lt;br&gt;サイズ：&lt;strong&gt;145/80R13 79S XL&lt;/strong&gt;&lt;br&gt;&lt;br&gt;※商品画像内のホイールは付属しておりません。&lt;/td&gt;
&lt;/tr&gt;
&lt;/tbody&gt;
&lt;/table&gt;
&lt;br&gt;
&lt;div&gt;&lt;img src="https://gdetail.image-qoo10.jp/344/613881147/2020/2/a4cb7892-d340-4df1-9488-0cc3d130818a.jpg" style="display: block; margin-left: auto; margin-right: auto;"&gt;&lt;/div&gt;</t>
  </si>
  <si>
    <t>&lt;br id="tinymce&amp;quot;" class="mce-content-body " contenteditable="true" spellcheck="false" data-id="gd_det_exp_new"&gt;
&lt;table align="center"&gt;
&lt;tbody&gt;
&lt;tr&gt;
&lt;td style="text-align: left;" width="350px"&gt;&lt;span style="font-size: 14pt;"&gt;偏摩耗を抑制し高い安定感を獲得&lt;/span&gt;&lt;br&gt;&lt;br&gt;&lt;span style="font-size: 14pt;"&gt;&lt;strong&gt;優れた快適性と耐久性をもたらす、&lt;br&gt;オンロードSUVタイヤ。&lt;/strong&gt;&lt;/span&gt;&lt;/td&gt;
&lt;td style="text-align: center;"&gt;ラティチュード ツアー&lt;br&gt;&lt;span style="font-size: 14pt;"&gt;LATITUDE TOUR&lt;/span&gt;&lt;br&gt;サイズ：&lt;strong&gt;265/65R17 112S&lt;/strong&gt;&lt;br&gt;&lt;br&gt;※商品画像内のホイールは付属しておりません。&lt;/td&gt;
&lt;/tr&gt;
&lt;/tbody&gt;
&lt;/table&gt;
&lt;div&gt;&lt;img src="https://gdetail.image-qoo10.jp/344/613881147/2020/1/04ac5036-3bad-4628-ba12-6852333a2bbe.jpg" style="display: block; margin-left: auto; margin-right: auto;"&gt;&lt;/div&gt;</t>
  </si>
  <si>
    <t>4985009729090</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</si>
  <si>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
&lt;td style="text-align: center;"&gt;エナジーセイバー プラス&lt;br&gt;&lt;span style="font-size: 14pt;"&gt;ENERGY SAVER +&lt;/span&gt;&lt;br&gt;サイズ：&lt;strong&gt;185/55R15 82H&lt;/strong&gt;&lt;br&gt;&lt;br&gt;※商品画像内のホイールは付属しておりません。&lt;/td&gt;
&lt;/tr&gt;
&lt;/tbody&gt;
&lt;/table&gt;
&lt;br&gt;&lt;img src="https://gdetail.image-qoo10.jp/344/613881147/2019/2/c26b6e7a-9fb0-41df-a5d9-dd1aa07c34c3.jpg" width="940" height="790"&gt;</t>
  </si>
  <si>
    <t>702160</t>
  </si>
  <si>
    <t>4985009645406</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</si>
  <si>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GRVII&lt;/span&gt;&lt;br&gt;サイズ：&lt;strong&gt;205/60R16 92H&lt;/strong&gt;&lt;br&gt;&lt;br&gt;※商品画像内のホイールは付属しておりません。&lt;/td&gt;
&lt;/tr&gt;
&lt;/tbody&gt;
&lt;/table&gt;
&lt;div&gt;&lt;img src="https://gdetail.image-qoo10.jp/344/613881147/2019/12/71274e8c-e8ac-4d6b-bf07-0a4223751f3c.jpg" width="940" height="419" style="display: block; margin-left: auto; margin-right: auto;"&gt;&lt;/div&gt;</t>
  </si>
  <si>
    <t>4961914452728</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</si>
  <si>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GRVII&lt;/span&gt;&lt;br&gt;サイズ：&lt;strong&gt;215/60R16 95H&lt;/strong&gt;&lt;br&gt;&lt;br&gt;※商品画像内のホイールは付属しておりません。&lt;/td&gt;
&lt;/tr&gt;
&lt;/tbody&gt;
&lt;/table&gt;
&lt;div&gt;&lt;img src="https://gdetail.image-qoo10.jp/344/613881147/2019/12/6acb9c31-4354-4156-a182-56be3deebccf.jpg" width="940" height="419" style="display: block; margin-left: auto; margin-right: auto;"&gt;&lt;/div&gt;</t>
  </si>
  <si>
    <t>4961914452735</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</si>
  <si>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GRVII&lt;/span&gt;&lt;br&gt;サイズ：&lt;strong&gt;195/60R16 89H&lt;/strong&gt;&lt;br&gt;&lt;br&gt;※商品画像内のホイールは付属しておりません。&lt;/td&gt;
&lt;/tr&gt;
&lt;/tbody&gt;
&lt;/table&gt;
&lt;div&gt;&lt;img src="https://gdetail.image-qoo10.jp/344/613881147/2019/12/15a45fbe-e1bc-446a-9315-1be9a6047e2f.jpg" width="940" height="419"&gt;&lt;/div&gt;</t>
  </si>
  <si>
    <t>4961914452711</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</si>
  <si>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S&lt;/span&gt;&lt;br&gt;サイズ：&lt;strong&gt;245/40R19 98Y XL&lt;/strong&gt;&lt;br&gt;&lt;br&gt;※商品画像内のホイールは付属しておりません。&lt;/td&gt;
&lt;/tr&gt;
&lt;/tbody&gt;
&lt;/table&gt;
&lt;br&gt;&lt;img src="https://gdetail.image-qoo10.jp/344/613881147/2019/3/2d9f19e5-7218-4e18-a6e4-8bbc7537ba7e.jpg" width="940" height="1016"&gt;</t>
  </si>
  <si>
    <t>4985009689301</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</si>
  <si>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3&lt;/span&gt;&lt;br&gt;サイズ：195/55R15 89V XL DT&lt;br&gt;&lt;br&gt;※商品画像内のホイールは付属しておりません。&lt;/td&gt;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</si>
  <si>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4&lt;/span&gt;&lt;br&gt;サイズ：&lt;strong&gt;195/65R15 91V&lt;/strong&gt;&lt;br&gt;&lt;br&gt;※商品画像内のホイールは付属しておりません。&lt;/td&gt;
&lt;/tr&gt;
&lt;/tbody&gt;
&lt;/table&gt;
&lt;br&gt; &lt;img src="https://gdetail.image-qoo10.jp/344/613881147/2018/10/eb5d4274-17b6-417a-986f-5b779f4451cf.jpg" width="940" height="1774"&gt;</t>
  </si>
  <si>
    <t>&lt;table align="center"&gt;
&lt;tbody&gt;
&lt;tr&gt;
&lt;td style="text-align: left;" width="350px"&gt;&lt;span style="font-size: 14pt;"&gt;バン、ライトトラック、キャンピング&lt;/span&gt;&lt;br&gt;&lt;br&gt;&lt;span style="font-size: 14pt;"&gt;&lt;strong&gt;乗用車並みの氷雪性能と&lt;br&gt;商用車の耐久性をあわせ持つ、&lt;br&gt;日本のための商用スタッドレスタイヤ。&lt;/strong&gt;&lt;/span&gt;&lt;/td&gt;
&lt;td style="text-align: center;"&gt;アジリス エックスアイス&lt;br&gt;&lt;span style="font-size: 14pt;"&gt;AGILIS X-ICE&lt;/span&gt;&lt;br&gt;サイズ：&lt;strong&gt;195/80R15 107/105R&lt;/strong&gt;&lt;br&gt;&lt;br&gt;※商品画像内のホイールは付属しておりません。&lt;/td&gt;
&lt;/tr&gt;
&lt;/tbody&gt;
&lt;/table&gt;
&lt;br&gt;
&lt;p&gt;&lt;img src="https://gdetail.image-qoo10.jp/344/613881147/2019/10/eb51ab96-ec5f-41c0-8a3d-80e45561d4ab.jpg" width="940" height="418" style="display: block; margin-left: auto; margin-right: auto;"&gt;&lt;/p&gt;</t>
  </si>
  <si>
    <t>707020</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</si>
  <si>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S&lt;/span&gt;&lt;br&gt;サイズ：&lt;strong&gt;235/35R19 91Y XL&lt;/strong&gt;&lt;br&gt;&lt;br&gt;※商品画像内のホイールは付属しておりません。&lt;/td&gt;
&lt;/tr&gt;
&lt;/tbody&gt;
&lt;/table&gt;
&lt;br&gt;&lt;img src="https://gdetail.image-qoo10.jp/344/613881147/2019/3/2d9f19e5-7218-4e18-a6e4-8bbc7537ba7e.jpg" width="940" height="1016"&gt;</t>
  </si>
  <si>
    <t>4985009689042</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</si>
  <si>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4&lt;/span&gt;&lt;br&gt;サイズ：&lt;strong&gt;235/50R17 96W&lt;/strong&gt;&lt;br&gt;&lt;br&gt;※商品画像内のホイールは付属しておりません。&lt;/td&gt;
&lt;/tr&gt;
&lt;/tbody&gt;
&lt;/table&gt;
&lt;br&gt; &lt;img src="https://gdetail.image-qoo10.jp/344/613881147/2018/10/eb5d4274-17b6-417a-986f-5b779f4451cf.jpg" width="940" height="1774"&gt;</t>
  </si>
  <si>
    <t>4985009700167</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</si>
  <si>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4&lt;/span&gt;&lt;br&gt;サイズ：&lt;strong&gt;235/50R18 101Y XL&lt;/strong&gt;&lt;br&gt;&lt;br&gt;※商品画像内のホイールは付属しておりません。&lt;/td&gt;
&lt;/tr&gt;
&lt;/tbody&gt;
&lt;/table&gt;
&lt;br&gt; &lt;img src="https://gdetail.image-qoo10.jp/344/613881147/2018/10/eb5d4274-17b6-417a-986f-5b779f4451cf.jpg" width="940" height="1774"&gt;</t>
  </si>
  <si>
    <t>4985009700068</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</si>
  <si>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4&lt;/span&gt;&lt;br&gt;サイズ：&lt;strong&gt;255/45R18 99Y&lt;/strong&gt;&lt;br&gt;&lt;br&gt;※商品画像内のホイールは付属しておりません。&lt;/td&gt;
&lt;/tr&gt;
&lt;/tbody&gt;
&lt;/table&gt;
&lt;br&gt; &lt;img src="https://gdetail.image-qoo10.jp/344/613881147/2018/10/eb5d4274-17b6-417a-986f-5b779f4451cf.jpg" width="940" height="1774"&gt;</t>
  </si>
  <si>
    <t>4985009700044</t>
  </si>
  <si>
    <t>&lt;br id="tinymce" class="mce-content-body " contenteditable="true" spellcheck="false" data-id="gd_det_exp_new"&gt;
&lt;table align="center"&gt;
&lt;tbody&gt;
&lt;tr&gt;
&lt;td style="text-align: left;" width="350px"&gt;&lt;span style="font-size: 14pt;"&gt;ワンランク上の快適性。&lt;/span&gt;&lt;br&gt;&lt;br&gt;&lt;span style="font-size: 14pt;"&gt;&lt;strong&gt;軽自動車での静かな車内空間を演出&lt;/strong&gt;&lt;/span&gt;&lt;/td&gt;
&lt;td style="text-align: center;"&gt;レグノ ジーアール・レジェーラ&lt;br&gt;REGNO GR-Leggera&lt;br&gt;サイズ：&lt;strong&gt;165/55R15 75V&lt;/strong&gt;&lt;br&gt;&lt;br&gt;※商品画像内のホイールは付属しておりません。&lt;/td&gt;
&lt;/tr&gt;
&lt;/tbody&gt;
&lt;/table&gt;
&lt;div&gt;&lt;img src="https://gdetail.image-qoo10.jp/344/613881147/2019/7/d3fd559d-8d72-4fc3-bd3f-ff532977ce8a.jpg" style="display: block; margin-left: auto; margin-right: auto;"&gt;&lt;/div&gt;</t>
  </si>
  <si>
    <t>4961914455422</t>
  </si>
  <si>
    <t>4985009700525</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</si>
  <si>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S&lt;/span&gt;&lt;br&gt;サイズ：&lt;strong&gt;255/35R19 96Y XL&lt;/strong&gt;&lt;br&gt;&lt;br&gt;※商品画像内のホイールは付属しておりません。&lt;/td&gt;
&lt;/tr&gt;
&lt;/tbody&gt;
&lt;/table&gt;
&lt;br&gt;&lt;img src="https://gdetail.image-qoo10.jp/344/613881147/2019/3/2d9f19e5-7218-4e18-a6e4-8bbc7537ba7e.jpg" width="940" height="1016"&gt;</t>
  </si>
  <si>
    <t>4985009689080</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</si>
  <si>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S&lt;/span&gt;&lt;br&gt;サイズ：&lt;strong&gt;235/40R19 96Y XL&lt;/strong&gt;&lt;br&gt;&lt;br&gt;※商品画像内のホイールは付属しておりません。&lt;/td&gt;
&lt;/tr&gt;
&lt;/tbody&gt;
&lt;/table&gt;
&lt;br&gt;&lt;img src="https://gdetail.image-qoo10.jp/344/613881147/2019/3/2d9f19e5-7218-4e18-a6e4-8bbc7537ba7e.jpg" width="940" height="1016"&gt;</t>
  </si>
  <si>
    <t>4985009689059</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</si>
  <si>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4&lt;/span&gt;&lt;br&gt;サイズ：&lt;strong&gt;215/50R17 95Y XL&lt;/strong&gt;&lt;br&gt;&lt;br&gt;※商品画像内のホイールは付属しておりません。&lt;/td&gt;
&lt;/tr&gt;
&lt;/tbody&gt;
&lt;/table&gt;
&lt;br&gt; &lt;img src="https://gdetail.image-qoo10.jp/344/613881147/2018/9/9fa5897f-f9fc-4bc0-9972-5cbbe83a3933.jpg" width="940" height="1578"&gt;</t>
  </si>
  <si>
    <t>4985009687215</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</si>
  <si>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S&lt;/span&gt;&lt;br&gt;サイズ：&lt;strong&gt;245/35R19 93Y XL&lt;/strong&gt;&lt;br&gt;&lt;br&gt;※商品画像内のホイールは付属しておりません。&lt;/td&gt;
&lt;/tr&gt;
&lt;/tbody&gt;
&lt;/table&gt;
&lt;br&gt;&lt;img src="https://gdetail.image-qoo10.jp/344/613881147/2019/3/2d9f19e5-7218-4e18-a6e4-8bbc7537ba7e.jpg" width="940" height="1016"&gt;</t>
  </si>
  <si>
    <t>4985009689066</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</si>
  <si>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S&lt;/span&gt;&lt;br&gt;サイズ：&lt;strong&gt;225/40R19 93Y XL&lt;/strong&gt;&lt;br&gt;&lt;br&gt;※商品画像内のホイールは付属しておりません。&lt;/td&gt;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</si>
  <si>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4&lt;/span&gt;&lt;br&gt;サイズ：&lt;strong&gt;205/50R17 93Y XL&lt;/strong&gt;&lt;br&gt;&lt;br&gt;※商品画像内のホイールは付属しておりません。&lt;/td&gt;
&lt;/tr&gt;
&lt;/tbody&gt;
&lt;/table&gt;
&lt;br&gt; &lt;img src="https://gdetail.image-qoo10.jp/344/613881147/2018/9/9fa5897f-f9fc-4bc0-9972-5cbbe83a3933.jpg" width="940" height="1578"&gt;</t>
  </si>
  <si>
    <t>4985009687192</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</si>
  <si>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4&lt;/span&gt;&lt;br&gt;サイズ：&lt;strong&gt;235/45R17 97Y XL&lt;/strong&gt;&lt;br&gt;&lt;br&gt;※商品画像内のホイールは付属しておりません。&lt;/td&gt;
&lt;/tr&gt;
&lt;/tbody&gt;
&lt;/table&gt;
&lt;br&gt; &lt;img src="https://gdetail.image-qoo10.jp/344/613881147/2018/9/9fa5897f-f9fc-4bc0-9972-5cbbe83a3933.jpg" width="940" height="1578"&gt;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</si>
  <si>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4&lt;/span&gt;&lt;br&gt;サイズ：&lt;strong&gt;205/55R16 94Y XL&lt;/strong&gt;&lt;br&gt;&lt;br&gt;※商品画像内のホイールは付属しておりません。&lt;/td&gt;
&lt;/tr&gt;
&lt;/tbody&gt;
&lt;/table&gt;
&lt;br&gt; &lt;img src="https://gdetail.image-qoo10.jp/344/613881147/2018/9/9fa5897f-f9fc-4bc0-9972-5cbbe83a3933.jpg" width="940" height="1578"&gt;</t>
  </si>
  <si>
    <t>4985009687185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</si>
  <si>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4&lt;/span&gt;&lt;br&gt;サイズ：&lt;strong&gt;205/60R16 96W XL&lt;/strong&gt;&lt;br&gt;&lt;br&gt;※商品画像内のホイールは付属しておりません。&lt;/td&gt;
&lt;/tr&gt;
&lt;/tbody&gt;
&lt;/table&gt;
&lt;br&gt; &lt;img src="https://gdetail.image-qoo10.jp/344/613881147/2018/10/eb5d4274-17b6-417a-986f-5b779f4451cf.jpg" width="940" height="1774"&gt;</t>
  </si>
  <si>
    <t>4985009700273</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</si>
  <si>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4&lt;/span&gt;&lt;br&gt;サイズ：&lt;strong&gt;215/60R16 99V XL&lt;/strong&gt;&lt;br&gt;&lt;br&gt;※商品画像内のホイールは付属しておりません。&lt;/td&gt;
&lt;/tr&gt;
&lt;/tbody&gt;
&lt;/table&gt;
&lt;br&gt; &lt;img src="https://gdetail.image-qoo10.jp/344/613881147/2018/10/eb5d4274-17b6-417a-986f-5b779f4451cf.jpg" width="940" height="1774"&gt;</t>
  </si>
  <si>
    <t>4985009700280</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</si>
  <si>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4&lt;/span&gt;&lt;br&gt;サイズ：&lt;strong&gt;215/45R17 91Y XL&lt;/strong&gt;&lt;br&gt;&lt;br&gt;※商品画像内のホイールは付属しておりません。&lt;br&gt;&lt;br&gt;&lt;/td&gt;
&lt;/tr&gt;
&lt;/tbody&gt;
&lt;/table&gt;
&lt;br&gt; &lt;img src="https://gdetail.image-qoo10.jp/344/613881147/2018/9/9fa5897f-f9fc-4bc0-9972-5cbbe83a3933.jpg" width="940" height="1578"&gt;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</si>
  <si>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4&lt;/span&gt;&lt;br&gt;サイズ：&lt;strong&gt;215/45R18 93W XL&lt;/strong&gt;&lt;br&gt;&lt;br&gt;※商品画像内のホイールは付属しておりません。&lt;/td&gt;
&lt;/tr&gt;
&lt;/tbody&gt;
&lt;/table&gt;
&lt;br&gt; &lt;img src="https://gdetail.image-qoo10.jp/344/613881147/2018/10/eb5d4274-17b6-417a-986f-5b779f4451cf.jpg" width="940" height="1774"&gt;</t>
  </si>
  <si>
    <t>4985009700020</t>
  </si>
  <si>
    <t>05602898</t>
  </si>
  <si>
    <t>GY 235/40R18 95WXL EAGLE LS EXE特</t>
  </si>
  <si>
    <t>||ポーランド||ポーランド</t>
  </si>
  <si>
    <t>MI 195/65R15 95TXL X-ICE SNOW</t>
  </si>
  <si>
    <t>MI 215/60R16 99HXL X-ICE SNOW</t>
  </si>
  <si>
    <t>CO 165/55R15 75V ComfortContact CC7特</t>
  </si>
  <si>
    <t>xices1956515</t>
  </si>
  <si>
    <t>xices2156016</t>
  </si>
  <si>
    <t>xicessuv2356017</t>
  </si>
  <si>
    <t>$$</t>
    <phoneticPr fontId="12"/>
  </si>
  <si>
    <t xml:space="preserve"> 翌営業日発送</t>
    <phoneticPr fontId="32"/>
  </si>
  <si>
    <t>商品名+サイズ+(imp)</t>
    <phoneticPr fontId="32"/>
  </si>
  <si>
    <t>インドネシア産</t>
    <rPh sb="6" eb="7">
      <t>サン</t>
    </rPh>
    <phoneticPr fontId="24"/>
  </si>
  <si>
    <t>ip</t>
    <phoneticPr fontId="32"/>
  </si>
  <si>
    <t>2023年製</t>
  </si>
  <si>
    <t>225/45R17 94W XL</t>
    <phoneticPr fontId="32"/>
  </si>
  <si>
    <t xml:space="preserve">DIREZZA DZ102 </t>
    <phoneticPr fontId="32"/>
  </si>
  <si>
    <t>(ﾜｰﾄﾞ10)</t>
  </si>
  <si>
    <t>(ﾜｰﾄﾞ9)</t>
  </si>
  <si>
    <t>(ﾜｰﾄﾞ8)</t>
  </si>
  <si>
    <t>(ﾜｰﾄﾞ7)</t>
  </si>
  <si>
    <t>(ﾜｰﾄﾞ6)</t>
  </si>
  <si>
    <t>(ﾜｰﾄﾞ5)</t>
  </si>
  <si>
    <t>(ﾜｰﾄﾞ4)</t>
    <phoneticPr fontId="32"/>
  </si>
  <si>
    <t>サイト表示商品名</t>
    <rPh sb="3" eb="5">
      <t>ヒョウジ</t>
    </rPh>
    <rPh sb="5" eb="8">
      <t>ショウヒンメイ</t>
    </rPh>
    <phoneticPr fontId="12"/>
  </si>
  <si>
    <t>販売者商品コード</t>
    <rPh sb="0" eb="3">
      <t>ハンバイシャ</t>
    </rPh>
    <rPh sb="3" eb="5">
      <t>ショウヒン</t>
    </rPh>
    <phoneticPr fontId="12"/>
  </si>
  <si>
    <t>生産国</t>
    <rPh sb="0" eb="3">
      <t>セイサンコク</t>
    </rPh>
    <phoneticPr fontId="12"/>
  </si>
  <si>
    <t>並行品</t>
    <rPh sb="0" eb="3">
      <t>ヘイコウヒン</t>
    </rPh>
    <phoneticPr fontId="12"/>
  </si>
  <si>
    <t>製造年</t>
    <rPh sb="0" eb="3">
      <t>セイゾウネン</t>
    </rPh>
    <phoneticPr fontId="12"/>
  </si>
  <si>
    <t>code行数</t>
    <rPh sb="4" eb="5">
      <t>ギョウ</t>
    </rPh>
    <rPh sb="5" eb="6">
      <t>スウ</t>
    </rPh>
    <phoneticPr fontId="32"/>
  </si>
  <si>
    <t>ｻｲｽﾞ3</t>
    <phoneticPr fontId="12"/>
  </si>
  <si>
    <t>商品名(銘柄+サイズ1)</t>
    <phoneticPr fontId="32"/>
  </si>
  <si>
    <t>サイズ略(ﾜｰﾄﾞ3)</t>
    <rPh sb="3" eb="4">
      <t>リャク</t>
    </rPh>
    <phoneticPr fontId="32"/>
  </si>
  <si>
    <t>サイズ1(ﾜｰﾄﾞ2)</t>
    <phoneticPr fontId="32"/>
  </si>
  <si>
    <r>
      <t>パターン(ﾜｰﾄﾞ1)</t>
    </r>
    <r>
      <rPr>
        <b/>
        <sz val="11"/>
        <color rgb="FFFF0000"/>
        <rFont val="游ゴシック"/>
        <family val="3"/>
        <charset val="128"/>
        <scheme val="minor"/>
      </rPr>
      <t>商品名以外削除</t>
    </r>
    <rPh sb="11" eb="14">
      <t>ショウヒンメイ</t>
    </rPh>
    <rPh sb="14" eb="16">
      <t>イガイ</t>
    </rPh>
    <rPh sb="16" eb="18">
      <t>サクジョ</t>
    </rPh>
    <phoneticPr fontId="32"/>
  </si>
  <si>
    <t xml:space="preserve"> </t>
    <phoneticPr fontId="32"/>
  </si>
  <si>
    <t>【管理用】ページを作成するまで必ずCMコードと販売者商品コードを紐づけておく</t>
    <rPh sb="1" eb="4">
      <t>カンリヨウ</t>
    </rPh>
    <rPh sb="9" eb="11">
      <t>サクセイ</t>
    </rPh>
    <rPh sb="15" eb="16">
      <t>カナラ</t>
    </rPh>
    <rPh sb="23" eb="28">
      <t>ハンバイシャショウヒン</t>
    </rPh>
    <rPh sb="32" eb="33">
      <t>ヒモ</t>
    </rPh>
    <phoneticPr fontId="32"/>
  </si>
  <si>
    <t>半角スペース→</t>
    <rPh sb="0" eb="2">
      <t>ハンカク</t>
    </rPh>
    <phoneticPr fontId="32"/>
  </si>
  <si>
    <t>https://docs.google.com/spreadsheets/d/1RlxwHHLfNR99zP8YqG2m41qabe5C_xKVhrj5vm-wc6k/edit#gid=294399176</t>
  </si>
  <si>
    <t>コード等</t>
    <rPh sb="3" eb="4">
      <t>トウ</t>
    </rPh>
    <phoneticPr fontId="12"/>
  </si>
  <si>
    <t>既存商品ページの「並行輸入品」の文言は削除</t>
    <rPh sb="0" eb="2">
      <t>キゾン</t>
    </rPh>
    <rPh sb="2" eb="4">
      <t>ショウヒン</t>
    </rPh>
    <rPh sb="9" eb="14">
      <t>ヘイコウユニュウヒン</t>
    </rPh>
    <rPh sb="16" eb="18">
      <t>モンゴン</t>
    </rPh>
    <rPh sb="19" eb="21">
      <t>サクジョ</t>
    </rPh>
    <phoneticPr fontId="32"/>
  </si>
  <si>
    <t>N</t>
    <phoneticPr fontId="40" type="noConversion"/>
  </si>
  <si>
    <t>同一</t>
    <rPh sb="0" eb="2">
      <t>ﾄﾞｳｲﾂ</t>
    </rPh>
    <phoneticPr fontId="40" type="noConversion"/>
  </si>
  <si>
    <t>空欄</t>
    <rPh sb="0" eb="2">
      <t>ｸｳﾗﾝ</t>
    </rPh>
    <phoneticPr fontId="40" type="noConversion"/>
  </si>
  <si>
    <t>消す</t>
    <rPh sb="0" eb="1">
      <t>ｹ</t>
    </rPh>
    <phoneticPr fontId="40" type="noConversion"/>
  </si>
  <si>
    <t>仮で10万円</t>
    <rPh sb="0" eb="1">
      <t>ｶﾘ</t>
    </rPh>
    <rPh sb="4" eb="6">
      <t>ﾏﾝｴﾝ</t>
    </rPh>
    <phoneticPr fontId="40" type="noConversion"/>
  </si>
  <si>
    <r>
      <t xml:space="preserve">[ガイド] [AT列/購入数量制限]1または2を入力すると適用されます。
</t>
    </r>
    <r>
      <rPr>
        <sz val="8"/>
        <color theme="1" tint="0.14999847407452621"/>
        <rFont val="Meiryo UI"/>
        <family val="2"/>
        <charset val="128"/>
      </rPr>
      <t xml:space="preserve">最大2桁 (半角数字)
例) </t>
    </r>
    <r>
      <rPr>
        <sz val="8"/>
        <color theme="3" tint="0.39997558519241921"/>
        <rFont val="Meiryo UI"/>
        <family val="2"/>
        <charset val="128"/>
      </rPr>
      <t>13</t>
    </r>
    <phoneticPr fontId="40" type="noConversion"/>
  </si>
  <si>
    <r>
      <t xml:space="preserve">[ガイド] [AT列/購入数量制限]1または2を入力すると適用されます。
</t>
    </r>
    <r>
      <rPr>
        <sz val="8"/>
        <color theme="1" tint="0.14999847407452621"/>
        <rFont val="Meiryo UI"/>
        <family val="2"/>
        <charset val="128"/>
      </rPr>
      <t xml:space="preserve">YYYY-MM-DD
例) </t>
    </r>
    <r>
      <rPr>
        <sz val="8"/>
        <color theme="3" tint="0.39997558519241921"/>
        <rFont val="Meiryo UI"/>
        <family val="2"/>
        <charset val="128"/>
      </rPr>
      <t>2020-01-01</t>
    </r>
    <phoneticPr fontId="40" type="noConversion"/>
  </si>
  <si>
    <r>
      <rPr>
        <b/>
        <sz val="8"/>
        <color rgb="FF0070C0"/>
        <rFont val="Meiryo UI"/>
        <family val="2"/>
        <charset val="128"/>
      </rPr>
      <t>1</t>
    </r>
    <r>
      <rPr>
        <sz val="8"/>
        <color theme="1" tint="0.14999847407452621"/>
        <rFont val="Meiryo UI"/>
        <family val="2"/>
        <charset val="128"/>
      </rPr>
      <t xml:space="preserve">: 購入者別1回の購入数量制限
</t>
    </r>
    <r>
      <rPr>
        <b/>
        <sz val="8"/>
        <color rgb="FF0070C0"/>
        <rFont val="Meiryo UI"/>
        <family val="2"/>
        <charset val="128"/>
      </rPr>
      <t>2</t>
    </r>
    <r>
      <rPr>
        <sz val="8"/>
        <color theme="1" tint="0.14999847407452621"/>
        <rFont val="Meiryo UI"/>
        <family val="2"/>
        <charset val="128"/>
      </rPr>
      <t>: 購入者別1日の購入数量制限</t>
    </r>
    <phoneticPr fontId="40" type="noConversion"/>
  </si>
  <si>
    <r>
      <t xml:space="preserve">アフターサービス担当者の情報
例) </t>
    </r>
    <r>
      <rPr>
        <sz val="8"/>
        <color theme="3" tint="0.39997558519241921"/>
        <rFont val="Meiryo UI"/>
        <family val="2"/>
        <charset val="128"/>
      </rPr>
      <t>電話番号: 090-0000-0000 / メールアドレス: xxx@xxx.xxx</t>
    </r>
    <phoneticPr fontId="40" type="noConversion"/>
  </si>
  <si>
    <r>
      <rPr>
        <b/>
        <sz val="8"/>
        <color rgb="FF0070C0"/>
        <rFont val="Meiryo UI"/>
        <family val="2"/>
        <charset val="128"/>
      </rPr>
      <t>Y</t>
    </r>
    <r>
      <rPr>
        <sz val="8"/>
        <color theme="1" tint="0.14999847407452621"/>
        <rFont val="Meiryo UI"/>
        <family val="2"/>
        <charset val="128"/>
      </rPr>
      <t xml:space="preserve">: 制限する
</t>
    </r>
    <r>
      <rPr>
        <b/>
        <sz val="8"/>
        <color rgb="FF0070C0"/>
        <rFont val="Meiryo UI"/>
        <family val="2"/>
        <charset val="128"/>
      </rPr>
      <t>N</t>
    </r>
    <r>
      <rPr>
        <sz val="8"/>
        <color theme="1" tint="0.14999847407452621"/>
        <rFont val="Meiryo UI"/>
        <family val="2"/>
        <charset val="128"/>
      </rPr>
      <t>: 制限しない
入力していない場合、Nとして適用</t>
    </r>
    <phoneticPr fontId="40" type="noConversion"/>
  </si>
  <si>
    <r>
      <t xml:space="preserve">[ガイド] [AN列/有効期間]が「3: 指定日まで」の場合に適用されます。
</t>
    </r>
    <r>
      <rPr>
        <sz val="8"/>
        <color theme="1" tint="0.14999847407452621"/>
        <rFont val="Meiryo UI"/>
        <family val="2"/>
        <charset val="128"/>
      </rPr>
      <t xml:space="preserve">YYYY-MM-DD
例) </t>
    </r>
    <r>
      <rPr>
        <sz val="8"/>
        <color theme="3" tint="0.39997558519241921"/>
        <rFont val="Meiryo UI"/>
        <family val="2"/>
        <charset val="128"/>
      </rPr>
      <t>2020-01-01</t>
    </r>
    <phoneticPr fontId="40" type="noConversion"/>
  </si>
  <si>
    <r>
      <t xml:space="preserve">[ガイド] [AN列/有効期間]が「2: 開封日から」の場合に適用されます。 
</t>
    </r>
    <r>
      <rPr>
        <sz val="8"/>
        <color theme="1" tint="0.14999847407452621"/>
        <rFont val="Meiryo UI"/>
        <family val="2"/>
        <charset val="128"/>
      </rPr>
      <t>最大30文字</t>
    </r>
    <r>
      <rPr>
        <sz val="8"/>
        <color rgb="FFC00000"/>
        <rFont val="Meiryo UI"/>
        <family val="2"/>
        <charset val="128"/>
      </rPr>
      <t xml:space="preserve">
</t>
    </r>
    <r>
      <rPr>
        <sz val="8"/>
        <color theme="1" tint="0.14999847407452621"/>
        <rFont val="Meiryo UI"/>
        <family val="2"/>
        <charset val="128"/>
      </rPr>
      <t xml:space="preserve">例1) </t>
    </r>
    <r>
      <rPr>
        <sz val="8"/>
        <color theme="3" tint="0.39997558519241921"/>
        <rFont val="Meiryo UI"/>
        <family val="2"/>
        <charset val="128"/>
      </rPr>
      <t>120日まで</t>
    </r>
    <r>
      <rPr>
        <sz val="8"/>
        <color theme="1" tint="0.14999847407452621"/>
        <rFont val="Meiryo UI"/>
        <family val="2"/>
        <charset val="128"/>
      </rPr>
      <t xml:space="preserve">
例2) </t>
    </r>
    <r>
      <rPr>
        <sz val="8"/>
        <color theme="3" tint="0.39997558519241921"/>
        <rFont val="Meiryo UI"/>
        <family val="2"/>
        <charset val="128"/>
      </rPr>
      <t>1年以内</t>
    </r>
    <phoneticPr fontId="40" type="noConversion"/>
  </si>
  <si>
    <r>
      <t xml:space="preserve">[ガイド] [AN列/有効期間]が「1: 製造日から」の場合に適用されます。
</t>
    </r>
    <r>
      <rPr>
        <sz val="8"/>
        <color theme="1" tint="0.14999847407452621"/>
        <rFont val="Meiryo UI"/>
        <family val="2"/>
        <charset val="128"/>
      </rPr>
      <t>最大30文字</t>
    </r>
    <r>
      <rPr>
        <sz val="8"/>
        <color rgb="FFC00000"/>
        <rFont val="Meiryo UI"/>
        <family val="2"/>
        <charset val="128"/>
      </rPr>
      <t xml:space="preserve">
</t>
    </r>
    <r>
      <rPr>
        <sz val="8"/>
        <color theme="1" tint="0.14999847407452621"/>
        <rFont val="Meiryo UI"/>
        <family val="2"/>
        <charset val="128"/>
      </rPr>
      <t xml:space="preserve">例1) </t>
    </r>
    <r>
      <rPr>
        <sz val="8"/>
        <color theme="3" tint="0.39997558519241921"/>
        <rFont val="Meiryo UI"/>
        <family val="2"/>
        <charset val="128"/>
      </rPr>
      <t>120日まで</t>
    </r>
    <r>
      <rPr>
        <sz val="8"/>
        <color theme="1" tint="0.14999847407452621"/>
        <rFont val="Meiryo UI"/>
        <family val="2"/>
        <charset val="128"/>
      </rPr>
      <t xml:space="preserve">
例2) </t>
    </r>
    <r>
      <rPr>
        <sz val="8"/>
        <color theme="3" tint="0.39997558519241921"/>
        <rFont val="Meiryo UI"/>
        <family val="2"/>
        <charset val="128"/>
      </rPr>
      <t>1年以内</t>
    </r>
    <phoneticPr fontId="40" type="noConversion"/>
  </si>
  <si>
    <r>
      <rPr>
        <b/>
        <sz val="8"/>
        <color rgb="FF0070C0"/>
        <rFont val="Meiryo UI"/>
        <family val="2"/>
        <charset val="128"/>
      </rPr>
      <t>1</t>
    </r>
    <r>
      <rPr>
        <sz val="8"/>
        <color theme="1"/>
        <rFont val="Meiryo UI"/>
        <family val="2"/>
        <charset val="128"/>
      </rPr>
      <t xml:space="preserve">: 製造日から
</t>
    </r>
    <r>
      <rPr>
        <b/>
        <sz val="8"/>
        <color rgb="FF0070C0"/>
        <rFont val="Meiryo UI"/>
        <family val="2"/>
        <charset val="128"/>
      </rPr>
      <t>2</t>
    </r>
    <r>
      <rPr>
        <sz val="8"/>
        <color theme="1"/>
        <rFont val="Meiryo UI"/>
        <family val="2"/>
        <charset val="128"/>
      </rPr>
      <t xml:space="preserve">: 開封日から
</t>
    </r>
    <r>
      <rPr>
        <b/>
        <sz val="8"/>
        <color rgb="FF0070C0"/>
        <rFont val="Meiryo UI"/>
        <family val="2"/>
        <charset val="128"/>
      </rPr>
      <t>3</t>
    </r>
    <r>
      <rPr>
        <sz val="8"/>
        <color theme="1"/>
        <rFont val="Meiryo UI"/>
        <family val="2"/>
        <charset val="128"/>
      </rPr>
      <t>: 指定日まで</t>
    </r>
    <phoneticPr fontId="40" type="noConversion"/>
  </si>
  <si>
    <r>
      <t xml:space="preserve">YYYY-MM-DD
例) </t>
    </r>
    <r>
      <rPr>
        <sz val="8"/>
        <color theme="3" tint="0.39997558519241921"/>
        <rFont val="Meiryo UI"/>
        <family val="2"/>
        <charset val="128"/>
      </rPr>
      <t>2020-01-01</t>
    </r>
    <phoneticPr fontId="40" type="noConversion"/>
  </si>
  <si>
    <r>
      <t xml:space="preserve">[ガイド] [AK列/商品識別コード]入力時に適用されます。 
</t>
    </r>
    <r>
      <rPr>
        <sz val="8"/>
        <color theme="1" tint="0.14999847407452621"/>
        <rFont val="Meiryo UI"/>
        <family val="2"/>
        <charset val="128"/>
      </rPr>
      <t xml:space="preserve">最大30文字
</t>
    </r>
    <r>
      <rPr>
        <sz val="8"/>
        <color rgb="FFC00000"/>
        <rFont val="Meiryo UI"/>
        <family val="2"/>
        <charset val="128"/>
      </rPr>
      <t xml:space="preserve">
</t>
    </r>
    <r>
      <rPr>
        <sz val="8"/>
        <color theme="1" tint="0.14999847407452621"/>
        <rFont val="Meiryo UI"/>
        <family val="2"/>
        <charset val="128"/>
      </rPr>
      <t xml:space="preserve">例1) </t>
    </r>
    <r>
      <rPr>
        <sz val="8"/>
        <color theme="3" tint="0.39997558519241921"/>
        <rFont val="Meiryo UI"/>
        <family val="2"/>
        <charset val="128"/>
      </rPr>
      <t>TK-FBP019EBK</t>
    </r>
    <r>
      <rPr>
        <sz val="8"/>
        <color theme="1" tint="0.14999847407452621"/>
        <rFont val="Meiryo UI"/>
        <family val="2"/>
        <charset val="128"/>
      </rPr>
      <t xml:space="preserve">
例2) </t>
    </r>
    <r>
      <rPr>
        <sz val="8"/>
        <color theme="3" tint="0.39997558519241921"/>
        <rFont val="Meiryo UI"/>
        <family val="2"/>
        <charset val="128"/>
      </rPr>
      <t>85171290</t>
    </r>
    <phoneticPr fontId="40" type="noConversion"/>
  </si>
  <si>
    <r>
      <t xml:space="preserve">JAN </t>
    </r>
    <r>
      <rPr>
        <sz val="8"/>
        <color theme="1" tint="0.14999847407452621"/>
        <rFont val="Meiryo UI"/>
        <family val="2"/>
        <charset val="128"/>
      </rPr>
      <t>: JANコード</t>
    </r>
    <r>
      <rPr>
        <b/>
        <sz val="8"/>
        <color rgb="FF0070C0"/>
        <rFont val="Meiryo UI"/>
        <family val="2"/>
        <charset val="128"/>
      </rPr>
      <t xml:space="preserve">
KAN</t>
    </r>
    <r>
      <rPr>
        <sz val="8"/>
        <color theme="1" tint="0.14999847407452621"/>
        <rFont val="Meiryo UI"/>
        <family val="2"/>
        <charset val="128"/>
      </rPr>
      <t xml:space="preserve"> : KANコード</t>
    </r>
    <r>
      <rPr>
        <b/>
        <sz val="8"/>
        <color rgb="FF0070C0"/>
        <rFont val="Meiryo UI"/>
        <family val="2"/>
        <charset val="128"/>
      </rPr>
      <t xml:space="preserve">
ISBN </t>
    </r>
    <r>
      <rPr>
        <sz val="8"/>
        <color theme="1" tint="0.14999847407452621"/>
        <rFont val="Meiryo UI"/>
        <family val="2"/>
        <charset val="128"/>
      </rPr>
      <t>: ISBNコード</t>
    </r>
    <r>
      <rPr>
        <b/>
        <sz val="8"/>
        <color rgb="FF0070C0"/>
        <rFont val="Meiryo UI"/>
        <family val="2"/>
        <charset val="128"/>
      </rPr>
      <t xml:space="preserve">
UPC </t>
    </r>
    <r>
      <rPr>
        <sz val="8"/>
        <color theme="1" tint="0.14999847407452621"/>
        <rFont val="Meiryo UI"/>
        <family val="2"/>
        <charset val="128"/>
      </rPr>
      <t>: UPCコード</t>
    </r>
    <r>
      <rPr>
        <b/>
        <sz val="8"/>
        <color rgb="FF0070C0"/>
        <rFont val="Meiryo UI"/>
        <family val="2"/>
        <charset val="128"/>
      </rPr>
      <t xml:space="preserve">
EAN </t>
    </r>
    <r>
      <rPr>
        <sz val="8"/>
        <color theme="1" tint="0.14999847407452621"/>
        <rFont val="Meiryo UI"/>
        <family val="2"/>
        <charset val="128"/>
      </rPr>
      <t>: EANコード</t>
    </r>
    <r>
      <rPr>
        <b/>
        <sz val="8"/>
        <color rgb="FF0070C0"/>
        <rFont val="Meiryo UI"/>
        <family val="2"/>
        <charset val="128"/>
      </rPr>
      <t xml:space="preserve">
HS </t>
    </r>
    <r>
      <rPr>
        <sz val="8"/>
        <color theme="1" tint="0.14999847407452621"/>
        <rFont val="Meiryo UI"/>
        <family val="2"/>
        <charset val="128"/>
      </rPr>
      <t>: HSコード</t>
    </r>
    <phoneticPr fontId="40" type="noConversion"/>
  </si>
  <si>
    <r>
      <rPr>
        <sz val="8"/>
        <color theme="2" tint="-0.749992370372631"/>
        <rFont val="Meiryo UI"/>
        <family val="2"/>
        <charset val="128"/>
      </rPr>
      <t xml:space="preserve">最大30文字
例1) </t>
    </r>
    <r>
      <rPr>
        <sz val="8"/>
        <color theme="3" tint="0.39997558519241921"/>
        <rFont val="Meiryo UI"/>
        <family val="2"/>
        <charset val="128"/>
      </rPr>
      <t xml:space="preserve">CUH-7218BB01
</t>
    </r>
    <r>
      <rPr>
        <sz val="8"/>
        <color theme="1" tint="0.249977111117893"/>
        <rFont val="Meiryo UI"/>
        <family val="2"/>
        <charset val="128"/>
      </rPr>
      <t xml:space="preserve">例2) </t>
    </r>
    <r>
      <rPr>
        <sz val="8"/>
        <color theme="3" tint="0.39997558519241921"/>
        <rFont val="Meiryo UI"/>
        <family val="2"/>
        <charset val="128"/>
      </rPr>
      <t>SV17</t>
    </r>
    <phoneticPr fontId="40" type="noConversion"/>
  </si>
  <si>
    <r>
      <rPr>
        <sz val="8"/>
        <color theme="1" tint="0.14999847407452621"/>
        <rFont val="Meiryo UI"/>
        <family val="2"/>
        <charset val="128"/>
      </rPr>
      <t xml:space="preserve">最大500文字
例1) </t>
    </r>
    <r>
      <rPr>
        <sz val="8"/>
        <color theme="3" tint="0.39997558519241921"/>
        <rFont val="Meiryo UI"/>
        <family val="2"/>
        <charset val="128"/>
      </rPr>
      <t>ポリエステル80%, 綿20%</t>
    </r>
    <r>
      <rPr>
        <sz val="8"/>
        <color theme="1" tint="0.14999847407452621"/>
        <rFont val="Meiryo UI"/>
        <family val="2"/>
        <charset val="128"/>
      </rPr>
      <t xml:space="preserve">
例2) </t>
    </r>
    <r>
      <rPr>
        <sz val="8"/>
        <color theme="3" tint="0.39997558519241921"/>
        <rFont val="Meiryo UI"/>
        <family val="2"/>
        <charset val="128"/>
      </rPr>
      <t>表: 合成皮革、裏: ポリエステル</t>
    </r>
    <phoneticPr fontId="40" type="noConversion"/>
  </si>
  <si>
    <r>
      <t xml:space="preserve">[ガイド] [W列/送料]海外発送の場合は必須入力です。
</t>
    </r>
    <r>
      <rPr>
        <sz val="8"/>
        <color theme="1" tint="0.14999847407452621"/>
        <rFont val="Meiryo UI"/>
        <family val="2"/>
        <charset val="128"/>
      </rPr>
      <t xml:space="preserve">最大2桁(半角数字、小数点第1位まで可能)
最大 30kg
例1) </t>
    </r>
    <r>
      <rPr>
        <sz val="8"/>
        <color theme="3" tint="0.39997558519241921"/>
        <rFont val="Meiryo UI"/>
        <family val="2"/>
        <charset val="128"/>
      </rPr>
      <t>1</t>
    </r>
    <r>
      <rPr>
        <sz val="8"/>
        <color theme="1" tint="0.14999847407452621"/>
        <rFont val="Meiryo UI"/>
        <family val="2"/>
        <charset val="128"/>
      </rPr>
      <t xml:space="preserve">
例2)  </t>
    </r>
    <r>
      <rPr>
        <sz val="8"/>
        <color theme="3" tint="0.39997558519241921"/>
        <rFont val="Meiryo UI"/>
        <family val="2"/>
        <charset val="128"/>
      </rPr>
      <t>1.5</t>
    </r>
    <phoneticPr fontId="40" type="noConversion"/>
  </si>
  <si>
    <r>
      <t xml:space="preserve">[ガイド] [C列/カテゴリ]が医薬品に該当するカテゴリの場合は必須入力です。
</t>
    </r>
    <r>
      <rPr>
        <b/>
        <sz val="8"/>
        <color rgb="FF0070C0"/>
        <rFont val="Meiryo UI"/>
        <family val="2"/>
        <charset val="128"/>
      </rPr>
      <t>1C</t>
    </r>
    <r>
      <rPr>
        <sz val="8"/>
        <color theme="1" tint="0.14999847407452621"/>
        <rFont val="Meiryo UI"/>
        <family val="2"/>
        <charset val="128"/>
      </rPr>
      <t xml:space="preserve"> : 第1類医薬品
</t>
    </r>
    <r>
      <rPr>
        <b/>
        <sz val="8"/>
        <color rgb="FF0070C0"/>
        <rFont val="Meiryo UI"/>
        <family val="2"/>
        <charset val="128"/>
      </rPr>
      <t>2C</t>
    </r>
    <r>
      <rPr>
        <sz val="8"/>
        <color theme="1" tint="0.14999847407452621"/>
        <rFont val="Meiryo UI"/>
        <family val="2"/>
        <charset val="128"/>
      </rPr>
      <t xml:space="preserve"> : 第2類医薬品
</t>
    </r>
    <r>
      <rPr>
        <b/>
        <sz val="8"/>
        <color rgb="FF0070C0"/>
        <rFont val="Meiryo UI"/>
        <family val="2"/>
        <charset val="128"/>
      </rPr>
      <t>3C</t>
    </r>
    <r>
      <rPr>
        <sz val="8"/>
        <color theme="1" tint="0.14999847407452621"/>
        <rFont val="Meiryo UI"/>
        <family val="2"/>
        <charset val="128"/>
      </rPr>
      <t xml:space="preserve"> : 第3類医薬品
</t>
    </r>
    <r>
      <rPr>
        <b/>
        <sz val="8"/>
        <color rgb="FF0070C0"/>
        <rFont val="Meiryo UI"/>
        <family val="2"/>
        <charset val="128"/>
      </rPr>
      <t>D2</t>
    </r>
    <r>
      <rPr>
        <sz val="8"/>
        <color theme="1" tint="0.14999847407452621"/>
        <rFont val="Meiryo UI"/>
        <family val="2"/>
        <charset val="128"/>
      </rPr>
      <t xml:space="preserve"> : 指定第2類医薬品
</t>
    </r>
    <r>
      <rPr>
        <b/>
        <sz val="8"/>
        <color rgb="FF0070C0"/>
        <rFont val="Meiryo UI"/>
        <family val="2"/>
        <charset val="128"/>
      </rPr>
      <t>QD</t>
    </r>
    <r>
      <rPr>
        <sz val="8"/>
        <color theme="1" tint="0.14999847407452621"/>
        <rFont val="Meiryo UI"/>
        <family val="2"/>
        <charset val="128"/>
      </rPr>
      <t xml:space="preserve"> : 医薬部外品</t>
    </r>
    <phoneticPr fontId="40" type="noConversion"/>
  </si>
  <si>
    <r>
      <t xml:space="preserve">[ガイド] [AC列/原産地]が「3: その他」の場合に必須入力です。
</t>
    </r>
    <r>
      <rPr>
        <sz val="8"/>
        <color theme="1" tint="0.14999847407452621"/>
        <rFont val="Meiryo UI"/>
        <family val="2"/>
        <charset val="128"/>
      </rPr>
      <t xml:space="preserve">最大50文字
例) </t>
    </r>
    <r>
      <rPr>
        <sz val="8"/>
        <color theme="3" tint="0.39997558519241921"/>
        <rFont val="Meiryo UI"/>
        <family val="2"/>
        <charset val="128"/>
      </rPr>
      <t>OOに限りOO国から発送</t>
    </r>
    <phoneticPr fontId="40" type="noConversion"/>
  </si>
  <si>
    <r>
      <t xml:space="preserve">[ガイド] [AC列/原産地]が「2: 海外」の場合、国コードが必須入力です。
</t>
    </r>
    <r>
      <rPr>
        <sz val="8"/>
        <color theme="1" tint="0.14999847407452621"/>
        <rFont val="Meiryo UI"/>
        <family val="2"/>
        <charset val="128"/>
      </rPr>
      <t xml:space="preserve">国コード 2桁(英文)
例1) </t>
    </r>
    <r>
      <rPr>
        <sz val="8"/>
        <color theme="3" tint="0.39997558519241921"/>
        <rFont val="Meiryo UI"/>
        <family val="2"/>
        <charset val="128"/>
      </rPr>
      <t>US</t>
    </r>
    <r>
      <rPr>
        <sz val="8"/>
        <color theme="1" tint="0.14999847407452621"/>
        <rFont val="Meiryo UI"/>
        <family val="2"/>
        <charset val="128"/>
      </rPr>
      <t xml:space="preserve">
例2) </t>
    </r>
    <r>
      <rPr>
        <sz val="8"/>
        <color theme="3" tint="0.39997558519241921"/>
        <rFont val="Meiryo UI"/>
        <family val="2"/>
        <charset val="128"/>
      </rPr>
      <t>CN</t>
    </r>
    <phoneticPr fontId="40" type="noConversion"/>
  </si>
  <si>
    <r>
      <t xml:space="preserve">[ガイド] [AC列/原産地]が国内の場合に適用されます。
</t>
    </r>
    <r>
      <rPr>
        <sz val="8"/>
        <color theme="1" tint="0.14999847407452621"/>
        <rFont val="Meiryo UI"/>
        <family val="2"/>
        <charset val="128"/>
      </rPr>
      <t xml:space="preserve">地域コード(英文)
例1) </t>
    </r>
    <r>
      <rPr>
        <sz val="8"/>
        <color theme="3" tint="0.39997558519241921"/>
        <rFont val="Meiryo UI"/>
        <family val="2"/>
        <charset val="128"/>
      </rPr>
      <t>TOKYO</t>
    </r>
    <r>
      <rPr>
        <sz val="8"/>
        <color theme="1" tint="0.14999847407452621"/>
        <rFont val="Meiryo UI"/>
        <family val="2"/>
        <charset val="128"/>
      </rPr>
      <t xml:space="preserve">
例2) </t>
    </r>
    <r>
      <rPr>
        <sz val="8"/>
        <color theme="3" tint="0.39997558519241921"/>
        <rFont val="Meiryo UI"/>
        <family val="2"/>
        <charset val="128"/>
      </rPr>
      <t>FUKUOKA</t>
    </r>
    <phoneticPr fontId="40" type="noConversion"/>
  </si>
  <si>
    <r>
      <rPr>
        <b/>
        <sz val="8"/>
        <color rgb="FF0070C0"/>
        <rFont val="Meiryo UI"/>
        <family val="2"/>
        <charset val="128"/>
      </rPr>
      <t>1</t>
    </r>
    <r>
      <rPr>
        <sz val="8"/>
        <color theme="1"/>
        <rFont val="Meiryo UI"/>
        <family val="2"/>
        <charset val="128"/>
      </rPr>
      <t xml:space="preserve"> : 国内
</t>
    </r>
    <r>
      <rPr>
        <b/>
        <sz val="8"/>
        <color rgb="FF0070C0"/>
        <rFont val="Meiryo UI"/>
        <family val="2"/>
        <charset val="128"/>
      </rPr>
      <t>2</t>
    </r>
    <r>
      <rPr>
        <sz val="8"/>
        <color theme="1"/>
        <rFont val="Meiryo UI"/>
        <family val="2"/>
        <charset val="128"/>
      </rPr>
      <t xml:space="preserve"> : 海外
</t>
    </r>
    <r>
      <rPr>
        <b/>
        <sz val="8"/>
        <color rgb="FF0070C0"/>
        <rFont val="Meiryo UI"/>
        <family val="2"/>
        <charset val="128"/>
      </rPr>
      <t>3</t>
    </r>
    <r>
      <rPr>
        <sz val="8"/>
        <color theme="1"/>
        <rFont val="Meiryo UI"/>
        <family val="2"/>
        <charset val="128"/>
      </rPr>
      <t xml:space="preserve"> : その他</t>
    </r>
    <phoneticPr fontId="40" type="noConversion"/>
  </si>
  <si>
    <r>
      <rPr>
        <b/>
        <sz val="8"/>
        <color rgb="FF0070C0"/>
        <rFont val="Meiryo UI"/>
        <family val="2"/>
        <charset val="128"/>
      </rPr>
      <t>1</t>
    </r>
    <r>
      <rPr>
        <sz val="8"/>
        <color theme="1"/>
        <rFont val="Meiryo UI"/>
        <family val="2"/>
        <charset val="128"/>
      </rPr>
      <t xml:space="preserve"> : 新品
</t>
    </r>
    <r>
      <rPr>
        <b/>
        <sz val="8"/>
        <color rgb="FF0070C0"/>
        <rFont val="Meiryo UI"/>
        <family val="2"/>
        <charset val="128"/>
      </rPr>
      <t>2</t>
    </r>
    <r>
      <rPr>
        <sz val="8"/>
        <color theme="1"/>
        <rFont val="Meiryo UI"/>
        <family val="2"/>
        <charset val="128"/>
      </rPr>
      <t xml:space="preserve"> : 中古品-未使用
</t>
    </r>
    <r>
      <rPr>
        <b/>
        <sz val="8"/>
        <color rgb="FF0070C0"/>
        <rFont val="Meiryo UI"/>
        <family val="2"/>
        <charset val="128"/>
      </rPr>
      <t>3</t>
    </r>
    <r>
      <rPr>
        <sz val="8"/>
        <color theme="1"/>
        <rFont val="Meiryo UI"/>
        <family val="2"/>
        <charset val="128"/>
      </rPr>
      <t xml:space="preserve"> : 中古品-新古品
</t>
    </r>
    <r>
      <rPr>
        <b/>
        <sz val="8"/>
        <color rgb="FF0070C0"/>
        <rFont val="Meiryo UI"/>
        <family val="2"/>
        <charset val="128"/>
      </rPr>
      <t>4</t>
    </r>
    <r>
      <rPr>
        <sz val="8"/>
        <color theme="1"/>
        <rFont val="Meiryo UI"/>
        <family val="2"/>
        <charset val="128"/>
      </rPr>
      <t xml:space="preserve"> : 中古品-ほぼ新品
</t>
    </r>
    <r>
      <rPr>
        <b/>
        <sz val="8"/>
        <color rgb="FF0070C0"/>
        <rFont val="Meiryo UI"/>
        <family val="2"/>
        <charset val="128"/>
      </rPr>
      <t xml:space="preserve">5 </t>
    </r>
    <r>
      <rPr>
        <sz val="8"/>
        <color theme="1"/>
        <rFont val="Meiryo UI"/>
        <family val="2"/>
        <charset val="128"/>
      </rPr>
      <t xml:space="preserve">: 中古品-状態良好
</t>
    </r>
    <r>
      <rPr>
        <b/>
        <sz val="8"/>
        <color rgb="FF0070C0"/>
        <rFont val="Meiryo UI"/>
        <family val="2"/>
        <charset val="128"/>
      </rPr>
      <t>6</t>
    </r>
    <r>
      <rPr>
        <sz val="8"/>
        <color theme="1"/>
        <rFont val="Meiryo UI"/>
        <family val="2"/>
        <charset val="128"/>
      </rPr>
      <t xml:space="preserve"> : 中古品-やや古い
</t>
    </r>
    <r>
      <rPr>
        <b/>
        <sz val="8"/>
        <color rgb="FF0070C0"/>
        <rFont val="Meiryo UI"/>
        <family val="2"/>
        <charset val="128"/>
      </rPr>
      <t>7</t>
    </r>
    <r>
      <rPr>
        <sz val="8"/>
        <color theme="1"/>
        <rFont val="Meiryo UI"/>
        <family val="2"/>
        <charset val="128"/>
      </rPr>
      <t xml:space="preserve"> : 中古品-ジャンク品</t>
    </r>
    <phoneticPr fontId="40" type="noConversion"/>
  </si>
  <si>
    <r>
      <t xml:space="preserve">最大10個
各最大30文字
(追加は$$で区分)
例1) </t>
    </r>
    <r>
      <rPr>
        <sz val="8"/>
        <color theme="3" tint="0.39997558519241921"/>
        <rFont val="Meiryo UI"/>
        <family val="2"/>
        <charset val="128"/>
      </rPr>
      <t>バカンス</t>
    </r>
    <r>
      <rPr>
        <sz val="8"/>
        <color theme="1" tint="0.14999847407452621"/>
        <rFont val="Meiryo UI"/>
        <family val="2"/>
        <charset val="128"/>
      </rPr>
      <t xml:space="preserve">
例2) </t>
    </r>
    <r>
      <rPr>
        <sz val="8"/>
        <color theme="3" tint="0.39997558519241921"/>
        <rFont val="Meiryo UI"/>
        <family val="2"/>
        <charset val="128"/>
      </rPr>
      <t>バカンス$$カジュアル</t>
    </r>
    <phoneticPr fontId="40" type="noConversion"/>
  </si>
  <si>
    <r>
      <t xml:space="preserve">3~20以内(注文日基準の選択可能日)数字
例1) </t>
    </r>
    <r>
      <rPr>
        <sz val="8"/>
        <color theme="3" tint="0.39997558519241921"/>
        <rFont val="Meiryo UI"/>
        <family val="2"/>
        <charset val="128"/>
      </rPr>
      <t>3</t>
    </r>
    <r>
      <rPr>
        <sz val="8"/>
        <color theme="1" tint="0.14999847407452621"/>
        <rFont val="Meiryo UI"/>
        <family val="2"/>
        <charset val="128"/>
      </rPr>
      <t xml:space="preserve">
例2)</t>
    </r>
    <r>
      <rPr>
        <sz val="8"/>
        <color theme="3" tint="0.39997558519241921"/>
        <rFont val="Meiryo UI"/>
        <family val="2"/>
        <charset val="128"/>
      </rPr>
      <t xml:space="preserve"> 20</t>
    </r>
    <phoneticPr fontId="40" type="noConversion"/>
  </si>
  <si>
    <r>
      <rPr>
        <sz val="8"/>
        <color rgb="FFC00000"/>
        <rFont val="Meiryo UI"/>
        <family val="2"/>
        <charset val="128"/>
      </rPr>
      <t>[注意] 予約発送、発売日設定時、配送ポイントプラス点数は付与されません。</t>
    </r>
    <r>
      <rPr>
        <sz val="8"/>
        <color theme="1"/>
        <rFont val="Meiryo UI"/>
        <family val="2"/>
        <charset val="128"/>
      </rPr>
      <t xml:space="preserve">
一般発送:1~3(所要日数)
当日発送:hh:mm(時刻)
予約発送 : 4~14(所要日数字)
発売日: YYYY-MM-DD (発売日 日付)
例1) </t>
    </r>
    <r>
      <rPr>
        <sz val="8"/>
        <color theme="3" tint="0.39997558519241921"/>
        <rFont val="Meiryo UI"/>
        <family val="2"/>
        <charset val="128"/>
      </rPr>
      <t>1</t>
    </r>
    <r>
      <rPr>
        <sz val="8"/>
        <color theme="1"/>
        <rFont val="Meiryo UI"/>
        <family val="2"/>
        <charset val="128"/>
      </rPr>
      <t xml:space="preserve">
例2) </t>
    </r>
    <r>
      <rPr>
        <sz val="8"/>
        <color theme="3" tint="0.39997558519241921"/>
        <rFont val="Meiryo UI"/>
        <family val="2"/>
        <charset val="128"/>
      </rPr>
      <t xml:space="preserve">16:30
</t>
    </r>
    <r>
      <rPr>
        <sz val="8"/>
        <color theme="1" tint="4.9989318521683403E-2"/>
        <rFont val="Meiryo UI"/>
        <family val="2"/>
        <charset val="128"/>
      </rPr>
      <t>例3)</t>
    </r>
    <r>
      <rPr>
        <sz val="8"/>
        <color theme="1" tint="0.14999847407452621"/>
        <rFont val="Meiryo UI"/>
        <family val="2"/>
        <charset val="128"/>
      </rPr>
      <t xml:space="preserve"> </t>
    </r>
    <r>
      <rPr>
        <sz val="8"/>
        <color theme="3" tint="0.39997558519241921"/>
        <rFont val="Meiryo UI"/>
        <family val="2"/>
        <charset val="128"/>
      </rPr>
      <t>2022-01-01</t>
    </r>
    <r>
      <rPr>
        <sz val="8"/>
        <color theme="1"/>
        <rFont val="Meiryo UI"/>
        <family val="2"/>
        <charset val="128"/>
      </rPr>
      <t xml:space="preserve">
</t>
    </r>
  </si>
  <si>
    <r>
      <t xml:space="preserve">送料コード(半角数字)
(追加は$$で区分)
最大2つ
例) </t>
    </r>
    <r>
      <rPr>
        <sz val="8"/>
        <color theme="3" tint="0.39997558519241921"/>
        <rFont val="Meiryo UI"/>
        <family val="2"/>
        <charset val="128"/>
      </rPr>
      <t>123456$$
123456</t>
    </r>
    <phoneticPr fontId="40" type="noConversion"/>
  </si>
  <si>
    <r>
      <t xml:space="preserve">送料コード(半角数字)
例) </t>
    </r>
    <r>
      <rPr>
        <sz val="8"/>
        <color theme="3" tint="0.39997558519241921"/>
        <rFont val="Meiryo UI"/>
        <family val="2"/>
        <charset val="128"/>
      </rPr>
      <t>123456</t>
    </r>
    <phoneticPr fontId="40" type="noConversion"/>
  </si>
  <si>
    <r>
      <t xml:space="preserve">HTML code
例)
</t>
    </r>
    <r>
      <rPr>
        <sz val="8"/>
        <color theme="3" tint="0.39997558519241921"/>
        <rFont val="Meiryo UI"/>
        <family val="2"/>
        <charset val="128"/>
      </rPr>
      <t>&lt;img src="https://dp.image-qoo10.jp/GMKT.IMG/loading_2017/qoo10_loading.v_20170420.png"&gt;</t>
    </r>
    <phoneticPr fontId="40" type="noConversion"/>
  </si>
  <si>
    <r>
      <t xml:space="preserve">HTML code
最大2,500文字
例)
</t>
    </r>
    <r>
      <rPr>
        <sz val="8"/>
        <color theme="3" tint="0.39997558519241921"/>
        <rFont val="Meiryo UI"/>
        <family val="2"/>
        <charset val="128"/>
      </rPr>
      <t>&lt;img src="https://dp.image-qoo10.jp/GMKT.IMG/loading_2017/qoo10_loading.v_20170420.png"&gt;</t>
    </r>
    <phoneticPr fontId="40" type="noConversion"/>
  </si>
  <si>
    <r>
      <rPr>
        <sz val="8"/>
        <color rgb="FFC00000"/>
        <rFont val="Meiryo UI"/>
        <family val="2"/>
        <charset val="128"/>
      </rPr>
      <t>[ガイド] [M列/追加型オプション(選択)]に入力したオプション名-オプションの選択肢と一致する場合に適用されます。</t>
    </r>
    <r>
      <rPr>
        <sz val="8"/>
        <color theme="1"/>
        <rFont val="Meiryo UI"/>
        <family val="2"/>
        <charset val="128"/>
      </rPr>
      <t xml:space="preserve">
オプション名||*オプションの選択肢||*画像URL$$
(追加は$$で区分)
例) </t>
    </r>
    <r>
      <rPr>
        <sz val="8"/>
        <color theme="3" tint="0.39997558519241921"/>
        <rFont val="Meiryo UI"/>
        <family val="2"/>
        <charset val="128"/>
      </rPr>
      <t>おまけ||*ノート||*https://dp.image-qoo10.jp/GMKT.IMG/loading_2017/qoo10_loading.v_20170420.png$$
おまけ||*ペン||*https://dp.image-qoo10.jp/GMKT.IMG/loading_2017/qoo10_loading.v_20170420.png$$</t>
    </r>
    <phoneticPr fontId="40" type="noConversion"/>
  </si>
  <si>
    <r>
      <rPr>
        <sz val="8"/>
        <color rgb="FFC00000"/>
        <rFont val="Meiryo UI"/>
        <family val="2"/>
        <charset val="128"/>
      </rPr>
      <t>[ガイド] [L列/オプション]に入力したオプション名-オプションの選択肢と一致する場合に適用されます。</t>
    </r>
    <r>
      <rPr>
        <sz val="8"/>
        <color theme="1"/>
        <rFont val="Meiryo UI"/>
        <family val="2"/>
        <charset val="128"/>
      </rPr>
      <t xml:space="preserve">
オプション名||*オプションの選択肢||*画像URL$$
(追加は$$で区分)
例) </t>
    </r>
    <r>
      <rPr>
        <sz val="8"/>
        <color theme="3" tint="0.39997558519241921"/>
        <rFont val="Meiryo UI"/>
        <family val="2"/>
        <charset val="128"/>
      </rPr>
      <t>カラー||*レッド||*https://dp.image-qoo10.jp/GMKT.IMG/loading_2017/qoo10_loading.v_20170420.png$$
カラー||*ブルー||*https://dp.image-qoo10.jp/GMKT.IMG/loading_2017/qoo10_loading.v_20170420.png$$</t>
    </r>
    <phoneticPr fontId="40" type="noConversion"/>
  </si>
  <si>
    <r>
      <t xml:space="preserve">動画URL
最大200文字
例) </t>
    </r>
    <r>
      <rPr>
        <sz val="8"/>
        <color theme="3" tint="0.39997558519241921"/>
        <rFont val="Meiryo UI"/>
        <family val="2"/>
        <charset val="128"/>
      </rPr>
      <t>https://www.youtube.com/watch?v=Zhl4N5vd7NE</t>
    </r>
    <phoneticPr fontId="40" type="noConversion"/>
  </si>
  <si>
    <r>
      <t xml:space="preserve">画像URL
(JPG, PNG, GIF) 
最大20個
(追加は$$で区分)
最大2,000文字
例) </t>
    </r>
    <r>
      <rPr>
        <sz val="8"/>
        <color theme="3" tint="0.39997558519241921"/>
        <rFont val="Meiryo UI"/>
        <family val="2"/>
        <charset val="128"/>
      </rPr>
      <t xml:space="preserve">https://dp.image-qoo10.jp/GMKT.IMG/loading_2017/qoo10_loading.v_20170420.png$$
https://dp.image-qoo10.jp/GMKT.IMG/loading_2017/qoo10_loading.v_20170420.png
</t>
    </r>
  </si>
  <si>
    <r>
      <rPr>
        <sz val="8"/>
        <color rgb="FFC00000"/>
        <rFont val="Meiryo UI"/>
        <family val="2"/>
        <charset val="128"/>
      </rPr>
      <t xml:space="preserve">*画像ガイドに沿って登録してください。
</t>
    </r>
    <r>
      <rPr>
        <sz val="8"/>
        <color theme="1"/>
        <rFont val="Meiryo UI"/>
        <family val="2"/>
        <charset val="128"/>
      </rPr>
      <t xml:space="preserve">
画像URL
(JPG, PNG, GIF)
最大200文字
例) </t>
    </r>
    <r>
      <rPr>
        <sz val="8"/>
        <color theme="3" tint="0.39997558519241921"/>
        <rFont val="Meiryo UI"/>
        <family val="2"/>
        <charset val="128"/>
      </rPr>
      <t>https://dp.image-qoo10.jp/GMKT.IMG/loading_2017/qoo10_loading.v_20170420.png</t>
    </r>
  </si>
  <si>
    <r>
      <t xml:space="preserve">オプション名$$
{追加は$$で区分}
最大3個
最大20文字
例1) </t>
    </r>
    <r>
      <rPr>
        <sz val="8"/>
        <color theme="3" tint="0.39997558519241921"/>
        <rFont val="Meiryo UI"/>
        <family val="2"/>
        <charset val="128"/>
      </rPr>
      <t>イニシャル</t>
    </r>
    <r>
      <rPr>
        <sz val="8"/>
        <color theme="1"/>
        <rFont val="Meiryo UI"/>
        <family val="2"/>
        <charset val="128"/>
      </rPr>
      <t xml:space="preserve">
例2) </t>
    </r>
    <r>
      <rPr>
        <sz val="8"/>
        <color theme="3" tint="0.39997558519241921"/>
        <rFont val="Meiryo UI"/>
        <family val="2"/>
        <charset val="128"/>
      </rPr>
      <t>刻印する文字1$$
刻印する文字2$$
配送メッセージ</t>
    </r>
    <phoneticPr fontId="40" type="noConversion"/>
  </si>
  <si>
    <r>
      <t xml:space="preserve">オプション名1||*オプションの選択肢1||*追加型オプションの価格||*販売者オプションコード$$
(追加は$$で区分)
オプション名: 最大3タイプ、最大50文字
オプションの選択肢: オプション名別に最大 20個、最大50文字
例) 
</t>
    </r>
    <r>
      <rPr>
        <sz val="8"/>
        <color theme="3" tint="0.39997558519241921"/>
        <rFont val="Meiryo UI"/>
        <family val="2"/>
        <charset val="128"/>
      </rPr>
      <t>リフィル||*選択しない||*0||*code01$$
リフィル||*選択||*0||*code02$$
おまけ||*タイプA||*0||*code03$$
おまけ||*タイプB||*0||*code04</t>
    </r>
    <phoneticPr fontId="40" type="noConversion"/>
  </si>
  <si>
    <r>
      <t xml:space="preserve">オプション名1||*オプションの選択肢1||*オプション名2||*オプションの選択肢2||*オプション価格||*在庫数量||*販売者オプションコード$$
(追加は$$で区分)
オプション名: 最大3タイプ、最大50文字
オプションの選択肢: オプション名別に最大 20個、最大50文字
オプション1段階 例) </t>
    </r>
    <r>
      <rPr>
        <sz val="8"/>
        <color theme="3" tint="0.39997558519241921"/>
        <rFont val="Meiryo UI"/>
        <family val="2"/>
        <charset val="128"/>
      </rPr>
      <t xml:space="preserve">カラー||*レッド||*0||*200||*Red$$
カラー||*ブルー||*0||*200||*Blue
</t>
    </r>
    <r>
      <rPr>
        <sz val="8"/>
        <color theme="1"/>
        <rFont val="Meiryo UI"/>
        <family val="2"/>
        <charset val="128"/>
      </rPr>
      <t xml:space="preserve">
オプション2段階 例) </t>
    </r>
    <r>
      <rPr>
        <sz val="8"/>
        <color theme="3" tint="0.39997558519241921"/>
        <rFont val="Meiryo UI"/>
        <family val="2"/>
        <charset val="128"/>
      </rPr>
      <t>カラー||*レッド||*サイズ||*Sl||*0||*200||*Red_S</t>
    </r>
    <phoneticPr fontId="40" type="noConversion"/>
  </si>
  <si>
    <r>
      <rPr>
        <sz val="8"/>
        <color rgb="FFC00000"/>
        <rFont val="Meiryo UI"/>
        <family val="2"/>
        <charset val="128"/>
      </rPr>
      <t>*[G列/販売ステータス]が「Y:販売中」の場合、1個以上の在庫数量を入力してください。</t>
    </r>
    <r>
      <rPr>
        <sz val="8"/>
        <color theme="1"/>
        <rFont val="Meiryo UI"/>
        <family val="2"/>
        <charset val="128"/>
      </rPr>
      <t xml:space="preserve">
最大9桁(半角数字)
</t>
    </r>
    <r>
      <rPr>
        <sz val="8"/>
        <color theme="1"/>
        <rFont val="맑은 고딕"/>
        <family val="3"/>
        <charset val="129"/>
      </rPr>
      <t>예</t>
    </r>
    <r>
      <rPr>
        <sz val="8"/>
        <color theme="1"/>
        <rFont val="Meiryo UI"/>
        <family val="2"/>
        <charset val="128"/>
      </rPr>
      <t xml:space="preserve">) </t>
    </r>
    <r>
      <rPr>
        <sz val="8"/>
        <color theme="3" tint="0.39997558519241921"/>
        <rFont val="Meiryo UI"/>
        <family val="2"/>
        <charset val="128"/>
      </rPr>
      <t>200</t>
    </r>
    <phoneticPr fontId="40" type="noConversion"/>
  </si>
  <si>
    <r>
      <t xml:space="preserve">最大9桁(半角数字)
例) </t>
    </r>
    <r>
      <rPr>
        <sz val="8"/>
        <color theme="3" tint="0.39997558519241921"/>
        <rFont val="Meiryo UI"/>
        <family val="2"/>
        <charset val="128"/>
      </rPr>
      <t>10,000</t>
    </r>
    <phoneticPr fontId="40" type="noConversion"/>
  </si>
  <si>
    <r>
      <rPr>
        <b/>
        <sz val="8"/>
        <color rgb="FF0070C0"/>
        <rFont val="Meiryo UI"/>
        <family val="2"/>
        <charset val="128"/>
      </rPr>
      <t>Y</t>
    </r>
    <r>
      <rPr>
        <sz val="8"/>
        <color theme="1"/>
        <rFont val="Meiryo UI"/>
        <family val="2"/>
        <charset val="128"/>
      </rPr>
      <t xml:space="preserve">: 販売中
</t>
    </r>
    <r>
      <rPr>
        <b/>
        <sz val="8"/>
        <color rgb="FF0070C0"/>
        <rFont val="Meiryo UI"/>
        <family val="2"/>
        <charset val="128"/>
      </rPr>
      <t>N</t>
    </r>
    <r>
      <rPr>
        <sz val="8"/>
        <color theme="1"/>
        <rFont val="Meiryo UI"/>
        <family val="2"/>
        <charset val="128"/>
      </rPr>
      <t xml:space="preserve">: 販売中止
</t>
    </r>
    <r>
      <rPr>
        <b/>
        <sz val="8"/>
        <color rgb="FFFF0000"/>
        <rFont val="Meiryo UI"/>
        <family val="2"/>
        <charset val="128"/>
      </rPr>
      <t>D</t>
    </r>
    <r>
      <rPr>
        <sz val="8"/>
        <color theme="1"/>
        <rFont val="Meiryo UI"/>
        <family val="2"/>
        <charset val="128"/>
      </rPr>
      <t>: 商品削除</t>
    </r>
    <phoneticPr fontId="40" type="noConversion"/>
  </si>
  <si>
    <r>
      <rPr>
        <sz val="8"/>
        <color rgb="FFC00000"/>
        <rFont val="Meiryo UI"/>
        <family val="2"/>
        <charset val="128"/>
      </rPr>
      <t xml:space="preserve">*商品名ガイドに沿って入力してください。 
[ガイド] </t>
    </r>
    <r>
      <rPr>
        <sz val="8"/>
        <color rgb="FFC00000"/>
        <rFont val="맑은 고딕"/>
        <family val="3"/>
        <charset val="129"/>
      </rPr>
      <t>♡♠</t>
    </r>
    <r>
      <rPr>
        <sz val="8"/>
        <color rgb="FFC00000"/>
        <rFont val="Meiryo UI"/>
        <family val="2"/>
        <charset val="128"/>
      </rPr>
      <t>などの特殊記号は自動的に削除されます。</t>
    </r>
    <r>
      <rPr>
        <sz val="8"/>
        <color theme="1"/>
        <rFont val="Meiryo UI"/>
        <family val="2"/>
        <charset val="128"/>
      </rPr>
      <t xml:space="preserve">
最大100文字
製品名+仕様+型番+商品分類
例)</t>
    </r>
    <r>
      <rPr>
        <sz val="8"/>
        <color theme="3" tint="0.39997558519241921"/>
        <rFont val="Meiryo UI"/>
        <family val="2"/>
        <charset val="128"/>
      </rPr>
      <t xml:space="preserve"> パーフェクティングファンデーション35mlリキッドファンデーション</t>
    </r>
  </si>
  <si>
    <r>
      <t xml:space="preserve">ブランドコード(半角数字)
例) </t>
    </r>
    <r>
      <rPr>
        <sz val="8"/>
        <color theme="4" tint="0.39997558519241921"/>
        <rFont val="Meiryo UI"/>
        <family val="2"/>
        <charset val="128"/>
      </rPr>
      <t>27450</t>
    </r>
    <phoneticPr fontId="40" type="noConversion"/>
  </si>
  <si>
    <r>
      <t xml:space="preserve">カテゴリコード9桁(半角数字)
例) </t>
    </r>
    <r>
      <rPr>
        <sz val="8"/>
        <color theme="3" tint="0.39997558519241921"/>
        <rFont val="Meiryo UI"/>
        <family val="2"/>
        <charset val="128"/>
      </rPr>
      <t>320001873</t>
    </r>
    <phoneticPr fontId="40" type="noConversion"/>
  </si>
  <si>
    <r>
      <rPr>
        <sz val="8"/>
        <color rgb="FFC00000"/>
        <rFont val="Meiryo UI"/>
        <family val="2"/>
        <charset val="128"/>
      </rPr>
      <t>[ガイド] 販売者商品コードは同一アカウント内で重複させることはできません。</t>
    </r>
    <r>
      <rPr>
        <sz val="8"/>
        <color theme="1"/>
        <rFont val="Meiryo UI"/>
        <family val="2"/>
        <charset val="128"/>
      </rPr>
      <t xml:space="preserve">
最大100文字
販売者の管理用商品コード</t>
    </r>
    <phoneticPr fontId="40" type="noConversion"/>
  </si>
  <si>
    <r>
      <rPr>
        <sz val="8"/>
        <color rgb="FFC00000"/>
        <rFont val="Meiryo UI"/>
        <family val="2"/>
        <charset val="128"/>
      </rPr>
      <t>*新規登録の際は入力しません。</t>
    </r>
    <r>
      <rPr>
        <sz val="8"/>
        <color theme="1"/>
        <rFont val="Meiryo UI"/>
        <family val="2"/>
        <charset val="128"/>
      </rPr>
      <t xml:space="preserve">
商品番号(半角数字)
例) </t>
    </r>
    <r>
      <rPr>
        <sz val="8"/>
        <color theme="3" tint="0.39997558519241921"/>
        <rFont val="Meiryo UI"/>
        <family val="2"/>
        <charset val="128"/>
      </rPr>
      <t>1234567890</t>
    </r>
    <phoneticPr fontId="40" type="noConversion"/>
  </si>
  <si>
    <t>原産地
_その他</t>
  </si>
  <si>
    <t>原産地
_国名</t>
  </si>
  <si>
    <t>原産地
_地域名</t>
  </si>
  <si>
    <t>⑨FK</t>
  </si>
  <si>
    <t>fk520</t>
    <phoneticPr fontId="32"/>
  </si>
  <si>
    <t>スタッドレス</t>
    <phoneticPr fontId="32"/>
  </si>
  <si>
    <t>①MI</t>
  </si>
  <si>
    <t>xicessuv</t>
    <phoneticPr fontId="32"/>
  </si>
  <si>
    <t>xices</t>
    <phoneticPr fontId="32"/>
  </si>
  <si>
    <t>④DL</t>
  </si>
  <si>
    <t>wm02</t>
    <phoneticPr fontId="32"/>
  </si>
  <si>
    <t>WINTER MAXX 02</t>
  </si>
  <si>
    <t>オールシーズン</t>
    <phoneticPr fontId="32"/>
  </si>
  <si>
    <t>⑧GY</t>
  </si>
  <si>
    <t>vec4sg3</t>
    <phoneticPr fontId="32"/>
  </si>
  <si>
    <t>vec4s</t>
    <phoneticPr fontId="32"/>
  </si>
  <si>
    <t>⑦TY</t>
  </si>
  <si>
    <t>mp7</t>
    <phoneticPr fontId="32"/>
  </si>
  <si>
    <t>t001</t>
    <phoneticPr fontId="32"/>
  </si>
  <si>
    <t>s001</t>
    <phoneticPr fontId="32"/>
  </si>
  <si>
    <t>grv2</t>
    <phoneticPr fontId="32"/>
  </si>
  <si>
    <t>grleggera</t>
    <phoneticPr fontId="32"/>
  </si>
  <si>
    <t>primacy4</t>
    <phoneticPr fontId="32"/>
  </si>
  <si>
    <t>prisuvp</t>
    <phoneticPr fontId="32"/>
  </si>
  <si>
    <t>pimacy4p</t>
    <phoneticPr fontId="32"/>
  </si>
  <si>
    <t>ptenzas</t>
    <phoneticPr fontId="32"/>
  </si>
  <si>
    <t>POTENZA Sport</t>
  </si>
  <si>
    <t>re004</t>
    <phoneticPr fontId="32"/>
  </si>
  <si>
    <t>POTENZA Adrenalin RE004</t>
  </si>
  <si>
    <t>ps5</t>
    <phoneticPr fontId="32"/>
  </si>
  <si>
    <t>ps4suv</t>
    <phoneticPr fontId="32"/>
  </si>
  <si>
    <t>ps4s</t>
    <phoneticPr fontId="32"/>
  </si>
  <si>
    <t>ps4</t>
  </si>
  <si>
    <t>ps3</t>
    <phoneticPr fontId="32"/>
  </si>
  <si>
    <t>②CO</t>
  </si>
  <si>
    <t>mc5</t>
    <phoneticPr fontId="32"/>
  </si>
  <si>
    <t>ls2000hII</t>
    <phoneticPr fontId="32"/>
  </si>
  <si>
    <t>lm705p</t>
    <phoneticPr fontId="32"/>
  </si>
  <si>
    <t>LE MANS V+</t>
  </si>
  <si>
    <t>lm</t>
    <phoneticPr fontId="32"/>
  </si>
  <si>
    <t>latth</t>
    <phoneticPr fontId="32"/>
  </si>
  <si>
    <t>latt</t>
    <phoneticPr fontId="32"/>
  </si>
  <si>
    <t>lats3</t>
    <phoneticPr fontId="32"/>
  </si>
  <si>
    <t>LATITUDE SPORT 3</t>
  </si>
  <si>
    <t>⑤YH</t>
  </si>
  <si>
    <t>geog057</t>
    <phoneticPr fontId="32"/>
  </si>
  <si>
    <t>GeoLandar X-CV G057</t>
  </si>
  <si>
    <t>dws06</t>
    <phoneticPr fontId="32"/>
  </si>
  <si>
    <t>saverp</t>
    <phoneticPr fontId="32"/>
  </si>
  <si>
    <t>saver4</t>
    <phoneticPr fontId="32"/>
  </si>
  <si>
    <t>hp01</t>
    <phoneticPr fontId="32"/>
  </si>
  <si>
    <t>rvf02</t>
    <phoneticPr fontId="32"/>
  </si>
  <si>
    <t>eg02</t>
    <phoneticPr fontId="32"/>
  </si>
  <si>
    <t>EfficientGrip ECO EG02</t>
  </si>
  <si>
    <t>eg01</t>
    <phoneticPr fontId="32"/>
  </si>
  <si>
    <t>nh100rv</t>
    <phoneticPr fontId="32"/>
  </si>
  <si>
    <t>rs02</t>
    <phoneticPr fontId="32"/>
  </si>
  <si>
    <t>exe</t>
    <phoneticPr fontId="32"/>
  </si>
  <si>
    <t>nascar</t>
    <phoneticPr fontId="32"/>
  </si>
  <si>
    <t>eprimacy</t>
    <phoneticPr fontId="32"/>
  </si>
  <si>
    <t>dhps</t>
    <phoneticPr fontId="32"/>
  </si>
  <si>
    <t>DUELER HP SPORT</t>
  </si>
  <si>
    <t>dz102</t>
    <phoneticPr fontId="32"/>
  </si>
  <si>
    <t>crosscp</t>
    <phoneticPr fontId="32"/>
  </si>
  <si>
    <t>crosscsuv</t>
    <phoneticPr fontId="32"/>
  </si>
  <si>
    <t>crosscam</t>
    <phoneticPr fontId="32"/>
  </si>
  <si>
    <t>cross2suv</t>
    <phoneticPr fontId="32"/>
  </si>
  <si>
    <t>cross2</t>
    <phoneticPr fontId="32"/>
  </si>
  <si>
    <t>cpro</t>
    <phoneticPr fontId="32"/>
  </si>
  <si>
    <t>ae61a</t>
    <phoneticPr fontId="32"/>
  </si>
  <si>
    <t>BluEarth-XT AE61A</t>
  </si>
  <si>
    <t>ae61</t>
    <phoneticPr fontId="32"/>
  </si>
  <si>
    <t>BluEarth-XT AE61</t>
  </si>
  <si>
    <t>ae51</t>
    <phoneticPr fontId="32"/>
  </si>
  <si>
    <t>BluEarth-GT AE51</t>
  </si>
  <si>
    <t>aw21</t>
    <phoneticPr fontId="32"/>
  </si>
  <si>
    <t>BluEarth-4S AW21</t>
    <phoneticPr fontId="32"/>
  </si>
  <si>
    <t>vrx3</t>
    <phoneticPr fontId="32"/>
  </si>
  <si>
    <t>dmv3</t>
    <phoneticPr fontId="32"/>
  </si>
  <si>
    <t>fk510suv</t>
    <phoneticPr fontId="32"/>
  </si>
  <si>
    <t>fk510</t>
    <phoneticPr fontId="32"/>
  </si>
  <si>
    <t>alelx100</t>
    <phoneticPr fontId="32"/>
  </si>
  <si>
    <t>FALKEN</t>
    <phoneticPr fontId="32"/>
  </si>
  <si>
    <t>ファルケン</t>
    <phoneticPr fontId="32"/>
  </si>
  <si>
    <t>ale001</t>
    <phoneticPr fontId="32"/>
  </si>
  <si>
    <t>TOYO</t>
    <phoneticPr fontId="32"/>
  </si>
  <si>
    <t>トーヨー</t>
    <phoneticPr fontId="32"/>
  </si>
  <si>
    <t>ag3</t>
    <phoneticPr fontId="32"/>
  </si>
  <si>
    <t>GOODYEAR</t>
  </si>
  <si>
    <t>グッドイヤー</t>
  </si>
  <si>
    <t>YOKOHAMA</t>
  </si>
  <si>
    <t>ヨコハマ</t>
  </si>
  <si>
    <t>v105</t>
    <phoneticPr fontId="32"/>
  </si>
  <si>
    <t>DUNLOP</t>
    <phoneticPr fontId="32"/>
  </si>
  <si>
    <t>ダンロップ</t>
    <phoneticPr fontId="32"/>
  </si>
  <si>
    <t>v701</t>
    <phoneticPr fontId="32"/>
  </si>
  <si>
    <t>BRIDGESTONE</t>
  </si>
  <si>
    <t>ブリヂストン</t>
  </si>
  <si>
    <t>v552</t>
    <phoneticPr fontId="32"/>
  </si>
  <si>
    <t>CONTINENTAL</t>
  </si>
  <si>
    <t>コンチ</t>
  </si>
  <si>
    <t>販売者商品コード略</t>
    <rPh sb="0" eb="5">
      <t>ハンバイシャショウヒン</t>
    </rPh>
    <rPh sb="8" eb="9">
      <t>リャク</t>
    </rPh>
    <phoneticPr fontId="32"/>
  </si>
  <si>
    <t>パターン</t>
    <phoneticPr fontId="32"/>
  </si>
  <si>
    <t>MICHELIN</t>
  </si>
  <si>
    <t>ミシュラン</t>
  </si>
  <si>
    <t>　旧モデル限定品　年数たってもしっかり効く！</t>
  </si>
  <si>
    <t>銘柄指定は競合も調べている</t>
  </si>
  <si>
    <t>GRV2なかったらGRX2　</t>
  </si>
  <si>
    <t>高級SUV　アレンザLM100　最高級</t>
  </si>
  <si>
    <t>VIIはミニバンに向けた　長持ち、固いから音が出やすい　ミニバン向けでは一番静か</t>
  </si>
  <si>
    <t>XII　が本家本元　静か　高級セダン</t>
    <phoneticPr fontId="32"/>
  </si>
  <si>
    <t xml:space="preserve">
</t>
  </si>
  <si>
    <t>　価格重視のお求めやすいタイヤです。</t>
  </si>
  <si>
    <t>ケンダ　ICETEC NEO KR36</t>
    <phoneticPr fontId="32"/>
  </si>
  <si>
    <t>NEO KR36</t>
    <phoneticPr fontId="32"/>
  </si>
  <si>
    <t>ケンダ</t>
    <phoneticPr fontId="32"/>
  </si>
  <si>
    <t>冬</t>
    <phoneticPr fontId="32"/>
  </si>
  <si>
    <t>ICETEC NEO KR36</t>
    <phoneticPr fontId="32"/>
  </si>
  <si>
    <t>ジーマックス　LANDGEMA</t>
  </si>
  <si>
    <t>LANDGEMA</t>
  </si>
  <si>
    <t>ジーマックス</t>
  </si>
  <si>
    <t>夏</t>
  </si>
  <si>
    <t>　欧州で高い評価を得ているタイヤで、高級セダンや輸入車に履かれる大口径タイヤです。</t>
    <rPh sb="0" eb="41">
      <t>ショウヒン</t>
    </rPh>
    <phoneticPr fontId="32"/>
  </si>
  <si>
    <t>ファルケン　FK510</t>
  </si>
  <si>
    <t>FK510</t>
  </si>
  <si>
    <t>ファルケン</t>
  </si>
  <si>
    <t>https://www.falken.co.jp/products/FK510/</t>
  </si>
  <si>
    <t>　</t>
  </si>
  <si>
    <t>ファルケン　AZENIS FK453</t>
  </si>
  <si>
    <t>AZENISFK453</t>
  </si>
  <si>
    <t>　こちらの商品は、輸入タイヤとしては最上位に近い知名度で安心感のある台湾のメーカーのタイヤです。</t>
  </si>
  <si>
    <t>ハイフライ</t>
  </si>
  <si>
    <t>　イタリアの老舗ピレリ社がアジア向けに開発したスタッドレスです。</t>
  </si>
  <si>
    <t>ピレリ　ASIMMETRICO</t>
  </si>
  <si>
    <t>ASIMMETRICO</t>
  </si>
  <si>
    <t>ピレリ</t>
  </si>
  <si>
    <t>冬</t>
  </si>
  <si>
    <t>　イタリアの老舗ピレリ社が手掛ける快適さと安全性を高めたタイヤです。</t>
  </si>
  <si>
    <t>ピレリ　P7</t>
  </si>
  <si>
    <t>P7</t>
  </si>
  <si>
    <t>　雨の日性能・低燃費・乗り心地</t>
  </si>
  <si>
    <t>ピレリ　POWERGY</t>
  </si>
  <si>
    <t>POWERGY</t>
  </si>
  <si>
    <t>　吸着性能とひっかき効果で、さまざまな氷雪路に対応するタイヤです。</t>
  </si>
  <si>
    <t>トーヨー　ガリット</t>
  </si>
  <si>
    <t>ガリット</t>
  </si>
  <si>
    <t>トーヨー</t>
  </si>
  <si>
    <t>　オフロードでのトラクション性能と、オンロードでの耐摩耗性能や走行安定性を両立したアウトドアを楽しむにもってこいのタイヤです。</t>
  </si>
  <si>
    <t>トーヨー　OPEN COUNTRY R/T</t>
  </si>
  <si>
    <t>OPEN COUNTRY</t>
  </si>
  <si>
    <t>OPENCOUNTRY</t>
  </si>
  <si>
    <t>　重心、天井が高い車のふらつきを大幅に抑制。 ミニバン向けタイヤ低燃費・長持ち</t>
  </si>
  <si>
    <t>トーヨー　TRANPATH mp7</t>
  </si>
  <si>
    <t>mp7</t>
  </si>
  <si>
    <t>　SUV専用、静粛性、低燃費タイヤ静粛性、低燃費タイヤ・SUV専用</t>
  </si>
  <si>
    <t>トーヨー　PROXES CL1SUV</t>
  </si>
  <si>
    <t>CL1SUV</t>
  </si>
  <si>
    <t>トーヨー　PROXES CL1</t>
  </si>
  <si>
    <t>CL1</t>
  </si>
  <si>
    <t>　低燃費・耐摩耗性</t>
    <rPh sb="1" eb="4">
      <t>テイネンピ</t>
    </rPh>
    <rPh sb="5" eb="9">
      <t>タイマモウセイ</t>
    </rPh>
    <phoneticPr fontId="32"/>
  </si>
  <si>
    <t>トーヨー　Nano Energy 3</t>
    <phoneticPr fontId="32"/>
  </si>
  <si>
    <t>Nano Energy 3</t>
    <phoneticPr fontId="32"/>
  </si>
  <si>
    <t>　旧モデル限定品 年数たってもしっかり効く！</t>
  </si>
  <si>
    <t>ダンロップ　WM02</t>
  </si>
  <si>
    <t>WM02</t>
  </si>
  <si>
    <t>ダンロップ</t>
  </si>
  <si>
    <t>　低燃費性能が良く、ロングライフなタイヤです。</t>
  </si>
  <si>
    <t>ダンロップ　ENASAVE EC204</t>
  </si>
  <si>
    <t>ENASAVEEC204</t>
  </si>
  <si>
    <t>　純正装着、あまり一般的ではない</t>
  </si>
  <si>
    <t>ダンロップ　ENASAVE EC300+</t>
  </si>
  <si>
    <t>ENASAVEEC300+</t>
  </si>
  <si>
    <t>　静粛性・低燃費</t>
  </si>
  <si>
    <t>ダンロップ　LE MANS V</t>
  </si>
  <si>
    <t>LEMANS4</t>
  </si>
  <si>
    <t>LEMANSV</t>
  </si>
  <si>
    <t>　価格重視の輸入タイヤで高速走行時にも安定性があります。</t>
  </si>
  <si>
    <t>ハイフライ　HF805</t>
  </si>
  <si>
    <t>HF805</t>
  </si>
  <si>
    <t>　SUVスタッドレス。氷雪に軌跡を刻め。</t>
  </si>
  <si>
    <t>ヨコハマ　GEOLANDAR I/T-S</t>
  </si>
  <si>
    <t>GEOLANDARI/T-S</t>
  </si>
  <si>
    <t>　氷に効く・永く効く・燃費に効くタイヤで、ロングライフのSUV用スタッドレスタイヤです。</t>
  </si>
  <si>
    <t>ヨコハマ　iceGUARD SUV G075</t>
  </si>
  <si>
    <t>SUV G075</t>
  </si>
  <si>
    <t>iceGUARDSUVG075</t>
  </si>
  <si>
    <t>　優れた氷上性能に省燃費性能をプラス</t>
  </si>
  <si>
    <t>ヨコハマ　iceGUARD TRIPLE PLUS</t>
  </si>
  <si>
    <t>iceGUARDTRIPLEPLUS</t>
  </si>
  <si>
    <t>　セダン・クーペ・スポーツカー・SUVにオススメのメジャースタッドレスタイヤ</t>
  </si>
  <si>
    <t>ヨコハマ　iceGUARD 6 Z・P・S</t>
  </si>
  <si>
    <t>iceGUARD6Z・P・S</t>
  </si>
  <si>
    <t>　氷に効く・永く効く・燃費に効くタイヤで、オールマイティな車に適応します。　数量限定のお買い得品です。</t>
    <phoneticPr fontId="32"/>
  </si>
  <si>
    <t>ヨコハマ　iceGUARD 6</t>
  </si>
  <si>
    <t>iceGUARD 6</t>
  </si>
  <si>
    <t>iceGUARD6</t>
  </si>
  <si>
    <t>　氷に効く・永く効く・燃費に効くタイヤで、オールマイティな車に適応します。</t>
    <phoneticPr fontId="32"/>
  </si>
  <si>
    <t>ヨコハマ　iceGUARD 7</t>
  </si>
  <si>
    <t>iceGUARD7</t>
  </si>
  <si>
    <t>ヨコハマ　iceGUARD 5 PLUS</t>
  </si>
  <si>
    <t>iceGUARD5PLUS</t>
  </si>
  <si>
    <t>　オンロード向けSUV用タイヤ</t>
  </si>
  <si>
    <t>ヨコハマ　GRANDTREK PT3</t>
  </si>
  <si>
    <t>GRANDTREK PT3</t>
  </si>
  <si>
    <t>　燃費</t>
  </si>
  <si>
    <t>ヨコハマ　ECOS ES31</t>
  </si>
  <si>
    <t>ECOSES31</t>
  </si>
  <si>
    <t>　タイヤの基本性能に低燃費性能を追加したスタンダードなタイヤ</t>
  </si>
  <si>
    <t>ヨコハマ　ADVAN Sport V105</t>
  </si>
  <si>
    <t>ADVANSportV105</t>
  </si>
  <si>
    <t>　セダン、クーペ、スポーツカー、SUVにおすすめ 静粛性・ウェット性能・乗り心地燃費</t>
  </si>
  <si>
    <t>ヨコハマ　ADVAN FLEVA V701</t>
  </si>
  <si>
    <t>ADVANFLEVAV701</t>
  </si>
  <si>
    <t>　「楽しいハンドリング」をテーマにしたハイパフォーマンスタイヤ燃費 低燃費・ウェット性能・乗り心地・スポーティ</t>
  </si>
  <si>
    <t>ヨコハマ　ADVAN dB V551</t>
    <phoneticPr fontId="32"/>
  </si>
  <si>
    <t>ADVAN dB V551</t>
    <phoneticPr fontId="32"/>
  </si>
  <si>
    <t>ヨコハマ　ADVAN dB V552</t>
  </si>
  <si>
    <t>ADVANdBV552</t>
  </si>
  <si>
    <t>　軽自動車やコンパクトカーに対応したタイヤです。 低燃費・静粛性・耐摩耗・雨の日・乗り心地</t>
  </si>
  <si>
    <t>ヨコハマ　BluEarth-RV RV03CK</t>
  </si>
  <si>
    <t>RV03CK</t>
  </si>
  <si>
    <t>　低燃費、静粛性、ウェット性能、乗り心地に優れたプレミアムタイヤ燃費</t>
  </si>
  <si>
    <t>ヨコハマ　BluEarth-ES ES32</t>
  </si>
  <si>
    <t>ESES32</t>
  </si>
  <si>
    <t>　低燃費性と経済性に優れたスタンダードタイヤ燃費。転がり性能はAAA、ウェット性能はc。セダンやコンパクトカー向け。</t>
  </si>
  <si>
    <t>ヨコハマ　BluEarth AE01</t>
    <phoneticPr fontId="32"/>
  </si>
  <si>
    <t>AE-01</t>
  </si>
  <si>
    <t>ヨコハマ　BluEarth AE01F</t>
  </si>
  <si>
    <t>AE01F</t>
  </si>
  <si>
    <t>ヨコハマ　BluEarth AE-01F</t>
  </si>
  <si>
    <t>AE-01F</t>
  </si>
  <si>
    <t>　ミニバンやSUV専用に作られた商品です。 低燃費・静粛性・ウェット性能</t>
  </si>
  <si>
    <t>　ミニバンやSUV専用に作られた商品です。 低燃費・静粛性・ウェット性能</t>
    <phoneticPr fontId="32"/>
  </si>
  <si>
    <t>ヨコハマ　BluEarth RV-03</t>
    <phoneticPr fontId="32"/>
  </si>
  <si>
    <t>RV03</t>
    <phoneticPr fontId="32"/>
  </si>
  <si>
    <t>RV-03</t>
    <phoneticPr fontId="32"/>
  </si>
  <si>
    <t>　ミニバンやSUV専用に作られた商品です。 低燃費・静粛性・ウェット性能・在庫限定品のためお買い得</t>
    <phoneticPr fontId="32"/>
  </si>
  <si>
    <t>ヨコハマ　BluEarth RV-02</t>
  </si>
  <si>
    <t>RV-02</t>
    <phoneticPr fontId="32"/>
  </si>
  <si>
    <t>　低燃費、静粛性、耐摩耗性、雨の日に強い、乗り心地に優れたミニバン/SUVに求められる性能はもちろん、低燃費性能とウェット性能を両立したミニバン/SUV専用タイヤ</t>
  </si>
  <si>
    <t>ヨコハマ　BluEarth-XT AE61</t>
  </si>
  <si>
    <t>XTAE61</t>
  </si>
  <si>
    <t>　高いハンドリング性能と、優れた静粛性を備えたクロスオーバーSUV専用サマータイヤ燃費</t>
  </si>
  <si>
    <t>ヨコハマ　BluEarth-GT AE51</t>
  </si>
  <si>
    <t>GTAE51</t>
  </si>
  <si>
    <t>　低燃費、ウェット性能が高く、高い操縦安定性と低燃費性能を融合したグランドツーリングタイヤ燃費</t>
  </si>
  <si>
    <t>ヨコハマ　BluEarth-1 EF20</t>
  </si>
  <si>
    <t>BluEarth-1EF20</t>
  </si>
  <si>
    <t>　韓国ミシュランとして提携していたタイヤメーカーです。Nシリーズは上級クラスですか、価格がリーズナブルでとてもお買い得です。</t>
  </si>
  <si>
    <t>ロードストーンN'blue eco SH01</t>
  </si>
  <si>
    <t>N'blueecoSH01</t>
  </si>
  <si>
    <t>ロードストーン</t>
  </si>
  <si>
    <t>ロードストーン　Nblue eco SH01</t>
  </si>
  <si>
    <t>NblueecoSH01</t>
  </si>
  <si>
    <t>　低温域でも柔軟性を失わなず高温域ではゴムの剛性が保つ特性があり、そのため氷雪路でのブレーキング性能が高い商品。　国産メーカーに対抗できる性能　タイヤ市場では最安値商品の位置づけ</t>
  </si>
  <si>
    <t>ネクセン　WINGUARD ICE SUV</t>
    <phoneticPr fontId="32"/>
  </si>
  <si>
    <t>WINGUARD ICE SUV</t>
    <phoneticPr fontId="32"/>
  </si>
  <si>
    <t>ネクセン</t>
  </si>
  <si>
    <t>ネクセン　WINGUARDice2</t>
  </si>
  <si>
    <t>WINGUARDice2</t>
  </si>
  <si>
    <t>　ポルシェ純正も製造するメーカーが手掛ける、氷雪上性能、静粛性も重視したプレミアムオールシーズンタイヤです。</t>
  </si>
  <si>
    <t>ネクセン　Nblue 4Season</t>
  </si>
  <si>
    <t>Nblue 4Season</t>
    <phoneticPr fontId="32"/>
  </si>
  <si>
    <t>AS</t>
  </si>
  <si>
    <t>N'blue 4Season</t>
  </si>
  <si>
    <t>4Season</t>
  </si>
  <si>
    <t>　ポルシェ純正も製造するメーカーが手掛ける、輸入タイヤの中では上位品に位置づけられる商品です。　雨の日性能</t>
  </si>
  <si>
    <t>ネクセン　Nblue ECO SH01</t>
  </si>
  <si>
    <t>SH01</t>
  </si>
  <si>
    <t>ネクセン　N'blue HD Plus</t>
  </si>
  <si>
    <t>Nblue HD Plus</t>
  </si>
  <si>
    <t>NblueHDPlus</t>
  </si>
  <si>
    <t>業界初の3万キロ保障がついています。</t>
  </si>
  <si>
    <t>　国産モデル品でSUV向けの耐摩耗性の高いタイヤ。　コスパの高い人気商品です。</t>
    <rPh sb="6" eb="7">
      <t>ヒン</t>
    </rPh>
    <rPh sb="11" eb="12">
      <t>ム</t>
    </rPh>
    <rPh sb="19" eb="20">
      <t>タカ</t>
    </rPh>
    <rPh sb="30" eb="31">
      <t>タカ</t>
    </rPh>
    <rPh sb="34" eb="36">
      <t>ショウヒン</t>
    </rPh>
    <phoneticPr fontId="32"/>
  </si>
  <si>
    <t xml:space="preserve">グッドイヤー　ICE NAVI SUV </t>
    <phoneticPr fontId="32"/>
  </si>
  <si>
    <t>NAVI SUV</t>
  </si>
  <si>
    <t xml:space="preserve">NAVI SUV </t>
    <phoneticPr fontId="32"/>
  </si>
  <si>
    <t>　国産モデル品で耐摩耗性の高いタイヤ。　コスパの高い人気商品です。</t>
    <rPh sb="6" eb="7">
      <t>ヒン</t>
    </rPh>
    <rPh sb="13" eb="14">
      <t>タカ</t>
    </rPh>
    <rPh sb="24" eb="25">
      <t>タカ</t>
    </rPh>
    <rPh sb="28" eb="30">
      <t>ショウヒン</t>
    </rPh>
    <phoneticPr fontId="32"/>
  </si>
  <si>
    <t>グッドイヤー　ICE NAVI 8</t>
    <phoneticPr fontId="32"/>
  </si>
  <si>
    <t>NAVI8</t>
    <phoneticPr fontId="32"/>
  </si>
  <si>
    <t>　国産モデル品で耐摩耗性の高いタイヤ。　数量限定のお買い得品です。</t>
    <rPh sb="6" eb="7">
      <t>ヒン</t>
    </rPh>
    <rPh sb="13" eb="14">
      <t>タカ</t>
    </rPh>
    <rPh sb="20" eb="24">
      <t>スウリョウゲンテイ</t>
    </rPh>
    <rPh sb="26" eb="27">
      <t>カ</t>
    </rPh>
    <rPh sb="28" eb="30">
      <t>ドクヒン</t>
    </rPh>
    <phoneticPr fontId="32"/>
  </si>
  <si>
    <t>グッドイヤー　ICE NAVI 7</t>
  </si>
  <si>
    <t>NAVI7</t>
  </si>
  <si>
    <t>グッドイヤー　ICE NAVI 6</t>
  </si>
  <si>
    <t>NAVI6</t>
  </si>
  <si>
    <t>　国産モデル品。お求めやすい価格で、性能の良さはもちろん静粛性能が高く乗り心地の良いオールシーズンタイヤです。</t>
    <phoneticPr fontId="32"/>
  </si>
  <si>
    <t>グッドイヤー　AssuranceWeatherReady</t>
  </si>
  <si>
    <t>Assurance Weather Ready</t>
  </si>
  <si>
    <t>AssuranceWeatherReady</t>
  </si>
  <si>
    <t>　国産品で真夏、雨、氷雪路まで走行可能　雨の日性能・低燃費・SUV向け</t>
    <rPh sb="33" eb="34">
      <t>ム</t>
    </rPh>
    <phoneticPr fontId="32"/>
  </si>
  <si>
    <t>グッドイヤー　VECTOR 4SEASONS GEN-3 SUV</t>
    <phoneticPr fontId="32"/>
  </si>
  <si>
    <t>VECTOR 4SEASONS GEN-3 SUV</t>
    <phoneticPr fontId="32"/>
  </si>
  <si>
    <t>　国産品で真夏、雨、氷雪路まで走行可能　雨の日性能・低燃費</t>
    <rPh sb="3" eb="4">
      <t>ヒン</t>
    </rPh>
    <phoneticPr fontId="32"/>
  </si>
  <si>
    <t>グッドイヤー　VECTOR 4SEASONS HB</t>
  </si>
  <si>
    <t>4SEASONS MS Hybrid</t>
  </si>
  <si>
    <t>VEC 4SEASONS MS Hybrid</t>
  </si>
  <si>
    <t>VEC4SEASONSHB</t>
  </si>
  <si>
    <t>グッドイヤー　VECTOR 4SEASONS MS Hybrid</t>
    <phoneticPr fontId="32"/>
  </si>
  <si>
    <t>VECTOR 4SEASONS MS Hybrid</t>
    <phoneticPr fontId="32"/>
  </si>
  <si>
    <t>グッドイヤー　VECTOR 4SEASONS MS Hybrid</t>
  </si>
  <si>
    <t>4SEASONSMSHybrid</t>
  </si>
  <si>
    <t>グッドイヤー　REV RS-02</t>
  </si>
  <si>
    <t>REVRS-02</t>
  </si>
  <si>
    <t>　長持ち・特売品</t>
  </si>
  <si>
    <t>グッドイヤー　CARGO PRO</t>
  </si>
  <si>
    <t>CARGOPRO</t>
  </si>
  <si>
    <t>　剛性と耐偏摩耗性能に優れた、低燃費でロングライフなタイヤです。　静粛性・低燃費・長持ち・高速安定・乗り心地・SUV</t>
  </si>
  <si>
    <t>グッドイヤー　EfficientGrip SUV HP01</t>
  </si>
  <si>
    <t>EfficientGripSUVHP01</t>
  </si>
  <si>
    <t>　剛性と耐偏摩耗性能に優れた、低燃費でロングライフなタイヤです。　静粛性・低燃費・長持ち・高速安定・乗り心地</t>
  </si>
  <si>
    <t>グッドイヤー　EfficientGrip RVF02</t>
  </si>
  <si>
    <t>RVF02</t>
  </si>
  <si>
    <t>　静粛性、低燃費性が大幅に向上。ふらつきや偏摩耗を抑制できるためミニバン、ステーションワゴンにおすすめ 国産のエコタイヤです。低燃費性能やロングライフ性能など経済性はもちろん、安全性能も兼ね備えているタイヤです。　静粛性・低燃費・長持ち・高速安定</t>
  </si>
  <si>
    <t>グッドイヤー　EfficientGrip ECO EG02</t>
  </si>
  <si>
    <t>EfficientGripECOEG02</t>
  </si>
  <si>
    <t>　価格重視のタイヤ　低燃費ではありますが減りが早めです。</t>
    <rPh sb="1" eb="5">
      <t>カカクジュウシ</t>
    </rPh>
    <phoneticPr fontId="32"/>
  </si>
  <si>
    <t>グッドイヤー　EGrip ECO EG02</t>
  </si>
  <si>
    <t>EG02</t>
  </si>
  <si>
    <t>グッドイヤー　EGrip ECO EG01</t>
  </si>
  <si>
    <t>EG01</t>
  </si>
  <si>
    <t>グッドイヤー　EfficientGrip ECO EG01</t>
  </si>
  <si>
    <t>EfficientGripECOEG01</t>
  </si>
  <si>
    <t>　NASCARは構造やゴム質は商用向けですが、トレッドパターンが乗用のものを使用しており静かでお薦めです。雨の日性能・長持ち・高速安定・特売品</t>
  </si>
  <si>
    <t>グッドイヤー　EAGLE #1 NASCAR</t>
  </si>
  <si>
    <t>EAGLE#1NASCAR</t>
  </si>
  <si>
    <t>グッドイヤー　EAGLE RV-F02</t>
  </si>
  <si>
    <t xml:space="preserve"> RVF02</t>
  </si>
  <si>
    <t>EAGLERV-F02</t>
  </si>
  <si>
    <t>　剛性と耐偏摩耗性能に優れた、低燃費でロングライフなタイヤです。　低燃費・長持ち・高速安定・乗り心地</t>
  </si>
  <si>
    <t>グッドイヤー　EAG RVF</t>
  </si>
  <si>
    <t>EAGRVF</t>
  </si>
  <si>
    <t>グッドイヤー　EAGLE RV-F</t>
  </si>
  <si>
    <t>EAGLERV-F</t>
  </si>
  <si>
    <t>　国産メーカーのコンフォートタイヤ。　低燃費・快適性</t>
    <rPh sb="23" eb="26">
      <t>カイテキセイ</t>
    </rPh>
    <phoneticPr fontId="32"/>
  </si>
  <si>
    <t>グッドイヤー　EAGLE LS EXE</t>
  </si>
  <si>
    <t>EAGLELSEXE</t>
  </si>
  <si>
    <t>国産のお求めやすいタイヤです。</t>
  </si>
  <si>
    <t>　欧州基準で作られており高性能で、スタンダードなスタッドレスタイヤです。</t>
    <rPh sb="1" eb="3">
      <t>オウシュウ</t>
    </rPh>
    <phoneticPr fontId="32"/>
  </si>
  <si>
    <t>ランドセイル　WINTER LANDER</t>
  </si>
  <si>
    <t>WINTERLANDER</t>
  </si>
  <si>
    <t>ランドセイル</t>
  </si>
  <si>
    <t>　氷雪上での性能を高めたベーシックオールシーズンタイヤです。　雨の日・低燃費・一般的なサマータイヤの夏性能</t>
  </si>
  <si>
    <t>ランドセイル　4-SEASONS</t>
  </si>
  <si>
    <t>4-SEASONS</t>
  </si>
  <si>
    <t>ランドセイル　4 Seasons</t>
  </si>
  <si>
    <t>4Seasons</t>
  </si>
  <si>
    <t>　性能バランスの取れたお買い求め安いタイヤです。　雨の日・低燃費・長持ち・高速安定　このブランドの中ではコンフォートタイヤに位置付けられます。　北米やヨーロッパの他にアジア諸国など世界中に販路を持つ　高い技術力を必要とする航空機用タイヤを生産する技術を持つメーカーが開発・製造。リーズナブルながらも低燃費性能、ウェット性能は高評価のタイヤ市場の人気商品です。</t>
    <phoneticPr fontId="32"/>
  </si>
  <si>
    <t>ランドセイル　DELINTE</t>
  </si>
  <si>
    <t>DELINTE</t>
  </si>
  <si>
    <t>　リーズナブルながらも低燃費性能、ウェット性能は高評価のタイヤ市場の人気商品です。</t>
    <phoneticPr fontId="32"/>
  </si>
  <si>
    <t>ランドセイル　CLV2</t>
  </si>
  <si>
    <t>CLV2</t>
  </si>
  <si>
    <t>ランドセイル　LS588 SUV</t>
  </si>
  <si>
    <t>LS588 SUV</t>
  </si>
  <si>
    <t>LS588SUV</t>
  </si>
  <si>
    <t>ランドセイル　LS588 UHP</t>
  </si>
  <si>
    <t>LS588 UHP</t>
  </si>
  <si>
    <t>LS588UHP</t>
  </si>
  <si>
    <t>ランドセイル　LS588</t>
  </si>
  <si>
    <t>LS588</t>
  </si>
  <si>
    <t>　このタイヤは215/55R17のサイズのみ内容と価格は全く同じで、デザインと名前が異なるSENTURY1という製品になります。静粛性・雨の日・低燃費</t>
  </si>
  <si>
    <t>ランドセイル　LS388 215/55R17</t>
  </si>
  <si>
    <t>LS388215/55R17</t>
  </si>
  <si>
    <t>　性能バランスの取れたお買い求め安いタイヤです。　雨の日・低燃費・長持ち・高速安定　北米やヨーロッパの他にアジア諸国など世界中に販路を持つ　高い技術力を必要とする航空機用タイヤを生産する技術を持つメーカーが開発・製造。リーズナブルながらも低燃費性能、ウェット性能は高評価のタイヤ市場の人気商品です。</t>
  </si>
  <si>
    <t>ランドセイル　LS388</t>
  </si>
  <si>
    <t>LS388</t>
  </si>
  <si>
    <t>　高品質輸入タイヤで性能バランスに優れ、価格面でもお得なタイヤです。</t>
  </si>
  <si>
    <t>　NC6の前モデルに当たる特価品です。お求めやすい価格ではこちら。コストパフォーマンスの高いタイヤです。</t>
  </si>
  <si>
    <t>バイキング</t>
  </si>
  <si>
    <t>　特にコンチネンタルはタイヤ市場社員の評価も高いです。</t>
  </si>
  <si>
    <t>　スタッドレスでウェット性能が強いのはヨーロッパメーカーと言われています。高速走行に強く作られていてスピードレンジが高いので雨にも強い事が多いです。</t>
  </si>
  <si>
    <t>　もしご購入でご検討頂けるようでしたら以下のような特価品が御座います。265/65R17のスタッドレスは通常タイヤのみで考えても15万程度の予算感となりますが、新品で4本諸費用コミコミ69,740（税込）にてご用意出来るものがございます。商品は、独 コンチネンタル社が製造する、最高峰のスタッドレスシリーズVIKING WINTECH6となります。氷雪上での効きは業界トップクラス、ドライでの静粛性や安定性も非常に高くおすすめのスタッドレスタイヤです。一括仕入れで実現した価格でして、今ある分のみの特価でございます。※ホイールは付いていませんので、現在のホイールに履き替えになります</t>
  </si>
  <si>
    <t>　CVC6だったもの CVC6→VC7（ヨーロッパ向け）NC6（日本向け）になった</t>
  </si>
  <si>
    <t>　ウィンター性能とウェット性能は通常打ち消し合う性格を持っていますが、どちらも両立している高性能なタイヤです。コンチネンタルタイヤでこの価格はかなり安いです。</t>
  </si>
  <si>
    <t>バイキング　VikingContact7（欧州の高耐久モデル）</t>
  </si>
  <si>
    <t>VC7</t>
    <phoneticPr fontId="32"/>
  </si>
  <si>
    <t>VikingContact7</t>
  </si>
  <si>
    <t>　ドイツコンチネンタル社が製造する別ブランドです。少し前まで、コンチネンタルの最高峰モデルであったViking Contact6と中身は全く同じでして、氷雪上性能、耐摩耗性、ドライでの静粛性も最高水準のタイヤでございます。少し前の技術を使いつつ、性能と価格をバランスさせたお値打ち品となります。</t>
  </si>
  <si>
    <t>バイキング　Viking WinTech WT6SUV（欧州の高耐久モデル）</t>
  </si>
  <si>
    <t xml:space="preserve">WT6 SUV </t>
  </si>
  <si>
    <t>WT6SUV</t>
  </si>
  <si>
    <t>バイキング　Viking WinTech WT6（欧州の高耐久モデル）</t>
  </si>
  <si>
    <t>WT6</t>
  </si>
  <si>
    <t>　ドイツコンチネンタル社が手がけるブランドで走破性の高い商品です。 優れたハンドリングとウェット性能に加え走行中の振動抑制・静粛性にも配慮したSUV向けに設計されたタイヤです。　雨の日性能・長持ち・高速安定・特売品</t>
    <phoneticPr fontId="32"/>
  </si>
  <si>
    <t>バイキング　TeraTech HT（欧州の高耐久モデル）</t>
  </si>
  <si>
    <t>TeraTech</t>
  </si>
  <si>
    <t>TeraTechHT</t>
  </si>
  <si>
    <t>　ドイツコンチネンタル社が手がけるブランドで走破性の高い商品です。 高いドライ＆ウェット性能と優れたコントロール性を併せ持つプレミアムスポーツタイヤ　雨の日性能・長持ち・高速安定</t>
    <phoneticPr fontId="32"/>
  </si>
  <si>
    <t>バイキング　ProTech HP（欧州の高耐久モデル）</t>
  </si>
  <si>
    <t>ProTechHP</t>
  </si>
  <si>
    <t>バイキング　ProTech NewGen（欧州の高耐久モデル）</t>
  </si>
  <si>
    <t>ProTech NewGen</t>
  </si>
  <si>
    <t>ProTechNewGen</t>
  </si>
  <si>
    <t>　ドイツコンチネンタル社が手がけるブランドで走破性の高い商品です。 優れたハンドリングとウェット性能に加え走行中の振動抑制・静粛性にも配慮したタイヤです。　雨の日性能・長持ち・高速安定・特売品</t>
    <phoneticPr fontId="32"/>
  </si>
  <si>
    <t>バイキング　City Tech CT6（欧州の高耐久モデル）</t>
  </si>
  <si>
    <t>CT6</t>
  </si>
  <si>
    <t>バイキング　CityTech CT6（欧州の高耐久モデル）</t>
  </si>
  <si>
    <t>バイキング　CityTech II（欧州の高耐久モデル）</t>
  </si>
  <si>
    <t>CityTech II</t>
  </si>
  <si>
    <t>CityTechII</t>
  </si>
  <si>
    <t>　氷雪上性能や耐摩耗性などがより優れているという点と価格のバランスから②は特におすすめです。</t>
  </si>
  <si>
    <t>コンチネンタル</t>
  </si>
  <si>
    <t>　この商品も①②と性能面はほぼ変わりませんが価格が安く、コスト面でおすすめです。この性能でこの価格は買いだと思います</t>
  </si>
  <si>
    <t>　③も、①②と性能面はほぼ変わりませんが価格が安く、コスト面でおすすめです。タイヤ市場社員の一番人気です。特に年間走行距離の長い方は、タイヤの持ちは燃料費などトータルで見るとお得です。この性能でこの価格は買いだと思います。</t>
  </si>
  <si>
    <t>　誰もが知ってる有名どころ BSVRX2 ≒ NC6</t>
  </si>
  <si>
    <t>　ドイツの老舗コンチネンタル製で雪上性能・氷上性能・ドライ性能という3つの性能バランス良し。横滑り防止装置をメーカーとして公表している唯一のスタッドレスタイヤです。</t>
  </si>
  <si>
    <t>コンチネンタル　CVC6（欧州の高耐久モデル）</t>
  </si>
  <si>
    <t>CVC6</t>
  </si>
  <si>
    <t>　ドイツの老舗コンチネンタル製で、ブリヂストンと共に、スタッドレスの2強と言われています。世界最強レベルの氷雪上性能と、耐摩耗を併せ持ち価格もお買い得です。</t>
  </si>
  <si>
    <t>コンチネンタル　NC6（欧州の高耐久モデル）</t>
  </si>
  <si>
    <t>NC6</t>
  </si>
  <si>
    <t>　ドイツの老舗コンチネンタル製で走行性、快適性、耐摩耗性、経済性重視のタイヤ。　 雨の日・長持ち・高速安定</t>
  </si>
  <si>
    <t>コンチネンタル　UC6 SUV（欧州の高耐久モデル）</t>
  </si>
  <si>
    <t>UltraContact UC6 SUV</t>
  </si>
  <si>
    <t>UC6SUV</t>
  </si>
  <si>
    <t>コンチネンタル　UC6（欧州の高耐久モデル）</t>
  </si>
  <si>
    <t>UC6</t>
  </si>
  <si>
    <t>　ドイツの老舗コンチネンタル製でハンドリング性、耐摩耗性が高く静かで乗り心地の良いタイヤです。コンチネンタルでこの価格はかなり破格です。　雨の日・長持ち・高速安定</t>
  </si>
  <si>
    <t>コンチネンタル　DWS06（欧州の高耐久モデル）</t>
  </si>
  <si>
    <t>DWS06</t>
  </si>
  <si>
    <t>コンチネンタル　DWS06+（欧州の高耐久モデル）</t>
  </si>
  <si>
    <t>DWS06+</t>
  </si>
  <si>
    <t>　ドイツの老舗コンチネンタル製のスポーツ志向が高いスポーツタイヤで正確な操縦性が特徴です。ドライでもウェットでも加速、止まる、コーナリングに高いグリップ力を発揮します。</t>
  </si>
  <si>
    <t>コンチネンタル　SportContact 6（欧州の高耐久モデル）</t>
  </si>
  <si>
    <t>SportContact6</t>
  </si>
  <si>
    <t>　ドイツの老舗コンチネンタル製で静粛性、耐摩耗性トップクラス。 ハンドリング性が高く静かで乗り心地の良いタイヤです。 コンチネンタルでこの価格は本当に破格です。　静粛性・雨の日性能・長持ち・高速安定</t>
  </si>
  <si>
    <t>コンチネンタル　MaxContact MC5（欧州の高耐久モデル）</t>
  </si>
  <si>
    <t>MaxContactMC5</t>
  </si>
  <si>
    <t>コンチネンタル　MC6（欧州の高耐久モデル）</t>
  </si>
  <si>
    <t>MC6</t>
  </si>
  <si>
    <t>コンチネンタル　MC5（欧州の高耐久モデル）</t>
  </si>
  <si>
    <t>MC5</t>
  </si>
  <si>
    <t>　ドイツの老舗コンチネンタル製で、ブリヂストンの最高峰モデルREGNOと同等性能　耐摩耗性・快適性・走行性能に優れたタイヤです。　静粛性・低燃費・長持ち・高速安定・特売品</t>
  </si>
  <si>
    <t>コンチネンタル　CC6（欧州の高耐久モデル）</t>
  </si>
  <si>
    <t>CC6</t>
  </si>
  <si>
    <t>　ドイツの老舗コンチネンタル製で低燃費で安全性、耐摩耗性が高いハイパフォーマンス・エコタイヤです。　雨の日性能・低燃費・長持ち・高速安定</t>
  </si>
  <si>
    <t>コンチネンタル　EcoContact 6（欧州の高耐久モデル）</t>
  </si>
  <si>
    <t>EcoContact 6</t>
  </si>
  <si>
    <t>EcoContact6</t>
  </si>
  <si>
    <t>ミシュラン　X-ICE 3+（欧州の高耐久モデル）</t>
  </si>
  <si>
    <t>ContiEcoContact5</t>
  </si>
  <si>
    <t>　性能は最高峰。氷上も雪上もしっかり効きます。静かで高速安定性が高いタイヤです。</t>
  </si>
  <si>
    <t>ミシュラン　X-ICE 3+（欧州の高耐久モデル）</t>
    <phoneticPr fontId="32"/>
  </si>
  <si>
    <t>X-ICE 3+</t>
    <phoneticPr fontId="32"/>
  </si>
  <si>
    <t>ミシュラン　X-ICEXI3（欧州の高耐久モデル）</t>
    <phoneticPr fontId="32"/>
  </si>
  <si>
    <t>X-ICEXI3</t>
    <phoneticPr fontId="32"/>
  </si>
  <si>
    <t>　性能は最高峰。氷上も雪上もしっかり効きます。静かで高速安定性が高いタイヤです。SUVモデル</t>
  </si>
  <si>
    <t>ミシュラン　X-ICE SNOW SUV（欧州の高耐久モデル）</t>
    <phoneticPr fontId="32"/>
  </si>
  <si>
    <t xml:space="preserve">X-ICE SNOW SUV </t>
  </si>
  <si>
    <t>X-ICE SNOW SUV</t>
    <phoneticPr fontId="32"/>
  </si>
  <si>
    <t>ミシュラン　X-ICE SNOW（欧州の高耐久モデル）</t>
  </si>
  <si>
    <t>X-ICESNOW</t>
  </si>
  <si>
    <t>XICESNOW</t>
  </si>
  <si>
    <t>　冬のブレーキ性能はもちろんですが、雪も走れる夏タイヤと言われておりウェット性能や静粛性はプレミアム夏タイヤと同等。剛性が大変強くフラツキにくい構造です。　静粛性・雨の日性能・低燃費・長持ち・高速安定・プレミアムサマータイヤの夏性能</t>
  </si>
  <si>
    <t>ミシュラン　CROSSCLIMATE SUV（欧州の高耐久モデル）</t>
  </si>
  <si>
    <t>ミシュラン　CROSSCLIMATE SUV（欧州の高耐久モデル）</t>
    <phoneticPr fontId="32"/>
  </si>
  <si>
    <t>CROSSCLIMATESUV</t>
    <phoneticPr fontId="32"/>
  </si>
  <si>
    <t>ミシュラン　CROSSCLIMATE2（欧州の高耐久モデル）</t>
  </si>
  <si>
    <t>ミシュラン　CROSSCLIMATE2（欧州の高耐久モデル）</t>
    <phoneticPr fontId="32"/>
  </si>
  <si>
    <t>CROSSCLIMATE2</t>
    <phoneticPr fontId="32"/>
  </si>
  <si>
    <t>ミシュラン　CROSSCLIMATE+（欧州の高耐久モデル）</t>
  </si>
  <si>
    <t>CrCLIMATE+</t>
  </si>
  <si>
    <t>ミシュラン　AGILIS3（欧州の高耐久モデル）</t>
  </si>
  <si>
    <t>　剛性が大変強くフラツキにくいバン・ライトトラック用のタイヤです。　ウェット性能・低燃費・長持ち</t>
  </si>
  <si>
    <t>ミシュラン　ENERGY SAVER+（欧州の高耐久モデル）</t>
  </si>
  <si>
    <t>AGILIS3</t>
  </si>
  <si>
    <t>　剛性が大変強くフラツキにくい構造のタイヤです。　ウェット性能・静粛性・低燃費・長持ち・高速安定</t>
  </si>
  <si>
    <t>ENERGY SAVER +</t>
  </si>
  <si>
    <t>ミシュラン　ENERGY SAVER4（欧州の高耐久モデル）</t>
  </si>
  <si>
    <t>ENERGYSAVER+</t>
  </si>
  <si>
    <t>ミシュラン　ENERGY SAVER 4（欧州の高耐久モデル）</t>
  </si>
  <si>
    <t>ミシュラン　PRIMACY SUV+（欧州の高耐久モデル）</t>
  </si>
  <si>
    <t>ENERGYSAVER4</t>
  </si>
  <si>
    <t>　スポーティな走りと静粛性を備えたプレミアムコンフォートSUVタイヤ　トップクラスの静粛性・雨の日性能・高速安定性・ハンドリング性能</t>
  </si>
  <si>
    <t>ミシュラン　PRIMACY 4（欧州の高耐久モデル）</t>
  </si>
  <si>
    <t>PRIMACYSUV+</t>
  </si>
  <si>
    <t>　スポーティな走りと静粛性を備えたプレミアムコンフォートタイヤ　トップクラスの静粛性・雨の日性能・高速安定性</t>
  </si>
  <si>
    <t>PRIMACY 4</t>
  </si>
  <si>
    <t>ミシュラン　e-PRIMACY（欧州の高耐久モデル）</t>
  </si>
  <si>
    <t>　スポーティな走りと静粛性を備えたプレミアムコンフォートタイヤ　静粛性が優れているためモーター走行時も静か　ミシュラン史上最高の低燃費転がり抵抗性能「AAA」・トップクラスの静粛性・雨の日性能・高速安定性　適合車種　サイズを確認</t>
  </si>
  <si>
    <t>e-PRIMACY</t>
  </si>
  <si>
    <t>ミシュラン　PILOT SPORT EV（欧州の高耐久モデル）</t>
  </si>
  <si>
    <t>ePRIMACY</t>
  </si>
  <si>
    <t>　スポーツEVタイヤ　スポーツタイヤでありながら転がり性能「AA」・静粛性　走行性・高速安定性・グリップ性能</t>
  </si>
  <si>
    <t>ミシュラン　PILOT SPORT 4（欧州の高耐久モデル）</t>
  </si>
  <si>
    <t>PILOTSPORT EV</t>
  </si>
  <si>
    <t>　性能レベルが最高峰のハイスペックスポーツタイヤ　走行性・高速安定性・グリップ性能・ウェット性能</t>
  </si>
  <si>
    <t>PILOT SPORT 4</t>
  </si>
  <si>
    <t>ミシュラン　PILOT SPORT 4 S（欧州の高耐久モデル）</t>
  </si>
  <si>
    <t>PILOTSPORT4</t>
  </si>
  <si>
    <t>　性能レベルが最高峰のハイスペックスポーツタイヤ　走行性・高速安定性・グリップ性能・ウェット性能最高のa　サイズを確認</t>
  </si>
  <si>
    <t>ミシュラン　PILOT SPORT 4 S</t>
  </si>
  <si>
    <t>PILOTSPORT4S</t>
  </si>
  <si>
    <t>（欧州の高耐久モデル）</t>
  </si>
  <si>
    <t>　性能レベルが最高峰のハイグリップスポーツタイヤ　走行性・高速安定性・グリップ性能・ウェット性能・ドライ性能　2022年3月発売の新商品</t>
  </si>
  <si>
    <t>ミシュラン　PILOT SPORT 5（欧州の高耐久モデル）</t>
    <phoneticPr fontId="32"/>
  </si>
  <si>
    <t>PILOTSPORT5</t>
  </si>
  <si>
    <t>　欧州メーカーの手掛けるタイヤですので剛性がとても強く高性能なタイヤです。</t>
  </si>
  <si>
    <t>　知名度No.1のスタッドレス スタッドレスといえばブリザックという方もいらっしゃる位の定番モデルです。</t>
  </si>
  <si>
    <t>ブリヂストン　BLIZZAK DMV3</t>
  </si>
  <si>
    <t>DM-V3</t>
    <phoneticPr fontId="32"/>
  </si>
  <si>
    <t>DMV3</t>
  </si>
  <si>
    <t>　知名度No.1　スタッドレスといえばブリザックという方もいらっしゃる位の定番モデルです。　数量限定のお買い得品です。</t>
    <rPh sb="46" eb="48">
      <t>スウリョウ</t>
    </rPh>
    <rPh sb="48" eb="50">
      <t>ゲンテイ</t>
    </rPh>
    <rPh sb="52" eb="53">
      <t>カ</t>
    </rPh>
    <rPh sb="54" eb="55">
      <t>ドク</t>
    </rPh>
    <rPh sb="55" eb="56">
      <t>ヒン</t>
    </rPh>
    <phoneticPr fontId="32"/>
  </si>
  <si>
    <t>ブリヂストン　BLIZZAK VRX2</t>
  </si>
  <si>
    <t>VRX2</t>
  </si>
  <si>
    <t>　知名度No.1のスタッドレス スタッドレスといえばブリザックという方もいらっしゃる程の定番モデルです。</t>
  </si>
  <si>
    <t>ブリヂストン　BLIZZAK VRX3</t>
  </si>
  <si>
    <t>　ウェットグリップ性能はEUラベル最高クラス。摩耗性能はプレミアム夏タイヤと同等レベル　雨の日性能・特売品</t>
  </si>
  <si>
    <t>ブリヂストン　Weather Control A005 EVO</t>
  </si>
  <si>
    <t>WEATHER CONTROL A005evoEU</t>
  </si>
  <si>
    <t>WeatherControlA005EVO</t>
  </si>
  <si>
    <t>　静粛性・雨の日性能・低燃費・SUV</t>
  </si>
  <si>
    <t>ブリヂストン　ALENZA LX100</t>
  </si>
  <si>
    <t>ALENZALX100</t>
  </si>
  <si>
    <t>　静粛性・雨の日性能・低燃費・SUV向けスポーツタイヤ</t>
    <rPh sb="18" eb="19">
      <t>ム</t>
    </rPh>
    <phoneticPr fontId="32"/>
  </si>
  <si>
    <t>ブリヂストン　ALENZA 001</t>
  </si>
  <si>
    <t>ALENZA001</t>
  </si>
  <si>
    <t>　静粛性とコントロール性能のバランスが高評価　静粛性・雨の日性能・ウェットブレーキ・高速安定</t>
  </si>
  <si>
    <t>ブリヂストン　TURANZA T005</t>
  </si>
  <si>
    <t>TURANZAT005</t>
  </si>
  <si>
    <t>ブリヂストン　TURANZAT001</t>
  </si>
  <si>
    <t>TURANZA T001</t>
  </si>
  <si>
    <t>TURANZAT001</t>
  </si>
  <si>
    <t>ブリヂストン　TURANZA</t>
  </si>
  <si>
    <t>TURANZA</t>
  </si>
  <si>
    <t>　ブリヂストン運動性能トップクラスのスポーツタイヤ　雨の日性能・ウェットブレーキ・高速安定</t>
  </si>
  <si>
    <t>ブリヂストン　POTENZA Adrenalin RE004</t>
  </si>
  <si>
    <t>RE004</t>
  </si>
  <si>
    <t>ブリヂストン　POTENZA SPORT</t>
    <phoneticPr fontId="32"/>
  </si>
  <si>
    <t>POTENZA SPORT</t>
    <phoneticPr fontId="32"/>
  </si>
  <si>
    <t>ブリヂストン　POTENZA Adrenalin RE004</t>
    <phoneticPr fontId="32"/>
  </si>
  <si>
    <t>POTENZA Adrenalin RE004</t>
    <phoneticPr fontId="32"/>
  </si>
  <si>
    <t>ブリヂストン　POTENZA</t>
  </si>
  <si>
    <t>POTENZA</t>
  </si>
  <si>
    <t>　ブリジストンの技術最高レベルで、剛性が強く低燃費で静粛性の高いコンフォートタイヤ　静粛性・雨の日性能・低燃費・長持ち・軽向け</t>
  </si>
  <si>
    <t>ブリヂストン　REGNO GR-Leggera</t>
  </si>
  <si>
    <t>GR-Leggera</t>
  </si>
  <si>
    <t>　ブリジストンの技術最高レベルで、剛性が強く低燃費で静粛性の高いコンフォートタイヤ　静粛性・雨の日性能・低燃費・長持ち</t>
  </si>
  <si>
    <t>ブリヂストン　REGNO GR-XII</t>
  </si>
  <si>
    <t>GR-XII</t>
  </si>
  <si>
    <t>GRXII</t>
  </si>
  <si>
    <t>　ブリジストンの技術最高レベルで、剛性が強く低燃費で静粛性の高いコンフォートタイヤ　静粛性・雨の日性能・低燃費・長持ち・ミニバン向け</t>
  </si>
  <si>
    <t>ブリヂストン　REGNO GRV2</t>
  </si>
  <si>
    <t>GRV2</t>
  </si>
  <si>
    <t>ブリヂストン　REGNO GRVII</t>
  </si>
  <si>
    <t>GRVII</t>
  </si>
  <si>
    <t>ブリヂストン　REGNO</t>
  </si>
  <si>
    <t>REGNO</t>
  </si>
  <si>
    <t>　日本No.1メーカーブリヂストンのオンロードモデル　高速道路等での安定性はピカイチの商品です。</t>
  </si>
  <si>
    <t>ブリヂストン　DUELER H/P SPORT MO</t>
  </si>
  <si>
    <t>DUELERH/PSPORTMO</t>
  </si>
  <si>
    <t>ブリヂストン　DUELER</t>
  </si>
  <si>
    <t>DUELER</t>
  </si>
  <si>
    <t>　新車装着タイヤの位置づけで低燃費タイヤです。燃費はいいですが減りが早めです。</t>
    <rPh sb="1" eb="5">
      <t>シンシャソウチャク</t>
    </rPh>
    <rPh sb="9" eb="11">
      <t>イチ</t>
    </rPh>
    <phoneticPr fontId="32"/>
  </si>
  <si>
    <t>ブリヂストン　ECOPIA EP150</t>
    <phoneticPr fontId="32"/>
  </si>
  <si>
    <t>ECOPIA EP150</t>
    <phoneticPr fontId="32"/>
  </si>
  <si>
    <t>　純正タイヤと同じような位置づけの低燃費タイヤです。燃費はいいですが減りが早めです。</t>
    <phoneticPr fontId="32"/>
  </si>
  <si>
    <t>ブリヂストン　ECOPIA NH200C</t>
  </si>
  <si>
    <t>ECOPIA NH200C</t>
    <phoneticPr fontId="32"/>
  </si>
  <si>
    <t>ブリヂストン　ECOPIA NH200C</t>
    <phoneticPr fontId="32"/>
  </si>
  <si>
    <t>NH200C</t>
  </si>
  <si>
    <t>ブリヂストン　ECOPIA NH100C 75H</t>
  </si>
  <si>
    <t>NH100C</t>
  </si>
  <si>
    <t>　価格重視の低燃費ベーシックタイヤで、柔らかめの乗り心地　低燃費・特売品</t>
  </si>
  <si>
    <t>ブリヂストン　NEXTRY（海外モデル）</t>
    <rPh sb="14" eb="16">
      <t>カイガイ</t>
    </rPh>
    <phoneticPr fontId="32"/>
  </si>
  <si>
    <t>NEXTRY EU</t>
  </si>
  <si>
    <t>ブリヂストン　NEXTRY</t>
  </si>
  <si>
    <t>NEXTRY</t>
  </si>
  <si>
    <t>性能</t>
  </si>
  <si>
    <t>メーカー+商品名</t>
  </si>
  <si>
    <t>シーズン</t>
  </si>
  <si>
    <t>ゴムは使用しなくても4年ほどで劣化すると言われていますが、適正に保管された新品のスタッドレスタイヤは、2シーズン、もしくは3シーズンは同等の性能を保つことが公共機関（タイヤ公正取引協議会 共催試験）にて確認されています。</t>
  </si>
  <si>
    <t>旧年製品の耐久性について</t>
  </si>
  <si>
    <t>*ホイールセット価格：タイヤホイール4本+交換工賃+ナット+窒素ガスコミ</t>
    <phoneticPr fontId="32"/>
  </si>
  <si>
    <t>一般的には１年1万キロ</t>
  </si>
  <si>
    <t>エントリーグレード</t>
  </si>
  <si>
    <t>*タイヤのみ価格：タイヤ4本+交換工賃+バルブ+廃タイヤ+窒素ガスコミ+バランス調整</t>
  </si>
  <si>
    <t>最上位グレード</t>
  </si>
  <si>
    <t>いくつかおすすめ商品をご提案させて頂きます。</t>
  </si>
  <si>
    <t>欧州の高耐久モデルをお選びいただくと長持ちし、一般的なエコタイヤなどと比較しますと概ね1.5倍以上程度の走行寿命があると思います。</t>
    <rPh sb="18" eb="20">
      <t>ナガモ</t>
    </rPh>
    <phoneticPr fontId="32"/>
  </si>
  <si>
    <t>維持費を押さえるためのポイントは3つあり、1つ目は剛性。2つ目は低燃費性。3つ目はタイヤの価格です。</t>
    <rPh sb="0" eb="3">
      <t>イジヒ</t>
    </rPh>
    <rPh sb="4" eb="5">
      <t>オ</t>
    </rPh>
    <phoneticPr fontId="32"/>
  </si>
  <si>
    <t>サマータイヤ購入</t>
    <phoneticPr fontId="32"/>
  </si>
  <si>
    <t>CO 195/65R15 95HXL AllSeasonContact特</t>
  </si>
  <si>
    <t>自動引当</t>
    <rPh sb="0" eb="4">
      <t>ジドウヒキアテ</t>
    </rPh>
    <phoneticPr fontId="12"/>
  </si>
  <si>
    <t>空欄</t>
    <rPh sb="0" eb="2">
      <t>クウラン</t>
    </rPh>
    <phoneticPr fontId="12"/>
  </si>
  <si>
    <t>自動引当（商品名、サイズ変更）</t>
    <rPh sb="0" eb="4">
      <t>ｼﾞﾄﾞｳﾋｷｱﾃ</t>
    </rPh>
    <rPh sb="5" eb="8">
      <t>ｼｮｳﾋﾝﾒｲ</t>
    </rPh>
    <rPh sb="12" eb="14">
      <t>ﾍﾝｺｳ</t>
    </rPh>
    <phoneticPr fontId="40" type="noConversion"/>
  </si>
  <si>
    <t>MI 195/50R16 88V CROSSCLIMATE2</t>
  </si>
  <si>
    <t>(空白)</t>
  </si>
  <si>
    <t>総計</t>
  </si>
  <si>
    <t>戻年式</t>
    <rPh sb="0" eb="1">
      <t>モド</t>
    </rPh>
    <rPh sb="1" eb="3">
      <t>ネンシキ</t>
    </rPh>
    <phoneticPr fontId="12"/>
  </si>
  <si>
    <t>戻本数</t>
    <rPh sb="0" eb="1">
      <t>モド</t>
    </rPh>
    <rPh sb="1" eb="3">
      <t>ホンスウ</t>
    </rPh>
    <phoneticPr fontId="12"/>
  </si>
  <si>
    <t>在年式</t>
    <rPh sb="0" eb="1">
      <t>ザイ</t>
    </rPh>
    <rPh sb="1" eb="3">
      <t>ネンシキ</t>
    </rPh>
    <phoneticPr fontId="12"/>
  </si>
  <si>
    <t>27,500</t>
  </si>
  <si>
    <t>GY 195/45R16 84W XL EAGLE LS EXE特</t>
  </si>
  <si>
    <t>GY 225/35R19 88WXL EAGLE LS EXE特</t>
  </si>
  <si>
    <t>ps4suv2355020</t>
  </si>
  <si>
    <t>ps4suv2255519</t>
  </si>
  <si>
    <t>crosscp1656514</t>
  </si>
  <si>
    <t>cross2suv2555518</t>
  </si>
  <si>
    <t>xices2256018</t>
  </si>
  <si>
    <t>xices2355018</t>
  </si>
  <si>
    <t>195/65R15 95T XL</t>
  </si>
  <si>
    <t>215/60R16 99H XL</t>
  </si>
  <si>
    <t>205/55R16 94H XL</t>
  </si>
  <si>
    <t>812454</t>
  </si>
  <si>
    <t>215/65R16 102T XL</t>
  </si>
  <si>
    <t>05602830</t>
  </si>
  <si>
    <t>05602908</t>
  </si>
  <si>
    <t>720870</t>
  </si>
  <si>
    <t>235/60R17 106T XL</t>
  </si>
  <si>
    <t>225/65R17 106T XL（販売中）</t>
  </si>
  <si>
    <t>12,895</t>
  </si>
  <si>
    <t>12,350</t>
  </si>
  <si>
    <t>LS 245/45R18 100W XL LS588 UHP</t>
  </si>
  <si>
    <t>DL 215/35R18 84W DirezzaDZ102EU</t>
  </si>
  <si>
    <t>MI 205/55R17 95TXL X-ICE SNOW特</t>
  </si>
  <si>
    <t>MI 225/50R17 98HXL X-ICE SNOW特</t>
  </si>
  <si>
    <t>MI 235/50R18 101HXL X-ICE SNOW特</t>
  </si>
  <si>
    <t>Qoo10設定売価</t>
    <phoneticPr fontId="18"/>
  </si>
  <si>
    <t>上位店舗価格</t>
    <phoneticPr fontId="12"/>
  </si>
  <si>
    <t>https://kakaku.com/item/K0001461549/</t>
  </si>
  <si>
    <t>CJ</t>
    <phoneticPr fontId="12"/>
  </si>
  <si>
    <t>CO 225/45R19 92W ExCont DWS06+特</t>
  </si>
  <si>
    <t>CO 175/65R15 84H AllSeasonContact特</t>
  </si>
  <si>
    <t>CO 185/55R16 87VXL AllSeasonContact特</t>
  </si>
  <si>
    <t>合計 / Remain Qty</t>
  </si>
  <si>
    <t>東</t>
  </si>
  <si>
    <t>GY 165/55R15 75V EAG RVF</t>
  </si>
  <si>
    <t>BLOCKED</t>
  </si>
  <si>
    <t>MI 195/65R15 91H CROSS CLIMATE+ EU</t>
  </si>
  <si>
    <t>MI 225/45R18 95HXL X-ICE SNOW</t>
  </si>
  <si>
    <t>||中国||中国</t>
  </si>
  <si>
    <t>MI 225/60R17 103TXL X-ICE SNOW特</t>
  </si>
  <si>
    <t>MI 225/65R17 106V XL CROSSCLIMATE SUV</t>
  </si>
  <si>
    <t>MI 235/40R18 95YXL CROSS CLIMATE+ EU</t>
  </si>
  <si>
    <t>MI 235/55R18 104V XL CROSSCLIMATE SUV</t>
  </si>
  <si>
    <t>MI 235/60R17 106TXL X-ICE SNOW SUV</t>
  </si>
  <si>
    <t>MI 235/60R18 107TXL X-ICE SNOW SUV特</t>
  </si>
  <si>
    <t>https://kakaku.com/item/K0001374030/</t>
    <phoneticPr fontId="12"/>
  </si>
  <si>
    <r>
      <t>差出人:Yahoo!ショッピング_ストア運営事務局&lt;</t>
    </r>
    <r>
      <rPr>
        <u/>
        <sz val="12"/>
        <color theme="10"/>
        <rFont val="游ゴシック"/>
        <family val="3"/>
        <charset val="128"/>
        <scheme val="minor"/>
      </rPr>
      <t>yshopping-store@mail.yahoo.co.jp&gt;</t>
    </r>
  </si>
  <si>
    <t>件名　:［販促］［2023/11/1-2024/1/8開催］「いつでもどこでもPayPayジャンボ　キャンペーン」のお知らせ：Yahoo!ショッピングスター付けYahoo関係のフォルダに移動しておきます。</t>
  </si>
  <si>
    <t>件名　:［販促］［11/7 開催］「ボーナスストア増刊号+4％【対象ストア限定】」のご案内：Yahoo!ショッピングスター付けYahoo関係のフォルダに移動しておきます。</t>
  </si>
  <si>
    <t>X-ICE SNOW（特）</t>
  </si>
  <si>
    <t>GY 165/70R14 81S VEC 4SEASONS MS Hybrid</t>
  </si>
  <si>
    <t>YH 235/60R18 103W BluEarth-XT AE61 EU</t>
  </si>
  <si>
    <t>YH 215/60R17 96HRV02 X L ECJL</t>
  </si>
  <si>
    <t>②BS</t>
  </si>
  <si>
    <t>③GY</t>
  </si>
  <si>
    <t>④CO</t>
  </si>
  <si>
    <t>⑤FK</t>
  </si>
  <si>
    <t>⑥DL</t>
  </si>
  <si>
    <t>⑦YH</t>
  </si>
  <si>
    <t>送料区分</t>
    <rPh sb="0" eb="4">
      <t>ソウリョウクブン</t>
    </rPh>
    <phoneticPr fontId="12"/>
  </si>
  <si>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 エスユーブイ&lt;br&gt;&lt;span style="font-size: 14pt;"&gt;Pilot Sport 4 SUV&lt;/span&gt;&lt;br&gt;サイズ：&lt;strong&gt;235/50R20 104Y XL&lt;/strong&gt;&lt;br&gt;&lt;br&gt;※商品画像内のホイールは付属しておりません。&lt;br&gt;&lt;br&gt;&lt;/td&gt;
&lt;/tr&gt;
&lt;/tbody&gt;
&lt;/table&gt;
&lt;div&gt;&lt;img src="https://gdetail.image-qoo10.jp/344/613881147/2023/10/9ef995c5-1294-4dda-9669-bfa48f433edf.jpg"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</si>
  <si>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 エスユーブイ&lt;br&gt;&lt;span style="font-size: 14pt;"&gt;Pilot Sport 4 SUV&lt;/span&gt;&lt;br&gt;サイズ：&lt;strong&gt;225/55R19 99V&lt;/strong&gt;&lt;br&gt;&lt;br&gt;※商品画像内のホイールは付属しておりません。&lt;br&gt;&lt;br&gt;&lt;/td&gt;
&lt;/tr&gt;
&lt;/tbody&gt;
&lt;/table&gt;
&lt;div&gt;&lt;img src="https://gdetail.image-qoo10.jp/344/613881147/2023/10/10bc5f24-c2a2-40a9-8b8a-88aae47062f6.jpg" style="display: block; margin-left: auto; margin-right: auto;"&gt;&lt;/div&gt;</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</si>
  <si>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CLIMATE+&lt;/span&gt;&lt;br&gt;サイズ：&lt;strong&gt;165/65R14 83T XL&lt;/strong&gt;&lt;br&gt;&lt;br&gt;※商品画像内のホイールは付属しておりません。&lt;/td&gt;&lt;br&gt;※海外産&lt;/td&gt;
&lt;/tr&gt;
&lt;/tbody&gt;
&lt;/table&gt;
&lt;div&gt;&lt;img src="https://gdetail.image-qoo10.jp/344/613881147/2019/8/e41fe93c-75ab-4ac9-84e0-2916e9d456bd.jpg" width="940" height="380" style="display: block; margin-left: auto; margin-right: auto;"&gt;&lt;/div&gt;</t>
  </si>
  <si>
    <t>4985009700488</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</si>
  <si>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5&lt;/span&gt;&lt;br&gt;サイズ：&lt;strong&gt;225/40R19 93Y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</si>
  <si>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4&lt;/span&gt;&lt;br&gt;サイズ：&lt;strong&gt;255/40R18 99Y XL ★&lt;/strong&gt;&lt;br&gt;&lt;br&gt;※商品画像内のホイールは付属しておりません。&lt;br&gt;※海外産&lt;/td&gt;
&lt;/tr&gt;
&lt;/tbody&gt;
&lt;/table&gt;
&lt;br&gt; &lt;img src="https://gdetail.image-qoo10.jp/344/613881147/2018/9/9fa5897f-f9fc-4bc0-9972-5cbbe83a3933.jpg" width="940" height="1578"&gt;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</si>
  <si>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5&lt;/span&gt;&lt;br&gt;サイズ：&lt;strong&gt;215/45R17 91Y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</si>
  <si>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4+&lt;/span&gt;&lt;br&gt;サイズ：&lt;strong&gt;225/45R17 94W XL&lt;/strong&gt;&lt;br&gt;&lt;br&gt;※商品画像内のホイールは付属しておりません。&lt;br&gt;※納入時にラベルが剥がれてしまっており、ラベルなし商品もございます。&lt;br&gt;&lt;br&gt;※海外産&lt;/td&gt;
&lt;/tr&gt;
&lt;/tbody&gt;
&lt;/table&gt;
&lt;div&gt;&lt;img src="https://gdetail.image-qoo10.jp/344/613881147/2022/5/94ada223-b56b-4db0-8e26-4ea5ac27faf0.jpg"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</si>
  <si>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5&lt;/span&gt;&lt;br&gt;サイズ：&lt;strong&gt;275/35R19 100Y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</si>
  <si>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RE004&lt;/span&gt;&lt;br&gt;サイズ：&lt;strong&gt;225/50R17 98W XL&lt;/strong&gt;&lt;br&gt;&lt;br&gt;※商品画像内のホイールは付属しておりません。&lt;br&gt;※海外産&lt;/td&gt;
&lt;/tr&gt;
&lt;/tbody&gt;
&lt;/table&gt;
&lt;div&gt;&lt;img src="https://gdetail.image-qoo10.jp/344/613881147/2022/1/3f45b6f5-294b-4726-aaad-866e8d4ff822.jpg" style="display: block; margin-left: auto; margin-right: auto;"&gt;&lt;/div&gt;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</si>
  <si>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2&lt;/span&gt;&lt;br&gt;サイズ：&lt;strong&gt;225/45R17 94Y XL&lt;/strong&gt;&lt;br&gt;&lt;br&gt;※商品画像内のホイールは付属しておりません。&lt;br&gt;※海外産&lt;/td&gt;
&lt;/tr&gt;
&lt;/tbody&gt;
&lt;/table&gt;
&lt;div&gt;&lt;img src="https://gdetail.image-qoo10.jp/344/613881147/2021/10/15bdef97-a53f-4016-b7bd-062e9930fa95.jpg" width="940" height="446"&gt;&lt;/div&gt;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</si>
  <si>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RE004&lt;/span&gt;&lt;br&gt;サイズ：&lt;strong&gt;225/45R18 95W XL&lt;/strong&gt;&lt;br&gt;&lt;br&gt;※商品画像内のホイールは付属しておりません。&lt;br&gt;※海外産&lt;/td&gt;
&lt;/tr&gt;
&lt;/tbody&gt;
&lt;/table&gt;
&lt;div&gt;&lt;img src="https://gdetail.image-qoo10.jp/344/613881147/2022/1/10978c61-4ff9-474e-bb2b-07844c628301.jpg"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</si>
  <si>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RE004&lt;/span&gt;&lt;br&gt;サイズ：&lt;strong&gt;215/45R17 91W XL&lt;/strong&gt;&lt;br&gt;&lt;br&gt;※商品画像内のホイールは付属しておりません。&lt;br&gt;※海外産&lt;/td&gt;
&lt;/tr&gt;
&lt;/tbody&gt;
&lt;/table&gt;
&lt;div&gt;&lt;img src="https://gdetail.image-qoo10.jp/344/613881147/2022/6/5b8ac7b7-db66-474f-8cf3-9259d33ebe01.jpg"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</si>
  <si>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RE004&lt;/span&gt;&lt;br&gt;サイズ：&lt;strong&gt;205/55R16 91W&lt;/strong&gt;&lt;br&gt;&lt;br&gt;※商品画像内のホイールは付属しておりません。&lt;br&gt;※海外産&lt;/td&gt;
&lt;/tr&gt;
&lt;/tbody&gt;
&lt;/table&gt;
&lt;div&gt;&lt;img src="https://gdetail.image-qoo10.jp/344/613881147/2022/1/ade9269c-1161-4cc5-a2b5-0d06e94bed26.jpg" style="display: block; margin-left: auto; margin-right: auto;"&gt;&lt;/div&gt;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</si>
  <si>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S&lt;/span&gt;&lt;br&gt;サイズ：&lt;strong&gt;225/40R19 93Y XL&lt;/strong&gt;&lt;br&gt;&lt;br&gt;※商品画像内のホイールは付属しておりません。&lt;br&gt;※海外産&lt;/td&gt;
&lt;/tr&gt;
&lt;/tbody&gt;
&lt;/table&gt;
&lt;br&gt;&lt;img src="https://gdetail.image-qoo10.jp/344/613881147/2019/3/2d9f19e5-7218-4e18-a6e4-8bbc7537ba7e.jpg" width="940" height="1016"&gt;</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</si>
  <si>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SNOW&lt;/span&gt;&lt;br&gt;サイズ：&lt;strong&gt;205/55R16 94H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</si>
  <si>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SNOW&lt;/span&gt;&lt;br&gt;サイズ：&lt;strong&gt;215/60R16 99H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</si>
  <si>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SNOW&lt;/span&gt;&lt;br&gt;サイズ：&lt;strong&gt;195/65R15 95T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</si>
  <si>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DM-V3&lt;/span&gt;&lt;br&gt;サイズ：&lt;strong&gt;235/60R18 107S&lt;/strong&gt;&lt;br&gt;&lt;br&gt;※商品画像内のホイールは付属しておりません。&lt;br&gt;※海外産&lt;/td&gt;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</si>
  <si>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DM-V3&lt;/span&gt;&lt;br&gt;サイズ：&lt;strong&gt;265/60R18 110R&lt;/strong&gt;&lt;br&gt;&lt;br&gt;※商品画像内のホイールは付属しておりません。&lt;br&gt;※海外産&lt;/td&gt;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</si>
  <si>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DM-V3&lt;/span&gt;&lt;br&gt;サイズ：&lt;strong&gt;265/65R17 112R&lt;/strong&gt;&lt;br&gt;&lt;br&gt;※商品画像内のホイールは付属しておりません。&lt;br&gt;※海外産&lt;/td&gt;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</si>
  <si>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https://kakaku.com/item/K0001122201/</t>
    <phoneticPr fontId="12"/>
  </si>
  <si>
    <t>https://kakaku.com/item/K0000897118/</t>
    <phoneticPr fontId="12"/>
  </si>
  <si>
    <t>https://kakaku.com/item/K0000897109/</t>
    <phoneticPr fontId="12"/>
  </si>
  <si>
    <t>24,700</t>
  </si>
  <si>
    <t>16,900</t>
  </si>
  <si>
    <t>9,000</t>
  </si>
  <si>
    <t>8,860</t>
  </si>
  <si>
    <t>6,860</t>
  </si>
  <si>
    <t>18,800</t>
  </si>
  <si>
    <t>21,400</t>
  </si>
  <si>
    <t>23,600</t>
  </si>
  <si>
    <t>20,080</t>
  </si>
  <si>
    <t>MI 215/40R17 87YXLL PILOT SPORT 5</t>
  </si>
  <si>
    <t>MI 225/45R18 95YXL PILOT SPORT 5</t>
  </si>
  <si>
    <t>PRIMACY 4+</t>
    <phoneticPr fontId="12"/>
  </si>
  <si>
    <t>pimacy4p</t>
    <phoneticPr fontId="12"/>
  </si>
  <si>
    <t>pimacy4p1956016</t>
  </si>
  <si>
    <t>pimacy4p2055516</t>
  </si>
  <si>
    <t>MI 225/55R19 99V Pilot Sport4 SUV</t>
  </si>
  <si>
    <t>LS 215/60R17 100VXL 4-SEASONS CHI</t>
  </si>
  <si>
    <t>LS 265/50ZR20 111W XL LS588 SUV</t>
  </si>
  <si>
    <t>LS 225/50R17 98VXL 4-SEASONS CHI</t>
  </si>
  <si>
    <t>LS 175/65R14 82T LS388</t>
  </si>
  <si>
    <t>LS 175/70R14 88TXL 4-SEASONS CHI</t>
  </si>
  <si>
    <t>LS 235/60R18 107V XL 4-SEASONS CHI</t>
  </si>
  <si>
    <t>LS 245/40R18 97WXL 4-SEASONS CHI</t>
  </si>
  <si>
    <t>⑳BS</t>
  </si>
  <si>
    <t>⑳DL</t>
  </si>
  <si>
    <t>⑳MI</t>
  </si>
  <si>
    <t>CM商品コード</t>
  </si>
  <si>
    <t>製品名･型番(価格com)</t>
  </si>
  <si>
    <t>店舗名</t>
  </si>
  <si>
    <t>商品価格</t>
  </si>
  <si>
    <t>提携割
引価格
(送料込)</t>
  </si>
  <si>
    <t>送料別
コスト
(税抜)</t>
  </si>
  <si>
    <t>Qoo10
粗利率</t>
  </si>
  <si>
    <t>Qoo10
依頼</t>
  </si>
  <si>
    <t>最終
原価</t>
  </si>
  <si>
    <t>最安値乖離率</t>
  </si>
  <si>
    <t>Q粗利率
夏=9％冬=8%</t>
  </si>
  <si>
    <t>供給原価
清算金額
Q競合比較</t>
  </si>
  <si>
    <t>手数料</t>
  </si>
  <si>
    <t>Z持分</t>
  </si>
  <si>
    <t>Q持分</t>
  </si>
  <si>
    <t>5％
死守</t>
  </si>
  <si>
    <t>ﾒｰｶｰｺｰﾄﾞ</t>
  </si>
  <si>
    <t>並
or
正</t>
  </si>
  <si>
    <t>Qoo10販売者
商品コード</t>
  </si>
  <si>
    <t>Qoo10商品名</t>
  </si>
  <si>
    <t>在庫
年式</t>
  </si>
  <si>
    <t>au1</t>
  </si>
  <si>
    <t>au2</t>
  </si>
  <si>
    <t>https://kakaku.com/item/K0001326340/</t>
  </si>
  <si>
    <t>AG</t>
  </si>
  <si>
    <t>CROSSCLIMATE 2 235/55R18 104V XL</t>
  </si>
  <si>
    <t>CROSSCLIMATE 2 225/55R18 98V</t>
  </si>
  <si>
    <t>CROSSCLIMATE 2 SUV 215/50R18 92W</t>
  </si>
  <si>
    <t>CROSSCLIMATE 2 SUV 255/55R18 109W XL</t>
  </si>
  <si>
    <t>CROSSCLIMATE+ 165/65R14 83T XL</t>
  </si>
  <si>
    <t>CROSSCLIMATE+ 175/60R15 85H XL</t>
  </si>
  <si>
    <t>CROSSCLIMATE+ 205/65R15 99V XL</t>
  </si>
  <si>
    <t>CROSSCLIMATE SUV 225/55R18 98V→CC2に切り替え済</t>
  </si>
  <si>
    <t>BLIZZAK DM-V3 225/55R18 98T</t>
  </si>
  <si>
    <t>BLIZZAK DM-V3 225/60R17 99S</t>
  </si>
  <si>
    <t>BLIZZAK DM-V3 225/60R18 100S</t>
  </si>
  <si>
    <t>BLIZZAK DM-V3 235/55R18 100T</t>
  </si>
  <si>
    <t>BLIZZAK DM-V3 235/55R19 105T XL</t>
  </si>
  <si>
    <t>BLIZZAK DM-V3 235/55R20 102T</t>
  </si>
  <si>
    <t>BLIZZAK DM-V3 235/60R18 107S</t>
  </si>
  <si>
    <t>BLIZZAK DM-V3 265/60R18 110R</t>
  </si>
  <si>
    <t>BLIZZAK DM-V3 265/65R17 112R</t>
  </si>
  <si>
    <t>BLIZZAK DM-V3 285/50R20 116T</t>
  </si>
  <si>
    <t>dws062154518</t>
  </si>
  <si>
    <t>dws062254018</t>
  </si>
  <si>
    <t>ExtremeContact DWS06 PLUS 225/40ZR19 93Y XL</t>
  </si>
  <si>
    <t>dws062254019</t>
  </si>
  <si>
    <t>dws062353519</t>
  </si>
  <si>
    <t>dws062354018</t>
  </si>
  <si>
    <t>dws062354019</t>
  </si>
  <si>
    <t>dws062453519</t>
  </si>
  <si>
    <t>dws062453520</t>
  </si>
  <si>
    <t>dws062454020</t>
  </si>
  <si>
    <t>dws062454520</t>
  </si>
  <si>
    <t>dws062553518</t>
  </si>
  <si>
    <t>dws062553519</t>
  </si>
  <si>
    <t>dws062553520</t>
  </si>
  <si>
    <t>dws062554018</t>
  </si>
  <si>
    <t>dws062654520</t>
  </si>
  <si>
    <t>dws062753020</t>
  </si>
  <si>
    <t>dws062753519</t>
  </si>
  <si>
    <t>dws062754020</t>
  </si>
  <si>
    <t>https://kakaku.com/item/K0001332082/</t>
  </si>
  <si>
    <t>dws062754520</t>
  </si>
  <si>
    <t>EfficientGrip ECO EG01 155/65R14 75S</t>
  </si>
  <si>
    <t>eg011556514</t>
  </si>
  <si>
    <t>eg012055516</t>
  </si>
  <si>
    <t>exe1756016</t>
  </si>
  <si>
    <t>exe1855515</t>
  </si>
  <si>
    <t>exe1956015</t>
  </si>
  <si>
    <t>exe2154017</t>
  </si>
  <si>
    <t>exe2155516</t>
  </si>
  <si>
    <t>exe2454517</t>
  </si>
  <si>
    <t>exe2554018</t>
  </si>
  <si>
    <t>FK</t>
  </si>
  <si>
    <t>fk5102253519imp</t>
  </si>
  <si>
    <t>fk5102254018imp</t>
  </si>
  <si>
    <t>fk5102254019imp</t>
  </si>
  <si>
    <t>fk5102254518imp</t>
  </si>
  <si>
    <t>fk5102254519imp</t>
  </si>
  <si>
    <t>fk5102353519imp</t>
  </si>
  <si>
    <t>fk5102354018imp</t>
  </si>
  <si>
    <t>fk5102354019imp</t>
  </si>
  <si>
    <t>fk5102354518imp</t>
  </si>
  <si>
    <t>fk5102453519imp</t>
  </si>
  <si>
    <t>fk5102453520imp</t>
  </si>
  <si>
    <t>fk5102453521imp</t>
  </si>
  <si>
    <t>fk5102454018imp</t>
  </si>
  <si>
    <t>fk5102454019imp</t>
  </si>
  <si>
    <t>fk5102454020imp</t>
  </si>
  <si>
    <t>fk5102454520imp</t>
  </si>
  <si>
    <t>fk5102553519imp</t>
  </si>
  <si>
    <t>fk5102553520imp</t>
  </si>
  <si>
    <t>fk5102555020imp</t>
  </si>
  <si>
    <t>fk5102753020imp</t>
  </si>
  <si>
    <t>fk5102753520imp</t>
  </si>
  <si>
    <t>fk510suv2255018imp</t>
  </si>
  <si>
    <t>fk510suv2255518imp</t>
  </si>
  <si>
    <t>AZENIS FK510 SUV 235/50R19 103W XL</t>
  </si>
  <si>
    <t>fk510suv2355019imp</t>
  </si>
  <si>
    <t>AZENIS FK510 SUV 275/40R20 106Y XL</t>
  </si>
  <si>
    <t>fk510suv2754020imp</t>
  </si>
  <si>
    <t>要申請</t>
  </si>
  <si>
    <t>fk5202254518IP</t>
  </si>
  <si>
    <t>fk5202255518IP</t>
  </si>
  <si>
    <t>fk5202353519IP</t>
  </si>
  <si>
    <t>fk5202354018IP</t>
  </si>
  <si>
    <t>fk5202453519IP</t>
  </si>
  <si>
    <t>fk5202453521IP</t>
  </si>
  <si>
    <t>fk5202454018IP</t>
  </si>
  <si>
    <t>fk5202454020IP</t>
  </si>
  <si>
    <t>grv22255018</t>
  </si>
  <si>
    <t>grv22255518</t>
  </si>
  <si>
    <t>grv22256017</t>
  </si>
  <si>
    <t>grv22355018</t>
  </si>
  <si>
    <t>grx21855516</t>
  </si>
  <si>
    <t>grx21856015</t>
  </si>
  <si>
    <t>grx21956515</t>
  </si>
  <si>
    <t>grx22055017</t>
  </si>
  <si>
    <t>grx22055516</t>
  </si>
  <si>
    <t>grx22154517</t>
  </si>
  <si>
    <t>grx22154518</t>
  </si>
  <si>
    <t>grx22155517</t>
  </si>
  <si>
    <t>grx22254517</t>
  </si>
  <si>
    <t>grx22254518</t>
  </si>
  <si>
    <t>grx22254519</t>
  </si>
  <si>
    <t>grx22354518</t>
  </si>
  <si>
    <t>grx22355018</t>
  </si>
  <si>
    <t>gx22255017</t>
  </si>
  <si>
    <t>gx22454519</t>
  </si>
  <si>
    <t>gx22455018</t>
  </si>
  <si>
    <t>hp012255519</t>
  </si>
  <si>
    <t>LT</t>
  </si>
  <si>
    <t>lm705p1954517</t>
  </si>
  <si>
    <t>lm705p2055017</t>
  </si>
  <si>
    <t>lm705p2055516</t>
  </si>
  <si>
    <t>NH</t>
  </si>
  <si>
    <t>Primacy 4+ 225/45R18 95W XL</t>
  </si>
  <si>
    <t>Primacy 4+ 235/45R17 97W XL</t>
  </si>
  <si>
    <t>Primacy 4 205/60R16 96W XL</t>
  </si>
  <si>
    <t>PRIMACY4 215/45R18 93W XL</t>
  </si>
  <si>
    <t>Primacy 4 225/50R18 95V (TOY) DT RP</t>
  </si>
  <si>
    <t>https://kakaku.com/item/K0001424181/</t>
  </si>
  <si>
    <t>Pilot Sport 3 195/55R15 89V XL DT</t>
  </si>
  <si>
    <t>Pilot Sport 3 215/55ZR16 93W</t>
  </si>
  <si>
    <t>Pilot Sport 4 225/50R16 92Y</t>
  </si>
  <si>
    <t>Pilot Sport 4 245/40R19 98Y XL ☆</t>
  </si>
  <si>
    <t>Pilot Sport 4 275/35R19 100Y XL</t>
  </si>
  <si>
    <t>Pilot Sport 4 275/40R19 105Y XL</t>
  </si>
  <si>
    <t>Pilot Sport 4 S 235/40R19 96Y XL</t>
  </si>
  <si>
    <t>Pilot Sport 4 S 255/35ZR19 96Y XL</t>
  </si>
  <si>
    <t>Pilot Sport 4 S 255/35ZR19 92Y</t>
  </si>
  <si>
    <t>Pilot Sport 4 SUV 225/55R19 99V</t>
  </si>
  <si>
    <t>Pilot Sport 4 SUV 235/50R20 104Y XL</t>
  </si>
  <si>
    <t>Pilot Sport 5 205/40ZR17 84Y XL</t>
  </si>
  <si>
    <t>Pilot Sport 5 205/40ZR18 86Y XL</t>
  </si>
  <si>
    <t>Pilot Sport 5 205/45ZR17 88Y XL</t>
  </si>
  <si>
    <t>Pilot Sport 5 235/40ZR19 96Y XL</t>
  </si>
  <si>
    <t>Pilot Sport 5 245/35ZR19 93Y XL</t>
  </si>
  <si>
    <t>Pilot Sport 5 245/40ZR17 95Y XL</t>
  </si>
  <si>
    <t>Pilot Sport 5 255/35ZR19 96Y XL</t>
  </si>
  <si>
    <t>Pilot Sport 5 265/35ZR18 97Y XL</t>
  </si>
  <si>
    <t>https://kakaku.com/item/K0001374072/</t>
  </si>
  <si>
    <t>https://kakaku.com/item/K0001225156/</t>
  </si>
  <si>
    <t>S</t>
  </si>
  <si>
    <t>s0012454018mo</t>
  </si>
  <si>
    <t>ENERGY SAVER 4 165/70R14 85T XL</t>
  </si>
  <si>
    <t>v5522254018imp</t>
  </si>
  <si>
    <t>BluEarth-4S AW21 215/55R17 98W XL</t>
  </si>
  <si>
    <t>BluEarth-4S AW21 225/45R17 94V XL</t>
  </si>
  <si>
    <t>vecto1856016</t>
  </si>
  <si>
    <t>vecto1856515</t>
  </si>
  <si>
    <t>vector1756515</t>
  </si>
  <si>
    <t>BLIZZAK VRX3 165/55R15 75Q</t>
  </si>
  <si>
    <t xml:space="preserve">競合Qoo10 EVENT </t>
  </si>
  <si>
    <t>BLIZZAK VRX3 215/65R16 98Q</t>
  </si>
  <si>
    <t>WINTER MAXX 02 175/70R14 84S</t>
  </si>
  <si>
    <t>X-ICE SNOW 175/65R15 88T XL</t>
  </si>
  <si>
    <t>X-ICE SNOW 195/65R15 95T XL</t>
  </si>
  <si>
    <t>X-ICE SNOW 205/50R17 93H XL</t>
  </si>
  <si>
    <t>X-ICE SNOW 205/55R16 94H XL</t>
  </si>
  <si>
    <t>X-ICE SNOW 215/60R16 99H XL</t>
  </si>
  <si>
    <t>X-ICE SNOW 215/60R17 100T XL</t>
  </si>
  <si>
    <t>X-ICE SNOW 215/65R16 102T XL</t>
  </si>
  <si>
    <t>X-ICE SNOW 225/50R17 98H XL</t>
  </si>
  <si>
    <t>X-ICE SNOW 225/55R17 101H XL</t>
  </si>
  <si>
    <t>X-ICE SNOW 225/55R18 102H XL</t>
  </si>
  <si>
    <t>X-ICE SNOW 225/60R18 100H</t>
  </si>
  <si>
    <t>X-ICE SNOW 235/50R18 101H XL</t>
  </si>
  <si>
    <t>X-ICE SNOW SUV 215/70R16 100T</t>
  </si>
  <si>
    <t>X-ICE SNOW SUV 225/65R17 106T XL</t>
  </si>
  <si>
    <t>X-ICE SNOW SUV 235/55R18 104T XL</t>
  </si>
  <si>
    <t>X-ICE SNOW SUV 235/60R17 106T XL</t>
  </si>
  <si>
    <t>ALENZA 001 ★ EU 225/60R18 104W XL</t>
  </si>
  <si>
    <t>ALENZA LX100 225/60R18 100H</t>
  </si>
  <si>
    <t>https://kakaku.com/item/K0001326346/</t>
  </si>
  <si>
    <t>DL</t>
  </si>
  <si>
    <t>T</t>
  </si>
  <si>
    <t>https://kakaku.com/item/K0001430462/</t>
  </si>
  <si>
    <t>CARGO PRO 145R12 6PR</t>
  </si>
  <si>
    <t>EfficientGrip ECO EG02 155/65R14 75S</t>
  </si>
  <si>
    <t>EfficientGrip ECO EG01 175/65R14 82S</t>
  </si>
  <si>
    <t>EfficientGrip ECO EG01 215/55R17 94V</t>
  </si>
  <si>
    <t>CROSSCLIMATE 2 255/35R19 96Y XL</t>
  </si>
  <si>
    <t>Pilot Sport 4 SUV 275/55R19 111W</t>
  </si>
  <si>
    <t>grx21756515</t>
  </si>
  <si>
    <t>grx21856515</t>
  </si>
  <si>
    <t>grx22156016</t>
  </si>
  <si>
    <t>gx22255018</t>
  </si>
  <si>
    <t>eg011458013</t>
  </si>
  <si>
    <t>EfficientGrip ECO EG01 155/65R13 73S</t>
  </si>
  <si>
    <t>eg011558013</t>
  </si>
  <si>
    <t>EfficientGrip ECO EG01 165/65R14 79S</t>
  </si>
  <si>
    <t>eg011656514</t>
  </si>
  <si>
    <t>2023年製 EfficientGrip ECO EG01 165/65R14 79S サマータイヤ 翌営業日発送</t>
  </si>
  <si>
    <t>eg011756514</t>
  </si>
  <si>
    <t>EfficientGrip ECO EG01 185/65R14 86S</t>
  </si>
  <si>
    <t>eg011856514</t>
  </si>
  <si>
    <t>eg012155517</t>
  </si>
  <si>
    <t>EfficientGrip ECO EG01 165/55R14 72V</t>
  </si>
  <si>
    <t>eg011655514</t>
  </si>
  <si>
    <t>eg011657014</t>
  </si>
  <si>
    <t>eg011757014</t>
  </si>
  <si>
    <t>eg011857014</t>
  </si>
  <si>
    <t>eg011856015</t>
  </si>
  <si>
    <t>eg011856515</t>
  </si>
  <si>
    <t>eg011956515</t>
  </si>
  <si>
    <t>eg012056515</t>
  </si>
  <si>
    <t>eg011955516</t>
  </si>
  <si>
    <t>eg011756016</t>
  </si>
  <si>
    <t>eg012056016</t>
  </si>
  <si>
    <t>eg012156016</t>
  </si>
  <si>
    <t>EfficientGrip ECO EG01 215/45R17 91W XL</t>
  </si>
  <si>
    <t>eg012155017</t>
  </si>
  <si>
    <t>exe1654516</t>
  </si>
  <si>
    <t>exe2054017</t>
  </si>
  <si>
    <t>exe2054516</t>
  </si>
  <si>
    <t>exe2054517</t>
  </si>
  <si>
    <t>exe2055017</t>
  </si>
  <si>
    <t>exe2154517</t>
  </si>
  <si>
    <t>exe2154518</t>
  </si>
  <si>
    <t>exe2155017</t>
  </si>
  <si>
    <t>exe2155517</t>
  </si>
  <si>
    <t>exe2254517</t>
  </si>
  <si>
    <t>exe2254518</t>
  </si>
  <si>
    <t>exe2255517</t>
  </si>
  <si>
    <t>exe2355018</t>
  </si>
  <si>
    <t>exe2454519</t>
  </si>
  <si>
    <t>EAGLE LS EXE 215/65R16 98H</t>
  </si>
  <si>
    <t>EAGLE LS EXE 225/40R19 93W XL</t>
  </si>
  <si>
    <t>EAGLE LS EXE 235/40R18 95W XL</t>
  </si>
  <si>
    <t>LS</t>
  </si>
  <si>
    <t>ls20001655515</t>
  </si>
  <si>
    <t>nascar1958015</t>
  </si>
  <si>
    <t>nascar2156017</t>
  </si>
  <si>
    <t>nascar2156516</t>
  </si>
  <si>
    <t>EAGLE REVSPEC RS-02 165/55R14 72V</t>
  </si>
  <si>
    <t>RS</t>
  </si>
  <si>
    <t>rs021655514</t>
  </si>
  <si>
    <t>rvf021655515</t>
  </si>
  <si>
    <t>rvf021656015</t>
  </si>
  <si>
    <t>rvf021856515</t>
  </si>
  <si>
    <t>rvf021956515</t>
  </si>
  <si>
    <t>rvf021855516</t>
  </si>
  <si>
    <t>rvf021956016</t>
  </si>
  <si>
    <t>rvf022055516</t>
  </si>
  <si>
    <t>rvf022056016</t>
  </si>
  <si>
    <t>rvf022055017</t>
  </si>
  <si>
    <t>rvf022155517</t>
  </si>
  <si>
    <t>rvf022156017</t>
  </si>
  <si>
    <t>rvf022256017</t>
  </si>
  <si>
    <t>rvf022254518</t>
  </si>
  <si>
    <t>rvf022255018</t>
  </si>
  <si>
    <t>rvf022355018</t>
  </si>
  <si>
    <t>rvf022454020</t>
  </si>
  <si>
    <t>vector1556513</t>
  </si>
  <si>
    <t>vector1656513</t>
  </si>
  <si>
    <t>vector1557013</t>
  </si>
  <si>
    <t>vector1458013</t>
  </si>
  <si>
    <t>vec4s1558013</t>
  </si>
  <si>
    <t>vec4s1956015</t>
  </si>
  <si>
    <t>vector1655514</t>
  </si>
  <si>
    <t>vector1556514</t>
  </si>
  <si>
    <t>vector1656514</t>
  </si>
  <si>
    <t>vector1657014</t>
  </si>
  <si>
    <t>vecto1757014</t>
  </si>
  <si>
    <t>vector1857014</t>
  </si>
  <si>
    <t>vector1756514</t>
  </si>
  <si>
    <t>vector1856514</t>
  </si>
  <si>
    <t>vecto1655015</t>
  </si>
  <si>
    <t>vecto1655515</t>
  </si>
  <si>
    <t>vector1855515</t>
  </si>
  <si>
    <t>vector1656015</t>
  </si>
  <si>
    <t>vecto1856015</t>
  </si>
  <si>
    <t>vec4s1956516</t>
  </si>
  <si>
    <t>vecto1656515</t>
  </si>
  <si>
    <t>vector1956515</t>
  </si>
  <si>
    <t>vector2056515</t>
  </si>
  <si>
    <t>vector2057015</t>
  </si>
  <si>
    <t>vector1955016</t>
  </si>
  <si>
    <t>vecto1855516</t>
  </si>
  <si>
    <t>vector1955516</t>
  </si>
  <si>
    <t>vector2055516</t>
  </si>
  <si>
    <t>vecto1956016</t>
  </si>
  <si>
    <t>vector1756016</t>
  </si>
  <si>
    <t>vecto2056016</t>
  </si>
  <si>
    <t>vector2156016</t>
  </si>
  <si>
    <t>vec4s2055017</t>
  </si>
  <si>
    <t>vector2056516</t>
  </si>
  <si>
    <t>vector2156516</t>
  </si>
  <si>
    <t>vector2154517</t>
  </si>
  <si>
    <t>vecto2254517</t>
  </si>
  <si>
    <t>vec4s2055517</t>
  </si>
  <si>
    <t>vector2155017</t>
  </si>
  <si>
    <t>vec4s2155018</t>
  </si>
  <si>
    <t>vector2155517</t>
  </si>
  <si>
    <t>vector2255517</t>
  </si>
  <si>
    <t>vecto1956017</t>
  </si>
  <si>
    <t>vector2156017</t>
  </si>
  <si>
    <t>vecto2254018</t>
  </si>
  <si>
    <t>vector2154518</t>
  </si>
  <si>
    <t>vector2254518</t>
  </si>
  <si>
    <t>vec4s2155518</t>
  </si>
  <si>
    <t>vecto2355018</t>
  </si>
  <si>
    <t>Vector 4Seasons Hybrid 215/55R18 95H</t>
  </si>
  <si>
    <t>195/45R16 84W XL</t>
  </si>
  <si>
    <t>exe1954516</t>
  </si>
  <si>
    <t>ExtremeContact DWS06 PLUS 205/45ZR17 88W XL</t>
  </si>
  <si>
    <t>dws062054517</t>
  </si>
  <si>
    <t>dws062055017</t>
  </si>
  <si>
    <t>dws062055516</t>
  </si>
  <si>
    <t>dws062154018</t>
  </si>
  <si>
    <t>ExtremeContact DWS06 PLUS 215/50ZR17 95W XL</t>
  </si>
  <si>
    <t>ExtremeContact DWS06 PLUS 225/45R19 92W</t>
  </si>
  <si>
    <t>dws062254519</t>
  </si>
  <si>
    <t>dws062254517</t>
  </si>
  <si>
    <t>dws062254518</t>
  </si>
  <si>
    <t>dws062255018</t>
  </si>
  <si>
    <t>dws062354518</t>
  </si>
  <si>
    <t>dws062355018</t>
  </si>
  <si>
    <t>dws062356018</t>
  </si>
  <si>
    <t>dws062454018</t>
  </si>
  <si>
    <t>dws062454019</t>
  </si>
  <si>
    <t>dws062454518</t>
  </si>
  <si>
    <t>dws062454519</t>
  </si>
  <si>
    <t>dws062555019</t>
  </si>
  <si>
    <t>dws062653518</t>
  </si>
  <si>
    <t>dws062753019</t>
  </si>
  <si>
    <t>dws062753518</t>
  </si>
  <si>
    <t>dws062754019</t>
  </si>
  <si>
    <t>MaxContact MC5 215/45R17 91W XL</t>
  </si>
  <si>
    <t>MaxContact MC5 215/50R17 91V</t>
  </si>
  <si>
    <t>MaxContact MC5 215/55R17 94V</t>
  </si>
  <si>
    <t>https://kakaku.com/item/K0000421130/</t>
  </si>
  <si>
    <t>dz1022153518imp</t>
  </si>
  <si>
    <t>dz1022154018imp</t>
  </si>
  <si>
    <t>dz1022154517imp</t>
  </si>
  <si>
    <t>dz1022155017imp</t>
  </si>
  <si>
    <t>dz1022254018imp</t>
  </si>
  <si>
    <t>dz1022254517imp</t>
  </si>
  <si>
    <t>dz1022254518imp</t>
  </si>
  <si>
    <t>dz1022255018imp</t>
  </si>
  <si>
    <t>dz1022355018imp</t>
  </si>
  <si>
    <t>dz1022454018imp</t>
  </si>
  <si>
    <t>lm7051856016</t>
  </si>
  <si>
    <t>lm7052156016</t>
  </si>
  <si>
    <t>lm705p1756515</t>
  </si>
  <si>
    <t>lm705p1855516</t>
  </si>
  <si>
    <t>lm705p1856015</t>
  </si>
  <si>
    <t>lm705p1856016</t>
  </si>
  <si>
    <t>lm705p1856515</t>
  </si>
  <si>
    <t>lm705p1956515</t>
  </si>
  <si>
    <t>lm705p2154517</t>
  </si>
  <si>
    <t>v5522056016imp</t>
  </si>
  <si>
    <t>v5522155017imp</t>
  </si>
  <si>
    <t>v5522155517imp</t>
  </si>
  <si>
    <t>v5522156016imp</t>
  </si>
  <si>
    <t>v5522254517imp</t>
  </si>
  <si>
    <t>v5522254518imp</t>
  </si>
  <si>
    <t>v5522255017imp</t>
  </si>
  <si>
    <t>v5522255517imp</t>
  </si>
  <si>
    <t>v5522354518imp</t>
  </si>
  <si>
    <t>v5522355018imp</t>
  </si>
  <si>
    <t>v5522454518imp</t>
  </si>
  <si>
    <t>v7012154517imp</t>
  </si>
  <si>
    <t>v7012254018imp</t>
  </si>
  <si>
    <t>v7012254517imp</t>
  </si>
  <si>
    <t>v7012254518imp</t>
  </si>
  <si>
    <t>v7012354018imp</t>
  </si>
  <si>
    <t>v7012454018imp</t>
  </si>
  <si>
    <t>ae512154517</t>
  </si>
  <si>
    <t>ae512155017</t>
  </si>
  <si>
    <t>BluEarth-GT AE51J 225/45R18 95W XL</t>
  </si>
  <si>
    <t>ae512254518</t>
  </si>
  <si>
    <t>ae512254517</t>
  </si>
  <si>
    <t>ae512255017</t>
  </si>
  <si>
    <t>ae512255517</t>
  </si>
  <si>
    <t>BluEarth-GT AE51 235/45R18 94W</t>
  </si>
  <si>
    <t>ae512354518</t>
  </si>
  <si>
    <t>ae512454018</t>
  </si>
  <si>
    <t>ae512454019</t>
  </si>
  <si>
    <t>ae512454518</t>
  </si>
  <si>
    <t>ae612255018</t>
  </si>
  <si>
    <t>ae612255518</t>
  </si>
  <si>
    <t>ae612255519</t>
  </si>
  <si>
    <t>ae612256018</t>
  </si>
  <si>
    <t>ae612355518</t>
  </si>
  <si>
    <t>ae612355519</t>
  </si>
  <si>
    <t>ae612356018</t>
  </si>
  <si>
    <t>ae512055516</t>
  </si>
  <si>
    <t>ae612356517</t>
  </si>
  <si>
    <t>xicessuv2356018</t>
  </si>
  <si>
    <t>xicessuv2656517</t>
  </si>
  <si>
    <t>xicessuv2256517</t>
  </si>
  <si>
    <t>exe2156516</t>
  </si>
  <si>
    <t>eg011756515</t>
  </si>
  <si>
    <t>primacy42256016</t>
  </si>
  <si>
    <t>265/65R17 112T</t>
  </si>
  <si>
    <t>X-ICE SNOW SUV 235/60R18 107T XL</t>
    <phoneticPr fontId="12"/>
  </si>
  <si>
    <t>X-ICE SNOW SUV 265/65R17 112T</t>
    <phoneticPr fontId="12"/>
  </si>
  <si>
    <t>X-ICE SNOW SUV 225/65R17 106T XL</t>
    <phoneticPr fontId="12"/>
  </si>
  <si>
    <t>EfficientGrip ECO EG01 175/65R15 84H</t>
    <phoneticPr fontId="12"/>
  </si>
  <si>
    <t>Primacy 4 225/60R16 98W</t>
    <phoneticPr fontId="12"/>
  </si>
  <si>
    <t>AGILIS X-ICE 195/80R15 107/105R</t>
    <phoneticPr fontId="12"/>
  </si>
  <si>
    <t>①MI</t>
    <phoneticPr fontId="12"/>
  </si>
  <si>
    <t>③GY</t>
    <phoneticPr fontId="12"/>
  </si>
  <si>
    <t>EXE</t>
    <phoneticPr fontId="12"/>
  </si>
  <si>
    <t>EG</t>
    <phoneticPr fontId="12"/>
  </si>
  <si>
    <t>Pr</t>
    <phoneticPr fontId="12"/>
  </si>
  <si>
    <t>AG</t>
    <phoneticPr fontId="12"/>
  </si>
  <si>
    <t>CC</t>
    <phoneticPr fontId="12"/>
  </si>
  <si>
    <t>PS</t>
    <phoneticPr fontId="12"/>
  </si>
  <si>
    <t>agxice1958015</t>
    <phoneticPr fontId="12"/>
  </si>
  <si>
    <t>正</t>
    <phoneticPr fontId="12"/>
  </si>
  <si>
    <t>https://kakaku.com/item/K0000999999/</t>
    <phoneticPr fontId="12"/>
  </si>
  <si>
    <t>https://kakaku.com/item/K0001289503/</t>
    <phoneticPr fontId="12"/>
  </si>
  <si>
    <t>https://kakaku.com/item/K0001118857/</t>
    <phoneticPr fontId="12"/>
  </si>
  <si>
    <t>https://kakaku.com/item/K0001163259/</t>
    <phoneticPr fontId="12"/>
  </si>
  <si>
    <t>⑳MI</t>
    <phoneticPr fontId="12"/>
  </si>
  <si>
    <t>https://kakaku.com/item/K0001374026/</t>
    <phoneticPr fontId="12"/>
  </si>
  <si>
    <t>Qoo10
商品コード</t>
    <phoneticPr fontId="12"/>
  </si>
  <si>
    <t>https://kakaku.com/item/K0001374050/</t>
    <phoneticPr fontId="12"/>
  </si>
  <si>
    <t>https://kakaku.com/item/K0001374032/</t>
    <phoneticPr fontId="12"/>
  </si>
  <si>
    <t>https://kakaku.com/item/K0001374035/</t>
    <phoneticPr fontId="12"/>
  </si>
  <si>
    <t>https://kakaku.com/item/K0001371407/</t>
    <phoneticPr fontId="12"/>
  </si>
  <si>
    <t>https://kakaku.com/item/K0001371391/</t>
    <phoneticPr fontId="12"/>
  </si>
  <si>
    <t>https://kakaku.com/item/K0001371357/</t>
    <phoneticPr fontId="12"/>
  </si>
  <si>
    <t>28,350</t>
  </si>
  <si>
    <t>https://kakaku.com/item/K0001371356/</t>
    <phoneticPr fontId="12"/>
  </si>
  <si>
    <t>31,350</t>
  </si>
  <si>
    <t>https://kakaku.com/item/K0001371360/</t>
    <phoneticPr fontId="12"/>
  </si>
  <si>
    <t>https://kakaku.com/item/K0001371397/</t>
    <phoneticPr fontId="12"/>
  </si>
  <si>
    <t>https://kakaku.com/item/K0001371409/</t>
    <phoneticPr fontId="12"/>
  </si>
  <si>
    <t>https://kakaku.com/item/K0001371396/</t>
    <phoneticPr fontId="12"/>
  </si>
  <si>
    <t>https://kakaku.com/item/K0001371377/</t>
    <phoneticPr fontId="12"/>
  </si>
  <si>
    <t>https://kakaku.com/item/K0001371363/</t>
    <phoneticPr fontId="12"/>
  </si>
  <si>
    <t>https://kakaku.com/item/K0001371382/</t>
    <phoneticPr fontId="12"/>
  </si>
  <si>
    <t>https://kakaku.com/item/K0001289507/</t>
    <phoneticPr fontId="12"/>
  </si>
  <si>
    <t>https://kakaku.com/item/K0001289508/</t>
    <phoneticPr fontId="12"/>
  </si>
  <si>
    <t>https://kakaku.com/item/K0001299991/</t>
    <phoneticPr fontId="12"/>
  </si>
  <si>
    <t>NX 185/60R15 88H XL Nblue 4Season 特</t>
  </si>
  <si>
    <t>NX 205/55R16 91H Nblue 4Season特</t>
  </si>
  <si>
    <t>https://kakaku.com/item/K0001569196/</t>
    <phoneticPr fontId="12"/>
  </si>
  <si>
    <t>https://kakaku.com/item/K0001374045/</t>
    <phoneticPr fontId="12"/>
  </si>
  <si>
    <t>https://kakaku.com/item/K0001289502/</t>
    <phoneticPr fontId="12"/>
  </si>
  <si>
    <t>https://kakaku.com/item/K0001289504/</t>
    <phoneticPr fontId="12"/>
  </si>
  <si>
    <t>https://kakaku.com/item/K0001289505/</t>
    <phoneticPr fontId="12"/>
  </si>
  <si>
    <t>https://kakaku.com/item/K0001289509/</t>
    <phoneticPr fontId="12"/>
  </si>
  <si>
    <t>https://kakaku.com/item/K0001472338/</t>
    <phoneticPr fontId="12"/>
  </si>
  <si>
    <t>https://kakaku.com/item/K0001299992/</t>
    <phoneticPr fontId="12"/>
  </si>
  <si>
    <t>https://kakaku.com/item/K0001277761/</t>
    <phoneticPr fontId="12"/>
  </si>
  <si>
    <t>https://kakaku.com/item/K0001277779/</t>
    <phoneticPr fontId="12"/>
  </si>
  <si>
    <t>https://kakaku.com/item/K0001277759/</t>
    <phoneticPr fontId="12"/>
  </si>
  <si>
    <t>https://kakaku.com/item/K0001277752/</t>
    <phoneticPr fontId="12"/>
  </si>
  <si>
    <t>https://kakaku.com/item/K0001277735/</t>
    <phoneticPr fontId="12"/>
  </si>
  <si>
    <t>https://kakaku.com/item/K0001277738/</t>
    <phoneticPr fontId="12"/>
  </si>
  <si>
    <t>https://kakaku.com/item/K0001385143/</t>
    <phoneticPr fontId="12"/>
  </si>
  <si>
    <t>https://kakaku.com/item/K0001277776/</t>
    <phoneticPr fontId="12"/>
  </si>
  <si>
    <t>https://kakaku.com/item/K0001277762/</t>
    <phoneticPr fontId="12"/>
  </si>
  <si>
    <t>https://kakaku.com/item/K0001277739/</t>
    <phoneticPr fontId="12"/>
  </si>
  <si>
    <t>https://kakaku.com/item/K0001277751/</t>
    <phoneticPr fontId="12"/>
  </si>
  <si>
    <t>https://kakaku.com/item/K0001277760/</t>
    <phoneticPr fontId="12"/>
  </si>
  <si>
    <t>https://kakaku.com/item/K0001277756/</t>
    <phoneticPr fontId="12"/>
  </si>
  <si>
    <t>https://kakaku.com/item/K0001277783/</t>
    <phoneticPr fontId="12"/>
  </si>
  <si>
    <t>https://kakaku.com/item/K0001277774/</t>
    <phoneticPr fontId="12"/>
  </si>
  <si>
    <t>https://kakaku.com/item/K0001277770/</t>
    <phoneticPr fontId="12"/>
  </si>
  <si>
    <t>https://kakaku.com/item/K0001277764/</t>
    <phoneticPr fontId="12"/>
  </si>
  <si>
    <t>https://kakaku.com/item/K0001277775/</t>
    <phoneticPr fontId="12"/>
  </si>
  <si>
    <t>https://kakaku.com/item/K0001289681/</t>
    <phoneticPr fontId="12"/>
  </si>
  <si>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4+&lt;/span&gt;&lt;br&gt;サイズ：&lt;strong&gt;205/55R16 91W&lt;/strong&gt;&lt;br&gt;&lt;br&gt;※商品画像内のホイールは付属しておりません。&lt;br&gt;※海外産&lt;/td&gt;
&lt;/tr&gt;
&lt;/tbody&gt;
&lt;/table&gt;
&lt;div&gt;&lt;img src="https://gdetail.image-qoo10.jp/344/613881147/2022/5/94ada223-b56b-4db0-8e26-4ea5ac27faf0.jpg"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</si>
  <si>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4+&lt;/span&gt;&lt;br&gt;サイズ：&lt;strong&gt;195/60R16 93V XL&lt;/strong&gt;&lt;br&gt;&lt;br&gt;※商品画像内のホイールは付属しておりません。&lt;br&gt;※海外産&lt;/td&gt;
&lt;/tr&gt;
&lt;/tbody&gt;
&lt;/table&gt;
&lt;div&gt;&lt;img src="https://gdetail.image-qoo10.jp/344/613881147/2022/5/94ada223-b56b-4db0-8e26-4ea5ac27faf0.jpg" style="display: block; margin-left: auto; margin-right: auto;"&gt;&lt;/div&gt;</t>
  </si>
  <si>
    <t>78240</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</si>
  <si>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FK520L&lt;/span&gt;&lt;br&gt;サイズ：&lt;strong&gt;225/55ZR18 102W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</si>
  <si>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FK520L&lt;/span&gt;&lt;br&gt;サイズ：&lt;strong&gt;225/45ZR18 95Y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</si>
  <si>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14pt;"&gt;&lt;strong&gt;高いグリップ力とウエット性能のバランスを追い求めたFALKEN フラッグシップモデル&lt;/strong&gt;&lt;/span&gt;&lt;/td&gt;
&lt;td style="text-align: center;"&gt;アゼニス エフケー520L&lt;br&gt;&lt;span style="font-size: 12pt;"&gt;AZENIS FK520L&lt;/span&gt;&lt;br&gt;サイズ：&lt;strong&gt;235/40ZR18 95Y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</si>
  <si>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FK520L&lt;/span&gt;&lt;br&gt;サイズ：&lt;strong&gt;245/40ZR18 97Y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</si>
  <si>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FK520L&lt;/span&gt;&lt;br&gt;サイズ：&lt;strong&gt;245/35ZR19 93Y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</si>
  <si>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FK520L&lt;/span&gt;&lt;br&gt;サイズ：&lt;strong&gt;235/35ZR19 91Y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</si>
  <si>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FK520L&lt;/span&gt;&lt;br&gt;サイズ：&lt;strong&gt;245/35ZR21 96Y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</si>
  <si>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エフケー520L&lt;br&gt;&lt;span style="font-size: 12pt;"&gt;AZENIS FK520L&lt;/span&gt;&lt;br&gt;サイズ：&lt;strong&gt;245/40ZR20 99Y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src="https://gdetail.image-qoo10.jp/344/613881147/2023/10/896a150c-3d0f-4a56-a9f1-7fc2a75f8118.jpg" style="display: block; margin-left: auto; margin-right: auto;"&gt;&lt;/p&gt;</t>
  </si>
  <si>
    <t>&lt;br id="" class="" contenteditable="" spellcheck="" data-id=""&gt; &lt;br&gt;※中国産&lt;br&gt;&lt;br&gt;
&lt;table align=""&gt;
&lt;tbody&gt;
&lt;tr&gt;
&lt;td text-align:="" left="" width="" 350px=""&gt;SUV/クロスオーバー&lt;br&gt;&lt;br&gt;&lt;strong&gt;氷も雪も、全ての冬道に。&lt;br&gt;長く続く安心感を届けるスタッドレスタイヤ。&lt;/strong&gt;&lt;/td&gt;
&lt;td text-align:="" center=""&gt;エックス アイス スノウ エスユーブイ&lt;br&gt;X-ICE SNOW SUV&lt;br&gt;サイズ：&lt;strong&gt;235/60R17 106T XL&lt;/strong&gt;&lt;br&gt;&lt;br&gt;※商品画像内のホイールは付属しておりません。&lt;/td&gt;
&lt;/tr&gt;
&lt;/tbody&gt;
&lt;/table&gt;
&lt;div&gt;&lt;/div&gt;</t>
  </si>
  <si>
    <t>78241</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</si>
  <si>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Hybrid&lt;/span&gt;&lt;br&gt;サイズ：&lt;strong&gt;215/50R18 92H&lt;/strong&gt;&lt;br&gt;&lt;br&gt;※商品画像内のホイールは付属しておりません。&lt;/td&gt;
&lt;/tr&gt;
&lt;/tbody&gt;
&lt;/table&gt;
&lt;br&gt; &lt;img src="https://gdetail.image-qoo10.jp/344/613881147/2018/9/35488707-c264-471d-9c05-b01a4bd6aa79.jpg" width="940" height="1505"&gt;</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</si>
  <si>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Hybrid&lt;/span&gt;&lt;br&gt;サイズ：&lt;strong&gt;205/55R17 95H XL&lt;/strong&gt;&lt;br&gt;&lt;br&gt;※商品画像内のホイールは付属しておりません。&lt;/td&gt;
&lt;/tr&gt;
&lt;/tbody&gt;
&lt;/table&gt;
&lt;br&gt; &lt;img src="https://gdetail.image-qoo10.jp/344/613881147/2018/9/35488707-c264-471d-9c05-b01a4bd6aa79.jpg" width="940" height="1505"&gt;</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</si>
  <si>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Hybrid&lt;/span&gt;&lt;br&gt;サイズ：&lt;strong&gt;205/50R17 93H XL&lt;/strong&gt;&lt;br&gt;&lt;br&gt;※商品画像内のホイールは付属しておりません。&lt;/td&gt;
&lt;/tr&gt;
&lt;/tbody&gt;
&lt;/table&gt;
&lt;br&gt; &lt;img src="https://gdetail.image-qoo10.jp/344/613881147/2018/9/35488707-c264-471d-9c05-b01a4bd6aa79.jpg" width="940" height="1505"&gt;</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</si>
  <si>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Hybrid&lt;/span&gt;&lt;br&gt;サイズ：&lt;strong&gt;195/65R16 92H&lt;/strong&gt;&lt;br&gt;&lt;br&gt;※商品画像内のホイールは付属しておりません。&lt;/td&gt;
&lt;/tr&gt;
&lt;/tbody&gt;
&lt;/table&gt;
&lt;br&gt; &lt;img src="https://gdetail.image-qoo10.jp/344/613881147/2018/9/35488707-c264-471d-9c05-b01a4bd6aa79.jpg" width="940" height="1505"&gt;</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</si>
  <si>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Hybrid&lt;/span&gt;&lt;br&gt;サイズ：&lt;strong&gt;195/60R15 88H&lt;/strong&gt;&lt;br&gt;&lt;br&gt;※商品画像内のホイールは付属しておりません。&lt;/td&gt;
&lt;/tr&gt;
&lt;/tbody&gt;
&lt;/table&gt;
&lt;br&gt; &lt;img src="https://gdetail.image-qoo10.jp/344/613881147/2018/9/35488707-c264-471d-9c05-b01a4bd6aa79.jpg" width="940" height="1505"&gt;</t>
  </si>
  <si>
    <t>4992496142479</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</si>
  <si>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Hybrid&lt;/span&gt;&lt;br&gt;サイズ：&lt;strong&gt;155/55R14 69H&lt;/strong&gt;&lt;br&gt;&lt;br&gt;※商品画像内のホイールは付属しておりません。&lt;/td&gt;
&lt;/tr&gt;
&lt;/tbody&gt;
&lt;/table&gt;
&lt;br&gt; &lt;img src="https://gdetail.image-qoo10.jp/344/613881147/2018/9/35488707-c264-471d-9c05-b01a4bd6aa79.jpg" width="940" height="1505"&gt;</t>
  </si>
  <si>
    <t>4992496142387</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</si>
  <si>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Hybrid&lt;/span&gt;&lt;br&gt;サイズ：&lt;strong&gt;155/80R13 79S&lt;/strong&gt;&lt;br&gt;&lt;br&gt;※商品画像内のホイールは付属しておりません。&lt;/td&gt;
&lt;/tr&gt;
&lt;/tbody&gt;
&lt;/table&gt;
&lt;br&gt; &lt;img src="https://gdetail.image-qoo10.jp/344/613881147/2018/9/35488707-c264-471d-9c05-b01a4bd6aa79.jpg" width="940" height="1505"&gt;</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</si>
  <si>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EG01&lt;/span&gt;&lt;br&gt;サイズ：&lt;strong&gt;185/65R14 86S&lt;/strong&gt;&lt;br&gt;&lt;br&gt;※商品画像内のホイールは付属しておりません。&lt;/td&gt;
&lt;/tr&gt;
&lt;/tbody&gt;
&lt;/table&gt;
&lt;div&gt;&lt;img src="https://gdetail.image-qoo10.jp/344/613881147/2020/1/f0cb2b12-a939-4b6b-b97d-fbd681f73c3d.jpg" style="display: block; margin-left: auto; margin-right: auto;"&gt;&lt;/div&gt;</t>
  </si>
  <si>
    <t>&lt;br id="" class="" contenteditable="" spellcheck="" data-id=""&gt; &lt;br&gt;※中国産&lt;br&gt;&lt;br&gt;
&lt;table align=""&gt;
&lt;tbody&gt;
&lt;tr&gt;
&lt;td text-align:="" left="" width="" 350px=""&gt;SUV/クロスオーバー&lt;br&gt;&lt;br&gt;&lt;strong&gt;氷も雪も、全ての冬道に。&lt;br&gt;長く続く安心感を届けるスタッドレスタイヤ。&lt;/strong&gt;&lt;/td&gt;
&lt;td text-align:="" center=""&gt;エックス アイス スノウ エスユーブイ&lt;br&gt;X-ICE SNOW SUV&lt;br&gt;サイズ：&lt;strong&gt;235/55R18 104T XL&lt;/strong&gt;&lt;br&gt;&lt;br&gt;※商品画像内のホイールは付属しておりません。&lt;/td&gt;
&lt;/tr&gt;
&lt;/tbody&gt;
&lt;/table&gt;
&lt;div&gt;&lt;/div&gt;</t>
  </si>
  <si>
    <t>&lt;br id="" class="" contenteditable="" spellcheck="" data-id=""&gt; &lt;br&gt;※中国産&lt;br&gt;&lt;br&gt;
&lt;table align=""&gt;
&lt;tbody&gt;
&lt;tr&gt;
&lt;td text-align:="" left="" width="" 350px=""&gt;SUV/クロスオーバー&lt;br&gt;&lt;br&gt;&lt;strong&gt;氷も雪も、全ての冬道に。&lt;br&gt;長く続く安心感を届けるスタッドレスタイヤ。&lt;/strong&gt;&lt;/td&gt;
&lt;td text-align:="" center=""&gt;エックス アイス スノウ エスユーブイ&lt;br&gt;X-ICE SNOW SUV&lt;br&gt;サイズ：&lt;strong&gt;225/65R17 106T XL&lt;/strong&gt;&lt;br&gt;&lt;br&gt;※商品画像内のホイールは付属しておりません。&lt;/td&gt;
&lt;/tr&gt;
&lt;/tbody&gt;
&lt;/table&gt;
&lt;div&gt;&lt;/div&gt;</t>
  </si>
  <si>
    <t>58286</t>
  </si>
  <si>
    <t>4981160904956</t>
  </si>
  <si>
    <t>dz1022054517imp</t>
  </si>
  <si>
    <t>dz1021955016imp</t>
  </si>
  <si>
    <t>4981160904666</t>
  </si>
  <si>
    <t>78175</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</si>
  <si>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V+&lt;/span&gt;&lt;br&gt;サイズ：&lt;strong&gt;215/45R17 91W XL&lt;/strong&gt;&lt;br&gt;&lt;br&gt;※商品画像内のホイールは付属しておりません。&lt;/td&gt;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</si>
  <si>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4982266069297</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</si>
  <si>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V+&lt;/span&gt;&lt;br&gt;サイズ：&lt;strong&gt;205/50R17 93V XL&lt;/strong&gt;&lt;br&gt;&lt;br&gt;※商品画像内のホイールは付属しておりません。&lt;/td&gt;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</si>
  <si>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4982266069440</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</si>
  <si>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V+&lt;/span&gt;&lt;br&gt;サイズ：&lt;strong&gt;195/45R17 81W&lt;/strong&gt;&lt;br&gt;&lt;br&gt;※商品画像内のホイールは付属しておりません。&lt;/td&gt;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</si>
  <si>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4982266069327</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</si>
  <si>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V+&lt;/span&gt;&lt;br&gt;サイズ：&lt;strong&gt;205/55R16 91V&lt;/strong&gt;&lt;br&gt;&lt;br&gt;※商品画像内のホイールは付属しておりません。&lt;/td&gt;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</si>
  <si>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4982266069303</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</si>
  <si>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V+&lt;/span&gt;&lt;br&gt;サイズ：&lt;strong&gt;185/55R16 83V&lt;/strong&gt;&lt;br&gt;&lt;br&gt;※商品画像内のホイールは付属しておりません。&lt;/td&gt;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</si>
  <si>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4982266069273</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</si>
  <si>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V+&lt;/span&gt;&lt;br&gt;サイズ：&lt;strong&gt;185/60R16 86H&lt;/strong&gt;&lt;br&gt;&lt;br&gt;※商品画像内のホイールは付属しておりません。&lt;/td&gt;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</si>
  <si>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4982266069204</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</si>
  <si>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V+&lt;/span&gt;&lt;br&gt;サイズ：&lt;strong&gt;195/65R15 91H&lt;/strong&gt;&lt;br&gt;&lt;br&gt;※商品画像内のホイールは付属しておりません。&lt;/td&gt;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</si>
  <si>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4982266069242</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</si>
  <si>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V+&lt;/span&gt;&lt;br&gt;サイズ：&lt;strong&gt;185/60R15 84H&lt;/strong&gt;&lt;br&gt;&lt;br&gt;※商品画像内のホイールは付属しておりません。&lt;/td&gt;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</si>
  <si>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4982266069235</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</si>
  <si>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V+&lt;/span&gt;&lt;br&gt;サイズ：&lt;strong&gt;185/65R15 88H&lt;/strong&gt;&lt;br&gt;&lt;br&gt;※商品画像内のホイールは付属しておりません。&lt;/td&gt;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</si>
  <si>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4982266069259</t>
  </si>
  <si>
    <t>&lt;table align="center"&gt;
&lt;tbody&gt;
&lt;tr&gt;
&lt;td style="text-align: left;" width="350px"&gt;&lt;span style="font-size: 14pt;"&gt;コンフォートタイヤ&lt;/span&gt;&lt;br&gt;&lt;br&gt;&lt;span style="font-size: 14pt;"&gt;&lt;strong&gt;静かで、快適。&lt;br&gt;雨の日の安心感も。&lt;/strong&gt;&lt;/span&gt;&lt;/td&gt;
&lt;td&gt;ルマンファイブプラス&lt;br&gt;&lt;span style="font-size: 14pt;"&gt;LE MANS V+&lt;/span&gt;&lt;br&gt;サイズ：&lt;strong&gt;175/65R15 84H&lt;/strong&gt;&lt;br&gt;&lt;br&gt;※商品画像内のホイールは付属しておりません。&lt;/td&gt;
&lt;/tr&gt;
&lt;/tbody&gt;
&lt;/table&gt;
&lt;br&gt;
&lt;p&gt;&lt;img src="https://gdetail.image-qoo10.jp/344/613881147/2023/6/f8b3b0fe-3283-44ed-be7a-1b6798032551.jpg" style="display: block; margin-left: auto; margin-right: auto;"&gt;&lt;/p&gt;</t>
  </si>
  <si>
    <t>4982266069693</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</si>
  <si>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AE51&lt;/span&gt;&lt;br&gt;サイズ：&lt;strong&gt;245/40R18 97W XL&lt;/strong&gt;&lt;br&gt;&lt;br&gt;※納入時にラベルが剥がれてしまっている商品が一部ございます。&lt;br&gt;※商品画像内のホイールは付属しておりません。&lt;br&gt;※日本製&lt;/td&gt;
&lt;/tr&gt;
&lt;/tbody&gt;
&lt;/table&gt;
&lt;div&gt;&lt;img src="https://gdetail.image-qoo10.jp/344/613881147/2021/2/93317f25-6cb7-449f-a6ce-a3bd8ad78361.jpg" style="display: block; margin-left: auto; margin-right: auto;"&gt;&lt;/div&gt;</t>
  </si>
  <si>
    <t>4968814963590</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</si>
  <si>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V552&lt;/span&gt;&lt;br&gt;サイズ：&lt;strong&gt;245/45R18 96Y&lt;/strong&gt;&lt;br&gt;※商品画像内のホイールは付属しておりません。&lt;br&gt;※中国製&lt;/td&gt;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</si>
  <si>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V552&lt;/span&gt;&lt;br&gt;サイズ：&lt;strong&gt;235/50R18 97W&lt;/strong&gt;&lt;br&gt;※商品画像内のホイールは付属しておりません。&lt;br&gt;※中国製&lt;/td&gt;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</si>
  <si>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V552&lt;/span&gt;&lt;br&gt;サイズ：&lt;strong&gt;225/45R18 95W XL&lt;/strong&gt;&lt;br&gt;※商品画像内のホイールは付属しておりません。&lt;br&gt;※中国製&lt;/td&gt;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</si>
  <si>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V552&lt;/span&gt;&lt;br&gt;サイズ：&lt;strong&gt;225/45R17 94W XL&lt;/strong&gt;&lt;br&gt;※商品画像内のホイールは付属しておりません。&lt;br&gt;※中国製&lt;/td&gt;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</si>
  <si>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V552&lt;/span&gt;&lt;br&gt;サイズ：&lt;strong&gt;205/60R16 92V&lt;/strong&gt;&lt;br&gt;※商品画像内のホイールは付属しておりません。&lt;br&gt;※中国製&lt;/td&gt;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</si>
  <si>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GR-XII&lt;/span&gt;&lt;br&gt;サイズ：&lt;strong&gt;245/45R19 98W&lt;/strong&gt;&lt;br&gt;&lt;br&gt;※商品画像内のホイールは付属しておりません。&lt;/td&gt;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</si>
  <si>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4961914963675</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</si>
  <si>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GR-XII&lt;/span&gt;&lt;br&gt;サイズ：&lt;strong&gt;245/50R18 100W&lt;/strong&gt;&lt;br&gt;&lt;br&gt;※商品画像内のホイールは付属しておりません。&lt;/td&gt;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</si>
  <si>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4961914963415</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</si>
  <si>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GR-XII&lt;/span&gt;&lt;br&gt;サイズ：&lt;strong&gt;225/50R18 95W&lt;/strong&gt;&lt;br&gt;&lt;br&gt;※商品画像内のホイールは付属しておりません。&lt;/td&gt;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</si>
  <si>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4961914963828</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</si>
  <si>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GR-XII&lt;/span&gt;&lt;br&gt;サイズ：&lt;strong&gt;225/50R17 98V XL&lt;/strong&gt;&lt;br&gt;&lt;br&gt;※商品画像内のホイールは付属しておりません。&lt;/td&gt;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</si>
  <si>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4961914963477</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</si>
  <si>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Hybrid&lt;/span&gt;&lt;br&gt;サイズ：&lt;strong&gt;185/60R16 86H&lt;/strong&gt;&lt;br&gt;&lt;br&gt;※商品画像内のホイールは付属しておりません。&lt;/td&gt;
&lt;/tr&gt;
&lt;/tbody&gt;
&lt;/table&gt;
&lt;br&gt; &lt;img src="https://gdetail.image-qoo10.jp/344/613881147/2018/9/35488707-c264-471d-9c05-b01a4bd6aa79.jpg" width="940" height="1505"&gt;</t>
  </si>
  <si>
    <t>4992496155295</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</si>
  <si>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Hybrid&lt;/span&gt;&lt;br&gt;サイズ：&lt;strong&gt;195/60R17 90H&lt;/strong&gt;&lt;br&gt;&lt;br&gt;※商品画像内のホイールは付属しておりません。&lt;/td&gt;
&lt;/tr&gt;
&lt;/tbody&gt;
&lt;/table&gt;
&lt;br&gt; &lt;img src="https://gdetail.image-qoo10.jp/344/613881147/2018/9/35488707-c264-471d-9c05-b01a4bd6aa79.jpg" width="940" height="1505"&gt;</t>
  </si>
  <si>
    <t>4992496155233</t>
  </si>
  <si>
    <t>2051-01-27</t>
  </si>
  <si>
    <t>4968814892562</t>
  </si>
  <si>
    <t>2051-01-28</t>
  </si>
  <si>
    <t>4968814887032</t>
  </si>
  <si>
    <t>4968814899929</t>
  </si>
  <si>
    <t>4968814900007</t>
  </si>
  <si>
    <t>4968814899912</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</si>
  <si>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Hybrid&lt;/span&gt;&lt;br&gt;サイズ：&lt;strong&gt;165/65R15 81H&lt;/strong&gt;&lt;br&gt;&lt;br&gt;※商品画像内のホイールは付属しておりません。&lt;/td&gt;
&lt;/tr&gt;
&lt;/tbody&gt;
&lt;/table&gt;
&lt;br&gt; &lt;img src="https://gdetail.image-qoo10.jp/344/613881147/2018/9/35488707-c264-471d-9c05-b01a4bd6aa79.jpg" width="940" height="1505"&gt;</t>
  </si>
  <si>
    <t>5609626</t>
  </si>
  <si>
    <t>4992496155264</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</si>
  <si>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Hybrid&lt;/span&gt;&lt;br&gt;サイズ：&lt;strong&gt;185/55R16 83H&lt;/strong&gt;&lt;br&gt;&lt;br&gt;※商品画像内のホイールは付属しておりません。&lt;/td&gt;
&lt;/tr&gt;
&lt;/tbody&gt;
&lt;/table&gt;
&lt;br&gt; &lt;img src="https://gdetail.image-qoo10.jp/344/613881147/2018/9/35488707-c264-471d-9c05-b01a4bd6aa79.jpg" width="940" height="1505"&gt;</t>
  </si>
  <si>
    <t>4992496155288</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</si>
  <si>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Hybrid&lt;/span&gt;&lt;br&gt;サイズ：&lt;strong&gt;225/40R18 92H XL&lt;/strong&gt;&lt;br&gt;&lt;br&gt;※商品画像内のホイールは付属しておりません。&lt;/td&gt;
&lt;/tr&gt;
&lt;/tbody&gt;
&lt;/table&gt;
&lt;br&gt; &lt;img src="https://gdetail.image-qoo10.jp/344/613881147/2018/9/35488707-c264-471d-9c05-b01a4bd6aa79.jpg" width="940" height="1505"&gt;</t>
  </si>
  <si>
    <t>4992496142677</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</si>
  <si>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Hybrid&lt;/span&gt;&lt;br&gt;サイズ：&lt;strong&gt;175/70R14 84H&lt;/strong&gt;&lt;br&gt;&lt;br&gt;※商品画像内のホイールは付属しておりません。&lt;/td&gt;
&lt;/tr&gt;
&lt;/tbody&gt;
&lt;/table&gt;
&lt;br&gt; &lt;img src="https://gdetail.image-qoo10.jp/344/613881147/2018/9/35488707-c264-471d-9c05-b01a4bd6aa79.jpg" width="940" height="1505"&gt;</t>
  </si>
  <si>
    <t>4992496142325</t>
  </si>
  <si>
    <t>&lt;br id="tinymce&amp;quot;" class="mce-content-body " contenteditable="true" spellcheck="false" data-id="gd_det_exp_new"&gt;
&lt;table align="center"&gt;
&lt;tbody&gt;
&lt;tr&gt;
&lt;td style="text-align: left;" width="350px"&gt;&lt;span style="font-size: 14pt;"&gt;SUV/クロスオーバー&lt;/span&gt;&lt;br&gt;&lt;br&gt;&lt;span style="font-size: 14pt;"&gt;&lt;strong&gt;氷も雪も、全ての冬道に。&lt;br&gt;長く続く安心感を届けるスタッドレスタイヤ。&lt;/strong&gt;&lt;/span&gt;&lt;/td&gt;
&lt;td style="text-align: center;"&gt;エックス アイス スノウ エスユーブイ&lt;br&gt;&lt;span style="font-size: 14pt;"&gt;X-ICE SNOW SUV&lt;/span&gt;&lt;br&gt;サイズ：&lt;strong&gt;235/60R18 107T XL&lt;/strong&gt;&lt;br&gt;&lt;br&gt;※商品画像内のホイールは付属しておりません。&lt;br&gt;&lt;br&gt;&lt;/td&gt;
&lt;/tr&gt;
&lt;/tbody&gt;
&lt;/table&gt;
&lt;div&gt;&lt;img src="https://gdetail.image-qoo10.jp/344/613881147/2022/10/82367b33-d574-408f-8013-1bc1482842ff.gif" style="display: block; margin-left: auto; margin-right: auto;"&gt;&lt;/div&gt;</t>
  </si>
  <si>
    <t>4985009758144</t>
  </si>
  <si>
    <t>&lt;br id="tinymce&amp;quot;" class="mce-content-body " contenteditable="true" spellcheck="false" data-id="gd_det_exp_new"&gt;
&lt;table align="center"&gt;
&lt;tbody&gt;
&lt;tr&gt;
&lt;td style="text-align: left;" width="350px"&gt;&lt;span style="font-size: 14pt;"&gt;SUV/クロスオーバー&lt;/span&gt;&lt;br&gt;&lt;br&gt;&lt;span style="font-size: 14pt;"&gt;&lt;strong&gt;氷も雪も、全ての冬道に。&lt;br&gt;長く続く安心感を届けるスタッドレスタイヤ。&lt;/strong&gt;&lt;/span&gt;&lt;/td&gt;
&lt;td style="text-align: center;"&gt;エックス アイス スノウ エスユーブイ&lt;br&gt;&lt;span style="font-size: 14pt;"&gt;X-ICE SNOW SUV&lt;/span&gt;&lt;br&gt;サイズ：&lt;strong&gt;265/65R17 112T&lt;/strong&gt;&lt;br&gt;&lt;br&gt;※商品画像内のホイールは付属しておりません。&lt;br&gt;&lt;br&gt;&lt;/td&gt;
&lt;/tr&gt;
&lt;/tbody&gt;
&lt;/table&gt;
&lt;div&gt;&lt;img src="https://gdetail.image-qoo10.jp/344/613881147/2022/10/82367b33-d574-408f-8013-1bc1482842ff.gif" style="display: block; margin-left: auto; margin-right: auto;"&gt;&lt;/div&gt;</t>
  </si>
  <si>
    <t>4985009758113</t>
  </si>
  <si>
    <t>&lt;br id="tinymce&amp;quot;" class="mce-content-body " contenteditable="true" spellcheck="false" data-id="gd_det_exp_new"&gt;
&lt;table align="center"&gt;
&lt;tbody&gt;
&lt;tr&gt;
&lt;td style="text-align: left;" width="350px"&gt;&lt;span style="font-size: 14pt;"&gt;SUV/クロスオーバー&lt;/span&gt;&lt;br&gt;&lt;br&gt;&lt;span style="font-size: 14pt;"&gt;&lt;strong&gt;氷も雪も、全ての冬道に。&lt;br&gt;長く続く安心感を届けるスタッドレスタイヤ。&lt;/strong&gt;&lt;/span&gt;&lt;/td&gt;
&lt;td style="text-align: center;"&gt;エックス アイス スノウ エスユーブイ&lt;br&gt;&lt;span style="font-size: 14pt;"&gt;X-ICE SNOW SUV&lt;/span&gt;&lt;br&gt;サイズ：&lt;strong&gt;225/65R17 106T XL&lt;/strong&gt;&lt;br&gt;&lt;br&gt;※商品画像内のホイールは付属しておりません。&lt;br&gt;&lt;br&gt;&lt;/td&gt;
&lt;/tr&gt;
&lt;/tbody&gt;
&lt;/table&gt;
&lt;div&gt;&lt;img src="https://gdetail.image-qoo10.jp/344/613881147/2022/10/82367b33-d574-408f-8013-1bc1482842ff.gif" style="display: block; margin-left: auto; margin-right: auto;"&gt;&lt;/div&gt;</t>
  </si>
  <si>
    <t>4985009758069</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</si>
  <si>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EG01&lt;/span&gt;&lt;br&gt;サイズ：&lt;strong&gt;215/50R17 91V&lt;/strong&gt;&lt;br&gt;&lt;br&gt;※商品画像内のホイールは付属しておりません。&lt;/td&gt;
&lt;/tr&gt;
&lt;/tbody&gt;
&lt;/table&gt;
&lt;div&gt;&lt;img src="https://gdetail.image-qoo10.jp/344/613881147/2020/1/c9582073-3196-42b5-9376-623b8804a83e.jpg" style="display: block; margin-left: auto; margin-right: auto;"&gt;&lt;/div&gt;</t>
  </si>
  <si>
    <t>4992496140253</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</si>
  <si>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EG01&lt;/span&gt;&lt;br&gt;サイズ：&lt;strong&gt;205/55R16 91V&lt;/strong&gt;&lt;br&gt;&lt;br&gt;※商品画像内のホイールは付属しておりません。&lt;/td&gt;
&lt;/tr&gt;
&lt;/tbody&gt;
&lt;/table&gt;
&lt;div&gt;&lt;img src="https://gdetail.image-qoo10.jp/344/613881147/2020/1/c9582073-3196-42b5-9376-623b8804a83e.jpg" style="display: block; margin-left: auto; margin-right: auto;"&gt;&lt;/div&gt;</t>
  </si>
  <si>
    <t>4992496140208</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</si>
  <si>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FK510&lt;/span&gt;&lt;br&gt;サイズ：&lt;strong&gt;235/40ZR18 95Y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</si>
  <si>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4981160365986</t>
  </si>
  <si>
    <t>4985009756126</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</si>
  <si>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EXE&lt;/span&gt;&lt;br&gt;サイズ：&lt;strong&gt;255/40R18 99W XL&lt;/strong&gt;&lt;br&gt;&lt;br&gt;※商品画像内のホイールは付属しておりません。&lt;/td&gt;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</si>
  <si>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4992496097014</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</si>
  <si>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EXE&lt;/span&gt;&lt;br&gt;サイズ：&lt;strong&gt;225/45R17 91W&lt;/strong&gt;&lt;br&gt;&lt;br&gt;※商品画像内のホイールは付属しておりません。&lt;/td&gt;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</si>
  <si>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4992496096871</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</si>
  <si>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EXE&lt;/span&gt;&lt;br&gt;サイズ：&lt;strong&gt;225/55R17 97V&lt;/strong&gt;&lt;br&gt;&lt;br&gt;※商品画像内のホイールは付属しておりません。&lt;/td&gt;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</si>
  <si>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4992496096819</t>
  </si>
  <si>
    <t>110392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</si>
  <si>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PLUS&lt;/span&gt;&lt;br&gt;サイズ：&lt;strong&gt;235/60ZR18 107W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</si>
  <si>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4019238036220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</si>
  <si>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PLUS&lt;/span&gt;&lt;br&gt;サイズ：&lt;strong&gt;235/40ZR18 95Y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</si>
  <si>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4019238036138</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</si>
  <si>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PLUS&lt;/span&gt;&lt;br&gt;サイズ：&lt;strong&gt;235/45ZR18 98Y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</si>
  <si>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4019238036169</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</si>
  <si>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PLUS&lt;/span&gt;&lt;br&gt;サイズ：&lt;strong&gt;225/45ZR17 91W&lt;/strong&gt;&lt;br&gt;&lt;br&gt;※商品画像内のホイールは付属しておりません。&lt;/td&gt;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</si>
  <si>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4019238036046</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</si>
  <si>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PLUS&lt;/span&gt;&lt;br&gt;サイズ：&lt;strong&gt;205/45ZR17 88W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</si>
  <si>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4019238035926</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</si>
  <si>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PLUS&lt;/span&gt;&lt;br&gt;サイズ：&lt;strong&gt;205/50ZR17 93W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</si>
  <si>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4019238035940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</si>
  <si>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PLUS&lt;/span&gt;&lt;br&gt;サイズ：&lt;strong&gt;205/55ZR16 91W&lt;/strong&gt;&lt;br&gt;&lt;br&gt;※商品画像内のホイールは付属しておりません。&lt;/td&gt;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</si>
  <si>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4019238035957</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</si>
  <si>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GRVII&lt;/span&gt;&lt;br&gt;サイズ：&lt;strong&gt;225/50R18 95V&lt;/strong&gt;&lt;br&gt;&lt;br&gt;※商品画像内のホイールは付属しておりません。&lt;/td&gt;
&lt;/tr&gt;
&lt;/tbody&gt;
&lt;/table&gt;
&lt;div&gt;&lt;img src="https://gdetail.image-qoo10.jp/344/613881147/2019/12/15a45fbe-e1bc-446a-9315-1be9a6047e2f.jpg" width="940" height="419"&gt;&lt;/div&gt;</t>
  </si>
  <si>
    <t>4961914455507</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</si>
  <si>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EXE&lt;/span&gt;&lt;br&gt;サイズ：&lt;strong&gt;215/65R16 98H&lt;/strong&gt;&lt;br&gt;&lt;br&gt;※商品画像内のホイールは付属しておりません。&lt;/td&gt;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</si>
  <si>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4992496096659</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</si>
  <si>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EXE&lt;/span&gt;&lt;br&gt;サイズ：&lt;strong&gt;215/55R16 93V&lt;/strong&gt;&lt;br&gt;&lt;br&gt;※商品画像内のホイールは付属しておりません。&lt;/td&gt;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</si>
  <si>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4992496096741</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</si>
  <si>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EXE&lt;/span&gt;&lt;br&gt;サイズ：&lt;strong&gt;205/40R17 84W XL&lt;/strong&gt;&lt;br&gt;&lt;br&gt;※商品画像内のホイールは付属しておりません。&lt;/td&gt;
&lt;/tr&gt;
&lt;/tbody&gt;
&lt;/table&gt;
&lt;div&gt;&lt;img src="https://gdetail.image-qoo10.jp/344/613881147/2019/7/c550ff39-264e-4e75-9a70-ebf2eee5ca19.jpg" style="display: block; margin-left: auto; margin-right: auto;"&gt;&lt;/div&gt;</t>
  </si>
  <si>
    <t>4992496096901</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</si>
  <si>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RVF02&lt;/span&gt;&lt;br&gt;サイズ：&lt;strong&gt;245/40R20 99W XL&lt;/strong&gt;&lt;br&gt;&lt;br&gt;※商品画像内のホイールは付属しておりません。&lt;/td&gt;
&lt;/tr&gt;
&lt;/tbody&gt;
&lt;/table&gt;
&lt;div style="text-align: center;"&gt;&lt;img src="https://gdetail.image-qoo10.jp/344/613881147/2022/4/491bf032-9041-4a6d-9218-3f1645463021.jpg"&gt;&lt;/div&gt;</t>
  </si>
  <si>
    <t>4992496153208</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</si>
  <si>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RVF02&lt;/span&gt;&lt;br&gt;サイズ：&lt;strong&gt;235/50R18 101W XL&lt;/strong&gt;&lt;br&gt;&lt;br&gt;※商品画像内のホイールは付属しておりません。&lt;/td&gt;
&lt;/tr&gt;
&lt;/tbody&gt;
&lt;/table&gt;
&lt;div style="text-align: center;"&gt;&lt;img src="https://gdetail.image-qoo10.jp/344/613881147/2022/4/491bf032-9041-4a6d-9218-3f1645463021.jpg"&gt;&lt;/div&gt;</t>
  </si>
  <si>
    <t>4992496152843</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</si>
  <si>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RVF02&lt;/span&gt;&lt;br&gt;サイズ：&lt;strong&gt;225/60R17 99H&lt;/strong&gt;&lt;br&gt;&lt;br&gt;※商品画像内のホイールは付属しておりません。&lt;/td&gt;
&lt;/tr&gt;
&lt;/tbody&gt;
&lt;/table&gt;
&lt;div style="text-align: center;"&gt;&lt;img src="https://gdetail.image-qoo10.jp/344/613881147/2022/4/491bf032-9041-4a6d-9218-3f1645463021.jpg"&gt;&lt;/div&gt;</t>
  </si>
  <si>
    <t>4992496152973</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</si>
  <si>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RVF02&lt;/span&gt;&lt;br&gt;サイズ：&lt;strong&gt;225/45R18 95W XL&lt;/strong&gt;&lt;br&gt;&lt;br&gt;※商品画像内のホイールは付属しておりません。&lt;/td&gt;
&lt;/tr&gt;
&lt;/tbody&gt;
&lt;/table&gt;
&lt;div style="text-align: center;"&gt;&lt;img src="https://gdetail.image-qoo10.jp/344/613881147/2022/4/491bf032-9041-4a6d-9218-3f1645463021.jpg"&gt;&lt;/div&gt;</t>
  </si>
  <si>
    <t>4992496153215</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</si>
  <si>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RVF02&lt;/span&gt;&lt;br&gt;サイズ：&lt;strong&gt;215/55R17 98V XL&lt;/strong&gt;&lt;br&gt;&lt;br&gt;※商品画像内のホイールは付属しておりません。&lt;/td&gt;
&lt;/tr&gt;
&lt;/tbody&gt;
&lt;/table&gt;
&lt;div style="text-align: center;"&gt;&lt;img src="https://gdetail.image-qoo10.jp/344/613881147/2022/4/491bf032-9041-4a6d-9218-3f1645463021.jpg"&gt;&lt;/div&gt;</t>
  </si>
  <si>
    <t>4992496152942</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</si>
  <si>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RVF02&lt;/span&gt;&lt;br&gt;サイズ：&lt;strong&gt;205/55R16 94V XL&lt;/strong&gt;&lt;br&gt;&lt;br&gt;※商品画像内のホイールは付属しておりません。&lt;/td&gt;
&lt;/tr&gt;
&lt;/tbody&gt;
&lt;/table&gt;
&lt;div style="text-align: center;"&gt;&lt;img src="https://gdetail.image-qoo10.jp/344/613881147/2022/4/491bf032-9041-4a6d-9218-3f1645463021.jpg"&gt;&lt;/div&gt;</t>
  </si>
  <si>
    <t>4992496153024</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</si>
  <si>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RVF02&lt;/span&gt;&lt;br&gt;サイズ：&lt;strong&gt;195/65R15 91H&lt;/strong&gt;&lt;br&gt;&lt;br&gt;※商品画像内のホイールは付属しておりません。&lt;/td&gt;
&lt;/tr&gt;
&lt;/tbody&gt;
&lt;/table&gt;
&lt;div style="text-align: center;"&gt;&lt;img src="https://gdetail.image-qoo10.jp/344/613881147/2022/4/491bf032-9041-4a6d-9218-3f1645463021.jpg"&gt;&lt;/div&gt;</t>
  </si>
  <si>
    <t>4992496152874</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</si>
  <si>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RVF02&lt;/span&gt;&lt;br&gt;サイズ：&lt;strong&gt;185/65R15 88H&lt;/strong&gt;&lt;br&gt;&lt;br&gt;※商品画像内のホイールは付属しておりません。&lt;/td&gt;
&lt;/tr&gt;
&lt;/tbody&gt;
&lt;/table&gt;
&lt;div style="text-align: center;"&gt;&lt;img src="https://gdetail.image-qoo10.jp/344/613881147/2022/4/491bf032-9041-4a6d-9218-3f1645463021.jpg"&gt;&lt;/div&gt;</t>
  </si>
  <si>
    <t>4992496152881</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</si>
  <si>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RVF02&lt;/span&gt;&lt;br&gt;サイズ：&lt;strong&gt;185/55R16 83V&lt;/strong&gt;&lt;br&gt;&lt;br&gt;※商品画像内のホイールは付属しておりません。&lt;/td&gt;
&lt;/tr&gt;
&lt;/tbody&gt;
&lt;/table&gt;
&lt;div style="text-align: center;"&gt;&lt;img src="https://gdetail.image-qoo10.jp/344/613881147/2022/4/491bf032-9041-4a6d-9218-3f1645463021.jpg"&gt;&lt;/div&gt;</t>
  </si>
  <si>
    <t>4992496153093</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</si>
  <si>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RVF02&lt;/span&gt;&lt;br&gt;サイズ：&lt;strong&gt;215/60R17 100H XL&lt;/strong&gt;&lt;br&gt;&lt;br&gt;※商品画像内のホイールは付属しておりません。&lt;/td&gt;
&lt;/tr&gt;
&lt;/tbody&gt;
&lt;/table&gt;
&lt;div style="text-align: center;"&gt;&lt;img src="https://gdetail.image-qoo10.jp/344/613881147/2022/4/491bf032-9041-4a6d-9218-3f1645463021.jpg"&gt;&lt;/div&gt;</t>
  </si>
  <si>
    <t>4992496152904</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</si>
  <si>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RVF02&lt;/span&gt;&lt;br&gt;サイズ：&lt;strong&gt;165/55R15 75V&lt;/strong&gt;&lt;br&gt;&lt;br&gt;※商品画像内のホイールは付属しておりません。&lt;/td&gt;
&lt;/tr&gt;
&lt;/tbody&gt;
&lt;/table&gt;
&lt;div style="text-align: center;"&gt;&lt;img src="https://gdetail.image-qoo10.jp/344/613881147/2022/4/491bf032-9041-4a6d-9218-3f1645463021.jpg"&gt;&lt;/div&gt;</t>
  </si>
  <si>
    <t>4992496152959</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</si>
  <si>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RVF02&lt;/span&gt;&lt;br&gt;サイズ：&lt;strong&gt;225/50R18 99V XL&lt;/strong&gt;&lt;br&gt;&lt;br&gt;※商品画像内のホイールは付属しておりません。&lt;/td&gt;
&lt;/tr&gt;
&lt;/tbody&gt;
&lt;/table&gt;
&lt;div style="text-align: center;"&gt;&lt;img src="https://gdetail.image-qoo10.jp/344/613881147/2022/4/491bf032-9041-4a6d-9218-3f1645463021.jpg"&gt;&lt;/div&gt;</t>
  </si>
  <si>
    <t>4992496152898</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</si>
  <si>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RVF02&lt;/span&gt;&lt;br&gt;サイズ：&lt;strong&gt;195/60R16 89H&lt;/strong&gt;&lt;br&gt;&lt;br&gt;※商品画像内のホイールは付属しておりません。&lt;/td&gt;
&lt;/tr&gt;
&lt;/tbody&gt;
&lt;/table&gt;
&lt;div style="text-align: center;"&gt;&lt;img src="https://gdetail.image-qoo10.jp/344/613881147/2022/4/491bf032-9041-4a6d-9218-3f1645463021.jpg"&gt;&lt;/div&gt;</t>
  </si>
  <si>
    <t>4992496152911</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</si>
  <si>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RVF02&lt;/span&gt;&lt;br&gt;サイズ：&lt;strong&gt;165/60R15 77H&lt;/strong&gt;&lt;br&gt;&lt;br&gt;※商品画像内のホイールは付属しておりません。&lt;/td&gt;
&lt;/tr&gt;
&lt;/tbody&gt;
&lt;/table&gt;
&lt;div style="text-align: center;"&gt;&lt;img src="https://gdetail.image-qoo10.jp/344/613881147/2022/4/491bf032-9041-4a6d-9218-3f1645463021.jpg"&gt;&lt;/div&gt;</t>
  </si>
  <si>
    <t>4992496153031</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</si>
  <si>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RVF02&lt;/span&gt;&lt;br&gt;サイズ：&lt;strong&gt;205/50R17 93V XL&lt;/strong&gt;&lt;br&gt;&lt;br&gt;※商品画像内のホイールは付属しておりません。&lt;/td&gt;
&lt;/tr&gt;
&lt;/tbody&gt;
&lt;/table&gt;
&lt;div style="text-align: center;"&gt;&lt;img src="https://gdetail.image-qoo10.jp/344/613881147/2022/4/491bf032-9041-4a6d-9218-3f1645463021.jpg"&gt;&lt;/div&gt;</t>
  </si>
  <si>
    <t>4992496153079</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</si>
  <si>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RVF02&lt;/span&gt;&lt;br&gt;サイズ：&lt;strong&gt;205/60R16 92V&lt;/strong&gt;&lt;br&gt;&lt;br&gt;※商品画像内のホイールは付属しておりません。&lt;/td&gt;
&lt;/tr&gt;
&lt;/tbody&gt;
&lt;/table&gt;
&lt;div style="text-align: center;"&gt;&lt;img src="https://gdetail.image-qoo10.jp/344/613881147/2022/4/491bf032-9041-4a6d-9218-3f1645463021.jpg"&gt;&lt;/div&gt;</t>
  </si>
  <si>
    <t>4992496152867</t>
  </si>
  <si>
    <t>&lt;table align="center"&gt;
&lt;tbody&gt;
&lt;tr&gt;
&lt;td style="text-align: left;" width="350px"&gt;&lt;span style="font-size: 14pt;"&gt;SUV用プレミアムタイヤ&lt;/span&gt;&lt;br&gt;&lt;br&gt;&lt;span style="font-size: 14pt;"&gt;&lt;strong&gt;快適性とスポーツ性を兼ね備えた、&lt;br&gt;プレミアムSUV専用タイヤ。&lt;/strong&gt;&lt;/span&gt;&lt;/td&gt;
&lt;td style="text-align: center;"&gt;アゼニス エフケー510 エスユーブイ&lt;br&gt;&lt;span style="font-size: 12pt;"&gt;AZENIS FK510 SUV&lt;/span&gt;&lt;br&gt;サイズ：&lt;strong&gt;235/50R19 103W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src="https://gdetail.image-qoo10.jp/344/613881147/2020/6/a7007ab2-5bb5-4d0f-a31e-35ce71d7b094.jpg" style="display: block; margin-left: auto; margin-right: auto;"&gt;&lt;/p&gt;</t>
  </si>
  <si>
    <t>4981160553215</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</si>
  <si>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FK510&lt;/span&gt;&lt;br&gt;サイズ：&lt;strong&gt;275/30ZR20 97Y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</si>
  <si>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4981160612271</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</si>
  <si>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FK510&lt;/span&gt;&lt;br&gt;サイズ：&lt;strong&gt;255/50ZR20 109Y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</si>
  <si>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4981160612189</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</si>
  <si>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FK510&lt;/span&gt;&lt;br&gt;サイズ：&lt;strong&gt;255/35ZR20 97Y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</si>
  <si>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4981160612134</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</si>
  <si>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FK510&lt;/span&gt;&lt;br&gt;サイズ：&lt;strong&gt;255/35ZR19 96Y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</si>
  <si>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4981160612127</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</si>
  <si>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PLUS&lt;/span&gt;&lt;br&gt;サイズ：&lt;strong&gt;255/50ZR19 107W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</si>
  <si>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4019238036480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</si>
  <si>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PLUS&lt;/span&gt;&lt;br&gt;サイズ：&lt;strong&gt;225/45ZR19 92W&lt;/strong&gt;&lt;br&gt;&lt;br&gt;※商品画像内のホイールは付属しておりません。&lt;/td&gt;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</si>
  <si>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4019238036060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</si>
  <si>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PLUS&lt;/span&gt;&lt;br&gt;サイズ：&lt;strong&gt;275/40ZR20 106Y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</si>
  <si>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4019238036701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</si>
  <si>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PLUS&lt;/span&gt;&lt;br&gt;サイズ：&lt;strong&gt;255/40ZR18 99Y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</si>
  <si>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4019238036435</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</si>
  <si>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PLUS&lt;/span&gt;&lt;br&gt;サイズ：&lt;strong&gt;235/50ZR18 97W&lt;/strong&gt;&lt;br&gt;&lt;br&gt;※商品画像内のホイールは付属しておりません。&lt;/td&gt;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</si>
  <si>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4019238036183</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</si>
  <si>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PLUS&lt;/span&gt;&lt;br&gt;サイズ：&lt;strong&gt;245/45ZR18 100Y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</si>
  <si>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4019238036305</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</si>
  <si>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PLUS&lt;/span&gt;&lt;br&gt;サイズ：&lt;strong&gt;215/45ZR18 93Y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</si>
  <si>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4019238035988</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</si>
  <si>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AE61&lt;/span&gt;&lt;br&gt;サイズ：&lt;strong&gt;225/55R19 99V&lt;/strong&gt;&lt;br&gt;&lt;br&gt;※商品画像内のホイールは付属しておりません。&lt;br&gt;※納入時にラベルが剥がれてしまっており、ラベルなし商品もございます。&lt;br&gt;※中国製&lt;/td&gt;
&lt;/tr&gt;
&lt;/tbody&gt;
&lt;/table&gt;
&lt;div&gt;&lt;img src="https://gdetail.image-qoo10.jp/344/613881147/2021/2/05dda7bd-4df6-4ef2-99e5-b9502c84cac1.jpg" style="display: block; margin-left: auto; margin-right: auto;"&gt;&lt;/div&gt;</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</si>
  <si>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PLUS&lt;/span&gt;&lt;br&gt;サイズ：&lt;strong&gt;275/45ZR20 110W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</si>
  <si>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4019238036732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</si>
  <si>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PLUS&lt;/span&gt;&lt;br&gt;サイズ：&lt;strong&gt;245/40ZR20 99Y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</si>
  <si>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4019238036282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</si>
  <si>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PLUS&lt;/span&gt;&lt;br&gt;サイズ：&lt;strong&gt;255/35ZR19 96Y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</si>
  <si>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4019238036411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</si>
  <si>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PLUS&lt;/span&gt;&lt;br&gt;サイズ：&lt;strong&gt;275/40ZR19 101Y&lt;/strong&gt;&lt;br&gt;&lt;br&gt;※商品画像内のホイールは付属しておりません。&lt;/td&gt;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</si>
  <si>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4019238036671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</si>
  <si>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PLUS&lt;/span&gt;&lt;br&gt;サイズ：&lt;strong&gt;245/45ZR19 98Y&lt;/strong&gt;&lt;br&gt;&lt;br&gt;※商品画像内のホイールは付属しておりません。&lt;/td&gt;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</si>
  <si>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4019238036312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</si>
  <si>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PLUS&lt;/span&gt;&lt;br&gt;サイズ：&lt;strong&gt;245/40ZR19 98Y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</si>
  <si>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4019238036275</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</si>
  <si>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PLUS&lt;/span&gt;&lt;br&gt;サイズ：&lt;strong&gt;235/40ZR19 96W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</si>
  <si>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4019238036145</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</si>
  <si>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PLUS&lt;/span&gt;&lt;br&gt;サイズ：&lt;strong&gt;225/40ZR19 93Y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</si>
  <si>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4019238036039</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</si>
  <si>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PLUS&lt;/span&gt;&lt;br&gt;サイズ：&lt;strong&gt;255/35ZR18 94Y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</si>
  <si>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4019238036381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</si>
  <si>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PLUS&lt;/span&gt;&lt;br&gt;サイズ：&lt;strong&gt;245/40ZR18 97Y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</si>
  <si>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4019238036268</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</si>
  <si>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PLUS&lt;/span&gt;&lt;br&gt;サイズ：&lt;strong&gt;225/40ZR18 92Y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</si>
  <si>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4019238036022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</si>
  <si>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PLUS&lt;/span&gt;&lt;br&gt;サイズ：&lt;strong&gt;225/45ZR18 91Y&lt;/strong&gt;&lt;br&gt;&lt;br&gt;※商品画像内のホイールは付属しておりません。&lt;/td&gt;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</si>
  <si>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4019238036053</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</si>
  <si>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PLUS&lt;/span&gt;&lt;br&gt;サイズ：&lt;strong&gt;275/35ZR18 95Y&lt;/strong&gt;&lt;br&gt;&lt;br&gt;※商品画像内のホイールは付属しておりません。&lt;/td&gt;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</si>
  <si>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4019238036633</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</si>
  <si>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PLUS&lt;/span&gt;&lt;br&gt;サイズ：&lt;strong&gt;265/35ZR18 97Y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</si>
  <si>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4019238036534</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</si>
  <si>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PLUS&lt;/span&gt;&lt;br&gt;サイズ：&lt;strong&gt;215/40ZR18 89Y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</si>
  <si>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4019238035964</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</si>
  <si>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PLUS&lt;/span&gt;&lt;br&gt;サイズ：&lt;strong&gt;275/30ZR19 96Y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</si>
  <si>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4019238036619</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</si>
  <si>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PLUS&lt;/span&gt;&lt;br&gt;サイズ：&lt;strong&gt;265/45ZR20 104Y&lt;/strong&gt;&lt;br&gt;&lt;br&gt;※商品画像内のホイールは付属しておりません。&lt;/td&gt;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</si>
  <si>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4019238036602</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</si>
  <si>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PLUS&lt;/span&gt;&lt;br&gt;サイズ：&lt;strong&gt;275/35ZR19 100Y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</si>
  <si>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4019238036640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</si>
  <si>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PLUS&lt;/span&gt;&lt;br&gt;サイズ：&lt;strong&gt;275/30ZR20 97Y XL&lt;/strong&gt;&lt;br&gt;&lt;br&gt;※商品画像内のホイールは付属しておりません。&lt;/td&gt;
&lt;/tr&gt;
&lt;/tbody&gt;
&lt;/table&gt;
&lt;div&gt;&lt;img src="https://gdetail.image-qoo10.jp/344/613881147/2022/1/20ea00e7-3a8e-4023-955c-0b28e6d9679e.jpg" style="display: block; margin-left: auto; margin-right: auto;"&gt;&lt;/div&gt;</t>
  </si>
  <si>
    <t>4019238036626</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</si>
  <si>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PLUS&lt;/span&gt;&lt;br&gt;サイズ：&lt;strong&gt;255/35ZR20 97Y XL&lt;/strong&gt;&lt;br&gt;&lt;br&gt;※商品画像内のホイールは付属しておりません。&lt;/td&gt;
&lt;/tr&gt;
&lt;/tbody&gt;
&lt;/table&gt;
&lt;div&gt;&lt;img src="https://gdetail.image-qoo10.jp/344/613881147/2022/1/6dc12e7a-3369-4efa-8993-1d08f2b0c8a1.jpg" style="display: block; margin-left: auto; margin-right: auto;"&gt;&lt;/div&gt;</t>
  </si>
  <si>
    <t>4019238036398</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</si>
  <si>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PLUS&lt;/span&gt;&lt;br&gt;サイズ：&lt;strong&gt;245/45ZR20 103Y XL&lt;/strong&gt;&lt;br&gt;&lt;br&gt;※商品画像内のホイールは付属しておりません。&lt;/td&gt;
&lt;/tr&gt;
&lt;/tbody&gt;
&lt;/table&gt;
&lt;div&gt;&lt;img src="https://gdetail.image-qoo10.jp/344/613881147/2022/1/ba90d463-c16c-4514-a346-f1f12c464f37.jpg" style="display: block; margin-left: auto; margin-right: auto;"&gt;&lt;/div&gt;</t>
  </si>
  <si>
    <t>4019238036329</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</si>
  <si>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PLUS&lt;/span&gt;&lt;br&gt;サイズ：&lt;strong&gt;235/35ZR19 91Y XL&lt;/strong&gt;&lt;br&gt;&lt;br&gt;※商品画像内のホイールは付属しておりません。&lt;/td&gt;
&lt;/tr&gt;
&lt;/tbody&gt;
&lt;/table&gt;
&lt;div&gt;&lt;img src="https://gdetail.image-qoo10.jp/344/613881147/2022/1/f7ea63b9-ceb8-49af-8c4e-ff629b56f1de.jpg" style="display: block; margin-left: auto; margin-right: auto;"&gt;&lt;/div&gt;</t>
  </si>
  <si>
    <t>4019238036121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</si>
  <si>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PLUS&lt;/span&gt;&lt;br&gt;サイズ：&lt;strong&gt;245/35ZR20 95Y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</si>
  <si>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4019238036930</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</si>
  <si>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PLUS&lt;/span&gt;&lt;br&gt;サイズ：&lt;strong&gt;225/50ZR18 95W&lt;/strong&gt;&lt;br&gt;&lt;br&gt;※商品画像内のホイールは付属しておりません。&lt;/td&gt;
&lt;/tr&gt;
&lt;/tbody&gt;
&lt;/table&gt;
&lt;div&gt;&lt;img src="https://gdetail.image-qoo10.jp/344/613881147/2022/1/56e60a6f-54c6-4f98-8983-8f0ab70281bc.jpg" style="display: block; margin-left: auto; margin-right: auto;"&gt;&lt;/div&gt;</t>
  </si>
  <si>
    <t>4019238036091</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</si>
  <si>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PLUS&lt;/span&gt;&lt;br&gt;サイズ：&lt;strong&gt;245/35ZR19 93Y XL&lt;/strong&gt;&lt;br&gt;&lt;br&gt;※商品画像内のホイールは付属しておりません。&lt;/td&gt;
&lt;/tr&gt;
&lt;/tbody&gt;
&lt;/table&gt;
&lt;div&gt;&lt;img src="https://gdetail.image-qoo10.jp/344/613881147/2022/1/88b39913-0177-474b-9569-0043419de4aa.jpg" style="display: block; margin-left: auto; margin-right: auto;"&gt;&lt;/div&gt;</t>
  </si>
  <si>
    <t>4019238036244</t>
  </si>
  <si>
    <t>4985009753651</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</si>
  <si>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EXE&lt;/span&gt;&lt;br&gt;サイズ：&lt;strong&gt;205/45R16 87W XL&lt;/strong&gt;&lt;br&gt;&lt;br&gt;※商品画像内のホイールは付属しておりません。&lt;/td&gt;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</si>
  <si>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5602858</t>
  </si>
  <si>
    <t>4992496096796</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</si>
  <si>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EXE&lt;/span&gt;&lt;br&gt;サイズ：&lt;strong&gt;195/60R15 88H&lt;/strong&gt;&lt;br&gt;&lt;br&gt;※商品画像内のホイールは付属しておりません。&lt;/td&gt;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</si>
  <si>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5602814</t>
  </si>
  <si>
    <t>4992496096574</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</si>
  <si>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EXE&lt;/span&gt;&lt;br&gt;サイズ：&lt;strong&gt;185/55R15 82V&lt;/strong&gt;&lt;br&gt;&lt;br&gt;※商品画像内のホイールは付属しておりません。&lt;/td&gt;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</si>
  <si>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5602818</t>
  </si>
  <si>
    <t>4992496096598</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</si>
  <si>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EXE&lt;/span&gt;&lt;br&gt;サイズ：&lt;strong&gt;165/45R16 74W XL&lt;/strong&gt;&lt;br&gt;&lt;br&gt;※商品画像内のホイールは付属しておりません。&lt;/td&gt;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</si>
  <si>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5602854</t>
  </si>
  <si>
    <t>4992496096772</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</si>
  <si>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EXE&lt;/span&gt;&lt;br&gt;サイズ：&lt;strong&gt;175/60R16 82H&lt;/strong&gt;&lt;br&gt;&lt;br&gt;※商品画像内のホイールは付属しておりません。&lt;/td&gt;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</si>
  <si>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5602832</t>
  </si>
  <si>
    <t>4992496096666</t>
  </si>
  <si>
    <t>4961914961015</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</si>
  <si>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AE51&lt;/span&gt;&lt;br&gt;サイズ：&lt;strong&gt;225/50R17 98W XL&lt;/strong&gt;&lt;br&gt;&lt;br&gt;※商品画像内のホイールは付属しておりません。&lt;br&gt;※納入時にラベルが剥がれてしまっている商品が一部ございます。&lt;br&gt;※日本製&lt;/td&gt;
&lt;/tr&gt;
&lt;/tbody&gt;
&lt;/table&gt;
&lt;div&gt;&lt;img src="https://gdetail.image-qoo10.jp/344/613881147/2021/2/93317f25-6cb7-449f-a6ce-a3bd8ad78361.jpg" style="display: block; margin-left: auto; margin-right: auto;"&gt;&lt;/div&gt;</t>
  </si>
  <si>
    <t>4968814963071</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</si>
  <si>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t>
  </si>
  <si>
    <t>5500552</t>
  </si>
  <si>
    <t>4992496143964</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</si>
  <si>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FK510&lt;/span&gt;&lt;br&gt;サイズ：&lt;strong&gt;225/40R19 93Y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</si>
  <si>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4981160611922</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</si>
  <si>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FK510&lt;/span&gt;&lt;br&gt;サイズ：&lt;strong&gt;225/40ZR18 92Y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</si>
  <si>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4981160373127</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</si>
  <si>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FK510&lt;/span&gt;&lt;br&gt;サイズ：&lt;strong&gt;235/40R19 96Y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</si>
  <si>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4981160611984</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</si>
  <si>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FK510&lt;/span&gt;&lt;br&gt;サイズ：&lt;strong&gt;245/40ZR18 97Y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</si>
  <si>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4981160365993</t>
  </si>
  <si>
    <t>&lt;table align="center"&gt;
&lt;tbody&gt;
&lt;tr&gt;
&lt;td style="text-align: left;" width="350px"&gt;&lt;span style="font-size: 14pt;"&gt;SUV用プレミアムタイヤ&lt;/span&gt;&lt;br&gt;&lt;br&gt;&lt;span style="font-size: 14pt;"&gt;&lt;strong&gt;快適性とスポーツ性を兼ね備えた、&lt;br&gt;プレミアムSUV専用タイヤ。&lt;/strong&gt;&lt;/span&gt;&lt;/td&gt;
&lt;td style="text-align: center;"&gt;アゼニス エフケー510 エスユーブイ&lt;br&gt;&lt;span style="font-size: 12pt;"&gt;AZENIS FK510 SUV&lt;/span&gt;&lt;br&gt;サイズ：&lt;strong&gt;275/40R20 106Y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src="https://gdetail.image-qoo10.jp/344/613881147/2020/6/a7007ab2-5bb5-4d0f-a31e-35ce71d7b094.jpg" style="display: block; margin-left: auto; margin-right: auto;"&gt;&lt;/p&gt;</t>
  </si>
  <si>
    <t>4981160824322</t>
  </si>
  <si>
    <t>4968814963286</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</si>
  <si>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AE51&lt;/span&gt;&lt;br&gt;サイズ：&lt;strong&gt;235/45R18 94W&lt;/strong&gt;&lt;br&gt;&lt;br&gt;※商品画像内のホイールは付属しておりません。&lt;br&gt;※納入時にラベルが剥がれてしまっている商品が一部ございます。&lt;br&gt;※日本製&lt;/td&gt;
&lt;/tr&gt;
&lt;/tbody&gt;
&lt;/table&gt;
&lt;div&gt;&lt;img src="https://gdetail.image-qoo10.jp/344/613881147/2021/2/93317f25-6cb7-449f-a6ce-a3bd8ad78361.jpg" style="display: block; margin-left: auto; margin-right: auto;"&gt;&lt;/div&gt;</t>
  </si>
  <si>
    <t>4968814963323</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</si>
  <si>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AE51&lt;/span&gt;&lt;br&gt;サイズ：&lt;strong&gt;215/50R17 95W XL&lt;/strong&gt;&lt;br&gt;&lt;br&gt;※納入時にラベルが剥がれてしまっている商品が一部ございます。&lt;br&gt;※商品画像内のホイールは付属しておりません。&lt;br&gt;※日本製&lt;/td&gt;
&lt;/tr&gt;
&lt;/tbody&gt;
&lt;/table&gt;
&lt;div&gt;&lt;img src="https://gdetail.image-qoo10.jp/344/613881147/2021/2/93317f25-6cb7-449f-a6ce-a3bd8ad78361.jpg"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</si>
  <si>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V552&lt;/span&gt;&lt;br&gt;サイズ：&lt;strong&gt;235/45R18 94Y&lt;/strong&gt;&lt;br&gt;※商品画像内のホイールは付属しておりません。&lt;br&gt;※中国製&lt;/td&gt;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</si>
  <si>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V552&lt;/span&gt;&lt;br&gt;サイズ：&lt;strong&gt;225/55R17 101W&lt;/strong&gt;&lt;br&gt;※商品画像内のホイールは付属しておりません。&lt;br&gt;※中国製&lt;/td&gt;
&lt;/tr&gt;
&lt;/tbody&gt;
&lt;/table&gt;
&lt;div&gt;&lt;img src="https://gdetail.image-qoo10.jp/344/613881147/2021/3/ed8ae834-77d2-4785-9c1f-9af96d6844c4.jpg"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</si>
  <si>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V552&lt;/span&gt;&lt;br&gt;サイズ：&lt;strong&gt;225/50R17 98W&lt;/strong&gt;&lt;br&gt;※商品画像内のホイールは付属しておりません。&lt;br&gt;※中国製&lt;/td&gt;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</si>
  <si>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V552&lt;/span&gt;&lt;br&gt;サイズ：&lt;strong&gt;215/55R17 94W&lt;/strong&gt;&lt;br&gt;※商品画像内のホイールは付属しておりません。&lt;br&gt;※中国製&lt;/td&gt;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</si>
  <si>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4968814930691</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</si>
  <si>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V552&lt;/span&gt;&lt;br&gt;サイズ：&lt;strong&gt;215/60R16 99V&lt;/strong&gt;&lt;br&gt;※商品画像内のホイールは付属しておりません。&lt;br&gt;※中国製&lt;/td&gt;
&lt;/tr&gt;
&lt;/tbody&gt;
&lt;/table&gt;
&lt;div&gt;&lt;img src="https://gdetail.image-qoo10.jp/344/613881147/2021/3/2ea96328-22e0-4cf1-9231-b80d0c8baad7.jpg" style="display: block; margin-left: auto; margin-right: auto;"&gt;&lt;/div&gt;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</si>
  <si>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FK510&lt;/span&gt;&lt;br&gt;サイズ：&lt;strong&gt;225/45ZR18 95Y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</si>
  <si>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AE61&lt;/span&gt;&lt;br&gt;サイズ：&lt;strong&gt;225/55R18 98V&lt;/strong&gt;&lt;br&gt;&lt;br&gt;※商品画像内のホイールは付属しておりません。&lt;br&gt;※納入時にラベルが剥がれてしまっている商品が一部ございます。&lt;br&gt;※日本製&lt;/td&gt;
&lt;/tr&gt;
&lt;/tbody&gt;
&lt;/table&gt;
&lt;div&gt;&lt;img src="https://gdetail.image-qoo10.jp/344/613881147/2021/2/f49c5489-dc7b-40c5-9026-12cf2cf7e446.jpg" style="display: block; margin-left: auto; margin-right: auto;"&gt;&lt;/div&gt;</t>
  </si>
  <si>
    <t>ae612256017</t>
  </si>
  <si>
    <t>4968814963095</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</si>
  <si>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235/60R18 103W&lt;/strong&gt;&lt;br&gt;&lt;br&gt;※納入時にラベルが剥がれてしまっている商品が一部ございます。&lt;br&gt;※商品画像内のホイールは付属しておりません。&lt;br&gt;※日本製&lt;/td&gt;
&lt;/tr&gt;
&lt;/tbody&gt;
&lt;/table&gt;
&lt;div&gt;&lt;img src="https://gdetail.image-qoo10.jp/344/613881147/2021/2/b98032de-a924-4d54-abdd-38413cc58b2d.jpg"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</si>
  <si>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AE51&lt;/span&gt;&lt;br&gt;サイズ：&lt;strong&gt;215/45R17 91W XL&lt;/strong&gt;&lt;br&gt;&lt;br&gt;※納入時にラベルが剥がれてしまっている商品が一部ございます。&lt;br&gt;※商品画像内のホイールは付属しておりません。&lt;br&gt;※日本製&lt;/td&gt;
&lt;/tr&gt;
&lt;/tbody&gt;
&lt;/table&gt;
&lt;div&gt;&lt;img src="https://gdetail.image-qoo10.jp/344/613881147/2021/2/47052d3a-f537-48b0-8627-f09ea07b14f0.jpg" style="display: block; margin-left: auto; margin-right: auto;"&gt;&lt;/div&gt;</t>
  </si>
  <si>
    <t>4968814990107</t>
  </si>
  <si>
    <t>4968814963163</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</si>
  <si>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235/55R18 100V&lt;/strong&gt;&lt;br&gt;&lt;br&gt;※納入時にラベルが剥がれてしまっている商品が一部ございます。&lt;br&gt;※商品画像内のホイールは付属しておりません。&lt;br&gt;※日本製&lt;/td&gt;
&lt;/tr&gt;
&lt;/tbody&gt;
&lt;/table&gt;
&lt;div&gt;&lt;img src="https://gdetail.image-qoo10.jp/344/613881147/2021/2/3ef37744-ab1e-44e4-90df-9910777782b6.jpg"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</si>
  <si>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AE51&lt;/span&gt;&lt;br&gt;サイズ：&lt;strong&gt;225/45R18 95W XL&lt;/strong&gt;&lt;br&gt;&lt;br&gt;※納入時にラベルが剥がれてしまっている商品が一部ございます。&lt;br&gt;※商品画像内のホイールは付属しておりません。&lt;br&gt;※日本製&lt;/td&gt;
&lt;/tr&gt;
&lt;/tbody&gt;
&lt;/table&gt;
&lt;div&gt;&lt;img src="https://gdetail.image-qoo10.jp/344/613881147/2021/2/93317f25-6cb7-449f-a6ce-a3bd8ad78361.jpg" style="display: block; margin-left: auto; margin-right: auto;"&gt;&lt;/div&gt;</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</si>
  <si>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Hybrid&lt;/span&gt;&lt;br&gt;サイズ：&lt;strong&gt;205/70R15 96H&lt;/strong&gt;&lt;br&gt;&lt;br&gt;※商品画像内のホイールは付属しておりません。&lt;/td&gt;
&lt;/tr&gt;
&lt;/tbody&gt;
&lt;/table&gt;
&lt;br&gt; &lt;img src="https://gdetail.image-qoo10.jp/344/613881147/2018/9/35488707-c264-471d-9c05-b01a4bd6aa79.jpg" width="940" height="1505"&gt;"</t>
  </si>
  <si>
    <t>5609574</t>
  </si>
  <si>
    <t>4992496142400</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</si>
  <si>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Hybrid&lt;/span&gt;&lt;br&gt;サイズ：&lt;strong&gt;215/60R17 96H&lt;/strong&gt;&lt;br&gt;&lt;br&gt;※商品画像内のホイールは付属しておりません。&lt;/td&gt;
&lt;/tr&gt;
&lt;/tbody&gt;
&lt;/table&gt;
&lt;br&gt; &lt;img src="https://gdetail.image-qoo10.jp/344/613881147/2018/9/35488707-c264-471d-9c05-b01a4bd6aa79.jpg" width="940" height="1505"&gt;"</t>
  </si>
  <si>
    <t>5609610</t>
  </si>
  <si>
    <t>4992496142585</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</si>
  <si>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Hybrid&lt;/span&gt;&lt;br&gt;サイズ：&lt;strong&gt;205/65R15 94H&lt;/strong&gt;&lt;br&gt;&lt;br&gt;※商品画像内のホイールは付属しておりません。&lt;/td&gt;
&lt;/tr&gt;
&lt;/tbody&gt;
&lt;/table&gt;
&lt;br&gt; &lt;img src="https://gdetail.image-qoo10.jp/344/613881147/2018/9/35488707-c264-471d-9c05-b01a4bd6aa79.jpg" width="940" height="1505"&gt;"</t>
  </si>
  <si>
    <t>5609596</t>
  </si>
  <si>
    <t>4992496142448</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</si>
  <si>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Hybrid&lt;/span&gt;&lt;br&gt;サイズ：&lt;strong&gt;185/55R15 82H&lt;/strong&gt;&lt;br&gt;&lt;br&gt;※商品画像内のホイールは付属しておりません。&lt;/td&gt;
&lt;/tr&gt;
&lt;/tbody&gt;
&lt;/table&gt;
&lt;br&gt; &lt;img src="https://gdetail.image-qoo10.jp/344/613881147/2018/9/35488707-c264-471d-9c05-b01a4bd6aa79.jpg" width="940" height="1505"&gt;"</t>
  </si>
  <si>
    <t>5609592</t>
  </si>
  <si>
    <t>4992496142493</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</si>
  <si>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Hybrid&lt;/span&gt;&lt;br&gt;サイズ：&lt;strong&gt;185/65R14 86H&lt;/strong&gt;&lt;br&gt;&lt;br&gt;※商品画像内のホイールは付属しておりません。&lt;/td&gt;
&lt;/tr&gt;
&lt;/tbody&gt;
&lt;/table&gt;
&lt;br&gt; &lt;img src="https://gdetail.image-qoo10.jp/344/613881147/2018/9/35488707-c264-471d-9c05-b01a4bd6aa79.jpg" width="940" height="1505"&gt;"</t>
  </si>
  <si>
    <t>5609618</t>
  </si>
  <si>
    <t>4992496142370</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</si>
  <si>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Hybrid&lt;/span&gt;&lt;br&gt;サイズ：&lt;strong&gt;165/65R14 79H&lt;/strong&gt;&lt;br&gt;&lt;br&gt;※商品画像内のホイールは付属しておりません。&lt;/td&gt;
&lt;/tr&gt;
&lt;/tbody&gt;
&lt;/table&gt;
&lt;br&gt; &lt;img src="https://gdetail.image-qoo10.jp/344/613881147/2018/9/35488707-c264-471d-9c05-b01a4bd6aa79.jpg" width="940" height="1505"&gt;"</t>
  </si>
  <si>
    <t>5609632</t>
  </si>
  <si>
    <t>4992496142356</t>
  </si>
  <si>
    <t>&lt;div style="text-align: center;"&gt;&lt;/div&gt;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Hybrid&lt;/span&gt;&lt;br&gt;サイズ：&lt;strong&gt;215/50R17 95H XL&lt;/strong&gt;&lt;br&gt;&lt;br&gt;※商品画像内のホイールは付属しておりません。&lt;/td&gt;
&lt;/tr&gt;
&lt;/tbody&gt;
&lt;/table&gt;
&lt;div style="text-align: center;"&gt;&lt;/div&gt;
&lt;img src="https://gdetail.image-qoo10.jp/344/613881147/2018/9/35488707-c264-471d-9c05-b01a4bd6aa79.jpg" width="940" height="1505"&gt;"</t>
  </si>
  <si>
    <t>5609616</t>
  </si>
  <si>
    <t>4992496142615</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</si>
  <si>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Hybrid&lt;/span&gt;&lt;br&gt;サイズ：&lt;strong&gt;165/65R13 77H&lt;/strong&gt;&lt;br&gt;&lt;br&gt;※商品画像内のホイールは付属しておりません。&lt;/td&gt;
&lt;/tr&gt;
&lt;/tbody&gt;
&lt;/table&gt;
&lt;br&gt; &lt;img src="https://gdetail.image-qoo10.jp/344/613881147/2018/9/35488707-c264-471d-9c05-b01a4bd6aa79.jpg" width="940" height="1505"&gt;"</t>
  </si>
  <si>
    <t>5609568</t>
  </si>
  <si>
    <t>4992496142318</t>
  </si>
  <si>
    <t>4985009673140</t>
  </si>
  <si>
    <t>xices1856515imp</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</si>
  <si>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FK510&lt;/span&gt;&lt;br&gt;サイズ：&lt;strong&gt;275/35ZR20 102Y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</si>
  <si>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FK510&lt;/span&gt;&lt;br&gt;サイズ：&lt;strong&gt;225/35R19 88Y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</si>
  <si>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4981160611144</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</si>
  <si>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GRVII&lt;/span&gt;&lt;br&gt;サイズ：&lt;strong&gt;225/60R17 99H&lt;/strong&gt;&lt;br&gt;&lt;br&gt;※商品画像内のホイールは付属しておりません。&lt;/td&gt;
&lt;/tr&gt;
&lt;/tbody&gt;
&lt;/table&gt;
&lt;div&gt;&lt;img src="https://gdetail.image-qoo10.jp/344/613881147/2019/12/15a45fbe-e1bc-446a-9315-1be9a6047e2f.jpg" width="940" height="419"&gt;&lt;/div&gt;</t>
  </si>
  <si>
    <t>4961914452773</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</si>
  <si>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EXE&lt;/span&gt;&lt;br&gt;サイズ：&lt;strong&gt;245/45R17 95W&lt;/strong&gt;&lt;br&gt;&lt;br&gt;※商品画像内のホイールは付属しておりません。&lt;/td&gt;
&lt;/tr&gt;
&lt;/tbody&gt;
&lt;/table&gt;
&lt;div&gt;&lt;img src="https://gdetail.image-qoo10.jp/344/613881147/2019/7/c4c13ba2-f882-4c93-8ebf-c35e6c805ac7.jpg" style="display: block; margin-left: auto; margin-right: auto;"&gt;&lt;/div&gt;</t>
  </si>
  <si>
    <t>5602878</t>
  </si>
  <si>
    <t>4992496096895</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</si>
  <si>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EXE&lt;/span&gt;&lt;br&gt;サイズ：&lt;strong&gt;215/45R18 89W&lt;/strong&gt;&lt;br&gt;&lt;br&gt;※商品画像内のホイールは付属しておりません。&lt;/td&gt;
&lt;/tr&gt;
&lt;/tbody&gt;
&lt;/table&gt;
&lt;div&gt;&lt;img src="https://gdetail.image-qoo10.jp/344/613881147/2019/7/c0094282-aecd-4d96-931b-fdc97245d726.jpg" style="display: block; margin-left: auto; margin-right: auto;"&gt;&lt;/div&gt;</t>
  </si>
  <si>
    <t>5602886</t>
  </si>
  <si>
    <t>4992496096932</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</si>
  <si>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EXE&lt;/span&gt;&lt;br&gt;サイズ：&lt;strong&gt;245/45R19 102W XL&lt;/strong&gt;&lt;br&gt;&lt;br&gt;※商品画像内のホイールは付属しておりません。&lt;/td&gt;
&lt;/tr&gt;
&lt;/tbody&gt;
&lt;/table&gt;
&lt;div&gt;&lt;img src="https://gdetail.image-qoo10.jp/344/613881147/2019/7/c4c13ba2-f882-4c93-8ebf-c35e6c805ac7.jpg" style="display: block; margin-left: auto; margin-right: auto;"&gt;&lt;/div&gt;</t>
  </si>
  <si>
    <t>5602906</t>
  </si>
  <si>
    <t>4992496097038</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</si>
  <si>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EXE&lt;/span&gt;&lt;br&gt;サイズ：&lt;strong&gt;215/40R17 87W XL&lt;/strong&gt;&lt;br&gt;&lt;br&gt;※商品画像内のホイールは付属しておりません。&lt;/td&gt;
&lt;/tr&gt;
&lt;/tbody&gt;
&lt;/table&gt;
&lt;div&gt;&lt;img src="https://gdetail.image-qoo10.jp/344/613881147/2019/7/c4c13ba2-f882-4c93-8ebf-c35e6c805ac7.jpg" style="display: block; margin-left: auto; margin-right: auto;"&gt;&lt;/div&gt;</t>
  </si>
  <si>
    <t>5602882</t>
  </si>
  <si>
    <t>4992496096918</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</si>
  <si>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EXE&lt;/span&gt;&lt;br&gt;サイズ：&lt;strong&gt;205/45R17 88W XL&lt;/strong&gt;&lt;br&gt;&lt;br&gt;※商品画像内のホイールは付属しておりません。&lt;/td&gt;
&lt;/tr&gt;
&lt;/tbody&gt;
&lt;/table&gt;
&lt;div&gt;&lt;img src="https://gdetail.image-qoo10.jp/344/613881147/2019/7/c4c13ba2-f882-4c93-8ebf-c35e6c805ac7.jpg" style="display: block; margin-left: auto; margin-right: auto;"&gt;&lt;/div&gt;</t>
  </si>
  <si>
    <t>5602870</t>
  </si>
  <si>
    <t>4992496096857</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</si>
  <si>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FK510&lt;/span&gt;&lt;br&gt;サイズ：&lt;strong&gt;245/45R20 103Y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</si>
  <si>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4981160612066</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</si>
  <si>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FK510&lt;/span&gt;&lt;br&gt;サイズ：&lt;strong&gt;245/35R21 96Y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</si>
  <si>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4981160612042</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</si>
  <si>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FK510&lt;/span&gt;&lt;br&gt;サイズ：&lt;strong&gt;245/35R19 93Y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</si>
  <si>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FK510&lt;/span&gt;&lt;br&gt;サイズ：&lt;strong&gt;245/35R20 95Y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</si>
  <si>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4981160612035</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</si>
  <si>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FK510&lt;/span&gt;&lt;br&gt;サイズ：&lt;strong&gt;245/40ZR20 99Y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</si>
  <si>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4981160612059</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</si>
  <si>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FK510&lt;/span&gt;&lt;br&gt;サイズ：&lt;strong&gt;235/35R19 91Y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</si>
  <si>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FK510&lt;/span&gt;&lt;br&gt;サイズ：&lt;strong&gt;245/40R19 98Y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</si>
  <si>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4981160611878</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</si>
  <si>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FK510&lt;/span&gt;&lt;br&gt;サイズ：&lt;strong&gt;225/45R19 96Y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</si>
  <si>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4981160611946</t>
  </si>
  <si>
    <t>&lt;table align="center"&gt;
&lt;tbody&gt;
&lt;tr&gt;
&lt;td style="text-align: left;" width="350px"&gt;&lt;span style="font-size: 14pt;"&gt;SUV用プレミアムタイヤ&lt;/span&gt;&lt;br&gt;&lt;br&gt;&lt;span style="font-size: 14pt;"&gt;&lt;strong&gt;快適性とスポーツ性を兼ね備えた、&lt;br&gt;プレミアムSUV専用タイヤ。&lt;/strong&gt;&lt;/span&gt;&lt;/td&gt;
&lt;td style="text-align: center;"&gt;アゼニス エフケー510 エスユーブイ&lt;br&gt;&lt;span style="font-size: 12pt;"&gt;AZENIS FK510 SUV&lt;/span&gt;&lt;br&gt;サイズ：&lt;strong&gt;225/50R18 99W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src="https://gdetail.image-qoo10.jp/344/613881147/2020/6/a7007ab2-5bb5-4d0f-a31e-35ce71d7b094.jpg" style="display: block; margin-left: auto; margin-right: auto;"&gt;&lt;/p&gt;</t>
  </si>
  <si>
    <t>4981160553185</t>
  </si>
  <si>
    <t>&lt;table align="center"&gt;
&lt;tbody&gt;
&lt;tr&gt;
&lt;td style="text-align: left;" width="350px"&gt;&lt;span style="font-size: 14pt;"&gt;プレミアムタイヤ&lt;/span&gt;&lt;br&gt;&lt;br&gt;&lt;span style="font-size: 14pt;"&gt;&lt;strong&gt;高速安定性とウエット性能を極めた、&lt;br&gt;ファルケン・フラッグシップタイヤ。&lt;/strong&gt;&lt;/span&gt;&lt;/td&gt;
&lt;td style="text-align: center;"&gt;アゼニス エフケー510&lt;br&gt;&lt;span style="font-size: 12pt;"&gt;AZENIS FK510&lt;/span&gt;&lt;br&gt;サイズ：&lt;strong&gt;235/45R18 98Y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src="https://gdetail.image-qoo10.jp/344/613881147/2020/6/eb7b15f6-2713-47d0-8762-f6d389a2f41e.jpg" style="display: block; margin-left: auto; margin-right: auto;"&gt;&lt;/p&gt;</t>
  </si>
  <si>
    <t>4981160609752</t>
  </si>
  <si>
    <t>&lt;table align="center"&gt;
&lt;tbody&gt;
&lt;tr&gt;
&lt;td style="text-align: left;" width="350px"&gt;&lt;span style="font-size: 14pt;"&gt;SUV用プレミアムタイヤ&lt;/span&gt;&lt;br&gt;&lt;br&gt;&lt;span style="font-size: 14pt;"&gt;&lt;strong&gt;快適性とスポーツ性を兼ね備えた、&lt;br&gt;プレミアムSUV専用タイヤ。&lt;/strong&gt;&lt;/span&gt;&lt;/td&gt;
&lt;td style="text-align: center;"&gt;アゼニス エフケー510 エスユーブイ&lt;br&gt;&lt;span style="font-size: 12pt;"&gt;AZENIS FK510 SUV&lt;/span&gt;&lt;br&gt;サイズ：&lt;strong&gt;225/55R18 102W XL&lt;/strong&gt;&lt;br&gt;&lt;br&gt;※商品画像内のホイールは付属しておりません。&lt;br&gt;※納入時にラベルが剥がれてしまっているため、ラベルなし商品となります。&lt;/td&gt;
&lt;/tr&gt;
&lt;/tbody&gt;
&lt;/table&gt;
&lt;br&gt;
&lt;p&gt;&lt;img src="https://gdetail.image-qoo10.jp/344/613881147/2020/6/a7007ab2-5bb5-4d0f-a31e-35ce71d7b094.jpg" style="display: block; margin-left: auto; margin-right: auto;"&gt;&lt;/p&gt;</t>
  </si>
  <si>
    <t>4981160820430</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</si>
  <si>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GR-XII&lt;/span&gt;&lt;br&gt;サイズ：&lt;strong&gt;235/50R18 101V XL&lt;/strong&gt;&lt;br&gt;&lt;br&gt;※商品画像内のホイールは付属しておりません。&lt;/td&gt;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</si>
  <si>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GR-XII&lt;/span&gt;&lt;br&gt;サイズ：&lt;strong&gt;235/45R18 94W&lt;/strong&gt;&lt;br&gt;&lt;br&gt;※商品画像内のホイールは付属しておりません。&lt;/td&gt;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</si>
  <si>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4961914963729</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</si>
  <si>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GR-XII&lt;/span&gt;&lt;br&gt;サイズ：&lt;strong&gt;225/45R19 96W XL&lt;/strong&gt;&lt;br&gt;&lt;br&gt;※商品画像内のホイールは付属しておりません。&lt;/td&gt;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</si>
  <si>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4961914963552</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</si>
  <si>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GR-XII&lt;/span&gt;&lt;br&gt;サイズ：&lt;strong&gt;185/60R15 84H&lt;/strong&gt;&lt;br&gt;&lt;br&gt;※商品画像内のホイールは付属しておりません。&lt;/td&gt;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</si>
  <si>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GR-XII&lt;/span&gt;&lt;br&gt;サイズ：&lt;strong&gt;225/45R17 91W&lt;/strong&gt;&lt;br&gt;&lt;br&gt;※商品画像内のホイールは付属しておりません。&lt;/td&gt;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</si>
  <si>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GR-XII&lt;/span&gt;&lt;br&gt;サイズ：&lt;strong&gt;215/45R18 89W&lt;/strong&gt;&lt;br&gt;&lt;br&gt;※商品画像内のホイールは付属しておりません。&lt;/td&gt;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</si>
  <si>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GR-XII&lt;/span&gt;&lt;br&gt;サイズ：&lt;strong&gt;205/50R17 89V&lt;/strong&gt;&lt;br&gt;&lt;br&gt;※商品画像内のホイールは付属しておりません。&lt;/td&gt;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</si>
  <si>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4961914963439</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</si>
  <si>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GR-XII&lt;/span&gt;&lt;br&gt;サイズ：&lt;strong&gt;185/55R16 83V&lt;/strong&gt;&lt;br&gt;&lt;br&gt;※商品画像内のホイールは付属しておりません。&lt;/td&gt;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</si>
  <si>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EXE&lt;/span&gt;&lt;br&gt;サイズ：&lt;strong&gt;195/45R16 84W XL&lt;/strong&gt;&lt;br&gt;&lt;br&gt;※商品画像内のホイールは付属しておりません。&lt;/td&gt;
&lt;/tr&gt;
&lt;/tbody&gt;
&lt;/table&gt;
&lt;div&gt;&lt;img src="https://gdetail.image-qoo10.jp/344/613881147/2019/7/62cb277f-12a9-43b7-9b84-63617ccaf4f9.jpg" style="display: block; margin-left: auto; margin-right: auto;"&gt;&lt;/div&gt;</t>
  </si>
  <si>
    <t>5602856</t>
  </si>
  <si>
    <t>4992496096789</t>
  </si>
  <si>
    <t>&lt;br id="tinymce&amp;quot;" class="mce-content-body " contenteditable="true" spellcheck="false" data-id="gd_det_exp_new"&gt;
&lt;table align="center"&gt;
&lt;tbody&gt;
&lt;tr&gt;
&lt;td style="text-align: left;" width="350px"&gt;&lt;span style="font-size: 14pt;"&gt;オンロードSUV&lt;/span&gt;&lt;br&gt;&lt;br&gt;&lt;span style="font-size: 14pt;"&gt;&lt;strong&gt;クロスオーバースタイルに&lt;br&gt;燃費性能とロングライフ性能を付加&lt;/strong&gt;&lt;/span&gt;&lt;/td&gt;
&lt;td style="text-align: center;"&gt;エフィシェントグリップ エスユーブイ エイチピーゼロワン&lt;br&gt;&lt;span style="font-size: 14pt;"&gt; EfficientGrip SUV HP01&lt;/span&gt;&lt;br&gt;サイズ：&lt;strong&gt;225/55R19 99V&lt;/strong&gt;&lt;br&gt;&lt;br&gt;※商品画像内のホイールは付属しておりません。&lt;/td&gt;
&lt;/tr&gt;
&lt;/tbody&gt;
&lt;/table&gt;
&lt;div&gt;&lt;img src="https://gdetail.image-qoo10.jp/344/613881147/2020/3/e6157241-8f29-4d25-aa21-4cc7208718cd.jpg" style="display: block; margin-left: auto; margin-right: auto;"&gt;&lt;/div&gt;</t>
  </si>
  <si>
    <t>5601258</t>
  </si>
  <si>
    <t>4992496140642</t>
  </si>
  <si>
    <t>&lt;br id="tinymce" class="mce-content-body " contenteditable="true" spellcheck="false" data-id="gd_det_exp_new"&gt;
&lt;table align="center"&gt;
&lt;tbody&gt;
&lt;tr&gt;
&lt;td width="350px"&gt;&lt;span style="font-size: 14pt;"&gt;キーワードは「環境」と「経済性」&lt;/span&gt;&lt;br&gt;&lt;br&gt;&lt;span style="font-size: 14pt;"&gt;&lt;strong&gt;スタイリッシュなデザインとロングライフ、高い基本性能を誇るコンフォートタイヤ。&lt;/strong&gt;&lt;/span&gt;&lt;/td&gt;
&lt;td style="text-align: center;"&gt;イーグル エルエスニセン ハイブリッドツー&lt;br&gt;&lt;span style="font-size: 14pt;"&gt;EAGLE LS2000 Hybrid Ⅱ&lt;/span&gt;&lt;br&gt;サイズ：&lt;strong&gt;165/55R15 75V&lt;/strong&gt;&lt;br&gt;&lt;br&gt;※商品画像内のホイールは付属しておりません。&lt;/td&gt;
&lt;/tr&gt;
&lt;/tbody&gt;
&lt;/table&gt;
&lt;div&gt;&lt;/div&gt;</t>
  </si>
  <si>
    <t>5604035</t>
  </si>
  <si>
    <t>4992496090688</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</si>
  <si>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EG01&lt;/span&gt;&lt;br&gt;サイズ：&lt;strong&gt;215/55R17 94V&lt;/strong&gt;&lt;br&gt;&lt;br&gt;※商品画像内のホイールは付属しておりません。&lt;/td&gt;
&lt;/tr&gt;
&lt;/tbody&gt;
&lt;/table&gt;
&lt;div&gt;&lt;img src="https://gdetail.image-qoo10.jp/344/613881147/2020/1/c64edbff-3261-4aa9-bc5c-aee7111b1767.jpg" style="display: block; margin-left: auto; margin-right: auto;"&gt;&lt;/div&gt;</t>
  </si>
  <si>
    <t>5602731</t>
  </si>
  <si>
    <t>4992496140215</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</si>
  <si>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EG01&lt;/span&gt;&lt;br&gt;サイズ：&lt;strong&gt;215/60R16 95H&lt;/strong&gt;&lt;br&gt;&lt;br&gt;※商品画像内のホイールは付属しておりません。&lt;/td&gt;
&lt;/tr&gt;
&lt;/tbody&gt;
&lt;/table&gt;
&lt;div&gt;&lt;img src="https://gdetail.image-qoo10.jp/344/613881147/2020/1/e0b5a2aa-f167-4b3c-b348-516760a2760b.jpg" style="display: block; margin-left: auto; margin-right: auto;"&gt;&lt;/div&gt;</t>
  </si>
  <si>
    <t>5602725</t>
  </si>
  <si>
    <t>4992496140154</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</si>
  <si>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EG01&lt;/span&gt;&lt;br&gt;サイズ：&lt;strong&gt;205/60R16 92H&lt;/strong&gt;&lt;br&gt;&lt;br&gt;※商品画像内のホイールは付属しておりません。&lt;/td&gt;
&lt;/tr&gt;
&lt;/tbody&gt;
&lt;/table&gt;
&lt;div&gt;&lt;img src="https://gdetail.image-qoo10.jp/344/613881147/2020/1/2db99297-0705-490d-b697-56f145dd103b.jpg" style="display: block; margin-left: auto; margin-right: auto;"&gt;&lt;/div&gt;</t>
  </si>
  <si>
    <t>5602724</t>
  </si>
  <si>
    <t>4992496140147</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</si>
  <si>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EG01&lt;/span&gt;&lt;br&gt;サイズ：&lt;strong&gt;205/65R15 94H&lt;/strong&gt;&lt;br&gt;&lt;br&gt;※商品画像内のホイールは付属しておりません。&lt;/td&gt;
&lt;/tr&gt;
&lt;/tbody&gt;
&lt;/table&gt;
&lt;div&gt;&lt;img src="https://gdetail.image-qoo10.jp/344/613881147/2020/1/2676a213-f156-4a4c-b148-55906f1c3170.jpg" style="display: block; margin-left: auto; margin-right: auto;"&gt;&lt;/div&gt;</t>
  </si>
  <si>
    <t>5602717</t>
  </si>
  <si>
    <t>4992496140079</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</si>
  <si>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EG01&lt;/span&gt;&lt;br&gt;サイズ：&lt;strong&gt;195/65R15 91H&lt;/strong&gt;&lt;br&gt;&lt;br&gt;※商品画像内のホイールは付属しておりません。&lt;/td&gt;
&lt;/tr&gt;
&lt;/tbody&gt;
&lt;/table&gt;
&lt;div&gt;&lt;img src="https://gdetail.image-qoo10.jp/344/613881147/2020/1/0e65d68d-9bf2-489c-b881-d859b4f73cc6.jpg" style="display: block; margin-left: auto; margin-right: auto;"&gt;&lt;/div&gt;</t>
  </si>
  <si>
    <t>5602716</t>
  </si>
  <si>
    <t>4992496140062</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</si>
  <si>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EG01&lt;/span&gt;&lt;br&gt;サイズ：&lt;strong&gt;195/55R16 87V&lt;/strong&gt;&lt;br&gt;&lt;br&gt;※商品画像内のホイールは付属しておりません。&lt;/td&gt;
&lt;/tr&gt;
&lt;/tbody&gt;
&lt;/table&gt;
&lt;div&gt;&lt;img src="https://gdetail.image-qoo10.jp/344/613881147/2020/1/20a157be-e512-4465-a0ba-ac5fc218613d.jpg" style="display: block; margin-left: auto; margin-right: auto;"&gt;&lt;/div&gt;</t>
  </si>
  <si>
    <t>5602729</t>
  </si>
  <si>
    <t>4992496140192</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</si>
  <si>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EG01&lt;/span&gt;&lt;br&gt;サイズ：&lt;strong&gt;185/65R15 88S&lt;/strong&gt;&lt;br&gt;&lt;br&gt;※商品画像内のホイールは付属しておりません。&lt;/td&gt;
&lt;/tr&gt;
&lt;/tbody&gt;
&lt;/table&gt;
&lt;div&gt;&lt;img src="https://gdetail.image-qoo10.jp/344/613881147/2020/1/f0cb2b12-a939-4b6b-b97d-fbd681f73c3d.jpg" style="display: block; margin-left: auto; margin-right: auto;"&gt;&lt;/div&gt;</t>
  </si>
  <si>
    <t>5500551</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</si>
  <si>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EG01&lt;/span&gt;&lt;br&gt;サイズ：&lt;strong&gt;185/70R14 88S&lt;/strong&gt;&lt;br&gt;&lt;br&gt;※商品画像内のホイールは付属しておりません。&lt;/td&gt;
&lt;/tr&gt;
&lt;/tbody&gt;
&lt;/table&gt;
&lt;div&gt;&lt;img src="https://gdetail.image-qoo10.jp/344/613881147/2020/1/6a1da356-4e57-4dee-8894-ecbe113e2d8a.jpg" style="display: block; margin-left: auto; margin-right: auto;"&gt;&lt;/div&gt;</t>
  </si>
  <si>
    <t>5500543</t>
  </si>
  <si>
    <t>4992496139974</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</si>
  <si>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EG01&lt;/span&gt;&lt;br&gt;サイズ：&lt;strong&gt;175/70R14 84S&lt;/strong&gt;&lt;br&gt;&lt;br&gt;※商品画像内のホイールは付属しておりません。&lt;/td&gt;
&lt;/tr&gt;
&lt;/tbody&gt;
&lt;/table&gt;
&lt;div&gt;&lt;img src="https://gdetail.image-qoo10.jp/344/613881147/2020/1/e8c4575f-465c-4b85-ae2f-d73848681aa7.jpg" style="display: block; margin-left: auto; margin-right: auto;"&gt;&lt;/div&gt;</t>
  </si>
  <si>
    <t>5500542</t>
  </si>
  <si>
    <t>4992496139967</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</si>
  <si>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EG01&lt;/span&gt;&lt;br&gt;サイズ：&lt;strong&gt;185/60R15 84H&lt;/strong&gt;&lt;br&gt;&lt;br&gt;※商品画像内のホイールは付属しておりません。&lt;/td&gt;
&lt;/tr&gt;
&lt;/tbody&gt;
&lt;/table&gt;
&lt;div&gt;&lt;img src="https://gdetail.image-qoo10.jp/344/613881147/2020/1/55cf73cf-ae87-4c03-970d-72b652e0d08d.jpg" style="display: block; margin-left: auto; margin-right: auto;"&gt;&lt;/div&gt;</t>
  </si>
  <si>
    <t>5602720</t>
  </si>
  <si>
    <t>4992496140109</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</si>
  <si>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EG01&lt;/span&gt;&lt;br&gt;サイズ：&lt;strong&gt;175/65R14 82S&lt;/strong&gt;&lt;br&gt;&lt;br&gt;※商品画像内のホイールは付属しておりません。&lt;/td&gt;
&lt;/tr&gt;
&lt;/tbody&gt;
&lt;/table&gt;
&lt;div&gt;&lt;img src="https://gdetail.image-qoo10.jp/344/613881147/2020/1/9545d29f-6d0c-4830-b6e7-44ff1ac1c96f.jpg" style="display: block; margin-left: auto; margin-right: auto;"&gt;&lt;/div&gt;</t>
  </si>
  <si>
    <t>5500547</t>
  </si>
  <si>
    <t>4992496140017</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</si>
  <si>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EG01&lt;/span&gt;&lt;br&gt;サイズ：&lt;strong&gt;175/65R15 84H&lt;/strong&gt;&lt;br&gt;&lt;br&gt;※商品画像内のホイールは付属しておりません。&lt;/td&gt;
&lt;/tr&gt;
&lt;/tbody&gt;
&lt;/table&gt;
&lt;div&gt;&lt;img src="https://gdetail.image-qoo10.jp/344/613881147/2020/1/9a2e91e3-5e9f-4c90-9826-0940e05ae02c.jpg" style="display: block; margin-left: auto; margin-right: auto;"&gt;&lt;/div&gt;</t>
  </si>
  <si>
    <t>5602740</t>
  </si>
  <si>
    <t>4992496141298</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</si>
  <si>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EG01&lt;/span&gt;&lt;br&gt;サイズ：&lt;strong&gt;165/70R14 81S&lt;/strong&gt;&lt;br&gt;&lt;br&gt;※商品画像内のホイールは付属しておりません。&lt;/td&gt;
&lt;/tr&gt;
&lt;/tbody&gt;
&lt;/table&gt;
&lt;div&gt;&lt;img src="https://gdetail.image-qoo10.jp/344/613881147/2020/1/6799f1e8-c19c-429a-9bc2-6f7fee2c633e.jpg" style="display: block; margin-left: auto; margin-right: auto;"&gt;&lt;/div&gt;</t>
  </si>
  <si>
    <t>5500541</t>
  </si>
  <si>
    <t>4992496139950</t>
  </si>
  <si>
    <t>&lt;div style="text-align: center;"&gt;&lt;/div&gt;</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</si>
  <si>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EG01&lt;/span&gt;&lt;br&gt;サイズ：&lt;strong&gt;165/55R14 72V&lt;/strong&gt;&lt;br&gt;&lt;br&gt;※商品画像内のホイールは付属しておりません。&lt;/td&gt;
&lt;/tr&gt;
&lt;/tbody&gt;
&lt;/table&gt;
&lt;div&gt;&lt;img src="https://gdetail.image-qoo10.jp/344/613881147/2020/1/8e4bb452-b5b0-4089-a7bd-88e1f00645b0.jpg" style="display: block; margin-left: auto; margin-right: auto;"&gt;&lt;/div&gt;</t>
  </si>
  <si>
    <t>5627537</t>
  </si>
  <si>
    <t>4992496151945</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</si>
  <si>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EG01&lt;/span&gt;&lt;br&gt;サイズ：&lt;strong&gt;175/60R16 82H&lt;/strong&gt;&lt;br&gt;&lt;br&gt;※商品画像内のホイールは付属しておりません。&lt;/td&gt;
&lt;/tr&gt;
&lt;/tbody&gt;
&lt;/table&gt;
&lt;div&gt;&lt;img src="https://gdetail.image-qoo10.jp/344/613881147/2020/1/90641a8d-15df-485f-a123-60e10febf37d.jpg" style="display: block; margin-left: auto; margin-right: auto;"&gt;&lt;/div&gt;</t>
  </si>
  <si>
    <t>5602722</t>
  </si>
  <si>
    <t>4992496140123</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</si>
  <si>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EG01&lt;/span&gt;&lt;br&gt;サイズ：&lt;strong&gt;155/80R13 79S&lt;/strong&gt;&lt;br&gt;&lt;br&gt;※商品画像内のホイールは付属しておりません。&lt;/td&gt;
&lt;/tr&gt;
&lt;/tbody&gt;
&lt;/table&gt;
&lt;div&gt;&lt;img src="https://gdetail.image-qoo10.jp/344/613881147/2020/1/e893607c-4e28-4d1b-bc10-d8c8da8cc9ec.jpg" style="display: block; margin-left: auto; margin-right: auto;"&gt;&lt;/div&gt;</t>
  </si>
  <si>
    <t>5500095</t>
  </si>
  <si>
    <t>4992496139912</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</si>
  <si>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EG01&lt;/span&gt;&lt;br&gt;サイズ：&lt;strong&gt;145/80R13 75S&lt;/strong&gt;&lt;br&gt;&lt;br&gt;※商品画像内のホイールは付属しておりません。&lt;/td&gt;
&lt;/tr&gt;
&lt;/tbody&gt;
&lt;/table&gt;
&lt;div&gt;&lt;img src="https://gdetail.image-qoo10.jp/344/613881147/2020/1/c9582073-3196-42b5-9376-623b8804a83e.jpg" style="display: block; margin-left: auto; margin-right: auto;"&gt;&lt;/div&gt;</t>
  </si>
  <si>
    <t>5500090</t>
  </si>
  <si>
    <t>4992496139905</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</si>
  <si>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EG01&lt;/span&gt;&lt;br&gt;サイズ：&lt;strong&gt;155/65R14 75S&lt;/strong&gt;&lt;br&gt;&lt;br&gt;※商品画像内のホイールは付属しておりません。&lt;/td&gt;
&lt;/tr&gt;
&lt;/tbody&gt;
&lt;/table&gt;
&lt;div&gt;&lt;img src="https://gdetail.image-qoo10.jp/344/613881147/2020/1/b2e4207f-19df-47fd-803d-1430f3b910f8.jpg" style="display: block; margin-left: auto; margin-right: auto;"&gt;&lt;/div&gt;</t>
  </si>
  <si>
    <t>5527439</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</si>
  <si>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GR-XII&lt;/span&gt;&lt;br&gt;サイズ：&lt;strong&gt;215/55R17 94V&lt;/strong&gt;&lt;br&gt;&lt;br&gt;※商品画像内のホイールは付属しておりません。&lt;/td&gt;
&lt;/tr&gt;
&lt;/tbody&gt;
&lt;/table&gt;
&lt;div&gt;&lt;img src="https://gdetail.image-qoo10.jp/344/613881147/2019/7/ce77b389-33e5-468c-a068-d21aa74b7e3d.jpg" style="display: block; margin-left: auto; margin-right: auto;"&gt;&lt;/div&gt;</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</si>
  <si>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GRVII&lt;/span&gt;&lt;br&gt;サイズ：&lt;strong&gt;235/50R18 101V XL&lt;/strong&gt;&lt;br&gt;&lt;br&gt;※商品画像内のホイールは付属しておりません。&lt;/td&gt;
&lt;/tr&gt;
&lt;/tbody&gt;
&lt;/table&gt;
&lt;div&gt;&lt;img src="https://gdetail.image-qoo10.jp/344/613881147/2019/12/cc54f697-8998-46ae-ac53-398fc643aa5d.jpg" style="display: block; margin-left: auto; margin-right: auto;" width="940" height="419"&gt;&lt;/div&gt;</t>
  </si>
  <si>
    <t>4961914455439</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</si>
  <si>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GR-XII&lt;/span&gt;&lt;br&gt;サイズ：&lt;strong&gt;195/65R15 91H&lt;/strong&gt;&lt;br&gt;&lt;br&gt;※商品画像内のホイールは付属しておりません。&lt;/td&gt;
&lt;/tr&gt;
&lt;/tbody&gt;
&lt;/table&gt;
&lt;div&gt;&lt;img src="https://gdetail.image-qoo10.jp/344/613881147/2019/7/ce77b389-33e5-468c-a068-d21aa74b7e3d.jpg"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</si>
  <si>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GR-XII&lt;/span&gt;&lt;br&gt;サイズ：&lt;strong&gt;175/65R15 84H&lt;/strong&gt;&lt;br&gt;&lt;br&gt;※商品画像内のホイールは付属しておりません。&lt;/td&gt;
&lt;/tr&gt;
&lt;/tbody&gt;
&lt;/table&gt;
&lt;div&gt;&lt;img src="https://gdetail.image-qoo10.jp/344/613881147/2019/7/ce77b389-33e5-468c-a068-d21aa74b7e3d.jpg"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</si>
  <si>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GR-XII&lt;/span&gt;&lt;br&gt;サイズ：&lt;strong&gt;205/55R16 91V&lt;/strong&gt;&lt;br&gt;&lt;br&gt;※商品画像内のホイールは付属しておりません。&lt;/td&gt;
&lt;/tr&gt;
&lt;/tbody&gt;
&lt;/table&gt;
&lt;div&gt;&lt;img src="https://gdetail.image-qoo10.jp/344/613881147/2019/7/ce77b389-33e5-468c-a068-d21aa74b7e3d.jpg" style="display: block; margin-left: auto; margin-right: auto;"&gt;&lt;/div&gt;</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</si>
  <si>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GR-XII&lt;/span&gt;&lt;br&gt;サイズ：&lt;strong&gt;215/60R16 95V&lt;/strong&gt;&lt;br&gt;&lt;br&gt;※商品画像内のホイールは付属しておりません。&lt;/td&gt;
&lt;/tr&gt;
&lt;/tbody&gt;
&lt;/table&gt;
&lt;div&gt;&lt;img src="https://gdetail.image-qoo10.jp/344/613881147/2019/7/ce77b389-33e5-468c-a068-d21aa74b7e3d.jpg" style="display: block; margin-left: auto; margin-right: auto;"&gt;&lt;/div&gt;</t>
  </si>
  <si>
    <t>4961914963347</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</si>
  <si>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GR-XII&lt;/span&gt;&lt;br&gt;サイズ：&lt;strong&gt;185/65R15 88H&lt;/strong&gt;&lt;br&gt;&lt;br&gt;※商品画像内のホイールは付属しておりません。&lt;/td&gt;
&lt;/tr&gt;
&lt;/tbody&gt;
&lt;/table&gt;
&lt;div&gt;&lt;img src="https://gdetail.image-qoo10.jp/344/613881147/2019/7/ce77b389-33e5-468c-a068-d21aa74b7e3d.jpg" style="display: block; margin-left: auto; margin-right: auto;"&gt;&lt;/div&gt;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</si>
  <si>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4&lt;/span&gt;&lt;br&gt;サイズ：&lt;strong&gt;225/60R16 98W&lt;/strong&gt;&lt;br&gt;&lt;br&gt;※商品画像内のホイールは付属しておりません。&lt;/td&gt;
&lt;/tr&gt;
&lt;/tbody&gt;
&lt;/table&gt;
&lt;br&gt; &lt;img src="https://gdetail.image-qoo10.jp/344/613881147/2018/10/eb5d4274-17b6-417a-986f-5b779f4451cf.jpg" width="940" height="1774"&gt;</t>
  </si>
  <si>
    <t>4985009700532</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</si>
  <si>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Hybrid&lt;/span&gt;&lt;br&gt;サイズ：&lt;strong&gt;215/45R18 89H&lt;/strong&gt;&lt;br&gt;&lt;br&gt;※商品画像内のホイールは付属しておりません。&lt;/td&gt;
&lt;/tr&gt;
&lt;/tbody&gt;
&lt;/table&gt;
&lt;br&gt; &lt;img src="https://gdetail.image-qoo10.jp/344/613881147/2018/9/35488707-c264-471d-9c05-b01a4bd6aa79.jpg" width="940" height="1505"&gt;</t>
  </si>
  <si>
    <t>5609628</t>
  </si>
  <si>
    <t>4992496142653</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</si>
  <si>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Hybrid&lt;/span&gt;&lt;br&gt;サイズ：&lt;strong&gt;205/65R16 95H&lt;/strong&gt;&lt;br&gt;&lt;br&gt;※商品画像内のホイールは付属しておりません。&lt;/td&gt;
&lt;/tr&gt;
&lt;/tbody&gt;
&lt;/table&gt;
&lt;br&gt; &lt;img src="https://gdetail.image-qoo10.jp/344/613881147/2018/9/35488707-c264-471d-9c05-b01a4bd6aa79.jpg" width="940" height="1505"&gt;</t>
  </si>
  <si>
    <t>4992496142516</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</si>
  <si>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Hybrid&lt;/span&gt;&lt;br&gt;サイズ：&lt;strong&gt;215/65R16 98H&lt;/strong&gt;&lt;br&gt;&lt;br&gt;※商品画像内のホイールは付属しておりません。&lt;/td&gt;
&lt;/tr&gt;
&lt;/tbody&gt;
&lt;/table&gt;
&lt;br&gt; &lt;img src="https://gdetail.image-qoo10.jp/344/613881147/2018/9/35488707-c264-471d-9c05-b01a4bd6aa79.jpg" width="940" height="1505"&gt;</t>
  </si>
  <si>
    <t>5609598</t>
  </si>
  <si>
    <t>4992496142523</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</si>
  <si>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Hybrid&lt;/span&gt;&lt;br&gt;サイズ：&lt;strong&gt;155/65R13 73H&lt;/strong&gt;&lt;br&gt;&lt;br&gt;※商品画像内のホイールは付属しておりません。&lt;/td&gt;
&lt;/tr&gt;
&lt;/tbody&gt;
&lt;/table&gt;
&lt;br&gt; &lt;img src="https://gdetail.image-qoo10.jp/344/613881147/2018/9/35488707-c264-471d-9c05-b01a4bd6aa79.jpg" width="940" height="1505"&gt;</t>
  </si>
  <si>
    <t>5609556</t>
  </si>
  <si>
    <t>4992496142301</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</si>
  <si>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Hybrid&lt;/span&gt;&lt;br&gt;サイズ：&lt;strong&gt;195/50R16 84H&lt;/strong&gt;&lt;br&gt;&lt;br&gt;※商品画像内のホイールは付属しておりません。&lt;/td&gt;
&lt;/tr&gt;
&lt;/tbody&gt;
&lt;/table&gt;
&lt;br&gt; &lt;img src="https://gdetail.image-qoo10.jp/344/613881147/2018/9/35488707-c264-471d-9c05-b01a4bd6aa79.jpg" width="940" height="1505"&gt;</t>
  </si>
  <si>
    <t>5609636</t>
  </si>
  <si>
    <t>4992496142578</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</si>
  <si>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Hybrid&lt;/span&gt;&lt;br&gt;サイズ：&lt;strong&gt;155/70R13 75H&lt;/strong&gt;&lt;br&gt;&lt;br&gt;※商品画像内のホイールは付属しておりません。&lt;/td&gt;
&lt;/tr&gt;
&lt;/tbody&gt;
&lt;/table&gt;
&lt;br&gt; &lt;img src="https://gdetail.image-qoo10.jp/344/613881147/2018/9/35488707-c264-471d-9c05-b01a4bd6aa79.jpg" width="940" height="1505"&gt;</t>
  </si>
  <si>
    <t>5609554</t>
  </si>
  <si>
    <t>4992496142295</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</si>
  <si>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Hybrid&lt;/span&gt;&lt;br&gt;サイズ：&lt;strong&gt;195/55R16 87H&lt;/strong&gt;&lt;br&gt;&lt;br&gt;※商品画像内のホイールは付属しておりません。&lt;/td&gt;
&lt;/tr&gt;
&lt;/tbody&gt;
&lt;/table&gt;
&lt;br&gt; &lt;img src="https://gdetail.image-qoo10.jp/344/613881147/2018/9/35488707-c264-471d-9c05-b01a4bd6aa79.jpg" width="940" height="1505"&gt;</t>
  </si>
  <si>
    <t>5609606</t>
  </si>
  <si>
    <t>4992496142554</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</si>
  <si>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Hybrid&lt;/span&gt;&lt;br&gt;サイズ：&lt;strong&gt;225/55R17 101H XL&lt;/strong&gt;&lt;br&gt;&lt;br&gt;※商品画像内のホイールは付属しておりません。&lt;/td&gt;
&lt;/tr&gt;
&lt;/tbody&gt;
&lt;/table&gt;
&lt;br&gt; &lt;img src="https://gdetail.image-qoo10.jp/344/613881147/2018/9/35488707-c264-471d-9c05-b01a4bd6aa79.jpg" width="940" height="1505"&gt;</t>
  </si>
  <si>
    <t>5609614</t>
  </si>
  <si>
    <t>4992496142608</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</si>
  <si>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Hybrid&lt;/span&gt;&lt;br&gt;サイズ：&lt;strong&gt;215/45R17 91H XL&lt;/strong&gt;&lt;br&gt;&lt;br&gt;※商品画像内のホイールは付属しておりません。&lt;/td&gt;
&lt;/tr&gt;
&lt;/tbody&gt;
&lt;/table&gt;
&lt;br&gt; &lt;img src="https://gdetail.image-qoo10.jp/344/613881147/2018/9/35488707-c264-471d-9c05-b01a4bd6aa79.jpg" width="940" height="1505"&gt;</t>
  </si>
  <si>
    <t>5609620</t>
  </si>
  <si>
    <t>4992496142622</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</si>
  <si>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Hybrid&lt;/span&gt;&lt;br&gt;サイズ：&lt;strong&gt;215/60R16 95H&lt;/strong&gt;&lt;br&gt;&lt;br&gt;※商品画像内のホイールは付属しておりません。&lt;/td&gt;
&lt;/tr&gt;
&lt;/tbody&gt;
&lt;/table&gt;
&lt;br&gt; &lt;img src="https://gdetail.image-qoo10.jp/344/613881147/2018/9/35488707-c264-471d-9c05-b01a4bd6aa79.jpg" width="940" height="1505"&gt;</t>
  </si>
  <si>
    <t>5609604</t>
  </si>
  <si>
    <t>4992496141465</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</si>
  <si>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Hybrid&lt;/span&gt;&lt;br&gt;サイズ：&lt;strong&gt;175/60R16 82H&lt;/strong&gt;&lt;br&gt;&lt;br&gt;※商品画像内のホイールは付属しておりません。&lt;/td&gt;
&lt;/tr&gt;
&lt;/tbody&gt;
&lt;/table&gt;
&lt;br&gt; &lt;img src="https://gdetail.image-qoo10.jp/344/613881147/2018/9/35488707-c264-471d-9c05-b01a4bd6aa79.jpg" width="940" height="1505"&gt;</t>
  </si>
  <si>
    <t>5609600</t>
  </si>
  <si>
    <t>4992496142530</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</si>
  <si>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Hybrid&lt;/span&gt;&lt;br&gt;サイズ：&lt;strong&gt;175/65R14 82H&lt;/strong&gt;&lt;br&gt;&lt;br&gt;※商品画像内のホイールは付属しておりません。&lt;/td&gt;
&lt;/tr&gt;
&lt;/tbody&gt;
&lt;/table&gt;
&lt;br&gt; &lt;img src="https://gdetail.image-qoo10.jp/344/613881147/2018/9/35488707-c264-471d-9c05-b01a4bd6aa79.jpg" width="940" height="1505"&gt;</t>
  </si>
  <si>
    <t>5609566</t>
  </si>
  <si>
    <t>4992496142363</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</si>
  <si>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Hybrid&lt;/span&gt;&lt;br&gt;サイズ：&lt;strong&gt;165/70R14 81S&lt;/strong&gt;&lt;br&gt;&lt;br&gt;※商品画像内のホイールは付属しておりません。&lt;/td&gt;
&lt;/tr&gt;
&lt;/tbody&gt;
&lt;/table&gt;
&lt;br&gt; &lt;img src="https://gdetail.image-qoo10.jp/344/613881147/2018/9/35488707-c264-471d-9c05-b01a4bd6aa79.jpg" width="940" height="1505"&gt;</t>
  </si>
  <si>
    <t>5509558</t>
  </si>
  <si>
    <t>4992496142288</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</si>
  <si>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Hybrid&lt;/span&gt;&lt;br&gt;サイズ：&lt;strong&gt;165/55R14 72H&lt;/strong&gt;&lt;br&gt;&lt;br&gt;※商品画像内のホイールは付属しておりません。&lt;/td&gt;
&lt;/tr&gt;
&lt;/tbody&gt;
&lt;/table&gt;
&lt;br&gt; &lt;img src="https://gdetail.image-qoo10.jp/344/613881147/2018/9/35488707-c264-471d-9c05-b01a4bd6aa79.jpg" width="940" height="1505"&gt;</t>
  </si>
  <si>
    <t>5609572</t>
  </si>
  <si>
    <t>4992496142394</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</si>
  <si>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Hybrid&lt;/span&gt;&lt;br&gt;サイズ：&lt;strong&gt;145/80R13 75S&lt;/strong&gt;&lt;br&gt;&lt;br&gt;※商品画像内のホイールは付属しておりません。&lt;/td&gt;
&lt;/tr&gt;
&lt;/tbody&gt;
&lt;/table&gt;
&lt;br&gt; &lt;img src="https://gdetail.image-qoo10.jp/344/613881147/2018/9/35488707-c264-471d-9c05-b01a4bd6aa79.jpg" width="940" height="1505"&gt;</t>
  </si>
  <si>
    <t>5509550</t>
  </si>
  <si>
    <t>4992496142264</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</si>
  <si>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Hybrid&lt;/span&gt;&lt;br&gt;サイズ：&lt;strong&gt;225/45R18 91H&lt;/strong&gt;&lt;br&gt;&lt;br&gt;※商品画像内のホイールは付属しておりません。&lt;/td&gt;
&lt;/tr&gt;
&lt;/tbody&gt;
&lt;/table&gt;
&lt;br&gt; &lt;img src="https://gdetail.image-qoo10.jp/344/613881147/2018/9/35488707-c264-471d-9c05-b01a4bd6aa79.jpg" width="940" height="1505"&gt;</t>
  </si>
  <si>
    <t>5609630</t>
  </si>
  <si>
    <t>4992496142660</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</si>
  <si>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EXE&lt;/span&gt;&lt;br&gt;サイズ：&lt;strong&gt;235/50R18 97V&lt;/strong&gt;&lt;br&gt;&lt;br&gt;※商品画像内のホイールは付属しておりません。&lt;/td&gt;
&lt;/tr&gt;
&lt;/tbody&gt;
&lt;/table&gt;
&lt;div&gt;&lt;img src="https://gdetail.image-qoo10.jp/344/613881147/2019/7/63db01ba-bae4-4d9a-86d5-9409f9dadacd.jpg" style="display: block; margin-left: auto; margin-right: auto;"&gt;&lt;/div&gt;</t>
  </si>
  <si>
    <t>5602884</t>
  </si>
  <si>
    <t>4992496096925</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</si>
  <si>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EXE&lt;/span&gt;&lt;br&gt;サイズ：&lt;strong&gt;215/45R17 91W XL&lt;/strong&gt;&lt;br&gt;&lt;br&gt;※商品画像内のホイールは付属しておりません。&lt;/td&gt;
&lt;/tr&gt;
&lt;/tbody&gt;
&lt;/table&gt;
&lt;div&gt;&lt;img src="https://gdetail.image-qoo10.jp/344/613881147/2019/7/14e08375-51d3-433e-8bab-943272f97e01.jpg" style="display: block; margin-left: auto; margin-right: auto;"&gt;&lt;/div&gt;</t>
  </si>
  <si>
    <t>5602872</t>
  </si>
  <si>
    <t>4992496096864</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</si>
  <si>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EXE&lt;/span&gt;&lt;br&gt;サイズ：&lt;strong&gt;215/50R17 95V XL&lt;/strong&gt;&lt;br&gt;&lt;br&gt;※商品画像内のホイールは付属しておりません。&lt;/td&gt;
&lt;/tr&gt;
&lt;/tbody&gt;
&lt;/table&gt;
&lt;div&gt;&lt;img src="https://gdetail.image-qoo10.jp/344/613881147/2019/7/f0614e88-eb65-4d37-8ba3-3b27c51b81cc.jpg" style="display: block; margin-left: auto; margin-right: auto;"&gt;&lt;/div&gt;</t>
  </si>
  <si>
    <t>5602866</t>
  </si>
  <si>
    <t>4992496096833</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</si>
  <si>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EXE&lt;/span&gt;&lt;br&gt;サイズ：&lt;strong&gt;205/50R17 93V XL&lt;/strong&gt;&lt;br&gt;&lt;br&gt;※商品画像内のホイールは付属しておりません。&lt;/td&gt;
&lt;/tr&gt;
&lt;/tbody&gt;
&lt;/table&gt;
&lt;div&gt;&lt;img src="https://gdetail.image-qoo10.jp/344/613881147/2019/7/c550ff39-264e-4e75-9a70-ebf2eee5ca19.jpg" style="display: block; margin-left: auto; margin-right: auto;"&gt;&lt;/div&gt;</t>
  </si>
  <si>
    <t>5602864</t>
  </si>
  <si>
    <t>4992496096826</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</si>
  <si>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EXE&lt;/span&gt;&lt;br&gt;サイズ：&lt;strong&gt;225/45R18 91W&lt;/strong&gt;&lt;br&gt;&lt;br&gt;※商品画像内のホイールは付属しておりません。&lt;/td&gt;
&lt;/tr&gt;
&lt;/tbody&gt;
&lt;/table&gt;
&lt;div&gt;&lt;img src="https://gdetail.image-qoo10.jp/344/613881147/2019/7/c4c13ba2-f882-4c93-8ebf-c35e6c805ac7.jpg" style="display: block; margin-left: auto; margin-right: auto;"&gt;&lt;/div&gt;</t>
  </si>
  <si>
    <t>5602888</t>
  </si>
  <si>
    <t>4992496096949</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</si>
  <si>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EXE&lt;/span&gt;&lt;br&gt;サイズ：&lt;strong&gt;215/55R17 94V&lt;/strong&gt;&lt;br&gt;&lt;br&gt;※商品画像内のホイールは付属しておりません。&lt;/td&gt;
&lt;/tr&gt;
&lt;/tbody&gt;
&lt;/table&gt;
&lt;div&gt;&lt;img src="https://gdetail.image-qoo10.jp/344/613881147/2019/7/f754fbb6-e137-4556-82e1-44d6d49def83.jpg" style="display: block; margin-left: auto; margin-right: auto;"&gt;&lt;/div&gt;</t>
  </si>
  <si>
    <t>5602860</t>
  </si>
  <si>
    <t>4992496096802</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</si>
  <si>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GR-XII&lt;/span&gt;&lt;br&gt;サイズ：&lt;strong&gt;215/45R17 91W XL&lt;/strong&gt;&lt;br&gt;&lt;br&gt;※商品画像内のホイールは付属しておりません。&lt;/td&gt;
&lt;/tr&gt;
&lt;/tbody&gt;
&lt;/table&gt;
&lt;div&gt;&lt;img src="https://gdetail.image-qoo10.jp/344/613881147/2019/7/ce77b389-33e5-468c-a068-d21aa74b7e3d.jpg" style="display: block; margin-left: auto; margin-right: auto;"&gt;&lt;/div&gt;</t>
  </si>
  <si>
    <t>4961914963620</t>
  </si>
  <si>
    <t>&lt;br id="tinymce" class="mce-content-body " contenteditable="true" spellcheck="false" data-id="gd_det_exp_new"&gt;
&lt;table align="center"&gt;
&lt;tbody&gt;
&lt;tr&gt;
&lt;td style="text-align: left;" width="350px"&gt;&lt;span style="font-size: 14pt;"&gt;進化を遂げた、グレートバランス。&lt;/span&gt;&lt;br&gt;&lt;br&gt;&lt;span style="font-size: 14pt;"&gt;&lt;strong&gt;新品時・摩耗時ともに上質な静粛性を&lt;br&gt;実現&lt;/strong&gt;&lt;/span&gt;&lt;/td&gt;
&lt;td style="text-align: center;"&gt;レグノ ジーアール・クロスツー&lt;br&gt;&lt;span style="font-size: 14pt;"&gt;REGNO GR-XII&lt;/span&gt;&lt;br&gt;サイズ：&lt;strong&gt;225/45R18 95W XL&lt;/strong&gt;&lt;br&gt;&lt;br&gt;※商品画像内のホイールは付属しておりません。&lt;/td&gt;
&lt;/tr&gt;
&lt;/tbody&gt;
&lt;/table&gt;
&lt;br&gt;
&lt;div&gt;&lt;img src="https://gdetail.image-qoo10.jp/344/613881147/2019/7/3d8e396c-221e-4764-b259-df3532f97600.jpg" style="display: block; margin-left: auto; margin-right: auto;"&gt;&lt;/div&gt;</t>
  </si>
  <si>
    <t>&lt;br id="tinymce" class="mce-content-body " contenteditable="true" spellcheck="false" data-id="gd_det_exp_new"&gt;
&lt;table align="center"&gt;
&lt;tbody&gt;
&lt;tr&gt;
&lt;td style="text-align: left;" width="350px"&gt;&lt;span style="font-size: 14pt;"&gt;バン、ライトトラック、ハイエース&lt;/span&gt;&lt;br&gt;&lt;br&gt;&lt;span style="font-size: 14pt;"&gt;&lt;strong&gt;ドレスアップの定番、ホワイトレター&lt;/strong&gt;&lt;/span&gt;&lt;/td&gt;
&lt;td style="text-align: center;"&gt;イーグル ナンバーワン ナスカー&lt;br&gt;&lt;span style="font-size: 14pt;"&gt;EAGLE #1 NASCAR&lt;/span&gt;&lt;br&gt;サイズ：&lt;strong&gt;215/60R17C 109/107R&lt;/strong&gt;&lt;br&gt;&lt;br&gt;※商品画像内のホイールは付属しておりません。&lt;/td&gt;
&lt;/tr&gt;
&lt;/tbody&gt;
&lt;/table&gt;
&lt;div&gt;&lt;img src="https://gdetail.image-qoo10.jp/344/613881147/2019/7/6a7dc759-3134-4741-aa93-d31544fb5be5.jpg" style="display: block; margin-left: auto; margin-right: auto;"&gt;&lt;/div&gt;</t>
  </si>
  <si>
    <t>4992496138601</t>
  </si>
  <si>
    <t>&lt;br id="tinymce" class="mce-content-body " contenteditable="true" spellcheck="false" data-id="gd_det_exp_new"&gt;
&lt;table align="center"&gt;
&lt;tbody&gt;
&lt;tr&gt;
&lt;td style="text-align: left;" width="350px"&gt;&lt;span style="font-size: 14pt;"&gt;バン、ライトトラック、ハイエース&lt;/span&gt;&lt;br&gt;&lt;br&gt;&lt;span style="font-size: 14pt;"&gt;&lt;strong&gt;ドレスアップの定番、ホワイトレター&lt;/strong&gt;&lt;/span&gt;&lt;/td&gt;
&lt;td style="text-align: center;"&gt;イーグル ナンバーワン ナスカー&lt;br&gt;&lt;span style="font-size: 14pt;"&gt;EAGLE #1 NASCAR&lt;/span&gt;&lt;br&gt;サイズ：&lt;strong&gt;215/65R16C 109/107R&lt;/strong&gt;&lt;br&gt;&lt;br&gt;※商品画像内のホイールは付属しておりません。&lt;/td&gt;
&lt;/tr&gt;
&lt;/tbody&gt;
&lt;/table&gt;
&lt;div&gt;&lt;img src="https://gdetail.image-qoo10.jp/344/613881147/2019/7/4b130505-0b50-44ff-ac09-86bbdff5c2bc.jpg" style="display: block; margin-left: auto; margin-right: auto;"&gt;&lt;/div&gt;</t>
  </si>
  <si>
    <t>4992496138595</t>
  </si>
  <si>
    <t>&lt;br id="tinymce" class="mce-content-body " contenteditable="true" spellcheck="false" data-id="gd_det_exp_new"&gt;
&lt;table align="center"&gt;
&lt;tbody&gt;
&lt;tr&gt;
&lt;td style="text-align: left;" width="350px"&gt;&lt;span style="font-size: 14pt;"&gt;バン、ライトトラック、ハイエース&lt;/span&gt;&lt;br&gt;&lt;br&gt;&lt;span style="font-size: 14pt;"&gt;&lt;strong&gt;ドレスアップの定番、ホワイトレター&lt;/strong&gt;&lt;/span&gt;&lt;/td&gt;
&lt;td style="text-align: center;"&gt;イーグル ナンバーワン ナスカー&lt;br&gt;&lt;span style="font-size: 14pt;"&gt;EAGLE #1 NASCAR&lt;/span&gt;&lt;br&gt;サイズ：&lt;strong&gt;195/80R15 107/105L&lt;/strong&gt;&lt;br&gt;&lt;br&gt;※商品画像内のホイールは付属しておりません。&lt;/td&gt;
&lt;/tr&gt;
&lt;/tbody&gt;
&lt;/table&gt;
&lt;div&gt;&lt;img src="https://gdetail.image-qoo10.jp/344/613881147/2019/7/c85b6559-c6c5-4c0d-a82c-7d214b67e30b.jpg" style="display: block; margin-left: auto; margin-right: auto;"&gt;&lt;/div&gt;</t>
  </si>
  <si>
    <t>4992496138588</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</si>
  <si>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 style="text-align: center;"&gt;ルマンファイブ&lt;br&gt;&lt;span style="font-size: 14pt;"&gt;LE MANS V&lt;/span&gt;&lt;br&gt;サイズ：&lt;strong&gt;185/60R16 86H&lt;/strong&gt;&lt;br&gt;&lt;br&gt;※商品画像内のホイールは付属しておりません。&lt;/td&gt;
&lt;/tr&gt;
&lt;/tbody&gt;
&lt;/table&gt;
&lt;br&gt;
&lt;p&gt;&lt;img src="https://gdetail.image-qoo10.jp/344/613881147/2018/10/01757bc5-614c-4a87-a5f0-87ada58e8124.jpg"&gt;&lt;/p&gt;</t>
  </si>
  <si>
    <t>4981160803433</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</si>
  <si>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Hybrid&lt;/span&gt;&lt;br&gt;サイズ：&lt;strong&gt;185/70R14 88H&lt;/strong&gt;&lt;br&gt;&lt;br&gt;※商品画像内のホイールは付属しておりません。&lt;/td&gt;
&lt;/tr&gt;
&lt;/tbody&gt;
&lt;/table&gt;
&lt;br&gt; &lt;img src="https://gdetail.image-qoo10.jp/344/613881147/2018/9/35488707-c264-471d-9c05-b01a4bd6aa79.jpg" width="940" height="1505"&gt;</t>
  </si>
  <si>
    <t>5609562</t>
  </si>
  <si>
    <t>4992496142332</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</si>
  <si>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V&lt;/span&gt;&lt;br&gt;サイズ：&lt;strong&gt;215/60R16 95H&lt;/strong&gt;&lt;br&gt;&lt;br&gt;※商品画像内のホイールは付属しておりません。&lt;/td&gt;
&lt;/tr&gt;
&lt;/tbody&gt;
&lt;/table&gt;
&lt;br&gt;
&lt;p&gt;&lt;img src="https://gdetail.image-qoo10.jp/344/613881147/2018/10/3ae4499b-17b8-47a8-81c9-e3730ffd28fd.jpg"&gt;&lt;/p&gt;</t>
  </si>
  <si>
    <t>4981160790290</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</si>
  <si>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Hybrid&lt;/span&gt;&lt;br&gt;サイズ：&lt;strong&gt;195/60R16 89H&lt;/strong&gt;&lt;br&gt;&lt;br&gt;※商品画像内のホイールは付属しておりません。&lt;/td&gt;
&lt;/tr&gt;
&lt;/tbody&gt;
&lt;/table&gt;
&lt;br&gt; &lt;img src="https://gdetail.image-qoo10.jp/344/613881147/2018/9/35488707-c264-471d-9c05-b01a4bd6aa79.jpg" width="940" height="1505"&gt;</t>
  </si>
  <si>
    <t>5609578</t>
  </si>
  <si>
    <t>4992496142424</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</si>
  <si>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Hybrid&lt;/span&gt;&lt;br&gt;サイズ：&lt;strong&gt;225/45R17 91H&lt;/strong&gt;&lt;br&gt;&lt;br&gt;※商品画像内のホイールは付属しておりません。&lt;/td&gt;
&lt;/tr&gt;
&lt;/tbody&gt;
&lt;/table&gt;
&lt;br&gt; &lt;img src="https://gdetail.image-qoo10.jp/344/613881147/2018/9/35488707-c264-471d-9c05-b01a4bd6aa79.jpg" width="940" height="1505"&gt;</t>
  </si>
  <si>
    <t>5609622</t>
  </si>
  <si>
    <t>4992496142639</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</si>
  <si>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Hybrid&lt;/span&gt;&lt;br&gt;サイズ：&lt;strong&gt;235/50R18 101H XL&lt;/strong&gt;&lt;br&gt;&lt;br&gt;※商品画像内のホイールは付属しておりません。&lt;/td&gt;
&lt;/tr&gt;
&lt;/tbody&gt;
&lt;/table&gt;
&lt;br&gt; &lt;img src="https://gdetail.image-qoo10.jp/344/613881147/2018/9/35488707-c264-471d-9c05-b01a4bd6aa79.jpg" width="940" height="1505"&gt;</t>
  </si>
  <si>
    <t>4992496142646</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</si>
  <si>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Hybrid&lt;/span&gt;&lt;br&gt;サイズ：&lt;strong&gt;185/65R15 88H&lt;/strong&gt;&lt;br&gt;&lt;br&gt;※商品画像内のホイールは付属しておりません。&lt;/td&gt;
&lt;/tr&gt;
&lt;/tbody&gt;
&lt;/table&gt;
&lt;br&gt; &lt;img src="https://gdetail.image-qoo10.jp/344/613881147/2018/9/35488707-c264-471d-9c05-b01a4bd6aa79.jpg" width="940" height="1505"&gt;</t>
  </si>
  <si>
    <t>5609580</t>
  </si>
  <si>
    <t>4992496142431</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</si>
  <si>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Hybrid&lt;/span&gt;&lt;br&gt;サイズ：&lt;strong&gt;165/55R15 75H&lt;/strong&gt;&lt;br&gt;&lt;br&gt;※商品画像内のホイールは付属しておりません。&lt;/td&gt;
&lt;/tr&gt;
&lt;/tbody&gt;
&lt;/table&gt;
&lt;br&gt; &lt;img src="https://gdetail.image-qoo10.jp/344/613881147/2018/9/35488707-c264-471d-9c05-b01a4bd6aa79.jpg" width="940" height="1505"&gt;</t>
  </si>
  <si>
    <t>5609590</t>
  </si>
  <si>
    <t>4992496142486</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</si>
  <si>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Hybrid&lt;/span&gt;&lt;br&gt;サイズ：&lt;strong&gt;205/60R16 92H&lt;/strong&gt;&lt;br&gt;&lt;br&gt;※商品画像内のホイールは付属しておりません。&lt;/td&gt;
&lt;/tr&gt;
&lt;/tbody&gt;
&lt;/table&gt;
&lt;br&gt; &lt;img src="https://gdetail.image-qoo10.jp/344/613881147/2018/9/35488707-c264-471d-9c05-b01a4bd6aa79.jpg" width="940" height="1505"&gt;</t>
  </si>
  <si>
    <t>5609602</t>
  </si>
  <si>
    <t>4992496142547</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</si>
  <si>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Hybrid&lt;/span&gt;&lt;br&gt;サイズ：&lt;strong&gt;185/60R15 84H&lt;/strong&gt;&lt;br&gt;&lt;br&gt;※商品画像内のホイールは付属しておりません。&lt;/td&gt;
&lt;/tr&gt;
&lt;/tbody&gt;
&lt;/table&gt;
&lt;br&gt; &lt;img src="https://gdetail.image-qoo10.jp/344/613881147/2018/9/35488707-c264-471d-9c05-b01a4bd6aa79.jpg" width="940" height="1505"&gt;</t>
  </si>
  <si>
    <t>5609588</t>
  </si>
  <si>
    <t>4992496142462</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</si>
  <si>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Hybrid&lt;/span&gt;&lt;br&gt;サイズ：&lt;strong&gt;165/50R15 73H&lt;/strong&gt;&lt;br&gt;&lt;br&gt;※商品画像内のホイールは付属しておりません。&lt;/td&gt;
&lt;/tr&gt;
&lt;/tbody&gt;
&lt;/table&gt;
&lt;br&gt; &lt;img src="https://gdetail.image-qoo10.jp/344/613881147/2018/9/35488707-c264-471d-9c05-b01a4bd6aa79.jpg" width="940" height="1505"&gt;</t>
  </si>
  <si>
    <t>5609594</t>
  </si>
  <si>
    <t>4992496142509</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</si>
  <si>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Hybrid&lt;/span&gt;&lt;br&gt;サイズ：&lt;strong&gt;175/65R15 84H&lt;/strong&gt;&lt;br&gt;&lt;br&gt;※商品画像内のホイールは付属しておりません。&lt;/td&gt;
&lt;/tr&gt;
&lt;/tbody&gt;
&lt;/table&gt;
&lt;br&gt; &lt;img src="https://gdetail.image-qoo10.jp/344/613881147/2018/9/35488707-c264-471d-9c05-b01a4bd6aa79.jpg" width="940" height="1505"&gt;</t>
  </si>
  <si>
    <t>5609576</t>
  </si>
  <si>
    <t>4992496142417</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</si>
  <si>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Hybrid&lt;/span&gt;&lt;br&gt;サイズ：&lt;strong&gt;215/55R17 94H&lt;/strong&gt;&lt;br&gt;&lt;br&gt;※商品画像内のホイールは付属しておりません。&lt;/td&gt;
&lt;/tr&gt;
&lt;/tbody&gt;
&lt;/table&gt;
&lt;br&gt; &lt;img src="https://gdetail.image-qoo10.jp/344/613881147/2018/9/35488707-c264-471d-9c05-b01a4bd6aa79.jpg" width="940" height="1505"&gt;</t>
  </si>
  <si>
    <t>5609612</t>
  </si>
  <si>
    <t>4992496142592</t>
  </si>
  <si>
    <t>&lt;br id="tinymce" class="mce-content-body " contenteditable="true" spellcheck="false" data-id="gd_det_exp_new"&gt;
&lt;table align="center"&gt;
&lt;tbody&gt;
&lt;tr&gt;
&lt;td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RS-02&lt;/span&gt;&lt;br&gt;サイズ：&lt;strong&gt;165/55R14 72V&lt;/strong&gt;&lt;br&gt;&lt;br&gt;※商品画像内のホイールは付属しておりません。&lt;/td&gt;
&lt;/tr&gt;
&lt;/tbody&gt;
&lt;/table&gt;
&lt;img src="https://gdetail.image-qoo10.jp/344/613881147/2018/10/7e12ae9d-5f67-4ad6-ac5e-0b1f8f40bc71.jpg" width="940" height="488"&gt;</t>
  </si>
  <si>
    <t>5602503</t>
  </si>
  <si>
    <t>4992496086940</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</si>
  <si>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Hybrid&lt;/span&gt;&lt;br&gt;サイズ：&lt;strong&gt;165/60R15 77H&lt;/strong&gt;&lt;br&gt;&lt;br&gt;※商品画像内のホイールは付属しておりません。&lt;/td&gt;
&lt;/tr&gt;
&lt;/tbody&gt;
&lt;/table&gt;
&lt;br&gt; &lt;img src="https://gdetail.image-qoo10.jp/344/613881147/2018/9/35488707-c264-471d-9c05-b01a4bd6aa79.jpg" width="940" height="1505"&gt;</t>
  </si>
  <si>
    <t>5609638</t>
  </si>
  <si>
    <t>4992496142455</t>
  </si>
  <si>
    <t>&lt;br&gt;
&lt;table align="center"&gt;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Hybrid&lt;/span&gt;&lt;br&gt;サイズ：&lt;strong&gt;205/55R16 91H&lt;/strong&gt;&lt;br&gt;&lt;br&gt;※商品画像内のホイールは付属しておりません。&lt;/td&gt;
&lt;/tr&gt;
&lt;/tbody&gt;
&lt;/table&gt;
&lt;br&gt; &lt;img src="https://gdetail.image-qoo10.jp/344/613881147/2018/9/35488707-c264-471d-9c05-b01a4bd6aa79.jpg" width="940" height="1505"&gt;</t>
  </si>
  <si>
    <t>5609608</t>
  </si>
  <si>
    <t>4992496142561</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</si>
  <si>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Hybrid&lt;/span&gt;&lt;br&gt;サイズ：&lt;strong&gt;195/65R15 91H&lt;/strong&gt;&lt;br&gt;&lt;br&gt;※商品画像内のホイールは付属しておりません。&lt;/td&gt;
&lt;/tr&gt;
&lt;/tbody&gt;
&lt;/table&gt;
&lt;br&gt; &lt;img src="https://gdetail.image-qoo10.jp/344/613881147/2018/9/35488707-c264-471d-9c05-b01a4bd6aa79.jpg" width="940" height="1505"&gt;"</t>
  </si>
  <si>
    <t>5609582</t>
  </si>
  <si>
    <t>4992496141458</t>
  </si>
  <si>
    <t>&lt;br&gt;
&lt;table align="center&amp;quot;"&gt;
&lt;tbody&gt;
&lt;tr&gt;
&lt;td style="text-align: left;" width="350px"&gt;&lt;span style="font-size: 14pt;"&gt;一年中タイヤ交換不要のオールシーズンタイヤだから、&lt;/span&gt;&lt;br&gt;&lt;br&gt;&lt;span style="font-size: 14pt;"&gt;&lt;strong&gt;突然の雪や悪路でも、&lt;br&gt;安定した操縦性能と乗り心地。&lt;/strong&gt;&lt;/span&gt;&lt;/td&gt;
&lt;td&gt;ベクター フォーシーズンズ&lt;br&gt;&lt;span style="font-size: 14pt;"&gt;Vector 4Seasons Hybrid&lt;/span&gt;&lt;br&gt;サイズ：&lt;strong&gt;155/65R14 75H&lt;/strong&gt;&lt;br&gt;&lt;br&gt;※商品画像内のホイールは付属しておりません。&lt;/td&gt;
&lt;/tr&gt;
&lt;/tbody&gt;
&lt;/table&gt;
&lt;br&gt; &lt;img src="https://gdetail.image-qoo10.jp/344/613881147/2018/9/35488707-c264-471d-9c05-b01a4bd6aa79.jpg" width="940" height="1505"&gt;"</t>
  </si>
  <si>
    <t>5609564</t>
  </si>
  <si>
    <t>4992496142349</t>
  </si>
  <si>
    <t>AGILIS 3 195/80R15C 108/106S</t>
    <phoneticPr fontId="12"/>
  </si>
  <si>
    <t>https://kakaku.com/item/K0001226168/</t>
    <phoneticPr fontId="12"/>
  </si>
  <si>
    <t>https://kakaku.com/item/K0001226152/</t>
    <phoneticPr fontId="12"/>
  </si>
  <si>
    <t>https://kakaku.com/item/K0001226154/</t>
    <phoneticPr fontId="12"/>
  </si>
  <si>
    <t>https://kakaku.com/item/K0001226164/</t>
    <phoneticPr fontId="12"/>
  </si>
  <si>
    <t>https://kakaku.com/item/K0001226155/</t>
    <phoneticPr fontId="12"/>
  </si>
  <si>
    <t>https://kakaku.com/item/K0001226156/</t>
    <phoneticPr fontId="12"/>
  </si>
  <si>
    <t>https://kakaku.com/item/K0001226150/</t>
    <phoneticPr fontId="12"/>
  </si>
  <si>
    <t>https://kakaku.com/item/K0001226151/</t>
    <phoneticPr fontId="12"/>
  </si>
  <si>
    <t>https://kakaku.com/item/K0001226166/</t>
    <phoneticPr fontId="12"/>
  </si>
  <si>
    <t>https://kakaku.com/item/K0001231879/</t>
    <phoneticPr fontId="12"/>
  </si>
  <si>
    <t>https://kakaku.com/item/K0001529338/</t>
    <phoneticPr fontId="12"/>
  </si>
  <si>
    <t>https://kakaku.com/item/K0001437260/</t>
    <phoneticPr fontId="12"/>
  </si>
  <si>
    <t>10,600</t>
  </si>
  <si>
    <t>https://kakaku.com/item/K0001387104/</t>
    <phoneticPr fontId="12"/>
  </si>
  <si>
    <t>https://kakaku.com/item/K0001387123/</t>
    <phoneticPr fontId="12"/>
  </si>
  <si>
    <t>https://kakaku.com/item/K0001387106/</t>
    <phoneticPr fontId="12"/>
  </si>
  <si>
    <t>https://kakaku.com/item/K0001387086/</t>
    <phoneticPr fontId="12"/>
  </si>
  <si>
    <t>https://kakaku.com/item/K0001387087/</t>
    <phoneticPr fontId="12"/>
  </si>
  <si>
    <t>https://kakaku.com/item/K0001387109/</t>
    <phoneticPr fontId="12"/>
  </si>
  <si>
    <t>https://kakaku.com/item/K0001387088/</t>
    <phoneticPr fontId="12"/>
  </si>
  <si>
    <t>https://kakaku.com/item/K0001387110/</t>
    <phoneticPr fontId="12"/>
  </si>
  <si>
    <t>https://kakaku.com/item/K0001387111/</t>
    <phoneticPr fontId="12"/>
  </si>
  <si>
    <t>https://kakaku.com/item/K0001387090/</t>
    <phoneticPr fontId="12"/>
  </si>
  <si>
    <t>https://kakaku.com/item/K0001387091/</t>
    <phoneticPr fontId="12"/>
  </si>
  <si>
    <t>https://kakaku.com/item/K0001387092/</t>
    <phoneticPr fontId="12"/>
  </si>
  <si>
    <t>https://kakaku.com/item/K0001387113/</t>
    <phoneticPr fontId="12"/>
  </si>
  <si>
    <t>https://kakaku.com/item/K0001387093/</t>
    <phoneticPr fontId="12"/>
  </si>
  <si>
    <t>https://kakaku.com/item/K0001387114/</t>
    <phoneticPr fontId="12"/>
  </si>
  <si>
    <t>https://kakaku.com/item/K0001387074/</t>
    <phoneticPr fontId="12"/>
  </si>
  <si>
    <t>https://kakaku.com/item/K0001387095/</t>
    <phoneticPr fontId="12"/>
  </si>
  <si>
    <t>https://kakaku.com/item/K0001387075/</t>
    <phoneticPr fontId="12"/>
  </si>
  <si>
    <t>https://kakaku.com/item/K0001387116/</t>
    <phoneticPr fontId="12"/>
  </si>
  <si>
    <t>https://kakaku.com/item/K0001387097/</t>
    <phoneticPr fontId="12"/>
  </si>
  <si>
    <t>https://kakaku.com/item/K0001516001/</t>
    <phoneticPr fontId="12"/>
  </si>
  <si>
    <t>https://kakaku.com/item/K0001387076/</t>
    <phoneticPr fontId="12"/>
  </si>
  <si>
    <t>https://kakaku.com/item/K0001387065/</t>
    <phoneticPr fontId="12"/>
  </si>
  <si>
    <t>https://kakaku.com/item/K0001387099/</t>
    <phoneticPr fontId="12"/>
  </si>
  <si>
    <t>https://kakaku.com/item/K0001387080/</t>
    <phoneticPr fontId="12"/>
  </si>
  <si>
    <t>https://kakaku.com/item/K0001387082/</t>
    <phoneticPr fontId="12"/>
  </si>
  <si>
    <t>https://kakaku.com/item/K0001387083/</t>
    <phoneticPr fontId="12"/>
  </si>
  <si>
    <t>https://kakaku.com/item/K0001387072/</t>
    <phoneticPr fontId="12"/>
  </si>
  <si>
    <t>https://kakaku.com/item/K0001461545/</t>
    <phoneticPr fontId="12"/>
  </si>
  <si>
    <t>https://kakaku.com/item/K0001461552/</t>
    <phoneticPr fontId="12"/>
  </si>
  <si>
    <t>https://kakaku.com/item/K0001461528/</t>
    <phoneticPr fontId="12"/>
  </si>
  <si>
    <t>https://kakaku.com/item/K0001461535/</t>
    <phoneticPr fontId="12"/>
  </si>
  <si>
    <t>https://kakaku.com/item/K0001515998/</t>
    <phoneticPr fontId="12"/>
  </si>
  <si>
    <t>https://kakaku.com/item/K0001461549/</t>
    <phoneticPr fontId="12"/>
  </si>
  <si>
    <t>https://kakaku.com/item/K0001283630/</t>
    <phoneticPr fontId="12"/>
  </si>
  <si>
    <t>https://kakaku.com/item/K0001283633/</t>
    <phoneticPr fontId="12"/>
  </si>
  <si>
    <t>https://kakaku.com/item/K0001283632/</t>
    <phoneticPr fontId="12"/>
  </si>
  <si>
    <t>https://kakaku.com/item/K0001283636/</t>
    <phoneticPr fontId="12"/>
  </si>
  <si>
    <t>https://kakaku.com/item/K0001126508/</t>
    <phoneticPr fontId="12"/>
  </si>
  <si>
    <t>17,440</t>
  </si>
  <si>
    <t>https://kakaku.com/shopreg/</t>
  </si>
  <si>
    <t>sdcakmvh
3sm8amkf</t>
    <phoneticPr fontId="12"/>
  </si>
  <si>
    <t>https://kakaku.com/shopreg/</t>
    <phoneticPr fontId="12"/>
  </si>
  <si>
    <t>●価格コムログイン　SCメイクショップ</t>
  </si>
  <si>
    <t>sdcakmvh</t>
  </si>
  <si>
    <t>3sm8amkf</t>
  </si>
  <si>
    <t>トップ</t>
  </si>
  <si>
    <t>https://help.kakaku.com/shopreg/cat10.html#no626</t>
  </si>
  <si>
    <t>＞製品情報登録希望</t>
  </si>
  <si>
    <t>メーカーURL</t>
  </si>
  <si>
    <t>https://www.michelin.co.uk/</t>
  </si>
  <si>
    <t>https://www.bridgestone.co.uk/</t>
  </si>
  <si>
    <t>https://www.continental-tires.com</t>
  </si>
  <si>
    <t>Primacy 4 + 215/45R17 91V XL</t>
    <phoneticPr fontId="12"/>
  </si>
  <si>
    <t>ご担当者様</t>
  </si>
  <si>
    <t>お世話になっております。</t>
  </si>
  <si>
    <t>製品情報のご登録をお願いいたします。</t>
  </si>
  <si>
    <t>カテゴリ：ホーム &gt; 自動車 &gt; カー用品 &gt; タイヤ</t>
  </si>
  <si>
    <t>よろしくお願いいたします。</t>
  </si>
  <si>
    <t>https://kakaku.com/item/K0001064837/</t>
    <phoneticPr fontId="12"/>
  </si>
  <si>
    <t>https://kakaku.com/item/K0001064830/</t>
    <phoneticPr fontId="12"/>
  </si>
  <si>
    <t>https://kakaku.com/item/K0001283670/</t>
    <phoneticPr fontId="12"/>
  </si>
  <si>
    <t>https://kakaku.com/item/K0001064843/</t>
    <phoneticPr fontId="12"/>
  </si>
  <si>
    <t>https://kakaku.com/item/K0001064833/</t>
    <phoneticPr fontId="12"/>
  </si>
  <si>
    <t>https://kakaku.com/item/K0001421794/</t>
    <phoneticPr fontId="12"/>
  </si>
  <si>
    <t>https://kakaku.com/item/K0001421795/</t>
    <phoneticPr fontId="12"/>
  </si>
  <si>
    <t>https://kakaku.com/item/K0001554642/</t>
    <phoneticPr fontId="12"/>
  </si>
  <si>
    <t>https://kakaku.com/item/K0001421796/</t>
    <phoneticPr fontId="12"/>
  </si>
  <si>
    <t>https://kakaku.com/item/K0001529339/</t>
    <phoneticPr fontId="12"/>
  </si>
  <si>
    <t>https://kakaku.com/item/K0001421797/</t>
    <phoneticPr fontId="12"/>
  </si>
  <si>
    <t>https://kakaku.com/item/K0001421799/</t>
    <phoneticPr fontId="12"/>
  </si>
  <si>
    <t>https://kakaku.com/item/K0001421809/</t>
    <phoneticPr fontId="12"/>
  </si>
  <si>
    <t>https://kakaku.com/item/K0001421801/</t>
    <phoneticPr fontId="12"/>
  </si>
  <si>
    <t>https://kakaku.com/item/K0001557096/</t>
    <phoneticPr fontId="12"/>
  </si>
  <si>
    <t>https://kakaku.com/item/K0001421802/</t>
    <phoneticPr fontId="12"/>
  </si>
  <si>
    <t>https://kakaku.com/item/K0001529337/</t>
    <phoneticPr fontId="12"/>
  </si>
  <si>
    <t>https://kakaku.com/item/K0001421803/</t>
    <phoneticPr fontId="12"/>
  </si>
  <si>
    <t>https://kakaku.com/item/K0001421804/</t>
    <phoneticPr fontId="12"/>
  </si>
  <si>
    <t>https://kakaku.com/item/K0001421805/</t>
    <phoneticPr fontId="12"/>
  </si>
  <si>
    <t>https://kakaku.com/item/K0001421813/</t>
    <phoneticPr fontId="12"/>
  </si>
  <si>
    <t>https://kakaku.com/item/K0001421814/</t>
    <phoneticPr fontId="12"/>
  </si>
  <si>
    <t>https://kakaku.com/item/K0001424172/</t>
    <phoneticPr fontId="12"/>
  </si>
  <si>
    <t>https://kakaku.com/item/K0001424185/</t>
    <phoneticPr fontId="12"/>
  </si>
  <si>
    <t>https://kakaku.com/item/K0001424178/</t>
    <phoneticPr fontId="12"/>
  </si>
  <si>
    <t>https://kakaku.com/item/K0001424168/</t>
    <phoneticPr fontId="12"/>
  </si>
  <si>
    <t>https://kakaku.com/item/K0001424188/</t>
    <phoneticPr fontId="12"/>
  </si>
  <si>
    <t>https://kakaku.com/item/K0001370742/</t>
    <phoneticPr fontId="12"/>
  </si>
  <si>
    <t>https://kakaku.com/item/K0001370748/</t>
    <phoneticPr fontId="12"/>
  </si>
  <si>
    <t>https://kakaku.com/item/K0001370738/</t>
    <phoneticPr fontId="12"/>
  </si>
  <si>
    <t>https://kakaku.com/item/K0001064839/</t>
    <phoneticPr fontId="12"/>
  </si>
  <si>
    <t>https://kakaku.com/item/K0001515991/</t>
    <phoneticPr fontId="12"/>
  </si>
  <si>
    <t>https://kakaku.com/item/K0000465722/</t>
    <phoneticPr fontId="12"/>
  </si>
  <si>
    <t>https://kakaku.com/item/K0000091321/</t>
    <phoneticPr fontId="12"/>
  </si>
  <si>
    <t>https://kakaku.com/item/K0001231830/</t>
    <phoneticPr fontId="12"/>
  </si>
  <si>
    <t>https://kakaku.com/item/K0000947477/</t>
    <phoneticPr fontId="12"/>
  </si>
  <si>
    <t>https://kakaku.com/item/K0000947479/</t>
    <phoneticPr fontId="12"/>
  </si>
  <si>
    <t>https://kakaku.com/item/K0000947478/</t>
    <phoneticPr fontId="12"/>
  </si>
  <si>
    <t>https://kakaku.com/item/K0001423308/</t>
    <phoneticPr fontId="12"/>
  </si>
  <si>
    <t>https://kakaku.com/item/K0000858773/</t>
    <phoneticPr fontId="12"/>
  </si>
  <si>
    <t>https://kakaku.com/item/K0001423295/</t>
    <phoneticPr fontId="12"/>
  </si>
  <si>
    <t>https://kakaku.com/item/K0000858767/</t>
    <phoneticPr fontId="12"/>
  </si>
  <si>
    <t>https://kakaku.com/item/K0001281963/</t>
    <phoneticPr fontId="12"/>
  </si>
  <si>
    <t>https://kakaku.com/item/K0001176910/</t>
    <phoneticPr fontId="12"/>
  </si>
  <si>
    <t>https://kakaku.com/item/K0001281961/</t>
    <phoneticPr fontId="12"/>
  </si>
  <si>
    <t>https://kakaku.com/item/K0000945898/</t>
    <phoneticPr fontId="12"/>
  </si>
  <si>
    <t>https://kakaku.com/item/K0001031730/</t>
    <phoneticPr fontId="12"/>
  </si>
  <si>
    <t>https://kakaku.com/item/K0001340089/</t>
    <phoneticPr fontId="12"/>
  </si>
  <si>
    <t>https://kakaku.com/item/K0000945899/</t>
    <phoneticPr fontId="12"/>
  </si>
  <si>
    <t>https://kakaku.com/item/K0001421042/</t>
    <phoneticPr fontId="12"/>
  </si>
  <si>
    <t>https://kakaku.com/item/K0001421045/</t>
    <phoneticPr fontId="12"/>
  </si>
  <si>
    <t>https://kakaku.com/item/K0000945903/</t>
    <phoneticPr fontId="12"/>
  </si>
  <si>
    <t>https://kakaku.com/item/K0001421046/</t>
    <phoneticPr fontId="12"/>
  </si>
  <si>
    <t>255/35R18</t>
    <phoneticPr fontId="12"/>
  </si>
  <si>
    <t>Pilot Sport 5（並行）</t>
    <phoneticPr fontId="12"/>
  </si>
  <si>
    <t>ALENZA 001（並行）</t>
    <phoneticPr fontId="12"/>
  </si>
  <si>
    <t>245/50R19</t>
    <phoneticPr fontId="12"/>
  </si>
  <si>
    <t>②BS</t>
    <phoneticPr fontId="12"/>
  </si>
  <si>
    <t>1=OK</t>
    <phoneticPr fontId="12"/>
  </si>
  <si>
    <t>2=変更
3=ステイ
9=販売中止</t>
    <phoneticPr fontId="12"/>
  </si>
  <si>
    <t>PO</t>
    <phoneticPr fontId="12"/>
  </si>
  <si>
    <t>AL</t>
    <phoneticPr fontId="12"/>
  </si>
  <si>
    <t>18,799</t>
  </si>
  <si>
    <t>20,995</t>
  </si>
  <si>
    <t>https://kakaku.com/item/K0001421030/</t>
    <phoneticPr fontId="12"/>
  </si>
  <si>
    <t>https://kakaku.com/item/K0001421047/</t>
    <phoneticPr fontId="12"/>
  </si>
  <si>
    <t>https://kakaku.com/item/K0001421015/</t>
    <phoneticPr fontId="12"/>
  </si>
  <si>
    <t>https://kakaku.com/item/K0001421031/</t>
    <phoneticPr fontId="12"/>
  </si>
  <si>
    <t>https://kakaku.com/item/K0001421033/</t>
    <phoneticPr fontId="12"/>
  </si>
  <si>
    <t>https://kakaku.com/item/K0001421034/</t>
    <phoneticPr fontId="12"/>
  </si>
  <si>
    <t>https://kakaku.com/item/K0001421018/</t>
    <phoneticPr fontId="12"/>
  </si>
  <si>
    <t>https://kakaku.com/item/K0001421049/</t>
    <phoneticPr fontId="12"/>
  </si>
  <si>
    <t>https://kakaku.com/item/K0001421035/</t>
    <phoneticPr fontId="12"/>
  </si>
  <si>
    <t>https://kakaku.com/item/K0001421019/</t>
    <phoneticPr fontId="12"/>
  </si>
  <si>
    <t>https://kakaku.com/item/K0001421050/</t>
    <phoneticPr fontId="12"/>
  </si>
  <si>
    <t>https://kakaku.com/item/K0001421036/</t>
    <phoneticPr fontId="12"/>
  </si>
  <si>
    <t>https://kakaku.com/item/K0001421037/</t>
    <phoneticPr fontId="12"/>
  </si>
  <si>
    <t>https://kakaku.com/item/K0001421038/</t>
    <phoneticPr fontId="12"/>
  </si>
  <si>
    <t>https://kakaku.com/item/K0001421022/</t>
    <phoneticPr fontId="12"/>
  </si>
  <si>
    <t>https://kakaku.com/item/K0001421040/</t>
    <phoneticPr fontId="12"/>
  </si>
  <si>
    <t>https://kakaku.com/item/K0001421024/</t>
    <phoneticPr fontId="12"/>
  </si>
  <si>
    <t>https://kakaku.com/item/K0001163270/</t>
    <phoneticPr fontId="12"/>
  </si>
  <si>
    <t>https://kakaku.com/item/K0000947476/</t>
    <phoneticPr fontId="12"/>
  </si>
  <si>
    <t xml:space="preserve">エムオート横浜都筑店 </t>
  </si>
  <si>
    <t>42,000</t>
  </si>
  <si>
    <t>31,900</t>
  </si>
  <si>
    <t>29,700</t>
  </si>
  <si>
    <t>25,800</t>
  </si>
  <si>
    <t>35,400</t>
  </si>
  <si>
    <t>31,700</t>
  </si>
  <si>
    <t>https://kakaku.com/item/K0001163280/</t>
    <phoneticPr fontId="12"/>
  </si>
  <si>
    <t>38,880</t>
  </si>
  <si>
    <t>https://kakaku.com/item/K0001516000/</t>
    <phoneticPr fontId="12"/>
  </si>
  <si>
    <t>価格コム
表示価格</t>
    <rPh sb="0" eb="2">
      <t>カカク</t>
    </rPh>
    <rPh sb="5" eb="9">
      <t>ヒョウジカカク</t>
    </rPh>
    <phoneticPr fontId="12"/>
  </si>
  <si>
    <t>価格コム
Item Url</t>
    <rPh sb="0" eb="2">
      <t>カカク</t>
    </rPh>
    <phoneticPr fontId="12"/>
  </si>
  <si>
    <t>依頼日</t>
    <rPh sb="0" eb="3">
      <t>イライビ</t>
    </rPh>
    <phoneticPr fontId="12"/>
  </si>
  <si>
    <t>DIREZZA DZ102 195/50R16 84V</t>
    <phoneticPr fontId="12"/>
  </si>
  <si>
    <t>https://kakaku.com/item/K0000612158/</t>
    <phoneticPr fontId="12"/>
  </si>
  <si>
    <t>https://kakaku.com/item/K0000612182/</t>
    <phoneticPr fontId="12"/>
  </si>
  <si>
    <t>DIREZZA DZ102 205/45R17 84W</t>
    <phoneticPr fontId="12"/>
  </si>
  <si>
    <t>https://kakaku.com/item/K0000768290/</t>
    <phoneticPr fontId="12"/>
  </si>
  <si>
    <t>https://kakaku.com/item/K0001525605/</t>
    <phoneticPr fontId="12"/>
  </si>
  <si>
    <t>https://kakaku.com/item/K0001447596/</t>
    <phoneticPr fontId="12"/>
  </si>
  <si>
    <t>DIREZZA DZ102 215/50R17 91V</t>
    <phoneticPr fontId="12"/>
  </si>
  <si>
    <t>https://kakaku.com/item/K0000612177/</t>
    <phoneticPr fontId="12"/>
  </si>
  <si>
    <t>DIREZZA DZ102 225/50R18 95W</t>
    <phoneticPr fontId="12"/>
  </si>
  <si>
    <t>https://kakaku.com/item/K0000855903/</t>
    <phoneticPr fontId="12"/>
  </si>
  <si>
    <t>DIREZZA DZ102 235/50R18 97V</t>
    <phoneticPr fontId="12"/>
  </si>
  <si>
    <t>https://kakaku.com/item/K0001525606/</t>
    <phoneticPr fontId="12"/>
  </si>
  <si>
    <t>DIREZZA DZ102 245/40R18 97W XL</t>
    <phoneticPr fontId="12"/>
  </si>
  <si>
    <t>https://kakaku.com/item/K0000612164/</t>
    <phoneticPr fontId="12"/>
  </si>
  <si>
    <t>12,749</t>
  </si>
  <si>
    <t>https://kakaku.com/item/K0001447593/</t>
    <phoneticPr fontId="12"/>
  </si>
  <si>
    <t>https://kakaku.com/item/K0000612173/</t>
    <phoneticPr fontId="12"/>
  </si>
  <si>
    <t>11,350</t>
  </si>
  <si>
    <t>https://kakaku.com/item/K0001447595/</t>
    <phoneticPr fontId="12"/>
  </si>
  <si>
    <t xml:space="preserve">ドライブマーケット </t>
  </si>
  <si>
    <t>13,150</t>
  </si>
  <si>
    <t>xices2055516</t>
    <phoneticPr fontId="12"/>
  </si>
  <si>
    <t>185/65R15 92T XL</t>
    <phoneticPr fontId="12"/>
  </si>
  <si>
    <t>xices1856515</t>
    <phoneticPr fontId="12"/>
  </si>
  <si>
    <t>並</t>
    <phoneticPr fontId="12"/>
  </si>
  <si>
    <t>ページ作成</t>
    <rPh sb="3" eb="5">
      <t>サクセイ</t>
    </rPh>
    <phoneticPr fontId="12"/>
  </si>
  <si>
    <t>https://kakaku.com/item/K0001332119/</t>
    <phoneticPr fontId="12"/>
  </si>
  <si>
    <t>https://kakaku.com/item/K0001332124/</t>
    <phoneticPr fontId="12"/>
  </si>
  <si>
    <t>https://kakaku.com/item/K0001332131/</t>
    <phoneticPr fontId="12"/>
  </si>
  <si>
    <t>https://kakaku.com/item/K0001332104/</t>
    <phoneticPr fontId="12"/>
  </si>
  <si>
    <t>https://kakaku.com/item/K0001332145/</t>
    <phoneticPr fontId="12"/>
  </si>
  <si>
    <t>要申請</t>
    <phoneticPr fontId="12"/>
  </si>
  <si>
    <t>https://kakaku.com/item/K0001332121/</t>
    <phoneticPr fontId="12"/>
  </si>
  <si>
    <t>https://kakaku.com/item/K0001332110/</t>
    <phoneticPr fontId="12"/>
  </si>
  <si>
    <t>https://kakaku.com/item/K0001332114/</t>
    <phoneticPr fontId="12"/>
  </si>
  <si>
    <t>https://kakaku.com/item/K0001332111/</t>
    <phoneticPr fontId="12"/>
  </si>
  <si>
    <t>https://kakaku.com/item/K0001332115/</t>
    <phoneticPr fontId="12"/>
  </si>
  <si>
    <t>https://kakaku.com/item/K0001332143/</t>
    <phoneticPr fontId="12"/>
  </si>
  <si>
    <t>https://kakaku.com/item/K0001332106/</t>
    <phoneticPr fontId="12"/>
  </si>
  <si>
    <t>https://kakaku.com/item/K0001332137/</t>
    <phoneticPr fontId="12"/>
  </si>
  <si>
    <t>https://kakaku.com/item/K0001332112/</t>
    <phoneticPr fontId="12"/>
  </si>
  <si>
    <t>https://kakaku.com/item/K0001332095/</t>
    <phoneticPr fontId="12"/>
  </si>
  <si>
    <t>https://kakaku.com/item/K0001332101/</t>
    <phoneticPr fontId="12"/>
  </si>
  <si>
    <t>https://kakaku.com/item/K0001332084/</t>
    <phoneticPr fontId="12"/>
  </si>
  <si>
    <t>https://kakaku.com/item/K0001332102/</t>
    <phoneticPr fontId="12"/>
  </si>
  <si>
    <t>https://kakaku.com/item/K0001332138/</t>
    <phoneticPr fontId="12"/>
  </si>
  <si>
    <t>17,299</t>
  </si>
  <si>
    <t>&lt;br id="tinymce" class="mce-content-body " contenteditable="true" spellcheck="false" data-id="gd_det_exp_new"&gt;
&lt;table align="center"&gt;
&lt;tbody&gt;
&lt;tr&gt;
&lt;td style="text-align: left;" width="350px"&gt;&lt;span style="font-size: 14pt;"&gt;サマータイヤ&lt;/span&gt;&lt;br&gt;&lt;br&gt;&lt;span style="font-size: 14pt;"&gt;&lt;strong&gt;スタイリッシュにスポーティにドライビングを楽しみたい方へ。&lt;/strong&gt;&lt;/span&gt;&lt;/td&gt;
&lt;td style="text-align: center;"&gt;エクストリームコンタクトDWS06プラス&lt;br&gt;&lt;span style="font-size: 14pt;"&gt;ExtremeContact DWS06 PLUS&lt;/span&gt;&lt;br&gt;サイズ：&lt;strong&gt;215/50ZR17 95W XL&lt;/strong&gt;&lt;br&gt;&lt;br&gt;※商品画像内のホイールは付属しておりません。&lt;/td&gt;
&lt;/tr&gt;
&lt;/tbody&gt;
&lt;/table&gt;
&lt;div&gt;&lt;img src="https://gdetail.image-qoo10.jp/344/613881147/2022/1/d3463e06-0ea3-4be8-92b3-9fb50b572ee0.jpg" style="display: block; margin-left: auto; margin-right: auto;"&gt;&lt;/div&gt;</t>
  </si>
  <si>
    <t>dws062155017</t>
    <phoneticPr fontId="12"/>
  </si>
  <si>
    <t>ExtremeContact DWS06 PLUS 255/50R19 107W XL</t>
    <phoneticPr fontId="12"/>
  </si>
  <si>
    <t>19,200</t>
  </si>
  <si>
    <t>17,034</t>
  </si>
  <si>
    <t>16,100</t>
  </si>
  <si>
    <t>https://kakaku.com/item/K0000732236/</t>
    <phoneticPr fontId="12"/>
  </si>
  <si>
    <t>https://kakaku.com/item/K0000732231/</t>
    <phoneticPr fontId="12"/>
  </si>
  <si>
    <t>https://kakaku.com/item/K0000732237/</t>
    <phoneticPr fontId="12"/>
  </si>
  <si>
    <t>https://kakaku.com/item/K0000965151/</t>
    <phoneticPr fontId="12"/>
  </si>
  <si>
    <t>https://kakaku.com/item/K0000732225/</t>
    <phoneticPr fontId="12"/>
  </si>
  <si>
    <t>https://kakaku.com/item/K0000732226/</t>
    <phoneticPr fontId="12"/>
  </si>
  <si>
    <t>https://kakaku.com/item/K0000732203/</t>
    <phoneticPr fontId="12"/>
  </si>
  <si>
    <t>https://kakaku.com/item/K0000732223/</t>
    <phoneticPr fontId="12"/>
  </si>
  <si>
    <t>https://kakaku.com/item/K0000732228/</t>
    <phoneticPr fontId="12"/>
  </si>
  <si>
    <t>https://kakaku.com/item/K0000732229/</t>
    <phoneticPr fontId="12"/>
  </si>
  <si>
    <t>https://kakaku.com/item/K0000732230/</t>
    <phoneticPr fontId="12"/>
  </si>
  <si>
    <t>https://kakaku.com/item/K0000732216/</t>
    <phoneticPr fontId="12"/>
  </si>
  <si>
    <t>https://kakaku.com/item/K0000959849/</t>
    <phoneticPr fontId="12"/>
  </si>
  <si>
    <t>https://kakaku.com/item/K0000732219/</t>
    <phoneticPr fontId="12"/>
  </si>
  <si>
    <t>https://kakaku.com/item/K0000732220/</t>
    <phoneticPr fontId="12"/>
  </si>
  <si>
    <t>https://kakaku.com/item/K0000732221/</t>
    <phoneticPr fontId="12"/>
  </si>
  <si>
    <t>https://kakaku.com/item/K0000732207/</t>
    <phoneticPr fontId="12"/>
  </si>
  <si>
    <t>https://kakaku.com/item/K0000732209/</t>
    <phoneticPr fontId="12"/>
  </si>
  <si>
    <t>https://kakaku.com/item/K0000732211/</t>
    <phoneticPr fontId="12"/>
  </si>
  <si>
    <t>https://kakaku.com/item/K0000732212/</t>
    <phoneticPr fontId="12"/>
  </si>
  <si>
    <t>https://kakaku.com/item/K0000732199/</t>
    <phoneticPr fontId="12"/>
  </si>
  <si>
    <t>https://kakaku.com/item/K0000732202/</t>
    <phoneticPr fontId="12"/>
  </si>
  <si>
    <t>https://kakaku.com/item/K0001335849/</t>
    <phoneticPr fontId="12"/>
  </si>
  <si>
    <t>https://kakaku.com/item/K0000333312/</t>
    <phoneticPr fontId="12"/>
  </si>
  <si>
    <t>https://kakaku.com/item/K0000339703/</t>
    <phoneticPr fontId="12"/>
  </si>
  <si>
    <t>https://kakaku.com/item/K0000333314/</t>
    <phoneticPr fontId="12"/>
  </si>
  <si>
    <t>https://kakaku.com/item/K0000333319/</t>
    <phoneticPr fontId="12"/>
  </si>
  <si>
    <t>https://kakaku.com/item/K0000333315/</t>
    <phoneticPr fontId="12"/>
  </si>
  <si>
    <t>https://kakaku.com/item/K0000333330/</t>
    <phoneticPr fontId="12"/>
  </si>
  <si>
    <t>https://kakaku.com/item/K0000333320/</t>
    <phoneticPr fontId="12"/>
  </si>
  <si>
    <t>https://kakaku.com/item/K0000333322/</t>
    <phoneticPr fontId="12"/>
  </si>
  <si>
    <t>https://kakaku.com/item/K0000333316/</t>
    <phoneticPr fontId="12"/>
  </si>
  <si>
    <t>https://kakaku.com/item/K0000333331/</t>
    <phoneticPr fontId="12"/>
  </si>
  <si>
    <t>https://kakaku.com/item/K0000333323/</t>
    <phoneticPr fontId="12"/>
  </si>
  <si>
    <t>https://kakaku.com/item/K0000333334/</t>
    <phoneticPr fontId="12"/>
  </si>
  <si>
    <t>https://kakaku.com/item/K0000333343/</t>
    <phoneticPr fontId="12"/>
  </si>
  <si>
    <t>https://kakaku.com/item/K0000333311/</t>
    <phoneticPr fontId="12"/>
  </si>
  <si>
    <t>https://kakaku.com/item/K0000333341/</t>
    <phoneticPr fontId="12"/>
  </si>
  <si>
    <t>https://kakaku.com/item/K0000333327/</t>
    <phoneticPr fontId="12"/>
  </si>
  <si>
    <t>https://kakaku.com/item/70400414705/</t>
    <phoneticPr fontId="12"/>
  </si>
  <si>
    <t>https://kakaku.com/item/K0000519921/</t>
    <phoneticPr fontId="12"/>
  </si>
  <si>
    <t>https://kakaku.com/item/K0000524200/</t>
    <phoneticPr fontId="12"/>
  </si>
  <si>
    <t>https://kakaku.com/item/K0000524201/</t>
    <phoneticPr fontId="12"/>
  </si>
  <si>
    <t>https://kakaku.com/item/70400413159/</t>
    <phoneticPr fontId="12"/>
  </si>
  <si>
    <t>https://kakaku.com/item/K0001330602/</t>
    <phoneticPr fontId="12"/>
  </si>
  <si>
    <t>https://kakaku.com/item/K0001330604/</t>
    <phoneticPr fontId="12"/>
  </si>
  <si>
    <t>https://kakaku.com/item/K0001330607/</t>
    <phoneticPr fontId="12"/>
  </si>
  <si>
    <t>https://kakaku.com/item/K0001330608/</t>
    <phoneticPr fontId="12"/>
  </si>
  <si>
    <t>https://kakaku.com/item/K0001330594/</t>
    <phoneticPr fontId="12"/>
  </si>
  <si>
    <t>https://kakaku.com/item/K0001330597/</t>
    <phoneticPr fontId="12"/>
  </si>
  <si>
    <t>https://kakaku.com/item/K0001330595/</t>
    <phoneticPr fontId="12"/>
  </si>
  <si>
    <t>https://kakaku.com/item/K0001330598/</t>
    <phoneticPr fontId="12"/>
  </si>
  <si>
    <t>https://kakaku.com/item/K0001330587/</t>
    <phoneticPr fontId="12"/>
  </si>
  <si>
    <t>https://kakaku.com/item/K0001330590/</t>
    <phoneticPr fontId="12"/>
  </si>
  <si>
    <t>https://kakaku.com/item/K0001330592/</t>
    <phoneticPr fontId="12"/>
  </si>
  <si>
    <t>https://kakaku.com/item/K0001330593/</t>
    <phoneticPr fontId="12"/>
  </si>
  <si>
    <t>https://kakaku.com/item/K0001330582/</t>
    <phoneticPr fontId="12"/>
  </si>
  <si>
    <t>https://kakaku.com/item/K0001330583/</t>
    <phoneticPr fontId="12"/>
  </si>
  <si>
    <t>https://kakaku.com/item/K0001330584/</t>
    <phoneticPr fontId="12"/>
  </si>
  <si>
    <t>https://kakaku.com/item/K0001330574/</t>
    <phoneticPr fontId="12"/>
  </si>
  <si>
    <t>https://kakaku.com/item/K0000897140/</t>
    <phoneticPr fontId="12"/>
  </si>
  <si>
    <t>https://kakaku.com/item/K0000897141/</t>
    <phoneticPr fontId="12"/>
  </si>
  <si>
    <t>https://kakaku.com/item/K0000897142/</t>
    <phoneticPr fontId="12"/>
  </si>
  <si>
    <t>https://kakaku.com/item/K0000897143/</t>
    <phoneticPr fontId="12"/>
  </si>
  <si>
    <t>https://kakaku.com/item/K0000897144/</t>
    <phoneticPr fontId="12"/>
  </si>
  <si>
    <t>https://kakaku.com/item/K0000897131/</t>
    <phoneticPr fontId="12"/>
  </si>
  <si>
    <t>https://kakaku.com/item/K0000897132</t>
    <phoneticPr fontId="12"/>
  </si>
  <si>
    <t>https://kakaku.com/item/K0000897134/</t>
    <phoneticPr fontId="12"/>
  </si>
  <si>
    <t>https://kakaku.com/item/K0000897137/</t>
    <phoneticPr fontId="12"/>
  </si>
  <si>
    <t>https://kakaku.com/item/K0000897138/</t>
    <phoneticPr fontId="12"/>
  </si>
  <si>
    <t>https://kakaku.com/item/K0000897135/</t>
    <phoneticPr fontId="12"/>
  </si>
  <si>
    <t>https://kakaku.com/item/K0000897136/</t>
    <phoneticPr fontId="12"/>
  </si>
  <si>
    <t>https://kakaku.com/item/K0000897120/</t>
    <phoneticPr fontId="12"/>
  </si>
  <si>
    <t>https://kakaku.com/item/K0000897121/</t>
    <phoneticPr fontId="12"/>
  </si>
  <si>
    <t>https://kakaku.com/item/K0000897122/</t>
    <phoneticPr fontId="12"/>
  </si>
  <si>
    <t>https://kakaku.com/item/K0000897123</t>
    <phoneticPr fontId="12"/>
  </si>
  <si>
    <t>https://kakaku.com/item/K0000897124/</t>
    <phoneticPr fontId="12"/>
  </si>
  <si>
    <t>https://kakaku.com/item/K0000897125/</t>
    <phoneticPr fontId="12"/>
  </si>
  <si>
    <t>https://kakaku.com/item/K0001421420/</t>
    <phoneticPr fontId="12"/>
  </si>
  <si>
    <t>https://kakaku.com/item/K0000897129/</t>
    <phoneticPr fontId="12"/>
  </si>
  <si>
    <t>https://kakaku.com/item/K0000897130/</t>
    <phoneticPr fontId="12"/>
  </si>
  <si>
    <t>https://kakaku.com/item/K0000897111/</t>
    <phoneticPr fontId="12"/>
  </si>
  <si>
    <t>https://kakaku.com/item/K0001421417/</t>
    <phoneticPr fontId="12"/>
  </si>
  <si>
    <t>https://kakaku.com/item/K0000897112/</t>
    <phoneticPr fontId="12"/>
  </si>
  <si>
    <t>https://kakaku.com/item/K0000897113/</t>
    <phoneticPr fontId="12"/>
  </si>
  <si>
    <t>https://kakaku.com/item/K0001421418/</t>
    <phoneticPr fontId="12"/>
  </si>
  <si>
    <t>https://kakaku.com/item/K0000897115/</t>
    <phoneticPr fontId="12"/>
  </si>
  <si>
    <t>https://kakaku.com/item/K0000897114/</t>
    <phoneticPr fontId="12"/>
  </si>
  <si>
    <t>https://kakaku.com/item/K0000897116/</t>
    <phoneticPr fontId="12"/>
  </si>
  <si>
    <t>https://kakaku.com/item/K0000897117/</t>
    <phoneticPr fontId="12"/>
  </si>
  <si>
    <t>https://kakaku.com/item/K0001421419/</t>
    <phoneticPr fontId="12"/>
  </si>
  <si>
    <t>https://kakaku.com/item/K0000897119/</t>
    <phoneticPr fontId="12"/>
  </si>
  <si>
    <t>https://kakaku.com/item/K0000897106/</t>
    <phoneticPr fontId="12"/>
  </si>
  <si>
    <t>https://kakaku.com/item/K0001421414/</t>
    <phoneticPr fontId="12"/>
  </si>
  <si>
    <t>https://kakaku.com/item/K0001421415/</t>
    <phoneticPr fontId="12"/>
  </si>
  <si>
    <t>https://kakaku.com/item/K0000897108/</t>
    <phoneticPr fontId="12"/>
  </si>
  <si>
    <t>https://kakaku.com/item/K0001421416/</t>
    <phoneticPr fontId="12"/>
  </si>
  <si>
    <t>https://kakaku.com/item/K0000897110/</t>
    <phoneticPr fontId="12"/>
  </si>
  <si>
    <t>https://kakaku.com/item/K0000897102/</t>
    <phoneticPr fontId="12"/>
  </si>
  <si>
    <t>https://kakaku.com/item/K0000897103/</t>
    <phoneticPr fontId="12"/>
  </si>
  <si>
    <t>https://kakaku.com/item/K0001421412/</t>
    <phoneticPr fontId="12"/>
  </si>
  <si>
    <t>https://kakaku.com/item/K0000897104/</t>
    <phoneticPr fontId="12"/>
  </si>
  <si>
    <t>https://kakaku.com/item/K0001421413/</t>
    <phoneticPr fontId="12"/>
  </si>
  <si>
    <t>3,648</t>
  </si>
  <si>
    <t>13,290</t>
  </si>
  <si>
    <t>10,875</t>
  </si>
  <si>
    <t>16,046</t>
  </si>
  <si>
    <t xml:space="preserve">競合Qoo10 EVENT </t>
    <rPh sb="0" eb="2">
      <t>キョウゴウ</t>
    </rPh>
    <phoneticPr fontId="12"/>
  </si>
  <si>
    <t>8,530</t>
  </si>
  <si>
    <t>7,640</t>
  </si>
  <si>
    <t>6,420</t>
  </si>
  <si>
    <t>7,300</t>
  </si>
  <si>
    <t>10,370</t>
  </si>
  <si>
    <t>11,050</t>
  </si>
  <si>
    <t>8,870</t>
  </si>
  <si>
    <t>10,440</t>
  </si>
  <si>
    <t>12,080</t>
  </si>
  <si>
    <t>14,740</t>
  </si>
  <si>
    <t>13,370</t>
  </si>
  <si>
    <t>14,940</t>
  </si>
  <si>
    <t>14,330</t>
  </si>
  <si>
    <t>18,350</t>
  </si>
  <si>
    <t>19,130</t>
  </si>
  <si>
    <t>17,120</t>
  </si>
  <si>
    <t>16,580</t>
  </si>
  <si>
    <t>17,260</t>
  </si>
  <si>
    <t>17,810</t>
  </si>
  <si>
    <t>16,054</t>
  </si>
  <si>
    <t>16,240</t>
  </si>
  <si>
    <t>16,650</t>
  </si>
  <si>
    <t>22,650</t>
  </si>
  <si>
    <t>23,670</t>
  </si>
  <si>
    <t>23,060</t>
  </si>
  <si>
    <t>20,190</t>
  </si>
  <si>
    <t>23,190</t>
  </si>
  <si>
    <t>19,710</t>
  </si>
  <si>
    <t>29,470</t>
  </si>
  <si>
    <t>25,030</t>
  </si>
  <si>
    <t>25,240</t>
  </si>
  <si>
    <t>24,006</t>
  </si>
  <si>
    <t>MI 235/55R18 104VXL PRIMACY 4+</t>
  </si>
  <si>
    <t>368667</t>
  </si>
  <si>
    <t>X-ICE SNOW SUV（特）</t>
  </si>
  <si>
    <t>=IF(COUNTIF(AN3, "*並行*"),"並","正")</t>
    <phoneticPr fontId="12"/>
  </si>
  <si>
    <t>https://kakaku.com/item/K0000612177/</t>
  </si>
  <si>
    <t>https://kakaku.com/item/K0001447595/</t>
  </si>
  <si>
    <t>https://kakaku.com/item/K0001525606/</t>
  </si>
  <si>
    <t>235/60R18 107T XL</t>
  </si>
  <si>
    <t>10,300</t>
  </si>
  <si>
    <t>https://kakaku.com/item/K0000897133/</t>
    <phoneticPr fontId="12"/>
  </si>
  <si>
    <t>https://kakaku.com/item/K0000897139/</t>
    <phoneticPr fontId="12"/>
  </si>
  <si>
    <t>https://kakaku.com/item/K0000897127/</t>
    <phoneticPr fontId="12"/>
  </si>
  <si>
    <t>https://kakaku.com/item/K0000897128/</t>
    <phoneticPr fontId="12"/>
  </si>
  <si>
    <t>8,220</t>
  </si>
  <si>
    <t>4,880</t>
  </si>
  <si>
    <t>1856015VRX322</t>
  </si>
  <si>
    <t>DL 215/50R17 91V DirezzaDZ102EU</t>
  </si>
  <si>
    <t>DL 235/50R18 97V DirezzaDZ102EU</t>
  </si>
  <si>
    <t>23,100</t>
  </si>
  <si>
    <t>MI 225/55R19 99V CROSSCLIMATE2 SUV</t>
  </si>
  <si>
    <t>MI 235/60R18 103V PRIMACY SUV+</t>
  </si>
  <si>
    <t>Primacy 4+ 225/45R18 95Y XL</t>
    <phoneticPr fontId="12"/>
  </si>
  <si>
    <t>29,780</t>
  </si>
  <si>
    <t>DL 215/55R17 94V LE MANS V+</t>
  </si>
  <si>
    <t>24,800</t>
  </si>
  <si>
    <t>https://kakaku.com/item/K0000897128/</t>
  </si>
  <si>
    <t>||AMERICA||AMERICA</t>
  </si>
  <si>
    <t>9,080</t>
  </si>
  <si>
    <t>10,575</t>
  </si>
  <si>
    <t>13,398</t>
  </si>
  <si>
    <t>25,620</t>
  </si>
  <si>
    <t>19,020</t>
  </si>
  <si>
    <t>https://kakaku.com/item/K0001277781/</t>
    <phoneticPr fontId="12"/>
  </si>
  <si>
    <t>13,400</t>
  </si>
  <si>
    <t>X-ICE SNOW 185/65R15 92T XL</t>
    <phoneticPr fontId="12"/>
  </si>
  <si>
    <t>送料</t>
    <rPh sb="0" eb="2">
      <t>ソウリョウ</t>
    </rPh>
    <phoneticPr fontId="12"/>
  </si>
  <si>
    <t>xices2155017</t>
  </si>
  <si>
    <t>ExtremeContact DWS06 PLUS（四半値引）</t>
    <phoneticPr fontId="12"/>
  </si>
  <si>
    <t>eg011556514</t>
    <phoneticPr fontId="12"/>
  </si>
  <si>
    <t>https://kakaku.com/item/K0001277767/</t>
    <phoneticPr fontId="12"/>
  </si>
  <si>
    <t>https://kakaku.com/item/K0001387119/</t>
    <phoneticPr fontId="12"/>
  </si>
  <si>
    <t>https://kakaku.com/item/K0001387098/</t>
    <phoneticPr fontId="12"/>
  </si>
  <si>
    <t>https://kakaku.com/item/K0001387077/</t>
    <phoneticPr fontId="12"/>
  </si>
  <si>
    <t>https://kakaku.com/item/K0001387078/</t>
    <phoneticPr fontId="12"/>
  </si>
  <si>
    <t>https://kakaku.com/item/K0001387067/</t>
    <phoneticPr fontId="12"/>
  </si>
  <si>
    <t>https://kakaku.com/item/K0001461546/</t>
    <phoneticPr fontId="12"/>
  </si>
  <si>
    <t>https://kakaku.com/item/K0001461538/</t>
    <phoneticPr fontId="12"/>
  </si>
  <si>
    <t>https://kakaku.com/item/K0001461540/</t>
    <phoneticPr fontId="12"/>
  </si>
  <si>
    <t>https://kakaku.com/item/K0001461551/</t>
    <phoneticPr fontId="12"/>
  </si>
  <si>
    <t>https://kakaku.com/item/K0001283628/</t>
    <phoneticPr fontId="12"/>
  </si>
  <si>
    <t>https://kakaku.com/item/K0001484649/</t>
    <phoneticPr fontId="12"/>
  </si>
  <si>
    <t>https://kakaku.com/item/K0001226161/</t>
    <phoneticPr fontId="12"/>
  </si>
  <si>
    <t>https://kakaku.com/item/K0001226167/</t>
    <phoneticPr fontId="12"/>
  </si>
  <si>
    <t>https://kakaku.com/item/K0001184359/</t>
    <phoneticPr fontId="12"/>
  </si>
  <si>
    <t>https://kakaku.com/item/K0001529336/</t>
    <phoneticPr fontId="12"/>
  </si>
  <si>
    <t>https://kakaku.com/item/K0001582601/</t>
    <phoneticPr fontId="12"/>
  </si>
  <si>
    <t>https://kakaku.com/item/K0001332094/</t>
    <phoneticPr fontId="12"/>
  </si>
  <si>
    <t>https://kakaku.com/item/K0001332097/</t>
    <phoneticPr fontId="12"/>
  </si>
  <si>
    <t>exe2156516</t>
    <phoneticPr fontId="12"/>
  </si>
  <si>
    <t>https://kakaku.com/item/K0001226169/</t>
    <phoneticPr fontId="12"/>
  </si>
  <si>
    <t>4,800</t>
  </si>
  <si>
    <t>https://kakaku.com/item/K0001226163/</t>
    <phoneticPr fontId="12"/>
  </si>
  <si>
    <t>7,455</t>
  </si>
  <si>
    <t>7,463</t>
  </si>
  <si>
    <t>14,680</t>
  </si>
  <si>
    <t>https://kakaku.com/item/K0001421798/</t>
    <phoneticPr fontId="12"/>
  </si>
  <si>
    <t>https://kakaku.com/item/K0001421810/</t>
    <phoneticPr fontId="12"/>
  </si>
  <si>
    <t>https://kakaku.com/item/K0001421812/</t>
    <phoneticPr fontId="12"/>
  </si>
  <si>
    <t>26,300</t>
  </si>
  <si>
    <t>https://kakaku.com/item/K0001424176/</t>
    <phoneticPr fontId="12"/>
  </si>
  <si>
    <t>https://kakaku.com/item/K0001370751/</t>
    <phoneticPr fontId="12"/>
  </si>
  <si>
    <t>https://kakaku.com/item/K0001370753/</t>
    <phoneticPr fontId="12"/>
  </si>
  <si>
    <t>https://kakaku.com/item/K0001370734/</t>
    <phoneticPr fontId="12"/>
  </si>
  <si>
    <t>22,345</t>
  </si>
  <si>
    <t>https://kakaku.com/item/K0001370732/</t>
    <phoneticPr fontId="12"/>
  </si>
  <si>
    <t>15,015</t>
  </si>
  <si>
    <t>15,645</t>
  </si>
  <si>
    <t>https://kakaku.com/item/K0000465724/</t>
    <phoneticPr fontId="12"/>
  </si>
  <si>
    <t>https://kakaku.com/item/K0001326355/</t>
    <phoneticPr fontId="12"/>
  </si>
  <si>
    <t>https://kakaku.com/item/K0001512383/</t>
    <phoneticPr fontId="12"/>
  </si>
  <si>
    <t>https://kakaku.com/item/K0000333311/</t>
  </si>
  <si>
    <t>Primacy 4+ 255/45R18 99Y</t>
    <phoneticPr fontId="12"/>
  </si>
  <si>
    <t>https://kakaku.com/item/K0001423307/</t>
    <phoneticPr fontId="12"/>
  </si>
  <si>
    <t>29,774</t>
  </si>
  <si>
    <t>https://kakaku.com/item/K0000945904/</t>
    <phoneticPr fontId="12"/>
  </si>
  <si>
    <t>34,100</t>
  </si>
  <si>
    <t>https://kakaku.com/item/K0000945924/</t>
    <phoneticPr fontId="12"/>
  </si>
  <si>
    <t>https://kakaku.com/item/K0001421028/</t>
    <phoneticPr fontId="12"/>
  </si>
  <si>
    <t>CO 225/45R18 95YXL AllSeasonContact特</t>
  </si>
  <si>
    <t>24,145</t>
  </si>
  <si>
    <t>https://kakaku.com/item/K0001421048/</t>
    <phoneticPr fontId="12"/>
  </si>
  <si>
    <t>33,499</t>
  </si>
  <si>
    <t>25,600</t>
  </si>
  <si>
    <t>21,615</t>
  </si>
  <si>
    <t>https://kakaku.com/item/K0001225159/</t>
    <phoneticPr fontId="12"/>
  </si>
  <si>
    <t>https://kakaku.com/item/K0001225149/</t>
    <phoneticPr fontId="12"/>
  </si>
  <si>
    <t>https://kakaku.com/item/K0001225156/</t>
    <phoneticPr fontId="12"/>
  </si>
  <si>
    <t>https://kakaku.com/item/K0001225144/</t>
    <phoneticPr fontId="12"/>
  </si>
  <si>
    <t>https://kakaku.com/item/K0001225152/</t>
    <phoneticPr fontId="12"/>
  </si>
  <si>
    <t>https://kakaku.com/item/K0001225147/</t>
    <phoneticPr fontId="12"/>
  </si>
  <si>
    <t>https://kakaku.com/item/K0001225139/</t>
    <phoneticPr fontId="12"/>
  </si>
  <si>
    <t>https://kakaku.com/item/K0001286292/</t>
    <phoneticPr fontId="12"/>
  </si>
  <si>
    <t>https://kakaku.com/item/K0001375291/</t>
    <phoneticPr fontId="12"/>
  </si>
  <si>
    <t>https://kakaku.com/item/K0000836047/</t>
    <phoneticPr fontId="12"/>
  </si>
  <si>
    <t>https://kakaku.com/item/K0000731668/</t>
    <phoneticPr fontId="12"/>
  </si>
  <si>
    <t>https://kakaku.com/item/K0000836726/</t>
    <phoneticPr fontId="12"/>
  </si>
  <si>
    <t>https://kakaku.com/item/K0001122190/</t>
    <phoneticPr fontId="12"/>
  </si>
  <si>
    <t>https://kakaku.com/item/K0001122169/</t>
    <phoneticPr fontId="12"/>
  </si>
  <si>
    <t>https://kakaku.com/item/K0000373962/</t>
    <phoneticPr fontId="12"/>
  </si>
  <si>
    <t>https://kakaku.com/item/K0001421013/</t>
    <phoneticPr fontId="12"/>
  </si>
  <si>
    <t>32,000</t>
  </si>
  <si>
    <t>Qoo10
送料ｺｰﾄﾞ</t>
    <rPh sb="6" eb="8">
      <t>ソウリョウ</t>
    </rPh>
    <phoneticPr fontId="12"/>
  </si>
  <si>
    <t>29,400</t>
  </si>
  <si>
    <t>25,000</t>
  </si>
  <si>
    <t>https://kakaku.com/item/K0000732224/</t>
    <phoneticPr fontId="12"/>
  </si>
  <si>
    <t>5,460</t>
  </si>
  <si>
    <t>22,800</t>
  </si>
  <si>
    <t>https://kakaku.com/item/K0001145431/</t>
    <phoneticPr fontId="12"/>
  </si>
  <si>
    <t>https://kakaku.com/item/K0001145433/</t>
    <phoneticPr fontId="12"/>
  </si>
  <si>
    <t>https://kakaku.com/item/K0001020979/</t>
    <phoneticPr fontId="12"/>
  </si>
  <si>
    <t>https://kakaku.com/item/K0001145435/</t>
    <phoneticPr fontId="12"/>
  </si>
  <si>
    <t>https://kakaku.com/item/K0001145910/</t>
    <phoneticPr fontId="12"/>
  </si>
  <si>
    <t>T005 195/65R15 91V</t>
    <phoneticPr fontId="12"/>
  </si>
  <si>
    <t>Pilot Sport 5 215/40R17 87Y XL</t>
    <phoneticPr fontId="12"/>
  </si>
  <si>
    <t>BS 205/45R17 88YXL POTENZA SPORT EU</t>
  </si>
  <si>
    <t>BS 235/35R19 91YXL POTENZA SPORT EU</t>
  </si>
  <si>
    <t>BS 205/55R16 91V TURANZA T005 EU</t>
  </si>
  <si>
    <t>BS 245/50R19 105WXL(*) RFT ALENZA001EU</t>
  </si>
  <si>
    <t>MI 205/55R16 91W CROSS CLIMATE2 EU</t>
  </si>
  <si>
    <t>MI 225/40R18 92YXL CROSSCLIMATE2 EU</t>
  </si>
  <si>
    <t>MI 225/45R17 94YXL PILOT SPORT5 EU</t>
  </si>
  <si>
    <t>MI 225/40R18 92YXL PILOT SPORT5 EU</t>
  </si>
  <si>
    <t>MI 195/65R15 95H XL ENERGY SAVER 4</t>
  </si>
  <si>
    <t>RO 165/60R15 77T EUROVIS HP02特</t>
  </si>
  <si>
    <t>BS 245/40R18 97YXL BS TL POTENZA SP EU</t>
  </si>
  <si>
    <t>outer_carton_damage</t>
  </si>
  <si>
    <t>YH 225/60R17 99V BluEarth-XT AE61 EU</t>
  </si>
  <si>
    <t>MI 255/35R19 96YXL PILOT SPORT 5EU</t>
  </si>
  <si>
    <t>MI 245/40R19 98YXL PILOT SPORT 5EU</t>
  </si>
  <si>
    <t>MI 255/35R18 94YXL PILOT SPORT5 EU</t>
  </si>
  <si>
    <t>MI 265/35R18 97YXL PILOT SPORT 5EU</t>
  </si>
  <si>
    <t>PI 235/50R19 99V(VOL) PZERO PZ4 EU</t>
  </si>
  <si>
    <t>EAGLE LS EXE 195/45R16 84W XL</t>
    <phoneticPr fontId="12"/>
  </si>
  <si>
    <t>https://kakaku.com/item/K0000339702/</t>
    <phoneticPr fontId="12"/>
  </si>
  <si>
    <t>高速安定性</t>
    <rPh sb="0" eb="5">
      <t>コウソクアンテイセイ</t>
    </rPh>
    <phoneticPr fontId="12"/>
  </si>
  <si>
    <t>媒体名</t>
    <rPh sb="0" eb="3">
      <t>バイタイメイ</t>
    </rPh>
    <phoneticPr fontId="12"/>
  </si>
  <si>
    <t>5,680</t>
  </si>
  <si>
    <t>CO 225/60R17 XL 103V AllSeasonContact特</t>
  </si>
  <si>
    <t>YH 215/50R17 95WXL BluEarth-GT AE51 EU</t>
  </si>
  <si>
    <t>YH 225/45R18 95WXL BluEarth-GT AE51 EU</t>
  </si>
  <si>
    <t>YH 225/40R19 93WXL ADVAN Fleva V701 EU</t>
  </si>
  <si>
    <t>R7505</t>
  </si>
  <si>
    <t>R7504</t>
  </si>
  <si>
    <t>R4851</t>
  </si>
  <si>
    <t>R7517</t>
  </si>
  <si>
    <t>R4855</t>
  </si>
  <si>
    <t>R4861</t>
  </si>
  <si>
    <t>R4863</t>
  </si>
  <si>
    <t>R4852</t>
  </si>
  <si>
    <t>R6195</t>
  </si>
  <si>
    <t>R7519</t>
  </si>
  <si>
    <t>R4858</t>
  </si>
  <si>
    <t>R4866</t>
  </si>
  <si>
    <t>R4859</t>
  </si>
  <si>
    <t>R7514</t>
  </si>
  <si>
    <t>BluEarth-XT AE61 235/65R17 108V</t>
  </si>
  <si>
    <t>BluEarth-XT AE61A 225/55R18 98V</t>
  </si>
  <si>
    <t>ae512154517-del2</t>
  </si>
  <si>
    <t>ae512155017-del2</t>
  </si>
  <si>
    <t>ae512254518-del2</t>
  </si>
  <si>
    <t>ae612255518-del2</t>
  </si>
  <si>
    <t>ae612355518-del</t>
  </si>
  <si>
    <t>ae612356018-del3</t>
  </si>
  <si>
    <t>ae612356018-del2</t>
  </si>
  <si>
    <t>ae612255519-del</t>
  </si>
  <si>
    <t>ae612355519-del</t>
  </si>
  <si>
    <t>ae612355519-del2</t>
  </si>
  <si>
    <t>https://kakaku.com/item/K0000871753/</t>
    <phoneticPr fontId="12"/>
  </si>
  <si>
    <t>https://kakaku.com/item/K0000954854/</t>
    <phoneticPr fontId="12"/>
  </si>
  <si>
    <t>https://kakaku.com/item/K0001356182/</t>
    <phoneticPr fontId="12"/>
  </si>
  <si>
    <t>https://kakaku.com/item/K0001118852/</t>
    <phoneticPr fontId="12"/>
  </si>
  <si>
    <t>BluEarth-GT AE51 215/50R17 95W XL</t>
    <phoneticPr fontId="12"/>
  </si>
  <si>
    <t>BluEarth-GT AE51 225/45R18 95W XL</t>
    <phoneticPr fontId="12"/>
  </si>
  <si>
    <t>https://kakaku.com/item/K0001118844/</t>
    <phoneticPr fontId="12"/>
  </si>
  <si>
    <t>https://kakaku.com/item/K0001118845/</t>
    <phoneticPr fontId="12"/>
  </si>
  <si>
    <t>BluEarth-XT AE61 225/60R17 99V</t>
    <phoneticPr fontId="12"/>
  </si>
  <si>
    <t>https://kakaku.com/item/K0001455258/</t>
    <phoneticPr fontId="12"/>
  </si>
  <si>
    <t>https://kakaku.com/item/K0001226005/</t>
    <phoneticPr fontId="12"/>
  </si>
  <si>
    <t>https://kakaku.com/item/K0001226007/</t>
    <phoneticPr fontId="12"/>
  </si>
  <si>
    <t>BluEarth-XT AE61 235/55R19 101V</t>
    <phoneticPr fontId="12"/>
  </si>
  <si>
    <t>https://kakaku.com/item/K0001226000/</t>
    <phoneticPr fontId="12"/>
  </si>
  <si>
    <t>ADVAN FLEVA  V701 225/40R19 93W XL</t>
    <phoneticPr fontId="12"/>
  </si>
  <si>
    <t>ADVAN FLEVA  V701 235/40R18 95W XL</t>
    <phoneticPr fontId="12"/>
  </si>
  <si>
    <t>ADVAN FLEVA  V701（並行）J</t>
    <phoneticPr fontId="12"/>
  </si>
  <si>
    <t>ADVAN FLEVA  V701（並行）PHI</t>
    <phoneticPr fontId="12"/>
  </si>
  <si>
    <t>ADVAN dB V552 195/60R16 89V</t>
    <phoneticPr fontId="12"/>
  </si>
  <si>
    <t>ADVAN dB V552 245/40R19 98Y</t>
    <phoneticPr fontId="12"/>
  </si>
  <si>
    <t>https://kakaku.com/item/K0001363633/</t>
    <phoneticPr fontId="12"/>
  </si>
  <si>
    <t>https://kakaku.com/item/K0001413843/</t>
    <phoneticPr fontId="12"/>
  </si>
  <si>
    <t>ADVAN Sport V105（並行）J</t>
    <phoneticPr fontId="12"/>
  </si>
  <si>
    <t>ADVAN Sport V107（並行）J</t>
    <phoneticPr fontId="12"/>
  </si>
  <si>
    <t>ADVAN Sport V105 245/40ZR19 98Y XL MO</t>
    <phoneticPr fontId="12"/>
  </si>
  <si>
    <t>ADVAN Sport V107 225/35ZR19 88Y XL</t>
    <phoneticPr fontId="12"/>
  </si>
  <si>
    <t>ADVAN Sport V107 225/40ZR18 92Y XL</t>
    <phoneticPr fontId="12"/>
  </si>
  <si>
    <t>https://kakaku.com/item/K0001134806/</t>
    <phoneticPr fontId="12"/>
  </si>
  <si>
    <t>https://kakaku.com/item/K0001413831/</t>
    <phoneticPr fontId="12"/>
  </si>
  <si>
    <t>BA</t>
    <phoneticPr fontId="12"/>
  </si>
  <si>
    <t>ADVAN dB V552 225/40R18 92Y XL</t>
    <phoneticPr fontId="12"/>
  </si>
  <si>
    <t>23,650</t>
  </si>
  <si>
    <t>23,750</t>
  </si>
  <si>
    <t>BE</t>
    <phoneticPr fontId="12"/>
  </si>
  <si>
    <t>20,900</t>
  </si>
  <si>
    <t>19,230</t>
  </si>
  <si>
    <t>ADVAN FLEVA V701 225/45R18 95W XL</t>
    <phoneticPr fontId="12"/>
  </si>
  <si>
    <t>https://kakaku.com/item/K0000871755/</t>
    <phoneticPr fontId="12"/>
  </si>
  <si>
    <t>https://kakaku.com/item/K0001226004/</t>
    <phoneticPr fontId="12"/>
  </si>
  <si>
    <t>ﾗﾝｸ</t>
    <phoneticPr fontId="12"/>
  </si>
  <si>
    <t>MI 185/55R16 87V ENERGY SAVER 4</t>
  </si>
  <si>
    <t>MI 225/55R17 101WXL PRIMACY4+</t>
  </si>
  <si>
    <t>YH 225/60R18 100H BluEarth-XT AE61 EU</t>
  </si>
  <si>
    <t>YH 225/40R18 92WXL PH ADVAN Fleva V701EU</t>
  </si>
  <si>
    <t>YH 225/45R18 95WXL ADVAN Fleva V701 EU</t>
  </si>
  <si>
    <t>XICESNOW 185/65R15 92T XL</t>
    <phoneticPr fontId="12"/>
  </si>
  <si>
    <t>225/60R16 98W（在庫限り）</t>
  </si>
  <si>
    <t>書式を落とす</t>
    <rPh sb="0" eb="2">
      <t>ショシキ</t>
    </rPh>
    <rPh sb="3" eb="4">
      <t>オ</t>
    </rPh>
    <phoneticPr fontId="12"/>
  </si>
  <si>
    <t>21,970</t>
  </si>
  <si>
    <t>ADVAN FLEVA  V701 225/40R18 92W XL</t>
    <phoneticPr fontId="12"/>
  </si>
  <si>
    <t>https://kakaku.com/item/K0000871752/</t>
    <phoneticPr fontId="12"/>
  </si>
  <si>
    <t>v7012254018imp-del</t>
    <phoneticPr fontId="12"/>
  </si>
  <si>
    <t>ALENZA 001 RFT 245/50R19 105W XL ☆</t>
  </si>
  <si>
    <t>CROSSCLIMATE CAMPING 215/70R15 109/107R</t>
    <phoneticPr fontId="12"/>
  </si>
  <si>
    <t>7,600</t>
  </si>
  <si>
    <t>10,761</t>
  </si>
  <si>
    <t>11,852</t>
  </si>
  <si>
    <t>8,600</t>
  </si>
  <si>
    <t>8,934</t>
  </si>
  <si>
    <t>13,921</t>
  </si>
  <si>
    <t>12,619</t>
  </si>
  <si>
    <t>14,664</t>
  </si>
  <si>
    <t>https://kakaku.com/item/K0000732229/</t>
  </si>
  <si>
    <t>https://kakaku.com/item/K0000732230/</t>
  </si>
  <si>
    <t>https://kakaku.com/item/K0000732212/</t>
  </si>
  <si>
    <t>eg011756514</t>
    <phoneticPr fontId="12"/>
  </si>
  <si>
    <t>MI 225/60R18 104W XL CROSS CLIMATE 2</t>
  </si>
  <si>
    <t>https://kakaku.com/item/K0001025409/</t>
    <phoneticPr fontId="12"/>
  </si>
  <si>
    <t>https://kakaku.com/item/K0001025405/</t>
    <phoneticPr fontId="12"/>
  </si>
  <si>
    <t xml:space="preserve">タイヤスーパー </t>
  </si>
  <si>
    <t>800</t>
  </si>
  <si>
    <t>ADVAN dB V552 225/45R18 95W XL</t>
    <phoneticPr fontId="12"/>
  </si>
  <si>
    <t>https://kakaku.com/item/K0001356184/</t>
    <phoneticPr fontId="12"/>
  </si>
  <si>
    <t>YOKOHAMA</t>
    <phoneticPr fontId="12"/>
  </si>
  <si>
    <t>https://www.y-yokohama.com/</t>
    <phoneticPr fontId="12"/>
  </si>
  <si>
    <t>https://kakaku.com/item/K0001356187/</t>
    <phoneticPr fontId="12"/>
  </si>
  <si>
    <t>https://kakaku.com/item/K0001025400/</t>
    <phoneticPr fontId="12"/>
  </si>
  <si>
    <t>21,450</t>
  </si>
  <si>
    <t>https://kakaku.com/item/K0001025398/</t>
    <phoneticPr fontId="12"/>
  </si>
  <si>
    <t>24,750</t>
  </si>
  <si>
    <t>https://kakaku.com/item/K0001356188/</t>
    <phoneticPr fontId="12"/>
  </si>
  <si>
    <t>書式を落とす</t>
  </si>
  <si>
    <t>4,605</t>
  </si>
  <si>
    <t>VECTOR 4Seasons（225/40R18）</t>
    <phoneticPr fontId="12"/>
  </si>
  <si>
    <t>21年製は無視</t>
    <rPh sb="2" eb="4">
      <t>ネンセイ</t>
    </rPh>
    <rPh sb="5" eb="7">
      <t>ムシ</t>
    </rPh>
    <phoneticPr fontId="12"/>
  </si>
  <si>
    <t>https://kakaku.com/item/K0000732208/</t>
    <phoneticPr fontId="12"/>
  </si>
  <si>
    <t>GY 155/65R13 73H VEC 4SEASONS MS Hybrid</t>
  </si>
  <si>
    <t xml:space="preserve">アーチ </t>
  </si>
  <si>
    <t>https://kakaku.com/item/K0001332073/</t>
    <phoneticPr fontId="12"/>
  </si>
  <si>
    <t>15,300</t>
  </si>
  <si>
    <t>25,499</t>
  </si>
  <si>
    <t>https://kakaku.com/item/K0001145422/</t>
    <phoneticPr fontId="12"/>
  </si>
  <si>
    <t>https://kakaku.com/item/K0001020989/</t>
    <phoneticPr fontId="12"/>
  </si>
  <si>
    <t>https://kakaku.com/item/K0001020982/</t>
    <phoneticPr fontId="12"/>
  </si>
  <si>
    <t>https://kakaku.com/item/K0001020974/</t>
    <phoneticPr fontId="12"/>
  </si>
  <si>
    <t>https://kakaku.com/item/K0001020986/</t>
    <phoneticPr fontId="12"/>
  </si>
  <si>
    <t>https://kakaku.com/item/K0001145423/</t>
    <phoneticPr fontId="12"/>
  </si>
  <si>
    <t>https://kakaku.com/item/K0001020975/</t>
    <phoneticPr fontId="12"/>
  </si>
  <si>
    <t>https://kakaku.com/item/K0001020961/</t>
    <phoneticPr fontId="12"/>
  </si>
  <si>
    <t>https://kakaku.com/item/K0001020952/</t>
    <phoneticPr fontId="12"/>
  </si>
  <si>
    <t>https://kakaku.com/item/K0001145432/</t>
    <phoneticPr fontId="12"/>
  </si>
  <si>
    <t>xicessuv2656517</t>
    <phoneticPr fontId="12"/>
  </si>
  <si>
    <t>ADVAN FLEVA V701 245/40R18 97W XL</t>
    <phoneticPr fontId="12"/>
  </si>
  <si>
    <t>D列を確認</t>
    <rPh sb="1" eb="2">
      <t>レツ</t>
    </rPh>
    <rPh sb="3" eb="5">
      <t>カクニン</t>
    </rPh>
    <phoneticPr fontId="12"/>
  </si>
  <si>
    <t>v7012454018imp-del</t>
    <phoneticPr fontId="12"/>
  </si>
  <si>
    <t>https://kakaku.com/item/K0000871754/</t>
    <phoneticPr fontId="12"/>
  </si>
  <si>
    <t>ADVAN dB V552</t>
    <phoneticPr fontId="12"/>
  </si>
  <si>
    <t>v1052454019ip</t>
  </si>
  <si>
    <t>v5521956016ip</t>
  </si>
  <si>
    <t>v5522454019ip</t>
  </si>
  <si>
    <t>ADVAN dB V552 215/60R16 99V XL</t>
    <phoneticPr fontId="12"/>
  </si>
  <si>
    <t>ADVAN dB V552 225/50R17 98W XL</t>
    <phoneticPr fontId="12"/>
  </si>
  <si>
    <t>ADVAN dB V552 225/55R17 101W XL</t>
    <phoneticPr fontId="12"/>
  </si>
  <si>
    <t>ADVAN dB V552 225/45R17 94W XL</t>
    <phoneticPr fontId="12"/>
  </si>
  <si>
    <t>https://kakaku.com/item/K0001226006/</t>
    <phoneticPr fontId="12"/>
  </si>
  <si>
    <t>v1052454019ip</t>
    <phoneticPr fontId="12"/>
  </si>
  <si>
    <t>v1072253519ip</t>
    <phoneticPr fontId="12"/>
  </si>
  <si>
    <t>v1072254018ip</t>
    <phoneticPr fontId="12"/>
  </si>
  <si>
    <t>ae612256018</t>
    <phoneticPr fontId="12"/>
  </si>
  <si>
    <t>24,250</t>
  </si>
  <si>
    <t>17,900</t>
  </si>
  <si>
    <t>32,700</t>
  </si>
  <si>
    <t>30,500</t>
  </si>
  <si>
    <t>18,990</t>
  </si>
  <si>
    <t>20,521</t>
  </si>
  <si>
    <t>21,520</t>
  </si>
  <si>
    <t>https://kakaku.com/item/K0001363633/</t>
  </si>
  <si>
    <t>MI 225/55R18 102VXL PRIMACY 4+</t>
  </si>
  <si>
    <t>YH 215/60R16 99V ADVAN dB V552 EU</t>
  </si>
  <si>
    <t>YH 205/50R17 93W ADVAN dB V552 EU</t>
  </si>
  <si>
    <t>YH 215/55R17 94W ADVAN dB V552 EU</t>
  </si>
  <si>
    <t>YH 225/45R17 94W ADVAN dB V552EU</t>
  </si>
  <si>
    <t>YH 225/55R17 101W ADVAN dB V552 EU</t>
  </si>
  <si>
    <t>YH 225/45R18 95WXL ADVAN dB V552 EU</t>
  </si>
  <si>
    <t>YH 225/50R18 95W ADVAN dB V552EU</t>
  </si>
  <si>
    <t>YH 235/50R18 97W ADVAN dB V552EU</t>
  </si>
  <si>
    <t>YH 245/45R18 96Y ADVAN dB V552 EU</t>
  </si>
  <si>
    <t>YH 225/65R17 102H BluEarth-XT AE61 EU</t>
  </si>
  <si>
    <t>https://kakaku.com/item/K0000333331/</t>
  </si>
  <si>
    <t>https://kakaku.com/item/K0000524200/</t>
  </si>
  <si>
    <t>https://kakaku.com/item/K0000732219/</t>
  </si>
  <si>
    <t>https://kakaku.com/item/K0001226164/</t>
  </si>
  <si>
    <t>https://kakaku.com/item/K0001387119/</t>
  </si>
  <si>
    <t>https://kakaku.com/item/K0001421022/</t>
  </si>
  <si>
    <t>https://kakaku.com/item/K0001421038/</t>
  </si>
  <si>
    <t>672707</t>
  </si>
  <si>
    <t>672706</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</si>
  <si>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V552&lt;/span&gt;&lt;br&gt;サイズ：&lt;strong&gt;225/40R18 92Y XL&lt;/strong&gt;&lt;br&gt;※商品画像内のホイールは付属しておりません。&lt;br&gt;※海外製&lt;/td&gt;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</si>
  <si>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DZ102&lt;/span&gt;&lt;br&gt;サイズ：&lt;strong&gt;195/50R16 84V&lt;/strong&gt;&lt;br&gt;&lt;br&gt;※商品画像内のホイールは付属しておりません。&lt;br&gt;※海外産&lt;/td&gt;
&lt;/tr&gt;
&lt;/tbody&gt;
&lt;/table&gt;
&lt;br&gt;
&lt;p&gt;&lt;img src="https://gdetail.image-qoo10.jp/344/613881147/2023/6/e7f61876-2d6d-4b68-8276-dccbebdded3c.jpg"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</si>
  <si>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DZ102&lt;/span&gt;&lt;br&gt;サイズ：&lt;strong&gt;205/45R17 84W&lt;/strong&gt;&lt;br&gt;&lt;br&gt;※商品画像内のホイールは付属しておりません。&lt;br&gt;※海外産&lt;/td&gt;
&lt;/tr&gt;
&lt;/tbody&gt;
&lt;/table&gt;
&lt;br&gt;
&lt;p&gt;&lt;img src="https://gdetail.image-qoo10.jp/344/613881147/2023/6/2b3497b7-d89a-4da7-b0ac-5d2158a74aa6.jpg"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</si>
  <si>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DZ102&lt;/span&gt;&lt;br&gt;サイズ：&lt;strong&gt;215/45R17 87W&lt;/strong&gt;&lt;br&gt;&lt;br&gt;※商品画像内のホイールは付属しておりません。&lt;br&gt;※海外産&lt;/td&gt;
&lt;/tr&gt;
&lt;/tbody&gt;
&lt;/table&gt;
&lt;br&gt;
&lt;p&gt;&lt;img src="https://gdetail.image-qoo10.jp/344/613881147/2023/6/bb866095-60c9-4320-8bcc-4e88fb4baa88.jpg"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</si>
  <si>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DZ102&lt;/span&gt;&lt;br&gt;サイズ：&lt;strong&gt;215/50R17 91V&lt;/strong&gt;&lt;br&gt;&lt;br&gt;※商品画像内のホイールは付属しておりません。&lt;br&gt;※海外産&lt;/td&gt;
&lt;/tr&gt;
&lt;/tbody&gt;
&lt;/table&gt;
&lt;br&gt;
&lt;p&gt;&lt;img src="https://gdetail.image-qoo10.jp/344/613881147/2023/6/727c6146-2292-4130-9bf4-dc2d96b15ce1.jpg"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</si>
  <si>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DZ102&lt;/span&gt;&lt;br&gt;サイズ：&lt;strong&gt;215/35R18 84W&lt;/strong&gt;&lt;br&gt;&lt;br&gt;※商品画像内のホイールは付属しておりません。&lt;br&gt;※海外産&lt;/td&gt;
&lt;/tr&gt;
&lt;/tbody&gt;
&lt;/table&gt;
&lt;br&gt;
&lt;p&gt;&lt;img src="https://gdetail.image-qoo10.jp/344/613881147/2023/6/d36f9d8d-11a9-4b6f-91fe-a0362ad9a9ff.jpg"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</si>
  <si>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DZ102&lt;/span&gt;&lt;br&gt;サイズ：&lt;strong&gt;225/40R18 88W&lt;/strong&gt;&lt;br&gt;&lt;br&gt;※商品画像内のホイールは付属しておりません。&lt;br&gt;※海外産&lt;/td&gt;
&lt;/tr&gt;
&lt;/tbody&gt;
&lt;/table&gt;
&lt;br&gt;
&lt;p&gt;&lt;img src="https://gdetail.image-qoo10.jp/344/613881147/2023/6/c4faa533-05a8-447c-8109-e2e9d0fd52ec.jpg"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</si>
  <si>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DZ102&lt;/span&gt;&lt;br&gt;サイズ：&lt;strong&gt;225/45R18 91W&lt;/strong&gt;&lt;br&gt;&lt;br&gt;※商品画像内のホイールは付属しておりません。&lt;br&gt;※海外産&lt;/td&gt;
&lt;/tr&gt;
&lt;/tbody&gt;
&lt;/table&gt;
&lt;br&gt;
&lt;p&gt;&lt;img src="https://gdetail.image-qoo10.jp/344/613881147/2023/6/99c65bca-0de8-4d9e-82c6-bd61e9255726.jpg"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</si>
  <si>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DZ102&lt;/span&gt;&lt;br&gt;サイズ：&lt;strong&gt;235/50R18 97V&lt;/strong&gt;&lt;br&gt;&lt;br&gt;※商品画像内のホイールは付属しておりません。&lt;br&gt;※海外産&lt;/td&gt;
&lt;/tr&gt;
&lt;/tbody&gt;
&lt;/table&gt;
&lt;br&gt;
&lt;p&gt;&lt;img src="https://gdetail.image-qoo10.jp/344/613881147/2023/6/69d9ad8a-9a20-433d-99ed-ea4c16314faa.jpg" width="940" height="517"&gt;&lt;/p&gt;</t>
  </si>
  <si>
    <t>&lt;table align="center"&gt;
&lt;tbody&gt;
&lt;tr&gt;
&lt;td style="text-align: left;" width="350px"&gt;&lt;span style="font-size: 14pt;"&gt;スポーツタイヤ&lt;/span&gt;&lt;br&gt;&lt;br&gt;&lt;span style="font-size: 14pt;"&gt;&lt;strong&gt;快適性能を備えたスポーツタイヤ&lt;/strong&gt;&lt;/span&gt;&lt;/td&gt;
&lt;td style="text-align: center;"&gt;ディレッツア ディーゼットイチマルニ&lt;br&gt;&lt;span style="font-size: 14pt;"&gt;DIREZZA DZ102&lt;/span&gt;&lt;br&gt;サイズ：&lt;strong&gt;245/40R18 97W XL&lt;/strong&gt;&lt;br&gt;&lt;br&gt;※商品画像内のホイールは付属しておりません。&lt;br&gt;※海外産&lt;/td&gt;
&lt;/tr&gt;
&lt;/tbody&gt;
&lt;/table&gt;
&lt;br&gt;
&lt;p&gt;&lt;img src="https://gdetail.image-qoo10.jp/344/613881147/2023/6/3dbcb07a-6bf9-4fd2-89a3-c5942f4fe175.jpg"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</si>
  <si>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DZ102&lt;/span&gt;&lt;br&gt;サイズ：&lt;strong&gt;225/45R17 94W XL&lt;/strong&gt;&lt;br&gt;&lt;br&gt;※商品画像内のホイールは付属しておりません。&lt;br&gt;※海外産&lt;/td&gt;
&lt;/tr&gt;
&lt;/tbody&gt;
&lt;/table&gt;
&lt;br&gt;
&lt;p&gt;&lt;img src="https://gdetail.image-qoo10.jp/344/613881147/2023/6/e7f61876-2d6d-4b68-8276-dccbebdded3c.jpg"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</si>
  <si>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DZ102&lt;/span&gt;&lt;br&gt;サイズ：&lt;strong&gt;215/40R18 89W XL&lt;/strong&gt;&lt;br&gt;&lt;br&gt;※商品画像内のホイールは付属しておりません。&lt;br&gt;※海外産&lt;/td&gt;
&lt;/tr&gt;
&lt;/tbody&gt;
&lt;/table&gt;
&lt;br&gt;
&lt;p&gt;&lt;img src="https://gdetail.image-qoo10.jp/344/613881147/2023/6/e7f61876-2d6d-4b68-8276-dccbebdded3c.jpg" width="940" height="517"&gt;&lt;/p&gt;</t>
  </si>
  <si>
    <t>&lt;table align="center"&gt;
&lt;tbody&gt;
&lt;tr&gt;
&lt;td style="text-align: left;" width="350px"&gt;&lt;span style="font-size: 14pt;"&gt;スポーツタイヤ&lt;/span&gt;&lt;br&gt;&lt;br&gt;&lt;span style="font-size: 18.6667px;"&gt;&lt;strong&gt;快適性能を備えたスポーツタイヤ&lt;/strong&gt;&lt;/span&gt;&lt;/td&gt;
&lt;td style="text-align: center;"&gt;ディレッツア ディーゼットイチマルニ&lt;br&gt;&lt;span style="font-size: 14pt;"&gt;DIREZZA DZ102&lt;/span&gt;&lt;br&gt;サイズ：&lt;strong&gt;225/50R18 95W&lt;/strong&gt;&lt;br&gt;&lt;br&gt;※商品画像内のホイールは付属しておりません。&lt;br&gt;※海外産&lt;/td&gt;
&lt;/tr&gt;
&lt;/tbody&gt;
&lt;/table&gt;
&lt;br&gt;
&lt;p&gt;&lt;img src="https://gdetail.image-qoo10.jp/344/613881147/2023/6/e7f61876-2d6d-4b68-8276-dccbebdded3c.jpg" width="940" height="517"&gt;&lt;/p&gt;</t>
  </si>
  <si>
    <t>&lt;br id="tinymce&amp;quot;" class="mce-content-body " contenteditable="true" spellcheck="false" data-id="gd_det_exp_new"&gt;
&lt;table align="center"&gt;
&lt;tbody&gt;
&lt;tr&gt;
&lt;td style="text-align: left;" width="350px"&gt;&lt;span style="font-size: 14pt;"&gt;スポーツ、セダン、ステーションワゴン、ミニバン&lt;/span&gt;&lt;br&gt;&lt;br&gt;&lt;span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SNOW&lt;/span&gt;&lt;br&gt;サイズ：&lt;strong&gt;185/65R15 92T XL&lt;/strong&gt;&lt;br&gt;&lt;br&gt;※商品画像内のホイールは付属しておりません。&lt;/td&gt;
&lt;/tr&gt;
&lt;/tbody&gt;
&lt;/table&gt;
&lt;div&gt;&lt;img src="https://gdetail.image-qoo10.jp/344/613881147/2020/10/a50f856c-e24b-4cff-a3b8-43f3b842b5ef.jpg" style="display: block; margin-left: auto; margin-right: auto;"&gt;&lt;/div&gt;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</si>
  <si>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235/55R19 101V&lt;/strong&gt;&lt;br&gt;&lt;br&gt;※納入時にラベルが剥がれてしまっている商品が一部ございます。&lt;br&gt;※商品画像内のホイールは付属しておりません。&lt;br&gt;※日本製&lt;/td&gt;
&lt;/tr&gt;
&lt;/tbody&gt;
&lt;/table&gt;
&lt;div&gt;&lt;img src="https://gdetail.image-qoo10.jp/344/613881147/2021/2/78eca5db-c68f-463a-8643-999f841a9fca.jpg" style="display: block; margin-left: auto; margin-right: auto;"&gt;&lt;/div&gt;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</si>
  <si>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AE61&lt;/span&gt;&lt;br&gt;サイズ：&lt;strong&gt;225/60R17 99V&lt;/strong&gt;&lt;br&gt;&lt;br&gt;※商品画像内のホイールは付属しておりません。&lt;br&gt;※納入時にラベルが剥がれてしまっているため、ラベルなし商品となります。&lt;br&gt;※日本製&lt;/td&gt;
&lt;/tr&gt;
&lt;/tbody&gt;
&lt;/table&gt;
&lt;div&gt;&lt;img src="https://gdetail.image-qoo10.jp/344/613881147/2021/2/05dda7bd-4df6-4ef2-99e5-b9502c84cac1.jpg" style="display: block; margin-left: auto; margin-right: auto;"&gt;&lt;/div&gt;</t>
  </si>
  <si>
    <t>1074476241</t>
  </si>
  <si>
    <t>1074476239</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</si>
  <si>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V701&lt;/span&gt;&lt;br&gt;サイズ：&lt;strong&gt;225/45R18 95W XL&lt;/strong&gt;&lt;br&gt;※納入時にラベルが剥がれてしまっている商品が一部ございます。&lt;br&gt;※商品画像内のホイールは付属しておりません。&lt;br&gt;※海外製&lt;/td&gt;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</si>
  <si>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V701&lt;/span&gt;&lt;br&gt;サイズ：&lt;strong&gt;225/40R19 93W XL&lt;/strong&gt;&lt;br&gt;※納入時にラベルが剥がれてしまっている商品が一部ございます。&lt;br&gt;※商品画像内のホイールは付属しておりません。&lt;br&gt;※海外製&lt;/td&gt;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</si>
  <si>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V701&lt;/span&gt;&lt;br&gt;サイズ：&lt;strong&gt;225/40R18 92W XL&lt;/strong&gt;&lt;br&gt;&lt;br&gt;※商品画像内のホイールは付属しておりません。&lt;br&gt;※納入時にラベルが剥がれてしまっている商品が一部ございます。&lt;br&gt;※フィリピン製&lt;br&gt;&lt;br&gt;&lt;/td&gt;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</si>
  <si>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V701&lt;/span&gt;&lt;br&gt;サイズ：&lt;strong&gt;245/40R18 97W XL&lt;/strong&gt;&lt;br&gt;※納入時にラベルが剥がれてしまっている商品が一部ございます。&lt;br&gt;※商品画像内のホイールは付属しておりません。&lt;br&gt;※フィリピン製&lt;/td&gt;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</si>
  <si>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V701&lt;/span&gt;&lt;br&gt;サイズ：&lt;strong&gt;235/40R18 95W&lt;/strong&gt;&lt;br&gt;※納入時にラベルが剥がれてしまっている商品が一部ございます。&lt;br&gt;※商品画像内のホイールは付属しておりません。&lt;br&gt;※海外製&lt;/td&gt;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</si>
  <si>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225/60R18 100H&lt;/strong&gt;&lt;br&gt;&lt;br&gt;※商品画像内のホイールは付属しておりません。&lt;br&gt;※納入時にラベルが剥がれてしまっており、ラベルなし商品もございます。&lt;br&gt;※日本製&lt;/td&gt;
&lt;/tr&gt;
&lt;/tbody&gt;
&lt;/table&gt;
&lt;div&gt;&lt;img src="https://gdetail.image-qoo10.jp/344/613881147/2021/2/05dda7bd-4df6-4ef2-99e5-b9502c84cac1.jpg" style="display: block; margin-left: auto; margin-right: auto;"&gt;&lt;/div&gt;</t>
  </si>
  <si>
    <t>1074475805</t>
  </si>
  <si>
    <t>4992496142271</t>
  </si>
  <si>
    <t>&lt;br&gt; &lt;br&gt;※海外産
&lt;table align="center"&gt;
&lt;tbody&gt;
&lt;tr&gt;
&lt;td style="text-align: left;" width="350px"&gt;&lt;span style="font-size: 14pt;"&gt;SUV、クロスオーバー&lt;/span&gt;&lt;br&gt;&lt;br&gt;&lt;span style="font-size: 14pt;"&gt;&lt;strong&gt;雪も走れる夏タイヤ。&lt;br&gt;急な雪での走行性能と、高い夏性能。&lt;br&gt;長く続く安心感。&lt;/strong&gt;&lt;/span&gt;&lt;/td&gt;
&lt;td style="text-align: center;"&gt;クロスクライメートツーエスユーブイ&lt;br&gt;&lt;span style="font-size: 14pt;"&gt;CROSSCLIMATE 2 SUV&lt;/span&gt;&lt;br&gt;サイズ：&lt;strong&gt;255/55R18 109W XL&lt;/strong&gt;&lt;br&gt;&lt;br&gt;※商品画像内のホイールは付属しておりません。&lt;/td&gt;
&lt;/tr&gt;
&lt;/tbody&gt;
&lt;/table&gt;
&lt;div&gt;&lt;img src="https://gdetail.image-qoo10.jp/344/613881147/2023/2/fc708a54-8cd4-4aca-be17-ca9a9bcd3f99.jpg" style="display: block; margin-left: auto; margin-right: auto;"&gt;&lt;/div&gt;</t>
  </si>
  <si>
    <t>4985009690413</t>
  </si>
  <si>
    <t>4985009690697</t>
  </si>
  <si>
    <t>ag31958015</t>
  </si>
  <si>
    <t>&lt;table align="center"&gt;
&lt;tbody&gt;
&lt;tr&gt;
&lt;td style="text-align: left;" width="350px"&gt;&lt;span style="font-size: 14pt;"&gt;バン、ライトトラック、キャンピング&lt;/span&gt;&lt;br&gt;&lt;br&gt;&lt;span style="font-size: 14pt;"&gt;&lt;strong&gt;乗用車並みの氷雪性能と&lt;br&gt;商用車の耐久性をあわせ持つ、&lt;br&gt;日本のための商用サマータイヤ。&lt;/strong&gt;&lt;/span&gt;&lt;/td&gt;
&lt;td style="text-align: center;"&gt;アジリス スリー&lt;br&gt;&lt;span style="font-size: 14pt;"&gt;AGILIS 3&lt;/span&gt;&lt;br&gt;サイズ：&lt;strong&gt;195/80R15C 108/106S&lt;/strong&gt;&lt;br&gt;&lt;br&gt;※商品画像内のホイールは付属しておりません。&lt;/td&gt;
&lt;/tr&gt;
&lt;/tbody&gt;
&lt;/table&gt;
&lt;br&gt;
&lt;p&gt;&lt;img src="https://gdetail.image-qoo10.jp/344/613881147/2019/10/eb51ab96-ec5f-41c0-8a3d-80e45561d4ab.jpg" width="940" height="418" style="display: block; margin-left: auto; margin-right: auto;"&gt;&lt;/p&gt;</t>
  </si>
  <si>
    <t>dws062155017</t>
  </si>
  <si>
    <t>4019238035995</t>
  </si>
  <si>
    <t>1074475759</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</si>
  <si>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SNOW&lt;/span&gt;&lt;br&gt;サイズ：&lt;strong&gt;185/65R15 92T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</si>
  <si>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0$$185/65R15$$185/65R15 92T XL$$X-ICE SNOW$$スタッドレス</t>
  </si>
  <si>
    <t>4985009757116</t>
  </si>
  <si>
    <t>&lt;br id="tinymce" class="mce-content-body " contenteditable="true" spellcheck="false" data-id="gd_det_exp_new"&gt;
&lt;table align="center"&gt;
&lt;tbody&gt;
&lt;tr&gt;
&lt;td style="text-align: left;" width="350px"&gt;&lt;span style="font-size: 14pt;"&gt;ADVANスポーツが新たにより高性能へと進化&lt;/span&gt;&lt;br&gt;&lt;br&gt;&lt;span style="font-size: 14pt;"&gt;&lt;strong&gt;パターンナンバー　V105&lt;/strong&gt;&lt;/span&gt;&lt;/td&gt;
&lt;td style="text-align: center;"&gt;アドバン スポーツ V105&lt;br&gt;&lt;span style="font-size: 14pt;"&gt;ADVAN Sport V105&lt;/span&gt;&lt;br&gt;サイズ：&lt;strong&gt;245/40R19 98Y XL MO&lt;/strong&gt;&lt;br&gt;※納入時にラベルが剥がれてしまっている商品が一部ございます。&lt;br&gt;※商品画像内のホイールは付属しておりません。&lt;br&gt;※海外製&lt;/td&gt;
&lt;/tr&gt;
&lt;/tbody&gt;
&lt;/table&gt;
&lt;div style="text-align: center;"&gt;&lt;img src="https://gdetail.image-qoo10.jp/344/613881147/2023/11/4397a11e-d2af-4b40-87fa-7af9fc2d6448.jpg"&gt;&lt;/div&gt;</t>
  </si>
  <si>
    <t>4968814932503</t>
  </si>
  <si>
    <t>v1072253519ip</t>
  </si>
  <si>
    <t>&lt;br id="tinymce" class="mce-content-body " contenteditable="true" spellcheck="false" data-id="gd_det_exp_new"&gt;
&lt;table align="center"&gt;
&lt;tbody&gt;
&lt;tr&gt;
&lt;td style="text-align: left;" width="350px"&gt;&lt;span style="font-size: 14pt;"&gt;妥協なきプレミアム&lt;br&gt;&lt;/span&gt;&lt;br&gt;&lt;span style="font-size: 14pt;"&gt;&lt;strong&gt;パターンナンバー　V107&lt;/strong&gt;&lt;/span&gt;&lt;/td&gt;
&lt;td style="text-align: center;"&gt;アドバン スポーツ V107&lt;br&gt;&lt;span style="font-size: 14pt;"&gt;Advan Sport V107&lt;/span&gt;&lt;br&gt;サイズ：&lt;strong&gt;225/35R19 88Y XL&lt;/strong&gt;&lt;br&gt;※納入時にラベルが剥がれてしまっている商品が一部ございます。&lt;br&gt;※商品画像内のホイールは付属しておりません。&lt;br&gt;※海外製&lt;/td&gt;
&lt;/tr&gt;
&lt;/tbody&gt;
&lt;/table&gt;
&lt;div&gt;&lt;img src="https://gdetail.image-qoo10.jp/344/613881147/2023/11/3f675e2d-d8bf-413c-8ae9-0d030b5982eb.jpg" style="display: block; margin-left: auto; margin-right: auto;"&gt;&lt;/div&gt;</t>
  </si>
  <si>
    <t>4548515027403</t>
  </si>
  <si>
    <t>v1072254018ip</t>
  </si>
  <si>
    <t>&lt;br id="tinymce" class="mce-content-body " contenteditable="true" spellcheck="false" data-id="gd_det_exp_new"&gt;
&lt;table align="center"&gt;
&lt;tbody&gt;
&lt;tr&gt;
&lt;td style="text-align: left;" width="350px"&gt;&lt;span style="font-size: 14pt;"&gt;妥協なきプレミアム&lt;/span&gt;&lt;br&gt;&lt;br&gt;&lt;span style="font-size: 14pt;"&gt;&lt;strong&gt;パターンナンバー　V107&lt;/strong&gt;&lt;/span&gt;&lt;/td&gt;
&lt;td style="text-align: center;"&gt;アドバン スポーツ V107&lt;br&gt;&lt;span style="font-size: 14pt;"&gt;Advan Sport V107&lt;/span&gt;&lt;br&gt;サイズ：&lt;strong&gt;225/40R18 92Y XL&lt;/strong&gt;&lt;br&gt;※納入時にラベルが剥がれてしまっている商品が一部ございます。&lt;br&gt;※商品画像内のホイールは付属しておりません。&lt;br&gt;※海外製&lt;/td&gt;
&lt;/tr&gt;
&lt;/tbody&gt;
&lt;/table&gt;
&lt;div&gt;&lt;img src="https://gdetail.image-qoo10.jp/344/613881147/2023/11/cea39814-3f13-45fa-b7b7-40445138e366.jpg" style="display: block; margin-left: auto; margin-right: auto;"&gt;&lt;/div&gt;</t>
  </si>
  <si>
    <t>4548515027571</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</si>
  <si>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V552&lt;/span&gt;&lt;br&gt;サイズ：&lt;strong&gt;245/40R19 98Y&lt;/strong&gt;&lt;br&gt;※商品画像内のホイールは付属しておりません。&lt;br&gt;※海外製&lt;/td&gt;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</si>
  <si>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V552&lt;/span&gt;&lt;br&gt;サイズ：&lt;strong&gt;195/60R16 89V&lt;/strong&gt;&lt;br&gt;※商品画像内のホイールは付属しておりません。&lt;br&gt;※海外製&lt;/td&gt;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</si>
  <si>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ENERGY SAVER 4</t>
    <phoneticPr fontId="12"/>
  </si>
  <si>
    <t>LATITUDE TOUR</t>
    <phoneticPr fontId="12"/>
  </si>
  <si>
    <t>PRIMACY4</t>
    <phoneticPr fontId="12"/>
  </si>
  <si>
    <t>https://www.qoo10.jp/g/1074476187</t>
  </si>
  <si>
    <t>https://www.qoo10.jp/g/1074476366</t>
  </si>
  <si>
    <t>https://www.qoo10.jp/g/1074476370</t>
  </si>
  <si>
    <t>https://www.qoo10.jp/g/1074476215</t>
  </si>
  <si>
    <t>https://www.qoo10.jp/g/1074476365</t>
  </si>
  <si>
    <t>https://www.qoo10.jp/g/1074476355</t>
  </si>
  <si>
    <t>https://www.qoo10.jp/g/1074476333</t>
  </si>
  <si>
    <t>https://www.qoo10.jp/g/1074476184</t>
  </si>
  <si>
    <t>https://www.qoo10.jp/g/1074476185</t>
  </si>
  <si>
    <t>https://www.qoo10.jp/g/1074476368</t>
  </si>
  <si>
    <t>https://www.qoo10.jp/g/1074476183</t>
  </si>
  <si>
    <t>https://www.qoo10.jp/g/1074476399</t>
  </si>
  <si>
    <t>https://www.qoo10.jp/g/1074476323</t>
  </si>
  <si>
    <t>https://www.qoo10.jp/g/1074476369</t>
  </si>
  <si>
    <t>https://www.qoo10.jp/g/1074476182</t>
  </si>
  <si>
    <t>https://www.qoo10.jp/g/1074476181</t>
  </si>
  <si>
    <t>https://www.qoo10.jp/g/1074476332</t>
  </si>
  <si>
    <t>https://www.qoo10.jp/g/1074476186</t>
  </si>
  <si>
    <t>https://www.qoo10.jp/g/1074476331</t>
  </si>
  <si>
    <t>https://www.qoo10.jp/g/1074476356</t>
  </si>
  <si>
    <t>https://www.qoo10.jp/g/1074476334</t>
  </si>
  <si>
    <t>https://www.qoo10.jp/g/1074476180</t>
  </si>
  <si>
    <t>https://www.qoo10.jp/g/1074476393</t>
  </si>
  <si>
    <t>https://www.qoo10.jp/g/1074476367</t>
  </si>
  <si>
    <t>https://www.qoo10.jp/g/1074476177</t>
  </si>
  <si>
    <t>https://www.qoo10.jp/g/1074476357</t>
  </si>
  <si>
    <t>https://www.qoo10.jp/g/1074476178</t>
  </si>
  <si>
    <t>https://www.qoo10.jp/g/1074476358</t>
  </si>
  <si>
    <t>https://www.qoo10.jp/g/1074475796</t>
  </si>
  <si>
    <t>https://www.qoo10.jp/g/1074476213</t>
  </si>
  <si>
    <t>https://www.qoo10.jp/g/1074476174</t>
  </si>
  <si>
    <t>https://www.qoo10.jp/g/1074476175</t>
  </si>
  <si>
    <t>https://www.qoo10.jp/g/1074476173</t>
  </si>
  <si>
    <t>https://www.qoo10.jp/g/1074476214</t>
  </si>
  <si>
    <t>https://www.qoo10.jp/g/1074476394</t>
  </si>
  <si>
    <t>https://www.qoo10.jp/g/1074475944</t>
  </si>
  <si>
    <t>https://www.qoo10.jp/g/1074476391</t>
  </si>
  <si>
    <t>https://www.qoo10.jp/g/1074476212</t>
  </si>
  <si>
    <t>https://www.qoo10.jp/g/1074476661</t>
  </si>
  <si>
    <t>https://www.qoo10.jp/g/1074476659</t>
  </si>
  <si>
    <t>https://www.qoo10.jp/g/1074476657</t>
  </si>
  <si>
    <t>https://www.qoo10.jp/g/1074476662</t>
  </si>
  <si>
    <t>https://www.qoo10.jp/g/1074476656</t>
  </si>
  <si>
    <t>https://www.qoo10.jp/g/1074476655</t>
  </si>
  <si>
    <t>https://www.qoo10.jp/g/1074476654</t>
  </si>
  <si>
    <t>https://www.qoo10.jp/g/1074476658</t>
  </si>
  <si>
    <t>https://www.qoo10.jp/g/1074476660</t>
  </si>
  <si>
    <t>https://www.qoo10.jp/g/1074476653</t>
  </si>
  <si>
    <t>https://www.qoo10.jp/g/1074475779</t>
  </si>
  <si>
    <t>https://www.qoo10.jp/g/1074475778</t>
  </si>
  <si>
    <t>https://www.qoo10.jp/g/1074476296</t>
  </si>
  <si>
    <t>https://www.qoo10.jp/g/1074476731</t>
  </si>
  <si>
    <t>https://www.qoo10.jp/g/1074476297</t>
  </si>
  <si>
    <t>https://www.qoo10.jp/g/1074475794</t>
  </si>
  <si>
    <t>https://www.qoo10.jp/g/1074475793</t>
  </si>
  <si>
    <t>https://www.qoo10.jp/g/1074475792</t>
  </si>
  <si>
    <t>https://www.qoo10.jp/g/1074476397</t>
  </si>
  <si>
    <t>https://www.qoo10.jp/g/1074476398</t>
  </si>
  <si>
    <t>https://www.qoo10.jp/g/1074475859</t>
  </si>
  <si>
    <t>https://www.qoo10.jp/g/1074475855</t>
  </si>
  <si>
    <t>https://www.qoo10.jp/g/1074475853</t>
  </si>
  <si>
    <t>https://www.qoo10.jp/g/1074475851</t>
  </si>
  <si>
    <t>https://www.qoo10.jp/g/1074475852</t>
  </si>
  <si>
    <t>https://www.qoo10.jp/g/1074475857</t>
  </si>
  <si>
    <t>https://www.qoo10.jp/g/1074475850</t>
  </si>
  <si>
    <t>https://www.qoo10.jp/g/1074475847</t>
  </si>
  <si>
    <t>https://www.qoo10.jp/g/1074475858</t>
  </si>
  <si>
    <t>https://www.qoo10.jp/g/1074475839</t>
  </si>
  <si>
    <t>https://www.qoo10.jp/g/1074476643</t>
  </si>
  <si>
    <t>https://www.qoo10.jp/g/1074475846</t>
  </si>
  <si>
    <t>https://www.qoo10.jp/g/1074475854</t>
  </si>
  <si>
    <t>https://www.qoo10.jp/g/1074475840</t>
  </si>
  <si>
    <t>https://www.qoo10.jp/g/1074475848</t>
  </si>
  <si>
    <t>https://www.qoo10.jp/g/1074475849</t>
  </si>
  <si>
    <t>https://www.qoo10.jp/g/1074475863</t>
  </si>
  <si>
    <t>https://www.qoo10.jp/g/1074476171</t>
  </si>
  <si>
    <t>https://www.qoo10.jp/g/1074476372</t>
  </si>
  <si>
    <t>https://www.qoo10.jp/g/1074476559</t>
  </si>
  <si>
    <t>https://www.qoo10.jp/g/1074475763</t>
  </si>
  <si>
    <t>https://www.qoo10.jp/g/1074475762</t>
  </si>
  <si>
    <t>https://www.qoo10.jp/g/1074475790</t>
  </si>
  <si>
    <t>https://www.qoo10.jp/g/1074476078</t>
  </si>
  <si>
    <t>https://www.qoo10.jp/g/1074476400</t>
  </si>
  <si>
    <t>https://www.qoo10.jp/g/1074476094</t>
  </si>
  <si>
    <t>https://www.qoo10.jp/g/1074476739</t>
  </si>
  <si>
    <t>https://www.qoo10.jp/g/1074476590</t>
  </si>
  <si>
    <t>https://www.qoo10.jp/g/1074476592</t>
  </si>
  <si>
    <t>https://www.qoo10.jp/g/1074476513</t>
  </si>
  <si>
    <t>https://www.qoo10.jp/g/1074476167</t>
  </si>
  <si>
    <t>https://www.qoo10.jp/g/1074475791</t>
  </si>
  <si>
    <t>https://www.qoo10.jp/g/1074476593</t>
  </si>
  <si>
    <t>https://www.qoo10.jp/g/1074476640</t>
  </si>
  <si>
    <t>https://www.qoo10.jp/g/1074475998</t>
  </si>
  <si>
    <t>https://www.qoo10.jp/g/1074475958</t>
  </si>
  <si>
    <t>https://www.qoo10.jp/g/1074475995</t>
  </si>
  <si>
    <t>https://www.qoo10.jp/g/1074476641</t>
  </si>
  <si>
    <t>https://www.qoo10.jp/g/1074476012</t>
  </si>
  <si>
    <t>https://www.qoo10.jp/g/1074475993</t>
  </si>
  <si>
    <t>https://www.qoo10.jp/g/1074475992</t>
  </si>
  <si>
    <t>https://www.qoo10.jp/g/1074476011</t>
  </si>
  <si>
    <t>https://www.qoo10.jp/g/1074475959</t>
  </si>
  <si>
    <t>https://www.qoo10.jp/g/1074475956</t>
  </si>
  <si>
    <t>https://www.qoo10.jp/g/1074476010</t>
  </si>
  <si>
    <t>https://www.qoo10.jp/g/1074475957</t>
  </si>
  <si>
    <t>https://www.qoo10.jp/g/1074476616</t>
  </si>
  <si>
    <t>https://www.qoo10.jp/g/1074475991</t>
  </si>
  <si>
    <t>https://www.qoo10.jp/g/1074476652</t>
  </si>
  <si>
    <t>https://www.qoo10.jp/g/1074475970</t>
  </si>
  <si>
    <t>https://www.qoo10.jp/g/1074476217</t>
  </si>
  <si>
    <t>https://www.qoo10.jp/g/1074476203</t>
  </si>
  <si>
    <t>https://www.qoo10.jp/g/1074475971</t>
  </si>
  <si>
    <t>https://www.qoo10.jp/g/1074476218</t>
  </si>
  <si>
    <t>https://www.qoo10.jp/g/1074475990</t>
  </si>
  <si>
    <t>https://www.qoo10.jp/g/1074475960</t>
  </si>
  <si>
    <t>https://www.qoo10.jp/g/1074475939</t>
  </si>
  <si>
    <t>https://www.qoo10.jp/g/1074476202</t>
  </si>
  <si>
    <t>https://www.qoo10.jp/g/1074475938</t>
  </si>
  <si>
    <t>https://www.qoo10.jp/g/1074475937</t>
  </si>
  <si>
    <t>https://www.qoo10.jp/g/1074475934</t>
  </si>
  <si>
    <t>https://www.qoo10.jp/g/1074475936</t>
  </si>
  <si>
    <t>https://www.qoo10.jp/g/1074476649</t>
  </si>
  <si>
    <t>https://www.qoo10.jp/g/1074475935</t>
  </si>
  <si>
    <t>https://www.qoo10.jp/g/1074476005</t>
  </si>
  <si>
    <t>https://www.qoo10.jp/g/1074476007</t>
  </si>
  <si>
    <t>https://www.qoo10.jp/g/1074476006</t>
  </si>
  <si>
    <t>https://www.qoo10.jp/g/1074476254</t>
  </si>
  <si>
    <t>https://www.qoo10.jp/g/1074476645</t>
  </si>
  <si>
    <t>https://www.qoo10.jp/g/1074476013</t>
  </si>
  <si>
    <t>https://www.qoo10.jp/g/1074475789</t>
  </si>
  <si>
    <t>https://www.qoo10.jp/g/1074476008</t>
  </si>
  <si>
    <t>https://www.qoo10.jp/g/1074475788</t>
  </si>
  <si>
    <t>https://www.qoo10.jp/g/1074476478</t>
  </si>
  <si>
    <t>https://www.qoo10.jp/g/1074476001</t>
  </si>
  <si>
    <t>https://www.qoo10.jp/g/1074476546</t>
  </si>
  <si>
    <t>https://www.qoo10.jp/g/1074476545</t>
  </si>
  <si>
    <t>https://www.qoo10.jp/g/1074476294</t>
  </si>
  <si>
    <t>https://www.qoo10.jp/g/1074476259</t>
  </si>
  <si>
    <t>https://www.qoo10.jp/g/1074476258</t>
  </si>
  <si>
    <t>https://www.qoo10.jp/g/1074476145</t>
  </si>
  <si>
    <t>https://www.qoo10.jp/g/1074476785</t>
  </si>
  <si>
    <t>https://www.qoo10.jp/g/1074476792</t>
  </si>
  <si>
    <t>https://www.qoo10.jp/g/1074476087</t>
  </si>
  <si>
    <t>https://www.qoo10.jp/g/1074476763</t>
  </si>
  <si>
    <t>https://www.qoo10.jp/g/1074476547</t>
  </si>
  <si>
    <t>https://www.qoo10.jp/g/1074476481</t>
  </si>
  <si>
    <t>https://www.qoo10.jp/g/1074476146</t>
  </si>
  <si>
    <t>https://www.qoo10.jp/g/1074476786</t>
  </si>
  <si>
    <t>https://www.qoo10.jp/g/1074476373</t>
  </si>
  <si>
    <t>https://www.qoo10.jp/g/1074475968</t>
  </si>
  <si>
    <t>https://www.qoo10.jp/g/1074476201</t>
  </si>
  <si>
    <t>https://www.qoo10.jp/g/1074476144</t>
  </si>
  <si>
    <t>https://www.qoo10.jp/g/1074476423</t>
  </si>
  <si>
    <t>https://www.qoo10.jp/g/1074476424</t>
  </si>
  <si>
    <t>https://www.qoo10.jp/g/1074476139</t>
  </si>
  <si>
    <t>https://www.qoo10.jp/g/1074476329</t>
  </si>
  <si>
    <t>https://www.qoo10.jp/g/1074476200</t>
  </si>
  <si>
    <t>https://www.qoo10.jp/g/1074475952</t>
  </si>
  <si>
    <t>https://www.qoo10.jp/g/1074476327</t>
  </si>
  <si>
    <t>https://www.qoo10.jp/g/1074476784</t>
  </si>
  <si>
    <t>https://www.qoo10.jp/g/1074476325</t>
  </si>
  <si>
    <t>https://www.qoo10.jp/g/1074476330</t>
  </si>
  <si>
    <t>https://www.qoo10.jp/g/1074476328</t>
  </si>
  <si>
    <t>https://www.qoo10.jp/g/1074476582</t>
  </si>
  <si>
    <t>https://www.qoo10.jp/g/1074475950</t>
  </si>
  <si>
    <t>https://www.qoo10.jp/g/1074476751</t>
  </si>
  <si>
    <t>https://www.qoo10.jp/g/1074476783</t>
  </si>
  <si>
    <t>https://www.qoo10.jp/g/1074476199</t>
  </si>
  <si>
    <t>https://www.qoo10.jp/g/1074475951</t>
  </si>
  <si>
    <t>https://www.qoo10.jp/g/1074476479</t>
  </si>
  <si>
    <t>https://www.qoo10.jp/g/1074476647</t>
  </si>
  <si>
    <t>https://www.qoo10.jp/g/1074476740</t>
  </si>
  <si>
    <t>https://www.qoo10.jp/g/1074475949</t>
  </si>
  <si>
    <t>https://www.qoo10.jp/g/1074476198</t>
  </si>
  <si>
    <t>https://www.qoo10.jp/g/1074475947</t>
  </si>
  <si>
    <t>https://www.qoo10.jp/g/1074476648</t>
  </si>
  <si>
    <t>https://www.qoo10.jp/g/1074476025</t>
  </si>
  <si>
    <t>https://www.qoo10.jp/g/1074476017</t>
  </si>
  <si>
    <t>https://www.qoo10.jp/g/1074476021</t>
  </si>
  <si>
    <t>https://www.qoo10.jp/g/1074476253</t>
  </si>
  <si>
    <t>https://www.qoo10.jp/g/1074476030</t>
  </si>
  <si>
    <t>https://www.qoo10.jp/g/1074475974</t>
  </si>
  <si>
    <t>https://www.qoo10.jp/g/1074475977</t>
  </si>
  <si>
    <t>https://www.qoo10.jp/g/1074476028</t>
  </si>
  <si>
    <t>https://www.qoo10.jp/g/1074476646</t>
  </si>
  <si>
    <t>https://www.qoo10.jp/g/1074476208</t>
  </si>
  <si>
    <t>https://www.qoo10.jp/g/1074475962</t>
  </si>
  <si>
    <t>https://www.qoo10.jp/g/1074476027</t>
  </si>
  <si>
    <t>https://www.qoo10.jp/g/1074475980</t>
  </si>
  <si>
    <t>https://www.qoo10.jp/g/1074476651</t>
  </si>
  <si>
    <t>https://www.qoo10.jp/g/1074476197</t>
  </si>
  <si>
    <t>https://www.qoo10.jp/g/1074476000</t>
  </si>
  <si>
    <t>https://www.qoo10.jp/g/1074475976</t>
  </si>
  <si>
    <t>https://www.qoo10.jp/g/1074476026</t>
  </si>
  <si>
    <t>https://www.qoo10.jp/g/1074475965</t>
  </si>
  <si>
    <t>https://www.qoo10.jp/g/1074476207</t>
  </si>
  <si>
    <t>https://www.qoo10.jp/g/1074476023</t>
  </si>
  <si>
    <t>https://www.qoo10.jp/g/1074476206</t>
  </si>
  <si>
    <t>https://www.qoo10.jp/g/1074476022</t>
  </si>
  <si>
    <t>https://www.qoo10.jp/g/1074476211</t>
  </si>
  <si>
    <t>https://www.qoo10.jp/g/1074475978</t>
  </si>
  <si>
    <t>https://www.qoo10.jp/g/1074476020</t>
  </si>
  <si>
    <t>https://www.qoo10.jp/g/1074476019</t>
  </si>
  <si>
    <t>https://www.qoo10.jp/g/1074475964</t>
  </si>
  <si>
    <t>https://www.qoo10.jp/g/1074476015</t>
  </si>
  <si>
    <t>https://www.qoo10.jp/g/1074475966</t>
  </si>
  <si>
    <t>https://www.qoo10.jp/g/1074476210</t>
  </si>
  <si>
    <t>https://www.qoo10.jp/g/1074476018</t>
  </si>
  <si>
    <t>https://www.qoo10.jp/g/1074475999</t>
  </si>
  <si>
    <t>https://www.qoo10.jp/g/1074476209</t>
  </si>
  <si>
    <t>https://www.qoo10.jp/g/1074476196</t>
  </si>
  <si>
    <t>https://www.qoo10.jp/g/1074475997</t>
  </si>
  <si>
    <t>https://www.qoo10.jp/g/1074476014</t>
  </si>
  <si>
    <t>https://www.qoo10.jp/g/1074476016</t>
  </si>
  <si>
    <t>https://www.qoo10.jp/g/1074475979</t>
  </si>
  <si>
    <t>https://www.qoo10.jp/g/1074475961</t>
  </si>
  <si>
    <t>https://www.qoo10.jp/g/1074475963</t>
  </si>
  <si>
    <t>https://www.qoo10.jp/g/1074475777</t>
  </si>
  <si>
    <t>https://www.qoo10.jp/g/1074475776</t>
  </si>
  <si>
    <t>https://www.qoo10.jp/g/1074476230</t>
  </si>
  <si>
    <t>https://www.qoo10.jp/g/1074476496</t>
  </si>
  <si>
    <t>https://www.qoo10.jp/g/1074476345</t>
  </si>
  <si>
    <t>https://www.qoo10.jp/g/1074476342</t>
  </si>
  <si>
    <t>https://www.qoo10.jp/g/1074476508</t>
  </si>
  <si>
    <t>https://www.qoo10.jp/g/1074476193</t>
  </si>
  <si>
    <t>https://www.qoo10.jp/g/1074476192</t>
  </si>
  <si>
    <t>https://www.qoo10.jp/g/1074476382</t>
  </si>
  <si>
    <t>https://www.qoo10.jp/g/1074476383</t>
  </si>
  <si>
    <t>https://www.qoo10.jp/g/1074476336</t>
  </si>
  <si>
    <t>https://www.qoo10.jp/g/1074476614</t>
  </si>
  <si>
    <t>https://www.qoo10.jp/g/1074475818</t>
  </si>
  <si>
    <t>https://www.qoo10.jp/g/1074476335</t>
  </si>
  <si>
    <t>https://www.qoo10.jp/g/1074476458</t>
  </si>
  <si>
    <t>https://www.qoo10.jp/g/1074475989</t>
  </si>
  <si>
    <t>https://www.qoo10.jp/g/1074476500</t>
  </si>
  <si>
    <t>https://www.qoo10.jp/g/1074475824</t>
  </si>
  <si>
    <t>https://www.qoo10.jp/g/1074475823</t>
  </si>
  <si>
    <t>https://www.qoo10.jp/g/1074476462</t>
  </si>
  <si>
    <t>https://www.qoo10.jp/g/1074476615</t>
  </si>
  <si>
    <t>https://www.qoo10.jp/g/1074475821</t>
  </si>
  <si>
    <t>https://www.qoo10.jp/g/1074476455</t>
  </si>
  <si>
    <t>https://www.qoo10.jp/g/1074476463</t>
  </si>
  <si>
    <t>https://www.qoo10.jp/g/1074475820</t>
  </si>
  <si>
    <t>https://www.qoo10.jp/g/1074475817</t>
  </si>
  <si>
    <t>https://www.qoo10.jp/g/1074475815</t>
  </si>
  <si>
    <t>https://www.qoo10.jp/g/1074476671</t>
  </si>
  <si>
    <t>https://www.qoo10.jp/g/1074476672</t>
  </si>
  <si>
    <t>https://www.qoo10.jp/g/1074476709</t>
  </si>
  <si>
    <t>https://www.qoo10.jp/g/1074476690</t>
  </si>
  <si>
    <t>https://www.qoo10.jp/g/1074476352</t>
  </si>
  <si>
    <t>https://www.qoo10.jp/g/1074476688</t>
  </si>
  <si>
    <t>https://www.qoo10.jp/g/1074476443</t>
  </si>
  <si>
    <t>https://www.qoo10.jp/g/1074476442</t>
  </si>
  <si>
    <t>https://www.qoo10.jp/g/1074476445</t>
  </si>
  <si>
    <t>https://www.qoo10.jp/g/1074476726</t>
  </si>
  <si>
    <t>https://www.qoo10.jp/g/1074476437</t>
  </si>
  <si>
    <t>https://www.qoo10.jp/g/1074475787</t>
  </si>
  <si>
    <t>https://www.qoo10.jp/g/1074475866</t>
  </si>
  <si>
    <t>https://www.qoo10.jp/g/1074476440</t>
  </si>
  <si>
    <t>https://www.qoo10.jp/g/1074476439</t>
  </si>
  <si>
    <t>https://www.qoo10.jp/g/1074476435</t>
  </si>
  <si>
    <t>https://www.qoo10.jp/g/1074475875</t>
  </si>
  <si>
    <t>https://www.qoo10.jp/g/1074476436</t>
  </si>
  <si>
    <t>https://www.qoo10.jp/g/1074475874</t>
  </si>
  <si>
    <t>https://www.qoo10.jp/g/1074475872</t>
  </si>
  <si>
    <t>https://www.qoo10.jp/g/1074475871</t>
  </si>
  <si>
    <t>https://www.qoo10.jp/g/1074475873</t>
  </si>
  <si>
    <t>https://www.qoo10.jp/g/1074476237</t>
  </si>
  <si>
    <t>https://www.qoo10.jp/g/1074476441</t>
  </si>
  <si>
    <t>https://www.qoo10.jp/g/1074475870</t>
  </si>
  <si>
    <t>https://www.qoo10.jp/g/1074475867</t>
  </si>
  <si>
    <t>https://www.qoo10.jp/g/1074476235</t>
  </si>
  <si>
    <t>https://www.qoo10.jp/g/1074476681</t>
  </si>
  <si>
    <t>https://www.qoo10.jp/g/1074476679</t>
  </si>
  <si>
    <t>https://www.qoo10.jp/g/1074476678</t>
  </si>
  <si>
    <t>https://www.qoo10.jp/g/1074476004</t>
  </si>
  <si>
    <t>https://www.qoo10.jp/g/1074476677</t>
  </si>
  <si>
    <t>https://www.qoo10.jp/g/1074476506</t>
  </si>
  <si>
    <t>https://www.qoo10.jp/g/1074476607</t>
  </si>
  <si>
    <t>https://www.qoo10.jp/g/1074476505</t>
  </si>
  <si>
    <t>https://www.qoo10.jp/g/1074476605</t>
  </si>
  <si>
    <t>https://www.qoo10.jp/g/1074476503</t>
  </si>
  <si>
    <t>https://www.qoo10.jp/g/1074476606</t>
  </si>
  <si>
    <t>https://www.qoo10.jp/g/1074476003</t>
  </si>
  <si>
    <t>https://www.qoo10.jp/g/1074476609</t>
  </si>
  <si>
    <t>https://www.qoo10.jp/g/1074475954</t>
  </si>
  <si>
    <t>https://www.qoo10.jp/g/1074476002</t>
  </si>
  <si>
    <t>https://www.qoo10.jp/g/1074475832</t>
  </si>
  <si>
    <t>https://www.qoo10.jp/g/1074476743</t>
  </si>
  <si>
    <t>https://www.qoo10.jp/g/1074476744</t>
  </si>
  <si>
    <t>https://www.qoo10.jp/g/1074475910</t>
  </si>
  <si>
    <t>https://www.qoo10.jp/g/1074476041</t>
  </si>
  <si>
    <t>https://www.qoo10.jp/g/1074476044</t>
  </si>
  <si>
    <t>https://www.qoo10.jp/g/1074476038</t>
  </si>
  <si>
    <t>https://www.qoo10.jp/g/1074476037</t>
  </si>
  <si>
    <t>https://www.qoo10.jp/g/1074476039</t>
  </si>
  <si>
    <t>https://www.qoo10.jp/g/1074476043</t>
  </si>
  <si>
    <t>https://www.qoo10.jp/g/1074476036</t>
  </si>
  <si>
    <t>https://www.qoo10.jp/g/1074476046</t>
  </si>
  <si>
    <t>https://www.qoo10.jp/g/1074476045</t>
  </si>
  <si>
    <t>https://www.qoo10.jp/g/1074476035</t>
  </si>
  <si>
    <t>https://www.qoo10.jp/g/1074476040</t>
  </si>
  <si>
    <t>https://www.qoo10.jp/g/1074476033</t>
  </si>
  <si>
    <t>https://www.qoo10.jp/g/1074476034</t>
  </si>
  <si>
    <t>https://www.qoo10.jp/g/1074476042</t>
  </si>
  <si>
    <t>https://www.qoo10.jp/g/1074476032</t>
  </si>
  <si>
    <t>https://www.qoo10.jp/g/1074476031</t>
  </si>
  <si>
    <t>https://www.qoo10.jp/g/1074475831</t>
  </si>
  <si>
    <t>https://www.qoo10.jp/g/1074476488</t>
  </si>
  <si>
    <t>https://www.qoo10.jp/g/1074476310</t>
  </si>
  <si>
    <t>https://www.qoo10.jp/g/1074476490</t>
  </si>
  <si>
    <t>https://www.qoo10.jp/g/1074476573</t>
  </si>
  <si>
    <t>https://www.qoo10.jp/g/1074475786</t>
  </si>
  <si>
    <t>https://www.qoo10.jp/g/1074475785</t>
  </si>
  <si>
    <t>https://www.qoo10.jp/g/1074476572</t>
  </si>
  <si>
    <t>https://www.qoo10.jp/g/1074476072</t>
  </si>
  <si>
    <t>https://www.qoo10.jp/g/1074476308</t>
  </si>
  <si>
    <t>https://www.qoo10.jp/g/1074476571</t>
  </si>
  <si>
    <t>https://www.qoo10.jp/g/1074476229</t>
  </si>
  <si>
    <t>https://www.qoo10.jp/g/1074476080</t>
  </si>
  <si>
    <t>https://www.qoo10.jp/g/1074476570</t>
  </si>
  <si>
    <t>https://www.qoo10.jp/g/1074476307</t>
  </si>
  <si>
    <t>https://www.qoo10.jp/g/1074475878</t>
  </si>
  <si>
    <t>https://www.qoo10.jp/g/1074476134</t>
  </si>
  <si>
    <t>https://www.qoo10.jp/g/1074476306</t>
  </si>
  <si>
    <t>https://www.qoo10.jp/g/1074475911</t>
  </si>
  <si>
    <t>https://www.qoo10.jp/g/1074475877</t>
  </si>
  <si>
    <t>https://www.qoo10.jp/g/1074475784</t>
  </si>
  <si>
    <t>https://www.qoo10.jp/g/1074476226</t>
  </si>
  <si>
    <t>https://www.qoo10.jp/g/1074476133</t>
  </si>
  <si>
    <t>https://www.qoo10.jp/g/1074475913</t>
  </si>
  <si>
    <t>https://www.qoo10.jp/g/1074476305</t>
  </si>
  <si>
    <t>https://www.qoo10.jp/g/1074476295</t>
  </si>
  <si>
    <t>https://www.qoo10.jp/g/1074476489</t>
  </si>
  <si>
    <t>https://www.qoo10.jp/g/1074476227</t>
  </si>
  <si>
    <t>https://www.qoo10.jp/g/1074476491</t>
  </si>
  <si>
    <t>https://www.qoo10.jp/g/1074475912</t>
  </si>
  <si>
    <t>https://www.qoo10.jp/g/1074476204</t>
  </si>
  <si>
    <t>https://www.qoo10.jp/g/1074476130</t>
  </si>
  <si>
    <t>https://www.qoo10.jp/g/1074476569</t>
  </si>
  <si>
    <t>https://www.qoo10.jp/g/1074475876</t>
  </si>
  <si>
    <t>https://www.qoo10.jp/g/1074476568</t>
  </si>
  <si>
    <t>https://www.qoo10.jp/g/1074475783</t>
  </si>
  <si>
    <t>https://www.qoo10.jp/g/1074476486</t>
  </si>
  <si>
    <t>https://www.qoo10.jp/g/1074476487</t>
  </si>
  <si>
    <t>https://www.qoo10.jp/g/1074476493</t>
  </si>
  <si>
    <t>https://www.qoo10.jp/g/1074476131</t>
  </si>
  <si>
    <t>https://www.qoo10.jp/g/1074475782</t>
  </si>
  <si>
    <t>https://www.qoo10.jp/g/1074476309</t>
  </si>
  <si>
    <t>https://www.qoo10.jp/g/1074475781</t>
  </si>
  <si>
    <t>https://www.qoo10.jp/g/1074475899</t>
  </si>
  <si>
    <t>https://www.qoo10.jp/g/1074476492</t>
  </si>
  <si>
    <t>https://www.qoo10.jp/g/1074476205</t>
  </si>
  <si>
    <t>https://www.qoo10.jp/g/1074476304</t>
  </si>
  <si>
    <t>https://www.qoo10.jp/g/1074476228</t>
  </si>
  <si>
    <t>https://www.qoo10.jp/g/1074476485</t>
  </si>
  <si>
    <t>https://www.qoo10.jp/g/1074476574</t>
  </si>
  <si>
    <t>https://www.qoo10.jp/g/1074475780</t>
  </si>
  <si>
    <t>https://www.qoo10.jp/g/1074476132</t>
  </si>
  <si>
    <t>https://www.qoo10.jp/g/1074475828</t>
  </si>
  <si>
    <t>https://www.qoo10.jp/g/1074475985</t>
  </si>
  <si>
    <t>https://www.qoo10.jp/g/1074476161</t>
  </si>
  <si>
    <t>https://www.qoo10.jp/g/1074476409</t>
  </si>
  <si>
    <t>https://www.qoo10.jp/g/1074476154</t>
  </si>
  <si>
    <t>https://www.qoo10.jp/g/1074476158</t>
  </si>
  <si>
    <t>https://www.qoo10.jp/g/1074476319</t>
  </si>
  <si>
    <t>https://www.qoo10.jp/g/1074475982</t>
  </si>
  <si>
    <t>https://www.qoo10.jp/g/1074476153</t>
  </si>
  <si>
    <t>https://www.qoo10.jp/g/1074476407</t>
  </si>
  <si>
    <t>https://www.qoo10.jp/g/1074475981</t>
  </si>
  <si>
    <t>https://www.qoo10.jp/g/1074476322</t>
  </si>
  <si>
    <t>https://www.qoo10.jp/g/1074476320</t>
  </si>
  <si>
    <t>https://www.qoo10.jp/g/1074476152</t>
  </si>
  <si>
    <t>https://www.qoo10.jp/g/1074476148</t>
  </si>
  <si>
    <t>https://www.qoo10.jp/g/1074476151</t>
  </si>
  <si>
    <t>https://www.qoo10.jp/g/1074476318</t>
  </si>
  <si>
    <t>https://www.qoo10.jp/g/1074476155</t>
  </si>
  <si>
    <t>https://www.qoo10.jp/g/1074476149</t>
  </si>
  <si>
    <t>https://www.qoo10.jp/g/1074476317</t>
  </si>
  <si>
    <t>https://www.qoo10.jp/g/1074476406</t>
  </si>
  <si>
    <t>https://www.qoo10.jp/g/1074476160</t>
  </si>
  <si>
    <t>https://www.qoo10.jp/g/1074476163</t>
  </si>
  <si>
    <t>https://www.qoo10.jp/g/1074476316</t>
  </si>
  <si>
    <t>https://www.qoo10.jp/g/1074476159</t>
  </si>
  <si>
    <t>https://www.qoo10.jp/g/1074476165</t>
  </si>
  <si>
    <t>https://www.qoo10.jp/g/1074476150</t>
  </si>
  <si>
    <t>https://www.qoo10.jp/g/1074476405</t>
  </si>
  <si>
    <t>https://www.qoo10.jp/g/1074476147</t>
  </si>
  <si>
    <t>https://www.qoo10.jp/g/1074476498</t>
  </si>
  <si>
    <t>https://www.qoo10.jp/g/1074476728</t>
  </si>
  <si>
    <t>https://www.qoo10.jp/g/1074476727</t>
  </si>
  <si>
    <t>https://www.qoo10.jp/g/1074476275</t>
  </si>
  <si>
    <t>https://www.qoo10.jp/g/1074476527</t>
  </si>
  <si>
    <t>https://www.qoo10.jp/g/1074476249</t>
  </si>
  <si>
    <t>https://www.qoo10.jp/g/1074476729</t>
  </si>
  <si>
    <t>https://www.qoo10.jp/g/1074476531</t>
  </si>
  <si>
    <t>https://www.qoo10.jp/g/1074476524</t>
  </si>
  <si>
    <t>https://www.qoo10.jp/g/1074476525</t>
  </si>
  <si>
    <t>https://www.qoo10.jp/g/1074476523</t>
  </si>
  <si>
    <t>https://www.qoo10.jp/g/1074476730</t>
  </si>
  <si>
    <t>https://www.qoo10.jp/g/1074476526</t>
  </si>
  <si>
    <t>https://www.qoo10.jp/g/1074476522</t>
  </si>
  <si>
    <t>https://www.qoo10.jp/g/1074476051</t>
  </si>
  <si>
    <t>https://www.qoo10.jp/g/1074476050</t>
  </si>
  <si>
    <t>https://www.qoo10.jp/g/1074476049</t>
  </si>
  <si>
    <t>https://www.qoo10.jp/g/1074476048</t>
  </si>
  <si>
    <t>https://www.qoo10.jp/g/1074476497</t>
  </si>
  <si>
    <t>https://www.qoo10.jp/g/1074476530</t>
  </si>
  <si>
    <t>https://www.qoo10.jp/g/1074476047</t>
  </si>
  <si>
    <t>https://www.qoo10.jp/g/1074476256</t>
  </si>
  <si>
    <t>https://www.qoo10.jp/g/1074475770</t>
  </si>
  <si>
    <t>https://www.qoo10.jp/g/1074475771</t>
  </si>
  <si>
    <t>https://www.qoo10.jp/g/1074475768</t>
  </si>
  <si>
    <t>https://www.qoo10.jp/g/1074475769</t>
  </si>
  <si>
    <t>https://www.qoo10.jp/g/1074475767</t>
  </si>
  <si>
    <t>https://www.qoo10.jp/g/1074475766</t>
  </si>
  <si>
    <t>https://www.qoo10.jp/g/1074475765</t>
  </si>
  <si>
    <t>https://www.qoo10.jp/g/1074475764</t>
  </si>
  <si>
    <t>https://www.qoo10.jp/g/1074476629</t>
  </si>
  <si>
    <t>https://www.qoo10.jp/g/1074476628</t>
  </si>
  <si>
    <t>https://www.qoo10.jp/g/1074476625</t>
  </si>
  <si>
    <t>https://www.qoo10.jp/g/1074476619</t>
  </si>
  <si>
    <t>https://www.qoo10.jp/g/1074476627</t>
  </si>
  <si>
    <t>https://www.qoo10.jp/g/1074476626</t>
  </si>
  <si>
    <t>https://www.qoo10.jp/g/1074476624</t>
  </si>
  <si>
    <t>https://www.qoo10.jp/g/1074476620</t>
  </si>
  <si>
    <t>https://www.qoo10.jp/g/1074476623</t>
  </si>
  <si>
    <t>https://www.qoo10.jp/g/1074476618</t>
  </si>
  <si>
    <t>https://www.qoo10.jp/g/1074476622</t>
  </si>
  <si>
    <t>https://www.qoo10.jp/g/1074476621</t>
  </si>
  <si>
    <t>https://www.qoo10.jp/g/1074476795</t>
  </si>
  <si>
    <t>https://www.qoo10.jp/g/1074476105</t>
  </si>
  <si>
    <t>https://www.qoo10.jp/g/1074476642</t>
  </si>
  <si>
    <t>https://www.qoo10.jp/g/1074476634</t>
  </si>
  <si>
    <t>https://www.qoo10.jp/g/1074476637</t>
  </si>
  <si>
    <t>https://www.qoo10.jp/g/1074476635</t>
  </si>
  <si>
    <t>https://www.qoo10.jp/g/1074476638</t>
  </si>
  <si>
    <t>https://www.qoo10.jp/g/1074476632</t>
  </si>
  <si>
    <t>https://www.qoo10.jp/g/1074476636</t>
  </si>
  <si>
    <t>https://www.qoo10.jp/g/1074476631</t>
  </si>
  <si>
    <t>https://www.qoo10.jp/g/1074476633</t>
  </si>
  <si>
    <t>https://www.qoo10.jp/g/1074476630</t>
  </si>
  <si>
    <t>https://www.qoo10.jp/g/1074476670</t>
  </si>
  <si>
    <t>https://www.qoo10.jp/g/1074476270</t>
  </si>
  <si>
    <t>https://www.qoo10.jp/g/1074476666</t>
  </si>
  <si>
    <t>https://www.qoo10.jp/g/1074476225</t>
  </si>
  <si>
    <t>https://www.qoo10.jp/g/1074476222</t>
  </si>
  <si>
    <t>https://www.qoo10.jp/g/1074476220</t>
  </si>
  <si>
    <t>https://www.qoo10.jp/g/1074476223</t>
  </si>
  <si>
    <t>https://www.qoo10.jp/g/1074476219</t>
  </si>
  <si>
    <t>https://www.qoo10.jp/g/1074476221</t>
  </si>
  <si>
    <t>https://www.qoo10.jp/g/1074475757</t>
  </si>
  <si>
    <t>https://www.qoo10.jp/g/1074475755</t>
  </si>
  <si>
    <t>https://www.qoo10.jp/g/1074475754</t>
  </si>
  <si>
    <t>https://www.qoo10.jp/g/1074476138</t>
  </si>
  <si>
    <t>https://www.qoo10.jp/g/1074476283</t>
  </si>
  <si>
    <t>https://www.qoo10.jp/g/1074476285</t>
  </si>
  <si>
    <t>https://www.qoo10.jp/g/1074476265</t>
  </si>
  <si>
    <t>https://www.qoo10.jp/g/1074476264</t>
  </si>
  <si>
    <t>https://www.qoo10.jp/g/1074476715</t>
  </si>
  <si>
    <t>https://www.qoo10.jp/g/1074476288</t>
  </si>
  <si>
    <t>https://www.qoo10.jp/g/1074476291</t>
  </si>
  <si>
    <t>https://www.qoo10.jp/g/1074476262</t>
  </si>
  <si>
    <t>https://www.qoo10.jp/g/1074476644</t>
  </si>
  <si>
    <t>https://www.qoo10.jp/g/1074476263</t>
  </si>
  <si>
    <t>https://www.qoo10.jp/g/1074476261</t>
  </si>
  <si>
    <t>https://www.qoo10.jp/g/1074476281</t>
  </si>
  <si>
    <t>https://www.qoo10.jp/g/1074476287</t>
  </si>
  <si>
    <t>https://www.qoo10.jp/g/1074476137</t>
  </si>
  <si>
    <t>https://www.qoo10.jp/g/1074476289</t>
  </si>
  <si>
    <t>https://www.qoo10.jp/g/1074476284</t>
  </si>
  <si>
    <t>https://www.qoo10.jp/g/1074476136</t>
  </si>
  <si>
    <t>https://www.qoo10.jp/g/1074476282</t>
  </si>
  <si>
    <t>https://www.qoo10.jp/g/1074476349</t>
  </si>
  <si>
    <t>https://www.qoo10.jp/g/1074476346</t>
  </si>
  <si>
    <t>https://www.qoo10.jp/g/1074475806</t>
  </si>
  <si>
    <t>https://www.qoo10.jp/g/1074476250</t>
  </si>
  <si>
    <t>https://www.qoo10.jp/g/1074476350</t>
  </si>
  <si>
    <t>https://www.qoo10.jp/g/1074476251</t>
  </si>
  <si>
    <t>https://www.qoo10.jp/g/1074476682</t>
  </si>
  <si>
    <t>https://www.qoo10.jp/g/1074476691</t>
  </si>
  <si>
    <t>https://www.qoo10.jp/g/1074476699</t>
  </si>
  <si>
    <t>https://www.qoo10.jp/g/1074475808</t>
  </si>
  <si>
    <t>https://www.qoo10.jp/g/1074475807</t>
  </si>
  <si>
    <t>https://www.qoo10.jp/g/1074476686</t>
  </si>
  <si>
    <t>https://www.qoo10.jp/g/1074476697</t>
  </si>
  <si>
    <t>https://www.qoo10.jp/g/1074476687</t>
  </si>
  <si>
    <t>https://www.qoo10.jp/g/1074476694</t>
  </si>
  <si>
    <t>https://www.qoo10.jp/g/1074476689</t>
  </si>
  <si>
    <t>https://www.qoo10.jp/g/1074476698</t>
  </si>
  <si>
    <t>https://www.qoo10.jp/g/1074476684</t>
  </si>
  <si>
    <t>https://www.qoo10.jp/g/1074476695</t>
  </si>
  <si>
    <t>https://www.qoo10.jp/g/1074476683</t>
  </si>
  <si>
    <t>https://www.qoo10.jp/g/1074475814</t>
  </si>
  <si>
    <t>https://www.qoo10.jp/g/1074476363</t>
  </si>
  <si>
    <t>https://www.qoo10.jp/g/1074475813</t>
  </si>
  <si>
    <t>https://www.qoo10.jp/g/1074476362</t>
  </si>
  <si>
    <t>https://www.qoo10.jp/g/1074475946</t>
  </si>
  <si>
    <t>https://www.qoo10.jp/g/1074476364</t>
  </si>
  <si>
    <t>https://www.qoo10.jp/g/1074475809</t>
  </si>
  <si>
    <t>https://www.qoo10.jp/g/1074476361</t>
  </si>
  <si>
    <t>https://www.qoo10.jp/g/1074475812</t>
  </si>
  <si>
    <t>https://www.qoo10.jp/g/1074475811</t>
  </si>
  <si>
    <t>https://www.qoo10.jp/g/1074476560</t>
  </si>
  <si>
    <t>https://www.qoo10.jp/g/1074476248</t>
  </si>
  <si>
    <t>https://www.qoo10.jp/g/1074476242</t>
  </si>
  <si>
    <t>https://www.qoo10.jp/g/1074476241</t>
  </si>
  <si>
    <t>https://www.qoo10.jp/g/1074476239</t>
  </si>
  <si>
    <t>https://www.qoo10.jp/g/1074476238</t>
  </si>
  <si>
    <t>https://www.qoo10.jp/g/1074475805</t>
  </si>
  <si>
    <t>https://www.qoo10.jp/g/1074475804</t>
  </si>
  <si>
    <t>https://www.qoo10.jp/g/1074476236</t>
  </si>
  <si>
    <t>https://www.qoo10.jp/g/1074475801</t>
  </si>
  <si>
    <t>https://www.qoo10.jp/g/1074475800</t>
  </si>
  <si>
    <t>https://www.qoo10.jp/g/1074476243</t>
  </si>
  <si>
    <t>https://www.qoo10.jp/g/1074476240</t>
  </si>
  <si>
    <t>https://www.qoo10.jp/g/1074476247</t>
  </si>
  <si>
    <t>https://www.qoo10.jp/g/1074475775</t>
  </si>
  <si>
    <t>https://www.qoo10.jp/g/1074475774</t>
  </si>
  <si>
    <t>https://www.qoo10.jp/g/1074475773</t>
  </si>
  <si>
    <t>https://www.qoo10.jp/g/1074475772</t>
  </si>
  <si>
    <t>https://www.qoo10.jp/g/1074476244</t>
  </si>
  <si>
    <t>https://www.qoo10.jp/g/1074476232</t>
  </si>
  <si>
    <t>https://www.qoo10.jp/g/1074476231</t>
  </si>
  <si>
    <t>https://kakaku.com/item/K0001421032/</t>
    <phoneticPr fontId="12"/>
  </si>
  <si>
    <t>https://kakaku.com/item/K0001421017/</t>
    <phoneticPr fontId="12"/>
  </si>
  <si>
    <t>https://kakaku.com/item/K0001421023/</t>
    <phoneticPr fontId="12"/>
  </si>
  <si>
    <t>https://kakaku.com/item/K0001421021/</t>
    <phoneticPr fontId="12"/>
  </si>
  <si>
    <t>https://kakaku.com/item/K0001423336/</t>
    <phoneticPr fontId="12"/>
  </si>
  <si>
    <t>https://kakaku.com/item/K0001423337/</t>
    <phoneticPr fontId="12"/>
  </si>
  <si>
    <t>https://kakaku.com/item/K0001387105/</t>
    <phoneticPr fontId="12"/>
  </si>
  <si>
    <t>https://kakaku.com/item/K0001387112/</t>
    <phoneticPr fontId="12"/>
  </si>
  <si>
    <t>https://kakaku.com/item/K0001515999/</t>
    <phoneticPr fontId="12"/>
  </si>
  <si>
    <t>https://kakaku.com/item/K0001387100/</t>
    <phoneticPr fontId="12"/>
  </si>
  <si>
    <t>https://kakaku.com/item/K0001387079/</t>
    <phoneticPr fontId="12"/>
  </si>
  <si>
    <t>https://kakaku.com/item/K0001387068/</t>
    <phoneticPr fontId="12"/>
  </si>
  <si>
    <t>https://kakaku.com/item/K0001461530/</t>
    <phoneticPr fontId="12"/>
  </si>
  <si>
    <t>https://kakaku.com/item/K0001461555/</t>
    <phoneticPr fontId="12"/>
  </si>
  <si>
    <t>https://kakaku.com/item/K0001283629/</t>
    <phoneticPr fontId="12"/>
  </si>
  <si>
    <t>https://kakaku.com/item/K0001226162/</t>
    <phoneticPr fontId="12"/>
  </si>
  <si>
    <t>https://kakaku.com/item/K0001226148/</t>
    <phoneticPr fontId="12"/>
  </si>
  <si>
    <t>https://kakaku.com/item/K0001226149/</t>
    <phoneticPr fontId="12"/>
  </si>
  <si>
    <t>https://kakaku.com/item/K0001226157/</t>
    <phoneticPr fontId="12"/>
  </si>
  <si>
    <t>https://kakaku.com/item/K0001226158/</t>
    <phoneticPr fontId="12"/>
  </si>
  <si>
    <t>https://kakaku.com/item/K0001226159/</t>
    <phoneticPr fontId="12"/>
  </si>
  <si>
    <t>https://kakaku.com/item/K0000860683/</t>
    <phoneticPr fontId="12"/>
  </si>
  <si>
    <t>https://kakaku.com/item/K0000947503/</t>
    <phoneticPr fontId="12"/>
  </si>
  <si>
    <t>https://kakaku.com/item/K0000947501/</t>
    <phoneticPr fontId="12"/>
  </si>
  <si>
    <t>https://kakaku.com/item/K0000947500/</t>
    <phoneticPr fontId="12"/>
  </si>
  <si>
    <t>https://kakaku.com/item/K0000464922/</t>
    <phoneticPr fontId="12"/>
  </si>
  <si>
    <t>https://kakaku.com/item/70400518556/</t>
    <phoneticPr fontId="12"/>
  </si>
  <si>
    <t>https://kakaku.com/item/K0001327042/</t>
    <phoneticPr fontId="12"/>
  </si>
  <si>
    <t>https://kakaku.com/item/K0001340158/</t>
    <phoneticPr fontId="12"/>
  </si>
  <si>
    <t>https://kakaku.com/item/K0001327054/</t>
    <phoneticPr fontId="12"/>
  </si>
  <si>
    <t>https://kakaku.com/item/K0001231880/</t>
    <phoneticPr fontId="12"/>
  </si>
  <si>
    <t>https://kakaku.com/item/K0001529330/</t>
    <phoneticPr fontId="12"/>
  </si>
  <si>
    <t>https://kakaku.com/item/K0001064836/</t>
    <phoneticPr fontId="12"/>
  </si>
  <si>
    <t>https://kakaku.com/item/K0001328995/</t>
    <phoneticPr fontId="12"/>
  </si>
  <si>
    <t>https://kakaku.com/item/K0001064811/</t>
    <phoneticPr fontId="12"/>
  </si>
  <si>
    <t>https://kakaku.com/item/K0001327049/</t>
    <phoneticPr fontId="12"/>
  </si>
  <si>
    <t>https://kakaku.com/item/K0001138162/</t>
    <phoneticPr fontId="12"/>
  </si>
  <si>
    <t>https://kakaku.com/item/K0001064818/</t>
    <phoneticPr fontId="12"/>
  </si>
  <si>
    <t>https://kakaku.com/item/K0001421808/</t>
    <phoneticPr fontId="12"/>
  </si>
  <si>
    <t>https://kakaku.com/item/K0001529331/</t>
    <phoneticPr fontId="12"/>
  </si>
  <si>
    <t>https://kakaku.com/item/K0001421811/</t>
    <phoneticPr fontId="12"/>
  </si>
  <si>
    <t>https://kakaku.com/item/K0001424179/</t>
    <phoneticPr fontId="12"/>
  </si>
  <si>
    <t>https://kakaku.com/item/K0001424181/</t>
    <phoneticPr fontId="12"/>
  </si>
  <si>
    <t>https://kakaku.com/item/K0001423328/</t>
    <phoneticPr fontId="12"/>
  </si>
  <si>
    <t>https://kakaku.com/item/K0001529319/</t>
    <phoneticPr fontId="12"/>
  </si>
  <si>
    <t>https://kakaku.com/item/K0001423306/</t>
    <phoneticPr fontId="12"/>
  </si>
  <si>
    <t>https://kakaku.com/item/K0000465723/</t>
    <phoneticPr fontId="12"/>
  </si>
  <si>
    <t>https://kakaku.com/item/K0000509740/</t>
    <phoneticPr fontId="12"/>
  </si>
  <si>
    <t>https://kakaku.com/item/K0000091322/</t>
    <phoneticPr fontId="12"/>
  </si>
  <si>
    <t>https://kakaku.com/item/K0000858765/</t>
    <phoneticPr fontId="12"/>
  </si>
  <si>
    <t>https://kakaku.com/item/K0001231833/</t>
    <phoneticPr fontId="12"/>
  </si>
  <si>
    <t>https://kakaku.com/item/K0001327038/</t>
    <phoneticPr fontId="12"/>
  </si>
  <si>
    <t>https://kakaku.com/item/K0001067346/</t>
    <phoneticPr fontId="12"/>
  </si>
  <si>
    <t>https://kakaku.com/item/K0001031735/</t>
    <phoneticPr fontId="12"/>
  </si>
  <si>
    <t>https://kakaku.com/item/K0001340086/</t>
    <phoneticPr fontId="12"/>
  </si>
  <si>
    <t>https://kakaku.com/item/K0001184338/</t>
    <phoneticPr fontId="12"/>
  </si>
  <si>
    <t>https://kakaku.com/item/K0001176911/</t>
    <phoneticPr fontId="12"/>
  </si>
  <si>
    <t>https://kakaku.com/item/K0000945906/</t>
    <phoneticPr fontId="12"/>
  </si>
  <si>
    <t>https://kakaku.com/item/K0000945897/</t>
    <phoneticPr fontId="12"/>
  </si>
  <si>
    <t>https://kakaku.com/item/K0000945916/</t>
    <phoneticPr fontId="12"/>
  </si>
  <si>
    <t>https://kakaku.com/item/K0000945909/</t>
    <phoneticPr fontId="12"/>
  </si>
  <si>
    <t>https://kakaku.com/item/K0001184337/</t>
    <phoneticPr fontId="12"/>
  </si>
  <si>
    <t>https://kakaku.com/item/K0001421026/</t>
    <phoneticPr fontId="12"/>
  </si>
  <si>
    <t>https://kakaku.com/item/K0001421014/</t>
    <phoneticPr fontId="12"/>
  </si>
  <si>
    <t>https://kakaku.com/item/K0001421016/</t>
    <phoneticPr fontId="12"/>
  </si>
  <si>
    <t>https://kakaku.com/item/K0001064809/</t>
    <phoneticPr fontId="12"/>
  </si>
  <si>
    <t>https://kakaku.com/item/K0001064842/</t>
    <phoneticPr fontId="12"/>
  </si>
  <si>
    <t>https://kakaku.com/item/K0001225150/</t>
    <phoneticPr fontId="12"/>
  </si>
  <si>
    <t>https://kakaku.com/item/K0001225164/</t>
    <phoneticPr fontId="12"/>
  </si>
  <si>
    <t>https://kakaku.com/item/K0001225141/</t>
    <phoneticPr fontId="12"/>
  </si>
  <si>
    <t>https://kakaku.com/item/K0001225140/</t>
    <phoneticPr fontId="12"/>
  </si>
  <si>
    <t>https://kakaku.com/item/K0001225135/</t>
    <phoneticPr fontId="12"/>
  </si>
  <si>
    <t>https://kakaku.com/item/K0001225143/</t>
    <phoneticPr fontId="12"/>
  </si>
  <si>
    <t>https://kakaku.com/item/K0001225138/</t>
    <phoneticPr fontId="12"/>
  </si>
  <si>
    <t>https://kakaku.com/item/K0001374072/</t>
    <phoneticPr fontId="12"/>
  </si>
  <si>
    <t>https://kakaku.com/item/K0000836046/</t>
    <phoneticPr fontId="12"/>
  </si>
  <si>
    <t>https://kakaku.com/item/K0000836725/</t>
    <phoneticPr fontId="12"/>
  </si>
  <si>
    <t>https://kakaku.com/item/K0001122202/</t>
    <phoneticPr fontId="12"/>
  </si>
  <si>
    <t>https://kakaku.com/item/K0001122200/</t>
    <phoneticPr fontId="12"/>
  </si>
  <si>
    <t>https://kakaku.com/item/K0001122175/</t>
    <phoneticPr fontId="12"/>
  </si>
  <si>
    <t>https://kakaku.com/item/K0001122182/</t>
    <phoneticPr fontId="12"/>
  </si>
  <si>
    <t>https://kakaku.com/item/K0000333313/</t>
    <phoneticPr fontId="12"/>
  </si>
  <si>
    <t>https://kakaku.com/item/K0000333318/</t>
    <phoneticPr fontId="12"/>
  </si>
  <si>
    <t>https://kakaku.com/item/K0000333329/</t>
    <phoneticPr fontId="12"/>
  </si>
  <si>
    <t>https://kakaku.com/item/K0001332109/</t>
    <phoneticPr fontId="12"/>
  </si>
  <si>
    <t>https://kakaku.com/item/K0001332105/</t>
    <phoneticPr fontId="12"/>
  </si>
  <si>
    <t>https://kakaku.com/item/K0001332085/</t>
    <phoneticPr fontId="12"/>
  </si>
  <si>
    <t>https://kakaku.com/item/K0001332140/</t>
    <phoneticPr fontId="12"/>
  </si>
  <si>
    <t>https://kakaku.com/item/K0001332092/</t>
    <phoneticPr fontId="12"/>
  </si>
  <si>
    <t>https://kakaku.com/item/K0001332076/</t>
    <phoneticPr fontId="12"/>
  </si>
  <si>
    <t>https://kakaku.com/item/K0001332079/</t>
    <phoneticPr fontId="12"/>
  </si>
  <si>
    <t>https://kakaku.com/item/K0001332087/</t>
    <phoneticPr fontId="12"/>
  </si>
  <si>
    <t>https://kakaku.com/item/K0001332107/</t>
    <phoneticPr fontId="12"/>
  </si>
  <si>
    <t>https://kakaku.com/item/K0001332068/</t>
    <phoneticPr fontId="12"/>
  </si>
  <si>
    <t>https://kakaku.com/item/K0001332077/</t>
    <phoneticPr fontId="12"/>
  </si>
  <si>
    <t>https://kakaku.com/item/K0001145418/</t>
    <phoneticPr fontId="12"/>
  </si>
  <si>
    <t>https://kakaku.com/item/K0001145419/</t>
    <phoneticPr fontId="12"/>
  </si>
  <si>
    <t>https://kakaku.com/item/K0001020976/</t>
    <phoneticPr fontId="12"/>
  </si>
  <si>
    <t>https://kakaku.com/item/K0001020962/</t>
    <phoneticPr fontId="12"/>
  </si>
  <si>
    <t>https://kakaku.com/item/K0001145908/</t>
    <phoneticPr fontId="12"/>
  </si>
  <si>
    <t>https://kakaku.com/item/K0001021004/</t>
    <phoneticPr fontId="12"/>
  </si>
  <si>
    <t>https://kakaku.com/item/K0001513114/</t>
    <phoneticPr fontId="12"/>
  </si>
  <si>
    <t>https://kakaku.com/item/K0000930339/</t>
    <phoneticPr fontId="12"/>
  </si>
  <si>
    <t>Advan Fleva V701 225/40R18 92W XL</t>
    <phoneticPr fontId="12"/>
  </si>
  <si>
    <t>https://kakaku.com/item/K0000930319/</t>
    <phoneticPr fontId="12"/>
  </si>
  <si>
    <t>送料外=672706
送料内=672707</t>
    <rPh sb="0" eb="2">
      <t>ｿｳﾘｮｳ</t>
    </rPh>
    <rPh sb="11" eb="13">
      <t>ｿｳﾘｮｳ</t>
    </rPh>
    <rPh sb="13" eb="14">
      <t>ｳﾁ</t>
    </rPh>
    <phoneticPr fontId="40" type="noConversion"/>
  </si>
  <si>
    <t>https://www.qoo10.jp/g/1074735356</t>
    <phoneticPr fontId="12"/>
  </si>
  <si>
    <t>https://www.qoo10.jp/g/1074475940</t>
    <phoneticPr fontId="12"/>
  </si>
  <si>
    <t>215/70R16 100H TL</t>
    <phoneticPr fontId="12"/>
  </si>
  <si>
    <t>CROSSCLIMATE SUV 215/70R16 100H TL</t>
    <phoneticPr fontId="12"/>
  </si>
  <si>
    <t>https://kakaku.com/item/K0001421043/</t>
    <phoneticPr fontId="12"/>
  </si>
  <si>
    <t>https://kakaku.com/item/K0001421027/</t>
    <phoneticPr fontId="12"/>
  </si>
  <si>
    <t>https://kakaku.com/item/K0001421044/</t>
    <phoneticPr fontId="12"/>
  </si>
  <si>
    <t>https://kakaku.com/item/K0001421029/</t>
    <phoneticPr fontId="12"/>
  </si>
  <si>
    <t>58作り直し</t>
    <rPh sb="2" eb="3">
      <t>ツク</t>
    </rPh>
    <rPh sb="4" eb="5">
      <t>ナオ</t>
    </rPh>
    <phoneticPr fontId="12"/>
  </si>
  <si>
    <t>https://www.qoo10.jp/g/1074476351</t>
    <phoneticPr fontId="12"/>
  </si>
  <si>
    <t>https://www.qoo10.jp/g/1074476348</t>
    <phoneticPr fontId="12"/>
  </si>
  <si>
    <t>https://www.qoo10.jp/g/1074476234</t>
    <phoneticPr fontId="12"/>
  </si>
  <si>
    <t>25,500</t>
  </si>
  <si>
    <t>31,500</t>
  </si>
  <si>
    <t>　「楽しいハンドリング」をテーマにしたハイパフォーマンスタイヤ燃費 低燃費・ウェット性能・乗り心地・スポーティ</t>
    <phoneticPr fontId="12"/>
  </si>
  <si>
    <t>低燃費</t>
    <phoneticPr fontId="12"/>
  </si>
  <si>
    <t>EAGLE LS EXE 225/35R19 88W XL</t>
    <phoneticPr fontId="12"/>
  </si>
  <si>
    <t>ADVAN dB V552 205/50R17 93W XL</t>
    <phoneticPr fontId="12"/>
  </si>
  <si>
    <t>https://kakaku.com/item/K0001563903/</t>
    <phoneticPr fontId="12"/>
  </si>
  <si>
    <t>https://kakaku.com/item/K0001563906/</t>
    <phoneticPr fontId="12"/>
  </si>
  <si>
    <t>申請中</t>
    <rPh sb="2" eb="3">
      <t>ナカ</t>
    </rPh>
    <phoneticPr fontId="12"/>
  </si>
  <si>
    <t>v5522055017ip</t>
  </si>
  <si>
    <t>v5522255018ip</t>
  </si>
  <si>
    <t>v5522355519ip</t>
  </si>
  <si>
    <t>1074832160</t>
  </si>
  <si>
    <t>1074832161</t>
  </si>
  <si>
    <t>1074832162</t>
  </si>
  <si>
    <t>https://www.qoo10.jp/g/1074832160</t>
    <phoneticPr fontId="12"/>
  </si>
  <si>
    <t>https://www.qoo10.jp/g/1074832161</t>
    <phoneticPr fontId="12"/>
  </si>
  <si>
    <t>https://www.qoo10.jp/g/1074832162</t>
    <phoneticPr fontId="12"/>
  </si>
  <si>
    <t>https://kakaku.com/item/K0001356181/</t>
    <phoneticPr fontId="12"/>
  </si>
  <si>
    <t>https://kakaku.com/item/K0001356183/</t>
    <phoneticPr fontId="12"/>
  </si>
  <si>
    <t>https://kakaku.com/item/K0001356185/</t>
    <phoneticPr fontId="12"/>
  </si>
  <si>
    <t>https://kakaku.com/item/K0001356186/</t>
    <phoneticPr fontId="12"/>
  </si>
  <si>
    <t>GY 155/70R13 75H VEC 4SEASONS MS Hybrid</t>
  </si>
  <si>
    <t>GY 185/70R14 88H VEC 4SEASONS MS Hybrid</t>
  </si>
  <si>
    <t>CO 185/60R16 86HXL ComfortContact CC7特</t>
  </si>
  <si>
    <t>CO 225/40R18 92YXL ExCont DWS06+特</t>
  </si>
  <si>
    <t>21,799</t>
  </si>
  <si>
    <t>https://www.qoo10.jp/g/1074476347</t>
    <phoneticPr fontId="12"/>
  </si>
  <si>
    <t>17,060</t>
  </si>
  <si>
    <t>500</t>
  </si>
  <si>
    <t>26,950</t>
  </si>
  <si>
    <t>22,550</t>
  </si>
  <si>
    <t>20,675</t>
  </si>
  <si>
    <t>11,000</t>
  </si>
  <si>
    <t>13,099</t>
  </si>
  <si>
    <t>12,480</t>
  </si>
  <si>
    <t>15,970</t>
  </si>
  <si>
    <t>21,600</t>
  </si>
  <si>
    <t>19,400</t>
  </si>
  <si>
    <t>20,660</t>
  </si>
  <si>
    <t>22,300</t>
  </si>
  <si>
    <t>16,600</t>
  </si>
  <si>
    <t>16,500</t>
  </si>
  <si>
    <t>22,999</t>
  </si>
  <si>
    <t>25,700</t>
  </si>
  <si>
    <t>19,600</t>
  </si>
  <si>
    <t>CROSSCLIMATE 2 235/40R18 95Y XL</t>
    <phoneticPr fontId="12"/>
  </si>
  <si>
    <t>23,500</t>
  </si>
  <si>
    <t>32,129</t>
  </si>
  <si>
    <t>28,700</t>
  </si>
  <si>
    <t>24,240</t>
  </si>
  <si>
    <t>20,700</t>
  </si>
  <si>
    <t>38,590</t>
  </si>
  <si>
    <t>45,900</t>
  </si>
  <si>
    <t>29,500</t>
  </si>
  <si>
    <t>9,110</t>
  </si>
  <si>
    <t>11,180</t>
  </si>
  <si>
    <t>15,290</t>
  </si>
  <si>
    <t>23,980</t>
  </si>
  <si>
    <t>9or20</t>
    <phoneticPr fontId="12"/>
  </si>
  <si>
    <t>22,880</t>
  </si>
  <si>
    <t>CMコード</t>
    <phoneticPr fontId="12"/>
  </si>
  <si>
    <t>MI 185/65R15 88T PRIMACY4</t>
  </si>
  <si>
    <t>MI 245/60R18 105V PRIMACY SUV+</t>
  </si>
  <si>
    <t>ag31958015</t>
    <phoneticPr fontId="12"/>
  </si>
  <si>
    <t>https://www.qoo10.jp/g/1074475761</t>
    <phoneticPr fontId="12"/>
  </si>
  <si>
    <t>14,215</t>
  </si>
  <si>
    <t>AZENIS FK520L</t>
    <phoneticPr fontId="12"/>
  </si>
  <si>
    <t>FALKEN</t>
    <phoneticPr fontId="12"/>
  </si>
  <si>
    <t>AZENIS FK520L 245/35ZR21 96Y XL</t>
    <phoneticPr fontId="12"/>
  </si>
  <si>
    <t>https://kakaku.com/item/K0001520739/</t>
    <phoneticPr fontId="12"/>
  </si>
  <si>
    <t>AZENIS FK520L 245/35ZR19 93Y XL</t>
    <phoneticPr fontId="12"/>
  </si>
  <si>
    <t>https://kakaku.com/item/K0001520767/</t>
    <phoneticPr fontId="12"/>
  </si>
  <si>
    <t>AZENIS FK520L 245/40ZR20 99Y XL</t>
    <phoneticPr fontId="12"/>
  </si>
  <si>
    <t>https://kakaku.com/item/K0001520754/</t>
    <phoneticPr fontId="12"/>
  </si>
  <si>
    <t>AZENIS FK520L 235/35ZR19 91Y XL</t>
    <phoneticPr fontId="12"/>
  </si>
  <si>
    <t>https://kakaku.com/item/K0001520766/</t>
    <phoneticPr fontId="12"/>
  </si>
  <si>
    <t>AZENIS FK520L 245/40ZR18 97Y XL</t>
    <phoneticPr fontId="12"/>
  </si>
  <si>
    <t>https://kakaku.com/item/K0001520785/</t>
    <phoneticPr fontId="12"/>
  </si>
  <si>
    <t>AZENIS FK520L 235/40ZR18 95Y XL</t>
    <phoneticPr fontId="12"/>
  </si>
  <si>
    <t>https://kakaku.com/item/K0001520784/</t>
    <phoneticPr fontId="12"/>
  </si>
  <si>
    <t>AZENIS FK520L 225/45ZR18 95Y XL</t>
    <phoneticPr fontId="12"/>
  </si>
  <si>
    <t>https://kakaku.com/item/K0001520787/</t>
    <phoneticPr fontId="12"/>
  </si>
  <si>
    <t>AZENIS FK520L 225/55ZR18 102W XL</t>
    <phoneticPr fontId="12"/>
  </si>
  <si>
    <t>https://kakaku.com/item/K0001520793/</t>
    <phoneticPr fontId="12"/>
  </si>
  <si>
    <t>https://kakaku.com/item/K0001020973/</t>
    <phoneticPr fontId="12"/>
  </si>
  <si>
    <t xml:space="preserve">品川パーツ </t>
  </si>
  <si>
    <t>18,211</t>
  </si>
  <si>
    <t>23,076</t>
  </si>
  <si>
    <t>なし</t>
    <phoneticPr fontId="12"/>
  </si>
  <si>
    <t>https://www.qoo10.jp/g/1074475898</t>
    <phoneticPr fontId="12"/>
  </si>
  <si>
    <t>Vector 4Seasons Hybrid 175/65R15 84H</t>
    <phoneticPr fontId="12"/>
  </si>
  <si>
    <t>eg011756515</t>
    <phoneticPr fontId="12"/>
  </si>
  <si>
    <t>VEC</t>
    <phoneticPr fontId="12"/>
  </si>
  <si>
    <t>https://www.qoo10.jp/g/1074476438</t>
    <phoneticPr fontId="12"/>
  </si>
  <si>
    <t>XI</t>
    <phoneticPr fontId="12"/>
  </si>
  <si>
    <t>https://kakaku.com/item/K0001277740/</t>
    <phoneticPr fontId="12"/>
  </si>
  <si>
    <t>https://kakaku.com/item/K0000333338/</t>
    <phoneticPr fontId="12"/>
  </si>
  <si>
    <t>https://kakaku.com/item/K0001226013/</t>
    <phoneticPr fontId="12"/>
  </si>
  <si>
    <t>POTENZA Sport 235/35R19 91YXL</t>
    <phoneticPr fontId="12"/>
  </si>
  <si>
    <t>POTENZA Sport 205/45R17 88Y XL</t>
    <phoneticPr fontId="12"/>
  </si>
  <si>
    <t>https://kakaku.com/item/K0001509429/</t>
    <phoneticPr fontId="12"/>
  </si>
  <si>
    <t>https://kakaku.com/item/K0001509436/</t>
    <phoneticPr fontId="12"/>
  </si>
  <si>
    <t>https://kakaku.com/item/K0001342757/</t>
    <phoneticPr fontId="12"/>
  </si>
  <si>
    <t>https://kakaku.com/item/K0001363029/</t>
    <phoneticPr fontId="12"/>
  </si>
  <si>
    <t>https://kakaku.com/item/K0000871759/</t>
    <phoneticPr fontId="12"/>
  </si>
  <si>
    <t>https://kakaku.com/item/K0000871760/</t>
    <phoneticPr fontId="12"/>
  </si>
  <si>
    <t>ADVAN Sport V107 245/40R18 97Y XL</t>
    <phoneticPr fontId="12"/>
  </si>
  <si>
    <t>7,221</t>
  </si>
  <si>
    <t>4,450</t>
  </si>
  <si>
    <t>8,680</t>
  </si>
  <si>
    <t>https://kakaku.com/item/K0000333304/</t>
    <phoneticPr fontId="12"/>
  </si>
  <si>
    <t>https://kakaku.com/item/K0000333291/</t>
    <phoneticPr fontId="12"/>
  </si>
  <si>
    <t>https://kakaku.com/item/K0000333302/</t>
    <phoneticPr fontId="12"/>
  </si>
  <si>
    <t>https://kakaku.com/item/K0000732238/</t>
    <phoneticPr fontId="12"/>
  </si>
  <si>
    <t>14,470</t>
  </si>
  <si>
    <t>14,199</t>
  </si>
  <si>
    <t>https://kakaku.com/item/K0001332091/</t>
    <phoneticPr fontId="12"/>
  </si>
  <si>
    <t>13,699</t>
  </si>
  <si>
    <t>xices2255017</t>
    <phoneticPr fontId="12"/>
  </si>
  <si>
    <t>15,840</t>
  </si>
  <si>
    <t>18,132</t>
  </si>
  <si>
    <t>17,488</t>
  </si>
  <si>
    <t>22,250</t>
  </si>
  <si>
    <t>30,298</t>
  </si>
  <si>
    <t>26,700</t>
  </si>
  <si>
    <t>11,310</t>
  </si>
  <si>
    <t>20,050</t>
  </si>
  <si>
    <t>https://www.qoo10.jp/g/1074476553</t>
    <phoneticPr fontId="12"/>
  </si>
  <si>
    <t>16,470</t>
  </si>
  <si>
    <t>25,888</t>
  </si>
  <si>
    <t>18,150</t>
  </si>
  <si>
    <t>21,319</t>
  </si>
  <si>
    <t>24,549</t>
  </si>
  <si>
    <t>https://www.qoo10.jp/g/1074476668</t>
    <phoneticPr fontId="12"/>
  </si>
  <si>
    <t>https://www.qoo10.jp/g/1074476667</t>
    <phoneticPr fontId="12"/>
  </si>
  <si>
    <t>https://www.qoo10.jp/g/1074476664</t>
    <phoneticPr fontId="12"/>
  </si>
  <si>
    <t>https://www.qoo10.jp/g/1074476271</t>
    <phoneticPr fontId="12"/>
  </si>
  <si>
    <t>https://www.qoo10.jp/g/1074476269</t>
    <phoneticPr fontId="12"/>
  </si>
  <si>
    <t>https://www.qoo10.jp/g/1074476268</t>
    <phoneticPr fontId="12"/>
  </si>
  <si>
    <t>https://www.qoo10.jp/g/1074476267</t>
    <phoneticPr fontId="12"/>
  </si>
  <si>
    <t>https://www.qoo10.jp/g/1074476266</t>
    <phoneticPr fontId="12"/>
  </si>
  <si>
    <t>https://www.qoo10.jp/g/1074475758</t>
    <phoneticPr fontId="12"/>
  </si>
  <si>
    <t>https://www.qoo10.jp/g/1074475756</t>
    <phoneticPr fontId="12"/>
  </si>
  <si>
    <t>https://kakaku.com/item/K0001356185/</t>
  </si>
  <si>
    <t>CROSSCLIMATE 2</t>
    <phoneticPr fontId="12"/>
  </si>
  <si>
    <t>BLIZZAK DM-V3</t>
    <phoneticPr fontId="12"/>
  </si>
  <si>
    <t>BLIZZAK VRX3</t>
    <phoneticPr fontId="12"/>
  </si>
  <si>
    <t>Pilot Sport 3</t>
    <phoneticPr fontId="12"/>
  </si>
  <si>
    <t>安い</t>
    <rPh sb="0" eb="1">
      <t>ヤス</t>
    </rPh>
    <phoneticPr fontId="12"/>
  </si>
  <si>
    <t>寿命</t>
    <rPh sb="0" eb="2">
      <t>ジュミョウ</t>
    </rPh>
    <phoneticPr fontId="12"/>
  </si>
  <si>
    <t>MI 175/70R14 88T ENERGY SAVER 4</t>
  </si>
  <si>
    <t>MI 245/35ZR19 (93Y)XL PILOT SPORT 4 S</t>
  </si>
  <si>
    <t>Primacy SUV+ 265/65R17 112H（LATITUDE Tour後続）</t>
    <rPh sb="41" eb="43">
      <t>コウゾク</t>
    </rPh>
    <phoneticPr fontId="12"/>
  </si>
  <si>
    <t>終①MI</t>
    <phoneticPr fontId="12"/>
  </si>
  <si>
    <t>終②BS</t>
    <rPh sb="0" eb="1">
      <t>オ</t>
    </rPh>
    <phoneticPr fontId="12"/>
  </si>
  <si>
    <t>終③GY</t>
    <rPh sb="0" eb="1">
      <t>オ</t>
    </rPh>
    <phoneticPr fontId="12"/>
  </si>
  <si>
    <t>終④CO</t>
    <rPh sb="0" eb="1">
      <t>オ</t>
    </rPh>
    <phoneticPr fontId="12"/>
  </si>
  <si>
    <t>終⑤FK</t>
    <rPh sb="0" eb="1">
      <t>オ</t>
    </rPh>
    <phoneticPr fontId="12"/>
  </si>
  <si>
    <t>終⑥DL</t>
    <rPh sb="0" eb="1">
      <t>オ</t>
    </rPh>
    <phoneticPr fontId="12"/>
  </si>
  <si>
    <t>終⑦YH</t>
    <rPh sb="0" eb="1">
      <t>オ</t>
    </rPh>
    <phoneticPr fontId="12"/>
  </si>
  <si>
    <t>終⑳BS</t>
    <rPh sb="0" eb="1">
      <t>オ</t>
    </rPh>
    <phoneticPr fontId="12"/>
  </si>
  <si>
    <t>終⑳DL</t>
    <rPh sb="0" eb="1">
      <t>オ</t>
    </rPh>
    <phoneticPr fontId="12"/>
  </si>
  <si>
    <t>終⑳MI</t>
    <rPh sb="0" eb="1">
      <t>オ</t>
    </rPh>
    <phoneticPr fontId="12"/>
  </si>
  <si>
    <t>MC</t>
    <phoneticPr fontId="12"/>
  </si>
  <si>
    <t>FK</t>
    <phoneticPr fontId="12"/>
  </si>
  <si>
    <t>DZ</t>
    <phoneticPr fontId="12"/>
  </si>
  <si>
    <t>LE</t>
    <phoneticPr fontId="12"/>
  </si>
  <si>
    <t>AD</t>
    <phoneticPr fontId="12"/>
  </si>
  <si>
    <t>BA</t>
  </si>
  <si>
    <t>DM</t>
    <phoneticPr fontId="12"/>
  </si>
  <si>
    <t>VRX</t>
    <phoneticPr fontId="12"/>
  </si>
  <si>
    <t>GY 205/70R15 96H VEC 4SEASONS MS Hybrid</t>
  </si>
  <si>
    <t>GY 235/50R18 101H XL VEC 4SEASONS MS Hybrid</t>
  </si>
  <si>
    <t>MI 215/70R15 109/107R CROSSCLIMATE CAMPING</t>
  </si>
  <si>
    <t>22,099</t>
  </si>
  <si>
    <t>28,389</t>
  </si>
  <si>
    <t>5,000</t>
  </si>
  <si>
    <t>21,000</t>
  </si>
  <si>
    <t>LS 175/65R14 82T 4-SEASONS CHI</t>
  </si>
  <si>
    <t xml:space="preserve">CROSSCLIMATE2 205/55R16 91W </t>
    <phoneticPr fontId="12"/>
  </si>
  <si>
    <t>並</t>
    <rPh sb="0" eb="1">
      <t>ヘイ</t>
    </rPh>
    <phoneticPr fontId="12"/>
  </si>
  <si>
    <t>終⑳MI</t>
    <phoneticPr fontId="12"/>
  </si>
  <si>
    <t>cross22055516ip</t>
  </si>
  <si>
    <t>3528706599323</t>
  </si>
  <si>
    <t>https://www.qoo10.jp/g/1075483584</t>
    <phoneticPr fontId="12"/>
  </si>
  <si>
    <t>pimacy4p2554518</t>
  </si>
  <si>
    <t>18,300</t>
  </si>
  <si>
    <t>Primacy 4+ 245/45R18 100W XL</t>
    <phoneticPr fontId="12"/>
  </si>
  <si>
    <t>Primacy 4+ 225/50R18 99W XL</t>
    <phoneticPr fontId="12"/>
  </si>
  <si>
    <t>イチ</t>
    <phoneticPr fontId="40" type="noConversion"/>
  </si>
  <si>
    <t>1075523828</t>
  </si>
  <si>
    <t>https://www.qoo10.jp/g/1075523828</t>
    <phoneticPr fontId="12"/>
  </si>
  <si>
    <t>pimacy4p2255018</t>
  </si>
  <si>
    <t>922284</t>
  </si>
  <si>
    <t>205/45R17 88Y XL</t>
  </si>
  <si>
    <t>1075537430</t>
  </si>
  <si>
    <t>1075537429</t>
  </si>
  <si>
    <t>ps52254018ip</t>
  </si>
  <si>
    <t>https://www.qoo10.jp/g/1075537430</t>
    <phoneticPr fontId="12"/>
  </si>
  <si>
    <t>https://www.qoo10.jp/g/1075537429</t>
    <phoneticPr fontId="12"/>
  </si>
  <si>
    <t>終①MI</t>
    <rPh sb="0" eb="1">
      <t>オ</t>
    </rPh>
    <phoneticPr fontId="12"/>
  </si>
  <si>
    <t>2155517VRX322</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</si>
  <si>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2&lt;/span&gt;&lt;br&gt;サイズ：&lt;strong&gt;205/55R16 91W&lt;/strong&gt;&lt;br&gt;&lt;br&gt;※商品画像内のホイールは付属しておりません。&lt;/td&gt;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</si>
  <si>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2&lt;/span&gt;&lt;br&gt;サイズ：&lt;strong&gt;235/55R18 104V XL&lt;/strong&gt;&lt;br&gt;&lt;br&gt;※商品画像内のホイールは付属しておりません。&lt;/td&gt;
&lt;/tr&gt;
&lt;/tbody&gt;
&lt;/table&gt;
&lt;div&gt;&lt;img src="https://gdetail.image-qoo10.jp/344/613881147/2021/10/15bdef97-a53f-4016-b7bd-062e9930fa95.jpg" width="940" height="446"&gt;&lt;/div&gt;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</si>
  <si>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4&lt;/span&gt;&lt;br&gt;サイズ：&lt;strong&gt;225/40R18 92Y XL&lt;/strong&gt;&lt;br&gt;&lt;br&gt;※商品画像内のホイールは付属しておりません。&lt;br&gt;※海外産&lt;/td&gt;
&lt;/tr&gt;
&lt;/tbody&gt;
&lt;/table&gt;
&lt;br&gt; &lt;img src="https://gdetail.image-qoo10.jp/344/613881147/2018/10/eb5d4274-17b6-417a-986f-5b779f4451cf.jpg" width="940" height="1774"&gt;</t>
  </si>
  <si>
    <t>&lt;br id="tinymce&amp;quot;"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&lt;td&gt;ポテンザ エス・ゼロ・ゼロ・ワン&lt;br&gt;&lt;span style="font-size: 14pt;"&gt;POTENZA S001&lt;/span&gt;&lt;br&gt;サイズ：&lt;strong&gt;245/40R18 97Y XL MO&lt;/strong&gt;&lt;br&gt;&lt;br&gt;※商品画像内のホイールは付属しておりません。&lt;br&gt;※海外産&lt;/td&gt;
&lt;/tr&gt;
&lt;/tbody&gt;
&lt;/table&gt;
&lt;br&gt; &lt;img src="https://gdetail.image-qoo10.jp/344/613881147/2018/9/458b8dfd-7b18-4174-9d8e-0b7babd92300.jpg"&gt;"</t>
  </si>
  <si>
    <t>4985009731505</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</si>
  <si>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4&lt;/span&gt;&lt;br&gt;サイズ：&lt;strong&gt;195/65R15 91V&lt;/strong&gt;&lt;br&gt;&lt;br&gt;※商品画像内のホイールは付属しておりません。&lt;br&gt;※海外産&lt;/td&gt;
&lt;/tr&gt;
&lt;/tbody&gt;
&lt;/table&gt;
&lt;br&gt; &lt;img src="https://gdetail.image-qoo10.jp/344/613881147/2018/10/eb5d4274-17b6-417a-986f-5b779f4451cf.jpg" width="940" height="1774"&gt;</t>
  </si>
  <si>
    <t>4985009686546</t>
  </si>
  <si>
    <t>4985009686553</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</si>
  <si>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4&lt;/span&gt;&lt;br&gt;サイズ：&lt;strong&gt;215/45R17 91W XL&lt;/strong&gt;&lt;br&gt;&lt;br&gt;※商品画像内のホイールは付属しておりません。&lt;br&gt;※海外産&lt;/td&gt;
&lt;/tr&gt;
&lt;/tbody&gt;
&lt;/table&gt;
&lt;br&gt; &lt;img src="https://gdetail.image-qoo10.jp/344/613881147/2018/10/eb5d4274-17b6-417a-986f-5b779f4451cf.jpg" width="940" height="1774"&gt;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</si>
  <si>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2&lt;/span&gt;&lt;br&gt;サイズ：&lt;strong&gt;205/55R16 91V&lt;/strong&gt;&lt;br&gt;&lt;br&gt;※商品画像内のホイールは付属しておりません。&lt;br&gt;※海外産&lt;/td&gt;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</si>
  <si>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2&lt;/span&gt;&lt;br&gt;サイズ：&lt;strong&gt;195/65R15 91H&lt;/strong&gt;&lt;br&gt;&lt;br&gt;※商品画像内のホイールは付属しておりません。&lt;br&gt;※海外産&lt;/td&gt;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</si>
  <si>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2&lt;/span&gt;&lt;br&gt;サイズ：&lt;strong&gt;225/45R18 95Y XL&lt;/strong&gt;&lt;br&gt;&lt;br&gt;※商品画像内のホイールは付属しておりません。&lt;br&gt;※海外産&lt;/td&gt;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</si>
  <si>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2&lt;/span&gt;&lt;br&gt;サイズ：&lt;strong&gt;235/55R19 105H XL VOL&lt;/strong&gt;&lt;br&gt;&lt;br&gt;※商品画像内のホイールは付属しておりません。&lt;br&gt;※海外産&lt;/td&gt;
&lt;/tr&gt;
&lt;/tbody&gt;
&lt;/table&gt;
&lt;div&gt;&lt;img src="https://gdetail.image-qoo10.jp/344/613881147/2021/10/15bdef97-a53f-4016-b7bd-062e9930fa95.jpg" width="940" height="446"&gt;&lt;/div&gt;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</si>
  <si>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2&lt;/span&gt;&lt;br&gt;サイズ：&lt;strong&gt;245/45R18 100Y XL&lt;/strong&gt;&lt;br&gt;&lt;br&gt;※商品画像内のホイールは付属しておりません。&lt;br&gt;※海外産&lt;/td&gt;
&lt;/tr&gt;
&lt;/tbody&gt;
&lt;/table&gt;
&lt;div&gt;&lt;img src="https://gdetail.image-qoo10.jp/344/613881147/2021/10/15bdef97-a53f-4016-b7bd-062e9930fa95.jpg" width="940" height="446"&gt;&lt;/div&gt;</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</si>
  <si>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RE004&lt;/span&gt;&lt;br&gt;サイズ：&lt;strong&gt;245/45R18 100W XL&lt;/strong&gt;&lt;br&gt;&lt;br&gt;※商品画像内のホイールは付属しておりません。&lt;br&gt;※海外産&lt;/td&gt;
&lt;/tr&gt;
&lt;/tbody&gt;
&lt;/table&gt;
&lt;div&gt;&lt;img src="https://gdetail.image-qoo10.jp/344/613881147/2022/1/3f45b6f5-294b-4726-aaad-866e8d4ff822.jpg" style="display: block; margin-left: auto; margin-right: auto;"&gt;&lt;/div&gt;</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</si>
  <si>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4&lt;/span&gt;&lt;br&gt;サイズ：&lt;strong&gt;235/45R17 97Y XL&lt;/strong&gt;&lt;br&gt;&lt;br&gt;※商品画像内のホイールは付属しておりません。&lt;br&gt;※海外産&lt;/td&gt;
&lt;/tr&gt;
&lt;/tbody&gt;
&lt;/table&gt;
&lt;br&gt; &lt;img src="https://gdetail.image-qoo10.jp/344/613881147/2018/9/9fa5897f-f9fc-4bc0-9972-5cbbe83a3933.jpg" width="940" height="1578"&gt;</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</si>
  <si>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4&lt;/span&gt;&lt;br&gt;サイズ：&lt;strong&gt;195/65R15 91H&lt;/strong&gt;&lt;br&gt;&lt;br&gt;※商品画像内のホイールは付属しておりません。&lt;br&gt;※海外産&lt;/td&gt;
&lt;/tr&gt;
&lt;/tbody&gt;
&lt;/table&gt;
&lt;br&gt; &lt;img src="https://gdetail.image-qoo10.jp/344/613881147/2018/10/eb5d4274-17b6-417a-986f-5b779f4451cf.jpg" width="940" height="1774"&gt;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</si>
  <si>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DM-V3&lt;/span&gt;&lt;br&gt;サイズ：&lt;strong&gt;225/60R18 100S&lt;/strong&gt;&lt;br&gt;&lt;br&gt;※商品画像内のホイールは付属しておりません。&lt;br&gt;※海外産&lt;/td&gt;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</si>
  <si>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DM-V3&lt;/span&gt;&lt;br&gt;サイズ：&lt;strong&gt;225/55R18 98T&lt;/strong&gt;&lt;br&gt;&lt;br&gt;※商品画像内のホイールは付属しておりません。&lt;br&gt;※海外産&lt;/td&gt;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</si>
  <si>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AE51&lt;/span&gt;&lt;br&gt;サイズ：&lt;strong&gt;225/55R17 101W XL&lt;/strong&gt;&lt;br&gt;※納入時にラベルが剥がれてしまっている商品が一部ございます。&lt;br&gt;※商品画像内のホイールは付属しておりません。&lt;br&gt;※海外産&lt;/td&gt;
&lt;/tr&gt;
&lt;/tbody&gt;
&lt;/table&gt;
&lt;div&gt;&lt;img src="https://gdetail.image-qoo10.jp/344/613881147/2021/2/f9e9af47-4ef8-45ec-b984-711f8a079cd2.jpg" style="display: block; margin-left: auto; margin-right: auto;"&gt;&lt;/div&gt;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</si>
  <si>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235/65R17 108V&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src="https://gdetail.image-qoo10.jp/344/613881147/2021/2/eadfbc7d-7c2b-47cd-9a93-3339b668d464.jpg"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</si>
  <si>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AE51&lt;/span&gt;&lt;br&gt;サイズ：&lt;strong&gt;205/55R16 94V XL&lt;/strong&gt;&lt;br&gt;&lt;br&gt;※商品画像内のホイールは付属しておりません。&lt;br&gt;※納入時にラベルが剥がれてしまっているため、ラベルなし商品となります。&lt;br&gt;※海外産&lt;/td&gt;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src="https://gdetail.image-qoo10.jp/344/613881147/2021/2/47c83e54-6284-4531-b979-612c07c42ac8.jpg" style="display: block; margin-left: auto; margin-right: auto;"&gt;&lt;/div&gt;</t>
  </si>
  <si>
    <t>&lt;br id="tinymce" class="mce-content-body " contenteditable="true" spellcheck="false" data-id="gd_det_exp_new"&gt;
&lt;table align="center"&gt;
&lt;tbody&gt;
&lt;tr&gt;
&lt;td style="text-align: left;" width="350px"&gt;&lt;span style="font-size: 14pt;"&gt;目指したものは、&lt;/span&gt;&lt;br&gt;&lt;br&gt;&lt;span style="font-size: 14pt;"&gt;&lt;strong&gt;かつてない静粛性。&lt;/strong&gt;&lt;/span&gt;&lt;/td&gt;
&lt;td style="text-align: center;"&gt;アドバン デシベル ブイゴーゴーニ&lt;br&gt;&lt;span style="font-size: 14pt;"&gt;ADVAN dB V552&lt;/span&gt;&lt;br&gt;サイズ：&lt;strong&gt;215/50R17 95W&lt;br&gt;&lt;/strong&gt;※海外産&lt;br&gt;&lt;br&gt;※商品画像内のホイールは付属しておりません。&lt;/td&gt;
&lt;/tr&gt;
&lt;/tbody&gt;
&lt;/table&gt;
&lt;div&gt;&lt;img src="https://gdetail.image-qoo10.jp/344/613881147/2021/3/a87f5e11-2738-406d-8842-ca7584e20ce2.jpg"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</si>
  <si>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AE51&lt;/span&gt;&lt;br&gt;サイズ：&lt;strong&gt;225/45R17 94W XL&lt;/strong&gt;&lt;br&gt;&lt;br&gt;※商品画像内のホイールは付属しておりません。&lt;br&gt;※納入時にラベルが剥がれてしまっているため、ラベルなし商品となります。&lt;br&gt;※海外産&lt;/td&gt;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src="https://gdetail.image-qoo10.jp/344/613881147/2021/2/93317f25-6cb7-449f-a6ce-a3bd8ad78361.jpg"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</si>
  <si>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AE51&lt;/span&gt;&lt;br&gt;サイズ：&lt;strong&gt;245/45R18 100W XL&lt;/strong&gt;&lt;br&gt;&lt;br&gt;※商品画像内のホイールは付属しておりません。&lt;br&gt;※納入時にラベルが剥がれてしまっているため、ラベルなし商品となります。&lt;br&gt;※海外産&lt;/td&gt;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src="https://gdetail.image-qoo10.jp/344/613881147/2021/2/93317f25-6cb7-449f-a6ce-a3bd8ad78361.jpg" style="display: block; margin-left: auto; margin-right: auto;"&gt;&lt;/div&gt;</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</si>
  <si>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AE51&lt;/span&gt;&lt;br&gt;サイズ：&lt;strong&gt;245/40R19 98W XL&lt;/strong&gt;&lt;br&gt;&lt;br&gt;※商品画像内のホイールは付属しておりません。&lt;br&gt;※納入時にラベルが剥がれてしまっているため、ラベルなし商品となります。&lt;br&gt;※海外産&lt;/td&gt;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src="https://gdetail.image-qoo10.jp/344/613881147/2021/2/93317f25-6cb7-449f-a6ce-a3bd8ad78361.jpg"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</si>
  <si>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DM-V3&lt;/span&gt;&lt;br&gt;サイズ：&lt;strong&gt;285/50R20 116T XL&lt;/strong&gt;&lt;br&gt;&lt;br&gt;※商品画像内のホイールは付属しておりません。&lt;br&gt;※海外産&lt;/td&gt;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</si>
  <si>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DM-V3&lt;/span&gt;&lt;br&gt;サイズ：&lt;strong&gt;235/55R20 102T&lt;/strong&gt;&lt;br&gt;&lt;br&gt;※商品画像内のホイールは付属しておりません。&lt;br&gt;※海外産&lt;/td&gt;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</si>
  <si>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2&lt;/span&gt;&lt;br&gt;サイズ：&lt;strong&gt;225/40R18 92Y XL&lt;/strong&gt;&lt;br&gt;&lt;br&gt;※商品画像内のホイールは付属しておりません。&lt;br&gt;※海外産&lt;/td&gt;
&lt;/tr&gt;
&lt;/tbody&gt;
&lt;/table&gt;
&lt;div&gt;&lt;img src="https://gdetail.image-qoo10.jp/344/613881147/2021/10/15bdef97-a53f-4016-b7bd-062e9930fa95.jpg" width="940" height="446"&gt;&lt;/div&gt;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</si>
  <si>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V701&lt;/span&gt;&lt;br&gt;サイズ：&lt;strong&gt;215/45R17 91W XL&lt;/strong&gt;&lt;br&gt;&lt;br&gt;※商品画像内のホイールは付属しておりません。&lt;br&gt;※納入時にラベルが剥がれてしまっている商品が一部ございます。&lt;br&gt;※海外産&lt;/td&gt;
&lt;/tr&gt;
&lt;/tbody&gt;
&lt;/table&gt;
&lt;div&gt;&lt;img src="https://gdetail.image-qoo10.jp/344/613881147/2022/11/848b3b0a-ac88-4480-b2e3-d950f1999345.jpg" style="display: block; margin-left: auto; margin-right: auto;"&gt;&lt;/div&gt;</t>
  </si>
  <si>
    <t>&lt;br id="tinymce" class="mce-content-body " contenteditable="true" spellcheck="false" data-id="gd_det_exp_new"&gt;
&lt;table align="center"&gt;
&lt;tbody&gt;
&lt;tr&gt;
&lt;td style="text-align: left;" width="350px"&gt;&lt;span style="font-size: 14pt;"&gt;「楽しいハンドリング」をテーマにした&lt;/span&gt;&lt;br&gt;&lt;br&gt;&lt;span style="font-size: 14pt;"&gt;&lt;strong&gt;ハイパフォーマンス・スポーティ・&lt;br&gt;タイヤ&lt;/strong&gt;&lt;/span&gt;&lt;/td&gt;
&lt;td style="text-align: center;"&gt;アドバン フレバ V701&lt;br&gt;&lt;span style="font-size: 14pt;"&gt;Advan Fleva V701&lt;/span&gt;&lt;br&gt;サイズ：&lt;strong&gt;225/45R17 94W XL&lt;/strong&gt;&lt;br&gt;&lt;br&gt;※商品画像内のホイールは付属しておりません。&lt;br&gt;※納入時にラベルが剥がれてしまっている商品が一部ございます。&lt;br&gt;※海外産&lt;/td&gt;
&lt;/tr&gt;
&lt;/tbody&gt;
&lt;/table&gt;
&lt;div&gt;&lt;img src="https://gdetail.image-qoo10.jp/344/613881147/2022/11/848b3b0a-ac88-4480-b2e3-d950f1999345.jpg" style="display: block; margin-left: auto; margin-right: auto;"&gt;&lt;/div&gt;</t>
  </si>
  <si>
    <t>4985009693612</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</si>
  <si>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S&lt;/span&gt;&lt;br&gt;サイズ：&lt;strong&gt;225/35R19 88Y XL ZP&lt;/strong&gt;&lt;br&gt;&lt;br&gt;※商品画像内のホイールは付属しておりません。&lt;br&gt;※海外産&lt;/td&gt;
&lt;/tr&gt;
&lt;/tbody&gt;
&lt;/table&gt;
&lt;br&gt;&lt;img src="https://gdetail.image-qoo10.jp/344/613881147/2019/3/2d9f19e5-7218-4e18-a6e4-8bbc7537ba7e.jpg" width="940" height="1016"&gt;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</si>
  <si>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5&lt;/span&gt;&lt;br&gt;サイズ：&lt;strong&gt;255/35R19 96Y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</si>
  <si>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center;"&gt;ルーアース エックスティー エーイーロクイチ&lt;br&gt;&lt;span style="font-size: 14pt;"&gt;BluEarth-XT AE61&lt;/span&gt;&lt;br&gt;サイズ：&lt;strong&gt;225/50R18 95V&lt;/strong&gt;&lt;br&gt;&lt;br&gt;※商品画像内のホイールは付属しておりません。&lt;br&gt;※納入時にラベルが剥がれてしまっているため、ラベルなし商品となります。&lt;br&gt;※海外産&lt;/td&gt;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src="https://gdetail.image-qoo10.jp/344/613881147/2021/2/05dda7bd-4df6-4ef2-99e5-b9502c84cac1.jpg" style="display: block; margin-left: auto; margin-right: auto;"&gt;&lt;/div&gt;</t>
  </si>
  <si>
    <t>4985009004272</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</si>
  <si>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5&lt;/span&gt;&lt;br&gt;サイズ：&lt;strong&gt;245/40R19 98Y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</si>
  <si>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5&lt;/span&gt;&lt;br&gt;サイズ：&lt;strong&gt;235/40R18 95Y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</si>
  <si>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5&lt;/span&gt;&lt;br&gt;サイズ：&lt;strong&gt;225/45R17 94Y XL&lt;/strong&gt;&lt;br&gt;&lt;br&gt;※商品画像内のホイールは付属しておりません。&lt;br&gt;※海外産&lt;/td&gt;
&lt;/tr&gt;
&lt;/tbody&gt;
&lt;/table&gt;
&lt;div&gt;&lt;img src="https://gdetail.image-qoo10.jp/344/613881147/2022/5/70ed8b8c-6396-46ee-a5b4-db22b2234cd6.jpg" style="display: block; margin-left: auto; margin-right: auto;"&gt;&lt;/div&gt;</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</si>
  <si>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4+&lt;/span&gt;&lt;br&gt;サイズ：&lt;strong&gt;225/45R17 91V&lt;/strong&gt;&lt;br&gt;&lt;br&gt;※商品画像内のホイールは付属しておりません。&lt;br&gt;※納入時にラベルが剥がれてしまっているため、ラベルなし商品となります。&lt;br&gt;※海外産&lt;/td&gt;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src="https://gdetail.image-qoo10.jp/344/613881147/2022/5/94ada223-b56b-4db0-8e26-4ea5ac27faf0.jpg" style="display: block; margin-left: auto; margin-right: auto;"&gt;&lt;/div&gt;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</si>
  <si>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S&lt;/span&gt;&lt;br&gt;サイズ：&lt;strong&gt;225/40R19 93Y XL ★&lt;/strong&gt;&lt;br&gt;&lt;br&gt;※商品画像内のホイールは付属しておりません。&lt;br&gt;※海外産&lt;/td&gt;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</si>
  <si>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S&lt;/span&gt;&lt;br&gt;サイズ：&lt;strong&gt;245/35R20 95Y XL MO&lt;/strong&gt;&lt;br&gt;&lt;br&gt;※商品画像内のホイールは付属しておりません。&lt;br&gt;※海外産&lt;/td&gt;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</si>
  <si>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S&lt;/span&gt;&lt;br&gt;サイズ：&lt;strong&gt;235/35R19 91Y XL&lt;/strong&gt;&lt;br&gt;&lt;br&gt;※商品画像内のホイールは付属しておりません。&lt;br&gt;※海外産&lt;/td&gt;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</si>
  <si>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S&lt;/span&gt;&lt;br&gt;サイズ：&lt;strong&gt;255/35R19 96Y XL&lt;/strong&gt;&lt;br&gt;&lt;br&gt;※商品画像内のホイールは付属しておりません。&lt;br&gt;※海外産&lt;/td&gt;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</si>
  <si>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width="350px"&gt;&lt;br&gt;&lt;span style="font-size: 14pt;"&gt;&lt;strong&gt;技術と情熱を結集した&lt;br&gt;ハイスペック・スポーツタイヤ&lt;/strong&gt;&lt;/span&gt;&lt;/td&gt;
&lt;td style="text-align: center;"&gt;パイロット スポーツ フォー エス&lt;br&gt;&lt;span style="font-size: 14pt;"&gt;Pilot Sport 4 S&lt;/span&gt;&lt;br&gt;サイズ：&lt;strong&gt;275/30R20 97Y XL MO&lt;/strong&gt;&lt;br&gt;&lt;br&gt;※商品画像内のホイールは付属しておりません。&lt;br&gt;※海外産&lt;/td&gt;
&lt;/tr&gt;
&lt;/tbody&gt;
&lt;/table&gt;
&lt;br&gt;&lt;img src="https://gdetail.image-qoo10.jp/344/613881147/2019/3/2d9f19e5-7218-4e18-a6e4-8bbc7537ba7e.jpg" width="940" height="1016"&gt;</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</si>
  <si>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DM-V3&lt;/span&gt;&lt;br&gt;サイズ：&lt;strong&gt;235/55R19 105T&lt;/strong&gt;&lt;br&gt;&lt;br&gt;※商品画像内のホイールは付属しておりません。&lt;br&gt;※海外産&lt;/td&gt;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</si>
  <si>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4985009716069</t>
  </si>
  <si>
    <t>EfficientGrip ECO EG01 215/55R17 94V</t>
    <phoneticPr fontId="12"/>
  </si>
  <si>
    <t>ExtremeContact DWS06 PLUS（22年製）</t>
  </si>
  <si>
    <t>dws0621545182</t>
  </si>
  <si>
    <t>https://www.qoo10.jp/g/1075650684</t>
    <phoneticPr fontId="12"/>
  </si>
  <si>
    <t>41,699</t>
  </si>
  <si>
    <t>45,500</t>
  </si>
  <si>
    <t>https://www.qoo10.jp/g/1074476326</t>
    <phoneticPr fontId="12"/>
  </si>
  <si>
    <t>43,968</t>
  </si>
  <si>
    <t>https://www.qoo10.jp/g/1074475948</t>
    <phoneticPr fontId="12"/>
  </si>
  <si>
    <t>https://www.qoo10.jp/g/1074475975</t>
    <phoneticPr fontId="12"/>
  </si>
  <si>
    <t>販売終了LATITUDE Tour 265/65R17 112S</t>
    <phoneticPr fontId="12"/>
  </si>
  <si>
    <t>https://kakaku.com/item/K0001590015/</t>
    <phoneticPr fontId="12"/>
  </si>
  <si>
    <t>CO 215/45R18 93Y XL ExCont DWS06+特22</t>
  </si>
  <si>
    <t>GY 225/55R18 98V AssuranceWeatherReady特</t>
  </si>
  <si>
    <t>https://kakaku.com/item/K0001589848/</t>
  </si>
  <si>
    <t>https://kakaku.com/item/K0001589848/</t>
    <phoneticPr fontId="12"/>
  </si>
  <si>
    <t>ﾗﾝｸ</t>
  </si>
  <si>
    <t>Qoo10
商品コード</t>
  </si>
  <si>
    <t>2=変更
3=ステイ
9=販売中止</t>
  </si>
  <si>
    <t>価格コム
URL</t>
    <rPh sb="0" eb="2">
      <t>カカク</t>
    </rPh>
    <phoneticPr fontId="12"/>
  </si>
  <si>
    <t>Qoo10
依頼</t>
    <phoneticPr fontId="12"/>
  </si>
  <si>
    <t>供給原価
清算金額
Q競合比較</t>
    <phoneticPr fontId="12"/>
  </si>
  <si>
    <t>販売価格
管理画面</t>
    <phoneticPr fontId="12"/>
  </si>
  <si>
    <t>https://kakaku.com/item/K0000945911/</t>
    <phoneticPr fontId="12"/>
  </si>
  <si>
    <t>https://kakaku.com/item/K0001163272/</t>
    <phoneticPr fontId="12"/>
  </si>
  <si>
    <t>205/55R17 95T XL（販売中）</t>
  </si>
  <si>
    <t>235/50R18 101H XL（販売中）</t>
  </si>
  <si>
    <t>X-ICE SNOW 225/55R18 102H XL</t>
    <phoneticPr fontId="12"/>
  </si>
  <si>
    <t>X-ICE SNOW 225/60R17 103T XL</t>
    <phoneticPr fontId="12"/>
  </si>
  <si>
    <t>X-ICE SNOW 225/60R18 100H</t>
    <phoneticPr fontId="12"/>
  </si>
  <si>
    <t>CROSSCLIMATE+ 215/65R16 102V XL</t>
    <phoneticPr fontId="12"/>
  </si>
  <si>
    <t>X-ICE SNOW 205/55R17 95T XL</t>
    <phoneticPr fontId="12"/>
  </si>
  <si>
    <t>X-ICE SNOW 235/50R18 101H XL</t>
    <phoneticPr fontId="12"/>
  </si>
  <si>
    <t>T005 205/55R16 91V</t>
    <phoneticPr fontId="12"/>
  </si>
  <si>
    <t>T</t>
    <phoneticPr fontId="12"/>
  </si>
  <si>
    <t>15,137</t>
  </si>
  <si>
    <t>13,800</t>
  </si>
  <si>
    <t>https://www.qoo10.jp/g/1074476179</t>
    <phoneticPr fontId="12"/>
  </si>
  <si>
    <t xml:space="preserve">CROSSCLIMATE2 205/55R16 91W </t>
  </si>
  <si>
    <t>12/12</t>
    <phoneticPr fontId="12"/>
  </si>
  <si>
    <t>12/7</t>
    <phoneticPr fontId="12"/>
  </si>
  <si>
    <t>GY 165/55R14 72H VEC 4SEASONS MS Hybrid</t>
  </si>
  <si>
    <t>GY 185/60R15 84H VEC 4SEASONS MS Hybrid</t>
  </si>
  <si>
    <t>GY 205/60R16 92H VEC 4SEASONS MS Hybrid</t>
  </si>
  <si>
    <t>GY 205/65R16 95H VEC 4SEASONS MS Hybrid</t>
  </si>
  <si>
    <t>CO 185/60R15 88VXL AllSeasonContact特</t>
  </si>
  <si>
    <t>VK 185/70R14 88T CityTech II</t>
  </si>
  <si>
    <t>31,370</t>
  </si>
  <si>
    <t>21,340</t>
  </si>
  <si>
    <t>24,099</t>
  </si>
  <si>
    <t>26,000</t>
  </si>
  <si>
    <t>https://kakaku.com/item/K0001424179/</t>
  </si>
  <si>
    <t>23,480</t>
  </si>
  <si>
    <t>22,886</t>
  </si>
  <si>
    <t>46,500</t>
  </si>
  <si>
    <t>https://kakaku.com/item/K0001231879/</t>
  </si>
  <si>
    <t>https://kakaku.com/item/K0001184359/</t>
  </si>
  <si>
    <t>https://kakaku.com/item/K0001421798/</t>
  </si>
  <si>
    <t>https://kakaku.com/item/K0001421799/</t>
  </si>
  <si>
    <t>https://kakaku.com/item/K0001421810/</t>
  </si>
  <si>
    <t>12/13</t>
    <phoneticPr fontId="12"/>
  </si>
  <si>
    <t>CO 215/55R17 94V ComfortContact CC7特</t>
  </si>
  <si>
    <t>⑦YH</t>
    <phoneticPr fontId="12"/>
  </si>
  <si>
    <t>【2】</t>
    <phoneticPr fontId="12"/>
  </si>
  <si>
    <t>【3】</t>
    <phoneticPr fontId="12"/>
  </si>
  <si>
    <t>2  12/13依頼分 なぜ表示されないか？</t>
    <rPh sb="8" eb="11">
      <t>イライブン</t>
    </rPh>
    <rPh sb="14" eb="16">
      <t>ヒョウジ</t>
    </rPh>
    <phoneticPr fontId="12"/>
  </si>
  <si>
    <t>https://kakaku.com/item/K0001421040/</t>
  </si>
  <si>
    <t>2 12/14  12/13依頼分 なぜ表示されないか？</t>
    <rPh sb="14" eb="17">
      <t>イライブン</t>
    </rPh>
    <rPh sb="20" eb="22">
      <t>ヒョウジ</t>
    </rPh>
    <phoneticPr fontId="12"/>
  </si>
  <si>
    <t>2 12/14販売価格を変更後で確認</t>
    <rPh sb="6" eb="10">
      <t>ハンバイカカク</t>
    </rPh>
    <rPh sb="11" eb="13">
      <t>ヘンコウ</t>
    </rPh>
    <rPh sb="13" eb="14">
      <t>アト</t>
    </rPh>
    <rPh sb="15" eb="17">
      <t>カクニン</t>
    </rPh>
    <phoneticPr fontId="12"/>
  </si>
  <si>
    <t>Qoo10に依頼しない</t>
    <rPh sb="6" eb="8">
      <t>イライ</t>
    </rPh>
    <phoneticPr fontId="12"/>
  </si>
  <si>
    <t>https://www.qoo10.jp/g/1074475994</t>
    <phoneticPr fontId="12"/>
  </si>
  <si>
    <t>https://www.qoo10.jp/g/1074475995</t>
    <phoneticPr fontId="12"/>
  </si>
  <si>
    <t>24,380</t>
  </si>
  <si>
    <t>終①MI</t>
    <rPh sb="0" eb="1">
      <t>オワリ</t>
    </rPh>
    <phoneticPr fontId="12"/>
  </si>
  <si>
    <t>EfficientGrip RVF02 205/55R16 94V XL</t>
    <phoneticPr fontId="12"/>
  </si>
  <si>
    <t>EfficientGrip RVF02  165/65R14 79H</t>
    <phoneticPr fontId="12"/>
  </si>
  <si>
    <t>EfficientGrip RVF02  175/60R16 82H</t>
    <phoneticPr fontId="12"/>
  </si>
  <si>
    <t>EfficientGrip RVF02  205/55R17 95V</t>
    <phoneticPr fontId="12"/>
  </si>
  <si>
    <t>EfficientGrip RVF02  175/55R15 77V</t>
    <phoneticPr fontId="12"/>
  </si>
  <si>
    <t>EfficientGrip RVF02  185/60R15 84H</t>
    <phoneticPr fontId="12"/>
  </si>
  <si>
    <t>EfficientGrip RVF02  225/55R19 103W</t>
    <phoneticPr fontId="12"/>
  </si>
  <si>
    <t>https://kakaku.com/item/K0000731674/</t>
    <phoneticPr fontId="12"/>
  </si>
  <si>
    <t>https://kakaku.com/item/K0000836721/</t>
    <phoneticPr fontId="12"/>
  </si>
  <si>
    <t>https://kakaku.com/item/K0000731667/</t>
    <phoneticPr fontId="12"/>
  </si>
  <si>
    <t>https://kakaku.com/item/K0000836730/</t>
    <phoneticPr fontId="12"/>
  </si>
  <si>
    <t>https://kakaku.com/item/K0000731665/</t>
    <phoneticPr fontId="12"/>
  </si>
  <si>
    <t>https://kakaku.com/item/K0001330611/</t>
    <phoneticPr fontId="12"/>
  </si>
  <si>
    <t>https://kakaku.com/item/K0001330596/</t>
    <phoneticPr fontId="12"/>
  </si>
  <si>
    <t>https://kakaku.com/item/K0001330589/</t>
    <phoneticPr fontId="12"/>
  </si>
  <si>
    <t>https://kakaku.com/item/K0001330603/</t>
    <phoneticPr fontId="12"/>
  </si>
  <si>
    <t>https://kakaku.com/item/K0001330605/</t>
    <phoneticPr fontId="12"/>
  </si>
  <si>
    <t>https://kakaku.com/item/K0001330580/</t>
    <phoneticPr fontId="12"/>
  </si>
  <si>
    <t>EfficientGrip RVF02  225/55R17 101V XL</t>
    <phoneticPr fontId="12"/>
  </si>
  <si>
    <t>https://kakaku.com/item/K0001330591/</t>
    <phoneticPr fontId="12"/>
  </si>
  <si>
    <t>https://kakaku.com/item/K0001352819/</t>
    <phoneticPr fontId="12"/>
  </si>
  <si>
    <t>https://kakaku.com/item/K0000934787/</t>
    <phoneticPr fontId="12"/>
  </si>
  <si>
    <t>https://kakaku.com/item/K0001225148/</t>
    <phoneticPr fontId="12"/>
  </si>
  <si>
    <t>https://kakaku.com/item/K0001374069/</t>
    <phoneticPr fontId="12"/>
  </si>
  <si>
    <t>https://kakaku.com/item/K0000731666/</t>
    <phoneticPr fontId="12"/>
  </si>
  <si>
    <t>https://kakaku.com/item/K0000836733/</t>
    <phoneticPr fontId="12"/>
  </si>
  <si>
    <t>https://kakaku.com/item/K0000836731/</t>
    <phoneticPr fontId="12"/>
  </si>
  <si>
    <t>https://kakaku.com/item/K0001122197/</t>
    <phoneticPr fontId="12"/>
  </si>
  <si>
    <t>https://kakaku.com/item/K0001122179/</t>
    <phoneticPr fontId="12"/>
  </si>
  <si>
    <t>https://kakaku.com/item/K0001122165/</t>
    <phoneticPr fontId="12"/>
  </si>
  <si>
    <t>https://kakaku.com/item/K0001122164/</t>
    <phoneticPr fontId="12"/>
  </si>
  <si>
    <t>https://kakaku.com/item/K0001122154/</t>
    <phoneticPr fontId="12"/>
  </si>
  <si>
    <t>https://kakaku.com/item/K0000731669/</t>
    <phoneticPr fontId="12"/>
  </si>
  <si>
    <t>18,773</t>
  </si>
  <si>
    <t>cross22055516ip</t>
    <phoneticPr fontId="12"/>
  </si>
  <si>
    <t>https://www.qoo10.jp/g/1074476194</t>
    <phoneticPr fontId="12"/>
  </si>
  <si>
    <t>https://www.qoo10.jp/g/1074476388</t>
    <phoneticPr fontId="12"/>
  </si>
  <si>
    <t>https://www.qoo10.jp/g/1074476315</t>
    <phoneticPr fontId="12"/>
  </si>
  <si>
    <t>https://www.qoo10.jp/g/1074476191</t>
    <phoneticPr fontId="12"/>
  </si>
  <si>
    <t>https://www.qoo10.jp/g/1074476389</t>
    <phoneticPr fontId="12"/>
  </si>
  <si>
    <t>https://www.qoo10.jp/g/1074476190</t>
    <phoneticPr fontId="12"/>
  </si>
  <si>
    <t>https://www.qoo10.jp/g/1074476387</t>
    <phoneticPr fontId="12"/>
  </si>
  <si>
    <t>https://www.qoo10.jp/g/1074476385</t>
    <phoneticPr fontId="12"/>
  </si>
  <si>
    <t>https://www.qoo10.jp/g/1074476188</t>
    <phoneticPr fontId="12"/>
  </si>
  <si>
    <t>https://www.qoo10.jp/g/1074476189</t>
    <phoneticPr fontId="12"/>
  </si>
  <si>
    <t>https://www.qoo10.jp/g/1074476386</t>
    <phoneticPr fontId="12"/>
  </si>
  <si>
    <t>https://www.qoo10.jp/g/1074476384</t>
    <phoneticPr fontId="12"/>
  </si>
  <si>
    <t>https://www.qoo10.jp/g/1074476700</t>
    <phoneticPr fontId="12"/>
  </si>
  <si>
    <t>https://www.qoo10.jp/g/1074476337</t>
    <phoneticPr fontId="12"/>
  </si>
  <si>
    <t>https://www.qoo10.jp/g/1074476338</t>
    <phoneticPr fontId="12"/>
  </si>
  <si>
    <t>https://www.qoo10.jp/g/1074476724</t>
    <phoneticPr fontId="12"/>
  </si>
  <si>
    <t>https://www.qoo10.jp/g/1074476722</t>
    <phoneticPr fontId="12"/>
  </si>
  <si>
    <t>21,777</t>
  </si>
  <si>
    <t>13,880</t>
  </si>
  <si>
    <t>29,490</t>
  </si>
  <si>
    <t>18,980</t>
  </si>
  <si>
    <t>32,680</t>
  </si>
  <si>
    <t>17,150</t>
  </si>
  <si>
    <t>https://kakaku.com/item/K0001374070/</t>
    <phoneticPr fontId="12"/>
  </si>
  <si>
    <t>10,782</t>
  </si>
  <si>
    <t>15,249</t>
  </si>
  <si>
    <t>10,020</t>
  </si>
  <si>
    <t>20,444</t>
  </si>
  <si>
    <t>https://www.qoo10.jp/g/1074476464</t>
    <phoneticPr fontId="12"/>
  </si>
  <si>
    <t>https://www.qoo10.jp/g/1074476461</t>
    <phoneticPr fontId="12"/>
  </si>
  <si>
    <t>https://www.qoo10.jp/g/1074476457</t>
    <phoneticPr fontId="12"/>
  </si>
  <si>
    <t>https://www.qoo10.jp/g/1074476673</t>
    <phoneticPr fontId="12"/>
  </si>
  <si>
    <t>05605104</t>
  </si>
  <si>
    <t>05605112</t>
  </si>
  <si>
    <t>175/55R15 77V</t>
  </si>
  <si>
    <t>175/55R15</t>
  </si>
  <si>
    <t>05605122</t>
  </si>
  <si>
    <t>05605116</t>
  </si>
  <si>
    <t>05605144</t>
  </si>
  <si>
    <t>205/55R17 95V</t>
  </si>
  <si>
    <t>05605148</t>
  </si>
  <si>
    <t>225/55R17 101V</t>
  </si>
  <si>
    <t>05605166</t>
  </si>
  <si>
    <t>225/55R19 103W</t>
  </si>
  <si>
    <t>205/40R18 86Y XL（再販）</t>
  </si>
  <si>
    <t>BS 205/45R17 88WXL POTENZA Adrenalin RE004EU</t>
  </si>
  <si>
    <t>BS 245/40R19 98WXL POTENZA Adrenalin RE004EU</t>
  </si>
  <si>
    <t>ミニバン</t>
    <phoneticPr fontId="12"/>
  </si>
  <si>
    <t>価格</t>
    <rPh sb="0" eb="2">
      <t>カカク</t>
    </rPh>
    <phoneticPr fontId="12"/>
  </si>
  <si>
    <t>おすすめ</t>
    <phoneticPr fontId="12"/>
  </si>
  <si>
    <t>rvf021656514</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</si>
  <si>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RVF02&lt;/span&gt;&lt;br&gt;サイズ：&lt;strong&gt;165/65R14 79H&lt;/strong&gt;&lt;br&gt;&lt;br&gt;※商品画像内のホイールは付属しておりません。&lt;/td&gt;
&lt;/tr&gt;
&lt;/tbody&gt;
&lt;/table&gt;
&lt;div style="text-align: center;"&gt;&lt;img src="https://gdetail.image-qoo10.jp/344/613881147/2022/4/491bf032-9041-4a6d-9218-3f1645463021.jpg"&gt;&lt;/div&gt;</t>
  </si>
  <si>
    <t>4992496152966</t>
  </si>
  <si>
    <t>rvf021755515</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</si>
  <si>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RVF02&lt;/span&gt;&lt;br&gt;サイズ：&lt;strong&gt;175/55R15 77V&lt;/strong&gt;&lt;br&gt;&lt;br&gt;※商品画像内のホイールは付属しておりません。&lt;/td&gt;
&lt;/tr&gt;
&lt;/tbody&gt;
&lt;/table&gt;
&lt;div style="text-align: center;"&gt;&lt;img src="https://gdetail.image-qoo10.jp/344/613881147/2022/4/491bf032-9041-4a6d-9218-3f1645463021.jpg"&gt;&lt;/div&gt;</t>
  </si>
  <si>
    <t>4992496153185</t>
  </si>
  <si>
    <t>rvf021756016</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</si>
  <si>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RVF02&lt;/span&gt;&lt;br&gt;サイズ：&lt;strong&gt;175/60R16 82H&lt;/strong&gt;&lt;br&gt;&lt;br&gt;※商品画像内のホイールは付属しておりません。&lt;/td&gt;
&lt;/tr&gt;
&lt;/tbody&gt;
&lt;/table&gt;
&lt;div style="text-align: center;"&gt;&lt;img src="https://gdetail.image-qoo10.jp/344/613881147/2022/4/491bf032-9041-4a6d-9218-3f1645463021.jpg"&gt;&lt;/div&gt;</t>
  </si>
  <si>
    <t>4992496153239</t>
  </si>
  <si>
    <t>rvf021856015</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</si>
  <si>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RVF02&lt;/span&gt;&lt;br&gt;サイズ：&lt;strong&gt;185/60R15 84H&lt;/strong&gt;&lt;br&gt;&lt;br&gt;※商品画像内のホイールは付属しておりません。&lt;/td&gt;
&lt;/tr&gt;
&lt;/tbody&gt;
&lt;/table&gt;
&lt;div style="text-align: center;"&gt;&lt;img src="https://gdetail.image-qoo10.jp/344/613881147/2022/4/491bf032-9041-4a6d-9218-3f1645463021.jpg"&gt;&lt;/div&gt;</t>
  </si>
  <si>
    <t>4992496153017</t>
  </si>
  <si>
    <t>rvf022055517</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</si>
  <si>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RVF02&lt;/span&gt;&lt;br&gt;サイズ：&lt;strong&gt;205/55R17 95V&lt;/strong&gt;&lt;br&gt;&lt;br&gt;※商品画像内のホイールは付属しておりません。&lt;/td&gt;
&lt;/tr&gt;
&lt;/tbody&gt;
&lt;/table&gt;
&lt;div style="text-align: center;"&gt;&lt;img src="https://gdetail.image-qoo10.jp/344/613881147/2022/4/491bf032-9041-4a6d-9218-3f1645463021.jpg"&gt;&lt;/div&gt;</t>
  </si>
  <si>
    <t>4992496152997</t>
  </si>
  <si>
    <t>rvf022255517</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</si>
  <si>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RVF02&lt;/span&gt;&lt;br&gt;サイズ：&lt;strong&gt;225/55R17 101V&lt;/strong&gt;&lt;br&gt;&lt;br&gt;※商品画像内のホイールは付属しておりません。&lt;/td&gt;
&lt;/tr&gt;
&lt;/tbody&gt;
&lt;/table&gt;
&lt;div style="text-align: center;"&gt;&lt;img src="https://gdetail.image-qoo10.jp/344/613881147/2022/4/491bf032-9041-4a6d-9218-3f1645463021.jpg"&gt;&lt;/div&gt;</t>
  </si>
  <si>
    <t>4992496153055</t>
  </si>
  <si>
    <t>rvf022255519</t>
  </si>
  <si>
    <t>&lt;br id="tinymce" class="mce-content-body " contenteditable="true" spellcheck="false" data-id="gd_det_exp_new"&gt;
&lt;table align="center"&gt;
&lt;tbody&gt;
&lt;tr&gt;
&lt;td style="text-align: left;" width="350px"&gt;&lt;span style="font-size: 14pt;"&gt;ミニバン、ワゴン、軽ワゴン、SUV&lt;/span&gt;&lt;br&gt;&lt;span style="font-size: 14pt;"&gt;&lt;strong&gt;&lt;br&gt;ロングライフ性能を高次元で両立することで、快適なドライブと経済性を追求したミニバン向けエコタイヤ&lt;/strong&gt;&lt;/span&gt;&lt;/td&gt;
&lt;td style="text-align: center;"&gt;エフィシェントグリップ アールブイエフゼロツー&lt;br&gt;&lt;span style="font-size: 14pt;"&gt;EfficientGrip RVF02&lt;/span&gt;&lt;br&gt;サイズ：&lt;strong&gt;225/55R19 103W&lt;/strong&gt;&lt;br&gt;&lt;br&gt;※商品画像内のホイールは付属しておりません。&lt;/td&gt;
&lt;/tr&gt;
&lt;/tbody&gt;
&lt;/table&gt;
&lt;div style="text-align: center;"&gt;&lt;img src="https://gdetail.image-qoo10.jp/344/613881147/2022/4/491bf032-9041-4a6d-9218-3f1645463021.jpg"&gt;&lt;/div&gt;</t>
  </si>
  <si>
    <t>4992496153123</t>
  </si>
  <si>
    <t>1076554691</t>
  </si>
  <si>
    <t>crosscam2157015</t>
  </si>
  <si>
    <t>https://www.qoo10.jp/g/1076554691</t>
    <phoneticPr fontId="12"/>
  </si>
  <si>
    <t>ps32255516</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</si>
  <si>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3&lt;/span&gt;&lt;br&gt;サイズ：&lt;strong&gt;225/55R16 95W&lt;/strong&gt;&lt;br&gt;&lt;br&gt;※商品画像内のホイールは付属しておりません。&lt;/td&gt;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</si>
  <si>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https://kakaku.com/item/K0001277752/</t>
    <phoneticPr fontId="12"/>
  </si>
  <si>
    <t>https://kakaku.com/item/K0001277761/</t>
    <phoneticPr fontId="12"/>
  </si>
  <si>
    <t>https://kakaku.com/item/K0001277738/</t>
    <phoneticPr fontId="12"/>
  </si>
  <si>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SNOW&lt;/span&gt;&lt;br&gt;サイズ：&lt;strong&gt;235/50R18 101H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</si>
  <si>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4985009757567</t>
  </si>
  <si>
    <t>https://www.qoo10.jp/g/1074476241</t>
    <phoneticPr fontId="12"/>
  </si>
  <si>
    <t>https://www.qoo10.jp/g/1074476239</t>
    <phoneticPr fontId="12"/>
  </si>
  <si>
    <t>https://www.qoo10.jp/g/1074475805</t>
    <phoneticPr fontId="12"/>
  </si>
  <si>
    <t>https://www.qoo10.jp/g/1076493705</t>
    <phoneticPr fontId="12"/>
  </si>
  <si>
    <t>https://www.qoo10.jp/g/1076493704</t>
    <phoneticPr fontId="12"/>
  </si>
  <si>
    <t>https://www.qoo10.jp/g/1076493706</t>
    <phoneticPr fontId="12"/>
  </si>
  <si>
    <t>https://www.qoo10.jp/g/1076493707</t>
    <phoneticPr fontId="12"/>
  </si>
  <si>
    <t>https://www.qoo10.jp/g/1076493708</t>
    <phoneticPr fontId="12"/>
  </si>
  <si>
    <t>https://www.qoo10.jp/g/1076493709</t>
    <phoneticPr fontId="12"/>
  </si>
  <si>
    <t>https://www.qoo10.jp/g/1076493710</t>
    <phoneticPr fontId="12"/>
  </si>
  <si>
    <t>https://www.qoo10.jp/g/1076557714</t>
    <phoneticPr fontId="12"/>
  </si>
  <si>
    <t>19,644</t>
  </si>
  <si>
    <t>-</t>
    <phoneticPr fontId="12"/>
  </si>
  <si>
    <t xml:space="preserve">パーツハウス横浜 </t>
  </si>
  <si>
    <t>11,600</t>
  </si>
  <si>
    <t>11,300</t>
  </si>
  <si>
    <t>10,400</t>
  </si>
  <si>
    <t>16,655</t>
  </si>
  <si>
    <t xml:space="preserve">競合Qoo10 EVENT </t>
    <rPh sb="0" eb="2">
      <t>キョウゴウ</t>
    </rPh>
    <phoneticPr fontId="12"/>
  </si>
  <si>
    <t>19,100</t>
  </si>
  <si>
    <t>19,999</t>
  </si>
  <si>
    <t>要申請</t>
    <rPh sb="0" eb="3">
      <t>ヨウシンセイ</t>
    </rPh>
    <phoneticPr fontId="12"/>
  </si>
  <si>
    <t>23,300</t>
  </si>
  <si>
    <t>CO 215/45R17 91W XL FR UC6特</t>
  </si>
  <si>
    <t>CO 225/45R18 95W XL FR UC6特</t>
  </si>
  <si>
    <t>CO 245/45R19 102YXL UC6特</t>
  </si>
  <si>
    <t>CJ</t>
  </si>
  <si>
    <t>CROSSCLIMATE CAMPING</t>
    <phoneticPr fontId="12"/>
  </si>
  <si>
    <t>215/70R15CP 109/107R</t>
    <phoneticPr fontId="12"/>
  </si>
  <si>
    <t>EfficientGrip RVF02  205/55R17 95V XL</t>
    <phoneticPr fontId="12"/>
  </si>
  <si>
    <t>メーカーURL：https://www.michelin.co.jp/auto/tyres/michelin-pilot-sport-4?tyreSize=18</t>
    <phoneticPr fontId="12"/>
  </si>
  <si>
    <t>商品名・型番：Primacy 4 235/45ZR18 98Y XL</t>
    <phoneticPr fontId="12"/>
  </si>
  <si>
    <t>https://www.qoo10.jp/g/1074476650</t>
    <phoneticPr fontId="12"/>
  </si>
  <si>
    <t>28,799</t>
  </si>
  <si>
    <t>e・Primacy 245/45R19 102Y XL ★MO</t>
    <phoneticPr fontId="12"/>
  </si>
  <si>
    <t>18,755</t>
  </si>
  <si>
    <t>29,213</t>
  </si>
  <si>
    <t>33,545</t>
  </si>
  <si>
    <t>17,080</t>
  </si>
  <si>
    <t>23,845</t>
  </si>
  <si>
    <t>日付</t>
    <rPh sb="0" eb="2">
      <t>ヒヅケ</t>
    </rPh>
    <phoneticPr fontId="12"/>
  </si>
  <si>
    <t>在庫数検算</t>
    <rPh sb="0" eb="3">
      <t>ザイコスウ</t>
    </rPh>
    <rPh sb="3" eb="5">
      <t>ケンザン</t>
    </rPh>
    <phoneticPr fontId="12"/>
  </si>
  <si>
    <t>https://www.qoo10.jp/g/1074476510</t>
    <phoneticPr fontId="12"/>
  </si>
  <si>
    <t>GY 215/55R18 95H VEC 4SEASONS HB</t>
  </si>
  <si>
    <t>https://www.qoo10.jp/g/1074476608</t>
    <phoneticPr fontId="12"/>
  </si>
  <si>
    <t>https://www.qoo10.jp/g/1074475955</t>
    <phoneticPr fontId="12"/>
  </si>
  <si>
    <t>https://www.qoo10.jp/g/1074476603</t>
    <phoneticPr fontId="12"/>
  </si>
  <si>
    <t>https://www.qoo10.jp/g/1074476502</t>
    <phoneticPr fontId="12"/>
  </si>
  <si>
    <t>https://www.qoo10.jp/g/1074476504</t>
    <phoneticPr fontId="12"/>
  </si>
  <si>
    <t>https://www.qoo10.jp/g/1074475953</t>
    <phoneticPr fontId="12"/>
  </si>
  <si>
    <t>27,200</t>
  </si>
  <si>
    <t>35,750</t>
  </si>
  <si>
    <t>36,500</t>
  </si>
  <si>
    <t>26,299</t>
  </si>
  <si>
    <t>19,680</t>
  </si>
  <si>
    <t>20,100</t>
  </si>
  <si>
    <t>Pilot Sport 5 215/45ZR17 (91Y) XL</t>
    <phoneticPr fontId="12"/>
  </si>
  <si>
    <t>17,720</t>
  </si>
  <si>
    <t>Pilot Sport 5 225/40ZR18 (92Y) XL</t>
    <phoneticPr fontId="12"/>
  </si>
  <si>
    <t>2乖離</t>
    <rPh sb="1" eb="3">
      <t>カイリ</t>
    </rPh>
    <phoneticPr fontId="12"/>
  </si>
  <si>
    <t>Pilot Sport 4 205/40ZR18 (86Y) XL</t>
    <phoneticPr fontId="12"/>
  </si>
  <si>
    <t>Pilot Sport 5 255/35ZR18 (94Y) XL</t>
    <phoneticPr fontId="12"/>
  </si>
  <si>
    <t>https://kakaku.com/item/K0000947474/</t>
    <phoneticPr fontId="12"/>
  </si>
  <si>
    <t>https://www.qoo10.jp/g/1074475966</t>
    <phoneticPr fontId="12"/>
  </si>
  <si>
    <t>https://www.qoo10.jp/g/1074476196</t>
    <phoneticPr fontId="12"/>
  </si>
  <si>
    <t>11,100</t>
  </si>
  <si>
    <t>https://www.qoo10.jp/g/1074476691</t>
    <phoneticPr fontId="12"/>
  </si>
  <si>
    <t>DM-V3</t>
  </si>
  <si>
    <t>WINTER MAXX</t>
  </si>
  <si>
    <t>t005</t>
    <phoneticPr fontId="12"/>
  </si>
  <si>
    <t>サマー</t>
    <phoneticPr fontId="12"/>
  </si>
  <si>
    <t>ヨコハマ</t>
    <phoneticPr fontId="12"/>
  </si>
  <si>
    <t>v701</t>
    <phoneticPr fontId="12"/>
  </si>
  <si>
    <t>v105</t>
    <phoneticPr fontId="12"/>
  </si>
  <si>
    <t>v107</t>
    <phoneticPr fontId="12"/>
  </si>
  <si>
    <t>ae51</t>
    <phoneticPr fontId="12"/>
  </si>
  <si>
    <t>ae61</t>
    <phoneticPr fontId="12"/>
  </si>
  <si>
    <t>dmv32255518imp</t>
    <phoneticPr fontId="12"/>
  </si>
  <si>
    <t>dmv3</t>
    <phoneticPr fontId="12"/>
  </si>
  <si>
    <t>wm022155517[]</t>
    <phoneticPr fontId="12"/>
  </si>
  <si>
    <t>wm02</t>
  </si>
  <si>
    <t>agxice</t>
    <phoneticPr fontId="12"/>
  </si>
  <si>
    <t>⑳BS</t>
    <phoneticPr fontId="12"/>
  </si>
  <si>
    <t>v7012354018imp</t>
    <phoneticPr fontId="12"/>
  </si>
  <si>
    <t>(ﾜｰﾄﾞ4)</t>
  </si>
  <si>
    <t>(ﾜｰﾄﾞ3)</t>
    <phoneticPr fontId="32"/>
  </si>
  <si>
    <t>4985009642528</t>
  </si>
  <si>
    <t>http://gd.image-qoo10.jp/li/920/882/5400882920.jpg</t>
  </si>
  <si>
    <t>EfficientGrip ECO EG01$$165/65R14 79S$$165/65R14$$グッドイヤー$$GOODYEAR$$サマー$$価格$$寿命$$安い$$通販$$おすすめ</t>
  </si>
  <si>
    <t>4961914963446</t>
  </si>
  <si>
    <t>4961914963316</t>
  </si>
  <si>
    <t>4961914965242</t>
  </si>
  <si>
    <t>4961914965174</t>
  </si>
  <si>
    <t>4961914965211</t>
  </si>
  <si>
    <t>4961914965440</t>
  </si>
  <si>
    <t>4961914965280</t>
  </si>
  <si>
    <t>4961914965433</t>
  </si>
  <si>
    <t>4961914965167</t>
  </si>
  <si>
    <t>4961914965228</t>
  </si>
  <si>
    <t>4961914965235</t>
  </si>
  <si>
    <t>4961914965297</t>
  </si>
  <si>
    <t>4961914965181</t>
  </si>
  <si>
    <t>4985009709122</t>
  </si>
  <si>
    <t>LS 225/45R18 95W XL LS588 UHP</t>
  </si>
  <si>
    <t>二拠点在庫品番</t>
    <rPh sb="0" eb="5">
      <t>ニキョテンザイコ</t>
    </rPh>
    <rPh sb="5" eb="7">
      <t>ヒンバン</t>
    </rPh>
    <phoneticPr fontId="12"/>
  </si>
  <si>
    <t>22,497</t>
  </si>
  <si>
    <t>16,040</t>
  </si>
  <si>
    <t>https://www.qoo10.jp/g/1074476193</t>
    <phoneticPr fontId="12"/>
  </si>
  <si>
    <t>13,750</t>
  </si>
  <si>
    <t>37,420</t>
  </si>
  <si>
    <t>23,210</t>
  </si>
  <si>
    <t>29,297</t>
  </si>
  <si>
    <t>27,700</t>
  </si>
  <si>
    <t>15,559</t>
  </si>
  <si>
    <t>https://www.qoo10.jp/g/1074476460</t>
    <phoneticPr fontId="12"/>
  </si>
  <si>
    <t>https://www.qoo10.jp/g/1074475988</t>
    <phoneticPr fontId="12"/>
  </si>
  <si>
    <t>https://www.qoo10.jp/g/1074476499</t>
    <phoneticPr fontId="12"/>
  </si>
  <si>
    <t>https://www.qoo10.jp/g/1074476501</t>
    <phoneticPr fontId="12"/>
  </si>
  <si>
    <t>https://www.qoo10.jp/g/1074476456</t>
    <phoneticPr fontId="12"/>
  </si>
  <si>
    <t>https://www.qoo10.jp/g/1074475819</t>
    <phoneticPr fontId="12"/>
  </si>
  <si>
    <t>https://www.qoo10.jp/g/1074476459</t>
    <phoneticPr fontId="12"/>
  </si>
  <si>
    <t>https://www.qoo10.jp/g/1074476736</t>
    <phoneticPr fontId="12"/>
  </si>
  <si>
    <t>https://www.qoo10.jp/g/1074476674</t>
    <phoneticPr fontId="12"/>
  </si>
  <si>
    <t>https://www.qoo10.jp/g/1074475816</t>
    <phoneticPr fontId="12"/>
  </si>
  <si>
    <t>16,760</t>
  </si>
  <si>
    <t>20,424</t>
  </si>
  <si>
    <t>T001 215/60R16 95V</t>
    <phoneticPr fontId="12"/>
  </si>
  <si>
    <t>https://kakaku.com/item/K0000795069/</t>
    <phoneticPr fontId="12"/>
  </si>
  <si>
    <t>https://kakaku.com/item/K0001362041/</t>
    <phoneticPr fontId="12"/>
  </si>
  <si>
    <t>16,200</t>
  </si>
  <si>
    <t>2乖離</t>
    <rPh sb="0" eb="2">
      <t>カイリ</t>
    </rPh>
    <phoneticPr fontId="12"/>
  </si>
  <si>
    <t>DUELER H/P SPORT 235/55R19 101V</t>
    <phoneticPr fontId="12"/>
  </si>
  <si>
    <t>DUELER H/P SPORT</t>
    <phoneticPr fontId="12"/>
  </si>
  <si>
    <t>③BS</t>
    <phoneticPr fontId="12"/>
  </si>
  <si>
    <t>POTENZA Sport 205/45R17 88Y XL</t>
  </si>
  <si>
    <t>1075537431</t>
  </si>
  <si>
    <t>ptenzas2054517ip</t>
  </si>
  <si>
    <t>1075537432</t>
  </si>
  <si>
    <t>ptenzas2353519ip</t>
  </si>
  <si>
    <t>https://www.qoo10.jp/g/1075537431</t>
    <phoneticPr fontId="12"/>
  </si>
  <si>
    <t>https://www.qoo10.jp/g/1075537432</t>
    <phoneticPr fontId="12"/>
  </si>
  <si>
    <t>Pilot Sport 5 225/40ZR18 (92Y) XL</t>
  </si>
  <si>
    <t>https://kakaku.com/item/K0001421029/</t>
  </si>
  <si>
    <t>https://kakaku.com/item/K0001225140/</t>
  </si>
  <si>
    <t>https://kakaku.com/item/K0001509429/</t>
  </si>
  <si>
    <t>POTENZA Sport 235/35R19 91YXL</t>
  </si>
  <si>
    <t>https://kakaku.com/item/K0001509436/</t>
  </si>
  <si>
    <t>https://www.qoo10.jp/g/1074476028</t>
    <phoneticPr fontId="12"/>
  </si>
  <si>
    <t>https://www.qoo10.jp/g/1074476345</t>
    <phoneticPr fontId="12"/>
  </si>
  <si>
    <t>225/55R18 98V</t>
    <phoneticPr fontId="12"/>
  </si>
  <si>
    <t>REGNO GRVII 225/55R18 98V</t>
    <phoneticPr fontId="12"/>
  </si>
  <si>
    <t>https://www.qoo10.jp/g/1074476745</t>
    <phoneticPr fontId="12"/>
  </si>
  <si>
    <t>17,100</t>
  </si>
  <si>
    <t>16,550</t>
  </si>
  <si>
    <t>7,687</t>
  </si>
  <si>
    <t>9,100</t>
  </si>
  <si>
    <t>7,255</t>
  </si>
  <si>
    <t>13,093</t>
  </si>
  <si>
    <t>12,175</t>
  </si>
  <si>
    <t>9,475</t>
  </si>
  <si>
    <t>GY 165/65R14 79H EfficientGrip RVF02</t>
  </si>
  <si>
    <t>GY 205/55R17 95VXL EfficientGrip RVF02</t>
  </si>
  <si>
    <t>GY 225/55R19 103WXL EfficientGrip RVF02</t>
  </si>
  <si>
    <t>GY 225/55R17 101VXL EfficientGrip RVF02</t>
  </si>
  <si>
    <t>5,340</t>
  </si>
  <si>
    <t>5,800</t>
  </si>
  <si>
    <t>5,610</t>
  </si>
  <si>
    <t>6,620</t>
  </si>
  <si>
    <t>9,350</t>
  </si>
  <si>
    <t>8,980</t>
  </si>
  <si>
    <t>11,822</t>
  </si>
  <si>
    <t>17,535</t>
  </si>
  <si>
    <t>eg011556513</t>
  </si>
  <si>
    <t>eg012154517</t>
  </si>
  <si>
    <t>https://www.qoo10.jp/g/1077393366</t>
    <phoneticPr fontId="12"/>
  </si>
  <si>
    <t>https://www.qoo10.jp/g/1074476444</t>
    <phoneticPr fontId="12"/>
  </si>
  <si>
    <t>12/21依頼</t>
    <rPh sb="5" eb="7">
      <t>イライ</t>
    </rPh>
    <phoneticPr fontId="12"/>
  </si>
  <si>
    <t>12/21乖離</t>
    <rPh sb="5" eb="7">
      <t>カイリ</t>
    </rPh>
    <phoneticPr fontId="12"/>
  </si>
  <si>
    <t>12/21競合に勝つか</t>
    <rPh sb="5" eb="7">
      <t>キョウゴウ</t>
    </rPh>
    <rPh sb="8" eb="9">
      <t>カ</t>
    </rPh>
    <phoneticPr fontId="12"/>
  </si>
  <si>
    <t>サイズ1</t>
    <phoneticPr fontId="32"/>
  </si>
  <si>
    <t>サイズ略(ﾜｰﾄﾞ2)</t>
    <rPh sb="3" eb="4">
      <t>リャク</t>
    </rPh>
    <phoneticPr fontId="32"/>
  </si>
  <si>
    <t>東</t>
    <rPh sb="0" eb="1">
      <t>アズマ</t>
    </rPh>
    <phoneticPr fontId="12"/>
  </si>
  <si>
    <t>行ラベル</t>
  </si>
  <si>
    <t>列ラベル</t>
  </si>
  <si>
    <t>品番</t>
    <rPh sb="0" eb="2">
      <t>ヒンバン</t>
    </rPh>
    <phoneticPr fontId="3"/>
  </si>
  <si>
    <t>サイズ①</t>
  </si>
  <si>
    <t>サイズパターン</t>
  </si>
  <si>
    <t>予定</t>
    <rPh sb="0" eb="2">
      <t>ヨテイ</t>
    </rPh>
    <phoneticPr fontId="3"/>
  </si>
  <si>
    <t>入庫済</t>
    <rPh sb="0" eb="2">
      <t>ニュウコ</t>
    </rPh>
    <rPh sb="2" eb="3">
      <t>スミ</t>
    </rPh>
    <phoneticPr fontId="12"/>
  </si>
  <si>
    <t>165/65R14 79H EFFICIENTGRIP RVF02</t>
    <phoneticPr fontId="12"/>
  </si>
  <si>
    <t>175/60R16 82H EFFICIENTGRIP RVF02</t>
    <phoneticPr fontId="12"/>
  </si>
  <si>
    <t>205/55R17 95V EFFICIENTGRIP RVF02</t>
    <phoneticPr fontId="12"/>
  </si>
  <si>
    <t>175/55R15 77V EFFICIENTGRIP RVF02</t>
    <phoneticPr fontId="12"/>
  </si>
  <si>
    <t>185/60R15 84H EFFICIENTGRIP RVF02</t>
    <phoneticPr fontId="12"/>
  </si>
  <si>
    <t>225/55R19 103W EFFICIENTGRIP RVF02 XL</t>
    <phoneticPr fontId="12"/>
  </si>
  <si>
    <t>225/55R17 101V EFFICIENTGRIP RVF02 XL</t>
    <phoneticPr fontId="12"/>
  </si>
  <si>
    <t>165/55R15 75V EFFICIENTGRIP RVF02</t>
    <phoneticPr fontId="12"/>
  </si>
  <si>
    <t>新展開</t>
    <rPh sb="0" eb="3">
      <t>シンテンカイ</t>
    </rPh>
    <phoneticPr fontId="12"/>
  </si>
  <si>
    <t>NX 215/60R17 96Q WINGUARD ICE SUV特</t>
  </si>
  <si>
    <t>GY 175/60R16 82H EfficientGrip RVF02</t>
  </si>
  <si>
    <t>GY 175/55R15 77V EfficientGrip RVF02</t>
  </si>
  <si>
    <t>GY 185/60R15 84H EfficientGrip RVF02</t>
  </si>
  <si>
    <t>205/60R16 92V EFFICIENTGRIP RVF02</t>
    <phoneticPr fontId="12"/>
  </si>
  <si>
    <t>195/65R15 91H EFFICIENTGRIP RVF02</t>
    <phoneticPr fontId="12"/>
  </si>
  <si>
    <t>165/60R15 77H EFFICIENTGRIP RVF02</t>
    <phoneticPr fontId="12"/>
  </si>
  <si>
    <t>195/60R16 89H EFFICIENTGRIP RVF02</t>
    <phoneticPr fontId="12"/>
  </si>
  <si>
    <t>235/50R18 101W EFFICIENTGRIP RVF02 XL FP</t>
    <phoneticPr fontId="12"/>
  </si>
  <si>
    <t>185/65R15 88H EFFICIENTGRIP RVF02</t>
    <phoneticPr fontId="12"/>
  </si>
  <si>
    <t>225/50R18 99V EFFICIENTGRIP RVF02 XL FP</t>
    <phoneticPr fontId="12"/>
  </si>
  <si>
    <t>215/55R17 98V EFFICIENTGRIP RVF02 XL</t>
    <phoneticPr fontId="12"/>
  </si>
  <si>
    <t>215/60R17 100H EFFICIENTGRIP RVF02 XL</t>
    <phoneticPr fontId="12"/>
  </si>
  <si>
    <t>225/60R17 99H EFFICIENTGRIP RVF02</t>
    <phoneticPr fontId="12"/>
  </si>
  <si>
    <t>連動申請中</t>
    <rPh sb="0" eb="5">
      <t>レンドウシンセイチュウ</t>
    </rPh>
    <phoneticPr fontId="12"/>
  </si>
  <si>
    <t>PRIMACY 4+ 235/45R18 98Y XL</t>
  </si>
  <si>
    <t>https://kakaku.com/item/K0001064814/</t>
    <phoneticPr fontId="12"/>
  </si>
  <si>
    <t>pimacy4p2354518</t>
    <phoneticPr fontId="12"/>
  </si>
  <si>
    <t xml:space="preserve">タイヤ屋 ぱぴ </t>
  </si>
  <si>
    <t>12,900</t>
  </si>
  <si>
    <t>18,620</t>
  </si>
  <si>
    <t xml:space="preserve">Qoo10 EVENT </t>
    <phoneticPr fontId="12"/>
  </si>
  <si>
    <t>12,390</t>
  </si>
  <si>
    <t>225/60R16 102W XL</t>
    <phoneticPr fontId="12"/>
  </si>
  <si>
    <t>PRIMACY 4+ 225/60R16 102W XL</t>
    <phoneticPr fontId="12"/>
  </si>
  <si>
    <t>https://kakaku.com/item/K0001529341/</t>
    <phoneticPr fontId="12"/>
  </si>
  <si>
    <t>MI 175/65R14 86HXL CrCLIMATE+</t>
  </si>
  <si>
    <t>MI 175/65R15 88HXL CROSSCLIMATE2</t>
  </si>
  <si>
    <t>MI 225/55R17 101YXL PILOT SPORT 5</t>
  </si>
  <si>
    <t>DL 225/50R17 94S WM02 22EU</t>
  </si>
  <si>
    <t>Qコード</t>
    <phoneticPr fontId="12"/>
  </si>
  <si>
    <t>https://www.qoo10.jp/g/1074476759</t>
    <phoneticPr fontId="12"/>
  </si>
  <si>
    <t>primacy42255517</t>
    <phoneticPr fontId="12"/>
  </si>
  <si>
    <t>Primacy 4 225/55R17 101W XL</t>
    <phoneticPr fontId="12"/>
  </si>
  <si>
    <t>https://www.qoo10.jp/g/1074475841</t>
    <phoneticPr fontId="12"/>
  </si>
  <si>
    <t>22,699</t>
  </si>
  <si>
    <t>Primacy 4+ 225/50R17 94Y</t>
    <phoneticPr fontId="12"/>
  </si>
  <si>
    <t>https://www.qoo10.jp/g/1074476680</t>
    <phoneticPr fontId="12"/>
  </si>
  <si>
    <t>https://www.qoo10.jp/g/1074476324</t>
    <phoneticPr fontId="12"/>
  </si>
  <si>
    <t>https://www.qoo10.jp/g/1074476770</t>
    <phoneticPr fontId="12"/>
  </si>
  <si>
    <t>https://www.qoo10.jp/g/1074476669</t>
    <phoneticPr fontId="12"/>
  </si>
  <si>
    <t>https://www.qoo10.jp/g/1074476529</t>
    <phoneticPr fontId="12"/>
  </si>
  <si>
    <t>https://www.qoo10.jp/g/1074476528</t>
    <phoneticPr fontId="12"/>
  </si>
  <si>
    <t>https://www.qoo10.jp/g/1074476532</t>
    <phoneticPr fontId="12"/>
  </si>
  <si>
    <t>https://www.qoo10.jp/g/1074476371</t>
    <phoneticPr fontId="12"/>
  </si>
  <si>
    <t>https://www.qoo10.jp/g/1074476224</t>
    <phoneticPr fontId="12"/>
  </si>
  <si>
    <t>https://www.qoo10.jp/g/1074475754</t>
    <phoneticPr fontId="12"/>
  </si>
  <si>
    <t>CJ12/25</t>
    <phoneticPr fontId="12"/>
  </si>
  <si>
    <t>https://www.qoo10.jp/g/1074476353</t>
    <phoneticPr fontId="12"/>
  </si>
  <si>
    <t>GY 155/80R13 79S VEC 4SEASONS MS Hybrid</t>
  </si>
  <si>
    <t>GY 205/55R16 91H VEC 4SEASONS MS Hybrid</t>
  </si>
  <si>
    <t>MI 235/45R18 98YXL PILOT SPORT 5</t>
  </si>
  <si>
    <t>MI 225/55R18 98V CROSS CLIMATE 2</t>
  </si>
  <si>
    <t>NX 215/45R17 91W Nblue 4Season特</t>
  </si>
  <si>
    <t>NX 185/55R15 82H Nblue 4Season特</t>
  </si>
  <si>
    <t>Product Code</t>
    <phoneticPr fontId="12"/>
  </si>
  <si>
    <t>17,000</t>
  </si>
  <si>
    <t>10,220</t>
  </si>
  <si>
    <t>25,400</t>
  </si>
  <si>
    <t>24,022</t>
  </si>
  <si>
    <t>23,579</t>
  </si>
  <si>
    <t>24,850</t>
  </si>
  <si>
    <t>23,400</t>
  </si>
  <si>
    <t>28,800</t>
  </si>
  <si>
    <t>〇</t>
  </si>
  <si>
    <t>https://www.qoo10.jp/g/1074475913</t>
    <phoneticPr fontId="12"/>
  </si>
  <si>
    <t>https://www.qoo10.jp/g/1074475987</t>
    <phoneticPr fontId="12"/>
  </si>
  <si>
    <t>https://www.qoo10.jp/g/1074476242</t>
    <phoneticPr fontId="12"/>
  </si>
  <si>
    <t>GY 165/65R15 81H VEC 4SEASONS HB</t>
  </si>
  <si>
    <t>YH 215/60R16 95T IG52C 22EU</t>
  </si>
  <si>
    <t>MI 235/40R18 95Y XL CROSS CLIMATE 2</t>
  </si>
  <si>
    <t>https://www.qoo10.jp/g/1074476392</t>
    <phoneticPr fontId="12"/>
  </si>
  <si>
    <t>https://www.qoo10.jp/g/1074476216</t>
    <phoneticPr fontId="12"/>
  </si>
  <si>
    <t>https://www.qoo10.jp/g/1074476396</t>
    <phoneticPr fontId="12"/>
  </si>
  <si>
    <t>https://www.qoo10.jp/g/1074475798</t>
    <phoneticPr fontId="12"/>
  </si>
  <si>
    <t>https://www.qoo10.jp/g/1074476176</t>
    <phoneticPr fontId="12"/>
  </si>
  <si>
    <t>https://www.qoo10.jp/g/1074475945</t>
    <phoneticPr fontId="12"/>
  </si>
  <si>
    <t>https://www.qoo10.jp/g/1074476395</t>
    <phoneticPr fontId="12"/>
  </si>
  <si>
    <t>https://www.qoo10.jp/g/1074476172</t>
    <phoneticPr fontId="12"/>
  </si>
  <si>
    <t>https://www.qoo10.jp/g/1074476390</t>
    <phoneticPr fontId="12"/>
  </si>
  <si>
    <t>https://www.qoo10.jp/g/1074475795</t>
    <phoneticPr fontId="12"/>
  </si>
  <si>
    <t>https://www.qoo10.jp/g/1074475836</t>
    <phoneticPr fontId="12"/>
  </si>
  <si>
    <t>https://www.qoo10.jp/g/1074475845</t>
    <phoneticPr fontId="12"/>
  </si>
  <si>
    <t>https://www.qoo10.jp/g/1074475842</t>
    <phoneticPr fontId="12"/>
  </si>
  <si>
    <t>https://www.qoo10.jp/g/1074475844</t>
    <phoneticPr fontId="12"/>
  </si>
  <si>
    <t>https://www.qoo10.jp/g/1074475843</t>
    <phoneticPr fontId="12"/>
  </si>
  <si>
    <t>https://www.qoo10.jp/g/1074475869</t>
    <phoneticPr fontId="12"/>
  </si>
  <si>
    <t>https://www.qoo10.jp/g/1074476164</t>
    <phoneticPr fontId="12"/>
  </si>
  <si>
    <t>https://www.qoo10.jp/g/1074476550</t>
    <phoneticPr fontId="12"/>
  </si>
  <si>
    <t>https://www.qoo10.jp/g/1074476401</t>
    <phoneticPr fontId="12"/>
  </si>
  <si>
    <t>https://www.qoo10.jp/g/1074476079</t>
    <phoneticPr fontId="12"/>
  </si>
  <si>
    <t>https://www.qoo10.jp/g/1074475996</t>
    <phoneticPr fontId="12"/>
  </si>
  <si>
    <t>https://www.qoo10.jp/g/1074476195</t>
    <phoneticPr fontId="12"/>
  </si>
  <si>
    <t>https://www.qoo10.jp/g/1074476009</t>
    <phoneticPr fontId="12"/>
  </si>
  <si>
    <t>https://www.qoo10.jp/g/1074476675</t>
    <phoneticPr fontId="12"/>
  </si>
  <si>
    <t>https://www.qoo10.jp/g/1074476639</t>
    <phoneticPr fontId="12"/>
  </si>
  <si>
    <t>https://www.qoo10.jp/g/1074475972</t>
    <phoneticPr fontId="12"/>
  </si>
  <si>
    <t>BluEarth-XT AE61</t>
    <phoneticPr fontId="12"/>
  </si>
  <si>
    <r>
      <t>パターン</t>
    </r>
    <r>
      <rPr>
        <b/>
        <sz val="11"/>
        <color rgb="FFFF0000"/>
        <rFont val="游ゴシック"/>
        <family val="3"/>
        <charset val="128"/>
        <scheme val="minor"/>
      </rPr>
      <t>商品名以外削除</t>
    </r>
    <rPh sb="4" eb="7">
      <t>ショウヒンメイ</t>
    </rPh>
    <rPh sb="7" eb="9">
      <t>イガイ</t>
    </rPh>
    <rPh sb="9" eb="11">
      <t>サクジョ</t>
    </rPh>
    <phoneticPr fontId="32"/>
  </si>
  <si>
    <t>(ﾜｰﾄﾞ1)</t>
  </si>
  <si>
    <t>(ﾜｰﾄﾞ2)</t>
  </si>
  <si>
    <t>Advan Fleva V701</t>
    <phoneticPr fontId="12"/>
  </si>
  <si>
    <t>Advan Sport V105</t>
    <phoneticPr fontId="12"/>
  </si>
  <si>
    <t>AGILIS 3</t>
    <phoneticPr fontId="12"/>
  </si>
  <si>
    <t>ALENZA 001</t>
    <phoneticPr fontId="12"/>
  </si>
  <si>
    <t>AZENIS FK510</t>
    <phoneticPr fontId="12"/>
  </si>
  <si>
    <t>AZENIS FK510 SUV</t>
    <phoneticPr fontId="12"/>
  </si>
  <si>
    <t>CARGO PRO</t>
    <phoneticPr fontId="12"/>
  </si>
  <si>
    <t>SUV</t>
    <phoneticPr fontId="12"/>
  </si>
  <si>
    <t>ADVAN FLEVA  V701</t>
    <phoneticPr fontId="12"/>
  </si>
  <si>
    <t>ADVAN Sport V105</t>
    <phoneticPr fontId="12"/>
  </si>
  <si>
    <t>ADVAN Sport V107</t>
    <phoneticPr fontId="12"/>
  </si>
  <si>
    <t>BluEarth-GT AE51</t>
    <phoneticPr fontId="12"/>
  </si>
  <si>
    <t>AGILIS X-ICE</t>
    <phoneticPr fontId="12"/>
  </si>
  <si>
    <t>キャンピング</t>
    <phoneticPr fontId="12"/>
  </si>
  <si>
    <t>DIREZZA DZ102</t>
    <phoneticPr fontId="12"/>
  </si>
  <si>
    <t>EAGLE ＃1 NASCAR</t>
    <phoneticPr fontId="12"/>
  </si>
  <si>
    <t>REGNO GR-Leggera</t>
    <phoneticPr fontId="12"/>
  </si>
  <si>
    <t>クロスクライメート</t>
    <phoneticPr fontId="12"/>
  </si>
  <si>
    <t>ディレッツア</t>
    <phoneticPr fontId="12"/>
  </si>
  <si>
    <t>アジリス</t>
    <phoneticPr fontId="12"/>
  </si>
  <si>
    <t>アレンザ</t>
    <phoneticPr fontId="12"/>
  </si>
  <si>
    <t>プライマシー</t>
    <phoneticPr fontId="12"/>
  </si>
  <si>
    <t>パイロットスポーツ</t>
    <phoneticPr fontId="12"/>
  </si>
  <si>
    <t>ラティチュード</t>
    <phoneticPr fontId="12"/>
  </si>
  <si>
    <t>エナジーセイバー</t>
    <phoneticPr fontId="12"/>
  </si>
  <si>
    <t>エックスアイススノウ</t>
    <phoneticPr fontId="12"/>
  </si>
  <si>
    <t>バン</t>
    <phoneticPr fontId="12"/>
  </si>
  <si>
    <t>カーゴ</t>
    <phoneticPr fontId="12"/>
  </si>
  <si>
    <t>ナスカー</t>
    <phoneticPr fontId="12"/>
  </si>
  <si>
    <t>イーグル</t>
    <phoneticPr fontId="12"/>
  </si>
  <si>
    <t>エフィシエントグリップ</t>
    <phoneticPr fontId="12"/>
  </si>
  <si>
    <t>エルエス</t>
    <phoneticPr fontId="12"/>
  </si>
  <si>
    <t>ベクター</t>
    <phoneticPr fontId="12"/>
  </si>
  <si>
    <t>VECTOR 4SEASONS GEN-3</t>
    <phoneticPr fontId="12"/>
  </si>
  <si>
    <t>dws</t>
    <phoneticPr fontId="12"/>
  </si>
  <si>
    <t>MC5</t>
    <phoneticPr fontId="12"/>
  </si>
  <si>
    <t>ルマン</t>
    <phoneticPr fontId="12"/>
  </si>
  <si>
    <t>ウィンターマックス</t>
    <phoneticPr fontId="12"/>
  </si>
  <si>
    <t>トランパス</t>
    <phoneticPr fontId="12"/>
  </si>
  <si>
    <t>ブリザック</t>
    <phoneticPr fontId="12"/>
  </si>
  <si>
    <t>デューラー</t>
    <phoneticPr fontId="12"/>
  </si>
  <si>
    <t>エコピア</t>
    <phoneticPr fontId="12"/>
  </si>
  <si>
    <t>ポテンザ</t>
    <phoneticPr fontId="12"/>
  </si>
  <si>
    <t>レグノ</t>
    <phoneticPr fontId="12"/>
  </si>
  <si>
    <t>トランザ</t>
    <phoneticPr fontId="12"/>
  </si>
  <si>
    <t>POTENZA S001 245/40R18 97Y XL MO</t>
    <phoneticPr fontId="12"/>
  </si>
  <si>
    <t>TURANZA T005 235/40R18 95Y XL</t>
    <phoneticPr fontId="12"/>
  </si>
  <si>
    <t>TURANZA S001</t>
    <phoneticPr fontId="12"/>
  </si>
  <si>
    <t>TURANZA T001</t>
    <phoneticPr fontId="12"/>
  </si>
  <si>
    <t>TURANZA T005</t>
    <phoneticPr fontId="12"/>
  </si>
  <si>
    <t>アドバンデシベル</t>
    <phoneticPr fontId="12"/>
  </si>
  <si>
    <t>アドバンフレバ</t>
    <phoneticPr fontId="12"/>
  </si>
  <si>
    <t>アドバンスポーツ</t>
    <phoneticPr fontId="12"/>
  </si>
  <si>
    <t>ブルーアース</t>
    <phoneticPr fontId="12"/>
  </si>
  <si>
    <t>ジオランダー</t>
    <phoneticPr fontId="12"/>
  </si>
  <si>
    <t>エフケー</t>
    <phoneticPr fontId="12"/>
  </si>
  <si>
    <t>ワード1</t>
    <phoneticPr fontId="12"/>
  </si>
  <si>
    <t>ワード2</t>
  </si>
  <si>
    <t>ワード3</t>
  </si>
  <si>
    <t>ワード4</t>
  </si>
  <si>
    <t>ワード5</t>
  </si>
  <si>
    <t>ワード6</t>
  </si>
  <si>
    <t>ワード9</t>
  </si>
  <si>
    <t>ワード10</t>
  </si>
  <si>
    <t>ワード8</t>
    <phoneticPr fontId="12"/>
  </si>
  <si>
    <t>ワード7</t>
    <phoneticPr fontId="12"/>
  </si>
  <si>
    <t>グリップ</t>
    <phoneticPr fontId="12"/>
  </si>
  <si>
    <t>トラック</t>
    <phoneticPr fontId="12"/>
  </si>
  <si>
    <t>YH 215/55R17 94T IG52C 22EU</t>
  </si>
  <si>
    <t>VK 265/65R17 116TXL WinTech WT6SUV</t>
  </si>
  <si>
    <t>CO 175/70R14 84T NorthContact NC6特22</t>
  </si>
  <si>
    <t>MI 215/45R17 91Y XL PILOT SPORT 4S</t>
  </si>
  <si>
    <t>MI 235/40R19 96Y XL PILOT SPORT 4S (PS4S)</t>
  </si>
  <si>
    <t>GY 185/60R15 84Q ICENAVI7 22</t>
  </si>
  <si>
    <t>CO 215/60R16 99TXL NorthContact NC6特22</t>
  </si>
  <si>
    <t>MI 195/80R15LT107/105R Agilis X-ICE 22</t>
  </si>
  <si>
    <t>TO 215/65R16 98Q TRANPATH TX特</t>
  </si>
  <si>
    <t>TO 215/70R16 100Q TRANPATH TX特</t>
  </si>
  <si>
    <t>TO 225/65R17 102Q TRANPATH TX特</t>
  </si>
  <si>
    <t>cc22355518</t>
  </si>
  <si>
    <t>在庫数更新結果</t>
    <rPh sb="0" eb="5">
      <t>ザイコスウコウシン</t>
    </rPh>
    <rPh sb="5" eb="7">
      <t>ケッカ</t>
    </rPh>
    <phoneticPr fontId="4"/>
  </si>
  <si>
    <t>差異</t>
    <rPh sb="0" eb="2">
      <t>サイ</t>
    </rPh>
    <phoneticPr fontId="12"/>
  </si>
  <si>
    <t>重複</t>
    <rPh sb="0" eb="2">
      <t>チョウフク</t>
    </rPh>
    <phoneticPr fontId="12"/>
  </si>
  <si>
    <t>年式</t>
    <rPh sb="0" eb="2">
      <t>ネンシキ</t>
    </rPh>
    <phoneticPr fontId="12"/>
  </si>
  <si>
    <t>東海運返品分を在庫戻しする際、出荷拠点がCJであった可能性有り。品目に「CJ」が入っているようであればCJの製造年も確認をして合算で製造年の表記を設定</t>
    <rPh sb="29" eb="30">
      <t>ア</t>
    </rPh>
    <phoneticPr fontId="12"/>
  </si>
  <si>
    <t>https://www.qoo10.jp/g/1074475797</t>
    <phoneticPr fontId="12"/>
  </si>
  <si>
    <t>1077393366</t>
  </si>
  <si>
    <t>2023年製 EfficientGrip ECO EG01 215/45R17 91W XL サマー 最短当日発送</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</si>
  <si>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14pt;"&gt;&lt;strong&gt;日々のカーライフをサポートしてくれる&lt;br&gt;低燃費で長持ちが自慢のスタンダードエコタイヤ&lt;/strong&gt;&lt;/span&gt;&lt;/td&gt;
&lt;td style="text-align: center;"&gt;エフィシェントグリップ エコ イージーゼロワン&lt;br&gt;&lt;span style="font-size: 14pt;"&gt; EfficientGrip ECO EG01&lt;/span&gt;&lt;br&gt;サイズ：&lt;strong&gt;215/45R17 91W XL&lt;/strong&gt;&lt;br&gt;&lt;br&gt;※商品画像内のホイールは付属しておりません。&lt;/td&gt;
&lt;/tr&gt;
&lt;/tbody&gt;
&lt;/table&gt;
&lt;div&gt;&lt;img src="https://gdetail.image-qoo10.jp/344/613881147/2020/1/b2e4207f-19df-47fd-803d-1430f3b910f8.jpg" style="display: block; margin-left: auto; margin-right: auto;"&gt;&lt;/div&gt;</t>
  </si>
  <si>
    <t>215/45R17$$215/45R17 91W XL$$EfficientGrip ECO EG01$$グッドイヤー$$サマー$$価格$$安い$$寿命</t>
  </si>
  <si>
    <t>4992496139981</t>
  </si>
  <si>
    <t>1076557714</t>
  </si>
  <si>
    <t>2023年製 Pilot Sport 3 225/55ZR16 95W サマー 最短当日発送</t>
  </si>
  <si>
    <t>225/55R16$$225/55R16 95W$$サマー$$価格$$安い$$寿命$$通販</t>
  </si>
  <si>
    <t>&lt;br&gt;
&lt;table align="center"&gt;
&lt;tbody&gt;
&lt;tr&gt;
&lt;td style="text-align: left;" width="350px"&gt;&lt;span style="font-size: 14pt;"&gt;キャンピングカー専用&lt;/span&gt;&lt;br&gt;&lt;br&gt;&lt;span style="font-size: 14pt;"&gt;&lt;strong&gt;雪も走れる夏タイヤ。&lt;br&gt;急な雪での走行性能と、高い夏性能。&lt;br&gt;長く続く安心感。&lt;/strong&gt;&lt;/span&gt;&lt;/td&gt;
&lt;td style="text-align: center;"&gt;クロスクライメートキャンピング&lt;br&gt;&lt;span style="font-size: 14pt;"&gt;CROSSCLIMATE CAMPING&lt;/span&gt;&lt;br&gt;サイズ：&lt;strong&gt;215/70R15 109/107R&lt;/strong&gt;&lt;br&gt;&lt;br&gt;※商品画像内のホイールは付属しておりません。&lt;/td&gt;
&lt;/tr&gt;
&lt;/tbody&gt;
&lt;/table&gt;
&lt;div&gt;&lt;img src="https://gdetail.image-qoo10.jp/897/728285299/2023/12/e42baea5-5e1f-46da-93d0-40ce5e415ca9.jpg" style="display: block; margin-left: auto; margin-right: auto;"&gt;&lt;/div&gt;</t>
  </si>
  <si>
    <t>4985009716175</t>
  </si>
  <si>
    <t>1076493710</t>
  </si>
  <si>
    <t>2023年製 EfficientGrip RVF02 225/55R19 103W XL サマー 最短当日発送</t>
  </si>
  <si>
    <t>225/55R19$$225/55R19 103W$$EfficientGrip RVF02$$グッドイヤー$$サマー$$価格$$安い$$寿命$$通販</t>
  </si>
  <si>
    <t>1076493709</t>
  </si>
  <si>
    <t>2023年製 EfficientGrip RVF02 225/55R17 101V XL サマー 最短当日発送</t>
  </si>
  <si>
    <t>225/55R17$$225/55R17 101V$$EfficientGrip RVF02$$グッドイヤー$$サマー$$価格$$安い$$寿命$$通販</t>
  </si>
  <si>
    <t>1076493708</t>
  </si>
  <si>
    <t>2023年製 EfficientGrip RVF02 205/55R17 95V XL サマー 最短当日発送</t>
  </si>
  <si>
    <t>205/55R17$$205/55R17 95V$$EfficientGrip RVF02$$グッドイヤー$$サマー$$価格$$安い$$寿命$$通販</t>
  </si>
  <si>
    <t>1076493707</t>
  </si>
  <si>
    <t>2023年製 EfficientGrip RVF02 185/60R15 84H GOODYEAR サマー 最短当日発送</t>
  </si>
  <si>
    <t>185/60R15$$185/60R15 84H$$EfficientGrip RVF02$$グッドイヤー$$サマー$$価格$$安い$$寿命$$通販</t>
  </si>
  <si>
    <t>1076493706</t>
  </si>
  <si>
    <t>2023年製 EfficientGrip RVF02 175/60R16 82H GOODYEAR サマー 最短当日発送</t>
  </si>
  <si>
    <t>175/60R16$$175/60R16 82H$$EfficientGrip RVF02$$グッドイヤー$$サマー$$価格$$安い$$寿命$$通販</t>
  </si>
  <si>
    <t>1076493704</t>
  </si>
  <si>
    <t>2023年製 EfficientGrip RVF02 175/55R15 77V GOODYEAR サマー 最短当日発送</t>
  </si>
  <si>
    <t>175/55R15$$175/55R15 77V$$EfficientGrip RVF02$$グッドイヤー$$サマー$$価格$$安い$$寿命$$通販</t>
  </si>
  <si>
    <t>1076493705</t>
  </si>
  <si>
    <t>2023年製 EfficientGrip RVF02 165/65R14 79H サマー 最短当日発送</t>
  </si>
  <si>
    <t>165/65R14$$165/65R14 79H$$EfficientGrip RVF02$$グッドイヤー$$サマー$$価格$$安い$$寿命$$通販</t>
  </si>
  <si>
    <t>1075650684</t>
  </si>
  <si>
    <t>2022年製 ExtremeContact DWS06 PLUS 215/45ZR18 93Y XL サマー 最短当日発送</t>
  </si>
  <si>
    <t>215/45R18$$215/45ZR18 93Y XL$$CONTINENTAL$$コンチ$$サマー$$価格$$安い$$寿命$$通販</t>
  </si>
  <si>
    <t>78161</t>
  </si>
  <si>
    <t>2023年製 POTENZA Sport 235/35R19 91Y XL BRIDGESTONE サマー 最短当日発送</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</si>
  <si>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RE004&lt;/span&gt;&lt;br&gt;サイズ：&lt;strong&gt;235/35R19 91Y XL&lt;/strong&gt;&lt;br&gt;&lt;br&gt;※商品画像内のホイールは付属しておりません。&lt;br&gt;※海外製&lt;br&gt;&lt;br&gt;&lt;/td&gt;
&lt;/tr&gt;
&lt;/tbody&gt;
&lt;/table&gt;
&lt;div&gt;&lt;img src="https://gdetail.image-qoo10.jp/344/613881147/2022/1/3f45b6f5-294b-4726-aaad-866e8d4ff822.jpg" style="display: block; margin-left: auto; margin-right: auto;"&gt;&lt;/div&gt;</t>
  </si>
  <si>
    <t>235/35R19$$235/35R19 91Y XL$$サマー$$価格$$安い$$寿命$$通販</t>
  </si>
  <si>
    <t>2023年製 POTENZA Sport 205/45R17 88Y XL サマー 最短当日発送</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</si>
  <si>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14pt;"&gt;&lt;strong&gt;幅広い車種に対応する、スタイリッシュPOTENZA&lt;/strong&gt;&lt;/span&gt;&lt;/td&gt;
&lt;td style="text-align: center;"&gt;ポテンザ アドレナリン RE004&lt;br&gt;&lt;span style="font-size: 14pt;"&gt;POTENZA Adrenalin RE004&lt;/span&gt;&lt;br&gt;サイズ：&lt;strong&gt;205/45R17 88Y XL&lt;/strong&gt;&lt;br&gt;&lt;br&gt;※商品画像内のホイールは付属しておりません。&lt;br&gt;※海外製&lt;br&gt;&lt;br&gt;&lt;/td&gt;
&lt;/tr&gt;
&lt;/tbody&gt;
&lt;/table&gt;
&lt;div&gt;&lt;img src="https://gdetail.image-qoo10.jp/344/613881147/2022/1/3f45b6f5-294b-4726-aaad-866e8d4ff822.jpg" style="display: block; margin-left: auto; margin-right: auto;"&gt;&lt;/div&gt;</t>
  </si>
  <si>
    <t>205/45R17$$205/45R17 88Y XL$$サマー$$価格$$安い$$寿命$$通販</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</si>
  <si>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4+&lt;/span&gt;&lt;br&gt;サイズ：&lt;strong&gt;255/45R18 99Y&lt;/strong&gt;&lt;br&gt;&lt;br&gt;※商品画像内のホイールは付属しておりません。&lt;/td&gt;
&lt;/tr&gt;
&lt;/tbody&gt;
&lt;/table&gt;
&lt;div&gt;&lt;img src="https://gdetail.image-qoo10.jp/344/613881147/2022/5/94ada223-b56b-4db0-8e26-4ea5ac27faf0.jpg" style="display: block; margin-left: auto; margin-right: auto;"&gt;&lt;/div&gt;</t>
  </si>
  <si>
    <t>255/45R18$$255/45R18 99Y$$サマー$$価格$$安い$$寿命$$通販</t>
  </si>
  <si>
    <t>4985009705513</t>
  </si>
  <si>
    <t>225/40R18$$225/40R18 92Y XL$$サマー$$価格$$安い$$寿命$$通販</t>
  </si>
  <si>
    <t>&lt;br&gt;
&lt;table align="center"&gt;
&lt;tbody&gt;
&lt;tr&gt;
&lt;td style="text-align: left;" width="350px"&gt;&lt;span style="font-size: 14pt;"&gt;SUV/クロスオーバー 、セダン/ワゴン、ハッチバック、ハイブリッド/EV、&lt;br&gt;ミニバン&lt;/span&gt;&lt;br&gt;&lt;br&gt;&lt;span style="font-size: 14pt;"&gt;&lt;strong&gt;濡れた路面での安心感が長く続く&lt;br&gt;プレミアムコンフォートタイヤ&lt;/strong&gt;&lt;/span&gt;&lt;/td&gt;
&lt;td style="text-align: center;"&gt;プライマシー4+&lt;br&gt;&lt;span style="font-size: 14pt;"&gt;Primacy 4+&lt;/span&gt;&lt;br&gt;サイズ：&lt;strong&gt;225/50R18 99W XL&lt;/strong&gt;&lt;br&gt;&lt;br&gt;※商品画像内のホイールは付属しておりません。&lt;/td&gt;
&lt;/tr&gt;
&lt;/tbody&gt;
&lt;/table&gt;
&lt;div&gt;&lt;img src="https://gdetail.image-qoo10.jp/344/613881147/2022/5/94ada223-b56b-4db0-8e26-4ea5ac27faf0.jpg" style="display: block; margin-left: auto; margin-right: auto;"&gt;&lt;/div&gt;</t>
  </si>
  <si>
    <t>1075483584</t>
  </si>
  <si>
    <t>2023年製以降 ADVAN dB V552 235/55R19 101W YOKOHAMA サマータイヤ 最短当日発送</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</si>
  <si>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V552&lt;/span&gt;&lt;br&gt;サイズ：&lt;strong&gt;235/55R19 101W&lt;/strong&gt;&lt;br&gt;※商品画像内のホイールは付属しておりません。&lt;br&gt;※海外製&lt;/td&gt;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</si>
  <si>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235/55R19$$235/55R19 101W$$YOKOHAMA$$ウェット性能$$サマータイヤ$$ヨコハマ$$乗り心地$$低燃費$$静粛性</t>
  </si>
  <si>
    <t>2023年製 ADVAN dB V552 225/50R18 95W YOKOHAMA サマータイヤ 最短当日発送</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</si>
  <si>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V552&lt;/span&gt;&lt;br&gt;サイズ：&lt;strong&gt;225/50R18 95W&lt;/strong&gt;&lt;br&gt;※商品画像内のホイールは付属しておりません。&lt;br&gt;※海外製&lt;/td&gt;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</si>
  <si>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225/50R18$$225/50R18 95W$$YOKOHAMA$$ウェット性能$$サマータイヤ$$ヨコハマ$$乗り心地$$低燃費$$静粛性</t>
  </si>
  <si>
    <t>2023年製 ADVAN dB V552 205/50R17 93W XL サマータイヤ 最短当日発送</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</si>
  <si>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V552&lt;/span&gt;&lt;br&gt;サイズ：&lt;strong&gt;205/50R17 93W XL&lt;/strong&gt;&lt;br&gt;※商品画像内のホイールは付属しておりません。&lt;br&gt;※海外製&lt;/td&gt;
&lt;/tr&gt;
&lt;/tbody&gt;
&lt;/table&gt;
&lt;div&gt;&lt;img src="https://gdetail.image-qoo10.jp/344/613881147/2021/3/2ea96328-22e0-4cf1-9231-b80d0c8baad7.jpg" style="display: block; margin-left: auto; margin-right: auto;"&gt;&lt;/div&gt;</t>
  </si>
  <si>
    <t>205/50R17$$205/50R17 93W XL$$YOKOHAMA$$ウェット性能$$サマータイヤ$$ヨコハマ$$乗り心地$$低燃費$$静粛性</t>
  </si>
  <si>
    <t>1074735356</t>
  </si>
  <si>
    <t>1074476796</t>
  </si>
  <si>
    <t>saver1956515imp</t>
  </si>
  <si>
    <t>2018年製以降ENERGY SAVER+ 195/65R15 91H サマータイヤ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</si>
  <si>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
&lt;td style="text-align: center;"&gt;エナジーセイバー プラス&lt;br&gt;&lt;span style="font-size: 14pt;"&gt;ENERGY SAVER +&lt;/span&gt;&lt;br&gt;サイズ：&lt;strong&gt;195/65R15 91H&lt;/strong&gt;&lt;br&gt;&lt;br&gt;※商品画像内のホイールは付属しておりません。&lt;/td&gt;
&lt;/tr&gt;
&lt;/tbody&gt;
&lt;/table&gt;
&lt;br&gt;&lt;img src="https://gdetail.image-qoo10.jp/344/613881147/2019/2/39034038-41c6-4662-9562-c942e6fd9907.jpg" width="940" height="790"&gt;</t>
  </si>
  <si>
    <t>195$$2018$$65$$91$$ENERGY$$R1$$SAVER$$サマー$$タイヤ$$以降</t>
  </si>
  <si>
    <t>36300</t>
  </si>
  <si>
    <t>4985009645222</t>
  </si>
  <si>
    <t>1074476795</t>
  </si>
  <si>
    <t>2022年製 LE MANS V 185/60R16 86H サマータイヤ 最短当日発送</t>
  </si>
  <si>
    <t>185/60R16$$185/60R16 86H$$LE MANS V$$サマー$$価格$$安い$$寿命$$通販</t>
  </si>
  <si>
    <t>1074476794</t>
  </si>
  <si>
    <t>ps42254517imp</t>
  </si>
  <si>
    <t>2021年製 Pilot Sport 4 225/45ZR17 94Y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</si>
  <si>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4&lt;/span&gt;&lt;br&gt;サイズ：&lt;strong&gt;225/45R17 94Y XL&lt;/strong&gt;&lt;br&gt;&lt;br&gt;※商品画像内のホイールは付属しておりません。&lt;br&gt;※海外産&lt;/td&gt;
&lt;/tr&gt;
&lt;/tbody&gt;
&lt;/table&gt;
&lt;br&gt; &lt;img src="https://gdetail.image-qoo10.jp/344/613881147/2018/9/9fa5897f-f9fc-4bc0-9972-5cbbe83a3933.jpg" width="940" height="1578"&gt;</t>
  </si>
  <si>
    <t>17$$225$$45$$94$$SPORT$$XL$$ZR</t>
  </si>
  <si>
    <t>703300</t>
  </si>
  <si>
    <t>4985009687147</t>
  </si>
  <si>
    <t>1074476793</t>
  </si>
  <si>
    <t>lm7051954517</t>
  </si>
  <si>
    <t>2022年製 LE MANS V 195/45R17 81W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</si>
  <si>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V&lt;/span&gt;&lt;br&gt;サイズ：&lt;strong&gt;195/45R17 81W&lt;/strong&gt;&lt;br&gt;&lt;br&gt;※商品画像内のホイールは付属しておりません。&lt;/td&gt;
&lt;/tr&gt;
&lt;/tbody&gt;
&lt;/table&gt;
&lt;br&gt;
&lt;p&gt;&lt;img src="https://gdetail.image-qoo10.jp/344/613881147/2018/10/b91d5745-c772-4a20-b942-0c30d02ee2e5.jpg"&gt;&lt;/p&gt;</t>
  </si>
  <si>
    <t>195$$45$$81$$LE$$MAN$$R1$$サマー$$タイヤ</t>
  </si>
  <si>
    <t>327785</t>
  </si>
  <si>
    <t>4981160790276</t>
  </si>
  <si>
    <t>1074476792</t>
  </si>
  <si>
    <t>2023年製 Pilot Sport 4 205/55ZR16 94Y XL サマータイヤ 最短当日発送</t>
  </si>
  <si>
    <t>205/55R16$$205/55R16 94Y XL$$サマー$$価格$$安い$$寿命$$通販</t>
  </si>
  <si>
    <t>1074476791</t>
  </si>
  <si>
    <t>saver1756514</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</si>
  <si>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+&lt;/span&gt;&lt;br&gt;サイズ：&lt;strong&gt;175/65R14 82H&lt;/strong&gt;&lt;br&gt;&lt;br&gt;※商品画像内のホイールは付属しておりません。&lt;/td&gt;&lt;/tr&gt;&lt;/tbody&gt;&lt;/table&gt;&lt;br&gt;&lt;img src="https://gdetail.image-qoo10.jp/344/613881147/2019/2/c26b6e7a-9fb0-41df-a5d9-dd1aa07c34c3.jpg" width="940" height="790"&gt;</t>
  </si>
  <si>
    <t>175$$2018$$65$$82$$ENERGY$$R1$$SAVER$$サマー$$タイヤ$$以降</t>
  </si>
  <si>
    <t>36160</t>
  </si>
  <si>
    <t>4985009645086</t>
  </si>
  <si>
    <t>1074476790</t>
  </si>
  <si>
    <t>t0012055516imp</t>
  </si>
  <si>
    <t>2020年製 TURANZA T001 EVO 205/55R16 91V サマータイヤ 最短当日発送</t>
  </si>
  <si>
    <t>&lt;br id="tinymce" class="mce-content-body " contenteditable="true" spellcheck="false" data-id="gd_det_exp_new"&gt;&lt;table align="center"&gt;&lt;tbody&gt;&lt;tr&gt;&lt;td style="text-align: left;" width="350px"&gt;&lt;span style="font-size: 14pt;"&gt;サマータイヤ&lt;/span&gt;&lt;br&gt;&lt;br&gt;&lt;span style="font-size: 14pt;"&gt;&lt;strong&gt;欧州でリリースされたタイヤ&lt;/strong&gt;&lt;/span&gt;&lt;/td&gt;&lt;td style="text-align: center;"&gt;ブリヂストン トランザ&lt;br&gt;&lt;span style="font-size: 14pt;"&gt;TURANZA T001 EVO&lt;/span&gt;&lt;br&gt;サイズ：&lt;strong&gt;205/55R16 91V&lt;/strong&gt;&lt;br&gt;&lt;br&gt;※商品画像内のホイールは付属しておりません。&lt;br&gt;※海外産&lt;/td&gt;&lt;/tr&gt;&lt;/tbody&gt;&lt;/table&gt;</t>
  </si>
  <si>
    <t>001$$205$$55$$91$$EVO$$R1$$サマー$$タイヤ</t>
  </si>
  <si>
    <t>4961914456207</t>
  </si>
  <si>
    <t>1074476789</t>
  </si>
  <si>
    <t>lm7052155517</t>
  </si>
  <si>
    <t>2022年製 LE MANS V 215/55R17 94V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</si>
  <si>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 style="text-align: center;"&gt;ルマンファイブ&lt;br&gt;&lt;span style="font-size: 14pt;"&gt;LE MANS V&lt;/span&gt;&lt;br&gt;サイズ：&lt;strong&gt;215/55R17 94V&lt;/strong&gt;&lt;br&gt;&lt;br&gt;※商品画像内のホイールは付属しておりません。&lt;/td&gt;
&lt;/tr&gt;
&lt;/tbody&gt;
&lt;/table&gt;
&lt;br&gt;
&lt;p&gt;&lt;img src="https://gdetail.image-qoo10.jp/344/613881147/2018/10/01757bc5-614c-4a87-a5f0-87ada58e8124.jpg"&gt;&lt;/p&gt;</t>
  </si>
  <si>
    <t>215/55R17$$LE MANS V$$タイヤ</t>
  </si>
  <si>
    <t>327788</t>
  </si>
  <si>
    <t>1074476788</t>
  </si>
  <si>
    <t>lm7052155017</t>
  </si>
  <si>
    <t>2022年製 LE MANS V 215/50R17 95V XL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</si>
  <si>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 style="text-align: center;"&gt;ルマンファイブ&lt;br&gt;&lt;span style="font-size: 14pt;"&gt;LE MANS V&lt;/span&gt;&lt;br&gt;サイズ：&lt;strong&gt;215/50R17 95V XL&lt;/strong&gt;&lt;br&gt;&lt;br&gt;※商品画像内のホイールは付属しておりません。&lt;/td&gt;
&lt;/tr&gt;
&lt;/tbody&gt;
&lt;/table&gt;
&lt;br&gt;
&lt;p&gt;&lt;img src="https://gdetail.image-qoo10.jp/344/613881147/2018/10/01757bc5-614c-4a87-a5f0-87ada58e8124.jpg"&gt;&lt;/p&gt;</t>
  </si>
  <si>
    <t>2019$$215$$50$$95$$LE$$MAN$$R1$$XL$$サマー</t>
  </si>
  <si>
    <t>327754</t>
  </si>
  <si>
    <t>4981160770391</t>
  </si>
  <si>
    <t>1074476787</t>
  </si>
  <si>
    <t>lm7052254518</t>
  </si>
  <si>
    <t>2022年製 LE MANS V 225/45R18 95W XL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</si>
  <si>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 style="text-align: center;"&gt;ルマンファイブ&lt;br&gt;&lt;span style="font-size: 14pt;"&gt;LE MANS V&lt;/span&gt;&lt;br&gt;サイズ：&lt;strong&gt;225/45R18 95W XL&lt;/strong&gt;&lt;br&gt;&lt;br&gt;※商品画像内のホイールは付属しておりません。&lt;/td&gt;
&lt;/tr&gt;
&lt;/tbody&gt;
&lt;/table&gt;
&lt;br&gt;
&lt;p&gt;&lt;img src="https://gdetail.image-qoo10.jp/344/613881147/2018/10/01757bc5-614c-4a87-a5f0-87ada58e8124.jpg"&gt;&lt;/p&gt;</t>
  </si>
  <si>
    <t>2019$$225$$45$$95$$LE$$MAN$$R1$$XL$$サマー</t>
  </si>
  <si>
    <t>327751</t>
  </si>
  <si>
    <t>4981160770346</t>
  </si>
  <si>
    <t>1074476786</t>
  </si>
  <si>
    <t>2023年製 Pilot Sport 4 235/45ZR17 97Y XL サマータイヤ 最短当日発送</t>
  </si>
  <si>
    <t>235/45R17$$235/45R17 97Y XL$$サマー$$価格$$安い$$寿命$$通販</t>
  </si>
  <si>
    <t>1074476785</t>
  </si>
  <si>
    <t>2023年製 Pilot Sport 4 205/50ZR17 93Y XL サマータイヤ 最短当日発送</t>
  </si>
  <si>
    <t>205/50R17$$205/50R17 93Y XL$$サマー$$価格$$安い$$寿命$$通販</t>
  </si>
  <si>
    <t>1074476784</t>
  </si>
  <si>
    <t>2023年製 Pilot Sport 4 S 225/40ZR19 93Y XL サマータイヤ 最短当日発送</t>
  </si>
  <si>
    <t>225/40R19$$225/40R19 93Y XL$$サマー$$価格$$安い$$寿命$$通販</t>
  </si>
  <si>
    <t>1074476783</t>
  </si>
  <si>
    <t>2023年製 Pilot Sport 4 S 245/35ZR19 93Y XL サマータイヤ 最短当日発送</t>
  </si>
  <si>
    <t>245/35R19$$245/35R19 93Y XL$$サマー$$価格$$安い$$寿命$$通販</t>
  </si>
  <si>
    <t>1074476782</t>
  </si>
  <si>
    <t>saver1756515</t>
  </si>
  <si>
    <t>2018年製以降ENERGY SAVER+ 175/65R15 84H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</si>
  <si>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+&lt;/span&gt;&lt;br&gt;サイズ：&lt;strong&gt;175/65R15 84H&lt;/strong&gt;&lt;br&gt;&lt;br&gt;※商品画像内のホイールは付属しておりません。&lt;/td&gt;&lt;/tr&gt;&lt;/tbody&gt;&lt;/table&gt;&lt;br&gt;&lt;img src="https://gdetail.image-qoo10.jp/344/613881147/2019/2/c26b6e7a-9fb0-41df-a5d9-dd1aa07c34c3.jpg" width="940" height="790"&gt;</t>
  </si>
  <si>
    <t>175$$2018$$65$$84$$ENERGY$$R1$$SAVER$$サマー$$タイヤ$$以降</t>
  </si>
  <si>
    <t>36270</t>
  </si>
  <si>
    <t>4985009645192</t>
  </si>
  <si>
    <t>1074476781</t>
  </si>
  <si>
    <t>primacy42454518</t>
  </si>
  <si>
    <t>2020年製以降 Primacy 4 245/45R18 100W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</si>
  <si>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4&lt;/span&gt;&lt;br&gt;サイズ：&lt;strong&gt;245/45R18 100W XL&lt;/strong&gt;&lt;br&gt;&lt;br&gt;※商品画像内のホイールは付属しておりません。&lt;/td&gt;
&lt;/tr&gt;
&lt;/tbody&gt;
&lt;/table&gt;
&lt;br&gt; &lt;img src="https://gdetail.image-qoo10.jp/344/613881147/2018/10/eb5d4274-17b6-417a-986f-5b779f4451cf.jpg" width="940" height="1774"&gt;</t>
  </si>
  <si>
    <t>2019$$45$$R1$$サマー$$タイヤ$$在庫</t>
  </si>
  <si>
    <t>711860</t>
  </si>
  <si>
    <t>1074476780</t>
  </si>
  <si>
    <t>nex1756514</t>
  </si>
  <si>
    <t>78158</t>
  </si>
  <si>
    <t>2022年製 NEXTRY 175/65R14 82S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</si>
  <si>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14pt;"&gt;NEXTRY&lt;/span&gt;&lt;br&gt;サイズ：&lt;strong&gt;175/65R14 82S&lt;/strong&gt;&lt;br&gt;&lt;br&gt;※商品画像内のホイールは付属しておりません。&lt;/td&gt;
&lt;/tr&gt;
&lt;/tbody&gt;
&lt;/table&gt;
&lt;br&gt;&lt;img src="https://gdetail.image-qoo10.jp/344/613881147/2019/4/c04de263-a71a-4a6f-8f09-40a1fa61c3aa.jpg"&gt;</t>
  </si>
  <si>
    <t>175/65R14$$サマータイヤ $$タイヤ</t>
  </si>
  <si>
    <t>PSR7321</t>
  </si>
  <si>
    <t>4961914338626</t>
  </si>
  <si>
    <t>1074476779</t>
  </si>
  <si>
    <t>nex1657014</t>
  </si>
  <si>
    <t>2022年製 NEXTRY 165/70R14 81S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</si>
  <si>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14pt;"&gt;NEXTRY&lt;/span&gt;&lt;br&gt;サイズ：&lt;strong&gt;165/70R14 81S&lt;/strong&gt;&lt;br&gt;&lt;br&gt;※商品画像内のホイールは付属しておりません。&lt;/td&gt;
&lt;/tr&gt;
&lt;/tbody&gt;
&lt;/table&gt;
&lt;br&gt;&lt;img src="https://gdetail.image-qoo10.jp/344/613881147/2019/4/c04de263-a71a-4a6f-8f09-40a1fa61c3aa.jpg"&gt;</t>
  </si>
  <si>
    <t>165$$70$$81$$EX$$R1$$TRY$$サマー$$タイヤ</t>
  </si>
  <si>
    <t>PSR7313</t>
  </si>
  <si>
    <t>4961914338589</t>
  </si>
  <si>
    <t>1074476778</t>
  </si>
  <si>
    <t>nex1757014</t>
  </si>
  <si>
    <t>2022年製 NEXTRY 175/70R14 84S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</si>
  <si>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14pt;"&gt;NEXTRY&lt;/span&gt;&lt;br&gt;サイズ：&lt;strong&gt;175/70R14 84S&lt;/strong&gt;&lt;br&gt;&lt;br&gt;※商品画像内のホイールは付属しておりません。&lt;/td&gt;
&lt;/tr&gt;
&lt;/tbody&gt;
&lt;/table&gt;
&lt;br&gt;&lt;img src="https://gdetail.image-qoo10.jp/344/613881147/2019/4/c04de263-a71a-4a6f-8f09-40a1fa61c3aa.jpg"&gt;</t>
  </si>
  <si>
    <t>175$$70$$84$$EX$$R1$$TRY$$サマー$$タイヤ</t>
  </si>
  <si>
    <t>PSR7326</t>
  </si>
  <si>
    <t>1074476777</t>
  </si>
  <si>
    <t>nex1857014</t>
  </si>
  <si>
    <t>2022年製 NEXTRY 185/70R14 88S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</si>
  <si>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14pt;"&gt;NEXTRY&lt;/span&gt;&lt;br&gt;サイズ：&lt;strong&gt;185/70R14 88S&lt;/strong&gt;&lt;br&gt;&lt;br&gt;※商品画像内のホイールは付属しておりません。&lt;/td&gt;
&lt;/tr&gt;
&lt;/tbody&gt;
&lt;/table&gt;
&lt;br&gt;&lt;img src="https://gdetail.image-qoo10.jp/344/613881147/2019/4/c04de263-a71a-4a6f-8f09-40a1fa61c3aa.jpg"&gt;</t>
  </si>
  <si>
    <t>185$$70$$EX$$R1$$TRY$$サマー$$タイヤ</t>
  </si>
  <si>
    <t>PSR7331</t>
  </si>
  <si>
    <t>4961914338701</t>
  </si>
  <si>
    <t>1074476776</t>
  </si>
  <si>
    <t>nex1655515</t>
  </si>
  <si>
    <t>2022年製 NEXTRY 165/55R15 75V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</si>
  <si>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14pt;"&gt;NEXTRY&lt;/span&gt;&lt;br&gt;サイズ：&lt;strong&gt;165/55R15 75V&lt;/strong&gt;&lt;br&gt;&lt;br&gt;※商品画像内のホイールは付属しておりません。&lt;/td&gt;
&lt;/tr&gt;
&lt;/tbody&gt;
&lt;/table&gt;
&lt;br&gt;&lt;img src="https://gdetail.image-qoo10.jp/344/613881147/2019/4/c04de263-a71a-4a6f-8f09-40a1fa61c3aa.jpg"&gt;</t>
  </si>
  <si>
    <t>165$$55$$75$$EX$$R1$$TRY$$サマー$$タイヤ</t>
  </si>
  <si>
    <t>PSR7307</t>
  </si>
  <si>
    <t>1074476775</t>
  </si>
  <si>
    <t>nex1756515</t>
  </si>
  <si>
    <t>2022年製 NEXTRY 175/65R15 84S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</si>
  <si>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14pt;"&gt;NEXTRY&lt;/span&gt;&lt;br&gt;サイズ：&lt;strong&gt;175/65R15 84S&lt;/strong&gt;&lt;br&gt;&lt;br&gt;※商品画像内のホイールは付属しておりません。&lt;/td&gt;
&lt;/tr&gt;
&lt;/tbody&gt;
&lt;/table&gt;
&lt;br&gt;&lt;img src="https://gdetail.image-qoo10.jp/344/613881147/2019/4/c04de263-a71a-4a6f-8f09-40a1fa61c3aa.jpg"&gt;</t>
  </si>
  <si>
    <t>175$$65$$84$$EX$$R1$$TRY$$サマー$$タイヤ</t>
  </si>
  <si>
    <t>PSR7324</t>
  </si>
  <si>
    <t>4961914338633</t>
  </si>
  <si>
    <t>1074476774</t>
  </si>
  <si>
    <t>nex1856515</t>
  </si>
  <si>
    <t>2021年製 NEXTRY 185/65R15 88S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</si>
  <si>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14pt;"&gt;NEXTRY&lt;/span&gt;&lt;br&gt;サイズ：&lt;strong&gt;185/65R15 88S&lt;/strong&gt;&lt;br&gt;&lt;br&gt;※商品画像内のホイールは付属しておりません。&lt;/td&gt;
&lt;/tr&gt;
&lt;/tbody&gt;
&lt;/table&gt;
&lt;br&gt;&lt;img src="https://gdetail.image-qoo10.jp/344/613881147/2019/4/c04de263-a71a-4a6f-8f09-40a1fa61c3aa.jpg"&gt;</t>
  </si>
  <si>
    <t>185/65R15$$サマータイヤ $$タイヤ</t>
  </si>
  <si>
    <t>PSR7330</t>
  </si>
  <si>
    <t>4961914338695</t>
  </si>
  <si>
    <t>1074476773</t>
  </si>
  <si>
    <t>nex1956515</t>
  </si>
  <si>
    <t>2022年製 NEXTRY 195/65R15 91S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</si>
  <si>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14pt;"&gt;NEXTRY&lt;/span&gt;&lt;br&gt;サイズ：&lt;strong&gt;195/65R15 91S&lt;/strong&gt;&lt;br&gt;&lt;br&gt;※商品画像内のホイールは付属しておりません。&lt;/td&gt;
&lt;/tr&gt;
&lt;/tbody&gt;
&lt;/table&gt;
&lt;br&gt;&lt;img src="https://gdetail.image-qoo10.jp/344/613881147/2019/4/c04de263-a71a-4a6f-8f09-40a1fa61c3aa.jpg"&gt;</t>
  </si>
  <si>
    <t>195/65R15$$サマー$$タイヤ</t>
  </si>
  <si>
    <t>PSR7342</t>
  </si>
  <si>
    <t>4961914338770</t>
  </si>
  <si>
    <t>1074476772</t>
  </si>
  <si>
    <t>s0012553518</t>
  </si>
  <si>
    <t>2018年製以降 POTENZA S001 255/35R18 94Y XL サマータイヤ 最短当日発送</t>
  </si>
  <si>
    <t>&lt;br id="tinymce" class="mce-content-body " contenteditable="true" spellcheck="false" data-id="gd_det_exp_new"&gt;&lt;table align="center"&gt;&lt;tbody&gt;&lt;tr&gt;&lt;td style="text-align: left;" width="350px"&gt;&lt;span style="font-size: 14pt;"&gt;プレミアムスポーティータイヤ&lt;/span&gt;&lt;br&gt;&lt;br&gt;&lt;span style="font-size: 14pt;"&gt;&lt;strong&gt;さらに進化した、プレミアムPOTENZA&lt;/strong&gt;&lt;/span&gt;&lt;/td&gt;&lt;td style="text-align: center;"&gt;ポテンザ エス・ゼロ・ゼロ・ワン&lt;br&gt;&lt;span style="font-size: 14pt;"&gt;POTENZA S001&lt;/span&gt;&lt;br&gt;サイズ：&lt;strong&gt;255/35R18 94Y XL&lt;/strong&gt;&lt;br&gt;&lt;br&gt;※商品画像内のホイールは付属しておりません。&lt;br&gt;※海外産&lt;/td&gt;&lt;/tr&gt;&lt;/tbody&gt;&lt;/table&gt;&lt;br&gt; &lt;img src="https://gdetail.image-qoo10.jp/344/613881147/2018/9/458b8dfd-7b18-4174-9d8e-0b7babd92300.jpg"&gt;</t>
  </si>
  <si>
    <t>001$$2018$$255$$35$$94$$R1$$XL$$サマー$$以降</t>
  </si>
  <si>
    <t>PSR10803</t>
  </si>
  <si>
    <t>4961914329921</t>
  </si>
  <si>
    <t>1074476771</t>
  </si>
  <si>
    <t>s0012354018</t>
  </si>
  <si>
    <t>&lt;br id="tinymce"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 style="text-align: center;"&gt;ポテンザ エス・ゼロ・ゼロ・ワン&lt;br&gt;&lt;span style="font-size: 14pt;"&gt;POTENZA S001&lt;/span&gt;&lt;br&gt;サイズ：&lt;strong&gt;235/40R18 95Y XL&lt;/strong&gt;&lt;br&gt;&lt;br&gt;※商品画像内のホイールは付属しておりません。&lt;br&gt;※海外産&lt;/td&gt;
&lt;/tr&gt;
&lt;/tbody&gt;
&lt;/table&gt;
&lt;br&gt; &lt;img src="https://gdetail.image-qoo10.jp/344/613881147/2018/9/458b8dfd-7b18-4174-9d8e-0b7babd92300.jpg"&gt;</t>
  </si>
  <si>
    <t>001$$2018$$235$$40$$95$$R1$$XL$$サマー$$以降</t>
  </si>
  <si>
    <t>PSR10801</t>
  </si>
  <si>
    <t>4961914329983</t>
  </si>
  <si>
    <t>1074476769</t>
  </si>
  <si>
    <t>saver1855516</t>
  </si>
  <si>
    <t>2019年製ENERGY SAVER+ 185/55R16 83V サマータイヤ当店在庫 最短当日発送（休業日除く）</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</si>
  <si>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+&lt;/span&gt;&lt;br&gt;サイズ：&lt;strong&gt;185/55R16 83V&lt;/strong&gt;&lt;br&gt;&lt;br&gt;※商品画像内のホイールは付属しておりません。&lt;/td&gt;&lt;/tr&gt;&lt;/tbody&gt;&lt;/table&gt;&lt;br&gt;&lt;img src="https://gdetail.image-qoo10.jp/344/613881147/2019/2/c26b6e7a-9fb0-41df-a5d9-dd1aa07c34c3.jpg" width="940" height="790"&gt;</t>
  </si>
  <si>
    <t>185$$2019$$55$$83$$ENERGY$$R1$$SAVER$$サマー$$タイヤ$$在庫</t>
  </si>
  <si>
    <t>39630</t>
  </si>
  <si>
    <t>4985009645376</t>
  </si>
  <si>
    <t>1074476770</t>
  </si>
  <si>
    <t>2023年製 PRIMACY 4 225/50R18 95V (TOY) DT RP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</si>
  <si>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4&lt;/span&gt;&lt;br&gt;サイズ：&lt;strong&gt;225/50R18 95V (TOY) DT RP&lt;/strong&gt;&lt;br&gt;&lt;br&gt;※商品画像内のホイールは付属しておりません。&lt;/td&gt;
&lt;/tr&gt;
&lt;/tbody&gt;
&lt;/table&gt;
&lt;br&gt; &lt;img src="https://gdetail.image-qoo10.jp/344/613881147/2018/10/eb5d4274-17b6-417a-986f-5b779f4451cf.jpg" width="940" height="1774"&gt;</t>
  </si>
  <si>
    <t>225/50R18$$225/50R18 95V$$サマー$$価格$$安い$$寿命$$通販</t>
  </si>
  <si>
    <t>4985009700051</t>
  </si>
  <si>
    <t>1074476768</t>
  </si>
  <si>
    <t>rvf2355018</t>
  </si>
  <si>
    <t>2020年製 EAGLE RV-F 235/50R18 101W XL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</si>
  <si>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RV-F&lt;/span&gt;&lt;br&gt;サイズ：&lt;strong&gt;235/50R18 101W XL&lt;/strong&gt;&lt;br&gt;&lt;br&gt;※商品画像内のホイールは付属しておりません。&lt;/td&gt;
&lt;/tr&gt;
&lt;/tbody&gt;
&lt;/table&gt;
&lt;div style="text-align: center;"&gt;&lt;img src="https://gdetail.image-qoo10.jp/344/613881147/2019/5/74d3afc2-0109-4887-a3a2-9e8152fbec82.jpg"&gt;&lt;/div&gt;</t>
  </si>
  <si>
    <t>101$$2019$$235$$50$$EAGLE$$R1$$XL$$サマー$$タイヤ$$以降</t>
  </si>
  <si>
    <t>5605052</t>
  </si>
  <si>
    <t>1074476767</t>
  </si>
  <si>
    <t>rvf2056016</t>
  </si>
  <si>
    <t>2021年製 EAGLE RV-F 205/60R16 92V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</si>
  <si>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RV-F&lt;/span&gt;&lt;br&gt;サイズ：&lt;strong&gt;205/60R16 92V&lt;/strong&gt;&lt;br&gt;&lt;br&gt;※商品画像内のホイールは付属しておりません。&lt;/td&gt;
&lt;/tr&gt;
&lt;/tbody&gt;
&lt;/table&gt;
&lt;div style="text-align: center;"&gt;&lt;img src="https://gdetail.image-qoo10.jp/344/613881147/2019/5/58cbff50-52e7-47d6-b574-5842a58eea75.jpg"&gt;&lt;/div&gt;</t>
  </si>
  <si>
    <t>2019$$205$$60$$92$$EAGLE$$R1$$サマー$$タイヤ$$以降$$在庫</t>
  </si>
  <si>
    <t>5605070</t>
  </si>
  <si>
    <t>1074476766</t>
  </si>
  <si>
    <t>rvf1956515</t>
  </si>
  <si>
    <t>2021年製 EAGLE RV-F 195/65R15 91H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</si>
  <si>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RV-F&lt;/span&gt;&lt;br&gt;サイズ：&lt;strong&gt;195/65R15 91H&lt;/strong&gt;&lt;br&gt;&lt;br&gt;※商品画像内のホイールは付属しておりません。&lt;/td&gt;
&lt;/tr&gt;
&lt;/tbody&gt;
&lt;/table&gt;
&lt;div style="text-align: center;"&gt;&lt;img src="https://gdetail.image-qoo10.jp/344/613881147/2019/5/bb3ebcc4-5996-467e-bd21-e916d5f00f31.jpg"&gt;&lt;/div&gt;</t>
  </si>
  <si>
    <t>195/65R15$$RV-F$$サマータイヤ</t>
  </si>
  <si>
    <t>4992496099537</t>
  </si>
  <si>
    <t>1074476765</t>
  </si>
  <si>
    <t>ps42054018</t>
  </si>
  <si>
    <t>4985009687178</t>
  </si>
  <si>
    <t>1074476764</t>
  </si>
  <si>
    <t>ps42154017</t>
  </si>
  <si>
    <t>2022年製 Pilot Sport 4 215/40ZR17 87Y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</si>
  <si>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4&lt;/span&gt;&lt;br&gt;サイズ：&lt;strong&gt;215/40R17 87Y XL&lt;/strong&gt;&lt;br&gt;&lt;br&gt;※商品画像内のホイールは付属しておりません。&lt;/td&gt;
&lt;/tr&gt;
&lt;/tbody&gt;
&lt;/table&gt;
&lt;br&gt; &lt;img src="https://gdetail.image-qoo10.jp/344/613881147/2018/9/9fa5897f-f9fc-4bc0-9972-5cbbe83a3933.jpg" width="940" height="1578"&gt;</t>
  </si>
  <si>
    <t>215/40R17$$サマータイヤ</t>
  </si>
  <si>
    <t>704380</t>
  </si>
  <si>
    <t>4985009687208</t>
  </si>
  <si>
    <t>1074476763</t>
  </si>
  <si>
    <t>2022年製 Pilot Sport 4 215/50ZR17 95Y XL サマータイヤ 最短当日発送</t>
  </si>
  <si>
    <t>215/50R17$$215/50R17 95Y XL$$サマー$$価格$$安い$$寿命$$通販</t>
  </si>
  <si>
    <t>1074476762</t>
  </si>
  <si>
    <t>ps42154018</t>
  </si>
  <si>
    <t>2021年製 Pilot Sport 4 215/40ZR18 89Y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</si>
  <si>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4&lt;/span&gt;&lt;br&gt;サイズ：&lt;strong&gt;215/40R18 89Y XL&lt;/strong&gt;&lt;br&gt;&lt;br&gt;※商品画像内のホイールは付属しておりません。&lt;/td&gt;
&lt;/tr&gt;
&lt;/tbody&gt;
&lt;/table&gt;
&lt;br&gt; &lt;img src="https://gdetail.image-qoo10.jp/344/613881147/2018/9/9fa5897f-f9fc-4bc0-9972-5cbbe83a3933.jpg" width="940" height="1578"&gt;</t>
  </si>
  <si>
    <t>18$$215$$40$$SPORT$$XL$$ZR$$サマー$$タイヤ$$在庫</t>
  </si>
  <si>
    <t>704020</t>
  </si>
  <si>
    <t>4985009687161</t>
  </si>
  <si>
    <t>1074476761</t>
  </si>
  <si>
    <t>primacy42055517</t>
  </si>
  <si>
    <t>2021年製 Primacy 4 205/55R17 95V XL サマータイヤ 最短当日発送</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</si>
  <si>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4&lt;/span&gt;&lt;br&gt;サイズ：&lt;strong&gt;205/55R17 95V XL&lt;/strong&gt;&lt;br&gt;&lt;br&gt;※商品画像内のホイールは付属しておりません。&lt;/td&gt;&lt;/tr&gt;&lt;/tbody&gt;&lt;/table&gt;&lt;br&gt; &lt;img src="https://gdetail.image-qoo10.jp/344/613881147/2018/10/eb5d4274-17b6-417a-986f-5b779f4451cf.jpg" width="940" height="1774"&gt;</t>
  </si>
  <si>
    <t>2019$$205$$55$$95$$R1$$XL$$サマー$$タイヤ$$以降</t>
  </si>
  <si>
    <t>711700</t>
  </si>
  <si>
    <t>4985009700174</t>
  </si>
  <si>
    <t>1074476759</t>
  </si>
  <si>
    <t>primacy42255517</t>
  </si>
  <si>
    <t>2022年製 Primacy 4 225/55R17 101W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</si>
  <si>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4&lt;/span&gt;&lt;br&gt;サイズ：&lt;strong&gt;225/55R17 101W XL&lt;/strong&gt;&lt;br&gt;&lt;br&gt;※商品画像内のホイールは付属しておりません。&lt;/td&gt;
&lt;/tr&gt;
&lt;/tbody&gt;
&lt;/table&gt;
&lt;br&gt; &lt;img src="https://gdetail.image-qoo10.jp/344/613881147/2018/10/eb5d4274-17b6-417a-986f-5b779f4451cf.jpg" width="940" height="1774"&gt;</t>
  </si>
  <si>
    <t>225/55R17$$サマー$$価格$$安い$$寿命$$通販</t>
  </si>
  <si>
    <t>4985009700204</t>
  </si>
  <si>
    <t>1074476758</t>
  </si>
  <si>
    <t>ps42454017</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</si>
  <si>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4&lt;/span&gt;&lt;br&gt;サイズ：&lt;strong&gt;245/40R17 95Y XL&lt;/strong&gt;&lt;br&gt;&lt;br&gt;※商品画像内のホイールは付属しておりません。&lt;/td&gt;
&lt;/tr&gt;
&lt;/tbody&gt;
&lt;/table&gt;
&lt;br&gt; &lt;img src="https://gdetail.image-qoo10.jp/344/613881147/2018/9/9fa5897f-f9fc-4bc0-9972-5cbbe83a3933.jpg" width="940" height="1578"&gt;</t>
  </si>
  <si>
    <t>17$$2018$$245$$40$$95$$SPORT$$XL$$ZR$$以降</t>
  </si>
  <si>
    <t>702770</t>
  </si>
  <si>
    <t>4985009687055</t>
  </si>
  <si>
    <t>1074476757</t>
  </si>
  <si>
    <t>primacy42156017</t>
  </si>
  <si>
    <t>2021年製 Primacy 4 215/60R17 96V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</si>
  <si>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4&lt;/span&gt;&lt;br&gt;サイズ：&lt;strong&gt;215/60R17 96V&lt;/strong&gt;&lt;br&gt;&lt;br&gt;※商品画像内のホイールは付属しておりません。&lt;/td&gt;
&lt;/tr&gt;
&lt;/tbody&gt;
&lt;/table&gt;
&lt;br&gt; &lt;img src="https://gdetail.image-qoo10.jp/344/613881147/2018/10/eb5d4274-17b6-417a-986f-5b779f4451cf.jpg" width="940" height="1774"&gt;</t>
  </si>
  <si>
    <t>2019$$215$$60$$R1$$サマー$$タイヤ$$以降$$在庫$$翌日</t>
  </si>
  <si>
    <t>711760</t>
  </si>
  <si>
    <t>4985009700235</t>
  </si>
  <si>
    <t>1074476756</t>
  </si>
  <si>
    <t>primacy42354518</t>
  </si>
  <si>
    <t>2021年製 Primacy 4 235/45R18 98Y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</si>
  <si>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4&lt;/span&gt;&lt;br&gt;サイズ：&lt;strong&gt;235/45R18 98Y XL&lt;/strong&gt;&lt;br&gt;&lt;br&gt;※商品画像内のホイールは付属しておりません。&lt;/td&gt;
&lt;/tr&gt;
&lt;/tbody&gt;
&lt;/table&gt;
&lt;br&gt; &lt;img src="https://gdetail.image-qoo10.jp/344/613881147/2018/10/eb5d4274-17b6-417a-986f-5b779f4451cf.jpg" width="940" height="1774"&gt;</t>
  </si>
  <si>
    <t>2019$$235$$45$$R1$$XL$$サマー$$タイヤ$$在庫$$翌日</t>
  </si>
  <si>
    <t>711870</t>
  </si>
  <si>
    <t>1074476755</t>
  </si>
  <si>
    <t>s001225451794</t>
  </si>
  <si>
    <t>&lt;br id="tinymce"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 style="text-align: center;"&gt;ポテンザ エス・ゼロ・ゼロ・ワン&lt;br&gt;&lt;span style="font-size: 14pt;"&gt;POTENZA S001&lt;/span&gt;&lt;br&gt;サイズ：&lt;strong&gt;225/45R17 94Y XL&lt;/strong&gt;&lt;br&gt;&lt;br&gt;※商品画像内のホイールは付属しておりません。&lt;br&gt;※海外産&lt;/td&gt;
&lt;/tr&gt;
&lt;/tbody&gt;
&lt;/table&gt;
&lt;br&gt; &lt;img src="https://gdetail.image-qoo10.jp/344/613881147/2018/9/458b8dfd-7b18-4174-9d8e-0b7babd92300.jpg"&gt;</t>
  </si>
  <si>
    <t>001$$2019$$225$$45$$94$$R1$$XL$$サマー$$以降</t>
  </si>
  <si>
    <t>4961914330101</t>
  </si>
  <si>
    <t>1074476754</t>
  </si>
  <si>
    <t>rvf1655515</t>
  </si>
  <si>
    <t>2020年製以降 EAGLE RV-F 165/55R15 75V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</si>
  <si>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RV-F&lt;/span&gt;&lt;br&gt;サイズ：&lt;strong&gt;165/55R15 75V&lt;/strong&gt;&lt;br&gt;&lt;br&gt;※商品画像内のホイールは付属しておりません。&lt;/td&gt;
&lt;/tr&gt;
&lt;/tbody&gt;
&lt;/table&gt;
&lt;div style="text-align: center;"&gt;&lt;img src="https://gdetail.image-qoo10.jp/344/613881147/2019/5/74d3afc2-0109-4887-a3a2-9e8152fbec82.jpg"&gt;&lt;/div&gt;</t>
  </si>
  <si>
    <t>165$$2019$$55$$75$$EAGLE$$R1$$サマー$$タイヤ$$以降$$在庫</t>
  </si>
  <si>
    <t>5605018</t>
  </si>
  <si>
    <t>1074476753</t>
  </si>
  <si>
    <t>saver1856515</t>
  </si>
  <si>
    <t>2019年製以降ENERGY SAVER+ 185/65R15 88H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</si>
  <si>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+&lt;/span&gt;&lt;br&gt;サイズ：&lt;strong&gt;185/65R15 88H&lt;/strong&gt;&lt;br&gt;&lt;br&gt;※商品画像内のホイールは付属しておりません。&lt;/td&gt;&lt;/tr&gt;&lt;/tbody&gt;&lt;/table&gt;&lt;br&gt;&lt;img src="https://gdetail.image-qoo10.jp/344/613881147/2019/2/c26b6e7a-9fb0-41df-a5d9-dd1aa07c34c3.jpg" width="940" height="790"&gt;</t>
  </si>
  <si>
    <t>185$$2018$$65$$ENERGY$$R1$$SAVER$$サマー$$タイヤ$$以降$$在庫</t>
  </si>
  <si>
    <t>36100</t>
  </si>
  <si>
    <t>4985009645024</t>
  </si>
  <si>
    <t>1074476752</t>
  </si>
  <si>
    <t>ps42653518</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</si>
  <si>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4&lt;/span&gt;&lt;br&gt;サイズ：&lt;strong&gt;265/35R18 97Y XL&lt;/strong&gt;&lt;br&gt;&lt;br&gt;※商品画像内のホイールは付属しておりません。&lt;/td&gt;
&lt;/tr&gt;
&lt;/tbody&gt;
&lt;/table&gt;
&lt;br&gt; &lt;img src="https://gdetail.image-qoo10.jp/344/613881147/2018/9/9fa5897f-f9fc-4bc0-9972-5cbbe83a3933.jpg" width="940" height="1578"&gt;</t>
  </si>
  <si>
    <t>18$$265$$35$$SPORT$$XL$$ZR$$サマー$$タイヤ</t>
  </si>
  <si>
    <t>702840</t>
  </si>
  <si>
    <t>4985009687123</t>
  </si>
  <si>
    <t>1074476751</t>
  </si>
  <si>
    <t>2023年製 Pilot Sport 4 S 235/40ZR19 96Y XL サマータイヤ 最短当日発送</t>
  </si>
  <si>
    <t>235/40R19$$235/40R19 96Y XL$$サマー$$価格$$安い$$寿命$$通販</t>
  </si>
  <si>
    <t>1074476750</t>
  </si>
  <si>
    <t>saver1856015</t>
  </si>
  <si>
    <t>2019年製ENERGY SAVER+ 185/60R15 88H XL サマータイヤ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</si>
  <si>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
&lt;td style="text-align: center;"&gt;エナジーセイバー プラス&lt;br&gt;&lt;span style="font-size: 14pt;"&gt;ENERGY SAVER +&lt;/span&gt;&lt;br&gt;サイズ：&lt;strong&gt;185/60R15 88H XL&lt;/strong&gt;&lt;br&gt;&lt;br&gt;※商品画像内のホイールは付属しておりません。&lt;/td&gt;
&lt;/tr&gt;
&lt;/tbody&gt;
&lt;/table&gt;
&lt;br&gt;&lt;img src="https://gdetail.image-qoo10.jp/344/613881147/2019/2/c26b6e7a-9fb0-41df-a5d9-dd1aa07c34c3.jpg" width="940" height="790"&gt;</t>
  </si>
  <si>
    <t>185$$2019$$60$$88$$ENERGY$$R1$$SAVER$$XL$$サマー$$タイヤ</t>
  </si>
  <si>
    <t>36350</t>
  </si>
  <si>
    <t>4985009645277</t>
  </si>
  <si>
    <t>1074476749</t>
  </si>
  <si>
    <t>primacy32054517</t>
  </si>
  <si>
    <t>2019年製 Primacy 3 205/45R17 88W XL BMW サマータイヤ 最短当日発送</t>
  </si>
  <si>
    <t>&lt;br&gt;
&lt;table align="center"&gt;
&lt;tbody&gt;
&lt;tr&gt;
&lt;td style="text-align: left;" width="350px"&gt;&lt;span style="font-size: 14pt;"&gt;スポーツ・セダン・ステーションワゴン・ミニバン&lt;/span&gt;&lt;br&gt;&lt;br&gt;&lt;span style="font-size: 14pt;"&gt;&lt;strong&gt;快適性と高速安定性を融合したアクティブコンフォートタイヤ。&lt;/strong&gt;&lt;/span&gt;&lt;/td&gt;
&lt;td style="text-align: center;"&gt;プライマシー3&lt;br&gt;&lt;span style="font-size: 14pt;"&gt;Primacy 3&lt;/span&gt;&lt;br&gt;サイズ：&lt;strong&gt;205/45R17 88W XL ☆&lt;/strong&gt;&lt;br&gt;&lt;br&gt;※商品画像内のホイールは付属しておりません。&lt;/td&gt;
&lt;/tr&gt;
&lt;/tbody&gt;
&lt;/table&gt;
&lt;div&gt;&lt;img src="https://gdetail.image-qoo10.jp/344/613881147/2019/6/ebcabde7-99df-4257-9ee3-95fa591508cd.jpg" style="display: block; margin-left: auto; margin-right: auto;"&gt;&lt;/div&gt;</t>
  </si>
  <si>
    <t>2019$$205$$45$$R1$$XL$$サマー$$タイヤ$$在庫$$翌日</t>
  </si>
  <si>
    <t>700000</t>
  </si>
  <si>
    <t>4985009649565</t>
  </si>
  <si>
    <t>1074476748</t>
  </si>
  <si>
    <t>primacy32255518</t>
  </si>
  <si>
    <t>2018年製以降 Primacy 3 225/55R18 98V サマータイヤ 最短当日発送</t>
  </si>
  <si>
    <t>&lt;br&gt;
&lt;table align="center"&gt;
&lt;tbody&gt;
&lt;tr&gt;
&lt;td style="text-align: left;" width="350px"&gt;&lt;span style="font-size: 14pt;"&gt;スポーツ・セダン・ステーションワゴン・ミニバン&lt;/span&gt;&lt;br&gt;&lt;br&gt;&lt;span style="font-size: 14pt;"&gt;&lt;strong&gt;快適性と高速安定性を融合したアクティブコンフォートタイヤ。&lt;/strong&gt;&lt;/span&gt;&lt;/td&gt;
&lt;td style="text-align: center;"&gt;プライマシー3&lt;br&gt;&lt;span style="font-size: 14pt;"&gt;Primacy 3&lt;/span&gt;&lt;br&gt;サイズ：&lt;strong&gt;225/55R18 98V&lt;/strong&gt;&lt;br&gt;&lt;br&gt;※商品画像内のホイールは付属しておりません。&lt;/td&gt;
&lt;/tr&gt;
&lt;/tbody&gt;
&lt;/table&gt;
&lt;br&gt;
&lt;div&gt;&lt;img src="https://gdetail.image-qoo10.jp/344/613881147/2019/6/83ec6418-18a6-430f-be57-35329df8a721.jpg" style="display: block; margin-left: auto; margin-right: auto;"&gt;&lt;/div&gt;</t>
  </si>
  <si>
    <t>2018$$225$$55$$R1$$サマー$$タイヤ$$以降$$在庫$$翌日</t>
  </si>
  <si>
    <t>38090</t>
  </si>
  <si>
    <t>4985009649480</t>
  </si>
  <si>
    <t>1074476747</t>
  </si>
  <si>
    <t>lm7052055017</t>
  </si>
  <si>
    <t>2022年製 LE MANS V 205/50R17 93V XL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</si>
  <si>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 style="text-align: center;"&gt;ルマンファイブ&lt;br&gt;&lt;span style="font-size: 14pt;"&gt;LE MANS V&lt;/span&gt;&lt;br&gt;サイズ：&lt;strong&gt;205/50R17 93V XL&lt;/strong&gt;&lt;br&gt;&lt;br&gt;※商品画像内のホイールは付属しておりません。&lt;/td&gt;
&lt;/tr&gt;
&lt;/tbody&gt;
&lt;/table&gt;
&lt;br&gt;
&lt;p&gt;&lt;img src="https://gdetail.image-qoo10.jp/344/613881147/2018/10/b91d5745-c772-4a20-b942-0c30d02ee2e5.jpg"&gt;&lt;/p&gt;</t>
  </si>
  <si>
    <t>LE$$MAN$$サマー$$タイヤ</t>
  </si>
  <si>
    <t>4981160794304</t>
  </si>
  <si>
    <t>1074476746</t>
  </si>
  <si>
    <t>ps42054517imp</t>
  </si>
  <si>
    <t>2020年製 Pilot Sport 4 205/45ZR17 88Y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</si>
  <si>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
&lt;p&gt;パイロット スポーツ フォー&lt;br&gt;&lt;span style="font-size: 14pt;"&gt;PILOT SPORT 4&lt;/span&gt;&lt;br&gt;サイズ：&lt;strong&gt;205/45R17 88Y XL&lt;/strong&gt;&lt;br&gt;&lt;br&gt;※商品画像内のホイールは付属しておりません。&lt;br&gt;※海外産&lt;/p&gt;
&lt;/td&gt;
&lt;/tr&gt;
&lt;/tbody&gt;
&lt;/table&gt;
&lt;br&gt; &lt;img src="https://gdetail.image-qoo10.jp/344/613881147/2018/9/9fa5897f-f9fc-4bc0-9972-5cbbe83a3933.jpg" width="940" height="1578"&gt;</t>
  </si>
  <si>
    <t>17$$205$$45$$SPORT$$XL$$ZR$$サマー</t>
  </si>
  <si>
    <t>4985009687017</t>
  </si>
  <si>
    <t>1074476745</t>
  </si>
  <si>
    <t>195/80R15$$195/80R15 107/105L$$EAGLE ＃1 NASCAR$$グッドイヤー$$サマー$$価格$$安い$$寿命$$通販</t>
  </si>
  <si>
    <t>1074476744</t>
  </si>
  <si>
    <t>2023年製 EAGLE#1 NASCAR 215/65R16C 109/107R サマータイヤ 最短当日発送</t>
  </si>
  <si>
    <t>215/65R16$$215/65R16 109/107R$$EAGLE ＃1 NASCAR$$グッドイヤー$$サマー$$価格$$安い$$寿命$$通販</t>
  </si>
  <si>
    <t>1074476743</t>
  </si>
  <si>
    <t>2023年製 EAGLE#1 NASCAR 215/60R17C 109/107R サマータイヤ 最短当日発送</t>
  </si>
  <si>
    <t>215/60R17$$215/60R17 109/107R$$EAGLE ＃1 NASCAR$$グッドイヤー$$サマー$$価格$$安い$$寿命$$通販</t>
  </si>
  <si>
    <t>1074476742</t>
  </si>
  <si>
    <t>open1656015</t>
  </si>
  <si>
    <t>61590</t>
  </si>
  <si>
    <t>2019年製 OPEN COUNTRY R/T 165/60R15 77Q サマータイヤ 最短当日発送</t>
  </si>
  <si>
    <t>&lt;br id="tinymce" class="mce-content-body " contenteditable="true" spellcheck="false" data-id="gd_det_exp_new"&gt;&lt;table align="center"&gt;&lt;tbody&gt;&lt;tr&gt;&lt;td style="text-align: left;" width="350px"&gt;&lt;span style="font-size: 14pt;"&gt;対応車種：ジムニーなど&lt;/span&gt;&lt;br&gt;&lt;br&gt;&lt;span style="font-size: 14pt;"&gt;&lt;strong&gt;オフロード性能とオンロードタイヤ性能を両立する新カテゴリータイヤ&lt;/strong&gt;&lt;/span&gt;&lt;/td&gt;&lt;td style="text-align: center;"&gt;オープンカントリー アールティー&lt;br&gt;&lt;span style="font-size: 14pt;"&gt;OPEN COUNTRY R/T&lt;/span&gt;&lt;br&gt;サイズ：&lt;strong&gt;165/60R15 77Q&lt;/strong&gt;&lt;br&gt;&lt;br&gt;※商品画像内のホイールは付属しておりません。&lt;/td&gt;&lt;/tr&gt;&lt;/tbody&gt;&lt;/table&gt;&lt;div&gt;&lt;img src="https://gdetail.image-qoo10.jp/344/613881147/2019/7/6153bf31-5c96-4168-aa9c-5d5e382e40ea.jpg" style="display: block; margin-left: auto; margin-right: auto;"&gt;&lt;/div&gt;</t>
  </si>
  <si>
    <t>165$$2019$$60$$COUNTRY$$OPEN$$R1$$サマー$$タイヤ$$在庫$$翌日</t>
  </si>
  <si>
    <t>17151266</t>
  </si>
  <si>
    <t>4981910788553</t>
  </si>
  <si>
    <t>1074476741</t>
  </si>
  <si>
    <t>esaver1655515</t>
  </si>
  <si>
    <t>2019年製ENERGY SAVER 165/55R15 75V サマータイヤ当店在庫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</si>
  <si>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14pt;"&gt;&lt;strong&gt;高い安全性と耐久性を兼ね備えた&lt;br&gt;低燃費タイヤ&lt;/strong&gt;&lt;/span&gt;&lt;/td&gt;
&lt;td style="text-align: center;"&gt;エナジーセイバー&lt;br&gt;&lt;span style="font-size: 14pt;"&gt;ENERGY SAVER&lt;/span&gt;&lt;br&gt;サイズ：&lt;strong&gt;165/55R15 75V&lt;/strong&gt;&lt;br&gt;&lt;br&gt;※商品画像内のホイールは付属しておりません。&lt;/td&gt;
&lt;/tr&gt;
&lt;/tbody&gt;
&lt;/table&gt;
&lt;br&gt;
&lt;div&gt;&lt;img src="https://gdetail.image-qoo10.jp/344/613881147/2019/7/7771a7b7-5bc4-4e49-bc74-bdd4baee263d.jpg" style="display: block; margin-left: auto; margin-right: auto;"&gt;&lt;/div&gt;</t>
  </si>
  <si>
    <t>165$$2019$$55$$75$$ENERGY$$R1$$SAVER$$サマー$$タイヤ$$在庫</t>
  </si>
  <si>
    <t>702170</t>
  </si>
  <si>
    <t>4985009751060</t>
  </si>
  <si>
    <t>1074476740</t>
  </si>
  <si>
    <t>2023年製 Pilot Sport 4 S 255/35ZR19 96Y XL サマータイヤ 最短当日発送</t>
  </si>
  <si>
    <t>255/35R19$$255/35R19 96Y XL$$サマー$$価格$$安い$$寿命$$通販</t>
  </si>
  <si>
    <t>1074476739</t>
  </si>
  <si>
    <t>2021年製 Primacy 4 225/40R18 92Y XL サマータイヤ 最短当日発送</t>
  </si>
  <si>
    <t>1074476738</t>
  </si>
  <si>
    <t>ps42255017</t>
  </si>
  <si>
    <t>2020年製 Pilot Sport 4 225/50ZR17 98Y XL サマータイヤ 最短当日発送</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</si>
  <si>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14pt;"&gt;&lt;strong&gt;直感的な走りを愉しむ&lt;br&gt;ダイナミックグリップスポーツタイヤ&lt;/strong&gt;&lt;/span&gt;&lt;/td&gt;&lt;td&gt;パイロット スポーツ フォー&lt;br&gt;&lt;span style="font-size: 14pt;"&gt;PILOT SPORT 4&lt;/span&gt;&lt;br&gt;サイズ：&lt;strong&gt;225/50R17 98Y XL&lt;/strong&gt;&lt;br&gt;&lt;br&gt;※商品画像内のホイールは付属しておりません。&lt;/td&gt;&lt;/tr&gt;&lt;/tbody&gt;&lt;/table&gt;&lt;br&gt; &lt;img src="https://gdetail.image-qoo10.jp/344/613881147/2018/9/9fa5897f-f9fc-4bc0-9972-5cbbe83a3933.jpg" width="940" height="1578"&gt;</t>
  </si>
  <si>
    <t>17$$225$$50$$SPORT$$XL$$ZR$$サマー$$タイヤ</t>
  </si>
  <si>
    <t>1074476737</t>
  </si>
  <si>
    <t>primacy4225551699w</t>
  </si>
  <si>
    <t>2022年製 Primacy 4 225/55R16 99W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</si>
  <si>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4&lt;/span&gt;&lt;br&gt;サイズ：&lt;strong&gt;225/55R16 99W XL&lt;/strong&gt;&lt;br&gt;&lt;br&gt;※商品画像内のホイールは付属しておりません。&lt;/td&gt;
&lt;/tr&gt;
&lt;/tbody&gt;
&lt;/table&gt;
&lt;br&gt; &lt;img src="https://gdetail.image-qoo10.jp/344/613881147/2018/10/eb5d4274-17b6-417a-986f-5b779f4451cf.jpg" width="940" height="1774"&gt;</t>
  </si>
  <si>
    <t>225/55R16$$225/55R16 99W XL$$サマー$$価格$$安い$$寿命$$通販</t>
  </si>
  <si>
    <t>4985009701133</t>
  </si>
  <si>
    <t>1074476736</t>
  </si>
  <si>
    <t>2023年製 REGNO GR-XII 225/45R18 95W XL サマータイヤ 最短当日発送</t>
  </si>
  <si>
    <t>225/45R18$$225/45R18 95W XL$$サマー$$価格$$安い$$寿命$$通販</t>
  </si>
  <si>
    <t>1074476735</t>
  </si>
  <si>
    <t>s007a2254018</t>
  </si>
  <si>
    <t>2021年製 POTENZA S007A 225/40R18 92Y XL サマータイヤ ラベルなし 最短当日発送</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</si>
  <si>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14pt;"&gt;&lt;strong&gt;さらなる高みに到達した、プレミアムPOTENZA&lt;/strong&gt;&lt;/span&gt;&lt;/td&gt;
&lt;td style="text-align: center;"&gt;ポテンザ エス・ゼロ・ゼロ・セブン&lt;br&gt;&lt;span style="font-size: 14pt;"&gt;POTENZA S007A&lt;/span&gt;&lt;br&gt;サイズ：&lt;strong&gt;225/40R18 92Y XL&lt;/strong&gt;&lt;br&gt;&lt;br&gt;※商品画像内のホイールは付属しておりません。&lt;br&gt;※納入時にラベルが剥がれてしまっているため、ラベルなし商品となります。&lt;/td&gt;
&lt;/tr&gt;
&lt;/tbody&gt;
&lt;/table&gt;
&lt;div&gt;&lt;img src="https://gdetail.image-qoo10.jp/344/613881147/2021/4/af9dac2b-533e-40a3-ad5b-9253080147d0.jpg" style="display: block; margin-left: auto; margin-right: auto;"&gt;&lt;/div&gt;</t>
  </si>
  <si>
    <t>4961914960957</t>
  </si>
  <si>
    <t>1074476734</t>
  </si>
  <si>
    <t>nex1656015</t>
  </si>
  <si>
    <t>2022年製 NEXTRY 165/60R15 77H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</si>
  <si>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14pt;"&gt;NEXTRY&lt;/span&gt;&lt;br&gt;サイズ：&lt;strong&gt;165/60R15 77H&lt;/strong&gt;&lt;br&gt;&lt;br&gt;※商品画像内のホイールは付属しておりません。&lt;/td&gt;
&lt;/tr&gt;
&lt;/tbody&gt;
&lt;/table&gt;
&lt;br&gt;&lt;img src="https://gdetail.image-qoo10.jp/344/613881147/2019/4/c04de263-a71a-4a6f-8f09-40a1fa61c3aa.jpg"&gt;</t>
  </si>
  <si>
    <t>165/60R15$$サマータイヤ $$タイヤ</t>
  </si>
  <si>
    <t>PSR00014</t>
  </si>
  <si>
    <t>1074476733</t>
  </si>
  <si>
    <t>crosscp2055517</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</si>
  <si>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CLIMATE+&lt;/span&gt;&lt;br&gt;サイズ：&lt;strong&gt;205/55R17 95V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</si>
  <si>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717270</t>
  </si>
  <si>
    <t>4985009755280</t>
  </si>
  <si>
    <t>1074476732</t>
  </si>
  <si>
    <t>crosscp1856015</t>
  </si>
  <si>
    <t>2020年製 CROSS CLIMATE+ 185/60R15 88V XLオールシーズン 夏冬タイヤ 最短当日発送</t>
  </si>
  <si>
    <t>&lt;br&gt;&lt;table align="center"&gt;&lt;tbody&gt;&lt;tr&gt;&lt;td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14pt;"&gt;&lt;strong&gt;雪も走れる夏タイヤ。&lt;br&gt;天候を問わない走り、&lt;br&gt;買い替え時まで続く安心感。&lt;/strong&gt;&lt;/span&gt;&lt;/td&gt;&lt;td style="text-align: center;"&gt;クロスクライメートプラス&lt;br&gt;&lt;span style="font-size: 14pt;"&gt;CROSS CLIMATE+&lt;/span&gt;&lt;br&gt;サイズ：&lt;strong&gt;185/60R15 88V XL&lt;/strong&gt;&lt;br&gt;&lt;br&gt;※商品画像内のホイールは付属しておりません。&lt;/td&gt;&lt;/tr&gt;&lt;/tbody&gt;&lt;/table&gt;&lt;div&gt;&lt;img src="https://gdetail.image-qoo10.jp/344/613881147/2019/8/e41fe93c-75ab-4ac9-84e0-2916e9d456bd.jpg" width="940" height="380" style="display: block; margin-left: auto; margin-right: auto;"&gt;&lt;/div&gt;</t>
  </si>
  <si>
    <t>708470</t>
  </si>
  <si>
    <t>4985009755143</t>
  </si>
  <si>
    <t>1074476731</t>
  </si>
  <si>
    <t>1074476730</t>
  </si>
  <si>
    <t>2023年製 AZENIS FK510 245/40ZR18 97Y XL サマータイヤ ラベルなし 最短当日発送</t>
  </si>
  <si>
    <t>245/40R18$$245/40R18 97Y XL$$AZENIS FK510$$サマー$$価格$$安い$$寿命$$通販</t>
  </si>
  <si>
    <t>1074476729</t>
  </si>
  <si>
    <t>2022年製 AZENIS FK510 235/40R19 96Y XL サマータイヤ ラベルなし 最短当日発送</t>
  </si>
  <si>
    <t>235/40R19$$235/40R19 96Y XL$$AZENIS FK510$$サマー$$価格$$安い$$寿命$$通販</t>
  </si>
  <si>
    <t>1074476728</t>
  </si>
  <si>
    <t>2022年製 AZENIS FK510 225/40R18 92Y XL サマータイヤ ラベルなし 最短当日発送</t>
  </si>
  <si>
    <t>225/40R18$$225/40R18 92Y XL$$AZENIS FK510$$サマー$$価格$$安い$$寿命$$通販</t>
  </si>
  <si>
    <t>1074476727</t>
  </si>
  <si>
    <t>2022年製 AZENIS FK510 225/40R19 93Y XL サマータイヤ ラベルなし 最短当日発送</t>
  </si>
  <si>
    <t>225/40R19$$225/40R19 93Y XL$$AZENIS FK510$$サマー$$価格$$安い$$寿命$$通販</t>
  </si>
  <si>
    <t>1074476726</t>
  </si>
  <si>
    <t>2023年製 EfficientGrip ECO EG01 165/65R14 79S サマータイヤ 最短当日発送</t>
  </si>
  <si>
    <t>165/65R14$$165/65R14 79S$$EfficientGrip ECO EG01$$グッドイヤー$$サマー$$価格$$安い$$寿命$$通販</t>
  </si>
  <si>
    <t>1074476725</t>
  </si>
  <si>
    <t>crosscp1955516</t>
  </si>
  <si>
    <t>2020年製以降 CROSS CLIMATE+ 195/55R16 91V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</si>
  <si>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CLIMATE+&lt;/span&gt;&lt;br&gt;サイズ：&lt;strong&gt;195/55R16 91V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</si>
  <si>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708380</t>
  </si>
  <si>
    <t>4985009755051</t>
  </si>
  <si>
    <t>1074476724</t>
  </si>
  <si>
    <t>155/65R14$$155/65R14 75H$$サマー$$価格$$安い$$寿命$$通販</t>
  </si>
  <si>
    <t>1074476723</t>
  </si>
  <si>
    <t>grleggera1656015</t>
  </si>
  <si>
    <t>2021年製 REGNO GR-Leggera 165/60R15 77H サマータイヤ 最短当日発送</t>
  </si>
  <si>
    <t>&lt;br id="tinymce" class="mce-content-body " contenteditable="true" spellcheck="false" data-id="gd_det_exp_new"&gt;
&lt;table align="center"&gt;
&lt;tbody&gt;
&lt;tr&gt;
&lt;td style="text-align: left;" width="350px"&gt;&lt;span style="font-size: 14pt;"&gt;ワンランク上の快適性。&lt;/span&gt;&lt;br&gt;&lt;br&gt;&lt;span style="font-size: 14pt;"&gt;&lt;strong&gt;軽自動車での静かな車内空間を演出&lt;/strong&gt;&lt;/span&gt;&lt;/td&gt;
&lt;td style="text-align: center;"&gt;レグノ ジーアール・レジェーラ&lt;br&gt;REGNO GR-Leggera&lt;br&gt;サイズ：&lt;strong&gt;165/60R15 77H&lt;/strong&gt;&lt;br&gt;&lt;br&gt;※商品画像内のホイールは付属しておりません。&lt;/td&gt;
&lt;/tr&gt;
&lt;/tbody&gt;
&lt;/table&gt;
&lt;div&gt;&lt;img src="https://gdetail.image-qoo10.jp/344/613881147/2019/7/d3fd559d-8d72-4fc3-bd3f-ff532977ce8a.jpg" style="display: block; margin-left: auto; margin-right: auto;"&gt;&lt;/div&gt;</t>
  </si>
  <si>
    <t>4961914457822</t>
  </si>
  <si>
    <t>1074476722</t>
  </si>
  <si>
    <t>2022年製 GR-Leggera 165/55R14 72V サマータイヤ 最短当日発送</t>
  </si>
  <si>
    <t>165/55R14$$165/55R14 72V$$サマー$$価格$$安い$$寿命$$通販</t>
  </si>
  <si>
    <t>1074476721</t>
  </si>
  <si>
    <t>rvf2254519</t>
  </si>
  <si>
    <t>2020年製以降 EAGLE RV-F 225/45R19 96W XL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</si>
  <si>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RV-F&lt;/span&gt;&lt;br&gt;サイズ：&lt;strong&gt;225/45R19 96W XL&lt;/strong&gt;&lt;br&gt;&lt;br&gt;※商品画像内のホイールは付属しておりません。&lt;/td&gt;
&lt;/tr&gt;
&lt;/tbody&gt;
&lt;/table&gt;
&lt;div style="text-align: center;"&gt;&lt;img src="https://gdetail.image-qoo10.jp/344/613881147/2019/5/74d3afc2-0109-4887-a3a2-9e8152fbec82.jpg"&gt;&lt;/div&gt;</t>
  </si>
  <si>
    <t>5605060</t>
  </si>
  <si>
    <t>4992496099780</t>
  </si>
  <si>
    <t>1074476720</t>
  </si>
  <si>
    <t>rvf2154518</t>
  </si>
  <si>
    <t>2020年製 EAGLE RV-F 215/45R18 93W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</si>
  <si>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RV-F&lt;/span&gt;&lt;br&gt;サイズ：&lt;strong&gt;215/45R18 93W XL&lt;/strong&gt;&lt;br&gt;&lt;br&gt;※商品画像内のホイールは付属しておりません。&lt;/td&gt;&lt;/tr&gt;&lt;/tbody&gt;&lt;/table&gt;&lt;div style="text-align: center;"&gt;&lt;img src="https://gdetail.image-qoo10.jp/344/613881147/2019/5/74d3afc2-0109-4887-a3a2-9e8152fbec82.jpg"&gt;&lt;/div&gt;</t>
  </si>
  <si>
    <t>5605053</t>
  </si>
  <si>
    <t>4992496141915</t>
  </si>
  <si>
    <t>1074476719</t>
  </si>
  <si>
    <t>rvf2156016</t>
  </si>
  <si>
    <t>2021年製 EAGLE RV-F 215/60R16 95H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</si>
  <si>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RV-F&lt;/span&gt;&lt;br&gt;サイズ：&lt;strong&gt;215/60R16 95H&lt;/strong&gt;&lt;br&gt;&lt;br&gt;※商品画像内のホイールは付属しておりません。&lt;/td&gt;
&lt;/tr&gt;
&lt;/tbody&gt;
&lt;/table&gt;
&lt;div style="text-align: center;"&gt;&lt;img src="https://gdetail.image-qoo10.jp/344/613881147/2019/5/74d3afc2-0109-4887-a3a2-9e8152fbec82.jpg"&gt;&lt;/div&gt;</t>
  </si>
  <si>
    <t>5605028</t>
  </si>
  <si>
    <t>4992496099629</t>
  </si>
  <si>
    <t>1074476718</t>
  </si>
  <si>
    <t>rvf2256017</t>
  </si>
  <si>
    <t>2021年製 EAGLE RV-F 225/60R17 99H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</si>
  <si>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RV-F&lt;/span&gt;&lt;br&gt;サイズ：&lt;strong&gt;225/60R17 99H&lt;/strong&gt;&lt;br&gt;&lt;br&gt;※商品画像内のホイールは付属しておりません。&lt;/td&gt;&lt;/tr&gt;&lt;/tbody&gt;&lt;/table&gt;&lt;div style="text-align: center;"&gt;&lt;img src="https://gdetail.image-qoo10.jp/344/613881147/2019/5/74d3afc2-0109-4887-a3a2-9e8152fbec82.jpg"&gt;&lt;/div&gt;</t>
  </si>
  <si>
    <t>5605033</t>
  </si>
  <si>
    <t>4992496143988</t>
  </si>
  <si>
    <t>1074476717</t>
  </si>
  <si>
    <t>rvf2056516</t>
  </si>
  <si>
    <t>2021年製 EAGLE RV-F 205/65R16 95H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</si>
  <si>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RV-F&lt;/span&gt;&lt;br&gt;サイズ：&lt;strong&gt;205/65R16 95H&lt;/strong&gt;&lt;br&gt;&lt;br&gt;※商品画像内のホイールは付属しておりません。&lt;/td&gt;&lt;/tr&gt;&lt;/tbody&gt;&lt;/table&gt;&lt;div style="text-align: center;"&gt;&lt;img src="https://gdetail.image-qoo10.jp/344/613881147/2019/5/74d3afc2-0109-4887-a3a2-9e8152fbec82.jpg"&gt;&lt;/div&gt;</t>
  </si>
  <si>
    <t>5605020</t>
  </si>
  <si>
    <t>4992496099582</t>
  </si>
  <si>
    <t>1074476716</t>
  </si>
  <si>
    <t>ps42354518</t>
  </si>
  <si>
    <t>2021年製 Pilot Sport 4 235/45ZR18 98Y XL サマータイヤ 最短当日発送</t>
  </si>
  <si>
    <t>&lt;br id="tinymce&amp;quot;"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4&lt;/span&gt;&lt;br&gt;サイズ：&lt;strong&gt;235/45R18 98Y XL&lt;/strong&gt;&lt;br&gt;&lt;br&gt;※商品画像内のホイールは付属しておりません。&lt;/td&gt;
&lt;/tr&gt;
&lt;/tbody&gt;
&lt;/table&gt;
&lt;br&gt; &lt;img src="https://gdetail.image-qoo10.jp/344/613881147/2018/9/9fa5897f-f9fc-4bc0-9972-5cbbe83a3933.jpg" width="940" height="1578"&gt;"</t>
  </si>
  <si>
    <t>718580</t>
  </si>
  <si>
    <t>4985009687574</t>
  </si>
  <si>
    <t>1074476715</t>
  </si>
  <si>
    <t>2022年製 BluEarth-GT AE51 225/50R17 98W XL サマータイヤ 最短当日発送</t>
  </si>
  <si>
    <t>225/50R17$$225/50R17 98W XL$$BluEarth-GT AE51J$$YOKOHAMA$$サマー$$ヨコハマ$$価格$$安い$$寿命$$通販</t>
  </si>
  <si>
    <t>1074476714</t>
  </si>
  <si>
    <t>are0012256017imp</t>
  </si>
  <si>
    <t>2021年製 ALENZA 001 225/60R17 99V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</si>
  <si>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14pt;"&gt;&lt;strong&gt;低燃費性能、ライフ性能をも兼ね備えたプレミアムSUVのためのハイパフォーマンスタイヤ。&lt;/strong&gt;&lt;/span&gt;&lt;/td&gt;
&lt;td style="text-align: center;"&gt;アレンザ・ゼロ・ゼロ・ワン&lt;br&gt;&lt;span style="font-size: 14pt;"&gt;ALENZA 001&lt;/span&gt;&lt;br&gt;サイズ：&lt;strong&gt;225/60R17 99V&lt;/strong&gt;&lt;br&gt;&lt;br&gt;※商品画像内のホイールは付属しておりません。&lt;br&gt;※海外産&lt;/td&gt;
&lt;/tr&gt;
&lt;/tbody&gt;
&lt;/table&gt;
&lt;div&gt;&lt;img src="https://gdetail.image-qoo10.jp/344/613881147/2021/7/c58566d5-35cd-4a0b-9e62-c7dfcc6146a4.jpg" style="display: block; margin-left: auto; margin-right: auto;"&gt;&lt;/div&gt;</t>
  </si>
  <si>
    <t>サマー$$タイヤ</t>
  </si>
  <si>
    <t>4961914456818</t>
  </si>
  <si>
    <t>1074476713</t>
  </si>
  <si>
    <t>are0012256517imp</t>
  </si>
  <si>
    <t>2020年製 ALENZA 001 225/65R17 102H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</si>
  <si>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14pt;"&gt;&lt;strong&gt;低燃費性能、ライフ性能をも兼ね備えたプレミアムSUVのためのハイパフォーマンスタイヤ。&lt;/strong&gt;&lt;/span&gt;&lt;/td&gt;
&lt;td style="text-align: center;"&gt;アレンザ・ゼロ・ゼロ・ワン&lt;br&gt;&lt;span style="font-size: 14pt;"&gt;ALENZA 001&lt;/span&gt;&lt;br&gt;サイズ：&lt;strong&gt;225/65R17 102H&lt;/strong&gt;&lt;br&gt;&lt;br&gt;※商品画像内のホイールは付属しておりません。&lt;br&gt;※海外産&lt;/td&gt;
&lt;/tr&gt;
&lt;/tbody&gt;
&lt;/table&gt;
&lt;div&gt;&lt;img src="https://gdetail.image-qoo10.jp/344/613881147/2021/7/b8d0c18f-747f-4d46-9ac3-26687c693a63.jpg" style="display: block; margin-left: auto; margin-right: auto;"&gt;&lt;/div&gt;</t>
  </si>
  <si>
    <t>4961914456849</t>
  </si>
  <si>
    <t>1074476712</t>
  </si>
  <si>
    <t>are0012355519imp</t>
  </si>
  <si>
    <t>2021年製 ALENZA 001 235/55R19 101W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</si>
  <si>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14pt;"&gt;&lt;strong&gt;低燃費性能、ライフ性能をも兼ね備えたプレミアムSUVのためのハイパフォーマンスタイヤ。&lt;/strong&gt;&lt;/span&gt;&lt;/td&gt;
&lt;td style="text-align: center;"&gt;アレンザ・ゼロ・ゼロ・ワン&lt;br&gt;&lt;span style="font-size: 14pt;"&gt;ALENZA 001&lt;/span&gt;&lt;br&gt;サイズ：&lt;strong&gt;235/55R19 101W&lt;/strong&gt;&lt;br&gt;&lt;br&gt;※商品画像内のホイールは付属しておりません。&lt;br&gt;※海外産&lt;/td&gt;
&lt;/tr&gt;
&lt;/tbody&gt;
&lt;/table&gt;
&lt;div&gt;&lt;img src="https://gdetail.image-qoo10.jp/344/613881147/2021/7/1536c0e9-7678-496a-ba6d-4dc6f0cdb70a.jpg" style="display: block; margin-left: auto; margin-right: auto;"&gt;&lt;/div&gt;</t>
  </si>
  <si>
    <t>1074476711</t>
  </si>
  <si>
    <t>crosscsuv2355018imp</t>
  </si>
  <si>
    <t>2020年製 CROSS CLIMATE SUV 235/50R18 101V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</si>
  <si>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SUV&lt;/span&gt;&lt;br&gt;サイズ：&lt;strong&gt;235/50R18 101V XL&lt;/strong&gt;&lt;br&gt;&lt;br&gt;※商品画像内のホイールは付属しておりません。&lt;br&gt;※海外産&lt;/td&gt;
&lt;/tr&gt;
&lt;/tbody&gt;
&lt;/table&gt;
&lt;div&gt;&lt;img src="https://gdetail.image-qoo10.jp/344/613881147/2019/8/6e25e87f-95a9-4954-b117-ecaf30ebde77.jpg" width="940" height="380" style="display: block; margin-left: auto; margin-right: auto;"&gt;&lt;/div&gt;</t>
  </si>
  <si>
    <t>717030</t>
  </si>
  <si>
    <t>4985009756164</t>
  </si>
  <si>
    <t>1074476710</t>
  </si>
  <si>
    <t>s0012255017bmwrft</t>
  </si>
  <si>
    <t>2022年製 POTENZA S001 225/50R17 94W BMW RFT サマータイヤ 最短当日発送</t>
  </si>
  <si>
    <t>&lt;br id="tinymce&amp;quot;"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 style="text-align: center;"&gt;ポテンザ エス・ゼロ・ゼロ・ワン&lt;br&gt;&lt;span style="font-size: 14pt;"&gt;POTENZA S001&lt;/span&gt;&lt;br&gt;サイズ：&lt;strong&gt;225/50R17 94W ★ RFT&lt;/strong&gt;&lt;br&gt;&lt;br&gt;※商品画像内のホイールは付属しておりません。&lt;br&gt;※南アフリカ製&lt;/td&gt;
&lt;/tr&gt;
&lt;/tbody&gt;
&lt;/table&gt;
&lt;br&gt; &lt;img src="https://gdetail.image-qoo10.jp/344/613881147/2018/9/458b8dfd-7b18-4174-9d8e-0b7babd92300.jpg"&gt;"</t>
  </si>
  <si>
    <t>225/50R17$$S001$$サマータイヤ$$タイヤ</t>
  </si>
  <si>
    <t>1074476709</t>
  </si>
  <si>
    <t>2020年製以降 POTENZA S001 245/40R18 97Y XL MO サマータイヤ 最短当日発送</t>
  </si>
  <si>
    <t>245/40R18 97Y XL MO$$245/40R18 MO$$S001$$サマー$$価格$$安い$$寿命$$通販</t>
  </si>
  <si>
    <t>1074476708</t>
  </si>
  <si>
    <t>ps42553518imp</t>
  </si>
  <si>
    <t>2020年製 Pilot Sport 4 255/35ZR18 94Y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</si>
  <si>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4&lt;/span&gt;&lt;br&gt;サイズ：&lt;strong&gt;255/35R18 94Y XL&lt;/strong&gt;&lt;br&gt;&lt;br&gt;※商品画像内のホイールは付属しておりません。&lt;br&gt;※海外産&lt;/td&gt;
&lt;/tr&gt;
&lt;/tbody&gt;
&lt;/table&gt;
&lt;br&gt; &lt;img src="https://gdetail.image-qoo10.jp/344/613881147/2018/9/9fa5897f-f9fc-4bc0-9972-5cbbe83a3933.jpg" width="940" height="1578"&gt;</t>
  </si>
  <si>
    <t>255/35R18$$サマー$$タイヤ</t>
  </si>
  <si>
    <t>4985009687116</t>
  </si>
  <si>
    <t>1074476707</t>
  </si>
  <si>
    <t>primacy42055516bmwimp</t>
  </si>
  <si>
    <t>2021年製 Primacy 4 205/55R16 91W BMW サマータイヤ 最短当日発送</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</si>
  <si>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4&lt;/span&gt;&lt;br&gt;サイズ：&lt;strong&gt;205/55R16 91W ★&lt;/strong&gt;&lt;br&gt;&lt;br&gt;※商品画像内のホイールは付属しておりません。&lt;br&gt;※海外産&lt;/td&gt;&lt;/tr&gt;&lt;/tbody&gt;&lt;/table&gt;&lt;br&gt; &lt;img src="https://gdetail.image-qoo10.jp/344/613881147/2018/10/eb5d4274-17b6-417a-986f-5b779f4451cf.jpg" width="940" height="1774"&gt;</t>
  </si>
  <si>
    <t>4985009701300</t>
  </si>
  <si>
    <t>1074476706</t>
  </si>
  <si>
    <t>crosscp2256017imp</t>
  </si>
  <si>
    <t>2019年製 CROSS CLIMATE+ 225/60R17 103V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</si>
  <si>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CLIMATE+&lt;/span&gt;&lt;br&gt;サイズ：&lt;strong&gt;225/60R17 103V XL&lt;/strong&gt;&lt;br&gt;&lt;br&gt;※商品画像内のホイールは付属しておりません。&lt;br&gt;※海外産&lt;/td&gt;
&lt;/tr&gt;
&lt;/tbody&gt;
&lt;/table&gt;
&lt;div&gt;&lt;img src="https://gdetail.image-qoo10.jp/344/613881147/2019/8/e41fe93c-75ab-4ac9-84e0-2916e9d456bd.jpg" style="display: block; margin-left: auto; margin-right: auto;" width="940" height="380"&gt;&lt;/div&gt;</t>
  </si>
  <si>
    <t>717190</t>
  </si>
  <si>
    <t>4985009755204</t>
  </si>
  <si>
    <t>1074476704</t>
  </si>
  <si>
    <t>primacy42454518imp</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</si>
  <si>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4&lt;/span&gt;&lt;br&gt;サイズ：&lt;strong&gt;245/45R18 100W XL&lt;/strong&gt;&lt;br&gt;&lt;br&gt;※商品画像内のホイールは付属しておりません。&lt;br&gt;※海外産&lt;/td&gt;
&lt;/tr&gt;
&lt;/tbody&gt;
&lt;/table&gt;
&lt;br&gt; &lt;img src="https://gdetail.image-qoo10.jp/344/613881147/2018/10/eb5d4274-17b6-417a-986f-5b779f4451cf.jpg" width="940" height="1774"&gt;</t>
  </si>
  <si>
    <t>245/45R18$$サマータイヤ$$タイヤ</t>
  </si>
  <si>
    <t>4985009700341</t>
  </si>
  <si>
    <t>1074476705</t>
  </si>
  <si>
    <t>crosscp2154517imp</t>
  </si>
  <si>
    <t>&lt;br&gt;&lt;table align="center"&gt;&lt;tbody&gt;&lt;tr&gt;&lt;td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14pt;"&gt;&lt;strong&gt;雪も走れる夏タイヤ。&lt;br&gt;天候を問わない走り、&lt;br&gt;買い替え時まで続く安心感。&lt;/strong&gt;&lt;/span&gt;&lt;/td&gt;&lt;td style="text-align: center;"&gt;クロスクライメートプラス&lt;br&gt;&lt;span style="font-size: 14pt;"&gt;CROSS CLIMATE+&lt;/span&gt;&lt;br&gt;サイズ：&lt;strong&gt;215/45R17 91W XL&lt;/strong&gt;&lt;br&gt;&lt;br&gt;※商品画像内のホイールは付属しておりません。&lt;br&gt;※海外産&lt;/td&gt;&lt;/tr&gt;&lt;/tbody&gt;&lt;/table&gt;&lt;div&gt;&lt;img src="https://gdetail.image-qoo10.jp/344/613881147/2019/8/e41fe93c-75ab-4ac9-84e0-2916e9d456bd.jpg" style="display: block; margin-left: auto; margin-right: auto;" width="940" height="380"&gt;&lt;/div&gt;</t>
  </si>
  <si>
    <t>708340</t>
  </si>
  <si>
    <t>4985009755013</t>
  </si>
  <si>
    <t>1074476703</t>
  </si>
  <si>
    <t>ps42254518imp</t>
  </si>
  <si>
    <t>2021年製 Pilot Sport 4 225/45ZR18 95Y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</si>
  <si>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4&lt;/span&gt;&lt;br&gt;サイズ：&lt;strong&gt;225/45R18 95Y XL&lt;/strong&gt;&lt;br&gt;&lt;br&gt;※商品画像内のホイールは付属しておりません。&lt;br&gt;※海外産&lt;/td&gt;
&lt;/tr&gt;
&lt;/tbody&gt;
&lt;/table&gt;
&lt;br&gt; &lt;img src="https://gdetail.image-qoo10.jp/344/613881147/2018/9/9fa5897f-f9fc-4bc0-9972-5cbbe83a3933.jpg" width="940" height="1578"&gt;</t>
  </si>
  <si>
    <t>225/45R18$$サマータイヤ$$タイヤ</t>
  </si>
  <si>
    <t>4985009687086</t>
  </si>
  <si>
    <t>1074476702</t>
  </si>
  <si>
    <t>ps4225451794wimp</t>
  </si>
  <si>
    <t>2020年製以降 Pilot Sport 4 225/45ZR17 94W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</si>
  <si>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4&lt;/span&gt;&lt;br&gt;サイズ：&lt;strong&gt;225/45R17 94W XL&lt;/strong&gt;&lt;br&gt;&lt;br&gt;※商品画像内のホイールは付属しておりません。&lt;br&gt;※海外産&lt;/td&gt;
&lt;/tr&gt;
&lt;/tbody&gt;
&lt;/table&gt;
&lt;br&gt; &lt;img src="https://gdetail.image-qoo10.jp/344/613881147/2018/9/9fa5897f-f9fc-4bc0-9972-5cbbe83a3933.jpg" width="940" height="1578"&gt;</t>
  </si>
  <si>
    <t>225/45R17$$サマータイヤ$$タイヤ</t>
  </si>
  <si>
    <t>1074476701</t>
  </si>
  <si>
    <t>ps42354018imp</t>
  </si>
  <si>
    <t>2021年製 Pilot Sport 4 235/40ZR18 95Y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</si>
  <si>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4&lt;/span&gt;&lt;br&gt;サイズ：&lt;strong&gt;235/40R18 95Y XL&lt;/strong&gt;&lt;br&gt;&lt;br&gt;※商品画像内のホイールは付属しておりません。&lt;br&gt;※海外産&lt;/td&gt;
&lt;/tr&gt;
&lt;/tbody&gt;
&lt;/table&gt;
&lt;br&gt; &lt;img src="https://gdetail.image-qoo10.jp/344/613881147/2018/9/9fa5897f-f9fc-4bc0-9972-5cbbe83a3933.jpg" width="940" height="1578"&gt;</t>
  </si>
  <si>
    <t>235/40R18$$サマータイヤ$$タイヤ</t>
  </si>
  <si>
    <t>4985009687093</t>
  </si>
  <si>
    <t>1074476700</t>
  </si>
  <si>
    <t>1074476699</t>
  </si>
  <si>
    <t>2023年製 VRX3 185/60R15 84Q スタッドレスタイヤ 最短当日発送</t>
  </si>
  <si>
    <t>185/60R15$$185/60R15 84Q$$スタッドレス$$価格$$安い$$寿命$$通販</t>
  </si>
  <si>
    <t>1074476698</t>
  </si>
  <si>
    <t>2023年製 VRX3 195/65R15 91Q スタッドレスタイヤ 最短当日発送</t>
  </si>
  <si>
    <t>195/65R15$$195/65R15 91Q$$スタッドレス$$価格$$安い$$寿命$$通販</t>
  </si>
  <si>
    <t>1074476697</t>
  </si>
  <si>
    <t>2022年製 BLIZZAK VRX3 175/65R15 84Q スタッドレスタイヤ 最短当日発送</t>
  </si>
  <si>
    <t>175/65R15$$175/65R15 84Q$$スタッドレス$$価格$$安い$$寿命$$通販</t>
  </si>
  <si>
    <t>1074476696</t>
  </si>
  <si>
    <t>vrx32256017</t>
  </si>
  <si>
    <t>2021年製 BLIZZAK VRX3 225/60R17 99Q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</si>
  <si>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VRX3&lt;/span&gt;&lt;br&gt;サイズ：&lt;strong&gt;225/60R17 99Q&lt;/strong&gt;&lt;br&gt;&lt;br&gt;※商品画像内のホイールは付属しておりません。&lt;/td&gt;
&lt;/tr&gt;
&lt;/tbody&gt;
&lt;/table&gt;
&lt;br&gt;&lt;img src="https://gdetail.image-qoo10.jp/344/613881147/2021/9/0562d402-fbd5-4b22-b55e-b912cac72a09.jpg" width="940" height="964"&gt;</t>
  </si>
  <si>
    <t>225/60R17$$VRX3$$スタッドレス$$タイヤ</t>
  </si>
  <si>
    <t>4961914969332</t>
  </si>
  <si>
    <t>1074476694</t>
  </si>
  <si>
    <t>2023年製 VRX3 185/65R15 88Q スタッドレスタイヤ 最短当日発送</t>
  </si>
  <si>
    <t>185/65R15$$185/65R15 88Q$$スタッドレス$$価格$$安い$$寿命$$通販</t>
  </si>
  <si>
    <t>1074476695</t>
  </si>
  <si>
    <t>215/60R17$$215/60R17 96Q$$スタッドレス$$価格$$安い$$寿命$$通販</t>
  </si>
  <si>
    <t>1074476693</t>
  </si>
  <si>
    <t>vrx32254518</t>
  </si>
  <si>
    <t>2021年製 BLIZZAK VRX3 225/45R18 91Q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</si>
  <si>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VRX3&lt;/span&gt;&lt;br&gt;サイズ：&lt;strong&gt;225/45R18 91Q &lt;/strong&gt;&lt;br&gt;&lt;br&gt;※商品画像内のホイールは付属しておりません。&lt;/td&gt;
&lt;/tr&gt;
&lt;/tbody&gt;
&lt;/table&gt;
&lt;br&gt;&lt;img src="https://gdetail.image-qoo10.jp/344/613881147/2021/9/0562d402-fbd5-4b22-b55e-b912cac72a09.jpg" width="940" height="964"&gt;</t>
  </si>
  <si>
    <t>225/45R18$$VRX3$$スタッドレス$$タイヤ</t>
  </si>
  <si>
    <t>4961914969103</t>
  </si>
  <si>
    <t>1074476692</t>
  </si>
  <si>
    <t>vrx32056016</t>
  </si>
  <si>
    <t>2021年製 BLIZZAK VRX3 205/60R16 96Q XL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</si>
  <si>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VRX3&lt;/span&gt;&lt;br&gt;サイズ：&lt;strong&gt;205/60R16 96Q XL&lt;/strong&gt;&lt;br&gt;&lt;br&gt;※商品画像内のホイールは付属しておりません。&lt;/td&gt;
&lt;/tr&gt;
&lt;/tbody&gt;
&lt;/table&gt;
&lt;br&gt;&lt;img src="https://gdetail.image-qoo10.jp/344/613881147/2021/9/0562d402-fbd5-4b22-b55e-b912cac72a09.jpg" width="940" height="964"&gt;</t>
  </si>
  <si>
    <t>205/60R16$$VRX3$$スタッドレス$$タイヤ</t>
  </si>
  <si>
    <t>4961914969479</t>
  </si>
  <si>
    <t>1074476691</t>
  </si>
  <si>
    <t>2023年製 VRX3 165/65R14 79Q スタッドレスタイヤ 最短当日発送</t>
  </si>
  <si>
    <t>165/65R14$$165/65R14 79Q$$スタッドレス$$価格$$安い$$寿命$$通販</t>
  </si>
  <si>
    <t>1074476690</t>
  </si>
  <si>
    <t>2023年製 BLIZZAK VRX3 165/65R15 81Q スタッドレスタイヤ 最短当日発送</t>
  </si>
  <si>
    <t>165/65R15$$165/65R15 81Q$$スタッドレス$$価格$$安い$$寿命$$通販</t>
  </si>
  <si>
    <t>1074476689</t>
  </si>
  <si>
    <t>2023年製 VRX3 185/70R14 88Q スタッドレスタイヤ 最短当日発送</t>
  </si>
  <si>
    <t>185/70R14$$185/70R14 88Q$$スタッドレス$$価格$$安い$$寿命$$通販</t>
  </si>
  <si>
    <t>1074476688</t>
  </si>
  <si>
    <t>2022年製 BLIZZAK VRX3 165/70R14 81Q スタッドレスタイヤ 最短当日発送</t>
  </si>
  <si>
    <t>165/70R14$$165/70R14 81Q$$スタッドレス$$価格$$安い$$寿命$$通販</t>
  </si>
  <si>
    <t>1074476687</t>
  </si>
  <si>
    <t>2022年製 BLIZZAK VRX3 175/65R14 82Q スタッドレスタイヤ 最短当日発送</t>
  </si>
  <si>
    <t>175/65R14$$175/65R14 82Q$$スタッドレス$$価格$$安い$$寿命$$通販</t>
  </si>
  <si>
    <t>1074476686</t>
  </si>
  <si>
    <t>2023年製 VRX3 215/55R17 94Q スタッドレスタイヤ 最短当日発送</t>
  </si>
  <si>
    <t>215/55R17$$215/55R17 94Q$$スタッドレス$$価格$$安い$$寿命$$通販</t>
  </si>
  <si>
    <t>1074476685</t>
  </si>
  <si>
    <t>vrx32055516</t>
  </si>
  <si>
    <t>2021年製 BLIZZAK VRX3 205/55R16 91Q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</si>
  <si>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VRX3&lt;/span&gt;&lt;br&gt;サイズ：&lt;strong&gt;205/55R16 91Q&lt;/strong&gt;&lt;br&gt;&lt;br&gt;※商品画像内のホイールは付属しておりません。&lt;/td&gt;
&lt;/tr&gt;
&lt;/tbody&gt;
&lt;/table&gt;
&lt;br&gt;&lt;img src="https://gdetail.image-qoo10.jp/344/613881147/2021/9/0562d402-fbd5-4b22-b55e-b912cac72a09.jpg" width="940" height="964"&gt;</t>
  </si>
  <si>
    <t>205/55R16$$VRX3$$スタッドレス$$タイヤ</t>
  </si>
  <si>
    <t>1074476684</t>
  </si>
  <si>
    <t>2023年製 VRX3 215/60R16 95Q スタッドレスタイヤ 最短当日発送</t>
  </si>
  <si>
    <t>215/60R16$$215/60R16 95Q$$スタッドレス$$価格$$安い$$寿命$$通販</t>
  </si>
  <si>
    <t>1074476682</t>
  </si>
  <si>
    <t>2023年製 VRX3 165/55R15 75Q スタッドレスタイヤ 最短当日発送</t>
  </si>
  <si>
    <t>165/55R15$$165/55R15 75Q$$スタッドレス$$価格$$安い$$寿命$$通販</t>
  </si>
  <si>
    <t>1074476683</t>
  </si>
  <si>
    <t>2023年製 VRX3 215/65R16 98Q スタッドレスタイヤ 最短当日発送</t>
  </si>
  <si>
    <t>215/65R16$$215/65R16 98Q$$スタッドレス$$価格$$安い$$寿命$$通販</t>
  </si>
  <si>
    <t>1074476681</t>
  </si>
  <si>
    <t>2023年製 EAGLE LS EXE 175/60R16 82H サマータイヤ 最短当日発送</t>
  </si>
  <si>
    <t>175/60R16$$175/60R16 82H$$EAGLE LS EXE$$グッドイヤー$$サマー$$価格$$安い$$寿命$$通販</t>
  </si>
  <si>
    <t>1074476680</t>
  </si>
  <si>
    <t>2023年製 EAGLE LS EXE 165/45R16 74W XL サマータイヤ 最短当日発送</t>
  </si>
  <si>
    <t>165/45R16$$165/45R16 74W XL$$EAGLE LS EXE$$グッドイヤー$$サマー$$価格$$安い$$寿命$$通販</t>
  </si>
  <si>
    <t>1074476679</t>
  </si>
  <si>
    <t>2023年製 EAGLE LS EXE 185/55R15 82V サマータイヤ 最短当日発送</t>
  </si>
  <si>
    <t>185/55R15$$185/55R15 82V$$EAGLE LS EXE$$グッドイヤー$$サマー$$価格$$安い$$寿命$$通販</t>
  </si>
  <si>
    <t>1074476678</t>
  </si>
  <si>
    <t>2023年製 EAGLE LS EXE 195/60R15 88H サマータイヤ 最短当日発送</t>
  </si>
  <si>
    <t>195/60R15$$195/60R15 88H$$EAGLE LS EXE$$グッドイヤー$$サマー$$価格$$安い$$寿命$$通販</t>
  </si>
  <si>
    <t>1074476677</t>
  </si>
  <si>
    <t>2023年製 EAGLE LS EXE 205/45R16 87W XL サマータイヤ 最短当日発送</t>
  </si>
  <si>
    <t>205/45R16$$205/45R16 87W XL$$EAGLE LS EXE$$グッドイヤー$$サマー$$価格$$安い$$寿命$$通販</t>
  </si>
  <si>
    <t>1074476676</t>
  </si>
  <si>
    <t>ps42554018imp</t>
  </si>
  <si>
    <t>2020年製 Pilot Sport 4 255/40ZR18 99Y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</si>
  <si>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4&lt;/span&gt;&lt;br&gt;サイズ：&lt;strong&gt;255/40R18 99Y XL&lt;/strong&gt;&lt;br&gt;&lt;br&gt;※商品画像内のホイールは付属しておりません。&lt;br&gt;※海外産&lt;/td&gt;
&lt;/tr&gt;
&lt;/tbody&gt;
&lt;/table&gt;
&lt;br&gt; &lt;img src="https://gdetail.image-qoo10.jp/344/613881147/2018/9/9fa5897f-f9fc-4bc0-9972-5cbbe83a3933.jpg" width="940" height="1578"&gt;</t>
  </si>
  <si>
    <t>255/40R18$$サマータイヤ$$タイヤ</t>
  </si>
  <si>
    <t>4985009687154</t>
  </si>
  <si>
    <t>1074476675</t>
  </si>
  <si>
    <t>225/45R18$$225/45R18 95Y XL$$サマー$$価格$$安い$$寿命$$通販</t>
  </si>
  <si>
    <t>1074476674</t>
  </si>
  <si>
    <t>2023年製 REGNO GR-XII 225/50R17 98V XL サマータイヤ 最短当日発送</t>
  </si>
  <si>
    <t>225/50R17$$225/50R17 98V XL$$サマー$$価格$$安い$$寿命$$通販</t>
  </si>
  <si>
    <t>1074476673</t>
  </si>
  <si>
    <t>2023年製 GR-XII 225/50R18 95W サマータイヤ 最短当日発送</t>
  </si>
  <si>
    <t>225/50R18$$225/50R18 95W$$サマー$$価格$$安い$$寿命$$通販</t>
  </si>
  <si>
    <t>1074476672</t>
  </si>
  <si>
    <t>2023年製 REGNO GR-XII 245/50R18 100W サマータイヤ 最短当日発送</t>
  </si>
  <si>
    <t>245/50R18$$245/50R18 100W$$サマー$$価格$$安い$$寿命$$通販</t>
  </si>
  <si>
    <t>1074476671</t>
  </si>
  <si>
    <t>2023年製 REGNO GR-XII 245/45R19 98W サマータイヤ 最短当日発送</t>
  </si>
  <si>
    <t>245/45R19$$245/45R19 98W$$サマー$$価格$$安い$$寿命$$通販</t>
  </si>
  <si>
    <t>1074476670</t>
  </si>
  <si>
    <t>2023年製 ADVAN dB V552 205/60R16 92V サマータイヤ 最短当日発送</t>
  </si>
  <si>
    <t>205/60R16$$205/60R16 92V$$YOKOHAMA$$サマー$$ヨコハマ$$価格$$安い$$寿命$$通販</t>
  </si>
  <si>
    <t>1074476669</t>
  </si>
  <si>
    <t>2023年製 ADVAN dB V552 225/45R17 94W XL サマータイヤ 最短当日発送</t>
  </si>
  <si>
    <t>225/45R17$$225/45R17 94W$$YOKOHAMA$$サマー$$ヨコハマ$$価格$$安い$$寿命$$通販</t>
  </si>
  <si>
    <t>1074476668</t>
  </si>
  <si>
    <t>2023年製 ADVAN dB V552 225/45R18 95W XL サマータイヤ 最短当日発送</t>
  </si>
  <si>
    <t>225/45R18$$225/45R18 95W XL$$YOKOHAMA$$サマー$$ヨコハマ$$価格$$安い$$寿命$$通販</t>
  </si>
  <si>
    <t>1074476666</t>
  </si>
  <si>
    <t>2023年製 ADVAN dB V552 225/40R18 92Y XL サマータイヤ 最短当日発送</t>
  </si>
  <si>
    <t>225/40R18$$225/40R18 92Y$$YOKOHAMA$$サマー$$ヨコハマ$$価格$$安い$$寿命$$通販</t>
  </si>
  <si>
    <t>1074476667</t>
  </si>
  <si>
    <t>2023年製 ADVAN dB V552 235/50R18 97W サマータイヤ 最短当日発送</t>
  </si>
  <si>
    <t>235/50R18$$235/50R18 97W$$YOKOHAMA$$サマー$$ヨコハマ$$価格$$安い$$寿命$$通販</t>
  </si>
  <si>
    <t>1074476665</t>
  </si>
  <si>
    <t>v5522454018imp</t>
  </si>
  <si>
    <t>2022年製 ADVAN dB V552 245/40R18 93Y サマータイヤ 最短当日発送</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</si>
  <si>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V552&lt;/span&gt;&lt;br&gt;サイズ：&lt;strong&gt;245/40R18 93Y&lt;/strong&gt;&lt;br&gt;※商品画像内のホイールは付属しておりません。&lt;br&gt;※海外産&lt;/td&gt;
&lt;/tr&gt;
&lt;/tbody&gt;
&lt;/table&gt;
&lt;div&gt;&lt;img src="https://gdetail.image-qoo10.jp/344/613881147/2021/3/2ea96328-22e0-4cf1-9231-b80d0c8baad7.jpg" style="display: block; margin-left: auto; margin-right: auto;"&gt;&lt;/div&gt;</t>
  </si>
  <si>
    <t>245/40R18$$タイヤ</t>
  </si>
  <si>
    <t>1074476664</t>
  </si>
  <si>
    <t>2023年製 ADVAN dB V552 245/45R18 96Y サマータイヤ 最短当日発送</t>
  </si>
  <si>
    <t>245/45R18$$245/45R18 96Y$$YOKOHAMA$$サマー$$ヨコハマ$$価格$$安い$$寿命$$通販</t>
  </si>
  <si>
    <t>1074476663</t>
  </si>
  <si>
    <t>v5522454019imp</t>
  </si>
  <si>
    <t>2022年製 ADVAN dB V552 245/40R19 98Y サマータイヤ 最短当日発送</t>
  </si>
  <si>
    <t>&lt;br id="tinymce" class="mce-content-body " contenteditable="true" spellcheck="false" data-id="gd_det_exp_new"&gt;
&lt;table align="center"&gt;
&lt;tbody&gt;
&lt;tr&gt;
&lt;td style="text-align: left;" width="350px"&gt;&lt;span style="font-size: 14pt;"&gt;目指したものは、&lt;/span&gt;&lt;br&gt;&lt;span style="font-size: 14pt;"&gt;&lt;strong&gt;かつてない静粛性。&lt;/strong&gt;&lt;/span&gt;&lt;/td&gt;
&lt;td style="text-align: center;"&gt;アドバン デシベル ブイゴーゴーニ&lt;br&gt;&lt;span style="font-size: 14pt;"&gt;ADVAN dB V552&lt;/span&gt;&lt;br&gt;サイズ：&lt;strong&gt;245/40R19 98Y&lt;/strong&gt;&lt;br&gt;※商品画像内のホイールは付属しておりません。&lt;br&gt;※海外産&lt;/td&gt;
&lt;/tr&gt;
&lt;/tbody&gt;
&lt;/table&gt;
&lt;div&gt;&lt;img src="https://gdetail.image-qoo10.jp/344/613881147/2021/3/2ea96328-22e0-4cf1-9231-b80d0c8baad7.jpg" style="display: block; margin-left: auto; margin-right: auto;"&gt;&lt;/div&gt;</t>
  </si>
  <si>
    <t>245/40R19$$タイヤ</t>
  </si>
  <si>
    <t>1074476662</t>
  </si>
  <si>
    <t>1074476661</t>
  </si>
  <si>
    <t>1074476660</t>
  </si>
  <si>
    <t>1074476659</t>
  </si>
  <si>
    <t>1074476658</t>
  </si>
  <si>
    <t>1074476656</t>
  </si>
  <si>
    <t>1074476657</t>
  </si>
  <si>
    <t>1074476655</t>
  </si>
  <si>
    <t>1074476654</t>
  </si>
  <si>
    <t>1074476653</t>
  </si>
  <si>
    <t>1074476652</t>
  </si>
  <si>
    <t>1074476651</t>
  </si>
  <si>
    <t>1074476650</t>
  </si>
  <si>
    <t>1074476649</t>
  </si>
  <si>
    <t>2023年製 PRIMACY SUV+ 245/60R18 105V サマータイヤ 最短当日発送</t>
  </si>
  <si>
    <t>245/60R18$$245/60R18 105V$$サマー$$価格$$安い$$寿命$$通販</t>
  </si>
  <si>
    <t>1074476648</t>
  </si>
  <si>
    <t>2022年製 Pilot Sport 4 S 275/35ZR19 96Y サマータイヤ 最短当日発送</t>
  </si>
  <si>
    <t>275/35R19$$275/35R19 96Y$$サマー$$価格$$安い$$寿命$$通販</t>
  </si>
  <si>
    <t>1074476647</t>
  </si>
  <si>
    <t>2022年製 Pilot Sport 4 S 255/30ZR19 91Y XL ZP サマータイヤ 最短当日発送</t>
  </si>
  <si>
    <t>255/30R19$$255/30R19 91Y XL ZP$$サマー$$価格$$安い$$寿命$$通販</t>
  </si>
  <si>
    <t>1074476646</t>
  </si>
  <si>
    <t>1074476645</t>
  </si>
  <si>
    <t>2023年製 E PRIMACY 225/50R18 99W XL サマータイヤ 最短当日発送</t>
  </si>
  <si>
    <t>225/50R18$$225/50R18 99W XL$$サマー$$価格$$安い$$寿命$$通販</t>
  </si>
  <si>
    <t>1074476644</t>
  </si>
  <si>
    <t>2022年製 BluEarth-GT AE51 245/40R18 97W XL サマータイヤ 最短当日発送</t>
  </si>
  <si>
    <t>245/40R18$$245/40R18 97W XL$$BluEarth-GT AE51$$YOKOHAMA$$サマー$$ヨコハマ$$価格$$安い$$寿命$$通販</t>
  </si>
  <si>
    <t>1074476643</t>
  </si>
  <si>
    <t>2023年製 ENERGY SAVER 4 185/60R16 86H サマータイヤ 最短当日発送</t>
  </si>
  <si>
    <t>185/60R16$$185/60R16 86H$$ENERGY SAVER 4$$サマー$$価格$$安い$$寿命$$通販</t>
  </si>
  <si>
    <t>1074476642</t>
  </si>
  <si>
    <t>2023年製 LE MANS V+ 175/65R15 84H サマータイヤ 最短当日発送</t>
  </si>
  <si>
    <t>175/65R15$$175/65R15 84H$$LE MANS V+$$サマー$$価格$$安い$$寿命$$通販</t>
  </si>
  <si>
    <t>1074476641</t>
  </si>
  <si>
    <t>205/60R16$$205/60R16 96W XL$$サマー$$価格$$安い$$寿命$$通販</t>
  </si>
  <si>
    <t>1074476640</t>
  </si>
  <si>
    <t>1074476639</t>
  </si>
  <si>
    <t>1074476638</t>
  </si>
  <si>
    <t>2023年製 LE MANS V+ 185/65R15 88H サマータイヤ 最短当日発送</t>
  </si>
  <si>
    <t>185/65R15$$185/65R15 88H$$LE MANS V+$$サマー$$価格$$安い$$寿命$$通販</t>
  </si>
  <si>
    <t>1074476637</t>
  </si>
  <si>
    <t>2023年製 LE MANS V+ 185/60R15 84H サマータイヤ 最短当日発送</t>
  </si>
  <si>
    <t>185/60R15$$185/60R15 84H$$LE MANS V+$$サマー$$価格$$安い$$寿命$$通販</t>
  </si>
  <si>
    <t>1074476636</t>
  </si>
  <si>
    <t>2023年製 LE MANS V+ 195/65R15 91H サマータイヤ 最短当日発送</t>
  </si>
  <si>
    <t>195/65R15$$195/65R15 91H$$LE MANS V+$$サマー$$価格$$安い$$寿命$$通販</t>
  </si>
  <si>
    <t>1074476635</t>
  </si>
  <si>
    <t>2023年製 LE MANS V+ 185/60R16 86H サマータイヤ 最短当日発送</t>
  </si>
  <si>
    <t>185/60R16$$185/60R16 86H$$LE MANS V+$$サマー$$価格$$安い$$寿命$$通販</t>
  </si>
  <si>
    <t>1074476634</t>
  </si>
  <si>
    <t>2023年製 LE MANS V+ 185/55R16 83V サマータイヤ 最短当日発送</t>
  </si>
  <si>
    <t>185/55R16$$185/55R16 83V$$LE MANS V+$$サマー$$価格$$安い$$寿命$$通販</t>
  </si>
  <si>
    <t>1074476633</t>
  </si>
  <si>
    <t>2023年製 LE MANS V+ 205/55R16 91V サマータイヤ 最短当日発送</t>
  </si>
  <si>
    <t>205/55R16$$205/55R16 91V$$LE MANS V+$$サマー$$価格$$安い$$寿命$$通販</t>
  </si>
  <si>
    <t>1074476632</t>
  </si>
  <si>
    <t>2023年製 LE MANS V+ 195/45R17 81W サマータイヤ 最短当日発送</t>
  </si>
  <si>
    <t>195/45R17$$195/45R17 81W$$LE MANS V+$$サマー$$価格$$安い$$寿命$$通販</t>
  </si>
  <si>
    <t>1074476631</t>
  </si>
  <si>
    <t>2023年製 LE MANS V+ 205/50R17 93V XL サマータイヤ 最短当日発送</t>
  </si>
  <si>
    <t>205/50R17$$205/50R17 93V XL$$LE MANS V+$$サマー$$価格$$安い$$寿命$$通販</t>
  </si>
  <si>
    <t>1074476630</t>
  </si>
  <si>
    <t>2023年製 LE MANS V+ 215/45R17 91W XL サマータイヤ 最短当日発送</t>
  </si>
  <si>
    <t>215/45R17$$215/45R17 91W XL$$LE MANS V+$$サマー$$価格$$安い$$寿命$$通販</t>
  </si>
  <si>
    <t>1074476629</t>
  </si>
  <si>
    <t>2023年製 DZ102 195/50R16 84V サマータイヤ 最短当日発送</t>
  </si>
  <si>
    <t>195/50R16$$195/50R16 84V$$サマー$$価格$$安い$$寿命$$通販</t>
  </si>
  <si>
    <t>1074476628</t>
  </si>
  <si>
    <t>2023年製 DZ102 205/45R17 84W サマータイヤ 最短当日発送</t>
  </si>
  <si>
    <t>205/45R17$$205/45R17 84W$$サマー$$価格$$安い$$寿命$$通販</t>
  </si>
  <si>
    <t>1074476627</t>
  </si>
  <si>
    <t>2023年製 DZ102 215/45R17 87W サマータイヤ 最短当日発送</t>
  </si>
  <si>
    <t>215/45R17$$215/45R17 87W$$サマー$$価格$$安い$$寿命$$通販</t>
  </si>
  <si>
    <t>1074476626</t>
  </si>
  <si>
    <t>2023年製 DZ102 215/50R17 91V サマータイヤ 最短当日発送</t>
  </si>
  <si>
    <t>215/50R17$$215/50R17 91V$$サマー$$価格$$安い$$寿命$$通販</t>
  </si>
  <si>
    <t>1074476625</t>
  </si>
  <si>
    <t>2023年製 DZ102 215/35R18 84W サマータイヤ 最短当日発送</t>
  </si>
  <si>
    <t>215/35R18$$215/35R18 84W$$サマー$$価格$$安い$$寿命$$通販</t>
  </si>
  <si>
    <t>1074476624</t>
  </si>
  <si>
    <t>2023年製 DZ102 225/40R18 88W サマータイヤ 最短当日発送</t>
  </si>
  <si>
    <t>225/40R18$$225/40R18 88W$$サマー$$価格$$安い$$寿命$$通販</t>
  </si>
  <si>
    <t>1074476623</t>
  </si>
  <si>
    <t>2023年製 DZ102 225/45R18 91W サマータイヤ 最短当日発送</t>
  </si>
  <si>
    <t>225/45R18$$225/45R18 91W$$サマー$$価格$$安い$$寿命$$通販</t>
  </si>
  <si>
    <t>1074476622</t>
  </si>
  <si>
    <t>2023年製 DZ102 235/50R18 97V サマータイヤ 最短当日発送</t>
  </si>
  <si>
    <t>235/50R18$$235/50R18 97V$$サマー$$価格$$安い$$寿命$$通販</t>
  </si>
  <si>
    <t>1074476621</t>
  </si>
  <si>
    <t>2023年製 DZ102 245/40R18 97W XL サマータイヤ 最短当日発送</t>
  </si>
  <si>
    <t>245/40R18$$245/40R18 97W XL$$サマー$$価格$$安い$$寿命$$通販</t>
  </si>
  <si>
    <t>1074476620</t>
  </si>
  <si>
    <t>2023年製 DZ102 225/45R17 94W XL サマータイヤ 最短当日発送</t>
  </si>
  <si>
    <t>225/45R17$$225/45R17 94W XL$$サマー$$価格$$安い$$寿命$$通販</t>
  </si>
  <si>
    <t>1074476619</t>
  </si>
  <si>
    <t>2023年製 DZ102 215/40R18 89W XL サマータイヤ 最短当日発送</t>
  </si>
  <si>
    <t>215/40R18$$215/40R18 89W XL$$サマー$$価格$$安い$$寿命$$通販</t>
  </si>
  <si>
    <t>1074476618</t>
  </si>
  <si>
    <t>2023年製 DZ102 225/50R18 95W サマータイヤ 最短当日発送</t>
  </si>
  <si>
    <t>1074476617</t>
  </si>
  <si>
    <t>ae612256017imp</t>
  </si>
  <si>
    <t>2023年製 BluEarth-XT AE61 225/60R17 99V サマータイヤ 最短当日発送</t>
  </si>
  <si>
    <t>&lt;br id="tinymce" class="mce-content-body " contenteditable="true" spellcheck="false" data-id="gd_det_exp_new"&gt;
&lt;table align="center"&gt;
&lt;tbody&gt;
&lt;tr&gt;
&lt;td style="text-align: left;" width="350px"&gt;&lt;span style="font-size: 14pt;"&gt;高いハンドリング性能と、優れた静粛性を備えた&lt;/span&gt;&lt;br&gt;&lt;br&gt;&lt;span style="font-size: 14pt;"&gt;&lt;strong&gt;クロスオーバーSUV専用サマータイヤ&lt;/strong&gt;&lt;/span&gt;&lt;/td&gt;
&lt;td style="text-align: center;"&gt;ブルーアース エックスティー エーイーロクイチ&lt;br&gt;&lt;span style="font-size: 14pt;"&gt;BluEarth-XT AE61&lt;/span&gt;&lt;br&gt;サイズ：&lt;strong&gt;225/60R17 99V&lt;/strong&gt;&lt;br&gt;&lt;br&gt;※納入時にラベルが剥がれてしまっている商品が一部ございます。&lt;br&gt;※商品画像内のホイールは付属しておりません。&lt;br&gt;※日本製&lt;/td&gt;
&lt;/tr&gt;
&lt;/tbody&gt;
&lt;/table&gt;
&lt;div&gt;&lt;img src="https://gdetail.image-qoo10.jp/344/613881147/2021/2/b98032de-a924-4d54-abdd-38413cc58b2d.jpg" style="display: block; margin-left: auto; margin-right: auto;"&gt;&lt;/div&gt;</t>
  </si>
  <si>
    <t>225/60R17$$AE61$$タイヤ</t>
  </si>
  <si>
    <t>1074476616</t>
  </si>
  <si>
    <t>1074476615</t>
  </si>
  <si>
    <t>2023年製 GR-XII 215/45R17 91W XL サマータイヤ 最短当日発送</t>
  </si>
  <si>
    <t>215/45R17$$215/45R17 91W XL$$サマー$$価格$$安い$$寿命$$通販</t>
  </si>
  <si>
    <t>1074476614</t>
  </si>
  <si>
    <t>165/55R15$$165/55R15 75V$$サマー$$価格$$安い$$寿命$$通販</t>
  </si>
  <si>
    <t>1074476613</t>
  </si>
  <si>
    <t>rs022254518</t>
  </si>
  <si>
    <t>2021年製 EAGLE REVSPEC RS-02 225/45R18 91W サマータイヤ 最短当日発送</t>
  </si>
  <si>
    <t>&lt;br id="tinymce" class="mce-content-body " contenteditable="true" spellcheck="false" data-id="gd_det_exp_new"&gt;
&lt;table align="center"&gt;
&lt;tbody&gt;
&lt;tr&gt;
&lt;td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RS-02&lt;/span&gt;&lt;br&gt;サイズ：&lt;strong&gt;225/45R18 91W&lt;/strong&gt;&lt;br&gt;&lt;br&gt;※商品画像内のホイールは付属しておりません。&lt;/td&gt;
&lt;/tr&gt;
&lt;/tbody&gt;
&lt;/table&gt;
&lt;p&gt;&lt;img src="https://gdetail.image-qoo10.jp/344/613881147/2018/10/64a33264-7b3e-4dbe-96f3-82e022c4c8ea.jpg" width="940" height="488"&gt;&lt;/p&gt;</t>
  </si>
  <si>
    <t>02$$2019$$225$$45$$91$$EAGLE$$R1$$REVSPEC$$サマー$$以降</t>
  </si>
  <si>
    <t>5602563</t>
  </si>
  <si>
    <t>1074476612</t>
  </si>
  <si>
    <t>rs022154516</t>
  </si>
  <si>
    <t>2020年製以降 EAGLE REVSPEC RS-02 215/45R16 86W サマータイヤ 最短当日発送</t>
  </si>
  <si>
    <t>&lt;br id="tinymce" class="mce-content-body " contenteditable="true" spellcheck="false" data-id="gd_det_exp_new"&gt;&lt;table align="center"&gt;&lt;tbody&gt;&lt;tr&gt;&lt;td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RS-02&lt;/span&gt;&lt;br&gt;サイズ：&lt;strong&gt;215/45R16 86W&lt;/strong&gt;&lt;br&gt;&lt;br&gt;※商品画像内のホイールは付属しておりません。&lt;/td&gt;&lt;/tr&gt;&lt;/tbody&gt;&lt;/table&gt;&lt;p&gt;&lt;img src="https://gdetail.image-qoo10.jp/344/613881147/2018/10/64a33264-7b3e-4dbe-96f3-82e022c4c8ea.jpg" width="940" height="488"&gt;&lt;/p&gt;</t>
  </si>
  <si>
    <t>02$$2019$$215$$45$$EAGLE$$R1$$REVSPEC$$サマー$$タイヤ$$以降</t>
  </si>
  <si>
    <t>5602535</t>
  </si>
  <si>
    <t>4992496087107</t>
  </si>
  <si>
    <t>1074476611</t>
  </si>
  <si>
    <t>ps42254018</t>
  </si>
  <si>
    <t>2021年製 Pilot Sport 4 225/40ZR18 92Y XL サマータイヤ 最短当日発送</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</si>
  <si>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 style="text-align: center;"&gt;パイロット スポーツ フォー&lt;br&gt;&lt;span style="font-size: 14pt;"&gt;PILOT SPORT 4&lt;/span&gt;&lt;br&gt;サイズ：&lt;strong&gt;225/40R18 92Y XL&lt;/strong&gt;&lt;br&gt;&lt;br&gt;※商品画像内のホイールは付属しておりません。&lt;/td&gt;&lt;/tr&gt;&lt;/tbody&gt;&lt;/table&gt;&lt;br&gt; &lt;img src="https://gdetail.image-qoo10.jp/344/613881147/2018/9/9fa5897f-f9fc-4bc0-9972-5cbbe83a3933.jpg" width="940" height="1578"&gt;</t>
  </si>
  <si>
    <t>18$$2019$$225$$40$$92$$SPORT$$XL$$ZR$$サマー</t>
  </si>
  <si>
    <t>702790</t>
  </si>
  <si>
    <t>4985009687079</t>
  </si>
  <si>
    <t>1074476610</t>
  </si>
  <si>
    <t>exe2055516</t>
  </si>
  <si>
    <t>2019年製以降 EAGLE LS EXE 205/55R16 91V サマータイヤ 最短当日発送</t>
  </si>
  <si>
    <t>&lt;br id="tinymce" class="mce-content-body " contenteditable="true" spellcheck="false" data-id="gd_det_exp_new"&gt;&lt;table align="center"&gt;&lt;tbody&gt;&lt;tr&gt;&lt;td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14pt;"&gt;&lt;strong&gt;優れたハンドリング性能やコンフォート性能、低燃費やロングライフなどの経済性や高いウエット性能を実現。&lt;/strong&gt;&lt;/span&gt;&lt;/td&gt;&lt;td style="text-align: center;"&gt;イーグル エルエス エグゼ&lt;br&gt;&lt;span style="font-size: 14pt;"&gt;EAGLE LS EXE&lt;/span&gt;&lt;br&gt;サイズ：&lt;strong&gt;205/55R16 91V&lt;/strong&gt;&lt;br&gt;&lt;br&gt;※商品画像内のホイールは付属しておりません。&lt;/td&gt;&lt;/tr&gt;&lt;/tbody&gt;&lt;/table&gt;&lt;div&gt;&lt;img src="https://gdetail.image-qoo10.jp/344/613881147/2019/7/62cb277f-12a9-43b7-9b84-63617ccaf4f9.jpg" style="display: block; margin-left: auto; margin-right: auto;"&gt;&lt;/div&gt;</t>
  </si>
  <si>
    <t>2019$$205$$55$$91$$EAGLE$$EXE$$R1$$サマー$$タイヤ$$以降</t>
  </si>
  <si>
    <t>5602846</t>
  </si>
  <si>
    <t>4992496096734</t>
  </si>
  <si>
    <t>1074476609</t>
  </si>
  <si>
    <t>2023年製 EAGLE LS EXE 215/55R17 94V サマータイヤ 最短当日発送</t>
  </si>
  <si>
    <t>215/55R17$$215/55R17 94V$$EAGLE LS EXE$$グッドイヤー$$サマー$$価格$$安い$$寿命$$通販</t>
  </si>
  <si>
    <t>1074476608</t>
  </si>
  <si>
    <t>2023年製 EAGLE LS EXE 225/45R18 91W サマータイヤ 最短当日発送</t>
  </si>
  <si>
    <t>225/45R18$$225/45R18 91W$$EAGLE LS EXE$$グッドイヤー$$サマー$$価格$$安い$$寿命$$通販</t>
  </si>
  <si>
    <t>1074476607</t>
  </si>
  <si>
    <t>2023年製 EAGLE LS EXE 205/50R17 93V XL サマータイヤ 最短当日発送</t>
  </si>
  <si>
    <t>205/50R17$$205/50R17 93V XL$$EAGLE LS EXE$$グッドイヤー$$サマー$$価格$$安い$$寿命$$通販</t>
  </si>
  <si>
    <t>1074476606</t>
  </si>
  <si>
    <t>2023年製 EAGLE LS EXE 215/50R17 95V XL サマータイヤ 最短当日発送</t>
  </si>
  <si>
    <t>215/50R17$$215/50R17 95V XL$$EAGLE LS EXE$$グッドイヤー$$サマー$$価格$$安い$$寿命$$通販</t>
  </si>
  <si>
    <t>1074476605</t>
  </si>
  <si>
    <t>2023年製 EAGLE LS EXE 215/45R17 91W XL サマータイヤ 最短当日発送</t>
  </si>
  <si>
    <t>215/45R17$$215/45R17 91W XL$$EAGLE LS EXE$$グッドイヤー$$サマー$$価格$$安い$$寿命$$通販</t>
  </si>
  <si>
    <t>1074476604</t>
  </si>
  <si>
    <t>exe1955516</t>
  </si>
  <si>
    <t>2019年製以降 EAGLE LS EXE 195/55R16 87V サマータイヤ 最短当日発送</t>
  </si>
  <si>
    <t>&lt;br id="tinymce" class="mce-content-body " contenteditable="true" spellcheck="false" data-id="gd_det_exp_new"&gt;&lt;table align="center"&gt;&lt;tbody&gt;&lt;tr&gt;&lt;td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14pt;"&gt;&lt;strong&gt;優れたハンドリング性能やコンフォート性能、低燃費やロングライフなどの経済性や高いウエット性能を実現。&lt;/strong&gt;&lt;/span&gt;&lt;/td&gt;&lt;td style="text-align: center;"&gt;イーグル エルエス エグゼ&lt;br&gt;&lt;span style="font-size: 14pt;"&gt;EAGLE LS EXE&lt;/span&gt;&lt;br&gt;サイズ：&lt;strong&gt;195/55R16 87V&lt;/strong&gt;&lt;br&gt;&lt;br&gt;※商品画像内のホイールは付属しておりません。&lt;/td&gt;&lt;/tr&gt;&lt;/tbody&gt;&lt;/table&gt;&lt;div&gt;&lt;img src="https://gdetail.image-qoo10.jp/344/613881147/2019/7/c0094282-aecd-4d96-931b-fdc97245d726.jpg" style="display: block; margin-left: auto; margin-right: auto;"&gt;&lt;/div&gt;</t>
  </si>
  <si>
    <t>195$$2019$$55$$EAGLE$$EXE$$R1$$サマー$$タイヤ$$在庫$$翌日</t>
  </si>
  <si>
    <t>5602844</t>
  </si>
  <si>
    <t>4992496096727</t>
  </si>
  <si>
    <t>1074476603</t>
  </si>
  <si>
    <t>2023年製 EAGLE LS EXE 235/50R18 97V サマータイヤ 最短当日発送</t>
  </si>
  <si>
    <t>235/50R18$$235/50R18 97V$$EAGLE LS EXE$$グッドイヤー$$サマー$$価格$$安い$$寿命$$通販</t>
  </si>
  <si>
    <t>1074476601</t>
  </si>
  <si>
    <t>crosscsuv2255518imp</t>
  </si>
  <si>
    <t>&lt;br&gt;&lt;table align="center"&gt;&lt;tbody&gt;&lt;tr&gt;&lt;td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14pt;"&gt;&lt;strong&gt;雪も走れる夏タイヤ。&lt;br&gt;天候を問わない走り、&lt;br&gt;買い替え時まで続く安心感。&lt;/strong&gt;&lt;/span&gt;&lt;/td&gt;&lt;td style="text-align: center;"&gt;クロスクライメートSUV&lt;br&gt;&lt;span style="font-size: 14pt;"&gt;CROSS CLIMATE SUV&lt;/span&gt;&lt;br&gt;サイズ：&lt;strong&gt;225/55R18 98V&lt;/strong&gt;&lt;br&gt;&lt;br&gt;※商品画像内のホイールは付属しておりません。&lt;br&gt;※海外産&lt;/td&gt;&lt;/tr&gt;&lt;/tbody&gt;&lt;/table&gt;&lt;div&gt;&lt;img src="https://gdetail.image-qoo10.jp/344/613881147/2019/8/6e25e87f-95a9-4954-b117-ecaf30ebde77.jpg" width="940" height="380" style="display: block; margin-left: auto; margin-right: auto;"&gt;&lt;/div&gt;</t>
  </si>
  <si>
    <t>4985009756195</t>
  </si>
  <si>
    <t>1074476602</t>
  </si>
  <si>
    <t>crosscsuv2355518imp</t>
  </si>
  <si>
    <t>2020年製 CROSS CLIMATE SUV 235/55R18 104V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</si>
  <si>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SUV&lt;/span&gt;&lt;br&gt;サイズ：&lt;strong&gt;235/55R18 104V XL&lt;/strong&gt;&lt;br&gt;&lt;br&gt;※商品画像内のホイールは付属しておりません。&lt;br&gt;※海外産&lt;/td&gt;
&lt;/tr&gt;
&lt;/tbody&gt;
&lt;/table&gt;
&lt;div&gt;&lt;img src="https://gdetail.image-qoo10.jp/344/613881147/2019/8/e6f66c85-253f-4ac5-aeb3-b0afdba364bc.jpg" width="940" height="380" style="display: block; margin-left: auto; margin-right: auto;"&gt;&lt;/div&gt;</t>
  </si>
  <si>
    <t>716980</t>
  </si>
  <si>
    <t>4985009756119</t>
  </si>
  <si>
    <t>1074476599</t>
  </si>
  <si>
    <t>saver1657014</t>
  </si>
  <si>
    <t>2019年製ENERGY SAVER+ 165/70R14 81T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</si>
  <si>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+&lt;/span&gt;&lt;br&gt;サイズ：&lt;strong&gt;165/70R14 81T&lt;/strong&gt;&lt;br&gt;&lt;br&gt;※商品画像内のホイールは付属しておりません。&lt;/td&gt;&lt;/tr&gt;&lt;/tbody&gt;&lt;/table&gt;&lt;br&gt;&lt;img src="https://gdetail.image-qoo10.jp/344/613881147/2019/2/c26b6e7a-9fb0-41df-a5d9-dd1aa07c34c3.jpg" width="940" height="790"&gt;</t>
  </si>
  <si>
    <t>165$$2019$$70$$81$$ENERGY$$R1$$SAVER$$サマー$$タイヤ$$在庫</t>
  </si>
  <si>
    <t>36250</t>
  </si>
  <si>
    <t>4985009645178</t>
  </si>
  <si>
    <t>1074476600</t>
  </si>
  <si>
    <t>crosscp1956515imp</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</si>
  <si>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CLIMATE+&lt;/span&gt;&lt;br&gt;サイズ：&lt;strong&gt;195/65R15 95V XL&lt;/strong&gt;&lt;br&gt;&lt;br&gt;※商品画像内のホイールは付属しておりません。&lt;br&gt;※海外産&lt;/td&gt;
&lt;/tr&gt;
&lt;/tbody&gt;
&lt;/table&gt;
&lt;div&gt;&lt;img src="https://gdetail.image-qoo10.jp/344/613881147/2019/8/e41fe93c-75ab-4ac9-84e0-2916e9d456bd.jpg" style="display: block; margin-left: auto; margin-right: auto;" width="940" height="380"&gt;&lt;/div&gt;</t>
  </si>
  <si>
    <t>708500</t>
  </si>
  <si>
    <t>4985009755174</t>
  </si>
  <si>
    <t>1074476598</t>
  </si>
  <si>
    <t>saver1857014</t>
  </si>
  <si>
    <t>2018年製以降ENERGY SAVER+ 185/70R14 88T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</si>
  <si>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+&lt;/span&gt;&lt;br&gt;サイズ：&lt;strong&gt;185/70R14 88T&lt;/strong&gt;&lt;br&gt;&lt;br&gt;※商品画像内のホイールは付属しておりません。&lt;/td&gt;&lt;/tr&gt;&lt;/tbody&gt;&lt;/table&gt;&lt;br&gt;&lt;img src="https://gdetail.image-qoo10.jp/344/613881147/2019/2/c26b6e7a-9fb0-41df-a5d9-dd1aa07c34c3.jpg" width="940" height="790"&gt;</t>
  </si>
  <si>
    <t>185$$2018$$70$$ENERGY$$R1$$SAVER$$サマー$$タイヤ$$以降$$在庫</t>
  </si>
  <si>
    <t>36170</t>
  </si>
  <si>
    <t>4985009645093</t>
  </si>
  <si>
    <t>1074476597</t>
  </si>
  <si>
    <t>saver1656514</t>
  </si>
  <si>
    <t>2019年製ENERGY SAVER+ 165/65R14 79T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</si>
  <si>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+&lt;/span&gt;&lt;br&gt;サイズ：&lt;strong&gt;165/65R14 79T&lt;/strong&gt;&lt;br&gt;&lt;br&gt;※商品画像内のホイールは付属しておりません。&lt;/td&gt;&lt;/tr&gt;&lt;/tbody&gt;&lt;/table&gt;&lt;br&gt;&lt;img src="https://gdetail.image-qoo10.jp/344/613881147/2019/2/c26b6e7a-9fb0-41df-a5d9-dd1aa07c34c3.jpg" width="940" height="790"&gt;</t>
  </si>
  <si>
    <t>165$$2019$$65$$ENERGY$$R1$$SAVER$$サマー$$タイヤ$$在庫$$翌日</t>
  </si>
  <si>
    <t>36140</t>
  </si>
  <si>
    <t>4985009645062</t>
  </si>
  <si>
    <t>1074476596</t>
  </si>
  <si>
    <t>saver2056016</t>
  </si>
  <si>
    <t>2018年製以降ENERGY SAVER+ 205/60R16 96V XL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</si>
  <si>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+&lt;/span&gt;&lt;br&gt;サイズ：&lt;strong&gt;205/60R16 96V XL&lt;/strong&gt;&lt;br&gt;&lt;br&gt;※商品画像内のホイールは付属しておりません。&lt;/td&gt;&lt;/tr&gt;&lt;/tbody&gt;&lt;/table&gt;&lt;br&gt;&lt;img src="https://gdetail.image-qoo10.jp/344/613881147/2019/2/c26b6e7a-9fb0-41df-a5d9-dd1aa07c34c3.jpg" width="940" height="790"&gt;</t>
  </si>
  <si>
    <t>2018$$205$$60$$ENERGY$$R1$$SAVER$$XL$$サマー$$タイヤ$$以降</t>
  </si>
  <si>
    <t>36400</t>
  </si>
  <si>
    <t>4985009645321</t>
  </si>
  <si>
    <t>1074476595</t>
  </si>
  <si>
    <t>saver1956015</t>
  </si>
  <si>
    <t>2019年製ENERGY SAVER+ 195/60R15 88H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</si>
  <si>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+&lt;/span&gt;&lt;br&gt;サイズ：&lt;strong&gt;195/60R15 88H&lt;/strong&gt;&lt;br&gt;&lt;br&gt;※商品画像内のホイールは付属しておりません。&lt;/td&gt;&lt;/tr&gt;&lt;/tbody&gt;&lt;/table&gt;&lt;br&gt;&lt;img src="https://gdetail.image-qoo10.jp/344/613881147/2019/2/c26b6e7a-9fb0-41df-a5d9-dd1aa07c34c3.jpg" width="940" height="790"&gt;</t>
  </si>
  <si>
    <t>195$$2019$$60$$ENERGY$$R1$$SAVER$$サマー$$タイヤ$$在庫$$翌日</t>
  </si>
  <si>
    <t>36320</t>
  </si>
  <si>
    <t>4985009645246</t>
  </si>
  <si>
    <t>1074476594</t>
  </si>
  <si>
    <t>primacy42256017</t>
  </si>
  <si>
    <t>2021年製 Primacy 4 225/60R17 99V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</si>
  <si>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4&lt;/span&gt;&lt;br&gt;サイズ：&lt;strong&gt;225/60R17 99V&lt;/strong&gt;&lt;br&gt;&lt;br&gt;※商品画像内のホイールは付属しておりません。&lt;/td&gt;
&lt;/tr&gt;
&lt;/tbody&gt;
&lt;/table&gt;
&lt;br&gt; &lt;img src="https://gdetail.image-qoo10.jp/344/613881147/2018/10/eb5d4274-17b6-417a-986f-5b779f4451cf.jpg" width="940" height="1774"&gt;</t>
  </si>
  <si>
    <t>2019$$225$$60$$R1$$サマー$$タイヤ$$出荷$$在庫$$翌日</t>
  </si>
  <si>
    <t>711880</t>
  </si>
  <si>
    <t>4985009700365</t>
  </si>
  <si>
    <t>1074476593</t>
  </si>
  <si>
    <t>2021年製 Primacy 4 255/45R18 99Y サマータイヤ 最短当日発送</t>
  </si>
  <si>
    <t>1074476592</t>
  </si>
  <si>
    <t>2023年製 Primacy 4 235/50R18 101Y XL サマータイヤ 最短当日発送</t>
  </si>
  <si>
    <t>235/50R18$$235/50R18 101Y XL$$サマー$$価格$$安い$$寿命$$通販</t>
  </si>
  <si>
    <t>1074476591</t>
  </si>
  <si>
    <t>primacy42055017</t>
  </si>
  <si>
    <t>2021年製 Primacy 4 205/50R17 93W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</si>
  <si>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4&lt;/span&gt;&lt;br&gt;サイズ：&lt;strong&gt;205/50R17 93W XL&lt;/strong&gt;&lt;br&gt;&lt;br&gt;※商品画像内のホイールは付属しておりません。&lt;/td&gt;
&lt;/tr&gt;
&lt;/tbody&gt;
&lt;/table&gt;
&lt;br&gt; &lt;img src="https://gdetail.image-qoo10.jp/344/613881147/2018/10/eb5d4274-17b6-417a-986f-5b779f4451cf.jpg" width="940" height="1774"&gt;</t>
  </si>
  <si>
    <t>2019$$205$$93$$R1$$サマー$$タイヤ$$在庫</t>
  </si>
  <si>
    <t>711900</t>
  </si>
  <si>
    <t>4985009700389</t>
  </si>
  <si>
    <t>1074476590</t>
  </si>
  <si>
    <t>2023年製 Primacy 4 235/50R17 96W サマータイヤ 最短当日発送</t>
  </si>
  <si>
    <t>235/50R17$$235/50R17 96W$$サマー$$価格$$安い$$寿命$$通販</t>
  </si>
  <si>
    <t>1074476589</t>
  </si>
  <si>
    <t>hpsport2255518imp</t>
  </si>
  <si>
    <t>78162</t>
  </si>
  <si>
    <t>&lt;br id="tinymce" class="mce-content-body " contenteditable="true" spellcheck="false" data-id="gd_det_exp_new"&gt;
&lt;table align="center"&gt;
&lt;tbody&gt;
&lt;tr&gt;
&lt;td style="text-align: left;" width="350px"&gt;&lt;span style="font-size: 12pt;"&gt;ドライ&amp;amp;ウェットグリップに優れた&lt;/span&gt;&lt;br&gt;&lt;br&gt;&lt;span style="font-size: 14pt;"&gt;&lt;strong&gt;グローバルスタンダードの&lt;br&gt;高性能スポーツSUVタイヤ&lt;/strong&gt;&lt;/span&gt;&lt;/td&gt;
&lt;td style="text-align: center;"&gt;デューラー・エイチピー・スポーツ&lt;br&gt;&lt;span style="font-size: 14pt;"&gt;DUELER H/P SPORT&lt;/span&gt;&lt;br&gt;サイズ：&lt;strong&gt;225/55R18 98H&lt;/strong&gt;&lt;br&gt;&lt;br&gt;※商品画像内のホイールは付属しておりません。&lt;br&gt;※海外産&lt;/td&gt;
&lt;/tr&gt;
&lt;/tbody&gt;
&lt;/table&gt;
&lt;br&gt;&lt;br&gt;&lt;img src="https://gdetail.image-qoo10.jp/344/613881147/2019/8/63566ebf-2073-4d0e-b895-e9b4a1cc9484.jpg"&gt;</t>
  </si>
  <si>
    <t>2018$$225$$55$$R1$$SPORT$$サマー$$タイヤ$$以降$$在庫</t>
  </si>
  <si>
    <t>4961914330569</t>
  </si>
  <si>
    <t>1074476588</t>
  </si>
  <si>
    <t>rs022354018</t>
  </si>
  <si>
    <t>2020年製EAGLE REVSPEC RS-02 235/40R18 91W サマータイヤ 最短当日発送</t>
  </si>
  <si>
    <t>&lt;br id="tinymce" class="mce-content-body " contenteditable="true" spellcheck="false" data-id="gd_det_exp_new"&gt;&lt;table align="center"&gt;&lt;tbody&gt;&lt;tr&gt;&lt;td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RS-02&lt;/span&gt;&lt;br&gt;サイズ：&lt;strong&gt;235/40R18 91W&lt;/strong&gt;&lt;br&gt;&lt;br&gt;※商品画像内のホイールは付属しておりません。&lt;/td&gt;&lt;/tr&gt;&lt;/tbody&gt;&lt;/table&gt;&lt;img src="https://gdetail.image-qoo10.jp/344/613881147/2018/10/7e12ae9d-5f67-4ad6-ac5e-0b1f8f40bc71.jpg" width="940" height="488"&gt;</t>
  </si>
  <si>
    <t>5602559</t>
  </si>
  <si>
    <t>4992496087220</t>
  </si>
  <si>
    <t>1074476587</t>
  </si>
  <si>
    <t>rs022354517</t>
  </si>
  <si>
    <t>2020年製以降 EAGLE REVSPEC RS-02 235/45R17 93W サマータイヤ 最短当日発送</t>
  </si>
  <si>
    <t>&lt;br id="tinymce" class="mce-content-body " contenteditable="true" spellcheck="false" data-id="gd_det_exp_new"&gt;&lt;table align="center"&gt;&lt;tbody&gt;&lt;tr&gt;&lt;td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RS-02&lt;/span&gt;&lt;br&gt;サイズ：&lt;strong&gt;235/45R17 93W&lt;/strong&gt;&lt;br&gt;&lt;br&gt;※商品画像内のホイールは付属しておりません。&lt;/td&gt;&lt;/tr&gt;&lt;/tbody&gt;&lt;/table&gt;&lt;img src="https://gdetail.image-qoo10.jp/344/613881147/2018/10/7e12ae9d-5f67-4ad6-ac5e-0b1f8f40bc71.jpg" width="940" height="488"&gt;</t>
  </si>
  <si>
    <t>02$$2019$$235$$45$$93$$EAGLE$$R1$$REVSPEC$$サマー$$タイヤ</t>
  </si>
  <si>
    <t>5602541</t>
  </si>
  <si>
    <t>4992496087138</t>
  </si>
  <si>
    <t>1074476586</t>
  </si>
  <si>
    <t>rs022454017</t>
  </si>
  <si>
    <t>2020年製以降 EAGLE REVSPEC RS-02 245/40R17 91W サマータイヤ 最短当日発送</t>
  </si>
  <si>
    <t>&lt;br id="tinymce" class="mce-content-body " contenteditable="true" spellcheck="false" data-id="gd_det_exp_new"&gt;&lt;table align="center"&gt;&lt;tbody&gt;&lt;tr&gt;&lt;td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RS-02&lt;/span&gt;&lt;br&gt;サイズ：&lt;strong&gt;245/40R17 91W&lt;/strong&gt;&lt;br&gt;&lt;br&gt;※商品画像内のホイールは付属しておりません。&lt;/td&gt;&lt;/tr&gt;&lt;/tbody&gt;&lt;/table&gt;&lt;img src="https://gdetail.image-qoo10.jp/344/613881147/2018/10/7e12ae9d-5f67-4ad6-ac5e-0b1f8f40bc71.jpg" width="940" height="488"&gt;</t>
  </si>
  <si>
    <t>02$$2019$$245$$40$$91$$EAGLE$$R1$$REVSPEC$$サマー$$タイヤ</t>
  </si>
  <si>
    <t>5602551</t>
  </si>
  <si>
    <t>4992496087183</t>
  </si>
  <si>
    <t>1074476585</t>
  </si>
  <si>
    <t>rs022653518</t>
  </si>
  <si>
    <t>&lt;br id="tinymce" class="mce-content-body " contenteditable="true" spellcheck="false" data-id="gd_det_exp_new"&gt;
&lt;table align="center"&gt;
&lt;tbody&gt;
&lt;tr&gt;
&lt;td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RS-02&lt;/span&gt;&lt;br&gt;サイズ：&lt;strong&gt;265/35R18 93W&lt;/strong&gt;&lt;br&gt;&lt;br&gt;※商品画像内のホイールは付属しておりません。&lt;/td&gt;
&lt;/tr&gt;
&lt;/tbody&gt;
&lt;/table&gt;
&lt;img src="https://gdetail.image-qoo10.jp/344/613881147/2018/10/7e12ae9d-5f67-4ad6-ac5e-0b1f8f40bc71.jpg" width="940" height="488"&gt;</t>
  </si>
  <si>
    <t>02$$2019$$265$$35$$93$$EAGLE$$R1$$REVSPEC$$サマー$$タイヤ</t>
  </si>
  <si>
    <t>5602569</t>
  </si>
  <si>
    <t>4992496087275</t>
  </si>
  <si>
    <t>1074476584</t>
  </si>
  <si>
    <t>ps42554018</t>
  </si>
  <si>
    <t>2021年製 Pilot Sport 4 255/40ZR18 99Y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</si>
  <si>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4&lt;/span&gt;&lt;br&gt;サイズ：&lt;strong&gt;255/40R18 99Y XL&lt;/strong&gt;&lt;br&gt;&lt;br&gt;※商品画像内のホイールは付属しておりません。&lt;/td&gt;
&lt;/tr&gt;
&lt;/tbody&gt;
&lt;/table&gt;
&lt;br&gt; &lt;img src="https://gdetail.image-qoo10.jp/344/613881147/2018/9/9fa5897f-f9fc-4bc0-9972-5cbbe83a3933.jpg" width="940" height="1578"&gt;</t>
  </si>
  <si>
    <t>18$$2019$$255$$40$$SPORT$$XL$$ZR$$サマー$$タイヤ</t>
  </si>
  <si>
    <t>704010</t>
  </si>
  <si>
    <t>1074476583</t>
  </si>
  <si>
    <t>crosscp2055516imp</t>
  </si>
  <si>
    <t>2019年製以降 CROSS CLIMATE+ 205/55R16 94V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</si>
  <si>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CLIMATE+&lt;/span&gt;&lt;br&gt;サイズ：&lt;strong&gt;205/55R16 94V XL&lt;/strong&gt;&lt;br&gt;&lt;br&gt;※商品画像内のホイールは付属しておりません。&lt;br&gt;※海外産&lt;/td&gt;
&lt;/tr&gt;
&lt;/tbody&gt;
&lt;/table&gt;
&lt;div&gt;&lt;img src="https://gdetail.image-qoo10.jp/344/613881147/2019/8/e41fe93c-75ab-4ac9-84e0-2916e9d456bd.jpg" width="940" height="380" style="display: block; margin-left: auto; margin-right: auto;"&gt;&lt;/div&gt;</t>
  </si>
  <si>
    <t>4985009755068</t>
  </si>
  <si>
    <t>1074476582</t>
  </si>
  <si>
    <t>2023年製 Pilot Sport 4 S 235/35ZR19 91Y XL サマータイヤ 最短当日発送</t>
  </si>
  <si>
    <t>1074476581</t>
  </si>
  <si>
    <t>primacy42255516</t>
  </si>
  <si>
    <t>2018年製以降 Primacy 4 225/55R16 99Y XL サマータイヤ 最短当日発送</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</si>
  <si>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4&lt;/span&gt;&lt;br&gt;サイズ：&lt;strong&gt;225/55R16 99Y XL&lt;/strong&gt;&lt;br&gt;&lt;br&gt;※商品画像内のホイールは付属しておりません。&lt;/td&gt;&lt;/tr&gt;&lt;/tbody&gt;&lt;/table&gt;&lt;br&gt; &lt;img src="https://gdetail.image-qoo10.jp/344/613881147/2018/10/eb5d4274-17b6-417a-986f-5b779f4451cf.jpg" width="940" height="1774"&gt;</t>
  </si>
  <si>
    <t>2018$$225$$55$$R1$$XL$$サマー$$タイヤ$$以降$$在庫</t>
  </si>
  <si>
    <t>712910</t>
  </si>
  <si>
    <t>4985009700709</t>
  </si>
  <si>
    <t>1074476580</t>
  </si>
  <si>
    <t>primacy42355517</t>
  </si>
  <si>
    <t>2021年製 Primacy 4 235/55R17 103Y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</si>
  <si>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4&lt;/span&gt;&lt;br&gt;サイズ：&lt;strong&gt;235/55R17 103Y XL&lt;/strong&gt;&lt;br&gt;&lt;br&gt;※商品画像内のホイールは付属しておりません。&lt;/td&gt;
&lt;/tr&gt;
&lt;/tbody&gt;
&lt;/table&gt;
&lt;br&gt; &lt;img src="https://gdetail.image-qoo10.jp/344/613881147/2018/10/eb5d4274-17b6-417a-986f-5b779f4451cf.jpg" width="940" height="1774"&gt;</t>
  </si>
  <si>
    <t>4985009700228</t>
  </si>
  <si>
    <t>1074476579</t>
  </si>
  <si>
    <t>primacy42454519</t>
  </si>
  <si>
    <t>2023年製 Primacy 4 245/45R19 102W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</si>
  <si>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4&lt;/span&gt;&lt;br&gt;サイズ：&lt;strong&gt;245/45R19 102W XL&lt;/strong&gt;&lt;br&gt;&lt;br&gt;※商品画像内のホイールは付属しておりません。&lt;/td&gt;
&lt;/tr&gt;
&lt;/tbody&gt;
&lt;/table&gt;
&lt;br&gt; &lt;img src="https://gdetail.image-qoo10.jp/344/613881147/2018/10/eb5d4274-17b6-417a-986f-5b779f4451cf.jpg" width="940" height="1774"&gt;</t>
  </si>
  <si>
    <t>245/45R19$$サマータイヤ $$タイヤ</t>
  </si>
  <si>
    <t>4985009700013</t>
  </si>
  <si>
    <t>1074476578</t>
  </si>
  <si>
    <t>ecosta2056016</t>
  </si>
  <si>
    <t>2019年製以降GT-Eco stage 205/60R16 92H サマータイヤ当店在庫 最短当日発送</t>
  </si>
  <si>
    <t>&lt;br id="tinymce"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
&lt;td&gt;ジーティー エコステージ&lt;br&gt;&lt;span style="font-size: 14pt;"&gt;GT-Eco Stage&lt;/span&gt;&lt;br&gt;サイズ：&lt;strong&gt;205/60R16 92H&lt;/strong&gt;&lt;br&gt;&lt;br&gt;※商品画像内のホイールは付属しておりません。&lt;/td&gt;
&lt;/tr&gt;
&lt;/tbody&gt;
&lt;/table&gt;</t>
  </si>
  <si>
    <t>2019$$205$$60$$92$$ECO$$GT$$R1$$STAGE$$サマー$$以降</t>
  </si>
  <si>
    <t>5602645</t>
  </si>
  <si>
    <t>4992496095614</t>
  </si>
  <si>
    <t>1074476577</t>
  </si>
  <si>
    <t>ecosta1657014</t>
  </si>
  <si>
    <t>2019年製GT-Eco stage 165/70R14 81S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</si>
  <si>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Stage&lt;/span&gt;&lt;br&gt;サイズ：&lt;strong&gt;165/70R14 81S&lt;/strong&gt;&lt;br&gt;&lt;br&gt;※商品画像内のホイールは付属しておりません。&lt;/td&gt;&lt;/tr&gt;&lt;/tbody&gt;&lt;/table&gt;</t>
  </si>
  <si>
    <t>165$$2019$$70$$81$$ECO$$GT$$R1$$STAGE$$サマー$$タイヤ</t>
  </si>
  <si>
    <t>5500645</t>
  </si>
  <si>
    <t>4992496095416</t>
  </si>
  <si>
    <t>1074476576</t>
  </si>
  <si>
    <t>ecosta1655514</t>
  </si>
  <si>
    <t>2019年製以降GT-Eco stage 165/55R14 72V サマータイヤ当店在庫 最短当日発送</t>
  </si>
  <si>
    <t>&lt;br id="tinymce"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
&lt;td&gt;ジーティー エコステージ&lt;br&gt;&lt;span style="font-size: 14pt;"&gt;GT-Eco Stage&lt;/span&gt;&lt;br&gt;サイズ：&lt;strong&gt;165/55R14 72V&lt;/strong&gt;&lt;br&gt;&lt;br&gt;※商品画像内のホイールは付属しておりません。&lt;/td&gt;
&lt;/tr&gt;
&lt;/tbody&gt;
&lt;/table&gt;</t>
  </si>
  <si>
    <t>165$$2019$$55$$72$$ECO$$GT$$R1$$STAGE$$サマー$$以降</t>
  </si>
  <si>
    <t>5602660</t>
  </si>
  <si>
    <t>4992496095645</t>
  </si>
  <si>
    <t>1074476575</t>
  </si>
  <si>
    <t>ecosta1856015</t>
  </si>
  <si>
    <t>2019年製GT-Eco stage 185/60R15 84H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</si>
  <si>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Stage&lt;/span&gt;&lt;br&gt;サイズ：&lt;strong&gt;185/60R15 84H&lt;/strong&gt;&lt;br&gt;&lt;br&gt;※商品画像内のホイールは付属しておりません。&lt;/td&gt;&lt;/tr&gt;&lt;/tbody&gt;&lt;/table&gt;</t>
  </si>
  <si>
    <t>185$$2019$$60$$84$$ECO$$GT$$R1$$STAGE$$サマー$$タイヤ</t>
  </si>
  <si>
    <t>5602625</t>
  </si>
  <si>
    <t>4992496095577</t>
  </si>
  <si>
    <t>1074476574</t>
  </si>
  <si>
    <t>1074476573</t>
  </si>
  <si>
    <t>1074476572</t>
  </si>
  <si>
    <t>1074476571</t>
  </si>
  <si>
    <t>1074476570</t>
  </si>
  <si>
    <t>1074476569</t>
  </si>
  <si>
    <t>1074476568</t>
  </si>
  <si>
    <t>1074476567</t>
  </si>
  <si>
    <t>ps31855515</t>
  </si>
  <si>
    <t>2022年製 Pilot Sport 3 185/55R15 82V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</si>
  <si>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14pt;"&gt;&lt;strong&gt;ウェットでもドライでも&lt;br&gt;車との一体感を引き出す、&lt;br&gt;プレジャーグリップタイヤ&lt;/strong&gt;&lt;/span&gt;&lt;/td&gt;
&lt;td style="text-align: center;"&gt;パイロット スポーツ スリー&lt;br&gt;&lt;span style="font-size: 14pt;"&gt;PILOT SPORT 3&lt;/span&gt;&lt;br&gt;サイズ：185/55R15 82V&lt;br&gt;&lt;br&gt;※商品画像内のホイールは付属しておりません。&lt;/td&gt;
&lt;/tr&gt;
&lt;/tbody&gt;
&lt;/table&gt;
&lt;div&gt;&lt;img src="https://gdetail.image-qoo10.jp/344/613881147/2019/9/25e14050-efec-4d4d-b1bb-625736995254.jpg" width="940" height="426" style="display: block; margin-left: auto; margin-right: auto;"&gt;&lt;/div&gt;</t>
  </si>
  <si>
    <t>185/55R15$$サマー$$価格$$安い$$寿命$$通販</t>
  </si>
  <si>
    <t>1074476566</t>
  </si>
  <si>
    <t>ecosta1655515</t>
  </si>
  <si>
    <t>2019年製GT-Eco stage 165/55R15 75V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</si>
  <si>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Stage&lt;/span&gt;&lt;br&gt;サイズ：&lt;strong&gt;165/55R15 75V&lt;/strong&gt;&lt;br&gt;&lt;br&gt;※商品画像内のホイールは付属しておりません。&lt;/td&gt;&lt;/tr&gt;&lt;/tbody&gt;&lt;/table&gt;</t>
  </si>
  <si>
    <t>165$$2019$$55$$75$$ECO$$GT$$R1$$STAGE$$サマー$$タイヤ</t>
  </si>
  <si>
    <t>5602665</t>
  </si>
  <si>
    <t>4992496095652</t>
  </si>
  <si>
    <t>1074476565</t>
  </si>
  <si>
    <t>rvf2255018</t>
  </si>
  <si>
    <t>2021年製 EAGLE RV-F 225/50R18 99V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</si>
  <si>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RV-F&lt;/span&gt;&lt;br&gt;サイズ：&lt;strong&gt;225/50R18 99V XL&lt;/strong&gt;&lt;br&gt;&lt;br&gt;※商品画像内のホイールは付属しておりません。&lt;/td&gt;&lt;/tr&gt;&lt;/tbody&gt;&lt;/table&gt;&lt;div style="text-align: center;"&gt;&lt;img src="https://gdetail.image-qoo10.jp/344/613881147/2019/5/58cbff50-52e7-47d6-b574-5842a58eea75.jpg"&gt;&lt;/div&gt;</t>
  </si>
  <si>
    <t>2019$$225$$50$$EAGLE$$R1$$XL$$サマー$$タイヤ$$在庫$$翌日</t>
  </si>
  <si>
    <t>5605050</t>
  </si>
  <si>
    <t>4992496099735</t>
  </si>
  <si>
    <t>1074476563</t>
  </si>
  <si>
    <t>rvf2156017</t>
  </si>
  <si>
    <t>2021年製 EAGLE RV-F 215/60R17 100H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</si>
  <si>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RV-F&lt;/span&gt;&lt;br&gt;サイズ：&lt;strong&gt;215/60R17 100H XL&lt;/strong&gt;&lt;br&gt;&lt;br&gt;※商品画像内のホイールは付属しておりません。&lt;/td&gt;&lt;/tr&gt;&lt;/tbody&gt;&lt;/table&gt;&lt;div style="text-align: center;"&gt;&lt;img src="https://gdetail.image-qoo10.jp/344/613881147/2019/5/58cbff50-52e7-47d6-b574-5842a58eea75.jpg"&gt;&lt;/div&gt;</t>
  </si>
  <si>
    <t>100$$2019$$215$$60$$EAGLE$$R1$$XL$$サマー$$タイヤ$$以降</t>
  </si>
  <si>
    <t>5605032</t>
  </si>
  <si>
    <t>4992496099643</t>
  </si>
  <si>
    <t>1074476562</t>
  </si>
  <si>
    <t>saver1856014</t>
  </si>
  <si>
    <t>2019年製以降ENERGY SAVER+ 185/60R14 82H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</si>
  <si>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+&lt;/span&gt;&lt;br&gt;サイズ：&lt;strong&gt;185/60R14 82H&lt;/strong&gt;&lt;br&gt;&lt;br&gt;※商品画像内のホイールは付属しておりません。&lt;/td&gt;&lt;/tr&gt;&lt;/tbody&gt;&lt;/table&gt;&lt;br&gt;&lt;img src="https://gdetail.image-qoo10.jp/344/613881147/2019/2/c26b6e7a-9fb0-41df-a5d9-dd1aa07c34c3.jpg" width="940" height="790"&gt;</t>
  </si>
  <si>
    <t>185$$2019$$60$$82$$ENERGY$$R1$$SAVER$$サマー$$タイヤ$$在庫</t>
  </si>
  <si>
    <t>36130</t>
  </si>
  <si>
    <t>4985009645055</t>
  </si>
  <si>
    <t>1074476561</t>
  </si>
  <si>
    <t>saver1757014</t>
  </si>
  <si>
    <t>2019年製ENERGY SAVER+ 175/70R14 84T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</si>
  <si>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+&lt;/span&gt;&lt;br&gt;サイズ：&lt;strong&gt;175/70R14 84T&lt;/strong&gt;&lt;br&gt;&lt;br&gt;※商品画像内のホイールは付属しておりません。&lt;/td&gt;&lt;/tr&gt;&lt;/tbody&gt;&lt;/table&gt;&lt;br&gt;&lt;img src="https://gdetail.image-qoo10.jp/344/613881147/2019/2/c26b6e7a-9fb0-41df-a5d9-dd1aa07c34c3.jpg" width="940" height="790"&gt;</t>
  </si>
  <si>
    <t>175$$2019$$70$$84$$ENERGY$$R1$$SAVER$$サマー$$タイヤ$$在庫</t>
  </si>
  <si>
    <t>36390</t>
  </si>
  <si>
    <t>4985009645314</t>
  </si>
  <si>
    <t>1074476560</t>
  </si>
  <si>
    <t>2023年製 AGILIS X-ICE 195/80R15 107/105R スタッドレスタイヤ 最短当日発送</t>
  </si>
  <si>
    <t>195/80R15$$195/80R15LT 107/105R$$AGILIS X-ICE$$スタッドレス$$価格$$安い$$寿命$$通販</t>
  </si>
  <si>
    <t>1074476559</t>
  </si>
  <si>
    <t>2023年製 Primacy 4 195/65R15 91V サマータイヤ 最短当日発送</t>
  </si>
  <si>
    <t>195/65R15$$195/65R15 91V$$サマー$$価格$$安い$$寿命$$通販</t>
  </si>
  <si>
    <t>1074476558</t>
  </si>
  <si>
    <t>primacy4205551691w</t>
  </si>
  <si>
    <t>2023年製 Primacy 4 205/55R16 91W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</si>
  <si>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4&lt;/span&gt;&lt;br&gt;サイズ：&lt;strong&gt;205/55R16 91W&lt;/strong&gt;&lt;br&gt;&lt;br&gt;※商品画像内のホイールは付属しておりません。&lt;/td&gt;
&lt;/tr&gt;
&lt;/tbody&gt;
&lt;/table&gt;
&lt;br&gt; &lt;img src="https://gdetail.image-qoo10.jp/344/613881147/2018/10/eb5d4274-17b6-417a-986f-5b779f4451cf.jpg" width="940" height="1774"&gt;</t>
  </si>
  <si>
    <t>205/55R16$$サマータイヤ$$タイヤ</t>
  </si>
  <si>
    <t>4985009700242</t>
  </si>
  <si>
    <t>1074476557</t>
  </si>
  <si>
    <t>primacy4225501798y</t>
  </si>
  <si>
    <t>2021年製 Primacy 4 225/50R17 98Y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</si>
  <si>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4&lt;/span&gt;&lt;br&gt;サイズ：&lt;strong&gt;225/50R17 98Y XL&lt;/strong&gt;&lt;br&gt;&lt;br&gt;※商品画像内のホイールは付属しておりません。&lt;/td&gt;
&lt;/tr&gt;
&lt;/tbody&gt;
&lt;/table&gt;
&lt;br&gt; &lt;img src="https://gdetail.image-qoo10.jp/344/613881147/2018/10/eb5d4274-17b6-417a-986f-5b779f4451cf.jpg" width="940" height="1774"&gt;</t>
  </si>
  <si>
    <t>2019$$225$$R1$$サマー$$タイヤ$$在庫$$翌日</t>
  </si>
  <si>
    <t>711670</t>
  </si>
  <si>
    <t>1074476556</t>
  </si>
  <si>
    <t>esaver1556514</t>
  </si>
  <si>
    <t>2019年製ENERGY SAVER 155/65R14 75S サマータイヤ当店在庫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</si>
  <si>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14pt;"&gt;&lt;strong&gt;高い安全性と耐久性を兼ね備えた&lt;br&gt;低燃費タイヤ&lt;/strong&gt;&lt;/span&gt;&lt;/td&gt;&lt;td style="text-align: center;"&gt;エナジーセイバー&lt;br&gt;&lt;span style="font-size: 14pt;"&gt;ENERGY SAVER&lt;/span&gt;&lt;br&gt;サイズ：&lt;strong&gt;155/65R14 75S&lt;/strong&gt;&lt;br&gt;&lt;br&gt;※商品画像内のホイールは付属しておりません。&lt;/td&gt;&lt;/tr&gt;&lt;/tbody&gt;&lt;/table&gt;&lt;br&gt;&lt;div&gt;&lt;img src="https://gdetail.image-qoo10.jp/344/613881147/2019/7/7771a7b7-5bc4-4e49-bc74-bdd4baee263d.jpg" style="display: block; margin-left: auto; margin-right: auto;"&gt;&lt;/div&gt;</t>
  </si>
  <si>
    <t>155$$2019$$5S$$65$$ENERGY$$R1$$SAVER$$サマー$$タイヤ$$在庫</t>
  </si>
  <si>
    <t>701720</t>
  </si>
  <si>
    <t>4985009635056</t>
  </si>
  <si>
    <t>1074476555</t>
  </si>
  <si>
    <t>hl332355518imp</t>
  </si>
  <si>
    <t>2018年製以降 DUELER H/L 33 235/55R18 100V サマータイヤ 最短当日発送</t>
  </si>
  <si>
    <t>&lt;br id="tinymce" class="mce-content-body " contenteditable="true" spellcheck="false" data-id="gd_det_exp_new"&gt;&lt;table align="center"&gt;&lt;tbody&gt;&lt;tr&gt;&lt;td style="text-align: left;" width="350px"&gt;&lt;br&gt;&lt;span style="font-size: 14pt;"&gt;&lt;strong&gt;操縦安定性能と低燃費性能を&lt;br&gt;高度に追求した&lt;br&gt;コンフォートSUVタイヤ&lt;/strong&gt;&lt;/span&gt;&lt;/td&gt;&lt;td style="text-align: center;"&gt;デューラー・エイチエル・サンサン&lt;br&gt;&lt;span style="font-size: 14pt;"&gt;DUELER H/L 33&lt;/span&gt;&lt;br&gt;サイズ：&lt;strong&gt;235/55R18 100V&lt;/strong&gt;&lt;br&gt;&lt;br&gt;※商品画像内のホイールは付属しておりません。&lt;br&gt;※海外産&lt;/td&gt;&lt;/tr&gt;&lt;/tbody&gt;&lt;/table&gt;</t>
  </si>
  <si>
    <t>100$$2018$$235$$33$$55$$R1$$サマー$$タイヤ$$以降</t>
  </si>
  <si>
    <t>1074476554</t>
  </si>
  <si>
    <t>rvf1956016</t>
  </si>
  <si>
    <t>2021年製 EAGLE RV-F 195/60R16 89H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</si>
  <si>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RV-F&lt;/span&gt;&lt;br&gt;サイズ：&lt;strong&gt;195/60R16 89H&lt;/strong&gt;&lt;br&gt;&lt;br&gt;※商品画像内のホイールは付属しておりません。&lt;/td&gt;&lt;/tr&gt;&lt;/tbody&gt;&lt;/table&gt;&lt;div style="text-align: center;"&gt;&lt;img src="https://gdetail.image-qoo10.jp/344/613881147/2019/5/74d3afc2-0109-4887-a3a2-9e8152fbec82.jpg"&gt;&lt;/div&gt;</t>
  </si>
  <si>
    <t>5605024</t>
  </si>
  <si>
    <t>4992496099605</t>
  </si>
  <si>
    <t>1074476553</t>
  </si>
  <si>
    <t>2023年製 GRVII 215/55R17 94V サマータイヤ 最短当日発送</t>
  </si>
  <si>
    <t>215/55R17$$215/55R17 94V$$サマー$$価格$$安い$$寿命$$通販</t>
  </si>
  <si>
    <t>1074476552</t>
  </si>
  <si>
    <t>rvf2055517</t>
  </si>
  <si>
    <t>2020年製以降 EAGLE RV-F 205/55R17 95V XL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</si>
  <si>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RV-F&lt;/span&gt;&lt;br&gt;サイズ：&lt;strong&gt;205/55R17 95V XL&lt;/strong&gt;&lt;br&gt;&lt;br&gt;※商品画像内のホイールは付属しておりません。&lt;/td&gt;
&lt;/tr&gt;
&lt;/tbody&gt;
&lt;/table&gt;
&lt;div style="text-align: center;"&gt;&lt;img src="https://gdetail.image-qoo10.jp/344/613881147/2019/5/74d3afc2-0109-4887-a3a2-9e8152fbec82.jpg"&gt;&lt;/div&gt;</t>
  </si>
  <si>
    <t>5605034</t>
  </si>
  <si>
    <t>4992496099650</t>
  </si>
  <si>
    <t>1074476551</t>
  </si>
  <si>
    <t>rvf1656015</t>
  </si>
  <si>
    <t>2020年製以降 EAGLE RV-F 165/60R15 77H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</si>
  <si>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RV-F&lt;/span&gt;&lt;br&gt;サイズ：&lt;strong&gt;165/60R15 77H&lt;/strong&gt;&lt;br&gt;&lt;br&gt;※商品画像内のホイールは付属しておりません。&lt;/td&gt;
&lt;/tr&gt;
&lt;/tbody&gt;
&lt;/table&gt;
&lt;div style="text-align: center;"&gt;&lt;img src="https://gdetail.image-qoo10.jp/344/613881147/2019/5/74d3afc2-0109-4887-a3a2-9e8152fbec82.jpg"&gt;&lt;/div&gt;</t>
  </si>
  <si>
    <t>5608015</t>
  </si>
  <si>
    <t>4992496141564</t>
  </si>
  <si>
    <t>1074476550</t>
  </si>
  <si>
    <t>2021年製 Primacy 4 195/65R15 91V サマータイヤ 最短当日発送</t>
  </si>
  <si>
    <t>1074476549</t>
  </si>
  <si>
    <t>primacy42155017imp</t>
  </si>
  <si>
    <t>2021年製 Primacy 4 215/50R17 95W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</si>
  <si>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4&lt;/span&gt;&lt;br&gt;サイズ：&lt;strong&gt;215/50R17 95W XL&lt;/strong&gt;&lt;br&gt;&lt;br&gt;※商品画像内のホイールは付属しておりません。&lt;br&gt;※海外産&lt;/td&gt;
&lt;/tr&gt;
&lt;/tbody&gt;
&lt;/table&gt;
&lt;br&gt; &lt;img src="https://gdetail.image-qoo10.jp/344/613881147/2018/10/eb5d4274-17b6-417a-986f-5b779f4451cf.jpg" width="940" height="1774"&gt;</t>
  </si>
  <si>
    <t>215/50R17$$サマータイヤ$$タイヤ</t>
  </si>
  <si>
    <t>711660</t>
  </si>
  <si>
    <t>4985009700136</t>
  </si>
  <si>
    <t>1074476548</t>
  </si>
  <si>
    <t>rvf2055017</t>
  </si>
  <si>
    <t>2020年製以降 EAGLE RV-F 205/50R17 93V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</si>
  <si>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RV-F&lt;/span&gt;&lt;br&gt;サイズ：&lt;strong&gt;205/50R17 93V XL&lt;/strong&gt;&lt;br&gt;&lt;br&gt;※商品画像内のホイールは付属しておりません。&lt;/td&gt;&lt;/tr&gt;&lt;/tbody&gt;&lt;/table&gt;&lt;div style="text-align: center;"&gt;&lt;img src="https://gdetail.image-qoo10.jp/344/613881147/2019/5/74d3afc2-0109-4887-a3a2-9e8152fbec82.jpg"&gt;&lt;/div&gt;</t>
  </si>
  <si>
    <t>5605044</t>
  </si>
  <si>
    <t>4992496099704</t>
  </si>
  <si>
    <t>1074476547</t>
  </si>
  <si>
    <t>2023年製 Pilot Sport 3 195/50R15 86V XL サマータイヤ 最短当日発送</t>
  </si>
  <si>
    <t>195/50R15$$195/50R15 86V XL$$サマー$$価格$$安い$$寿命$$通販</t>
  </si>
  <si>
    <t>1074476546</t>
  </si>
  <si>
    <t>2023年製 Pilot Sport 3 195/45R16 84V XL サマータイヤ 最短当日発送</t>
  </si>
  <si>
    <t>195/45R16$$195/45R16 84V XL$$サマー$$価格$$安い$$寿命$$通販</t>
  </si>
  <si>
    <t>1074476545</t>
  </si>
  <si>
    <t>2023年製 Pilot Sport 3 205/45ZR16 87W XL サマータイヤ 最短当日発送</t>
  </si>
  <si>
    <t>205/45R16$$205/45R16 87W XL$$サマー$$価格$$安い$$寿命$$通販</t>
  </si>
  <si>
    <t>1074476544</t>
  </si>
  <si>
    <t>ps42254517</t>
  </si>
  <si>
    <t>2020年製以降 Pilot Sport 4 225/45ZR17 94Y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</si>
  <si>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4&lt;/span&gt;&lt;br&gt;サイズ：&lt;strong&gt;225/45R17 94Y XL&lt;/strong&gt;&lt;br&gt;&lt;br&gt;※商品画像内のホイールは付属しておりません。&lt;/td&gt;
&lt;/tr&gt;
&lt;/tbody&gt;
&lt;/table&gt;
&lt;br&gt; &lt;img src="https://gdetail.image-qoo10.jp/344/613881147/2018/9/9fa5897f-f9fc-4bc0-9972-5cbbe83a3933.jpg" width="940" height="1578"&gt;</t>
  </si>
  <si>
    <t>1074476543</t>
  </si>
  <si>
    <t>ps42054017</t>
  </si>
  <si>
    <t>2021年製 Pilot Sport 4 205/40ZR17 84Y XL サマータイヤ 最短当日発送</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</si>
  <si>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14pt;"&gt;&lt;strong&gt;直感的な走りを愉しむ&lt;br&gt;ダイナミックグリップスポーツタイヤ&lt;/strong&gt;&lt;/span&gt;&lt;/td&gt;&lt;td&gt;パイロット スポーツ フォー&lt;br&gt;&lt;span style="font-size: 14pt;"&gt;PILOT SPORT 4&lt;/span&gt;&lt;br&gt;サイズ：&lt;strong&gt;205/40R17 84Y XL&lt;/strong&gt;&lt;br&gt;&lt;br&gt;※商品画像内のホイールは付属しておりません。&lt;/td&gt;&lt;/tr&gt;&lt;/tbody&gt;&lt;/table&gt;&lt;br&gt; &lt;img src="https://gdetail.image-qoo10.jp/344/613881147/2018/9/9fa5897f-f9fc-4bc0-9972-5cbbe83a3933.jpg" width="940" height="1578"&gt;</t>
  </si>
  <si>
    <t>711000</t>
  </si>
  <si>
    <t>4985009687598</t>
  </si>
  <si>
    <t>1074476542</t>
  </si>
  <si>
    <t>ps42454018</t>
  </si>
  <si>
    <t>2021年製 Pilot Sport 4 245/40ZR18 97Y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</si>
  <si>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4&lt;/span&gt;&lt;br&gt;サイズ：&lt;strong&gt;245/40R18 97Y XL&lt;/strong&gt;&lt;br&gt;&lt;br&gt;※商品画像内のホイールは付属しておりません。&lt;/td&gt;
&lt;/tr&gt;
&lt;/tbody&gt;
&lt;/table&gt;
&lt;br&gt; &lt;img src="https://gdetail.image-qoo10.jp/344/613881147/2018/9/9fa5897f-f9fc-4bc0-9972-5cbbe83a3933.jpg" width="940" height="1578"&gt;</t>
  </si>
  <si>
    <t>702820</t>
  </si>
  <si>
    <t>4985009687109</t>
  </si>
  <si>
    <t>1074476541</t>
  </si>
  <si>
    <t>ps42255517</t>
  </si>
  <si>
    <t>2021年製 Pilot Sport 4 225/55ZR17 101Y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</si>
  <si>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4&lt;/span&gt;&lt;br&gt;サイズ：&lt;strong&gt;225/55R17 101Y XL&lt;/strong&gt;&lt;br&gt;&lt;br&gt;※商品画像内のホイールは付属しておりません。&lt;/td&gt;
&lt;/tr&gt;
&lt;/tbody&gt;
&lt;/table&gt;
&lt;br&gt; &lt;img src="https://gdetail.image-qoo10.jp/344/613881147/2018/9/9fa5897f-f9fc-4bc0-9972-5cbbe83a3933.jpg" width="940" height="1578"&gt;</t>
  </si>
  <si>
    <t>4985009687628</t>
  </si>
  <si>
    <t>1074476540</t>
  </si>
  <si>
    <t>ps42154518</t>
  </si>
  <si>
    <t>2021年製 Pilot Sport 4 215/45ZR18 93Y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</si>
  <si>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4&lt;/span&gt;&lt;br&gt;サイズ：&lt;strong&gt;215/45R18 93Y XL&lt;/strong&gt;&lt;br&gt;&lt;br&gt;※商品画像内のホイールは付属しておりません。&lt;/td&gt;
&lt;/tr&gt;
&lt;/tbody&gt;
&lt;/table&gt;
&lt;br&gt; &lt;img src="https://gdetail.image-qoo10.jp/344/613881147/2018/9/9fa5897f-f9fc-4bc0-9972-5cbbe83a3933.jpg" width="940" height="1578"&gt;</t>
  </si>
  <si>
    <t>215/45R18$$サマータイヤ</t>
  </si>
  <si>
    <t>713720</t>
  </si>
  <si>
    <t>4985009687680</t>
  </si>
  <si>
    <t>1074476539</t>
  </si>
  <si>
    <t>geos2355518imp</t>
  </si>
  <si>
    <t>&lt;br id="tinymce" class="mce-content-body " contenteditable="true" spellcheck="false" data-id="gd_det_exp_new"&gt;&lt;table align="center"&gt;&lt;tbody&gt;&lt;tr&gt;&lt;td style="text-align: left;" width="350px"&gt;&lt;span style="font-size: 14pt;"&gt;低燃費性能と静粛性を備えた&lt;/span&gt;&lt;br&gt;&lt;br&gt;&lt;span style="font-size: 14pt;"&gt;&lt;strong&gt;都市型SUVタイヤ&lt;/strong&gt;&lt;/span&gt;&lt;/td&gt;&lt;td style="text-align: center;"&gt;ジオランダー エスユーブイ&lt;br&gt;&lt;span style="font-size: 14pt;"&gt;GEOLANDAR SUV&lt;/span&gt;&lt;br&gt;サイズ：&lt;strong&gt;235/55R18 100V&lt;/strong&gt;&lt;br&gt;※海外産&lt;br&gt;&lt;br&gt;※商品画像内のホイールは付属しておりません。&lt;/td&gt;&lt;/tr&gt;&lt;/tbody&gt;&lt;/table&gt;&lt;div&gt;&lt;img src="https://gdetail.image-qoo10.jp/344/613881147/2020/6/9273a1c5-4f02-4acf-a3f2-7cc767d4013f.jpg" style="display: block; margin-left: auto; margin-right: auto;"&gt;&lt;/div&gt;</t>
  </si>
  <si>
    <t>F5723</t>
  </si>
  <si>
    <t>4968814816827</t>
  </si>
  <si>
    <t>1074476538</t>
  </si>
  <si>
    <t>geos2255518imp</t>
  </si>
  <si>
    <t>&lt;br id="tinymce" class="mce-content-body " contenteditable="true" spellcheck="false" data-id="gd_det_exp_new"&gt;&lt;table align="center"&gt;&lt;tbody&gt;&lt;tr&gt;&lt;td style="text-align: left;" width="350px"&gt;&lt;span style="font-size: 14pt;"&gt;低燃費性能と静粛性を備えた&lt;/span&gt;&lt;br&gt;&lt;br&gt;&lt;span style="font-size: 14pt;"&gt;&lt;strong&gt;都市型SUVタイヤ&lt;/strong&gt;&lt;/span&gt;&lt;/td&gt;&lt;td style="text-align: center;"&gt;ジオランダー エスユーブイ&lt;br&gt;&lt;span style="font-size: 14pt;"&gt;GEOLANDAR SUV&lt;/span&gt;&lt;br&gt;サイズ：&lt;strong&gt;225/55R18 98V&lt;/strong&gt;&lt;br&gt;※海外産&lt;br&gt;&lt;br&gt;※商品画像内のホイールは付属しておりません。&lt;/td&gt;&lt;/tr&gt;&lt;/tbody&gt;&lt;/table&gt;&lt;div&gt;&lt;img src="https://gdetail.image-qoo10.jp/344/613881147/2020/6/2e17a996-677f-4202-9706-6a53bbdd5601.jpg" style="display: block; margin-left: auto; margin-right: auto;"&gt;&lt;/div&gt;</t>
  </si>
  <si>
    <t>F7217</t>
  </si>
  <si>
    <t>4968814840907</t>
  </si>
  <si>
    <t>1074476537</t>
  </si>
  <si>
    <t>vrx21756016</t>
  </si>
  <si>
    <t>2020年製 BLIZZAK VRX2 175/60R16 82Q 冬タイヤ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</si>
  <si>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VRX2&lt;/span&gt;&lt;br&gt;サイズ：&lt;strong&gt;175/60R16 82Q&lt;/strong&gt;&lt;br&gt;&lt;br&gt;※商品画像内のホイールは付属しておりません。&lt;/td&gt;&lt;/tr&gt;&lt;/tbody&gt;&lt;/table&gt;&lt;br&gt;&lt;img src="https://gdetail.image-qoo10.jp/344/613881147/2018/11/dc15ac23-e43c-4dfe-a238-037e55b93cdd.jpg" width="940" height="964"&gt;</t>
  </si>
  <si>
    <t>PXR01230</t>
  </si>
  <si>
    <t>4961914458980</t>
  </si>
  <si>
    <t>1074476536</t>
  </si>
  <si>
    <t>geos2256017imp</t>
  </si>
  <si>
    <t>2021年製 GEOLANDAR SUV 225/60R17 99H サマータイヤ 最短当日発送</t>
  </si>
  <si>
    <t>&lt;br id="tinymce" class="mce-content-body " contenteditable="true" spellcheck="false" data-id="gd_det_exp_new"&gt;&lt;table align="center"&gt;&lt;tbody&gt;&lt;tr&gt;&lt;td style="text-align: left;" width="350px"&gt;&lt;span style="font-size: 14pt;"&gt;低燃費性能と静粛性を備えた&lt;/span&gt;&lt;br&gt;&lt;br&gt;&lt;span style="font-size: 14pt;"&gt;&lt;strong&gt;都市型SUVタイヤ&lt;/strong&gt;&lt;/span&gt;&lt;/td&gt;&lt;td style="text-align: center;"&gt;ジオランダー エスユーブイ&lt;br&gt;&lt;span style="font-size: 14pt;"&gt;GEOLANDAR SUV&lt;/span&gt;&lt;br&gt;サイズ：&lt;strong&gt;225/60R17 99H&lt;br&gt;&lt;/strong&gt;※海外産&lt;br&gt;&lt;br&gt;※商品画像内のホイールは付属しておりません。&lt;/td&gt;&lt;/tr&gt;&lt;/tbody&gt;&lt;/table&gt;&lt;div&gt;&lt;img src="https://gdetail.image-qoo10.jp/344/613881147/2020/6/a258d8f7-9af2-4416-990d-69595ca09d73.jpg" style="display: block; margin-left: auto; margin-right: auto;"&gt;&lt;/div&gt;</t>
  </si>
  <si>
    <t>F5729</t>
  </si>
  <si>
    <t>4968814816889</t>
  </si>
  <si>
    <t>1074476535</t>
  </si>
  <si>
    <t>vrx21656515</t>
  </si>
  <si>
    <t>2021年製 VRX 165/65R15 81Q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</si>
  <si>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VRX2&lt;/span&gt;&lt;br&gt;サイズ：&lt;strong&gt;165/65R15 81Q&lt;/strong&gt;&lt;br&gt;&lt;br&gt;※商品画像内のホイールは付属しておりません。&lt;/td&gt;
&lt;/tr&gt;
&lt;/tbody&gt;
&lt;/table&gt;
&lt;br&gt;&lt;img src="https://gdetail.image-qoo10.jp/344/613881147/2018/11/dc15ac23-e43c-4dfe-a238-037e55b93cdd.jpg" width="940" height="964"&gt;</t>
  </si>
  <si>
    <t>165/65R15$$VRX2$$スタッドレスタイヤ$$タイヤ</t>
  </si>
  <si>
    <t>PXR01204</t>
  </si>
  <si>
    <t>4961914458829</t>
  </si>
  <si>
    <t>1074476534</t>
  </si>
  <si>
    <t>vrx22156016</t>
  </si>
  <si>
    <t>2020年製 BLIZZAK VRX2 215/60R16 95Q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</si>
  <si>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VRX2&lt;/span&gt;&lt;br&gt;サイズ：&lt;strong&gt;215/60R16 95Q&lt;/strong&gt;&lt;br&gt;&lt;br&gt;※商品画像内のホイールは付属しておりません。&lt;/td&gt;&lt;/tr&gt;&lt;/tbody&gt;&lt;/table&gt;&lt;br&gt;&lt;img src="https://gdetail.image-qoo10.jp/344/613881147/2018/11/dc15ac23-e43c-4dfe-a238-037e55b93cdd.jpg" width="940" height="964"&gt;</t>
  </si>
  <si>
    <t>PXR01250</t>
  </si>
  <si>
    <t>4961914459116</t>
  </si>
  <si>
    <t>1074476533</t>
  </si>
  <si>
    <t>vrx21656015</t>
  </si>
  <si>
    <t>2020年製 BLIZZAK VRX2 165/60R15 77Q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</si>
  <si>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VRX2&lt;/span&gt;&lt;br&gt;サイズ：&lt;strong&gt;165/60R15 77Q&lt;/strong&gt;&lt;br&gt;&lt;br&gt;※商品画像内のホイールは付属しておりません。&lt;/td&gt;&lt;/tr&gt;&lt;/tbody&gt;&lt;/table&gt;&lt;br&gt;&lt;img src="https://gdetail.image-qoo10.jp/344/613881147/2018/11/dc15ac23-e43c-4dfe-a238-037e55b93cdd.jpg" width="940" height="964"&gt;</t>
  </si>
  <si>
    <t>4961914458812</t>
  </si>
  <si>
    <t>1074476532</t>
  </si>
  <si>
    <t>2023年製 AZENIS FK510 SUV 225/55R18 102W XL サマータイヤ ラベルなし 最短当日発送</t>
  </si>
  <si>
    <t>225/55R18$$225/55R18 102W XL$$AZENIS FK510 SUV$$サマー$$価格$$安い$$寿命$$通販</t>
  </si>
  <si>
    <t>1074476531</t>
  </si>
  <si>
    <t>2022年製 AZENIS FK510 235/45R18 98Y XL サマータイヤ ラベルなし 最短当日発送</t>
  </si>
  <si>
    <t>235/45R18$$235/45R18 98Y XL$$AZENIS FK510$$サマー$$価格$$安い$$寿命$$通販</t>
  </si>
  <si>
    <t>1074476530</t>
  </si>
  <si>
    <t>2022年製 AZENIS FK510 SUV 225/50R18 99W XL サマータイヤ ラベルなし 最短当日発送</t>
  </si>
  <si>
    <t>225/50R18$$225/50R18 99W XL$$AZENIS FK510 SUV$$サマー$$価格$$安い$$寿命$$通販</t>
  </si>
  <si>
    <t>1074476529</t>
  </si>
  <si>
    <t>2022年製 AZENIS FK510 225/45R19 96Y XL サマータイヤ ラベルなし 最短当日発送</t>
  </si>
  <si>
    <t>225/45R19$$225/45R19 96Y XL$$AZENIS FK510$$サマー$$価格$$安い$$寿命$$通販</t>
  </si>
  <si>
    <t>1074476528</t>
  </si>
  <si>
    <t>2022年製 AZENIS FK510 245/40R19 98Y XL サマータイヤ ラベルなし 最短当日発送</t>
  </si>
  <si>
    <t>245/40R19$$245/40R19 98Y XL$$AZENIS FK510$$サマー$$価格$$安い$$寿命$$通販</t>
  </si>
  <si>
    <t>1074476527</t>
  </si>
  <si>
    <t>2022年製 AZENIS FK510 235/35ZR19 91Y XL サマータイヤ ラベルなし 最短当日発送</t>
  </si>
  <si>
    <t>235/35R19$$235/35R19 91Y XL$$AZENIS FK510$$サマー$$価格$$安い$$寿命$$通販</t>
  </si>
  <si>
    <t>1074476526</t>
  </si>
  <si>
    <t>2022年製 AZENIS FK510 245/40ZR20 99Y XL サマータイヤ ラベルなし 最短当日発送</t>
  </si>
  <si>
    <t>245/40R20$$245/40R20 99Y XL$$AZENIS FK510$$サマー$$価格$$安い$$寿命$$通販</t>
  </si>
  <si>
    <t>1074476525</t>
  </si>
  <si>
    <t>2021年製 AZENIS FK510 245/35R20 95Y XL サマータイヤ ラベルなし 最短当日発送</t>
  </si>
  <si>
    <t>245/35R20$$245/35R20 95Y XL$$AZENIS FK510$$サマー$$価格$$安い$$寿命$$通販</t>
  </si>
  <si>
    <t>1074476524</t>
  </si>
  <si>
    <t>2022年製 AZENIS FK510 245/35R19 93Y XL サマータイヤ ラベルなし 最短当日発送</t>
  </si>
  <si>
    <t>245/35R19$$245/35R19 93Y XL$$AZENIS FK510$$サマー$$価格$$安い$$寿命$$通販</t>
  </si>
  <si>
    <t>1074476523</t>
  </si>
  <si>
    <t>2022年製 AZENIS FK510 245/35R21 96Y XL サマータイヤ ラベルなし 最短当日発送</t>
  </si>
  <si>
    <t>245/35R21$$245/35R21 96Y XL$$AZENIS FK510$$サマー$$価格$$安い$$寿命$$通販</t>
  </si>
  <si>
    <t>1074476522</t>
  </si>
  <si>
    <t>2022年製 AZENIS FK510 245/45R20 103Y XL サマータイヤ ラベルなし 最短当日発送</t>
  </si>
  <si>
    <t>245/45R20$$245/45R20 103Y XL$$AZENIS FK510$$サマー$$価格$$安い$$寿命$$通販</t>
  </si>
  <si>
    <t>1074476521</t>
  </si>
  <si>
    <t>crosscp2254018imp</t>
  </si>
  <si>
    <t>2019年製以降 CROSS CLIMATE+ 225/40R18 92Y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</si>
  <si>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CLIMATE+&lt;/span&gt;&lt;br&gt;サイズ：&lt;strong&gt;225/40R18 92Y XL&lt;/strong&gt;&lt;br&gt;&lt;br&gt;※商品画像内のホイールは付属しておりません。&lt;br&gt;※海外産&lt;/td&gt;
&lt;/tr&gt;
&lt;/tbody&gt;
&lt;/table&gt;
&lt;div&gt;&lt;img src="https://gdetail.image-qoo10.jp/344/613881147/2019/8/e41fe93c-75ab-4ac9-84e0-2916e9d456bd.jpg" width="940" height="380" style="display: block; margin-left: auto; margin-right: auto;"&gt;&lt;/div&gt;</t>
  </si>
  <si>
    <t>4985009755334</t>
  </si>
  <si>
    <t>1074476520</t>
  </si>
  <si>
    <t>crosscp2254517imp</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</si>
  <si>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CLIMATE+&lt;/span&gt;&lt;br&gt;サイズ：&lt;strong&gt;225/45R17 94W XL&lt;/strong&gt;&lt;br&gt;&lt;br&gt;※商品画像内のホイールは付属しておりません。&lt;br&gt;※海外産&lt;/td&gt;
&lt;/tr&gt;
&lt;/tbody&gt;
&lt;/table&gt;
&lt;div&gt;&lt;img src="https://gdetail.image-qoo10.jp/344/613881147/2019/8/e41fe93c-75ab-4ac9-84e0-2916e9d456bd.jpg" width="940" height="380" style="display: block; margin-left: auto; margin-right: auto;"&gt;&lt;/div&gt;</t>
  </si>
  <si>
    <t>4985009755020</t>
  </si>
  <si>
    <t>1074476519</t>
  </si>
  <si>
    <t>primacy4225501798yimp</t>
  </si>
  <si>
    <t>2020年製以降 Primacy 4 225/50R17 98Y XL サマータイヤ 最短当日発送</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</si>
  <si>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4&lt;/span&gt;&lt;br&gt;サイズ：&lt;strong&gt;225/50R17 98Y XL&lt;/strong&gt;&lt;br&gt;&lt;br&gt;※商品画像内のホイールは付属しておりません。&lt;br&gt;※海外産&lt;/td&gt;&lt;/tr&gt;&lt;/tbody&gt;&lt;/table&gt;&lt;br&gt; &lt;img src="https://gdetail.image-qoo10.jp/344/613881147/2018/10/eb5d4274-17b6-417a-986f-5b779f4451cf.jpg" width="940" height="1774"&gt;</t>
  </si>
  <si>
    <t>4985009700143</t>
  </si>
  <si>
    <t>1074476518</t>
  </si>
  <si>
    <t>rvf2155017</t>
  </si>
  <si>
    <t>2020年製以降 EAGLE RV-F 215/50R17 95V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</si>
  <si>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RV-F&lt;/span&gt;&lt;br&gt;サイズ：&lt;strong&gt;215/50R17 95V XL&lt;/strong&gt;&lt;br&gt;&lt;br&gt;※商品画像内のホイールは付属しておりません。&lt;/td&gt;&lt;/tr&gt;&lt;/tbody&gt;&lt;/table&gt;&lt;div style="text-align: center;"&gt;&lt;img src="https://gdetail.image-qoo10.jp/344/613881147/2019/5/74d3afc2-0109-4887-a3a2-9e8152fbec82.jpg"&gt;&lt;/div&gt;</t>
  </si>
  <si>
    <t>5608025</t>
  </si>
  <si>
    <t>4992496099681</t>
  </si>
  <si>
    <t>1074476517</t>
  </si>
  <si>
    <t>rvf2255518</t>
  </si>
  <si>
    <t>2021年製 EAGLE RV-F 225/55R18 102V XL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</si>
  <si>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RV-F&lt;/span&gt;&lt;br&gt;サイズ：&lt;strong&gt;225/55R18 102V XL&lt;/strong&gt;&lt;br&gt;&lt;br&gt;※商品画像内のホイールは付属しておりません。&lt;/td&gt;
&lt;/tr&gt;
&lt;/tbody&gt;
&lt;/table&gt;
&lt;div style="text-align: center;"&gt;&lt;img src="https://gdetail.image-qoo10.jp/344/613881147/2019/5/74d3afc2-0109-4887-a3a2-9e8152fbec82.jpg"&gt;&lt;/div&gt;</t>
  </si>
  <si>
    <t>5605048</t>
  </si>
  <si>
    <t>1074476516</t>
  </si>
  <si>
    <t>rvf2155517</t>
  </si>
  <si>
    <t>2021年製 EAGLE RV-F 215/55R17 98V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</si>
  <si>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RV-F&lt;/span&gt;&lt;br&gt;サイズ：&lt;strong&gt;215/55R17 98V XL&lt;/strong&gt;&lt;br&gt;&lt;br&gt;※商品画像内のホイールは付属しておりません。&lt;/td&gt;&lt;/tr&gt;&lt;/tbody&gt;&lt;/table&gt;&lt;div style="text-align: center;"&gt;&lt;img src="https://gdetail.image-qoo10.jp/344/613881147/2019/5/74d3afc2-0109-4887-a3a2-9e8152fbec82.jpg"&gt;&lt;/div&gt;</t>
  </si>
  <si>
    <t>5605036</t>
  </si>
  <si>
    <t>4992496099667</t>
  </si>
  <si>
    <t>1074476515</t>
  </si>
  <si>
    <t>lathp2256517</t>
  </si>
  <si>
    <t>2021年製 LATITUDE TOUR HP 225/65R17 102H サマータイヤ 最短当日発送</t>
  </si>
  <si>
    <t>&lt;br id="tinymce&amp;quot;" class="mce-content-body " contenteditable="true" spellcheck="false" data-id="gd_det_exp_new"&gt;
&lt;table align="center"&gt;
&lt;tbody&gt;
&lt;tr&gt;
&lt;td style="text-align: left;" width="350px"&gt;&lt;span style="font-size: 14pt;"&gt;偏摩耗を抑制し高い安定感を獲得&lt;/span&gt;&lt;br&gt;&lt;br&gt;&lt;span style="font-size: 14pt;"&gt;&lt;strong&gt;優れた快適性と耐久性をもたらす、&lt;br&gt;オンロードSUVタイヤ。&lt;/strong&gt;&lt;/span&gt;&lt;/td&gt;
&lt;td style="text-align: center;"&gt;ラティチュード ツアー エイチピー&lt;br&gt;&lt;span style="font-size: 14pt;"&gt;LATITUDE TOUR HP&lt;/span&gt;&lt;br&gt;サイズ：&lt;strong&gt;225/65R17 102H&lt;/strong&gt;&lt;br&gt;&lt;br&gt;※商品画像内のホイールは付属しておりません。&lt;/td&gt;
&lt;/tr&gt;
&lt;/tbody&gt;
&lt;/table&gt;
&lt;div&gt;&lt;img src="https://gdetail.image-qoo10.jp/344/613881147/2020/8/d7d59792-7faa-4c56-9185-89aebe877b0a.jpg" width="940" height="502" style="display: block; margin-left: auto; margin-right: auto;"&gt;&lt;/div&gt;</t>
  </si>
  <si>
    <t>4985009728918</t>
  </si>
  <si>
    <t>1074476514</t>
  </si>
  <si>
    <t>primacy42156516</t>
  </si>
  <si>
    <t>2022年製 Primacy 4 215/65R16 98V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</si>
  <si>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4&lt;/span&gt;&lt;br&gt;サイズ：&lt;strong&gt;215/65R16 98V&lt;/strong&gt;&lt;br&gt;&lt;br&gt;※商品画像内のホイールは付属しておりません。&lt;/td&gt;
&lt;/tr&gt;
&lt;/tbody&gt;
&lt;/table&gt;
&lt;br&gt; &lt;img src="https://gdetail.image-qoo10.jp/344/613881147/2018/10/eb5d4274-17b6-417a-986f-5b779f4451cf.jpg" width="940" height="1774"&gt;</t>
  </si>
  <si>
    <t>215/65R16$$215/65R16 98V$$サマー$$価格$$安い$$寿命$$通販</t>
  </si>
  <si>
    <t>711910</t>
  </si>
  <si>
    <t>4985009700402</t>
  </si>
  <si>
    <t>1074476513</t>
  </si>
  <si>
    <t>2023年製 Primacy 4 235/60R16 100V サマータイヤ 最短当日発送</t>
  </si>
  <si>
    <t>235/60R16$$235/60R16 100V$$サマー$$価格$$安い$$寿命$$通販</t>
  </si>
  <si>
    <t>1074476512</t>
  </si>
  <si>
    <t>crosscp2254518imp</t>
  </si>
  <si>
    <t>&lt;br&gt;&lt;table align="center"&gt;&lt;tbody&gt;&lt;tr&gt;&lt;td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14pt;"&gt;&lt;strong&gt;雪も走れる夏タイヤ。&lt;br&gt;天候を問わない走り、&lt;br&gt;買い替え時まで続く安心感。&lt;/strong&gt;&lt;/span&gt;&lt;/td&gt;&lt;td style="text-align: center;"&gt;クロスクライメートプラス&lt;br&gt;&lt;span style="font-size: 14pt;"&gt;CROSS CLIMATE+&lt;/span&gt;&lt;br&gt;サイズ：&lt;strong&gt;225/45R18 95Y XL&lt;/strong&gt;&lt;br&gt;&lt;br&gt;※商品画像内のホイールは付属しておりません。&lt;br&gt;※海外産&lt;/td&gt;&lt;/tr&gt;&lt;/tbody&gt;&lt;/table&gt;&lt;div&gt;&lt;img src="https://gdetail.image-qoo10.jp/344/613881147/2019/8/e41fe93c-75ab-4ac9-84e0-2916e9d456bd.jpg" width="940" height="380" style="display: block; margin-left: auto; margin-right: auto;"&gt;&lt;/div&gt;</t>
  </si>
  <si>
    <t>4985009755235</t>
  </si>
  <si>
    <t>1074476511</t>
  </si>
  <si>
    <t>crosscp2255017imp</t>
  </si>
  <si>
    <t>2019年製以降 CROSS CLIMATE+ 225/50R17 98V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</si>
  <si>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CLIMATE+&lt;/span&gt;&lt;br&gt;サイズ：&lt;strong&gt;225/50R17 98V XL&lt;/strong&gt;&lt;br&gt;&lt;br&gt;※商品画像内のホイールは付属しておりません。&lt;br&gt;※海外産&lt;/td&gt;
&lt;/tr&gt;
&lt;/tbody&gt;
&lt;/table&gt;
&lt;div&gt;&lt;img src="https://gdetail.image-qoo10.jp/344/613881147/2019/8/e41fe93c-75ab-4ac9-84e0-2916e9d456bd.jpg" width="940" height="380" style="display: block; margin-left: auto; margin-right: auto;"&gt;&lt;/div&gt;</t>
  </si>
  <si>
    <t>4985009755259</t>
  </si>
  <si>
    <t>1074476510</t>
  </si>
  <si>
    <t>2023年製 Pilot Sport 4 S 225/45ZR19 96Y XL サマータイヤ 最短当日発送</t>
  </si>
  <si>
    <t>225/45R19$$225/45R19 96Y XL$$サマー$$価格$$安い$$寿命$$通販</t>
  </si>
  <si>
    <t>1074476509</t>
  </si>
  <si>
    <t>nh100c1655515</t>
  </si>
  <si>
    <t>2020年製 ECOPIA NH100C 165/55R15 75V サマータイヤ 最短当日発送</t>
  </si>
  <si>
    <t>&lt;br id="tinymce" class="mce-content-body " contenteditable="true" spellcheck="false" data-id="gd_det_exp_new"&gt;
&lt;table align="center"&gt;
&lt;tbody&gt;
&lt;tr&gt;
&lt;td style="text-align: left;" width="350px"&gt;&lt;span style="font-size: 14pt;"&gt;軽・コンパクト専用タイヤ&lt;/span&gt;&lt;br&gt;&lt;br&gt;&lt;span style="font-size: 14pt;"&gt;&lt;strong&gt;ウェット性能・ライフ性能と低燃費性能を高次元で実現&lt;/strong&gt;&lt;/span&gt;&lt;/td&gt;
&lt;td style="text-align: center;"&gt;エコピア エヌエイチ イチマルマル シー&lt;br&gt;&lt;span style="font-size: 14pt;"&gt;ECOPIA NH100C&lt;/span&gt;&lt;br&gt;サイズ：&lt;strong&gt;165/55R15 75V&lt;/strong&gt;&lt;br&gt;&lt;br&gt;※商品画像内のホイールは付属しておりません。&lt;/td&gt;
&lt;/tr&gt;
&lt;/tbody&gt;
&lt;/table&gt;
&lt;div&gt;&lt;img src="https://gdetail.image-qoo10.jp/344/613881147/2020/9/4fab04e2-1472-409d-9792-07a970132be6.jpg" style="display: block; margin-left: auto; margin-right: auto;"&gt;&lt;/div&gt;</t>
  </si>
  <si>
    <t>PSR00214</t>
  </si>
  <si>
    <t>4961914457402</t>
  </si>
  <si>
    <t>1074476508</t>
  </si>
  <si>
    <t>2020年製 ECOPIA NH100RV 195/65R15 91H サマータイヤ 最短当日発送</t>
  </si>
  <si>
    <t>195/65R15$$195/65R15 91H$$サマー$$価格$$安い$$寿命$$通販</t>
  </si>
  <si>
    <t>1074476507</t>
  </si>
  <si>
    <t>nh100rv2056016</t>
  </si>
  <si>
    <t>2020年製 ECOPIA NH100RV 205/60R16 92H サマータイヤ 最短当日発送</t>
  </si>
  <si>
    <t>&lt;br id="tinymce" class="mce-content-body " contenteditable="true" spellcheck="false" data-id="gd_det_exp_new"&gt;
&lt;table align="center"&gt;
&lt;tbody&gt;
&lt;tr&gt;
&lt;td style="text-align: left;" width="350px"&gt;&lt;span style="font-size: 14pt;"&gt;ミニバン専用タイヤ&lt;/span&gt;&lt;br&gt;&lt;br&gt;&lt;span style="font-size: 14pt;"&gt;&lt;strong&gt;ウェット性能・ライフ性能と低燃費性能を高次元で実現&lt;/strong&gt;&lt;/span&gt;&lt;/td&gt;
&lt;td style="text-align: center;"&gt;エコピア エヌエイチ イチマルマル アールブイ&lt;br&gt;&lt;span style="font-size: 14pt;"&gt;ECOPIA NH100RV&lt;/span&gt;&lt;br&gt;サイズ：&lt;strong&gt;205/60R16 92H&lt;/strong&gt;&lt;br&gt;&lt;br&gt;※商品画像内のホイールは付属しておりません。&lt;/td&gt;
&lt;/tr&gt;
&lt;/tbody&gt;
&lt;/table&gt;
&lt;div&gt;&lt;img src="https://gdetail.image-qoo10.jp/344/613881147/2020/9/a946bf16-4a88-4cbb-951c-6fdc2375c330.jpg" style="display: block; margin-left: auto; margin-right: auto;"&gt;&lt;/div&gt;</t>
  </si>
  <si>
    <t>PSR00325</t>
  </si>
  <si>
    <t>4961914457662</t>
  </si>
  <si>
    <t>1074476506</t>
  </si>
  <si>
    <t>2023年製 EAGLE LS EXE 205/45R17 88W XL サマータイヤ 最短当日発送</t>
  </si>
  <si>
    <t>205/45R17$$205/45R17 88W XL$$EAGLE LS EXE$$グッドイヤー$$サマー$$価格$$安い$$寿命$$通販</t>
  </si>
  <si>
    <t>1074476505</t>
  </si>
  <si>
    <t>2023年製 EAGLE LS EXE 215/40R17 87W XL サマータイヤ 最短当日発送</t>
  </si>
  <si>
    <t>215/40R17$$215/40R17 87W XL$$EAGLE LS EXE$$グッドイヤー$$サマー$$価格$$安い$$寿命$$通販</t>
  </si>
  <si>
    <t>1074476504</t>
  </si>
  <si>
    <t>2023年製 EAGLE LS EXE 245/45R19 102W XL サマータイヤ 最短当日発送</t>
  </si>
  <si>
    <t>245/45R19$$245/45R19 102W XL$$EAGLE LS EXE$$グッドイヤー$$サマー$$価格$$安い$$寿命$$通販</t>
  </si>
  <si>
    <t>1074476503</t>
  </si>
  <si>
    <t>2023年製 EAGLE LS EXE 215/45R18 89W サマータイヤ 最短当日発送</t>
  </si>
  <si>
    <t>215/45R18$$215/45R18 89W$$EAGLE LS EXE$$グッドイヤー$$サマー$$価格$$安い$$寿命$$通販</t>
  </si>
  <si>
    <t>1074476502</t>
  </si>
  <si>
    <t>2023年製 EAGLE LS EXE 245/45R17 95W サマータイヤ 最短当日発送</t>
  </si>
  <si>
    <t>245/45R17$$245/45R17 95W$$EAGLE LS EXE$$グッドイヤー$$サマー$$価格$$安い$$寿命$$通販</t>
  </si>
  <si>
    <t>1074476501</t>
  </si>
  <si>
    <t>2023年製 REGNO GRVII 225/55R18 98V サマータイヤ 最短当日発送</t>
  </si>
  <si>
    <t>&lt;br id="tinymce" class="mce-content-body " contenteditable="true" spellcheck="false" data-id="gd_det_exp_new"&gt;
&lt;table align="center"&gt;
&lt;tbody&gt;
&lt;tr&gt;
&lt;td style="text-align: left;" width="350px"&gt;&lt;span style="font-size: 14pt;"&gt;静かで快適な乗り心地。&lt;/span&gt;&lt;br&gt;&lt;br&gt;&lt;span style="font-size: 14pt;"&gt;&lt;strong&gt;ミニバンは心やすまるリビング空間に&lt;br&gt;近づいてくる&lt;/strong&gt;&lt;/span&gt;&lt;/td&gt;
&lt;td style="text-align: center;"&gt;レグノ ジーアールブイツー&lt;br&gt;&lt;span style="font-size: 14pt;"&gt;REGNO GRVII&lt;/span&gt;&lt;br&gt;サイズ：&lt;strong&gt;225/55R18 98V&lt;/strong&gt;&lt;br&gt;&lt;br&gt;※商品画像内のホイールは付属しておりません。&lt;/td&gt;
&lt;/tr&gt;
&lt;/tbody&gt;
&lt;/table&gt;
&lt;div&gt;&lt;img src="https://gdetail.image-qoo10.jp/344/613881147/2019/12/15a45fbe-e1bc-446a-9315-1be9a6047e2f.jpg" width="940" height="419"&gt;&lt;/div&gt;</t>
  </si>
  <si>
    <t>4961914455521</t>
  </si>
  <si>
    <t>1074476500</t>
  </si>
  <si>
    <t>2022年製以降 REGNO GRVII 225/60R17 99H サマータイヤ 最短当日発送</t>
  </si>
  <si>
    <t>225/60R17$$225/60R17 99H$$サマー$$価格$$安い$$寿命$$通販</t>
  </si>
  <si>
    <t>1074476499</t>
  </si>
  <si>
    <t>2023年製 REGNO GRVII 215/60R17 96H サマータイヤ 最短当日発送</t>
  </si>
  <si>
    <t>215/60R17$$215/60R17 96H$$サマー$$価格$$安い$$寿命$$通販</t>
  </si>
  <si>
    <t>1074476497</t>
  </si>
  <si>
    <t>2022年製 AZENIS FK510 275/35ZR20 102Y XL サマータイヤ ラベルなし 最短当日発送</t>
  </si>
  <si>
    <t>275/35R20$$275/35R20 102Y XL$$AZENIS FK510$$サマー$$価格$$安い$$寿命$$通販</t>
  </si>
  <si>
    <t>1074476498</t>
  </si>
  <si>
    <t>2022年製 AZENIS FK510 225/35R19 88Y XL サマータイヤ ラベルなし 最短当日発送</t>
  </si>
  <si>
    <t>225/35R19$$225/35R19 88Y XL$$AZENIS FK510$$サマー$$価格$$安い$$寿命$$通販</t>
  </si>
  <si>
    <t>1074476495</t>
  </si>
  <si>
    <t>xices2055516imp</t>
  </si>
  <si>
    <t>2021年製 X-ICE SNOW 205/55R16 94H XL スタッドレスタイヤ 最短当日発送</t>
  </si>
  <si>
    <t>&lt;br id="tinymce&amp;quot;" class="mce-content-body " contenteditable="true" spellcheck="false" data-id="gd_det_exp_new"&gt;
&lt;table align="center"&gt;
&lt;tbody&gt;
&lt;tr&gt;
&lt;td style="text-align: left;" width="350px"&gt;&lt;span style="font-size: 14pt;"&gt;スポーツ、セダン、ステーションワゴン、ミニバン&lt;/span&gt;&lt;br&gt;&lt;br&gt;&lt;span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SNOW&lt;/span&gt;&lt;br&gt;サイズ：&lt;strong&gt;205/55R16 94H XL&lt;/strong&gt;&lt;br&gt;&lt;br&gt;※商品画像内のホイールは付属しておりません。&lt;br&gt;&lt;br&gt;&lt;/td&gt;
&lt;/tr&gt;
&lt;/tbody&gt;
&lt;/table&gt;
&lt;div&gt;&lt;img src="https://gdetail.image-qoo10.jp/344/613881147/2020/10/57ea786d-acae-4d3c-b1fb-e296926fbfc2.jpg" style="display: block; margin-left: auto; margin-right: auto;"&gt;&lt;/div&gt;</t>
  </si>
  <si>
    <t>4985009757499</t>
  </si>
  <si>
    <t>1074476496</t>
  </si>
  <si>
    <t>2023年製 X-ICE SNOW 185/65R15 92T XL スタッドレスタイヤ 最短当日発送</t>
  </si>
  <si>
    <t>185/65R15$$185/65R15 92T XL$$X-ICE SNOW$$スタッドレス$$価格$$安い$$寿命$$通販</t>
  </si>
  <si>
    <t>1074476494</t>
  </si>
  <si>
    <t>hpsportas2355520imp</t>
  </si>
  <si>
    <t>2018年製以降DUELER HP SPORT AS 235/55R20 102H オールシーズンタイヤ 最短当日発送</t>
  </si>
  <si>
    <t>&lt;br id="tinymce" class="mce-content-body " contenteditable="true" spellcheck="false" data-id="gd_det_exp_new"&gt;&lt;table align="center"&gt;&lt;tbody&gt;&lt;tr&gt;&lt;td style="text-align: left;" width="350px"&gt;&lt;span style="font-size: 12pt;"&gt;オールシーズンタイヤ&lt;/span&gt;&lt;br&gt;&lt;br&gt;&lt;span style="font-size: 14pt;"&gt;&lt;strong&gt;グローバルスタンダードの&lt;br&gt;高性能スポーツSUVタイヤ&lt;/strong&gt;&lt;/span&gt;&lt;/td&gt;&lt;td style="text-align: center;"&gt;デューラー・エイチピー・スポーツAS&lt;br&gt;&lt;span style="font-size: 14pt;"&gt;DUELER HP SPORT AS&lt;/span&gt;&lt;br&gt;サイズ：&lt;strong&gt;235/55R20 102H&lt;/strong&gt;&lt;br&gt;&lt;br&gt;※商品画像内のホイールは付属しておりません。&lt;/td&gt;&lt;/tr&gt;&lt;/tbody&gt;&lt;/table&gt;&lt;br&gt;&lt;br&gt;&lt;img src="https://gdetail.image-qoo10.jp/344/613881147/2019/8/63566ebf-2073-4d0e-b895-e9b4a1cc9484.jpg"&gt;</t>
  </si>
  <si>
    <t>10$$2018$$235$$55$$AS$$HP$$R2$$SPORT$$以降</t>
  </si>
  <si>
    <t>4440</t>
  </si>
  <si>
    <t>1074476493</t>
  </si>
  <si>
    <t>1074476492</t>
  </si>
  <si>
    <t>1074476491</t>
  </si>
  <si>
    <t>1074476490</t>
  </si>
  <si>
    <t>1074476489</t>
  </si>
  <si>
    <t>1074476488</t>
  </si>
  <si>
    <t>1074476487</t>
  </si>
  <si>
    <t>1074476486</t>
  </si>
  <si>
    <t>1074476485</t>
  </si>
  <si>
    <t>1074476484</t>
  </si>
  <si>
    <t>saver1955516</t>
  </si>
  <si>
    <t>2018年製以降ENERGY SAVER+ 195/55R16 87V サマータイヤ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</si>
  <si>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+&lt;/span&gt;&lt;br&gt;サイズ：&lt;strong&gt;195/55R16 87V&lt;/strong&gt;&lt;br&gt;&lt;br&gt;※商品画像内のホイールは付属しておりません。&lt;/td&gt;&lt;/tr&gt;&lt;/tbody&gt;&lt;/table&gt;&lt;br&gt;&lt;img src="https://gdetail.image-qoo10.jp/344/613881147/2019/2/c26b6e7a-9fb0-41df-a5d9-dd1aa07c34c3.jpg" width="940" height="790"&gt;</t>
  </si>
  <si>
    <t>195$$2018$$55$$ENERGY$$R1$$SAVER$$サマー$$タイヤ$$以降$$製</t>
  </si>
  <si>
    <t>36370</t>
  </si>
  <si>
    <t>4985009645291</t>
  </si>
  <si>
    <t>1074476483</t>
  </si>
  <si>
    <t>saver1656515</t>
  </si>
  <si>
    <t>2018年製以降ENERGY SAVER+ 165/65R15 81T サマータイヤ 最短当日発送</t>
  </si>
  <si>
    <t>&lt;br id="tinymce" class="mce-content-body " contenteditable="true" spellcheck="false" data-id="gd_det_exp_new"&gt;&lt;table align="center"&gt;&lt;tbody&gt;&lt;tr&gt;&lt;td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14pt;"&gt;&lt;strong&gt;進化した安全性で安心感がプラスされた&lt;br&gt;低燃費タイヤ&lt;/strong&gt;&lt;/span&gt;&lt;/td&gt;&lt;td style="text-align: center;"&gt;エナジーセイバー プラス&lt;br&gt;&lt;span style="font-size: 14pt;"&gt;ENERGY SAVER +&lt;/span&gt;&lt;br&gt;サイズ：&lt;strong&gt;165/65R15 81T&lt;/strong&gt;&lt;br&gt;&lt;br&gt;※商品画像内のホイールは付属しておりません。&lt;/td&gt;&lt;/tr&gt;&lt;/tbody&gt;&lt;/table&gt;&lt;br&gt;&lt;img src="https://gdetail.image-qoo10.jp/344/613881147/2019/2/c26b6e7a-9fb0-41df-a5d9-dd1aa07c34c3.jpg" width="940" height="790"&gt;</t>
  </si>
  <si>
    <t>165$$2018$$65$$81$$ENERGY$$R1$$SAVER$$サマー$$タイヤ$$以降</t>
  </si>
  <si>
    <t>703620</t>
  </si>
  <si>
    <t>4985009645437</t>
  </si>
  <si>
    <t>1074476482</t>
  </si>
  <si>
    <t>esaver1956016</t>
  </si>
  <si>
    <t>2018年製以降ENERGY SAVER 195/60R16 89V MO サマータイヤ当店在庫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</si>
  <si>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14pt;"&gt;&lt;strong&gt;高い安全性と耐久性を兼ね備えた&lt;br&gt;低燃費タイヤ&lt;/strong&gt;&lt;/span&gt;&lt;/td&gt;
&lt;td style="text-align: center;"&gt;エナジーセイバー&lt;br&gt;&lt;span style="font-size: 14pt;"&gt;ENERGY SAVER&lt;/span&gt;&lt;br&gt;サイズ：&lt;strong&gt;195/60R16 89V MO&lt;/strong&gt;&lt;br&gt;&lt;br&gt;※商品画像内のホイールは付属しておりません。&lt;/td&gt;
&lt;/tr&gt;
&lt;/tbody&gt;
&lt;/table&gt;
&lt;br&gt;
&lt;div&gt;&lt;img src="https://gdetail.image-qoo10.jp/344/613881147/2019/7/7771a7b7-5bc4-4e49-bc74-bdd4baee263d.jpg" style="display: block; margin-left: auto; margin-right: auto;"&gt;&lt;/div&gt;</t>
  </si>
  <si>
    <t>195$$2018$$60$$ENERGY$$MO$$R1$$SAVER$$サマー$$タイヤ$$以降</t>
  </si>
  <si>
    <t>27270</t>
  </si>
  <si>
    <t>4985009638217</t>
  </si>
  <si>
    <t>1074476481</t>
  </si>
  <si>
    <t>2023年製 Pilot Sport 3 195/55R15 89V XL DT サマータイヤ 最短当日発送</t>
  </si>
  <si>
    <t>195/55R15$$195/55R15 89V XL$$サマー$$価格$$安い$$寿命$$通販</t>
  </si>
  <si>
    <t>1074476480</t>
  </si>
  <si>
    <t>ps42454517</t>
  </si>
  <si>
    <t>2021年製 Pilot Sport 4 245/45ZR17 99Y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</si>
  <si>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4&lt;/span&gt;&lt;br&gt;サイズ：&lt;strong&gt;245/45R17 99Y XL&lt;/strong&gt;&lt;br&gt;&lt;br&gt;※商品画像内のホイールは付属しておりません。&lt;/td&gt;
&lt;/tr&gt;
&lt;/tbody&gt;
&lt;/table&gt;
&lt;br&gt; &lt;img src="https://gdetail.image-qoo10.jp/344/613881147/2018/9/9fa5897f-f9fc-4bc0-9972-5cbbe83a3933.jpg" width="940" height="1578"&gt;</t>
  </si>
  <si>
    <t>17$$245$$45$$SPORT$$XL$$ZR$$サマー$$タイヤ</t>
  </si>
  <si>
    <t>702780</t>
  </si>
  <si>
    <t>4985009687062</t>
  </si>
  <si>
    <t>1074476479</t>
  </si>
  <si>
    <t>2023年製 Pilot Sport 4 S 245/40ZR19 98Y XL サマータイヤ 最短当日発送</t>
  </si>
  <si>
    <t>245/40R19$$245/40R19 98Y XL$$サマー$$価格$$安い$$寿命$$通販</t>
  </si>
  <si>
    <t>1074476478</t>
  </si>
  <si>
    <t>2023年製 Primacy 4 225/60R16 98W サマータイヤ 最短当日発送</t>
  </si>
  <si>
    <t>225/60R16$$225/60R16 98W$$サマー$$価格$$安い$$寿命$$通販</t>
  </si>
  <si>
    <t>1074476477</t>
  </si>
  <si>
    <t>primacy42454517</t>
  </si>
  <si>
    <t>2021年製 Primacy 4 245/45R17 99Y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</si>
  <si>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4&lt;/span&gt;&lt;br&gt;サイズ：&lt;strong&gt;245/45R17 99Y XL&lt;/strong&gt;&lt;br&gt;&lt;br&gt;※商品画像内のホイールは付属しておりません。&lt;/td&gt;
&lt;/tr&gt;
&lt;/tbody&gt;
&lt;/table&gt;
&lt;br&gt; &lt;img src="https://gdetail.image-qoo10.jp/344/613881147/2018/10/eb5d4274-17b6-417a-986f-5b779f4451cf.jpg" width="940" height="1774"&gt;</t>
  </si>
  <si>
    <t>245/45R17$$サマータイヤ$$タイヤ</t>
  </si>
  <si>
    <t>4985009700129</t>
  </si>
  <si>
    <t>1074476476</t>
  </si>
  <si>
    <t>nex1655514</t>
  </si>
  <si>
    <t>2019年製 NEXTRY 165/55R14 72V サマータイヤ 最短当日発送</t>
  </si>
  <si>
    <t>&lt;br id="tinymce" class="mce-content-body " contenteditable="true" spellcheck="false" data-id="gd_det_exp_new"&gt;&lt;table align="center"&gt;&lt;tbody&gt;&lt;tr&gt;&lt;td style="text-align: left;" width="350px"&gt;&lt;span style="font-size: 14pt;"&gt;低燃費ベーシックタイヤ&lt;/span&gt;&lt;br&gt;&lt;br&gt;&lt;span style="font-size: 14pt;"&gt;&lt;strong&gt;転がり抵抗を軽減し、低燃費性能向上&lt;/strong&gt;&lt;/span&gt;&lt;/td&gt;&lt;td style="text-align: center;"&gt;ネクストリー&lt;br&gt;&lt;span style="font-size: 14pt;"&gt;NEXTRY&lt;/span&gt;&lt;br&gt;サイズ：&lt;strong&gt;165/55R14 72V&lt;/strong&gt;&lt;br&gt;&lt;br&gt;※商品画像内のホイールは付属しておりません。&lt;/td&gt;&lt;/tr&gt;&lt;/tbody&gt;&lt;/table&gt;&lt;br&gt;&lt;img src="https://gdetail.image-qoo10.jp/344/613881147/2019/4/c04de263-a71a-4a6f-8f09-40a1fa61c3aa.jpg"&gt;</t>
  </si>
  <si>
    <t>165$$2019$$55$$72$$EX$$R1$$TRY$$サマー$$タイヤ$$製</t>
  </si>
  <si>
    <t>PSR07306</t>
  </si>
  <si>
    <t>4961914338527</t>
  </si>
  <si>
    <t>1074476475</t>
  </si>
  <si>
    <t>nex2055516</t>
  </si>
  <si>
    <t>2019年製 NEXTRY 205/55R16 91V サマータイヤ 最短当日発送</t>
  </si>
  <si>
    <t>&lt;br id="tinymce" class="mce-content-body " contenteditable="true" spellcheck="false" data-id="gd_det_exp_new"&gt;&lt;table align="center"&gt;&lt;tbody&gt;&lt;tr&gt;&lt;td style="text-align: left;" width="350px"&gt;&lt;span style="font-size: 14pt;"&gt;低燃費ベーシックタイヤ&lt;/span&gt;&lt;br&gt;&lt;br&gt;&lt;span style="font-size: 14pt;"&gt;&lt;strong&gt;転がり抵抗を軽減し、低燃費性能向上&lt;/strong&gt;&lt;/span&gt;&lt;/td&gt;&lt;td style="text-align: center;"&gt;ネクストリー&lt;br&gt;&lt;span style="font-size: 14pt;"&gt;NEXTRY&lt;/span&gt;&lt;br&gt;サイズ：&lt;strong&gt;205/55R16 91V&lt;/strong&gt;&lt;br&gt;&lt;br&gt;※商品画像内のホイールは付属しておりません。&lt;/td&gt;&lt;/tr&gt;&lt;/tbody&gt;&lt;/table&gt;&lt;br&gt;&lt;img src="https://gdetail.image-qoo10.jp/344/613881147/2019/4/c04de263-a71a-4a6f-8f09-40a1fa61c3aa.jpg"&gt;</t>
  </si>
  <si>
    <t>2019$$205$$55$$91$$EX$$R1$$TRY$$サマー$$タイヤ$$製</t>
  </si>
  <si>
    <t>PSR07343</t>
  </si>
  <si>
    <t>4961914338787</t>
  </si>
  <si>
    <t>1074476474</t>
  </si>
  <si>
    <t>lm7052154518</t>
  </si>
  <si>
    <t>2019年製 LE MANS V 215/45R18 93W XL サマータイヤ 最短当日発送</t>
  </si>
  <si>
    <t>&lt;table align="center"&gt;&lt;tbody&gt;&lt;tr&gt;&lt;td style="text-align: left;" width="350px"&gt;&lt;span style="font-size: 14pt;"&gt;コンフォートタイヤ&lt;/span&gt;&lt;br&gt;&lt;br&gt;&lt;span style="font-size: 14pt;"&gt;&lt;strong&gt;長持ちする低燃費タイヤ、&lt;br&gt;良質の快適性能をプラス。&lt;/strong&gt;&lt;/span&gt;&lt;/td&gt;&lt;td&gt;ルマンファイブ&lt;br&gt;&lt;span style="font-size: 14pt;"&gt;LE MANS V&lt;/span&gt;&lt;br&gt;サイズ：&lt;strong&gt;215/45R18 93W XL&lt;/strong&gt;&lt;br&gt;&lt;br&gt;※商品画像内のホイールは付属しておりません。&lt;/td&gt;&lt;/tr&gt;&lt;/tbody&gt;&lt;/table&gt;&lt;br&gt;&lt;p&gt;&lt;img src="https://gdetail.image-qoo10.jp/344/613881147/2018/10/01757bc5-614c-4a87-a5f0-87ada58e8124.jpg"&gt;&lt;/p&gt;</t>
  </si>
  <si>
    <t>2019$$215$$45$$93$$LE$$MAN$$R1$$XL$$サマー$$タイヤ</t>
  </si>
  <si>
    <t>327752</t>
  </si>
  <si>
    <t>4981160770353</t>
  </si>
  <si>
    <t>1074476473</t>
  </si>
  <si>
    <t>lm7051756514</t>
  </si>
  <si>
    <t>2019年製 LE MANS V 175/65R14 82H サマータイヤ 最短当日発送</t>
  </si>
  <si>
    <t>&lt;table align="center"&gt;&lt;tbody&gt;&lt;tr&gt;&lt;td style="text-align: left;" width="350px"&gt;&lt;span style="font-size: 14pt;"&gt;コンフォートタイヤ&lt;/span&gt;&lt;br&gt;&lt;br&gt;&lt;span style="font-size: 14pt;"&gt;&lt;strong&gt;長持ちする低燃費タイヤ、&lt;br&gt;良質の快適性能をプラス。&lt;/strong&gt;&lt;/span&gt;&lt;/td&gt;&lt;td&gt;ルマンファイブ&lt;br&gt;&lt;span style="font-size: 14pt;"&gt;LE MANS V&lt;/span&gt;&lt;br&gt;サイズ：&lt;strong&gt;175/65R14 82H&lt;/strong&gt;&lt;br&gt;&lt;br&gt;※商品画像内のホイールは付属しておりません。&lt;/td&gt;&lt;/tr&gt;&lt;/tbody&gt;&lt;/table&gt;&lt;br&gt;&lt;p&gt;&lt;img src="https://gdetail.image-qoo10.jp/344/613881147/2018/10/01757bc5-614c-4a87-a5f0-87ada58e8124.jpg"&gt;&lt;/p&gt;</t>
  </si>
  <si>
    <t>175$$2019$$65$$82$$LE$$MAN$$R1$$サマー$$タイヤ$$製</t>
  </si>
  <si>
    <t>327767</t>
  </si>
  <si>
    <t>4981160780659</t>
  </si>
  <si>
    <t>1074476472</t>
  </si>
  <si>
    <t>ps42255017imp</t>
  </si>
  <si>
    <t>2021年製 Pilot Sport 4 225/50ZR17 98Y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</si>
  <si>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4&lt;/span&gt;&lt;br&gt;サイズ：&lt;strong&gt;225/50R17 98Y XL&lt;/strong&gt;&lt;br&gt;&lt;br&gt;※商品画像内のホイールは付属しておりません。&lt;br&gt;※海外産&lt;/td&gt;
&lt;/tr&gt;
&lt;/tbody&gt;
&lt;/table&gt;
&lt;br&gt; &lt;img src="https://gdetail.image-qoo10.jp/344/613881147/2018/9/9fa5897f-f9fc-4bc0-9972-5cbbe83a3933.jpg" width="940" height="1578"&gt;</t>
  </si>
  <si>
    <t>225/50R17$$サマータイヤ$$タイヤ</t>
  </si>
  <si>
    <t>1074476471</t>
  </si>
  <si>
    <t>ps4225401892wimp</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</si>
  <si>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 style="text-align: center;"&gt;パイロット スポーツ フォー&lt;br&gt;&lt;span style="font-size: 14pt;"&gt;PILOT SPORT 4&lt;/span&gt;&lt;br&gt;サイズ：&lt;strong&gt;225/40R18 92W XL&lt;/strong&gt;&lt;br&gt;&lt;br&gt;※商品画像内のホイールは付属しておりません。&lt;br&gt;※海外産&lt;/td&gt;&lt;/tr&gt;&lt;/tbody&gt;&lt;/table&gt;&lt;br&gt; &lt;img src="https://gdetail.image-qoo10.jp/344/613881147/2018/9/9fa5897f-f9fc-4bc0-9972-5cbbe83a3933.jpg" width="940" height="1578"&gt;</t>
  </si>
  <si>
    <t>18$$2018$$225$$40$$92$$SPORT$$XL$$ZR$$以降</t>
  </si>
  <si>
    <t>1074476470</t>
  </si>
  <si>
    <t>cvc62155517</t>
  </si>
  <si>
    <t>ContiVikingContac 6 215/55R17 98T XL スタッドレスタイヤ当店在庫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</si>
  <si>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14pt;"&gt;&lt;strong&gt;冬の運転性能をより良くするために&lt;/strong&gt;&lt;/span&gt;&lt;/td&gt;&lt;td style="text-align: center;"&gt;コンチバイキングコンタクト6&lt;br&gt;&lt;span style="font-size: 14pt;"&gt;ContiVikingContac 6&lt;/span&gt;&lt;br&gt;サイズ：&lt;strong&gt;215/55R17 98T XL&lt;/strong&gt;&lt;br&gt;&lt;br&gt;※商品画像内のホイールは付属しておりません。&lt;/td&gt;&lt;/tr&gt;&lt;/tbody&gt;&lt;/table&gt;</t>
  </si>
  <si>
    <t>215$$55$$CONTIVIKINGCONTAC$$R1$$XL$$スタッドレス$$タイヤ$$出荷$$在庫$$翌日</t>
  </si>
  <si>
    <t>344858</t>
  </si>
  <si>
    <t>4019238640120</t>
  </si>
  <si>
    <t>1074476469</t>
  </si>
  <si>
    <t>vrx22254517</t>
  </si>
  <si>
    <t>2019年製 BLIZZAK VRX2 225/45R17 91Q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</si>
  <si>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VRX2&lt;/span&gt;&lt;br&gt;サイズ：&lt;strong&gt;225/45R17 91Q&lt;/strong&gt;&lt;br&gt;&lt;br&gt;※商品画像内のホイールは付属しておりません。&lt;/td&gt;&lt;/tr&gt;&lt;/tbody&gt;&lt;/table&gt;&lt;br&gt;&lt;img src="https://gdetail.image-qoo10.jp/344/613881147/2018/11/dc15ac23-e43c-4dfe-a238-037e55b93cdd.jpg" width="940" height="964"&gt;</t>
  </si>
  <si>
    <t>2019$$225$$45$$91$$R1$$VR$$スタッドレス$$タイヤ$$在庫</t>
  </si>
  <si>
    <t>PXR01274</t>
  </si>
  <si>
    <t>4961914459246</t>
  </si>
  <si>
    <t>1074476468</t>
  </si>
  <si>
    <t>cvc62256517</t>
  </si>
  <si>
    <t>ContiVikingContac 6 SUV 225/65R17 102T スタッドレスタイヤ当店在庫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</si>
  <si>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14pt;"&gt;&lt;strong&gt;冬の運転性能をより良くするために&lt;/strong&gt;&lt;/span&gt;&lt;/td&gt;&lt;td style="text-align: center;"&gt;コンチバイキングコンタクト6 CUV&lt;br&gt;&lt;span style="font-size: 14pt;"&gt;ContiVikingContac 6 SVV&lt;/span&gt;&lt;br&gt;サイズ：&lt;strong&gt;225/65R17 102T&lt;/strong&gt;&lt;br&gt;&lt;br&gt;※商品画像内のホイールは付属しておりません。&lt;/td&gt;&lt;/tr&gt;&lt;/tbody&gt;&lt;/table&gt;</t>
  </si>
  <si>
    <t>102$$225$$65$$CONTIVIKINGCONTAC$$R1$$UV$$スタッドレス$$タイヤ$$在庫$$翌日</t>
  </si>
  <si>
    <t>344863</t>
  </si>
  <si>
    <t>4019238640205</t>
  </si>
  <si>
    <t>1074476467</t>
  </si>
  <si>
    <t>cvc62156017</t>
  </si>
  <si>
    <t>ContiVikingContac 6 215/60R17 96T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</si>
  <si>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14pt;"&gt;&lt;strong&gt;冬の運転性能をより良くするために&lt;/strong&gt;&lt;/span&gt;&lt;/td&gt;
&lt;td style="text-align: center;"&gt;コンチバイキングコンタクト6&lt;br&gt;&lt;span style="font-size: 14pt;"&gt;ContiVikingContac 6&lt;/span&gt;&lt;br&gt;サイズ：&lt;strong&gt;215/60R17 96T&lt;/strong&gt;&lt;br&gt;&lt;br&gt;※商品画像内のホイールは付属しておりません。&lt;/td&gt;
&lt;/tr&gt;
&lt;/tbody&gt;
&lt;/table&gt;</t>
  </si>
  <si>
    <t>215$$60$$CONTIVIKINGCONTAC$$R1$$スタッドレス$$タイヤ$$休業$$出荷$$在庫$$翌日</t>
  </si>
  <si>
    <t>4019238640113</t>
  </si>
  <si>
    <t>1074476465</t>
  </si>
  <si>
    <t>cvc62255517</t>
  </si>
  <si>
    <t>ContiVikingContac 6 225/55R17 97T スタッドレスタイヤ当店在庫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</si>
  <si>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14pt;"&gt;&lt;strong&gt;冬の運転性能をより良くするために&lt;/strong&gt;&lt;/span&gt;&lt;/td&gt;&lt;td style="text-align: center;"&gt;コンチバイキングコンタクト6&lt;br&gt;&lt;span style="font-size: 14pt;"&gt;ContiVikingContac 6&lt;/span&gt;&lt;br&gt;サイズ：&lt;strong&gt;225/55R17 97T&lt;/strong&gt;&lt;br&gt;&lt;br&gt;※商品画像内のホイールは付属しておりません。&lt;/td&gt;&lt;/tr&gt;&lt;/tbody&gt;&lt;/table&gt;</t>
  </si>
  <si>
    <t>225$$55$$CONTIVIKINGCONTAC$$R1$$スタッドレス$$タイヤ$$休業$$出荷$$在庫$$翌日</t>
  </si>
  <si>
    <t>344862</t>
  </si>
  <si>
    <t>4019238640083</t>
  </si>
  <si>
    <t>1074476466</t>
  </si>
  <si>
    <t>vrx22055516</t>
  </si>
  <si>
    <t>2021年製 BLIZZAK VRX2 205/55R16 91Q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</si>
  <si>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VRX2&lt;/span&gt;&lt;br&gt;サイズ：&lt;strong&gt;205/55R16 91Q&lt;/strong&gt;&lt;br&gt;&lt;br&gt;※商品画像内のホイールは付属しておりません。&lt;/td&gt;
&lt;/tr&gt;
&lt;/tbody&gt;
&lt;/table&gt;
&lt;br&gt;&lt;img src="https://gdetail.image-qoo10.jp/344/613881147/2018/11/dc15ac23-e43c-4dfe-a238-037e55b93cdd.jpg" width="940" height="964"&gt;</t>
  </si>
  <si>
    <t>2019$$205$$55$$91$$R1$$VR$$スタッドレス$$タイヤ$$在庫</t>
  </si>
  <si>
    <t>PXR01252</t>
  </si>
  <si>
    <t>1074476464</t>
  </si>
  <si>
    <t>2023年製 REGNO GR-XII 185/65R15 88H サマータイヤ 最短当日発送</t>
  </si>
  <si>
    <t>185/65R15$$185/65R15 88H$$サマー$$価格$$安い$$寿命$$通販</t>
  </si>
  <si>
    <t>1074476463</t>
  </si>
  <si>
    <t>2023年製 GR-XII 215/60R16 95V サマータイヤ 最短当日発送</t>
  </si>
  <si>
    <t>215/60R16$$215/60R16 95V$$サマー$$価格$$安い$$寿命$$通販</t>
  </si>
  <si>
    <t>1074476462</t>
  </si>
  <si>
    <t>2023年製 REGNO GR-XII 205/55R16 91V サマータイヤ 最短当日発送</t>
  </si>
  <si>
    <t>205/55R16$$205/55R16 91V$$サマー$$価格$$安い$$寿命$$通販</t>
  </si>
  <si>
    <t>1074476461</t>
  </si>
  <si>
    <t>2023年製 REGNO GR-XII 175/65R15 84H サマータイヤ 最短当日発送</t>
  </si>
  <si>
    <t>175/65R15$$175/65R15 84H$$サマー$$価格$$安い$$寿命$$通販</t>
  </si>
  <si>
    <t>1074476460</t>
  </si>
  <si>
    <t>2023年製 REGNO GRVII 195/60R16 89H サマータイヤ 最短当日発送</t>
  </si>
  <si>
    <t>195/60R16$$195/60R16 89H$$サマー$$価格$$安い$$寿命$$通販</t>
  </si>
  <si>
    <t>1074476459</t>
  </si>
  <si>
    <t>2022年製以降 REGNO GR-XII 195/65R15 91H サマータイヤ 最短当日発送</t>
  </si>
  <si>
    <t>1074476458</t>
  </si>
  <si>
    <t>2022年製 REGNO GRVII 215/60R16 95H サマータイヤ 最短当日発送</t>
  </si>
  <si>
    <t>215/60R16$$215/60R16 95H$$サマー$$価格$$安い$$寿命$$通販</t>
  </si>
  <si>
    <t>1074476457</t>
  </si>
  <si>
    <t>2022年製 GRVII 205/60R16 92H サマータイヤ 最短当日発送</t>
  </si>
  <si>
    <t>205/60R16$$205/60R16 92H$$サマー$$価格$$安い$$寿命$$通販</t>
  </si>
  <si>
    <t>1074476456</t>
  </si>
  <si>
    <t>2023年製 REGNO GRVII 235/50R18 101V XL サマータイヤ 最短当日発送</t>
  </si>
  <si>
    <t>235/50R18$$235/50R18 101V XL$$サマー$$価格$$安い$$寿命$$通販</t>
  </si>
  <si>
    <t>1074476455</t>
  </si>
  <si>
    <t>2022年製以降 GR-XII 215/55R17 94V サマータイヤ 最短当日発送</t>
  </si>
  <si>
    <t>1074476454</t>
  </si>
  <si>
    <t>rv021956515</t>
  </si>
  <si>
    <t>2019年製 BluEarth RV-02 195/65R15 91H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</si>
  <si>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RV-02&lt;/span&gt;&lt;br&gt;サイズ：&lt;strong&gt;195/65R15 91H&lt;/strong&gt;&lt;br&gt;&lt;br&gt;※商品画像内のホイールは付属しておりません。&lt;/td&gt;&lt;/tr&gt;&lt;/tbody&gt;&lt;/table&gt;&lt;div&gt;&lt;img src="https://gdetail.image-qoo10.jp/344/613881147/2020/1/ef702fad-c197-48bd-8904-bdc25460c42f.jpg" style="display: block; margin-left: auto; margin-right: auto;"&gt;&lt;/div&gt;</t>
  </si>
  <si>
    <t>02$$195$$2019$$65$$91$$BLUEARTH$$R1$$サマー$$タイヤ$$在庫</t>
  </si>
  <si>
    <t>F9345</t>
  </si>
  <si>
    <t>4968814875367</t>
  </si>
  <si>
    <t>1074476453</t>
  </si>
  <si>
    <t>rv021956016</t>
  </si>
  <si>
    <t>2019年製 BluEarth RV-02 195/60R16 89H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</si>
  <si>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RV-02&lt;/span&gt;&lt;br&gt;サイズ：&lt;strong&gt;195/60R16 89H&lt;/strong&gt;&lt;br&gt;&lt;br&gt;※商品画像内のホイールは付属しておりません。&lt;/td&gt;&lt;/tr&gt;&lt;/tbody&gt;&lt;/table&gt;&lt;div&gt;&lt;img src="https://gdetail.image-qoo10.jp/344/613881147/2020/1/c1261f23-98f5-4305-b6f7-449d0f7baff0.jpg"  style="display: block; margin-left: auto; margin-right: auto;"&gt;&lt;/div&gt;</t>
  </si>
  <si>
    <t>02$$195$$2019$$60$$BLUEARTH$$R1$$サマー$$タイヤ$$在庫$$翌日</t>
  </si>
  <si>
    <t>F9351</t>
  </si>
  <si>
    <t>4968814875428</t>
  </si>
  <si>
    <t>1074476452</t>
  </si>
  <si>
    <t>rv022156017</t>
  </si>
  <si>
    <t>2019年製 BluEarth RV-02 215/60R17 96H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</si>
  <si>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RV-02&lt;/span&gt;&lt;br&gt;サイズ：&lt;strong&gt;215/60R17 96H&lt;/strong&gt;&lt;br&gt;&lt;br&gt;※商品画像内のホイールは付属しておりません。&lt;/td&gt;&lt;/tr&gt;&lt;/tbody&gt;&lt;/table&gt;&lt;div&gt;&lt;img src="https://gdetail.image-qoo10.jp/344/613881147/2020/1/6cce9162-ffa6-4067-8f30-cd0db98a2eaf.jpg" style="display: block; margin-left: auto; margin-right: auto;"&gt;&lt;/div&gt;</t>
  </si>
  <si>
    <t>02$$2019$$215$$60$$BLUEARTH$$R1$$サマー$$タイヤ$$在庫$$翌日</t>
  </si>
  <si>
    <t>F9344</t>
  </si>
  <si>
    <t>4968814875350</t>
  </si>
  <si>
    <t>1074476451</t>
  </si>
  <si>
    <t>rv022156016</t>
  </si>
  <si>
    <t>2019年製 BluEarth RV-02 215/60R16 95H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</si>
  <si>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RV-02&lt;/span&gt;&lt;br&gt;サイズ：&lt;strong&gt;215/60R16 95H&lt;/strong&gt;&lt;br&gt;&lt;br&gt;※商品画像内のホイールは付属しておりません。&lt;/td&gt;&lt;/tr&gt;&lt;/tbody&gt;&lt;/table&gt;&lt;div&gt;&lt;img src="https://gdetail.image-qoo10.jp/344/613881147/2020/1/930a0e68-18b3-42ca-a050-82a8e31dbeae.jpg" style="display: block; margin-left: auto; margin-right: auto;"&gt;&lt;/div&gt;</t>
  </si>
  <si>
    <t>02$$2019$$215$$60$$95$$BLUEARTH$$R1$$サマー$$タイヤ$$在庫</t>
  </si>
  <si>
    <t>F9353</t>
  </si>
  <si>
    <t>4968814875442</t>
  </si>
  <si>
    <t>1074476450</t>
  </si>
  <si>
    <t>rv022155517</t>
  </si>
  <si>
    <t>2019年製 BluEarth RV-02 215/55R17 94V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</si>
  <si>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RV-02&lt;/span&gt;&lt;br&gt;サイズ：&lt;strong&gt;215/55R17 94V&lt;/strong&gt;&lt;br&gt;&lt;br&gt;※商品画像内のホイールは付属しておりません。&lt;/td&gt;&lt;/tr&gt;&lt;/tbody&gt;&lt;/table&gt;&lt;div&gt;&lt;img src="https://gdetail.image-qoo10.jp/344/613881147/2020/1/04431d7f-9459-4144-a691-028cbc899d23.jpg"  style="display: block; margin-left: auto; margin-right: auto;"&gt;&lt;/div&gt;</t>
  </si>
  <si>
    <t>02$$2019$$215$$55$$94$$BLUEARTH$$R1$$サマー$$タイヤ$$在庫</t>
  </si>
  <si>
    <t>F9352</t>
  </si>
  <si>
    <t>4968814875435</t>
  </si>
  <si>
    <t>1074476449</t>
  </si>
  <si>
    <t>rv022255518</t>
  </si>
  <si>
    <t>2019年製 BluEarth RV-02 225/55R18 98V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</si>
  <si>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RV-02&lt;/span&gt;&lt;br&gt;サイズ：&lt;strong&gt;225/55R18 98V&lt;/strong&gt;&lt;br&gt;&lt;br&gt;※商品画像内のホイールは付属しておりません。&lt;/td&gt;&lt;/tr&gt;&lt;/tbody&gt;&lt;/table&gt;&lt;div&gt;&lt;img src="https://gdetail.image-qoo10.jp/344/613881147/2020/1/179417ec-3f0b-4584-a946-895950fdde8d.jpg"  style="display: block; margin-left: auto; margin-right: auto;"&gt;&lt;/div&gt;</t>
  </si>
  <si>
    <t>02$$2019$$225$$55$$BLUEARTH$$R1$$サマー$$タイヤ$$在庫$$翌日</t>
  </si>
  <si>
    <t>F9359</t>
  </si>
  <si>
    <t>4968814875503</t>
  </si>
  <si>
    <t>1074476448</t>
  </si>
  <si>
    <t>rv022255018</t>
  </si>
  <si>
    <t>2019年製 BluEarth RV-02 225/50R18 95V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</si>
  <si>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RV-02&lt;/span&gt;&lt;br&gt;サイズ：&lt;strong&gt;225/50R18 95V&lt;/strong&gt;&lt;br&gt;&lt;br&gt;※商品画像内のホイールは付属しておりません。&lt;/td&gt;&lt;/tr&gt;&lt;/tbody&gt;&lt;/table&gt;&lt;div&gt;&lt;img src="https://gdetail.image-qoo10.jp/344/613881147/2020/1/07190a87-4339-44ac-8bc6-497556efb5a5.jpg"  style="display: block; margin-left: auto; margin-right: auto;"&gt;&lt;/div&gt;</t>
  </si>
  <si>
    <t>02$$2019$$225$$50$$95$$BLUEARTH$$R1$$サマー$$タイヤ$$在庫</t>
  </si>
  <si>
    <t>F9360</t>
  </si>
  <si>
    <t>4968814875510</t>
  </si>
  <si>
    <t>1074476447</t>
  </si>
  <si>
    <t>rv022355018</t>
  </si>
  <si>
    <t>2019年製 BluEarth RV-02 235/50R18 97V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</si>
  <si>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RV-02&lt;/span&gt;&lt;br&gt;サイズ：&lt;strong&gt;235/50R18 97V&lt;/strong&gt;&lt;br&gt;&lt;br&gt;※商品画像内のホイールは付属しておりません。&lt;/td&gt;&lt;/tr&gt;&lt;/tbody&gt;&lt;/table&gt;&lt;div&gt;&lt;img src="https://gdetail.image-qoo10.jp/344/613881147/2020/1/75bad7d1-c4fd-4eb2-90b8-7774f223ec21.jpg"  style="display: block; margin-left: auto; margin-right: auto;"&gt;&lt;/div&gt;</t>
  </si>
  <si>
    <t>02$$2019$$235$$50$$BLUEARTH$$R1$$サマー$$タイヤ$$在庫$$翌日</t>
  </si>
  <si>
    <t>F9347</t>
  </si>
  <si>
    <t>4968814875381</t>
  </si>
  <si>
    <t>1074476446</t>
  </si>
  <si>
    <t>rv022056016</t>
  </si>
  <si>
    <t>2019年製以降 BluEarth RV-02 205/60R16 92H サマータイヤ 最短当日発送</t>
  </si>
  <si>
    <t>&lt;br id="tinymce" class="mce-content-body " contenteditable="true" spellcheck="false" data-id="gd_det_exp_new"&gt;&lt;table align="center"&gt;&lt;tbody&gt;&lt;tr&gt;&lt;td style="text-align: left;" width="350px"&gt;&lt;span style="font-size: 14pt;"&gt;低燃費性能とウェット性能を両立した&lt;/span&gt;&lt;br&gt;&lt;br&gt;&lt;span style="font-size: 14pt;"&gt;&lt;strong&gt;ミニバン/SUV専用タイヤ&lt;/strong&gt;&lt;/span&gt;&lt;/td&gt;&lt;td style="text-align: center;"&gt;ブルーアース アールブイゼロツー&lt;br&gt;&lt;span style="font-size: 14pt;"&gt;BluEarth RV-02&lt;/span&gt;&lt;br&gt;サイズ：&lt;strong&gt;205/60R16 92H&lt;/strong&gt;&lt;br&gt;&lt;br&gt;※商品画像内のホイールは付属しておりません。&lt;/td&gt;&lt;/tr&gt;&lt;/tbody&gt;&lt;/table&gt;&lt;div&gt;&lt;img src="https://gdetail.image-qoo10.jp/344/613881147/2020/1/fec104f3-3a58-44ec-9e31-756e4bee25f5.jpg" style="display: block; margin-left: auto; margin-right: auto;"&gt;&lt;/div&gt;</t>
  </si>
  <si>
    <t>02$$2019$$205$$60$$92$$BLUEARTH$$R1$$サマー$$タイヤ$$在庫</t>
  </si>
  <si>
    <t>F9346</t>
  </si>
  <si>
    <t>4968814875374</t>
  </si>
  <si>
    <t>1074476445</t>
  </si>
  <si>
    <t>2023年製 EfficientGrip ECO EG01 155/65R14 75S サマータイヤ 最短当日発送</t>
  </si>
  <si>
    <t>155/65R14$$155/65R14 75S$$EfficientGrip ECO EG01$$グッドイヤー$$サマー$$価格$$安い$$寿命$$通販</t>
  </si>
  <si>
    <t>4992496140000</t>
  </si>
  <si>
    <t>1074476444</t>
  </si>
  <si>
    <t>2023年製 EfficientGrip ECO EG01 155/65R13 73S サマー 最短当日発送</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</si>
  <si>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14pt;"&gt;&lt;strong&gt;日々のカーライフをサポートしてくれる&lt;br&gt;低燃費で長持ちが自慢のスタンダードエコタイヤ&lt;/strong&gt;&lt;/span&gt;&lt;/td&gt;
&lt;td style="text-align: center;"&gt;エフィシェントグリップ エコ イージーゼロワン&lt;br&gt;&lt;span style="font-size: 14pt;"&gt; EfficientGrip ECO EG01&lt;/span&gt;&lt;br&gt;サイズ：&lt;strong&gt;155/65R13 73S&lt;/strong&gt;&lt;br&gt;&lt;br&gt;※商品画像内のホイールは付属しておりません。&lt;/td&gt;
&lt;/tr&gt;
&lt;/tbody&gt;
&lt;/table&gt;
&lt;div&gt;&lt;img src="https://gdetail.image-qoo10.jp/344/613881147/2020/1/b2e4207f-19df-47fd-803d-1430f3b910f8.jpg" style="display: block; margin-left: auto; margin-right: auto;"&gt;&lt;/div&gt;</t>
  </si>
  <si>
    <t>155/65R13$$155/65R13 73S$$EfficientGrip ECO EG01$$グッドイヤー$$サマー$$価格$$安い$$寿命</t>
  </si>
  <si>
    <t>1074476443</t>
  </si>
  <si>
    <t>145/80R13$$145/80R13 75S$$EfficientGrip ECO EG01$$グッドイヤー$$サマー$$価格$$安い$$寿命$$通販</t>
  </si>
  <si>
    <t>1074476442</t>
  </si>
  <si>
    <t>2023年製 EfficientGrip ECO EG01 155/80R13 79S サマータイヤ 最短当日発送</t>
  </si>
  <si>
    <t>155/80R13$$155/80R13 79S$$EfficientGrip ECO EG01$$グッドイヤー$$サマー$$価格$$安い$$寿命$$通販</t>
  </si>
  <si>
    <t>1074476441</t>
  </si>
  <si>
    <t>2023年製 EfficientGrip ECO EG01 175/60R16 82H サマータイヤ 最短当日発送</t>
  </si>
  <si>
    <t>175/60R16$$175/60R16 82H$$EfficientGrip ECO EG01$$グッドイヤー$$サマー$$価格$$安い$$寿命$$通販</t>
  </si>
  <si>
    <t>1074476440</t>
  </si>
  <si>
    <t>165/55R14$$165/55R14 72V$$EfficientGrip ECO EG01$$グッドイヤー$$サマー$$価格$$安い$$寿命$$通販</t>
  </si>
  <si>
    <t>1074476439</t>
  </si>
  <si>
    <t>2023年製 EfficientGrip ECO EG01 165/70R14 81S サマータイヤ 最短当日発送</t>
  </si>
  <si>
    <t>165/70R14$$165/70R14 81S$$EfficientGrip ECO EG01$$グッドイヤー$$サマー$$価格$$安い$$寿命$$通販</t>
  </si>
  <si>
    <t>1074476438</t>
  </si>
  <si>
    <t>2023年製 EfficientGrip ECO EG01 175/65R15 84H サマータイヤ 最短当日発送</t>
  </si>
  <si>
    <t>175/65R15$$175/65R15 84H$$EfficientGrip ECO EG01$$グッドイヤー$$サマー$$価格$$安い$$寿命$$通販</t>
  </si>
  <si>
    <t>1074476437</t>
  </si>
  <si>
    <t>2023年製 EfficientGrip ECO EG01 175/65R14 82S サマータイヤ 最短当日発送</t>
  </si>
  <si>
    <t>175/65R14$$175/65R14 82S$$EfficientGrip ECO EG01$$グッドイヤー$$サマー$$価格$$安い$$寿命$$通販</t>
  </si>
  <si>
    <t>1074476436</t>
  </si>
  <si>
    <t>2023年製 EfficientGrip ECO EG01 185/60R15 84H サマータイヤ 最短当日発送</t>
  </si>
  <si>
    <t>185/60R15$$185/60R15 84H$$EfficientGrip ECO EG01$$グッドイヤー$$サマー$$価格$$安い$$寿命$$通販</t>
  </si>
  <si>
    <t>1074476435</t>
  </si>
  <si>
    <t>2023年製 EfficientGrip ECO EG01 175/70R14 84S サマータイヤ 最短当日発送</t>
  </si>
  <si>
    <t>175/70R14$$175/70R14 84S$$EfficientGrip ECO EG01$$グッドイヤー$$サマー$$価格$$安い$$寿命$$通販</t>
  </si>
  <si>
    <t>1074476426</t>
  </si>
  <si>
    <t>ps42255018</t>
  </si>
  <si>
    <t>2022年製以降 Pilot Sport 4 225/50ZR18 99Y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</si>
  <si>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4&lt;/span&gt;&lt;br&gt;サイズ：&lt;strong&gt;225/50R18 99Y XL&lt;/strong&gt;&lt;br&gt;&lt;br&gt;※商品画像内のホイールは付属しておりません。&lt;/td&gt;
&lt;/tr&gt;
&lt;/tbody&gt;
&lt;/table&gt;
&lt;br&gt; &lt;img src="https://gdetail.image-qoo10.jp/344/613881147/2018/9/9fa5897f-f9fc-4bc0-9972-5cbbe83a3933.jpg" width="940" height="1578"&gt;</t>
  </si>
  <si>
    <t>225/50R18$$サマータイヤ$$タイヤ</t>
  </si>
  <si>
    <t>4985009693070</t>
  </si>
  <si>
    <t>1074476425</t>
  </si>
  <si>
    <t>ps42454019imp</t>
  </si>
  <si>
    <t>2021年製 Pilot Sport 4 245/40ZR19 98Y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</si>
  <si>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4&lt;/span&gt;&lt;br&gt;サイズ：&lt;strong&gt;245/40R19 98Y XL&lt;/strong&gt;&lt;br&gt;&lt;br&gt;※商品画像内のホイールは付属しておりません。&lt;br&gt;※海外産&lt;/td&gt;
&lt;/tr&gt;
&lt;/tbody&gt;
&lt;/table&gt;
&lt;br&gt; &lt;img src="https://gdetail.image-qoo10.jp/344/613881147/2018/9/9fa5897f-f9fc-4bc0-9972-5cbbe83a3933.jpg" width="940" height="1578"&gt;</t>
  </si>
  <si>
    <t>245/40R19$$サマータイヤ$$タイヤ</t>
  </si>
  <si>
    <t>1074476424</t>
  </si>
  <si>
    <t>2022年製 Pilot Sport 4 275/35ZR19 100Y XL サマータイヤ 最短当日発送</t>
  </si>
  <si>
    <t>275/35R19$$275/35R19 100Y XL$$サマー$$価格$$安い$$寿命$$通販</t>
  </si>
  <si>
    <t>1074476423</t>
  </si>
  <si>
    <t>2022年製以降 Pilot Sport 4 275/35ZR18 99Y XL サマータイヤ 最短当日発送</t>
  </si>
  <si>
    <t>275/35R18$$275/35R18 99Y XL$$サマー$$価格$$安い$$寿命$$通販</t>
  </si>
  <si>
    <t>1074476422</t>
  </si>
  <si>
    <t>nex1656014imp</t>
  </si>
  <si>
    <t>2021年製 NEXTRY 165/60R14 75H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</si>
  <si>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14pt;"&gt;NEXTRY&lt;/span&gt;&lt;br&gt;サイズ：&lt;strong&gt;165/60R14 75H&lt;/strong&gt;&lt;br&gt;&lt;br&gt;※商品画像内のホイールは付属しておりません。&lt;br&gt;※海外産&lt;/td&gt;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</si>
  <si>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165/60R14$$サマータイヤ$$タイヤ</t>
  </si>
  <si>
    <t>1074476421</t>
  </si>
  <si>
    <t>nex1656513imp</t>
  </si>
  <si>
    <t>2021年製 NEXTRY 165/65R13 77S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</si>
  <si>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14pt;"&gt;NEXTRY&lt;/span&gt;&lt;br&gt;サイズ：&lt;strong&gt;165/65R13 77S&lt;/strong&gt;&lt;br&gt;&lt;br&gt;※商品画像内のホイールは付属しておりません。&lt;br&gt;※海外産&lt;/td&gt;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</si>
  <si>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165/65R13$$サマータイヤ$$タイヤ</t>
  </si>
  <si>
    <t>4961914338541</t>
  </si>
  <si>
    <t>1074476420</t>
  </si>
  <si>
    <t>nex1656015imp</t>
  </si>
  <si>
    <t>2021年製 NEXTRY 165/60R15 77H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</si>
  <si>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14pt;"&gt;NEXTRY&lt;/span&gt;&lt;br&gt;サイズ：&lt;strong&gt;165/60R15 77H&lt;/strong&gt;&lt;br&gt;&lt;br&gt;※商品画像内のホイールは付属しておりません。&lt;br&gt;※海外産&lt;/td&gt;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</si>
  <si>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165/60R15$$サマータイヤ$$タイヤ</t>
  </si>
  <si>
    <t>4961914455897</t>
  </si>
  <si>
    <t>1074476419</t>
  </si>
  <si>
    <t>nex1956515imp</t>
  </si>
  <si>
    <t>2021年製 NEXTRY 195/65R15 91S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</si>
  <si>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14pt;"&gt;NEXTRY&lt;/span&gt;&lt;br&gt;サイズ：&lt;strong&gt;195/65R15 91S&lt;/strong&gt;&lt;br&gt;&lt;br&gt;※商品画像内のホイールは付属しておりません。&lt;br&gt;※海外産&lt;/td&gt;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</si>
  <si>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195/65R15$$サマータイヤ$$タイヤ</t>
  </si>
  <si>
    <t>1074476418</t>
  </si>
  <si>
    <t>nex2055516imp</t>
  </si>
  <si>
    <t>2021年製 NEXTRY 205/55R16 91V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</si>
  <si>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14pt;"&gt;NEXTRY&lt;/span&gt;&lt;br&gt;サイズ：&lt;strong&gt;205/55R16 91V&lt;/strong&gt;&lt;br&gt;&lt;br&gt;※商品画像内のホイールは付属しておりません。&lt;br&gt;※海外産&lt;/td&gt;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</si>
  <si>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1074476417</t>
  </si>
  <si>
    <t>nex2056016imp</t>
  </si>
  <si>
    <t>2021年製 NEXTRY 205/60R16 92H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</si>
  <si>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14pt;"&gt;NEXTRY&lt;/span&gt;&lt;br&gt;サイズ：&lt;strong&gt;205/60R16 92H&lt;/strong&gt;&lt;br&gt;&lt;br&gt;※商品画像内のホイールは付属しておりません。&lt;/td&gt;
&lt;/tr&gt;
&lt;/tbody&gt;
&lt;/table&gt;
&lt;div&gt;&lt;img src="https://gdetail.image-qoo10.jp/344/613881147/2019/4/c04de263-a71a-4a6f-8f09-40a1fa61c3aa.jpg" style="display: block; margin-left: auto; margin-right: auto;"&gt;&lt;/div&gt;</t>
  </si>
  <si>
    <t>205/60R16$$サマータイヤ$$タイヤ</t>
  </si>
  <si>
    <t>1074476416</t>
  </si>
  <si>
    <t>nex2154517imp</t>
  </si>
  <si>
    <t>2021年製 NEXTRY 215/45R17 91W XL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</si>
  <si>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14pt;"&gt;NEXTRY&lt;/span&gt;&lt;br&gt;サイズ：&lt;strong&gt;215/45R17 91W XL&lt;/strong&gt;&lt;br&gt;&lt;br&gt;※商品画像内のホイールは付属しておりません。&lt;br&gt;※海外産&lt;/td&gt;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</si>
  <si>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215/45R17$$サマータイヤ$$タイヤ</t>
  </si>
  <si>
    <t>4961914338848</t>
  </si>
  <si>
    <t>1074476415</t>
  </si>
  <si>
    <t>nex2155017imp</t>
  </si>
  <si>
    <t>2021年製 NEXTRY 215/50R17 91V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</si>
  <si>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14pt;"&gt;NEXTRY&lt;/span&gt;&lt;br&gt;サイズ：&lt;strong&gt;215/50R17 91V&lt;/strong&gt;&lt;br&gt;&lt;br&gt;※商品画像内のホイールは付属しておりません。&lt;br&gt;※海外産&lt;/td&gt;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</si>
  <si>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4961914338855</t>
  </si>
  <si>
    <t>1074476414</t>
  </si>
  <si>
    <t>nex2255017imp</t>
  </si>
  <si>
    <t>2021年製 NEXTRY 225/50R17 94V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</si>
  <si>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14pt;"&gt;NEXTRY&lt;/span&gt;&lt;br&gt;サイズ：&lt;strong&gt;225/50R17 94V&lt;/strong&gt;&lt;br&gt;&lt;br&gt;※商品画像内のホイールは付属しておりません。&lt;br&gt;※海外産&lt;/td&gt;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</si>
  <si>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4961914338947</t>
  </si>
  <si>
    <t>1074476413</t>
  </si>
  <si>
    <t>nex2155517imp</t>
  </si>
  <si>
    <t>2021年製 NEXTRY 215/55R17 94V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</si>
  <si>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14pt;"&gt;NEXTRY&lt;/span&gt;&lt;br&gt;サイズ：&lt;strong&gt;215/55R17 94V&lt;/strong&gt;&lt;br&gt;&lt;br&gt;※商品画像内のホイールは付属しておりません。&lt;br&gt;※海外産&lt;/td&gt;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</si>
  <si>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215/55R17$$サマータイヤ$$タイヤ</t>
  </si>
  <si>
    <t>4961914338879</t>
  </si>
  <si>
    <t>1074476412</t>
  </si>
  <si>
    <t>nex2254518imp</t>
  </si>
  <si>
    <t>2021年製 NEXTRY 225/45R18 95W XL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</si>
  <si>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14pt;"&gt;NEXTRY&lt;/span&gt;&lt;br&gt;サイズ：&lt;strong&gt;225/45R18 95W XL&lt;/strong&gt;&lt;br&gt;&lt;br&gt;※商品画像内のホイールは付属しておりません。&lt;br&gt;※海外産&lt;/td&gt;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</si>
  <si>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4961914338930</t>
  </si>
  <si>
    <t>1074476411</t>
  </si>
  <si>
    <t>nex2355018imp</t>
  </si>
  <si>
    <t>2021年製 NEXTRY 235/50R18 97V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</si>
  <si>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14pt;"&gt;NEXTRY&lt;/span&gt;&lt;br&gt;サイズ：&lt;strong&gt;235/50R18 97V&lt;/strong&gt;&lt;br&gt;&lt;br&gt;※商品画像内のホイールは付属しておりません。&lt;br&gt;※海外産&lt;/td&gt;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</si>
  <si>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235/50R18$$サマータイヤ$$タイヤ</t>
  </si>
  <si>
    <t>4961914338992</t>
  </si>
  <si>
    <t>1074476410</t>
  </si>
  <si>
    <t>nex2255517imp</t>
  </si>
  <si>
    <t>2021年製 NEXTRY 225/55R17 97V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</si>
  <si>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14pt;"&gt;NEXTRY&lt;/span&gt;&lt;br&gt;サイズ：&lt;strong&gt;225/55R17 97V&lt;/strong&gt;&lt;br&gt;&lt;br&gt;※商品画像内のホイールは付属しておりません。&lt;br&gt;※海外産&lt;/td&gt;
&lt;/tr&gt;
&lt;/tbody&gt;
&lt;/table&gt;
&lt;div&gt;&lt;img src="https://gdetail.image-qoo10.jp/344/613881147/2019/4/c04de263-a71a-4a6f-8f09-40a1fa61c3aa.jpg" style="display: block; margin-left: auto; margin-right: auto;"&gt;&lt;/div&gt;</t>
  </si>
  <si>
    <t>225/55R17$$サマータイヤ$$タイヤ</t>
  </si>
  <si>
    <t>4961914338961</t>
  </si>
  <si>
    <t>1074476409</t>
  </si>
  <si>
    <t>2022年製 ExtremeContact DWS06 PLUS 215/45ZR18 93Y XL サマータイヤ 最短当日発送</t>
  </si>
  <si>
    <t>1074476408</t>
  </si>
  <si>
    <t>245/45R18$$245/45ZR18 100Y XL$$CONTINENTAL$$コンチ$$サマー$$価格$$安い$$寿命$$通販</t>
  </si>
  <si>
    <t>1074476407</t>
  </si>
  <si>
    <t>2022年製 ExtremeContact DWS06 PLUS 235/50ZR18 97W サマータイヤ 最短当日発送</t>
  </si>
  <si>
    <t>235/50R18$$235/50ZR18 97W$$CONTINENTAL$$コンチ$$サマー$$価格$$安い$$寿命$$通販</t>
  </si>
  <si>
    <t>1074476406</t>
  </si>
  <si>
    <t>2022年製 ExtremeContact DWS06 PLUS 255/40ZR18 99Y XL サマータイヤ 最短当日発送</t>
  </si>
  <si>
    <t>255/40R18$$255/40ZR18 99Y XL$$CONTINENTAL$$コンチ$$サマー$$価格$$安い$$寿命$$通販</t>
  </si>
  <si>
    <t>1074476405</t>
  </si>
  <si>
    <t>2022年製ExtremeContact DWS06 PLUS 275/40ZR20 106Y XL サマータイヤ 最短当日発送</t>
  </si>
  <si>
    <t>275/40R20$$275/40ZR20 106Y XL$$CONTINENTAL$$コンチ$$サマー$$価格$$安い$$寿命$$通販</t>
  </si>
  <si>
    <t>1074476404</t>
  </si>
  <si>
    <t>2023年製 ExtremeContact DWS06 PLUS 225/45ZR19 92W サマータイヤ 最短当日発送</t>
  </si>
  <si>
    <t>225/45R19$$225/45R19 92W$$CONTINENTAL$$コンチ$$サマー$$価格$$安い$$寿命$$通販</t>
  </si>
  <si>
    <t>1074476403</t>
  </si>
  <si>
    <t>2021年製以降 ExtremeContact DWS06 PLUS 255/50ZR19 107W XL サマータイヤ 最短当日発送</t>
  </si>
  <si>
    <t>255/50R19$$255/50R19 107W XL$$CONTINENTAL$$コンチ$$サマー$$価格$$安い$$寿命$$通販</t>
  </si>
  <si>
    <t>1074476402</t>
  </si>
  <si>
    <t>primacy42055017imp</t>
  </si>
  <si>
    <t>2020年製 Primacy 4 205/50R17 93W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</si>
  <si>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4&lt;/span&gt;&lt;br&gt;サイズ：&lt;strong&gt;205/50R17 93W XL&lt;/strong&gt;&lt;br&gt;&lt;br&gt;※商品画像内のホイールは付属しておりません。&lt;br&gt;※海外産&lt;/td&gt;
&lt;/tr&gt;
&lt;/tbody&gt;
&lt;/table&gt;
&lt;br&gt; &lt;img src="https://gdetail.image-qoo10.jp/344/613881147/2018/10/eb5d4274-17b6-417a-986f-5b779f4451cf.jpg" width="940" height="1774"&gt;</t>
  </si>
  <si>
    <t>205/50R17$$サマータイヤ $$タイヤ</t>
  </si>
  <si>
    <t>1074476401</t>
  </si>
  <si>
    <t>2021年製 Primacy 4 215/45R17 91W XL サマータイヤ 最短当日発送</t>
  </si>
  <si>
    <t>1074476400</t>
  </si>
  <si>
    <t>2023年製 Primacy 4 205/65R16 95V サマータイヤ 最短当日発送</t>
  </si>
  <si>
    <t>205/65R16$$205/65R16 95V$$サマー$$価格$$安い$$寿命$$通販</t>
  </si>
  <si>
    <t>1074476399</t>
  </si>
  <si>
    <t>1074476398</t>
  </si>
  <si>
    <t>2021年製 CROSSCLIMATE2 205/55R16 91V オールシーズン 夏冬タイヤ 最短当日発送</t>
  </si>
  <si>
    <t>1074476397</t>
  </si>
  <si>
    <t>1074476396</t>
  </si>
  <si>
    <t>1074476395</t>
  </si>
  <si>
    <t>2022年製 CROSSCLIMATE2 235/55R18 104H XL VOL オールシーズン 夏冬タイヤ 最短当日発送</t>
  </si>
  <si>
    <t>1074476394</t>
  </si>
  <si>
    <t>1074476393</t>
  </si>
  <si>
    <t>1074476392</t>
  </si>
  <si>
    <t>1074476391</t>
  </si>
  <si>
    <t>2022年製 CROSSCLIMATE2 245/40R18 97Y XL オールシーズン 夏冬タイヤ 最短当日発送</t>
  </si>
  <si>
    <t>1074476390</t>
  </si>
  <si>
    <t>1074476389</t>
  </si>
  <si>
    <t>1074476388</t>
  </si>
  <si>
    <t>2023年製以降 POTENZA Adrenalin RE004 205/50R16 87W サマータイヤ 最短当日発送</t>
  </si>
  <si>
    <t>205/50R16$$205/50R16 87W$$サマー$$価格$$安い$$寿命$$通販</t>
  </si>
  <si>
    <t>1074476387</t>
  </si>
  <si>
    <t>2023年製 POTENZA Adrenalin RE004 225/50R17 98W XL サマータイヤ 最短当日発送</t>
  </si>
  <si>
    <t>225/50R17$$225/50R17 98W XL$$サマー$$価格$$安い$$寿命$$通販</t>
  </si>
  <si>
    <t>1074476386</t>
  </si>
  <si>
    <t>2023年製 POTENZA Adrenalin RE004 245/40R19 98W XL サマータイヤ 最短当日発送</t>
  </si>
  <si>
    <t>245/40R19$$245/40R19 98W XL$$サマー$$価格$$安い$$寿命$$通販</t>
  </si>
  <si>
    <t>1074476385</t>
  </si>
  <si>
    <t>2023年製 POTENZA Adrenalin RE004 235/40R18 95W XL サマータイヤ 最短当日発送</t>
  </si>
  <si>
    <t>235/40R18$$235/40R18 95W XL$$サマー$$価格$$安い$$寿命$$通販</t>
  </si>
  <si>
    <t>1074476384</t>
  </si>
  <si>
    <t>2022年製 Adrenalin RE004 245/45R17 99W XL サマータイヤ 最短当日発送</t>
  </si>
  <si>
    <t>245/45R17$$245/45R17 99W XL$$サマー$$価格$$安い$$寿命$$通販</t>
  </si>
  <si>
    <t>1074476382</t>
  </si>
  <si>
    <t>2021年製 POTENZA Adrenalin RE004 245/45R18 100W XL サマータイヤ 最短当日発送</t>
  </si>
  <si>
    <t>245/45R18$$245/45R18 100W XL$$サマー$$価格$$安い$$寿命$$通販</t>
  </si>
  <si>
    <t>1074476383</t>
  </si>
  <si>
    <t>2023年製 POTENZA Adrenalin RE004 255/35R18 94W XL サマータイヤ 最短当日発送</t>
  </si>
  <si>
    <t>255/35R18$$255/35R18 94W XL$$サマー$$価格$$安い$$寿命$$通販</t>
  </si>
  <si>
    <t>1074476381</t>
  </si>
  <si>
    <t>mp71956515</t>
  </si>
  <si>
    <t>2022年製 TRANPATH mp7 195/65R15 91H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</si>
  <si>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mp7&lt;/span&gt;&lt;br&gt;サイズ：&lt;strong&gt;195/65R15 91H&lt;/strong&gt;&lt;br&gt;&lt;br&gt;※商品画像内のホイールは付属しておりません。&lt;/td&gt;
&lt;/tr&gt;
&lt;/tbody&gt;
&lt;/table&gt;
&lt;div&gt;&lt;img src="https://gdetail.image-qoo10.jp/344/613881147/2022/4/662fdad5-8eef-45fe-a942-f754b7cf81b2.jpg" style="display: block; margin-left: auto; margin-right: auto;"&gt;&lt;/div&gt;</t>
  </si>
  <si>
    <t>195/65R15$$mp7$$TRANPATH$$サマータイヤ</t>
  </si>
  <si>
    <t>4981910549154</t>
  </si>
  <si>
    <t>1074476380</t>
  </si>
  <si>
    <t>mp71956016</t>
  </si>
  <si>
    <t>2022年製 TRANPATH mp7 195/60R16 89H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</si>
  <si>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mp7&lt;/span&gt;&lt;br&gt;サイズ：&lt;strong&gt;195/60R16 89H&lt;/strong&gt;&lt;br&gt;&lt;br&gt;※商品画像内のホイールは付属しておりません。&lt;/td&gt;
&lt;/tr&gt;
&lt;/tbody&gt;
&lt;/table&gt;
&lt;div&gt;&lt;img src="https://gdetail.image-qoo10.jp/344/613881147/2022/4/662fdad5-8eef-45fe-a942-f754b7cf81b2.jpg" style="display: block; margin-left: auto; margin-right: auto;"&gt;&lt;/div&gt;</t>
  </si>
  <si>
    <t>195/60R16$$mp7$$TRANPATH$$サマータイヤ</t>
  </si>
  <si>
    <t>4981910549147</t>
  </si>
  <si>
    <t>1074476379</t>
  </si>
  <si>
    <t>mp72056016</t>
  </si>
  <si>
    <t>2022年製 TRANPATH mp7 205/60R16 92H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</si>
  <si>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mp7&lt;/span&gt;&lt;br&gt;サイズ：&lt;strong&gt;205/60R16 92H&lt;/strong&gt;&lt;br&gt;&lt;br&gt;※商品画像内のホイールは付属しておりません。&lt;/td&gt;
&lt;/tr&gt;
&lt;/tbody&gt;
&lt;/table&gt;
&lt;div&gt;&lt;img src="https://gdetail.image-qoo10.jp/344/613881147/2022/4/662fdad5-8eef-45fe-a942-f754b7cf81b2.jpg" style="display: block; margin-left: auto; margin-right: auto;"&gt;&lt;/div&gt;</t>
  </si>
  <si>
    <t>205/60R16$$mp7$$TRANPATH$$サマータイヤ</t>
  </si>
  <si>
    <t>4981910548270</t>
  </si>
  <si>
    <t>1074476378</t>
  </si>
  <si>
    <t>mp72156017</t>
  </si>
  <si>
    <t>2021年製 TRANPATH mp7 215/60R17 96H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</si>
  <si>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mp7&lt;/span&gt;&lt;br&gt;サイズ：&lt;strong&gt;215/60R17 96H&lt;/strong&gt;&lt;br&gt;&lt;br&gt;※商品画像内のホイールは付属しておりません。&lt;/td&gt;
&lt;/tr&gt;
&lt;/tbody&gt;
&lt;/table&gt;
&lt;div&gt;&lt;img src="https://gdetail.image-qoo10.jp/344/613881147/2022/4/662fdad5-8eef-45fe-a942-f754b7cf81b2.jpg" style="display: block; margin-left: auto; margin-right: auto;"&gt;&lt;/div&gt;</t>
  </si>
  <si>
    <t>215/60R17$$mp7$$TRANPATH$$サマータイヤ</t>
  </si>
  <si>
    <t>4981910549321</t>
  </si>
  <si>
    <t>1074476377</t>
  </si>
  <si>
    <t>mp72055517</t>
  </si>
  <si>
    <t>2022年製 TRANPATH mp7 205/55R17 95V XL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</si>
  <si>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mp7&lt;/span&gt;&lt;br&gt;サイズ：&lt;strong&gt;205/55R17 95V XL&lt;/strong&gt;&lt;br&gt;&lt;br&gt;※商品画像内のホイールは付属しておりません。&lt;br&gt;※海外産&lt;/td&gt;
&lt;/tr&gt;
&lt;/tbody&gt;
&lt;/table&gt;
&lt;div&gt;&lt;img src="https://gdetail.image-qoo10.jp/344/613881147/2022/4/662fdad5-8eef-45fe-a942-f754b7cf81b2.jpg" style="display: block; margin-left: auto; margin-right: auto;"&gt;&lt;/div&gt;</t>
  </si>
  <si>
    <t>205/55R17$$mp7$$TRANPATH$$サマータイヤ</t>
  </si>
  <si>
    <t>4981910550310</t>
  </si>
  <si>
    <t>1074476376</t>
  </si>
  <si>
    <t>mp72155517</t>
  </si>
  <si>
    <t>2022年製 TRANPATH mp7 215/55R17 94V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</si>
  <si>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mp7&lt;/span&gt;&lt;br&gt;サイズ：&lt;strong&gt;215/55R17 94V&lt;/strong&gt;&lt;br&gt;&lt;br&gt;※商品画像内のホイールは付属しておりません。&lt;/td&gt;
&lt;/tr&gt;
&lt;/tbody&gt;
&lt;/table&gt;
&lt;div&gt;&lt;img src="https://gdetail.image-qoo10.jp/344/613881147/2022/4/662fdad5-8eef-45fe-a942-f754b7cf81b2.jpg" style="display: block; margin-left: auto; margin-right: auto;"&gt;&lt;/div&gt;</t>
  </si>
  <si>
    <t>215/55R17$$mp7$$TRANPATH$$サマータイヤ</t>
  </si>
  <si>
    <t>4981910550334</t>
  </si>
  <si>
    <t>1074476375</t>
  </si>
  <si>
    <t>mp72055017</t>
  </si>
  <si>
    <t>2022年製 TRANPATH mp7 205/50R17 93V XL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</si>
  <si>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mp7&lt;/span&gt;&lt;br&gt;サイズ：&lt;strong&gt;205/50R17 93V XL&lt;/strong&gt;&lt;br&gt;&lt;br&gt;※商品画像内のホイールは付属しておりません。&lt;/td&gt;
&lt;/tr&gt;
&lt;/tbody&gt;
&lt;/table&gt;
&lt;div&gt;&lt;img src="https://gdetail.image-qoo10.jp/344/613881147/2022/4/662fdad5-8eef-45fe-a942-f754b7cf81b2.jpg" style="display: block; margin-left: auto; margin-right: auto;"&gt;&lt;/div&gt;</t>
  </si>
  <si>
    <t>205/50R17$$mp7$$TRANPATH$$サマータイヤ</t>
  </si>
  <si>
    <t>4981910550297</t>
  </si>
  <si>
    <t>1074476374</t>
  </si>
  <si>
    <t>ps42653518imp</t>
  </si>
  <si>
    <t>2021年製 Pilot Sport 4 265/35ZR18 97Y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</si>
  <si>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4&lt;/span&gt;&lt;br&gt;サイズ：&lt;strong&gt;265/35R18 97Y XL&lt;/strong&gt;&lt;br&gt;&lt;br&gt;※商品画像内のホイールは付属しておりません。&lt;br&gt;※海外産&lt;/td&gt;
&lt;/tr&gt;
&lt;/tbody&gt;
&lt;/table&gt;
&lt;br&gt; &lt;img src="https://gdetail.image-qoo10.jp/344/613881147/2018/9/9fa5897f-f9fc-4bc0-9972-5cbbe83a3933.jpg" width="940" height="1578"&gt;</t>
  </si>
  <si>
    <t>265/35R18$$サマータイヤ$$タイヤ</t>
  </si>
  <si>
    <t>1074476373</t>
  </si>
  <si>
    <t>2021年製以降 Pilot Sport 4 235/45ZR17 97Y XL サマータイヤ 最短当日発送</t>
  </si>
  <si>
    <t>1074476372</t>
  </si>
  <si>
    <t>2021年製 Primacy 4 195/65R15 91H サマータイヤ 最短当日発送</t>
  </si>
  <si>
    <t>1074476371</t>
  </si>
  <si>
    <t>1074476370</t>
  </si>
  <si>
    <t>1074476369</t>
  </si>
  <si>
    <t>1074476368</t>
  </si>
  <si>
    <t>1074476367</t>
  </si>
  <si>
    <t>1074476366</t>
  </si>
  <si>
    <t>1074476365</t>
  </si>
  <si>
    <t>1074476364</t>
  </si>
  <si>
    <t>78174</t>
  </si>
  <si>
    <t>2022年製 WINTER MAXX 02 205/60R16 92S スタッドレス 冬タイヤ ラベルなし 最短当日発送</t>
  </si>
  <si>
    <t>205/60R16$$205/60R16 92S$$スタッドレス$$価格$$安い$$寿命$$通販</t>
  </si>
  <si>
    <t>1074476362</t>
  </si>
  <si>
    <t>2022年製 WINTER MAXX 02 195/65R15 91S 冬タイヤ ラベルなし 最短当日発送</t>
  </si>
  <si>
    <t>195/65R15$$195/65R15 91S$$スタッドレス$$価格$$安い$$寿命$$通販</t>
  </si>
  <si>
    <t>1074476363</t>
  </si>
  <si>
    <t>2022年製 WINTER MAXX 02 185/60R15 84S スタッドレス 冬タイヤ ラベルなし 最短当日発送</t>
  </si>
  <si>
    <t>185/60R15$$185/60R15 84S$$スタッドレス$$価格$$安い$$寿命$$通販</t>
  </si>
  <si>
    <t>1074476361</t>
  </si>
  <si>
    <t>2022年製 WINTER MAXX 02 215/60R16 95S スタッドレスタイヤ ラベルなし 最短当日発送</t>
  </si>
  <si>
    <t>215/60R16$$215/60R16 95S$$スタッドレス$$価格$$安い$$寿命$$通販</t>
  </si>
  <si>
    <t>1074476360</t>
  </si>
  <si>
    <t>coss22355518</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</si>
  <si>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2&lt;/span&gt;&lt;br&gt;サイズ：&lt;strong&gt;235/55R18 104H XL VOL&lt;/strong&gt;&lt;br&gt;&lt;br&gt;※商品画像内のホイールは付属しておりません。&lt;/td&gt;
&lt;/tr&gt;
&lt;/tbody&gt;
&lt;/table&gt;
&lt;div&gt;&lt;img src="https://gdetail.image-qoo10.jp/344/613881147/2021/10/15bdef97-a53f-4016-b7bd-062e9930fa95.jpg" width="940" height="446"&gt;&lt;/div&gt;</t>
  </si>
  <si>
    <t>1074476359</t>
  </si>
  <si>
    <t>vx31756016</t>
  </si>
  <si>
    <t>2021年製 BLIZZAK VRX3 175/60R16 82Q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</si>
  <si>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14pt;"&gt;&lt;strong&gt;ブリザック史上最高性能 &lt;br&gt;氷上性能120%到達&lt;/strong&gt;&lt;/span&gt;&lt;/td&gt;
&lt;td style="text-align: center;"&gt;ブリザック ヴィアールエックススリー&lt;br&gt;&lt;span style="font-size: 14pt;"&gt;BLIZZAK VRX3&lt;/span&gt;&lt;br&gt;サイズ：&lt;strong&gt;175/60R16 82Q&lt;/strong&gt;&lt;br&gt;&lt;br&gt;※商品画像内のホイールは付属しておりません。&lt;/td&gt;
&lt;/tr&gt;
&lt;/tbody&gt;
&lt;/table&gt;
&lt;div&gt;&lt;img src="https://gdetail.image-qoo10.jp/344/613881147/2021/9/0562d402-fbd5-4b22-b55e-b912cac72a09.jpg" style="display: block; margin-left: auto; margin-right: auto;"&gt;&lt;/div&gt;</t>
  </si>
  <si>
    <t>175/60R16$$VRX3$$スタッドレス$$タイヤ</t>
  </si>
  <si>
    <t>4961914969509</t>
  </si>
  <si>
    <t>1074476358</t>
  </si>
  <si>
    <t>1074476357</t>
  </si>
  <si>
    <t>1074476355</t>
  </si>
  <si>
    <t>1074476356</t>
  </si>
  <si>
    <t>1074476354</t>
  </si>
  <si>
    <t>dmv32657016imp</t>
  </si>
  <si>
    <t>2021年製 BLIZZAK DM-V3 265/70R16 112R スタッドレス 冬タイヤ 最短当日発送</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</si>
  <si>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DM-V3&lt;/span&gt;&lt;br&gt;サイズ：&lt;strong&gt;265/70R16 112R&lt;/strong&gt;&lt;br&gt;&lt;br&gt;※商品画像内のホイールは付属しておりません。&lt;br&gt;※海外産&lt;/td&gt;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</si>
  <si>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265/70R16$$DM-V3$$スタッドレス$$タイヤ</t>
  </si>
  <si>
    <t>1074476353</t>
  </si>
  <si>
    <t>2023年製 VRX3 165/60R15 77Q スタッドレスタイヤ 最短当日発送</t>
  </si>
  <si>
    <t>165/60R15$$165/60R15 77Q$$スタッドレス$$価格$$安い$$寿命$$通販</t>
  </si>
  <si>
    <t>1074476352</t>
  </si>
  <si>
    <t>2023年製 BLIZZAK VRX3 175/70R14 84Q スタッドレスタイヤ 最短当日発送</t>
  </si>
  <si>
    <t>175/70R14$$175/70R14 84Q$$スタッドレス$$価格$$安い$$寿命$$通販</t>
  </si>
  <si>
    <t>1074476351</t>
  </si>
  <si>
    <t>2023年製 DM-V3 225/60R17 99S スタッドレスタイヤ 最短当日発送</t>
  </si>
  <si>
    <t>225/60R17$$225/60R17 99S$$DM-V3$$スタッドレス$$価格$$安い$$寿命$$通販</t>
  </si>
  <si>
    <t>1074476350</t>
  </si>
  <si>
    <t>2023年製 DM-V3 265/65R17 112R スタッドレスタイヤ 最短当日発送</t>
  </si>
  <si>
    <t>265/65R17$$265/65R17 112R$$DM-V3$$スタッドレス$$価格$$安い$$寿命$$通販</t>
  </si>
  <si>
    <t>1074476349</t>
  </si>
  <si>
    <t>2023年製 DM-V3 225/60R18 100S スタッドレスタイヤ 最短当日発送</t>
  </si>
  <si>
    <t>225/60R18$$225/60R18 100S$$DM-V3$$スタッドレス$$価格$$安い$$寿命$$通販</t>
  </si>
  <si>
    <t>1074476348</t>
  </si>
  <si>
    <t>2023年製 DM-V3 225/55R18 98T スタッドレスタイヤ 最短当日発送</t>
  </si>
  <si>
    <t>225/55R18$$225/55R18 98T$$DM-V3$$スタッドレス$$価格$$安い$$寿命$$通販</t>
  </si>
  <si>
    <t>1074476347</t>
  </si>
  <si>
    <t>2023年製 DM-V3 265/60R18 110R スタッドレスタイヤ 最短当日発送</t>
  </si>
  <si>
    <t>265/60R18$$265/60R18 110R$$DM-V3$$スタッドレス$$価格$$安い$$寿命$$通販</t>
  </si>
  <si>
    <t>1074476346</t>
  </si>
  <si>
    <t>2023年製 DM-V3 235/55R18 100T スタッドレスタイヤ 最短当日発送</t>
  </si>
  <si>
    <t>235/55R18$$235/55R18 100T$$DM-V3$$スタッドレス$$価格$$安い$$寿命$$通販</t>
  </si>
  <si>
    <t>1074476345</t>
  </si>
  <si>
    <t>2022年製以降 ALENZA LX100 225/65R17 102H サマータイヤ 最短当日発送</t>
  </si>
  <si>
    <t>225/65R17$$225/65R17 102H$$サマー$$価格$$安い$$寿命$$通販</t>
  </si>
  <si>
    <t>1074476344</t>
  </si>
  <si>
    <t>aelx1002256018</t>
  </si>
  <si>
    <t>2021年製 ALENZA LX100 225/60R18 100H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</si>
  <si>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LX100&lt;/span&gt;&lt;br&gt;サイズ：225/60R18 100H&lt;br&gt;&lt;br&gt;※商品画像内のホイールは付属しておりません。&lt;/td&gt;
&lt;/tr&gt;
&lt;/tbody&gt;
&lt;/table&gt;
&lt;div&gt;&lt;img src="https://gdetail.image-qoo10.jp/344/613881147/2021/11/18f07113-bb49-4338-8027-a541f51f54ea.jpg" style="display: block; margin-left: auto; margin-right: auto;"&gt;&lt;/div&gt;</t>
  </si>
  <si>
    <t>225/60R18$$LX100$$SUV$$サマータイヤ $$タイヤ</t>
  </si>
  <si>
    <t>4961914968250</t>
  </si>
  <si>
    <t>1074476343</t>
  </si>
  <si>
    <t>aelx1002356018</t>
  </si>
  <si>
    <t>2021年製 ALENZA LX100 235/60R18 103H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</si>
  <si>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LX100&lt;/span&gt;&lt;br&gt;サイズ：235/60R18 103H&lt;br&gt;&lt;br&gt;※商品画像内のホイールは付属しておりません。&lt;/td&gt;
&lt;/tr&gt;
&lt;/tbody&gt;
&lt;/table&gt;
&lt;div&gt;&lt;img src="https://gdetail.image-qoo10.jp/344/613881147/2021/11/18f07113-bb49-4338-8027-a541f51f54ea.jpg" style="display: block; margin-left: auto; margin-right: auto;"&gt;&lt;/div&gt;</t>
  </si>
  <si>
    <t>235/60R18$$LX100$$SUV$$サマータイヤ $$タイヤ</t>
  </si>
  <si>
    <t>4961914968281</t>
  </si>
  <si>
    <t>1074476342</t>
  </si>
  <si>
    <t>2023年製 ALENZA LX100 235/55R18 100V サマータイヤ 最短当日発送</t>
  </si>
  <si>
    <t>235/55R18$$235/55R18 100V$$サマー$$価格$$安い$$寿命$$通販</t>
  </si>
  <si>
    <t>1074476341</t>
  </si>
  <si>
    <t>aelx1002355519</t>
  </si>
  <si>
    <t>2021年製 ALENZA LX100 235/55R19 101V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</si>
  <si>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LX100&lt;/span&gt;&lt;br&gt;サイズ：235/55R19 101V&lt;br&gt;&lt;br&gt;※商品画像内のホイールは付属しておりません。&lt;/td&gt;
&lt;/tr&gt;
&lt;/tbody&gt;
&lt;/table&gt;
&lt;div&gt;&lt;img src="https://gdetail.image-qoo10.jp/344/613881147/2021/11/18f07113-bb49-4338-8027-a541f51f54ea.jpg" style="display: block; margin-left: auto; margin-right: auto;"&gt;&lt;/div&gt;</t>
  </si>
  <si>
    <t>235/55R19$$LX100$$SUV$$サマータイヤ $$タイヤ</t>
  </si>
  <si>
    <t>4961914968304</t>
  </si>
  <si>
    <t>1074476340</t>
  </si>
  <si>
    <t>aelx1002255519</t>
  </si>
  <si>
    <t>2021年製以降 ALENZA LX100 225/55R19 99V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</si>
  <si>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LX100&lt;/span&gt;&lt;br&gt;サイズ：225/55R19 99V&lt;br&gt;&lt;br&gt;※商品画像内のホイールは付属しておりません。&lt;/td&gt;
&lt;/tr&gt;
&lt;/tbody&gt;
&lt;/table&gt;
&lt;div&gt;&lt;img src="https://gdetail.image-qoo10.jp/344/613881147/2021/11/18f07113-bb49-4338-8027-a541f51f54ea.jpg" style="display: block; margin-left: auto; margin-right: auto;"&gt;&lt;/div&gt;</t>
  </si>
  <si>
    <t>225/55R19$$LX100$$SUV$$サマータイヤ $$タイヤ</t>
  </si>
  <si>
    <t>4961914968311</t>
  </si>
  <si>
    <t>1074476339</t>
  </si>
  <si>
    <t>aelx1002255018</t>
  </si>
  <si>
    <t>2021年製 ALENZA LX100 225/50R18 95V サマータイヤ 最短当日発送</t>
  </si>
  <si>
    <t>&lt;br id="tinymce&amp;quot;" class="mce-content-body " contenteditable="true" spellcheck="false" data-id="gd_det_exp_new"&gt;
&lt;table align="center"&gt;
&lt;tbody&gt;
&lt;tr&gt;
&lt;td style="text-align: left;" width="350px"&gt;&lt;span style="font-size: 14pt;"&gt;SUV専用タイヤ&lt;/span&gt;&lt;br&gt;&lt;br&gt;&lt;span style="font-size: 14pt;"&gt;&lt;strong&gt;プレミアムSUVの移動空間に求めるのは快適だ。&lt;br&gt;そう考える方に、ブリヂストンの性能を結集した最新の「SUV専用設計」&lt;/strong&gt;&lt;/span&gt;&lt;/td&gt;
&lt;td style="text-align: center;"&gt;アレンザ &lt;span class="item_desc"&gt;&lt;span style="font-size: small;"&gt;エルエックス &lt;/span&gt;&lt;/span&gt;ヒャク&lt;br&gt;&lt;span class="item_desc" style="font-size: 12pt;"&gt;ALENZA LX100&lt;/span&gt;&lt;br&gt;サイズ：225/50R18 95V&lt;br&gt;&lt;br&gt;※商品画像内のホイールは付属しておりません。&lt;/td&gt;
&lt;/tr&gt;
&lt;/tbody&gt;
&lt;/table&gt;
&lt;div&gt;&lt;img src="https://gdetail.image-qoo10.jp/344/613881147/2021/11/18f07113-bb49-4338-8027-a541f51f54ea.jpg" style="display: block; margin-left: auto; margin-right: auto;"&gt;&lt;/div&gt;</t>
  </si>
  <si>
    <t>225/50R18$$LX100$$SUV$$サマータイヤ $$タイヤ</t>
  </si>
  <si>
    <t>4961914968397</t>
  </si>
  <si>
    <t>1074476338</t>
  </si>
  <si>
    <t>2023年製 POTENZA Sport 245/40R18 97Y XL サマータイヤ 最短当日発送</t>
  </si>
  <si>
    <t>245/40R18$$245/40R18 97Y XL$$サマー$$価格$$安い$$寿命$$通販</t>
  </si>
  <si>
    <t>1074476337</t>
  </si>
  <si>
    <t>2022年製 POTENZA Sport 225/45R17 94Y XL サマータイヤ 最短当日発送</t>
  </si>
  <si>
    <t>225/45R17$$225/45R17 94Y XL$$サマー$$価格$$安い$$寿命$$通販</t>
  </si>
  <si>
    <t>1074476336</t>
  </si>
  <si>
    <t>2021年製以降 POTENZA Sport 225/45R18 95Y XL サマータイヤ 最短当日発送</t>
  </si>
  <si>
    <t>1074476335</t>
  </si>
  <si>
    <t>2022年製 REGNO GRVII 205/55R16 91V サマータイヤ 最短当日発送</t>
  </si>
  <si>
    <t>1074476334</t>
  </si>
  <si>
    <t>1074476333</t>
  </si>
  <si>
    <t>1074476332</t>
  </si>
  <si>
    <t>1074476331</t>
  </si>
  <si>
    <t>1074476330</t>
  </si>
  <si>
    <t>2023年 Pilot Sport 4 S 225/45ZR17 94Y XL サマータイヤ 最短当日発送</t>
  </si>
  <si>
    <t>1074476329</t>
  </si>
  <si>
    <t>2023年製 Pilot Sport 4 S 215/45ZR17 91Y XL サマータイヤ 最短当日発送</t>
  </si>
  <si>
    <t>215/45R17$$215/45R17 91Y XL$$サマー$$価格$$安い$$寿命$$通販</t>
  </si>
  <si>
    <t>1074476328</t>
  </si>
  <si>
    <t>2023年製 Pilot Sport 4 S 225/45ZR18 95Y XL サマータイヤ 最短当日発送</t>
  </si>
  <si>
    <t>1074476327</t>
  </si>
  <si>
    <t>2022年製以降 Pilot Sport 4 S 225/40ZR18 92Y XL サマータイヤ 最短当日発送</t>
  </si>
  <si>
    <t>1074476326</t>
  </si>
  <si>
    <t>2023年製 Pilot Sport 4 S 245/40ZR20 99Y XL サマータイヤ 最短当日発送</t>
  </si>
  <si>
    <t>245/40R20$$245/40R20 99Y XL$$サマー$$価格$$安い$$寿命$$通販</t>
  </si>
  <si>
    <t>1074476325</t>
  </si>
  <si>
    <t>2022年製 Pilot Sport 4 S 225/40ZR19 93Y XL サマータイヤ 最短当日発送</t>
  </si>
  <si>
    <t>1074476324</t>
  </si>
  <si>
    <t>2023年製 Primacy 4 185/65R15 88T サマータイヤ 最短当日発送</t>
  </si>
  <si>
    <t>185/65R15$$185/65R15 88T$$サマー$$価格$$安い$$寿命$$通販</t>
  </si>
  <si>
    <t>1074476323</t>
  </si>
  <si>
    <t>1074476322</t>
  </si>
  <si>
    <t>2022年製 ExtremeContact DWS06 PLUS 245/35ZR19 93Y XL サマータイヤ 最短当日発送</t>
  </si>
  <si>
    <t>245/35R19$$245/35ZR19 93Y XL$$CONTINENTAL$$コンチ$$サマー$$価格$$安い$$寿命$$通販</t>
  </si>
  <si>
    <t>1074476321</t>
  </si>
  <si>
    <t>2023年製 ExtremeContact DWS06 PLUS 225/50ZR18 95W サマータイヤ 最短当日発送</t>
  </si>
  <si>
    <t>225/50R18$$225/50ZR18 95W$$CONTINENTAL$$コンチ$$サマー$$価格$$安い$$寿命$$通販</t>
  </si>
  <si>
    <t>1074476320</t>
  </si>
  <si>
    <t>2023年製 ExtremeContact DWS06 PLUS 245/35ZR20 95Y XL サマータイヤ 最短当日発送</t>
  </si>
  <si>
    <t>245/35R20$$245/35ZR20 95Y XL$$CONTINENTAL$$コンチ$$サマー$$価格$$安い$$寿命$$通販</t>
  </si>
  <si>
    <t>1074476319</t>
  </si>
  <si>
    <t>2022年製 ExtremeContact DWS06 PLUS 235/35ZR19 91Y XL サマータイヤ 最短当日発送</t>
  </si>
  <si>
    <t>235/35R19$$235/35ZR19 91Y XL$$CONTINENTAL$$コンチ$$サマー$$価格$$安い$$寿命$$通販</t>
  </si>
  <si>
    <t>1074476318</t>
  </si>
  <si>
    <t>2022年製以降 ExtremeContact DWS06 PLUS 245/45ZR20 103Y XL サマータイヤ 最短当日発送</t>
  </si>
  <si>
    <t>245/45R20$$245/45ZR20 103Y XL$$CONTINENTAL$$コンチ$$サマー$$価格$$安い$$寿命$$通販</t>
  </si>
  <si>
    <t>1074476317</t>
  </si>
  <si>
    <t>2023年製 ExtremeContact DWS06 PLUS 255/35ZR20 97Y XL サマータイヤ 最短当日発送</t>
  </si>
  <si>
    <t>255/35R20$$255/35ZR20 97Y XL$$CONTINENTAL$$コンチ$$サマー$$価格$$安い$$寿命$$通販</t>
  </si>
  <si>
    <t>1074476316</t>
  </si>
  <si>
    <t>2023年製 ExtremeContact DWS06 PLUS 275/30ZR20 97Y XL サマータイヤ 最短当日発送</t>
  </si>
  <si>
    <t>275/30R20$$275/30ZR20 97Y XL$$CONTINENTAL$$コンチ$$サマー$$価格$$安い$$寿命$$通販</t>
  </si>
  <si>
    <t>1074476315</t>
  </si>
  <si>
    <t>2023年製 POTENZA Adrenalin RE004 205/55R16 91W サマータイヤ 最短当日発送</t>
  </si>
  <si>
    <t>205/55R16$$205/55R16 91W$$サマー$$価格$$安い$$寿命$$通販</t>
  </si>
  <si>
    <t>1074476314</t>
  </si>
  <si>
    <t>xices2254018imp</t>
  </si>
  <si>
    <t>2019年製以降 X-ICE SNOW 225/40R18 92H XL スタッドレスタイヤ 最短当日発送</t>
  </si>
  <si>
    <t>&lt;br id="tinymce&amp;quot;" class="mce-content-body " contenteditable="true" spellcheck="false" data-id="gd_det_exp_new"&gt;
&lt;table align="center"&gt;
&lt;tbody&gt;
&lt;tr&gt;
&lt;td style="text-align: left;" width="350px"&gt;&lt;span style="font-size: 14pt;"&gt;スポーツ、セダン、ステーションワゴン、ミニバン&lt;/span&gt;&lt;br&gt;&lt;br&gt;&lt;span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SNOW&lt;/span&gt;&lt;br&gt;サイズ：&lt;strong&gt;225/40R18 92H XL&lt;/strong&gt;&lt;br&gt;&lt;br&gt;※商品画像内のホイールは付属しておりません。&lt;br&gt;※海外産&lt;/td&gt;
&lt;/tr&gt;
&lt;/tbody&gt;
&lt;/table&gt;
&lt;div&gt;&lt;img src="https://gdetail.image-qoo10.jp/344/613881147/2020/10/cebfe897-b0e9-442c-b368-4fb9e1238d4d.jpg" style="display: block; margin-left: auto; margin-right: auto;"&gt;&lt;/div&gt;</t>
  </si>
  <si>
    <t>1074476313</t>
  </si>
  <si>
    <t>vrx1556514</t>
  </si>
  <si>
    <t>2020年製 BLIZZAK VRX 155/65R14 75Q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</si>
  <si>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VRX&lt;/span&gt;&lt;br&gt;サイズ：&lt;strong&gt;155/65R14 75Q&lt;/strong&gt;&lt;br&gt;&lt;br&gt;※商品画像内のホイールは付属しておりません。&lt;/td&gt;&lt;/tr&gt;&lt;/tbody&gt;&lt;/table&gt;&lt;br&gt; &lt;img src="https://gdetail.image-qoo10.jp/344/613881147/2018/9/e73309fd-9b16-42fe-ba1a-7e99483995ba.jpg" width="940" height="2063"&gt;</t>
  </si>
  <si>
    <t>PXR00286</t>
  </si>
  <si>
    <t>4961914339463</t>
  </si>
  <si>
    <t>1074476312</t>
  </si>
  <si>
    <t>vrx21656514</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</si>
  <si>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VRX2&lt;/span&gt;&lt;br&gt;サイズ：&lt;strong&gt;165/65R14 79Q&lt;/strong&gt;&lt;br&gt;&lt;br&gt;※商品画像内のホイールは付属しておりません。&lt;/td&gt;
&lt;/tr&gt;
&lt;/tbody&gt;
&lt;/table&gt;
&lt;br&gt;&lt;img src="https://gdetail.image-qoo10.jp/344/613881147/2018/11/dc15ac23-e43c-4dfe-a238-037e55b93cdd.jpg" width="940" height="964"&gt;</t>
  </si>
  <si>
    <t>165/65R14$$VRX2$$スタッドレスタイヤ$$タイヤ</t>
  </si>
  <si>
    <t>PXR01185</t>
  </si>
  <si>
    <t>4961914458683</t>
  </si>
  <si>
    <t>1074476311</t>
  </si>
  <si>
    <t>vrx22154517</t>
  </si>
  <si>
    <t>2019年製 BLIZZAK VRX2 215/45R17 87Q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</si>
  <si>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VRX2&lt;/span&gt;&lt;br&gt;サイズ：&lt;strong&gt;215/45R17 87Q&lt;/strong&gt;&lt;br&gt;&lt;br&gt;※商品画像内のホイールは付属しておりません。&lt;/td&gt;&lt;/tr&gt;&lt;/tbody&gt;&lt;/table&gt;&lt;br&gt;&lt;img src="https://gdetail.image-qoo10.jp/344/613881147/2018/11/dc15ac23-e43c-4dfe-a238-037e55b93cdd.jpg" width="940" height="964"&gt;</t>
  </si>
  <si>
    <t>PXR01266</t>
  </si>
  <si>
    <t>4961914459208</t>
  </si>
  <si>
    <t>1074476310</t>
  </si>
  <si>
    <t>1074476309</t>
  </si>
  <si>
    <t>1074476308</t>
  </si>
  <si>
    <t>1074476307</t>
  </si>
  <si>
    <t>1074476306</t>
  </si>
  <si>
    <t>1074476304</t>
  </si>
  <si>
    <t>1074476305</t>
  </si>
  <si>
    <t>1074476303</t>
  </si>
  <si>
    <t>crosscsuv2256517</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</si>
  <si>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SUV&lt;/span&gt;&lt;br&gt;サイズ：&lt;strong&gt;225/65R17 106V XL&lt;/strong&gt;&lt;br&gt;&lt;br&gt;※商品画像内のホイールは付属しておりません。&lt;/td&gt;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</si>
  <si>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708510</t>
  </si>
  <si>
    <t>4985009756010</t>
  </si>
  <si>
    <t>1074476302</t>
  </si>
  <si>
    <t>crosscp2055017</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</si>
  <si>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CLIMATE+&lt;/span&gt;&lt;br&gt;サイズ：&lt;strong&gt;205/50R17 93W XL&lt;/strong&gt;&lt;br&gt;&lt;br&gt;※商品画像内のホイールは付属しておりません。&lt;/td&gt;
&lt;/tr&gt;
&lt;/tbody&gt;
&lt;/table&gt;
&lt;div&gt;&lt;img src="https://gdetail.image-qoo10.jp/344/613881147/2019/8/e41fe93c-75ab-4ac9-84e0-2916e9d456bd.jpg" style="display: block; margin-left: auto; margin-right: auto;" width="940" height="380"&gt;&lt;/div&gt;</t>
  </si>
  <si>
    <t>717360</t>
  </si>
  <si>
    <t>4985009755372</t>
  </si>
  <si>
    <t>1074476301</t>
  </si>
  <si>
    <t>crosscp2254518</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</si>
  <si>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CLIMATE+&lt;/span&gt;&lt;br&gt;サイズ：&lt;strong&gt;225/45R18 95Y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</si>
  <si>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717220</t>
  </si>
  <si>
    <t>1074476300</t>
  </si>
  <si>
    <t>crosscp2056016</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</si>
  <si>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CLIMATE+&lt;/span&gt;&lt;br&gt;サイズ：&lt;strong&gt;205/60R16 96V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</si>
  <si>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708430</t>
  </si>
  <si>
    <t>4985009755105</t>
  </si>
  <si>
    <t>1074476299</t>
  </si>
  <si>
    <t>crosscp2256017</t>
  </si>
  <si>
    <t>2021年製 CROSS CLIMATE+ 225/60R17 103V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</si>
  <si>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CLIMATE+&lt;/span&gt;&lt;br&gt;サイズ：&lt;strong&gt;225/60R17 103V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</si>
  <si>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1074476298</t>
  </si>
  <si>
    <t>crosscp2156016</t>
  </si>
  <si>
    <t>&lt;br&gt;&lt;table align="center"&gt;&lt;tbody&gt;&lt;tr&gt;&lt;td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14pt;"&gt;&lt;strong&gt;雪も走れる夏タイヤ。&lt;br&gt;天候を問わない走り、&lt;br&gt;買い替え時まで続く安心感。&lt;/strong&gt;&lt;/span&gt;&lt;/td&gt;&lt;td style="text-align: center;"&gt;クロスクライメートプラス&lt;br&gt;&lt;span style="font-size: 14pt;"&gt;CROSS CLIMATE+&lt;/span&gt;&lt;br&gt;サイズ：&lt;strong&gt;215/60R16 99V XL&lt;/strong&gt;&lt;br&gt;&lt;br&gt;※商品画像内のホイールは付属しておりません。&lt;/td&gt;&lt;/tr&gt;&lt;/tbody&gt;&lt;/table&gt;&lt;div&gt;&lt;img src="https://gdetail.image-qoo10.jp/344/613881147/2019/8/e41fe93c-75ab-4ac9-84e0-2916e9d456bd.jpg" width="940" height="380" style="display: block; margin-left: auto; margin-right: auto;"&gt;&lt;/div&gt;</t>
  </si>
  <si>
    <t>708440</t>
  </si>
  <si>
    <t>4985009755112</t>
  </si>
  <si>
    <t>1074476297</t>
  </si>
  <si>
    <t>1074476296</t>
  </si>
  <si>
    <t>1074476295</t>
  </si>
  <si>
    <t>1074476294</t>
  </si>
  <si>
    <t>2023年製 Pilot Sport 3 205/50ZR16 87V サマータイヤ 最短当日発送</t>
  </si>
  <si>
    <t>205/50R16$$205/50R16 87V$$サマー$$価格$$安い$$寿命$$通販</t>
  </si>
  <si>
    <t>1074476293</t>
  </si>
  <si>
    <t>primacy42155518</t>
  </si>
  <si>
    <t>2021年製以降 Primacy 4 215/55R18 99V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</si>
  <si>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4&lt;/span&gt;&lt;br&gt;サイズ：&lt;strong&gt;215/55R18 99V XL&lt;/strong&gt;&lt;br&gt;&lt;br&gt;※商品画像内のホイールは付属しておりません。&lt;/td&gt;
&lt;/tr&gt;
&lt;/tbody&gt;
&lt;/table&gt;
&lt;br&gt; &lt;img src="https://gdetail.image-qoo10.jp/344/613881147/2018/10/eb5d4274-17b6-417a-986f-5b779f4451cf.jpg" width="940" height="1774"&gt;</t>
  </si>
  <si>
    <t>711940</t>
  </si>
  <si>
    <t>4985009700440</t>
  </si>
  <si>
    <t>1074476292</t>
  </si>
  <si>
    <t>crosscp2156516</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</si>
  <si>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CLIMATE+&lt;/span&gt;&lt;br&gt;サイズ：&lt;strong&gt;215/65R16 102V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</si>
  <si>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4985009755129</t>
  </si>
  <si>
    <t>1074476291</t>
  </si>
  <si>
    <t>2023年製 BluEarth-GT AE51 225/45R18 95W XL サマータイヤ 最短当日発送</t>
  </si>
  <si>
    <t>225/45R18$$225/45R18 95W XL$$BluEarth-GT AE51J$$YOKOHAMA$$サマー$$ヨコハマ$$価格$$安い$$寿命$$通販</t>
  </si>
  <si>
    <t>1074476290</t>
  </si>
  <si>
    <t>rvf1556514</t>
  </si>
  <si>
    <t>2021年製 EAGLE RV-F 155/65R14 75H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</si>
  <si>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RV-F&lt;/span&gt;&lt;br&gt;サイズ：&lt;strong&gt;155/65R14 75H&lt;/strong&gt;&lt;br&gt;&lt;br&gt;※商品画像内のホイールは付属しておりません。&lt;/td&gt;&lt;/tr&gt;&lt;/tbody&gt;&lt;/table&gt;&lt;div style="text-align: center;"&gt;&lt;img src="https://gdetail.image-qoo10.jp/344/613881147/2019/5/74d3afc2-0109-4887-a3a2-9e8152fbec82.jpg"&gt;&lt;/div&gt;</t>
  </si>
  <si>
    <t>5605000</t>
  </si>
  <si>
    <t>4992496099483</t>
  </si>
  <si>
    <t>1074476289</t>
  </si>
  <si>
    <t>2023年製 BluEarth-XT AE61 235/55R18 100V サマータイヤ 最短当日発送</t>
  </si>
  <si>
    <t>235/55R18$$235/55R18 100V$$BluEarth-XT AE61$$YOKOHAMA$$サマー$$ヨコハマ$$価格$$安い$$寿命$$通販</t>
  </si>
  <si>
    <t>1074476288</t>
  </si>
  <si>
    <t>2021年製BluEarth-GT AE51 225/55R17 101W XL サマータイヤ ラベルなし 最短当日発送</t>
  </si>
  <si>
    <t>225/55R17$$225/55R17 101W XL$$BluEarth-GT AE51$$YOKOHAMA$$サマー$$ヨコハマ$$価格$$安い$$寿命$$通販</t>
  </si>
  <si>
    <t>1074476287</t>
  </si>
  <si>
    <t>2020年製 BluEarth-XT AE61 235/65R17 108V サマータイヤ ラベルなし 最短当日発送</t>
  </si>
  <si>
    <t>235/65R17$$235/65R17 108V$$BluEarth-XT AE61$$YOKOHAMA$$サマー$$ヨコハマ$$価格$$安い$$寿命$$通販</t>
  </si>
  <si>
    <t>1074476286</t>
  </si>
  <si>
    <t>ae512155517</t>
  </si>
  <si>
    <t>2020年製 BluEarth-GT AE51 215/55R17 98W XL サマータイヤ ラベルなし 最短当日発送</t>
  </si>
  <si>
    <t>&lt;br id="tinymce" class="mce-content-body " contenteditable="true" spellcheck="false" data-id="gd_det_exp_new"&gt;
&lt;table align="center"&gt;
&lt;tbody&gt;
&lt;tr&gt;
&lt;td style="text-align: left;" width="350px"&gt;&lt;span style="font-size: 14pt;"&gt;高い操縦安定性と低燃費性能を融合した&lt;/span&gt;&lt;br&gt;&lt;br&gt;&lt;span style="font-size: 14pt;"&gt;&lt;strong&gt;グランドツーリングタイヤ&lt;/strong&gt;&lt;/span&gt;&lt;/td&gt;
&lt;td style="text-align: center;"&gt;ブルーアース ジーティー エーイーゴーイチ&lt;br&gt;&lt;span style="font-size: 14pt;"&gt;BluEarth-GT AE51&lt;/span&gt;&lt;br&gt;サイズ：&lt;strong&gt;215/55R17 98W XL&lt;/strong&gt;&lt;br&gt;&lt;br&gt;※商品画像内のホイールは付属しておりません。&lt;br&gt;※納入時にラベルが剥がれてしまっているため、ラベルなし商品となります。&lt;br&gt;※海外産&lt;/td&gt;
&lt;/tr&gt;
&lt;/tbody&gt;
&lt;/table&gt;
&lt;div&gt;&lt;img src="https://gdetail.image-qoo10.jp/344/613881147/2021/2/eedf0638-0a48-47f4-a69a-c0e8a9dc3b7f.jpg" style="display: block; margin-left: auto; margin-right: auto;"&gt;&lt;/div&gt;</t>
  </si>
  <si>
    <t>R4596</t>
  </si>
  <si>
    <t>4968814963309</t>
  </si>
  <si>
    <t>1074476285</t>
  </si>
  <si>
    <t>2023年製 BluEarth-GT AE51 215/45R17 91W XL サマータイヤ 最短当日発送</t>
  </si>
  <si>
    <t>215/45R17$$215/45R17 91W XL$$BluEarth-GT AE51$$YOKOHAMA$$サマー$$ヨコハマ$$価格$$安い$$寿命$$通販</t>
  </si>
  <si>
    <t>1074476283</t>
  </si>
  <si>
    <t>2021年製 BluEarth-GT AE51 205/55R16 94V XL サマータイヤ ラベルなし 最短当日発送</t>
  </si>
  <si>
    <t>205/55R16$$205/55R16 94V XL$$BluEarth-GT AE51$$YOKOHAMA$$サマー$$ヨコハマ$$価格$$安い$$寿命$$通販</t>
  </si>
  <si>
    <t>1074476284</t>
  </si>
  <si>
    <t>235/60R18$$235/60R18 103W$$BluEarth-XT AE61$$YOKOHAMA$$サマー$$ヨコハマ$$価格$$安い$$寿命$$通販</t>
  </si>
  <si>
    <t>1074476282</t>
  </si>
  <si>
    <t>2023年製 BluEarth-XT AE61 235/55R19 101V タイヤ 最短当日発送</t>
  </si>
  <si>
    <t>235/55R19$$235/55R19 101V$$BluEarth-XT AE61J$$YOKOHAMA$$サマー$$ヨコハマ$$価格$$安い$$寿命$$通販</t>
  </si>
  <si>
    <t>1074476281</t>
  </si>
  <si>
    <t>2023年製 BluEarth-XT AE61 225/60R17 99V サマータイヤ ラベルなし 最短当日発送</t>
  </si>
  <si>
    <t>225/60R17$$225/60R17 99V$$BluEarth-XT AE61J$$YOKOHAMA$$サマー$$ヨコハマ$$価格$$安い$$寿命$$通販</t>
  </si>
  <si>
    <t>1074476280</t>
  </si>
  <si>
    <t>2023年製 BluEarth-XT AE61 225/55R18 98V サマータイヤ ラベルなし 最短当日発送</t>
  </si>
  <si>
    <t>225/55R18$$225/55R18 98V$$BluEarth-XT AE61$$YOKOHAMA$$サマー$$ヨコハマ$$価格$$安い$$寿命$$通販</t>
  </si>
  <si>
    <t>1074476279</t>
  </si>
  <si>
    <t>rv022255518imp</t>
  </si>
  <si>
    <t>2020年製 BluEarth RV-02 225/55R18 98V サマータイヤ ラベルなし 最短当日発送</t>
  </si>
  <si>
    <t>&lt;br id="tinymce" class="mce-content-body " contenteditable="true" spellcheck="false" data-id="gd_det_exp_new"&gt;
&lt;table align="center"&gt;
&lt;tbody&gt;
&lt;tr&gt;
&lt;td style="text-align: left;" width="350px"&gt;&lt;span style="font-size: 14pt;"&gt;低燃費性能とウェット性能を両立した&lt;/span&gt;&lt;br&gt;&lt;br&gt;&lt;span style="font-size: 14pt;"&gt;&lt;strong&gt;ミニバン/SUV専用タイヤ&lt;/strong&gt;&lt;/span&gt;&lt;/td&gt;
&lt;td style="text-align: center;"&gt;ブルーアース アールブイゼロツー&lt;br&gt;&lt;span style="font-size: 14pt;"&gt;BluEarth RV-02&lt;/span&gt;&lt;br&gt;サイズ：&lt;strong&gt;225/55R18 98V&lt;/strong&gt;&lt;br&gt;&lt;br&gt;※商品画像内のホイールは付属しておりません。&lt;br&gt;※納入時にラベルが剥がれてしまっているため、ラベルなし商品となります。&lt;/td&gt;
&lt;/tr&gt;
&lt;/tbody&gt;
&lt;/table&gt;
&lt;div&gt;&lt;img src="https://gdetail.image-qoo10.jp/344/613881147/2020/1/179417ec-3f0b-4584-a946-895950fdde8d.jpg" style="display: block; margin-left: auto; margin-right: auto;"&gt;&lt;/div&gt;</t>
  </si>
  <si>
    <t>1074476278</t>
  </si>
  <si>
    <t>rvf2155518</t>
  </si>
  <si>
    <t>2019年製以降 EAGLE RV-F 215/55R18 99V XL サマータイヤ 最短当日発送</t>
  </si>
  <si>
    <t>&lt;br id="tinymce" class="mce-content-body " contenteditable="true" spellcheck="false" data-id="gd_det_exp_new"&gt;
&lt;table align="center"&gt;
&lt;tbody&gt;
&lt;tr&gt;
&lt;td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
&lt;td style="text-align: center;"&gt;イーグル アールブイエフ&lt;br&gt;&lt;span style="font-size: 14pt;"&gt;EAGLE RV-F&lt;/span&gt;&lt;br&gt;サイズ：&lt;strong&gt;215/55R18 99V XL&lt;/strong&gt;&lt;br&gt;&lt;br&gt;※商品画像内のホイールは付属しておりません。&lt;/td&gt;
&lt;/tr&gt;
&lt;/tbody&gt;
&lt;/table&gt;
&lt;div style="text-align: center;"&gt;&lt;img src="https://gdetail.image-qoo10.jp/344/613881147/2019/5/74d3afc2-0109-4887-a3a2-9e8152fbec82.jpg"&gt;&lt;/div&gt;</t>
  </si>
  <si>
    <t>5605046</t>
  </si>
  <si>
    <t>4992496099711</t>
  </si>
  <si>
    <t>1074476277</t>
  </si>
  <si>
    <t>rv022355018imp</t>
  </si>
  <si>
    <t>2020年製 BluEarth RV-02 235/50R18 97V サマータイヤ ラベルなし 最短当日発送</t>
  </si>
  <si>
    <t>&lt;br id="tinymce" class="mce-content-body " contenteditable="true" spellcheck="false" data-id="gd_det_exp_new"&gt;
&lt;table align="center"&gt;
&lt;tbody&gt;
&lt;tr&gt;
&lt;td style="text-align: left;" width="350px"&gt;&lt;span style="font-size: 14pt;"&gt;低燃費性能とウェット性能を両立した&lt;/span&gt;&lt;br&gt;&lt;br&gt;&lt;span style="font-size: 14pt;"&gt;&lt;strong&gt;ミニバン/SUV専用タイヤ&lt;/strong&gt;&lt;/span&gt;&lt;/td&gt;
&lt;td style="text-align: center;"&gt;ブルーアース アールブイゼロツー&lt;br&gt;&lt;span style="font-size: 14pt;"&gt;BluEarth RV-02&lt;/span&gt;&lt;br&gt;サイズ：&lt;strong&gt;235/50R18 97V&lt;/strong&gt;&lt;br&gt;&lt;br&gt;※商品画像内のホイールは付属しておりません。&lt;br&gt;※納入時にラベルが剥がれてしまっているため、ラベルなし商品となります。&lt;/td&gt;
&lt;/tr&gt;
&lt;/tbody&gt;
&lt;/table&gt;
&lt;div&gt;&lt;img src="https://gdetail.image-qoo10.jp/344/613881147/2020/1/75bad7d1-c4fd-4eb2-90b8-7774f223ec21.jpg" style="display: block; margin-left: auto; margin-right: auto;"&gt;&lt;/div&gt;</t>
  </si>
  <si>
    <t>1074476276</t>
  </si>
  <si>
    <t>rv022254518imp</t>
  </si>
  <si>
    <t>2020年製 BluEarth RV-02 225/45R18 95W XL サマータイヤ ラベルなし 最短当日発送</t>
  </si>
  <si>
    <t>&lt;br id="tinymce" class="mce-content-body " contenteditable="true" spellcheck="false" data-id="gd_det_exp_new"&gt;
&lt;table align="center"&gt;
&lt;tbody&gt;
&lt;tr&gt;
&lt;td style="text-align: left;" width="350px"&gt;&lt;span style="font-size: 14pt;"&gt;低燃費性能とウェット性能を両立した&lt;/span&gt;&lt;br&gt;&lt;br&gt;&lt;span style="font-size: 14pt;"&gt;&lt;strong&gt;ミニバン/SUV専用タイヤ&lt;/strong&gt;&lt;/span&gt;&lt;/td&gt;
&lt;td style="text-align: center;"&gt;ブルーアース アールブイゼロツー&lt;br&gt;&lt;span style="font-size: 14pt;"&gt;BluEarth RV-02&lt;/span&gt;&lt;br&gt;サイズ：&lt;strong&gt;225/45R18 95W XL&lt;/strong&gt;&lt;br&gt;&lt;br&gt;※商品画像内のホイールは付属しておりません。&lt;br&gt;※納入時にラベルが剥がれてしまっているため、ラベルなし商品となります。&lt;/td&gt;
&lt;/tr&gt;
&lt;/tbody&gt;
&lt;/table&gt;
&lt;div&gt;&lt;img src="https://gdetail.image-qoo10.jp/344/613881147/2020/1/75bad7d1-c4fd-4eb2-90b8-7774f223ec21.jpg" style="display: block; margin-left: auto; margin-right: auto;"&gt;&lt;/div&gt;</t>
  </si>
  <si>
    <t>F9361</t>
  </si>
  <si>
    <t>4968814875527</t>
  </si>
  <si>
    <t>1074476275</t>
  </si>
  <si>
    <t>2023年製 AZENIS FK510 225/45ZR18 95Y XL サマータイヤ ラベルなし 最短当日発送</t>
  </si>
  <si>
    <t>225/45R18$$225/45R18 95Y XL$$AZENIS FK510$$サマー$$価格$$安い$$寿命$$通販</t>
  </si>
  <si>
    <t>1074476274</t>
  </si>
  <si>
    <t>pt32256517imp</t>
  </si>
  <si>
    <t>2021年製以降GRANDTREK PT3 225/65R17 102H サマータイヤ 最短当日発送</t>
  </si>
  <si>
    <t>&lt;table align="center"&gt;
&lt;tbody&gt;
&lt;tr&gt;
&lt;td style="text-align: left;" width="350px"&gt;&lt;span style="font-size: 14pt;"&gt;SUVタイヤ&lt;/span&gt;&lt;br&gt;&lt;br&gt;&lt;span style="font-size: 14pt;"&gt;&lt;strong&gt;高い走行性能と環境性能を両立させた&lt;br&gt;オンロード向けＳＵＶ用タイヤ&lt;/strong&gt;&lt;/span&gt;&lt;/td&gt;
&lt;td style="text-align: center;"&gt;グラントレック ピーティースリー&lt;br&gt;&lt;span style="font-size: 14pt;"&gt;GRANDTREK PT3&lt;/span&gt;&lt;br&gt;サイズ：&lt;strong&gt;225/65R17 102H&lt;/strong&gt;&lt;br&gt;&lt;br&gt;※商品画像内のホイールは付属しておりません。&lt;br&gt;※海外産&lt;/td&gt;
&lt;/tr&gt;
&lt;/tbody&gt;
&lt;/table&gt;
&lt;br&gt;
&lt;p&gt;&lt;img src="https://gdetail.image-qoo10.jp/344/613881147/2021/3/2259479d-b2e9-4d7a-901a-c7fb76e73521.jpg" style="display: block; margin-left: auto; margin-right: auto;"&gt;&lt;/p&gt;</t>
  </si>
  <si>
    <t>310611</t>
  </si>
  <si>
    <t>4981160906837</t>
  </si>
  <si>
    <t>1074476273</t>
  </si>
  <si>
    <t>geos2256517imp</t>
  </si>
  <si>
    <t>2021年製 GEOLANDAR SUV 225/65R17 102H サマータイヤ 最短当日発送</t>
  </si>
  <si>
    <t>&lt;br id="tinymce" class="mce-content-body " contenteditable="true" spellcheck="false" data-id="gd_det_exp_new"&gt;
&lt;table align="center"&gt;
&lt;tbody&gt;
&lt;tr&gt;
&lt;td style="text-align: left;" width="350px"&gt;&lt;span style="font-size: 14pt;"&gt;低燃費性能と静粛性を備えた&lt;/span&gt;&lt;br&gt;&lt;br&gt;&lt;span style="font-size: 14pt;"&gt;&lt;strong&gt;都市型SUVタイヤ&lt;/strong&gt;&lt;/span&gt;&lt;/td&gt;
&lt;td style="text-align: center;"&gt;ジオランダー エスユーブイ&lt;br&gt;&lt;span style="font-size: 14pt;"&gt;GEOLANDAR SUV&lt;/span&gt;&lt;br&gt;サイズ：&lt;strong&gt;225/65R17 102H&lt;br&gt;&lt;/strong&gt;※海外産&lt;br&gt;&lt;br&gt;※商品画像内のホイールは付属しておりません。&lt;/td&gt;
&lt;/tr&gt;
&lt;/tbody&gt;
&lt;/table&gt;
&lt;div&gt;&lt;img src="https://gdetail.image-qoo10.jp/344/613881147/2020/6/a258d8f7-9af2-4416-990d-69595ca09d73.jpg" style="display: block; margin-left: auto; margin-right: auto;"&gt;&lt;/div&gt;</t>
  </si>
  <si>
    <t>F5059</t>
  </si>
  <si>
    <t>4968814805777</t>
  </si>
  <si>
    <t>1074476272</t>
  </si>
  <si>
    <t>v5522055516imp</t>
  </si>
  <si>
    <t>2021年製 ADVAN dB V552 205/55R16 91W サマータイヤ 最短当日発送</t>
  </si>
  <si>
    <t>&lt;br id="tinymce" class="mce-content-body " contenteditable="true" spellcheck="false" data-id="gd_det_exp_new"&gt;&lt;table align="center"&gt;&lt;tbody&gt;&lt;tr&gt;&lt;td style="text-align: left;" width="350px"&gt;&lt;span style="font-size: 14pt;"&gt;目指したものは、&lt;/span&gt;&lt;br&gt;&lt;br&gt;&lt;span style="font-size: 14pt;"&gt;&lt;strong&gt;かつてない静粛性。&lt;/strong&gt;&lt;/span&gt;&lt;/td&gt;&lt;td style="text-align: center;"&gt;アドバン デシベル ブイゴーゴーニ&lt;br&gt;&lt;span style="font-size: 14pt;"&gt;ADVAN dB V552&lt;/span&gt;&lt;br&gt;サイズ：&lt;strong&gt;205/55R16 91W&lt;br&gt;&lt;/strong&gt;※海外産&lt;br&gt;&lt;br&gt;※商品画像内のホイールは付属しておりません。&lt;/td&gt;&lt;/tr&gt;&lt;/tbody&gt;&lt;/table&gt;&lt;div&gt;&lt;img src="https://gdetail.image-qoo10.jp/344/613881147/2021/3/c405cefd-d978-4ec2-a9a3-7be8980dee28.jpg" style="display: block; margin-left: auto; margin-right: auto;"&gt;&lt;/div&gt;</t>
  </si>
  <si>
    <t>R2865</t>
  </si>
  <si>
    <t>4968814930639</t>
  </si>
  <si>
    <t>1074476271</t>
  </si>
  <si>
    <t>2023年製 ADVAN dB V552 215/60R16 99V XL サマータイヤ 最短当日発送</t>
  </si>
  <si>
    <t>215/60R16$$215/60R16 99V$$YOKOHAMA$$サマー$$ヨコハマ$$価格$$安い$$寿命$$通販</t>
  </si>
  <si>
    <t>1074476270</t>
  </si>
  <si>
    <t>2021年製以降 ADVAN dB V552 215/50R17 95W XL サマータイヤ 最短当日発送</t>
  </si>
  <si>
    <t>215/50R17$$215/50R17 95W$$YOKOHAMA$$サマー$$ヨコハマ$$価格$$安い$$寿命$$通販</t>
  </si>
  <si>
    <t>1074476269</t>
  </si>
  <si>
    <t>2023年製 ADVAN dB V552 215/55R17 94W サマータイヤ 最短当日発送</t>
  </si>
  <si>
    <t>215/55R17$$215/55R17 94W$$YOKOHAMA$$サマー$$ヨコハマ$$価格$$安い$$寿命$$通販</t>
  </si>
  <si>
    <t>1074476268</t>
  </si>
  <si>
    <t>2023年製 ADVAN dB V552 225/50R17 98W XL サマータイヤ 最短当日発送</t>
  </si>
  <si>
    <t>225/50R17$$225/50R17 98W$$YOKOHAMA$$サマー$$ヨコハマ$$価格$$安い$$寿命$$通販</t>
  </si>
  <si>
    <t>1074476267</t>
  </si>
  <si>
    <t>2023年製 ADVAN dB V552 225/55R17 101W XL サマータイヤ 最短当日発送</t>
  </si>
  <si>
    <t>225/55R17$$225/55R17 101W$$YOKOHAMA$$サマー$$ヨコハマ$$価格$$安い$$寿命$$通販</t>
  </si>
  <si>
    <t>1074476266</t>
  </si>
  <si>
    <t>2023年製 ADVAN dB V552 235/45R18 94Y サマータイヤ 最短当日発送</t>
  </si>
  <si>
    <t>235/45R18$$235/45R18 94Y$$YOKOHAMA$$サマー$$ヨコハマ$$価格$$安い$$寿命$$通販</t>
  </si>
  <si>
    <t>1074476265</t>
  </si>
  <si>
    <t>2023年製 BluEarth-GT AE51 215/50R17 95W XL サマータイヤ 最短当日発送</t>
  </si>
  <si>
    <t>215/50R17$$215/50R17 95W XL$$BluEarth-GT AE51J$$YOKOHAMA$$サマー$$ヨコハマ$$価格$$安い$$寿命$$通販</t>
  </si>
  <si>
    <t>1074476264</t>
  </si>
  <si>
    <t>2022年製 BluEarth-GT AE51 225/45R17 94W XL サマータイヤ 最短当日発送</t>
  </si>
  <si>
    <t>225/45R17$$225/45R17 94W XL$$BluEarth-GT AE51$$YOKOHAMA$$サマー$$ヨコハマ$$価格$$安い$$寿命$$通販</t>
  </si>
  <si>
    <t>1074476263</t>
  </si>
  <si>
    <t>2021年製BluEarth-GT AE51 245/45R18 100W XL サマータイヤ ラベルなし 最短当日発送</t>
  </si>
  <si>
    <t>245/45R18$$245/45R18 100W XL$$BluEarth-GT AE51$$YOKOHAMA$$サマー$$ヨコハマ$$価格$$安い$$寿命$$通販</t>
  </si>
  <si>
    <t>1074476262</t>
  </si>
  <si>
    <t>2023年製 BluEarth-GT AE51 235/45R18 94W サマータイヤ 最短当日発送</t>
  </si>
  <si>
    <t>235/45R18$$235/45R18 94W$$BluEarth-GT AE51$$YOKOHAMA$$サマー$$ヨコハマ$$価格$$安い$$寿命$$通販</t>
  </si>
  <si>
    <t>1074476261</t>
  </si>
  <si>
    <t>2021年製 BluEarth-GT AE51 245/40R19 98W XL サマータイヤ ラベルなし 最短当日発送</t>
  </si>
  <si>
    <t>245/40R19$$245/40R19 98W XL$$BluEarth-GT AE51$$YOKOHAMA$$サマー$$ヨコハマ$$価格$$安い$$寿命$$通販</t>
  </si>
  <si>
    <t>1074476260</t>
  </si>
  <si>
    <t>rvf2255517</t>
  </si>
  <si>
    <t>2020年製以降 EAGLE RV-F 225/55R17 101V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</si>
  <si>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RV-F&lt;/span&gt;&lt;br&gt;サイズ：&lt;strong&gt;225/55R17 101V XL&lt;/strong&gt;&lt;br&gt;&lt;br&gt;※商品画像内のホイールは付属しておりません。&lt;/td&gt;&lt;/tr&gt;&lt;/tbody&gt;&lt;/table&gt;&lt;div style="text-align: center;"&gt;&lt;img src="https://gdetail.image-qoo10.jp/344/613881147/2019/5/74d3afc2-0109-4887-a3a2-9e8152fbec82.jpg"&gt;&lt;/div&gt;</t>
  </si>
  <si>
    <t>5605038</t>
  </si>
  <si>
    <t>4992496099674</t>
  </si>
  <si>
    <t>1074476259</t>
  </si>
  <si>
    <t>2023年製 Pilot Sport 3 215/45ZR16 90V XL AO サマータイヤ 最短当日発送</t>
  </si>
  <si>
    <t>215/45R16$$215/45R16 90V XL AO$$サマー$$価格$$安い$$寿命$$通販</t>
  </si>
  <si>
    <t>1074476258</t>
  </si>
  <si>
    <t>2023年製 Pilot Sport 3 215/55ZR16 93W サマータイヤ 最短当日発送</t>
  </si>
  <si>
    <t>215/55R16$$215/55R16 93W$$サマー$$価格$$安い$$寿命$$通販</t>
  </si>
  <si>
    <t>1074476257</t>
  </si>
  <si>
    <t>nex1856015</t>
  </si>
  <si>
    <t>2022年製 NEXTRY 185/60R15 84H サマータイヤ 最短当日発送</t>
  </si>
  <si>
    <t>&lt;br id="tinymce" class="mce-content-body " contenteditable="true" spellcheck="false" data-id="gd_det_exp_new"&gt;
&lt;table align="center"&gt;
&lt;tbody&gt;
&lt;tr&gt;
&lt;td style="text-align: left;" width="350px"&gt;&lt;span style="font-size: 14pt;"&gt;低燃費ベーシックタイヤ&lt;/span&gt;&lt;br&gt;&lt;br&gt;&lt;span style="font-size: 14pt;"&gt;&lt;strong&gt;転がり抵抗を軽減し、低燃費性能向上&lt;/strong&gt;&lt;/span&gt;&lt;/td&gt;
&lt;td style="text-align: center;"&gt;ネクストリー&lt;br&gt;&lt;span style="font-size: 14pt;"&gt;NEXTRY&lt;/span&gt;&lt;br&gt;サイズ：&lt;strong&gt;185/60R15 84H&lt;/strong&gt;&lt;br&gt;&lt;br&gt;※商品画像内のホイールは付属しておりません。&lt;/td&gt;
&lt;/tr&gt;
&lt;/tbody&gt;
&lt;/table&gt;
&lt;div&gt;&lt;img src="https://gdetail.image-qoo10.jp/344/613881147/2019/4/c04de263-a71a-4a6f-8f09-40a1fa61c3aa.jpg" style="display: block; margin-left: auto; margin-right: auto;"&gt;&lt;/div&gt;</t>
  </si>
  <si>
    <t>185/60R15$$サマータイヤ $$タイヤ</t>
  </si>
  <si>
    <t>PSR07328</t>
  </si>
  <si>
    <t>4961914338671</t>
  </si>
  <si>
    <t>1074476256</t>
  </si>
  <si>
    <t>2022年製 AZENIS FK510 SUV 275/40R20 106Y XL サマータイヤ ラベルなし 最短当日発送</t>
  </si>
  <si>
    <t>275/40R20$$275/40R20 106Y XL$$AZENIS FK510 SUV$$サマー$$価格$$安い$$寿命$$通販</t>
  </si>
  <si>
    <t>1074476255</t>
  </si>
  <si>
    <t>s007a2154518</t>
  </si>
  <si>
    <t>2020年製 POTENZA S007A 215/45R18 93Y XL サマータイヤ ラベルなし 最短当日発送</t>
  </si>
  <si>
    <t>&lt;br id="tinymce&amp;quot;" class="mce-content-body " contenteditable="true" spellcheck="false" data-id="gd_det_exp_new"&gt;
&lt;table align="center"&gt;
&lt;tbody&gt;
&lt;tr&gt;
&lt;td style="text-align: left;" width="350px"&gt;&lt;span style="font-size: 14pt;"&gt;サマータイヤ&lt;/span&gt;&lt;br&gt;&lt;br&gt;&lt;span style="font-size: 14pt;"&gt;&lt;strong&gt;さらなる高みに到達した、プレミアムPOTENZA&lt;/strong&gt;&lt;/span&gt;&lt;/td&gt;
&lt;td style="text-align: center;"&gt;ポテンザ エス・ゼロ・ゼロ・セブン&lt;br&gt;&lt;span style="font-size: 14pt;"&gt;POTENZA S007A&lt;/span&gt;&lt;br&gt;サイズ：&lt;strong&gt;215/45R18 93Y XL&lt;/strong&gt;&lt;br&gt;&lt;br&gt;※商品画像内のホイールは付属しておりません。&lt;br&gt;※納入時にラベルが剥がれてしまっているため、ラベルなし商品となります。&lt;/td&gt;
&lt;/tr&gt;
&lt;/tbody&gt;
&lt;/table&gt;
&lt;div&gt;&lt;br&gt;&lt;img src="https://gdetail.image-qoo10.jp/344/613881147/2021/4/f961bc9f-d912-40db-a4ca-e1a7d60c9cbe.jpg" style="display: block; margin-left: auto; margin-right: auto;"&gt;&lt;/div&gt;</t>
  </si>
  <si>
    <t>4961914960940</t>
  </si>
  <si>
    <t>1074476254</t>
  </si>
  <si>
    <t>2022年製 E PRIMACY 215/55R16 97W XL サマータイヤ 最短当日発送</t>
  </si>
  <si>
    <t>215/55R16$$215/55R16 97W XL$$サマー$$価格$$安い$$寿命$$通販</t>
  </si>
  <si>
    <t>1074476253</t>
  </si>
  <si>
    <t>1074476252</t>
  </si>
  <si>
    <t>dmv32157016imp</t>
  </si>
  <si>
    <t>2022年製 BLIZZAK DM-V3 215/70R16 100S スタッドレスタイヤ 最短当日発送</t>
  </si>
  <si>
    <t>&lt;br id="tinymce" class="mce-content-body " contenteditable="true" spellcheck="false" data-id="gd_det_exp_new"&gt;
&lt;table align="center"&gt;
&lt;tbody&gt;
&lt;tr&gt;
&lt;td style="text-align: left;" width="350px"&gt;&lt;span style="font-size: 14pt;"&gt;SUV専用スタッドレスタイヤ &lt;/span&gt;&lt;br&gt;&lt;br&gt;&lt;span style="font-size: 14pt;"&gt;&lt;strong&gt;SUV専用ブリザックの最高峰 &lt;br&gt;冬道に力強さと安心感を&lt;/strong&gt;&lt;/span&gt;&lt;/td&gt;
&lt;td style="text-align: center;"&gt;ブリザック ディーエム ブイスリー&lt;br&gt;&lt;span style="font-size: 14pt;"&gt;BLIZZAK DM-V3&lt;/span&gt;&lt;br&gt;サイズ：&lt;strong&gt;215/70R16 100S&lt;/strong&gt;&lt;br&gt;&lt;br&gt;※商品画像内のホイールは付属しておりません。&lt;br&gt;※海外産&lt;/td&gt;
&lt;/tr&gt;
&lt;/tbody&gt;
&lt;/table&gt;
&lt;div&gt;&lt;img src="https://gdetail.image-qoo10.jp/344/613881147/2021/11/b27bde38-c29a-44e6-8f54-f6bec34ac8a7.jpg" style="display: block; margin-left: auto; margin-right: auto;"&gt;&lt;/div&gt;</t>
  </si>
  <si>
    <t>215/70R16$$DM-V3$$スタッドレス$$タイヤ</t>
  </si>
  <si>
    <t>1074476251</t>
  </si>
  <si>
    <t>2023年製 DM-V3 285/50R20 116T XL スタッドレスタイヤ 最短当日発送</t>
  </si>
  <si>
    <t>285/50R20$$285/50R20 116T$$DM-V3$$スタッドレス$$価格$$安い$$寿命$$通販</t>
  </si>
  <si>
    <t>1074476250</t>
  </si>
  <si>
    <t>2023年製 DM-V3 235/55R20 102T スタッドレスタイヤ 最短当日発送</t>
  </si>
  <si>
    <t>235/55R20$$235/55R20 102T$$DM-V3$$スタッドレス$$価格$$安い$$寿命$$通販</t>
  </si>
  <si>
    <t>1074476249</t>
  </si>
  <si>
    <t>2022年製 AZENIS FK510 235/40ZR18 95Y XL サマータイヤ ラベルなし 最短当日発送</t>
  </si>
  <si>
    <t>235/40R18$$235/40R18 95Y XL$$AZENIS FK510$$サマー$$価格$$安い$$寿命$$通販</t>
  </si>
  <si>
    <t>1074476248</t>
  </si>
  <si>
    <t>2021年製 X-ICE SNOW 175/65R15 88T XL スタッドレスタイヤ 最短当日発送</t>
  </si>
  <si>
    <t>175/65R15$$175/65R15 88T XL$$X-ICE SNOW$$スタッドレス$$価格$$安い$$寿命$$通販</t>
  </si>
  <si>
    <t>1074476247</t>
  </si>
  <si>
    <t>2023年製 X-ICE SNOW 215/60R17 100T XL スタッドレスタイヤ 最短当日発送</t>
  </si>
  <si>
    <t>215/60R17$$215/60R17 100T XL$$X-ICE SNOW$$スタッドレス$$価格$$安い$$寿命$$通販</t>
  </si>
  <si>
    <t>1074476246</t>
  </si>
  <si>
    <t>xices2254517</t>
  </si>
  <si>
    <t>2022年製 X-ICE SNOW 225/45R17 94H XL スタッドレスタイヤ 最短当日発送</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</si>
  <si>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SNOW&lt;/span&gt;&lt;br&gt;サイズ：&lt;strong&gt;225/45R17 94H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</si>
  <si>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225/45R17$$X-ICE SNOW$$スタッドレス$$タイヤ</t>
  </si>
  <si>
    <t>4985009757376</t>
  </si>
  <si>
    <t>1074476245</t>
  </si>
  <si>
    <t>xices2254518</t>
  </si>
  <si>
    <t>2022年製 X-ICE SNOW 225/45R18 95H XL スタッドレスタイヤ 最短当日発送</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</si>
  <si>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SNOW&lt;/span&gt;&lt;br&gt;サイズ：&lt;strong&gt;225/45R18 95H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</si>
  <si>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225/45R18$$X-ICE SNOW$$スタッドレス$$タイヤ</t>
  </si>
  <si>
    <t>4985009757505</t>
  </si>
  <si>
    <t>1074476244</t>
  </si>
  <si>
    <t>2023年製 X-ICE SNOW 215/65R16 102T XL スタッドレスタイヤ 最短当日発送</t>
  </si>
  <si>
    <t>215/65R16$$215/65R16 102T XL$$X-ICE SNOW$$スタッドレス$$価格$$安い$$寿命$$通販</t>
  </si>
  <si>
    <t>1074476243</t>
  </si>
  <si>
    <t>2023年製 X-ICE SNOW 205/50R17 93H XL スタッドレスタイヤ 最短当日発送</t>
  </si>
  <si>
    <t>205/50R17$$205/50R17 93H XL$$X-ICE SNOW$$スタッドレス$$価格$$安い$$寿命$$通販</t>
  </si>
  <si>
    <t>1074476242</t>
  </si>
  <si>
    <t>2023年製 X-ICE SNOW 225/50R17 98H XL スタッドレスタイヤ 最短当日発送</t>
  </si>
  <si>
    <t>225/50R17$$225/50R17 98H XL$$X-ICE SNOW$$スタッドレス$$価格$$安い$$寿命$$通販</t>
  </si>
  <si>
    <t>2023年製 X-ICE SNOW 205/55R17 95T XL スタッドレス 最短当日発送</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</si>
  <si>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SNOW&lt;/span&gt;&lt;br&gt;サイズ：&lt;strong&gt;205/55R17 95T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</si>
  <si>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205/55R17$$205/55R17 95T XL$$X-ICE SNOW$$おすすめ$$スタッドレス$$価格$$安い$$寿命</t>
  </si>
  <si>
    <t>4985009757314</t>
  </si>
  <si>
    <t>1074476240</t>
  </si>
  <si>
    <t>2023年製 X-ICE SNOW 225/55R17 101H XL スタッドレスタイヤ 最短当日発送</t>
  </si>
  <si>
    <t>225/55R17$$225/55R17 101H XL$$X-ICE SNOW$$スタッドレス$$価格$$安い$$寿命$$通販</t>
  </si>
  <si>
    <t>2023年製 X-ICE SNOW 225/60R17 103T XL MICHELIN スタッドレス 最短当日発送</t>
  </si>
  <si>
    <t>&lt;br id="tinymce&amp;quot;" class="mce-content-body " contenteditable="true" spellcheck="false" data-id="gd_det_exp_new"&gt;
&lt;table align="center"&gt;
&lt;tbody&gt;
&lt;tr&gt;
&lt;td style="text-align: left;" width="350px"&gt;&lt;span style="font-size: 14pt;"&gt;スポーツ・SUV/クロスオーバー・セダン/ワゴン・ハッチバック・ハイブリッド/EV・ミニバン・軽自動車&lt;/span&gt;&lt;br&gt;&lt;br&gt;&lt;span style="font-size: 14pt;"&gt;&lt;strong&gt;氷も雪も、全ての冬道に。&lt;br&gt;長く続く安心感を届けるスタッドレスタイヤ。&lt;/strong&gt;&lt;/span&gt;&lt;/td&gt;
&lt;td style="text-align: center;"&gt;エックス アイス スノウ&lt;br&gt;&lt;span style="font-size: 14pt;"&gt;X-ICE SNOW&lt;/span&gt;&lt;br&gt;サイズ：&lt;strong&gt;225/60R17 103T XL&lt;/strong&gt;&lt;br&gt;&lt;br&gt;※商品画像内のホイールは付属しておりません。&lt;br&gt;&lt;br&gt;&lt;/td&gt;
&lt;/tr&gt;
&lt;/tbody&gt;
&lt;/table&gt;
&lt;div&gt;&lt;img src="https://gdetail.image-qoo10.jp/344/613881147/2022/10/41efc36c-269d-44f0-89c7-69def7e454d3.gif" style="display: block; margin-left: auto; margin-right: auto;"&gt;&lt;/div&gt;</t>
  </si>
  <si>
    <t>225/60R17$$225/60R17 103T XL$$X-ICE SNOW$$おすすめ$$スタッドレス$$価格$$安い$$寿命</t>
  </si>
  <si>
    <t>4985009757406</t>
  </si>
  <si>
    <t>1074476238</t>
  </si>
  <si>
    <t>2022年製 X-ICE SNOW 225/55R18 102H XL スタッドレスタイヤ 最短当日発送</t>
  </si>
  <si>
    <t>225/55R18$$225/55R18 102H XL$$X-ICE SNOW$$スタッドレス$$価格$$安い$$寿命$$通販</t>
  </si>
  <si>
    <t>1074476237</t>
  </si>
  <si>
    <t>2023年製 EfficientGrip ECO EG01 205/55R16 91V サマータイヤ 最短当日発送</t>
  </si>
  <si>
    <t>205/55R16$$205/55R16 91V$$EfficientGrip ECO EG01$$グッドイヤー$$サマー$$価格$$安い$$寿命$$通販</t>
  </si>
  <si>
    <t>1074476236</t>
  </si>
  <si>
    <t>2022年製 X-ICE SNOW SUV 215/70R16 100T スタッドレスタイヤ 最短当日発送</t>
  </si>
  <si>
    <t>215/70R16$$215/70R16 100T TL$$X-ICE SNOW SUV$$スタッドレス$$価格$$安い$$寿命$$通販</t>
  </si>
  <si>
    <t>1074476235</t>
  </si>
  <si>
    <t>215/50R17$$215/50R17 91V$$EfficientGrip ECO EG01$$グッドイヤー$$サマー$$価格$$安い$$寿命$$通販</t>
  </si>
  <si>
    <t>1074476234</t>
  </si>
  <si>
    <t>1074476233</t>
  </si>
  <si>
    <t>coss22354018imp</t>
  </si>
  <si>
    <t>&lt;br&gt;
&lt;table align="center"&gt;
&lt;tbody&gt;
&lt;tr&gt;
&lt;td style="text-align: left;" width="350px"&gt;&lt;span style="font-size: 14pt;"&gt;SUV、ステーションワゴン、セダン、&lt;br&gt;ミニバン、ハッチバック/ハイブリッド&lt;/span&gt;&lt;br&gt;&lt;br&gt;&lt;span style="font-size: 14pt;"&gt;&lt;strong&gt;雪も走れる夏タイヤ。&lt;br&gt;急な雪での走行性能と、高い夏性能。&lt;br&gt;長く続く安心感。&lt;/strong&gt;&lt;/span&gt;&lt;/td&gt;
&lt;td style="text-align: center;"&gt;クロスクライメートツー&lt;br&gt;&lt;span style="font-size: 14pt;"&gt;CROSSCLIMATE 2&lt;/span&gt;&lt;br&gt;サイズ：&lt;strong&gt;235/40R18 95Y XL&lt;/strong&gt;&lt;br&gt;&lt;br&gt;※商品画像内のホイールは付属しておりません。&lt;br&gt;※海外産&lt;/td&gt;
&lt;/tr&gt;
&lt;/tbody&gt;
&lt;/table&gt;
&lt;div&gt;&lt;img src="https://gdetail.image-qoo10.jp/344/613881147/2021/10/15bdef97-a53f-4016-b7bd-062e9930fa95.jpg" width="940" height="446"&gt;&lt;/div&gt;</t>
  </si>
  <si>
    <t>1074476232</t>
  </si>
  <si>
    <t>2023年製 X-ICE SNOW SUV 225/65R17 106T XL スタッドレスタイヤ 最短当日発送</t>
  </si>
  <si>
    <t>225/65R17$$225/65R17 106T XL$$X-ICE SNOW SUV$$スタッドレス$$価格$$安い$$寿命$$通販</t>
  </si>
  <si>
    <t>1074476231</t>
  </si>
  <si>
    <t>2023年製 X-ICE SNOW SUV 265/65R17 112T スタッドレスタイヤ 最短当日発送</t>
  </si>
  <si>
    <t>265/65R17$$265/65R17 112T$$X-ICE SNOW SUV$$スタッドレス$$価格$$安い$$寿命$$通販</t>
  </si>
  <si>
    <t>1074476230</t>
  </si>
  <si>
    <t>2023年製 X-ICE SNOW SUV 235/60R18 107T XL スタッドレスタイヤ 最短当日発送</t>
  </si>
  <si>
    <t>235/60R18$$235/60R18 107T XL$$X-ICE SNOW SUV$$スタッドレス$$価格$$安い$$寿命$$通販</t>
  </si>
  <si>
    <t>1074476229</t>
  </si>
  <si>
    <t>1074476228</t>
  </si>
  <si>
    <t>1074476227</t>
  </si>
  <si>
    <t>1074476226</t>
  </si>
  <si>
    <t>1074476225</t>
  </si>
  <si>
    <t>2022年製 Advan Fleva V701 215/45R17 91W XL サマータイヤ 最短当日発送</t>
  </si>
  <si>
    <t>215/45R17$$215/45R17 91W XL$$YOKOHAMA$$サマー$$ヨコハマ$$価格$$安い$$寿命$$通販</t>
  </si>
  <si>
    <t>1074476223</t>
  </si>
  <si>
    <t>2023年製 Advan Fleva V701 225/45R18 95W XL サマータイヤ 最短当日発送</t>
  </si>
  <si>
    <t>1074476224</t>
  </si>
  <si>
    <t>2023年製 Advan Fleva V701 225/40R19 93W XL サマータイヤ 最短当日発送</t>
  </si>
  <si>
    <t>225/40R19$$225/40R19 93W XL$$YOKOHAMA$$サマー$$ヨコハマ$$価格$$安い$$寿命$$通販</t>
  </si>
  <si>
    <t>1074476222</t>
  </si>
  <si>
    <t>2023年製 Advan Fleva V701 225/40R18 92W XL サマータイヤ 最短当日発送</t>
  </si>
  <si>
    <t>225/40R18$$225/40R18 92W XL$$YOKOHAMA$$サマー$$ヨコハマ$$価格$$安い$$寿命$$通販</t>
  </si>
  <si>
    <t>1074476221</t>
  </si>
  <si>
    <t>2023年製 Advan Fleva V701 245/40R18 97W XL サマータイヤ 最短当日発送</t>
  </si>
  <si>
    <t>245/40R18$$245/40R18 97W XL$$YOKOHAMA$$サマー$$ヨコハマ$$価格$$安い$$寿命$$通販</t>
  </si>
  <si>
    <t>1074476220</t>
  </si>
  <si>
    <t>2022年製 Advan Fleva V701 225/45R17 94W XL サマータイヤ 最短当日発送</t>
  </si>
  <si>
    <t>225/45R17$$225/45R17 94W XL$$YOKOHAMA$$サマー$$ヨコハマ$$価格$$安い$$寿命$$通販</t>
  </si>
  <si>
    <t>1074476219</t>
  </si>
  <si>
    <t>2023年製 Advan Fleva V701 235/40R18 95W XL サマータイヤ 最短当日発送</t>
  </si>
  <si>
    <t>235/40R18$$235/40R18 95W XL$$YOKOHAMA$$サマー$$ヨコハマ$$価格$$安い$$寿命$$通販</t>
  </si>
  <si>
    <t>1074476218</t>
  </si>
  <si>
    <t>1074476217</t>
  </si>
  <si>
    <t>235/45R17$$235/45R17 97W XL$$サマー$$価格$$安い$$寿命$$通販</t>
  </si>
  <si>
    <t>1074476216</t>
  </si>
  <si>
    <t>1074476215</t>
  </si>
  <si>
    <t>1074476214</t>
  </si>
  <si>
    <t>1074476213</t>
  </si>
  <si>
    <t>1074476212</t>
  </si>
  <si>
    <t>1074476211</t>
  </si>
  <si>
    <t>1074476210</t>
  </si>
  <si>
    <t>1074476209</t>
  </si>
  <si>
    <t>1074476208</t>
  </si>
  <si>
    <t>1074476207</t>
  </si>
  <si>
    <t>1074476206</t>
  </si>
  <si>
    <t>1074476205</t>
  </si>
  <si>
    <t>1074476204</t>
  </si>
  <si>
    <t>1074476203</t>
  </si>
  <si>
    <t>1074476202</t>
  </si>
  <si>
    <t>2023年製 PRIMACY SUV+ 225/55R19 99V サマータイヤ 最短当日発送</t>
  </si>
  <si>
    <t>225/55R19$$225/55R19 99V$$サマー$$価格$$安い$$寿命$$通販</t>
  </si>
  <si>
    <t>1074476201</t>
  </si>
  <si>
    <t>2022年製 Pilot Sport 4 255/40R18 99Y XL BMW サマータイヤ 最短当日発送</t>
  </si>
  <si>
    <t>255/40R18$$255/40R18 99Y XL ★$$サマー$$価格$$安い$$寿命$$通販</t>
  </si>
  <si>
    <t>1074476200</t>
  </si>
  <si>
    <t>2022年製 Pilot Sport 4 S 225/35ZR19 88Y XL ZP サマータイヤ 最短当日発送</t>
  </si>
  <si>
    <t>225/35R19$$225/35R19 88Y XL ZP$$サマー$$価格$$安い$$寿命$$通販</t>
  </si>
  <si>
    <t>1074476199</t>
  </si>
  <si>
    <t>2023年製 Pilot Sport 4 S 245/35ZR20 95Y XL サマータイヤ 最短当日発送</t>
  </si>
  <si>
    <t>245/35R20$$245/35R20 95Y XL$$サマー$$価格$$安い$$寿命$$通販</t>
  </si>
  <si>
    <t>1074476198</t>
  </si>
  <si>
    <t>2022年製 Pilot Sport 4 S 275/30ZR20 97Y XL サマータイヤ 最短当日発送</t>
  </si>
  <si>
    <t>275/30R20$$275/30R20 97Y XL$$サマー$$価格$$安い$$寿命$$通販</t>
  </si>
  <si>
    <t>1074476197</t>
  </si>
  <si>
    <t>1074476196</t>
  </si>
  <si>
    <t>1074476195</t>
  </si>
  <si>
    <t>1074476194</t>
  </si>
  <si>
    <t>2023年製 POTENZA Adrenalin RE004 205/45R17 88W XL サマータイヤ 最短当日発送</t>
  </si>
  <si>
    <t>205/45R17$$205/45R17 88W XL$$サマー$$価格$$安い$$寿命$$通販</t>
  </si>
  <si>
    <t>1074476193</t>
  </si>
  <si>
    <t>1074476192</t>
  </si>
  <si>
    <t>2022年製 POTENZA Adrenalin RE004 225/40R18 92W XL サマータイヤ 最短当日発送</t>
  </si>
  <si>
    <t>225/40R18$$225/40R18 92W XL$$サマー$$価格$$安い$$寿命$$通販</t>
  </si>
  <si>
    <t>1074476191</t>
  </si>
  <si>
    <t>215/55R17$$215/55R17 94W$$サマー$$価格$$安い$$寿命$$通販</t>
  </si>
  <si>
    <t>1074476190</t>
  </si>
  <si>
    <t>1074476189</t>
  </si>
  <si>
    <t>2023年製 POTENZA Adrenalin RE004 245/40R18 97W XL サマータイヤ 最短当日発送</t>
  </si>
  <si>
    <t>1074476188</t>
  </si>
  <si>
    <t>1074476187</t>
  </si>
  <si>
    <t>1074476186</t>
  </si>
  <si>
    <t>1074476185</t>
  </si>
  <si>
    <t>1074476184</t>
  </si>
  <si>
    <t>1074476183</t>
  </si>
  <si>
    <t>1074476182</t>
  </si>
  <si>
    <t>1074476181</t>
  </si>
  <si>
    <t>1074476180</t>
  </si>
  <si>
    <t>1074476179</t>
  </si>
  <si>
    <t>1074476178</t>
  </si>
  <si>
    <t>1074476177</t>
  </si>
  <si>
    <t>1074476176</t>
  </si>
  <si>
    <t>1074476175</t>
  </si>
  <si>
    <t>1074476174</t>
  </si>
  <si>
    <t>1074476173</t>
  </si>
  <si>
    <t>1074476172</t>
  </si>
  <si>
    <t>1074476171</t>
  </si>
  <si>
    <t>2023年製 Primacy 4 195/60R15 92V XL サマータイヤ 最短当日発送</t>
  </si>
  <si>
    <t>195/60R15$$195/60R15 92V XL$$サマー$$価格$$安い$$寿命$$通販</t>
  </si>
  <si>
    <t>1074476170</t>
  </si>
  <si>
    <t>primacy41856015</t>
  </si>
  <si>
    <t>2021年製 Primacy 4 185/60R15 88H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</si>
  <si>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4&lt;/span&gt;&lt;br&gt;サイズ：&lt;strong&gt;185/60R15 88H XL&lt;/strong&gt;&lt;br&gt;&lt;br&gt;※商品画像内のホイールは付属しておりません。&lt;/td&gt;
&lt;/tr&gt;
&lt;/tbody&gt;
&lt;/table&gt;
&lt;br&gt; &lt;img src="https://gdetail.image-qoo10.jp/344/613881147/2018/10/eb5d4274-17b6-417a-986f-5b779f4451cf.jpg" width="940" height="1774"&gt;</t>
  </si>
  <si>
    <t>サマータイヤ $$タイヤ</t>
  </si>
  <si>
    <t>4985009700501</t>
  </si>
  <si>
    <t>1074476169</t>
  </si>
  <si>
    <t>primacy41956016</t>
  </si>
  <si>
    <t>2023年製 Primacy 4 195/60R16 93V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</si>
  <si>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4&lt;/span&gt;&lt;br&gt;サイズ：&lt;strong&gt;195/60R16 93V XL&lt;/strong&gt;&lt;br&gt;&lt;br&gt;※商品画像内のホイールは付属しておりません。&lt;/td&gt;
&lt;/tr&gt;
&lt;/tbody&gt;
&lt;/table&gt;
&lt;br&gt; &lt;img src="https://gdetail.image-qoo10.jp/344/613881147/2018/10/eb5d4274-17b6-417a-986f-5b779f4451cf.jpg" width="940" height="1774"&gt;</t>
  </si>
  <si>
    <t>195/60R16$$サマータイヤ $$タイヤ</t>
  </si>
  <si>
    <t>4985009701171</t>
  </si>
  <si>
    <t>1074476168</t>
  </si>
  <si>
    <t>primacy42054517</t>
  </si>
  <si>
    <t>2022年製 Primacy 4 205/45R17 88V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</si>
  <si>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4&lt;/span&gt;&lt;br&gt;サイズ：&lt;strong&gt;205/45R17 88V XL&lt;/strong&gt;&lt;br&gt;&lt;br&gt;※商品画像内のホイールは付属しておりません。&lt;/td&gt;
&lt;/tr&gt;
&lt;/tbody&gt;
&lt;/table&gt;
&lt;br&gt; &lt;img src="https://gdetail.image-qoo10.jp/344/613881147/2018/10/eb5d4274-17b6-417a-986f-5b779f4451cf.jpg" width="940" height="1774"&gt;</t>
  </si>
  <si>
    <t>205/45R17$$サマー$$価格$$安い$$寿命$$通販</t>
  </si>
  <si>
    <t>4985009701348</t>
  </si>
  <si>
    <t>1074476167</t>
  </si>
  <si>
    <t>2023年製 Primacy 4 245/50R18 100W サマータイヤ 最短当日発送</t>
  </si>
  <si>
    <t>1074476166</t>
  </si>
  <si>
    <t>primacy42354018</t>
  </si>
  <si>
    <t>2021年製 Primacy 4 235/40R18 91W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</si>
  <si>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4&lt;/span&gt;&lt;br&gt;サイズ：&lt;strong&gt;235/40R18 91W&lt;/strong&gt;&lt;br&gt;&lt;br&gt;※商品画像内のホイールは付属しておりません。&lt;/td&gt;
&lt;/tr&gt;
&lt;/tbody&gt;
&lt;/table&gt;
&lt;br&gt; &lt;img src="https://gdetail.image-qoo10.jp/344/613881147/2018/10/eb5d4274-17b6-417a-986f-5b779f4451cf.jpg" width="940" height="1774"&gt;</t>
  </si>
  <si>
    <t>235/40R18$$サマータイヤ $$タイヤ</t>
  </si>
  <si>
    <t>4985009701553</t>
  </si>
  <si>
    <t>1074476165</t>
  </si>
  <si>
    <t>2022年製以降 ExtremeContact DWS06 PLUS 275/35ZR19 100Y XL サマータイヤ 最短当日発送</t>
  </si>
  <si>
    <t>275/35R19$$275/35ZR19 100Y XL$$CONTINENTAL$$コンチ$$サマー$$価格$$安い$$寿命$$通販</t>
  </si>
  <si>
    <t>1074476164</t>
  </si>
  <si>
    <t>2022年製以降 Primacy 4 245/40R18 93H サマータイヤ 最短当日発送</t>
  </si>
  <si>
    <t>245/40R18$$245/40R18 93H AO$$サマー$$価格$$安い$$寿命$$通販</t>
  </si>
  <si>
    <t>1074476163</t>
  </si>
  <si>
    <t>2023年製 ExtremeContact DWS06 PLUS 265/45ZR20 104Y サマータイヤ 最短当日発送</t>
  </si>
  <si>
    <t>265/45R20$$265/45ZR20 104Y$$CONTINENTAL$$コンチ$$サマー$$価格$$安い$$寿命$$通販</t>
  </si>
  <si>
    <t>1074476162</t>
  </si>
  <si>
    <t>275/30R19$$275/30ZR19 96Y XL$$CONTINENTAL$$コンチ$$サマー$$価格$$安い$$寿命$$通販</t>
  </si>
  <si>
    <t>1074476161</t>
  </si>
  <si>
    <t>2022年製 ExtremeContact DWS06 PLUS 215/40ZR18 89Y XL サマータイヤ 最短当日発送</t>
  </si>
  <si>
    <t>215/40R18$$215/40ZR18 89Y XL$$CONTINENTAL$$コンチ$$サマー$$価格$$安い$$寿命$$通販</t>
  </si>
  <si>
    <t>1074476160</t>
  </si>
  <si>
    <t>2023年製 ExtremeContact DWS06 PLUS 265/35ZR18 97Y XL サマータイヤ 最短当日発送</t>
  </si>
  <si>
    <t>265/35R18$$265/35ZR18 97Y XL$$CONTINENTAL$$コンチ$$サマー$$価格$$安い$$寿命$$通販</t>
  </si>
  <si>
    <t>1074476159</t>
  </si>
  <si>
    <t>2021年製 ExtremeContact DWS06 PLUS 275/35ZR18 95Y サマータイヤ 最短当日発送</t>
  </si>
  <si>
    <t>275/35R18$$275/35ZR18 95Y$$CONTINENTAL$$コンチ$$サマー$$価格$$安い$$寿命$$通販</t>
  </si>
  <si>
    <t>1074476158</t>
  </si>
  <si>
    <t>2022年製 ExtremeContact DWS06 PLUS 225/45ZR18 91Y サマータイヤ 最短当日発送</t>
  </si>
  <si>
    <t>225/45R18$$225/45ZR18 91Y$$CONTINENTAL$$コンチ$$サマー$$価格$$安い$$寿命$$通販</t>
  </si>
  <si>
    <t>1074476157</t>
  </si>
  <si>
    <t>2022年製 ExtremeContact DWS06 PLUS 225/40ZR18 92Y XL サマータイヤ 最短当日発送</t>
  </si>
  <si>
    <t>225/40R18$$225/40ZR18 92Y XL$$CONTINENTAL$$コンチ$$サマー$$価格$$安い$$寿命$$通販</t>
  </si>
  <si>
    <t>1074476156</t>
  </si>
  <si>
    <t>2023年製 ExtremeContact DWS06 PLUS 245/40ZR18 97Y XL サマータイヤ 最短当日発送</t>
  </si>
  <si>
    <t>245/40R18$$245/40ZR18 97Y XL$$CONTINENTAL$$コンチ$$サマー$$価格$$安い$$寿命$$通販</t>
  </si>
  <si>
    <t>1074476155</t>
  </si>
  <si>
    <t>2023年製 ExtremeContact DWS06 PLUS 255/35ZR18 94Y XL サマータイヤ 最短当日発送</t>
  </si>
  <si>
    <t>255/35R18$$255/35ZR18 94Y XL$$CONTINENTAL$$コンチ$$サマー$$価格$$安い$$寿命$$通販</t>
  </si>
  <si>
    <t>1074476154</t>
  </si>
  <si>
    <t>2023年製 ExtremeContact DWS06 PLUS 225/40ZR19 93Y XL サマータイヤ 最短当日発送</t>
  </si>
  <si>
    <t>225/40R19$$225/40ZR19 93Y XL$$CONTINENTAL$$コンチ$$サマー$$価格$$安い$$寿命$$通販</t>
  </si>
  <si>
    <t>1074476153</t>
  </si>
  <si>
    <t>2023年製 ExtremeContact DWS06 PLUS 235/40ZR19 96W XL サマータイヤ 最短当日発送</t>
  </si>
  <si>
    <t>235/40R19$$235/40ZR19 96W XL$$CONTINENTAL$$コンチ$$サマー$$価格$$安い$$寿命$$通販</t>
  </si>
  <si>
    <t>1074476152</t>
  </si>
  <si>
    <t>2023年製 ExtremeContact DWS06 PLUS 245/40ZR19 98Y XL サマータイヤ 最短当日発送</t>
  </si>
  <si>
    <t>245/40R19$$245/40ZR19 98Y XL$$CONTINENTAL$$コンチ$$サマー$$価格$$安い$$寿命$$通販</t>
  </si>
  <si>
    <t>1074476151</t>
  </si>
  <si>
    <t>2023年製 ExtremeContact DWS06 PLUS 245/45ZR19 98Y サマータイヤ 最短当日発送</t>
  </si>
  <si>
    <t>245/45R19$$245/45ZR19 98Y$$CONTINENTAL$$コンチ$$サマー$$価格$$安い$$寿命$$通販</t>
  </si>
  <si>
    <t>1074476150</t>
  </si>
  <si>
    <t>2022年製 ExtremeContact DWS06 PLUS 275/40ZR19 101Y サマータイヤ 最短当日発送</t>
  </si>
  <si>
    <t>275/40R19$$275/40ZR19 101Y$$CONTINENTAL$$コンチ$$サマー$$価格$$安い$$寿命$$通販</t>
  </si>
  <si>
    <t>1074476149</t>
  </si>
  <si>
    <t>2023年製以降 ExtremeContact DWS06 PLUS 255/35ZR19 96Y XL サマータイヤ 最短当日発送</t>
  </si>
  <si>
    <t>255/35R19$$255/35ZR19 96Y XL$$CONTINENTAL$$コンチ$$サマー$$価格$$安い$$寿命$$通販</t>
  </si>
  <si>
    <t>1074476148</t>
  </si>
  <si>
    <t>2022年製以降 ExtremeContact DWS06 PLUS 245/40ZR20 99Y XL サマータイヤ 最短当日発送</t>
  </si>
  <si>
    <t>245/40R20$$245/40ZR20 99Y XL$$CONTINENTAL$$コンチ$$サマー$$価格$$安い$$寿命$$通販</t>
  </si>
  <si>
    <t>1074476147</t>
  </si>
  <si>
    <t>2023年製 ExtremeContact DWS06 PLUS 275/45ZR20 110W XL サマータイヤ 最短当日発送</t>
  </si>
  <si>
    <t>275/45R20$$275/45R20 110W XL$$CONTINENTAL$$コンチ$$サマー$$価格$$安い$$寿命$$通販</t>
  </si>
  <si>
    <t>1074476146</t>
  </si>
  <si>
    <t>2023年製 Pilot Sport 4 225/50ZR16 92Y サマータイヤ 最短当日発送</t>
  </si>
  <si>
    <t>225/50R16$$225/50R16 92Y$$サマー$$価格$$安い$$寿命$$通販</t>
  </si>
  <si>
    <t>1074476145</t>
  </si>
  <si>
    <t>195/45R17$$195/45R17 81W$$サマー$$価格$$安い$$寿命$$通販</t>
  </si>
  <si>
    <t>1074476144</t>
  </si>
  <si>
    <t>2023年製 Pilot Sport 4 255/40ZR17 98Y XL サマータイヤ 最短当日発送</t>
  </si>
  <si>
    <t>255/40R17$$255/40R17 98Y XL$$サマー$$価格$$安い$$寿命$$通販</t>
  </si>
  <si>
    <t>1074476143</t>
  </si>
  <si>
    <t>ps42355018</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</si>
  <si>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4&lt;/span&gt;&lt;br&gt;サイズ：&lt;strong&gt;235/50R18 101Y XL&lt;/strong&gt;&lt;br&gt;&lt;br&gt;※商品画像内のホイールは付属しておりません。&lt;/td&gt;
&lt;/tr&gt;
&lt;/tbody&gt;
&lt;/table&gt;
&lt;br&gt; &lt;img src="https://gdetail.image-qoo10.jp/344/613881147/2018/9/9fa5897f-f9fc-4bc0-9972-5cbbe83a3933.jpg" width="940" height="1578"&gt;</t>
  </si>
  <si>
    <t>4985009693094</t>
  </si>
  <si>
    <t>1074476142</t>
  </si>
  <si>
    <t>ps42454518</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</si>
  <si>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4&lt;/span&gt;&lt;br&gt;サイズ：&lt;strong&gt;245/45R18 100Y XL&lt;/strong&gt;&lt;br&gt;&lt;br&gt;※商品画像内のホイールは付属しておりません。&lt;/td&gt;
&lt;/tr&gt;
&lt;/tbody&gt;
&lt;/table&gt;
&lt;br&gt; &lt;img src="https://gdetail.image-qoo10.jp/344/613881147/2018/9/9fa5897f-f9fc-4bc0-9972-5cbbe83a3933.jpg" width="940" height="1578"&gt;</t>
  </si>
  <si>
    <t>4985009687321</t>
  </si>
  <si>
    <t>1074476141</t>
  </si>
  <si>
    <t>ps42354519</t>
  </si>
  <si>
    <t>2022年製 Pilot Sport 4 235/45ZR19 99Y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</si>
  <si>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4&lt;/span&gt;&lt;br&gt;サイズ：&lt;strong&gt;235/45R19 99Y XL&lt;/strong&gt;&lt;br&gt;&lt;br&gt;※商品画像内のホイールは付属しておりません。&lt;/td&gt;
&lt;/tr&gt;
&lt;/tbody&gt;
&lt;/table&gt;
&lt;br&gt; &lt;img src="https://gdetail.image-qoo10.jp/344/613881147/2018/9/9fa5897f-f9fc-4bc0-9972-5cbbe83a3933.jpg" width="940" height="1578"&gt;</t>
  </si>
  <si>
    <t>235/45R19$$サマータイヤ$$タイヤ</t>
  </si>
  <si>
    <t>4985009687635</t>
  </si>
  <si>
    <t>1074476140</t>
  </si>
  <si>
    <t>ps42454519</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</si>
  <si>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4&lt;/span&gt;&lt;br&gt;サイズ：&lt;strong&gt;245/45R19 102Y XL&lt;/strong&gt;&lt;br&gt;&lt;br&gt;※商品画像内のホイールは付属しておりません。&lt;/td&gt;
&lt;/tr&gt;
&lt;/tbody&gt;
&lt;/table&gt;
&lt;br&gt; &lt;img src="https://gdetail.image-qoo10.jp/344/613881147/2018/9/9fa5897f-f9fc-4bc0-9972-5cbbe83a3933.jpg" width="940" height="1578"&gt;</t>
  </si>
  <si>
    <t>245/45R19$$サマータイヤ$$タイヤ</t>
  </si>
  <si>
    <t>4985009687604</t>
  </si>
  <si>
    <t>1074476139</t>
  </si>
  <si>
    <t>2021年製 Pilot Sport 4 275/40ZR19 105Y XL サマータイヤ 最短当日発送</t>
  </si>
  <si>
    <t>275/40R19$$275/40R19 105Y XL$$サマー$$価格$$安い$$寿命$$通販</t>
  </si>
  <si>
    <t>1074476138</t>
  </si>
  <si>
    <t>225/60R18$$225/60R18 100H$$BluEarth-XT AE61$$YOKOHAMA$$サマー$$ヨコハマ$$価格$$安い$$寿命$$通販</t>
  </si>
  <si>
    <t>1074476137</t>
  </si>
  <si>
    <t>2021年製 BluEarth-XT AE61 225/50R18 95V サマータイヤ ラベルなし サマータイヤ 最短当日発送</t>
  </si>
  <si>
    <t>225/50R18$$225/50R18 95V$$BluEarth-XT AE61$$YOKOHAMA$$サマー$$ヨコハマ$$価格$$安い$$寿命$$通販</t>
  </si>
  <si>
    <t>1074476136</t>
  </si>
  <si>
    <t>2023年製 BluEarth-XT AE61 225/55R19 99V サマータイヤ ラベルなし 最短当日発送</t>
  </si>
  <si>
    <t>225/55R19$$225/55R19 99V$$BluEarth-XT AE61A$$YOKOHAMA$$サマー$$ヨコハマ$$価格$$安い$$寿命$$通販</t>
  </si>
  <si>
    <t>1074476134</t>
  </si>
  <si>
    <t>1074476133</t>
  </si>
  <si>
    <t>1074476132</t>
  </si>
  <si>
    <t>1074476131</t>
  </si>
  <si>
    <t>1074476130</t>
  </si>
  <si>
    <t>1074476129</t>
  </si>
  <si>
    <t>vrx21956515</t>
  </si>
  <si>
    <t>2021年製 BLIZZAK VRX2 195/65R15 91Q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</si>
  <si>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VRX2&lt;/span&gt;&lt;br&gt;サイズ：&lt;strong&gt;195/65R15 91Q&lt;/strong&gt;&lt;br&gt;&lt;br&gt;※商品画像内のホイールは付属しておりません。&lt;/td&gt;
&lt;/tr&gt;
&lt;/tbody&gt;
&lt;/table&gt;
&lt;br&gt;&lt;img src="https://gdetail.image-qoo10.jp/344/613881147/2018/11/dc15ac23-e43c-4dfe-a238-037e55b93cdd.jpg" width="940" height="964"&gt;</t>
  </si>
  <si>
    <t>195/65R15$$VRX2$$スタッドレス$$タイヤ</t>
  </si>
  <si>
    <t>PXR01219</t>
  </si>
  <si>
    <t>4961914458911</t>
  </si>
  <si>
    <t>1074476128</t>
  </si>
  <si>
    <t>vrx21756515</t>
  </si>
  <si>
    <t>2021年製 BLIZZAK VRX2 175/65R15 84Q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</si>
  <si>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VRX2&lt;/span&gt;&lt;br&gt;サイズ：&lt;strong&gt;175/65R15 84Q&lt;/strong&gt;&lt;br&gt;&lt;br&gt;※商品画像内のホイールは付属しておりません。&lt;/td&gt;
&lt;/tr&gt;
&lt;/tbody&gt;
&lt;/table&gt;
&lt;br&gt;&lt;img src="https://gdetail.image-qoo10.jp/344/613881147/2018/11/50d81525-dc55-40ae-a65a-712e9fb71b69.jpg" width="940" height="964"&gt;</t>
  </si>
  <si>
    <t>175/65R15$$2019$$VRX2$$スタッドレス$$タイヤ</t>
  </si>
  <si>
    <t>PXR01207</t>
  </si>
  <si>
    <t>4961914458850</t>
  </si>
  <si>
    <t>1074476127</t>
  </si>
  <si>
    <t>vrx22056016</t>
  </si>
  <si>
    <t>2021年製 BLIZZAK VRX2 205/60R16 92Q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</si>
  <si>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VRX2&lt;/span&gt;&lt;br&gt;サイズ：&lt;strong&gt;205/60R16 92Q&lt;/strong&gt;&lt;br&gt;&lt;br&gt;※商品画像内のホイールは付属しておりません。&lt;/td&gt;
&lt;/tr&gt;
&lt;/tbody&gt;
&lt;/table&gt;
&lt;br&gt;&lt;img src="https://gdetail.image-qoo10.jp/344/613881147/2018/11/0a48b031-d8d7-4648-81f8-bc764bfabf60.jpg" width="940" height="964"&gt;</t>
  </si>
  <si>
    <t>2019$$205$$60$$92$$R1$$VR$$スタッドレス$$タイヤ$$在庫</t>
  </si>
  <si>
    <t>PXR01244</t>
  </si>
  <si>
    <t>4961914459086</t>
  </si>
  <si>
    <t>1074476126</t>
  </si>
  <si>
    <t>vrx21856515</t>
  </si>
  <si>
    <t>2021年製 BLIZZAK VRX2 185/65R15 88Q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</si>
  <si>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VRX2&lt;/span&gt;&lt;br&gt;サイズ：&lt;strong&gt;185/65R15 88Q&lt;/strong&gt;&lt;br&gt;&lt;br&gt;※商品画像内のホイールは付属しておりません。&lt;/td&gt;
&lt;/tr&gt;
&lt;/tbody&gt;
&lt;/table&gt;
&lt;br&gt;&lt;img src="https://gdetail.image-qoo10.jp/344/613881147/2018/11/0336bca8-a79e-4344-bde8-8694436d7666.jpg" width="940" height="964"&gt;</t>
  </si>
  <si>
    <t>185/65R15$$VRX2$$スタッドレス$$タイヤ</t>
  </si>
  <si>
    <t>PXR01212</t>
  </si>
  <si>
    <t>4961914458881</t>
  </si>
  <si>
    <t>1074476125</t>
  </si>
  <si>
    <t>vrx21856015</t>
  </si>
  <si>
    <t>2021年製 BLIZZAK VRX2 185/60R15 84Q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</si>
  <si>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&lt;td&gt;ブリザック ヴィアールエックスツー&lt;br&gt;&lt;span style="font-size: 14pt;"&gt;BLIZZAK VRX2&lt;/span&gt;&lt;br&gt;サイズ：&lt;strong&gt;185/60R15 84Q&lt;/strong&gt;&lt;br&gt;&lt;br&gt;※商品画像内のホイールは付属しておりません。&lt;/td&gt;
&lt;/tr&gt;
&lt;/tbody&gt;
&lt;/table&gt;
&lt;br&gt;&lt;img src="https://gdetail.image-qoo10.jp/344/613881147/2018/11/1b7fd726-a1b1-454a-914e-ec157a1a82da.jpg" width="940" height="964"&gt;</t>
  </si>
  <si>
    <t>185/60R15$$スタッドレス$$タイヤ</t>
  </si>
  <si>
    <t>PXR01210</t>
  </si>
  <si>
    <t>4961914458874</t>
  </si>
  <si>
    <t>1074476124</t>
  </si>
  <si>
    <t>vrx22256017</t>
  </si>
  <si>
    <t>2020年製 BLIZZAK VRX2 225/60R17 99Q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</si>
  <si>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VRX2&lt;/span&gt;&lt;br&gt;サイズ：&lt;strong&gt;225/60R17 99Q&lt;/strong&gt;&lt;br&gt;&lt;br&gt;※商品画像内のホイールは付属しておりません。&lt;/td&gt;&lt;/tr&gt;&lt;/tbody&gt;&lt;/table&gt;&lt;br&gt;&lt;img src="https://gdetail.image-qoo10.jp/344/613881147/2018/11/9869f6cf-adc7-4c4d-9756-fba62742eebc.jpg" width="940" height="964"&gt;</t>
  </si>
  <si>
    <t>2019$$225$$60$$R1$$VR$$スタッドレス$$タイヤ$$在庫</t>
  </si>
  <si>
    <t>PXR01281</t>
  </si>
  <si>
    <t>4961914459277</t>
  </si>
  <si>
    <t>1074476123</t>
  </si>
  <si>
    <t>vrx21756514</t>
  </si>
  <si>
    <t>2020年製 BLIZZAK VRX2 175/65R14 82Q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</si>
  <si>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VRX2&lt;/span&gt;&lt;br&gt;サイズ：&lt;strong&gt;175/65R14 82Q&lt;/strong&gt;&lt;br&gt;&lt;br&gt;※商品画像内のホイールは付属しておりません。&lt;/td&gt;&lt;/tr&gt;&lt;/tbody&gt;&lt;/table&gt;&lt;br&gt;&lt;img src="https://gdetail.image-qoo10.jp/344/613881147/2018/11/834e83f2-7293-4d69-88b3-d9046c8329b9.jpg" width="940" height="964"&gt;</t>
  </si>
  <si>
    <t>175$$2019$$65$$82$$R1$$VR$$スタッドレス$$タイヤ$$在庫</t>
  </si>
  <si>
    <t>PXR01187</t>
  </si>
  <si>
    <t>4961914458706</t>
  </si>
  <si>
    <t>1074476122</t>
  </si>
  <si>
    <t>vrx21657014</t>
  </si>
  <si>
    <t>2021年製 BLIZZAK VRX2 165/70R14 81Q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</si>
  <si>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&lt;td&gt;ブリザック ヴィアールエックスツー&lt;br&gt;&lt;span style="font-size: 14pt;"&gt;BLIZZAK VRX2&lt;/span&gt;&lt;br&gt;サイズ：&lt;strong&gt;165/70R14 81Q&lt;/strong&gt;&lt;br&gt;&lt;br&gt;※商品画像内のホイールは付属しておりません。&lt;/td&gt;
&lt;/tr&gt;
&lt;/tbody&gt;
&lt;/table&gt;
&lt;br&gt;&lt;img src="https://gdetail.image-qoo10.jp/344/613881147/2018/11/9eb8f4ae-6a99-4ece-b6f0-3be2836a120c.jpg" width="940" height="964"&gt;</t>
  </si>
  <si>
    <t>165/70R14$$スタッドレス$$タイヤ</t>
  </si>
  <si>
    <t>PXR01186</t>
  </si>
  <si>
    <t>4961914458690</t>
  </si>
  <si>
    <t>1074476121</t>
  </si>
  <si>
    <t>vrx22156516</t>
  </si>
  <si>
    <t>2021年製 BLIZZAK VRX2 215/65R16 98Q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</si>
  <si>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 style="text-align: center;"&gt;ブリザック ヴィアールエックスツー&lt;br&gt;&lt;span style="font-size: 14pt;"&gt;BLIZZAK VRX2&lt;/span&gt;&lt;br&gt;サイズ：&lt;strong&gt;215/65R16 98Q&lt;/strong&gt;&lt;br&gt;&lt;br&gt;※商品画像内のホイールは付属しておりません。&lt;/td&gt;
&lt;/tr&gt;
&lt;/tbody&gt;
&lt;/table&gt;
&lt;br&gt;&lt;img src="https://gdetail.image-qoo10.jp/344/613881147/2018/11/dc15ac23-e43c-4dfe-a238-037e55b93cdd.jpg" width="940" height="964"&gt;</t>
  </si>
  <si>
    <t>215/65R16$$スタッドレス$$タイヤ</t>
  </si>
  <si>
    <t>4961914459123</t>
  </si>
  <si>
    <t>1074476120</t>
  </si>
  <si>
    <t>vrx22156017</t>
  </si>
  <si>
    <t>2020年製 BLIZZAK VRX2 215/60R17 96Q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</si>
  <si>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VRX2&lt;/span&gt;&lt;br&gt;サイズ：&lt;strong&gt;215/60R17 96Q&lt;/strong&gt;&lt;br&gt;&lt;br&gt;※商品画像内のホイールは付属しておりません。&lt;/td&gt;&lt;/tr&gt;&lt;/tbody&gt;&lt;/table&gt;&lt;br&gt;&lt;img src="https://gdetail.image-qoo10.jp/344/613881147/2018/11/0fa00096-a207-4068-bf00-34f4b061f5b8.jpg" width="940" height="964"&gt;</t>
  </si>
  <si>
    <t>2019$$215$$60$$R1$$VR$$スタッドレス$$タイヤ$$在庫</t>
  </si>
  <si>
    <t>PXR01272</t>
  </si>
  <si>
    <t>4961914459239</t>
  </si>
  <si>
    <t>1074476119</t>
  </si>
  <si>
    <t>vrx22056515</t>
  </si>
  <si>
    <t>2018年製 BLIZZAK VRX2 205/65R15 94Q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</si>
  <si>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VRX2&lt;/span&gt;&lt;br&gt;サイズ：&lt;strong&gt;205/65R15 94Q&lt;/strong&gt;&lt;br&gt;&lt;br&gt;※商品画像内のホイールは付属しておりません。&lt;/td&gt;&lt;/tr&gt;&lt;/tbody&gt;&lt;/table&gt;&lt;br&gt;&lt;img src="https://gdetail.image-qoo10.jp/344/613881147/2018/11/3cb16af8-2228-4c2a-beda-1a8a619bf726.jpg" width="940" height="964"&gt;</t>
  </si>
  <si>
    <t>15$$2018$$205$$65$$94$$VRX$$タイヤ$$タッ$$ドレス</t>
  </si>
  <si>
    <t>PXR01223</t>
  </si>
  <si>
    <t>4961914458935</t>
  </si>
  <si>
    <t>1074476118</t>
  </si>
  <si>
    <t>vrx22155517</t>
  </si>
  <si>
    <t>2019年製 BLIZZAK VRX2 215/55R17 94Q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</si>
  <si>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VRX2&lt;/span&gt;&lt;br&gt;サイズ：&lt;strong&gt;215/55R17 94Q&lt;/strong&gt;&lt;br&gt;&lt;br&gt;※商品画像内のホイールは付属しておりません。&lt;/td&gt;&lt;/tr&gt;&lt;/tbody&gt;&lt;/table&gt;&lt;br&gt;&lt;img src="https://gdetail.image-qoo10.jp/344/613881147/2018/11/d821a069-bd55-436d-a03c-98595c0f8330.jpg" width="940" height="964"&gt;</t>
  </si>
  <si>
    <t>2019$$215$$55$$94$$R1$$VR$$スタッドレス$$タイヤ$$在庫</t>
  </si>
  <si>
    <t>PXR01270</t>
  </si>
  <si>
    <t>4961914459222</t>
  </si>
  <si>
    <t>1074476117</t>
  </si>
  <si>
    <t>vrx21857014</t>
  </si>
  <si>
    <t>2019年製 BLIZZAK VRX2 185/70R14 88Q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</si>
  <si>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VRX2&lt;/span&gt;&lt;br&gt;サイズ：&lt;strong&gt;185/70R14 88Q&lt;/strong&gt;&lt;br&gt;&lt;br&gt;※商品画像内のホイールは付属しておりません。&lt;/td&gt;&lt;/tr&gt;&lt;/tbody&gt;&lt;/table&gt;&lt;br&gt;&lt;img src="https://gdetail.image-qoo10.jp/344/613881147/2018/11/b7c2402f-57dc-4fa6-9111-6e6c755f635d.jpg" width="940" height="964"&gt;</t>
  </si>
  <si>
    <t>14$$185$$2$$70$$88$$VRX$$タイヤ</t>
  </si>
  <si>
    <t>PXR01196</t>
  </si>
  <si>
    <t>4961914458751</t>
  </si>
  <si>
    <t>1074476116</t>
  </si>
  <si>
    <t>vrx21757014</t>
  </si>
  <si>
    <t>2019年製 BLIZZAK VRX2 175/70R14 84Q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</si>
  <si>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14pt;"&gt;&lt;strong&gt;さまざまな冬道に効く優れた総合性能&lt;/strong&gt;&lt;/span&gt;&lt;/td&gt;&lt;td&gt;ブリザック ヴィアールエックスツー&lt;br&gt;&lt;span style="font-size: 14pt;"&gt;BLIZZAK VRX2&lt;/span&gt;&lt;br&gt;サイズ：&lt;strong&gt;175/70R14 84Q&lt;/strong&gt;&lt;br&gt;&lt;br&gt;※商品画像内のホイールは付属しておりません。&lt;/td&gt;&lt;/tr&gt;&lt;/tbody&gt;&lt;/table&gt;&lt;br&gt;&lt;img src="https://gdetail.image-qoo10.jp/344/613881147/2018/11/429a4002-b3c2-47cf-8358-e234f9878bc7.jpg" width="940" height="964"&gt;</t>
  </si>
  <si>
    <t>14$$175$$2$$70$$84$$VRX$$タイヤ</t>
  </si>
  <si>
    <t>PXR01189</t>
  </si>
  <si>
    <t>4961914458713</t>
  </si>
  <si>
    <t>1074476115</t>
  </si>
  <si>
    <t>vrx21655515</t>
  </si>
  <si>
    <t>2021年製 BLIZZAK VRX2 165/55R15 75Q スタッドレス 冬タイヤ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</si>
  <si>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&lt;td&gt;ブリザック ヴィアールエックスツー&lt;br&gt;&lt;span style="font-size: 14pt;"&gt;BLIZZAK VRX2&lt;/span&gt;&lt;br&gt;サイズ：&lt;strong&gt;165/55R15 75Q&lt;/strong&gt;&lt;br&gt;&lt;br&gt;※商品画像内のホイールは付属しておりません。&lt;/td&gt;
&lt;/tr&gt;
&lt;/tbody&gt;
&lt;/table&gt;
&lt;br&gt;&lt;img src="https://gdetail.image-qoo10.jp/344/613881147/2018/11/3f0e48b6-3cdd-455b-a45e-9234d293e23f.jpg" width="940" height="964"&gt;</t>
  </si>
  <si>
    <t>165/55R15$$スタッドレス$$タイヤ</t>
  </si>
  <si>
    <t>PXR01202</t>
  </si>
  <si>
    <t>4961914458805</t>
  </si>
  <si>
    <t>1074476114</t>
  </si>
  <si>
    <t>vrx22255517</t>
  </si>
  <si>
    <t>BLIZZAK VRX2 225/55R17 97Q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</si>
  <si>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14pt;"&gt;&lt;strong&gt;さまざまな冬道に効く優れた総合性能&lt;/strong&gt;&lt;/span&gt;&lt;/td&gt;
&lt;td&gt;ブリザック ヴィアールエックスツー&lt;br&gt;&lt;span style="font-size: 14pt;"&gt;BLIZZAK VRX2&lt;/span&gt;&lt;br&gt;サイズ：&lt;strong&gt;225/55R17 97Q&lt;/strong&gt;&lt;br&gt;&lt;br&gt;※商品画像内のホイールは付属しておりません。&lt;/td&gt;
&lt;/tr&gt;
&lt;/tbody&gt;
&lt;/table&gt;
&lt;br&gt;&lt;img src="https://gdetail.image-qoo10.jp/344/613881147/2018/11/324451b3-4fa7-4736-8970-08575628c54c.jpg" width="940" height="964"&gt;</t>
  </si>
  <si>
    <t>17$$2$$225$$55$$97$$VRX$$タイヤ$$タッ$$ドレス</t>
  </si>
  <si>
    <t>PXR01278</t>
  </si>
  <si>
    <t>4961914459260</t>
  </si>
  <si>
    <t>1074476113</t>
  </si>
  <si>
    <t>vrx22254518</t>
  </si>
  <si>
    <t>2020年製 BLIZZAK VRX2 225/45R18 91Q スタッドレスタイヤ 最短当日発送</t>
  </si>
  <si>
    <t>&lt;br id="tinymce" class="mce-content-body " contenteditable="true" spellcheck="false" data-id="gd_det_exp_new"&gt;&lt;table align="center"&gt;&lt;tbody&gt;&lt;tr&gt;&lt;td style="text-align: left;" width="350px"&gt;&lt;span style="font-size: 14pt;"&gt;スタッドレスタイヤ &lt;br&gt;乗用車用スタッドレス&lt;/span&gt;&lt;br&gt;&lt;br&gt;&lt;span style="font-size: 14pt;"&gt;&lt;strong&gt;さまざまな冬道に効く優れた総合性能&lt;/strong&gt;&lt;/span&gt;&lt;/td&gt;&lt;td style="text-align: center;"&gt;ブリザック ヴィアールエックスツー&lt;br&gt;&lt;span style="font-size: 14pt;"&gt;BLIZZAK VRX2&lt;/span&gt;&lt;br&gt;サイズ：&lt;strong&gt;225/45R18 91Q&lt;/strong&gt;&lt;br&gt;&lt;br&gt;※商品画像内のホイールは付属しておりません。&lt;/td&gt;&lt;/tr&gt;&lt;/tbody&gt;&lt;/table&gt;&lt;br&gt;&lt;img src="https://gdetail.image-qoo10.jp/344/613881147/2018/11/8f479446-bc80-4316-b960-fd83460c2afa.jpg" width="940" height="964"&gt;</t>
  </si>
  <si>
    <t>18$$2$$225$$45$$91$$VRX$$タイヤ</t>
  </si>
  <si>
    <t>PXR01297</t>
  </si>
  <si>
    <t>4961914459376</t>
  </si>
  <si>
    <t>1074476112</t>
  </si>
  <si>
    <t>navi61956515</t>
  </si>
  <si>
    <t>2018年製 ICE NAVI 6 195/65R15 91Q スタッドレスタイヤ 最短当日発送</t>
  </si>
  <si>
    <t>&lt;br&gt;&lt;table align="center"&gt;&lt;tbody&gt;&lt;tr&gt;&lt;td style="text-align: left;" width="350px"&gt;&lt;span style="font-size: 14pt;"&gt;&lt;strong&gt;氷上性能だけでなくライフも大幅な向上を実現。&lt;/strong&gt;&lt;/span&gt;&lt;/td&gt;&lt;td style="text-align: center;"&gt;アイス ナビシックス&lt;br&gt;&lt;span style="font-size: 14pt;"&gt;ICE NAVI 6&lt;/span&gt;&lt;br&gt;サイズ：&lt;strong&gt;195/65R15 91Q&lt;/strong&gt;&lt;br&gt;&lt;br&gt;※商品画像内のホイールは付属しておりません。&lt;/td&gt;&lt;/tr&gt;&lt;/tbody&gt;&lt;/table&gt;&lt;br&gt;&lt;img src="https://gdetail.image-qoo10.jp/344/613881147/2018/12/5685e6d0-7664-47e1-a87b-fd5daeab42fa.jpg" width="940" height="681"&gt;</t>
  </si>
  <si>
    <t>15$$195$$2018$$65$$91$$ICE$$NAVI$$タイヤ$$タッ$$ドレス</t>
  </si>
  <si>
    <t>5539456</t>
  </si>
  <si>
    <t>4992496098813</t>
  </si>
  <si>
    <t>1074476111</t>
  </si>
  <si>
    <t>rs022154517</t>
  </si>
  <si>
    <t>2020年製以降 EAGLE REVSPEC RS-02 215/45R17 87W サマータイヤ 最短当日発送</t>
  </si>
  <si>
    <t>&lt;br id="tinymce" class="mce-content-body " contenteditable="true" spellcheck="false" data-id="gd_det_exp_new"&gt;&lt;table align="center"&gt;&lt;tbody&gt;&lt;tr&gt;&lt;td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RS-02&lt;/span&gt;&lt;br&gt;サイズ：&lt;strong&gt;215/45R17 87W&lt;/strong&gt;&lt;br&gt;&lt;br&gt;※商品画像内のホイールは付属しておりません。&lt;/td&gt;&lt;/tr&gt;&lt;/tbody&gt;&lt;/table&gt;&lt;p&gt;&lt;img src="https://gdetail.image-qoo10.jp/344/613881147/2018/10/64a33264-7b3e-4dbe-96f3-82e022c4c8ea.jpg" width="940" height="488"&gt;&lt;/p&gt;</t>
  </si>
  <si>
    <t>5602537</t>
  </si>
  <si>
    <t>4992496087114</t>
  </si>
  <si>
    <t>1074476110</t>
  </si>
  <si>
    <t>rs021955016</t>
  </si>
  <si>
    <t>&lt;br id="tinymce" class="mce-content-body " contenteditable="true" spellcheck="false" data-id="gd_det_exp_new"&gt;
&lt;table align="center"&gt;
&lt;tbody&gt;
&lt;tr&gt;
&lt;td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RS-02&lt;/span&gt;&lt;br&gt;サイズ：&lt;strong&gt;195/50R16 84V&lt;/strong&gt;&lt;br&gt;&lt;br&gt;※商品画像内のホイールは付属しておりません。&lt;/td&gt;
&lt;/tr&gt;
&lt;/tbody&gt;
&lt;/table&gt;
&lt;p&gt;&lt;img src="https://gdetail.image-qoo10.jp/344/613881147/2018/10/64a33264-7b3e-4dbe-96f3-82e022c4c8ea.jpg" width="940" height="488"&gt;&lt;/p&gt;</t>
  </si>
  <si>
    <t>02$$195$$2019$$50$$84$$EAGLE$$R1$$REVSPEC$$サマー$$以降</t>
  </si>
  <si>
    <t>5602521</t>
  </si>
  <si>
    <t>4992496088432</t>
  </si>
  <si>
    <t>1074476109</t>
  </si>
  <si>
    <t>rs022154018</t>
  </si>
  <si>
    <t>&lt;br id="tinymce" class="mce-content-body " contenteditable="true" spellcheck="false" data-id="gd_det_exp_new"&gt;&lt;table align="center"&gt;&lt;tbody&gt;&lt;tr&gt;&lt;td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RS-02&lt;/span&gt;&lt;br&gt;サイズ：&lt;strong&gt;215/40R18 85W&lt;/strong&gt;&lt;br&gt;&lt;br&gt;※商品画像内のホイールは付属しておりません。&lt;/td&gt;&lt;/tr&gt;&lt;/tbody&gt;&lt;/table&gt;&lt;p&gt;&lt;img src="https://gdetail.image-qoo10.jp/344/613881147/2018/10/64a33264-7b3e-4dbe-96f3-82e022c4c8ea.jpg" width="940" height="488"&gt;&lt;/p&gt;</t>
  </si>
  <si>
    <t>02$$2019$$215$$40$$85$$EAGLE$$R1$$REVSPEC$$サマー$$以降</t>
  </si>
  <si>
    <t>5602555</t>
  </si>
  <si>
    <t>4992496087206</t>
  </si>
  <si>
    <t>1074476108</t>
  </si>
  <si>
    <t>rs022154518</t>
  </si>
  <si>
    <t>2020年製以降 EAGLE REVSPEC RS-02 215/45R18 89W サマータイヤ 最短当日発送</t>
  </si>
  <si>
    <t>&lt;br id="tinymce" class="mce-content-body " contenteditable="true" spellcheck="false" data-id="gd_det_exp_new"&gt;&lt;table align="center"&gt;&lt;tbody&gt;&lt;tr&gt;&lt;td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RS-02&lt;/span&gt;&lt;br&gt;サイズ：&lt;strong&gt;215/45R18 89W&lt;/strong&gt;&lt;br&gt;&lt;br&gt;※商品画像内のホイールは付属しておりません。&lt;/td&gt;&lt;/tr&gt;&lt;/tbody&gt;&lt;/table&gt;&lt;p&gt;&lt;img src="https://gdetail.image-qoo10.jp/344/613881147/2018/10/64a33264-7b3e-4dbe-96f3-82e022c4c8ea.jpg" width="940" height="488"&gt;&lt;/p&gt;</t>
  </si>
  <si>
    <t>5602562</t>
  </si>
  <si>
    <t>4992496089187</t>
  </si>
  <si>
    <t>1074476107</t>
  </si>
  <si>
    <t>lm7052154517</t>
  </si>
  <si>
    <t>2022年製 LE MANS V 215/45R17 91W XL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</si>
  <si>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V&lt;/span&gt;&lt;br&gt;サイズ：&lt;strong&gt;215/45R17 91W XL&lt;/strong&gt;&lt;br&gt;&lt;br&gt;※商品画像内のホイールは付属しておりません。&lt;/td&gt;
&lt;/tr&gt;
&lt;/tbody&gt;
&lt;/table&gt;
&lt;br&gt;
&lt;p&gt;&lt;img src="https://gdetail.image-qoo10.jp/344/613881147/2018/10/3ae4499b-17b8-47a8-81c9-e3730ffd28fd.jpg"&gt;&lt;/p&gt;</t>
  </si>
  <si>
    <t>2019$$215$$45$$91$$LE$$MAN$$R1$$XL$$サマー</t>
  </si>
  <si>
    <t>327750</t>
  </si>
  <si>
    <t>4981160770339</t>
  </si>
  <si>
    <t>1074476106</t>
  </si>
  <si>
    <t>lm7052056016</t>
  </si>
  <si>
    <t>2022年製 LE MANS V 205/60R16 92H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</si>
  <si>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V&lt;/span&gt;&lt;br&gt;サイズ：&lt;strong&gt;205/60R16 92H&lt;/strong&gt;&lt;br&gt;&lt;br&gt;※商品画像内のホイールは付属しておりません。&lt;/td&gt;
&lt;/tr&gt;
&lt;/tbody&gt;
&lt;/table&gt;
&lt;br&gt;
&lt;p&gt;&lt;img src="https://gdetail.image-qoo10.jp/344/613881147/2018/10/3ae4499b-17b8-47a8-81c9-e3730ffd28fd.jpg"&gt;&lt;/p&gt;</t>
  </si>
  <si>
    <t>327791</t>
  </si>
  <si>
    <t>4981160793581</t>
  </si>
  <si>
    <t>1074476105</t>
  </si>
  <si>
    <t>2022年製 LE MANS V 215/60R16 95H サマータイヤ 最短当日発送</t>
  </si>
  <si>
    <t>215/60R16$$215/60R16 95H$$LE MANS V$$サマー$$価格$$安い$$寿命$$通販</t>
  </si>
  <si>
    <t>1074476104</t>
  </si>
  <si>
    <t>wmsv0114512</t>
  </si>
  <si>
    <t>2018年製 WINTER MAXX SV01 145R12 6PR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</si>
  <si>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エスブイゼロワン【パターンコード：WMSV01】&lt;br&gt;&lt;span style="font-size: 14pt;"&gt;WINTER MAXX SV01&lt;/span&gt;&lt;br&gt;サイズ：&lt;strong&gt;145R12 6PR&lt;/strong&gt;&lt;br&gt;&lt;br&gt;※商品画像内のホイールは付属しておりません。&lt;/td&gt;&lt;/tr&gt;&lt;/tbody&gt;&lt;/table&gt;&lt;br&gt;&lt;p&gt;&lt;img src="https://gdetail.image-qoo10.jp/344/613881147/2018/12/25c10f42-9890-4d14-bf5e-cbe53f345404.jpg" width="940" height="463"&gt;&lt;/p&gt;</t>
  </si>
  <si>
    <t>01$$12$$145$$2018$$MAX$$PR$$SV$$WINTER$$タッ$$ドレス</t>
  </si>
  <si>
    <t>314537</t>
  </si>
  <si>
    <t>4981160930436</t>
  </si>
  <si>
    <t>1074476103</t>
  </si>
  <si>
    <t>primacy42154517imp</t>
  </si>
  <si>
    <t>2020年製以降 Primacy 4 215/45R17 87W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</si>
  <si>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4&lt;/span&gt;&lt;br&gt;サイズ：&lt;strong&gt;215/45R17 87W&lt;/strong&gt;&lt;br&gt;&lt;br&gt;※商品画像内のホイールは付属しておりません。&lt;br&gt;※海外産&lt;/td&gt;
&lt;/tr&gt;
&lt;/tbody&gt;
&lt;/table&gt;
&lt;br&gt; &lt;img src="https://gdetail.image-qoo10.jp/344/613881147/2018/10/eb5d4274-17b6-417a-986f-5b779f4451cf.jpg" width="940" height="1774"&gt;</t>
  </si>
  <si>
    <t>2019$$215$$45$$R1$$サマー$$タイヤ$$出荷$$在庫$$翌日</t>
  </si>
  <si>
    <t>711610</t>
  </si>
  <si>
    <t>4985009700082</t>
  </si>
  <si>
    <t>1074476101</t>
  </si>
  <si>
    <t>primacy42255017imp</t>
  </si>
  <si>
    <t>2020年製以降 Primacy 4 225/50R17 98W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</si>
  <si>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4&lt;/span&gt;&lt;br&gt;サイズ：&lt;strong&gt;225/50R17 98W XL&lt;/strong&gt;&lt;br&gt;&lt;br&gt;※商品画像内のホイールは付属しておりません。&lt;br&gt;※海外産&lt;/td&gt;
&lt;/tr&gt;
&lt;/tbody&gt;
&lt;/table&gt;
&lt;br&gt; &lt;img src="https://gdetail.image-qoo10.jp/344/613881147/2018/10/eb5d4274-17b6-417a-986f-5b779f4451cf.jpg" width="940" height="1774"&gt;</t>
  </si>
  <si>
    <t>225/50R17$$サマー$$タイヤ</t>
  </si>
  <si>
    <t>1074476102</t>
  </si>
  <si>
    <t>primacy42254517imp</t>
  </si>
  <si>
    <t>2021年製 Primacy 4 225/45R17 94W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</si>
  <si>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4&lt;/span&gt;&lt;br&gt;サイズ：&lt;strong&gt;225/45R17 94W XL&lt;/strong&gt;&lt;br&gt;&lt;br&gt;※商品画像内のホイールは付属しておりません。&lt;br&gt;※納入時にラベルが剥がれてしまっており、ラベルなし商品もございます。&lt;br&gt;※海外産&lt;/td&gt;
&lt;/tr&gt;
&lt;/tbody&gt;
&lt;/table&gt;
&lt;br&gt; &lt;img src="https://gdetail.image-qoo10.jp/344/613881147/2018/10/eb5d4274-17b6-417a-986f-5b779f4451cf.jpg" width="940" height="1774"&gt;</t>
  </si>
  <si>
    <t>225/45R17$$サマータイヤ</t>
  </si>
  <si>
    <t>711630</t>
  </si>
  <si>
    <t>4985009700105</t>
  </si>
  <si>
    <t>1074476099</t>
  </si>
  <si>
    <t>ecosta1556514</t>
  </si>
  <si>
    <t>2019年製GT-Eco stage 155/65R14 75S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</si>
  <si>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Stage&lt;/span&gt;&lt;br&gt;サイズ：&lt;strong&gt;155/65R14 75S&lt;/strong&gt;&lt;br&gt;&lt;br&gt;※商品画像内のホイールは付属しておりません。&lt;/td&gt;&lt;/tr&gt;&lt;/tbody&gt;&lt;/table&gt;</t>
  </si>
  <si>
    <t>155$$2019$$5S$$65$$ECO$$GT$$R1$$STAGE$$サマー$$タイヤ</t>
  </si>
  <si>
    <t>5500665</t>
  </si>
  <si>
    <t>4992496095454</t>
  </si>
  <si>
    <t>1074476100</t>
  </si>
  <si>
    <t>primacy42254518imp</t>
  </si>
  <si>
    <t>2020年製以降 Primacy 4 225/45R18 95Y XLサマータイヤ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</si>
  <si>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4&lt;/span&gt;&lt;br&gt;サイズ：&lt;strong&gt;225/45R18 95Y XL&lt;/strong&gt;&lt;br&gt;&lt;br&gt;※商品画像内のホイールは付属しておりません。&lt;br&gt;※海外産&lt;/td&gt;
&lt;/tr&gt;
&lt;/tbody&gt;
&lt;/table&gt;
&lt;br&gt; &lt;img src="https://gdetail.image-qoo10.jp/344/613881147/2018/10/eb5d4274-17b6-417a-986f-5b779f4451cf.jpg" width="940" height="1774"&gt;</t>
  </si>
  <si>
    <t>2018$$225$$45$$95$$R1$$XL$$サマー$$タイヤ$$以降</t>
  </si>
  <si>
    <t>711560</t>
  </si>
  <si>
    <t>4985009700037</t>
  </si>
  <si>
    <t>1074476097</t>
  </si>
  <si>
    <t>ecosta1856515</t>
  </si>
  <si>
    <t>2019年製GT-Eco stage 185/65R15 88S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</si>
  <si>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Stage&lt;/span&gt;&lt;br&gt;サイズ：&lt;strong&gt;185/65R15 88S&lt;/strong&gt;&lt;br&gt;&lt;br&gt;※商品画像内のホイールは付属しておりません。&lt;/td&gt;&lt;/tr&gt;&lt;/tbody&gt;&lt;/table&gt;</t>
  </si>
  <si>
    <t>185$$2019$$65$$ECO$$GT$$R1$$STAGE$$サマー$$タイヤ$$在庫</t>
  </si>
  <si>
    <t>5500695</t>
  </si>
  <si>
    <t>4992496095515</t>
  </si>
  <si>
    <t>1074476098</t>
  </si>
  <si>
    <t>ecosta1756514</t>
  </si>
  <si>
    <t>2019年製GT-Eco stage 175/65R14 82S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</si>
  <si>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Stage&lt;/span&gt;&lt;br&gt;サイズ：&lt;strong&gt;175/65R14 82S&lt;/strong&gt;&lt;br&gt;&lt;br&gt;※商品画像内のホイールは付属しておりません。&lt;/td&gt;&lt;/tr&gt;&lt;/tbody&gt;&lt;/table&gt;</t>
  </si>
  <si>
    <t>175$$2019$$65$$82$$ECO$$GT$$R1$$STAGE$$サマー$$タイヤ</t>
  </si>
  <si>
    <t>5500670</t>
  </si>
  <si>
    <t>4992496095461</t>
  </si>
  <si>
    <t>1074476096</t>
  </si>
  <si>
    <t>primacy42155017</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</si>
  <si>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4&lt;/span&gt;&lt;br&gt;サイズ：&lt;strong&gt;215/50R17 95W XL&lt;/strong&gt;&lt;br&gt;&lt;br&gt;※商品画像内のホイールは付属しておりません。&lt;/td&gt;
&lt;/tr&gt;
&lt;/tbody&gt;
&lt;/table&gt;
&lt;br&gt; &lt;img src="https://gdetail.image-qoo10.jp/344/613881147/2018/10/eb5d4274-17b6-417a-986f-5b779f4451cf.jpg" width="940" height="1774"&gt;</t>
  </si>
  <si>
    <t>215$$50$$95$$サマー$$タイヤ</t>
  </si>
  <si>
    <t>1074476095</t>
  </si>
  <si>
    <t>primacy42155517</t>
  </si>
  <si>
    <t>2021年製 Primacy 4 215/55R17 94W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</si>
  <si>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4&lt;/span&gt;&lt;br&gt;サイズ：&lt;strong&gt;215/55R17 94W&lt;/strong&gt;&lt;br&gt;&lt;br&gt;※商品画像内のホイールは付属しておりません。&lt;/td&gt;
&lt;/tr&gt;
&lt;/tbody&gt;
&lt;/table&gt;
&lt;br&gt; &lt;img src="https://gdetail.image-qoo10.jp/344/613881147/2018/10/eb5d4274-17b6-417a-986f-5b779f4451cf.jpg" width="940" height="1774"&gt;</t>
  </si>
  <si>
    <t>215/55R17$$サマー$$タイヤ</t>
  </si>
  <si>
    <t>711710</t>
  </si>
  <si>
    <t>4985009700181</t>
  </si>
  <si>
    <t>1074476094</t>
  </si>
  <si>
    <t>2023年製 Primacy 4 215/45R18 93W XL サマータイヤ 最短当日発送</t>
  </si>
  <si>
    <t>215/45R18$$215/45R18 93W XL$$サマー$$価格$$安い$$寿命$$通販</t>
  </si>
  <si>
    <t>1074476093</t>
  </si>
  <si>
    <t>primacy41955516</t>
  </si>
  <si>
    <t>2023年製 Primacy 4 195/55R16 87H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</si>
  <si>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4&lt;/span&gt;&lt;br&gt;サイズ：&lt;strong&gt;195/55R16 87H&lt;/strong&gt;&lt;br&gt;&lt;br&gt;※商品画像内のホイールは付属しておりません。&lt;/td&gt;
&lt;/tr&gt;
&lt;/tbody&gt;
&lt;/table&gt;
&lt;br&gt; &lt;img src="https://gdetail.image-qoo10.jp/344/613881147/2018/10/eb5d4274-17b6-417a-986f-5b779f4451cf.jpg" width="940" height="1774"&gt;</t>
  </si>
  <si>
    <t>195$$55$$R1$$サマー$$タイヤ$$翌日</t>
  </si>
  <si>
    <t>710440</t>
  </si>
  <si>
    <t>4985009700471</t>
  </si>
  <si>
    <t>1074476092</t>
  </si>
  <si>
    <t>primacy42254018</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</si>
  <si>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4&lt;/span&gt;&lt;br&gt;サイズ：&lt;strong&gt;225/40R18 92Y XL&lt;/strong&gt;&lt;br&gt;&lt;br&gt;※商品画像内のホイールは付属しておりません。&lt;/td&gt;&lt;/tr&gt;&lt;/tbody&gt;&lt;/table&gt;&lt;br&gt; &lt;img src="https://gdetail.image-qoo10.jp/344/613881147/2018/10/eb5d4274-17b6-417a-986f-5b779f4451cf.jpg" width="940" height="1774"&gt;</t>
  </si>
  <si>
    <t>2018$$225$$40$$92$$R1$$XL$$サマー$$タイヤ$$以降</t>
  </si>
  <si>
    <t>712030</t>
  </si>
  <si>
    <t>1074476091</t>
  </si>
  <si>
    <t>rs022254018</t>
  </si>
  <si>
    <t>2020年製以降 EAGLE REVSPEC RS-02 225/40R18 88W サマータイヤ 最短当日発送</t>
  </si>
  <si>
    <t>&lt;br id="tinymce" class="mce-content-body " contenteditable="true" spellcheck="false" data-id="gd_det_exp_new"&gt;
&lt;table align="center"&gt;
&lt;tbody&gt;
&lt;tr&gt;
&lt;td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RS-02&lt;/span&gt;&lt;br&gt;サイズ：&lt;strong&gt;225/40R18 88W&lt;/strong&gt;&lt;br&gt;&lt;br&gt;※商品画像内のホイールは付属しておりません。&lt;/td&gt;
&lt;/tr&gt;
&lt;/tbody&gt;
&lt;/table&gt;
&lt;img src="https://gdetail.image-qoo10.jp/344/613881147/2018/10/7e12ae9d-5f67-4ad6-ac5e-0b1f8f40bc71.jpg" width="940" height="488"&gt;</t>
  </si>
  <si>
    <t>02$$2019$$225$$40$$EAGLE$$R1$$REVSPEC$$サマー$$タイヤ$$以降</t>
  </si>
  <si>
    <t>5602557</t>
  </si>
  <si>
    <t>4992496087213</t>
  </si>
  <si>
    <t>1074476090</t>
  </si>
  <si>
    <t>rs022254517</t>
  </si>
  <si>
    <t>&lt;br id="tinymce" class="mce-content-body " contenteditable="true" spellcheck="false" data-id="gd_det_exp_new"&gt;&lt;table align="center"&gt;&lt;tbody&gt;&lt;tr&gt;&lt;td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14pt;"&gt;&lt;strong&gt;モータースポーツの入門用に最適。&lt;br&gt;静粛性や排水性にも配慮されたストリートスポーツタイヤ&lt;/strong&gt;&lt;/span&gt;&lt;/td&gt;&lt;td&gt;イーグル レヴスペック アールエスゼロツー&lt;br&gt;&lt;span style="font-size: 14pt;"&gt;EAGLE REVSPEC RS-02&lt;/span&gt;&lt;br&gt;サイズ：&lt;strong&gt;225/45R17 90W&lt;/strong&gt;&lt;br&gt;&lt;br&gt;※商品画像内のホイールは付属しておりません。&lt;/td&gt;&lt;/tr&gt;&lt;/tbody&gt;&lt;/table&gt;&lt;img src="https://gdetail.image-qoo10.jp/344/613881147/2018/10/7e12ae9d-5f67-4ad6-ac5e-0b1f8f40bc71.jpg" width="940" height="488"&gt;</t>
  </si>
  <si>
    <t>02$$2019$$225$$45$$90$$EAGLE$$R1$$REVSPEC$$サマー$$以降</t>
  </si>
  <si>
    <t>5602539</t>
  </si>
  <si>
    <t>4992496087121</t>
  </si>
  <si>
    <t>1074476089</t>
  </si>
  <si>
    <t>rs022454018</t>
  </si>
  <si>
    <t>2021年製 EAGLE REVSPEC RS-02 245/40R18 93W サマータイヤ 最短当日発送</t>
  </si>
  <si>
    <t>&lt;br id="tinymce" class="mce-content-body " contenteditable="true" spellcheck="false" data-id="gd_det_exp_new"&gt;
&lt;table align="center"&gt;
&lt;tbody&gt;
&lt;tr&gt;
&lt;td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RS-02&lt;/span&gt;&lt;br&gt;サイズ：&lt;strong&gt;245/40R18 93W&lt;/strong&gt;&lt;br&gt;&lt;br&gt;※商品画像内のホイールは付属しておりません。&lt;/td&gt;
&lt;/tr&gt;
&lt;/tbody&gt;
&lt;/table&gt;
&lt;img src="https://gdetail.image-qoo10.jp/344/613881147/2018/10/7e12ae9d-5f67-4ad6-ac5e-0b1f8f40bc71.jpg" width="940" height="488"&gt;</t>
  </si>
  <si>
    <t>02$$2019$$40$$93$$R1$$REVSPEC$$サマー$$タイヤ</t>
  </si>
  <si>
    <t>5602561</t>
  </si>
  <si>
    <t>4992496087237</t>
  </si>
  <si>
    <t>1074476088</t>
  </si>
  <si>
    <t>lm7051856515</t>
  </si>
  <si>
    <t>2022年製 LE MANS V 185/65R15 88H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</si>
  <si>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V&lt;/span&gt;&lt;br&gt;サイズ：&lt;strong&gt;185/65R15 88H&lt;/strong&gt;&lt;br&gt;&lt;br&gt;※商品画像内のホイールは付属しておりません。&lt;/td&gt;
&lt;/tr&gt;
&lt;/tbody&gt;
&lt;/table&gt;
&lt;br&gt;
&lt;p&gt;&lt;img src="https://gdetail.image-qoo10.jp/344/613881147/2018/10/01757bc5-614c-4a87-a5f0-87ada58e8124.jpg"&gt;&lt;/p&gt;</t>
  </si>
  <si>
    <t>185$$2020$$65$$LE$$MAN$$R1$$サマー$$タイヤ</t>
  </si>
  <si>
    <t>327769</t>
  </si>
  <si>
    <t>4981160780673</t>
  </si>
  <si>
    <t>1074476087</t>
  </si>
  <si>
    <t>2022年製 Pilot Sport 4 215/45ZR17 91Y XL サマータイヤ 最短当日発送</t>
  </si>
  <si>
    <t>1074476086</t>
  </si>
  <si>
    <t>ps42454018imp</t>
  </si>
  <si>
    <t>2022年製 Pilot Sport 4 245/40ZR18 97Y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</si>
  <si>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4&lt;/span&gt;&lt;br&gt;サイズ：&lt;strong&gt;245/40R18 97Y XL&lt;/strong&gt;&lt;br&gt;&lt;br&gt;※商品画像内のホイールは付属しておりません。&lt;br&gt;※海外産&lt;/td&gt;
&lt;/tr&gt;
&lt;/tbody&gt;
&lt;/table&gt;
&lt;br&gt; &lt;img src="https://gdetail.image-qoo10.jp/344/613881147/2018/9/9fa5897f-f9fc-4bc0-9972-5cbbe83a3933.jpg" width="940" height="1578"&gt;</t>
  </si>
  <si>
    <t>18$$2019$$40$$ZR$$サマー</t>
  </si>
  <si>
    <t>1074476085</t>
  </si>
  <si>
    <t>ps42254018imp</t>
  </si>
  <si>
    <t>2022年製 Pilot Sport 4 225/40ZR18 92Y XL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</si>
  <si>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4&lt;/span&gt;&lt;br&gt;サイズ：&lt;strong&gt;225/40R18 92Y XL&lt;/strong&gt;&lt;br&gt;&lt;br&gt;※商品画像内のホイールは付属しておりません。&lt;br&gt;※海外産&lt;/td&gt;
&lt;/tr&gt;
&lt;/tbody&gt;
&lt;/table&gt;
&lt;br&gt; &lt;img src="https://gdetail.image-qoo10.jp/344/613881147/2018/9/9fa5897f-f9fc-4bc0-9972-5cbbe83a3933.jpg" width="940" height="1578"&gt;</t>
  </si>
  <si>
    <t>225/40R18$$サマータイヤ$$タイヤ</t>
  </si>
  <si>
    <t>1074476084</t>
  </si>
  <si>
    <t>ep1501956515</t>
  </si>
  <si>
    <t>78163</t>
  </si>
  <si>
    <t>2020年製 ECOPIA EP150 195/65R15 91H サマータイヤ 最短当日発送</t>
  </si>
  <si>
    <t>&lt;br id="tinymce" class="mce-content-body " contenteditable="true" spellcheck="false" data-id="gd_det_exp_new"&gt;
&lt;table align="center"&gt;
&lt;tbody&gt;
&lt;tr&gt;
&lt;td style="text-align: left;" width="350px"&gt;&lt;span style="font-size: 14pt;"&gt;低燃費性能に優れたタイヤ&lt;/span&gt;&lt;br&gt;&lt;br&gt;&lt;span style="font-size: 14pt;"&gt;&lt;strong&gt;ECOPIAの新車装着タイヤ&lt;/strong&gt;&lt;/span&gt;&lt;/td&gt;
&lt;td style="text-align: center;"&gt;エコピア イーピーイチゴーマル&lt;br&gt;&lt;span style="font-size: 14pt;"&gt;ECOPIA EP150&lt;/span&gt;&lt;br&gt;サイズ：&lt;strong&gt;195/65R15 91H&lt;/strong&gt;&lt;br&gt;&lt;br&gt;※商品画像内のホイールは付属しておりません。&lt;br&gt;※海外産&lt;/td&gt;
&lt;/tr&gt;
&lt;/tbody&gt;
&lt;/table&gt;</t>
  </si>
  <si>
    <t>195/65R15$$サマータイヤ$$夏タイヤ</t>
  </si>
  <si>
    <t>PSR89215</t>
  </si>
  <si>
    <t>4961914453763</t>
  </si>
  <si>
    <t>1074476083</t>
  </si>
  <si>
    <t>ps42354018</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</si>
  <si>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4&lt;/span&gt;&lt;br&gt;サイズ：&lt;strong&gt;235/40R18 95Y XL&lt;/strong&gt;&lt;br&gt;&lt;br&gt;※商品画像内のホイールは付属しておりません。&lt;/td&gt;
&lt;/tr&gt;
&lt;/tbody&gt;
&lt;/table&gt;
&lt;br&gt; &lt;img src="https://gdetail.image-qoo10.jp/344/613881147/2018/9/9fa5897f-f9fc-4bc0-9972-5cbbe83a3933.jpg" width="940" height="1578"&gt;</t>
  </si>
  <si>
    <t>18$$2019$$235$$40$$95$$SPORT$$XL$$ZR$$サマー</t>
  </si>
  <si>
    <t>702810</t>
  </si>
  <si>
    <t>1074476082</t>
  </si>
  <si>
    <t>ps42054517</t>
  </si>
  <si>
    <t>2021年製 Pilot Sport 4 205/45ZR17 88Y XL サマータイヤ 最短当日発送</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</si>
  <si>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 style="text-align: center;"&gt;パイロット スポーツ フォー&lt;br&gt;&lt;span style="font-size: 14pt;"&gt;PILOT SPORT 4&lt;/span&gt;&lt;br&gt;サイズ：&lt;strong&gt;205/45R17 88Y XL&lt;/strong&gt;&lt;br&gt;&lt;br&gt;※商品画像内のホイールは付属しておりません。&lt;/td&gt;&lt;/tr&gt;&lt;/tbody&gt;&lt;/table&gt;&lt;br&gt; &lt;img src="https://gdetail.image-qoo10.jp/344/613881147/2018/9/9fa5897f-f9fc-4bc0-9972-5cbbe83a3933.jpg" width="940" height="1578"&gt;</t>
  </si>
  <si>
    <t>17$$2018$$205$$45$$88$$SPORT$$XL$$ZR$$以降</t>
  </si>
  <si>
    <t>702730</t>
  </si>
  <si>
    <t>1074476081</t>
  </si>
  <si>
    <t>ps42553518</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</si>
  <si>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4&lt;/span&gt;&lt;br&gt;サイズ：&lt;strong&gt;255/35R18 94Y XL&lt;/strong&gt;&lt;br&gt;&lt;br&gt;※商品画像内のホイールは付属しておりません。&lt;/td&gt;
&lt;/tr&gt;
&lt;/tbody&gt;
&lt;/table&gt;
&lt;br&gt; &lt;img src="https://gdetail.image-qoo10.jp/344/613881147/2018/9/9fa5897f-f9fc-4bc0-9972-5cbbe83a3933.jpg" width="940" height="1578"&gt;</t>
  </si>
  <si>
    <t>18$$255$$35$$94$$SPORT$$XL$$ZR</t>
  </si>
  <si>
    <t>702830</t>
  </si>
  <si>
    <t>1074476080</t>
  </si>
  <si>
    <t>1074476079</t>
  </si>
  <si>
    <t>2022年製 Primacy 4 215/60R16 99V XL サマータイヤ 最短当日発送</t>
  </si>
  <si>
    <t>215/60R16$$215/60R16 99V XL$$サマー$$価格$$安い$$寿命$$通販</t>
  </si>
  <si>
    <t>1074476078</t>
  </si>
  <si>
    <t>2023年製 Primacy 4 205/60R16 96W XL サマータイヤ 最短当日発送</t>
  </si>
  <si>
    <t>1074476077</t>
  </si>
  <si>
    <t>primacy42155516</t>
  </si>
  <si>
    <t>2022年製 Primacy 4 215/55R16 97W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</si>
  <si>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4&lt;/span&gt;&lt;br&gt;サイズ：&lt;strong&gt;215/55R16 97W XL&lt;/strong&gt;&lt;br&gt;&lt;br&gt;※商品画像内のホイールは付属しておりません。&lt;/td&gt;
&lt;/tr&gt;
&lt;/tbody&gt;
&lt;/table&gt;
&lt;br&gt; &lt;img src="https://gdetail.image-qoo10.jp/344/613881147/2018/10/eb5d4274-17b6-417a-986f-5b779f4451cf.jpg" width="940" height="1774"&gt;</t>
  </si>
  <si>
    <t>711780</t>
  </si>
  <si>
    <t>4985009700259</t>
  </si>
  <si>
    <t>1074476075</t>
  </si>
  <si>
    <t>saver2055516imp</t>
  </si>
  <si>
    <t>2018年製以降ENERGY SAVER+ 205/55R16 91V サマータイヤ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</si>
  <si>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14pt;"&gt;&lt;strong&gt;進化した安全性で安心感がプラスされた&lt;br&gt;低燃費タイヤ&lt;/strong&gt;&lt;/span&gt;&lt;/td&gt;
&lt;td style="text-align: center;"&gt;エナジーセイバー プラス&lt;br&gt;&lt;span style="font-size: 14pt;"&gt;ENERGY SAVER +&lt;/span&gt;&lt;br&gt;サイズ：&lt;strong&gt;205/55R16 91V&lt;/strong&gt;&lt;br&gt;&lt;br&gt;※商品画像内のホイールは付属しておりません。&lt;/td&gt;
&lt;/tr&gt;
&lt;/tbody&gt;
&lt;/table&gt;
&lt;br&gt;&lt;img src="https://gdetail.image-qoo10.jp/344/613881147/2019/2/c26b6e7a-9fb0-41df-a5d9-dd1aa07c34c3.jpg" width="940" height="790"&gt;</t>
  </si>
  <si>
    <t>2018$$205$$55$$91$$ENERGY$$R1$$SAVER$$サマー$$タイヤ$$以降</t>
  </si>
  <si>
    <t>36120</t>
  </si>
  <si>
    <t>4985009645048</t>
  </si>
  <si>
    <t>1074476076</t>
  </si>
  <si>
    <t>primacy42354517</t>
  </si>
  <si>
    <t>2021年製 Primacy 4 235/45R17 97W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</si>
  <si>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4&lt;/span&gt;&lt;br&gt;サイズ：&lt;strong&gt;235/45R17 97W XL&lt;/strong&gt;&lt;br&gt;&lt;br&gt;※商品画像内のホイールは付属しておりません。&lt;/td&gt;
&lt;/tr&gt;
&lt;/tbody&gt;
&lt;/table&gt;
&lt;br&gt; &lt;img src="https://gdetail.image-qoo10.jp/344/613881147/2018/10/eb5d4274-17b6-417a-986f-5b779f4451cf.jpg" width="940" height="1774"&gt;</t>
  </si>
  <si>
    <t>711640</t>
  </si>
  <si>
    <t>4985009700112</t>
  </si>
  <si>
    <t>1074476074</t>
  </si>
  <si>
    <t>wm011956515</t>
  </si>
  <si>
    <t>2018年製WINTER MAXX 01 195/65R15 91Q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</si>
  <si>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01&lt;/span&gt;&lt;br&gt;サイズ：&lt;strong&gt;195/65R15 91Q&lt;/strong&gt;&lt;br&gt;&lt;br&gt;※商品画像内のホイールは付属しておりません。&lt;/td&gt;
&lt;/tr&gt;
&lt;/tbody&gt;
&lt;/table&gt;
&lt;br&gt;
&lt;p&gt;&lt;img src="https://gdetail.image-qoo10.jp/344/613881147/2018/9/e11e8018-c63b-4058-8cc1-c62f27243cda.jpg" width="940" height="707"&gt;&lt;/p&gt;</t>
  </si>
  <si>
    <t>195/65R15$$WM01$$ウィンターマックス$$スタッドレス$$スノータイヤ$$タイヤ</t>
  </si>
  <si>
    <t>295867</t>
  </si>
  <si>
    <t>4981160818574</t>
  </si>
  <si>
    <t>1074476073</t>
  </si>
  <si>
    <t>ps42254518</t>
  </si>
  <si>
    <t>&lt;br id="tinymce&amp;quot;"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 style="text-align: center;"&gt;パイロット スポーツ フォー&lt;br&gt;&lt;span style="font-size: 14pt;"&gt;PILOT SPORT 4&lt;/span&gt;&lt;br&gt;サイズ：&lt;strong&gt;225/45ZR18 95Y XL&lt;/strong&gt;&lt;br&gt;&lt;br&gt;※商品画像内のホイールは付属しておりません。&lt;/td&gt;&lt;/tr&gt;&lt;/tbody&gt;&lt;/table&gt;&lt;br&gt; &lt;img src="https://gdetail.image-qoo10.jp/344/613881147/2018/9/9fa5897f-f9fc-4bc0-9972-5cbbe83a3933.jpg" width="940" height="1578"&gt;"</t>
  </si>
  <si>
    <t>225/45R18$$サマータイヤ$$スポーツタイヤ$$夏タイヤ</t>
  </si>
  <si>
    <t>702800</t>
  </si>
  <si>
    <t>1074476072</t>
  </si>
  <si>
    <t>1074476071</t>
  </si>
  <si>
    <t>ecosta1956515</t>
  </si>
  <si>
    <t>2019年製GT-Eco stage 195/65R15 91H サマータイヤ当店在庫 最短当日発送</t>
  </si>
  <si>
    <t>&lt;br id=tinymce" class="mce-content-body " contenteditable="true" spellcheck="false" data-id="gd_det_exp_new"&gt;&lt;table align="center"&gt;&lt;tbody&gt;&lt;tr&gt;&lt;td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14pt;"&gt;&lt;strong&gt;新技術でさらに低燃費で長持ち、人にも&lt;br&gt;環境にも優しいスタンダードエコタイヤ&lt;/strong&gt;&lt;/span&gt;&lt;/td&gt;&lt;td&gt;ジーティー エコステージ&lt;br&gt;&lt;span style="font-size: 14pt;"&gt;GT-Eco Stage&lt;/span&gt;&lt;br&gt;サイズ：&lt;strong&gt;195/65R15 91H&lt;/strong&gt;&lt;br&gt;&lt;br&gt;※商品画像内のホイールは付属しておりません。&lt;/td&gt;&lt;/tr&gt;&lt;/tbody&gt;&lt;/table&gt;"</t>
  </si>
  <si>
    <t>GT-Eco Stage$$グッドイヤー$$サマータイヤ$$ジーティー エコ ステージ$$タイヤ$$低燃費タイヤ$$夏タイヤ</t>
  </si>
  <si>
    <t>5602600</t>
  </si>
  <si>
    <t>4992496095522</t>
  </si>
  <si>
    <t>1074476070</t>
  </si>
  <si>
    <t>vrx1956515</t>
  </si>
  <si>
    <t>BLIZZAK VRX 195/65R15 91Q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</si>
  <si>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VRX&lt;/span&gt;&lt;br&gt;サイズ：&lt;strong&gt;195/65R15 91Q&lt;/strong&gt;&lt;br&gt;&lt;br&gt;※商品画像内のホイールは付属しておりません。&lt;/td&gt;&lt;/tr&gt;&lt;/tbody&gt;&lt;/table&gt;&lt;br&gt; &lt;img src="https://gdetail.image-qoo10.jp/344/613881147/2018/9/e73309fd-9b16-42fe-ba1a-7e99483995ba.jpg" width="940" height="2063"&gt;</t>
  </si>
  <si>
    <t>VRX$$ヴイアールエックス$$スタッドレスタイヤ$$タイヤ$$冬タイヤ</t>
  </si>
  <si>
    <t>PXR00288</t>
  </si>
  <si>
    <t>4961914339470</t>
  </si>
  <si>
    <t>1074476069</t>
  </si>
  <si>
    <t>wm011756515</t>
  </si>
  <si>
    <t>2018年製WINTER MAXX 01 175/65R15 84Q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</si>
  <si>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01&lt;/span&gt;&lt;br&gt;サイズ：&lt;strong&gt;175/65R15 84Q&lt;/strong&gt;&lt;br&gt;&lt;br&gt;※商品画像内のホイールは付属しておりません。&lt;/td&gt;
&lt;/tr&gt;
&lt;/tbody&gt;
&lt;/table&gt;
&lt;br&gt;
&lt;p&gt;&lt;img src="https://gdetail.image-qoo10.jp/344/613881147/2018/9/e11e8018-c63b-4058-8cc1-c62f27243cda.jpg" width="940" height="707"&gt;&lt;/p&gt;</t>
  </si>
  <si>
    <t>01$$15$$175$$65$$84$$MAXX</t>
  </si>
  <si>
    <t>303749</t>
  </si>
  <si>
    <t>4981160859614</t>
  </si>
  <si>
    <t>1074476068</t>
  </si>
  <si>
    <t>wm011757014</t>
  </si>
  <si>
    <t>2018年製WINTER MAXX 01 175/70R14 84Q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</si>
  <si>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01&lt;/span&gt;&lt;br&gt;サイズ：&lt;strong&gt;175/70R14 84Q&lt;/strong&gt;&lt;br&gt;&lt;br&gt;※商品画像内のホイールは付属しておりません。&lt;/td&gt;
&lt;/tr&gt;
&lt;/tbody&gt;
&lt;/table&gt;
&lt;br&gt;
&lt;p&gt;&lt;img src="https://gdetail.image-qoo10.jp/344/613881147/2018/9/e11e8018-c63b-4058-8cc1-c62f27243cda.jpg" width="940" height="707"&gt;&lt;/p&gt;</t>
  </si>
  <si>
    <t>14$$175$$70$$84$$WINTER</t>
  </si>
  <si>
    <t>303261</t>
  </si>
  <si>
    <t>4981160857139</t>
  </si>
  <si>
    <t>1074476067</t>
  </si>
  <si>
    <t>wm011856015</t>
  </si>
  <si>
    <t>2018年製WINTER MAXX 01 185/60R15 84Q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</si>
  <si>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01&lt;/span&gt;&lt;br&gt;サイズ：&lt;strong&gt;185/60R15 84Q&lt;/strong&gt;&lt;br&gt;&lt;br&gt;※商品画像内のホイールは付属しておりません。&lt;/td&gt;
&lt;/tr&gt;
&lt;/tbody&gt;
&lt;/table&gt;
&lt;br&gt;
&lt;p&gt;&lt;img src="https://gdetail.image-qoo10.jp/344/613881147/2018/9/e11e8018-c63b-4058-8cc1-c62f27243cda.jpg" width="940" height="707"&gt;&lt;/p&gt;</t>
  </si>
  <si>
    <t>01$$15$$185$$60$$84$$MAXX</t>
  </si>
  <si>
    <t>303741</t>
  </si>
  <si>
    <t>4981160859577</t>
  </si>
  <si>
    <t>1074476066</t>
  </si>
  <si>
    <t>wm011856515</t>
  </si>
  <si>
    <t>2018年製WINTER MAXX 01 185/65R15 88Q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</si>
  <si>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01&lt;/span&gt;&lt;br&gt;サイズ：&lt;strong&gt;185/65R15 88Q&lt;/strong&gt;&lt;br&gt;&lt;br&gt;※商品画像内のホイールは付属しておりません。&lt;/td&gt;
&lt;/tr&gt;
&lt;/tbody&gt;
&lt;/table&gt;
&lt;br&gt;
&lt;p&gt;&lt;img src="https://gdetail.image-qoo10.jp/344/613881147/2018/9/e11e8018-c63b-4058-8cc1-c62f27243cda.jpg" width="940" height="707"&gt;&lt;/p&gt;</t>
  </si>
  <si>
    <t>01$$15$$185$$65$$88$$MAXX$$WINTER</t>
  </si>
  <si>
    <t>303731</t>
  </si>
  <si>
    <t>4981160859522</t>
  </si>
  <si>
    <t>1074476065</t>
  </si>
  <si>
    <t>wm012055516</t>
  </si>
  <si>
    <t>2018年製WINTER MAXX 01 205/55R16 91Q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</si>
  <si>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01&lt;/span&gt;&lt;br&gt;サイズ：&lt;strong&gt;205/55R16 91Q&lt;/strong&gt;&lt;br&gt;&lt;br&gt;※商品画像内のホイールは付属しておりません。&lt;/td&gt;&lt;/tr&gt;&lt;/tbody&gt;&lt;/table&gt;&lt;br&gt;&lt;p&gt;&lt;img src="https://gdetail.image-qoo10.jp/344/613881147/2018/9/e11e8018-c63b-4058-8cc1-c62f27243cda.jpg" width="940" height="707"&gt;&lt;/p&gt;</t>
  </si>
  <si>
    <t>01$$16$$2018$$205$$55$$91$$MAXX$$WINTER$$タッ$$ドレス</t>
  </si>
  <si>
    <t>303259</t>
  </si>
  <si>
    <t>4.98116E+12</t>
  </si>
  <si>
    <t>1074476064</t>
  </si>
  <si>
    <t>wm012056016</t>
  </si>
  <si>
    <t>2018年製WINTER MAXX 01 205/60R16 92Q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</si>
  <si>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01&lt;/span&gt;&lt;br&gt;サイズ：&lt;strong&gt;205/60R16 92Q&lt;/strong&gt;&lt;br&gt;&lt;br&gt;※商品画像内のホイールは付属しておりません。&lt;/td&gt;
&lt;/tr&gt;
&lt;/tbody&gt;
&lt;/table&gt;
&lt;br&gt;
&lt;p&gt;&lt;img src="https://gdetail.image-qoo10.jp/344/613881147/2018/9/e11e8018-c63b-4058-8cc1-c62f27243cda.jpg" width="940" height="707"&gt;&lt;/p&gt;</t>
  </si>
  <si>
    <t>01$$16$$205$$60$$92$$MAXX$$WINTER</t>
  </si>
  <si>
    <t>303375</t>
  </si>
  <si>
    <t>4981160857702</t>
  </si>
  <si>
    <t>1074476063</t>
  </si>
  <si>
    <t>wm012056515</t>
  </si>
  <si>
    <t>2018年製WINTER MAXX 01 205/65R15 94Q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</si>
  <si>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01&lt;/span&gt;&lt;br&gt;サイズ：&lt;strong&gt;205/65R15 94Q&lt;/strong&gt;&lt;br&gt;&lt;br&gt;※商品画像内のホイールは付属しておりません。&lt;/td&gt;&lt;/tr&gt;&lt;/tbody&gt;&lt;/table&gt;&lt;br&gt;&lt;p&gt;&lt;img src="https://gdetail.image-qoo10.jp/344/613881147/2018/9/e11e8018-c63b-4058-8cc1-c62f27243cda.jpg" width="940" height="707"&gt;&lt;/p&gt;</t>
  </si>
  <si>
    <t>01$$15$$2018$$205$$65$$94$$MAXX$$WINTER$$タッ$$ドレス</t>
  </si>
  <si>
    <t>303329</t>
  </si>
  <si>
    <t>4981160857474</t>
  </si>
  <si>
    <t>1074476062</t>
  </si>
  <si>
    <t>wm012155017</t>
  </si>
  <si>
    <t>2018年製WINTER MAXX 01 215/50R17 91Q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</si>
  <si>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01&lt;/span&gt;&lt;br&gt;サイズ：&lt;strong&gt;215/50R17 91Q&lt;/strong&gt;&lt;br&gt;&lt;br&gt;※商品画像内のホイールは付属しておりません。&lt;/td&gt;&lt;/tr&gt;&lt;/tbody&gt;&lt;/table&gt;&lt;br&gt;&lt;p&gt;&lt;img src="https://gdetail.image-qoo10.jp/344/613881147/2018/9/e11e8018-c63b-4058-8cc1-c62f27243cda.jpg" width="940" height="707"&gt;&lt;/p&gt;</t>
  </si>
  <si>
    <t>01$$17$$2018$$215$$50$$91$$MAXX$$WINTER$$タッ$$ドレス</t>
  </si>
  <si>
    <t>303727</t>
  </si>
  <si>
    <t>1074476061</t>
  </si>
  <si>
    <t>wm012155517</t>
  </si>
  <si>
    <t>2018年製WINTER MAXX 01 215/55R17 94Q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</si>
  <si>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01&lt;/span&gt;&lt;br&gt;サイズ：&lt;strong&gt;215/55R17 94Q&lt;/strong&gt;&lt;br&gt;&lt;br&gt;※商品画像内のホイールは付属しておりません。&lt;/td&gt;&lt;/tr&gt;&lt;/tbody&gt;&lt;/table&gt;&lt;br&gt;&lt;p&gt;&lt;img src="https://gdetail.image-qoo10.jp/344/613881147/2018/9/e11e8018-c63b-4058-8cc1-c62f27243cda.jpg" width="940" height="707"&gt;&lt;/p&gt;</t>
  </si>
  <si>
    <t>01$$17$$2018$$215$$55$$94$$MAXX$$WINTER$$タッ$$ドレス</t>
  </si>
  <si>
    <t>303377</t>
  </si>
  <si>
    <t>1074476060</t>
  </si>
  <si>
    <t>wm012156017</t>
  </si>
  <si>
    <t>2018年製WINTER MAXX 01 215/60R17 96Q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</si>
  <si>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01&lt;/span&gt;&lt;br&gt;サイズ：&lt;strong&gt;215/60R17 96Q&lt;/strong&gt;&lt;br&gt;&lt;br&gt;※商品画像内のホイールは付属しておりません。&lt;/td&gt;&lt;/tr&gt;&lt;/tbody&gt;&lt;/table&gt;&lt;br&gt;&lt;p&gt;&lt;img src="https://gdetail.image-qoo10.jp/344/613881147/2018/9/e11e8018-c63b-4058-8cc1-c62f27243cda.jpg" width="940" height="707"&gt;&lt;/p&gt;</t>
  </si>
  <si>
    <t>01$$17$$2018$$215$$60$$96$$MAXX$$WINTER$$タッ$$ドレス</t>
  </si>
  <si>
    <t>303739</t>
  </si>
  <si>
    <t>4981160859560</t>
  </si>
  <si>
    <t>1074476059</t>
  </si>
  <si>
    <t>wm012156516</t>
  </si>
  <si>
    <t>2018年製WINTER MAXX 01 215/65R16 98Q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</si>
  <si>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01&lt;/span&gt;&lt;br&gt;サイズ：&lt;strong&gt;215/65R16 98Q&lt;/strong&gt;&lt;br&gt;&lt;br&gt;※商品画像内のホイールは付属しておりません。&lt;/td&gt;&lt;/tr&gt;&lt;/tbody&gt;&lt;/table&gt;&lt;br&gt;&lt;p&gt;&lt;img src="https://gdetail.image-qoo10.jp/344/613881147/2018/9/e11e8018-c63b-4058-8cc1-c62f27243cda.jpg" width="940" height="707"&gt;&lt;/p&gt;</t>
  </si>
  <si>
    <t>01$$16$$2018$$215$$65$$98$$MAXX$$WINTER$$タッ$$ドレス</t>
  </si>
  <si>
    <t>303733</t>
  </si>
  <si>
    <t>4981160859539</t>
  </si>
  <si>
    <t>1074476058</t>
  </si>
  <si>
    <t>vrx1656015</t>
  </si>
  <si>
    <t>BLIZZAK VRX 165/60R15 77Q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</si>
  <si>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VRX&lt;/span&gt;&lt;br&gt;サイズ：&lt;strong&gt;165/60R15 91Q&lt;/strong&gt;&lt;br&gt;&lt;br&gt;※商品画像内のホイールは付属しておりません。&lt;/td&gt;&lt;/tr&gt;&lt;/tbody&gt;&lt;/table&gt;&lt;br&gt; &lt;img src="https://gdetail.image-qoo10.jp/344/613881147/2018/9/e73309fd-9b16-42fe-ba1a-7e99483995ba.jpg" width="940" height="2063"&gt;</t>
  </si>
  <si>
    <t>15$$165$$60$$77$$R$$VRX$$タイヤ$$タッ$$ドレス</t>
  </si>
  <si>
    <t>PXR01024</t>
  </si>
  <si>
    <t>4961914453534</t>
  </si>
  <si>
    <t>1074476057</t>
  </si>
  <si>
    <t>vrx1656514</t>
  </si>
  <si>
    <t>BLIZZAK VRX 165/65R14 79Q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</si>
  <si>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VRX&lt;/span&gt;&lt;br&gt;サイズ：&lt;strong&gt;165/65R14 79Q&lt;/strong&gt;&lt;br&gt;&lt;br&gt;※商品画像内のホイールは付属しておりません。&lt;/td&gt;&lt;/tr&gt;&lt;/tbody&gt;&lt;/table&gt;&lt;br&gt; &lt;img src="https://gdetail.image-qoo10.jp/344/613881147/2018/9/e73309fd-9b16-42fe-ba1a-7e99483995ba.jpg" width="940" height="2063"&gt;</t>
  </si>
  <si>
    <t>14$$165$$65$$79$$R$$VRX$$タイヤ$$タッ$$ドレス</t>
  </si>
  <si>
    <t>PXR00419</t>
  </si>
  <si>
    <t>4961914340179</t>
  </si>
  <si>
    <t>1074476056</t>
  </si>
  <si>
    <t>vrx1657014</t>
  </si>
  <si>
    <t>BLIZZAK VRX 165/70R14 81Q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</si>
  <si>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VRX&lt;/span&gt;&lt;br&gt;サイズ：&lt;strong&gt;165/70R14 81Q&lt;/strong&gt;&lt;br&gt;&lt;br&gt;※商品画像内のホイールは付属しておりません。&lt;/td&gt;&lt;/tr&gt;&lt;/tbody&gt;&lt;/table&gt;&lt;br&gt; &lt;img src="https://gdetail.image-qoo10.jp/344/613881147/2018/9/e73309fd-9b16-42fe-ba1a-7e99483995ba.jpg" width="940" height="2063"&gt;</t>
  </si>
  <si>
    <t>14$$165$$70$$81$$R$$VRX$$タイヤ$$タッ$$ドレス</t>
  </si>
  <si>
    <t>PXR00399</t>
  </si>
  <si>
    <t>4961914339975</t>
  </si>
  <si>
    <t>1074476055</t>
  </si>
  <si>
    <t>vrx1756514</t>
  </si>
  <si>
    <t>BLIZZAK VRX 175/65R14 82Q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</si>
  <si>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VRX&lt;/span&gt;&lt;br&gt;サイズ：&lt;strong&gt;175/65R14 82Q&lt;/strong&gt;&lt;br&gt;&lt;br&gt;※商品画像内のホイールは付属しておりません。&lt;/td&gt;&lt;/tr&gt;&lt;/tbody&gt;&lt;/table&gt;&lt;br&gt; &lt;img src="https://gdetail.image-qoo10.jp/344/613881147/2018/9/e73309fd-9b16-42fe-ba1a-7e99483995ba.jpg" width="940" height="2063"&gt;</t>
  </si>
  <si>
    <t>14$$175$$65$$82$$R$$VRX$$タイヤ$$タッ$$ドレス</t>
  </si>
  <si>
    <t>PXR00293</t>
  </si>
  <si>
    <t>4961914339494</t>
  </si>
  <si>
    <t>1074476054</t>
  </si>
  <si>
    <t>mp72255518</t>
  </si>
  <si>
    <t>2022年製 TRANPATH mp7 225/55R18 98V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</si>
  <si>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mp7&lt;/span&gt;&lt;br&gt;サイズ：&lt;strong&gt;225/55R18 98V&lt;/strong&gt;&lt;br&gt;&lt;br&gt;※商品画像内のホイールは付属しておりません。&lt;/td&gt;
&lt;/tr&gt;
&lt;/tbody&gt;
&lt;/table&gt;
&lt;div&gt;&lt;img src="https://gdetail.image-qoo10.jp/344/613881147/2022/4/662fdad5-8eef-45fe-a942-f754b7cf81b2.jpg" style="display: block; margin-left: auto; margin-right: auto;"&gt;&lt;/div&gt;</t>
  </si>
  <si>
    <t>225/55R18$$mp7$$TRANPATH$$サマータイヤ</t>
  </si>
  <si>
    <t>4981910549338</t>
  </si>
  <si>
    <t>1074476053</t>
  </si>
  <si>
    <t>mp72255018</t>
  </si>
  <si>
    <t>2022年製 TRANPATH mp7 225/50R18 95V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</si>
  <si>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mp7&lt;/span&gt;&lt;br&gt;サイズ：&lt;strong&gt;225/50R18 95V&lt;/strong&gt;&lt;br&gt;&lt;br&gt;※商品画像内のホイールは付属しておりません。&lt;/td&gt;
&lt;/tr&gt;
&lt;/tbody&gt;
&lt;/table&gt;
&lt;div&gt;&lt;img src="https://gdetail.image-qoo10.jp/344/613881147/2022/4/662fdad5-8eef-45fe-a942-f754b7cf81b2.jpg" style="display: block; margin-left: auto; margin-right: auto;"&gt;&lt;/div&gt;</t>
  </si>
  <si>
    <t>225/50R18$$mp7$$TRANPATH$$サマータイヤ</t>
  </si>
  <si>
    <t>4981910550365</t>
  </si>
  <si>
    <t>1074476052</t>
  </si>
  <si>
    <t>mp72355018</t>
  </si>
  <si>
    <t>2022年製 TRANPATH mp7 235/50R18 101V サマータイヤ 最短当日発送</t>
  </si>
  <si>
    <t>&lt;br id="tinymce" class="mce-content-body " contenteditable="true" spellcheck="false" data-id="gd_det_exp_new"&gt;
&lt;table align="center"&gt;
&lt;tbody&gt;
&lt;tr&gt;
&lt;td style="text-align: left;" width="350px"&gt;&lt;span style="font-size: 14pt;"&gt;対応車種：ミニバン、軽自動車、コンパクトなど&lt;/span&gt;&lt;br&gt;&lt;br&gt;&lt;span style="font-size: 14pt;"&gt;&lt;strong&gt;ロングライフでふらつきにくい。&lt;br&gt;雨の日でもより安心できるミニバン専用タイヤ。&lt;/strong&gt;&lt;/span&gt;&lt;/td&gt;
&lt;td style="text-align: center;"&gt;トランパス エムピー セブン&lt;br&gt;&lt;span style="font-size: 14pt;"&gt;TRANPATH mp7&lt;/span&gt;&lt;br&gt;サイズ：&lt;strong&gt;235/50R18 101V&lt;/strong&gt;&lt;br&gt;&lt;br&gt;※商品画像内のホイールは付属しておりません。&lt;/td&gt;
&lt;/tr&gt;
&lt;/tbody&gt;
&lt;/table&gt;
&lt;div&gt;&lt;img src="https://gdetail.image-qoo10.jp/344/613881147/2022/4/662fdad5-8eef-45fe-a942-f754b7cf81b2.jpg" style="display: block; margin-left: auto; margin-right: auto;"&gt;&lt;/div&gt;</t>
  </si>
  <si>
    <t>235/50R18$$mp7$$TRANPATH$$サマータイヤ</t>
  </si>
  <si>
    <t>4981910548492</t>
  </si>
  <si>
    <t>1074476051</t>
  </si>
  <si>
    <t>2022年製 AZENIS FK510 255/35ZR19 96Y XL サマータイヤ ラベルなし 最短当日発送</t>
  </si>
  <si>
    <t>255/35R19$$255/35R19 96Y XL$$AZENIS FK510$$サマー$$価格$$安い$$寿命$$通販</t>
  </si>
  <si>
    <t>1074476050</t>
  </si>
  <si>
    <t>2022年製 AZENIS FK510 255/35ZR20 97Y XL サマータイヤ ラベルなし 最短当日発送</t>
  </si>
  <si>
    <t>255/35R20$$255/35R20 97Y XL$$AZENIS FK510$$サマー$$価格$$安い$$寿命$$通販</t>
  </si>
  <si>
    <t>1074476049</t>
  </si>
  <si>
    <t>2021年製 AZENIS FK510 255/50ZR20 109Y XL サマータイヤ ラベルなし 最短当日発送</t>
  </si>
  <si>
    <t>255/50R20$$255/50R20 109Y XL$$AZENIS FK510$$サマー$$価格$$安い$$寿命$$通販</t>
  </si>
  <si>
    <t>1074476048</t>
  </si>
  <si>
    <t>2022年製 AZENIS FK510 275/30ZR20 97Y XL サマータイヤ ラベルなし 最短当日発送</t>
  </si>
  <si>
    <t>275/30R20$$275/30R20 97Y XL$$AZENIS FK510$$サマー$$価格$$安い$$寿命$$通販</t>
  </si>
  <si>
    <t>1074476047</t>
  </si>
  <si>
    <t>2022年製 AZENIS FK510 SUV 235/50R19 103W XL サマータイヤ 最短当日発送</t>
  </si>
  <si>
    <t>235/50R19$$235/50R19 103W XL$$AZENIS FK510 SUV$$サマー$$価格$$安い$$寿命$$通販</t>
  </si>
  <si>
    <t>1074476045</t>
  </si>
  <si>
    <t>2023年製 EfficientGrip RVF02 205/50R17 93V XL サマータイヤ 最短当日発送</t>
  </si>
  <si>
    <t>205/50R17$$205/50R17 93V XL$$EfficientGrip RVF02$$グッドイヤー$$サマー$$価格$$安い$$寿命$$通販</t>
  </si>
  <si>
    <t>1074476046</t>
  </si>
  <si>
    <t>2023年製 EfficientGrip RVF02 205/60R16 92V サマータイヤ 最短当日発送</t>
  </si>
  <si>
    <t>205/60R16$$205/60R16 92V$$EfficientGrip RVF02$$グッドイヤー$$サマー$$価格$$安い$$寿命$$通販</t>
  </si>
  <si>
    <t>1074476044</t>
  </si>
  <si>
    <t>2023年製 EfficientGrip RVF02 165/60R15 77H サマータイヤ 最短当日発送</t>
  </si>
  <si>
    <t>165/60R15$$165/60R15 77H$$EfficientGrip RVF02$$グッドイヤー$$サマー$$価格$$安い$$寿命$$通販</t>
  </si>
  <si>
    <t>1074476043</t>
  </si>
  <si>
    <t>2023年製 EfficientGrip RVF02 195/60R16 89H サマータイヤ 最短当日発送</t>
  </si>
  <si>
    <t>195/60R16$$195/60R16 89H$$EfficientGrip RVF02$$グッドイヤー$$サマー$$価格$$安い$$寿命$$通販</t>
  </si>
  <si>
    <t>1074476042</t>
  </si>
  <si>
    <t>2023年製 EfficientGrip RVF02 225/50R18 99V XL サマータイヤ 最短当日発送</t>
  </si>
  <si>
    <t>225/50R18$$225/50R18 99V XL$$EfficientGrip RVF02$$グッドイヤー$$サマー$$価格$$安い$$寿命$$通販</t>
  </si>
  <si>
    <t>1074476041</t>
  </si>
  <si>
    <t>2023年製 EfficientGrip RVF02 165/55R15 75V サマータイヤ 最短当日発送</t>
  </si>
  <si>
    <t>165/55R15$$165/55R15 75V$$EfficientGrip RVF02$$グッドイヤー$$サマー$$価格$$安い$$寿命$$通販</t>
  </si>
  <si>
    <t>1074476040</t>
  </si>
  <si>
    <t>2023年製 EfficientGrip RVF02 215/60R17 100H XL サマータイヤ 最短当日発送</t>
  </si>
  <si>
    <t>215/60R17$$215/60R17 100H XL$$EfficientGrip RVF02$$グッドイヤー$$サマー$$価格$$安い$$寿命$$通販</t>
  </si>
  <si>
    <t>1074476039</t>
  </si>
  <si>
    <t>2023年製 EfficientGrip RVF02 185/55R16 83V サマータイヤ 最短当日発送</t>
  </si>
  <si>
    <t>185/55R16$$185/55R16 83V$$EfficientGrip RVF02$$グッドイヤー$$サマー$$価格$$安い$$寿命$$通販</t>
  </si>
  <si>
    <t>1074476038</t>
  </si>
  <si>
    <t>2023年製 EfficientGrip RVF02 185/65R15 88H サマータイヤ 最短当日発送</t>
  </si>
  <si>
    <t>185/65R15$$185/65R15 88H$$EfficientGrip RVF02$$グッドイヤー$$サマー$$価格$$安い$$寿命$$通販</t>
  </si>
  <si>
    <t>1074476037</t>
  </si>
  <si>
    <t>2023年製 EfficientGrip RVF02 195/65R15 91H サマータイヤ 最短当日発送</t>
  </si>
  <si>
    <t>195/65R15$$195/65R15 91H$$EfficientGrip RVF02$$グッドイヤー$$サマー$$価格$$安い$$寿命$$通販</t>
  </si>
  <si>
    <t>1074476036</t>
  </si>
  <si>
    <t>2023年製 EfficientGrip RVF02 205/55R16 94V XL サマータイヤ 最短当日発送</t>
  </si>
  <si>
    <t>205/55R16$$205/55R16 94V XL$$EfficientGrip RVF02$$グッドイヤー$$サマー$$価格$$安い$$寿命$$通販</t>
  </si>
  <si>
    <t>1074476035</t>
  </si>
  <si>
    <t>2023年製 EfficientGrip RVF02 215/55R17 98V XL サマータイヤ 最短当日発送</t>
  </si>
  <si>
    <t>215/55R17$$215/55R17 98V XL$$EfficientGrip RVF02$$グッドイヤー$$サマー$$価格$$安い$$寿命$$通販</t>
  </si>
  <si>
    <t>1074476034</t>
  </si>
  <si>
    <t>2023年製 EfficientGrip RVF02 225/45R18 95W XL サマータイヤ 最短当日発送</t>
  </si>
  <si>
    <t>225/45R18$$225/45R18 95W XL$$EfficientGrip RVF02$$グッドイヤー$$サマー$$価格$$安い$$寿命$$通販</t>
  </si>
  <si>
    <t>1074476033</t>
  </si>
  <si>
    <t>2023年製 EfficientGrip RVF02 225/60R17 99H サマータイヤ 最短当日発送</t>
  </si>
  <si>
    <t>225/60R17$$225/60R17 99H$$EfficientGrip RVF02$$グッドイヤー$$サマー$$価格$$安い$$寿命$$通販</t>
  </si>
  <si>
    <t>1074476032</t>
  </si>
  <si>
    <t>2023年製 EfficientGrip RVF02 235/50R18 101W XL サマータイヤ 最短当日発送</t>
  </si>
  <si>
    <t>235/50R18$$235/50R18 101W XL$$EfficientGrip RVF02$$グッドイヤー$$サマー$$価格$$安い$$寿命$$通販</t>
  </si>
  <si>
    <t>1074476031</t>
  </si>
  <si>
    <t>2023年製 EfficientGrip RVF02 245/40R20 99W XL サマータイヤ 最短当日発送</t>
  </si>
  <si>
    <t>245/40R20$$245/40R20 99W XL$$EfficientGrip RVF02$$グッドイヤー$$サマー$$価格$$安い$$寿命$$通販</t>
  </si>
  <si>
    <t>1074476030</t>
  </si>
  <si>
    <t>1074476029</t>
  </si>
  <si>
    <t>1074476028</t>
  </si>
  <si>
    <t>1074476027</t>
  </si>
  <si>
    <t>1074476026</t>
  </si>
  <si>
    <t>1074476025</t>
  </si>
  <si>
    <t>1074476023</t>
  </si>
  <si>
    <t>1074476022</t>
  </si>
  <si>
    <t>1074476021</t>
  </si>
  <si>
    <t>1074476020</t>
  </si>
  <si>
    <t>1074476019</t>
  </si>
  <si>
    <t>1074476018</t>
  </si>
  <si>
    <t>1074476016</t>
  </si>
  <si>
    <t>1074476017</t>
  </si>
  <si>
    <t>1074476014</t>
  </si>
  <si>
    <t>1074476015</t>
  </si>
  <si>
    <t>1074476013</t>
  </si>
  <si>
    <t>2023年製 E PRIMACY 225/55R18 98V サマータイヤ 最短当日発送</t>
  </si>
  <si>
    <t>225/55R18$$225/55R18 98V$$サマー$$価格$$安い$$寿命$$通販</t>
  </si>
  <si>
    <t>1074476012</t>
  </si>
  <si>
    <t>1074476011</t>
  </si>
  <si>
    <t>1074476010</t>
  </si>
  <si>
    <t>1074476009</t>
  </si>
  <si>
    <t>1074476008</t>
  </si>
  <si>
    <t>2023年製 E PRIMACY 235/45R18 98W XL サマータイヤ 最短当日発送</t>
  </si>
  <si>
    <t>235/45R18$$235/45R18 98W XL$$サマー$$価格$$安い$$寿命$$通販</t>
  </si>
  <si>
    <t>1074476007</t>
  </si>
  <si>
    <t>2023年製 E PRIMACY 185/65R15 88H サマータイヤ 最短当日発送</t>
  </si>
  <si>
    <t>1074476006</t>
  </si>
  <si>
    <t>2023年製 E PRIMACY 205/55R17 95V XL サマータイヤ 最短当日発送</t>
  </si>
  <si>
    <t>205/55R17$$205/55R17 95V XL$$サマー$$価格$$安い$$寿命$$通販</t>
  </si>
  <si>
    <t>1074476005</t>
  </si>
  <si>
    <t>2023年製 E PRIMACY 185/60R15 88H XL サマータイヤ 最短当日発送</t>
  </si>
  <si>
    <t>185/60R15$$185/60R15 88H XL$$サマー$$価格$$安い$$寿命$$通販</t>
  </si>
  <si>
    <t>1074476004</t>
  </si>
  <si>
    <t>2023年製 EAGLE LS EXE 205/40R17 84W XL サマータイヤ 最短当日発送</t>
  </si>
  <si>
    <t>205/40R17$$205/40R17 84W XL$$EAGLE LS EXE$$グッドイヤー$$サマー$$価格$$安い$$寿命$$通販</t>
  </si>
  <si>
    <t>1074476003</t>
  </si>
  <si>
    <t>2023年製 EAGLE LS EXE 215/55R16 93V サマータイヤ 最短当日発送</t>
  </si>
  <si>
    <t>215/55R16$$215/55R16 93V$$EAGLE LS EXE$$グッドイヤー$$サマー$$価格$$安い$$寿命$$通販</t>
  </si>
  <si>
    <t>1074476002</t>
  </si>
  <si>
    <t>215/65R16$$215/65R16 98H$$EAGLE LS EXE$$グッドイヤー$$サマー$$価格$$安い$$寿命$$通販</t>
  </si>
  <si>
    <t>1074476001</t>
  </si>
  <si>
    <t>2023年製 Pilot Sport 3 185/55R15 86V XL DT サマータイヤ 最短当日発送</t>
  </si>
  <si>
    <t>185/55R15$$185/55R15 86V XL$$サマー$$価格$$安い$$寿命$$通販</t>
  </si>
  <si>
    <t>1074476000</t>
  </si>
  <si>
    <t>1074475999</t>
  </si>
  <si>
    <t>1074475998</t>
  </si>
  <si>
    <t>1074475997</t>
  </si>
  <si>
    <t>1074475996</t>
  </si>
  <si>
    <t>1074475995</t>
  </si>
  <si>
    <t>1074475994</t>
  </si>
  <si>
    <t>1074475993</t>
  </si>
  <si>
    <t>1074475992</t>
  </si>
  <si>
    <t>1074475991</t>
  </si>
  <si>
    <t>1074475990</t>
  </si>
  <si>
    <t>1074475989</t>
  </si>
  <si>
    <t>2023年製 REGNO GRVII 225/50R18 95V サマータイヤ 最短当日発送</t>
  </si>
  <si>
    <t>1074475988</t>
  </si>
  <si>
    <t>2023年製 REGNO GRVII 205/55R17 91V サマータイヤ 最短当日発送</t>
  </si>
  <si>
    <t>205/55R17$$205/55R17 91V$$サマー$$価格$$安い$$寿命$$通販</t>
  </si>
  <si>
    <t>1074475987</t>
  </si>
  <si>
    <t>2023年製 ExtremeContact DWS06 PLUS 205/55ZR16 91W サマータイヤ 最短当日発送</t>
  </si>
  <si>
    <t>205/55R16$$205/55ZR16 91W$$CONTINENTAL$$コンチ$$サマー$$価格$$安い$$寿命$$通販</t>
  </si>
  <si>
    <t>1074475986</t>
  </si>
  <si>
    <t>2022年製 ExtremeContact DWS06 PLUS 205/50ZR17 93W XL サマータイヤ 最短当日発送</t>
  </si>
  <si>
    <t>205/50R17$$205/50ZR17 93W XL$$CONTINENTAL$$コンチ$$サマー$$価格$$安い$$寿命$$通販</t>
  </si>
  <si>
    <t>1074475985</t>
  </si>
  <si>
    <t>2023年 ExtremeContact DWS06 PLUS 205/45ZR17 88W XL サマータイヤ 最短当日発送</t>
  </si>
  <si>
    <t>205/45R17$$205/45ZR17 88W XL$$CONTINENTAL$$コンチ$$サマー$$価格$$安い$$寿命$$通販</t>
  </si>
  <si>
    <t>1074475984</t>
  </si>
  <si>
    <t>2022年製 ExtremeContact DWS06 PLUS 225/45ZR17 91W サマータイヤ 最短当日発送</t>
  </si>
  <si>
    <t>225/45R17$$225/45ZR17 91W$$CONTINENTAL$$コンチ$$サマー$$価格$$安い$$寿命$$通販</t>
  </si>
  <si>
    <t>1074475983</t>
  </si>
  <si>
    <t>2022年製 ExtremeContact DWS06 PLUS 235/45ZR18 98Y XL サマータイヤ 最短当日発送</t>
  </si>
  <si>
    <t>235/45R18$$235/45ZR18 98Y XL$$CONTINENTAL$$コンチ$$サマー$$価格$$安い$$寿命$$通販</t>
  </si>
  <si>
    <t>1074475982</t>
  </si>
  <si>
    <t>2023年製 ExtremeContact DWS06 PLUS 235/40ZR18 95Y XL サマータイヤ 最短当日発送</t>
  </si>
  <si>
    <t>235/40R18$$235/40ZR18 95Y XL$$CONTINENTAL$$コンチ$$サマー$$価格$$安い$$寿命$$通販</t>
  </si>
  <si>
    <t>1074475981</t>
  </si>
  <si>
    <t>2022年製 ExtremeContact DWS06 PLUS 235/60ZR18 107W XL サマータイヤ 最短当日発送</t>
  </si>
  <si>
    <t>235/60R18$$235/60ZR18 107W XL$$CONTINENTAL$$コンチ$$サマー$$価格$$安い$$寿命$$通販</t>
  </si>
  <si>
    <t>1074475980</t>
  </si>
  <si>
    <t>1074475979</t>
  </si>
  <si>
    <t>1074475978</t>
  </si>
  <si>
    <t>1074475977</t>
  </si>
  <si>
    <t>1074475976</t>
  </si>
  <si>
    <t>1074475975</t>
  </si>
  <si>
    <t>1074475974</t>
  </si>
  <si>
    <t>1074475973</t>
  </si>
  <si>
    <t>1074475972</t>
  </si>
  <si>
    <t>1074475971</t>
  </si>
  <si>
    <t>235/55R18$$235/55R18 104V XL$$サマー$$価格$$安い$$寿命$$通販</t>
  </si>
  <si>
    <t>1074475970</t>
  </si>
  <si>
    <t>1074475969</t>
  </si>
  <si>
    <t>ps42454018moimp</t>
  </si>
  <si>
    <t>2021年製以降 Pilot Sport 4 245/40ZR18 97Y XL MO1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</si>
  <si>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4&lt;/span&gt;&lt;br&gt;サイズ：&lt;strong&gt;245/40R18 97Y XL MO1&lt;/strong&gt;&lt;br&gt;&lt;br&gt;※商品画像内のホイールは付属しておりません。&lt;br&gt;※海外産&lt;/td&gt;
&lt;/tr&gt;
&lt;/tbody&gt;
&lt;/table&gt;
&lt;br&gt; &lt;img src="https://gdetail.image-qoo10.jp/344/613881147/2018/9/9fa5897f-f9fc-4bc0-9972-5cbbe83a3933.jpg" width="940" height="1578"&gt;</t>
  </si>
  <si>
    <t>245/40R18$$サマータイヤ$$タイヤ</t>
  </si>
  <si>
    <t>1074475968</t>
  </si>
  <si>
    <t>2021年製 Pilot Sport 4 245/40ZR19 98Y XL BMW サマータイヤ 最短当日発送</t>
  </si>
  <si>
    <t>245/40R19$$245/40R19 98Y XL ★$$サマー$$価格$$安い$$寿命$$通販</t>
  </si>
  <si>
    <t>1074475967</t>
  </si>
  <si>
    <t>ps4225451891wimp</t>
  </si>
  <si>
    <t>2021年製 Pilot Sport 4 225/45ZR18 91W サマータイヤ 最短当日発送</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</si>
  <si>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 style="text-align: center;"&gt;パイロット スポーツ フォー&lt;br&gt;&lt;span style="font-size: 14pt;"&gt;PILOT SPORT 4&lt;/span&gt;&lt;br&gt;サイズ：&lt;strong&gt;225/45R18 91W&lt;/strong&gt;&lt;br&gt;&lt;br&gt;※商品画像内のホイールは付属しておりません。&lt;br&gt;※海外産&lt;/td&gt;
&lt;/tr&gt;
&lt;/tbody&gt;
&lt;/table&gt;
&lt;br&gt; &lt;img src="https://gdetail.image-qoo10.jp/344/613881147/2018/9/9fa5897f-f9fc-4bc0-9972-5cbbe83a3933.jpg" width="940" height="1578"&gt;</t>
  </si>
  <si>
    <t>1074475966</t>
  </si>
  <si>
    <t>1074475965</t>
  </si>
  <si>
    <t>1074475964</t>
  </si>
  <si>
    <t>1074475963</t>
  </si>
  <si>
    <t>1074475962</t>
  </si>
  <si>
    <t>1074475961</t>
  </si>
  <si>
    <t>&lt;br id="tinymce&amp;quot;" class="mce-content-body " contenteditable="true" spellcheck="false" data-id="gd_det_exp_new"&gt;
&lt;table align="center"&gt;
&lt;tbody&gt;
&lt;tr&gt;
&lt;td style="text-align: left;" width="350px"&gt;&lt;span style="font-size: 14pt;"&gt;スポーツ、セダン/ワゴン、ハッチバック、ハイブリッド/EV&lt;/span&gt;&lt;br&gt;&lt;br&gt;&lt;span style="font-size: 14pt;"&gt;&lt;strong&gt;意のままのハンドリングを実現する&lt;br&gt;ハイグリップ スポーツタイヤ&lt;/strong&gt;&lt;/span&gt;&lt;/td&gt;
&lt;td style="text-align: center;"&gt;パイロット スポーツ ファイブ&lt;br&gt;&lt;span style="font-size: 14pt;"&gt;PILOT SPORT 5&lt;/span&gt;&lt;br&gt;サイズ：&lt;strong&gt;265/35R18 97Y XL&lt;/strong&gt;&lt;br&gt;&lt;br&gt;※商品画像内のホイールは付属しておりません。&lt;br&gt;&lt;br&gt;&lt;/td&gt;
&lt;/tr&gt;
&lt;/tbody&gt;
&lt;/table&gt;
&lt;div&gt;&lt;img src="https://gdetail.image-qoo10.jp/344/613881147/2022/5/70ed8b8c-6396-46ee-a5b4-db22b2234cd6.jpg" style="display: block; margin-left: auto; margin-right: auto;"&gt;&lt;/div&gt;</t>
  </si>
  <si>
    <t>1074475960</t>
  </si>
  <si>
    <t>1074475959</t>
  </si>
  <si>
    <t>1074475958</t>
  </si>
  <si>
    <t>1074475957</t>
  </si>
  <si>
    <t>1074475956</t>
  </si>
  <si>
    <t>1074475955</t>
  </si>
  <si>
    <t>2023年製 EAGLE LS EXE 225/55R17 97V サマータイヤ 最短当日発送</t>
  </si>
  <si>
    <t>225/55R17$$225/55R17 97V$$EAGLE LS EXE$$グッドイヤー$$サマー$$価格$$安い$$寿命$$通販</t>
  </si>
  <si>
    <t>1074475954</t>
  </si>
  <si>
    <t>2023年製 EAGLE LS EXE 225/45R17 91W サマータイヤ 最短当日発送</t>
  </si>
  <si>
    <t>225/45R17$$225/45R17 91W$$EAGLE LS EXE$$グッドイヤー$$サマー$$価格$$安い$$寿命$$通販</t>
  </si>
  <si>
    <t>1074475953</t>
  </si>
  <si>
    <t>2023年製 EAGLE LS EXE 255/40R18 99W XL サマータイヤ 最短当日発送</t>
  </si>
  <si>
    <t>255/40R18$$255/40R18 99W XL$$EAGLE LS EXE$$グッドイヤー$$サマー$$価格$$安い$$寿命$$通販</t>
  </si>
  <si>
    <t>1074475952</t>
  </si>
  <si>
    <t>2020年製 Pilot Sport 4 S 225/40ZR19 93Y XL bmw サマータイヤ 最短当日発送</t>
  </si>
  <si>
    <t>225/40R19$$225/40R19 93Y XL ★$$サマー$$価格$$安い$$寿命$$通販</t>
  </si>
  <si>
    <t>1074475951</t>
  </si>
  <si>
    <t>2020年製 Pilot Sport 4 S 245/35ZR20 95Y XL MO サマータイヤ 最短当日発送</t>
  </si>
  <si>
    <t>245/35R20$$245/35R20 95Y XL MO$$サマー$$価格$$安い$$寿命$$通販</t>
  </si>
  <si>
    <t>1074475950</t>
  </si>
  <si>
    <t>2022年製 Pilot Sport 4 S 235/35ZR19 91Y XL サマータイヤ 最短当日発送</t>
  </si>
  <si>
    <t>1074475949</t>
  </si>
  <si>
    <t>2021年製 Pilot Sport 4 S 255/35ZR19 92Y サマータイヤ 最短当日発送</t>
  </si>
  <si>
    <t>255/35R19$$255/35R19 92Y$$サマー$$価格$$安い$$寿命$$通販</t>
  </si>
  <si>
    <t>1074475948</t>
  </si>
  <si>
    <t>2021年製 Pilot Sport 4 S 255/35ZR19 96Y XL サマータイヤ 最短当日発送</t>
  </si>
  <si>
    <t>1074475947</t>
  </si>
  <si>
    <t>2021年製 Pilot Sport 4 S 275/30ZR20 97Y XL MO サマータイヤ 最短当日発送</t>
  </si>
  <si>
    <t>275/30R20$$275/30R20 97Y XL MO$$サマー$$価格$$安い$$寿命$$通販</t>
  </si>
  <si>
    <t>1074475946</t>
  </si>
  <si>
    <t>2022年製 WINTER MAXX 02 205/55R16 91S スタッドレスタイヤ ラベルなし 最短当日発送</t>
  </si>
  <si>
    <t>205/55R16$$205/55R16 91S$$スタッドレス$$価格$$安い$$寿命$$通販</t>
  </si>
  <si>
    <t>1074475945</t>
  </si>
  <si>
    <t>1074475944</t>
  </si>
  <si>
    <t>1074475943</t>
  </si>
  <si>
    <t>prisuvp2156516</t>
  </si>
  <si>
    <t>2023年製 PRIMACY SUV+ 215/65R16 102H XL サマータイヤ 最短当日発送</t>
  </si>
  <si>
    <t>&lt;br&gt;
&lt;table align="center"&gt;
&lt;tbody&gt;
&lt;tr&gt;
&lt;td style="text-align: left;" width="350px"&gt;&lt;span style="font-size: 14pt;"&gt;SUV/クロスオーバー&lt;/span&gt;&lt;br&gt;&lt;br&gt;&lt;span style="font-size: 14pt;"&gt;&lt;strong&gt;快適性と高速安定性を両立した&lt;br&gt;プレミアムコンフォートSUVタイヤ&lt;/strong&gt;&lt;/span&gt;&lt;/td&gt;
&lt;td style="text-align: center;"&gt;プライマシー SUV+&lt;br&gt;&lt;span style="font-size: 14pt;"&gt;PRIMACY SUV+&lt;/span&gt;&lt;br&gt;&lt;span style="font-size: 12pt;"&gt;サイズ：&lt;strong&gt;215/65R16 102H XL&lt;/strong&gt;&lt;/span&gt;&lt;br&gt;&lt;br&gt;※商品画像内のホイールは付属しておりません。&lt;/td&gt;
&lt;/tr&gt;
&lt;/tbody&gt;
&lt;/table&gt;
&lt;div&gt;&lt;img src="https://gdetail.image-qoo10.jp/344/613881147/2022/8/2fbb6939-2a62-4882-989c-1a8ca92562f7.jpg" style="display: block; margin-left: auto; margin-right: auto;"&gt;&lt;/div&gt;</t>
  </si>
  <si>
    <t>215/65R16$$サマータイヤ$$タイヤ</t>
  </si>
  <si>
    <t>4985009706053</t>
  </si>
  <si>
    <t>1074475942</t>
  </si>
  <si>
    <t>crosscsuv2255519</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</si>
  <si>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SUV&lt;/span&gt;&lt;br&gt;サイズ：&lt;strong&gt;225/55R19 103W XL&lt;/strong&gt;&lt;br&gt;&lt;br&gt;※商品画像内のホイールは付属しておりません。&lt;/td&gt;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</si>
  <si>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4985009756379</t>
  </si>
  <si>
    <t>1074475941</t>
  </si>
  <si>
    <t>crosscsuv2256018</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</si>
  <si>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SUV&lt;/span&gt;&lt;br&gt;サイズ：&lt;strong&gt;225/60R18 104W XL&lt;/strong&gt;&lt;br&gt;&lt;br&gt;※商品画像内のホイールは付属しておりません。&lt;/td&gt;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</si>
  <si>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4985009756102</t>
  </si>
  <si>
    <t>1074475940</t>
  </si>
  <si>
    <t>1074475939</t>
  </si>
  <si>
    <t>2023年製 PRIMACY SUV+ 225/55R18 98V サマータイヤ 最短当日発送</t>
  </si>
  <si>
    <t>1074475938</t>
  </si>
  <si>
    <t>2023年製 PRIMACY SUV+ 225/65R17 106H XL サマータイヤ 最短当日発送</t>
  </si>
  <si>
    <t>225/65R17$$225/65R17 106H XL$$サマー$$価格$$安い$$寿命$$通販</t>
  </si>
  <si>
    <t>1074475937</t>
  </si>
  <si>
    <t>2023年製 PRIMACY SUV+ 235/55R18 104V XL サマータイヤ 最短当日発送</t>
  </si>
  <si>
    <t>1074475935</t>
  </si>
  <si>
    <t>2023年製 PRIMACY SUV+ 265/65R17 112H サマータイヤ 最短当日発送</t>
  </si>
  <si>
    <t>265/65R17$$265/65R17 112H$$サマー$$価格$$安い$$寿命$$通販</t>
  </si>
  <si>
    <t>1074475936</t>
  </si>
  <si>
    <t>2023年製 PRIMACY SUV+ 235/60R18 103V サマータイヤ 最短当日発送</t>
  </si>
  <si>
    <t>235/60R18$$235/60R18 103V$$サマー$$価格$$安い$$寿命$$通販</t>
  </si>
  <si>
    <t>1074475934</t>
  </si>
  <si>
    <t>2023年製 PRIMACY SUV+ 235/55R20 102V サマータイヤ 最短当日発送</t>
  </si>
  <si>
    <t>235/55R20$$235/55R20 102V$$サマー$$価格$$安い$$寿命$$通販</t>
  </si>
  <si>
    <t>1074475933</t>
  </si>
  <si>
    <t>vrx1756515</t>
  </si>
  <si>
    <t>BLIZZAK VRX 175/65R15 84Q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</si>
  <si>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VRX&lt;/span&gt;&lt;br&gt;サイズ：&lt;strong&gt;175/65R15 84Q&lt;/strong&gt;&lt;br&gt;&lt;br&gt;※商品画像内のホイールは付属しておりません。&lt;/td&gt;&lt;/tr&gt;&lt;/tbody&gt;&lt;/table&gt;&lt;br&gt; &lt;img src="https://gdetail.image-qoo10.jp/344/613881147/2018/9/e73309fd-9b16-42fe-ba1a-7e99483995ba.jpg" width="940" height="2063"&gt;</t>
  </si>
  <si>
    <t>15$$175$$65$$84$$R$$VRX$$タイヤ$$タッ$$ドレス</t>
  </si>
  <si>
    <t>PXR00443</t>
  </si>
  <si>
    <t>4961914340452</t>
  </si>
  <si>
    <t>1074475932</t>
  </si>
  <si>
    <t>vrx1856015</t>
  </si>
  <si>
    <t>BLIZZAK VRX 185/60R15 84Q スタッドレスタイヤ 最短当日発送</t>
  </si>
  <si>
    <t>&lt;br id="tinymce" class="mce-content-body " contenteditable="true" spellcheck="false" data-id="gd_det_exp_new"&gt;&lt;table align="center"&gt;&lt;tbody&gt;&lt;tr&gt;&lt;td style="text-align: left;" width="350px"&gt;&lt;span style="font-size: 14pt;"&gt;スタッドレスタイヤ 乗用車用スタッドレス&lt;/span&gt;&lt;br&gt;&lt;br&gt;&lt;span style="font-size: 14pt;"&gt;&lt;strong&gt;信頼と実績のブリザック&lt;/strong&gt;&lt;/span&gt;&lt;/td&gt;&lt;td&gt;ブリザック ヴィアールエックス&lt;br&gt;&lt;span style="font-size: 14pt;"&gt;BLIZZAK VRX&lt;/span&gt;&lt;br&gt;サイズ：&lt;strong&gt;185/60R15 84Q&lt;/strong&gt;&lt;br&gt;&lt;br&gt;※商品画像内のホイールは付属しておりません。&lt;/td&gt;&lt;/tr&gt;&lt;/tbody&gt;&lt;/table&gt;&lt;br&gt; &lt;img src="https://gdetail.image-qoo10.jp/344/613881147/2018/9/e73309fd-9b16-42fe-ba1a-7e99483995ba.jpg" width="940" height="2063"&gt;</t>
  </si>
  <si>
    <t>15$$185$$60$$84$$R$$VRX$$タイヤ$$タッ$$ドレス</t>
  </si>
  <si>
    <t>PXR00327</t>
  </si>
  <si>
    <t>4961914339661</t>
  </si>
  <si>
    <t>1074475931</t>
  </si>
  <si>
    <t>vrx1856515</t>
  </si>
  <si>
    <t>BLIZZAK VRX 185/65R15 88Q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</si>
  <si>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乗用車用スタッドレス&lt;/span&gt;&lt;br&gt;&lt;br&gt;&lt;span style="font-size: 14pt;"&gt;&lt;strong&gt;信頼と実績のブリザック&lt;/strong&gt;&lt;/span&gt;&lt;/td&gt;
&lt;td&gt;ブリザック ヴィアールエックス&lt;br&gt;&lt;span style="font-size: 14pt;"&gt;BLIZZAK VRX&lt;/span&gt;&lt;br&gt;サイズ：&lt;strong&gt;185/65R15 88Q&lt;/strong&gt;&lt;br&gt;&lt;br&gt;※商品画像内のホイールは付属しておりません。&lt;/td&gt;
&lt;/tr&gt;
&lt;/tbody&gt;
&lt;/table&gt;
&lt;br&gt; &lt;img src="https://gdetail.image-qoo10.jp/344/613881147/2018/9/e73309fd-9b16-42fe-ba1a-7e99483995ba.jpg" width="940" height="2063"&gt;</t>
  </si>
  <si>
    <t>15$$185$$65$$88$$R$$VRX$$タイヤ$$タッ$$ドレス</t>
  </si>
  <si>
    <t>PXR00315</t>
  </si>
  <si>
    <t>4961914339616</t>
  </si>
  <si>
    <t>1074475930</t>
  </si>
  <si>
    <t>vrx1857014</t>
  </si>
  <si>
    <t>BLIZZAK VRX 185/70R14 88Q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</si>
  <si>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乗用車用スタッドレス&lt;/span&gt;&lt;br&gt;&lt;br&gt;&lt;span style="font-size: 14pt;"&gt;&lt;strong&gt;信頼と実績のブリザック&lt;/strong&gt;&lt;/span&gt;&lt;/td&gt;
&lt;td&gt;ブリザック ヴィアールエックス&lt;br&gt;&lt;span style="font-size: 14pt;"&gt;BLIZZAK VRX&lt;/span&gt;&lt;br&gt;サイズ：&lt;strong&gt;185/70R14 88Q&lt;/strong&gt;&lt;br&gt;&lt;br&gt;※商品画像内のホイールは付属しておりません。&lt;/td&gt;
&lt;/tr&gt;
&lt;/tbody&gt;
&lt;/table&gt;
&lt;br&gt; &lt;img src="https://gdetail.image-qoo10.jp/344/613881147/2018/9/e73309fd-9b16-42fe-ba1a-7e99483995ba.jpg" width="940" height="2063"&gt;</t>
  </si>
  <si>
    <t>14$$185$$70$$88$$R$$VRX$$タイヤ$$タッ$$ドレス</t>
  </si>
  <si>
    <t>PXR00321</t>
  </si>
  <si>
    <t>4961914339647</t>
  </si>
  <si>
    <t>1074475929</t>
  </si>
  <si>
    <t>vrx2056016</t>
  </si>
  <si>
    <t>2019年製BLIZZAK VRX 205/60R16 92Q スタッドレスタイヤ当店在庫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</si>
  <si>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14pt;"&gt;&lt;strong&gt;信頼と実績のブリザック&lt;/strong&gt;&lt;/span&gt;&lt;/td&gt;
&lt;td style="text-align: center;"&gt;ブリザック ヴィアールエックス&lt;br&gt;&lt;span style="font-size: 14pt;"&gt;BLIZZAK VRX&lt;/span&gt;&lt;br&gt;サイズ：&lt;strong&gt;205/60R16 92Q&lt;/strong&gt;&lt;br&gt;&lt;br&gt;※商品画像内のホイールは付属しておりません。&lt;/td&gt;
&lt;/tr&gt;
&lt;/tbody&gt;
&lt;/table&gt;
&lt;br&gt; &lt;img src="https://gdetail.image-qoo10.jp/344/613881147/2018/9/e73309fd-9b16-42fe-ba1a-7e99483995ba.jpg" width="940" height="2063"&gt;</t>
  </si>
  <si>
    <t>PXR00380</t>
  </si>
  <si>
    <t>4961914339883</t>
  </si>
  <si>
    <t>1074475928</t>
  </si>
  <si>
    <t>vrx2155517</t>
  </si>
  <si>
    <t>BLIZZAK VRX 215/55R17 94Q スタッドレスタイヤ 最短当日発送</t>
  </si>
  <si>
    <t>&lt;br id="tinymce" class="mce-content-body " contenteditable="true" spellcheck="false" data-id="gd_det_exp_new"&gt;
&lt;table align="center"&gt;
&lt;tbody&gt;
&lt;tr&gt;
&lt;td style="text-align: left;" width="350px"&gt;&lt;span style="font-size: 14pt;"&gt;スタッドレスタイヤ 乗用車用スタッドレス&lt;/span&gt;&lt;br&gt;&lt;br&gt;&lt;span style="font-size: 14pt;"&gt;&lt;strong&gt;信頼と実績のブリザック&lt;/strong&gt;&lt;/span&gt;&lt;/td&gt;
&lt;td&gt;ブリザック ヴィアールエックス&lt;br&gt;&lt;span style="font-size: 14pt;"&gt;BLIZZAK VRX&lt;/span&gt;&lt;br&gt;サイズ：&lt;strong&gt;215/55R17 94Q&lt;/strong&gt;&lt;br&gt;&lt;br&gt;※商品画像内のホイールは付属しておりません。&lt;/td&gt;
&lt;/tr&gt;
&lt;/tbody&gt;
&lt;/table&gt;
&lt;br&gt; &lt;img src="https://gdetail.image-qoo10.jp/344/613881147/2018/9/e73309fd-9b16-42fe-ba1a-7e99483995ba.jpg" width="940" height="2063"&gt;</t>
  </si>
  <si>
    <t>17$$215$$55$$94$$R$$VRX$$タイヤ$$タッ$$ドレス</t>
  </si>
  <si>
    <t>PXR00285</t>
  </si>
  <si>
    <t>4961914339456</t>
  </si>
  <si>
    <t>1074475927</t>
  </si>
  <si>
    <t>vrx2156016</t>
  </si>
  <si>
    <t>2019年製BLIZZAK VRX 215/60R16 95Q スタッドレスタイヤ当店在庫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</si>
  <si>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14pt;"&gt;&lt;strong&gt;信頼と実績のブリザック&lt;/strong&gt;&lt;/span&gt;&lt;/td&gt;
&lt;td style="text-align: center;"&gt;ブリザック ヴィアールエックス&lt;br&gt;&lt;span style="font-size: 14pt;"&gt;BLIZZAK VRX&lt;/span&gt;&lt;br&gt;サイズ：&lt;strong&gt;215/60R16 95Q&lt;/strong&gt;&lt;br&gt;&lt;br&gt;※商品画像内のホイールは付属しておりません。&lt;/td&gt;
&lt;/tr&gt;
&lt;/tbody&gt;
&lt;/table&gt;
&lt;br&gt; &lt;img src="https://gdetail.image-qoo10.jp/344/613881147/2018/9/e73309fd-9b16-42fe-ba1a-7e99483995ba.jpg" width="940" height="2063"&gt;</t>
  </si>
  <si>
    <t>2019$$215$$60$$95$$R1$$VR$$スタッドレス$$タイヤ$$在庫</t>
  </si>
  <si>
    <t>PXR00317</t>
  </si>
  <si>
    <t>4961914339623</t>
  </si>
  <si>
    <t>1074475926</t>
  </si>
  <si>
    <t>vrx2156017</t>
  </si>
  <si>
    <t>2019年製BLIZZAK VRX 215/60R17 96Q スタッドレスタイヤ当店在庫 最短当日発送</t>
  </si>
  <si>
    <t>&lt;br id="tinymce" class="mce-content-body " contenteditable="true" spellcheck="false" data-id="gd_det_exp_new"&gt;
&lt;table align="center"&gt;
&lt;tbody&gt;
&lt;tr&gt;
&lt;td style="text-align: left;" width="350px"&gt;&lt;span style="font-size: 14pt;"&gt;スタッドレスタイヤ &lt;br&gt;乗用車用スタッドレス&lt;/span&gt;&lt;br&gt;&lt;br&gt;&lt;span style="font-size: 14pt;"&gt;&lt;strong&gt;信頼と実績のブリザック&lt;/strong&gt;&lt;/span&gt;&lt;/td&gt;
&lt;td style="text-align: center;"&gt;ブリザック ヴィアールエックス&lt;br&gt;&lt;span style="font-size: 14pt;"&gt;BLIZZAK VRX&lt;/span&gt;&lt;br&gt;サイズ：&lt;strong&gt;215/60R17 96Q&lt;/strong&gt;&lt;br&gt;&lt;br&gt;※商品画像内のホイールは付属しておりません。&lt;/td&gt;
&lt;/tr&gt;
&lt;/tbody&gt;
&lt;/table&gt;
&lt;br&gt; &lt;img src="https://gdetail.image-qoo10.jp/344/613881147/2018/9/e73309fd-9b16-42fe-ba1a-7e99483995ba.jpg" width="940" height="2063"&gt;</t>
  </si>
  <si>
    <t>2019$$215$$60$$R1$$VR$$スタッドレス$$タイヤ$$在庫$$製</t>
  </si>
  <si>
    <t>PXR00335</t>
  </si>
  <si>
    <t>4961914339692</t>
  </si>
  <si>
    <t>1074475925</t>
  </si>
  <si>
    <t>s0012254517</t>
  </si>
  <si>
    <t>2021年製 POTENZA S001 225/45R17 91Y サマータイヤ 最短当日発送</t>
  </si>
  <si>
    <t>&lt;br id="tinymce&amp;quot;" class="mce-content-body " contenteditable="true" spellcheck="false" data-id="gd_det_exp_new"&gt;&lt;table align="center"&gt;&lt;tbody&gt;&lt;tr&gt;&lt;td style="text-align: left;" width="350px"&gt;&lt;span style="font-size: 14pt;"&gt;プレミアムスポーティータイヤ&lt;/span&gt;&lt;br&gt;&lt;br&gt;&lt;span style="font-size: 14pt;"&gt;&lt;strong&gt;さらに進化した、プレミアムPOTENZA&lt;/strong&gt;&lt;/span&gt;&lt;/td&gt;&lt;td&gt;ポテンザ エス・ゼロ・ゼロ・ワン&lt;br&gt;&lt;span style="font-size: 14pt;"&gt;POTENZA S001&lt;/span&gt;&lt;br&gt;サイズ：&lt;strong&gt;225/45R17 91Y&lt;/strong&gt;&lt;br&gt;&lt;br&gt;※商品画像内のホイールは付属しておりません。&lt;br&gt;&lt;br&gt;&lt;/td&gt;&lt;/tr&gt;&lt;/tbody&gt;&lt;/table&gt;&lt;br&gt; &lt;img src="https://gdetail.image-qoo10.jp/344/613881147/2018/9/32af0fcb-6d71-43be-93f7-bb0d9bbcb36c.jpg" width="940" height="1258"&gt;"</t>
  </si>
  <si>
    <t>001$$225$$45$$91$$サマー$$タイヤ</t>
  </si>
  <si>
    <t>1074475924</t>
  </si>
  <si>
    <t>s0012254018</t>
  </si>
  <si>
    <t>2020年製以降 POTENZA S001 225/40R18 92Y XL サマータイヤ 最短当日発送</t>
  </si>
  <si>
    <t>&lt;br id="tinymce&amp;quot;"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&lt;td&gt;ポテンザ エス・ゼロ・ゼロ・ワン&lt;br&gt;&lt;span style="font-size: 14pt;"&gt;POTENZA S001&lt;/span&gt;&lt;br&gt;サイズ：&lt;strong&gt;225/40R18 92Y XL&lt;/strong&gt;&lt;br&gt;&lt;br&gt;※商品画像内のホイールは付属しておりません。&lt;br&gt;※海外産&lt;/td&gt;
&lt;/tr&gt;
&lt;/tbody&gt;
&lt;/table&gt;
&lt;br&gt; &lt;img src="https://gdetail.image-qoo10.jp/344/613881147/2018/9/458b8dfd-7b18-4174-9d8e-0b7babd92300.jpg"&gt;"</t>
  </si>
  <si>
    <t>001$$2019$$225$$40$$92$$R1$$XL$$サマー</t>
  </si>
  <si>
    <t>PSR11076</t>
  </si>
  <si>
    <t>4961914329990</t>
  </si>
  <si>
    <t>1074475923</t>
  </si>
  <si>
    <t>s0012254518</t>
  </si>
  <si>
    <t>2020年製 POTENZA S001 225/45R18 95Y XL サマータイヤ 最短当日発送</t>
  </si>
  <si>
    <t>&lt;br id="tinymce&amp;quot;" class="mce-content-body " contenteditable="true" spellcheck="false" data-id="gd_det_exp_new"&gt;
&lt;table style="margin-left: auto; margin-right: auto;" align="center"&gt;
&lt;tbody&gt;
&lt;tr&gt;
&lt;td width="350px"&gt;
&lt;div style="text-align: center;"&gt;&lt;span style="font-size: 14pt;"&gt;プレミアムスポーティータイヤ&lt;/span&gt;&lt;/div&gt;
&lt;div style="text-align: center;"&gt;&lt;span style="font-size: 14pt;"&gt;&lt;strong&gt;さらに進化した、プレミアムPOTENZA&lt;/strong&gt;&lt;/span&gt;&lt;/div&gt;
&lt;/td&gt;
&lt;td style="text-align: center;"&gt;
&lt;div&gt;ポテンザ エス・ゼロ・ゼロ・ワン&lt;/div&gt;
&lt;div&gt;&lt;span style="font-size: 14pt;"&gt;POTENZA S001&lt;/span&gt;&lt;/div&gt;
&lt;div&gt;サイズ：&lt;strong&gt;225/45R18 95Y XL&lt;/strong&gt;&lt;/div&gt;
&lt;div&gt;※商品画像内のホイールは付属しておりません。&lt;/div&gt;
&lt;div&gt;※海外産&lt;/div&gt;
&lt;/td&gt;
&lt;/tr&gt;
&lt;/tbody&gt;
&lt;/table&gt;
&lt;img src="https://gdetail.image-qoo10.jp/344/613881147/2018/9/2b7c0c0c-480a-45c8-8ea2-c0e8dfb6aee3.jpg" width="940" height="1258"&gt;"</t>
  </si>
  <si>
    <t>001$$225$$45$$95$$サマー$$タイヤ</t>
  </si>
  <si>
    <t>PSR11071</t>
  </si>
  <si>
    <t>4961914330026</t>
  </si>
  <si>
    <t>1074475922</t>
  </si>
  <si>
    <t>s0012454018</t>
  </si>
  <si>
    <t>2020年製 POTENZA S001 245/40R18 97Y XL サマータイヤ 最短当日発送</t>
  </si>
  <si>
    <t>&lt;br id="tinymce&amp;quot;" class="mce-content-body " contenteditable="true" spellcheck="false" data-id="gd_det_exp_new"&gt;
&lt;table align="center"&gt;
&lt;tbody&gt;
&lt;tr&gt;
&lt;td style="text-align: left;" width="350px"&gt;&lt;span style="font-size: 14pt;"&gt;プレミアムスポーティータイヤ&lt;/span&gt;&lt;br&gt;&lt;br&gt;&lt;span style="font-size: 14pt;"&gt;&lt;strong&gt;さらに進化した、プレミアムPOTENZA&lt;/strong&gt;&lt;/span&gt;&lt;/td&gt;
&lt;td style="text-align: center;"&gt;ポテンザ エス・ゼロ・ゼロ・ワン&lt;br&gt;&lt;span style="font-size: 14pt;"&gt;POTENZA S001&lt;/span&gt;&lt;br&gt;サイズ：&lt;strong&gt;245/40R18 97Y XL&lt;/strong&gt;&lt;br&gt;&lt;br&gt;※商品画像内のホイールは付属しておりません。&lt;br&gt;※海外産&lt;/td&gt;
&lt;/tr&gt;
&lt;/tbody&gt;
&lt;/table&gt;
&lt;br&gt; &lt;img src="https://gdetail.image-qoo10.jp/344/613881147/2018/9/a3c0e8b9-ea89-4807-9aff-859c247b0d33.jpg" width="940" height="1258"&gt;"</t>
  </si>
  <si>
    <t>001$$2019$$245$$40$$R1$$XL$$サマー$$タイヤ$$在庫</t>
  </si>
  <si>
    <t>PSR11075</t>
  </si>
  <si>
    <t>4961914329976</t>
  </si>
  <si>
    <t>1074475921</t>
  </si>
  <si>
    <t>wm011657014</t>
  </si>
  <si>
    <t>2018年製WINTER MAXX 01 165/70R14 81Q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</si>
  <si>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01&lt;/span&gt;&lt;br&gt;サイズ：&lt;strong&gt;165/70R14 81Q&lt;/strong&gt;&lt;br&gt;&lt;br&gt;※商品画像内のホイールは付属しておりません。&lt;/td&gt;
&lt;/tr&gt;
&lt;/tbody&gt;
&lt;/table&gt;
&lt;br&gt;
&lt;p&gt;&lt;img src="https://gdetail.image-qoo10.jp/344/613881147/2018/9/e11e8018-c63b-4058-8cc1-c62f27243cda.jpg" width="940" height="707"&gt;&lt;/p&gt;</t>
  </si>
  <si>
    <t>01$$14$$165$$70$$81$$MAXX$$WINTER</t>
  </si>
  <si>
    <t>302455</t>
  </si>
  <si>
    <t>4981160852707</t>
  </si>
  <si>
    <t>1074475920</t>
  </si>
  <si>
    <t>wm011857014</t>
  </si>
  <si>
    <t>2018年製WINTER MAXX 01 185/70R14 88Q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</si>
  <si>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01&lt;/span&gt;&lt;br&gt;サイズ：&lt;strong&gt;185/70R14 88Q&lt;/strong&gt;&lt;br&gt;&lt;br&gt;※商品画像内のホイールは付属しておりません。&lt;/td&gt;
&lt;/tr&gt;
&lt;/tbody&gt;
&lt;/table&gt;
&lt;br&gt;
&lt;p&gt;&lt;img src="https://gdetail.image-qoo10.jp/344/613881147/2018/9/e11e8018-c63b-4058-8cc1-c62f27243cda.jpg" width="940" height="707"&gt;&lt;/p&gt;</t>
  </si>
  <si>
    <t>01$$14$$185$$70$$88$$MAXX$$WINTER</t>
  </si>
  <si>
    <t>302217</t>
  </si>
  <si>
    <t>4981160851489</t>
  </si>
  <si>
    <t>1074475919</t>
  </si>
  <si>
    <t>wm011656514</t>
  </si>
  <si>
    <t>2018年製WINTER MAXX 01 165/65R14 79Q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</si>
  <si>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01&lt;/span&gt;&lt;br&gt;サイズ：&lt;strong&gt;165/65R14 79Q&lt;/strong&gt;&lt;br&gt;&lt;br&gt;※商品画像内のホイールは付属しておりません。&lt;/td&gt;&lt;/tr&gt;&lt;/tbody&gt;&lt;/table&gt;&lt;br&gt;&lt;p&gt;&lt;img src="https://gdetail.image-qoo10.jp/344/613881147/2018/9/e11e8018-c63b-4058-8cc1-c62f27243cda.jpg" width="940" height="707"&gt;&lt;/p&gt;</t>
  </si>
  <si>
    <t>01$$14$$165$$65$$79$$MAXX$$WINTER$$タッ</t>
  </si>
  <si>
    <t>303767</t>
  </si>
  <si>
    <t>4981160859706</t>
  </si>
  <si>
    <t>1074475918</t>
  </si>
  <si>
    <t>wm011756514</t>
  </si>
  <si>
    <t>2018年製WINTER MAXX 01 175/65R14 82Q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</si>
  <si>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01&lt;/span&gt;&lt;br&gt;サイズ：&lt;strong&gt;175/65R14 82Q&lt;/strong&gt;&lt;br&gt;&lt;br&gt;※商品画像内のホイールは付属しておりません。&lt;/td&gt;&lt;/tr&gt;&lt;/tbody&gt;&lt;/table&gt;&lt;br&gt;&lt;p&gt;&lt;img src="https://gdetail.image-qoo10.jp/344/613881147/2018/9/e11e8018-c63b-4058-8cc1-c62f27243cda.jpg" width="940" height="707"&gt;&lt;/p&gt;</t>
  </si>
  <si>
    <t>01$$14$$175$$65$$82$$MAXX$$WINTER</t>
  </si>
  <si>
    <t>301879</t>
  </si>
  <si>
    <t>4981160849653</t>
  </si>
  <si>
    <t>1074475917</t>
  </si>
  <si>
    <t>wm011656015</t>
  </si>
  <si>
    <t>2018年製WINTER MAXX 01 165/60R15 77Q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</si>
  <si>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01&lt;/span&gt;&lt;br&gt;サイズ：&lt;strong&gt;165/60R15 77Q&lt;/strong&gt;&lt;br&gt;&lt;br&gt;※商品画像内のホイールは付属しておりません。&lt;/td&gt;&lt;/tr&gt;&lt;/tbody&gt;&lt;/table&gt;&lt;br&gt;&lt;p&gt;&lt;img src="https://gdetail.image-qoo10.jp/344/613881147/2018/9/e11e8018-c63b-4058-8cc1-c62f27243cda.jpg" width="940" height="707"&gt;&lt;/p&gt;</t>
  </si>
  <si>
    <t>01$$15$$165$$2018$$60$$77$$MAXX$$WINTER$$タッ$$ドレス</t>
  </si>
  <si>
    <t>309611</t>
  </si>
  <si>
    <t>1074475916</t>
  </si>
  <si>
    <t>wm012056516</t>
  </si>
  <si>
    <t>2018年製WINTER MAXX 01 205/65R16 95Q スタッドレスタイヤ 最短当日発送</t>
  </si>
  <si>
    <t>&lt;table align="center"&gt;&lt;tbody&gt;&lt;tr&gt;&lt;td style="text-align: left;" width="350px"&gt;&lt;span style="font-size: 14pt;"&gt;乗用車用スタッドレスタイヤ/ベーシック&lt;/span&gt;&lt;br&gt;&lt;br&gt;&lt;span style="font-size: 14pt;"&gt;&lt;strong&gt;ちがいは、密着力。&lt;br&gt;よく粘る、長くもつ。&lt;/strong&gt;&lt;/span&gt;&lt;/td&gt;&lt;td&gt;ウィンターマックス ゼロワン【パターンコード：WM01】&lt;br&gt;&lt;span style="font-size: 14pt;"&gt;WINTER MAXX 01&lt;/span&gt;&lt;br&gt;サイズ：&lt;strong&gt;205/65R16 95Q&lt;/strong&gt;&lt;br&gt;&lt;br&gt;※商品画像内のホイールは付属しておりません。&lt;/td&gt;&lt;/tr&gt;&lt;/tbody&gt;&lt;/table&gt;&lt;br&gt;&lt;p&gt;&lt;img src="https://gdetail.image-qoo10.jp/344/613881147/2018/9/e11e8018-c63b-4058-8cc1-c62f27243cda.jpg" width="940" height="707"&gt;&lt;/p&gt;</t>
  </si>
  <si>
    <t>01$$16$$2018$$205$$65$$95$$MAXX$$WINTER$$タッ$$ドレス</t>
  </si>
  <si>
    <t>302219</t>
  </si>
  <si>
    <t>4981160851496</t>
  </si>
  <si>
    <t>1074475915</t>
  </si>
  <si>
    <t>wm012156016</t>
  </si>
  <si>
    <t>2018年製WINTER MAXX 01 215/60R16 95Q スタッドレスタイヤ当店在庫 最短当日発送</t>
  </si>
  <si>
    <t>&lt;table align="center"&gt;
&lt;tbody&gt;
&lt;tr&gt;
&lt;td style="text-align: left;" width="350px"&gt;&lt;span style="font-size: 14pt;"&gt;乗用車用スタッドレスタイヤ/ベーシック&lt;/span&gt;&lt;br&gt;&lt;br&gt;&lt;span style="font-size: 14pt;"&gt;&lt;strong&gt;ちがいは、密着力。&lt;br&gt;よく粘る、長くもつ。&lt;/strong&gt;&lt;/span&gt;&lt;/td&gt;
&lt;td&gt;ウィンターマックス ゼロワン【パターンコード：WM01】&lt;br&gt;&lt;span style="font-size: 14pt;"&gt;WINTER MAXX 01&lt;/span&gt;&lt;br&gt;サイズ：&lt;strong&gt;215/60R16 95Q&lt;/strong&gt;&lt;br&gt;&lt;br&gt;※商品画像内のホイールは付属しておりません。&lt;/td&gt;
&lt;/tr&gt;
&lt;/tbody&gt;
&lt;/table&gt;
&lt;br&gt;
&lt;p&gt;&lt;img src="https://gdetail.image-qoo10.jp/344/613881147/2018/9/e11e8018-c63b-4058-8cc1-c62f27243cda.jpg" width="940" height="707"&gt;&lt;/p&gt;</t>
  </si>
  <si>
    <t>01$$16$$215$$60$$95$$MAXX$$WINTER</t>
  </si>
  <si>
    <t>302411</t>
  </si>
  <si>
    <t>4981160852455</t>
  </si>
  <si>
    <t>1074475914</t>
  </si>
  <si>
    <t>ecosta1756515</t>
  </si>
  <si>
    <t>2019年製以降GT-Eco stage 175/65R15 84S サマータイヤ当店在庫 最短当日発送</t>
  </si>
  <si>
    <t>&lt;br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14pt;"&gt;&lt;strong&gt;新技術でさらに低燃費で長持ち、人にも&lt;br&gt;環境にも優しいスタンダードエコタイヤ&lt;/strong&gt;&lt;/span&gt;&lt;/td&gt;
&lt;td&gt;ジーティー エコステージ&lt;br&gt;&lt;span style="font-size: 14pt;"&gt;GT-Eco Stage&lt;/span&gt;&lt;br&gt;サイズ：&lt;strong&gt;175/65R15 84S&lt;/strong&gt;&lt;br&gt;&lt;br&gt;※商品画像内のホイールは付属しておりません。&lt;/td&gt;
&lt;/tr&gt;
&lt;/tbody&gt;
&lt;/table&gt;
"</t>
  </si>
  <si>
    <t>175$$2019$$65$$84$$ECO$$GT$$R1$$STAGE$$サマー$$以降</t>
  </si>
  <si>
    <t>5500690</t>
  </si>
  <si>
    <t>4992496095508</t>
  </si>
  <si>
    <t>1074475913</t>
  </si>
  <si>
    <t>1074475912</t>
  </si>
  <si>
    <t>1074475911</t>
  </si>
  <si>
    <t>1074475910</t>
  </si>
  <si>
    <t>2023年製 EAGLE REVSPEC RS-02 165/55R14 72V サマータイヤ 最短当日発送</t>
  </si>
  <si>
    <t>165/55R14$$165/55R14 72V$$EAGLE REVSPEC RS-02$$グッドイヤー$$サマー$$価格$$安い$$寿命$$通販</t>
  </si>
  <si>
    <t>1074475909</t>
  </si>
  <si>
    <t>rs022055516</t>
  </si>
  <si>
    <t>&lt;br id="tinymce" class="mce-content-body " contenteditable="true" spellcheck="false" data-id="gd_det_exp_new"&gt;
&lt;table align="center"&gt;
&lt;tbody&gt;
&lt;tr&gt;
&lt;td style="text-align: left;" width="350px"&gt;&lt;span style="font-size: 14pt;"&gt;ハイパフォーマンス、ピュアスポーツ&lt;/span&gt;&lt;br&gt;&lt;br&gt;&lt;span style="font-size: 14pt;"&gt;&lt;strong&gt;モータースポーツの入門用に最適。&lt;br&gt;静粛性や排水性にも配慮されたストリートスポーツタイヤ&lt;/strong&gt;&lt;/span&gt;&lt;/td&gt;
&lt;td&gt;イーグル レヴスペック アールエスゼロツー&lt;br&gt;&lt;span style="font-size: 14pt;"&gt;EAGLE REVSPEC RS-02&lt;/span&gt;&lt;br&gt;サイズ：&lt;strong&gt;205/55R16 89V&lt;/strong&gt;&lt;br&gt;&lt;br&gt;※商品画像内のホイールは付属しておりません。&lt;/td&gt;
&lt;/tr&gt;
&lt;/tbody&gt;
&lt;/table&gt;
&lt;p&gt;&lt;img src="https://gdetail.image-qoo10.jp/344/613881147/2018/10/64a33264-7b3e-4dbe-96f3-82e022c4c8ea.jpg" width="940" height="488"&gt;&lt;/p&gt;</t>
  </si>
  <si>
    <t>02$$2019$$205$$55$$EAGLE$$R1$$REVSPEC$$サマー$$タイヤ$$以降</t>
  </si>
  <si>
    <t>5602509</t>
  </si>
  <si>
    <t>4992496086971</t>
  </si>
  <si>
    <t>1074475908</t>
  </si>
  <si>
    <t>icea1655515</t>
  </si>
  <si>
    <t>18676</t>
  </si>
  <si>
    <t>ICE ASIMMETRICO 165/55R15 75Q スタッドレスタイヤ 最短当日発送</t>
  </si>
  <si>
    <t>&lt;table align="center"&gt;
&lt;tbody&gt;
&lt;tr&gt;
&lt;td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
&lt;td&gt;アイス アシンメトリコ&lt;br&gt;&lt;span style="font-size: 14pt;"&gt;ICE ASIMMETRICO&lt;/span&gt;&lt;br&gt;サイズ：&lt;strong&gt;165/55R15 75Q&lt;/strong&gt;&lt;br&gt;&lt;br&gt;※商品画像内のホイールは付属しておりません。&lt;/td&gt;
&lt;/tr&gt;
&lt;/tbody&gt;
&lt;/table&gt;
&lt;br&gt;
&lt;p&gt;&lt;img src="https://gdetail.image-qoo10.jp/344/613881147/2018/10/6c42e516-52e3-4aa5-ad86-b4732cb83f6e.jpg" width="940" height="356"&gt;&lt;/p&gt;</t>
  </si>
  <si>
    <t>15$$165$$55$$75$$ASIMMETRICO$$ICE$$R$$タイヤ$$タッ$$ドレス</t>
  </si>
  <si>
    <t>2453100</t>
  </si>
  <si>
    <t>4523995307719</t>
  </si>
  <si>
    <t>1074475907</t>
  </si>
  <si>
    <t>xice3p1956515</t>
  </si>
  <si>
    <t>X-ICE 3+ 195/65R15 95T XL スタッドレスタイヤ 最短当日発送</t>
  </si>
  <si>
    <t>&lt;table align="center"&gt;
&lt;tbody&gt;
&lt;tr&gt;
&lt;td style="text-align: left;" width="350px"&gt;&lt;span style="font-size: 14pt;"&gt;SUV、コンパクト/ハイブリッド、スポーツ、セダン、ミニバン&lt;/span&gt;&lt;br&gt;&lt;br&gt;&lt;span style="font-size: 14pt;"&gt;&lt;strong&gt;アイスで止まる安心感。&lt;br&gt;永く効き続ける信頼感。スタッドレスタイヤ&lt;/strong&gt;&lt;/span&gt;&lt;/td&gt;
&lt;td&gt;エックスアイス スリー プラス&lt;br&gt;&lt;span style="font-size: 14pt;"&gt;X-ICE 3+&lt;/span&gt;&lt;br&gt;サイズ：&lt;strong&gt;195/65R15 95T XL&lt;/strong&gt;&lt;br&gt;&lt;br&gt;※商品画像内のホイールは付属しておりません。&lt;/td&gt;
&lt;/tr&gt;
&lt;/tbody&gt;
&lt;/table&gt;
&lt;br&gt;
&lt;p&gt;&lt;img src="https://gdetail.image-qoo10.jp/344/613881147/2018/10/71d25a71-94c6-47a5-9dc0-be203f79f190.jpg"&gt;&lt;/p&gt;</t>
  </si>
  <si>
    <t>15$$195$$65$$95$$ICE$$X$$XL$$タイヤ$$タッ$$ドレス</t>
  </si>
  <si>
    <t>705230</t>
  </si>
  <si>
    <t>4985009673027</t>
  </si>
  <si>
    <t>1074475906</t>
  </si>
  <si>
    <t>icea1657014</t>
  </si>
  <si>
    <t>ICE ASIMMETRICO 165/70R14 81Q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</si>
  <si>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ASIMMETRICO&lt;/span&gt;&lt;br&gt;サイズ：&lt;strong&gt;165/70R14 81Q&lt;/strong&gt;&lt;br&gt;&lt;br&gt;※商品画像内のホイールは付属しておりません。&lt;/td&gt;&lt;/tr&gt;&lt;/tbody&gt;&lt;/table&gt;&lt;br&gt;&lt;p&gt;&lt;img src="https://gdetail.image-qoo10.jp/344/613881147/2018/10/6c42e516-52e3-4aa5-ad86-b4732cb83f6e.jpg"  width="940" height="356"&gt;&lt;/p&gt;</t>
  </si>
  <si>
    <t>14$$165$$70$$81$$ASIMMETRICO$$ICE$$R$$タイヤ$$タッ$$ドレス</t>
  </si>
  <si>
    <t>2357000</t>
  </si>
  <si>
    <t>4523995307665</t>
  </si>
  <si>
    <t>1074475905</t>
  </si>
  <si>
    <t>icea2155517</t>
  </si>
  <si>
    <t>ICE ASIMMETRICO 215/55R17 94Q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</si>
  <si>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ASIMMETRICO&lt;/span&gt;&lt;br&gt;サイズ：&lt;strong&gt;215/55R17 94Q&lt;/strong&gt;&lt;br&gt;&lt;br&gt;※商品画像内のホイールは付属しておりません。&lt;/td&gt;&lt;/tr&gt;&lt;/tbody&gt;&lt;/table&gt;&lt;br&gt;&lt;p&gt;&lt;img src="https://gdetail.image-qoo10.jp/344/613881147/2018/10/6c42e516-52e3-4aa5-ad86-b4732cb83f6e.jpg"  width="940" height="356"&gt;&lt;/p&gt;</t>
  </si>
  <si>
    <t>17$$215$$55$$94$$ASIMMETRICO$$ICE$$R$$タイヤ$$タッ$$ドレス</t>
  </si>
  <si>
    <t>2355600</t>
  </si>
  <si>
    <t>4523995307597</t>
  </si>
  <si>
    <t>1074475904</t>
  </si>
  <si>
    <t>icea2255517</t>
  </si>
  <si>
    <t>ICE ASIMMETRICO 225/55R17 101Q XL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</si>
  <si>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ASIMMETRICO&lt;/span&gt;&lt;br&gt;サイズ：&lt;strong&gt;225/55R17 101Q XL&lt;/strong&gt;&lt;br&gt;&lt;br&gt;※商品画像内のホイールは付属しておりません。&lt;/td&gt;&lt;/tr&gt;&lt;/tbody&gt;&lt;/table&gt;&lt;br&gt;&lt;p&gt;&lt;img src="https://gdetail.image-qoo10.jp/344/613881147/2018/10/6c42e516-52e3-4aa5-ad86-b4732cb83f6e.jpg"  width="940" height="356"&gt;&lt;/p&gt;</t>
  </si>
  <si>
    <t>101$$17$$225$$55$$ASIMMETRICO$$ICE$$XL$$タイヤ$$タッ$$ドレス</t>
  </si>
  <si>
    <t>2452300</t>
  </si>
  <si>
    <t>4523995307818</t>
  </si>
  <si>
    <t>1074475903</t>
  </si>
  <si>
    <t>icea2355018</t>
  </si>
  <si>
    <t>ICE ASIMMETRICO 235/50R18 97Q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</si>
  <si>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ASIMMETRICO&lt;/span&gt;&lt;br&gt;サイズ：&lt;strong&gt;235/50R18 97Q&lt;/strong&gt;&lt;br&gt;&lt;br&gt;※商品画像内のホイールは付属しておりません。&lt;/td&gt;&lt;/tr&gt;&lt;/tbody&gt;&lt;/table&gt;&lt;br&gt;&lt;p&gt;&lt;img src="https://gdetail.image-qoo10.jp/344/613881147/2018/10/6c42e516-52e3-4aa5-ad86-b4732cb83f6e.jpg"  width="940" height="356"&gt;&lt;/p&gt;</t>
  </si>
  <si>
    <t>18$$235$$50$$97$$ASIMMETRICO$$ICE$$R$$タイヤ$$タッ$$ドレス</t>
  </si>
  <si>
    <t>2799500</t>
  </si>
  <si>
    <t>4523995307856</t>
  </si>
  <si>
    <t>1074475901</t>
  </si>
  <si>
    <t>dz1012254018</t>
  </si>
  <si>
    <t>2020年製 DIREZZA DZ101 225/40R18 88W サマータイヤ 最短当日発送</t>
  </si>
  <si>
    <t>&lt;table align="center"&gt;
&lt;tbody&gt;
&lt;tr&gt;
&lt;td style="text-align: left;" width="350px"&gt;&lt;span style="font-size: 14pt;"&gt;スポーツタイヤ&lt;/span&gt;&lt;br&gt;&lt;br&gt;&lt;span style="font-size: 14pt;"&gt;&lt;strong&gt;バランス系タイヤに負けない静粛性能や快適性能をも&lt;br&gt;高次元で両立させたスポーツタイヤ&lt;/strong&gt;&lt;/span&gt;&lt;/td&gt;
&lt;td style="text-align: center;"&gt;ディレッツア ディーゼットイチマルイチ&lt;br&gt;&lt;span style="font-size: 14pt;"&gt;DIREZZA DZ101&lt;/span&gt;&lt;br&gt;サイズ：&lt;strong&gt;225/40R18 88W&lt;/strong&gt;&lt;br&gt;&lt;br&gt;※商品画像内のホイールは付属しておりません。&lt;br&gt;※海外産&lt;/td&gt;
&lt;/tr&gt;
&lt;/tbody&gt;
&lt;/table&gt;
&lt;br&gt;
&lt;p&gt;&lt;img src="https://gdetail.image-qoo10.jp/344/613881147/2018/10/907edf18-e219-4dbf-9ef4-09cff912c7e9.jpg" width="940" height="302"&gt;&lt;/p&gt;</t>
  </si>
  <si>
    <t>101$$2019$$225$$40$$DZ$$R1$$サマー$$タイヤ$$在庫</t>
  </si>
  <si>
    <t>4981160501698</t>
  </si>
  <si>
    <t>1074475902</t>
  </si>
  <si>
    <t>dz1012154517</t>
  </si>
  <si>
    <t>2020年製 DIREZZA DZ101 215/45R17 87W サマータイヤ 最短当日発送</t>
  </si>
  <si>
    <t>&lt;table align="center"&gt;
&lt;tbody&gt;
&lt;tr&gt;
&lt;td style="text-align: left;" width="350px"&gt;&lt;span style="font-size: 14pt;"&gt;スポーツタイヤ&lt;/span&gt;&lt;br&gt;&lt;br&gt;&lt;span style="font-size: 14pt;"&gt;&lt;strong&gt;バランス系タイヤに負けない静粛性能や快適性能をも&lt;br&gt;高次元で両立させたスポーツタイヤ&lt;/strong&gt;&lt;/span&gt;&lt;/td&gt;
&lt;td style="text-align: center;"&gt;ディレッツア ディーゼットイチマルイチ&lt;br&gt;&lt;span style="font-size: 14pt;"&gt;DIREZZA DZ101&lt;/span&gt;&lt;br&gt;サイズ：&lt;strong&gt;215/45R17 87W&lt;/strong&gt;&lt;br&gt;&lt;br&gt;※商品画像内のホイールは付属しておりません。&lt;br&gt;※海外産&lt;/td&gt;
&lt;/tr&gt;
&lt;/tbody&gt;
&lt;/table&gt;
&lt;br&gt;
&lt;p&gt;&lt;img src="https://gdetail.image-qoo10.jp/344/613881147/2018/10/907edf18-e219-4dbf-9ef4-09cff912c7e9.jpg" width="940" height="302"&gt;&lt;/p&gt;</t>
  </si>
  <si>
    <t>215/45R17$$DZ101$$タイヤ</t>
  </si>
  <si>
    <t>1074475900</t>
  </si>
  <si>
    <t>dz1012254518</t>
  </si>
  <si>
    <t>2020年製 DIREZZA DZ101 225/45R18 91W サマータイヤ 最短当日発送</t>
  </si>
  <si>
    <t>&lt;table align="center"&gt;
&lt;tbody&gt;
&lt;tr&gt;
&lt;td style="text-align: left;" width="350px"&gt;&lt;span style="font-size: 14pt;"&gt;スポーツタイヤ&lt;/span&gt;&lt;br&gt;&lt;br&gt;&lt;span style="font-size: 14pt;"&gt;&lt;strong&gt;バランス系タイヤに負けない静粛性能や快適性能をも&lt;br&gt;高次元で両立させたスポーツタイヤ&lt;/strong&gt;&lt;/span&gt;&lt;/td&gt;
&lt;td style="text-align: center;"&gt;ディレッツア ディーゼットイチマルイチ&lt;br&gt;&lt;span style="font-size: 14pt;"&gt;DIREZZA DZ101&lt;/span&gt;&lt;br&gt;サイズ：&lt;strong&gt;225/45R18 91W&lt;/strong&gt;&lt;br&gt;&lt;br&gt;※商品画像内のホイールは付属しておりません。&lt;br&gt;※海外産&lt;/td&gt;
&lt;/tr&gt;
&lt;/tbody&gt;
&lt;/table&gt;
&lt;br&gt;
&lt;p&gt;&lt;img src="https://gdetail.image-qoo10.jp/344/613881147/2018/10/907edf18-e219-4dbf-9ef4-09cff912c7e9.jpg" width="940" height="302"&gt;&lt;/p&gt;</t>
  </si>
  <si>
    <t>101$$2019$$225$$45$$91$$DZ$$R1$$サマー$$タイヤ</t>
  </si>
  <si>
    <t>4981160501704</t>
  </si>
  <si>
    <t>1074475899</t>
  </si>
  <si>
    <t>1074475898</t>
  </si>
  <si>
    <t>1074475897</t>
  </si>
  <si>
    <t>primacy42055516imp</t>
  </si>
  <si>
    <t>2021年製 Primacy 4 205/55R16 91V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</si>
  <si>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4&lt;/span&gt;&lt;br&gt;サイズ：&lt;strong&gt;205/55R16 91V&lt;/strong&gt;&lt;br&gt;&lt;br&gt;※商品画像内のホイールは付属しておりません。&lt;br&gt;※海外産&lt;/td&gt;
&lt;/tr&gt;
&lt;/tbody&gt;
&lt;/table&gt;
&lt;br&gt; &lt;img src="https://gdetail.image-qoo10.jp/344/613881147/2018/10/eb5d4274-17b6-417a-986f-5b779f4451cf.jpg" width="940" height="1774"&gt;</t>
  </si>
  <si>
    <t>205/55R16$$サマータイヤ$$夏タイヤ$$新品</t>
  </si>
  <si>
    <t>1074475896</t>
  </si>
  <si>
    <t>lm7051655515</t>
  </si>
  <si>
    <t>2022年製 LE MANS V 165/55R15 75V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</si>
  <si>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V&lt;/span&gt;&lt;br&gt;サイズ：&lt;strong&gt;165/55R15 75V&lt;/strong&gt;&lt;br&gt;&lt;br&gt;※商品画像内のホイールは付属しておりません。&lt;/td&gt;
&lt;/tr&gt;
&lt;/tbody&gt;
&lt;/table&gt;
&lt;br&gt;
&lt;p&gt;&lt;img src="https://gdetail.image-qoo10.jp/344/613881147/2018/10/01757bc5-614c-4a87-a5f0-87ada58e8124.jpg"&gt;&lt;/p&gt;</t>
  </si>
  <si>
    <t>165$$55$$75$$LE$$MAN$$R1$$サマー$$タイヤ</t>
  </si>
  <si>
    <t>327766</t>
  </si>
  <si>
    <t>1074475895</t>
  </si>
  <si>
    <t>lm7051956515</t>
  </si>
  <si>
    <t>2022年製 LE MANS V 195/65R15 91H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</si>
  <si>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V&lt;/span&gt;&lt;br&gt;サイズ：&lt;strong&gt;195/65R15 91H&lt;/strong&gt;&lt;br&gt;&lt;br&gt;※商品画像内のホイールは付属しておりません。&lt;/td&gt;
&lt;/tr&gt;
&lt;/tbody&gt;
&lt;/table&gt;
&lt;br&gt;
&lt;p&gt;&lt;img src="https://gdetail.image-qoo10.jp/344/613881147/2018/10/b91d5745-c772-4a20-b942-0c30d02ee2e5.jpg"&gt;&lt;/p&gt;</t>
  </si>
  <si>
    <t>195$$65$$91$$LE$$MAN$$R1$$サマー$$タイヤ</t>
  </si>
  <si>
    <t>4981160780628</t>
  </si>
  <si>
    <t>1074475894</t>
  </si>
  <si>
    <t>lm7052055516</t>
  </si>
  <si>
    <t>2022年製 LE MANS V 205/55R16 91V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</si>
  <si>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V&lt;/span&gt;&lt;br&gt;サイズ：&lt;strong&gt;205/55R16 91V&lt;/strong&gt;&lt;br&gt;&lt;br&gt;※商品画像内のホイールは付属しておりません。&lt;/td&gt;
&lt;/tr&gt;
&lt;/tbody&gt;
&lt;/table&gt;
&lt;br&gt;
&lt;p&gt;&lt;img src="https://gdetail.image-qoo10.jp/344/613881147/2018/10/876f148f-8801-4882-b530-672ff3edec1f.jpg"&gt;&lt;/p&gt;</t>
  </si>
  <si>
    <t>2019$$205$$55$$91$$LE$$MAN$$R1$$サマー$$タイヤ</t>
  </si>
  <si>
    <t>4981160790283</t>
  </si>
  <si>
    <t>1074475893</t>
  </si>
  <si>
    <t>lm7051756515</t>
  </si>
  <si>
    <t>2022年製 LE MANS V 175/65R15 84H サマータイヤ 最短当日発送</t>
  </si>
  <si>
    <t>&lt;table align="center"&gt;
&lt;tbody&gt;
&lt;tr&gt;
&lt;td style="text-align: left;" width="350px"&gt;&lt;span style="font-size: 14pt;"&gt;コンフォートタイヤ&lt;/span&gt;&lt;br&gt;&lt;br&gt;&lt;span style="font-size: 14pt;"&gt;&lt;strong&gt;長持ちする低燃費タイヤ、&lt;br&gt;良質の快適性能をプラス。&lt;/strong&gt;&lt;/span&gt;&lt;/td&gt;
&lt;td&gt;ルマンファイブ&lt;br&gt;&lt;span style="font-size: 14pt;"&gt;LE MANS V&lt;/span&gt;&lt;br&gt;サイズ：&lt;strong&gt;175/65R15 84H&lt;/strong&gt;&lt;br&gt;&lt;br&gt;※商品画像内のホイールは付属しておりません。&lt;/td&gt;
&lt;/tr&gt;
&lt;/tbody&gt;
&lt;/table&gt;
&lt;br&gt;
&lt;p&gt;&lt;img src="https://gdetail.image-qoo10.jp/344/613881147/2018/10/3ae4499b-17b8-47a8-81c9-e3730ffd28fd.jpg"&gt;&lt;/p&gt;</t>
  </si>
  <si>
    <t>175$$65$$84$$LE$$MAN$$R1$$サマー$$タイヤ</t>
  </si>
  <si>
    <t>327790</t>
  </si>
  <si>
    <t>4981160793574</t>
  </si>
  <si>
    <t>1074475892</t>
  </si>
  <si>
    <t>icea2056516</t>
  </si>
  <si>
    <t>ICE ASIMMETRICO 205/65R16 95Q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</si>
  <si>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ASIMMETRICO&lt;/span&gt;&lt;br&gt;サイズ：&lt;strong&gt;205/65R16 95Q&lt;/strong&gt;&lt;br&gt;&lt;br&gt;※商品画像内のホイールは付属しておりません。&lt;/td&gt;&lt;/tr&gt;&lt;/tbody&gt;&lt;/table&gt;&lt;br&gt;&lt;p&gt;&lt;img src="https://gdetail.image-qoo10.jp/344/613881147/2018/10/6c42e516-52e3-4aa5-ad86-b4732cb83f6e.jpg"  width="940" height="356"&gt;&lt;/p&gt;</t>
  </si>
  <si>
    <t>16$$205$$65$$95$$ASIMMETRICO$$ICE$$R$$タイヤ$$タッ$$ドレス</t>
  </si>
  <si>
    <t>2356200</t>
  </si>
  <si>
    <t>4523995307603</t>
  </si>
  <si>
    <t>1074475891</t>
  </si>
  <si>
    <t>icea2155017</t>
  </si>
  <si>
    <t>ICE ASIMMETRICO 215/50R17 95Q XL スタッドレスタイヤ 最短当日発送</t>
  </si>
  <si>
    <t>&lt;table align="center"&gt;&lt;tbody&gt;&lt;tr&gt;&lt;td style="text-align: left;" width="350px"&gt;&lt;span style="font-size: 14pt;"&gt;乗用車用スタッドレスタイヤ&lt;/span&gt;&lt;br&gt;&lt;br&gt;&lt;span style="font-size: 14pt;"&gt;&lt;strong&gt;日本市場のニーズに基づいて&lt;br&gt;特別に開発された日本向けスタッドレスタイヤ&lt;/strong&gt;&lt;/span&gt;&lt;/td&gt;&lt;td&gt;アイス アシンメトリコ&lt;br&gt;&lt;span style="font-size: 14pt;"&gt;ICE ASIMMETRICO&lt;/span&gt;&lt;br&gt;サイズ：&lt;strong&gt;215/50R17 95Q XL&lt;/strong&gt;&lt;br&gt;&lt;br&gt;※商品画像内のホイールは付属しておりません。&lt;/td&gt;&lt;/tr&gt;&lt;/tbody&gt;&lt;/table&gt;&lt;br&gt;&lt;p&gt;&lt;img src="https://gdetail.image-qoo10.jp/344/613881147/2018/10/6c42e516-52e3-4aa5-ad86-b4732cb83f6e.jpg"  width="940" height="356"&gt;&lt;/p&gt;</t>
  </si>
  <si>
    <t>17$$215$$50$$95$$ASIMMETRICO$$ICE$$XL$$タイヤ$$タッ$$ドレス</t>
  </si>
  <si>
    <t>2640700</t>
  </si>
  <si>
    <t>4523995308617</t>
  </si>
  <si>
    <t>1074475889</t>
  </si>
  <si>
    <t>iceap1856015</t>
  </si>
  <si>
    <t>ICE ASIMMETRICO PLUS 185/60R15 88Q XL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</si>
  <si>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PLUS&lt;/span&gt;&lt;br&gt;サイズ：&lt;strong&gt;185/60R15 88Q XL&lt;/strong&gt;&lt;br&gt;&lt;br&gt;※商品画像内のホイールは付属しておりません。&lt;/td&gt;
&lt;/tr&gt;
&lt;/tbody&gt;
&lt;/table&gt;
&lt;br&gt;
&lt;p&gt;&lt;img src="https://gdetail.image-qoo10.jp/344/613881147/2018/11/8e48966c-bad5-41b3-a345-fd57c91bcc67.jpg" width="940" height="450" &gt;&lt;/p&gt;</t>
  </si>
  <si>
    <t>15$$185$$60$$88$$ASIMMETRICO$$ICE$$PLUS$$XL$$タッ$$ドレス</t>
  </si>
  <si>
    <t>3600400</t>
  </si>
  <si>
    <t>4523995309362</t>
  </si>
  <si>
    <t>1074475890</t>
  </si>
  <si>
    <t>iceap1756514</t>
  </si>
  <si>
    <t>ICE ASIMMETRICO PLUS 175/65R14 82Q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</si>
  <si>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PLUS&lt;/span&gt;&lt;br&gt;サイズ：&lt;strong&gt;175/65R14 82Q&lt;/strong&gt;&lt;br&gt;&lt;br&gt;※商品画像内のホイールは付属しておりません。&lt;/td&gt;
&lt;/tr&gt;
&lt;/tbody&gt;
&lt;/table&gt;
&lt;br&gt;
&lt;p&gt;&lt;img src="https://gdetail.image-qoo10.jp/344/613881147/2018/11/554d7ccc-75c6-4782-8139-e1532b33d737.jpg" width="940" height="450" &gt;&lt;/p&gt;</t>
  </si>
  <si>
    <t>14$$175$$65$$82$$ASIMMETRICO$$ICE$$PLUS$$タイヤ$$タッ$$ドレス</t>
  </si>
  <si>
    <t>3600600</t>
  </si>
  <si>
    <t>4523995309409</t>
  </si>
  <si>
    <t>1074475888</t>
  </si>
  <si>
    <t>iceap1856515</t>
  </si>
  <si>
    <t>ICE ASIMMETRICO PLUS 185/65R15 88Q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</si>
  <si>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PLUS&lt;/span&gt;&lt;br&gt;サイズ：&lt;strong&gt;185/65R15 88Q&lt;/strong&gt;&lt;br&gt;&lt;br&gt;※商品画像内のホイールは付属しておりません。&lt;/td&gt;
&lt;/tr&gt;
&lt;/tbody&gt;
&lt;/table&gt;
&lt;br&gt;
&lt;p&gt;&lt;img src="https://gdetail.image-qoo10.jp/344/613881147/2018/11/9261c430-1bc9-4ac9-b905-1d982611d223.jpg" width="940" height="450" &gt;&lt;/p&gt;</t>
  </si>
  <si>
    <t>15$$185$$65$$88$$ASIMMETRICO$$ICE$$PLUS$$タイヤ$$タッ$$ドレス</t>
  </si>
  <si>
    <t>3600300</t>
  </si>
  <si>
    <t>4523995309386</t>
  </si>
  <si>
    <t>1074475887</t>
  </si>
  <si>
    <t>iceap1956515</t>
  </si>
  <si>
    <t>ICE ASIMMETRICO PLUS 195/65R15 91Q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</si>
  <si>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PLUS&lt;/span&gt;&lt;br&gt;サイズ：&lt;strong&gt;195/65R15 91Q&lt;/strong&gt;&lt;br&gt;&lt;br&gt;※商品画像内のホイールは付属しておりません。&lt;/td&gt;
&lt;/tr&gt;
&lt;/tbody&gt;
&lt;/table&gt;
&lt;br&gt;
&lt;p&gt;&lt;img src="https://gdetail.image-qoo10.jp/344/613881147/2018/11/4b87a63b-894a-4f5b-b6f8-eb920b6b86d5.jpg" width="940" height="450" &gt;&lt;/p&gt;</t>
  </si>
  <si>
    <t>15$$195$$65$$91$$ASIMMETRICO$$ICE$$PLUS$$タイヤ$$タッ$$ドレス</t>
  </si>
  <si>
    <t>3599900</t>
  </si>
  <si>
    <t>4523995309379</t>
  </si>
  <si>
    <t>1074475886</t>
  </si>
  <si>
    <t>iceap2055516</t>
  </si>
  <si>
    <t>ICE ASIMMETRICO PLUS 205/55R16 91Q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</si>
  <si>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PLUS&lt;/span&gt;&lt;br&gt;サイズ：&lt;strong&gt;205/55R16 91Q&lt;/strong&gt;&lt;br&gt;&lt;br&gt;※商品画像内のホイールは付属しておりません。&lt;/td&gt;
&lt;/tr&gt;
&lt;/tbody&gt;
&lt;/table&gt;
&lt;br&gt;
&lt;p&gt;&lt;img src="https://gdetail.image-qoo10.jp/344/613881147/2018/11/715ab9db-c3ba-433f-97bb-74107eb96386.jpg" width="940" height="450" &gt;&lt;/p&gt;</t>
  </si>
  <si>
    <t>16$$205$$55$$91$$ASIMMETRICO$$ICE$$PLUS$$タイヤ$$タッ$$ドレス</t>
  </si>
  <si>
    <t>3600200</t>
  </si>
  <si>
    <t>4523995309324</t>
  </si>
  <si>
    <t>1074475885</t>
  </si>
  <si>
    <t>iceap2056016</t>
  </si>
  <si>
    <t>ICE ASIMMETRICO PLUS 205/60R16 96Q XL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</si>
  <si>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PLUS&lt;/span&gt;&lt;br&gt;サイズ：&lt;strong&gt;205/60R16 96Q XL&lt;/strong&gt;&lt;br&gt;&lt;br&gt;※商品画像内のホイールは付属しておりません。&lt;/td&gt;
&lt;/tr&gt;
&lt;/tbody&gt;
&lt;/table&gt;
&lt;br&gt;
&lt;p&gt;&lt;img src="https://gdetail.image-qoo10.jp/344/613881147/2018/11/fbf981e7-3136-45a7-bb9c-a6948987e7fd.jpg" width="940" height="450" &gt;&lt;/p&gt;</t>
  </si>
  <si>
    <t>16$$205$$60$$96$$ASIMMETRICO$$ICE$$PLUS$$XL$$タッ$$ドレス</t>
  </si>
  <si>
    <t>3599600</t>
  </si>
  <si>
    <t>4523995309348</t>
  </si>
  <si>
    <t>1074475884</t>
  </si>
  <si>
    <t>iceap2156016</t>
  </si>
  <si>
    <t>ICE ASIMMETRICO PLUS 215/60R16 95Q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</si>
  <si>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PLUS&lt;/span&gt;&lt;br&gt;サイズ：&lt;strong&gt;215/60R16 95Q&lt;/strong&gt;&lt;br&gt;&lt;br&gt;※商品画像内のホイールは付属しておりません。&lt;/td&gt;
&lt;/tr&gt;
&lt;/tbody&gt;
&lt;/table&gt;
&lt;br&gt;
&lt;p&gt;&lt;img src="https://gdetail.image-qoo10.jp/344/613881147/2018/11/a4e574c7-71aa-440b-b8e1-81d184a5f34e.jpg" width="940" height="450" &gt;&lt;/p&gt;</t>
  </si>
  <si>
    <t>16$$215$$60$$95$$ASIMMETRICO$$ICE$$PLUS$$タイヤ$$タッ$$ドレス</t>
  </si>
  <si>
    <t>3599700</t>
  </si>
  <si>
    <t>4523995309331</t>
  </si>
  <si>
    <t>1074475883</t>
  </si>
  <si>
    <t>iceap2254517</t>
  </si>
  <si>
    <t>ICE ASIMMETRICO PLUS 225/45R17 91Q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</si>
  <si>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PLUS&lt;/span&gt;&lt;br&gt;サイズ：&lt;strong&gt;225/45R17 91Q&lt;/strong&gt;&lt;br&gt;&lt;br&gt;※商品画像内のホイールは付属しておりません。&lt;/td&gt;
&lt;/tr&gt;
&lt;/tbody&gt;
&lt;/table&gt;
&lt;br&gt;
&lt;p&gt;&lt;img src="https://gdetail.image-qoo10.jp/344/613881147/2018/11/71f72de4-de7d-4b7f-a6a2-83df867ea87f.jpg" width="940" height="450" &gt;&lt;/p&gt;</t>
  </si>
  <si>
    <t>17$$225$$45$$91$$ASIMMETRICO$$ICE$$PLUS$$タイヤ$$タッ$$ドレス</t>
  </si>
  <si>
    <t>3600100</t>
  </si>
  <si>
    <t>4523995309287</t>
  </si>
  <si>
    <t>1074475882</t>
  </si>
  <si>
    <t>iceap2156017</t>
  </si>
  <si>
    <t>ICE ASIMMETRICO PLUS 215/60R17 96Q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</si>
  <si>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PLUS&lt;/span&gt;&lt;br&gt;サイズ：&lt;strong&gt;215/60R17 96Q&lt;/strong&gt;&lt;br&gt;&lt;br&gt;※商品画像内のホイールは付属しておりません。&lt;/td&gt;
&lt;/tr&gt;
&lt;/tbody&gt;
&lt;/table&gt;
&lt;br&gt;
&lt;p&gt;&lt;img src="https://gdetail.image-qoo10.jp/344/613881147/2018/11/fa00d258-627e-4f20-9352-f40be3f1286c.jpg" width="940" height="450" &gt;&lt;/p&gt;</t>
  </si>
  <si>
    <t>17$$215$$60$$96$$ASIMMETRICO$$ICE$$PLUS$$タイヤ$$タッ$$ドレス</t>
  </si>
  <si>
    <t>3599500</t>
  </si>
  <si>
    <t>4523995309317</t>
  </si>
  <si>
    <t>1074475881</t>
  </si>
  <si>
    <t>iceap2256017</t>
  </si>
  <si>
    <t>ICE ASIMMETRICO PLUS 225/60R17 99Q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</si>
  <si>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PLUS&lt;/span&gt;&lt;br&gt;サイズ：&lt;strong&gt;225/60R17 99Q&lt;/strong&gt;&lt;br&gt;&lt;br&gt;※商品画像内のホイールは付属しておりません。&lt;/td&gt;
&lt;/tr&gt;
&lt;/tbody&gt;
&lt;/table&gt;
&lt;br&gt;
&lt;p&gt;&lt;img src="https://gdetail.image-qoo10.jp/344/613881147/2018/11/9ed2fb8d-9080-49b3-944e-6aa549aa63d2.jpg" width="940" height="450" &gt;&lt;/p&gt;</t>
  </si>
  <si>
    <t>17$$225$$60$$99$$ASIMMETRICO$$ICE$$PLUS$$タイヤ$$タッ$$ドレス</t>
  </si>
  <si>
    <t>3599300</t>
  </si>
  <si>
    <t>4523995309300</t>
  </si>
  <si>
    <t>1074475880</t>
  </si>
  <si>
    <t>iceap2256517</t>
  </si>
  <si>
    <t>ICE ASIMMETRICO PLUS 225/65R17 102Q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</si>
  <si>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PLUS&lt;/span&gt;&lt;br&gt;サイズ：&lt;strong&gt;225/65R17 102Q&lt;/strong&gt;&lt;br&gt;&lt;br&gt;※商品画像内のホイールは付属しておりません。&lt;/td&gt;
&lt;/tr&gt;
&lt;/tbody&gt;
&lt;/table&gt;
&lt;br&gt;
&lt;p&gt;&lt;img src="https://gdetail.image-qoo10.jp/344/613881147/2018/11/f192e7f3-8de2-4935-8972-0a8aea3a6db3.jpg" width="940" height="450" &gt;&lt;/p&gt;</t>
  </si>
  <si>
    <t>102$$17$$225$$65$$ASIMMETRICO$$ICE$$PLUS$$タイヤ$$タッ$$ドレス</t>
  </si>
  <si>
    <t>3600700</t>
  </si>
  <si>
    <t>4523995309416</t>
  </si>
  <si>
    <t>1074475879</t>
  </si>
  <si>
    <t>iceap2254518</t>
  </si>
  <si>
    <t>ICE ASIMMETRICO PLUS 225/45R18 95Q XL スタッドレスタイヤ 最短当日発送</t>
  </si>
  <si>
    <t>&lt;table align="center"&gt;
&lt;tbody&gt;
&lt;tr&gt;
&lt;td style="text-align: left;" width="350px"&gt;&lt;span style="font-size: 14pt;"&gt;乗用車用スタッドレスタイヤ&lt;/span&gt;&lt;br&gt;&lt;br&gt;&lt;span style="font-size: 14pt;"&gt;&lt;strong&gt;新たに開発されたデュラブルソフトコンパウンドの採用により&lt;br&gt;性能（効き）の持続性を向上させた新世代スタッドレス&lt;/strong&gt;&lt;/span&gt;&lt;/td&gt;
&lt;td&gt;アイス アシンメトリコ プラス&lt;br&gt;&lt;span style="font-size: 14pt;"&gt;ICE ASIMMETRICO PLUS&lt;/span&gt;&lt;br&gt;サイズ：&lt;strong&gt;225/45R18 95Q XL&lt;/strong&gt;&lt;br&gt;&lt;br&gt;※商品画像内のホイールは付属しておりません。&lt;/td&gt;
&lt;/tr&gt;
&lt;/tbody&gt;
&lt;/table&gt;
&lt;br&gt;
&lt;p&gt;&lt;img src="https://gdetail.image-qoo10.jp/344/613881147/2018/11/fb7af633-e414-46c4-8688-a204929b6583.jpg" width="940" height="450" &gt;&lt;/p&gt;</t>
  </si>
  <si>
    <t>18$$225$$45$$95$$ASIMMETRICO$$ICE$$PLUS$$XL$$タッ$$ドレス</t>
  </si>
  <si>
    <t>3599800</t>
  </si>
  <si>
    <t>4523995309270</t>
  </si>
  <si>
    <t>1074475878</t>
  </si>
  <si>
    <t>1074475877</t>
  </si>
  <si>
    <t>1074475876</t>
  </si>
  <si>
    <t>1074475875</t>
  </si>
  <si>
    <t>2023年製 EfficientGrip ECO EG01 185/70R14 88S サマータイヤ 最短当日発送</t>
  </si>
  <si>
    <t>185/70R14$$185/70R14 88S$$EfficientGrip ECO EG01$$グッドイヤー$$サマー$$価格$$安い$$寿命$$通販</t>
  </si>
  <si>
    <t>1074475874</t>
  </si>
  <si>
    <t>2023年製 EfficientGrip ECO EG01 185/65R15 88S サマータイヤ 最短当日発送</t>
  </si>
  <si>
    <t>185/65R15$$185/65R15 88S$$EfficientGrip ECO EG01$$グッドイヤー$$サマー$$価格$$安い$$寿命$$通販</t>
  </si>
  <si>
    <t>4992496140055</t>
  </si>
  <si>
    <t>1074475873</t>
  </si>
  <si>
    <t>2023年製 EfficientGrip ECO EG01 195/55R16 87V サマータイヤ 最短当日発送</t>
  </si>
  <si>
    <t>195/55R16$$195/55R16 87V$$EfficientGrip ECO EG01$$グッドイヤー$$サマー$$価格$$安い$$寿命$$通販</t>
  </si>
  <si>
    <t>1074475872</t>
  </si>
  <si>
    <t>2023年製 EfficientGrip ECO EG01 195/65R15 91H サマータイヤ 最短当日発送</t>
  </si>
  <si>
    <t>195/65R15$$195/65R15 91H$$EfficientGrip ECO EG01$$グッドイヤー$$サマー$$価格$$安い$$寿命$$通販</t>
  </si>
  <si>
    <t>1074475871</t>
  </si>
  <si>
    <t>2023年製 EfficientGrip ECO EG01 205/65R15 94H サマータイヤ 最短当日発送</t>
  </si>
  <si>
    <t>205/65R15$$205/65R15 94H$$EfficientGrip ECO EG01$$グッドイヤー$$サマー$$価格$$安い$$寿命$$通販</t>
  </si>
  <si>
    <t>1074475870</t>
  </si>
  <si>
    <t>2023年製 EfficientGrip ECO EG01 205/60R16 92H サマータイヤ 最短当日発送</t>
  </si>
  <si>
    <t>205/60R16$$205/60R16 92H$$EfficientGrip ECO EG01$$グッドイヤー$$サマー$$価格$$安い$$寿命$$通販</t>
  </si>
  <si>
    <t>1074475869</t>
  </si>
  <si>
    <t>2021年製ENERGY SAVER+ 185/55R15 82H サマータイヤ当店在庫 最短当日発送</t>
  </si>
  <si>
    <t>185/55R15$$185/55R15 82H$$ENERGY SAVER+$$サマー$$価格$$安い$$寿命$$通販</t>
  </si>
  <si>
    <t>1074475868</t>
  </si>
  <si>
    <t>rvf2156516</t>
  </si>
  <si>
    <t>2021年製 EAGLE RV-F 215/65R16 98H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</si>
  <si>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RV-F&lt;/span&gt;&lt;br&gt;サイズ：&lt;strong&gt;215/65R16 98H&lt;/strong&gt;&lt;br&gt;&lt;br&gt;※商品画像内のホイールは付属しておりません。&lt;/td&gt;&lt;/tr&gt;&lt;/tbody&gt;&lt;/table&gt;&lt;div style="text-align: center;"&gt;&lt;img src="https://gdetail.image-qoo10.jp/344/613881147/2019/5/58cbff50-52e7-47d6-b574-5842a58eea75.jpg"&gt;&lt;/div&gt;</t>
  </si>
  <si>
    <t>2019$$215$$65$$EAGLE$$R1$$サマー$$タイヤ$$以降$$在庫$$翌日</t>
  </si>
  <si>
    <t>5605022</t>
  </si>
  <si>
    <t>4992496099599</t>
  </si>
  <si>
    <t>1074475866</t>
  </si>
  <si>
    <t>2023年製 EfficientGrip ECO EG01 215/55R17 94V サマータイヤ 最短当日発送</t>
  </si>
  <si>
    <t>215/55R17$$215/55R17 94V$$EfficientGrip ECO EG01$$グッドイヤー$$サマー$$価格$$安い$$寿命$$通販</t>
  </si>
  <si>
    <t>1074475867</t>
  </si>
  <si>
    <t>2023年製 EfficientGrip ECO EG01 215/60R16 95H サマータイヤ 最短当日発送</t>
  </si>
  <si>
    <t>215/60R16$$215/60R16 95H$$EfficientGrip ECO EG01$$グッドイヤー$$サマー$$価格$$安い$$寿命$$通販</t>
  </si>
  <si>
    <t>1074475864</t>
  </si>
  <si>
    <t>vrx2256017</t>
  </si>
  <si>
    <t>2019年製BLIZZAK VRX 225/60R17 99Q スタッドレスタイヤ当店在庫 最短当日発送</t>
  </si>
  <si>
    <t>&lt;br id="tinymce" class="mce-content-body " contenteditable="true" spellcheck="false" data-id="gd_det_exp_new"&gt;
&lt;table align="center"&gt;
&lt;tbody&gt;
&lt;tr&gt;
&lt;td style="text-align: left;" width="350px"&gt;&lt;span style="font-size: 14pt;"&gt;スタッドレスタイヤ&lt;br&gt; 乗用車用スタッドレス&lt;/span&gt;&lt;br&gt;&lt;br&gt;&lt;span style="font-size: 14pt;"&gt;&lt;strong&gt;信頼と実績のブリザック&lt;/strong&gt;&lt;/span&gt;&lt;/td&gt;
&lt;td style="text-align: center;"&gt;ブリザック ヴィアールエックス&lt;br&gt;&lt;span style="font-size: 14pt;"&gt;BLIZZAK VRX&lt;/span&gt;&lt;br&gt;サイズ：&lt;strong&gt;225/60R17 99Q&lt;/strong&gt;&lt;br&gt;&lt;br&gt;※商品画像内のホイールは付属しておりません。&lt;/td&gt;
&lt;/tr&gt;
&lt;/tbody&gt;
&lt;/table&gt;
&lt;br&gt; &lt;img src="https://gdetail.image-qoo10.jp/344/613881147/2018/9/e73309fd-9b16-42fe-ba1a-7e99483995ba.jpg" width="940" height="2063"&gt;</t>
  </si>
  <si>
    <t>2019$$225$$60$$R1$$VR$$スタッドレス$$タイヤ$$在庫$$製</t>
  </si>
  <si>
    <t>10011</t>
  </si>
  <si>
    <t>4961914339753</t>
  </si>
  <si>
    <t>1074475865</t>
  </si>
  <si>
    <t>esaver1556513</t>
  </si>
  <si>
    <t>2019年製ENERGY SAVER 155/65R13 73S サマータイヤ 当店在庫 最短当日発送</t>
  </si>
  <si>
    <t>&lt;br id="tinymce" class="mce-content-body " contenteditable="true" spellcheck="false" data-id="gd_det_exp_new"&gt;
&lt;table align="center"&gt;
&lt;tbody&gt;
&lt;tr&gt;
&lt;td style="text-align: left;" width="350px"&gt;&lt;span style="font-size: 14pt;"&gt;セダン、ステーションワゴン、&lt;br&gt;ミニバン、軽自動車&lt;/span&gt;&lt;br&gt;&lt;br&gt;&lt;span style="font-size: 14pt;"&gt;&lt;strong&gt;高い安全性と耐久性を兼ね備えた&lt;br&gt;低燃費タイヤ&lt;/strong&gt;&lt;/span&gt;&lt;/td&gt;
&lt;td style="text-align: center;"&gt;エナジーセイバー&lt;br&gt;&lt;span style="font-size: 14pt;"&gt;ENERGY SAVER&lt;/span&gt;&lt;br&gt;サイズ：&lt;strong&gt;155/65R13 73S&lt;/strong&gt;&lt;br&gt;&lt;br&gt;※商品画像内のホイールは付属しておりません。&lt;/td&gt;
&lt;/tr&gt;
&lt;/tbody&gt;
&lt;/table&gt;
&lt;br&gt;
&lt;div&gt;&lt;img src="https://gdetail.image-qoo10.jp/344/613881147/2019/7/7771a7b7-5bc4-4e49-bc74-bdd4baee263d.jpg" style="display: block; margin-left: auto; margin-right: auto;"&gt;&lt;/div&gt;</t>
  </si>
  <si>
    <t>155$$2019$$65$$73$$ENERGY$$R1$$SAVER$$サマー$$タイヤ$$在庫</t>
  </si>
  <si>
    <t>701730</t>
  </si>
  <si>
    <t>4985009751039</t>
  </si>
  <si>
    <t>1074475863</t>
  </si>
  <si>
    <t>2023年製 LATITUDE TOUR 265/65R17 112S サマータイヤ 最短当日発送</t>
  </si>
  <si>
    <t>265/65R17$$265/65R17 112S$$LATITUDE TOUR$$サマー$$価格$$安い$$寿命$$通販</t>
  </si>
  <si>
    <t>1074475862</t>
  </si>
  <si>
    <t>s001245401893</t>
  </si>
  <si>
    <t>2018年製以降 POTENZA S001 245/40R18 93Y AO サマータイヤ 最短当日発送</t>
  </si>
  <si>
    <t>&lt;br id="tinymce&amp;quot;" class="mce-content-body " contenteditable="true" spellcheck="false" data-id="gd_det_exp_new"&gt;&lt;table align="center"&gt;&lt;tbody&gt;&lt;tr&gt;&lt;td style="text-align: left;" width="350px"&gt;&lt;span style="font-size: 14pt;"&gt;プレミアムスポーティータイヤ&lt;/span&gt;&lt;br&gt;&lt;br&gt;&lt;span style="font-size: 14pt;"&gt;&lt;strong&gt;さらに進化した、プレミアムPOTENZA&lt;/strong&gt;&lt;/span&gt;&lt;/td&gt;&lt;td style="text-align: center;"&gt;ポテンザ エス・ゼロ・ゼロ・ワン&lt;br&gt;&lt;span style="font-size: 14pt;"&gt;POTENZA S001&lt;/span&gt;&lt;br&gt;サイズ：&lt;strong&gt;245/40R18 93Y AO&lt;/strong&gt;&lt;br&gt;&lt;br&gt;※商品画像内のホイールは付属しておりません。&lt;br&gt;※海外産&lt;/td&gt;&lt;/tr&gt;&lt;/tbody&gt;&lt;/table&gt;&lt;br&gt; &lt;img src="https://gdetail.image-qoo10.jp/344/613881147/2018/9/a3c0e8b9-ea89-4807-9aff-859c247b0d33.jpg" width="940" height="1258"&gt;"</t>
  </si>
  <si>
    <t>001$$2018$$245$$40$$93$$AO$$R1$$サマー$$以降</t>
  </si>
  <si>
    <t>4961914455989</t>
  </si>
  <si>
    <t>1074475860</t>
  </si>
  <si>
    <t>primacy4205551691wimp</t>
  </si>
  <si>
    <t>2020年製以降 Primacy 4 205/55R16 91W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</si>
  <si>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4&lt;/span&gt;&lt;br&gt;サイズ：&lt;strong&gt;205/55R16 91W&lt;/strong&gt;&lt;br&gt;&lt;br&gt;※商品画像内のホイールは付属しておりません。&lt;br&gt;※海外産&lt;/td&gt;
&lt;/tr&gt;
&lt;/tbody&gt;
&lt;/table&gt;
&lt;br&gt; &lt;img src="https://gdetail.image-qoo10.jp/344/613881147/2018/10/eb5d4274-17b6-417a-986f-5b779f4451cf.jpg" width="940" height="1774"&gt;</t>
  </si>
  <si>
    <t>2019$$205$$55$$R1$$サマー$$タイヤ$$以降$$在庫</t>
  </si>
  <si>
    <t>1074475861</t>
  </si>
  <si>
    <t>primacy42155517imp</t>
  </si>
  <si>
    <t>2019年製 Primacy 4 215/55R17 94W サマータイヤ 最短当日発送</t>
  </si>
  <si>
    <t>&lt;br&gt;&lt;table align="center"&gt;&lt;tbody&gt;&lt;tr&gt;&lt;td style="text-align: left;" width="350px"&gt;&lt;span style="font-size: 14pt;"&gt;ステーションワゴン、スポーツ、セダン、ミニバン&lt;/span&gt;&lt;br&gt;&lt;br&gt;&lt;span style="font-size: 14pt;"&gt;&lt;strong&gt;濡れた路面に強い、&lt;br&gt;プレミアムコンフォートタイヤ&lt;/strong&gt;&lt;/span&gt;&lt;/td&gt;&lt;td style="text-align: center;"&gt;プライマシー4&lt;br&gt;&lt;span style="font-size: 14pt;"&gt;Primacy 4&lt;/span&gt;&lt;br&gt;サイズ：&lt;strong&gt;215/55R17 94W&lt;/strong&gt;&lt;br&gt;&lt;br&gt;※商品画像内のホイールは付属しておりません。&lt;br&gt;※海外産&lt;/td&gt;&lt;/tr&gt;&lt;/tbody&gt;&lt;/table&gt;&lt;br&gt; &lt;img src="https://gdetail.image-qoo10.jp/344/613881147/2018/10/eb5d4274-17b6-417a-986f-5b779f4451cf.jpg" width="940" height="1774"&gt;</t>
  </si>
  <si>
    <t>2019$$215$$55$$94$$R1$$サマー$$タイヤ$$以降$$在庫</t>
  </si>
  <si>
    <t>1074475859</t>
  </si>
  <si>
    <t>2023年製 ENERGY SAVER 4 145/80R13 79S XL サマータイヤ 最短当日発送</t>
  </si>
  <si>
    <t>145/80R13$$145/80R13 79S$$ENERGY SAVER 4$$サマー$$価格$$安い$$寿命$$通販</t>
  </si>
  <si>
    <t>1074475858</t>
  </si>
  <si>
    <t>2023年製 ENERGY SAVER 4 175/70R14 88T XL サマータイヤ 最短当日発送</t>
  </si>
  <si>
    <t>175/70R14$$175/70R14 88T$$ENERGY SAVER 4$$サマー$$価格$$安い$$寿命$$通販</t>
  </si>
  <si>
    <t>1074475856</t>
  </si>
  <si>
    <t>rvf2055516</t>
  </si>
  <si>
    <t>2020年製以降 EAGLE RV-F 205/55R16 94V XL サマータイヤ 最短当日発送</t>
  </si>
  <si>
    <t>&lt;br id="tinymce" class="mce-content-body " contenteditable="true" spellcheck="false" data-id="gd_det_exp_new"&gt;&lt;table align="center"&gt;&lt;tbody&gt;&lt;tr&gt;&lt;td style="text-align: left;" width="350px"&gt;&lt;span style="font-size: 14pt;"&gt;ミニバン、ワゴン、軽ワゴン&lt;/span&gt;&lt;br&gt;&lt;br&gt;&lt;span style="font-size: 14pt;"&gt;&lt;strong&gt;ミニバン特有のふらつきを抑え&lt;br&gt;タイヤ剛性と耐偏摩耗性を向上させた&lt;br&gt;ミニバン専用低燃費タイヤ。&lt;/strong&gt;&lt;/span&gt;&lt;/td&gt;&lt;td style="text-align: center;"&gt;イーグル アールブイエフ&lt;br&gt;&lt;span style="font-size: 14pt;"&gt;EAGLE RV-F&lt;/span&gt;&lt;br&gt;サイズ：&lt;strong&gt;205/55R16 94V XL&lt;/strong&gt;&lt;br&gt;&lt;br&gt;※商品画像内のホイールは付属しておりません。&lt;/td&gt;&lt;/tr&gt;&lt;/tbody&gt;&lt;/table&gt;&lt;div style="text-align: center;"&gt;&lt;img src="https://gdetail.image-qoo10.jp/344/613881147/2019/5/bb3ebcc4-5996-467e-bd21-e916d5f00f31.jpg"&gt;&lt;/div&gt;</t>
  </si>
  <si>
    <t>205$$55$$94$$EAGLE$$R1$$XL$$サマー$$タイヤ</t>
  </si>
  <si>
    <t>5605030</t>
  </si>
  <si>
    <t>4992496099636</t>
  </si>
  <si>
    <t>1074475857</t>
  </si>
  <si>
    <t>2023年製 ENERGY SAVER 4 165/70R14 85T XL サマータイヤ 最短当日発送</t>
  </si>
  <si>
    <t>165/70R14$$165/70R14 85T$$ENERGY SAVER 4$$サマー$$価格$$安い$$寿命$$通販</t>
  </si>
  <si>
    <t>1074475855</t>
  </si>
  <si>
    <t>2023年製 ENERGY SAVER 4 155/65R13 73S サマータイヤ 最短当日発送</t>
  </si>
  <si>
    <t>155/65R13$$155/65R13 73S$$ENERGY SAVER 4$$サマー$$価格$$安い$$寿命$$通販</t>
  </si>
  <si>
    <t>1074475854</t>
  </si>
  <si>
    <t>2023年製 ENERGY SAVER 4 185/70R14 92H XL サマータイヤ 最短当日発送</t>
  </si>
  <si>
    <t>185/70R14$$185/70R14 92H$$ENERGY SAVER 4$$サマー$$価格$$安い$$寿命$$通販</t>
  </si>
  <si>
    <t>1074475853</t>
  </si>
  <si>
    <t>2023年製 ENERGY SAVER 4 155/65R14 79H XL サマータイヤ 最短当日発送</t>
  </si>
  <si>
    <t>155/65R14$$155/65R14 79H$$ENERGY SAVER 4$$サマー$$価格$$安い$$寿命$$通販</t>
  </si>
  <si>
    <t>1074475852</t>
  </si>
  <si>
    <t>2023年製 ENERGY SAVER 4 165/65R14 83H XL サマータイヤ 最短当日発送</t>
  </si>
  <si>
    <t>165/65R14$$165/65R14 83H$$ENERGY SAVER 4$$サマー$$価格$$安い$$寿命$$通販</t>
  </si>
  <si>
    <t>1074475851</t>
  </si>
  <si>
    <t>2022年製以降 ENERGY SAVER 4 165/55R14 72V サマータイヤ 最短当日発送</t>
  </si>
  <si>
    <t>165/55R14$$165/55R14 72V$$ENERGY SAVER 4$$サマー$$価格$$安い$$寿命$$通販</t>
  </si>
  <si>
    <t>1074475850</t>
  </si>
  <si>
    <t>2023年製 ENERGY SAVER 4 175/65R14 86H XL サマータイヤ 最短当日発送</t>
  </si>
  <si>
    <t>175/65R14$$175/65R14 86H$$ENERGY SAVER 4$$サマー$$価格$$安い$$寿命$$通販</t>
  </si>
  <si>
    <t>1074475849</t>
  </si>
  <si>
    <t>185/65R14$$185/65R14 90H$$ENERGY SAVER 4$$サマー$$価格$$安い$$寿命$$通販</t>
  </si>
  <si>
    <t>1074475848</t>
  </si>
  <si>
    <t>2023年製 ENERGY SAVER 4 195/65R15 95H XL サマータイヤ 最短当日発送</t>
  </si>
  <si>
    <t>195/65R15$$195/65R15 95H$$ENERGY SAVER 4$$サマー$$価格$$安い$$寿命$$通販</t>
  </si>
  <si>
    <t>1074475847</t>
  </si>
  <si>
    <t>2023年製 ENERGY SAVER 4 175/65R15 88H XL サマータイヤ 最短当日発送</t>
  </si>
  <si>
    <t>175/65R15$$175/65R15 88H$$ENERGY SAVER 4$$サマー$$価格$$安い$$寿命$$通販</t>
  </si>
  <si>
    <t>1074475846</t>
  </si>
  <si>
    <t>2023年製 ENERGY SAVER 4 185/65R15 92H XL サマータイヤ 最短当日発送</t>
  </si>
  <si>
    <t>185/65R15$$185/65R15 92H$$ENERGY SAVER 4$$サマー$$価格$$安い$$寿命$$通販</t>
  </si>
  <si>
    <t>1074475845</t>
  </si>
  <si>
    <t>2023年製 ENERGY SAVER 4 165/55R15 75V サマータイヤ 最短当日発送</t>
  </si>
  <si>
    <t>165/55R15$$165/55R15 75V$$ENERGY SAVER 4$$サマー$$価格$$安い$$寿命$$通販</t>
  </si>
  <si>
    <t>1074475844</t>
  </si>
  <si>
    <t>2023年製 ENERGY SAVER 4 195/55R15 89V XL サマータイヤ 最短当日発送</t>
  </si>
  <si>
    <t>195/55R15$$195/55R15 89V$$ENERGY SAVER 4$$サマー$$価格$$安い$$寿命$$通販</t>
  </si>
  <si>
    <t>1074475843</t>
  </si>
  <si>
    <t>205/65R15$$205/65R15 99H$$ENERGY SAVER 4$$サマー$$価格$$安い$$寿命$$通販</t>
  </si>
  <si>
    <t>1074475841</t>
  </si>
  <si>
    <t>2023年製 ENERGY SAVER 4 205/55R16 94V XL サマータイヤ 最短当日発送</t>
  </si>
  <si>
    <t>205/55R16$$205/55R16 94V$$ENERGY SAVER 4$$サマー$$価格$$安い$$寿命$$通販</t>
  </si>
  <si>
    <t>1074475842</t>
  </si>
  <si>
    <t>2023年製 ENERGY SAVER 4 175/60R15 81H サマータイヤ 最短当日発送</t>
  </si>
  <si>
    <t>175/60R15$$175/60R15 81H$$ENERGY SAVER 4$$サマー$$価格$$安い$$寿命$$通販</t>
  </si>
  <si>
    <t>1074475840</t>
  </si>
  <si>
    <t>2023年製 ENERGY SAVER 4 195/50R16 88V XL サマータイヤ 最短当日発送</t>
  </si>
  <si>
    <t>195/50R16$$195/50R16 88V$$ENERGY SAVER 4$$サマー$$価格$$安い$$寿命$$通販</t>
  </si>
  <si>
    <t>1074475839</t>
  </si>
  <si>
    <t>2023年製 ENERGY SAVER 4 185/55R16 87V XL サマータイヤ 最短当日発送</t>
  </si>
  <si>
    <t>185/55R16$$185/55R16 87V$$ENERGY SAVER 4$$サマー$$価格$$安い$$寿命$$通販</t>
  </si>
  <si>
    <t>1074475838</t>
  </si>
  <si>
    <t>primacy42254517</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</si>
  <si>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4&lt;/span&gt;&lt;br&gt;サイズ：&lt;strong&gt;225/45R17 94W XL&lt;/strong&gt;&lt;br&gt;&lt;br&gt;※商品画像内のホイールは付属しておりません。&lt;/td&gt;
&lt;/tr&gt;
&lt;/tbody&gt;
&lt;/table&gt;
&lt;br&gt; &lt;img src="https://gdetail.image-qoo10.jp/344/613881147/2018/10/eb5d4274-17b6-417a-986f-5b779f4451cf.jpg" width="940" height="1774"&gt;</t>
  </si>
  <si>
    <t>1074475837</t>
  </si>
  <si>
    <t>crosscp185651592v</t>
  </si>
  <si>
    <t>2020年製以降 CROSS CLIMATE+ 185/65R15 92V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</si>
  <si>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CLIMATE+&lt;/span&gt;&lt;br&gt;サイズ：&lt;strong&gt;185/65R15 92V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</si>
  <si>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708490</t>
  </si>
  <si>
    <t>4985009755167</t>
  </si>
  <si>
    <t>1074475836</t>
  </si>
  <si>
    <t>2021年製 CROSS CLIMATE SUV 225/55R18 98V オールシーズン 夏冬タイヤ 最短当日発送</t>
  </si>
  <si>
    <t>1074475835</t>
  </si>
  <si>
    <t>crosscp1956515</t>
  </si>
  <si>
    <t>2021年製 CROSS CLIMATE+ 195/65R15 95V XL オールシーズン 夏冬タイヤ 最短当日発送</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</si>
  <si>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center;"&gt;クロスクライメートプラス&lt;br&gt;&lt;span style="font-size: 14pt;"&gt;CROSS CLIMATE+&lt;/span&gt;&lt;br&gt;サイズ：&lt;strong&gt;195/65R15 95V XL&lt;/strong&gt;&lt;br&gt;&lt;br&gt;※商品画像内のホイールは付属しておりません。&lt;/td&gt;
&lt;/tr&gt;
&lt;/tbody&gt;
&lt;/table&gt;
&lt;div&gt;&lt;img src="https://gdetail.image-qoo10.jp/344/613881147/2019/8/e41fe93c-75ab-4ac9-84e0-2916e9d456bd.jpg" width="940" height="380" style="display: block; margin-left: auto; margin-right: auto;"&gt;&lt;/div&gt;</t>
  </si>
  <si>
    <t>1074475834</t>
  </si>
  <si>
    <t>exe2454018</t>
  </si>
  <si>
    <t>2019年製以降 EAGLE LS EXE 245/40R18 97W XL サマータイヤ 最短当日発送</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</si>
  <si>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EXE&lt;/span&gt;&lt;br&gt;サイズ：&lt;strong&gt;245/40R18 97W XL&lt;/strong&gt;&lt;br&gt;&lt;br&gt;※商品画像内のホイールは付属しておりません。&lt;/td&gt;
&lt;/tr&gt;
&lt;/tbody&gt;
&lt;/table&gt;
&lt;div&gt;&lt;img src="https://gdetail.image-qoo10.jp/344/613881147/2019/7/f0614e88-eb65-4d37-8ba3-3b27c51b81cc.jpg" style="display: block; margin-left: auto; margin-right: auto;"&gt;&lt;/div&gt;</t>
  </si>
  <si>
    <t>5602900</t>
  </si>
  <si>
    <t>4992496097007</t>
  </si>
  <si>
    <t>1074475833</t>
  </si>
  <si>
    <t>crosscsuv2355518</t>
  </si>
  <si>
    <t>&lt;br&gt;
&lt;table align="center"&gt;
&lt;tbody&gt;
&lt;tr&gt;
&lt;td style="text-align: left;" width="350px"&gt;&lt;span style="font-size: 14pt;"&gt;SUV、ステーションワゴン、セダン、&lt;br&gt;ミニバン、軽自動車&lt;/span&gt;&lt;br&gt;&lt;br&gt;&lt;span style="font-size: 14pt;"&gt;&lt;strong&gt;雪も走れる夏タイヤ。&lt;br&gt;天候を問わない走り、&lt;br&gt;買い替え時まで続く安心感。&lt;/strong&gt;&lt;/span&gt;&lt;/td&gt;
&lt;td style="text-align: center;"&gt;クロスクライメートSUV&lt;br&gt;&lt;span style="font-size: 14pt;"&gt;CROSS CLIMATE SUV&lt;/span&gt;&lt;br&gt;サイズ：&lt;strong&gt;235/55R18 104V XL&lt;/strong&gt;&lt;br&gt;&lt;br&gt;※商品画像内のホイールは付属しておりません。&lt;/td&gt;
&lt;/tr&gt;
&lt;/tbody&gt;
&lt;/table&gt;
&lt;div&gt;&lt;img src="https://gdetail.image-qoo10.jp/344/613881147/2019/8/e6f66c85-253f-4ac5-aeb3-b0afdba364bc.jpg" width="940" height="380" style="display: block; margin-left: auto; margin-right: auto;"&gt;&lt;/div&gt;</t>
  </si>
  <si>
    <t>1074475832</t>
  </si>
  <si>
    <t>2023年製 EAGLE LS2000 Hybrid II 165/55R15 75V サマータイヤ 最短当日発送</t>
  </si>
  <si>
    <t>165/55R15$$165/55R15 75V$$LS2000 Hybrid II$$グッドイヤー$$サマー$$価格$$安い$$寿命$$通販</t>
  </si>
  <si>
    <t>1074475831</t>
  </si>
  <si>
    <t>2020年製 EfficientGrip SUV HP01 225/55R19 99V サマータイヤ 最短当日発送</t>
  </si>
  <si>
    <t>225/55R19$$225/55R19 99V$$EfficientGrip SUV HP01$$グッドイヤー$$サマー$$価格$$安い$$寿命$$通販</t>
  </si>
  <si>
    <t>1074475830</t>
  </si>
  <si>
    <t>hp012256517</t>
  </si>
  <si>
    <t>2020年製 EfficientGrip SUV HP01 225/65R17 102H サマータイヤ 最短当日発送</t>
  </si>
  <si>
    <t>&lt;br id="tinymce&amp;quot;" class="mce-content-body " contenteditable="true" spellcheck="false" data-id="gd_det_exp_new"&gt;&lt;table align="center"&gt;&lt;tbody&gt;&lt;tr&gt;&lt;td style="text-align: left;" width="350px"&gt;&lt;span style="font-size: 14pt;"&gt;オンロードSUV&lt;/span&gt;&lt;br&gt;&lt;br&gt;&lt;span style="font-size: 14pt;"&gt;&lt;strong&gt;クロスオーバースタイルに&lt;br&gt;燃費性能とロングライフ性能を付加&lt;/strong&gt;&lt;/span&gt;&lt;/td&gt;&lt;td style="text-align: center;"&gt;エフィシェントグリップ エスユーブイ エイチピーゼロワン&lt;br&gt;&lt;span style="font-size: 14pt;"&gt; EfficientGrip SUV HP01&lt;/span&gt;&lt;br&gt;サイズ：&lt;strong&gt;225/65R17 102H&lt;/strong&gt;&lt;br&gt;&lt;br&gt;※商品画像内のホイールは付属しておりません。&lt;/td&gt;&lt;/tr&gt;&lt;/tbody&gt;&lt;/table&gt;&lt;div&gt;&lt;img src="https://gdetail.image-qoo10.jp/344/613881147/2020/3/497d26a9-67ef-4b11-b971-456951b0c08c.jpg"  style="display: block; margin-left: auto; margin-right: auto;"&gt;&lt;/div&gt;</t>
  </si>
  <si>
    <t>5601222</t>
  </si>
  <si>
    <t>4992496140468</t>
  </si>
  <si>
    <t>1074475829</t>
  </si>
  <si>
    <t>exe2254018</t>
  </si>
  <si>
    <t>2022年製以降 EAGLE LS EXE 225/40R18 92W XL サマータイヤ 最短当日発送</t>
  </si>
  <si>
    <t>&lt;br id="tinymce" class="mce-content-body " contenteditable="true" spellcheck="false" data-id="gd_det_exp_new"&gt;
&lt;table align="center"&gt;
&lt;tbody&gt;
&lt;tr&gt;
&lt;td width="350px"&gt;&lt;span style="font-size: 14pt;"&gt;低燃費タイヤにも走りの楽しさを。&lt;/span&gt;&lt;br&gt;&lt;br&gt;&lt;span style="font-size: 14pt;"&gt;&lt;strong&gt;優れたハンドリング性能やコンフォート性能、低燃費やロングライフなどの経済性や高いウエット性能を実現。&lt;/strong&gt;&lt;/span&gt;&lt;/td&gt;
&lt;td style="text-align: center;"&gt;イーグル エルエス エグゼ&lt;br&gt;&lt;span style="font-size: 14pt;"&gt;EAGLE LS EXE&lt;/span&gt;&lt;br&gt;サイズ：&lt;strong&gt;225/40R18 92W XL&lt;/strong&gt;&lt;br&gt;&lt;br&gt;※商品画像内のホイールは付属しておりません。&lt;/td&gt;
&lt;/tr&gt;
&lt;/tbody&gt;
&lt;/table&gt;
&lt;div&gt;&lt;img src="https://gdetail.image-qoo10.jp/344/613881147/2019/7/62cb277f-12a9-43b7-9b84-63617ccaf4f9.jpg" style="display: block; margin-left: auto; margin-right: auto;"&gt;&lt;/div&gt;</t>
  </si>
  <si>
    <t>5602896</t>
  </si>
  <si>
    <t>4992496096987</t>
  </si>
  <si>
    <t>1074475828</t>
  </si>
  <si>
    <t>2023年製 EAGLE LS EXE 195/45R16 84W XL サマータイヤ 最短当日発送</t>
  </si>
  <si>
    <t>195/45R16$$195/45R16 84W XL$$EAGLE LS EXE$$グッドイヤー$$サマー$$価格$$安い$$寿命$$通販</t>
  </si>
  <si>
    <t>1074475827</t>
  </si>
  <si>
    <t>primacy42154517</t>
  </si>
  <si>
    <t>2023年製 Primacy 4 215/45R17 91W XL ST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</si>
  <si>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4&lt;/span&gt;&lt;br&gt;サイズ：&lt;strong&gt;215/45R17 91W XL&lt;/strong&gt;&lt;br&gt;&lt;br&gt;※商品画像内のホイールは付属しておりません。&lt;/td&gt;
&lt;/tr&gt;
&lt;/tbody&gt;
&lt;/table&gt;
&lt;br&gt; &lt;img src="https://gdetail.image-qoo10.jp/344/613881147/2018/10/eb5d4274-17b6-417a-986f-5b779f4451cf.jpg" width="940" height="1774"&gt;</t>
  </si>
  <si>
    <t>4985009700372</t>
  </si>
  <si>
    <t>1074475825</t>
  </si>
  <si>
    <t>primacy42254518</t>
  </si>
  <si>
    <t>2021年製 Primacy 4 225/45R18 95Y XL サマータイヤ 最短当日発送</t>
  </si>
  <si>
    <t>&lt;br&gt;
&lt;table align="center"&gt;
&lt;tbody&gt;
&lt;tr&gt;
&lt;td style="text-align: left;" width="350px"&gt;&lt;span style="font-size: 14pt;"&gt;ステーションワゴン、スポーツ、セダン、ミニバン&lt;/span&gt;&lt;br&gt;&lt;br&gt;&lt;span style="font-size: 14pt;"&gt;&lt;strong&gt;濡れた路面に強い、&lt;br&gt;プレミアムコンフォートタイヤ&lt;/strong&gt;&lt;/span&gt;&lt;/td&gt;
&lt;td style="text-align: center;"&gt;プライマシー4&lt;br&gt;&lt;span style="font-size: 14pt;"&gt;Primacy 4&lt;/span&gt;&lt;br&gt;サイズ：&lt;strong&gt;225/45R18 95Y XL&lt;/strong&gt;&lt;br&gt;&lt;br&gt;※商品画像内のホイールは付属しておりません。&lt;/td&gt;
&lt;/tr&gt;
&lt;/tbody&gt;
&lt;/table&gt;
&lt;br&gt; &lt;img src="https://gdetail.image-qoo10.jp/344/613881147/2018/10/eb5d4274-17b6-417a-986f-5b779f4451cf.jpg" width="940" height="1774"&gt;</t>
  </si>
  <si>
    <t>1074475826</t>
  </si>
  <si>
    <t>ps42154517</t>
  </si>
  <si>
    <t>2021年製 Pilot Sport 4 215/45ZR17 91Y XL サマータイヤ 最短当日発送</t>
  </si>
  <si>
    <t>&lt;br id="tinymce" class="mce-content-body " contenteditable="true" spellcheck="false" data-id="gd_det_exp_new"&gt;&lt;table align="center"&gt;&lt;tbody&gt;&lt;tr&gt;&lt;td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14pt;"&gt;&lt;strong&gt;直感的な走りを愉しむ&lt;br&gt;ダイナミックグリップスポーツタイヤ&lt;/strong&gt;&lt;/span&gt;&lt;/td&gt;&lt;td style="text-align: center;"&gt;パイロット スポーツ フォー&lt;br&gt;&lt;span style="font-size: 14pt;"&gt;PILOT SPORT 4&lt;/span&gt;&lt;br&gt;サイズ：&lt;strong&gt;215/45R17 91Y XL&lt;/strong&gt;&lt;br&gt;&lt;br&gt;※商品画像内のホイールは付属しておりません。&lt;/td&gt;&lt;/tr&gt;&lt;/tbody&gt;&lt;/table&gt;&lt;br&gt; &lt;img src="https://gdetail.image-qoo10.jp/344/613881147/2018/9/9fa5897f-f9fc-4bc0-9972-5cbbe83a3933.jpg" width="940" height="1578"&gt;</t>
  </si>
  <si>
    <t>1074475824</t>
  </si>
  <si>
    <t>2023年製 REGNO GR-XII 185/55R16 83V サマータイヤ 最短当日発送</t>
  </si>
  <si>
    <t>185/55R16$$185/55R16 83V$$サマー$$価格$$安い$$寿命$$通販</t>
  </si>
  <si>
    <t>1074475823</t>
  </si>
  <si>
    <t>2022年製 REGNO GR-XII 205/50R17 89V サマータイヤ 最短当日発送</t>
  </si>
  <si>
    <t>205/50R17$$205/50R17 89V$$サマー$$価格$$安い$$寿命$$通販</t>
  </si>
  <si>
    <t>1074475820</t>
  </si>
  <si>
    <t>2023年製 REGNO GR-XII 225/45R17 91W サマータイヤ 最短当日発送</t>
  </si>
  <si>
    <t>225/45R17$$225/45R17 91W$$サマー$$価格$$安い$$寿命$$通販</t>
  </si>
  <si>
    <t>1074475821</t>
  </si>
  <si>
    <t>2022年製 REGNO GR-XII 215/45R18 89W サマータイヤ 最短当日発送</t>
  </si>
  <si>
    <t>215/45R18$$215/45R18 89W$$サマー$$価格$$安い$$寿命$$通販</t>
  </si>
  <si>
    <t>1074475819</t>
  </si>
  <si>
    <t>2023年製 REGNO GR-XII 185/60R15 84H サマータイヤ 最短当日発送</t>
  </si>
  <si>
    <t>185/60R15$$185/60R15 84H$$サマー$$価格$$安い$$寿命$$通販</t>
  </si>
  <si>
    <t>1074475818</t>
  </si>
  <si>
    <t>2022年製以降 REGNO GRVII 195/65R15 91H サマータイヤ 最短当日発送</t>
  </si>
  <si>
    <t>1074475817</t>
  </si>
  <si>
    <t>2020年製 REGNO GR-XII 225/45R19 96W XL サマータイヤ 最短当日発送</t>
  </si>
  <si>
    <t>225/45R19$$225/45R19 96W XL$$サマー$$価格$$安い$$寿命$$通販</t>
  </si>
  <si>
    <t>1074475816</t>
  </si>
  <si>
    <t>2023年製 REGNO GR-XII 235/45R18 94W サマータイヤ 最短当日発送</t>
  </si>
  <si>
    <t>235/45R18$$235/45R18 94W$$サマー$$価格$$安い$$寿命$$通販</t>
  </si>
  <si>
    <t>1074475815</t>
  </si>
  <si>
    <t>2022年製 REGNO GR-XII 235/50R18 101V XL サマータイヤ 最短当日発送</t>
  </si>
  <si>
    <t>1074475814</t>
  </si>
  <si>
    <t>2022年製 WINTER MAXX 02 175/70R14 84S スタッドレスタイヤ 最短当日発送</t>
  </si>
  <si>
    <t>175/70R14$$175/70R14 84S$$スタッドレス$$価格$$安い$$寿命$$通販</t>
  </si>
  <si>
    <t>1074475812</t>
  </si>
  <si>
    <t>2022年製 WINTER MAXX 02 225/40R18 92S XL スタッドレスタイヤ 最短当日発送</t>
  </si>
  <si>
    <t>225/40R18$$225/40R18 92S XL$$スタッドレス$$価格$$安い$$寿命$$通販</t>
  </si>
  <si>
    <t>1074475813</t>
  </si>
  <si>
    <t>2022年製 WINTER MAXX 02 185/65R15 88S スタッドレスタイヤ 最短当日発送</t>
  </si>
  <si>
    <t>185/65R15$$185/65R15 88S$$スタッドレス$$価格$$安い$$寿命$$通販</t>
  </si>
  <si>
    <t>1074475811</t>
  </si>
  <si>
    <t>2022年製 WINTER MAXX 02 225/50R17 94S スタッドレスタイヤ 最短当日発送</t>
  </si>
  <si>
    <t>225/50R17$$225/50R17 94S$$スタッドレス$$価格$$安い$$寿命$$通販</t>
  </si>
  <si>
    <t>1074475810</t>
  </si>
  <si>
    <t>wm021956515[]</t>
  </si>
  <si>
    <t>2022年製 WINTER MAXX 02 195/65R15 91S スタッドレスタイヤ 最短当日発送</t>
  </si>
  <si>
    <t>&lt;table align=""&gt;
&lt;tbody&gt;
&lt;tr&gt;
&lt;td style="text-align: left;" width="350px"&gt;&lt;span style="font-size: 14pt;"&gt;トータルバランス型&lt;/span&gt;&lt;br&gt;&lt;br&gt;&lt;span style="font-size: 14pt;"&gt;&lt;strong&gt;安定した氷上性能&lt;br&gt;氷上での効きが長く続く!&lt;br&gt;４年つかえるロングライフを実現&lt;/strong&gt;&lt;/span&gt;&lt;/td&gt;
&lt;td style="text-align: center;"&gt;ウインターマックス ゼロツー&lt;br&gt;&lt;span style="font-size: 14pt;"&gt;WINTER MAXX 02&lt;/span&gt;&lt;br&gt;サイズ：&lt;strong&gt;195/65R15 91S&lt;/strong&gt;&lt;br&gt;&lt;br&gt;※商品画像内のホイールは付属しておりません。&lt;br&gt;※納入時にラベルのみ剥がれてしまっている場合がございます。&lt;br&gt;※中国産&lt;/td&gt;
&lt;/tr&gt;
&lt;/tbody&gt;
&lt;/table&gt;
&lt;br&gt;
&lt;p&gt;&lt;img src="https://gdetail.image-qoo10.jp/344/613881147/2021/10/a9a990d0-3cd6-4ceb-babf-651737b6c950.jpg" style="display: block; margin-left: auto; margin-right: auto;"&gt;&lt;/p&gt;</t>
  </si>
  <si>
    <t>195/65R15$$WINTERMAXX02$$タイヤ</t>
  </si>
  <si>
    <t>1074475809</t>
  </si>
  <si>
    <t>2022年製 WINTER MAXX 02 215/55R17 94S スタッドレスタイヤ 最短当日発送</t>
  </si>
  <si>
    <t>215/55R17$$215/55R17 94S$$スタッドレス$$価格$$安い$$寿命$$通販</t>
  </si>
  <si>
    <t>1074475808</t>
  </si>
  <si>
    <t>2023年製 VRX3 205/50R17 93Q XL スタッドレスタイヤ 最短当日発送</t>
  </si>
  <si>
    <t>205/50R17$$205/50R17 93Q XL$$スタッドレス$$価格$$安い$$寿命$$通販</t>
  </si>
  <si>
    <t>1074475807</t>
  </si>
  <si>
    <t>2023年製 VRX3 215/50R17 91Q スタッドレスタイヤ 最短当日発送</t>
  </si>
  <si>
    <t>215/50R17$$215/50R17 91Q$$スタッドレス$$価格$$安い$$寿命$$通販</t>
  </si>
  <si>
    <t>1074475806</t>
  </si>
  <si>
    <t>2023年製 DM-V3 235/55R19 105T スタッドレスタイヤ 最短当日発送</t>
  </si>
  <si>
    <t>235/55R19$$235/55R19 105T$$DM-V3$$スタッドレス$$価格$$安い$$寿命$$通販</t>
  </si>
  <si>
    <t>2023年製 X-ICE SNOW 235/50R18 101H XL MICHELIN スタッドレス 最短当日発送</t>
  </si>
  <si>
    <t>235/50R18$$235/50R18 101H XL$$X-ICE SNOW$$スタッドレス$$価格$$安い$$寿命$$通販</t>
  </si>
  <si>
    <t>1074475804</t>
  </si>
  <si>
    <t>2022年製 X-ICE SNOW 225/60R18 100H スタッドレスタイヤ 最短当日発送</t>
  </si>
  <si>
    <t>225/60R18$$225/60R18 100H$$X-ICE SNOW$$スタッドレス$$価格$$安い$$寿命$$通販</t>
  </si>
  <si>
    <t>1074475803</t>
  </si>
  <si>
    <t>xicessuv2157016ip</t>
  </si>
  <si>
    <t>2022年製 X-ICE SNOW SUV 215/70R16 100T TL スタッドレスタイヤ 最短当日発送</t>
  </si>
  <si>
    <t>&lt;br id="" class="" contenteditable="" spellcheck="" data-id=""&gt; &lt;br&gt;※カナダ産&lt;br&gt;&lt;br&gt;
&lt;table align=""&gt;
&lt;tbody&gt;
&lt;tr&gt;
&lt;td text-align:="" left="" width="" 350px=""&gt;SUV/クロスオーバー&lt;br&gt;&lt;br&gt;&lt;strong&gt;氷も雪も、全ての冬道に。&lt;br&gt;長く続く安心感を届けるスタッドレスタイヤ。&lt;/strong&gt;&lt;/td&gt;
&lt;td text-align:="" center=""&gt;エックス アイス スノウ エスユーブイ&lt;br&gt;X-ICE SNOW SUV&lt;br&gt;サイズ：&lt;strong&gt;215/70R16 100T TL&lt;/strong&gt;&lt;br&gt;&lt;br&gt;※商品画像内のホイールは付属しておりません。&lt;/td&gt;
&lt;/tr&gt;
&lt;/tbody&gt;
&lt;/table&gt;
&lt;div&gt;&lt;/div&gt;</t>
  </si>
  <si>
    <t>215/70R16$$215/70R16 100T TL$$X-ICE SNOW SUV$$スタッドレス</t>
  </si>
  <si>
    <t>1074475801</t>
  </si>
  <si>
    <t>2022年製 X-ICE SNOW SUV 225/65R17 106T XL スタッドレスタイヤ 最短当日発送</t>
  </si>
  <si>
    <t>1074475800</t>
  </si>
  <si>
    <t>2022年製 X-ICE SNOW SUV 235/55R18 104T XL スタッドレスタイヤ 最短当日発送</t>
  </si>
  <si>
    <t>235/55R18$$235/55R18 104T XL$$X-ICE SNOW SUV$$スタッドレス$$価格$$安い$$寿命$$通販</t>
  </si>
  <si>
    <t>1074475798</t>
  </si>
  <si>
    <t>1074475796</t>
  </si>
  <si>
    <t>1074475797</t>
  </si>
  <si>
    <t>2023年製 DM-V3 235/60R18 107S スタッドレス 最短当日発送</t>
  </si>
  <si>
    <t>235/60R18$$235/60R18 107S$$DM-V3$$スタッドレス$$価格$$安い$$寿命$$通販</t>
  </si>
  <si>
    <t>1074475795</t>
  </si>
  <si>
    <t>1074475794</t>
  </si>
  <si>
    <t>1074475793</t>
  </si>
  <si>
    <t>1074475792</t>
  </si>
  <si>
    <t>1074475791</t>
  </si>
  <si>
    <t>2022年製 PRIMACY 4 255/45R17 98W サマータイヤ 最短当日発送</t>
  </si>
  <si>
    <t>255/45R17$$255/45R17 98W$$サマー$$価格$$安い$$寿命$$通販</t>
  </si>
  <si>
    <t>1074475790</t>
  </si>
  <si>
    <t>1074475789</t>
  </si>
  <si>
    <t>1074475788</t>
  </si>
  <si>
    <t>1074475787</t>
  </si>
  <si>
    <t>2023年製 EfficientGrip ECO EG01 185/65R14 86S サマータイヤ 最短当日発送</t>
  </si>
  <si>
    <t>185/65R14$$185/65R14 86S$$EfficientGrip ECO EG01$$グッドイヤー$$サマー$$価格$$安い$$寿命$$通販</t>
  </si>
  <si>
    <t>4992496140024</t>
  </si>
  <si>
    <t>1074475786</t>
  </si>
  <si>
    <t>1074475785</t>
  </si>
  <si>
    <t>1074475784</t>
  </si>
  <si>
    <t>1074475783</t>
  </si>
  <si>
    <t>1074475782</t>
  </si>
  <si>
    <t>1074475781</t>
  </si>
  <si>
    <t>1074475780</t>
  </si>
  <si>
    <t>1074475779</t>
  </si>
  <si>
    <t>1074475778</t>
  </si>
  <si>
    <t>1074475777</t>
  </si>
  <si>
    <t>2023年製 Pilot Sport 4 SUV 225/55R19 99V サマータイヤ 最短当日発送</t>
  </si>
  <si>
    <t>1074475776</t>
  </si>
  <si>
    <t>2023年製 Pilot Sport 4 SUV 235/50R20 104Y XL サマータイヤ 最短当日発送</t>
  </si>
  <si>
    <t>235/50R20$$235/50R20 104Y XL$$サマー$$価格$$安い$$寿命$$通販</t>
  </si>
  <si>
    <t>1074475775</t>
  </si>
  <si>
    <t>2023年製 X-ICE SNOW 195/65R15 95T XL スタッドレス 最短当日発送</t>
  </si>
  <si>
    <t>195/65R15$$195/65R15 95T XL$$X-ICE SNOW$$スタッドレス$$価格$$安い$$寿命$$通販</t>
  </si>
  <si>
    <t>1074475774</t>
  </si>
  <si>
    <t>2023年製 X-ICE SNOW 215/60R16 99H XL スタッドレス 最短当日発送</t>
  </si>
  <si>
    <t>215/60R16$$215/60R16 99H XL$$X-ICE SNOW$$スタッドレス$$価格$$安い$$寿命$$通販</t>
  </si>
  <si>
    <t>1074475773</t>
  </si>
  <si>
    <t>2023年製 X-ICE SNOW 205/55R16 94H XL スタッドレス 最短当日発送</t>
  </si>
  <si>
    <t>205/55R16$$205/55R16 94H XL$$X-ICE SNOW$$スタッドレス$$価格$$安い$$寿命$$通販</t>
  </si>
  <si>
    <t>1074475772</t>
  </si>
  <si>
    <t>2022年製 X-ICE SNOW SUV 235/60R17 106T XL MICHELIN スタッドレス 最短当日発送</t>
  </si>
  <si>
    <t>235/60R17$$235/60R17 106T XL$$X-ICE SNOW SUV$$スタッドレス$$価格$$安い$$寿命$$通販</t>
  </si>
  <si>
    <t>1074475771</t>
  </si>
  <si>
    <t>2023年製 AZENIS FK520L 245/40ZR20 99YXL サマータイヤ 最短当日発送</t>
  </si>
  <si>
    <t>245/40R20$$245/40R20 99Y XL$$AZENIS FK520L$$サマー$$価格$$安い$$寿命$$通販</t>
  </si>
  <si>
    <t>1074475770</t>
  </si>
  <si>
    <t>2023年製 AZENIS FK520L 245/35ZR21 96YXL サマータイヤ 最短当日発送</t>
  </si>
  <si>
    <t>245/35R21$$245/35R21 96Y XL$$AZENIS FK520L$$サマー$$価格$$安い$$寿命$$通販</t>
  </si>
  <si>
    <t>1074475769</t>
  </si>
  <si>
    <t>2023年製 AZENIS FK520L 235/35ZR19 91YXL サマータイヤ 最短当日発送</t>
  </si>
  <si>
    <t>235/35R19$$235/35R19 91Y XL$$AZENIS FK520L$$サマー$$価格$$安い$$寿命$$通販</t>
  </si>
  <si>
    <t>1074475768</t>
  </si>
  <si>
    <t>2023年製 AZENIS FK520L 245/35ZR19 93YXL サマータイヤ 最短当日発送</t>
  </si>
  <si>
    <t>245/35R19$$245/35R19 93Y XL$$AZENIS FK520L$$サマー$$価格$$安い$$寿命$$通販</t>
  </si>
  <si>
    <t>1074475767</t>
  </si>
  <si>
    <t>2023年製 AZENIS FK520L 245/40ZR18 97YXL サマータイヤ 最短当日発送</t>
  </si>
  <si>
    <t>245/40R18$$245/40R18 97Y XL$$AZENIS FK520L$$サマー$$価格$$安い$$寿命$$通販</t>
  </si>
  <si>
    <t>1074475766</t>
  </si>
  <si>
    <t>2023年製 AZENIS FK520L 235/40ZR18 95YXL サマータイヤ 最短当日発送</t>
  </si>
  <si>
    <t>235/40R18$$235/40R18 95Y XL$$AZENIS FK520L$$サマー$$価格$$安い$$寿命$$通販</t>
  </si>
  <si>
    <t>1074475765</t>
  </si>
  <si>
    <t>2023年製 AZENIS FK520L 225/45ZR18 95YXL サマータイヤ 最短当日発送</t>
  </si>
  <si>
    <t>225/45R18$$225/45R18 95Y XL$$AZENIS FK520L$$サマー$$価格$$安い$$寿命$$通販</t>
  </si>
  <si>
    <t>1074475764</t>
  </si>
  <si>
    <t>2023年製 AZENIS FK520L 225/55ZR18 102WXL サマータイヤ 最短当日発送</t>
  </si>
  <si>
    <t>225/55R18$$225/55R18 102W XL$$AZENIS FK520L$$サマー$$価格$$安い$$寿命$$通販</t>
  </si>
  <si>
    <t>1074475763</t>
  </si>
  <si>
    <t>1074475762</t>
  </si>
  <si>
    <t>1074475761</t>
  </si>
  <si>
    <t>2023年製 AGILIS 3 195/80R15C 108/106S サマータイヤ 最短当日発送</t>
  </si>
  <si>
    <t>195/80R15$$195/80R15C 108/106S$$AGILIS 3$$サマー$$価格$$安い$$寿命$$通販</t>
  </si>
  <si>
    <t>1074475760</t>
  </si>
  <si>
    <t>2022年製 ExtremeContact DWS06 PLUS 215/50ZR17 95W XL サマータイヤ 最短当日発送</t>
  </si>
  <si>
    <t>215/50R17$$215/50ZR17 95W XL$$CONTINENTAL$$コンチ$$サマー$$価格$$安い$$寿命$$通販</t>
  </si>
  <si>
    <t>2023年製 X-ICE SNOW 185/65R15 92T XL スタッドレス 最短当日発送</t>
  </si>
  <si>
    <t>1074475758</t>
  </si>
  <si>
    <t>2022年製 ADVAN Sport V105 245/40R19 98Y XL MO サマータイヤ 最短当日発送</t>
  </si>
  <si>
    <t>245/40R19$$245/40R19 98Y XL MO$$YOKOHAMA$$サマー$$ヨコハマ$$価格$$安い$$寿命$$通販</t>
  </si>
  <si>
    <t>1074475757</t>
  </si>
  <si>
    <t>2022年製 Advan Sport V107 225/35R19 88Y XL YOKOHAMA サマータイヤ 最短当日発送</t>
  </si>
  <si>
    <t>225/35R19$$225/35R19 88Y XL$$YOKOHAMA$$サマー$$ヨコハマ$$価格$$安い$$寿命$$通販</t>
  </si>
  <si>
    <t>1074475756</t>
  </si>
  <si>
    <t>2022年製 Advan Sport V107 225/40R18 92Y XL YOKOHAMA サマータイヤ 最短当日発送</t>
  </si>
  <si>
    <t>225/40R18$$225/40R18 92Y XL$$YOKOHAMA$$サマー$$ヨコハマ$$価格$$安い$$寿命$$通販</t>
  </si>
  <si>
    <t>1074475754</t>
  </si>
  <si>
    <t>2023年製 ADVAN dB V552 245/40R19 98Y XL YOKOHAMA サマータイヤ 最短当日発送</t>
  </si>
  <si>
    <t>245/40R19$$245/40R19 98Y$$YOKOHAMA$$サマー$$ヨコハマ$$価格$$安い$$寿命$$通販</t>
  </si>
  <si>
    <t>1074475755</t>
  </si>
  <si>
    <t>2023年製 ADVAN dB V552 195/60R16 89V サマータイヤ 最短当日発送</t>
  </si>
  <si>
    <t>195/60R16$$195/60R16 89V$$YOKOHAMA$$サマー$$ヨコハマ$$価格$$安い$$寿命$$通販</t>
  </si>
  <si>
    <t>18,700</t>
  </si>
  <si>
    <t>https://www.qoo10.jp/g/1074476699</t>
    <phoneticPr fontId="12"/>
  </si>
  <si>
    <t>32,400</t>
  </si>
  <si>
    <t>https://kakaku.com/item/K0001387096/</t>
    <phoneticPr fontId="12"/>
  </si>
  <si>
    <t>https://www.qoo10.jp/g/1074476665</t>
    <phoneticPr fontId="12"/>
  </si>
  <si>
    <t>https://www.qoo10.jp/g/1074476663</t>
    <phoneticPr fontId="12"/>
  </si>
  <si>
    <t>https://www.qoo10.jp/g/1074476617</t>
    <phoneticPr fontId="12"/>
  </si>
  <si>
    <t>https://www.qoo10.jp/g/1074476484</t>
    <phoneticPr fontId="12"/>
  </si>
  <si>
    <t>https://www.qoo10.jp/g/1074476474</t>
    <phoneticPr fontId="12"/>
  </si>
  <si>
    <t>https://www.qoo10.jp/g/1074476473</t>
    <phoneticPr fontId="12"/>
  </si>
  <si>
    <t>https://www.qoo10.jp/g/1074475810</t>
    <phoneticPr fontId="12"/>
  </si>
  <si>
    <t>https://www.qoo10.jp/g/1074475859</t>
    <phoneticPr fontId="12"/>
  </si>
  <si>
    <t>8,949</t>
  </si>
  <si>
    <t>LS 205/45R17 88VXL 4-SEASONS CHI</t>
  </si>
  <si>
    <t>1/10 2</t>
  </si>
  <si>
    <t>1/11 2連動依頼</t>
    <rPh sb="6" eb="10">
      <t>レンドウイライ</t>
    </rPh>
    <phoneticPr fontId="12"/>
  </si>
  <si>
    <t>Primacy 4+ 205/45R17 88V XL</t>
    <phoneticPr fontId="12"/>
  </si>
  <si>
    <t>Primacy 4+ 205/50R17 93W XL</t>
    <phoneticPr fontId="12"/>
  </si>
  <si>
    <t>1/11  2供給原価調査</t>
    <rPh sb="7" eb="11">
      <t>キョウキュウゲンカ</t>
    </rPh>
    <rPh sb="11" eb="13">
      <t>チョウサ</t>
    </rPh>
    <phoneticPr fontId="12"/>
  </si>
  <si>
    <t>DL 205/45R17 84W DirezzaDZ102EU</t>
  </si>
  <si>
    <t>DL 215/40R18 89W XL DirezzaDZ102EU</t>
  </si>
  <si>
    <t>DL 225/50R18 95W DirezzaDZ102EU</t>
  </si>
  <si>
    <t>1/11 2</t>
  </si>
  <si>
    <t>17,880</t>
  </si>
  <si>
    <t>25,350</t>
  </si>
  <si>
    <t>1/11 2連動確認</t>
    <rPh sb="6" eb="10">
      <t>レンドウカクニン</t>
    </rPh>
    <phoneticPr fontId="12"/>
  </si>
  <si>
    <t>https://kakaku.com/item/K0001138162/</t>
  </si>
  <si>
    <t>https://kakaku.com/item/K0001421024/</t>
  </si>
  <si>
    <t>https://www.qoo10.jp/g/1074475975</t>
  </si>
  <si>
    <t>https://www.qoo10.jp/g/1075537429</t>
  </si>
  <si>
    <t>https://www.qoo10.jp/g/1074475850</t>
    <phoneticPr fontId="12"/>
  </si>
  <si>
    <t>https://www.qoo10.jp/g/1074476167</t>
    <phoneticPr fontId="12"/>
  </si>
  <si>
    <t>https://www.qoo10.jp/g/1074475962</t>
    <phoneticPr fontId="12"/>
  </si>
  <si>
    <t>https://www.qoo10.jp/g/1074475999</t>
    <phoneticPr fontId="12"/>
  </si>
  <si>
    <t>2  12/13依頼分 なぜ表示されないか？</t>
  </si>
  <si>
    <t>2 12/14販売価格を変更後で確認</t>
  </si>
  <si>
    <t>https://kakaku.com/item/K0001225150/</t>
  </si>
  <si>
    <t>https://kakaku.com/item/K0001225164/</t>
  </si>
  <si>
    <t>https://kakaku.com/item/K0001225149/</t>
  </si>
  <si>
    <t>https://kakaku.com/item/K0001225141/</t>
  </si>
  <si>
    <t>https://kakaku.com/item/K0001225135/</t>
  </si>
  <si>
    <t>https://kakaku.com/item/K0001286292/</t>
  </si>
  <si>
    <t>https://kakaku.com/item/K0001225143/</t>
  </si>
  <si>
    <t>https://kakaku.com/item/K0001225138/</t>
  </si>
  <si>
    <t>https://kakaku.com/item/K0000731668/</t>
  </si>
  <si>
    <t>https://kakaku.com/item/K0001122202/</t>
  </si>
  <si>
    <t>https://kakaku.com/item/K0001122182/</t>
  </si>
  <si>
    <t>2 12/14  12/13依頼分 なぜ表示されないか？</t>
  </si>
  <si>
    <t>https://kakaku.com/item/K0001484649/</t>
  </si>
  <si>
    <t>https://kakaku.com/item/K0000091322/</t>
  </si>
  <si>
    <t>https://kakaku.com/item/K0001330611/</t>
  </si>
  <si>
    <t>https://kakaku.com/item/K0001330603/</t>
  </si>
  <si>
    <t>https://kakaku.com/item/K0001330596/</t>
  </si>
  <si>
    <t>https://kakaku.com/item/K0001330605/</t>
  </si>
  <si>
    <t>https://kakaku.com/item/K0001330589/</t>
  </si>
  <si>
    <t>https://kakaku.com/item/K0001330591/</t>
  </si>
  <si>
    <t>https://kakaku.com/item/K0001330580/</t>
  </si>
  <si>
    <t>https://kakaku.com/item/K0001563903/</t>
  </si>
  <si>
    <t>https://kakaku.com/item/K0001563906/</t>
  </si>
  <si>
    <t>https://kakaku.com/item/K0000945906/</t>
  </si>
  <si>
    <t>https://kakaku.com/item/K0001421044/</t>
  </si>
  <si>
    <t>https://kakaku.com/item/K0001421016/</t>
  </si>
  <si>
    <t>2乖離</t>
  </si>
  <si>
    <t>https://kakaku.com/item/K0000333304/</t>
  </si>
  <si>
    <t>12/21依頼</t>
  </si>
  <si>
    <t>https://kakaku.com/item/K0000333291/</t>
  </si>
  <si>
    <t>https://kakaku.com/item/K0000333313/</t>
  </si>
  <si>
    <t>https://kakaku.com/item/K0000333302/</t>
  </si>
  <si>
    <t>https://kakaku.com/item/K0000732231/</t>
  </si>
  <si>
    <t>https://kakaku.com/item/K0000959849/</t>
  </si>
  <si>
    <t>12/21乖離</t>
  </si>
  <si>
    <t>12/21競合に勝つか</t>
  </si>
  <si>
    <t>https://kakaku.com/item/K0000732208/</t>
  </si>
  <si>
    <t>https://kakaku.com/item/K0000732199/</t>
  </si>
  <si>
    <t>10,180</t>
  </si>
  <si>
    <t>1/11 2入荷</t>
    <rPh sb="6" eb="8">
      <t>ニュウカ</t>
    </rPh>
    <phoneticPr fontId="12"/>
  </si>
  <si>
    <t>12,000</t>
  </si>
  <si>
    <t>9,880</t>
  </si>
  <si>
    <t>9,380</t>
  </si>
  <si>
    <t>9,300</t>
  </si>
  <si>
    <t>9,900</t>
  </si>
  <si>
    <t>10,280</t>
  </si>
  <si>
    <t>12,980</t>
  </si>
  <si>
    <t>11,800</t>
  </si>
  <si>
    <t>DIREZZA DZ102 195/50R16 84V</t>
  </si>
  <si>
    <t>DIREZZA DZ102 215/50R17 91V</t>
  </si>
  <si>
    <t>https://kakaku.com/item/K0000612173/</t>
  </si>
  <si>
    <t>DIREZZA DZ102 235/50R18 97V</t>
  </si>
  <si>
    <t>1/11-2</t>
    <phoneticPr fontId="12"/>
  </si>
  <si>
    <t>18,750</t>
  </si>
  <si>
    <t>17,952</t>
  </si>
  <si>
    <t>29,820</t>
  </si>
  <si>
    <t>30,297</t>
  </si>
  <si>
    <t>12,389</t>
  </si>
  <si>
    <t>1/12 2</t>
  </si>
  <si>
    <t>23,799</t>
  </si>
  <si>
    <t>25,300</t>
  </si>
  <si>
    <t>16,340</t>
  </si>
  <si>
    <t>17,670</t>
  </si>
  <si>
    <t>16,998</t>
  </si>
  <si>
    <t>17,385</t>
  </si>
  <si>
    <t>19,970</t>
  </si>
  <si>
    <t>https://www.qoo10.jp/g/1074476190</t>
  </si>
  <si>
    <t>https://www.qoo10.jp/g/1075537431</t>
  </si>
  <si>
    <t>https://www.qoo10.jp/g/1074476724</t>
  </si>
  <si>
    <t>BE</t>
  </si>
  <si>
    <t>BluEarth-GT AE51 215/50R17 95W XL</t>
  </si>
  <si>
    <t>BluEarth-XT AE61 225/60R17 99V</t>
  </si>
  <si>
    <t>1/12 2連動</t>
    <rPh sb="6" eb="8">
      <t>レンドウ</t>
    </rPh>
    <phoneticPr fontId="12"/>
  </si>
  <si>
    <t>20,868</t>
  </si>
  <si>
    <t>25,995</t>
  </si>
  <si>
    <t>30,423</t>
  </si>
  <si>
    <t xml:space="preserve">品川ゴム 通販部 </t>
  </si>
  <si>
    <t>845</t>
  </si>
  <si>
    <t>23,900</t>
  </si>
  <si>
    <t>980</t>
  </si>
  <si>
    <t>https://kakaku.com/item/K0001020979/</t>
  </si>
  <si>
    <t>https://www.qoo10.jp/g/1074476528</t>
  </si>
  <si>
    <t>AZENIS FK520L 245/40ZR20 99Y XL</t>
  </si>
  <si>
    <t>https://kakaku.com/item/K0001520754/</t>
  </si>
  <si>
    <t>AZENIS FK520L 245/35ZR19 93Y XL</t>
  </si>
  <si>
    <t>https://kakaku.com/item/K0001520767/</t>
  </si>
  <si>
    <t>AZENIS FK520L 235/35ZR19 91Y XL</t>
  </si>
  <si>
    <t>https://kakaku.com/item/K0001520766/</t>
  </si>
  <si>
    <t>AZENIS FK520L 245/40ZR18 97Y XL</t>
  </si>
  <si>
    <t>https://kakaku.com/item/K0001520785/</t>
  </si>
  <si>
    <t>AZENIS FK520L 235/40ZR18 95Y XL</t>
  </si>
  <si>
    <t>https://kakaku.com/item/K0001520784/</t>
  </si>
  <si>
    <t>AZENIS FK520L 225/55ZR18 102W XL</t>
  </si>
  <si>
    <t>https://kakaku.com/item/K0001520793/</t>
  </si>
  <si>
    <t>1/12-2</t>
    <phoneticPr fontId="12"/>
  </si>
  <si>
    <t>https://www.qoo10.jp/g/1074475771</t>
    <phoneticPr fontId="12"/>
  </si>
  <si>
    <t>https://www.qoo10.jp/g/1074475768</t>
    <phoneticPr fontId="12"/>
  </si>
  <si>
    <t>https://www.qoo10.jp/g/1074475769</t>
    <phoneticPr fontId="12"/>
  </si>
  <si>
    <t>https://www.qoo10.jp/g/1074475767</t>
    <phoneticPr fontId="12"/>
  </si>
  <si>
    <t>https://www.qoo10.jp/g/1074475766</t>
    <phoneticPr fontId="12"/>
  </si>
  <si>
    <t>https://www.qoo10.jp/g/1074475764</t>
    <phoneticPr fontId="12"/>
  </si>
  <si>
    <t>https://www.qoo10.jp/g/1074475986</t>
    <phoneticPr fontId="12"/>
  </si>
  <si>
    <t>https://www.qoo10.jp/g/1074475760</t>
    <phoneticPr fontId="12"/>
  </si>
  <si>
    <t>https://www.qoo10.jp/g/1074476157</t>
    <phoneticPr fontId="12"/>
  </si>
  <si>
    <t>https://www.qoo10.jp/g/1074476404</t>
    <phoneticPr fontId="12"/>
  </si>
  <si>
    <t>https://www.qoo10.jp/g/1074475984</t>
    <phoneticPr fontId="12"/>
  </si>
  <si>
    <t>https://www.qoo10.jp/g/1074476321</t>
    <phoneticPr fontId="12"/>
  </si>
  <si>
    <t>https://www.qoo10.jp/g/1074475983</t>
    <phoneticPr fontId="12"/>
  </si>
  <si>
    <t>https://www.qoo10.jp/g/1074476407</t>
    <phoneticPr fontId="12"/>
  </si>
  <si>
    <t>https://www.qoo10.jp/g/1074476156</t>
    <phoneticPr fontId="12"/>
  </si>
  <si>
    <t>https://www.qoo10.jp/g/1074476408</t>
    <phoneticPr fontId="12"/>
  </si>
  <si>
    <t>https://www.qoo10.jp/g/1074476403</t>
    <phoneticPr fontId="12"/>
  </si>
  <si>
    <t>https://www.qoo10.jp/g/1074476162</t>
    <phoneticPr fontId="12"/>
  </si>
  <si>
    <t>https://www.qoo10.jp/g/1074476159</t>
    <phoneticPr fontId="12"/>
  </si>
  <si>
    <t>MI 175/65R15 88H ENERGY SAVER 4</t>
  </si>
  <si>
    <t>MI 235/55R20 102V PRIMACY SUV+</t>
  </si>
  <si>
    <t>https://www.qoo10.jp/g/1074476029</t>
    <phoneticPr fontId="12"/>
  </si>
  <si>
    <t>MI 235/40ZR19 (96Y)XL PILOT SPORT 4 S</t>
  </si>
  <si>
    <t>未連携</t>
    <rPh sb="0" eb="1">
      <t>ミ</t>
    </rPh>
    <rPh sb="1" eb="3">
      <t>レンケイ</t>
    </rPh>
    <phoneticPr fontId="12"/>
  </si>
  <si>
    <t>PSR08427</t>
  </si>
  <si>
    <t>NEWNO特</t>
  </si>
  <si>
    <t>PSR08433</t>
  </si>
  <si>
    <t>PSR08489</t>
  </si>
  <si>
    <t>PSR08452</t>
  </si>
  <si>
    <t>PSR08442</t>
  </si>
  <si>
    <t>PSR08437</t>
  </si>
  <si>
    <t>PSR08423</t>
  </si>
  <si>
    <t>PSR08453</t>
  </si>
  <si>
    <t>NEWNO 165/55R14 72V</t>
  </si>
  <si>
    <t>NEWNO 165/55R15 75V</t>
  </si>
  <si>
    <t>NEWNO 165/60R15 77H</t>
  </si>
  <si>
    <t>NEWNO 165/65R14 79S</t>
  </si>
  <si>
    <t>NEWNO 175/65R15 84H</t>
  </si>
  <si>
    <t>NEWNO 185/60R15 84H</t>
  </si>
  <si>
    <t>NEWNO 185/65R15 88S</t>
  </si>
  <si>
    <t>NEWNO 195/65R15 91H</t>
  </si>
  <si>
    <t>https://kakaku.com/item/K0001511895/</t>
    <phoneticPr fontId="12"/>
  </si>
  <si>
    <t>https://kakaku.com/item/K0001511884/</t>
    <phoneticPr fontId="12"/>
  </si>
  <si>
    <t>https://kakaku.com/item/K0001511888/</t>
    <phoneticPr fontId="12"/>
  </si>
  <si>
    <t>https://kakaku.com/item/K0001511902/</t>
    <phoneticPr fontId="12"/>
  </si>
  <si>
    <t>https://kakaku.com/item/K0001511892/</t>
    <phoneticPr fontId="12"/>
  </si>
  <si>
    <t>https://kakaku.com/item/K0001511886/</t>
    <phoneticPr fontId="12"/>
  </si>
  <si>
    <t>https://kakaku.com/item/K0001511891/</t>
    <phoneticPr fontId="12"/>
  </si>
  <si>
    <t>https://kakaku.com/item/K0001511890/</t>
    <phoneticPr fontId="12"/>
  </si>
  <si>
    <t>NN</t>
    <phoneticPr fontId="12"/>
  </si>
  <si>
    <t>https://www.qoo10.jp/g/1074475973</t>
    <phoneticPr fontId="12"/>
  </si>
  <si>
    <t>https://www.qoo10.jp/g/1074476280</t>
    <phoneticPr fontId="12"/>
  </si>
  <si>
    <t>CO 185/65R15 88H ComfortContact CC7特</t>
  </si>
  <si>
    <t>CO 205/55R16 91V UC6特</t>
  </si>
  <si>
    <t>CO 215/55R18 95V UC6特</t>
  </si>
  <si>
    <t>NEWNO特</t>
    <phoneticPr fontId="12"/>
  </si>
  <si>
    <t>NEWNO</t>
    <phoneticPr fontId="12"/>
  </si>
  <si>
    <t>ニューノ</t>
    <phoneticPr fontId="12"/>
  </si>
  <si>
    <t>nn</t>
    <phoneticPr fontId="12"/>
  </si>
  <si>
    <t>最短当日発送</t>
    <rPh sb="0" eb="6">
      <t>サイタントウジツハッソウ</t>
    </rPh>
    <phoneticPr fontId="32"/>
  </si>
  <si>
    <t>GY 185/65R14 86H VEC 4SEASONS MS Hybrid</t>
  </si>
  <si>
    <t>商品名</t>
    <rPh sb="0" eb="3">
      <t>ショウヒンメイ</t>
    </rPh>
    <phoneticPr fontId="12"/>
  </si>
  <si>
    <t>ID個数</t>
    <rPh sb="2" eb="4">
      <t>コスウ</t>
    </rPh>
    <phoneticPr fontId="12"/>
  </si>
  <si>
    <t>在庫表年式</t>
    <rPh sb="0" eb="3">
      <t>ザイコヒョウ</t>
    </rPh>
    <rPh sb="3" eb="5">
      <t>ネンシキ</t>
    </rPh>
    <phoneticPr fontId="12"/>
  </si>
  <si>
    <t>国産</t>
    <rPh sb="0" eb="2">
      <t>コクサン</t>
    </rPh>
    <phoneticPr fontId="12"/>
  </si>
  <si>
    <t>輸入車</t>
    <rPh sb="0" eb="3">
      <t>ユニュウシャ</t>
    </rPh>
    <phoneticPr fontId="12"/>
  </si>
  <si>
    <t>全媒体</t>
    <rPh sb="0" eb="3">
      <t>ゼンバイタイ</t>
    </rPh>
    <phoneticPr fontId="12"/>
  </si>
  <si>
    <t>2023/1/1～3/31</t>
    <phoneticPr fontId="12"/>
  </si>
  <si>
    <t>GY</t>
  </si>
  <si>
    <t>MI</t>
  </si>
  <si>
    <t>BS</t>
  </si>
  <si>
    <t>YH</t>
  </si>
  <si>
    <t>CO</t>
  </si>
  <si>
    <t>PI</t>
  </si>
  <si>
    <t>ZM</t>
  </si>
  <si>
    <t>NX</t>
  </si>
  <si>
    <t>TO</t>
  </si>
  <si>
    <t>WIN</t>
  </si>
  <si>
    <t>UG</t>
  </si>
  <si>
    <t>VK</t>
  </si>
  <si>
    <t>GL</t>
  </si>
  <si>
    <t>インチごと</t>
    <phoneticPr fontId="12"/>
  </si>
  <si>
    <t>メーカーごと</t>
    <phoneticPr fontId="12"/>
  </si>
  <si>
    <t>数量</t>
    <phoneticPr fontId="12"/>
  </si>
  <si>
    <t>GY/MI/BS/FK</t>
    <phoneticPr fontId="12"/>
  </si>
  <si>
    <t>01
17</t>
    <phoneticPr fontId="12"/>
  </si>
  <si>
    <t>inc</t>
    <phoneticPr fontId="12"/>
  </si>
  <si>
    <t>CA</t>
    <phoneticPr fontId="12"/>
  </si>
  <si>
    <t>3,880</t>
  </si>
  <si>
    <t>4,990</t>
  </si>
  <si>
    <t>https://www.qoo10.jp/g/1074475787</t>
    <phoneticPr fontId="12"/>
  </si>
  <si>
    <t>5,380</t>
  </si>
  <si>
    <t>ﾒｶﾞﾎﾟ
粗利率</t>
    <rPh sb="6" eb="8">
      <t>アラリ</t>
    </rPh>
    <rPh sb="8" eb="9">
      <t>リツ</t>
    </rPh>
    <phoneticPr fontId="12"/>
  </si>
  <si>
    <t>Pilot Sport 3 185/55R15 86V XL DT</t>
    <phoneticPr fontId="12"/>
  </si>
  <si>
    <t>CROSSCLIMATE 2 175/65R15 88H XL</t>
    <phoneticPr fontId="12"/>
  </si>
  <si>
    <t>送料
税抜</t>
    <rPh sb="0" eb="2">
      <t>ソウリョウ</t>
    </rPh>
    <rPh sb="3" eb="5">
      <t>ゼイヌキ</t>
    </rPh>
    <phoneticPr fontId="12"/>
  </si>
  <si>
    <t>CROSSCLIMATE+ 165/70R14 85T XL</t>
    <phoneticPr fontId="12"/>
  </si>
  <si>
    <t>CROSSCLIMATE 2 235/55R18 104V XL</t>
    <phoneticPr fontId="12"/>
  </si>
  <si>
    <t>8,300</t>
  </si>
  <si>
    <t>8,700</t>
  </si>
  <si>
    <t>7,700</t>
  </si>
  <si>
    <t>9,120</t>
  </si>
  <si>
    <t>10,980</t>
  </si>
  <si>
    <t xml:space="preserve">APG </t>
  </si>
  <si>
    <t>10,190</t>
  </si>
  <si>
    <t>nn1655514</t>
    <phoneticPr fontId="12"/>
  </si>
  <si>
    <t>nn1655515</t>
  </si>
  <si>
    <t>nn1656015</t>
  </si>
  <si>
    <t>nn1656514</t>
  </si>
  <si>
    <t>nn1756515</t>
  </si>
  <si>
    <t>nn1856015</t>
  </si>
  <si>
    <t>nn1856515</t>
  </si>
  <si>
    <t>nn1956515</t>
  </si>
  <si>
    <t>27,000</t>
  </si>
  <si>
    <t>7,350</t>
  </si>
  <si>
    <t>POTENZA Adrenalin RE004 205/45R17 88W XL</t>
    <phoneticPr fontId="12"/>
  </si>
  <si>
    <t>MI 245/45R17 99YXL PILOT SPORT 5</t>
  </si>
  <si>
    <t>MI 215/45R16 90V XL Pilot Sport 3 AO</t>
  </si>
  <si>
    <t>年式参照</t>
    <rPh sb="0" eb="2">
      <t>ネンシキ</t>
    </rPh>
    <rPh sb="2" eb="4">
      <t>サンショウ</t>
    </rPh>
    <phoneticPr fontId="12"/>
  </si>
  <si>
    <t>修正年式</t>
    <rPh sb="0" eb="4">
      <t>シュウセイネンシキ</t>
    </rPh>
    <phoneticPr fontId="12"/>
  </si>
  <si>
    <t>=E2</t>
    <phoneticPr fontId="12"/>
  </si>
  <si>
    <t>⑥DL</t>
    <phoneticPr fontId="12"/>
  </si>
  <si>
    <t>Qスペ
供給
原価</t>
    <rPh sb="4" eb="5">
      <t xml:space="preserve">
</t>
    </rPh>
    <rPh sb="5" eb="7">
      <t>ゲンカ</t>
    </rPh>
    <phoneticPr fontId="12"/>
  </si>
  <si>
    <t>【1】製品名･型番(価格com)
'=AS＆AT$1＆AT</t>
    <phoneticPr fontId="12"/>
  </si>
  <si>
    <t>ae512354518-del2</t>
    <phoneticPr fontId="12"/>
  </si>
  <si>
    <t>BluEarth-4S AW21（並行、PHI）</t>
  </si>
  <si>
    <t>225/45R17 94V XL（22年製あり）</t>
  </si>
  <si>
    <t>205/60R16 96H（22年製あり）</t>
  </si>
  <si>
    <t>215/50R17 95W XL（21年製あり）</t>
  </si>
  <si>
    <t>R4429</t>
  </si>
  <si>
    <t>R4452</t>
  </si>
  <si>
    <t>R4446</t>
  </si>
  <si>
    <t>R7610</t>
  </si>
  <si>
    <t>R7618</t>
  </si>
  <si>
    <t>R4438</t>
  </si>
  <si>
    <t>R4442</t>
  </si>
  <si>
    <t>BluEarth-4S AW21（並行、JP）</t>
  </si>
  <si>
    <t>BluEarth-4S AW21 225/45R17 94V XL</t>
    <phoneticPr fontId="12"/>
  </si>
  <si>
    <t>235/60R18 107W XL</t>
  </si>
  <si>
    <t>BluEarth-4S AW21 195/45R16 84V XL</t>
  </si>
  <si>
    <t>BluEarth-4S AW21 225/55R17 101W XL</t>
  </si>
  <si>
    <t>BluEarth-4S AW21 235/55R17 103W XL</t>
  </si>
  <si>
    <t>BluEarth-4S AW21 235/60R18 107W XL</t>
  </si>
  <si>
    <t>BluEarth-4S AW21 235/55R19 105W XL</t>
  </si>
  <si>
    <t>BluEarth-4S AW21 215/50R17 95W XL</t>
    <phoneticPr fontId="12"/>
  </si>
  <si>
    <t>BluEarth-4S AW21 225/45R18 95Y XL</t>
  </si>
  <si>
    <t>BluEarth-4S AW21 225/45R18 95Y XL</t>
    <phoneticPr fontId="12"/>
  </si>
  <si>
    <t>BluEarth-4S AW21 235/45R18 98Y XL</t>
  </si>
  <si>
    <t>BluEarth-4S AW21 235/45R18 98Y XL</t>
    <phoneticPr fontId="12"/>
  </si>
  <si>
    <t>BluEarth-4S AW21 205/60R16 96H XL</t>
  </si>
  <si>
    <t>BluEarth-4S AW21 205/60R16 96H XL</t>
    <phoneticPr fontId="12"/>
  </si>
  <si>
    <t>https://kakaku.com/item/K0001223464/</t>
  </si>
  <si>
    <t>https://kakaku.com/item/K0001223456/</t>
  </si>
  <si>
    <t>https://kakaku.com/item/K0001223457/</t>
  </si>
  <si>
    <t>https://kakaku.com/item/K0001390259/</t>
  </si>
  <si>
    <t>https://kakaku.com/item/K0001223452/</t>
  </si>
  <si>
    <t>https://kakaku.com/item/K0001223450/</t>
  </si>
  <si>
    <t>https://kakaku.com/item/K0001223451/</t>
  </si>
  <si>
    <t>https://kakaku.com/item/K0001223454/</t>
  </si>
  <si>
    <t>https://kakaku.com/item/K0001223448/</t>
  </si>
  <si>
    <t>https://kakaku.com/item/K0001390257/</t>
  </si>
  <si>
    <t>https://kakaku.com/item/K0001223449/</t>
  </si>
  <si>
    <t>https://kakaku.com/item/K0001223447/</t>
  </si>
  <si>
    <t>https://kakaku.com/item/K0001390260/</t>
  </si>
  <si>
    <t>https://kakaku.com/item/K0001455262/（並行、JP）</t>
  </si>
  <si>
    <t>https://kakaku.com/item/K0001390258/</t>
  </si>
  <si>
    <t>https://kakaku.com/item/K0001390254/</t>
  </si>
  <si>
    <t>AW</t>
  </si>
  <si>
    <t>AW</t>
    <phoneticPr fontId="12"/>
  </si>
  <si>
    <t>13,000</t>
  </si>
  <si>
    <t>19,649</t>
  </si>
  <si>
    <t>17,660</t>
  </si>
  <si>
    <t>24,137</t>
  </si>
  <si>
    <t>21,199</t>
  </si>
  <si>
    <t>24,605</t>
  </si>
  <si>
    <t>25,699</t>
  </si>
  <si>
    <t>24,699</t>
  </si>
  <si>
    <t>24,899</t>
  </si>
  <si>
    <t>22,599</t>
  </si>
  <si>
    <t>https://kakaku.com/item/K0001402785/（並行、JP）</t>
    <phoneticPr fontId="12"/>
  </si>
  <si>
    <t>27,399</t>
  </si>
  <si>
    <t>26,596</t>
  </si>
  <si>
    <t>26,800</t>
  </si>
  <si>
    <t>aw211956515ip</t>
  </si>
  <si>
    <t>aw212055516ip</t>
  </si>
  <si>
    <t>aw212056016ip</t>
  </si>
  <si>
    <t>aw212155017ip</t>
  </si>
  <si>
    <t>aw212155517ip</t>
  </si>
  <si>
    <t>aw212254517ip</t>
  </si>
  <si>
    <t>aw212256017ip</t>
  </si>
  <si>
    <t>aw212255518ip</t>
  </si>
  <si>
    <t>aw212256018ip</t>
  </si>
  <si>
    <t>aw212355518ip</t>
  </si>
  <si>
    <t>aw212255519ip</t>
  </si>
  <si>
    <t>aw211954516ip</t>
  </si>
  <si>
    <t>aw212255517ip</t>
  </si>
  <si>
    <t>aw212355517ip</t>
  </si>
  <si>
    <t>aw212254518ip</t>
  </si>
  <si>
    <t>aw212354518ip</t>
  </si>
  <si>
    <t>aw212356018ip</t>
  </si>
  <si>
    <t>aw212355519ip</t>
  </si>
  <si>
    <t>aw212255017ip</t>
    <phoneticPr fontId="12"/>
  </si>
  <si>
    <t>https://www.qoo10.jp/g/1082154324</t>
  </si>
  <si>
    <t>https://www.qoo10.jp/g/1082154325</t>
  </si>
  <si>
    <t>https://www.qoo10.jp/g/1082154326</t>
  </si>
  <si>
    <t>https://www.qoo10.jp/g/1082154327</t>
  </si>
  <si>
    <t>https://www.qoo10.jp/g/1082154328</t>
  </si>
  <si>
    <t>https://www.qoo10.jp/g/1082154329</t>
  </si>
  <si>
    <t>https://www.qoo10.jp/g/1082154331</t>
  </si>
  <si>
    <t>https://www.qoo10.jp/g/1082154332</t>
  </si>
  <si>
    <t>https://www.qoo10.jp/g/1082154333</t>
  </si>
  <si>
    <t>https://www.qoo10.jp/g/1082154334</t>
  </si>
  <si>
    <t>https://www.qoo10.jp/g/1082154335</t>
  </si>
  <si>
    <t>https://www.qoo10.jp/g/1082154336</t>
  </si>
  <si>
    <t>https://www.qoo10.jp/g/1082154337</t>
  </si>
  <si>
    <t>https://www.qoo10.jp/g/1082154338</t>
  </si>
  <si>
    <t>https://www.qoo10.jp/g/1082154339</t>
  </si>
  <si>
    <t>https://www.qoo10.jp/g/1082154340</t>
  </si>
  <si>
    <t>https://www.qoo10.jp/g/1082154342</t>
  </si>
  <si>
    <t>https://www.qoo10.jp/g/1082154343</t>
  </si>
  <si>
    <t>https://www.qoo10.jp/g/1082154344</t>
  </si>
  <si>
    <t>https://kakaku.com/item/K0001402785/</t>
    <phoneticPr fontId="12"/>
  </si>
  <si>
    <t>https://kakaku.com/item/K0001455262/</t>
    <phoneticPr fontId="12"/>
  </si>
  <si>
    <t>1/22</t>
    <phoneticPr fontId="12"/>
  </si>
  <si>
    <t>1/22 2連動</t>
    <phoneticPr fontId="12"/>
  </si>
  <si>
    <t>MI 225/55R17 101YXL CROSSCLIMATE2</t>
  </si>
  <si>
    <t>MI 225/50R18 99WXL e-PRIMACY</t>
  </si>
  <si>
    <t>MI 215/55R18 99VXL CROSSCLIMATE2</t>
  </si>
  <si>
    <t>YH 235/55R19 101V BluEarth-XT AE61 EU</t>
  </si>
  <si>
    <t>YH 195/65R15 91H Bluearth4S AW21 EU</t>
  </si>
  <si>
    <t>YH 195/45R16 84V BluEarth4S AW21EU</t>
  </si>
  <si>
    <t>YH 205/55R16 91V Bluearth4S AW21 EU</t>
  </si>
  <si>
    <t>YH 225/50R17 98VXL Bluearth4S AW21 EU</t>
  </si>
  <si>
    <t>YH 235/55R17 103W BluEarth4S AW21EU</t>
  </si>
  <si>
    <t>YH 225/45R18 95Y BluEarth4S AW21EU</t>
  </si>
  <si>
    <t>YH 225/60R18 104VXL Bluearth4S AW21 EU</t>
  </si>
  <si>
    <t>YH 235/45R18 98YXL BluEarth4S AW21EU</t>
  </si>
  <si>
    <t>YH 235/60R18 107W BluEarth4S AW21EU</t>
  </si>
  <si>
    <t>YH 235/55R19 105W BluEarth4S AW21EU</t>
  </si>
  <si>
    <t>4985009716069-1958015156566</t>
  </si>
  <si>
    <t>MI 195/80R15C 108/106S AGILIS3特</t>
  </si>
  <si>
    <t>MI 225/50R18 99WXL PRIMACY 4+</t>
  </si>
  <si>
    <t>MI 215/60R16 99VXL PRIMACY4+</t>
  </si>
  <si>
    <t>1082154344</t>
  </si>
  <si>
    <t>http://gd.image-qoo10.jp/li/276/011/5474011276.jpg</t>
  </si>
  <si>
    <t>1082154342</t>
  </si>
  <si>
    <t>http://gd.image-qoo10.jp/li/271/011/5474011271.jpg</t>
  </si>
  <si>
    <t>1082154343</t>
  </si>
  <si>
    <t>http://gd.image-qoo10.jp/li/270/011/5474011270.jpg</t>
  </si>
  <si>
    <t>1082154340</t>
  </si>
  <si>
    <t>http://gd.image-qoo10.jp/li/265/011/5474011265.jpg</t>
  </si>
  <si>
    <t>1082154339</t>
  </si>
  <si>
    <t>http://gd.image-qoo10.jp/li/261/011/5474011261.jpg</t>
  </si>
  <si>
    <t>1082154338</t>
  </si>
  <si>
    <t>http://gd.image-qoo10.jp/li/258/011/5474011258.jpg</t>
  </si>
  <si>
    <t>1082154337</t>
  </si>
  <si>
    <t>http://gd.image-qoo10.jp/li/255/011/5474011255.jpg</t>
  </si>
  <si>
    <t>1082154336</t>
  </si>
  <si>
    <t>http://gd.image-qoo10.jp/li/251/011/5474011251.jpg</t>
  </si>
  <si>
    <t>1082154335</t>
  </si>
  <si>
    <t>http://gd.image-qoo10.jp/li/249/011/5474011249.jpg</t>
  </si>
  <si>
    <t>1082154334</t>
  </si>
  <si>
    <t>http://gd.image-qoo10.jp/li/245/011/5474011245.jpg</t>
  </si>
  <si>
    <t>1082154333</t>
  </si>
  <si>
    <t>http://gd.image-qoo10.jp/li/243/011/5474011243.jpg</t>
  </si>
  <si>
    <t>1082154332</t>
  </si>
  <si>
    <t>http://gd.image-qoo10.jp/li/239/011/5474011239.jpg</t>
  </si>
  <si>
    <t>1082154331</t>
  </si>
  <si>
    <t>aw212255017ip</t>
  </si>
  <si>
    <t>http://gd.image-qoo10.jp/li/237/011/5474011237.jpg</t>
  </si>
  <si>
    <t>1082154329</t>
  </si>
  <si>
    <t>http://gd.image-qoo10.jp/li/229/011/5474011229.jpg</t>
  </si>
  <si>
    <t>1082154328</t>
  </si>
  <si>
    <t>http://gd.image-qoo10.jp/li/227/011/5474011227.jpg</t>
  </si>
  <si>
    <t>1082154327</t>
  </si>
  <si>
    <t>http://gd.image-qoo10.jp/li/222/011/5474011222.jpg</t>
  </si>
  <si>
    <t>1082154326</t>
  </si>
  <si>
    <t>http://gd.image-qoo10.jp/li/223/011/5474011223.jpg</t>
  </si>
  <si>
    <t>1082154324</t>
  </si>
  <si>
    <t>http://gd.image-qoo10.jp/li/217/011/5474011217.jpg</t>
  </si>
  <si>
    <t>1082154325</t>
  </si>
  <si>
    <t>http://gd.image-qoo10.jp/li/216/011/5474011216.jpg</t>
  </si>
  <si>
    <t>1081670477</t>
  </si>
  <si>
    <t>4961914972349</t>
  </si>
  <si>
    <t>1081670476</t>
  </si>
  <si>
    <t>4961914972103</t>
  </si>
  <si>
    <t>1081670475</t>
  </si>
  <si>
    <t>4961914972233</t>
  </si>
  <si>
    <t>1081670473</t>
  </si>
  <si>
    <t>4961914972271</t>
  </si>
  <si>
    <t>1081670474</t>
  </si>
  <si>
    <t>4961914972332</t>
  </si>
  <si>
    <t>1081670472</t>
  </si>
  <si>
    <t>4961914972646</t>
  </si>
  <si>
    <t>1081670471</t>
  </si>
  <si>
    <t>4961914972196</t>
  </si>
  <si>
    <t>1081657740</t>
  </si>
  <si>
    <t>nn1655514</t>
  </si>
  <si>
    <t>4961914972134</t>
  </si>
  <si>
    <t>http://gd.image-qoo10.jp/li/228/541/5454541228.jpg</t>
  </si>
  <si>
    <t>http://gd.image-qoo10.jp/li/033/541/5454541033.jpg</t>
  </si>
  <si>
    <t>http://gd.image-qoo10.jp/li/155/541/5454541155.jpg</t>
  </si>
  <si>
    <t>http://gd.image-qoo10.jp/li/152/541/5454541152.jpg</t>
  </si>
  <si>
    <t>http://gd.image-qoo10.jp/li/157/541/5454541157.jpg</t>
  </si>
  <si>
    <t>http://gd.image-qoo10.jp/li/128/541/5454541128.jpg</t>
  </si>
  <si>
    <t>http://gd.image-qoo10.jp/li/186/541/5454541186.jpg</t>
  </si>
  <si>
    <t>http://gd.image-qoo10.jp/li/168/541/5454541168.jpg</t>
  </si>
  <si>
    <t>http://gd.image-qoo10.jp/li/178/541/5454541178.jpg</t>
  </si>
  <si>
    <t>http://gd.image-qoo10.jp/li/129/541/5454541129.jpg</t>
  </si>
  <si>
    <t>http://gd.image-qoo10.jp/li/203/541/5454541203.jpg</t>
  </si>
  <si>
    <t>http://gd.image-qoo10.jp/li/170/541/5454541170.jpg</t>
  </si>
  <si>
    <t>http://gd.image-qoo10.jp/li/185/541/5454541185.jpg</t>
  </si>
  <si>
    <t>http://gd.image-qoo10.jp/li/169/541/5454541169.jpg</t>
  </si>
  <si>
    <t>http://gd.image-qoo10.jp/li/237/541/5454541237.jpg</t>
  </si>
  <si>
    <t>http://gd.image-qoo10.jp/li/213/541/5454541213.jpg</t>
  </si>
  <si>
    <t>http://gd.image-qoo10.jp/li/239/541/5454541239.jpg</t>
  </si>
  <si>
    <t>http://gd.image-qoo10.jp/li/177/541/5454541177.jpg</t>
  </si>
  <si>
    <t>http://gd.image-qoo10.jp/li/018/541/5454541018.jpg</t>
  </si>
  <si>
    <t>http://gd.image-qoo10.jp/li/181/541/5454541181.jpg</t>
  </si>
  <si>
    <t>http://gd.image-qoo10.jp/li/221/541/5454541221.jpg</t>
  </si>
  <si>
    <t>http://gd.image-qoo10.jp/li/669/540/5454540669.jpg</t>
  </si>
  <si>
    <t>http://gd.image-qoo10.jp/li/658/540/5454540658.jpg</t>
  </si>
  <si>
    <t>http://gd.image-qoo10.jp/li/650/540/5454540650.jpg</t>
  </si>
  <si>
    <t>http://gd.image-qoo10.jp/li/653/540/5454540653.jpg</t>
  </si>
  <si>
    <t>http://gd.image-qoo10.jp/li/240/541/5454541240.jpg</t>
  </si>
  <si>
    <t>2018年製以降ENERGY SAVER+ 175/65R14 82H サマータイヤ当店在庫 最短当日発送</t>
  </si>
  <si>
    <t>http://gd.image-qoo10.jp/li/652/540/5454540652.jpg</t>
  </si>
  <si>
    <t>http://gd.image-qoo10.jp/li/655/540/5454540655.jpg</t>
  </si>
  <si>
    <t>http://gd.image-qoo10.jp/li/663/540/5454540663.jpg</t>
  </si>
  <si>
    <t>http://gd.image-qoo10.jp/li/674/540/5454540674.jpg</t>
  </si>
  <si>
    <t>http://gd.image-qoo10.jp/li/660/540/5454540660.jpg</t>
  </si>
  <si>
    <t>http://gd.image-qoo10.jp/li/208/541/5454541208.jpg</t>
  </si>
  <si>
    <t>http://gd.image-qoo10.jp/li/241/541/5454541241.jpg</t>
  </si>
  <si>
    <t>http://gd.image-qoo10.jp/li/207/541/5454541207.jpg</t>
  </si>
  <si>
    <t>http://gd.image-qoo10.jp/li/217/541/5454541217.jpg</t>
  </si>
  <si>
    <t>http://gd.image-qoo10.jp/li/678/540/5454540678.jpg</t>
  </si>
  <si>
    <t>http://gd.image-qoo10.jp/li/676/540/5454540676.jpg</t>
  </si>
  <si>
    <t>http://gd.image-qoo10.jp/li/682/540/5454540682.jpg</t>
  </si>
  <si>
    <t>http://gd.image-qoo10.jp/li/697/540/5454540697.jpg</t>
  </si>
  <si>
    <t>http://gd.image-qoo10.jp/li/698/540/5454540698.jpg</t>
  </si>
  <si>
    <t>http://gd.image-qoo10.jp/li/696/540/5454540696.jpg</t>
  </si>
  <si>
    <t>http://gd.image-qoo10.jp/li/677/540/5454540677.jpg</t>
  </si>
  <si>
    <t>http://gd.image-qoo10.jp/li/684/540/5454540684.jpg</t>
  </si>
  <si>
    <t>http://gd.image-qoo10.jp/li/679/540/5454540679.jpg</t>
  </si>
  <si>
    <t>http://gd.image-qoo10.jp/li/685/540/5454540685.jpg</t>
  </si>
  <si>
    <t>http://gd.image-qoo10.jp/li/643/540/5454540643.jpg</t>
  </si>
  <si>
    <t>http://gd.image-qoo10.jp/li/691/540/5454540691.jpg</t>
  </si>
  <si>
    <t>http://gd.image-qoo10.jp/li/172/541/5454541172.jpg</t>
  </si>
  <si>
    <t>http://gd.image-qoo10.jp/li/680/540/5454540680.jpg</t>
  </si>
  <si>
    <t>http://gd.image-qoo10.jp/li/689/540/5454540689.jpg</t>
  </si>
  <si>
    <t>http://gd.image-qoo10.jp/li/701/540/5454540701.jpg</t>
  </si>
  <si>
    <t>http://gd.image-qoo10.jp/li/690/540/5454540690.jpg</t>
  </si>
  <si>
    <t>http://gd.image-qoo10.jp/li/042/541/5454541042.jpg</t>
  </si>
  <si>
    <t>http://gd.image-qoo10.jp/li/694/540/5454540694.jpg</t>
  </si>
  <si>
    <t>http://gd.image-qoo10.jp/li/686/540/5454540686.jpg</t>
  </si>
  <si>
    <t>http://gd.image-qoo10.jp/li/688/540/5454540688.jpg</t>
  </si>
  <si>
    <t>http://gd.image-qoo10.jp/li/703/540/5454540703.jpg</t>
  </si>
  <si>
    <t>http://gd.image-qoo10.jp/li/704/540/5454540704.jpg</t>
  </si>
  <si>
    <t>http://gd.image-qoo10.jp/li/687/540/5454540687.jpg</t>
  </si>
  <si>
    <t>http://gd.image-qoo10.jp/li/712/540/5454540712.jpg</t>
  </si>
  <si>
    <t>http://gd.image-qoo10.jp/li/034/541/5454541034.jpg</t>
  </si>
  <si>
    <t>http://gd.image-qoo10.jp/li/695/540/5454540695.jpg</t>
  </si>
  <si>
    <t>http://gd.image-qoo10.jp/li/692/540/5454540692.jpg</t>
  </si>
  <si>
    <t>http://gd.image-qoo10.jp/li/683/540/5454540683.jpg</t>
  </si>
  <si>
    <t>http://gd.image-qoo10.jp/li/710/540/5454540710.jpg</t>
  </si>
  <si>
    <t>http://gd.image-qoo10.jp/li/670/540/5454540670.jpg</t>
  </si>
  <si>
    <t>http://gd.image-qoo10.jp/li/227/541/5454541227.jpg</t>
  </si>
  <si>
    <t>http://gd.image-qoo10.jp/li/183/541/5454541183.jpg</t>
  </si>
  <si>
    <t>http://gd.image-qoo10.jp/li/193/541/5454541193.jpg</t>
  </si>
  <si>
    <t>http://gd.image-qoo10.jp/li/705/540/5454540705.jpg</t>
  </si>
  <si>
    <t>http://gd.image-qoo10.jp/li/661/540/5454540661.jpg</t>
  </si>
  <si>
    <t>http://gd.image-qoo10.jp/li/219/541/5454541219.jpg</t>
  </si>
  <si>
    <t>http://gd.image-qoo10.jp/li/654/540/5454540654.jpg</t>
  </si>
  <si>
    <t>http://gd.image-qoo10.jp/li/975/540/5454540975.jpg</t>
  </si>
  <si>
    <t>http://gd.image-qoo10.jp/li/967/540/5454540967.jpg</t>
  </si>
  <si>
    <t>http://gd.image-qoo10.jp/li/990/540/5454540990.jpg</t>
  </si>
  <si>
    <t>http://gd.image-qoo10.jp/li/968/540/5454540968.jpg</t>
  </si>
  <si>
    <t>http://gd.image-qoo10.jp/li/993/540/5454540993.jpg</t>
  </si>
  <si>
    <t>http://gd.image-qoo10.jp/li/978/540/5454540978.jpg</t>
  </si>
  <si>
    <t>http://gd.image-qoo10.jp/li/976/540/5454540976.jpg</t>
  </si>
  <si>
    <t>http://gd.image-qoo10.jp/li/197/541/5454541197.jpg</t>
  </si>
  <si>
    <t>http://gd.image-qoo10.jp/li/982/540/5454540982.jpg</t>
  </si>
  <si>
    <t>http://gd.image-qoo10.jp/li/981/540/5454540981.jpg</t>
  </si>
  <si>
    <t>http://gd.image-qoo10.jp/li/788/540/5454540788.jpg</t>
  </si>
  <si>
    <t>http://gd.image-qoo10.jp/li/971/540/5454540971.jpg</t>
  </si>
  <si>
    <t>http://gd.image-qoo10.jp/li/529/541/5454541529.jpg</t>
  </si>
  <si>
    <t>http://gd.image-qoo10.jp/li/002/541/5454541002.jpg</t>
  </si>
  <si>
    <t>2023年製 GR-Leggera 155/65R14 75H サマータイヤ 最短当日発送</t>
  </si>
  <si>
    <t>http://gd.image-qoo10.jp/li/189/541/5454541189.jpg</t>
  </si>
  <si>
    <t>http://gd.image-qoo10.jp/li/980/540/5454540980.jpg</t>
  </si>
  <si>
    <t>http://gd.image-qoo10.jp/li/011/541/5454541011.jpg</t>
  </si>
  <si>
    <t>http://gd.image-qoo10.jp/li/995/540/5454540995.jpg</t>
  </si>
  <si>
    <t>http://gd.image-qoo10.jp/li/977/540/5454540977.jpg</t>
  </si>
  <si>
    <t>http://gd.image-qoo10.jp/li/999/540/5454540999.jpg</t>
  </si>
  <si>
    <t>http://gd.image-qoo10.jp/li/983/540/5454540983.jpg</t>
  </si>
  <si>
    <t>http://gd.image-qoo10.jp/li/985/540/5454540985.jpg</t>
  </si>
  <si>
    <t>http://gd.image-qoo10.jp/li/974/540/5454540974.jpg</t>
  </si>
  <si>
    <t>http://gd.image-qoo10.jp/li/000/541/5454541000.jpg</t>
  </si>
  <si>
    <t>http://gd.image-qoo10.jp/li/646/540/5454540646.jpg</t>
  </si>
  <si>
    <t>http://gd.image-qoo10.jp/li/659/540/5454540659.jpg</t>
  </si>
  <si>
    <t>http://gd.image-qoo10.jp/li/666/540/5454540666.jpg</t>
  </si>
  <si>
    <t>http://gd.image-qoo10.jp/li/651/540/5454540651.jpg</t>
  </si>
  <si>
    <t>http://gd.image-qoo10.jp/li/984/540/5454540984.jpg</t>
  </si>
  <si>
    <t>http://gd.image-qoo10.jp/li/657/540/5454540657.jpg</t>
  </si>
  <si>
    <t>http://gd.image-qoo10.jp/li/647/540/5454540647.jpg</t>
  </si>
  <si>
    <t>http://gd.image-qoo10.jp/li/644/540/5454540644.jpg</t>
  </si>
  <si>
    <t>http://gd.image-qoo10.jp/li/665/540/5454540665.jpg</t>
  </si>
  <si>
    <t>http://gd.image-qoo10.jp/li/645/540/5454540645.jpg</t>
  </si>
  <si>
    <t>http://gd.image-qoo10.jp/li/664/540/5454540664.jpg</t>
  </si>
  <si>
    <t>http://gd.image-qoo10.jp/li/648/540/5454540648.jpg</t>
  </si>
  <si>
    <t>http://gd.image-qoo10.jp/li/668/540/5454540668.jpg</t>
  </si>
  <si>
    <t>http://gd.image-qoo10.jp/li/506/541/5454541506.jpg</t>
  </si>
  <si>
    <t>http://gd.image-qoo10.jp/li/548/541/5454541548.jpg</t>
  </si>
  <si>
    <t>http://gd.image-qoo10.jp/li/005/541/5454541005.jpg</t>
  </si>
  <si>
    <t>http://gd.image-qoo10.jp/li/991/540/5454540991.jpg</t>
  </si>
  <si>
    <t>http://gd.image-qoo10.jp/li/003/541/5454541003.jpg</t>
  </si>
  <si>
    <t>http://gd.image-qoo10.jp/li/799/540/5454540799.jpg</t>
  </si>
  <si>
    <t>2023年製 VRX3 215/60R17 96Q スタッドレスタイヤ 最短当日発送</t>
  </si>
  <si>
    <t>http://gd.image-qoo10.jp/li/989/540/5454540989.jpg</t>
  </si>
  <si>
    <t>http://gd.image-qoo10.jp/li/998/540/5454540998.jpg</t>
  </si>
  <si>
    <t>http://gd.image-qoo10.jp/li/988/540/5454540988.jpg</t>
  </si>
  <si>
    <t>http://gd.image-qoo10.jp/li/509/541/5454541509.jpg</t>
  </si>
  <si>
    <t>http://gd.image-qoo10.jp/li/010/541/5454541010.jpg</t>
  </si>
  <si>
    <t>http://gd.image-qoo10.jp/li/027/541/5454541027.jpg</t>
  </si>
  <si>
    <t>http://gd.image-qoo10.jp/li/994/540/5454540994.jpg</t>
  </si>
  <si>
    <t>http://gd.image-qoo10.jp/li/019/541/5454541019.jpg</t>
  </si>
  <si>
    <t>http://gd.image-qoo10.jp/li/176/541/5454541176.jpg</t>
  </si>
  <si>
    <t>http://gd.image-qoo10.jp/li/997/540/5454540997.jpg</t>
  </si>
  <si>
    <t>http://gd.image-qoo10.jp/li/188/541/5454541188.jpg</t>
  </si>
  <si>
    <t>http://gd.image-qoo10.jp/li/021/541/5454541021.jpg</t>
  </si>
  <si>
    <t>http://gd.image-qoo10.jp/li/204/541/5454541204.jpg</t>
  </si>
  <si>
    <t>http://gd.image-qoo10.jp/li/135/541/5454541135.jpg</t>
  </si>
  <si>
    <t>http://gd.image-qoo10.jp/li/179/541/5454541179.jpg</t>
  </si>
  <si>
    <t>http://gd.image-qoo10.jp/li/159/541/5454541159.jpg</t>
  </si>
  <si>
    <t>http://gd.image-qoo10.jp/li/137/541/5454541137.jpg</t>
  </si>
  <si>
    <t>http://gd.image-qoo10.jp/li/205/541/5454541205.jpg</t>
  </si>
  <si>
    <t>http://gd.image-qoo10.jp/li/671/540/5454540671.jpg</t>
  </si>
  <si>
    <t>http://gd.image-qoo10.jp/li/006/541/5454541006.jpg</t>
  </si>
  <si>
    <t>http://gd.image-qoo10.jp/li/004/541/5454541004.jpg</t>
  </si>
  <si>
    <t>http://gd.image-qoo10.jp/li/028/541/5454541028.jpg</t>
  </si>
  <si>
    <t>http://gd.image-qoo10.jp/li/017/541/5454541017.jpg</t>
  </si>
  <si>
    <t>http://gd.image-qoo10.jp/li/007/541/5454541007.jpg</t>
  </si>
  <si>
    <t>http://gd.image-qoo10.jp/li/173/541/5454541173.jpg</t>
  </si>
  <si>
    <t>http://gd.image-qoo10.jp/li/201/541/5454541201.jpg</t>
  </si>
  <si>
    <t>http://gd.image-qoo10.jp/li/538/541/5454541538.jpg</t>
  </si>
  <si>
    <t>http://gd.image-qoo10.jp/li/779/540/5454540779.jpg</t>
  </si>
  <si>
    <t>http://gd.image-qoo10.jp/li/786/540/5454540786.jpg</t>
  </si>
  <si>
    <t>http://gd.image-qoo10.jp/li/642/540/5454540642.jpg</t>
  </si>
  <si>
    <t>http://gd.image-qoo10.jp/li/191/541/5454541191.jpg</t>
  </si>
  <si>
    <t>http://gd.image-qoo10.jp/li/656/540/5454540656.jpg</t>
  </si>
  <si>
    <t>http://gd.image-qoo10.jp/li/180/541/5454541180.jpg</t>
  </si>
  <si>
    <t>http://gd.image-qoo10.jp/li/182/541/5454541182.jpg</t>
  </si>
  <si>
    <t>http://gd.image-qoo10.jp/li/190/541/5454541190.jpg</t>
  </si>
  <si>
    <t>http://gd.image-qoo10.jp/li/192/541/5454541192.jpg</t>
  </si>
  <si>
    <t>http://gd.image-qoo10.jp/li/015/541/5454541015.jpg</t>
  </si>
  <si>
    <t>http://gd.image-qoo10.jp/li/012/541/5454541012.jpg</t>
  </si>
  <si>
    <t>http://gd.image-qoo10.jp/li/806/540/5454540806.jpg</t>
  </si>
  <si>
    <t>http://gd.image-qoo10.jp/li/848/540/5454540848.jpg</t>
  </si>
  <si>
    <t>http://gd.image-qoo10.jp/li/503/541/5454541503.jpg</t>
  </si>
  <si>
    <t>http://gd.image-qoo10.jp/li/032/541/5454541032.jpg</t>
  </si>
  <si>
    <t>http://gd.image-qoo10.jp/li/167/541/5454541167.jpg</t>
  </si>
  <si>
    <t>http://gd.image-qoo10.jp/li/198/541/5454541198.jpg</t>
  </si>
  <si>
    <t>http://gd.image-qoo10.jp/li/194/541/5454541194.jpg</t>
  </si>
  <si>
    <t>http://gd.image-qoo10.jp/li/151/541/5454541151.jpg</t>
  </si>
  <si>
    <t>http://gd.image-qoo10.jp/li/014/541/5454541014.jpg</t>
  </si>
  <si>
    <t>http://gd.image-qoo10.jp/li/029/541/5454541029.jpg</t>
  </si>
  <si>
    <t>http://gd.image-qoo10.jp/li/196/541/5454541196.jpg</t>
  </si>
  <si>
    <t>http://gd.image-qoo10.jp/li/546/541/5454541546.jpg</t>
  </si>
  <si>
    <t>http://gd.image-qoo10.jp/li/022/541/5454541022.jpg</t>
  </si>
  <si>
    <t>http://gd.image-qoo10.jp/li/200/541/5454541200.jpg</t>
  </si>
  <si>
    <t>http://gd.image-qoo10.jp/li/996/540/5454540996.jpg</t>
  </si>
  <si>
    <t>http://gd.image-qoo10.jp/li/187/541/5454541187.jpg</t>
  </si>
  <si>
    <t>http://gd.image-qoo10.jp/li/175/541/5454541175.jpg</t>
  </si>
  <si>
    <t>http://gd.image-qoo10.jp/li/500/541/5454541500.jpg</t>
  </si>
  <si>
    <t>http://gd.image-qoo10.jp/li/013/541/5454541013.jpg</t>
  </si>
  <si>
    <t>http://gd.image-qoo10.jp/li/008/541/5454541008.jpg</t>
  </si>
  <si>
    <t>http://gd.image-qoo10.jp/li/024/541/5454541024.jpg</t>
  </si>
  <si>
    <t>http://gd.image-qoo10.jp/li/009/541/5454541009.jpg</t>
  </si>
  <si>
    <t>http://gd.image-qoo10.jp/li/031/541/5454541031.jpg</t>
  </si>
  <si>
    <t>http://gd.image-qoo10.jp/li/528/541/5454541528.jpg</t>
  </si>
  <si>
    <t>http://gd.image-qoo10.jp/li/037/541/5454541037.jpg</t>
  </si>
  <si>
    <t>http://gd.image-qoo10.jp/li/145/541/5454541145.jpg</t>
  </si>
  <si>
    <t>http://gd.image-qoo10.jp/li/020/541/5454541020.jpg</t>
  </si>
  <si>
    <t>http://gd.image-qoo10.jp/li/522/541/5454541522.jpg</t>
  </si>
  <si>
    <t>http://gd.image-qoo10.jp/li/123/541/5454541123.jpg</t>
  </si>
  <si>
    <t>http://gd.image-qoo10.jp/li/149/541/5454541149.jpg</t>
  </si>
  <si>
    <t>http://gd.image-qoo10.jp/li/537/541/5454541537.jpg</t>
  </si>
  <si>
    <t>http://gd.image-qoo10.jp/li/039/541/5454541039.jpg</t>
  </si>
  <si>
    <t>http://gd.image-qoo10.jp/li/505/541/5454541505.jpg</t>
  </si>
  <si>
    <t>http://gd.image-qoo10.jp/li/530/541/5454541530.jpg</t>
  </si>
  <si>
    <t>http://gd.image-qoo10.jp/li/212/541/5454541212.jpg</t>
  </si>
  <si>
    <t>http://gd.image-qoo10.jp/li/117/541/5454541117.jpg</t>
  </si>
  <si>
    <t>http://gd.image-qoo10.jp/li/025/541/5454541025.jpg</t>
  </si>
  <si>
    <t>http://gd.image-qoo10.jp/li/163/541/5454541163.jpg</t>
  </si>
  <si>
    <t>http://gd.image-qoo10.jp/li/041/541/5454541041.jpg</t>
  </si>
  <si>
    <t>http://gd.image-qoo10.jp/li/023/541/5454541023.jpg</t>
  </si>
  <si>
    <t>http://gd.image-qoo10.jp/li/909/540/5454540909.jpg</t>
  </si>
  <si>
    <t>http://gd.image-qoo10.jp/li/877/540/5454540877.jpg</t>
  </si>
  <si>
    <t>2022年製以降 GR-Leggera 165/55R15 75V サマータイヤ 最短当日発送</t>
  </si>
  <si>
    <t>http://gd.image-qoo10.jp/li/891/540/5454540891.jpg</t>
  </si>
  <si>
    <t>http://gd.image-qoo10.jp/li/831/540/5454540831.jpg</t>
  </si>
  <si>
    <t>http://gd.image-qoo10.jp/li/837/540/5454540837.jpg</t>
  </si>
  <si>
    <t>http://gd.image-qoo10.jp/li/822/540/5454540822.jpg</t>
  </si>
  <si>
    <t>http://gd.image-qoo10.jp/li/823/540/5454540823.jpg</t>
  </si>
  <si>
    <t>http://gd.image-qoo10.jp/li/351/541/5454541351.jpg</t>
  </si>
  <si>
    <t>http://gd.image-qoo10.jp/li/390/541/5454541390.jpg</t>
  </si>
  <si>
    <t>http://gd.image-qoo10.jp/li/914/540/5454540914.jpg</t>
  </si>
  <si>
    <t>http://gd.image-qoo10.jp/li/920/540/5454540920.jpg</t>
  </si>
  <si>
    <t>http://gd.image-qoo10.jp/li/362/541/5454541362.jpg</t>
  </si>
  <si>
    <t>http://gd.image-qoo10.jp/li/844/540/5454540844.jpg</t>
  </si>
  <si>
    <t>http://gd.image-qoo10.jp/li/380/541/5454541380.jpg</t>
  </si>
  <si>
    <t>http://gd.image-qoo10.jp/li/787/540/5454540787.jpg</t>
  </si>
  <si>
    <t>http://gd.image-qoo10.jp/li/836/540/5454540836.jpg</t>
  </si>
  <si>
    <t>http://gd.image-qoo10.jp/li/800/540/5454540800.jpg</t>
  </si>
  <si>
    <t>http://gd.image-qoo10.jp/li/832/540/5454540832.jpg</t>
  </si>
  <si>
    <t>http://gd.image-qoo10.jp/li/834/540/5454540834.jpg</t>
  </si>
  <si>
    <t>http://gd.image-qoo10.jp/li/828/540/5454540828.jpg</t>
  </si>
  <si>
    <t>http://gd.image-qoo10.jp/li/835/540/5454540835.jpg</t>
  </si>
  <si>
    <t>http://gd.image-qoo10.jp/li/829/540/5454540829.jpg</t>
  </si>
  <si>
    <t>http://gd.image-qoo10.jp/li/826/540/5454540826.jpg</t>
  </si>
  <si>
    <t>http://gd.image-qoo10.jp/li/878/540/5454540878.jpg</t>
  </si>
  <si>
    <t>http://gd.image-qoo10.jp/li/841/540/5454540841.jpg</t>
  </si>
  <si>
    <t>http://gd.image-qoo10.jp/li/900/540/5454540900.jpg</t>
  </si>
  <si>
    <t>http://gd.image-qoo10.jp/li/851/540/5454540851.jpg</t>
  </si>
  <si>
    <t>http://gd.image-qoo10.jp/li/842/540/5454540842.jpg</t>
  </si>
  <si>
    <t>http://gd.image-qoo10.jp/li/849/540/5454540849.jpg</t>
  </si>
  <si>
    <t>http://gd.image-qoo10.jp/li/859/540/5454540859.jpg</t>
  </si>
  <si>
    <t>http://gd.image-qoo10.jp/li/783/540/5454540783.jpg</t>
  </si>
  <si>
    <t>http://gd.image-qoo10.jp/li/918/540/5454540918.jpg</t>
  </si>
  <si>
    <t>http://gd.image-qoo10.jp/li/850/540/5454540850.jpg</t>
  </si>
  <si>
    <t>http://gd.image-qoo10.jp/li/846/540/5454540846.jpg</t>
  </si>
  <si>
    <t>http://gd.image-qoo10.jp/li/853/540/5454540853.jpg</t>
  </si>
  <si>
    <t>http://gd.image-qoo10.jp/li/865/540/5454540865.jpg</t>
  </si>
  <si>
    <t>http://gd.image-qoo10.jp/li/843/540/5454540843.jpg</t>
  </si>
  <si>
    <t>http://gd.image-qoo10.jp/li/868/540/5454540868.jpg</t>
  </si>
  <si>
    <t>http://gd.image-qoo10.jp/li/847/540/5454540847.jpg</t>
  </si>
  <si>
    <t>http://gd.image-qoo10.jp/li/922/540/5454540922.jpg</t>
  </si>
  <si>
    <t>http://gd.image-qoo10.jp/li/910/540/5454540910.jpg</t>
  </si>
  <si>
    <t>http://gd.image-qoo10.jp/li/365/541/5454541365.jpg</t>
  </si>
  <si>
    <t>http://gd.image-qoo10.jp/li/406/541/5454541406.jpg</t>
  </si>
  <si>
    <t>http://gd.image-qoo10.jp/li/343/541/5454541343.jpg</t>
  </si>
  <si>
    <t>http://gd.image-qoo10.jp/li/893/540/5454540893.jpg</t>
  </si>
  <si>
    <t>http://gd.image-qoo10.jp/li/886/540/5454540886.jpg</t>
  </si>
  <si>
    <t>http://gd.image-qoo10.jp/li/838/540/5454540838.jpg</t>
  </si>
  <si>
    <t>http://gd.image-qoo10.jp/li/544/541/5454541544.jpg</t>
  </si>
  <si>
    <t>http://gd.image-qoo10.jp/li/572/541/5454541572.jpg</t>
  </si>
  <si>
    <t>http://gd.image-qoo10.jp/li/536/541/5454541536.jpg</t>
  </si>
  <si>
    <t>http://gd.image-qoo10.jp/li/569/541/5454541569.jpg</t>
  </si>
  <si>
    <t>http://gd.image-qoo10.jp/li/558/541/5454541558.jpg</t>
  </si>
  <si>
    <t>http://gd.image-qoo10.jp/li/898/540/5454540898.jpg</t>
  </si>
  <si>
    <t>http://gd.image-qoo10.jp/li/905/540/5454540905.jpg</t>
  </si>
  <si>
    <t>http://gd.image-qoo10.jp/li/567/541/5454541567.jpg</t>
  </si>
  <si>
    <t>http://gd.image-qoo10.jp/li/560/541/5454541560.jpg</t>
  </si>
  <si>
    <t>http://gd.image-qoo10.jp/li/578/541/5454541578.jpg</t>
  </si>
  <si>
    <t>http://gd.image-qoo10.jp/li/801/540/5454540801.jpg</t>
  </si>
  <si>
    <t>http://gd.image-qoo10.jp/li/553/541/5454541553.jpg</t>
  </si>
  <si>
    <t>http://gd.image-qoo10.jp/li/879/540/5454540879.jpg</t>
  </si>
  <si>
    <t>http://gd.image-qoo10.jp/li/577/541/5454541577.jpg</t>
  </si>
  <si>
    <t>http://gd.image-qoo10.jp/li/561/541/5454541561.jpg</t>
  </si>
  <si>
    <t>http://gd.image-qoo10.jp/li/892/540/5454540892.jpg</t>
  </si>
  <si>
    <t>http://gd.image-qoo10.jp/li/804/540/5454540804.jpg</t>
  </si>
  <si>
    <t>http://gd.image-qoo10.jp/li/573/541/5454541573.jpg</t>
  </si>
  <si>
    <t>http://gd.image-qoo10.jp/li/327/541/5454541327.jpg</t>
  </si>
  <si>
    <t>http://gd.image-qoo10.jp/li/890/540/5454540890.jpg</t>
  </si>
  <si>
    <t>http://gd.image-qoo10.jp/li/895/540/5454540895.jpg</t>
  </si>
  <si>
    <t>http://gd.image-qoo10.jp/li/557/541/5454541557.jpg</t>
  </si>
  <si>
    <t>http://gd.image-qoo10.jp/li/576/541/5454541576.jpg</t>
  </si>
  <si>
    <t>http://gd.image-qoo10.jp/li/562/541/5454541562.jpg</t>
  </si>
  <si>
    <t>http://gd.image-qoo10.jp/li/708/540/5454540708.jpg</t>
  </si>
  <si>
    <t>http://gd.image-qoo10.jp/li/706/540/5454540706.jpg</t>
  </si>
  <si>
    <t>2019年製 GEOLANDAR SUV 235/55R18 100V サマータイヤ ラベルなし 最短当日発送</t>
  </si>
  <si>
    <t>http://gd.image-qoo10.jp/li/805/540/5454540805.jpg</t>
  </si>
  <si>
    <t>2019年製 GEOLANDAR SUV 225/55R18 98V サマータイヤ ラベルなし 最短当日発送</t>
  </si>
  <si>
    <t>http://gd.image-qoo10.jp/li/802/540/5454540802.jpg</t>
  </si>
  <si>
    <t>http://gd.image-qoo10.jp/li/709/540/5454540709.jpg</t>
  </si>
  <si>
    <t>http://gd.image-qoo10.jp/li/791/540/5454540791.jpg</t>
  </si>
  <si>
    <t>http://gd.image-qoo10.jp/li/707/540/5454540707.jpg</t>
  </si>
  <si>
    <t>http://gd.image-qoo10.jp/li/711/540/5454540711.jpg</t>
  </si>
  <si>
    <t>http://gd.image-qoo10.jp/li/729/540/5454540729.jpg</t>
  </si>
  <si>
    <t>http://gd.image-qoo10.jp/li/367/541/5454541367.jpg</t>
  </si>
  <si>
    <t>http://gd.image-qoo10.jp/li/720/540/5454540720.jpg</t>
  </si>
  <si>
    <t>http://gd.image-qoo10.jp/li/715/540/5454540715.jpg</t>
  </si>
  <si>
    <t>http://gd.image-qoo10.jp/li/394/541/5454541394.jpg</t>
  </si>
  <si>
    <t>http://gd.image-qoo10.jp/li/917/540/5454540917.jpg</t>
  </si>
  <si>
    <t>http://gd.image-qoo10.jp/li/714/540/5454540714.jpg</t>
  </si>
  <si>
    <t>http://gd.image-qoo10.jp/li/719/540/5454540719.jpg</t>
  </si>
  <si>
    <t>http://gd.image-qoo10.jp/li/718/540/5454540718.jpg</t>
  </si>
  <si>
    <t>http://gd.image-qoo10.jp/li/735/540/5454540735.jpg</t>
  </si>
  <si>
    <t>http://gd.image-qoo10.jp/li/734/540/5454540734.jpg</t>
  </si>
  <si>
    <t>http://gd.image-qoo10.jp/li/716/540/5454540716.jpg</t>
  </si>
  <si>
    <t>http://gd.image-qoo10.jp/li/792/540/5454540792.jpg</t>
  </si>
  <si>
    <t>http://gd.image-qoo10.jp/li/803/540/5454540803.jpg</t>
  </si>
  <si>
    <t>http://gd.image-qoo10.jp/li/722/540/5454540722.jpg</t>
  </si>
  <si>
    <t>http://gd.image-qoo10.jp/li/733/540/5454540733.jpg</t>
  </si>
  <si>
    <t>http://gd.image-qoo10.jp/li/717/540/5454540717.jpg</t>
  </si>
  <si>
    <t>http://gd.image-qoo10.jp/li/725/540/5454540725.jpg</t>
  </si>
  <si>
    <t>http://gd.image-qoo10.jp/li/721/540/5454540721.jpg</t>
  </si>
  <si>
    <t>http://gd.image-qoo10.jp/li/363/541/5454541363.jpg</t>
  </si>
  <si>
    <t>http://gd.image-qoo10.jp/li/809/540/5454540809.jpg</t>
  </si>
  <si>
    <t>http://gd.image-qoo10.jp/li/889/540/5454540889.jpg</t>
  </si>
  <si>
    <t>http://gd.image-qoo10.jp/li/728/540/5454540728.jpg</t>
  </si>
  <si>
    <t>http://gd.image-qoo10.jp/li/896/540/5454540896.jpg</t>
  </si>
  <si>
    <t>http://gd.image-qoo10.jp/li/726/540/5454540726.jpg</t>
  </si>
  <si>
    <t>http://gd.image-qoo10.jp/li/916/540/5454540916.jpg</t>
  </si>
  <si>
    <t>http://gd.image-qoo10.jp/li/919/540/5454540919.jpg</t>
  </si>
  <si>
    <t>http://gd.image-qoo10.jp/li/366/541/5454541366.jpg</t>
  </si>
  <si>
    <t>http://gd.image-qoo10.jp/li/742/540/5454540742.jpg</t>
  </si>
  <si>
    <t>http://gd.image-qoo10.jp/li/907/540/5454540907.jpg</t>
  </si>
  <si>
    <t>http://gd.image-qoo10.jp/li/724/540/5454540724.jpg</t>
  </si>
  <si>
    <t>http://gd.image-qoo10.jp/li/723/540/5454540723.jpg</t>
  </si>
  <si>
    <t>http://gd.image-qoo10.jp/li/737/540/5454540737.jpg</t>
  </si>
  <si>
    <t>http://gd.image-qoo10.jp/li/732/540/5454540732.jpg</t>
  </si>
  <si>
    <t>http://gd.image-qoo10.jp/li/899/540/5454540899.jpg</t>
  </si>
  <si>
    <t>http://gd.image-qoo10.jp/li/713/540/5454540713.jpg</t>
  </si>
  <si>
    <t>http://gd.image-qoo10.jp/li/730/540/5454540730.jpg</t>
  </si>
  <si>
    <t>http://gd.image-qoo10.jp/li/760/540/5454540760.jpg</t>
  </si>
  <si>
    <t>http://gd.image-qoo10.jp/li/387/541/5454541387.jpg</t>
  </si>
  <si>
    <t>http://gd.image-qoo10.jp/li/902/540/5454540902.jpg</t>
  </si>
  <si>
    <t>http://gd.image-qoo10.jp/li/923/540/5454540923.jpg</t>
  </si>
  <si>
    <t>http://gd.image-qoo10.jp/li/357/541/5454541357.jpg</t>
  </si>
  <si>
    <t>http://gd.image-qoo10.jp/li/378/541/5454541378.jpg</t>
  </si>
  <si>
    <t>http://gd.image-qoo10.jp/li/346/541/5454541346.jpg</t>
  </si>
  <si>
    <t>http://gd.image-qoo10.jp/li/409/541/5454541409.jpg</t>
  </si>
  <si>
    <t>http://gd.image-qoo10.jp/li/364/541/5454541364.jpg</t>
  </si>
  <si>
    <t>http://gd.image-qoo10.jp/li/888/540/5454540888.jpg</t>
  </si>
  <si>
    <t>http://gd.image-qoo10.jp/li/731/540/5454540731.jpg</t>
  </si>
  <si>
    <t>http://gd.image-qoo10.jp/li/751/540/5454540751.jpg</t>
  </si>
  <si>
    <t>http://gd.image-qoo10.jp/li/740/540/5454540740.jpg</t>
  </si>
  <si>
    <t>http://gd.image-qoo10.jp/li/870/540/5454540870.jpg</t>
  </si>
  <si>
    <t>http://gd.image-qoo10.jp/li/741/540/5454540741.jpg</t>
  </si>
  <si>
    <t>http://gd.image-qoo10.jp/li/862/540/5454540862.jpg</t>
  </si>
  <si>
    <t>http://gd.image-qoo10.jp/li/752/540/5454540752.jpg</t>
  </si>
  <si>
    <t>http://gd.image-qoo10.jp/li/754/540/5454540754.jpg</t>
  </si>
  <si>
    <t>http://gd.image-qoo10.jp/li/745/540/5454540745.jpg</t>
  </si>
  <si>
    <t>http://gd.image-qoo10.jp/li/748/540/5454540748.jpg</t>
  </si>
  <si>
    <t>http://gd.image-qoo10.jp/li/746/540/5454540746.jpg</t>
  </si>
  <si>
    <t>http://gd.image-qoo10.jp/li/749/540/5454540749.jpg</t>
  </si>
  <si>
    <t>http://gd.image-qoo10.jp/li/808/540/5454540808.jpg</t>
  </si>
  <si>
    <t>2018年製以降 Pilot Sport 4 225/40ZR18 92W XL サマータイヤ 最短当日発送</t>
  </si>
  <si>
    <t>http://gd.image-qoo10.jp/li/816/540/5454540816.jpg</t>
  </si>
  <si>
    <t>http://gd.image-qoo10.jp/li/739/540/5454540739.jpg</t>
  </si>
  <si>
    <t>http://gd.image-qoo10.jp/li/757/540/5454540757.jpg</t>
  </si>
  <si>
    <t>http://gd.image-qoo10.jp/li/744/540/5454540744.jpg</t>
  </si>
  <si>
    <t>http://gd.image-qoo10.jp/li/743/540/5454540743.jpg</t>
  </si>
  <si>
    <t>http://gd.image-qoo10.jp/li/747/540/5454540747.jpg</t>
  </si>
  <si>
    <t>http://gd.image-qoo10.jp/li/759/540/5454540759.jpg</t>
  </si>
  <si>
    <t>http://gd.image-qoo10.jp/li/928/540/5454540928.jpg</t>
  </si>
  <si>
    <t>http://gd.image-qoo10.jp/li/389/541/5454541389.jpg</t>
  </si>
  <si>
    <t>http://gd.image-qoo10.jp/li/766/540/5454540766.jpg</t>
  </si>
  <si>
    <t>http://gd.image-qoo10.jp/li/375/541/5454541375.jpg</t>
  </si>
  <si>
    <t>http://gd.image-qoo10.jp/li/756/540/5454540756.jpg</t>
  </si>
  <si>
    <t>http://gd.image-qoo10.jp/li/761/540/5454540761.jpg</t>
  </si>
  <si>
    <t>http://gd.image-qoo10.jp/li/758/540/5454540758.jpg</t>
  </si>
  <si>
    <t>http://gd.image-qoo10.jp/li/912/540/5454540912.jpg</t>
  </si>
  <si>
    <t>http://gd.image-qoo10.jp/li/906/540/5454540906.jpg</t>
  </si>
  <si>
    <t>http://gd.image-qoo10.jp/li/915/540/5454540915.jpg</t>
  </si>
  <si>
    <t>http://gd.image-qoo10.jp/li/762/540/5454540762.jpg</t>
  </si>
  <si>
    <t>http://gd.image-qoo10.jp/li/755/540/5454540755.jpg</t>
  </si>
  <si>
    <t>http://gd.image-qoo10.jp/li/773/540/5454540773.jpg</t>
  </si>
  <si>
    <t>http://gd.image-qoo10.jp/li/763/540/5454540763.jpg</t>
  </si>
  <si>
    <t>http://gd.image-qoo10.jp/li/764/540/5454540764.jpg</t>
  </si>
  <si>
    <t>http://gd.image-qoo10.jp/li/765/540/5454540765.jpg</t>
  </si>
  <si>
    <t>http://gd.image-qoo10.jp/li/770/540/5454540770.jpg</t>
  </si>
  <si>
    <t>http://gd.image-qoo10.jp/li/768/540/5454540768.jpg</t>
  </si>
  <si>
    <t>http://gd.image-qoo10.jp/li/767/540/5454540767.jpg</t>
  </si>
  <si>
    <t>http://gd.image-qoo10.jp/li/407/541/5454541407.jpg</t>
  </si>
  <si>
    <t>http://gd.image-qoo10.jp/li/353/541/5454541353.jpg</t>
  </si>
  <si>
    <t>http://gd.image-qoo10.jp/li/398/541/5454541398.jpg</t>
  </si>
  <si>
    <t>http://gd.image-qoo10.jp/li/350/541/5454541350.jpg</t>
  </si>
  <si>
    <t>http://gd.image-qoo10.jp/li/924/540/5454540924.jpg</t>
  </si>
  <si>
    <t>http://gd.image-qoo10.jp/li/392/541/5454541392.jpg</t>
  </si>
  <si>
    <t>http://gd.image-qoo10.jp/li/377/541/5454541377.jpg</t>
  </si>
  <si>
    <t>http://gd.image-qoo10.jp/li/410/541/5454541410.jpg</t>
  </si>
  <si>
    <t>http://gd.image-qoo10.jp/li/904/540/5454540904.jpg</t>
  </si>
  <si>
    <t>http://gd.image-qoo10.jp/li/381/541/5454541381.jpg</t>
  </si>
  <si>
    <t>http://gd.image-qoo10.jp/li/419/541/5454541419.jpg</t>
  </si>
  <si>
    <t>http://gd.image-qoo10.jp/li/302/541/5454541302.jpg</t>
  </si>
  <si>
    <t>http://gd.image-qoo10.jp/li/817/540/5454540817.jpg</t>
  </si>
  <si>
    <t>http://gd.image-qoo10.jp/li/270/541/5454541270.jpg</t>
  </si>
  <si>
    <t>http://gd.image-qoo10.jp/li/881/540/5454540881.jpg</t>
  </si>
  <si>
    <t>http://gd.image-qoo10.jp/li/815/540/5454540815.jpg</t>
  </si>
  <si>
    <t>http://gd.image-qoo10.jp/li/812/540/5454540812.jpg</t>
  </si>
  <si>
    <t>http://gd.image-qoo10.jp/li/814/540/5454540814.jpg</t>
  </si>
  <si>
    <t>http://gd.image-qoo10.jp/li/818/540/5454540818.jpg</t>
  </si>
  <si>
    <t>http://gd.image-qoo10.jp/li/811/540/5454540811.jpg</t>
  </si>
  <si>
    <t>http://gd.image-qoo10.jp/li/300/541/5454541300.jpg</t>
  </si>
  <si>
    <t>http://gd.image-qoo10.jp/li/821/540/5454540821.jpg</t>
  </si>
  <si>
    <t>http://gd.image-qoo10.jp/li/515/541/5454541515.jpg</t>
  </si>
  <si>
    <t>http://gd.image-qoo10.jp/li/525/541/5454541525.jpg</t>
  </si>
  <si>
    <t>http://gd.image-qoo10.jp/li/514/541/5454541514.jpg</t>
  </si>
  <si>
    <t>http://gd.image-qoo10.jp/li/526/541/5454541526.jpg</t>
  </si>
  <si>
    <t>http://gd.image-qoo10.jp/li/512/541/5454541512.jpg</t>
  </si>
  <si>
    <t>http://gd.image-qoo10.jp/li/531/541/5454541531.jpg</t>
  </si>
  <si>
    <t>http://gd.image-qoo10.jp/li/289/541/5454541289.jpg</t>
  </si>
  <si>
    <t>2022年製以降 ExtremeContact DWS06 PLUS 245/45ZR18 100Y XL サマータイヤ 最短当日発送</t>
  </si>
  <si>
    <t>http://gd.image-qoo10.jp/li/081/541/5454541081.jpg</t>
  </si>
  <si>
    <t>http://gd.image-qoo10.jp/li/940/540/5454540940.jpg</t>
  </si>
  <si>
    <t>http://gd.image-qoo10.jp/li/287/541/5454541287.jpg</t>
  </si>
  <si>
    <t>http://gd.image-qoo10.jp/li/309/541/5454541309.jpg</t>
  </si>
  <si>
    <t>http://gd.image-qoo10.jp/li/054/541/5454541054.jpg</t>
  </si>
  <si>
    <t>http://gd.image-qoo10.jp/li/903/540/5454540903.jpg</t>
  </si>
  <si>
    <t>http://gd.image-qoo10.jp/li/519/541/5454541519.jpg</t>
  </si>
  <si>
    <t>http://gd.image-qoo10.jp/li/527/541/5454541527.jpg</t>
  </si>
  <si>
    <t>http://gd.image-qoo10.jp/li/871/540/5454540871.jpg</t>
  </si>
  <si>
    <t>http://gd.image-qoo10.jp/li/523/541/5454541523.jpg</t>
  </si>
  <si>
    <t>http://gd.image-qoo10.jp/li/539/541/5454541539.jpg</t>
  </si>
  <si>
    <t>http://gd.image-qoo10.jp/li/280/541/5454541280.jpg</t>
  </si>
  <si>
    <t>http://gd.image-qoo10.jp/li/875/540/5454540875.jpg</t>
  </si>
  <si>
    <t>http://gd.image-qoo10.jp/li/294/541/5454541294.jpg</t>
  </si>
  <si>
    <t>http://gd.image-qoo10.jp/li/315/541/5454541315.jpg</t>
  </si>
  <si>
    <t>http://gd.image-qoo10.jp/li/937/540/5454540937.jpg</t>
  </si>
  <si>
    <t>http://gd.image-qoo10.jp/li/521/541/5454541521.jpg</t>
  </si>
  <si>
    <t>2023年製 Adrenalin RE004 225/45R17 94W XL サマータイヤ 最短当日発送</t>
  </si>
  <si>
    <t>http://gd.image-qoo10.jp/li/074/541/5454541074.jpg</t>
  </si>
  <si>
    <t>http://gd.image-qoo10.jp/li/404/541/5454541404.jpg</t>
  </si>
  <si>
    <t>http://gd.image-qoo10.jp/li/062/541/5454541062.jpg</t>
  </si>
  <si>
    <t>http://gd.image-qoo10.jp/li/245/541/5454541245.jpg</t>
  </si>
  <si>
    <t>http://gd.image-qoo10.jp/li/100/541/5454541100.jpg</t>
  </si>
  <si>
    <t>http://gd.image-qoo10.jp/li/050/541/5454541050.jpg</t>
  </si>
  <si>
    <t>http://gd.image-qoo10.jp/li/543/541/5454541543.jpg</t>
  </si>
  <si>
    <t>http://gd.image-qoo10.jp/li/285/541/5454541285.jpg</t>
  </si>
  <si>
    <t>http://gd.image-qoo10.jp/li/312/541/5454541312.jpg</t>
  </si>
  <si>
    <t>http://gd.image-qoo10.jp/li/284/541/5454541284.jpg</t>
  </si>
  <si>
    <t>http://gd.image-qoo10.jp/li/304/541/5454541304.jpg</t>
  </si>
  <si>
    <t>http://gd.image-qoo10.jp/li/288/541/5454541288.jpg</t>
  </si>
  <si>
    <t>http://gd.image-qoo10.jp/li/510/541/5454541510.jpg</t>
  </si>
  <si>
    <t>http://gd.image-qoo10.jp/li/317/541/5454541317.jpg</t>
  </si>
  <si>
    <t>http://gd.image-qoo10.jp/li/286/541/5454541286.jpg</t>
  </si>
  <si>
    <t>http://gd.image-qoo10.jp/li/549/541/5454541549.jpg</t>
  </si>
  <si>
    <t>http://gd.image-qoo10.jp/li/520/541/5454541520.jpg</t>
  </si>
  <si>
    <t>http://gd.image-qoo10.jp/li/551/541/5454541551.jpg</t>
  </si>
  <si>
    <t>http://gd.image-qoo10.jp/li/936/540/5454540936.jpg</t>
  </si>
  <si>
    <t>http://gd.image-qoo10.jp/li/437/541/5454541437.jpg</t>
  </si>
  <si>
    <t>http://gd.image-qoo10.jp/li/316/541/5454541316.jpg</t>
  </si>
  <si>
    <t>http://gd.image-qoo10.jp/li/953/540/5454540953.jpg</t>
  </si>
  <si>
    <t>http://gd.image-qoo10.jp/li/949/540/5454540949.jpg</t>
  </si>
  <si>
    <t>http://gd.image-qoo10.jp/li/960/540/5454540960.jpg</t>
  </si>
  <si>
    <t>http://gd.image-qoo10.jp/li/935/540/5454540935.jpg</t>
  </si>
  <si>
    <t>http://gd.image-qoo10.jp/li/946/540/5454540946.jpg</t>
  </si>
  <si>
    <t>http://gd.image-qoo10.jp/li/292/541/5454541292.jpg</t>
  </si>
  <si>
    <t>http://gd.image-qoo10.jp/li/318/541/5454541318.jpg</t>
  </si>
  <si>
    <t>http://gd.image-qoo10.jp/li/926/540/5454540926.jpg</t>
  </si>
  <si>
    <t>http://gd.image-qoo10.jp/li/293/541/5454541293.jpg</t>
  </si>
  <si>
    <t>http://gd.image-qoo10.jp/li/311/541/5454541311.jpg</t>
  </si>
  <si>
    <t>http://gd.image-qoo10.jp/li/901/540/5454540901.jpg</t>
  </si>
  <si>
    <t>http://gd.image-qoo10.jp/li/894/540/5454540894.jpg</t>
  </si>
  <si>
    <t>http://gd.image-qoo10.jp/li/415/541/5454541415.jpg</t>
  </si>
  <si>
    <t>http://gd.image-qoo10.jp/li/104/541/5454541104.jpg</t>
  </si>
  <si>
    <t>http://gd.image-qoo10.jp/li/508/541/5454541508.jpg</t>
  </si>
  <si>
    <t>http://gd.image-qoo10.jp/li/058/541/5454541058.jpg</t>
  </si>
  <si>
    <t>http://gd.image-qoo10.jp/li/298/541/5454541298.jpg</t>
  </si>
  <si>
    <t>http://gd.image-qoo10.jp/li/307/541/5454541307.jpg</t>
  </si>
  <si>
    <t>http://gd.image-qoo10.jp/li/301/541/5454541301.jpg</t>
  </si>
  <si>
    <t>http://gd.image-qoo10.jp/li/321/541/5454541321.jpg</t>
  </si>
  <si>
    <t>http://gd.image-qoo10.jp/li/224/541/5454541224.jpg</t>
  </si>
  <si>
    <t>http://gd.image-qoo10.jp/li/232/541/5454541232.jpg</t>
  </si>
  <si>
    <t>http://gd.image-qoo10.jp/li/242/541/5454541242.jpg</t>
  </si>
  <si>
    <t>http://gd.image-qoo10.jp/li/431/541/5454541431.jpg</t>
  </si>
  <si>
    <t>http://gd.image-qoo10.jp/li/297/541/5454541297.jpg</t>
  </si>
  <si>
    <t>http://gd.image-qoo10.jp/li/320/541/5454541320.jpg</t>
  </si>
  <si>
    <t>http://gd.image-qoo10.jp/li/299/541/5454541299.jpg</t>
  </si>
  <si>
    <t>http://gd.image-qoo10.jp/li/328/541/5454541328.jpg</t>
  </si>
  <si>
    <t>http://gd.image-qoo10.jp/li/310/541/5454541310.jpg</t>
  </si>
  <si>
    <t>http://gd.image-qoo10.jp/li/330/541/5454541330.jpg</t>
  </si>
  <si>
    <t>http://gd.image-qoo10.jp/li/077/541/5454541077.jpg</t>
  </si>
  <si>
    <t>http://gd.image-qoo10.jp/li/308/541/5454541308.jpg</t>
  </si>
  <si>
    <t>http://gd.image-qoo10.jp/li/332/541/5454541332.jpg</t>
  </si>
  <si>
    <t>http://gd.image-qoo10.jp/li/313/541/5454541313.jpg</t>
  </si>
  <si>
    <t>http://gd.image-qoo10.jp/li/231/541/5454541231.jpg</t>
  </si>
  <si>
    <t>http://gd.image-qoo10.jp/li/072/541/5454541072.jpg</t>
  </si>
  <si>
    <t>http://gd.image-qoo10.jp/li/095/541/5454541095.jpg</t>
  </si>
  <si>
    <t>http://gd.image-qoo10.jp/li/401/541/5454541401.jpg</t>
  </si>
  <si>
    <t>http://gd.image-qoo10.jp/li/880/540/5454540880.jpg</t>
  </si>
  <si>
    <t>http://gd.image-qoo10.jp/li/441/541/5454541441.jpg</t>
  </si>
  <si>
    <t>http://gd.image-qoo10.jp/li/438/541/5454541438.jpg</t>
  </si>
  <si>
    <t>http://gd.image-qoo10.jp/li/883/540/5454540883.jpg</t>
  </si>
  <si>
    <t>http://gd.image-qoo10.jp/li/455/541/5454541455.jpg</t>
  </si>
  <si>
    <t>http://gd.image-qoo10.jp/li/277/541/5454541277.jpg</t>
  </si>
  <si>
    <t>http://gd.image-qoo10.jp/li/942/540/5454540942.jpg</t>
  </si>
  <si>
    <t>http://gd.image-qoo10.jp/li/416/541/5454541416.jpg</t>
  </si>
  <si>
    <t>http://gd.image-qoo10.jp/li/345/541/5454541345.jpg</t>
  </si>
  <si>
    <t>http://gd.image-qoo10.jp/li/088/541/5454541088.jpg</t>
  </si>
  <si>
    <t>http://gd.image-qoo10.jp/li/325/541/5454541325.jpg</t>
  </si>
  <si>
    <t>http://gd.image-qoo10.jp/li/338/541/5454541338.jpg</t>
  </si>
  <si>
    <t>http://gd.image-qoo10.jp/li/323/541/5454541323.jpg</t>
  </si>
  <si>
    <t>http://gd.image-qoo10.jp/li/249/541/5454541249.jpg</t>
  </si>
  <si>
    <t>http://gd.image-qoo10.jp/li/341/541/5454541341.jpg</t>
  </si>
  <si>
    <t>http://gd.image-qoo10.jp/li/319/541/5454541319.jpg</t>
  </si>
  <si>
    <t>http://gd.image-qoo10.jp/li/565/541/5454541565.jpg</t>
  </si>
  <si>
    <t>http://gd.image-qoo10.jp/li/344/541/5454541344.jpg</t>
  </si>
  <si>
    <t>2021年製 BLIZZAK VRX2 165/65R14 79Q スタッドレス 冬タイヤ 最短当日発送</t>
  </si>
  <si>
    <t>http://gd.image-qoo10.jp/li/322/541/5454541322.jpg</t>
  </si>
  <si>
    <t>http://gd.image-qoo10.jp/li/339/541/5454541339.jpg</t>
  </si>
  <si>
    <t>http://gd.image-qoo10.jp/li/085/541/5454541085.jpg</t>
  </si>
  <si>
    <t>http://gd.image-qoo10.jp/li/060/541/5454541060.jpg</t>
  </si>
  <si>
    <t>http://gd.image-qoo10.jp/li/429/541/5454541429.jpg</t>
  </si>
  <si>
    <t>http://gd.image-qoo10.jp/li/105/541/5454541105.jpg</t>
  </si>
  <si>
    <t>http://gd.image-qoo10.jp/li/052/541/5454541052.jpg</t>
  </si>
  <si>
    <t>http://gd.image-qoo10.jp/li/089/541/5454541089.jpg</t>
  </si>
  <si>
    <t>http://gd.image-qoo10.jp/li/065/541/5454541065.jpg</t>
  </si>
  <si>
    <t>http://gd.image-qoo10.jp/li/329/541/5454541329.jpg</t>
  </si>
  <si>
    <t>http://gd.image-qoo10.jp/li/324/541/5454541324.jpg</t>
  </si>
  <si>
    <t>http://gd.image-qoo10.jp/li/326/541/5454541326.jpg</t>
  </si>
  <si>
    <t>http://gd.image-qoo10.jp/li/238/541/5454541238.jpg</t>
  </si>
  <si>
    <t>http://gd.image-qoo10.jp/li/247/541/5454541247.jpg</t>
  </si>
  <si>
    <t>http://gd.image-qoo10.jp/li/876/540/5454540876.jpg</t>
  </si>
  <si>
    <t>http://gd.image-qoo10.jp/li/314/541/5454541314.jpg</t>
  </si>
  <si>
    <t>http://gd.image-qoo10.jp/li/348/541/5454541348.jpg</t>
  </si>
  <si>
    <t>http://gd.image-qoo10.jp/li/334/541/5454541334.jpg</t>
  </si>
  <si>
    <t>http://gd.image-qoo10.jp/li/075/541/5454541075.jpg</t>
  </si>
  <si>
    <t>http://gd.image-qoo10.jp/li/354/541/5454541354.jpg</t>
  </si>
  <si>
    <t>http://gd.image-qoo10.jp/li/944/540/5454540944.jpg</t>
  </si>
  <si>
    <t>http://gd.image-qoo10.jp/li/542/541/5454541542.jpg</t>
  </si>
  <si>
    <t>http://gd.image-qoo10.jp/li/405/541/5454541405.jpg</t>
  </si>
  <si>
    <t>http://gd.image-qoo10.jp/li/564/541/5454541564.jpg</t>
  </si>
  <si>
    <t>http://gd.image-qoo10.jp/li/051/541/5454541051.jpg</t>
  </si>
  <si>
    <t>http://gd.image-qoo10.jp/li/540/541/5454541540.jpg</t>
  </si>
  <si>
    <t>2022年製以降 BluEarth-XT AE61 235/60R18 103W サマータイヤ 最短当日発送</t>
  </si>
  <si>
    <t>http://gd.image-qoo10.jp/li/226/541/5454541226.jpg</t>
  </si>
  <si>
    <t>http://gd.image-qoo10.jp/li/884/540/5454540884.jpg</t>
  </si>
  <si>
    <t>http://gd.image-qoo10.jp/li/083/541/5454541083.jpg</t>
  </si>
  <si>
    <t>http://gd.image-qoo10.jp/li/070/541/5454541070.jpg</t>
  </si>
  <si>
    <t>http://gd.image-qoo10.jp/li/336/541/5454541336.jpg</t>
  </si>
  <si>
    <t>http://gd.image-qoo10.jp/li/368/541/5454541368.jpg</t>
  </si>
  <si>
    <t>http://gd.image-qoo10.jp/li/331/541/5454541331.jpg</t>
  </si>
  <si>
    <t>http://gd.image-qoo10.jp/li/370/541/5454541370.jpg</t>
  </si>
  <si>
    <t>http://gd.image-qoo10.jp/li/337/541/5454541337.jpg</t>
  </si>
  <si>
    <t>http://gd.image-qoo10.jp/li/559/541/5454541559.jpg</t>
  </si>
  <si>
    <t>http://gd.image-qoo10.jp/li/550/541/5454541550.jpg</t>
  </si>
  <si>
    <t>http://gd.image-qoo10.jp/li/563/541/5454541563.jpg</t>
  </si>
  <si>
    <t>http://gd.image-qoo10.jp/li/913/540/5454540913.jpg</t>
  </si>
  <si>
    <t>http://gd.image-qoo10.jp/li/533/541/5454541533.jpg</t>
  </si>
  <si>
    <t>http://gd.image-qoo10.jp/li/436/541/5454541436.jpg</t>
  </si>
  <si>
    <t>http://gd.image-qoo10.jp/li/252/541/5454541252.jpg</t>
  </si>
  <si>
    <t>http://gd.image-qoo10.jp/li/933/540/5454540933.jpg</t>
  </si>
  <si>
    <t>http://gd.image-qoo10.jp/li/230/541/5454541230.jpg</t>
  </si>
  <si>
    <t>http://gd.image-qoo10.jp/li/107/541/5454541107.jpg</t>
  </si>
  <si>
    <t>http://gd.image-qoo10.jp/li/566/541/5454541566.jpg</t>
  </si>
  <si>
    <t>http://gd.image-qoo10.jp/li/556/541/5454541556.jpg</t>
  </si>
  <si>
    <t>http://gd.image-qoo10.jp/li/268/541/5454541268.jpg</t>
  </si>
  <si>
    <t>http://gd.image-qoo10.jp/li/571/541/5454541571.jpg</t>
  </si>
  <si>
    <t>http://gd.image-qoo10.jp/li/359/541/5454541359.jpg</t>
  </si>
  <si>
    <t>http://gd.image-qoo10.jp/li/388/541/5454541388.jpg</t>
  </si>
  <si>
    <t>http://gd.image-qoo10.jp/li/864/540/5454540864.jpg</t>
  </si>
  <si>
    <t>http://gd.image-qoo10.jp/li/335/541/5454541335.jpg</t>
  </si>
  <si>
    <t>http://gd.image-qoo10.jp/li/856/540/5454540856.jpg</t>
  </si>
  <si>
    <t>http://gd.image-qoo10.jp/li/855/540/5454540855.jpg</t>
  </si>
  <si>
    <t>http://gd.image-qoo10.jp/li/222/541/5454541222.jpg</t>
  </si>
  <si>
    <t>http://gd.image-qoo10.jp/li/432/541/5454541432.jpg</t>
  </si>
  <si>
    <t>http://gd.image-qoo10.jp/li/552/541/5454541552.jpg</t>
  </si>
  <si>
    <t>http://gd.image-qoo10.jp/li/857/540/5454540857.jpg</t>
  </si>
  <si>
    <t>http://gd.image-qoo10.jp/li/271/541/5454541271.jpg</t>
  </si>
  <si>
    <t>http://gd.image-qoo10.jp/li/861/540/5454540861.jpg</t>
  </si>
  <si>
    <t>http://gd.image-qoo10.jp/li/863/540/5454540863.jpg</t>
  </si>
  <si>
    <t>http://gd.image-qoo10.jp/li/078/541/5454541078.jpg</t>
  </si>
  <si>
    <t>http://gd.image-qoo10.jp/li/858/540/5454540858.jpg</t>
  </si>
  <si>
    <t>http://gd.image-qoo10.jp/li/866/540/5454540866.jpg</t>
  </si>
  <si>
    <t>http://gd.image-qoo10.jp/li/244/541/5454541244.jpg</t>
  </si>
  <si>
    <t>http://gd.image-qoo10.jp/li/264/541/5454541264.jpg</t>
  </si>
  <si>
    <t>http://gd.image-qoo10.jp/li/954/540/5454540954.jpg</t>
  </si>
  <si>
    <t>http://gd.image-qoo10.jp/li/399/541/5454541399.jpg</t>
  </si>
  <si>
    <t>http://gd.image-qoo10.jp/li/106/541/5454541106.jpg</t>
  </si>
  <si>
    <t>http://gd.image-qoo10.jp/li/973/540/5454540973.jpg</t>
  </si>
  <si>
    <t>http://gd.image-qoo10.jp/li/854/540/5454540854.jpg</t>
  </si>
  <si>
    <t>http://gd.image-qoo10.jp/li/952/540/5454540952.jpg</t>
  </si>
  <si>
    <t>http://gd.image-qoo10.jp/li/869/540/5454540869.jpg</t>
  </si>
  <si>
    <t>2023年製以降 EfficientGrip ECO EG01 215/50R17 91V サマータイヤ 最短当日発送</t>
  </si>
  <si>
    <t>http://gd.image-qoo10.jp/li/076/541/5454541076.jpg</t>
  </si>
  <si>
    <t>http://gd.image-qoo10.jp/li/932/540/5454540932.jpg</t>
  </si>
  <si>
    <t>http://gd.image-qoo10.jp/li/570/541/5454541570.jpg</t>
  </si>
  <si>
    <t>http://gd.image-qoo10.jp/li/860/540/5454540860.jpg</t>
  </si>
  <si>
    <t>http://gd.image-qoo10.jp/li/251/541/5454541251.jpg</t>
  </si>
  <si>
    <t>http://gd.image-qoo10.jp/li/897/540/5454540897.jpg</t>
  </si>
  <si>
    <t>http://gd.image-qoo10.jp/li/440/541/5454541440.jpg</t>
  </si>
  <si>
    <t>http://gd.image-qoo10.jp/li/109/541/5454541109.jpg</t>
  </si>
  <si>
    <t>http://gd.image-qoo10.jp/li/056/541/5454541056.jpg</t>
  </si>
  <si>
    <t>http://gd.image-qoo10.jp/li/092/541/5454541092.jpg</t>
  </si>
  <si>
    <t>http://gd.image-qoo10.jp/li/541/541/5454541541.jpg</t>
  </si>
  <si>
    <t>http://gd.image-qoo10.jp/li/279/541/5454541279.jpg</t>
  </si>
  <si>
    <t>http://gd.image-qoo10.jp/li/921/540/5454540921.jpg</t>
  </si>
  <si>
    <t>http://gd.image-qoo10.jp/li/257/541/5454541257.jpg</t>
  </si>
  <si>
    <t>http://gd.image-qoo10.jp/li/411/541/5454541411.jpg</t>
  </si>
  <si>
    <t>http://gd.image-qoo10.jp/li/574/541/5454541574.jpg</t>
  </si>
  <si>
    <t>http://gd.image-qoo10.jp/li/872/540/5454540872.jpg</t>
  </si>
  <si>
    <t>http://gd.image-qoo10.jp/li/272/541/5454541272.jpg</t>
  </si>
  <si>
    <t>http://gd.image-qoo10.jp/li/255/541/5454541255.jpg</t>
  </si>
  <si>
    <t>http://gd.image-qoo10.jp/li/874/540/5454540874.jpg</t>
  </si>
  <si>
    <t>http://gd.image-qoo10.jp/li/275/541/5454541275.jpg</t>
  </si>
  <si>
    <t>http://gd.image-qoo10.jp/li/798/540/5454540798.jpg</t>
  </si>
  <si>
    <t>http://gd.image-qoo10.jp/li/433/541/5454541433.jpg</t>
  </si>
  <si>
    <t>http://gd.image-qoo10.jp/li/502/541/5454541502.jpg</t>
  </si>
  <si>
    <t>http://gd.image-qoo10.jp/li/442/541/5454541442.jpg</t>
  </si>
  <si>
    <t>http://gd.image-qoo10.jp/li/424/541/5454541424.jpg</t>
  </si>
  <si>
    <t>http://gd.image-qoo10.jp/li/451/541/5454541451.jpg</t>
  </si>
  <si>
    <t>http://gd.image-qoo10.jp/li/447/541/5454541447.jpg</t>
  </si>
  <si>
    <t>http://gd.image-qoo10.jp/li/256/541/5454541256.jpg</t>
  </si>
  <si>
    <t>http://gd.image-qoo10.jp/li/939/540/5454540939.jpg</t>
  </si>
  <si>
    <t>http://gd.image-qoo10.jp/li/267/541/5454541267.jpg</t>
  </si>
  <si>
    <t>http://gd.image-qoo10.jp/li/055/541/5454541055.jpg</t>
  </si>
  <si>
    <t>http://gd.image-qoo10.jp/li/486/541/5454541486.jpg</t>
  </si>
  <si>
    <t>http://gd.image-qoo10.jp/li/453/541/5454541453.jpg</t>
  </si>
  <si>
    <t>http://gd.image-qoo10.jp/li/146/541/5454541146.jpg</t>
  </si>
  <si>
    <t>http://gd.image-qoo10.jp/li/777/540/5454540777.jpg</t>
  </si>
  <si>
    <t>http://gd.image-qoo10.jp/li/260/541/5454541260.jpg</t>
  </si>
  <si>
    <t>http://gd.image-qoo10.jp/li/593/541/5454541593.jpg</t>
  </si>
  <si>
    <t>http://gd.image-qoo10.jp/li/283/541/5454541283.jpg</t>
  </si>
  <si>
    <t>http://gd.image-qoo10.jp/li/425/541/5454541425.jpg</t>
  </si>
  <si>
    <t>http://gd.image-qoo10.jp/li/575/541/5454541575.jpg</t>
  </si>
  <si>
    <t>http://gd.image-qoo10.jp/li/930/540/5454540930.jpg</t>
  </si>
  <si>
    <t>http://gd.image-qoo10.jp/li/606/541/5454541606.jpg</t>
  </si>
  <si>
    <t>http://gd.image-qoo10.jp/li/580/541/5454541580.jpg</t>
  </si>
  <si>
    <t>2023年製 Adrenalin RE004 215/55R17 94W サマータイヤ 最短当日発送</t>
  </si>
  <si>
    <t>http://gd.image-qoo10.jp/li/439/541/5454541439.jpg</t>
  </si>
  <si>
    <t>2023年製 Adrenalin RE004 225/45R18 95W XL サマータイヤ 最短当日発送</t>
  </si>
  <si>
    <t>http://gd.image-qoo10.jp/li/122/541/5454541122.jpg</t>
  </si>
  <si>
    <t>http://gd.image-qoo10.jp/li/139/541/5454541139.jpg</t>
  </si>
  <si>
    <t>2022年製以降 Adrenalin RE004 235/45R17 97W XL サマータイヤ 最短当日発送</t>
  </si>
  <si>
    <t>http://gd.image-qoo10.jp/li/254/541/5454541254.jpg</t>
  </si>
  <si>
    <t>http://gd.image-qoo10.jp/li/597/541/5454541597.jpg</t>
  </si>
  <si>
    <t>http://gd.image-qoo10.jp/li/430/541/5454541430.jpg</t>
  </si>
  <si>
    <t>http://gd.image-qoo10.jp/li/281/541/5454541281.jpg</t>
  </si>
  <si>
    <t>http://gd.image-qoo10.jp/li/234/541/5454541234.jpg</t>
  </si>
  <si>
    <t>http://gd.image-qoo10.jp/li/262/541/5454541262.jpg</t>
  </si>
  <si>
    <t>http://gd.image-qoo10.jp/li/948/540/5454540948.jpg</t>
  </si>
  <si>
    <t>http://gd.image-qoo10.jp/li/452/541/5454541452.jpg</t>
  </si>
  <si>
    <t>http://gd.image-qoo10.jp/li/269/541/5454541269.jpg</t>
  </si>
  <si>
    <t>http://gd.image-qoo10.jp/li/423/541/5454541423.jpg</t>
  </si>
  <si>
    <t>http://gd.image-qoo10.jp/li/498/541/5454541498.jpg</t>
  </si>
  <si>
    <t>http://gd.image-qoo10.jp/li/118/541/5454541118.jpg</t>
  </si>
  <si>
    <t>http://gd.image-qoo10.jp/li/434/541/5454541434.jpg</t>
  </si>
  <si>
    <t>http://gd.image-qoo10.jp/li/931/540/5454540931.jpg</t>
  </si>
  <si>
    <t>http://gd.image-qoo10.jp/li/485/541/5454541485.jpg</t>
  </si>
  <si>
    <t>http://gd.image-qoo10.jp/li/504/541/5454541504.jpg</t>
  </si>
  <si>
    <t>http://gd.image-qoo10.jp/li/489/541/5454541489.jpg</t>
  </si>
  <si>
    <t>http://gd.image-qoo10.jp/li/501/541/5454541501.jpg</t>
  </si>
  <si>
    <t>http://gd.image-qoo10.jp/li/579/541/5454541579.jpg</t>
  </si>
  <si>
    <t>http://gd.image-qoo10.jp/li/607/541/5454541607.jpg</t>
  </si>
  <si>
    <t>http://gd.image-qoo10.jp/li/581/541/5454541581.jpg</t>
  </si>
  <si>
    <t>http://gd.image-qoo10.jp/li/422/541/5454541422.jpg</t>
  </si>
  <si>
    <t>http://gd.image-qoo10.jp/li/598/541/5454541598.jpg</t>
  </si>
  <si>
    <t>http://gd.image-qoo10.jp/li/586/541/5454541586.jpg</t>
  </si>
  <si>
    <t>http://gd.image-qoo10.jp/li/278/541/5454541278.jpg</t>
  </si>
  <si>
    <t>http://gd.image-qoo10.jp/li/600/541/5454541600.jpg</t>
  </si>
  <si>
    <t>2023年製 ExtremeContact DWS06 PLUS 275/30ZR19 96Y XL サマータイヤ 最短当日発送</t>
  </si>
  <si>
    <t>http://gd.image-qoo10.jp/li/959/540/5454540959.jpg</t>
  </si>
  <si>
    <t>http://gd.image-qoo10.jp/li/956/540/5454540956.jpg</t>
  </si>
  <si>
    <t>http://gd.image-qoo10.jp/li/582/541/5454541582.jpg</t>
  </si>
  <si>
    <t>http://gd.image-qoo10.jp/li/490/541/5454541490.jpg</t>
  </si>
  <si>
    <t>http://gd.image-qoo10.jp/li/599/541/5454541599.jpg</t>
  </si>
  <si>
    <t>http://gd.image-qoo10.jp/li/943/540/5454540943.jpg</t>
  </si>
  <si>
    <t>http://gd.image-qoo10.jp/li/138/541/5454541138.jpg</t>
  </si>
  <si>
    <t>http://gd.image-qoo10.jp/li/592/541/5454541592.jpg</t>
  </si>
  <si>
    <t>http://gd.image-qoo10.jp/li/140/541/5454541140.jpg</t>
  </si>
  <si>
    <t>http://gd.image-qoo10.jp/li/615/541/5454541615.jpg</t>
  </si>
  <si>
    <t>http://gd.image-qoo10.jp/li/134/541/5454541134.jpg</t>
  </si>
  <si>
    <t>http://gd.image-qoo10.jp/li/295/541/5454541295.jpg</t>
  </si>
  <si>
    <t>http://gd.image-qoo10.jp/li/435/541/5454541435.jpg</t>
  </si>
  <si>
    <t>http://gd.image-qoo10.jp/li/591/541/5454541591.jpg</t>
  </si>
  <si>
    <t>http://gd.image-qoo10.jp/li/604/541/5454541604.jpg</t>
  </si>
  <si>
    <t>http://gd.image-qoo10.jp/li/583/541/5454541583.jpg</t>
  </si>
  <si>
    <t>http://gd.image-qoo10.jp/li/121/541/5454541121.jpg</t>
  </si>
  <si>
    <t>http://gd.image-qoo10.jp/li/962/540/5454540962.jpg</t>
  </si>
  <si>
    <t>http://gd.image-qoo10.jp/li/265/541/5454541265.jpg</t>
  </si>
  <si>
    <t>http://gd.image-qoo10.jp/li/610/541/5454541610.jpg</t>
  </si>
  <si>
    <t>http://gd.image-qoo10.jp/li/611/541/5454541611.jpg</t>
  </si>
  <si>
    <t>2023年製 BluEarth-XT AE61 225/60R18 100H サマータイヤ ラベルなし 最短当日発送</t>
  </si>
  <si>
    <t>http://gd.image-qoo10.jp/li/420/541/5454541420.jpg</t>
  </si>
  <si>
    <t>http://gd.image-qoo10.jp/li/789/540/5454540789.jpg</t>
  </si>
  <si>
    <t>http://gd.image-qoo10.jp/li/589/541/5454541589.jpg</t>
  </si>
  <si>
    <t>http://gd.image-qoo10.jp/li/158/541/5454541158.jpg</t>
  </si>
  <si>
    <t>http://gd.image-qoo10.jp/li/124/541/5454541124.jpg</t>
  </si>
  <si>
    <t>http://gd.image-qoo10.jp/li/950/540/5454540950.jpg</t>
  </si>
  <si>
    <t>http://gd.image-qoo10.jp/li/513/541/5454541513.jpg</t>
  </si>
  <si>
    <t>http://gd.image-qoo10.jp/li/443/541/5454541443.jpg</t>
  </si>
  <si>
    <t>http://gd.image-qoo10.jp/li/608/541/5454541608.jpg</t>
  </si>
  <si>
    <t>http://gd.image-qoo10.jp/li/585/541/5454541585.jpg</t>
  </si>
  <si>
    <t>http://gd.image-qoo10.jp/li/613/541/5454541613.jpg</t>
  </si>
  <si>
    <t>http://gd.image-qoo10.jp/li/587/541/5454541587.jpg</t>
  </si>
  <si>
    <t>http://gd.image-qoo10.jp/li/614/541/5454541614.jpg</t>
  </si>
  <si>
    <t>http://gd.image-qoo10.jp/li/584/541/5454541584.jpg</t>
  </si>
  <si>
    <t>http://gd.image-qoo10.jp/li/626/541/5454541626.jpg</t>
  </si>
  <si>
    <t>http://gd.image-qoo10.jp/li/602/541/5454541602.jpg</t>
  </si>
  <si>
    <t>http://gd.image-qoo10.jp/li/629/541/5454541629.jpg</t>
  </si>
  <si>
    <t>http://gd.image-qoo10.jp/li/594/541/5454541594.jpg</t>
  </si>
  <si>
    <t>http://gd.image-qoo10.jp/li/635/541/5454541635.jpg</t>
  </si>
  <si>
    <t>http://gd.image-qoo10.jp/li/595/541/5454541595.jpg</t>
  </si>
  <si>
    <t>http://gd.image-qoo10.jp/li/623/541/5454541623.jpg</t>
  </si>
  <si>
    <t>http://gd.image-qoo10.jp/li/605/541/5454541605.jpg</t>
  </si>
  <si>
    <t>http://gd.image-qoo10.jp/li/627/541/5454541627.jpg</t>
  </si>
  <si>
    <t>http://gd.image-qoo10.jp/li/596/541/5454541596.jpg</t>
  </si>
  <si>
    <t>http://gd.image-qoo10.jp/li/634/541/5454541634.jpg</t>
  </si>
  <si>
    <t>http://gd.image-qoo10.jp/li/603/541/5454541603.jpg</t>
  </si>
  <si>
    <t>http://gd.image-qoo10.jp/li/638/541/5454541638.jpg</t>
  </si>
  <si>
    <t>http://gd.image-qoo10.jp/li/618/541/5454541618.jpg</t>
  </si>
  <si>
    <t>http://gd.image-qoo10.jp/li/624/541/5454541624.jpg</t>
  </si>
  <si>
    <t>http://gd.image-qoo10.jp/li/617/541/5454541617.jpg</t>
  </si>
  <si>
    <t>http://gd.image-qoo10.jp/li/625/541/5454541625.jpg</t>
  </si>
  <si>
    <t>http://gd.image-qoo10.jp/li/612/541/5454541612.jpg</t>
  </si>
  <si>
    <t>http://gd.image-qoo10.jp/li/793/540/5454540793.jpg</t>
  </si>
  <si>
    <t>http://gd.image-qoo10.jp/li/784/540/5454540784.jpg</t>
  </si>
  <si>
    <t>http://gd.image-qoo10.jp/li/778/540/5454540778.jpg</t>
  </si>
  <si>
    <t>http://gd.image-qoo10.jp/li/641/541/5454541641.jpg</t>
  </si>
  <si>
    <t>http://gd.image-qoo10.jp/li/785/540/5454540785.jpg</t>
  </si>
  <si>
    <t>http://gd.image-qoo10.jp/li/621/541/5454541621.jpg</t>
  </si>
  <si>
    <t>http://gd.image-qoo10.jp/li/631/541/5454541631.jpg</t>
  </si>
  <si>
    <t>http://gd.image-qoo10.jp/li/616/541/5454541616.jpg</t>
  </si>
  <si>
    <t>http://gd.image-qoo10.jp/li/630/541/5454541630.jpg</t>
  </si>
  <si>
    <t>http://gd.image-qoo10.jp/li/619/541/5454541619.jpg</t>
  </si>
  <si>
    <t>http://gd.image-qoo10.jp/li/636/541/5454541636.jpg</t>
  </si>
  <si>
    <t>http://gd.image-qoo10.jp/li/620/541/5454541620.jpg</t>
  </si>
  <si>
    <t>http://gd.image-qoo10.jp/li/646/541/5454541646.jpg</t>
  </si>
  <si>
    <t>http://gd.image-qoo10.jp/li/477/541/5454541477.jpg</t>
  </si>
  <si>
    <t>http://gd.image-qoo10.jp/li/454/541/5454541454.jpg</t>
  </si>
  <si>
    <t>http://gd.image-qoo10.jp/li/478/541/5454541478.jpg</t>
  </si>
  <si>
    <t>http://gd.image-qoo10.jp/li/797/540/5454540797.jpg</t>
  </si>
  <si>
    <t>http://gd.image-qoo10.jp/li/790/540/5454540790.jpg</t>
  </si>
  <si>
    <t>http://gd.image-qoo10.jp/li/780/540/5454540780.jpg</t>
  </si>
  <si>
    <t>http://gd.image-qoo10.jp/li/481/541/5454541481.jpg</t>
  </si>
  <si>
    <t>http://gd.image-qoo10.jp/li/979/540/5454540979.jpg</t>
  </si>
  <si>
    <t>http://gd.image-qoo10.jp/li/473/541/5454541473.jpg</t>
  </si>
  <si>
    <t>http://gd.image-qoo10.jp/li/456/541/5454541456.jpg</t>
  </si>
  <si>
    <t>http://gd.image-qoo10.jp/li/474/541/5454541474.jpg</t>
  </si>
  <si>
    <t>http://gd.image-qoo10.jp/li/458/541/5454541458.jpg</t>
  </si>
  <si>
    <t>http://gd.image-qoo10.jp/li/472/541/5454541472.jpg</t>
  </si>
  <si>
    <t>http://gd.image-qoo10.jp/li/461/541/5454541461.jpg</t>
  </si>
  <si>
    <t>http://gd.image-qoo10.jp/li/479/541/5454541479.jpg</t>
  </si>
  <si>
    <t>http://gd.image-qoo10.jp/li/156/541/5454541156.jpg</t>
  </si>
  <si>
    <t>http://gd.image-qoo10.jp/li/457/541/5454541457.jpg</t>
  </si>
  <si>
    <t>http://gd.image-qoo10.jp/li/470/541/5454541470.jpg</t>
  </si>
  <si>
    <t>http://gd.image-qoo10.jp/li/467/541/5454541467.jpg</t>
  </si>
  <si>
    <t>http://gd.image-qoo10.jp/li/487/541/5454541487.jpg</t>
  </si>
  <si>
    <t>http://gd.image-qoo10.jp/li/468/541/5454541468.jpg</t>
  </si>
  <si>
    <t>http://gd.image-qoo10.jp/li/475/541/5454541475.jpg</t>
  </si>
  <si>
    <t>http://gd.image-qoo10.jp/li/465/541/5454541465.jpg</t>
  </si>
  <si>
    <t>http://gd.image-qoo10.jp/li/480/541/5454541480.jpg</t>
  </si>
  <si>
    <t>http://gd.image-qoo10.jp/li/459/541/5454541459.jpg</t>
  </si>
  <si>
    <t>http://gd.image-qoo10.jp/li/483/541/5454541483.jpg</t>
  </si>
  <si>
    <t>http://gd.image-qoo10.jp/li/460/541/5454541460.jpg</t>
  </si>
  <si>
    <t>http://gd.image-qoo10.jp/li/491/541/5454541491.jpg</t>
  </si>
  <si>
    <t>http://gd.image-qoo10.jp/li/469/541/5454541469.jpg</t>
  </si>
  <si>
    <t>http://gd.image-qoo10.jp/li/482/541/5454541482.jpg</t>
  </si>
  <si>
    <t>http://gd.image-qoo10.jp/li/463/541/5454541463.jpg</t>
  </si>
  <si>
    <t>http://gd.image-qoo10.jp/li/488/541/5454541488.jpg</t>
  </si>
  <si>
    <t>http://gd.image-qoo10.jp/li/462/541/5454541462.jpg</t>
  </si>
  <si>
    <t>http://gd.image-qoo10.jp/li/493/541/5454541493.jpg</t>
  </si>
  <si>
    <t>http://gd.image-qoo10.jp/li/471/541/5454541471.jpg</t>
  </si>
  <si>
    <t>http://gd.image-qoo10.jp/li/494/541/5454541494.jpg</t>
  </si>
  <si>
    <t>http://gd.image-qoo10.jp/li/476/541/5454541476.jpg</t>
  </si>
  <si>
    <t>http://gd.image-qoo10.jp/li/497/541/5454541497.jpg</t>
  </si>
  <si>
    <t>http://gd.image-qoo10.jp/li/484/541/5454541484.jpg</t>
  </si>
  <si>
    <t>http://gd.image-qoo10.jp/li/496/541/5454541496.jpg</t>
  </si>
  <si>
    <t>http://gd.image-qoo10.jp/li/445/541/5454541445.jpg</t>
  </si>
  <si>
    <t>http://gd.image-qoo10.jp/li/492/541/5454541492.jpg</t>
  </si>
  <si>
    <t>http://gd.image-qoo10.jp/li/116/541/5454541116.jpg</t>
  </si>
  <si>
    <t>http://gd.image-qoo10.jp/li/966/540/5454540966.jpg</t>
  </si>
  <si>
    <t>http://gd.image-qoo10.jp/li/141/541/5454541141.jpg</t>
  </si>
  <si>
    <t>http://gd.image-qoo10.jp/li/947/540/5454540947.jpg</t>
  </si>
  <si>
    <t>http://gd.image-qoo10.jp/li/941/540/5454540941.jpg</t>
  </si>
  <si>
    <t>http://gd.image-qoo10.jp/li/958/540/5454540958.jpg</t>
  </si>
  <si>
    <t>http://gd.image-qoo10.jp/li/126/541/5454541126.jpg</t>
  </si>
  <si>
    <t>http://gd.image-qoo10.jp/li/963/540/5454540963.jpg</t>
  </si>
  <si>
    <t>http://gd.image-qoo10.jp/li/964/540/5454540964.jpg</t>
  </si>
  <si>
    <t>http://gd.image-qoo10.jp/li/427/541/5454541427.jpg</t>
  </si>
  <si>
    <t>http://gd.image-qoo10.jp/li/945/540/5454540945.jpg</t>
  </si>
  <si>
    <t>http://gd.image-qoo10.jp/li/229/541/5454541229.jpg</t>
  </si>
  <si>
    <t>http://gd.image-qoo10.jp/li/957/540/5454540957.jpg</t>
  </si>
  <si>
    <t>http://gd.image-qoo10.jp/li/160/541/5454541160.jpg</t>
  </si>
  <si>
    <t>http://gd.image-qoo10.jp/li/261/541/5454541261.jpg</t>
  </si>
  <si>
    <t>http://gd.image-qoo10.jp/li/448/541/5454541448.jpg</t>
  </si>
  <si>
    <t>http://gd.image-qoo10.jp/li/291/541/5454541291.jpg</t>
  </si>
  <si>
    <t>http://gd.image-qoo10.jp/li/951/540/5454540951.jpg</t>
  </si>
  <si>
    <t>http://gd.image-qoo10.jp/li/133/541/5454541133.jpg</t>
  </si>
  <si>
    <t>http://gd.image-qoo10.jp/li/961/540/5454540961.jpg</t>
  </si>
  <si>
    <t>http://gd.image-qoo10.jp/li/428/541/5454541428.jpg</t>
  </si>
  <si>
    <t>http://gd.image-qoo10.jp/li/449/541/5454541449.jpg</t>
  </si>
  <si>
    <t>http://gd.image-qoo10.jp/li/426/541/5454541426.jpg</t>
  </si>
  <si>
    <t>http://gd.image-qoo10.jp/li/772/540/5454540772.jpg</t>
  </si>
  <si>
    <t>http://gd.image-qoo10.jp/li/972/540/5454540972.jpg</t>
  </si>
  <si>
    <t>http://gd.image-qoo10.jp/li/276/541/5454541276.jpg</t>
  </si>
  <si>
    <t>http://gd.image-qoo10.jp/li/220/541/5454541220.jpg</t>
  </si>
  <si>
    <t>http://gd.image-qoo10.jp/li/444/541/5454541444.jpg</t>
  </si>
  <si>
    <t>http://gd.image-qoo10.jp/li/235/541/5454541235.jpg</t>
  </si>
  <si>
    <t>http://gd.image-qoo10.jp/li/792/541/5454541792.jpg</t>
  </si>
  <si>
    <t>http://gd.image-qoo10.jp/li/687/541/5454541687.jpg</t>
  </si>
  <si>
    <t>http://gd.image-qoo10.jp/li/709/541/5454541709.jpg</t>
  </si>
  <si>
    <t>http://gd.image-qoo10.jp/li/854/541/5454541854.jpg</t>
  </si>
  <si>
    <t>http://gd.image-qoo10.jp/li/837/541/5454541837.jpg</t>
  </si>
  <si>
    <t>http://gd.image-qoo10.jp/li/970/541/5454541970.jpg</t>
  </si>
  <si>
    <t>http://gd.image-qoo10.jp/li/804/541/5454541804.jpg</t>
  </si>
  <si>
    <t>http://gd.image-qoo10.jp/li/688/541/5454541688.jpg</t>
  </si>
  <si>
    <t>http://gd.image-qoo10.jp/li/952/541/5454541952.jpg</t>
  </si>
  <si>
    <t>http://gd.image-qoo10.jp/li/704/541/5454541704.jpg</t>
  </si>
  <si>
    <t>http://gd.image-qoo10.jp/li/842/541/5454541842.jpg</t>
  </si>
  <si>
    <t>http://gd.image-qoo10.jp/li/693/541/5454541693.jpg</t>
  </si>
  <si>
    <t>2023年製 EAGLE LS EXE 215/65R16 98H サマータイヤ 最短当日発送</t>
  </si>
  <si>
    <t>http://gd.image-qoo10.jp/li/786/541/5454541786.jpg</t>
  </si>
  <si>
    <t>http://gd.image-qoo10.jp/li/801/541/5454541801.jpg</t>
  </si>
  <si>
    <t>http://gd.image-qoo10.jp/li/797/541/5454541797.jpg</t>
  </si>
  <si>
    <t>http://gd.image-qoo10.jp/li/983/541/5454541983.jpg</t>
  </si>
  <si>
    <t>http://gd.image-qoo10.jp/li/959/541/5454541959.jpg</t>
  </si>
  <si>
    <t>http://gd.image-qoo10.jp/li/808/541/5454541808.jpg</t>
  </si>
  <si>
    <t>http://gd.image-qoo10.jp/li/979/541/5454541979.jpg</t>
  </si>
  <si>
    <t>http://gd.image-qoo10.jp/li/958/541/5454541958.jpg</t>
  </si>
  <si>
    <t>http://gd.image-qoo10.jp/li/866/541/5454541866.jpg</t>
  </si>
  <si>
    <t>http://gd.image-qoo10.jp/li/978/541/5454541978.jpg</t>
  </si>
  <si>
    <t>http://gd.image-qoo10.jp/li/968/541/5454541968.jpg</t>
  </si>
  <si>
    <t>http://gd.image-qoo10.jp/li/969/541/5454541969.jpg</t>
  </si>
  <si>
    <t>http://gd.image-qoo10.jp/li/698/541/5454541698.jpg</t>
  </si>
  <si>
    <t>http://gd.image-qoo10.jp/li/673/541/5454541673.jpg</t>
  </si>
  <si>
    <t>http://gd.image-qoo10.jp/li/642/541/5454541642.jpg</t>
  </si>
  <si>
    <t>http://gd.image-qoo10.jp/li/954/541/5454541954.jpg</t>
  </si>
  <si>
    <t>http://gd.image-qoo10.jp/li/795/541/5454541795.jpg</t>
  </si>
  <si>
    <t>http://gd.image-qoo10.jp/li/803/541/5454541803.jpg</t>
  </si>
  <si>
    <t>http://gd.image-qoo10.jp/li/989/541/5454541989.jpg</t>
  </si>
  <si>
    <t>http://gd.image-qoo10.jp/li/718/541/5454541718.jpg</t>
  </si>
  <si>
    <t>http://gd.image-qoo10.jp/li/677/541/5454541677.jpg</t>
  </si>
  <si>
    <t>http://gd.image-qoo10.jp/li/865/541/5454541865.jpg</t>
  </si>
  <si>
    <t>http://gd.image-qoo10.jp/li/860/541/5454541860.jpg</t>
  </si>
  <si>
    <t>http://gd.image-qoo10.jp/li/791/541/5454541791.jpg</t>
  </si>
  <si>
    <t>http://gd.image-qoo10.jp/li/692/541/5454541692.jpg</t>
  </si>
  <si>
    <t>http://gd.image-qoo10.jp/li/817/541/5454541817.jpg</t>
  </si>
  <si>
    <t>http://gd.image-qoo10.jp/li/811/541/5454541811.jpg</t>
  </si>
  <si>
    <t>http://gd.image-qoo10.jp/li/794/541/5454541794.jpg</t>
  </si>
  <si>
    <t>http://gd.image-qoo10.jp/li/934/541/5454541934.jpg</t>
  </si>
  <si>
    <t>http://gd.image-qoo10.jp/li/654/541/5454541654.jpg</t>
  </si>
  <si>
    <t>http://gd.image-qoo10.jp/li/805/541/5454541805.jpg</t>
  </si>
  <si>
    <t>http://gd.image-qoo10.jp/li/788/541/5454541788.jpg</t>
  </si>
  <si>
    <t>http://gd.image-qoo10.jp/li/823/541/5454541823.jpg</t>
  </si>
  <si>
    <t>http://gd.image-qoo10.jp/li/645/541/5454541645.jpg</t>
  </si>
  <si>
    <t>http://gd.image-qoo10.jp/li/661/541/5454541661.jpg</t>
  </si>
  <si>
    <t>http://gd.image-qoo10.jp/li/660/541/5454541660.jpg</t>
  </si>
  <si>
    <t>http://gd.image-qoo10.jp/li/961/541/5454541961.jpg</t>
  </si>
  <si>
    <t>http://gd.image-qoo10.jp/li/639/541/5454541639.jpg</t>
  </si>
  <si>
    <t>http://gd.image-qoo10.jp/li/990/541/5454541990.jpg</t>
  </si>
  <si>
    <t>http://gd.image-qoo10.jp/li/719/541/5454541719.jpg</t>
  </si>
  <si>
    <t>http://gd.image-qoo10.jp/li/972/541/5454541972.jpg</t>
  </si>
  <si>
    <t>http://gd.image-qoo10.jp/li/982/541/5454541982.jpg</t>
  </si>
  <si>
    <t>http://gd.image-qoo10.jp/li/650/541/5454541650.jpg</t>
  </si>
  <si>
    <t>http://gd.image-qoo10.jp/li/973/541/5454541973.jpg</t>
  </si>
  <si>
    <t>http://gd.image-qoo10.jp/li/895/541/5454541895.jpg</t>
  </si>
  <si>
    <t>http://gd.image-qoo10.jp/li/672/541/5454541672.jpg</t>
  </si>
  <si>
    <t>http://gd.image-qoo10.jp/li/872/541/5454541872.jpg</t>
  </si>
  <si>
    <t>http://gd.image-qoo10.jp/li/839/541/5454541839.jpg</t>
  </si>
  <si>
    <t>http://gd.image-qoo10.jp/li/871/541/5454541871.jpg</t>
  </si>
  <si>
    <t>http://gd.image-qoo10.jp/li/671/541/5454541671.jpg</t>
  </si>
  <si>
    <t>http://gd.image-qoo10.jp/li/628/541/5454541628.jpg</t>
  </si>
  <si>
    <t>http://gd.image-qoo10.jp/li/668/541/5454541668.jpg</t>
  </si>
  <si>
    <t>http://gd.image-qoo10.jp/li/644/541/5454541644.jpg</t>
  </si>
  <si>
    <t>http://gd.image-qoo10.jp/li/659/541/5454541659.jpg</t>
  </si>
  <si>
    <t>http://gd.image-qoo10.jp/li/676/541/5454541676.jpg</t>
  </si>
  <si>
    <t>http://gd.image-qoo10.jp/li/643/541/5454541643.jpg</t>
  </si>
  <si>
    <t>http://gd.image-qoo10.jp/li/940/541/5454541940.jpg</t>
  </si>
  <si>
    <t>http://gd.image-qoo10.jp/li/666/541/5454541666.jpg</t>
  </si>
  <si>
    <t>http://gd.image-qoo10.jp/li/933/541/5454541933.jpg</t>
  </si>
  <si>
    <t>http://gd.image-qoo10.jp/li/652/541/5454541652.jpg</t>
  </si>
  <si>
    <t>http://gd.image-qoo10.jp/li/667/541/5454541667.jpg</t>
  </si>
  <si>
    <t>http://gd.image-qoo10.jp/li/651/541/5454541651.jpg</t>
  </si>
  <si>
    <t>http://gd.image-qoo10.jp/li/844/541/5454541844.jpg</t>
  </si>
  <si>
    <t>http://gd.image-qoo10.jp/li/897/541/5454541897.jpg</t>
  </si>
  <si>
    <t>http://gd.image-qoo10.jp/li/809/541/5454541809.jpg</t>
  </si>
  <si>
    <t>http://gd.image-qoo10.jp/li/819/541/5454541819.jpg</t>
  </si>
  <si>
    <t>http://gd.image-qoo10.jp/li/850/541/5454541850.jpg</t>
  </si>
  <si>
    <t>http://gd.image-qoo10.jp/li/723/541/5454541723.jpg</t>
  </si>
  <si>
    <t>http://gd.image-qoo10.jp/li/857/541/5454541857.jpg</t>
  </si>
  <si>
    <t>http://gd.image-qoo10.jp/li/681/541/5454541681.jpg</t>
  </si>
  <si>
    <t>http://gd.image-qoo10.jp/li/669/541/5454541669.jpg</t>
  </si>
  <si>
    <t>http://gd.image-qoo10.jp/li/680/541/5454541680.jpg</t>
  </si>
  <si>
    <t>http://gd.image-qoo10.jp/li/653/541/5454541653.jpg</t>
  </si>
  <si>
    <t>http://gd.image-qoo10.jp/li/685/541/5454541685.jpg</t>
  </si>
  <si>
    <t>http://gd.image-qoo10.jp/li/662/541/5454541662.jpg</t>
  </si>
  <si>
    <t>http://gd.image-qoo10.jp/li/686/541/5454541686.jpg</t>
  </si>
  <si>
    <t>http://gd.image-qoo10.jp/li/670/541/5454541670.jpg</t>
  </si>
  <si>
    <t>http://gd.image-qoo10.jp/li/679/541/5454541679.jpg</t>
  </si>
  <si>
    <t>http://gd.image-qoo10.jp/li/664/541/5454541664.jpg</t>
  </si>
  <si>
    <t>http://gd.image-qoo10.jp/li/640/541/5454541640.jpg</t>
  </si>
  <si>
    <t>http://gd.image-qoo10.jp/li/655/541/5454541655.jpg</t>
  </si>
  <si>
    <t>http://gd.image-qoo10.jp/li/675/541/5454541675.jpg</t>
  </si>
  <si>
    <t>http://gd.image-qoo10.jp/li/683/541/5454541683.jpg</t>
  </si>
  <si>
    <t>http://gd.image-qoo10.jp/li/674/541/5454541674.jpg</t>
  </si>
  <si>
    <t>http://gd.image-qoo10.jp/li/682/541/5454541682.jpg</t>
  </si>
  <si>
    <t>http://gd.image-qoo10.jp/li/678/541/5454541678.jpg</t>
  </si>
  <si>
    <t>http://gd.image-qoo10.jp/li/735/541/5454541735.jpg</t>
  </si>
  <si>
    <t>http://gd.image-qoo10.jp/li/714/541/5454541714.jpg</t>
  </si>
  <si>
    <t>http://gd.image-qoo10.jp/li/748/541/5454541748.jpg</t>
  </si>
  <si>
    <t>http://gd.image-qoo10.jp/li/896/541/5454541896.jpg</t>
  </si>
  <si>
    <t>http://gd.image-qoo10.jp/li/841/541/5454541841.jpg</t>
  </si>
  <si>
    <t>http://gd.image-qoo10.jp/li/855/541/5454541855.jpg</t>
  </si>
  <si>
    <t>http://gd.image-qoo10.jp/li/906/541/5454541906.jpg</t>
  </si>
  <si>
    <t>http://gd.image-qoo10.jp/li/736/541/5454541736.jpg</t>
  </si>
  <si>
    <t>http://gd.image-qoo10.jp/li/703/541/5454541703.jpg</t>
  </si>
  <si>
    <t>http://gd.image-qoo10.jp/li/741/541/5454541741.jpg</t>
  </si>
  <si>
    <t>http://gd.image-qoo10.jp/li/711/541/5454541711.jpg</t>
  </si>
  <si>
    <t>http://gd.image-qoo10.jp/li/739/541/5454541739.jpg</t>
  </si>
  <si>
    <t>http://gd.image-qoo10.jp/li/710/541/5454541710.jpg</t>
  </si>
  <si>
    <t>http://gd.image-qoo10.jp/li/632/541/5454541632.jpg</t>
  </si>
  <si>
    <t>http://gd.image-qoo10.jp/li/657/541/5454541657.jpg</t>
  </si>
  <si>
    <t>http://gd.image-qoo10.jp/li/633/541/5454541633.jpg</t>
  </si>
  <si>
    <t>http://gd.image-qoo10.jp/li/878/541/5454541878.jpg</t>
  </si>
  <si>
    <t>http://gd.image-qoo10.jp/li/921/541/5454541921.jpg</t>
  </si>
  <si>
    <t>http://gd.image-qoo10.jp/li/665/541/5454541665.jpg</t>
  </si>
  <si>
    <t>http://gd.image-qoo10.jp/li/738/541/5454541738.jpg</t>
  </si>
  <si>
    <t>http://gd.image-qoo10.jp/li/721/541/5454541721.jpg</t>
  </si>
  <si>
    <t>http://gd.image-qoo10.jp/li/740/541/5454541740.jpg</t>
  </si>
  <si>
    <t>http://gd.image-qoo10.jp/li/713/541/5454541713.jpg</t>
  </si>
  <si>
    <t>http://gd.image-qoo10.jp/li/745/541/5454541745.jpg</t>
  </si>
  <si>
    <t>http://gd.image-qoo10.jp/li/731/541/5454541731.jpg</t>
  </si>
  <si>
    <t>http://gd.image-qoo10.jp/li/752/541/5454541752.jpg</t>
  </si>
  <si>
    <t>http://gd.image-qoo10.jp/li/730/541/5454541730.jpg</t>
  </si>
  <si>
    <t>http://gd.image-qoo10.jp/li/747/541/5454541747.jpg</t>
  </si>
  <si>
    <t>http://gd.image-qoo10.jp/li/716/541/5454541716.jpg</t>
  </si>
  <si>
    <t>http://gd.image-qoo10.jp/li/750/541/5454541750.jpg</t>
  </si>
  <si>
    <t>http://gd.image-qoo10.jp/li/720/541/5454541720.jpg</t>
  </si>
  <si>
    <t>http://gd.image-qoo10.jp/li/755/541/5454541755.jpg</t>
  </si>
  <si>
    <t>http://gd.image-qoo10.jp/li/729/541/5454541729.jpg</t>
  </si>
  <si>
    <t>http://gd.image-qoo10.jp/li/756/541/5454541756.jpg</t>
  </si>
  <si>
    <t>http://gd.image-qoo10.jp/li/724/541/5454541724.jpg</t>
  </si>
  <si>
    <t>http://gd.image-qoo10.jp/li/758/541/5454541758.jpg</t>
  </si>
  <si>
    <t>http://gd.image-qoo10.jp/li/732/541/5454541732.jpg</t>
  </si>
  <si>
    <t>http://gd.image-qoo10.jp/li/868/541/5454541868.jpg</t>
  </si>
  <si>
    <t>http://gd.image-qoo10.jp/li/911/541/5454541911.jpg</t>
  </si>
  <si>
    <t>http://gd.image-qoo10.jp/li/881/541/5454541881.jpg</t>
  </si>
  <si>
    <t>http://gd.image-qoo10.jp/li/908/541/5454541908.jpg</t>
  </si>
  <si>
    <t>http://gd.image-qoo10.jp/li/856/541/5454541856.jpg</t>
  </si>
  <si>
    <t>http://gd.image-qoo10.jp/li/689/541/5454541689.jpg</t>
  </si>
  <si>
    <t>http://gd.image-qoo10.jp/li/900/541/5454541900.jpg</t>
  </si>
  <si>
    <t>http://gd.image-qoo10.jp/li/821/541/5454541821.jpg</t>
  </si>
  <si>
    <t>http://gd.image-qoo10.jp/li/787/541/5454541787.jpg</t>
  </si>
  <si>
    <t>http://gd.image-qoo10.jp/li/761/541/5454541761.jpg</t>
  </si>
  <si>
    <t>http://gd.image-qoo10.jp/li/734/541/5454541734.jpg</t>
  </si>
  <si>
    <t>http://gd.image-qoo10.jp/li/706/541/5454541706.jpg</t>
  </si>
  <si>
    <t>http://gd.image-qoo10.jp/li/833/541/5454541833.jpg</t>
  </si>
  <si>
    <t>http://gd.image-qoo10.jp/li/764/541/5454541764.jpg</t>
  </si>
  <si>
    <t>http://gd.image-qoo10.jp/li/733/541/5454541733.jpg</t>
  </si>
  <si>
    <t>http://gd.image-qoo10.jp/li/880/541/5454541880.jpg</t>
  </si>
  <si>
    <t>http://gd.image-qoo10.jp/li/648/541/5454541648.jpg</t>
  </si>
  <si>
    <t>http://gd.image-qoo10.jp/li/658/541/5454541658.jpg</t>
  </si>
  <si>
    <t>http://gd.image-qoo10.jp/li/647/541/5454541647.jpg</t>
  </si>
  <si>
    <t>http://gd.image-qoo10.jp/li/848/541/5454541848.jpg</t>
  </si>
  <si>
    <t>http://gd.image-qoo10.jp/li/696/541/5454541696.jpg</t>
  </si>
  <si>
    <t>http://gd.image-qoo10.jp/li/768/541/5454541768.jpg</t>
  </si>
  <si>
    <t>http://gd.image-qoo10.jp/li/899/541/5454541899.jpg</t>
  </si>
  <si>
    <t>http://gd.image-qoo10.jp/li/830/541/5454541830.jpg</t>
  </si>
  <si>
    <t>http://gd.image-qoo10.jp/li/858/541/5454541858.jpg</t>
  </si>
  <si>
    <t>http://gd.image-qoo10.jp/li/869/541/5454541869.jpg</t>
  </si>
  <si>
    <t>http://gd.image-qoo10.jp/li/715/541/5454541715.jpg</t>
  </si>
  <si>
    <t>http://gd.image-qoo10.jp/li/826/541/5454541826.jpg</t>
  </si>
  <si>
    <t>http://gd.image-qoo10.jp/li/847/541/5454541847.jpg</t>
  </si>
  <si>
    <t>2022年製以降 ENERGY SAVER 4 185/65R14 90H XL サマータイヤ 最短当日発送</t>
  </si>
  <si>
    <t>http://gd.image-qoo10.jp/li/840/541/5454541840.jpg</t>
  </si>
  <si>
    <t>http://gd.image-qoo10.jp/li/815/541/5454541815.jpg</t>
  </si>
  <si>
    <t>http://gd.image-qoo10.jp/li/879/541/5454541879.jpg</t>
  </si>
  <si>
    <t>http://gd.image-qoo10.jp/li/690/541/5454541690.jpg</t>
  </si>
  <si>
    <t>http://gd.image-qoo10.jp/li/909/541/5454541909.jpg</t>
  </si>
  <si>
    <t>http://gd.image-qoo10.jp/li/705/541/5454541705.jpg</t>
  </si>
  <si>
    <t>http://gd.image-qoo10.jp/li/810/541/5454541810.jpg</t>
  </si>
  <si>
    <t>http://gd.image-qoo10.jp/li/784/541/5454541784.jpg</t>
  </si>
  <si>
    <t>http://gd.image-qoo10.jp/li/824/541/5454541824.jpg</t>
  </si>
  <si>
    <t>http://gd.image-qoo10.jp/li/863/541/5454541863.jpg</t>
  </si>
  <si>
    <t>http://gd.image-qoo10.jp/li/737/541/5454541737.jpg</t>
  </si>
  <si>
    <t>http://gd.image-qoo10.jp/li/770/541/5454541770.jpg</t>
  </si>
  <si>
    <t>http://gd.image-qoo10.jp/li/744/541/5454541744.jpg</t>
  </si>
  <si>
    <t>http://gd.image-qoo10.jp/li/766/541/5454541766.jpg</t>
  </si>
  <si>
    <t>http://gd.image-qoo10.jp/li/757/541/5454541757.jpg</t>
  </si>
  <si>
    <t>http://gd.image-qoo10.jp/li/769/541/5454541769.jpg</t>
  </si>
  <si>
    <t>http://gd.image-qoo10.jp/li/919/541/5454541919.jpg</t>
  </si>
  <si>
    <t>http://gd.image-qoo10.jp/li/753/541/5454541753.jpg</t>
  </si>
  <si>
    <t>http://gd.image-qoo10.jp/li/772/541/5454541772.jpg</t>
  </si>
  <si>
    <t>http://gd.image-qoo10.jp/li/742/541/5454541742.jpg</t>
  </si>
  <si>
    <t>http://gd.image-qoo10.jp/li/722/541/5454541722.jpg</t>
  </si>
  <si>
    <t>http://gd.image-qoo10.jp/li/777/541/5454541777.jpg</t>
  </si>
  <si>
    <t>http://gd.image-qoo10.jp/li/751/541/5454541751.jpg</t>
  </si>
  <si>
    <t>http://gd.image-qoo10.jp/li/767/541/5454541767.jpg</t>
  </si>
  <si>
    <t>http://gd.image-qoo10.jp/li/743/541/5454541743.jpg</t>
  </si>
  <si>
    <t>http://gd.image-qoo10.jp/li/774/541/5454541774.jpg</t>
  </si>
  <si>
    <t>http://gd.image-qoo10.jp/li/754/541/5454541754.jpg</t>
  </si>
  <si>
    <t>http://gd.image-qoo10.jp/li/773/541/5454541773.jpg</t>
  </si>
  <si>
    <t>http://gd.image-qoo10.jp/li/749/541/5454541749.jpg</t>
  </si>
  <si>
    <t>http://gd.image-qoo10.jp/li/779/541/5454541779.jpg</t>
  </si>
  <si>
    <t>http://gd.image-qoo10.jp/li/759/541/5454541759.jpg</t>
  </si>
  <si>
    <t>http://gd.image-qoo10.jp/li/778/541/5454541778.jpg</t>
  </si>
  <si>
    <t>http://gd.image-qoo10.jp/li/760/541/5454541760.jpg</t>
  </si>
  <si>
    <t>http://gd.image-qoo10.jp/li/931/541/5454541931.jpg</t>
  </si>
  <si>
    <t>http://gd.image-qoo10.jp/li/814/541/5454541814.jpg</t>
  </si>
  <si>
    <t>http://gd.image-qoo10.jp/li/782/541/5454541782.jpg</t>
  </si>
  <si>
    <t>http://gd.image-qoo10.jp/li/717/541/5454541717.jpg</t>
  </si>
  <si>
    <t>http://gd.image-qoo10.jp/li/765/541/5454541765.jpg</t>
  </si>
  <si>
    <t>http://gd.image-qoo10.jp/li/697/541/5454541697.jpg</t>
  </si>
  <si>
    <t>http://gd.image-qoo10.jp/li/799/541/5454541799.jpg</t>
  </si>
  <si>
    <t>http://gd.image-qoo10.jp/li/725/541/5454541725.jpg</t>
  </si>
  <si>
    <t>http://gd.image-qoo10.jp/li/780/541/5454541780.jpg</t>
  </si>
  <si>
    <t>http://gd.image-qoo10.jp/li/864/541/5454541864.jpg</t>
  </si>
  <si>
    <t>http://gd.image-qoo10.jp/li/838/541/5454541838.jpg</t>
  </si>
  <si>
    <t>http://gd.image-qoo10.jp/li/763/541/5454541763.jpg</t>
  </si>
  <si>
    <t>http://gd.image-qoo10.jp/li/781/541/5454541781.jpg</t>
  </si>
  <si>
    <t>http://gd.image-qoo10.jp/li/762/541/5454541762.jpg</t>
  </si>
  <si>
    <t>http://gd.image-qoo10.jp/li/853/541/5454541853.jpg</t>
  </si>
  <si>
    <t>http://gd.image-qoo10.jp/li/832/541/5454541832.jpg</t>
  </si>
  <si>
    <t>http://gd.image-qoo10.jp/li/806/541/5454541806.jpg</t>
  </si>
  <si>
    <t>http://gd.image-qoo10.jp/li/930/541/5454541930.jpg</t>
  </si>
  <si>
    <t>http://gd.image-qoo10.jp/li/691/541/5454541691.jpg</t>
  </si>
  <si>
    <t>http://gd.image-qoo10.jp/li/727/541/5454541727.jpg</t>
  </si>
  <si>
    <t>http://gd.image-qoo10.jp/li/885/541/5454541885.jpg</t>
  </si>
  <si>
    <t>http://gd.image-qoo10.jp/li/845/541/5454541845.jpg</t>
  </si>
  <si>
    <t>http://gd.image-qoo10.jp/li/790/541/5454541790.jpg</t>
  </si>
  <si>
    <t>http://gd.image-qoo10.jp/li/937/541/5454541937.jpg</t>
  </si>
  <si>
    <t>http://gd.image-qoo10.jp/li/812/541/5454541812.jpg</t>
  </si>
  <si>
    <t>http://gd.image-qoo10.jp/li/807/541/5454541807.jpg</t>
  </si>
  <si>
    <t>http://gd.image-qoo10.jp/li/901/541/5454541901.jpg</t>
  </si>
  <si>
    <t>http://gd.image-qoo10.jp/li/831/541/5454541831.jpg</t>
  </si>
  <si>
    <t>http://gd.image-qoo10.jp/li/846/541/5454541846.jpg</t>
  </si>
  <si>
    <t>http://gd.image-qoo10.jp/li/793/541/5454541793.jpg</t>
  </si>
  <si>
    <t>http://gd.image-qoo10.jp/li/827/541/5454541827.jpg</t>
  </si>
  <si>
    <t>http://gd.image-qoo10.jp/li/876/541/5454541876.jpg</t>
  </si>
  <si>
    <t>http://gd.image-qoo10.jp/li/904/541/5454541904.jpg</t>
  </si>
  <si>
    <t>http://gd.image-qoo10.jp/li/922/541/5454541922.jpg</t>
  </si>
  <si>
    <t>http://gd.image-qoo10.jp/li/877/541/5454541877.jpg</t>
  </si>
  <si>
    <t>http://gd.image-qoo10.jp/li/818/541/5454541818.jpg</t>
  </si>
  <si>
    <t>http://gd.image-qoo10.jp/li/849/541/5454541849.jpg</t>
  </si>
  <si>
    <t>http://gd.image-qoo10.jp/li/695/541/5454541695.jpg</t>
  </si>
  <si>
    <t>http://gd.image-qoo10.jp/li/796/541/5454541796.jpg</t>
  </si>
  <si>
    <t>http://gd.image-qoo10.jp/li/820/541/5454541820.jpg</t>
  </si>
  <si>
    <t>http://gd.image-qoo10.jp/li/929/541/5454541929.jpg</t>
  </si>
  <si>
    <t>http://gd.image-qoo10.jp/li/851/541/5454541851.jpg</t>
  </si>
  <si>
    <t>http://gd.image-qoo10.jp/li/726/541/5454541726.jpg</t>
  </si>
  <si>
    <t>http://gd.image-qoo10.jp/li/694/541/5454541694.jpg</t>
  </si>
  <si>
    <t>http://gd.image-qoo10.jp/li/822/541/5454541822.jpg</t>
  </si>
  <si>
    <t>http://gd.image-qoo10.jp/li/828/541/5454541828.jpg</t>
  </si>
  <si>
    <t>http://gd.image-qoo10.jp/li/925/541/5454541925.jpg</t>
  </si>
  <si>
    <t>http://gd.image-qoo10.jp/li/800/541/5454541800.jpg</t>
  </si>
  <si>
    <t>http://gd.image-qoo10.jp/li/834/541/5454541834.jpg</t>
  </si>
  <si>
    <t>http://gd.image-qoo10.jp/li/708/541/5454541708.jpg</t>
  </si>
  <si>
    <t>http://gd.image-qoo10.jp/li/836/541/5454541836.jpg</t>
  </si>
  <si>
    <t>http://gd.image-qoo10.jp/li/938/541/5454541938.jpg</t>
  </si>
  <si>
    <t>http://gd.image-qoo10.jp/li/825/541/5454541825.jpg</t>
  </si>
  <si>
    <t>http://gd.image-qoo10.jp/li/802/541/5454541802.jpg</t>
  </si>
  <si>
    <t>http://gd.image-qoo10.jp/li/852/541/5454541852.jpg</t>
  </si>
  <si>
    <t>http://gd.image-qoo10.jp/li/699/541/5454541699.jpg</t>
  </si>
  <si>
    <t>http://gd.image-qoo10.jp/li/939/541/5454541939.jpg</t>
  </si>
  <si>
    <t>http://gd.image-qoo10.jp/li/728/541/5454541728.jpg</t>
  </si>
  <si>
    <t>http://gd.image-qoo10.jp/li/892/541/5454541892.jpg</t>
  </si>
  <si>
    <t>2019年製以降POTENZA S001 235/40R18 95Y XL サマータイヤ 最短当日発送</t>
  </si>
  <si>
    <t>2021年製 Pilot Sport 4 245/40ZR17 95Y XL サマータイヤ 最短当日発送</t>
  </si>
  <si>
    <t>2020年製 POTENZA S001 225/45R17 94Y XL サマータイヤ 最短当日発送</t>
  </si>
  <si>
    <t>2021年製 CROSS CLIMATE+ 215/45R17 91W XL オールシーズン 夏冬タイヤ 最短当日発送</t>
  </si>
  <si>
    <t>2020年製 CROSS CLIMATE SUV 225/55R18 98V オールシーズン 夏冬タイヤ 最短当日発送</t>
  </si>
  <si>
    <t>2020年製DUELER H/P SPORT 225/55R18 98H サマータイヤ 最短当日発送</t>
  </si>
  <si>
    <t>2019年製EAGLE REVSPEC RS-02 265/35R18 93W サマータイヤ 最短当日発送</t>
  </si>
  <si>
    <t>2020年製 CROSS CLIMATE+ 225/45R17 94W XL オールシーズン 夏冬タイヤ 最短当日発送</t>
  </si>
  <si>
    <t>2020年製 CROSS CLIMATE+ 225/45R18 95Y XL オールシーズン 夏冬タイヤ 最短当日発送</t>
  </si>
  <si>
    <t>2022年製 CROSSCLIMATE2 205/55R16 94V XLオールシーズン 夏冬タイヤ 最短当日発送</t>
  </si>
  <si>
    <t>2021年製 CROSSCLIMATE2 225/45R17 94Y XLオールシーズン 夏冬タイヤ 最短当日発送</t>
  </si>
  <si>
    <t>2021年製 CROSS CLIMATE+ 205/50R17 93W XL オールシーズン 夏冬タイヤ 最短当日発送</t>
  </si>
  <si>
    <t>2021年製 CROSS CLIMATE+ 205/60R16 96V XL オールシーズン 夏冬タイヤ 最短当日発送</t>
  </si>
  <si>
    <t>2021年製 Pilot Sport 4 235/50ZR18 101Y XL サマータイヤ 最短当日発送</t>
  </si>
  <si>
    <t>2021年製 Pilot Sport 4 245/45ZR18 100Y XL サマータイヤ 最短当日発送</t>
  </si>
  <si>
    <t>2021年製 Pilot Sport 4 245/45ZR19 102Y XL サマータイヤ 最短当日発送</t>
  </si>
  <si>
    <t>2021年製EAGLE REVSPEC RS-02 195/50R16 84V サマータイヤ 最短当日発送</t>
  </si>
  <si>
    <t>2021年製EAGLE REVSPEC RS-02 215/40R18 85W サマータイヤ 最短当日発送</t>
  </si>
  <si>
    <t>2021年製EAGLE REVSPEC RS-02 225/45R17 90W サマータイヤ 最短当日発送</t>
  </si>
  <si>
    <t>2020年製以降Pilot Sport 4 235/40ZR18 95Y XL サマータイヤ 最短当日発送</t>
  </si>
  <si>
    <t>2021年製 Pilot Sport 4 255/35ZR18 94Y XL サマータイヤ 最短当日発送</t>
  </si>
  <si>
    <t>2021年製EAGLE REVSPEC RS-02 205/55R16 89V サマータイヤ 最短当日発送</t>
  </si>
  <si>
    <t>2023年製 ENERGY SAVER 4 205/65R15 99H XL サマータイヤ 最短当日発送</t>
  </si>
  <si>
    <t>ADVAN dB V552 245/40R18 93Y</t>
    <phoneticPr fontId="12"/>
  </si>
  <si>
    <t>メガポ参加</t>
  </si>
  <si>
    <t>①MI-s</t>
  </si>
  <si>
    <t>①MI-s</t>
    <phoneticPr fontId="12"/>
  </si>
  <si>
    <t>②BS-s</t>
  </si>
  <si>
    <t>②BS-s</t>
    <phoneticPr fontId="12"/>
  </si>
  <si>
    <t>④DL-s</t>
    <phoneticPr fontId="12"/>
  </si>
  <si>
    <t>④CO</t>
    <phoneticPr fontId="12"/>
  </si>
  <si>
    <t>50,730</t>
  </si>
  <si>
    <t>12,290</t>
  </si>
  <si>
    <t>16,492</t>
  </si>
  <si>
    <t>https://kakaku.com/item/K0001122188/</t>
    <phoneticPr fontId="12"/>
  </si>
  <si>
    <t>15,150</t>
  </si>
  <si>
    <t>https://kakaku.com/item/K0001122186/</t>
    <phoneticPr fontId="12"/>
  </si>
  <si>
    <t xml:space="preserve">トレッド新横浜 </t>
  </si>
  <si>
    <t>16,280</t>
  </si>
  <si>
    <t>1,650</t>
  </si>
  <si>
    <t>26,470</t>
  </si>
  <si>
    <t>26,218</t>
  </si>
  <si>
    <t>https://kakaku.com/item/K0001135265/</t>
    <phoneticPr fontId="12"/>
  </si>
  <si>
    <t>16,818</t>
  </si>
  <si>
    <t>https://kakaku.com/item/K0001563904/</t>
    <phoneticPr fontId="12"/>
  </si>
  <si>
    <t>15,800</t>
  </si>
  <si>
    <t>BluEarth-XT AE61 225/55R19 99V</t>
    <phoneticPr fontId="12"/>
  </si>
  <si>
    <t>https://kakaku.com/item/K0001225999/</t>
    <phoneticPr fontId="12"/>
  </si>
  <si>
    <t>20,516</t>
  </si>
  <si>
    <t>31,801</t>
  </si>
  <si>
    <t>8,842</t>
  </si>
  <si>
    <t>MI 195/60R16 93HXL CROSSCLIMATE2</t>
  </si>
  <si>
    <t>MI 215/55R17 94W PRIMACY 4+</t>
  </si>
  <si>
    <t>MI 225/50R18 95V PRIMACY4 DT RP</t>
  </si>
  <si>
    <t>MI 205/60R16 96WXL PRIMACY4+</t>
  </si>
  <si>
    <t>MI 205/55R16 91W PRIMACY4+</t>
  </si>
  <si>
    <t>LS 225/50R18 99W XL LS388</t>
  </si>
  <si>
    <t>LS 195/65R15 91H 4-SEASONS CHI</t>
  </si>
  <si>
    <t>YH 225/60R17 103VXL Bluearth4S AW21 EU</t>
  </si>
  <si>
    <t>YH 225/55R18 98V Bluearth4S AW21 EU</t>
  </si>
  <si>
    <t>https://www.qoo10.jp/g/</t>
  </si>
  <si>
    <t>Primacy 4 215/45R18 93W XL</t>
    <phoneticPr fontId="12"/>
  </si>
  <si>
    <t>=COUNTIF(C:C,C2)</t>
    <phoneticPr fontId="12"/>
  </si>
  <si>
    <t>=N2+H2</t>
    <phoneticPr fontId="12"/>
  </si>
  <si>
    <t>=VLOOKUP(@C:C,M:O,3,0)</t>
    <phoneticPr fontId="12"/>
  </si>
  <si>
    <t>=I2-J2</t>
    <phoneticPr fontId="12"/>
  </si>
  <si>
    <t>ここに貼る</t>
    <rPh sb="3" eb="4">
      <t>ハ</t>
    </rPh>
    <phoneticPr fontId="12"/>
  </si>
  <si>
    <t>⑳BS-s</t>
    <phoneticPr fontId="12"/>
  </si>
  <si>
    <t>⑤FK</t>
    <phoneticPr fontId="12"/>
  </si>
  <si>
    <t>⑳DL</t>
    <phoneticPr fontId="12"/>
  </si>
  <si>
    <t>508291</t>
  </si>
  <si>
    <t>売価
（送料込）</t>
  </si>
  <si>
    <t>送料別
（税抜）</t>
  </si>
  <si>
    <t>LE MANS V+ 215/45R17 91W XL</t>
    <phoneticPr fontId="12"/>
  </si>
  <si>
    <t>28,905</t>
  </si>
  <si>
    <t>19,491</t>
  </si>
  <si>
    <t>19,670</t>
  </si>
  <si>
    <t>LE MANS V+ 195/65R15 91H</t>
    <phoneticPr fontId="12"/>
  </si>
  <si>
    <t>https://kakaku.com/item/K0001513115/</t>
    <phoneticPr fontId="12"/>
  </si>
  <si>
    <t>https://kakaku.com/item/K0000930324/</t>
    <phoneticPr fontId="12"/>
  </si>
  <si>
    <t>https://kakaku.com/item/K0001513098/</t>
    <phoneticPr fontId="12"/>
  </si>
  <si>
    <t>Primacy 4+ 225/60R16 102W XL</t>
    <phoneticPr fontId="12"/>
  </si>
  <si>
    <t>実績</t>
    <rPh sb="0" eb="2">
      <t>ジッセキ</t>
    </rPh>
    <phoneticPr fontId="12"/>
  </si>
  <si>
    <t>在庫</t>
    <rPh sb="0" eb="2">
      <t>ザイコ</t>
    </rPh>
    <phoneticPr fontId="12"/>
  </si>
  <si>
    <t>売価</t>
    <rPh sb="0" eb="2">
      <t>バイカ</t>
    </rPh>
    <phoneticPr fontId="12"/>
  </si>
  <si>
    <t>送料抜き</t>
    <rPh sb="0" eb="2">
      <t>ソウリョウ</t>
    </rPh>
    <rPh sb="2" eb="3">
      <t>ヌ</t>
    </rPh>
    <phoneticPr fontId="12"/>
  </si>
  <si>
    <t>30,018</t>
  </si>
  <si>
    <t>205/40R18 86Y XL</t>
    <phoneticPr fontId="12"/>
  </si>
  <si>
    <t>2023年製 Pilot Sport 4 205/40R18 86Y XL（再販）  205/40R18 最短当日発送</t>
  </si>
  <si>
    <t>https://www.qoo10.jp/g/1074476765</t>
    <phoneticPr fontId="12"/>
  </si>
  <si>
    <t>2連動依頼</t>
    <rPh sb="1" eb="5">
      <t>レンドウイライ</t>
    </rPh>
    <phoneticPr fontId="12"/>
  </si>
  <si>
    <t>GY 235/50R18 97V EAGLE LS EXE特</t>
  </si>
  <si>
    <t>MI 185/60R15 88HXL e-PRIMACY</t>
  </si>
  <si>
    <t>GY 225/55R17 97V EAGLE LS EXE特</t>
  </si>
  <si>
    <t>MI 215/45R17 91WXL PRIMACY4+</t>
  </si>
  <si>
    <t xml:space="preserve">Primacy 4+ 235/50R18 101YXL </t>
    <phoneticPr fontId="12"/>
  </si>
  <si>
    <t>17,640</t>
  </si>
  <si>
    <t>44,900</t>
  </si>
  <si>
    <t>25,325</t>
  </si>
  <si>
    <t>19,699</t>
  </si>
  <si>
    <t>https://kakaku.com/item/K0001387111/</t>
  </si>
  <si>
    <t>16</t>
  </si>
  <si>
    <t>https://kakaku.com/item/K0001387074/</t>
  </si>
  <si>
    <t>18</t>
  </si>
  <si>
    <t>https://kakaku.com/item/K0001387097/</t>
  </si>
  <si>
    <t>17</t>
  </si>
  <si>
    <t>https://kakaku.com/item/K0001387099/</t>
  </si>
  <si>
    <t>https://kakaku.com/item/K0001461535/</t>
  </si>
  <si>
    <t>20</t>
  </si>
  <si>
    <t>https://kakaku.com/item/K0001421027/</t>
  </si>
  <si>
    <t>Pilot Sport 5 215/45ZR17 (91Y) XL</t>
  </si>
  <si>
    <t>Pilot Sport 4 205/40ZR18 (86Y) XL</t>
  </si>
  <si>
    <t>https://kakaku.com/item/K0000947474/</t>
  </si>
  <si>
    <t>1/30連動依頼</t>
    <rPh sb="4" eb="8">
      <t>レンドウイライ</t>
    </rPh>
    <phoneticPr fontId="12"/>
  </si>
  <si>
    <t>8,250</t>
  </si>
  <si>
    <t>https://www.qoo10.jp/g/1074476182</t>
    <phoneticPr fontId="12"/>
  </si>
  <si>
    <t>https://www.qoo10.jp/g/1074476180</t>
    <phoneticPr fontId="12"/>
  </si>
  <si>
    <t>https://www.qoo10.jp/g/1074476178</t>
    <phoneticPr fontId="12"/>
  </si>
  <si>
    <t>https://www.qoo10.jp/g/1074476653</t>
    <phoneticPr fontId="12"/>
  </si>
  <si>
    <t>https://www.qoo10.jp/g/1074475779</t>
    <phoneticPr fontId="12"/>
  </si>
  <si>
    <t>https://www.qoo10.jp/g/1074476021</t>
    <phoneticPr fontId="12"/>
  </si>
  <si>
    <t>https://www.qoo10.jp/g/1074476030</t>
    <phoneticPr fontId="12"/>
  </si>
  <si>
    <t>https://www.qoo10.jp/g/1082154332</t>
    <phoneticPr fontId="12"/>
  </si>
  <si>
    <t>https://www.qoo10.jp/g/1082154338</t>
    <phoneticPr fontId="12"/>
  </si>
  <si>
    <t>7,560</t>
  </si>
  <si>
    <t>https://kakaku.com/item/K0001332086/</t>
    <phoneticPr fontId="12"/>
  </si>
  <si>
    <t>https://kakaku.com/item/K0001332072/</t>
    <phoneticPr fontId="12"/>
  </si>
  <si>
    <t>https://www.qoo10.jp/g/1074476184</t>
    <phoneticPr fontId="12"/>
  </si>
  <si>
    <t>MI 235/60R16 100V PRIMACY 4</t>
  </si>
  <si>
    <t>MI 195/65R15 95VXL CROSSCLIMATE2</t>
  </si>
  <si>
    <t>MI 225/55R18 98V PRIMACY SUV+</t>
  </si>
  <si>
    <t>CO 195/65R15 91V ComfortContact CC7特</t>
  </si>
  <si>
    <t>CO 175/65R15 84H ComfortContact CC7特</t>
  </si>
  <si>
    <t>CO 215/55R17 94V UltraContact UC6特</t>
  </si>
  <si>
    <t>CO 215/50R17 91W UltraContact UC6特</t>
  </si>
  <si>
    <t>CO 205/60R16 96VXL UltraContact UC6特</t>
  </si>
  <si>
    <t>CO 215/60R16 95V UltraContact UC6特</t>
  </si>
  <si>
    <t>225/60R17$$CROSS CLIMATE+$$オールシーズン$$価格$$安い$$寿命$$通販$$スタッドレス$$サマー</t>
  </si>
  <si>
    <t>http://gd.image-qoo10.jp/li/217/680/5477680217.jpg</t>
  </si>
  <si>
    <t>205/55R16$$CROSS CLIMATE+$$オールシーズン$$価格$$安い$$寿命$$通販$$スタッドレス$$サマー</t>
  </si>
  <si>
    <t>225/40R18$$CROSS CLIMATE+$$オールシーズン$$価格$$安い$$寿命$$通販$$スタッドレス$$サマー</t>
  </si>
  <si>
    <t>225/50R17$$CROSS CLIMATE+$$オールシーズン$$価格$$安い$$寿命$$通販$$スタッドレス$$サマー</t>
  </si>
  <si>
    <t>http://gd.image-qoo10.jp/li/199/680/5477680199.jpg</t>
  </si>
  <si>
    <t>http://gd.image-qoo10.jp/li/201/680/5477680201.jpg</t>
  </si>
  <si>
    <t>225/55R18$$CROSS CLIMATE SUV$$オールシーズン$$価格$$安い$$寿命$$通販$$スタッドレス$$サマー</t>
  </si>
  <si>
    <t>235/50R18$$CROSS CLIMATE SUV$$オールシーズン$$価格$$安い$$寿命$$通販$$スタッドレス$$サマー</t>
  </si>
  <si>
    <t>235/55R18$$CROSS CLIMATE SUV$$オールシーズン$$価格$$安い$$寿命$$通販$$スタッドレス$$サマー</t>
  </si>
  <si>
    <t>185/60R15$$CROSS CLIMATE+$$オールシーズン$$価格$$安い$$寿命$$通販$$スタッドレス$$サマー</t>
  </si>
  <si>
    <t>2020年製 CROSS CLIMATE+ 195/65R15 95V XL オールシーズン 夏冬タイヤ 最短当日発送</t>
  </si>
  <si>
    <t>195/65R15$$CROSS CLIMATE$$オールシーズン$$価格$$安い$$寿命$$通販$$スタッドレス$$サマー</t>
  </si>
  <si>
    <t>2020年製 CROSS CLIMATE+ 215/60R16 99V XL オールシーズン 夏冬タイヤ 最短当日発送</t>
  </si>
  <si>
    <t>http://gd.image-qoo10.jp/li/205/680/5477680205.jpg</t>
  </si>
  <si>
    <t>215/60R16$$CROSS CLIMATE+$$オールシーズン$$価格$$安い$$寿命$$通販$$スタッドレス$$サマー</t>
  </si>
  <si>
    <t>http://gd.image-qoo10.jp/li/215/680/5477680215.jpg</t>
  </si>
  <si>
    <t>225/45R17$$CROSS CLIMATE+$$オールシーズン$$価格$$安い$$寿命$$通販$$スタッドレス$$サマー</t>
  </si>
  <si>
    <t>http://gd.image-qoo10.jp/li/202/680/5477680202.jpg</t>
  </si>
  <si>
    <t>225/45R18$$CROSS CLIMATE+$$オールシーズン$$価格$$安い$$寿命$$通販$$スタッドレス$$サマー</t>
  </si>
  <si>
    <t>http://gd.image-qoo10.jp/li/208/680/5477680208.jpg</t>
  </si>
  <si>
    <t>http://gd.image-qoo10.jp/li/203/680/5477680203.jpg</t>
  </si>
  <si>
    <t>185/65R15$$CROSS CLIMATE+$$オールシーズン$$価格$$安い$$寿命$$通販$$スタッドレス$$サマー</t>
  </si>
  <si>
    <t>195/55R16$$CROSS CLIMATE+$$オールシーズン$$価格$$安い$$寿命$$通販$$スタッドレス$$サマー</t>
  </si>
  <si>
    <t>2020年製以降 CROSS CLIMATE+ 215/65R16 102V XL オールシーズン 夏冬タイヤ 最短当日発送</t>
  </si>
  <si>
    <t>215/65R16$$CROSS CLIMATE+$$オールシーズン$$価格$$安い$$寿命$$通販$$スタッドレス$$サマー</t>
  </si>
  <si>
    <t>http://gd.image-qoo10.jp/li/219/680/5477680219.jpg</t>
  </si>
  <si>
    <t>225/55R18$$CROSSCLIMATE SUV$$オールシーズン$$価格$$安い$$寿命$$通販$$スタッドレス$$サマー</t>
  </si>
  <si>
    <t>195/65R15$$CROSS CLIMATE+$$オールシーズン$$価格$$安い$$寿命$$通販$$スタッドレス$$サマー</t>
  </si>
  <si>
    <t>http://gd.image-qoo10.jp/li/211/680/5477680211.jpg</t>
  </si>
  <si>
    <t>205/50R17$$CROSS CLIMATE+$$オールシーズン$$価格$$安い$$寿命$$通販$$スタッドレス$$サマー</t>
  </si>
  <si>
    <t>2021年製 CROSS CLIMATE+ 205/55R17 95V XL オールシーズン 夏冬タイヤ 最短当日発送</t>
  </si>
  <si>
    <t>205/55R17$$CROSS CLIMATE+$$オールシーズン$$価格$$安い$$寿命$$通販$$スタッドレス$$サマー</t>
  </si>
  <si>
    <t>http://gd.image-qoo10.jp/li/206/680/5477680206.jpg</t>
  </si>
  <si>
    <t>205/60R16$$CROSS CLIMATE+$$オールシーズン$$価格$$安い$$寿命$$通販$$スタッドレス$$サマー</t>
  </si>
  <si>
    <t>http://gd.image-qoo10.jp/li/196/680/5477680196.jpg</t>
  </si>
  <si>
    <t>215/45R17$$CROSS CLIMATE+$$オールシーズン$$価格$$安い$$寿命$$通販$$スタッドレス$$サマー</t>
  </si>
  <si>
    <t>2021年製 CROSS CLIMATE+ 225/45R18 95Y XL オールシーズン 夏冬タイヤ 最短当日発送</t>
  </si>
  <si>
    <t>205/55R16$$CROSSCLIMATE 2$$オールシーズン$$価格$$安い$$寿命$$通販$$スタッドレス$$サマー</t>
  </si>
  <si>
    <t>http://gd.image-qoo10.jp/li/224/680/5477680224.jpg</t>
  </si>
  <si>
    <t>225/45R17$$CROSSCLIMATE 2$$オールシーズン$$価格$$安い$$寿命$$通販$$スタッドレス$$サマー</t>
  </si>
  <si>
    <t>2021年製 CROSSCLIMATE2 225/45R18 95Y XL オールシーズン 夏冬タイヤ 最短当日発送</t>
  </si>
  <si>
    <t>225/45R18$$ROSSCLIMATE 2$$オールシーズン$$価格$$安い$$寿命$$通販$$スタッドレス$$サマー</t>
  </si>
  <si>
    <t>2021年製 CROSSCLIMATE2 235/55R19 105H XL VOL オールシーズン 夏冬タイヤ 最短当日発送</t>
  </si>
  <si>
    <t>235/55R19$$CROSSCLIMATE 2$$オールシーズン$$価格$$安い$$寿命$$通販$$スタッドレス$$サマー</t>
  </si>
  <si>
    <t>2021年製 CROSSCLIMATE2 245/45R18 100Y XL オールシーズン 夏冬タイヤ 最短当日発送</t>
  </si>
  <si>
    <t>245/45R18$$CROSSCLIMATE 2$$オールシーズン$$価格$$安い$$寿命$$通販$$スタッドレス$$サマー</t>
  </si>
  <si>
    <t>http://gd.image-qoo10.jp/li/200/680/5477680200.jpg</t>
  </si>
  <si>
    <t>http://gd.image-qoo10.jp/li/197/680/5477680197.jpg</t>
  </si>
  <si>
    <t>http://gd.image-qoo10.jp/li/198/680/5477680198.jpg</t>
  </si>
  <si>
    <t>http://gd.image-qoo10.jp/li/216/680/5477680216.jpg</t>
  </si>
  <si>
    <t>http://gd.image-qoo10.jp/li/204/680/5477680204.jpg</t>
  </si>
  <si>
    <t>http://gd.image-qoo10.jp/li/218/680/5477680218.jpg</t>
  </si>
  <si>
    <t>http://gd.image-qoo10.jp/li/214/680/5477680214.jpg</t>
  </si>
  <si>
    <t>http://gd.image-qoo10.jp/li/212/680/5477680212.jpg</t>
  </si>
  <si>
    <t>http://gd.image-qoo10.jp/li/210/680/5477680210.jpg</t>
  </si>
  <si>
    <t>http://gd.image-qoo10.jp/li/207/680/5477680207.jpg</t>
  </si>
  <si>
    <t>2021年製以降 CROSS CLIMATE SUV 225/60R18 104W XL オールシーズン 夏冬タイヤ 最短当日発送</t>
  </si>
  <si>
    <t>225/60R18$$CROSS CLIMATE SUV+$$オールシーズン$$価格$$安い$$寿命$$通販$$スタッドレス$$サマー</t>
  </si>
  <si>
    <t>2021年製以降 CROSSCLIMATE2 195/65R16 92V オールシーズン 夏冬タイヤ 最短当日発送</t>
  </si>
  <si>
    <t>195/65R16$$CROSSCLIMATE 2$$オールシーズン$$価格$$安い$$寿命$$通販$$スタッドレス$$サマー</t>
  </si>
  <si>
    <t>2021年製以降 CROSSCLIMATE2 225/55R16 99W XL オールシーズン 夏冬タイヤ 最短当日発送</t>
  </si>
  <si>
    <t>225/55R16$$CROSSCLIMATE 2$$オールシーズン$$価格$$安い$$寿命$$通販$$スタッドレス$$サマー</t>
  </si>
  <si>
    <t>2021年製以降CROSSCLIMATE2 235/55R18 104H XL VOL オールシーズン 夏冬タイヤ 最短当日発送</t>
  </si>
  <si>
    <t>235/55R18$$CROSSCLIMATE 2$$オールシーズン$$価格$$安い$$寿命$$通販$$スタッドレス$$サマー</t>
  </si>
  <si>
    <t>2022年製 CROSS CLIMATE SUV 225/55R19 103W XL オールシーズン 夏冬タイヤ 最短当日発送</t>
  </si>
  <si>
    <t>225/55R19$$CROSS CLIMATE SUV+$$オールシーズン$$価格$$安い$$寿命$$通販$$スタッドレス$$サマー</t>
  </si>
  <si>
    <t>2022年製 CROSS CLIMATE SUV 225/65R17 106V XL オールシーズン 夏冬タイヤ 最短当日発送</t>
  </si>
  <si>
    <t>225/65R17$$CROSS CLIMATE SUV$$オールシーズン$$価格$$安い$$寿命$$通販$$スタッドレス$$サマー</t>
  </si>
  <si>
    <t>2022年製 CROSS CLIMATE SUV 235/55R18 104V XL オールシーズン 夏冬タイヤ 最短当日発送</t>
  </si>
  <si>
    <t>215/70R16$$CROSS CLIMATE SUV+$$オールシーズン$$価格$$安い$$寿命$$通販$$スタッドレス$$サマー</t>
  </si>
  <si>
    <t>2022年製 CROSS CLIMATE+ 165/70R14 85T XL オールシーズンタイヤ 夏冬タイヤ 最短当日発送</t>
  </si>
  <si>
    <t>165/70R14$$CROSSCLIMATE+$$オールシーズン$$価格$$安い$$寿命$$通販$$スタッドレス$$サマー</t>
  </si>
  <si>
    <t>2022年製 CROSS CLIMATE+ 175/70R14 88T XL オールシーズン 夏冬タイヤ 最短当日発送</t>
  </si>
  <si>
    <t>175/70R14$$CROSSCLIMATE+$$オールシーズン$$価格$$安い$$寿命$$通販$$スタッドレス$$サマー</t>
  </si>
  <si>
    <t>2022年製 CROSSCLIMATE 2 SUV 225/65R17 106V XL オールシーズン 夏冬タイヤ 最短当日発送</t>
  </si>
  <si>
    <t>225/65R17$$CROSSCLIMATE 2 SUV$$オールシーズン$$価格$$安い$$寿命$$通販$$スタッドレス$$サマー</t>
  </si>
  <si>
    <t>2022年製 CROSSCLIMATE 2 SUV 245/45R20 103W XL オールシーズン 夏冬タイヤ 最短当日発送</t>
  </si>
  <si>
    <t>245/45R20$$CROSSCLIMATE 2 SUV$$オールシーズン$$価格$$安い$$寿命$$通販$$スタッドレス$$サマー</t>
  </si>
  <si>
    <t>2022年製 CROSSCLIMATE 2 SUV 275/40R20 106Y XL オールシーズン 夏冬タイヤ 最短当日発送</t>
  </si>
  <si>
    <t>275/40R20$$CROSSCLIMATE 2 SUV$$オールシーズン$$価格$$安い$$寿命$$通販$$スタッドレス$$サマー</t>
  </si>
  <si>
    <t>2022年製 CROSSCLIMATE+ 175/60R15 85H XL オールシーズン 夏冬タイヤ 最短当日発送</t>
  </si>
  <si>
    <t>175/60R15$$CROSSCLIMATE+$$オールシーズン$$価格$$安い$$寿命$$通販$$スタッドレス$$サマー</t>
  </si>
  <si>
    <t>2022年製 CROSSCLIMATE+ 205/65R15 99V XL オールシーズン 夏冬タイヤ 最短当日発送</t>
  </si>
  <si>
    <t>205/65R15$$CROSSCLIMATE+$$オールシーズン$$価格$$安い$$寿命$$通販$$スタッドレス$$サマー</t>
  </si>
  <si>
    <t>2022年製 CROSSCLIMATE2 195/65R15 91H オールシーズン 夏冬タイヤ 最短当日発送</t>
  </si>
  <si>
    <t>195/65R15$$CROSSCLIMATE 2$$オールシーズン$$価格$$安い$$寿命$$通販$$スタッドレス$$サマー</t>
  </si>
  <si>
    <t>2022年製 CROSSCLIMATE2 205/45R17 88W XL オールシーズン 夏冬タイヤ 最短当日発送</t>
  </si>
  <si>
    <t>205/45R17$$CROSSCLIMATE 2$$オールシーズン$$価格$$安い$$寿命$$通販$$スタッドレス$$サマー</t>
  </si>
  <si>
    <t>http://gd.image-qoo10.jp/li/227/680/5477680227.jpg</t>
  </si>
  <si>
    <t>2022年製 CROSSCLIMATE2 215/45R17 91Y XL オールシーズン 夏冬タイヤ 最短当日発送</t>
  </si>
  <si>
    <t>215/45R17$$CROSSCLIMATE 2$$オールシーズン$$価格$$安い$$寿命$$通販$$スタッドレス$$サマー</t>
  </si>
  <si>
    <t>2022年製 CROSSCLIMATE2 215/55R16 97W XL オールシーズン 夏冬タイヤ 最短当日発送</t>
  </si>
  <si>
    <t>215/55R16$$CROSSCLIMATE 2$$オールシーズン$$価格$$安い$$寿命$$通販$$スタッドレス$$サマー</t>
  </si>
  <si>
    <t>2022年製 CROSSCLIMATE2 225/45R17 94Y XL オールシーズン 夏冬タイヤ 最短当日発送</t>
  </si>
  <si>
    <t>2022年製 CROSSCLIMATE2 225/45R18 95Y XL オールシーズン 夏冬タイヤ 最短当日発送</t>
  </si>
  <si>
    <t>225/45R18$$CROSSCLIMATE 2$$オールシーズン$$価格$$安い$$寿命$$通販$$スタッドレス$$サマー</t>
  </si>
  <si>
    <t>2022年製 CROSSCLIMATE2 235/40R18 95Y XL オールシーズン 夏冬タイヤ 最短当日発送</t>
  </si>
  <si>
    <t>235/40R18$$CROSSCLIMATE 2$$オールシーズン$$価格$$安い$$寿命$$通販$$スタッドレス$$サマー</t>
  </si>
  <si>
    <t>2022年製 CROSSCLIMATE2 235/40R19 96Y XLオールシーズン 夏冬タイヤ 最短当日発送</t>
  </si>
  <si>
    <t>235/40R19$$CROSSCLIMATE 2$$オールシーズン$$価格$$安い$$寿命$$通販$$スタッドレス$$サマー</t>
  </si>
  <si>
    <t>2022年製 CROSSCLIMATE2 235/45R17 97Y XL オールシーズン 夏冬タイヤ 最短当日発送</t>
  </si>
  <si>
    <t>235/45R17$$CROSSCLIMATE 2$$オールシーズン$$価格$$安い$$寿命$$通販$$スタッドレス$$サマー</t>
  </si>
  <si>
    <t>2022年製 CROSSCLIMATE2 235/55R17 103Y XL オールシーズン 夏冬タイヤ 最短当日発送</t>
  </si>
  <si>
    <t>235/55R17$$CROSSCLIMATE 2$$オールシーズン$$価格$$安い$$寿命$$通販$$スタッドレス$$サマー</t>
  </si>
  <si>
    <t>245/40R18$$CROSSCLIMATE 2$$オールシーズン$$価格$$安い$$寿命$$通販$$スタッドレス$$サマー</t>
  </si>
  <si>
    <t>2022年製以降 CROSSCLIMATE 2 SUV 235/55R19 105W XL オールシーズン 夏冬タイヤ 最短当日発送</t>
  </si>
  <si>
    <t>235/55R19$$CROSSCLIMATE 2 SUV$$オールシーズン$$価格$$安い$$寿命$$通販$$スタッドレス$$サマー</t>
  </si>
  <si>
    <t>2022年製以降 CROSSCLIMATE+ 185/65R14 90H XL オールシーズン 夏冬タイヤ 最短当日発送</t>
  </si>
  <si>
    <t>185/65R14$$CROSSCLIMATE+$$オールシーズン$$価格$$安い$$寿命$$通販$$スタッドレス$$サマー</t>
  </si>
  <si>
    <t>2022年製以降 CROSSCLIMATE2 195/65R15 95V XL オールシーズン 夏冬タイヤ 最短当日発送</t>
  </si>
  <si>
    <t>2022年製以降 CROSSCLIMATE2 205/50R17 93W XL オールシーズン 夏冬タイヤ 最短当日発送</t>
  </si>
  <si>
    <t>205/50R17$$CROSSCLIMATE 2$$オールシーズン$$価格$$安い$$寿命$$通販$$スタッドレス$$サマー</t>
  </si>
  <si>
    <t>2022年製以降 CROSSCLIMATE2 215/45R17 91Y XL オールシーズンタイヤ 夏冬タイヤ 最短当日発送</t>
  </si>
  <si>
    <t>2022年製以降 CROSSCLIMATE2 215/60R16 99V XL オールシーズン 夏冬タイヤ 最短当日発送</t>
  </si>
  <si>
    <t>215/60R16$$CROSSCLIMATE 2$$オールシーズン$$価格$$安い$$寿命$$通販$$スタッドレス$$サマー</t>
  </si>
  <si>
    <t>2022年製以降 CROSSCLIMATE2 235/40R18 95Y XL オールシーズン 夏冬タイヤ 最短当日発送</t>
  </si>
  <si>
    <t>2022年製以降 CROSSCLIMATE2 245/45R18 100Y XL オールシーズン 夏冬タイヤ 最短当日発送</t>
  </si>
  <si>
    <t>2022年製以降 Pilot Sport 4 195/45ZR17 81W サマータイヤ 最短当日発送</t>
  </si>
  <si>
    <t>2023年製 CROSS CLIMATE SUV 215/70R16 100H TL オールシーズン 夏冬タイヤ 最短当日発送</t>
  </si>
  <si>
    <t>215/70R16$$CROSSCLIMATE SUV$$オールシーズン$$価格$$安い$$寿命$$通販$$スタッドレス$$サマー</t>
  </si>
  <si>
    <t>2023年製 CROSS CLIMATE+ 175/65R14 86H XL オールシーズン 夏冬タイヤ 最短当日発送</t>
  </si>
  <si>
    <t>175/65R14$$CROSSCLIMATE+$$オールシーズン$$価格$$安い$$寿命$$通販$$スタッドレス$$サマー</t>
  </si>
  <si>
    <t>2023年製 CROSSCLIMATE 2 205/55R16 91W オールシーズン 夏冬タイヤ 最短当日発送</t>
  </si>
  <si>
    <t>2023年製 CROSSCLIMATE 2 215/55R18 99V XL オールシーズン 夏冬タイヤ 最短当日発送</t>
  </si>
  <si>
    <t>215/55R18$$CROSSCLIMATE 2$$オールシーズン$$価格$$安い$$寿命$$通販$$スタッドレス$$サマー</t>
  </si>
  <si>
    <t>2023年製 CROSSCLIMATE 2 225/55R18 98V オールシーズン 夏冬タイヤ 最短当日発送</t>
  </si>
  <si>
    <t>225/55R18$$CROSSCLIMATE 2$$オールシーズン$$価格$$安い$$寿命$$通販$$スタッドレス$$サマー</t>
  </si>
  <si>
    <t>2023年製 CROSSCLIMATE 2 225/60R18 104W XL オールシーズン 夏冬タイヤ 最短当日発送</t>
  </si>
  <si>
    <t>225/60R18$$CROSSCLIMATE 2$$オールシーズン$$価格$$安い$$寿命$$通販$$スタッドレス$$サマー</t>
  </si>
  <si>
    <t>2023年製 CROSSCLIMATE 2 235/55R18 104V XL オールシーズン 夏冬タイヤ 最短当日発送</t>
  </si>
  <si>
    <t>235/55R18$$235/55R18 104V XL$$CROSSCLIMATE 2$$オールシーズン$$価格$$安い$$寿命$$通販$$スタッドレス$$サマー</t>
  </si>
  <si>
    <t>2023年製 CROSSCLIMATE 2 SUV 215/50R18 92W オールシーズン 夏冬タイヤ 最短当日発送</t>
  </si>
  <si>
    <t>215/50R18$$CROSSCLIMATE 2 SUV$$オールシーズン$$価格$$安い$$寿命$$通販$$スタッドレス$$サマー</t>
  </si>
  <si>
    <t>2023年製 CROSSCLIMATE 2 SUV 225/50R18 95W オールシーズン 夏冬タイヤ 最短当日発送</t>
  </si>
  <si>
    <t>225/50R18$$CROSSCLIMATE 2 SUV$$オールシーズン$$価格$$安い$$寿命$$通販$$スタッドレス$$サマー</t>
  </si>
  <si>
    <t>2023年製 CROSSCLIMATE 2 SUV 225/55R19 99V オールシーズン 夏冬タイヤ 最短当日発送</t>
  </si>
  <si>
    <t>225/55R19$$CROSSCLIMATE 2 SUV$$オールシーズン$$価格$$安い$$寿命$$通販$$スタッドレス$$サマー</t>
  </si>
  <si>
    <t>2023年製 CROSSCLIMATE 2 SUV 255/45R20 105V XL オールシーズン 夏冬タイヤ 最短当日発送</t>
  </si>
  <si>
    <t>255/45R20$$CROSSCLIMATE 2 SUV$$オールシーズン$$価格$$安い$$寿命$$通販$$スタッドレス$$サマー</t>
  </si>
  <si>
    <t>2023年製 CROSSCLIMATE 2 SUV 255/55R18 109W XL オールシーズン 夏冬タイヤ 最短当日発送</t>
  </si>
  <si>
    <t>255/55R18$$CROSSCLIMATE 2 SUV$$オールシーズン$$価格$$安い$$寿命$$通販$$スタッドレス$$サマー</t>
  </si>
  <si>
    <t>2023年製 CROSSCLIMATE 2 SUV 265/60R18 110H オールシーズン 夏冬タイヤ 最短当日発送</t>
  </si>
  <si>
    <t>265/60R18$$CROSSCLIMATE 2 SUV$$オールシーズン$$価格$$安い$$寿命$$通販$$スタッドレス$$サマー</t>
  </si>
  <si>
    <t>2023年製 CROSSCLIMATE 2 SUV 265/65R17 112H オールシーズン 夏冬タイヤ 最短当日発送</t>
  </si>
  <si>
    <t>265/65R17$$CROSSCLIMATE 2 SUV$$オールシーズン$$価格$$安い$$寿命$$通販$$スタッドレス$$サマー</t>
  </si>
  <si>
    <t>2023年製 CROSSCLIMATE CAMPING 215/70R15CP 109/107R オールシーズン 夏冬タイヤ 最短当日発送</t>
  </si>
  <si>
    <t>215/70R15$$$$CROSSCLIMATE CAMPING$$オールシーズン$$おすすめ$$価格$$安い$$寿命$$キャンピング$$スタッドレス$$サマー</t>
  </si>
  <si>
    <t>2023年製 CROSSCLIMATE+ 165/65R14 83T XL オールシーズン 夏冬タイヤ 最短当日発送</t>
  </si>
  <si>
    <t>165/65R14$$CROSSCLIMATE+$$オールシーズン$$価格$$安い$$寿命$$通販$$スタッドレス$$サマー</t>
  </si>
  <si>
    <t>2023年製 CROSSCLIMATE2 175/65R15 88H XL オールシーズン 夏冬タイヤ 最短当日発送</t>
  </si>
  <si>
    <t>175/65R15$$CROSSCLIMATE 2$$オールシーズン$$価格$$安い$$寿命$$通販$$スタッドレス$$サマー</t>
  </si>
  <si>
    <t>2023年製 CROSSCLIMATE2 185/55R16 83V オールシーズン 夏冬タイヤ 最短当日発送</t>
  </si>
  <si>
    <t>185/55R16$$CROSSCLIMATE 2$$オールシーズン$$価格$$安い$$寿命$$通販$$スタッドレス$$サマー</t>
  </si>
  <si>
    <t>2023年製 CROSSCLIMATE2 185/60R15 88V XL オールシーズン 夏冬タイヤ 最短当日発送</t>
  </si>
  <si>
    <t>185/60R15$$CROSSCLIMATE 2$$オールシーズン$$価格$$安い$$寿命$$通販$$スタッドレス$$サマー</t>
  </si>
  <si>
    <t>2023年製 CROSSCLIMATE2 185/65R15 92V XL オールシーズン 夏冬タイヤ 最短当日発送</t>
  </si>
  <si>
    <t>185/65R15$$CROSSCLIMATE 2$$オールシーズン$$価格$$安い$$寿命$$通販$$スタッドレス$$サマー</t>
  </si>
  <si>
    <t>2023年製 CROSSCLIMATE2 195/50R16 88V オールシーズン 夏冬タイヤ 最短当日発送</t>
  </si>
  <si>
    <t>195/50R16$$CROSSCLIMATE 2$$オールシーズン$$価格$$安い$$寿命$$通販$$スタッドレス$$サマー</t>
  </si>
  <si>
    <t>2023年製 CROSSCLIMATE2 195/55R16 91V XL オールシーズン 夏冬タイヤ 最短当日発送</t>
  </si>
  <si>
    <t>195/55R16$$CROSSCLIMATE 2$$オールシーズン$$価格$$安い$$寿命$$通販$$スタッドレス$$サマー</t>
  </si>
  <si>
    <t>2023年製 CROSSCLIMATE2 195/60R16 93H XL オールシーズン 夏冬タイヤ 最短当日発送</t>
  </si>
  <si>
    <t>195/60R16$$CROSSCLIMATE 2$$オールシーズン$$価格$$安い$$寿命$$通販$$スタッドレス$$サマー</t>
  </si>
  <si>
    <t>2023年製 CROSSCLIMATE2 205/55R16 94V XL オールシーズン 夏冬タイヤ 最短当日発送</t>
  </si>
  <si>
    <t>2023年製 CROSSCLIMATE2 205/55R17 95V XL オールシーズン 夏冬タイヤ 最短当日発送</t>
  </si>
  <si>
    <t>205/55R17$$CROSSCLIMATE 2$$オールシーズン$$価格$$安い$$寿命$$通販$$スタッドレス$$サマー</t>
  </si>
  <si>
    <t>2023年製 CROSSCLIMATE2 205/60R16 96V XL オールシーズン 夏冬タイヤ 最短当日発送</t>
  </si>
  <si>
    <t>205/60R16$$CROSSCLIMATE 2$$オールシーズン$$価格$$安い$$寿命$$通販$$スタッドレス$$サマー</t>
  </si>
  <si>
    <t>2023年製 CROSSCLIMATE2 215/45R16 90V XLオールシーズン 夏冬タイヤ 最短当日発送</t>
  </si>
  <si>
    <t>215/45R16$$CROSSCLIMATE 2$$オールシーズン$$価格$$安い$$寿命$$通販$$スタッドレス$$サマー</t>
  </si>
  <si>
    <t>2023年製 CROSSCLIMATE2 215/50R17 95W XL オールシーズン 夏冬タイヤ 最短当日発送</t>
  </si>
  <si>
    <t>215/50R17$$CROSSCLIMATE 2$$オールシーズン$$価格$$安い$$寿命$$通販$$スタッドレス$$サマー</t>
  </si>
  <si>
    <t>2023年製 CROSSCLIMATE2 215/55R17 98W XL オールシーズン 夏冬タイヤ 最短当日発送</t>
  </si>
  <si>
    <t>215/55R17$$CROSSCLIMATE 2$$オールシーズン$$価格$$安い$$寿命$$通販$$スタッドレス$$サマー</t>
  </si>
  <si>
    <t>2023年製 CROSSCLIMATE2 215/60R17 100V XL オールシーズン 夏冬タイヤ 最短当日発送</t>
  </si>
  <si>
    <t>215/60R17$$CROSSCLIMATE 2$$オールシーズン$$価格$$安い$$寿命$$通販$$スタッドレス$$サマー</t>
  </si>
  <si>
    <t>2023年製 CROSSCLIMATE2 215/65R16 102V XL オールシーズン 夏冬タイヤ 最短当日発送</t>
  </si>
  <si>
    <t>215/65R16$$CROSSCLIMATE 2$$オールシーズン$$価格$$安い$$寿命$$通販$$スタッドレス$$サマー</t>
  </si>
  <si>
    <t>2023年製 CROSSCLIMATE2 225/40R18 92Y XL オールシーズン 夏冬タイヤ 最短当日発送</t>
  </si>
  <si>
    <t>225/40R18$$CROSSCLIMATE 2$$オールシーズン$$価格$$安い$$寿命$$通販$$スタッドレス$$サマー</t>
  </si>
  <si>
    <t>2023年製 CROSSCLIMATE2 225/50R17 98Y XL オールシーズン 夏冬タイヤ 最短当日発送</t>
  </si>
  <si>
    <t>225/50R17$$CROSSCLIMATE 2$$オールシーズン$$価格$$安い$$寿命$$通販$$スタッドレス$$サマー</t>
  </si>
  <si>
    <t>2023年製 CROSSCLIMATE2 225/55R17 101Y XL オールシーズン 夏冬タイヤ 最短当日発送</t>
  </si>
  <si>
    <t>225/55R17$$CROSSCLIMATE 2$$オールシーズン$$価格$$安い$$寿命$$通販$$スタッドレス$$サマー</t>
  </si>
  <si>
    <t>2023年製 CROSSCLIMATE2 235/45R18 98Y XL オールシーズン 夏冬タイヤ 最短当日発送</t>
  </si>
  <si>
    <t>235/45R18$$CROSSCLIMATE 2$$オールシーズン$$価格$$安い$$寿命$$通販$$スタッドレス$$サマー</t>
  </si>
  <si>
    <t>2023年製 CROSSCLIMATE2 235/50R18 101Y XLオールシーズン 夏冬タイヤ 最短当日発送</t>
  </si>
  <si>
    <t>235/50R18$$CROSSCLIMATE 2$$オールシーズン$$価格$$安い$$寿命$$通販$$スタッドレス$$サマー</t>
  </si>
  <si>
    <t>2023年製 CROSSCLIMATE2 235/50R19 103V XL VOL オールシーズン 夏冬タイヤ 最短当日発送</t>
  </si>
  <si>
    <t>235/50R19$$CROSSCLIMATE 2$$オールシーズン$$価格$$安い$$寿命$$通販$$スタッドレス$$サマー$$ボルボ</t>
  </si>
  <si>
    <t>2023年製 CROSSCLIMATE2 235/60R18 107H XL VOL オールシーズン 夏冬タイヤ 最短当日発送</t>
  </si>
  <si>
    <t>235/60R18$$CROSSCLIMATE 2$$オールシーズン$$価格$$安い$$寿命$$通販$$スタッドレス$$サマー$$ボルボ</t>
  </si>
  <si>
    <t>http://gd.image-qoo10.jp/li/228/680/5477680228.jpg</t>
  </si>
  <si>
    <t>2023年製 Pilot Sport 4 205/40R18 86Y XL（再販） 205/40R18 最短当日発送</t>
  </si>
  <si>
    <t>http://gd.image-qoo10.jp/li/934/662/5484662934.jpg</t>
  </si>
  <si>
    <t>&lt;br id="tinymce" class="mce-content-body " contenteditable="true" spellcheck="false" data-id="gd_det_exp_new"&gt;
&lt;table align="center"&gt;
&lt;tbody&gt;
&lt;tr&gt;
&lt;td style="text-align: left;" width="350px"&gt;&lt;span style="font-size: 14pt;"&gt;ステーションワゴン、スポーツ、セダン&lt;/span&gt;&lt;br&gt;&lt;br&gt;&lt;span style="font-size: 14pt;"&gt;&lt;strong&gt;直感的な走りを愉しむ&lt;br&gt;ダイナミックグリップスポーツタイヤ&lt;/strong&gt;&lt;/span&gt;&lt;/td&gt;
&lt;td&gt;パイロット スポーツ フォー&lt;br&gt;&lt;span style="font-size: 14pt;"&gt;PILOT SPORT 4&lt;/span&gt;&lt;br&gt;サイズ：&lt;strong&gt;205/40R18 86Y XL&lt;/strong&gt;&lt;br&gt;&lt;br&gt;※商品画像内のホイールは付属しておりません。&lt;/td&gt;
&lt;/tr&gt;
&lt;/tbody&gt;
&lt;/table&gt;
&lt;br&gt; &lt;img src="https://gdetail.image-qoo10.jp/344/613881147/2018/9/9fa5897f-f9fc-4bc0-9972-5cbbe83a3933.jpg" width="940" height="1578"&gt;</t>
  </si>
  <si>
    <t>205/40R18$$おすすめ$$サマー$$価格$$安い$$寿命$$輸入車</t>
  </si>
  <si>
    <t>2023年製 POTENZA Adrenalin RE004 215/45R17 91W XL サマータイヤ 最短当日発送</t>
  </si>
  <si>
    <t>2023年製 POTENZA Sport 225/40R18 92Y XL サマータイヤ 最短当日発送</t>
  </si>
  <si>
    <t>2023年製以降 CROSSCLIMATE2 225/60R17 99V オールシーズン 夏冬タイヤ 最短当日発送</t>
  </si>
  <si>
    <t>225/60R17$$CROSSCLIMATE 2$$オールシーズン$$価格$$安い$$寿命$$通販$$スタッドレス$$サマー</t>
  </si>
  <si>
    <t>2023年製以降 EAGLE#1 NASCAR 195/80R15 107/105L サマータイヤ 最短当日発送</t>
  </si>
  <si>
    <t>2023年製以降 EfficientGrip ECO EG01 145/80R13 75S サマータイヤ 最短当日発送</t>
  </si>
  <si>
    <t>2023年製以降 EfficientGrip ECO EG01 165/55R14 72V サマータイヤ 最短当日発送</t>
  </si>
  <si>
    <t>23年製  PRIMACY 4+（プライマシー4+） 225/60R17 99V サマータイヤ 最短当日発送</t>
  </si>
  <si>
    <t>225/60R17$$サマー$$価格$$安い$$寿命$$通販$$SUV$$セダン$$ワゴン$$ミニバン</t>
  </si>
  <si>
    <t>23年製 BluEarth-4S AW21（ブルーアースフォーエス）103V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</si>
  <si>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18pt;"&gt;サイズ：&lt;strong&gt;225/60R17 103V XL&lt;/strong&gt;&lt;/span&gt;&lt;br&gt;&lt;br&gt;※商品画像内のホイールは付属しておりません。&lt;br&gt;※納入時にラベルが剥がれてしまっている商品が一部ございます。&lt;br&gt;※海外製&lt;/td&gt;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</si>
  <si>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225/60R17$$YOKOHAMA$$オールシーズン$$おすすめ$$ブルーアース$$ヨコハマ$$価格$$スタッドレス$$安い$$寿命</t>
  </si>
  <si>
    <t>23年製 BluEarth-4S AW21（ブルーアースフォーエス）195/45R16 84V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</si>
  <si>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18pt;"&gt;サイズ：&lt;strong&gt;195/45R16 84V XL&lt;/strong&gt;&lt;/span&gt;&lt;br&gt;&lt;br&gt;※商品画像内のホイールは付属しておりません。&lt;br&gt;※納入時にラベルが剥がれてしまっている商品が一部ございます。&lt;br&gt;※海外製&lt;/td&gt;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</si>
  <si>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195/45R16$$YOKOHAMA$$オールシーズン$$おすすめ$$ブルーアース$$ヨコハマ$$価格$$スタッドレス$$安い$$寿命</t>
  </si>
  <si>
    <t>23年製 BluEarth-4S AW21（ブルーアースフォーエス）195/65R15 91H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</si>
  <si>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18pt;"&gt;サイズ：&lt;strong&gt;195/65R15 91H&lt;/strong&gt;&lt;/span&gt;&lt;br&gt;&lt;br&gt;※商品画像内のホイールは付属しておりません。&lt;br&gt;※納入時にラベルが剥がれてしまっている商品が一部ございます。&lt;br&gt;※海外製&lt;br&gt;&lt;br&gt;&lt;/td&gt;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</si>
  <si>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195/65R15$$YOKOHAMA$$オールシーズン$$おすすめ$$ブルーアース$$ヨコハマ$$価格$$スタッドレス$$安い$$寿命</t>
  </si>
  <si>
    <t>23年製 BluEarth-4S AW21（ブルーアースフォーエス）205/55R16 91V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</si>
  <si>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18pt;"&gt;サイズ：&lt;strong&gt;205/55R16 91V&lt;/strong&gt;&lt;/span&gt;&lt;br&gt;&lt;br&gt;※商品画像内のホイールは付属しておりません。&lt;br&gt;※納入時にラベルが剥がれてしまっている商品が一部ございます。&lt;br&gt;※海外製&lt;br&gt;&lt;br&gt;&lt;/td&gt;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</si>
  <si>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205/55R16$$YOKOHAMA$$オールシーズン$$おすすめ$$ブルーアース$$ヨコハマ$$価格$$スタッドレス$$安い$$寿命</t>
  </si>
  <si>
    <t>23年製 BluEarth-4S AW21（ブルーアースフォーエス）205/60R16 96H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</si>
  <si>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18pt;"&gt;サイズ：&lt;strong&gt;205/60R16 96H&lt;/strong&gt;&lt;/span&gt;&lt;br&gt;&lt;br&gt;※商品画像内のホイールは付属しておりません。&lt;br&gt;※納入時にラベルが剥がれてしまっている商品が一部ございます。&lt;br&gt;※海外製&lt;br&gt;&lt;br&gt;&lt;/td&gt;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</si>
  <si>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205/60R16$$YOKOHAMA$$オールシーズン$$おすすめ$$ブルーアース$$ヨコハマ$$価格$$スタッドレス$$安い$$寿命</t>
  </si>
  <si>
    <t>23年製 BluEarth-4S AW21（ブルーアースフォーエス）215/55R17 98W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</si>
  <si>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18pt;"&gt;サイズ：&lt;strong&gt;215/55R17 98W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</si>
  <si>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215/55R17$$YOKOHAMA$$オールシーズン$$おすすめ$$ブルーアース$$ヨコハマ$$価格$$スタッドレス$$安い$$寿命</t>
  </si>
  <si>
    <t>23年製 BluEarth-4S AW21（ブルーアースフォーエス）225/45R17 94V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</si>
  <si>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18pt;"&gt;サイズ：&lt;strong&gt;225/45R17 94V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</si>
  <si>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225/45R17$$YOKOHAMA$$オールシーズン$$おすすめ$$ブルーアース$$ヨコハマ$$価格$$スタッドレス$$安い$$寿命</t>
  </si>
  <si>
    <t>23年製 BluEarth-4S AW21（ブルーアースフォーエス）225/45R18 95Y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</si>
  <si>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14pt;"&gt;&lt;span style="font-size: 18pt;"&gt;BluEarth-4S AW21&lt;/span&gt;&lt;br&gt;&lt;/span&gt;&lt;br&gt;&lt;span style="font-size: 18pt;"&gt;サイズ：&lt;strong&gt;225/45R18 95Y XL&lt;/strong&gt;&lt;/span&gt;&lt;br&gt;&lt;br&gt;※商品画像内のホイールは付属しておりません。&lt;br&gt;※納入時にラベルが剥がれてしまっている商品が一部ございます。&lt;br&gt;※日本製&lt;br&gt;&lt;br&gt;&lt;/td&gt;
&lt;/tr&gt;
&lt;/tbody&gt;
&lt;/table&gt;
&lt;div&gt;&lt;img src="https://gdetail.image-qoo10.jp/344/613881147/2022/2/8c7d722e-5bc1-4216-b737-5d2f31f3bb50.jpg" style="display: block; margin-left: auto; margin-right: auto;"&gt;&lt;/div&gt;</t>
  </si>
  <si>
    <t>225/45R18$$YOKOHAMA$$オールシーズン$$おすすめ$$ブルーアース$$ヨコハマ$$価格$$スタッドレス$$安い$$寿命</t>
  </si>
  <si>
    <t>23年製 BluEarth-4S AW21（ブルーアースフォーエス）225/50R17 98V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</si>
  <si>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18pt;"&gt;サイズ：&lt;strong&gt;225/50R17 98V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</si>
  <si>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225/50R17$$YOKOHAMA$$オールシーズン$$おすすめ$$ブルーアース$$ヨコハマ$$価格$$スタッドレス$$安い$$寿命</t>
  </si>
  <si>
    <t>23年製 BluEarth-4S AW21（ブルーアースフォーエス）225/55R17 101W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</si>
  <si>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18pt;"&gt;サイズ：&lt;strong&gt;225/55R17 101W XL&lt;/strong&gt;&lt;/span&gt;&lt;br&gt;&lt;br&gt;※商品画像内のホイールは付属しておりません。&lt;br&gt;※納入時にラベルが剥がれてしまっている商品が一部ございます。&lt;br&gt;※海外製&lt;/td&gt;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</si>
  <si>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225/55R17$$YOKOHAMA$$オールシーズン$$おすすめ$$ブルーアース$$ヨコハマ$$価格$$スタッドレス$$安い$$寿命</t>
  </si>
  <si>
    <t>23年製 BluEarth-4S AW21（ブルーアースフォーエス）225/55R18 98V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</si>
  <si>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18pt;"&gt;サイズ：&lt;strong&gt;225/55R18 98V&lt;/strong&gt;&lt;/span&gt;&lt;br&gt;&lt;br&gt;※商品画像内のホイールは付属しておりません。&lt;br&gt;※納入時にラベルが剥がれてしまっている商品が一部ございます。&lt;br&gt;※海外製&lt;/td&gt;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</si>
  <si>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225/55R18$$YOKOHAMA$$オールシーズン$$おすすめ$$ブルーアース$$ヨコハマ$$価格$$スタッドレス$$安い$$寿命</t>
  </si>
  <si>
    <t>23年製 BluEarth-4S AW21（ブルーアースフォーエス）225/55R19 99V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</si>
  <si>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18pt;"&gt;サイズ：&lt;strong&gt;225/55R19 99V&lt;/strong&gt;&lt;/span&gt;&lt;br&gt;&lt;br&gt;※商品画像内のホイールは付属しておりません。&lt;br&gt;※納入時にラベルが剥がれてしまっている商品が一部ございます。&lt;br&gt;※海外製&lt;/td&gt;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</si>
  <si>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225/55R19$$YOKOHAMA$$オールシーズン$$おすすめ$$ブルーアース$$ヨコハマ$$価格$$スタッドレス$$安い$$寿命</t>
  </si>
  <si>
    <t>23年製 BluEarth-4S AW21（ブルーアースフォーエス）225/60R18 104V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</si>
  <si>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18pt;"&gt;サイズ：&lt;strong&gt;225/60R18 104V XL&lt;/strong&gt;&lt;/span&gt;&lt;br&gt;&lt;br&gt;※商品画像内のホイールは付属しておりません。&lt;br&gt;※納入時にラベルが剥がれてしまっている商品が一部ございます。&lt;br&gt;※海外製&lt;/td&gt;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</si>
  <si>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225/60R18$$YOKOHAMA$$オールシーズン$$おすすめ$$ブルーアース$$ヨコハマ$$価格$$スタッドレス$$安い$$寿命</t>
  </si>
  <si>
    <t>23年製 BluEarth-4S AW21（ブルーアースフォーエス）235/45R18 98Y XL 国産オールシーズン 最短当日発送</t>
  </si>
  <si>
    <t>&lt;br id="tinymce" class="mce-content-body " contenteditable="true" spellcheck="false" data-id="gd_det_exp_new"&gt;
&lt;table align="center"&gt;
&lt;tbody&gt;
&lt;tr&gt;
&lt;td style="text-align: left;" width="350px"&gt;&lt;span style="font-size: 14pt;"&gt;&lt;strong&gt;雪に強い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14pt;"&gt;&lt;span style="font-size: 18pt;"&gt;BluEarth-4S AW21&lt;/span&gt;&lt;br&gt;&lt;/span&gt;&lt;br&gt;&lt;span style="font-size: 18pt;"&gt;サイズ：&lt;strong&gt;235/45R18 98Y XL&lt;/strong&gt;&lt;/span&gt;&lt;br&gt;&lt;br&gt;※商品画像内のホイールは付属しておりません。&lt;br&gt;※納入時にラベルが剥がれてしまっている商品が一部ございます。&lt;br&gt;※日本製&lt;br&gt;&lt;br&gt;&lt;/td&gt;
&lt;/tr&gt;
&lt;/tbody&gt;
&lt;/table&gt;
&lt;div&gt;&lt;img src="https://gdetail.image-qoo10.jp/344/613881147/2022/2/8c7d722e-5bc1-4216-b737-5d2f31f3bb50.jpg" style="display: block; margin-left: auto; margin-right: auto;"&gt;&lt;/div&gt;</t>
  </si>
  <si>
    <t>235/45R18$$YOKOHAMA$$オールシーズン$$おすすめ$$ブルーアース$$ヨコハマ$$価格$$スタッドレス$$安い$$寿命</t>
  </si>
  <si>
    <t>23年製 BluEarth-4S AW21（ブルーアースフォーエス）235/55R17 103W XL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</si>
  <si>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18pt;"&gt;サイズ：&lt;strong&gt;235/55R17 103W XL&lt;/strong&gt;&lt;/span&gt;&lt;br&gt;&lt;br&gt;※商品画像内のホイールは付属しておりません。&lt;br&gt;※納入時にラベルが剥がれてしまっている商品が一部ございます。&lt;br&gt;※海外製&lt;/td&gt;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</si>
  <si>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235/55R17$$YOKOHAMA$$オールシーズン$$おすすめ$$ブルーアース$$ヨコハマ$$価格$$スタッドレス$$安い$$寿命</t>
  </si>
  <si>
    <t>23年製 BluEarth-4S AW21（ブルーアースフォーエス）235/55R18 100V 国産オールシーズン 最短当日発送</t>
  </si>
  <si>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235/55R18 100V&lt;/strong&gt;&lt;/span&gt;&lt;br&gt;&lt;br&gt;※商品画像内のホイールは付属しておりません。&lt;br&gt;※納入時にラベルが剥がれてしまっている商品が一部ございます。&lt;br&gt;※海外製&lt;/td&gt;
&lt;/tr&gt;
&lt;/tbody&gt;
&lt;/table&gt;
&lt;div&gt;&lt;img src="https://gdetail.image-qoo10.jp/344/613881147/2022/2/8c7d722e-5bc1-4216-b737-5d2f31f3bb50.jpg" style="display: block; margin-left: auto; margin-right: auto;"&gt;&lt;/div&gt;</t>
  </si>
  <si>
    <t>235/55R18$$YOKOHAMA$$オールシーズン$$おすすめ$$ブルーアース$$ヨコハマ$$価格$$スタッドレス$$安い$$寿命</t>
  </si>
  <si>
    <t>23年製 BluEarth-4S AW21（ブルーアースフォーエス）235/55R19 105W XL 国産オールシーズン 最短当日発送</t>
    <rPh sb="53" eb="55">
      <t>ｺｸｻﾝ</t>
    </rPh>
    <phoneticPr fontId="1" type="noConversion"/>
  </si>
  <si>
    <t>&lt;br id="tinymce" class="mce-content-body " contenteditable="true" spellcheck="false" data-id="gd_det_exp_new"&gt;
&lt;table align="center"&gt;
&lt;tbody&gt;
&lt;tr&gt;
&lt;td style="text-align: left;" width="350px"&gt;&lt;span style="font-size: 14pt;"&gt;&lt;strong&gt;雪に強い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14pt;"&gt;&lt;span style="font-size: 18pt;"&gt;BluEarth-4S AW21&lt;/span&gt;&lt;br&gt;&lt;/span&gt;&lt;br&gt;&lt;span style="font-size: 18pt;"&gt;サイズ：&lt;strong&gt;235/55R19 105W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</si>
  <si>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235/55R19$$YOKOHAMA$$オールシーズン$$おすすめ$$ブルーアース$$ヨコハマ$$価格$$スタッドレス$$安い$$寿命</t>
  </si>
  <si>
    <t>23年製 BluEarth-4S AW21（ブルーアースフォーエス）235/60R18 107W XL 国産オールシーズン 最短当日発送</t>
  </si>
  <si>
    <t>&lt;br id="tinymce" class="mce-content-body " contenteditable="true" spellcheck="false" data-id="gd_det_exp_new"&gt;
&lt;table align="center"&gt;
&lt;tbody&gt;
&lt;tr&gt;
&lt;td style="text-align: left;" width="350px"&gt;&lt;span style="font-size: 14pt;"&gt;&lt;strong&gt;雪に強い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14pt;"&gt;&lt;span style="font-size: 18pt;"&gt;BluEarth-4S AW21&lt;/span&gt;&lt;br&gt;&lt;/span&gt;&lt;br&gt;&lt;span style="font-size: 18pt;"&gt;サイズ：&lt;strong&gt;235/60R18 107W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</si>
  <si>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235/60R18$$YOKOHAMA$$オールシーズン$$おすすめ$$ブルーアース$$ヨコハマ$$価格$$スタッドレス$$安い$$寿命</t>
  </si>
  <si>
    <t>23年製 NEWNO（ニューノ） 165/60R15 77H 国内トップメーカースタンダードサマータイヤ 【最短当日発送】</t>
  </si>
  <si>
    <t>http://gd.image-qoo10.jp/li/399/954/5485954399.jpg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</si>
  <si>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18.6667px;"&gt;&lt;strong&gt;雨の日の安全性能や経済性が向上したブリヂストンのニュースタンダードモデル&lt;/strong&gt;&lt;/span&gt;&lt;/td&gt;
&lt;td style="text-align: center;"&gt;ブリヂストン ニューノ&lt;br&gt;&lt;span style="font-size: 14pt;"&gt;BRIDGESTONE NEWNO&lt;/span&gt;&lt;br&gt;サイズ：&lt;strong&gt;165/60R15 77H&lt;/strong&gt;&lt;br&gt;&lt;br&gt;※商品画像内のホイールは付属しておりません。&lt;/td&gt;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</si>
  <si>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165/60R15$$おすすめ$$コンパクト$$セダン$$ミニバン$$価格$$国産$$安い$$寿命$$軽</t>
  </si>
  <si>
    <t>23年製 NEWNO（ニューノ） 175/65R15 84H 国内トップメーカースタンダードサマータイヤ 【最短当日発送】</t>
  </si>
  <si>
    <t>http://gd.image-qoo10.jp/li/398/954/5485954398.jpg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</si>
  <si>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18.6667px;"&gt;&lt;strong&gt;雨の日の安全性能や経済性が向上したブリヂストンのニュースタンダードモデル&lt;/strong&gt;&lt;/span&gt;&lt;/td&gt;
&lt;td style="text-align: center;"&gt;ブリヂストン ニューノ&lt;br&gt;&lt;span style="font-size: 14pt;"&gt;BRIDGESTONE NEWNO&lt;/span&gt;&lt;br&gt;サイズ：&lt;strong&gt;175/65R15 84H&lt;/strong&gt;&lt;br&gt;&lt;br&gt;※商品画像内のホイールは付属しておりません。&lt;/td&gt;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</si>
  <si>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175/65R15$$おすすめ$$コンパクト$$セダン$$ミニバン$$価格$$国産$$安い$$寿命$$軽</t>
  </si>
  <si>
    <t>23年製 NEWNO（ニューノ） 195/65R15 91H 国内トップメーカースタンダードサマータイヤ 【最短当日発送】</t>
  </si>
  <si>
    <t>http://gd.image-qoo10.jp/li/401/954/5485954401.jpg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</si>
  <si>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18.6667px;"&gt;&lt;strong&gt;雨の日の安全性能や経済性が向上したブリヂストンのニュースタンダードモデル&lt;br&gt;&lt;br&gt;【推奨車種】&lt;br&gt;セダン,ミニバン,軽,コンパクト&lt;/strong&gt;&lt;/span&gt;&lt;/td&gt;
&lt;td style="text-align: center;"&gt;ブリヂストン ニューノ&lt;br&gt;&lt;span style="font-size: 14pt;"&gt;BRIDGESTONE NEWNO&lt;br&gt;&lt;/span&gt;&lt;br&gt;&lt;span style="font-size: 18pt;"&gt;サイズ：&lt;strong&gt;195/65R15 91H&lt;/strong&gt;&lt;/span&gt;&lt;br&gt;&lt;br&gt;※商品画像内のホイールは付属しておりません。&lt;/td&gt;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</si>
  <si>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195/65R15$$おすすめ$$コンパクト$$セダン$$ミニバン$$価格$$国産$$安い$$寿命$$軽</t>
  </si>
  <si>
    <t>23年製 Pilot Sport 5（パイロットスポーツ5） 205/40ZR17 84Y XL サマータイヤ 最短当日発送</t>
  </si>
  <si>
    <t>205/40R17$$サマー$$価格$$安い$$寿命$$通販$$スポーツ$$セダン$$ワゴン$$ハッチバック</t>
  </si>
  <si>
    <t>23年製 Pilot Sport 5（パイロットスポーツ5） 205/45ZR17 88Y XL サマータイヤ 最短当日発送</t>
  </si>
  <si>
    <t>205/45R17$$サマー$$価格$$安い$$寿命$$通販$$スポーツ$$セダン$$ワゴン$$ハッチバック</t>
  </si>
  <si>
    <t>23年製 Pilot Sport 5（パイロットスポーツ5） 215/40ZR18 89Y XL サマータイヤ 最短当日発送</t>
  </si>
  <si>
    <t>215/40R18$$サマー$$価格$$安い$$寿命$$通販$$スポーツ$$セダン$$ワゴン$$ハッチバック</t>
  </si>
  <si>
    <t>23年製 Pilot Sport 5（パイロットスポーツ5） 215/45ZR17 91Y XL サマータイヤ 最短当日発送</t>
  </si>
  <si>
    <t>215/45R17$$サマー$$価格$$安い$$寿命$$通販$$スポーツ$$セダン$$ワゴン$$ハッチバック</t>
  </si>
  <si>
    <t>23年製 Pilot Sport 5（パイロットスポーツ5） 215/45ZR18 93Y XL サマータイヤ 最短当日発送</t>
  </si>
  <si>
    <t>215/45R18$$サマー$$価格$$安い$$寿命$$通販$$スポーツ$$セダン$$ワゴン$$ハッチバック</t>
  </si>
  <si>
    <t>23年製 Pilot Sport 5（パイロットスポーツ5） 215/55ZR17 98Y XL サマータイヤ 最短当日発送</t>
  </si>
  <si>
    <t>215/55R17$$サマー$$価格$$安い$$寿命$$通販$$スポーツ$$セダン$$ワゴン$$ハッチバック</t>
  </si>
  <si>
    <t>23年製 Pilot Sport 5（パイロットスポーツ5） 225/40R18 92Y XL サマータイヤ 最短当日発送</t>
  </si>
  <si>
    <t>225/40R18$$サマー$$価格$$安い$$寿命$$通販$$スポーツ$$セダン$$ワゴン$$ハッチバック</t>
  </si>
  <si>
    <t>23年製 Pilot Sport 5（パイロットスポーツ5） 225/40ZR18 92Y XL サマータイヤ 最短当日発送</t>
  </si>
  <si>
    <t>23年製 Pilot Sport 5（パイロットスポーツ5） 225/40ZR19 93Y XL サマータイヤ 最短当日発送</t>
  </si>
  <si>
    <t>225/40R19$$サマー$$価格$$安い$$寿命$$通販$$スポーツ$$セダン$$ワゴン$$ハッチバック</t>
  </si>
  <si>
    <t>23年製 Pilot Sport 5（パイロットスポーツ5） 225/45ZR17 94Y XL サマータイヤ 最短当日発送</t>
  </si>
  <si>
    <t>225/45R17$$サマー$$価格$$安い$$寿命$$通販$$スポーツ$$セダン$$ワゴン$$ハッチバック</t>
  </si>
  <si>
    <t>23年製 Pilot Sport 5（パイロットスポーツ5） 225/45ZR18 95Y XL サマータイヤ 最短当日発送</t>
  </si>
  <si>
    <t>225/45R18$$サマー$$価格$$安い$$寿命$$通販$$スポーツ$$セダン$$ワゴン$$ハッチバック</t>
  </si>
  <si>
    <t>23年製 Pilot Sport 5（パイロットスポーツ5） 225/45ZR19 96Y XL サマータイヤ 最短当日発送</t>
  </si>
  <si>
    <t>225/45R19$$サマー$$価格$$安い$$寿命$$通販$$スポーツ$$セダン$$ワゴン$$ハッチバック</t>
  </si>
  <si>
    <t>23年製 Pilot Sport 5（パイロットスポーツ5） 225/50ZR17 98Y XL サマータイヤ 最短当日発送</t>
  </si>
  <si>
    <t>225/50R17$$サマー$$価格$$安い$$寿命$$通販$$スポーツ$$セダン$$ワゴン$$ハッチバック</t>
  </si>
  <si>
    <t>23年製 Pilot Sport 5（パイロットスポーツ5） 225/55ZR17 101Y XL サマータイヤ 最短当日発送</t>
  </si>
  <si>
    <t>225/55R17$$サマー$$価格$$安い$$寿命$$通販$$スポーツ$$セダン$$ワゴン$$ハッチバック</t>
  </si>
  <si>
    <t>23年製 Pilot Sport 5（パイロットスポーツ5） 235/35ZR19 91Y XL サマータイヤ 最短当日発送</t>
  </si>
  <si>
    <t>235/35R19$$サマー$$価格$$安い$$寿命$$通販$$スポーツ$$セダン$$ワゴン$$ハッチバック</t>
  </si>
  <si>
    <t>23年製 Pilot Sport 5（パイロットスポーツ5） 235/40ZR18 95Y XL サマータイヤ 最短当日発送</t>
  </si>
  <si>
    <t>235/40R18$$サマー$$価格$$安い$$寿命$$通販$$スポーツ$$セダン$$ワゴン$$ハッチバック</t>
  </si>
  <si>
    <t>23年製 Pilot Sport 5（パイロットスポーツ5） 235/40ZR19 96Y XL サマータイヤ 最短当日発送</t>
  </si>
  <si>
    <t>235/40R19$$サマー$$価格$$安い$$寿命$$通販$$スポーツ$$セダン$$ワゴン$$ハッチバック</t>
  </si>
  <si>
    <t>23年製 Pilot Sport 5（パイロットスポーツ5） 235/45ZR18 98Y XL サマータイヤ 最短当日発送</t>
  </si>
  <si>
    <t>235/45R18$$サマー$$価格$$安い$$寿命$$通販$$スポーツ$$セダン$$ワゴン$$ハッチバック</t>
  </si>
  <si>
    <t>23年製 Pilot Sport 5（パイロットスポーツ5） 235/45ZR19 99Y XL サマータイヤ 最短当日発送</t>
  </si>
  <si>
    <t>235/45R19$$サマー$$価格$$安い$$寿命$$通販$$スポーツ$$セダン$$ワゴン$$ハッチバック</t>
  </si>
  <si>
    <t>23年製 Pilot Sport 5（パイロットスポーツ5） 235/50ZR18 101Y XL サマータイヤ 最短当日発送</t>
  </si>
  <si>
    <t>235/50R18$$サマー$$価格$$安い$$寿命$$通販$$スポーツ$$セダン$$ワゴン$$ハッチバック</t>
  </si>
  <si>
    <t>23年製 Pilot Sport 5（パイロットスポーツ5） 245/35ZR18 92Y XL サマータイヤ 最短当日発送</t>
  </si>
  <si>
    <t>245/35R18$$サマー$$価格$$安い$$寿命$$通販$$スポーツ$$セダン$$ワゴン$$ハッチバック</t>
  </si>
  <si>
    <t>23年製 Pilot Sport 5（パイロットスポーツ5） 245/35ZR19 93Y XL サマータイヤ 最短当日発送</t>
  </si>
  <si>
    <t>245/35R19$$サマー$$価格$$安い$$寿命$$通販$$スポーツ$$セダン$$ワゴン$$ハッチバック</t>
  </si>
  <si>
    <t>23年製 Pilot Sport 5（パイロットスポーツ5） 245/40ZR17 95Y XL サマータイヤ 最短当日発送</t>
  </si>
  <si>
    <t>245/40R17$$サマー$$価格$$安い$$寿命$$通販$$スポーツ$$セダン$$ワゴン$$ハッチバック</t>
  </si>
  <si>
    <t>23年製 Pilot Sport 5（パイロットスポーツ5） 245/40ZR18 97Y XL サマータイヤ 最短当日発送</t>
  </si>
  <si>
    <t>245/40R18$$サマー$$価格$$安い$$寿命$$通販$$スポーツ$$セダン$$ワゴン$$ハッチバック</t>
  </si>
  <si>
    <t>23年製 Pilot Sport 5（パイロットスポーツ5） 245/40ZR19 98Y XL サマータイヤ 最短当日発送</t>
  </si>
  <si>
    <t>245/40R19$$サマー$$価格$$安い$$寿命$$通販$$スポーツ$$セダン$$ワゴン$$ハッチバック</t>
  </si>
  <si>
    <t>23年製 Pilot Sport 5（パイロットスポーツ5） 245/45ZR17 99Y XL サマータイヤ 最短当日発送</t>
  </si>
  <si>
    <t>245/45R17$$サマー$$価格$$安い$$寿命$$通販$$スポーツ$$セダン$$ワゴン$$ハッチバック</t>
  </si>
  <si>
    <t>23年製 Pilot Sport 5（パイロットスポーツ5） 255/35ZR18 94Y XL サマータイヤ 最短当日発送</t>
  </si>
  <si>
    <t>255/35R18$$サマー$$価格$$安い$$寿命$$通販$$スポーツ$$セダン$$ワゴン$$ハッチバック</t>
  </si>
  <si>
    <t>23年製 Pilot Sport 5（パイロットスポーツ5） 255/35ZR19 96Y XL サマータイヤ 最短当日発送</t>
  </si>
  <si>
    <t>255/35R19$$サマー$$価格$$安い$$寿命$$通販$$スポーツ$$セダン$$ワゴン$$ハッチバック</t>
  </si>
  <si>
    <t>23年製 Pilot Sport 5（パイロットスポーツ5） 255/40ZR18 99Y XL サマータイヤ 最短当日発送</t>
  </si>
  <si>
    <t>255/40R18$$サマー$$価格$$安い$$寿命$$通販$$スポーツ$$セダン$$ワゴン$$ハッチバック</t>
  </si>
  <si>
    <t>23年製 Pilot Sport 5（パイロットスポーツ5） 255/45ZR19 104Y XL サマータイヤ 最短当日発送</t>
  </si>
  <si>
    <t>255/45R19$$サマー$$価格$$安い$$寿命$$通販$$スポーツ$$セダン$$ワゴン$$ハッチバック</t>
  </si>
  <si>
    <t>23年製 Pilot Sport 5（パイロットスポーツ5） 265/35ZR18 97Y XL サマータイヤ 最短当日発送</t>
  </si>
  <si>
    <t>265/35R18$$サマー$$価格$$安い$$寿命$$通販$$スポーツ$$セダン$$ワゴン$$ハッチバック</t>
  </si>
  <si>
    <t>23年製 Pilot Sport 5（パイロットスポーツ5） 275/35ZR19 100Y XL サマータイヤ 最短当日発送</t>
  </si>
  <si>
    <t>275/35R19$$サマー$$価格$$安い$$寿命$$通販$$スポーツ$$セダン$$ワゴン$$ハッチバック</t>
  </si>
  <si>
    <t>23年製 PRIMACY 4+（プライマシー4+） 195/55R16 87H サマータイヤ 最短当日発送</t>
  </si>
  <si>
    <t>195/55R16$$サマー$$価格$$安い$$寿命$$通販$$SUV$$セダン$$ワゴン$$ミニバン</t>
  </si>
  <si>
    <t>23年製 PRIMACY 4+（プライマシー4+） 195/60R16 93V XL サマータイヤ 最短当日発送</t>
  </si>
  <si>
    <t>195/60R16$$サマー$$価格$$安い$$寿命$$通販$$SUV$$セダン$$ワゴン$$ミニバン</t>
  </si>
  <si>
    <t>23年製 PRIMACY 4+（プライマシー4+） 205/45R17 88V XL サマータイヤ 最短当日発送</t>
  </si>
  <si>
    <t>205/45R17$$サマー$$価格$$安い$$寿命$$通販$$SUV$$セダン$$ワゴン$$ミニバン</t>
  </si>
  <si>
    <t>23年製 PRIMACY 4+（プライマシー4+） 205/50R17 93W XL サマータイヤ 最短当日発送</t>
  </si>
  <si>
    <t>205/50R17$$サマー$$価格$$安い$$寿命$$通販$$SUV$$セダン$$ワゴン$$ミニバン</t>
  </si>
  <si>
    <t>23年製 PRIMACY 4+（プライマシー4+） 205/55R16 91W サマータイヤ 最短当日発送</t>
  </si>
  <si>
    <t>205/55R16$$サマー$$価格$$安い$$寿命$$通販$$SUV$$セダン$$ワゴン$$ミニバン</t>
  </si>
  <si>
    <t>23年製 PRIMACY 4+（プライマシー4+） 205/55R17 95V XL サマータイヤ 最短当日発送</t>
  </si>
  <si>
    <t>205/55R17$$サマー$$価格$$安い$$寿命$$通販$$SUV$$セダン$$ワゴン$$ミニバン</t>
  </si>
  <si>
    <t>23年製 PRIMACY 4+（プライマシー4+） 205/60R16 96W XL サマータイヤ 最短当日発送</t>
  </si>
  <si>
    <t>205/60R16$$サマー$$価格$$安い$$寿命$$通販$$SUV$$セダン$$ワゴン$$ミニバン</t>
  </si>
  <si>
    <t>23年製 PRIMACY 4+（プライマシー4+） 215/45R17 91V XL サマータイヤ 最短当日発送</t>
  </si>
  <si>
    <t>215/45R17$$サマー$$価格$$安い$$寿命$$通販$$SUV$$セダン$$ワゴン$$ミニバン</t>
  </si>
  <si>
    <t>23年製 PRIMACY 4+（プライマシー4+） 215/50R17 95W XL サマータイヤ 最短当日発送</t>
  </si>
  <si>
    <t>215/50R17$$サマー$$価格$$安い$$寿命$$通販$$SUV$$セダン$$ワゴン$$ミニバン</t>
  </si>
  <si>
    <t>23年製 PRIMACY 4+（プライマシー4+） 215/55R17 94W サマータイヤ 最短当日発送</t>
  </si>
  <si>
    <t>215/55R17$$サマー$$価格$$安い$$寿命$$通販$$SUV$$セダン$$ワゴン$$ミニバン</t>
  </si>
  <si>
    <t>23年製 PRIMACY 4+（プライマシー4+） 215/55R18 99V XL サマータイヤ 最短当日発送</t>
  </si>
  <si>
    <t>215/55R18$$サマー$$価格$$安い$$寿命$$通販$$SUV$$セダン$$ワゴン$$ミニバン</t>
  </si>
  <si>
    <t>23年製 PRIMACY 4+（プライマシー4+） 215/60R16 99V XL サマータイヤ 最短当日発送</t>
  </si>
  <si>
    <t>215/60R16$$サマー$$価格$$安い$$寿命$$通販$$SUV$$セダン$$ワゴン$$ミニバン</t>
  </si>
  <si>
    <t>23年製 PRIMACY 4+（プライマシー4+） 215/60R17 96V サマータイヤ 最短当日発送</t>
  </si>
  <si>
    <t>215/60R17$$サマー$$価格$$安い$$寿命$$通販$$SUV$$セダン$$ワゴン$$ミニバン</t>
  </si>
  <si>
    <t>23年製 PRIMACY 4+（プライマシー4+） 215/65R16 102V XL サマータイヤ 最短当日発送</t>
  </si>
  <si>
    <t>215/65R16$$サマー$$価格$$安い$$寿命$$通販$$SUV$$セダン$$ワゴン$$ミニバン</t>
  </si>
  <si>
    <t>23年製 PRIMACY 4+（プライマシー4+） 225/40R18 92Y XL サマータイヤ ラベルなし 最短当日発送</t>
  </si>
  <si>
    <t>225/40R18$$サマー$$価格$$安い$$寿命$$通販$$SUV$$セダン$$ワゴン$$ミニバン</t>
  </si>
  <si>
    <t>23年製 PRIMACY 4+（プライマシー4+） 225/40R18 92Y XL サマータイヤ 最短当日発送</t>
  </si>
  <si>
    <t>23年製 PRIMACY 4+（プライマシー4+） 225/45R17 94W XL サマータイヤ 最短当日発送</t>
  </si>
  <si>
    <t>225/45R17$$サマー$$価格$$安い$$寿命$$通販$$SUV$$セダン$$ワゴン$$ミニバン</t>
  </si>
  <si>
    <t>23年製 PRIMACY 4+（プライマシー4+） 225/45R18 95Y XL サマータイヤ 最短当日発送</t>
  </si>
  <si>
    <t>225/45R18$$サマー$$価格$$安い$$寿命$$通販$$SUV$$セダン$$ワゴン$$ミニバン</t>
  </si>
  <si>
    <t>23年製 PRIMACY 4+（プライマシー4+） 225/50R17 98Y XL (DT) サマータイヤ 最短当日発送</t>
  </si>
  <si>
    <t>225/50R17$$サマー$$価格$$安い$$寿命$$通販$$SUV$$セダン$$ワゴン$$ミニバン</t>
  </si>
  <si>
    <t>23年製 PRIMACY 4+（プライマシー4+） 225/50R18 99W XL サマータイヤ 最短当日発送</t>
  </si>
  <si>
    <t>225/50R18$$サマー$$価格$$安い$$寿命$$通販$$SUV$$セダン$$ワゴン$$ミニバン</t>
  </si>
  <si>
    <t>23年製 PRIMACY 4+（プライマシー4+） 225/55R17 101W XL サマータイヤ 最短当日発送</t>
  </si>
  <si>
    <t>225/55R17$$サマー$$価格$$安い$$寿命$$通販$$SUV$$セダン$$ワゴン$$ミニバン</t>
  </si>
  <si>
    <t>23年製 PRIMACY 4+（プライマシー4+） 225/55R18 102V XL サマータイヤ 最短当日発送</t>
  </si>
  <si>
    <t>225/55R18$$サマー$$価格$$安い$$寿命$$通販$$SUV$$セダン$$ワゴン$$ミニバン</t>
  </si>
  <si>
    <t>23年製 PRIMACY 4+（プライマシー4+） 235/45R17 97W XL サマータイヤ 最短当日発送</t>
  </si>
  <si>
    <t>235/45R17$$サマー$$価格$$安い$$寿命$$通販$$SUV$$セダン$$ワゴン$$ミニバン</t>
  </si>
  <si>
    <t>23年製 PRIMACY 4+（プライマシー4+） 235/45ZR18 98Y XL サマータイヤ 最短当日発送</t>
  </si>
  <si>
    <t>235/45R18$$サマー$$価格$$安い$$寿命$$通販$$SUV$$セダン$$ワゴン$$ミニバン</t>
  </si>
  <si>
    <t>23年製 PRIMACY 4+（プライマシー4+） 235/55R17 103W XL サマータイヤ 最短当日発送</t>
  </si>
  <si>
    <t>235/55R17$$サマー$$価格$$安い$$寿命$$通販$$SUV$$セダン$$ワゴン$$ミニバン</t>
  </si>
  <si>
    <t>23年製 PRIMACY 4+（プライマシー4+） 235/55R18 104V XL サマータイヤ 最短当日発送</t>
  </si>
  <si>
    <t>235/55R18$$サマー$$価格$$安い$$寿命$$通販$$SUV$$セダン$$ワゴン$$ミニバン</t>
  </si>
  <si>
    <t>23年製 PRIMACY 4+（プライマシー4+） 245/45R17 99Y XL サマータイヤ 最短当日発送</t>
  </si>
  <si>
    <t>245/45R17$$サマー$$価格$$安い$$寿命$$通販$$SUV$$セダン$$ワゴン$$ミニバン</t>
  </si>
  <si>
    <t>23年製 PRIMACY 4+（プライマシー4+） 245/45R18 100W XL サマータイヤ 最短当日発送</t>
  </si>
  <si>
    <t>245/45R18$$サマー$$価格$$安い$$寿命$$通販$$SUV$$セダン$$ワゴン$$ミニバン</t>
  </si>
  <si>
    <t>23年製 Vector 4Seasons Hybrid 145/80R13 75S オールシーズンタイヤ 最短当日発送</t>
  </si>
  <si>
    <t>145/80R13$$145/80R13 75S$$オールシーズン$$グッドイヤー$$価格$$安い$$寿命$$通販$$スタッドレス$$サマー</t>
  </si>
  <si>
    <t>23年製 Vector 4Seasons Hybrid 155/65R13 73H オールシーズンタイヤ 最短当日発送</t>
  </si>
  <si>
    <t>155/65R13$$155/65R13 73H$$オールシーズン$$グッドイヤー$$価格$$安い$$寿命$$通販$$スタッドレス$$サマー</t>
  </si>
  <si>
    <t>23年製 Vector 4Seasons Hybrid 155/65R14 75H オールシーズンタイヤ 最短当日発送</t>
  </si>
  <si>
    <t>155/65R14$$155/65R14 75H$$オールシーズン$$グッドイヤー$$価格$$安い$$寿命$$通販$$スタッドレス$$サマー</t>
  </si>
  <si>
    <t>23年製 Vector 4Seasons Hybrid 155/70R13 75H オールシーズンタイヤ 最短当日発送</t>
  </si>
  <si>
    <t>155/70R13$$155/70R13 75H$$オールシーズン$$グッドイヤー$$価格$$安い$$寿命$$通販$$スタッドレス$$サマー</t>
  </si>
  <si>
    <t>23年製 Vector 4Seasons Hybrid 155/80R13 79S オールシーズン 最短当日発送</t>
  </si>
  <si>
    <t>155/80R13$$155/80R13 79S$$オールシーズン$$グッドイヤー$$価格$$安い$$寿命$$通販$$スタッドレス$$サマー</t>
  </si>
  <si>
    <t>23年製 Vector 4Seasons Hybrid 165/50R15 73H オールシーズンタイヤ 最短当日発送</t>
  </si>
  <si>
    <t>165/50R15$$165/50R15 73H$$オールシーズン$$グッドイヤー$$価格$$安い$$寿命$$通販$$スタッドレス$$サマー</t>
  </si>
  <si>
    <t>23年製 Vector 4Seasons Hybrid 165/55R14 72H オールシーズンタイヤ 最短当日発送</t>
  </si>
  <si>
    <t>165/55R14$$165/55R14 72H$$オールシーズン$$グッドイヤー$$価格$$安い$$寿命$$通販$$スタッドレス$$サマー</t>
  </si>
  <si>
    <t>23年製 Vector 4Seasons Hybrid 165/55R15 75H オールシーズンタイヤ 最短当日発送</t>
  </si>
  <si>
    <t>165/55R15$$165/55R15 75H$$オールシーズン$$グッドイヤー$$価格$$安い$$寿命$$通販$$スタッドレス$$サマー</t>
  </si>
  <si>
    <t>23年製 Vector 4Seasons Hybrid 165/60R15 77H オールシーズンタイヤ 最短当日発送</t>
  </si>
  <si>
    <t>165/60R15$$165/60R15 77H$$オールシーズン$$グッドイヤー$$価格$$安い$$寿命$$通販$$スタッドレス$$サマー</t>
  </si>
  <si>
    <t>23年製 Vector 4Seasons Hybrid 165/65R13 77H オールシーズンタイヤ 最短当日発送</t>
  </si>
  <si>
    <t>165/65R13$$165/65R13 77H$$オールシーズン$$グッドイヤー$$価格$$安い$$寿命$$通販$$スタッドレス$$サマー</t>
  </si>
  <si>
    <t>23年製 Vector 4Seasons Hybrid 165/65R14 79H オールシーズンタイヤ 最短当日発送</t>
  </si>
  <si>
    <t>165/65R14$$165/65R14 79H$$オールシーズン$$グッドイヤー$$価格$$安い$$寿命$$通販$$スタッドレス$$サマー</t>
  </si>
  <si>
    <t>23年製 Vector 4Seasons Hybrid 165/70R14 81S オールシーズンタイヤ 最短当日発送</t>
  </si>
  <si>
    <t>165/70R14$$165/70R14 81S$$オールシーズン$$グッドイヤー$$価格$$安い$$寿命$$通販$$スタッドレス$$サマー</t>
  </si>
  <si>
    <t>23年製 Vector 4Seasons Hybrid 175/60R16 82H オールシーズンタイヤ 最短当日発送</t>
  </si>
  <si>
    <t>175/60R16$$175/60R16 82H$$オールシーズン$$グッドイヤー$$価格$$安い$$寿命$$通販$$スタッドレス$$サマー</t>
  </si>
  <si>
    <t>23年製 Vector 4Seasons Hybrid 175/65R14 82H オールシーズンタイヤ 最短当日発送</t>
  </si>
  <si>
    <t>175/65R14$$175/65R14 82H$$オールシーズン$$グッドイヤー$$価格$$安い$$寿命$$通販$$スタッドレス$$サマー</t>
  </si>
  <si>
    <t>23年製 Vector 4Seasons Hybrid 175/70R14 84H オールシーズンタイヤ 最短当日発送</t>
  </si>
  <si>
    <t>175/70R14$$175/70R14 84H$$オールシーズン$$グッドイヤー$$価格$$安い$$寿命$$通販$$スタッドレス$$サマー</t>
  </si>
  <si>
    <t>23年製 Vector 4Seasons Hybrid 185/55R15 82H オールシーズンタイヤ 最短当日発送</t>
  </si>
  <si>
    <t>185/55R15$$185/55R15 82H$$オールシーズン$$グッドイヤー$$価格$$安い$$寿命$$通販$$スタッドレス$$サマー</t>
  </si>
  <si>
    <t>23年製 Vector 4Seasons Hybrid 185/55R16 83H オールシーズンタイヤ 最短当日発送</t>
  </si>
  <si>
    <t>185/55R16$$185/55R16 83H$$オールシーズン$$グッドイヤー$$価格$$安い$$寿命$$通販$$スタッドレス$$サマー</t>
  </si>
  <si>
    <t>23年製 Vector 4Seasons Hybrid 185/60R15 84H オールシーズンタイヤ 最短当日発送</t>
  </si>
  <si>
    <t>185/60R15$$185/60R15 84H$$オールシーズン$$グッドイヤー$$価格$$安い$$寿命$$通販$$スタッドレス$$サマー</t>
  </si>
  <si>
    <t>23年製 Vector 4Seasons Hybrid 185/65R14 86H オールシーズンタイヤ 最短当日発送</t>
  </si>
  <si>
    <t>185/65R14$$185/65R14 86H$$オールシーズン$$グッドイヤー$$価格$$安い$$寿命$$通販$$スタッドレス$$サマー</t>
  </si>
  <si>
    <t>23年製 Vector 4Seasons Hybrid 185/65R15 88H オールシーズンタイヤ 最短当日発送</t>
  </si>
  <si>
    <t>185/65R15$$185/65R15 88H$$オールシーズン$$グッドイヤー$$価格$$安い$$寿命$$通販$$スタッドレス$$サマー</t>
  </si>
  <si>
    <t>23年製 Vector 4Seasons Hybrid 185/70R14 88H オールシーズンタイヤ 最短当日発送</t>
  </si>
  <si>
    <t>185/70R14$$185/70R14 88H$$オールシーズン$$グッドイヤー$$価格$$安い$$寿命$$通販$$スタッドレス$$サマー</t>
  </si>
  <si>
    <t>23年製 Vector 4Seasons Hybrid 195/50R16 84H オールシーズンタイヤ 最短当日発送</t>
  </si>
  <si>
    <t>195/50R16$$195/50R16 84H$$オールシーズン$$グッドイヤー$$価格$$安い$$寿命$$通販$$スタッドレス$$サマー</t>
  </si>
  <si>
    <t>23年製 Vector 4Seasons Hybrid 195/60R15 88H オールシーズン 最短当日発送</t>
  </si>
  <si>
    <t>195/60R15$$195/60R15 88H$$オールシーズン$$グッドイヤー$$価格$$安い$$寿命$$通販$$スタッドレス$$サマー</t>
  </si>
  <si>
    <t>23年製 Vector 4Seasons Hybrid 195/60R16 89H オールシーズンタイヤ 最短当日発送</t>
  </si>
  <si>
    <t>195/60R16$$195/60R16 89H$$オールシーズン$$グッドイヤー$$価格$$安い$$寿命$$通販$$スタッドレス$$サマー</t>
  </si>
  <si>
    <t>23年製 Vector 4Seasons Hybrid 195/60R17 90H オールシーズンタイヤ 最短当日発送</t>
  </si>
  <si>
    <t>195/60R17$$195/60R17 90H$$オールシーズン$$グッドイヤー$$価格$$安い$$寿命$$通販$$スタッドレス$$サマー</t>
  </si>
  <si>
    <t>23年製 Vector 4Seasons Hybrid 195/65R15 91H オールシーズンタイヤ 最短当日発送</t>
  </si>
  <si>
    <t>195/65R15$$195/65R15 91H$$オールシーズン$$グッドイヤー$$価格$$安い$$寿命$$通販$$スタッドレス$$サマー</t>
  </si>
  <si>
    <t>23年製 Vector 4Seasons Hybrid 205/55R16 91H オールシーズンタイヤ 最短当日発送</t>
  </si>
  <si>
    <t>205/55R16$$205/55R16 91H$$オールシーズン$$グッドイヤー$$価格$$安い$$寿命$$通販$$スタッドレス$$サマー</t>
  </si>
  <si>
    <t>23年製 Vector 4Seasons Hybrid 205/60R16 92H オールシーズンタイヤ 最短当日発送</t>
  </si>
  <si>
    <t>205/60R16$$205/60R16 92H$$オールシーズン$$グッドイヤー$$価格$$安い$$寿命$$通販$$スタッドレス$$サマー</t>
  </si>
  <si>
    <t>23年製 Vector 4Seasons Hybrid 205/70R15 96H オールシーズンタイヤ 最短当日発送</t>
  </si>
  <si>
    <t>205/70R15$$205/70R15 96H$$オールシーズン$$グッドイヤー$$価格$$安い$$寿命$$通販$$スタッドレス$$サマー</t>
  </si>
  <si>
    <t>23年製 Vector 4Seasons Hybrid 215/45R17 91H XL オールシーズンタイヤ 最短当日発送</t>
  </si>
  <si>
    <t>215/45R17$$215/45R17 91H XL$$オールシーズン$$グッドイヤー$$価格$$安い$$寿命$$通販$$スタッドレス$$サマー</t>
  </si>
  <si>
    <t>23年製 Vector 4Seasons Hybrid 215/50R17 95H XL オールシーズンタイヤ 最短当日発送</t>
  </si>
  <si>
    <t>215/50R17$$215/50R17 95H XL$$オールシーズン$$グッドイヤー$$価格$$安い$$寿命$$通販$$スタッドレス$$サマー</t>
  </si>
  <si>
    <t>23年製 Vector 4Seasons Hybrid 215/50R18 92H オールシーズン 最短当日発送</t>
  </si>
  <si>
    <t>215/50R18$$215/50R18 92H$$オールシーズン$$グッドイヤー$$価格$$安い$$寿命$$通販$$スタッドレス$$サマー</t>
  </si>
  <si>
    <t>23年製 Vector 4Seasons Hybrid 215/55R17 94H オールシーズンタイヤ 最短当日発送</t>
  </si>
  <si>
    <t>215/55R17$$215/55R17 94H$$オールシーズン$$グッドイヤー$$価格$$安い$$寿命$$通販$$スタッドレス$$サマー</t>
  </si>
  <si>
    <t>23年製 Vector 4Seasons Hybrid 215/60R16 95H オールシーズンタイヤ 最短当日発送</t>
  </si>
  <si>
    <t>215/60R16$$215/60R16 95H$$オールシーズン$$グッドイヤー$$価格$$安い$$寿命$$通販$$スタッドレス$$サマー</t>
  </si>
  <si>
    <t>23年製 Vector 4Seasons Hybrid 215/60R17 96H オールシーズンタイヤ 最短当日発送</t>
  </si>
  <si>
    <t>215/60R17$$215/60R17 96H$$オールシーズン$$グッドイヤー$$価格$$安い$$寿命$$通販$$スタッドレス$$サマー</t>
  </si>
  <si>
    <t>23年製 Vector 4Seasons Hybrid 225/40R18 92H XLオールシーズンタイヤ 最短当日発送</t>
  </si>
  <si>
    <t>225/40R18$$225/40R18 92H XL$$オールシーズン$$グッドイヤー$$価格$$安い$$寿命$$通販$$スタッドレス$$サマー</t>
  </si>
  <si>
    <t>23年製 Vector 4Seasons Hybrid 225/45R18 91H オールシーズンタイヤ 最短当日発送</t>
  </si>
  <si>
    <t>225/45R18$$225/45R18 91H$$オールシーズン$$グッドイヤー$$価格$$安い$$寿命$$通販$$スタッドレス$$サマー</t>
  </si>
  <si>
    <t>23年製 Vector 4Seasons Hybrid 225/55R17 101H XL オールシーズンタイヤ 最短当日発送</t>
  </si>
  <si>
    <t>225/55R17$$225/55R17 101H XL$$オールシーズン$$グッドイヤー$$価格$$安い$$寿命$$通販$$スタッドレス$$サマー</t>
  </si>
  <si>
    <t>23年製 Vector 4Seasons Hybrid 235/50R18 101H XL オールシーズンタイヤ 最短当日発送</t>
  </si>
  <si>
    <t>235/50R18$$235/50R18 101H XL$$オールシーズン$$グッドイヤー$$価格$$安い$$寿命$$通販$$スタッドレス$$サマー</t>
  </si>
  <si>
    <t>23年製以降 NEWNO（ニューノ） 165/55R14 72V 国内トップメーカースタンダードサマータイヤ 【最短当日発送】</t>
  </si>
  <si>
    <t>http://gd.image-qoo10.jp/li/413/954/5485954413.jpg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</si>
  <si>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18.6667px;"&gt;&lt;strong&gt;雨の日の安全性能や経済性が向上したブリヂストンのニュースタンダードモデル&lt;br&gt;&lt;br&gt;【推奨車種】&lt;br&gt;セダン,ミニバン,軽,コンパクト&lt;br&gt;&lt;/strong&gt;&lt;/span&gt;&lt;/td&gt;
&lt;td style="text-align: center;"&gt;ブリヂストン ニューノ&lt;br&gt;&lt;span style="font-size: 14pt;"&gt;BRIDGESTONE NEWNO&lt;br&gt;&lt;/span&gt;&lt;br&gt;&lt;span style="font-size: 18pt;"&gt;サイズ：&lt;strong&gt;165/55R14 72V&lt;/strong&gt;&lt;/span&gt;&lt;br&gt;&lt;br&gt;※商品画像内のホイールは付属しておりません。&lt;/td&gt;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</si>
  <si>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165/55R14$$おすすめ$$コンパクト$$セダン$$ミニバン$$価格$$国産$$安い$$寿命$$軽</t>
  </si>
  <si>
    <t>23年製以降 Vector 4Seasons Hybrid 165/65R15 81H オールシーズンタイヤ 最短当日発送</t>
  </si>
  <si>
    <t>165/65R15$$165/65R15 81H$$オールシーズン$$グッドイヤー$$価格$$安い$$寿命$$通販$$スタッドレス$$サマー</t>
  </si>
  <si>
    <t>23年製以降 Vector 4Seasons Hybrid 175/65R15 84H オールシーズンタイヤ 最短当日発送</t>
  </si>
  <si>
    <t>175/65R15$$175/65R15 84H$$オールシーズン$$グッドイヤー$$価格$$安い$$寿命$$通販$$スタッドレス$$サマー</t>
  </si>
  <si>
    <t>23年製以降 Vector 4Seasons Hybrid 185/60R16 86H オールシーズンタイヤ 最短当日発送</t>
  </si>
  <si>
    <t>185/60R16$$185/60R16 86H$$オールシーズン$$グッドイヤー$$価格$$安い$$寿命$$通販$$スタッドレス$$サマー</t>
  </si>
  <si>
    <t>23年製以降 Vector 4Seasons Hybrid 195/65R16 92H オールシーズン 最短当日発送</t>
  </si>
  <si>
    <t>195/65R16$$195/65R16 92H$$オールシーズン$$グッドイヤー$$価格$$安い$$寿命$$通販$$スタッドレス$$サマー</t>
  </si>
  <si>
    <t>23年製以降 Vector 4Seasons Hybrid 205/55R17 95H XL オールシーズン 最短当日発送</t>
  </si>
  <si>
    <t>205/55R17$$205/55R17 95H XL$$オールシーズン$$グッドイヤー$$価格$$安い$$寿命$$通販$$スタッドレス$$サマー</t>
  </si>
  <si>
    <t>23年製以降 Vector 4Seasons Hybrid 205/65R16 95H オールシーズンタイヤ 最短当日発送</t>
  </si>
  <si>
    <t>205/65R16$$205/65R16 95H$$オールシーズン$$グッドイヤー$$価格$$安い$$寿命$$通販$$スタッドレス$$サマー</t>
  </si>
  <si>
    <t>23年製以降 Vector 4Seasons Hybrid 215/65R16 98H オールシーズンタイヤ 最短当日発送</t>
  </si>
  <si>
    <t>215/65R16$$215/65R16 98H$$オールシーズン$$グッドイヤー$$価格$$安い$$寿命$$通販$$スタッドレス$$サマー</t>
  </si>
  <si>
    <t>24年製 NEWNO（ニューノ） 165/55R15 75V 国内トップメーカースタンダードサマータイヤ 【最短当日発送】</t>
  </si>
  <si>
    <t>http://gd.image-qoo10.jp/li/400/954/5485954400.jpg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</si>
  <si>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18.6667px;"&gt;&lt;strong&gt;雨の日の安全性能や経済性が向上したブリヂストンのニュースタンダードモデル&lt;br&gt;&lt;br&gt;【推奨車種】&lt;br&gt;セダン,ミニバン,軽,コンパクト&lt;br&gt;&lt;/strong&gt;&lt;/span&gt;&lt;/td&gt;
&lt;td style="text-align: center;"&gt;ブリヂストン ニューノ&lt;br&gt;&lt;span style="font-size: 14pt;"&gt;BRIDGESTONE NEWNO&lt;br&gt;&lt;/span&gt;&lt;br&gt;&lt;span style="font-size: 18pt;"&gt;サイズ：&lt;strong&gt;165/55R15 75V&lt;/strong&gt;&lt;/span&gt;&lt;br&gt;&lt;br&gt;※商品画像内のホイールは付属しておりません。&lt;/td&gt;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</si>
  <si>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165/55R15$$おすすめ$$コンパクト$$セダン$$ミニバン$$価格$$国産$$安い$$寿命$$軽</t>
  </si>
  <si>
    <t>24年製 NEWNO（ニューノ） 165/65R14 79S 国内トップメーカースタンダードサマータイヤ 【最短当日発送】</t>
  </si>
  <si>
    <t>http://gd.image-qoo10.jp/li/408/954/5485954408.jpg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</si>
  <si>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18.6667px;"&gt;&lt;strong&gt;雨の日の安全性能や経済性が向上したブリヂストンのニュースタンダードモデル&lt;br&gt;&lt;br&gt;【推奨車種】&lt;br&gt;セダン,ミニバン,軽,コンパクト&lt;br&gt;&lt;/strong&gt;&lt;/span&gt;&lt;/td&gt;
&lt;td style="text-align: center;"&gt;ブリヂストン ニューノ&lt;br&gt;&lt;span style="font-size: 14pt;"&gt;BRIDGESTONE NEWNO&lt;br&gt;&lt;/span&gt;&lt;br&gt;&lt;span style="font-size: 18pt;"&gt;サイズ：&lt;strong&gt;165/65R14 79S&lt;/strong&gt;&lt;/span&gt;&lt;br&gt;&lt;br&gt;※商品画像内のホイールは付属しておりません。&lt;/td&gt;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</si>
  <si>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165/65R14$$おすすめ$$コンパクト$$セダン$$ミニバン$$価格$$国産$$安い$$寿命$$軽</t>
  </si>
  <si>
    <t>24年製 NEWNO（ニューノ） 185/60R15 84H 国内トップメーカースタンダードサマータイヤ 【最短当日発送】</t>
  </si>
  <si>
    <t>http://gd.image-qoo10.jp/li/397/954/5485954397.jpg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</si>
  <si>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18.6667px;"&gt;&lt;strong&gt;雨の日の安全性能や経済性が向上したブリヂストンのニュースタンダードモデル&lt;br&gt;&lt;br&gt;【推奨車種】&lt;br&gt;セダン,ミニバン,軽,コンパクト&lt;/strong&gt;&lt;/span&gt;&lt;/td&gt;
&lt;td style="text-align: center;"&gt;ブリヂストン ニューノ&lt;br&gt;&lt;span style="font-size: 14pt;"&gt;BRIDGESTONE NEWNO&lt;br&gt;&lt;/span&gt;&lt;br&gt;&lt;span style="font-size: 18pt;"&gt;サイズ：&lt;strong&gt;185/60R15 84H&lt;/strong&gt;&lt;/span&gt;&lt;br&gt;&lt;br&gt;※商品画像内のホイールは付属しておりません。&lt;/td&gt;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</si>
  <si>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185/60R15$$おすすめ$$コンパクト$$セダン$$ミニバン$$価格$$国産$$安い$$寿命$$軽</t>
  </si>
  <si>
    <t>24年製 NEWNO（ニューノ） 185/65R15 88S 国内トップメーカースタンダードサマータイヤ 【最短当日発送】</t>
  </si>
  <si>
    <t>http://gd.image-qoo10.jp/li/405/954/5485954405.jpg</t>
  </si>
  <si>
    <t>&lt;br id="tinymce" class="mce-content-body " contenteditable="true" spellcheck="false" data-id="gd_det_exp_new"&gt;
&lt;table align="center"&gt;
&lt;tbody&gt;
&lt;tr&gt;
&lt;td style="text-align: left;" width="350px"&gt;&lt;span style="font-size: 14pt;"&gt;2023年2月発売&lt;/span&gt;&lt;br&gt;&lt;br&gt;&lt;span style="font-size: 18.6667px;"&gt;&lt;strong&gt;雨の日の安全性能や経済性が向上したブリヂストンのニュースタンダードモデル&lt;br&gt;&lt;br&gt;【推奨車種】&lt;br&gt;セダン,ミニバン,軽,コンパクト&lt;/strong&gt;&lt;/span&gt;&lt;/td&gt;
&lt;td style="text-align: center;"&gt;ブリヂストン ニューノ&lt;br&gt;&lt;span style="font-size: 14pt;"&gt;BRIDGESTONE NEWNO&lt;/span&gt;&lt;br&gt;&lt;br&gt;&lt;span style="font-size: 18pt;"&gt;サイズ：&lt;strong&gt;185/65R15 88S&lt;/strong&gt;&lt;/span&gt;&lt;br&gt;&lt;br&gt;※商品画像内のホイールは付属しておりません。&lt;/td&gt;
&lt;/tr&gt;
&lt;/tbody&gt;
&lt;/table&gt;
&lt;div&gt;&lt;img src="https://gdetail.image-qoo10.jp/897/728285299/2024/1/0d70cd7e-7a21-433b-a46a-3394af482bca.jpg" width="940" height="695"&gt;&lt;br&gt;&lt;img src="https://gdetail.image-qoo10.jp/897/728285299/2024/1/a8f539b7-5407-4382-91e9-79a7c5a3f443.jpg" width="940" height="578"&gt;&lt;br&gt;&lt;img src="https://gdetail.image-qoo10.jp/897/728285299/2024/1/a61c62ba-ebed-40e0-9215-6b8081285b93.jpg" width="940" height="460"&gt;&lt;br&gt;&lt;img src="https://gdetail.image-qoo10.jp/897/728285299/2024/1/216f5d39-a43c-4bfd-9dd5-5486ad900d92.jpg" width="940" height="141"&gt;&lt;/div&gt;</t>
  </si>
  <si>
    <t>185/65R15$$おすすめ$$コンパクト$$セダン$$ミニバン$$価格$$国産$$安い$$寿命$$軽</t>
  </si>
  <si>
    <t>BluEarth-4S AW21（ブルーアースフォーエス）215/50R17 95W XL 21年製以降 国産オールシーズン 最短当日発送</t>
    <rPh sb="53" eb="55">
      <t>ｺｸｻﾝ</t>
    </rPh>
    <phoneticPr fontId="1" type="noConversion"/>
  </si>
  <si>
    <t>&lt;br id="tinymce" class="mce-content-body " contenteditable="true" spellcheck="false" data-id="gd_det_exp_new"&gt;
&lt;table align="center"&gt;
&lt;tbody&gt;
&lt;tr&gt;
&lt;td style="text-align: left;" width="350px"&gt;&lt;span style="font-size: 14pt;"&gt;&lt;strong&gt;雪に強い&lt;/strong&gt;&lt;/span&gt;&lt;span style="font-size: 14pt;"&gt;&lt;strong&gt;オールシーズンタイヤ&lt;br&gt;スタンダードサマータイヤと同等のウェット制動性能&lt;br&gt;&lt;br&gt;【推奨車種】&lt;br&gt;セダン,クーペ,コンパクトカー,ミニバン,SUV&lt;/strong&gt;&lt;/span&gt;&lt;/td&gt;
&lt;td style="text-align: center;"&gt;ブルーアース フォーエス エーダブリュー ニーイチ&lt;br&gt;&lt;span style="font-size: 18pt;"&gt;BluEarth-4S AW21&lt;br&gt;&lt;/span&gt;&lt;br&gt;&lt;span style="font-size: 18pt;"&gt;サイズ：&lt;strong&gt;215/50R17 95W XL&lt;/strong&gt;&lt;/span&gt;&lt;br&gt;&lt;br&gt;※商品画像内のホイールは付属しておりません。&lt;br&gt;※納入時にラベルが剥がれてしまっている商品が一部ございます。&lt;br&gt;※海外製&lt;br&gt;&lt;br&gt;&lt;/td&gt;
&lt;/tr&gt;
&lt;/tbody&gt;
&lt;/table&gt;
&lt;div&gt;&lt;img src="https://gdetail.image-qoo10.jp/344/613881147/2022/2/8c7d722e-5bc1-4216-b737-5d2f31f3bb50.jpg" style="display: block; margin-left: auto; margin-right: auto;"&gt;&lt;/div&gt;</t>
  </si>
  <si>
    <t>215/50R17$$YOKOHAMA$$オールシーズン$$おすすめ$$ブルーアース$$ヨコハマ$$価格$$スタッドレス$$安い$$寿命</t>
  </si>
  <si>
    <t>Pilot Sport 5（パイロットスポーツ5） 205/40ZR18 86Y XL 22年製 サマータイヤ 最短当日発送</t>
  </si>
  <si>
    <t>205/40R18$$サマー$$価格$$安い$$寿命$$通販$$スポーツ$$セダン$$ワゴン$$ハッチバック</t>
  </si>
  <si>
    <t>Pilot Sport 5（パイロットスポーツ5） 215/45ZR17 91Y XL 22年製 サマータイヤ 最短当日発送</t>
  </si>
  <si>
    <t>Pilot Sport 5（パイロットスポーツ5） 225/45ZR17 94Y XL 22年製以降 サマータイヤ 最短当日発送</t>
  </si>
  <si>
    <t>Pilot Sport 5（パイロットスポーツ5） 235/40ZR18 95Y XL 22年製 サマータイヤ 最短当日発送</t>
  </si>
  <si>
    <t>Pilot Sport 5（パイロットスポーツ5） 245/45ZR18 100Y XL 22年製以降 サマータイヤ 最短当日発送</t>
  </si>
  <si>
    <t>245/45R18$$サマー$$価格$$安い$$寿命$$通販$$スポーツ$$セダン$$ワゴン$$ハッチバック</t>
  </si>
  <si>
    <t>Pilot Sport 5（パイロットスポーツ5） 255/40ZR19 100Y XL 22年製以降 サマータイヤ 最短当日発送</t>
  </si>
  <si>
    <t>http://gd.image-qoo10.jp/li/234/680/5477680234.jpg</t>
  </si>
  <si>
    <t>255/40R19$$サマー$$価格$$安い$$寿命$$通販$$スポーツ$$セダン$$ワゴン$$ハッチバック</t>
  </si>
  <si>
    <t>Pilot Sport 5（パイロットスポーツ5） 275/35ZR19 100Y XL 22年製 サマータイヤ 最短当日発送</t>
  </si>
  <si>
    <t>PRIMACY 4+（プライマシー4+） 205/55R16 91V 22年製 サマータイヤ 最短当日発送</t>
  </si>
  <si>
    <t>PRIMACY 4+（プライマシー4+） 215/50R17 95W XL 22年製 サマータイヤ 最短当日発送</t>
  </si>
  <si>
    <t>PRIMACY 4+（プライマシー4+） 225/45R17 91V 22年製 サマータイヤ ラベルなし 最短当日発送</t>
  </si>
  <si>
    <t>PRIMACY 4+（プライマシー4+） 225/45R18 95W XL 22年製 サマータイヤ 最短当日発送</t>
  </si>
  <si>
    <t>PRIMACY 4+（プライマシー4+） 225/45R18 95Y XL 22年製 サマータイヤ 最短当日発送</t>
  </si>
  <si>
    <t>PRIMACY 4+（プライマシー4+） 225/55R16 99W XL 22年製以降 サマータイヤ 最短当日発送</t>
  </si>
  <si>
    <t>225/55R16$$サマー$$価格$$安い$$寿命$$通販$$SUV$$セダン$$ワゴン$$ミニバン</t>
  </si>
  <si>
    <t>PRIMACY 4+（プライマシー4+） 245/45R18 100W XL 21年製 サマータイヤ 最短当日発送</t>
  </si>
  <si>
    <t>PRIMACY 4+（プライマシー4+） 255/45R18 99Y 22年製以降 サマータイヤ 最短当日発送</t>
  </si>
  <si>
    <t>255/45R18$$サマー$$価格$$安い$$寿命$$通販$$SUV$$セダン$$ワゴン$$ミニバン</t>
  </si>
  <si>
    <t>Vector 4Seasons Hybrid 155/55R14 69H 22年製以降 オールシーズン 最短当日発送</t>
  </si>
  <si>
    <t>155/55R14$$155/55R14 69H$$オールシーズン$$グッドイヤー$$価格$$安い$$寿命$$通販$$スタッドレス$$サマー</t>
  </si>
  <si>
    <t>Vector 4Seasons Hybrid 195/55R16 87H 22年製以降 オールシーズンタイヤ 最短当日発送</t>
  </si>
  <si>
    <t>195/55R16$$195/55R16 87H$$オールシーズン$$グッドイヤー$$価格$$安い$$寿命$$通販$$スタッドレス$$サマー</t>
  </si>
  <si>
    <t>Vector 4Seasons Hybrid 205/50R17 93H XL 22年製以降 オールシーズン 最短当日発送</t>
  </si>
  <si>
    <t>205/50R17$$205/50R17 93H XL$$オールシーズン$$グッドイヤー$$価格$$安い$$寿命$$通販$$スタッドレス$$サマー</t>
  </si>
  <si>
    <t>Vector 4Seasons Hybrid 205/65R15 94H 22年製以降 オールシーズンタイヤ 最短当日発送</t>
  </si>
  <si>
    <t>205/65R15$$205/65R15 94H$$オールシーズン$$グッドイヤー$$価格$$安い$$寿命$$通販$$スタッドレス$$サマー</t>
  </si>
  <si>
    <t>Vector 4Seasons Hybrid 215/45R18 89H 22年製以降 オールシーズンタイヤ 最短当日発送</t>
  </si>
  <si>
    <t>215/45R18$$215/45R18 89H$$オールシーズン$$グッドイヤー$$価格$$安い$$寿命$$通販$$スタッドレス$$サマー</t>
  </si>
  <si>
    <t>Vector 4Seasons Hybrid 225/45R17 91H 21年製以降 オールシーズンタイヤ 最短当日発送</t>
  </si>
  <si>
    <t>225/45R17$$225/45R17 91H$$オールシーズン$$グッドイヤー$$価格$$安い$$寿命$$通販$$スタッドレス$$サマー</t>
  </si>
  <si>
    <t>要調査</t>
    <rPh sb="0" eb="3">
      <t>ヨウチョウサ</t>
    </rPh>
    <phoneticPr fontId="12"/>
  </si>
  <si>
    <t>要調査</t>
    <rPh sb="0" eb="2">
      <t>ヨウチョウサ</t>
    </rPh>
    <phoneticPr fontId="12"/>
  </si>
  <si>
    <t>9要調査</t>
    <rPh sb="1" eb="4">
      <t>ヨウチョウサ</t>
    </rPh>
    <phoneticPr fontId="12"/>
  </si>
  <si>
    <t>https://kakaku.com/item/K0001423336/</t>
  </si>
  <si>
    <t>https://kakaku.com/item/K0001387109/</t>
  </si>
  <si>
    <t>https://kakaku.com/item/K0001387112/</t>
  </si>
  <si>
    <t>https://kakaku.com/item/K0001387100/</t>
  </si>
  <si>
    <t>品コード</t>
    <rPh sb="0" eb="1">
      <t>シナ</t>
    </rPh>
    <phoneticPr fontId="4"/>
  </si>
  <si>
    <t>23,000</t>
  </si>
  <si>
    <t>2新規ページにつき連動依頼</t>
    <rPh sb="1" eb="3">
      <t>シンキ</t>
    </rPh>
    <rPh sb="9" eb="11">
      <t>レンドウ</t>
    </rPh>
    <rPh sb="11" eb="13">
      <t>イライ</t>
    </rPh>
    <phoneticPr fontId="12"/>
  </si>
  <si>
    <t>https://kakaku.com/item/K0001387120/</t>
  </si>
  <si>
    <t>15</t>
  </si>
  <si>
    <t>https://www.qoo10.jp/g/1074476216</t>
  </si>
  <si>
    <t>https://kakaku.com/item/K0001387080/</t>
  </si>
  <si>
    <t>Primacy 4+ 205/45R17 88V XL</t>
  </si>
  <si>
    <t>https://kakaku.com/item/K0001421794/</t>
  </si>
  <si>
    <t>https://www.qoo10.jp/g/1074475996</t>
  </si>
  <si>
    <t>https://kakaku.com/item/K0001511895/</t>
  </si>
  <si>
    <t>14</t>
  </si>
  <si>
    <t>NN</t>
  </si>
  <si>
    <t>https://www.qoo10.jp/g/1081657740</t>
  </si>
  <si>
    <t>https://kakaku.com/item/K0001511884/</t>
  </si>
  <si>
    <t>https://www.qoo10.jp/g/1081670471</t>
  </si>
  <si>
    <t>https://kakaku.com/item/K0001511888/</t>
  </si>
  <si>
    <t>https://www.qoo10.jp/g/1081670472</t>
  </si>
  <si>
    <t>https://kakaku.com/item/K0001511902/</t>
  </si>
  <si>
    <t>https://www.qoo10.jp/g/1081670474</t>
  </si>
  <si>
    <t>https://kakaku.com/item/K0001511892/</t>
  </si>
  <si>
    <t>https://www.qoo10.jp/g/1081670473</t>
  </si>
  <si>
    <t>https://kakaku.com/item/K0001511886/</t>
  </si>
  <si>
    <t>https://www.qoo10.jp/g/1081670475</t>
  </si>
  <si>
    <t>https://kakaku.com/item/K0001511891/</t>
  </si>
  <si>
    <t>https://www.qoo10.jp/g/1081670476</t>
  </si>
  <si>
    <t>https://kakaku.com/item/K0001511890/</t>
  </si>
  <si>
    <t>https://www.qoo10.jp/g/1081670477</t>
  </si>
  <si>
    <t>1/31依頼</t>
    <rPh sb="3" eb="5">
      <t>イライ</t>
    </rPh>
    <phoneticPr fontId="12"/>
  </si>
  <si>
    <t>MI 155/65R14 79H ENERGY SAVER 4</t>
  </si>
  <si>
    <t>MI 205/50R16 87V Pilot Sport 3</t>
  </si>
  <si>
    <t>GY 245/40R20 99WXL EfficientGrip RVF02</t>
  </si>
  <si>
    <t>MI 195/55R16 91VXL CROSSCLIMATE2</t>
  </si>
  <si>
    <t>MI 205/50R17 93WXL CROSSCLIMATE2</t>
  </si>
  <si>
    <t>MI 255/45R19 104YXL PILOT SPORT 5</t>
  </si>
  <si>
    <t>MI 245/45R17 99YXL PRIMACY 4+</t>
  </si>
  <si>
    <t>MI 185/65R15 88H e-PRIMACY</t>
  </si>
  <si>
    <t>MI 235/55R18 104VXL PRIMACY SUV+</t>
  </si>
  <si>
    <t>MI 225/50R18 95W CROSSCLIMATE2 SUV</t>
  </si>
  <si>
    <t>MI 265/65R17 112H CROSSCLIMATE2 SUV</t>
  </si>
  <si>
    <t>GY 185/55R15 82V EAGLE LS EXE特</t>
  </si>
  <si>
    <t>MI 195/55R16 87H PRIMACY4+</t>
  </si>
  <si>
    <t>MI 225/60R16 102WXL PRIMACY4+</t>
  </si>
  <si>
    <t>MI 205/40R18 86Y XL PILOT SPORT 4</t>
  </si>
  <si>
    <t>MI 215/45R18 93WXL PRIMACY 4+</t>
  </si>
  <si>
    <t>BS 165/55R14 72V NEWNO特</t>
  </si>
  <si>
    <t>BS 165/65R14 79S NEWNO特</t>
  </si>
  <si>
    <t>BS 165/55R15 75V NEWNO特</t>
  </si>
  <si>
    <t>BS 165/60R15 77H NEWNO特</t>
  </si>
  <si>
    <t>BS 175/65R15 84H NEWNO特</t>
  </si>
  <si>
    <t>||TAIWAN||</t>
  </si>
  <si>
    <t>BS 185/60R15 84H NEWNO特</t>
  </si>
  <si>
    <t>BS 195/65R15 91H NEWNO特</t>
  </si>
  <si>
    <t>BS 185/65R15 88S NEWNO特</t>
  </si>
  <si>
    <t>CO 175/70R14 84H ComfortContact CC7特</t>
  </si>
  <si>
    <t>CO 185/70R14 88H ComfortContact CC7特</t>
  </si>
  <si>
    <t>CO 225/55R17 101WXL UltraContact UC6特</t>
  </si>
  <si>
    <t>CO 205/65R16 95H UltraContact UC6特</t>
  </si>
  <si>
    <t>要調査</t>
  </si>
  <si>
    <t>xices2055517-del2</t>
    <phoneticPr fontId="12"/>
  </si>
  <si>
    <t>【del】X-ICE SNOW 205/55R17 95T XL</t>
    <phoneticPr fontId="12"/>
  </si>
  <si>
    <t>xices2255518-del</t>
    <phoneticPr fontId="12"/>
  </si>
  <si>
    <t>【del】X-ICE SNOW 225/55R18 102H XL</t>
    <phoneticPr fontId="12"/>
  </si>
  <si>
    <t>2在庫未連携</t>
    <rPh sb="1" eb="3">
      <t>ザイコ</t>
    </rPh>
    <rPh sb="3" eb="6">
      <t>ミレンケイ</t>
    </rPh>
    <phoneticPr fontId="12"/>
  </si>
  <si>
    <t>9在庫未連携</t>
    <phoneticPr fontId="12"/>
  </si>
  <si>
    <t>【del】EfficientGrip ECO EG01 175/65R14 82S</t>
    <phoneticPr fontId="12"/>
  </si>
  <si>
    <t>eg012155517-stop2</t>
    <phoneticPr fontId="12"/>
  </si>
  <si>
    <t>2在庫未連携</t>
    <rPh sb="0" eb="2">
      <t>ザイコ</t>
    </rPh>
    <rPh sb="2" eb="5">
      <t>ミレンケイ</t>
    </rPh>
    <phoneticPr fontId="12"/>
  </si>
  <si>
    <t>【del】BluEarth-GT AE51 215/50R17 95W XL</t>
    <phoneticPr fontId="12"/>
  </si>
  <si>
    <t>【del】BluEarth-XT AE61 225/55R19 99V</t>
    <phoneticPr fontId="12"/>
  </si>
  <si>
    <t>【del】BluEarth-GT AE51 235/45R18 94W</t>
    <phoneticPr fontId="12"/>
  </si>
  <si>
    <t>【del】BluEarth-XT AE61 235/55R18 100V</t>
    <phoneticPr fontId="12"/>
  </si>
  <si>
    <t>【del】e・Primacy 245/45R19 102Y XL ★MO</t>
    <phoneticPr fontId="12"/>
  </si>
  <si>
    <t>pimacy4p2255017-del</t>
    <phoneticPr fontId="12"/>
  </si>
  <si>
    <t>【del】BluEarth-GT AE51J 215/45R17 91W XL</t>
    <phoneticPr fontId="12"/>
  </si>
  <si>
    <t>【del】BluEarth-GT AE51J 225/45R18 95W XL</t>
    <phoneticPr fontId="12"/>
  </si>
  <si>
    <t>【del】BluEarth-XT AE61A 225/55R18 98V</t>
    <phoneticPr fontId="12"/>
  </si>
  <si>
    <t>【del】BluEarth-XT AE61J 235/60R18 103W</t>
    <phoneticPr fontId="12"/>
  </si>
  <si>
    <t>【del】BluEarth-XT AE61A 235/60R18 103W</t>
    <phoneticPr fontId="12"/>
  </si>
  <si>
    <t>【del】BluEarth-XT AE61J 235/55R19 101V</t>
    <phoneticPr fontId="12"/>
  </si>
  <si>
    <t>【del】BluEarth-XT AE61A 235/55R19 101V</t>
    <phoneticPr fontId="12"/>
  </si>
  <si>
    <t>v7012254018imp</t>
    <phoneticPr fontId="12"/>
  </si>
  <si>
    <t>v7012454018imp</t>
    <phoneticPr fontId="12"/>
  </si>
  <si>
    <t>15,980</t>
  </si>
  <si>
    <t>13,100</t>
  </si>
  <si>
    <t>CROSSCLIMATE+ 215/65R16 102V XL</t>
  </si>
  <si>
    <t>https://www.qoo10.jp/g/1074476292</t>
  </si>
  <si>
    <t>https://www.qoo10.jp/g/1074476292</t>
    <phoneticPr fontId="12"/>
  </si>
  <si>
    <t>https://kakaku.com/item/K0001126497/</t>
  </si>
  <si>
    <t>https://kakaku.com/item/K0001126497/</t>
    <phoneticPr fontId="12"/>
  </si>
  <si>
    <t>18,840</t>
  </si>
  <si>
    <t>crosscp2156516</t>
    <phoneticPr fontId="12"/>
  </si>
  <si>
    <t>20,705</t>
  </si>
  <si>
    <t>44,000</t>
  </si>
  <si>
    <t>CROSSCLIMATE 2 175/65R15 88H XL</t>
  </si>
  <si>
    <t>https://kakaku.com/item/K0001387118/</t>
  </si>
  <si>
    <t>https://www.qoo10.jp/g/1074476371</t>
  </si>
  <si>
    <t>https://kakaku.com/item/K0001387104/</t>
  </si>
  <si>
    <t>https://kakaku.com/item/K0001387123/</t>
  </si>
  <si>
    <t>https://kakaku.com/item/K0001025398/</t>
  </si>
  <si>
    <t>https://www.qoo10.jp/g/1074476665</t>
  </si>
  <si>
    <t>https://kakaku.com/item/K0000465724/</t>
  </si>
  <si>
    <t>https://kakaku.com/item/K0001421801/</t>
  </si>
  <si>
    <t>19</t>
  </si>
  <si>
    <t>https://kakaku.com/item/K0000945899/</t>
  </si>
  <si>
    <t>2/1</t>
    <phoneticPr fontId="12"/>
  </si>
  <si>
    <t>在庫未連携キープ</t>
    <rPh sb="0" eb="1">
      <t>ザイコ</t>
    </rPh>
    <rPh sb="1" eb="2">
      <t>ミ</t>
    </rPh>
    <rPh sb="2" eb="4">
      <t>レンケイ</t>
    </rPh>
    <phoneticPr fontId="12"/>
  </si>
  <si>
    <t>2/1依頼</t>
    <rPh sb="3" eb="5">
      <t>イライ</t>
    </rPh>
    <phoneticPr fontId="12"/>
  </si>
  <si>
    <t>【販売終了】ENERGY SAVER 4 175/60R15 81H</t>
    <rPh sb="1" eb="5">
      <t>ハンバイシュウリョウ</t>
    </rPh>
    <phoneticPr fontId="12"/>
  </si>
  <si>
    <t>【販売終了】Pilot Sport 3 215/55ZR16 93W</t>
    <rPh sb="1" eb="5">
      <t>ハンバイシュウリョウ</t>
    </rPh>
    <phoneticPr fontId="12"/>
  </si>
  <si>
    <t>要調査</t>
    <phoneticPr fontId="12"/>
  </si>
  <si>
    <t>16,630</t>
  </si>
  <si>
    <t>32,130</t>
  </si>
  <si>
    <t>MI 195/65R15 91H e-PRIMACY</t>
  </si>
  <si>
    <t>MI 235/60R18 107H XL CROSS CLIMATE 2 VOL</t>
  </si>
  <si>
    <t>【販売終了】後続はPILOT SPORT5 Pilot Sport 4 215/50ZR17 95Y XL</t>
    <rPh sb="1" eb="5">
      <t>ハンバイシュウリョウ</t>
    </rPh>
    <rPh sb="6" eb="8">
      <t>コウゾク</t>
    </rPh>
    <phoneticPr fontId="12"/>
  </si>
  <si>
    <t>【販売終了】後続はPILOT SPORT5 Pilot Sport 4 275/40R19 105Y XL</t>
    <phoneticPr fontId="12"/>
  </si>
  <si>
    <t>https://kakaku.com/item/K0001064827/</t>
  </si>
  <si>
    <t>https://kakaku.com/item/K0001064827/</t>
    <phoneticPr fontId="12"/>
  </si>
  <si>
    <t>【販売終了】Primacy 4 235/50R18 101Y XL ST→PRIMACY 4+ 235/50R18</t>
    <rPh sb="1" eb="5">
      <t>ハンバイシュウリョウ</t>
    </rPh>
    <phoneticPr fontId="12"/>
  </si>
  <si>
    <t>https://kakaku.com/item/K0001387105/</t>
  </si>
  <si>
    <t>https://kakaku.com/item/K0001387086/</t>
  </si>
  <si>
    <t>https://kakaku.com/item/K0001387113/</t>
  </si>
  <si>
    <t>https://kakaku.com/item/K0001387114/</t>
  </si>
  <si>
    <t>https://www.qoo10.jp/g/1074476179</t>
  </si>
  <si>
    <t>https://kakaku.com/item/K0001387096/</t>
  </si>
  <si>
    <t>https://kakaku.com/item/K0001387116/</t>
  </si>
  <si>
    <t>CROSSCLIMATE 2 235/40R18 95Y XL</t>
  </si>
  <si>
    <t>https://kakaku.com/item/K0001387076/</t>
  </si>
  <si>
    <t>https://www.qoo10.jp/g/1074476176</t>
  </si>
  <si>
    <t>https://www.qoo10.jp/g/1074475945</t>
  </si>
  <si>
    <t>https://kakaku.com/item/K0001387078/</t>
  </si>
  <si>
    <t>https://www.qoo10.jp/g/1074476172</t>
  </si>
  <si>
    <t>https://kakaku.com/item/K0001387083/</t>
  </si>
  <si>
    <t>Primacy 4 225/55R17 101W XL</t>
  </si>
  <si>
    <t>https://www.qoo10.jp/g/1074476759</t>
  </si>
  <si>
    <t>2/2</t>
    <phoneticPr fontId="12"/>
  </si>
  <si>
    <t>CO 235/50R18 101VXL AllSeasonContact特</t>
  </si>
  <si>
    <t>CO 205/55R17 95VXL AllSeasonContact2特</t>
  </si>
  <si>
    <t>CO 275/40R21 107YXL AllSeasonContact2特</t>
  </si>
  <si>
    <t>CO 265/35R18 97YXL ExCont DWS06+特</t>
  </si>
  <si>
    <t>CO 275/35R19 100YXL ExCont DWS06+特</t>
  </si>
  <si>
    <t>BS 225/60R17 99H REGNO GRVII特</t>
  </si>
  <si>
    <t>BS 195/65R15 91H REGNO GRVII特</t>
  </si>
  <si>
    <t>Gram lights 57CR SPEC-M 1885(50)5/114.3 AXZ</t>
  </si>
  <si>
    <t>LS 155/65R14 75T 4-SEASONS CHI</t>
  </si>
  <si>
    <t>LS 225/55R18 98V 4-SEASONS CHI</t>
  </si>
  <si>
    <t>BS 215/50R17 95VXL REGNO GRVII特</t>
  </si>
  <si>
    <t>BS 245/40R20 95W REGNO GRV2特</t>
  </si>
  <si>
    <t>CO 215/50R17 95VXL AllSeasonContact特</t>
  </si>
  <si>
    <t>CO 195/65R15 95VXL AllSeasonContact2特</t>
  </si>
  <si>
    <t>CO 225/55R18 102VXL AllSeasonContact2特</t>
  </si>
  <si>
    <t>CO 235/60R18 107WXL AllSeasonContact2特</t>
  </si>
  <si>
    <t>CO 205/50R17 93WXL AllSeasonContact2特</t>
  </si>
  <si>
    <t>Customer request product</t>
  </si>
  <si>
    <t>MI 235/45R19 99YXL PILOT SPORT 5</t>
  </si>
  <si>
    <t>MI 235/45R18 98YXL PRIMACY4+</t>
  </si>
  <si>
    <t>MI 235/50R18 101YXL PRIMACY 4+</t>
  </si>
  <si>
    <t>VK 205/45R17 88YXL ProTech NewGen</t>
  </si>
  <si>
    <t>https://www.qoo10.jp/g/1074476355</t>
    <phoneticPr fontId="12"/>
  </si>
  <si>
    <t>02
06</t>
    <phoneticPr fontId="12"/>
  </si>
  <si>
    <t xml:space="preserve">うさマート </t>
  </si>
  <si>
    <t>11,307</t>
  </si>
  <si>
    <t>14,331</t>
  </si>
  <si>
    <t>16,179</t>
  </si>
  <si>
    <t>14,719</t>
  </si>
  <si>
    <t>16,410</t>
  </si>
  <si>
    <t>24,473</t>
  </si>
  <si>
    <t>21,309</t>
  </si>
  <si>
    <t>18,544</t>
  </si>
  <si>
    <t>18,252</t>
  </si>
  <si>
    <t>17,663</t>
  </si>
  <si>
    <t>24,300</t>
  </si>
  <si>
    <t>27,388</t>
  </si>
  <si>
    <t>25,201</t>
  </si>
  <si>
    <t>-</t>
    <phoneticPr fontId="12"/>
  </si>
  <si>
    <t>21,395</t>
  </si>
  <si>
    <t xml:space="preserve">タイヤサプライヤー </t>
  </si>
  <si>
    <t>23,700</t>
  </si>
  <si>
    <t>29,599</t>
  </si>
  <si>
    <t>26,200</t>
  </si>
  <si>
    <t>24,946</t>
  </si>
  <si>
    <t>33,800</t>
  </si>
  <si>
    <t>30,955</t>
  </si>
  <si>
    <t>21,876</t>
  </si>
  <si>
    <t>42,700</t>
  </si>
  <si>
    <t>46,704</t>
  </si>
  <si>
    <t>8,710</t>
  </si>
  <si>
    <t>10,127</t>
  </si>
  <si>
    <t>12,500</t>
  </si>
  <si>
    <t>11,913</t>
  </si>
  <si>
    <t>16,130</t>
  </si>
  <si>
    <t>21,100</t>
  </si>
  <si>
    <t>6,117</t>
  </si>
  <si>
    <t>6,000</t>
  </si>
  <si>
    <t>8,500</t>
  </si>
  <si>
    <t>7,957</t>
  </si>
  <si>
    <t>8,400</t>
  </si>
  <si>
    <t>11,330</t>
  </si>
  <si>
    <t>13,500</t>
  </si>
  <si>
    <t>8,752</t>
  </si>
  <si>
    <t>18,100</t>
  </si>
  <si>
    <t>Primacy 4+ 215/45R17 91V XL</t>
  </si>
  <si>
    <t>Primacy 4+ 215/45R17 91V XL</t>
    <phoneticPr fontId="12"/>
  </si>
  <si>
    <t>805</t>
  </si>
  <si>
    <t>21,700</t>
  </si>
  <si>
    <t>18,200</t>
  </si>
  <si>
    <t>19,300</t>
  </si>
  <si>
    <t>21,200</t>
  </si>
  <si>
    <t>19,440</t>
  </si>
  <si>
    <t>17,500</t>
  </si>
  <si>
    <t>22,330</t>
  </si>
  <si>
    <t>22,734</t>
  </si>
  <si>
    <t>20,665</t>
  </si>
  <si>
    <t>24,100</t>
  </si>
  <si>
    <t>28,600</t>
  </si>
  <si>
    <t>23,690</t>
  </si>
  <si>
    <t>23,800</t>
  </si>
  <si>
    <t>13</t>
  </si>
  <si>
    <t>https://kakaku.com/item/K0001387087/</t>
  </si>
  <si>
    <t>https://kakaku.com/item/K0001387093/</t>
  </si>
  <si>
    <t>https://kakaku.com/item/K0001387075/</t>
  </si>
  <si>
    <t>https://kakaku.com/item/K0001515999/</t>
  </si>
  <si>
    <t>https://www.qoo10.jp/g/1074475798</t>
  </si>
  <si>
    <t>https://kakaku.com/item/K0001461546/</t>
  </si>
  <si>
    <t>https://kakaku.com/item/K0001461552/</t>
  </si>
  <si>
    <t>https://kakaku.com/item/K0001461528/</t>
  </si>
  <si>
    <t>CROSSCLIMATE+ 165/70R14 85T XL</t>
  </si>
  <si>
    <t>https://kakaku.com/item/K0001283630/</t>
  </si>
  <si>
    <t>https://kakaku.com/item/K0001283634/</t>
  </si>
  <si>
    <t>https://kakaku.com/item/K0001283632/</t>
  </si>
  <si>
    <t>https://kakaku.com/item/K0001283636/</t>
  </si>
  <si>
    <t>https://kakaku.com/item/K0001126508/</t>
  </si>
  <si>
    <t>CROSSCLIMATE CAMPING 215/70R15 109/107R</t>
  </si>
  <si>
    <t>https://www.qoo10.jp/g/1076554691</t>
  </si>
  <si>
    <t>https://kakaku.com/item/K0001226169/</t>
  </si>
  <si>
    <t>https://kakaku.com/item/K0001226160/</t>
  </si>
  <si>
    <t>https://kakaku.com/item/K0001226161/</t>
  </si>
  <si>
    <t>https://kakaku.com/item/K0001226152/</t>
  </si>
  <si>
    <t>https://www.qoo10.jp/g/1074475845</t>
  </si>
  <si>
    <t>https://kakaku.com/item/K0001226155/</t>
  </si>
  <si>
    <t>https://kakaku.com/item/K0001226165/</t>
  </si>
  <si>
    <t>https://kakaku.com/item/K0001226148/</t>
  </si>
  <si>
    <t>https://kakaku.com/item/K0001226156/</t>
  </si>
  <si>
    <t>https://kakaku.com/item/K0001226150/</t>
  </si>
  <si>
    <t>https://kakaku.com/item/K0001226157/</t>
  </si>
  <si>
    <t>https://www.qoo10.jp/g/1074475844</t>
  </si>
  <si>
    <t>https://kakaku.com/item/K0001226158/</t>
  </si>
  <si>
    <t>https://kakaku.com/item/K0001226151/</t>
  </si>
  <si>
    <t>https://www.qoo10.jp/g/1074475841</t>
  </si>
  <si>
    <t>https://kakaku.com/item/K0001226159/</t>
  </si>
  <si>
    <t>https://www.qoo10.jp/g/1074475843</t>
  </si>
  <si>
    <t>https://kakaku.com/item/K0001226166/</t>
  </si>
  <si>
    <t>https://kakaku.com/item/K0001327042/</t>
  </si>
  <si>
    <t>https://www.qoo10.jp/g/1074476324</t>
  </si>
  <si>
    <t>https://kakaku.com/item/K0001437260/</t>
  </si>
  <si>
    <t>https://kakaku.com/item/K0001582601/</t>
  </si>
  <si>
    <t>https://kakaku.com/item/K0001064837/</t>
  </si>
  <si>
    <t>https://kakaku.com/item/K0001064830/</t>
  </si>
  <si>
    <t>https://kakaku.com/item/K0001064843/</t>
  </si>
  <si>
    <t>https://kakaku.com/item/K0001064833/</t>
  </si>
  <si>
    <t>https://kakaku.com/item/K0001529336/</t>
  </si>
  <si>
    <t>Primacy 4+ 205/50R17 93W XL</t>
  </si>
  <si>
    <t>https://kakaku.com/item/K0001421795/</t>
  </si>
  <si>
    <t>https://kakaku.com/item/K0001421797/</t>
  </si>
  <si>
    <t>https://kakaku.com/item/K0001557096/</t>
  </si>
  <si>
    <t>https://www.qoo10.jp/g/1074476009</t>
  </si>
  <si>
    <t>https://kakaku.com/item/K0001421802/</t>
  </si>
  <si>
    <t>https://kakaku.com/item/K0001529337/</t>
  </si>
  <si>
    <t>https://kakaku.com/item/K0001529331/</t>
  </si>
  <si>
    <t>https://www.qoo10.jp/g/1074476639</t>
  </si>
  <si>
    <t>https://kakaku.com/item/K0001421811/</t>
  </si>
  <si>
    <t>https://www.qoo10.jp/g/1074475972</t>
  </si>
  <si>
    <t>https://kakaku.com/item/K0001421803/</t>
  </si>
  <si>
    <t>https://kakaku.com/item/K0001421804/</t>
  </si>
  <si>
    <t>https://kakaku.com/item/K0001421805/</t>
  </si>
  <si>
    <t>https://kakaku.com/item/K0001421812/</t>
  </si>
  <si>
    <t>https://kakaku.com/item/K0001421806/</t>
  </si>
  <si>
    <t>https://kakaku.com/item/K0001421813/</t>
  </si>
  <si>
    <t>Primacy 4+ 255/45R18 99Y</t>
  </si>
  <si>
    <t>https://kakaku.com/item/K0001421814/</t>
  </si>
  <si>
    <t>https://www.qoo10.jp/g/1075537430</t>
  </si>
  <si>
    <t>https://kakaku.com/item/K0001424176/</t>
  </si>
  <si>
    <t>2/6</t>
    <phoneticPr fontId="12"/>
  </si>
  <si>
    <t>2/6依頼</t>
    <rPh sb="3" eb="5">
      <t>イライ</t>
    </rPh>
    <phoneticPr fontId="12"/>
  </si>
  <si>
    <t>||VJAPAN||</t>
  </si>
  <si>
    <t>LS 185/60R15 88H XL 4-SEASONS CHI</t>
  </si>
  <si>
    <t>EMOTION CR kiwami 1885(47)5/114.3 EGR</t>
  </si>
  <si>
    <t>MI 245/40ZR20 (99Y)XL PILOT SPORT 4 S</t>
  </si>
  <si>
    <t>①MI</t>
    <phoneticPr fontId="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</si>
</sst>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0.0%"/>
    <numFmt numFmtId="177" formatCode="#,##0_);[Red]\(#,##0\)"/>
    <numFmt numFmtId="178" formatCode="0_);[Red]\(0\)"/>
    <numFmt numFmtId="179" formatCode="m/d;@"/>
    <numFmt numFmtId="180" formatCode="0_ "/>
    <numFmt numFmtId="181" formatCode="#,##0.0;[Red]\-#,##0.0"/>
    <numFmt numFmtId="182" formatCode="#,##0_ "/>
    <numFmt numFmtId="183" formatCode="0_ ;[Red]\-0\ "/>
    <numFmt numFmtId="184" formatCode="yyyy/m/d;@"/>
    <numFmt numFmtId="185" formatCode="#,##0.00_ "/>
    <numFmt numFmtId="186" formatCode="###0"/>
  </numFmts>
  <fonts count="97">
    <font>
      <sz val="12"/>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0"/>
      <color theme="1"/>
      <name val="游ゴシック"/>
      <family val="2"/>
      <charset val="128"/>
      <scheme val="minor"/>
    </font>
    <font>
      <sz val="12"/>
      <color theme="1"/>
      <name val="游ゴシック"/>
      <family val="2"/>
      <charset val="128"/>
      <scheme val="minor"/>
    </font>
    <font>
      <sz val="6"/>
      <name val="游ゴシック"/>
      <family val="2"/>
      <charset val="128"/>
      <scheme val="minor"/>
    </font>
    <font>
      <sz val="11"/>
      <color indexed="8"/>
      <name val="ＭＳ Ｐゴシック"/>
      <family val="2"/>
      <charset val="128"/>
    </font>
    <font>
      <sz val="10"/>
      <name val="ヒラギノ角ゴ ProN W3"/>
      <family val="2"/>
      <charset val="128"/>
    </font>
    <font>
      <sz val="12"/>
      <color theme="1"/>
      <name val="游ゴシック"/>
      <family val="3"/>
      <charset val="128"/>
      <scheme val="minor"/>
    </font>
    <font>
      <sz val="11"/>
      <color theme="1"/>
      <name val="游ゴシック"/>
      <family val="3"/>
      <charset val="128"/>
      <scheme val="minor"/>
    </font>
    <font>
      <sz val="11"/>
      <color theme="1"/>
      <name val="游ゴシック"/>
      <family val="2"/>
      <charset val="128"/>
      <scheme val="minor"/>
    </font>
    <font>
      <sz val="6"/>
      <name val="游ゴシック"/>
      <family val="3"/>
      <charset val="128"/>
    </font>
    <font>
      <sz val="12"/>
      <name val="游ゴシック"/>
      <family val="3"/>
      <charset val="128"/>
      <scheme val="minor"/>
    </font>
    <font>
      <sz val="10"/>
      <name val="游ゴシック"/>
      <family val="3"/>
      <charset val="128"/>
      <scheme val="minor"/>
    </font>
    <font>
      <sz val="11"/>
      <name val="游ゴシック"/>
      <family val="3"/>
      <charset val="128"/>
      <scheme val="minor"/>
    </font>
    <font>
      <u/>
      <sz val="12"/>
      <color theme="10"/>
      <name val="游ゴシック"/>
      <family val="2"/>
      <charset val="128"/>
      <scheme val="minor"/>
    </font>
    <font>
      <sz val="12"/>
      <color rgb="FFFF0000"/>
      <name val="游ゴシック"/>
      <family val="3"/>
      <charset val="128"/>
      <scheme val="minor"/>
    </font>
    <font>
      <u/>
      <sz val="11"/>
      <color theme="10"/>
      <name val="游ゴシック"/>
      <family val="2"/>
      <charset val="128"/>
      <scheme val="minor"/>
    </font>
    <font>
      <sz val="10"/>
      <color theme="1"/>
      <name val="游ゴシック"/>
      <family val="3"/>
      <charset val="128"/>
      <scheme val="minor"/>
    </font>
    <font>
      <sz val="11"/>
      <color rgb="FFFF0000"/>
      <name val="游ゴシック"/>
      <family val="3"/>
      <charset val="128"/>
      <scheme val="minor"/>
    </font>
    <font>
      <b/>
      <sz val="11"/>
      <color rgb="FFFF0000"/>
      <name val="游ゴシック"/>
      <family val="3"/>
      <charset val="128"/>
      <scheme val="minor"/>
    </font>
    <font>
      <b/>
      <sz val="11"/>
      <name val="游ゴシック"/>
      <family val="3"/>
      <charset val="128"/>
      <scheme val="minor"/>
    </font>
    <font>
      <sz val="10"/>
      <color rgb="FFFF0000"/>
      <name val="游ゴシック"/>
      <family val="3"/>
      <charset val="128"/>
      <scheme val="minor"/>
    </font>
    <font>
      <sz val="11"/>
      <color theme="1"/>
      <name val="游ゴシック"/>
      <family val="2"/>
      <charset val="129"/>
      <scheme val="minor"/>
    </font>
    <font>
      <sz val="11"/>
      <color theme="1"/>
      <name val="游ゴシック"/>
      <family val="2"/>
      <scheme val="minor"/>
    </font>
    <font>
      <sz val="6"/>
      <name val="游ゴシック"/>
      <family val="3"/>
      <charset val="128"/>
      <scheme val="minor"/>
    </font>
    <font>
      <b/>
      <sz val="12"/>
      <name val="游ゴシック"/>
      <family val="3"/>
      <charset val="128"/>
      <scheme val="minor"/>
    </font>
    <font>
      <sz val="9"/>
      <color theme="1"/>
      <name val="游ゴシック"/>
      <family val="3"/>
      <charset val="128"/>
      <scheme val="minor"/>
    </font>
    <font>
      <sz val="9"/>
      <name val="游ゴシック"/>
      <family val="3"/>
      <charset val="128"/>
      <scheme val="minor"/>
    </font>
    <font>
      <sz val="9"/>
      <color theme="0"/>
      <name val="游ゴシック"/>
      <family val="3"/>
      <charset val="128"/>
      <scheme val="minor"/>
    </font>
    <font>
      <sz val="10"/>
      <color theme="1"/>
      <name val="Meiryo UI"/>
      <family val="2"/>
    </font>
    <font>
      <sz val="10"/>
      <name val="Meiryo UI"/>
      <family val="3"/>
      <charset val="128"/>
    </font>
    <font>
      <sz val="8"/>
      <color rgb="FFC00000"/>
      <name val="Meiryo UI"/>
      <family val="2"/>
    </font>
    <font>
      <sz val="8"/>
      <color theme="1"/>
      <name val="Meiryo UI"/>
      <family val="2"/>
    </font>
    <font>
      <sz val="8"/>
      <color theme="1" tint="0.14999847407452621"/>
      <name val="Meiryo UI"/>
      <family val="2"/>
    </font>
    <font>
      <b/>
      <sz val="8"/>
      <color rgb="FF0070C0"/>
      <name val="Meiryo UI"/>
      <family val="2"/>
    </font>
    <font>
      <b/>
      <sz val="10"/>
      <color theme="0"/>
      <name val="Meiryo UI"/>
      <family val="2"/>
    </font>
    <font>
      <sz val="8"/>
      <color theme="1"/>
      <name val="Malgun Gothic Semilight"/>
      <family val="3"/>
      <charset val="129"/>
    </font>
    <font>
      <sz val="11"/>
      <color indexed="8"/>
      <name val="游ゴシック"/>
      <family val="3"/>
      <charset val="128"/>
      <scheme val="minor"/>
    </font>
    <font>
      <b/>
      <sz val="11"/>
      <color theme="1"/>
      <name val="游ゴシック"/>
      <family val="3"/>
      <charset val="128"/>
      <scheme val="minor"/>
    </font>
    <font>
      <sz val="10"/>
      <color rgb="FF000000"/>
      <name val="游ゴシック"/>
      <family val="3"/>
      <charset val="128"/>
      <scheme val="minor"/>
    </font>
    <font>
      <u/>
      <sz val="12"/>
      <color theme="10"/>
      <name val="游ゴシック"/>
      <family val="3"/>
      <charset val="128"/>
      <scheme val="minor"/>
    </font>
    <font>
      <b/>
      <sz val="12"/>
      <color rgb="FFFF0000"/>
      <name val="游ゴシック"/>
      <family val="3"/>
      <charset val="128"/>
      <scheme val="minor"/>
    </font>
    <font>
      <b/>
      <sz val="11"/>
      <color theme="8" tint="-0.499984740745262"/>
      <name val="游ゴシック"/>
      <family val="3"/>
      <charset val="128"/>
      <scheme val="minor"/>
    </font>
    <font>
      <sz val="12"/>
      <color theme="8" tint="-0.499984740745262"/>
      <name val="游ゴシック"/>
      <family val="3"/>
      <charset val="128"/>
      <scheme val="minor"/>
    </font>
    <font>
      <sz val="11"/>
      <name val="游ゴシック"/>
      <family val="2"/>
      <charset val="128"/>
      <scheme val="minor"/>
    </font>
    <font>
      <sz val="11"/>
      <color rgb="FF0070C0"/>
      <name val="游ゴシック"/>
      <family val="2"/>
      <charset val="128"/>
      <scheme val="minor"/>
    </font>
    <font>
      <sz val="11"/>
      <color theme="2" tint="-0.249977111117893"/>
      <name val="游ゴシック"/>
      <family val="3"/>
      <charset val="128"/>
      <scheme val="minor"/>
    </font>
    <font>
      <b/>
      <sz val="11"/>
      <color theme="2" tint="-0.249977111117893"/>
      <name val="游ゴシック"/>
      <family val="3"/>
      <charset val="128"/>
      <scheme val="minor"/>
    </font>
    <font>
      <b/>
      <sz val="14"/>
      <color rgb="FFFF0000"/>
      <name val="游ゴシック"/>
      <family val="3"/>
      <charset val="128"/>
      <scheme val="minor"/>
    </font>
    <font>
      <sz val="10"/>
      <color rgb="FFFF0000"/>
      <name val="Meiryo UI"/>
      <family val="2"/>
    </font>
    <font>
      <sz val="12"/>
      <color rgb="FFFF0000"/>
      <name val="Meiryo UI"/>
      <family val="3"/>
      <charset val="128"/>
    </font>
    <font>
      <sz val="8"/>
      <color theme="1" tint="0.14999847407452621"/>
      <name val="Meiryo UI"/>
      <family val="2"/>
      <charset val="128"/>
    </font>
    <font>
      <sz val="8"/>
      <color theme="3" tint="0.39997558519241921"/>
      <name val="Meiryo UI"/>
      <family val="2"/>
      <charset val="128"/>
    </font>
    <font>
      <b/>
      <sz val="8"/>
      <color rgb="FF0070C0"/>
      <name val="Meiryo UI"/>
      <family val="2"/>
      <charset val="128"/>
    </font>
    <font>
      <sz val="8"/>
      <color rgb="FFC00000"/>
      <name val="Meiryo UI"/>
      <family val="2"/>
      <charset val="128"/>
    </font>
    <font>
      <sz val="8"/>
      <color theme="1"/>
      <name val="Meiryo UI"/>
      <family val="2"/>
      <charset val="128"/>
    </font>
    <font>
      <sz val="8"/>
      <color theme="2" tint="-0.749992370372631"/>
      <name val="Meiryo UI"/>
      <family val="2"/>
      <charset val="128"/>
    </font>
    <font>
      <sz val="8"/>
      <color theme="1" tint="0.249977111117893"/>
      <name val="Meiryo UI"/>
      <family val="2"/>
      <charset val="128"/>
    </font>
    <font>
      <sz val="8"/>
      <color theme="1" tint="4.9989318521683403E-2"/>
      <name val="Meiryo UI"/>
      <family val="2"/>
      <charset val="128"/>
    </font>
    <font>
      <sz val="8"/>
      <color theme="1"/>
      <name val="맑은 고딕"/>
      <family val="3"/>
      <charset val="129"/>
    </font>
    <font>
      <b/>
      <sz val="8"/>
      <color rgb="FFFF0000"/>
      <name val="Meiryo UI"/>
      <family val="2"/>
      <charset val="128"/>
    </font>
    <font>
      <sz val="8"/>
      <color rgb="FFC00000"/>
      <name val="맑은 고딕"/>
      <family val="3"/>
      <charset val="129"/>
    </font>
    <font>
      <sz val="8"/>
      <color theme="4" tint="0.39997558519241921"/>
      <name val="Meiryo UI"/>
      <family val="2"/>
      <charset val="128"/>
    </font>
    <font>
      <sz val="10"/>
      <color theme="1"/>
      <name val="游ゴシック"/>
      <family val="2"/>
      <scheme val="minor"/>
    </font>
    <font>
      <sz val="10"/>
      <color rgb="FF000000"/>
      <name val="游ゴシック"/>
      <family val="2"/>
      <scheme val="minor"/>
    </font>
    <font>
      <sz val="9"/>
      <color rgb="FF000000"/>
      <name val="メイリオ"/>
      <family val="3"/>
      <charset val="128"/>
    </font>
    <font>
      <sz val="9"/>
      <color theme="1"/>
      <name val="メイリオ"/>
      <family val="3"/>
      <charset val="128"/>
    </font>
    <font>
      <sz val="9"/>
      <name val="メイリオ"/>
      <family val="3"/>
      <charset val="128"/>
    </font>
    <font>
      <u/>
      <sz val="9"/>
      <color rgb="FF000000"/>
      <name val="メイリオ"/>
      <family val="3"/>
      <charset val="128"/>
    </font>
    <font>
      <sz val="9"/>
      <color rgb="FFFF0000"/>
      <name val="メイリオ"/>
      <family val="3"/>
      <charset val="128"/>
    </font>
    <font>
      <sz val="11"/>
      <color rgb="FF1D1C1D"/>
      <name val="Arial"/>
      <family val="2"/>
    </font>
    <font>
      <sz val="11"/>
      <color rgb="FF1D1C1D"/>
      <name val="Arial"/>
      <family val="3"/>
      <charset val="128"/>
    </font>
    <font>
      <b/>
      <sz val="10"/>
      <color theme="8" tint="-0.499984740745262"/>
      <name val="游ゴシック"/>
      <family val="3"/>
      <charset val="128"/>
      <scheme val="minor"/>
    </font>
    <font>
      <u/>
      <sz val="11"/>
      <color theme="10"/>
      <name val="游ゴシック"/>
      <family val="3"/>
      <charset val="128"/>
      <scheme val="minor"/>
    </font>
    <font>
      <sz val="9"/>
      <color rgb="FFFF0000"/>
      <name val="游ゴシック"/>
      <family val="3"/>
      <charset val="128"/>
      <scheme val="minor"/>
    </font>
    <font>
      <sz val="10"/>
      <color theme="8" tint="-0.499984740745262"/>
      <name val="游ゴシック"/>
      <family val="3"/>
      <charset val="128"/>
      <scheme val="minor"/>
    </font>
    <font>
      <sz val="12"/>
      <name val="Yu Gothic"/>
      <family val="3"/>
      <charset val="128"/>
    </font>
    <font>
      <sz val="8"/>
      <color rgb="FFFF0000"/>
      <name val="Meiryo UI"/>
      <family val="2"/>
    </font>
    <font>
      <sz val="10"/>
      <name val="游ゴシック"/>
      <family val="3"/>
      <charset val="128"/>
    </font>
    <font>
      <b/>
      <sz val="12"/>
      <color theme="4" tint="-0.249977111117893"/>
      <name val="游ゴシック"/>
      <family val="3"/>
      <charset val="128"/>
      <scheme val="minor"/>
    </font>
    <font>
      <b/>
      <sz val="9"/>
      <color rgb="FFFF0000"/>
      <name val="游ゴシック"/>
      <family val="3"/>
      <charset val="128"/>
      <scheme val="minor"/>
    </font>
    <font>
      <i/>
      <sz val="11"/>
      <color theme="1"/>
      <name val="游ゴシック"/>
      <family val="3"/>
      <charset val="128"/>
      <scheme val="minor"/>
    </font>
    <font>
      <sz val="8"/>
      <color theme="1"/>
      <name val="游ゴシック"/>
      <family val="3"/>
      <charset val="128"/>
      <scheme val="minor"/>
    </font>
    <font>
      <b/>
      <sz val="16"/>
      <color rgb="FFFF0000"/>
      <name val="游ゴシック"/>
      <family val="3"/>
      <charset val="128"/>
      <scheme val="minor"/>
    </font>
    <font>
      <sz val="11"/>
      <color theme="8" tint="-0.499984740745262"/>
      <name val="游ゴシック"/>
      <family val="3"/>
      <charset val="128"/>
      <scheme val="minor"/>
    </font>
    <font>
      <sz val="10"/>
      <name val="游ゴシック"/>
      <family val="2"/>
      <charset val="128"/>
      <scheme val="minor"/>
    </font>
    <font>
      <sz val="11"/>
      <color rgb="FFFF0000"/>
      <name val="游ゴシック"/>
      <family val="2"/>
      <charset val="128"/>
      <scheme val="minor"/>
    </font>
    <font>
      <i/>
      <sz val="11"/>
      <name val="游ゴシック"/>
      <family val="3"/>
      <charset val="128"/>
      <scheme val="minor"/>
    </font>
    <font>
      <b/>
      <sz val="9"/>
      <color theme="1"/>
      <name val="游ゴシック"/>
      <family val="3"/>
      <charset val="128"/>
      <scheme val="minor"/>
    </font>
  </fonts>
  <fills count="2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indexed="65"/>
        <bgColor indexed="64"/>
      </patternFill>
    </fill>
    <fill>
      <patternFill patternType="solid">
        <fgColor theme="5" tint="0.59999389629810485"/>
        <bgColor theme="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1" tint="0.14999847407452621"/>
        <bgColor indexed="64"/>
      </patternFill>
    </fill>
    <fill>
      <patternFill patternType="solid">
        <fgColor theme="8" tint="0.59999389629810485"/>
        <bgColor indexed="64"/>
      </patternFill>
    </fill>
    <fill>
      <patternFill patternType="solid">
        <fgColor theme="8" tint="0.59999389629810485"/>
        <bgColor theme="4"/>
      </patternFill>
    </fill>
    <fill>
      <patternFill patternType="solid">
        <fgColor theme="9" tint="0.79998168889431442"/>
        <bgColor indexed="64"/>
      </patternFill>
    </fill>
    <fill>
      <patternFill patternType="solid">
        <fgColor theme="8" tint="0.79998168889431442"/>
        <bgColor theme="4"/>
      </patternFill>
    </fill>
    <fill>
      <patternFill patternType="solid">
        <fgColor theme="5" tint="0.79998168889431442"/>
        <bgColor indexed="64"/>
      </patternFill>
    </fill>
    <fill>
      <patternFill patternType="solid">
        <fgColor theme="5" tint="0.79998168889431442"/>
        <bgColor theme="4"/>
      </patternFill>
    </fill>
    <fill>
      <patternFill patternType="solid">
        <fgColor theme="5" tint="0.79998168889431442"/>
        <bgColor indexed="26"/>
      </patternFill>
    </fill>
    <fill>
      <patternFill patternType="solid">
        <fgColor theme="0" tint="-4.9989318521683403E-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4" tint="0.79998168889431442"/>
        <bgColor indexed="64"/>
      </patternFill>
    </fill>
  </fills>
  <borders count="12">
    <border>
      <left/>
      <right/>
      <top/>
      <bottom/>
      <diagonal/>
    </border>
    <border>
      <left/>
      <right style="thin">
        <color auto="1"/>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bottom/>
      <diagonal/>
    </border>
    <border>
      <left style="thin">
        <color auto="1"/>
      </left>
      <right/>
      <top style="thin">
        <color indexed="64"/>
      </top>
      <bottom style="thin">
        <color indexed="64"/>
      </bottom>
      <diagonal/>
    </border>
    <border>
      <left style="thin">
        <color indexed="64"/>
      </left>
      <right style="hair">
        <color indexed="64"/>
      </right>
      <top/>
      <bottom/>
      <diagonal/>
    </border>
    <border>
      <left/>
      <right style="hair">
        <color indexed="64"/>
      </right>
      <top/>
      <bottom/>
      <diagonal/>
    </border>
    <border>
      <left/>
      <right style="thin">
        <color indexed="64"/>
      </right>
      <top style="thin">
        <color indexed="64"/>
      </top>
      <bottom style="thin">
        <color indexed="64"/>
      </bottom>
      <diagonal/>
    </border>
    <border>
      <left style="thin">
        <color auto="1"/>
      </left>
      <right style="thin">
        <color indexed="64"/>
      </right>
      <top/>
      <bottom/>
      <diagonal/>
    </border>
    <border>
      <left style="thin">
        <color indexed="64"/>
      </left>
      <right style="hair">
        <color indexed="64"/>
      </right>
      <top style="thin">
        <color auto="1"/>
      </top>
      <bottom style="thin">
        <color auto="1"/>
      </bottom>
      <diagonal/>
    </border>
    <border>
      <left/>
      <right style="hair">
        <color indexed="64"/>
      </right>
      <top style="thin">
        <color auto="1"/>
      </top>
      <bottom style="thin">
        <color auto="1"/>
      </bottom>
      <diagonal/>
    </border>
  </borders>
  <cellStyleXfs count="39">
    <xf numFmtId="0" fontId="0" fillId="0" borderId="0">
      <alignment vertical="center"/>
    </xf>
    <xf numFmtId="0" fontId="13" fillId="0" borderId="0">
      <alignment vertical="center"/>
    </xf>
    <xf numFmtId="38" fontId="13" fillId="0" borderId="0">
      <alignment vertical="center"/>
    </xf>
    <xf numFmtId="38" fontId="14" fillId="0" borderId="0" applyFill="0" applyBorder="0" applyAlignment="0" applyProtection="0"/>
    <xf numFmtId="0" fontId="16" fillId="0" borderId="0">
      <alignment vertical="center"/>
    </xf>
    <xf numFmtId="38" fontId="11" fillId="0" borderId="0" applyFont="0" applyFill="0" applyBorder="0" applyAlignment="0" applyProtection="0">
      <alignment vertical="center"/>
    </xf>
    <xf numFmtId="0" fontId="22" fillId="0" borderId="0" applyNumberFormat="0" applyFill="0" applyBorder="0" applyAlignment="0" applyProtection="0">
      <alignment vertical="center"/>
    </xf>
    <xf numFmtId="0" fontId="17" fillId="0" borderId="0">
      <alignment vertical="center"/>
    </xf>
    <xf numFmtId="0" fontId="24" fillId="0" borderId="0" applyNumberFormat="0" applyFill="0" applyBorder="0" applyAlignment="0" applyProtection="0">
      <alignment vertical="center"/>
    </xf>
    <xf numFmtId="0" fontId="30" fillId="0" borderId="0">
      <alignment vertical="center"/>
    </xf>
    <xf numFmtId="0" fontId="31" fillId="0" borderId="0"/>
    <xf numFmtId="0" fontId="10" fillId="0" borderId="0">
      <alignment vertical="center"/>
    </xf>
    <xf numFmtId="0" fontId="31" fillId="0" borderId="0">
      <alignment vertical="center"/>
    </xf>
    <xf numFmtId="0" fontId="9" fillId="0" borderId="0">
      <alignment vertical="center"/>
    </xf>
    <xf numFmtId="0" fontId="8" fillId="0" borderId="0">
      <alignment vertical="center"/>
    </xf>
    <xf numFmtId="0" fontId="7" fillId="0" borderId="0">
      <alignment vertical="center"/>
    </xf>
    <xf numFmtId="9" fontId="7" fillId="0" borderId="0" applyFont="0" applyFill="0" applyBorder="0" applyAlignment="0" applyProtection="0">
      <alignment vertical="center"/>
    </xf>
    <xf numFmtId="0" fontId="38" fillId="0" borderId="0">
      <alignment vertical="center"/>
    </xf>
    <xf numFmtId="9" fontId="11" fillId="0" borderId="0" applyFont="0" applyFill="0" applyBorder="0" applyAlignment="0" applyProtection="0">
      <alignment vertical="center"/>
    </xf>
    <xf numFmtId="0" fontId="5" fillId="0" borderId="0">
      <alignment vertical="center"/>
    </xf>
    <xf numFmtId="0" fontId="47" fillId="0" borderId="0"/>
    <xf numFmtId="0" fontId="11" fillId="0" borderId="0">
      <alignment vertical="center"/>
    </xf>
    <xf numFmtId="38" fontId="11" fillId="0" borderId="0" applyFont="0" applyFill="0" applyBorder="0" applyAlignment="0" applyProtection="0">
      <alignment vertical="center"/>
    </xf>
    <xf numFmtId="38" fontId="31" fillId="0" borderId="0" applyFont="0" applyFill="0" applyBorder="0" applyAlignment="0" applyProtection="0">
      <alignment vertical="center"/>
    </xf>
    <xf numFmtId="0" fontId="72" fillId="0" borderId="0"/>
    <xf numFmtId="0" fontId="4" fillId="0" borderId="0">
      <alignment vertical="center"/>
    </xf>
    <xf numFmtId="0" fontId="86" fillId="0" borderId="0">
      <alignment vertical="center"/>
    </xf>
    <xf numFmtId="0" fontId="11" fillId="0" borderId="0">
      <alignment vertical="center"/>
    </xf>
    <xf numFmtId="38" fontId="11" fillId="0" borderId="0" applyFont="0" applyFill="0" applyBorder="0" applyAlignment="0" applyProtection="0">
      <alignment vertical="center"/>
    </xf>
    <xf numFmtId="0" fontId="22" fillId="0" borderId="0" applyNumberForma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9" fontId="11" fillId="0" borderId="0" applyFont="0" applyFill="0" applyBorder="0" applyAlignment="0" applyProtection="0">
      <alignment vertical="center"/>
    </xf>
    <xf numFmtId="0" fontId="3" fillId="0" borderId="0">
      <alignment vertical="center"/>
    </xf>
    <xf numFmtId="0" fontId="3" fillId="0" borderId="0">
      <alignment vertical="center"/>
    </xf>
    <xf numFmtId="0" fontId="2" fillId="0" borderId="0">
      <alignment vertical="center"/>
    </xf>
  </cellStyleXfs>
  <cellXfs count="463">
    <xf numFmtId="0" fontId="0" fillId="0" borderId="0" xfId="0">
      <alignment vertical="center"/>
    </xf>
    <xf numFmtId="0" fontId="25" fillId="0" borderId="0" xfId="0" applyFont="1">
      <alignment vertical="center"/>
    </xf>
    <xf numFmtId="0" fontId="0" fillId="0" borderId="0" xfId="0" applyAlignment="1">
      <alignment vertical="top"/>
    </xf>
    <xf numFmtId="0" fontId="0" fillId="0" borderId="0" xfId="0" applyAlignment="1">
      <alignment horizontal="right" vertical="top"/>
    </xf>
    <xf numFmtId="38" fontId="0" fillId="0" borderId="0" xfId="5" applyFont="1" applyAlignment="1">
      <alignment vertical="top"/>
    </xf>
    <xf numFmtId="180" fontId="34" fillId="0" borderId="0" xfId="0" applyNumberFormat="1" applyFont="1" applyAlignment="1">
      <alignment vertical="top"/>
    </xf>
    <xf numFmtId="181" fontId="0" fillId="0" borderId="0" xfId="5" applyNumberFormat="1" applyFont="1" applyAlignment="1">
      <alignment vertical="top"/>
    </xf>
    <xf numFmtId="180" fontId="6" fillId="0" borderId="0" xfId="0" applyNumberFormat="1" applyFont="1">
      <alignment vertical="center"/>
    </xf>
    <xf numFmtId="0" fontId="6" fillId="0" borderId="0" xfId="0" applyFont="1">
      <alignment vertical="center"/>
    </xf>
    <xf numFmtId="180" fontId="6" fillId="0" borderId="0" xfId="0" applyNumberFormat="1" applyFont="1" applyAlignment="1">
      <alignment horizontal="center" vertical="center"/>
    </xf>
    <xf numFmtId="178" fontId="0" fillId="0" borderId="0" xfId="0" applyNumberFormat="1" applyAlignment="1">
      <alignment vertical="top"/>
    </xf>
    <xf numFmtId="0" fontId="16" fillId="0" borderId="0" xfId="0" applyFont="1" applyAlignment="1">
      <alignment vertical="top"/>
    </xf>
    <xf numFmtId="0" fontId="0" fillId="0" borderId="0" xfId="0" applyAlignment="1">
      <alignment horizontal="left" vertical="top"/>
    </xf>
    <xf numFmtId="38" fontId="0" fillId="0" borderId="0" xfId="5" applyFont="1" applyBorder="1" applyAlignment="1">
      <alignment vertical="top"/>
    </xf>
    <xf numFmtId="180" fontId="47" fillId="6" borderId="0" xfId="20" applyNumberFormat="1" applyFill="1" applyAlignment="1">
      <alignment horizontal="center" vertical="center"/>
    </xf>
    <xf numFmtId="180" fontId="47" fillId="0" borderId="0" xfId="20" applyNumberFormat="1" applyAlignment="1">
      <alignment vertical="center"/>
    </xf>
    <xf numFmtId="180" fontId="47" fillId="0" borderId="0" xfId="20" applyNumberFormat="1" applyAlignment="1">
      <alignment horizontal="center" vertical="center"/>
    </xf>
    <xf numFmtId="0" fontId="51" fillId="0" borderId="0" xfId="0" applyFont="1">
      <alignment vertical="center"/>
    </xf>
    <xf numFmtId="0" fontId="15" fillId="0" borderId="0" xfId="0" applyFont="1">
      <alignment vertical="center"/>
    </xf>
    <xf numFmtId="178" fontId="47" fillId="6" borderId="0" xfId="20" applyNumberFormat="1" applyFill="1" applyAlignment="1">
      <alignment horizontal="left" vertical="center"/>
    </xf>
    <xf numFmtId="178" fontId="47" fillId="6" borderId="0" xfId="20" applyNumberFormat="1" applyFill="1" applyAlignment="1">
      <alignment vertical="center"/>
    </xf>
    <xf numFmtId="178" fontId="47" fillId="0" borderId="0" xfId="20" applyNumberFormat="1" applyAlignment="1">
      <alignment horizontal="left" vertical="center"/>
    </xf>
    <xf numFmtId="178" fontId="47" fillId="0" borderId="0" xfId="20" applyNumberFormat="1" applyAlignment="1">
      <alignment vertical="center"/>
    </xf>
    <xf numFmtId="0" fontId="15" fillId="0" borderId="0" xfId="0" applyFont="1" applyAlignment="1">
      <alignment horizontal="right" vertical="top"/>
    </xf>
    <xf numFmtId="178" fontId="43" fillId="11" borderId="3" xfId="12" applyNumberFormat="1" applyFont="1" applyFill="1" applyBorder="1" applyAlignment="1">
      <alignment horizontal="center" vertical="center" wrapText="1"/>
    </xf>
    <xf numFmtId="0" fontId="17" fillId="0" borderId="0" xfId="21" applyFont="1">
      <alignment vertical="center"/>
    </xf>
    <xf numFmtId="0" fontId="17" fillId="0" borderId="0" xfId="21" applyFont="1" applyAlignment="1">
      <alignment horizontal="center" vertical="center"/>
    </xf>
    <xf numFmtId="38" fontId="17" fillId="0" borderId="0" xfId="22" applyFont="1">
      <alignment vertical="center"/>
    </xf>
    <xf numFmtId="38" fontId="17" fillId="0" borderId="0" xfId="21" applyNumberFormat="1" applyFont="1">
      <alignment vertical="center"/>
    </xf>
    <xf numFmtId="38" fontId="17" fillId="0" borderId="0" xfId="22" applyFont="1" applyAlignment="1">
      <alignment horizontal="center" vertical="center"/>
    </xf>
    <xf numFmtId="49" fontId="21" fillId="0" borderId="0" xfId="21" applyNumberFormat="1" applyFont="1" applyAlignment="1">
      <alignment horizontal="center" vertical="center"/>
    </xf>
    <xf numFmtId="180" fontId="52" fillId="0" borderId="0" xfId="22" applyNumberFormat="1" applyFont="1">
      <alignment vertical="center"/>
    </xf>
    <xf numFmtId="180" fontId="53" fillId="0" borderId="0" xfId="21" applyNumberFormat="1" applyFont="1" applyAlignment="1">
      <alignment horizontal="center" vertical="center"/>
    </xf>
    <xf numFmtId="0" fontId="21" fillId="0" borderId="0" xfId="21" applyFont="1">
      <alignment vertical="center"/>
    </xf>
    <xf numFmtId="0" fontId="21" fillId="0" borderId="0" xfId="21" applyFont="1" applyAlignment="1">
      <alignment horizontal="center" vertical="center"/>
    </xf>
    <xf numFmtId="0" fontId="21" fillId="0" borderId="0" xfId="21" applyFont="1" applyAlignment="1">
      <alignment horizontal="left" vertical="center"/>
    </xf>
    <xf numFmtId="0" fontId="21" fillId="0" borderId="0" xfId="21" applyFont="1" applyAlignment="1">
      <alignment horizontal="left" vertical="top"/>
    </xf>
    <xf numFmtId="38" fontId="21" fillId="0" borderId="0" xfId="22" applyFont="1" applyFill="1" applyAlignment="1">
      <alignment horizontal="left" vertical="top"/>
    </xf>
    <xf numFmtId="180" fontId="21" fillId="0" borderId="0" xfId="22" quotePrefix="1" applyNumberFormat="1" applyFont="1" applyFill="1">
      <alignment vertical="center"/>
    </xf>
    <xf numFmtId="180" fontId="21" fillId="0" borderId="0" xfId="21" quotePrefix="1" applyNumberFormat="1" applyFont="1" applyAlignment="1">
      <alignment horizontal="center" vertical="center"/>
    </xf>
    <xf numFmtId="0" fontId="17" fillId="0" borderId="0" xfId="21" applyFont="1" applyAlignment="1">
      <alignment horizontal="left" vertical="center"/>
    </xf>
    <xf numFmtId="0" fontId="17" fillId="6" borderId="0" xfId="21" applyFont="1" applyFill="1">
      <alignment vertical="center"/>
    </xf>
    <xf numFmtId="0" fontId="17" fillId="0" borderId="0" xfId="21" applyFont="1" applyAlignment="1">
      <alignment horizontal="right" vertical="center"/>
    </xf>
    <xf numFmtId="38" fontId="17" fillId="0" borderId="0" xfId="22" applyFont="1" applyAlignment="1">
      <alignment horizontal="left" vertical="center"/>
    </xf>
    <xf numFmtId="182" fontId="43" fillId="11" borderId="3" xfId="12" applyNumberFormat="1" applyFont="1" applyFill="1" applyBorder="1" applyAlignment="1">
      <alignment horizontal="center" vertical="center" wrapText="1"/>
    </xf>
    <xf numFmtId="14" fontId="43" fillId="11" borderId="3" xfId="12" applyNumberFormat="1" applyFont="1" applyFill="1" applyBorder="1" applyAlignment="1">
      <alignment horizontal="center" vertical="center" wrapText="1"/>
    </xf>
    <xf numFmtId="49" fontId="43" fillId="11" borderId="3" xfId="12" applyNumberFormat="1" applyFont="1" applyFill="1" applyBorder="1" applyAlignment="1">
      <alignment horizontal="center" vertical="center" wrapText="1"/>
    </xf>
    <xf numFmtId="0" fontId="43" fillId="11" borderId="3" xfId="12" applyFont="1" applyFill="1" applyBorder="1" applyAlignment="1">
      <alignment horizontal="center" vertical="center" wrapText="1"/>
    </xf>
    <xf numFmtId="0" fontId="71" fillId="0" borderId="0" xfId="12" applyFont="1">
      <alignment vertical="center"/>
    </xf>
    <xf numFmtId="0" fontId="73" fillId="0" borderId="0" xfId="24" applyFont="1"/>
    <xf numFmtId="0" fontId="74" fillId="0" borderId="0" xfId="24" applyFont="1" applyAlignment="1">
      <alignment vertical="top"/>
    </xf>
    <xf numFmtId="0" fontId="74" fillId="0" borderId="0" xfId="24" applyFont="1" applyAlignment="1">
      <alignment vertical="top" wrapText="1"/>
    </xf>
    <xf numFmtId="0" fontId="73" fillId="0" borderId="0" xfId="24" applyFont="1" applyAlignment="1">
      <alignment vertical="top"/>
    </xf>
    <xf numFmtId="0" fontId="73" fillId="0" borderId="0" xfId="24" applyFont="1" applyAlignment="1">
      <alignment vertical="top" wrapText="1"/>
    </xf>
    <xf numFmtId="0" fontId="73" fillId="0" borderId="0" xfId="24" applyFont="1" applyAlignment="1">
      <alignment horizontal="center" vertical="top"/>
    </xf>
    <xf numFmtId="0" fontId="73" fillId="0" borderId="0" xfId="24" applyFont="1" applyAlignment="1">
      <alignment horizontal="left" vertical="top"/>
    </xf>
    <xf numFmtId="0" fontId="75" fillId="0" borderId="0" xfId="24" applyFont="1"/>
    <xf numFmtId="0" fontId="76" fillId="0" borderId="0" xfId="24" applyFont="1"/>
    <xf numFmtId="0" fontId="73" fillId="0" borderId="0" xfId="24" applyFont="1" applyAlignment="1">
      <alignment horizontal="right"/>
    </xf>
    <xf numFmtId="0" fontId="74" fillId="0" borderId="0" xfId="24" applyFont="1"/>
    <xf numFmtId="0" fontId="77" fillId="0" borderId="0" xfId="24" applyFont="1" applyAlignment="1">
      <alignment vertical="top"/>
    </xf>
    <xf numFmtId="0" fontId="73" fillId="0" borderId="0" xfId="24" applyFont="1" applyAlignment="1">
      <alignment horizontal="center"/>
    </xf>
    <xf numFmtId="180" fontId="56" fillId="0" borderId="0" xfId="21" applyNumberFormat="1" applyFont="1" applyAlignment="1" applyProtection="1">
      <alignment horizontal="left" vertical="center"/>
      <protection locked="0"/>
    </xf>
    <xf numFmtId="180" fontId="52" fillId="0" borderId="0" xfId="22" applyNumberFormat="1" applyFont="1" applyProtection="1">
      <alignment vertical="center"/>
      <protection locked="0"/>
    </xf>
    <xf numFmtId="49" fontId="21" fillId="0" borderId="0" xfId="21" applyNumberFormat="1" applyFont="1" applyAlignment="1" applyProtection="1">
      <alignment horizontal="center" vertical="center"/>
      <protection locked="0"/>
    </xf>
    <xf numFmtId="38" fontId="17" fillId="0" borderId="0" xfId="22" applyFont="1" applyAlignment="1" applyProtection="1">
      <alignment horizontal="center" vertical="center"/>
      <protection locked="0"/>
    </xf>
    <xf numFmtId="0" fontId="17" fillId="0" borderId="0" xfId="21" applyFont="1" applyProtection="1">
      <alignment vertical="center"/>
      <protection locked="0"/>
    </xf>
    <xf numFmtId="0" fontId="17" fillId="0" borderId="0" xfId="21" applyFont="1" applyAlignment="1" applyProtection="1">
      <alignment horizontal="center" vertical="center"/>
      <protection locked="0"/>
    </xf>
    <xf numFmtId="0" fontId="17" fillId="0" borderId="0" xfId="21" applyFont="1" applyAlignment="1" applyProtection="1">
      <alignment horizontal="left" vertical="center"/>
      <protection locked="0"/>
    </xf>
    <xf numFmtId="38" fontId="17" fillId="0" borderId="0" xfId="21" applyNumberFormat="1" applyFont="1" applyProtection="1">
      <alignment vertical="center"/>
      <protection locked="0"/>
    </xf>
    <xf numFmtId="38" fontId="17" fillId="0" borderId="0" xfId="22" applyFont="1" applyProtection="1">
      <alignment vertical="center"/>
      <protection locked="0"/>
    </xf>
    <xf numFmtId="49" fontId="40" fillId="3" borderId="3" xfId="12" applyNumberFormat="1" applyFont="1" applyFill="1" applyBorder="1" applyAlignment="1" applyProtection="1">
      <alignment horizontal="left" vertical="top" wrapText="1"/>
      <protection locked="0"/>
    </xf>
    <xf numFmtId="14" fontId="40" fillId="3" borderId="3" xfId="12" applyNumberFormat="1" applyFont="1" applyFill="1" applyBorder="1" applyAlignment="1" applyProtection="1">
      <alignment horizontal="left" vertical="top" wrapText="1"/>
      <protection locked="0"/>
    </xf>
    <xf numFmtId="182" fontId="40" fillId="3" borderId="3" xfId="12" applyNumberFormat="1" applyFont="1" applyFill="1" applyBorder="1" applyAlignment="1" applyProtection="1">
      <alignment horizontal="left" vertical="top" wrapText="1"/>
      <protection locked="0"/>
    </xf>
    <xf numFmtId="0" fontId="40" fillId="3" borderId="3" xfId="12" applyFont="1" applyFill="1" applyBorder="1" applyAlignment="1" applyProtection="1">
      <alignment horizontal="left" vertical="top" wrapText="1"/>
      <protection locked="0"/>
    </xf>
    <xf numFmtId="178" fontId="40" fillId="3" borderId="3" xfId="12" applyNumberFormat="1" applyFont="1" applyFill="1" applyBorder="1" applyAlignment="1" applyProtection="1">
      <alignment horizontal="left" vertical="top" wrapText="1"/>
      <protection locked="0"/>
    </xf>
    <xf numFmtId="49" fontId="41" fillId="3" borderId="3" xfId="12" applyNumberFormat="1" applyFont="1" applyFill="1" applyBorder="1" applyAlignment="1" applyProtection="1">
      <alignment horizontal="left" vertical="top" wrapText="1"/>
      <protection locked="0"/>
    </xf>
    <xf numFmtId="49" fontId="39" fillId="3" borderId="3" xfId="12" applyNumberFormat="1" applyFont="1" applyFill="1" applyBorder="1" applyAlignment="1" applyProtection="1">
      <alignment horizontal="left" vertical="top" wrapText="1"/>
      <protection locked="0"/>
    </xf>
    <xf numFmtId="182" fontId="39" fillId="3" borderId="3" xfId="12" applyNumberFormat="1" applyFont="1" applyFill="1" applyBorder="1" applyAlignment="1" applyProtection="1">
      <alignment horizontal="left" vertical="top" wrapText="1"/>
      <protection locked="0"/>
    </xf>
    <xf numFmtId="49" fontId="42" fillId="3" borderId="3" xfId="12" applyNumberFormat="1" applyFont="1" applyFill="1" applyBorder="1" applyAlignment="1" applyProtection="1">
      <alignment horizontal="left" vertical="top" wrapText="1"/>
      <protection locked="0"/>
    </xf>
    <xf numFmtId="14" fontId="39" fillId="3" borderId="3" xfId="12" applyNumberFormat="1" applyFont="1" applyFill="1" applyBorder="1" applyAlignment="1" applyProtection="1">
      <alignment horizontal="left" vertical="top" wrapText="1"/>
      <protection locked="0"/>
    </xf>
    <xf numFmtId="180" fontId="46" fillId="6" borderId="0" xfId="21" applyNumberFormat="1" applyFont="1" applyFill="1" applyAlignment="1" applyProtection="1">
      <alignment horizontal="center" vertical="center"/>
      <protection locked="0"/>
    </xf>
    <xf numFmtId="49" fontId="46" fillId="6" borderId="0" xfId="21" applyNumberFormat="1" applyFont="1" applyFill="1" applyAlignment="1" applyProtection="1">
      <alignment horizontal="center" vertical="center"/>
      <protection locked="0"/>
    </xf>
    <xf numFmtId="0" fontId="46" fillId="6" borderId="0" xfId="21" applyFont="1" applyFill="1" applyAlignment="1" applyProtection="1">
      <alignment horizontal="center" vertical="center"/>
      <protection locked="0"/>
    </xf>
    <xf numFmtId="0" fontId="46" fillId="0" borderId="0" xfId="21" applyFont="1" applyAlignment="1" applyProtection="1">
      <alignment horizontal="center" vertical="center"/>
      <protection locked="0"/>
    </xf>
    <xf numFmtId="0" fontId="46" fillId="4" borderId="0" xfId="21" applyFont="1" applyFill="1" applyAlignment="1" applyProtection="1">
      <alignment horizontal="center" vertical="center"/>
      <protection locked="0"/>
    </xf>
    <xf numFmtId="38" fontId="46" fillId="4" borderId="0" xfId="22" applyFont="1" applyFill="1" applyAlignment="1" applyProtection="1">
      <alignment horizontal="center" vertical="center"/>
      <protection locked="0"/>
    </xf>
    <xf numFmtId="0" fontId="17" fillId="4" borderId="0" xfId="21" applyFont="1" applyFill="1" applyAlignment="1" applyProtection="1">
      <alignment horizontal="center" vertical="center"/>
      <protection locked="0"/>
    </xf>
    <xf numFmtId="49" fontId="37" fillId="0" borderId="0" xfId="12" applyNumberFormat="1" applyFont="1" applyAlignment="1" applyProtection="1">
      <alignment horizontal="center" vertical="center"/>
      <protection locked="0"/>
    </xf>
    <xf numFmtId="14" fontId="37" fillId="0" borderId="0" xfId="12" applyNumberFormat="1" applyFont="1" applyAlignment="1" applyProtection="1">
      <alignment horizontal="center" vertical="center"/>
      <protection locked="0"/>
    </xf>
    <xf numFmtId="182" fontId="37" fillId="0" borderId="0" xfId="12" applyNumberFormat="1" applyFont="1" applyAlignment="1" applyProtection="1">
      <alignment horizontal="center" vertical="center"/>
      <protection locked="0"/>
    </xf>
    <xf numFmtId="0" fontId="58" fillId="2" borderId="0" xfId="12" applyFont="1" applyFill="1" applyAlignment="1" applyProtection="1">
      <alignment horizontal="left" vertical="center"/>
      <protection locked="0"/>
    </xf>
    <xf numFmtId="0" fontId="37" fillId="2" borderId="0" xfId="12" applyFont="1" applyFill="1" applyAlignment="1" applyProtection="1">
      <alignment horizontal="center" vertical="center"/>
      <protection locked="0"/>
    </xf>
    <xf numFmtId="180" fontId="54" fillId="0" borderId="0" xfId="21" applyNumberFormat="1" applyFont="1" applyAlignment="1" applyProtection="1">
      <alignment horizontal="center" vertical="center"/>
      <protection locked="0"/>
    </xf>
    <xf numFmtId="49" fontId="54" fillId="0" borderId="0" xfId="21" applyNumberFormat="1" applyFont="1" applyAlignment="1" applyProtection="1">
      <alignment horizontal="center" vertical="center"/>
      <protection locked="0"/>
    </xf>
    <xf numFmtId="0" fontId="54" fillId="0" borderId="0" xfId="21" applyFont="1" applyAlignment="1" applyProtection="1">
      <alignment horizontal="left" vertical="top"/>
      <protection locked="0"/>
    </xf>
    <xf numFmtId="0" fontId="54" fillId="0" borderId="0" xfId="21" applyFont="1" applyAlignment="1" applyProtection="1">
      <alignment horizontal="center" vertical="center"/>
      <protection locked="0"/>
    </xf>
    <xf numFmtId="38" fontId="54" fillId="0" borderId="0" xfId="22" applyFont="1" applyFill="1" applyAlignment="1" applyProtection="1">
      <alignment horizontal="center" vertical="center"/>
      <protection locked="0"/>
    </xf>
    <xf numFmtId="0" fontId="55" fillId="0" borderId="0" xfId="21" applyFont="1" applyAlignment="1" applyProtection="1">
      <alignment horizontal="center" vertical="center"/>
      <protection locked="0"/>
    </xf>
    <xf numFmtId="180" fontId="21" fillId="0" borderId="0" xfId="21" applyNumberFormat="1" applyFont="1" applyAlignment="1" applyProtection="1">
      <alignment horizontal="center" vertical="center"/>
      <protection locked="0"/>
    </xf>
    <xf numFmtId="180" fontId="21" fillId="0" borderId="0" xfId="22" applyNumberFormat="1" applyFont="1" applyProtection="1">
      <alignment vertical="center"/>
      <protection locked="0"/>
    </xf>
    <xf numFmtId="38" fontId="21" fillId="0" borderId="0" xfId="22" applyFont="1" applyAlignment="1" applyProtection="1">
      <alignment horizontal="left" vertical="top"/>
      <protection locked="0"/>
    </xf>
    <xf numFmtId="0" fontId="21" fillId="0" borderId="0" xfId="21" applyFont="1" applyAlignment="1" applyProtection="1">
      <alignment horizontal="left" vertical="center"/>
      <protection locked="0"/>
    </xf>
    <xf numFmtId="0" fontId="21" fillId="0" borderId="0" xfId="21" applyFont="1" applyProtection="1">
      <alignment vertical="center"/>
      <protection locked="0"/>
    </xf>
    <xf numFmtId="0" fontId="21" fillId="0" borderId="0" xfId="21" applyFont="1" applyAlignment="1" applyProtection="1">
      <alignment horizontal="center" vertical="center"/>
      <protection locked="0"/>
    </xf>
    <xf numFmtId="0" fontId="21" fillId="0" borderId="0" xfId="21" applyFont="1" applyAlignment="1" applyProtection="1">
      <alignment horizontal="left" vertical="top"/>
      <protection locked="0"/>
    </xf>
    <xf numFmtId="38" fontId="21" fillId="0" borderId="0" xfId="22" applyFont="1" applyFill="1" applyAlignment="1" applyProtection="1">
      <alignment horizontal="left" vertical="top"/>
      <protection locked="0"/>
    </xf>
    <xf numFmtId="38" fontId="21" fillId="0" borderId="0" xfId="21" applyNumberFormat="1" applyFont="1" applyAlignment="1" applyProtection="1">
      <alignment horizontal="left" vertical="center"/>
      <protection locked="0"/>
    </xf>
    <xf numFmtId="38" fontId="21" fillId="0" borderId="0" xfId="22" applyFont="1" applyAlignment="1" applyProtection="1">
      <alignment horizontal="left" vertical="center"/>
      <protection locked="0"/>
    </xf>
    <xf numFmtId="0" fontId="37" fillId="0" borderId="0" xfId="12" applyFont="1" applyAlignment="1" applyProtection="1">
      <alignment horizontal="left" vertical="center"/>
      <protection locked="0"/>
    </xf>
    <xf numFmtId="183" fontId="37" fillId="0" borderId="0" xfId="23" applyNumberFormat="1" applyFont="1" applyAlignment="1" applyProtection="1">
      <alignment horizontal="center" vertical="center"/>
      <protection locked="0"/>
    </xf>
    <xf numFmtId="180" fontId="37" fillId="0" borderId="0" xfId="12" applyNumberFormat="1" applyFont="1" applyAlignment="1" applyProtection="1">
      <alignment horizontal="center" vertical="center"/>
      <protection locked="0"/>
    </xf>
    <xf numFmtId="38" fontId="37" fillId="0" borderId="0" xfId="12" applyNumberFormat="1" applyFont="1" applyAlignment="1" applyProtection="1">
      <alignment horizontal="left" vertical="center"/>
      <protection locked="0"/>
    </xf>
    <xf numFmtId="38" fontId="37" fillId="0" borderId="0" xfId="23" applyFont="1" applyAlignment="1" applyProtection="1">
      <alignment horizontal="center" vertical="center"/>
      <protection locked="0"/>
    </xf>
    <xf numFmtId="182" fontId="37" fillId="0" borderId="0" xfId="12" applyNumberFormat="1" applyFont="1" applyAlignment="1" applyProtection="1">
      <alignment horizontal="right" vertical="center"/>
      <protection locked="0"/>
    </xf>
    <xf numFmtId="38" fontId="37" fillId="0" borderId="0" xfId="23" applyFont="1" applyAlignment="1" applyProtection="1">
      <alignment horizontal="right" vertical="center"/>
      <protection locked="0"/>
    </xf>
    <xf numFmtId="49" fontId="37" fillId="0" borderId="0" xfId="12" applyNumberFormat="1" applyFont="1" applyAlignment="1" applyProtection="1">
      <alignment horizontal="left" vertical="center"/>
      <protection locked="0"/>
    </xf>
    <xf numFmtId="180" fontId="37" fillId="14" borderId="0" xfId="12" applyNumberFormat="1" applyFont="1" applyFill="1" applyAlignment="1" applyProtection="1">
      <alignment horizontal="left" vertical="center"/>
      <protection locked="0"/>
    </xf>
    <xf numFmtId="38" fontId="57" fillId="0" borderId="0" xfId="12" applyNumberFormat="1" applyFont="1" applyAlignment="1" applyProtection="1">
      <alignment horizontal="left" vertical="center"/>
      <protection locked="0"/>
    </xf>
    <xf numFmtId="0" fontId="57" fillId="0" borderId="0" xfId="12" applyFont="1" applyAlignment="1" applyProtection="1">
      <alignment horizontal="left" vertical="center"/>
      <protection locked="0"/>
    </xf>
    <xf numFmtId="0" fontId="37" fillId="14" borderId="0" xfId="12" applyFont="1" applyFill="1" applyAlignment="1" applyProtection="1">
      <alignment horizontal="left" vertical="center" wrapText="1"/>
      <protection locked="0"/>
    </xf>
    <xf numFmtId="178" fontId="37" fillId="0" borderId="0" xfId="23" applyNumberFormat="1" applyFont="1" applyAlignment="1" applyProtection="1">
      <alignment horizontal="right" vertical="center"/>
      <protection locked="0"/>
    </xf>
    <xf numFmtId="180" fontId="21" fillId="0" borderId="0" xfId="22" quotePrefix="1" applyNumberFormat="1" applyFont="1" applyFill="1" applyProtection="1">
      <alignment vertical="center"/>
      <protection locked="0"/>
    </xf>
    <xf numFmtId="178" fontId="0" fillId="0" borderId="0" xfId="0" applyNumberFormat="1" applyAlignment="1">
      <alignment horizontal="right" vertical="center"/>
    </xf>
    <xf numFmtId="0" fontId="78" fillId="0" borderId="0" xfId="0" applyFont="1">
      <alignment vertical="center"/>
    </xf>
    <xf numFmtId="0" fontId="22" fillId="0" borderId="0" xfId="6">
      <alignment vertical="center"/>
    </xf>
    <xf numFmtId="0" fontId="19" fillId="12" borderId="4" xfId="0" applyFont="1" applyFill="1" applyBorder="1" applyAlignment="1">
      <alignment horizontal="centerContinuous" vertical="center"/>
    </xf>
    <xf numFmtId="0" fontId="79" fillId="0" borderId="0" xfId="0" applyFont="1">
      <alignment vertical="center"/>
    </xf>
    <xf numFmtId="38" fontId="16" fillId="0" borderId="6" xfId="5" applyFont="1" applyBorder="1" applyAlignment="1">
      <alignment vertical="top"/>
    </xf>
    <xf numFmtId="38" fontId="16" fillId="0" borderId="0" xfId="5" applyFont="1" applyBorder="1" applyAlignment="1">
      <alignment vertical="top"/>
    </xf>
    <xf numFmtId="176" fontId="16" fillId="0" borderId="7" xfId="18" applyNumberFormat="1" applyFont="1" applyBorder="1" applyAlignment="1">
      <alignment vertical="top"/>
    </xf>
    <xf numFmtId="0" fontId="16" fillId="0" borderId="0" xfId="0" applyFont="1" applyAlignment="1">
      <alignment horizontal="right" vertical="top"/>
    </xf>
    <xf numFmtId="0" fontId="16" fillId="0" borderId="0" xfId="0" applyFont="1" applyAlignment="1">
      <alignment horizontal="center" vertical="top"/>
    </xf>
    <xf numFmtId="0" fontId="16" fillId="0" borderId="0" xfId="0" applyFont="1" applyAlignment="1">
      <alignment horizontal="left" vertical="top"/>
    </xf>
    <xf numFmtId="0" fontId="21" fillId="0" borderId="4" xfId="0" applyFont="1" applyBorder="1" applyAlignment="1">
      <alignment vertical="top"/>
    </xf>
    <xf numFmtId="38" fontId="21" fillId="0" borderId="0" xfId="5" applyFont="1" applyBorder="1" applyAlignment="1"/>
    <xf numFmtId="176" fontId="16" fillId="0" borderId="1" xfId="18" applyNumberFormat="1" applyFont="1" applyBorder="1">
      <alignment vertical="center"/>
    </xf>
    <xf numFmtId="38" fontId="21" fillId="0" borderId="0" xfId="5" applyFont="1" applyBorder="1" applyAlignment="1">
      <alignment vertical="top"/>
    </xf>
    <xf numFmtId="176" fontId="16" fillId="0" borderId="1" xfId="18" applyNumberFormat="1" applyFont="1" applyBorder="1" applyAlignment="1">
      <alignment vertical="top"/>
    </xf>
    <xf numFmtId="0" fontId="16" fillId="0" borderId="0" xfId="0" applyFont="1">
      <alignment vertical="center"/>
    </xf>
    <xf numFmtId="0" fontId="16" fillId="0" borderId="4" xfId="0" applyFont="1" applyBorder="1" applyAlignment="1">
      <alignment horizontal="left" vertical="top"/>
    </xf>
    <xf numFmtId="176" fontId="16" fillId="0" borderId="0" xfId="18" applyNumberFormat="1" applyFont="1" applyBorder="1">
      <alignment vertical="center"/>
    </xf>
    <xf numFmtId="49" fontId="37" fillId="0" borderId="0" xfId="0" applyNumberFormat="1" applyFont="1" applyAlignment="1">
      <alignment horizontal="center" vertical="center"/>
    </xf>
    <xf numFmtId="176" fontId="21" fillId="0" borderId="1" xfId="0" applyNumberFormat="1" applyFont="1" applyBorder="1">
      <alignment vertical="center"/>
    </xf>
    <xf numFmtId="3" fontId="16" fillId="0" borderId="4" xfId="0" applyNumberFormat="1" applyFont="1" applyBorder="1" applyAlignment="1">
      <alignment horizontal="left" vertical="top"/>
    </xf>
    <xf numFmtId="178" fontId="17" fillId="0" borderId="0" xfId="21" applyNumberFormat="1" applyFont="1">
      <alignment vertical="center"/>
    </xf>
    <xf numFmtId="178" fontId="17" fillId="0" borderId="0" xfId="21" applyNumberFormat="1" applyFont="1" applyProtection="1">
      <alignment vertical="center"/>
      <protection locked="0"/>
    </xf>
    <xf numFmtId="178" fontId="46" fillId="0" borderId="0" xfId="21" applyNumberFormat="1" applyFont="1" applyAlignment="1" applyProtection="1">
      <alignment horizontal="center" vertical="center"/>
      <protection locked="0"/>
    </xf>
    <xf numFmtId="178" fontId="54" fillId="0" borderId="0" xfId="21" applyNumberFormat="1" applyFont="1" applyAlignment="1" applyProtection="1">
      <alignment horizontal="center" vertical="center"/>
      <protection locked="0"/>
    </xf>
    <xf numFmtId="178" fontId="21" fillId="0" borderId="0" xfId="22" applyNumberFormat="1" applyFont="1" applyAlignment="1" applyProtection="1">
      <alignment horizontal="left" vertical="top"/>
      <protection locked="0"/>
    </xf>
    <xf numFmtId="178" fontId="21" fillId="0" borderId="0" xfId="21" applyNumberFormat="1" applyFont="1">
      <alignment vertical="center"/>
    </xf>
    <xf numFmtId="38" fontId="0" fillId="0" borderId="0" xfId="5" applyFont="1">
      <alignment vertical="center"/>
    </xf>
    <xf numFmtId="38" fontId="23" fillId="0" borderId="0" xfId="5" applyFont="1">
      <alignment vertical="center"/>
    </xf>
    <xf numFmtId="180" fontId="16" fillId="0" borderId="0" xfId="0" applyNumberFormat="1" applyFont="1" applyAlignment="1">
      <alignment vertical="top"/>
    </xf>
    <xf numFmtId="176" fontId="0" fillId="0" borderId="0" xfId="0" applyNumberFormat="1" applyAlignment="1">
      <alignment vertical="top"/>
    </xf>
    <xf numFmtId="176" fontId="0" fillId="0" borderId="0" xfId="5" applyNumberFormat="1" applyFont="1" applyBorder="1" applyAlignment="1">
      <alignment vertical="top"/>
    </xf>
    <xf numFmtId="0" fontId="81" fillId="0" borderId="0" xfId="6" applyFont="1" applyFill="1" applyBorder="1" applyAlignment="1">
      <alignment horizontal="right" vertical="top"/>
    </xf>
    <xf numFmtId="0" fontId="16" fillId="0" borderId="4" xfId="0" applyFont="1" applyBorder="1" applyAlignment="1">
      <alignment vertical="top"/>
    </xf>
    <xf numFmtId="0" fontId="22" fillId="0" borderId="0" xfId="6" applyFill="1" applyBorder="1" applyAlignment="1">
      <alignment horizontal="right" vertical="top"/>
    </xf>
    <xf numFmtId="38" fontId="0" fillId="2" borderId="0" xfId="5" applyFont="1" applyFill="1" applyAlignment="1">
      <alignment horizontal="center" vertical="center" wrapText="1"/>
    </xf>
    <xf numFmtId="0" fontId="25" fillId="0" borderId="0" xfId="0" applyFont="1" applyAlignment="1">
      <alignment horizontal="center" vertical="center"/>
    </xf>
    <xf numFmtId="0" fontId="20" fillId="0" borderId="0" xfId="0" applyFont="1" applyAlignment="1">
      <alignment horizontal="center" vertical="center"/>
    </xf>
    <xf numFmtId="38" fontId="29" fillId="0" borderId="0" xfId="5" applyFont="1" applyFill="1" applyAlignment="1">
      <alignment horizontal="center" vertical="center"/>
    </xf>
    <xf numFmtId="0" fontId="83" fillId="0" borderId="0" xfId="0" applyFont="1" applyAlignment="1">
      <alignment horizontal="center" vertical="center" wrapText="1"/>
    </xf>
    <xf numFmtId="0" fontId="19" fillId="0" borderId="0" xfId="0" applyFont="1">
      <alignment vertical="center"/>
    </xf>
    <xf numFmtId="0" fontId="0" fillId="2" borderId="0" xfId="0" applyFill="1" applyAlignment="1">
      <alignment horizontal="center" vertical="center" wrapText="1"/>
    </xf>
    <xf numFmtId="0" fontId="0" fillId="2" borderId="0" xfId="0" applyFill="1">
      <alignment vertical="center"/>
    </xf>
    <xf numFmtId="0" fontId="15" fillId="0" borderId="0" xfId="0" applyFont="1" applyAlignment="1">
      <alignment horizontal="center"/>
    </xf>
    <xf numFmtId="0" fontId="19" fillId="0" borderId="0" xfId="0" applyFont="1" applyAlignment="1">
      <alignment horizontal="center"/>
    </xf>
    <xf numFmtId="0" fontId="84" fillId="0" borderId="0" xfId="0" applyFont="1">
      <alignment vertical="center"/>
    </xf>
    <xf numFmtId="0" fontId="49" fillId="0" borderId="0" xfId="0" applyFont="1" applyAlignment="1">
      <alignment horizontal="left" vertical="center"/>
    </xf>
    <xf numFmtId="179" fontId="0" fillId="0" borderId="0" xfId="0" applyNumberFormat="1">
      <alignment vertical="center"/>
    </xf>
    <xf numFmtId="38" fontId="20" fillId="5" borderId="0" xfId="5" applyFont="1" applyFill="1" applyBorder="1" applyAlignment="1">
      <alignment horizontal="center" vertical="center" wrapText="1"/>
    </xf>
    <xf numFmtId="38" fontId="16" fillId="0" borderId="0" xfId="5" applyFont="1" applyBorder="1" applyAlignment="1">
      <alignment horizontal="right" vertical="top"/>
    </xf>
    <xf numFmtId="0" fontId="15" fillId="0" borderId="2" xfId="0" applyFont="1" applyBorder="1" applyAlignment="1">
      <alignment horizontal="center" vertical="center"/>
    </xf>
    <xf numFmtId="0" fontId="15" fillId="16" borderId="1" xfId="0" applyFont="1" applyFill="1" applyBorder="1" applyAlignment="1">
      <alignment horizontal="centerContinuous" vertical="center"/>
    </xf>
    <xf numFmtId="38" fontId="21" fillId="0" borderId="0" xfId="22" applyFont="1" applyAlignment="1" applyProtection="1">
      <alignment horizontal="center" vertical="top"/>
      <protection locked="0"/>
    </xf>
    <xf numFmtId="0" fontId="71" fillId="0" borderId="0" xfId="0" applyFont="1">
      <alignment vertical="center"/>
    </xf>
    <xf numFmtId="178" fontId="85" fillId="0" borderId="0" xfId="12" applyNumberFormat="1" applyFont="1" applyAlignment="1" applyProtection="1">
      <alignment horizontal="left" vertical="center" wrapText="1"/>
      <protection locked="0"/>
    </xf>
    <xf numFmtId="0" fontId="17" fillId="0" borderId="0" xfId="21" quotePrefix="1" applyFont="1" applyAlignment="1" applyProtection="1">
      <alignment horizontal="center" vertical="center"/>
      <protection locked="0"/>
    </xf>
    <xf numFmtId="177" fontId="46" fillId="0" borderId="0" xfId="5" applyNumberFormat="1" applyFont="1" applyBorder="1" applyAlignment="1">
      <alignment vertical="top"/>
    </xf>
    <xf numFmtId="177" fontId="46" fillId="0" borderId="0" xfId="5" applyNumberFormat="1" applyFont="1" applyBorder="1">
      <alignment vertical="center"/>
    </xf>
    <xf numFmtId="177" fontId="50" fillId="12" borderId="0" xfId="5" applyNumberFormat="1" applyFont="1" applyFill="1" applyBorder="1" applyAlignment="1">
      <alignment vertical="top"/>
    </xf>
    <xf numFmtId="177" fontId="27" fillId="12" borderId="0" xfId="5" applyNumberFormat="1" applyFont="1" applyFill="1" applyBorder="1" applyAlignment="1">
      <alignment vertical="top"/>
    </xf>
    <xf numFmtId="177" fontId="28" fillId="0" borderId="4" xfId="5" applyNumberFormat="1" applyFont="1" applyBorder="1" applyAlignment="1">
      <alignment vertical="top"/>
    </xf>
    <xf numFmtId="177" fontId="27" fillId="0" borderId="4" xfId="5" applyNumberFormat="1" applyFont="1" applyBorder="1" applyAlignment="1">
      <alignment vertical="top"/>
    </xf>
    <xf numFmtId="0" fontId="0" fillId="0" borderId="0" xfId="0" applyAlignment="1"/>
    <xf numFmtId="0" fontId="20" fillId="0" borderId="0" xfId="0" applyFont="1" applyAlignment="1">
      <alignment horizontal="center" vertical="center" wrapText="1"/>
    </xf>
    <xf numFmtId="0" fontId="15" fillId="16" borderId="1" xfId="0" applyFont="1" applyFill="1" applyBorder="1" applyAlignment="1">
      <alignment horizontal="centerContinuous" vertical="center" wrapText="1"/>
    </xf>
    <xf numFmtId="177" fontId="27" fillId="16" borderId="0" xfId="5" applyNumberFormat="1" applyFont="1" applyFill="1" applyBorder="1" applyAlignment="1">
      <alignment vertical="top"/>
    </xf>
    <xf numFmtId="186" fontId="34" fillId="0" borderId="0" xfId="0" applyNumberFormat="1" applyFont="1">
      <alignment vertical="center"/>
    </xf>
    <xf numFmtId="186" fontId="16" fillId="0" borderId="0" xfId="0" applyNumberFormat="1" applyFont="1" applyAlignment="1">
      <alignment vertical="top"/>
    </xf>
    <xf numFmtId="186" fontId="16" fillId="0" borderId="0" xfId="0" applyNumberFormat="1" applyFont="1" applyAlignment="1">
      <alignment horizontal="center" vertical="top"/>
    </xf>
    <xf numFmtId="186" fontId="0" fillId="0" borderId="0" xfId="0" applyNumberFormat="1" applyAlignment="1">
      <alignment horizontal="center" vertical="top"/>
    </xf>
    <xf numFmtId="186" fontId="33" fillId="0" borderId="2" xfId="0" applyNumberFormat="1" applyFont="1" applyBorder="1" applyAlignment="1">
      <alignment horizontal="center" vertical="center" wrapText="1"/>
    </xf>
    <xf numFmtId="186" fontId="16" fillId="0" borderId="0" xfId="0" applyNumberFormat="1" applyFont="1" applyAlignment="1">
      <alignment horizontal="center" vertical="center"/>
    </xf>
    <xf numFmtId="186" fontId="16" fillId="0" borderId="0" xfId="0" applyNumberFormat="1" applyFont="1">
      <alignment vertical="center"/>
    </xf>
    <xf numFmtId="186" fontId="0" fillId="0" borderId="0" xfId="0" applyNumberFormat="1" applyAlignment="1">
      <alignment horizontal="center" vertical="center"/>
    </xf>
    <xf numFmtId="186" fontId="0" fillId="0" borderId="0" xfId="0" applyNumberFormat="1">
      <alignment vertical="center"/>
    </xf>
    <xf numFmtId="0" fontId="36" fillId="0" borderId="0" xfId="0" applyFont="1">
      <alignment vertical="center"/>
    </xf>
    <xf numFmtId="0" fontId="34" fillId="0" borderId="0" xfId="0" applyFont="1">
      <alignment vertical="center"/>
    </xf>
    <xf numFmtId="0" fontId="26" fillId="0" borderId="0" xfId="0" applyFont="1" applyAlignment="1">
      <alignment horizontal="center" vertical="center"/>
    </xf>
    <xf numFmtId="0" fontId="22" fillId="0" borderId="0" xfId="6" applyBorder="1" applyAlignment="1">
      <alignment horizontal="left" vertical="center"/>
    </xf>
    <xf numFmtId="0" fontId="34" fillId="7" borderId="0" xfId="0" applyFont="1" applyFill="1" applyAlignment="1">
      <alignment vertical="center" wrapText="1"/>
    </xf>
    <xf numFmtId="0" fontId="16" fillId="0" borderId="0" xfId="0" applyFont="1" applyAlignment="1">
      <alignment horizontal="center" vertical="center"/>
    </xf>
    <xf numFmtId="0" fontId="15" fillId="16" borderId="4" xfId="0" applyFont="1" applyFill="1" applyBorder="1" applyAlignment="1">
      <alignment horizontal="centerContinuous" vertical="center"/>
    </xf>
    <xf numFmtId="178" fontId="15" fillId="16" borderId="0" xfId="0" applyNumberFormat="1" applyFont="1" applyFill="1" applyAlignment="1">
      <alignment horizontal="centerContinuous" vertical="center"/>
    </xf>
    <xf numFmtId="0" fontId="15" fillId="16" borderId="0" xfId="0" applyFont="1" applyFill="1" applyAlignment="1">
      <alignment horizontal="centerContinuous" vertical="center"/>
    </xf>
    <xf numFmtId="186" fontId="16" fillId="16" borderId="0" xfId="0" applyNumberFormat="1" applyFont="1" applyFill="1" applyAlignment="1">
      <alignment horizontal="left" vertical="center"/>
    </xf>
    <xf numFmtId="0" fontId="22" fillId="16" borderId="0" xfId="6" applyFill="1" applyBorder="1" applyAlignment="1">
      <alignment horizontal="left" vertical="center"/>
    </xf>
    <xf numFmtId="38" fontId="15" fillId="16" borderId="0" xfId="5" applyFont="1" applyFill="1" applyBorder="1" applyAlignment="1">
      <alignment horizontal="centerContinuous" vertical="center"/>
    </xf>
    <xf numFmtId="176" fontId="15" fillId="16" borderId="0" xfId="0" applyNumberFormat="1" applyFont="1" applyFill="1" applyAlignment="1">
      <alignment horizontal="centerContinuous" vertical="center"/>
    </xf>
    <xf numFmtId="0" fontId="20" fillId="17" borderId="9" xfId="5" applyNumberFormat="1" applyFont="1" applyFill="1" applyBorder="1" applyAlignment="1">
      <alignment wrapText="1"/>
    </xf>
    <xf numFmtId="181" fontId="19" fillId="12" borderId="0" xfId="5" applyNumberFormat="1" applyFont="1" applyFill="1" applyBorder="1" applyAlignment="1">
      <alignment horizontal="centerContinuous" vertical="center"/>
    </xf>
    <xf numFmtId="0" fontId="34" fillId="12" borderId="0" xfId="0" applyFont="1" applyFill="1" applyAlignment="1">
      <alignment horizontal="centerContinuous" vertical="center"/>
    </xf>
    <xf numFmtId="176" fontId="34" fillId="12" borderId="0" xfId="0" applyNumberFormat="1" applyFont="1" applyFill="1" applyAlignment="1">
      <alignment horizontal="centerContinuous" vertical="center"/>
    </xf>
    <xf numFmtId="0" fontId="34" fillId="12" borderId="1" xfId="0" applyFont="1" applyFill="1" applyBorder="1" applyAlignment="1">
      <alignment horizontal="centerContinuous" vertical="center"/>
    </xf>
    <xf numFmtId="186" fontId="34" fillId="0" borderId="0" xfId="0" applyNumberFormat="1" applyFont="1" applyAlignment="1">
      <alignment horizontal="center" vertical="center"/>
    </xf>
    <xf numFmtId="186" fontId="34" fillId="0" borderId="0" xfId="0" applyNumberFormat="1" applyFont="1" applyAlignment="1">
      <alignment horizontal="centerContinuous" vertical="center"/>
    </xf>
    <xf numFmtId="0" fontId="35" fillId="0" borderId="0" xfId="0" applyFont="1" applyAlignment="1">
      <alignment horizontal="right" vertical="center"/>
    </xf>
    <xf numFmtId="0" fontId="34" fillId="0" borderId="0" xfId="0" applyFont="1" applyAlignment="1">
      <alignment horizontal="centerContinuous" vertical="center"/>
    </xf>
    <xf numFmtId="0" fontId="35" fillId="0" borderId="0" xfId="0" applyFont="1" applyAlignment="1">
      <alignment horizontal="centerContinuous" vertical="center"/>
    </xf>
    <xf numFmtId="0" fontId="34" fillId="0" borderId="0" xfId="0" quotePrefix="1" applyFont="1" applyAlignment="1">
      <alignment horizontal="left" vertical="center"/>
    </xf>
    <xf numFmtId="0" fontId="34" fillId="0" borderId="0" xfId="0" applyFont="1" applyAlignment="1">
      <alignment horizontal="left" vertical="center"/>
    </xf>
    <xf numFmtId="0" fontId="15" fillId="0" borderId="0" xfId="0" applyFont="1" applyAlignment="1">
      <alignment horizontal="center" vertical="center"/>
    </xf>
    <xf numFmtId="177" fontId="45" fillId="0" borderId="0" xfId="0" applyNumberFormat="1" applyFont="1" applyAlignment="1">
      <alignment horizontal="right" vertical="top"/>
    </xf>
    <xf numFmtId="177" fontId="21" fillId="0" borderId="0" xfId="0" applyNumberFormat="1" applyFont="1" applyAlignment="1">
      <alignment vertical="top"/>
    </xf>
    <xf numFmtId="177" fontId="28" fillId="0" borderId="0" xfId="0" applyNumberFormat="1" applyFont="1" applyAlignment="1">
      <alignment vertical="top"/>
    </xf>
    <xf numFmtId="177" fontId="21" fillId="0" borderId="0" xfId="0" applyNumberFormat="1" applyFont="1">
      <alignment vertical="center"/>
    </xf>
    <xf numFmtId="177" fontId="46" fillId="0" borderId="0" xfId="0" applyNumberFormat="1" applyFont="1">
      <alignment vertical="center"/>
    </xf>
    <xf numFmtId="38" fontId="16" fillId="0" borderId="0" xfId="0" applyNumberFormat="1" applyFont="1">
      <alignment vertical="center"/>
    </xf>
    <xf numFmtId="180" fontId="16" fillId="0" borderId="0" xfId="0" applyNumberFormat="1" applyFont="1" applyAlignment="1">
      <alignment horizontal="left" vertical="top"/>
    </xf>
    <xf numFmtId="180" fontId="16" fillId="0" borderId="0" xfId="0" applyNumberFormat="1" applyFont="1" applyAlignment="1">
      <alignment horizontal="center" vertical="top"/>
    </xf>
    <xf numFmtId="177" fontId="45" fillId="0" borderId="0" xfId="0" applyNumberFormat="1" applyFont="1" applyAlignment="1">
      <alignment horizontal="right"/>
    </xf>
    <xf numFmtId="180" fontId="21" fillId="0" borderId="0" xfId="0" applyNumberFormat="1" applyFont="1" applyAlignment="1">
      <alignment vertical="top"/>
    </xf>
    <xf numFmtId="0" fontId="16" fillId="0" borderId="0" xfId="0" applyFont="1" applyAlignment="1">
      <alignment horizontal="right" vertical="center"/>
    </xf>
    <xf numFmtId="0" fontId="26" fillId="0" borderId="0" xfId="0" applyFont="1" applyAlignment="1">
      <alignment horizontal="left" vertical="top"/>
    </xf>
    <xf numFmtId="0" fontId="16" fillId="6" borderId="0" xfId="0" applyFont="1" applyFill="1" applyAlignment="1">
      <alignment vertical="top"/>
    </xf>
    <xf numFmtId="186" fontId="16" fillId="6" borderId="0" xfId="0" applyNumberFormat="1" applyFont="1" applyFill="1" applyAlignment="1">
      <alignment horizontal="center" vertical="top"/>
    </xf>
    <xf numFmtId="186" fontId="16" fillId="0" borderId="0" xfId="0" applyNumberFormat="1" applyFont="1" applyAlignment="1">
      <alignment horizontal="left" vertical="top"/>
    </xf>
    <xf numFmtId="180" fontId="16" fillId="6" borderId="0" xfId="0" applyNumberFormat="1" applyFont="1" applyFill="1" applyAlignment="1">
      <alignment vertical="top"/>
    </xf>
    <xf numFmtId="177" fontId="16" fillId="0" borderId="0" xfId="0" applyNumberFormat="1" applyFont="1" applyAlignment="1">
      <alignment vertical="top"/>
    </xf>
    <xf numFmtId="177" fontId="46" fillId="0" borderId="0" xfId="0" applyNumberFormat="1" applyFont="1" applyAlignment="1">
      <alignment vertical="top"/>
    </xf>
    <xf numFmtId="186" fontId="16" fillId="6" borderId="0" xfId="0" applyNumberFormat="1" applyFont="1" applyFill="1" applyAlignment="1">
      <alignment vertical="top"/>
    </xf>
    <xf numFmtId="0" fontId="21" fillId="0" borderId="0" xfId="0" applyFont="1" applyAlignment="1">
      <alignment horizontal="left"/>
    </xf>
    <xf numFmtId="178" fontId="16" fillId="0" borderId="0" xfId="0" applyNumberFormat="1" applyFont="1" applyAlignment="1">
      <alignment horizontal="center" vertical="center"/>
    </xf>
    <xf numFmtId="177" fontId="46" fillId="0" borderId="0" xfId="0" applyNumberFormat="1" applyFont="1" applyAlignment="1">
      <alignment vertical="center" wrapText="1"/>
    </xf>
    <xf numFmtId="0" fontId="81" fillId="0" borderId="0" xfId="6" applyFont="1" applyFill="1" applyBorder="1" applyAlignment="1">
      <alignment horizontal="right" vertical="center"/>
    </xf>
    <xf numFmtId="0" fontId="21" fillId="0" borderId="0" xfId="0" applyFont="1" applyAlignment="1">
      <alignment horizontal="right" vertical="top"/>
    </xf>
    <xf numFmtId="186" fontId="16" fillId="6" borderId="0" xfId="0" applyNumberFormat="1" applyFont="1" applyFill="1" applyAlignment="1">
      <alignment horizontal="left" vertical="top"/>
    </xf>
    <xf numFmtId="177" fontId="21" fillId="0" borderId="0" xfId="0" applyNumberFormat="1" applyFont="1" applyAlignment="1">
      <alignment vertical="top" wrapText="1"/>
    </xf>
    <xf numFmtId="38" fontId="19" fillId="15" borderId="2" xfId="5" applyFont="1" applyFill="1" applyBorder="1" applyAlignment="1">
      <alignment horizontal="center" vertical="center" wrapText="1"/>
    </xf>
    <xf numFmtId="0" fontId="19" fillId="15" borderId="2" xfId="1" applyFont="1" applyFill="1" applyBorder="1" applyAlignment="1">
      <alignment horizontal="center" vertical="center" textRotation="255" wrapText="1"/>
    </xf>
    <xf numFmtId="0" fontId="19" fillId="15" borderId="2" xfId="0" applyFont="1" applyFill="1" applyBorder="1" applyAlignment="1">
      <alignment horizontal="centerContinuous" vertical="center" wrapText="1"/>
    </xf>
    <xf numFmtId="0" fontId="17" fillId="4" borderId="2" xfId="0" applyFont="1" applyFill="1" applyBorder="1" applyAlignment="1">
      <alignment vertical="center" wrapText="1"/>
    </xf>
    <xf numFmtId="38" fontId="21" fillId="15" borderId="2" xfId="5" applyFont="1" applyFill="1" applyBorder="1" applyAlignment="1">
      <alignment horizontal="center" vertical="center" wrapText="1"/>
    </xf>
    <xf numFmtId="0" fontId="21" fillId="15" borderId="2" xfId="0" applyFont="1" applyFill="1" applyBorder="1" applyAlignment="1">
      <alignment horizontal="center" vertical="center" wrapText="1"/>
    </xf>
    <xf numFmtId="0" fontId="21" fillId="17" borderId="5" xfId="0" applyFont="1" applyFill="1" applyBorder="1" applyAlignment="1">
      <alignment horizontal="center" vertical="center" wrapText="1"/>
    </xf>
    <xf numFmtId="177" fontId="21" fillId="17" borderId="2" xfId="0" applyNumberFormat="1" applyFont="1" applyFill="1" applyBorder="1" applyAlignment="1">
      <alignment horizontal="center" vertical="center" wrapText="1"/>
    </xf>
    <xf numFmtId="177" fontId="28" fillId="17" borderId="2" xfId="0" applyNumberFormat="1" applyFont="1" applyFill="1" applyBorder="1" applyAlignment="1">
      <alignment horizontal="center" vertical="center" wrapText="1"/>
    </xf>
    <xf numFmtId="177" fontId="21" fillId="16" borderId="2" xfId="1" applyNumberFormat="1" applyFont="1" applyFill="1" applyBorder="1" applyAlignment="1">
      <alignment horizontal="center" vertical="center" wrapText="1"/>
    </xf>
    <xf numFmtId="0" fontId="45" fillId="16" borderId="8" xfId="1" applyFont="1" applyFill="1" applyBorder="1" applyAlignment="1">
      <alignment horizontal="center" vertical="center" wrapText="1"/>
    </xf>
    <xf numFmtId="186" fontId="21" fillId="17" borderId="2" xfId="0" applyNumberFormat="1" applyFont="1" applyFill="1" applyBorder="1" applyAlignment="1">
      <alignment horizontal="centerContinuous" vertical="center" wrapText="1"/>
    </xf>
    <xf numFmtId="177" fontId="49" fillId="16" borderId="2" xfId="5" applyNumberFormat="1" applyFont="1" applyFill="1" applyBorder="1" applyAlignment="1">
      <alignment horizontal="center" vertical="center" wrapText="1"/>
    </xf>
    <xf numFmtId="38" fontId="19" fillId="16" borderId="2" xfId="5" applyFont="1" applyFill="1" applyBorder="1" applyAlignment="1">
      <alignment horizontal="center" vertical="center" wrapText="1"/>
    </xf>
    <xf numFmtId="177" fontId="33" fillId="16" borderId="2" xfId="5" applyNumberFormat="1" applyFont="1" applyFill="1" applyBorder="1" applyAlignment="1">
      <alignment horizontal="center" vertical="center" wrapText="1"/>
    </xf>
    <xf numFmtId="38" fontId="15" fillId="18" borderId="2" xfId="5" applyFont="1" applyFill="1" applyBorder="1" applyAlignment="1">
      <alignment horizontal="center" vertical="center" wrapText="1"/>
    </xf>
    <xf numFmtId="38" fontId="35" fillId="16" borderId="2" xfId="5" applyFont="1" applyFill="1" applyBorder="1" applyAlignment="1">
      <alignment horizontal="center" vertical="center" wrapText="1"/>
    </xf>
    <xf numFmtId="176" fontId="21" fillId="16" borderId="2" xfId="5" applyNumberFormat="1" applyFont="1" applyFill="1" applyBorder="1" applyAlignment="1">
      <alignment horizontal="center" vertical="center" wrapText="1"/>
    </xf>
    <xf numFmtId="38" fontId="21" fillId="16" borderId="8" xfId="5" applyFont="1" applyFill="1" applyBorder="1" applyAlignment="1">
      <alignment horizontal="center" vertical="center" wrapText="1"/>
    </xf>
    <xf numFmtId="0" fontId="20" fillId="17" borderId="3" xfId="5" applyNumberFormat="1" applyFont="1" applyFill="1" applyBorder="1" applyAlignment="1">
      <alignment vertical="center" wrapText="1"/>
    </xf>
    <xf numFmtId="177" fontId="35" fillId="12" borderId="5" xfId="5" applyNumberFormat="1" applyFont="1" applyFill="1" applyBorder="1" applyAlignment="1">
      <alignment horizontal="center" vertical="center" wrapText="1"/>
    </xf>
    <xf numFmtId="177" fontId="80" fillId="12" borderId="2" xfId="5" applyNumberFormat="1" applyFont="1" applyFill="1" applyBorder="1" applyAlignment="1">
      <alignment horizontal="center" vertical="center" wrapText="1"/>
    </xf>
    <xf numFmtId="9" fontId="19" fillId="13" borderId="10" xfId="0" applyNumberFormat="1" applyFont="1" applyFill="1" applyBorder="1" applyAlignment="1">
      <alignment horizontal="center" vertical="center"/>
    </xf>
    <xf numFmtId="0" fontId="19" fillId="13" borderId="2" xfId="0" applyFont="1" applyFill="1" applyBorder="1" applyAlignment="1">
      <alignment horizontal="centerContinuous" vertical="center"/>
    </xf>
    <xf numFmtId="176" fontId="19" fillId="13" borderId="11" xfId="0" applyNumberFormat="1" applyFont="1" applyFill="1" applyBorder="1" applyAlignment="1">
      <alignment horizontal="centerContinuous" vertical="center"/>
    </xf>
    <xf numFmtId="38" fontId="19" fillId="12" borderId="2" xfId="5" applyFont="1" applyFill="1" applyBorder="1" applyAlignment="1">
      <alignment horizontal="centerContinuous" vertical="center" wrapText="1"/>
    </xf>
    <xf numFmtId="0" fontId="19" fillId="13" borderId="8" xfId="0" applyFont="1" applyFill="1" applyBorder="1" applyAlignment="1">
      <alignment horizontal="centerContinuous" vertical="center"/>
    </xf>
    <xf numFmtId="180" fontId="33" fillId="0" borderId="2" xfId="0" applyNumberFormat="1" applyFont="1" applyBorder="1" applyAlignment="1">
      <alignment horizontal="center" vertical="center" wrapText="1"/>
    </xf>
    <xf numFmtId="0" fontId="19" fillId="0" borderId="2" xfId="0" applyFont="1" applyBorder="1" applyAlignment="1">
      <alignment horizontal="center" vertical="center" wrapText="1"/>
    </xf>
    <xf numFmtId="186" fontId="23" fillId="8" borderId="2" xfId="0" applyNumberFormat="1" applyFont="1" applyFill="1" applyBorder="1" applyAlignment="1">
      <alignment horizontal="center" vertical="center" wrapText="1"/>
    </xf>
    <xf numFmtId="38" fontId="23" fillId="8" borderId="2" xfId="5" applyFont="1" applyFill="1" applyBorder="1" applyAlignment="1">
      <alignment horizontal="center" vertical="center" wrapText="1"/>
    </xf>
    <xf numFmtId="180" fontId="37" fillId="0" borderId="0" xfId="0" applyNumberFormat="1" applyFont="1" applyAlignment="1">
      <alignment horizontal="center" vertical="center"/>
    </xf>
    <xf numFmtId="0" fontId="25" fillId="0" borderId="0" xfId="12" applyFont="1">
      <alignment vertical="center"/>
    </xf>
    <xf numFmtId="38" fontId="21" fillId="17" borderId="8" xfId="5" applyFont="1" applyFill="1" applyBorder="1" applyAlignment="1">
      <alignment horizontal="right" vertical="center" wrapText="1"/>
    </xf>
    <xf numFmtId="0" fontId="22" fillId="0" borderId="1" xfId="6" applyBorder="1" applyAlignment="1">
      <alignment horizontal="right" vertical="center"/>
    </xf>
    <xf numFmtId="0" fontId="16" fillId="0" borderId="1" xfId="0" applyFont="1" applyBorder="1" applyAlignment="1">
      <alignment horizontal="right" vertical="center"/>
    </xf>
    <xf numFmtId="38" fontId="21" fillId="0" borderId="1" xfId="0" applyNumberFormat="1" applyFont="1" applyBorder="1" applyAlignment="1">
      <alignment horizontal="right" vertical="top"/>
    </xf>
    <xf numFmtId="38" fontId="81" fillId="0" borderId="1" xfId="6" applyNumberFormat="1" applyFont="1" applyBorder="1" applyAlignment="1">
      <alignment horizontal="right" vertical="top"/>
    </xf>
    <xf numFmtId="38" fontId="22" fillId="0" borderId="1" xfId="6" applyNumberFormat="1" applyBorder="1" applyAlignment="1">
      <alignment horizontal="right" vertical="top"/>
    </xf>
    <xf numFmtId="0" fontId="16" fillId="0" borderId="1" xfId="0" applyFont="1" applyBorder="1" applyAlignment="1">
      <alignment horizontal="right" vertical="top"/>
    </xf>
    <xf numFmtId="0" fontId="81" fillId="0" borderId="1" xfId="6" applyFont="1" applyBorder="1" applyAlignment="1">
      <alignment horizontal="right" vertical="center"/>
    </xf>
    <xf numFmtId="0" fontId="81" fillId="0" borderId="1" xfId="6" applyFont="1" applyFill="1" applyBorder="1" applyAlignment="1">
      <alignment horizontal="right" vertical="center"/>
    </xf>
    <xf numFmtId="0" fontId="22" fillId="0" borderId="0" xfId="6" applyFill="1" applyBorder="1" applyAlignment="1">
      <alignment horizontal="right" vertical="center"/>
    </xf>
    <xf numFmtId="0" fontId="87" fillId="13" borderId="3" xfId="0" applyFont="1" applyFill="1" applyBorder="1" applyAlignment="1">
      <alignment horizontal="centerContinuous" vertical="center" wrapText="1"/>
    </xf>
    <xf numFmtId="177" fontId="45" fillId="20" borderId="0" xfId="0" applyNumberFormat="1" applyFont="1" applyFill="1" applyAlignment="1">
      <alignment horizontal="right"/>
    </xf>
    <xf numFmtId="177" fontId="45" fillId="20" borderId="0" xfId="0" applyNumberFormat="1" applyFont="1" applyFill="1" applyAlignment="1">
      <alignment horizontal="right" vertical="top"/>
    </xf>
    <xf numFmtId="0" fontId="27" fillId="0" borderId="0" xfId="21" applyFont="1" applyAlignment="1" applyProtection="1">
      <alignment horizontal="left"/>
      <protection locked="0"/>
    </xf>
    <xf numFmtId="38" fontId="21" fillId="0" borderId="0" xfId="22" applyFont="1" applyFill="1" applyAlignment="1" applyProtection="1">
      <alignment horizontal="center" vertical="top"/>
      <protection locked="0"/>
    </xf>
    <xf numFmtId="38" fontId="26" fillId="0" borderId="0" xfId="22" applyFont="1" applyAlignment="1" applyProtection="1">
      <alignment horizontal="left" vertical="top"/>
      <protection locked="0"/>
    </xf>
    <xf numFmtId="0" fontId="25" fillId="0" borderId="0" xfId="0" applyFont="1" applyAlignment="1">
      <alignment horizontal="center" vertical="center" wrapText="1"/>
    </xf>
    <xf numFmtId="0" fontId="15" fillId="0" borderId="0" xfId="0" applyFont="1" applyAlignment="1">
      <alignment horizontal="center" vertical="center" wrapText="1"/>
    </xf>
    <xf numFmtId="180" fontId="0" fillId="0" borderId="0" xfId="0" applyNumberFormat="1">
      <alignment vertical="center"/>
    </xf>
    <xf numFmtId="0" fontId="22" fillId="0" borderId="0" xfId="6" applyFill="1" applyAlignment="1">
      <alignment horizontal="right" vertical="center"/>
    </xf>
    <xf numFmtId="0" fontId="22" fillId="0" borderId="0" xfId="6" applyAlignment="1">
      <alignment horizontal="right" vertical="center"/>
    </xf>
    <xf numFmtId="177" fontId="21" fillId="20" borderId="0" xfId="0" applyNumberFormat="1" applyFont="1" applyFill="1" applyAlignment="1">
      <alignment horizontal="left"/>
    </xf>
    <xf numFmtId="186" fontId="16" fillId="0" borderId="0" xfId="0" applyNumberFormat="1" applyFont="1" applyAlignment="1">
      <alignment horizontal="center" vertical="top" wrapText="1"/>
    </xf>
    <xf numFmtId="0" fontId="22" fillId="0" borderId="0" xfId="6" applyAlignment="1">
      <alignment horizontal="right" vertical="top"/>
    </xf>
    <xf numFmtId="186" fontId="16" fillId="6" borderId="0" xfId="0" applyNumberFormat="1" applyFont="1" applyFill="1" applyAlignment="1">
      <alignment horizontal="left" vertical="top" wrapText="1"/>
    </xf>
    <xf numFmtId="3" fontId="16" fillId="0" borderId="4" xfId="0" quotePrefix="1" applyNumberFormat="1" applyFont="1" applyBorder="1" applyAlignment="1">
      <alignment horizontal="left" vertical="top"/>
    </xf>
    <xf numFmtId="0" fontId="22" fillId="0" borderId="1" xfId="6" applyBorder="1" applyAlignment="1">
      <alignment horizontal="right" vertical="top"/>
    </xf>
    <xf numFmtId="177" fontId="45" fillId="0" borderId="0" xfId="0" applyNumberFormat="1" applyFont="1" applyAlignment="1">
      <alignment horizontal="center"/>
    </xf>
    <xf numFmtId="0" fontId="16" fillId="0" borderId="0" xfId="0" applyFont="1" applyAlignment="1">
      <alignment horizontal="left" vertical="center"/>
    </xf>
    <xf numFmtId="49" fontId="37" fillId="21" borderId="0" xfId="12" applyNumberFormat="1" applyFont="1" applyFill="1" applyAlignment="1" applyProtection="1">
      <alignment horizontal="center" vertical="center"/>
      <protection locked="0"/>
    </xf>
    <xf numFmtId="0" fontId="17" fillId="6" borderId="0" xfId="21" applyFont="1" applyFill="1" applyAlignment="1">
      <alignment horizontal="left" vertical="center"/>
    </xf>
    <xf numFmtId="49" fontId="37" fillId="0" borderId="0" xfId="0" applyNumberFormat="1" applyFont="1" applyAlignment="1">
      <alignment horizontal="left" vertical="center"/>
    </xf>
    <xf numFmtId="14" fontId="37" fillId="0" borderId="0" xfId="0" applyNumberFormat="1" applyFont="1" applyAlignment="1">
      <alignment horizontal="center" vertical="center"/>
    </xf>
    <xf numFmtId="182" fontId="37" fillId="0" borderId="0" xfId="0" applyNumberFormat="1" applyFont="1" applyAlignment="1">
      <alignment horizontal="right" vertical="center"/>
    </xf>
    <xf numFmtId="185" fontId="37" fillId="0" borderId="0" xfId="0" applyNumberFormat="1" applyFont="1" applyAlignment="1">
      <alignment horizontal="right" vertical="center"/>
    </xf>
    <xf numFmtId="178" fontId="21" fillId="2" borderId="0" xfId="22" applyNumberFormat="1" applyFont="1" applyFill="1" applyAlignment="1" applyProtection="1">
      <alignment horizontal="left" vertical="top"/>
      <protection locked="0"/>
    </xf>
    <xf numFmtId="0" fontId="21" fillId="0" borderId="0" xfId="0" applyFont="1" applyAlignment="1">
      <alignment vertical="top"/>
    </xf>
    <xf numFmtId="3" fontId="16" fillId="0" borderId="0" xfId="0" applyNumberFormat="1" applyFont="1" applyAlignment="1">
      <alignment horizontal="left" vertical="top"/>
    </xf>
    <xf numFmtId="0" fontId="0" fillId="0" borderId="0" xfId="0" applyAlignment="1">
      <alignment horizontal="center" vertical="center"/>
    </xf>
    <xf numFmtId="178" fontId="0" fillId="0" borderId="0" xfId="0" applyNumberFormat="1" applyAlignment="1">
      <alignment horizontal="center" vertical="center"/>
    </xf>
    <xf numFmtId="0" fontId="16" fillId="4" borderId="0" xfId="0" applyFont="1" applyFill="1" applyAlignment="1">
      <alignment horizontal="center" vertical="top"/>
    </xf>
    <xf numFmtId="179" fontId="25" fillId="0" borderId="0" xfId="0" applyNumberFormat="1" applyFont="1">
      <alignment vertical="center"/>
    </xf>
    <xf numFmtId="0" fontId="36" fillId="0" borderId="0" xfId="0" applyFont="1" applyAlignment="1">
      <alignment horizontal="left" vertical="center"/>
    </xf>
    <xf numFmtId="0" fontId="45" fillId="0" borderId="0" xfId="0" applyFont="1" applyAlignment="1">
      <alignment horizontal="left"/>
    </xf>
    <xf numFmtId="0" fontId="0" fillId="0" borderId="0" xfId="0" applyAlignment="1">
      <alignment horizontal="left" vertical="center"/>
    </xf>
    <xf numFmtId="186" fontId="40" fillId="0" borderId="0" xfId="12" applyNumberFormat="1" applyFont="1" applyAlignment="1">
      <alignment horizontal="center" vertical="center" wrapText="1"/>
    </xf>
    <xf numFmtId="186" fontId="37" fillId="0" borderId="0" xfId="12" applyNumberFormat="1" applyFont="1" applyAlignment="1">
      <alignment horizontal="center" vertical="center" wrapText="1"/>
    </xf>
    <xf numFmtId="186" fontId="43" fillId="21" borderId="3" xfId="12" applyNumberFormat="1" applyFont="1" applyFill="1" applyBorder="1" applyAlignment="1">
      <alignment horizontal="center" vertical="center" wrapText="1"/>
    </xf>
    <xf numFmtId="186" fontId="40" fillId="2" borderId="3" xfId="12" applyNumberFormat="1" applyFont="1" applyFill="1" applyBorder="1" applyAlignment="1">
      <alignment horizontal="center" vertical="center" wrapText="1"/>
    </xf>
    <xf numFmtId="186" fontId="40" fillId="10" borderId="3" xfId="12" applyNumberFormat="1" applyFont="1" applyFill="1" applyBorder="1" applyAlignment="1">
      <alignment horizontal="center" vertical="center" wrapText="1"/>
    </xf>
    <xf numFmtId="186" fontId="40" fillId="9" borderId="3" xfId="12" applyNumberFormat="1" applyFont="1" applyFill="1" applyBorder="1" applyAlignment="1">
      <alignment horizontal="center" vertical="center" wrapText="1"/>
    </xf>
    <xf numFmtId="186" fontId="40" fillId="3" borderId="3" xfId="12" applyNumberFormat="1" applyFont="1" applyFill="1" applyBorder="1" applyAlignment="1">
      <alignment horizontal="left" vertical="top" wrapText="1"/>
    </xf>
    <xf numFmtId="186" fontId="41" fillId="3" borderId="3" xfId="12" applyNumberFormat="1" applyFont="1" applyFill="1" applyBorder="1" applyAlignment="1">
      <alignment horizontal="left" vertical="top" wrapText="1"/>
    </xf>
    <xf numFmtId="186" fontId="39" fillId="3" borderId="3" xfId="12" applyNumberFormat="1" applyFont="1" applyFill="1" applyBorder="1" applyAlignment="1">
      <alignment horizontal="left" vertical="top" wrapText="1"/>
    </xf>
    <xf numFmtId="186" fontId="42" fillId="3" borderId="3" xfId="12" applyNumberFormat="1" applyFont="1" applyFill="1" applyBorder="1" applyAlignment="1">
      <alignment horizontal="left" vertical="top" wrapText="1"/>
    </xf>
    <xf numFmtId="186" fontId="37" fillId="0" borderId="0" xfId="12" applyNumberFormat="1" applyFont="1" applyAlignment="1">
      <alignment horizontal="left" vertical="center" wrapText="1"/>
    </xf>
    <xf numFmtId="186" fontId="37" fillId="0" borderId="0" xfId="12" applyNumberFormat="1" applyFont="1" applyAlignment="1">
      <alignment horizontal="center" vertical="center"/>
    </xf>
    <xf numFmtId="186" fontId="37" fillId="0" borderId="0" xfId="12" applyNumberFormat="1" applyFont="1" applyAlignment="1">
      <alignment horizontal="left" vertical="center"/>
    </xf>
    <xf numFmtId="186" fontId="37" fillId="0" borderId="0" xfId="12" applyNumberFormat="1" applyFont="1" applyAlignment="1">
      <alignment horizontal="right" vertical="center"/>
    </xf>
    <xf numFmtId="186" fontId="88" fillId="2" borderId="0" xfId="0" applyNumberFormat="1" applyFont="1" applyFill="1" applyAlignment="1" applyProtection="1">
      <alignment horizontal="center" vertical="center"/>
      <protection locked="0"/>
    </xf>
    <xf numFmtId="178" fontId="34" fillId="6" borderId="0" xfId="0" applyNumberFormat="1" applyFont="1" applyFill="1" applyProtection="1">
      <alignment vertical="center"/>
      <protection locked="0"/>
    </xf>
    <xf numFmtId="178" fontId="34" fillId="0" borderId="0" xfId="0" applyNumberFormat="1" applyFont="1" applyProtection="1">
      <alignment vertical="center"/>
      <protection locked="0"/>
    </xf>
    <xf numFmtId="178" fontId="34" fillId="0" borderId="0" xfId="0" applyNumberFormat="1" applyFont="1" applyAlignment="1">
      <alignment horizontal="right" vertical="center"/>
    </xf>
    <xf numFmtId="178" fontId="34" fillId="0" borderId="0" xfId="0" applyNumberFormat="1" applyFont="1">
      <alignment vertical="center"/>
    </xf>
    <xf numFmtId="186" fontId="34" fillId="5" borderId="0" xfId="0" applyNumberFormat="1" applyFont="1" applyFill="1" applyAlignment="1">
      <alignment horizontal="center" vertical="center"/>
    </xf>
    <xf numFmtId="178" fontId="34" fillId="5" borderId="0" xfId="0" applyNumberFormat="1" applyFont="1" applyFill="1" applyAlignment="1">
      <alignment horizontal="center" vertical="center"/>
    </xf>
    <xf numFmtId="178" fontId="34" fillId="19" borderId="0" xfId="0" applyNumberFormat="1" applyFont="1" applyFill="1">
      <alignment vertical="center"/>
    </xf>
    <xf numFmtId="178" fontId="88" fillId="2" borderId="0" xfId="0" applyNumberFormat="1" applyFont="1" applyFill="1">
      <alignment vertical="center"/>
    </xf>
    <xf numFmtId="186" fontId="34" fillId="2" borderId="0" xfId="0" applyNumberFormat="1" applyFont="1" applyFill="1" applyProtection="1">
      <alignment vertical="center"/>
      <protection locked="0"/>
    </xf>
    <xf numFmtId="186" fontId="34" fillId="0" borderId="0" xfId="0" applyNumberFormat="1" applyFont="1" applyProtection="1">
      <alignment vertical="center"/>
      <protection locked="0"/>
    </xf>
    <xf numFmtId="178" fontId="34" fillId="0" borderId="0" xfId="0" applyNumberFormat="1" applyFont="1" applyAlignment="1">
      <alignment horizontal="center" vertical="center"/>
    </xf>
    <xf numFmtId="38" fontId="21" fillId="15" borderId="2" xfId="5" quotePrefix="1" applyFont="1" applyFill="1" applyBorder="1" applyAlignment="1">
      <alignment horizontal="center" vertical="center" wrapText="1"/>
    </xf>
    <xf numFmtId="0" fontId="11" fillId="0" borderId="0" xfId="21">
      <alignment vertical="center"/>
    </xf>
    <xf numFmtId="0" fontId="0" fillId="0" borderId="0" xfId="0" pivotButton="1">
      <alignment vertical="center"/>
    </xf>
    <xf numFmtId="0" fontId="89" fillId="0" borderId="0" xfId="0" applyFont="1" applyAlignment="1">
      <alignment vertical="top"/>
    </xf>
    <xf numFmtId="180" fontId="89" fillId="0" borderId="0" xfId="0" applyNumberFormat="1" applyFont="1" applyAlignment="1">
      <alignment vertical="top"/>
    </xf>
    <xf numFmtId="0" fontId="48" fillId="0" borderId="0" xfId="6" applyFont="1" applyFill="1" applyBorder="1" applyAlignment="1">
      <alignment horizontal="right" vertical="top"/>
    </xf>
    <xf numFmtId="186" fontId="0" fillId="0" borderId="0" xfId="0" pivotButton="1" applyNumberFormat="1">
      <alignment vertical="center"/>
    </xf>
    <xf numFmtId="186" fontId="0" fillId="0" borderId="0" xfId="0" applyNumberFormat="1" applyAlignment="1">
      <alignment horizontal="left" vertical="center"/>
    </xf>
    <xf numFmtId="178" fontId="34" fillId="16" borderId="0" xfId="0" applyNumberFormat="1" applyFont="1" applyFill="1">
      <alignment vertical="center"/>
    </xf>
    <xf numFmtId="186" fontId="90" fillId="0" borderId="0" xfId="0" applyNumberFormat="1" applyFont="1" applyAlignment="1">
      <alignment horizontal="center" vertical="center"/>
    </xf>
    <xf numFmtId="178" fontId="90" fillId="0" borderId="0" xfId="0" applyNumberFormat="1" applyFont="1" applyAlignment="1">
      <alignment horizontal="center" vertical="center"/>
    </xf>
    <xf numFmtId="186" fontId="34" fillId="22" borderId="0" xfId="0" applyNumberFormat="1" applyFont="1" applyFill="1">
      <alignment vertical="center"/>
    </xf>
    <xf numFmtId="0" fontId="34" fillId="7" borderId="0" xfId="0" applyFont="1" applyFill="1" applyAlignment="1">
      <alignment horizontal="center" vertical="center" wrapText="1"/>
    </xf>
    <xf numFmtId="0" fontId="0" fillId="0" borderId="0" xfId="0" applyAlignment="1">
      <alignment horizontal="center" vertical="top"/>
    </xf>
    <xf numFmtId="178" fontId="47" fillId="6" borderId="0" xfId="20" applyNumberFormat="1" applyFill="1" applyAlignment="1">
      <alignment horizontal="center" vertical="center"/>
    </xf>
    <xf numFmtId="178" fontId="29" fillId="2" borderId="0" xfId="20" applyNumberFormat="1" applyFont="1" applyFill="1" applyAlignment="1">
      <alignment horizontal="center" vertical="center"/>
    </xf>
    <xf numFmtId="180" fontId="47" fillId="4" borderId="0" xfId="20" applyNumberFormat="1" applyFill="1" applyAlignment="1">
      <alignment horizontal="center" vertical="center"/>
    </xf>
    <xf numFmtId="184" fontId="20" fillId="0" borderId="0" xfId="0" applyNumberFormat="1" applyFont="1" applyAlignment="1">
      <alignment horizontal="center" vertical="center"/>
    </xf>
    <xf numFmtId="178" fontId="47" fillId="0" borderId="0" xfId="20" applyNumberFormat="1" applyAlignment="1">
      <alignment horizontal="center" vertical="center"/>
    </xf>
    <xf numFmtId="0" fontId="22" fillId="0" borderId="1" xfId="6" applyFill="1" applyBorder="1" applyAlignment="1">
      <alignment horizontal="right" vertical="center"/>
    </xf>
    <xf numFmtId="0" fontId="0" fillId="0" borderId="1" xfId="0" applyBorder="1">
      <alignment vertical="center"/>
    </xf>
    <xf numFmtId="178" fontId="27" fillId="2" borderId="0" xfId="0" applyNumberFormat="1" applyFont="1" applyFill="1" applyAlignment="1">
      <alignment horizontal="center" vertical="center"/>
    </xf>
    <xf numFmtId="0" fontId="26" fillId="2" borderId="4" xfId="0" applyFont="1" applyFill="1" applyBorder="1" applyAlignment="1">
      <alignment vertical="top"/>
    </xf>
    <xf numFmtId="0" fontId="46" fillId="0" borderId="0" xfId="21" applyFont="1" applyAlignment="1" applyProtection="1">
      <alignment vertical="center" wrapText="1"/>
      <protection locked="0"/>
    </xf>
    <xf numFmtId="178" fontId="26" fillId="2" borderId="0" xfId="0" applyNumberFormat="1" applyFont="1" applyFill="1" applyAlignment="1">
      <alignment horizontal="center" vertical="center"/>
    </xf>
    <xf numFmtId="178" fontId="34" fillId="6" borderId="0" xfId="0" applyNumberFormat="1" applyFont="1" applyFill="1" applyAlignment="1" applyProtection="1">
      <alignment horizontal="right" vertical="center"/>
      <protection locked="0"/>
    </xf>
    <xf numFmtId="178" fontId="34" fillId="0" borderId="0" xfId="0" applyNumberFormat="1" applyFont="1" applyAlignment="1" applyProtection="1">
      <alignment horizontal="right" vertical="center"/>
      <protection locked="0"/>
    </xf>
    <xf numFmtId="186" fontId="91" fillId="0" borderId="0" xfId="0" applyNumberFormat="1" applyFont="1" applyProtection="1">
      <alignment vertical="center"/>
      <protection locked="0"/>
    </xf>
    <xf numFmtId="186" fontId="34" fillId="0" borderId="0" xfId="0" pivotButton="1" applyNumberFormat="1" applyFont="1">
      <alignment vertical="center"/>
    </xf>
    <xf numFmtId="0" fontId="34" fillId="0" borderId="0" xfId="0" pivotButton="1" applyFont="1">
      <alignment vertical="center"/>
    </xf>
    <xf numFmtId="186" fontId="34" fillId="0" borderId="0" xfId="0" applyNumberFormat="1" applyFont="1" applyAlignment="1" applyProtection="1">
      <alignment horizontal="center" vertical="center"/>
      <protection locked="0"/>
    </xf>
    <xf numFmtId="0" fontId="16" fillId="0" borderId="0" xfId="0" quotePrefix="1" applyFont="1" applyAlignment="1">
      <alignment horizontal="right" vertical="top"/>
    </xf>
    <xf numFmtId="179" fontId="16" fillId="0" borderId="0" xfId="0" applyNumberFormat="1" applyFont="1">
      <alignment vertical="center"/>
    </xf>
    <xf numFmtId="180" fontId="16" fillId="0" borderId="0" xfId="0" applyNumberFormat="1" applyFont="1">
      <alignment vertical="center"/>
    </xf>
    <xf numFmtId="38" fontId="26" fillId="0" borderId="0" xfId="5" applyFont="1">
      <alignment vertical="center"/>
    </xf>
    <xf numFmtId="178" fontId="16" fillId="0" borderId="0" xfId="0" applyNumberFormat="1" applyFont="1" applyAlignment="1">
      <alignment horizontal="right" vertical="center"/>
    </xf>
    <xf numFmtId="0" fontId="21" fillId="0" borderId="0" xfId="0" applyFont="1">
      <alignment vertical="center"/>
    </xf>
    <xf numFmtId="56" fontId="16" fillId="0" borderId="0" xfId="0" quotePrefix="1" applyNumberFormat="1" applyFont="1">
      <alignment vertical="center"/>
    </xf>
    <xf numFmtId="0" fontId="92" fillId="0" borderId="0" xfId="0" applyFont="1">
      <alignment vertical="center"/>
    </xf>
    <xf numFmtId="177" fontId="16" fillId="0" borderId="0" xfId="0" applyNumberFormat="1" applyFont="1">
      <alignment vertical="center"/>
    </xf>
    <xf numFmtId="186" fontId="16" fillId="20" borderId="0" xfId="0" applyNumberFormat="1" applyFont="1" applyFill="1" applyAlignment="1">
      <alignment horizontal="center" vertical="center"/>
    </xf>
    <xf numFmtId="0" fontId="16" fillId="20" borderId="0" xfId="0" applyFont="1" applyFill="1">
      <alignment vertical="center"/>
    </xf>
    <xf numFmtId="38" fontId="26" fillId="20" borderId="0" xfId="5" applyFont="1" applyFill="1">
      <alignment vertical="center"/>
    </xf>
    <xf numFmtId="178" fontId="16" fillId="20" borderId="0" xfId="0" applyNumberFormat="1" applyFont="1" applyFill="1" applyAlignment="1">
      <alignment horizontal="right" vertical="center"/>
    </xf>
    <xf numFmtId="0" fontId="21" fillId="20" borderId="0" xfId="0" applyFont="1" applyFill="1">
      <alignment vertical="center"/>
    </xf>
    <xf numFmtId="177" fontId="16" fillId="20" borderId="0" xfId="0" applyNumberFormat="1" applyFont="1" applyFill="1">
      <alignment vertical="center"/>
    </xf>
    <xf numFmtId="0" fontId="81" fillId="0" borderId="0" xfId="6" applyFont="1" applyFill="1" applyAlignment="1">
      <alignment horizontal="right" vertical="center"/>
    </xf>
    <xf numFmtId="0" fontId="81" fillId="0" borderId="0" xfId="6" applyFont="1" applyAlignment="1">
      <alignment horizontal="right" vertical="center"/>
    </xf>
    <xf numFmtId="179" fontId="16" fillId="0" borderId="0" xfId="0" quotePrefix="1" applyNumberFormat="1" applyFont="1" applyAlignment="1">
      <alignment horizontal="right" vertical="center"/>
    </xf>
    <xf numFmtId="180" fontId="34" fillId="0" borderId="0" xfId="0" applyNumberFormat="1" applyFont="1">
      <alignment vertical="center"/>
    </xf>
    <xf numFmtId="180" fontId="16" fillId="0" borderId="2" xfId="0" applyNumberFormat="1" applyFont="1" applyBorder="1">
      <alignment vertical="center"/>
    </xf>
    <xf numFmtId="186" fontId="2" fillId="0" borderId="0" xfId="38" applyNumberFormat="1">
      <alignment vertical="center"/>
    </xf>
    <xf numFmtId="186" fontId="2" fillId="14" borderId="0" xfId="38" applyNumberFormat="1" applyFill="1">
      <alignment vertical="center"/>
    </xf>
    <xf numFmtId="186" fontId="2" fillId="0" borderId="0" xfId="38" applyNumberFormat="1" applyAlignment="1">
      <alignment horizontal="right" vertical="center"/>
    </xf>
    <xf numFmtId="0" fontId="2" fillId="0" borderId="0" xfId="38">
      <alignment vertical="center"/>
    </xf>
    <xf numFmtId="0" fontId="2" fillId="0" borderId="0" xfId="38" applyAlignment="1">
      <alignment horizontal="center" vertical="center"/>
    </xf>
    <xf numFmtId="0" fontId="16" fillId="0" borderId="2" xfId="0" applyFont="1" applyBorder="1" applyAlignment="1">
      <alignment horizontal="center" vertical="center" wrapText="1"/>
    </xf>
    <xf numFmtId="38" fontId="16" fillId="0" borderId="0" xfId="0" applyNumberFormat="1" applyFont="1" applyAlignment="1">
      <alignment vertical="top"/>
    </xf>
    <xf numFmtId="176" fontId="16" fillId="0" borderId="0" xfId="18" applyNumberFormat="1" applyFont="1" applyAlignment="1">
      <alignment vertical="top"/>
    </xf>
    <xf numFmtId="178" fontId="34" fillId="0" borderId="0" xfId="0" applyNumberFormat="1" applyFont="1" applyAlignment="1">
      <alignment horizontal="centerContinuous" vertical="center"/>
    </xf>
    <xf numFmtId="178" fontId="33" fillId="0" borderId="2" xfId="0" applyNumberFormat="1" applyFont="1" applyBorder="1" applyAlignment="1">
      <alignment horizontal="center" vertical="center" wrapText="1"/>
    </xf>
    <xf numFmtId="178" fontId="45" fillId="0" borderId="0" xfId="0" applyNumberFormat="1" applyFont="1" applyAlignment="1">
      <alignment horizontal="right"/>
    </xf>
    <xf numFmtId="178" fontId="0" fillId="0" borderId="0" xfId="0" applyNumberFormat="1">
      <alignment vertical="center"/>
    </xf>
    <xf numFmtId="180" fontId="17" fillId="0" borderId="0" xfId="21" applyNumberFormat="1" applyFont="1">
      <alignment vertical="center"/>
    </xf>
    <xf numFmtId="186" fontId="93" fillId="0" borderId="0" xfId="38" applyNumberFormat="1" applyFont="1">
      <alignment vertical="center"/>
    </xf>
    <xf numFmtId="186" fontId="1" fillId="0" borderId="0" xfId="38" applyNumberFormat="1" applyFont="1">
      <alignment vertical="center"/>
    </xf>
    <xf numFmtId="186" fontId="1" fillId="0" borderId="0" xfId="38" quotePrefix="1" applyNumberFormat="1" applyFont="1">
      <alignment vertical="center"/>
    </xf>
    <xf numFmtId="180" fontId="25" fillId="0" borderId="0" xfId="0" applyNumberFormat="1" applyFont="1" applyAlignment="1">
      <alignment horizontal="center" vertical="center"/>
    </xf>
    <xf numFmtId="180" fontId="47" fillId="0" borderId="0" xfId="20" applyNumberFormat="1" applyAlignment="1">
      <alignment horizontal="left" vertical="center"/>
    </xf>
    <xf numFmtId="180" fontId="16" fillId="0" borderId="0" xfId="0" applyNumberFormat="1" applyFont="1" applyAlignment="1">
      <alignment horizontal="center" vertical="center"/>
    </xf>
    <xf numFmtId="38" fontId="94" fillId="0" borderId="0" xfId="22" applyFont="1" applyAlignment="1">
      <alignment horizontal="center" vertical="center"/>
    </xf>
    <xf numFmtId="38" fontId="26" fillId="0" borderId="0" xfId="22" applyFont="1" applyAlignment="1">
      <alignment horizontal="center" vertical="center"/>
    </xf>
    <xf numFmtId="178" fontId="16" fillId="0" borderId="0" xfId="0" applyNumberFormat="1" applyFont="1" applyAlignment="1">
      <alignment horizontal="center" vertical="top" wrapText="1"/>
    </xf>
    <xf numFmtId="178" fontId="53" fillId="0" borderId="0" xfId="21" applyNumberFormat="1" applyFont="1" applyAlignment="1">
      <alignment horizontal="center" vertical="center"/>
    </xf>
    <xf numFmtId="180" fontId="82" fillId="0" borderId="0" xfId="0" applyNumberFormat="1" applyFont="1" applyAlignment="1">
      <alignment horizontal="left" vertical="center"/>
    </xf>
    <xf numFmtId="180" fontId="19" fillId="15" borderId="2" xfId="0" applyNumberFormat="1" applyFont="1" applyFill="1" applyBorder="1" applyAlignment="1">
      <alignment horizontal="left" vertical="center" wrapText="1"/>
    </xf>
    <xf numFmtId="180" fontId="16" fillId="6" borderId="0" xfId="0" applyNumberFormat="1" applyFont="1" applyFill="1" applyAlignment="1">
      <alignment horizontal="left" vertical="top" wrapText="1"/>
    </xf>
    <xf numFmtId="180" fontId="0" fillId="0" borderId="0" xfId="0" applyNumberFormat="1" applyAlignment="1">
      <alignment horizontal="left" vertical="top"/>
    </xf>
    <xf numFmtId="179" fontId="16" fillId="0" borderId="0" xfId="0" quotePrefix="1" applyNumberFormat="1" applyFont="1">
      <alignment vertical="center"/>
    </xf>
    <xf numFmtId="178" fontId="22" fillId="0" borderId="0" xfId="6" applyNumberFormat="1" applyAlignment="1">
      <alignment horizontal="right" vertical="center"/>
    </xf>
    <xf numFmtId="186" fontId="21" fillId="0" borderId="0" xfId="0" applyNumberFormat="1" applyFont="1" applyAlignment="1">
      <alignment horizontal="center" vertical="center"/>
    </xf>
    <xf numFmtId="0" fontId="95" fillId="0" borderId="0" xfId="0" applyFont="1" applyAlignment="1">
      <alignment vertical="top"/>
    </xf>
    <xf numFmtId="180" fontId="16" fillId="0" borderId="0" xfId="0" applyNumberFormat="1" applyFont="1" applyAlignment="1">
      <alignment horizontal="left" vertical="top" wrapText="1"/>
    </xf>
    <xf numFmtId="178" fontId="34" fillId="0" borderId="0" xfId="0" quotePrefix="1" applyNumberFormat="1" applyFont="1" applyAlignment="1">
      <alignment horizontal="right" vertical="center"/>
    </xf>
    <xf numFmtId="49" fontId="26" fillId="2" borderId="0" xfId="0" quotePrefix="1" applyNumberFormat="1" applyFont="1" applyFill="1" applyAlignment="1">
      <alignment horizontal="right" vertical="center"/>
    </xf>
    <xf numFmtId="49" fontId="34" fillId="0" borderId="0" xfId="0" quotePrefix="1" applyNumberFormat="1" applyFont="1" applyAlignment="1">
      <alignment horizontal="right" vertical="center"/>
    </xf>
    <xf numFmtId="186" fontId="96" fillId="0" borderId="0" xfId="0" applyNumberFormat="1" applyFont="1">
      <alignment vertical="center"/>
    </xf>
    <xf numFmtId="186" fontId="25" fillId="0" borderId="0" xfId="0" applyNumberFormat="1" applyFont="1" applyAlignment="1">
      <alignment horizontal="center" vertical="center" wrapText="1"/>
    </xf>
    <xf numFmtId="186" fontId="0" fillId="0" borderId="0" xfId="0" applyNumberFormat="1" applyAlignment="1">
      <alignment vertical="top"/>
    </xf>
    <xf numFmtId="0" fontId="20" fillId="17" borderId="4" xfId="5" applyNumberFormat="1" applyFont="1" applyFill="1" applyBorder="1" applyAlignment="1">
      <alignment wrapText="1"/>
    </xf>
    <xf numFmtId="0" fontId="20" fillId="17" borderId="5" xfId="5" applyNumberFormat="1" applyFont="1" applyFill="1" applyBorder="1" applyAlignment="1">
      <alignment vertical="center" wrapText="1"/>
    </xf>
    <xf numFmtId="186" fontId="21" fillId="0" borderId="0" xfId="0" applyNumberFormat="1" applyFont="1" applyAlignment="1">
      <alignment horizontal="center" vertical="top"/>
    </xf>
    <xf numFmtId="0" fontId="0" fillId="0" borderId="4" xfId="0" applyBorder="1" applyAlignment="1">
      <alignment vertical="top"/>
    </xf>
    <xf numFmtId="0" fontId="0" fillId="0" borderId="1" xfId="0" applyBorder="1" applyAlignment="1">
      <alignment vertical="top"/>
    </xf>
    <xf numFmtId="0" fontId="15" fillId="0" borderId="1" xfId="0" applyFont="1" applyBorder="1" applyAlignment="1">
      <alignment horizontal="right" vertical="top"/>
    </xf>
    <xf numFmtId="38" fontId="0" fillId="0" borderId="1" xfId="5" applyFont="1" applyBorder="1" applyAlignment="1">
      <alignment vertical="top"/>
    </xf>
    <xf numFmtId="0" fontId="0" fillId="0" borderId="4" xfId="0" applyBorder="1" applyAlignment="1">
      <alignment horizontal="left" vertical="top"/>
    </xf>
    <xf numFmtId="3" fontId="16" fillId="0" borderId="0" xfId="0" quotePrefix="1" applyNumberFormat="1" applyFont="1" applyAlignment="1">
      <alignment horizontal="left" vertical="top"/>
    </xf>
    <xf numFmtId="0" fontId="26" fillId="0" borderId="0" xfId="0" applyFont="1" applyAlignment="1">
      <alignment vertical="top"/>
    </xf>
    <xf numFmtId="38" fontId="0" fillId="0" borderId="4" xfId="5" applyFont="1" applyBorder="1" applyAlignment="1">
      <alignment vertical="top"/>
    </xf>
    <xf numFmtId="0" fontId="0" fillId="0" borderId="6" xfId="0" applyBorder="1" applyAlignment="1">
      <alignment vertical="top"/>
    </xf>
    <xf numFmtId="176" fontId="0" fillId="0" borderId="7" xfId="0" applyNumberFormat="1" applyBorder="1" applyAlignment="1">
      <alignment vertical="top"/>
    </xf>
    <xf numFmtId="176" fontId="16" fillId="0" borderId="0" xfId="18" applyNumberFormat="1" applyFont="1" applyBorder="1" applyAlignment="1">
      <alignment vertical="top"/>
    </xf>
    <xf numFmtId="0" fontId="16" fillId="0" borderId="1" xfId="0" applyFont="1" applyBorder="1" applyAlignment="1">
      <alignment horizontal="center" vertical="top"/>
    </xf>
    <xf numFmtId="0" fontId="46" fillId="0" borderId="0" xfId="21" applyFont="1" applyAlignment="1" applyProtection="1">
      <alignment horizontal="center" vertical="center" wrapText="1"/>
      <protection locked="0"/>
    </xf>
    <xf numFmtId="0" fontId="73" fillId="0" borderId="0" xfId="24" applyFont="1" applyAlignment="1">
      <alignment vertical="top"/>
    </xf>
    <xf numFmtId="0" fontId="73" fillId="0" borderId="0" xfId="24" applyFont="1"/>
    <xf numFmtId="0" fontId="73" fillId="0" borderId="0" xfId="24" applyFont="1" applyAlignment="1">
      <alignment horizontal="left" vertical="top" wrapText="1"/>
    </xf>
  </cellXfs>
  <cellStyles count="39">
    <cellStyle name="Excel Built-in Comma [0]" xfId="2" xr:uid="{0BA63AB7-521C-0F45-8492-7A6D90926D80}"/>
    <cellStyle name="Excel Built-in Normal" xfId="1" xr:uid="{1FFABB20-EA7D-424D-8F4A-8CC6C3D55A68}"/>
    <cellStyle name="パーセント" xfId="18" builtinId="5"/>
    <cellStyle name="パーセント 2" xfId="16" xr:uid="{A2219496-D7F6-413D-9DB8-5C231A1B945C}"/>
    <cellStyle name="パーセント 2 2" xfId="34" xr:uid="{4F4EC2F5-7A30-423A-85FD-D1CEFA1D0AC1}"/>
    <cellStyle name="パーセント 3" xfId="35" xr:uid="{3D97563E-08D6-43DC-9852-AD79EEAF326F}"/>
    <cellStyle name="ハイパーリンク" xfId="6" builtinId="8"/>
    <cellStyle name="ハイパーリンク 2" xfId="8" xr:uid="{F6952317-2E4B-41E7-857C-95D893258539}"/>
    <cellStyle name="ハイパーリンク 3" xfId="29" xr:uid="{A2D2F432-0AFF-4450-95ED-879190432527}"/>
    <cellStyle name="桁区切り" xfId="5" builtinId="6"/>
    <cellStyle name="桁区切り 2" xfId="3" xr:uid="{6A0A9C37-CD8C-974E-ABEA-F5CDB059EA01}"/>
    <cellStyle name="桁区切り 2 2" xfId="22" xr:uid="{BDD4A045-A088-4044-8CAE-7B2708A012F7}"/>
    <cellStyle name="桁区切り 3" xfId="23" xr:uid="{81330451-33C8-4C08-A7FC-BEEE4A95AF35}"/>
    <cellStyle name="桁区切り 4" xfId="28" xr:uid="{88B26EFA-7A48-4BAC-A681-E28920FBB22B}"/>
    <cellStyle name="標準" xfId="0" builtinId="0"/>
    <cellStyle name="標準 10" xfId="17" xr:uid="{FC8428E6-9761-4482-B425-E28D7ABA6376}"/>
    <cellStyle name="標準 11" xfId="19" xr:uid="{C292D47D-AF07-4E2A-83AE-12ACB32B7E70}"/>
    <cellStyle name="標準 11 2" xfId="36" xr:uid="{9422AFA5-3D82-44B2-80BA-DEDAE52FA293}"/>
    <cellStyle name="標準 12" xfId="20" xr:uid="{8CE62162-FEC0-41AB-B6CD-DDB920CA5813}"/>
    <cellStyle name="標準 13" xfId="25" xr:uid="{B1036DBF-CC11-4448-A55D-C99D8EE1DA2A}"/>
    <cellStyle name="標準 13 2" xfId="37" xr:uid="{FD337083-FF06-464A-8151-F59AB4B6342B}"/>
    <cellStyle name="標準 14" xfId="26" xr:uid="{5B3FCDC6-E936-4416-9BFF-79D59737F9AD}"/>
    <cellStyle name="標準 15" xfId="27" xr:uid="{D89D3929-0202-4E91-A899-EFE27B11DEBF}"/>
    <cellStyle name="標準 16" xfId="38" xr:uid="{4E0E400C-FA8D-4415-857E-66577451E332}"/>
    <cellStyle name="標準 2" xfId="4" xr:uid="{62C72E01-DAAE-A248-950A-193C88128496}"/>
    <cellStyle name="標準 2 2" xfId="21" xr:uid="{24CFCF6C-D244-4092-8114-6D82346CE9F6}"/>
    <cellStyle name="標準 3" xfId="7" xr:uid="{9F5CF1FE-9CC6-4E3F-9788-FFB3F0269020}"/>
    <cellStyle name="標準 3 2" xfId="24" xr:uid="{C6C174FF-88C3-4DFE-A0A5-A9035D70ED05}"/>
    <cellStyle name="標準 4" xfId="9" xr:uid="{DE2E3D47-D6B3-40B9-8A34-8A6550D5CAB0}"/>
    <cellStyle name="標準 5" xfId="10" xr:uid="{F8698A0F-F2C7-44D6-AB01-0BE39646E6E0}"/>
    <cellStyle name="標準 6" xfId="11" xr:uid="{2F0E9FE8-01E6-42AD-8583-E18F47CDDB64}"/>
    <cellStyle name="標準 6 2" xfId="13" xr:uid="{761E3B05-894F-42D9-8338-E8D8BC04DDEF}"/>
    <cellStyle name="標準 6 2 2" xfId="31" xr:uid="{460EE0A2-2D99-425F-BD29-8B129721EE57}"/>
    <cellStyle name="標準 6 3" xfId="30" xr:uid="{BB4051AF-CF93-4A8F-9A75-155C361D0A2D}"/>
    <cellStyle name="標準 7" xfId="12" xr:uid="{F081462A-01A0-47CC-83D5-CEA31C3D66FA}"/>
    <cellStyle name="標準 8" xfId="14" xr:uid="{1EBCBEE8-67E6-4D31-9CEC-06453E8DD8D6}"/>
    <cellStyle name="標準 8 2" xfId="32" xr:uid="{4D37BE54-2F14-49FD-B41D-D4C39132B70D}"/>
    <cellStyle name="標準 9" xfId="15" xr:uid="{A904C598-6B30-43D7-9611-5FD0290450B3}"/>
    <cellStyle name="標準 9 2" xfId="33" xr:uid="{F1096940-F4A9-4EEE-B274-56BDF699A4F0}"/>
  </cellStyles>
  <dxfs count="144">
    <dxf>
      <fill>
        <patternFill>
          <bgColor theme="7" tint="0.79998168889431442"/>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patternType="solid">
          <fgColor rgb="FFE69138"/>
          <bgColor rgb="FFE69138"/>
        </patternFill>
      </fill>
    </dxf>
    <dxf>
      <fill>
        <patternFill patternType="solid">
          <fgColor rgb="FFE69138"/>
          <bgColor rgb="FFE6913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006100"/>
      </font>
      <fill>
        <patternFill>
          <bgColor rgb="FFC6EFCE"/>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ont>
        <color rgb="FF006100"/>
      </font>
      <fill>
        <patternFill>
          <bgColor rgb="FFC6EFCE"/>
        </patternFill>
      </fill>
    </dxf>
    <dxf>
      <font>
        <color auto="1"/>
      </font>
      <fill>
        <patternFill patternType="none">
          <bgColor auto="1"/>
        </patternFill>
      </fill>
    </dxf>
    <dxf>
      <font>
        <color auto="1"/>
      </font>
      <fill>
        <patternFill patternType="none">
          <bgColor auto="1"/>
        </patternFill>
      </fill>
    </dxf>
    <dxf>
      <font>
        <color rgb="FF006100"/>
      </font>
      <fill>
        <patternFill>
          <bgColor rgb="FFC6EFCE"/>
        </patternFill>
      </fill>
    </dxf>
    <dxf>
      <fill>
        <patternFill patternType="solid">
          <fgColor rgb="FFE69138"/>
          <bgColor rgb="FFE69138"/>
        </patternFill>
      </fill>
    </dxf>
    <dxf>
      <font>
        <color rgb="FF9C0006"/>
      </font>
      <fill>
        <patternFill>
          <bgColor rgb="FFFFC7CE"/>
        </patternFill>
      </fill>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font>
        <sz val="9"/>
        <family val="3"/>
      </font>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
      <numFmt numFmtId="186" formatCode="###0"/>
    </dxf>
  </dxfs>
  <tableStyles count="0" defaultTableStyle="TableStyleMedium2" defaultPivotStyle="PivotStyleLight16"/>
  <colors>
    <mruColors>
      <color rgb="FFC3B0EE"/>
      <color rgb="FF2103D3"/>
      <color rgb="FFE861E5"/>
      <color rgb="FFFFFFCC"/>
      <color rgb="FF00FF00"/>
      <color rgb="FFFFCCCC"/>
      <color rgb="FFFFCCFF"/>
      <color rgb="FFFFEA4A"/>
      <color rgb="FFFEFECD"/>
      <color rgb="FFFDFE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51</xdr:col>
      <xdr:colOff>414617</xdr:colOff>
      <xdr:row>0</xdr:row>
      <xdr:rowOff>0</xdr:rowOff>
    </xdr:from>
    <xdr:ext cx="3966881" cy="2542234"/>
    <xdr:sp macro="" textlink="">
      <xdr:nvSpPr>
        <xdr:cNvPr id="2" name="テキスト ボックス 1">
          <a:extLst>
            <a:ext uri="{FF2B5EF4-FFF2-40B4-BE49-F238E27FC236}">
              <a16:creationId xmlns:a16="http://schemas.microsoft.com/office/drawing/2014/main" id="{F98E15A6-DC15-4239-AFC9-EC079A1D7B6B}"/>
            </a:ext>
          </a:extLst>
        </xdr:cNvPr>
        <xdr:cNvSpPr txBox="1"/>
      </xdr:nvSpPr>
      <xdr:spPr>
        <a:xfrm>
          <a:off x="17234646" y="0"/>
          <a:ext cx="3966881" cy="2542234"/>
        </a:xfrm>
        <a:prstGeom prst="rect">
          <a:avLst/>
        </a:prstGeom>
        <a:solidFill>
          <a:srgbClr val="FDFECD"/>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0" i="0">
              <a:solidFill>
                <a:schemeClr val="tx1"/>
              </a:solidFill>
              <a:effectLst/>
              <a:latin typeface="+mn-lt"/>
              <a:ea typeface="+mn-ea"/>
              <a:cs typeface="+mn-cs"/>
            </a:rPr>
            <a:t>jshida@ebay.com</a:t>
          </a:r>
          <a:endParaRPr kumimoji="1" lang="en-US" altLang="ja-JP" sz="1100"/>
        </a:p>
        <a:p>
          <a:r>
            <a:rPr kumimoji="1" lang="en-US" altLang="ja-JP" sz="1100"/>
            <a:t>info@sidecar.jp.net</a:t>
          </a:r>
        </a:p>
        <a:p>
          <a:br>
            <a:rPr kumimoji="1" lang="en-US" altLang="ja-JP" sz="1100"/>
          </a:br>
          <a:r>
            <a:rPr kumimoji="1" lang="en-US" altLang="ja-JP" sz="1100"/>
            <a:t>【</a:t>
          </a:r>
          <a:r>
            <a:rPr kumimoji="1" lang="ja-JP" altLang="en-US" sz="1100"/>
            <a:t>ご対応お願いします</a:t>
          </a:r>
          <a:r>
            <a:rPr kumimoji="1" lang="en-US" altLang="ja-JP" sz="1100"/>
            <a:t>】</a:t>
          </a:r>
          <a:r>
            <a:rPr kumimoji="1" lang="ja-JP" altLang="en-US" sz="1100"/>
            <a:t>価格コム 売価固定の修正</a:t>
          </a:r>
          <a:r>
            <a:rPr kumimoji="1" lang="en-US" altLang="ja-JP" sz="1100"/>
            <a:t>_</a:t>
          </a:r>
          <a:r>
            <a:rPr kumimoji="1" lang="en-US" altLang="ja-JP" sz="1100">
              <a:solidFill>
                <a:srgbClr val="FF0000"/>
              </a:solidFill>
            </a:rPr>
            <a:t>mm/dd</a:t>
          </a:r>
          <a:endParaRPr kumimoji="1" lang="en-US" altLang="ja-JP" sz="1100"/>
        </a:p>
        <a:p>
          <a:r>
            <a:rPr kumimoji="1" lang="en-US" altLang="ja-JP" sz="1100"/>
            <a:t>Qoo10</a:t>
          </a:r>
          <a:r>
            <a:rPr kumimoji="1" lang="ja-JP" altLang="en-US" sz="1100"/>
            <a:t>　志田様</a:t>
          </a:r>
        </a:p>
        <a:p>
          <a:endParaRPr kumimoji="1" lang="ja-JP" altLang="en-US" sz="1100"/>
        </a:p>
        <a:p>
          <a:r>
            <a:rPr kumimoji="1" lang="ja-JP" altLang="en-US" sz="1100"/>
            <a:t>お世話になっております。</a:t>
          </a:r>
          <a:r>
            <a:rPr kumimoji="1" lang="en-US" altLang="ja-JP" sz="1100"/>
            <a:t>Qoo10EVENT-TIRE</a:t>
          </a:r>
          <a:r>
            <a:rPr kumimoji="1" lang="ja-JP" altLang="en-US" sz="1100"/>
            <a:t>の長牛です。</a:t>
          </a:r>
        </a:p>
        <a:p>
          <a:endParaRPr kumimoji="1" lang="ja-JP" altLang="en-US" sz="1100"/>
        </a:p>
        <a:p>
          <a:r>
            <a:rPr kumimoji="1" lang="ja-JP" altLang="en-US" sz="1100"/>
            <a:t>価格コム掲載商品の価格を添付エクセルの価格の通り</a:t>
          </a:r>
        </a:p>
        <a:p>
          <a:r>
            <a:rPr kumimoji="1" lang="ja-JP" altLang="en-US" sz="1100"/>
            <a:t>売価固定修正のご対応をいただけますでしょうか。</a:t>
          </a:r>
        </a:p>
        <a:p>
          <a:endParaRPr kumimoji="1" lang="ja-JP" altLang="en-US" sz="1100"/>
        </a:p>
        <a:p>
          <a:r>
            <a:rPr kumimoji="1" lang="ja-JP" altLang="en-US" sz="1100"/>
            <a:t>よろしくお願い致します。</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571500</xdr:colOff>
      <xdr:row>1</xdr:row>
      <xdr:rowOff>104775</xdr:rowOff>
    </xdr:from>
    <xdr:to>
      <xdr:col>20</xdr:col>
      <xdr:colOff>133350</xdr:colOff>
      <xdr:row>34</xdr:row>
      <xdr:rowOff>228600</xdr:rowOff>
    </xdr:to>
    <xdr:pic>
      <xdr:nvPicPr>
        <xdr:cNvPr id="2" name="図 1">
          <a:extLst>
            <a:ext uri="{FF2B5EF4-FFF2-40B4-BE49-F238E27FC236}">
              <a16:creationId xmlns:a16="http://schemas.microsoft.com/office/drawing/2014/main" id="{CF4ACAA4-DE41-71AE-A7DB-13CB3B25B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0425" y="352425"/>
          <a:ext cx="8705850" cy="829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agaushi\Documents\&#36890;&#36009;&#20107;&#26989;&#37096;\Qoo10\&#20385;&#26684;&#35519;&#26619;\_&#36890;&#36009;&#20385;&#26684;&#35519;&#26619;&#12487;&#12540;&#12479;_Yahoo-Rakuten-Aupay.xlsx" TargetMode="External"/><Relationship Id="rId1" Type="http://schemas.openxmlformats.org/officeDocument/2006/relationships/externalLinkPath" Target="/Users/a.nagaushi/Documents/&#36890;&#36009;&#20107;&#26989;&#37096;/Qoo10/&#20385;&#26684;&#35519;&#26619;/_&#36890;&#36009;&#20385;&#26684;&#35519;&#26619;&#12487;&#12540;&#12479;_Yahoo-Rakuten-Aupa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fig"/>
      <sheetName val="MICHELIN"/>
      <sheetName val="BRIDGESTONE"/>
      <sheetName val="GOODYEAR"/>
      <sheetName val="YOKOHAMA"/>
      <sheetName val="DUNLOP"/>
      <sheetName val="CONTINENTAL"/>
      <sheetName val="FALKEN"/>
      <sheetName val="PIRELLI"/>
      <sheetName val="TOYO"/>
      <sheetName val="ZMAX"/>
      <sheetName val="LANDSAIL"/>
      <sheetName val="その他"/>
      <sheetName val="Test_GOODYEAR"/>
    </sheetNames>
    <sheetDataSet>
      <sheetData sheetId="0" refreshError="1"/>
      <sheetData sheetId="1">
        <row r="1">
          <cell r="B1" t="str">
            <v>2023-11-06 → 2024-02-06の受注実績を(I)列に表示しています</v>
          </cell>
          <cell r="F1" t="str">
            <v>背景黄色原価：4月新原価</v>
          </cell>
          <cell r="G1" t="str">
            <v>平均単価原価</v>
          </cell>
          <cell r="J1" t="str">
            <v>2024/02/07_02:40</v>
          </cell>
          <cell r="K1" t="str">
            <v>2024/02/07_07:31</v>
          </cell>
          <cell r="N1" t="str">
            <v>PT設定なし</v>
          </cell>
          <cell r="O1" t="str">
            <v>PT3倍</v>
          </cell>
          <cell r="V1" t="str">
            <v>PT設定なし</v>
          </cell>
          <cell r="W1" t="str">
            <v>PT5倍</v>
          </cell>
          <cell r="Y1" t="str">
            <v>並P</v>
          </cell>
          <cell r="Z1" t="str">
            <v>日C</v>
          </cell>
        </row>
        <row r="2">
          <cell r="B2" t="str">
            <v>MICHELIN</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1855515151735</v>
          </cell>
          <cell r="C5">
            <v>4985009645406</v>
          </cell>
          <cell r="D5" t="str">
            <v>198771</v>
          </cell>
          <cell r="E5" t="str">
            <v>ENERGY SAVER+</v>
          </cell>
          <cell r="F5" t="str">
            <v>185/55R15 82H（在庫限り）</v>
          </cell>
          <cell r="G5" t="str">
            <v>185/55R15</v>
          </cell>
          <cell r="H5">
            <v>19600</v>
          </cell>
          <cell r="I5">
            <v>8240</v>
          </cell>
          <cell r="J5">
            <v>0</v>
          </cell>
          <cell r="K5">
            <v>3</v>
          </cell>
          <cell r="L5">
            <v>11480</v>
          </cell>
          <cell r="M5">
            <v>9959.0909090909081</v>
          </cell>
          <cell r="N5">
            <v>0.17261524418073931</v>
          </cell>
          <cell r="P5">
            <v>-11480</v>
          </cell>
          <cell r="Q5">
            <v>45327</v>
          </cell>
          <cell r="T5">
            <v>15730</v>
          </cell>
          <cell r="U5">
            <v>-15730</v>
          </cell>
          <cell r="W5">
            <v>11980</v>
          </cell>
          <cell r="X5">
            <v>10413.636363636362</v>
          </cell>
          <cell r="Y5">
            <v>0.20872981230903526</v>
          </cell>
          <cell r="Z5">
            <v>47920</v>
          </cell>
          <cell r="AA5">
            <v>-11980</v>
          </cell>
          <cell r="AB5">
            <v>45327</v>
          </cell>
          <cell r="AF5">
            <v>0</v>
          </cell>
          <cell r="AG5">
            <v>605642044</v>
          </cell>
          <cell r="AH5">
            <v>605642075</v>
          </cell>
        </row>
        <row r="6">
          <cell r="B6">
            <v>1556513151801</v>
          </cell>
          <cell r="C6">
            <v>4985009751305</v>
          </cell>
          <cell r="D6" t="str">
            <v>715860</v>
          </cell>
          <cell r="E6" t="str">
            <v>ENERGY SAVER 4</v>
          </cell>
          <cell r="F6" t="str">
            <v>155/65R13 73S</v>
          </cell>
          <cell r="G6" t="str">
            <v>155/65R13</v>
          </cell>
          <cell r="H6">
            <v>12100</v>
          </cell>
          <cell r="I6">
            <v>4100</v>
          </cell>
          <cell r="J6">
            <v>24</v>
          </cell>
          <cell r="K6">
            <v>10</v>
          </cell>
          <cell r="L6">
            <v>5980</v>
          </cell>
          <cell r="M6">
            <v>4959.090909090909</v>
          </cell>
          <cell r="N6">
            <v>0.17323556370302473</v>
          </cell>
          <cell r="P6">
            <v>-200</v>
          </cell>
          <cell r="Q6">
            <v>45327</v>
          </cell>
          <cell r="R6">
            <v>5780</v>
          </cell>
          <cell r="S6" t="str">
            <v>Proshop SONA</v>
          </cell>
          <cell r="T6">
            <v>5780</v>
          </cell>
          <cell r="U6">
            <v>0</v>
          </cell>
          <cell r="V6">
            <v>6250</v>
          </cell>
          <cell r="W6">
            <v>6200</v>
          </cell>
          <cell r="X6">
            <v>5159.090909090909</v>
          </cell>
          <cell r="Y6">
            <v>0.20528634361233478</v>
          </cell>
          <cell r="Z6">
            <v>24800</v>
          </cell>
          <cell r="AA6">
            <v>50</v>
          </cell>
          <cell r="AB6">
            <v>45327</v>
          </cell>
          <cell r="AC6">
            <v>6250</v>
          </cell>
          <cell r="AD6" t="str">
            <v>T-BOX Auto Parts</v>
          </cell>
          <cell r="AE6">
            <v>6250</v>
          </cell>
          <cell r="AF6">
            <v>0</v>
          </cell>
          <cell r="AG6">
            <v>605642063</v>
          </cell>
          <cell r="AH6">
            <v>605642094</v>
          </cell>
        </row>
        <row r="7">
          <cell r="B7">
            <v>1458013151803</v>
          </cell>
          <cell r="C7">
            <v>4985009751190</v>
          </cell>
          <cell r="D7" t="str">
            <v>715750</v>
          </cell>
          <cell r="E7" t="str">
            <v>ENERGY SAVER 4</v>
          </cell>
          <cell r="F7" t="str">
            <v>145/80R13 79S</v>
          </cell>
          <cell r="G7" t="str">
            <v>145/80R13</v>
          </cell>
          <cell r="H7">
            <v>11900</v>
          </cell>
          <cell r="I7">
            <v>4280</v>
          </cell>
          <cell r="J7">
            <v>12</v>
          </cell>
          <cell r="K7">
            <v>15</v>
          </cell>
          <cell r="L7">
            <v>6300</v>
          </cell>
          <cell r="M7">
            <v>5250</v>
          </cell>
          <cell r="N7">
            <v>0.18476190476190477</v>
          </cell>
          <cell r="P7">
            <v>-520</v>
          </cell>
          <cell r="Q7">
            <v>45327</v>
          </cell>
          <cell r="R7">
            <v>5780</v>
          </cell>
          <cell r="S7" t="str">
            <v>Proshop SONA</v>
          </cell>
          <cell r="T7">
            <v>5780</v>
          </cell>
          <cell r="U7">
            <v>0</v>
          </cell>
          <cell r="V7">
            <v>6300</v>
          </cell>
          <cell r="W7">
            <v>6280</v>
          </cell>
          <cell r="X7">
            <v>5231.8181818181811</v>
          </cell>
          <cell r="Y7">
            <v>0.18192875760208502</v>
          </cell>
          <cell r="AA7">
            <v>-350</v>
          </cell>
          <cell r="AB7">
            <v>45327</v>
          </cell>
          <cell r="AC7">
            <v>5930</v>
          </cell>
          <cell r="AD7" t="str">
            <v>タイヤ購入と交換予約 TIREHOOD</v>
          </cell>
          <cell r="AE7">
            <v>5930</v>
          </cell>
          <cell r="AF7">
            <v>0</v>
          </cell>
          <cell r="AG7">
            <v>605642064</v>
          </cell>
          <cell r="AH7">
            <v>605642095</v>
          </cell>
        </row>
        <row r="8">
          <cell r="B8">
            <v>1655514151800</v>
          </cell>
          <cell r="C8">
            <v>4985009751275</v>
          </cell>
          <cell r="D8" t="str">
            <v>715830</v>
          </cell>
          <cell r="E8" t="str">
            <v>ENERGY SAVER 4</v>
          </cell>
          <cell r="F8" t="str">
            <v>165/55R14 72V</v>
          </cell>
          <cell r="G8" t="str">
            <v>165/55R14</v>
          </cell>
          <cell r="H8">
            <v>17800</v>
          </cell>
          <cell r="I8">
            <v>7480</v>
          </cell>
          <cell r="J8">
            <v>2</v>
          </cell>
          <cell r="K8">
            <v>10</v>
          </cell>
          <cell r="L8">
            <v>10480</v>
          </cell>
          <cell r="M8">
            <v>9050</v>
          </cell>
          <cell r="N8">
            <v>0.1734806629834254</v>
          </cell>
          <cell r="O8">
            <v>41920</v>
          </cell>
          <cell r="P8">
            <v>-2240</v>
          </cell>
          <cell r="Q8">
            <v>45327</v>
          </cell>
          <cell r="R8">
            <v>8240</v>
          </cell>
          <cell r="S8" t="str">
            <v>タイヤ購入と取付予約 TIREHOOD 2号店</v>
          </cell>
          <cell r="T8">
            <v>8240</v>
          </cell>
          <cell r="U8">
            <v>0</v>
          </cell>
          <cell r="V8">
            <v>10480</v>
          </cell>
          <cell r="W8">
            <v>10380</v>
          </cell>
          <cell r="X8">
            <v>8959.0909090909081</v>
          </cell>
          <cell r="Y8">
            <v>0.16509386098427184</v>
          </cell>
          <cell r="Z8">
            <v>41520</v>
          </cell>
          <cell r="AA8">
            <v>-2140</v>
          </cell>
          <cell r="AB8">
            <v>45327</v>
          </cell>
          <cell r="AC8">
            <v>8240</v>
          </cell>
          <cell r="AD8" t="str">
            <v>タイヤ購入と交換予約 TIREHOOD</v>
          </cell>
          <cell r="AE8">
            <v>8240</v>
          </cell>
          <cell r="AF8">
            <v>0</v>
          </cell>
          <cell r="AG8">
            <v>605642062</v>
          </cell>
          <cell r="AH8">
            <v>605642093</v>
          </cell>
        </row>
        <row r="9">
          <cell r="B9">
            <v>1556514151800</v>
          </cell>
          <cell r="C9">
            <v>4985009751183</v>
          </cell>
          <cell r="D9" t="str">
            <v>715740</v>
          </cell>
          <cell r="E9" t="str">
            <v>ENERGY SAVER 4</v>
          </cell>
          <cell r="F9" t="str">
            <v>155/65R14 79H</v>
          </cell>
          <cell r="G9" t="str">
            <v>155/65R14</v>
          </cell>
          <cell r="H9">
            <v>13700</v>
          </cell>
          <cell r="I9">
            <v>4400</v>
          </cell>
          <cell r="J9">
            <v>60</v>
          </cell>
          <cell r="K9">
            <v>64</v>
          </cell>
          <cell r="L9">
            <v>6500</v>
          </cell>
          <cell r="M9">
            <v>5431.8181818181811</v>
          </cell>
          <cell r="N9">
            <v>0.18995815899581578</v>
          </cell>
          <cell r="O9">
            <v>26000</v>
          </cell>
          <cell r="P9">
            <v>-720</v>
          </cell>
          <cell r="Q9">
            <v>45327</v>
          </cell>
          <cell r="R9">
            <v>5780</v>
          </cell>
          <cell r="S9" t="str">
            <v>Proshop SONA</v>
          </cell>
          <cell r="T9">
            <v>5780</v>
          </cell>
          <cell r="U9">
            <v>0</v>
          </cell>
          <cell r="V9">
            <v>7150</v>
          </cell>
          <cell r="W9">
            <v>6980</v>
          </cell>
          <cell r="X9">
            <v>5868.181818181818</v>
          </cell>
          <cell r="Y9">
            <v>0.25019364833462432</v>
          </cell>
          <cell r="Z9">
            <v>27920</v>
          </cell>
          <cell r="AA9">
            <v>170</v>
          </cell>
          <cell r="AB9">
            <v>45327</v>
          </cell>
          <cell r="AC9">
            <v>7150</v>
          </cell>
          <cell r="AD9" t="str">
            <v>T-BOX Auto Parts</v>
          </cell>
          <cell r="AE9">
            <v>7150</v>
          </cell>
          <cell r="AF9">
            <v>0</v>
          </cell>
          <cell r="AG9">
            <v>605642059</v>
          </cell>
          <cell r="AH9">
            <v>605642090</v>
          </cell>
        </row>
        <row r="10">
          <cell r="B10">
            <v>1656514151807</v>
          </cell>
          <cell r="C10">
            <v>4985009751343</v>
          </cell>
          <cell r="D10" t="str">
            <v>719030</v>
          </cell>
          <cell r="E10" t="str">
            <v>ENERGY SAVER 4</v>
          </cell>
          <cell r="F10" t="str">
            <v>165/65R14 83H</v>
          </cell>
          <cell r="G10" t="str">
            <v>165/65R14</v>
          </cell>
          <cell r="H10">
            <v>13400</v>
          </cell>
          <cell r="I10">
            <v>4900</v>
          </cell>
          <cell r="J10">
            <v>24</v>
          </cell>
          <cell r="K10">
            <v>0</v>
          </cell>
          <cell r="L10">
            <v>6980</v>
          </cell>
          <cell r="M10">
            <v>5868.181818181818</v>
          </cell>
          <cell r="N10">
            <v>0.1649883810999225</v>
          </cell>
          <cell r="P10">
            <v>-10</v>
          </cell>
          <cell r="Q10">
            <v>45327</v>
          </cell>
          <cell r="R10">
            <v>6970</v>
          </cell>
          <cell r="S10" t="str">
            <v>グリーンコンシューマー</v>
          </cell>
          <cell r="T10">
            <v>6970</v>
          </cell>
          <cell r="U10">
            <v>0</v>
          </cell>
          <cell r="V10">
            <v>6980</v>
          </cell>
          <cell r="W10">
            <v>7000</v>
          </cell>
          <cell r="X10">
            <v>5886.363636363636</v>
          </cell>
          <cell r="Y10">
            <v>0.16756756756756752</v>
          </cell>
          <cell r="Z10">
            <v>28000</v>
          </cell>
          <cell r="AA10">
            <v>-1000</v>
          </cell>
          <cell r="AB10">
            <v>45327</v>
          </cell>
          <cell r="AC10">
            <v>6000</v>
          </cell>
          <cell r="AD10" t="str">
            <v>グリーンコンシューマー</v>
          </cell>
          <cell r="AE10">
            <v>6000</v>
          </cell>
          <cell r="AF10">
            <v>0</v>
          </cell>
          <cell r="AG10">
            <v>605642060</v>
          </cell>
          <cell r="AH10">
            <v>605642091</v>
          </cell>
        </row>
        <row r="11">
          <cell r="B11">
            <v>1756514151804</v>
          </cell>
          <cell r="C11">
            <v>4985009751206</v>
          </cell>
          <cell r="D11" t="str">
            <v>715760</v>
          </cell>
          <cell r="E11" t="str">
            <v>ENERGY SAVER 4</v>
          </cell>
          <cell r="F11" t="str">
            <v>175/65R14 86H</v>
          </cell>
          <cell r="G11" t="str">
            <v>175/65R14</v>
          </cell>
          <cell r="H11">
            <v>15800</v>
          </cell>
          <cell r="I11">
            <v>6640</v>
          </cell>
          <cell r="J11">
            <v>47</v>
          </cell>
          <cell r="K11">
            <v>19</v>
          </cell>
          <cell r="L11">
            <v>9380</v>
          </cell>
          <cell r="M11">
            <v>8049.9999999999991</v>
          </cell>
          <cell r="N11">
            <v>0.1751552795031055</v>
          </cell>
          <cell r="O11">
            <v>37520</v>
          </cell>
          <cell r="P11">
            <v>-440</v>
          </cell>
          <cell r="Q11">
            <v>45327</v>
          </cell>
          <cell r="R11">
            <v>8940</v>
          </cell>
          <cell r="S11" t="str">
            <v>トミータイヤ</v>
          </cell>
          <cell r="T11">
            <v>8940</v>
          </cell>
          <cell r="U11">
            <v>0</v>
          </cell>
          <cell r="V11">
            <v>9380</v>
          </cell>
          <cell r="W11">
            <v>9200</v>
          </cell>
          <cell r="X11">
            <v>7886.363636363636</v>
          </cell>
          <cell r="Y11">
            <v>0.15804034582132562</v>
          </cell>
          <cell r="Z11">
            <v>36800</v>
          </cell>
          <cell r="AA11">
            <v>-200</v>
          </cell>
          <cell r="AB11">
            <v>45327</v>
          </cell>
          <cell r="AC11">
            <v>9000</v>
          </cell>
          <cell r="AD11" t="str">
            <v>タイヤショップZERO楽天市場店</v>
          </cell>
          <cell r="AE11">
            <v>9000</v>
          </cell>
          <cell r="AF11">
            <v>0</v>
          </cell>
          <cell r="AG11">
            <v>605642058</v>
          </cell>
          <cell r="AH11">
            <v>605642089</v>
          </cell>
        </row>
        <row r="12">
          <cell r="B12">
            <v>1856514151801</v>
          </cell>
          <cell r="C12">
            <v>4985009751121</v>
          </cell>
          <cell r="D12" t="str">
            <v>715680</v>
          </cell>
          <cell r="E12" t="str">
            <v>ENERGY SAVER 4</v>
          </cell>
          <cell r="F12" t="str">
            <v>185/65R14 90H</v>
          </cell>
          <cell r="G12" t="str">
            <v>185/65R14</v>
          </cell>
          <cell r="H12">
            <v>16800</v>
          </cell>
          <cell r="I12">
            <v>7060</v>
          </cell>
          <cell r="J12">
            <v>0</v>
          </cell>
          <cell r="K12">
            <v>12</v>
          </cell>
          <cell r="L12">
            <v>9880</v>
          </cell>
          <cell r="M12">
            <v>8504.545454545454</v>
          </cell>
          <cell r="N12">
            <v>0.16985569214323887</v>
          </cell>
          <cell r="O12">
            <v>39520</v>
          </cell>
          <cell r="P12">
            <v>-280</v>
          </cell>
          <cell r="Q12">
            <v>45327</v>
          </cell>
          <cell r="R12">
            <v>9600</v>
          </cell>
          <cell r="S12" t="str">
            <v>トミータイヤ</v>
          </cell>
          <cell r="T12">
            <v>9600</v>
          </cell>
          <cell r="U12">
            <v>0</v>
          </cell>
          <cell r="V12">
            <v>9880</v>
          </cell>
          <cell r="W12">
            <v>9900</v>
          </cell>
          <cell r="X12">
            <v>8522.7272727272721</v>
          </cell>
          <cell r="Y12">
            <v>0.17162666666666659</v>
          </cell>
          <cell r="Z12">
            <v>39600</v>
          </cell>
          <cell r="AA12">
            <v>-159</v>
          </cell>
          <cell r="AB12">
            <v>45327</v>
          </cell>
          <cell r="AC12">
            <v>9741</v>
          </cell>
          <cell r="AD12" t="str">
            <v>タイヤショップZERO楽天市場店</v>
          </cell>
          <cell r="AE12">
            <v>9741</v>
          </cell>
          <cell r="AF12">
            <v>0</v>
          </cell>
          <cell r="AG12">
            <v>605642061</v>
          </cell>
          <cell r="AH12">
            <v>605642092</v>
          </cell>
        </row>
        <row r="13">
          <cell r="B13">
            <v>1657014151809</v>
          </cell>
          <cell r="C13">
            <v>4985009751138</v>
          </cell>
          <cell r="D13" t="str">
            <v>715690</v>
          </cell>
          <cell r="E13" t="str">
            <v>ENERGY SAVER 4</v>
          </cell>
          <cell r="F13" t="str">
            <v>165/70R14 85T</v>
          </cell>
          <cell r="G13" t="str">
            <v>165/70R14</v>
          </cell>
          <cell r="H13">
            <v>13400</v>
          </cell>
          <cell r="I13">
            <v>5630</v>
          </cell>
          <cell r="J13">
            <v>26</v>
          </cell>
          <cell r="K13">
            <v>6</v>
          </cell>
          <cell r="L13">
            <v>7960</v>
          </cell>
          <cell r="M13">
            <v>6759.0909090909081</v>
          </cell>
          <cell r="N13">
            <v>0.16704774714189632</v>
          </cell>
          <cell r="P13">
            <v>-10</v>
          </cell>
          <cell r="Q13">
            <v>45327</v>
          </cell>
          <cell r="R13">
            <v>7950</v>
          </cell>
          <cell r="S13" t="str">
            <v>トミータイヤ</v>
          </cell>
          <cell r="T13">
            <v>7950</v>
          </cell>
          <cell r="U13">
            <v>0</v>
          </cell>
          <cell r="V13">
            <v>8200</v>
          </cell>
          <cell r="W13">
            <v>8150</v>
          </cell>
          <cell r="X13">
            <v>6931.8181818181811</v>
          </cell>
          <cell r="Y13">
            <v>0.18780327868852451</v>
          </cell>
          <cell r="Z13">
            <v>32600</v>
          </cell>
          <cell r="AA13">
            <v>-150</v>
          </cell>
          <cell r="AB13">
            <v>45327</v>
          </cell>
          <cell r="AC13">
            <v>8000</v>
          </cell>
          <cell r="AD13" t="str">
            <v>タイヤショップZERO楽天市場店</v>
          </cell>
          <cell r="AE13">
            <v>8000</v>
          </cell>
          <cell r="AF13">
            <v>0</v>
          </cell>
          <cell r="AG13">
            <v>605642055</v>
          </cell>
          <cell r="AH13">
            <v>605642086</v>
          </cell>
        </row>
        <row r="14">
          <cell r="B14">
            <v>1757014151806</v>
          </cell>
          <cell r="C14">
            <v>4985009751176</v>
          </cell>
          <cell r="D14" t="str">
            <v>715730</v>
          </cell>
          <cell r="E14" t="str">
            <v>ENERGY SAVER 4</v>
          </cell>
          <cell r="F14" t="str">
            <v>175/70R14 88T</v>
          </cell>
          <cell r="G14" t="str">
            <v>175/70R14</v>
          </cell>
          <cell r="H14">
            <v>14900</v>
          </cell>
          <cell r="I14">
            <v>6260</v>
          </cell>
          <cell r="J14">
            <v>28</v>
          </cell>
          <cell r="K14">
            <v>8</v>
          </cell>
          <cell r="L14">
            <v>8780</v>
          </cell>
          <cell r="M14">
            <v>7504.545454545454</v>
          </cell>
          <cell r="N14">
            <v>0.16583888552392484</v>
          </cell>
          <cell r="O14">
            <v>35120</v>
          </cell>
          <cell r="P14">
            <v>-230</v>
          </cell>
          <cell r="Q14">
            <v>45327</v>
          </cell>
          <cell r="R14">
            <v>8550</v>
          </cell>
          <cell r="S14" t="str">
            <v>トミータイヤ</v>
          </cell>
          <cell r="T14">
            <v>8550</v>
          </cell>
          <cell r="U14">
            <v>0</v>
          </cell>
          <cell r="V14">
            <v>8780</v>
          </cell>
          <cell r="W14">
            <v>8900</v>
          </cell>
          <cell r="X14">
            <v>7613.6363636363631</v>
          </cell>
          <cell r="Y14">
            <v>0.17779104477611934</v>
          </cell>
          <cell r="Z14">
            <v>35600</v>
          </cell>
          <cell r="AA14">
            <v>-380</v>
          </cell>
          <cell r="AB14">
            <v>45327</v>
          </cell>
          <cell r="AC14">
            <v>8520</v>
          </cell>
          <cell r="AD14" t="str">
            <v>タイヤショップZERO楽天市場店</v>
          </cell>
          <cell r="AE14">
            <v>8520</v>
          </cell>
          <cell r="AF14">
            <v>0</v>
          </cell>
          <cell r="AG14">
            <v>605642056</v>
          </cell>
          <cell r="AH14">
            <v>605642087</v>
          </cell>
        </row>
        <row r="15">
          <cell r="B15">
            <v>1857014151803</v>
          </cell>
          <cell r="C15">
            <v>4985009751329</v>
          </cell>
          <cell r="D15" t="str">
            <v>715880</v>
          </cell>
          <cell r="E15" t="str">
            <v>ENERGY SAVER 4</v>
          </cell>
          <cell r="F15" t="str">
            <v>185/70R14 92H</v>
          </cell>
          <cell r="G15" t="str">
            <v>185/70R14</v>
          </cell>
          <cell r="H15">
            <v>16800</v>
          </cell>
          <cell r="I15">
            <v>7060</v>
          </cell>
          <cell r="J15">
            <v>45</v>
          </cell>
          <cell r="K15">
            <v>2</v>
          </cell>
          <cell r="L15">
            <v>9780</v>
          </cell>
          <cell r="M15">
            <v>8413.6363636363621</v>
          </cell>
          <cell r="N15">
            <v>0.16088600756347904</v>
          </cell>
          <cell r="P15">
            <v>-10</v>
          </cell>
          <cell r="Q15">
            <v>45327</v>
          </cell>
          <cell r="R15">
            <v>9770</v>
          </cell>
          <cell r="S15" t="str">
            <v>トミータイヤ</v>
          </cell>
          <cell r="T15">
            <v>9770</v>
          </cell>
          <cell r="U15">
            <v>0</v>
          </cell>
          <cell r="V15">
            <v>9780</v>
          </cell>
          <cell r="W15">
            <v>9780</v>
          </cell>
          <cell r="X15">
            <v>8413.6363636363621</v>
          </cell>
          <cell r="Y15">
            <v>0.16088600756347904</v>
          </cell>
          <cell r="Z15">
            <v>39120</v>
          </cell>
          <cell r="AA15">
            <v>-259</v>
          </cell>
          <cell r="AB15">
            <v>45327</v>
          </cell>
          <cell r="AC15">
            <v>9521</v>
          </cell>
          <cell r="AD15" t="str">
            <v>タイヤショップZERO楽天市場店</v>
          </cell>
          <cell r="AE15">
            <v>9521</v>
          </cell>
          <cell r="AF15">
            <v>0</v>
          </cell>
          <cell r="AG15">
            <v>605642057</v>
          </cell>
          <cell r="AH15">
            <v>605642088</v>
          </cell>
        </row>
        <row r="16">
          <cell r="B16">
            <v>1655515151809</v>
          </cell>
          <cell r="C16">
            <v>4985009751268</v>
          </cell>
          <cell r="D16" t="str">
            <v>715820</v>
          </cell>
          <cell r="E16" t="str">
            <v>ENERGY SAVER 4</v>
          </cell>
          <cell r="F16" t="str">
            <v>165/55R15 75V</v>
          </cell>
          <cell r="G16" t="str">
            <v>165/55R15</v>
          </cell>
          <cell r="H16">
            <v>18600</v>
          </cell>
          <cell r="I16">
            <v>6200</v>
          </cell>
          <cell r="J16">
            <v>75</v>
          </cell>
          <cell r="K16">
            <v>40</v>
          </cell>
          <cell r="L16">
            <v>8800</v>
          </cell>
          <cell r="M16">
            <v>7522.7272727272721</v>
          </cell>
          <cell r="N16">
            <v>0.17583081570996972</v>
          </cell>
          <cell r="P16">
            <v>-300</v>
          </cell>
          <cell r="Q16">
            <v>45327</v>
          </cell>
          <cell r="R16">
            <v>8500</v>
          </cell>
          <cell r="S16" t="str">
            <v>グリーンコンシューマー</v>
          </cell>
          <cell r="T16">
            <v>8500</v>
          </cell>
          <cell r="U16">
            <v>0</v>
          </cell>
          <cell r="V16">
            <v>8800</v>
          </cell>
          <cell r="W16">
            <v>8560</v>
          </cell>
          <cell r="X16">
            <v>7304.545454545454</v>
          </cell>
          <cell r="Y16">
            <v>0.15121344119477281</v>
          </cell>
          <cell r="Z16">
            <v>34240</v>
          </cell>
          <cell r="AA16">
            <v>-360</v>
          </cell>
          <cell r="AB16">
            <v>45327</v>
          </cell>
          <cell r="AC16">
            <v>8200</v>
          </cell>
          <cell r="AD16" t="str">
            <v>グリーンコンシューマー</v>
          </cell>
          <cell r="AE16">
            <v>8200</v>
          </cell>
          <cell r="AF16">
            <v>0</v>
          </cell>
          <cell r="AG16">
            <v>605642053</v>
          </cell>
          <cell r="AH16">
            <v>605642084</v>
          </cell>
        </row>
        <row r="17">
          <cell r="B17">
            <v>1955515151800</v>
          </cell>
          <cell r="C17">
            <v>4985009751251</v>
          </cell>
          <cell r="D17" t="str">
            <v>715810</v>
          </cell>
          <cell r="E17" t="str">
            <v>ENERGY SAVER 4</v>
          </cell>
          <cell r="F17" t="str">
            <v>195/55R15 89V</v>
          </cell>
          <cell r="G17" t="str">
            <v>195/55R15</v>
          </cell>
          <cell r="H17">
            <v>20800</v>
          </cell>
          <cell r="I17">
            <v>8740</v>
          </cell>
          <cell r="J17">
            <v>2</v>
          </cell>
          <cell r="K17">
            <v>19</v>
          </cell>
          <cell r="L17">
            <v>12560</v>
          </cell>
          <cell r="M17">
            <v>10940.90909090909</v>
          </cell>
          <cell r="N17">
            <v>0.20116327378479429</v>
          </cell>
          <cell r="P17">
            <v>-10</v>
          </cell>
          <cell r="Q17">
            <v>45327</v>
          </cell>
          <cell r="R17">
            <v>12550</v>
          </cell>
          <cell r="S17" t="str">
            <v>トミータイヤ</v>
          </cell>
          <cell r="T17">
            <v>12550</v>
          </cell>
          <cell r="U17">
            <v>0</v>
          </cell>
          <cell r="V17">
            <v>12560</v>
          </cell>
          <cell r="W17">
            <v>12310</v>
          </cell>
          <cell r="X17">
            <v>10713.636363636362</v>
          </cell>
          <cell r="Y17">
            <v>0.18421722528638088</v>
          </cell>
          <cell r="Z17">
            <v>49240</v>
          </cell>
          <cell r="AA17">
            <v>0</v>
          </cell>
          <cell r="AB17">
            <v>45327</v>
          </cell>
          <cell r="AC17">
            <v>12310</v>
          </cell>
          <cell r="AD17" t="str">
            <v>タイヤショップZERO楽天市場店</v>
          </cell>
          <cell r="AE17">
            <v>12310</v>
          </cell>
          <cell r="AF17">
            <v>0</v>
          </cell>
          <cell r="AG17">
            <v>605642048</v>
          </cell>
          <cell r="AH17">
            <v>605642079</v>
          </cell>
        </row>
        <row r="18">
          <cell r="B18">
            <v>1756015151808</v>
          </cell>
          <cell r="C18">
            <v>4985009751213</v>
          </cell>
          <cell r="D18" t="str">
            <v>715770</v>
          </cell>
          <cell r="E18" t="str">
            <v>ENERGY SAVER 4</v>
          </cell>
          <cell r="F18" t="str">
            <v>175/60R15 81H（在庫限り）</v>
          </cell>
          <cell r="G18" t="str">
            <v>175/60R15</v>
          </cell>
          <cell r="H18">
            <v>17500</v>
          </cell>
          <cell r="I18">
            <v>7350</v>
          </cell>
          <cell r="J18">
            <v>10</v>
          </cell>
          <cell r="K18">
            <v>6</v>
          </cell>
          <cell r="L18">
            <v>11260</v>
          </cell>
          <cell r="M18">
            <v>9759.0909090909081</v>
          </cell>
          <cell r="N18">
            <v>0.24685607824871908</v>
          </cell>
          <cell r="P18">
            <v>542</v>
          </cell>
          <cell r="Q18">
            <v>45327</v>
          </cell>
          <cell r="R18">
            <v>11802</v>
          </cell>
          <cell r="S18" t="str">
            <v>カーパーツ アクセス</v>
          </cell>
          <cell r="T18">
            <v>11802</v>
          </cell>
          <cell r="U18">
            <v>0</v>
          </cell>
          <cell r="V18">
            <v>10880</v>
          </cell>
          <cell r="W18">
            <v>10920</v>
          </cell>
          <cell r="X18">
            <v>9450</v>
          </cell>
          <cell r="Y18">
            <v>0.22222222222222221</v>
          </cell>
          <cell r="AA18">
            <v>-10</v>
          </cell>
          <cell r="AB18">
            <v>45327</v>
          </cell>
          <cell r="AC18">
            <v>10910</v>
          </cell>
          <cell r="AD18" t="str">
            <v>タイヤショップZERO楽天市場店</v>
          </cell>
          <cell r="AE18">
            <v>10910</v>
          </cell>
          <cell r="AF18">
            <v>0</v>
          </cell>
          <cell r="AG18">
            <v>605642054</v>
          </cell>
          <cell r="AH18">
            <v>605642085</v>
          </cell>
        </row>
        <row r="19">
          <cell r="B19">
            <v>1756515151803</v>
          </cell>
          <cell r="C19">
            <v>4985009751169</v>
          </cell>
          <cell r="D19" t="str">
            <v>715720</v>
          </cell>
          <cell r="E19" t="str">
            <v>ENERGY SAVER 4</v>
          </cell>
          <cell r="F19" t="str">
            <v>175/65R15 88H</v>
          </cell>
          <cell r="G19" t="str">
            <v>175/65R15</v>
          </cell>
          <cell r="H19">
            <v>16700</v>
          </cell>
          <cell r="I19">
            <v>7020</v>
          </cell>
          <cell r="J19">
            <v>89</v>
          </cell>
          <cell r="K19">
            <v>55</v>
          </cell>
          <cell r="L19">
            <v>9990</v>
          </cell>
          <cell r="M19">
            <v>8604.545454545454</v>
          </cell>
          <cell r="N19">
            <v>0.1841521394611727</v>
          </cell>
          <cell r="O19">
            <v>39960</v>
          </cell>
          <cell r="P19">
            <v>0</v>
          </cell>
          <cell r="Q19">
            <v>45327</v>
          </cell>
          <cell r="R19">
            <v>9990</v>
          </cell>
          <cell r="S19" t="str">
            <v>Proshop SONA</v>
          </cell>
          <cell r="T19">
            <v>9990</v>
          </cell>
          <cell r="U19">
            <v>0</v>
          </cell>
          <cell r="V19">
            <v>9990</v>
          </cell>
          <cell r="W19">
            <v>9750</v>
          </cell>
          <cell r="X19">
            <v>8386.363636363636</v>
          </cell>
          <cell r="Y19">
            <v>0.16292682926829266</v>
          </cell>
          <cell r="Z19">
            <v>39000</v>
          </cell>
          <cell r="AA19">
            <v>0</v>
          </cell>
          <cell r="AB19">
            <v>45327</v>
          </cell>
          <cell r="AC19">
            <v>9750</v>
          </cell>
          <cell r="AD19" t="str">
            <v>タイヤショップZERO楽天市場店</v>
          </cell>
          <cell r="AE19">
            <v>9750</v>
          </cell>
          <cell r="AF19">
            <v>0</v>
          </cell>
          <cell r="AG19">
            <v>605642049</v>
          </cell>
          <cell r="AH19">
            <v>605642080</v>
          </cell>
        </row>
        <row r="20">
          <cell r="B20">
            <v>1856515151800</v>
          </cell>
          <cell r="C20">
            <v>4985009751299</v>
          </cell>
          <cell r="D20" t="str">
            <v>715850</v>
          </cell>
          <cell r="E20" t="str">
            <v>ENERGY SAVER 4</v>
          </cell>
          <cell r="F20" t="str">
            <v>185/65R15 92H</v>
          </cell>
          <cell r="G20" t="str">
            <v>185/65R15</v>
          </cell>
          <cell r="H20">
            <v>18600</v>
          </cell>
          <cell r="I20">
            <v>7820</v>
          </cell>
          <cell r="J20">
            <v>40</v>
          </cell>
          <cell r="K20">
            <v>38</v>
          </cell>
          <cell r="L20">
            <v>10980</v>
          </cell>
          <cell r="M20">
            <v>9504.545454545454</v>
          </cell>
          <cell r="N20">
            <v>0.17723577235772353</v>
          </cell>
          <cell r="O20">
            <v>43920</v>
          </cell>
          <cell r="P20">
            <v>-310</v>
          </cell>
          <cell r="Q20">
            <v>45327</v>
          </cell>
          <cell r="R20">
            <v>10670</v>
          </cell>
          <cell r="S20" t="str">
            <v>トミータイヤ</v>
          </cell>
          <cell r="T20">
            <v>10670</v>
          </cell>
          <cell r="U20">
            <v>0</v>
          </cell>
          <cell r="V20">
            <v>10980</v>
          </cell>
          <cell r="W20">
            <v>10950</v>
          </cell>
          <cell r="X20">
            <v>9477.2727272727261</v>
          </cell>
          <cell r="Y20">
            <v>0.17486810551558743</v>
          </cell>
          <cell r="Z20">
            <v>43800</v>
          </cell>
          <cell r="AA20">
            <v>-219</v>
          </cell>
          <cell r="AB20">
            <v>45327</v>
          </cell>
          <cell r="AC20">
            <v>10731</v>
          </cell>
          <cell r="AD20" t="str">
            <v>タイヤショップZERO楽天市場店</v>
          </cell>
          <cell r="AE20">
            <v>10731</v>
          </cell>
          <cell r="AF20">
            <v>0</v>
          </cell>
          <cell r="AG20">
            <v>605642050</v>
          </cell>
          <cell r="AH20">
            <v>605642081</v>
          </cell>
        </row>
        <row r="21">
          <cell r="B21">
            <v>1956515151807</v>
          </cell>
          <cell r="C21">
            <v>4985009751312</v>
          </cell>
          <cell r="D21" t="str">
            <v>715870</v>
          </cell>
          <cell r="E21" t="str">
            <v>ENERGY SAVER 4</v>
          </cell>
          <cell r="F21" t="str">
            <v>195/65R15 95H</v>
          </cell>
          <cell r="G21" t="str">
            <v>195/65R15</v>
          </cell>
          <cell r="H21">
            <v>21100</v>
          </cell>
          <cell r="I21">
            <v>8870</v>
          </cell>
          <cell r="J21">
            <v>67</v>
          </cell>
          <cell r="K21">
            <v>53</v>
          </cell>
          <cell r="L21">
            <v>13000</v>
          </cell>
          <cell r="M21">
            <v>11340.90909090909</v>
          </cell>
          <cell r="N21">
            <v>0.21787575150300595</v>
          </cell>
          <cell r="O21">
            <v>52000</v>
          </cell>
          <cell r="P21">
            <v>220</v>
          </cell>
          <cell r="Q21">
            <v>45327</v>
          </cell>
          <cell r="R21">
            <v>13220</v>
          </cell>
          <cell r="S21" t="str">
            <v>ジャストパーツ</v>
          </cell>
          <cell r="T21">
            <v>13220</v>
          </cell>
          <cell r="U21">
            <v>0</v>
          </cell>
          <cell r="V21">
            <v>13000</v>
          </cell>
          <cell r="W21">
            <v>12030</v>
          </cell>
          <cell r="X21">
            <v>10459.090909090908</v>
          </cell>
          <cell r="Y21">
            <v>0.15193394176445016</v>
          </cell>
          <cell r="Z21">
            <v>48120</v>
          </cell>
          <cell r="AA21">
            <v>0</v>
          </cell>
          <cell r="AB21">
            <v>45327</v>
          </cell>
          <cell r="AC21">
            <v>12030</v>
          </cell>
          <cell r="AD21" t="str">
            <v>タイヤショップZERO楽天市場店</v>
          </cell>
          <cell r="AE21">
            <v>12030</v>
          </cell>
          <cell r="AF21">
            <v>0</v>
          </cell>
          <cell r="AG21">
            <v>605642051</v>
          </cell>
          <cell r="AH21">
            <v>605642082</v>
          </cell>
        </row>
        <row r="22">
          <cell r="B22">
            <v>2056515151803</v>
          </cell>
          <cell r="C22">
            <v>4985009751145</v>
          </cell>
          <cell r="D22" t="str">
            <v>715700</v>
          </cell>
          <cell r="E22" t="str">
            <v>ENERGY SAVER 4</v>
          </cell>
          <cell r="F22" t="str">
            <v>205/65R15 99H</v>
          </cell>
          <cell r="G22" t="str">
            <v>205/65R15</v>
          </cell>
          <cell r="H22">
            <v>22700</v>
          </cell>
          <cell r="I22">
            <v>9540</v>
          </cell>
          <cell r="J22">
            <v>12</v>
          </cell>
          <cell r="K22">
            <v>30</v>
          </cell>
          <cell r="L22">
            <v>13780</v>
          </cell>
          <cell r="M22">
            <v>11572.727272727272</v>
          </cell>
          <cell r="N22">
            <v>0.17564807541241159</v>
          </cell>
          <cell r="O22">
            <v>55120</v>
          </cell>
          <cell r="P22">
            <v>-210</v>
          </cell>
          <cell r="Q22">
            <v>45327</v>
          </cell>
          <cell r="R22">
            <v>13570</v>
          </cell>
          <cell r="S22" t="str">
            <v>トミータイヤ</v>
          </cell>
          <cell r="T22">
            <v>13570</v>
          </cell>
          <cell r="U22">
            <v>0</v>
          </cell>
          <cell r="V22">
            <v>13750</v>
          </cell>
          <cell r="W22">
            <v>13680</v>
          </cell>
          <cell r="X22">
            <v>11481.81818181818</v>
          </cell>
          <cell r="Y22">
            <v>0.1691211401425177</v>
          </cell>
          <cell r="Z22">
            <v>54720</v>
          </cell>
          <cell r="AA22">
            <v>-450</v>
          </cell>
          <cell r="AB22">
            <v>45327</v>
          </cell>
          <cell r="AC22">
            <v>13230</v>
          </cell>
          <cell r="AD22" t="str">
            <v>タイヤショップZERO楽天市場店</v>
          </cell>
          <cell r="AE22">
            <v>13230</v>
          </cell>
          <cell r="AF22">
            <v>0</v>
          </cell>
          <cell r="AG22">
            <v>605642052</v>
          </cell>
          <cell r="AH22">
            <v>605642083</v>
          </cell>
        </row>
        <row r="23">
          <cell r="B23">
            <v>1955016151804</v>
          </cell>
          <cell r="C23">
            <v>4985009751220</v>
          </cell>
          <cell r="D23" t="str">
            <v>715780</v>
          </cell>
          <cell r="E23" t="str">
            <v>ENERGY SAVER 4</v>
          </cell>
          <cell r="F23" t="str">
            <v>195/50R16 88V</v>
          </cell>
          <cell r="G23" t="str">
            <v>195/50R16</v>
          </cell>
          <cell r="H23">
            <v>27200</v>
          </cell>
          <cell r="I23">
            <v>11430</v>
          </cell>
          <cell r="J23">
            <v>8</v>
          </cell>
          <cell r="K23">
            <v>16</v>
          </cell>
          <cell r="L23">
            <v>16000</v>
          </cell>
          <cell r="M23">
            <v>14068.181818181816</v>
          </cell>
          <cell r="N23">
            <v>0.18752827140549261</v>
          </cell>
          <cell r="O23">
            <v>64000</v>
          </cell>
          <cell r="P23">
            <v>-130</v>
          </cell>
          <cell r="Q23">
            <v>45327</v>
          </cell>
          <cell r="R23">
            <v>15870</v>
          </cell>
          <cell r="S23" t="str">
            <v>トミータイヤ</v>
          </cell>
          <cell r="T23">
            <v>15870</v>
          </cell>
          <cell r="U23">
            <v>0</v>
          </cell>
          <cell r="V23">
            <v>16000</v>
          </cell>
          <cell r="W23">
            <v>15450</v>
          </cell>
          <cell r="X23">
            <v>13568.181818181816</v>
          </cell>
          <cell r="Y23">
            <v>0.15758793969849233</v>
          </cell>
          <cell r="Z23">
            <v>61800</v>
          </cell>
          <cell r="AA23">
            <v>-510</v>
          </cell>
          <cell r="AB23">
            <v>45327</v>
          </cell>
          <cell r="AC23">
            <v>14940</v>
          </cell>
          <cell r="AD23" t="str">
            <v>タイヤショップZERO楽天市場店</v>
          </cell>
          <cell r="AE23">
            <v>14940</v>
          </cell>
          <cell r="AF23">
            <v>0</v>
          </cell>
          <cell r="AG23">
            <v>605642047</v>
          </cell>
          <cell r="AH23">
            <v>605642078</v>
          </cell>
        </row>
        <row r="24">
          <cell r="B24">
            <v>1855516151802</v>
          </cell>
          <cell r="C24">
            <v>4985009751244</v>
          </cell>
          <cell r="D24" t="str">
            <v>715800</v>
          </cell>
          <cell r="E24" t="str">
            <v>ENERGY SAVER 4</v>
          </cell>
          <cell r="F24" t="str">
            <v>185/55R16 87V</v>
          </cell>
          <cell r="G24" t="str">
            <v>185/55R16</v>
          </cell>
          <cell r="H24">
            <v>24400</v>
          </cell>
          <cell r="I24">
            <v>10250</v>
          </cell>
          <cell r="J24">
            <v>59</v>
          </cell>
          <cell r="K24">
            <v>49</v>
          </cell>
          <cell r="L24">
            <v>14280</v>
          </cell>
          <cell r="M24">
            <v>12504.545454545454</v>
          </cell>
          <cell r="N24">
            <v>0.18029807342784437</v>
          </cell>
          <cell r="O24">
            <v>57120</v>
          </cell>
          <cell r="P24">
            <v>-310</v>
          </cell>
          <cell r="Q24">
            <v>45327</v>
          </cell>
          <cell r="R24">
            <v>13970</v>
          </cell>
          <cell r="S24" t="str">
            <v>トミータイヤ</v>
          </cell>
          <cell r="T24">
            <v>13970</v>
          </cell>
          <cell r="U24">
            <v>0</v>
          </cell>
          <cell r="V24">
            <v>14280</v>
          </cell>
          <cell r="W24">
            <v>13950</v>
          </cell>
          <cell r="X24">
            <v>12204.545454545454</v>
          </cell>
          <cell r="Y24">
            <v>0.16014897579143386</v>
          </cell>
          <cell r="Z24">
            <v>55800</v>
          </cell>
          <cell r="AA24">
            <v>-250</v>
          </cell>
          <cell r="AB24">
            <v>45327</v>
          </cell>
          <cell r="AC24">
            <v>13700</v>
          </cell>
          <cell r="AD24" t="str">
            <v>T-BOX Auto Parts</v>
          </cell>
          <cell r="AE24">
            <v>13700</v>
          </cell>
          <cell r="AF24">
            <v>0</v>
          </cell>
          <cell r="AG24">
            <v>605642046</v>
          </cell>
          <cell r="AH24">
            <v>605642077</v>
          </cell>
        </row>
        <row r="25">
          <cell r="B25">
            <v>1856016151804</v>
          </cell>
          <cell r="C25">
            <v>4985009751350</v>
          </cell>
          <cell r="D25" t="str">
            <v>825360</v>
          </cell>
          <cell r="E25" t="str">
            <v>ENERGY SAVER 4</v>
          </cell>
          <cell r="F25" t="str">
            <v>185/60R16 86H</v>
          </cell>
          <cell r="G25" t="str">
            <v>185/60R16</v>
          </cell>
          <cell r="H25">
            <v>21600</v>
          </cell>
          <cell r="I25">
            <v>9080</v>
          </cell>
          <cell r="J25">
            <v>29</v>
          </cell>
          <cell r="K25">
            <v>28</v>
          </cell>
          <cell r="L25">
            <v>12780</v>
          </cell>
          <cell r="M25">
            <v>11140.90909090909</v>
          </cell>
          <cell r="N25">
            <v>0.18498572011423903</v>
          </cell>
          <cell r="O25">
            <v>51120</v>
          </cell>
          <cell r="P25">
            <v>-210</v>
          </cell>
          <cell r="Q25">
            <v>45327</v>
          </cell>
          <cell r="R25">
            <v>12570</v>
          </cell>
          <cell r="S25" t="str">
            <v>トミータイヤ</v>
          </cell>
          <cell r="T25">
            <v>12570</v>
          </cell>
          <cell r="U25">
            <v>0</v>
          </cell>
          <cell r="V25">
            <v>12780</v>
          </cell>
          <cell r="W25">
            <v>12480</v>
          </cell>
          <cell r="X25">
            <v>10868.181818181818</v>
          </cell>
          <cell r="Y25">
            <v>0.16453366792137181</v>
          </cell>
          <cell r="Z25">
            <v>49920</v>
          </cell>
          <cell r="AA25">
            <v>-170</v>
          </cell>
          <cell r="AB25">
            <v>45327</v>
          </cell>
          <cell r="AC25">
            <v>12310</v>
          </cell>
          <cell r="AD25" t="str">
            <v>タイヤショップZERO楽天市場店</v>
          </cell>
          <cell r="AE25">
            <v>12310</v>
          </cell>
          <cell r="AF25">
            <v>0</v>
          </cell>
          <cell r="AG25" t="str">
            <v>×</v>
          </cell>
          <cell r="AH25" t="str">
            <v>×</v>
          </cell>
        </row>
        <row r="26">
          <cell r="B26">
            <v>2055516151805</v>
          </cell>
          <cell r="C26">
            <v>4985009751282</v>
          </cell>
          <cell r="D26" t="str">
            <v>715840</v>
          </cell>
          <cell r="E26" t="str">
            <v>ENERGY SAVER 4</v>
          </cell>
          <cell r="F26" t="str">
            <v>205/55R16 94V</v>
          </cell>
          <cell r="G26" t="str">
            <v>205/55R16</v>
          </cell>
          <cell r="H26">
            <v>26700</v>
          </cell>
          <cell r="I26">
            <v>11220</v>
          </cell>
          <cell r="J26">
            <v>48</v>
          </cell>
          <cell r="K26">
            <v>44</v>
          </cell>
          <cell r="L26">
            <v>15180</v>
          </cell>
          <cell r="M26">
            <v>13322.727272727272</v>
          </cell>
          <cell r="N26">
            <v>0.15783009211873078</v>
          </cell>
          <cell r="P26">
            <v>-40</v>
          </cell>
          <cell r="Q26">
            <v>45327</v>
          </cell>
          <cell r="R26">
            <v>15140</v>
          </cell>
          <cell r="S26" t="str">
            <v>トミータイヤ</v>
          </cell>
          <cell r="T26">
            <v>15140</v>
          </cell>
          <cell r="U26">
            <v>0</v>
          </cell>
          <cell r="V26">
            <v>15180</v>
          </cell>
          <cell r="W26">
            <v>15150</v>
          </cell>
          <cell r="X26">
            <v>13295.454545454544</v>
          </cell>
          <cell r="Y26">
            <v>0.15610256410256401</v>
          </cell>
          <cell r="Z26">
            <v>60600</v>
          </cell>
          <cell r="AA26">
            <v>-200</v>
          </cell>
          <cell r="AB26">
            <v>45327</v>
          </cell>
          <cell r="AC26">
            <v>14950</v>
          </cell>
          <cell r="AD26" t="str">
            <v>タイヤーウッズ</v>
          </cell>
          <cell r="AE26">
            <v>14950</v>
          </cell>
          <cell r="AF26">
            <v>0</v>
          </cell>
          <cell r="AG26">
            <v>605642045</v>
          </cell>
          <cell r="AH26">
            <v>605642076</v>
          </cell>
        </row>
        <row r="27">
          <cell r="B27">
            <v>1955015155575</v>
          </cell>
          <cell r="C27">
            <v>4985009686546</v>
          </cell>
          <cell r="D27" t="str">
            <v>737310</v>
          </cell>
          <cell r="E27" t="str">
            <v>Pilot Sport 3</v>
          </cell>
          <cell r="F27" t="str">
            <v>195/50R15 86V XL</v>
          </cell>
          <cell r="G27" t="str">
            <v>195/50R15</v>
          </cell>
          <cell r="H27">
            <v>23300</v>
          </cell>
          <cell r="I27">
            <v>10020</v>
          </cell>
          <cell r="J27">
            <v>26</v>
          </cell>
          <cell r="K27">
            <v>16</v>
          </cell>
          <cell r="L27">
            <v>13800</v>
          </cell>
          <cell r="M27">
            <v>12068.181818181818</v>
          </cell>
          <cell r="N27">
            <v>0.16971751412429378</v>
          </cell>
          <cell r="P27">
            <v>-320</v>
          </cell>
          <cell r="Q27">
            <v>45327</v>
          </cell>
          <cell r="R27">
            <v>13480</v>
          </cell>
          <cell r="S27" t="str">
            <v>タイヤ購入と取付予約 TIREHOOD 2号店</v>
          </cell>
          <cell r="T27">
            <v>13480</v>
          </cell>
          <cell r="U27">
            <v>0</v>
          </cell>
          <cell r="V27">
            <v>13801</v>
          </cell>
          <cell r="W27">
            <v>13800</v>
          </cell>
          <cell r="X27">
            <v>12068.181818181818</v>
          </cell>
          <cell r="Y27">
            <v>0.16971751412429378</v>
          </cell>
          <cell r="AA27">
            <v>-320</v>
          </cell>
          <cell r="AB27">
            <v>45327</v>
          </cell>
          <cell r="AC27">
            <v>13480</v>
          </cell>
          <cell r="AD27" t="str">
            <v>タイヤ購入と交換予約 TIREHOOD</v>
          </cell>
          <cell r="AE27">
            <v>13480</v>
          </cell>
          <cell r="AF27">
            <v>0</v>
          </cell>
          <cell r="AG27">
            <v>605642073</v>
          </cell>
          <cell r="AH27">
            <v>605642104</v>
          </cell>
        </row>
        <row r="28">
          <cell r="B28">
            <v>1855515155412</v>
          </cell>
          <cell r="C28">
            <v>4985009686539</v>
          </cell>
          <cell r="D28" t="str">
            <v>737300</v>
          </cell>
          <cell r="E28" t="str">
            <v>Pilot Sport 3</v>
          </cell>
          <cell r="F28" t="str">
            <v>185/55R15 86V XL</v>
          </cell>
          <cell r="G28" t="str">
            <v>185/55R15</v>
          </cell>
          <cell r="H28">
            <v>26100</v>
          </cell>
          <cell r="I28">
            <v>11230</v>
          </cell>
          <cell r="J28">
            <v>11</v>
          </cell>
          <cell r="K28">
            <v>20</v>
          </cell>
          <cell r="L28">
            <v>15680</v>
          </cell>
          <cell r="M28">
            <v>13777.272727272726</v>
          </cell>
          <cell r="N28">
            <v>0.18488947542065318</v>
          </cell>
          <cell r="O28">
            <v>62720</v>
          </cell>
          <cell r="P28">
            <v>30</v>
          </cell>
          <cell r="Q28">
            <v>45327</v>
          </cell>
          <cell r="R28">
            <v>15710</v>
          </cell>
          <cell r="S28" t="str">
            <v>トミータイヤ</v>
          </cell>
          <cell r="T28">
            <v>15710</v>
          </cell>
          <cell r="U28">
            <v>0</v>
          </cell>
          <cell r="V28">
            <v>15680</v>
          </cell>
          <cell r="W28">
            <v>15650</v>
          </cell>
          <cell r="X28">
            <v>13749.999999999998</v>
          </cell>
          <cell r="Y28">
            <v>0.18327272727272717</v>
          </cell>
          <cell r="Z28">
            <v>62600</v>
          </cell>
          <cell r="AA28">
            <v>590</v>
          </cell>
          <cell r="AB28">
            <v>45327</v>
          </cell>
          <cell r="AC28">
            <v>16240</v>
          </cell>
          <cell r="AD28" t="str">
            <v>格安タイヤホイールジャストパーツ</v>
          </cell>
          <cell r="AE28">
            <v>16240</v>
          </cell>
          <cell r="AF28">
            <v>0</v>
          </cell>
          <cell r="AG28">
            <v>605642074</v>
          </cell>
          <cell r="AH28">
            <v>605642105</v>
          </cell>
        </row>
        <row r="29">
          <cell r="B29">
            <v>1955515155419</v>
          </cell>
          <cell r="C29">
            <v>4985009686553</v>
          </cell>
          <cell r="D29" t="str">
            <v>737320</v>
          </cell>
          <cell r="E29" t="str">
            <v>Pilot Sport 3</v>
          </cell>
          <cell r="F29" t="str">
            <v>195/55R15 89V XL</v>
          </cell>
          <cell r="G29" t="str">
            <v>195/55R15</v>
          </cell>
          <cell r="H29">
            <v>23500</v>
          </cell>
          <cell r="I29">
            <v>10110</v>
          </cell>
          <cell r="J29">
            <v>16</v>
          </cell>
          <cell r="K29">
            <v>10</v>
          </cell>
          <cell r="L29">
            <v>13950</v>
          </cell>
          <cell r="M29">
            <v>12204.545454545454</v>
          </cell>
          <cell r="N29">
            <v>0.17162011173184355</v>
          </cell>
          <cell r="P29">
            <v>-280</v>
          </cell>
          <cell r="Q29">
            <v>45327</v>
          </cell>
          <cell r="R29">
            <v>13670</v>
          </cell>
          <cell r="S29" t="str">
            <v>トミータイヤ</v>
          </cell>
          <cell r="T29">
            <v>13670</v>
          </cell>
          <cell r="U29">
            <v>0</v>
          </cell>
          <cell r="W29">
            <v>14380</v>
          </cell>
          <cell r="X29">
            <v>12595.454545454544</v>
          </cell>
          <cell r="Y29">
            <v>0.19732948394081551</v>
          </cell>
          <cell r="Z29">
            <v>57520</v>
          </cell>
          <cell r="AA29">
            <v>290</v>
          </cell>
          <cell r="AB29">
            <v>45327</v>
          </cell>
          <cell r="AC29">
            <v>14670</v>
          </cell>
          <cell r="AD29" t="str">
            <v>格安タイヤホイールジャストパーツ</v>
          </cell>
          <cell r="AE29">
            <v>14670</v>
          </cell>
          <cell r="AF29">
            <v>0</v>
          </cell>
          <cell r="AG29">
            <v>605642072</v>
          </cell>
          <cell r="AH29">
            <v>605642103</v>
          </cell>
        </row>
        <row r="30">
          <cell r="B30">
            <v>1954516155411</v>
          </cell>
          <cell r="C30">
            <v>4985009686133</v>
          </cell>
          <cell r="D30" t="str">
            <v>701600</v>
          </cell>
          <cell r="E30" t="str">
            <v>Pilot Sport 3</v>
          </cell>
          <cell r="F30" t="str">
            <v>195/45R16 84V XL</v>
          </cell>
          <cell r="G30" t="str">
            <v>195/45R16</v>
          </cell>
          <cell r="H30">
            <v>28800</v>
          </cell>
          <cell r="I30">
            <v>12390</v>
          </cell>
          <cell r="J30">
            <v>22</v>
          </cell>
          <cell r="K30">
            <v>2</v>
          </cell>
          <cell r="L30">
            <v>16900</v>
          </cell>
          <cell r="M30">
            <v>14886.363636363636</v>
          </cell>
          <cell r="N30">
            <v>0.16769465648854959</v>
          </cell>
          <cell r="P30">
            <v>-10</v>
          </cell>
          <cell r="Q30">
            <v>45327</v>
          </cell>
          <cell r="R30">
            <v>16890</v>
          </cell>
          <cell r="S30" t="str">
            <v>トミータイヤ</v>
          </cell>
          <cell r="T30">
            <v>16890</v>
          </cell>
          <cell r="U30">
            <v>0</v>
          </cell>
          <cell r="V30">
            <v>17280</v>
          </cell>
          <cell r="W30">
            <v>17200</v>
          </cell>
          <cell r="X30">
            <v>15159.090909090908</v>
          </cell>
          <cell r="Y30">
            <v>0.18266866566716636</v>
          </cell>
          <cell r="Z30">
            <v>68800</v>
          </cell>
          <cell r="AA30">
            <v>400</v>
          </cell>
          <cell r="AB30">
            <v>45327</v>
          </cell>
          <cell r="AC30">
            <v>17600</v>
          </cell>
          <cell r="AD30" t="str">
            <v>T-BOX Auto Parts</v>
          </cell>
          <cell r="AE30">
            <v>17600</v>
          </cell>
          <cell r="AF30">
            <v>0</v>
          </cell>
          <cell r="AG30">
            <v>605642067</v>
          </cell>
          <cell r="AH30">
            <v>605642098</v>
          </cell>
        </row>
        <row r="31">
          <cell r="B31">
            <v>2054516155417</v>
          </cell>
          <cell r="C31">
            <v>4985009686126</v>
          </cell>
          <cell r="D31" t="str">
            <v>701590</v>
          </cell>
          <cell r="E31" t="str">
            <v>Pilot Sport 3</v>
          </cell>
          <cell r="F31" t="str">
            <v>205/45R16 87W XL</v>
          </cell>
          <cell r="G31" t="str">
            <v>205/45R16</v>
          </cell>
          <cell r="H31">
            <v>32800</v>
          </cell>
          <cell r="I31">
            <v>14110</v>
          </cell>
          <cell r="J31">
            <v>8</v>
          </cell>
          <cell r="K31">
            <v>4</v>
          </cell>
          <cell r="L31">
            <v>19500</v>
          </cell>
          <cell r="M31">
            <v>17250</v>
          </cell>
          <cell r="N31">
            <v>0.18202898550724639</v>
          </cell>
          <cell r="O31">
            <v>78000</v>
          </cell>
          <cell r="P31">
            <v>-10</v>
          </cell>
          <cell r="Q31">
            <v>45327</v>
          </cell>
          <cell r="R31">
            <v>19490</v>
          </cell>
          <cell r="S31" t="str">
            <v>トミータイヤ</v>
          </cell>
          <cell r="T31">
            <v>19490</v>
          </cell>
          <cell r="U31">
            <v>0</v>
          </cell>
          <cell r="W31">
            <v>19540</v>
          </cell>
          <cell r="X31">
            <v>17286.363636363636</v>
          </cell>
          <cell r="Y31">
            <v>0.183749671312122</v>
          </cell>
          <cell r="AA31">
            <v>-340</v>
          </cell>
          <cell r="AB31">
            <v>45327</v>
          </cell>
          <cell r="AC31">
            <v>19200</v>
          </cell>
          <cell r="AD31" t="str">
            <v>カーマニアNo.1</v>
          </cell>
          <cell r="AE31">
            <v>19200</v>
          </cell>
          <cell r="AF31">
            <v>0</v>
          </cell>
          <cell r="AG31">
            <v>605642070</v>
          </cell>
          <cell r="AH31">
            <v>605642101</v>
          </cell>
        </row>
        <row r="32">
          <cell r="B32">
            <v>2154516155421</v>
          </cell>
          <cell r="C32">
            <v>4985009686041</v>
          </cell>
          <cell r="D32" t="str">
            <v>39940</v>
          </cell>
          <cell r="E32" t="str">
            <v>Pilot Sport 3</v>
          </cell>
          <cell r="F32" t="str">
            <v>215/45R16 90V XL AO</v>
          </cell>
          <cell r="G32" t="str">
            <v>215/45R16</v>
          </cell>
          <cell r="H32">
            <v>35800</v>
          </cell>
          <cell r="I32">
            <v>15400</v>
          </cell>
          <cell r="J32">
            <v>40</v>
          </cell>
          <cell r="K32">
            <v>12</v>
          </cell>
          <cell r="L32">
            <v>20600</v>
          </cell>
          <cell r="M32">
            <v>18250</v>
          </cell>
          <cell r="N32">
            <v>0.15616438356164383</v>
          </cell>
          <cell r="O32">
            <v>82400</v>
          </cell>
          <cell r="P32">
            <v>-20</v>
          </cell>
          <cell r="Q32">
            <v>45327</v>
          </cell>
          <cell r="R32">
            <v>20580</v>
          </cell>
          <cell r="S32" t="str">
            <v>トミータイヤ</v>
          </cell>
          <cell r="T32">
            <v>20580</v>
          </cell>
          <cell r="U32">
            <v>0</v>
          </cell>
          <cell r="W32">
            <v>20980</v>
          </cell>
          <cell r="X32">
            <v>18595.454545454544</v>
          </cell>
          <cell r="Y32">
            <v>0.17184062576387185</v>
          </cell>
          <cell r="Z32">
            <v>83920</v>
          </cell>
          <cell r="AA32">
            <v>870</v>
          </cell>
          <cell r="AB32">
            <v>45327</v>
          </cell>
          <cell r="AC32">
            <v>21850</v>
          </cell>
          <cell r="AD32" t="str">
            <v>ラウンドタイヤ</v>
          </cell>
          <cell r="AE32">
            <v>21850</v>
          </cell>
          <cell r="AF32">
            <v>0</v>
          </cell>
          <cell r="AG32">
            <v>605642071</v>
          </cell>
          <cell r="AH32">
            <v>605642102</v>
          </cell>
        </row>
        <row r="33">
          <cell r="B33">
            <v>2055016155419</v>
          </cell>
          <cell r="C33">
            <v>4985009686102</v>
          </cell>
          <cell r="D33" t="str">
            <v>701570</v>
          </cell>
          <cell r="E33" t="str">
            <v>Pilot Sport 3</v>
          </cell>
          <cell r="F33" t="str">
            <v>205/50R16 87V</v>
          </cell>
          <cell r="G33" t="str">
            <v>205/50R16</v>
          </cell>
          <cell r="H33">
            <v>31200</v>
          </cell>
          <cell r="I33">
            <v>13420</v>
          </cell>
          <cell r="J33">
            <v>0</v>
          </cell>
          <cell r="K33">
            <v>20</v>
          </cell>
          <cell r="L33">
            <v>18500</v>
          </cell>
          <cell r="M33">
            <v>16340.90909090909</v>
          </cell>
          <cell r="N33">
            <v>0.17874826147426978</v>
          </cell>
          <cell r="P33">
            <v>-10</v>
          </cell>
          <cell r="Q33">
            <v>45327</v>
          </cell>
          <cell r="R33">
            <v>18490</v>
          </cell>
          <cell r="S33" t="str">
            <v>トミータイヤ</v>
          </cell>
          <cell r="T33">
            <v>18490</v>
          </cell>
          <cell r="U33">
            <v>0</v>
          </cell>
          <cell r="W33">
            <v>19280</v>
          </cell>
          <cell r="X33">
            <v>17050</v>
          </cell>
          <cell r="Y33">
            <v>0.2129032258064516</v>
          </cell>
          <cell r="Z33">
            <v>77120</v>
          </cell>
          <cell r="AA33">
            <v>20</v>
          </cell>
          <cell r="AB33">
            <v>45327</v>
          </cell>
          <cell r="AC33">
            <v>19300</v>
          </cell>
          <cell r="AD33" t="str">
            <v>カーマニアNo.1</v>
          </cell>
          <cell r="AE33">
            <v>19300</v>
          </cell>
          <cell r="AF33">
            <v>0</v>
          </cell>
          <cell r="AG33">
            <v>605642068</v>
          </cell>
          <cell r="AH33">
            <v>605642099</v>
          </cell>
        </row>
        <row r="34">
          <cell r="B34">
            <v>2155516155435</v>
          </cell>
          <cell r="C34">
            <v>4985009686294</v>
          </cell>
          <cell r="D34" t="str">
            <v>706970</v>
          </cell>
          <cell r="E34" t="str">
            <v>Pilot Sport 3</v>
          </cell>
          <cell r="F34" t="str">
            <v>215/55R16 93W（在庫限り）</v>
          </cell>
          <cell r="G34" t="str">
            <v>215/55R16</v>
          </cell>
          <cell r="H34">
            <v>30400</v>
          </cell>
          <cell r="I34">
            <v>13680</v>
          </cell>
          <cell r="J34">
            <v>2</v>
          </cell>
          <cell r="K34">
            <v>6</v>
          </cell>
          <cell r="L34">
            <v>19200</v>
          </cell>
          <cell r="M34">
            <v>16500</v>
          </cell>
          <cell r="N34">
            <v>0.1709090909090909</v>
          </cell>
          <cell r="P34">
            <v>1450</v>
          </cell>
          <cell r="Q34">
            <v>45327</v>
          </cell>
          <cell r="R34">
            <v>20650</v>
          </cell>
          <cell r="S34" t="str">
            <v>アークタイヤ</v>
          </cell>
          <cell r="T34">
            <v>20650</v>
          </cell>
          <cell r="U34">
            <v>0</v>
          </cell>
          <cell r="W34">
            <v>19200</v>
          </cell>
          <cell r="X34">
            <v>16500</v>
          </cell>
          <cell r="Y34">
            <v>0.1709090909090909</v>
          </cell>
          <cell r="AA34">
            <v>300</v>
          </cell>
          <cell r="AB34">
            <v>45327</v>
          </cell>
          <cell r="AC34">
            <v>19500</v>
          </cell>
          <cell r="AD34" t="str">
            <v>格安タイヤホイールジャストパーツ</v>
          </cell>
          <cell r="AE34">
            <v>19500</v>
          </cell>
          <cell r="AF34">
            <v>0</v>
          </cell>
          <cell r="AG34">
            <v>605642065</v>
          </cell>
          <cell r="AH34">
            <v>605642096</v>
          </cell>
        </row>
        <row r="35">
          <cell r="B35">
            <v>2255516155432</v>
          </cell>
          <cell r="C35">
            <v>4985009686300</v>
          </cell>
          <cell r="D35" t="str">
            <v>706980</v>
          </cell>
          <cell r="E35" t="str">
            <v>Pilot Sport 3</v>
          </cell>
          <cell r="F35" t="str">
            <v>225/55R16 95W（在庫限り）</v>
          </cell>
          <cell r="G35" t="str">
            <v>225/55R16</v>
          </cell>
          <cell r="H35">
            <v>32200</v>
          </cell>
          <cell r="I35">
            <v>14490</v>
          </cell>
          <cell r="J35">
            <v>16</v>
          </cell>
          <cell r="K35">
            <v>0</v>
          </cell>
          <cell r="L35">
            <v>19980</v>
          </cell>
          <cell r="M35">
            <v>17209.090909090908</v>
          </cell>
          <cell r="N35">
            <v>0.15800316957210772</v>
          </cell>
          <cell r="P35">
            <v>1850</v>
          </cell>
          <cell r="Q35">
            <v>45327</v>
          </cell>
          <cell r="R35">
            <v>21830</v>
          </cell>
          <cell r="S35" t="str">
            <v>EXTREME(エクストリーム)2号店</v>
          </cell>
          <cell r="T35">
            <v>21830</v>
          </cell>
          <cell r="U35">
            <v>0</v>
          </cell>
          <cell r="W35">
            <v>19850</v>
          </cell>
          <cell r="X35">
            <v>17090.909090909088</v>
          </cell>
          <cell r="Y35">
            <v>0.15218085106382967</v>
          </cell>
          <cell r="AA35">
            <v>880</v>
          </cell>
          <cell r="AB35">
            <v>45327</v>
          </cell>
          <cell r="AC35">
            <v>20730</v>
          </cell>
          <cell r="AD35" t="str">
            <v>格安タイヤホイールジャストパーツ</v>
          </cell>
          <cell r="AE35">
            <v>20730</v>
          </cell>
          <cell r="AF35">
            <v>0</v>
          </cell>
          <cell r="AG35">
            <v>605642066</v>
          </cell>
          <cell r="AH35">
            <v>605642097</v>
          </cell>
        </row>
        <row r="36">
          <cell r="B36">
            <v>2255016155505</v>
          </cell>
          <cell r="C36">
            <v>4985009693025</v>
          </cell>
          <cell r="D36" t="str">
            <v>722420</v>
          </cell>
          <cell r="E36" t="str">
            <v>Pilot Sport 4</v>
          </cell>
          <cell r="F36" t="str">
            <v>225/50R16 92Y</v>
          </cell>
          <cell r="G36" t="str">
            <v>225/50R16</v>
          </cell>
          <cell r="H36">
            <v>36800</v>
          </cell>
          <cell r="I36">
            <v>15830</v>
          </cell>
          <cell r="J36">
            <v>16</v>
          </cell>
          <cell r="K36">
            <v>0</v>
          </cell>
          <cell r="L36">
            <v>22420</v>
          </cell>
          <cell r="M36">
            <v>19427.272727272724</v>
          </cell>
          <cell r="N36">
            <v>0.18516612072999519</v>
          </cell>
          <cell r="O36">
            <v>89680</v>
          </cell>
          <cell r="P36">
            <v>30</v>
          </cell>
          <cell r="Q36">
            <v>45327</v>
          </cell>
          <cell r="R36">
            <v>22450</v>
          </cell>
          <cell r="S36" t="str">
            <v>アークタイヤ</v>
          </cell>
          <cell r="T36">
            <v>22450</v>
          </cell>
          <cell r="U36">
            <v>0</v>
          </cell>
          <cell r="V36">
            <v>22420</v>
          </cell>
          <cell r="W36">
            <v>22420</v>
          </cell>
          <cell r="X36">
            <v>19427.272727272724</v>
          </cell>
          <cell r="Y36">
            <v>0.18516612072999519</v>
          </cell>
          <cell r="Z36">
            <v>89680</v>
          </cell>
          <cell r="AA36">
            <v>30</v>
          </cell>
          <cell r="AB36">
            <v>45327</v>
          </cell>
          <cell r="AC36">
            <v>22450</v>
          </cell>
          <cell r="AD36" t="str">
            <v>ラウンドタイヤ</v>
          </cell>
          <cell r="AE36">
            <v>22450</v>
          </cell>
          <cell r="AF36">
            <v>0</v>
          </cell>
          <cell r="AG36">
            <v>605763408</v>
          </cell>
          <cell r="AH36">
            <v>605763463</v>
          </cell>
        </row>
        <row r="37">
          <cell r="B37">
            <v>2055516155506</v>
          </cell>
          <cell r="C37">
            <v>4985009687185</v>
          </cell>
          <cell r="D37" t="str">
            <v>704300</v>
          </cell>
          <cell r="E37" t="str">
            <v>Pilot Sport 4</v>
          </cell>
          <cell r="F37" t="str">
            <v>205/55R16 94Y XL</v>
          </cell>
          <cell r="G37" t="str">
            <v>205/55R16</v>
          </cell>
          <cell r="H37">
            <v>32500</v>
          </cell>
          <cell r="I37">
            <v>13980</v>
          </cell>
          <cell r="J37">
            <v>36</v>
          </cell>
          <cell r="K37">
            <v>2</v>
          </cell>
          <cell r="L37">
            <v>18800</v>
          </cell>
          <cell r="M37">
            <v>16613.636363636364</v>
          </cell>
          <cell r="N37">
            <v>0.15852257181942547</v>
          </cell>
          <cell r="O37">
            <v>75200</v>
          </cell>
          <cell r="P37">
            <v>143</v>
          </cell>
          <cell r="Q37">
            <v>45327</v>
          </cell>
          <cell r="R37">
            <v>18943</v>
          </cell>
          <cell r="S37" t="str">
            <v>タイヤステージ湘南 ヤフー店</v>
          </cell>
          <cell r="T37">
            <v>18943</v>
          </cell>
          <cell r="U37">
            <v>0</v>
          </cell>
          <cell r="V37">
            <v>18800</v>
          </cell>
          <cell r="W37">
            <v>18750</v>
          </cell>
          <cell r="X37">
            <v>16568.181818181816</v>
          </cell>
          <cell r="Y37">
            <v>0.15621399176954723</v>
          </cell>
          <cell r="Z37">
            <v>75000</v>
          </cell>
          <cell r="AA37">
            <v>-1050</v>
          </cell>
          <cell r="AB37">
            <v>45327</v>
          </cell>
          <cell r="AC37">
            <v>17700</v>
          </cell>
          <cell r="AD37" t="str">
            <v>タイヤーウッズ</v>
          </cell>
          <cell r="AE37">
            <v>17700</v>
          </cell>
          <cell r="AF37">
            <v>0</v>
          </cell>
          <cell r="AG37">
            <v>605763407</v>
          </cell>
          <cell r="AH37">
            <v>605763462</v>
          </cell>
        </row>
        <row r="38">
          <cell r="B38">
            <v>2554017155508</v>
          </cell>
          <cell r="C38">
            <v>4985009687659</v>
          </cell>
          <cell r="D38" t="str">
            <v>711060</v>
          </cell>
          <cell r="E38" t="str">
            <v>Pilot Sport 4</v>
          </cell>
          <cell r="F38" t="str">
            <v>255/40R17 98Y XL</v>
          </cell>
          <cell r="G38" t="str">
            <v>255/40R17</v>
          </cell>
          <cell r="H38">
            <v>49700</v>
          </cell>
          <cell r="I38">
            <v>21380</v>
          </cell>
          <cell r="J38">
            <v>10</v>
          </cell>
          <cell r="K38">
            <v>6</v>
          </cell>
          <cell r="L38">
            <v>30580</v>
          </cell>
          <cell r="M38">
            <v>26845.454545454544</v>
          </cell>
          <cell r="N38">
            <v>0.20358956992888583</v>
          </cell>
          <cell r="O38">
            <v>122320</v>
          </cell>
          <cell r="P38">
            <v>20</v>
          </cell>
          <cell r="Q38">
            <v>45327</v>
          </cell>
          <cell r="R38">
            <v>30600</v>
          </cell>
          <cell r="S38" t="str">
            <v>T-BOX Auto Parts</v>
          </cell>
          <cell r="T38">
            <v>30600</v>
          </cell>
          <cell r="U38">
            <v>0</v>
          </cell>
          <cell r="V38">
            <v>30400</v>
          </cell>
          <cell r="W38">
            <v>30400</v>
          </cell>
          <cell r="X38">
            <v>26681.81818181818</v>
          </cell>
          <cell r="Y38">
            <v>0.19870528109028956</v>
          </cell>
          <cell r="Z38">
            <v>121600</v>
          </cell>
          <cell r="AA38">
            <v>-1420</v>
          </cell>
          <cell r="AB38">
            <v>45327</v>
          </cell>
          <cell r="AC38">
            <v>28980</v>
          </cell>
          <cell r="AD38" t="str">
            <v>タイヤーウッズ</v>
          </cell>
          <cell r="AE38">
            <v>30400</v>
          </cell>
          <cell r="AF38">
            <v>-1420</v>
          </cell>
          <cell r="AG38">
            <v>605763406</v>
          </cell>
          <cell r="AH38">
            <v>605763461</v>
          </cell>
        </row>
        <row r="39">
          <cell r="B39">
            <v>1954517155502</v>
          </cell>
          <cell r="C39">
            <v>4985009693032</v>
          </cell>
          <cell r="D39" t="str">
            <v>722430</v>
          </cell>
          <cell r="E39" t="str">
            <v>Pilot Sport 4</v>
          </cell>
          <cell r="F39" t="str">
            <v>195/45R17 81W（43掛）</v>
          </cell>
          <cell r="G39" t="str">
            <v>195/45R17</v>
          </cell>
          <cell r="H39">
            <v>37600</v>
          </cell>
          <cell r="I39">
            <v>15420</v>
          </cell>
          <cell r="J39">
            <v>108</v>
          </cell>
          <cell r="K39">
            <v>45</v>
          </cell>
          <cell r="L39">
            <v>20480</v>
          </cell>
          <cell r="M39">
            <v>18140.909090909088</v>
          </cell>
          <cell r="N39">
            <v>0.14998747181157593</v>
          </cell>
          <cell r="O39">
            <v>81920</v>
          </cell>
          <cell r="P39">
            <v>-80</v>
          </cell>
          <cell r="Q39">
            <v>45327</v>
          </cell>
          <cell r="R39">
            <v>20400</v>
          </cell>
          <cell r="S39" t="str">
            <v>タイヤーウッズ</v>
          </cell>
          <cell r="T39">
            <v>20400</v>
          </cell>
          <cell r="U39">
            <v>0</v>
          </cell>
          <cell r="V39">
            <v>20480</v>
          </cell>
          <cell r="W39">
            <v>20480</v>
          </cell>
          <cell r="X39">
            <v>18140.909090909088</v>
          </cell>
          <cell r="Y39">
            <v>0.14998747181157593</v>
          </cell>
          <cell r="Z39">
            <v>81920</v>
          </cell>
          <cell r="AA39">
            <v>0</v>
          </cell>
          <cell r="AB39">
            <v>45327</v>
          </cell>
          <cell r="AC39">
            <v>20480</v>
          </cell>
          <cell r="AD39" t="str">
            <v>タイヤーウッズ</v>
          </cell>
          <cell r="AE39">
            <v>20480</v>
          </cell>
          <cell r="AF39">
            <v>0</v>
          </cell>
          <cell r="AG39">
            <v>605763405</v>
          </cell>
          <cell r="AH39">
            <v>605763460</v>
          </cell>
        </row>
        <row r="40">
          <cell r="B40">
            <v>2354517155509</v>
          </cell>
          <cell r="C40">
            <v>4985009687048</v>
          </cell>
          <cell r="D40" t="str">
            <v>702760</v>
          </cell>
          <cell r="E40" t="str">
            <v>Pilot Sport 4</v>
          </cell>
          <cell r="F40" t="str">
            <v>235/45R17 97Y XL</v>
          </cell>
          <cell r="G40" t="str">
            <v>235/45R17</v>
          </cell>
          <cell r="H40">
            <v>45800</v>
          </cell>
          <cell r="I40">
            <v>19700</v>
          </cell>
          <cell r="J40">
            <v>10</v>
          </cell>
          <cell r="K40">
            <v>0</v>
          </cell>
          <cell r="L40">
            <v>26800</v>
          </cell>
          <cell r="M40">
            <v>23409.090909090908</v>
          </cell>
          <cell r="N40">
            <v>0.15844660194174753</v>
          </cell>
          <cell r="O40">
            <v>107200</v>
          </cell>
          <cell r="P40">
            <v>-900</v>
          </cell>
          <cell r="Q40">
            <v>45327</v>
          </cell>
          <cell r="R40">
            <v>25900</v>
          </cell>
          <cell r="S40" t="str">
            <v>プレミアムタイヤ TIRE Wheel</v>
          </cell>
          <cell r="T40">
            <v>25900</v>
          </cell>
          <cell r="U40">
            <v>0</v>
          </cell>
          <cell r="V40">
            <v>26800</v>
          </cell>
          <cell r="W40">
            <v>26980</v>
          </cell>
          <cell r="X40">
            <v>23572.727272727272</v>
          </cell>
          <cell r="Y40">
            <v>0.1642884689548785</v>
          </cell>
          <cell r="Z40">
            <v>107920</v>
          </cell>
          <cell r="AA40">
            <v>-1080</v>
          </cell>
          <cell r="AB40">
            <v>45327</v>
          </cell>
          <cell r="AC40">
            <v>25900</v>
          </cell>
          <cell r="AD40" t="str">
            <v>tirewheel 楽天市場店</v>
          </cell>
          <cell r="AE40">
            <v>25900</v>
          </cell>
          <cell r="AF40">
            <v>0</v>
          </cell>
          <cell r="AG40">
            <v>605763402</v>
          </cell>
          <cell r="AH40">
            <v>605763457</v>
          </cell>
        </row>
        <row r="41">
          <cell r="B41">
            <v>2055017155500</v>
          </cell>
          <cell r="C41">
            <v>4985009687192</v>
          </cell>
          <cell r="D41" t="str">
            <v>704370</v>
          </cell>
          <cell r="E41" t="str">
            <v>Pilot Sport 4</v>
          </cell>
          <cell r="F41" t="str">
            <v>205/50R17 93Y XL</v>
          </cell>
          <cell r="G41" t="str">
            <v>205/50R17</v>
          </cell>
          <cell r="H41">
            <v>35200</v>
          </cell>
          <cell r="I41">
            <v>15140</v>
          </cell>
          <cell r="J41">
            <v>50</v>
          </cell>
          <cell r="K41">
            <v>8</v>
          </cell>
          <cell r="L41">
            <v>20600</v>
          </cell>
          <cell r="M41">
            <v>18250</v>
          </cell>
          <cell r="N41">
            <v>0.17041095890410959</v>
          </cell>
          <cell r="P41">
            <v>100</v>
          </cell>
          <cell r="Q41">
            <v>45327</v>
          </cell>
          <cell r="R41">
            <v>20700</v>
          </cell>
          <cell r="S41" t="str">
            <v>タイヤ1番</v>
          </cell>
          <cell r="T41">
            <v>20700</v>
          </cell>
          <cell r="U41">
            <v>0</v>
          </cell>
          <cell r="V41">
            <v>20600</v>
          </cell>
          <cell r="W41">
            <v>20580</v>
          </cell>
          <cell r="X41">
            <v>18231.81818181818</v>
          </cell>
          <cell r="Y41">
            <v>0.16958364497631506</v>
          </cell>
          <cell r="AA41">
            <v>20</v>
          </cell>
          <cell r="AB41">
            <v>45327</v>
          </cell>
          <cell r="AC41">
            <v>20600</v>
          </cell>
          <cell r="AD41" t="str">
            <v>タイヤーウッズ</v>
          </cell>
          <cell r="AE41">
            <v>20600</v>
          </cell>
          <cell r="AF41">
            <v>0</v>
          </cell>
          <cell r="AG41">
            <v>605763403</v>
          </cell>
          <cell r="AH41">
            <v>605763458</v>
          </cell>
        </row>
        <row r="42">
          <cell r="B42">
            <v>2155017155507</v>
          </cell>
          <cell r="C42">
            <v>4985009687215</v>
          </cell>
          <cell r="D42" t="str">
            <v>704390</v>
          </cell>
          <cell r="E42" t="str">
            <v>Pilot Sport 4</v>
          </cell>
          <cell r="F42" t="str">
            <v>215/50R17 95Y XL（在庫限り）</v>
          </cell>
          <cell r="G42" t="str">
            <v>215/50R17</v>
          </cell>
          <cell r="H42">
            <v>37500</v>
          </cell>
          <cell r="I42">
            <v>16880</v>
          </cell>
          <cell r="J42">
            <v>2</v>
          </cell>
          <cell r="K42">
            <v>12</v>
          </cell>
          <cell r="L42">
            <v>22980</v>
          </cell>
          <cell r="M42">
            <v>19936.363636363636</v>
          </cell>
          <cell r="N42">
            <v>0.15330597355221157</v>
          </cell>
          <cell r="O42">
            <v>91920</v>
          </cell>
          <cell r="P42">
            <v>-680</v>
          </cell>
          <cell r="Q42">
            <v>45327</v>
          </cell>
          <cell r="R42">
            <v>22300</v>
          </cell>
          <cell r="S42" t="str">
            <v>タイヤーウッズ</v>
          </cell>
          <cell r="T42">
            <v>22300</v>
          </cell>
          <cell r="U42">
            <v>0</v>
          </cell>
          <cell r="V42">
            <v>23430</v>
          </cell>
          <cell r="W42">
            <v>23420</v>
          </cell>
          <cell r="X42">
            <v>20336.363636363636</v>
          </cell>
          <cell r="Y42">
            <v>0.16995976754582029</v>
          </cell>
          <cell r="AA42">
            <v>-1510</v>
          </cell>
          <cell r="AB42">
            <v>45327</v>
          </cell>
          <cell r="AC42">
            <v>21910</v>
          </cell>
          <cell r="AD42" t="str">
            <v>カーマニアNo.1</v>
          </cell>
          <cell r="AE42">
            <v>21910</v>
          </cell>
          <cell r="AF42">
            <v>0</v>
          </cell>
          <cell r="AG42">
            <v>605763401</v>
          </cell>
          <cell r="AH42">
            <v>605763456</v>
          </cell>
        </row>
        <row r="43">
          <cell r="B43">
            <v>2255517155509</v>
          </cell>
          <cell r="C43">
            <v>4985009687628</v>
          </cell>
          <cell r="D43" t="str">
            <v>711030</v>
          </cell>
          <cell r="E43" t="str">
            <v>Pilot Sport 4</v>
          </cell>
          <cell r="F43" t="str">
            <v>225/55R17 101Y XL（在庫限り）</v>
          </cell>
          <cell r="G43" t="str">
            <v>225/55R17</v>
          </cell>
          <cell r="H43">
            <v>30900</v>
          </cell>
          <cell r="I43">
            <v>13290</v>
          </cell>
          <cell r="J43">
            <v>0</v>
          </cell>
          <cell r="K43">
            <v>0</v>
          </cell>
          <cell r="L43">
            <v>15480</v>
          </cell>
          <cell r="M43">
            <v>13254.545454545454</v>
          </cell>
          <cell r="N43">
            <v>-2.6748971193416011E-3</v>
          </cell>
          <cell r="O43">
            <v>61920</v>
          </cell>
          <cell r="P43">
            <v>15734</v>
          </cell>
          <cell r="Q43">
            <v>45264</v>
          </cell>
          <cell r="R43">
            <v>31214</v>
          </cell>
          <cell r="S43" t="str">
            <v>タイヤのやまちゃんショッピング店</v>
          </cell>
          <cell r="T43">
            <v>31214</v>
          </cell>
          <cell r="U43">
            <v>0</v>
          </cell>
          <cell r="V43">
            <v>20200</v>
          </cell>
          <cell r="W43">
            <v>20180</v>
          </cell>
          <cell r="X43">
            <v>17527.272727272724</v>
          </cell>
          <cell r="Y43">
            <v>0.24175311203319488</v>
          </cell>
          <cell r="AA43">
            <v>11389</v>
          </cell>
          <cell r="AB43">
            <v>45222</v>
          </cell>
          <cell r="AC43">
            <v>31569</v>
          </cell>
          <cell r="AD43" t="str">
            <v>オールドギア箕面店</v>
          </cell>
          <cell r="AE43">
            <v>31569</v>
          </cell>
          <cell r="AF43">
            <v>0</v>
          </cell>
          <cell r="AG43" t="str">
            <v/>
          </cell>
          <cell r="AH43" t="str">
            <v/>
          </cell>
        </row>
        <row r="44">
          <cell r="B44">
            <v>2054018155502</v>
          </cell>
          <cell r="C44">
            <v>4985009687178</v>
          </cell>
          <cell r="D44" t="str">
            <v>508291</v>
          </cell>
          <cell r="E44" t="str">
            <v>Pilot Sport 4</v>
          </cell>
          <cell r="F44" t="str">
            <v>205/40R18 86Y XL（再販）</v>
          </cell>
          <cell r="G44" t="str">
            <v>205/40R18</v>
          </cell>
          <cell r="H44">
            <v>49400</v>
          </cell>
          <cell r="I44">
            <v>21250</v>
          </cell>
          <cell r="J44">
            <v>28</v>
          </cell>
          <cell r="K44">
            <v>20</v>
          </cell>
          <cell r="L44">
            <v>29700</v>
          </cell>
          <cell r="M44">
            <v>26522.727272727272</v>
          </cell>
          <cell r="N44">
            <v>0.19880034275921163</v>
          </cell>
          <cell r="O44">
            <v>118800</v>
          </cell>
          <cell r="P44">
            <v>40</v>
          </cell>
          <cell r="Q44">
            <v>45327</v>
          </cell>
          <cell r="R44">
            <v>29740</v>
          </cell>
          <cell r="S44" t="str">
            <v>タイヤホイール専門店コニシタイヤ</v>
          </cell>
          <cell r="T44">
            <v>29740</v>
          </cell>
          <cell r="U44">
            <v>0</v>
          </cell>
          <cell r="V44">
            <v>29700</v>
          </cell>
          <cell r="W44">
            <v>29299</v>
          </cell>
          <cell r="X44">
            <v>26158.181818181816</v>
          </cell>
          <cell r="Y44">
            <v>0.18763467018836444</v>
          </cell>
          <cell r="Z44">
            <v>117196</v>
          </cell>
          <cell r="AA44">
            <v>-709</v>
          </cell>
          <cell r="AB44">
            <v>45327</v>
          </cell>
          <cell r="AC44">
            <v>28590</v>
          </cell>
          <cell r="AD44" t="str">
            <v>タイヤ1番</v>
          </cell>
          <cell r="AE44">
            <v>29299</v>
          </cell>
          <cell r="AF44">
            <v>-709</v>
          </cell>
          <cell r="AG44" t="str">
            <v/>
          </cell>
          <cell r="AH44" t="str">
            <v/>
          </cell>
        </row>
        <row r="45">
          <cell r="B45">
            <v>2753518155509</v>
          </cell>
          <cell r="C45">
            <v>4985009687130</v>
          </cell>
          <cell r="D45" t="str">
            <v>702850</v>
          </cell>
          <cell r="E45" t="str">
            <v>Pilot Sport 4</v>
          </cell>
          <cell r="F45" t="str">
            <v>275/35R18 99Y XL</v>
          </cell>
          <cell r="G45" t="str">
            <v>275/35R18</v>
          </cell>
          <cell r="H45">
            <v>76200</v>
          </cell>
          <cell r="I45">
            <v>32770</v>
          </cell>
          <cell r="J45">
            <v>2</v>
          </cell>
          <cell r="K45">
            <v>20</v>
          </cell>
          <cell r="L45">
            <v>43980</v>
          </cell>
          <cell r="M45">
            <v>39027.272727272721</v>
          </cell>
          <cell r="N45">
            <v>0.16033077102259477</v>
          </cell>
          <cell r="O45">
            <v>175920</v>
          </cell>
          <cell r="P45">
            <v>2810</v>
          </cell>
          <cell r="Q45">
            <v>45327</v>
          </cell>
          <cell r="R45">
            <v>46790</v>
          </cell>
          <cell r="S45" t="str">
            <v>EXTREME(エクストリーム)2号店</v>
          </cell>
          <cell r="T45">
            <v>46790</v>
          </cell>
          <cell r="U45">
            <v>0</v>
          </cell>
          <cell r="V45">
            <v>43980</v>
          </cell>
          <cell r="W45">
            <v>44200</v>
          </cell>
          <cell r="X45">
            <v>39227.272727272721</v>
          </cell>
          <cell r="Y45">
            <v>0.1646118192352258</v>
          </cell>
          <cell r="Z45">
            <v>176800</v>
          </cell>
          <cell r="AA45">
            <v>2100</v>
          </cell>
          <cell r="AB45">
            <v>45327</v>
          </cell>
          <cell r="AC45">
            <v>46300</v>
          </cell>
          <cell r="AD45" t="str">
            <v>カーマニアNo.1</v>
          </cell>
          <cell r="AE45">
            <v>46300</v>
          </cell>
          <cell r="AF45">
            <v>0</v>
          </cell>
          <cell r="AG45">
            <v>605763399</v>
          </cell>
          <cell r="AH45">
            <v>605763454</v>
          </cell>
        </row>
        <row r="46">
          <cell r="B46">
            <v>2255018155503</v>
          </cell>
          <cell r="C46">
            <v>4985009693070</v>
          </cell>
          <cell r="D46" t="str">
            <v>722470</v>
          </cell>
          <cell r="E46" t="str">
            <v>Pilot Sport 4</v>
          </cell>
          <cell r="F46" t="str">
            <v>225/50R18 99Y XL（在庫限り）</v>
          </cell>
          <cell r="G46" t="str">
            <v>225/50R18</v>
          </cell>
          <cell r="H46">
            <v>40000</v>
          </cell>
          <cell r="I46">
            <v>17200</v>
          </cell>
          <cell r="J46">
            <v>0</v>
          </cell>
          <cell r="K46">
            <v>0</v>
          </cell>
          <cell r="L46">
            <v>24380</v>
          </cell>
          <cell r="M46">
            <v>21345.454545454544</v>
          </cell>
          <cell r="N46">
            <v>0.19420783645655873</v>
          </cell>
          <cell r="P46">
            <v>20</v>
          </cell>
          <cell r="Q46">
            <v>45264</v>
          </cell>
          <cell r="R46">
            <v>24400</v>
          </cell>
          <cell r="S46" t="str">
            <v>タイヤーウッズ</v>
          </cell>
          <cell r="T46">
            <v>24400</v>
          </cell>
          <cell r="U46">
            <v>0</v>
          </cell>
          <cell r="V46">
            <v>24500</v>
          </cell>
          <cell r="W46">
            <v>24500</v>
          </cell>
          <cell r="X46">
            <v>21454.545454545452</v>
          </cell>
          <cell r="Y46">
            <v>0.19830508474576264</v>
          </cell>
          <cell r="AA46">
            <v>0</v>
          </cell>
          <cell r="AB46">
            <v>45222</v>
          </cell>
          <cell r="AC46">
            <v>24500</v>
          </cell>
          <cell r="AD46" t="str">
            <v>タイヤーウッズ</v>
          </cell>
          <cell r="AE46">
            <v>24500</v>
          </cell>
          <cell r="AF46">
            <v>0</v>
          </cell>
          <cell r="AG46">
            <v>605763400</v>
          </cell>
          <cell r="AH46">
            <v>605763455</v>
          </cell>
        </row>
        <row r="47">
          <cell r="B47">
            <v>2754019155500</v>
          </cell>
          <cell r="C47">
            <v>4985009687420</v>
          </cell>
          <cell r="D47" t="str">
            <v>709150</v>
          </cell>
          <cell r="E47" t="str">
            <v>Pilot Sport 4</v>
          </cell>
          <cell r="F47" t="str">
            <v>275/40R19 105Y XL（在庫限り）</v>
          </cell>
          <cell r="G47" t="str">
            <v>275/40R19</v>
          </cell>
          <cell r="H47">
            <v>66200</v>
          </cell>
          <cell r="I47">
            <v>29790</v>
          </cell>
          <cell r="J47">
            <v>0</v>
          </cell>
          <cell r="K47">
            <v>0</v>
          </cell>
          <cell r="L47">
            <v>41200</v>
          </cell>
          <cell r="M47">
            <v>36500</v>
          </cell>
          <cell r="N47">
            <v>0.18383561643835616</v>
          </cell>
          <cell r="P47">
            <v>2350</v>
          </cell>
          <cell r="Q47">
            <v>45323</v>
          </cell>
          <cell r="R47">
            <v>43550</v>
          </cell>
          <cell r="S47" t="str">
            <v>アークタイヤ</v>
          </cell>
          <cell r="T47">
            <v>43550</v>
          </cell>
          <cell r="U47">
            <v>0</v>
          </cell>
          <cell r="V47">
            <v>41200</v>
          </cell>
          <cell r="W47">
            <v>41200</v>
          </cell>
          <cell r="X47">
            <v>36500</v>
          </cell>
          <cell r="Y47">
            <v>0.18383561643835616</v>
          </cell>
          <cell r="AA47">
            <v>-800</v>
          </cell>
          <cell r="AB47">
            <v>45323</v>
          </cell>
          <cell r="AC47">
            <v>40400</v>
          </cell>
          <cell r="AD47" t="str">
            <v>カーマニアNo.1</v>
          </cell>
          <cell r="AE47">
            <v>40400</v>
          </cell>
          <cell r="AF47">
            <v>0</v>
          </cell>
          <cell r="AG47">
            <v>605763409</v>
          </cell>
          <cell r="AH47">
            <v>605763464</v>
          </cell>
        </row>
        <row r="48">
          <cell r="B48">
            <v>2154517158407</v>
          </cell>
          <cell r="C48">
            <v>4985009683040</v>
          </cell>
          <cell r="D48" t="str">
            <v>727820</v>
          </cell>
          <cell r="E48" t="str">
            <v>Pilot Sport 4 S</v>
          </cell>
          <cell r="F48" t="str">
            <v>215/45R17 91Y XL</v>
          </cell>
          <cell r="G48" t="str">
            <v>215/45R17</v>
          </cell>
          <cell r="H48">
            <v>43200</v>
          </cell>
          <cell r="I48">
            <v>18580</v>
          </cell>
          <cell r="J48">
            <v>4</v>
          </cell>
          <cell r="K48">
            <v>20</v>
          </cell>
          <cell r="L48">
            <v>25530</v>
          </cell>
          <cell r="M48">
            <v>22731.81818181818</v>
          </cell>
          <cell r="N48">
            <v>0.1826434713057388</v>
          </cell>
          <cell r="O48">
            <v>102120</v>
          </cell>
          <cell r="P48">
            <v>1300</v>
          </cell>
          <cell r="Q48">
            <v>45327</v>
          </cell>
          <cell r="R48">
            <v>26830</v>
          </cell>
          <cell r="S48" t="str">
            <v>EXTREME(エクストリーム)2号店</v>
          </cell>
          <cell r="T48">
            <v>25540</v>
          </cell>
          <cell r="U48">
            <v>1290</v>
          </cell>
          <cell r="V48">
            <v>25530</v>
          </cell>
          <cell r="W48">
            <v>25530</v>
          </cell>
          <cell r="X48">
            <v>22731.81818181818</v>
          </cell>
          <cell r="Y48">
            <v>0.1826434713057388</v>
          </cell>
          <cell r="Z48">
            <v>102120</v>
          </cell>
          <cell r="AA48">
            <v>780</v>
          </cell>
          <cell r="AB48">
            <v>45327</v>
          </cell>
          <cell r="AC48">
            <v>26310</v>
          </cell>
          <cell r="AD48" t="str">
            <v>T-BOX Auto Parts</v>
          </cell>
          <cell r="AE48">
            <v>25540</v>
          </cell>
          <cell r="AF48">
            <v>770</v>
          </cell>
          <cell r="AG48">
            <v>605763414</v>
          </cell>
          <cell r="AH48">
            <v>605763469</v>
          </cell>
        </row>
        <row r="49">
          <cell r="B49">
            <v>2254517158404</v>
          </cell>
          <cell r="C49">
            <v>4985009683057</v>
          </cell>
          <cell r="D49" t="str">
            <v>727830</v>
          </cell>
          <cell r="E49" t="str">
            <v>Pilot Sport 4 S</v>
          </cell>
          <cell r="F49" t="str">
            <v>225/45R17 94Y XL</v>
          </cell>
          <cell r="G49" t="str">
            <v>225/45R17</v>
          </cell>
          <cell r="H49">
            <v>44500</v>
          </cell>
          <cell r="I49">
            <v>19140</v>
          </cell>
          <cell r="J49">
            <v>8</v>
          </cell>
          <cell r="K49">
            <v>4</v>
          </cell>
          <cell r="L49">
            <v>26400</v>
          </cell>
          <cell r="M49">
            <v>23522.727272727272</v>
          </cell>
          <cell r="N49">
            <v>0.18631884057971013</v>
          </cell>
          <cell r="O49">
            <v>105600</v>
          </cell>
          <cell r="P49">
            <v>0</v>
          </cell>
          <cell r="Q49">
            <v>45327</v>
          </cell>
          <cell r="R49">
            <v>26400</v>
          </cell>
          <cell r="S49" t="str">
            <v>タイヤーウッズ</v>
          </cell>
          <cell r="T49">
            <v>26400</v>
          </cell>
          <cell r="U49">
            <v>0</v>
          </cell>
          <cell r="V49">
            <v>26500</v>
          </cell>
          <cell r="W49">
            <v>26500</v>
          </cell>
          <cell r="X49">
            <v>23613.63636363636</v>
          </cell>
          <cell r="Y49">
            <v>0.18945139557266591</v>
          </cell>
          <cell r="Z49">
            <v>106000</v>
          </cell>
          <cell r="AA49">
            <v>10</v>
          </cell>
          <cell r="AB49">
            <v>45327</v>
          </cell>
          <cell r="AC49">
            <v>26510</v>
          </cell>
          <cell r="AD49" t="str">
            <v>タイヤ1番</v>
          </cell>
          <cell r="AE49">
            <v>26521</v>
          </cell>
          <cell r="AF49">
            <v>-11</v>
          </cell>
          <cell r="AG49">
            <v>605763413</v>
          </cell>
          <cell r="AH49">
            <v>605763468</v>
          </cell>
        </row>
        <row r="50">
          <cell r="B50">
            <v>2553518158407</v>
          </cell>
          <cell r="C50">
            <v>4985009692158</v>
          </cell>
          <cell r="D50" t="str">
            <v>720630</v>
          </cell>
          <cell r="E50" t="str">
            <v>Pilot Sport 4 S</v>
          </cell>
          <cell r="F50" t="str">
            <v>255/35R18 94Y XL（在庫限り）</v>
          </cell>
          <cell r="G50" t="str">
            <v>255/35R18</v>
          </cell>
          <cell r="H50">
            <v>64100</v>
          </cell>
          <cell r="I50">
            <v>27570</v>
          </cell>
          <cell r="J50">
            <v>0</v>
          </cell>
          <cell r="K50">
            <v>0</v>
          </cell>
          <cell r="L50">
            <v>31980</v>
          </cell>
          <cell r="M50">
            <v>28254.545454545452</v>
          </cell>
          <cell r="N50">
            <v>2.4227799227799149E-2</v>
          </cell>
          <cell r="P50">
            <v>7320</v>
          </cell>
          <cell r="Q50">
            <v>45264</v>
          </cell>
          <cell r="R50">
            <v>39300</v>
          </cell>
          <cell r="S50" t="str">
            <v>タイヤーウッズ</v>
          </cell>
          <cell r="T50">
            <v>39300</v>
          </cell>
          <cell r="U50">
            <v>0</v>
          </cell>
          <cell r="V50">
            <v>34980</v>
          </cell>
          <cell r="W50">
            <v>43120</v>
          </cell>
          <cell r="X50">
            <v>38381.818181818177</v>
          </cell>
          <cell r="Y50">
            <v>0.28169114163903353</v>
          </cell>
          <cell r="AA50">
            <v>-2750</v>
          </cell>
          <cell r="AB50">
            <v>45222</v>
          </cell>
          <cell r="AC50">
            <v>40370</v>
          </cell>
          <cell r="AD50" t="str">
            <v>T-BOX Auto Parts</v>
          </cell>
          <cell r="AE50">
            <v>40370</v>
          </cell>
          <cell r="AF50">
            <v>0</v>
          </cell>
          <cell r="AG50" t="str">
            <v/>
          </cell>
          <cell r="AH50" t="str">
            <v/>
          </cell>
        </row>
        <row r="51">
          <cell r="B51">
            <v>2254018158408</v>
          </cell>
          <cell r="C51">
            <v>4985009692073</v>
          </cell>
          <cell r="D51" t="str">
            <v>720550</v>
          </cell>
          <cell r="E51" t="str">
            <v>Pilot Sport 4 S</v>
          </cell>
          <cell r="F51" t="str">
            <v>225/40R18 92Y XL</v>
          </cell>
          <cell r="G51" t="str">
            <v>225/40R18</v>
          </cell>
          <cell r="H51">
            <v>52000</v>
          </cell>
          <cell r="I51">
            <v>22360</v>
          </cell>
          <cell r="J51">
            <v>3</v>
          </cell>
          <cell r="K51">
            <v>5</v>
          </cell>
          <cell r="L51">
            <v>29980</v>
          </cell>
          <cell r="M51">
            <v>26777.272727272724</v>
          </cell>
          <cell r="N51">
            <v>0.16496350364963494</v>
          </cell>
          <cell r="O51">
            <v>119920</v>
          </cell>
          <cell r="P51">
            <v>10</v>
          </cell>
          <cell r="Q51">
            <v>45327</v>
          </cell>
          <cell r="R51">
            <v>29990</v>
          </cell>
          <cell r="S51" t="str">
            <v>タイヤ1番</v>
          </cell>
          <cell r="T51">
            <v>29990</v>
          </cell>
          <cell r="U51">
            <v>0</v>
          </cell>
          <cell r="V51">
            <v>29980</v>
          </cell>
          <cell r="W51">
            <v>29980</v>
          </cell>
          <cell r="X51">
            <v>26777.272727272724</v>
          </cell>
          <cell r="Y51">
            <v>0.16496350364963494</v>
          </cell>
          <cell r="Z51">
            <v>119920</v>
          </cell>
          <cell r="AA51">
            <v>-1380</v>
          </cell>
          <cell r="AB51">
            <v>45327</v>
          </cell>
          <cell r="AC51">
            <v>28600</v>
          </cell>
          <cell r="AD51" t="str">
            <v>タイヤーウッズ</v>
          </cell>
          <cell r="AE51">
            <v>29990</v>
          </cell>
          <cell r="AF51">
            <v>-1390</v>
          </cell>
          <cell r="AG51">
            <v>605763411</v>
          </cell>
          <cell r="AH51">
            <v>605763466</v>
          </cell>
        </row>
        <row r="52">
          <cell r="B52">
            <v>2254518158403</v>
          </cell>
          <cell r="C52">
            <v>4985009692080</v>
          </cell>
          <cell r="D52" t="str">
            <v>720560</v>
          </cell>
          <cell r="E52" t="str">
            <v>Pilot Sport 4 S</v>
          </cell>
          <cell r="F52" t="str">
            <v>225/45R18 95Y XL</v>
          </cell>
          <cell r="G52" t="str">
            <v>225/45R18</v>
          </cell>
          <cell r="H52">
            <v>55500</v>
          </cell>
          <cell r="I52">
            <v>23870</v>
          </cell>
          <cell r="J52">
            <v>8</v>
          </cell>
          <cell r="K52">
            <v>6</v>
          </cell>
          <cell r="L52">
            <v>32480</v>
          </cell>
          <cell r="M52">
            <v>28572.727272727272</v>
          </cell>
          <cell r="N52">
            <v>0.16458797327394206</v>
          </cell>
          <cell r="O52">
            <v>129920</v>
          </cell>
          <cell r="P52">
            <v>-4180</v>
          </cell>
          <cell r="Q52">
            <v>45327</v>
          </cell>
          <cell r="R52">
            <v>28300</v>
          </cell>
          <cell r="S52" t="str">
            <v>T-BOX Auto Parts</v>
          </cell>
          <cell r="T52">
            <v>29700</v>
          </cell>
          <cell r="U52">
            <v>-1400</v>
          </cell>
          <cell r="V52">
            <v>32480</v>
          </cell>
          <cell r="W52">
            <v>32480</v>
          </cell>
          <cell r="X52">
            <v>28572.727272727272</v>
          </cell>
          <cell r="Y52">
            <v>0.16458797327394206</v>
          </cell>
          <cell r="Z52">
            <v>129920</v>
          </cell>
          <cell r="AA52">
            <v>-5280</v>
          </cell>
          <cell r="AB52">
            <v>45327</v>
          </cell>
          <cell r="AC52">
            <v>27200</v>
          </cell>
          <cell r="AD52" t="str">
            <v>T-BOX Auto Parts</v>
          </cell>
          <cell r="AE52">
            <v>27200</v>
          </cell>
          <cell r="AF52">
            <v>0</v>
          </cell>
          <cell r="AG52">
            <v>605763410</v>
          </cell>
          <cell r="AH52">
            <v>605763465</v>
          </cell>
        </row>
        <row r="53">
          <cell r="B53">
            <v>2353519158402</v>
          </cell>
          <cell r="C53">
            <v>4985009689042</v>
          </cell>
          <cell r="D53" t="str">
            <v>703890</v>
          </cell>
          <cell r="E53" t="str">
            <v>Pilot Sport 4 S</v>
          </cell>
          <cell r="F53" t="str">
            <v>235/35R19 91Y XL</v>
          </cell>
          <cell r="G53" t="str">
            <v>235/35R19</v>
          </cell>
          <cell r="H53">
            <v>63500</v>
          </cell>
          <cell r="I53">
            <v>27310</v>
          </cell>
          <cell r="J53">
            <v>8</v>
          </cell>
          <cell r="K53">
            <v>12</v>
          </cell>
          <cell r="L53">
            <v>36680</v>
          </cell>
          <cell r="M53">
            <v>32390.909090909088</v>
          </cell>
          <cell r="N53">
            <v>0.15686219477967997</v>
          </cell>
          <cell r="O53">
            <v>146720</v>
          </cell>
          <cell r="P53">
            <v>-410</v>
          </cell>
          <cell r="Q53">
            <v>45327</v>
          </cell>
          <cell r="R53">
            <v>36270</v>
          </cell>
          <cell r="S53" t="str">
            <v>タイヤマックス</v>
          </cell>
          <cell r="T53">
            <v>36270</v>
          </cell>
          <cell r="U53">
            <v>0</v>
          </cell>
          <cell r="V53">
            <v>36680</v>
          </cell>
          <cell r="W53">
            <v>36550</v>
          </cell>
          <cell r="X53">
            <v>32272.727272727268</v>
          </cell>
          <cell r="Y53">
            <v>0.15377464788732384</v>
          </cell>
          <cell r="Z53">
            <v>146200</v>
          </cell>
          <cell r="AA53">
            <v>-280</v>
          </cell>
          <cell r="AB53">
            <v>45327</v>
          </cell>
          <cell r="AC53">
            <v>36270</v>
          </cell>
          <cell r="AD53" t="str">
            <v>タイヤマックス</v>
          </cell>
          <cell r="AE53">
            <v>36270</v>
          </cell>
          <cell r="AF53">
            <v>0</v>
          </cell>
          <cell r="AG53">
            <v>605763417</v>
          </cell>
          <cell r="AH53">
            <v>605763472</v>
          </cell>
        </row>
        <row r="54">
          <cell r="B54">
            <v>2453519158409</v>
          </cell>
          <cell r="C54">
            <v>4985009689066</v>
          </cell>
          <cell r="D54" t="str">
            <v>703910</v>
          </cell>
          <cell r="E54" t="str">
            <v>Pilot Sport 4 S</v>
          </cell>
          <cell r="F54" t="str">
            <v>245/35R19 93Y XL</v>
          </cell>
          <cell r="G54" t="str">
            <v>245/35R19</v>
          </cell>
          <cell r="H54">
            <v>70900</v>
          </cell>
          <cell r="I54">
            <v>30490</v>
          </cell>
          <cell r="J54">
            <v>21</v>
          </cell>
          <cell r="K54">
            <v>0</v>
          </cell>
          <cell r="L54">
            <v>42200</v>
          </cell>
          <cell r="M54">
            <v>37409.090909090904</v>
          </cell>
          <cell r="N54">
            <v>0.18495747266099624</v>
          </cell>
          <cell r="P54">
            <v>-100</v>
          </cell>
          <cell r="Q54">
            <v>45327</v>
          </cell>
          <cell r="R54">
            <v>42100</v>
          </cell>
          <cell r="S54" t="str">
            <v>タイヤーウッズ</v>
          </cell>
          <cell r="T54">
            <v>42220</v>
          </cell>
          <cell r="U54">
            <v>-120</v>
          </cell>
          <cell r="V54">
            <v>42200</v>
          </cell>
          <cell r="W54">
            <v>42220</v>
          </cell>
          <cell r="X54">
            <v>37427.272727272721</v>
          </cell>
          <cell r="Y54">
            <v>0.18535341267913516</v>
          </cell>
          <cell r="Z54">
            <v>168880</v>
          </cell>
          <cell r="AA54">
            <v>-20</v>
          </cell>
          <cell r="AB54">
            <v>45327</v>
          </cell>
          <cell r="AC54">
            <v>42200</v>
          </cell>
          <cell r="AD54" t="str">
            <v>タイヤーウッズ</v>
          </cell>
          <cell r="AE54">
            <v>42220</v>
          </cell>
          <cell r="AF54">
            <v>-20</v>
          </cell>
          <cell r="AG54">
            <v>605763421</v>
          </cell>
          <cell r="AH54">
            <v>605763476</v>
          </cell>
        </row>
        <row r="55">
          <cell r="B55">
            <v>2553519158406</v>
          </cell>
          <cell r="C55">
            <v>4985009689080</v>
          </cell>
          <cell r="D55" t="str">
            <v>703930</v>
          </cell>
          <cell r="E55" t="str">
            <v>Pilot Sport 4 S</v>
          </cell>
          <cell r="F55" t="str">
            <v>255/35R19 96Y XL</v>
          </cell>
          <cell r="G55" t="str">
            <v>255/35R19</v>
          </cell>
          <cell r="H55">
            <v>83200</v>
          </cell>
          <cell r="I55">
            <v>35780</v>
          </cell>
          <cell r="J55">
            <v>6</v>
          </cell>
          <cell r="K55">
            <v>12</v>
          </cell>
          <cell r="L55">
            <v>47180</v>
          </cell>
          <cell r="M55">
            <v>41936.363636363632</v>
          </cell>
          <cell r="N55">
            <v>0.14680251463256008</v>
          </cell>
          <cell r="O55">
            <v>188720</v>
          </cell>
          <cell r="P55">
            <v>0</v>
          </cell>
          <cell r="Q55">
            <v>45327</v>
          </cell>
          <cell r="R55">
            <v>47180</v>
          </cell>
          <cell r="S55" t="str">
            <v>タイヤマックス</v>
          </cell>
          <cell r="T55">
            <v>47180</v>
          </cell>
          <cell r="U55">
            <v>0</v>
          </cell>
          <cell r="V55">
            <v>47180</v>
          </cell>
          <cell r="W55">
            <v>47350</v>
          </cell>
          <cell r="X55">
            <v>42090.909090909088</v>
          </cell>
          <cell r="Y55">
            <v>0.14993520518358525</v>
          </cell>
          <cell r="Z55">
            <v>189400</v>
          </cell>
          <cell r="AA55">
            <v>-170</v>
          </cell>
          <cell r="AB55">
            <v>45327</v>
          </cell>
          <cell r="AC55">
            <v>47180</v>
          </cell>
          <cell r="AD55" t="str">
            <v>タイヤマックス</v>
          </cell>
          <cell r="AE55">
            <v>45600</v>
          </cell>
          <cell r="AF55">
            <v>1580</v>
          </cell>
          <cell r="AG55">
            <v>605763415</v>
          </cell>
          <cell r="AH55">
            <v>605763470</v>
          </cell>
        </row>
        <row r="56">
          <cell r="B56">
            <v>2254019158407</v>
          </cell>
          <cell r="C56">
            <v>4985009689028</v>
          </cell>
          <cell r="D56" t="str">
            <v>703870</v>
          </cell>
          <cell r="E56" t="str">
            <v>Pilot Sport 4 S</v>
          </cell>
          <cell r="F56" t="str">
            <v>225/40R19 93Y XL</v>
          </cell>
          <cell r="G56" t="str">
            <v>225/40R19</v>
          </cell>
          <cell r="H56">
            <v>69100</v>
          </cell>
          <cell r="I56">
            <v>29720</v>
          </cell>
          <cell r="J56">
            <v>14</v>
          </cell>
          <cell r="K56">
            <v>20</v>
          </cell>
          <cell r="L56">
            <v>39800</v>
          </cell>
          <cell r="M56">
            <v>35227.272727272728</v>
          </cell>
          <cell r="N56">
            <v>0.15633548387096777</v>
          </cell>
          <cell r="O56">
            <v>159200</v>
          </cell>
          <cell r="P56">
            <v>-700</v>
          </cell>
          <cell r="Q56">
            <v>45327</v>
          </cell>
          <cell r="R56">
            <v>39100</v>
          </cell>
          <cell r="S56" t="str">
            <v>プレミアムタイヤ TIRE Wheel</v>
          </cell>
          <cell r="T56">
            <v>37700</v>
          </cell>
          <cell r="U56">
            <v>1400</v>
          </cell>
          <cell r="V56">
            <v>39800</v>
          </cell>
          <cell r="W56">
            <v>39800</v>
          </cell>
          <cell r="X56">
            <v>35227.272727272728</v>
          </cell>
          <cell r="Y56">
            <v>0.15633548387096777</v>
          </cell>
          <cell r="Z56">
            <v>159200</v>
          </cell>
          <cell r="AA56">
            <v>-700</v>
          </cell>
          <cell r="AB56">
            <v>45327</v>
          </cell>
          <cell r="AC56">
            <v>39100</v>
          </cell>
          <cell r="AD56" t="str">
            <v>tirewheel 楽天市場店</v>
          </cell>
          <cell r="AE56">
            <v>37700</v>
          </cell>
          <cell r="AF56">
            <v>1400</v>
          </cell>
          <cell r="AG56">
            <v>605763418</v>
          </cell>
          <cell r="AH56">
            <v>605763473</v>
          </cell>
        </row>
        <row r="57">
          <cell r="B57">
            <v>2354019158404</v>
          </cell>
          <cell r="C57">
            <v>4985009689059</v>
          </cell>
          <cell r="D57" t="str">
            <v>703900</v>
          </cell>
          <cell r="E57" t="str">
            <v>Pilot Sport 4 S</v>
          </cell>
          <cell r="F57" t="str">
            <v>235/40R19 96Y XL</v>
          </cell>
          <cell r="G57" t="str">
            <v>235/40R19</v>
          </cell>
          <cell r="H57">
            <v>63200</v>
          </cell>
          <cell r="I57">
            <v>27180</v>
          </cell>
          <cell r="J57">
            <v>17</v>
          </cell>
          <cell r="K57">
            <v>16</v>
          </cell>
          <cell r="L57">
            <v>36100</v>
          </cell>
          <cell r="M57">
            <v>31863.63636363636</v>
          </cell>
          <cell r="N57">
            <v>0.14699001426533514</v>
          </cell>
          <cell r="O57">
            <v>144400</v>
          </cell>
          <cell r="P57">
            <v>-100</v>
          </cell>
          <cell r="Q57">
            <v>45327</v>
          </cell>
          <cell r="R57">
            <v>36000</v>
          </cell>
          <cell r="S57" t="str">
            <v>日光商会</v>
          </cell>
          <cell r="T57">
            <v>36000</v>
          </cell>
          <cell r="U57">
            <v>0</v>
          </cell>
          <cell r="V57">
            <v>36100</v>
          </cell>
          <cell r="W57">
            <v>36050</v>
          </cell>
          <cell r="X57">
            <v>31818.181818181816</v>
          </cell>
          <cell r="Y57">
            <v>0.14577142857142852</v>
          </cell>
          <cell r="Z57">
            <v>144200</v>
          </cell>
          <cell r="AA57">
            <v>-49</v>
          </cell>
          <cell r="AB57">
            <v>45327</v>
          </cell>
          <cell r="AC57">
            <v>36001</v>
          </cell>
          <cell r="AD57" t="str">
            <v>日光商会</v>
          </cell>
          <cell r="AE57">
            <v>36001</v>
          </cell>
          <cell r="AF57">
            <v>0</v>
          </cell>
          <cell r="AG57">
            <v>605763419</v>
          </cell>
          <cell r="AH57">
            <v>605763474</v>
          </cell>
        </row>
        <row r="58">
          <cell r="B58">
            <v>2454019158401</v>
          </cell>
          <cell r="C58">
            <v>4985009689301</v>
          </cell>
          <cell r="D58" t="str">
            <v>704280</v>
          </cell>
          <cell r="E58" t="str">
            <v>Pilot Sport 4 S</v>
          </cell>
          <cell r="F58" t="str">
            <v>245/40R19 98Y XL</v>
          </cell>
          <cell r="G58" t="str">
            <v>245/40R19</v>
          </cell>
          <cell r="H58">
            <v>66500</v>
          </cell>
          <cell r="I58">
            <v>28600</v>
          </cell>
          <cell r="J58">
            <v>10</v>
          </cell>
          <cell r="K58">
            <v>2</v>
          </cell>
          <cell r="L58">
            <v>38060</v>
          </cell>
          <cell r="M58">
            <v>33645.454545454544</v>
          </cell>
          <cell r="N58">
            <v>0.14995947041340174</v>
          </cell>
          <cell r="O58">
            <v>152240</v>
          </cell>
          <cell r="P58">
            <v>1500</v>
          </cell>
          <cell r="Q58">
            <v>45327</v>
          </cell>
          <cell r="R58">
            <v>39560</v>
          </cell>
          <cell r="S58" t="str">
            <v>TIRE SHOP 4U</v>
          </cell>
          <cell r="T58">
            <v>38060</v>
          </cell>
          <cell r="U58">
            <v>1500</v>
          </cell>
          <cell r="V58">
            <v>38060</v>
          </cell>
          <cell r="W58">
            <v>38050</v>
          </cell>
          <cell r="X58">
            <v>33636.363636363632</v>
          </cell>
          <cell r="Y58">
            <v>0.14972972972972962</v>
          </cell>
          <cell r="Z58">
            <v>152200</v>
          </cell>
          <cell r="AA58">
            <v>-50</v>
          </cell>
          <cell r="AB58">
            <v>45327</v>
          </cell>
          <cell r="AC58">
            <v>38000</v>
          </cell>
          <cell r="AD58" t="str">
            <v>タイヤマックス</v>
          </cell>
          <cell r="AE58">
            <v>38060</v>
          </cell>
          <cell r="AF58">
            <v>-60</v>
          </cell>
          <cell r="AG58">
            <v>605763416</v>
          </cell>
          <cell r="AH58">
            <v>605763471</v>
          </cell>
        </row>
        <row r="59">
          <cell r="B59">
            <v>2254519158402</v>
          </cell>
          <cell r="C59">
            <v>4985009689035</v>
          </cell>
          <cell r="D59" t="str">
            <v>703880</v>
          </cell>
          <cell r="E59" t="str">
            <v>Pilot Sport 4 S</v>
          </cell>
          <cell r="F59" t="str">
            <v>225/45R19 96Y XL</v>
          </cell>
          <cell r="G59" t="str">
            <v>225/45R19</v>
          </cell>
          <cell r="H59">
            <v>55600</v>
          </cell>
          <cell r="I59">
            <v>23910</v>
          </cell>
          <cell r="J59">
            <v>6</v>
          </cell>
          <cell r="K59">
            <v>12</v>
          </cell>
          <cell r="L59">
            <v>34080</v>
          </cell>
          <cell r="M59">
            <v>30027.272727272724</v>
          </cell>
          <cell r="N59">
            <v>0.20372388737511346</v>
          </cell>
          <cell r="P59">
            <v>600</v>
          </cell>
          <cell r="Q59">
            <v>45327</v>
          </cell>
          <cell r="R59">
            <v>34680</v>
          </cell>
          <cell r="S59" t="str">
            <v>EXTREME(エクストリーム)2号店</v>
          </cell>
          <cell r="T59">
            <v>34680</v>
          </cell>
          <cell r="U59">
            <v>0</v>
          </cell>
          <cell r="V59">
            <v>34080</v>
          </cell>
          <cell r="W59">
            <v>34050</v>
          </cell>
          <cell r="X59">
            <v>29999.999999999996</v>
          </cell>
          <cell r="Y59">
            <v>0.2029999999999999</v>
          </cell>
          <cell r="Z59">
            <v>136200</v>
          </cell>
          <cell r="AA59">
            <v>70</v>
          </cell>
          <cell r="AB59">
            <v>45327</v>
          </cell>
          <cell r="AC59">
            <v>34120</v>
          </cell>
          <cell r="AD59" t="str">
            <v>格安タイヤホイールジャストパーツ</v>
          </cell>
          <cell r="AE59">
            <v>34120</v>
          </cell>
          <cell r="AF59">
            <v>0</v>
          </cell>
          <cell r="AG59">
            <v>605763420</v>
          </cell>
          <cell r="AH59">
            <v>605763475</v>
          </cell>
        </row>
        <row r="60">
          <cell r="B60">
            <v>2853020158408</v>
          </cell>
          <cell r="C60">
            <v>4985009689264</v>
          </cell>
          <cell r="D60" t="str">
            <v>704240</v>
          </cell>
          <cell r="E60" t="str">
            <v>Pilot Sport 4 S</v>
          </cell>
          <cell r="F60" t="str">
            <v>285/30R20 99Y XL</v>
          </cell>
          <cell r="G60" t="str">
            <v>285/30R20</v>
          </cell>
          <cell r="H60">
            <v>110300</v>
          </cell>
          <cell r="I60">
            <v>47430</v>
          </cell>
          <cell r="J60">
            <v>4</v>
          </cell>
          <cell r="K60">
            <v>0</v>
          </cell>
          <cell r="L60">
            <v>62480</v>
          </cell>
          <cell r="M60">
            <v>55845.454545454544</v>
          </cell>
          <cell r="N60">
            <v>0.15069184437571218</v>
          </cell>
          <cell r="O60">
            <v>249920</v>
          </cell>
          <cell r="P60">
            <v>-280</v>
          </cell>
          <cell r="Q60">
            <v>45327</v>
          </cell>
          <cell r="R60">
            <v>62200</v>
          </cell>
          <cell r="S60" t="str">
            <v>タイヤーウッズ</v>
          </cell>
          <cell r="T60">
            <v>62200</v>
          </cell>
          <cell r="U60">
            <v>0</v>
          </cell>
          <cell r="V60">
            <v>62480</v>
          </cell>
          <cell r="W60">
            <v>62480</v>
          </cell>
          <cell r="X60">
            <v>55845.454545454544</v>
          </cell>
          <cell r="Y60">
            <v>0.15069184437571218</v>
          </cell>
          <cell r="Z60">
            <v>249920</v>
          </cell>
          <cell r="AA60">
            <v>-280</v>
          </cell>
          <cell r="AB60">
            <v>45327</v>
          </cell>
          <cell r="AC60">
            <v>62200</v>
          </cell>
          <cell r="AD60" t="str">
            <v>タイヤーウッズ</v>
          </cell>
          <cell r="AE60">
            <v>62200</v>
          </cell>
          <cell r="AF60">
            <v>0</v>
          </cell>
          <cell r="AG60">
            <v>605763422</v>
          </cell>
          <cell r="AH60">
            <v>605763477</v>
          </cell>
        </row>
        <row r="61">
          <cell r="B61">
            <v>2454020158407</v>
          </cell>
          <cell r="C61">
            <v>4985009689196</v>
          </cell>
          <cell r="D61" t="str">
            <v>704170</v>
          </cell>
          <cell r="E61" t="str">
            <v>Pilot Sport 4 S</v>
          </cell>
          <cell r="F61" t="str">
            <v>245/40R20 99Y XL</v>
          </cell>
          <cell r="G61" t="str">
            <v>245/40R20</v>
          </cell>
          <cell r="H61">
            <v>75400</v>
          </cell>
          <cell r="I61">
            <v>32430</v>
          </cell>
          <cell r="J61">
            <v>12</v>
          </cell>
          <cell r="K61">
            <v>0</v>
          </cell>
          <cell r="L61">
            <v>43480</v>
          </cell>
          <cell r="M61">
            <v>38572.727272727272</v>
          </cell>
          <cell r="N61">
            <v>0.15925053028517558</v>
          </cell>
          <cell r="O61">
            <v>173920</v>
          </cell>
          <cell r="P61">
            <v>-700</v>
          </cell>
          <cell r="Q61">
            <v>45327</v>
          </cell>
          <cell r="R61">
            <v>42780</v>
          </cell>
          <cell r="S61" t="str">
            <v>日光商会</v>
          </cell>
          <cell r="T61">
            <v>42780</v>
          </cell>
          <cell r="U61">
            <v>0</v>
          </cell>
          <cell r="V61">
            <v>43480</v>
          </cell>
          <cell r="W61">
            <v>43480</v>
          </cell>
          <cell r="X61">
            <v>38572.727272727272</v>
          </cell>
          <cell r="Y61">
            <v>0.15925053028517558</v>
          </cell>
          <cell r="Z61">
            <v>173920</v>
          </cell>
          <cell r="AA61">
            <v>-700</v>
          </cell>
          <cell r="AB61">
            <v>45327</v>
          </cell>
          <cell r="AC61">
            <v>42780</v>
          </cell>
          <cell r="AD61" t="str">
            <v>日光商会</v>
          </cell>
          <cell r="AE61">
            <v>42780</v>
          </cell>
          <cell r="AF61">
            <v>0</v>
          </cell>
          <cell r="AG61">
            <v>605775417</v>
          </cell>
          <cell r="AH61">
            <v>605775107</v>
          </cell>
        </row>
        <row r="62">
          <cell r="B62">
            <v>2952522158401</v>
          </cell>
          <cell r="C62">
            <v>4985009689523</v>
          </cell>
          <cell r="D62" t="str">
            <v>710710</v>
          </cell>
          <cell r="E62" t="str">
            <v>Pilot Sport 4 S</v>
          </cell>
          <cell r="F62" t="str">
            <v>295/25R22 97Y XL（在庫限り）</v>
          </cell>
          <cell r="G62" t="str">
            <v>295/25R22</v>
          </cell>
          <cell r="H62">
            <v>129900</v>
          </cell>
          <cell r="I62">
            <v>58460</v>
          </cell>
          <cell r="J62">
            <v>0</v>
          </cell>
          <cell r="K62">
            <v>0</v>
          </cell>
          <cell r="L62">
            <v>52000</v>
          </cell>
          <cell r="M62">
            <v>46318.181818181816</v>
          </cell>
          <cell r="N62">
            <v>-0.26213935230618257</v>
          </cell>
          <cell r="P62">
            <v>30000</v>
          </cell>
          <cell r="Q62">
            <v>45264</v>
          </cell>
          <cell r="R62">
            <v>82000</v>
          </cell>
          <cell r="S62" t="str">
            <v>TIRE SHOP 4U</v>
          </cell>
          <cell r="T62">
            <v>82000</v>
          </cell>
          <cell r="U62">
            <v>0</v>
          </cell>
          <cell r="V62">
            <v>76740</v>
          </cell>
          <cell r="W62">
            <v>76740</v>
          </cell>
          <cell r="X62">
            <v>68809.090909090897</v>
          </cell>
          <cell r="Y62">
            <v>0.15040295943982018</v>
          </cell>
          <cell r="AA62">
            <v>5260</v>
          </cell>
          <cell r="AB62">
            <v>45229</v>
          </cell>
          <cell r="AC62">
            <v>82000</v>
          </cell>
          <cell r="AD62" t="str">
            <v>日光商会</v>
          </cell>
          <cell r="AE62">
            <v>82000</v>
          </cell>
          <cell r="AF62">
            <v>0</v>
          </cell>
          <cell r="AG62" t="str">
            <v/>
          </cell>
          <cell r="AH62" t="str">
            <v/>
          </cell>
        </row>
        <row r="63">
          <cell r="B63">
            <v>2255519158508</v>
          </cell>
          <cell r="C63">
            <v>4985009690413</v>
          </cell>
          <cell r="D63" t="str">
            <v>712790</v>
          </cell>
          <cell r="E63" t="str">
            <v>Pilot Sport 4 SUV</v>
          </cell>
          <cell r="F63" t="str">
            <v>225/55R19 99V（43掛）</v>
          </cell>
          <cell r="G63" t="str">
            <v>225/55R19</v>
          </cell>
          <cell r="H63">
            <v>47600</v>
          </cell>
          <cell r="I63">
            <v>19520</v>
          </cell>
          <cell r="J63">
            <v>35</v>
          </cell>
          <cell r="K63">
            <v>26</v>
          </cell>
          <cell r="L63">
            <v>26600</v>
          </cell>
          <cell r="M63">
            <v>23227.272727272724</v>
          </cell>
          <cell r="N63">
            <v>0.15960861056751457</v>
          </cell>
          <cell r="O63">
            <v>106400</v>
          </cell>
          <cell r="P63">
            <v>0</v>
          </cell>
          <cell r="Q63">
            <v>45327</v>
          </cell>
          <cell r="R63">
            <v>26600</v>
          </cell>
          <cell r="S63" t="str">
            <v>タイヤーウッズ</v>
          </cell>
          <cell r="T63">
            <v>26600</v>
          </cell>
          <cell r="U63">
            <v>0</v>
          </cell>
          <cell r="V63">
            <v>26600</v>
          </cell>
          <cell r="W63">
            <v>26600</v>
          </cell>
          <cell r="X63">
            <v>23227.272727272724</v>
          </cell>
          <cell r="Y63">
            <v>0.15960861056751457</v>
          </cell>
          <cell r="Z63">
            <v>106400</v>
          </cell>
          <cell r="AA63">
            <v>0</v>
          </cell>
          <cell r="AB63">
            <v>45327</v>
          </cell>
          <cell r="AC63">
            <v>26600</v>
          </cell>
          <cell r="AD63" t="str">
            <v>日光商会</v>
          </cell>
          <cell r="AE63">
            <v>26600</v>
          </cell>
          <cell r="AF63">
            <v>0</v>
          </cell>
          <cell r="AG63">
            <v>605763452</v>
          </cell>
          <cell r="AH63">
            <v>605763507</v>
          </cell>
        </row>
        <row r="64">
          <cell r="B64">
            <v>2355020158506</v>
          </cell>
          <cell r="C64">
            <v>4985009690697</v>
          </cell>
          <cell r="D64" t="str">
            <v>719410</v>
          </cell>
          <cell r="E64" t="str">
            <v>Pilot Sport 4 SUV</v>
          </cell>
          <cell r="F64" t="str">
            <v>235/50R20 104Y XL</v>
          </cell>
          <cell r="G64" t="str">
            <v>235/50R20</v>
          </cell>
          <cell r="H64">
            <v>58300</v>
          </cell>
          <cell r="I64">
            <v>25070</v>
          </cell>
          <cell r="J64">
            <v>2</v>
          </cell>
          <cell r="K64">
            <v>10</v>
          </cell>
          <cell r="L64">
            <v>33800</v>
          </cell>
          <cell r="M64">
            <v>29772.727272727272</v>
          </cell>
          <cell r="N64">
            <v>0.15795419847328243</v>
          </cell>
          <cell r="P64">
            <v>1940</v>
          </cell>
          <cell r="Q64">
            <v>45327</v>
          </cell>
          <cell r="R64">
            <v>35740</v>
          </cell>
          <cell r="S64" t="str">
            <v>ジャストパーツ</v>
          </cell>
          <cell r="T64">
            <v>34880</v>
          </cell>
          <cell r="U64">
            <v>860</v>
          </cell>
          <cell r="V64">
            <v>33800</v>
          </cell>
          <cell r="W64">
            <v>33480</v>
          </cell>
          <cell r="X64">
            <v>29481.81818181818</v>
          </cell>
          <cell r="Y64">
            <v>0.14964539007092192</v>
          </cell>
          <cell r="Z64">
            <v>133920</v>
          </cell>
          <cell r="AA64">
            <v>-280</v>
          </cell>
          <cell r="AB64">
            <v>45327</v>
          </cell>
          <cell r="AC64">
            <v>33200</v>
          </cell>
          <cell r="AD64" t="str">
            <v>タイヤーウッズ</v>
          </cell>
          <cell r="AE64">
            <v>33200</v>
          </cell>
          <cell r="AF64">
            <v>0</v>
          </cell>
          <cell r="AG64">
            <v>605763453</v>
          </cell>
          <cell r="AH64">
            <v>605763508</v>
          </cell>
        </row>
        <row r="65">
          <cell r="B65">
            <v>2054017158603</v>
          </cell>
          <cell r="C65">
            <v>4985009708019</v>
          </cell>
          <cell r="D65" t="str">
            <v>733170</v>
          </cell>
          <cell r="E65" t="str">
            <v>Pilot Sport 5</v>
          </cell>
          <cell r="F65" t="str">
            <v>205/40R17 84Y XL</v>
          </cell>
          <cell r="G65" t="str">
            <v>205/40R17</v>
          </cell>
          <cell r="H65">
            <v>40800</v>
          </cell>
          <cell r="I65">
            <v>17550</v>
          </cell>
          <cell r="J65">
            <v>50</v>
          </cell>
          <cell r="K65">
            <v>1</v>
          </cell>
          <cell r="L65">
            <v>24980</v>
          </cell>
          <cell r="M65">
            <v>22231.81818181818</v>
          </cell>
          <cell r="N65">
            <v>0.21059088121038635</v>
          </cell>
          <cell r="O65">
            <v>99920</v>
          </cell>
          <cell r="P65">
            <v>470</v>
          </cell>
          <cell r="Q65">
            <v>45327</v>
          </cell>
          <cell r="R65">
            <v>25450</v>
          </cell>
          <cell r="S65" t="str">
            <v>トミータイヤ</v>
          </cell>
          <cell r="T65">
            <v>25450</v>
          </cell>
          <cell r="U65">
            <v>0</v>
          </cell>
          <cell r="V65">
            <v>24980</v>
          </cell>
          <cell r="W65">
            <v>24600</v>
          </cell>
          <cell r="X65">
            <v>21886.363636363636</v>
          </cell>
          <cell r="Y65">
            <v>0.19813084112149532</v>
          </cell>
          <cell r="Z65">
            <v>98400</v>
          </cell>
          <cell r="AA65">
            <v>0</v>
          </cell>
          <cell r="AB65">
            <v>45327</v>
          </cell>
          <cell r="AC65">
            <v>24600</v>
          </cell>
          <cell r="AD65" t="str">
            <v>カーマニアNo.1</v>
          </cell>
          <cell r="AE65">
            <v>24600</v>
          </cell>
          <cell r="AF65">
            <v>0</v>
          </cell>
          <cell r="AG65">
            <v>605763440</v>
          </cell>
          <cell r="AH65">
            <v>605763495</v>
          </cell>
        </row>
        <row r="66">
          <cell r="B66">
            <v>2454017158601</v>
          </cell>
          <cell r="C66">
            <v>4985009708088</v>
          </cell>
          <cell r="D66" t="str">
            <v>733240</v>
          </cell>
          <cell r="E66" t="str">
            <v>Pilot Sport 5</v>
          </cell>
          <cell r="F66" t="str">
            <v>245/40R17 95Y XL</v>
          </cell>
          <cell r="G66" t="str">
            <v>245/40R17</v>
          </cell>
          <cell r="H66">
            <v>50400</v>
          </cell>
          <cell r="I66">
            <v>21680</v>
          </cell>
          <cell r="J66">
            <v>41</v>
          </cell>
          <cell r="K66">
            <v>15</v>
          </cell>
          <cell r="L66">
            <v>29800</v>
          </cell>
          <cell r="M66">
            <v>26136.363636363636</v>
          </cell>
          <cell r="N66">
            <v>0.17050434782608695</v>
          </cell>
          <cell r="O66">
            <v>119200</v>
          </cell>
          <cell r="P66">
            <v>-1800</v>
          </cell>
          <cell r="Q66">
            <v>45327</v>
          </cell>
          <cell r="R66">
            <v>28000</v>
          </cell>
          <cell r="S66" t="str">
            <v>T-BOX Auto Parts</v>
          </cell>
          <cell r="T66">
            <v>28000</v>
          </cell>
          <cell r="U66">
            <v>0</v>
          </cell>
          <cell r="V66">
            <v>29800</v>
          </cell>
          <cell r="W66">
            <v>29980</v>
          </cell>
          <cell r="X66">
            <v>26299.999999999996</v>
          </cell>
          <cell r="Y66">
            <v>0.17566539923954361</v>
          </cell>
          <cell r="Z66">
            <v>119920</v>
          </cell>
          <cell r="AA66">
            <v>-2080</v>
          </cell>
          <cell r="AB66">
            <v>45327</v>
          </cell>
          <cell r="AC66">
            <v>27900</v>
          </cell>
          <cell r="AD66" t="str">
            <v>T-BOX Auto Parts</v>
          </cell>
          <cell r="AE66">
            <v>27900</v>
          </cell>
          <cell r="AF66">
            <v>0</v>
          </cell>
          <cell r="AG66">
            <v>605763441</v>
          </cell>
          <cell r="AH66">
            <v>605763496</v>
          </cell>
        </row>
        <row r="67">
          <cell r="B67">
            <v>2054517158608</v>
          </cell>
          <cell r="C67">
            <v>4985009708026</v>
          </cell>
          <cell r="D67" t="str">
            <v>733180</v>
          </cell>
          <cell r="E67" t="str">
            <v>Pilot Sport 5</v>
          </cell>
          <cell r="F67" t="str">
            <v>205/45R17 88Y XL（43掛）</v>
          </cell>
          <cell r="G67" t="str">
            <v>205/45R17</v>
          </cell>
          <cell r="H67">
            <v>39500</v>
          </cell>
          <cell r="I67">
            <v>16200</v>
          </cell>
          <cell r="J67">
            <v>141</v>
          </cell>
          <cell r="K67">
            <v>5</v>
          </cell>
          <cell r="L67">
            <v>21780</v>
          </cell>
          <cell r="M67">
            <v>19322.727272727272</v>
          </cell>
          <cell r="N67">
            <v>0.16160903316866618</v>
          </cell>
          <cell r="O67">
            <v>87120</v>
          </cell>
          <cell r="P67">
            <v>20</v>
          </cell>
          <cell r="Q67">
            <v>45327</v>
          </cell>
          <cell r="R67">
            <v>21800</v>
          </cell>
          <cell r="S67" t="str">
            <v>日光商会</v>
          </cell>
          <cell r="T67">
            <v>21500</v>
          </cell>
          <cell r="U67">
            <v>300</v>
          </cell>
          <cell r="V67">
            <v>21780</v>
          </cell>
          <cell r="W67">
            <v>21800</v>
          </cell>
          <cell r="X67">
            <v>19340.909090909088</v>
          </cell>
          <cell r="Y67">
            <v>0.16239717978848403</v>
          </cell>
          <cell r="Z67">
            <v>87200</v>
          </cell>
          <cell r="AA67">
            <v>-100</v>
          </cell>
          <cell r="AB67">
            <v>45327</v>
          </cell>
          <cell r="AC67">
            <v>21700</v>
          </cell>
          <cell r="AD67" t="str">
            <v>タイヤーウッズ</v>
          </cell>
          <cell r="AE67">
            <v>21700</v>
          </cell>
          <cell r="AF67">
            <v>0</v>
          </cell>
          <cell r="AG67">
            <v>605763442</v>
          </cell>
          <cell r="AH67">
            <v>605763497</v>
          </cell>
        </row>
        <row r="68">
          <cell r="B68">
            <v>2154017158600</v>
          </cell>
          <cell r="C68">
            <v>4985009708545</v>
          </cell>
          <cell r="D68" t="str">
            <v>272776</v>
          </cell>
          <cell r="E68" t="str">
            <v>Pilot Sport 5</v>
          </cell>
          <cell r="F68" t="str">
            <v>215/40R17 87Y XL</v>
          </cell>
          <cell r="G68" t="str">
            <v>215/40R17</v>
          </cell>
          <cell r="H68">
            <v>43000</v>
          </cell>
          <cell r="I68">
            <v>18490</v>
          </cell>
          <cell r="J68">
            <v>34</v>
          </cell>
          <cell r="K68">
            <v>4</v>
          </cell>
          <cell r="L68">
            <v>25780</v>
          </cell>
          <cell r="M68">
            <v>22959.090909090908</v>
          </cell>
          <cell r="N68">
            <v>0.19465452385666202</v>
          </cell>
          <cell r="O68">
            <v>103120</v>
          </cell>
          <cell r="P68">
            <v>-280</v>
          </cell>
          <cell r="Q68">
            <v>45327</v>
          </cell>
          <cell r="R68">
            <v>25500</v>
          </cell>
          <cell r="S68" t="str">
            <v>タイヤーウッズ</v>
          </cell>
          <cell r="T68">
            <v>25500</v>
          </cell>
          <cell r="U68">
            <v>0</v>
          </cell>
          <cell r="V68">
            <v>25780</v>
          </cell>
          <cell r="W68">
            <v>25500</v>
          </cell>
          <cell r="X68">
            <v>22704.545454545452</v>
          </cell>
          <cell r="Y68">
            <v>0.18562562562562554</v>
          </cell>
          <cell r="Z68">
            <v>102000</v>
          </cell>
          <cell r="AA68">
            <v>0</v>
          </cell>
          <cell r="AB68">
            <v>45327</v>
          </cell>
          <cell r="AC68">
            <v>25500</v>
          </cell>
          <cell r="AD68" t="str">
            <v>タイヤーウッズ</v>
          </cell>
          <cell r="AE68">
            <v>25500</v>
          </cell>
          <cell r="AF68">
            <v>0</v>
          </cell>
          <cell r="AG68" t="str">
            <v/>
          </cell>
          <cell r="AH68" t="str">
            <v/>
          </cell>
        </row>
        <row r="69">
          <cell r="B69">
            <v>2154517158605</v>
          </cell>
          <cell r="C69">
            <v>4985009708033</v>
          </cell>
          <cell r="D69" t="str">
            <v>733190</v>
          </cell>
          <cell r="E69" t="str">
            <v>Pilot Sport 5</v>
          </cell>
          <cell r="F69" t="str">
            <v>215/45R17 91Y XL</v>
          </cell>
          <cell r="G69" t="str">
            <v>215/45R17</v>
          </cell>
          <cell r="H69">
            <v>39300</v>
          </cell>
          <cell r="I69">
            <v>16900</v>
          </cell>
          <cell r="J69">
            <v>36</v>
          </cell>
          <cell r="K69">
            <v>8</v>
          </cell>
          <cell r="L69">
            <v>22880</v>
          </cell>
          <cell r="M69">
            <v>20322.727272727272</v>
          </cell>
          <cell r="N69">
            <v>0.16841869827779019</v>
          </cell>
          <cell r="O69">
            <v>91520</v>
          </cell>
          <cell r="P69">
            <v>60</v>
          </cell>
          <cell r="Q69">
            <v>45327</v>
          </cell>
          <cell r="R69">
            <v>22940</v>
          </cell>
          <cell r="S69" t="str">
            <v>タイヤ1番</v>
          </cell>
          <cell r="T69">
            <v>22940</v>
          </cell>
          <cell r="U69">
            <v>0</v>
          </cell>
          <cell r="V69">
            <v>22880</v>
          </cell>
          <cell r="W69">
            <v>22900</v>
          </cell>
          <cell r="X69">
            <v>20340.909090909088</v>
          </cell>
          <cell r="Y69">
            <v>0.16916201117318425</v>
          </cell>
          <cell r="Z69">
            <v>91600</v>
          </cell>
          <cell r="AA69">
            <v>40</v>
          </cell>
          <cell r="AB69">
            <v>45327</v>
          </cell>
          <cell r="AC69">
            <v>22940</v>
          </cell>
          <cell r="AD69" t="str">
            <v>タイヤ1番</v>
          </cell>
          <cell r="AE69">
            <v>22940</v>
          </cell>
          <cell r="AF69">
            <v>0</v>
          </cell>
          <cell r="AG69">
            <v>605763439</v>
          </cell>
          <cell r="AH69">
            <v>605763494</v>
          </cell>
        </row>
        <row r="70">
          <cell r="B70">
            <v>2254517158602</v>
          </cell>
          <cell r="C70">
            <v>4985009708057</v>
          </cell>
          <cell r="D70" t="str">
            <v>733210</v>
          </cell>
          <cell r="E70" t="str">
            <v>Pilot Sport 5</v>
          </cell>
          <cell r="F70" t="str">
            <v>225/45R17 94Y XL</v>
          </cell>
          <cell r="G70" t="str">
            <v>225/45R17</v>
          </cell>
          <cell r="H70">
            <v>40300</v>
          </cell>
          <cell r="I70">
            <v>17330</v>
          </cell>
          <cell r="J70">
            <v>6</v>
          </cell>
          <cell r="K70">
            <v>40</v>
          </cell>
          <cell r="L70">
            <v>23480</v>
          </cell>
          <cell r="M70">
            <v>20868.181818181816</v>
          </cell>
          <cell r="N70">
            <v>0.16954911783925064</v>
          </cell>
          <cell r="P70">
            <v>110</v>
          </cell>
          <cell r="Q70">
            <v>45327</v>
          </cell>
          <cell r="R70">
            <v>23590</v>
          </cell>
          <cell r="S70" t="str">
            <v>タイヤ1番</v>
          </cell>
          <cell r="T70">
            <v>23590</v>
          </cell>
          <cell r="U70">
            <v>0</v>
          </cell>
          <cell r="V70">
            <v>23480</v>
          </cell>
          <cell r="W70">
            <v>23550</v>
          </cell>
          <cell r="X70">
            <v>20931.81818181818</v>
          </cell>
          <cell r="Y70">
            <v>0.17207383279044511</v>
          </cell>
          <cell r="Z70">
            <v>94200</v>
          </cell>
          <cell r="AA70">
            <v>40</v>
          </cell>
          <cell r="AB70">
            <v>45327</v>
          </cell>
          <cell r="AC70">
            <v>23590</v>
          </cell>
          <cell r="AD70" t="str">
            <v>タイヤマックス</v>
          </cell>
          <cell r="AE70">
            <v>23590</v>
          </cell>
          <cell r="AF70">
            <v>0</v>
          </cell>
          <cell r="AG70">
            <v>605763435</v>
          </cell>
          <cell r="AH70">
            <v>605763490</v>
          </cell>
        </row>
        <row r="71">
          <cell r="B71">
            <v>2454517158606</v>
          </cell>
          <cell r="C71">
            <v>4985009708095</v>
          </cell>
          <cell r="D71" t="str">
            <v>733250</v>
          </cell>
          <cell r="E71" t="str">
            <v>Pilot Sport 5</v>
          </cell>
          <cell r="F71" t="str">
            <v>245/45R17 99Y XL</v>
          </cell>
          <cell r="G71" t="str">
            <v>245/45R17</v>
          </cell>
          <cell r="H71">
            <v>51400</v>
          </cell>
          <cell r="I71">
            <v>22110</v>
          </cell>
          <cell r="J71">
            <v>8</v>
          </cell>
          <cell r="K71">
            <v>8</v>
          </cell>
          <cell r="L71">
            <v>29780</v>
          </cell>
          <cell r="M71">
            <v>26118.181818181816</v>
          </cell>
          <cell r="N71">
            <v>0.15346327880264526</v>
          </cell>
          <cell r="O71">
            <v>119120</v>
          </cell>
          <cell r="P71">
            <v>-380</v>
          </cell>
          <cell r="Q71">
            <v>45327</v>
          </cell>
          <cell r="R71">
            <v>29400</v>
          </cell>
          <cell r="S71" t="str">
            <v>タイヤーウッズ</v>
          </cell>
          <cell r="T71">
            <v>29790</v>
          </cell>
          <cell r="U71">
            <v>-390</v>
          </cell>
          <cell r="V71">
            <v>29780</v>
          </cell>
          <cell r="W71">
            <v>30450</v>
          </cell>
          <cell r="X71">
            <v>26727.272727272724</v>
          </cell>
          <cell r="Y71">
            <v>0.17275510204081623</v>
          </cell>
          <cell r="AA71">
            <v>-650</v>
          </cell>
          <cell r="AB71">
            <v>45327</v>
          </cell>
          <cell r="AC71">
            <v>29800</v>
          </cell>
          <cell r="AD71" t="str">
            <v>タイヤーウッズ</v>
          </cell>
          <cell r="AE71">
            <v>29790</v>
          </cell>
          <cell r="AF71">
            <v>10</v>
          </cell>
          <cell r="AG71">
            <v>605763438</v>
          </cell>
          <cell r="AH71">
            <v>605763493</v>
          </cell>
        </row>
        <row r="72">
          <cell r="B72">
            <v>2155517158602</v>
          </cell>
          <cell r="C72">
            <v>4985009708040</v>
          </cell>
          <cell r="D72" t="str">
            <v>733250</v>
          </cell>
          <cell r="E72" t="str">
            <v>Pilot Sport 5</v>
          </cell>
          <cell r="F72" t="str">
            <v>215/55R17 98Y XL</v>
          </cell>
          <cell r="G72" t="str">
            <v>215/55R17</v>
          </cell>
          <cell r="H72">
            <v>34000</v>
          </cell>
          <cell r="I72">
            <v>14620</v>
          </cell>
          <cell r="J72">
            <v>12</v>
          </cell>
          <cell r="K72">
            <v>8</v>
          </cell>
          <cell r="L72">
            <v>20150</v>
          </cell>
          <cell r="M72">
            <v>17363.636363636364</v>
          </cell>
          <cell r="N72">
            <v>0.15801047120418849</v>
          </cell>
          <cell r="O72">
            <v>80600</v>
          </cell>
          <cell r="P72">
            <v>1050</v>
          </cell>
          <cell r="Q72">
            <v>45327</v>
          </cell>
          <cell r="R72">
            <v>21200</v>
          </cell>
          <cell r="S72" t="str">
            <v>T-BOX Auto Parts</v>
          </cell>
          <cell r="T72">
            <v>20150</v>
          </cell>
          <cell r="U72">
            <v>1050</v>
          </cell>
          <cell r="V72">
            <v>20150</v>
          </cell>
          <cell r="W72">
            <v>20140</v>
          </cell>
          <cell r="X72">
            <v>17354.545454545452</v>
          </cell>
          <cell r="Y72">
            <v>0.15756940806705069</v>
          </cell>
          <cell r="Z72">
            <v>80560</v>
          </cell>
          <cell r="AA72">
            <v>-140</v>
          </cell>
          <cell r="AB72">
            <v>45327</v>
          </cell>
          <cell r="AC72">
            <v>20000</v>
          </cell>
          <cell r="AD72" t="str">
            <v>タイヤーウッズ</v>
          </cell>
          <cell r="AE72">
            <v>20000</v>
          </cell>
          <cell r="AF72">
            <v>0</v>
          </cell>
          <cell r="AG72">
            <v>605763437</v>
          </cell>
          <cell r="AH72">
            <v>605763492</v>
          </cell>
        </row>
        <row r="73">
          <cell r="B73">
            <v>2255017158604</v>
          </cell>
          <cell r="C73">
            <v>4985009708064</v>
          </cell>
          <cell r="D73" t="str">
            <v>733220</v>
          </cell>
          <cell r="E73" t="str">
            <v>Pilot Sport 5</v>
          </cell>
          <cell r="F73" t="str">
            <v>225/50R17 98Y XL</v>
          </cell>
          <cell r="G73" t="str">
            <v>225/50R17</v>
          </cell>
          <cell r="H73">
            <v>42400</v>
          </cell>
          <cell r="I73">
            <v>18240</v>
          </cell>
          <cell r="J73">
            <v>8</v>
          </cell>
          <cell r="K73">
            <v>15</v>
          </cell>
          <cell r="L73">
            <v>24720</v>
          </cell>
          <cell r="M73">
            <v>21518.181818181816</v>
          </cell>
          <cell r="N73">
            <v>0.15234474017743971</v>
          </cell>
          <cell r="O73">
            <v>98880</v>
          </cell>
          <cell r="P73">
            <v>-120</v>
          </cell>
          <cell r="Q73">
            <v>45327</v>
          </cell>
          <cell r="R73">
            <v>24600</v>
          </cell>
          <cell r="S73" t="str">
            <v>プレミアムタイヤ TIRE Wheel</v>
          </cell>
          <cell r="T73">
            <v>24600</v>
          </cell>
          <cell r="U73">
            <v>0</v>
          </cell>
          <cell r="V73">
            <v>24720</v>
          </cell>
          <cell r="W73">
            <v>24720</v>
          </cell>
          <cell r="X73">
            <v>21518.181818181816</v>
          </cell>
          <cell r="Y73">
            <v>0.15234474017743971</v>
          </cell>
          <cell r="Z73">
            <v>98880</v>
          </cell>
          <cell r="AA73">
            <v>-120</v>
          </cell>
          <cell r="AB73">
            <v>45327</v>
          </cell>
          <cell r="AC73">
            <v>24600</v>
          </cell>
          <cell r="AD73" t="str">
            <v>tirewheel 楽天市場店</v>
          </cell>
          <cell r="AE73">
            <v>24600</v>
          </cell>
          <cell r="AF73">
            <v>0</v>
          </cell>
          <cell r="AG73" t="str">
            <v>×</v>
          </cell>
          <cell r="AH73" t="str">
            <v>×</v>
          </cell>
        </row>
        <row r="74">
          <cell r="B74">
            <v>2255517158609</v>
          </cell>
          <cell r="C74">
            <v>4985009708071</v>
          </cell>
          <cell r="D74" t="str">
            <v>733230</v>
          </cell>
          <cell r="E74" t="str">
            <v>Pilot Sport 5</v>
          </cell>
          <cell r="F74" t="str">
            <v>225/55R17 101Y XL</v>
          </cell>
          <cell r="G74" t="str">
            <v>225/55R17</v>
          </cell>
          <cell r="H74">
            <v>38700</v>
          </cell>
          <cell r="I74">
            <v>16650</v>
          </cell>
          <cell r="J74">
            <v>12</v>
          </cell>
          <cell r="K74">
            <v>4</v>
          </cell>
          <cell r="L74">
            <v>22800</v>
          </cell>
          <cell r="M74">
            <v>20250</v>
          </cell>
          <cell r="N74">
            <v>0.17777777777777778</v>
          </cell>
          <cell r="O74">
            <v>91200</v>
          </cell>
          <cell r="P74">
            <v>618</v>
          </cell>
          <cell r="Q74">
            <v>45327</v>
          </cell>
          <cell r="R74">
            <v>23418</v>
          </cell>
          <cell r="S74" t="str">
            <v>タイヤステージ湘南 ヤフー店</v>
          </cell>
          <cell r="T74">
            <v>23418</v>
          </cell>
          <cell r="U74">
            <v>0</v>
          </cell>
          <cell r="V74">
            <v>22800</v>
          </cell>
          <cell r="W74">
            <v>22780</v>
          </cell>
          <cell r="X74">
            <v>20231.81818181818</v>
          </cell>
          <cell r="Y74">
            <v>0.1770388676701864</v>
          </cell>
          <cell r="AA74">
            <v>-180</v>
          </cell>
          <cell r="AB74">
            <v>45327</v>
          </cell>
          <cell r="AC74">
            <v>22600</v>
          </cell>
          <cell r="AD74" t="str">
            <v>タイヤーウッズ</v>
          </cell>
          <cell r="AE74">
            <v>22600</v>
          </cell>
          <cell r="AF74">
            <v>0</v>
          </cell>
          <cell r="AG74">
            <v>605763436</v>
          </cell>
          <cell r="AH74">
            <v>605763491</v>
          </cell>
        </row>
        <row r="75">
          <cell r="B75">
            <v>2054018158602</v>
          </cell>
          <cell r="C75">
            <v>4985009708101</v>
          </cell>
          <cell r="D75" t="str">
            <v>733230</v>
          </cell>
          <cell r="E75" t="str">
            <v>Pilot Sport 5</v>
          </cell>
          <cell r="F75" t="str">
            <v>205/40R18 86Y XL</v>
          </cell>
          <cell r="G75" t="str">
            <v>205/40R18</v>
          </cell>
          <cell r="H75">
            <v>46600</v>
          </cell>
          <cell r="I75">
            <v>20970</v>
          </cell>
          <cell r="J75">
            <v>0</v>
          </cell>
          <cell r="K75">
            <v>0</v>
          </cell>
          <cell r="L75">
            <v>31270</v>
          </cell>
          <cell r="M75">
            <v>27949.999999999996</v>
          </cell>
          <cell r="N75">
            <v>0.24973166368515196</v>
          </cell>
          <cell r="P75">
            <v>3920</v>
          </cell>
          <cell r="Q75">
            <v>45320</v>
          </cell>
          <cell r="R75">
            <v>35190</v>
          </cell>
          <cell r="S75" t="str">
            <v>矢東タイヤ2号店</v>
          </cell>
          <cell r="T75">
            <v>35190</v>
          </cell>
          <cell r="U75">
            <v>0</v>
          </cell>
          <cell r="V75">
            <v>28500</v>
          </cell>
          <cell r="W75">
            <v>28480</v>
          </cell>
          <cell r="X75">
            <v>25413.63636363636</v>
          </cell>
          <cell r="Y75">
            <v>0.17485244142371659</v>
          </cell>
          <cell r="AA75">
            <v>8040</v>
          </cell>
          <cell r="AB75">
            <v>45320</v>
          </cell>
          <cell r="AC75">
            <v>36520</v>
          </cell>
          <cell r="AD75" t="str">
            <v>タイやもん</v>
          </cell>
          <cell r="AE75">
            <v>36520</v>
          </cell>
          <cell r="AF75">
            <v>0</v>
          </cell>
          <cell r="AG75">
            <v>605763433</v>
          </cell>
          <cell r="AH75">
            <v>605763488</v>
          </cell>
        </row>
        <row r="76">
          <cell r="B76">
            <v>2453518158608</v>
          </cell>
          <cell r="C76">
            <v>4985009708187</v>
          </cell>
          <cell r="D76" t="str">
            <v>733340</v>
          </cell>
          <cell r="E76" t="str">
            <v>Pilot Sport 5</v>
          </cell>
          <cell r="F76" t="str">
            <v>245/35R18 92Y XL</v>
          </cell>
          <cell r="G76" t="str">
            <v>245/35R18</v>
          </cell>
          <cell r="H76">
            <v>59700</v>
          </cell>
          <cell r="I76">
            <v>25680</v>
          </cell>
          <cell r="J76">
            <v>8</v>
          </cell>
          <cell r="K76">
            <v>10</v>
          </cell>
          <cell r="L76">
            <v>34440</v>
          </cell>
          <cell r="M76">
            <v>30354.545454545452</v>
          </cell>
          <cell r="N76">
            <v>0.15399820305480677</v>
          </cell>
          <cell r="P76">
            <v>-1440</v>
          </cell>
          <cell r="Q76">
            <v>45327</v>
          </cell>
          <cell r="R76">
            <v>33000</v>
          </cell>
          <cell r="S76" t="str">
            <v>タイヤーウッズ</v>
          </cell>
          <cell r="T76">
            <v>34662</v>
          </cell>
          <cell r="U76">
            <v>-1662</v>
          </cell>
          <cell r="V76">
            <v>34440</v>
          </cell>
          <cell r="W76">
            <v>34880</v>
          </cell>
          <cell r="X76">
            <v>30754.545454545452</v>
          </cell>
          <cell r="Y76">
            <v>0.16500147797812587</v>
          </cell>
          <cell r="AA76">
            <v>1330</v>
          </cell>
          <cell r="AB76">
            <v>45327</v>
          </cell>
          <cell r="AC76">
            <v>36210</v>
          </cell>
          <cell r="AD76" t="str">
            <v>T-BOX Auto Parts</v>
          </cell>
          <cell r="AE76">
            <v>36210</v>
          </cell>
          <cell r="AF76">
            <v>0</v>
          </cell>
          <cell r="AG76" t="str">
            <v>×</v>
          </cell>
          <cell r="AH76" t="str">
            <v>×</v>
          </cell>
        </row>
        <row r="77">
          <cell r="B77">
            <v>2553518158605</v>
          </cell>
          <cell r="C77">
            <v>4985009708217</v>
          </cell>
          <cell r="D77" t="str">
            <v>733370</v>
          </cell>
          <cell r="E77" t="str">
            <v>Pilot Sport 5</v>
          </cell>
          <cell r="F77" t="str">
            <v>255/35R18 94Y XL</v>
          </cell>
          <cell r="G77" t="str">
            <v>255/35R18</v>
          </cell>
          <cell r="H77">
            <v>64500</v>
          </cell>
          <cell r="I77">
            <v>27740</v>
          </cell>
          <cell r="J77">
            <v>15</v>
          </cell>
          <cell r="K77">
            <v>5</v>
          </cell>
          <cell r="L77">
            <v>36980</v>
          </cell>
          <cell r="M77">
            <v>32663.63636363636</v>
          </cell>
          <cell r="N77">
            <v>0.15073754522682986</v>
          </cell>
          <cell r="O77">
            <v>147920</v>
          </cell>
          <cell r="P77">
            <v>-380</v>
          </cell>
          <cell r="Q77">
            <v>45327</v>
          </cell>
          <cell r="R77">
            <v>36600</v>
          </cell>
          <cell r="S77" t="str">
            <v>プレミアムタイヤ TIRE Wheel</v>
          </cell>
          <cell r="T77">
            <v>36600</v>
          </cell>
          <cell r="U77">
            <v>0</v>
          </cell>
          <cell r="V77">
            <v>36980</v>
          </cell>
          <cell r="W77">
            <v>37000</v>
          </cell>
          <cell r="X77">
            <v>32681.81818181818</v>
          </cell>
          <cell r="Y77">
            <v>0.15121001390820579</v>
          </cell>
          <cell r="Z77">
            <v>148000</v>
          </cell>
          <cell r="AA77">
            <v>-1000</v>
          </cell>
          <cell r="AB77">
            <v>45327</v>
          </cell>
          <cell r="AC77">
            <v>36000</v>
          </cell>
          <cell r="AD77" t="str">
            <v>タイヤーウッズ</v>
          </cell>
          <cell r="AE77">
            <v>36000</v>
          </cell>
          <cell r="AF77">
            <v>0</v>
          </cell>
          <cell r="AG77">
            <v>605763428</v>
          </cell>
          <cell r="AH77">
            <v>605763483</v>
          </cell>
        </row>
        <row r="78">
          <cell r="B78">
            <v>2653518158602</v>
          </cell>
          <cell r="C78">
            <v>4985009708248</v>
          </cell>
          <cell r="D78" t="str">
            <v>733620</v>
          </cell>
          <cell r="E78" t="str">
            <v>Pilot Sport 5</v>
          </cell>
          <cell r="F78" t="str">
            <v>265/35R18 97Y XL</v>
          </cell>
          <cell r="G78" t="str">
            <v>265/35R18</v>
          </cell>
          <cell r="H78">
            <v>68000</v>
          </cell>
          <cell r="I78">
            <v>29240</v>
          </cell>
          <cell r="J78">
            <v>18</v>
          </cell>
          <cell r="K78">
            <v>18</v>
          </cell>
          <cell r="L78">
            <v>38880</v>
          </cell>
          <cell r="M78">
            <v>34390.909090909088</v>
          </cell>
          <cell r="N78">
            <v>0.14977531060005281</v>
          </cell>
          <cell r="O78">
            <v>155520</v>
          </cell>
          <cell r="P78">
            <v>-780</v>
          </cell>
          <cell r="Q78">
            <v>45327</v>
          </cell>
          <cell r="R78">
            <v>38100</v>
          </cell>
          <cell r="S78" t="str">
            <v>プレミアムタイヤ TIRE Wheel</v>
          </cell>
          <cell r="T78">
            <v>38100</v>
          </cell>
          <cell r="U78">
            <v>0</v>
          </cell>
          <cell r="V78">
            <v>38880</v>
          </cell>
          <cell r="W78">
            <v>38850</v>
          </cell>
          <cell r="X78">
            <v>34363.63636363636</v>
          </cell>
          <cell r="Y78">
            <v>0.14910052910052901</v>
          </cell>
          <cell r="Z78">
            <v>155400</v>
          </cell>
          <cell r="AA78">
            <v>-750</v>
          </cell>
          <cell r="AB78">
            <v>45327</v>
          </cell>
          <cell r="AC78">
            <v>38100</v>
          </cell>
          <cell r="AD78" t="str">
            <v>tirewheel 楽天市場店</v>
          </cell>
          <cell r="AE78">
            <v>38100</v>
          </cell>
          <cell r="AF78">
            <v>0</v>
          </cell>
          <cell r="AG78">
            <v>605763451</v>
          </cell>
          <cell r="AH78">
            <v>605763506</v>
          </cell>
        </row>
        <row r="79">
          <cell r="B79">
            <v>2154018158609</v>
          </cell>
          <cell r="C79">
            <v>4985009708118</v>
          </cell>
          <cell r="D79" t="str">
            <v>733270</v>
          </cell>
          <cell r="E79" t="str">
            <v>Pilot Sport 5</v>
          </cell>
          <cell r="F79" t="str">
            <v>215/40R18 89Y XL</v>
          </cell>
          <cell r="G79" t="str">
            <v>215/40R18</v>
          </cell>
          <cell r="H79">
            <v>53500</v>
          </cell>
          <cell r="I79">
            <v>23010</v>
          </cell>
          <cell r="J79">
            <v>31</v>
          </cell>
          <cell r="K79">
            <v>21</v>
          </cell>
          <cell r="L79">
            <v>30680</v>
          </cell>
          <cell r="M79">
            <v>27413.63636363636</v>
          </cell>
          <cell r="N79">
            <v>0.16063671032996177</v>
          </cell>
          <cell r="O79">
            <v>122720</v>
          </cell>
          <cell r="P79">
            <v>1720</v>
          </cell>
          <cell r="Q79">
            <v>45327</v>
          </cell>
          <cell r="R79">
            <v>32400</v>
          </cell>
          <cell r="S79" t="str">
            <v>T-BOX Auto Parts</v>
          </cell>
          <cell r="T79">
            <v>30701</v>
          </cell>
          <cell r="U79">
            <v>1699</v>
          </cell>
          <cell r="V79">
            <v>30680</v>
          </cell>
          <cell r="W79">
            <v>30700</v>
          </cell>
          <cell r="X79">
            <v>27431.81818181818</v>
          </cell>
          <cell r="Y79">
            <v>0.16119304059652026</v>
          </cell>
          <cell r="Z79">
            <v>122800</v>
          </cell>
          <cell r="AA79">
            <v>1600</v>
          </cell>
          <cell r="AB79">
            <v>45327</v>
          </cell>
          <cell r="AC79">
            <v>32300</v>
          </cell>
          <cell r="AD79" t="str">
            <v>T-BOX Auto Parts</v>
          </cell>
          <cell r="AE79">
            <v>30701</v>
          </cell>
          <cell r="AF79">
            <v>1599</v>
          </cell>
          <cell r="AG79">
            <v>605763434</v>
          </cell>
          <cell r="AH79">
            <v>605763489</v>
          </cell>
        </row>
        <row r="80">
          <cell r="B80">
            <v>2254018158606</v>
          </cell>
          <cell r="C80">
            <v>4985009708132</v>
          </cell>
          <cell r="D80" t="str">
            <v>733290</v>
          </cell>
          <cell r="E80" t="str">
            <v>Pilot Sport 5</v>
          </cell>
          <cell r="F80" t="str">
            <v>225/40R18 92Y XL</v>
          </cell>
          <cell r="G80" t="str">
            <v>225/40R18</v>
          </cell>
          <cell r="H80">
            <v>45900</v>
          </cell>
          <cell r="I80">
            <v>19740</v>
          </cell>
          <cell r="J80">
            <v>16</v>
          </cell>
          <cell r="K80">
            <v>14</v>
          </cell>
          <cell r="L80">
            <v>26600</v>
          </cell>
          <cell r="M80">
            <v>23704.545454545452</v>
          </cell>
          <cell r="N80">
            <v>0.16724832214765092</v>
          </cell>
          <cell r="O80">
            <v>106400</v>
          </cell>
          <cell r="P80">
            <v>50</v>
          </cell>
          <cell r="Q80">
            <v>45327</v>
          </cell>
          <cell r="R80">
            <v>26650</v>
          </cell>
          <cell r="S80" t="str">
            <v>タイヤ1番</v>
          </cell>
          <cell r="T80">
            <v>26650</v>
          </cell>
          <cell r="U80">
            <v>0</v>
          </cell>
          <cell r="V80">
            <v>26600</v>
          </cell>
          <cell r="W80">
            <v>26550</v>
          </cell>
          <cell r="X80">
            <v>23659.090909090908</v>
          </cell>
          <cell r="Y80">
            <v>0.16564841498559074</v>
          </cell>
          <cell r="AA80">
            <v>100</v>
          </cell>
          <cell r="AB80">
            <v>45327</v>
          </cell>
          <cell r="AC80">
            <v>26650</v>
          </cell>
          <cell r="AD80" t="str">
            <v>タイヤマックス</v>
          </cell>
          <cell r="AE80">
            <v>26650</v>
          </cell>
          <cell r="AF80">
            <v>0</v>
          </cell>
          <cell r="AG80">
            <v>605763427</v>
          </cell>
          <cell r="AH80">
            <v>605763482</v>
          </cell>
        </row>
        <row r="81">
          <cell r="B81">
            <v>2354018158603</v>
          </cell>
          <cell r="C81">
            <v>4985009708156</v>
          </cell>
          <cell r="D81" t="str">
            <v>733310</v>
          </cell>
          <cell r="E81" t="str">
            <v>Pilot Sport 5</v>
          </cell>
          <cell r="F81" t="str">
            <v>235/40R18 95Y XL</v>
          </cell>
          <cell r="G81" t="str">
            <v>235/40R18</v>
          </cell>
          <cell r="H81">
            <v>56500</v>
          </cell>
          <cell r="I81">
            <v>24300</v>
          </cell>
          <cell r="J81">
            <v>20</v>
          </cell>
          <cell r="K81">
            <v>48</v>
          </cell>
          <cell r="L81">
            <v>32440</v>
          </cell>
          <cell r="M81">
            <v>28536.363636363632</v>
          </cell>
          <cell r="N81">
            <v>0.14845492194966539</v>
          </cell>
          <cell r="O81">
            <v>129760</v>
          </cell>
          <cell r="P81">
            <v>0</v>
          </cell>
          <cell r="Q81">
            <v>45327</v>
          </cell>
          <cell r="R81">
            <v>32440</v>
          </cell>
          <cell r="S81" t="str">
            <v>タイヤマックス</v>
          </cell>
          <cell r="T81">
            <v>32440</v>
          </cell>
          <cell r="U81">
            <v>0</v>
          </cell>
          <cell r="V81">
            <v>32440</v>
          </cell>
          <cell r="W81">
            <v>32430</v>
          </cell>
          <cell r="X81">
            <v>28527.272727272724</v>
          </cell>
          <cell r="Y81">
            <v>0.14818355640535363</v>
          </cell>
          <cell r="Z81">
            <v>129720</v>
          </cell>
          <cell r="AA81">
            <v>10</v>
          </cell>
          <cell r="AB81">
            <v>45327</v>
          </cell>
          <cell r="AC81">
            <v>32440</v>
          </cell>
          <cell r="AD81" t="str">
            <v>タイヤマックス</v>
          </cell>
          <cell r="AE81">
            <v>32440</v>
          </cell>
          <cell r="AF81">
            <v>0</v>
          </cell>
          <cell r="AG81">
            <v>605763431</v>
          </cell>
          <cell r="AH81">
            <v>605763486</v>
          </cell>
        </row>
        <row r="82">
          <cell r="B82">
            <v>2454018158600</v>
          </cell>
          <cell r="C82">
            <v>4985009708194</v>
          </cell>
          <cell r="D82" t="str">
            <v>733350</v>
          </cell>
          <cell r="E82" t="str">
            <v>Pilot Sport 5</v>
          </cell>
          <cell r="F82" t="str">
            <v>245/40R18 97Y XL</v>
          </cell>
          <cell r="G82" t="str">
            <v>245/40R18</v>
          </cell>
          <cell r="H82">
            <v>59100</v>
          </cell>
          <cell r="I82">
            <v>25420</v>
          </cell>
          <cell r="J82">
            <v>16</v>
          </cell>
          <cell r="K82">
            <v>72</v>
          </cell>
          <cell r="L82">
            <v>34480</v>
          </cell>
          <cell r="M82">
            <v>30390.909090909088</v>
          </cell>
          <cell r="N82">
            <v>0.16356565958719704</v>
          </cell>
          <cell r="O82">
            <v>137920</v>
          </cell>
          <cell r="P82">
            <v>-980</v>
          </cell>
          <cell r="Q82">
            <v>45327</v>
          </cell>
          <cell r="R82">
            <v>33500</v>
          </cell>
          <cell r="S82" t="str">
            <v>T-BOX Auto Parts</v>
          </cell>
          <cell r="T82">
            <v>33500</v>
          </cell>
          <cell r="U82">
            <v>0</v>
          </cell>
          <cell r="V82">
            <v>34480</v>
          </cell>
          <cell r="W82">
            <v>34000</v>
          </cell>
          <cell r="X82">
            <v>29954.545454545452</v>
          </cell>
          <cell r="Y82">
            <v>0.151380880121396</v>
          </cell>
          <cell r="Z82">
            <v>136000</v>
          </cell>
          <cell r="AA82">
            <v>-700</v>
          </cell>
          <cell r="AB82">
            <v>45327</v>
          </cell>
          <cell r="AC82">
            <v>33300</v>
          </cell>
          <cell r="AD82" t="str">
            <v>T-BOX Auto Parts</v>
          </cell>
          <cell r="AE82">
            <v>33300</v>
          </cell>
          <cell r="AF82">
            <v>0</v>
          </cell>
          <cell r="AG82">
            <v>605763429</v>
          </cell>
          <cell r="AH82">
            <v>605763484</v>
          </cell>
        </row>
        <row r="83">
          <cell r="B83">
            <v>2554018158607</v>
          </cell>
          <cell r="C83">
            <v>4985009708224</v>
          </cell>
          <cell r="D83" t="str">
            <v>733380</v>
          </cell>
          <cell r="E83" t="str">
            <v>Pilot Sport 5</v>
          </cell>
          <cell r="F83" t="str">
            <v>255/40R18 99Y XL</v>
          </cell>
          <cell r="G83" t="str">
            <v>255/40R18</v>
          </cell>
          <cell r="H83">
            <v>70000</v>
          </cell>
          <cell r="I83">
            <v>30100</v>
          </cell>
          <cell r="J83">
            <v>10</v>
          </cell>
          <cell r="K83">
            <v>20</v>
          </cell>
          <cell r="L83">
            <v>41200</v>
          </cell>
          <cell r="M83">
            <v>36500</v>
          </cell>
          <cell r="N83">
            <v>0.17534246575342466</v>
          </cell>
          <cell r="O83">
            <v>164800</v>
          </cell>
          <cell r="P83">
            <v>-1300</v>
          </cell>
          <cell r="Q83">
            <v>45327</v>
          </cell>
          <cell r="R83">
            <v>39900</v>
          </cell>
          <cell r="S83" t="str">
            <v>タイヤーウッズ</v>
          </cell>
          <cell r="T83">
            <v>39900</v>
          </cell>
          <cell r="U83">
            <v>0</v>
          </cell>
          <cell r="V83">
            <v>41200</v>
          </cell>
          <cell r="W83">
            <v>41000</v>
          </cell>
          <cell r="X83">
            <v>36318.181818181816</v>
          </cell>
          <cell r="Y83">
            <v>0.17121401752190232</v>
          </cell>
          <cell r="Z83">
            <v>164000</v>
          </cell>
          <cell r="AA83">
            <v>-1100</v>
          </cell>
          <cell r="AB83">
            <v>45327</v>
          </cell>
          <cell r="AC83">
            <v>39900</v>
          </cell>
          <cell r="AD83" t="str">
            <v>タイヤーウッズ</v>
          </cell>
          <cell r="AE83">
            <v>39900</v>
          </cell>
          <cell r="AF83">
            <v>0</v>
          </cell>
          <cell r="AG83">
            <v>605763430</v>
          </cell>
          <cell r="AH83">
            <v>605763485</v>
          </cell>
        </row>
        <row r="84">
          <cell r="B84">
            <v>2154518158604</v>
          </cell>
          <cell r="C84">
            <v>4985009708125</v>
          </cell>
          <cell r="D84" t="str">
            <v>733210</v>
          </cell>
          <cell r="E84" t="str">
            <v>Pilot Sport 5</v>
          </cell>
          <cell r="F84" t="str">
            <v>215/45R18 93Y XL</v>
          </cell>
          <cell r="G84" t="str">
            <v>215/45R18</v>
          </cell>
          <cell r="H84">
            <v>44300</v>
          </cell>
          <cell r="I84">
            <v>19050</v>
          </cell>
          <cell r="J84">
            <v>12</v>
          </cell>
          <cell r="K84">
            <v>18</v>
          </cell>
          <cell r="L84">
            <v>26800</v>
          </cell>
          <cell r="M84">
            <v>23409.090909090908</v>
          </cell>
          <cell r="N84">
            <v>0.18621359223300968</v>
          </cell>
          <cell r="O84">
            <v>107200</v>
          </cell>
          <cell r="P84">
            <v>500</v>
          </cell>
          <cell r="Q84">
            <v>45327</v>
          </cell>
          <cell r="R84">
            <v>27300</v>
          </cell>
          <cell r="S84" t="str">
            <v>T-BOX Auto Parts</v>
          </cell>
          <cell r="T84">
            <v>27300</v>
          </cell>
          <cell r="U84">
            <v>0</v>
          </cell>
          <cell r="V84">
            <v>26800</v>
          </cell>
          <cell r="W84">
            <v>26500</v>
          </cell>
          <cell r="X84">
            <v>23136.363636363636</v>
          </cell>
          <cell r="Y84">
            <v>0.17662082514734773</v>
          </cell>
          <cell r="Z84">
            <v>106000</v>
          </cell>
          <cell r="AA84">
            <v>620</v>
          </cell>
          <cell r="AB84">
            <v>45327</v>
          </cell>
          <cell r="AC84">
            <v>27120</v>
          </cell>
          <cell r="AD84" t="str">
            <v>TIRE SHOP 4U 楽天市場店</v>
          </cell>
          <cell r="AE84">
            <v>25200</v>
          </cell>
          <cell r="AF84">
            <v>1920</v>
          </cell>
          <cell r="AG84">
            <v>605763425</v>
          </cell>
          <cell r="AH84">
            <v>605763480</v>
          </cell>
        </row>
        <row r="85">
          <cell r="B85">
            <v>2254518158601</v>
          </cell>
          <cell r="C85">
            <v>4985009708149</v>
          </cell>
          <cell r="D85" t="str">
            <v>733300</v>
          </cell>
          <cell r="E85" t="str">
            <v>Pilot Sport 5</v>
          </cell>
          <cell r="F85" t="str">
            <v>225/45R18 95Y XL（43掛）</v>
          </cell>
          <cell r="G85" t="str">
            <v>225/45R18</v>
          </cell>
          <cell r="H85">
            <v>42300</v>
          </cell>
          <cell r="I85">
            <v>17350</v>
          </cell>
          <cell r="J85">
            <v>255</v>
          </cell>
          <cell r="K85">
            <v>215</v>
          </cell>
          <cell r="L85">
            <v>24500</v>
          </cell>
          <cell r="M85">
            <v>21318.181818181816</v>
          </cell>
          <cell r="N85">
            <v>0.18614072494669501</v>
          </cell>
          <cell r="P85">
            <v>0</v>
          </cell>
          <cell r="Q85">
            <v>45327</v>
          </cell>
          <cell r="R85">
            <v>24500</v>
          </cell>
          <cell r="S85" t="str">
            <v>タイヤーウッズ</v>
          </cell>
          <cell r="T85">
            <v>24500</v>
          </cell>
          <cell r="U85">
            <v>0</v>
          </cell>
          <cell r="V85">
            <v>24500</v>
          </cell>
          <cell r="W85">
            <v>24500</v>
          </cell>
          <cell r="X85">
            <v>21318.181818181816</v>
          </cell>
          <cell r="Y85">
            <v>0.18614072494669501</v>
          </cell>
          <cell r="Z85">
            <v>98000</v>
          </cell>
          <cell r="AA85">
            <v>0</v>
          </cell>
          <cell r="AB85">
            <v>45327</v>
          </cell>
          <cell r="AC85">
            <v>24500</v>
          </cell>
          <cell r="AD85" t="str">
            <v>タイヤーウッズ</v>
          </cell>
          <cell r="AE85">
            <v>24500</v>
          </cell>
          <cell r="AF85">
            <v>0</v>
          </cell>
          <cell r="AG85">
            <v>605763424</v>
          </cell>
          <cell r="AH85">
            <v>605763479</v>
          </cell>
        </row>
        <row r="86">
          <cell r="B86">
            <v>2354518158608</v>
          </cell>
          <cell r="C86">
            <v>4985009708163</v>
          </cell>
          <cell r="D86" t="str">
            <v>733320</v>
          </cell>
          <cell r="E86" t="str">
            <v>Pilot Sport 5</v>
          </cell>
          <cell r="F86" t="str">
            <v>235/45R18 98Y XL</v>
          </cell>
          <cell r="G86" t="str">
            <v>235/45R18</v>
          </cell>
          <cell r="H86">
            <v>46400</v>
          </cell>
          <cell r="I86">
            <v>19960</v>
          </cell>
          <cell r="J86">
            <v>40</v>
          </cell>
          <cell r="K86">
            <v>23</v>
          </cell>
          <cell r="L86">
            <v>26930</v>
          </cell>
          <cell r="M86">
            <v>23527.272727272724</v>
          </cell>
          <cell r="N86">
            <v>0.15162287480680051</v>
          </cell>
          <cell r="O86">
            <v>107720</v>
          </cell>
          <cell r="P86">
            <v>1570</v>
          </cell>
          <cell r="Q86">
            <v>45327</v>
          </cell>
          <cell r="R86">
            <v>28500</v>
          </cell>
          <cell r="S86" t="str">
            <v>T-BOX Auto Parts</v>
          </cell>
          <cell r="T86">
            <v>26930</v>
          </cell>
          <cell r="U86">
            <v>1570</v>
          </cell>
          <cell r="V86">
            <v>26930</v>
          </cell>
          <cell r="W86">
            <v>26840</v>
          </cell>
          <cell r="X86">
            <v>23445.454545454544</v>
          </cell>
          <cell r="Y86">
            <v>0.14866227219852651</v>
          </cell>
          <cell r="Z86">
            <v>107360</v>
          </cell>
          <cell r="AA86">
            <v>1670</v>
          </cell>
          <cell r="AB86">
            <v>45327</v>
          </cell>
          <cell r="AC86">
            <v>28510</v>
          </cell>
          <cell r="AD86" t="str">
            <v>カーマニアNo.1</v>
          </cell>
          <cell r="AE86">
            <v>26930</v>
          </cell>
          <cell r="AF86">
            <v>1580</v>
          </cell>
          <cell r="AG86">
            <v>605763432</v>
          </cell>
          <cell r="AH86">
            <v>605763487</v>
          </cell>
        </row>
        <row r="87">
          <cell r="B87">
            <v>2454518158605</v>
          </cell>
          <cell r="C87">
            <v>4985009708200</v>
          </cell>
          <cell r="D87" t="str">
            <v>733360</v>
          </cell>
          <cell r="E87" t="str">
            <v>Pilot Sport 5</v>
          </cell>
          <cell r="F87" t="str">
            <v>245/45R18 100Y XL</v>
          </cell>
          <cell r="G87" t="str">
            <v>245/45R18</v>
          </cell>
          <cell r="H87">
            <v>50700</v>
          </cell>
          <cell r="I87">
            <v>21810</v>
          </cell>
          <cell r="J87">
            <v>0</v>
          </cell>
          <cell r="K87">
            <v>16</v>
          </cell>
          <cell r="L87">
            <v>29430</v>
          </cell>
          <cell r="M87">
            <v>25799.999999999996</v>
          </cell>
          <cell r="N87">
            <v>0.15465116279069754</v>
          </cell>
          <cell r="O87">
            <v>117720</v>
          </cell>
          <cell r="P87">
            <v>0</v>
          </cell>
          <cell r="Q87">
            <v>45327</v>
          </cell>
          <cell r="R87">
            <v>29430</v>
          </cell>
          <cell r="S87" t="str">
            <v>タイヤマックス</v>
          </cell>
          <cell r="T87">
            <v>29430</v>
          </cell>
          <cell r="U87">
            <v>0</v>
          </cell>
          <cell r="V87">
            <v>29430</v>
          </cell>
          <cell r="W87">
            <v>29480</v>
          </cell>
          <cell r="X87">
            <v>25845.454545454544</v>
          </cell>
          <cell r="Y87">
            <v>0.15613788251846636</v>
          </cell>
          <cell r="AA87">
            <v>-50</v>
          </cell>
          <cell r="AB87">
            <v>45327</v>
          </cell>
          <cell r="AC87">
            <v>29430</v>
          </cell>
          <cell r="AD87" t="str">
            <v>タイヤ1番</v>
          </cell>
          <cell r="AE87">
            <v>29430</v>
          </cell>
          <cell r="AF87">
            <v>0</v>
          </cell>
          <cell r="AG87">
            <v>605763423</v>
          </cell>
          <cell r="AH87">
            <v>605763478</v>
          </cell>
        </row>
        <row r="88">
          <cell r="B88">
            <v>2355018158600</v>
          </cell>
          <cell r="C88">
            <v>4985009708170</v>
          </cell>
          <cell r="D88" t="str">
            <v>733330</v>
          </cell>
          <cell r="E88" t="str">
            <v>Pilot Sport 5</v>
          </cell>
          <cell r="F88" t="str">
            <v>235/50R18 101Y XL</v>
          </cell>
          <cell r="G88" t="str">
            <v>235/50R18</v>
          </cell>
          <cell r="H88">
            <v>44900</v>
          </cell>
          <cell r="I88">
            <v>19310</v>
          </cell>
          <cell r="J88">
            <v>4</v>
          </cell>
          <cell r="K88">
            <v>16</v>
          </cell>
          <cell r="L88">
            <v>26980</v>
          </cell>
          <cell r="M88">
            <v>23572.727272727272</v>
          </cell>
          <cell r="N88">
            <v>0.18083301195526416</v>
          </cell>
          <cell r="O88">
            <v>107920</v>
          </cell>
          <cell r="P88">
            <v>-1660</v>
          </cell>
          <cell r="Q88">
            <v>45327</v>
          </cell>
          <cell r="R88">
            <v>25320</v>
          </cell>
          <cell r="S88" t="str">
            <v>タイヤショップZERO Yahoo!店</v>
          </cell>
          <cell r="T88">
            <v>25320</v>
          </cell>
          <cell r="U88">
            <v>0</v>
          </cell>
          <cell r="V88">
            <v>26980</v>
          </cell>
          <cell r="W88">
            <v>26950</v>
          </cell>
          <cell r="X88">
            <v>23545.454545454544</v>
          </cell>
          <cell r="Y88">
            <v>0.17988416988416983</v>
          </cell>
          <cell r="Z88">
            <v>107800</v>
          </cell>
          <cell r="AA88">
            <v>680</v>
          </cell>
          <cell r="AB88">
            <v>45327</v>
          </cell>
          <cell r="AC88">
            <v>27630</v>
          </cell>
          <cell r="AD88" t="str">
            <v>格安タイヤホイールジャストパーツ</v>
          </cell>
          <cell r="AE88">
            <v>25320</v>
          </cell>
          <cell r="AF88">
            <v>2310</v>
          </cell>
          <cell r="AG88">
            <v>605763426</v>
          </cell>
          <cell r="AH88">
            <v>605763481</v>
          </cell>
        </row>
        <row r="89">
          <cell r="B89">
            <v>2353519158600</v>
          </cell>
          <cell r="C89">
            <v>4985009708286</v>
          </cell>
          <cell r="D89" t="str">
            <v>733390</v>
          </cell>
          <cell r="E89" t="str">
            <v>Pilot Sport 5</v>
          </cell>
          <cell r="F89" t="str">
            <v>235/35R19 91Y XL</v>
          </cell>
          <cell r="G89" t="str">
            <v>235/35R19</v>
          </cell>
          <cell r="H89">
            <v>58600</v>
          </cell>
          <cell r="I89">
            <v>25200</v>
          </cell>
          <cell r="J89">
            <v>4</v>
          </cell>
          <cell r="K89">
            <v>8</v>
          </cell>
          <cell r="L89">
            <v>35780</v>
          </cell>
          <cell r="M89">
            <v>31572.727272727268</v>
          </cell>
          <cell r="N89">
            <v>0.20184278721566359</v>
          </cell>
          <cell r="P89">
            <v>2200</v>
          </cell>
          <cell r="Q89">
            <v>45327</v>
          </cell>
          <cell r="R89">
            <v>37980</v>
          </cell>
          <cell r="S89" t="str">
            <v>トミータイヤ</v>
          </cell>
          <cell r="T89">
            <v>37980</v>
          </cell>
          <cell r="U89">
            <v>0</v>
          </cell>
          <cell r="V89">
            <v>35780</v>
          </cell>
          <cell r="W89">
            <v>35580</v>
          </cell>
          <cell r="X89">
            <v>31390.909090909088</v>
          </cell>
          <cell r="Y89">
            <v>0.19721980886185919</v>
          </cell>
          <cell r="Z89">
            <v>142320</v>
          </cell>
          <cell r="AA89">
            <v>-780</v>
          </cell>
          <cell r="AB89">
            <v>45327</v>
          </cell>
          <cell r="AC89">
            <v>34800</v>
          </cell>
          <cell r="AD89" t="str">
            <v>タイヤーウッズ</v>
          </cell>
          <cell r="AE89">
            <v>35600</v>
          </cell>
          <cell r="AF89">
            <v>-800</v>
          </cell>
          <cell r="AG89">
            <v>605763444</v>
          </cell>
          <cell r="AH89">
            <v>605763499</v>
          </cell>
        </row>
        <row r="90">
          <cell r="B90">
            <v>2453519158607</v>
          </cell>
          <cell r="C90">
            <v>4985009708316</v>
          </cell>
          <cell r="D90" t="str">
            <v>733420</v>
          </cell>
          <cell r="E90" t="str">
            <v>Pilot Sport 5</v>
          </cell>
          <cell r="F90" t="str">
            <v>245/35R19 93Y XL</v>
          </cell>
          <cell r="G90" t="str">
            <v>245/35R19</v>
          </cell>
          <cell r="H90">
            <v>64400</v>
          </cell>
          <cell r="I90">
            <v>27700</v>
          </cell>
          <cell r="J90">
            <v>15</v>
          </cell>
          <cell r="K90">
            <v>12</v>
          </cell>
          <cell r="L90">
            <v>37980</v>
          </cell>
          <cell r="M90">
            <v>33572.727272727272</v>
          </cell>
          <cell r="N90">
            <v>0.17492553479555914</v>
          </cell>
          <cell r="O90">
            <v>151920</v>
          </cell>
          <cell r="P90">
            <v>-1180</v>
          </cell>
          <cell r="Q90">
            <v>45327</v>
          </cell>
          <cell r="R90">
            <v>36800</v>
          </cell>
          <cell r="S90" t="str">
            <v>プレミアムタイヤ TIRE Wheel</v>
          </cell>
          <cell r="T90">
            <v>36800</v>
          </cell>
          <cell r="U90">
            <v>0</v>
          </cell>
          <cell r="V90">
            <v>37980</v>
          </cell>
          <cell r="W90">
            <v>37180</v>
          </cell>
          <cell r="X90">
            <v>32845.454545454544</v>
          </cell>
          <cell r="Y90">
            <v>0.15665651812897866</v>
          </cell>
          <cell r="Z90">
            <v>148720</v>
          </cell>
          <cell r="AA90">
            <v>-380</v>
          </cell>
          <cell r="AB90">
            <v>45327</v>
          </cell>
          <cell r="AC90">
            <v>36800</v>
          </cell>
          <cell r="AD90" t="str">
            <v>tirewheel 楽天市場店</v>
          </cell>
          <cell r="AE90">
            <v>36800</v>
          </cell>
          <cell r="AF90">
            <v>0</v>
          </cell>
          <cell r="AG90">
            <v>605763446</v>
          </cell>
          <cell r="AH90">
            <v>605763501</v>
          </cell>
        </row>
        <row r="91">
          <cell r="B91">
            <v>2553519158604</v>
          </cell>
          <cell r="C91">
            <v>4985009708347</v>
          </cell>
          <cell r="D91" t="str">
            <v>733500</v>
          </cell>
          <cell r="E91" t="str">
            <v>Pilot Sport 5</v>
          </cell>
          <cell r="F91" t="str">
            <v>255/35R19 96Y XL</v>
          </cell>
          <cell r="G91" t="str">
            <v>255/35R19</v>
          </cell>
          <cell r="H91">
            <v>72800</v>
          </cell>
          <cell r="I91">
            <v>31310</v>
          </cell>
          <cell r="J91">
            <v>11</v>
          </cell>
          <cell r="K91">
            <v>10</v>
          </cell>
          <cell r="L91">
            <v>41500</v>
          </cell>
          <cell r="M91">
            <v>36772.727272727272</v>
          </cell>
          <cell r="N91">
            <v>0.14855377008652657</v>
          </cell>
          <cell r="O91">
            <v>166000</v>
          </cell>
          <cell r="P91">
            <v>-1600</v>
          </cell>
          <cell r="Q91">
            <v>45327</v>
          </cell>
          <cell r="R91">
            <v>39900</v>
          </cell>
          <cell r="S91" t="str">
            <v>タイヤーウッズ</v>
          </cell>
          <cell r="T91">
            <v>39900</v>
          </cell>
          <cell r="U91">
            <v>0</v>
          </cell>
          <cell r="V91">
            <v>41500</v>
          </cell>
          <cell r="W91">
            <v>41800</v>
          </cell>
          <cell r="X91">
            <v>37045.454545454544</v>
          </cell>
          <cell r="Y91">
            <v>0.15482208588957053</v>
          </cell>
          <cell r="Z91">
            <v>167200</v>
          </cell>
          <cell r="AA91">
            <v>-1900</v>
          </cell>
          <cell r="AB91">
            <v>45327</v>
          </cell>
          <cell r="AC91">
            <v>39900</v>
          </cell>
          <cell r="AD91" t="str">
            <v>タイヤーウッズ</v>
          </cell>
          <cell r="AE91">
            <v>39900</v>
          </cell>
          <cell r="AF91">
            <v>0</v>
          </cell>
          <cell r="AG91">
            <v>669616507</v>
          </cell>
          <cell r="AH91">
            <v>669617120</v>
          </cell>
        </row>
        <row r="92">
          <cell r="B92">
            <v>2753519158608</v>
          </cell>
          <cell r="C92">
            <v>4985009708378</v>
          </cell>
          <cell r="D92" t="str">
            <v>733590</v>
          </cell>
          <cell r="E92" t="str">
            <v>Pilot Sport 5</v>
          </cell>
          <cell r="F92" t="str">
            <v>275/35R19 100Y XL</v>
          </cell>
          <cell r="G92" t="str">
            <v>275/35R19</v>
          </cell>
          <cell r="H92">
            <v>72800</v>
          </cell>
          <cell r="I92">
            <v>31310</v>
          </cell>
          <cell r="J92">
            <v>14</v>
          </cell>
          <cell r="K92">
            <v>24</v>
          </cell>
          <cell r="L92">
            <v>43290</v>
          </cell>
          <cell r="M92">
            <v>38400</v>
          </cell>
          <cell r="N92">
            <v>0.18463541666666666</v>
          </cell>
          <cell r="O92">
            <v>173160</v>
          </cell>
          <cell r="P92">
            <v>10</v>
          </cell>
          <cell r="Q92">
            <v>45327</v>
          </cell>
          <cell r="R92">
            <v>43300</v>
          </cell>
          <cell r="S92" t="str">
            <v>タイヤーウッズ</v>
          </cell>
          <cell r="T92">
            <v>43290</v>
          </cell>
          <cell r="U92">
            <v>10</v>
          </cell>
          <cell r="V92">
            <v>43290</v>
          </cell>
          <cell r="W92">
            <v>43300</v>
          </cell>
          <cell r="X92">
            <v>38409.090909090904</v>
          </cell>
          <cell r="Y92">
            <v>0.18482840236686382</v>
          </cell>
          <cell r="Z92">
            <v>173200</v>
          </cell>
          <cell r="AA92">
            <v>0</v>
          </cell>
          <cell r="AB92">
            <v>45327</v>
          </cell>
          <cell r="AC92">
            <v>43300</v>
          </cell>
          <cell r="AD92" t="str">
            <v>タイヤーウッズ</v>
          </cell>
          <cell r="AE92">
            <v>43290</v>
          </cell>
          <cell r="AF92">
            <v>10</v>
          </cell>
          <cell r="AG92">
            <v>605763447</v>
          </cell>
          <cell r="AH92">
            <v>605763502</v>
          </cell>
        </row>
        <row r="93">
          <cell r="B93">
            <v>2254019158605</v>
          </cell>
          <cell r="C93">
            <v>4985009708279</v>
          </cell>
          <cell r="D93" t="str">
            <v>733430</v>
          </cell>
          <cell r="E93" t="str">
            <v>Pilot Sport 5</v>
          </cell>
          <cell r="F93" t="str">
            <v>225/40R19 93Y XL</v>
          </cell>
          <cell r="G93" t="str">
            <v>225/40R19</v>
          </cell>
          <cell r="H93">
            <v>60700</v>
          </cell>
          <cell r="I93">
            <v>26110</v>
          </cell>
          <cell r="J93">
            <v>12</v>
          </cell>
          <cell r="K93">
            <v>14</v>
          </cell>
          <cell r="L93">
            <v>35700</v>
          </cell>
          <cell r="M93">
            <v>31499.999999999996</v>
          </cell>
          <cell r="N93">
            <v>0.17111111111111102</v>
          </cell>
          <cell r="O93">
            <v>142800</v>
          </cell>
          <cell r="P93">
            <v>1200</v>
          </cell>
          <cell r="Q93">
            <v>45327</v>
          </cell>
          <cell r="R93">
            <v>36900</v>
          </cell>
          <cell r="S93" t="str">
            <v>T-BOX Auto Parts</v>
          </cell>
          <cell r="T93">
            <v>35765</v>
          </cell>
          <cell r="U93">
            <v>1135</v>
          </cell>
          <cell r="V93">
            <v>35700</v>
          </cell>
          <cell r="W93">
            <v>34600</v>
          </cell>
          <cell r="X93">
            <v>30499.999999999996</v>
          </cell>
          <cell r="Y93">
            <v>0.14393442622950808</v>
          </cell>
          <cell r="AA93">
            <v>-900</v>
          </cell>
          <cell r="AB93">
            <v>45327</v>
          </cell>
          <cell r="AC93">
            <v>33700</v>
          </cell>
          <cell r="AD93" t="str">
            <v>タイヤーウッズ</v>
          </cell>
          <cell r="AE93">
            <v>36800</v>
          </cell>
          <cell r="AF93">
            <v>-3100</v>
          </cell>
          <cell r="AG93">
            <v>669477146</v>
          </cell>
          <cell r="AH93">
            <v>669479114</v>
          </cell>
        </row>
        <row r="94">
          <cell r="B94">
            <v>2354019158602</v>
          </cell>
          <cell r="C94">
            <v>4985009708293</v>
          </cell>
          <cell r="D94" t="str">
            <v>733450</v>
          </cell>
          <cell r="E94" t="str">
            <v>Pilot Sport 5</v>
          </cell>
          <cell r="F94" t="str">
            <v>235/40R19 96Y XL</v>
          </cell>
          <cell r="G94" t="str">
            <v>235/40R19</v>
          </cell>
          <cell r="H94">
            <v>57500</v>
          </cell>
          <cell r="I94">
            <v>24730</v>
          </cell>
          <cell r="J94">
            <v>12</v>
          </cell>
          <cell r="K94">
            <v>0</v>
          </cell>
          <cell r="L94">
            <v>34260</v>
          </cell>
          <cell r="M94">
            <v>30190.909090909088</v>
          </cell>
          <cell r="N94">
            <v>0.18087925323697673</v>
          </cell>
          <cell r="O94">
            <v>137040</v>
          </cell>
          <cell r="P94">
            <v>0</v>
          </cell>
          <cell r="Q94">
            <v>45327</v>
          </cell>
          <cell r="R94">
            <v>34260</v>
          </cell>
          <cell r="S94" t="str">
            <v>タイヤショップZERO</v>
          </cell>
          <cell r="T94">
            <v>35000</v>
          </cell>
          <cell r="U94">
            <v>-740</v>
          </cell>
          <cell r="V94">
            <v>34260</v>
          </cell>
          <cell r="W94">
            <v>33980</v>
          </cell>
          <cell r="X94">
            <v>29936.363636363632</v>
          </cell>
          <cell r="Y94">
            <v>0.17391436380200415</v>
          </cell>
          <cell r="Z94">
            <v>135920</v>
          </cell>
          <cell r="AA94">
            <v>270</v>
          </cell>
          <cell r="AB94">
            <v>45327</v>
          </cell>
          <cell r="AC94">
            <v>34250</v>
          </cell>
          <cell r="AD94" t="str">
            <v>タイヤーウッズ</v>
          </cell>
          <cell r="AE94">
            <v>34250</v>
          </cell>
          <cell r="AF94">
            <v>0</v>
          </cell>
          <cell r="AG94" t="str">
            <v>×</v>
          </cell>
          <cell r="AH94" t="str">
            <v>×</v>
          </cell>
        </row>
        <row r="95">
          <cell r="B95">
            <v>2454019158609</v>
          </cell>
          <cell r="C95">
            <v>4985009708323</v>
          </cell>
          <cell r="D95" t="str">
            <v>733480</v>
          </cell>
          <cell r="E95" t="str">
            <v>Pilot Sport 5</v>
          </cell>
          <cell r="F95" t="str">
            <v>245/40R19 98Y XL</v>
          </cell>
          <cell r="G95" t="str">
            <v>245/40R19</v>
          </cell>
          <cell r="H95">
            <v>64400</v>
          </cell>
          <cell r="I95">
            <v>27700</v>
          </cell>
          <cell r="J95">
            <v>7</v>
          </cell>
          <cell r="K95">
            <v>11</v>
          </cell>
          <cell r="L95">
            <v>36800</v>
          </cell>
          <cell r="M95">
            <v>32499.999999999996</v>
          </cell>
          <cell r="N95">
            <v>0.1476923076923076</v>
          </cell>
          <cell r="O95">
            <v>147200</v>
          </cell>
          <cell r="P95">
            <v>0</v>
          </cell>
          <cell r="Q95">
            <v>45327</v>
          </cell>
          <cell r="R95">
            <v>36800</v>
          </cell>
          <cell r="S95" t="str">
            <v>T-BOX Auto Parts</v>
          </cell>
          <cell r="T95">
            <v>36800</v>
          </cell>
          <cell r="U95">
            <v>0</v>
          </cell>
          <cell r="V95">
            <v>36800</v>
          </cell>
          <cell r="W95">
            <v>36900</v>
          </cell>
          <cell r="X95">
            <v>32590.909090909088</v>
          </cell>
          <cell r="Y95">
            <v>0.15006973500697343</v>
          </cell>
          <cell r="Z95">
            <v>147600</v>
          </cell>
          <cell r="AA95">
            <v>-300</v>
          </cell>
          <cell r="AB95">
            <v>45327</v>
          </cell>
          <cell r="AC95">
            <v>36600</v>
          </cell>
          <cell r="AD95" t="str">
            <v>カーマニアNo.1</v>
          </cell>
          <cell r="AE95">
            <v>35500</v>
          </cell>
          <cell r="AF95">
            <v>1100</v>
          </cell>
          <cell r="AG95">
            <v>605763443</v>
          </cell>
          <cell r="AH95">
            <v>605763498</v>
          </cell>
        </row>
        <row r="96">
          <cell r="B96">
            <v>2554019158606</v>
          </cell>
          <cell r="C96">
            <v>4985009708354</v>
          </cell>
          <cell r="D96" t="str">
            <v>733510</v>
          </cell>
          <cell r="E96" t="str">
            <v>Pilot Sport 5</v>
          </cell>
          <cell r="F96" t="str">
            <v>255/40R19 100Y XL</v>
          </cell>
          <cell r="G96" t="str">
            <v>255/40R19</v>
          </cell>
          <cell r="H96">
            <v>66100</v>
          </cell>
          <cell r="I96">
            <v>28430</v>
          </cell>
          <cell r="J96">
            <v>8</v>
          </cell>
          <cell r="K96">
            <v>4</v>
          </cell>
          <cell r="L96">
            <v>38200</v>
          </cell>
          <cell r="M96">
            <v>33772.727272727272</v>
          </cell>
          <cell r="N96">
            <v>0.15819650067294749</v>
          </cell>
          <cell r="O96">
            <v>152800</v>
          </cell>
          <cell r="P96">
            <v>-400</v>
          </cell>
          <cell r="Q96">
            <v>45327</v>
          </cell>
          <cell r="R96">
            <v>37800</v>
          </cell>
          <cell r="S96" t="str">
            <v>プレミアムタイヤ TIRE Wheel</v>
          </cell>
          <cell r="T96">
            <v>36600</v>
          </cell>
          <cell r="U96">
            <v>1200</v>
          </cell>
          <cell r="V96">
            <v>38200</v>
          </cell>
          <cell r="W96">
            <v>38300</v>
          </cell>
          <cell r="X96">
            <v>33863.63636363636</v>
          </cell>
          <cell r="Y96">
            <v>0.16045637583892608</v>
          </cell>
          <cell r="Z96">
            <v>153200</v>
          </cell>
          <cell r="AA96">
            <v>60</v>
          </cell>
          <cell r="AB96">
            <v>45327</v>
          </cell>
          <cell r="AC96">
            <v>38360</v>
          </cell>
          <cell r="AD96" t="str">
            <v>AUTOWAY（オートウェイ）</v>
          </cell>
          <cell r="AE96">
            <v>37800</v>
          </cell>
          <cell r="AF96">
            <v>560</v>
          </cell>
          <cell r="AG96">
            <v>605763449</v>
          </cell>
          <cell r="AH96">
            <v>605763504</v>
          </cell>
        </row>
        <row r="97">
          <cell r="B97">
            <v>2254519158600</v>
          </cell>
          <cell r="C97">
            <v>4985009708491</v>
          </cell>
          <cell r="D97" t="str">
            <v>733300</v>
          </cell>
          <cell r="E97" t="str">
            <v>Pilot Sport 5</v>
          </cell>
          <cell r="F97" t="str">
            <v>225/45R19 96Y XL</v>
          </cell>
          <cell r="G97" t="str">
            <v>225/45R19</v>
          </cell>
          <cell r="H97">
            <v>50500</v>
          </cell>
          <cell r="I97">
            <v>21720</v>
          </cell>
          <cell r="J97">
            <v>25</v>
          </cell>
          <cell r="K97">
            <v>21</v>
          </cell>
          <cell r="L97">
            <v>31180</v>
          </cell>
          <cell r="M97">
            <v>27390.909090909088</v>
          </cell>
          <cell r="N97">
            <v>0.20703617656820436</v>
          </cell>
          <cell r="O97">
            <v>124720</v>
          </cell>
          <cell r="P97">
            <v>10</v>
          </cell>
          <cell r="Q97">
            <v>45327</v>
          </cell>
          <cell r="R97">
            <v>31190</v>
          </cell>
          <cell r="S97" t="str">
            <v>トミータイヤ</v>
          </cell>
          <cell r="T97">
            <v>31190</v>
          </cell>
          <cell r="U97">
            <v>0</v>
          </cell>
          <cell r="V97">
            <v>31180</v>
          </cell>
          <cell r="W97">
            <v>29800</v>
          </cell>
          <cell r="X97">
            <v>26136.363636363636</v>
          </cell>
          <cell r="Y97">
            <v>0.16897391304347825</v>
          </cell>
          <cell r="Z97">
            <v>119200</v>
          </cell>
          <cell r="AA97">
            <v>1220</v>
          </cell>
          <cell r="AB97">
            <v>45327</v>
          </cell>
          <cell r="AC97">
            <v>31020</v>
          </cell>
          <cell r="AD97" t="str">
            <v>格安タイヤホイールジャストパーツ</v>
          </cell>
          <cell r="AE97">
            <v>31020</v>
          </cell>
          <cell r="AF97">
            <v>0</v>
          </cell>
          <cell r="AG97">
            <v>605763445</v>
          </cell>
          <cell r="AH97">
            <v>605763500</v>
          </cell>
        </row>
        <row r="98">
          <cell r="B98">
            <v>2354519158607</v>
          </cell>
          <cell r="C98">
            <v>4985009708309</v>
          </cell>
          <cell r="D98" t="str">
            <v>733460</v>
          </cell>
          <cell r="E98" t="str">
            <v>Pilot Sport 5</v>
          </cell>
          <cell r="F98" t="str">
            <v>235/45R19 99Y XL</v>
          </cell>
          <cell r="G98" t="str">
            <v>235/45R19</v>
          </cell>
          <cell r="H98">
            <v>56300</v>
          </cell>
          <cell r="I98">
            <v>24210</v>
          </cell>
          <cell r="J98">
            <v>4</v>
          </cell>
          <cell r="K98">
            <v>12</v>
          </cell>
          <cell r="L98">
            <v>33980</v>
          </cell>
          <cell r="M98">
            <v>29936.363636363632</v>
          </cell>
          <cell r="N98">
            <v>0.19128454296993613</v>
          </cell>
          <cell r="O98">
            <v>135920</v>
          </cell>
          <cell r="P98">
            <v>820</v>
          </cell>
          <cell r="Q98">
            <v>45327</v>
          </cell>
          <cell r="R98">
            <v>34800</v>
          </cell>
          <cell r="S98" t="str">
            <v>T-BOX Auto Parts</v>
          </cell>
          <cell r="T98">
            <v>34800</v>
          </cell>
          <cell r="U98">
            <v>0</v>
          </cell>
          <cell r="V98">
            <v>33980</v>
          </cell>
          <cell r="W98">
            <v>32880</v>
          </cell>
          <cell r="X98">
            <v>28936.363636363632</v>
          </cell>
          <cell r="Y98">
            <v>0.16333647502356255</v>
          </cell>
          <cell r="Z98">
            <v>131520</v>
          </cell>
          <cell r="AA98">
            <v>20</v>
          </cell>
          <cell r="AB98">
            <v>45327</v>
          </cell>
          <cell r="AC98">
            <v>32900</v>
          </cell>
          <cell r="AD98" t="str">
            <v>タイヤーウッズ</v>
          </cell>
          <cell r="AE98">
            <v>32900</v>
          </cell>
          <cell r="AF98">
            <v>0</v>
          </cell>
          <cell r="AG98">
            <v>605763448</v>
          </cell>
          <cell r="AH98">
            <v>605763503</v>
          </cell>
        </row>
        <row r="99">
          <cell r="B99">
            <v>2554519158601</v>
          </cell>
          <cell r="C99">
            <v>4985009708361</v>
          </cell>
          <cell r="D99" t="str">
            <v>733520</v>
          </cell>
          <cell r="E99" t="str">
            <v>Pilot Sport 5</v>
          </cell>
          <cell r="F99" t="str">
            <v>255/45R19 104Y XL</v>
          </cell>
          <cell r="G99" t="str">
            <v>255/45R19</v>
          </cell>
          <cell r="H99">
            <v>58700</v>
          </cell>
          <cell r="I99">
            <v>25250</v>
          </cell>
          <cell r="J99">
            <v>10</v>
          </cell>
          <cell r="K99">
            <v>2</v>
          </cell>
          <cell r="L99">
            <v>34480</v>
          </cell>
          <cell r="M99">
            <v>30390.909090909088</v>
          </cell>
          <cell r="N99">
            <v>0.16915943763087041</v>
          </cell>
          <cell r="P99">
            <v>1720</v>
          </cell>
          <cell r="Q99">
            <v>45327</v>
          </cell>
          <cell r="R99">
            <v>36200</v>
          </cell>
          <cell r="S99" t="str">
            <v>T-BOX Auto Parts</v>
          </cell>
          <cell r="T99">
            <v>36200</v>
          </cell>
          <cell r="U99">
            <v>0</v>
          </cell>
          <cell r="V99">
            <v>34480</v>
          </cell>
          <cell r="W99">
            <v>34800</v>
          </cell>
          <cell r="X99">
            <v>30681.81818181818</v>
          </cell>
          <cell r="Y99">
            <v>0.17703703703703699</v>
          </cell>
          <cell r="Z99">
            <v>139200</v>
          </cell>
          <cell r="AA99">
            <v>1190</v>
          </cell>
          <cell r="AB99">
            <v>45327</v>
          </cell>
          <cell r="AC99">
            <v>35990</v>
          </cell>
          <cell r="AD99" t="str">
            <v>格安タイヤホイールジャストパーツ</v>
          </cell>
          <cell r="AE99">
            <v>35990</v>
          </cell>
          <cell r="AF99">
            <v>0</v>
          </cell>
          <cell r="AG99">
            <v>605763450</v>
          </cell>
          <cell r="AH99">
            <v>605763505</v>
          </cell>
        </row>
        <row r="100">
          <cell r="B100">
            <v>1956015159044</v>
          </cell>
          <cell r="C100">
            <v>4985009701140</v>
          </cell>
          <cell r="D100" t="str">
            <v>719050</v>
          </cell>
          <cell r="E100" t="str">
            <v>PRIMACY4</v>
          </cell>
          <cell r="F100" t="str">
            <v>195/60R15 92V XL</v>
          </cell>
          <cell r="G100" t="str">
            <v>195/60R15</v>
          </cell>
          <cell r="H100">
            <v>23500</v>
          </cell>
          <cell r="I100">
            <v>10110</v>
          </cell>
          <cell r="J100">
            <v>2</v>
          </cell>
          <cell r="K100">
            <v>20</v>
          </cell>
          <cell r="L100">
            <v>13980</v>
          </cell>
          <cell r="M100">
            <v>12231.81818181818</v>
          </cell>
          <cell r="N100">
            <v>0.17346711259754727</v>
          </cell>
          <cell r="O100">
            <v>55920</v>
          </cell>
          <cell r="P100">
            <v>-1080</v>
          </cell>
          <cell r="Q100">
            <v>45327</v>
          </cell>
          <cell r="R100">
            <v>12900</v>
          </cell>
          <cell r="S100" t="str">
            <v>タイヤーウッズ</v>
          </cell>
          <cell r="T100">
            <v>12900</v>
          </cell>
          <cell r="U100">
            <v>0</v>
          </cell>
          <cell r="V100">
            <v>13980</v>
          </cell>
          <cell r="W100">
            <v>13980</v>
          </cell>
          <cell r="X100">
            <v>12231.81818181818</v>
          </cell>
          <cell r="Y100">
            <v>0.17346711259754727</v>
          </cell>
          <cell r="AA100">
            <v>-1080</v>
          </cell>
          <cell r="AB100">
            <v>45327</v>
          </cell>
          <cell r="AC100">
            <v>12900</v>
          </cell>
          <cell r="AD100" t="str">
            <v>タイヤーウッズ</v>
          </cell>
          <cell r="AE100">
            <v>12900</v>
          </cell>
          <cell r="AF100">
            <v>0</v>
          </cell>
          <cell r="AG100">
            <v>605880317</v>
          </cell>
          <cell r="AH100">
            <v>605880372</v>
          </cell>
        </row>
        <row r="101">
          <cell r="B101">
            <v>1856515159042</v>
          </cell>
          <cell r="C101">
            <v>4985009700693</v>
          </cell>
          <cell r="D101" t="str">
            <v>712900</v>
          </cell>
          <cell r="E101" t="str">
            <v>PRIMACY4</v>
          </cell>
          <cell r="F101" t="str">
            <v>185/65R15 88T</v>
          </cell>
          <cell r="G101" t="str">
            <v>185/65R15</v>
          </cell>
          <cell r="H101">
            <v>20700</v>
          </cell>
          <cell r="I101">
            <v>8910</v>
          </cell>
          <cell r="J101">
            <v>14</v>
          </cell>
          <cell r="K101">
            <v>18</v>
          </cell>
          <cell r="L101">
            <v>12200</v>
          </cell>
          <cell r="M101">
            <v>10613.636363636362</v>
          </cell>
          <cell r="N101">
            <v>0.1605139186295502</v>
          </cell>
          <cell r="P101">
            <v>-400</v>
          </cell>
          <cell r="Q101">
            <v>45327</v>
          </cell>
          <cell r="R101">
            <v>11800</v>
          </cell>
          <cell r="S101" t="str">
            <v>タイヤーウッズ</v>
          </cell>
          <cell r="T101">
            <v>11800</v>
          </cell>
          <cell r="U101">
            <v>0</v>
          </cell>
          <cell r="V101">
            <v>12200</v>
          </cell>
          <cell r="W101">
            <v>12200</v>
          </cell>
          <cell r="X101">
            <v>10613.636363636362</v>
          </cell>
          <cell r="Y101">
            <v>0.1605139186295502</v>
          </cell>
          <cell r="AA101">
            <v>-400</v>
          </cell>
          <cell r="AB101">
            <v>45327</v>
          </cell>
          <cell r="AC101">
            <v>11800</v>
          </cell>
          <cell r="AD101" t="str">
            <v>タイヤーウッズ</v>
          </cell>
          <cell r="AE101">
            <v>11800</v>
          </cell>
          <cell r="AF101">
            <v>0</v>
          </cell>
          <cell r="AG101">
            <v>605880315</v>
          </cell>
          <cell r="AH101">
            <v>605880370</v>
          </cell>
        </row>
        <row r="102">
          <cell r="B102">
            <v>1956515159049</v>
          </cell>
          <cell r="C102">
            <v>4985009700990</v>
          </cell>
          <cell r="D102" t="str">
            <v>718240</v>
          </cell>
          <cell r="E102" t="str">
            <v>PRIMACY4</v>
          </cell>
          <cell r="F102" t="str">
            <v>195/65R15 91V</v>
          </cell>
          <cell r="G102" t="str">
            <v>195/65R15</v>
          </cell>
          <cell r="H102">
            <v>23100</v>
          </cell>
          <cell r="I102">
            <v>9940</v>
          </cell>
          <cell r="J102">
            <v>94</v>
          </cell>
          <cell r="K102">
            <v>0</v>
          </cell>
          <cell r="L102">
            <v>13680</v>
          </cell>
          <cell r="M102">
            <v>11959.090909090908</v>
          </cell>
          <cell r="N102">
            <v>0.16883314329152407</v>
          </cell>
          <cell r="O102">
            <v>54720</v>
          </cell>
          <cell r="P102">
            <v>20</v>
          </cell>
          <cell r="Q102">
            <v>45327</v>
          </cell>
          <cell r="R102">
            <v>13700</v>
          </cell>
          <cell r="S102" t="str">
            <v>プレミアムタイヤ TIRE Wheel</v>
          </cell>
          <cell r="T102">
            <v>12450</v>
          </cell>
          <cell r="U102">
            <v>1250</v>
          </cell>
          <cell r="V102">
            <v>13680</v>
          </cell>
          <cell r="W102">
            <v>13750</v>
          </cell>
          <cell r="X102">
            <v>12022.727272727272</v>
          </cell>
          <cell r="Y102">
            <v>0.17323251417769372</v>
          </cell>
          <cell r="AA102">
            <v>-50</v>
          </cell>
          <cell r="AB102">
            <v>45327</v>
          </cell>
          <cell r="AC102">
            <v>13700</v>
          </cell>
          <cell r="AD102" t="str">
            <v>tirewheel 楽天市場店</v>
          </cell>
          <cell r="AE102">
            <v>13700</v>
          </cell>
          <cell r="AF102">
            <v>0</v>
          </cell>
          <cell r="AG102">
            <v>605880316</v>
          </cell>
          <cell r="AH102">
            <v>605880371</v>
          </cell>
        </row>
        <row r="103">
          <cell r="B103">
            <v>2055516159047</v>
          </cell>
          <cell r="C103">
            <v>4985009700242</v>
          </cell>
          <cell r="D103" t="str">
            <v>711770</v>
          </cell>
          <cell r="E103" t="str">
            <v>PRIMACY4</v>
          </cell>
          <cell r="F103" t="str">
            <v>205/55R16 91W（在庫限り）</v>
          </cell>
          <cell r="G103" t="str">
            <v>205/55R16</v>
          </cell>
          <cell r="H103">
            <v>28800</v>
          </cell>
          <cell r="I103">
            <v>12390</v>
          </cell>
          <cell r="J103">
            <v>0</v>
          </cell>
          <cell r="K103">
            <v>0</v>
          </cell>
          <cell r="L103">
            <v>16880</v>
          </cell>
          <cell r="M103">
            <v>14936.363636363636</v>
          </cell>
          <cell r="N103">
            <v>0.17048082775410833</v>
          </cell>
          <cell r="P103">
            <v>-1680</v>
          </cell>
          <cell r="Q103">
            <v>45264</v>
          </cell>
          <cell r="R103">
            <v>15200</v>
          </cell>
          <cell r="S103" t="str">
            <v>タイヤディーラー2号店</v>
          </cell>
          <cell r="T103">
            <v>15200</v>
          </cell>
          <cell r="U103">
            <v>0</v>
          </cell>
          <cell r="V103">
            <v>16880</v>
          </cell>
          <cell r="W103">
            <v>16800</v>
          </cell>
          <cell r="X103">
            <v>14863.636363636362</v>
          </cell>
          <cell r="Y103">
            <v>0.16642201834862377</v>
          </cell>
          <cell r="AA103">
            <v>-1630</v>
          </cell>
          <cell r="AB103">
            <v>45222</v>
          </cell>
          <cell r="AC103">
            <v>15170</v>
          </cell>
          <cell r="AD103" t="str">
            <v>タイヤディーラー　楽天市場店</v>
          </cell>
          <cell r="AE103">
            <v>15170</v>
          </cell>
          <cell r="AF103">
            <v>0</v>
          </cell>
          <cell r="AG103">
            <v>605880306</v>
          </cell>
          <cell r="AH103">
            <v>605880361</v>
          </cell>
        </row>
        <row r="104">
          <cell r="B104">
            <v>1956016159043</v>
          </cell>
          <cell r="C104">
            <v>4985009701171</v>
          </cell>
          <cell r="D104" t="str">
            <v>719200</v>
          </cell>
          <cell r="E104" t="str">
            <v>PRIMACY4</v>
          </cell>
          <cell r="F104" t="str">
            <v>195/60R16 93V XL（在庫限り）</v>
          </cell>
          <cell r="G104" t="str">
            <v>195/60R16</v>
          </cell>
          <cell r="H104">
            <v>21400</v>
          </cell>
          <cell r="I104">
            <v>9210</v>
          </cell>
          <cell r="J104">
            <v>0</v>
          </cell>
          <cell r="K104">
            <v>0</v>
          </cell>
          <cell r="L104">
            <v>11980</v>
          </cell>
          <cell r="M104">
            <v>10481.81818181818</v>
          </cell>
          <cell r="N104">
            <v>0.12133564614050289</v>
          </cell>
          <cell r="P104">
            <v>590</v>
          </cell>
          <cell r="Q104">
            <v>45264</v>
          </cell>
          <cell r="R104">
            <v>12570</v>
          </cell>
          <cell r="S104" t="str">
            <v>タイヤディーラー2号店</v>
          </cell>
          <cell r="T104">
            <v>12570</v>
          </cell>
          <cell r="U104">
            <v>0</v>
          </cell>
          <cell r="V104">
            <v>12590</v>
          </cell>
          <cell r="W104">
            <v>12590</v>
          </cell>
          <cell r="X104">
            <v>11036.363636363636</v>
          </cell>
          <cell r="Y104">
            <v>0.16548599670510705</v>
          </cell>
          <cell r="AA104">
            <v>800</v>
          </cell>
          <cell r="AB104">
            <v>45222</v>
          </cell>
          <cell r="AC104">
            <v>13390</v>
          </cell>
          <cell r="AD104" t="str">
            <v>タイヤディーラー　楽天市場店</v>
          </cell>
          <cell r="AE104">
            <v>13390</v>
          </cell>
          <cell r="AF104">
            <v>0</v>
          </cell>
          <cell r="AG104">
            <v>605880313</v>
          </cell>
          <cell r="AH104">
            <v>605880368</v>
          </cell>
        </row>
        <row r="105">
          <cell r="B105">
            <v>2056016159049</v>
          </cell>
          <cell r="C105">
            <v>4985009700273</v>
          </cell>
          <cell r="D105" t="str">
            <v>711790</v>
          </cell>
          <cell r="E105" t="str">
            <v>PRIMACY4</v>
          </cell>
          <cell r="F105" t="str">
            <v>205/60R16 96W XL（在庫限り）</v>
          </cell>
          <cell r="G105" t="str">
            <v>205/60R16</v>
          </cell>
          <cell r="H105">
            <v>24600</v>
          </cell>
          <cell r="I105">
            <v>10580</v>
          </cell>
          <cell r="J105">
            <v>0</v>
          </cell>
          <cell r="K105">
            <v>0</v>
          </cell>
          <cell r="L105">
            <v>11980</v>
          </cell>
          <cell r="M105">
            <v>10072.727272727272</v>
          </cell>
          <cell r="N105">
            <v>-5.036101083032498E-2</v>
          </cell>
          <cell r="P105">
            <v>920</v>
          </cell>
          <cell r="Q105">
            <v>45264</v>
          </cell>
          <cell r="R105">
            <v>12900</v>
          </cell>
          <cell r="S105" t="str">
            <v>タイヤディーラー2号店</v>
          </cell>
          <cell r="T105">
            <v>12900</v>
          </cell>
          <cell r="U105">
            <v>0</v>
          </cell>
          <cell r="V105">
            <v>14440</v>
          </cell>
          <cell r="W105">
            <v>13700</v>
          </cell>
          <cell r="X105">
            <v>11636.363636363636</v>
          </cell>
          <cell r="Y105">
            <v>9.078124999999998E-2</v>
          </cell>
          <cell r="AA105">
            <v>-840</v>
          </cell>
          <cell r="AB105">
            <v>45222</v>
          </cell>
          <cell r="AC105">
            <v>12860</v>
          </cell>
          <cell r="AD105" t="str">
            <v>タイヤディーラー　楽天市場店</v>
          </cell>
          <cell r="AE105">
            <v>12860</v>
          </cell>
          <cell r="AF105">
            <v>0</v>
          </cell>
          <cell r="AG105">
            <v>605880310</v>
          </cell>
          <cell r="AH105">
            <v>605880365</v>
          </cell>
        </row>
        <row r="106">
          <cell r="B106">
            <v>2156016159046</v>
          </cell>
          <cell r="C106">
            <v>4985009700280</v>
          </cell>
          <cell r="D106" t="str">
            <v>711800</v>
          </cell>
          <cell r="E106" t="str">
            <v>PRIMACY4</v>
          </cell>
          <cell r="F106" t="str">
            <v>215/60R16 99V XL（在庫限り）</v>
          </cell>
          <cell r="G106" t="str">
            <v>215/60R16</v>
          </cell>
          <cell r="H106">
            <v>26300</v>
          </cell>
          <cell r="I106">
            <v>11310</v>
          </cell>
          <cell r="J106">
            <v>3</v>
          </cell>
          <cell r="K106">
            <v>0</v>
          </cell>
          <cell r="L106">
            <v>11980</v>
          </cell>
          <cell r="M106">
            <v>9936.363636363636</v>
          </cell>
          <cell r="N106">
            <v>-0.13824336688014643</v>
          </cell>
          <cell r="P106">
            <v>2020</v>
          </cell>
          <cell r="Q106">
            <v>45299</v>
          </cell>
          <cell r="R106">
            <v>14000</v>
          </cell>
          <cell r="S106" t="str">
            <v>タイヤディーラー</v>
          </cell>
          <cell r="T106">
            <v>14000</v>
          </cell>
          <cell r="U106">
            <v>0</v>
          </cell>
          <cell r="V106">
            <v>15780</v>
          </cell>
          <cell r="W106">
            <v>15800</v>
          </cell>
          <cell r="X106">
            <v>13409.090909090908</v>
          </cell>
          <cell r="Y106">
            <v>0.15654237288135586</v>
          </cell>
          <cell r="AA106">
            <v>-1030</v>
          </cell>
          <cell r="AB106">
            <v>45299</v>
          </cell>
          <cell r="AC106">
            <v>14770</v>
          </cell>
          <cell r="AD106" t="str">
            <v>タイヤーウッズ</v>
          </cell>
          <cell r="AE106">
            <v>14770</v>
          </cell>
          <cell r="AF106">
            <v>0</v>
          </cell>
          <cell r="AG106">
            <v>605880305</v>
          </cell>
          <cell r="AH106">
            <v>605880360</v>
          </cell>
        </row>
        <row r="107">
          <cell r="B107">
            <v>2256016159043</v>
          </cell>
          <cell r="C107">
            <v>4985009700532</v>
          </cell>
          <cell r="D107" t="str">
            <v>712040</v>
          </cell>
          <cell r="E107" t="str">
            <v>PRIMACY4</v>
          </cell>
          <cell r="F107" t="str">
            <v>225/60R16 98W（在庫限り）</v>
          </cell>
          <cell r="G107" t="str">
            <v>225/60R16</v>
          </cell>
          <cell r="H107">
            <v>27600</v>
          </cell>
          <cell r="I107">
            <v>12420</v>
          </cell>
          <cell r="J107">
            <v>10</v>
          </cell>
          <cell r="K107">
            <v>0</v>
          </cell>
          <cell r="L107">
            <v>17400</v>
          </cell>
          <cell r="M107">
            <v>14863.636363636362</v>
          </cell>
          <cell r="N107">
            <v>0.16440366972477055</v>
          </cell>
          <cell r="P107">
            <v>380</v>
          </cell>
          <cell r="Q107">
            <v>45299</v>
          </cell>
          <cell r="R107">
            <v>17780</v>
          </cell>
          <cell r="S107" t="str">
            <v>エムオートギャラリー新横浜店</v>
          </cell>
          <cell r="T107">
            <v>17780</v>
          </cell>
          <cell r="U107">
            <v>0</v>
          </cell>
          <cell r="V107">
            <v>17750</v>
          </cell>
          <cell r="W107">
            <v>17700</v>
          </cell>
          <cell r="X107">
            <v>15136.363636363636</v>
          </cell>
          <cell r="Y107">
            <v>0.17945945945945943</v>
          </cell>
          <cell r="AA107">
            <v>80</v>
          </cell>
          <cell r="AB107">
            <v>45299</v>
          </cell>
          <cell r="AC107">
            <v>17780</v>
          </cell>
          <cell r="AD107" t="str">
            <v>タイヤホイール激安王国</v>
          </cell>
          <cell r="AE107">
            <v>17780</v>
          </cell>
          <cell r="AF107">
            <v>0</v>
          </cell>
          <cell r="AG107">
            <v>605880309</v>
          </cell>
          <cell r="AH107">
            <v>605880364</v>
          </cell>
        </row>
        <row r="108">
          <cell r="B108">
            <v>2356016159040</v>
          </cell>
          <cell r="C108">
            <v>4985009700310</v>
          </cell>
          <cell r="D108" t="str">
            <v>711830</v>
          </cell>
          <cell r="E108" t="str">
            <v>PRIMACY4</v>
          </cell>
          <cell r="F108" t="str">
            <v>235/60R16 100V</v>
          </cell>
          <cell r="G108" t="str">
            <v>235/60R16</v>
          </cell>
          <cell r="H108">
            <v>33000</v>
          </cell>
          <cell r="I108">
            <v>14190</v>
          </cell>
          <cell r="J108">
            <v>12</v>
          </cell>
          <cell r="K108">
            <v>8</v>
          </cell>
          <cell r="L108">
            <v>19980</v>
          </cell>
          <cell r="M108">
            <v>17209.090909090908</v>
          </cell>
          <cell r="N108">
            <v>0.17543581616481771</v>
          </cell>
          <cell r="O108">
            <v>79920</v>
          </cell>
          <cell r="P108">
            <v>-1480</v>
          </cell>
          <cell r="Q108">
            <v>45327</v>
          </cell>
          <cell r="R108">
            <v>18500</v>
          </cell>
          <cell r="S108" t="str">
            <v>タイヤーウッズ</v>
          </cell>
          <cell r="T108">
            <v>18500</v>
          </cell>
          <cell r="U108">
            <v>0</v>
          </cell>
          <cell r="V108">
            <v>19980</v>
          </cell>
          <cell r="W108">
            <v>19980</v>
          </cell>
          <cell r="X108">
            <v>17209.090909090908</v>
          </cell>
          <cell r="Y108">
            <v>0.17543581616481771</v>
          </cell>
          <cell r="Z108">
            <v>79920</v>
          </cell>
          <cell r="AA108">
            <v>-1380</v>
          </cell>
          <cell r="AB108">
            <v>45327</v>
          </cell>
          <cell r="AC108">
            <v>18600</v>
          </cell>
          <cell r="AD108" t="str">
            <v>タイヤーウッズ</v>
          </cell>
          <cell r="AE108">
            <v>18600</v>
          </cell>
          <cell r="AF108">
            <v>0</v>
          </cell>
          <cell r="AG108">
            <v>605880308</v>
          </cell>
          <cell r="AH108">
            <v>605880363</v>
          </cell>
        </row>
        <row r="109">
          <cell r="B109">
            <v>2056516159044</v>
          </cell>
          <cell r="C109">
            <v>4985009700327</v>
          </cell>
          <cell r="D109" t="str">
            <v>711840</v>
          </cell>
          <cell r="E109" t="str">
            <v>PRIMACY4</v>
          </cell>
          <cell r="F109" t="str">
            <v>205/65R16 95V（在庫限り）</v>
          </cell>
          <cell r="G109" t="str">
            <v>205/65R16</v>
          </cell>
          <cell r="H109">
            <v>29500</v>
          </cell>
          <cell r="I109">
            <v>13280</v>
          </cell>
          <cell r="J109">
            <v>0</v>
          </cell>
          <cell r="K109">
            <v>12</v>
          </cell>
          <cell r="L109">
            <v>18480</v>
          </cell>
          <cell r="M109">
            <v>15845.454545454544</v>
          </cell>
          <cell r="N109">
            <v>0.16190476190476183</v>
          </cell>
          <cell r="O109">
            <v>73920</v>
          </cell>
          <cell r="P109">
            <v>320</v>
          </cell>
          <cell r="Q109">
            <v>45327</v>
          </cell>
          <cell r="R109">
            <v>18800</v>
          </cell>
          <cell r="S109" t="str">
            <v>アークタイヤ</v>
          </cell>
          <cell r="T109">
            <v>18800</v>
          </cell>
          <cell r="U109">
            <v>0</v>
          </cell>
          <cell r="V109">
            <v>18480</v>
          </cell>
          <cell r="W109">
            <v>18780</v>
          </cell>
          <cell r="X109">
            <v>16118.181818181816</v>
          </cell>
          <cell r="Y109">
            <v>0.17608573040045111</v>
          </cell>
          <cell r="AA109">
            <v>20</v>
          </cell>
          <cell r="AB109">
            <v>45327</v>
          </cell>
          <cell r="AC109">
            <v>18800</v>
          </cell>
          <cell r="AD109" t="str">
            <v>アークタイヤ 楽天市場店</v>
          </cell>
          <cell r="AE109">
            <v>18800</v>
          </cell>
          <cell r="AF109">
            <v>0</v>
          </cell>
          <cell r="AG109">
            <v>605880307</v>
          </cell>
          <cell r="AH109">
            <v>605880362</v>
          </cell>
        </row>
        <row r="110">
          <cell r="B110">
            <v>2154517159053</v>
          </cell>
          <cell r="C110">
            <v>4985009700372</v>
          </cell>
          <cell r="D110" t="str">
            <v>711890</v>
          </cell>
          <cell r="E110" t="str">
            <v>PRIMACY4</v>
          </cell>
          <cell r="F110" t="str">
            <v>215/45R17 91W XL（在庫限り）</v>
          </cell>
          <cell r="G110" t="str">
            <v>215/45R17</v>
          </cell>
          <cell r="H110">
            <v>36800</v>
          </cell>
          <cell r="I110">
            <v>15830</v>
          </cell>
          <cell r="J110">
            <v>0</v>
          </cell>
          <cell r="K110">
            <v>0</v>
          </cell>
          <cell r="L110">
            <v>21400</v>
          </cell>
          <cell r="M110">
            <v>19045.454545454544</v>
          </cell>
          <cell r="N110">
            <v>0.16883054892601426</v>
          </cell>
          <cell r="P110">
            <v>-1420</v>
          </cell>
          <cell r="Q110">
            <v>45264</v>
          </cell>
          <cell r="R110">
            <v>19980</v>
          </cell>
          <cell r="S110" t="str">
            <v>タイヤディーラー2号店</v>
          </cell>
          <cell r="T110">
            <v>19980</v>
          </cell>
          <cell r="U110">
            <v>0</v>
          </cell>
          <cell r="V110">
            <v>21400</v>
          </cell>
          <cell r="W110">
            <v>20980</v>
          </cell>
          <cell r="X110">
            <v>18663.63636363636</v>
          </cell>
          <cell r="Y110">
            <v>0.15182659522649766</v>
          </cell>
          <cell r="AA110">
            <v>-1781</v>
          </cell>
          <cell r="AB110">
            <v>45222</v>
          </cell>
          <cell r="AC110">
            <v>19199</v>
          </cell>
          <cell r="AD110" t="str">
            <v>タイヤディーラー　楽天市場店</v>
          </cell>
          <cell r="AE110">
            <v>19199</v>
          </cell>
          <cell r="AF110">
            <v>0</v>
          </cell>
          <cell r="AG110">
            <v>605880303</v>
          </cell>
          <cell r="AH110">
            <v>605880358</v>
          </cell>
        </row>
        <row r="111">
          <cell r="B111">
            <v>2454517159047</v>
          </cell>
          <cell r="C111">
            <v>4985009700129</v>
          </cell>
          <cell r="D111" t="str">
            <v>711650</v>
          </cell>
          <cell r="E111" t="str">
            <v>PRIMACY4</v>
          </cell>
          <cell r="F111" t="str">
            <v>245/45R17 99Y XL（在庫限り）</v>
          </cell>
          <cell r="G111" t="str">
            <v>245/45R17</v>
          </cell>
          <cell r="H111">
            <v>41200</v>
          </cell>
          <cell r="I111">
            <v>17720</v>
          </cell>
          <cell r="J111">
            <v>0</v>
          </cell>
          <cell r="K111">
            <v>0</v>
          </cell>
          <cell r="L111">
            <v>21980</v>
          </cell>
          <cell r="M111">
            <v>19163.63636363636</v>
          </cell>
          <cell r="N111">
            <v>7.533206831119528E-2</v>
          </cell>
          <cell r="O111">
            <v>87920</v>
          </cell>
          <cell r="P111">
            <v>1770</v>
          </cell>
          <cell r="Q111">
            <v>45264</v>
          </cell>
          <cell r="R111">
            <v>23750</v>
          </cell>
          <cell r="S111" t="str">
            <v>タイヤ業販スーパー</v>
          </cell>
          <cell r="T111">
            <v>23750</v>
          </cell>
          <cell r="U111">
            <v>0</v>
          </cell>
          <cell r="V111">
            <v>22480</v>
          </cell>
          <cell r="W111">
            <v>25450</v>
          </cell>
          <cell r="X111">
            <v>22318.181818181816</v>
          </cell>
          <cell r="Y111">
            <v>0.20602851323828913</v>
          </cell>
          <cell r="AA111">
            <v>1950</v>
          </cell>
          <cell r="AB111">
            <v>45222</v>
          </cell>
          <cell r="AC111">
            <v>27400</v>
          </cell>
          <cell r="AD111" t="str">
            <v>ラウンドタイヤ</v>
          </cell>
          <cell r="AE111">
            <v>27400</v>
          </cell>
          <cell r="AF111">
            <v>0</v>
          </cell>
          <cell r="AG111" t="str">
            <v/>
          </cell>
          <cell r="AH111" t="str">
            <v/>
          </cell>
        </row>
        <row r="112">
          <cell r="B112">
            <v>2554517159044</v>
          </cell>
          <cell r="C112">
            <v>4985009700488</v>
          </cell>
          <cell r="D112" t="str">
            <v>711990</v>
          </cell>
          <cell r="E112" t="str">
            <v>PRIMACY4</v>
          </cell>
          <cell r="F112" t="str">
            <v>255/45R17 98W</v>
          </cell>
          <cell r="G112" t="str">
            <v>255/45R17</v>
          </cell>
          <cell r="H112">
            <v>51100</v>
          </cell>
          <cell r="I112">
            <v>21980</v>
          </cell>
          <cell r="J112">
            <v>0</v>
          </cell>
          <cell r="K112">
            <v>20</v>
          </cell>
          <cell r="L112">
            <v>29640</v>
          </cell>
          <cell r="M112">
            <v>25990.909090909088</v>
          </cell>
          <cell r="N112">
            <v>0.15431969220006986</v>
          </cell>
          <cell r="O112">
            <v>118560</v>
          </cell>
          <cell r="P112">
            <v>10</v>
          </cell>
          <cell r="Q112">
            <v>45327</v>
          </cell>
          <cell r="R112">
            <v>29650</v>
          </cell>
          <cell r="S112" t="str">
            <v>タイヤマックス</v>
          </cell>
          <cell r="T112">
            <v>29650</v>
          </cell>
          <cell r="U112">
            <v>0</v>
          </cell>
          <cell r="V112">
            <v>29640</v>
          </cell>
          <cell r="W112">
            <v>29500</v>
          </cell>
          <cell r="X112">
            <v>25863.63636363636</v>
          </cell>
          <cell r="Y112">
            <v>0.15015817223198583</v>
          </cell>
          <cell r="Z112">
            <v>118000</v>
          </cell>
          <cell r="AA112">
            <v>150</v>
          </cell>
          <cell r="AB112">
            <v>45327</v>
          </cell>
          <cell r="AC112">
            <v>29650</v>
          </cell>
          <cell r="AD112" t="str">
            <v>タイヤ1番</v>
          </cell>
          <cell r="AE112">
            <v>29650</v>
          </cell>
          <cell r="AF112">
            <v>0</v>
          </cell>
          <cell r="AG112">
            <v>605880304</v>
          </cell>
          <cell r="AH112">
            <v>605880359</v>
          </cell>
        </row>
        <row r="113">
          <cell r="B113">
            <v>2355017159042</v>
          </cell>
          <cell r="C113">
            <v>4985009700167</v>
          </cell>
          <cell r="D113" t="str">
            <v>711690</v>
          </cell>
          <cell r="E113" t="str">
            <v>PRIMACY4</v>
          </cell>
          <cell r="F113" t="str">
            <v>235/50R17 96W</v>
          </cell>
          <cell r="G113" t="str">
            <v>235/50R17</v>
          </cell>
          <cell r="H113">
            <v>39900</v>
          </cell>
          <cell r="I113">
            <v>17160</v>
          </cell>
          <cell r="J113">
            <v>4</v>
          </cell>
          <cell r="K113">
            <v>8</v>
          </cell>
          <cell r="L113">
            <v>23370</v>
          </cell>
          <cell r="M113">
            <v>20290.909090909088</v>
          </cell>
          <cell r="N113">
            <v>0.15430107526881709</v>
          </cell>
          <cell r="O113">
            <v>93480</v>
          </cell>
          <cell r="P113">
            <v>0</v>
          </cell>
          <cell r="Q113">
            <v>45327</v>
          </cell>
          <cell r="R113">
            <v>23370</v>
          </cell>
          <cell r="S113" t="str">
            <v>タイヤ1番</v>
          </cell>
          <cell r="T113">
            <v>23370</v>
          </cell>
          <cell r="U113">
            <v>0</v>
          </cell>
          <cell r="V113">
            <v>23370</v>
          </cell>
          <cell r="W113">
            <v>23370</v>
          </cell>
          <cell r="X113">
            <v>20290.909090909088</v>
          </cell>
          <cell r="Y113">
            <v>0.15430107526881709</v>
          </cell>
          <cell r="Z113">
            <v>93480</v>
          </cell>
          <cell r="AA113">
            <v>0</v>
          </cell>
          <cell r="AB113">
            <v>45327</v>
          </cell>
          <cell r="AC113">
            <v>23370</v>
          </cell>
          <cell r="AD113" t="str">
            <v>タイヤ1番</v>
          </cell>
          <cell r="AE113">
            <v>23370</v>
          </cell>
          <cell r="AF113">
            <v>0</v>
          </cell>
          <cell r="AG113">
            <v>605880302</v>
          </cell>
          <cell r="AH113">
            <v>605880357</v>
          </cell>
        </row>
        <row r="114">
          <cell r="B114">
            <v>2255517159040</v>
          </cell>
          <cell r="C114">
            <v>4985009700204</v>
          </cell>
          <cell r="D114" t="str">
            <v>711730</v>
          </cell>
          <cell r="E114" t="str">
            <v>PRIMACY4</v>
          </cell>
          <cell r="F114" t="str">
            <v>225/55R17 101W XL（在庫限り）</v>
          </cell>
          <cell r="G114" t="str">
            <v>225/55R17</v>
          </cell>
          <cell r="H114">
            <v>36500</v>
          </cell>
          <cell r="I114">
            <v>15700</v>
          </cell>
          <cell r="J114">
            <v>0</v>
          </cell>
          <cell r="K114">
            <v>0</v>
          </cell>
          <cell r="L114">
            <v>18980</v>
          </cell>
          <cell r="M114">
            <v>16436.363636363636</v>
          </cell>
          <cell r="N114">
            <v>4.4800884955752192E-2</v>
          </cell>
          <cell r="O114">
            <v>75920</v>
          </cell>
          <cell r="P114">
            <v>3060</v>
          </cell>
          <cell r="Q114">
            <v>45264</v>
          </cell>
          <cell r="R114">
            <v>22040</v>
          </cell>
          <cell r="S114" t="str">
            <v>AUTOWAY Yahoo!ショッピング店</v>
          </cell>
          <cell r="T114">
            <v>22040</v>
          </cell>
          <cell r="U114">
            <v>0</v>
          </cell>
          <cell r="V114">
            <v>21220</v>
          </cell>
          <cell r="W114">
            <v>21200</v>
          </cell>
          <cell r="X114">
            <v>18454.545454545452</v>
          </cell>
          <cell r="Y114">
            <v>0.14926108374384225</v>
          </cell>
          <cell r="AA114">
            <v>840</v>
          </cell>
          <cell r="AB114">
            <v>45222</v>
          </cell>
          <cell r="AC114">
            <v>22040</v>
          </cell>
          <cell r="AD114" t="str">
            <v>AUTOWAY（オートウェイ）</v>
          </cell>
          <cell r="AE114">
            <v>22040</v>
          </cell>
          <cell r="AF114">
            <v>0</v>
          </cell>
          <cell r="AG114">
            <v>605880301</v>
          </cell>
          <cell r="AH114">
            <v>605880356</v>
          </cell>
        </row>
        <row r="115">
          <cell r="B115">
            <v>2355517159047</v>
          </cell>
          <cell r="C115">
            <v>4985009700228</v>
          </cell>
          <cell r="D115" t="str">
            <v>711750</v>
          </cell>
          <cell r="E115" t="str">
            <v>PRIMACY4</v>
          </cell>
          <cell r="F115" t="str">
            <v>235/55R17 103Y XL（在庫限り）</v>
          </cell>
          <cell r="G115" t="str">
            <v>235/55R17</v>
          </cell>
          <cell r="H115">
            <v>30800</v>
          </cell>
          <cell r="I115">
            <v>13250</v>
          </cell>
          <cell r="J115">
            <v>0</v>
          </cell>
          <cell r="K115">
            <v>0</v>
          </cell>
          <cell r="L115">
            <v>16980</v>
          </cell>
          <cell r="M115">
            <v>14618.181818181816</v>
          </cell>
          <cell r="N115">
            <v>9.3594527363183952E-2</v>
          </cell>
          <cell r="O115">
            <v>67920</v>
          </cell>
          <cell r="P115">
            <v>-16980</v>
          </cell>
          <cell r="Q115">
            <v>45264</v>
          </cell>
          <cell r="U115">
            <v>0</v>
          </cell>
          <cell r="V115">
            <v>19800</v>
          </cell>
          <cell r="W115">
            <v>20480</v>
          </cell>
          <cell r="X115">
            <v>17800</v>
          </cell>
          <cell r="Y115">
            <v>0.2556179775280899</v>
          </cell>
          <cell r="AA115">
            <v>10943</v>
          </cell>
          <cell r="AB115">
            <v>45222</v>
          </cell>
          <cell r="AC115">
            <v>31423</v>
          </cell>
          <cell r="AD115" t="str">
            <v>オールドギア箕面店</v>
          </cell>
          <cell r="AE115">
            <v>31423</v>
          </cell>
          <cell r="AF115">
            <v>0</v>
          </cell>
          <cell r="AG115" t="str">
            <v/>
          </cell>
          <cell r="AH115" t="str">
            <v/>
          </cell>
        </row>
        <row r="116">
          <cell r="B116">
            <v>2454018159041</v>
          </cell>
          <cell r="C116">
            <v>4985009701805</v>
          </cell>
          <cell r="D116" t="str">
            <v>724960</v>
          </cell>
          <cell r="E116" t="str">
            <v>PRIMACY4</v>
          </cell>
          <cell r="F116" t="str">
            <v>245/40R18 93H AO</v>
          </cell>
          <cell r="G116" t="str">
            <v>245/40R18</v>
          </cell>
          <cell r="H116">
            <v>60900</v>
          </cell>
          <cell r="I116">
            <v>26190</v>
          </cell>
          <cell r="J116">
            <v>2</v>
          </cell>
          <cell r="K116">
            <v>4</v>
          </cell>
          <cell r="L116">
            <v>35800</v>
          </cell>
          <cell r="M116">
            <v>31590.909090909088</v>
          </cell>
          <cell r="N116">
            <v>0.17096402877697836</v>
          </cell>
          <cell r="O116">
            <v>143200</v>
          </cell>
          <cell r="P116">
            <v>1450</v>
          </cell>
          <cell r="Q116">
            <v>45327</v>
          </cell>
          <cell r="R116">
            <v>37250</v>
          </cell>
          <cell r="S116" t="str">
            <v>アークタイヤ</v>
          </cell>
          <cell r="T116">
            <v>37250</v>
          </cell>
          <cell r="U116">
            <v>0</v>
          </cell>
          <cell r="V116">
            <v>35800</v>
          </cell>
          <cell r="W116">
            <v>35800</v>
          </cell>
          <cell r="X116">
            <v>31590.909090909088</v>
          </cell>
          <cell r="Y116">
            <v>0.17096402877697836</v>
          </cell>
          <cell r="AA116">
            <v>-2400</v>
          </cell>
          <cell r="AB116">
            <v>45327</v>
          </cell>
          <cell r="AC116">
            <v>33400</v>
          </cell>
          <cell r="AD116" t="str">
            <v>タイヤーウッズ</v>
          </cell>
          <cell r="AE116">
            <v>33400</v>
          </cell>
          <cell r="AF116">
            <v>0</v>
          </cell>
          <cell r="AG116">
            <v>605880299</v>
          </cell>
          <cell r="AH116">
            <v>605880354</v>
          </cell>
        </row>
        <row r="117">
          <cell r="B117">
            <v>2154518159045</v>
          </cell>
          <cell r="C117">
            <v>4985009700020</v>
          </cell>
          <cell r="D117" t="str">
            <v>711550</v>
          </cell>
          <cell r="E117" t="str">
            <v>PRIMACY4</v>
          </cell>
          <cell r="F117" t="str">
            <v>215/45R18 93W XL（43掛）（在庫限り）</v>
          </cell>
          <cell r="G117" t="str">
            <v>215/45R18</v>
          </cell>
          <cell r="H117">
            <v>36700</v>
          </cell>
          <cell r="I117">
            <v>15790</v>
          </cell>
          <cell r="J117">
            <v>0</v>
          </cell>
          <cell r="K117">
            <v>0</v>
          </cell>
          <cell r="L117">
            <v>22480</v>
          </cell>
          <cell r="M117">
            <v>19618.181818181816</v>
          </cell>
          <cell r="N117">
            <v>0.19513438368860048</v>
          </cell>
          <cell r="P117">
            <v>1140</v>
          </cell>
          <cell r="Q117">
            <v>45264</v>
          </cell>
          <cell r="R117">
            <v>23620</v>
          </cell>
          <cell r="S117" t="str">
            <v>EXTREME(エクストリーム)2号店</v>
          </cell>
          <cell r="T117">
            <v>23620</v>
          </cell>
          <cell r="U117">
            <v>0</v>
          </cell>
          <cell r="V117">
            <v>21920</v>
          </cell>
          <cell r="W117">
            <v>21900</v>
          </cell>
          <cell r="X117">
            <v>19090.909090909088</v>
          </cell>
          <cell r="Y117">
            <v>0.17290476190476178</v>
          </cell>
          <cell r="AA117">
            <v>970</v>
          </cell>
          <cell r="AB117">
            <v>45222</v>
          </cell>
          <cell r="AC117">
            <v>22870</v>
          </cell>
          <cell r="AD117" t="str">
            <v>T-BOX Auto Parts</v>
          </cell>
          <cell r="AE117">
            <v>22870</v>
          </cell>
          <cell r="AF117">
            <v>0</v>
          </cell>
          <cell r="AG117">
            <v>605880296</v>
          </cell>
          <cell r="AH117">
            <v>605880351</v>
          </cell>
        </row>
        <row r="118">
          <cell r="B118">
            <v>2554518159043</v>
          </cell>
          <cell r="C118">
            <v>4985009700044</v>
          </cell>
          <cell r="D118" t="str">
            <v>711570</v>
          </cell>
          <cell r="E118" t="str">
            <v>PRIMACY4</v>
          </cell>
          <cell r="F118" t="str">
            <v>255/45R18 99Y（在庫限り）</v>
          </cell>
          <cell r="G118" t="str">
            <v>255/45R18</v>
          </cell>
          <cell r="H118">
            <v>42800</v>
          </cell>
          <cell r="I118">
            <v>18410</v>
          </cell>
          <cell r="J118">
            <v>0</v>
          </cell>
          <cell r="K118">
            <v>1</v>
          </cell>
          <cell r="L118">
            <v>18980</v>
          </cell>
          <cell r="M118">
            <v>16299.999999999998</v>
          </cell>
          <cell r="N118">
            <v>-0.12944785276073631</v>
          </cell>
          <cell r="P118">
            <v>-18980</v>
          </cell>
          <cell r="Q118">
            <v>45327</v>
          </cell>
          <cell r="U118">
            <v>0</v>
          </cell>
          <cell r="V118">
            <v>26980</v>
          </cell>
          <cell r="W118">
            <v>25800</v>
          </cell>
          <cell r="X118">
            <v>22500</v>
          </cell>
          <cell r="Y118">
            <v>0.18177777777777779</v>
          </cell>
          <cell r="AA118">
            <v>-25800</v>
          </cell>
          <cell r="AB118">
            <v>45327</v>
          </cell>
          <cell r="AF118">
            <v>0</v>
          </cell>
          <cell r="AG118" t="str">
            <v/>
          </cell>
          <cell r="AH118" t="str">
            <v/>
          </cell>
        </row>
        <row r="119">
          <cell r="B119">
            <v>2255018159051</v>
          </cell>
          <cell r="C119">
            <v>4985009702376</v>
          </cell>
          <cell r="D119" t="str">
            <v>731150</v>
          </cell>
          <cell r="E119" t="str">
            <v>PRIMACY4</v>
          </cell>
          <cell r="F119" t="str">
            <v>225/50R18 95V（43掛）（在庫限り）</v>
          </cell>
          <cell r="G119" t="str">
            <v>225/50R18</v>
          </cell>
          <cell r="H119">
            <v>37900</v>
          </cell>
          <cell r="I119">
            <v>16300</v>
          </cell>
          <cell r="J119">
            <v>12</v>
          </cell>
          <cell r="K119">
            <v>3</v>
          </cell>
          <cell r="L119">
            <v>21980</v>
          </cell>
          <cell r="M119">
            <v>19027.272727272724</v>
          </cell>
          <cell r="N119">
            <v>0.14333492594362146</v>
          </cell>
          <cell r="O119">
            <v>87920</v>
          </cell>
          <cell r="P119">
            <v>1420</v>
          </cell>
          <cell r="Q119">
            <v>45327</v>
          </cell>
          <cell r="R119">
            <v>23400</v>
          </cell>
          <cell r="S119" t="str">
            <v>タイヤーウッズ</v>
          </cell>
          <cell r="T119">
            <v>23400</v>
          </cell>
          <cell r="U119">
            <v>0</v>
          </cell>
          <cell r="V119">
            <v>22680</v>
          </cell>
          <cell r="W119">
            <v>22780</v>
          </cell>
          <cell r="X119">
            <v>19754.545454545452</v>
          </cell>
          <cell r="Y119">
            <v>0.17487344684767592</v>
          </cell>
          <cell r="AA119">
            <v>710</v>
          </cell>
          <cell r="AB119">
            <v>45327</v>
          </cell>
          <cell r="AC119">
            <v>23490</v>
          </cell>
          <cell r="AD119" t="str">
            <v>タイヤ1番</v>
          </cell>
          <cell r="AE119">
            <v>23490</v>
          </cell>
          <cell r="AF119">
            <v>0</v>
          </cell>
          <cell r="AG119">
            <v>605880300</v>
          </cell>
          <cell r="AH119">
            <v>605880355</v>
          </cell>
        </row>
        <row r="120">
          <cell r="B120">
            <v>2355018159140</v>
          </cell>
          <cell r="C120">
            <v>4985009700068</v>
          </cell>
          <cell r="D120" t="str">
            <v>711590</v>
          </cell>
          <cell r="E120" t="str">
            <v>PRIMACY4</v>
          </cell>
          <cell r="F120" t="str">
            <v>235/50R18 101Y XL（在庫限り）</v>
          </cell>
          <cell r="G120" t="str">
            <v>235/50R18</v>
          </cell>
          <cell r="H120">
            <v>40000</v>
          </cell>
          <cell r="I120">
            <v>18000</v>
          </cell>
          <cell r="J120">
            <v>21</v>
          </cell>
          <cell r="K120">
            <v>3</v>
          </cell>
          <cell r="L120">
            <v>24100</v>
          </cell>
          <cell r="M120">
            <v>20954.545454545452</v>
          </cell>
          <cell r="N120">
            <v>0.14099783080260295</v>
          </cell>
          <cell r="O120">
            <v>96400</v>
          </cell>
          <cell r="P120">
            <v>300</v>
          </cell>
          <cell r="Q120">
            <v>45327</v>
          </cell>
          <cell r="R120">
            <v>24400</v>
          </cell>
          <cell r="S120" t="str">
            <v>タイヤーウッズ</v>
          </cell>
          <cell r="T120">
            <v>24400</v>
          </cell>
          <cell r="U120">
            <v>0</v>
          </cell>
          <cell r="V120">
            <v>24720</v>
          </cell>
          <cell r="W120">
            <v>24700</v>
          </cell>
          <cell r="X120">
            <v>21500</v>
          </cell>
          <cell r="Y120">
            <v>0.16279069767441862</v>
          </cell>
          <cell r="AA120">
            <v>-300</v>
          </cell>
          <cell r="AB120">
            <v>45327</v>
          </cell>
          <cell r="AC120">
            <v>24400</v>
          </cell>
          <cell r="AD120" t="str">
            <v>タイヤーウッズ</v>
          </cell>
          <cell r="AE120">
            <v>24400</v>
          </cell>
          <cell r="AF120">
            <v>0</v>
          </cell>
          <cell r="AG120">
            <v>605880298</v>
          </cell>
          <cell r="AH120">
            <v>605880353</v>
          </cell>
        </row>
        <row r="121">
          <cell r="B121">
            <v>2455018159048</v>
          </cell>
          <cell r="C121">
            <v>4985009700075</v>
          </cell>
          <cell r="D121" t="str">
            <v>711600</v>
          </cell>
          <cell r="E121" t="str">
            <v>PRIMACY4</v>
          </cell>
          <cell r="F121" t="str">
            <v>245/50R18 100W</v>
          </cell>
          <cell r="G121" t="str">
            <v>245/50R18</v>
          </cell>
          <cell r="H121">
            <v>44900</v>
          </cell>
          <cell r="I121">
            <v>19310</v>
          </cell>
          <cell r="J121">
            <v>1</v>
          </cell>
          <cell r="K121">
            <v>19</v>
          </cell>
          <cell r="L121">
            <v>26250</v>
          </cell>
          <cell r="M121">
            <v>22909.090909090908</v>
          </cell>
          <cell r="N121">
            <v>0.15710317460317458</v>
          </cell>
          <cell r="O121">
            <v>105000</v>
          </cell>
          <cell r="P121">
            <v>10</v>
          </cell>
          <cell r="Q121">
            <v>45327</v>
          </cell>
          <cell r="R121">
            <v>26260</v>
          </cell>
          <cell r="S121" t="str">
            <v>タイヤ1番</v>
          </cell>
          <cell r="T121">
            <v>26260</v>
          </cell>
          <cell r="U121">
            <v>0</v>
          </cell>
          <cell r="V121">
            <v>26250</v>
          </cell>
          <cell r="W121">
            <v>26250</v>
          </cell>
          <cell r="X121">
            <v>22909.090909090908</v>
          </cell>
          <cell r="Y121">
            <v>0.15710317460317458</v>
          </cell>
          <cell r="AA121">
            <v>-1250</v>
          </cell>
          <cell r="AB121">
            <v>45327</v>
          </cell>
          <cell r="AC121">
            <v>25000</v>
          </cell>
          <cell r="AD121" t="str">
            <v>タイヤーウッズ</v>
          </cell>
          <cell r="AE121">
            <v>25000</v>
          </cell>
          <cell r="AF121">
            <v>0</v>
          </cell>
          <cell r="AG121">
            <v>605880297</v>
          </cell>
          <cell r="AH121">
            <v>605880352</v>
          </cell>
        </row>
        <row r="122">
          <cell r="B122">
            <v>2454519159045</v>
          </cell>
          <cell r="C122">
            <v>4985009700013</v>
          </cell>
          <cell r="D122" t="str">
            <v>711540</v>
          </cell>
          <cell r="E122" t="str">
            <v>PRIMACY4</v>
          </cell>
          <cell r="F122" t="str">
            <v>245/45R19 102W XL（在庫限り）</v>
          </cell>
          <cell r="G122" t="str">
            <v>245/45R19</v>
          </cell>
          <cell r="H122">
            <v>52800</v>
          </cell>
          <cell r="I122">
            <v>22710</v>
          </cell>
          <cell r="J122">
            <v>0</v>
          </cell>
          <cell r="K122">
            <v>0</v>
          </cell>
          <cell r="L122">
            <v>25980</v>
          </cell>
          <cell r="M122">
            <v>22799.999999999996</v>
          </cell>
          <cell r="N122">
            <v>3.947368421052473E-3</v>
          </cell>
          <cell r="O122">
            <v>103920</v>
          </cell>
          <cell r="P122">
            <v>5920</v>
          </cell>
          <cell r="Q122">
            <v>45264</v>
          </cell>
          <cell r="R122">
            <v>31900</v>
          </cell>
          <cell r="S122" t="str">
            <v>タイヤーウッズ</v>
          </cell>
          <cell r="T122">
            <v>31900</v>
          </cell>
          <cell r="U122">
            <v>0</v>
          </cell>
          <cell r="V122">
            <v>31480</v>
          </cell>
          <cell r="W122">
            <v>30780</v>
          </cell>
          <cell r="X122">
            <v>27163.63636363636</v>
          </cell>
          <cell r="Y122">
            <v>0.1639558232931726</v>
          </cell>
          <cell r="AA122">
            <v>1220</v>
          </cell>
          <cell r="AB122">
            <v>45222</v>
          </cell>
          <cell r="AC122">
            <v>32000</v>
          </cell>
          <cell r="AD122" t="str">
            <v>タイヤーウッズ</v>
          </cell>
          <cell r="AE122">
            <v>32000</v>
          </cell>
          <cell r="AF122">
            <v>0</v>
          </cell>
          <cell r="AG122">
            <v>605880314</v>
          </cell>
          <cell r="AH122">
            <v>605880369</v>
          </cell>
        </row>
        <row r="123">
          <cell r="B123">
            <v>1955516159263</v>
          </cell>
          <cell r="C123">
            <v>4985009705186</v>
          </cell>
          <cell r="D123" t="str">
            <v>303143</v>
          </cell>
          <cell r="E123" t="str">
            <v>PRIMACY 4+</v>
          </cell>
          <cell r="F123" t="str">
            <v>195/55R16 87H</v>
          </cell>
          <cell r="G123" t="str">
            <v>195/55R16</v>
          </cell>
          <cell r="H123">
            <v>27900</v>
          </cell>
          <cell r="I123">
            <v>12000</v>
          </cell>
          <cell r="J123">
            <v>53</v>
          </cell>
          <cell r="K123">
            <v>59</v>
          </cell>
          <cell r="L123">
            <v>16180</v>
          </cell>
          <cell r="M123">
            <v>14231.81818181818</v>
          </cell>
          <cell r="N123">
            <v>0.15681890769722123</v>
          </cell>
          <cell r="O123">
            <v>64720</v>
          </cell>
          <cell r="P123">
            <v>130</v>
          </cell>
          <cell r="Q123">
            <v>45327</v>
          </cell>
          <cell r="R123">
            <v>16310</v>
          </cell>
          <cell r="S123" t="str">
            <v>トミータイヤ</v>
          </cell>
          <cell r="T123">
            <v>16310</v>
          </cell>
          <cell r="U123">
            <v>0</v>
          </cell>
          <cell r="V123">
            <v>16180</v>
          </cell>
          <cell r="W123">
            <v>16480</v>
          </cell>
          <cell r="X123">
            <v>14504.545454545454</v>
          </cell>
          <cell r="Y123">
            <v>0.17267314321529298</v>
          </cell>
          <cell r="Z123">
            <v>65920</v>
          </cell>
          <cell r="AA123">
            <v>-1330</v>
          </cell>
          <cell r="AB123">
            <v>45327</v>
          </cell>
          <cell r="AC123">
            <v>15150</v>
          </cell>
          <cell r="AD123" t="str">
            <v>タイヤーウッズ</v>
          </cell>
          <cell r="AE123">
            <v>15150</v>
          </cell>
          <cell r="AF123">
            <v>0</v>
          </cell>
          <cell r="AG123" t="str">
            <v>×</v>
          </cell>
          <cell r="AH123" t="str">
            <v>×</v>
          </cell>
        </row>
        <row r="124">
          <cell r="B124">
            <v>1956016159265</v>
          </cell>
          <cell r="C124">
            <v>4985009705728</v>
          </cell>
          <cell r="D124" t="str">
            <v>039936</v>
          </cell>
          <cell r="E124" t="str">
            <v>PRIMACY 4+</v>
          </cell>
          <cell r="F124" t="str">
            <v>195/60R16 93V XL</v>
          </cell>
          <cell r="G124" t="str">
            <v>195/60R16</v>
          </cell>
          <cell r="H124">
            <v>23800</v>
          </cell>
          <cell r="I124">
            <v>10240</v>
          </cell>
          <cell r="J124">
            <v>34</v>
          </cell>
          <cell r="K124">
            <v>0</v>
          </cell>
          <cell r="L124">
            <v>13980</v>
          </cell>
          <cell r="M124">
            <v>12231.81818181818</v>
          </cell>
          <cell r="N124">
            <v>0.16283909327387577</v>
          </cell>
          <cell r="O124">
            <v>55920</v>
          </cell>
          <cell r="P124">
            <v>2110</v>
          </cell>
          <cell r="Q124">
            <v>45327</v>
          </cell>
          <cell r="R124">
            <v>16090</v>
          </cell>
          <cell r="S124" t="str">
            <v>トミータイヤ</v>
          </cell>
          <cell r="T124">
            <v>16090</v>
          </cell>
          <cell r="U124">
            <v>0</v>
          </cell>
          <cell r="W124">
            <v>14000</v>
          </cell>
          <cell r="X124">
            <v>12249.999999999998</v>
          </cell>
          <cell r="Y124">
            <v>0.16408163265306111</v>
          </cell>
          <cell r="Z124">
            <v>56000</v>
          </cell>
          <cell r="AA124">
            <v>2270</v>
          </cell>
          <cell r="AB124">
            <v>45327</v>
          </cell>
          <cell r="AC124">
            <v>16270</v>
          </cell>
          <cell r="AD124" t="str">
            <v>タイヤ専門店 yatoh矢東</v>
          </cell>
          <cell r="AE124">
            <v>16270</v>
          </cell>
          <cell r="AF124">
            <v>0</v>
          </cell>
          <cell r="AG124" t="str">
            <v/>
          </cell>
          <cell r="AH124" t="str">
            <v/>
          </cell>
        </row>
        <row r="125">
          <cell r="B125">
            <v>2055516159269</v>
          </cell>
          <cell r="C125">
            <v>4985009705629</v>
          </cell>
          <cell r="D125" t="str">
            <v>655078</v>
          </cell>
          <cell r="E125" t="str">
            <v>PRIMACY 4+</v>
          </cell>
          <cell r="F125" t="str">
            <v>205/55R16 91W</v>
          </cell>
          <cell r="G125" t="str">
            <v>205/55R16</v>
          </cell>
          <cell r="H125">
            <v>30000</v>
          </cell>
          <cell r="I125">
            <v>12900</v>
          </cell>
          <cell r="J125">
            <v>16</v>
          </cell>
          <cell r="K125">
            <v>16</v>
          </cell>
          <cell r="L125">
            <v>17590</v>
          </cell>
          <cell r="M125">
            <v>15513.636363636362</v>
          </cell>
          <cell r="N125">
            <v>0.16847348373864626</v>
          </cell>
          <cell r="O125">
            <v>70360</v>
          </cell>
          <cell r="P125">
            <v>1410</v>
          </cell>
          <cell r="Q125">
            <v>45327</v>
          </cell>
          <cell r="R125">
            <v>19000</v>
          </cell>
          <cell r="S125" t="str">
            <v>EXTREME(エクストリーム)2号店</v>
          </cell>
          <cell r="T125">
            <v>19000</v>
          </cell>
          <cell r="U125">
            <v>0</v>
          </cell>
          <cell r="V125">
            <v>17590</v>
          </cell>
          <cell r="W125">
            <v>17470</v>
          </cell>
          <cell r="X125">
            <v>15404.545454545454</v>
          </cell>
          <cell r="Y125">
            <v>0.1625848332841546</v>
          </cell>
          <cell r="Z125">
            <v>69880</v>
          </cell>
          <cell r="AA125">
            <v>30</v>
          </cell>
          <cell r="AB125">
            <v>45327</v>
          </cell>
          <cell r="AC125">
            <v>17500</v>
          </cell>
          <cell r="AD125" t="str">
            <v>tirewheel 楽天市場店</v>
          </cell>
          <cell r="AE125">
            <v>17500</v>
          </cell>
          <cell r="AF125">
            <v>0</v>
          </cell>
          <cell r="AG125">
            <v>644966988</v>
          </cell>
          <cell r="AH125">
            <v>644969194</v>
          </cell>
        </row>
        <row r="126">
          <cell r="B126">
            <v>2056016159261</v>
          </cell>
          <cell r="C126">
            <v>4985009705216</v>
          </cell>
          <cell r="D126" t="str">
            <v>078430</v>
          </cell>
          <cell r="E126" t="str">
            <v>PRIMACY 4+</v>
          </cell>
          <cell r="F126" t="str">
            <v>205/60R16 96W XL</v>
          </cell>
          <cell r="G126" t="str">
            <v>205/60R16</v>
          </cell>
          <cell r="H126">
            <v>25900</v>
          </cell>
          <cell r="I126">
            <v>11140</v>
          </cell>
          <cell r="J126">
            <v>42</v>
          </cell>
          <cell r="K126">
            <v>6</v>
          </cell>
          <cell r="L126">
            <v>15800</v>
          </cell>
          <cell r="M126">
            <v>13409.090909090908</v>
          </cell>
          <cell r="N126">
            <v>0.16922033898305078</v>
          </cell>
          <cell r="O126">
            <v>63200</v>
          </cell>
          <cell r="P126">
            <v>500</v>
          </cell>
          <cell r="Q126">
            <v>45327</v>
          </cell>
          <cell r="R126">
            <v>16300</v>
          </cell>
          <cell r="S126" t="str">
            <v>T-BOX Auto Parts</v>
          </cell>
          <cell r="T126">
            <v>15600</v>
          </cell>
          <cell r="U126">
            <v>700</v>
          </cell>
          <cell r="W126">
            <v>15500</v>
          </cell>
          <cell r="X126">
            <v>13136.363636363636</v>
          </cell>
          <cell r="Y126">
            <v>0.15197231833910033</v>
          </cell>
          <cell r="Z126">
            <v>62000</v>
          </cell>
          <cell r="AA126">
            <v>900</v>
          </cell>
          <cell r="AB126">
            <v>45327</v>
          </cell>
          <cell r="AC126">
            <v>16400</v>
          </cell>
          <cell r="AD126" t="str">
            <v>タイヤーウッズ</v>
          </cell>
          <cell r="AE126">
            <v>15500</v>
          </cell>
          <cell r="AF126">
            <v>900</v>
          </cell>
          <cell r="AG126" t="str">
            <v/>
          </cell>
          <cell r="AH126" t="str">
            <v/>
          </cell>
        </row>
        <row r="127">
          <cell r="B127">
            <v>2156016159268</v>
          </cell>
          <cell r="C127">
            <v>4985009705223</v>
          </cell>
          <cell r="D127" t="str">
            <v>184283</v>
          </cell>
          <cell r="E127" t="str">
            <v>PRIMACY 4+</v>
          </cell>
          <cell r="F127" t="str">
            <v>215/60R16 99V XL</v>
          </cell>
          <cell r="G127" t="str">
            <v>215/60R16</v>
          </cell>
          <cell r="H127">
            <v>28200</v>
          </cell>
          <cell r="I127">
            <v>12130</v>
          </cell>
          <cell r="J127">
            <v>28</v>
          </cell>
          <cell r="K127">
            <v>28</v>
          </cell>
          <cell r="L127">
            <v>16900</v>
          </cell>
          <cell r="M127">
            <v>14409.090909090908</v>
          </cell>
          <cell r="N127">
            <v>0.15817034700315452</v>
          </cell>
          <cell r="O127">
            <v>67600</v>
          </cell>
          <cell r="P127">
            <v>-600</v>
          </cell>
          <cell r="Q127">
            <v>45327</v>
          </cell>
          <cell r="R127">
            <v>16300</v>
          </cell>
          <cell r="S127" t="str">
            <v>タイヤーウッズ</v>
          </cell>
          <cell r="T127">
            <v>18000</v>
          </cell>
          <cell r="U127">
            <v>-1700</v>
          </cell>
          <cell r="W127">
            <v>16900</v>
          </cell>
          <cell r="X127">
            <v>14409.090909090908</v>
          </cell>
          <cell r="Y127">
            <v>0.15817034700315452</v>
          </cell>
          <cell r="Z127">
            <v>67600</v>
          </cell>
          <cell r="AA127">
            <v>1000</v>
          </cell>
          <cell r="AB127">
            <v>45327</v>
          </cell>
          <cell r="AC127">
            <v>17900</v>
          </cell>
          <cell r="AD127" t="str">
            <v>T-BOX Auto Parts</v>
          </cell>
          <cell r="AE127">
            <v>17900</v>
          </cell>
          <cell r="AF127">
            <v>0</v>
          </cell>
          <cell r="AG127">
            <v>654731200</v>
          </cell>
          <cell r="AH127">
            <v>654731424</v>
          </cell>
        </row>
        <row r="128">
          <cell r="B128">
            <v>2156516159256</v>
          </cell>
          <cell r="C128">
            <v>4985009705261</v>
          </cell>
          <cell r="D128" t="str">
            <v>734540</v>
          </cell>
          <cell r="E128" t="str">
            <v>PRIMACY 4+</v>
          </cell>
          <cell r="F128" t="str">
            <v>215/65R16 102V XL</v>
          </cell>
          <cell r="G128" t="str">
            <v>215/65R16</v>
          </cell>
          <cell r="H128">
            <v>27900</v>
          </cell>
          <cell r="I128">
            <v>12000</v>
          </cell>
          <cell r="J128">
            <v>21</v>
          </cell>
          <cell r="K128">
            <v>16</v>
          </cell>
          <cell r="L128">
            <v>16880</v>
          </cell>
          <cell r="M128">
            <v>14390.90909090909</v>
          </cell>
          <cell r="N128">
            <v>0.1661402400505369</v>
          </cell>
          <cell r="O128">
            <v>67520</v>
          </cell>
          <cell r="P128">
            <v>-350</v>
          </cell>
          <cell r="Q128">
            <v>45327</v>
          </cell>
          <cell r="R128">
            <v>16530</v>
          </cell>
          <cell r="S128" t="str">
            <v>トミータイヤ</v>
          </cell>
          <cell r="T128">
            <v>16530</v>
          </cell>
          <cell r="U128">
            <v>0</v>
          </cell>
          <cell r="V128">
            <v>16880</v>
          </cell>
          <cell r="W128">
            <v>16980</v>
          </cell>
          <cell r="X128">
            <v>14481.81818181818</v>
          </cell>
          <cell r="Y128">
            <v>0.17137476459510348</v>
          </cell>
          <cell r="Z128">
            <v>67920</v>
          </cell>
          <cell r="AA128">
            <v>711</v>
          </cell>
          <cell r="AB128">
            <v>45327</v>
          </cell>
          <cell r="AC128">
            <v>17691</v>
          </cell>
          <cell r="AD128" t="str">
            <v>カーショップナガノ</v>
          </cell>
          <cell r="AE128">
            <v>17691</v>
          </cell>
          <cell r="AF128">
            <v>0</v>
          </cell>
          <cell r="AG128" t="str">
            <v>×</v>
          </cell>
          <cell r="AH128" t="str">
            <v>×</v>
          </cell>
        </row>
        <row r="129">
          <cell r="B129">
            <v>2255516159256</v>
          </cell>
          <cell r="C129">
            <v>4985009705209</v>
          </cell>
          <cell r="D129" t="str">
            <v>341189</v>
          </cell>
          <cell r="E129" t="str">
            <v>PRIMACY 4+</v>
          </cell>
          <cell r="F129" t="str">
            <v>225/55R16 99W XL</v>
          </cell>
          <cell r="G129" t="str">
            <v>225/55R16</v>
          </cell>
          <cell r="H129">
            <v>35200</v>
          </cell>
          <cell r="I129">
            <v>15140</v>
          </cell>
          <cell r="J129">
            <v>4</v>
          </cell>
          <cell r="K129">
            <v>8</v>
          </cell>
          <cell r="L129">
            <v>20980</v>
          </cell>
          <cell r="M129">
            <v>18118.181818181816</v>
          </cell>
          <cell r="N129">
            <v>0.16437531359759147</v>
          </cell>
          <cell r="O129">
            <v>83920</v>
          </cell>
          <cell r="P129">
            <v>-640</v>
          </cell>
          <cell r="Q129">
            <v>45327</v>
          </cell>
          <cell r="R129">
            <v>20340</v>
          </cell>
          <cell r="S129" t="str">
            <v>トミータイヤ</v>
          </cell>
          <cell r="T129">
            <v>20340</v>
          </cell>
          <cell r="U129">
            <v>0</v>
          </cell>
          <cell r="V129">
            <v>20980</v>
          </cell>
          <cell r="W129">
            <v>20900</v>
          </cell>
          <cell r="X129">
            <v>18045.454545454544</v>
          </cell>
          <cell r="Y129">
            <v>0.16100755667506292</v>
          </cell>
          <cell r="Z129">
            <v>83600</v>
          </cell>
          <cell r="AA129">
            <v>395</v>
          </cell>
          <cell r="AB129">
            <v>45327</v>
          </cell>
          <cell r="AC129">
            <v>21295</v>
          </cell>
          <cell r="AD129" t="str">
            <v>タイヤステージ　湘南　楽天市場店</v>
          </cell>
          <cell r="AE129">
            <v>21295</v>
          </cell>
          <cell r="AF129">
            <v>0</v>
          </cell>
          <cell r="AG129" t="str">
            <v>×</v>
          </cell>
          <cell r="AH129" t="str">
            <v>×</v>
          </cell>
        </row>
        <row r="130">
          <cell r="B130">
            <v>2256016159265</v>
          </cell>
          <cell r="C130">
            <v>4985009705230</v>
          </cell>
          <cell r="D130" t="str">
            <v>377194</v>
          </cell>
          <cell r="E130" t="str">
            <v>PRIMACY 4+</v>
          </cell>
          <cell r="F130" t="str">
            <v>225/60R16 102W XL</v>
          </cell>
          <cell r="G130" t="str">
            <v>225/60R16</v>
          </cell>
          <cell r="H130">
            <v>30200</v>
          </cell>
          <cell r="I130">
            <v>12990</v>
          </cell>
          <cell r="J130">
            <v>0</v>
          </cell>
          <cell r="K130">
            <v>8</v>
          </cell>
          <cell r="M130">
            <v>-954.5454545454545</v>
          </cell>
          <cell r="N130">
            <v>14.608571428571429</v>
          </cell>
          <cell r="P130">
            <v>19150</v>
          </cell>
          <cell r="Q130">
            <v>45327</v>
          </cell>
          <cell r="R130">
            <v>19150</v>
          </cell>
          <cell r="S130" t="str">
            <v>T-BOX Auto Parts</v>
          </cell>
          <cell r="T130">
            <v>19150</v>
          </cell>
          <cell r="U130">
            <v>0</v>
          </cell>
          <cell r="X130">
            <v>-954.5454545454545</v>
          </cell>
          <cell r="Y130">
            <v>14.608571428571429</v>
          </cell>
          <cell r="AA130">
            <v>19498</v>
          </cell>
          <cell r="AB130">
            <v>45327</v>
          </cell>
          <cell r="AC130">
            <v>19498</v>
          </cell>
          <cell r="AD130" t="str">
            <v>T-BOX Auto Parts</v>
          </cell>
          <cell r="AE130">
            <v>19509</v>
          </cell>
          <cell r="AF130">
            <v>-11</v>
          </cell>
          <cell r="AG130" t="str">
            <v/>
          </cell>
          <cell r="AH130" t="str">
            <v/>
          </cell>
        </row>
        <row r="131">
          <cell r="B131">
            <v>2154517159268</v>
          </cell>
          <cell r="C131">
            <v>4985009705285</v>
          </cell>
          <cell r="D131" t="str">
            <v>134194</v>
          </cell>
          <cell r="E131" t="str">
            <v>PRIMACY 4+</v>
          </cell>
          <cell r="F131" t="str">
            <v>215/45R17 91W XL</v>
          </cell>
          <cell r="G131" t="str">
            <v>215/45R17</v>
          </cell>
          <cell r="H131">
            <v>38300</v>
          </cell>
          <cell r="I131">
            <v>16470</v>
          </cell>
          <cell r="J131">
            <v>8</v>
          </cell>
          <cell r="K131">
            <v>8</v>
          </cell>
          <cell r="L131">
            <v>22190</v>
          </cell>
          <cell r="M131">
            <v>19695.454545454544</v>
          </cell>
          <cell r="N131">
            <v>0.16376644357258244</v>
          </cell>
          <cell r="O131">
            <v>88760</v>
          </cell>
          <cell r="P131">
            <v>0</v>
          </cell>
          <cell r="Q131">
            <v>45327</v>
          </cell>
          <cell r="R131">
            <v>22190</v>
          </cell>
          <cell r="S131" t="str">
            <v>トミータイヤ</v>
          </cell>
          <cell r="T131">
            <v>22190</v>
          </cell>
          <cell r="U131">
            <v>0</v>
          </cell>
          <cell r="V131">
            <v>22190</v>
          </cell>
          <cell r="W131">
            <v>22480</v>
          </cell>
          <cell r="X131">
            <v>19959.090909090908</v>
          </cell>
          <cell r="Y131">
            <v>0.17481211569118649</v>
          </cell>
          <cell r="Z131">
            <v>89920</v>
          </cell>
          <cell r="AA131">
            <v>310</v>
          </cell>
          <cell r="AB131">
            <v>45327</v>
          </cell>
          <cell r="AC131">
            <v>22790</v>
          </cell>
          <cell r="AD131" t="str">
            <v>タイヤ1番</v>
          </cell>
          <cell r="AE131">
            <v>22800</v>
          </cell>
          <cell r="AF131">
            <v>-10</v>
          </cell>
          <cell r="AG131">
            <v>644969425</v>
          </cell>
          <cell r="AH131">
            <v>644969498</v>
          </cell>
        </row>
        <row r="132">
          <cell r="B132">
            <v>2054517159254</v>
          </cell>
          <cell r="C132">
            <v>4985009705278</v>
          </cell>
          <cell r="D132" t="str">
            <v>734550</v>
          </cell>
          <cell r="E132" t="str">
            <v>PRIMACY 4+</v>
          </cell>
          <cell r="F132" t="str">
            <v>205/45R17 88V XL</v>
          </cell>
          <cell r="G132" t="str">
            <v>205/45R17</v>
          </cell>
          <cell r="H132">
            <v>38600</v>
          </cell>
          <cell r="I132">
            <v>16600</v>
          </cell>
          <cell r="J132">
            <v>54</v>
          </cell>
          <cell r="K132">
            <v>3</v>
          </cell>
          <cell r="L132">
            <v>22050</v>
          </cell>
          <cell r="M132">
            <v>19568.181818181816</v>
          </cell>
          <cell r="N132">
            <v>0.15168408826945404</v>
          </cell>
          <cell r="O132">
            <v>88200</v>
          </cell>
          <cell r="P132">
            <v>20</v>
          </cell>
          <cell r="Q132">
            <v>45327</v>
          </cell>
          <cell r="R132">
            <v>22070</v>
          </cell>
          <cell r="S132" t="str">
            <v>トミータイヤ</v>
          </cell>
          <cell r="T132">
            <v>22070</v>
          </cell>
          <cell r="U132">
            <v>0</v>
          </cell>
          <cell r="V132">
            <v>22050</v>
          </cell>
          <cell r="W132">
            <v>22480</v>
          </cell>
          <cell r="X132">
            <v>19959.090909090908</v>
          </cell>
          <cell r="Y132">
            <v>0.16829879298565242</v>
          </cell>
          <cell r="Z132">
            <v>89920</v>
          </cell>
          <cell r="AA132">
            <v>812</v>
          </cell>
          <cell r="AB132">
            <v>45327</v>
          </cell>
          <cell r="AC132">
            <v>23292</v>
          </cell>
          <cell r="AD132" t="str">
            <v>カーショップナガノ</v>
          </cell>
          <cell r="AE132">
            <v>23292</v>
          </cell>
          <cell r="AF132">
            <v>0</v>
          </cell>
          <cell r="AG132">
            <v>605880333</v>
          </cell>
          <cell r="AH132">
            <v>605880388</v>
          </cell>
        </row>
        <row r="133">
          <cell r="B133">
            <v>2254517159258</v>
          </cell>
          <cell r="C133">
            <v>4985009705643</v>
          </cell>
          <cell r="D133" t="str">
            <v>737700</v>
          </cell>
          <cell r="E133" t="str">
            <v>PRIMACY 4+</v>
          </cell>
          <cell r="F133" t="str">
            <v>225/45R17 94W XL</v>
          </cell>
          <cell r="G133" t="str">
            <v>225/45R17</v>
          </cell>
          <cell r="H133">
            <v>39700</v>
          </cell>
          <cell r="I133">
            <v>17080</v>
          </cell>
          <cell r="J133">
            <v>51</v>
          </cell>
          <cell r="K133">
            <v>20</v>
          </cell>
          <cell r="L133">
            <v>23130</v>
          </cell>
          <cell r="M133">
            <v>20550</v>
          </cell>
          <cell r="N133">
            <v>0.16885644768856448</v>
          </cell>
          <cell r="P133">
            <v>140</v>
          </cell>
          <cell r="Q133">
            <v>45327</v>
          </cell>
          <cell r="R133">
            <v>23270</v>
          </cell>
          <cell r="S133" t="str">
            <v>タイヤ1番</v>
          </cell>
          <cell r="T133">
            <v>23690</v>
          </cell>
          <cell r="U133">
            <v>-420</v>
          </cell>
          <cell r="V133">
            <v>23130</v>
          </cell>
          <cell r="W133">
            <v>23130</v>
          </cell>
          <cell r="X133">
            <v>20550</v>
          </cell>
          <cell r="Y133">
            <v>0.16885644768856448</v>
          </cell>
          <cell r="Z133">
            <v>92520</v>
          </cell>
          <cell r="AA133">
            <v>140</v>
          </cell>
          <cell r="AB133">
            <v>45327</v>
          </cell>
          <cell r="AC133">
            <v>23270</v>
          </cell>
          <cell r="AD133" t="str">
            <v>タイヤマックス</v>
          </cell>
          <cell r="AE133">
            <v>23400</v>
          </cell>
          <cell r="AF133">
            <v>-130</v>
          </cell>
          <cell r="AG133">
            <v>605880325</v>
          </cell>
          <cell r="AH133">
            <v>605880380</v>
          </cell>
        </row>
        <row r="134">
          <cell r="B134">
            <v>2354517159255</v>
          </cell>
          <cell r="C134">
            <v>4985009705292</v>
          </cell>
          <cell r="D134" t="str">
            <v>734570</v>
          </cell>
          <cell r="E134" t="str">
            <v>PRIMACY 4+</v>
          </cell>
          <cell r="F134" t="str">
            <v>235/45R17 97W XL</v>
          </cell>
          <cell r="G134" t="str">
            <v>235/45R17</v>
          </cell>
          <cell r="H134">
            <v>46900</v>
          </cell>
          <cell r="I134">
            <v>20170</v>
          </cell>
          <cell r="J134">
            <v>4</v>
          </cell>
          <cell r="K134">
            <v>8</v>
          </cell>
          <cell r="L134">
            <v>27180</v>
          </cell>
          <cell r="M134">
            <v>23754.545454545452</v>
          </cell>
          <cell r="N134">
            <v>0.15089934940681202</v>
          </cell>
          <cell r="O134">
            <v>108720</v>
          </cell>
          <cell r="P134">
            <v>-990</v>
          </cell>
          <cell r="Q134">
            <v>45327</v>
          </cell>
          <cell r="R134">
            <v>26190</v>
          </cell>
          <cell r="S134" t="str">
            <v>トミータイヤ</v>
          </cell>
          <cell r="T134">
            <v>26190</v>
          </cell>
          <cell r="U134">
            <v>0</v>
          </cell>
          <cell r="V134">
            <v>27180</v>
          </cell>
          <cell r="W134">
            <v>27180</v>
          </cell>
          <cell r="X134">
            <v>23754.545454545452</v>
          </cell>
          <cell r="Y134">
            <v>0.15089934940681202</v>
          </cell>
          <cell r="AA134">
            <v>-1730</v>
          </cell>
          <cell r="AB134">
            <v>45327</v>
          </cell>
          <cell r="AC134">
            <v>25450</v>
          </cell>
          <cell r="AD134" t="str">
            <v>タイヤーウッズ</v>
          </cell>
          <cell r="AE134">
            <v>25450</v>
          </cell>
          <cell r="AF134">
            <v>0</v>
          </cell>
          <cell r="AG134">
            <v>605880332</v>
          </cell>
          <cell r="AH134">
            <v>605880387</v>
          </cell>
        </row>
        <row r="135">
          <cell r="B135">
            <v>2454517159252</v>
          </cell>
          <cell r="C135">
            <v>4985009705308</v>
          </cell>
          <cell r="D135" t="str">
            <v>734580</v>
          </cell>
          <cell r="E135" t="str">
            <v>PRIMACY 4+</v>
          </cell>
          <cell r="F135" t="str">
            <v>245/45R17 99Y XL</v>
          </cell>
          <cell r="G135" t="str">
            <v>245/45R17</v>
          </cell>
          <cell r="H135">
            <v>53000</v>
          </cell>
          <cell r="I135">
            <v>22790</v>
          </cell>
          <cell r="J135">
            <v>6</v>
          </cell>
          <cell r="K135">
            <v>8</v>
          </cell>
          <cell r="L135">
            <v>30520</v>
          </cell>
          <cell r="M135">
            <v>26790.909090909088</v>
          </cell>
          <cell r="N135">
            <v>0.14933831014591101</v>
          </cell>
          <cell r="O135">
            <v>122080</v>
          </cell>
          <cell r="P135">
            <v>10</v>
          </cell>
          <cell r="Q135">
            <v>45327</v>
          </cell>
          <cell r="R135">
            <v>30530</v>
          </cell>
          <cell r="S135" t="str">
            <v>タイヤマックス</v>
          </cell>
          <cell r="T135">
            <v>30530</v>
          </cell>
          <cell r="U135">
            <v>0</v>
          </cell>
          <cell r="V135">
            <v>30520</v>
          </cell>
          <cell r="W135">
            <v>30520</v>
          </cell>
          <cell r="X135">
            <v>26790.909090909088</v>
          </cell>
          <cell r="Y135">
            <v>0.14933831014591101</v>
          </cell>
          <cell r="AA135">
            <v>-570</v>
          </cell>
          <cell r="AB135">
            <v>45327</v>
          </cell>
          <cell r="AC135">
            <v>29950</v>
          </cell>
          <cell r="AD135" t="str">
            <v>タイヤーウッズ</v>
          </cell>
          <cell r="AE135">
            <v>29950</v>
          </cell>
          <cell r="AF135">
            <v>0</v>
          </cell>
          <cell r="AG135">
            <v>605880331</v>
          </cell>
          <cell r="AH135">
            <v>605880386</v>
          </cell>
        </row>
        <row r="136">
          <cell r="B136">
            <v>2055017159256</v>
          </cell>
          <cell r="C136">
            <v>4985009705315</v>
          </cell>
          <cell r="D136" t="str">
            <v>734590</v>
          </cell>
          <cell r="E136" t="str">
            <v>PRIMACY 4+</v>
          </cell>
          <cell r="F136" t="str">
            <v>205/50R17 93W XL</v>
          </cell>
          <cell r="G136" t="str">
            <v>205/50R17</v>
          </cell>
          <cell r="H136">
            <v>34500</v>
          </cell>
          <cell r="I136">
            <v>14840</v>
          </cell>
          <cell r="J136">
            <v>72</v>
          </cell>
          <cell r="K136">
            <v>52</v>
          </cell>
          <cell r="L136">
            <v>19770</v>
          </cell>
          <cell r="M136">
            <v>17495.454545454544</v>
          </cell>
          <cell r="N136">
            <v>0.15177968303455436</v>
          </cell>
          <cell r="O136">
            <v>79080</v>
          </cell>
          <cell r="P136">
            <v>540</v>
          </cell>
          <cell r="Q136">
            <v>45327</v>
          </cell>
          <cell r="R136">
            <v>20310</v>
          </cell>
          <cell r="S136" t="str">
            <v>タイヤ1番</v>
          </cell>
          <cell r="T136">
            <v>20310</v>
          </cell>
          <cell r="U136">
            <v>0</v>
          </cell>
          <cell r="V136">
            <v>19770</v>
          </cell>
          <cell r="W136">
            <v>19850</v>
          </cell>
          <cell r="X136">
            <v>17568.181818181816</v>
          </cell>
          <cell r="Y136">
            <v>0.15529107373868037</v>
          </cell>
          <cell r="Z136">
            <v>79400</v>
          </cell>
          <cell r="AA136">
            <v>0</v>
          </cell>
          <cell r="AB136">
            <v>45327</v>
          </cell>
          <cell r="AC136">
            <v>19850</v>
          </cell>
          <cell r="AD136" t="str">
            <v>タイヤーウッズ</v>
          </cell>
          <cell r="AE136">
            <v>19850</v>
          </cell>
          <cell r="AF136">
            <v>0</v>
          </cell>
          <cell r="AG136">
            <v>605880334</v>
          </cell>
          <cell r="AH136">
            <v>605880389</v>
          </cell>
        </row>
        <row r="137">
          <cell r="B137">
            <v>2155017159253</v>
          </cell>
          <cell r="C137">
            <v>4985009705322</v>
          </cell>
          <cell r="D137" t="str">
            <v>734600</v>
          </cell>
          <cell r="E137" t="str">
            <v>PRIMACY 4+</v>
          </cell>
          <cell r="F137" t="str">
            <v>215/50R17 95W XL</v>
          </cell>
          <cell r="G137" t="str">
            <v>215/50R17</v>
          </cell>
          <cell r="H137">
            <v>38200</v>
          </cell>
          <cell r="I137">
            <v>16430</v>
          </cell>
          <cell r="J137">
            <v>25</v>
          </cell>
          <cell r="K137">
            <v>20</v>
          </cell>
          <cell r="L137">
            <v>22450</v>
          </cell>
          <cell r="M137">
            <v>19454.545454545452</v>
          </cell>
          <cell r="N137">
            <v>0.15546728971962606</v>
          </cell>
          <cell r="O137">
            <v>89800</v>
          </cell>
          <cell r="P137">
            <v>1</v>
          </cell>
          <cell r="Q137">
            <v>45327</v>
          </cell>
          <cell r="R137">
            <v>22451</v>
          </cell>
          <cell r="S137" t="str">
            <v>タイヤ1番</v>
          </cell>
          <cell r="T137">
            <v>22451</v>
          </cell>
          <cell r="U137">
            <v>0</v>
          </cell>
          <cell r="V137">
            <v>22450</v>
          </cell>
          <cell r="W137">
            <v>22450</v>
          </cell>
          <cell r="X137">
            <v>19454.545454545452</v>
          </cell>
          <cell r="Y137">
            <v>0.15546728971962606</v>
          </cell>
          <cell r="Z137">
            <v>89800</v>
          </cell>
          <cell r="AA137">
            <v>1</v>
          </cell>
          <cell r="AB137">
            <v>45327</v>
          </cell>
          <cell r="AC137">
            <v>22451</v>
          </cell>
          <cell r="AD137" t="str">
            <v>タイヤ1番</v>
          </cell>
          <cell r="AE137">
            <v>22451</v>
          </cell>
          <cell r="AF137">
            <v>0</v>
          </cell>
          <cell r="AG137">
            <v>605880326</v>
          </cell>
          <cell r="AH137">
            <v>605880381</v>
          </cell>
        </row>
        <row r="138">
          <cell r="B138">
            <v>2255017159250</v>
          </cell>
          <cell r="C138">
            <v>4985009705698</v>
          </cell>
          <cell r="D138" t="str">
            <v>739750</v>
          </cell>
          <cell r="E138" t="str">
            <v>PRIMACY 4+</v>
          </cell>
          <cell r="F138" t="str">
            <v>225/50R17 98Y XL（在庫限り）</v>
          </cell>
          <cell r="G138" t="str">
            <v>225/50R17</v>
          </cell>
          <cell r="H138">
            <v>38500</v>
          </cell>
          <cell r="I138">
            <v>16560</v>
          </cell>
          <cell r="J138">
            <v>0</v>
          </cell>
          <cell r="K138">
            <v>0</v>
          </cell>
          <cell r="L138">
            <v>21480</v>
          </cell>
          <cell r="M138">
            <v>18572.727272727272</v>
          </cell>
          <cell r="N138">
            <v>0.10837004405286341</v>
          </cell>
          <cell r="P138">
            <v>720</v>
          </cell>
          <cell r="Q138">
            <v>45264</v>
          </cell>
          <cell r="R138">
            <v>22200</v>
          </cell>
          <cell r="S138" t="str">
            <v>アークタイヤ</v>
          </cell>
          <cell r="T138">
            <v>22200</v>
          </cell>
          <cell r="U138">
            <v>0</v>
          </cell>
          <cell r="V138">
            <v>23280</v>
          </cell>
          <cell r="W138">
            <v>22980</v>
          </cell>
          <cell r="X138">
            <v>19936.363636363636</v>
          </cell>
          <cell r="Y138">
            <v>0.16935704514363883</v>
          </cell>
          <cell r="AA138">
            <v>-80</v>
          </cell>
          <cell r="AB138">
            <v>45229</v>
          </cell>
          <cell r="AC138">
            <v>22900</v>
          </cell>
          <cell r="AD138" t="str">
            <v>アークタイヤ 楽天市場店</v>
          </cell>
          <cell r="AE138">
            <v>22900</v>
          </cell>
          <cell r="AF138">
            <v>0</v>
          </cell>
          <cell r="AG138">
            <v>605880330</v>
          </cell>
          <cell r="AH138">
            <v>605880385</v>
          </cell>
        </row>
        <row r="139">
          <cell r="B139">
            <v>2255017159267</v>
          </cell>
          <cell r="C139">
            <v>4985009004272</v>
          </cell>
          <cell r="D139" t="str">
            <v>900309</v>
          </cell>
          <cell r="E139" t="str">
            <v>PRIMACY 4+</v>
          </cell>
          <cell r="F139" t="str">
            <v>225/50R17 98Y XL DT</v>
          </cell>
          <cell r="G139" t="str">
            <v>225/50R17</v>
          </cell>
          <cell r="H139">
            <v>41200</v>
          </cell>
          <cell r="I139">
            <v>17720</v>
          </cell>
          <cell r="J139">
            <v>72</v>
          </cell>
          <cell r="K139">
            <v>44</v>
          </cell>
          <cell r="L139">
            <v>24080</v>
          </cell>
          <cell r="M139">
            <v>20936.363636363636</v>
          </cell>
          <cell r="N139">
            <v>0.15362570560138947</v>
          </cell>
          <cell r="O139">
            <v>96320</v>
          </cell>
          <cell r="P139">
            <v>10</v>
          </cell>
          <cell r="Q139">
            <v>45327</v>
          </cell>
          <cell r="R139">
            <v>24090</v>
          </cell>
          <cell r="S139" t="str">
            <v>タイヤマックス</v>
          </cell>
          <cell r="T139">
            <v>24090</v>
          </cell>
          <cell r="U139">
            <v>0</v>
          </cell>
          <cell r="V139">
            <v>24080</v>
          </cell>
          <cell r="W139">
            <v>24090</v>
          </cell>
          <cell r="X139">
            <v>20945.454545454544</v>
          </cell>
          <cell r="Y139">
            <v>0.15399305555555551</v>
          </cell>
          <cell r="Z139">
            <v>96360</v>
          </cell>
          <cell r="AA139">
            <v>-1690</v>
          </cell>
          <cell r="AB139">
            <v>45327</v>
          </cell>
          <cell r="AC139">
            <v>22400</v>
          </cell>
          <cell r="AD139" t="str">
            <v>タイヤーウッズ</v>
          </cell>
          <cell r="AE139">
            <v>23900</v>
          </cell>
          <cell r="AF139">
            <v>-1500</v>
          </cell>
          <cell r="AG139">
            <v>605880330</v>
          </cell>
          <cell r="AH139">
            <v>605880385</v>
          </cell>
        </row>
        <row r="140">
          <cell r="B140">
            <v>2055517159251</v>
          </cell>
          <cell r="C140">
            <v>4985009705346</v>
          </cell>
          <cell r="D140" t="str">
            <v>734620</v>
          </cell>
          <cell r="E140" t="str">
            <v>PRIMACY 4+</v>
          </cell>
          <cell r="F140" t="str">
            <v>205/55R17 95V XL</v>
          </cell>
          <cell r="G140" t="str">
            <v>205/55R17</v>
          </cell>
          <cell r="H140">
            <v>32300</v>
          </cell>
          <cell r="I140">
            <v>13890</v>
          </cell>
          <cell r="J140">
            <v>62</v>
          </cell>
          <cell r="K140">
            <v>63</v>
          </cell>
          <cell r="L140">
            <v>19200</v>
          </cell>
          <cell r="M140">
            <v>16500</v>
          </cell>
          <cell r="N140">
            <v>0.15818181818181817</v>
          </cell>
          <cell r="O140">
            <v>76800</v>
          </cell>
          <cell r="P140">
            <v>20</v>
          </cell>
          <cell r="Q140">
            <v>45327</v>
          </cell>
          <cell r="R140">
            <v>19220</v>
          </cell>
          <cell r="S140" t="str">
            <v>タイヤ1番</v>
          </cell>
          <cell r="T140">
            <v>19220</v>
          </cell>
          <cell r="U140">
            <v>0</v>
          </cell>
          <cell r="V140">
            <v>19200</v>
          </cell>
          <cell r="W140">
            <v>19220</v>
          </cell>
          <cell r="X140">
            <v>16518.181818181816</v>
          </cell>
          <cell r="Y140">
            <v>0.15910842047330756</v>
          </cell>
          <cell r="Z140">
            <v>76880</v>
          </cell>
          <cell r="AA140">
            <v>0</v>
          </cell>
          <cell r="AB140">
            <v>45327</v>
          </cell>
          <cell r="AC140">
            <v>19220</v>
          </cell>
          <cell r="AD140" t="str">
            <v>タイヤ1番</v>
          </cell>
          <cell r="AE140">
            <v>19220</v>
          </cell>
          <cell r="AF140">
            <v>0</v>
          </cell>
          <cell r="AG140">
            <v>605880335</v>
          </cell>
          <cell r="AH140">
            <v>605880390</v>
          </cell>
        </row>
        <row r="141">
          <cell r="B141">
            <v>2155517159258</v>
          </cell>
          <cell r="C141">
            <v>4985009705353</v>
          </cell>
          <cell r="D141" t="str">
            <v>734630</v>
          </cell>
          <cell r="E141" t="str">
            <v>PRIMACY 4+</v>
          </cell>
          <cell r="F141" t="str">
            <v>215/55R17 94W</v>
          </cell>
          <cell r="G141" t="str">
            <v>215/55R17</v>
          </cell>
          <cell r="H141">
            <v>33300</v>
          </cell>
          <cell r="I141">
            <v>14320</v>
          </cell>
          <cell r="J141">
            <v>87</v>
          </cell>
          <cell r="K141">
            <v>58</v>
          </cell>
          <cell r="L141">
            <v>19660</v>
          </cell>
          <cell r="M141">
            <v>16918.181818181816</v>
          </cell>
          <cell r="N141">
            <v>0.15357334766254691</v>
          </cell>
          <cell r="O141">
            <v>78640</v>
          </cell>
          <cell r="P141">
            <v>110</v>
          </cell>
          <cell r="Q141">
            <v>45327</v>
          </cell>
          <cell r="R141">
            <v>19770</v>
          </cell>
          <cell r="S141" t="str">
            <v>タイヤ1番</v>
          </cell>
          <cell r="T141">
            <v>19660</v>
          </cell>
          <cell r="U141">
            <v>110</v>
          </cell>
          <cell r="V141">
            <v>19660</v>
          </cell>
          <cell r="W141">
            <v>19750</v>
          </cell>
          <cell r="X141">
            <v>17000</v>
          </cell>
          <cell r="Y141">
            <v>0.15764705882352942</v>
          </cell>
          <cell r="Z141">
            <v>79000</v>
          </cell>
          <cell r="AA141">
            <v>20</v>
          </cell>
          <cell r="AB141">
            <v>45327</v>
          </cell>
          <cell r="AC141">
            <v>19770</v>
          </cell>
          <cell r="AD141" t="str">
            <v>タイヤ1番</v>
          </cell>
          <cell r="AE141">
            <v>19770</v>
          </cell>
          <cell r="AF141">
            <v>0</v>
          </cell>
          <cell r="AG141">
            <v>605880327</v>
          </cell>
          <cell r="AH141">
            <v>605880382</v>
          </cell>
        </row>
        <row r="142">
          <cell r="B142">
            <v>2255517159262</v>
          </cell>
          <cell r="C142">
            <v>4985009705360</v>
          </cell>
          <cell r="D142" t="str">
            <v>567574</v>
          </cell>
          <cell r="E142" t="str">
            <v>PRIMACY 4+</v>
          </cell>
          <cell r="F142" t="str">
            <v>225/55R17 101W XL</v>
          </cell>
          <cell r="G142" t="str">
            <v>225/55R17</v>
          </cell>
          <cell r="H142">
            <v>38000</v>
          </cell>
          <cell r="I142">
            <v>16340</v>
          </cell>
          <cell r="J142">
            <v>14</v>
          </cell>
          <cell r="K142">
            <v>16</v>
          </cell>
          <cell r="L142">
            <v>22340</v>
          </cell>
          <cell r="M142">
            <v>19354.545454545452</v>
          </cell>
          <cell r="N142">
            <v>0.15575387505871291</v>
          </cell>
          <cell r="O142">
            <v>89360</v>
          </cell>
          <cell r="P142">
            <v>1</v>
          </cell>
          <cell r="Q142">
            <v>45327</v>
          </cell>
          <cell r="R142">
            <v>22341</v>
          </cell>
          <cell r="S142" t="str">
            <v>タイヤマックス</v>
          </cell>
          <cell r="T142">
            <v>22341</v>
          </cell>
          <cell r="U142">
            <v>0</v>
          </cell>
          <cell r="V142">
            <v>22340</v>
          </cell>
          <cell r="W142">
            <v>22341</v>
          </cell>
          <cell r="X142">
            <v>19355.454545454544</v>
          </cell>
          <cell r="Y142">
            <v>0.15579352778169173</v>
          </cell>
          <cell r="Z142">
            <v>89364</v>
          </cell>
          <cell r="AA142">
            <v>0</v>
          </cell>
          <cell r="AB142">
            <v>45327</v>
          </cell>
          <cell r="AC142">
            <v>22341</v>
          </cell>
          <cell r="AD142" t="str">
            <v>タイヤ1番</v>
          </cell>
          <cell r="AE142">
            <v>22341</v>
          </cell>
          <cell r="AF142">
            <v>0</v>
          </cell>
          <cell r="AG142" t="str">
            <v/>
          </cell>
          <cell r="AH142" t="str">
            <v/>
          </cell>
        </row>
        <row r="143">
          <cell r="B143">
            <v>2355517159252</v>
          </cell>
          <cell r="C143">
            <v>4985009705704</v>
          </cell>
          <cell r="D143" t="str">
            <v>739760</v>
          </cell>
          <cell r="E143" t="str">
            <v>PRIMACY 4+</v>
          </cell>
          <cell r="F143" t="str">
            <v>235/55R17 103W XL</v>
          </cell>
          <cell r="G143" t="str">
            <v>235/55R17</v>
          </cell>
          <cell r="H143">
            <v>39700</v>
          </cell>
          <cell r="I143">
            <v>17080</v>
          </cell>
          <cell r="J143">
            <v>0</v>
          </cell>
          <cell r="K143">
            <v>20</v>
          </cell>
          <cell r="L143">
            <v>23380</v>
          </cell>
          <cell r="M143">
            <v>20300</v>
          </cell>
          <cell r="N143">
            <v>0.15862068965517243</v>
          </cell>
          <cell r="O143">
            <v>93520</v>
          </cell>
          <cell r="P143">
            <v>40</v>
          </cell>
          <cell r="Q143">
            <v>45327</v>
          </cell>
          <cell r="R143">
            <v>23420</v>
          </cell>
          <cell r="S143" t="str">
            <v>タイヤマックス</v>
          </cell>
          <cell r="T143">
            <v>23420</v>
          </cell>
          <cell r="U143">
            <v>0</v>
          </cell>
          <cell r="V143">
            <v>23380</v>
          </cell>
          <cell r="W143">
            <v>23380</v>
          </cell>
          <cell r="X143">
            <v>20300</v>
          </cell>
          <cell r="Y143">
            <v>0.15862068965517243</v>
          </cell>
          <cell r="Z143">
            <v>93520</v>
          </cell>
          <cell r="AA143">
            <v>40</v>
          </cell>
          <cell r="AB143">
            <v>45327</v>
          </cell>
          <cell r="AC143">
            <v>23420</v>
          </cell>
          <cell r="AD143" t="str">
            <v>タイヤ1番</v>
          </cell>
          <cell r="AE143">
            <v>23420</v>
          </cell>
          <cell r="AF143">
            <v>0</v>
          </cell>
          <cell r="AG143">
            <v>605880329</v>
          </cell>
          <cell r="AH143">
            <v>605880384</v>
          </cell>
        </row>
        <row r="144">
          <cell r="B144">
            <v>2156017159250</v>
          </cell>
          <cell r="C144">
            <v>4985009705384</v>
          </cell>
          <cell r="D144" t="str">
            <v>734660</v>
          </cell>
          <cell r="E144" t="str">
            <v>PRIMACY 4+</v>
          </cell>
          <cell r="F144" t="str">
            <v>215/60R17 96V</v>
          </cell>
          <cell r="G144" t="str">
            <v>215/60R17</v>
          </cell>
          <cell r="H144">
            <v>29800</v>
          </cell>
          <cell r="I144">
            <v>12820</v>
          </cell>
          <cell r="J144">
            <v>43</v>
          </cell>
          <cell r="K144">
            <v>19</v>
          </cell>
          <cell r="L144">
            <v>17780</v>
          </cell>
          <cell r="M144">
            <v>15209.090909090908</v>
          </cell>
          <cell r="N144">
            <v>0.15708308427973694</v>
          </cell>
          <cell r="O144">
            <v>71120</v>
          </cell>
          <cell r="P144">
            <v>80</v>
          </cell>
          <cell r="Q144">
            <v>45327</v>
          </cell>
          <cell r="R144">
            <v>17860</v>
          </cell>
          <cell r="S144" t="str">
            <v>タイヤ1番</v>
          </cell>
          <cell r="T144">
            <v>17860</v>
          </cell>
          <cell r="U144">
            <v>0</v>
          </cell>
          <cell r="V144">
            <v>17780</v>
          </cell>
          <cell r="W144">
            <v>17840</v>
          </cell>
          <cell r="X144">
            <v>15263.636363636362</v>
          </cell>
          <cell r="Y144">
            <v>0.16009529481834417</v>
          </cell>
          <cell r="AA144">
            <v>20</v>
          </cell>
          <cell r="AB144">
            <v>45327</v>
          </cell>
          <cell r="AC144">
            <v>17860</v>
          </cell>
          <cell r="AD144" t="str">
            <v>タイヤマックス</v>
          </cell>
          <cell r="AE144">
            <v>17860</v>
          </cell>
          <cell r="AF144">
            <v>0</v>
          </cell>
          <cell r="AG144">
            <v>605880328</v>
          </cell>
          <cell r="AH144">
            <v>605880383</v>
          </cell>
        </row>
        <row r="145">
          <cell r="B145">
            <v>2256017159257</v>
          </cell>
          <cell r="C145">
            <v>4985009705391</v>
          </cell>
          <cell r="D145" t="str">
            <v>734670</v>
          </cell>
          <cell r="E145" t="str">
            <v>PRIMACY 4+</v>
          </cell>
          <cell r="F145" t="str">
            <v>225/60R17 99V</v>
          </cell>
          <cell r="G145" t="str">
            <v>225/60R17</v>
          </cell>
          <cell r="H145">
            <v>31500</v>
          </cell>
          <cell r="I145">
            <v>13550</v>
          </cell>
          <cell r="J145">
            <v>20</v>
          </cell>
          <cell r="K145">
            <v>28</v>
          </cell>
          <cell r="L145">
            <v>18980</v>
          </cell>
          <cell r="M145">
            <v>16299.999999999998</v>
          </cell>
          <cell r="N145">
            <v>0.16871165644171771</v>
          </cell>
          <cell r="O145">
            <v>75920</v>
          </cell>
          <cell r="P145">
            <v>-750</v>
          </cell>
          <cell r="Q145">
            <v>45327</v>
          </cell>
          <cell r="R145">
            <v>18230</v>
          </cell>
          <cell r="S145" t="str">
            <v>トミータイヤ</v>
          </cell>
          <cell r="T145">
            <v>18230</v>
          </cell>
          <cell r="U145">
            <v>0</v>
          </cell>
          <cell r="V145">
            <v>18980</v>
          </cell>
          <cell r="W145">
            <v>18700</v>
          </cell>
          <cell r="X145">
            <v>16045.454545454544</v>
          </cell>
          <cell r="Y145">
            <v>0.15552407932011325</v>
          </cell>
          <cell r="Z145">
            <v>74800</v>
          </cell>
          <cell r="AA145">
            <v>0</v>
          </cell>
          <cell r="AB145">
            <v>45327</v>
          </cell>
          <cell r="AC145">
            <v>18700</v>
          </cell>
          <cell r="AD145" t="str">
            <v>タイヤーウッズ</v>
          </cell>
          <cell r="AE145">
            <v>18700</v>
          </cell>
          <cell r="AF145">
            <v>0</v>
          </cell>
          <cell r="AG145">
            <v>605880336</v>
          </cell>
          <cell r="AH145">
            <v>605880391</v>
          </cell>
        </row>
        <row r="146">
          <cell r="B146">
            <v>2154518159250</v>
          </cell>
          <cell r="C146">
            <v>4985009705452</v>
          </cell>
          <cell r="D146" t="str">
            <v>568706</v>
          </cell>
          <cell r="E146" t="str">
            <v>PRIMACY 4+</v>
          </cell>
          <cell r="F146" t="str">
            <v>215/45R18 93W XL</v>
          </cell>
          <cell r="G146" t="str">
            <v>215/45R18</v>
          </cell>
          <cell r="H146">
            <v>39000</v>
          </cell>
          <cell r="I146">
            <v>16770</v>
          </cell>
          <cell r="J146">
            <v>0</v>
          </cell>
          <cell r="K146">
            <v>8</v>
          </cell>
          <cell r="M146">
            <v>-954.5454545454545</v>
          </cell>
          <cell r="N146">
            <v>18.568571428571431</v>
          </cell>
          <cell r="P146">
            <v>22990</v>
          </cell>
          <cell r="Q146">
            <v>45327</v>
          </cell>
          <cell r="R146">
            <v>22990</v>
          </cell>
          <cell r="S146" t="str">
            <v>タイヤ1番</v>
          </cell>
          <cell r="T146">
            <v>22990</v>
          </cell>
          <cell r="U146">
            <v>0</v>
          </cell>
          <cell r="X146">
            <v>-954.5454545454545</v>
          </cell>
          <cell r="Y146">
            <v>18.568571428571431</v>
          </cell>
          <cell r="AA146">
            <v>22990</v>
          </cell>
          <cell r="AB146">
            <v>45327</v>
          </cell>
          <cell r="AC146">
            <v>22990</v>
          </cell>
          <cell r="AD146" t="str">
            <v>T-BOX Auto Parts</v>
          </cell>
          <cell r="AE146">
            <v>22990</v>
          </cell>
          <cell r="AF146">
            <v>0</v>
          </cell>
          <cell r="AG146" t="str">
            <v/>
          </cell>
          <cell r="AH146" t="str">
            <v/>
          </cell>
        </row>
        <row r="147">
          <cell r="B147">
            <v>2254018159252</v>
          </cell>
          <cell r="C147">
            <v>4985009705438</v>
          </cell>
          <cell r="D147" t="str">
            <v>734710</v>
          </cell>
          <cell r="E147" t="str">
            <v>PRIMACY 4+</v>
          </cell>
          <cell r="F147" t="str">
            <v>225/40R18 92Y XL</v>
          </cell>
          <cell r="G147" t="str">
            <v>225/40R18</v>
          </cell>
          <cell r="H147">
            <v>45200</v>
          </cell>
          <cell r="I147">
            <v>19440</v>
          </cell>
          <cell r="J147">
            <v>28</v>
          </cell>
          <cell r="K147">
            <v>28</v>
          </cell>
          <cell r="L147">
            <v>26270</v>
          </cell>
          <cell r="M147">
            <v>22927.272727272724</v>
          </cell>
          <cell r="N147">
            <v>0.1521015067406819</v>
          </cell>
          <cell r="O147">
            <v>105080</v>
          </cell>
          <cell r="P147">
            <v>-780</v>
          </cell>
          <cell r="Q147">
            <v>45327</v>
          </cell>
          <cell r="R147">
            <v>25490</v>
          </cell>
          <cell r="S147" t="str">
            <v>トミータイヤ</v>
          </cell>
          <cell r="T147">
            <v>25490</v>
          </cell>
          <cell r="U147">
            <v>0</v>
          </cell>
          <cell r="V147">
            <v>26270</v>
          </cell>
          <cell r="W147">
            <v>26480</v>
          </cell>
          <cell r="X147">
            <v>23118.181818181816</v>
          </cell>
          <cell r="Y147">
            <v>0.15910342115611475</v>
          </cell>
          <cell r="Z147">
            <v>105920</v>
          </cell>
          <cell r="AA147">
            <v>-780</v>
          </cell>
          <cell r="AB147">
            <v>45327</v>
          </cell>
          <cell r="AC147">
            <v>25700</v>
          </cell>
          <cell r="AD147" t="str">
            <v>T-BOX Auto Parts</v>
          </cell>
          <cell r="AE147">
            <v>25700</v>
          </cell>
          <cell r="AF147">
            <v>0</v>
          </cell>
          <cell r="AG147">
            <v>605880322</v>
          </cell>
          <cell r="AH147">
            <v>605880377</v>
          </cell>
        </row>
        <row r="148">
          <cell r="B148">
            <v>2254518159257</v>
          </cell>
          <cell r="C148">
            <v>4985009705735</v>
          </cell>
          <cell r="D148" t="str">
            <v>740120</v>
          </cell>
          <cell r="E148" t="str">
            <v>PRIMACY 4+</v>
          </cell>
          <cell r="F148" t="str">
            <v>225/45R18 95Y XL</v>
          </cell>
          <cell r="G148" t="str">
            <v>225/45R18</v>
          </cell>
          <cell r="H148">
            <v>43200</v>
          </cell>
          <cell r="I148">
            <v>18580</v>
          </cell>
          <cell r="J148">
            <v>91</v>
          </cell>
          <cell r="K148">
            <v>34</v>
          </cell>
          <cell r="L148">
            <v>25800</v>
          </cell>
          <cell r="M148">
            <v>22500</v>
          </cell>
          <cell r="N148">
            <v>0.17422222222222222</v>
          </cell>
          <cell r="O148">
            <v>103200</v>
          </cell>
          <cell r="P148">
            <v>560</v>
          </cell>
          <cell r="Q148">
            <v>45327</v>
          </cell>
          <cell r="R148">
            <v>26360</v>
          </cell>
          <cell r="S148" t="str">
            <v>ラウンドタイヤ ヤフー店</v>
          </cell>
          <cell r="T148">
            <v>26360</v>
          </cell>
          <cell r="U148">
            <v>0</v>
          </cell>
          <cell r="V148">
            <v>25800</v>
          </cell>
          <cell r="W148">
            <v>25800</v>
          </cell>
          <cell r="X148">
            <v>22500</v>
          </cell>
          <cell r="Y148">
            <v>0.17422222222222222</v>
          </cell>
          <cell r="Z148">
            <v>103200</v>
          </cell>
          <cell r="AA148">
            <v>800</v>
          </cell>
          <cell r="AB148">
            <v>45327</v>
          </cell>
          <cell r="AC148">
            <v>26600</v>
          </cell>
          <cell r="AD148" t="str">
            <v>タイヤホイール激安王国</v>
          </cell>
          <cell r="AE148">
            <v>25600</v>
          </cell>
          <cell r="AF148">
            <v>1000</v>
          </cell>
          <cell r="AG148">
            <v>605880319</v>
          </cell>
          <cell r="AH148">
            <v>605880374</v>
          </cell>
        </row>
        <row r="149">
          <cell r="B149">
            <v>2255018159259</v>
          </cell>
          <cell r="C149">
            <v>4985009705513</v>
          </cell>
          <cell r="D149" t="str">
            <v>926063</v>
          </cell>
          <cell r="E149" t="str">
            <v>PRIMACY 4+</v>
          </cell>
          <cell r="F149" t="str">
            <v>225/50R18 99W XL（43掛）</v>
          </cell>
          <cell r="G149" t="str">
            <v>225/50R18</v>
          </cell>
          <cell r="H149">
            <v>39500</v>
          </cell>
          <cell r="I149">
            <v>16200</v>
          </cell>
          <cell r="J149">
            <v>32</v>
          </cell>
          <cell r="K149">
            <v>26</v>
          </cell>
          <cell r="L149">
            <v>23490</v>
          </cell>
          <cell r="M149">
            <v>20400</v>
          </cell>
          <cell r="N149">
            <v>0.20588235294117646</v>
          </cell>
          <cell r="O149">
            <v>93960</v>
          </cell>
          <cell r="P149">
            <v>0</v>
          </cell>
          <cell r="Q149">
            <v>45327</v>
          </cell>
          <cell r="R149">
            <v>23490</v>
          </cell>
          <cell r="S149" t="str">
            <v>トミータイヤ</v>
          </cell>
          <cell r="T149">
            <v>23500</v>
          </cell>
          <cell r="U149">
            <v>-10</v>
          </cell>
          <cell r="V149">
            <v>23490</v>
          </cell>
          <cell r="W149">
            <v>23490</v>
          </cell>
          <cell r="X149">
            <v>20400</v>
          </cell>
          <cell r="Y149">
            <v>0.20588235294117646</v>
          </cell>
          <cell r="AA149">
            <v>910</v>
          </cell>
          <cell r="AB149">
            <v>45327</v>
          </cell>
          <cell r="AC149">
            <v>24400</v>
          </cell>
          <cell r="AD149" t="str">
            <v>T-BOX Auto Parts</v>
          </cell>
          <cell r="AE149">
            <v>23500</v>
          </cell>
          <cell r="AF149">
            <v>900</v>
          </cell>
          <cell r="AG149" t="str">
            <v/>
          </cell>
          <cell r="AH149" t="str">
            <v/>
          </cell>
        </row>
        <row r="150">
          <cell r="B150">
            <v>2354518159254</v>
          </cell>
          <cell r="C150">
            <v>4985009705476</v>
          </cell>
          <cell r="D150" t="str">
            <v>734750</v>
          </cell>
          <cell r="E150" t="str">
            <v>PRIMACY 4+</v>
          </cell>
          <cell r="F150" t="str">
            <v>235/45R18 98Y XL</v>
          </cell>
          <cell r="G150" t="str">
            <v>235/45R18</v>
          </cell>
          <cell r="H150">
            <v>45300</v>
          </cell>
          <cell r="I150">
            <v>19480</v>
          </cell>
          <cell r="J150">
            <v>37</v>
          </cell>
          <cell r="K150">
            <v>32</v>
          </cell>
          <cell r="L150">
            <v>26470</v>
          </cell>
          <cell r="M150">
            <v>23109.090909090908</v>
          </cell>
          <cell r="N150">
            <v>0.15704169944925253</v>
          </cell>
          <cell r="O150">
            <v>105880</v>
          </cell>
          <cell r="P150">
            <v>-140</v>
          </cell>
          <cell r="Q150">
            <v>45327</v>
          </cell>
          <cell r="R150">
            <v>26330</v>
          </cell>
          <cell r="S150" t="str">
            <v>タイヤマックス</v>
          </cell>
          <cell r="T150">
            <v>26330</v>
          </cell>
          <cell r="U150">
            <v>0</v>
          </cell>
          <cell r="V150">
            <v>26470</v>
          </cell>
          <cell r="W150">
            <v>26330</v>
          </cell>
          <cell r="X150">
            <v>22981.81818181818</v>
          </cell>
          <cell r="Y150">
            <v>0.15237341772151894</v>
          </cell>
          <cell r="Z150">
            <v>105320</v>
          </cell>
          <cell r="AA150">
            <v>0</v>
          </cell>
          <cell r="AB150">
            <v>45327</v>
          </cell>
          <cell r="AC150">
            <v>26330</v>
          </cell>
          <cell r="AD150" t="str">
            <v>タイヤ1番</v>
          </cell>
          <cell r="AE150">
            <v>26330</v>
          </cell>
          <cell r="AF150">
            <v>0</v>
          </cell>
          <cell r="AG150" t="str">
            <v>×</v>
          </cell>
          <cell r="AH150" t="str">
            <v>×</v>
          </cell>
        </row>
        <row r="151">
          <cell r="B151">
            <v>2355018159256</v>
          </cell>
          <cell r="C151">
            <v>4985009705520</v>
          </cell>
          <cell r="D151" t="str">
            <v>777556</v>
          </cell>
          <cell r="E151" t="str">
            <v>PRIMACY 4+</v>
          </cell>
          <cell r="F151" t="str">
            <v>235/50R18 101Y XL</v>
          </cell>
          <cell r="G151" t="str">
            <v>235/50R18</v>
          </cell>
          <cell r="H151">
            <v>41200</v>
          </cell>
          <cell r="I151">
            <v>17720</v>
          </cell>
          <cell r="J151">
            <v>0</v>
          </cell>
          <cell r="K151">
            <v>3</v>
          </cell>
          <cell r="M151">
            <v>-954.5454545454545</v>
          </cell>
          <cell r="N151">
            <v>19.563809523809525</v>
          </cell>
          <cell r="P151">
            <v>25180</v>
          </cell>
          <cell r="Q151">
            <v>45327</v>
          </cell>
          <cell r="R151">
            <v>25180</v>
          </cell>
          <cell r="S151" t="str">
            <v>品川ゴム 通販部</v>
          </cell>
          <cell r="T151">
            <v>25180</v>
          </cell>
          <cell r="U151">
            <v>0</v>
          </cell>
          <cell r="X151">
            <v>-954.5454545454545</v>
          </cell>
          <cell r="Y151">
            <v>19.563809523809525</v>
          </cell>
          <cell r="AA151">
            <v>26795</v>
          </cell>
          <cell r="AB151">
            <v>45327</v>
          </cell>
          <cell r="AC151">
            <v>26795</v>
          </cell>
          <cell r="AD151" t="str">
            <v>品川ゴム 通販部</v>
          </cell>
          <cell r="AE151">
            <v>26794</v>
          </cell>
          <cell r="AF151">
            <v>1</v>
          </cell>
          <cell r="AG151" t="str">
            <v/>
          </cell>
          <cell r="AH151" t="str">
            <v/>
          </cell>
        </row>
        <row r="152">
          <cell r="B152">
            <v>2454518159251</v>
          </cell>
          <cell r="C152">
            <v>4985009705483</v>
          </cell>
          <cell r="D152" t="str">
            <v>734760</v>
          </cell>
          <cell r="E152" t="str">
            <v>PRIMACY 4+</v>
          </cell>
          <cell r="F152" t="str">
            <v>245/45R18 100W XL</v>
          </cell>
          <cell r="G152" t="str">
            <v>245/45R18</v>
          </cell>
          <cell r="H152">
            <v>49600</v>
          </cell>
          <cell r="I152">
            <v>21330</v>
          </cell>
          <cell r="J152">
            <v>11</v>
          </cell>
          <cell r="K152">
            <v>16</v>
          </cell>
          <cell r="L152">
            <v>29200</v>
          </cell>
          <cell r="M152">
            <v>25590.909090909088</v>
          </cell>
          <cell r="N152">
            <v>0.16650088809946706</v>
          </cell>
          <cell r="O152">
            <v>116800</v>
          </cell>
          <cell r="P152">
            <v>-1140</v>
          </cell>
          <cell r="Q152">
            <v>45327</v>
          </cell>
          <cell r="R152">
            <v>28060</v>
          </cell>
          <cell r="S152" t="str">
            <v>トミータイヤ</v>
          </cell>
          <cell r="T152">
            <v>28060</v>
          </cell>
          <cell r="U152">
            <v>0</v>
          </cell>
          <cell r="V152">
            <v>29200</v>
          </cell>
          <cell r="W152">
            <v>29380</v>
          </cell>
          <cell r="X152">
            <v>25754.545454545452</v>
          </cell>
          <cell r="Y152">
            <v>0.17179668196258377</v>
          </cell>
          <cell r="Z152">
            <v>117520</v>
          </cell>
          <cell r="AA152">
            <v>650</v>
          </cell>
          <cell r="AB152">
            <v>45327</v>
          </cell>
          <cell r="AC152">
            <v>30030</v>
          </cell>
          <cell r="AD152" t="str">
            <v>タイヤステージ　湘南　楽天市場店</v>
          </cell>
          <cell r="AE152">
            <v>28831</v>
          </cell>
          <cell r="AF152">
            <v>1199</v>
          </cell>
          <cell r="AG152">
            <v>605880318</v>
          </cell>
          <cell r="AH152">
            <v>605880373</v>
          </cell>
        </row>
        <row r="153">
          <cell r="B153">
            <v>2554518159258</v>
          </cell>
          <cell r="C153">
            <v>4985009705490</v>
          </cell>
          <cell r="D153" t="str">
            <v>734770</v>
          </cell>
          <cell r="E153" t="str">
            <v>PRIMACY 4+</v>
          </cell>
          <cell r="F153" t="str">
            <v>255/45R18 99Y</v>
          </cell>
          <cell r="G153" t="str">
            <v>255/45R18</v>
          </cell>
          <cell r="H153">
            <v>54000</v>
          </cell>
          <cell r="I153">
            <v>23220</v>
          </cell>
          <cell r="J153">
            <v>6</v>
          </cell>
          <cell r="K153">
            <v>12</v>
          </cell>
          <cell r="L153">
            <v>31480</v>
          </cell>
          <cell r="M153">
            <v>27663.63636363636</v>
          </cell>
          <cell r="N153">
            <v>0.16063095629313168</v>
          </cell>
          <cell r="O153">
            <v>125920</v>
          </cell>
          <cell r="P153">
            <v>-1250</v>
          </cell>
          <cell r="Q153">
            <v>45327</v>
          </cell>
          <cell r="R153">
            <v>30230</v>
          </cell>
          <cell r="S153" t="str">
            <v>トミータイヤ</v>
          </cell>
          <cell r="T153">
            <v>30230</v>
          </cell>
          <cell r="U153">
            <v>0</v>
          </cell>
          <cell r="V153">
            <v>31480</v>
          </cell>
          <cell r="W153">
            <v>31480</v>
          </cell>
          <cell r="X153">
            <v>27663.63636363636</v>
          </cell>
          <cell r="Y153">
            <v>0.16063095629313168</v>
          </cell>
          <cell r="AA153">
            <v>-2080</v>
          </cell>
          <cell r="AB153">
            <v>45327</v>
          </cell>
          <cell r="AC153">
            <v>29400</v>
          </cell>
          <cell r="AD153" t="str">
            <v>タイヤーウッズ</v>
          </cell>
          <cell r="AE153">
            <v>31000</v>
          </cell>
          <cell r="AF153">
            <v>-1600</v>
          </cell>
          <cell r="AG153">
            <v>605880321</v>
          </cell>
          <cell r="AH153">
            <v>605880376</v>
          </cell>
        </row>
        <row r="154">
          <cell r="B154">
            <v>2155518159257</v>
          </cell>
          <cell r="C154">
            <v>4985009705544</v>
          </cell>
          <cell r="D154" t="str">
            <v>734820</v>
          </cell>
          <cell r="E154" t="str">
            <v>PRIMACY 4+</v>
          </cell>
          <cell r="F154" t="str">
            <v>215/55R18 99V XL</v>
          </cell>
          <cell r="G154" t="str">
            <v>215/55R18</v>
          </cell>
          <cell r="H154">
            <v>36200</v>
          </cell>
          <cell r="I154">
            <v>15570</v>
          </cell>
          <cell r="J154">
            <v>13</v>
          </cell>
          <cell r="K154">
            <v>0</v>
          </cell>
          <cell r="L154">
            <v>22360</v>
          </cell>
          <cell r="M154">
            <v>19372.727272727272</v>
          </cell>
          <cell r="N154">
            <v>0.19629282027217265</v>
          </cell>
          <cell r="O154">
            <v>89440</v>
          </cell>
          <cell r="P154">
            <v>0</v>
          </cell>
          <cell r="Q154">
            <v>45327</v>
          </cell>
          <cell r="R154">
            <v>22360</v>
          </cell>
          <cell r="S154" t="str">
            <v>トミータイヤ</v>
          </cell>
          <cell r="T154">
            <v>22360</v>
          </cell>
          <cell r="U154">
            <v>0</v>
          </cell>
          <cell r="V154">
            <v>22360</v>
          </cell>
          <cell r="W154">
            <v>22360</v>
          </cell>
          <cell r="X154">
            <v>19372.727272727272</v>
          </cell>
          <cell r="Y154">
            <v>0.19629282027217265</v>
          </cell>
          <cell r="Z154">
            <v>89440</v>
          </cell>
          <cell r="AA154">
            <v>10</v>
          </cell>
          <cell r="AB154">
            <v>45327</v>
          </cell>
          <cell r="AC154">
            <v>22370</v>
          </cell>
          <cell r="AD154" t="str">
            <v>タイヤホイール激安王国</v>
          </cell>
          <cell r="AE154">
            <v>22370</v>
          </cell>
          <cell r="AF154">
            <v>0</v>
          </cell>
          <cell r="AG154">
            <v>605880324</v>
          </cell>
          <cell r="AH154">
            <v>605880379</v>
          </cell>
        </row>
        <row r="155">
          <cell r="B155">
            <v>2255518159254</v>
          </cell>
          <cell r="C155">
            <v>4985009705551</v>
          </cell>
          <cell r="D155" t="str">
            <v>734820</v>
          </cell>
          <cell r="E155" t="str">
            <v>PRIMACY 4+</v>
          </cell>
          <cell r="F155" t="str">
            <v>225/55R18 102V XL</v>
          </cell>
          <cell r="G155" t="str">
            <v>225/55R18</v>
          </cell>
          <cell r="H155">
            <v>35100</v>
          </cell>
          <cell r="I155">
            <v>15100</v>
          </cell>
          <cell r="J155">
            <v>79</v>
          </cell>
          <cell r="K155">
            <v>40</v>
          </cell>
          <cell r="L155">
            <v>20800</v>
          </cell>
          <cell r="M155">
            <v>17954.545454545452</v>
          </cell>
          <cell r="N155">
            <v>0.15898734177215179</v>
          </cell>
          <cell r="P155">
            <v>-10</v>
          </cell>
          <cell r="Q155">
            <v>45327</v>
          </cell>
          <cell r="R155">
            <v>20790</v>
          </cell>
          <cell r="S155" t="str">
            <v>トミータイヤ</v>
          </cell>
          <cell r="T155">
            <v>21600</v>
          </cell>
          <cell r="U155">
            <v>-810</v>
          </cell>
          <cell r="V155">
            <v>20800</v>
          </cell>
          <cell r="W155">
            <v>20880</v>
          </cell>
          <cell r="X155">
            <v>18027.272727272724</v>
          </cell>
          <cell r="Y155">
            <v>0.16238023197175983</v>
          </cell>
          <cell r="Z155">
            <v>83520</v>
          </cell>
          <cell r="AA155">
            <v>20</v>
          </cell>
          <cell r="AB155">
            <v>45327</v>
          </cell>
          <cell r="AC155">
            <v>20900</v>
          </cell>
          <cell r="AD155" t="str">
            <v>タイヤ1番</v>
          </cell>
          <cell r="AE155">
            <v>21400</v>
          </cell>
          <cell r="AF155">
            <v>-500</v>
          </cell>
          <cell r="AG155">
            <v>605880320</v>
          </cell>
          <cell r="AH155">
            <v>605880375</v>
          </cell>
        </row>
        <row r="156">
          <cell r="B156">
            <v>2355518159251</v>
          </cell>
          <cell r="C156">
            <v>4985009705568</v>
          </cell>
          <cell r="D156" t="str">
            <v>734760</v>
          </cell>
          <cell r="E156" t="str">
            <v>PRIMACY 4+</v>
          </cell>
          <cell r="F156" t="str">
            <v>235/55R18 104V XL</v>
          </cell>
          <cell r="G156" t="str">
            <v>235/55R18</v>
          </cell>
          <cell r="H156">
            <v>39500</v>
          </cell>
          <cell r="I156">
            <v>16990</v>
          </cell>
          <cell r="J156">
            <v>28</v>
          </cell>
          <cell r="K156">
            <v>40</v>
          </cell>
          <cell r="L156">
            <v>23300</v>
          </cell>
          <cell r="M156">
            <v>20227.272727272724</v>
          </cell>
          <cell r="N156">
            <v>0.16004494382022461</v>
          </cell>
          <cell r="O156">
            <v>93200</v>
          </cell>
          <cell r="P156">
            <v>10</v>
          </cell>
          <cell r="Q156">
            <v>45327</v>
          </cell>
          <cell r="R156">
            <v>23310</v>
          </cell>
          <cell r="S156" t="str">
            <v>タイヤマックス</v>
          </cell>
          <cell r="T156">
            <v>23310</v>
          </cell>
          <cell r="U156">
            <v>0</v>
          </cell>
          <cell r="V156">
            <v>23300</v>
          </cell>
          <cell r="W156">
            <v>23300</v>
          </cell>
          <cell r="X156">
            <v>20227.272727272724</v>
          </cell>
          <cell r="Y156">
            <v>0.16004494382022461</v>
          </cell>
          <cell r="Z156">
            <v>93200</v>
          </cell>
          <cell r="AA156">
            <v>10</v>
          </cell>
          <cell r="AB156">
            <v>45327</v>
          </cell>
          <cell r="AC156">
            <v>23310</v>
          </cell>
          <cell r="AD156" t="str">
            <v>タイヤマックス</v>
          </cell>
          <cell r="AE156">
            <v>23310</v>
          </cell>
          <cell r="AF156">
            <v>0</v>
          </cell>
          <cell r="AG156">
            <v>605880323</v>
          </cell>
          <cell r="AH156">
            <v>605880378</v>
          </cell>
        </row>
        <row r="157">
          <cell r="B157">
            <v>2156516159300</v>
          </cell>
          <cell r="C157">
            <v>4985009706053</v>
          </cell>
          <cell r="D157" t="str">
            <v>737770</v>
          </cell>
          <cell r="E157" t="str">
            <v>PRIMACY SUV+</v>
          </cell>
          <cell r="F157" t="str">
            <v>215/65R16 102H XL（在庫限り）</v>
          </cell>
          <cell r="G157" t="str">
            <v>215/65R16</v>
          </cell>
          <cell r="H157">
            <v>26300</v>
          </cell>
          <cell r="I157">
            <v>11310</v>
          </cell>
          <cell r="J157">
            <v>0</v>
          </cell>
          <cell r="K157">
            <v>0</v>
          </cell>
          <cell r="L157">
            <v>14980</v>
          </cell>
          <cell r="M157">
            <v>12799.999999999998</v>
          </cell>
          <cell r="N157">
            <v>0.11640624999999988</v>
          </cell>
          <cell r="O157">
            <v>59920</v>
          </cell>
          <cell r="P157">
            <v>120</v>
          </cell>
          <cell r="Q157">
            <v>45264</v>
          </cell>
          <cell r="R157">
            <v>15100</v>
          </cell>
          <cell r="S157" t="str">
            <v>タイヤーウッズ</v>
          </cell>
          <cell r="T157">
            <v>15100</v>
          </cell>
          <cell r="U157">
            <v>0</v>
          </cell>
          <cell r="V157">
            <v>16100</v>
          </cell>
          <cell r="W157">
            <v>16080</v>
          </cell>
          <cell r="X157">
            <v>13799.999999999998</v>
          </cell>
          <cell r="Y157">
            <v>0.18043478260869555</v>
          </cell>
          <cell r="AA157">
            <v>-80</v>
          </cell>
          <cell r="AB157">
            <v>45180</v>
          </cell>
          <cell r="AC157">
            <v>16000</v>
          </cell>
          <cell r="AD157" t="str">
            <v>T-BOX Auto Parts</v>
          </cell>
          <cell r="AE157">
            <v>16000</v>
          </cell>
          <cell r="AF157">
            <v>0</v>
          </cell>
          <cell r="AG157">
            <v>605880344</v>
          </cell>
          <cell r="AH157">
            <v>605880399</v>
          </cell>
        </row>
        <row r="158">
          <cell r="B158">
            <v>2256517159306</v>
          </cell>
          <cell r="C158">
            <v>4985009706145</v>
          </cell>
          <cell r="D158" t="str">
            <v>737910</v>
          </cell>
          <cell r="E158" t="str">
            <v>PRIMACY SUV+</v>
          </cell>
          <cell r="F158" t="str">
            <v>225/65R17 106H XL（43掛）</v>
          </cell>
          <cell r="G158" t="str">
            <v>225/65R17</v>
          </cell>
          <cell r="H158">
            <v>32900</v>
          </cell>
          <cell r="I158">
            <v>13490</v>
          </cell>
          <cell r="J158">
            <v>16</v>
          </cell>
          <cell r="K158">
            <v>16</v>
          </cell>
          <cell r="L158">
            <v>19480</v>
          </cell>
          <cell r="M158">
            <v>16754.545454545452</v>
          </cell>
          <cell r="N158">
            <v>0.19484536082474216</v>
          </cell>
          <cell r="O158">
            <v>77920</v>
          </cell>
          <cell r="P158">
            <v>431</v>
          </cell>
          <cell r="Q158">
            <v>45327</v>
          </cell>
          <cell r="R158">
            <v>19911</v>
          </cell>
          <cell r="S158" t="str">
            <v>タイヤステージ湘南 ヤフー店</v>
          </cell>
          <cell r="T158">
            <v>19701</v>
          </cell>
          <cell r="U158">
            <v>210</v>
          </cell>
          <cell r="V158">
            <v>19480</v>
          </cell>
          <cell r="W158">
            <v>18980</v>
          </cell>
          <cell r="X158">
            <v>16299.999999999998</v>
          </cell>
          <cell r="Y158">
            <v>0.17239263803680974</v>
          </cell>
          <cell r="AA158">
            <v>-780</v>
          </cell>
          <cell r="AB158">
            <v>45327</v>
          </cell>
          <cell r="AC158">
            <v>18200</v>
          </cell>
          <cell r="AD158" t="str">
            <v>T-BOX Auto Parts</v>
          </cell>
          <cell r="AE158">
            <v>18200</v>
          </cell>
          <cell r="AF158">
            <v>0</v>
          </cell>
          <cell r="AG158">
            <v>605880346</v>
          </cell>
          <cell r="AH158">
            <v>605880401</v>
          </cell>
        </row>
        <row r="159">
          <cell r="B159">
            <v>2656517159304</v>
          </cell>
          <cell r="C159">
            <v>4985009706190</v>
          </cell>
          <cell r="D159" t="str">
            <v>738110</v>
          </cell>
          <cell r="E159" t="str">
            <v>PRIMACY SUV+</v>
          </cell>
          <cell r="F159" t="str">
            <v>265/65R17 112H</v>
          </cell>
          <cell r="G159" t="str">
            <v>265/65R17</v>
          </cell>
          <cell r="H159">
            <v>42400</v>
          </cell>
          <cell r="I159">
            <v>18240</v>
          </cell>
          <cell r="J159">
            <v>0</v>
          </cell>
          <cell r="K159">
            <v>12</v>
          </cell>
          <cell r="L159">
            <v>25200</v>
          </cell>
          <cell r="M159">
            <v>21954.545454545452</v>
          </cell>
          <cell r="N159">
            <v>0.16919254658385086</v>
          </cell>
          <cell r="O159">
            <v>100800</v>
          </cell>
          <cell r="P159">
            <v>1</v>
          </cell>
          <cell r="Q159">
            <v>45327</v>
          </cell>
          <cell r="R159">
            <v>25201</v>
          </cell>
          <cell r="S159" t="str">
            <v>タイヤマックス</v>
          </cell>
          <cell r="T159">
            <v>25201</v>
          </cell>
          <cell r="U159">
            <v>0</v>
          </cell>
          <cell r="V159">
            <v>25200</v>
          </cell>
          <cell r="W159">
            <v>25180</v>
          </cell>
          <cell r="X159">
            <v>21936.363636363636</v>
          </cell>
          <cell r="Y159">
            <v>0.168503937007874</v>
          </cell>
          <cell r="Z159">
            <v>100720</v>
          </cell>
          <cell r="AA159">
            <v>21</v>
          </cell>
          <cell r="AB159">
            <v>45327</v>
          </cell>
          <cell r="AC159">
            <v>25201</v>
          </cell>
          <cell r="AD159" t="str">
            <v>タイヤ1番</v>
          </cell>
          <cell r="AE159">
            <v>25201</v>
          </cell>
          <cell r="AF159">
            <v>0</v>
          </cell>
          <cell r="AG159">
            <v>605880343</v>
          </cell>
          <cell r="AH159">
            <v>605880398</v>
          </cell>
        </row>
        <row r="160">
          <cell r="B160">
            <v>2255518159308</v>
          </cell>
          <cell r="C160">
            <v>4985009706237</v>
          </cell>
          <cell r="D160" t="str">
            <v>737820</v>
          </cell>
          <cell r="E160" t="str">
            <v>PRIMACY SUV+</v>
          </cell>
          <cell r="F160" t="str">
            <v>225/55R18 98V</v>
          </cell>
          <cell r="G160" t="str">
            <v>225/55R18</v>
          </cell>
          <cell r="H160">
            <v>40800</v>
          </cell>
          <cell r="I160">
            <v>17550</v>
          </cell>
          <cell r="J160">
            <v>28</v>
          </cell>
          <cell r="K160">
            <v>20</v>
          </cell>
          <cell r="L160">
            <v>23980</v>
          </cell>
          <cell r="M160">
            <v>20845.454545454544</v>
          </cell>
          <cell r="N160">
            <v>0.15808983863933707</v>
          </cell>
          <cell r="O160">
            <v>95920</v>
          </cell>
          <cell r="P160">
            <v>-480</v>
          </cell>
          <cell r="Q160">
            <v>45327</v>
          </cell>
          <cell r="R160">
            <v>23500</v>
          </cell>
          <cell r="S160" t="str">
            <v>タイヤーウッズ</v>
          </cell>
          <cell r="T160">
            <v>23500</v>
          </cell>
          <cell r="U160">
            <v>0</v>
          </cell>
          <cell r="V160">
            <v>23980</v>
          </cell>
          <cell r="W160">
            <v>23980</v>
          </cell>
          <cell r="X160">
            <v>20845.454545454544</v>
          </cell>
          <cell r="Y160">
            <v>0.15808983863933707</v>
          </cell>
          <cell r="Z160">
            <v>95920</v>
          </cell>
          <cell r="AA160">
            <v>130</v>
          </cell>
          <cell r="AB160">
            <v>45327</v>
          </cell>
          <cell r="AC160">
            <v>24110</v>
          </cell>
          <cell r="AD160" t="str">
            <v>T-BOX Auto Parts</v>
          </cell>
          <cell r="AE160">
            <v>24110</v>
          </cell>
          <cell r="AF160">
            <v>0</v>
          </cell>
          <cell r="AG160">
            <v>605880345</v>
          </cell>
          <cell r="AH160">
            <v>605880400</v>
          </cell>
        </row>
        <row r="161">
          <cell r="B161">
            <v>2355518159305</v>
          </cell>
          <cell r="C161">
            <v>4985009706251</v>
          </cell>
          <cell r="D161" t="str">
            <v>737870</v>
          </cell>
          <cell r="E161" t="str">
            <v>PRIMACY SUV+</v>
          </cell>
          <cell r="F161" t="str">
            <v>235/55R18 104V XL</v>
          </cell>
          <cell r="G161" t="str">
            <v>235/55R18</v>
          </cell>
          <cell r="H161">
            <v>41900</v>
          </cell>
          <cell r="I161">
            <v>18020</v>
          </cell>
          <cell r="J161">
            <v>12</v>
          </cell>
          <cell r="K161">
            <v>16</v>
          </cell>
          <cell r="L161">
            <v>24980</v>
          </cell>
          <cell r="M161">
            <v>21754.545454545452</v>
          </cell>
          <cell r="N161">
            <v>0.17166736314249886</v>
          </cell>
          <cell r="O161">
            <v>99920</v>
          </cell>
          <cell r="P161">
            <v>-180</v>
          </cell>
          <cell r="Q161">
            <v>45327</v>
          </cell>
          <cell r="R161">
            <v>24800</v>
          </cell>
          <cell r="S161" t="str">
            <v>タイヤーウッズ</v>
          </cell>
          <cell r="T161">
            <v>24620</v>
          </cell>
          <cell r="U161">
            <v>180</v>
          </cell>
          <cell r="V161">
            <v>24980</v>
          </cell>
          <cell r="W161">
            <v>25150</v>
          </cell>
          <cell r="X161">
            <v>21909.090909090908</v>
          </cell>
          <cell r="Y161">
            <v>0.17751037344398338</v>
          </cell>
          <cell r="Z161">
            <v>100600</v>
          </cell>
          <cell r="AA161">
            <v>-950</v>
          </cell>
          <cell r="AB161">
            <v>45327</v>
          </cell>
          <cell r="AC161">
            <v>24200</v>
          </cell>
          <cell r="AD161" t="str">
            <v>タイヤーウッズ</v>
          </cell>
          <cell r="AE161">
            <v>24200</v>
          </cell>
          <cell r="AF161">
            <v>0</v>
          </cell>
          <cell r="AG161">
            <v>605880347</v>
          </cell>
          <cell r="AH161">
            <v>605880402</v>
          </cell>
        </row>
        <row r="162">
          <cell r="B162">
            <v>2356018159307</v>
          </cell>
          <cell r="C162">
            <v>4985009706268</v>
          </cell>
          <cell r="D162" t="str">
            <v>737980</v>
          </cell>
          <cell r="E162" t="str">
            <v>PRIMACY SUV+</v>
          </cell>
          <cell r="F162" t="str">
            <v>235/60R18 103V</v>
          </cell>
          <cell r="G162" t="str">
            <v>235/60R18</v>
          </cell>
          <cell r="H162">
            <v>42500</v>
          </cell>
          <cell r="I162">
            <v>18280</v>
          </cell>
          <cell r="J162">
            <v>8</v>
          </cell>
          <cell r="K162">
            <v>28</v>
          </cell>
          <cell r="L162">
            <v>24950</v>
          </cell>
          <cell r="M162">
            <v>21727.272727272724</v>
          </cell>
          <cell r="N162">
            <v>0.15866108786610866</v>
          </cell>
          <cell r="O162">
            <v>99800</v>
          </cell>
          <cell r="P162">
            <v>0</v>
          </cell>
          <cell r="Q162">
            <v>45327</v>
          </cell>
          <cell r="R162">
            <v>24950</v>
          </cell>
          <cell r="S162" t="str">
            <v>T-BOX Auto Parts</v>
          </cell>
          <cell r="T162">
            <v>24950</v>
          </cell>
          <cell r="U162">
            <v>0</v>
          </cell>
          <cell r="V162">
            <v>24950</v>
          </cell>
          <cell r="W162">
            <v>24800</v>
          </cell>
          <cell r="X162">
            <v>21590.909090909088</v>
          </cell>
          <cell r="Y162">
            <v>0.15334736842105254</v>
          </cell>
          <cell r="Z162">
            <v>99200</v>
          </cell>
          <cell r="AA162">
            <v>0</v>
          </cell>
          <cell r="AB162">
            <v>45327</v>
          </cell>
          <cell r="AC162">
            <v>24800</v>
          </cell>
          <cell r="AD162" t="str">
            <v>T-BOX Auto Parts</v>
          </cell>
          <cell r="AE162">
            <v>24800</v>
          </cell>
          <cell r="AF162">
            <v>0</v>
          </cell>
          <cell r="AG162">
            <v>605880348</v>
          </cell>
          <cell r="AH162">
            <v>605880403</v>
          </cell>
        </row>
        <row r="163">
          <cell r="B163">
            <v>2456018159304</v>
          </cell>
          <cell r="C163">
            <v>4985009706282</v>
          </cell>
          <cell r="D163" t="str">
            <v>738000</v>
          </cell>
          <cell r="E163" t="str">
            <v>PRIMACY SUV+</v>
          </cell>
          <cell r="F163" t="str">
            <v>245/60R18 105V</v>
          </cell>
          <cell r="G163" t="str">
            <v>245/60R18</v>
          </cell>
          <cell r="H163">
            <v>45400</v>
          </cell>
          <cell r="I163">
            <v>19530</v>
          </cell>
          <cell r="J163">
            <v>4</v>
          </cell>
          <cell r="K163">
            <v>16</v>
          </cell>
          <cell r="L163">
            <v>26840</v>
          </cell>
          <cell r="M163">
            <v>23445.454545454544</v>
          </cell>
          <cell r="N163">
            <v>0.16700271423032179</v>
          </cell>
          <cell r="O163">
            <v>107360</v>
          </cell>
          <cell r="P163">
            <v>0</v>
          </cell>
          <cell r="Q163">
            <v>45327</v>
          </cell>
          <cell r="R163">
            <v>26840</v>
          </cell>
          <cell r="S163" t="str">
            <v>タイヤマックス</v>
          </cell>
          <cell r="T163">
            <v>27930</v>
          </cell>
          <cell r="U163">
            <v>-1090</v>
          </cell>
          <cell r="V163">
            <v>26840</v>
          </cell>
          <cell r="W163">
            <v>26800</v>
          </cell>
          <cell r="X163">
            <v>23409.090909090908</v>
          </cell>
          <cell r="Y163">
            <v>0.16570873786407764</v>
          </cell>
          <cell r="AA163">
            <v>40</v>
          </cell>
          <cell r="AB163">
            <v>45327</v>
          </cell>
          <cell r="AC163">
            <v>26840</v>
          </cell>
          <cell r="AD163" t="str">
            <v>タイヤ1番OFF-ROAD</v>
          </cell>
          <cell r="AE163">
            <v>27930</v>
          </cell>
          <cell r="AF163">
            <v>-1090</v>
          </cell>
          <cell r="AG163" t="str">
            <v>×</v>
          </cell>
          <cell r="AH163" t="str">
            <v>×</v>
          </cell>
        </row>
        <row r="164">
          <cell r="B164">
            <v>2255519159307</v>
          </cell>
          <cell r="C164">
            <v>4985009706343</v>
          </cell>
          <cell r="D164" t="str">
            <v>738060</v>
          </cell>
          <cell r="E164" t="str">
            <v>PRIMACY SUV+</v>
          </cell>
          <cell r="F164" t="str">
            <v>225/55R19 99V</v>
          </cell>
          <cell r="G164" t="str">
            <v>225/55R19</v>
          </cell>
          <cell r="H164">
            <v>42400</v>
          </cell>
          <cell r="I164">
            <v>18240</v>
          </cell>
          <cell r="J164">
            <v>33</v>
          </cell>
          <cell r="K164">
            <v>24</v>
          </cell>
          <cell r="L164">
            <v>26110</v>
          </cell>
          <cell r="M164">
            <v>22781.81818181818</v>
          </cell>
          <cell r="N164">
            <v>0.19936153232242612</v>
          </cell>
          <cell r="O164">
            <v>104440</v>
          </cell>
          <cell r="P164">
            <v>10</v>
          </cell>
          <cell r="Q164">
            <v>45327</v>
          </cell>
          <cell r="R164">
            <v>26120</v>
          </cell>
          <cell r="S164" t="str">
            <v>タイヤホイール専門店グリップコーポレーション</v>
          </cell>
          <cell r="T164">
            <v>25500</v>
          </cell>
          <cell r="U164">
            <v>620</v>
          </cell>
          <cell r="V164">
            <v>26110</v>
          </cell>
          <cell r="W164">
            <v>26580</v>
          </cell>
          <cell r="X164">
            <v>23209.090909090908</v>
          </cell>
          <cell r="Y164">
            <v>0.21410105757931841</v>
          </cell>
          <cell r="AA164">
            <v>-980</v>
          </cell>
          <cell r="AB164">
            <v>45327</v>
          </cell>
          <cell r="AC164">
            <v>25600</v>
          </cell>
          <cell r="AD164" t="str">
            <v>タイヤーウッズ</v>
          </cell>
          <cell r="AE164">
            <v>25590</v>
          </cell>
          <cell r="AF164">
            <v>10</v>
          </cell>
          <cell r="AG164">
            <v>605880349</v>
          </cell>
          <cell r="AH164">
            <v>605880404</v>
          </cell>
        </row>
        <row r="165">
          <cell r="B165">
            <v>2355520159300</v>
          </cell>
          <cell r="C165">
            <v>4985009706480</v>
          </cell>
          <cell r="D165" t="str">
            <v>737990</v>
          </cell>
          <cell r="E165" t="str">
            <v>PRIMACY SUV+</v>
          </cell>
          <cell r="F165" t="str">
            <v>235/55R20 102V</v>
          </cell>
          <cell r="G165" t="str">
            <v>235/55R20</v>
          </cell>
          <cell r="H165">
            <v>51300</v>
          </cell>
          <cell r="I165">
            <v>22060</v>
          </cell>
          <cell r="J165">
            <v>46</v>
          </cell>
          <cell r="K165">
            <v>32</v>
          </cell>
          <cell r="L165">
            <v>30480</v>
          </cell>
          <cell r="M165">
            <v>26754.545454545452</v>
          </cell>
          <cell r="N165">
            <v>0.17546721032959559</v>
          </cell>
          <cell r="O165">
            <v>121920</v>
          </cell>
          <cell r="P165">
            <v>700</v>
          </cell>
          <cell r="Q165">
            <v>45327</v>
          </cell>
          <cell r="R165">
            <v>31180</v>
          </cell>
          <cell r="S165" t="str">
            <v>品川ゴム 通販部</v>
          </cell>
          <cell r="T165">
            <v>30060</v>
          </cell>
          <cell r="U165">
            <v>1120</v>
          </cell>
          <cell r="V165">
            <v>30480</v>
          </cell>
          <cell r="W165">
            <v>30480</v>
          </cell>
          <cell r="X165">
            <v>26754.545454545452</v>
          </cell>
          <cell r="Y165">
            <v>0.17546721032959559</v>
          </cell>
          <cell r="Z165">
            <v>121920</v>
          </cell>
          <cell r="AA165">
            <v>-1580</v>
          </cell>
          <cell r="AB165">
            <v>45327</v>
          </cell>
          <cell r="AC165">
            <v>28900</v>
          </cell>
          <cell r="AD165" t="str">
            <v>タイヤーウッズ</v>
          </cell>
          <cell r="AE165">
            <v>28900</v>
          </cell>
          <cell r="AF165">
            <v>0</v>
          </cell>
          <cell r="AG165">
            <v>605880350</v>
          </cell>
          <cell r="AH165">
            <v>605880405</v>
          </cell>
        </row>
        <row r="166">
          <cell r="B166">
            <v>1856015159184</v>
          </cell>
          <cell r="C166">
            <v>4985009704035</v>
          </cell>
          <cell r="D166" t="str">
            <v>728990</v>
          </cell>
          <cell r="E166" t="str">
            <v>E・PRIMACY</v>
          </cell>
          <cell r="F166" t="str">
            <v>185/60R15 88H XL</v>
          </cell>
          <cell r="G166" t="str">
            <v>185/60R15</v>
          </cell>
          <cell r="H166">
            <v>22100</v>
          </cell>
          <cell r="I166">
            <v>9510</v>
          </cell>
          <cell r="J166">
            <v>42</v>
          </cell>
          <cell r="K166">
            <v>43</v>
          </cell>
          <cell r="L166">
            <v>12980</v>
          </cell>
          <cell r="M166">
            <v>11322.727272727272</v>
          </cell>
          <cell r="N166">
            <v>0.16009634684865512</v>
          </cell>
          <cell r="O166">
            <v>51920</v>
          </cell>
          <cell r="P166">
            <v>-280</v>
          </cell>
          <cell r="Q166">
            <v>45327</v>
          </cell>
          <cell r="R166">
            <v>12700</v>
          </cell>
          <cell r="S166" t="str">
            <v>タイヤーウッズ</v>
          </cell>
          <cell r="T166">
            <v>13820</v>
          </cell>
          <cell r="U166">
            <v>-1120</v>
          </cell>
          <cell r="V166">
            <v>12980</v>
          </cell>
          <cell r="W166">
            <v>12980</v>
          </cell>
          <cell r="X166">
            <v>11322.727272727272</v>
          </cell>
          <cell r="Y166">
            <v>0.16009634684865512</v>
          </cell>
          <cell r="Z166">
            <v>51920</v>
          </cell>
          <cell r="AA166">
            <v>-230</v>
          </cell>
          <cell r="AB166">
            <v>45327</v>
          </cell>
          <cell r="AC166">
            <v>12750</v>
          </cell>
          <cell r="AD166" t="str">
            <v>タイヤーウッズ</v>
          </cell>
          <cell r="AE166">
            <v>12750</v>
          </cell>
          <cell r="AF166">
            <v>0</v>
          </cell>
          <cell r="AG166">
            <v>605880342</v>
          </cell>
          <cell r="AH166">
            <v>605880397</v>
          </cell>
        </row>
        <row r="167">
          <cell r="B167">
            <v>1856515159189</v>
          </cell>
          <cell r="C167">
            <v>4985009704042</v>
          </cell>
          <cell r="D167" t="str">
            <v>729000</v>
          </cell>
          <cell r="E167" t="str">
            <v>E・PRIMACY</v>
          </cell>
          <cell r="F167" t="str">
            <v>185/65R15 88H</v>
          </cell>
          <cell r="G167" t="str">
            <v>185/65R15</v>
          </cell>
          <cell r="H167">
            <v>19400</v>
          </cell>
          <cell r="I167">
            <v>8350</v>
          </cell>
          <cell r="J167">
            <v>16</v>
          </cell>
          <cell r="K167">
            <v>4</v>
          </cell>
          <cell r="L167">
            <v>11880</v>
          </cell>
          <cell r="M167">
            <v>10322.727272727272</v>
          </cell>
          <cell r="N167">
            <v>0.19110523998238657</v>
          </cell>
          <cell r="O167">
            <v>47520</v>
          </cell>
          <cell r="P167">
            <v>10</v>
          </cell>
          <cell r="Q167">
            <v>45327</v>
          </cell>
          <cell r="R167">
            <v>11890</v>
          </cell>
          <cell r="S167" t="str">
            <v>ラウンドタイヤ ヤフー店</v>
          </cell>
          <cell r="T167">
            <v>12100</v>
          </cell>
          <cell r="U167">
            <v>-210</v>
          </cell>
          <cell r="V167">
            <v>11880</v>
          </cell>
          <cell r="W167">
            <v>11980</v>
          </cell>
          <cell r="X167">
            <v>10413.636363636362</v>
          </cell>
          <cell r="Y167">
            <v>0.19816673941510246</v>
          </cell>
          <cell r="Z167">
            <v>47920</v>
          </cell>
          <cell r="AA167">
            <v>200</v>
          </cell>
          <cell r="AB167">
            <v>45327</v>
          </cell>
          <cell r="AC167">
            <v>12180</v>
          </cell>
          <cell r="AD167" t="str">
            <v>トレッド新横浜師岡店</v>
          </cell>
          <cell r="AE167">
            <v>12180</v>
          </cell>
          <cell r="AF167">
            <v>0</v>
          </cell>
          <cell r="AG167">
            <v>605880341</v>
          </cell>
          <cell r="AH167">
            <v>605880396</v>
          </cell>
        </row>
        <row r="168">
          <cell r="B168">
            <v>1956515159186</v>
          </cell>
          <cell r="C168">
            <v>4985009704936</v>
          </cell>
          <cell r="D168" t="str">
            <v>033122</v>
          </cell>
          <cell r="E168" t="str">
            <v>E・PRIMACY</v>
          </cell>
          <cell r="F168" t="str">
            <v>195/65R15 91H</v>
          </cell>
          <cell r="G168" t="str">
            <v>195/65R15</v>
          </cell>
          <cell r="H168">
            <v>22000</v>
          </cell>
          <cell r="I168">
            <v>9460</v>
          </cell>
          <cell r="J168">
            <v>0</v>
          </cell>
          <cell r="K168">
            <v>8</v>
          </cell>
          <cell r="M168">
            <v>-477.27272727272725</v>
          </cell>
          <cell r="N168">
            <v>20.820952380952384</v>
          </cell>
          <cell r="P168">
            <v>13500</v>
          </cell>
          <cell r="Q168">
            <v>45327</v>
          </cell>
          <cell r="R168">
            <v>13500</v>
          </cell>
          <cell r="S168" t="str">
            <v>タイヤーウッズ</v>
          </cell>
          <cell r="U168">
            <v>13500</v>
          </cell>
          <cell r="X168">
            <v>-477.27272727272725</v>
          </cell>
          <cell r="Y168">
            <v>20.820952380952384</v>
          </cell>
          <cell r="AA168">
            <v>13600</v>
          </cell>
          <cell r="AB168">
            <v>45327</v>
          </cell>
          <cell r="AC168">
            <v>13600</v>
          </cell>
          <cell r="AD168" t="str">
            <v>タイヤーウッズ</v>
          </cell>
          <cell r="AF168">
            <v>13600</v>
          </cell>
          <cell r="AG168" t="str">
            <v/>
          </cell>
          <cell r="AH168" t="str">
            <v/>
          </cell>
        </row>
        <row r="169">
          <cell r="B169">
            <v>2155516159181</v>
          </cell>
          <cell r="C169">
            <v>4985009704202</v>
          </cell>
          <cell r="D169" t="str">
            <v>730090</v>
          </cell>
          <cell r="E169" t="str">
            <v>E・PRIMACY</v>
          </cell>
          <cell r="F169" t="str">
            <v>215/55R16 97W XL</v>
          </cell>
          <cell r="G169" t="str">
            <v>215/55R16</v>
          </cell>
          <cell r="H169">
            <v>33800</v>
          </cell>
          <cell r="I169">
            <v>14540</v>
          </cell>
          <cell r="J169">
            <v>4</v>
          </cell>
          <cell r="K169">
            <v>6</v>
          </cell>
          <cell r="L169">
            <v>20480</v>
          </cell>
          <cell r="M169">
            <v>17663.636363636364</v>
          </cell>
          <cell r="N169">
            <v>0.17683993823983532</v>
          </cell>
          <cell r="O169">
            <v>81920</v>
          </cell>
          <cell r="P169">
            <v>420</v>
          </cell>
          <cell r="Q169">
            <v>45327</v>
          </cell>
          <cell r="R169">
            <v>20900</v>
          </cell>
          <cell r="S169" t="str">
            <v>クロスポイント</v>
          </cell>
          <cell r="T169">
            <v>20900</v>
          </cell>
          <cell r="U169">
            <v>0</v>
          </cell>
          <cell r="V169">
            <v>20480</v>
          </cell>
          <cell r="W169">
            <v>20600</v>
          </cell>
          <cell r="X169">
            <v>17772.727272727272</v>
          </cell>
          <cell r="Y169">
            <v>0.18189258312020457</v>
          </cell>
          <cell r="Z169">
            <v>82400</v>
          </cell>
          <cell r="AA169">
            <v>-120</v>
          </cell>
          <cell r="AB169">
            <v>45327</v>
          </cell>
          <cell r="AC169">
            <v>20480</v>
          </cell>
          <cell r="AD169" t="str">
            <v>ラウンドタイヤ</v>
          </cell>
          <cell r="AE169">
            <v>20480</v>
          </cell>
          <cell r="AF169">
            <v>0</v>
          </cell>
          <cell r="AG169">
            <v>605880340</v>
          </cell>
          <cell r="AH169">
            <v>605880395</v>
          </cell>
        </row>
        <row r="170">
          <cell r="B170">
            <v>2055517159183</v>
          </cell>
          <cell r="C170">
            <v>4985009704240</v>
          </cell>
          <cell r="D170" t="str">
            <v>730130</v>
          </cell>
          <cell r="E170" t="str">
            <v>E・PRIMACY</v>
          </cell>
          <cell r="F170" t="str">
            <v>205/55R17 95V XL</v>
          </cell>
          <cell r="G170" t="str">
            <v>205/55R17</v>
          </cell>
          <cell r="H170">
            <v>32300</v>
          </cell>
          <cell r="I170">
            <v>13890</v>
          </cell>
          <cell r="J170">
            <v>8</v>
          </cell>
          <cell r="K170">
            <v>8</v>
          </cell>
          <cell r="L170">
            <v>19980</v>
          </cell>
          <cell r="M170">
            <v>17209.090909090908</v>
          </cell>
          <cell r="N170">
            <v>0.1928684627575277</v>
          </cell>
          <cell r="P170">
            <v>20</v>
          </cell>
          <cell r="Q170">
            <v>45327</v>
          </cell>
          <cell r="R170">
            <v>20000</v>
          </cell>
          <cell r="S170" t="str">
            <v>ジャストパーツ</v>
          </cell>
          <cell r="T170">
            <v>20000</v>
          </cell>
          <cell r="U170">
            <v>0</v>
          </cell>
          <cell r="V170">
            <v>19980</v>
          </cell>
          <cell r="W170">
            <v>19520</v>
          </cell>
          <cell r="X170">
            <v>16790.909090909088</v>
          </cell>
          <cell r="Y170">
            <v>0.17276664861938265</v>
          </cell>
          <cell r="Z170">
            <v>78080</v>
          </cell>
          <cell r="AA170">
            <v>480</v>
          </cell>
          <cell r="AB170">
            <v>45327</v>
          </cell>
          <cell r="AC170">
            <v>20000</v>
          </cell>
          <cell r="AD170" t="str">
            <v>格安タイヤホイールジャストパーツ</v>
          </cell>
          <cell r="AE170">
            <v>20000</v>
          </cell>
          <cell r="AF170">
            <v>0</v>
          </cell>
          <cell r="AG170">
            <v>605880339</v>
          </cell>
          <cell r="AH170">
            <v>605880394</v>
          </cell>
        </row>
        <row r="171">
          <cell r="B171">
            <v>2255018159181</v>
          </cell>
          <cell r="C171">
            <v>4985009704622</v>
          </cell>
          <cell r="D171" t="str">
            <v>733160</v>
          </cell>
          <cell r="E171" t="str">
            <v>E・PRIMACY</v>
          </cell>
          <cell r="F171" t="str">
            <v>225/50R18 99W XL</v>
          </cell>
          <cell r="G171" t="str">
            <v>225/50R18</v>
          </cell>
          <cell r="H171">
            <v>39500</v>
          </cell>
          <cell r="I171">
            <v>16990</v>
          </cell>
          <cell r="J171">
            <v>42</v>
          </cell>
          <cell r="K171">
            <v>28</v>
          </cell>
          <cell r="L171">
            <v>23800</v>
          </cell>
          <cell r="M171">
            <v>20681.81818181818</v>
          </cell>
          <cell r="N171">
            <v>0.17850549450549444</v>
          </cell>
          <cell r="O171">
            <v>95200</v>
          </cell>
          <cell r="P171">
            <v>350</v>
          </cell>
          <cell r="Q171">
            <v>45327</v>
          </cell>
          <cell r="R171">
            <v>24150</v>
          </cell>
          <cell r="S171" t="str">
            <v>ラウンドタイヤ ヤフー店</v>
          </cell>
          <cell r="T171">
            <v>23310</v>
          </cell>
          <cell r="U171">
            <v>840</v>
          </cell>
          <cell r="V171">
            <v>23800</v>
          </cell>
          <cell r="W171">
            <v>23950</v>
          </cell>
          <cell r="X171">
            <v>20818.181818181816</v>
          </cell>
          <cell r="Y171">
            <v>0.18388646288209598</v>
          </cell>
          <cell r="Z171">
            <v>95800</v>
          </cell>
          <cell r="AA171">
            <v>400</v>
          </cell>
          <cell r="AB171">
            <v>45327</v>
          </cell>
          <cell r="AC171">
            <v>24350</v>
          </cell>
          <cell r="AD171" t="str">
            <v>格安タイヤホイールジャストパーツ</v>
          </cell>
          <cell r="AE171">
            <v>23000</v>
          </cell>
          <cell r="AF171">
            <v>1350</v>
          </cell>
          <cell r="AG171" t="str">
            <v>×</v>
          </cell>
          <cell r="AH171" t="str">
            <v>×</v>
          </cell>
        </row>
        <row r="172">
          <cell r="B172">
            <v>2255518159186</v>
          </cell>
          <cell r="C172">
            <v>4985009704523</v>
          </cell>
          <cell r="D172" t="str">
            <v>732210</v>
          </cell>
          <cell r="E172" t="str">
            <v>E・PRIMACY</v>
          </cell>
          <cell r="F172" t="str">
            <v>225/55R18 98V</v>
          </cell>
          <cell r="G172" t="str">
            <v>225/55R18</v>
          </cell>
          <cell r="H172">
            <v>35100</v>
          </cell>
          <cell r="I172">
            <v>15100</v>
          </cell>
          <cell r="J172">
            <v>11</v>
          </cell>
          <cell r="K172">
            <v>24</v>
          </cell>
          <cell r="L172">
            <v>20880</v>
          </cell>
          <cell r="M172">
            <v>18027.272727272724</v>
          </cell>
          <cell r="N172">
            <v>0.16238023197175983</v>
          </cell>
          <cell r="O172">
            <v>83520</v>
          </cell>
          <cell r="P172">
            <v>0</v>
          </cell>
          <cell r="Q172">
            <v>45327</v>
          </cell>
          <cell r="R172">
            <v>20880</v>
          </cell>
          <cell r="S172" t="str">
            <v>グリーンコンシューマー</v>
          </cell>
          <cell r="T172">
            <v>20900</v>
          </cell>
          <cell r="U172">
            <v>-20</v>
          </cell>
          <cell r="V172">
            <v>20880</v>
          </cell>
          <cell r="W172">
            <v>20900</v>
          </cell>
          <cell r="X172">
            <v>18045.454545454544</v>
          </cell>
          <cell r="Y172">
            <v>0.16322418136020145</v>
          </cell>
          <cell r="Z172">
            <v>83600</v>
          </cell>
          <cell r="AA172">
            <v>0</v>
          </cell>
          <cell r="AB172">
            <v>45327</v>
          </cell>
          <cell r="AC172">
            <v>20900</v>
          </cell>
          <cell r="AD172" t="str">
            <v>タイヤ1番</v>
          </cell>
          <cell r="AE172">
            <v>20900</v>
          </cell>
          <cell r="AF172">
            <v>0</v>
          </cell>
          <cell r="AG172">
            <v>605880337</v>
          </cell>
          <cell r="AH172">
            <v>605880392</v>
          </cell>
        </row>
        <row r="173">
          <cell r="B173">
            <v>2354518159186</v>
          </cell>
          <cell r="C173">
            <v>4985009704530</v>
          </cell>
          <cell r="D173" t="str">
            <v>732220</v>
          </cell>
          <cell r="E173" t="str">
            <v>E・PRIMACY</v>
          </cell>
          <cell r="F173" t="str">
            <v>235/45R18 98W XL</v>
          </cell>
          <cell r="G173" t="str">
            <v>235/45R18</v>
          </cell>
          <cell r="H173">
            <v>45300</v>
          </cell>
          <cell r="I173">
            <v>19480</v>
          </cell>
          <cell r="J173">
            <v>24</v>
          </cell>
          <cell r="K173">
            <v>18</v>
          </cell>
          <cell r="L173">
            <v>26450</v>
          </cell>
          <cell r="M173">
            <v>23090.909090909088</v>
          </cell>
          <cell r="N173">
            <v>0.15637795275590541</v>
          </cell>
          <cell r="O173">
            <v>105800</v>
          </cell>
          <cell r="P173">
            <v>330</v>
          </cell>
          <cell r="Q173">
            <v>45327</v>
          </cell>
          <cell r="R173">
            <v>26780</v>
          </cell>
          <cell r="S173" t="str">
            <v>グリーンコンシューマー</v>
          </cell>
          <cell r="T173">
            <v>26750</v>
          </cell>
          <cell r="U173">
            <v>30</v>
          </cell>
          <cell r="V173">
            <v>26450</v>
          </cell>
          <cell r="W173">
            <v>26470</v>
          </cell>
          <cell r="X173">
            <v>23109.090909090908</v>
          </cell>
          <cell r="Y173">
            <v>0.15704169944925253</v>
          </cell>
          <cell r="Z173">
            <v>105880</v>
          </cell>
          <cell r="AA173">
            <v>10</v>
          </cell>
          <cell r="AB173">
            <v>45327</v>
          </cell>
          <cell r="AC173">
            <v>26480</v>
          </cell>
          <cell r="AD173" t="str">
            <v>タイヤーウッズ</v>
          </cell>
          <cell r="AE173">
            <v>26480</v>
          </cell>
          <cell r="AF173">
            <v>0</v>
          </cell>
          <cell r="AG173">
            <v>605880338</v>
          </cell>
          <cell r="AH173">
            <v>605880393</v>
          </cell>
        </row>
        <row r="174">
          <cell r="B174">
            <v>2454519159175</v>
          </cell>
          <cell r="C174">
            <v>4985009704769</v>
          </cell>
          <cell r="D174" t="str">
            <v>697159</v>
          </cell>
          <cell r="E174" t="str">
            <v>E・PRIMACY</v>
          </cell>
          <cell r="F174" t="str">
            <v>245/45R19 102Y XL ★MO</v>
          </cell>
          <cell r="G174" t="str">
            <v>245/45R19</v>
          </cell>
          <cell r="H174">
            <v>58800</v>
          </cell>
          <cell r="I174">
            <v>25290</v>
          </cell>
          <cell r="J174">
            <v>0</v>
          </cell>
          <cell r="K174">
            <v>4</v>
          </cell>
          <cell r="M174">
            <v>-954.5454545454545</v>
          </cell>
          <cell r="N174">
            <v>27.494285714285716</v>
          </cell>
          <cell r="P174">
            <v>35400</v>
          </cell>
          <cell r="Q174">
            <v>45327</v>
          </cell>
          <cell r="R174">
            <v>35400</v>
          </cell>
          <cell r="S174" t="str">
            <v>タイヤーウッズ</v>
          </cell>
          <cell r="T174">
            <v>35400</v>
          </cell>
          <cell r="U174">
            <v>0</v>
          </cell>
          <cell r="X174">
            <v>-954.5454545454545</v>
          </cell>
          <cell r="Y174">
            <v>27.494285714285716</v>
          </cell>
          <cell r="AA174">
            <v>32000</v>
          </cell>
          <cell r="AB174">
            <v>45327</v>
          </cell>
          <cell r="AC174">
            <v>32000</v>
          </cell>
          <cell r="AD174" t="str">
            <v>タイヤディーラー　楽天市場店</v>
          </cell>
          <cell r="AE174">
            <v>32000</v>
          </cell>
          <cell r="AF174">
            <v>0</v>
          </cell>
          <cell r="AG174" t="str">
            <v/>
          </cell>
          <cell r="AH174" t="str">
            <v/>
          </cell>
        </row>
        <row r="175">
          <cell r="B175">
            <v>2355018154701</v>
          </cell>
          <cell r="C175">
            <v>4985009728413</v>
          </cell>
          <cell r="D175" t="str">
            <v>068740</v>
          </cell>
          <cell r="E175" t="str">
            <v>LATITUDE TOUR HP</v>
          </cell>
          <cell r="F175" t="str">
            <v>235/50R18 97V（在庫限り）</v>
          </cell>
          <cell r="G175" t="str">
            <v>235/50R18</v>
          </cell>
          <cell r="H175">
            <v>34000</v>
          </cell>
          <cell r="I175">
            <v>15300</v>
          </cell>
          <cell r="J175">
            <v>0</v>
          </cell>
          <cell r="K175">
            <v>0</v>
          </cell>
          <cell r="L175">
            <v>10980</v>
          </cell>
          <cell r="M175">
            <v>9163.6363636363621</v>
          </cell>
          <cell r="N175">
            <v>-0.66964285714285743</v>
          </cell>
          <cell r="P175">
            <v>8881</v>
          </cell>
          <cell r="Q175">
            <v>45264</v>
          </cell>
          <cell r="R175">
            <v>19861</v>
          </cell>
          <cell r="S175" t="str">
            <v>タイヤーウッズ</v>
          </cell>
          <cell r="T175">
            <v>19861</v>
          </cell>
          <cell r="U175">
            <v>0</v>
          </cell>
          <cell r="W175">
            <v>20880</v>
          </cell>
          <cell r="X175">
            <v>18163.636363636364</v>
          </cell>
          <cell r="Y175">
            <v>0.15765765765765768</v>
          </cell>
          <cell r="AA175">
            <v>-880</v>
          </cell>
          <cell r="AB175">
            <v>45180</v>
          </cell>
          <cell r="AC175">
            <v>20000</v>
          </cell>
          <cell r="AD175" t="str">
            <v>タイヤーウッズ</v>
          </cell>
          <cell r="AE175">
            <v>20000</v>
          </cell>
          <cell r="AF175">
            <v>0</v>
          </cell>
          <cell r="AG175" t="str">
            <v/>
          </cell>
          <cell r="AH175" t="str">
            <v/>
          </cell>
        </row>
        <row r="176">
          <cell r="B176">
            <v>2656517154699</v>
          </cell>
          <cell r="C176">
            <v>4985009729090</v>
          </cell>
          <cell r="D176" t="str">
            <v>31380</v>
          </cell>
          <cell r="E176" t="str">
            <v>LATITUDE TOUR</v>
          </cell>
          <cell r="F176" t="str">
            <v>265/65R17 112S（43掛）（在庫限り）</v>
          </cell>
          <cell r="G176" t="str">
            <v>265/65R17</v>
          </cell>
          <cell r="H176">
            <v>32000</v>
          </cell>
          <cell r="I176">
            <v>13760</v>
          </cell>
          <cell r="J176">
            <v>193</v>
          </cell>
          <cell r="K176">
            <v>0</v>
          </cell>
          <cell r="L176">
            <v>20200</v>
          </cell>
          <cell r="M176">
            <v>17409.090909090908</v>
          </cell>
          <cell r="N176">
            <v>0.20960835509138376</v>
          </cell>
          <cell r="P176">
            <v>2410</v>
          </cell>
          <cell r="Q176">
            <v>45327</v>
          </cell>
          <cell r="R176">
            <v>22610</v>
          </cell>
          <cell r="S176" t="str">
            <v>タイヤ購入と取付予約 TIREHOOD 2号店</v>
          </cell>
          <cell r="T176">
            <v>21080</v>
          </cell>
          <cell r="U176">
            <v>1530</v>
          </cell>
          <cell r="W176">
            <v>20000</v>
          </cell>
          <cell r="X176">
            <v>17227.272727272724</v>
          </cell>
          <cell r="Y176">
            <v>0.20126649076517136</v>
          </cell>
          <cell r="AA176">
            <v>3690</v>
          </cell>
          <cell r="AB176">
            <v>45327</v>
          </cell>
          <cell r="AC176">
            <v>23690</v>
          </cell>
          <cell r="AD176" t="str">
            <v>タイヤ1番</v>
          </cell>
          <cell r="AE176">
            <v>21080</v>
          </cell>
          <cell r="AF176">
            <v>2610</v>
          </cell>
          <cell r="AG176" t="str">
            <v/>
          </cell>
          <cell r="AH176" t="str">
            <v/>
          </cell>
        </row>
        <row r="177">
          <cell r="B177">
            <v>1656514157755</v>
          </cell>
          <cell r="C177">
            <v>4985009755747</v>
          </cell>
          <cell r="D177" t="str">
            <v>726120</v>
          </cell>
          <cell r="E177" t="str">
            <v>CROSSCLIMATE+</v>
          </cell>
          <cell r="F177" t="str">
            <v>165/65R14 83T XL</v>
          </cell>
          <cell r="G177" t="str">
            <v>165/65R14</v>
          </cell>
          <cell r="H177">
            <v>15600</v>
          </cell>
          <cell r="I177">
            <v>7180</v>
          </cell>
          <cell r="J177">
            <v>77</v>
          </cell>
          <cell r="K177">
            <v>1</v>
          </cell>
          <cell r="L177">
            <v>9980</v>
          </cell>
          <cell r="M177">
            <v>8595.4545454545441</v>
          </cell>
          <cell r="N177">
            <v>0.16467477525118973</v>
          </cell>
          <cell r="O177">
            <v>39920</v>
          </cell>
          <cell r="P177">
            <v>-1410</v>
          </cell>
          <cell r="Q177">
            <v>45327</v>
          </cell>
          <cell r="R177">
            <v>8570</v>
          </cell>
          <cell r="S177" t="str">
            <v>トミータイヤ</v>
          </cell>
          <cell r="T177">
            <v>8570</v>
          </cell>
          <cell r="U177">
            <v>0</v>
          </cell>
          <cell r="V177">
            <v>9980</v>
          </cell>
          <cell r="W177">
            <v>9980</v>
          </cell>
          <cell r="X177">
            <v>8595.4545454545441</v>
          </cell>
          <cell r="Y177">
            <v>0.16467477525118973</v>
          </cell>
          <cell r="AA177">
            <v>100</v>
          </cell>
          <cell r="AB177">
            <v>45327</v>
          </cell>
          <cell r="AC177">
            <v>10080</v>
          </cell>
          <cell r="AD177" t="str">
            <v>格安タイヤホイールジャストパーツ</v>
          </cell>
          <cell r="AE177">
            <v>10080</v>
          </cell>
          <cell r="AF177">
            <v>0</v>
          </cell>
          <cell r="AG177">
            <v>605922089</v>
          </cell>
          <cell r="AH177">
            <v>605922142</v>
          </cell>
        </row>
        <row r="178">
          <cell r="B178">
            <v>1756514157738</v>
          </cell>
          <cell r="C178">
            <v>4985009755556</v>
          </cell>
          <cell r="D178" t="str">
            <v>721910</v>
          </cell>
          <cell r="E178" t="str">
            <v>CROSSCLIMATE+</v>
          </cell>
          <cell r="F178" t="str">
            <v>175/65R14 86H XL</v>
          </cell>
          <cell r="G178" t="str">
            <v>175/65R14</v>
          </cell>
          <cell r="H178">
            <v>17900</v>
          </cell>
          <cell r="I178">
            <v>8240</v>
          </cell>
          <cell r="J178">
            <v>40</v>
          </cell>
          <cell r="K178">
            <v>4</v>
          </cell>
          <cell r="L178">
            <v>11280</v>
          </cell>
          <cell r="M178">
            <v>9777.2727272727261</v>
          </cell>
          <cell r="N178">
            <v>0.15722919572291946</v>
          </cell>
          <cell r="O178">
            <v>45120</v>
          </cell>
          <cell r="P178">
            <v>-1310</v>
          </cell>
          <cell r="Q178">
            <v>45327</v>
          </cell>
          <cell r="R178">
            <v>9970</v>
          </cell>
          <cell r="S178" t="str">
            <v>トミータイヤ</v>
          </cell>
          <cell r="T178">
            <v>9970</v>
          </cell>
          <cell r="U178">
            <v>0</v>
          </cell>
          <cell r="V178">
            <v>11280</v>
          </cell>
          <cell r="W178">
            <v>11380</v>
          </cell>
          <cell r="X178">
            <v>9868.181818181818</v>
          </cell>
          <cell r="Y178">
            <v>0.16499309074159371</v>
          </cell>
          <cell r="Z178">
            <v>45520</v>
          </cell>
          <cell r="AA178">
            <v>-1080</v>
          </cell>
          <cell r="AB178">
            <v>45327</v>
          </cell>
          <cell r="AC178">
            <v>10300</v>
          </cell>
          <cell r="AD178" t="str">
            <v>タイヤショップZERO楽天市場店</v>
          </cell>
          <cell r="AE178">
            <v>10300</v>
          </cell>
          <cell r="AF178">
            <v>0</v>
          </cell>
          <cell r="AG178">
            <v>605922088</v>
          </cell>
          <cell r="AH178">
            <v>605922141</v>
          </cell>
        </row>
        <row r="179">
          <cell r="B179">
            <v>1856514157735</v>
          </cell>
          <cell r="C179">
            <v>4985009755587</v>
          </cell>
          <cell r="D179" t="str">
            <v>721940</v>
          </cell>
          <cell r="E179" t="str">
            <v>CROSSCLIMATE+</v>
          </cell>
          <cell r="F179" t="str">
            <v>185/65R14 90H XL</v>
          </cell>
          <cell r="G179" t="str">
            <v>185/65R14</v>
          </cell>
          <cell r="H179">
            <v>19400</v>
          </cell>
          <cell r="I179">
            <v>8930</v>
          </cell>
          <cell r="J179">
            <v>6</v>
          </cell>
          <cell r="K179">
            <v>8</v>
          </cell>
          <cell r="L179">
            <v>12180</v>
          </cell>
          <cell r="M179">
            <v>10595.454545454544</v>
          </cell>
          <cell r="N179">
            <v>0.15718575718575709</v>
          </cell>
          <cell r="O179">
            <v>48720</v>
          </cell>
          <cell r="P179">
            <v>-1210</v>
          </cell>
          <cell r="Q179">
            <v>45327</v>
          </cell>
          <cell r="R179">
            <v>10970</v>
          </cell>
          <cell r="S179" t="str">
            <v>トミータイヤ</v>
          </cell>
          <cell r="T179">
            <v>10970</v>
          </cell>
          <cell r="U179">
            <v>0</v>
          </cell>
          <cell r="V179">
            <v>12180</v>
          </cell>
          <cell r="W179">
            <v>12180</v>
          </cell>
          <cell r="X179">
            <v>10595.454545454544</v>
          </cell>
          <cell r="Y179">
            <v>0.15718575718575709</v>
          </cell>
          <cell r="AA179">
            <v>-1020</v>
          </cell>
          <cell r="AB179">
            <v>45327</v>
          </cell>
          <cell r="AC179">
            <v>11160</v>
          </cell>
          <cell r="AD179" t="str">
            <v>タイヤショップZERO楽天市場店</v>
          </cell>
          <cell r="AE179">
            <v>11160</v>
          </cell>
          <cell r="AF179">
            <v>0</v>
          </cell>
          <cell r="AG179">
            <v>605922090</v>
          </cell>
          <cell r="AH179">
            <v>605922143</v>
          </cell>
        </row>
        <row r="180">
          <cell r="B180">
            <v>1657014157733</v>
          </cell>
          <cell r="C180">
            <v>4985009755549</v>
          </cell>
          <cell r="D180" t="str">
            <v>721900</v>
          </cell>
          <cell r="E180" t="str">
            <v>CROSSCLIMATE+</v>
          </cell>
          <cell r="F180" t="str">
            <v>165/70R14 85T XL</v>
          </cell>
          <cell r="G180" t="str">
            <v>165/70R14</v>
          </cell>
          <cell r="H180">
            <v>15500</v>
          </cell>
          <cell r="I180">
            <v>7130</v>
          </cell>
          <cell r="J180">
            <v>24</v>
          </cell>
          <cell r="K180">
            <v>45</v>
          </cell>
          <cell r="L180">
            <v>9800</v>
          </cell>
          <cell r="M180">
            <v>8431.818181818182</v>
          </cell>
          <cell r="N180">
            <v>0.1543935309973046</v>
          </cell>
          <cell r="O180">
            <v>39200</v>
          </cell>
          <cell r="P180">
            <v>-1030</v>
          </cell>
          <cell r="Q180">
            <v>45327</v>
          </cell>
          <cell r="R180">
            <v>8770</v>
          </cell>
          <cell r="S180" t="str">
            <v>トミータイヤ</v>
          </cell>
          <cell r="T180">
            <v>8770</v>
          </cell>
          <cell r="U180">
            <v>0</v>
          </cell>
          <cell r="V180">
            <v>9800</v>
          </cell>
          <cell r="W180">
            <v>9980</v>
          </cell>
          <cell r="X180">
            <v>8595.4545454545441</v>
          </cell>
          <cell r="Y180">
            <v>0.1704918032786884</v>
          </cell>
          <cell r="Z180">
            <v>39920</v>
          </cell>
          <cell r="AA180">
            <v>-1070</v>
          </cell>
          <cell r="AB180">
            <v>45327</v>
          </cell>
          <cell r="AC180">
            <v>8910</v>
          </cell>
          <cell r="AD180" t="str">
            <v>タイヤショップZERO楽天市場店</v>
          </cell>
          <cell r="AE180">
            <v>8910</v>
          </cell>
          <cell r="AF180">
            <v>0</v>
          </cell>
          <cell r="AG180">
            <v>605922086</v>
          </cell>
          <cell r="AH180">
            <v>605922139</v>
          </cell>
        </row>
        <row r="181">
          <cell r="B181">
            <v>1757014157730</v>
          </cell>
          <cell r="C181">
            <v>4985009755563</v>
          </cell>
          <cell r="D181" t="str">
            <v>721920</v>
          </cell>
          <cell r="E181" t="str">
            <v>CROSSCLIMATE+</v>
          </cell>
          <cell r="F181" t="str">
            <v>175/70R14 88T XL</v>
          </cell>
          <cell r="G181" t="str">
            <v>175/70R14</v>
          </cell>
          <cell r="H181">
            <v>17000</v>
          </cell>
          <cell r="I181">
            <v>7820</v>
          </cell>
          <cell r="J181">
            <v>20</v>
          </cell>
          <cell r="K181">
            <v>20</v>
          </cell>
          <cell r="L181">
            <v>10680</v>
          </cell>
          <cell r="M181">
            <v>9231.8181818181802</v>
          </cell>
          <cell r="N181">
            <v>0.15292959133431791</v>
          </cell>
          <cell r="O181">
            <v>42720</v>
          </cell>
          <cell r="P181">
            <v>-1010</v>
          </cell>
          <cell r="Q181">
            <v>45327</v>
          </cell>
          <cell r="R181">
            <v>9670</v>
          </cell>
          <cell r="S181" t="str">
            <v>トミータイヤ</v>
          </cell>
          <cell r="T181">
            <v>9670</v>
          </cell>
          <cell r="U181">
            <v>0</v>
          </cell>
          <cell r="V181">
            <v>10680</v>
          </cell>
          <cell r="W181">
            <v>10800</v>
          </cell>
          <cell r="X181">
            <v>9340.9090909090901</v>
          </cell>
          <cell r="Y181">
            <v>0.16282238442822378</v>
          </cell>
          <cell r="Z181">
            <v>43200</v>
          </cell>
          <cell r="AA181">
            <v>-1090</v>
          </cell>
          <cell r="AB181">
            <v>45327</v>
          </cell>
          <cell r="AC181">
            <v>9710</v>
          </cell>
          <cell r="AD181" t="str">
            <v>タイヤショップZERO楽天市場店</v>
          </cell>
          <cell r="AE181">
            <v>9710</v>
          </cell>
          <cell r="AF181">
            <v>0</v>
          </cell>
          <cell r="AG181">
            <v>605922087</v>
          </cell>
          <cell r="AH181">
            <v>605922140</v>
          </cell>
        </row>
        <row r="182">
          <cell r="B182">
            <v>1756015157756</v>
          </cell>
          <cell r="C182">
            <v>4985009755600</v>
          </cell>
          <cell r="D182" t="str">
            <v>721960</v>
          </cell>
          <cell r="E182" t="str">
            <v>CROSSCLIMATE+</v>
          </cell>
          <cell r="F182" t="str">
            <v>175/60R15 85H XL</v>
          </cell>
          <cell r="G182" t="str">
            <v>175/60R15</v>
          </cell>
          <cell r="H182">
            <v>20300</v>
          </cell>
          <cell r="I182">
            <v>9340</v>
          </cell>
          <cell r="J182">
            <v>16</v>
          </cell>
          <cell r="K182">
            <v>8</v>
          </cell>
          <cell r="L182">
            <v>12800</v>
          </cell>
          <cell r="M182">
            <v>11159.090909090908</v>
          </cell>
          <cell r="N182">
            <v>0.16301425661914454</v>
          </cell>
          <cell r="O182">
            <v>51200</v>
          </cell>
          <cell r="P182">
            <v>-1330</v>
          </cell>
          <cell r="Q182">
            <v>45327</v>
          </cell>
          <cell r="R182">
            <v>11470</v>
          </cell>
          <cell r="S182" t="str">
            <v>トミータイヤ</v>
          </cell>
          <cell r="T182">
            <v>11470</v>
          </cell>
          <cell r="U182">
            <v>0</v>
          </cell>
          <cell r="V182">
            <v>12800</v>
          </cell>
          <cell r="W182">
            <v>12800</v>
          </cell>
          <cell r="X182">
            <v>11159.090909090908</v>
          </cell>
          <cell r="Y182">
            <v>0.16301425661914454</v>
          </cell>
          <cell r="AA182">
            <v>-1060</v>
          </cell>
          <cell r="AB182">
            <v>45327</v>
          </cell>
          <cell r="AC182">
            <v>11740</v>
          </cell>
          <cell r="AD182" t="str">
            <v>タイヤショップZERO楽天市場店</v>
          </cell>
          <cell r="AE182">
            <v>11740</v>
          </cell>
          <cell r="AF182">
            <v>0</v>
          </cell>
          <cell r="AG182">
            <v>605922084</v>
          </cell>
          <cell r="AH182">
            <v>605922137</v>
          </cell>
        </row>
        <row r="183">
          <cell r="B183">
            <v>1656515157754</v>
          </cell>
          <cell r="C183">
            <v>4985009755594</v>
          </cell>
          <cell r="D183" t="str">
            <v>721950</v>
          </cell>
          <cell r="E183" t="str">
            <v>CROSSCLIMATE+</v>
          </cell>
          <cell r="F183" t="str">
            <v>165/65R15 85H</v>
          </cell>
          <cell r="G183" t="str">
            <v>165/65R15</v>
          </cell>
          <cell r="H183">
            <v>17200</v>
          </cell>
          <cell r="I183">
            <v>7920</v>
          </cell>
          <cell r="J183">
            <v>28</v>
          </cell>
          <cell r="K183">
            <v>0</v>
          </cell>
          <cell r="L183">
            <v>11070</v>
          </cell>
          <cell r="M183">
            <v>9586.363636363636</v>
          </cell>
          <cell r="N183">
            <v>0.17382645803698432</v>
          </cell>
          <cell r="O183">
            <v>44280</v>
          </cell>
          <cell r="P183">
            <v>0</v>
          </cell>
          <cell r="Q183">
            <v>45327</v>
          </cell>
          <cell r="R183">
            <v>11070</v>
          </cell>
          <cell r="S183" t="str">
            <v>トミータイヤ</v>
          </cell>
          <cell r="T183">
            <v>11070</v>
          </cell>
          <cell r="U183">
            <v>0</v>
          </cell>
          <cell r="V183">
            <v>11070</v>
          </cell>
          <cell r="W183">
            <v>11000</v>
          </cell>
          <cell r="X183">
            <v>9522.7272727272721</v>
          </cell>
          <cell r="Y183">
            <v>0.16830548926014313</v>
          </cell>
          <cell r="Z183">
            <v>44000</v>
          </cell>
          <cell r="AA183">
            <v>0</v>
          </cell>
          <cell r="AB183">
            <v>45327</v>
          </cell>
          <cell r="AC183">
            <v>11000</v>
          </cell>
          <cell r="AD183" t="str">
            <v>T-BOX Auto Parts</v>
          </cell>
          <cell r="AE183">
            <v>11000</v>
          </cell>
          <cell r="AF183">
            <v>0</v>
          </cell>
          <cell r="AG183">
            <v>605922085</v>
          </cell>
          <cell r="AH183">
            <v>605922138</v>
          </cell>
        </row>
        <row r="184">
          <cell r="B184">
            <v>2056515157751</v>
          </cell>
          <cell r="C184">
            <v>4985009755389</v>
          </cell>
          <cell r="D184" t="str">
            <v>717370</v>
          </cell>
          <cell r="E184" t="str">
            <v>CROSSCLIMATE+</v>
          </cell>
          <cell r="F184" t="str">
            <v>205/65R15 99V XL</v>
          </cell>
          <cell r="G184" t="str">
            <v>205/65R15</v>
          </cell>
          <cell r="H184">
            <v>26500</v>
          </cell>
          <cell r="I184">
            <v>12190</v>
          </cell>
          <cell r="J184">
            <v>5</v>
          </cell>
          <cell r="K184">
            <v>61</v>
          </cell>
          <cell r="L184">
            <v>16480</v>
          </cell>
          <cell r="M184">
            <v>14027.272727272726</v>
          </cell>
          <cell r="N184">
            <v>0.13097861309138037</v>
          </cell>
          <cell r="O184">
            <v>65920</v>
          </cell>
          <cell r="P184">
            <v>-1510</v>
          </cell>
          <cell r="Q184">
            <v>45327</v>
          </cell>
          <cell r="R184">
            <v>14970</v>
          </cell>
          <cell r="S184" t="str">
            <v>トミータイヤ</v>
          </cell>
          <cell r="T184">
            <v>14970</v>
          </cell>
          <cell r="U184">
            <v>0</v>
          </cell>
          <cell r="V184">
            <v>16480</v>
          </cell>
          <cell r="W184">
            <v>16480</v>
          </cell>
          <cell r="X184">
            <v>14027.272727272726</v>
          </cell>
          <cell r="Y184">
            <v>0.13097861309138037</v>
          </cell>
          <cell r="AA184">
            <v>1030</v>
          </cell>
          <cell r="AB184">
            <v>45327</v>
          </cell>
          <cell r="AC184">
            <v>17510</v>
          </cell>
          <cell r="AD184" t="str">
            <v>T-BOX Auto Parts</v>
          </cell>
          <cell r="AE184">
            <v>17510</v>
          </cell>
          <cell r="AF184">
            <v>0</v>
          </cell>
          <cell r="AG184">
            <v>605922083</v>
          </cell>
          <cell r="AH184">
            <v>605922136</v>
          </cell>
        </row>
        <row r="185">
          <cell r="B185">
            <v>2156516157757</v>
          </cell>
          <cell r="C185">
            <v>4985009755129</v>
          </cell>
          <cell r="D185" t="str">
            <v>708450</v>
          </cell>
          <cell r="E185" t="str">
            <v>CROSSCLIMATE+</v>
          </cell>
          <cell r="F185" t="str">
            <v>215/65R16 102V XL（在庫限り）</v>
          </cell>
          <cell r="G185" t="str">
            <v>215/65R16</v>
          </cell>
          <cell r="H185">
            <v>21600</v>
          </cell>
          <cell r="I185">
            <v>9940</v>
          </cell>
          <cell r="J185">
            <v>1</v>
          </cell>
          <cell r="K185">
            <v>0</v>
          </cell>
          <cell r="L185">
            <v>6980</v>
          </cell>
          <cell r="M185">
            <v>5390.9090909090901</v>
          </cell>
          <cell r="N185">
            <v>-0.84384485666104581</v>
          </cell>
          <cell r="P185">
            <v>-6980</v>
          </cell>
          <cell r="Q185">
            <v>45271</v>
          </cell>
          <cell r="U185">
            <v>0</v>
          </cell>
          <cell r="V185">
            <v>14256</v>
          </cell>
          <cell r="W185">
            <v>13580</v>
          </cell>
          <cell r="X185">
            <v>11390.90909090909</v>
          </cell>
          <cell r="Y185">
            <v>0.1273743016759776</v>
          </cell>
          <cell r="AA185">
            <v>-13580</v>
          </cell>
          <cell r="AB185">
            <v>45271</v>
          </cell>
          <cell r="AF185">
            <v>0</v>
          </cell>
          <cell r="AG185" t="str">
            <v/>
          </cell>
          <cell r="AH185" t="str">
            <v/>
          </cell>
        </row>
        <row r="186">
          <cell r="B186">
            <v>2157016157766</v>
          </cell>
          <cell r="C186">
            <v>4985009756126</v>
          </cell>
          <cell r="D186" t="str">
            <v>716990</v>
          </cell>
          <cell r="E186" t="str">
            <v>CROSSCLIMATE SUV</v>
          </cell>
          <cell r="F186" t="str">
            <v>215/70R16 100H TL</v>
          </cell>
          <cell r="G186" t="str">
            <v>215/70R16</v>
          </cell>
          <cell r="H186">
            <v>28400</v>
          </cell>
          <cell r="I186">
            <v>13070</v>
          </cell>
          <cell r="J186">
            <v>0</v>
          </cell>
          <cell r="K186">
            <v>3</v>
          </cell>
          <cell r="L186">
            <v>17920</v>
          </cell>
          <cell r="M186">
            <v>15336.363636363636</v>
          </cell>
          <cell r="N186">
            <v>0.14777711914641373</v>
          </cell>
          <cell r="O186">
            <v>71680</v>
          </cell>
          <cell r="P186">
            <v>-1620</v>
          </cell>
          <cell r="Q186">
            <v>45327</v>
          </cell>
          <cell r="R186">
            <v>16300</v>
          </cell>
          <cell r="S186" t="str">
            <v>タイヤーウッズ</v>
          </cell>
          <cell r="T186">
            <v>16300</v>
          </cell>
          <cell r="U186">
            <v>0</v>
          </cell>
          <cell r="V186">
            <v>17920</v>
          </cell>
          <cell r="W186">
            <v>17980</v>
          </cell>
          <cell r="X186">
            <v>15390.90909090909</v>
          </cell>
          <cell r="Y186">
            <v>0.15079740106320136</v>
          </cell>
          <cell r="Z186">
            <v>71920</v>
          </cell>
          <cell r="AA186">
            <v>540</v>
          </cell>
          <cell r="AB186">
            <v>45327</v>
          </cell>
          <cell r="AC186">
            <v>18520</v>
          </cell>
          <cell r="AD186" t="str">
            <v>タイヤショップZERO楽天市場店</v>
          </cell>
          <cell r="AE186">
            <v>18520</v>
          </cell>
          <cell r="AF186">
            <v>0</v>
          </cell>
          <cell r="AG186" t="str">
            <v/>
          </cell>
          <cell r="AH186" t="str">
            <v/>
          </cell>
        </row>
        <row r="187">
          <cell r="B187">
            <v>2255518157762</v>
          </cell>
          <cell r="C187">
            <v>4985009756195</v>
          </cell>
          <cell r="D187" t="str">
            <v>717060</v>
          </cell>
          <cell r="E187" t="str">
            <v>CROSSCLIMATE SUV</v>
          </cell>
          <cell r="F187" t="str">
            <v>225/55R18 98V（在庫限り）</v>
          </cell>
          <cell r="G187" t="str">
            <v>225/55R18</v>
          </cell>
          <cell r="H187">
            <v>36000</v>
          </cell>
          <cell r="I187">
            <v>16560</v>
          </cell>
          <cell r="J187">
            <v>2</v>
          </cell>
          <cell r="K187">
            <v>1</v>
          </cell>
          <cell r="L187">
            <v>22480</v>
          </cell>
          <cell r="M187">
            <v>19481.81818181818</v>
          </cell>
          <cell r="N187">
            <v>0.14997666822211844</v>
          </cell>
          <cell r="P187">
            <v>11840</v>
          </cell>
          <cell r="Q187">
            <v>45327</v>
          </cell>
          <cell r="R187">
            <v>34320</v>
          </cell>
          <cell r="S187" t="str">
            <v>TireShop All-Terrain</v>
          </cell>
          <cell r="T187">
            <v>34320</v>
          </cell>
          <cell r="U187">
            <v>0</v>
          </cell>
          <cell r="V187">
            <v>22480</v>
          </cell>
          <cell r="W187">
            <v>24950</v>
          </cell>
          <cell r="X187">
            <v>21727.272727272724</v>
          </cell>
          <cell r="Y187">
            <v>0.23782426778242668</v>
          </cell>
          <cell r="AA187">
            <v>-24950</v>
          </cell>
          <cell r="AB187">
            <v>45327</v>
          </cell>
          <cell r="AF187">
            <v>0</v>
          </cell>
          <cell r="AG187" t="str">
            <v/>
          </cell>
          <cell r="AH187" t="str">
            <v/>
          </cell>
        </row>
        <row r="188">
          <cell r="B188">
            <v>2256517157661</v>
          </cell>
          <cell r="C188">
            <v>4985009709047</v>
          </cell>
          <cell r="D188" t="str">
            <v>735590</v>
          </cell>
          <cell r="E188" t="str">
            <v>CROSSCLIMATE 2 SUV</v>
          </cell>
          <cell r="F188" t="str">
            <v>225/65R17 106V XL</v>
          </cell>
          <cell r="G188" t="str">
            <v>225/65R17</v>
          </cell>
          <cell r="H188">
            <v>34600</v>
          </cell>
          <cell r="I188">
            <v>16610</v>
          </cell>
          <cell r="J188">
            <v>36</v>
          </cell>
          <cell r="K188">
            <v>19</v>
          </cell>
          <cell r="L188">
            <v>22580</v>
          </cell>
          <cell r="M188">
            <v>19572.727272727272</v>
          </cell>
          <cell r="N188">
            <v>0.15137018114259171</v>
          </cell>
          <cell r="O188">
            <v>90320</v>
          </cell>
          <cell r="P188">
            <v>-1590</v>
          </cell>
          <cell r="Q188">
            <v>45327</v>
          </cell>
          <cell r="R188">
            <v>20990</v>
          </cell>
          <cell r="S188" t="str">
            <v>トミータイヤ</v>
          </cell>
          <cell r="T188">
            <v>20990</v>
          </cell>
          <cell r="U188">
            <v>0</v>
          </cell>
          <cell r="V188">
            <v>22580</v>
          </cell>
          <cell r="W188">
            <v>22700</v>
          </cell>
          <cell r="X188">
            <v>19681.81818181818</v>
          </cell>
          <cell r="Y188">
            <v>0.15607390300230939</v>
          </cell>
          <cell r="Z188">
            <v>90800</v>
          </cell>
          <cell r="AA188">
            <v>-300</v>
          </cell>
          <cell r="AB188">
            <v>45327</v>
          </cell>
          <cell r="AC188">
            <v>22400</v>
          </cell>
          <cell r="AD188" t="str">
            <v>カーマニアNo.1</v>
          </cell>
          <cell r="AE188">
            <v>22400</v>
          </cell>
          <cell r="AF188">
            <v>0</v>
          </cell>
          <cell r="AG188">
            <v>605922092</v>
          </cell>
          <cell r="AH188">
            <v>605922145</v>
          </cell>
        </row>
        <row r="189">
          <cell r="B189">
            <v>2656517157669</v>
          </cell>
          <cell r="C189">
            <v>4985009709078</v>
          </cell>
          <cell r="D189" t="str">
            <v>735620</v>
          </cell>
          <cell r="E189" t="str">
            <v>CROSSCLIMATE 2 SUV</v>
          </cell>
          <cell r="F189" t="str">
            <v>265/65R17 112H</v>
          </cell>
          <cell r="G189" t="str">
            <v>265/65R17</v>
          </cell>
          <cell r="H189">
            <v>46400</v>
          </cell>
          <cell r="I189">
            <v>22280</v>
          </cell>
          <cell r="J189">
            <v>20</v>
          </cell>
          <cell r="K189">
            <v>4</v>
          </cell>
          <cell r="L189">
            <v>29980</v>
          </cell>
          <cell r="M189">
            <v>26299.999999999996</v>
          </cell>
          <cell r="N189">
            <v>0.15285171102661585</v>
          </cell>
          <cell r="O189">
            <v>119920</v>
          </cell>
          <cell r="P189">
            <v>-1990</v>
          </cell>
          <cell r="Q189">
            <v>45327</v>
          </cell>
          <cell r="R189">
            <v>27990</v>
          </cell>
          <cell r="S189" t="str">
            <v>トミータイヤ</v>
          </cell>
          <cell r="T189">
            <v>27990</v>
          </cell>
          <cell r="U189">
            <v>0</v>
          </cell>
          <cell r="V189">
            <v>29980</v>
          </cell>
          <cell r="W189">
            <v>29980</v>
          </cell>
          <cell r="X189">
            <v>26299.999999999996</v>
          </cell>
          <cell r="Y189">
            <v>0.15285171102661585</v>
          </cell>
          <cell r="AA189">
            <v>-1680</v>
          </cell>
          <cell r="AB189">
            <v>45327</v>
          </cell>
          <cell r="AC189">
            <v>28300</v>
          </cell>
          <cell r="AD189" t="str">
            <v>タイヤスクエアミツヤ</v>
          </cell>
          <cell r="AE189">
            <v>28300</v>
          </cell>
          <cell r="AF189">
            <v>0</v>
          </cell>
          <cell r="AG189" t="str">
            <v>×</v>
          </cell>
          <cell r="AH189" t="str">
            <v/>
          </cell>
        </row>
        <row r="190">
          <cell r="B190">
            <v>2155018157661</v>
          </cell>
          <cell r="C190">
            <v>4985009709085</v>
          </cell>
          <cell r="D190" t="str">
            <v>735630</v>
          </cell>
          <cell r="E190" t="str">
            <v>CROSSCLIMATE 2 SUV</v>
          </cell>
          <cell r="F190" t="str">
            <v>215/50R18 92W</v>
          </cell>
          <cell r="G190" t="str">
            <v>215/50R18</v>
          </cell>
          <cell r="H190">
            <v>40700</v>
          </cell>
          <cell r="I190">
            <v>19540</v>
          </cell>
          <cell r="J190">
            <v>37</v>
          </cell>
          <cell r="K190">
            <v>0</v>
          </cell>
          <cell r="L190">
            <v>26480</v>
          </cell>
          <cell r="M190">
            <v>23118.181818181816</v>
          </cell>
          <cell r="N190">
            <v>0.15477782147070382</v>
          </cell>
          <cell r="O190">
            <v>105920</v>
          </cell>
          <cell r="P190">
            <v>-790</v>
          </cell>
          <cell r="Q190">
            <v>45327</v>
          </cell>
          <cell r="R190">
            <v>25690</v>
          </cell>
          <cell r="S190" t="str">
            <v>トミータイヤ</v>
          </cell>
          <cell r="T190">
            <v>25690</v>
          </cell>
          <cell r="U190">
            <v>0</v>
          </cell>
          <cell r="V190">
            <v>26480</v>
          </cell>
          <cell r="W190">
            <v>26480</v>
          </cell>
          <cell r="X190">
            <v>23118.181818181816</v>
          </cell>
          <cell r="Y190">
            <v>0.15477782147070382</v>
          </cell>
          <cell r="Z190">
            <v>105920</v>
          </cell>
          <cell r="AA190">
            <v>120</v>
          </cell>
          <cell r="AB190">
            <v>45327</v>
          </cell>
          <cell r="AC190">
            <v>26600</v>
          </cell>
          <cell r="AD190" t="str">
            <v>カーマニアNo.1</v>
          </cell>
          <cell r="AE190">
            <v>26600</v>
          </cell>
          <cell r="AF190">
            <v>0</v>
          </cell>
          <cell r="AG190" t="str">
            <v>×</v>
          </cell>
          <cell r="AH190" t="str">
            <v/>
          </cell>
        </row>
        <row r="191">
          <cell r="B191">
            <v>2255018157668</v>
          </cell>
          <cell r="C191">
            <v>4985009709092</v>
          </cell>
          <cell r="D191" t="str">
            <v>735640</v>
          </cell>
          <cell r="E191" t="str">
            <v>CROSSCLIMATE 2 SUV</v>
          </cell>
          <cell r="F191" t="str">
            <v>225/50R18 95W</v>
          </cell>
          <cell r="G191" t="str">
            <v>225/50R18</v>
          </cell>
          <cell r="H191">
            <v>43000</v>
          </cell>
          <cell r="I191">
            <v>20640</v>
          </cell>
          <cell r="J191">
            <v>68</v>
          </cell>
          <cell r="K191">
            <v>12</v>
          </cell>
          <cell r="L191">
            <v>27780</v>
          </cell>
          <cell r="M191">
            <v>24299.999999999996</v>
          </cell>
          <cell r="N191">
            <v>0.15061728395061716</v>
          </cell>
          <cell r="O191">
            <v>111120</v>
          </cell>
          <cell r="P191">
            <v>-890</v>
          </cell>
          <cell r="Q191">
            <v>45327</v>
          </cell>
          <cell r="R191">
            <v>26890</v>
          </cell>
          <cell r="S191" t="str">
            <v>トミータイヤ</v>
          </cell>
          <cell r="T191">
            <v>26890</v>
          </cell>
          <cell r="U191">
            <v>0</v>
          </cell>
          <cell r="V191">
            <v>27780</v>
          </cell>
          <cell r="W191">
            <v>28800</v>
          </cell>
          <cell r="X191">
            <v>25227.272727272724</v>
          </cell>
          <cell r="Y191">
            <v>0.18183783783783775</v>
          </cell>
          <cell r="Z191">
            <v>115200</v>
          </cell>
          <cell r="AA191">
            <v>999</v>
          </cell>
          <cell r="AB191">
            <v>45327</v>
          </cell>
          <cell r="AC191">
            <v>29799</v>
          </cell>
          <cell r="AD191" t="str">
            <v>T-BOX Auto Parts</v>
          </cell>
          <cell r="AE191">
            <v>28000</v>
          </cell>
          <cell r="AF191">
            <v>1799</v>
          </cell>
          <cell r="AG191">
            <v>605922091</v>
          </cell>
          <cell r="AH191">
            <v>605922144</v>
          </cell>
        </row>
        <row r="192">
          <cell r="B192">
            <v>2555518157664</v>
          </cell>
          <cell r="C192">
            <v>4985009709122</v>
          </cell>
          <cell r="D192" t="str">
            <v>735670</v>
          </cell>
          <cell r="E192" t="str">
            <v>CROSSCLIMATE 2 SUV</v>
          </cell>
          <cell r="F192" t="str">
            <v>255/55R18 109W XL</v>
          </cell>
          <cell r="G192" t="str">
            <v>255/55R18</v>
          </cell>
          <cell r="H192">
            <v>50200</v>
          </cell>
          <cell r="I192">
            <v>24100</v>
          </cell>
          <cell r="J192">
            <v>0</v>
          </cell>
          <cell r="K192">
            <v>8</v>
          </cell>
          <cell r="L192">
            <v>32300</v>
          </cell>
          <cell r="M192">
            <v>28409.090909090908</v>
          </cell>
          <cell r="N192">
            <v>0.15167999999999998</v>
          </cell>
          <cell r="O192">
            <v>129200</v>
          </cell>
          <cell r="P192">
            <v>-1320</v>
          </cell>
          <cell r="Q192">
            <v>45327</v>
          </cell>
          <cell r="R192">
            <v>30980</v>
          </cell>
          <cell r="S192" t="str">
            <v>タイヤマックス</v>
          </cell>
          <cell r="T192">
            <v>30980</v>
          </cell>
          <cell r="U192">
            <v>0</v>
          </cell>
          <cell r="V192">
            <v>32300</v>
          </cell>
          <cell r="W192">
            <v>31000</v>
          </cell>
          <cell r="X192">
            <v>27227.272727272724</v>
          </cell>
          <cell r="Y192">
            <v>0.11485809682804665</v>
          </cell>
          <cell r="AA192">
            <v>-20</v>
          </cell>
          <cell r="AB192">
            <v>45327</v>
          </cell>
          <cell r="AC192">
            <v>30980</v>
          </cell>
          <cell r="AD192" t="str">
            <v>タイヤ1番OFF-ROAD</v>
          </cell>
          <cell r="AE192">
            <v>30980</v>
          </cell>
          <cell r="AF192">
            <v>0</v>
          </cell>
          <cell r="AG192" t="str">
            <v/>
          </cell>
          <cell r="AH192" t="str">
            <v/>
          </cell>
        </row>
        <row r="193">
          <cell r="B193">
            <v>2656018157663</v>
          </cell>
          <cell r="C193">
            <v>4985009709146</v>
          </cell>
          <cell r="D193" t="str">
            <v>735690</v>
          </cell>
          <cell r="E193" t="str">
            <v>CROSSCLIMATE 2 SUV</v>
          </cell>
          <cell r="F193" t="str">
            <v>265/60R18 110H</v>
          </cell>
          <cell r="G193" t="str">
            <v>265/60R18</v>
          </cell>
          <cell r="H193">
            <v>48000</v>
          </cell>
          <cell r="I193">
            <v>23040</v>
          </cell>
          <cell r="J193">
            <v>4</v>
          </cell>
          <cell r="K193">
            <v>0</v>
          </cell>
          <cell r="L193">
            <v>31200</v>
          </cell>
          <cell r="M193">
            <v>27409.090909090908</v>
          </cell>
          <cell r="N193">
            <v>0.15940298507462683</v>
          </cell>
          <cell r="O193">
            <v>124800</v>
          </cell>
          <cell r="P193">
            <v>-810</v>
          </cell>
          <cell r="Q193">
            <v>45327</v>
          </cell>
          <cell r="R193">
            <v>30390</v>
          </cell>
          <cell r="S193" t="str">
            <v>トミータイヤ</v>
          </cell>
          <cell r="T193">
            <v>30390</v>
          </cell>
          <cell r="U193">
            <v>0</v>
          </cell>
          <cell r="V193">
            <v>31200</v>
          </cell>
          <cell r="W193">
            <v>31350</v>
          </cell>
          <cell r="X193">
            <v>27545.454545454544</v>
          </cell>
          <cell r="Y193">
            <v>0.16356435643564352</v>
          </cell>
          <cell r="Z193">
            <v>125400</v>
          </cell>
          <cell r="AA193">
            <v>550</v>
          </cell>
          <cell r="AB193">
            <v>45327</v>
          </cell>
          <cell r="AC193">
            <v>31900</v>
          </cell>
          <cell r="AD193" t="str">
            <v>カーマニアNo.1</v>
          </cell>
          <cell r="AE193">
            <v>31900</v>
          </cell>
          <cell r="AF193">
            <v>0</v>
          </cell>
          <cell r="AG193" t="str">
            <v>×</v>
          </cell>
          <cell r="AH193" t="str">
            <v/>
          </cell>
        </row>
        <row r="194">
          <cell r="B194">
            <v>2255519157662</v>
          </cell>
          <cell r="C194">
            <v>4985009709160</v>
          </cell>
          <cell r="D194" t="str">
            <v>735710</v>
          </cell>
          <cell r="E194" t="str">
            <v>CROSSCLIMATE 2 SUV</v>
          </cell>
          <cell r="F194" t="str">
            <v>225/55R19 99V</v>
          </cell>
          <cell r="G194" t="str">
            <v>225/55R19</v>
          </cell>
          <cell r="H194">
            <v>46700</v>
          </cell>
          <cell r="I194">
            <v>22420</v>
          </cell>
          <cell r="J194">
            <v>55</v>
          </cell>
          <cell r="K194">
            <v>1</v>
          </cell>
          <cell r="L194">
            <v>30000</v>
          </cell>
          <cell r="M194">
            <v>26318.181818181816</v>
          </cell>
          <cell r="N194">
            <v>0.14811744386873915</v>
          </cell>
          <cell r="O194">
            <v>120000</v>
          </cell>
          <cell r="P194">
            <v>-10</v>
          </cell>
          <cell r="Q194">
            <v>45327</v>
          </cell>
          <cell r="R194">
            <v>29990</v>
          </cell>
          <cell r="S194" t="str">
            <v>トミータイヤ</v>
          </cell>
          <cell r="T194">
            <v>29990</v>
          </cell>
          <cell r="U194">
            <v>0</v>
          </cell>
          <cell r="V194">
            <v>30000</v>
          </cell>
          <cell r="W194">
            <v>30400</v>
          </cell>
          <cell r="X194">
            <v>26681.81818181818</v>
          </cell>
          <cell r="Y194">
            <v>0.15972742759795566</v>
          </cell>
          <cell r="AA194">
            <v>310</v>
          </cell>
          <cell r="AB194">
            <v>45327</v>
          </cell>
          <cell r="AC194">
            <v>30710</v>
          </cell>
          <cell r="AD194" t="str">
            <v>カーマニアNo.1</v>
          </cell>
          <cell r="AE194">
            <v>30710</v>
          </cell>
          <cell r="AF194">
            <v>0</v>
          </cell>
          <cell r="AG194">
            <v>605922093</v>
          </cell>
          <cell r="AH194">
            <v>605922146</v>
          </cell>
        </row>
        <row r="195">
          <cell r="B195">
            <v>2355519157669</v>
          </cell>
          <cell r="C195">
            <v>4985009709184</v>
          </cell>
          <cell r="D195" t="str">
            <v>735730</v>
          </cell>
          <cell r="E195" t="str">
            <v>CROSSCLIMATE 2 SUV</v>
          </cell>
          <cell r="F195" t="str">
            <v>235/55R19 105W XL</v>
          </cell>
          <cell r="G195" t="str">
            <v>235/55R19</v>
          </cell>
          <cell r="H195">
            <v>50700</v>
          </cell>
          <cell r="I195">
            <v>24340</v>
          </cell>
          <cell r="J195">
            <v>20</v>
          </cell>
          <cell r="K195">
            <v>0</v>
          </cell>
          <cell r="L195">
            <v>32580</v>
          </cell>
          <cell r="M195">
            <v>28663.63636363636</v>
          </cell>
          <cell r="N195">
            <v>0.15084046939422763</v>
          </cell>
          <cell r="O195">
            <v>130320</v>
          </cell>
          <cell r="P195">
            <v>-390</v>
          </cell>
          <cell r="Q195">
            <v>45327</v>
          </cell>
          <cell r="R195">
            <v>32190</v>
          </cell>
          <cell r="S195" t="str">
            <v>トミータイヤ</v>
          </cell>
          <cell r="T195">
            <v>32190</v>
          </cell>
          <cell r="U195">
            <v>0</v>
          </cell>
          <cell r="V195">
            <v>32580</v>
          </cell>
          <cell r="W195">
            <v>32800</v>
          </cell>
          <cell r="X195">
            <v>28863.63636363636</v>
          </cell>
          <cell r="Y195">
            <v>0.1567244094488188</v>
          </cell>
          <cell r="Z195">
            <v>131200</v>
          </cell>
          <cell r="AA195">
            <v>-900</v>
          </cell>
          <cell r="AB195">
            <v>45327</v>
          </cell>
          <cell r="AC195">
            <v>31900</v>
          </cell>
          <cell r="AD195" t="str">
            <v>カーマニアNo.1</v>
          </cell>
          <cell r="AE195">
            <v>31900</v>
          </cell>
          <cell r="AF195">
            <v>0</v>
          </cell>
          <cell r="AG195" t="str">
            <v>×</v>
          </cell>
          <cell r="AH195" t="str">
            <v/>
          </cell>
        </row>
        <row r="196">
          <cell r="B196">
            <v>2454520157665</v>
          </cell>
          <cell r="C196">
            <v>4985009709269</v>
          </cell>
          <cell r="D196" t="str">
            <v>735810</v>
          </cell>
          <cell r="E196" t="str">
            <v>CROSSCLIMATE 2 SUV</v>
          </cell>
          <cell r="F196" t="str">
            <v>245/45R20 103W XL</v>
          </cell>
          <cell r="G196" t="str">
            <v>245/45R20</v>
          </cell>
          <cell r="H196">
            <v>67400</v>
          </cell>
          <cell r="I196">
            <v>32360</v>
          </cell>
          <cell r="J196">
            <v>4</v>
          </cell>
          <cell r="K196">
            <v>8</v>
          </cell>
          <cell r="L196">
            <v>42980</v>
          </cell>
          <cell r="M196">
            <v>38118.181818181816</v>
          </cell>
          <cell r="N196">
            <v>0.15106129263057472</v>
          </cell>
          <cell r="O196">
            <v>171920</v>
          </cell>
          <cell r="P196">
            <v>-1890</v>
          </cell>
          <cell r="Q196">
            <v>45327</v>
          </cell>
          <cell r="R196">
            <v>41090</v>
          </cell>
          <cell r="S196" t="str">
            <v>トミータイヤ</v>
          </cell>
          <cell r="T196">
            <v>41090</v>
          </cell>
          <cell r="U196">
            <v>0</v>
          </cell>
          <cell r="V196">
            <v>42980</v>
          </cell>
          <cell r="W196">
            <v>42980</v>
          </cell>
          <cell r="X196">
            <v>38118.181818181816</v>
          </cell>
          <cell r="Y196">
            <v>0.15106129263057472</v>
          </cell>
          <cell r="AA196">
            <v>620</v>
          </cell>
          <cell r="AB196">
            <v>45327</v>
          </cell>
          <cell r="AC196">
            <v>43600</v>
          </cell>
          <cell r="AD196" t="str">
            <v>カーマニアNo.1</v>
          </cell>
          <cell r="AE196">
            <v>43600</v>
          </cell>
          <cell r="AF196">
            <v>0</v>
          </cell>
          <cell r="AG196" t="str">
            <v>×</v>
          </cell>
          <cell r="AH196" t="str">
            <v/>
          </cell>
        </row>
        <row r="197">
          <cell r="B197">
            <v>2554520157662</v>
          </cell>
          <cell r="C197">
            <v>4985009709276</v>
          </cell>
          <cell r="D197" t="str">
            <v>735820</v>
          </cell>
          <cell r="E197" t="str">
            <v>CROSSCLIMATE 2 SUV</v>
          </cell>
          <cell r="F197" t="str">
            <v>255/45R20 105V XL</v>
          </cell>
          <cell r="G197" t="str">
            <v>255/45R20</v>
          </cell>
          <cell r="H197">
            <v>68500</v>
          </cell>
          <cell r="I197">
            <v>32880</v>
          </cell>
          <cell r="J197">
            <v>20</v>
          </cell>
          <cell r="K197">
            <v>0</v>
          </cell>
          <cell r="L197">
            <v>43790</v>
          </cell>
          <cell r="M197">
            <v>38854.545454545449</v>
          </cell>
          <cell r="N197">
            <v>0.15376696303228812</v>
          </cell>
          <cell r="O197">
            <v>175160</v>
          </cell>
          <cell r="P197">
            <v>0</v>
          </cell>
          <cell r="Q197">
            <v>45327</v>
          </cell>
          <cell r="R197">
            <v>43790</v>
          </cell>
          <cell r="S197" t="str">
            <v>トミータイヤ</v>
          </cell>
          <cell r="T197">
            <v>44160</v>
          </cell>
          <cell r="U197">
            <v>-370</v>
          </cell>
          <cell r="V197">
            <v>43790</v>
          </cell>
          <cell r="W197">
            <v>43790</v>
          </cell>
          <cell r="X197">
            <v>38854.545454545449</v>
          </cell>
          <cell r="Y197">
            <v>0.15376696303228812</v>
          </cell>
          <cell r="AA197">
            <v>510</v>
          </cell>
          <cell r="AB197">
            <v>45327</v>
          </cell>
          <cell r="AC197">
            <v>44300</v>
          </cell>
          <cell r="AD197" t="str">
            <v>カーマニアNo.1</v>
          </cell>
          <cell r="AE197">
            <v>44300</v>
          </cell>
          <cell r="AF197">
            <v>0</v>
          </cell>
          <cell r="AG197" t="str">
            <v>×</v>
          </cell>
          <cell r="AH197" t="str">
            <v/>
          </cell>
        </row>
        <row r="198">
          <cell r="B198">
            <v>2754020157661</v>
          </cell>
          <cell r="C198">
            <v>4985009709313</v>
          </cell>
          <cell r="D198" t="str">
            <v>735860</v>
          </cell>
          <cell r="E198" t="str">
            <v>CROSSCLIMATE 2 SUV</v>
          </cell>
          <cell r="F198" t="str">
            <v>275/40R20 106Y XL</v>
          </cell>
          <cell r="G198" t="str">
            <v>275/40R20</v>
          </cell>
          <cell r="H198">
            <v>80400</v>
          </cell>
          <cell r="I198">
            <v>38600</v>
          </cell>
          <cell r="J198">
            <v>0</v>
          </cell>
          <cell r="K198">
            <v>8</v>
          </cell>
          <cell r="L198">
            <v>51480</v>
          </cell>
          <cell r="M198">
            <v>45845.454545454544</v>
          </cell>
          <cell r="N198">
            <v>0.15804084870116991</v>
          </cell>
          <cell r="O198">
            <v>205920</v>
          </cell>
          <cell r="P198">
            <v>-3400</v>
          </cell>
          <cell r="Q198">
            <v>45327</v>
          </cell>
          <cell r="R198">
            <v>48080</v>
          </cell>
          <cell r="S198" t="str">
            <v>品川ゴム 通販部</v>
          </cell>
          <cell r="T198">
            <v>48080</v>
          </cell>
          <cell r="U198">
            <v>0</v>
          </cell>
          <cell r="V198">
            <v>51480</v>
          </cell>
          <cell r="W198">
            <v>51480</v>
          </cell>
          <cell r="X198">
            <v>45845.454545454544</v>
          </cell>
          <cell r="Y198">
            <v>0.15804084870116991</v>
          </cell>
          <cell r="AA198">
            <v>-2100</v>
          </cell>
          <cell r="AB198">
            <v>45327</v>
          </cell>
          <cell r="AC198">
            <v>49380</v>
          </cell>
          <cell r="AD198" t="str">
            <v>タイヤマックス</v>
          </cell>
          <cell r="AE198">
            <v>49380</v>
          </cell>
          <cell r="AF198">
            <v>0</v>
          </cell>
          <cell r="AG198" t="str">
            <v>×</v>
          </cell>
          <cell r="AH198" t="str">
            <v/>
          </cell>
        </row>
        <row r="199">
          <cell r="B199">
            <v>2157015158016</v>
          </cell>
          <cell r="C199">
            <v>4985009716175</v>
          </cell>
          <cell r="D199" t="str">
            <v>735870</v>
          </cell>
          <cell r="E199" t="str">
            <v>CROSSCLIMATE CAMPING</v>
          </cell>
          <cell r="F199" t="str">
            <v>215/70R15 109/107R</v>
          </cell>
          <cell r="G199" t="str">
            <v>215/70R15</v>
          </cell>
          <cell r="H199">
            <v>35500</v>
          </cell>
          <cell r="I199">
            <v>17040</v>
          </cell>
          <cell r="J199">
            <v>56</v>
          </cell>
          <cell r="K199">
            <v>12</v>
          </cell>
          <cell r="L199">
            <v>23200</v>
          </cell>
          <cell r="M199">
            <v>20136.363636363636</v>
          </cell>
          <cell r="N199">
            <v>0.15376975169300225</v>
          </cell>
          <cell r="O199">
            <v>92800</v>
          </cell>
          <cell r="P199">
            <v>-940</v>
          </cell>
          <cell r="Q199">
            <v>45327</v>
          </cell>
          <cell r="R199">
            <v>22260</v>
          </cell>
          <cell r="S199" t="str">
            <v>タイヤプライス館</v>
          </cell>
          <cell r="T199">
            <v>20500</v>
          </cell>
          <cell r="U199">
            <v>1760</v>
          </cell>
          <cell r="V199">
            <v>23200</v>
          </cell>
          <cell r="W199">
            <v>23150</v>
          </cell>
          <cell r="X199">
            <v>20090.909090909088</v>
          </cell>
          <cell r="Y199">
            <v>0.1518552036199094</v>
          </cell>
          <cell r="Z199">
            <v>92600</v>
          </cell>
          <cell r="AA199">
            <v>-890</v>
          </cell>
          <cell r="AB199">
            <v>45327</v>
          </cell>
          <cell r="AC199">
            <v>22260</v>
          </cell>
          <cell r="AD199" t="str">
            <v>タイヤプライス館</v>
          </cell>
          <cell r="AE199">
            <v>22260</v>
          </cell>
          <cell r="AF199">
            <v>0</v>
          </cell>
          <cell r="AG199" t="str">
            <v>×</v>
          </cell>
          <cell r="AH199" t="str">
            <v/>
          </cell>
        </row>
        <row r="200">
          <cell r="B200">
            <v>1856015157708</v>
          </cell>
          <cell r="C200">
            <v>4985009753460</v>
          </cell>
          <cell r="D200" t="str">
            <v>728830</v>
          </cell>
          <cell r="E200" t="str">
            <v>CROSSCLIMATE 2</v>
          </cell>
          <cell r="F200" t="str">
            <v>185/60R15 88V XL</v>
          </cell>
          <cell r="G200" t="str">
            <v>185/60R15</v>
          </cell>
          <cell r="H200">
            <v>23200</v>
          </cell>
          <cell r="I200">
            <v>11140</v>
          </cell>
          <cell r="J200">
            <v>68</v>
          </cell>
          <cell r="K200">
            <v>26</v>
          </cell>
          <cell r="L200">
            <v>14980</v>
          </cell>
          <cell r="M200">
            <v>13140.90909090909</v>
          </cell>
          <cell r="N200">
            <v>0.15226565202352121</v>
          </cell>
          <cell r="O200">
            <v>59920</v>
          </cell>
          <cell r="P200">
            <v>-780</v>
          </cell>
          <cell r="Q200">
            <v>45327</v>
          </cell>
          <cell r="R200">
            <v>14200</v>
          </cell>
          <cell r="S200" t="str">
            <v>T-BOX Auto Parts</v>
          </cell>
          <cell r="T200">
            <v>14200</v>
          </cell>
          <cell r="U200">
            <v>0</v>
          </cell>
          <cell r="V200">
            <v>14980</v>
          </cell>
          <cell r="W200">
            <v>14950</v>
          </cell>
          <cell r="X200">
            <v>13113.636363636362</v>
          </cell>
          <cell r="Y200">
            <v>0.15050259965337945</v>
          </cell>
          <cell r="Z200">
            <v>59800</v>
          </cell>
          <cell r="AA200">
            <v>-740</v>
          </cell>
          <cell r="AB200">
            <v>45327</v>
          </cell>
          <cell r="AC200">
            <v>14210</v>
          </cell>
          <cell r="AD200" t="str">
            <v>T-BOX Auto Parts</v>
          </cell>
          <cell r="AE200">
            <v>14210</v>
          </cell>
          <cell r="AF200">
            <v>0</v>
          </cell>
          <cell r="AG200">
            <v>605922082</v>
          </cell>
          <cell r="AH200">
            <v>605922135</v>
          </cell>
        </row>
        <row r="201">
          <cell r="B201">
            <v>1756515157706</v>
          </cell>
          <cell r="C201">
            <v>4985009753552</v>
          </cell>
          <cell r="D201" t="str">
            <v>728920</v>
          </cell>
          <cell r="E201" t="str">
            <v>CROSSCLIMATE 2</v>
          </cell>
          <cell r="F201" t="str">
            <v>175/65R15 88H XL</v>
          </cell>
          <cell r="G201" t="str">
            <v>175/65R15</v>
          </cell>
          <cell r="H201">
            <v>19300</v>
          </cell>
          <cell r="I201">
            <v>9270</v>
          </cell>
          <cell r="J201">
            <v>69</v>
          </cell>
          <cell r="K201">
            <v>24</v>
          </cell>
          <cell r="L201">
            <v>12740</v>
          </cell>
          <cell r="M201">
            <v>11104.545454545454</v>
          </cell>
          <cell r="N201">
            <v>0.16520671305771589</v>
          </cell>
          <cell r="O201">
            <v>50960</v>
          </cell>
          <cell r="P201">
            <v>-360</v>
          </cell>
          <cell r="Q201">
            <v>45327</v>
          </cell>
          <cell r="R201">
            <v>12380</v>
          </cell>
          <cell r="S201" t="str">
            <v>タイヤホイール専門店グリップコーポレーション</v>
          </cell>
          <cell r="T201">
            <v>12380</v>
          </cell>
          <cell r="U201">
            <v>0</v>
          </cell>
          <cell r="V201">
            <v>12740</v>
          </cell>
          <cell r="W201">
            <v>12750</v>
          </cell>
          <cell r="X201">
            <v>11113.636363636362</v>
          </cell>
          <cell r="Y201">
            <v>0.16588957055214712</v>
          </cell>
          <cell r="Z201">
            <v>51000</v>
          </cell>
          <cell r="AA201">
            <v>-370</v>
          </cell>
          <cell r="AB201">
            <v>45327</v>
          </cell>
          <cell r="AC201">
            <v>12380</v>
          </cell>
          <cell r="AD201" t="str">
            <v>タイヤホイール激安王国</v>
          </cell>
          <cell r="AE201">
            <v>12380</v>
          </cell>
          <cell r="AF201">
            <v>0</v>
          </cell>
          <cell r="AG201">
            <v>605922079</v>
          </cell>
          <cell r="AH201">
            <v>605922132</v>
          </cell>
        </row>
        <row r="202">
          <cell r="B202">
            <v>1856515157703</v>
          </cell>
          <cell r="C202">
            <v>4985009753569</v>
          </cell>
          <cell r="D202" t="str">
            <v>728930</v>
          </cell>
          <cell r="E202" t="str">
            <v>CROSSCLIMATE 2</v>
          </cell>
          <cell r="F202" t="str">
            <v>185/65R15 92V XL</v>
          </cell>
          <cell r="G202" t="str">
            <v>185/65R15</v>
          </cell>
          <cell r="H202">
            <v>21600</v>
          </cell>
          <cell r="I202">
            <v>10370</v>
          </cell>
          <cell r="J202">
            <v>86</v>
          </cell>
          <cell r="K202">
            <v>0</v>
          </cell>
          <cell r="L202">
            <v>14280</v>
          </cell>
          <cell r="M202">
            <v>12504.545454545454</v>
          </cell>
          <cell r="N202">
            <v>0.17070156306797524</v>
          </cell>
          <cell r="O202">
            <v>57120</v>
          </cell>
          <cell r="P202">
            <v>-490</v>
          </cell>
          <cell r="Q202">
            <v>45327</v>
          </cell>
          <cell r="R202">
            <v>13790</v>
          </cell>
          <cell r="S202" t="str">
            <v>タイヤホイール専門店グリップコーポレーション</v>
          </cell>
          <cell r="T202">
            <v>13790</v>
          </cell>
          <cell r="U202">
            <v>0</v>
          </cell>
          <cell r="V202">
            <v>14280</v>
          </cell>
          <cell r="W202">
            <v>14210</v>
          </cell>
          <cell r="X202">
            <v>12440.90909090909</v>
          </cell>
          <cell r="Y202">
            <v>0.16645962732919248</v>
          </cell>
          <cell r="Z202">
            <v>56840</v>
          </cell>
          <cell r="AA202">
            <v>-420</v>
          </cell>
          <cell r="AB202">
            <v>45327</v>
          </cell>
          <cell r="AC202">
            <v>13790</v>
          </cell>
          <cell r="AD202" t="str">
            <v>タイヤホイール激安王国</v>
          </cell>
          <cell r="AE202">
            <v>13790</v>
          </cell>
          <cell r="AF202">
            <v>0</v>
          </cell>
          <cell r="AG202">
            <v>605922080</v>
          </cell>
          <cell r="AH202">
            <v>605922133</v>
          </cell>
        </row>
        <row r="203">
          <cell r="B203">
            <v>1956515157700</v>
          </cell>
          <cell r="C203">
            <v>4985009753576</v>
          </cell>
          <cell r="D203" t="str">
            <v>728940</v>
          </cell>
          <cell r="E203" t="str">
            <v>CROSSCLIMATE 2</v>
          </cell>
          <cell r="F203" t="str">
            <v>195/65R15 95V XL</v>
          </cell>
          <cell r="G203" t="str">
            <v>195/65R15</v>
          </cell>
          <cell r="H203">
            <v>23100</v>
          </cell>
          <cell r="I203">
            <v>11090</v>
          </cell>
          <cell r="J203">
            <v>117</v>
          </cell>
          <cell r="K203">
            <v>24</v>
          </cell>
          <cell r="L203">
            <v>14980</v>
          </cell>
          <cell r="M203">
            <v>13140.90909090909</v>
          </cell>
          <cell r="N203">
            <v>0.15607056381874779</v>
          </cell>
          <cell r="O203">
            <v>59920</v>
          </cell>
          <cell r="P203">
            <v>-250</v>
          </cell>
          <cell r="Q203">
            <v>45327</v>
          </cell>
          <cell r="R203">
            <v>14730</v>
          </cell>
          <cell r="S203" t="str">
            <v>ジャストパーツ</v>
          </cell>
          <cell r="T203">
            <v>14730</v>
          </cell>
          <cell r="U203">
            <v>0</v>
          </cell>
          <cell r="V203">
            <v>14980</v>
          </cell>
          <cell r="W203">
            <v>14980</v>
          </cell>
          <cell r="X203">
            <v>13140.90909090909</v>
          </cell>
          <cell r="Y203">
            <v>0.15607056381874779</v>
          </cell>
          <cell r="Z203">
            <v>59920</v>
          </cell>
          <cell r="AA203">
            <v>-250</v>
          </cell>
          <cell r="AB203">
            <v>45327</v>
          </cell>
          <cell r="AC203">
            <v>14730</v>
          </cell>
          <cell r="AD203" t="str">
            <v>タイヤホイール激安王国</v>
          </cell>
          <cell r="AE203">
            <v>14730</v>
          </cell>
          <cell r="AF203">
            <v>0</v>
          </cell>
          <cell r="AG203">
            <v>605922081</v>
          </cell>
          <cell r="AH203">
            <v>605922134</v>
          </cell>
        </row>
        <row r="204">
          <cell r="B204">
            <v>2154516157708</v>
          </cell>
          <cell r="C204">
            <v>4985009753170</v>
          </cell>
          <cell r="D204" t="str">
            <v>728540</v>
          </cell>
          <cell r="E204" t="str">
            <v>CROSSCLIMATE 2</v>
          </cell>
          <cell r="F204" t="str">
            <v>215/45R16 90V XL</v>
          </cell>
          <cell r="G204" t="str">
            <v>215/45R16</v>
          </cell>
          <cell r="H204">
            <v>35700</v>
          </cell>
          <cell r="I204">
            <v>17140</v>
          </cell>
          <cell r="J204">
            <v>8</v>
          </cell>
          <cell r="K204">
            <v>16</v>
          </cell>
          <cell r="L204">
            <v>22500</v>
          </cell>
          <cell r="M204">
            <v>19977.272727272724</v>
          </cell>
          <cell r="N204">
            <v>0.14202502844141057</v>
          </cell>
          <cell r="O204">
            <v>90000</v>
          </cell>
          <cell r="P204">
            <v>-1220</v>
          </cell>
          <cell r="Q204">
            <v>45327</v>
          </cell>
          <cell r="R204">
            <v>21280</v>
          </cell>
          <cell r="S204" t="str">
            <v>グリーンコンシューマー</v>
          </cell>
          <cell r="T204">
            <v>21280</v>
          </cell>
          <cell r="U204">
            <v>0</v>
          </cell>
          <cell r="V204">
            <v>22500</v>
          </cell>
          <cell r="W204">
            <v>22520</v>
          </cell>
          <cell r="X204">
            <v>19995.454545454544</v>
          </cell>
          <cell r="Y204">
            <v>0.14280518299613543</v>
          </cell>
          <cell r="Z204">
            <v>90080</v>
          </cell>
          <cell r="AA204">
            <v>0</v>
          </cell>
          <cell r="AB204">
            <v>45327</v>
          </cell>
          <cell r="AC204">
            <v>22520</v>
          </cell>
          <cell r="AD204" t="str">
            <v>格安タイヤホイールジャストパーツ</v>
          </cell>
          <cell r="AE204">
            <v>21380</v>
          </cell>
          <cell r="AF204">
            <v>1140</v>
          </cell>
          <cell r="AG204">
            <v>605922075</v>
          </cell>
          <cell r="AH204">
            <v>605922128</v>
          </cell>
        </row>
        <row r="205">
          <cell r="B205">
            <v>1955016157707</v>
          </cell>
          <cell r="C205">
            <v>4985009753286</v>
          </cell>
          <cell r="D205" t="str">
            <v>728650</v>
          </cell>
          <cell r="E205" t="str">
            <v>CROSSCLIMATE 2</v>
          </cell>
          <cell r="F205" t="str">
            <v>195/50R16 88V</v>
          </cell>
          <cell r="G205" t="str">
            <v>195/50R16</v>
          </cell>
          <cell r="H205">
            <v>28200</v>
          </cell>
          <cell r="I205">
            <v>13540</v>
          </cell>
          <cell r="J205">
            <v>38</v>
          </cell>
          <cell r="K205">
            <v>1</v>
          </cell>
          <cell r="L205">
            <v>18200</v>
          </cell>
          <cell r="M205">
            <v>16068.181818181816</v>
          </cell>
          <cell r="N205">
            <v>0.15734087694483723</v>
          </cell>
          <cell r="O205">
            <v>72800</v>
          </cell>
          <cell r="P205">
            <v>-320</v>
          </cell>
          <cell r="Q205">
            <v>45327</v>
          </cell>
          <cell r="R205">
            <v>17880</v>
          </cell>
          <cell r="S205" t="str">
            <v>クロスポイント</v>
          </cell>
          <cell r="T205">
            <v>17880</v>
          </cell>
          <cell r="U205">
            <v>0</v>
          </cell>
          <cell r="V205">
            <v>18200</v>
          </cell>
          <cell r="W205">
            <v>18200</v>
          </cell>
          <cell r="X205">
            <v>16068.181818181816</v>
          </cell>
          <cell r="Y205">
            <v>0.15734087694483723</v>
          </cell>
          <cell r="AA205">
            <v>-320</v>
          </cell>
          <cell r="AB205">
            <v>45327</v>
          </cell>
          <cell r="AC205">
            <v>17880</v>
          </cell>
          <cell r="AD205" t="str">
            <v>格安タイヤホイールジャストパーツ</v>
          </cell>
          <cell r="AE205">
            <v>17880</v>
          </cell>
          <cell r="AF205">
            <v>0</v>
          </cell>
          <cell r="AG205">
            <v>605922074</v>
          </cell>
          <cell r="AH205">
            <v>605922127</v>
          </cell>
        </row>
        <row r="206">
          <cell r="B206">
            <v>1855516157705</v>
          </cell>
          <cell r="C206">
            <v>4985009753361</v>
          </cell>
          <cell r="D206" t="str">
            <v>728730</v>
          </cell>
          <cell r="E206" t="str">
            <v>CROSSCLIMATE 2</v>
          </cell>
          <cell r="F206" t="str">
            <v>185/55R16 83V</v>
          </cell>
          <cell r="G206" t="str">
            <v>185/55R16</v>
          </cell>
          <cell r="H206">
            <v>26700</v>
          </cell>
          <cell r="I206">
            <v>12820</v>
          </cell>
          <cell r="J206">
            <v>16</v>
          </cell>
          <cell r="K206">
            <v>0</v>
          </cell>
          <cell r="L206">
            <v>17200</v>
          </cell>
          <cell r="M206">
            <v>15159.090909090908</v>
          </cell>
          <cell r="N206">
            <v>0.15430284857571208</v>
          </cell>
          <cell r="O206">
            <v>68800</v>
          </cell>
          <cell r="P206">
            <v>-250</v>
          </cell>
          <cell r="Q206">
            <v>45327</v>
          </cell>
          <cell r="R206">
            <v>16950</v>
          </cell>
          <cell r="S206" t="str">
            <v>ジャストパーツ</v>
          </cell>
          <cell r="T206">
            <v>16950</v>
          </cell>
          <cell r="U206">
            <v>0</v>
          </cell>
          <cell r="V206">
            <v>17200</v>
          </cell>
          <cell r="W206">
            <v>17100</v>
          </cell>
          <cell r="X206">
            <v>15068.181818181816</v>
          </cell>
          <cell r="Y206">
            <v>0.14920060331825027</v>
          </cell>
          <cell r="Z206">
            <v>68400</v>
          </cell>
          <cell r="AA206">
            <v>-1400</v>
          </cell>
          <cell r="AB206">
            <v>45327</v>
          </cell>
          <cell r="AC206">
            <v>15700</v>
          </cell>
          <cell r="AD206" t="str">
            <v>T-BOX Auto Parts</v>
          </cell>
          <cell r="AE206">
            <v>15700</v>
          </cell>
          <cell r="AF206">
            <v>0</v>
          </cell>
          <cell r="AG206">
            <v>605922073</v>
          </cell>
          <cell r="AH206">
            <v>605922126</v>
          </cell>
        </row>
        <row r="207">
          <cell r="B207">
            <v>1955516157702</v>
          </cell>
          <cell r="C207">
            <v>4985009753378</v>
          </cell>
          <cell r="D207" t="str">
            <v>728740</v>
          </cell>
          <cell r="E207" t="str">
            <v>CROSSCLIMATE 2</v>
          </cell>
          <cell r="F207" t="str">
            <v>195/55R16 91V XL</v>
          </cell>
          <cell r="G207" t="str">
            <v>195/55R16</v>
          </cell>
          <cell r="H207">
            <v>27900</v>
          </cell>
          <cell r="I207">
            <v>13400</v>
          </cell>
          <cell r="J207">
            <v>71</v>
          </cell>
          <cell r="K207">
            <v>2</v>
          </cell>
          <cell r="L207">
            <v>17980</v>
          </cell>
          <cell r="M207">
            <v>15868.181818181816</v>
          </cell>
          <cell r="N207">
            <v>0.15554282440561434</v>
          </cell>
          <cell r="O207">
            <v>71920</v>
          </cell>
          <cell r="P207">
            <v>-290</v>
          </cell>
          <cell r="Q207">
            <v>45327</v>
          </cell>
          <cell r="R207">
            <v>17690</v>
          </cell>
          <cell r="S207" t="str">
            <v>クロスポイント</v>
          </cell>
          <cell r="T207">
            <v>17690</v>
          </cell>
          <cell r="U207">
            <v>0</v>
          </cell>
          <cell r="V207">
            <v>17980</v>
          </cell>
          <cell r="W207">
            <v>17900</v>
          </cell>
          <cell r="X207">
            <v>15795.454545454544</v>
          </cell>
          <cell r="Y207">
            <v>0.15165467625899273</v>
          </cell>
          <cell r="Z207">
            <v>71600</v>
          </cell>
          <cell r="AA207">
            <v>-210</v>
          </cell>
          <cell r="AB207">
            <v>45327</v>
          </cell>
          <cell r="AC207">
            <v>17690</v>
          </cell>
          <cell r="AD207" t="str">
            <v>格安タイヤホイールジャストパーツ</v>
          </cell>
          <cell r="AE207">
            <v>17590</v>
          </cell>
          <cell r="AF207">
            <v>100</v>
          </cell>
          <cell r="AG207">
            <v>605922070</v>
          </cell>
          <cell r="AH207">
            <v>605922123</v>
          </cell>
        </row>
        <row r="208">
          <cell r="B208">
            <v>2055516157708</v>
          </cell>
          <cell r="C208">
            <v>4985009753385</v>
          </cell>
          <cell r="D208" t="str">
            <v>728750</v>
          </cell>
          <cell r="E208" t="str">
            <v>CROSSCLIMATE 2</v>
          </cell>
          <cell r="F208" t="str">
            <v>205/55R16 94V XL</v>
          </cell>
          <cell r="G208" t="str">
            <v>205/55R16</v>
          </cell>
          <cell r="H208">
            <v>31100</v>
          </cell>
          <cell r="I208">
            <v>14930</v>
          </cell>
          <cell r="J208">
            <v>40</v>
          </cell>
          <cell r="K208">
            <v>1</v>
          </cell>
          <cell r="L208">
            <v>19880</v>
          </cell>
          <cell r="M208">
            <v>17595.454545454544</v>
          </cell>
          <cell r="N208">
            <v>0.15148540428829754</v>
          </cell>
          <cell r="O208">
            <v>79520</v>
          </cell>
          <cell r="P208">
            <v>-210</v>
          </cell>
          <cell r="Q208">
            <v>45327</v>
          </cell>
          <cell r="R208">
            <v>19670</v>
          </cell>
          <cell r="S208" t="str">
            <v>クロスポイント</v>
          </cell>
          <cell r="T208">
            <v>19670</v>
          </cell>
          <cell r="U208">
            <v>0</v>
          </cell>
          <cell r="V208">
            <v>19880</v>
          </cell>
          <cell r="W208">
            <v>19880</v>
          </cell>
          <cell r="X208">
            <v>17595.454545454544</v>
          </cell>
          <cell r="Y208">
            <v>0.15148540428829754</v>
          </cell>
          <cell r="Z208">
            <v>79520</v>
          </cell>
          <cell r="AA208">
            <v>-210</v>
          </cell>
          <cell r="AB208">
            <v>45327</v>
          </cell>
          <cell r="AC208">
            <v>19670</v>
          </cell>
          <cell r="AD208" t="str">
            <v>タイヤホイール激安王国</v>
          </cell>
          <cell r="AE208">
            <v>19670</v>
          </cell>
          <cell r="AF208">
            <v>0</v>
          </cell>
          <cell r="AG208">
            <v>605922066</v>
          </cell>
          <cell r="AH208">
            <v>605922119</v>
          </cell>
        </row>
        <row r="209">
          <cell r="B209">
            <v>2155516157705</v>
          </cell>
          <cell r="C209">
            <v>4985009753392</v>
          </cell>
          <cell r="D209" t="str">
            <v>728760</v>
          </cell>
          <cell r="E209" t="str">
            <v>CROSSCLIMATE 2</v>
          </cell>
          <cell r="F209" t="str">
            <v>215/55R16 97W XL</v>
          </cell>
          <cell r="G209" t="str">
            <v>215/55R16</v>
          </cell>
          <cell r="H209">
            <v>33800</v>
          </cell>
          <cell r="I209">
            <v>16230</v>
          </cell>
          <cell r="J209">
            <v>4</v>
          </cell>
          <cell r="K209">
            <v>0</v>
          </cell>
          <cell r="L209">
            <v>22000</v>
          </cell>
          <cell r="M209">
            <v>19045.454545454544</v>
          </cell>
          <cell r="N209">
            <v>0.14782816229116938</v>
          </cell>
          <cell r="O209">
            <v>88000</v>
          </cell>
          <cell r="P209">
            <v>-660</v>
          </cell>
          <cell r="Q209">
            <v>45327</v>
          </cell>
          <cell r="R209">
            <v>21340</v>
          </cell>
          <cell r="S209" t="str">
            <v>ジャストパーツ</v>
          </cell>
          <cell r="T209">
            <v>21340</v>
          </cell>
          <cell r="U209">
            <v>0</v>
          </cell>
          <cell r="W209">
            <v>22000</v>
          </cell>
          <cell r="X209">
            <v>19045.454545454544</v>
          </cell>
          <cell r="Y209">
            <v>0.14782816229116938</v>
          </cell>
          <cell r="Z209">
            <v>88000</v>
          </cell>
          <cell r="AA209">
            <v>-660</v>
          </cell>
          <cell r="AB209">
            <v>45327</v>
          </cell>
          <cell r="AC209">
            <v>21340</v>
          </cell>
          <cell r="AD209" t="str">
            <v>格安タイヤホイールジャストパーツ</v>
          </cell>
          <cell r="AE209">
            <v>21340</v>
          </cell>
          <cell r="AF209">
            <v>0</v>
          </cell>
          <cell r="AG209">
            <v>605922067</v>
          </cell>
          <cell r="AH209">
            <v>605922120</v>
          </cell>
        </row>
        <row r="210">
          <cell r="B210">
            <v>2255516157702</v>
          </cell>
          <cell r="C210">
            <v>4985009753408</v>
          </cell>
          <cell r="D210" t="str">
            <v>728770</v>
          </cell>
          <cell r="E210" t="str">
            <v>CROSSCLIMATE 2</v>
          </cell>
          <cell r="F210" t="str">
            <v>225/55R16 99W XL</v>
          </cell>
          <cell r="G210" t="str">
            <v>225/55R16</v>
          </cell>
          <cell r="H210">
            <v>35500</v>
          </cell>
          <cell r="I210">
            <v>17040</v>
          </cell>
          <cell r="J210">
            <v>0</v>
          </cell>
          <cell r="K210">
            <v>13</v>
          </cell>
          <cell r="L210">
            <v>23090</v>
          </cell>
          <cell r="M210">
            <v>20036.363636363636</v>
          </cell>
          <cell r="N210">
            <v>0.14954627949183302</v>
          </cell>
          <cell r="O210">
            <v>92360</v>
          </cell>
          <cell r="P210">
            <v>-710</v>
          </cell>
          <cell r="Q210">
            <v>45327</v>
          </cell>
          <cell r="R210">
            <v>22380</v>
          </cell>
          <cell r="S210" t="str">
            <v>グリーンコンシューマー</v>
          </cell>
          <cell r="T210">
            <v>22380</v>
          </cell>
          <cell r="U210">
            <v>0</v>
          </cell>
          <cell r="V210">
            <v>23090</v>
          </cell>
          <cell r="W210">
            <v>23080</v>
          </cell>
          <cell r="X210">
            <v>20027.272727272724</v>
          </cell>
          <cell r="Y210">
            <v>0.1491602360417611</v>
          </cell>
          <cell r="Z210">
            <v>92320</v>
          </cell>
          <cell r="AA210">
            <v>-690</v>
          </cell>
          <cell r="AB210">
            <v>45327</v>
          </cell>
          <cell r="AC210">
            <v>22390</v>
          </cell>
          <cell r="AD210" t="str">
            <v>格安タイヤホイールジャストパーツ</v>
          </cell>
          <cell r="AE210">
            <v>21550</v>
          </cell>
          <cell r="AF210">
            <v>840</v>
          </cell>
          <cell r="AG210">
            <v>605922069</v>
          </cell>
          <cell r="AH210">
            <v>605922122</v>
          </cell>
        </row>
        <row r="211">
          <cell r="B211">
            <v>1956016157704</v>
          </cell>
          <cell r="C211">
            <v>4985009753491</v>
          </cell>
          <cell r="D211" t="str">
            <v>728860</v>
          </cell>
          <cell r="E211" t="str">
            <v>CROSSCLIMATE 2</v>
          </cell>
          <cell r="F211" t="str">
            <v>195/60R16 93H XL</v>
          </cell>
          <cell r="G211" t="str">
            <v>195/60R16</v>
          </cell>
          <cell r="H211">
            <v>25100</v>
          </cell>
          <cell r="I211">
            <v>12050</v>
          </cell>
          <cell r="J211">
            <v>54</v>
          </cell>
          <cell r="K211">
            <v>14</v>
          </cell>
          <cell r="L211">
            <v>16460</v>
          </cell>
          <cell r="M211">
            <v>14486.363636363636</v>
          </cell>
          <cell r="N211">
            <v>0.1681832444304989</v>
          </cell>
          <cell r="O211">
            <v>65840</v>
          </cell>
          <cell r="P211">
            <v>-490</v>
          </cell>
          <cell r="Q211">
            <v>45327</v>
          </cell>
          <cell r="R211">
            <v>15970</v>
          </cell>
          <cell r="S211" t="str">
            <v>タイヤホイール専門店グリップコーポレーション</v>
          </cell>
          <cell r="T211">
            <v>15970</v>
          </cell>
          <cell r="U211">
            <v>0</v>
          </cell>
          <cell r="V211">
            <v>16460</v>
          </cell>
          <cell r="W211">
            <v>16200</v>
          </cell>
          <cell r="X211">
            <v>14249.999999999998</v>
          </cell>
          <cell r="Y211">
            <v>0.1543859649122806</v>
          </cell>
          <cell r="Z211">
            <v>64800</v>
          </cell>
          <cell r="AA211">
            <v>-230</v>
          </cell>
          <cell r="AB211">
            <v>45327</v>
          </cell>
          <cell r="AC211">
            <v>15970</v>
          </cell>
          <cell r="AD211" t="str">
            <v>エムオートギャラリー</v>
          </cell>
          <cell r="AE211">
            <v>15970</v>
          </cell>
          <cell r="AF211">
            <v>0</v>
          </cell>
          <cell r="AG211">
            <v>605922072</v>
          </cell>
          <cell r="AH211">
            <v>605922125</v>
          </cell>
        </row>
        <row r="212">
          <cell r="B212">
            <v>2056016157700</v>
          </cell>
          <cell r="C212">
            <v>4985009753507</v>
          </cell>
          <cell r="D212" t="str">
            <v>728870</v>
          </cell>
          <cell r="E212" t="str">
            <v>CROSSCLIMATE 2</v>
          </cell>
          <cell r="F212" t="str">
            <v>205/60R16 96V XL</v>
          </cell>
          <cell r="G212" t="str">
            <v>205/60R16</v>
          </cell>
          <cell r="H212">
            <v>27200</v>
          </cell>
          <cell r="I212">
            <v>13060</v>
          </cell>
          <cell r="J212">
            <v>43</v>
          </cell>
          <cell r="K212">
            <v>3</v>
          </cell>
          <cell r="L212">
            <v>18176</v>
          </cell>
          <cell r="M212">
            <v>15569.090909090908</v>
          </cell>
          <cell r="N212">
            <v>0.16115847249795626</v>
          </cell>
          <cell r="O212">
            <v>72704</v>
          </cell>
          <cell r="P212">
            <v>934</v>
          </cell>
          <cell r="Q212">
            <v>45327</v>
          </cell>
          <cell r="R212">
            <v>19110</v>
          </cell>
          <cell r="S212" t="str">
            <v>ラウンドタイヤ ヤフー店</v>
          </cell>
          <cell r="T212">
            <v>19110</v>
          </cell>
          <cell r="U212">
            <v>0</v>
          </cell>
          <cell r="V212">
            <v>18176</v>
          </cell>
          <cell r="W212">
            <v>18140</v>
          </cell>
          <cell r="X212">
            <v>15536.363636363634</v>
          </cell>
          <cell r="Y212">
            <v>0.1593914569923931</v>
          </cell>
          <cell r="Z212">
            <v>72560</v>
          </cell>
          <cell r="AA212">
            <v>95</v>
          </cell>
          <cell r="AB212">
            <v>45327</v>
          </cell>
          <cell r="AC212">
            <v>18235</v>
          </cell>
          <cell r="AD212" t="str">
            <v>カーショップナガノ</v>
          </cell>
          <cell r="AE212">
            <v>18235</v>
          </cell>
          <cell r="AF212">
            <v>0</v>
          </cell>
          <cell r="AG212">
            <v>605922068</v>
          </cell>
          <cell r="AH212">
            <v>605922121</v>
          </cell>
        </row>
        <row r="213">
          <cell r="B213">
            <v>2156016157707</v>
          </cell>
          <cell r="C213">
            <v>4985009753514</v>
          </cell>
          <cell r="D213" t="str">
            <v>728880</v>
          </cell>
          <cell r="E213" t="str">
            <v>CROSSCLIMATE 2</v>
          </cell>
          <cell r="F213" t="str">
            <v>215/60R16 99V XL</v>
          </cell>
          <cell r="G213" t="str">
            <v>215/60R16</v>
          </cell>
          <cell r="H213">
            <v>29200</v>
          </cell>
          <cell r="I213">
            <v>14020</v>
          </cell>
          <cell r="J213">
            <v>20</v>
          </cell>
          <cell r="K213">
            <v>20</v>
          </cell>
          <cell r="L213">
            <v>19080</v>
          </cell>
          <cell r="M213">
            <v>16390.909090909088</v>
          </cell>
          <cell r="N213">
            <v>0.14464780920687728</v>
          </cell>
          <cell r="O213">
            <v>76320</v>
          </cell>
          <cell r="P213">
            <v>-590</v>
          </cell>
          <cell r="Q213">
            <v>45327</v>
          </cell>
          <cell r="R213">
            <v>18490</v>
          </cell>
          <cell r="S213" t="str">
            <v>タイヤホイール専門店グリップコーポレーション</v>
          </cell>
          <cell r="T213">
            <v>17800</v>
          </cell>
          <cell r="U213">
            <v>690</v>
          </cell>
          <cell r="V213">
            <v>19080</v>
          </cell>
          <cell r="W213">
            <v>19070</v>
          </cell>
          <cell r="X213">
            <v>16381.81818181818</v>
          </cell>
          <cell r="Y213">
            <v>0.14417314095449493</v>
          </cell>
          <cell r="Z213">
            <v>76280</v>
          </cell>
          <cell r="AA213">
            <v>-580</v>
          </cell>
          <cell r="AB213">
            <v>45327</v>
          </cell>
          <cell r="AC213">
            <v>18490</v>
          </cell>
          <cell r="AD213" t="str">
            <v>タイヤホイール激安王国</v>
          </cell>
          <cell r="AE213">
            <v>18490</v>
          </cell>
          <cell r="AF213">
            <v>0</v>
          </cell>
          <cell r="AG213">
            <v>605922065</v>
          </cell>
          <cell r="AH213">
            <v>605922118</v>
          </cell>
        </row>
        <row r="214">
          <cell r="B214">
            <v>1956516157709</v>
          </cell>
          <cell r="C214">
            <v>4985009753613</v>
          </cell>
          <cell r="D214" t="str">
            <v>729770</v>
          </cell>
          <cell r="E214" t="str">
            <v>CROSSCLIMATE 2</v>
          </cell>
          <cell r="F214" t="str">
            <v>195/65R16 92V</v>
          </cell>
          <cell r="G214" t="str">
            <v>195/65R16</v>
          </cell>
          <cell r="H214">
            <v>26700</v>
          </cell>
          <cell r="I214">
            <v>12820</v>
          </cell>
          <cell r="J214">
            <v>0</v>
          </cell>
          <cell r="K214">
            <v>11</v>
          </cell>
          <cell r="L214">
            <v>17680</v>
          </cell>
          <cell r="M214">
            <v>15118.181818181816</v>
          </cell>
          <cell r="N214">
            <v>0.15201443174984955</v>
          </cell>
          <cell r="O214">
            <v>70720</v>
          </cell>
          <cell r="P214">
            <v>-730</v>
          </cell>
          <cell r="Q214">
            <v>45327</v>
          </cell>
          <cell r="R214">
            <v>16950</v>
          </cell>
          <cell r="S214" t="str">
            <v>ジャストパーツ</v>
          </cell>
          <cell r="T214">
            <v>16950</v>
          </cell>
          <cell r="U214">
            <v>0</v>
          </cell>
          <cell r="V214">
            <v>17680</v>
          </cell>
          <cell r="W214">
            <v>17580</v>
          </cell>
          <cell r="X214">
            <v>15027.272727272726</v>
          </cell>
          <cell r="Y214">
            <v>0.14688445251058674</v>
          </cell>
          <cell r="Z214">
            <v>70320</v>
          </cell>
          <cell r="AA214">
            <v>-630</v>
          </cell>
          <cell r="AB214">
            <v>45327</v>
          </cell>
          <cell r="AC214">
            <v>16950</v>
          </cell>
          <cell r="AD214" t="str">
            <v>タイヤホイール激安王国</v>
          </cell>
          <cell r="AE214">
            <v>15000</v>
          </cell>
          <cell r="AF214">
            <v>1950</v>
          </cell>
          <cell r="AG214">
            <v>605922076</v>
          </cell>
          <cell r="AH214">
            <v>605922129</v>
          </cell>
        </row>
        <row r="215">
          <cell r="B215">
            <v>2156516157702</v>
          </cell>
          <cell r="C215">
            <v>4985009753644</v>
          </cell>
          <cell r="D215" t="str">
            <v>729800</v>
          </cell>
          <cell r="E215" t="str">
            <v>CROSSCLIMATE 2</v>
          </cell>
          <cell r="F215" t="str">
            <v>215/65R16 102V XL</v>
          </cell>
          <cell r="G215" t="str">
            <v>215/65R16</v>
          </cell>
          <cell r="H215">
            <v>28900</v>
          </cell>
          <cell r="I215">
            <v>13880</v>
          </cell>
          <cell r="J215">
            <v>30</v>
          </cell>
          <cell r="K215">
            <v>12</v>
          </cell>
          <cell r="L215">
            <v>19150</v>
          </cell>
          <cell r="M215">
            <v>16454.545454545452</v>
          </cell>
          <cell r="N215">
            <v>0.15646408839778994</v>
          </cell>
          <cell r="O215">
            <v>76600</v>
          </cell>
          <cell r="P215">
            <v>-830</v>
          </cell>
          <cell r="Q215">
            <v>45327</v>
          </cell>
          <cell r="R215">
            <v>18320</v>
          </cell>
          <cell r="S215" t="str">
            <v>クロスポイント</v>
          </cell>
          <cell r="T215">
            <v>18320</v>
          </cell>
          <cell r="U215">
            <v>0</v>
          </cell>
          <cell r="V215">
            <v>19150</v>
          </cell>
          <cell r="W215">
            <v>19160</v>
          </cell>
          <cell r="X215">
            <v>16463.636363636364</v>
          </cell>
          <cell r="Y215">
            <v>0.15692987299834346</v>
          </cell>
          <cell r="Z215">
            <v>76640</v>
          </cell>
          <cell r="AA215">
            <v>-840</v>
          </cell>
          <cell r="AB215">
            <v>45327</v>
          </cell>
          <cell r="AC215">
            <v>18320</v>
          </cell>
          <cell r="AD215" t="str">
            <v>タイヤホイール激安王国</v>
          </cell>
          <cell r="AE215">
            <v>18320</v>
          </cell>
          <cell r="AF215">
            <v>0</v>
          </cell>
          <cell r="AG215">
            <v>605922071</v>
          </cell>
          <cell r="AH215">
            <v>605922124</v>
          </cell>
        </row>
        <row r="216">
          <cell r="B216">
            <v>2054517157700</v>
          </cell>
          <cell r="C216">
            <v>4985009753187</v>
          </cell>
          <cell r="D216" t="str">
            <v>728550</v>
          </cell>
          <cell r="E216" t="str">
            <v>CROSSCLIMATE 2</v>
          </cell>
          <cell r="F216" t="str">
            <v>205/45R17 88W XL</v>
          </cell>
          <cell r="G216" t="str">
            <v>205/45R17</v>
          </cell>
          <cell r="H216">
            <v>38600</v>
          </cell>
          <cell r="I216">
            <v>18530</v>
          </cell>
          <cell r="J216">
            <v>12</v>
          </cell>
          <cell r="K216">
            <v>9</v>
          </cell>
          <cell r="L216">
            <v>24580</v>
          </cell>
          <cell r="M216">
            <v>21868.181818181816</v>
          </cell>
          <cell r="N216">
            <v>0.15265017667844516</v>
          </cell>
          <cell r="O216">
            <v>98320</v>
          </cell>
          <cell r="P216">
            <v>-1980</v>
          </cell>
          <cell r="Q216">
            <v>45327</v>
          </cell>
          <cell r="R216">
            <v>22600</v>
          </cell>
          <cell r="S216" t="str">
            <v>T-BOX Auto Parts</v>
          </cell>
          <cell r="T216">
            <v>22600</v>
          </cell>
          <cell r="U216">
            <v>0</v>
          </cell>
          <cell r="V216">
            <v>24580</v>
          </cell>
          <cell r="W216">
            <v>24550</v>
          </cell>
          <cell r="X216">
            <v>21840.909090909088</v>
          </cell>
          <cell r="Y216">
            <v>0.15159209157127981</v>
          </cell>
          <cell r="Z216">
            <v>98200</v>
          </cell>
          <cell r="AA216">
            <v>-1950</v>
          </cell>
          <cell r="AB216">
            <v>45327</v>
          </cell>
          <cell r="AC216">
            <v>22600</v>
          </cell>
          <cell r="AD216" t="str">
            <v>T-BOX Auto Parts</v>
          </cell>
          <cell r="AE216">
            <v>22600</v>
          </cell>
          <cell r="AF216">
            <v>0</v>
          </cell>
          <cell r="AG216">
            <v>605922061</v>
          </cell>
          <cell r="AH216">
            <v>605922114</v>
          </cell>
        </row>
        <row r="217">
          <cell r="B217">
            <v>2154517157707</v>
          </cell>
          <cell r="C217">
            <v>4985009753194</v>
          </cell>
          <cell r="D217" t="str">
            <v>728560</v>
          </cell>
          <cell r="E217" t="str">
            <v>CROSSCLIMATE 2</v>
          </cell>
          <cell r="F217" t="str">
            <v>215/45R17 91YXL</v>
          </cell>
          <cell r="G217" t="str">
            <v>215/45R17</v>
          </cell>
          <cell r="H217">
            <v>38300</v>
          </cell>
          <cell r="I217">
            <v>18390</v>
          </cell>
          <cell r="J217">
            <v>26</v>
          </cell>
          <cell r="K217">
            <v>1</v>
          </cell>
          <cell r="L217">
            <v>24480</v>
          </cell>
          <cell r="M217">
            <v>21777.272727272724</v>
          </cell>
          <cell r="N217">
            <v>0.15554164057608003</v>
          </cell>
          <cell r="O217">
            <v>97920</v>
          </cell>
          <cell r="P217">
            <v>-350</v>
          </cell>
          <cell r="Q217">
            <v>45327</v>
          </cell>
          <cell r="R217">
            <v>24130</v>
          </cell>
          <cell r="S217" t="str">
            <v>タイヤホイール専門店グリップコーポレーション</v>
          </cell>
          <cell r="T217">
            <v>24130</v>
          </cell>
          <cell r="U217">
            <v>0</v>
          </cell>
          <cell r="V217">
            <v>24480</v>
          </cell>
          <cell r="W217">
            <v>24350</v>
          </cell>
          <cell r="X217">
            <v>21659.090909090908</v>
          </cell>
          <cell r="Y217">
            <v>0.15093389296956974</v>
          </cell>
          <cell r="Z217">
            <v>97400</v>
          </cell>
          <cell r="AA217">
            <v>-220</v>
          </cell>
          <cell r="AB217">
            <v>45327</v>
          </cell>
          <cell r="AC217">
            <v>24130</v>
          </cell>
          <cell r="AD217" t="str">
            <v>タイヤホイール激安王国</v>
          </cell>
          <cell r="AE217">
            <v>24130</v>
          </cell>
          <cell r="AF217">
            <v>0</v>
          </cell>
          <cell r="AG217">
            <v>605922060</v>
          </cell>
          <cell r="AH217">
            <v>605922113</v>
          </cell>
        </row>
        <row r="218">
          <cell r="B218">
            <v>2254517157704</v>
          </cell>
          <cell r="C218">
            <v>4985009753200</v>
          </cell>
          <cell r="D218" t="str">
            <v>728570</v>
          </cell>
          <cell r="E218" t="str">
            <v>CROSSCLIMATE 2</v>
          </cell>
          <cell r="F218" t="str">
            <v>225/45R17 94Y XL</v>
          </cell>
          <cell r="G218" t="str">
            <v>225/45R17</v>
          </cell>
          <cell r="H218">
            <v>39700</v>
          </cell>
          <cell r="I218">
            <v>19060</v>
          </cell>
          <cell r="J218">
            <v>32</v>
          </cell>
          <cell r="K218">
            <v>10</v>
          </cell>
          <cell r="L218">
            <v>25480</v>
          </cell>
          <cell r="M218">
            <v>22686.363636363636</v>
          </cell>
          <cell r="N218">
            <v>0.15984772590663193</v>
          </cell>
          <cell r="O218">
            <v>101920</v>
          </cell>
          <cell r="P218">
            <v>-490</v>
          </cell>
          <cell r="Q218">
            <v>45327</v>
          </cell>
          <cell r="R218">
            <v>24990</v>
          </cell>
          <cell r="S218" t="str">
            <v>ジャストパーツ</v>
          </cell>
          <cell r="T218">
            <v>24000</v>
          </cell>
          <cell r="U218">
            <v>990</v>
          </cell>
          <cell r="V218">
            <v>25480</v>
          </cell>
          <cell r="W218">
            <v>25250</v>
          </cell>
          <cell r="X218">
            <v>22477.272727272724</v>
          </cell>
          <cell r="Y218">
            <v>0.15203235591506561</v>
          </cell>
          <cell r="Z218">
            <v>101000</v>
          </cell>
          <cell r="AA218">
            <v>-260</v>
          </cell>
          <cell r="AB218">
            <v>45327</v>
          </cell>
          <cell r="AC218">
            <v>24990</v>
          </cell>
          <cell r="AD218" t="str">
            <v>格安タイヤホイールジャストパーツ</v>
          </cell>
          <cell r="AE218">
            <v>24990</v>
          </cell>
          <cell r="AF218">
            <v>0</v>
          </cell>
          <cell r="AG218">
            <v>605922052</v>
          </cell>
          <cell r="AH218">
            <v>605922105</v>
          </cell>
        </row>
        <row r="219">
          <cell r="B219">
            <v>2354517157701</v>
          </cell>
          <cell r="C219">
            <v>4985009753217</v>
          </cell>
          <cell r="D219" t="str">
            <v>728580</v>
          </cell>
          <cell r="E219" t="str">
            <v>CROSSCLIMATE 2</v>
          </cell>
          <cell r="F219" t="str">
            <v>235/45R17 97Y XL</v>
          </cell>
          <cell r="G219" t="str">
            <v>235/45R17</v>
          </cell>
          <cell r="H219">
            <v>46900</v>
          </cell>
          <cell r="I219">
            <v>22520</v>
          </cell>
          <cell r="J219">
            <v>0</v>
          </cell>
          <cell r="K219">
            <v>12</v>
          </cell>
          <cell r="L219">
            <v>30280</v>
          </cell>
          <cell r="M219">
            <v>26572.727272727272</v>
          </cell>
          <cell r="N219">
            <v>0.152514539856312</v>
          </cell>
          <cell r="O219">
            <v>121120</v>
          </cell>
          <cell r="P219">
            <v>-1920</v>
          </cell>
          <cell r="Q219">
            <v>45327</v>
          </cell>
          <cell r="R219">
            <v>28360</v>
          </cell>
          <cell r="S219" t="str">
            <v>グリーンコンシューマー</v>
          </cell>
          <cell r="T219">
            <v>28370</v>
          </cell>
          <cell r="U219">
            <v>-10</v>
          </cell>
          <cell r="V219">
            <v>30280</v>
          </cell>
          <cell r="W219">
            <v>30250</v>
          </cell>
          <cell r="X219">
            <v>26545.454545454544</v>
          </cell>
          <cell r="Y219">
            <v>0.15164383561643832</v>
          </cell>
          <cell r="Z219">
            <v>121000</v>
          </cell>
          <cell r="AA219">
            <v>-1880</v>
          </cell>
          <cell r="AB219">
            <v>45327</v>
          </cell>
          <cell r="AC219">
            <v>28370</v>
          </cell>
          <cell r="AD219" t="str">
            <v>タイヤ1番</v>
          </cell>
          <cell r="AE219">
            <v>28370</v>
          </cell>
          <cell r="AF219">
            <v>0</v>
          </cell>
          <cell r="AG219">
            <v>605922059</v>
          </cell>
          <cell r="AH219">
            <v>605922112</v>
          </cell>
        </row>
        <row r="220">
          <cell r="B220">
            <v>2055017157702</v>
          </cell>
          <cell r="C220">
            <v>4985009753316</v>
          </cell>
          <cell r="D220" t="str">
            <v>728680</v>
          </cell>
          <cell r="E220" t="str">
            <v>CROSSCLIMATE 2</v>
          </cell>
          <cell r="F220" t="str">
            <v>205/50R17 93W XL</v>
          </cell>
          <cell r="G220" t="str">
            <v>205/50R17</v>
          </cell>
          <cell r="H220">
            <v>34500</v>
          </cell>
          <cell r="I220">
            <v>16560</v>
          </cell>
          <cell r="J220">
            <v>46</v>
          </cell>
          <cell r="K220">
            <v>8</v>
          </cell>
          <cell r="L220">
            <v>21980</v>
          </cell>
          <cell r="M220">
            <v>19504.545454545452</v>
          </cell>
          <cell r="N220">
            <v>0.15096714052668367</v>
          </cell>
          <cell r="O220">
            <v>87920</v>
          </cell>
          <cell r="P220">
            <v>-200</v>
          </cell>
          <cell r="Q220">
            <v>45327</v>
          </cell>
          <cell r="R220">
            <v>21780</v>
          </cell>
          <cell r="S220" t="str">
            <v>クロスポイント</v>
          </cell>
          <cell r="T220">
            <v>21780</v>
          </cell>
          <cell r="U220">
            <v>0</v>
          </cell>
          <cell r="V220">
            <v>21980</v>
          </cell>
          <cell r="W220">
            <v>21950</v>
          </cell>
          <cell r="X220">
            <v>19477.272727272724</v>
          </cell>
          <cell r="Y220">
            <v>0.14977829638273032</v>
          </cell>
          <cell r="Z220">
            <v>87800</v>
          </cell>
          <cell r="AA220">
            <v>-170</v>
          </cell>
          <cell r="AB220">
            <v>45327</v>
          </cell>
          <cell r="AC220">
            <v>21780</v>
          </cell>
          <cell r="AD220" t="str">
            <v>タイヤホイール激安王国</v>
          </cell>
          <cell r="AE220">
            <v>21780</v>
          </cell>
          <cell r="AF220">
            <v>0</v>
          </cell>
          <cell r="AG220">
            <v>605922062</v>
          </cell>
          <cell r="AH220">
            <v>605922115</v>
          </cell>
        </row>
        <row r="221">
          <cell r="B221">
            <v>2155017157709</v>
          </cell>
          <cell r="C221">
            <v>4985009753323</v>
          </cell>
          <cell r="D221" t="str">
            <v>728690</v>
          </cell>
          <cell r="E221" t="str">
            <v>CROSSCLIMATE 2</v>
          </cell>
          <cell r="F221" t="str">
            <v>215/50R17 95W XL</v>
          </cell>
          <cell r="G221" t="str">
            <v>215/50R17</v>
          </cell>
          <cell r="H221">
            <v>38200</v>
          </cell>
          <cell r="I221">
            <v>18340</v>
          </cell>
          <cell r="J221">
            <v>32</v>
          </cell>
          <cell r="K221">
            <v>0</v>
          </cell>
          <cell r="L221">
            <v>24820</v>
          </cell>
          <cell r="M221">
            <v>21609.090909090908</v>
          </cell>
          <cell r="N221">
            <v>0.15128312999579296</v>
          </cell>
          <cell r="O221">
            <v>99280</v>
          </cell>
          <cell r="P221">
            <v>-750</v>
          </cell>
          <cell r="Q221">
            <v>45327</v>
          </cell>
          <cell r="R221">
            <v>24070</v>
          </cell>
          <cell r="S221" t="str">
            <v>ジャストパーツ</v>
          </cell>
          <cell r="T221">
            <v>23400</v>
          </cell>
          <cell r="U221">
            <v>670</v>
          </cell>
          <cell r="V221">
            <v>24820</v>
          </cell>
          <cell r="W221">
            <v>24820</v>
          </cell>
          <cell r="X221">
            <v>21609.090909090908</v>
          </cell>
          <cell r="Y221">
            <v>0.15128312999579296</v>
          </cell>
          <cell r="Z221">
            <v>99280</v>
          </cell>
          <cell r="AA221">
            <v>-750</v>
          </cell>
          <cell r="AB221">
            <v>45327</v>
          </cell>
          <cell r="AC221">
            <v>24070</v>
          </cell>
          <cell r="AD221" t="str">
            <v>格安タイヤホイールジャストパーツ</v>
          </cell>
          <cell r="AE221">
            <v>24070</v>
          </cell>
          <cell r="AF221">
            <v>0</v>
          </cell>
          <cell r="AG221">
            <v>605922053</v>
          </cell>
          <cell r="AH221">
            <v>605922106</v>
          </cell>
        </row>
        <row r="222">
          <cell r="B222">
            <v>2255017157706</v>
          </cell>
          <cell r="C222">
            <v>4985009753330</v>
          </cell>
          <cell r="D222" t="str">
            <v>728700</v>
          </cell>
          <cell r="E222" t="str">
            <v>CROSSCLIMATE 2</v>
          </cell>
          <cell r="F222" t="str">
            <v>225/50R17 98Y XL</v>
          </cell>
          <cell r="G222" t="str">
            <v>225/50R17</v>
          </cell>
          <cell r="H222">
            <v>41500</v>
          </cell>
          <cell r="I222">
            <v>19920</v>
          </cell>
          <cell r="J222">
            <v>20</v>
          </cell>
          <cell r="K222">
            <v>17</v>
          </cell>
          <cell r="L222">
            <v>26900</v>
          </cell>
          <cell r="M222">
            <v>23499.999999999996</v>
          </cell>
          <cell r="N222">
            <v>0.15234042553191476</v>
          </cell>
          <cell r="O222">
            <v>107600</v>
          </cell>
          <cell r="P222">
            <v>-800</v>
          </cell>
          <cell r="Q222">
            <v>45327</v>
          </cell>
          <cell r="R222">
            <v>26100</v>
          </cell>
          <cell r="S222" t="str">
            <v>クロスポイント</v>
          </cell>
          <cell r="T222">
            <v>23800</v>
          </cell>
          <cell r="U222">
            <v>2300</v>
          </cell>
          <cell r="V222">
            <v>26900</v>
          </cell>
          <cell r="W222">
            <v>26880</v>
          </cell>
          <cell r="X222">
            <v>23481.81818181818</v>
          </cell>
          <cell r="Y222">
            <v>0.15168408826945406</v>
          </cell>
          <cell r="Z222">
            <v>107520</v>
          </cell>
          <cell r="AA222">
            <v>-780</v>
          </cell>
          <cell r="AB222">
            <v>45327</v>
          </cell>
          <cell r="AC222">
            <v>26100</v>
          </cell>
          <cell r="AD222" t="str">
            <v>格安タイヤホイールジャストパーツ</v>
          </cell>
          <cell r="AE222">
            <v>26100</v>
          </cell>
          <cell r="AF222">
            <v>0</v>
          </cell>
          <cell r="AG222">
            <v>605922058</v>
          </cell>
          <cell r="AH222">
            <v>605922111</v>
          </cell>
        </row>
        <row r="223">
          <cell r="B223">
            <v>2055517157707</v>
          </cell>
          <cell r="C223">
            <v>4985009753415</v>
          </cell>
          <cell r="D223" t="str">
            <v>728780</v>
          </cell>
          <cell r="E223" t="str">
            <v>CROSSCLIMATE 2</v>
          </cell>
          <cell r="F223" t="str">
            <v>205/55R17 95V XL</v>
          </cell>
          <cell r="G223" t="str">
            <v>205/55R17</v>
          </cell>
          <cell r="H223">
            <v>32300</v>
          </cell>
          <cell r="I223">
            <v>15510</v>
          </cell>
          <cell r="J223">
            <v>52</v>
          </cell>
          <cell r="K223">
            <v>0</v>
          </cell>
          <cell r="L223">
            <v>21050</v>
          </cell>
          <cell r="M223">
            <v>18181.81818181818</v>
          </cell>
          <cell r="N223">
            <v>0.14694999999999991</v>
          </cell>
          <cell r="O223">
            <v>84200</v>
          </cell>
          <cell r="P223">
            <v>-630</v>
          </cell>
          <cell r="Q223">
            <v>45327</v>
          </cell>
          <cell r="R223">
            <v>20420</v>
          </cell>
          <cell r="S223" t="str">
            <v>ジャストパーツ</v>
          </cell>
          <cell r="T223">
            <v>20420</v>
          </cell>
          <cell r="U223">
            <v>0</v>
          </cell>
          <cell r="V223">
            <v>21050</v>
          </cell>
          <cell r="W223">
            <v>21200</v>
          </cell>
          <cell r="X223">
            <v>18318.181818181816</v>
          </cell>
          <cell r="Y223">
            <v>0.15330024813895773</v>
          </cell>
          <cell r="Z223">
            <v>84800</v>
          </cell>
          <cell r="AA223">
            <v>-780</v>
          </cell>
          <cell r="AB223">
            <v>45327</v>
          </cell>
          <cell r="AC223">
            <v>20420</v>
          </cell>
          <cell r="AD223" t="str">
            <v>格安タイヤホイールジャストパーツ</v>
          </cell>
          <cell r="AE223">
            <v>20420</v>
          </cell>
          <cell r="AF223">
            <v>0</v>
          </cell>
          <cell r="AG223">
            <v>605922063</v>
          </cell>
          <cell r="AH223">
            <v>605922116</v>
          </cell>
        </row>
        <row r="224">
          <cell r="B224">
            <v>2155517157704</v>
          </cell>
          <cell r="C224">
            <v>4985009753422</v>
          </cell>
          <cell r="D224" t="str">
            <v>728790</v>
          </cell>
          <cell r="E224" t="str">
            <v>CROSSCLIMATE 2</v>
          </cell>
          <cell r="F224" t="str">
            <v>215/55R17 98W XL</v>
          </cell>
          <cell r="G224" t="str">
            <v>215/55R17</v>
          </cell>
          <cell r="H224">
            <v>33300</v>
          </cell>
          <cell r="I224">
            <v>15990</v>
          </cell>
          <cell r="J224">
            <v>57</v>
          </cell>
          <cell r="K224">
            <v>3</v>
          </cell>
          <cell r="L224">
            <v>21680</v>
          </cell>
          <cell r="M224">
            <v>18754.545454545452</v>
          </cell>
          <cell r="N224">
            <v>0.14740668928744535</v>
          </cell>
          <cell r="O224">
            <v>86720</v>
          </cell>
          <cell r="P224">
            <v>-650</v>
          </cell>
          <cell r="Q224">
            <v>45327</v>
          </cell>
          <cell r="R224">
            <v>21030</v>
          </cell>
          <cell r="S224" t="str">
            <v>クロスポイント</v>
          </cell>
          <cell r="T224">
            <v>21030</v>
          </cell>
          <cell r="U224">
            <v>0</v>
          </cell>
          <cell r="V224">
            <v>21680</v>
          </cell>
          <cell r="W224">
            <v>21980</v>
          </cell>
          <cell r="X224">
            <v>19027.272727272724</v>
          </cell>
          <cell r="Y224">
            <v>0.15962732919254646</v>
          </cell>
          <cell r="Z224">
            <v>87920</v>
          </cell>
          <cell r="AA224">
            <v>-950</v>
          </cell>
          <cell r="AB224">
            <v>45327</v>
          </cell>
          <cell r="AC224">
            <v>21030</v>
          </cell>
          <cell r="AD224" t="str">
            <v>トレッド新横浜師岡店</v>
          </cell>
          <cell r="AE224">
            <v>21030</v>
          </cell>
          <cell r="AF224">
            <v>0</v>
          </cell>
          <cell r="AG224">
            <v>605922055</v>
          </cell>
          <cell r="AH224">
            <v>605922108</v>
          </cell>
        </row>
        <row r="225">
          <cell r="B225">
            <v>2255517157701</v>
          </cell>
          <cell r="C225">
            <v>4985009753439</v>
          </cell>
          <cell r="D225" t="str">
            <v>728800</v>
          </cell>
          <cell r="E225" t="str">
            <v>CROSSCLIMATE 2</v>
          </cell>
          <cell r="F225" t="str">
            <v>225/55R17 101Y XL</v>
          </cell>
          <cell r="G225" t="str">
            <v>225/55R17</v>
          </cell>
          <cell r="H225">
            <v>38000</v>
          </cell>
          <cell r="I225">
            <v>18240</v>
          </cell>
          <cell r="J225">
            <v>16</v>
          </cell>
          <cell r="K225">
            <v>20</v>
          </cell>
          <cell r="L225">
            <v>24200</v>
          </cell>
          <cell r="M225">
            <v>21522.727272727272</v>
          </cell>
          <cell r="N225">
            <v>0.15252375923970429</v>
          </cell>
          <cell r="O225">
            <v>96800</v>
          </cell>
          <cell r="P225">
            <v>-940</v>
          </cell>
          <cell r="Q225">
            <v>45327</v>
          </cell>
          <cell r="R225">
            <v>23260</v>
          </cell>
          <cell r="S225" t="str">
            <v>グリーンコンシューマー</v>
          </cell>
          <cell r="T225">
            <v>23260</v>
          </cell>
          <cell r="U225">
            <v>0</v>
          </cell>
          <cell r="V225">
            <v>24200</v>
          </cell>
          <cell r="W225">
            <v>24250</v>
          </cell>
          <cell r="X225">
            <v>21568.181818181816</v>
          </cell>
          <cell r="Y225">
            <v>0.15430979978925177</v>
          </cell>
          <cell r="Z225">
            <v>97000</v>
          </cell>
          <cell r="AA225">
            <v>-960</v>
          </cell>
          <cell r="AB225">
            <v>45327</v>
          </cell>
          <cell r="AC225">
            <v>23290</v>
          </cell>
          <cell r="AD225" t="str">
            <v>ラスティーボルト</v>
          </cell>
          <cell r="AE225">
            <v>23290</v>
          </cell>
          <cell r="AF225">
            <v>0</v>
          </cell>
          <cell r="AG225">
            <v>605922054</v>
          </cell>
          <cell r="AH225">
            <v>605922107</v>
          </cell>
        </row>
        <row r="226">
          <cell r="B226">
            <v>2355517157708</v>
          </cell>
          <cell r="C226">
            <v>4985009753446</v>
          </cell>
          <cell r="D226" t="str">
            <v>728810</v>
          </cell>
          <cell r="E226" t="str">
            <v>CROSSCLIMATE 2</v>
          </cell>
          <cell r="F226" t="str">
            <v>235/55R17 103Y XL</v>
          </cell>
          <cell r="G226" t="str">
            <v>235/55R17</v>
          </cell>
          <cell r="H226">
            <v>41200</v>
          </cell>
          <cell r="I226">
            <v>19780</v>
          </cell>
          <cell r="J226">
            <v>0</v>
          </cell>
          <cell r="K226">
            <v>0</v>
          </cell>
          <cell r="L226">
            <v>26720</v>
          </cell>
          <cell r="M226">
            <v>23336.363636363636</v>
          </cell>
          <cell r="N226">
            <v>0.15239579275418774</v>
          </cell>
          <cell r="O226">
            <v>106880</v>
          </cell>
          <cell r="P226">
            <v>-1540</v>
          </cell>
          <cell r="Q226">
            <v>45327</v>
          </cell>
          <cell r="R226">
            <v>25180</v>
          </cell>
          <cell r="S226" t="str">
            <v>品川ゴム 通販部</v>
          </cell>
          <cell r="T226">
            <v>24220</v>
          </cell>
          <cell r="U226">
            <v>960</v>
          </cell>
          <cell r="V226">
            <v>26720</v>
          </cell>
          <cell r="W226">
            <v>23980</v>
          </cell>
          <cell r="X226">
            <v>20845.454545454544</v>
          </cell>
          <cell r="Y226">
            <v>5.1112080244221481E-2</v>
          </cell>
          <cell r="AA226">
            <v>840</v>
          </cell>
          <cell r="AB226">
            <v>45327</v>
          </cell>
          <cell r="AC226">
            <v>24820</v>
          </cell>
          <cell r="AD226" t="str">
            <v>グリーンコンシューマー</v>
          </cell>
          <cell r="AE226">
            <v>25280</v>
          </cell>
          <cell r="AF226">
            <v>-460</v>
          </cell>
          <cell r="AG226">
            <v>605922057</v>
          </cell>
          <cell r="AH226">
            <v>605922110</v>
          </cell>
        </row>
        <row r="227">
          <cell r="B227">
            <v>2156017157706</v>
          </cell>
          <cell r="C227">
            <v>4985009753538</v>
          </cell>
          <cell r="D227" t="str">
            <v>728900</v>
          </cell>
          <cell r="E227" t="str">
            <v>CROSSCLIMATE 2</v>
          </cell>
          <cell r="F227" t="str">
            <v>215/60R17 100V XL</v>
          </cell>
          <cell r="G227" t="str">
            <v>215/60R17</v>
          </cell>
          <cell r="H227">
            <v>29800</v>
          </cell>
          <cell r="I227">
            <v>14310</v>
          </cell>
          <cell r="J227">
            <v>57</v>
          </cell>
          <cell r="K227">
            <v>12</v>
          </cell>
          <cell r="L227">
            <v>19460</v>
          </cell>
          <cell r="M227">
            <v>16736.363636363636</v>
          </cell>
          <cell r="N227">
            <v>0.14497555676262899</v>
          </cell>
          <cell r="O227">
            <v>77840</v>
          </cell>
          <cell r="P227">
            <v>-590</v>
          </cell>
          <cell r="Q227">
            <v>45327</v>
          </cell>
          <cell r="R227">
            <v>18870</v>
          </cell>
          <cell r="S227" t="str">
            <v>クロスポイント</v>
          </cell>
          <cell r="T227">
            <v>18870</v>
          </cell>
          <cell r="U227">
            <v>0</v>
          </cell>
          <cell r="V227">
            <v>19900</v>
          </cell>
          <cell r="W227">
            <v>19800</v>
          </cell>
          <cell r="X227">
            <v>17045.454545454544</v>
          </cell>
          <cell r="Y227">
            <v>0.16047999999999993</v>
          </cell>
          <cell r="Z227">
            <v>79200</v>
          </cell>
          <cell r="AA227">
            <v>-930</v>
          </cell>
          <cell r="AB227">
            <v>45327</v>
          </cell>
          <cell r="AC227">
            <v>18870</v>
          </cell>
          <cell r="AD227" t="str">
            <v>タイヤホイール激安王国</v>
          </cell>
          <cell r="AE227">
            <v>18870</v>
          </cell>
          <cell r="AF227">
            <v>0</v>
          </cell>
          <cell r="AG227">
            <v>605922056</v>
          </cell>
          <cell r="AH227">
            <v>605922109</v>
          </cell>
        </row>
        <row r="228">
          <cell r="B228">
            <v>2256017157703</v>
          </cell>
          <cell r="C228">
            <v>4985009753545</v>
          </cell>
          <cell r="D228" t="str">
            <v>728910</v>
          </cell>
          <cell r="E228" t="str">
            <v>CROSSCLIMATE 2</v>
          </cell>
          <cell r="F228" t="str">
            <v>225/60R17 99V</v>
          </cell>
          <cell r="G228" t="str">
            <v>225/60R17</v>
          </cell>
          <cell r="H228">
            <v>31500</v>
          </cell>
          <cell r="I228">
            <v>15120</v>
          </cell>
          <cell r="J228">
            <v>47</v>
          </cell>
          <cell r="K228">
            <v>0</v>
          </cell>
          <cell r="L228">
            <v>20540</v>
          </cell>
          <cell r="M228">
            <v>17718.181818181816</v>
          </cell>
          <cell r="N228">
            <v>0.14663930220625954</v>
          </cell>
          <cell r="O228">
            <v>82160</v>
          </cell>
          <cell r="P228">
            <v>-620</v>
          </cell>
          <cell r="Q228">
            <v>45327</v>
          </cell>
          <cell r="R228">
            <v>19920</v>
          </cell>
          <cell r="S228" t="str">
            <v>タイヤホイール専門店グリップコーポレーション</v>
          </cell>
          <cell r="T228">
            <v>19920</v>
          </cell>
          <cell r="U228">
            <v>0</v>
          </cell>
          <cell r="V228">
            <v>20680</v>
          </cell>
          <cell r="W228">
            <v>20650</v>
          </cell>
          <cell r="X228">
            <v>17818.181818181816</v>
          </cell>
          <cell r="Y228">
            <v>0.15142857142857133</v>
          </cell>
          <cell r="Z228">
            <v>82600</v>
          </cell>
          <cell r="AA228">
            <v>-730</v>
          </cell>
          <cell r="AB228">
            <v>45327</v>
          </cell>
          <cell r="AC228">
            <v>19920</v>
          </cell>
          <cell r="AD228" t="str">
            <v>タイヤホイール激安王国</v>
          </cell>
          <cell r="AE228">
            <v>19920</v>
          </cell>
          <cell r="AF228">
            <v>0</v>
          </cell>
          <cell r="AG228">
            <v>605922064</v>
          </cell>
          <cell r="AH228">
            <v>605922117</v>
          </cell>
        </row>
        <row r="229">
          <cell r="B229">
            <v>2155518157703</v>
          </cell>
          <cell r="C229">
            <v>4985009753828</v>
          </cell>
          <cell r="D229" t="str">
            <v>735490</v>
          </cell>
          <cell r="E229" t="str">
            <v>CROSSCLIMATE 2</v>
          </cell>
          <cell r="F229" t="str">
            <v>215/55R18 99V XL</v>
          </cell>
          <cell r="G229" t="str">
            <v>215/55R18</v>
          </cell>
          <cell r="H229">
            <v>37000</v>
          </cell>
          <cell r="I229">
            <v>17760</v>
          </cell>
          <cell r="J229">
            <v>8</v>
          </cell>
          <cell r="K229">
            <v>5</v>
          </cell>
          <cell r="L229">
            <v>23980</v>
          </cell>
          <cell r="M229">
            <v>20845.454545454544</v>
          </cell>
          <cell r="N229">
            <v>0.14801569995638897</v>
          </cell>
          <cell r="O229">
            <v>95920</v>
          </cell>
          <cell r="P229">
            <v>-130</v>
          </cell>
          <cell r="Q229">
            <v>45327</v>
          </cell>
          <cell r="R229">
            <v>23850</v>
          </cell>
          <cell r="S229" t="str">
            <v>タイヤワールド館ベスト</v>
          </cell>
          <cell r="T229">
            <v>23850</v>
          </cell>
          <cell r="U229">
            <v>0</v>
          </cell>
          <cell r="V229">
            <v>25800</v>
          </cell>
          <cell r="W229">
            <v>26000</v>
          </cell>
          <cell r="X229">
            <v>22681.81818181818</v>
          </cell>
          <cell r="Y229">
            <v>0.21699398797595185</v>
          </cell>
          <cell r="Z229">
            <v>104000</v>
          </cell>
          <cell r="AA229">
            <v>0</v>
          </cell>
          <cell r="AB229">
            <v>45327</v>
          </cell>
          <cell r="AC229">
            <v>26000</v>
          </cell>
          <cell r="AD229" t="str">
            <v>ラウンドタイヤ</v>
          </cell>
          <cell r="AE229">
            <v>26000</v>
          </cell>
          <cell r="AF229">
            <v>0</v>
          </cell>
          <cell r="AG229" t="str">
            <v>×</v>
          </cell>
          <cell r="AH229" t="str">
            <v>×</v>
          </cell>
        </row>
        <row r="230">
          <cell r="B230">
            <v>2254018157708</v>
          </cell>
          <cell r="C230">
            <v>4985009753095</v>
          </cell>
          <cell r="D230" t="str">
            <v>728460</v>
          </cell>
          <cell r="E230" t="str">
            <v>CROSSCLIMATE 2</v>
          </cell>
          <cell r="F230" t="str">
            <v>225/40R18 92YXL</v>
          </cell>
          <cell r="G230" t="str">
            <v>225/40R18</v>
          </cell>
          <cell r="H230">
            <v>45200</v>
          </cell>
          <cell r="I230">
            <v>21700</v>
          </cell>
          <cell r="J230">
            <v>16</v>
          </cell>
          <cell r="K230">
            <v>12</v>
          </cell>
          <cell r="L230">
            <v>28680</v>
          </cell>
          <cell r="M230">
            <v>25595.454545454544</v>
          </cell>
          <cell r="N230">
            <v>0.15219321612502215</v>
          </cell>
          <cell r="O230">
            <v>114720</v>
          </cell>
          <cell r="P230">
            <v>-290</v>
          </cell>
          <cell r="Q230">
            <v>45327</v>
          </cell>
          <cell r="R230">
            <v>28390</v>
          </cell>
          <cell r="S230" t="str">
            <v>クロスポイント</v>
          </cell>
          <cell r="T230">
            <v>28390</v>
          </cell>
          <cell r="U230">
            <v>0</v>
          </cell>
          <cell r="V230">
            <v>28680</v>
          </cell>
          <cell r="W230">
            <v>28800</v>
          </cell>
          <cell r="X230">
            <v>25704.545454545452</v>
          </cell>
          <cell r="Y230">
            <v>0.15579133510167986</v>
          </cell>
          <cell r="Z230">
            <v>115200</v>
          </cell>
          <cell r="AA230">
            <v>-410</v>
          </cell>
          <cell r="AB230">
            <v>45327</v>
          </cell>
          <cell r="AC230">
            <v>28390</v>
          </cell>
          <cell r="AD230" t="str">
            <v>格安タイヤホイールジャストパーツ</v>
          </cell>
          <cell r="AE230">
            <v>28390</v>
          </cell>
          <cell r="AF230">
            <v>0</v>
          </cell>
          <cell r="AG230">
            <v>605922045</v>
          </cell>
          <cell r="AH230">
            <v>605922098</v>
          </cell>
        </row>
        <row r="231">
          <cell r="B231">
            <v>2354018157705</v>
          </cell>
          <cell r="C231">
            <v>4985009753101</v>
          </cell>
          <cell r="D231" t="str">
            <v>728470</v>
          </cell>
          <cell r="E231" t="str">
            <v>CROSSCLIMATE 2</v>
          </cell>
          <cell r="F231" t="str">
            <v>235/40R18 95Y XL</v>
          </cell>
          <cell r="G231" t="str">
            <v>235/40R18</v>
          </cell>
          <cell r="H231">
            <v>48500</v>
          </cell>
          <cell r="I231">
            <v>23280</v>
          </cell>
          <cell r="J231">
            <v>4</v>
          </cell>
          <cell r="K231">
            <v>20</v>
          </cell>
          <cell r="L231">
            <v>31200</v>
          </cell>
          <cell r="M231">
            <v>27409.090909090908</v>
          </cell>
          <cell r="N231">
            <v>0.15064676616915421</v>
          </cell>
          <cell r="O231">
            <v>124800</v>
          </cell>
          <cell r="P231">
            <v>-770</v>
          </cell>
          <cell r="Q231">
            <v>45327</v>
          </cell>
          <cell r="R231">
            <v>30430</v>
          </cell>
          <cell r="S231" t="str">
            <v>ジャストパーツ</v>
          </cell>
          <cell r="T231">
            <v>29700</v>
          </cell>
          <cell r="U231">
            <v>730</v>
          </cell>
          <cell r="V231">
            <v>31200</v>
          </cell>
          <cell r="W231">
            <v>31200</v>
          </cell>
          <cell r="X231">
            <v>27409.090909090908</v>
          </cell>
          <cell r="Y231">
            <v>0.15064676616915421</v>
          </cell>
          <cell r="AA231">
            <v>-770</v>
          </cell>
          <cell r="AB231">
            <v>45327</v>
          </cell>
          <cell r="AC231">
            <v>30430</v>
          </cell>
          <cell r="AD231" t="str">
            <v>格安タイヤホイールジャストパーツ</v>
          </cell>
          <cell r="AE231">
            <v>29700</v>
          </cell>
          <cell r="AF231">
            <v>730</v>
          </cell>
          <cell r="AG231">
            <v>605922047</v>
          </cell>
          <cell r="AH231">
            <v>605922100</v>
          </cell>
        </row>
        <row r="232">
          <cell r="B232">
            <v>2454018157702</v>
          </cell>
          <cell r="C232">
            <v>4985009753118</v>
          </cell>
          <cell r="D232" t="str">
            <v>728480</v>
          </cell>
          <cell r="E232" t="str">
            <v>CROSSCLIMATE 2</v>
          </cell>
          <cell r="F232" t="str">
            <v>245/40R18 97YXL</v>
          </cell>
          <cell r="G232" t="str">
            <v>245/40R18</v>
          </cell>
          <cell r="H232">
            <v>57700</v>
          </cell>
          <cell r="I232">
            <v>27700</v>
          </cell>
          <cell r="J232">
            <v>12</v>
          </cell>
          <cell r="K232">
            <v>19</v>
          </cell>
          <cell r="L232">
            <v>36800</v>
          </cell>
          <cell r="M232">
            <v>32499.999999999996</v>
          </cell>
          <cell r="N232">
            <v>0.1476923076923076</v>
          </cell>
          <cell r="O232">
            <v>147200</v>
          </cell>
          <cell r="P232">
            <v>-670</v>
          </cell>
          <cell r="Q232">
            <v>45327</v>
          </cell>
          <cell r="R232">
            <v>36130</v>
          </cell>
          <cell r="S232" t="str">
            <v>タイヤホイール専門店グリップコーポレーション</v>
          </cell>
          <cell r="T232">
            <v>36130</v>
          </cell>
          <cell r="U232">
            <v>0</v>
          </cell>
          <cell r="V232">
            <v>36800</v>
          </cell>
          <cell r="W232">
            <v>36980</v>
          </cell>
          <cell r="X232">
            <v>32663.63636363636</v>
          </cell>
          <cell r="Y232">
            <v>0.1519621486223211</v>
          </cell>
          <cell r="Z232">
            <v>147920</v>
          </cell>
          <cell r="AA232">
            <v>-850</v>
          </cell>
          <cell r="AB232">
            <v>45327</v>
          </cell>
          <cell r="AC232">
            <v>36130</v>
          </cell>
          <cell r="AD232" t="str">
            <v>タイヤホイール激安王国</v>
          </cell>
          <cell r="AE232">
            <v>33900</v>
          </cell>
          <cell r="AF232">
            <v>2230</v>
          </cell>
          <cell r="AG232">
            <v>605922046</v>
          </cell>
          <cell r="AH232">
            <v>605922099</v>
          </cell>
        </row>
        <row r="233">
          <cell r="B233">
            <v>2254518157703</v>
          </cell>
          <cell r="C233">
            <v>4985009753231</v>
          </cell>
          <cell r="D233" t="str">
            <v>728600</v>
          </cell>
          <cell r="E233" t="str">
            <v>CROSSCLIMATE 2</v>
          </cell>
          <cell r="F233" t="str">
            <v>225/45R18 95Y XL</v>
          </cell>
          <cell r="G233" t="str">
            <v>225/45R18</v>
          </cell>
          <cell r="H233">
            <v>43200</v>
          </cell>
          <cell r="I233">
            <v>20740</v>
          </cell>
          <cell r="J233">
            <v>24</v>
          </cell>
          <cell r="K233">
            <v>33</v>
          </cell>
          <cell r="L233">
            <v>27980</v>
          </cell>
          <cell r="M233">
            <v>24481.81818181818</v>
          </cell>
          <cell r="N233">
            <v>0.15284069810620121</v>
          </cell>
          <cell r="O233">
            <v>111920</v>
          </cell>
          <cell r="P233">
            <v>-10</v>
          </cell>
          <cell r="Q233">
            <v>45327</v>
          </cell>
          <cell r="R233">
            <v>27970</v>
          </cell>
          <cell r="S233" t="str">
            <v>タイヤホイール専門店グリップコーポレーション</v>
          </cell>
          <cell r="T233">
            <v>26250</v>
          </cell>
          <cell r="U233">
            <v>1720</v>
          </cell>
          <cell r="V233">
            <v>27980</v>
          </cell>
          <cell r="W233">
            <v>28200</v>
          </cell>
          <cell r="X233">
            <v>24681.81818181818</v>
          </cell>
          <cell r="Y233">
            <v>0.15970534069981579</v>
          </cell>
          <cell r="Z233">
            <v>112800</v>
          </cell>
          <cell r="AA233">
            <v>-230</v>
          </cell>
          <cell r="AB233">
            <v>45327</v>
          </cell>
          <cell r="AC233">
            <v>27970</v>
          </cell>
          <cell r="AD233" t="str">
            <v>格安タイヤホイールジャストパーツ</v>
          </cell>
          <cell r="AE233">
            <v>26260</v>
          </cell>
          <cell r="AF233">
            <v>1710</v>
          </cell>
          <cell r="AG233">
            <v>605922042</v>
          </cell>
          <cell r="AH233">
            <v>605922095</v>
          </cell>
        </row>
        <row r="234">
          <cell r="B234">
            <v>2354518157700</v>
          </cell>
          <cell r="C234">
            <v>4985009753248</v>
          </cell>
          <cell r="D234" t="str">
            <v>728610</v>
          </cell>
          <cell r="E234" t="str">
            <v>CROSSCLIMATE 2</v>
          </cell>
          <cell r="F234" t="str">
            <v>235/45R18 98YXL</v>
          </cell>
          <cell r="G234" t="str">
            <v>235/45R18</v>
          </cell>
          <cell r="H234">
            <v>45300</v>
          </cell>
          <cell r="I234">
            <v>21750</v>
          </cell>
          <cell r="J234">
            <v>36</v>
          </cell>
          <cell r="K234">
            <v>0</v>
          </cell>
          <cell r="L234">
            <v>29280</v>
          </cell>
          <cell r="M234">
            <v>25663.63636363636</v>
          </cell>
          <cell r="N234">
            <v>0.15249734325185962</v>
          </cell>
          <cell r="O234">
            <v>117120</v>
          </cell>
          <cell r="P234">
            <v>-830</v>
          </cell>
          <cell r="Q234">
            <v>45327</v>
          </cell>
          <cell r="R234">
            <v>28450</v>
          </cell>
          <cell r="S234" t="str">
            <v>タイヤホイール専門店グリップコーポレーション</v>
          </cell>
          <cell r="T234">
            <v>28450</v>
          </cell>
          <cell r="U234">
            <v>0</v>
          </cell>
          <cell r="V234">
            <v>29280</v>
          </cell>
          <cell r="W234">
            <v>29500</v>
          </cell>
          <cell r="X234">
            <v>25863.63636363636</v>
          </cell>
          <cell r="Y234">
            <v>0.15905096660808424</v>
          </cell>
          <cell r="Z234">
            <v>118000</v>
          </cell>
          <cell r="AA234">
            <v>-1050</v>
          </cell>
          <cell r="AB234">
            <v>45327</v>
          </cell>
          <cell r="AC234">
            <v>28450</v>
          </cell>
          <cell r="AD234" t="str">
            <v>タイヤホイール激安王国</v>
          </cell>
          <cell r="AE234">
            <v>28450</v>
          </cell>
          <cell r="AF234">
            <v>0</v>
          </cell>
          <cell r="AG234">
            <v>605922051</v>
          </cell>
          <cell r="AH234">
            <v>605922104</v>
          </cell>
        </row>
        <row r="235">
          <cell r="B235">
            <v>2454518157707</v>
          </cell>
          <cell r="C235">
            <v>4985009753255</v>
          </cell>
          <cell r="D235" t="str">
            <v>728620</v>
          </cell>
          <cell r="E235" t="str">
            <v>CROSSCLIMATE 2</v>
          </cell>
          <cell r="F235" t="str">
            <v>245/45R18 100Y XL</v>
          </cell>
          <cell r="G235" t="str">
            <v>245/45R18</v>
          </cell>
          <cell r="H235">
            <v>50500</v>
          </cell>
          <cell r="I235">
            <v>24240</v>
          </cell>
          <cell r="J235">
            <v>8</v>
          </cell>
          <cell r="K235">
            <v>10</v>
          </cell>
          <cell r="L235">
            <v>32580</v>
          </cell>
          <cell r="M235">
            <v>28663.63636363636</v>
          </cell>
          <cell r="N235">
            <v>0.15432921027592758</v>
          </cell>
          <cell r="O235">
            <v>130320</v>
          </cell>
          <cell r="P235">
            <v>-2010</v>
          </cell>
          <cell r="Q235">
            <v>45327</v>
          </cell>
          <cell r="R235">
            <v>30570</v>
          </cell>
          <cell r="S235" t="str">
            <v>グリーンコンシューマー</v>
          </cell>
          <cell r="T235">
            <v>30580</v>
          </cell>
          <cell r="U235">
            <v>-10</v>
          </cell>
          <cell r="V235">
            <v>32580</v>
          </cell>
          <cell r="W235">
            <v>32580</v>
          </cell>
          <cell r="X235">
            <v>28663.63636363636</v>
          </cell>
          <cell r="Y235">
            <v>0.15432921027592758</v>
          </cell>
          <cell r="AA235">
            <v>-2000</v>
          </cell>
          <cell r="AB235">
            <v>45327</v>
          </cell>
          <cell r="AC235">
            <v>30580</v>
          </cell>
          <cell r="AD235" t="str">
            <v>タイヤ1番OFF-ROAD</v>
          </cell>
          <cell r="AE235">
            <v>30580</v>
          </cell>
          <cell r="AF235">
            <v>0</v>
          </cell>
          <cell r="AG235">
            <v>605922041</v>
          </cell>
          <cell r="AH235">
            <v>605922094</v>
          </cell>
        </row>
        <row r="236">
          <cell r="B236">
            <v>2355018157702</v>
          </cell>
          <cell r="C236">
            <v>4985009753347</v>
          </cell>
          <cell r="D236" t="str">
            <v>728710</v>
          </cell>
          <cell r="E236" t="str">
            <v>CROSSCLIMATE 2</v>
          </cell>
          <cell r="F236" t="str">
            <v>235/50R18 101YXL</v>
          </cell>
          <cell r="G236" t="str">
            <v>235/50R18</v>
          </cell>
          <cell r="H236">
            <v>43200</v>
          </cell>
          <cell r="I236">
            <v>20740</v>
          </cell>
          <cell r="J236">
            <v>45</v>
          </cell>
          <cell r="K236">
            <v>16</v>
          </cell>
          <cell r="L236">
            <v>27880</v>
          </cell>
          <cell r="M236">
            <v>24390.909090909088</v>
          </cell>
          <cell r="N236">
            <v>0.14968319045844194</v>
          </cell>
          <cell r="O236">
            <v>111520</v>
          </cell>
          <cell r="P236">
            <v>-1500</v>
          </cell>
          <cell r="Q236">
            <v>45327</v>
          </cell>
          <cell r="R236">
            <v>26380</v>
          </cell>
          <cell r="S236" t="str">
            <v>グリーンコンシューマー</v>
          </cell>
          <cell r="T236">
            <v>26380</v>
          </cell>
          <cell r="U236">
            <v>0</v>
          </cell>
          <cell r="V236">
            <v>27880</v>
          </cell>
          <cell r="W236">
            <v>27950</v>
          </cell>
          <cell r="X236">
            <v>24454.545454545452</v>
          </cell>
          <cell r="Y236">
            <v>0.15189591078066905</v>
          </cell>
          <cell r="Z236">
            <v>111800</v>
          </cell>
          <cell r="AA236">
            <v>-1550</v>
          </cell>
          <cell r="AB236">
            <v>45327</v>
          </cell>
          <cell r="AC236">
            <v>26400</v>
          </cell>
          <cell r="AD236" t="str">
            <v>グリーンコンシューマー</v>
          </cell>
          <cell r="AE236">
            <v>26410</v>
          </cell>
          <cell r="AF236">
            <v>-10</v>
          </cell>
          <cell r="AG236">
            <v>605922044</v>
          </cell>
          <cell r="AH236">
            <v>605922097</v>
          </cell>
        </row>
        <row r="237">
          <cell r="B237">
            <v>2255518157700</v>
          </cell>
          <cell r="C237">
            <v>4985009753835</v>
          </cell>
          <cell r="D237" t="str">
            <v>735500</v>
          </cell>
          <cell r="E237" t="str">
            <v>CROSSCLIMATE 2</v>
          </cell>
          <cell r="F237" t="str">
            <v>225/55R18 98V</v>
          </cell>
          <cell r="G237" t="str">
            <v>225/55R18</v>
          </cell>
          <cell r="H237">
            <v>36900</v>
          </cell>
          <cell r="I237">
            <v>17720</v>
          </cell>
          <cell r="J237">
            <v>73</v>
          </cell>
          <cell r="K237">
            <v>8</v>
          </cell>
          <cell r="L237">
            <v>24380</v>
          </cell>
          <cell r="M237">
            <v>21209.090909090908</v>
          </cell>
          <cell r="N237">
            <v>0.16450921560222886</v>
          </cell>
          <cell r="O237">
            <v>97520</v>
          </cell>
          <cell r="P237">
            <v>420</v>
          </cell>
          <cell r="Q237">
            <v>45327</v>
          </cell>
          <cell r="R237">
            <v>24800</v>
          </cell>
          <cell r="S237" t="str">
            <v>T-BOX Auto Parts</v>
          </cell>
          <cell r="T237">
            <v>24800</v>
          </cell>
          <cell r="U237">
            <v>0</v>
          </cell>
          <cell r="V237">
            <v>24380</v>
          </cell>
          <cell r="W237">
            <v>24380</v>
          </cell>
          <cell r="X237">
            <v>21209.090909090908</v>
          </cell>
          <cell r="Y237">
            <v>0.16450921560222886</v>
          </cell>
          <cell r="AA237">
            <v>320</v>
          </cell>
          <cell r="AB237">
            <v>45327</v>
          </cell>
          <cell r="AC237">
            <v>24700</v>
          </cell>
          <cell r="AD237" t="str">
            <v>T-BOX Auto Parts</v>
          </cell>
          <cell r="AE237">
            <v>24700</v>
          </cell>
          <cell r="AF237">
            <v>0</v>
          </cell>
          <cell r="AG237">
            <v>605922043</v>
          </cell>
          <cell r="AH237">
            <v>605922096</v>
          </cell>
        </row>
        <row r="238">
          <cell r="B238">
            <v>2355518157707</v>
          </cell>
          <cell r="C238">
            <v>4985009753934</v>
          </cell>
          <cell r="D238" t="str">
            <v>737000</v>
          </cell>
          <cell r="E238" t="str">
            <v>CROSSCLIMATE 2</v>
          </cell>
          <cell r="F238" t="str">
            <v>235/55R18 104V XL</v>
          </cell>
          <cell r="G238" t="str">
            <v>235/55R18</v>
          </cell>
          <cell r="H238">
            <v>39700</v>
          </cell>
          <cell r="I238">
            <v>19060</v>
          </cell>
          <cell r="J238">
            <v>60</v>
          </cell>
          <cell r="K238">
            <v>0</v>
          </cell>
          <cell r="L238">
            <v>25680</v>
          </cell>
          <cell r="M238">
            <v>22390.909090909088</v>
          </cell>
          <cell r="N238">
            <v>0.14876167275680055</v>
          </cell>
          <cell r="O238">
            <v>102720</v>
          </cell>
          <cell r="P238">
            <v>-380</v>
          </cell>
          <cell r="Q238">
            <v>45327</v>
          </cell>
          <cell r="R238">
            <v>25300</v>
          </cell>
          <cell r="S238" t="str">
            <v>まるべぇ</v>
          </cell>
          <cell r="T238">
            <v>25300</v>
          </cell>
          <cell r="U238">
            <v>0</v>
          </cell>
          <cell r="V238">
            <v>25680</v>
          </cell>
          <cell r="W238">
            <v>25800</v>
          </cell>
          <cell r="X238">
            <v>22500</v>
          </cell>
          <cell r="Y238">
            <v>0.15288888888888888</v>
          </cell>
          <cell r="Z238">
            <v>103200</v>
          </cell>
          <cell r="AA238">
            <v>-500</v>
          </cell>
          <cell r="AB238">
            <v>45327</v>
          </cell>
          <cell r="AC238">
            <v>25300</v>
          </cell>
          <cell r="AD238" t="str">
            <v>グリーンコンシューマー</v>
          </cell>
          <cell r="AE238">
            <v>25360</v>
          </cell>
          <cell r="AF238">
            <v>-60</v>
          </cell>
          <cell r="AG238">
            <v>605922049</v>
          </cell>
          <cell r="AH238">
            <v>605922102</v>
          </cell>
        </row>
        <row r="239">
          <cell r="B239">
            <v>2256018157702</v>
          </cell>
          <cell r="C239">
            <v>4985009753842</v>
          </cell>
          <cell r="D239" t="str">
            <v>735510</v>
          </cell>
          <cell r="E239" t="str">
            <v>CROSSCLIMATE 2</v>
          </cell>
          <cell r="F239" t="str">
            <v>225/60R18 104W XL</v>
          </cell>
          <cell r="G239" t="str">
            <v>225/60R18</v>
          </cell>
          <cell r="H239">
            <v>35500</v>
          </cell>
          <cell r="I239">
            <v>17040</v>
          </cell>
          <cell r="J239">
            <v>24</v>
          </cell>
          <cell r="K239">
            <v>4</v>
          </cell>
          <cell r="L239">
            <v>25010</v>
          </cell>
          <cell r="M239">
            <v>21781.81818181818</v>
          </cell>
          <cell r="N239">
            <v>0.2176961602671118</v>
          </cell>
          <cell r="O239">
            <v>100040</v>
          </cell>
          <cell r="P239">
            <v>0</v>
          </cell>
          <cell r="Q239">
            <v>45327</v>
          </cell>
          <cell r="R239">
            <v>25010</v>
          </cell>
          <cell r="S239" t="str">
            <v>ラウンドタイヤ ヤフー店</v>
          </cell>
          <cell r="T239">
            <v>25010</v>
          </cell>
          <cell r="U239">
            <v>0</v>
          </cell>
          <cell r="V239">
            <v>25010</v>
          </cell>
          <cell r="W239">
            <v>25010</v>
          </cell>
          <cell r="X239">
            <v>21781.81818181818</v>
          </cell>
          <cell r="Y239">
            <v>0.2176961602671118</v>
          </cell>
          <cell r="AA239">
            <v>-1</v>
          </cell>
          <cell r="AB239">
            <v>45327</v>
          </cell>
          <cell r="AC239">
            <v>25009</v>
          </cell>
          <cell r="AD239" t="str">
            <v>T-BOX Auto Parts</v>
          </cell>
          <cell r="AE239">
            <v>23049</v>
          </cell>
          <cell r="AF239">
            <v>1960</v>
          </cell>
          <cell r="AG239">
            <v>605922050</v>
          </cell>
          <cell r="AH239">
            <v>605922103</v>
          </cell>
        </row>
        <row r="240">
          <cell r="B240">
            <v>2356018157716</v>
          </cell>
          <cell r="C240">
            <v>4985009753668</v>
          </cell>
          <cell r="D240" t="str">
            <v>729820</v>
          </cell>
          <cell r="E240" t="str">
            <v>CROSSCLIMATE 2</v>
          </cell>
          <cell r="F240" t="str">
            <v>235/60R18 107H XL VOL</v>
          </cell>
          <cell r="G240" t="str">
            <v>235/60R18</v>
          </cell>
          <cell r="H240">
            <v>41000</v>
          </cell>
          <cell r="I240">
            <v>19680</v>
          </cell>
          <cell r="J240">
            <v>28</v>
          </cell>
          <cell r="K240">
            <v>4</v>
          </cell>
          <cell r="L240">
            <v>26500</v>
          </cell>
          <cell r="M240">
            <v>23136.363636363636</v>
          </cell>
          <cell r="N240">
            <v>0.14939096267190569</v>
          </cell>
          <cell r="O240">
            <v>106000</v>
          </cell>
          <cell r="P240">
            <v>-710</v>
          </cell>
          <cell r="Q240">
            <v>45327</v>
          </cell>
          <cell r="R240">
            <v>25790</v>
          </cell>
          <cell r="S240" t="str">
            <v>タイヤホイール専門店グリップコーポレーション</v>
          </cell>
          <cell r="T240">
            <v>25490</v>
          </cell>
          <cell r="U240">
            <v>300</v>
          </cell>
          <cell r="V240">
            <v>26500</v>
          </cell>
          <cell r="W240">
            <v>26500</v>
          </cell>
          <cell r="X240">
            <v>23136.363636363636</v>
          </cell>
          <cell r="Y240">
            <v>0.14939096267190569</v>
          </cell>
          <cell r="Z240">
            <v>106000</v>
          </cell>
          <cell r="AA240">
            <v>-710</v>
          </cell>
          <cell r="AB240">
            <v>45327</v>
          </cell>
          <cell r="AC240">
            <v>25790</v>
          </cell>
          <cell r="AD240" t="str">
            <v>格安タイヤホイールジャストパーツ</v>
          </cell>
          <cell r="AE240">
            <v>25790</v>
          </cell>
          <cell r="AF240">
            <v>0</v>
          </cell>
          <cell r="AG240">
            <v>605922048</v>
          </cell>
          <cell r="AH240">
            <v>605922101</v>
          </cell>
        </row>
        <row r="241">
          <cell r="B241">
            <v>2553519157706</v>
          </cell>
          <cell r="C241">
            <v>4985009753064</v>
          </cell>
          <cell r="D241" t="str">
            <v>728430</v>
          </cell>
          <cell r="E241" t="str">
            <v>CROSSCLIMATE 2</v>
          </cell>
          <cell r="F241" t="str">
            <v>255/35R19 96Y XL（発売延期）</v>
          </cell>
          <cell r="G241" t="str">
            <v>255/35R19</v>
          </cell>
          <cell r="H241">
            <v>62500</v>
          </cell>
          <cell r="I241">
            <v>30000</v>
          </cell>
          <cell r="J241">
            <v>0</v>
          </cell>
          <cell r="K241" t="str">
            <v>該当なし</v>
          </cell>
          <cell r="M241">
            <v>-954.5454545454545</v>
          </cell>
          <cell r="N241">
            <v>32.428571428571431</v>
          </cell>
          <cell r="P241">
            <v>39090</v>
          </cell>
          <cell r="Q241">
            <v>45327</v>
          </cell>
          <cell r="R241">
            <v>39090</v>
          </cell>
          <cell r="S241" t="str">
            <v>クロスポイント</v>
          </cell>
          <cell r="T241">
            <v>39090</v>
          </cell>
          <cell r="U241">
            <v>0</v>
          </cell>
          <cell r="X241">
            <v>-954.5454545454545</v>
          </cell>
          <cell r="Y241">
            <v>32.428571428571431</v>
          </cell>
          <cell r="AA241">
            <v>39090</v>
          </cell>
          <cell r="AB241">
            <v>45327</v>
          </cell>
          <cell r="AC241">
            <v>39090</v>
          </cell>
          <cell r="AD241" t="str">
            <v>エムオートギャラリー</v>
          </cell>
          <cell r="AE241">
            <v>39090</v>
          </cell>
          <cell r="AF241">
            <v>0</v>
          </cell>
          <cell r="AG241" t="str">
            <v>×</v>
          </cell>
          <cell r="AH241" t="str">
            <v>×</v>
          </cell>
        </row>
        <row r="242">
          <cell r="B242">
            <v>2354019157704</v>
          </cell>
          <cell r="C242">
            <v>4985009753132</v>
          </cell>
          <cell r="D242" t="str">
            <v>728500</v>
          </cell>
          <cell r="E242" t="str">
            <v>CROSSCLIMATE 2（平均単価）</v>
          </cell>
          <cell r="F242" t="str">
            <v>235/40R19 96YXL</v>
          </cell>
          <cell r="G242" t="str">
            <v>235/40R19</v>
          </cell>
          <cell r="H242">
            <v>54400</v>
          </cell>
          <cell r="I242">
            <v>26120</v>
          </cell>
          <cell r="J242">
            <v>21</v>
          </cell>
          <cell r="K242">
            <v>7</v>
          </cell>
          <cell r="L242">
            <v>34680</v>
          </cell>
          <cell r="M242">
            <v>30572.727272727272</v>
          </cell>
          <cell r="N242">
            <v>0.14564377044305676</v>
          </cell>
          <cell r="O242">
            <v>138720</v>
          </cell>
          <cell r="P242">
            <v>-600</v>
          </cell>
          <cell r="Q242">
            <v>45327</v>
          </cell>
          <cell r="R242">
            <v>34080</v>
          </cell>
          <cell r="S242" t="str">
            <v>タイヤホイール専門店グリップコーポレーション</v>
          </cell>
          <cell r="T242">
            <v>32900</v>
          </cell>
          <cell r="U242">
            <v>1180</v>
          </cell>
          <cell r="V242">
            <v>34680</v>
          </cell>
          <cell r="W242">
            <v>34950</v>
          </cell>
          <cell r="X242">
            <v>30818.181818181816</v>
          </cell>
          <cell r="Y242">
            <v>0.1524483775811209</v>
          </cell>
          <cell r="Z242">
            <v>139800</v>
          </cell>
          <cell r="AA242">
            <v>-870</v>
          </cell>
          <cell r="AB242">
            <v>45327</v>
          </cell>
          <cell r="AC242">
            <v>34080</v>
          </cell>
          <cell r="AD242" t="str">
            <v>格安タイヤホイールジャストパーツ</v>
          </cell>
          <cell r="AE242">
            <v>33000</v>
          </cell>
          <cell r="AF242">
            <v>1080</v>
          </cell>
          <cell r="AG242">
            <v>605922078</v>
          </cell>
          <cell r="AH242">
            <v>605922131</v>
          </cell>
        </row>
        <row r="243">
          <cell r="B243">
            <v>2355019157718</v>
          </cell>
          <cell r="C243">
            <v>4985009753705</v>
          </cell>
          <cell r="D243" t="str">
            <v>729860</v>
          </cell>
          <cell r="E243" t="str">
            <v>CROSSCLIMATE 2</v>
          </cell>
          <cell r="F243" t="str">
            <v>235/50R19 103V XL VOL</v>
          </cell>
          <cell r="G243" t="str">
            <v>235/50R19</v>
          </cell>
          <cell r="H243">
            <v>50600</v>
          </cell>
          <cell r="I243">
            <v>24290</v>
          </cell>
          <cell r="J243">
            <v>12</v>
          </cell>
          <cell r="K243">
            <v>0</v>
          </cell>
          <cell r="L243">
            <v>32480</v>
          </cell>
          <cell r="M243">
            <v>28572.727272727272</v>
          </cell>
          <cell r="N243">
            <v>0.14988864142538974</v>
          </cell>
          <cell r="O243">
            <v>129920</v>
          </cell>
          <cell r="P243">
            <v>-750</v>
          </cell>
          <cell r="Q243">
            <v>45327</v>
          </cell>
          <cell r="R243">
            <v>31730</v>
          </cell>
          <cell r="S243" t="str">
            <v>クロスポイント</v>
          </cell>
          <cell r="T243">
            <v>31730</v>
          </cell>
          <cell r="U243">
            <v>0</v>
          </cell>
          <cell r="V243">
            <v>32480</v>
          </cell>
          <cell r="W243">
            <v>32800</v>
          </cell>
          <cell r="X243">
            <v>28863.63636363636</v>
          </cell>
          <cell r="Y243">
            <v>0.15845669291338574</v>
          </cell>
          <cell r="Z243">
            <v>131200</v>
          </cell>
          <cell r="AA243">
            <v>-1070</v>
          </cell>
          <cell r="AB243">
            <v>45327</v>
          </cell>
          <cell r="AC243">
            <v>31730</v>
          </cell>
          <cell r="AD243" t="str">
            <v>格安タイヤホイールジャストパーツ</v>
          </cell>
          <cell r="AE243">
            <v>31730</v>
          </cell>
          <cell r="AF243">
            <v>0</v>
          </cell>
          <cell r="AG243">
            <v>605922077</v>
          </cell>
          <cell r="AH243">
            <v>605922130</v>
          </cell>
        </row>
        <row r="244">
          <cell r="B244">
            <v>1958015156566</v>
          </cell>
          <cell r="C244">
            <v>4985009716069</v>
          </cell>
          <cell r="D244" t="str">
            <v>725250</v>
          </cell>
          <cell r="E244" t="str">
            <v>AGILIS 3（夏）</v>
          </cell>
          <cell r="F244" t="str">
            <v>195/80R15C 108/106S</v>
          </cell>
          <cell r="G244" t="str">
            <v>195/80R15</v>
          </cell>
          <cell r="H244">
            <v>22000</v>
          </cell>
          <cell r="I244">
            <v>8500</v>
          </cell>
          <cell r="J244">
            <v>78</v>
          </cell>
          <cell r="K244">
            <v>140</v>
          </cell>
          <cell r="L244">
            <v>12240</v>
          </cell>
          <cell r="M244">
            <v>10172.727272727272</v>
          </cell>
          <cell r="N244">
            <v>0.16443252904378905</v>
          </cell>
          <cell r="P244">
            <v>-30</v>
          </cell>
          <cell r="Q244">
            <v>45327</v>
          </cell>
          <cell r="R244">
            <v>12210</v>
          </cell>
          <cell r="S244" t="str">
            <v>まるべぇ</v>
          </cell>
          <cell r="T244">
            <v>12210</v>
          </cell>
          <cell r="U244">
            <v>0</v>
          </cell>
          <cell r="W244">
            <v>12369</v>
          </cell>
          <cell r="X244">
            <v>10290</v>
          </cell>
          <cell r="Y244">
            <v>0.17395529640427598</v>
          </cell>
          <cell r="AA244">
            <v>-19</v>
          </cell>
          <cell r="AB244">
            <v>45327</v>
          </cell>
          <cell r="AC244">
            <v>12350</v>
          </cell>
          <cell r="AD244" t="str">
            <v>グリーンコンシューマー</v>
          </cell>
          <cell r="AE244">
            <v>12350</v>
          </cell>
          <cell r="AF244">
            <v>0</v>
          </cell>
          <cell r="AG244">
            <v>605949807</v>
          </cell>
          <cell r="AH244">
            <v>605949808</v>
          </cell>
        </row>
        <row r="245">
          <cell r="B245">
            <v>1756515157003</v>
          </cell>
          <cell r="C245">
            <v>4985009757093</v>
          </cell>
          <cell r="D245" t="str">
            <v>720850</v>
          </cell>
          <cell r="E245" t="str">
            <v>X-ICE SNOW（21年）</v>
          </cell>
          <cell r="F245" t="str">
            <v>175/65R15 88T XL</v>
          </cell>
          <cell r="G245" t="str">
            <v>175/65R15</v>
          </cell>
          <cell r="H245">
            <v>18100</v>
          </cell>
          <cell r="I245">
            <v>7790</v>
          </cell>
          <cell r="J245">
            <v>0</v>
          </cell>
          <cell r="K245">
            <v>1</v>
          </cell>
          <cell r="L245">
            <v>9480</v>
          </cell>
          <cell r="M245">
            <v>8140.9090909090901</v>
          </cell>
          <cell r="N245">
            <v>4.3104410943606827E-2</v>
          </cell>
          <cell r="P245">
            <v>1220</v>
          </cell>
          <cell r="Q245">
            <v>45327</v>
          </cell>
          <cell r="R245">
            <v>10700</v>
          </cell>
          <cell r="S245" t="str">
            <v>T-BOX Auto Parts</v>
          </cell>
          <cell r="T245">
            <v>10700</v>
          </cell>
          <cell r="U245">
            <v>0</v>
          </cell>
          <cell r="W245">
            <v>10580</v>
          </cell>
          <cell r="X245">
            <v>9140.9090909090901</v>
          </cell>
          <cell r="Y245">
            <v>0.14778717056190943</v>
          </cell>
          <cell r="AA245">
            <v>120</v>
          </cell>
          <cell r="AB245">
            <v>45327</v>
          </cell>
          <cell r="AC245">
            <v>10700</v>
          </cell>
          <cell r="AD245" t="str">
            <v>T-BOX Auto Parts</v>
          </cell>
          <cell r="AE245">
            <v>10700</v>
          </cell>
          <cell r="AF245">
            <v>0</v>
          </cell>
          <cell r="AG245" t="str">
            <v>×</v>
          </cell>
          <cell r="AH245" t="str">
            <v/>
          </cell>
        </row>
        <row r="246">
          <cell r="B246">
            <v>1856515157000</v>
          </cell>
          <cell r="C246">
            <v>4985009757116</v>
          </cell>
          <cell r="D246" t="str">
            <v>720870</v>
          </cell>
          <cell r="E246" t="str">
            <v>X-ICE SNOW</v>
          </cell>
          <cell r="F246" t="str">
            <v>185/65R15 92T XL</v>
          </cell>
          <cell r="G246" t="str">
            <v>185/65R15</v>
          </cell>
          <cell r="H246">
            <v>23200</v>
          </cell>
          <cell r="I246">
            <v>9980</v>
          </cell>
          <cell r="J246">
            <v>40</v>
          </cell>
          <cell r="K246">
            <v>0</v>
          </cell>
          <cell r="L246">
            <v>13700</v>
          </cell>
          <cell r="M246">
            <v>11977.272727272726</v>
          </cell>
          <cell r="N246">
            <v>0.1667552182163187</v>
          </cell>
          <cell r="P246">
            <v>-20</v>
          </cell>
          <cell r="Q246">
            <v>45271</v>
          </cell>
          <cell r="R246">
            <v>13680</v>
          </cell>
          <cell r="S246" t="str">
            <v>T-BOX Auto Parts</v>
          </cell>
          <cell r="T246">
            <v>13680</v>
          </cell>
          <cell r="U246">
            <v>0</v>
          </cell>
          <cell r="V246">
            <v>13700</v>
          </cell>
          <cell r="W246">
            <v>13680</v>
          </cell>
          <cell r="X246">
            <v>11959.090909090908</v>
          </cell>
          <cell r="Y246">
            <v>0.16548840744963886</v>
          </cell>
          <cell r="AA246">
            <v>0</v>
          </cell>
          <cell r="AB246">
            <v>45271</v>
          </cell>
          <cell r="AC246">
            <v>13680</v>
          </cell>
          <cell r="AD246" t="str">
            <v>T-BOX Auto Parts</v>
          </cell>
          <cell r="AE246">
            <v>13680</v>
          </cell>
          <cell r="AF246">
            <v>0</v>
          </cell>
          <cell r="AG246" t="str">
            <v/>
          </cell>
          <cell r="AH246" t="str">
            <v/>
          </cell>
        </row>
        <row r="247">
          <cell r="B247">
            <v>1956515157007</v>
          </cell>
          <cell r="C247">
            <v>4985009757130</v>
          </cell>
          <cell r="D247" t="str">
            <v>720890</v>
          </cell>
          <cell r="E247" t="str">
            <v>X-ICE SNOW</v>
          </cell>
          <cell r="F247" t="str">
            <v>195/65R15 95T XL</v>
          </cell>
          <cell r="G247" t="str">
            <v>195/65R15</v>
          </cell>
          <cell r="H247">
            <v>25900</v>
          </cell>
          <cell r="I247">
            <v>11140</v>
          </cell>
          <cell r="J247">
            <v>26</v>
          </cell>
          <cell r="K247">
            <v>1</v>
          </cell>
          <cell r="L247">
            <v>15480</v>
          </cell>
          <cell r="M247">
            <v>13595.454545454544</v>
          </cell>
          <cell r="N247">
            <v>0.18060849214309588</v>
          </cell>
          <cell r="P247">
            <v>20</v>
          </cell>
          <cell r="Q247">
            <v>45327</v>
          </cell>
          <cell r="R247">
            <v>15500</v>
          </cell>
          <cell r="S247" t="str">
            <v>タイヤーウッズ</v>
          </cell>
          <cell r="T247">
            <v>15500</v>
          </cell>
          <cell r="U247">
            <v>0</v>
          </cell>
          <cell r="V247">
            <v>15480</v>
          </cell>
          <cell r="W247">
            <v>14950</v>
          </cell>
          <cell r="X247">
            <v>13113.636363636362</v>
          </cell>
          <cell r="Y247">
            <v>0.15050259965337945</v>
          </cell>
          <cell r="AA247">
            <v>550</v>
          </cell>
          <cell r="AB247">
            <v>45327</v>
          </cell>
          <cell r="AC247">
            <v>15500</v>
          </cell>
          <cell r="AD247" t="str">
            <v>tirewheel 楽天市場店</v>
          </cell>
          <cell r="AE247">
            <v>15500</v>
          </cell>
          <cell r="AF247">
            <v>0</v>
          </cell>
          <cell r="AG247" t="str">
            <v/>
          </cell>
          <cell r="AH247" t="str">
            <v/>
          </cell>
        </row>
        <row r="248">
          <cell r="B248">
            <v>2156016157004</v>
          </cell>
          <cell r="C248">
            <v>4985009757253</v>
          </cell>
          <cell r="D248" t="str">
            <v>721010</v>
          </cell>
          <cell r="E248" t="str">
            <v>X-ICE SNOW</v>
          </cell>
          <cell r="F248" t="str">
            <v>215/60R16 99H XL</v>
          </cell>
          <cell r="G248" t="str">
            <v>215/60R16</v>
          </cell>
          <cell r="H248">
            <v>38200</v>
          </cell>
          <cell r="I248">
            <v>16430</v>
          </cell>
          <cell r="J248">
            <v>22</v>
          </cell>
          <cell r="K248">
            <v>6</v>
          </cell>
          <cell r="L248">
            <v>22320</v>
          </cell>
          <cell r="M248">
            <v>19336.363636363636</v>
          </cell>
          <cell r="N248">
            <v>0.15030559473436764</v>
          </cell>
          <cell r="P248">
            <v>-620</v>
          </cell>
          <cell r="Q248">
            <v>45327</v>
          </cell>
          <cell r="R248">
            <v>21700</v>
          </cell>
          <cell r="S248" t="str">
            <v>タイヤーウッズ</v>
          </cell>
          <cell r="T248">
            <v>21690</v>
          </cell>
          <cell r="U248">
            <v>10</v>
          </cell>
          <cell r="V248">
            <v>22320</v>
          </cell>
          <cell r="W248">
            <v>22310</v>
          </cell>
          <cell r="X248">
            <v>19327.272727272724</v>
          </cell>
          <cell r="Y248">
            <v>0.14990592662276564</v>
          </cell>
          <cell r="AA248">
            <v>1060</v>
          </cell>
          <cell r="AB248">
            <v>45327</v>
          </cell>
          <cell r="AC248">
            <v>23370</v>
          </cell>
          <cell r="AD248" t="str">
            <v>タイヤ1番OFF-ROAD</v>
          </cell>
          <cell r="AE248">
            <v>23370</v>
          </cell>
          <cell r="AF248">
            <v>0</v>
          </cell>
          <cell r="AG248" t="str">
            <v/>
          </cell>
          <cell r="AH248" t="str">
            <v/>
          </cell>
        </row>
        <row r="249">
          <cell r="B249">
            <v>2055516157005</v>
          </cell>
          <cell r="C249">
            <v>4985009757215</v>
          </cell>
          <cell r="D249" t="str">
            <v>720970</v>
          </cell>
          <cell r="E249" t="str">
            <v>X-ICE SNOW</v>
          </cell>
          <cell r="F249" t="str">
            <v>205/55R16 94H XL</v>
          </cell>
          <cell r="G249" t="str">
            <v>205/55R16</v>
          </cell>
          <cell r="H249">
            <v>42900</v>
          </cell>
          <cell r="I249">
            <v>18450</v>
          </cell>
          <cell r="J249">
            <v>12</v>
          </cell>
          <cell r="K249">
            <v>0</v>
          </cell>
          <cell r="L249">
            <v>24500</v>
          </cell>
          <cell r="M249">
            <v>21795.454545454544</v>
          </cell>
          <cell r="N249">
            <v>0.15349322210636074</v>
          </cell>
          <cell r="P249">
            <v>-800</v>
          </cell>
          <cell r="Q249">
            <v>45271</v>
          </cell>
          <cell r="R249">
            <v>23700</v>
          </cell>
          <cell r="S249" t="str">
            <v>タイヤーウッズ</v>
          </cell>
          <cell r="T249">
            <v>23700</v>
          </cell>
          <cell r="U249">
            <v>0</v>
          </cell>
          <cell r="V249">
            <v>24500</v>
          </cell>
          <cell r="W249">
            <v>24700</v>
          </cell>
          <cell r="X249">
            <v>21977.272727272724</v>
          </cell>
          <cell r="Y249">
            <v>0.16049638055842802</v>
          </cell>
          <cell r="AA249">
            <v>-810</v>
          </cell>
          <cell r="AB249">
            <v>45271</v>
          </cell>
          <cell r="AC249">
            <v>23890</v>
          </cell>
          <cell r="AD249" t="str">
            <v>T-BOX Auto Parts</v>
          </cell>
          <cell r="AE249">
            <v>23890</v>
          </cell>
          <cell r="AF249">
            <v>0</v>
          </cell>
          <cell r="AG249" t="str">
            <v/>
          </cell>
          <cell r="AH249" t="str">
            <v/>
          </cell>
        </row>
        <row r="250">
          <cell r="B250">
            <v>2156516157009</v>
          </cell>
          <cell r="C250">
            <v>4985009757260</v>
          </cell>
          <cell r="D250" t="str">
            <v>812454</v>
          </cell>
          <cell r="E250" t="str">
            <v>X-ICE SNOW</v>
          </cell>
          <cell r="F250" t="str">
            <v>215/65R16 102T XL</v>
          </cell>
          <cell r="G250" t="str">
            <v>215/65R16</v>
          </cell>
          <cell r="H250">
            <v>35700</v>
          </cell>
          <cell r="I250">
            <v>15360</v>
          </cell>
          <cell r="J250">
            <v>8</v>
          </cell>
          <cell r="K250">
            <v>0</v>
          </cell>
          <cell r="L250">
            <v>20950</v>
          </cell>
          <cell r="M250">
            <v>18090.909090909088</v>
          </cell>
          <cell r="N250">
            <v>0.15095477386934661</v>
          </cell>
          <cell r="P250">
            <v>674</v>
          </cell>
          <cell r="Q250">
            <v>45271</v>
          </cell>
          <cell r="R250">
            <v>21624</v>
          </cell>
          <cell r="S250" t="str">
            <v>グッドライフメディアセンター本店</v>
          </cell>
          <cell r="T250">
            <v>21624</v>
          </cell>
          <cell r="U250">
            <v>0</v>
          </cell>
          <cell r="W250">
            <v>20980</v>
          </cell>
          <cell r="X250">
            <v>18118.181818181816</v>
          </cell>
          <cell r="Y250">
            <v>0.15223281485198184</v>
          </cell>
          <cell r="AA250">
            <v>-700</v>
          </cell>
          <cell r="AB250">
            <v>45271</v>
          </cell>
          <cell r="AC250">
            <v>20280</v>
          </cell>
          <cell r="AD250" t="str">
            <v>タイヤマックス</v>
          </cell>
          <cell r="AE250">
            <v>20280</v>
          </cell>
          <cell r="AF250">
            <v>0</v>
          </cell>
          <cell r="AG250" t="str">
            <v/>
          </cell>
          <cell r="AH250" t="str">
            <v/>
          </cell>
        </row>
        <row r="251">
          <cell r="B251">
            <v>2156017157003</v>
          </cell>
          <cell r="C251">
            <v>4985009757352</v>
          </cell>
          <cell r="D251" t="str">
            <v>706179</v>
          </cell>
          <cell r="E251" t="str">
            <v>X-ICE SNOW</v>
          </cell>
          <cell r="F251" t="str">
            <v>215/60R17 100T XL（ストップ）</v>
          </cell>
          <cell r="G251" t="str">
            <v>215/60R17</v>
          </cell>
          <cell r="H251">
            <v>40100</v>
          </cell>
          <cell r="I251">
            <v>17250</v>
          </cell>
          <cell r="J251">
            <v>0</v>
          </cell>
          <cell r="K251">
            <v>0</v>
          </cell>
          <cell r="L251">
            <v>23400</v>
          </cell>
          <cell r="M251">
            <v>20318.181818181816</v>
          </cell>
          <cell r="N251">
            <v>0.15100671140939589</v>
          </cell>
          <cell r="P251">
            <v>-910</v>
          </cell>
          <cell r="Q251">
            <v>45264</v>
          </cell>
          <cell r="R251">
            <v>22490</v>
          </cell>
          <cell r="S251" t="str">
            <v>トミータイヤ</v>
          </cell>
          <cell r="T251">
            <v>22490</v>
          </cell>
          <cell r="U251">
            <v>0</v>
          </cell>
          <cell r="W251">
            <v>23480</v>
          </cell>
          <cell r="X251">
            <v>20390.909090909088</v>
          </cell>
          <cell r="Y251">
            <v>0.15403477485510467</v>
          </cell>
          <cell r="AA251">
            <v>-790</v>
          </cell>
          <cell r="AB251">
            <v>45236</v>
          </cell>
          <cell r="AC251">
            <v>22690</v>
          </cell>
          <cell r="AD251" t="str">
            <v>タイヤ1番</v>
          </cell>
          <cell r="AE251">
            <v>22690</v>
          </cell>
          <cell r="AF251">
            <v>0</v>
          </cell>
          <cell r="AG251" t="str">
            <v/>
          </cell>
          <cell r="AH251" t="str">
            <v/>
          </cell>
        </row>
        <row r="252">
          <cell r="B252">
            <v>2156017157010</v>
          </cell>
          <cell r="C252">
            <v>4985009757352</v>
          </cell>
          <cell r="D252" t="str">
            <v>721110</v>
          </cell>
          <cell r="E252" t="str">
            <v>X-ICE SNOW（特）</v>
          </cell>
          <cell r="F252" t="str">
            <v>215/60R17 100T XL（販売中）</v>
          </cell>
          <cell r="G252" t="str">
            <v>215/60R17</v>
          </cell>
          <cell r="H252">
            <v>40100</v>
          </cell>
          <cell r="I252">
            <v>15240</v>
          </cell>
          <cell r="J252">
            <v>68</v>
          </cell>
          <cell r="K252">
            <v>2</v>
          </cell>
          <cell r="L252">
            <v>21980</v>
          </cell>
          <cell r="M252">
            <v>19027.272727272724</v>
          </cell>
          <cell r="N252">
            <v>0.1990444338270424</v>
          </cell>
          <cell r="P252">
            <v>520</v>
          </cell>
          <cell r="Q252">
            <v>45327</v>
          </cell>
          <cell r="R252">
            <v>22500</v>
          </cell>
          <cell r="S252" t="str">
            <v>タイヤーウッズ</v>
          </cell>
          <cell r="T252">
            <v>21970</v>
          </cell>
          <cell r="U252">
            <v>530</v>
          </cell>
          <cell r="W252">
            <v>22000</v>
          </cell>
          <cell r="X252">
            <v>19045.454545454544</v>
          </cell>
          <cell r="Y252">
            <v>0.19980906921241046</v>
          </cell>
          <cell r="AA252">
            <v>-90</v>
          </cell>
          <cell r="AB252">
            <v>45327</v>
          </cell>
          <cell r="AC252">
            <v>21910</v>
          </cell>
          <cell r="AD252" t="str">
            <v>T-BOX Auto Parts</v>
          </cell>
          <cell r="AE252">
            <v>21910</v>
          </cell>
          <cell r="AF252">
            <v>0</v>
          </cell>
          <cell r="AG252" t="str">
            <v>×</v>
          </cell>
          <cell r="AH252" t="str">
            <v/>
          </cell>
        </row>
        <row r="253">
          <cell r="B253">
            <v>2055017157016</v>
          </cell>
          <cell r="C253">
            <v>4985009757307</v>
          </cell>
          <cell r="D253" t="str">
            <v>721060</v>
          </cell>
          <cell r="E253" t="str">
            <v>X-ICE SNOW（特）</v>
          </cell>
          <cell r="F253" t="str">
            <v>205/50R17 93H XL</v>
          </cell>
          <cell r="G253" t="str">
            <v>205/50R17</v>
          </cell>
          <cell r="H253">
            <v>44700</v>
          </cell>
          <cell r="I253">
            <v>16990</v>
          </cell>
          <cell r="J253">
            <v>76</v>
          </cell>
          <cell r="K253">
            <v>1</v>
          </cell>
          <cell r="L253">
            <v>23800</v>
          </cell>
          <cell r="M253">
            <v>21159.090909090908</v>
          </cell>
          <cell r="N253">
            <v>0.19703544575725024</v>
          </cell>
          <cell r="P253">
            <v>70</v>
          </cell>
          <cell r="Q253">
            <v>45327</v>
          </cell>
          <cell r="R253">
            <v>23870</v>
          </cell>
          <cell r="S253" t="str">
            <v>タイヤショップZERO</v>
          </cell>
          <cell r="T253">
            <v>23870</v>
          </cell>
          <cell r="U253">
            <v>0</v>
          </cell>
          <cell r="V253">
            <v>23800</v>
          </cell>
          <cell r="W253">
            <v>23980</v>
          </cell>
          <cell r="X253">
            <v>21322.727272727272</v>
          </cell>
          <cell r="Y253">
            <v>0.20319761244937112</v>
          </cell>
          <cell r="AA253">
            <v>990</v>
          </cell>
          <cell r="AB253">
            <v>45327</v>
          </cell>
          <cell r="AC253">
            <v>24970</v>
          </cell>
          <cell r="AD253" t="str">
            <v>タイヤショップZERO楽天市場店</v>
          </cell>
          <cell r="AE253">
            <v>24970</v>
          </cell>
          <cell r="AF253">
            <v>0</v>
          </cell>
          <cell r="AG253" t="str">
            <v>×</v>
          </cell>
          <cell r="AH253" t="str">
            <v/>
          </cell>
        </row>
        <row r="254">
          <cell r="B254">
            <v>2255517157015</v>
          </cell>
          <cell r="C254">
            <v>4985009757390</v>
          </cell>
          <cell r="D254" t="str">
            <v>721150</v>
          </cell>
          <cell r="E254" t="str">
            <v>X-ICE SNOW（特）</v>
          </cell>
          <cell r="F254" t="str">
            <v>225/55R17 101H XL</v>
          </cell>
          <cell r="G254" t="str">
            <v>225/55R17</v>
          </cell>
          <cell r="H254">
            <v>49500</v>
          </cell>
          <cell r="I254">
            <v>18810</v>
          </cell>
          <cell r="J254">
            <v>42</v>
          </cell>
          <cell r="K254">
            <v>36</v>
          </cell>
          <cell r="L254">
            <v>26200</v>
          </cell>
          <cell r="M254">
            <v>22863.63636363636</v>
          </cell>
          <cell r="N254">
            <v>0.17729622266401579</v>
          </cell>
          <cell r="P254">
            <v>2640</v>
          </cell>
          <cell r="Q254">
            <v>45327</v>
          </cell>
          <cell r="R254">
            <v>28840</v>
          </cell>
          <cell r="S254" t="str">
            <v>トミータイヤ</v>
          </cell>
          <cell r="T254">
            <v>26190</v>
          </cell>
          <cell r="U254">
            <v>2650</v>
          </cell>
          <cell r="V254">
            <v>26200</v>
          </cell>
          <cell r="W254">
            <v>26180</v>
          </cell>
          <cell r="X254">
            <v>22845.454545454544</v>
          </cell>
          <cell r="Y254">
            <v>0.17664146438519693</v>
          </cell>
          <cell r="AA254">
            <v>520</v>
          </cell>
          <cell r="AB254">
            <v>45327</v>
          </cell>
          <cell r="AC254">
            <v>26700</v>
          </cell>
          <cell r="AD254" t="str">
            <v>カーマニアNo.1</v>
          </cell>
          <cell r="AE254">
            <v>26700</v>
          </cell>
          <cell r="AF254">
            <v>0</v>
          </cell>
          <cell r="AG254" t="str">
            <v>×</v>
          </cell>
          <cell r="AH254" t="str">
            <v/>
          </cell>
        </row>
        <row r="255">
          <cell r="B255">
            <v>2255518157014</v>
          </cell>
          <cell r="C255">
            <v>4985009757529</v>
          </cell>
          <cell r="D255" t="str">
            <v>721280</v>
          </cell>
          <cell r="E255" t="str">
            <v>X-ICE SNOW（特）</v>
          </cell>
          <cell r="F255" t="str">
            <v>225/55R18 102H XL</v>
          </cell>
          <cell r="G255" t="str">
            <v>225/55R18</v>
          </cell>
          <cell r="H255">
            <v>51000</v>
          </cell>
          <cell r="I255">
            <v>19380</v>
          </cell>
          <cell r="J255">
            <v>54</v>
          </cell>
          <cell r="K255">
            <v>0</v>
          </cell>
          <cell r="L255">
            <v>26980</v>
          </cell>
          <cell r="M255">
            <v>23572.727272727272</v>
          </cell>
          <cell r="N255">
            <v>0.17786347859622056</v>
          </cell>
          <cell r="P255">
            <v>2780</v>
          </cell>
          <cell r="Q255">
            <v>45327</v>
          </cell>
          <cell r="R255">
            <v>29760</v>
          </cell>
          <cell r="S255" t="str">
            <v>トミータイヤ</v>
          </cell>
          <cell r="T255">
            <v>27050</v>
          </cell>
          <cell r="U255">
            <v>2710</v>
          </cell>
          <cell r="V255">
            <v>26980</v>
          </cell>
          <cell r="W255">
            <v>27000</v>
          </cell>
          <cell r="X255">
            <v>23590.909090909088</v>
          </cell>
          <cell r="Y255">
            <v>0.17849710982658951</v>
          </cell>
          <cell r="AA255">
            <v>1600</v>
          </cell>
          <cell r="AB255">
            <v>45327</v>
          </cell>
          <cell r="AC255">
            <v>28600</v>
          </cell>
          <cell r="AD255" t="str">
            <v>カーマニアNo.1</v>
          </cell>
          <cell r="AE255">
            <v>28600</v>
          </cell>
          <cell r="AF255">
            <v>0</v>
          </cell>
          <cell r="AG255" t="str">
            <v>×</v>
          </cell>
          <cell r="AH255" t="str">
            <v/>
          </cell>
        </row>
        <row r="256">
          <cell r="B256">
            <v>2255017157034</v>
          </cell>
          <cell r="C256">
            <v>4985009757383</v>
          </cell>
          <cell r="D256" t="str">
            <v>039811</v>
          </cell>
          <cell r="E256" t="str">
            <v>X-ICE SNOW（旧22年）</v>
          </cell>
          <cell r="F256" t="str">
            <v>225/50R17 98H XL</v>
          </cell>
          <cell r="G256" t="str">
            <v>225/50R17</v>
          </cell>
          <cell r="H256">
            <v>48400</v>
          </cell>
          <cell r="I256">
            <v>15488</v>
          </cell>
          <cell r="J256">
            <v>0</v>
          </cell>
          <cell r="K256">
            <v>0</v>
          </cell>
          <cell r="L256">
            <v>23790</v>
          </cell>
          <cell r="M256">
            <v>20672.727272727272</v>
          </cell>
          <cell r="N256">
            <v>0.25080035180299032</v>
          </cell>
          <cell r="P256">
            <v>2809</v>
          </cell>
          <cell r="Q256">
            <v>45264</v>
          </cell>
          <cell r="R256">
            <v>26599</v>
          </cell>
          <cell r="S256" t="str">
            <v>タイヤショップZERO</v>
          </cell>
          <cell r="T256">
            <v>26599</v>
          </cell>
          <cell r="U256">
            <v>0</v>
          </cell>
          <cell r="V256">
            <v>23790</v>
          </cell>
          <cell r="W256">
            <v>26600</v>
          </cell>
          <cell r="X256">
            <v>23227.272727272724</v>
          </cell>
          <cell r="Y256">
            <v>0.33319765166340498</v>
          </cell>
          <cell r="AA256">
            <v>-10</v>
          </cell>
          <cell r="AB256">
            <v>45222</v>
          </cell>
          <cell r="AC256">
            <v>26590</v>
          </cell>
          <cell r="AD256" t="str">
            <v>タイヤショップZERO楽天市場店</v>
          </cell>
          <cell r="AE256">
            <v>26590</v>
          </cell>
          <cell r="AF256">
            <v>0</v>
          </cell>
          <cell r="AG256" t="str">
            <v>×</v>
          </cell>
          <cell r="AH256" t="str">
            <v/>
          </cell>
        </row>
        <row r="257">
          <cell r="B257">
            <v>2255017157010</v>
          </cell>
          <cell r="C257">
            <v>4985009757383</v>
          </cell>
          <cell r="D257" t="str">
            <v>039811</v>
          </cell>
          <cell r="E257" t="str">
            <v>X-ICE SNOW（特）</v>
          </cell>
          <cell r="F257" t="str">
            <v>225/50R17 98H XL</v>
          </cell>
          <cell r="G257" t="str">
            <v>225/50R17</v>
          </cell>
          <cell r="H257">
            <v>51800</v>
          </cell>
          <cell r="I257">
            <v>19684</v>
          </cell>
          <cell r="J257">
            <v>38</v>
          </cell>
          <cell r="K257">
            <v>30</v>
          </cell>
          <cell r="L257">
            <v>28700</v>
          </cell>
          <cell r="M257">
            <v>25136.363636363636</v>
          </cell>
          <cell r="N257">
            <v>0.21691139240506327</v>
          </cell>
          <cell r="P257">
            <v>-2000</v>
          </cell>
          <cell r="Q257">
            <v>45327</v>
          </cell>
          <cell r="R257">
            <v>26700</v>
          </cell>
          <cell r="S257" t="str">
            <v>ラウンドタイヤ ヤフー店</v>
          </cell>
          <cell r="T257">
            <v>26700</v>
          </cell>
          <cell r="U257">
            <v>0</v>
          </cell>
          <cell r="V257">
            <v>28700</v>
          </cell>
          <cell r="W257">
            <v>28780</v>
          </cell>
          <cell r="X257">
            <v>25209.090909090908</v>
          </cell>
          <cell r="Y257">
            <v>0.21917057338622428</v>
          </cell>
          <cell r="AA257">
            <v>-80</v>
          </cell>
          <cell r="AB257">
            <v>45327</v>
          </cell>
          <cell r="AC257">
            <v>28700</v>
          </cell>
          <cell r="AD257" t="str">
            <v>タイヤ1番OFF-ROAD</v>
          </cell>
          <cell r="AE257">
            <v>28700</v>
          </cell>
          <cell r="AF257">
            <v>0</v>
          </cell>
          <cell r="AG257" t="str">
            <v>×</v>
          </cell>
          <cell r="AH257" t="str">
            <v/>
          </cell>
        </row>
        <row r="258">
          <cell r="B258">
            <v>2055517157035</v>
          </cell>
          <cell r="C258">
            <v>4985009757314</v>
          </cell>
          <cell r="D258" t="str">
            <v>723255</v>
          </cell>
          <cell r="E258" t="str">
            <v>X-ICE SNOW（旧22年）</v>
          </cell>
          <cell r="F258" t="str">
            <v>205/55R17 95T XL（販売中）</v>
          </cell>
          <cell r="G258" t="str">
            <v>205/55R17</v>
          </cell>
          <cell r="H258">
            <v>41700</v>
          </cell>
          <cell r="I258">
            <v>13344</v>
          </cell>
          <cell r="J258">
            <v>0</v>
          </cell>
          <cell r="K258">
            <v>0</v>
          </cell>
          <cell r="L258">
            <v>21480</v>
          </cell>
          <cell r="M258">
            <v>18572.727272727272</v>
          </cell>
          <cell r="N258">
            <v>0.28152716593245225</v>
          </cell>
          <cell r="P258">
            <v>1820</v>
          </cell>
          <cell r="Q258">
            <v>45264</v>
          </cell>
          <cell r="R258">
            <v>23300</v>
          </cell>
          <cell r="S258" t="str">
            <v>日光商会</v>
          </cell>
          <cell r="T258">
            <v>23300</v>
          </cell>
          <cell r="U258">
            <v>0</v>
          </cell>
          <cell r="V258">
            <v>21480</v>
          </cell>
          <cell r="W258">
            <v>22920</v>
          </cell>
          <cell r="X258">
            <v>19881.81818181818</v>
          </cell>
          <cell r="Y258">
            <v>0.32883401920438954</v>
          </cell>
          <cell r="AA258">
            <v>379</v>
          </cell>
          <cell r="AB258">
            <v>45222</v>
          </cell>
          <cell r="AC258">
            <v>23299</v>
          </cell>
          <cell r="AD258" t="str">
            <v>日光商会</v>
          </cell>
          <cell r="AE258">
            <v>23299</v>
          </cell>
          <cell r="AF258">
            <v>0</v>
          </cell>
          <cell r="AG258" t="str">
            <v>×</v>
          </cell>
          <cell r="AH258" t="str">
            <v/>
          </cell>
        </row>
        <row r="259">
          <cell r="B259">
            <v>2055517157011</v>
          </cell>
          <cell r="C259">
            <v>4985009757314</v>
          </cell>
          <cell r="D259" t="str">
            <v>723255</v>
          </cell>
          <cell r="E259" t="str">
            <v>X-ICE SNOW（特）</v>
          </cell>
          <cell r="F259" t="str">
            <v>205/55R17 95T XL（販売中）</v>
          </cell>
          <cell r="G259" t="str">
            <v>205/55R17</v>
          </cell>
          <cell r="H259">
            <v>44600</v>
          </cell>
          <cell r="I259">
            <v>16948</v>
          </cell>
          <cell r="J259">
            <v>36</v>
          </cell>
          <cell r="K259">
            <v>20</v>
          </cell>
          <cell r="L259">
            <v>23300</v>
          </cell>
          <cell r="M259">
            <v>20227.272727272724</v>
          </cell>
          <cell r="N259">
            <v>0.16212134831460662</v>
          </cell>
          <cell r="P259">
            <v>0</v>
          </cell>
          <cell r="Q259">
            <v>45327</v>
          </cell>
          <cell r="R259">
            <v>23300</v>
          </cell>
          <cell r="S259" t="str">
            <v>日光商会</v>
          </cell>
          <cell r="T259">
            <v>23290</v>
          </cell>
          <cell r="U259">
            <v>10</v>
          </cell>
          <cell r="V259">
            <v>23300</v>
          </cell>
          <cell r="W259">
            <v>23280</v>
          </cell>
          <cell r="X259">
            <v>20209.090909090908</v>
          </cell>
          <cell r="Y259">
            <v>0.16136752136752133</v>
          </cell>
          <cell r="AA259">
            <v>19</v>
          </cell>
          <cell r="AB259">
            <v>45327</v>
          </cell>
          <cell r="AC259">
            <v>23299</v>
          </cell>
          <cell r="AD259" t="str">
            <v>日光商会</v>
          </cell>
          <cell r="AE259">
            <v>23299</v>
          </cell>
          <cell r="AF259">
            <v>0</v>
          </cell>
          <cell r="AG259" t="str">
            <v>×</v>
          </cell>
          <cell r="AH259" t="str">
            <v/>
          </cell>
        </row>
        <row r="260">
          <cell r="B260">
            <v>2256017157017</v>
          </cell>
          <cell r="C260">
            <v>4985009757406</v>
          </cell>
          <cell r="D260" t="str">
            <v>036244</v>
          </cell>
          <cell r="E260" t="str">
            <v>X-ICE SNOW（特）</v>
          </cell>
          <cell r="F260" t="str">
            <v>225/60R17 103T XL</v>
          </cell>
          <cell r="G260" t="str">
            <v>225/60R17</v>
          </cell>
          <cell r="H260">
            <v>45000</v>
          </cell>
          <cell r="I260">
            <v>17100</v>
          </cell>
          <cell r="J260">
            <v>20</v>
          </cell>
          <cell r="K260">
            <v>44</v>
          </cell>
          <cell r="L260">
            <v>24500</v>
          </cell>
          <cell r="M260">
            <v>21318.181818181816</v>
          </cell>
          <cell r="N260">
            <v>0.19786780383795302</v>
          </cell>
          <cell r="P260">
            <v>-10</v>
          </cell>
          <cell r="Q260">
            <v>45327</v>
          </cell>
          <cell r="R260">
            <v>24490</v>
          </cell>
          <cell r="S260" t="str">
            <v>タイヤZ</v>
          </cell>
          <cell r="T260">
            <v>24480</v>
          </cell>
          <cell r="U260">
            <v>10</v>
          </cell>
          <cell r="V260">
            <v>24690</v>
          </cell>
          <cell r="W260">
            <v>24690</v>
          </cell>
          <cell r="X260">
            <v>21490.909090909088</v>
          </cell>
          <cell r="Y260">
            <v>0.20431472081218263</v>
          </cell>
          <cell r="AA260">
            <v>0</v>
          </cell>
          <cell r="AB260">
            <v>45327</v>
          </cell>
          <cell r="AC260">
            <v>24690</v>
          </cell>
          <cell r="AD260" t="str">
            <v>タイヤZ 楽天市場店</v>
          </cell>
          <cell r="AE260">
            <v>24690</v>
          </cell>
          <cell r="AF260">
            <v>0</v>
          </cell>
          <cell r="AG260" t="str">
            <v/>
          </cell>
          <cell r="AH260" t="str">
            <v/>
          </cell>
        </row>
        <row r="261">
          <cell r="B261">
            <v>2256017157031</v>
          </cell>
          <cell r="C261">
            <v>4985009757406</v>
          </cell>
          <cell r="D261" t="str">
            <v>036244</v>
          </cell>
          <cell r="E261" t="str">
            <v>X-ICE SNOW（旧22年）</v>
          </cell>
          <cell r="F261" t="str">
            <v>225/60R17 103T XL</v>
          </cell>
          <cell r="G261" t="str">
            <v>225/60R17</v>
          </cell>
          <cell r="H261">
            <v>42100</v>
          </cell>
          <cell r="I261">
            <v>13472</v>
          </cell>
          <cell r="J261">
            <v>8</v>
          </cell>
          <cell r="K261">
            <v>3</v>
          </cell>
          <cell r="L261">
            <v>21780</v>
          </cell>
          <cell r="M261">
            <v>18845.454545454544</v>
          </cell>
          <cell r="N261">
            <v>0.2851326579835986</v>
          </cell>
          <cell r="P261">
            <v>200</v>
          </cell>
          <cell r="Q261">
            <v>45327</v>
          </cell>
          <cell r="R261">
            <v>21980</v>
          </cell>
          <cell r="S261" t="str">
            <v>トミータイヤ</v>
          </cell>
          <cell r="T261">
            <v>21980</v>
          </cell>
          <cell r="U261">
            <v>0</v>
          </cell>
          <cell r="V261">
            <v>21980</v>
          </cell>
          <cell r="W261">
            <v>22000</v>
          </cell>
          <cell r="X261">
            <v>19045.454545454544</v>
          </cell>
          <cell r="Y261">
            <v>0.29263961813842476</v>
          </cell>
          <cell r="AA261">
            <v>350</v>
          </cell>
          <cell r="AB261">
            <v>45327</v>
          </cell>
          <cell r="AC261">
            <v>22350</v>
          </cell>
          <cell r="AD261" t="str">
            <v>タイヤショップZERO楽天市場店</v>
          </cell>
          <cell r="AE261">
            <v>22350</v>
          </cell>
          <cell r="AF261">
            <v>0</v>
          </cell>
          <cell r="AG261" t="str">
            <v>×</v>
          </cell>
          <cell r="AH261" t="str">
            <v/>
          </cell>
        </row>
        <row r="262">
          <cell r="B262">
            <v>2255518157038</v>
          </cell>
          <cell r="C262">
            <v>4985009757529</v>
          </cell>
          <cell r="D262" t="str">
            <v>721280</v>
          </cell>
          <cell r="E262" t="str">
            <v>X-ICE SNOW（旧22年）</v>
          </cell>
          <cell r="F262" t="str">
            <v>225/55R18 102H XL</v>
          </cell>
          <cell r="G262" t="str">
            <v>225/55R18</v>
          </cell>
          <cell r="H262">
            <v>49000</v>
          </cell>
          <cell r="I262">
            <v>15680</v>
          </cell>
          <cell r="J262">
            <v>0</v>
          </cell>
          <cell r="K262">
            <v>0</v>
          </cell>
          <cell r="L262">
            <v>24800</v>
          </cell>
          <cell r="M262">
            <v>21590.909090909088</v>
          </cell>
          <cell r="N262">
            <v>0.27376842105263149</v>
          </cell>
          <cell r="P262">
            <v>2290</v>
          </cell>
          <cell r="Q262">
            <v>45264</v>
          </cell>
          <cell r="R262">
            <v>27090</v>
          </cell>
          <cell r="S262" t="str">
            <v>トミータイヤ</v>
          </cell>
          <cell r="T262">
            <v>27090</v>
          </cell>
          <cell r="U262">
            <v>0</v>
          </cell>
          <cell r="V262">
            <v>24800</v>
          </cell>
          <cell r="W262">
            <v>26800</v>
          </cell>
          <cell r="X262">
            <v>23409.090909090908</v>
          </cell>
          <cell r="Y262">
            <v>0.33017475728155338</v>
          </cell>
          <cell r="AA262">
            <v>-2000</v>
          </cell>
          <cell r="AB262">
            <v>45236</v>
          </cell>
          <cell r="AC262">
            <v>24800</v>
          </cell>
          <cell r="AD262" t="str">
            <v>タイヤショップZERO楽天市場店</v>
          </cell>
          <cell r="AE262">
            <v>24800</v>
          </cell>
          <cell r="AF262">
            <v>0</v>
          </cell>
          <cell r="AG262" t="str">
            <v>×</v>
          </cell>
          <cell r="AH262" t="str">
            <v/>
          </cell>
        </row>
        <row r="263">
          <cell r="B263">
            <v>2355018157078</v>
          </cell>
          <cell r="C263">
            <v>4985009757567</v>
          </cell>
          <cell r="D263" t="str">
            <v>530430</v>
          </cell>
          <cell r="E263" t="str">
            <v>X-ICE SNOW（旧22年）</v>
          </cell>
          <cell r="F263" t="str">
            <v>235/50R18 101H XL（販売中）</v>
          </cell>
          <cell r="G263" t="str">
            <v>235/50R18</v>
          </cell>
          <cell r="H263">
            <v>53000</v>
          </cell>
          <cell r="I263">
            <v>16960</v>
          </cell>
          <cell r="J263">
            <v>4</v>
          </cell>
          <cell r="K263">
            <v>0</v>
          </cell>
          <cell r="L263">
            <v>25980</v>
          </cell>
          <cell r="M263">
            <v>22663.63636363636</v>
          </cell>
          <cell r="N263">
            <v>0.25166466105094254</v>
          </cell>
          <cell r="P263">
            <v>1600</v>
          </cell>
          <cell r="Q263">
            <v>45271</v>
          </cell>
          <cell r="R263">
            <v>27580</v>
          </cell>
          <cell r="S263" t="str">
            <v>タイヤショップZERO</v>
          </cell>
          <cell r="T263">
            <v>27580</v>
          </cell>
          <cell r="U263">
            <v>0</v>
          </cell>
          <cell r="V263">
            <v>26480</v>
          </cell>
          <cell r="W263">
            <v>26480</v>
          </cell>
          <cell r="X263">
            <v>23118.181818181816</v>
          </cell>
          <cell r="Y263">
            <v>0.26637829335430585</v>
          </cell>
          <cell r="AA263">
            <v>1100</v>
          </cell>
          <cell r="AB263">
            <v>45271</v>
          </cell>
          <cell r="AC263">
            <v>27580</v>
          </cell>
          <cell r="AD263" t="str">
            <v>タイヤショップZERO楽天市場店</v>
          </cell>
          <cell r="AE263">
            <v>27580</v>
          </cell>
          <cell r="AF263">
            <v>0</v>
          </cell>
          <cell r="AG263" t="str">
            <v>×</v>
          </cell>
          <cell r="AH263" t="str">
            <v/>
          </cell>
        </row>
        <row r="264">
          <cell r="B264">
            <v>2355018157016</v>
          </cell>
          <cell r="C264">
            <v>4985009757567</v>
          </cell>
          <cell r="D264" t="str">
            <v>530430</v>
          </cell>
          <cell r="E264" t="str">
            <v>X-ICE SNOW（特）</v>
          </cell>
          <cell r="F264" t="str">
            <v>235/50R18 101H XL（販売中）</v>
          </cell>
          <cell r="G264" t="str">
            <v>235/50R18</v>
          </cell>
          <cell r="H264">
            <v>55100</v>
          </cell>
          <cell r="I264">
            <v>20938</v>
          </cell>
          <cell r="J264">
            <v>24</v>
          </cell>
          <cell r="K264">
            <v>16</v>
          </cell>
          <cell r="L264">
            <v>30900</v>
          </cell>
          <cell r="M264">
            <v>27136.363636363632</v>
          </cell>
          <cell r="N264">
            <v>0.22841541038525953</v>
          </cell>
          <cell r="P264">
            <v>-10</v>
          </cell>
          <cell r="Q264">
            <v>45327</v>
          </cell>
          <cell r="R264">
            <v>30890</v>
          </cell>
          <cell r="S264" t="str">
            <v>タイヤZ</v>
          </cell>
          <cell r="T264">
            <v>30880</v>
          </cell>
          <cell r="U264">
            <v>10</v>
          </cell>
          <cell r="V264">
            <v>31180</v>
          </cell>
          <cell r="W264">
            <v>31180</v>
          </cell>
          <cell r="X264">
            <v>27390.909090909088</v>
          </cell>
          <cell r="Y264">
            <v>0.23558579488881506</v>
          </cell>
          <cell r="AA264">
            <v>-180</v>
          </cell>
          <cell r="AB264">
            <v>45327</v>
          </cell>
          <cell r="AC264">
            <v>31000</v>
          </cell>
          <cell r="AD264" t="str">
            <v>タイヤーウッズ</v>
          </cell>
          <cell r="AE264">
            <v>31000</v>
          </cell>
          <cell r="AF264">
            <v>0</v>
          </cell>
          <cell r="AG264" t="str">
            <v>×</v>
          </cell>
          <cell r="AH264" t="str">
            <v/>
          </cell>
        </row>
        <row r="265">
          <cell r="B265">
            <v>2256018157078</v>
          </cell>
          <cell r="C265">
            <v>4985009757536</v>
          </cell>
          <cell r="D265" t="str">
            <v>112626</v>
          </cell>
          <cell r="E265" t="str">
            <v>X-ICE SNOW（旧22年）</v>
          </cell>
          <cell r="F265" t="str">
            <v>225/60R18 100H</v>
          </cell>
          <cell r="G265" t="str">
            <v>225/60R18</v>
          </cell>
          <cell r="H265">
            <v>43900</v>
          </cell>
          <cell r="I265">
            <v>14048</v>
          </cell>
          <cell r="J265">
            <v>44</v>
          </cell>
          <cell r="K265">
            <v>3</v>
          </cell>
          <cell r="L265">
            <v>20980</v>
          </cell>
          <cell r="M265">
            <v>18118.181818181816</v>
          </cell>
          <cell r="N265">
            <v>0.22464626191670839</v>
          </cell>
          <cell r="P265">
            <v>3910</v>
          </cell>
          <cell r="Q265">
            <v>45327</v>
          </cell>
          <cell r="R265">
            <v>24890</v>
          </cell>
          <cell r="S265" t="str">
            <v>トミータイヤ</v>
          </cell>
          <cell r="T265">
            <v>24890</v>
          </cell>
          <cell r="U265">
            <v>0</v>
          </cell>
          <cell r="V265">
            <v>20980</v>
          </cell>
          <cell r="W265">
            <v>20980</v>
          </cell>
          <cell r="X265">
            <v>18118.181818181816</v>
          </cell>
          <cell r="Y265">
            <v>0.22464626191670839</v>
          </cell>
          <cell r="AA265">
            <v>5020</v>
          </cell>
          <cell r="AB265">
            <v>45327</v>
          </cell>
          <cell r="AC265">
            <v>26000</v>
          </cell>
          <cell r="AD265" t="str">
            <v>タイヤスクエアミツヤ</v>
          </cell>
          <cell r="AE265">
            <v>26000</v>
          </cell>
          <cell r="AF265">
            <v>0</v>
          </cell>
          <cell r="AG265" t="str">
            <v>×</v>
          </cell>
          <cell r="AH265" t="str">
            <v/>
          </cell>
        </row>
        <row r="266">
          <cell r="B266">
            <v>2256018157016</v>
          </cell>
          <cell r="C266">
            <v>4985009757536</v>
          </cell>
          <cell r="D266" t="str">
            <v>112626</v>
          </cell>
          <cell r="E266" t="str">
            <v>X-ICE SNOW（特）</v>
          </cell>
          <cell r="F266" t="str">
            <v>225/60R18 100H</v>
          </cell>
          <cell r="G266" t="str">
            <v>225/60R18</v>
          </cell>
          <cell r="H266">
            <v>45700</v>
          </cell>
          <cell r="I266">
            <v>17366</v>
          </cell>
          <cell r="J266">
            <v>8</v>
          </cell>
          <cell r="K266">
            <v>0</v>
          </cell>
          <cell r="L266">
            <v>24900</v>
          </cell>
          <cell r="M266">
            <v>21681.81818181818</v>
          </cell>
          <cell r="N266">
            <v>0.19905241090146744</v>
          </cell>
          <cell r="P266">
            <v>-10</v>
          </cell>
          <cell r="Q266">
            <v>45271</v>
          </cell>
          <cell r="R266">
            <v>24890</v>
          </cell>
          <cell r="S266" t="str">
            <v>トミータイヤ</v>
          </cell>
          <cell r="T266">
            <v>24890</v>
          </cell>
          <cell r="U266">
            <v>0</v>
          </cell>
          <cell r="V266">
            <v>24900</v>
          </cell>
          <cell r="W266">
            <v>24900</v>
          </cell>
          <cell r="X266">
            <v>21681.81818181818</v>
          </cell>
          <cell r="Y266">
            <v>0.19905241090146744</v>
          </cell>
          <cell r="AA266">
            <v>600</v>
          </cell>
          <cell r="AB266">
            <v>45271</v>
          </cell>
          <cell r="AC266">
            <v>25500</v>
          </cell>
          <cell r="AD266" t="str">
            <v>T-BOX Auto Parts</v>
          </cell>
          <cell r="AE266">
            <v>25500</v>
          </cell>
          <cell r="AF266">
            <v>0</v>
          </cell>
          <cell r="AG266" t="str">
            <v>×</v>
          </cell>
          <cell r="AH266" t="str">
            <v/>
          </cell>
        </row>
        <row r="267">
          <cell r="B267">
            <v>2157016157032</v>
          </cell>
          <cell r="C267">
            <v>4985009758014</v>
          </cell>
          <cell r="D267" t="str">
            <v>783406</v>
          </cell>
          <cell r="E267" t="str">
            <v>X-ICE SNOW SUV（旧22年）</v>
          </cell>
          <cell r="F267" t="str">
            <v>215/70R16 100T TL</v>
          </cell>
          <cell r="G267" t="str">
            <v>215/70R16</v>
          </cell>
          <cell r="H267">
            <v>24200</v>
          </cell>
          <cell r="I267">
            <v>7744</v>
          </cell>
          <cell r="J267">
            <v>0</v>
          </cell>
          <cell r="K267">
            <v>0</v>
          </cell>
          <cell r="L267">
            <v>12480</v>
          </cell>
          <cell r="M267">
            <v>10390.90909090909</v>
          </cell>
          <cell r="N267">
            <v>0.25473315835520555</v>
          </cell>
          <cell r="P267">
            <v>2340</v>
          </cell>
          <cell r="Q267">
            <v>45264</v>
          </cell>
          <cell r="R267">
            <v>14820</v>
          </cell>
          <cell r="S267" t="str">
            <v>コニシタイヤ Yahoo!店</v>
          </cell>
          <cell r="T267">
            <v>14820</v>
          </cell>
          <cell r="U267">
            <v>0</v>
          </cell>
          <cell r="V267">
            <v>12480</v>
          </cell>
          <cell r="W267">
            <v>13800</v>
          </cell>
          <cell r="X267">
            <v>11590.90909090909</v>
          </cell>
          <cell r="Y267">
            <v>0.33189019607843134</v>
          </cell>
          <cell r="AA267">
            <v>500</v>
          </cell>
          <cell r="AB267">
            <v>45222</v>
          </cell>
          <cell r="AC267">
            <v>14300</v>
          </cell>
          <cell r="AD267" t="str">
            <v>フジコーポレーション</v>
          </cell>
          <cell r="AE267">
            <v>14300</v>
          </cell>
          <cell r="AF267">
            <v>0</v>
          </cell>
          <cell r="AG267" t="str">
            <v>×</v>
          </cell>
          <cell r="AH267" t="str">
            <v/>
          </cell>
        </row>
        <row r="268">
          <cell r="B268">
            <v>2256517157074</v>
          </cell>
          <cell r="C268">
            <v>4985009758069</v>
          </cell>
          <cell r="D268" t="str">
            <v>034785</v>
          </cell>
          <cell r="E268" t="str">
            <v>X-ICE SNOW SUV（旧22年）</v>
          </cell>
          <cell r="F268" t="str">
            <v>225/65R17 106T XL（ストップ）</v>
          </cell>
          <cell r="G268" t="str">
            <v>225/65R17</v>
          </cell>
          <cell r="H268">
            <v>29100</v>
          </cell>
          <cell r="I268">
            <v>9312</v>
          </cell>
          <cell r="J268">
            <v>0</v>
          </cell>
          <cell r="K268">
            <v>0</v>
          </cell>
          <cell r="L268">
            <v>14480</v>
          </cell>
          <cell r="M268">
            <v>12209.090909090908</v>
          </cell>
          <cell r="N268">
            <v>0.23728965003723002</v>
          </cell>
          <cell r="P268">
            <v>1510</v>
          </cell>
          <cell r="Q268">
            <v>45264</v>
          </cell>
          <cell r="R268">
            <v>15990</v>
          </cell>
          <cell r="S268" t="str">
            <v>タイヤショップZERO</v>
          </cell>
          <cell r="T268">
            <v>15990</v>
          </cell>
          <cell r="U268">
            <v>0</v>
          </cell>
          <cell r="V268">
            <v>14480</v>
          </cell>
          <cell r="W268">
            <v>16580</v>
          </cell>
          <cell r="X268">
            <v>14118.181818181816</v>
          </cell>
          <cell r="Y268">
            <v>0.34042498390212483</v>
          </cell>
          <cell r="AA268">
            <v>530</v>
          </cell>
          <cell r="AB268">
            <v>45222</v>
          </cell>
          <cell r="AC268">
            <v>17110</v>
          </cell>
          <cell r="AD268" t="str">
            <v>タイヤホイール専門店コニシタイヤ</v>
          </cell>
          <cell r="AE268">
            <v>17110</v>
          </cell>
          <cell r="AF268">
            <v>0</v>
          </cell>
          <cell r="AG268" t="str">
            <v>×</v>
          </cell>
          <cell r="AH268" t="str">
            <v/>
          </cell>
        </row>
        <row r="269">
          <cell r="B269">
            <v>2355518157073</v>
          </cell>
          <cell r="C269">
            <v>4985009758137</v>
          </cell>
          <cell r="D269" t="str">
            <v>601079</v>
          </cell>
          <cell r="E269" t="str">
            <v>X-ICE SNOW SUV（旧22年）</v>
          </cell>
          <cell r="F269" t="str">
            <v>235/55R18 104T XL</v>
          </cell>
          <cell r="G269" t="str">
            <v>235/55R18</v>
          </cell>
          <cell r="H269">
            <v>40000</v>
          </cell>
          <cell r="I269">
            <v>12800</v>
          </cell>
          <cell r="J269">
            <v>0</v>
          </cell>
          <cell r="K269">
            <v>0</v>
          </cell>
          <cell r="L269">
            <v>20480</v>
          </cell>
          <cell r="M269">
            <v>17663.636363636364</v>
          </cell>
          <cell r="N269">
            <v>0.27534740092640247</v>
          </cell>
          <cell r="P269">
            <v>2400</v>
          </cell>
          <cell r="Q269">
            <v>45264</v>
          </cell>
          <cell r="R269">
            <v>22880</v>
          </cell>
          <cell r="S269" t="str">
            <v>タイヤホイール専門店コニシタイヤ</v>
          </cell>
          <cell r="T269">
            <v>22880</v>
          </cell>
          <cell r="U269">
            <v>0</v>
          </cell>
          <cell r="V269">
            <v>20480</v>
          </cell>
          <cell r="W269">
            <v>20480</v>
          </cell>
          <cell r="X269">
            <v>17663.636363636364</v>
          </cell>
          <cell r="Y269">
            <v>0.27534740092640247</v>
          </cell>
          <cell r="AA269">
            <v>2400</v>
          </cell>
          <cell r="AB269">
            <v>45222</v>
          </cell>
          <cell r="AC269">
            <v>22880</v>
          </cell>
          <cell r="AD269" t="str">
            <v>タイヤホイール専門店コニシタイヤ</v>
          </cell>
          <cell r="AE269">
            <v>22880</v>
          </cell>
          <cell r="AF269">
            <v>0</v>
          </cell>
          <cell r="AG269" t="str">
            <v>×</v>
          </cell>
          <cell r="AH269" t="str">
            <v/>
          </cell>
        </row>
        <row r="270">
          <cell r="B270">
            <v>2157016157063</v>
          </cell>
          <cell r="C270">
            <v>4985009758014</v>
          </cell>
          <cell r="D270" t="str">
            <v>783406</v>
          </cell>
          <cell r="E270" t="str">
            <v>X-ICE SNOW SUV（21年）</v>
          </cell>
          <cell r="F270" t="str">
            <v>215/70R16 100T TL</v>
          </cell>
          <cell r="G270" t="str">
            <v>215/70R16</v>
          </cell>
          <cell r="H270">
            <v>24200</v>
          </cell>
          <cell r="I270">
            <v>10347</v>
          </cell>
          <cell r="J270">
            <v>0</v>
          </cell>
          <cell r="K270">
            <v>0</v>
          </cell>
          <cell r="L270">
            <v>12480</v>
          </cell>
          <cell r="M270">
            <v>10390.90909090909</v>
          </cell>
          <cell r="N270">
            <v>4.2257217847768234E-3</v>
          </cell>
          <cell r="P270">
            <v>2340</v>
          </cell>
          <cell r="Q270">
            <v>45264</v>
          </cell>
          <cell r="R270">
            <v>14820</v>
          </cell>
          <cell r="S270" t="str">
            <v>コニシタイヤ Yahoo!店</v>
          </cell>
          <cell r="T270">
            <v>14820</v>
          </cell>
          <cell r="U270">
            <v>0</v>
          </cell>
          <cell r="V270">
            <v>12480</v>
          </cell>
          <cell r="W270">
            <v>12480</v>
          </cell>
          <cell r="X270">
            <v>10390.90909090909</v>
          </cell>
          <cell r="Y270">
            <v>4.2257217847768234E-3</v>
          </cell>
          <cell r="AA270">
            <v>1820</v>
          </cell>
          <cell r="AB270">
            <v>45222</v>
          </cell>
          <cell r="AC270">
            <v>14300</v>
          </cell>
          <cell r="AD270" t="str">
            <v>フジコーポレーション</v>
          </cell>
          <cell r="AE270">
            <v>14300</v>
          </cell>
          <cell r="AF270">
            <v>0</v>
          </cell>
          <cell r="AG270" t="str">
            <v>×</v>
          </cell>
          <cell r="AH270" t="str">
            <v/>
          </cell>
        </row>
        <row r="271">
          <cell r="B271">
            <v>2256517157012</v>
          </cell>
          <cell r="C271">
            <v>4985009758069</v>
          </cell>
          <cell r="D271" t="str">
            <v>034785</v>
          </cell>
          <cell r="E271" t="str">
            <v>X-ICE SNOW SUV（特）</v>
          </cell>
          <cell r="F271" t="str">
            <v>225/65R17 106T XL</v>
          </cell>
          <cell r="G271" t="str">
            <v>225/65R17</v>
          </cell>
          <cell r="H271">
            <v>31100</v>
          </cell>
          <cell r="I271">
            <v>11818</v>
          </cell>
          <cell r="J271">
            <v>112</v>
          </cell>
          <cell r="K271">
            <v>0</v>
          </cell>
          <cell r="L271">
            <v>17110</v>
          </cell>
          <cell r="M271">
            <v>14599.999999999998</v>
          </cell>
          <cell r="N271">
            <v>0.19054794520547935</v>
          </cell>
          <cell r="P271">
            <v>780</v>
          </cell>
          <cell r="Q271">
            <v>45271</v>
          </cell>
          <cell r="R271">
            <v>17890</v>
          </cell>
          <cell r="S271" t="str">
            <v>トミータイヤ</v>
          </cell>
          <cell r="T271">
            <v>17890</v>
          </cell>
          <cell r="U271">
            <v>0</v>
          </cell>
          <cell r="V271">
            <v>17590</v>
          </cell>
          <cell r="W271">
            <v>17590</v>
          </cell>
          <cell r="X271">
            <v>15036.363636363636</v>
          </cell>
          <cell r="Y271">
            <v>0.21403869407496975</v>
          </cell>
          <cell r="AA271">
            <v>510</v>
          </cell>
          <cell r="AB271">
            <v>45271</v>
          </cell>
          <cell r="AC271">
            <v>18100</v>
          </cell>
          <cell r="AD271" t="str">
            <v>T-BOX Auto Parts</v>
          </cell>
          <cell r="AE271">
            <v>18100</v>
          </cell>
          <cell r="AF271">
            <v>0</v>
          </cell>
          <cell r="AG271" t="str">
            <v/>
          </cell>
          <cell r="AH271" t="str">
            <v/>
          </cell>
        </row>
        <row r="272">
          <cell r="B272">
            <v>2256517157067</v>
          </cell>
          <cell r="C272">
            <v>4985009758069</v>
          </cell>
          <cell r="D272" t="str">
            <v>034785</v>
          </cell>
          <cell r="E272" t="str">
            <v>X-ICE SNOW SUV</v>
          </cell>
          <cell r="F272" t="str">
            <v>225/65R17 106T XL（販売中）</v>
          </cell>
          <cell r="G272" t="str">
            <v>225/65R17</v>
          </cell>
          <cell r="H272">
            <v>31100</v>
          </cell>
          <cell r="I272">
            <v>13380</v>
          </cell>
          <cell r="J272">
            <v>0</v>
          </cell>
          <cell r="K272">
            <v>0</v>
          </cell>
          <cell r="L272">
            <v>18400</v>
          </cell>
          <cell r="M272">
            <v>15772.727272727272</v>
          </cell>
          <cell r="N272">
            <v>0.15170028818443801</v>
          </cell>
          <cell r="P272">
            <v>-1290</v>
          </cell>
          <cell r="Q272">
            <v>45264</v>
          </cell>
          <cell r="R272">
            <v>17110</v>
          </cell>
          <cell r="S272" t="str">
            <v>タイヤホイール専門店コニシタイヤ</v>
          </cell>
          <cell r="T272">
            <v>17110</v>
          </cell>
          <cell r="U272">
            <v>0</v>
          </cell>
          <cell r="V272">
            <v>18400</v>
          </cell>
          <cell r="W272">
            <v>18400</v>
          </cell>
          <cell r="X272">
            <v>15772.727272727272</v>
          </cell>
          <cell r="Y272">
            <v>0.15170028818443801</v>
          </cell>
          <cell r="AA272">
            <v>-300</v>
          </cell>
          <cell r="AB272">
            <v>45243</v>
          </cell>
          <cell r="AC272">
            <v>18100</v>
          </cell>
          <cell r="AD272" t="str">
            <v>タイヤ購入と交換予約 TIREHOOD</v>
          </cell>
          <cell r="AE272">
            <v>18100</v>
          </cell>
          <cell r="AF272">
            <v>0</v>
          </cell>
          <cell r="AG272" t="str">
            <v/>
          </cell>
          <cell r="AH272" t="str">
            <v/>
          </cell>
        </row>
        <row r="273">
          <cell r="B273">
            <v>2356017157069</v>
          </cell>
          <cell r="C273">
            <v>4985009758076</v>
          </cell>
          <cell r="D273" t="str">
            <v>996911</v>
          </cell>
          <cell r="E273" t="str">
            <v>X-ICE SNOW SUV</v>
          </cell>
          <cell r="F273" t="str">
            <v>235/60R17 106T XL</v>
          </cell>
          <cell r="G273" t="str">
            <v>235/60R17</v>
          </cell>
          <cell r="H273">
            <v>34600</v>
          </cell>
          <cell r="I273">
            <v>14880</v>
          </cell>
          <cell r="J273">
            <v>0</v>
          </cell>
          <cell r="K273">
            <v>0</v>
          </cell>
          <cell r="L273">
            <v>20400</v>
          </cell>
          <cell r="M273">
            <v>17590.909090909088</v>
          </cell>
          <cell r="N273">
            <v>0.15410852713178283</v>
          </cell>
          <cell r="P273">
            <v>1580</v>
          </cell>
          <cell r="Q273">
            <v>45271</v>
          </cell>
          <cell r="R273">
            <v>21980</v>
          </cell>
          <cell r="S273" t="str">
            <v>トミータイヤ</v>
          </cell>
          <cell r="T273">
            <v>21980</v>
          </cell>
          <cell r="U273">
            <v>0</v>
          </cell>
          <cell r="V273">
            <v>20400</v>
          </cell>
          <cell r="W273">
            <v>20400</v>
          </cell>
          <cell r="X273">
            <v>17590.909090909088</v>
          </cell>
          <cell r="Y273">
            <v>0.15410852713178283</v>
          </cell>
          <cell r="AA273">
            <v>2700</v>
          </cell>
          <cell r="AB273">
            <v>45271</v>
          </cell>
          <cell r="AC273">
            <v>23100</v>
          </cell>
          <cell r="AD273" t="str">
            <v>カーパーツ専門店BoooN（ブーン）</v>
          </cell>
          <cell r="AE273">
            <v>23100</v>
          </cell>
          <cell r="AF273">
            <v>0</v>
          </cell>
          <cell r="AG273" t="str">
            <v/>
          </cell>
          <cell r="AH273" t="str">
            <v/>
          </cell>
        </row>
        <row r="274">
          <cell r="B274">
            <v>2356018157013</v>
          </cell>
          <cell r="C274">
            <v>4985009758144</v>
          </cell>
          <cell r="D274" t="str">
            <v>383240</v>
          </cell>
          <cell r="E274" t="str">
            <v>X-ICE SNOW SUV（特）</v>
          </cell>
          <cell r="F274" t="str">
            <v>235/60R18 107T XL</v>
          </cell>
          <cell r="G274" t="str">
            <v>235/60R18</v>
          </cell>
          <cell r="H274">
            <v>35500</v>
          </cell>
          <cell r="I274">
            <v>13490</v>
          </cell>
          <cell r="J274">
            <v>66</v>
          </cell>
          <cell r="K274">
            <v>2</v>
          </cell>
          <cell r="L274">
            <v>21190</v>
          </cell>
          <cell r="M274">
            <v>18309.090909090908</v>
          </cell>
          <cell r="N274">
            <v>0.26320754716981126</v>
          </cell>
          <cell r="P274">
            <v>60</v>
          </cell>
          <cell r="Q274">
            <v>45327</v>
          </cell>
          <cell r="R274">
            <v>21250</v>
          </cell>
          <cell r="S274" t="str">
            <v>タイヤショップZERO Yahoo!店</v>
          </cell>
          <cell r="T274">
            <v>21180</v>
          </cell>
          <cell r="U274">
            <v>70</v>
          </cell>
          <cell r="W274">
            <v>21920</v>
          </cell>
          <cell r="X274">
            <v>18972.727272727272</v>
          </cell>
          <cell r="Y274">
            <v>0.28897939626257785</v>
          </cell>
          <cell r="AA274">
            <v>640</v>
          </cell>
          <cell r="AB274">
            <v>45327</v>
          </cell>
          <cell r="AC274">
            <v>22560</v>
          </cell>
          <cell r="AD274" t="str">
            <v>タイヤショップZERO楽天市場店</v>
          </cell>
          <cell r="AE274">
            <v>22560</v>
          </cell>
          <cell r="AF274">
            <v>0</v>
          </cell>
          <cell r="AG274" t="str">
            <v/>
          </cell>
          <cell r="AH274" t="str">
            <v/>
          </cell>
        </row>
        <row r="275">
          <cell r="B275">
            <v>2656517157010</v>
          </cell>
          <cell r="C275">
            <v>4985009758113</v>
          </cell>
          <cell r="D275" t="str">
            <v>368667</v>
          </cell>
          <cell r="E275" t="str">
            <v>X-ICE SNOW SUV（特）</v>
          </cell>
          <cell r="F275" t="str">
            <v>265/65R17 112T</v>
          </cell>
          <cell r="G275" t="str">
            <v>265/65R17</v>
          </cell>
          <cell r="H275">
            <v>37500</v>
          </cell>
          <cell r="I275">
            <v>14250</v>
          </cell>
          <cell r="J275">
            <v>72</v>
          </cell>
          <cell r="K275">
            <v>0</v>
          </cell>
          <cell r="L275">
            <v>20980</v>
          </cell>
          <cell r="M275">
            <v>18118.181818181816</v>
          </cell>
          <cell r="N275">
            <v>0.21349724034119411</v>
          </cell>
          <cell r="P275">
            <v>1680</v>
          </cell>
          <cell r="Q275">
            <v>45271</v>
          </cell>
          <cell r="R275">
            <v>22660</v>
          </cell>
          <cell r="S275" t="str">
            <v>タイヤステージ湘南 ヤフー店</v>
          </cell>
          <cell r="T275">
            <v>22660</v>
          </cell>
          <cell r="U275">
            <v>0</v>
          </cell>
          <cell r="W275">
            <v>21140</v>
          </cell>
          <cell r="X275">
            <v>18263.636363636364</v>
          </cell>
          <cell r="Y275">
            <v>0.21976107516177204</v>
          </cell>
          <cell r="AA275">
            <v>1550</v>
          </cell>
          <cell r="AB275">
            <v>45271</v>
          </cell>
          <cell r="AC275">
            <v>22690</v>
          </cell>
          <cell r="AD275" t="str">
            <v>タイヤステージ　湘南　楽天市場店</v>
          </cell>
          <cell r="AE275">
            <v>22690</v>
          </cell>
          <cell r="AF275">
            <v>0</v>
          </cell>
          <cell r="AG275" t="str">
            <v/>
          </cell>
          <cell r="AH275" t="str">
            <v/>
          </cell>
        </row>
        <row r="276">
          <cell r="B276">
            <v>1958015156900</v>
          </cell>
          <cell r="C276">
            <v>4985009731505</v>
          </cell>
          <cell r="D276" t="str">
            <v>735843</v>
          </cell>
          <cell r="E276" t="str">
            <v>AGILIS X-ICE</v>
          </cell>
          <cell r="F276" t="str">
            <v>195/80R15LT 107/105R</v>
          </cell>
          <cell r="G276" t="str">
            <v>195/80R15</v>
          </cell>
          <cell r="H276">
            <v>23900</v>
          </cell>
          <cell r="I276">
            <v>9560</v>
          </cell>
          <cell r="J276">
            <v>279</v>
          </cell>
          <cell r="K276">
            <v>0</v>
          </cell>
          <cell r="L276">
            <v>14470</v>
          </cell>
          <cell r="M276">
            <v>12199.999999999998</v>
          </cell>
          <cell r="N276">
            <v>0.21639344262295071</v>
          </cell>
          <cell r="P276">
            <v>0</v>
          </cell>
          <cell r="Q276">
            <v>45327</v>
          </cell>
          <cell r="R276">
            <v>14470</v>
          </cell>
          <cell r="S276" t="str">
            <v>タイヤステージ湘南 ヤフー店</v>
          </cell>
          <cell r="T276">
            <v>14470</v>
          </cell>
          <cell r="U276">
            <v>0</v>
          </cell>
          <cell r="W276">
            <v>14470</v>
          </cell>
          <cell r="X276">
            <v>12199.999999999998</v>
          </cell>
          <cell r="Y276">
            <v>0.21639344262295071</v>
          </cell>
          <cell r="AA276">
            <v>-1</v>
          </cell>
          <cell r="AB276">
            <v>45327</v>
          </cell>
          <cell r="AC276">
            <v>14469</v>
          </cell>
          <cell r="AD276" t="str">
            <v>タイヤディーラー　楽天市場店</v>
          </cell>
          <cell r="AE276">
            <v>14469</v>
          </cell>
          <cell r="AF276">
            <v>0</v>
          </cell>
          <cell r="AG276" t="str">
            <v/>
          </cell>
          <cell r="AH276" t="str">
            <v/>
          </cell>
        </row>
        <row r="277">
          <cell r="B277">
            <v>2154517159718</v>
          </cell>
          <cell r="C277">
            <v>4985009687024</v>
          </cell>
          <cell r="D277" t="str">
            <v/>
          </cell>
          <cell r="E277" t="str">
            <v>Pilot Sport 4（並行）</v>
          </cell>
          <cell r="F277" t="str">
            <v>215/45R17 91Y XL</v>
          </cell>
          <cell r="G277" t="str">
            <v>215/45R17</v>
          </cell>
          <cell r="H277" t="str">
            <v/>
          </cell>
          <cell r="I277">
            <v>13236</v>
          </cell>
          <cell r="J277">
            <v>0</v>
          </cell>
          <cell r="K277">
            <v>0</v>
          </cell>
          <cell r="L277">
            <v>17400</v>
          </cell>
          <cell r="M277">
            <v>15340.90909090909</v>
          </cell>
          <cell r="N277">
            <v>0.13720888888888885</v>
          </cell>
          <cell r="P277">
            <v>2400</v>
          </cell>
          <cell r="Q277">
            <v>45327</v>
          </cell>
          <cell r="R277">
            <v>19800</v>
          </cell>
          <cell r="S277" t="str">
            <v>タイヤショップZERO</v>
          </cell>
          <cell r="T277">
            <v>19800</v>
          </cell>
          <cell r="U277">
            <v>0</v>
          </cell>
          <cell r="W277">
            <v>17480</v>
          </cell>
          <cell r="X277">
            <v>15413.636363636362</v>
          </cell>
          <cell r="Y277">
            <v>0.14127985844883506</v>
          </cell>
          <cell r="AA277">
            <v>1080</v>
          </cell>
          <cell r="AB277">
            <v>45327</v>
          </cell>
          <cell r="AC277">
            <v>18560</v>
          </cell>
          <cell r="AD277" t="str">
            <v>タイヤショップZERO楽天市場店</v>
          </cell>
          <cell r="AE277">
            <v>18560</v>
          </cell>
          <cell r="AF277">
            <v>0</v>
          </cell>
          <cell r="AG277" t="str">
            <v/>
          </cell>
          <cell r="AH277" t="str">
            <v/>
          </cell>
        </row>
        <row r="278">
          <cell r="B278">
            <v>2354517159712</v>
          </cell>
          <cell r="C278">
            <v>4985009687048</v>
          </cell>
          <cell r="D278" t="str">
            <v/>
          </cell>
          <cell r="E278" t="str">
            <v>Pilot Sport 4（並行）</v>
          </cell>
          <cell r="F278" t="str">
            <v>235/45R17 97Y XL</v>
          </cell>
          <cell r="G278" t="str">
            <v>235/45R17</v>
          </cell>
          <cell r="H278" t="str">
            <v/>
          </cell>
          <cell r="I278">
            <v>12869</v>
          </cell>
          <cell r="J278">
            <v>0</v>
          </cell>
          <cell r="K278">
            <v>0</v>
          </cell>
          <cell r="L278">
            <v>19800</v>
          </cell>
          <cell r="M278">
            <v>17045.454545454544</v>
          </cell>
          <cell r="N278">
            <v>0.24501866666666661</v>
          </cell>
          <cell r="P278">
            <v>3200</v>
          </cell>
          <cell r="Q278">
            <v>45327</v>
          </cell>
          <cell r="R278">
            <v>23000</v>
          </cell>
          <cell r="S278" t="str">
            <v>タイヤーウッズ</v>
          </cell>
          <cell r="T278">
            <v>23000</v>
          </cell>
          <cell r="U278">
            <v>0</v>
          </cell>
          <cell r="W278">
            <v>19500</v>
          </cell>
          <cell r="X278">
            <v>16772.727272727272</v>
          </cell>
          <cell r="Y278">
            <v>0.23274254742547423</v>
          </cell>
          <cell r="AA278">
            <v>3500</v>
          </cell>
          <cell r="AB278">
            <v>45327</v>
          </cell>
          <cell r="AC278">
            <v>23000</v>
          </cell>
          <cell r="AD278" t="str">
            <v>日光商会</v>
          </cell>
          <cell r="AE278">
            <v>23000</v>
          </cell>
          <cell r="AF278">
            <v>0</v>
          </cell>
          <cell r="AG278" t="str">
            <v/>
          </cell>
          <cell r="AH278" t="str">
            <v/>
          </cell>
        </row>
        <row r="279">
          <cell r="B279">
            <v>2254018159719</v>
          </cell>
          <cell r="C279">
            <v>4985009687079</v>
          </cell>
          <cell r="D279" t="str">
            <v/>
          </cell>
          <cell r="E279" t="str">
            <v>Pilot Sport 4（並行）</v>
          </cell>
          <cell r="F279" t="str">
            <v>225/40R18 92Y XL</v>
          </cell>
          <cell r="G279" t="str">
            <v>225/40R18</v>
          </cell>
          <cell r="H279" t="str">
            <v/>
          </cell>
          <cell r="I279">
            <v>12555</v>
          </cell>
          <cell r="J279">
            <v>0</v>
          </cell>
          <cell r="K279">
            <v>0</v>
          </cell>
          <cell r="L279">
            <v>16800</v>
          </cell>
          <cell r="M279">
            <v>14795.454545454544</v>
          </cell>
          <cell r="N279">
            <v>0.15142857142857136</v>
          </cell>
          <cell r="P279">
            <v>6400</v>
          </cell>
          <cell r="Q279">
            <v>45327</v>
          </cell>
          <cell r="R279">
            <v>23200</v>
          </cell>
          <cell r="S279" t="str">
            <v>プレミアムタイヤ TIRE Wheel</v>
          </cell>
          <cell r="T279">
            <v>23200</v>
          </cell>
          <cell r="U279">
            <v>0</v>
          </cell>
          <cell r="V279">
            <v>16800</v>
          </cell>
          <cell r="W279">
            <v>16980</v>
          </cell>
          <cell r="X279">
            <v>14959.090909090908</v>
          </cell>
          <cell r="Y279">
            <v>0.16071103008204188</v>
          </cell>
          <cell r="AA279">
            <v>920</v>
          </cell>
          <cell r="AB279">
            <v>45327</v>
          </cell>
          <cell r="AC279">
            <v>17900</v>
          </cell>
          <cell r="AD279" t="str">
            <v>タイヤZ 楽天市場店</v>
          </cell>
          <cell r="AE279">
            <v>17900</v>
          </cell>
          <cell r="AF279">
            <v>0</v>
          </cell>
          <cell r="AG279" t="str">
            <v/>
          </cell>
          <cell r="AH279" t="str">
            <v/>
          </cell>
        </row>
        <row r="280">
          <cell r="B280">
            <v>2554018159697</v>
          </cell>
          <cell r="C280">
            <v>4985009693612</v>
          </cell>
          <cell r="D280" t="str">
            <v/>
          </cell>
          <cell r="E280" t="str">
            <v>Pilot Sport 4（並行）</v>
          </cell>
          <cell r="F280" t="str">
            <v>255/40R18 99Y XL ★</v>
          </cell>
          <cell r="G280" t="str">
            <v>255/40R18</v>
          </cell>
          <cell r="H280" t="str">
            <v/>
          </cell>
          <cell r="I280">
            <v>25228</v>
          </cell>
          <cell r="J280">
            <v>5</v>
          </cell>
          <cell r="K280">
            <v>7</v>
          </cell>
          <cell r="L280">
            <v>34780</v>
          </cell>
          <cell r="M280">
            <v>30663.63636363636</v>
          </cell>
          <cell r="N280">
            <v>0.17726652831307432</v>
          </cell>
          <cell r="P280">
            <v>220</v>
          </cell>
          <cell r="Q280">
            <v>45327</v>
          </cell>
          <cell r="R280">
            <v>35000</v>
          </cell>
          <cell r="S280" t="str">
            <v>日光商会</v>
          </cell>
          <cell r="T280">
            <v>35000</v>
          </cell>
          <cell r="U280">
            <v>0</v>
          </cell>
          <cell r="W280">
            <v>33280</v>
          </cell>
          <cell r="X280">
            <v>29299.999999999996</v>
          </cell>
          <cell r="Y280">
            <v>0.13897610921501696</v>
          </cell>
          <cell r="AA280">
            <v>1720</v>
          </cell>
          <cell r="AB280">
            <v>45327</v>
          </cell>
          <cell r="AC280">
            <v>35000</v>
          </cell>
          <cell r="AD280" t="str">
            <v>日光商会</v>
          </cell>
          <cell r="AE280">
            <v>35000</v>
          </cell>
          <cell r="AF280">
            <v>0</v>
          </cell>
          <cell r="AG280" t="str">
            <v/>
          </cell>
          <cell r="AH280" t="str">
            <v/>
          </cell>
        </row>
        <row r="281">
          <cell r="B281">
            <v>2753519159711</v>
          </cell>
          <cell r="C281">
            <v>4985009703069</v>
          </cell>
          <cell r="D281" t="str">
            <v/>
          </cell>
          <cell r="E281" t="str">
            <v>Pilot Sport 4（並行）</v>
          </cell>
          <cell r="F281" t="str">
            <v>275/35R19 100Y XL</v>
          </cell>
          <cell r="G281" t="str">
            <v>275/35R19</v>
          </cell>
          <cell r="H281" t="str">
            <v/>
          </cell>
          <cell r="I281">
            <v>26743</v>
          </cell>
          <cell r="J281">
            <v>0</v>
          </cell>
          <cell r="K281">
            <v>0</v>
          </cell>
          <cell r="L281">
            <v>36000</v>
          </cell>
          <cell r="M281">
            <v>31772.727272727268</v>
          </cell>
          <cell r="N281">
            <v>0.15830329041487828</v>
          </cell>
          <cell r="P281">
            <v>15360</v>
          </cell>
          <cell r="Q281">
            <v>45327</v>
          </cell>
          <cell r="R281">
            <v>51360</v>
          </cell>
          <cell r="S281" t="str">
            <v>タイヤ1番</v>
          </cell>
          <cell r="T281">
            <v>51360</v>
          </cell>
          <cell r="U281">
            <v>0</v>
          </cell>
          <cell r="W281">
            <v>36790</v>
          </cell>
          <cell r="X281">
            <v>32490.909090909088</v>
          </cell>
          <cell r="Y281">
            <v>0.17690822607722434</v>
          </cell>
          <cell r="AA281">
            <v>6870</v>
          </cell>
          <cell r="AB281">
            <v>45327</v>
          </cell>
          <cell r="AC281">
            <v>43660</v>
          </cell>
          <cell r="AD281" t="str">
            <v>タイヤーウッズ</v>
          </cell>
          <cell r="AE281">
            <v>43660</v>
          </cell>
          <cell r="AF281">
            <v>0</v>
          </cell>
          <cell r="AG281" t="str">
            <v/>
          </cell>
          <cell r="AH281" t="str">
            <v/>
          </cell>
        </row>
        <row r="282">
          <cell r="B282">
            <v>2454019159699</v>
          </cell>
          <cell r="C282">
            <v>4985009693421</v>
          </cell>
          <cell r="D282" t="str">
            <v/>
          </cell>
          <cell r="E282" t="str">
            <v>Pilot Sport 4（並行）</v>
          </cell>
          <cell r="F282" t="str">
            <v>245/40R19 98Y XL ★</v>
          </cell>
          <cell r="G282" t="str">
            <v>245/40R19</v>
          </cell>
          <cell r="H282" t="str">
            <v/>
          </cell>
          <cell r="I282">
            <v>20986</v>
          </cell>
          <cell r="J282">
            <v>0</v>
          </cell>
          <cell r="K282">
            <v>0</v>
          </cell>
          <cell r="L282">
            <v>28100</v>
          </cell>
          <cell r="M282">
            <v>24590.909090909088</v>
          </cell>
          <cell r="N282">
            <v>0.14659519408502764</v>
          </cell>
          <cell r="P282">
            <v>700</v>
          </cell>
          <cell r="Q282">
            <v>45327</v>
          </cell>
          <cell r="R282">
            <v>28800</v>
          </cell>
          <cell r="S282" t="str">
            <v>アークタイヤ</v>
          </cell>
          <cell r="T282">
            <v>28800</v>
          </cell>
          <cell r="U282">
            <v>0</v>
          </cell>
          <cell r="W282">
            <v>28100</v>
          </cell>
          <cell r="X282">
            <v>24590.909090909088</v>
          </cell>
          <cell r="Y282">
            <v>0.14659519408502764</v>
          </cell>
          <cell r="AA282">
            <v>700</v>
          </cell>
          <cell r="AB282">
            <v>45327</v>
          </cell>
          <cell r="AC282">
            <v>28800</v>
          </cell>
          <cell r="AD282" t="str">
            <v>アークタイヤ 楽天市場店</v>
          </cell>
          <cell r="AE282">
            <v>28800</v>
          </cell>
          <cell r="AF282">
            <v>0</v>
          </cell>
          <cell r="AG282" t="str">
            <v/>
          </cell>
          <cell r="AH282" t="str">
            <v/>
          </cell>
        </row>
        <row r="283">
          <cell r="B283">
            <v>2253519159884</v>
          </cell>
          <cell r="C283">
            <v>4985009692226</v>
          </cell>
          <cell r="D283" t="str">
            <v/>
          </cell>
          <cell r="E283" t="str">
            <v>Pilot Sport 4 S（並行）</v>
          </cell>
          <cell r="F283" t="str">
            <v>225/35R19 88Y XL ZP（ランフラ）</v>
          </cell>
          <cell r="G283" t="str">
            <v>225/35R19</v>
          </cell>
          <cell r="H283" t="str">
            <v/>
          </cell>
          <cell r="I283">
            <v>22188</v>
          </cell>
          <cell r="J283">
            <v>0</v>
          </cell>
          <cell r="K283">
            <v>0</v>
          </cell>
          <cell r="L283">
            <v>29750</v>
          </cell>
          <cell r="M283">
            <v>26090.909090909088</v>
          </cell>
          <cell r="N283">
            <v>0.14958885017421594</v>
          </cell>
          <cell r="P283">
            <v>4000</v>
          </cell>
          <cell r="Q283">
            <v>45327</v>
          </cell>
          <cell r="R283">
            <v>33750</v>
          </cell>
          <cell r="S283" t="str">
            <v>日光商会</v>
          </cell>
          <cell r="T283">
            <v>33750</v>
          </cell>
          <cell r="U283">
            <v>0</v>
          </cell>
          <cell r="W283">
            <v>34450</v>
          </cell>
          <cell r="X283">
            <v>30363.63636363636</v>
          </cell>
          <cell r="Y283">
            <v>0.26925748502994001</v>
          </cell>
          <cell r="AA283">
            <v>-700</v>
          </cell>
          <cell r="AB283">
            <v>45327</v>
          </cell>
          <cell r="AC283">
            <v>33750</v>
          </cell>
          <cell r="AD283" t="str">
            <v>日光商会</v>
          </cell>
          <cell r="AE283">
            <v>33750</v>
          </cell>
          <cell r="AF283">
            <v>0</v>
          </cell>
          <cell r="AG283" t="str">
            <v/>
          </cell>
          <cell r="AH283" t="str">
            <v/>
          </cell>
        </row>
        <row r="284">
          <cell r="B284">
            <v>2254019159879</v>
          </cell>
          <cell r="C284">
            <v>4985009689028</v>
          </cell>
          <cell r="D284" t="str">
            <v/>
          </cell>
          <cell r="E284" t="str">
            <v>Pilot Sport 4 S（並行）</v>
          </cell>
          <cell r="F284" t="str">
            <v>225/40R19 93Y XL</v>
          </cell>
          <cell r="G284" t="str">
            <v>225/40R19</v>
          </cell>
          <cell r="H284" t="str">
            <v/>
          </cell>
          <cell r="I284">
            <v>23551</v>
          </cell>
          <cell r="J284">
            <v>4</v>
          </cell>
          <cell r="K284">
            <v>0</v>
          </cell>
          <cell r="L284">
            <v>32480</v>
          </cell>
          <cell r="M284">
            <v>28572.727272727272</v>
          </cell>
          <cell r="N284">
            <v>0.17575246579700921</v>
          </cell>
          <cell r="P284">
            <v>4520</v>
          </cell>
          <cell r="Q284">
            <v>45327</v>
          </cell>
          <cell r="R284">
            <v>37000</v>
          </cell>
          <cell r="S284" t="str">
            <v>タイヤーウッズ</v>
          </cell>
          <cell r="T284">
            <v>36900</v>
          </cell>
          <cell r="U284">
            <v>100</v>
          </cell>
          <cell r="W284">
            <v>32480</v>
          </cell>
          <cell r="X284">
            <v>28572.727272727272</v>
          </cell>
          <cell r="Y284">
            <v>0.17575246579700921</v>
          </cell>
          <cell r="AA284">
            <v>4520</v>
          </cell>
          <cell r="AB284">
            <v>45327</v>
          </cell>
          <cell r="AC284">
            <v>37000</v>
          </cell>
          <cell r="AD284" t="str">
            <v>タイヤーウッズ</v>
          </cell>
          <cell r="AE284">
            <v>37000</v>
          </cell>
          <cell r="AF284">
            <v>0</v>
          </cell>
          <cell r="AG284" t="str">
            <v/>
          </cell>
          <cell r="AH284" t="str">
            <v/>
          </cell>
        </row>
        <row r="285">
          <cell r="B285">
            <v>2254019159886</v>
          </cell>
          <cell r="C285" t="str">
            <v/>
          </cell>
          <cell r="D285" t="str">
            <v/>
          </cell>
          <cell r="E285" t="str">
            <v>Pilot Sport 4 S（並行）</v>
          </cell>
          <cell r="F285" t="str">
            <v>225/40R19 93Y XL ★</v>
          </cell>
          <cell r="G285" t="str">
            <v>225/40R19</v>
          </cell>
          <cell r="H285" t="str">
            <v/>
          </cell>
          <cell r="I285">
            <v>20364</v>
          </cell>
          <cell r="J285">
            <v>0</v>
          </cell>
          <cell r="K285">
            <v>0</v>
          </cell>
          <cell r="L285">
            <v>28950</v>
          </cell>
          <cell r="M285">
            <v>25363.63636363636</v>
          </cell>
          <cell r="N285">
            <v>0.19711827956989236</v>
          </cell>
          <cell r="P285">
            <v>8050</v>
          </cell>
          <cell r="Q285">
            <v>45327</v>
          </cell>
          <cell r="R285">
            <v>37000</v>
          </cell>
          <cell r="S285" t="str">
            <v>タイヤーウッズ</v>
          </cell>
          <cell r="T285">
            <v>36900</v>
          </cell>
          <cell r="U285">
            <v>100</v>
          </cell>
          <cell r="W285">
            <v>29800</v>
          </cell>
          <cell r="X285">
            <v>26136.363636363636</v>
          </cell>
          <cell r="Y285">
            <v>0.22085565217391304</v>
          </cell>
          <cell r="AA285">
            <v>8900</v>
          </cell>
          <cell r="AB285">
            <v>45327</v>
          </cell>
          <cell r="AC285">
            <v>38700</v>
          </cell>
          <cell r="AD285" t="str">
            <v>タイヤーウッズ</v>
          </cell>
          <cell r="AE285">
            <v>38700</v>
          </cell>
          <cell r="AF285">
            <v>0</v>
          </cell>
          <cell r="AG285" t="str">
            <v/>
          </cell>
          <cell r="AH285" t="str">
            <v/>
          </cell>
        </row>
        <row r="286">
          <cell r="B286">
            <v>2353519159874</v>
          </cell>
          <cell r="C286">
            <v>4985009689042</v>
          </cell>
          <cell r="D286" t="str">
            <v/>
          </cell>
          <cell r="E286" t="str">
            <v>Pilot Sport 4 S（並行）</v>
          </cell>
          <cell r="F286" t="str">
            <v>235/35R19 91Y XL</v>
          </cell>
          <cell r="G286" t="str">
            <v>235/35R19</v>
          </cell>
          <cell r="H286" t="str">
            <v/>
          </cell>
          <cell r="I286">
            <v>21168</v>
          </cell>
          <cell r="J286">
            <v>0</v>
          </cell>
          <cell r="K286">
            <v>0</v>
          </cell>
          <cell r="L286">
            <v>29400</v>
          </cell>
          <cell r="M286">
            <v>25772.727272727272</v>
          </cell>
          <cell r="N286">
            <v>0.17866666666666664</v>
          </cell>
          <cell r="P286">
            <v>4600</v>
          </cell>
          <cell r="Q286">
            <v>45327</v>
          </cell>
          <cell r="R286">
            <v>34000</v>
          </cell>
          <cell r="S286" t="str">
            <v>タイヤZ</v>
          </cell>
          <cell r="T286">
            <v>34000</v>
          </cell>
          <cell r="U286">
            <v>0</v>
          </cell>
          <cell r="W286">
            <v>29380</v>
          </cell>
          <cell r="X286">
            <v>25754.545454545452</v>
          </cell>
          <cell r="Y286">
            <v>0.17808683374514642</v>
          </cell>
          <cell r="AA286">
            <v>4620</v>
          </cell>
          <cell r="AB286">
            <v>45327</v>
          </cell>
          <cell r="AC286">
            <v>34000</v>
          </cell>
          <cell r="AD286" t="str">
            <v>タイヤZ 楽天市場店</v>
          </cell>
          <cell r="AE286">
            <v>34000</v>
          </cell>
          <cell r="AF286">
            <v>0</v>
          </cell>
          <cell r="AG286" t="str">
            <v/>
          </cell>
          <cell r="AH286" t="str">
            <v/>
          </cell>
        </row>
        <row r="287">
          <cell r="B287">
            <v>2553019159873</v>
          </cell>
          <cell r="C287" t="str">
            <v/>
          </cell>
          <cell r="D287" t="str">
            <v/>
          </cell>
          <cell r="E287" t="str">
            <v>Pilot Sport 4 S（並行）</v>
          </cell>
          <cell r="F287" t="str">
            <v>255/30R19 91Y XL ZP（ランフラ）</v>
          </cell>
          <cell r="G287" t="str">
            <v>255/30R19</v>
          </cell>
          <cell r="H287" t="str">
            <v/>
          </cell>
          <cell r="I287">
            <v>33033</v>
          </cell>
          <cell r="J287">
            <v>0</v>
          </cell>
          <cell r="K287">
            <v>18</v>
          </cell>
          <cell r="L287">
            <v>44980</v>
          </cell>
          <cell r="M287">
            <v>39936.363636363632</v>
          </cell>
          <cell r="N287">
            <v>0.17285909401320274</v>
          </cell>
          <cell r="P287">
            <v>-5580</v>
          </cell>
          <cell r="Q287">
            <v>45327</v>
          </cell>
          <cell r="R287">
            <v>39400</v>
          </cell>
          <cell r="S287" t="str">
            <v>タイヤZ</v>
          </cell>
          <cell r="T287">
            <v>39400</v>
          </cell>
          <cell r="U287">
            <v>0</v>
          </cell>
          <cell r="W287">
            <v>42520</v>
          </cell>
          <cell r="X287">
            <v>37700</v>
          </cell>
          <cell r="Y287">
            <v>0.12379310344827586</v>
          </cell>
          <cell r="AA287">
            <v>9080</v>
          </cell>
          <cell r="AB287">
            <v>45327</v>
          </cell>
          <cell r="AC287">
            <v>51600</v>
          </cell>
          <cell r="AD287" t="str">
            <v>タイヤーウッズ</v>
          </cell>
          <cell r="AE287">
            <v>41500</v>
          </cell>
          <cell r="AF287">
            <v>10100</v>
          </cell>
          <cell r="AG287" t="str">
            <v/>
          </cell>
          <cell r="AH287" t="str">
            <v/>
          </cell>
        </row>
        <row r="288">
          <cell r="B288">
            <v>2553519159878</v>
          </cell>
          <cell r="C288">
            <v>4985009689080</v>
          </cell>
          <cell r="D288" t="str">
            <v/>
          </cell>
          <cell r="E288" t="str">
            <v>Pilot Sport 4 S（並行）</v>
          </cell>
          <cell r="F288" t="str">
            <v>255/35R19 96Y XL</v>
          </cell>
          <cell r="G288" t="str">
            <v>255/35R19</v>
          </cell>
          <cell r="H288" t="str">
            <v/>
          </cell>
          <cell r="I288">
            <v>22737</v>
          </cell>
          <cell r="J288">
            <v>0</v>
          </cell>
          <cell r="K288">
            <v>0</v>
          </cell>
          <cell r="L288">
            <v>29800</v>
          </cell>
          <cell r="M288">
            <v>26136.363636363636</v>
          </cell>
          <cell r="N288">
            <v>0.13006260869565217</v>
          </cell>
          <cell r="P288">
            <v>12200</v>
          </cell>
          <cell r="Q288">
            <v>45327</v>
          </cell>
          <cell r="R288">
            <v>42000</v>
          </cell>
          <cell r="S288" t="str">
            <v>TIRE SHOP 4U</v>
          </cell>
          <cell r="T288">
            <v>42000</v>
          </cell>
          <cell r="U288">
            <v>0</v>
          </cell>
          <cell r="W288">
            <v>33000</v>
          </cell>
          <cell r="X288">
            <v>29045.454545454544</v>
          </cell>
          <cell r="Y288">
            <v>0.21719248826291077</v>
          </cell>
          <cell r="AA288">
            <v>8999</v>
          </cell>
          <cell r="AB288">
            <v>45327</v>
          </cell>
          <cell r="AC288">
            <v>41999</v>
          </cell>
          <cell r="AD288" t="str">
            <v>日光商会</v>
          </cell>
          <cell r="AE288">
            <v>41999</v>
          </cell>
          <cell r="AF288">
            <v>0</v>
          </cell>
          <cell r="AG288" t="str">
            <v/>
          </cell>
          <cell r="AH288" t="str">
            <v/>
          </cell>
        </row>
        <row r="289">
          <cell r="B289">
            <v>2553519159656</v>
          </cell>
          <cell r="C289">
            <v>4985009692042</v>
          </cell>
          <cell r="D289" t="str">
            <v/>
          </cell>
          <cell r="E289" t="str">
            <v>Pilot Sport 4 S（並行）</v>
          </cell>
          <cell r="F289" t="str">
            <v>255/35R19 92Y</v>
          </cell>
          <cell r="G289" t="str">
            <v>255/35R19</v>
          </cell>
          <cell r="H289" t="str">
            <v/>
          </cell>
          <cell r="I289">
            <v>22448</v>
          </cell>
          <cell r="J289">
            <v>0</v>
          </cell>
          <cell r="K289">
            <v>0</v>
          </cell>
          <cell r="L289">
            <v>32500</v>
          </cell>
          <cell r="M289">
            <v>28590.909090909088</v>
          </cell>
          <cell r="N289">
            <v>0.21485532591414938</v>
          </cell>
          <cell r="P289">
            <v>9500</v>
          </cell>
          <cell r="Q289">
            <v>45327</v>
          </cell>
          <cell r="R289">
            <v>42000</v>
          </cell>
          <cell r="S289" t="str">
            <v>TIRE SHOP 4U</v>
          </cell>
          <cell r="T289">
            <v>42000</v>
          </cell>
          <cell r="U289">
            <v>0</v>
          </cell>
          <cell r="W289">
            <v>33000</v>
          </cell>
          <cell r="X289">
            <v>29045.454545454544</v>
          </cell>
          <cell r="Y289">
            <v>0.22714241001564942</v>
          </cell>
          <cell r="AA289">
            <v>8999</v>
          </cell>
          <cell r="AB289">
            <v>45327</v>
          </cell>
          <cell r="AC289">
            <v>41999</v>
          </cell>
          <cell r="AD289" t="str">
            <v>日光商会</v>
          </cell>
          <cell r="AE289">
            <v>41999</v>
          </cell>
          <cell r="AF289">
            <v>0</v>
          </cell>
          <cell r="AG289" t="str">
            <v/>
          </cell>
          <cell r="AH289" t="str">
            <v/>
          </cell>
        </row>
        <row r="290">
          <cell r="B290">
            <v>2553519159885</v>
          </cell>
          <cell r="C290">
            <v>4985009692417</v>
          </cell>
          <cell r="D290" t="str">
            <v/>
          </cell>
          <cell r="E290" t="str">
            <v>Pilot Sport 4 S（並行）</v>
          </cell>
          <cell r="F290" t="str">
            <v>255/35R19 96Y XL MO1</v>
          </cell>
          <cell r="G290" t="str">
            <v>255/35R19</v>
          </cell>
          <cell r="H290" t="str">
            <v/>
          </cell>
          <cell r="I290">
            <v>23829</v>
          </cell>
          <cell r="J290">
            <v>0</v>
          </cell>
          <cell r="K290">
            <v>0</v>
          </cell>
          <cell r="L290">
            <v>32990</v>
          </cell>
          <cell r="M290">
            <v>29036.363636363632</v>
          </cell>
          <cell r="N290">
            <v>0.17933938634940502</v>
          </cell>
          <cell r="P290">
            <v>9010</v>
          </cell>
          <cell r="Q290">
            <v>45327</v>
          </cell>
          <cell r="R290">
            <v>42000</v>
          </cell>
          <cell r="S290" t="str">
            <v>TIRE SHOP 4U</v>
          </cell>
          <cell r="T290">
            <v>42000</v>
          </cell>
          <cell r="U290">
            <v>0</v>
          </cell>
          <cell r="W290">
            <v>33000</v>
          </cell>
          <cell r="X290">
            <v>29045.454545454544</v>
          </cell>
          <cell r="Y290">
            <v>0.17959624413145536</v>
          </cell>
          <cell r="AA290">
            <v>16000</v>
          </cell>
          <cell r="AB290">
            <v>45327</v>
          </cell>
          <cell r="AC290">
            <v>49000</v>
          </cell>
          <cell r="AD290" t="str">
            <v>タイヤーウッズ</v>
          </cell>
          <cell r="AE290">
            <v>41999</v>
          </cell>
          <cell r="AF290">
            <v>7001</v>
          </cell>
          <cell r="AG290" t="str">
            <v/>
          </cell>
          <cell r="AH290" t="str">
            <v/>
          </cell>
        </row>
        <row r="291">
          <cell r="B291">
            <v>2753519159872</v>
          </cell>
          <cell r="C291" t="str">
            <v/>
          </cell>
          <cell r="D291" t="str">
            <v/>
          </cell>
          <cell r="E291" t="str">
            <v>Pilot Sport 4 S（並行）</v>
          </cell>
          <cell r="F291" t="str">
            <v>275/35R19 96Y</v>
          </cell>
          <cell r="G291" t="str">
            <v>275/35R19</v>
          </cell>
          <cell r="H291" t="str">
            <v/>
          </cell>
          <cell r="I291">
            <v>31410</v>
          </cell>
          <cell r="J291">
            <v>1</v>
          </cell>
          <cell r="K291">
            <v>0</v>
          </cell>
          <cell r="L291">
            <v>42000</v>
          </cell>
          <cell r="M291">
            <v>37227.272727272721</v>
          </cell>
          <cell r="N291">
            <v>0.1562637362637361</v>
          </cell>
          <cell r="P291">
            <v>6300</v>
          </cell>
          <cell r="Q291">
            <v>45327</v>
          </cell>
          <cell r="R291">
            <v>48300</v>
          </cell>
          <cell r="S291" t="str">
            <v>アークタイヤ</v>
          </cell>
          <cell r="T291">
            <v>48300</v>
          </cell>
          <cell r="U291">
            <v>0</v>
          </cell>
          <cell r="W291">
            <v>41800</v>
          </cell>
          <cell r="X291">
            <v>37045.454545454544</v>
          </cell>
          <cell r="Y291">
            <v>0.15212269938650302</v>
          </cell>
          <cell r="AA291">
            <v>6500</v>
          </cell>
          <cell r="AB291">
            <v>45327</v>
          </cell>
          <cell r="AC291">
            <v>48300</v>
          </cell>
          <cell r="AD291" t="str">
            <v>アークタイヤ 楽天市場店</v>
          </cell>
          <cell r="AE291">
            <v>48300</v>
          </cell>
          <cell r="AF291">
            <v>0</v>
          </cell>
          <cell r="AG291" t="str">
            <v/>
          </cell>
          <cell r="AH291" t="str">
            <v/>
          </cell>
        </row>
        <row r="292">
          <cell r="B292">
            <v>2453520159884</v>
          </cell>
          <cell r="C292">
            <v>4985009689387</v>
          </cell>
          <cell r="D292" t="str">
            <v/>
          </cell>
          <cell r="E292" t="str">
            <v>Pilot Sport 4 S（並行）</v>
          </cell>
          <cell r="F292" t="str">
            <v>245/35R20 95Y XL MO</v>
          </cell>
          <cell r="G292" t="str">
            <v>245/35R20</v>
          </cell>
          <cell r="H292" t="str">
            <v/>
          </cell>
          <cell r="I292">
            <v>22358</v>
          </cell>
          <cell r="J292">
            <v>0</v>
          </cell>
          <cell r="K292">
            <v>0</v>
          </cell>
          <cell r="L292">
            <v>36480</v>
          </cell>
          <cell r="M292">
            <v>32209.090909090908</v>
          </cell>
          <cell r="N292">
            <v>0.30584815128422238</v>
          </cell>
          <cell r="P292">
            <v>4120</v>
          </cell>
          <cell r="Q292">
            <v>45327</v>
          </cell>
          <cell r="R292">
            <v>40600</v>
          </cell>
          <cell r="S292" t="str">
            <v>日光商会</v>
          </cell>
          <cell r="T292">
            <v>40600</v>
          </cell>
          <cell r="U292">
            <v>0</v>
          </cell>
          <cell r="W292">
            <v>36980</v>
          </cell>
          <cell r="X292">
            <v>32663.63636363636</v>
          </cell>
          <cell r="Y292">
            <v>0.31550793209017525</v>
          </cell>
          <cell r="AA292">
            <v>-30</v>
          </cell>
          <cell r="AB292">
            <v>45327</v>
          </cell>
          <cell r="AC292">
            <v>36950</v>
          </cell>
          <cell r="AD292" t="str">
            <v>タイヤショップZERO楽天市場店</v>
          </cell>
          <cell r="AE292">
            <v>36950</v>
          </cell>
          <cell r="AF292">
            <v>0</v>
          </cell>
          <cell r="AG292" t="str">
            <v/>
          </cell>
          <cell r="AH292" t="str">
            <v/>
          </cell>
        </row>
        <row r="293">
          <cell r="B293">
            <v>2453520159877</v>
          </cell>
          <cell r="C293">
            <v>4985009689189</v>
          </cell>
          <cell r="D293" t="str">
            <v/>
          </cell>
          <cell r="E293" t="str">
            <v>Pilot Sport 4 S（並行）</v>
          </cell>
          <cell r="F293" t="str">
            <v>245/35R20 95Y XL</v>
          </cell>
          <cell r="G293" t="str">
            <v>245/35R20</v>
          </cell>
          <cell r="H293" t="str">
            <v/>
          </cell>
          <cell r="I293">
            <v>32507</v>
          </cell>
          <cell r="J293">
            <v>2</v>
          </cell>
          <cell r="K293">
            <v>30</v>
          </cell>
          <cell r="L293">
            <v>43980</v>
          </cell>
          <cell r="M293">
            <v>39027.272727272721</v>
          </cell>
          <cell r="N293">
            <v>0.16706964826461668</v>
          </cell>
          <cell r="P293">
            <v>-3380</v>
          </cell>
          <cell r="Q293">
            <v>45327</v>
          </cell>
          <cell r="R293">
            <v>40600</v>
          </cell>
          <cell r="S293" t="str">
            <v>日光商会</v>
          </cell>
          <cell r="T293">
            <v>40600</v>
          </cell>
          <cell r="U293">
            <v>0</v>
          </cell>
          <cell r="W293">
            <v>43700</v>
          </cell>
          <cell r="X293">
            <v>38772.727272727272</v>
          </cell>
          <cell r="Y293">
            <v>0.16160140679953106</v>
          </cell>
          <cell r="AA293">
            <v>-6750</v>
          </cell>
          <cell r="AB293">
            <v>45327</v>
          </cell>
          <cell r="AC293">
            <v>36950</v>
          </cell>
          <cell r="AD293" t="str">
            <v>タイヤショップZERO楽天市場店</v>
          </cell>
          <cell r="AE293">
            <v>36950</v>
          </cell>
          <cell r="AF293">
            <v>0</v>
          </cell>
          <cell r="AG293" t="str">
            <v/>
          </cell>
          <cell r="AH293" t="str">
            <v/>
          </cell>
        </row>
        <row r="294">
          <cell r="B294">
            <v>2753020159880</v>
          </cell>
          <cell r="C294">
            <v>4985009689394</v>
          </cell>
          <cell r="D294" t="str">
            <v/>
          </cell>
          <cell r="E294" t="str">
            <v>Pilot Sport 4 S（並行）</v>
          </cell>
          <cell r="F294" t="str">
            <v>275/30R20 97Y XL MO</v>
          </cell>
          <cell r="G294" t="str">
            <v>275/30R20</v>
          </cell>
          <cell r="H294" t="str">
            <v/>
          </cell>
          <cell r="I294">
            <v>25712</v>
          </cell>
          <cell r="J294">
            <v>0</v>
          </cell>
          <cell r="K294">
            <v>0</v>
          </cell>
          <cell r="L294">
            <v>43980</v>
          </cell>
          <cell r="M294">
            <v>39027.272727272721</v>
          </cell>
          <cell r="N294">
            <v>0.34117866293966914</v>
          </cell>
          <cell r="P294">
            <v>8720</v>
          </cell>
          <cell r="Q294">
            <v>45327</v>
          </cell>
          <cell r="R294">
            <v>52700</v>
          </cell>
          <cell r="S294" t="str">
            <v>日光商会</v>
          </cell>
          <cell r="T294">
            <v>52700</v>
          </cell>
          <cell r="U294">
            <v>0</v>
          </cell>
          <cell r="W294">
            <v>44480</v>
          </cell>
          <cell r="X294">
            <v>39481.818181818177</v>
          </cell>
          <cell r="Y294">
            <v>0.34876352751554218</v>
          </cell>
          <cell r="AA294">
            <v>8220</v>
          </cell>
          <cell r="AB294">
            <v>45327</v>
          </cell>
          <cell r="AC294">
            <v>52700</v>
          </cell>
          <cell r="AD294" t="str">
            <v>日光商会</v>
          </cell>
          <cell r="AE294">
            <v>52700</v>
          </cell>
          <cell r="AF294">
            <v>0</v>
          </cell>
          <cell r="AG294" t="str">
            <v/>
          </cell>
          <cell r="AH294" t="str">
            <v/>
          </cell>
        </row>
        <row r="295">
          <cell r="B295">
            <v>2753020159873</v>
          </cell>
          <cell r="C295">
            <v>4985009689240</v>
          </cell>
          <cell r="D295" t="str">
            <v/>
          </cell>
          <cell r="E295" t="str">
            <v>Pilot Sport 4 S（並行）</v>
          </cell>
          <cell r="F295" t="str">
            <v>275/30R20 97Y XL</v>
          </cell>
          <cell r="G295" t="str">
            <v>275/30R20</v>
          </cell>
          <cell r="H295" t="str">
            <v/>
          </cell>
          <cell r="I295">
            <v>34511</v>
          </cell>
          <cell r="J295">
            <v>2</v>
          </cell>
          <cell r="K295">
            <v>0</v>
          </cell>
          <cell r="L295">
            <v>51380</v>
          </cell>
          <cell r="M295">
            <v>45754.545454545449</v>
          </cell>
          <cell r="N295">
            <v>0.24573614146632217</v>
          </cell>
          <cell r="P295">
            <v>1320</v>
          </cell>
          <cell r="Q295">
            <v>45327</v>
          </cell>
          <cell r="R295">
            <v>52700</v>
          </cell>
          <cell r="S295" t="str">
            <v>日光商会</v>
          </cell>
          <cell r="T295">
            <v>52700</v>
          </cell>
          <cell r="U295">
            <v>0</v>
          </cell>
          <cell r="W295">
            <v>45800</v>
          </cell>
          <cell r="X295">
            <v>40681.818181818177</v>
          </cell>
          <cell r="Y295">
            <v>0.15168491620111721</v>
          </cell>
          <cell r="AA295">
            <v>6900</v>
          </cell>
          <cell r="AB295">
            <v>45327</v>
          </cell>
          <cell r="AC295">
            <v>52700</v>
          </cell>
          <cell r="AD295" t="str">
            <v>日光商会</v>
          </cell>
          <cell r="AE295">
            <v>52700</v>
          </cell>
          <cell r="AF295">
            <v>0</v>
          </cell>
          <cell r="AG295" t="str">
            <v/>
          </cell>
          <cell r="AH295" t="str">
            <v/>
          </cell>
        </row>
        <row r="296">
          <cell r="B296">
            <v>2355519158512</v>
          </cell>
          <cell r="C296">
            <v>4985009690390</v>
          </cell>
          <cell r="D296" t="str">
            <v/>
          </cell>
          <cell r="E296" t="str">
            <v>Pilot Sport 4 SUV（並行）</v>
          </cell>
          <cell r="F296" t="str">
            <v>235/55R19 105Y XL</v>
          </cell>
          <cell r="G296" t="str">
            <v>235/55R19</v>
          </cell>
          <cell r="H296" t="str">
            <v/>
          </cell>
          <cell r="I296">
            <v>15766</v>
          </cell>
          <cell r="J296">
            <v>0</v>
          </cell>
          <cell r="K296">
            <v>0</v>
          </cell>
          <cell r="L296">
            <v>25400</v>
          </cell>
          <cell r="M296">
            <v>22136.363636363636</v>
          </cell>
          <cell r="N296">
            <v>0.28777823408624231</v>
          </cell>
          <cell r="P296">
            <v>5600</v>
          </cell>
          <cell r="Q296">
            <v>45327</v>
          </cell>
          <cell r="R296">
            <v>31000</v>
          </cell>
          <cell r="S296" t="str">
            <v>タイヤーウッズ</v>
          </cell>
          <cell r="T296">
            <v>31000</v>
          </cell>
          <cell r="U296">
            <v>0</v>
          </cell>
          <cell r="W296">
            <v>25400</v>
          </cell>
          <cell r="X296">
            <v>22136.363636363636</v>
          </cell>
          <cell r="Y296">
            <v>0.28777823408624231</v>
          </cell>
          <cell r="AA296">
            <v>4800</v>
          </cell>
          <cell r="AB296">
            <v>45327</v>
          </cell>
          <cell r="AC296">
            <v>30200</v>
          </cell>
          <cell r="AD296" t="str">
            <v>カーマニアNo.1</v>
          </cell>
          <cell r="AE296">
            <v>30200</v>
          </cell>
          <cell r="AF296">
            <v>0</v>
          </cell>
          <cell r="AG296" t="str">
            <v/>
          </cell>
          <cell r="AH296" t="str">
            <v/>
          </cell>
        </row>
        <row r="297">
          <cell r="B297">
            <v>2755519158527</v>
          </cell>
          <cell r="C297" t="str">
            <v/>
          </cell>
          <cell r="D297" t="str">
            <v/>
          </cell>
          <cell r="E297" t="str">
            <v>Pilot Sport 4 SUV（並行）</v>
          </cell>
          <cell r="F297" t="str">
            <v>275/55R19 111W</v>
          </cell>
          <cell r="G297" t="str">
            <v>275/55R19</v>
          </cell>
          <cell r="H297" t="str">
            <v/>
          </cell>
          <cell r="I297">
            <v>3514</v>
          </cell>
          <cell r="J297">
            <v>0</v>
          </cell>
          <cell r="K297" t="str">
            <v>該当なし</v>
          </cell>
          <cell r="M297">
            <v>-954.5454545454545</v>
          </cell>
          <cell r="N297">
            <v>4.6813333333333329</v>
          </cell>
          <cell r="P297">
            <v>36300</v>
          </cell>
          <cell r="Q297">
            <v>45327</v>
          </cell>
          <cell r="R297">
            <v>36300</v>
          </cell>
          <cell r="S297" t="str">
            <v>タイヤーウッズ</v>
          </cell>
          <cell r="T297">
            <v>36300</v>
          </cell>
          <cell r="U297">
            <v>0</v>
          </cell>
          <cell r="X297">
            <v>-954.5454545454545</v>
          </cell>
          <cell r="Y297">
            <v>4.6813333333333329</v>
          </cell>
          <cell r="AA297">
            <v>36440</v>
          </cell>
          <cell r="AB297">
            <v>45327</v>
          </cell>
          <cell r="AC297">
            <v>36440</v>
          </cell>
          <cell r="AD297" t="str">
            <v>タイヤマックス</v>
          </cell>
          <cell r="AE297">
            <v>36440</v>
          </cell>
          <cell r="AF297">
            <v>0</v>
          </cell>
          <cell r="AG297" t="str">
            <v/>
          </cell>
          <cell r="AH297" t="str">
            <v/>
          </cell>
        </row>
        <row r="298">
          <cell r="B298">
            <v>2154517159657</v>
          </cell>
          <cell r="C298">
            <v>3528702175026</v>
          </cell>
          <cell r="D298" t="str">
            <v>217502</v>
          </cell>
          <cell r="E298" t="str">
            <v>Pilot Sport 5（並行）</v>
          </cell>
          <cell r="F298" t="str">
            <v>215/45R17 91Y XL</v>
          </cell>
          <cell r="G298" t="str">
            <v>215/45R17</v>
          </cell>
          <cell r="H298" t="str">
            <v/>
          </cell>
          <cell r="I298">
            <v>15010</v>
          </cell>
          <cell r="J298">
            <v>75</v>
          </cell>
          <cell r="K298">
            <v>1</v>
          </cell>
          <cell r="L298">
            <v>20480</v>
          </cell>
          <cell r="M298">
            <v>18140.909090909088</v>
          </cell>
          <cell r="N298">
            <v>0.17258832372838875</v>
          </cell>
          <cell r="P298">
            <v>1470</v>
          </cell>
          <cell r="Q298">
            <v>45327</v>
          </cell>
          <cell r="R298">
            <v>21950</v>
          </cell>
          <cell r="S298" t="str">
            <v>TIRE SHOP 4U</v>
          </cell>
          <cell r="T298">
            <v>21950</v>
          </cell>
          <cell r="U298">
            <v>0</v>
          </cell>
          <cell r="V298">
            <v>20000</v>
          </cell>
          <cell r="W298">
            <v>19990</v>
          </cell>
          <cell r="X298">
            <v>17695.454545454544</v>
          </cell>
          <cell r="Y298">
            <v>0.15175956845620339</v>
          </cell>
          <cell r="AA298">
            <v>2000</v>
          </cell>
          <cell r="AB298">
            <v>45327</v>
          </cell>
          <cell r="AC298">
            <v>21990</v>
          </cell>
          <cell r="AD298" t="str">
            <v>TIRE SHOP 4U 楽天市場店</v>
          </cell>
          <cell r="AE298">
            <v>21990</v>
          </cell>
          <cell r="AF298">
            <v>0</v>
          </cell>
          <cell r="AG298">
            <v>614215479</v>
          </cell>
          <cell r="AH298">
            <v>614215489</v>
          </cell>
        </row>
        <row r="299">
          <cell r="B299">
            <v>2254517159654</v>
          </cell>
          <cell r="C299">
            <v>3528703717218</v>
          </cell>
          <cell r="D299" t="str">
            <v>371721</v>
          </cell>
          <cell r="E299" t="str">
            <v>Pilot Sport 5（並行）</v>
          </cell>
          <cell r="F299" t="str">
            <v>225/45R17 94Y XL</v>
          </cell>
          <cell r="G299" t="str">
            <v>225/45R17</v>
          </cell>
          <cell r="H299" t="str">
            <v/>
          </cell>
          <cell r="I299">
            <v>12522</v>
          </cell>
          <cell r="J299">
            <v>128</v>
          </cell>
          <cell r="K299">
            <v>0</v>
          </cell>
          <cell r="L299">
            <v>18400</v>
          </cell>
          <cell r="M299">
            <v>16249.999999999998</v>
          </cell>
          <cell r="N299">
            <v>0.22941538461538452</v>
          </cell>
          <cell r="O299">
            <v>73600</v>
          </cell>
          <cell r="P299">
            <v>-100</v>
          </cell>
          <cell r="Q299">
            <v>45327</v>
          </cell>
          <cell r="R299">
            <v>18300</v>
          </cell>
          <cell r="S299" t="str">
            <v>タイヤZ</v>
          </cell>
          <cell r="T299">
            <v>18300</v>
          </cell>
          <cell r="U299">
            <v>0</v>
          </cell>
          <cell r="V299">
            <v>18580</v>
          </cell>
          <cell r="W299">
            <v>18500</v>
          </cell>
          <cell r="X299">
            <v>16340.90909090909</v>
          </cell>
          <cell r="Y299">
            <v>0.23370236439499301</v>
          </cell>
          <cell r="AA299">
            <v>-200</v>
          </cell>
          <cell r="AB299">
            <v>45327</v>
          </cell>
          <cell r="AC299">
            <v>18300</v>
          </cell>
          <cell r="AD299" t="str">
            <v>タイヤZ 楽天市場店</v>
          </cell>
          <cell r="AE299">
            <v>18300</v>
          </cell>
          <cell r="AF299">
            <v>0</v>
          </cell>
          <cell r="AG299">
            <v>614215477</v>
          </cell>
          <cell r="AH299">
            <v>614215487</v>
          </cell>
        </row>
        <row r="300">
          <cell r="B300">
            <v>2255017159656</v>
          </cell>
          <cell r="C300">
            <v>4985009708064</v>
          </cell>
          <cell r="D300" t="str">
            <v/>
          </cell>
          <cell r="E300" t="str">
            <v>Pilot Sport 5（並行）</v>
          </cell>
          <cell r="F300" t="str">
            <v>225/50R17 98Y XL</v>
          </cell>
          <cell r="G300" t="str">
            <v>225/50R17</v>
          </cell>
          <cell r="H300" t="str">
            <v/>
          </cell>
          <cell r="I300">
            <v>15272</v>
          </cell>
          <cell r="J300">
            <v>1</v>
          </cell>
          <cell r="K300">
            <v>1</v>
          </cell>
          <cell r="L300">
            <v>21250</v>
          </cell>
          <cell r="M300">
            <v>18363.636363636364</v>
          </cell>
          <cell r="N300">
            <v>0.16835643564356437</v>
          </cell>
          <cell r="P300">
            <v>30</v>
          </cell>
          <cell r="Q300">
            <v>45327</v>
          </cell>
          <cell r="R300">
            <v>21280</v>
          </cell>
          <cell r="S300" t="str">
            <v>タイヤショップZERO</v>
          </cell>
          <cell r="T300">
            <v>21280</v>
          </cell>
          <cell r="U300">
            <v>0</v>
          </cell>
          <cell r="V300">
            <v>21280</v>
          </cell>
          <cell r="W300">
            <v>21250</v>
          </cell>
          <cell r="X300">
            <v>18363.636363636364</v>
          </cell>
          <cell r="Y300">
            <v>0.16835643564356437</v>
          </cell>
          <cell r="AA300">
            <v>-190</v>
          </cell>
          <cell r="AB300">
            <v>45327</v>
          </cell>
          <cell r="AC300">
            <v>21060</v>
          </cell>
          <cell r="AD300" t="str">
            <v>タイヤショップZERO楽天市場店</v>
          </cell>
          <cell r="AE300">
            <v>21060</v>
          </cell>
          <cell r="AF300">
            <v>0</v>
          </cell>
          <cell r="AG300">
            <v>614215478</v>
          </cell>
          <cell r="AH300">
            <v>614215488</v>
          </cell>
        </row>
        <row r="301">
          <cell r="B301">
            <v>2254018159658</v>
          </cell>
          <cell r="C301">
            <v>3528709222846</v>
          </cell>
          <cell r="D301" t="str">
            <v>922284</v>
          </cell>
          <cell r="E301" t="str">
            <v>Pilot Sport 5（並行）</v>
          </cell>
          <cell r="F301" t="str">
            <v>225/40R18 92Y XL</v>
          </cell>
          <cell r="G301" t="str">
            <v>225/40R18</v>
          </cell>
          <cell r="H301" t="str">
            <v/>
          </cell>
          <cell r="I301">
            <v>13994</v>
          </cell>
          <cell r="J301">
            <v>276</v>
          </cell>
          <cell r="K301">
            <v>0</v>
          </cell>
          <cell r="L301">
            <v>19400</v>
          </cell>
          <cell r="M301">
            <v>17159.090909090908</v>
          </cell>
          <cell r="N301">
            <v>0.18445562913907279</v>
          </cell>
          <cell r="O301">
            <v>77600</v>
          </cell>
          <cell r="P301">
            <v>-400</v>
          </cell>
          <cell r="Q301">
            <v>45327</v>
          </cell>
          <cell r="R301">
            <v>19000</v>
          </cell>
          <cell r="S301" t="str">
            <v>タイヤZ</v>
          </cell>
          <cell r="T301">
            <v>19000</v>
          </cell>
          <cell r="U301">
            <v>0</v>
          </cell>
          <cell r="V301">
            <v>19590</v>
          </cell>
          <cell r="W301">
            <v>19400</v>
          </cell>
          <cell r="X301">
            <v>17159.090909090908</v>
          </cell>
          <cell r="Y301">
            <v>0.18445562913907279</v>
          </cell>
          <cell r="Z301">
            <v>77600</v>
          </cell>
          <cell r="AA301">
            <v>-400</v>
          </cell>
          <cell r="AB301">
            <v>45327</v>
          </cell>
          <cell r="AC301">
            <v>19000</v>
          </cell>
          <cell r="AD301" t="str">
            <v>タイヤZ 楽天市場店</v>
          </cell>
          <cell r="AE301">
            <v>19000</v>
          </cell>
          <cell r="AF301">
            <v>0</v>
          </cell>
          <cell r="AG301">
            <v>614215473</v>
          </cell>
          <cell r="AH301">
            <v>614215483</v>
          </cell>
        </row>
        <row r="302">
          <cell r="B302">
            <v>2354018159655</v>
          </cell>
          <cell r="C302">
            <v>4985009708156</v>
          </cell>
          <cell r="D302" t="str">
            <v/>
          </cell>
          <cell r="E302" t="str">
            <v>Pilot Sport 5（並行）</v>
          </cell>
          <cell r="F302" t="str">
            <v>235/40R18 95Y XL</v>
          </cell>
          <cell r="G302" t="str">
            <v>235/40R18</v>
          </cell>
          <cell r="H302" t="str">
            <v/>
          </cell>
          <cell r="I302">
            <v>16320</v>
          </cell>
          <cell r="J302">
            <v>0</v>
          </cell>
          <cell r="K302">
            <v>0</v>
          </cell>
          <cell r="L302">
            <v>23900</v>
          </cell>
          <cell r="M302">
            <v>20772.727272727272</v>
          </cell>
          <cell r="N302">
            <v>0.21435448577680521</v>
          </cell>
          <cell r="P302">
            <v>5800</v>
          </cell>
          <cell r="Q302">
            <v>45327</v>
          </cell>
          <cell r="R302">
            <v>29700</v>
          </cell>
          <cell r="S302" t="str">
            <v>TIRE&amp;WHEEL PLAZA</v>
          </cell>
          <cell r="T302">
            <v>29700</v>
          </cell>
          <cell r="U302">
            <v>0</v>
          </cell>
          <cell r="V302">
            <v>23480</v>
          </cell>
          <cell r="W302">
            <v>23400</v>
          </cell>
          <cell r="X302">
            <v>20318.181818181816</v>
          </cell>
          <cell r="Y302">
            <v>0.1967785234899328</v>
          </cell>
          <cell r="AA302">
            <v>6300</v>
          </cell>
          <cell r="AB302">
            <v>45327</v>
          </cell>
          <cell r="AC302">
            <v>29700</v>
          </cell>
          <cell r="AD302" t="str">
            <v>タイヤZ 楽天市場店</v>
          </cell>
          <cell r="AE302">
            <v>29700</v>
          </cell>
          <cell r="AF302">
            <v>0</v>
          </cell>
          <cell r="AG302">
            <v>614215476</v>
          </cell>
          <cell r="AH302">
            <v>614215486</v>
          </cell>
        </row>
        <row r="303">
          <cell r="B303">
            <v>2454018159652</v>
          </cell>
          <cell r="C303">
            <v>3528705346799</v>
          </cell>
          <cell r="D303" t="str">
            <v>534679</v>
          </cell>
          <cell r="E303" t="str">
            <v>Pilot Sport 5（並行）</v>
          </cell>
          <cell r="F303" t="str">
            <v>245/40R18 97Y XL</v>
          </cell>
          <cell r="G303" t="str">
            <v>245/40R18</v>
          </cell>
          <cell r="H303" t="str">
            <v/>
          </cell>
          <cell r="I303">
            <v>18236</v>
          </cell>
          <cell r="J303">
            <v>220</v>
          </cell>
          <cell r="K303">
            <v>0</v>
          </cell>
          <cell r="L303">
            <v>24980</v>
          </cell>
          <cell r="M303">
            <v>21754.545454545452</v>
          </cell>
          <cell r="N303">
            <v>0.16173840367739231</v>
          </cell>
          <cell r="P303">
            <v>-480</v>
          </cell>
          <cell r="Q303">
            <v>45327</v>
          </cell>
          <cell r="R303">
            <v>24500</v>
          </cell>
          <cell r="S303" t="str">
            <v>TIRE&amp;WHEEL PLAZA</v>
          </cell>
          <cell r="T303">
            <v>24500</v>
          </cell>
          <cell r="U303">
            <v>0</v>
          </cell>
          <cell r="V303">
            <v>24760</v>
          </cell>
          <cell r="W303">
            <v>24980</v>
          </cell>
          <cell r="X303">
            <v>21754.545454545452</v>
          </cell>
          <cell r="Y303">
            <v>0.16173840367739231</v>
          </cell>
          <cell r="AA303">
            <v>-380</v>
          </cell>
          <cell r="AB303">
            <v>45327</v>
          </cell>
          <cell r="AC303">
            <v>24600</v>
          </cell>
          <cell r="AD303" t="str">
            <v>タイヤZ 楽天市場店</v>
          </cell>
          <cell r="AE303">
            <v>24600</v>
          </cell>
          <cell r="AF303">
            <v>0</v>
          </cell>
          <cell r="AG303">
            <v>614215474</v>
          </cell>
          <cell r="AH303">
            <v>614215484</v>
          </cell>
        </row>
        <row r="304">
          <cell r="B304">
            <v>2553518159657</v>
          </cell>
          <cell r="C304" t="str">
            <v/>
          </cell>
          <cell r="D304" t="str">
            <v/>
          </cell>
          <cell r="E304" t="str">
            <v>Pilot Sport 5（並行）</v>
          </cell>
          <cell r="F304" t="str">
            <v>255/35R18 94Y XL</v>
          </cell>
          <cell r="G304" t="str">
            <v>255/35R18</v>
          </cell>
          <cell r="H304" t="str">
            <v/>
          </cell>
          <cell r="I304">
            <v>22652</v>
          </cell>
          <cell r="J304">
            <v>31</v>
          </cell>
          <cell r="K304">
            <v>1</v>
          </cell>
          <cell r="L304">
            <v>32300</v>
          </cell>
          <cell r="M304">
            <v>28409.090909090908</v>
          </cell>
          <cell r="N304">
            <v>0.20264959999999999</v>
          </cell>
          <cell r="O304">
            <v>129200</v>
          </cell>
          <cell r="P304">
            <v>-100</v>
          </cell>
          <cell r="Q304">
            <v>45327</v>
          </cell>
          <cell r="R304">
            <v>32200</v>
          </cell>
          <cell r="S304" t="str">
            <v>タイヤZ</v>
          </cell>
          <cell r="T304">
            <v>32200</v>
          </cell>
          <cell r="U304">
            <v>0</v>
          </cell>
          <cell r="V304">
            <v>32500</v>
          </cell>
          <cell r="W304">
            <v>32200</v>
          </cell>
          <cell r="X304">
            <v>28318.181818181816</v>
          </cell>
          <cell r="Y304">
            <v>0.20008988764044938</v>
          </cell>
          <cell r="Z304">
            <v>128800</v>
          </cell>
          <cell r="AA304">
            <v>0</v>
          </cell>
          <cell r="AB304">
            <v>45327</v>
          </cell>
          <cell r="AC304">
            <v>32200</v>
          </cell>
          <cell r="AD304" t="str">
            <v>タイヤZ 楽天市場店</v>
          </cell>
          <cell r="AE304">
            <v>32200</v>
          </cell>
          <cell r="AF304">
            <v>0</v>
          </cell>
        </row>
        <row r="305">
          <cell r="B305">
            <v>2653518159654</v>
          </cell>
          <cell r="C305">
            <v>3528707448354</v>
          </cell>
          <cell r="D305" t="str">
            <v>744835</v>
          </cell>
          <cell r="E305" t="str">
            <v>Pilot Sport 5（並行）</v>
          </cell>
          <cell r="F305" t="str">
            <v>265/35R18 97Y XL</v>
          </cell>
          <cell r="G305" t="str">
            <v>265/35R18</v>
          </cell>
          <cell r="H305" t="str">
            <v/>
          </cell>
          <cell r="I305">
            <v>25264</v>
          </cell>
          <cell r="J305">
            <v>32</v>
          </cell>
          <cell r="K305">
            <v>2</v>
          </cell>
          <cell r="L305">
            <v>35800</v>
          </cell>
          <cell r="M305">
            <v>31590.909090909088</v>
          </cell>
          <cell r="N305">
            <v>0.20027625899280568</v>
          </cell>
          <cell r="O305">
            <v>143200</v>
          </cell>
          <cell r="P305">
            <v>0</v>
          </cell>
          <cell r="Q305">
            <v>45327</v>
          </cell>
          <cell r="R305">
            <v>35800</v>
          </cell>
          <cell r="S305" t="str">
            <v>タイヤZ</v>
          </cell>
          <cell r="T305">
            <v>35800</v>
          </cell>
          <cell r="U305">
            <v>0</v>
          </cell>
          <cell r="V305">
            <v>35980</v>
          </cell>
          <cell r="W305">
            <v>36400</v>
          </cell>
          <cell r="X305">
            <v>32136.363636363632</v>
          </cell>
          <cell r="Y305">
            <v>0.21385007072135775</v>
          </cell>
          <cell r="AA305">
            <v>-2700</v>
          </cell>
          <cell r="AB305">
            <v>45327</v>
          </cell>
          <cell r="AC305">
            <v>33700</v>
          </cell>
          <cell r="AD305" t="str">
            <v>タイヤショップZERO楽天市場店</v>
          </cell>
          <cell r="AE305">
            <v>33700</v>
          </cell>
          <cell r="AF305">
            <v>0</v>
          </cell>
          <cell r="AG305">
            <v>614215475</v>
          </cell>
          <cell r="AH305">
            <v>614215485</v>
          </cell>
        </row>
        <row r="306">
          <cell r="B306">
            <v>2254019159657</v>
          </cell>
          <cell r="C306">
            <v>3528700879056</v>
          </cell>
          <cell r="D306" t="str">
            <v>087905</v>
          </cell>
          <cell r="E306" t="str">
            <v>Pilot Sport 5（並行）</v>
          </cell>
          <cell r="F306" t="str">
            <v>225/40R19 93Y XL</v>
          </cell>
          <cell r="G306" t="str">
            <v>225/40R19</v>
          </cell>
          <cell r="H306" t="str">
            <v/>
          </cell>
          <cell r="I306">
            <v>24069</v>
          </cell>
          <cell r="J306">
            <v>28</v>
          </cell>
          <cell r="K306">
            <v>0</v>
          </cell>
          <cell r="L306">
            <v>33740</v>
          </cell>
          <cell r="M306">
            <v>29718.181818181816</v>
          </cell>
          <cell r="N306">
            <v>0.19009177118384821</v>
          </cell>
          <cell r="P306">
            <v>0</v>
          </cell>
          <cell r="Q306">
            <v>45327</v>
          </cell>
          <cell r="R306">
            <v>33740</v>
          </cell>
          <cell r="S306" t="str">
            <v>TIRE SHOP 4U</v>
          </cell>
          <cell r="T306">
            <v>33740</v>
          </cell>
          <cell r="U306">
            <v>0</v>
          </cell>
          <cell r="V306">
            <v>33750</v>
          </cell>
          <cell r="W306">
            <v>33700</v>
          </cell>
          <cell r="X306">
            <v>29681.81818181818</v>
          </cell>
          <cell r="Y306">
            <v>0.18909954058192951</v>
          </cell>
          <cell r="AA306">
            <v>-10</v>
          </cell>
          <cell r="AB306">
            <v>45327</v>
          </cell>
          <cell r="AC306">
            <v>33690</v>
          </cell>
          <cell r="AD306" t="str">
            <v>タイヤ1番</v>
          </cell>
          <cell r="AE306">
            <v>33690</v>
          </cell>
          <cell r="AF306">
            <v>0</v>
          </cell>
          <cell r="AG306">
            <v>620994292</v>
          </cell>
          <cell r="AH306">
            <v>620994293</v>
          </cell>
        </row>
        <row r="307">
          <cell r="B307">
            <v>2454019159651</v>
          </cell>
          <cell r="C307">
            <v>3528701934099</v>
          </cell>
          <cell r="D307" t="str">
            <v>193409</v>
          </cell>
          <cell r="E307" t="str">
            <v>Pilot Sport 5（並行）</v>
          </cell>
          <cell r="F307" t="str">
            <v>245/40R19 98Y XL</v>
          </cell>
          <cell r="G307" t="str">
            <v>245/40R19</v>
          </cell>
          <cell r="H307" t="str">
            <v/>
          </cell>
          <cell r="I307">
            <v>23076</v>
          </cell>
          <cell r="J307">
            <v>36</v>
          </cell>
          <cell r="K307">
            <v>2</v>
          </cell>
          <cell r="L307">
            <v>33000</v>
          </cell>
          <cell r="M307">
            <v>29045.454545454544</v>
          </cell>
          <cell r="N307">
            <v>0.20552112676056333</v>
          </cell>
          <cell r="O307">
            <v>132000</v>
          </cell>
          <cell r="P307">
            <v>-2900</v>
          </cell>
          <cell r="Q307">
            <v>45327</v>
          </cell>
          <cell r="R307">
            <v>30100</v>
          </cell>
          <cell r="S307" t="str">
            <v>タイヤZ</v>
          </cell>
          <cell r="T307">
            <v>30100</v>
          </cell>
          <cell r="U307">
            <v>0</v>
          </cell>
          <cell r="V307">
            <v>33800</v>
          </cell>
          <cell r="W307">
            <v>33700</v>
          </cell>
          <cell r="X307">
            <v>29681.81818181818</v>
          </cell>
          <cell r="Y307">
            <v>0.22255436447166918</v>
          </cell>
          <cell r="AA307">
            <v>-3600</v>
          </cell>
          <cell r="AB307">
            <v>45327</v>
          </cell>
          <cell r="AC307">
            <v>30100</v>
          </cell>
          <cell r="AD307" t="str">
            <v>タイヤZ 楽天市場店</v>
          </cell>
          <cell r="AE307">
            <v>30100</v>
          </cell>
          <cell r="AF307">
            <v>0</v>
          </cell>
          <cell r="AG307">
            <v>614215481</v>
          </cell>
          <cell r="AH307">
            <v>614215491</v>
          </cell>
        </row>
        <row r="308">
          <cell r="B308">
            <v>2553519159687</v>
          </cell>
          <cell r="C308">
            <v>3528707948649</v>
          </cell>
          <cell r="D308" t="str">
            <v>794864</v>
          </cell>
          <cell r="E308" t="str">
            <v>Pilot Sport 5（並行）</v>
          </cell>
          <cell r="F308" t="str">
            <v>255/35R19 96Y XL</v>
          </cell>
          <cell r="G308" t="str">
            <v>255/35R19</v>
          </cell>
          <cell r="H308" t="str">
            <v/>
          </cell>
          <cell r="I308">
            <v>21989</v>
          </cell>
          <cell r="J308">
            <v>55</v>
          </cell>
          <cell r="K308">
            <v>1</v>
          </cell>
          <cell r="L308">
            <v>31700</v>
          </cell>
          <cell r="M308">
            <v>27863.63636363636</v>
          </cell>
          <cell r="N308">
            <v>0.21083523654159861</v>
          </cell>
          <cell r="O308">
            <v>126800</v>
          </cell>
          <cell r="P308">
            <v>-100</v>
          </cell>
          <cell r="Q308">
            <v>45327</v>
          </cell>
          <cell r="R308">
            <v>31600</v>
          </cell>
          <cell r="S308" t="str">
            <v>タイヤZ</v>
          </cell>
          <cell r="T308">
            <v>31600</v>
          </cell>
          <cell r="U308">
            <v>0</v>
          </cell>
          <cell r="V308">
            <v>31950</v>
          </cell>
          <cell r="W308">
            <v>31800</v>
          </cell>
          <cell r="X308">
            <v>27954.545454545452</v>
          </cell>
          <cell r="Y308">
            <v>0.21340162601626009</v>
          </cell>
          <cell r="AA308">
            <v>-200</v>
          </cell>
          <cell r="AB308">
            <v>45327</v>
          </cell>
          <cell r="AC308">
            <v>31600</v>
          </cell>
          <cell r="AD308" t="str">
            <v>タイヤZ 楽天市場店</v>
          </cell>
          <cell r="AE308">
            <v>31600</v>
          </cell>
          <cell r="AF308">
            <v>0</v>
          </cell>
          <cell r="AG308">
            <v>614215480</v>
          </cell>
          <cell r="AH308">
            <v>614215490</v>
          </cell>
        </row>
        <row r="309">
          <cell r="B309">
            <v>2753519159650</v>
          </cell>
          <cell r="C309">
            <v>3528702707760</v>
          </cell>
          <cell r="D309" t="str">
            <v>270776</v>
          </cell>
          <cell r="E309" t="str">
            <v>Pilot Sport 5（並行）</v>
          </cell>
          <cell r="F309" t="str">
            <v>275/35R19 100Y XL</v>
          </cell>
          <cell r="G309" t="str">
            <v>275/35R19</v>
          </cell>
          <cell r="H309" t="str">
            <v/>
          </cell>
          <cell r="I309">
            <v>29437</v>
          </cell>
          <cell r="J309">
            <v>16</v>
          </cell>
          <cell r="K309">
            <v>1</v>
          </cell>
          <cell r="L309">
            <v>42480</v>
          </cell>
          <cell r="M309">
            <v>37663.63636363636</v>
          </cell>
          <cell r="N309">
            <v>0.21842384745353602</v>
          </cell>
          <cell r="P309">
            <v>820</v>
          </cell>
          <cell r="Q309">
            <v>45327</v>
          </cell>
          <cell r="R309">
            <v>43300</v>
          </cell>
          <cell r="S309" t="str">
            <v>タイヤーウッズ</v>
          </cell>
          <cell r="T309">
            <v>43290</v>
          </cell>
          <cell r="U309">
            <v>10</v>
          </cell>
          <cell r="V309">
            <v>41560</v>
          </cell>
          <cell r="W309">
            <v>41550</v>
          </cell>
          <cell r="X309">
            <v>36818.181818181816</v>
          </cell>
          <cell r="Y309">
            <v>0.20047654320987651</v>
          </cell>
          <cell r="AA309">
            <v>1750</v>
          </cell>
          <cell r="AB309">
            <v>45327</v>
          </cell>
          <cell r="AC309">
            <v>43300</v>
          </cell>
          <cell r="AD309" t="str">
            <v>タイヤーウッズ</v>
          </cell>
          <cell r="AE309">
            <v>43290</v>
          </cell>
          <cell r="AF309">
            <v>10</v>
          </cell>
          <cell r="AG309">
            <v>614215482</v>
          </cell>
          <cell r="AH309">
            <v>614215492</v>
          </cell>
        </row>
        <row r="310">
          <cell r="B310">
            <v>1956515159742</v>
          </cell>
          <cell r="C310">
            <v>4985009700990</v>
          </cell>
          <cell r="D310" t="str">
            <v/>
          </cell>
          <cell r="E310" t="str">
            <v>PRIMACY4（並行）</v>
          </cell>
          <cell r="F310" t="str">
            <v>195/65R15 91H（販売中）</v>
          </cell>
          <cell r="G310" t="str">
            <v>195/65R15</v>
          </cell>
          <cell r="H310" t="str">
            <v/>
          </cell>
          <cell r="I310">
            <v>7164</v>
          </cell>
          <cell r="J310">
            <v>0</v>
          </cell>
          <cell r="K310">
            <v>0</v>
          </cell>
          <cell r="L310">
            <v>10380</v>
          </cell>
          <cell r="M310">
            <v>8959.0909090909081</v>
          </cell>
          <cell r="N310">
            <v>0.20036529680365289</v>
          </cell>
          <cell r="P310">
            <v>2070</v>
          </cell>
          <cell r="Q310">
            <v>45264</v>
          </cell>
          <cell r="R310">
            <v>12450</v>
          </cell>
          <cell r="S310" t="str">
            <v>タイヤーウッズ</v>
          </cell>
          <cell r="T310">
            <v>12450</v>
          </cell>
          <cell r="U310">
            <v>0</v>
          </cell>
          <cell r="W310">
            <v>10380</v>
          </cell>
          <cell r="X310">
            <v>8959.0909090909081</v>
          </cell>
          <cell r="Y310">
            <v>0.20036529680365289</v>
          </cell>
          <cell r="AA310">
            <v>2320</v>
          </cell>
          <cell r="AB310">
            <v>45267</v>
          </cell>
          <cell r="AC310">
            <v>12700</v>
          </cell>
          <cell r="AD310" t="str">
            <v>タイヤーウッズ</v>
          </cell>
          <cell r="AE310">
            <v>12700</v>
          </cell>
          <cell r="AF310">
            <v>0</v>
          </cell>
          <cell r="AG310" t="str">
            <v/>
          </cell>
          <cell r="AH310" t="str">
            <v/>
          </cell>
        </row>
        <row r="311">
          <cell r="B311">
            <v>1956515159735</v>
          </cell>
          <cell r="C311">
            <v>4985009700990</v>
          </cell>
          <cell r="D311" t="str">
            <v/>
          </cell>
          <cell r="E311" t="str">
            <v>PRIMACY4（並行）</v>
          </cell>
          <cell r="F311" t="str">
            <v>195/65R15 91V（ストップ）</v>
          </cell>
          <cell r="G311" t="str">
            <v>195/65R15</v>
          </cell>
          <cell r="H311" t="str">
            <v/>
          </cell>
          <cell r="I311">
            <v>6667</v>
          </cell>
          <cell r="J311">
            <v>0</v>
          </cell>
          <cell r="K311">
            <v>1</v>
          </cell>
          <cell r="L311">
            <v>9180</v>
          </cell>
          <cell r="M311">
            <v>7868.1818181818171</v>
          </cell>
          <cell r="N311">
            <v>0.15266320046216048</v>
          </cell>
          <cell r="P311">
            <v>3270</v>
          </cell>
          <cell r="Q311">
            <v>45327</v>
          </cell>
          <cell r="R311">
            <v>12450</v>
          </cell>
          <cell r="S311" t="str">
            <v>タイヤーウッズ</v>
          </cell>
          <cell r="T311">
            <v>12450</v>
          </cell>
          <cell r="U311">
            <v>0</v>
          </cell>
          <cell r="W311">
            <v>9200</v>
          </cell>
          <cell r="X311">
            <v>7886.363636363636</v>
          </cell>
          <cell r="Y311">
            <v>0.15461671469740632</v>
          </cell>
          <cell r="AA311">
            <v>3500</v>
          </cell>
          <cell r="AB311">
            <v>45327</v>
          </cell>
          <cell r="AC311">
            <v>12700</v>
          </cell>
          <cell r="AD311" t="str">
            <v>タイヤーウッズ</v>
          </cell>
          <cell r="AE311">
            <v>12700</v>
          </cell>
          <cell r="AF311">
            <v>0</v>
          </cell>
          <cell r="AG311" t="str">
            <v/>
          </cell>
          <cell r="AH311" t="str">
            <v/>
          </cell>
        </row>
        <row r="312">
          <cell r="B312">
            <v>2154517159749</v>
          </cell>
          <cell r="C312">
            <v>4985009700372</v>
          </cell>
          <cell r="D312" t="str">
            <v/>
          </cell>
          <cell r="E312" t="str">
            <v>PRIMACY4（並行）</v>
          </cell>
          <cell r="F312" t="str">
            <v>215/45R17 91W XL（ストップ）</v>
          </cell>
          <cell r="G312" t="str">
            <v>215/45R17</v>
          </cell>
          <cell r="H312" t="str">
            <v/>
          </cell>
          <cell r="I312">
            <v>10804</v>
          </cell>
          <cell r="J312">
            <v>0</v>
          </cell>
          <cell r="K312">
            <v>3</v>
          </cell>
          <cell r="L312">
            <v>16140</v>
          </cell>
          <cell r="M312">
            <v>14195.454545454544</v>
          </cell>
          <cell r="N312">
            <v>0.23891130323406973</v>
          </cell>
          <cell r="P312">
            <v>7065</v>
          </cell>
          <cell r="Q312">
            <v>45327</v>
          </cell>
          <cell r="R312">
            <v>23205</v>
          </cell>
          <cell r="S312" t="str">
            <v>品川ゴム 通販部</v>
          </cell>
          <cell r="T312">
            <v>23205</v>
          </cell>
          <cell r="U312">
            <v>0</v>
          </cell>
          <cell r="V312">
            <v>16080</v>
          </cell>
          <cell r="W312">
            <v>16000</v>
          </cell>
          <cell r="X312">
            <v>14068.181818181816</v>
          </cell>
          <cell r="Y312">
            <v>0.23202584814216468</v>
          </cell>
          <cell r="AA312">
            <v>8510</v>
          </cell>
          <cell r="AB312">
            <v>45327</v>
          </cell>
          <cell r="AC312">
            <v>24510</v>
          </cell>
          <cell r="AD312" t="str">
            <v>品川ゴム 通販部</v>
          </cell>
          <cell r="AE312">
            <v>24510</v>
          </cell>
          <cell r="AF312">
            <v>0</v>
          </cell>
          <cell r="AG312" t="str">
            <v/>
          </cell>
          <cell r="AH312" t="str">
            <v/>
          </cell>
        </row>
        <row r="313">
          <cell r="B313">
            <v>2354018159730</v>
          </cell>
          <cell r="C313">
            <v>4985009701553</v>
          </cell>
          <cell r="D313" t="str">
            <v/>
          </cell>
          <cell r="E313" t="str">
            <v>PRIMACY4（並行）</v>
          </cell>
          <cell r="F313" t="str">
            <v>235/40R18 91W</v>
          </cell>
          <cell r="G313" t="str">
            <v>235/40R18</v>
          </cell>
          <cell r="H313" t="str">
            <v/>
          </cell>
          <cell r="I313">
            <v>15773</v>
          </cell>
          <cell r="J313">
            <v>0</v>
          </cell>
          <cell r="K313">
            <v>3</v>
          </cell>
          <cell r="L313">
            <v>23980</v>
          </cell>
          <cell r="M313">
            <v>20845.454545454544</v>
          </cell>
          <cell r="N313">
            <v>0.24333624073266458</v>
          </cell>
          <cell r="P313">
            <v>2920</v>
          </cell>
          <cell r="Q313">
            <v>45327</v>
          </cell>
          <cell r="R313">
            <v>26900</v>
          </cell>
          <cell r="S313" t="str">
            <v>タイヤーウッズ</v>
          </cell>
          <cell r="T313">
            <v>26900</v>
          </cell>
          <cell r="U313">
            <v>0</v>
          </cell>
          <cell r="V313">
            <v>24800</v>
          </cell>
          <cell r="W313">
            <v>26980</v>
          </cell>
          <cell r="X313">
            <v>23572.727272727272</v>
          </cell>
          <cell r="Y313">
            <v>0.3308792903972233</v>
          </cell>
          <cell r="AA313">
            <v>-80</v>
          </cell>
          <cell r="AB313">
            <v>45327</v>
          </cell>
          <cell r="AC313">
            <v>26900</v>
          </cell>
          <cell r="AD313" t="str">
            <v>タイヤーウッズ</v>
          </cell>
          <cell r="AE313">
            <v>26900</v>
          </cell>
          <cell r="AF313">
            <v>0</v>
          </cell>
          <cell r="AG313" t="str">
            <v/>
          </cell>
          <cell r="AH313" t="str">
            <v/>
          </cell>
        </row>
        <row r="314">
          <cell r="B314">
            <v>2055516159672</v>
          </cell>
          <cell r="C314">
            <v>3528704440573</v>
          </cell>
          <cell r="D314" t="str">
            <v>444057</v>
          </cell>
          <cell r="E314" t="str">
            <v>PRIMACY 4+（並行）</v>
          </cell>
          <cell r="F314" t="str">
            <v>205/55R16 91V</v>
          </cell>
          <cell r="G314" t="str">
            <v>205/55R16</v>
          </cell>
          <cell r="H314" t="str">
            <v/>
          </cell>
          <cell r="I314">
            <v>9874</v>
          </cell>
          <cell r="J314">
            <v>188</v>
          </cell>
          <cell r="K314">
            <v>3</v>
          </cell>
          <cell r="L314">
            <v>12800</v>
          </cell>
          <cell r="M314">
            <v>11159.090909090908</v>
          </cell>
          <cell r="N314">
            <v>0.11516089613034615</v>
          </cell>
          <cell r="P314">
            <v>4700</v>
          </cell>
          <cell r="Q314">
            <v>45327</v>
          </cell>
          <cell r="R314">
            <v>17500</v>
          </cell>
          <cell r="S314" t="str">
            <v>プレミアムタイヤ TIRE Wheel</v>
          </cell>
          <cell r="T314">
            <v>17500</v>
          </cell>
          <cell r="U314">
            <v>0</v>
          </cell>
          <cell r="V314">
            <v>13280</v>
          </cell>
          <cell r="W314">
            <v>12880</v>
          </cell>
          <cell r="X314">
            <v>11231.81818181818</v>
          </cell>
          <cell r="Y314">
            <v>0.12089032780250898</v>
          </cell>
          <cell r="AA314">
            <v>4620</v>
          </cell>
          <cell r="AB314">
            <v>45327</v>
          </cell>
          <cell r="AC314">
            <v>17500</v>
          </cell>
          <cell r="AD314" t="str">
            <v>tirewheel 楽天市場店</v>
          </cell>
          <cell r="AE314">
            <v>17500</v>
          </cell>
          <cell r="AF314">
            <v>0</v>
          </cell>
          <cell r="AG314">
            <v>614215465</v>
          </cell>
          <cell r="AH314">
            <v>614215472</v>
          </cell>
        </row>
        <row r="315">
          <cell r="B315">
            <v>2154517159664</v>
          </cell>
          <cell r="C315">
            <v>3528704931903</v>
          </cell>
          <cell r="D315" t="str">
            <v>493190</v>
          </cell>
          <cell r="E315" t="str">
            <v>PRIMACY 4+（並行）</v>
          </cell>
          <cell r="F315" t="str">
            <v>215/45R17 91V XL</v>
          </cell>
          <cell r="G315" t="str">
            <v>215/45R17</v>
          </cell>
          <cell r="H315" t="str">
            <v/>
          </cell>
          <cell r="I315">
            <v>14746</v>
          </cell>
          <cell r="J315">
            <v>43</v>
          </cell>
          <cell r="K315">
            <v>19</v>
          </cell>
          <cell r="L315">
            <v>22480</v>
          </cell>
          <cell r="M315">
            <v>19959.090909090908</v>
          </cell>
          <cell r="N315">
            <v>0.26118879526303801</v>
          </cell>
          <cell r="P315">
            <v>-290</v>
          </cell>
          <cell r="Q315">
            <v>45327</v>
          </cell>
          <cell r="R315">
            <v>22190</v>
          </cell>
          <cell r="S315" t="str">
            <v>トミータイヤ</v>
          </cell>
          <cell r="T315">
            <v>22190</v>
          </cell>
          <cell r="U315">
            <v>0</v>
          </cell>
          <cell r="V315">
            <v>20240</v>
          </cell>
          <cell r="W315">
            <v>20280</v>
          </cell>
          <cell r="X315">
            <v>17959.090909090908</v>
          </cell>
          <cell r="Y315">
            <v>0.17891166793216903</v>
          </cell>
          <cell r="AA315">
            <v>2510</v>
          </cell>
          <cell r="AB315">
            <v>45327</v>
          </cell>
          <cell r="AC315">
            <v>22790</v>
          </cell>
          <cell r="AD315" t="str">
            <v>タイヤ1番</v>
          </cell>
          <cell r="AE315">
            <v>22800</v>
          </cell>
          <cell r="AF315">
            <v>-10</v>
          </cell>
          <cell r="AG315">
            <v>620994294</v>
          </cell>
          <cell r="AH315">
            <v>620994296</v>
          </cell>
        </row>
        <row r="316">
          <cell r="B316">
            <v>2155017159673</v>
          </cell>
          <cell r="C316">
            <v>4985009705322</v>
          </cell>
          <cell r="D316" t="str">
            <v/>
          </cell>
          <cell r="E316" t="str">
            <v>PRIMACY 4+（並行）</v>
          </cell>
          <cell r="F316" t="str">
            <v>215/50R17 95W XL</v>
          </cell>
          <cell r="G316" t="str">
            <v>215/50R17</v>
          </cell>
          <cell r="H316" t="str">
            <v/>
          </cell>
          <cell r="I316">
            <v>13689</v>
          </cell>
          <cell r="J316">
            <v>1</v>
          </cell>
          <cell r="K316">
            <v>0</v>
          </cell>
          <cell r="L316">
            <v>20650</v>
          </cell>
          <cell r="M316">
            <v>17818.181818181816</v>
          </cell>
          <cell r="N316">
            <v>0.23173979591836727</v>
          </cell>
          <cell r="P316">
            <v>250</v>
          </cell>
          <cell r="Q316">
            <v>45327</v>
          </cell>
          <cell r="R316">
            <v>20900</v>
          </cell>
          <cell r="S316" t="str">
            <v>タイヤーウッズ</v>
          </cell>
          <cell r="T316">
            <v>20900</v>
          </cell>
          <cell r="U316">
            <v>0</v>
          </cell>
          <cell r="V316">
            <v>20700</v>
          </cell>
          <cell r="W316">
            <v>20480</v>
          </cell>
          <cell r="X316">
            <v>17663.636363636364</v>
          </cell>
          <cell r="Y316">
            <v>0.22501801338136904</v>
          </cell>
          <cell r="AA316">
            <v>870</v>
          </cell>
          <cell r="AB316">
            <v>45327</v>
          </cell>
          <cell r="AC316">
            <v>21350</v>
          </cell>
          <cell r="AD316" t="str">
            <v>タイヤーウッズ</v>
          </cell>
          <cell r="AE316">
            <v>21350</v>
          </cell>
          <cell r="AF316">
            <v>0</v>
          </cell>
          <cell r="AG316">
            <v>614215464</v>
          </cell>
          <cell r="AH316">
            <v>614215471</v>
          </cell>
        </row>
        <row r="317">
          <cell r="B317">
            <v>2254517159661</v>
          </cell>
          <cell r="C317">
            <v>4985009705643</v>
          </cell>
          <cell r="D317" t="str">
            <v/>
          </cell>
          <cell r="E317" t="str">
            <v>PRIMACY 4+（並行）</v>
          </cell>
          <cell r="F317" t="str">
            <v>225/45R17 91V</v>
          </cell>
          <cell r="G317" t="str">
            <v>225/45R17</v>
          </cell>
          <cell r="H317" t="str">
            <v/>
          </cell>
          <cell r="I317">
            <v>9812</v>
          </cell>
          <cell r="J317">
            <v>0</v>
          </cell>
          <cell r="K317">
            <v>0</v>
          </cell>
          <cell r="L317">
            <v>15950</v>
          </cell>
          <cell r="M317">
            <v>14022.727272727272</v>
          </cell>
          <cell r="N317">
            <v>0.30027876823338734</v>
          </cell>
          <cell r="P317">
            <v>3150</v>
          </cell>
          <cell r="Q317">
            <v>45327</v>
          </cell>
          <cell r="R317">
            <v>19100</v>
          </cell>
          <cell r="S317" t="str">
            <v>アークタイヤ</v>
          </cell>
          <cell r="T317">
            <v>19100</v>
          </cell>
          <cell r="U317">
            <v>0</v>
          </cell>
          <cell r="W317">
            <v>16300</v>
          </cell>
          <cell r="X317">
            <v>14340.90909090909</v>
          </cell>
          <cell r="Y317">
            <v>0.3158034865293185</v>
          </cell>
          <cell r="AA317">
            <v>2800</v>
          </cell>
          <cell r="AB317">
            <v>45327</v>
          </cell>
          <cell r="AC317">
            <v>19100</v>
          </cell>
          <cell r="AD317" t="str">
            <v>タイヤZ 楽天市場店</v>
          </cell>
          <cell r="AE317">
            <v>19100</v>
          </cell>
          <cell r="AF317">
            <v>0</v>
          </cell>
          <cell r="AG317">
            <v>614215462</v>
          </cell>
          <cell r="AH317">
            <v>614215469</v>
          </cell>
        </row>
        <row r="318">
          <cell r="B318">
            <v>2254517159678</v>
          </cell>
          <cell r="C318">
            <v>3528706206115</v>
          </cell>
          <cell r="D318" t="str">
            <v>620611</v>
          </cell>
          <cell r="E318" t="str">
            <v>PRIMACY 4+（並行）</v>
          </cell>
          <cell r="F318" t="str">
            <v>225/45R17 94W XL</v>
          </cell>
          <cell r="G318" t="str">
            <v>225/45R17</v>
          </cell>
          <cell r="H318" t="str">
            <v/>
          </cell>
          <cell r="I318">
            <v>12266</v>
          </cell>
          <cell r="J318">
            <v>92</v>
          </cell>
          <cell r="K318">
            <v>0</v>
          </cell>
          <cell r="L318">
            <v>19100</v>
          </cell>
          <cell r="M318">
            <v>16886.363636363636</v>
          </cell>
          <cell r="N318">
            <v>0.27361507402422608</v>
          </cell>
          <cell r="P318">
            <v>0</v>
          </cell>
          <cell r="Q318">
            <v>45327</v>
          </cell>
          <cell r="R318">
            <v>19100</v>
          </cell>
          <cell r="S318" t="str">
            <v>アークタイヤ</v>
          </cell>
          <cell r="T318">
            <v>19100</v>
          </cell>
          <cell r="U318">
            <v>0</v>
          </cell>
          <cell r="V318">
            <v>19200</v>
          </cell>
          <cell r="W318">
            <v>19280</v>
          </cell>
          <cell r="X318">
            <v>17050</v>
          </cell>
          <cell r="Y318">
            <v>0.28058651026392961</v>
          </cell>
          <cell r="AA318">
            <v>-180</v>
          </cell>
          <cell r="AB318">
            <v>45327</v>
          </cell>
          <cell r="AC318">
            <v>19100</v>
          </cell>
          <cell r="AD318" t="str">
            <v>タイヤZ 楽天市場店</v>
          </cell>
          <cell r="AE318">
            <v>19100</v>
          </cell>
          <cell r="AF318">
            <v>0</v>
          </cell>
          <cell r="AG318">
            <v>614215463</v>
          </cell>
          <cell r="AH318">
            <v>614215470</v>
          </cell>
        </row>
        <row r="319">
          <cell r="B319">
            <v>2255017159663</v>
          </cell>
          <cell r="C319" t="str">
            <v/>
          </cell>
          <cell r="D319" t="str">
            <v/>
          </cell>
          <cell r="E319" t="str">
            <v>PRIMACY 4+（並行）</v>
          </cell>
          <cell r="F319" t="str">
            <v>225/50R17 94Y</v>
          </cell>
          <cell r="G319" t="str">
            <v>225/50R17</v>
          </cell>
          <cell r="H319" t="str">
            <v/>
          </cell>
          <cell r="I319">
            <v>16526</v>
          </cell>
          <cell r="J319">
            <v>0</v>
          </cell>
          <cell r="K319">
            <v>1</v>
          </cell>
          <cell r="L319">
            <v>22480</v>
          </cell>
          <cell r="M319">
            <v>19481.81818181818</v>
          </cell>
          <cell r="N319">
            <v>0.15172188520765276</v>
          </cell>
          <cell r="P319">
            <v>610</v>
          </cell>
          <cell r="Q319">
            <v>45327</v>
          </cell>
          <cell r="R319">
            <v>23090</v>
          </cell>
          <cell r="S319" t="str">
            <v>トミータイヤ</v>
          </cell>
          <cell r="T319">
            <v>23090</v>
          </cell>
          <cell r="U319">
            <v>0</v>
          </cell>
          <cell r="W319">
            <v>22450</v>
          </cell>
          <cell r="X319">
            <v>19454.545454545452</v>
          </cell>
          <cell r="Y319">
            <v>0.15053271028037374</v>
          </cell>
          <cell r="AA319">
            <v>-50</v>
          </cell>
          <cell r="AB319">
            <v>45327</v>
          </cell>
          <cell r="AC319">
            <v>22400</v>
          </cell>
          <cell r="AD319" t="str">
            <v>タイヤーウッズ</v>
          </cell>
          <cell r="AE319">
            <v>22400</v>
          </cell>
          <cell r="AF319">
            <v>0</v>
          </cell>
          <cell r="AG319">
            <v>620994295</v>
          </cell>
          <cell r="AH319">
            <v>620994297</v>
          </cell>
        </row>
        <row r="320">
          <cell r="B320">
            <v>2254018159672</v>
          </cell>
          <cell r="C320">
            <v>3528705665586</v>
          </cell>
          <cell r="D320" t="str">
            <v>566558</v>
          </cell>
          <cell r="E320" t="str">
            <v>PRIMACY 4+（並行）</v>
          </cell>
          <cell r="F320" t="str">
            <v>225/40R18 92Y XL</v>
          </cell>
          <cell r="G320" t="str">
            <v>225/40R18</v>
          </cell>
          <cell r="H320" t="str">
            <v/>
          </cell>
          <cell r="I320">
            <v>13593</v>
          </cell>
          <cell r="J320">
            <v>108</v>
          </cell>
          <cell r="K320">
            <v>0</v>
          </cell>
          <cell r="L320">
            <v>19980</v>
          </cell>
          <cell r="M320">
            <v>17686.363636363636</v>
          </cell>
          <cell r="N320">
            <v>0.23144178874325363</v>
          </cell>
          <cell r="P320">
            <v>3220</v>
          </cell>
          <cell r="Q320">
            <v>45327</v>
          </cell>
          <cell r="R320">
            <v>23200</v>
          </cell>
          <cell r="S320" t="str">
            <v>タイヤZ</v>
          </cell>
          <cell r="T320">
            <v>23200</v>
          </cell>
          <cell r="U320">
            <v>0</v>
          </cell>
          <cell r="W320">
            <v>20000</v>
          </cell>
          <cell r="X320">
            <v>17704.545454545452</v>
          </cell>
          <cell r="Y320">
            <v>0.23223106546854932</v>
          </cell>
          <cell r="AA320">
            <v>3200</v>
          </cell>
          <cell r="AB320">
            <v>45327</v>
          </cell>
          <cell r="AC320">
            <v>23200</v>
          </cell>
          <cell r="AD320" t="str">
            <v>タイヤZ 楽天市場店</v>
          </cell>
          <cell r="AE320">
            <v>23200</v>
          </cell>
          <cell r="AF320">
            <v>0</v>
          </cell>
          <cell r="AG320">
            <v>614215461</v>
          </cell>
          <cell r="AH320">
            <v>614215468</v>
          </cell>
        </row>
        <row r="321">
          <cell r="B321">
            <v>2254518159677</v>
          </cell>
          <cell r="C321">
            <v>4985009705735</v>
          </cell>
          <cell r="D321" t="str">
            <v/>
          </cell>
          <cell r="E321" t="str">
            <v>PRIMACY 4+（並行）</v>
          </cell>
          <cell r="F321" t="str">
            <v>225/45R18 95Y XL（ストップ）</v>
          </cell>
          <cell r="G321" t="str">
            <v>225/45R18</v>
          </cell>
          <cell r="H321" t="str">
            <v/>
          </cell>
          <cell r="I321">
            <v>17543</v>
          </cell>
          <cell r="J321">
            <v>0</v>
          </cell>
          <cell r="K321">
            <v>0</v>
          </cell>
          <cell r="L321">
            <v>22900</v>
          </cell>
          <cell r="M321">
            <v>19863.63636363636</v>
          </cell>
          <cell r="N321">
            <v>0.11682837528604104</v>
          </cell>
          <cell r="P321">
            <v>1750</v>
          </cell>
          <cell r="Q321">
            <v>45327</v>
          </cell>
          <cell r="R321">
            <v>24650</v>
          </cell>
          <cell r="S321" t="str">
            <v>トミータイヤ</v>
          </cell>
          <cell r="T321">
            <v>24650</v>
          </cell>
          <cell r="U321">
            <v>0</v>
          </cell>
          <cell r="V321">
            <v>23420</v>
          </cell>
          <cell r="W321">
            <v>23300</v>
          </cell>
          <cell r="X321">
            <v>20227.272727272724</v>
          </cell>
          <cell r="Y321">
            <v>0.13270561797752797</v>
          </cell>
          <cell r="AA321">
            <v>0</v>
          </cell>
          <cell r="AB321">
            <v>45327</v>
          </cell>
          <cell r="AC321">
            <v>23300</v>
          </cell>
          <cell r="AD321" t="str">
            <v>タイヤーウッズ</v>
          </cell>
          <cell r="AE321">
            <v>23300</v>
          </cell>
          <cell r="AF321">
            <v>0</v>
          </cell>
          <cell r="AG321">
            <v>614215460</v>
          </cell>
          <cell r="AH321">
            <v>614215467</v>
          </cell>
        </row>
        <row r="322">
          <cell r="B322">
            <v>2254518159660</v>
          </cell>
          <cell r="C322">
            <v>3528704587247</v>
          </cell>
          <cell r="D322" t="str">
            <v>458724</v>
          </cell>
          <cell r="E322" t="str">
            <v>PRIMACY 4+（並行）</v>
          </cell>
          <cell r="F322" t="str">
            <v>225/45R18 95W XL（販売中）</v>
          </cell>
          <cell r="G322" t="str">
            <v>225/45R18</v>
          </cell>
          <cell r="H322" t="str">
            <v/>
          </cell>
          <cell r="I322">
            <v>15837</v>
          </cell>
          <cell r="J322">
            <v>60</v>
          </cell>
          <cell r="K322">
            <v>21</v>
          </cell>
          <cell r="L322">
            <v>24650</v>
          </cell>
          <cell r="M322">
            <v>21454.545454545452</v>
          </cell>
          <cell r="N322">
            <v>0.26183474576271176</v>
          </cell>
          <cell r="P322">
            <v>0</v>
          </cell>
          <cell r="Q322">
            <v>45327</v>
          </cell>
          <cell r="R322">
            <v>24650</v>
          </cell>
          <cell r="S322" t="str">
            <v>トミータイヤ</v>
          </cell>
          <cell r="T322">
            <v>24650</v>
          </cell>
          <cell r="U322">
            <v>0</v>
          </cell>
          <cell r="V322">
            <v>22680</v>
          </cell>
          <cell r="W322">
            <v>22800</v>
          </cell>
          <cell r="X322">
            <v>19772.727272727272</v>
          </cell>
          <cell r="Y322">
            <v>0.19904827586206894</v>
          </cell>
          <cell r="AA322">
            <v>500</v>
          </cell>
          <cell r="AB322">
            <v>45327</v>
          </cell>
          <cell r="AC322">
            <v>23300</v>
          </cell>
          <cell r="AD322" t="str">
            <v>タイヤーウッズ</v>
          </cell>
          <cell r="AE322">
            <v>23300</v>
          </cell>
          <cell r="AF322">
            <v>0</v>
          </cell>
          <cell r="AG322">
            <v>614215460</v>
          </cell>
          <cell r="AH322">
            <v>614215467</v>
          </cell>
        </row>
        <row r="323">
          <cell r="B323">
            <v>2454518159671</v>
          </cell>
          <cell r="C323">
            <v>4985009705483</v>
          </cell>
          <cell r="D323" t="str">
            <v/>
          </cell>
          <cell r="E323" t="str">
            <v>PRIMACY 4+（並行）</v>
          </cell>
          <cell r="F323" t="str">
            <v>245/45R18 100W XL</v>
          </cell>
          <cell r="G323" t="str">
            <v>245/45R18</v>
          </cell>
          <cell r="H323" t="str">
            <v/>
          </cell>
          <cell r="I323">
            <v>17252</v>
          </cell>
          <cell r="J323">
            <v>0</v>
          </cell>
          <cell r="K323">
            <v>0</v>
          </cell>
          <cell r="L323">
            <v>23550</v>
          </cell>
          <cell r="M323">
            <v>20454.545454545452</v>
          </cell>
          <cell r="N323">
            <v>0.15656888888888879</v>
          </cell>
          <cell r="P323">
            <v>3450</v>
          </cell>
          <cell r="Q323">
            <v>45327</v>
          </cell>
          <cell r="R323">
            <v>27000</v>
          </cell>
          <cell r="S323" t="str">
            <v>タイヤーウッズ</v>
          </cell>
          <cell r="T323">
            <v>27000</v>
          </cell>
          <cell r="U323">
            <v>0</v>
          </cell>
          <cell r="V323">
            <v>25550</v>
          </cell>
          <cell r="W323">
            <v>25580</v>
          </cell>
          <cell r="X323">
            <v>22300</v>
          </cell>
          <cell r="Y323">
            <v>0.2263677130044843</v>
          </cell>
          <cell r="AA323">
            <v>1420</v>
          </cell>
          <cell r="AB323">
            <v>45327</v>
          </cell>
          <cell r="AC323">
            <v>27000</v>
          </cell>
          <cell r="AD323" t="str">
            <v>タイヤーウッズ</v>
          </cell>
          <cell r="AE323">
            <v>27000</v>
          </cell>
          <cell r="AF323">
            <v>0</v>
          </cell>
          <cell r="AG323">
            <v>614215459</v>
          </cell>
          <cell r="AH323">
            <v>614215466</v>
          </cell>
        </row>
        <row r="324">
          <cell r="B324">
            <v>2355519159922</v>
          </cell>
          <cell r="C324">
            <v>4985009740521</v>
          </cell>
          <cell r="D324" t="str">
            <v>21年3/25</v>
          </cell>
          <cell r="E324" t="str">
            <v>LATITUDE SPORT 3（並行）</v>
          </cell>
          <cell r="F324" t="str">
            <v>235/55R19 101W AO</v>
          </cell>
          <cell r="G324" t="str">
            <v>235/55R19 AO</v>
          </cell>
          <cell r="H324" t="str">
            <v/>
          </cell>
          <cell r="I324">
            <v>14582</v>
          </cell>
          <cell r="J324">
            <v>0</v>
          </cell>
          <cell r="K324">
            <v>0</v>
          </cell>
          <cell r="L324">
            <v>22000</v>
          </cell>
          <cell r="M324">
            <v>19045.454545454544</v>
          </cell>
          <cell r="N324">
            <v>0.23435799522673026</v>
          </cell>
          <cell r="P324">
            <v>7740</v>
          </cell>
          <cell r="Q324">
            <v>45327</v>
          </cell>
          <cell r="R324">
            <v>29740</v>
          </cell>
          <cell r="S324" t="str">
            <v>トミータイヤ</v>
          </cell>
          <cell r="T324">
            <v>29740</v>
          </cell>
          <cell r="U324">
            <v>0</v>
          </cell>
          <cell r="W324">
            <v>21400</v>
          </cell>
          <cell r="X324">
            <v>18500</v>
          </cell>
          <cell r="Y324">
            <v>0.21178378378378379</v>
          </cell>
          <cell r="AA324">
            <v>9590</v>
          </cell>
          <cell r="AB324">
            <v>45327</v>
          </cell>
          <cell r="AC324">
            <v>30990</v>
          </cell>
          <cell r="AD324" t="str">
            <v>タイヤ1番</v>
          </cell>
          <cell r="AE324">
            <v>30990</v>
          </cell>
          <cell r="AF324">
            <v>0</v>
          </cell>
          <cell r="AG324" t="str">
            <v/>
          </cell>
          <cell r="AH324" t="str">
            <v/>
          </cell>
        </row>
        <row r="325">
          <cell r="B325">
            <v>2355519159915</v>
          </cell>
          <cell r="C325">
            <v>4985009740514</v>
          </cell>
          <cell r="D325" t="str">
            <v>21年3/25</v>
          </cell>
          <cell r="E325" t="str">
            <v>LATITUDE SPORT 3（並行）</v>
          </cell>
          <cell r="F325" t="str">
            <v>235/55R19 101V MO</v>
          </cell>
          <cell r="G325" t="str">
            <v>235/55R19 MO</v>
          </cell>
          <cell r="H325" t="str">
            <v/>
          </cell>
          <cell r="I325">
            <v>15081</v>
          </cell>
          <cell r="J325">
            <v>0</v>
          </cell>
          <cell r="K325">
            <v>0</v>
          </cell>
          <cell r="L325">
            <v>20599</v>
          </cell>
          <cell r="M325">
            <v>17771.81818181818</v>
          </cell>
          <cell r="N325">
            <v>0.15140927924702022</v>
          </cell>
          <cell r="P325">
            <v>9781</v>
          </cell>
          <cell r="Q325">
            <v>45327</v>
          </cell>
          <cell r="R325">
            <v>30380</v>
          </cell>
          <cell r="S325" t="str">
            <v>トミータイヤ</v>
          </cell>
          <cell r="T325">
            <v>30380</v>
          </cell>
          <cell r="U325">
            <v>0</v>
          </cell>
          <cell r="W325">
            <v>21500</v>
          </cell>
          <cell r="X325">
            <v>18590.909090909088</v>
          </cell>
          <cell r="Y325">
            <v>0.18879706601466981</v>
          </cell>
          <cell r="AA325">
            <v>9500</v>
          </cell>
          <cell r="AB325">
            <v>45327</v>
          </cell>
          <cell r="AC325">
            <v>31000</v>
          </cell>
          <cell r="AD325" t="str">
            <v>タイヤーウッズ</v>
          </cell>
          <cell r="AE325">
            <v>30200</v>
          </cell>
          <cell r="AF325">
            <v>800</v>
          </cell>
          <cell r="AG325" t="str">
            <v/>
          </cell>
          <cell r="AH325" t="str">
            <v/>
          </cell>
        </row>
        <row r="326">
          <cell r="B326">
            <v>2355519159908</v>
          </cell>
          <cell r="C326">
            <v>4985009740545</v>
          </cell>
          <cell r="D326" t="str">
            <v>21年3/25</v>
          </cell>
          <cell r="E326" t="str">
            <v>LATITUDE SPORT 3（並行）</v>
          </cell>
          <cell r="F326" t="str">
            <v>235/55R19 105V XL VOL</v>
          </cell>
          <cell r="G326" t="str">
            <v>235/55R19 VOL</v>
          </cell>
          <cell r="H326" t="str">
            <v/>
          </cell>
          <cell r="I326">
            <v>15632</v>
          </cell>
          <cell r="J326">
            <v>0</v>
          </cell>
          <cell r="K326">
            <v>0</v>
          </cell>
          <cell r="L326">
            <v>22500</v>
          </cell>
          <cell r="M326">
            <v>19500</v>
          </cell>
          <cell r="N326">
            <v>0.19835897435897437</v>
          </cell>
          <cell r="P326">
            <v>7770</v>
          </cell>
          <cell r="Q326">
            <v>45327</v>
          </cell>
          <cell r="R326">
            <v>30270</v>
          </cell>
          <cell r="S326" t="str">
            <v>トミータイヤ</v>
          </cell>
          <cell r="T326">
            <v>30270</v>
          </cell>
          <cell r="U326">
            <v>0</v>
          </cell>
          <cell r="W326">
            <v>22500</v>
          </cell>
          <cell r="X326">
            <v>19500</v>
          </cell>
          <cell r="Y326">
            <v>0.19835897435897437</v>
          </cell>
          <cell r="AA326">
            <v>8500</v>
          </cell>
          <cell r="AB326">
            <v>45327</v>
          </cell>
          <cell r="AC326">
            <v>31000</v>
          </cell>
          <cell r="AD326" t="str">
            <v>タイヤーウッズ</v>
          </cell>
          <cell r="AE326">
            <v>31000</v>
          </cell>
          <cell r="AF326">
            <v>0</v>
          </cell>
          <cell r="AG326" t="str">
            <v/>
          </cell>
          <cell r="AH326" t="str">
            <v/>
          </cell>
        </row>
        <row r="327">
          <cell r="B327">
            <v>1856515159752</v>
          </cell>
          <cell r="C327">
            <v>4985009755167</v>
          </cell>
          <cell r="D327" t="str">
            <v/>
          </cell>
          <cell r="E327" t="str">
            <v>CROSSCLIMATE+（並行）</v>
          </cell>
          <cell r="F327" t="str">
            <v>185/65R15 92T XL</v>
          </cell>
          <cell r="G327" t="str">
            <v>185/65R15</v>
          </cell>
          <cell r="H327" t="str">
            <v/>
          </cell>
          <cell r="I327">
            <v>6387</v>
          </cell>
          <cell r="J327">
            <v>0</v>
          </cell>
          <cell r="K327">
            <v>0</v>
          </cell>
          <cell r="L327">
            <v>7480</v>
          </cell>
          <cell r="M327">
            <v>6322.7272727272721</v>
          </cell>
          <cell r="N327">
            <v>-1.0165348670021673E-2</v>
          </cell>
          <cell r="P327">
            <v>-7480</v>
          </cell>
          <cell r="Q327">
            <v>45327</v>
          </cell>
          <cell r="U327">
            <v>0</v>
          </cell>
          <cell r="W327">
            <v>10300</v>
          </cell>
          <cell r="X327">
            <v>8886.363636363636</v>
          </cell>
          <cell r="Y327">
            <v>0.28125831202046031</v>
          </cell>
          <cell r="AA327">
            <v>-10300</v>
          </cell>
          <cell r="AB327">
            <v>45327</v>
          </cell>
          <cell r="AF327">
            <v>0</v>
          </cell>
          <cell r="AG327" t="str">
            <v/>
          </cell>
          <cell r="AH327" t="str">
            <v/>
          </cell>
        </row>
        <row r="328">
          <cell r="B328">
            <v>1956515159964</v>
          </cell>
          <cell r="C328">
            <v>4985009753576</v>
          </cell>
          <cell r="D328" t="str">
            <v/>
          </cell>
          <cell r="E328" t="str">
            <v>CROSSCLIMATE 2（並行）</v>
          </cell>
          <cell r="F328" t="str">
            <v>195/65R15 91H</v>
          </cell>
          <cell r="G328" t="str">
            <v>195/65R15</v>
          </cell>
          <cell r="H328" t="str">
            <v/>
          </cell>
          <cell r="I328">
            <v>7674</v>
          </cell>
          <cell r="J328">
            <v>0</v>
          </cell>
          <cell r="K328">
            <v>0</v>
          </cell>
          <cell r="L328">
            <v>11800</v>
          </cell>
          <cell r="M328">
            <v>10250</v>
          </cell>
          <cell r="N328">
            <v>0.25131707317073171</v>
          </cell>
          <cell r="P328">
            <v>2930</v>
          </cell>
          <cell r="Q328">
            <v>45327</v>
          </cell>
          <cell r="R328">
            <v>14730</v>
          </cell>
          <cell r="S328" t="str">
            <v>ジャストパーツ</v>
          </cell>
          <cell r="T328">
            <v>14730</v>
          </cell>
          <cell r="U328">
            <v>0</v>
          </cell>
          <cell r="V328">
            <v>11800</v>
          </cell>
          <cell r="W328">
            <v>11800</v>
          </cell>
          <cell r="X328">
            <v>10250</v>
          </cell>
          <cell r="Y328">
            <v>0.25131707317073171</v>
          </cell>
          <cell r="AA328">
            <v>2930</v>
          </cell>
          <cell r="AB328">
            <v>45327</v>
          </cell>
          <cell r="AC328">
            <v>14730</v>
          </cell>
          <cell r="AD328" t="str">
            <v>タイヤホイール激安王国</v>
          </cell>
          <cell r="AE328">
            <v>14730</v>
          </cell>
          <cell r="AF328">
            <v>0</v>
          </cell>
          <cell r="AG328" t="str">
            <v/>
          </cell>
          <cell r="AH328" t="str">
            <v/>
          </cell>
        </row>
        <row r="329">
          <cell r="B329">
            <v>2055516159962</v>
          </cell>
          <cell r="C329">
            <v>4985009753385</v>
          </cell>
          <cell r="D329" t="str">
            <v/>
          </cell>
          <cell r="E329" t="str">
            <v>CROSSCLIMATE 2（並行）</v>
          </cell>
          <cell r="F329" t="str">
            <v>205/55R16 91V（ストップ）</v>
          </cell>
          <cell r="G329" t="str">
            <v>205/55R16</v>
          </cell>
          <cell r="H329" t="str">
            <v/>
          </cell>
          <cell r="I329">
            <v>8999</v>
          </cell>
          <cell r="J329">
            <v>0</v>
          </cell>
          <cell r="K329">
            <v>0</v>
          </cell>
          <cell r="L329">
            <v>15800</v>
          </cell>
          <cell r="M329">
            <v>13886.363636363636</v>
          </cell>
          <cell r="N329">
            <v>0.35195417348608837</v>
          </cell>
          <cell r="P329">
            <v>700</v>
          </cell>
          <cell r="Q329">
            <v>45327</v>
          </cell>
          <cell r="R329">
            <v>16500</v>
          </cell>
          <cell r="S329" t="str">
            <v>タイヤZ</v>
          </cell>
          <cell r="T329">
            <v>16500</v>
          </cell>
          <cell r="U329">
            <v>0</v>
          </cell>
          <cell r="W329">
            <v>15980</v>
          </cell>
          <cell r="X329">
            <v>14049.999999999998</v>
          </cell>
          <cell r="Y329">
            <v>0.35950177935943051</v>
          </cell>
          <cell r="AA329">
            <v>520</v>
          </cell>
          <cell r="AB329">
            <v>45327</v>
          </cell>
          <cell r="AC329">
            <v>16500</v>
          </cell>
          <cell r="AD329" t="str">
            <v>タイヤZ 楽天市場店</v>
          </cell>
          <cell r="AE329">
            <v>16500</v>
          </cell>
          <cell r="AF329">
            <v>0</v>
          </cell>
          <cell r="AG329" t="str">
            <v/>
          </cell>
          <cell r="AH329" t="str">
            <v/>
          </cell>
        </row>
        <row r="330">
          <cell r="B330">
            <v>2055516159986</v>
          </cell>
          <cell r="C330" t="str">
            <v/>
          </cell>
          <cell r="D330" t="str">
            <v/>
          </cell>
          <cell r="E330" t="str">
            <v>CROSSCLIMATE 2（並行）</v>
          </cell>
          <cell r="F330" t="str">
            <v>205/55R16 94V XL（販売中）</v>
          </cell>
          <cell r="G330" t="str">
            <v>205/55R16</v>
          </cell>
          <cell r="H330" t="str">
            <v/>
          </cell>
          <cell r="I330">
            <v>12388</v>
          </cell>
          <cell r="J330">
            <v>13</v>
          </cell>
          <cell r="K330">
            <v>0</v>
          </cell>
          <cell r="L330">
            <v>16680</v>
          </cell>
          <cell r="M330">
            <v>14686.363636363636</v>
          </cell>
          <cell r="N330">
            <v>0.15649644073042399</v>
          </cell>
          <cell r="P330">
            <v>-180</v>
          </cell>
          <cell r="Q330">
            <v>45327</v>
          </cell>
          <cell r="R330">
            <v>16500</v>
          </cell>
          <cell r="S330" t="str">
            <v>タイヤZ</v>
          </cell>
          <cell r="T330">
            <v>16500</v>
          </cell>
          <cell r="U330">
            <v>0</v>
          </cell>
          <cell r="W330">
            <v>17090</v>
          </cell>
          <cell r="X330">
            <v>15059.090909090908</v>
          </cell>
          <cell r="Y330">
            <v>0.17737398128584358</v>
          </cell>
          <cell r="AA330">
            <v>-590</v>
          </cell>
          <cell r="AB330">
            <v>45327</v>
          </cell>
          <cell r="AC330">
            <v>16500</v>
          </cell>
          <cell r="AD330" t="str">
            <v>タイヤZ 楽天市場店</v>
          </cell>
          <cell r="AE330">
            <v>16500</v>
          </cell>
          <cell r="AF330">
            <v>0</v>
          </cell>
          <cell r="AG330" t="str">
            <v/>
          </cell>
          <cell r="AH330" t="str">
            <v/>
          </cell>
        </row>
        <row r="331">
          <cell r="B331">
            <v>2055516159993</v>
          </cell>
          <cell r="C331" t="str">
            <v/>
          </cell>
          <cell r="D331" t="str">
            <v/>
          </cell>
          <cell r="E331" t="str">
            <v>CROSSCLIMATE 2（並行）</v>
          </cell>
          <cell r="F331" t="str">
            <v>205/55R16 91H（ストップ）</v>
          </cell>
          <cell r="G331" t="str">
            <v>205/55R16</v>
          </cell>
          <cell r="H331" t="str">
            <v/>
          </cell>
          <cell r="I331">
            <v>8999</v>
          </cell>
          <cell r="J331">
            <v>0</v>
          </cell>
          <cell r="K331">
            <v>0</v>
          </cell>
          <cell r="L331">
            <v>14300</v>
          </cell>
          <cell r="M331">
            <v>12522.727272727272</v>
          </cell>
          <cell r="N331">
            <v>0.28138656987295824</v>
          </cell>
          <cell r="P331">
            <v>2200</v>
          </cell>
          <cell r="Q331">
            <v>45327</v>
          </cell>
          <cell r="R331">
            <v>16500</v>
          </cell>
          <cell r="S331" t="str">
            <v>タイヤZ</v>
          </cell>
          <cell r="T331">
            <v>16500</v>
          </cell>
          <cell r="U331">
            <v>0</v>
          </cell>
          <cell r="V331">
            <v>14480</v>
          </cell>
          <cell r="W331">
            <v>14500</v>
          </cell>
          <cell r="X331">
            <v>12704.545454545454</v>
          </cell>
          <cell r="Y331">
            <v>0.29167084078711986</v>
          </cell>
          <cell r="AA331">
            <v>2000</v>
          </cell>
          <cell r="AB331">
            <v>45327</v>
          </cell>
          <cell r="AC331">
            <v>16500</v>
          </cell>
          <cell r="AD331" t="str">
            <v>タイヤZ 楽天市場店</v>
          </cell>
          <cell r="AE331">
            <v>16500</v>
          </cell>
          <cell r="AF331">
            <v>0</v>
          </cell>
          <cell r="AG331" t="str">
            <v/>
          </cell>
          <cell r="AH331" t="str">
            <v/>
          </cell>
        </row>
        <row r="332">
          <cell r="B332">
            <v>2055516159979</v>
          </cell>
          <cell r="C332">
            <v>3528706599323</v>
          </cell>
          <cell r="D332" t="str">
            <v>659932</v>
          </cell>
          <cell r="E332" t="str">
            <v>CROSSCLIMATE 2（並行）</v>
          </cell>
          <cell r="F332" t="str">
            <v>205/55R16 91W</v>
          </cell>
          <cell r="G332" t="str">
            <v>205/55R16</v>
          </cell>
          <cell r="H332" t="str">
            <v/>
          </cell>
          <cell r="I332">
            <v>12075</v>
          </cell>
          <cell r="J332">
            <v>107</v>
          </cell>
          <cell r="K332">
            <v>1</v>
          </cell>
          <cell r="L332">
            <v>19780</v>
          </cell>
          <cell r="M332">
            <v>17504.545454545452</v>
          </cell>
          <cell r="N332">
            <v>0.31017917424045693</v>
          </cell>
          <cell r="P332">
            <v>-3280</v>
          </cell>
          <cell r="Q332">
            <v>45327</v>
          </cell>
          <cell r="R332">
            <v>16500</v>
          </cell>
          <cell r="S332" t="str">
            <v>タイヤZ</v>
          </cell>
          <cell r="T332">
            <v>16500</v>
          </cell>
          <cell r="U332">
            <v>0</v>
          </cell>
          <cell r="W332">
            <v>16800</v>
          </cell>
          <cell r="X332">
            <v>14795.454545454544</v>
          </cell>
          <cell r="Y332">
            <v>0.1838709677419354</v>
          </cell>
          <cell r="AA332">
            <v>-300</v>
          </cell>
          <cell r="AB332">
            <v>45327</v>
          </cell>
          <cell r="AC332">
            <v>16500</v>
          </cell>
          <cell r="AD332" t="str">
            <v>タイヤZ 楽天市場店</v>
          </cell>
          <cell r="AE332">
            <v>16500</v>
          </cell>
          <cell r="AF332">
            <v>0</v>
          </cell>
          <cell r="AG332" t="str">
            <v/>
          </cell>
          <cell r="AH332" t="str">
            <v/>
          </cell>
        </row>
        <row r="333">
          <cell r="B333">
            <v>2154517159961</v>
          </cell>
          <cell r="C333">
            <v>4985009753194</v>
          </cell>
          <cell r="D333" t="str">
            <v/>
          </cell>
          <cell r="E333" t="str">
            <v>CROSSCLIMATE 2（並行）</v>
          </cell>
          <cell r="F333" t="str">
            <v>215/45R17 91Y XL</v>
          </cell>
          <cell r="G333" t="str">
            <v>215/45R17</v>
          </cell>
          <cell r="H333" t="str">
            <v/>
          </cell>
          <cell r="I333">
            <v>15361</v>
          </cell>
          <cell r="J333">
            <v>0</v>
          </cell>
          <cell r="K333">
            <v>0</v>
          </cell>
          <cell r="L333">
            <v>21480</v>
          </cell>
          <cell r="M333">
            <v>19050</v>
          </cell>
          <cell r="N333">
            <v>0.19364829396325459</v>
          </cell>
          <cell r="P333">
            <v>1020</v>
          </cell>
          <cell r="Q333">
            <v>45327</v>
          </cell>
          <cell r="R333">
            <v>22500</v>
          </cell>
          <cell r="S333" t="str">
            <v>タイヤーウッズ</v>
          </cell>
          <cell r="T333">
            <v>22500</v>
          </cell>
          <cell r="U333">
            <v>0</v>
          </cell>
          <cell r="W333">
            <v>21500</v>
          </cell>
          <cell r="X333">
            <v>19068.181818181816</v>
          </cell>
          <cell r="Y333">
            <v>0.19441716328963043</v>
          </cell>
          <cell r="AA333">
            <v>2630</v>
          </cell>
          <cell r="AB333">
            <v>45327</v>
          </cell>
          <cell r="AC333">
            <v>24130</v>
          </cell>
          <cell r="AD333" t="str">
            <v>タイヤホイール激安王国</v>
          </cell>
          <cell r="AE333">
            <v>24130</v>
          </cell>
          <cell r="AF333">
            <v>0</v>
          </cell>
          <cell r="AG333" t="str">
            <v/>
          </cell>
          <cell r="AH333" t="str">
            <v/>
          </cell>
        </row>
        <row r="334">
          <cell r="B334">
            <v>2254517159982</v>
          </cell>
          <cell r="C334" t="str">
            <v/>
          </cell>
          <cell r="D334" t="str">
            <v/>
          </cell>
          <cell r="E334" t="str">
            <v>CROSSCLIMATE 2（並行）</v>
          </cell>
          <cell r="F334" t="str">
            <v>225/45R17 91Y</v>
          </cell>
          <cell r="G334" t="str">
            <v>225/45R17</v>
          </cell>
          <cell r="H334" t="str">
            <v/>
          </cell>
          <cell r="I334">
            <v>11792</v>
          </cell>
          <cell r="J334">
            <v>0</v>
          </cell>
          <cell r="K334">
            <v>0</v>
          </cell>
          <cell r="L334">
            <v>16980</v>
          </cell>
          <cell r="M334">
            <v>14959.090909090908</v>
          </cell>
          <cell r="N334">
            <v>0.21171680340322085</v>
          </cell>
          <cell r="P334">
            <v>4820</v>
          </cell>
          <cell r="Q334">
            <v>45327</v>
          </cell>
          <cell r="R334">
            <v>21800</v>
          </cell>
          <cell r="S334" t="str">
            <v>日光商会</v>
          </cell>
          <cell r="T334">
            <v>21800</v>
          </cell>
          <cell r="U334">
            <v>0</v>
          </cell>
          <cell r="W334">
            <v>16900</v>
          </cell>
          <cell r="X334">
            <v>14886.363636363636</v>
          </cell>
          <cell r="Y334">
            <v>0.20786564885496181</v>
          </cell>
          <cell r="AA334">
            <v>4901</v>
          </cell>
          <cell r="AB334">
            <v>45327</v>
          </cell>
          <cell r="AC334">
            <v>21801</v>
          </cell>
          <cell r="AD334" t="str">
            <v>日光商会</v>
          </cell>
          <cell r="AE334">
            <v>21801</v>
          </cell>
          <cell r="AF334">
            <v>0</v>
          </cell>
          <cell r="AG334" t="str">
            <v/>
          </cell>
          <cell r="AH334" t="str">
            <v/>
          </cell>
        </row>
        <row r="335">
          <cell r="B335">
            <v>2254517159968</v>
          </cell>
          <cell r="C335">
            <v>3528708268685</v>
          </cell>
          <cell r="D335" t="str">
            <v>826868</v>
          </cell>
          <cell r="E335" t="str">
            <v>CROSSCLIMATE 2（並行）</v>
          </cell>
          <cell r="F335" t="str">
            <v>225/45R17 94Y XL（CJ：22年 3本）</v>
          </cell>
          <cell r="G335" t="str">
            <v>225/45R17</v>
          </cell>
          <cell r="H335" t="str">
            <v/>
          </cell>
          <cell r="I335">
            <v>13417</v>
          </cell>
          <cell r="J335">
            <v>30</v>
          </cell>
          <cell r="K335">
            <v>1</v>
          </cell>
          <cell r="L335">
            <v>25380</v>
          </cell>
          <cell r="M335">
            <v>22595.454545454544</v>
          </cell>
          <cell r="N335">
            <v>0.40620800643733651</v>
          </cell>
          <cell r="P335">
            <v>-3580</v>
          </cell>
          <cell r="Q335">
            <v>45327</v>
          </cell>
          <cell r="R335">
            <v>21800</v>
          </cell>
          <cell r="S335" t="str">
            <v>日光商会</v>
          </cell>
          <cell r="T335">
            <v>21800</v>
          </cell>
          <cell r="U335">
            <v>0</v>
          </cell>
          <cell r="W335">
            <v>20600</v>
          </cell>
          <cell r="X335">
            <v>18250</v>
          </cell>
          <cell r="Y335">
            <v>0.26482191780821918</v>
          </cell>
          <cell r="AA335">
            <v>1201</v>
          </cell>
          <cell r="AB335">
            <v>45327</v>
          </cell>
          <cell r="AC335">
            <v>21801</v>
          </cell>
          <cell r="AD335" t="str">
            <v>日光商会</v>
          </cell>
          <cell r="AE335">
            <v>21801</v>
          </cell>
          <cell r="AF335">
            <v>0</v>
          </cell>
          <cell r="AG335" t="str">
            <v/>
          </cell>
          <cell r="AH335" t="str">
            <v/>
          </cell>
        </row>
        <row r="336">
          <cell r="B336">
            <v>2254018159962</v>
          </cell>
          <cell r="C336">
            <v>3528703638896</v>
          </cell>
          <cell r="D336" t="str">
            <v>363889</v>
          </cell>
          <cell r="E336" t="str">
            <v>CROSSCLIMATE 2（並行）</v>
          </cell>
          <cell r="F336" t="str">
            <v>225/40R18 92Y XL</v>
          </cell>
          <cell r="G336" t="str">
            <v>225/40R18</v>
          </cell>
          <cell r="H336" t="str">
            <v/>
          </cell>
          <cell r="I336">
            <v>14730</v>
          </cell>
          <cell r="J336">
            <v>83</v>
          </cell>
          <cell r="K336">
            <v>1</v>
          </cell>
          <cell r="L336">
            <v>28600</v>
          </cell>
          <cell r="M336">
            <v>25522.727272727272</v>
          </cell>
          <cell r="N336">
            <v>0.42286731967943009</v>
          </cell>
          <cell r="P336">
            <v>-4400</v>
          </cell>
          <cell r="Q336">
            <v>45327</v>
          </cell>
          <cell r="R336">
            <v>24200</v>
          </cell>
          <cell r="S336" t="str">
            <v>タイヤZ</v>
          </cell>
          <cell r="T336">
            <v>24200</v>
          </cell>
          <cell r="U336">
            <v>0</v>
          </cell>
          <cell r="W336">
            <v>24300</v>
          </cell>
          <cell r="X336">
            <v>21613.63636363636</v>
          </cell>
          <cell r="Y336">
            <v>0.31848580441640367</v>
          </cell>
          <cell r="AA336">
            <v>-100</v>
          </cell>
          <cell r="AB336">
            <v>45327</v>
          </cell>
          <cell r="AC336">
            <v>24200</v>
          </cell>
          <cell r="AD336" t="str">
            <v>タイヤZ 楽天市場店</v>
          </cell>
          <cell r="AE336">
            <v>24200</v>
          </cell>
          <cell r="AF336">
            <v>0</v>
          </cell>
          <cell r="AG336" t="str">
            <v/>
          </cell>
          <cell r="AH336" t="str">
            <v/>
          </cell>
        </row>
        <row r="337">
          <cell r="B337">
            <v>2454018159966</v>
          </cell>
          <cell r="C337">
            <v>3528708947740</v>
          </cell>
          <cell r="D337" t="str">
            <v>894774</v>
          </cell>
          <cell r="E337" t="str">
            <v>CROSSCLIMATE 2（並行）</v>
          </cell>
          <cell r="F337" t="str">
            <v>245/40R18 97Y XL</v>
          </cell>
          <cell r="G337" t="str">
            <v>245/40R18</v>
          </cell>
          <cell r="H337" t="str">
            <v/>
          </cell>
          <cell r="I337">
            <v>18254</v>
          </cell>
          <cell r="J337">
            <v>23</v>
          </cell>
          <cell r="K337">
            <v>3</v>
          </cell>
          <cell r="L337">
            <v>36500</v>
          </cell>
          <cell r="M337">
            <v>32227.272727272724</v>
          </cell>
          <cell r="N337">
            <v>0.4335853314527503</v>
          </cell>
          <cell r="P337">
            <v>-8200</v>
          </cell>
          <cell r="Q337">
            <v>45327</v>
          </cell>
          <cell r="R337">
            <v>28300</v>
          </cell>
          <cell r="S337" t="str">
            <v>タイヤZ</v>
          </cell>
          <cell r="T337">
            <v>28300</v>
          </cell>
          <cell r="U337">
            <v>0</v>
          </cell>
          <cell r="V337">
            <v>27480</v>
          </cell>
          <cell r="W337">
            <v>27480</v>
          </cell>
          <cell r="X337">
            <v>24027.272727272724</v>
          </cell>
          <cell r="Y337">
            <v>0.24027998486568283</v>
          </cell>
          <cell r="AA337">
            <v>820</v>
          </cell>
          <cell r="AB337">
            <v>45327</v>
          </cell>
          <cell r="AC337">
            <v>28300</v>
          </cell>
          <cell r="AD337" t="str">
            <v>タイヤZ 楽天市場店</v>
          </cell>
          <cell r="AE337">
            <v>28300</v>
          </cell>
          <cell r="AF337">
            <v>0</v>
          </cell>
          <cell r="AG337" t="str">
            <v/>
          </cell>
          <cell r="AH337" t="str">
            <v/>
          </cell>
        </row>
        <row r="338">
          <cell r="B338">
            <v>2254518159967</v>
          </cell>
          <cell r="C338">
            <v>4985009753231</v>
          </cell>
          <cell r="D338" t="str">
            <v/>
          </cell>
          <cell r="E338" t="str">
            <v>CROSSCLIMATE 2（並行）</v>
          </cell>
          <cell r="F338" t="str">
            <v>225/45R18 95Y XL</v>
          </cell>
          <cell r="G338" t="str">
            <v>225/45R18</v>
          </cell>
          <cell r="H338" t="str">
            <v/>
          </cell>
          <cell r="I338">
            <v>15809</v>
          </cell>
          <cell r="J338">
            <v>0</v>
          </cell>
          <cell r="K338">
            <v>0</v>
          </cell>
          <cell r="L338">
            <v>23400</v>
          </cell>
          <cell r="M338">
            <v>20318.181818181816</v>
          </cell>
          <cell r="N338">
            <v>0.22192841163310956</v>
          </cell>
          <cell r="P338">
            <v>2300</v>
          </cell>
          <cell r="Q338">
            <v>45327</v>
          </cell>
          <cell r="R338">
            <v>25700</v>
          </cell>
          <cell r="S338" t="str">
            <v>タイヤーウッズ</v>
          </cell>
          <cell r="T338">
            <v>25700</v>
          </cell>
          <cell r="U338">
            <v>0</v>
          </cell>
          <cell r="W338">
            <v>24600</v>
          </cell>
          <cell r="X338">
            <v>21409.090909090908</v>
          </cell>
          <cell r="Y338">
            <v>0.2615753715498938</v>
          </cell>
          <cell r="AA338">
            <v>1110</v>
          </cell>
          <cell r="AB338">
            <v>45327</v>
          </cell>
          <cell r="AC338">
            <v>25710</v>
          </cell>
          <cell r="AD338" t="str">
            <v>タイヤショップZERO楽天市場店</v>
          </cell>
          <cell r="AE338">
            <v>25710</v>
          </cell>
          <cell r="AF338">
            <v>0</v>
          </cell>
          <cell r="AG338" t="str">
            <v/>
          </cell>
          <cell r="AH338" t="str">
            <v/>
          </cell>
        </row>
        <row r="339">
          <cell r="B339">
            <v>2454518159961</v>
          </cell>
          <cell r="C339">
            <v>4985009753255</v>
          </cell>
          <cell r="D339" t="str">
            <v/>
          </cell>
          <cell r="E339" t="str">
            <v>CROSSCLIMATE 2（並行）</v>
          </cell>
          <cell r="F339" t="str">
            <v>245/45R18 100Y XL</v>
          </cell>
          <cell r="G339" t="str">
            <v>245/45R18</v>
          </cell>
          <cell r="H339" t="str">
            <v/>
          </cell>
          <cell r="I339">
            <v>17434</v>
          </cell>
          <cell r="J339">
            <v>0</v>
          </cell>
          <cell r="K339">
            <v>0</v>
          </cell>
          <cell r="L339">
            <v>26300</v>
          </cell>
          <cell r="M339">
            <v>22954.545454545452</v>
          </cell>
          <cell r="N339">
            <v>0.24049900990099002</v>
          </cell>
          <cell r="P339">
            <v>2600</v>
          </cell>
          <cell r="Q339">
            <v>45327</v>
          </cell>
          <cell r="R339">
            <v>28900</v>
          </cell>
          <cell r="S339" t="str">
            <v>タイヤーウッズ</v>
          </cell>
          <cell r="T339">
            <v>28900</v>
          </cell>
          <cell r="U339">
            <v>0</v>
          </cell>
          <cell r="W339">
            <v>26300</v>
          </cell>
          <cell r="X339">
            <v>22954.545454545452</v>
          </cell>
          <cell r="Y339">
            <v>0.24049900990099002</v>
          </cell>
          <cell r="AA339">
            <v>2680</v>
          </cell>
          <cell r="AB339">
            <v>45327</v>
          </cell>
          <cell r="AC339">
            <v>28980</v>
          </cell>
          <cell r="AD339" t="str">
            <v>タイヤショップZERO楽天市場店</v>
          </cell>
          <cell r="AE339">
            <v>28980</v>
          </cell>
          <cell r="AF339">
            <v>0</v>
          </cell>
          <cell r="AG339" t="str">
            <v/>
          </cell>
          <cell r="AH339" t="str">
            <v/>
          </cell>
        </row>
        <row r="340">
          <cell r="B340">
            <v>2355518159978</v>
          </cell>
          <cell r="C340">
            <v>4985009753651</v>
          </cell>
          <cell r="D340" t="str">
            <v/>
          </cell>
          <cell r="E340" t="str">
            <v>CROSSCLIMATE 2（並行）</v>
          </cell>
          <cell r="F340" t="str">
            <v>235/55R18 104H XL VOL</v>
          </cell>
          <cell r="G340" t="str">
            <v>235/55R18</v>
          </cell>
          <cell r="H340" t="str">
            <v/>
          </cell>
          <cell r="I340">
            <v>14333</v>
          </cell>
          <cell r="J340">
            <v>0</v>
          </cell>
          <cell r="K340">
            <v>1</v>
          </cell>
          <cell r="L340">
            <v>24000</v>
          </cell>
          <cell r="M340">
            <v>20863.63636363636</v>
          </cell>
          <cell r="N340">
            <v>0.31301525054466223</v>
          </cell>
          <cell r="P340">
            <v>1300</v>
          </cell>
          <cell r="Q340">
            <v>45327</v>
          </cell>
          <cell r="R340">
            <v>25300</v>
          </cell>
          <cell r="S340" t="str">
            <v>まるべぇ</v>
          </cell>
          <cell r="T340">
            <v>25300</v>
          </cell>
          <cell r="U340">
            <v>0</v>
          </cell>
          <cell r="W340">
            <v>24200</v>
          </cell>
          <cell r="X340">
            <v>21045.454545454544</v>
          </cell>
          <cell r="Y340">
            <v>0.31895032397408202</v>
          </cell>
          <cell r="AA340">
            <v>1100</v>
          </cell>
          <cell r="AB340">
            <v>45327</v>
          </cell>
          <cell r="AC340">
            <v>25300</v>
          </cell>
          <cell r="AD340" t="str">
            <v>グリーンコンシューマー</v>
          </cell>
          <cell r="AE340">
            <v>25360</v>
          </cell>
          <cell r="AF340">
            <v>-60</v>
          </cell>
          <cell r="AG340" t="str">
            <v/>
          </cell>
          <cell r="AH340" t="str">
            <v/>
          </cell>
        </row>
        <row r="341">
          <cell r="B341">
            <v>2355519159977</v>
          </cell>
          <cell r="C341">
            <v>4985009753712</v>
          </cell>
          <cell r="D341" t="str">
            <v/>
          </cell>
          <cell r="E341" t="str">
            <v>CROSSCLIMATE 2（並行）</v>
          </cell>
          <cell r="F341" t="str">
            <v>235/55R19 105H XL VOL</v>
          </cell>
          <cell r="G341" t="str">
            <v>235/55R19</v>
          </cell>
          <cell r="H341" t="str">
            <v/>
          </cell>
          <cell r="I341">
            <v>17310</v>
          </cell>
          <cell r="J341">
            <v>0</v>
          </cell>
          <cell r="K341">
            <v>0</v>
          </cell>
          <cell r="L341">
            <v>24480</v>
          </cell>
          <cell r="M341">
            <v>21300</v>
          </cell>
          <cell r="N341">
            <v>0.18732394366197183</v>
          </cell>
          <cell r="P341">
            <v>6510</v>
          </cell>
          <cell r="Q341">
            <v>45327</v>
          </cell>
          <cell r="R341">
            <v>30990</v>
          </cell>
          <cell r="S341" t="str">
            <v>タイヤホイール専門店グリップコーポレーション</v>
          </cell>
          <cell r="T341">
            <v>30990</v>
          </cell>
          <cell r="U341">
            <v>0</v>
          </cell>
          <cell r="W341">
            <v>28170</v>
          </cell>
          <cell r="X341">
            <v>24654.545454545452</v>
          </cell>
          <cell r="Y341">
            <v>0.29789823008849553</v>
          </cell>
          <cell r="AA341">
            <v>2820</v>
          </cell>
          <cell r="AB341">
            <v>45327</v>
          </cell>
          <cell r="AC341">
            <v>30990</v>
          </cell>
          <cell r="AD341" t="str">
            <v>格安タイヤホイールジャストパーツ</v>
          </cell>
          <cell r="AE341">
            <v>30990</v>
          </cell>
          <cell r="AF341">
            <v>0</v>
          </cell>
          <cell r="AG341" t="str">
            <v/>
          </cell>
          <cell r="AH341" t="str">
            <v/>
          </cell>
        </row>
      </sheetData>
      <sheetData sheetId="2">
        <row r="1">
          <cell r="B1" t="str">
            <v>2023-11-06 → 2024-02-06の受注実績を(I)列に表示しています</v>
          </cell>
          <cell r="F1">
            <v>23090.909090909088</v>
          </cell>
          <cell r="J1" t="str">
            <v>2024/02/07_02:40</v>
          </cell>
          <cell r="K1" t="str">
            <v>2024/02/07_07:31</v>
          </cell>
          <cell r="L1">
            <v>13100</v>
          </cell>
          <cell r="N1">
            <v>12320</v>
          </cell>
          <cell r="O1">
            <v>0.94045801526717554</v>
          </cell>
          <cell r="V1" t="str">
            <v>PT設定なし</v>
          </cell>
        </row>
        <row r="2">
          <cell r="B2" t="str">
            <v>BRIDGESTONE</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2454018119991</v>
          </cell>
          <cell r="C5">
            <v>4961914329976</v>
          </cell>
          <cell r="D5" t="str">
            <v/>
          </cell>
          <cell r="E5" t="str">
            <v>S001（並行）</v>
          </cell>
          <cell r="F5" t="str">
            <v>245/40R18 97Y XL MO</v>
          </cell>
          <cell r="G5" t="str">
            <v>245/40R18 MO</v>
          </cell>
          <cell r="H5" t="str">
            <v/>
          </cell>
          <cell r="I5">
            <v>16127</v>
          </cell>
          <cell r="J5">
            <v>0</v>
          </cell>
          <cell r="K5">
            <v>0</v>
          </cell>
          <cell r="L5">
            <v>21980</v>
          </cell>
          <cell r="M5">
            <v>19027.272727272724</v>
          </cell>
          <cell r="N5">
            <v>0.15242713807931185</v>
          </cell>
          <cell r="P5">
            <v>6520</v>
          </cell>
          <cell r="Q5">
            <v>45201</v>
          </cell>
          <cell r="R5">
            <v>28500</v>
          </cell>
          <cell r="S5" t="str">
            <v>プレミアムタイヤ TIRE Wheel</v>
          </cell>
          <cell r="T5">
            <v>28500</v>
          </cell>
          <cell r="U5">
            <v>0</v>
          </cell>
          <cell r="V5">
            <v>21980</v>
          </cell>
          <cell r="W5">
            <v>21480</v>
          </cell>
          <cell r="X5">
            <v>18572.727272727272</v>
          </cell>
          <cell r="Y5">
            <v>0.13168379833578067</v>
          </cell>
          <cell r="AA5">
            <v>7020</v>
          </cell>
          <cell r="AB5">
            <v>45201</v>
          </cell>
          <cell r="AC5">
            <v>28500</v>
          </cell>
          <cell r="AD5" t="str">
            <v>tirewheel 楽天市場店</v>
          </cell>
          <cell r="AE5">
            <v>28500</v>
          </cell>
          <cell r="AF5">
            <v>0</v>
          </cell>
          <cell r="AG5" t="str">
            <v/>
          </cell>
          <cell r="AH5" t="str">
            <v/>
          </cell>
        </row>
        <row r="6">
          <cell r="B6">
            <v>2454018119557</v>
          </cell>
          <cell r="C6" t="str">
            <v/>
          </cell>
          <cell r="D6" t="str">
            <v/>
          </cell>
          <cell r="E6" t="str">
            <v>POTENZA Sport（並行）</v>
          </cell>
          <cell r="F6" t="str">
            <v>245/40R18 97Y XL</v>
          </cell>
          <cell r="G6" t="str">
            <v>245/40R18</v>
          </cell>
          <cell r="H6" t="str">
            <v/>
          </cell>
          <cell r="I6">
            <v>16355</v>
          </cell>
          <cell r="J6">
            <v>99</v>
          </cell>
          <cell r="K6">
            <v>1</v>
          </cell>
          <cell r="L6">
            <v>23100</v>
          </cell>
          <cell r="M6">
            <v>20045.454545454544</v>
          </cell>
          <cell r="N6">
            <v>0.18410430839002262</v>
          </cell>
          <cell r="O6">
            <v>92400</v>
          </cell>
          <cell r="P6">
            <v>60</v>
          </cell>
          <cell r="Q6">
            <v>45327</v>
          </cell>
          <cell r="R6">
            <v>23160</v>
          </cell>
          <cell r="S6" t="str">
            <v>日光商会</v>
          </cell>
          <cell r="T6">
            <v>23160</v>
          </cell>
          <cell r="U6">
            <v>0</v>
          </cell>
          <cell r="V6">
            <v>22980</v>
          </cell>
          <cell r="W6">
            <v>22980</v>
          </cell>
          <cell r="X6">
            <v>19936.363636363636</v>
          </cell>
          <cell r="Y6">
            <v>0.17963976288189692</v>
          </cell>
          <cell r="AA6">
            <v>-980</v>
          </cell>
          <cell r="AB6">
            <v>45327</v>
          </cell>
          <cell r="AC6">
            <v>22000</v>
          </cell>
          <cell r="AD6" t="str">
            <v>タイヤショップZERO楽天市場店</v>
          </cell>
          <cell r="AE6">
            <v>23161</v>
          </cell>
          <cell r="AF6">
            <v>-1161</v>
          </cell>
          <cell r="AG6">
            <v>604463543</v>
          </cell>
          <cell r="AH6">
            <v>604463547</v>
          </cell>
        </row>
        <row r="7">
          <cell r="B7">
            <v>2254018119553</v>
          </cell>
          <cell r="C7" t="str">
            <v/>
          </cell>
          <cell r="D7" t="str">
            <v/>
          </cell>
          <cell r="E7" t="str">
            <v>POTENZA Sport（並行）</v>
          </cell>
          <cell r="F7" t="str">
            <v>225/40R18 92Y XL</v>
          </cell>
          <cell r="G7" t="str">
            <v>225/40R18</v>
          </cell>
          <cell r="H7" t="str">
            <v/>
          </cell>
          <cell r="I7">
            <v>11517</v>
          </cell>
          <cell r="J7">
            <v>166</v>
          </cell>
          <cell r="K7">
            <v>3</v>
          </cell>
          <cell r="L7">
            <v>18480</v>
          </cell>
          <cell r="M7">
            <v>16322.727272727272</v>
          </cell>
          <cell r="N7">
            <v>0.2944193817878028</v>
          </cell>
          <cell r="P7">
            <v>170</v>
          </cell>
          <cell r="Q7">
            <v>45327</v>
          </cell>
          <cell r="R7">
            <v>18650</v>
          </cell>
          <cell r="S7" t="str">
            <v>タイヤショップTWOMAX</v>
          </cell>
          <cell r="T7">
            <v>18800</v>
          </cell>
          <cell r="U7">
            <v>-150</v>
          </cell>
          <cell r="V7">
            <v>17980</v>
          </cell>
          <cell r="W7">
            <v>17800</v>
          </cell>
          <cell r="X7">
            <v>15704.545454545454</v>
          </cell>
          <cell r="Y7">
            <v>0.26664544138929086</v>
          </cell>
          <cell r="AA7">
            <v>900</v>
          </cell>
          <cell r="AB7">
            <v>45327</v>
          </cell>
          <cell r="AC7">
            <v>18700</v>
          </cell>
          <cell r="AD7" t="str">
            <v>ビックラック</v>
          </cell>
          <cell r="AE7">
            <v>18800</v>
          </cell>
          <cell r="AF7">
            <v>-100</v>
          </cell>
          <cell r="AG7">
            <v>604463541</v>
          </cell>
          <cell r="AH7">
            <v>604463545</v>
          </cell>
        </row>
        <row r="8">
          <cell r="B8">
            <v>2054517119555</v>
          </cell>
          <cell r="C8" t="str">
            <v/>
          </cell>
          <cell r="D8" t="str">
            <v/>
          </cell>
          <cell r="E8" t="str">
            <v>POTENZA Sport（並行）</v>
          </cell>
          <cell r="F8" t="str">
            <v>205/45R17 88Y XL</v>
          </cell>
          <cell r="G8" t="str">
            <v>205/45R17</v>
          </cell>
          <cell r="H8" t="str">
            <v/>
          </cell>
          <cell r="I8">
            <v>14611</v>
          </cell>
          <cell r="J8">
            <v>10</v>
          </cell>
          <cell r="K8">
            <v>130</v>
          </cell>
          <cell r="L8">
            <v>20200</v>
          </cell>
          <cell r="M8">
            <v>17886.363636363636</v>
          </cell>
          <cell r="N8">
            <v>0.18312071156289705</v>
          </cell>
          <cell r="O8">
            <v>80800</v>
          </cell>
          <cell r="P8">
            <v>800</v>
          </cell>
          <cell r="Q8">
            <v>45327</v>
          </cell>
          <cell r="R8">
            <v>21000</v>
          </cell>
          <cell r="S8" t="str">
            <v>タイヤショップZERO</v>
          </cell>
          <cell r="T8">
            <v>21000</v>
          </cell>
          <cell r="U8">
            <v>0</v>
          </cell>
          <cell r="V8">
            <v>20980</v>
          </cell>
          <cell r="W8">
            <v>19980</v>
          </cell>
          <cell r="X8">
            <v>17686.363636363636</v>
          </cell>
          <cell r="Y8">
            <v>0.17388332048316626</v>
          </cell>
          <cell r="AA8">
            <v>-1730</v>
          </cell>
          <cell r="AB8">
            <v>45327</v>
          </cell>
          <cell r="AC8">
            <v>18250</v>
          </cell>
          <cell r="AD8" t="str">
            <v>タイヤスクエアミツヤ</v>
          </cell>
          <cell r="AE8">
            <v>18250</v>
          </cell>
          <cell r="AF8">
            <v>0</v>
          </cell>
          <cell r="AG8" t="str">
            <v/>
          </cell>
          <cell r="AH8" t="str">
            <v/>
          </cell>
        </row>
        <row r="9">
          <cell r="B9">
            <v>2254517119559</v>
          </cell>
          <cell r="C9" t="str">
            <v/>
          </cell>
          <cell r="D9" t="str">
            <v/>
          </cell>
          <cell r="E9" t="str">
            <v>POTENZA Sport（並行）</v>
          </cell>
          <cell r="F9" t="str">
            <v>225/45R17 94Y XL</v>
          </cell>
          <cell r="G9" t="str">
            <v>225/45R17</v>
          </cell>
          <cell r="H9" t="str">
            <v/>
          </cell>
          <cell r="I9">
            <v>11004</v>
          </cell>
          <cell r="J9">
            <v>0</v>
          </cell>
          <cell r="K9">
            <v>1</v>
          </cell>
          <cell r="L9">
            <v>16480</v>
          </cell>
          <cell r="M9">
            <v>14504.545454545454</v>
          </cell>
          <cell r="N9">
            <v>0.24134127232842367</v>
          </cell>
          <cell r="P9">
            <v>20</v>
          </cell>
          <cell r="Q9">
            <v>45327</v>
          </cell>
          <cell r="R9">
            <v>16500</v>
          </cell>
          <cell r="S9" t="str">
            <v>日光商会</v>
          </cell>
          <cell r="T9">
            <v>16500</v>
          </cell>
          <cell r="U9">
            <v>0</v>
          </cell>
          <cell r="V9">
            <v>16480</v>
          </cell>
          <cell r="W9">
            <v>16500</v>
          </cell>
          <cell r="X9">
            <v>14522.727272727272</v>
          </cell>
          <cell r="Y9">
            <v>0.24229107981220654</v>
          </cell>
          <cell r="AA9">
            <v>0</v>
          </cell>
          <cell r="AB9">
            <v>45327</v>
          </cell>
          <cell r="AC9">
            <v>16500</v>
          </cell>
          <cell r="AD9" t="str">
            <v>日光商会</v>
          </cell>
          <cell r="AE9">
            <v>16500</v>
          </cell>
          <cell r="AF9">
            <v>0</v>
          </cell>
          <cell r="AG9">
            <v>604463540</v>
          </cell>
          <cell r="AH9">
            <v>604463544</v>
          </cell>
        </row>
        <row r="10">
          <cell r="B10">
            <v>2254518119558</v>
          </cell>
          <cell r="C10" t="str">
            <v/>
          </cell>
          <cell r="D10" t="str">
            <v/>
          </cell>
          <cell r="E10" t="str">
            <v>POTENZA Sport（並行）</v>
          </cell>
          <cell r="F10" t="str">
            <v>225/45R18 95Y XL</v>
          </cell>
          <cell r="G10" t="str">
            <v>225/45R18</v>
          </cell>
          <cell r="H10" t="str">
            <v/>
          </cell>
          <cell r="I10">
            <v>14786</v>
          </cell>
          <cell r="J10">
            <v>0</v>
          </cell>
          <cell r="K10">
            <v>0</v>
          </cell>
          <cell r="L10">
            <v>21900</v>
          </cell>
          <cell r="M10">
            <v>18954.545454545452</v>
          </cell>
          <cell r="N10">
            <v>0.21992326139088719</v>
          </cell>
          <cell r="P10">
            <v>3100</v>
          </cell>
          <cell r="Q10">
            <v>45327</v>
          </cell>
          <cell r="R10">
            <v>25000</v>
          </cell>
          <cell r="S10" t="str">
            <v>TIRE SHOP 4U</v>
          </cell>
          <cell r="T10">
            <v>25000</v>
          </cell>
          <cell r="U10">
            <v>0</v>
          </cell>
          <cell r="V10">
            <v>22700</v>
          </cell>
          <cell r="W10">
            <v>22680</v>
          </cell>
          <cell r="X10">
            <v>19663.63636363636</v>
          </cell>
          <cell r="Y10">
            <v>0.24805362921867763</v>
          </cell>
          <cell r="AA10">
            <v>-1780</v>
          </cell>
          <cell r="AB10">
            <v>45327</v>
          </cell>
          <cell r="AC10">
            <v>20900</v>
          </cell>
          <cell r="AD10" t="str">
            <v>TIRE SHOP 4U 楽天市場店</v>
          </cell>
          <cell r="AE10">
            <v>21000</v>
          </cell>
          <cell r="AF10">
            <v>-100</v>
          </cell>
          <cell r="AG10">
            <v>604463542</v>
          </cell>
          <cell r="AH10">
            <v>604463546</v>
          </cell>
        </row>
        <row r="11">
          <cell r="B11">
            <v>2256018119489</v>
          </cell>
          <cell r="C11" t="str">
            <v/>
          </cell>
          <cell r="D11" t="str">
            <v/>
          </cell>
          <cell r="E11" t="str">
            <v>ALENZA 001（並行）</v>
          </cell>
          <cell r="F11" t="str">
            <v>225/60R18 104W XL ☆</v>
          </cell>
          <cell r="G11" t="str">
            <v>225/60R18</v>
          </cell>
          <cell r="H11" t="str">
            <v/>
          </cell>
          <cell r="I11">
            <v>13664</v>
          </cell>
          <cell r="J11">
            <v>0</v>
          </cell>
          <cell r="K11">
            <v>0</v>
          </cell>
          <cell r="L11">
            <v>19800</v>
          </cell>
          <cell r="M11">
            <v>17181.81818181818</v>
          </cell>
          <cell r="N11">
            <v>0.20474074074074067</v>
          </cell>
          <cell r="P11">
            <v>5200</v>
          </cell>
          <cell r="Q11">
            <v>45250</v>
          </cell>
          <cell r="R11">
            <v>25000</v>
          </cell>
          <cell r="S11" t="str">
            <v>プレミアムタイヤ TIRE Wheel</v>
          </cell>
          <cell r="T11">
            <v>25000</v>
          </cell>
          <cell r="U11">
            <v>0</v>
          </cell>
          <cell r="W11">
            <v>18800</v>
          </cell>
          <cell r="X11">
            <v>16272.727272727272</v>
          </cell>
          <cell r="Y11">
            <v>0.16031284916201113</v>
          </cell>
          <cell r="AA11">
            <v>6200</v>
          </cell>
          <cell r="AB11">
            <v>45250</v>
          </cell>
          <cell r="AC11">
            <v>25000</v>
          </cell>
          <cell r="AD11" t="str">
            <v>tirewheel 楽天市場店</v>
          </cell>
          <cell r="AE11">
            <v>25000</v>
          </cell>
          <cell r="AF11">
            <v>0</v>
          </cell>
          <cell r="AG11" t="str">
            <v/>
          </cell>
          <cell r="AH11" t="str">
            <v/>
          </cell>
        </row>
        <row r="12">
          <cell r="B12">
            <v>2353519119557</v>
          </cell>
          <cell r="C12" t="str">
            <v/>
          </cell>
          <cell r="D12" t="str">
            <v/>
          </cell>
          <cell r="E12" t="str">
            <v>POTENZA Sport（並行）</v>
          </cell>
          <cell r="F12" t="str">
            <v>235/35R19 91Y XL</v>
          </cell>
          <cell r="G12" t="str">
            <v>235/35R19</v>
          </cell>
          <cell r="H12" t="str">
            <v/>
          </cell>
          <cell r="I12">
            <v>17640</v>
          </cell>
          <cell r="J12">
            <v>2</v>
          </cell>
          <cell r="K12">
            <v>30</v>
          </cell>
          <cell r="L12">
            <v>24800</v>
          </cell>
          <cell r="M12">
            <v>21590.909090909088</v>
          </cell>
          <cell r="N12">
            <v>0.18298947368421042</v>
          </cell>
          <cell r="O12">
            <v>99200</v>
          </cell>
          <cell r="P12">
            <v>-2050</v>
          </cell>
          <cell r="Q12">
            <v>45327</v>
          </cell>
          <cell r="R12">
            <v>22750</v>
          </cell>
          <cell r="S12" t="str">
            <v>タイヤディーラー</v>
          </cell>
          <cell r="T12">
            <v>22750</v>
          </cell>
          <cell r="U12">
            <v>0</v>
          </cell>
          <cell r="V12">
            <v>26780</v>
          </cell>
          <cell r="W12">
            <v>24980</v>
          </cell>
          <cell r="X12">
            <v>21754.545454545452</v>
          </cell>
          <cell r="Y12">
            <v>0.18913497701629745</v>
          </cell>
          <cell r="AA12">
            <v>-1890</v>
          </cell>
          <cell r="AB12">
            <v>45327</v>
          </cell>
          <cell r="AC12">
            <v>23090</v>
          </cell>
          <cell r="AD12" t="str">
            <v>タイヤディーラー　楽天市場店</v>
          </cell>
          <cell r="AE12">
            <v>23090</v>
          </cell>
          <cell r="AF12">
            <v>0</v>
          </cell>
          <cell r="AG12" t="str">
            <v/>
          </cell>
          <cell r="AH12" t="str">
            <v/>
          </cell>
        </row>
        <row r="13">
          <cell r="B13">
            <v>2256018118819</v>
          </cell>
          <cell r="C13" t="str">
            <v/>
          </cell>
          <cell r="D13" t="str">
            <v/>
          </cell>
          <cell r="E13" t="str">
            <v>ALENZA 001（並行）</v>
          </cell>
          <cell r="F13" t="str">
            <v>225/60R18 100H</v>
          </cell>
          <cell r="G13" t="str">
            <v>225/60R18</v>
          </cell>
          <cell r="H13" t="str">
            <v/>
          </cell>
          <cell r="I13">
            <v>16166</v>
          </cell>
          <cell r="J13">
            <v>4</v>
          </cell>
          <cell r="K13">
            <v>1</v>
          </cell>
          <cell r="L13">
            <v>21480</v>
          </cell>
          <cell r="M13">
            <v>18572.727272727272</v>
          </cell>
          <cell r="N13">
            <v>0.12958394517865882</v>
          </cell>
          <cell r="P13">
            <v>6670</v>
          </cell>
          <cell r="Q13">
            <v>45327</v>
          </cell>
          <cell r="R13">
            <v>28150</v>
          </cell>
          <cell r="S13" t="str">
            <v>矢東タイヤ2号店</v>
          </cell>
          <cell r="T13">
            <v>28150</v>
          </cell>
          <cell r="U13">
            <v>0</v>
          </cell>
          <cell r="W13">
            <v>21400</v>
          </cell>
          <cell r="X13">
            <v>18500</v>
          </cell>
          <cell r="Y13">
            <v>0.12616216216216217</v>
          </cell>
          <cell r="AA13">
            <v>3600</v>
          </cell>
          <cell r="AB13">
            <v>45327</v>
          </cell>
          <cell r="AC13">
            <v>25000</v>
          </cell>
          <cell r="AD13" t="str">
            <v>tirewheel 楽天市場店</v>
          </cell>
          <cell r="AE13">
            <v>25000</v>
          </cell>
          <cell r="AF13">
            <v>0</v>
          </cell>
          <cell r="AG13" t="str">
            <v/>
          </cell>
          <cell r="AH13" t="str">
            <v/>
          </cell>
        </row>
        <row r="14">
          <cell r="B14">
            <v>2256517118839</v>
          </cell>
          <cell r="C14" t="str">
            <v/>
          </cell>
          <cell r="D14" t="str">
            <v/>
          </cell>
          <cell r="E14" t="str">
            <v>ALENZA 001（並行）</v>
          </cell>
          <cell r="F14" t="str">
            <v>225/65R17 102V</v>
          </cell>
          <cell r="G14" t="str">
            <v>225/65R17</v>
          </cell>
          <cell r="H14" t="str">
            <v/>
          </cell>
          <cell r="I14">
            <v>12454</v>
          </cell>
          <cell r="J14">
            <v>0</v>
          </cell>
          <cell r="K14">
            <v>0</v>
          </cell>
          <cell r="L14">
            <v>16480</v>
          </cell>
          <cell r="M14">
            <v>14027.272727272726</v>
          </cell>
          <cell r="N14">
            <v>0.11215813350615676</v>
          </cell>
          <cell r="P14">
            <v>2720</v>
          </cell>
          <cell r="Q14">
            <v>45327</v>
          </cell>
          <cell r="R14">
            <v>19200</v>
          </cell>
          <cell r="S14" t="str">
            <v>ブランドタイヤ</v>
          </cell>
          <cell r="T14">
            <v>19100</v>
          </cell>
          <cell r="U14">
            <v>100</v>
          </cell>
          <cell r="W14">
            <v>16500</v>
          </cell>
          <cell r="X14">
            <v>14045.454545454544</v>
          </cell>
          <cell r="Y14">
            <v>0.1133074433656957</v>
          </cell>
          <cell r="AA14">
            <v>2700</v>
          </cell>
          <cell r="AB14">
            <v>45327</v>
          </cell>
          <cell r="AC14">
            <v>19200</v>
          </cell>
          <cell r="AD14" t="str">
            <v>BRANDTIRE</v>
          </cell>
          <cell r="AE14">
            <v>19100</v>
          </cell>
          <cell r="AF14">
            <v>100</v>
          </cell>
          <cell r="AG14" t="str">
            <v/>
          </cell>
          <cell r="AH14" t="str">
            <v/>
          </cell>
        </row>
        <row r="15">
          <cell r="B15">
            <v>2355518118814</v>
          </cell>
          <cell r="C15" t="str">
            <v/>
          </cell>
          <cell r="D15" t="str">
            <v/>
          </cell>
          <cell r="E15" t="str">
            <v>ALENZA 001（並行）</v>
          </cell>
          <cell r="F15" t="str">
            <v>235/55R18 100V AO</v>
          </cell>
          <cell r="G15" t="str">
            <v>235/55R18</v>
          </cell>
          <cell r="H15" t="str">
            <v/>
          </cell>
          <cell r="I15">
            <v>16302</v>
          </cell>
          <cell r="J15">
            <v>1</v>
          </cell>
          <cell r="K15">
            <v>1</v>
          </cell>
          <cell r="L15">
            <v>22480</v>
          </cell>
          <cell r="M15">
            <v>19481.81818181818</v>
          </cell>
          <cell r="N15">
            <v>0.16321978534764342</v>
          </cell>
          <cell r="P15">
            <v>0</v>
          </cell>
          <cell r="Q15">
            <v>45327</v>
          </cell>
          <cell r="R15">
            <v>22480</v>
          </cell>
          <cell r="S15" t="str">
            <v>日光商会</v>
          </cell>
          <cell r="T15">
            <v>22480</v>
          </cell>
          <cell r="U15">
            <v>0</v>
          </cell>
          <cell r="W15">
            <v>21480</v>
          </cell>
          <cell r="X15">
            <v>18572.727272727272</v>
          </cell>
          <cell r="Y15">
            <v>0.12226138032305429</v>
          </cell>
          <cell r="AA15">
            <v>1000</v>
          </cell>
          <cell r="AB15">
            <v>45327</v>
          </cell>
          <cell r="AC15">
            <v>22480</v>
          </cell>
          <cell r="AD15" t="str">
            <v>日光商会</v>
          </cell>
          <cell r="AE15">
            <v>22480</v>
          </cell>
          <cell r="AF15">
            <v>0</v>
          </cell>
          <cell r="AG15" t="str">
            <v/>
          </cell>
          <cell r="AH15" t="str">
            <v/>
          </cell>
        </row>
        <row r="16">
          <cell r="B16">
            <v>2354018119949</v>
          </cell>
          <cell r="C16" t="str">
            <v/>
          </cell>
          <cell r="D16" t="str">
            <v/>
          </cell>
          <cell r="E16" t="str">
            <v>T005（並行）</v>
          </cell>
          <cell r="F16" t="str">
            <v>235/40R18 95Y XL</v>
          </cell>
          <cell r="G16" t="str">
            <v>235/40R18</v>
          </cell>
          <cell r="H16" t="str">
            <v/>
          </cell>
          <cell r="I16">
            <v>12981</v>
          </cell>
          <cell r="J16">
            <v>0</v>
          </cell>
          <cell r="K16">
            <v>0</v>
          </cell>
          <cell r="L16">
            <v>18900</v>
          </cell>
          <cell r="M16">
            <v>16363.636363636362</v>
          </cell>
          <cell r="N16">
            <v>0.2067166666666666</v>
          </cell>
          <cell r="P16">
            <v>4100</v>
          </cell>
          <cell r="Q16">
            <v>45250</v>
          </cell>
          <cell r="R16">
            <v>23000</v>
          </cell>
          <cell r="S16" t="str">
            <v>プレミアムタイヤ TIRE Wheel</v>
          </cell>
          <cell r="T16">
            <v>23000</v>
          </cell>
          <cell r="U16">
            <v>0</v>
          </cell>
          <cell r="W16">
            <v>18880</v>
          </cell>
          <cell r="X16">
            <v>16345.454545454544</v>
          </cell>
          <cell r="Y16">
            <v>0.20583426028921017</v>
          </cell>
          <cell r="AA16">
            <v>4110</v>
          </cell>
          <cell r="AB16">
            <v>45250</v>
          </cell>
          <cell r="AC16">
            <v>22990</v>
          </cell>
          <cell r="AD16" t="str">
            <v>TIRE SHOP 4U 楽天市場店</v>
          </cell>
          <cell r="AE16">
            <v>22990</v>
          </cell>
          <cell r="AF16">
            <v>0</v>
          </cell>
          <cell r="AG16" t="str">
            <v/>
          </cell>
          <cell r="AH16" t="str">
            <v/>
          </cell>
        </row>
        <row r="17">
          <cell r="B17">
            <v>2354518119944</v>
          </cell>
          <cell r="C17" t="str">
            <v/>
          </cell>
          <cell r="D17" t="str">
            <v/>
          </cell>
          <cell r="E17" t="str">
            <v>T005（並行）</v>
          </cell>
          <cell r="F17" t="str">
            <v>235/45R18 94W</v>
          </cell>
          <cell r="G17" t="str">
            <v>235/45R18</v>
          </cell>
          <cell r="H17" t="str">
            <v/>
          </cell>
          <cell r="I17">
            <v>8345</v>
          </cell>
          <cell r="J17">
            <v>0</v>
          </cell>
          <cell r="K17">
            <v>0</v>
          </cell>
          <cell r="L17">
            <v>14980</v>
          </cell>
          <cell r="M17">
            <v>12799.999999999998</v>
          </cell>
          <cell r="N17">
            <v>0.34804687499999992</v>
          </cell>
          <cell r="P17">
            <v>12320</v>
          </cell>
          <cell r="Q17">
            <v>45250</v>
          </cell>
          <cell r="R17">
            <v>27300</v>
          </cell>
          <cell r="S17" t="str">
            <v>日光商会</v>
          </cell>
          <cell r="T17">
            <v>27300</v>
          </cell>
          <cell r="U17">
            <v>0</v>
          </cell>
          <cell r="W17">
            <v>15480</v>
          </cell>
          <cell r="X17">
            <v>13254.545454545454</v>
          </cell>
          <cell r="Y17">
            <v>0.37040466392318244</v>
          </cell>
          <cell r="AA17">
            <v>11820</v>
          </cell>
          <cell r="AB17">
            <v>45250</v>
          </cell>
          <cell r="AC17">
            <v>27300</v>
          </cell>
          <cell r="AD17" t="str">
            <v>日光商会</v>
          </cell>
          <cell r="AE17">
            <v>27300</v>
          </cell>
          <cell r="AF17">
            <v>0</v>
          </cell>
          <cell r="AG17" t="str">
            <v/>
          </cell>
          <cell r="AH17" t="str">
            <v/>
          </cell>
        </row>
        <row r="18">
          <cell r="B18">
            <v>2455019118815</v>
          </cell>
          <cell r="C18" t="str">
            <v/>
          </cell>
          <cell r="D18" t="str">
            <v/>
          </cell>
          <cell r="E18" t="str">
            <v>ALENZA 001（並行）</v>
          </cell>
          <cell r="F18" t="str">
            <v>245/50R19 105W XL ☆ RFT</v>
          </cell>
          <cell r="G18" t="str">
            <v>245/50R19</v>
          </cell>
          <cell r="H18" t="str">
            <v/>
          </cell>
          <cell r="I18">
            <v>24151</v>
          </cell>
          <cell r="J18">
            <v>19</v>
          </cell>
          <cell r="K18">
            <v>1</v>
          </cell>
          <cell r="L18">
            <v>35980</v>
          </cell>
          <cell r="M18">
            <v>31754.545454545452</v>
          </cell>
          <cell r="N18">
            <v>0.23944746636129396</v>
          </cell>
          <cell r="P18">
            <v>-2480</v>
          </cell>
          <cell r="Q18">
            <v>45327</v>
          </cell>
          <cell r="R18">
            <v>33500</v>
          </cell>
          <cell r="S18" t="str">
            <v>TIRE SHOP 4U</v>
          </cell>
          <cell r="T18">
            <v>33500</v>
          </cell>
          <cell r="U18">
            <v>0</v>
          </cell>
          <cell r="W18">
            <v>33580</v>
          </cell>
          <cell r="X18">
            <v>29572.727272727272</v>
          </cell>
          <cell r="Y18">
            <v>0.18333538272363969</v>
          </cell>
          <cell r="AA18">
            <v>-80</v>
          </cell>
          <cell r="AB18">
            <v>45327</v>
          </cell>
          <cell r="AC18">
            <v>33500</v>
          </cell>
          <cell r="AD18" t="str">
            <v>TIRE SHOP 4U 楽天市場店</v>
          </cell>
          <cell r="AE18">
            <v>33500</v>
          </cell>
          <cell r="AF18">
            <v>0</v>
          </cell>
          <cell r="AG18" t="str">
            <v/>
          </cell>
          <cell r="AH18" t="str">
            <v/>
          </cell>
        </row>
        <row r="19">
          <cell r="B19">
            <v>2354518119517</v>
          </cell>
          <cell r="C19" t="str">
            <v/>
          </cell>
          <cell r="D19" t="str">
            <v/>
          </cell>
          <cell r="E19" t="str">
            <v>T005（並行）</v>
          </cell>
          <cell r="F19" t="str">
            <v>235/45R18 98Y XL</v>
          </cell>
          <cell r="G19" t="str">
            <v>235/45R18</v>
          </cell>
          <cell r="H19" t="str">
            <v/>
          </cell>
          <cell r="I19">
            <v>16848</v>
          </cell>
          <cell r="J19">
            <v>0</v>
          </cell>
          <cell r="K19">
            <v>0</v>
          </cell>
          <cell r="L19">
            <v>21480</v>
          </cell>
          <cell r="M19">
            <v>18572.727272727272</v>
          </cell>
          <cell r="N19">
            <v>9.2863436123347992E-2</v>
          </cell>
          <cell r="P19">
            <v>9720</v>
          </cell>
          <cell r="Q19">
            <v>45327</v>
          </cell>
          <cell r="R19">
            <v>31200</v>
          </cell>
          <cell r="S19" t="str">
            <v>プレミアムタイヤ TIRE Wheel</v>
          </cell>
          <cell r="T19">
            <v>31200</v>
          </cell>
          <cell r="U19">
            <v>0</v>
          </cell>
          <cell r="W19">
            <v>21600</v>
          </cell>
          <cell r="X19">
            <v>18681.81818181818</v>
          </cell>
          <cell r="Y19">
            <v>9.8160583941605761E-2</v>
          </cell>
          <cell r="AA19">
            <v>9600</v>
          </cell>
          <cell r="AB19">
            <v>45327</v>
          </cell>
          <cell r="AC19">
            <v>31200</v>
          </cell>
          <cell r="AD19" t="str">
            <v>tirewheel 楽天市場店</v>
          </cell>
          <cell r="AE19">
            <v>31200</v>
          </cell>
          <cell r="AF19">
            <v>0</v>
          </cell>
          <cell r="AG19" t="str">
            <v/>
          </cell>
          <cell r="AH19" t="str">
            <v/>
          </cell>
        </row>
        <row r="20">
          <cell r="B20">
            <v>2254518119947</v>
          </cell>
          <cell r="C20" t="str">
            <v/>
          </cell>
          <cell r="D20" t="str">
            <v/>
          </cell>
          <cell r="E20" t="str">
            <v>T005（並行）</v>
          </cell>
          <cell r="F20" t="str">
            <v>225/45R18 95Y XL ☆</v>
          </cell>
          <cell r="G20" t="str">
            <v>225/45R18</v>
          </cell>
          <cell r="H20" t="str">
            <v/>
          </cell>
          <cell r="I20">
            <v>11927</v>
          </cell>
          <cell r="J20">
            <v>0</v>
          </cell>
          <cell r="K20">
            <v>0</v>
          </cell>
          <cell r="L20">
            <v>16480</v>
          </cell>
          <cell r="M20">
            <v>14163.636363636362</v>
          </cell>
          <cell r="N20">
            <v>0.15791399229781763</v>
          </cell>
          <cell r="P20">
            <v>11620</v>
          </cell>
          <cell r="Q20">
            <v>45250</v>
          </cell>
          <cell r="R20">
            <v>28100</v>
          </cell>
          <cell r="S20" t="str">
            <v>プレミアムタイヤ TIRE Wheel</v>
          </cell>
          <cell r="T20">
            <v>28100</v>
          </cell>
          <cell r="U20">
            <v>0</v>
          </cell>
          <cell r="W20">
            <v>18800</v>
          </cell>
          <cell r="X20">
            <v>16272.727272727272</v>
          </cell>
          <cell r="Y20">
            <v>0.26705586592178771</v>
          </cell>
          <cell r="AA20">
            <v>9300</v>
          </cell>
          <cell r="AB20">
            <v>45250</v>
          </cell>
          <cell r="AC20">
            <v>28100</v>
          </cell>
          <cell r="AD20" t="str">
            <v>tirewheel 楽天市場店</v>
          </cell>
          <cell r="AE20">
            <v>28100</v>
          </cell>
          <cell r="AF20">
            <v>0</v>
          </cell>
          <cell r="AG20" t="str">
            <v/>
          </cell>
          <cell r="AH20" t="str">
            <v/>
          </cell>
        </row>
        <row r="21">
          <cell r="B21">
            <v>2055516119515</v>
          </cell>
          <cell r="C21" t="str">
            <v/>
          </cell>
          <cell r="D21" t="str">
            <v/>
          </cell>
          <cell r="E21" t="str">
            <v>T005（並行）（ストップ）</v>
          </cell>
          <cell r="F21" t="str">
            <v>205/55R16 91V</v>
          </cell>
          <cell r="G21" t="str">
            <v>205/55R16</v>
          </cell>
          <cell r="H21" t="str">
            <v/>
          </cell>
          <cell r="I21">
            <v>9968</v>
          </cell>
          <cell r="J21">
            <v>0</v>
          </cell>
          <cell r="K21">
            <v>0</v>
          </cell>
          <cell r="L21">
            <v>12180</v>
          </cell>
          <cell r="M21">
            <v>10663.636363636362</v>
          </cell>
          <cell r="N21">
            <v>6.5234441602727913E-2</v>
          </cell>
          <cell r="P21">
            <v>4420</v>
          </cell>
          <cell r="Q21">
            <v>45327</v>
          </cell>
          <cell r="R21">
            <v>16600</v>
          </cell>
          <cell r="S21" t="str">
            <v>プレミアムタイヤ TIRE Wheel</v>
          </cell>
          <cell r="T21">
            <v>16600</v>
          </cell>
          <cell r="U21">
            <v>0</v>
          </cell>
          <cell r="W21">
            <v>11980</v>
          </cell>
          <cell r="X21">
            <v>10481.81818181818</v>
          </cell>
          <cell r="Y21">
            <v>4.9019947961838534E-2</v>
          </cell>
          <cell r="AA21">
            <v>4620</v>
          </cell>
          <cell r="AB21">
            <v>45327</v>
          </cell>
          <cell r="AC21">
            <v>16600</v>
          </cell>
          <cell r="AD21" t="str">
            <v>tirewheel 楽天市場店</v>
          </cell>
          <cell r="AE21">
            <v>16600</v>
          </cell>
          <cell r="AF21">
            <v>0</v>
          </cell>
          <cell r="AG21" t="str">
            <v/>
          </cell>
          <cell r="AH21" t="str">
            <v/>
          </cell>
        </row>
        <row r="22">
          <cell r="B22">
            <v>2055516119942</v>
          </cell>
          <cell r="C22" t="str">
            <v/>
          </cell>
          <cell r="D22" t="str">
            <v/>
          </cell>
          <cell r="E22" t="str">
            <v>T005（並行）</v>
          </cell>
          <cell r="F22" t="str">
            <v>205/55R16 91V</v>
          </cell>
          <cell r="G22" t="str">
            <v>205/55R16</v>
          </cell>
          <cell r="H22" t="str">
            <v/>
          </cell>
          <cell r="I22">
            <v>9968</v>
          </cell>
          <cell r="J22">
            <v>36</v>
          </cell>
          <cell r="K22">
            <v>47</v>
          </cell>
          <cell r="L22">
            <v>13980</v>
          </cell>
          <cell r="M22">
            <v>12299.999999999998</v>
          </cell>
          <cell r="N22">
            <v>0.18959349593495922</v>
          </cell>
          <cell r="O22">
            <v>55920</v>
          </cell>
          <cell r="P22">
            <v>2620</v>
          </cell>
          <cell r="Q22">
            <v>45327</v>
          </cell>
          <cell r="R22">
            <v>16600</v>
          </cell>
          <cell r="S22" t="str">
            <v>プレミアムタイヤ TIRE Wheel</v>
          </cell>
          <cell r="T22">
            <v>16600</v>
          </cell>
          <cell r="U22">
            <v>0</v>
          </cell>
          <cell r="W22">
            <v>13480</v>
          </cell>
          <cell r="X22">
            <v>11845.454545454544</v>
          </cell>
          <cell r="Y22">
            <v>0.15849577897160388</v>
          </cell>
          <cell r="AA22">
            <v>3120</v>
          </cell>
          <cell r="AB22">
            <v>45327</v>
          </cell>
          <cell r="AC22">
            <v>16600</v>
          </cell>
          <cell r="AD22" t="str">
            <v>tirewheel 楽天市場店</v>
          </cell>
          <cell r="AE22">
            <v>16600</v>
          </cell>
          <cell r="AF22">
            <v>0</v>
          </cell>
          <cell r="AG22" t="str">
            <v/>
          </cell>
          <cell r="AH22" t="str">
            <v/>
          </cell>
        </row>
        <row r="23">
          <cell r="B23">
            <v>2055516118822</v>
          </cell>
          <cell r="C23" t="str">
            <v/>
          </cell>
          <cell r="D23" t="str">
            <v/>
          </cell>
          <cell r="E23" t="str">
            <v>T005（並行）</v>
          </cell>
          <cell r="F23" t="str">
            <v>205/55R16 91W AO</v>
          </cell>
          <cell r="G23" t="str">
            <v>205/55R16</v>
          </cell>
          <cell r="H23" t="str">
            <v/>
          </cell>
          <cell r="I23">
            <v>9156</v>
          </cell>
          <cell r="J23">
            <v>0</v>
          </cell>
          <cell r="K23">
            <v>0</v>
          </cell>
          <cell r="L23">
            <v>13280</v>
          </cell>
          <cell r="M23">
            <v>11595.454545454544</v>
          </cell>
          <cell r="N23">
            <v>0.21038024304194425</v>
          </cell>
          <cell r="P23">
            <v>3320</v>
          </cell>
          <cell r="Q23">
            <v>45327</v>
          </cell>
          <cell r="R23">
            <v>16600</v>
          </cell>
          <cell r="S23" t="str">
            <v>プレミアムタイヤ TIRE Wheel</v>
          </cell>
          <cell r="T23">
            <v>16600</v>
          </cell>
          <cell r="U23">
            <v>0</v>
          </cell>
          <cell r="W23">
            <v>12980</v>
          </cell>
          <cell r="X23">
            <v>11322.727272727272</v>
          </cell>
          <cell r="Y23">
            <v>0.19136089923725408</v>
          </cell>
          <cell r="AA23">
            <v>3620</v>
          </cell>
          <cell r="AB23">
            <v>45327</v>
          </cell>
          <cell r="AC23">
            <v>16600</v>
          </cell>
          <cell r="AD23" t="str">
            <v>tirewheel 楽天市場店</v>
          </cell>
          <cell r="AE23">
            <v>16600</v>
          </cell>
          <cell r="AF23">
            <v>0</v>
          </cell>
          <cell r="AG23" t="str">
            <v/>
          </cell>
          <cell r="AH23" t="str">
            <v/>
          </cell>
        </row>
        <row r="24">
          <cell r="B24">
            <v>1956515119517</v>
          </cell>
          <cell r="C24" t="str">
            <v/>
          </cell>
          <cell r="D24" t="str">
            <v/>
          </cell>
          <cell r="E24" t="str">
            <v>T005（並行）</v>
          </cell>
          <cell r="F24" t="str">
            <v>195/65R15 91V</v>
          </cell>
          <cell r="G24" t="str">
            <v>195/65R15</v>
          </cell>
          <cell r="H24" t="str">
            <v/>
          </cell>
          <cell r="I24">
            <v>8749</v>
          </cell>
          <cell r="J24">
            <v>9</v>
          </cell>
          <cell r="K24">
            <v>61</v>
          </cell>
          <cell r="L24">
            <v>10680</v>
          </cell>
          <cell r="M24">
            <v>9231.8181818181802</v>
          </cell>
          <cell r="N24">
            <v>5.2299359921220902E-2</v>
          </cell>
          <cell r="P24">
            <v>-10680</v>
          </cell>
          <cell r="Q24">
            <v>45327</v>
          </cell>
          <cell r="U24">
            <v>0</v>
          </cell>
          <cell r="W24">
            <v>10800</v>
          </cell>
          <cell r="X24">
            <v>9340.9090909090901</v>
          </cell>
          <cell r="Y24">
            <v>6.336739659367388E-2</v>
          </cell>
          <cell r="AA24">
            <v>-10800</v>
          </cell>
          <cell r="AB24">
            <v>45327</v>
          </cell>
          <cell r="AF24">
            <v>0</v>
          </cell>
          <cell r="AG24" t="str">
            <v/>
          </cell>
          <cell r="AH24" t="str">
            <v/>
          </cell>
        </row>
        <row r="25">
          <cell r="B25">
            <v>1956515119944</v>
          </cell>
          <cell r="C25" t="str">
            <v/>
          </cell>
          <cell r="D25" t="str">
            <v/>
          </cell>
          <cell r="E25" t="str">
            <v>T005（並行）</v>
          </cell>
          <cell r="F25" t="str">
            <v>195/65R15 91H</v>
          </cell>
          <cell r="G25" t="str">
            <v>195/65R15</v>
          </cell>
          <cell r="H25" t="str">
            <v/>
          </cell>
          <cell r="I25">
            <v>5789</v>
          </cell>
          <cell r="J25">
            <v>0</v>
          </cell>
          <cell r="K25">
            <v>0</v>
          </cell>
          <cell r="L25">
            <v>9480</v>
          </cell>
          <cell r="M25">
            <v>8209.0909090909081</v>
          </cell>
          <cell r="N25">
            <v>0.2948062015503875</v>
          </cell>
          <cell r="P25">
            <v>-9480</v>
          </cell>
          <cell r="Q25">
            <v>45250</v>
          </cell>
          <cell r="U25">
            <v>0</v>
          </cell>
          <cell r="W25">
            <v>9800</v>
          </cell>
          <cell r="X25">
            <v>8500</v>
          </cell>
          <cell r="Y25">
            <v>0.31894117647058823</v>
          </cell>
          <cell r="AA25">
            <v>-9800</v>
          </cell>
          <cell r="AB25">
            <v>45250</v>
          </cell>
          <cell r="AF25">
            <v>0</v>
          </cell>
          <cell r="AG25" t="str">
            <v/>
          </cell>
          <cell r="AH25" t="str">
            <v/>
          </cell>
        </row>
        <row r="26">
          <cell r="B26">
            <v>2156016119842</v>
          </cell>
          <cell r="C26" t="str">
            <v/>
          </cell>
          <cell r="D26" t="str">
            <v/>
          </cell>
          <cell r="E26" t="str">
            <v>T001（並行）</v>
          </cell>
          <cell r="F26" t="str">
            <v>215/60R16 95V</v>
          </cell>
          <cell r="G26" t="str">
            <v>215/60R16</v>
          </cell>
          <cell r="H26" t="str">
            <v/>
          </cell>
          <cell r="I26">
            <v>8214</v>
          </cell>
          <cell r="J26">
            <v>2</v>
          </cell>
          <cell r="K26">
            <v>0</v>
          </cell>
          <cell r="L26">
            <v>9980</v>
          </cell>
          <cell r="M26">
            <v>8118.1818181818171</v>
          </cell>
          <cell r="N26">
            <v>-1.1802911534154669E-2</v>
          </cell>
          <cell r="P26">
            <v>5020</v>
          </cell>
          <cell r="Q26">
            <v>45327</v>
          </cell>
          <cell r="R26">
            <v>15000</v>
          </cell>
          <cell r="S26" t="str">
            <v>ワールドセレクト3号店</v>
          </cell>
          <cell r="T26">
            <v>15000</v>
          </cell>
          <cell r="U26">
            <v>0</v>
          </cell>
          <cell r="W26">
            <v>10480</v>
          </cell>
          <cell r="X26">
            <v>8572.7272727272721</v>
          </cell>
          <cell r="Y26">
            <v>4.1845174973488788E-2</v>
          </cell>
          <cell r="AA26">
            <v>1720</v>
          </cell>
          <cell r="AB26">
            <v>45327</v>
          </cell>
          <cell r="AC26">
            <v>12200</v>
          </cell>
          <cell r="AD26" t="str">
            <v>tirewheel 楽天市場店</v>
          </cell>
          <cell r="AE26">
            <v>12200</v>
          </cell>
          <cell r="AF26">
            <v>0</v>
          </cell>
          <cell r="AG26" t="str">
            <v/>
          </cell>
          <cell r="AH26" t="str">
            <v/>
          </cell>
        </row>
        <row r="27">
          <cell r="B27">
            <v>2355519117038</v>
          </cell>
          <cell r="C27" t="str">
            <v/>
          </cell>
          <cell r="D27" t="str">
            <v/>
          </cell>
          <cell r="E27" t="str">
            <v>DUELER HP SPORT（並行）</v>
          </cell>
          <cell r="F27" t="str">
            <v>235/55R19 101V</v>
          </cell>
          <cell r="G27" t="str">
            <v>235/55R19</v>
          </cell>
          <cell r="H27" t="str">
            <v/>
          </cell>
          <cell r="I27">
            <v>18266</v>
          </cell>
          <cell r="J27">
            <v>14</v>
          </cell>
          <cell r="K27">
            <v>114</v>
          </cell>
          <cell r="L27">
            <v>22299</v>
          </cell>
          <cell r="M27">
            <v>19317.272727272724</v>
          </cell>
          <cell r="N27">
            <v>5.442138453574271E-2</v>
          </cell>
          <cell r="P27">
            <v>5401</v>
          </cell>
          <cell r="Q27">
            <v>45327</v>
          </cell>
          <cell r="R27">
            <v>27700</v>
          </cell>
          <cell r="S27" t="str">
            <v>プレミアムタイヤ TIRE Wheel</v>
          </cell>
          <cell r="T27">
            <v>27700</v>
          </cell>
          <cell r="U27">
            <v>0</v>
          </cell>
          <cell r="W27">
            <v>22300</v>
          </cell>
          <cell r="X27">
            <v>19318.181818181816</v>
          </cell>
          <cell r="Y27">
            <v>5.4465882352941079E-2</v>
          </cell>
          <cell r="AA27">
            <v>5400</v>
          </cell>
          <cell r="AB27">
            <v>45327</v>
          </cell>
          <cell r="AC27">
            <v>27700</v>
          </cell>
          <cell r="AD27" t="str">
            <v>tirewheel 楽天市場店</v>
          </cell>
          <cell r="AE27">
            <v>27700</v>
          </cell>
          <cell r="AF27">
            <v>0</v>
          </cell>
          <cell r="AG27" t="str">
            <v/>
          </cell>
          <cell r="AH27" t="str">
            <v/>
          </cell>
        </row>
        <row r="28">
          <cell r="B28">
            <v>2355519116901</v>
          </cell>
          <cell r="C28" t="str">
            <v/>
          </cell>
          <cell r="D28" t="str">
            <v/>
          </cell>
          <cell r="E28" t="str">
            <v>DUELER HP SPORT（並行）</v>
          </cell>
          <cell r="F28" t="str">
            <v>235/55R19 101V MO</v>
          </cell>
          <cell r="G28" t="str">
            <v>235/55R19</v>
          </cell>
          <cell r="H28" t="str">
            <v/>
          </cell>
          <cell r="I28">
            <v>18266</v>
          </cell>
          <cell r="J28">
            <v>0</v>
          </cell>
          <cell r="K28">
            <v>3</v>
          </cell>
          <cell r="L28">
            <v>24980</v>
          </cell>
          <cell r="M28">
            <v>21754.545454545452</v>
          </cell>
          <cell r="N28">
            <v>0.16035938152946083</v>
          </cell>
          <cell r="P28">
            <v>2720</v>
          </cell>
          <cell r="Q28">
            <v>45327</v>
          </cell>
          <cell r="R28">
            <v>27700</v>
          </cell>
          <cell r="S28" t="str">
            <v>プレミアムタイヤ TIRE Wheel</v>
          </cell>
          <cell r="T28">
            <v>27700</v>
          </cell>
          <cell r="U28">
            <v>0</v>
          </cell>
          <cell r="W28">
            <v>28200</v>
          </cell>
          <cell r="X28">
            <v>24681.81818181818</v>
          </cell>
          <cell r="Y28">
            <v>0.25994106813996309</v>
          </cell>
          <cell r="AA28">
            <v>-500</v>
          </cell>
          <cell r="AB28">
            <v>45327</v>
          </cell>
          <cell r="AC28">
            <v>27700</v>
          </cell>
          <cell r="AD28" t="str">
            <v>tirewheel 楽天市場店</v>
          </cell>
          <cell r="AE28">
            <v>27700</v>
          </cell>
          <cell r="AF28">
            <v>0</v>
          </cell>
          <cell r="AG28" t="str">
            <v/>
          </cell>
          <cell r="AH28" t="str">
            <v/>
          </cell>
        </row>
        <row r="29">
          <cell r="B29">
            <v>2054517118527</v>
          </cell>
          <cell r="C29">
            <v>4961914965228</v>
          </cell>
          <cell r="D29" t="str">
            <v>PSR89477</v>
          </cell>
          <cell r="E29" t="str">
            <v>POTENZA Adrenalin RE004（並行）</v>
          </cell>
          <cell r="F29" t="str">
            <v>205/45R17 88W XL</v>
          </cell>
          <cell r="G29" t="str">
            <v>205/45R17</v>
          </cell>
          <cell r="H29" t="str">
            <v/>
          </cell>
          <cell r="I29">
            <v>10055</v>
          </cell>
          <cell r="J29">
            <v>36</v>
          </cell>
          <cell r="K29">
            <v>20</v>
          </cell>
          <cell r="L29">
            <v>18680</v>
          </cell>
          <cell r="M29">
            <v>16504.545454545452</v>
          </cell>
          <cell r="N29">
            <v>0.39077389148994757</v>
          </cell>
          <cell r="P29">
            <v>-420</v>
          </cell>
          <cell r="Q29">
            <v>45327</v>
          </cell>
          <cell r="R29">
            <v>18260</v>
          </cell>
          <cell r="S29" t="str">
            <v>タイヤショップあやの</v>
          </cell>
          <cell r="T29">
            <v>18260</v>
          </cell>
          <cell r="U29">
            <v>0</v>
          </cell>
          <cell r="V29">
            <v>18260</v>
          </cell>
          <cell r="W29">
            <v>18250</v>
          </cell>
          <cell r="X29">
            <v>16113.636363636362</v>
          </cell>
          <cell r="Y29">
            <v>0.37599435825105776</v>
          </cell>
          <cell r="Z29">
            <v>73000</v>
          </cell>
          <cell r="AA29">
            <v>10</v>
          </cell>
          <cell r="AB29">
            <v>45327</v>
          </cell>
          <cell r="AC29">
            <v>18260</v>
          </cell>
          <cell r="AD29" t="str">
            <v>タイヤショップあやの　楽天市場店</v>
          </cell>
          <cell r="AE29">
            <v>18260</v>
          </cell>
          <cell r="AF29">
            <v>0</v>
          </cell>
          <cell r="AG29">
            <v>604472979</v>
          </cell>
          <cell r="AH29">
            <v>604473025</v>
          </cell>
        </row>
        <row r="30">
          <cell r="B30">
            <v>2055516118525</v>
          </cell>
          <cell r="C30">
            <v>4961914965167</v>
          </cell>
          <cell r="D30" t="str">
            <v>PSR89471</v>
          </cell>
          <cell r="E30" t="str">
            <v>POTENZA Adrenalin RE004（並行）</v>
          </cell>
          <cell r="F30" t="str">
            <v>205/55R16 91W</v>
          </cell>
          <cell r="G30" t="str">
            <v>205/55R16</v>
          </cell>
          <cell r="H30" t="str">
            <v/>
          </cell>
          <cell r="I30">
            <v>9220</v>
          </cell>
          <cell r="J30">
            <v>25</v>
          </cell>
          <cell r="K30">
            <v>2</v>
          </cell>
          <cell r="L30">
            <v>12900</v>
          </cell>
          <cell r="M30">
            <v>11250</v>
          </cell>
          <cell r="N30">
            <v>0.18044444444444444</v>
          </cell>
          <cell r="P30">
            <v>1950</v>
          </cell>
          <cell r="Q30">
            <v>45327</v>
          </cell>
          <cell r="R30">
            <v>14850</v>
          </cell>
          <cell r="S30" t="str">
            <v>タイヤホイール専門店コニシタイヤ</v>
          </cell>
          <cell r="T30">
            <v>14850</v>
          </cell>
          <cell r="U30">
            <v>0</v>
          </cell>
          <cell r="V30">
            <v>12980</v>
          </cell>
          <cell r="W30">
            <v>13500</v>
          </cell>
          <cell r="X30">
            <v>11795.454545454544</v>
          </cell>
          <cell r="Y30">
            <v>0.21834296724470126</v>
          </cell>
          <cell r="AA30">
            <v>1350</v>
          </cell>
          <cell r="AB30">
            <v>45327</v>
          </cell>
          <cell r="AC30">
            <v>14850</v>
          </cell>
          <cell r="AD30" t="str">
            <v>タイヤホイール専門店コニシタイヤ</v>
          </cell>
          <cell r="AE30">
            <v>14850</v>
          </cell>
          <cell r="AF30">
            <v>0</v>
          </cell>
          <cell r="AG30">
            <v>604472973</v>
          </cell>
          <cell r="AH30">
            <v>604473019</v>
          </cell>
        </row>
        <row r="31">
          <cell r="B31">
            <v>2154517118524</v>
          </cell>
          <cell r="C31">
            <v>4961914965235</v>
          </cell>
          <cell r="D31" t="str">
            <v>PSR89478</v>
          </cell>
          <cell r="E31" t="str">
            <v>POTENZA Adrenalin RE004（並行）</v>
          </cell>
          <cell r="F31" t="str">
            <v>215/45R17 91W XL</v>
          </cell>
          <cell r="G31" t="str">
            <v>215/45R17</v>
          </cell>
          <cell r="H31">
            <v>22</v>
          </cell>
          <cell r="I31">
            <v>10540</v>
          </cell>
          <cell r="J31">
            <v>42</v>
          </cell>
          <cell r="K31">
            <v>0</v>
          </cell>
          <cell r="L31">
            <v>14980</v>
          </cell>
          <cell r="M31">
            <v>13140.90909090909</v>
          </cell>
          <cell r="N31">
            <v>0.19792459356624001</v>
          </cell>
          <cell r="P31">
            <v>-990</v>
          </cell>
          <cell r="Q31">
            <v>45327</v>
          </cell>
          <cell r="R31">
            <v>13990</v>
          </cell>
          <cell r="S31" t="str">
            <v>AUTOWAY Yahoo!ショッピング店</v>
          </cell>
          <cell r="T31">
            <v>13990</v>
          </cell>
          <cell r="U31">
            <v>0</v>
          </cell>
          <cell r="V31">
            <v>14980</v>
          </cell>
          <cell r="W31">
            <v>14750</v>
          </cell>
          <cell r="X31">
            <v>12931.81818181818</v>
          </cell>
          <cell r="Y31">
            <v>0.18495606326889269</v>
          </cell>
          <cell r="AA31">
            <v>-760</v>
          </cell>
          <cell r="AB31">
            <v>45327</v>
          </cell>
          <cell r="AC31">
            <v>13990</v>
          </cell>
          <cell r="AD31" t="str">
            <v>AUTOWAY（オートウェイ）</v>
          </cell>
          <cell r="AE31">
            <v>13990</v>
          </cell>
          <cell r="AF31">
            <v>0</v>
          </cell>
          <cell r="AG31">
            <v>604472976</v>
          </cell>
          <cell r="AH31">
            <v>604473022</v>
          </cell>
        </row>
        <row r="32">
          <cell r="B32">
            <v>2155517118521</v>
          </cell>
          <cell r="C32">
            <v>4961914965181</v>
          </cell>
          <cell r="D32" t="str">
            <v>PSR89473</v>
          </cell>
          <cell r="E32" t="str">
            <v>POTENZA Adrenalin RE004（並行）</v>
          </cell>
          <cell r="F32" t="str">
            <v>215/55R17 94W</v>
          </cell>
          <cell r="G32" t="str">
            <v>215/55R17</v>
          </cell>
          <cell r="H32">
            <v>22</v>
          </cell>
          <cell r="I32">
            <v>10765</v>
          </cell>
          <cell r="J32">
            <v>42</v>
          </cell>
          <cell r="K32">
            <v>11</v>
          </cell>
          <cell r="L32">
            <v>15980</v>
          </cell>
          <cell r="M32">
            <v>13572.727272727272</v>
          </cell>
          <cell r="N32">
            <v>0.20686537173476219</v>
          </cell>
          <cell r="P32">
            <v>1170</v>
          </cell>
          <cell r="Q32">
            <v>45327</v>
          </cell>
          <cell r="R32">
            <v>17150</v>
          </cell>
          <cell r="S32" t="str">
            <v>矢東タイヤ2号店</v>
          </cell>
          <cell r="T32">
            <v>17150</v>
          </cell>
          <cell r="U32">
            <v>0</v>
          </cell>
          <cell r="V32">
            <v>15980</v>
          </cell>
          <cell r="W32">
            <v>15880</v>
          </cell>
          <cell r="X32">
            <v>13481.81818181818</v>
          </cell>
          <cell r="Y32">
            <v>0.20151719487525277</v>
          </cell>
          <cell r="AA32">
            <v>-1360</v>
          </cell>
          <cell r="AB32">
            <v>45327</v>
          </cell>
          <cell r="AC32">
            <v>14520</v>
          </cell>
          <cell r="AD32" t="str">
            <v>タイヤショップZERO楽天市場店</v>
          </cell>
          <cell r="AE32">
            <v>14520</v>
          </cell>
          <cell r="AF32">
            <v>0</v>
          </cell>
          <cell r="AG32">
            <v>604472975</v>
          </cell>
          <cell r="AH32">
            <v>604473021</v>
          </cell>
        </row>
        <row r="33">
          <cell r="B33">
            <v>2254018118525</v>
          </cell>
          <cell r="C33">
            <v>4961914965297</v>
          </cell>
          <cell r="D33" t="str">
            <v>PSR89485</v>
          </cell>
          <cell r="E33" t="str">
            <v>POTENZA Adrenalin RE004（並行）</v>
          </cell>
          <cell r="F33" t="str">
            <v>225/40R18 92W XL</v>
          </cell>
          <cell r="G33" t="str">
            <v>225/40R18</v>
          </cell>
          <cell r="H33" t="str">
            <v/>
          </cell>
          <cell r="I33">
            <v>12760</v>
          </cell>
          <cell r="J33">
            <v>0</v>
          </cell>
          <cell r="K33">
            <v>0</v>
          </cell>
          <cell r="L33">
            <v>20980</v>
          </cell>
          <cell r="M33">
            <v>18595.454545454544</v>
          </cell>
          <cell r="N33">
            <v>0.31381080420435098</v>
          </cell>
          <cell r="P33">
            <v>3780</v>
          </cell>
          <cell r="Q33">
            <v>45327</v>
          </cell>
          <cell r="R33">
            <v>24760</v>
          </cell>
          <cell r="S33" t="str">
            <v>AUTOWAY Yahoo!ショッピング店</v>
          </cell>
          <cell r="T33">
            <v>24760</v>
          </cell>
          <cell r="U33">
            <v>0</v>
          </cell>
          <cell r="V33">
            <v>20980</v>
          </cell>
          <cell r="W33">
            <v>20400</v>
          </cell>
          <cell r="X33">
            <v>18068.181818181816</v>
          </cell>
          <cell r="Y33">
            <v>0.29378616352201248</v>
          </cell>
          <cell r="AA33">
            <v>4360</v>
          </cell>
          <cell r="AB33">
            <v>45327</v>
          </cell>
          <cell r="AC33">
            <v>24760</v>
          </cell>
          <cell r="AD33" t="str">
            <v>AUTOWAY（オートウェイ）</v>
          </cell>
          <cell r="AE33">
            <v>24760</v>
          </cell>
          <cell r="AF33">
            <v>0</v>
          </cell>
          <cell r="AG33">
            <v>604472982</v>
          </cell>
          <cell r="AH33">
            <v>604473028</v>
          </cell>
        </row>
        <row r="34">
          <cell r="B34">
            <v>2254518118520</v>
          </cell>
          <cell r="C34">
            <v>4961914965372</v>
          </cell>
          <cell r="D34" t="str">
            <v>PSR89493</v>
          </cell>
          <cell r="E34" t="str">
            <v>POTENZA Adrenalin RE004（並行）</v>
          </cell>
          <cell r="F34" t="str">
            <v>225/45R18 95W XL</v>
          </cell>
          <cell r="G34" t="str">
            <v>225/45R18</v>
          </cell>
          <cell r="H34" t="str">
            <v/>
          </cell>
          <cell r="I34">
            <v>12659</v>
          </cell>
          <cell r="J34">
            <v>220</v>
          </cell>
          <cell r="K34">
            <v>40</v>
          </cell>
          <cell r="L34">
            <v>19800</v>
          </cell>
          <cell r="M34">
            <v>17045.454545454544</v>
          </cell>
          <cell r="N34">
            <v>0.2573386666666666</v>
          </cell>
          <cell r="P34">
            <v>250</v>
          </cell>
          <cell r="Q34">
            <v>45327</v>
          </cell>
          <cell r="R34">
            <v>20050</v>
          </cell>
          <cell r="S34" t="str">
            <v>タイヤディーラー</v>
          </cell>
          <cell r="T34">
            <v>20050</v>
          </cell>
          <cell r="U34">
            <v>0</v>
          </cell>
          <cell r="V34">
            <v>19800</v>
          </cell>
          <cell r="W34">
            <v>19480</v>
          </cell>
          <cell r="X34">
            <v>16754.545454545452</v>
          </cell>
          <cell r="Y34">
            <v>0.24444384156266946</v>
          </cell>
          <cell r="AA34">
            <v>240</v>
          </cell>
          <cell r="AB34">
            <v>45327</v>
          </cell>
          <cell r="AC34">
            <v>19720</v>
          </cell>
          <cell r="AD34" t="str">
            <v>タイヤディーラー　楽天市場店</v>
          </cell>
          <cell r="AE34">
            <v>19720</v>
          </cell>
          <cell r="AF34">
            <v>0</v>
          </cell>
          <cell r="AG34">
            <v>604472983</v>
          </cell>
          <cell r="AH34">
            <v>604473029</v>
          </cell>
        </row>
        <row r="35">
          <cell r="B35">
            <v>2354517118528</v>
          </cell>
          <cell r="C35">
            <v>4961914965259</v>
          </cell>
          <cell r="D35" t="str">
            <v>PSR89480</v>
          </cell>
          <cell r="E35" t="str">
            <v>POTENZA Adrenalin RE004（並行）</v>
          </cell>
          <cell r="F35" t="str">
            <v>235/45R17 97W XL</v>
          </cell>
          <cell r="G35" t="str">
            <v>235/45R17</v>
          </cell>
          <cell r="H35">
            <v>22</v>
          </cell>
          <cell r="I35">
            <v>12598</v>
          </cell>
          <cell r="J35">
            <v>36</v>
          </cell>
          <cell r="K35">
            <v>3</v>
          </cell>
          <cell r="L35">
            <v>18380</v>
          </cell>
          <cell r="M35">
            <v>15754.545454545454</v>
          </cell>
          <cell r="N35">
            <v>0.20035776110790535</v>
          </cell>
          <cell r="P35">
            <v>-580</v>
          </cell>
          <cell r="Q35">
            <v>45327</v>
          </cell>
          <cell r="R35">
            <v>17800</v>
          </cell>
          <cell r="S35" t="str">
            <v>TIRE&amp;WHEEL PLAZA</v>
          </cell>
          <cell r="T35">
            <v>17800</v>
          </cell>
          <cell r="U35">
            <v>0</v>
          </cell>
          <cell r="V35">
            <v>18380</v>
          </cell>
          <cell r="W35">
            <v>18400</v>
          </cell>
          <cell r="X35">
            <v>15772.727272727272</v>
          </cell>
          <cell r="Y35">
            <v>0.20127953890489911</v>
          </cell>
          <cell r="AA35">
            <v>-20</v>
          </cell>
          <cell r="AB35">
            <v>45327</v>
          </cell>
          <cell r="AC35">
            <v>18380</v>
          </cell>
          <cell r="AD35" t="str">
            <v>タイヤ＆ホイールプラザ</v>
          </cell>
          <cell r="AE35">
            <v>18380</v>
          </cell>
          <cell r="AF35">
            <v>0</v>
          </cell>
          <cell r="AG35">
            <v>604472980</v>
          </cell>
          <cell r="AH35">
            <v>604473026</v>
          </cell>
        </row>
        <row r="36">
          <cell r="B36">
            <v>2454018118529</v>
          </cell>
          <cell r="C36">
            <v>4961914965426</v>
          </cell>
          <cell r="D36" t="str">
            <v>PSR89498</v>
          </cell>
          <cell r="E36" t="str">
            <v>POTENZA Adrenalin RE004（並行）</v>
          </cell>
          <cell r="F36" t="str">
            <v>245/40R18 97W XL</v>
          </cell>
          <cell r="G36" t="str">
            <v>245/40R18</v>
          </cell>
          <cell r="H36">
            <v>22</v>
          </cell>
          <cell r="I36">
            <v>14519</v>
          </cell>
          <cell r="J36">
            <v>105</v>
          </cell>
          <cell r="K36">
            <v>16</v>
          </cell>
          <cell r="L36">
            <v>21980</v>
          </cell>
          <cell r="M36">
            <v>19027.272727272724</v>
          </cell>
          <cell r="N36">
            <v>0.23693741041567118</v>
          </cell>
          <cell r="P36">
            <v>1670</v>
          </cell>
          <cell r="Q36">
            <v>45327</v>
          </cell>
          <cell r="R36">
            <v>23650</v>
          </cell>
          <cell r="S36" t="str">
            <v>タイヤディーラー</v>
          </cell>
          <cell r="T36">
            <v>23650</v>
          </cell>
          <cell r="U36">
            <v>0</v>
          </cell>
          <cell r="V36">
            <v>21980</v>
          </cell>
          <cell r="W36">
            <v>22000</v>
          </cell>
          <cell r="X36">
            <v>19045.454545454544</v>
          </cell>
          <cell r="Y36">
            <v>0.23766587112171833</v>
          </cell>
          <cell r="AA36">
            <v>1260</v>
          </cell>
          <cell r="AB36">
            <v>45327</v>
          </cell>
          <cell r="AC36">
            <v>23260</v>
          </cell>
          <cell r="AD36" t="str">
            <v>タイヤディーラー　楽天市場店</v>
          </cell>
          <cell r="AE36">
            <v>23260</v>
          </cell>
          <cell r="AF36">
            <v>0</v>
          </cell>
          <cell r="AG36">
            <v>604472984</v>
          </cell>
          <cell r="AH36">
            <v>604473030</v>
          </cell>
        </row>
        <row r="37">
          <cell r="B37">
            <v>2055016118520</v>
          </cell>
          <cell r="C37">
            <v>4961914965174</v>
          </cell>
          <cell r="D37" t="str">
            <v>PSR89472</v>
          </cell>
          <cell r="E37" t="str">
            <v>POTENZA Adrenalin RE004（並行）</v>
          </cell>
          <cell r="F37" t="str">
            <v>205/50R16 87W</v>
          </cell>
          <cell r="G37" t="str">
            <v>205/50R16</v>
          </cell>
          <cell r="H37" t="str">
            <v/>
          </cell>
          <cell r="I37">
            <v>9364</v>
          </cell>
          <cell r="J37">
            <v>21</v>
          </cell>
          <cell r="K37">
            <v>1</v>
          </cell>
          <cell r="L37">
            <v>14200</v>
          </cell>
          <cell r="M37">
            <v>12431.81818181818</v>
          </cell>
          <cell r="N37">
            <v>0.24677148080438746</v>
          </cell>
          <cell r="P37">
            <v>1180</v>
          </cell>
          <cell r="Q37">
            <v>45327</v>
          </cell>
          <cell r="R37">
            <v>15380</v>
          </cell>
          <cell r="S37" t="str">
            <v>タイヤマックス</v>
          </cell>
          <cell r="T37">
            <v>14800</v>
          </cell>
          <cell r="U37">
            <v>580</v>
          </cell>
          <cell r="W37">
            <v>14800</v>
          </cell>
          <cell r="X37">
            <v>12977.272727272726</v>
          </cell>
          <cell r="Y37">
            <v>0.27843082311733797</v>
          </cell>
          <cell r="AA37">
            <v>580</v>
          </cell>
          <cell r="AB37">
            <v>45327</v>
          </cell>
          <cell r="AC37">
            <v>15380</v>
          </cell>
          <cell r="AD37" t="str">
            <v>タイヤマックス</v>
          </cell>
          <cell r="AE37">
            <v>14800</v>
          </cell>
          <cell r="AF37">
            <v>580</v>
          </cell>
          <cell r="AG37">
            <v>604472974</v>
          </cell>
          <cell r="AH37">
            <v>604473020</v>
          </cell>
        </row>
        <row r="38">
          <cell r="B38">
            <v>2254517118521</v>
          </cell>
          <cell r="C38">
            <v>4961914965242</v>
          </cell>
          <cell r="D38" t="str">
            <v>PSR89479</v>
          </cell>
          <cell r="E38" t="str">
            <v>POTENZA Adrenalin RE004（並行）</v>
          </cell>
          <cell r="F38" t="str">
            <v>225/45R17 94W XL</v>
          </cell>
          <cell r="G38" t="str">
            <v>225/45R17</v>
          </cell>
          <cell r="H38">
            <v>22</v>
          </cell>
          <cell r="I38">
            <v>11265</v>
          </cell>
          <cell r="J38">
            <v>16</v>
          </cell>
          <cell r="K38">
            <v>5</v>
          </cell>
          <cell r="L38">
            <v>15400</v>
          </cell>
          <cell r="M38">
            <v>13522.727272727272</v>
          </cell>
          <cell r="N38">
            <v>0.16695798319327726</v>
          </cell>
          <cell r="P38">
            <v>0</v>
          </cell>
          <cell r="Q38">
            <v>45327</v>
          </cell>
          <cell r="R38">
            <v>15400</v>
          </cell>
          <cell r="S38" t="str">
            <v>TIRE&amp;WHEEL PLAZA</v>
          </cell>
          <cell r="T38">
            <v>15400</v>
          </cell>
          <cell r="U38">
            <v>0</v>
          </cell>
          <cell r="W38">
            <v>15680</v>
          </cell>
          <cell r="X38">
            <v>13777.272727272726</v>
          </cell>
          <cell r="Y38">
            <v>0.18234905971626519</v>
          </cell>
          <cell r="AA38">
            <v>-450</v>
          </cell>
          <cell r="AB38">
            <v>45327</v>
          </cell>
          <cell r="AC38">
            <v>15230</v>
          </cell>
          <cell r="AD38" t="str">
            <v>タイヤショップZERO楽天市場店</v>
          </cell>
          <cell r="AE38">
            <v>15230</v>
          </cell>
          <cell r="AF38">
            <v>0</v>
          </cell>
          <cell r="AG38">
            <v>604472977</v>
          </cell>
          <cell r="AH38">
            <v>604473023</v>
          </cell>
        </row>
        <row r="39">
          <cell r="B39">
            <v>2255017118523</v>
          </cell>
          <cell r="C39">
            <v>4961914965211</v>
          </cell>
          <cell r="D39" t="str">
            <v>PSR89476</v>
          </cell>
          <cell r="E39" t="str">
            <v>POTENZA Adrenalin RE004（並行）</v>
          </cell>
          <cell r="F39" t="str">
            <v>225/50R17 98W XL</v>
          </cell>
          <cell r="G39" t="str">
            <v>225/50R17</v>
          </cell>
          <cell r="H39">
            <v>22</v>
          </cell>
          <cell r="I39">
            <v>11128</v>
          </cell>
          <cell r="J39">
            <v>37</v>
          </cell>
          <cell r="K39">
            <v>14</v>
          </cell>
          <cell r="L39">
            <v>17200</v>
          </cell>
          <cell r="M39">
            <v>14681.81818181818</v>
          </cell>
          <cell r="N39">
            <v>0.24205572755417948</v>
          </cell>
          <cell r="P39">
            <v>0</v>
          </cell>
          <cell r="Q39">
            <v>45327</v>
          </cell>
          <cell r="R39">
            <v>17200</v>
          </cell>
          <cell r="S39" t="str">
            <v>TIRE&amp;WHEEL PLAZA</v>
          </cell>
          <cell r="T39">
            <v>17200</v>
          </cell>
          <cell r="U39">
            <v>0</v>
          </cell>
          <cell r="W39">
            <v>17800</v>
          </cell>
          <cell r="X39">
            <v>15227.272727272726</v>
          </cell>
          <cell r="Y39">
            <v>0.26920597014925368</v>
          </cell>
          <cell r="AA39">
            <v>0</v>
          </cell>
          <cell r="AB39">
            <v>45327</v>
          </cell>
          <cell r="AC39">
            <v>17800</v>
          </cell>
          <cell r="AD39" t="str">
            <v>タイヤ＆ホイールプラザ</v>
          </cell>
          <cell r="AE39">
            <v>17800</v>
          </cell>
          <cell r="AF39">
            <v>0</v>
          </cell>
          <cell r="AG39">
            <v>604472978</v>
          </cell>
          <cell r="AH39">
            <v>604473024</v>
          </cell>
        </row>
        <row r="40">
          <cell r="B40">
            <v>2354018118522</v>
          </cell>
          <cell r="C40">
            <v>4961914965303</v>
          </cell>
          <cell r="D40" t="str">
            <v>PSR89486</v>
          </cell>
          <cell r="E40" t="str">
            <v>POTENZA Adrenalin RE004（並行）</v>
          </cell>
          <cell r="F40" t="str">
            <v>235/40R18 95W XL</v>
          </cell>
          <cell r="G40" t="str">
            <v>235/40R18</v>
          </cell>
          <cell r="H40">
            <v>22</v>
          </cell>
          <cell r="I40">
            <v>14006</v>
          </cell>
          <cell r="J40">
            <v>40</v>
          </cell>
          <cell r="K40">
            <v>0</v>
          </cell>
          <cell r="L40">
            <v>22880</v>
          </cell>
          <cell r="M40">
            <v>19845.454545454544</v>
          </cell>
          <cell r="N40">
            <v>0.29424644983967013</v>
          </cell>
          <cell r="P40">
            <v>5120</v>
          </cell>
          <cell r="Q40">
            <v>45327</v>
          </cell>
          <cell r="R40">
            <v>28000</v>
          </cell>
          <cell r="S40" t="str">
            <v>タイヤ1番</v>
          </cell>
          <cell r="T40">
            <v>28000</v>
          </cell>
          <cell r="U40">
            <v>0</v>
          </cell>
          <cell r="W40">
            <v>21800</v>
          </cell>
          <cell r="X40">
            <v>18863.63636363636</v>
          </cell>
          <cell r="Y40">
            <v>0.25751325301204808</v>
          </cell>
          <cell r="AA40">
            <v>6200</v>
          </cell>
          <cell r="AB40">
            <v>45327</v>
          </cell>
          <cell r="AC40">
            <v>28000</v>
          </cell>
          <cell r="AD40" t="str">
            <v>タイヤディーラー　楽天市場店</v>
          </cell>
          <cell r="AE40">
            <v>28000</v>
          </cell>
          <cell r="AF40">
            <v>0</v>
          </cell>
          <cell r="AG40">
            <v>604472985</v>
          </cell>
          <cell r="AH40">
            <v>604473031</v>
          </cell>
        </row>
        <row r="41">
          <cell r="B41">
            <v>2454019118528</v>
          </cell>
          <cell r="C41">
            <v>4961914965440</v>
          </cell>
          <cell r="D41" t="str">
            <v>PSR89500</v>
          </cell>
          <cell r="E41" t="str">
            <v>POTENZA Adrenalin RE004（並行）</v>
          </cell>
          <cell r="F41" t="str">
            <v>245/40R19 98W XL</v>
          </cell>
          <cell r="G41" t="str">
            <v>245/40R19</v>
          </cell>
          <cell r="H41" t="str">
            <v/>
          </cell>
          <cell r="I41">
            <v>16624</v>
          </cell>
          <cell r="J41">
            <v>13</v>
          </cell>
          <cell r="K41">
            <v>10</v>
          </cell>
          <cell r="L41">
            <v>29980</v>
          </cell>
          <cell r="M41">
            <v>26299.999999999996</v>
          </cell>
          <cell r="N41">
            <v>0.36790874524714823</v>
          </cell>
          <cell r="P41">
            <v>-180</v>
          </cell>
          <cell r="Q41">
            <v>45327</v>
          </cell>
          <cell r="R41">
            <v>29800</v>
          </cell>
          <cell r="S41" t="str">
            <v>タイヤディーラー2号店</v>
          </cell>
          <cell r="T41">
            <v>29800</v>
          </cell>
          <cell r="U41">
            <v>0</v>
          </cell>
          <cell r="W41">
            <v>29800</v>
          </cell>
          <cell r="X41">
            <v>26136.363636363636</v>
          </cell>
          <cell r="Y41">
            <v>0.36395130434782608</v>
          </cell>
          <cell r="AA41">
            <v>0</v>
          </cell>
          <cell r="AB41">
            <v>45327</v>
          </cell>
          <cell r="AC41">
            <v>29800</v>
          </cell>
          <cell r="AD41" t="str">
            <v>タイヤディーラー　楽天市場店</v>
          </cell>
          <cell r="AE41">
            <v>29800</v>
          </cell>
          <cell r="AF41">
            <v>0</v>
          </cell>
          <cell r="AG41">
            <v>604472988</v>
          </cell>
          <cell r="AH41">
            <v>604473034</v>
          </cell>
        </row>
        <row r="42">
          <cell r="B42">
            <v>2454517118525</v>
          </cell>
          <cell r="C42" t="str">
            <v/>
          </cell>
          <cell r="D42" t="str">
            <v/>
          </cell>
          <cell r="E42" t="str">
            <v>POTENZA Adrenalin RE004（並行）</v>
          </cell>
          <cell r="F42" t="str">
            <v>245/45R17 99W XL</v>
          </cell>
          <cell r="G42" t="str">
            <v>245/45R17</v>
          </cell>
          <cell r="H42">
            <v>22</v>
          </cell>
          <cell r="I42">
            <v>12911</v>
          </cell>
          <cell r="J42">
            <v>14</v>
          </cell>
          <cell r="K42">
            <v>1</v>
          </cell>
          <cell r="L42">
            <v>18880</v>
          </cell>
          <cell r="M42">
            <v>16209.090909090908</v>
          </cell>
          <cell r="N42">
            <v>0.20347167694896237</v>
          </cell>
          <cell r="P42">
            <v>0</v>
          </cell>
          <cell r="Q42">
            <v>45327</v>
          </cell>
          <cell r="R42">
            <v>18880</v>
          </cell>
          <cell r="S42" t="str">
            <v>TIRE&amp;WHEEL PLAZA</v>
          </cell>
          <cell r="T42">
            <v>18880</v>
          </cell>
          <cell r="U42">
            <v>0</v>
          </cell>
          <cell r="W42">
            <v>18980</v>
          </cell>
          <cell r="X42">
            <v>16299.999999999998</v>
          </cell>
          <cell r="Y42">
            <v>0.20791411042944777</v>
          </cell>
          <cell r="AA42">
            <v>-700</v>
          </cell>
          <cell r="AB42">
            <v>45327</v>
          </cell>
          <cell r="AC42">
            <v>18280</v>
          </cell>
          <cell r="AD42" t="str">
            <v>ドライブマーケット</v>
          </cell>
          <cell r="AE42">
            <v>18280</v>
          </cell>
          <cell r="AF42">
            <v>0</v>
          </cell>
          <cell r="AG42">
            <v>604472981</v>
          </cell>
          <cell r="AH42">
            <v>604473027</v>
          </cell>
        </row>
        <row r="43">
          <cell r="B43">
            <v>2454518118524</v>
          </cell>
          <cell r="C43">
            <v>4961914965280</v>
          </cell>
          <cell r="D43" t="str">
            <v>PSR89484</v>
          </cell>
          <cell r="E43" t="str">
            <v>POTENZA Adrenalin RE004（並行）</v>
          </cell>
          <cell r="F43" t="str">
            <v>245/45R18 100W XL</v>
          </cell>
          <cell r="G43" t="str">
            <v>245/45R18</v>
          </cell>
          <cell r="H43" t="str">
            <v/>
          </cell>
          <cell r="I43">
            <v>11037</v>
          </cell>
          <cell r="J43">
            <v>0</v>
          </cell>
          <cell r="K43">
            <v>0</v>
          </cell>
          <cell r="L43">
            <v>18200</v>
          </cell>
          <cell r="M43">
            <v>15590.90909090909</v>
          </cell>
          <cell r="N43">
            <v>0.29208746355685128</v>
          </cell>
          <cell r="P43">
            <v>1790</v>
          </cell>
          <cell r="Q43">
            <v>45327</v>
          </cell>
          <cell r="R43">
            <v>19990</v>
          </cell>
          <cell r="S43" t="str">
            <v>AUTOWAY Yahoo!ショッピング店</v>
          </cell>
          <cell r="T43">
            <v>23530</v>
          </cell>
          <cell r="U43">
            <v>-3540</v>
          </cell>
          <cell r="W43">
            <v>18700</v>
          </cell>
          <cell r="X43">
            <v>16045.454545454544</v>
          </cell>
          <cell r="Y43">
            <v>0.31214164305949005</v>
          </cell>
          <cell r="AA43">
            <v>1290</v>
          </cell>
          <cell r="AB43">
            <v>45327</v>
          </cell>
          <cell r="AC43">
            <v>19990</v>
          </cell>
          <cell r="AD43" t="str">
            <v>AUTOWAY（オートウェイ）</v>
          </cell>
          <cell r="AE43">
            <v>19990</v>
          </cell>
          <cell r="AF43">
            <v>0</v>
          </cell>
          <cell r="AG43">
            <v>604472987</v>
          </cell>
          <cell r="AH43">
            <v>604473033</v>
          </cell>
        </row>
        <row r="44">
          <cell r="B44">
            <v>2553518118524</v>
          </cell>
          <cell r="C44">
            <v>4961914965433</v>
          </cell>
          <cell r="D44" t="str">
            <v>PSR89499</v>
          </cell>
          <cell r="E44" t="str">
            <v>POTENZA Adrenalin RE004（並行）</v>
          </cell>
          <cell r="F44" t="str">
            <v>255/35R18 94W XL</v>
          </cell>
          <cell r="G44" t="str">
            <v>255/35R18</v>
          </cell>
          <cell r="H44" t="str">
            <v/>
          </cell>
          <cell r="I44">
            <v>16567</v>
          </cell>
          <cell r="J44">
            <v>8</v>
          </cell>
          <cell r="K44">
            <v>0</v>
          </cell>
          <cell r="L44">
            <v>23800</v>
          </cell>
          <cell r="M44">
            <v>20681.81818181818</v>
          </cell>
          <cell r="N44">
            <v>0.1989582417582417</v>
          </cell>
          <cell r="P44">
            <v>2340</v>
          </cell>
          <cell r="Q44">
            <v>45327</v>
          </cell>
          <cell r="R44">
            <v>26140</v>
          </cell>
          <cell r="S44" t="str">
            <v>タイヤディーラー</v>
          </cell>
          <cell r="T44">
            <v>26140</v>
          </cell>
          <cell r="U44">
            <v>0</v>
          </cell>
          <cell r="W44">
            <v>23980</v>
          </cell>
          <cell r="X44">
            <v>20845.454545454544</v>
          </cell>
          <cell r="Y44">
            <v>0.20524640209332748</v>
          </cell>
          <cell r="AA44">
            <v>1720</v>
          </cell>
          <cell r="AB44">
            <v>45327</v>
          </cell>
          <cell r="AC44">
            <v>25700</v>
          </cell>
          <cell r="AD44" t="str">
            <v>タイヤディーラー　楽天市場店</v>
          </cell>
          <cell r="AE44">
            <v>25700</v>
          </cell>
          <cell r="AF44">
            <v>0</v>
          </cell>
          <cell r="AG44">
            <v>604472986</v>
          </cell>
          <cell r="AH44">
            <v>604473032</v>
          </cell>
        </row>
        <row r="45">
          <cell r="B45">
            <v>1756515119278</v>
          </cell>
          <cell r="C45">
            <v>4961914963446</v>
          </cell>
          <cell r="D45" t="str">
            <v>PSR07747</v>
          </cell>
          <cell r="E45" t="str">
            <v>REGNO GR-XII</v>
          </cell>
          <cell r="F45" t="str">
            <v>175/65R15 84H</v>
          </cell>
          <cell r="G45" t="str">
            <v>175/65R15</v>
          </cell>
          <cell r="H45">
            <v>15100</v>
          </cell>
          <cell r="I45">
            <v>8180.4250000000002</v>
          </cell>
          <cell r="J45">
            <v>72</v>
          </cell>
          <cell r="K45">
            <v>0</v>
          </cell>
          <cell r="L45">
            <v>10980</v>
          </cell>
          <cell r="M45">
            <v>9504.545454545454</v>
          </cell>
          <cell r="N45">
            <v>0.1393144428503108</v>
          </cell>
          <cell r="P45">
            <v>-180</v>
          </cell>
          <cell r="Q45">
            <v>45327</v>
          </cell>
          <cell r="R45">
            <v>10800</v>
          </cell>
          <cell r="S45" t="str">
            <v>日光商会</v>
          </cell>
          <cell r="T45">
            <v>10400</v>
          </cell>
          <cell r="U45">
            <v>400</v>
          </cell>
          <cell r="V45">
            <v>10980</v>
          </cell>
          <cell r="W45">
            <v>11000</v>
          </cell>
          <cell r="X45">
            <v>9522.7272727272721</v>
          </cell>
          <cell r="Y45">
            <v>0.14095775656324575</v>
          </cell>
          <cell r="AA45">
            <v>-450</v>
          </cell>
          <cell r="AB45">
            <v>45327</v>
          </cell>
          <cell r="AC45">
            <v>10550</v>
          </cell>
          <cell r="AD45" t="str">
            <v>BRANDTIRE</v>
          </cell>
          <cell r="AE45">
            <v>10200</v>
          </cell>
          <cell r="AF45">
            <v>350</v>
          </cell>
          <cell r="AG45">
            <v>604473005</v>
          </cell>
          <cell r="AH45">
            <v>604473051</v>
          </cell>
        </row>
        <row r="46">
          <cell r="B46">
            <v>1856015119270</v>
          </cell>
          <cell r="C46">
            <v>4961914963354</v>
          </cell>
          <cell r="D46" t="str">
            <v>PSR07727</v>
          </cell>
          <cell r="E46" t="str">
            <v>REGNO GR-XII</v>
          </cell>
          <cell r="F46" t="str">
            <v>185/60R15 84H</v>
          </cell>
          <cell r="G46" t="str">
            <v>185/60R15</v>
          </cell>
          <cell r="H46">
            <v>18700</v>
          </cell>
          <cell r="I46">
            <v>10130.725</v>
          </cell>
          <cell r="J46">
            <v>0</v>
          </cell>
          <cell r="K46">
            <v>1</v>
          </cell>
          <cell r="L46">
            <v>13300</v>
          </cell>
          <cell r="M46">
            <v>11613.636363636362</v>
          </cell>
          <cell r="N46">
            <v>0.12768708414872784</v>
          </cell>
          <cell r="P46">
            <v>500</v>
          </cell>
          <cell r="Q46">
            <v>45327</v>
          </cell>
          <cell r="R46">
            <v>13800</v>
          </cell>
          <cell r="S46" t="str">
            <v>ブランドタイヤ</v>
          </cell>
          <cell r="T46">
            <v>13300</v>
          </cell>
          <cell r="U46">
            <v>500</v>
          </cell>
          <cell r="V46">
            <v>13800</v>
          </cell>
          <cell r="W46">
            <v>13780</v>
          </cell>
          <cell r="X46">
            <v>12049.999999999998</v>
          </cell>
          <cell r="Y46">
            <v>0.15927593360995834</v>
          </cell>
          <cell r="AA46">
            <v>-380</v>
          </cell>
          <cell r="AB46">
            <v>45327</v>
          </cell>
          <cell r="AC46">
            <v>13400</v>
          </cell>
          <cell r="AD46" t="str">
            <v>タイヤショップZERO楽天市場店</v>
          </cell>
          <cell r="AE46">
            <v>13300</v>
          </cell>
          <cell r="AF46">
            <v>100</v>
          </cell>
          <cell r="AG46">
            <v>604473006</v>
          </cell>
          <cell r="AH46">
            <v>604473052</v>
          </cell>
        </row>
        <row r="47">
          <cell r="B47">
            <v>1856515119275</v>
          </cell>
          <cell r="C47">
            <v>4961914963590</v>
          </cell>
          <cell r="D47" t="str">
            <v>PSR07770</v>
          </cell>
          <cell r="E47" t="str">
            <v>REGNO GR-XII</v>
          </cell>
          <cell r="F47" t="str">
            <v>185/65R15 88H</v>
          </cell>
          <cell r="G47" t="str">
            <v>185/65R15</v>
          </cell>
          <cell r="H47">
            <v>18300</v>
          </cell>
          <cell r="I47">
            <v>9150</v>
          </cell>
          <cell r="J47">
            <v>32</v>
          </cell>
          <cell r="K47">
            <v>28</v>
          </cell>
          <cell r="L47">
            <v>12480</v>
          </cell>
          <cell r="M47">
            <v>10868.181818181818</v>
          </cell>
          <cell r="N47">
            <v>0.15809284818067754</v>
          </cell>
          <cell r="O47">
            <v>49920</v>
          </cell>
          <cell r="P47">
            <v>-481</v>
          </cell>
          <cell r="Q47">
            <v>45327</v>
          </cell>
          <cell r="R47">
            <v>11999</v>
          </cell>
          <cell r="S47" t="str">
            <v>タイヤディーラー2号店</v>
          </cell>
          <cell r="U47">
            <v>11999</v>
          </cell>
          <cell r="V47">
            <v>12480</v>
          </cell>
          <cell r="W47">
            <v>12750</v>
          </cell>
          <cell r="X47">
            <v>11113.636363636362</v>
          </cell>
          <cell r="Y47">
            <v>0.17668711656441707</v>
          </cell>
          <cell r="AA47">
            <v>-270</v>
          </cell>
          <cell r="AB47">
            <v>45327</v>
          </cell>
          <cell r="AC47">
            <v>12480</v>
          </cell>
          <cell r="AD47" t="str">
            <v>BRANDTIRE</v>
          </cell>
          <cell r="AF47">
            <v>12480</v>
          </cell>
          <cell r="AG47">
            <v>604473004</v>
          </cell>
          <cell r="AH47">
            <v>604473050</v>
          </cell>
        </row>
        <row r="48">
          <cell r="B48">
            <v>1956515119272</v>
          </cell>
          <cell r="C48">
            <v>4961914963323</v>
          </cell>
          <cell r="D48" t="str">
            <v>PSR07715</v>
          </cell>
          <cell r="E48" t="str">
            <v>REGNO GR-XII</v>
          </cell>
          <cell r="F48" t="str">
            <v>195/65R15 91H</v>
          </cell>
          <cell r="G48" t="str">
            <v>195/65R15</v>
          </cell>
          <cell r="H48">
            <v>18800</v>
          </cell>
          <cell r="I48">
            <v>10152</v>
          </cell>
          <cell r="J48">
            <v>2</v>
          </cell>
          <cell r="K48">
            <v>1</v>
          </cell>
          <cell r="L48">
            <v>13250</v>
          </cell>
          <cell r="M48">
            <v>11568.181818181818</v>
          </cell>
          <cell r="N48">
            <v>0.12242043222003927</v>
          </cell>
          <cell r="P48">
            <v>400</v>
          </cell>
          <cell r="Q48">
            <v>45327</v>
          </cell>
          <cell r="R48">
            <v>13650</v>
          </cell>
          <cell r="S48" t="str">
            <v>ブランドタイヤ</v>
          </cell>
          <cell r="T48">
            <v>12900</v>
          </cell>
          <cell r="U48">
            <v>750</v>
          </cell>
          <cell r="V48">
            <v>13650</v>
          </cell>
          <cell r="W48">
            <v>13650</v>
          </cell>
          <cell r="X48">
            <v>11931.81818181818</v>
          </cell>
          <cell r="Y48">
            <v>0.14916571428571418</v>
          </cell>
          <cell r="AA48">
            <v>670</v>
          </cell>
          <cell r="AB48">
            <v>45327</v>
          </cell>
          <cell r="AC48">
            <v>14320</v>
          </cell>
          <cell r="AD48" t="str">
            <v>BRANDTIRE</v>
          </cell>
          <cell r="AE48">
            <v>12400</v>
          </cell>
          <cell r="AF48">
            <v>1920</v>
          </cell>
          <cell r="AG48">
            <v>604473003</v>
          </cell>
          <cell r="AH48">
            <v>604473049</v>
          </cell>
        </row>
        <row r="49">
          <cell r="B49">
            <v>1855516119277</v>
          </cell>
          <cell r="C49">
            <v>4961914963606</v>
          </cell>
          <cell r="D49" t="str">
            <v>PSR07771</v>
          </cell>
          <cell r="E49" t="str">
            <v>REGNO GR-XII</v>
          </cell>
          <cell r="F49" t="str">
            <v>185/55R16 83V</v>
          </cell>
          <cell r="G49" t="str">
            <v>185/55R16</v>
          </cell>
          <cell r="H49">
            <v>23200</v>
          </cell>
          <cell r="I49">
            <v>12460</v>
          </cell>
          <cell r="J49">
            <v>0</v>
          </cell>
          <cell r="K49">
            <v>0</v>
          </cell>
          <cell r="L49">
            <v>17280</v>
          </cell>
          <cell r="M49">
            <v>15231.81818181818</v>
          </cell>
          <cell r="N49">
            <v>0.18197552969262898</v>
          </cell>
          <cell r="P49">
            <v>-80</v>
          </cell>
          <cell r="Q49">
            <v>45264</v>
          </cell>
          <cell r="R49">
            <v>17200</v>
          </cell>
          <cell r="S49" t="str">
            <v>ブランドタイヤ</v>
          </cell>
          <cell r="T49">
            <v>17200</v>
          </cell>
          <cell r="U49">
            <v>0</v>
          </cell>
          <cell r="V49">
            <v>17280</v>
          </cell>
          <cell r="W49">
            <v>17480</v>
          </cell>
          <cell r="X49">
            <v>15413.636363636362</v>
          </cell>
          <cell r="Y49">
            <v>0.19162488941315239</v>
          </cell>
          <cell r="AA49">
            <v>-780</v>
          </cell>
          <cell r="AB49">
            <v>45264</v>
          </cell>
          <cell r="AC49">
            <v>16700</v>
          </cell>
          <cell r="AD49" t="str">
            <v>BRANDTIRE</v>
          </cell>
          <cell r="AE49">
            <v>16700</v>
          </cell>
          <cell r="AF49">
            <v>0</v>
          </cell>
          <cell r="AG49">
            <v>604473009</v>
          </cell>
          <cell r="AH49">
            <v>604473055</v>
          </cell>
        </row>
        <row r="50">
          <cell r="B50">
            <v>2055516119270</v>
          </cell>
          <cell r="C50">
            <v>4961914963576</v>
          </cell>
          <cell r="D50" t="str">
            <v>PSR07768</v>
          </cell>
          <cell r="E50" t="str">
            <v>REGNO GR-XII</v>
          </cell>
          <cell r="F50" t="str">
            <v>205/55R16 91V</v>
          </cell>
          <cell r="G50" t="str">
            <v>205/55R16</v>
          </cell>
          <cell r="H50">
            <v>25100</v>
          </cell>
          <cell r="I50">
            <v>13597.924999999999</v>
          </cell>
          <cell r="J50">
            <v>0</v>
          </cell>
          <cell r="K50">
            <v>0</v>
          </cell>
          <cell r="L50">
            <v>18390</v>
          </cell>
          <cell r="M50">
            <v>16240.90909090909</v>
          </cell>
          <cell r="N50">
            <v>0.16273621606493144</v>
          </cell>
          <cell r="P50">
            <v>-1490</v>
          </cell>
          <cell r="Q50">
            <v>45264</v>
          </cell>
          <cell r="R50">
            <v>16900</v>
          </cell>
          <cell r="S50" t="str">
            <v>ブランドタイヤ</v>
          </cell>
          <cell r="T50">
            <v>16900</v>
          </cell>
          <cell r="U50">
            <v>0</v>
          </cell>
          <cell r="V50">
            <v>18390</v>
          </cell>
          <cell r="W50">
            <v>18401</v>
          </cell>
          <cell r="X50">
            <v>16250.90909090909</v>
          </cell>
          <cell r="Y50">
            <v>0.16325142649362273</v>
          </cell>
          <cell r="AA50">
            <v>-1701</v>
          </cell>
          <cell r="AB50">
            <v>45264</v>
          </cell>
          <cell r="AC50">
            <v>16700</v>
          </cell>
          <cell r="AD50" t="str">
            <v>BRANDTIRE</v>
          </cell>
          <cell r="AE50">
            <v>16700</v>
          </cell>
          <cell r="AF50">
            <v>0</v>
          </cell>
          <cell r="AG50">
            <v>604473008</v>
          </cell>
          <cell r="AH50">
            <v>604473054</v>
          </cell>
        </row>
        <row r="51">
          <cell r="B51">
            <v>2156016119279</v>
          </cell>
          <cell r="C51">
            <v>4961914963347</v>
          </cell>
          <cell r="D51" t="str">
            <v>PSR07717</v>
          </cell>
          <cell r="E51" t="str">
            <v>REGNO GR-XII</v>
          </cell>
          <cell r="F51" t="str">
            <v>215/60R16 95V</v>
          </cell>
          <cell r="G51" t="str">
            <v>215/60R16</v>
          </cell>
          <cell r="H51">
            <v>24500</v>
          </cell>
          <cell r="I51">
            <v>13272.875</v>
          </cell>
          <cell r="J51">
            <v>23</v>
          </cell>
          <cell r="K51">
            <v>0</v>
          </cell>
          <cell r="L51">
            <v>17980</v>
          </cell>
          <cell r="M51">
            <v>15390.90909090909</v>
          </cell>
          <cell r="N51">
            <v>0.13761591848789126</v>
          </cell>
          <cell r="P51">
            <v>220</v>
          </cell>
          <cell r="Q51">
            <v>45327</v>
          </cell>
          <cell r="R51">
            <v>18200</v>
          </cell>
          <cell r="S51" t="str">
            <v>タイヤショップ トレッド</v>
          </cell>
          <cell r="T51">
            <v>16500</v>
          </cell>
          <cell r="U51">
            <v>1700</v>
          </cell>
          <cell r="V51">
            <v>17980</v>
          </cell>
          <cell r="W51">
            <v>18000</v>
          </cell>
          <cell r="X51">
            <v>15409.090909090908</v>
          </cell>
          <cell r="Y51">
            <v>0.13863348082595864</v>
          </cell>
          <cell r="AA51">
            <v>-20</v>
          </cell>
          <cell r="AB51">
            <v>45327</v>
          </cell>
          <cell r="AC51">
            <v>17980</v>
          </cell>
          <cell r="AD51" t="str">
            <v>BRANDTIRE</v>
          </cell>
          <cell r="AE51">
            <v>16300</v>
          </cell>
          <cell r="AF51">
            <v>1680</v>
          </cell>
          <cell r="AG51">
            <v>604473007</v>
          </cell>
          <cell r="AH51">
            <v>604473053</v>
          </cell>
        </row>
        <row r="52">
          <cell r="B52">
            <v>2055017119274</v>
          </cell>
          <cell r="C52">
            <v>4961914963439</v>
          </cell>
          <cell r="D52" t="str">
            <v>PSR07746</v>
          </cell>
          <cell r="E52" t="str">
            <v>REGNO GR-XII</v>
          </cell>
          <cell r="F52" t="str">
            <v>205/50R17 89V</v>
          </cell>
          <cell r="G52" t="str">
            <v>205/50R17</v>
          </cell>
          <cell r="H52">
            <v>29500</v>
          </cell>
          <cell r="I52">
            <v>16272.199999999901</v>
          </cell>
          <cell r="J52">
            <v>0</v>
          </cell>
          <cell r="K52">
            <v>1</v>
          </cell>
          <cell r="L52">
            <v>21700</v>
          </cell>
          <cell r="M52">
            <v>19250</v>
          </cell>
          <cell r="N52">
            <v>0.15469090909091426</v>
          </cell>
          <cell r="P52">
            <v>190</v>
          </cell>
          <cell r="Q52">
            <v>45327</v>
          </cell>
          <cell r="R52">
            <v>21890</v>
          </cell>
          <cell r="S52" t="str">
            <v>トミータイヤ</v>
          </cell>
          <cell r="T52">
            <v>21700</v>
          </cell>
          <cell r="U52">
            <v>190</v>
          </cell>
          <cell r="V52">
            <v>21780</v>
          </cell>
          <cell r="W52">
            <v>21500</v>
          </cell>
          <cell r="X52">
            <v>19068.181818181816</v>
          </cell>
          <cell r="Y52">
            <v>0.14663075089392646</v>
          </cell>
          <cell r="AA52">
            <v>980</v>
          </cell>
          <cell r="AB52">
            <v>45327</v>
          </cell>
          <cell r="AC52">
            <v>22480</v>
          </cell>
          <cell r="AD52" t="str">
            <v>タイヤショップZERO楽天市場店</v>
          </cell>
          <cell r="AE52">
            <v>22000</v>
          </cell>
          <cell r="AF52">
            <v>480</v>
          </cell>
          <cell r="AG52">
            <v>604473011</v>
          </cell>
          <cell r="AH52">
            <v>604473057</v>
          </cell>
        </row>
        <row r="53">
          <cell r="B53">
            <v>2154517119279</v>
          </cell>
          <cell r="C53">
            <v>4961914963620</v>
          </cell>
          <cell r="D53" t="str">
            <v>PSR07773</v>
          </cell>
          <cell r="E53" t="str">
            <v>REGNO GR-XII</v>
          </cell>
          <cell r="F53" t="str">
            <v>215/45R17 91W XL</v>
          </cell>
          <cell r="G53" t="str">
            <v>215/45R17</v>
          </cell>
          <cell r="H53">
            <v>33600</v>
          </cell>
          <cell r="I53">
            <v>18185</v>
          </cell>
          <cell r="J53">
            <v>0</v>
          </cell>
          <cell r="K53">
            <v>0</v>
          </cell>
          <cell r="L53">
            <v>23950</v>
          </cell>
          <cell r="M53">
            <v>21295.454545454544</v>
          </cell>
          <cell r="N53">
            <v>0.14606189967982919</v>
          </cell>
          <cell r="P53">
            <v>1150</v>
          </cell>
          <cell r="Q53">
            <v>45264</v>
          </cell>
          <cell r="R53">
            <v>25100</v>
          </cell>
          <cell r="S53" t="str">
            <v>ブランドタイヤ</v>
          </cell>
          <cell r="T53">
            <v>25100</v>
          </cell>
          <cell r="U53">
            <v>0</v>
          </cell>
          <cell r="V53">
            <v>23950</v>
          </cell>
          <cell r="W53">
            <v>23980</v>
          </cell>
          <cell r="X53">
            <v>21322.727272727272</v>
          </cell>
          <cell r="Y53">
            <v>0.14715412492005966</v>
          </cell>
          <cell r="AA53">
            <v>1320</v>
          </cell>
          <cell r="AB53">
            <v>45264</v>
          </cell>
          <cell r="AC53">
            <v>25300</v>
          </cell>
          <cell r="AD53" t="str">
            <v>BRANDTIRE</v>
          </cell>
          <cell r="AE53">
            <v>25300</v>
          </cell>
          <cell r="AF53">
            <v>0</v>
          </cell>
          <cell r="AG53">
            <v>604473012</v>
          </cell>
          <cell r="AH53">
            <v>604473058</v>
          </cell>
        </row>
        <row r="54">
          <cell r="B54">
            <v>2155517119276</v>
          </cell>
          <cell r="C54">
            <v>4961914963316</v>
          </cell>
          <cell r="D54" t="str">
            <v>PSR07714</v>
          </cell>
          <cell r="E54" t="str">
            <v>REGNO GR-XII</v>
          </cell>
          <cell r="F54" t="str">
            <v>215/55R17 94V</v>
          </cell>
          <cell r="G54" t="str">
            <v>215/55R17</v>
          </cell>
          <cell r="H54">
            <v>30200</v>
          </cell>
          <cell r="I54">
            <v>16347</v>
          </cell>
          <cell r="J54">
            <v>55</v>
          </cell>
          <cell r="K54">
            <v>6</v>
          </cell>
          <cell r="L54">
            <v>22100</v>
          </cell>
          <cell r="M54">
            <v>19136.363636363636</v>
          </cell>
          <cell r="N54">
            <v>0.14576247030878858</v>
          </cell>
          <cell r="P54">
            <v>-200</v>
          </cell>
          <cell r="Q54">
            <v>45327</v>
          </cell>
          <cell r="R54">
            <v>21900</v>
          </cell>
          <cell r="S54" t="str">
            <v>日光商会</v>
          </cell>
          <cell r="T54">
            <v>21500</v>
          </cell>
          <cell r="U54">
            <v>400</v>
          </cell>
          <cell r="V54">
            <v>22100</v>
          </cell>
          <cell r="W54">
            <v>22080</v>
          </cell>
          <cell r="X54">
            <v>19118.181818181816</v>
          </cell>
          <cell r="Y54">
            <v>0.14495007132667609</v>
          </cell>
          <cell r="AA54">
            <v>-410</v>
          </cell>
          <cell r="AB54">
            <v>45327</v>
          </cell>
          <cell r="AC54">
            <v>21670</v>
          </cell>
          <cell r="AD54" t="str">
            <v>タイヤショップZERO楽天市場店</v>
          </cell>
          <cell r="AE54">
            <v>21500</v>
          </cell>
          <cell r="AF54">
            <v>170</v>
          </cell>
          <cell r="AG54">
            <v>604473010</v>
          </cell>
          <cell r="AH54">
            <v>604473056</v>
          </cell>
        </row>
        <row r="55">
          <cell r="B55">
            <v>2254517119276</v>
          </cell>
          <cell r="C55">
            <v>4961914963668</v>
          </cell>
          <cell r="D55" t="str">
            <v>PSR07779</v>
          </cell>
          <cell r="E55" t="str">
            <v>REGNO GR-XII</v>
          </cell>
          <cell r="F55" t="str">
            <v>225/45R17 91W</v>
          </cell>
          <cell r="G55" t="str">
            <v>225/45R17</v>
          </cell>
          <cell r="H55">
            <v>35800</v>
          </cell>
          <cell r="I55">
            <v>19394.650000000001</v>
          </cell>
          <cell r="J55">
            <v>0</v>
          </cell>
          <cell r="K55">
            <v>0</v>
          </cell>
          <cell r="L55">
            <v>25570</v>
          </cell>
          <cell r="M55">
            <v>22768.181818181816</v>
          </cell>
          <cell r="N55">
            <v>0.14816869634657603</v>
          </cell>
          <cell r="P55">
            <v>-1070</v>
          </cell>
          <cell r="Q55">
            <v>45264</v>
          </cell>
          <cell r="R55">
            <v>24500</v>
          </cell>
          <cell r="S55" t="str">
            <v>ブランドタイヤ</v>
          </cell>
          <cell r="T55">
            <v>24500</v>
          </cell>
          <cell r="U55">
            <v>0</v>
          </cell>
          <cell r="V55">
            <v>25570</v>
          </cell>
          <cell r="W55">
            <v>25580</v>
          </cell>
          <cell r="X55">
            <v>22777.272727272724</v>
          </cell>
          <cell r="Y55">
            <v>0.14850868090201538</v>
          </cell>
          <cell r="AA55">
            <v>-1080</v>
          </cell>
          <cell r="AB55">
            <v>45264</v>
          </cell>
          <cell r="AC55">
            <v>24500</v>
          </cell>
          <cell r="AD55" t="str">
            <v>BRANDTIRE</v>
          </cell>
          <cell r="AE55">
            <v>24500</v>
          </cell>
          <cell r="AF55">
            <v>0</v>
          </cell>
          <cell r="AG55">
            <v>604473013</v>
          </cell>
          <cell r="AH55">
            <v>604473059</v>
          </cell>
        </row>
        <row r="56">
          <cell r="B56">
            <v>2255017119353</v>
          </cell>
          <cell r="C56">
            <v>4961914963477</v>
          </cell>
          <cell r="D56" t="str">
            <v>PSR07754</v>
          </cell>
          <cell r="E56" t="str">
            <v>REGNO GR-XII</v>
          </cell>
          <cell r="F56" t="str">
            <v>225/50R17 98V XL</v>
          </cell>
          <cell r="G56" t="str">
            <v>225/50R17</v>
          </cell>
          <cell r="H56">
            <v>34700</v>
          </cell>
          <cell r="I56">
            <v>18798.724999999999</v>
          </cell>
          <cell r="J56">
            <v>0</v>
          </cell>
          <cell r="K56">
            <v>2</v>
          </cell>
          <cell r="L56">
            <v>24500</v>
          </cell>
          <cell r="M56">
            <v>21318.181818181816</v>
          </cell>
          <cell r="N56">
            <v>0.11818347547974413</v>
          </cell>
          <cell r="P56">
            <v>-920</v>
          </cell>
          <cell r="Q56">
            <v>45327</v>
          </cell>
          <cell r="R56">
            <v>23580</v>
          </cell>
          <cell r="S56" t="str">
            <v>タイヤディーラー2号店</v>
          </cell>
          <cell r="T56">
            <v>23100</v>
          </cell>
          <cell r="U56">
            <v>480</v>
          </cell>
          <cell r="V56">
            <v>25220</v>
          </cell>
          <cell r="W56">
            <v>25250</v>
          </cell>
          <cell r="X56">
            <v>22000</v>
          </cell>
          <cell r="Y56">
            <v>0.14551250000000007</v>
          </cell>
          <cell r="AA56">
            <v>-351</v>
          </cell>
          <cell r="AB56">
            <v>45327</v>
          </cell>
          <cell r="AC56">
            <v>24899</v>
          </cell>
          <cell r="AD56" t="str">
            <v>タイヤディーラー　楽天市場店</v>
          </cell>
          <cell r="AE56">
            <v>22799</v>
          </cell>
          <cell r="AF56">
            <v>2100</v>
          </cell>
          <cell r="AG56">
            <v>608166398</v>
          </cell>
          <cell r="AH56">
            <v>608166399</v>
          </cell>
        </row>
        <row r="57">
          <cell r="B57">
            <v>2154518119278</v>
          </cell>
          <cell r="C57">
            <v>4961914963507</v>
          </cell>
          <cell r="D57" t="str">
            <v>PSR07757</v>
          </cell>
          <cell r="E57" t="str">
            <v>REGNO GR-XII</v>
          </cell>
          <cell r="F57" t="str">
            <v>215/45R18 89W</v>
          </cell>
          <cell r="G57" t="str">
            <v>215/45R18</v>
          </cell>
          <cell r="H57">
            <v>39200</v>
          </cell>
          <cell r="I57">
            <v>21622.720000000001</v>
          </cell>
          <cell r="J57">
            <v>0</v>
          </cell>
          <cell r="K57">
            <v>0</v>
          </cell>
          <cell r="L57">
            <v>28980</v>
          </cell>
          <cell r="M57">
            <v>25390.909090909088</v>
          </cell>
          <cell r="N57">
            <v>0.14840701754385952</v>
          </cell>
          <cell r="P57">
            <v>-5400</v>
          </cell>
          <cell r="Q57">
            <v>45264</v>
          </cell>
          <cell r="R57">
            <v>23580</v>
          </cell>
          <cell r="S57" t="str">
            <v>タイヤディーラー2号店</v>
          </cell>
          <cell r="T57">
            <v>27400</v>
          </cell>
          <cell r="U57">
            <v>-3820</v>
          </cell>
          <cell r="W57">
            <v>28900</v>
          </cell>
          <cell r="X57">
            <v>25318.181818181816</v>
          </cell>
          <cell r="Y57">
            <v>0.14596078994613992</v>
          </cell>
          <cell r="AA57">
            <v>-1500</v>
          </cell>
          <cell r="AB57">
            <v>45264</v>
          </cell>
          <cell r="AC57">
            <v>27400</v>
          </cell>
          <cell r="AD57" t="str">
            <v>BRANDTIRE</v>
          </cell>
          <cell r="AE57">
            <v>27400</v>
          </cell>
          <cell r="AF57">
            <v>0</v>
          </cell>
          <cell r="AG57">
            <v>604473016</v>
          </cell>
          <cell r="AH57">
            <v>604473062</v>
          </cell>
        </row>
        <row r="58">
          <cell r="B58">
            <v>2254518119275</v>
          </cell>
          <cell r="C58">
            <v>4961914963408</v>
          </cell>
          <cell r="D58" t="str">
            <v>PSR07732</v>
          </cell>
          <cell r="E58" t="str">
            <v>REGNO GR-XII</v>
          </cell>
          <cell r="F58" t="str">
            <v>225/45R18 95W XL</v>
          </cell>
          <cell r="G58" t="str">
            <v>225/45R18</v>
          </cell>
          <cell r="H58">
            <v>41500</v>
          </cell>
          <cell r="I58">
            <v>22482.625</v>
          </cell>
          <cell r="J58">
            <v>1</v>
          </cell>
          <cell r="K58">
            <v>0</v>
          </cell>
          <cell r="L58">
            <v>28980</v>
          </cell>
          <cell r="M58">
            <v>25390.909090909088</v>
          </cell>
          <cell r="N58">
            <v>0.11454036877909049</v>
          </cell>
          <cell r="P58">
            <v>1810</v>
          </cell>
          <cell r="Q58">
            <v>45327</v>
          </cell>
          <cell r="R58">
            <v>30790</v>
          </cell>
          <cell r="S58" t="str">
            <v>トミータイヤ</v>
          </cell>
          <cell r="T58">
            <v>27500</v>
          </cell>
          <cell r="U58">
            <v>3290</v>
          </cell>
          <cell r="V58">
            <v>30080</v>
          </cell>
          <cell r="W58">
            <v>30050</v>
          </cell>
          <cell r="X58">
            <v>26363.63636363636</v>
          </cell>
          <cell r="Y58">
            <v>0.14721077586206885</v>
          </cell>
          <cell r="AA58">
            <v>1260</v>
          </cell>
          <cell r="AB58">
            <v>45327</v>
          </cell>
          <cell r="AC58">
            <v>31310</v>
          </cell>
          <cell r="AD58" t="str">
            <v>タイヤ購入と交換予約 TIREHOOD</v>
          </cell>
          <cell r="AE58">
            <v>27200</v>
          </cell>
          <cell r="AF58">
            <v>4110</v>
          </cell>
          <cell r="AG58">
            <v>604473014</v>
          </cell>
          <cell r="AH58">
            <v>604473060</v>
          </cell>
        </row>
        <row r="59">
          <cell r="B59">
            <v>2255018119277</v>
          </cell>
          <cell r="C59">
            <v>4961914963828</v>
          </cell>
          <cell r="D59" t="str">
            <v>PSR07810</v>
          </cell>
          <cell r="E59" t="str">
            <v>REGNO GR-XII</v>
          </cell>
          <cell r="F59" t="str">
            <v>225/50R18 95W</v>
          </cell>
          <cell r="G59" t="str">
            <v>225/50R18</v>
          </cell>
          <cell r="H59">
            <v>36900</v>
          </cell>
          <cell r="I59">
            <v>19990.575000000001</v>
          </cell>
          <cell r="J59">
            <v>12</v>
          </cell>
          <cell r="K59">
            <v>24</v>
          </cell>
          <cell r="L59">
            <v>26800</v>
          </cell>
          <cell r="M59">
            <v>23409.090909090908</v>
          </cell>
          <cell r="N59">
            <v>0.14603368932038829</v>
          </cell>
          <cell r="P59">
            <v>-1601</v>
          </cell>
          <cell r="Q59">
            <v>45327</v>
          </cell>
          <cell r="R59">
            <v>25199</v>
          </cell>
          <cell r="S59" t="str">
            <v>タイヤディーラー</v>
          </cell>
          <cell r="T59">
            <v>25199</v>
          </cell>
          <cell r="U59">
            <v>0</v>
          </cell>
          <cell r="V59">
            <v>26800</v>
          </cell>
          <cell r="W59">
            <v>26780</v>
          </cell>
          <cell r="X59">
            <v>23390.909090909088</v>
          </cell>
          <cell r="Y59">
            <v>0.14536989895064115</v>
          </cell>
          <cell r="AA59">
            <v>-280</v>
          </cell>
          <cell r="AB59">
            <v>45327</v>
          </cell>
          <cell r="AC59">
            <v>26500</v>
          </cell>
          <cell r="AD59" t="str">
            <v>タイヤディーラー　楽天市場店</v>
          </cell>
          <cell r="AE59">
            <v>25199</v>
          </cell>
          <cell r="AF59">
            <v>1301</v>
          </cell>
          <cell r="AG59">
            <v>608166400</v>
          </cell>
          <cell r="AH59">
            <v>608166401</v>
          </cell>
        </row>
        <row r="60">
          <cell r="B60">
            <v>2354518119272</v>
          </cell>
          <cell r="C60">
            <v>4961914963729</v>
          </cell>
          <cell r="D60" t="str">
            <v>PSR07789</v>
          </cell>
          <cell r="E60" t="str">
            <v>REGNO GR-XII</v>
          </cell>
          <cell r="F60" t="str">
            <v>235/45R18 94W</v>
          </cell>
          <cell r="G60" t="str">
            <v>235/45R18</v>
          </cell>
          <cell r="H60">
            <v>45300</v>
          </cell>
          <cell r="I60">
            <v>24541.275000000001</v>
          </cell>
          <cell r="J60">
            <v>1</v>
          </cell>
          <cell r="K60">
            <v>1</v>
          </cell>
          <cell r="L60">
            <v>31500</v>
          </cell>
          <cell r="M60">
            <v>27681.81818181818</v>
          </cell>
          <cell r="N60">
            <v>0.11345147783251221</v>
          </cell>
          <cell r="P60">
            <v>1150</v>
          </cell>
          <cell r="Q60">
            <v>45327</v>
          </cell>
          <cell r="R60">
            <v>32650</v>
          </cell>
          <cell r="S60" t="str">
            <v>ブランドタイヤ</v>
          </cell>
          <cell r="T60">
            <v>30900</v>
          </cell>
          <cell r="U60">
            <v>1750</v>
          </cell>
          <cell r="V60">
            <v>32650</v>
          </cell>
          <cell r="W60">
            <v>32750</v>
          </cell>
          <cell r="X60">
            <v>28818.181818181816</v>
          </cell>
          <cell r="Y60">
            <v>0.14841001577287055</v>
          </cell>
          <cell r="AA60">
            <v>-1550</v>
          </cell>
          <cell r="AB60">
            <v>45327</v>
          </cell>
          <cell r="AC60">
            <v>31200</v>
          </cell>
          <cell r="AD60" t="str">
            <v>BRANDTIRE</v>
          </cell>
          <cell r="AE60">
            <v>30900</v>
          </cell>
          <cell r="AF60">
            <v>300</v>
          </cell>
          <cell r="AG60">
            <v>604473017</v>
          </cell>
          <cell r="AH60">
            <v>604473063</v>
          </cell>
        </row>
        <row r="61">
          <cell r="B61">
            <v>2355018119274</v>
          </cell>
          <cell r="C61">
            <v>4961914963583</v>
          </cell>
          <cell r="D61" t="str">
            <v>PSR07769</v>
          </cell>
          <cell r="E61" t="str">
            <v>REGNO GR-XII</v>
          </cell>
          <cell r="F61" t="str">
            <v>235/50R18 101V XL</v>
          </cell>
          <cell r="G61" t="str">
            <v>235/50R18</v>
          </cell>
          <cell r="H61">
            <v>36600</v>
          </cell>
          <cell r="I61">
            <v>20188.560000000001</v>
          </cell>
          <cell r="J61">
            <v>0</v>
          </cell>
          <cell r="K61">
            <v>0</v>
          </cell>
          <cell r="L61">
            <v>26600</v>
          </cell>
          <cell r="M61">
            <v>23227.272727272724</v>
          </cell>
          <cell r="N61">
            <v>0.13082520547945189</v>
          </cell>
          <cell r="P61">
            <v>-2120</v>
          </cell>
          <cell r="Q61">
            <v>45264</v>
          </cell>
          <cell r="R61">
            <v>24480</v>
          </cell>
          <cell r="S61" t="str">
            <v>ブランドタイヤ</v>
          </cell>
          <cell r="T61">
            <v>24480</v>
          </cell>
          <cell r="U61">
            <v>0</v>
          </cell>
          <cell r="W61">
            <v>26180</v>
          </cell>
          <cell r="X61">
            <v>22845.454545454544</v>
          </cell>
          <cell r="Y61">
            <v>0.11629860724233973</v>
          </cell>
          <cell r="AA61">
            <v>-1780</v>
          </cell>
          <cell r="AB61">
            <v>45264</v>
          </cell>
          <cell r="AC61">
            <v>24400</v>
          </cell>
          <cell r="AD61" t="str">
            <v>タイヤディーラー　楽天市場店</v>
          </cell>
          <cell r="AE61">
            <v>24400</v>
          </cell>
          <cell r="AF61">
            <v>0</v>
          </cell>
          <cell r="AG61">
            <v>604473015</v>
          </cell>
          <cell r="AH61">
            <v>604473061</v>
          </cell>
        </row>
        <row r="62">
          <cell r="B62">
            <v>2455018119271</v>
          </cell>
          <cell r="C62">
            <v>4961914963415</v>
          </cell>
          <cell r="D62" t="str">
            <v>PSR07744</v>
          </cell>
          <cell r="E62" t="str">
            <v>REGNO GR-XII</v>
          </cell>
          <cell r="F62" t="str">
            <v>245/50R18 100W</v>
          </cell>
          <cell r="G62" t="str">
            <v>245/50R18</v>
          </cell>
          <cell r="H62">
            <v>38500</v>
          </cell>
          <cell r="I62">
            <v>20857.375</v>
          </cell>
          <cell r="J62">
            <v>0</v>
          </cell>
          <cell r="K62">
            <v>0</v>
          </cell>
          <cell r="L62">
            <v>27900</v>
          </cell>
          <cell r="M62">
            <v>24409.090909090908</v>
          </cell>
          <cell r="N62">
            <v>0.14550791433891988</v>
          </cell>
          <cell r="P62">
            <v>-1000</v>
          </cell>
          <cell r="Q62">
            <v>45264</v>
          </cell>
          <cell r="R62">
            <v>26900</v>
          </cell>
          <cell r="S62" t="str">
            <v>ブランドタイヤ</v>
          </cell>
          <cell r="T62">
            <v>26900</v>
          </cell>
          <cell r="U62">
            <v>0</v>
          </cell>
          <cell r="V62">
            <v>27900</v>
          </cell>
          <cell r="W62">
            <v>27900</v>
          </cell>
          <cell r="X62">
            <v>24409.090909090908</v>
          </cell>
          <cell r="Y62">
            <v>0.14550791433891988</v>
          </cell>
          <cell r="AA62">
            <v>-1000</v>
          </cell>
          <cell r="AB62">
            <v>45264</v>
          </cell>
          <cell r="AC62">
            <v>26900</v>
          </cell>
          <cell r="AD62" t="str">
            <v>BRANDTIRE</v>
          </cell>
          <cell r="AE62">
            <v>26900</v>
          </cell>
          <cell r="AF62">
            <v>0</v>
          </cell>
          <cell r="AG62">
            <v>608166402</v>
          </cell>
          <cell r="AH62">
            <v>608166403</v>
          </cell>
        </row>
        <row r="63">
          <cell r="B63">
            <v>2254519119274</v>
          </cell>
          <cell r="C63">
            <v>4961914963552</v>
          </cell>
          <cell r="D63" t="str">
            <v>PSR07766</v>
          </cell>
          <cell r="E63" t="str">
            <v>REGNO GR-XII</v>
          </cell>
          <cell r="F63" t="str">
            <v>225/45R19 96W XL</v>
          </cell>
          <cell r="G63" t="str">
            <v>225/45R19</v>
          </cell>
          <cell r="H63">
            <v>45000</v>
          </cell>
          <cell r="I63">
            <v>24822</v>
          </cell>
          <cell r="J63">
            <v>0</v>
          </cell>
          <cell r="K63">
            <v>0</v>
          </cell>
          <cell r="L63">
            <v>33080</v>
          </cell>
          <cell r="M63">
            <v>29118.181818181816</v>
          </cell>
          <cell r="N63">
            <v>0.14754292850452694</v>
          </cell>
          <cell r="P63">
            <v>-180</v>
          </cell>
          <cell r="Q63">
            <v>45264</v>
          </cell>
          <cell r="R63">
            <v>32900</v>
          </cell>
          <cell r="S63" t="str">
            <v>ブランドタイヤ</v>
          </cell>
          <cell r="T63">
            <v>32900</v>
          </cell>
          <cell r="U63">
            <v>0</v>
          </cell>
          <cell r="W63">
            <v>31980</v>
          </cell>
          <cell r="X63">
            <v>28118.181818181816</v>
          </cell>
          <cell r="Y63">
            <v>0.11722599418040731</v>
          </cell>
          <cell r="AA63">
            <v>1920</v>
          </cell>
          <cell r="AB63">
            <v>45264</v>
          </cell>
          <cell r="AC63">
            <v>33900</v>
          </cell>
          <cell r="AD63" t="str">
            <v>BRANDTIRE</v>
          </cell>
          <cell r="AE63">
            <v>33900</v>
          </cell>
          <cell r="AF63">
            <v>0</v>
          </cell>
          <cell r="AG63">
            <v>604473018</v>
          </cell>
          <cell r="AH63">
            <v>604473064</v>
          </cell>
        </row>
        <row r="64">
          <cell r="B64">
            <v>2454519119278</v>
          </cell>
          <cell r="C64">
            <v>4961914963675</v>
          </cell>
          <cell r="D64" t="str">
            <v>PSR07780</v>
          </cell>
          <cell r="E64" t="str">
            <v>REGNO GR-XII</v>
          </cell>
          <cell r="F64" t="str">
            <v>245/45R19 98W</v>
          </cell>
          <cell r="G64" t="str">
            <v>245/45R19</v>
          </cell>
          <cell r="H64">
            <v>49800</v>
          </cell>
          <cell r="I64">
            <v>26979.15</v>
          </cell>
          <cell r="J64">
            <v>0</v>
          </cell>
          <cell r="K64">
            <v>1</v>
          </cell>
          <cell r="L64">
            <v>34580</v>
          </cell>
          <cell r="M64">
            <v>30481.81818181818</v>
          </cell>
          <cell r="N64">
            <v>0.11491008052490298</v>
          </cell>
          <cell r="P64">
            <v>339</v>
          </cell>
          <cell r="Q64">
            <v>45327</v>
          </cell>
          <cell r="R64">
            <v>34919</v>
          </cell>
          <cell r="S64" t="str">
            <v>タイヤショップZERO</v>
          </cell>
          <cell r="T64">
            <v>33100</v>
          </cell>
          <cell r="U64">
            <v>1819</v>
          </cell>
          <cell r="V64">
            <v>35800</v>
          </cell>
          <cell r="W64">
            <v>35780</v>
          </cell>
          <cell r="X64">
            <v>31572.727272727268</v>
          </cell>
          <cell r="Y64">
            <v>0.14549193780593131</v>
          </cell>
          <cell r="AA64">
            <v>-870</v>
          </cell>
          <cell r="AB64">
            <v>45327</v>
          </cell>
          <cell r="AC64">
            <v>34910</v>
          </cell>
          <cell r="AD64" t="str">
            <v>タイヤショップZERO楽天市場店</v>
          </cell>
          <cell r="AE64">
            <v>33100</v>
          </cell>
          <cell r="AF64">
            <v>1810</v>
          </cell>
          <cell r="AG64">
            <v>608166404</v>
          </cell>
          <cell r="AH64">
            <v>608166405</v>
          </cell>
        </row>
        <row r="65">
          <cell r="B65">
            <v>1956016119351</v>
          </cell>
          <cell r="C65">
            <v>4961914452711</v>
          </cell>
          <cell r="D65" t="str">
            <v>PSR00498</v>
          </cell>
          <cell r="E65" t="str">
            <v>REGNO GRVII</v>
          </cell>
          <cell r="F65" t="str">
            <v>195/60R16 89H</v>
          </cell>
          <cell r="G65" t="str">
            <v>195/60R16</v>
          </cell>
          <cell r="H65">
            <v>21800</v>
          </cell>
          <cell r="I65">
            <v>11810.15</v>
          </cell>
          <cell r="J65">
            <v>2</v>
          </cell>
          <cell r="K65">
            <v>1</v>
          </cell>
          <cell r="L65">
            <v>15700</v>
          </cell>
          <cell r="M65">
            <v>13795.454545454544</v>
          </cell>
          <cell r="N65">
            <v>0.14391004942339369</v>
          </cell>
          <cell r="P65">
            <v>150</v>
          </cell>
          <cell r="Q65">
            <v>45327</v>
          </cell>
          <cell r="R65">
            <v>15850</v>
          </cell>
          <cell r="S65" t="str">
            <v>ブランドタイヤ</v>
          </cell>
          <cell r="T65">
            <v>15700</v>
          </cell>
          <cell r="U65">
            <v>150</v>
          </cell>
          <cell r="V65">
            <v>15950</v>
          </cell>
          <cell r="W65">
            <v>16000</v>
          </cell>
          <cell r="X65">
            <v>14068.181818181816</v>
          </cell>
          <cell r="Y65">
            <v>0.16050630048465259</v>
          </cell>
          <cell r="AA65">
            <v>0</v>
          </cell>
          <cell r="AB65">
            <v>45327</v>
          </cell>
          <cell r="AC65">
            <v>16000</v>
          </cell>
          <cell r="AD65" t="str">
            <v>BRANDTIRE</v>
          </cell>
          <cell r="AE65">
            <v>15900</v>
          </cell>
          <cell r="AF65">
            <v>100</v>
          </cell>
          <cell r="AG65">
            <v>604472995</v>
          </cell>
          <cell r="AH65">
            <v>604473041</v>
          </cell>
        </row>
        <row r="66">
          <cell r="B66">
            <v>2056016119357</v>
          </cell>
          <cell r="C66">
            <v>4961914452728</v>
          </cell>
          <cell r="D66" t="str">
            <v>PSR00499</v>
          </cell>
          <cell r="E66" t="str">
            <v>REGNO GRVII（平均単価）</v>
          </cell>
          <cell r="F66" t="str">
            <v>205/60R16 92H</v>
          </cell>
          <cell r="G66" t="str">
            <v>205/60R16</v>
          </cell>
          <cell r="H66">
            <v>23000</v>
          </cell>
          <cell r="I66">
            <v>12333</v>
          </cell>
          <cell r="J66">
            <v>35</v>
          </cell>
          <cell r="K66">
            <v>0</v>
          </cell>
          <cell r="L66">
            <v>16390</v>
          </cell>
          <cell r="M66">
            <v>13945.454545454544</v>
          </cell>
          <cell r="N66">
            <v>0.11562581486310292</v>
          </cell>
          <cell r="P66">
            <v>-390</v>
          </cell>
          <cell r="Q66">
            <v>45327</v>
          </cell>
          <cell r="R66">
            <v>16000</v>
          </cell>
          <cell r="S66" t="str">
            <v>カーパーツ アクセス</v>
          </cell>
          <cell r="T66">
            <v>15550</v>
          </cell>
          <cell r="U66">
            <v>450</v>
          </cell>
          <cell r="V66">
            <v>16390</v>
          </cell>
          <cell r="W66">
            <v>16350</v>
          </cell>
          <cell r="X66">
            <v>13909.090909090908</v>
          </cell>
          <cell r="Y66">
            <v>0.11331372549019601</v>
          </cell>
          <cell r="AA66">
            <v>-750</v>
          </cell>
          <cell r="AB66">
            <v>45327</v>
          </cell>
          <cell r="AC66">
            <v>15600</v>
          </cell>
          <cell r="AD66" t="str">
            <v>タイヤショップZERO楽天市場店</v>
          </cell>
          <cell r="AE66">
            <v>15500</v>
          </cell>
          <cell r="AF66">
            <v>100</v>
          </cell>
          <cell r="AG66">
            <v>604472993</v>
          </cell>
          <cell r="AH66">
            <v>604473039</v>
          </cell>
        </row>
        <row r="67">
          <cell r="B67">
            <v>2156016119354</v>
          </cell>
          <cell r="C67">
            <v>4961914452735</v>
          </cell>
          <cell r="D67" t="str">
            <v>PSR00501</v>
          </cell>
          <cell r="E67" t="str">
            <v>REGNO GRVII</v>
          </cell>
          <cell r="F67" t="str">
            <v>215/60R16 95H</v>
          </cell>
          <cell r="G67" t="str">
            <v>215/60R16</v>
          </cell>
          <cell r="H67">
            <v>24300</v>
          </cell>
          <cell r="I67">
            <v>13403.88</v>
          </cell>
          <cell r="J67">
            <v>0</v>
          </cell>
          <cell r="K67">
            <v>0</v>
          </cell>
          <cell r="L67">
            <v>17980</v>
          </cell>
          <cell r="M67">
            <v>15390.90909090909</v>
          </cell>
          <cell r="N67">
            <v>0.12910407560543413</v>
          </cell>
          <cell r="P67">
            <v>-1780</v>
          </cell>
          <cell r="Q67">
            <v>45264</v>
          </cell>
          <cell r="R67">
            <v>16200</v>
          </cell>
          <cell r="S67" t="str">
            <v>タイヤショップZERO</v>
          </cell>
          <cell r="T67">
            <v>16200</v>
          </cell>
          <cell r="U67">
            <v>0</v>
          </cell>
          <cell r="V67">
            <v>17680</v>
          </cell>
          <cell r="W67">
            <v>17650</v>
          </cell>
          <cell r="X67">
            <v>15090.90909090909</v>
          </cell>
          <cell r="Y67">
            <v>0.1117910843373494</v>
          </cell>
          <cell r="AA67">
            <v>-1550</v>
          </cell>
          <cell r="AB67">
            <v>45264</v>
          </cell>
          <cell r="AC67">
            <v>16100</v>
          </cell>
          <cell r="AD67" t="str">
            <v>BRANDTIRE</v>
          </cell>
          <cell r="AE67">
            <v>16100</v>
          </cell>
          <cell r="AF67">
            <v>0</v>
          </cell>
          <cell r="AG67">
            <v>604472992</v>
          </cell>
          <cell r="AH67">
            <v>604473038</v>
          </cell>
        </row>
        <row r="68">
          <cell r="B68">
            <v>2355018119359</v>
          </cell>
          <cell r="C68">
            <v>4961914455439</v>
          </cell>
          <cell r="D68" t="str">
            <v>PSR00512</v>
          </cell>
          <cell r="E68" t="str">
            <v>REGNO GRVII</v>
          </cell>
          <cell r="F68" t="str">
            <v>235/50R18 101V XL</v>
          </cell>
          <cell r="G68" t="str">
            <v>235/50R18</v>
          </cell>
          <cell r="H68">
            <v>36300</v>
          </cell>
          <cell r="I68">
            <v>19545</v>
          </cell>
          <cell r="J68">
            <v>0</v>
          </cell>
          <cell r="K68">
            <v>1</v>
          </cell>
          <cell r="L68">
            <v>25400</v>
          </cell>
          <cell r="M68">
            <v>22136.363636363636</v>
          </cell>
          <cell r="N68">
            <v>0.11706365503080081</v>
          </cell>
          <cell r="P68">
            <v>850</v>
          </cell>
          <cell r="Q68">
            <v>45327</v>
          </cell>
          <cell r="R68">
            <v>26250</v>
          </cell>
          <cell r="S68" t="str">
            <v>カーパーツ アクセス</v>
          </cell>
          <cell r="T68">
            <v>25400</v>
          </cell>
          <cell r="U68">
            <v>850</v>
          </cell>
          <cell r="V68">
            <v>26250</v>
          </cell>
          <cell r="W68">
            <v>26200</v>
          </cell>
          <cell r="X68">
            <v>22863.63636363636</v>
          </cell>
          <cell r="Y68">
            <v>0.14514910536779313</v>
          </cell>
          <cell r="AA68">
            <v>-900</v>
          </cell>
          <cell r="AB68">
            <v>45327</v>
          </cell>
          <cell r="AC68">
            <v>25300</v>
          </cell>
          <cell r="AD68" t="str">
            <v>インチアップauto-info</v>
          </cell>
          <cell r="AE68">
            <v>25200</v>
          </cell>
          <cell r="AF68">
            <v>100</v>
          </cell>
          <cell r="AG68">
            <v>604473000</v>
          </cell>
          <cell r="AH68">
            <v>604473046</v>
          </cell>
        </row>
        <row r="69">
          <cell r="B69">
            <v>1956515119357</v>
          </cell>
          <cell r="C69">
            <v>4961914452704</v>
          </cell>
          <cell r="D69" t="str">
            <v>PSR00497</v>
          </cell>
          <cell r="E69" t="str">
            <v>REGNO GRVII</v>
          </cell>
          <cell r="F69" t="str">
            <v>195/65R15 91H</v>
          </cell>
          <cell r="G69" t="str">
            <v>195/65R15</v>
          </cell>
          <cell r="H69">
            <v>20000</v>
          </cell>
          <cell r="I69">
            <v>10000</v>
          </cell>
          <cell r="J69">
            <v>28</v>
          </cell>
          <cell r="K69">
            <v>172</v>
          </cell>
          <cell r="L69">
            <v>13500</v>
          </cell>
          <cell r="M69">
            <v>11795.454545454544</v>
          </cell>
          <cell r="N69">
            <v>0.15221579961464346</v>
          </cell>
          <cell r="O69">
            <v>54000</v>
          </cell>
          <cell r="P69">
            <v>850</v>
          </cell>
          <cell r="Q69">
            <v>45327</v>
          </cell>
          <cell r="R69">
            <v>14350</v>
          </cell>
          <cell r="S69" t="str">
            <v>タイヤステージ湘南 ヤフー店</v>
          </cell>
          <cell r="U69">
            <v>14350</v>
          </cell>
          <cell r="V69">
            <v>13500</v>
          </cell>
          <cell r="W69">
            <v>13800</v>
          </cell>
          <cell r="X69">
            <v>12068.181818181818</v>
          </cell>
          <cell r="Y69">
            <v>0.17137476459510356</v>
          </cell>
          <cell r="AA69">
            <v>-320</v>
          </cell>
          <cell r="AB69">
            <v>45327</v>
          </cell>
          <cell r="AC69">
            <v>13480</v>
          </cell>
          <cell r="AD69" t="str">
            <v>BRANDTIRE</v>
          </cell>
          <cell r="AF69">
            <v>13480</v>
          </cell>
          <cell r="AG69">
            <v>604472991</v>
          </cell>
          <cell r="AH69">
            <v>604473037</v>
          </cell>
        </row>
        <row r="70">
          <cell r="B70">
            <v>2155017119158</v>
          </cell>
          <cell r="C70">
            <v>4961914455484</v>
          </cell>
          <cell r="D70" t="str">
            <v>PSR00518</v>
          </cell>
          <cell r="E70" t="str">
            <v>REGNO GRVII</v>
          </cell>
          <cell r="F70" t="str">
            <v>215/50R17 95V XL</v>
          </cell>
          <cell r="G70" t="str">
            <v>215/50R17</v>
          </cell>
          <cell r="H70">
            <v>33500</v>
          </cell>
          <cell r="I70">
            <v>16750</v>
          </cell>
          <cell r="J70">
            <v>4</v>
          </cell>
          <cell r="K70">
            <v>4</v>
          </cell>
          <cell r="L70">
            <v>22900</v>
          </cell>
          <cell r="M70">
            <v>19863.63636363636</v>
          </cell>
          <cell r="N70">
            <v>0.15675057208237972</v>
          </cell>
          <cell r="O70">
            <v>91600</v>
          </cell>
          <cell r="P70">
            <v>190</v>
          </cell>
          <cell r="Q70">
            <v>45327</v>
          </cell>
          <cell r="R70">
            <v>23090</v>
          </cell>
          <cell r="S70" t="str">
            <v>トミータイヤ</v>
          </cell>
          <cell r="U70">
            <v>23090</v>
          </cell>
          <cell r="X70">
            <v>-954.5454545454545</v>
          </cell>
          <cell r="Y70">
            <v>18.547619047619051</v>
          </cell>
          <cell r="AA70">
            <v>23612</v>
          </cell>
          <cell r="AB70">
            <v>45327</v>
          </cell>
          <cell r="AC70">
            <v>23612</v>
          </cell>
          <cell r="AD70" t="str">
            <v>カーパーツ　アクセス　楽天市場店</v>
          </cell>
          <cell r="AF70">
            <v>23612</v>
          </cell>
          <cell r="AG70" t="str">
            <v/>
          </cell>
          <cell r="AH70" t="str">
            <v/>
          </cell>
        </row>
        <row r="71">
          <cell r="B71">
            <v>2155517119351</v>
          </cell>
          <cell r="C71">
            <v>4961914455514</v>
          </cell>
          <cell r="D71" t="str">
            <v>PSR00526</v>
          </cell>
          <cell r="E71" t="str">
            <v>REGNO GRVII</v>
          </cell>
          <cell r="F71" t="str">
            <v>215/55R17 94V</v>
          </cell>
          <cell r="G71" t="str">
            <v>215/55R17</v>
          </cell>
          <cell r="H71">
            <v>29900</v>
          </cell>
          <cell r="I71">
            <v>16198.324999999901</v>
          </cell>
          <cell r="J71">
            <v>20</v>
          </cell>
          <cell r="K71">
            <v>3</v>
          </cell>
          <cell r="L71">
            <v>21780</v>
          </cell>
          <cell r="M71">
            <v>18845.454545454544</v>
          </cell>
          <cell r="N71">
            <v>0.14046514712976885</v>
          </cell>
          <cell r="P71">
            <v>-180</v>
          </cell>
          <cell r="Q71">
            <v>45327</v>
          </cell>
          <cell r="R71">
            <v>21600</v>
          </cell>
          <cell r="S71" t="str">
            <v>ブランドタイヤ</v>
          </cell>
          <cell r="T71">
            <v>20100</v>
          </cell>
          <cell r="U71">
            <v>1500</v>
          </cell>
          <cell r="V71">
            <v>21780</v>
          </cell>
          <cell r="W71">
            <v>21800</v>
          </cell>
          <cell r="X71">
            <v>18863.63636363636</v>
          </cell>
          <cell r="Y71">
            <v>0.14129361445783645</v>
          </cell>
          <cell r="AA71">
            <v>-230</v>
          </cell>
          <cell r="AB71">
            <v>45327</v>
          </cell>
          <cell r="AC71">
            <v>21570</v>
          </cell>
          <cell r="AD71" t="str">
            <v>BRANDTIRE</v>
          </cell>
          <cell r="AE71">
            <v>19700</v>
          </cell>
          <cell r="AF71">
            <v>1870</v>
          </cell>
          <cell r="AG71">
            <v>604472996</v>
          </cell>
          <cell r="AH71">
            <v>604473042</v>
          </cell>
        </row>
        <row r="72">
          <cell r="B72">
            <v>2156017119353</v>
          </cell>
          <cell r="C72">
            <v>4961914452759</v>
          </cell>
          <cell r="D72" t="str">
            <v>PSR00503</v>
          </cell>
          <cell r="E72" t="str">
            <v>REGNO GRVII</v>
          </cell>
          <cell r="F72" t="str">
            <v>215/60R17 96H</v>
          </cell>
          <cell r="G72" t="str">
            <v>215/60R17</v>
          </cell>
          <cell r="H72">
            <v>26200</v>
          </cell>
          <cell r="I72">
            <v>14193.85</v>
          </cell>
          <cell r="J72">
            <v>2</v>
          </cell>
          <cell r="K72">
            <v>0</v>
          </cell>
          <cell r="L72">
            <v>18800</v>
          </cell>
          <cell r="M72">
            <v>16136.363636363634</v>
          </cell>
          <cell r="N72">
            <v>0.12038112676056324</v>
          </cell>
          <cell r="P72">
            <v>210</v>
          </cell>
          <cell r="Q72">
            <v>45327</v>
          </cell>
          <cell r="R72">
            <v>19010</v>
          </cell>
          <cell r="S72" t="str">
            <v>タイヤボックス</v>
          </cell>
          <cell r="T72">
            <v>18100</v>
          </cell>
          <cell r="U72">
            <v>910</v>
          </cell>
          <cell r="V72">
            <v>19280</v>
          </cell>
          <cell r="W72">
            <v>19260</v>
          </cell>
          <cell r="X72">
            <v>16554.545454545452</v>
          </cell>
          <cell r="Y72">
            <v>0.14260104338275659</v>
          </cell>
          <cell r="AA72">
            <v>-1010</v>
          </cell>
          <cell r="AB72">
            <v>45327</v>
          </cell>
          <cell r="AC72">
            <v>18250</v>
          </cell>
          <cell r="AD72" t="str">
            <v>タイヤショップZERO楽天市場店</v>
          </cell>
          <cell r="AE72">
            <v>17490</v>
          </cell>
          <cell r="AF72">
            <v>760</v>
          </cell>
          <cell r="AG72">
            <v>604472997</v>
          </cell>
          <cell r="AH72">
            <v>604473043</v>
          </cell>
        </row>
        <row r="73">
          <cell r="B73">
            <v>2255518119357</v>
          </cell>
          <cell r="C73">
            <v>4961914455521</v>
          </cell>
          <cell r="D73" t="str">
            <v>PSR00529</v>
          </cell>
          <cell r="E73" t="str">
            <v>REGNO GRVII</v>
          </cell>
          <cell r="F73" t="str">
            <v>225/55R18 98V</v>
          </cell>
          <cell r="G73" t="str">
            <v>225/55R18</v>
          </cell>
          <cell r="H73">
            <v>34500</v>
          </cell>
          <cell r="I73">
            <v>18690.375</v>
          </cell>
          <cell r="J73">
            <v>0</v>
          </cell>
          <cell r="K73">
            <v>2</v>
          </cell>
          <cell r="L73">
            <v>24200</v>
          </cell>
          <cell r="M73">
            <v>21045.454545454544</v>
          </cell>
          <cell r="N73">
            <v>0.11190442764578828</v>
          </cell>
          <cell r="P73">
            <v>300</v>
          </cell>
          <cell r="Q73">
            <v>45327</v>
          </cell>
          <cell r="R73">
            <v>24500</v>
          </cell>
          <cell r="S73" t="str">
            <v>ブランドタイヤ</v>
          </cell>
          <cell r="T73">
            <v>24200</v>
          </cell>
          <cell r="U73">
            <v>300</v>
          </cell>
          <cell r="V73">
            <v>25150</v>
          </cell>
          <cell r="W73">
            <v>25200</v>
          </cell>
          <cell r="X73">
            <v>21954.545454545452</v>
          </cell>
          <cell r="Y73">
            <v>0.14867857142857133</v>
          </cell>
          <cell r="AA73">
            <v>-900</v>
          </cell>
          <cell r="AB73">
            <v>45327</v>
          </cell>
          <cell r="AC73">
            <v>24300</v>
          </cell>
          <cell r="AD73" t="str">
            <v>BRANDTIRE</v>
          </cell>
          <cell r="AE73">
            <v>24200</v>
          </cell>
          <cell r="AF73">
            <v>100</v>
          </cell>
          <cell r="AG73">
            <v>604473001</v>
          </cell>
          <cell r="AH73">
            <v>604473047</v>
          </cell>
        </row>
        <row r="74">
          <cell r="B74">
            <v>2055516119355</v>
          </cell>
          <cell r="C74">
            <v>4961914455460</v>
          </cell>
          <cell r="D74" t="str">
            <v>PSR00516</v>
          </cell>
          <cell r="E74" t="str">
            <v>REGNO GRVII</v>
          </cell>
          <cell r="F74" t="str">
            <v>205/55R16 91V</v>
          </cell>
          <cell r="G74" t="str">
            <v>205/55R16</v>
          </cell>
          <cell r="H74">
            <v>24800</v>
          </cell>
          <cell r="I74">
            <v>13679.68</v>
          </cell>
          <cell r="J74">
            <v>0</v>
          </cell>
          <cell r="K74">
            <v>0</v>
          </cell>
          <cell r="L74">
            <v>17800</v>
          </cell>
          <cell r="M74">
            <v>15704.545454545454</v>
          </cell>
          <cell r="N74">
            <v>0.12893499276410994</v>
          </cell>
          <cell r="P74">
            <v>-1000</v>
          </cell>
          <cell r="Q74">
            <v>45264</v>
          </cell>
          <cell r="R74">
            <v>16800</v>
          </cell>
          <cell r="S74" t="str">
            <v>ブランドタイヤ</v>
          </cell>
          <cell r="T74">
            <v>16800</v>
          </cell>
          <cell r="U74">
            <v>0</v>
          </cell>
          <cell r="V74">
            <v>17600</v>
          </cell>
          <cell r="W74">
            <v>17580</v>
          </cell>
          <cell r="X74">
            <v>15504.545454545454</v>
          </cell>
          <cell r="Y74">
            <v>0.11769873937261795</v>
          </cell>
          <cell r="AA74">
            <v>-1080</v>
          </cell>
          <cell r="AB74">
            <v>45264</v>
          </cell>
          <cell r="AC74">
            <v>16500</v>
          </cell>
          <cell r="AD74" t="str">
            <v>BRANDTIRE</v>
          </cell>
          <cell r="AE74">
            <v>16500</v>
          </cell>
          <cell r="AF74">
            <v>0</v>
          </cell>
          <cell r="AG74">
            <v>604472994</v>
          </cell>
          <cell r="AH74">
            <v>604473040</v>
          </cell>
        </row>
        <row r="75">
          <cell r="B75">
            <v>2256017119350</v>
          </cell>
          <cell r="C75">
            <v>4961914452773</v>
          </cell>
          <cell r="D75" t="str">
            <v>PSR00509</v>
          </cell>
          <cell r="E75" t="str">
            <v>REGNO GRVII</v>
          </cell>
          <cell r="F75" t="str">
            <v>225/60R17 99H</v>
          </cell>
          <cell r="G75" t="str">
            <v>225/60R17</v>
          </cell>
          <cell r="H75">
            <v>27500</v>
          </cell>
          <cell r="I75">
            <v>14898.125</v>
          </cell>
          <cell r="J75">
            <v>0</v>
          </cell>
          <cell r="K75">
            <v>0</v>
          </cell>
          <cell r="L75">
            <v>20280</v>
          </cell>
          <cell r="M75">
            <v>17481.81818181818</v>
          </cell>
          <cell r="N75">
            <v>0.14779316172646897</v>
          </cell>
          <cell r="P75">
            <v>-680</v>
          </cell>
          <cell r="Q75">
            <v>45264</v>
          </cell>
          <cell r="R75">
            <v>19600</v>
          </cell>
          <cell r="S75" t="str">
            <v>ブランドタイヤ</v>
          </cell>
          <cell r="T75">
            <v>19600</v>
          </cell>
          <cell r="U75">
            <v>0</v>
          </cell>
          <cell r="V75">
            <v>20280</v>
          </cell>
          <cell r="W75">
            <v>20200</v>
          </cell>
          <cell r="X75">
            <v>17409.090909090908</v>
          </cell>
          <cell r="Y75">
            <v>0.14423302872062657</v>
          </cell>
          <cell r="AA75">
            <v>-600</v>
          </cell>
          <cell r="AB75">
            <v>45264</v>
          </cell>
          <cell r="AC75">
            <v>19600</v>
          </cell>
          <cell r="AD75" t="str">
            <v>BRANDTIRE</v>
          </cell>
          <cell r="AE75">
            <v>19600</v>
          </cell>
          <cell r="AF75">
            <v>0</v>
          </cell>
          <cell r="AG75">
            <v>604472998</v>
          </cell>
          <cell r="AH75">
            <v>604473044</v>
          </cell>
        </row>
        <row r="76">
          <cell r="B76">
            <v>2055517119354</v>
          </cell>
          <cell r="C76">
            <v>4961914455538</v>
          </cell>
          <cell r="D76" t="str">
            <v>PSR00533</v>
          </cell>
          <cell r="E76" t="str">
            <v>REGNO GRVII</v>
          </cell>
          <cell r="F76" t="str">
            <v>205/55R17 91V</v>
          </cell>
          <cell r="G76" t="str">
            <v>205/55R17</v>
          </cell>
          <cell r="H76">
            <v>28800</v>
          </cell>
          <cell r="I76">
            <v>15602.4</v>
          </cell>
          <cell r="J76">
            <v>4</v>
          </cell>
          <cell r="K76">
            <v>1</v>
          </cell>
          <cell r="L76">
            <v>20480</v>
          </cell>
          <cell r="M76">
            <v>17663.636363636364</v>
          </cell>
          <cell r="N76">
            <v>0.11669377251672675</v>
          </cell>
          <cell r="P76">
            <v>420</v>
          </cell>
          <cell r="Q76">
            <v>45327</v>
          </cell>
          <cell r="R76">
            <v>20900</v>
          </cell>
          <cell r="S76" t="str">
            <v>ブランドタイヤ</v>
          </cell>
          <cell r="T76">
            <v>19300</v>
          </cell>
          <cell r="U76">
            <v>1600</v>
          </cell>
          <cell r="V76">
            <v>21080</v>
          </cell>
          <cell r="W76">
            <v>21100</v>
          </cell>
          <cell r="X76">
            <v>18227.272727272724</v>
          </cell>
          <cell r="Y76">
            <v>0.14400798004987519</v>
          </cell>
          <cell r="AA76">
            <v>-220</v>
          </cell>
          <cell r="AB76">
            <v>45327</v>
          </cell>
          <cell r="AC76">
            <v>20880</v>
          </cell>
          <cell r="AD76" t="str">
            <v>BRANDTIRE</v>
          </cell>
          <cell r="AE76">
            <v>19000</v>
          </cell>
          <cell r="AF76">
            <v>1880</v>
          </cell>
          <cell r="AG76">
            <v>604472999</v>
          </cell>
          <cell r="AH76">
            <v>604473045</v>
          </cell>
        </row>
        <row r="77">
          <cell r="B77">
            <v>2255018119352</v>
          </cell>
          <cell r="C77">
            <v>4961914455507</v>
          </cell>
          <cell r="D77" t="str">
            <v>PSR00524</v>
          </cell>
          <cell r="E77" t="str">
            <v>REGNO GRVII</v>
          </cell>
          <cell r="F77" t="str">
            <v>225/50R18 95V</v>
          </cell>
          <cell r="G77" t="str">
            <v>225/50R18</v>
          </cell>
          <cell r="H77">
            <v>35200</v>
          </cell>
          <cell r="I77">
            <v>19069.599999999999</v>
          </cell>
          <cell r="J77">
            <v>1</v>
          </cell>
          <cell r="K77">
            <v>0</v>
          </cell>
          <cell r="L77">
            <v>25480</v>
          </cell>
          <cell r="M77">
            <v>22209.090909090908</v>
          </cell>
          <cell r="N77">
            <v>0.14136062218583711</v>
          </cell>
          <cell r="P77">
            <v>-1980</v>
          </cell>
          <cell r="Q77">
            <v>45264</v>
          </cell>
          <cell r="R77">
            <v>23500</v>
          </cell>
          <cell r="S77" t="str">
            <v>ブランドタイヤ</v>
          </cell>
          <cell r="T77">
            <v>23500</v>
          </cell>
          <cell r="U77">
            <v>0</v>
          </cell>
          <cell r="V77">
            <v>25480</v>
          </cell>
          <cell r="W77">
            <v>25500</v>
          </cell>
          <cell r="X77">
            <v>22227.272727272724</v>
          </cell>
          <cell r="Y77">
            <v>0.14206298568507153</v>
          </cell>
          <cell r="AA77">
            <v>-2400</v>
          </cell>
          <cell r="AB77">
            <v>45264</v>
          </cell>
          <cell r="AC77">
            <v>23100</v>
          </cell>
          <cell r="AD77" t="str">
            <v>BRANDTIRE</v>
          </cell>
          <cell r="AE77">
            <v>23100</v>
          </cell>
          <cell r="AF77">
            <v>0</v>
          </cell>
          <cell r="AG77">
            <v>604473002</v>
          </cell>
          <cell r="AH77">
            <v>604473048</v>
          </cell>
        </row>
        <row r="78">
          <cell r="B78">
            <v>2454020119354</v>
          </cell>
          <cell r="C78">
            <v>4961914455590</v>
          </cell>
          <cell r="D78" t="str">
            <v>PSR00579</v>
          </cell>
          <cell r="E78" t="str">
            <v>REGNO GRVII</v>
          </cell>
          <cell r="F78" t="str">
            <v>245/40R20 95W</v>
          </cell>
          <cell r="G78" t="str">
            <v>245/40R20</v>
          </cell>
          <cell r="H78">
            <v>67000</v>
          </cell>
          <cell r="I78">
            <v>33500</v>
          </cell>
          <cell r="J78">
            <v>0</v>
          </cell>
          <cell r="K78">
            <v>20</v>
          </cell>
          <cell r="L78">
            <v>44380</v>
          </cell>
          <cell r="M78">
            <v>39390.909090909088</v>
          </cell>
          <cell r="N78">
            <v>0.14954996538195239</v>
          </cell>
          <cell r="O78">
            <v>177520</v>
          </cell>
          <cell r="P78">
            <v>-580</v>
          </cell>
          <cell r="Q78">
            <v>45327</v>
          </cell>
          <cell r="R78">
            <v>43800</v>
          </cell>
          <cell r="S78" t="str">
            <v>ブランドタイヤ</v>
          </cell>
          <cell r="U78">
            <v>43800</v>
          </cell>
          <cell r="X78">
            <v>-954.5454545454545</v>
          </cell>
          <cell r="Y78">
            <v>36.095238095238095</v>
          </cell>
          <cell r="AA78">
            <v>43780</v>
          </cell>
          <cell r="AB78">
            <v>45327</v>
          </cell>
          <cell r="AC78">
            <v>43780</v>
          </cell>
          <cell r="AD78" t="str">
            <v>BRANDTIRE</v>
          </cell>
          <cell r="AF78">
            <v>43780</v>
          </cell>
          <cell r="AG78" t="str">
            <v/>
          </cell>
          <cell r="AH78" t="str">
            <v/>
          </cell>
        </row>
        <row r="79">
          <cell r="B79">
            <v>1956515118220</v>
          </cell>
          <cell r="C79">
            <v>4961914457631</v>
          </cell>
          <cell r="D79" t="str">
            <v>PSR00315</v>
          </cell>
          <cell r="E79" t="str">
            <v>ECOPIA NH100RV</v>
          </cell>
          <cell r="F79" t="str">
            <v>195/65R15 91H（在庫限り）</v>
          </cell>
          <cell r="G79" t="str">
            <v>195/65R15</v>
          </cell>
          <cell r="H79">
            <v>14400</v>
          </cell>
          <cell r="I79">
            <v>8275.1999999999898</v>
          </cell>
          <cell r="J79">
            <v>0</v>
          </cell>
          <cell r="K79">
            <v>4</v>
          </cell>
          <cell r="L79">
            <v>11450</v>
          </cell>
          <cell r="M79">
            <v>9931.8181818181802</v>
          </cell>
          <cell r="N79">
            <v>0.1667990846681931</v>
          </cell>
          <cell r="P79">
            <v>-11450</v>
          </cell>
          <cell r="Q79">
            <v>45327</v>
          </cell>
          <cell r="U79">
            <v>0</v>
          </cell>
          <cell r="X79">
            <v>-477.27272727272725</v>
          </cell>
          <cell r="Y79">
            <v>18.338514285714268</v>
          </cell>
          <cell r="AA79">
            <v>0</v>
          </cell>
          <cell r="AB79">
            <v>45327</v>
          </cell>
          <cell r="AF79">
            <v>0</v>
          </cell>
          <cell r="AG79" t="str">
            <v/>
          </cell>
          <cell r="AH79" t="str">
            <v/>
          </cell>
        </row>
        <row r="80">
          <cell r="B80">
            <v>1655514119190</v>
          </cell>
          <cell r="C80">
            <v>4961914455415</v>
          </cell>
          <cell r="D80" t="str">
            <v>PSR06099</v>
          </cell>
          <cell r="E80" t="str">
            <v>REGNO GR-Leggera</v>
          </cell>
          <cell r="F80" t="str">
            <v>165/55R14 72V</v>
          </cell>
          <cell r="G80" t="str">
            <v>165/55R14</v>
          </cell>
          <cell r="H80" t="str">
            <v/>
          </cell>
          <cell r="I80">
            <v>8300</v>
          </cell>
          <cell r="J80">
            <v>0</v>
          </cell>
          <cell r="K80">
            <v>2</v>
          </cell>
          <cell r="L80">
            <v>11000</v>
          </cell>
          <cell r="M80">
            <v>9522.7272727272721</v>
          </cell>
          <cell r="N80">
            <v>0.12840095465393789</v>
          </cell>
          <cell r="P80">
            <v>-380</v>
          </cell>
          <cell r="Q80">
            <v>45327</v>
          </cell>
          <cell r="R80">
            <v>10620</v>
          </cell>
          <cell r="S80" t="str">
            <v>ア-チホ-ルセ-ル</v>
          </cell>
          <cell r="T80">
            <v>10620</v>
          </cell>
          <cell r="U80">
            <v>0</v>
          </cell>
          <cell r="V80">
            <v>11270</v>
          </cell>
          <cell r="W80">
            <v>11280</v>
          </cell>
          <cell r="X80">
            <v>9777.2727272727261</v>
          </cell>
          <cell r="Y80">
            <v>0.15109251510925142</v>
          </cell>
          <cell r="AA80">
            <v>-280</v>
          </cell>
          <cell r="AB80">
            <v>45327</v>
          </cell>
          <cell r="AC80">
            <v>11000</v>
          </cell>
          <cell r="AD80" t="str">
            <v>BRANDTIRE</v>
          </cell>
          <cell r="AE80">
            <v>11000</v>
          </cell>
          <cell r="AF80">
            <v>0</v>
          </cell>
          <cell r="AG80">
            <v>604472989</v>
          </cell>
          <cell r="AH80">
            <v>604473035</v>
          </cell>
        </row>
        <row r="81">
          <cell r="B81">
            <v>1556514119190</v>
          </cell>
          <cell r="C81">
            <v>4961914455408</v>
          </cell>
          <cell r="D81" t="str">
            <v>PSR06098</v>
          </cell>
          <cell r="E81" t="str">
            <v>REGNO GR-Leggera</v>
          </cell>
          <cell r="F81" t="str">
            <v>155/65R14 75H</v>
          </cell>
          <cell r="G81" t="str">
            <v>155/65R14</v>
          </cell>
          <cell r="H81" t="str">
            <v/>
          </cell>
          <cell r="I81">
            <v>6809</v>
          </cell>
          <cell r="J81">
            <v>20</v>
          </cell>
          <cell r="K81">
            <v>4</v>
          </cell>
          <cell r="L81">
            <v>9050</v>
          </cell>
          <cell r="M81">
            <v>7749.9999999999991</v>
          </cell>
          <cell r="N81">
            <v>0.12141935483870958</v>
          </cell>
          <cell r="P81">
            <v>-270</v>
          </cell>
          <cell r="Q81">
            <v>45327</v>
          </cell>
          <cell r="R81">
            <v>8780</v>
          </cell>
          <cell r="S81" t="str">
            <v>タイヤショップZERO</v>
          </cell>
          <cell r="T81">
            <v>8600</v>
          </cell>
          <cell r="U81">
            <v>180</v>
          </cell>
          <cell r="V81">
            <v>9200</v>
          </cell>
          <cell r="W81">
            <v>9180</v>
          </cell>
          <cell r="X81">
            <v>7868.1818181818171</v>
          </cell>
          <cell r="Y81">
            <v>0.13461582900057759</v>
          </cell>
          <cell r="AA81">
            <v>-1680</v>
          </cell>
          <cell r="AB81">
            <v>45327</v>
          </cell>
          <cell r="AC81">
            <v>7500</v>
          </cell>
          <cell r="AD81" t="str">
            <v>タイヤスクエアミツヤ</v>
          </cell>
          <cell r="AE81">
            <v>7500</v>
          </cell>
          <cell r="AF81">
            <v>0</v>
          </cell>
          <cell r="AG81" t="str">
            <v/>
          </cell>
          <cell r="AH81" t="str">
            <v/>
          </cell>
        </row>
        <row r="82">
          <cell r="B82">
            <v>1655515119199</v>
          </cell>
          <cell r="C82">
            <v>4961914455422</v>
          </cell>
          <cell r="D82" t="str">
            <v>PSR06102</v>
          </cell>
          <cell r="E82" t="str">
            <v>REGNO GR-Leggera</v>
          </cell>
          <cell r="F82" t="str">
            <v>165/55R15 75V</v>
          </cell>
          <cell r="G82" t="str">
            <v>165/55R15</v>
          </cell>
          <cell r="H82" t="str">
            <v/>
          </cell>
          <cell r="I82">
            <v>9161</v>
          </cell>
          <cell r="J82">
            <v>2</v>
          </cell>
          <cell r="K82">
            <v>18</v>
          </cell>
          <cell r="L82">
            <v>12200</v>
          </cell>
          <cell r="M82">
            <v>10613.636363636362</v>
          </cell>
          <cell r="N82">
            <v>0.13686509635974292</v>
          </cell>
          <cell r="P82">
            <v>-300</v>
          </cell>
          <cell r="Q82">
            <v>45327</v>
          </cell>
          <cell r="R82">
            <v>11900</v>
          </cell>
          <cell r="S82" t="str">
            <v>ブランドタイヤ</v>
          </cell>
          <cell r="T82">
            <v>11200</v>
          </cell>
          <cell r="U82">
            <v>700</v>
          </cell>
          <cell r="V82">
            <v>12200</v>
          </cell>
          <cell r="W82">
            <v>12280</v>
          </cell>
          <cell r="X82">
            <v>10686.363636363636</v>
          </cell>
          <cell r="Y82">
            <v>0.14273925988940875</v>
          </cell>
          <cell r="AA82">
            <v>-980</v>
          </cell>
          <cell r="AB82">
            <v>45327</v>
          </cell>
          <cell r="AC82">
            <v>11300</v>
          </cell>
          <cell r="AD82" t="str">
            <v>タイヤショップZERO楽天市場店</v>
          </cell>
          <cell r="AE82">
            <v>10950</v>
          </cell>
          <cell r="AF82">
            <v>350</v>
          </cell>
          <cell r="AG82">
            <v>604472990</v>
          </cell>
          <cell r="AH82">
            <v>604473036</v>
          </cell>
        </row>
        <row r="83">
          <cell r="B83">
            <v>1655514111408</v>
          </cell>
          <cell r="C83">
            <v>4961914972134</v>
          </cell>
          <cell r="D83" t="str">
            <v>PSR08427</v>
          </cell>
          <cell r="E83" t="str">
            <v>NEWNO（特）</v>
          </cell>
          <cell r="F83" t="str">
            <v>165/55R14 72V</v>
          </cell>
          <cell r="G83" t="str">
            <v>165/55R14</v>
          </cell>
          <cell r="H83" t="str">
            <v/>
          </cell>
          <cell r="I83">
            <v>5660</v>
          </cell>
          <cell r="J83">
            <v>0</v>
          </cell>
          <cell r="K83">
            <v>40</v>
          </cell>
          <cell r="L83">
            <v>8200</v>
          </cell>
          <cell r="M83">
            <v>6977.272727272727</v>
          </cell>
          <cell r="N83">
            <v>0.18879478827361559</v>
          </cell>
          <cell r="O83">
            <v>32800</v>
          </cell>
          <cell r="P83">
            <v>-150</v>
          </cell>
          <cell r="Q83">
            <v>45327</v>
          </cell>
          <cell r="R83">
            <v>8050</v>
          </cell>
          <cell r="S83" t="str">
            <v>タイヤダイレクト ヤフー店</v>
          </cell>
          <cell r="T83">
            <v>8050</v>
          </cell>
          <cell r="U83">
            <v>0</v>
          </cell>
          <cell r="W83">
            <v>8100</v>
          </cell>
          <cell r="X83">
            <v>6886.363636363636</v>
          </cell>
          <cell r="Y83">
            <v>0.17808580858085804</v>
          </cell>
          <cell r="Z83">
            <v>32400</v>
          </cell>
          <cell r="AA83">
            <v>0</v>
          </cell>
          <cell r="AB83">
            <v>45327</v>
          </cell>
          <cell r="AC83">
            <v>8100</v>
          </cell>
          <cell r="AD83" t="str">
            <v>TIRE DIRECT　楽天市場店</v>
          </cell>
          <cell r="AE83">
            <v>8100</v>
          </cell>
          <cell r="AF83">
            <v>0</v>
          </cell>
          <cell r="AG83">
            <v>672042780</v>
          </cell>
          <cell r="AH83">
            <v>672046413</v>
          </cell>
        </row>
        <row r="84">
          <cell r="B84">
            <v>1655515111407</v>
          </cell>
          <cell r="C84">
            <v>4961914972196</v>
          </cell>
          <cell r="D84" t="str">
            <v>PSR08433</v>
          </cell>
          <cell r="E84" t="str">
            <v>NEWNO（特）</v>
          </cell>
          <cell r="F84" t="str">
            <v>165/55R15 75V</v>
          </cell>
          <cell r="G84" t="str">
            <v>165/55R15</v>
          </cell>
          <cell r="H84" t="str">
            <v/>
          </cell>
          <cell r="I84">
            <v>6030</v>
          </cell>
          <cell r="J84">
            <v>14</v>
          </cell>
          <cell r="K84">
            <v>86</v>
          </cell>
          <cell r="L84">
            <v>8600</v>
          </cell>
          <cell r="M84">
            <v>7340.9090909090901</v>
          </cell>
          <cell r="N84">
            <v>0.17857585139318877</v>
          </cell>
          <cell r="P84">
            <v>-600</v>
          </cell>
          <cell r="Q84">
            <v>45327</v>
          </cell>
          <cell r="R84">
            <v>8000</v>
          </cell>
          <cell r="S84" t="str">
            <v>タイヤダイレクト ヤフー店</v>
          </cell>
          <cell r="T84">
            <v>8250</v>
          </cell>
          <cell r="U84">
            <v>-250</v>
          </cell>
          <cell r="W84">
            <v>8480</v>
          </cell>
          <cell r="X84">
            <v>7231.8181818181811</v>
          </cell>
          <cell r="Y84">
            <v>0.1661847894406033</v>
          </cell>
          <cell r="Z84">
            <v>33920</v>
          </cell>
          <cell r="AA84">
            <v>-80</v>
          </cell>
          <cell r="AB84">
            <v>45327</v>
          </cell>
          <cell r="AC84">
            <v>8400</v>
          </cell>
          <cell r="AD84" t="str">
            <v>TIRE DIRECT　楽天市場店</v>
          </cell>
          <cell r="AE84">
            <v>8550</v>
          </cell>
          <cell r="AF84">
            <v>-150</v>
          </cell>
          <cell r="AG84">
            <v>672042786</v>
          </cell>
          <cell r="AH84">
            <v>672046419</v>
          </cell>
        </row>
        <row r="85">
          <cell r="B85">
            <v>1656015111409</v>
          </cell>
          <cell r="C85">
            <v>4961914972646</v>
          </cell>
          <cell r="D85" t="str">
            <v>PSR08489</v>
          </cell>
          <cell r="E85" t="str">
            <v>NEWNO（特）</v>
          </cell>
          <cell r="F85" t="str">
            <v>165/60R15 77H</v>
          </cell>
          <cell r="G85" t="str">
            <v>165/60R15</v>
          </cell>
          <cell r="H85" t="str">
            <v/>
          </cell>
          <cell r="I85">
            <v>6120</v>
          </cell>
          <cell r="J85">
            <v>11</v>
          </cell>
          <cell r="K85">
            <v>49</v>
          </cell>
          <cell r="L85">
            <v>8800</v>
          </cell>
          <cell r="M85">
            <v>7522.7272727272721</v>
          </cell>
          <cell r="N85">
            <v>0.18646525679758302</v>
          </cell>
          <cell r="O85">
            <v>35200</v>
          </cell>
          <cell r="P85">
            <v>-400</v>
          </cell>
          <cell r="Q85">
            <v>45327</v>
          </cell>
          <cell r="R85">
            <v>8400</v>
          </cell>
          <cell r="S85" t="str">
            <v>タイヤダイレクト ヤフー店</v>
          </cell>
          <cell r="T85">
            <v>9150</v>
          </cell>
          <cell r="U85">
            <v>-750</v>
          </cell>
          <cell r="W85">
            <v>9100</v>
          </cell>
          <cell r="X85">
            <v>7795.454545454545</v>
          </cell>
          <cell r="Y85">
            <v>0.21492711370262388</v>
          </cell>
          <cell r="Z85">
            <v>36400</v>
          </cell>
          <cell r="AA85">
            <v>0</v>
          </cell>
          <cell r="AB85">
            <v>45327</v>
          </cell>
          <cell r="AC85">
            <v>9100</v>
          </cell>
          <cell r="AD85" t="str">
            <v>TIRE DIRECT　楽天市場店</v>
          </cell>
          <cell r="AE85">
            <v>9150</v>
          </cell>
          <cell r="AF85">
            <v>-50</v>
          </cell>
          <cell r="AG85">
            <v>672042787</v>
          </cell>
          <cell r="AH85">
            <v>672046420</v>
          </cell>
        </row>
        <row r="86">
          <cell r="B86">
            <v>1656514111405</v>
          </cell>
          <cell r="C86">
            <v>4961914972332</v>
          </cell>
          <cell r="D86" t="str">
            <v>PSR08452</v>
          </cell>
          <cell r="E86" t="str">
            <v>NEWNO（特）</v>
          </cell>
          <cell r="F86" t="str">
            <v>165/65R14 79S</v>
          </cell>
          <cell r="G86" t="str">
            <v>165/65R14</v>
          </cell>
          <cell r="H86" t="str">
            <v/>
          </cell>
          <cell r="I86">
            <v>4650</v>
          </cell>
          <cell r="J86">
            <v>7</v>
          </cell>
          <cell r="K86">
            <v>21</v>
          </cell>
          <cell r="L86">
            <v>7430</v>
          </cell>
          <cell r="M86">
            <v>6277.272727272727</v>
          </cell>
          <cell r="N86">
            <v>0.25923244026068065</v>
          </cell>
          <cell r="O86">
            <v>29720</v>
          </cell>
          <cell r="P86">
            <v>0</v>
          </cell>
          <cell r="Q86">
            <v>45327</v>
          </cell>
          <cell r="R86">
            <v>7430</v>
          </cell>
          <cell r="S86" t="str">
            <v>カーパーツ アクセス</v>
          </cell>
          <cell r="T86">
            <v>7600</v>
          </cell>
          <cell r="U86">
            <v>-170</v>
          </cell>
          <cell r="W86">
            <v>7680</v>
          </cell>
          <cell r="X86">
            <v>6504.545454545454</v>
          </cell>
          <cell r="Y86">
            <v>0.28511530398322843</v>
          </cell>
          <cell r="Z86">
            <v>30720</v>
          </cell>
          <cell r="AA86">
            <v>0</v>
          </cell>
          <cell r="AB86">
            <v>45327</v>
          </cell>
          <cell r="AC86">
            <v>7680</v>
          </cell>
          <cell r="AD86" t="str">
            <v>タイヤマックス</v>
          </cell>
          <cell r="AE86">
            <v>7690</v>
          </cell>
          <cell r="AF86">
            <v>-10</v>
          </cell>
          <cell r="AG86">
            <v>672042781</v>
          </cell>
          <cell r="AH86">
            <v>672046414</v>
          </cell>
        </row>
        <row r="87">
          <cell r="B87">
            <v>1756515111401</v>
          </cell>
          <cell r="C87">
            <v>4961914972271</v>
          </cell>
          <cell r="D87" t="str">
            <v>PSR08442</v>
          </cell>
          <cell r="E87" t="str">
            <v>NEWNO（特）</v>
          </cell>
          <cell r="F87" t="str">
            <v>175/65R15 84H</v>
          </cell>
          <cell r="G87" t="str">
            <v>175/65R15</v>
          </cell>
          <cell r="H87" t="str">
            <v/>
          </cell>
          <cell r="I87">
            <v>5800</v>
          </cell>
          <cell r="J87">
            <v>12</v>
          </cell>
          <cell r="K87">
            <v>48</v>
          </cell>
          <cell r="L87">
            <v>8890</v>
          </cell>
          <cell r="M87">
            <v>7604.545454545454</v>
          </cell>
          <cell r="N87">
            <v>0.23729826658696945</v>
          </cell>
          <cell r="P87">
            <v>0</v>
          </cell>
          <cell r="Q87">
            <v>45327</v>
          </cell>
          <cell r="R87">
            <v>8890</v>
          </cell>
          <cell r="S87" t="str">
            <v>タイヤマックス</v>
          </cell>
          <cell r="T87">
            <v>8890</v>
          </cell>
          <cell r="U87">
            <v>0</v>
          </cell>
          <cell r="W87">
            <v>8890</v>
          </cell>
          <cell r="X87">
            <v>7604.545454545454</v>
          </cell>
          <cell r="Y87">
            <v>0.23729826658696945</v>
          </cell>
          <cell r="Z87">
            <v>35560</v>
          </cell>
          <cell r="AA87">
            <v>0</v>
          </cell>
          <cell r="AB87">
            <v>45327</v>
          </cell>
          <cell r="AC87">
            <v>8890</v>
          </cell>
          <cell r="AD87" t="str">
            <v>インチアップauto-info</v>
          </cell>
          <cell r="AE87">
            <v>8890</v>
          </cell>
          <cell r="AF87">
            <v>0</v>
          </cell>
          <cell r="AG87">
            <v>672042784</v>
          </cell>
          <cell r="AH87">
            <v>672046417</v>
          </cell>
        </row>
        <row r="88">
          <cell r="B88">
            <v>1856015111403</v>
          </cell>
          <cell r="C88">
            <v>4961914972233</v>
          </cell>
          <cell r="D88" t="str">
            <v>PSR08437</v>
          </cell>
          <cell r="E88" t="str">
            <v>NEWNO（特）</v>
          </cell>
          <cell r="F88" t="str">
            <v>185/60R15 84H</v>
          </cell>
          <cell r="G88" t="str">
            <v>185/60R15</v>
          </cell>
          <cell r="H88" t="str">
            <v/>
          </cell>
          <cell r="I88">
            <v>7090</v>
          </cell>
          <cell r="J88">
            <v>0</v>
          </cell>
          <cell r="K88">
            <v>60</v>
          </cell>
          <cell r="L88">
            <v>10570</v>
          </cell>
          <cell r="M88">
            <v>9131.818181818182</v>
          </cell>
          <cell r="N88">
            <v>0.22359382777501247</v>
          </cell>
          <cell r="P88">
            <v>0</v>
          </cell>
          <cell r="Q88">
            <v>45327</v>
          </cell>
          <cell r="R88">
            <v>10570</v>
          </cell>
          <cell r="S88" t="str">
            <v>タイヤショップTWOMAX</v>
          </cell>
          <cell r="T88">
            <v>10570</v>
          </cell>
          <cell r="U88">
            <v>0</v>
          </cell>
          <cell r="W88">
            <v>10620</v>
          </cell>
          <cell r="X88">
            <v>9177.2727272727261</v>
          </cell>
          <cell r="Y88">
            <v>0.22743932639920744</v>
          </cell>
          <cell r="Z88">
            <v>42480</v>
          </cell>
          <cell r="AA88">
            <v>0</v>
          </cell>
          <cell r="AB88">
            <v>45327</v>
          </cell>
          <cell r="AC88">
            <v>10620</v>
          </cell>
          <cell r="AD88" t="str">
            <v>タイヤマックス</v>
          </cell>
          <cell r="AE88">
            <v>10630</v>
          </cell>
          <cell r="AF88">
            <v>-10</v>
          </cell>
          <cell r="AG88">
            <v>672042785</v>
          </cell>
          <cell r="AH88">
            <v>672046418</v>
          </cell>
        </row>
        <row r="89">
          <cell r="B89">
            <v>1856515111408</v>
          </cell>
          <cell r="C89">
            <v>4961914972103</v>
          </cell>
          <cell r="D89" t="str">
            <v>PSR08423</v>
          </cell>
          <cell r="E89" t="str">
            <v>NEWNO（特）</v>
          </cell>
          <cell r="F89" t="str">
            <v>185/65R15 88S</v>
          </cell>
          <cell r="G89" t="str">
            <v>185/65R15</v>
          </cell>
          <cell r="H89" t="str">
            <v/>
          </cell>
          <cell r="I89">
            <v>6490</v>
          </cell>
          <cell r="J89">
            <v>12</v>
          </cell>
          <cell r="K89">
            <v>16</v>
          </cell>
          <cell r="L89">
            <v>9770</v>
          </cell>
          <cell r="M89">
            <v>8404.545454545454</v>
          </cell>
          <cell r="N89">
            <v>0.22779881016765816</v>
          </cell>
          <cell r="O89">
            <v>39080</v>
          </cell>
          <cell r="P89">
            <v>0</v>
          </cell>
          <cell r="Q89">
            <v>45327</v>
          </cell>
          <cell r="R89">
            <v>9770</v>
          </cell>
          <cell r="S89" t="str">
            <v>カーパーツ アクセス</v>
          </cell>
          <cell r="T89">
            <v>9780</v>
          </cell>
          <cell r="U89">
            <v>-10</v>
          </cell>
          <cell r="W89">
            <v>9770</v>
          </cell>
          <cell r="X89">
            <v>8404.545454545454</v>
          </cell>
          <cell r="Y89">
            <v>0.22779881016765816</v>
          </cell>
          <cell r="Z89">
            <v>39080</v>
          </cell>
          <cell r="AA89">
            <v>0</v>
          </cell>
          <cell r="AB89">
            <v>45327</v>
          </cell>
          <cell r="AC89">
            <v>9770</v>
          </cell>
          <cell r="AD89" t="str">
            <v>タイヤ1番</v>
          </cell>
          <cell r="AE89">
            <v>9780</v>
          </cell>
          <cell r="AF89">
            <v>-10</v>
          </cell>
          <cell r="AG89">
            <v>672042783</v>
          </cell>
          <cell r="AH89">
            <v>672046416</v>
          </cell>
        </row>
        <row r="90">
          <cell r="B90">
            <v>1956515111405</v>
          </cell>
          <cell r="C90">
            <v>4961914972349</v>
          </cell>
          <cell r="D90" t="str">
            <v>PSR08453</v>
          </cell>
          <cell r="E90" t="str">
            <v>NEWNO（特）</v>
          </cell>
          <cell r="F90" t="str">
            <v>195/65R15 91H</v>
          </cell>
          <cell r="G90" t="str">
            <v>195/65R15</v>
          </cell>
          <cell r="H90" t="str">
            <v/>
          </cell>
          <cell r="I90">
            <v>7230</v>
          </cell>
          <cell r="J90">
            <v>9</v>
          </cell>
          <cell r="K90">
            <v>19</v>
          </cell>
          <cell r="L90">
            <v>10200</v>
          </cell>
          <cell r="M90">
            <v>8795.4545454545441</v>
          </cell>
          <cell r="N90">
            <v>0.17798449612403089</v>
          </cell>
          <cell r="P90">
            <v>150</v>
          </cell>
          <cell r="Q90">
            <v>45327</v>
          </cell>
          <cell r="R90">
            <v>10350</v>
          </cell>
          <cell r="S90" t="str">
            <v>タイヤショップTWOMAX</v>
          </cell>
          <cell r="T90">
            <v>10200</v>
          </cell>
          <cell r="U90">
            <v>150</v>
          </cell>
          <cell r="W90">
            <v>10400</v>
          </cell>
          <cell r="X90">
            <v>8977.2727272727261</v>
          </cell>
          <cell r="Y90">
            <v>0.19463291139240496</v>
          </cell>
          <cell r="AA90">
            <v>0</v>
          </cell>
          <cell r="AB90">
            <v>45327</v>
          </cell>
          <cell r="AC90">
            <v>10400</v>
          </cell>
          <cell r="AD90" t="str">
            <v>ビックラック</v>
          </cell>
          <cell r="AE90">
            <v>10400</v>
          </cell>
          <cell r="AF90">
            <v>0</v>
          </cell>
          <cell r="AG90">
            <v>672042782</v>
          </cell>
          <cell r="AH90">
            <v>672046415</v>
          </cell>
        </row>
        <row r="91">
          <cell r="B91">
            <v>2256517118174</v>
          </cell>
          <cell r="C91">
            <v>4961914968205</v>
          </cell>
          <cell r="D91" t="str">
            <v>PSR08143</v>
          </cell>
          <cell r="E91" t="str">
            <v>ALENZA LX100</v>
          </cell>
          <cell r="F91" t="str">
            <v>225/65R17 102H</v>
          </cell>
          <cell r="G91" t="str">
            <v>225/65R17</v>
          </cell>
          <cell r="H91">
            <v>26500</v>
          </cell>
          <cell r="I91">
            <v>14045</v>
          </cell>
          <cell r="J91">
            <v>0</v>
          </cell>
          <cell r="K91">
            <v>20</v>
          </cell>
          <cell r="L91">
            <v>17930</v>
          </cell>
          <cell r="M91">
            <v>15345.454545454544</v>
          </cell>
          <cell r="N91">
            <v>8.474526066350703E-2</v>
          </cell>
          <cell r="O91">
            <v>71720</v>
          </cell>
          <cell r="P91">
            <v>0</v>
          </cell>
          <cell r="Q91">
            <v>45327</v>
          </cell>
          <cell r="R91">
            <v>17930</v>
          </cell>
          <cell r="S91" t="str">
            <v>ブランドタイヤ</v>
          </cell>
          <cell r="T91">
            <v>17800</v>
          </cell>
          <cell r="U91">
            <v>130</v>
          </cell>
          <cell r="W91">
            <v>19180</v>
          </cell>
          <cell r="X91">
            <v>16481.81818181818</v>
          </cell>
          <cell r="Y91">
            <v>0.14784886927744062</v>
          </cell>
          <cell r="AA91">
            <v>-1420</v>
          </cell>
          <cell r="AB91">
            <v>45327</v>
          </cell>
          <cell r="AC91">
            <v>17760</v>
          </cell>
          <cell r="AD91" t="str">
            <v>タイヤショップZERO楽天市場店</v>
          </cell>
          <cell r="AE91">
            <v>17600</v>
          </cell>
          <cell r="AF91">
            <v>160</v>
          </cell>
          <cell r="AG91" t="str">
            <v/>
          </cell>
          <cell r="AH91" t="str">
            <v/>
          </cell>
        </row>
        <row r="92">
          <cell r="B92">
            <v>2256018118178</v>
          </cell>
          <cell r="C92">
            <v>4961914968250</v>
          </cell>
          <cell r="D92" t="str">
            <v>PSR08148</v>
          </cell>
          <cell r="E92" t="str">
            <v>ALENZA LX100</v>
          </cell>
          <cell r="F92" t="str">
            <v>225/60R18 100H</v>
          </cell>
          <cell r="G92" t="str">
            <v>225/60R18</v>
          </cell>
          <cell r="H92">
            <v>34100</v>
          </cell>
          <cell r="I92">
            <v>18070</v>
          </cell>
          <cell r="J92">
            <v>0</v>
          </cell>
          <cell r="K92">
            <v>0</v>
          </cell>
          <cell r="L92">
            <v>23980</v>
          </cell>
          <cell r="M92">
            <v>20981.81818181818</v>
          </cell>
          <cell r="N92">
            <v>0.13877816291161171</v>
          </cell>
          <cell r="P92">
            <v>-700</v>
          </cell>
          <cell r="Q92">
            <v>45250</v>
          </cell>
          <cell r="R92">
            <v>23280</v>
          </cell>
          <cell r="S92" t="str">
            <v>タイヤZ</v>
          </cell>
          <cell r="T92">
            <v>23280</v>
          </cell>
          <cell r="U92">
            <v>0</v>
          </cell>
          <cell r="W92">
            <v>23280</v>
          </cell>
          <cell r="X92">
            <v>20345.454545454544</v>
          </cell>
          <cell r="Y92">
            <v>0.11184092940125107</v>
          </cell>
          <cell r="AA92">
            <v>2120</v>
          </cell>
          <cell r="AB92">
            <v>45250</v>
          </cell>
          <cell r="AC92">
            <v>25400</v>
          </cell>
          <cell r="AD92" t="str">
            <v>BRANDTIRE</v>
          </cell>
          <cell r="AE92">
            <v>25400</v>
          </cell>
          <cell r="AF92">
            <v>0</v>
          </cell>
          <cell r="AG92" t="str">
            <v/>
          </cell>
          <cell r="AH92" t="str">
            <v/>
          </cell>
        </row>
        <row r="93">
          <cell r="B93">
            <v>2355518118173</v>
          </cell>
          <cell r="C93">
            <v>4961914968298</v>
          </cell>
          <cell r="D93" t="str">
            <v>PSR08152</v>
          </cell>
          <cell r="E93" t="str">
            <v>ALENZA LX100</v>
          </cell>
          <cell r="F93" t="str">
            <v>235/55R18 100V</v>
          </cell>
          <cell r="G93" t="str">
            <v>235/55R18</v>
          </cell>
          <cell r="H93">
            <v>36800</v>
          </cell>
          <cell r="I93">
            <v>19504</v>
          </cell>
          <cell r="J93">
            <v>0</v>
          </cell>
          <cell r="K93">
            <v>0</v>
          </cell>
          <cell r="L93">
            <v>25900</v>
          </cell>
          <cell r="M93">
            <v>22590.909090909088</v>
          </cell>
          <cell r="N93">
            <v>0.13664386317907434</v>
          </cell>
          <cell r="P93">
            <v>-200</v>
          </cell>
          <cell r="Q93">
            <v>45257</v>
          </cell>
          <cell r="R93">
            <v>25700</v>
          </cell>
          <cell r="S93" t="str">
            <v>ブランドタイヤ</v>
          </cell>
          <cell r="T93">
            <v>25700</v>
          </cell>
          <cell r="U93">
            <v>0</v>
          </cell>
          <cell r="W93">
            <v>26200</v>
          </cell>
          <cell r="X93">
            <v>22863.63636363636</v>
          </cell>
          <cell r="Y93">
            <v>0.14694234592445315</v>
          </cell>
          <cell r="AA93">
            <v>-700</v>
          </cell>
          <cell r="AB93">
            <v>45257</v>
          </cell>
          <cell r="AC93">
            <v>25500</v>
          </cell>
          <cell r="AD93" t="str">
            <v>BRANDTIRE</v>
          </cell>
          <cell r="AE93">
            <v>25500</v>
          </cell>
          <cell r="AF93">
            <v>0</v>
          </cell>
          <cell r="AG93" t="str">
            <v/>
          </cell>
          <cell r="AH93" t="str">
            <v/>
          </cell>
        </row>
        <row r="94">
          <cell r="B94">
            <v>1756514111334</v>
          </cell>
          <cell r="C94">
            <v>4961914968861</v>
          </cell>
          <cell r="D94" t="str">
            <v>PXR02013</v>
          </cell>
          <cell r="E94" t="str">
            <v>VRX3</v>
          </cell>
          <cell r="F94" t="str">
            <v>175/65R14 82Q</v>
          </cell>
          <cell r="G94" t="str">
            <v>175/65R14</v>
          </cell>
          <cell r="H94">
            <v>18200</v>
          </cell>
          <cell r="I94">
            <v>10525.2</v>
          </cell>
          <cell r="J94">
            <v>0</v>
          </cell>
          <cell r="K94">
            <v>0</v>
          </cell>
          <cell r="L94">
            <v>14200</v>
          </cell>
          <cell r="M94">
            <v>12431.81818181818</v>
          </cell>
          <cell r="N94">
            <v>0.15336599634369269</v>
          </cell>
          <cell r="P94">
            <v>0</v>
          </cell>
          <cell r="Q94">
            <v>45257</v>
          </cell>
          <cell r="R94">
            <v>14200</v>
          </cell>
          <cell r="S94" t="str">
            <v>※日光商会</v>
          </cell>
          <cell r="T94">
            <v>14200</v>
          </cell>
          <cell r="U94">
            <v>0</v>
          </cell>
          <cell r="W94">
            <v>14200</v>
          </cell>
          <cell r="X94">
            <v>12431.81818181818</v>
          </cell>
          <cell r="Y94">
            <v>0.15336599634369269</v>
          </cell>
          <cell r="AA94">
            <v>1000</v>
          </cell>
          <cell r="AB94">
            <v>45257</v>
          </cell>
          <cell r="AC94">
            <v>15200</v>
          </cell>
          <cell r="AD94" t="str">
            <v>日光商会</v>
          </cell>
          <cell r="AE94">
            <v>15200</v>
          </cell>
          <cell r="AF94">
            <v>0</v>
          </cell>
          <cell r="AG94">
            <v>650402041</v>
          </cell>
          <cell r="AH94">
            <v>650401966</v>
          </cell>
        </row>
        <row r="95">
          <cell r="B95">
            <v>1656514111337</v>
          </cell>
          <cell r="C95">
            <v>4961914969721</v>
          </cell>
          <cell r="D95" t="str">
            <v>PXR02014</v>
          </cell>
          <cell r="E95" t="str">
            <v>VRX3</v>
          </cell>
          <cell r="F95" t="str">
            <v>165/65R14 79Q</v>
          </cell>
          <cell r="G95" t="str">
            <v>165/65R14</v>
          </cell>
          <cell r="H95">
            <v>15700</v>
          </cell>
          <cell r="I95">
            <v>9074.7999999999993</v>
          </cell>
          <cell r="J95">
            <v>103</v>
          </cell>
          <cell r="K95">
            <v>169</v>
          </cell>
          <cell r="L95">
            <v>11590</v>
          </cell>
          <cell r="M95">
            <v>10059.090909090908</v>
          </cell>
          <cell r="N95">
            <v>9.7850881156800712E-2</v>
          </cell>
          <cell r="O95">
            <v>46360</v>
          </cell>
          <cell r="P95">
            <v>-700</v>
          </cell>
          <cell r="Q95">
            <v>45327</v>
          </cell>
          <cell r="R95">
            <v>10890</v>
          </cell>
          <cell r="S95" t="str">
            <v>ブランドタイヤ</v>
          </cell>
          <cell r="T95">
            <v>10900</v>
          </cell>
          <cell r="U95">
            <v>-10</v>
          </cell>
          <cell r="V95">
            <v>12170</v>
          </cell>
          <cell r="W95">
            <v>11600</v>
          </cell>
          <cell r="X95">
            <v>10068.181818181818</v>
          </cell>
          <cell r="Y95">
            <v>9.8665462753950398E-2</v>
          </cell>
          <cell r="AA95">
            <v>-20</v>
          </cell>
          <cell r="AB95">
            <v>45327</v>
          </cell>
          <cell r="AC95">
            <v>11580</v>
          </cell>
          <cell r="AD95" t="str">
            <v>BRANDTIRE</v>
          </cell>
          <cell r="AE95">
            <v>11000</v>
          </cell>
          <cell r="AF95">
            <v>580</v>
          </cell>
          <cell r="AG95">
            <v>650408603</v>
          </cell>
          <cell r="AH95">
            <v>650408620</v>
          </cell>
        </row>
        <row r="96">
          <cell r="B96">
            <v>1857014111333</v>
          </cell>
          <cell r="C96">
            <v>4961914969738</v>
          </cell>
          <cell r="D96" t="str">
            <v>PXR02016</v>
          </cell>
          <cell r="E96" t="str">
            <v>VRX3</v>
          </cell>
          <cell r="F96" t="str">
            <v>185/70R14 88Q</v>
          </cell>
          <cell r="G96" t="str">
            <v>185/70R14</v>
          </cell>
          <cell r="H96">
            <v>19200</v>
          </cell>
          <cell r="I96">
            <v>11103.4</v>
          </cell>
          <cell r="J96">
            <v>72</v>
          </cell>
          <cell r="K96">
            <v>0</v>
          </cell>
          <cell r="L96">
            <v>14980</v>
          </cell>
          <cell r="M96">
            <v>13140.90909090909</v>
          </cell>
          <cell r="N96">
            <v>0.15505084745762709</v>
          </cell>
          <cell r="P96">
            <v>-380</v>
          </cell>
          <cell r="Q96">
            <v>45257</v>
          </cell>
          <cell r="R96">
            <v>14600</v>
          </cell>
          <cell r="S96" t="str">
            <v>タイヤボックス</v>
          </cell>
          <cell r="T96">
            <v>14600</v>
          </cell>
          <cell r="U96">
            <v>0</v>
          </cell>
          <cell r="V96">
            <v>14950</v>
          </cell>
          <cell r="W96">
            <v>14890</v>
          </cell>
          <cell r="X96">
            <v>13059.090909090908</v>
          </cell>
          <cell r="Y96">
            <v>0.14975704838148274</v>
          </cell>
          <cell r="AA96">
            <v>10</v>
          </cell>
          <cell r="AB96">
            <v>45257</v>
          </cell>
          <cell r="AC96">
            <v>14900</v>
          </cell>
          <cell r="AD96" t="str">
            <v>OKタイヤ</v>
          </cell>
          <cell r="AE96">
            <v>14900</v>
          </cell>
          <cell r="AF96">
            <v>0</v>
          </cell>
          <cell r="AG96">
            <v>650408604</v>
          </cell>
          <cell r="AH96">
            <v>650408621</v>
          </cell>
        </row>
        <row r="97">
          <cell r="B97">
            <v>1757014111336</v>
          </cell>
          <cell r="C97">
            <v>4961914969745</v>
          </cell>
          <cell r="D97" t="str">
            <v>PXR02017</v>
          </cell>
          <cell r="E97" t="str">
            <v>VRX3</v>
          </cell>
          <cell r="F97" t="str">
            <v>175/70R14 84Q</v>
          </cell>
          <cell r="G97" t="str">
            <v>175/70R14</v>
          </cell>
          <cell r="H97">
            <v>17100</v>
          </cell>
          <cell r="I97">
            <v>9888.2000000000007</v>
          </cell>
          <cell r="J97">
            <v>0</v>
          </cell>
          <cell r="K97">
            <v>2</v>
          </cell>
          <cell r="L97">
            <v>13300</v>
          </cell>
          <cell r="M97">
            <v>11613.636363636362</v>
          </cell>
          <cell r="N97">
            <v>0.14856986301369846</v>
          </cell>
          <cell r="P97">
            <v>-190</v>
          </cell>
          <cell r="Q97">
            <v>45327</v>
          </cell>
          <cell r="R97">
            <v>13110</v>
          </cell>
          <cell r="S97" t="str">
            <v>タイヤボックス</v>
          </cell>
          <cell r="T97">
            <v>13110</v>
          </cell>
          <cell r="U97">
            <v>0</v>
          </cell>
          <cell r="W97">
            <v>13380</v>
          </cell>
          <cell r="X97">
            <v>11686.363636363636</v>
          </cell>
          <cell r="Y97">
            <v>0.15386853364449621</v>
          </cell>
          <cell r="AA97">
            <v>-930</v>
          </cell>
          <cell r="AB97">
            <v>45327</v>
          </cell>
          <cell r="AC97">
            <v>12450</v>
          </cell>
          <cell r="AD97" t="str">
            <v>ジェイクロス楽天市場店</v>
          </cell>
          <cell r="AE97">
            <v>12450</v>
          </cell>
          <cell r="AF97">
            <v>0</v>
          </cell>
          <cell r="AG97">
            <v>650408605</v>
          </cell>
          <cell r="AH97">
            <v>650408622</v>
          </cell>
        </row>
        <row r="98">
          <cell r="B98">
            <v>1657014111339</v>
          </cell>
          <cell r="C98">
            <v>4961914969752</v>
          </cell>
          <cell r="D98" t="str">
            <v>PXR02018</v>
          </cell>
          <cell r="E98" t="str">
            <v>VRX3</v>
          </cell>
          <cell r="F98" t="str">
            <v>165/70R14 81Q</v>
          </cell>
          <cell r="G98" t="str">
            <v>165/70R14</v>
          </cell>
          <cell r="H98">
            <v>15800</v>
          </cell>
          <cell r="I98">
            <v>9133.6</v>
          </cell>
          <cell r="J98">
            <v>0</v>
          </cell>
          <cell r="K98">
            <v>0</v>
          </cell>
          <cell r="M98">
            <v>-409.09090909090907</v>
          </cell>
          <cell r="N98">
            <v>23.326577777777782</v>
          </cell>
          <cell r="P98">
            <v>12440</v>
          </cell>
          <cell r="Q98">
            <v>45257</v>
          </cell>
          <cell r="R98">
            <v>12440</v>
          </cell>
          <cell r="S98" t="str">
            <v>タイヤボックス</v>
          </cell>
          <cell r="T98">
            <v>12440</v>
          </cell>
          <cell r="U98">
            <v>0</v>
          </cell>
          <cell r="X98">
            <v>-409.09090909090907</v>
          </cell>
          <cell r="Y98">
            <v>23.326577777777782</v>
          </cell>
          <cell r="AA98">
            <v>12500</v>
          </cell>
          <cell r="AB98">
            <v>45257</v>
          </cell>
          <cell r="AC98">
            <v>12500</v>
          </cell>
          <cell r="AD98" t="str">
            <v>OKタイヤ</v>
          </cell>
          <cell r="AE98">
            <v>12500</v>
          </cell>
          <cell r="AF98">
            <v>0</v>
          </cell>
          <cell r="AG98">
            <v>650408606</v>
          </cell>
          <cell r="AH98">
            <v>650408623</v>
          </cell>
        </row>
        <row r="99">
          <cell r="B99">
            <v>1956515111337</v>
          </cell>
          <cell r="C99">
            <v>4961914968847</v>
          </cell>
          <cell r="D99" t="str">
            <v>PXR02003</v>
          </cell>
          <cell r="E99" t="str">
            <v>VRX3</v>
          </cell>
          <cell r="F99" t="str">
            <v>195/65R15 91Q</v>
          </cell>
          <cell r="G99" t="str">
            <v>195/65R15</v>
          </cell>
          <cell r="H99">
            <v>24700</v>
          </cell>
          <cell r="I99">
            <v>13720</v>
          </cell>
          <cell r="J99">
            <v>158</v>
          </cell>
          <cell r="K99">
            <v>0</v>
          </cell>
          <cell r="L99">
            <v>18280</v>
          </cell>
          <cell r="M99">
            <v>16140.90909090909</v>
          </cell>
          <cell r="N99">
            <v>0.1499859194593072</v>
          </cell>
          <cell r="P99">
            <v>-530</v>
          </cell>
          <cell r="Q99">
            <v>45257</v>
          </cell>
          <cell r="R99">
            <v>17750</v>
          </cell>
          <cell r="S99" t="str">
            <v>タイヤボックス</v>
          </cell>
          <cell r="T99">
            <v>17750</v>
          </cell>
          <cell r="U99">
            <v>0</v>
          </cell>
          <cell r="V99">
            <v>18280</v>
          </cell>
          <cell r="W99">
            <v>18300</v>
          </cell>
          <cell r="X99">
            <v>16159.090909090908</v>
          </cell>
          <cell r="Y99">
            <v>0.15094233473980304</v>
          </cell>
          <cell r="AA99">
            <v>-610</v>
          </cell>
          <cell r="AB99">
            <v>45257</v>
          </cell>
          <cell r="AC99">
            <v>17690</v>
          </cell>
          <cell r="AD99" t="str">
            <v>NEVES</v>
          </cell>
          <cell r="AE99">
            <v>17690</v>
          </cell>
          <cell r="AF99">
            <v>0</v>
          </cell>
          <cell r="AG99">
            <v>650408607</v>
          </cell>
          <cell r="AH99">
            <v>650408624</v>
          </cell>
        </row>
        <row r="100">
          <cell r="B100">
            <v>1856515111330</v>
          </cell>
          <cell r="C100">
            <v>4961914969646</v>
          </cell>
          <cell r="D100" t="str">
            <v>PXR02004</v>
          </cell>
          <cell r="E100" t="str">
            <v>VRX3</v>
          </cell>
          <cell r="F100" t="str">
            <v>185/65R15 88Q</v>
          </cell>
          <cell r="G100" t="str">
            <v>185/65R15</v>
          </cell>
          <cell r="H100">
            <v>22200</v>
          </cell>
          <cell r="I100">
            <v>12348</v>
          </cell>
          <cell r="J100">
            <v>133</v>
          </cell>
          <cell r="K100">
            <v>3</v>
          </cell>
          <cell r="L100">
            <v>16400</v>
          </cell>
          <cell r="M100">
            <v>14431.81818181818</v>
          </cell>
          <cell r="N100">
            <v>0.14439055118110228</v>
          </cell>
          <cell r="P100">
            <v>-900</v>
          </cell>
          <cell r="Q100">
            <v>45327</v>
          </cell>
          <cell r="R100">
            <v>15500</v>
          </cell>
          <cell r="S100" t="str">
            <v>ブランドタイヤ</v>
          </cell>
          <cell r="T100">
            <v>15100</v>
          </cell>
          <cell r="U100">
            <v>400</v>
          </cell>
          <cell r="V100">
            <v>16400</v>
          </cell>
          <cell r="W100">
            <v>16550</v>
          </cell>
          <cell r="X100">
            <v>14568.181818181816</v>
          </cell>
          <cell r="Y100">
            <v>0.15239937597503889</v>
          </cell>
          <cell r="AA100">
            <v>-1350</v>
          </cell>
          <cell r="AB100">
            <v>45327</v>
          </cell>
          <cell r="AC100">
            <v>15200</v>
          </cell>
          <cell r="AD100" t="str">
            <v>BRANDTIRE</v>
          </cell>
          <cell r="AE100">
            <v>15200</v>
          </cell>
          <cell r="AF100">
            <v>0</v>
          </cell>
          <cell r="AG100">
            <v>650408608</v>
          </cell>
          <cell r="AH100">
            <v>650408625</v>
          </cell>
        </row>
        <row r="101">
          <cell r="B101">
            <v>1756515111333</v>
          </cell>
          <cell r="C101">
            <v>4961914968854</v>
          </cell>
          <cell r="D101" t="str">
            <v>PXR02005</v>
          </cell>
          <cell r="E101" t="str">
            <v>VRX3</v>
          </cell>
          <cell r="F101" t="str">
            <v>175/65R15 84Q</v>
          </cell>
          <cell r="G101" t="str">
            <v>175/65R15</v>
          </cell>
          <cell r="H101">
            <v>19700</v>
          </cell>
          <cell r="I101">
            <v>10976</v>
          </cell>
          <cell r="J101">
            <v>0</v>
          </cell>
          <cell r="K101">
            <v>0</v>
          </cell>
          <cell r="L101">
            <v>14750</v>
          </cell>
          <cell r="M101">
            <v>12931.81818181818</v>
          </cell>
          <cell r="N101">
            <v>0.15124077328646737</v>
          </cell>
          <cell r="P101">
            <v>-239</v>
          </cell>
          <cell r="Q101">
            <v>45257</v>
          </cell>
          <cell r="R101">
            <v>14511</v>
          </cell>
          <cell r="S101" t="str">
            <v>タイヤボックス</v>
          </cell>
          <cell r="T101">
            <v>14511</v>
          </cell>
          <cell r="U101">
            <v>0</v>
          </cell>
          <cell r="V101">
            <v>14750</v>
          </cell>
          <cell r="W101">
            <v>14780</v>
          </cell>
          <cell r="X101">
            <v>12959.090909090908</v>
          </cell>
          <cell r="Y101">
            <v>0.15302700806734473</v>
          </cell>
          <cell r="AA101">
            <v>-990</v>
          </cell>
          <cell r="AB101">
            <v>45257</v>
          </cell>
          <cell r="AC101">
            <v>13790</v>
          </cell>
          <cell r="AD101" t="str">
            <v>NEVES</v>
          </cell>
          <cell r="AE101">
            <v>13790</v>
          </cell>
          <cell r="AF101">
            <v>0</v>
          </cell>
          <cell r="AG101">
            <v>650408609</v>
          </cell>
          <cell r="AH101">
            <v>650408626</v>
          </cell>
        </row>
        <row r="102">
          <cell r="B102">
            <v>1856015111335</v>
          </cell>
          <cell r="C102">
            <v>4961914968830</v>
          </cell>
          <cell r="D102" t="str">
            <v>PXR01998</v>
          </cell>
          <cell r="E102" t="str">
            <v>VRX3</v>
          </cell>
          <cell r="F102" t="str">
            <v>185/60R15 84Q</v>
          </cell>
          <cell r="G102" t="str">
            <v>185/60R15</v>
          </cell>
          <cell r="H102">
            <v>28100</v>
          </cell>
          <cell r="I102">
            <v>16248.4</v>
          </cell>
          <cell r="J102">
            <v>110</v>
          </cell>
          <cell r="K102">
            <v>278</v>
          </cell>
          <cell r="L102">
            <v>20100</v>
          </cell>
          <cell r="M102">
            <v>17795.454545454544</v>
          </cell>
          <cell r="N102">
            <v>8.6935376756066357E-2</v>
          </cell>
          <cell r="O102">
            <v>80400</v>
          </cell>
          <cell r="P102">
            <v>-1010</v>
          </cell>
          <cell r="Q102">
            <v>45327</v>
          </cell>
          <cell r="R102">
            <v>19090</v>
          </cell>
          <cell r="S102" t="str">
            <v>ブランドタイヤ</v>
          </cell>
          <cell r="T102">
            <v>19100</v>
          </cell>
          <cell r="U102">
            <v>-10</v>
          </cell>
          <cell r="V102">
            <v>20760</v>
          </cell>
          <cell r="W102">
            <v>20100</v>
          </cell>
          <cell r="X102">
            <v>17795.454545454544</v>
          </cell>
          <cell r="Y102">
            <v>8.6935376756066357E-2</v>
          </cell>
          <cell r="AA102">
            <v>-400</v>
          </cell>
          <cell r="AB102">
            <v>45327</v>
          </cell>
          <cell r="AC102">
            <v>19700</v>
          </cell>
          <cell r="AD102" t="str">
            <v>ジェイクロス楽天市場店</v>
          </cell>
          <cell r="AE102">
            <v>19200</v>
          </cell>
          <cell r="AF102">
            <v>500</v>
          </cell>
          <cell r="AG102">
            <v>650408610</v>
          </cell>
          <cell r="AH102">
            <v>650408627</v>
          </cell>
        </row>
        <row r="103">
          <cell r="B103">
            <v>1656515111336</v>
          </cell>
          <cell r="C103">
            <v>4961914969653</v>
          </cell>
          <cell r="D103" t="str">
            <v>PXR02006</v>
          </cell>
          <cell r="E103" t="str">
            <v>VRX3</v>
          </cell>
          <cell r="F103" t="str">
            <v>165/65R15 81Q</v>
          </cell>
          <cell r="G103" t="str">
            <v>165/65R15</v>
          </cell>
          <cell r="H103">
            <v>18200</v>
          </cell>
          <cell r="I103">
            <v>10525.2</v>
          </cell>
          <cell r="J103">
            <v>0</v>
          </cell>
          <cell r="K103">
            <v>0</v>
          </cell>
          <cell r="L103">
            <v>14180</v>
          </cell>
          <cell r="M103">
            <v>12413.636363636362</v>
          </cell>
          <cell r="N103">
            <v>0.15212596118637844</v>
          </cell>
          <cell r="P103">
            <v>-329</v>
          </cell>
          <cell r="Q103">
            <v>45257</v>
          </cell>
          <cell r="R103">
            <v>13851</v>
          </cell>
          <cell r="S103" t="str">
            <v>タイヤボックス</v>
          </cell>
          <cell r="T103">
            <v>13851</v>
          </cell>
          <cell r="U103">
            <v>0</v>
          </cell>
          <cell r="V103">
            <v>14180</v>
          </cell>
          <cell r="W103">
            <v>14300</v>
          </cell>
          <cell r="X103">
            <v>12522.727272727272</v>
          </cell>
          <cell r="Y103">
            <v>0.15951215970961877</v>
          </cell>
          <cell r="AA103">
            <v>-200</v>
          </cell>
          <cell r="AB103">
            <v>45257</v>
          </cell>
          <cell r="AC103">
            <v>14100</v>
          </cell>
          <cell r="AD103" t="str">
            <v>TIRE DIRECT　楽天市場店</v>
          </cell>
          <cell r="AE103">
            <v>14100</v>
          </cell>
          <cell r="AF103">
            <v>0</v>
          </cell>
          <cell r="AG103">
            <v>650408611</v>
          </cell>
          <cell r="AH103">
            <v>650408628</v>
          </cell>
        </row>
        <row r="104">
          <cell r="B104">
            <v>1655515111339</v>
          </cell>
          <cell r="C104">
            <v>4961914969585</v>
          </cell>
          <cell r="D104" t="str">
            <v>PXR01996</v>
          </cell>
          <cell r="E104" t="str">
            <v>VRX3</v>
          </cell>
          <cell r="F104" t="str">
            <v>165/55R15 75Q</v>
          </cell>
          <cell r="G104" t="str">
            <v>165/55R15</v>
          </cell>
          <cell r="H104">
            <v>25900</v>
          </cell>
          <cell r="I104">
            <v>13965</v>
          </cell>
          <cell r="J104">
            <v>206</v>
          </cell>
          <cell r="K104">
            <v>0</v>
          </cell>
          <cell r="L104">
            <v>18600</v>
          </cell>
          <cell r="M104">
            <v>16431.81818181818</v>
          </cell>
          <cell r="N104">
            <v>0.15012448132780074</v>
          </cell>
          <cell r="P104">
            <v>0</v>
          </cell>
          <cell r="Q104">
            <v>45271</v>
          </cell>
          <cell r="R104">
            <v>18600</v>
          </cell>
          <cell r="S104" t="str">
            <v>TIRE SHOP 4U</v>
          </cell>
          <cell r="T104">
            <v>18600</v>
          </cell>
          <cell r="U104">
            <v>0</v>
          </cell>
          <cell r="V104">
            <v>18600</v>
          </cell>
          <cell r="W104">
            <v>18650</v>
          </cell>
          <cell r="X104">
            <v>16477.272727272724</v>
          </cell>
          <cell r="Y104">
            <v>0.15246896551724123</v>
          </cell>
          <cell r="AA104">
            <v>1650</v>
          </cell>
          <cell r="AB104">
            <v>45271</v>
          </cell>
          <cell r="AC104">
            <v>20300</v>
          </cell>
          <cell r="AD104" t="str">
            <v>OKタイヤ</v>
          </cell>
          <cell r="AE104">
            <v>20300</v>
          </cell>
          <cell r="AF104">
            <v>0</v>
          </cell>
          <cell r="AG104">
            <v>650408612</v>
          </cell>
          <cell r="AH104">
            <v>650408629</v>
          </cell>
        </row>
        <row r="105">
          <cell r="B105">
            <v>1656015111331</v>
          </cell>
          <cell r="C105">
            <v>4961914969615</v>
          </cell>
          <cell r="D105" t="str">
            <v>PXR02000</v>
          </cell>
          <cell r="E105" t="str">
            <v>VRX3</v>
          </cell>
          <cell r="F105" t="str">
            <v>165/60R15 77Q</v>
          </cell>
          <cell r="G105" t="str">
            <v>165/60R15</v>
          </cell>
          <cell r="H105">
            <v>24200</v>
          </cell>
          <cell r="I105">
            <v>13994.4</v>
          </cell>
          <cell r="J105">
            <v>64</v>
          </cell>
          <cell r="K105">
            <v>33</v>
          </cell>
          <cell r="L105">
            <v>18225</v>
          </cell>
          <cell r="M105">
            <v>16090.90909090909</v>
          </cell>
          <cell r="N105">
            <v>0.13029152542372879</v>
          </cell>
          <cell r="P105">
            <v>0</v>
          </cell>
          <cell r="Q105">
            <v>45327</v>
          </cell>
          <cell r="R105">
            <v>18225</v>
          </cell>
          <cell r="S105" t="str">
            <v>タイヤボックス</v>
          </cell>
          <cell r="T105">
            <v>18225</v>
          </cell>
          <cell r="U105">
            <v>0</v>
          </cell>
          <cell r="W105">
            <v>18200</v>
          </cell>
          <cell r="X105">
            <v>16068.181818181816</v>
          </cell>
          <cell r="Y105">
            <v>0.12906138613861379</v>
          </cell>
          <cell r="AA105">
            <v>-750</v>
          </cell>
          <cell r="AB105">
            <v>45327</v>
          </cell>
          <cell r="AC105">
            <v>17450</v>
          </cell>
          <cell r="AD105" t="str">
            <v>ジェイクロス楽天市場店</v>
          </cell>
          <cell r="AE105">
            <v>18190</v>
          </cell>
          <cell r="AF105">
            <v>-740</v>
          </cell>
          <cell r="AG105">
            <v>650408613</v>
          </cell>
          <cell r="AH105">
            <v>650408630</v>
          </cell>
        </row>
        <row r="106">
          <cell r="B106">
            <v>2156516111339</v>
          </cell>
          <cell r="C106">
            <v>4961914969516</v>
          </cell>
          <cell r="D106" t="str">
            <v>PXR01989</v>
          </cell>
          <cell r="E106" t="str">
            <v>VRX3</v>
          </cell>
          <cell r="F106" t="str">
            <v>215/65R16 98Q</v>
          </cell>
          <cell r="G106" t="str">
            <v>215/65R16</v>
          </cell>
          <cell r="H106">
            <v>34300</v>
          </cell>
          <cell r="I106">
            <v>19835.2</v>
          </cell>
          <cell r="J106">
            <v>4</v>
          </cell>
          <cell r="K106">
            <v>28</v>
          </cell>
          <cell r="L106">
            <v>25540</v>
          </cell>
          <cell r="M106">
            <v>22263.63636363636</v>
          </cell>
          <cell r="N106">
            <v>0.10907635769701902</v>
          </cell>
          <cell r="O106">
            <v>102160</v>
          </cell>
          <cell r="P106">
            <v>-1840</v>
          </cell>
          <cell r="Q106">
            <v>45327</v>
          </cell>
          <cell r="R106">
            <v>23700</v>
          </cell>
          <cell r="S106" t="str">
            <v>タイヤ1番</v>
          </cell>
          <cell r="T106">
            <v>23700</v>
          </cell>
          <cell r="U106">
            <v>0</v>
          </cell>
          <cell r="W106">
            <v>25550</v>
          </cell>
          <cell r="X106">
            <v>22272.727272727272</v>
          </cell>
          <cell r="Y106">
            <v>0.10943999999999994</v>
          </cell>
          <cell r="AA106">
            <v>-2250</v>
          </cell>
          <cell r="AB106">
            <v>45327</v>
          </cell>
          <cell r="AC106">
            <v>23300</v>
          </cell>
          <cell r="AD106" t="str">
            <v>NEVES</v>
          </cell>
          <cell r="AE106">
            <v>23380</v>
          </cell>
          <cell r="AF106">
            <v>-80</v>
          </cell>
          <cell r="AG106">
            <v>650408614</v>
          </cell>
          <cell r="AH106">
            <v>650408631</v>
          </cell>
        </row>
        <row r="107">
          <cell r="B107">
            <v>2156016111334</v>
          </cell>
          <cell r="C107">
            <v>4961914969462</v>
          </cell>
          <cell r="D107" t="str">
            <v>PXR01984</v>
          </cell>
          <cell r="E107" t="str">
            <v>VRX3</v>
          </cell>
          <cell r="F107" t="str">
            <v>215/60R16 95Q</v>
          </cell>
          <cell r="G107" t="str">
            <v>215/60R16</v>
          </cell>
          <cell r="H107">
            <v>36900</v>
          </cell>
          <cell r="I107">
            <v>21334.6</v>
          </cell>
          <cell r="J107">
            <v>8</v>
          </cell>
          <cell r="K107">
            <v>34</v>
          </cell>
          <cell r="L107">
            <v>27450</v>
          </cell>
          <cell r="M107">
            <v>23999.999999999996</v>
          </cell>
          <cell r="N107">
            <v>0.11105833333333326</v>
          </cell>
          <cell r="O107">
            <v>109800</v>
          </cell>
          <cell r="P107">
            <v>-1960</v>
          </cell>
          <cell r="Q107">
            <v>45327</v>
          </cell>
          <cell r="R107">
            <v>25490</v>
          </cell>
          <cell r="S107" t="str">
            <v>ネイヴス</v>
          </cell>
          <cell r="T107">
            <v>25490</v>
          </cell>
          <cell r="U107">
            <v>0</v>
          </cell>
          <cell r="W107">
            <v>27420</v>
          </cell>
          <cell r="X107">
            <v>23972.727272727272</v>
          </cell>
          <cell r="Y107">
            <v>0.1100470231323474</v>
          </cell>
          <cell r="AA107">
            <v>-2020</v>
          </cell>
          <cell r="AB107">
            <v>45327</v>
          </cell>
          <cell r="AC107">
            <v>25400</v>
          </cell>
          <cell r="AD107" t="str">
            <v>NEVES</v>
          </cell>
          <cell r="AE107">
            <v>25450</v>
          </cell>
          <cell r="AF107">
            <v>-50</v>
          </cell>
          <cell r="AG107">
            <v>650408615</v>
          </cell>
          <cell r="AH107">
            <v>650408632</v>
          </cell>
        </row>
        <row r="108">
          <cell r="B108">
            <v>2055017111308</v>
          </cell>
          <cell r="C108">
            <v>4961914969288</v>
          </cell>
          <cell r="D108" t="str">
            <v>PXR01952</v>
          </cell>
          <cell r="E108" t="str">
            <v>VRX3</v>
          </cell>
          <cell r="F108" t="str">
            <v>205/50R17 93Q XL</v>
          </cell>
          <cell r="G108" t="str">
            <v>205/50R17</v>
          </cell>
          <cell r="H108">
            <v>44000</v>
          </cell>
          <cell r="I108">
            <v>25440.799999999999</v>
          </cell>
          <cell r="J108">
            <v>20</v>
          </cell>
          <cell r="K108">
            <v>0</v>
          </cell>
          <cell r="L108">
            <v>33780</v>
          </cell>
          <cell r="M108">
            <v>30231.81818181818</v>
          </cell>
          <cell r="N108">
            <v>0.15847601864381294</v>
          </cell>
          <cell r="P108">
            <v>-700</v>
          </cell>
          <cell r="Q108">
            <v>45327</v>
          </cell>
          <cell r="R108">
            <v>33080</v>
          </cell>
          <cell r="S108" t="str">
            <v>タイヤボックス</v>
          </cell>
          <cell r="T108">
            <v>33080</v>
          </cell>
          <cell r="U108">
            <v>0</v>
          </cell>
          <cell r="V108">
            <v>33700</v>
          </cell>
          <cell r="W108">
            <v>33800</v>
          </cell>
          <cell r="X108">
            <v>30249.999999999996</v>
          </cell>
          <cell r="Y108">
            <v>0.15898181818181811</v>
          </cell>
          <cell r="AA108">
            <v>-1350</v>
          </cell>
          <cell r="AB108">
            <v>45327</v>
          </cell>
          <cell r="AC108">
            <v>32450</v>
          </cell>
          <cell r="AD108" t="str">
            <v>ジェイクロス楽天市場店</v>
          </cell>
          <cell r="AE108">
            <v>32450</v>
          </cell>
          <cell r="AF108">
            <v>0</v>
          </cell>
          <cell r="AG108">
            <v>650408616</v>
          </cell>
          <cell r="AH108">
            <v>650408633</v>
          </cell>
        </row>
        <row r="109">
          <cell r="B109">
            <v>2155017111305</v>
          </cell>
          <cell r="C109">
            <v>4961914969271</v>
          </cell>
          <cell r="D109" t="str">
            <v>PXR01949</v>
          </cell>
          <cell r="E109" t="str">
            <v>VRX3</v>
          </cell>
          <cell r="F109" t="str">
            <v>215/50R17 91Q</v>
          </cell>
          <cell r="G109" t="str">
            <v>215/50R17</v>
          </cell>
          <cell r="H109">
            <v>48600</v>
          </cell>
          <cell r="I109">
            <v>28096.6</v>
          </cell>
          <cell r="J109">
            <v>4</v>
          </cell>
          <cell r="K109">
            <v>24</v>
          </cell>
          <cell r="L109">
            <v>37480</v>
          </cell>
          <cell r="M109">
            <v>33118.181818181816</v>
          </cell>
          <cell r="N109">
            <v>0.15162613230853692</v>
          </cell>
          <cell r="P109">
            <v>-2040</v>
          </cell>
          <cell r="Q109">
            <v>45327</v>
          </cell>
          <cell r="R109">
            <v>35440</v>
          </cell>
          <cell r="S109" t="str">
            <v>タイヤボックス</v>
          </cell>
          <cell r="T109">
            <v>35440</v>
          </cell>
          <cell r="U109">
            <v>0</v>
          </cell>
          <cell r="V109">
            <v>37480</v>
          </cell>
          <cell r="W109">
            <v>37500</v>
          </cell>
          <cell r="X109">
            <v>33136.363636363632</v>
          </cell>
          <cell r="Y109">
            <v>0.15209163237311379</v>
          </cell>
          <cell r="AA109">
            <v>690</v>
          </cell>
          <cell r="AB109">
            <v>45327</v>
          </cell>
          <cell r="AC109">
            <v>38190</v>
          </cell>
          <cell r="AD109" t="str">
            <v>US TIRES</v>
          </cell>
          <cell r="AE109">
            <v>38190</v>
          </cell>
          <cell r="AF109">
            <v>0</v>
          </cell>
          <cell r="AG109">
            <v>650408617</v>
          </cell>
          <cell r="AH109">
            <v>650408634</v>
          </cell>
        </row>
        <row r="110">
          <cell r="B110">
            <v>2156017111333</v>
          </cell>
          <cell r="C110">
            <v>4961914969349</v>
          </cell>
          <cell r="D110" t="str">
            <v>PXR01956</v>
          </cell>
          <cell r="E110" t="str">
            <v>VRX3</v>
          </cell>
          <cell r="F110" t="str">
            <v>215/60R17 96Q</v>
          </cell>
          <cell r="G110" t="str">
            <v>215/60R17</v>
          </cell>
          <cell r="H110">
            <v>39700</v>
          </cell>
          <cell r="I110">
            <v>22951.599999999999</v>
          </cell>
          <cell r="J110">
            <v>34</v>
          </cell>
          <cell r="K110">
            <v>51</v>
          </cell>
          <cell r="L110">
            <v>29780</v>
          </cell>
          <cell r="M110">
            <v>26118.181818181816</v>
          </cell>
          <cell r="N110">
            <v>0.12124051514096762</v>
          </cell>
          <cell r="O110">
            <v>119120</v>
          </cell>
          <cell r="P110">
            <v>-2500</v>
          </cell>
          <cell r="Q110">
            <v>45327</v>
          </cell>
          <cell r="R110">
            <v>27280</v>
          </cell>
          <cell r="S110" t="str">
            <v>ブランドタイヤ</v>
          </cell>
          <cell r="T110">
            <v>26900</v>
          </cell>
          <cell r="U110">
            <v>380</v>
          </cell>
          <cell r="V110">
            <v>30700</v>
          </cell>
          <cell r="W110">
            <v>29800</v>
          </cell>
          <cell r="X110">
            <v>26136.363636363636</v>
          </cell>
          <cell r="Y110">
            <v>0.12185182608695656</v>
          </cell>
          <cell r="AA110">
            <v>900</v>
          </cell>
          <cell r="AB110">
            <v>45327</v>
          </cell>
          <cell r="AC110">
            <v>30700</v>
          </cell>
          <cell r="AD110" t="str">
            <v>ジェイクロス楽天市場店</v>
          </cell>
          <cell r="AE110">
            <v>30700</v>
          </cell>
          <cell r="AF110">
            <v>0</v>
          </cell>
          <cell r="AG110">
            <v>650408618</v>
          </cell>
          <cell r="AH110">
            <v>650408635</v>
          </cell>
        </row>
        <row r="111">
          <cell r="B111">
            <v>2155517111300</v>
          </cell>
          <cell r="C111">
            <v>4961914969318</v>
          </cell>
          <cell r="D111" t="str">
            <v>PXR01951</v>
          </cell>
          <cell r="E111" t="str">
            <v>VRX3（22年製あり）</v>
          </cell>
          <cell r="F111" t="str">
            <v>215/55R17 94Q</v>
          </cell>
          <cell r="G111" t="str">
            <v>215/55R17</v>
          </cell>
          <cell r="H111">
            <v>46500</v>
          </cell>
          <cell r="I111">
            <v>26891.200000000001</v>
          </cell>
          <cell r="J111">
            <v>20</v>
          </cell>
          <cell r="K111">
            <v>60</v>
          </cell>
          <cell r="L111">
            <v>34450</v>
          </cell>
          <cell r="M111">
            <v>30363.63636363636</v>
          </cell>
          <cell r="N111">
            <v>0.11436167664670646</v>
          </cell>
          <cell r="O111">
            <v>137800</v>
          </cell>
          <cell r="P111">
            <v>216</v>
          </cell>
          <cell r="Q111">
            <v>45327</v>
          </cell>
          <cell r="R111">
            <v>34666</v>
          </cell>
          <cell r="S111" t="str">
            <v>カーパーツ アクセス</v>
          </cell>
          <cell r="T111">
            <v>34666</v>
          </cell>
          <cell r="U111">
            <v>0</v>
          </cell>
          <cell r="V111">
            <v>34480</v>
          </cell>
          <cell r="W111">
            <v>34480</v>
          </cell>
          <cell r="X111">
            <v>30390.909090909088</v>
          </cell>
          <cell r="Y111">
            <v>0.11515644630571333</v>
          </cell>
          <cell r="AA111">
            <v>358</v>
          </cell>
          <cell r="AB111">
            <v>45327</v>
          </cell>
          <cell r="AC111">
            <v>34838</v>
          </cell>
          <cell r="AD111" t="str">
            <v>タイヤ専門店 yatoh矢東</v>
          </cell>
          <cell r="AE111">
            <v>34838</v>
          </cell>
          <cell r="AF111">
            <v>0</v>
          </cell>
          <cell r="AG111">
            <v>650408619</v>
          </cell>
          <cell r="AH111">
            <v>650408636</v>
          </cell>
        </row>
        <row r="112">
          <cell r="B112">
            <v>2255518119586</v>
          </cell>
          <cell r="C112" t="str">
            <v/>
          </cell>
          <cell r="D112" t="str">
            <v>PXR01823</v>
          </cell>
          <cell r="E112" t="str">
            <v>DM-V3（並行）</v>
          </cell>
          <cell r="F112" t="str">
            <v>225/55R18 98T</v>
          </cell>
          <cell r="G112" t="str">
            <v>225/55R18</v>
          </cell>
          <cell r="H112" t="str">
            <v/>
          </cell>
          <cell r="I112">
            <v>15677</v>
          </cell>
          <cell r="J112">
            <v>350</v>
          </cell>
          <cell r="K112">
            <v>3</v>
          </cell>
          <cell r="L112">
            <v>24500</v>
          </cell>
          <cell r="M112">
            <v>21318.181818181816</v>
          </cell>
          <cell r="N112">
            <v>0.26461833688699354</v>
          </cell>
          <cell r="O112">
            <v>98000</v>
          </cell>
          <cell r="P112">
            <v>-310</v>
          </cell>
          <cell r="Q112">
            <v>45327</v>
          </cell>
          <cell r="R112">
            <v>24190</v>
          </cell>
          <cell r="S112" t="str">
            <v>ホットパーツ</v>
          </cell>
          <cell r="T112">
            <v>24190</v>
          </cell>
          <cell r="U112">
            <v>0</v>
          </cell>
          <cell r="V112">
            <v>24580</v>
          </cell>
          <cell r="W112">
            <v>24480</v>
          </cell>
          <cell r="X112">
            <v>21300</v>
          </cell>
          <cell r="Y112">
            <v>0.26399061032863852</v>
          </cell>
          <cell r="AA112">
            <v>-159</v>
          </cell>
          <cell r="AB112">
            <v>45327</v>
          </cell>
          <cell r="AC112">
            <v>24321</v>
          </cell>
          <cell r="AD112" t="str">
            <v>Super TIREMARKET</v>
          </cell>
          <cell r="AE112">
            <v>24321</v>
          </cell>
          <cell r="AF112">
            <v>0</v>
          </cell>
          <cell r="AG112">
            <v>650552192</v>
          </cell>
          <cell r="AH112">
            <v>650565441</v>
          </cell>
        </row>
        <row r="113">
          <cell r="B113">
            <v>2355520119588</v>
          </cell>
          <cell r="C113" t="str">
            <v/>
          </cell>
          <cell r="D113" t="str">
            <v>PXR01888</v>
          </cell>
          <cell r="E113" t="str">
            <v>DM-V3（並行）</v>
          </cell>
          <cell r="F113" t="str">
            <v>235/55R20 102T</v>
          </cell>
          <cell r="G113" t="str">
            <v>235/55R20</v>
          </cell>
          <cell r="H113" t="str">
            <v/>
          </cell>
          <cell r="I113">
            <v>20004</v>
          </cell>
          <cell r="J113">
            <v>77</v>
          </cell>
          <cell r="K113">
            <v>0</v>
          </cell>
          <cell r="L113">
            <v>28760</v>
          </cell>
          <cell r="M113">
            <v>25190.909090909088</v>
          </cell>
          <cell r="N113">
            <v>0.20590400577408868</v>
          </cell>
          <cell r="P113">
            <v>-10</v>
          </cell>
          <cell r="Q113">
            <v>45320</v>
          </cell>
          <cell r="R113">
            <v>28750</v>
          </cell>
          <cell r="S113" t="str">
            <v>ホットパーツ</v>
          </cell>
          <cell r="T113">
            <v>28750</v>
          </cell>
          <cell r="U113">
            <v>0</v>
          </cell>
          <cell r="V113">
            <v>29250</v>
          </cell>
          <cell r="W113">
            <v>29200</v>
          </cell>
          <cell r="X113">
            <v>25590.909090909088</v>
          </cell>
          <cell r="Y113">
            <v>0.21831616341030188</v>
          </cell>
          <cell r="AA113">
            <v>-110</v>
          </cell>
          <cell r="AB113">
            <v>45320</v>
          </cell>
          <cell r="AC113">
            <v>29090</v>
          </cell>
          <cell r="AD113" t="str">
            <v>TIRE SHOP 4U 楽天市場店</v>
          </cell>
          <cell r="AE113">
            <v>29090</v>
          </cell>
          <cell r="AF113">
            <v>0</v>
          </cell>
          <cell r="AG113">
            <v>650565432</v>
          </cell>
          <cell r="AH113">
            <v>650565442</v>
          </cell>
        </row>
        <row r="114">
          <cell r="B114">
            <v>2256017119589</v>
          </cell>
          <cell r="C114" t="str">
            <v/>
          </cell>
          <cell r="D114" t="str">
            <v>PXR01630</v>
          </cell>
          <cell r="E114" t="str">
            <v>DM-V3（並行）</v>
          </cell>
          <cell r="F114" t="str">
            <v>225/60R17 99S</v>
          </cell>
          <cell r="G114" t="str">
            <v>225/60R17</v>
          </cell>
          <cell r="H114" t="str">
            <v/>
          </cell>
          <cell r="I114">
            <v>15321</v>
          </cell>
          <cell r="J114">
            <v>32</v>
          </cell>
          <cell r="K114">
            <v>0</v>
          </cell>
          <cell r="L114">
            <v>21700</v>
          </cell>
          <cell r="M114">
            <v>18772.727272727272</v>
          </cell>
          <cell r="N114">
            <v>0.18386924939467308</v>
          </cell>
          <cell r="P114">
            <v>280</v>
          </cell>
          <cell r="Q114">
            <v>45264</v>
          </cell>
          <cell r="R114">
            <v>21980</v>
          </cell>
          <cell r="S114" t="str">
            <v>タイヤボックス</v>
          </cell>
          <cell r="T114">
            <v>21980</v>
          </cell>
          <cell r="U114">
            <v>0</v>
          </cell>
          <cell r="V114">
            <v>21700</v>
          </cell>
          <cell r="W114">
            <v>21900</v>
          </cell>
          <cell r="X114">
            <v>18954.545454545452</v>
          </cell>
          <cell r="Y114">
            <v>0.19169784172661861</v>
          </cell>
          <cell r="AA114">
            <v>580</v>
          </cell>
          <cell r="AB114">
            <v>45264</v>
          </cell>
          <cell r="AC114">
            <v>22480</v>
          </cell>
          <cell r="AD114" t="str">
            <v>タイヤマックス</v>
          </cell>
          <cell r="AE114">
            <v>22480</v>
          </cell>
          <cell r="AF114">
            <v>0</v>
          </cell>
          <cell r="AG114">
            <v>650565433</v>
          </cell>
          <cell r="AH114">
            <v>650565443</v>
          </cell>
        </row>
        <row r="115">
          <cell r="B115">
            <v>2256018119588</v>
          </cell>
          <cell r="C115" t="str">
            <v/>
          </cell>
          <cell r="D115" t="str">
            <v>PXR01854</v>
          </cell>
          <cell r="E115" t="str">
            <v>DM-V3（並行）</v>
          </cell>
          <cell r="F115" t="str">
            <v>225/60R18 100S</v>
          </cell>
          <cell r="G115" t="str">
            <v>225/60R18</v>
          </cell>
          <cell r="H115" t="str">
            <v/>
          </cell>
          <cell r="I115">
            <v>15673</v>
          </cell>
          <cell r="J115">
            <v>162</v>
          </cell>
          <cell r="K115">
            <v>1</v>
          </cell>
          <cell r="L115">
            <v>21980</v>
          </cell>
          <cell r="M115">
            <v>19027.272727272724</v>
          </cell>
          <cell r="N115">
            <v>0.17628762541806006</v>
          </cell>
          <cell r="P115">
            <v>-140</v>
          </cell>
          <cell r="Q115">
            <v>45327</v>
          </cell>
          <cell r="R115">
            <v>21840</v>
          </cell>
          <cell r="S115" t="str">
            <v>ホットパーツ</v>
          </cell>
          <cell r="T115">
            <v>21840</v>
          </cell>
          <cell r="U115">
            <v>0</v>
          </cell>
          <cell r="V115">
            <v>21980</v>
          </cell>
          <cell r="W115">
            <v>22000</v>
          </cell>
          <cell r="X115">
            <v>19045.454545454544</v>
          </cell>
          <cell r="Y115">
            <v>0.17707398568019087</v>
          </cell>
          <cell r="AA115">
            <v>-50</v>
          </cell>
          <cell r="AB115">
            <v>45327</v>
          </cell>
          <cell r="AC115">
            <v>21950</v>
          </cell>
          <cell r="AD115" t="str">
            <v>ホットパーツ</v>
          </cell>
          <cell r="AE115">
            <v>21950</v>
          </cell>
          <cell r="AF115">
            <v>0</v>
          </cell>
          <cell r="AG115">
            <v>650565434</v>
          </cell>
          <cell r="AH115">
            <v>650565444</v>
          </cell>
        </row>
        <row r="116">
          <cell r="B116">
            <v>2656517119582</v>
          </cell>
          <cell r="C116" t="str">
            <v/>
          </cell>
          <cell r="D116" t="str">
            <v>PXR01819</v>
          </cell>
          <cell r="E116" t="str">
            <v>DM-V3（並行）</v>
          </cell>
          <cell r="F116" t="str">
            <v>265/65R17 112R</v>
          </cell>
          <cell r="G116" t="str">
            <v>265/65R17</v>
          </cell>
          <cell r="H116" t="str">
            <v/>
          </cell>
          <cell r="I116">
            <v>17525</v>
          </cell>
          <cell r="J116">
            <v>212</v>
          </cell>
          <cell r="K116">
            <v>0</v>
          </cell>
          <cell r="L116">
            <v>24000</v>
          </cell>
          <cell r="M116">
            <v>20863.63636363636</v>
          </cell>
          <cell r="N116">
            <v>0.16002178649237458</v>
          </cell>
          <cell r="P116">
            <v>-1100</v>
          </cell>
          <cell r="Q116">
            <v>45264</v>
          </cell>
          <cell r="R116">
            <v>22900</v>
          </cell>
          <cell r="S116" t="str">
            <v>庄内タイヤ中古・アウトレット店</v>
          </cell>
          <cell r="T116">
            <v>22900</v>
          </cell>
          <cell r="U116">
            <v>0</v>
          </cell>
          <cell r="V116">
            <v>24000</v>
          </cell>
          <cell r="W116">
            <v>24001</v>
          </cell>
          <cell r="X116">
            <v>20864.545454545452</v>
          </cell>
          <cell r="Y116">
            <v>0.16005838525554433</v>
          </cell>
          <cell r="AA116">
            <v>-1</v>
          </cell>
          <cell r="AB116">
            <v>45264</v>
          </cell>
          <cell r="AC116">
            <v>24000</v>
          </cell>
          <cell r="AD116" t="str">
            <v>TIRE SHOP 4U 楽天市場店</v>
          </cell>
          <cell r="AE116">
            <v>24000</v>
          </cell>
          <cell r="AF116">
            <v>0</v>
          </cell>
          <cell r="AG116">
            <v>650565435</v>
          </cell>
          <cell r="AH116">
            <v>650565445</v>
          </cell>
        </row>
        <row r="117">
          <cell r="B117">
            <v>2356018119585</v>
          </cell>
          <cell r="C117" t="str">
            <v/>
          </cell>
          <cell r="D117" t="str">
            <v>PXR01858</v>
          </cell>
          <cell r="E117" t="str">
            <v>DM-V3（並行）</v>
          </cell>
          <cell r="F117" t="str">
            <v>235/60R18 107S</v>
          </cell>
          <cell r="G117" t="str">
            <v>235/60R18</v>
          </cell>
          <cell r="H117" t="str">
            <v/>
          </cell>
          <cell r="I117">
            <v>17830</v>
          </cell>
          <cell r="J117">
            <v>77</v>
          </cell>
          <cell r="K117">
            <v>47</v>
          </cell>
          <cell r="L117">
            <v>24380</v>
          </cell>
          <cell r="M117">
            <v>21209.090909090908</v>
          </cell>
          <cell r="N117">
            <v>0.15932276039434201</v>
          </cell>
          <cell r="P117">
            <v>-380</v>
          </cell>
          <cell r="Q117">
            <v>45327</v>
          </cell>
          <cell r="R117">
            <v>24000</v>
          </cell>
          <cell r="S117" t="str">
            <v>日光商会</v>
          </cell>
          <cell r="T117">
            <v>24000</v>
          </cell>
          <cell r="U117">
            <v>0</v>
          </cell>
          <cell r="V117">
            <v>24380</v>
          </cell>
          <cell r="W117">
            <v>24380</v>
          </cell>
          <cell r="X117">
            <v>21209.090909090908</v>
          </cell>
          <cell r="Y117">
            <v>0.15932276039434201</v>
          </cell>
          <cell r="AA117">
            <v>-380</v>
          </cell>
          <cell r="AB117">
            <v>45327</v>
          </cell>
          <cell r="AC117">
            <v>24000</v>
          </cell>
          <cell r="AD117" t="str">
            <v>日光商会</v>
          </cell>
          <cell r="AE117">
            <v>24000</v>
          </cell>
          <cell r="AF117">
            <v>0</v>
          </cell>
          <cell r="AG117">
            <v>650565436</v>
          </cell>
          <cell r="AH117">
            <v>650565446</v>
          </cell>
        </row>
        <row r="118">
          <cell r="B118">
            <v>2355518119583</v>
          </cell>
          <cell r="C118" t="str">
            <v/>
          </cell>
          <cell r="D118" t="str">
            <v>PXR01856</v>
          </cell>
          <cell r="E118" t="str">
            <v>DM-V3（並行）</v>
          </cell>
          <cell r="F118" t="str">
            <v>235/55R18 100T</v>
          </cell>
          <cell r="G118" t="str">
            <v>235/55R18</v>
          </cell>
          <cell r="H118" t="str">
            <v/>
          </cell>
          <cell r="I118">
            <v>16506</v>
          </cell>
          <cell r="J118">
            <v>248</v>
          </cell>
          <cell r="K118">
            <v>0</v>
          </cell>
          <cell r="L118">
            <v>23680</v>
          </cell>
          <cell r="M118">
            <v>20572.727272727272</v>
          </cell>
          <cell r="N118">
            <v>0.19767565178965971</v>
          </cell>
          <cell r="P118">
            <v>-980</v>
          </cell>
          <cell r="Q118">
            <v>45306</v>
          </cell>
          <cell r="R118">
            <v>22700</v>
          </cell>
          <cell r="S118" t="str">
            <v>トミータイヤ</v>
          </cell>
          <cell r="T118">
            <v>22700</v>
          </cell>
          <cell r="U118">
            <v>0</v>
          </cell>
          <cell r="V118">
            <v>23680</v>
          </cell>
          <cell r="W118">
            <v>23980</v>
          </cell>
          <cell r="X118">
            <v>20845.454545454544</v>
          </cell>
          <cell r="Y118">
            <v>0.20817269952027906</v>
          </cell>
          <cell r="AA118">
            <v>-340</v>
          </cell>
          <cell r="AB118">
            <v>45306</v>
          </cell>
          <cell r="AC118">
            <v>23640</v>
          </cell>
          <cell r="AD118" t="str">
            <v>TIRE SHOP 4U 楽天市場店</v>
          </cell>
          <cell r="AE118">
            <v>23640</v>
          </cell>
          <cell r="AF118">
            <v>0</v>
          </cell>
          <cell r="AG118">
            <v>650565437</v>
          </cell>
          <cell r="AH118">
            <v>650565447</v>
          </cell>
        </row>
        <row r="119">
          <cell r="B119">
            <v>2355519119582</v>
          </cell>
          <cell r="C119" t="str">
            <v/>
          </cell>
          <cell r="D119" t="str">
            <v>PXR01877</v>
          </cell>
          <cell r="E119" t="str">
            <v>DM-V3（並行）</v>
          </cell>
          <cell r="F119" t="str">
            <v>235/55R19 105T</v>
          </cell>
          <cell r="G119" t="str">
            <v>235/55R19</v>
          </cell>
          <cell r="H119" t="str">
            <v/>
          </cell>
          <cell r="I119">
            <v>18254</v>
          </cell>
          <cell r="J119">
            <v>64</v>
          </cell>
          <cell r="K119">
            <v>0</v>
          </cell>
          <cell r="L119">
            <v>25980</v>
          </cell>
          <cell r="M119">
            <v>22663.63636363636</v>
          </cell>
          <cell r="N119">
            <v>0.19456879261933402</v>
          </cell>
          <cell r="P119">
            <v>-10</v>
          </cell>
          <cell r="Q119">
            <v>45264</v>
          </cell>
          <cell r="R119">
            <v>25970</v>
          </cell>
          <cell r="S119" t="str">
            <v>ホットパーツ</v>
          </cell>
          <cell r="T119">
            <v>25970</v>
          </cell>
          <cell r="U119">
            <v>0</v>
          </cell>
          <cell r="V119">
            <v>30480</v>
          </cell>
          <cell r="W119">
            <v>30470</v>
          </cell>
          <cell r="X119">
            <v>26745.454545454544</v>
          </cell>
          <cell r="Y119">
            <v>0.31749150237933377</v>
          </cell>
          <cell r="AA119">
            <v>-20</v>
          </cell>
          <cell r="AB119">
            <v>45264</v>
          </cell>
          <cell r="AC119">
            <v>30450</v>
          </cell>
          <cell r="AD119" t="str">
            <v>ホットパーツ</v>
          </cell>
          <cell r="AE119">
            <v>30450</v>
          </cell>
          <cell r="AF119">
            <v>0</v>
          </cell>
          <cell r="AG119">
            <v>650565438</v>
          </cell>
          <cell r="AH119">
            <v>650565448</v>
          </cell>
        </row>
        <row r="120">
          <cell r="B120">
            <v>2656018119586</v>
          </cell>
          <cell r="C120" t="str">
            <v/>
          </cell>
          <cell r="D120" t="str">
            <v>PXR01868</v>
          </cell>
          <cell r="E120" t="str">
            <v>DM-V3（並行）</v>
          </cell>
          <cell r="F120" t="str">
            <v>265/60R18 110R</v>
          </cell>
          <cell r="G120" t="str">
            <v>265/60R18</v>
          </cell>
          <cell r="H120" t="str">
            <v/>
          </cell>
          <cell r="I120">
            <v>18803</v>
          </cell>
          <cell r="J120">
            <v>146</v>
          </cell>
          <cell r="K120">
            <v>2</v>
          </cell>
          <cell r="L120">
            <v>27280</v>
          </cell>
          <cell r="M120">
            <v>23845.454545454544</v>
          </cell>
          <cell r="N120">
            <v>0.21146397255051463</v>
          </cell>
          <cell r="P120">
            <v>-300</v>
          </cell>
          <cell r="Q120">
            <v>45327</v>
          </cell>
          <cell r="R120">
            <v>26980</v>
          </cell>
          <cell r="S120" t="str">
            <v>ホットパーツ</v>
          </cell>
          <cell r="T120">
            <v>26980</v>
          </cell>
          <cell r="U120">
            <v>0</v>
          </cell>
          <cell r="V120">
            <v>27480</v>
          </cell>
          <cell r="W120">
            <v>27300</v>
          </cell>
          <cell r="X120">
            <v>23863.63636363636</v>
          </cell>
          <cell r="Y120">
            <v>0.21206476190476178</v>
          </cell>
          <cell r="AA120">
            <v>-100</v>
          </cell>
          <cell r="AB120">
            <v>45327</v>
          </cell>
          <cell r="AC120">
            <v>27200</v>
          </cell>
          <cell r="AD120" t="str">
            <v>ホットパーツ</v>
          </cell>
          <cell r="AE120">
            <v>27200</v>
          </cell>
          <cell r="AF120">
            <v>0</v>
          </cell>
          <cell r="AG120">
            <v>650565439</v>
          </cell>
          <cell r="AH120">
            <v>650565449</v>
          </cell>
        </row>
        <row r="121">
          <cell r="B121">
            <v>2855020119588</v>
          </cell>
          <cell r="C121" t="str">
            <v/>
          </cell>
          <cell r="D121" t="str">
            <v>PXR01839</v>
          </cell>
          <cell r="E121" t="str">
            <v>DM-V3（並行）</v>
          </cell>
          <cell r="F121" t="str">
            <v>285/50R20 116T</v>
          </cell>
          <cell r="G121" t="str">
            <v>285/50R20</v>
          </cell>
          <cell r="H121" t="str">
            <v/>
          </cell>
          <cell r="I121">
            <v>22339</v>
          </cell>
          <cell r="J121">
            <v>0</v>
          </cell>
          <cell r="K121">
            <v>0</v>
          </cell>
          <cell r="L121">
            <v>32800</v>
          </cell>
          <cell r="M121">
            <v>28863.63636363636</v>
          </cell>
          <cell r="N121">
            <v>0.22605039370078731</v>
          </cell>
          <cell r="P121">
            <v>1100</v>
          </cell>
          <cell r="Q121">
            <v>45264</v>
          </cell>
          <cell r="R121">
            <v>33900</v>
          </cell>
          <cell r="S121" t="str">
            <v>プレミアムタイヤ TIRE Wheel</v>
          </cell>
          <cell r="T121">
            <v>33900</v>
          </cell>
          <cell r="U121">
            <v>0</v>
          </cell>
          <cell r="W121">
            <v>32680</v>
          </cell>
          <cell r="X121">
            <v>28754.545454545452</v>
          </cell>
          <cell r="Y121">
            <v>0.22311413215301923</v>
          </cell>
          <cell r="AA121">
            <v>1220</v>
          </cell>
          <cell r="AB121">
            <v>45264</v>
          </cell>
          <cell r="AC121">
            <v>33900</v>
          </cell>
          <cell r="AD121" t="str">
            <v>tirewheel 楽天市場店</v>
          </cell>
          <cell r="AE121">
            <v>33900</v>
          </cell>
          <cell r="AF121">
            <v>0</v>
          </cell>
          <cell r="AG121">
            <v>650565440</v>
          </cell>
          <cell r="AH121">
            <v>650565450</v>
          </cell>
        </row>
      </sheetData>
      <sheetData sheetId="3">
        <row r="1">
          <cell r="B1" t="str">
            <v>2023-11-06 → 2024-02-06の受注実績を(I)列に表示しています</v>
          </cell>
          <cell r="F1" t="str">
            <v>背景黄色原価：4月新原価</v>
          </cell>
          <cell r="J1" t="str">
            <v>2024/02/07_02:40</v>
          </cell>
          <cell r="K1" t="str">
            <v>2024/02/07_07:30</v>
          </cell>
          <cell r="N1" t="str">
            <v>PT設定なし</v>
          </cell>
          <cell r="O1" t="str">
            <v>PT3倍</v>
          </cell>
          <cell r="V1" t="str">
            <v>PT設定なし</v>
          </cell>
        </row>
        <row r="2">
          <cell r="B2" t="str">
            <v>GOODYEAR</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1458013130396</v>
          </cell>
          <cell r="C5">
            <v>4992496139905</v>
          </cell>
          <cell r="D5" t="str">
            <v>05500090</v>
          </cell>
          <cell r="E5" t="str">
            <v>EfficientGrip ECO EG01</v>
          </cell>
          <cell r="F5" t="str">
            <v>145/80R13 75S</v>
          </cell>
          <cell r="G5" t="str">
            <v>145/80R13</v>
          </cell>
          <cell r="H5" t="str">
            <v/>
          </cell>
          <cell r="I5">
            <v>2480</v>
          </cell>
          <cell r="J5">
            <v>387</v>
          </cell>
          <cell r="K5">
            <v>99</v>
          </cell>
          <cell r="L5">
            <v>4000</v>
          </cell>
          <cell r="M5">
            <v>3159.090909090909</v>
          </cell>
          <cell r="N5">
            <v>0.2149640287769784</v>
          </cell>
          <cell r="P5">
            <v>50</v>
          </cell>
          <cell r="Q5">
            <v>45327</v>
          </cell>
          <cell r="R5">
            <v>4050</v>
          </cell>
          <cell r="S5" t="str">
            <v>グリーンコンシューマー</v>
          </cell>
          <cell r="T5">
            <v>4050</v>
          </cell>
          <cell r="U5">
            <v>0</v>
          </cell>
          <cell r="V5">
            <v>4140</v>
          </cell>
          <cell r="W5">
            <v>4050</v>
          </cell>
          <cell r="X5">
            <v>3204.5454545454545</v>
          </cell>
          <cell r="Y5">
            <v>0.22609929078014182</v>
          </cell>
          <cell r="AA5">
            <v>10</v>
          </cell>
          <cell r="AB5">
            <v>45327</v>
          </cell>
          <cell r="AC5">
            <v>4060</v>
          </cell>
          <cell r="AD5" t="str">
            <v>アットマックス@</v>
          </cell>
          <cell r="AE5">
            <v>4060</v>
          </cell>
          <cell r="AF5">
            <v>0</v>
          </cell>
          <cell r="AG5">
            <v>604129218</v>
          </cell>
          <cell r="AH5">
            <v>604183999</v>
          </cell>
        </row>
        <row r="6">
          <cell r="B6">
            <v>1556513130455</v>
          </cell>
          <cell r="C6">
            <v>4992496139981</v>
          </cell>
          <cell r="D6" t="str">
            <v>05500544</v>
          </cell>
          <cell r="E6" t="str">
            <v>EfficientGrip ECO EG01</v>
          </cell>
          <cell r="F6" t="str">
            <v>155/65R13 73S（在庫限り）</v>
          </cell>
          <cell r="G6" t="str">
            <v>155/65R13</v>
          </cell>
          <cell r="H6" t="str">
            <v/>
          </cell>
          <cell r="I6">
            <v>2760</v>
          </cell>
          <cell r="J6">
            <v>0</v>
          </cell>
          <cell r="K6">
            <v>0</v>
          </cell>
          <cell r="L6">
            <v>4050</v>
          </cell>
          <cell r="M6">
            <v>3204.5454545454545</v>
          </cell>
          <cell r="N6">
            <v>0.13872340425531915</v>
          </cell>
          <cell r="P6">
            <v>20</v>
          </cell>
          <cell r="Q6">
            <v>45215</v>
          </cell>
          <cell r="R6">
            <v>4070</v>
          </cell>
          <cell r="S6" t="str">
            <v>グリーンコンシューマー</v>
          </cell>
          <cell r="T6">
            <v>4070</v>
          </cell>
          <cell r="U6">
            <v>0</v>
          </cell>
          <cell r="V6">
            <v>3980</v>
          </cell>
          <cell r="W6">
            <v>4050</v>
          </cell>
          <cell r="X6">
            <v>3204.5454545454545</v>
          </cell>
          <cell r="Y6">
            <v>0.13872340425531915</v>
          </cell>
          <cell r="AA6">
            <v>20</v>
          </cell>
          <cell r="AB6">
            <v>45215</v>
          </cell>
          <cell r="AC6">
            <v>4070</v>
          </cell>
          <cell r="AD6" t="str">
            <v>グリーンコンシューマー</v>
          </cell>
          <cell r="AE6">
            <v>4070</v>
          </cell>
          <cell r="AF6">
            <v>0</v>
          </cell>
          <cell r="AG6">
            <v>595420336</v>
          </cell>
          <cell r="AH6">
            <v>604183998</v>
          </cell>
        </row>
        <row r="7">
          <cell r="B7">
            <v>1556513130394</v>
          </cell>
          <cell r="C7">
            <v>4992496139981</v>
          </cell>
          <cell r="D7" t="str">
            <v>05500544</v>
          </cell>
          <cell r="E7" t="str">
            <v>EfficientGrip ECO EG01</v>
          </cell>
          <cell r="F7" t="str">
            <v>155/65R13 73S</v>
          </cell>
          <cell r="G7" t="str">
            <v>155/65R13</v>
          </cell>
          <cell r="H7" t="str">
            <v/>
          </cell>
          <cell r="I7">
            <v>2760</v>
          </cell>
          <cell r="J7">
            <v>101</v>
          </cell>
          <cell r="K7">
            <v>16</v>
          </cell>
          <cell r="L7">
            <v>4290</v>
          </cell>
          <cell r="M7">
            <v>3422.7272727272725</v>
          </cell>
          <cell r="N7">
            <v>0.19362549800796808</v>
          </cell>
          <cell r="P7">
            <v>-210</v>
          </cell>
          <cell r="Q7">
            <v>45327</v>
          </cell>
          <cell r="R7">
            <v>4080</v>
          </cell>
          <cell r="S7" t="str">
            <v>アットマックス@</v>
          </cell>
          <cell r="T7">
            <v>4080</v>
          </cell>
          <cell r="U7">
            <v>0</v>
          </cell>
          <cell r="V7">
            <v>4300</v>
          </cell>
          <cell r="W7">
            <v>4290</v>
          </cell>
          <cell r="X7">
            <v>3422.7272727272725</v>
          </cell>
          <cell r="Y7">
            <v>0.19362549800796808</v>
          </cell>
          <cell r="AA7">
            <v>-210</v>
          </cell>
          <cell r="AB7">
            <v>45327</v>
          </cell>
          <cell r="AC7">
            <v>4080</v>
          </cell>
          <cell r="AD7" t="str">
            <v>アットマックス@</v>
          </cell>
          <cell r="AE7">
            <v>4080</v>
          </cell>
          <cell r="AF7">
            <v>0</v>
          </cell>
          <cell r="AG7">
            <v>595420336</v>
          </cell>
          <cell r="AH7">
            <v>604183998</v>
          </cell>
        </row>
        <row r="8">
          <cell r="B8">
            <v>1558013130393</v>
          </cell>
          <cell r="C8">
            <v>4992496139912</v>
          </cell>
          <cell r="D8" t="str">
            <v>05500095</v>
          </cell>
          <cell r="E8" t="str">
            <v>EfficientGrip ECO EG01</v>
          </cell>
          <cell r="F8" t="str">
            <v>155/80R13 79S</v>
          </cell>
          <cell r="G8" t="str">
            <v>155/80R13</v>
          </cell>
          <cell r="H8" t="str">
            <v/>
          </cell>
          <cell r="I8">
            <v>3160</v>
          </cell>
          <cell r="J8">
            <v>120</v>
          </cell>
          <cell r="K8">
            <v>57</v>
          </cell>
          <cell r="L8">
            <v>4640</v>
          </cell>
          <cell r="M8">
            <v>3740.9090909090905</v>
          </cell>
          <cell r="N8">
            <v>0.15528554070473868</v>
          </cell>
          <cell r="P8">
            <v>-140</v>
          </cell>
          <cell r="Q8">
            <v>45327</v>
          </cell>
          <cell r="R8">
            <v>4500</v>
          </cell>
          <cell r="S8" t="str">
            <v>タイヤプリンス</v>
          </cell>
          <cell r="T8">
            <v>4500</v>
          </cell>
          <cell r="U8">
            <v>0</v>
          </cell>
          <cell r="V8">
            <v>4670</v>
          </cell>
          <cell r="W8">
            <v>4640</v>
          </cell>
          <cell r="X8">
            <v>3740.9090909090905</v>
          </cell>
          <cell r="Y8">
            <v>0.15528554070473868</v>
          </cell>
          <cell r="AA8">
            <v>-10</v>
          </cell>
          <cell r="AB8">
            <v>45327</v>
          </cell>
          <cell r="AC8">
            <v>4630</v>
          </cell>
          <cell r="AD8" t="str">
            <v>タイヤプリンス</v>
          </cell>
          <cell r="AE8">
            <v>4640</v>
          </cell>
          <cell r="AF8">
            <v>-10</v>
          </cell>
          <cell r="AG8">
            <v>604159953</v>
          </cell>
          <cell r="AH8">
            <v>604184000</v>
          </cell>
        </row>
        <row r="9">
          <cell r="B9">
            <v>1556514130454</v>
          </cell>
          <cell r="C9">
            <v>4992496140000</v>
          </cell>
          <cell r="D9" t="str">
            <v>05500546</v>
          </cell>
          <cell r="E9" t="str">
            <v>EfficientGrip ECO EG01</v>
          </cell>
          <cell r="F9" t="str">
            <v>155/65R14 75S（販売中）</v>
          </cell>
          <cell r="G9" t="str">
            <v>155/65R14</v>
          </cell>
          <cell r="H9" t="str">
            <v/>
          </cell>
          <cell r="I9">
            <v>3230</v>
          </cell>
          <cell r="J9">
            <v>115</v>
          </cell>
          <cell r="K9">
            <v>63</v>
          </cell>
          <cell r="L9">
            <v>4700</v>
          </cell>
          <cell r="M9">
            <v>3795.454545454545</v>
          </cell>
          <cell r="N9">
            <v>0.14898203592814363</v>
          </cell>
          <cell r="P9">
            <v>-160</v>
          </cell>
          <cell r="Q9">
            <v>45327</v>
          </cell>
          <cell r="R9">
            <v>4540</v>
          </cell>
          <cell r="S9" t="str">
            <v>グリーンコンシューマー</v>
          </cell>
          <cell r="T9">
            <v>4550</v>
          </cell>
          <cell r="U9">
            <v>-10</v>
          </cell>
          <cell r="V9">
            <v>4700</v>
          </cell>
          <cell r="W9">
            <v>4700</v>
          </cell>
          <cell r="X9">
            <v>3795.454545454545</v>
          </cell>
          <cell r="Y9">
            <v>0.14898203592814363</v>
          </cell>
          <cell r="AA9">
            <v>-120</v>
          </cell>
          <cell r="AB9">
            <v>45327</v>
          </cell>
          <cell r="AC9">
            <v>4580</v>
          </cell>
          <cell r="AD9" t="str">
            <v>タイヤ激安王・2号店</v>
          </cell>
          <cell r="AE9">
            <v>4590</v>
          </cell>
          <cell r="AF9">
            <v>-10</v>
          </cell>
          <cell r="AG9">
            <v>604159954</v>
          </cell>
          <cell r="AH9">
            <v>604184001</v>
          </cell>
        </row>
        <row r="10">
          <cell r="B10">
            <v>1556514139280</v>
          </cell>
          <cell r="C10">
            <v>4992496140000</v>
          </cell>
          <cell r="D10" t="str">
            <v>05500546</v>
          </cell>
          <cell r="E10" t="str">
            <v>EfficientGrip ECO EG01（神）</v>
          </cell>
          <cell r="F10" t="str">
            <v>155/65R14 75S（ストップ）</v>
          </cell>
          <cell r="G10" t="str">
            <v>155/65R14</v>
          </cell>
          <cell r="H10" t="str">
            <v/>
          </cell>
          <cell r="I10">
            <v>2700</v>
          </cell>
          <cell r="J10">
            <v>0</v>
          </cell>
          <cell r="K10">
            <v>0</v>
          </cell>
          <cell r="L10">
            <v>4600</v>
          </cell>
          <cell r="M10">
            <v>3704.545454545454</v>
          </cell>
          <cell r="N10">
            <v>0.27116564417177902</v>
          </cell>
          <cell r="P10">
            <v>-60</v>
          </cell>
          <cell r="Q10">
            <v>45327</v>
          </cell>
          <cell r="R10">
            <v>4540</v>
          </cell>
          <cell r="S10" t="str">
            <v>グリーンコンシューマー</v>
          </cell>
          <cell r="T10">
            <v>4550</v>
          </cell>
          <cell r="U10">
            <v>-10</v>
          </cell>
          <cell r="V10">
            <v>4600</v>
          </cell>
          <cell r="W10">
            <v>4590</v>
          </cell>
          <cell r="X10">
            <v>3695.454545454545</v>
          </cell>
          <cell r="Y10">
            <v>0.26937269372693717</v>
          </cell>
          <cell r="AA10">
            <v>-10</v>
          </cell>
          <cell r="AB10">
            <v>45327</v>
          </cell>
          <cell r="AC10">
            <v>4580</v>
          </cell>
          <cell r="AD10" t="str">
            <v>タイヤ激安王・2号店</v>
          </cell>
          <cell r="AE10">
            <v>4590</v>
          </cell>
          <cell r="AF10">
            <v>-10</v>
          </cell>
          <cell r="AG10">
            <v>604159954</v>
          </cell>
          <cell r="AH10">
            <v>604184001</v>
          </cell>
        </row>
        <row r="11">
          <cell r="B11">
            <v>1656514130390</v>
          </cell>
          <cell r="C11">
            <v>4992496143964</v>
          </cell>
          <cell r="D11" t="str">
            <v>05500552</v>
          </cell>
          <cell r="E11" t="str">
            <v>EfficientGrip ECO EG01</v>
          </cell>
          <cell r="F11" t="str">
            <v>165/65R14 79S</v>
          </cell>
          <cell r="G11" t="str">
            <v>165/65R14</v>
          </cell>
          <cell r="H11" t="str">
            <v/>
          </cell>
          <cell r="I11">
            <v>3670</v>
          </cell>
          <cell r="J11">
            <v>290</v>
          </cell>
          <cell r="K11">
            <v>100</v>
          </cell>
          <cell r="L11">
            <v>5250</v>
          </cell>
          <cell r="M11">
            <v>4295.454545454545</v>
          </cell>
          <cell r="N11">
            <v>0.14560846560846552</v>
          </cell>
          <cell r="P11">
            <v>-100</v>
          </cell>
          <cell r="Q11">
            <v>45327</v>
          </cell>
          <cell r="R11">
            <v>5150</v>
          </cell>
          <cell r="S11" t="str">
            <v>カーポートマルゼン</v>
          </cell>
          <cell r="T11">
            <v>5150</v>
          </cell>
          <cell r="U11">
            <v>0</v>
          </cell>
          <cell r="V11">
            <v>5350</v>
          </cell>
          <cell r="W11">
            <v>5250</v>
          </cell>
          <cell r="X11">
            <v>4295.454545454545</v>
          </cell>
          <cell r="Y11">
            <v>0.14560846560846552</v>
          </cell>
          <cell r="AA11">
            <v>-150</v>
          </cell>
          <cell r="AB11">
            <v>45327</v>
          </cell>
          <cell r="AC11">
            <v>5100</v>
          </cell>
          <cell r="AD11" t="str">
            <v>タイヤプリンス</v>
          </cell>
          <cell r="AE11">
            <v>5150</v>
          </cell>
          <cell r="AF11">
            <v>-50</v>
          </cell>
          <cell r="AG11">
            <v>604159960</v>
          </cell>
          <cell r="AH11">
            <v>604184007</v>
          </cell>
        </row>
        <row r="12">
          <cell r="B12">
            <v>1756514130397</v>
          </cell>
          <cell r="C12">
            <v>4992496140017</v>
          </cell>
          <cell r="D12" t="str">
            <v>05500547</v>
          </cell>
          <cell r="E12" t="str">
            <v>EfficientGrip ECO EG01</v>
          </cell>
          <cell r="F12" t="str">
            <v>175/65R14 82S</v>
          </cell>
          <cell r="G12" t="str">
            <v>175/65R14</v>
          </cell>
          <cell r="H12" t="str">
            <v/>
          </cell>
          <cell r="I12">
            <v>4020</v>
          </cell>
          <cell r="J12">
            <v>68</v>
          </cell>
          <cell r="K12">
            <v>11</v>
          </cell>
          <cell r="L12">
            <v>5700</v>
          </cell>
          <cell r="M12">
            <v>4704.545454545454</v>
          </cell>
          <cell r="N12">
            <v>0.14550724637681151</v>
          </cell>
          <cell r="P12">
            <v>-350</v>
          </cell>
          <cell r="Q12">
            <v>45327</v>
          </cell>
          <cell r="R12">
            <v>5350</v>
          </cell>
          <cell r="S12" t="str">
            <v>タイヤプリンス</v>
          </cell>
          <cell r="T12">
            <v>5350</v>
          </cell>
          <cell r="U12">
            <v>0</v>
          </cell>
          <cell r="V12">
            <v>5800</v>
          </cell>
          <cell r="W12">
            <v>5690</v>
          </cell>
          <cell r="X12">
            <v>4695.454545454545</v>
          </cell>
          <cell r="Y12">
            <v>0.14385285575992249</v>
          </cell>
          <cell r="AA12">
            <v>-200</v>
          </cell>
          <cell r="AB12">
            <v>45327</v>
          </cell>
          <cell r="AC12">
            <v>5490</v>
          </cell>
          <cell r="AD12" t="str">
            <v>カーポートマルゼン 楽天市場店</v>
          </cell>
          <cell r="AE12">
            <v>5490</v>
          </cell>
          <cell r="AF12">
            <v>0</v>
          </cell>
          <cell r="AG12">
            <v>604159957</v>
          </cell>
          <cell r="AH12">
            <v>604184004</v>
          </cell>
        </row>
        <row r="13">
          <cell r="B13">
            <v>1756514139383</v>
          </cell>
          <cell r="C13">
            <v>4992496140017</v>
          </cell>
          <cell r="D13" t="str">
            <v>05500547</v>
          </cell>
          <cell r="E13" t="str">
            <v>EfficientGrip ECO EG01（神）</v>
          </cell>
          <cell r="F13" t="str">
            <v>175/65R14 82S</v>
          </cell>
          <cell r="G13" t="str">
            <v>175/65R14</v>
          </cell>
          <cell r="H13" t="str">
            <v/>
          </cell>
          <cell r="I13">
            <v>3700</v>
          </cell>
          <cell r="J13">
            <v>0</v>
          </cell>
          <cell r="K13">
            <v>0</v>
          </cell>
          <cell r="M13">
            <v>-477.27272727272725</v>
          </cell>
          <cell r="N13">
            <v>8.7523809523809515</v>
          </cell>
          <cell r="P13">
            <v>5350</v>
          </cell>
          <cell r="Q13">
            <v>45327</v>
          </cell>
          <cell r="R13">
            <v>5350</v>
          </cell>
          <cell r="S13" t="str">
            <v>タイヤプリンス</v>
          </cell>
          <cell r="T13">
            <v>5350</v>
          </cell>
          <cell r="U13">
            <v>0</v>
          </cell>
          <cell r="V13">
            <v>5300</v>
          </cell>
          <cell r="W13">
            <v>5280</v>
          </cell>
          <cell r="X13">
            <v>4322.7272727272721</v>
          </cell>
          <cell r="Y13">
            <v>0.1440588853838064</v>
          </cell>
          <cell r="AA13">
            <v>210</v>
          </cell>
          <cell r="AB13">
            <v>45327</v>
          </cell>
          <cell r="AC13">
            <v>5490</v>
          </cell>
          <cell r="AD13" t="str">
            <v>カーポートマルゼン 楽天市場店</v>
          </cell>
          <cell r="AE13">
            <v>5490</v>
          </cell>
          <cell r="AF13">
            <v>0</v>
          </cell>
          <cell r="AG13" t="str">
            <v/>
          </cell>
          <cell r="AH13" t="str">
            <v/>
          </cell>
        </row>
        <row r="14">
          <cell r="B14">
            <v>1856514130394</v>
          </cell>
          <cell r="C14">
            <v>4992496140024</v>
          </cell>
          <cell r="D14" t="str">
            <v>05500548</v>
          </cell>
          <cell r="E14" t="str">
            <v>EfficientGrip ECO EG01</v>
          </cell>
          <cell r="F14" t="str">
            <v>185/65R14 86S</v>
          </cell>
          <cell r="G14" t="str">
            <v>185/65R14</v>
          </cell>
          <cell r="H14" t="str">
            <v/>
          </cell>
          <cell r="I14">
            <v>4390</v>
          </cell>
          <cell r="J14">
            <v>5</v>
          </cell>
          <cell r="K14">
            <v>11</v>
          </cell>
          <cell r="L14">
            <v>6180</v>
          </cell>
          <cell r="M14">
            <v>5140.9090909090901</v>
          </cell>
          <cell r="N14">
            <v>0.14606542882404938</v>
          </cell>
          <cell r="P14">
            <v>-90</v>
          </cell>
          <cell r="Q14">
            <v>45327</v>
          </cell>
          <cell r="R14">
            <v>6090</v>
          </cell>
          <cell r="S14" t="str">
            <v>グリーンコンシューマー</v>
          </cell>
          <cell r="T14">
            <v>6090</v>
          </cell>
          <cell r="U14">
            <v>0</v>
          </cell>
          <cell r="V14">
            <v>6300</v>
          </cell>
          <cell r="W14">
            <v>6200</v>
          </cell>
          <cell r="X14">
            <v>5159.090909090909</v>
          </cell>
          <cell r="Y14">
            <v>0.1490748898678414</v>
          </cell>
          <cell r="AA14">
            <v>-100</v>
          </cell>
          <cell r="AB14">
            <v>45327</v>
          </cell>
          <cell r="AC14">
            <v>6100</v>
          </cell>
          <cell r="AD14" t="str">
            <v>カーポートマルゼン 楽天市場店</v>
          </cell>
          <cell r="AE14">
            <v>6100</v>
          </cell>
          <cell r="AF14">
            <v>0</v>
          </cell>
          <cell r="AG14">
            <v>604159961</v>
          </cell>
          <cell r="AH14">
            <v>604184008</v>
          </cell>
        </row>
        <row r="15">
          <cell r="B15">
            <v>2155517130394</v>
          </cell>
          <cell r="C15">
            <v>4992496140215</v>
          </cell>
          <cell r="D15" t="str">
            <v>05602731</v>
          </cell>
          <cell r="E15" t="str">
            <v>EfficientGrip ECO EG01</v>
          </cell>
          <cell r="F15" t="str">
            <v>215/55R17 94V</v>
          </cell>
          <cell r="G15" t="str">
            <v>215/55R17</v>
          </cell>
          <cell r="H15" t="str">
            <v/>
          </cell>
          <cell r="I15">
            <v>7900</v>
          </cell>
          <cell r="J15">
            <v>0</v>
          </cell>
          <cell r="K15">
            <v>3</v>
          </cell>
          <cell r="M15">
            <v>-954.5454545454545</v>
          </cell>
          <cell r="N15">
            <v>9.2761904761904752</v>
          </cell>
          <cell r="P15">
            <v>10550</v>
          </cell>
          <cell r="Q15">
            <v>45327</v>
          </cell>
          <cell r="R15">
            <v>10550</v>
          </cell>
          <cell r="S15" t="str">
            <v>タイヤプリンス</v>
          </cell>
          <cell r="T15">
            <v>10550</v>
          </cell>
          <cell r="U15">
            <v>0</v>
          </cell>
          <cell r="X15">
            <v>-954.5454545454545</v>
          </cell>
          <cell r="Y15">
            <v>9.2761904761904752</v>
          </cell>
          <cell r="AA15">
            <v>11300</v>
          </cell>
          <cell r="AB15">
            <v>45327</v>
          </cell>
          <cell r="AC15">
            <v>11300</v>
          </cell>
          <cell r="AD15" t="str">
            <v>カーマニアNo.1</v>
          </cell>
          <cell r="AE15">
            <v>11300</v>
          </cell>
          <cell r="AF15">
            <v>0</v>
          </cell>
          <cell r="AG15" t="str">
            <v/>
          </cell>
          <cell r="AH15" t="str">
            <v/>
          </cell>
        </row>
        <row r="16">
          <cell r="B16">
            <v>2155517139380</v>
          </cell>
          <cell r="C16">
            <v>4992496140215</v>
          </cell>
          <cell r="D16" t="str">
            <v>05602731</v>
          </cell>
          <cell r="E16" t="str">
            <v>EfficientGrip ECO EG01（神）</v>
          </cell>
          <cell r="F16" t="str">
            <v>215/55R17 94V</v>
          </cell>
          <cell r="G16" t="str">
            <v>215/55R17</v>
          </cell>
          <cell r="H16" t="str">
            <v/>
          </cell>
          <cell r="I16">
            <v>8160</v>
          </cell>
          <cell r="J16">
            <v>14</v>
          </cell>
          <cell r="K16">
            <v>3</v>
          </cell>
          <cell r="L16">
            <v>11650</v>
          </cell>
          <cell r="M16">
            <v>9636.363636363636</v>
          </cell>
          <cell r="N16">
            <v>0.1532075471698113</v>
          </cell>
          <cell r="P16">
            <v>-1100</v>
          </cell>
          <cell r="Q16">
            <v>45327</v>
          </cell>
          <cell r="R16">
            <v>10550</v>
          </cell>
          <cell r="S16" t="str">
            <v>タイヤプリンス</v>
          </cell>
          <cell r="T16">
            <v>10550</v>
          </cell>
          <cell r="U16">
            <v>0</v>
          </cell>
          <cell r="V16">
            <v>11650</v>
          </cell>
          <cell r="W16">
            <v>11620</v>
          </cell>
          <cell r="X16">
            <v>9609.0909090909081</v>
          </cell>
          <cell r="Y16">
            <v>0.15080416272469244</v>
          </cell>
          <cell r="AA16">
            <v>-320</v>
          </cell>
          <cell r="AB16">
            <v>45327</v>
          </cell>
          <cell r="AC16">
            <v>11300</v>
          </cell>
          <cell r="AD16" t="str">
            <v>カーマニアNo.1</v>
          </cell>
          <cell r="AE16">
            <v>11300</v>
          </cell>
          <cell r="AF16">
            <v>0</v>
          </cell>
          <cell r="AG16">
            <v>604159974</v>
          </cell>
          <cell r="AH16">
            <v>604184021</v>
          </cell>
        </row>
        <row r="17">
          <cell r="B17">
            <v>1655514130393</v>
          </cell>
          <cell r="C17">
            <v>4992496140178</v>
          </cell>
          <cell r="D17" t="str">
            <v>05602727</v>
          </cell>
          <cell r="E17" t="str">
            <v>EfficientGrip ECO EG01</v>
          </cell>
          <cell r="F17" t="str">
            <v>165/55R14 72V</v>
          </cell>
          <cell r="G17" t="str">
            <v>165/55R14</v>
          </cell>
          <cell r="H17" t="str">
            <v/>
          </cell>
          <cell r="I17">
            <v>4070</v>
          </cell>
          <cell r="J17">
            <v>32</v>
          </cell>
          <cell r="K17">
            <v>24</v>
          </cell>
          <cell r="L17">
            <v>5820</v>
          </cell>
          <cell r="M17">
            <v>4813.6363636363631</v>
          </cell>
          <cell r="N17">
            <v>0.15448536355051926</v>
          </cell>
          <cell r="P17">
            <v>-170</v>
          </cell>
          <cell r="Q17">
            <v>45327</v>
          </cell>
          <cell r="R17">
            <v>5650</v>
          </cell>
          <cell r="S17" t="str">
            <v>ワールドセレクト1号店</v>
          </cell>
          <cell r="T17">
            <v>5650</v>
          </cell>
          <cell r="U17">
            <v>0</v>
          </cell>
          <cell r="V17">
            <v>5850</v>
          </cell>
          <cell r="W17">
            <v>5820</v>
          </cell>
          <cell r="X17">
            <v>4813.6363636363631</v>
          </cell>
          <cell r="Y17">
            <v>0.15448536355051926</v>
          </cell>
          <cell r="AA17">
            <v>-190</v>
          </cell>
          <cell r="AB17">
            <v>45327</v>
          </cell>
          <cell r="AC17">
            <v>5630</v>
          </cell>
          <cell r="AD17" t="str">
            <v>T-BOX Auto Parts</v>
          </cell>
          <cell r="AE17">
            <v>5630</v>
          </cell>
          <cell r="AF17">
            <v>0</v>
          </cell>
          <cell r="AG17">
            <v>604159959</v>
          </cell>
          <cell r="AH17">
            <v>604184006</v>
          </cell>
        </row>
        <row r="18">
          <cell r="B18">
            <v>1657014130392</v>
          </cell>
          <cell r="C18">
            <v>4992496139950</v>
          </cell>
          <cell r="D18" t="str">
            <v>05500541</v>
          </cell>
          <cell r="E18" t="str">
            <v>EfficientGrip ECO EG01</v>
          </cell>
          <cell r="F18" t="str">
            <v>165/70R14 81S</v>
          </cell>
          <cell r="G18" t="str">
            <v>165/70R14</v>
          </cell>
          <cell r="H18" t="str">
            <v/>
          </cell>
          <cell r="I18">
            <v>3380</v>
          </cell>
          <cell r="J18">
            <v>417</v>
          </cell>
          <cell r="K18">
            <v>77</v>
          </cell>
          <cell r="L18">
            <v>4930</v>
          </cell>
          <cell r="M18">
            <v>4004.545454545454</v>
          </cell>
          <cell r="N18">
            <v>0.15595913734392725</v>
          </cell>
          <cell r="O18">
            <v>19720</v>
          </cell>
          <cell r="P18">
            <v>-130</v>
          </cell>
          <cell r="Q18">
            <v>45327</v>
          </cell>
          <cell r="R18">
            <v>4800</v>
          </cell>
          <cell r="S18" t="str">
            <v>グリーンコンシューマー</v>
          </cell>
          <cell r="T18">
            <v>4800</v>
          </cell>
          <cell r="U18">
            <v>0</v>
          </cell>
          <cell r="V18">
            <v>5000</v>
          </cell>
          <cell r="W18">
            <v>4930</v>
          </cell>
          <cell r="X18">
            <v>4004.545454545454</v>
          </cell>
          <cell r="Y18">
            <v>0.15595913734392725</v>
          </cell>
          <cell r="AA18">
            <v>-30</v>
          </cell>
          <cell r="AB18">
            <v>45327</v>
          </cell>
          <cell r="AC18">
            <v>4900</v>
          </cell>
          <cell r="AD18" t="str">
            <v>タイヤプリンス</v>
          </cell>
          <cell r="AE18">
            <v>4930</v>
          </cell>
          <cell r="AF18">
            <v>-30</v>
          </cell>
          <cell r="AG18">
            <v>604159956</v>
          </cell>
          <cell r="AH18">
            <v>604184003</v>
          </cell>
        </row>
        <row r="19">
          <cell r="B19">
            <v>1757014130399</v>
          </cell>
          <cell r="C19">
            <v>4992496139967</v>
          </cell>
          <cell r="D19" t="str">
            <v>05500542</v>
          </cell>
          <cell r="E19" t="str">
            <v>EfficientGrip ECO EG01</v>
          </cell>
          <cell r="F19" t="str">
            <v>175/70R14 84S</v>
          </cell>
          <cell r="G19" t="str">
            <v>175/70R14</v>
          </cell>
          <cell r="H19" t="str">
            <v/>
          </cell>
          <cell r="I19">
            <v>3810</v>
          </cell>
          <cell r="J19">
            <v>214</v>
          </cell>
          <cell r="K19">
            <v>103</v>
          </cell>
          <cell r="L19">
            <v>5440</v>
          </cell>
          <cell r="M19">
            <v>4468.181818181818</v>
          </cell>
          <cell r="N19">
            <v>0.14730417090539163</v>
          </cell>
          <cell r="P19">
            <v>-190</v>
          </cell>
          <cell r="Q19">
            <v>45327</v>
          </cell>
          <cell r="R19">
            <v>5250</v>
          </cell>
          <cell r="S19" t="str">
            <v>タイヤプリンス</v>
          </cell>
          <cell r="T19">
            <v>5250</v>
          </cell>
          <cell r="U19">
            <v>0</v>
          </cell>
          <cell r="V19">
            <v>5500</v>
          </cell>
          <cell r="W19">
            <v>5430</v>
          </cell>
          <cell r="X19">
            <v>4459.090909090909</v>
          </cell>
          <cell r="Y19">
            <v>0.145565749235474</v>
          </cell>
          <cell r="AA19">
            <v>-10</v>
          </cell>
          <cell r="AB19">
            <v>45327</v>
          </cell>
          <cell r="AC19">
            <v>5420</v>
          </cell>
          <cell r="AD19" t="str">
            <v>タイヤプリンス</v>
          </cell>
          <cell r="AE19">
            <v>5420</v>
          </cell>
          <cell r="AF19">
            <v>0</v>
          </cell>
          <cell r="AG19">
            <v>604159958</v>
          </cell>
          <cell r="AH19">
            <v>604184005</v>
          </cell>
        </row>
        <row r="20">
          <cell r="B20">
            <v>1857014130396</v>
          </cell>
          <cell r="C20">
            <v>4992496139974</v>
          </cell>
          <cell r="D20" t="str">
            <v>05500543</v>
          </cell>
          <cell r="E20" t="str">
            <v>EfficientGrip ECO EG01</v>
          </cell>
          <cell r="F20" t="str">
            <v>185/70R14 88S</v>
          </cell>
          <cell r="G20" t="str">
            <v>185/70R14</v>
          </cell>
          <cell r="H20" t="str">
            <v/>
          </cell>
          <cell r="I20">
            <v>4220</v>
          </cell>
          <cell r="J20">
            <v>121</v>
          </cell>
          <cell r="K20">
            <v>48</v>
          </cell>
          <cell r="L20">
            <v>5990</v>
          </cell>
          <cell r="M20">
            <v>4968.181818181818</v>
          </cell>
          <cell r="N20">
            <v>0.15059469350411708</v>
          </cell>
          <cell r="P20">
            <v>-390</v>
          </cell>
          <cell r="Q20">
            <v>45327</v>
          </cell>
          <cell r="R20">
            <v>5600</v>
          </cell>
          <cell r="S20" t="str">
            <v>タイヤプリンス</v>
          </cell>
          <cell r="T20">
            <v>5600</v>
          </cell>
          <cell r="U20">
            <v>0</v>
          </cell>
          <cell r="V20">
            <v>5990</v>
          </cell>
          <cell r="W20">
            <v>6000</v>
          </cell>
          <cell r="X20">
            <v>4977.272727272727</v>
          </cell>
          <cell r="Y20">
            <v>0.15214611872146114</v>
          </cell>
          <cell r="AA20">
            <v>-210</v>
          </cell>
          <cell r="AB20">
            <v>45327</v>
          </cell>
          <cell r="AC20">
            <v>5790</v>
          </cell>
          <cell r="AD20" t="str">
            <v>タイヤプリンス</v>
          </cell>
          <cell r="AE20">
            <v>5869</v>
          </cell>
          <cell r="AF20">
            <v>-79</v>
          </cell>
          <cell r="AG20">
            <v>604159955</v>
          </cell>
          <cell r="AH20">
            <v>604184002</v>
          </cell>
        </row>
        <row r="21">
          <cell r="B21">
            <v>1856015130398</v>
          </cell>
          <cell r="C21">
            <v>4992496140109</v>
          </cell>
          <cell r="D21" t="str">
            <v>05602720</v>
          </cell>
          <cell r="E21" t="str">
            <v>EfficientGrip ECO EG01</v>
          </cell>
          <cell r="F21" t="str">
            <v>185/60R15 84H</v>
          </cell>
          <cell r="G21" t="str">
            <v>185/60R15</v>
          </cell>
          <cell r="H21" t="str">
            <v/>
          </cell>
          <cell r="I21">
            <v>5360</v>
          </cell>
          <cell r="J21">
            <v>172</v>
          </cell>
          <cell r="K21">
            <v>72</v>
          </cell>
          <cell r="L21">
            <v>7450</v>
          </cell>
          <cell r="M21">
            <v>6295.454545454545</v>
          </cell>
          <cell r="N21">
            <v>0.14859205776173279</v>
          </cell>
          <cell r="P21">
            <v>-300</v>
          </cell>
          <cell r="Q21">
            <v>45327</v>
          </cell>
          <cell r="R21">
            <v>7150</v>
          </cell>
          <cell r="S21" t="str">
            <v>タイヤプリンス</v>
          </cell>
          <cell r="T21">
            <v>7150</v>
          </cell>
          <cell r="U21">
            <v>0</v>
          </cell>
          <cell r="V21">
            <v>7600</v>
          </cell>
          <cell r="W21">
            <v>7450</v>
          </cell>
          <cell r="X21">
            <v>6295.454545454545</v>
          </cell>
          <cell r="Y21">
            <v>0.14859205776173279</v>
          </cell>
          <cell r="AA21">
            <v>-280</v>
          </cell>
          <cell r="AB21">
            <v>45327</v>
          </cell>
          <cell r="AC21">
            <v>7170</v>
          </cell>
          <cell r="AD21" t="str">
            <v>タイヤプリンス</v>
          </cell>
          <cell r="AE21">
            <v>7170</v>
          </cell>
          <cell r="AF21">
            <v>0</v>
          </cell>
          <cell r="AG21">
            <v>604159964</v>
          </cell>
          <cell r="AH21">
            <v>604184011</v>
          </cell>
        </row>
        <row r="22">
          <cell r="B22">
            <v>1756515139382</v>
          </cell>
          <cell r="C22">
            <v>4992496141298</v>
          </cell>
          <cell r="D22" t="str">
            <v>05602740</v>
          </cell>
          <cell r="E22" t="str">
            <v>EfficientGrip ECO EG01（神）</v>
          </cell>
          <cell r="F22" t="str">
            <v>175/65R15 84H（販売中）</v>
          </cell>
          <cell r="G22" t="str">
            <v>175/65R15</v>
          </cell>
          <cell r="H22" t="str">
            <v/>
          </cell>
          <cell r="I22">
            <v>4330</v>
          </cell>
          <cell r="J22">
            <v>100</v>
          </cell>
          <cell r="K22">
            <v>39</v>
          </cell>
          <cell r="L22">
            <v>6150</v>
          </cell>
          <cell r="M22">
            <v>5113.6363636363631</v>
          </cell>
          <cell r="N22">
            <v>0.15324444444444435</v>
          </cell>
          <cell r="P22">
            <v>-560</v>
          </cell>
          <cell r="Q22">
            <v>45327</v>
          </cell>
          <cell r="R22">
            <v>5590</v>
          </cell>
          <cell r="S22" t="str">
            <v>グリーンコンシューマー</v>
          </cell>
          <cell r="T22">
            <v>5590</v>
          </cell>
          <cell r="U22">
            <v>0</v>
          </cell>
          <cell r="V22">
            <v>6150</v>
          </cell>
          <cell r="W22">
            <v>6100</v>
          </cell>
          <cell r="X22">
            <v>5068.181818181818</v>
          </cell>
          <cell r="Y22">
            <v>0.14565022421524662</v>
          </cell>
          <cell r="AA22">
            <v>-510</v>
          </cell>
          <cell r="AB22">
            <v>45327</v>
          </cell>
          <cell r="AC22">
            <v>5590</v>
          </cell>
          <cell r="AD22" t="str">
            <v>タイヤプリンス</v>
          </cell>
          <cell r="AE22">
            <v>5600</v>
          </cell>
          <cell r="AF22">
            <v>-10</v>
          </cell>
          <cell r="AG22">
            <v>604159965</v>
          </cell>
          <cell r="AH22">
            <v>604184012</v>
          </cell>
        </row>
        <row r="23">
          <cell r="B23">
            <v>1856515130393</v>
          </cell>
          <cell r="C23">
            <v>4992496140055</v>
          </cell>
          <cell r="D23" t="str">
            <v>05500551</v>
          </cell>
          <cell r="E23" t="str">
            <v>EfficientGrip ECO EG01</v>
          </cell>
          <cell r="F23" t="str">
            <v>185/65R15 88S</v>
          </cell>
          <cell r="G23" t="str">
            <v>185/65R15</v>
          </cell>
          <cell r="H23" t="str">
            <v/>
          </cell>
          <cell r="I23">
            <v>4840</v>
          </cell>
          <cell r="J23">
            <v>75</v>
          </cell>
          <cell r="K23">
            <v>40</v>
          </cell>
          <cell r="L23">
            <v>6780</v>
          </cell>
          <cell r="M23">
            <v>5686.363636363636</v>
          </cell>
          <cell r="N23">
            <v>0.1488409272581934</v>
          </cell>
          <cell r="P23">
            <v>-510</v>
          </cell>
          <cell r="Q23">
            <v>45327</v>
          </cell>
          <cell r="R23">
            <v>6270</v>
          </cell>
          <cell r="S23" t="str">
            <v>カーポートマルゼン</v>
          </cell>
          <cell r="T23">
            <v>6270</v>
          </cell>
          <cell r="U23">
            <v>0</v>
          </cell>
          <cell r="V23">
            <v>6880</v>
          </cell>
          <cell r="W23">
            <v>6750</v>
          </cell>
          <cell r="X23">
            <v>5659.090909090909</v>
          </cell>
          <cell r="Y23">
            <v>0.14473895582329316</v>
          </cell>
          <cell r="AA23">
            <v>-480</v>
          </cell>
          <cell r="AB23">
            <v>45327</v>
          </cell>
          <cell r="AC23">
            <v>6270</v>
          </cell>
          <cell r="AD23" t="str">
            <v>タイヤディーラー　楽天市場店</v>
          </cell>
          <cell r="AE23">
            <v>6270</v>
          </cell>
          <cell r="AF23">
            <v>0</v>
          </cell>
          <cell r="AG23">
            <v>604159966</v>
          </cell>
          <cell r="AH23">
            <v>604184013</v>
          </cell>
        </row>
        <row r="24">
          <cell r="B24">
            <v>1856515139389</v>
          </cell>
          <cell r="C24">
            <v>4992496140055</v>
          </cell>
          <cell r="D24" t="str">
            <v>05500551</v>
          </cell>
          <cell r="E24" t="str">
            <v>EfficientGrip ECO EG01（神、別P販）</v>
          </cell>
          <cell r="F24" t="str">
            <v>185/65R15 88S</v>
          </cell>
          <cell r="G24" t="str">
            <v>185/65R15</v>
          </cell>
          <cell r="H24" t="str">
            <v/>
          </cell>
          <cell r="I24">
            <v>4530</v>
          </cell>
          <cell r="J24">
            <v>11</v>
          </cell>
          <cell r="K24">
            <v>1</v>
          </cell>
          <cell r="L24">
            <v>6280</v>
          </cell>
          <cell r="M24">
            <v>5231.8181818181811</v>
          </cell>
          <cell r="N24">
            <v>0.13414422241529092</v>
          </cell>
          <cell r="P24">
            <v>-10</v>
          </cell>
          <cell r="Q24">
            <v>45327</v>
          </cell>
          <cell r="R24">
            <v>6270</v>
          </cell>
          <cell r="S24" t="str">
            <v>カーポートマルゼン</v>
          </cell>
          <cell r="T24">
            <v>6270</v>
          </cell>
          <cell r="U24">
            <v>0</v>
          </cell>
          <cell r="V24">
            <v>6280</v>
          </cell>
          <cell r="W24">
            <v>6280</v>
          </cell>
          <cell r="X24">
            <v>5231.8181818181811</v>
          </cell>
          <cell r="Y24">
            <v>0.13414422241529092</v>
          </cell>
          <cell r="AA24">
            <v>-10</v>
          </cell>
          <cell r="AB24">
            <v>45327</v>
          </cell>
          <cell r="AC24">
            <v>6270</v>
          </cell>
          <cell r="AD24" t="str">
            <v>タイヤディーラー　楽天市場店</v>
          </cell>
          <cell r="AE24">
            <v>6270</v>
          </cell>
          <cell r="AF24">
            <v>0</v>
          </cell>
          <cell r="AG24" t="str">
            <v/>
          </cell>
          <cell r="AH24" t="str">
            <v/>
          </cell>
        </row>
        <row r="25">
          <cell r="B25">
            <v>1956515130390</v>
          </cell>
          <cell r="C25">
            <v>4992496140062</v>
          </cell>
          <cell r="D25" t="str">
            <v>05602716</v>
          </cell>
          <cell r="E25" t="str">
            <v>EfficientGrip ECO EG01</v>
          </cell>
          <cell r="F25" t="str">
            <v>195/65R15 91H</v>
          </cell>
          <cell r="G25" t="str">
            <v>195/65R15</v>
          </cell>
          <cell r="H25" t="str">
            <v/>
          </cell>
          <cell r="I25">
            <v>5180</v>
          </cell>
          <cell r="J25">
            <v>1048</v>
          </cell>
          <cell r="K25">
            <v>253</v>
          </cell>
          <cell r="L25">
            <v>7200</v>
          </cell>
          <cell r="M25">
            <v>6068.181818181818</v>
          </cell>
          <cell r="N25">
            <v>0.14636704119850186</v>
          </cell>
          <cell r="O25">
            <v>28800</v>
          </cell>
          <cell r="P25">
            <v>-160</v>
          </cell>
          <cell r="Q25">
            <v>45327</v>
          </cell>
          <cell r="R25">
            <v>7040</v>
          </cell>
          <cell r="S25" t="str">
            <v>カーポートマルゼン</v>
          </cell>
          <cell r="T25">
            <v>7040</v>
          </cell>
          <cell r="U25">
            <v>0</v>
          </cell>
          <cell r="V25">
            <v>7380</v>
          </cell>
          <cell r="W25">
            <v>7240</v>
          </cell>
          <cell r="X25">
            <v>6104.545454545454</v>
          </cell>
          <cell r="Y25">
            <v>0.15145197319434095</v>
          </cell>
          <cell r="AA25">
            <v>-200</v>
          </cell>
          <cell r="AB25">
            <v>45327</v>
          </cell>
          <cell r="AC25">
            <v>7040</v>
          </cell>
          <cell r="AD25" t="str">
            <v>タイヤディーラー　楽天市場店</v>
          </cell>
          <cell r="AE25">
            <v>7040</v>
          </cell>
          <cell r="AF25">
            <v>0</v>
          </cell>
          <cell r="AG25">
            <v>604159962</v>
          </cell>
          <cell r="AH25">
            <v>604184009</v>
          </cell>
        </row>
        <row r="26">
          <cell r="B26">
            <v>2056515139382</v>
          </cell>
          <cell r="C26">
            <v>4992496140079</v>
          </cell>
          <cell r="D26" t="str">
            <v>05602717</v>
          </cell>
          <cell r="E26" t="str">
            <v>EfficientGrip ECO EG01（神）</v>
          </cell>
          <cell r="F26" t="str">
            <v>205/65R15 94H</v>
          </cell>
          <cell r="G26" t="str">
            <v>205/65R15</v>
          </cell>
          <cell r="H26" t="str">
            <v/>
          </cell>
          <cell r="I26">
            <v>5980</v>
          </cell>
          <cell r="J26">
            <v>4</v>
          </cell>
          <cell r="K26">
            <v>28</v>
          </cell>
          <cell r="L26">
            <v>8800</v>
          </cell>
          <cell r="M26">
            <v>7045.454545454545</v>
          </cell>
          <cell r="N26">
            <v>0.15122580645161285</v>
          </cell>
          <cell r="P26">
            <v>-660</v>
          </cell>
          <cell r="Q26">
            <v>45327</v>
          </cell>
          <cell r="R26">
            <v>8140</v>
          </cell>
          <cell r="S26" t="str">
            <v>グリーンコンシューマー</v>
          </cell>
          <cell r="T26">
            <v>8140</v>
          </cell>
          <cell r="U26">
            <v>0</v>
          </cell>
          <cell r="V26">
            <v>8900</v>
          </cell>
          <cell r="W26">
            <v>8880</v>
          </cell>
          <cell r="X26">
            <v>7118.181818181818</v>
          </cell>
          <cell r="Y26">
            <v>0.15989782886334608</v>
          </cell>
          <cell r="AA26">
            <v>-540</v>
          </cell>
          <cell r="AB26">
            <v>45327</v>
          </cell>
          <cell r="AC26">
            <v>8340</v>
          </cell>
          <cell r="AD26" t="str">
            <v>カーポートマルゼン 楽天市場店</v>
          </cell>
          <cell r="AE26">
            <v>8340</v>
          </cell>
          <cell r="AF26">
            <v>0</v>
          </cell>
          <cell r="AG26">
            <v>604159963</v>
          </cell>
          <cell r="AH26">
            <v>604184010</v>
          </cell>
        </row>
        <row r="27">
          <cell r="B27">
            <v>1955516130392</v>
          </cell>
          <cell r="C27">
            <v>4992496140192</v>
          </cell>
          <cell r="D27" t="str">
            <v>05602729</v>
          </cell>
          <cell r="E27" t="str">
            <v>EfficientGrip ECO EG01</v>
          </cell>
          <cell r="F27" t="str">
            <v>195/55R16 87V</v>
          </cell>
          <cell r="G27" t="str">
            <v>195/55R16</v>
          </cell>
          <cell r="H27" t="str">
            <v/>
          </cell>
          <cell r="I27">
            <v>6850</v>
          </cell>
          <cell r="J27">
            <v>36</v>
          </cell>
          <cell r="K27">
            <v>24</v>
          </cell>
          <cell r="L27">
            <v>9480</v>
          </cell>
          <cell r="M27">
            <v>8140.9090909090901</v>
          </cell>
          <cell r="N27">
            <v>0.15857063093243989</v>
          </cell>
          <cell r="P27">
            <v>-850</v>
          </cell>
          <cell r="Q27">
            <v>45327</v>
          </cell>
          <cell r="R27">
            <v>8630</v>
          </cell>
          <cell r="S27" t="str">
            <v>グリーンコンシューマー</v>
          </cell>
          <cell r="T27">
            <v>8630</v>
          </cell>
          <cell r="U27">
            <v>0</v>
          </cell>
          <cell r="V27">
            <v>9480</v>
          </cell>
          <cell r="W27">
            <v>9400</v>
          </cell>
          <cell r="X27">
            <v>8068.1818181818171</v>
          </cell>
          <cell r="Y27">
            <v>0.15098591549295765</v>
          </cell>
          <cell r="AA27">
            <v>-740</v>
          </cell>
          <cell r="AB27">
            <v>45327</v>
          </cell>
          <cell r="AC27">
            <v>8660</v>
          </cell>
          <cell r="AD27" t="str">
            <v>グリーンコンシューマー</v>
          </cell>
          <cell r="AE27">
            <v>8660</v>
          </cell>
          <cell r="AF27">
            <v>0</v>
          </cell>
          <cell r="AG27">
            <v>604159969</v>
          </cell>
          <cell r="AH27">
            <v>604184016</v>
          </cell>
        </row>
        <row r="28">
          <cell r="B28">
            <v>2055516139384</v>
          </cell>
          <cell r="C28">
            <v>4992496140208</v>
          </cell>
          <cell r="D28" t="str">
            <v>05602730</v>
          </cell>
          <cell r="E28" t="str">
            <v>EfficientGrip ECO EG01（神）</v>
          </cell>
          <cell r="F28" t="str">
            <v>205/55R16 91V</v>
          </cell>
          <cell r="G28" t="str">
            <v>205/55R16</v>
          </cell>
          <cell r="H28" t="str">
            <v/>
          </cell>
          <cell r="I28">
            <v>7070</v>
          </cell>
          <cell r="J28">
            <v>33</v>
          </cell>
          <cell r="K28">
            <v>14</v>
          </cell>
          <cell r="L28">
            <v>9730</v>
          </cell>
          <cell r="M28">
            <v>8368.181818181818</v>
          </cell>
          <cell r="N28">
            <v>0.15513307984790872</v>
          </cell>
          <cell r="P28">
            <v>-790</v>
          </cell>
          <cell r="Q28">
            <v>45327</v>
          </cell>
          <cell r="R28">
            <v>8940</v>
          </cell>
          <cell r="S28" t="str">
            <v>グリーンコンシューマー</v>
          </cell>
          <cell r="T28">
            <v>8940</v>
          </cell>
          <cell r="U28">
            <v>0</v>
          </cell>
          <cell r="V28">
            <v>9750</v>
          </cell>
          <cell r="W28">
            <v>9780</v>
          </cell>
          <cell r="X28">
            <v>8413.6363636363621</v>
          </cell>
          <cell r="Y28">
            <v>0.15969746083198255</v>
          </cell>
          <cell r="AA28">
            <v>-800</v>
          </cell>
          <cell r="AB28">
            <v>45327</v>
          </cell>
          <cell r="AC28">
            <v>8980</v>
          </cell>
          <cell r="AD28" t="str">
            <v>タイヤスタイル</v>
          </cell>
          <cell r="AE28">
            <v>8980</v>
          </cell>
          <cell r="AF28">
            <v>0</v>
          </cell>
          <cell r="AG28">
            <v>604159967</v>
          </cell>
          <cell r="AH28">
            <v>604184014</v>
          </cell>
        </row>
        <row r="29">
          <cell r="B29">
            <v>1756016130390</v>
          </cell>
          <cell r="C29">
            <v>4992496140123</v>
          </cell>
          <cell r="D29" t="str">
            <v>05602722</v>
          </cell>
          <cell r="E29" t="str">
            <v>EfficientGrip ECO EG01</v>
          </cell>
          <cell r="F29" t="str">
            <v>175/60R16 82H</v>
          </cell>
          <cell r="G29" t="str">
            <v>175/60R16</v>
          </cell>
          <cell r="H29" t="str">
            <v/>
          </cell>
          <cell r="I29">
            <v>5610</v>
          </cell>
          <cell r="J29">
            <v>18</v>
          </cell>
          <cell r="K29">
            <v>22</v>
          </cell>
          <cell r="L29">
            <v>7880</v>
          </cell>
          <cell r="M29">
            <v>6686.363636363636</v>
          </cell>
          <cell r="N29">
            <v>0.16097892590074775</v>
          </cell>
          <cell r="P29">
            <v>-500</v>
          </cell>
          <cell r="Q29">
            <v>45327</v>
          </cell>
          <cell r="R29">
            <v>7380</v>
          </cell>
          <cell r="S29" t="str">
            <v>タイヤプリンス</v>
          </cell>
          <cell r="T29">
            <v>7380</v>
          </cell>
          <cell r="U29">
            <v>0</v>
          </cell>
          <cell r="V29">
            <v>7880</v>
          </cell>
          <cell r="W29">
            <v>7850</v>
          </cell>
          <cell r="X29">
            <v>6659.0909090909081</v>
          </cell>
          <cell r="Y29">
            <v>0.15754266211604084</v>
          </cell>
          <cell r="AA29">
            <v>-240</v>
          </cell>
          <cell r="AB29">
            <v>45327</v>
          </cell>
          <cell r="AC29">
            <v>7610</v>
          </cell>
          <cell r="AD29" t="str">
            <v>タイヤプリンス</v>
          </cell>
          <cell r="AE29">
            <v>7610</v>
          </cell>
          <cell r="AF29">
            <v>0</v>
          </cell>
          <cell r="AG29">
            <v>604159971</v>
          </cell>
          <cell r="AH29">
            <v>604184018</v>
          </cell>
        </row>
        <row r="30">
          <cell r="B30">
            <v>2056016130390</v>
          </cell>
          <cell r="C30">
            <v>4992496140147</v>
          </cell>
          <cell r="D30" t="str">
            <v>05602724</v>
          </cell>
          <cell r="E30" t="str">
            <v>EfficientGrip ECO EG01</v>
          </cell>
          <cell r="F30" t="str">
            <v>205/60R16 92H</v>
          </cell>
          <cell r="G30" t="str">
            <v>205/60R16</v>
          </cell>
          <cell r="H30" t="str">
            <v/>
          </cell>
          <cell r="I30">
            <v>6690</v>
          </cell>
          <cell r="J30">
            <v>58</v>
          </cell>
          <cell r="K30">
            <v>36</v>
          </cell>
          <cell r="L30">
            <v>9800</v>
          </cell>
          <cell r="M30">
            <v>7954.545454545454</v>
          </cell>
          <cell r="N30">
            <v>0.15897142857142851</v>
          </cell>
          <cell r="P30">
            <v>-1180</v>
          </cell>
          <cell r="Q30">
            <v>45327</v>
          </cell>
          <cell r="R30">
            <v>8620</v>
          </cell>
          <cell r="S30" t="str">
            <v>グリーンコンシューマー</v>
          </cell>
          <cell r="T30">
            <v>8620</v>
          </cell>
          <cell r="U30">
            <v>0</v>
          </cell>
          <cell r="V30">
            <v>9800</v>
          </cell>
          <cell r="W30">
            <v>9780</v>
          </cell>
          <cell r="X30">
            <v>7936.363636363636</v>
          </cell>
          <cell r="Y30">
            <v>0.15704467353951887</v>
          </cell>
          <cell r="AA30">
            <v>-1090</v>
          </cell>
          <cell r="AB30">
            <v>45327</v>
          </cell>
          <cell r="AC30">
            <v>8690</v>
          </cell>
          <cell r="AD30" t="str">
            <v>カーポートマルゼン 楽天市場店</v>
          </cell>
          <cell r="AE30">
            <v>8690</v>
          </cell>
          <cell r="AF30">
            <v>0</v>
          </cell>
          <cell r="AG30">
            <v>604159968</v>
          </cell>
          <cell r="AH30">
            <v>604184015</v>
          </cell>
        </row>
        <row r="31">
          <cell r="B31">
            <v>2156016139383</v>
          </cell>
          <cell r="C31">
            <v>4992496140154</v>
          </cell>
          <cell r="D31" t="str">
            <v>05600552</v>
          </cell>
          <cell r="E31" t="str">
            <v>EfficientGrip ECO EG01（神）</v>
          </cell>
          <cell r="F31" t="str">
            <v>215/60R16 95H</v>
          </cell>
          <cell r="G31" t="str">
            <v>215/60R16</v>
          </cell>
          <cell r="H31" t="str">
            <v/>
          </cell>
          <cell r="I31">
            <v>6800</v>
          </cell>
          <cell r="J31">
            <v>32</v>
          </cell>
          <cell r="K31">
            <v>12</v>
          </cell>
          <cell r="L31">
            <v>9880</v>
          </cell>
          <cell r="M31">
            <v>8027.272727272727</v>
          </cell>
          <cell r="N31">
            <v>0.15288788221970553</v>
          </cell>
          <cell r="P31">
            <v>-1120</v>
          </cell>
          <cell r="Q31">
            <v>45327</v>
          </cell>
          <cell r="R31">
            <v>8760</v>
          </cell>
          <cell r="S31" t="str">
            <v>グリーンコンシューマー</v>
          </cell>
          <cell r="T31">
            <v>8760</v>
          </cell>
          <cell r="U31">
            <v>0</v>
          </cell>
          <cell r="V31">
            <v>9880</v>
          </cell>
          <cell r="W31">
            <v>9890</v>
          </cell>
          <cell r="X31">
            <v>8036.363636363636</v>
          </cell>
          <cell r="Y31">
            <v>0.1538461538461538</v>
          </cell>
          <cell r="AA31">
            <v>-1071</v>
          </cell>
          <cell r="AB31">
            <v>45327</v>
          </cell>
          <cell r="AC31">
            <v>8819</v>
          </cell>
          <cell r="AD31" t="str">
            <v>タイヤディーラー　楽天市場店</v>
          </cell>
          <cell r="AE31">
            <v>8820</v>
          </cell>
          <cell r="AF31">
            <v>-1</v>
          </cell>
          <cell r="AG31">
            <v>604159970</v>
          </cell>
          <cell r="AH31">
            <v>604184017</v>
          </cell>
        </row>
        <row r="32">
          <cell r="B32">
            <v>2154517130380</v>
          </cell>
          <cell r="C32">
            <v>4992496141342</v>
          </cell>
          <cell r="D32" t="str">
            <v>05602758</v>
          </cell>
          <cell r="E32" t="str">
            <v>EfficientGrip ECO EG01</v>
          </cell>
          <cell r="F32" t="str">
            <v>215/45R17 91W XL</v>
          </cell>
          <cell r="G32" t="str">
            <v>215/45R17</v>
          </cell>
          <cell r="H32" t="str">
            <v/>
          </cell>
          <cell r="I32">
            <v>8980</v>
          </cell>
          <cell r="J32">
            <v>16</v>
          </cell>
          <cell r="K32">
            <v>12</v>
          </cell>
          <cell r="L32">
            <v>12380</v>
          </cell>
          <cell r="M32">
            <v>10777.272727272726</v>
          </cell>
          <cell r="N32">
            <v>0.1667650780261492</v>
          </cell>
          <cell r="P32">
            <v>-740</v>
          </cell>
          <cell r="Q32">
            <v>45327</v>
          </cell>
          <cell r="R32">
            <v>11640</v>
          </cell>
          <cell r="S32" t="str">
            <v>タイヤ ホイール ビックラック</v>
          </cell>
          <cell r="T32">
            <v>11640</v>
          </cell>
          <cell r="U32">
            <v>0</v>
          </cell>
          <cell r="V32">
            <v>12389</v>
          </cell>
          <cell r="W32">
            <v>12380</v>
          </cell>
          <cell r="X32">
            <v>10777.272727272726</v>
          </cell>
          <cell r="Y32">
            <v>0.1667650780261492</v>
          </cell>
          <cell r="AA32">
            <v>-710</v>
          </cell>
          <cell r="AB32">
            <v>45327</v>
          </cell>
          <cell r="AC32">
            <v>11670</v>
          </cell>
          <cell r="AD32" t="str">
            <v>ビックラック</v>
          </cell>
          <cell r="AE32">
            <v>11670</v>
          </cell>
          <cell r="AF32">
            <v>0</v>
          </cell>
          <cell r="AG32">
            <v>604159972</v>
          </cell>
          <cell r="AH32">
            <v>604184019</v>
          </cell>
        </row>
        <row r="33">
          <cell r="B33">
            <v>2155017130399</v>
          </cell>
          <cell r="C33">
            <v>4992496140253</v>
          </cell>
          <cell r="D33" t="str">
            <v>05602735</v>
          </cell>
          <cell r="E33" t="str">
            <v>EfficientGrip ECO EG01</v>
          </cell>
          <cell r="F33" t="str">
            <v>215/50R17 91V</v>
          </cell>
          <cell r="G33" t="str">
            <v>215/50R17</v>
          </cell>
          <cell r="H33" t="str">
            <v/>
          </cell>
          <cell r="I33">
            <v>8890</v>
          </cell>
          <cell r="J33">
            <v>36</v>
          </cell>
          <cell r="K33">
            <v>28</v>
          </cell>
          <cell r="L33">
            <v>12600</v>
          </cell>
          <cell r="M33">
            <v>10500</v>
          </cell>
          <cell r="N33">
            <v>0.15333333333333332</v>
          </cell>
          <cell r="P33">
            <v>-700</v>
          </cell>
          <cell r="Q33">
            <v>45327</v>
          </cell>
          <cell r="R33">
            <v>11900</v>
          </cell>
          <cell r="S33" t="str">
            <v>タイヤプリンス</v>
          </cell>
          <cell r="T33">
            <v>11900</v>
          </cell>
          <cell r="U33">
            <v>0</v>
          </cell>
          <cell r="V33">
            <v>12560</v>
          </cell>
          <cell r="W33">
            <v>12550</v>
          </cell>
          <cell r="X33">
            <v>10454.545454545454</v>
          </cell>
          <cell r="Y33">
            <v>0.14965217391304345</v>
          </cell>
          <cell r="AA33">
            <v>10</v>
          </cell>
          <cell r="AB33">
            <v>45327</v>
          </cell>
          <cell r="AC33">
            <v>12560</v>
          </cell>
          <cell r="AD33" t="str">
            <v>カーマニアNo.1</v>
          </cell>
          <cell r="AE33">
            <v>12560</v>
          </cell>
          <cell r="AF33">
            <v>0</v>
          </cell>
          <cell r="AG33">
            <v>604159973</v>
          </cell>
          <cell r="AH33">
            <v>604184020</v>
          </cell>
        </row>
        <row r="34">
          <cell r="B34">
            <v>1556514138238</v>
          </cell>
          <cell r="C34">
            <v>4992496149744</v>
          </cell>
          <cell r="D34" t="str">
            <v>05500858</v>
          </cell>
          <cell r="E34" t="str">
            <v>EfficientGrip ECO EG02（神）</v>
          </cell>
          <cell r="F34" t="str">
            <v>155/65R14 75S</v>
          </cell>
          <cell r="G34" t="str">
            <v>155/65R14</v>
          </cell>
          <cell r="H34" t="str">
            <v/>
          </cell>
          <cell r="I34">
            <v>2700</v>
          </cell>
          <cell r="J34">
            <v>0</v>
          </cell>
          <cell r="K34">
            <v>0</v>
          </cell>
          <cell r="L34">
            <v>4600</v>
          </cell>
          <cell r="M34">
            <v>3704.545454545454</v>
          </cell>
          <cell r="N34">
            <v>0.27116564417177902</v>
          </cell>
          <cell r="P34">
            <v>389</v>
          </cell>
          <cell r="Q34">
            <v>45327</v>
          </cell>
          <cell r="R34">
            <v>4989</v>
          </cell>
          <cell r="S34" t="str">
            <v>ビッグラン市毛ヤフーショップ</v>
          </cell>
          <cell r="T34">
            <v>4989</v>
          </cell>
          <cell r="U34">
            <v>0</v>
          </cell>
          <cell r="V34">
            <v>4780</v>
          </cell>
          <cell r="W34">
            <v>4780</v>
          </cell>
          <cell r="X34">
            <v>3868.181818181818</v>
          </cell>
          <cell r="Y34">
            <v>0.30199764982373672</v>
          </cell>
          <cell r="AA34">
            <v>1700</v>
          </cell>
          <cell r="AB34">
            <v>45327</v>
          </cell>
          <cell r="AC34">
            <v>6480</v>
          </cell>
          <cell r="AD34" t="str">
            <v>アットマックス＠</v>
          </cell>
          <cell r="AE34">
            <v>6480</v>
          </cell>
          <cell r="AF34">
            <v>0</v>
          </cell>
          <cell r="AG34" t="str">
            <v/>
          </cell>
          <cell r="AH34" t="str">
            <v/>
          </cell>
        </row>
        <row r="35">
          <cell r="B35">
            <v>1656514130604</v>
          </cell>
          <cell r="C35">
            <v>4992496152966</v>
          </cell>
          <cell r="D35" t="str">
            <v>05605104</v>
          </cell>
          <cell r="E35" t="str">
            <v>EfficientGrip RVF02</v>
          </cell>
          <cell r="F35" t="str">
            <v>165/65R14 79H</v>
          </cell>
          <cell r="G35" t="str">
            <v>165/65R14</v>
          </cell>
          <cell r="H35" t="str">
            <v/>
          </cell>
          <cell r="I35">
            <v>4140</v>
          </cell>
          <cell r="J35">
            <v>4</v>
          </cell>
          <cell r="K35">
            <v>76</v>
          </cell>
          <cell r="L35">
            <v>6630</v>
          </cell>
          <cell r="M35">
            <v>5550</v>
          </cell>
          <cell r="N35">
            <v>0.25405405405405407</v>
          </cell>
          <cell r="O35">
            <v>26520</v>
          </cell>
          <cell r="P35">
            <v>-10</v>
          </cell>
          <cell r="Q35">
            <v>45327</v>
          </cell>
          <cell r="R35">
            <v>6620</v>
          </cell>
          <cell r="S35" t="str">
            <v>トミータイヤ</v>
          </cell>
          <cell r="T35">
            <v>6620</v>
          </cell>
          <cell r="U35">
            <v>0</v>
          </cell>
          <cell r="V35">
            <v>6864</v>
          </cell>
          <cell r="W35">
            <v>6864</v>
          </cell>
          <cell r="X35">
            <v>5762.7272727272721</v>
          </cell>
          <cell r="Y35">
            <v>0.28159015617605293</v>
          </cell>
          <cell r="Z35">
            <v>27456</v>
          </cell>
          <cell r="AA35">
            <v>0</v>
          </cell>
          <cell r="AB35">
            <v>45327</v>
          </cell>
          <cell r="AC35">
            <v>6864</v>
          </cell>
          <cell r="AD35" t="str">
            <v>タイヤステージ　湘南　楽天市場店</v>
          </cell>
          <cell r="AE35">
            <v>6864</v>
          </cell>
          <cell r="AF35">
            <v>0</v>
          </cell>
          <cell r="AG35" t="str">
            <v/>
          </cell>
          <cell r="AH35" t="str">
            <v/>
          </cell>
        </row>
        <row r="36">
          <cell r="B36">
            <v>1655515130606</v>
          </cell>
          <cell r="C36">
            <v>4992496152959</v>
          </cell>
          <cell r="D36" t="str">
            <v>05605108</v>
          </cell>
          <cell r="E36" t="str">
            <v>EfficientGrip RVF02</v>
          </cell>
          <cell r="F36" t="str">
            <v>165/55R15 75V</v>
          </cell>
          <cell r="G36" t="str">
            <v>165/55R15</v>
          </cell>
          <cell r="H36">
            <v>14700</v>
          </cell>
          <cell r="I36">
            <v>5080</v>
          </cell>
          <cell r="J36">
            <v>18</v>
          </cell>
          <cell r="K36">
            <v>94</v>
          </cell>
          <cell r="L36">
            <v>8490</v>
          </cell>
          <cell r="M36">
            <v>7240.9090909090901</v>
          </cell>
          <cell r="N36">
            <v>0.29843063402385428</v>
          </cell>
          <cell r="P36">
            <v>-10</v>
          </cell>
          <cell r="Q36">
            <v>45327</v>
          </cell>
          <cell r="R36">
            <v>8480</v>
          </cell>
          <cell r="S36" t="str">
            <v>トミータイヤ</v>
          </cell>
          <cell r="T36">
            <v>8480</v>
          </cell>
          <cell r="U36">
            <v>0</v>
          </cell>
          <cell r="V36">
            <v>9180</v>
          </cell>
          <cell r="W36">
            <v>9050</v>
          </cell>
          <cell r="X36">
            <v>7749.9999999999991</v>
          </cell>
          <cell r="Y36">
            <v>0.34451612903225798</v>
          </cell>
          <cell r="AA36">
            <v>-10</v>
          </cell>
          <cell r="AB36">
            <v>45327</v>
          </cell>
          <cell r="AC36">
            <v>9040</v>
          </cell>
          <cell r="AD36" t="str">
            <v>タイヤプリンス</v>
          </cell>
          <cell r="AE36">
            <v>9040</v>
          </cell>
          <cell r="AF36">
            <v>0</v>
          </cell>
          <cell r="AG36">
            <v>604421501</v>
          </cell>
          <cell r="AH36">
            <v>604421517</v>
          </cell>
        </row>
        <row r="37">
          <cell r="B37">
            <v>1656015130608</v>
          </cell>
          <cell r="C37">
            <v>4992496153031</v>
          </cell>
          <cell r="D37" t="str">
            <v>05605106</v>
          </cell>
          <cell r="E37" t="str">
            <v>EfficientGrip RVF02</v>
          </cell>
          <cell r="F37" t="str">
            <v>165/60R15 77H</v>
          </cell>
          <cell r="G37" t="str">
            <v>165/60R15</v>
          </cell>
          <cell r="H37">
            <v>14500</v>
          </cell>
          <cell r="I37">
            <v>5050</v>
          </cell>
          <cell r="J37">
            <v>29</v>
          </cell>
          <cell r="K37">
            <v>124</v>
          </cell>
          <cell r="L37">
            <v>8100</v>
          </cell>
          <cell r="M37">
            <v>6886.363636363636</v>
          </cell>
          <cell r="N37">
            <v>0.26666666666666661</v>
          </cell>
          <cell r="P37">
            <v>500</v>
          </cell>
          <cell r="Q37">
            <v>45327</v>
          </cell>
          <cell r="R37">
            <v>8600</v>
          </cell>
          <cell r="S37" t="str">
            <v>タイヤプリンス</v>
          </cell>
          <cell r="T37">
            <v>8600</v>
          </cell>
          <cell r="U37">
            <v>0</v>
          </cell>
          <cell r="V37">
            <v>8620</v>
          </cell>
          <cell r="W37">
            <v>8640</v>
          </cell>
          <cell r="X37">
            <v>7377.272727272727</v>
          </cell>
          <cell r="Y37">
            <v>0.31546518792359823</v>
          </cell>
          <cell r="AA37">
            <v>1</v>
          </cell>
          <cell r="AB37">
            <v>45327</v>
          </cell>
          <cell r="AC37">
            <v>8641</v>
          </cell>
          <cell r="AD37" t="str">
            <v>タイヤショップZERO楽天市場店</v>
          </cell>
          <cell r="AE37">
            <v>8641</v>
          </cell>
          <cell r="AF37">
            <v>0</v>
          </cell>
          <cell r="AG37">
            <v>604421503</v>
          </cell>
          <cell r="AH37">
            <v>604421519</v>
          </cell>
        </row>
        <row r="38">
          <cell r="B38">
            <v>1755515130603</v>
          </cell>
          <cell r="C38">
            <v>4992496153185</v>
          </cell>
          <cell r="D38" t="str">
            <v>05605112</v>
          </cell>
          <cell r="E38" t="str">
            <v>EfficientGrip RVF02</v>
          </cell>
          <cell r="F38" t="str">
            <v>175/55R15 77V</v>
          </cell>
          <cell r="G38" t="str">
            <v>175/55R15</v>
          </cell>
          <cell r="H38" t="str">
            <v/>
          </cell>
          <cell r="I38">
            <v>7040</v>
          </cell>
          <cell r="J38">
            <v>7</v>
          </cell>
          <cell r="K38">
            <v>13</v>
          </cell>
          <cell r="L38">
            <v>10690</v>
          </cell>
          <cell r="M38">
            <v>9240.9090909090901</v>
          </cell>
          <cell r="N38">
            <v>0.23817019183472693</v>
          </cell>
          <cell r="O38">
            <v>42760</v>
          </cell>
          <cell r="P38">
            <v>-10</v>
          </cell>
          <cell r="Q38">
            <v>45327</v>
          </cell>
          <cell r="R38">
            <v>10680</v>
          </cell>
          <cell r="S38" t="str">
            <v>トミータイヤ</v>
          </cell>
          <cell r="T38">
            <v>10680</v>
          </cell>
          <cell r="U38">
            <v>0</v>
          </cell>
          <cell r="V38">
            <v>11286</v>
          </cell>
          <cell r="W38">
            <v>11286</v>
          </cell>
          <cell r="X38">
            <v>9305.4545454545441</v>
          </cell>
          <cell r="Y38">
            <v>0.24345447440406398</v>
          </cell>
          <cell r="Z38">
            <v>45144</v>
          </cell>
          <cell r="AA38">
            <v>0</v>
          </cell>
          <cell r="AB38">
            <v>45327</v>
          </cell>
          <cell r="AC38">
            <v>11286</v>
          </cell>
          <cell r="AD38" t="str">
            <v>タイヤステージ　湘南　楽天市場店</v>
          </cell>
          <cell r="AE38">
            <v>11286</v>
          </cell>
          <cell r="AF38">
            <v>0</v>
          </cell>
          <cell r="AG38" t="str">
            <v/>
          </cell>
          <cell r="AH38" t="str">
            <v/>
          </cell>
        </row>
        <row r="39">
          <cell r="B39">
            <v>1856015130602</v>
          </cell>
          <cell r="C39">
            <v>4992496153017</v>
          </cell>
          <cell r="D39" t="str">
            <v>05605116</v>
          </cell>
          <cell r="E39" t="str">
            <v>EfficientGrip RVF02</v>
          </cell>
          <cell r="F39" t="str">
            <v>185/60R15 84H</v>
          </cell>
          <cell r="G39" t="str">
            <v>185/60R15</v>
          </cell>
          <cell r="H39" t="str">
            <v/>
          </cell>
          <cell r="I39">
            <v>6310</v>
          </cell>
          <cell r="J39">
            <v>0</v>
          </cell>
          <cell r="K39">
            <v>12</v>
          </cell>
          <cell r="L39">
            <v>9790</v>
          </cell>
          <cell r="M39">
            <v>8422.7272727272721</v>
          </cell>
          <cell r="N39">
            <v>0.25083648138154341</v>
          </cell>
          <cell r="O39">
            <v>39160</v>
          </cell>
          <cell r="P39">
            <v>-10</v>
          </cell>
          <cell r="Q39">
            <v>45327</v>
          </cell>
          <cell r="R39">
            <v>9780</v>
          </cell>
          <cell r="S39" t="str">
            <v>トミータイヤ</v>
          </cell>
          <cell r="T39">
            <v>9780</v>
          </cell>
          <cell r="U39">
            <v>0</v>
          </cell>
          <cell r="V39">
            <v>10164</v>
          </cell>
          <cell r="W39">
            <v>10164</v>
          </cell>
          <cell r="X39">
            <v>8285.4545454545441</v>
          </cell>
          <cell r="Y39">
            <v>0.23842440201887194</v>
          </cell>
          <cell r="Z39">
            <v>40656</v>
          </cell>
          <cell r="AA39">
            <v>0</v>
          </cell>
          <cell r="AB39">
            <v>45327</v>
          </cell>
          <cell r="AC39">
            <v>10164</v>
          </cell>
          <cell r="AD39" t="str">
            <v>タイヤステージ　湘南　楽天市場店</v>
          </cell>
          <cell r="AE39">
            <v>10164</v>
          </cell>
          <cell r="AF39">
            <v>0</v>
          </cell>
          <cell r="AG39" t="str">
            <v/>
          </cell>
          <cell r="AH39" t="str">
            <v/>
          </cell>
        </row>
        <row r="40">
          <cell r="B40">
            <v>1856515130607</v>
          </cell>
          <cell r="C40">
            <v>4992496152881</v>
          </cell>
          <cell r="D40" t="str">
            <v>05605114</v>
          </cell>
          <cell r="E40" t="str">
            <v>EfficientGrip RVF02</v>
          </cell>
          <cell r="F40" t="str">
            <v>185/65R15 88H</v>
          </cell>
          <cell r="G40" t="str">
            <v>185/65R15</v>
          </cell>
          <cell r="H40">
            <v>15800</v>
          </cell>
          <cell r="I40">
            <v>6090</v>
          </cell>
          <cell r="J40">
            <v>24</v>
          </cell>
          <cell r="K40">
            <v>16</v>
          </cell>
          <cell r="L40">
            <v>9440</v>
          </cell>
          <cell r="M40">
            <v>8104.545454545454</v>
          </cell>
          <cell r="N40">
            <v>0.24856982613572626</v>
          </cell>
          <cell r="P40">
            <v>-10</v>
          </cell>
          <cell r="Q40">
            <v>45327</v>
          </cell>
          <cell r="R40">
            <v>9430</v>
          </cell>
          <cell r="S40" t="str">
            <v>トミータイヤ</v>
          </cell>
          <cell r="T40">
            <v>9430</v>
          </cell>
          <cell r="U40">
            <v>0</v>
          </cell>
          <cell r="V40">
            <v>9520</v>
          </cell>
          <cell r="W40">
            <v>9520</v>
          </cell>
          <cell r="X40">
            <v>7699.9999999999991</v>
          </cell>
          <cell r="Y40">
            <v>0.20909090909090899</v>
          </cell>
          <cell r="AA40">
            <v>20</v>
          </cell>
          <cell r="AB40">
            <v>45327</v>
          </cell>
          <cell r="AC40">
            <v>9540</v>
          </cell>
          <cell r="AD40" t="str">
            <v>タイヤショップZERO楽天市場店</v>
          </cell>
          <cell r="AE40">
            <v>9540</v>
          </cell>
          <cell r="AF40">
            <v>0</v>
          </cell>
          <cell r="AG40">
            <v>604421502</v>
          </cell>
          <cell r="AH40">
            <v>604421518</v>
          </cell>
        </row>
        <row r="41">
          <cell r="B41">
            <v>1956515130604</v>
          </cell>
          <cell r="C41">
            <v>4992496152874</v>
          </cell>
          <cell r="D41" t="str">
            <v>05605118</v>
          </cell>
          <cell r="E41" t="str">
            <v>EfficientGrip RVF02</v>
          </cell>
          <cell r="F41" t="str">
            <v>195/65R15 91H</v>
          </cell>
          <cell r="G41" t="str">
            <v>195/65R15</v>
          </cell>
          <cell r="H41">
            <v>16800</v>
          </cell>
          <cell r="I41">
            <v>5850</v>
          </cell>
          <cell r="J41">
            <v>61</v>
          </cell>
          <cell r="K41">
            <v>106</v>
          </cell>
          <cell r="L41">
            <v>9660</v>
          </cell>
          <cell r="M41">
            <v>8304.545454545454</v>
          </cell>
          <cell r="N41">
            <v>0.29556650246305416</v>
          </cell>
          <cell r="P41">
            <v>-10</v>
          </cell>
          <cell r="Q41">
            <v>45327</v>
          </cell>
          <cell r="R41">
            <v>9650</v>
          </cell>
          <cell r="S41" t="str">
            <v>タイヤプリンス</v>
          </cell>
          <cell r="T41">
            <v>9650</v>
          </cell>
          <cell r="U41">
            <v>0</v>
          </cell>
          <cell r="V41">
            <v>10070</v>
          </cell>
          <cell r="W41">
            <v>10100</v>
          </cell>
          <cell r="X41">
            <v>8227.2727272727261</v>
          </cell>
          <cell r="Y41">
            <v>0.28895027624309383</v>
          </cell>
          <cell r="AA41">
            <v>0</v>
          </cell>
          <cell r="AB41">
            <v>45327</v>
          </cell>
          <cell r="AC41">
            <v>10100</v>
          </cell>
          <cell r="AD41" t="str">
            <v>タイヤショップZERO楽天市場店</v>
          </cell>
          <cell r="AE41">
            <v>10100</v>
          </cell>
          <cell r="AF41">
            <v>0</v>
          </cell>
          <cell r="AG41">
            <v>604421500</v>
          </cell>
          <cell r="AH41">
            <v>604421516</v>
          </cell>
        </row>
        <row r="42">
          <cell r="B42">
            <v>1756016130604</v>
          </cell>
          <cell r="C42">
            <v>4992496153239</v>
          </cell>
          <cell r="D42" t="str">
            <v>05605122</v>
          </cell>
          <cell r="E42" t="str">
            <v>EfficientGrip RVF02</v>
          </cell>
          <cell r="F42" t="str">
            <v>175/60R16 82H</v>
          </cell>
          <cell r="G42" t="str">
            <v>175/60R16</v>
          </cell>
          <cell r="H42" t="str">
            <v/>
          </cell>
          <cell r="I42">
            <v>6460</v>
          </cell>
          <cell r="J42">
            <v>0</v>
          </cell>
          <cell r="K42">
            <v>60</v>
          </cell>
          <cell r="L42">
            <v>10590</v>
          </cell>
          <cell r="M42">
            <v>9150</v>
          </cell>
          <cell r="N42">
            <v>0.29398907103825139</v>
          </cell>
          <cell r="O42">
            <v>42360</v>
          </cell>
          <cell r="P42">
            <v>-10</v>
          </cell>
          <cell r="Q42">
            <v>45327</v>
          </cell>
          <cell r="R42">
            <v>10580</v>
          </cell>
          <cell r="S42" t="str">
            <v>トミータイヤ</v>
          </cell>
          <cell r="T42">
            <v>10580</v>
          </cell>
          <cell r="U42">
            <v>0</v>
          </cell>
          <cell r="V42">
            <v>10956</v>
          </cell>
          <cell r="W42">
            <v>10956</v>
          </cell>
          <cell r="X42">
            <v>9005.4545454545441</v>
          </cell>
          <cell r="Y42">
            <v>0.28265697557036129</v>
          </cell>
          <cell r="Z42">
            <v>43824</v>
          </cell>
          <cell r="AA42">
            <v>0</v>
          </cell>
          <cell r="AB42">
            <v>45327</v>
          </cell>
          <cell r="AC42">
            <v>10956</v>
          </cell>
          <cell r="AD42" t="str">
            <v>タイヤステージ　湘南　楽天市場店</v>
          </cell>
          <cell r="AE42">
            <v>10956</v>
          </cell>
          <cell r="AF42">
            <v>0</v>
          </cell>
          <cell r="AG42" t="str">
            <v/>
          </cell>
          <cell r="AH42" t="str">
            <v/>
          </cell>
        </row>
        <row r="43">
          <cell r="B43">
            <v>1855516130609</v>
          </cell>
          <cell r="C43">
            <v>4992496153093</v>
          </cell>
          <cell r="D43" t="str">
            <v>05605124</v>
          </cell>
          <cell r="E43" t="str">
            <v>EfficientGrip RVF02</v>
          </cell>
          <cell r="F43" t="str">
            <v>185/55R16 83V</v>
          </cell>
          <cell r="G43" t="str">
            <v>185/55R16</v>
          </cell>
          <cell r="H43">
            <v>21100</v>
          </cell>
          <cell r="I43">
            <v>8250</v>
          </cell>
          <cell r="J43">
            <v>22</v>
          </cell>
          <cell r="K43">
            <v>28</v>
          </cell>
          <cell r="L43">
            <v>11550</v>
          </cell>
          <cell r="M43">
            <v>10022.727272727272</v>
          </cell>
          <cell r="N43">
            <v>0.17687074829931967</v>
          </cell>
          <cell r="P43">
            <v>0</v>
          </cell>
          <cell r="Q43">
            <v>45327</v>
          </cell>
          <cell r="R43">
            <v>11550</v>
          </cell>
          <cell r="S43" t="str">
            <v>タイヤプリンス</v>
          </cell>
          <cell r="T43">
            <v>11550</v>
          </cell>
          <cell r="U43">
            <v>0</v>
          </cell>
          <cell r="V43">
            <v>12880</v>
          </cell>
          <cell r="W43">
            <v>12910</v>
          </cell>
          <cell r="X43">
            <v>10781.81818181818</v>
          </cell>
          <cell r="Y43">
            <v>0.23482293423271489</v>
          </cell>
          <cell r="AA43">
            <v>-30</v>
          </cell>
          <cell r="AB43">
            <v>45327</v>
          </cell>
          <cell r="AC43">
            <v>12880</v>
          </cell>
          <cell r="AD43" t="str">
            <v>タイヤプリンス</v>
          </cell>
          <cell r="AE43">
            <v>12880</v>
          </cell>
          <cell r="AF43">
            <v>0</v>
          </cell>
          <cell r="AG43">
            <v>604421507</v>
          </cell>
          <cell r="AH43">
            <v>604421523</v>
          </cell>
        </row>
        <row r="44">
          <cell r="B44">
            <v>1956016130608</v>
          </cell>
          <cell r="C44">
            <v>4992496152911</v>
          </cell>
          <cell r="D44" t="str">
            <v>05605126</v>
          </cell>
          <cell r="E44" t="str">
            <v>EfficientGrip RVF02</v>
          </cell>
          <cell r="F44" t="str">
            <v>195/60R16 89H（2拠点）</v>
          </cell>
          <cell r="G44" t="str">
            <v>195/60R16</v>
          </cell>
          <cell r="H44">
            <v>19100</v>
          </cell>
          <cell r="I44">
            <v>6880</v>
          </cell>
          <cell r="J44">
            <v>50</v>
          </cell>
          <cell r="K44">
            <v>75</v>
          </cell>
          <cell r="L44">
            <v>10800</v>
          </cell>
          <cell r="M44">
            <v>9340.9090909090901</v>
          </cell>
          <cell r="N44">
            <v>0.26345498783454979</v>
          </cell>
          <cell r="P44">
            <v>0</v>
          </cell>
          <cell r="Q44">
            <v>45327</v>
          </cell>
          <cell r="R44">
            <v>10800</v>
          </cell>
          <cell r="S44" t="str">
            <v>タイヤプリンス</v>
          </cell>
          <cell r="T44">
            <v>10800</v>
          </cell>
          <cell r="U44">
            <v>0</v>
          </cell>
          <cell r="V44">
            <v>11760</v>
          </cell>
          <cell r="W44">
            <v>11700</v>
          </cell>
          <cell r="X44">
            <v>10159.090909090908</v>
          </cell>
          <cell r="Y44">
            <v>0.32277404921700215</v>
          </cell>
          <cell r="AA44">
            <v>-60</v>
          </cell>
          <cell r="AB44">
            <v>45327</v>
          </cell>
          <cell r="AC44">
            <v>11640</v>
          </cell>
          <cell r="AD44" t="str">
            <v>タイヤプリンス</v>
          </cell>
          <cell r="AE44">
            <v>11640</v>
          </cell>
          <cell r="AF44">
            <v>0</v>
          </cell>
          <cell r="AG44">
            <v>604421506</v>
          </cell>
          <cell r="AH44">
            <v>604421522</v>
          </cell>
        </row>
        <row r="45">
          <cell r="B45">
            <v>2055516130602</v>
          </cell>
          <cell r="C45">
            <v>4992496153024</v>
          </cell>
          <cell r="D45" t="str">
            <v>05605136</v>
          </cell>
          <cell r="E45" t="str">
            <v>EfficientGrip RVF02</v>
          </cell>
          <cell r="F45" t="str">
            <v>205/55R16 94V XL</v>
          </cell>
          <cell r="G45" t="str">
            <v>205/55R16</v>
          </cell>
          <cell r="H45">
            <v>22900</v>
          </cell>
          <cell r="I45">
            <v>8740</v>
          </cell>
          <cell r="J45">
            <v>12</v>
          </cell>
          <cell r="K45">
            <v>10</v>
          </cell>
          <cell r="L45">
            <v>12830</v>
          </cell>
          <cell r="M45">
            <v>11186.363636363636</v>
          </cell>
          <cell r="N45">
            <v>0.21869158878504671</v>
          </cell>
          <cell r="P45">
            <v>-20</v>
          </cell>
          <cell r="Q45">
            <v>45327</v>
          </cell>
          <cell r="R45">
            <v>12810</v>
          </cell>
          <cell r="S45" t="str">
            <v>トミータイヤ</v>
          </cell>
          <cell r="T45">
            <v>12810</v>
          </cell>
          <cell r="U45">
            <v>0</v>
          </cell>
          <cell r="V45">
            <v>13980</v>
          </cell>
          <cell r="W45">
            <v>13930</v>
          </cell>
          <cell r="X45">
            <v>11709.090909090908</v>
          </cell>
          <cell r="Y45">
            <v>0.2535714285714285</v>
          </cell>
          <cell r="AA45">
            <v>0</v>
          </cell>
          <cell r="AB45">
            <v>45327</v>
          </cell>
          <cell r="AC45">
            <v>13930</v>
          </cell>
          <cell r="AD45" t="str">
            <v>タイヤプリンス</v>
          </cell>
          <cell r="AE45">
            <v>13930</v>
          </cell>
          <cell r="AF45">
            <v>0</v>
          </cell>
          <cell r="AG45">
            <v>604421504</v>
          </cell>
          <cell r="AH45">
            <v>604421520</v>
          </cell>
        </row>
        <row r="46">
          <cell r="B46">
            <v>2056016130604</v>
          </cell>
          <cell r="C46">
            <v>4992496152867</v>
          </cell>
          <cell r="D46" t="str">
            <v>05605132</v>
          </cell>
          <cell r="E46" t="str">
            <v>EfficientGrip RVF02</v>
          </cell>
          <cell r="F46" t="str">
            <v>205/60R16 92V</v>
          </cell>
          <cell r="G46" t="str">
            <v>205/60R16</v>
          </cell>
          <cell r="H46">
            <v>20000</v>
          </cell>
          <cell r="I46">
            <v>7360</v>
          </cell>
          <cell r="J46">
            <v>107</v>
          </cell>
          <cell r="K46">
            <v>162</v>
          </cell>
          <cell r="L46">
            <v>11350</v>
          </cell>
          <cell r="M46">
            <v>9363.6363636363621</v>
          </cell>
          <cell r="N46">
            <v>0.21398058252427171</v>
          </cell>
          <cell r="P46">
            <v>0</v>
          </cell>
          <cell r="Q46">
            <v>45327</v>
          </cell>
          <cell r="R46">
            <v>11350</v>
          </cell>
          <cell r="S46" t="str">
            <v>タイヤプリンス</v>
          </cell>
          <cell r="T46">
            <v>11350</v>
          </cell>
          <cell r="U46">
            <v>0</v>
          </cell>
          <cell r="V46">
            <v>12260</v>
          </cell>
          <cell r="W46">
            <v>12290</v>
          </cell>
          <cell r="X46">
            <v>10218.181818181818</v>
          </cell>
          <cell r="Y46">
            <v>0.27971530249110321</v>
          </cell>
          <cell r="AA46">
            <v>-40</v>
          </cell>
          <cell r="AB46">
            <v>45327</v>
          </cell>
          <cell r="AC46">
            <v>12250</v>
          </cell>
          <cell r="AD46" t="str">
            <v>タイヤプリンス</v>
          </cell>
          <cell r="AE46">
            <v>12250</v>
          </cell>
          <cell r="AF46">
            <v>0</v>
          </cell>
          <cell r="AG46">
            <v>604421505</v>
          </cell>
          <cell r="AH46">
            <v>604421521</v>
          </cell>
        </row>
        <row r="47">
          <cell r="B47">
            <v>2055017130606</v>
          </cell>
          <cell r="C47">
            <v>4992496153079</v>
          </cell>
          <cell r="D47" t="str">
            <v>05605150</v>
          </cell>
          <cell r="E47" t="str">
            <v>EfficientGrip RVF02</v>
          </cell>
          <cell r="F47" t="str">
            <v>205/50R17 93V XL</v>
          </cell>
          <cell r="G47" t="str">
            <v>205/50R17</v>
          </cell>
          <cell r="H47">
            <v>27300</v>
          </cell>
          <cell r="I47">
            <v>10720</v>
          </cell>
          <cell r="J47">
            <v>4</v>
          </cell>
          <cell r="K47">
            <v>8</v>
          </cell>
          <cell r="L47">
            <v>15790</v>
          </cell>
          <cell r="M47">
            <v>13877.272727272726</v>
          </cell>
          <cell r="N47">
            <v>0.22751392073370449</v>
          </cell>
          <cell r="P47">
            <v>-10</v>
          </cell>
          <cell r="Q47">
            <v>45327</v>
          </cell>
          <cell r="R47">
            <v>15780</v>
          </cell>
          <cell r="S47" t="str">
            <v>トミータイヤ</v>
          </cell>
          <cell r="T47">
            <v>15780</v>
          </cell>
          <cell r="U47">
            <v>0</v>
          </cell>
          <cell r="V47">
            <v>17100</v>
          </cell>
          <cell r="W47">
            <v>16360</v>
          </cell>
          <cell r="X47">
            <v>14395.454545454544</v>
          </cell>
          <cell r="Y47">
            <v>0.25532049257972839</v>
          </cell>
          <cell r="AA47">
            <v>40</v>
          </cell>
          <cell r="AB47">
            <v>45327</v>
          </cell>
          <cell r="AC47">
            <v>16400</v>
          </cell>
          <cell r="AD47" t="str">
            <v>タイヤショップZERO楽天市場店</v>
          </cell>
          <cell r="AE47">
            <v>16400</v>
          </cell>
          <cell r="AF47">
            <v>0</v>
          </cell>
          <cell r="AG47">
            <v>604421510</v>
          </cell>
          <cell r="AH47">
            <v>604421526</v>
          </cell>
        </row>
        <row r="48">
          <cell r="B48">
            <v>2055517130601</v>
          </cell>
          <cell r="C48">
            <v>4992496152997</v>
          </cell>
          <cell r="D48" t="str">
            <v>05605144</v>
          </cell>
          <cell r="E48" t="str">
            <v>EfficientGrip RVF02</v>
          </cell>
          <cell r="F48" t="str">
            <v>205/55R17 95V</v>
          </cell>
          <cell r="G48" t="str">
            <v>205/55R17</v>
          </cell>
          <cell r="H48" t="str">
            <v/>
          </cell>
          <cell r="I48">
            <v>9360</v>
          </cell>
          <cell r="J48">
            <v>0</v>
          </cell>
          <cell r="K48">
            <v>40</v>
          </cell>
          <cell r="L48">
            <v>15480</v>
          </cell>
          <cell r="M48">
            <v>13118.181818181818</v>
          </cell>
          <cell r="N48">
            <v>0.2864864864864865</v>
          </cell>
          <cell r="O48">
            <v>61920</v>
          </cell>
          <cell r="P48">
            <v>-130</v>
          </cell>
          <cell r="Q48">
            <v>45327</v>
          </cell>
          <cell r="R48">
            <v>15350</v>
          </cell>
          <cell r="S48" t="str">
            <v>タイヤプリンス</v>
          </cell>
          <cell r="T48">
            <v>15350</v>
          </cell>
          <cell r="U48">
            <v>0</v>
          </cell>
          <cell r="V48">
            <v>16500</v>
          </cell>
          <cell r="W48">
            <v>16500</v>
          </cell>
          <cell r="X48">
            <v>14045.454545454544</v>
          </cell>
          <cell r="Y48">
            <v>0.33359223300970869</v>
          </cell>
          <cell r="Z48">
            <v>66000</v>
          </cell>
          <cell r="AA48">
            <v>0</v>
          </cell>
          <cell r="AB48">
            <v>45327</v>
          </cell>
          <cell r="AC48">
            <v>16500</v>
          </cell>
          <cell r="AD48" t="str">
            <v>タイヤプリンス</v>
          </cell>
          <cell r="AE48">
            <v>16500</v>
          </cell>
          <cell r="AF48">
            <v>0</v>
          </cell>
          <cell r="AG48" t="str">
            <v/>
          </cell>
          <cell r="AH48" t="str">
            <v/>
          </cell>
        </row>
        <row r="49">
          <cell r="B49">
            <v>2155517130608</v>
          </cell>
          <cell r="C49">
            <v>4992496152942</v>
          </cell>
          <cell r="D49" t="str">
            <v>05605146</v>
          </cell>
          <cell r="E49" t="str">
            <v>EfficientGrip RVF02</v>
          </cell>
          <cell r="F49" t="str">
            <v>215/55R17 98V XL（2拠点）</v>
          </cell>
          <cell r="G49" t="str">
            <v>215/55R17</v>
          </cell>
          <cell r="H49">
            <v>25800</v>
          </cell>
          <cell r="I49">
            <v>9320</v>
          </cell>
          <cell r="J49">
            <v>11</v>
          </cell>
          <cell r="K49">
            <v>51</v>
          </cell>
          <cell r="L49">
            <v>14300</v>
          </cell>
          <cell r="M49">
            <v>12045.454545454544</v>
          </cell>
          <cell r="N49">
            <v>0.22626415094339614</v>
          </cell>
          <cell r="P49">
            <v>540</v>
          </cell>
          <cell r="Q49">
            <v>45327</v>
          </cell>
          <cell r="R49">
            <v>14840</v>
          </cell>
          <cell r="S49" t="str">
            <v>トミータイヤ</v>
          </cell>
          <cell r="T49">
            <v>14840</v>
          </cell>
          <cell r="U49">
            <v>0</v>
          </cell>
          <cell r="V49">
            <v>15510</v>
          </cell>
          <cell r="W49">
            <v>15510</v>
          </cell>
          <cell r="X49">
            <v>13145.454545454544</v>
          </cell>
          <cell r="Y49">
            <v>0.29100968188105109</v>
          </cell>
          <cell r="AA49">
            <v>40</v>
          </cell>
          <cell r="AB49">
            <v>45327</v>
          </cell>
          <cell r="AC49">
            <v>15550</v>
          </cell>
          <cell r="AD49" t="str">
            <v>タイヤショップZERO楽天市場店</v>
          </cell>
          <cell r="AE49">
            <v>15550</v>
          </cell>
          <cell r="AF49">
            <v>0</v>
          </cell>
          <cell r="AG49">
            <v>604421508</v>
          </cell>
          <cell r="AH49">
            <v>604421524</v>
          </cell>
        </row>
        <row r="50">
          <cell r="B50">
            <v>2156017130600</v>
          </cell>
          <cell r="C50">
            <v>4992496152904</v>
          </cell>
          <cell r="D50" t="str">
            <v>05605140</v>
          </cell>
          <cell r="E50" t="str">
            <v>EfficientGrip RVF02</v>
          </cell>
          <cell r="F50" t="str">
            <v>215/60R17 100H XL</v>
          </cell>
          <cell r="G50" t="str">
            <v>215/60R17</v>
          </cell>
          <cell r="H50">
            <v>23200</v>
          </cell>
          <cell r="I50">
            <v>8720</v>
          </cell>
          <cell r="J50">
            <v>31</v>
          </cell>
          <cell r="K50">
            <v>51</v>
          </cell>
          <cell r="L50">
            <v>13730</v>
          </cell>
          <cell r="M50">
            <v>11527.272727272726</v>
          </cell>
          <cell r="N50">
            <v>0.24353312302839109</v>
          </cell>
          <cell r="P50">
            <v>-10</v>
          </cell>
          <cell r="Q50">
            <v>45327</v>
          </cell>
          <cell r="R50">
            <v>13720</v>
          </cell>
          <cell r="S50" t="str">
            <v>トミータイヤ</v>
          </cell>
          <cell r="T50">
            <v>13720</v>
          </cell>
          <cell r="U50">
            <v>0</v>
          </cell>
          <cell r="V50">
            <v>14060</v>
          </cell>
          <cell r="W50">
            <v>14450</v>
          </cell>
          <cell r="X50">
            <v>12181.81818181818</v>
          </cell>
          <cell r="Y50">
            <v>0.28417910447761185</v>
          </cell>
          <cell r="AA50">
            <v>4</v>
          </cell>
          <cell r="AB50">
            <v>45327</v>
          </cell>
          <cell r="AC50">
            <v>14454</v>
          </cell>
          <cell r="AD50" t="str">
            <v>タイヤステージ　湘南　楽天市場店</v>
          </cell>
          <cell r="AE50">
            <v>14454</v>
          </cell>
          <cell r="AF50">
            <v>0</v>
          </cell>
          <cell r="AG50">
            <v>604421509</v>
          </cell>
          <cell r="AH50">
            <v>604421525</v>
          </cell>
        </row>
        <row r="51">
          <cell r="B51">
            <v>2255517130605</v>
          </cell>
          <cell r="C51">
            <v>4992496153055</v>
          </cell>
          <cell r="D51" t="str">
            <v>05605148</v>
          </cell>
          <cell r="E51" t="str">
            <v>EfficientGrip RVF02</v>
          </cell>
          <cell r="F51" t="str">
            <v>225/55R17 101V</v>
          </cell>
          <cell r="G51" t="str">
            <v>225/55R17</v>
          </cell>
          <cell r="H51" t="str">
            <v/>
          </cell>
          <cell r="I51">
            <v>11820</v>
          </cell>
          <cell r="J51">
            <v>0</v>
          </cell>
          <cell r="K51">
            <v>12</v>
          </cell>
          <cell r="L51">
            <v>17190</v>
          </cell>
          <cell r="M51">
            <v>14672.727272727272</v>
          </cell>
          <cell r="N51">
            <v>0.1944237918215613</v>
          </cell>
          <cell r="O51">
            <v>68760</v>
          </cell>
          <cell r="P51">
            <v>-10</v>
          </cell>
          <cell r="Q51">
            <v>45327</v>
          </cell>
          <cell r="R51">
            <v>17180</v>
          </cell>
          <cell r="S51" t="str">
            <v>トミータイヤ</v>
          </cell>
          <cell r="T51">
            <v>17180</v>
          </cell>
          <cell r="U51">
            <v>0</v>
          </cell>
          <cell r="V51">
            <v>18970</v>
          </cell>
          <cell r="W51">
            <v>18970</v>
          </cell>
          <cell r="X51">
            <v>16290.90909090909</v>
          </cell>
          <cell r="Y51">
            <v>0.27444196428571427</v>
          </cell>
          <cell r="Z51">
            <v>75880</v>
          </cell>
          <cell r="AA51">
            <v>0</v>
          </cell>
          <cell r="AB51">
            <v>45327</v>
          </cell>
          <cell r="AC51">
            <v>18970</v>
          </cell>
          <cell r="AD51" t="str">
            <v>タイヤプリンス</v>
          </cell>
          <cell r="AE51">
            <v>18970</v>
          </cell>
          <cell r="AF51">
            <v>0</v>
          </cell>
          <cell r="AG51" t="str">
            <v/>
          </cell>
          <cell r="AH51" t="str">
            <v/>
          </cell>
        </row>
        <row r="52">
          <cell r="B52">
            <v>2256017130607</v>
          </cell>
          <cell r="C52">
            <v>4992496152973</v>
          </cell>
          <cell r="D52" t="str">
            <v>05605142</v>
          </cell>
          <cell r="E52" t="str">
            <v>EfficientGrip RVF02</v>
          </cell>
          <cell r="F52" t="str">
            <v>225/60R17 99H</v>
          </cell>
          <cell r="G52" t="str">
            <v>225/60R17</v>
          </cell>
          <cell r="H52">
            <v>24400</v>
          </cell>
          <cell r="I52">
            <v>8910</v>
          </cell>
          <cell r="J52">
            <v>28</v>
          </cell>
          <cell r="K52">
            <v>40</v>
          </cell>
          <cell r="L52">
            <v>13940</v>
          </cell>
          <cell r="M52">
            <v>11718.181818181818</v>
          </cell>
          <cell r="N52">
            <v>0.23964313421256786</v>
          </cell>
          <cell r="P52">
            <v>-10</v>
          </cell>
          <cell r="Q52">
            <v>45327</v>
          </cell>
          <cell r="R52">
            <v>13930</v>
          </cell>
          <cell r="S52" t="str">
            <v>トミータイヤ</v>
          </cell>
          <cell r="T52">
            <v>13930</v>
          </cell>
          <cell r="U52">
            <v>0</v>
          </cell>
          <cell r="V52">
            <v>14730</v>
          </cell>
          <cell r="W52">
            <v>14770</v>
          </cell>
          <cell r="X52">
            <v>12472.727272727272</v>
          </cell>
          <cell r="Y52">
            <v>0.28564139941690958</v>
          </cell>
          <cell r="AA52">
            <v>0</v>
          </cell>
          <cell r="AB52">
            <v>45327</v>
          </cell>
          <cell r="AC52">
            <v>14770</v>
          </cell>
          <cell r="AD52" t="str">
            <v>タイヤショップZERO楽天市場店</v>
          </cell>
          <cell r="AE52">
            <v>14770</v>
          </cell>
          <cell r="AF52">
            <v>0</v>
          </cell>
          <cell r="AG52">
            <v>604421511</v>
          </cell>
          <cell r="AH52">
            <v>604421527</v>
          </cell>
        </row>
        <row r="53">
          <cell r="B53">
            <v>2254518130607</v>
          </cell>
          <cell r="C53">
            <v>4992496153215</v>
          </cell>
          <cell r="D53" t="str">
            <v>05605164</v>
          </cell>
          <cell r="E53" t="str">
            <v>EfficientGrip RVF02</v>
          </cell>
          <cell r="F53" t="str">
            <v>225/45R18 95W XL</v>
          </cell>
          <cell r="G53" t="str">
            <v>225/45R18</v>
          </cell>
          <cell r="H53">
            <v>34500</v>
          </cell>
          <cell r="I53">
            <v>13650</v>
          </cell>
          <cell r="J53">
            <v>4</v>
          </cell>
          <cell r="K53">
            <v>18</v>
          </cell>
          <cell r="L53">
            <v>20380</v>
          </cell>
          <cell r="M53">
            <v>17572.727272727272</v>
          </cell>
          <cell r="N53">
            <v>0.22322814278323846</v>
          </cell>
          <cell r="P53">
            <v>-40</v>
          </cell>
          <cell r="Q53">
            <v>45327</v>
          </cell>
          <cell r="R53">
            <v>20340</v>
          </cell>
          <cell r="S53" t="str">
            <v>トミータイヤ</v>
          </cell>
          <cell r="T53">
            <v>20340</v>
          </cell>
          <cell r="U53">
            <v>0</v>
          </cell>
          <cell r="V53">
            <v>20390</v>
          </cell>
          <cell r="W53">
            <v>20390</v>
          </cell>
          <cell r="X53">
            <v>17581.81818181818</v>
          </cell>
          <cell r="Y53">
            <v>0.22362978283350562</v>
          </cell>
          <cell r="AA53">
            <v>60</v>
          </cell>
          <cell r="AB53">
            <v>45327</v>
          </cell>
          <cell r="AC53">
            <v>20450</v>
          </cell>
          <cell r="AD53" t="str">
            <v>タイヤショップZERO楽天市場店</v>
          </cell>
          <cell r="AE53">
            <v>20450</v>
          </cell>
          <cell r="AF53">
            <v>0</v>
          </cell>
          <cell r="AG53">
            <v>604421512</v>
          </cell>
          <cell r="AH53">
            <v>604421528</v>
          </cell>
        </row>
        <row r="54">
          <cell r="B54">
            <v>2255018130609</v>
          </cell>
          <cell r="C54">
            <v>4992496152898</v>
          </cell>
          <cell r="D54" t="str">
            <v>05605158</v>
          </cell>
          <cell r="E54" t="str">
            <v>EfficientGrip RVF02</v>
          </cell>
          <cell r="F54" t="str">
            <v>225/50R18 99V XL</v>
          </cell>
          <cell r="G54" t="str">
            <v>225/50R18</v>
          </cell>
          <cell r="H54">
            <v>32900</v>
          </cell>
          <cell r="I54">
            <v>13000</v>
          </cell>
          <cell r="J54">
            <v>23</v>
          </cell>
          <cell r="K54">
            <v>58</v>
          </cell>
          <cell r="L54">
            <v>18820</v>
          </cell>
          <cell r="M54">
            <v>16154.545454545454</v>
          </cell>
          <cell r="N54">
            <v>0.19527293190770958</v>
          </cell>
          <cell r="P54">
            <v>-1495</v>
          </cell>
          <cell r="Q54">
            <v>45327</v>
          </cell>
          <cell r="R54">
            <v>17325</v>
          </cell>
          <cell r="S54" t="str">
            <v>ビッグラン市毛ヤフーショップ</v>
          </cell>
          <cell r="T54">
            <v>17325</v>
          </cell>
          <cell r="U54">
            <v>0</v>
          </cell>
          <cell r="V54">
            <v>100000</v>
          </cell>
          <cell r="W54">
            <v>20300</v>
          </cell>
          <cell r="X54">
            <v>17500</v>
          </cell>
          <cell r="Y54">
            <v>0.25714285714285712</v>
          </cell>
          <cell r="AA54">
            <v>0</v>
          </cell>
          <cell r="AB54">
            <v>45327</v>
          </cell>
          <cell r="AC54">
            <v>20300</v>
          </cell>
          <cell r="AD54" t="str">
            <v>タイヤプリンス</v>
          </cell>
          <cell r="AE54">
            <v>20300</v>
          </cell>
          <cell r="AF54">
            <v>0</v>
          </cell>
          <cell r="AG54">
            <v>604421514</v>
          </cell>
          <cell r="AH54">
            <v>604421530</v>
          </cell>
        </row>
        <row r="55">
          <cell r="B55">
            <v>2355018130606</v>
          </cell>
          <cell r="C55">
            <v>4992496152843</v>
          </cell>
          <cell r="D55" t="str">
            <v>05605160</v>
          </cell>
          <cell r="E55" t="str">
            <v>EfficientGrip RVF02</v>
          </cell>
          <cell r="F55" t="str">
            <v>235/50R18 101W XL</v>
          </cell>
          <cell r="G55" t="str">
            <v>235/50R18</v>
          </cell>
          <cell r="H55">
            <v>31200</v>
          </cell>
          <cell r="I55">
            <v>11490</v>
          </cell>
          <cell r="J55">
            <v>33</v>
          </cell>
          <cell r="K55">
            <v>71</v>
          </cell>
          <cell r="L55">
            <v>17640</v>
          </cell>
          <cell r="M55">
            <v>15081.81818181818</v>
          </cell>
          <cell r="N55">
            <v>0.23815551537070517</v>
          </cell>
          <cell r="P55">
            <v>-10</v>
          </cell>
          <cell r="Q55">
            <v>45327</v>
          </cell>
          <cell r="R55">
            <v>17630</v>
          </cell>
          <cell r="S55" t="str">
            <v>トミータイヤ</v>
          </cell>
          <cell r="T55">
            <v>17630</v>
          </cell>
          <cell r="U55">
            <v>0</v>
          </cell>
          <cell r="V55">
            <v>18540</v>
          </cell>
          <cell r="W55">
            <v>18590</v>
          </cell>
          <cell r="X55">
            <v>15945.454545454544</v>
          </cell>
          <cell r="Y55">
            <v>0.27941847206385401</v>
          </cell>
          <cell r="AA55">
            <v>0</v>
          </cell>
          <cell r="AB55">
            <v>45327</v>
          </cell>
          <cell r="AC55">
            <v>18590</v>
          </cell>
          <cell r="AD55" t="str">
            <v>タイヤショップZERO楽天市場店</v>
          </cell>
          <cell r="AE55">
            <v>18590</v>
          </cell>
          <cell r="AF55">
            <v>0</v>
          </cell>
          <cell r="AG55">
            <v>604421513</v>
          </cell>
          <cell r="AH55">
            <v>604421529</v>
          </cell>
        </row>
        <row r="56">
          <cell r="B56">
            <v>2255519130603</v>
          </cell>
          <cell r="C56">
            <v>4992496153123</v>
          </cell>
          <cell r="D56" t="str">
            <v>05605166</v>
          </cell>
          <cell r="E56" t="str">
            <v>EfficientGrip RVF02</v>
          </cell>
          <cell r="F56" t="str">
            <v>225/55R19 103W</v>
          </cell>
          <cell r="G56" t="str">
            <v>225/55R19</v>
          </cell>
          <cell r="H56" t="str">
            <v/>
          </cell>
          <cell r="I56">
            <v>12880</v>
          </cell>
          <cell r="J56">
            <v>0</v>
          </cell>
          <cell r="K56">
            <v>12</v>
          </cell>
          <cell r="L56">
            <v>19630</v>
          </cell>
          <cell r="M56">
            <v>16890.909090909088</v>
          </cell>
          <cell r="N56">
            <v>0.23745963401506984</v>
          </cell>
          <cell r="O56">
            <v>78520</v>
          </cell>
          <cell r="P56">
            <v>-10</v>
          </cell>
          <cell r="Q56">
            <v>45327</v>
          </cell>
          <cell r="R56">
            <v>19620</v>
          </cell>
          <cell r="S56" t="str">
            <v>トミータイヤ</v>
          </cell>
          <cell r="T56">
            <v>19620</v>
          </cell>
          <cell r="U56">
            <v>0</v>
          </cell>
          <cell r="V56">
            <v>20260</v>
          </cell>
          <cell r="W56">
            <v>20260</v>
          </cell>
          <cell r="X56">
            <v>17463.636363636364</v>
          </cell>
          <cell r="Y56">
            <v>0.26246746486205103</v>
          </cell>
          <cell r="Z56">
            <v>81040</v>
          </cell>
          <cell r="AA56">
            <v>0</v>
          </cell>
          <cell r="AB56">
            <v>45327</v>
          </cell>
          <cell r="AC56">
            <v>20260</v>
          </cell>
          <cell r="AD56" t="str">
            <v>タイヤステージ　湘南　楽天市場店</v>
          </cell>
          <cell r="AE56">
            <v>20260</v>
          </cell>
          <cell r="AF56">
            <v>0</v>
          </cell>
          <cell r="AG56" t="str">
            <v/>
          </cell>
          <cell r="AH56" t="str">
            <v/>
          </cell>
        </row>
        <row r="57">
          <cell r="B57">
            <v>2454020130601</v>
          </cell>
          <cell r="C57">
            <v>4992496153208</v>
          </cell>
          <cell r="D57" t="str">
            <v>05605178</v>
          </cell>
          <cell r="E57" t="str">
            <v>EfficientGrip RVF02</v>
          </cell>
          <cell r="F57" t="str">
            <v>245/40R20 99W XL</v>
          </cell>
          <cell r="G57" t="str">
            <v>245/40R20</v>
          </cell>
          <cell r="H57">
            <v>55700</v>
          </cell>
          <cell r="I57">
            <v>22200</v>
          </cell>
          <cell r="J57">
            <v>12</v>
          </cell>
          <cell r="K57">
            <v>12</v>
          </cell>
          <cell r="L57">
            <v>32890</v>
          </cell>
          <cell r="M57">
            <v>28945.454545454544</v>
          </cell>
          <cell r="N57">
            <v>0.23304020100502509</v>
          </cell>
          <cell r="P57">
            <v>-10</v>
          </cell>
          <cell r="Q57">
            <v>45327</v>
          </cell>
          <cell r="R57">
            <v>32880</v>
          </cell>
          <cell r="S57" t="str">
            <v>トミータイヤ</v>
          </cell>
          <cell r="T57">
            <v>32880</v>
          </cell>
          <cell r="U57">
            <v>0</v>
          </cell>
          <cell r="V57">
            <v>32950</v>
          </cell>
          <cell r="W57">
            <v>32950</v>
          </cell>
          <cell r="X57">
            <v>28999.999999999996</v>
          </cell>
          <cell r="Y57">
            <v>0.23448275862068957</v>
          </cell>
          <cell r="AA57">
            <v>90</v>
          </cell>
          <cell r="AB57">
            <v>45327</v>
          </cell>
          <cell r="AC57">
            <v>33040</v>
          </cell>
          <cell r="AD57" t="str">
            <v>タイヤショップZERO楽天市場店</v>
          </cell>
          <cell r="AE57">
            <v>33040</v>
          </cell>
          <cell r="AF57">
            <v>0</v>
          </cell>
          <cell r="AG57">
            <v>604421515</v>
          </cell>
          <cell r="AH57">
            <v>604421531</v>
          </cell>
        </row>
        <row r="58">
          <cell r="B58">
            <v>1655515132051</v>
          </cell>
          <cell r="C58">
            <v>4992496090688</v>
          </cell>
          <cell r="D58" t="str">
            <v>05605052</v>
          </cell>
          <cell r="E58" t="str">
            <v>LS2000 Hybrid II</v>
          </cell>
          <cell r="F58" t="str">
            <v>165/55R15 75V</v>
          </cell>
          <cell r="G58" t="str">
            <v>165/55R15</v>
          </cell>
          <cell r="H58">
            <v>12500</v>
          </cell>
          <cell r="I58">
            <v>4410</v>
          </cell>
          <cell r="J58">
            <v>243</v>
          </cell>
          <cell r="K58">
            <v>108</v>
          </cell>
          <cell r="L58">
            <v>6240</v>
          </cell>
          <cell r="M58">
            <v>5195.454545454545</v>
          </cell>
          <cell r="N58">
            <v>0.15118110236220467</v>
          </cell>
          <cell r="P58">
            <v>-525</v>
          </cell>
          <cell r="Q58">
            <v>45327</v>
          </cell>
          <cell r="R58">
            <v>5715</v>
          </cell>
          <cell r="S58" t="str">
            <v>タイヤZ</v>
          </cell>
          <cell r="T58">
            <v>5720</v>
          </cell>
          <cell r="U58">
            <v>-5</v>
          </cell>
          <cell r="V58">
            <v>6280</v>
          </cell>
          <cell r="W58">
            <v>6250</v>
          </cell>
          <cell r="X58">
            <v>5204.545454545454</v>
          </cell>
          <cell r="Y58">
            <v>0.15266375545851521</v>
          </cell>
          <cell r="AA58">
            <v>-535</v>
          </cell>
          <cell r="AB58">
            <v>45327</v>
          </cell>
          <cell r="AC58">
            <v>5715</v>
          </cell>
          <cell r="AD58" t="str">
            <v>タイヤZ 楽天市場店</v>
          </cell>
          <cell r="AE58">
            <v>5720</v>
          </cell>
          <cell r="AF58">
            <v>-5</v>
          </cell>
          <cell r="AG58">
            <v>604426260</v>
          </cell>
          <cell r="AH58">
            <v>604426288</v>
          </cell>
        </row>
        <row r="59">
          <cell r="B59">
            <v>1556513130073</v>
          </cell>
          <cell r="C59">
            <v>4992496142301</v>
          </cell>
          <cell r="D59" t="str">
            <v>05609556</v>
          </cell>
          <cell r="E59" t="str">
            <v>VECTOR 4Seasons（VECキャン）</v>
          </cell>
          <cell r="F59" t="str">
            <v>155/65R13 73H</v>
          </cell>
          <cell r="G59" t="str">
            <v>155/65R13</v>
          </cell>
          <cell r="H59">
            <v>10600</v>
          </cell>
          <cell r="I59">
            <v>4870</v>
          </cell>
          <cell r="J59">
            <v>100</v>
          </cell>
          <cell r="K59">
            <v>24</v>
          </cell>
          <cell r="L59">
            <v>7640</v>
          </cell>
          <cell r="M59">
            <v>6468.181818181818</v>
          </cell>
          <cell r="N59">
            <v>0.24708362614195359</v>
          </cell>
          <cell r="P59">
            <v>-160</v>
          </cell>
          <cell r="Q59">
            <v>45327</v>
          </cell>
          <cell r="R59">
            <v>7480</v>
          </cell>
          <cell r="S59" t="str">
            <v>エスエール</v>
          </cell>
          <cell r="T59">
            <v>7480</v>
          </cell>
          <cell r="U59">
            <v>0</v>
          </cell>
          <cell r="V59">
            <v>7640</v>
          </cell>
          <cell r="W59">
            <v>7640</v>
          </cell>
          <cell r="X59">
            <v>6468.181818181818</v>
          </cell>
          <cell r="Y59">
            <v>0.24708362614195359</v>
          </cell>
          <cell r="AA59">
            <v>0</v>
          </cell>
          <cell r="AB59">
            <v>45327</v>
          </cell>
          <cell r="AC59">
            <v>7640</v>
          </cell>
          <cell r="AD59" t="str">
            <v>タイヤプリンス</v>
          </cell>
          <cell r="AE59">
            <v>7640</v>
          </cell>
          <cell r="AF59">
            <v>0</v>
          </cell>
          <cell r="AG59">
            <v>604428418</v>
          </cell>
          <cell r="AH59">
            <v>604428471</v>
          </cell>
        </row>
        <row r="60">
          <cell r="B60">
            <v>1656513130070</v>
          </cell>
          <cell r="C60">
            <v>4992496142318</v>
          </cell>
          <cell r="D60" t="str">
            <v>05609568</v>
          </cell>
          <cell r="E60" t="str">
            <v>VECTOR 4Seasons（VECキャン）</v>
          </cell>
          <cell r="F60" t="str">
            <v>165/65R13 77H</v>
          </cell>
          <cell r="G60" t="str">
            <v>165/65R13</v>
          </cell>
          <cell r="H60">
            <v>11800</v>
          </cell>
          <cell r="I60">
            <v>5480</v>
          </cell>
          <cell r="J60">
            <v>113</v>
          </cell>
          <cell r="K60">
            <v>40</v>
          </cell>
          <cell r="L60">
            <v>8530</v>
          </cell>
          <cell r="M60">
            <v>7277.272727272727</v>
          </cell>
          <cell r="N60">
            <v>0.24697064334790753</v>
          </cell>
          <cell r="P60">
            <v>0</v>
          </cell>
          <cell r="Q60">
            <v>45327</v>
          </cell>
          <cell r="R60">
            <v>8530</v>
          </cell>
          <cell r="S60" t="str">
            <v>カーポートマルゼン</v>
          </cell>
          <cell r="T60">
            <v>8530</v>
          </cell>
          <cell r="U60">
            <v>0</v>
          </cell>
          <cell r="V60">
            <v>8530</v>
          </cell>
          <cell r="W60">
            <v>8600</v>
          </cell>
          <cell r="X60">
            <v>7340.9090909090901</v>
          </cell>
          <cell r="Y60">
            <v>0.2534984520123838</v>
          </cell>
          <cell r="AA60">
            <v>-70</v>
          </cell>
          <cell r="AB60">
            <v>45327</v>
          </cell>
          <cell r="AC60">
            <v>8530</v>
          </cell>
          <cell r="AD60" t="str">
            <v>カーポートマルゼン</v>
          </cell>
          <cell r="AE60">
            <v>8530</v>
          </cell>
          <cell r="AF60">
            <v>0</v>
          </cell>
          <cell r="AG60">
            <v>604428422</v>
          </cell>
          <cell r="AH60">
            <v>604428475</v>
          </cell>
        </row>
        <row r="61">
          <cell r="B61">
            <v>1557013130075</v>
          </cell>
          <cell r="C61">
            <v>4992496142295</v>
          </cell>
          <cell r="D61" t="str">
            <v>05609554</v>
          </cell>
          <cell r="E61" t="str">
            <v>VECTOR 4Seasons（VECキャン）</v>
          </cell>
          <cell r="F61" t="str">
            <v>155/70R13 75H</v>
          </cell>
          <cell r="G61" t="str">
            <v>155/70R13</v>
          </cell>
          <cell r="H61">
            <v>10600</v>
          </cell>
          <cell r="I61">
            <v>4870</v>
          </cell>
          <cell r="J61">
            <v>56</v>
          </cell>
          <cell r="K61">
            <v>16</v>
          </cell>
          <cell r="L61">
            <v>7640</v>
          </cell>
          <cell r="M61">
            <v>6468.181818181818</v>
          </cell>
          <cell r="N61">
            <v>0.24708362614195359</v>
          </cell>
          <cell r="P61">
            <v>0</v>
          </cell>
          <cell r="Q61">
            <v>45327</v>
          </cell>
          <cell r="R61">
            <v>7640</v>
          </cell>
          <cell r="S61" t="str">
            <v>カーポートマルゼン</v>
          </cell>
          <cell r="T61">
            <v>7640</v>
          </cell>
          <cell r="U61">
            <v>0</v>
          </cell>
          <cell r="V61">
            <v>7640</v>
          </cell>
          <cell r="W61">
            <v>7700</v>
          </cell>
          <cell r="X61">
            <v>6522.7272727272721</v>
          </cell>
          <cell r="Y61">
            <v>0.25337979094076646</v>
          </cell>
          <cell r="AA61">
            <v>-60</v>
          </cell>
          <cell r="AB61">
            <v>45327</v>
          </cell>
          <cell r="AC61">
            <v>7640</v>
          </cell>
          <cell r="AD61" t="str">
            <v>カーポートマルゼン</v>
          </cell>
          <cell r="AE61">
            <v>7640</v>
          </cell>
          <cell r="AF61">
            <v>0</v>
          </cell>
          <cell r="AG61">
            <v>604428420</v>
          </cell>
          <cell r="AH61">
            <v>604428473</v>
          </cell>
        </row>
        <row r="62">
          <cell r="B62">
            <v>1458013130075</v>
          </cell>
          <cell r="C62">
            <v>4992496142264</v>
          </cell>
          <cell r="D62" t="str">
            <v>05509550</v>
          </cell>
          <cell r="E62" t="str">
            <v>VECTOR 4Seasons（VECキャン）</v>
          </cell>
          <cell r="F62" t="str">
            <v>145/80R13 75S</v>
          </cell>
          <cell r="G62" t="str">
            <v>145/80R13</v>
          </cell>
          <cell r="H62">
            <v>8900</v>
          </cell>
          <cell r="I62">
            <v>4040</v>
          </cell>
          <cell r="J62">
            <v>140</v>
          </cell>
          <cell r="K62">
            <v>28</v>
          </cell>
          <cell r="L62">
            <v>6420</v>
          </cell>
          <cell r="M62">
            <v>5359.090909090909</v>
          </cell>
          <cell r="N62">
            <v>0.24614079728583543</v>
          </cell>
          <cell r="P62">
            <v>0</v>
          </cell>
          <cell r="Q62">
            <v>45327</v>
          </cell>
          <cell r="R62">
            <v>6420</v>
          </cell>
          <cell r="S62" t="str">
            <v>カーポートマルゼン</v>
          </cell>
          <cell r="T62">
            <v>6420</v>
          </cell>
          <cell r="U62">
            <v>0</v>
          </cell>
          <cell r="V62">
            <v>6420</v>
          </cell>
          <cell r="W62">
            <v>6420</v>
          </cell>
          <cell r="X62">
            <v>5359.090909090909</v>
          </cell>
          <cell r="Y62">
            <v>0.24614079728583543</v>
          </cell>
          <cell r="AA62">
            <v>0</v>
          </cell>
          <cell r="AB62">
            <v>45327</v>
          </cell>
          <cell r="AC62">
            <v>6420</v>
          </cell>
          <cell r="AD62" t="str">
            <v>カーポートマルゼン</v>
          </cell>
          <cell r="AE62">
            <v>6420</v>
          </cell>
          <cell r="AF62">
            <v>0</v>
          </cell>
          <cell r="AG62">
            <v>604428419</v>
          </cell>
          <cell r="AH62">
            <v>604428472</v>
          </cell>
        </row>
        <row r="63">
          <cell r="B63">
            <v>1558013130072</v>
          </cell>
          <cell r="C63">
            <v>4992496142271</v>
          </cell>
          <cell r="D63" t="str">
            <v>05509552</v>
          </cell>
          <cell r="E63" t="str">
            <v>VECTOR 4Seasons（VECキャン）</v>
          </cell>
          <cell r="F63" t="str">
            <v>155/80R13 79S</v>
          </cell>
          <cell r="G63" t="str">
            <v>155/80R13</v>
          </cell>
          <cell r="H63">
            <v>10100</v>
          </cell>
          <cell r="I63">
            <v>4630</v>
          </cell>
          <cell r="J63">
            <v>36</v>
          </cell>
          <cell r="K63">
            <v>20</v>
          </cell>
          <cell r="L63">
            <v>7300</v>
          </cell>
          <cell r="M63">
            <v>6159.090909090909</v>
          </cell>
          <cell r="N63">
            <v>0.24826568265682655</v>
          </cell>
          <cell r="P63">
            <v>0</v>
          </cell>
          <cell r="Q63">
            <v>45327</v>
          </cell>
          <cell r="R63">
            <v>7300</v>
          </cell>
          <cell r="S63" t="str">
            <v>カーポートマルゼン</v>
          </cell>
          <cell r="T63">
            <v>7300</v>
          </cell>
          <cell r="U63">
            <v>0</v>
          </cell>
          <cell r="V63">
            <v>7300</v>
          </cell>
          <cell r="W63">
            <v>7380</v>
          </cell>
          <cell r="X63">
            <v>6231.8181818181811</v>
          </cell>
          <cell r="Y63">
            <v>0.25703865791393132</v>
          </cell>
          <cell r="AA63">
            <v>-80</v>
          </cell>
          <cell r="AB63">
            <v>45327</v>
          </cell>
          <cell r="AC63">
            <v>7300</v>
          </cell>
          <cell r="AD63" t="str">
            <v>カーポートマルゼン</v>
          </cell>
          <cell r="AE63">
            <v>7300</v>
          </cell>
          <cell r="AF63">
            <v>0</v>
          </cell>
          <cell r="AG63">
            <v>604428421</v>
          </cell>
          <cell r="AH63">
            <v>604428474</v>
          </cell>
        </row>
        <row r="64">
          <cell r="B64">
            <v>1555514130075</v>
          </cell>
          <cell r="C64">
            <v>4992496142387</v>
          </cell>
          <cell r="D64" t="str">
            <v>05609570</v>
          </cell>
          <cell r="E64" t="str">
            <v>VECTOR 4Seasons（VECキャン）</v>
          </cell>
          <cell r="F64" t="str">
            <v>155/55R14 69H</v>
          </cell>
          <cell r="G64" t="str">
            <v>155/55R14</v>
          </cell>
          <cell r="H64">
            <v>14300</v>
          </cell>
          <cell r="I64">
            <v>6710</v>
          </cell>
          <cell r="J64">
            <v>0</v>
          </cell>
          <cell r="K64">
            <v>16</v>
          </cell>
          <cell r="L64">
            <v>10370</v>
          </cell>
          <cell r="M64">
            <v>8950</v>
          </cell>
          <cell r="N64">
            <v>0.25027932960893856</v>
          </cell>
          <cell r="P64">
            <v>0</v>
          </cell>
          <cell r="Q64">
            <v>45327</v>
          </cell>
          <cell r="R64">
            <v>10370</v>
          </cell>
          <cell r="S64" t="str">
            <v>カーポートマルゼン</v>
          </cell>
          <cell r="T64">
            <v>10370</v>
          </cell>
          <cell r="U64">
            <v>0</v>
          </cell>
          <cell r="V64">
            <v>10370</v>
          </cell>
          <cell r="W64">
            <v>10450</v>
          </cell>
          <cell r="X64">
            <v>9022.7272727272721</v>
          </cell>
          <cell r="Y64">
            <v>0.25632241813602008</v>
          </cell>
          <cell r="AA64">
            <v>-80</v>
          </cell>
          <cell r="AB64">
            <v>45327</v>
          </cell>
          <cell r="AC64">
            <v>10370</v>
          </cell>
          <cell r="AD64" t="str">
            <v>カーポートマルゼン</v>
          </cell>
          <cell r="AE64">
            <v>10370</v>
          </cell>
          <cell r="AF64">
            <v>0</v>
          </cell>
          <cell r="AG64">
            <v>604428428</v>
          </cell>
          <cell r="AH64">
            <v>604428481</v>
          </cell>
        </row>
        <row r="65">
          <cell r="B65">
            <v>1655514130072</v>
          </cell>
          <cell r="C65">
            <v>4992496142394</v>
          </cell>
          <cell r="D65" t="str">
            <v>05609572</v>
          </cell>
          <cell r="E65" t="str">
            <v>VECTOR 4Seasons（VECキャン）</v>
          </cell>
          <cell r="F65" t="str">
            <v>165/55R14 72H</v>
          </cell>
          <cell r="G65" t="str">
            <v>165/55R14</v>
          </cell>
          <cell r="H65">
            <v>15300</v>
          </cell>
          <cell r="I65">
            <v>7180</v>
          </cell>
          <cell r="J65">
            <v>76</v>
          </cell>
          <cell r="K65">
            <v>16</v>
          </cell>
          <cell r="L65">
            <v>11050</v>
          </cell>
          <cell r="M65">
            <v>9568.181818181818</v>
          </cell>
          <cell r="N65">
            <v>0.24959619952494061</v>
          </cell>
          <cell r="P65">
            <v>0</v>
          </cell>
          <cell r="Q65">
            <v>45327</v>
          </cell>
          <cell r="R65">
            <v>11050</v>
          </cell>
          <cell r="S65" t="str">
            <v>カーポートマルゼン</v>
          </cell>
          <cell r="T65">
            <v>11050</v>
          </cell>
          <cell r="U65">
            <v>0</v>
          </cell>
          <cell r="V65">
            <v>11050</v>
          </cell>
          <cell r="W65">
            <v>11100</v>
          </cell>
          <cell r="X65">
            <v>9613.6363636363621</v>
          </cell>
          <cell r="Y65">
            <v>0.25314420803782495</v>
          </cell>
          <cell r="AA65">
            <v>-50</v>
          </cell>
          <cell r="AB65">
            <v>45327</v>
          </cell>
          <cell r="AC65">
            <v>11050</v>
          </cell>
          <cell r="AD65" t="str">
            <v>カーポートマルゼン</v>
          </cell>
          <cell r="AE65">
            <v>11050</v>
          </cell>
          <cell r="AF65">
            <v>0</v>
          </cell>
          <cell r="AG65">
            <v>604428429</v>
          </cell>
          <cell r="AH65">
            <v>604428482</v>
          </cell>
        </row>
        <row r="66">
          <cell r="B66">
            <v>1556514130072</v>
          </cell>
          <cell r="C66">
            <v>4992496142349</v>
          </cell>
          <cell r="D66" t="str">
            <v>05609564</v>
          </cell>
          <cell r="E66" t="str">
            <v>VECTOR 4Seasons（VECキャン）</v>
          </cell>
          <cell r="F66" t="str">
            <v>155/65R14 75H</v>
          </cell>
          <cell r="G66" t="str">
            <v>155/65R14</v>
          </cell>
          <cell r="H66">
            <v>10900</v>
          </cell>
          <cell r="I66">
            <v>5060</v>
          </cell>
          <cell r="J66">
            <v>504</v>
          </cell>
          <cell r="K66">
            <v>64</v>
          </cell>
          <cell r="L66">
            <v>7920</v>
          </cell>
          <cell r="M66">
            <v>6722.7272727272721</v>
          </cell>
          <cell r="N66">
            <v>0.24732927653820141</v>
          </cell>
          <cell r="P66">
            <v>0</v>
          </cell>
          <cell r="Q66">
            <v>45327</v>
          </cell>
          <cell r="R66">
            <v>7920</v>
          </cell>
          <cell r="S66" t="str">
            <v>カーポートマルゼン</v>
          </cell>
          <cell r="T66">
            <v>7920</v>
          </cell>
          <cell r="U66">
            <v>0</v>
          </cell>
          <cell r="V66">
            <v>7920</v>
          </cell>
          <cell r="W66">
            <v>7920</v>
          </cell>
          <cell r="X66">
            <v>6722.7272727272721</v>
          </cell>
          <cell r="Y66">
            <v>0.24732927653820141</v>
          </cell>
          <cell r="AA66">
            <v>0</v>
          </cell>
          <cell r="AB66">
            <v>45327</v>
          </cell>
          <cell r="AC66">
            <v>7920</v>
          </cell>
          <cell r="AD66" t="str">
            <v>カーポートマルゼン</v>
          </cell>
          <cell r="AE66">
            <v>7920</v>
          </cell>
          <cell r="AF66">
            <v>0</v>
          </cell>
          <cell r="AG66">
            <v>604428423</v>
          </cell>
          <cell r="AH66">
            <v>604428476</v>
          </cell>
        </row>
        <row r="67">
          <cell r="B67">
            <v>1656514130079</v>
          </cell>
          <cell r="C67">
            <v>4992496142356</v>
          </cell>
          <cell r="D67" t="str">
            <v>05609632</v>
          </cell>
          <cell r="E67" t="str">
            <v>VECTOR 4Seasons（VECキャン）</v>
          </cell>
          <cell r="F67" t="str">
            <v>165/65R14 79H</v>
          </cell>
          <cell r="G67" t="str">
            <v>165/65R14</v>
          </cell>
          <cell r="H67">
            <v>11900</v>
          </cell>
          <cell r="I67">
            <v>5520</v>
          </cell>
          <cell r="J67">
            <v>99</v>
          </cell>
          <cell r="K67">
            <v>26</v>
          </cell>
          <cell r="L67">
            <v>8600</v>
          </cell>
          <cell r="M67">
            <v>7340.9090909090901</v>
          </cell>
          <cell r="N67">
            <v>0.24804953560371509</v>
          </cell>
          <cell r="P67">
            <v>-20</v>
          </cell>
          <cell r="Q67">
            <v>45327</v>
          </cell>
          <cell r="R67">
            <v>8580</v>
          </cell>
          <cell r="S67" t="str">
            <v>コニシタイヤ Yahoo!店</v>
          </cell>
          <cell r="T67">
            <v>8580</v>
          </cell>
          <cell r="U67">
            <v>0</v>
          </cell>
          <cell r="V67">
            <v>8600</v>
          </cell>
          <cell r="W67">
            <v>8600</v>
          </cell>
          <cell r="X67">
            <v>7340.9090909090901</v>
          </cell>
          <cell r="Y67">
            <v>0.24804953560371509</v>
          </cell>
          <cell r="AA67">
            <v>-20</v>
          </cell>
          <cell r="AB67">
            <v>45327</v>
          </cell>
          <cell r="AC67">
            <v>8580</v>
          </cell>
          <cell r="AD67" t="str">
            <v>コニシタイヤ Yahoo!店</v>
          </cell>
          <cell r="AE67">
            <v>8580</v>
          </cell>
          <cell r="AF67">
            <v>0</v>
          </cell>
          <cell r="AG67">
            <v>604428430</v>
          </cell>
          <cell r="AH67">
            <v>604428483</v>
          </cell>
        </row>
        <row r="68">
          <cell r="B68">
            <v>1657014130071</v>
          </cell>
          <cell r="C68">
            <v>4992496142288</v>
          </cell>
          <cell r="D68" t="str">
            <v>05509558</v>
          </cell>
          <cell r="E68" t="str">
            <v>VECTOR 4Seasons（VECキャン）</v>
          </cell>
          <cell r="F68" t="str">
            <v>165/70R14 81S</v>
          </cell>
          <cell r="G68" t="str">
            <v>165/70R14</v>
          </cell>
          <cell r="H68">
            <v>12300</v>
          </cell>
          <cell r="I68">
            <v>5690</v>
          </cell>
          <cell r="J68">
            <v>73</v>
          </cell>
          <cell r="K68">
            <v>12</v>
          </cell>
          <cell r="L68">
            <v>8870</v>
          </cell>
          <cell r="M68">
            <v>7586.363636363636</v>
          </cell>
          <cell r="N68">
            <v>0.24997004194128217</v>
          </cell>
          <cell r="P68">
            <v>0</v>
          </cell>
          <cell r="Q68">
            <v>45327</v>
          </cell>
          <cell r="R68">
            <v>8870</v>
          </cell>
          <cell r="S68" t="str">
            <v>カーポートマルゼン</v>
          </cell>
          <cell r="T68">
            <v>8870</v>
          </cell>
          <cell r="U68">
            <v>0</v>
          </cell>
          <cell r="V68">
            <v>8870</v>
          </cell>
          <cell r="W68">
            <v>8910</v>
          </cell>
          <cell r="X68">
            <v>7622.7272727272721</v>
          </cell>
          <cell r="Y68">
            <v>0.25354800238521163</v>
          </cell>
          <cell r="AA68">
            <v>-40</v>
          </cell>
          <cell r="AB68">
            <v>45327</v>
          </cell>
          <cell r="AC68">
            <v>8870</v>
          </cell>
          <cell r="AD68" t="str">
            <v>カーポートマルゼン</v>
          </cell>
          <cell r="AE68">
            <v>8870</v>
          </cell>
          <cell r="AF68">
            <v>0</v>
          </cell>
          <cell r="AG68">
            <v>604428425</v>
          </cell>
          <cell r="AH68">
            <v>604428478</v>
          </cell>
        </row>
        <row r="69">
          <cell r="B69">
            <v>1757014130078</v>
          </cell>
          <cell r="C69">
            <v>4992496142325</v>
          </cell>
          <cell r="D69" t="str">
            <v>05609560</v>
          </cell>
          <cell r="E69" t="str">
            <v>VECTOR 4Seasons（VECキャン）</v>
          </cell>
          <cell r="F69" t="str">
            <v>175/70R14 84H</v>
          </cell>
          <cell r="G69" t="str">
            <v>175/70R14</v>
          </cell>
          <cell r="H69">
            <v>13400</v>
          </cell>
          <cell r="I69">
            <v>6260</v>
          </cell>
          <cell r="J69">
            <v>64</v>
          </cell>
          <cell r="K69">
            <v>40</v>
          </cell>
          <cell r="L69">
            <v>9690</v>
          </cell>
          <cell r="M69">
            <v>8331.818181818182</v>
          </cell>
          <cell r="N69">
            <v>0.24866339334424442</v>
          </cell>
          <cell r="P69">
            <v>0</v>
          </cell>
          <cell r="Q69">
            <v>45327</v>
          </cell>
          <cell r="R69">
            <v>9690</v>
          </cell>
          <cell r="S69" t="str">
            <v>カーポートマルゼン</v>
          </cell>
          <cell r="T69">
            <v>9690</v>
          </cell>
          <cell r="U69">
            <v>0</v>
          </cell>
          <cell r="V69">
            <v>9690</v>
          </cell>
          <cell r="W69">
            <v>9690</v>
          </cell>
          <cell r="X69">
            <v>8331.818181818182</v>
          </cell>
          <cell r="Y69">
            <v>0.24866339334424442</v>
          </cell>
          <cell r="AA69">
            <v>0</v>
          </cell>
          <cell r="AB69">
            <v>45327</v>
          </cell>
          <cell r="AC69">
            <v>9690</v>
          </cell>
          <cell r="AD69" t="str">
            <v>カーポートマルゼン</v>
          </cell>
          <cell r="AE69">
            <v>9690</v>
          </cell>
          <cell r="AF69">
            <v>0</v>
          </cell>
          <cell r="AG69">
            <v>604428427</v>
          </cell>
          <cell r="AH69">
            <v>604428480</v>
          </cell>
        </row>
        <row r="70">
          <cell r="B70">
            <v>1857014130075</v>
          </cell>
          <cell r="C70">
            <v>4992496142332</v>
          </cell>
          <cell r="D70" t="str">
            <v>05609562</v>
          </cell>
          <cell r="E70" t="str">
            <v>VECTOR 4Seasons（VECキャン）</v>
          </cell>
          <cell r="F70" t="str">
            <v>185/70R14 88H</v>
          </cell>
          <cell r="G70" t="str">
            <v>185/70R14</v>
          </cell>
          <cell r="H70">
            <v>14200</v>
          </cell>
          <cell r="I70">
            <v>6680</v>
          </cell>
          <cell r="J70">
            <v>108</v>
          </cell>
          <cell r="K70">
            <v>8</v>
          </cell>
          <cell r="L70">
            <v>10300</v>
          </cell>
          <cell r="M70">
            <v>8886.363636363636</v>
          </cell>
          <cell r="N70">
            <v>0.24828644501278768</v>
          </cell>
          <cell r="P70">
            <v>0</v>
          </cell>
          <cell r="Q70">
            <v>45327</v>
          </cell>
          <cell r="R70">
            <v>10300</v>
          </cell>
          <cell r="S70" t="str">
            <v>カーポートマルゼン</v>
          </cell>
          <cell r="T70">
            <v>10300</v>
          </cell>
          <cell r="U70">
            <v>0</v>
          </cell>
          <cell r="V70">
            <v>10300</v>
          </cell>
          <cell r="W70">
            <v>10400</v>
          </cell>
          <cell r="X70">
            <v>8977.2727272727261</v>
          </cell>
          <cell r="Y70">
            <v>0.25589873417721509</v>
          </cell>
          <cell r="AA70">
            <v>-100</v>
          </cell>
          <cell r="AB70">
            <v>45327</v>
          </cell>
          <cell r="AC70">
            <v>10300</v>
          </cell>
          <cell r="AD70" t="str">
            <v>カーポートマルゼン</v>
          </cell>
          <cell r="AE70">
            <v>10300</v>
          </cell>
          <cell r="AF70">
            <v>0</v>
          </cell>
          <cell r="AG70">
            <v>604428424</v>
          </cell>
          <cell r="AH70">
            <v>604428477</v>
          </cell>
        </row>
        <row r="71">
          <cell r="B71">
            <v>1756514130076</v>
          </cell>
          <cell r="C71">
            <v>4992496142363</v>
          </cell>
          <cell r="D71" t="str">
            <v>05609566</v>
          </cell>
          <cell r="E71" t="str">
            <v>VECTOR 4Seasons（VECキャン）</v>
          </cell>
          <cell r="F71" t="str">
            <v>175/65R14 82H</v>
          </cell>
          <cell r="G71" t="str">
            <v>175/65R14</v>
          </cell>
          <cell r="H71">
            <v>14000</v>
          </cell>
          <cell r="I71">
            <v>6530</v>
          </cell>
          <cell r="J71">
            <v>37</v>
          </cell>
          <cell r="K71">
            <v>19</v>
          </cell>
          <cell r="L71">
            <v>10100</v>
          </cell>
          <cell r="M71">
            <v>8704.545454545454</v>
          </cell>
          <cell r="N71">
            <v>0.24981723237597908</v>
          </cell>
          <cell r="P71">
            <v>0</v>
          </cell>
          <cell r="Q71">
            <v>45327</v>
          </cell>
          <cell r="R71">
            <v>10100</v>
          </cell>
          <cell r="S71" t="str">
            <v>カーポートマルゼン</v>
          </cell>
          <cell r="T71">
            <v>10100</v>
          </cell>
          <cell r="U71">
            <v>0</v>
          </cell>
          <cell r="V71">
            <v>10100</v>
          </cell>
          <cell r="W71">
            <v>10100</v>
          </cell>
          <cell r="X71">
            <v>8704.545454545454</v>
          </cell>
          <cell r="Y71">
            <v>0.24981723237597908</v>
          </cell>
          <cell r="AA71">
            <v>0</v>
          </cell>
          <cell r="AB71">
            <v>45327</v>
          </cell>
          <cell r="AC71">
            <v>10100</v>
          </cell>
          <cell r="AD71" t="str">
            <v>カーポートマルゼン</v>
          </cell>
          <cell r="AE71">
            <v>10100</v>
          </cell>
          <cell r="AF71">
            <v>0</v>
          </cell>
          <cell r="AG71">
            <v>604428426</v>
          </cell>
          <cell r="AH71">
            <v>604428479</v>
          </cell>
        </row>
        <row r="72">
          <cell r="B72">
            <v>1856514130073</v>
          </cell>
          <cell r="C72">
            <v>4992496142370</v>
          </cell>
          <cell r="D72" t="str">
            <v>05609618</v>
          </cell>
          <cell r="E72" t="str">
            <v>VECTOR 4Seasons（VECキャン）</v>
          </cell>
          <cell r="F72" t="str">
            <v>185/65R14 86H</v>
          </cell>
          <cell r="G72" t="str">
            <v>185/65R14</v>
          </cell>
          <cell r="H72">
            <v>14400</v>
          </cell>
          <cell r="I72">
            <v>6760</v>
          </cell>
          <cell r="J72">
            <v>24</v>
          </cell>
          <cell r="K72">
            <v>20</v>
          </cell>
          <cell r="L72">
            <v>10440</v>
          </cell>
          <cell r="M72">
            <v>9013.6363636363621</v>
          </cell>
          <cell r="N72">
            <v>0.25002521432173463</v>
          </cell>
          <cell r="P72">
            <v>0</v>
          </cell>
          <cell r="Q72">
            <v>45327</v>
          </cell>
          <cell r="R72">
            <v>10440</v>
          </cell>
          <cell r="S72" t="str">
            <v>カーポートマルゼン</v>
          </cell>
          <cell r="T72">
            <v>10440</v>
          </cell>
          <cell r="U72">
            <v>0</v>
          </cell>
          <cell r="V72">
            <v>10440</v>
          </cell>
          <cell r="W72">
            <v>10480</v>
          </cell>
          <cell r="X72">
            <v>9050</v>
          </cell>
          <cell r="Y72">
            <v>0.25303867403314917</v>
          </cell>
          <cell r="AA72">
            <v>-40</v>
          </cell>
          <cell r="AB72">
            <v>45327</v>
          </cell>
          <cell r="AC72">
            <v>10440</v>
          </cell>
          <cell r="AD72" t="str">
            <v>カーポートマルゼン</v>
          </cell>
          <cell r="AE72">
            <v>10440</v>
          </cell>
          <cell r="AF72">
            <v>0</v>
          </cell>
          <cell r="AG72">
            <v>604428431</v>
          </cell>
          <cell r="AH72">
            <v>604428484</v>
          </cell>
        </row>
        <row r="73">
          <cell r="B73">
            <v>1655015130076</v>
          </cell>
          <cell r="C73">
            <v>4992496142509</v>
          </cell>
          <cell r="D73" t="str">
            <v>05609594</v>
          </cell>
          <cell r="E73" t="str">
            <v>VECTOR 4Seasons（VECキャン）</v>
          </cell>
          <cell r="F73" t="str">
            <v>165/50R15 73H</v>
          </cell>
          <cell r="G73" t="str">
            <v>165/50R15</v>
          </cell>
          <cell r="H73">
            <v>16600</v>
          </cell>
          <cell r="I73">
            <v>7880</v>
          </cell>
          <cell r="J73">
            <v>45</v>
          </cell>
          <cell r="K73">
            <v>16</v>
          </cell>
          <cell r="L73">
            <v>12080</v>
          </cell>
          <cell r="M73">
            <v>10504.545454545454</v>
          </cell>
          <cell r="N73">
            <v>0.24984855041107742</v>
          </cell>
          <cell r="P73">
            <v>0</v>
          </cell>
          <cell r="Q73">
            <v>45327</v>
          </cell>
          <cell r="R73">
            <v>12080</v>
          </cell>
          <cell r="S73" t="str">
            <v>カーポートマルゼン</v>
          </cell>
          <cell r="T73">
            <v>12080</v>
          </cell>
          <cell r="U73">
            <v>0</v>
          </cell>
          <cell r="V73">
            <v>12080</v>
          </cell>
          <cell r="W73">
            <v>12130</v>
          </cell>
          <cell r="X73">
            <v>10550</v>
          </cell>
          <cell r="Y73">
            <v>0.25308056872037915</v>
          </cell>
          <cell r="AA73">
            <v>-50</v>
          </cell>
          <cell r="AB73">
            <v>45327</v>
          </cell>
          <cell r="AC73">
            <v>12080</v>
          </cell>
          <cell r="AD73" t="str">
            <v>カーポートマルゼン</v>
          </cell>
          <cell r="AE73">
            <v>12080</v>
          </cell>
          <cell r="AF73">
            <v>0</v>
          </cell>
          <cell r="AG73">
            <v>604428439</v>
          </cell>
          <cell r="AH73">
            <v>604428492</v>
          </cell>
        </row>
        <row r="74">
          <cell r="B74">
            <v>1655515130071</v>
          </cell>
          <cell r="C74">
            <v>4992496142486</v>
          </cell>
          <cell r="D74" t="str">
            <v>05609590</v>
          </cell>
          <cell r="E74" t="str">
            <v>VECTOR 4Seasons（VECキャン）</v>
          </cell>
          <cell r="F74" t="str">
            <v>165/55R15 75H</v>
          </cell>
          <cell r="G74" t="str">
            <v>165/55R15</v>
          </cell>
          <cell r="H74">
            <v>16100</v>
          </cell>
          <cell r="I74">
            <v>7640</v>
          </cell>
          <cell r="J74">
            <v>260</v>
          </cell>
          <cell r="K74">
            <v>51</v>
          </cell>
          <cell r="L74">
            <v>11740</v>
          </cell>
          <cell r="M74">
            <v>10195.454545454544</v>
          </cell>
          <cell r="N74">
            <v>0.25064645563976806</v>
          </cell>
          <cell r="P74">
            <v>-20</v>
          </cell>
          <cell r="Q74">
            <v>45327</v>
          </cell>
          <cell r="R74">
            <v>11720</v>
          </cell>
          <cell r="S74" t="str">
            <v>コニシタイヤ Yahoo!店</v>
          </cell>
          <cell r="T74">
            <v>11720</v>
          </cell>
          <cell r="U74">
            <v>0</v>
          </cell>
          <cell r="V74">
            <v>11740</v>
          </cell>
          <cell r="W74">
            <v>11740</v>
          </cell>
          <cell r="X74">
            <v>10195.454545454544</v>
          </cell>
          <cell r="Y74">
            <v>0.25064645563976806</v>
          </cell>
          <cell r="AA74">
            <v>-20</v>
          </cell>
          <cell r="AB74">
            <v>45327</v>
          </cell>
          <cell r="AC74">
            <v>11720</v>
          </cell>
          <cell r="AD74" t="str">
            <v>コニシタイヤ Yahoo!店</v>
          </cell>
          <cell r="AE74">
            <v>11720</v>
          </cell>
          <cell r="AF74">
            <v>0</v>
          </cell>
          <cell r="AG74">
            <v>604428435</v>
          </cell>
          <cell r="AH74">
            <v>604428488</v>
          </cell>
        </row>
        <row r="75">
          <cell r="B75">
            <v>1855515130075</v>
          </cell>
          <cell r="C75">
            <v>4992496142493</v>
          </cell>
          <cell r="D75" t="str">
            <v>05609592</v>
          </cell>
          <cell r="E75" t="str">
            <v>VECTOR 4Seasons（VECキャン）</v>
          </cell>
          <cell r="F75" t="str">
            <v>185/55R15 82H</v>
          </cell>
          <cell r="G75" t="str">
            <v>185/55R15</v>
          </cell>
          <cell r="H75">
            <v>20300</v>
          </cell>
          <cell r="I75">
            <v>9680</v>
          </cell>
          <cell r="J75">
            <v>54</v>
          </cell>
          <cell r="K75">
            <v>24</v>
          </cell>
          <cell r="L75">
            <v>14740</v>
          </cell>
          <cell r="M75">
            <v>12922.727272727272</v>
          </cell>
          <cell r="N75">
            <v>0.25093211396412235</v>
          </cell>
          <cell r="P75">
            <v>0</v>
          </cell>
          <cell r="Q75">
            <v>45327</v>
          </cell>
          <cell r="R75">
            <v>14740</v>
          </cell>
          <cell r="S75" t="str">
            <v>カーポートマルゼン</v>
          </cell>
          <cell r="T75">
            <v>14740</v>
          </cell>
          <cell r="U75">
            <v>0</v>
          </cell>
          <cell r="V75">
            <v>14740</v>
          </cell>
          <cell r="W75">
            <v>14850</v>
          </cell>
          <cell r="X75">
            <v>13022.727272727272</v>
          </cell>
          <cell r="Y75">
            <v>0.25668411867364743</v>
          </cell>
          <cell r="AA75">
            <v>-110</v>
          </cell>
          <cell r="AB75">
            <v>45327</v>
          </cell>
          <cell r="AC75">
            <v>14740</v>
          </cell>
          <cell r="AD75" t="str">
            <v>カーポートマルゼン</v>
          </cell>
          <cell r="AE75">
            <v>14740</v>
          </cell>
          <cell r="AF75">
            <v>0</v>
          </cell>
          <cell r="AG75">
            <v>604428433</v>
          </cell>
          <cell r="AH75">
            <v>604428486</v>
          </cell>
        </row>
        <row r="76">
          <cell r="B76">
            <v>1656015130073</v>
          </cell>
          <cell r="C76">
            <v>4992496142455</v>
          </cell>
          <cell r="D76" t="str">
            <v>05609638</v>
          </cell>
          <cell r="E76" t="str">
            <v>VECTOR 4Seasons（VECキャン）</v>
          </cell>
          <cell r="F76" t="str">
            <v>165/60R15 77H</v>
          </cell>
          <cell r="G76" t="str">
            <v>165/60R15</v>
          </cell>
          <cell r="H76">
            <v>16700</v>
          </cell>
          <cell r="I76">
            <v>7910</v>
          </cell>
          <cell r="J76">
            <v>156</v>
          </cell>
          <cell r="K76">
            <v>28</v>
          </cell>
          <cell r="L76">
            <v>12140</v>
          </cell>
          <cell r="M76">
            <v>10559.090909090908</v>
          </cell>
          <cell r="N76">
            <v>0.25088247955230297</v>
          </cell>
          <cell r="P76">
            <v>0</v>
          </cell>
          <cell r="Q76">
            <v>45327</v>
          </cell>
          <cell r="R76">
            <v>12140</v>
          </cell>
          <cell r="S76" t="str">
            <v>カーポートマルゼン</v>
          </cell>
          <cell r="T76">
            <v>12140</v>
          </cell>
          <cell r="U76">
            <v>0</v>
          </cell>
          <cell r="V76">
            <v>12140</v>
          </cell>
          <cell r="W76">
            <v>12140</v>
          </cell>
          <cell r="X76">
            <v>10559.090909090908</v>
          </cell>
          <cell r="Y76">
            <v>0.25088247955230297</v>
          </cell>
          <cell r="AA76">
            <v>0</v>
          </cell>
          <cell r="AB76">
            <v>45327</v>
          </cell>
          <cell r="AC76">
            <v>12140</v>
          </cell>
          <cell r="AD76" t="str">
            <v>カーポートマルゼン</v>
          </cell>
          <cell r="AE76">
            <v>12140</v>
          </cell>
          <cell r="AF76">
            <v>0</v>
          </cell>
          <cell r="AG76">
            <v>604428440</v>
          </cell>
          <cell r="AH76">
            <v>604428493</v>
          </cell>
        </row>
        <row r="77">
          <cell r="B77">
            <v>1856015130077</v>
          </cell>
          <cell r="C77">
            <v>4992496142462</v>
          </cell>
          <cell r="D77" t="str">
            <v>05609588</v>
          </cell>
          <cell r="E77" t="str">
            <v>VECTOR 4Seasons（VECキャン）</v>
          </cell>
          <cell r="F77" t="str">
            <v>185/60R15 84H</v>
          </cell>
          <cell r="G77" t="str">
            <v>185/60R15</v>
          </cell>
          <cell r="H77">
            <v>18400</v>
          </cell>
          <cell r="I77">
            <v>8750</v>
          </cell>
          <cell r="J77">
            <v>116</v>
          </cell>
          <cell r="K77">
            <v>32</v>
          </cell>
          <cell r="L77">
            <v>13370</v>
          </cell>
          <cell r="M77">
            <v>11677.272727272726</v>
          </cell>
          <cell r="N77">
            <v>0.25068119891008167</v>
          </cell>
          <cell r="P77">
            <v>0</v>
          </cell>
          <cell r="Q77">
            <v>45327</v>
          </cell>
          <cell r="R77">
            <v>13370</v>
          </cell>
          <cell r="S77" t="str">
            <v>カーポートマルゼン</v>
          </cell>
          <cell r="T77">
            <v>13370</v>
          </cell>
          <cell r="U77">
            <v>0</v>
          </cell>
          <cell r="V77">
            <v>13370</v>
          </cell>
          <cell r="W77">
            <v>13420</v>
          </cell>
          <cell r="X77">
            <v>11722.727272727272</v>
          </cell>
          <cell r="Y77">
            <v>0.25358666149670411</v>
          </cell>
          <cell r="AA77">
            <v>-50</v>
          </cell>
          <cell r="AB77">
            <v>45327</v>
          </cell>
          <cell r="AC77">
            <v>13370</v>
          </cell>
          <cell r="AD77" t="str">
            <v>カーポートマルゼン</v>
          </cell>
          <cell r="AE77">
            <v>13370</v>
          </cell>
          <cell r="AF77">
            <v>0</v>
          </cell>
          <cell r="AG77">
            <v>604428436</v>
          </cell>
          <cell r="AH77">
            <v>604428489</v>
          </cell>
        </row>
        <row r="78">
          <cell r="B78">
            <v>1956015130074</v>
          </cell>
          <cell r="C78">
            <v>4992496142479</v>
          </cell>
          <cell r="D78" t="str">
            <v>05609624</v>
          </cell>
          <cell r="E78" t="str">
            <v>VECTOR 4Seasons（VECキャン）</v>
          </cell>
          <cell r="F78" t="str">
            <v>195/60R15 88H</v>
          </cell>
          <cell r="G78" t="str">
            <v>195/60R15</v>
          </cell>
          <cell r="H78">
            <v>19200</v>
          </cell>
          <cell r="I78">
            <v>9160</v>
          </cell>
          <cell r="J78">
            <v>6</v>
          </cell>
          <cell r="K78">
            <v>14</v>
          </cell>
          <cell r="L78">
            <v>13990</v>
          </cell>
          <cell r="M78">
            <v>12240.90909090909</v>
          </cell>
          <cell r="N78">
            <v>0.25168956554028959</v>
          </cell>
          <cell r="P78">
            <v>0</v>
          </cell>
          <cell r="Q78">
            <v>45327</v>
          </cell>
          <cell r="R78">
            <v>13990</v>
          </cell>
          <cell r="S78" t="str">
            <v>カーポートマルゼン</v>
          </cell>
          <cell r="T78">
            <v>13990</v>
          </cell>
          <cell r="U78">
            <v>0</v>
          </cell>
          <cell r="V78">
            <v>13990</v>
          </cell>
          <cell r="W78">
            <v>14000</v>
          </cell>
          <cell r="X78">
            <v>12249.999999999998</v>
          </cell>
          <cell r="Y78">
            <v>0.25224489795918359</v>
          </cell>
          <cell r="AA78">
            <v>-10</v>
          </cell>
          <cell r="AB78">
            <v>45327</v>
          </cell>
          <cell r="AC78">
            <v>13990</v>
          </cell>
          <cell r="AD78" t="str">
            <v>カーポートマルゼン</v>
          </cell>
          <cell r="AE78">
            <v>13990</v>
          </cell>
          <cell r="AF78">
            <v>0</v>
          </cell>
          <cell r="AG78">
            <v>604428441</v>
          </cell>
          <cell r="AH78">
            <v>604428494</v>
          </cell>
        </row>
        <row r="79">
          <cell r="B79">
            <v>1656515130078</v>
          </cell>
          <cell r="C79">
            <v>4992496155264</v>
          </cell>
          <cell r="D79" t="str">
            <v>05609575</v>
          </cell>
          <cell r="E79" t="str">
            <v>VECTOR 4Seasons（VECキャン）</v>
          </cell>
          <cell r="F79" t="str">
            <v>165/65R15 81H</v>
          </cell>
          <cell r="G79" t="str">
            <v>165/65R15</v>
          </cell>
          <cell r="H79">
            <v>14500</v>
          </cell>
          <cell r="I79">
            <v>6810</v>
          </cell>
          <cell r="J79">
            <v>122</v>
          </cell>
          <cell r="K79">
            <v>98</v>
          </cell>
          <cell r="L79">
            <v>10510</v>
          </cell>
          <cell r="M79">
            <v>9077.2727272727261</v>
          </cell>
          <cell r="N79">
            <v>0.24977466199298939</v>
          </cell>
          <cell r="P79">
            <v>0</v>
          </cell>
          <cell r="Q79">
            <v>45327</v>
          </cell>
          <cell r="R79">
            <v>10510</v>
          </cell>
          <cell r="S79" t="str">
            <v>カーポートマルゼン</v>
          </cell>
          <cell r="T79">
            <v>10510</v>
          </cell>
          <cell r="U79">
            <v>0</v>
          </cell>
          <cell r="V79">
            <v>10510</v>
          </cell>
          <cell r="W79">
            <v>10510</v>
          </cell>
          <cell r="X79">
            <v>9077.2727272727261</v>
          </cell>
          <cell r="Y79">
            <v>0.24977466199298939</v>
          </cell>
          <cell r="AA79">
            <v>0</v>
          </cell>
          <cell r="AB79">
            <v>45327</v>
          </cell>
          <cell r="AC79">
            <v>10510</v>
          </cell>
          <cell r="AD79" t="str">
            <v>カーポートマルゼン 楽天市場店</v>
          </cell>
          <cell r="AE79">
            <v>10510</v>
          </cell>
          <cell r="AF79">
            <v>0</v>
          </cell>
          <cell r="AG79">
            <v>604428443</v>
          </cell>
          <cell r="AH79">
            <v>604428496</v>
          </cell>
        </row>
        <row r="80">
          <cell r="B80">
            <v>1756515130075</v>
          </cell>
          <cell r="C80">
            <v>4992496142417</v>
          </cell>
          <cell r="D80" t="str">
            <v>05609576</v>
          </cell>
          <cell r="E80" t="str">
            <v>VECTOR 4Seasons（VECキャン）</v>
          </cell>
          <cell r="F80" t="str">
            <v>175/65R15 84H</v>
          </cell>
          <cell r="G80" t="str">
            <v>175/65R15</v>
          </cell>
          <cell r="H80">
            <v>15300</v>
          </cell>
          <cell r="I80">
            <v>7180</v>
          </cell>
          <cell r="J80">
            <v>115</v>
          </cell>
          <cell r="K80">
            <v>32</v>
          </cell>
          <cell r="L80">
            <v>11050</v>
          </cell>
          <cell r="M80">
            <v>9568.181818181818</v>
          </cell>
          <cell r="N80">
            <v>0.24959619952494061</v>
          </cell>
          <cell r="P80">
            <v>0</v>
          </cell>
          <cell r="Q80">
            <v>45327</v>
          </cell>
          <cell r="R80">
            <v>11050</v>
          </cell>
          <cell r="S80" t="str">
            <v>カーポートマルゼン</v>
          </cell>
          <cell r="T80">
            <v>11050</v>
          </cell>
          <cell r="U80">
            <v>0</v>
          </cell>
          <cell r="V80">
            <v>11050</v>
          </cell>
          <cell r="W80">
            <v>11050</v>
          </cell>
          <cell r="X80">
            <v>9568.181818181818</v>
          </cell>
          <cell r="Y80">
            <v>0.24959619952494061</v>
          </cell>
          <cell r="AA80">
            <v>0</v>
          </cell>
          <cell r="AB80">
            <v>45327</v>
          </cell>
          <cell r="AC80">
            <v>11050</v>
          </cell>
          <cell r="AD80" t="str">
            <v>カーポートマルゼン</v>
          </cell>
          <cell r="AE80">
            <v>11050</v>
          </cell>
          <cell r="AF80">
            <v>0</v>
          </cell>
          <cell r="AG80">
            <v>604428437</v>
          </cell>
          <cell r="AH80">
            <v>604428490</v>
          </cell>
        </row>
        <row r="81">
          <cell r="B81">
            <v>1856515130072</v>
          </cell>
          <cell r="C81">
            <v>4992496142431</v>
          </cell>
          <cell r="D81" t="str">
            <v>05609580</v>
          </cell>
          <cell r="E81" t="str">
            <v>VECTOR 4Seasons（VECキャン）</v>
          </cell>
          <cell r="F81" t="str">
            <v>185/65R15 88H</v>
          </cell>
          <cell r="G81" t="str">
            <v>185/65R15</v>
          </cell>
          <cell r="H81">
            <v>17400</v>
          </cell>
          <cell r="I81">
            <v>8260</v>
          </cell>
          <cell r="J81">
            <v>186</v>
          </cell>
          <cell r="K81">
            <v>48</v>
          </cell>
          <cell r="L81">
            <v>12620</v>
          </cell>
          <cell r="M81">
            <v>10995.454545454544</v>
          </cell>
          <cell r="N81">
            <v>0.24878048780487796</v>
          </cell>
          <cell r="P81">
            <v>0</v>
          </cell>
          <cell r="Q81">
            <v>45327</v>
          </cell>
          <cell r="R81">
            <v>12620</v>
          </cell>
          <cell r="S81" t="str">
            <v>カーポートマルゼン</v>
          </cell>
          <cell r="T81">
            <v>12620</v>
          </cell>
          <cell r="U81">
            <v>0</v>
          </cell>
          <cell r="V81">
            <v>12620</v>
          </cell>
          <cell r="W81">
            <v>12700</v>
          </cell>
          <cell r="X81">
            <v>11068.181818181818</v>
          </cell>
          <cell r="Y81">
            <v>0.25371663244353182</v>
          </cell>
          <cell r="AA81">
            <v>-80</v>
          </cell>
          <cell r="AB81">
            <v>45327</v>
          </cell>
          <cell r="AC81">
            <v>12620</v>
          </cell>
          <cell r="AD81" t="str">
            <v>カーポートマルゼン</v>
          </cell>
          <cell r="AE81">
            <v>12620</v>
          </cell>
          <cell r="AF81">
            <v>0</v>
          </cell>
          <cell r="AG81">
            <v>604428438</v>
          </cell>
          <cell r="AH81">
            <v>604428491</v>
          </cell>
        </row>
        <row r="82">
          <cell r="B82">
            <v>1956515130079</v>
          </cell>
          <cell r="C82">
            <v>4992496141458</v>
          </cell>
          <cell r="D82" t="str">
            <v>05609582</v>
          </cell>
          <cell r="E82" t="str">
            <v>VECTOR 4Seasons（VECキャン）</v>
          </cell>
          <cell r="F82" t="str">
            <v>195/65R15 91H</v>
          </cell>
          <cell r="G82" t="str">
            <v>195/65R15</v>
          </cell>
          <cell r="H82">
            <v>18900</v>
          </cell>
          <cell r="I82">
            <v>8980</v>
          </cell>
          <cell r="J82">
            <v>189</v>
          </cell>
          <cell r="K82">
            <v>28</v>
          </cell>
          <cell r="L82">
            <v>13710</v>
          </cell>
          <cell r="M82">
            <v>11986.363636363636</v>
          </cell>
          <cell r="N82">
            <v>0.2508153204398938</v>
          </cell>
          <cell r="P82">
            <v>0</v>
          </cell>
          <cell r="Q82">
            <v>45327</v>
          </cell>
          <cell r="R82">
            <v>13710</v>
          </cell>
          <cell r="S82" t="str">
            <v>カーポートマルゼン</v>
          </cell>
          <cell r="T82">
            <v>13710</v>
          </cell>
          <cell r="U82">
            <v>0</v>
          </cell>
          <cell r="V82">
            <v>13710</v>
          </cell>
          <cell r="W82">
            <v>13710</v>
          </cell>
          <cell r="X82">
            <v>11986.363636363636</v>
          </cell>
          <cell r="Y82">
            <v>0.2508153204398938</v>
          </cell>
          <cell r="AA82">
            <v>0</v>
          </cell>
          <cell r="AB82">
            <v>45327</v>
          </cell>
          <cell r="AC82">
            <v>13710</v>
          </cell>
          <cell r="AD82" t="str">
            <v>カーポートマルゼン</v>
          </cell>
          <cell r="AE82">
            <v>13710</v>
          </cell>
          <cell r="AF82">
            <v>0</v>
          </cell>
          <cell r="AG82">
            <v>604428432</v>
          </cell>
          <cell r="AH82">
            <v>604428485</v>
          </cell>
        </row>
        <row r="83">
          <cell r="B83">
            <v>2056515130075</v>
          </cell>
          <cell r="C83">
            <v>4992496142516</v>
          </cell>
          <cell r="D83" t="str">
            <v>05609596</v>
          </cell>
          <cell r="E83" t="str">
            <v>VECTOR 4Seasons（VECキャン）</v>
          </cell>
          <cell r="F83" t="str">
            <v>205/65R15 94H</v>
          </cell>
          <cell r="G83" t="str">
            <v>205/65R15</v>
          </cell>
          <cell r="H83">
            <v>20600</v>
          </cell>
          <cell r="I83">
            <v>9820</v>
          </cell>
          <cell r="J83">
            <v>11</v>
          </cell>
          <cell r="K83">
            <v>13</v>
          </cell>
          <cell r="L83">
            <v>14940</v>
          </cell>
          <cell r="M83">
            <v>12627.272727272726</v>
          </cell>
          <cell r="N83">
            <v>0.22231821454283651</v>
          </cell>
          <cell r="P83">
            <v>0</v>
          </cell>
          <cell r="Q83">
            <v>45327</v>
          </cell>
          <cell r="R83">
            <v>14940</v>
          </cell>
          <cell r="S83" t="str">
            <v>カーポートマルゼン</v>
          </cell>
          <cell r="T83">
            <v>14940</v>
          </cell>
          <cell r="U83">
            <v>0</v>
          </cell>
          <cell r="V83">
            <v>14940</v>
          </cell>
          <cell r="W83">
            <v>15010</v>
          </cell>
          <cell r="X83">
            <v>12690.90909090909</v>
          </cell>
          <cell r="Y83">
            <v>0.22621776504297988</v>
          </cell>
          <cell r="AA83">
            <v>-70</v>
          </cell>
          <cell r="AB83">
            <v>45327</v>
          </cell>
          <cell r="AC83">
            <v>14940</v>
          </cell>
          <cell r="AD83" t="str">
            <v>カーポートマルゼン</v>
          </cell>
          <cell r="AE83">
            <v>14940</v>
          </cell>
          <cell r="AF83">
            <v>0</v>
          </cell>
          <cell r="AG83">
            <v>604428434</v>
          </cell>
          <cell r="AH83">
            <v>604428487</v>
          </cell>
        </row>
        <row r="84">
          <cell r="B84">
            <v>2057015130077</v>
          </cell>
          <cell r="C84">
            <v>4992496142400</v>
          </cell>
          <cell r="D84" t="str">
            <v>05609574</v>
          </cell>
          <cell r="E84" t="str">
            <v>VECTOR 4Seasons（VECキャン）</v>
          </cell>
          <cell r="F84" t="str">
            <v>205/70R15 96H</v>
          </cell>
          <cell r="G84" t="str">
            <v>205/70R15</v>
          </cell>
          <cell r="H84">
            <v>19700</v>
          </cell>
          <cell r="I84">
            <v>9400</v>
          </cell>
          <cell r="J84">
            <v>16</v>
          </cell>
          <cell r="K84">
            <v>32</v>
          </cell>
          <cell r="L84">
            <v>14330</v>
          </cell>
          <cell r="M84">
            <v>12072.727272727272</v>
          </cell>
          <cell r="N84">
            <v>0.22138554216867465</v>
          </cell>
          <cell r="P84">
            <v>0</v>
          </cell>
          <cell r="Q84">
            <v>45327</v>
          </cell>
          <cell r="R84">
            <v>14330</v>
          </cell>
          <cell r="S84" t="str">
            <v>カーポートマルゼン</v>
          </cell>
          <cell r="T84">
            <v>14330</v>
          </cell>
          <cell r="U84">
            <v>0</v>
          </cell>
          <cell r="V84">
            <v>14330</v>
          </cell>
          <cell r="W84">
            <v>14390</v>
          </cell>
          <cell r="X84">
            <v>12127.272727272726</v>
          </cell>
          <cell r="Y84">
            <v>0.22488755622188897</v>
          </cell>
          <cell r="AA84">
            <v>-60</v>
          </cell>
          <cell r="AB84">
            <v>45327</v>
          </cell>
          <cell r="AC84">
            <v>14330</v>
          </cell>
          <cell r="AD84" t="str">
            <v>カーポートマルゼン</v>
          </cell>
          <cell r="AE84">
            <v>14330</v>
          </cell>
          <cell r="AF84">
            <v>0</v>
          </cell>
          <cell r="AG84">
            <v>604428442</v>
          </cell>
          <cell r="AH84">
            <v>604428495</v>
          </cell>
        </row>
        <row r="85">
          <cell r="B85">
            <v>1955016130076</v>
          </cell>
          <cell r="C85">
            <v>4992496142578</v>
          </cell>
          <cell r="D85" t="str">
            <v>05609636</v>
          </cell>
          <cell r="E85" t="str">
            <v>VECTOR 4Seasons（VECキャン）</v>
          </cell>
          <cell r="F85" t="str">
            <v>195/50R16 84H</v>
          </cell>
          <cell r="G85" t="str">
            <v>195/50R16</v>
          </cell>
          <cell r="H85">
            <v>25300</v>
          </cell>
          <cell r="I85">
            <v>12120</v>
          </cell>
          <cell r="J85">
            <v>40</v>
          </cell>
          <cell r="K85">
            <v>12</v>
          </cell>
          <cell r="L85">
            <v>18350</v>
          </cell>
          <cell r="M85">
            <v>16204.545454545454</v>
          </cell>
          <cell r="N85">
            <v>0.25206171107994385</v>
          </cell>
          <cell r="P85">
            <v>0</v>
          </cell>
          <cell r="Q85">
            <v>45327</v>
          </cell>
          <cell r="R85">
            <v>18350</v>
          </cell>
          <cell r="S85" t="str">
            <v>カーポートマルゼン</v>
          </cell>
          <cell r="T85">
            <v>18350</v>
          </cell>
          <cell r="U85">
            <v>0</v>
          </cell>
          <cell r="V85">
            <v>18350</v>
          </cell>
          <cell r="W85">
            <v>18450</v>
          </cell>
          <cell r="X85">
            <v>16295.454545454544</v>
          </cell>
          <cell r="Y85">
            <v>0.25623430962343091</v>
          </cell>
          <cell r="AA85">
            <v>-100</v>
          </cell>
          <cell r="AB85">
            <v>45327</v>
          </cell>
          <cell r="AC85">
            <v>18350</v>
          </cell>
          <cell r="AD85" t="str">
            <v>カーポートマルゼン</v>
          </cell>
          <cell r="AE85">
            <v>18350</v>
          </cell>
          <cell r="AF85">
            <v>0</v>
          </cell>
          <cell r="AG85">
            <v>604428450</v>
          </cell>
          <cell r="AH85">
            <v>604428503</v>
          </cell>
        </row>
        <row r="86">
          <cell r="B86">
            <v>1855516130074</v>
          </cell>
          <cell r="C86">
            <v>4992496155288</v>
          </cell>
          <cell r="D86" t="str">
            <v>05609605</v>
          </cell>
          <cell r="E86" t="str">
            <v>VECTOR 4Seasons（VECキャン）</v>
          </cell>
          <cell r="F86" t="str">
            <v>185/55R16 83H</v>
          </cell>
          <cell r="G86" t="str">
            <v>185/55R16</v>
          </cell>
          <cell r="H86">
            <v>23600</v>
          </cell>
          <cell r="I86">
            <v>11280</v>
          </cell>
          <cell r="J86">
            <v>32</v>
          </cell>
          <cell r="K86">
            <v>16</v>
          </cell>
          <cell r="L86">
            <v>17120</v>
          </cell>
          <cell r="M86">
            <v>15086.363636363636</v>
          </cell>
          <cell r="N86">
            <v>0.25230491111780656</v>
          </cell>
          <cell r="P86">
            <v>0</v>
          </cell>
          <cell r="Q86">
            <v>45327</v>
          </cell>
          <cell r="R86">
            <v>17120</v>
          </cell>
          <cell r="S86" t="str">
            <v>カーポートマルゼン</v>
          </cell>
          <cell r="T86">
            <v>17120</v>
          </cell>
          <cell r="U86">
            <v>0</v>
          </cell>
          <cell r="V86">
            <v>17120</v>
          </cell>
          <cell r="W86">
            <v>17200</v>
          </cell>
          <cell r="X86">
            <v>15159.090909090908</v>
          </cell>
          <cell r="Y86">
            <v>0.25589205397301346</v>
          </cell>
          <cell r="AA86">
            <v>-80</v>
          </cell>
          <cell r="AB86">
            <v>45327</v>
          </cell>
          <cell r="AC86">
            <v>17120</v>
          </cell>
          <cell r="AD86" t="str">
            <v>カーポートマルゼン</v>
          </cell>
          <cell r="AE86">
            <v>17120</v>
          </cell>
          <cell r="AF86">
            <v>0</v>
          </cell>
          <cell r="AG86">
            <v>604428453</v>
          </cell>
          <cell r="AH86">
            <v>604428506</v>
          </cell>
        </row>
        <row r="87">
          <cell r="B87">
            <v>1955516130071</v>
          </cell>
          <cell r="C87">
            <v>4992496142554</v>
          </cell>
          <cell r="D87" t="str">
            <v>05609606</v>
          </cell>
          <cell r="E87" t="str">
            <v>VECTOR 4Seasons（VECキャン）</v>
          </cell>
          <cell r="F87" t="str">
            <v>195/55R16 87H</v>
          </cell>
          <cell r="G87" t="str">
            <v>195/55R16</v>
          </cell>
          <cell r="H87">
            <v>23600</v>
          </cell>
          <cell r="I87">
            <v>11280</v>
          </cell>
          <cell r="J87">
            <v>8</v>
          </cell>
          <cell r="K87">
            <v>8</v>
          </cell>
          <cell r="L87">
            <v>17120</v>
          </cell>
          <cell r="M87">
            <v>15086.363636363636</v>
          </cell>
          <cell r="N87">
            <v>0.25230491111780656</v>
          </cell>
          <cell r="P87">
            <v>0</v>
          </cell>
          <cell r="Q87">
            <v>45327</v>
          </cell>
          <cell r="R87">
            <v>17120</v>
          </cell>
          <cell r="S87" t="str">
            <v>カーポートマルゼン</v>
          </cell>
          <cell r="T87">
            <v>17120</v>
          </cell>
          <cell r="U87">
            <v>0</v>
          </cell>
          <cell r="V87">
            <v>17120</v>
          </cell>
          <cell r="W87">
            <v>17200</v>
          </cell>
          <cell r="X87">
            <v>15159.090909090908</v>
          </cell>
          <cell r="Y87">
            <v>0.25589205397301346</v>
          </cell>
          <cell r="AA87">
            <v>-80</v>
          </cell>
          <cell r="AB87">
            <v>45327</v>
          </cell>
          <cell r="AC87">
            <v>17120</v>
          </cell>
          <cell r="AD87" t="str">
            <v>カーポートマルゼン</v>
          </cell>
          <cell r="AE87">
            <v>17120</v>
          </cell>
          <cell r="AF87">
            <v>0</v>
          </cell>
          <cell r="AG87">
            <v>604428446</v>
          </cell>
          <cell r="AH87">
            <v>604428499</v>
          </cell>
        </row>
        <row r="88">
          <cell r="B88">
            <v>2055516130077</v>
          </cell>
          <cell r="C88">
            <v>4992496142561</v>
          </cell>
          <cell r="D88" t="str">
            <v>05609608</v>
          </cell>
          <cell r="E88" t="str">
            <v>VECTOR 4Seasons（VECキャン）</v>
          </cell>
          <cell r="F88" t="str">
            <v>205/55R16 91H</v>
          </cell>
          <cell r="G88" t="str">
            <v>205/55R16</v>
          </cell>
          <cell r="H88">
            <v>25700</v>
          </cell>
          <cell r="I88">
            <v>12290</v>
          </cell>
          <cell r="J88">
            <v>28</v>
          </cell>
          <cell r="K88">
            <v>16</v>
          </cell>
          <cell r="L88">
            <v>18620</v>
          </cell>
          <cell r="M88">
            <v>16450</v>
          </cell>
          <cell r="N88">
            <v>0.252887537993921</v>
          </cell>
          <cell r="P88">
            <v>0</v>
          </cell>
          <cell r="Q88">
            <v>45327</v>
          </cell>
          <cell r="R88">
            <v>18620</v>
          </cell>
          <cell r="S88" t="str">
            <v>カーポートマルゼン</v>
          </cell>
          <cell r="T88">
            <v>18620</v>
          </cell>
          <cell r="U88">
            <v>0</v>
          </cell>
          <cell r="V88">
            <v>18620</v>
          </cell>
          <cell r="W88">
            <v>18700</v>
          </cell>
          <cell r="X88">
            <v>16522.727272727272</v>
          </cell>
          <cell r="Y88">
            <v>0.25617606602475923</v>
          </cell>
          <cell r="AA88">
            <v>-80</v>
          </cell>
          <cell r="AB88">
            <v>45327</v>
          </cell>
          <cell r="AC88">
            <v>18620</v>
          </cell>
          <cell r="AD88" t="str">
            <v>カーポートマルゼン</v>
          </cell>
          <cell r="AE88">
            <v>18620</v>
          </cell>
          <cell r="AF88">
            <v>0</v>
          </cell>
          <cell r="AG88">
            <v>604428444</v>
          </cell>
          <cell r="AH88">
            <v>604428497</v>
          </cell>
        </row>
        <row r="89">
          <cell r="B89">
            <v>1856016130076</v>
          </cell>
          <cell r="C89">
            <v>4992496155295</v>
          </cell>
          <cell r="D89" t="str">
            <v>05609601</v>
          </cell>
          <cell r="E89" t="str">
            <v>VECTOR 4Seasons（VECキャン）</v>
          </cell>
          <cell r="F89" t="str">
            <v>185/60R16 86H</v>
          </cell>
          <cell r="G89" t="str">
            <v>185/60R16</v>
          </cell>
          <cell r="H89">
            <v>20500</v>
          </cell>
          <cell r="I89">
            <v>9760</v>
          </cell>
          <cell r="J89">
            <v>90</v>
          </cell>
          <cell r="K89">
            <v>15</v>
          </cell>
          <cell r="L89">
            <v>14870</v>
          </cell>
          <cell r="M89">
            <v>13040.90909090909</v>
          </cell>
          <cell r="N89">
            <v>0.25158591843848027</v>
          </cell>
          <cell r="P89">
            <v>0</v>
          </cell>
          <cell r="Q89">
            <v>45327</v>
          </cell>
          <cell r="R89">
            <v>14870</v>
          </cell>
          <cell r="S89" t="str">
            <v>カーポートマルゼン</v>
          </cell>
          <cell r="T89">
            <v>14870</v>
          </cell>
          <cell r="U89">
            <v>0</v>
          </cell>
          <cell r="V89">
            <v>14870</v>
          </cell>
          <cell r="W89">
            <v>14940</v>
          </cell>
          <cell r="X89">
            <v>13104.545454545454</v>
          </cell>
          <cell r="Y89">
            <v>0.25522025667707249</v>
          </cell>
          <cell r="AA89">
            <v>-70</v>
          </cell>
          <cell r="AB89">
            <v>45327</v>
          </cell>
          <cell r="AC89">
            <v>14870</v>
          </cell>
          <cell r="AD89" t="str">
            <v>カーポートマルゼン</v>
          </cell>
          <cell r="AE89">
            <v>14870</v>
          </cell>
          <cell r="AF89">
            <v>0</v>
          </cell>
          <cell r="AG89">
            <v>604428454</v>
          </cell>
          <cell r="AH89">
            <v>604428507</v>
          </cell>
        </row>
        <row r="90">
          <cell r="B90">
            <v>1956016130080</v>
          </cell>
          <cell r="C90">
            <v>4992496142424</v>
          </cell>
          <cell r="D90" t="str">
            <v>05609578</v>
          </cell>
          <cell r="E90" t="str">
            <v>VECTOR 4Seasons（VECキャン）</v>
          </cell>
          <cell r="F90" t="str">
            <v>195/60R16 89H</v>
          </cell>
          <cell r="G90" t="str">
            <v>195/60R16</v>
          </cell>
          <cell r="H90">
            <v>22800</v>
          </cell>
          <cell r="I90">
            <v>10920</v>
          </cell>
          <cell r="J90">
            <v>145</v>
          </cell>
          <cell r="K90">
            <v>24</v>
          </cell>
          <cell r="L90">
            <v>16580</v>
          </cell>
          <cell r="M90">
            <v>14595.454545454544</v>
          </cell>
          <cell r="N90">
            <v>0.25182186234817805</v>
          </cell>
          <cell r="P90">
            <v>-942</v>
          </cell>
          <cell r="Q90">
            <v>45327</v>
          </cell>
          <cell r="R90">
            <v>15638</v>
          </cell>
          <cell r="S90" t="str">
            <v>親切丁寧タイヤ・ホイール専門店</v>
          </cell>
          <cell r="T90">
            <v>15638</v>
          </cell>
          <cell r="U90">
            <v>0</v>
          </cell>
          <cell r="V90">
            <v>16580</v>
          </cell>
          <cell r="W90">
            <v>16630</v>
          </cell>
          <cell r="X90">
            <v>14640.90909090909</v>
          </cell>
          <cell r="Y90">
            <v>0.2541446755665942</v>
          </cell>
          <cell r="AA90">
            <v>-50</v>
          </cell>
          <cell r="AB90">
            <v>45327</v>
          </cell>
          <cell r="AC90">
            <v>16580</v>
          </cell>
          <cell r="AD90" t="str">
            <v>タイヤプリンス</v>
          </cell>
          <cell r="AE90">
            <v>16580</v>
          </cell>
          <cell r="AF90">
            <v>0</v>
          </cell>
          <cell r="AG90">
            <v>604428447</v>
          </cell>
          <cell r="AH90">
            <v>604428500</v>
          </cell>
        </row>
        <row r="91">
          <cell r="B91">
            <v>1756016130079</v>
          </cell>
          <cell r="C91">
            <v>4992496142530</v>
          </cell>
          <cell r="D91" t="str">
            <v>05609600</v>
          </cell>
          <cell r="E91" t="str">
            <v>VECTOR 4Seasons（VECキャン）</v>
          </cell>
          <cell r="F91" t="str">
            <v>175/60R16 82H</v>
          </cell>
          <cell r="G91" t="str">
            <v>175/60R16</v>
          </cell>
          <cell r="H91">
            <v>20200</v>
          </cell>
          <cell r="I91">
            <v>9630</v>
          </cell>
          <cell r="J91">
            <v>25</v>
          </cell>
          <cell r="K91">
            <v>28</v>
          </cell>
          <cell r="L91">
            <v>14670</v>
          </cell>
          <cell r="M91">
            <v>12859.090909090908</v>
          </cell>
          <cell r="N91">
            <v>0.25111346765641562</v>
          </cell>
          <cell r="P91">
            <v>0</v>
          </cell>
          <cell r="Q91">
            <v>45327</v>
          </cell>
          <cell r="R91">
            <v>14670</v>
          </cell>
          <cell r="S91" t="str">
            <v>カーポートマルゼン</v>
          </cell>
          <cell r="T91">
            <v>14670</v>
          </cell>
          <cell r="U91">
            <v>0</v>
          </cell>
          <cell r="V91">
            <v>14670</v>
          </cell>
          <cell r="W91">
            <v>14670</v>
          </cell>
          <cell r="X91">
            <v>12859.090909090908</v>
          </cell>
          <cell r="Y91">
            <v>0.25111346765641562</v>
          </cell>
          <cell r="AA91">
            <v>0</v>
          </cell>
          <cell r="AB91">
            <v>45327</v>
          </cell>
          <cell r="AC91">
            <v>14670</v>
          </cell>
          <cell r="AD91" t="str">
            <v>カーポートマルゼン</v>
          </cell>
          <cell r="AE91">
            <v>14670</v>
          </cell>
          <cell r="AF91">
            <v>0</v>
          </cell>
          <cell r="AG91">
            <v>604428449</v>
          </cell>
          <cell r="AH91">
            <v>604428502</v>
          </cell>
        </row>
        <row r="92">
          <cell r="B92">
            <v>2056016130079</v>
          </cell>
          <cell r="C92">
            <v>4992496142547</v>
          </cell>
          <cell r="D92" t="str">
            <v>05609602</v>
          </cell>
          <cell r="E92" t="str">
            <v>VECTOR 4Seasons（VECキャン）</v>
          </cell>
          <cell r="F92" t="str">
            <v>205/60R16 92H</v>
          </cell>
          <cell r="G92" t="str">
            <v>205/60R16</v>
          </cell>
          <cell r="H92">
            <v>23800</v>
          </cell>
          <cell r="I92">
            <v>11380</v>
          </cell>
          <cell r="J92">
            <v>116</v>
          </cell>
          <cell r="K92">
            <v>24</v>
          </cell>
          <cell r="L92">
            <v>17260</v>
          </cell>
          <cell r="M92">
            <v>14736.363636363636</v>
          </cell>
          <cell r="N92">
            <v>0.22776064157927203</v>
          </cell>
          <cell r="P92">
            <v>0</v>
          </cell>
          <cell r="Q92">
            <v>45327</v>
          </cell>
          <cell r="R92">
            <v>17260</v>
          </cell>
          <cell r="S92" t="str">
            <v>カーポートマルゼン</v>
          </cell>
          <cell r="T92">
            <v>17260</v>
          </cell>
          <cell r="U92">
            <v>0</v>
          </cell>
          <cell r="V92">
            <v>17260</v>
          </cell>
          <cell r="W92">
            <v>17260</v>
          </cell>
          <cell r="X92">
            <v>14736.363636363636</v>
          </cell>
          <cell r="Y92">
            <v>0.22776064157927203</v>
          </cell>
          <cell r="AA92">
            <v>0</v>
          </cell>
          <cell r="AB92">
            <v>45327</v>
          </cell>
          <cell r="AC92">
            <v>17260</v>
          </cell>
          <cell r="AD92" t="str">
            <v>カーポートマルゼン</v>
          </cell>
          <cell r="AE92">
            <v>17260</v>
          </cell>
          <cell r="AF92">
            <v>0</v>
          </cell>
          <cell r="AG92">
            <v>604428445</v>
          </cell>
          <cell r="AH92">
            <v>604428498</v>
          </cell>
        </row>
        <row r="93">
          <cell r="B93">
            <v>2156016130076</v>
          </cell>
          <cell r="C93">
            <v>4992496141465</v>
          </cell>
          <cell r="D93" t="str">
            <v>05609604</v>
          </cell>
          <cell r="E93" t="str">
            <v>VECTOR 4Seasons（VECキャン）</v>
          </cell>
          <cell r="F93" t="str">
            <v>215/60R16 95H</v>
          </cell>
          <cell r="G93" t="str">
            <v>215/60R16</v>
          </cell>
          <cell r="H93">
            <v>24500</v>
          </cell>
          <cell r="I93">
            <v>11740</v>
          </cell>
          <cell r="J93">
            <v>24</v>
          </cell>
          <cell r="K93">
            <v>20</v>
          </cell>
          <cell r="L93">
            <v>17810</v>
          </cell>
          <cell r="M93">
            <v>15236.363636363636</v>
          </cell>
          <cell r="N93">
            <v>0.22947494033412885</v>
          </cell>
          <cell r="P93">
            <v>0</v>
          </cell>
          <cell r="Q93">
            <v>45327</v>
          </cell>
          <cell r="R93">
            <v>17810</v>
          </cell>
          <cell r="S93" t="str">
            <v>カーポートマルゼン</v>
          </cell>
          <cell r="T93">
            <v>17810</v>
          </cell>
          <cell r="U93">
            <v>0</v>
          </cell>
          <cell r="V93">
            <v>17810</v>
          </cell>
          <cell r="W93">
            <v>17850</v>
          </cell>
          <cell r="X93">
            <v>15272.727272727272</v>
          </cell>
          <cell r="Y93">
            <v>0.23130952380952377</v>
          </cell>
          <cell r="AA93">
            <v>-40</v>
          </cell>
          <cell r="AB93">
            <v>45327</v>
          </cell>
          <cell r="AC93">
            <v>17810</v>
          </cell>
          <cell r="AD93" t="str">
            <v>カーポートマルゼン</v>
          </cell>
          <cell r="AE93">
            <v>17810</v>
          </cell>
          <cell r="AF93">
            <v>0</v>
          </cell>
          <cell r="AG93">
            <v>604428448</v>
          </cell>
          <cell r="AH93">
            <v>604428501</v>
          </cell>
        </row>
        <row r="94">
          <cell r="B94">
            <v>1956516130078</v>
          </cell>
          <cell r="C94">
            <v>4992496155226</v>
          </cell>
          <cell r="D94" t="str">
            <v>05609595</v>
          </cell>
          <cell r="E94" t="str">
            <v>VECTOR 4Seasons（VECキャン）</v>
          </cell>
          <cell r="F94" t="str">
            <v>195/65R16 92H</v>
          </cell>
          <cell r="G94" t="str">
            <v>195/65R16</v>
          </cell>
          <cell r="H94">
            <v>21000</v>
          </cell>
          <cell r="I94">
            <v>10040</v>
          </cell>
          <cell r="J94">
            <v>12</v>
          </cell>
          <cell r="K94">
            <v>8</v>
          </cell>
          <cell r="L94">
            <v>15280</v>
          </cell>
          <cell r="M94">
            <v>12936.363636363636</v>
          </cell>
          <cell r="N94">
            <v>0.22389318341531972</v>
          </cell>
          <cell r="P94">
            <v>0</v>
          </cell>
          <cell r="Q94">
            <v>45327</v>
          </cell>
          <cell r="R94">
            <v>15280</v>
          </cell>
          <cell r="S94" t="str">
            <v>カーポートマルゼン</v>
          </cell>
          <cell r="T94">
            <v>15280</v>
          </cell>
          <cell r="U94">
            <v>0</v>
          </cell>
          <cell r="V94">
            <v>15280</v>
          </cell>
          <cell r="W94">
            <v>15280</v>
          </cell>
          <cell r="X94">
            <v>12936.363636363636</v>
          </cell>
          <cell r="Y94">
            <v>0.22389318341531972</v>
          </cell>
          <cell r="AA94">
            <v>0</v>
          </cell>
          <cell r="AB94">
            <v>45327</v>
          </cell>
          <cell r="AC94">
            <v>15280</v>
          </cell>
          <cell r="AD94" t="str">
            <v>カーポートマルゼン</v>
          </cell>
          <cell r="AE94">
            <v>15280</v>
          </cell>
          <cell r="AF94">
            <v>0</v>
          </cell>
          <cell r="AG94">
            <v>604428455</v>
          </cell>
          <cell r="AH94">
            <v>604428508</v>
          </cell>
        </row>
        <row r="95">
          <cell r="B95">
            <v>2056516130074</v>
          </cell>
          <cell r="C95">
            <v>4992496142516</v>
          </cell>
          <cell r="D95" t="str">
            <v>05609596</v>
          </cell>
          <cell r="E95" t="str">
            <v>VECTOR 4Seasons（VECキャン）</v>
          </cell>
          <cell r="F95" t="str">
            <v>205/65R16 95H</v>
          </cell>
          <cell r="G95" t="str">
            <v>205/65R16</v>
          </cell>
          <cell r="H95">
            <v>22400</v>
          </cell>
          <cell r="I95">
            <v>10700</v>
          </cell>
          <cell r="J95">
            <v>56</v>
          </cell>
          <cell r="K95">
            <v>24</v>
          </cell>
          <cell r="L95">
            <v>16240</v>
          </cell>
          <cell r="M95">
            <v>13809.090909090908</v>
          </cell>
          <cell r="N95">
            <v>0.22514812376563523</v>
          </cell>
          <cell r="P95">
            <v>0</v>
          </cell>
          <cell r="Q95">
            <v>45327</v>
          </cell>
          <cell r="R95">
            <v>16240</v>
          </cell>
          <cell r="S95" t="str">
            <v>カーポートマルゼン</v>
          </cell>
          <cell r="T95">
            <v>16240</v>
          </cell>
          <cell r="U95">
            <v>0</v>
          </cell>
          <cell r="W95">
            <v>16240</v>
          </cell>
          <cell r="X95">
            <v>13809.090909090908</v>
          </cell>
          <cell r="Y95">
            <v>0.22514812376563523</v>
          </cell>
          <cell r="AA95">
            <v>0</v>
          </cell>
          <cell r="AB95">
            <v>45327</v>
          </cell>
          <cell r="AC95">
            <v>16240</v>
          </cell>
          <cell r="AD95" t="str">
            <v>カーポートマルゼン</v>
          </cell>
          <cell r="AE95">
            <v>16240</v>
          </cell>
          <cell r="AF95">
            <v>0</v>
          </cell>
          <cell r="AG95">
            <v>604428451</v>
          </cell>
          <cell r="AH95">
            <v>604428504</v>
          </cell>
        </row>
        <row r="96">
          <cell r="B96">
            <v>2156516130071</v>
          </cell>
          <cell r="C96">
            <v>4992496142523</v>
          </cell>
          <cell r="D96" t="str">
            <v>05609598</v>
          </cell>
          <cell r="E96" t="str">
            <v>VECTOR 4Seasons（VECキャン）</v>
          </cell>
          <cell r="F96" t="str">
            <v>215/65R16 98H</v>
          </cell>
          <cell r="G96" t="str">
            <v>215/65R16</v>
          </cell>
          <cell r="H96">
            <v>22900</v>
          </cell>
          <cell r="I96">
            <v>10960</v>
          </cell>
          <cell r="J96">
            <v>34</v>
          </cell>
          <cell r="K96">
            <v>16</v>
          </cell>
          <cell r="L96">
            <v>16650</v>
          </cell>
          <cell r="M96">
            <v>14181.81818181818</v>
          </cell>
          <cell r="N96">
            <v>0.22717948717948708</v>
          </cell>
          <cell r="P96">
            <v>0</v>
          </cell>
          <cell r="Q96">
            <v>45327</v>
          </cell>
          <cell r="R96">
            <v>16650</v>
          </cell>
          <cell r="S96" t="str">
            <v>カーポートマルゼン</v>
          </cell>
          <cell r="T96">
            <v>16650</v>
          </cell>
          <cell r="U96">
            <v>0</v>
          </cell>
          <cell r="V96">
            <v>16650</v>
          </cell>
          <cell r="W96">
            <v>16700</v>
          </cell>
          <cell r="X96">
            <v>14227.272727272726</v>
          </cell>
          <cell r="Y96">
            <v>0.22964856230031944</v>
          </cell>
          <cell r="AA96">
            <v>-50</v>
          </cell>
          <cell r="AB96">
            <v>45327</v>
          </cell>
          <cell r="AC96">
            <v>16650</v>
          </cell>
          <cell r="AD96" t="str">
            <v>カーポートマルゼン</v>
          </cell>
          <cell r="AE96">
            <v>16650</v>
          </cell>
          <cell r="AF96">
            <v>0</v>
          </cell>
          <cell r="AG96">
            <v>604428452</v>
          </cell>
          <cell r="AH96">
            <v>604428505</v>
          </cell>
        </row>
        <row r="97">
          <cell r="B97">
            <v>2154517130076</v>
          </cell>
          <cell r="C97">
            <v>4992496142622</v>
          </cell>
          <cell r="D97" t="str">
            <v>05609620</v>
          </cell>
          <cell r="E97" t="str">
            <v>VECTOR 4Seasons（VECキャン）</v>
          </cell>
          <cell r="F97" t="str">
            <v>215/45R17 91H XL</v>
          </cell>
          <cell r="G97" t="str">
            <v>215/45R17</v>
          </cell>
          <cell r="H97">
            <v>31200</v>
          </cell>
          <cell r="I97">
            <v>15020</v>
          </cell>
          <cell r="J97">
            <v>34</v>
          </cell>
          <cell r="K97">
            <v>10</v>
          </cell>
          <cell r="L97">
            <v>22650</v>
          </cell>
          <cell r="M97">
            <v>20113.63636363636</v>
          </cell>
          <cell r="N97">
            <v>0.2532429378531072</v>
          </cell>
          <cell r="P97">
            <v>-10</v>
          </cell>
          <cell r="Q97">
            <v>45327</v>
          </cell>
          <cell r="R97">
            <v>22640</v>
          </cell>
          <cell r="S97" t="str">
            <v>トミータイヤ</v>
          </cell>
          <cell r="T97">
            <v>22640</v>
          </cell>
          <cell r="U97">
            <v>0</v>
          </cell>
          <cell r="V97">
            <v>22650</v>
          </cell>
          <cell r="W97">
            <v>22740</v>
          </cell>
          <cell r="X97">
            <v>20195.454545454544</v>
          </cell>
          <cell r="Y97">
            <v>0.25626828719333777</v>
          </cell>
          <cell r="AA97">
            <v>-90</v>
          </cell>
          <cell r="AB97">
            <v>45327</v>
          </cell>
          <cell r="AC97">
            <v>22650</v>
          </cell>
          <cell r="AD97" t="str">
            <v>タイヤプリンス</v>
          </cell>
          <cell r="AE97">
            <v>22650</v>
          </cell>
          <cell r="AF97">
            <v>0</v>
          </cell>
          <cell r="AG97">
            <v>604428456</v>
          </cell>
          <cell r="AH97">
            <v>604428509</v>
          </cell>
        </row>
        <row r="98">
          <cell r="B98">
            <v>2254517130073</v>
          </cell>
          <cell r="C98">
            <v>4992496142639</v>
          </cell>
          <cell r="D98" t="str">
            <v>05609622</v>
          </cell>
          <cell r="E98" t="str">
            <v>VECTOR 4Seasons（VECキャン）</v>
          </cell>
          <cell r="F98" t="str">
            <v>225/45R17 91H（21年製）</v>
          </cell>
          <cell r="G98" t="str">
            <v>225/45R17</v>
          </cell>
          <cell r="H98">
            <v>32600</v>
          </cell>
          <cell r="I98">
            <v>15720</v>
          </cell>
          <cell r="J98">
            <v>0</v>
          </cell>
          <cell r="K98">
            <v>15</v>
          </cell>
          <cell r="L98">
            <v>19980</v>
          </cell>
          <cell r="M98">
            <v>17686.363636363636</v>
          </cell>
          <cell r="N98">
            <v>0.11117964533538935</v>
          </cell>
          <cell r="P98">
            <v>3680</v>
          </cell>
          <cell r="Q98">
            <v>45327</v>
          </cell>
          <cell r="R98">
            <v>23660</v>
          </cell>
          <cell r="S98" t="str">
            <v>トミータイヤ</v>
          </cell>
          <cell r="T98">
            <v>23660</v>
          </cell>
          <cell r="U98">
            <v>0</v>
          </cell>
          <cell r="V98">
            <v>23670</v>
          </cell>
          <cell r="W98">
            <v>23750</v>
          </cell>
          <cell r="X98">
            <v>21113.63636363636</v>
          </cell>
          <cell r="Y98">
            <v>0.25545748116254025</v>
          </cell>
          <cell r="AA98">
            <v>-80</v>
          </cell>
          <cell r="AB98">
            <v>45327</v>
          </cell>
          <cell r="AC98">
            <v>23670</v>
          </cell>
          <cell r="AD98" t="str">
            <v>カーポートマルゼン 楽天市場店</v>
          </cell>
          <cell r="AE98">
            <v>23670</v>
          </cell>
          <cell r="AF98">
            <v>0</v>
          </cell>
          <cell r="AG98">
            <v>604428460</v>
          </cell>
          <cell r="AH98">
            <v>604428513</v>
          </cell>
        </row>
        <row r="99">
          <cell r="B99">
            <v>2055017130088</v>
          </cell>
          <cell r="C99">
            <v>4992496155240</v>
          </cell>
          <cell r="D99" t="str">
            <v>05609615</v>
          </cell>
          <cell r="E99" t="str">
            <v>VECTOR 4Seasons（VECキャン）</v>
          </cell>
          <cell r="F99" t="str">
            <v>205/50R17 93H XL</v>
          </cell>
          <cell r="G99" t="str">
            <v>205/50R17</v>
          </cell>
          <cell r="H99">
            <v>28600</v>
          </cell>
          <cell r="I99">
            <v>13730</v>
          </cell>
          <cell r="J99">
            <v>22</v>
          </cell>
          <cell r="K99">
            <v>8</v>
          </cell>
          <cell r="L99">
            <v>20740</v>
          </cell>
          <cell r="M99">
            <v>18377.272727272724</v>
          </cell>
          <cell r="N99">
            <v>0.25288152362107336</v>
          </cell>
          <cell r="P99">
            <v>-620</v>
          </cell>
          <cell r="Q99">
            <v>45327</v>
          </cell>
          <cell r="R99">
            <v>20120</v>
          </cell>
          <cell r="S99" t="str">
            <v>タイヤプリンス</v>
          </cell>
          <cell r="T99">
            <v>20120</v>
          </cell>
          <cell r="U99">
            <v>0</v>
          </cell>
          <cell r="V99">
            <v>20740</v>
          </cell>
          <cell r="W99">
            <v>20740</v>
          </cell>
          <cell r="X99">
            <v>18377.272727272724</v>
          </cell>
          <cell r="Y99">
            <v>0.25288152362107336</v>
          </cell>
          <cell r="AA99">
            <v>0</v>
          </cell>
          <cell r="AB99">
            <v>45327</v>
          </cell>
          <cell r="AC99">
            <v>20740</v>
          </cell>
          <cell r="AD99" t="str">
            <v>タイヤプリンス</v>
          </cell>
          <cell r="AE99">
            <v>20740</v>
          </cell>
          <cell r="AF99">
            <v>0</v>
          </cell>
          <cell r="AG99">
            <v>604428461</v>
          </cell>
          <cell r="AH99">
            <v>604428514</v>
          </cell>
        </row>
        <row r="100">
          <cell r="B100">
            <v>2155017130078</v>
          </cell>
          <cell r="C100">
            <v>4992496142615</v>
          </cell>
          <cell r="D100" t="str">
            <v>05609616</v>
          </cell>
          <cell r="E100" t="str">
            <v>VECTOR 4Seasons（VECキャン）</v>
          </cell>
          <cell r="F100" t="str">
            <v>215/50R17 95H XL</v>
          </cell>
          <cell r="G100" t="str">
            <v>215/50R17</v>
          </cell>
          <cell r="H100">
            <v>31800</v>
          </cell>
          <cell r="I100">
            <v>15310</v>
          </cell>
          <cell r="J100">
            <v>20</v>
          </cell>
          <cell r="K100">
            <v>12</v>
          </cell>
          <cell r="L100">
            <v>23060</v>
          </cell>
          <cell r="M100">
            <v>20009.090909090908</v>
          </cell>
          <cell r="N100">
            <v>0.23484779645615625</v>
          </cell>
          <cell r="P100">
            <v>-10</v>
          </cell>
          <cell r="Q100">
            <v>45327</v>
          </cell>
          <cell r="R100">
            <v>23050</v>
          </cell>
          <cell r="S100" t="str">
            <v>トミータイヤ</v>
          </cell>
          <cell r="T100">
            <v>23050</v>
          </cell>
          <cell r="U100">
            <v>0</v>
          </cell>
          <cell r="V100">
            <v>23060</v>
          </cell>
          <cell r="W100">
            <v>23160</v>
          </cell>
          <cell r="X100">
            <v>20100</v>
          </cell>
          <cell r="Y100">
            <v>0.23830845771144279</v>
          </cell>
          <cell r="AA100">
            <v>-100</v>
          </cell>
          <cell r="AB100">
            <v>45327</v>
          </cell>
          <cell r="AC100">
            <v>23060</v>
          </cell>
          <cell r="AD100" t="str">
            <v>タイヤプリンス</v>
          </cell>
          <cell r="AE100">
            <v>23060</v>
          </cell>
          <cell r="AF100">
            <v>0</v>
          </cell>
          <cell r="AG100">
            <v>604428457</v>
          </cell>
          <cell r="AH100">
            <v>604428510</v>
          </cell>
        </row>
        <row r="101">
          <cell r="B101">
            <v>2055517130076</v>
          </cell>
          <cell r="C101">
            <v>4992496155257</v>
          </cell>
          <cell r="D101" t="str">
            <v>05609611</v>
          </cell>
          <cell r="E101" t="str">
            <v>VECTOR 4Seasons（VECキャン）</v>
          </cell>
          <cell r="F101" t="str">
            <v>205/55R17 95H XL</v>
          </cell>
          <cell r="G101" t="str">
            <v>205/55R17</v>
          </cell>
          <cell r="H101">
            <v>27700</v>
          </cell>
          <cell r="I101">
            <v>13320</v>
          </cell>
          <cell r="J101">
            <v>20</v>
          </cell>
          <cell r="K101">
            <v>8</v>
          </cell>
          <cell r="L101">
            <v>20120</v>
          </cell>
          <cell r="M101">
            <v>17336.363636363636</v>
          </cell>
          <cell r="N101">
            <v>0.23167278447823805</v>
          </cell>
          <cell r="P101">
            <v>0</v>
          </cell>
          <cell r="Q101">
            <v>45327</v>
          </cell>
          <cell r="R101">
            <v>20120</v>
          </cell>
          <cell r="S101" t="str">
            <v>カーポートマルゼン</v>
          </cell>
          <cell r="T101">
            <v>20120</v>
          </cell>
          <cell r="U101">
            <v>0</v>
          </cell>
          <cell r="V101">
            <v>20120</v>
          </cell>
          <cell r="W101">
            <v>20120</v>
          </cell>
          <cell r="X101">
            <v>17336.363636363636</v>
          </cell>
          <cell r="Y101">
            <v>0.23167278447823805</v>
          </cell>
          <cell r="AA101">
            <v>0</v>
          </cell>
          <cell r="AB101">
            <v>45327</v>
          </cell>
          <cell r="AC101">
            <v>20120</v>
          </cell>
          <cell r="AD101" t="str">
            <v>カーポートマルゼン</v>
          </cell>
          <cell r="AE101">
            <v>20120</v>
          </cell>
          <cell r="AF101">
            <v>0</v>
          </cell>
          <cell r="AG101">
            <v>604428463</v>
          </cell>
          <cell r="AH101">
            <v>604428516</v>
          </cell>
        </row>
        <row r="102">
          <cell r="B102">
            <v>2155517130073</v>
          </cell>
          <cell r="C102">
            <v>4992496142592</v>
          </cell>
          <cell r="D102" t="str">
            <v>05609612</v>
          </cell>
          <cell r="E102" t="str">
            <v>VECTOR 4Seasons（VECキャン）</v>
          </cell>
          <cell r="F102" t="str">
            <v>215/55R17 94H</v>
          </cell>
          <cell r="G102" t="str">
            <v>215/55R17</v>
          </cell>
          <cell r="H102">
            <v>27800</v>
          </cell>
          <cell r="I102">
            <v>13370</v>
          </cell>
          <cell r="J102">
            <v>70</v>
          </cell>
          <cell r="K102">
            <v>18</v>
          </cell>
          <cell r="L102">
            <v>20190</v>
          </cell>
          <cell r="M102">
            <v>17400</v>
          </cell>
          <cell r="N102">
            <v>0.23160919540229885</v>
          </cell>
          <cell r="P102">
            <v>-60</v>
          </cell>
          <cell r="Q102">
            <v>45327</v>
          </cell>
          <cell r="R102">
            <v>20130</v>
          </cell>
          <cell r="S102" t="str">
            <v>タイヤホイール専門店コニシタイヤ</v>
          </cell>
          <cell r="T102">
            <v>20130</v>
          </cell>
          <cell r="U102">
            <v>0</v>
          </cell>
          <cell r="V102">
            <v>20190</v>
          </cell>
          <cell r="W102">
            <v>20190</v>
          </cell>
          <cell r="X102">
            <v>17400</v>
          </cell>
          <cell r="Y102">
            <v>0.23160919540229885</v>
          </cell>
          <cell r="AA102">
            <v>-60</v>
          </cell>
          <cell r="AB102">
            <v>45327</v>
          </cell>
          <cell r="AC102">
            <v>20130</v>
          </cell>
          <cell r="AD102" t="str">
            <v>タイヤホイール専門店コニシタイヤ</v>
          </cell>
          <cell r="AE102">
            <v>20130</v>
          </cell>
          <cell r="AF102">
            <v>0</v>
          </cell>
          <cell r="AG102">
            <v>604428458</v>
          </cell>
          <cell r="AH102">
            <v>604428511</v>
          </cell>
        </row>
        <row r="103">
          <cell r="B103">
            <v>2255517130070</v>
          </cell>
          <cell r="C103">
            <v>4992496142608</v>
          </cell>
          <cell r="D103" t="str">
            <v>05609614</v>
          </cell>
          <cell r="E103" t="str">
            <v>VECTOR 4Seasons（VECキャン）</v>
          </cell>
          <cell r="F103" t="str">
            <v>225/55R17 101H XL</v>
          </cell>
          <cell r="G103" t="str">
            <v>225/55R17</v>
          </cell>
          <cell r="H103">
            <v>32000</v>
          </cell>
          <cell r="I103">
            <v>15390</v>
          </cell>
          <cell r="J103">
            <v>20</v>
          </cell>
          <cell r="K103">
            <v>20</v>
          </cell>
          <cell r="L103">
            <v>23190</v>
          </cell>
          <cell r="M103">
            <v>20127.272727272724</v>
          </cell>
          <cell r="N103">
            <v>0.23536585365853646</v>
          </cell>
          <cell r="P103">
            <v>-749</v>
          </cell>
          <cell r="Q103">
            <v>45327</v>
          </cell>
          <cell r="R103">
            <v>22441</v>
          </cell>
          <cell r="S103" t="str">
            <v>親切丁寧タイヤ・ホイール専門店</v>
          </cell>
          <cell r="T103">
            <v>22441</v>
          </cell>
          <cell r="U103">
            <v>0</v>
          </cell>
          <cell r="V103">
            <v>23190</v>
          </cell>
          <cell r="W103">
            <v>23200</v>
          </cell>
          <cell r="X103">
            <v>20136.363636363636</v>
          </cell>
          <cell r="Y103">
            <v>0.23571106094808125</v>
          </cell>
          <cell r="AA103">
            <v>-10</v>
          </cell>
          <cell r="AB103">
            <v>45327</v>
          </cell>
          <cell r="AC103">
            <v>23190</v>
          </cell>
          <cell r="AD103" t="str">
            <v>タイヤプリンス</v>
          </cell>
          <cell r="AE103">
            <v>23190</v>
          </cell>
          <cell r="AF103">
            <v>0</v>
          </cell>
          <cell r="AG103">
            <v>604428462</v>
          </cell>
          <cell r="AH103">
            <v>604428515</v>
          </cell>
        </row>
        <row r="104">
          <cell r="B104">
            <v>1956017130072</v>
          </cell>
          <cell r="C104">
            <v>4992496155233</v>
          </cell>
          <cell r="D104" t="str">
            <v>05609609</v>
          </cell>
          <cell r="E104" t="str">
            <v>VECTOR 4Seasons（VECキャン）</v>
          </cell>
          <cell r="F104" t="str">
            <v>195/60R17 90H</v>
          </cell>
          <cell r="G104" t="str">
            <v>195/60R17</v>
          </cell>
          <cell r="H104">
            <v>23500</v>
          </cell>
          <cell r="I104">
            <v>11240</v>
          </cell>
          <cell r="J104">
            <v>20</v>
          </cell>
          <cell r="K104">
            <v>12</v>
          </cell>
          <cell r="L104">
            <v>17050</v>
          </cell>
          <cell r="M104">
            <v>14545.454545454544</v>
          </cell>
          <cell r="N104">
            <v>0.22724999999999992</v>
          </cell>
          <cell r="P104">
            <v>0</v>
          </cell>
          <cell r="Q104">
            <v>45327</v>
          </cell>
          <cell r="R104">
            <v>17050</v>
          </cell>
          <cell r="S104" t="str">
            <v>カーポートマルゼン</v>
          </cell>
          <cell r="T104">
            <v>17050</v>
          </cell>
          <cell r="U104">
            <v>0</v>
          </cell>
          <cell r="V104">
            <v>17050</v>
          </cell>
          <cell r="W104">
            <v>17130</v>
          </cell>
          <cell r="X104">
            <v>14618.181818181816</v>
          </cell>
          <cell r="Y104">
            <v>0.23109452736318398</v>
          </cell>
          <cell r="AA104">
            <v>-80</v>
          </cell>
          <cell r="AB104">
            <v>45327</v>
          </cell>
          <cell r="AC104">
            <v>17050</v>
          </cell>
          <cell r="AD104" t="str">
            <v>カーポートマルゼン</v>
          </cell>
          <cell r="AE104">
            <v>17050</v>
          </cell>
          <cell r="AF104">
            <v>0</v>
          </cell>
          <cell r="AG104">
            <v>604428464</v>
          </cell>
          <cell r="AH104">
            <v>604428517</v>
          </cell>
        </row>
        <row r="105">
          <cell r="B105">
            <v>2156017130075</v>
          </cell>
          <cell r="C105">
            <v>4992496142585</v>
          </cell>
          <cell r="D105" t="str">
            <v>05609610</v>
          </cell>
          <cell r="E105" t="str">
            <v>VECTOR 4Seasons（VECキャン）</v>
          </cell>
          <cell r="F105" t="str">
            <v>215/60R17 96H</v>
          </cell>
          <cell r="G105" t="str">
            <v>215/60R17</v>
          </cell>
          <cell r="H105">
            <v>27200</v>
          </cell>
          <cell r="I105">
            <v>13040</v>
          </cell>
          <cell r="J105">
            <v>45</v>
          </cell>
          <cell r="K105">
            <v>11</v>
          </cell>
          <cell r="L105">
            <v>19710</v>
          </cell>
          <cell r="M105">
            <v>16963.636363636364</v>
          </cell>
          <cell r="N105">
            <v>0.23129689174705254</v>
          </cell>
          <cell r="P105">
            <v>0</v>
          </cell>
          <cell r="Q105">
            <v>45327</v>
          </cell>
          <cell r="R105">
            <v>19710</v>
          </cell>
          <cell r="S105" t="str">
            <v>カーポートマルゼン</v>
          </cell>
          <cell r="T105">
            <v>19710</v>
          </cell>
          <cell r="U105">
            <v>0</v>
          </cell>
          <cell r="V105">
            <v>19710</v>
          </cell>
          <cell r="W105">
            <v>19720</v>
          </cell>
          <cell r="X105">
            <v>16972.727272727272</v>
          </cell>
          <cell r="Y105">
            <v>0.23170862346009638</v>
          </cell>
          <cell r="AA105">
            <v>-10</v>
          </cell>
          <cell r="AB105">
            <v>45327</v>
          </cell>
          <cell r="AC105">
            <v>19710</v>
          </cell>
          <cell r="AD105" t="str">
            <v>カーポートマルゼン</v>
          </cell>
          <cell r="AE105">
            <v>19710</v>
          </cell>
          <cell r="AF105">
            <v>0</v>
          </cell>
          <cell r="AG105">
            <v>604428459</v>
          </cell>
          <cell r="AH105">
            <v>604428512</v>
          </cell>
        </row>
        <row r="106">
          <cell r="B106">
            <v>2254018130077</v>
          </cell>
          <cell r="C106">
            <v>4992496142677</v>
          </cell>
          <cell r="D106" t="str">
            <v>05609634</v>
          </cell>
          <cell r="E106" t="str">
            <v>VECTOR 4Seasons（VECキャン）</v>
          </cell>
          <cell r="F106" t="str">
            <v>225/40R18 92H XL</v>
          </cell>
          <cell r="G106" t="str">
            <v>225/40R18</v>
          </cell>
          <cell r="H106">
            <v>40700</v>
          </cell>
          <cell r="I106">
            <v>19640</v>
          </cell>
          <cell r="J106">
            <v>20</v>
          </cell>
          <cell r="K106">
            <v>18</v>
          </cell>
          <cell r="L106">
            <v>29470</v>
          </cell>
          <cell r="M106">
            <v>26313.63636363636</v>
          </cell>
          <cell r="N106">
            <v>0.25361893245811012</v>
          </cell>
          <cell r="P106">
            <v>-10</v>
          </cell>
          <cell r="Q106">
            <v>45327</v>
          </cell>
          <cell r="R106">
            <v>29460</v>
          </cell>
          <cell r="S106" t="str">
            <v>トミータイヤ</v>
          </cell>
          <cell r="T106">
            <v>29460</v>
          </cell>
          <cell r="U106">
            <v>0</v>
          </cell>
          <cell r="V106">
            <v>29470</v>
          </cell>
          <cell r="W106">
            <v>29680</v>
          </cell>
          <cell r="X106">
            <v>26504.545454545452</v>
          </cell>
          <cell r="Y106">
            <v>0.25899502658206131</v>
          </cell>
          <cell r="AA106">
            <v>-210</v>
          </cell>
          <cell r="AB106">
            <v>45327</v>
          </cell>
          <cell r="AC106">
            <v>29470</v>
          </cell>
          <cell r="AD106" t="str">
            <v>カーポートマルゼン 楽天市場店</v>
          </cell>
          <cell r="AE106">
            <v>29470</v>
          </cell>
          <cell r="AF106">
            <v>0</v>
          </cell>
          <cell r="AG106">
            <v>604428466</v>
          </cell>
          <cell r="AH106">
            <v>604428519</v>
          </cell>
        </row>
        <row r="107">
          <cell r="B107">
            <v>2154518130075</v>
          </cell>
          <cell r="C107">
            <v>4992496142653</v>
          </cell>
          <cell r="D107" t="str">
            <v>05609628</v>
          </cell>
          <cell r="E107" t="str">
            <v>VECTOR 4Seasons（VECキャン）</v>
          </cell>
          <cell r="F107" t="str">
            <v>215/45R18 89H</v>
          </cell>
          <cell r="G107" t="str">
            <v>215/45R18</v>
          </cell>
          <cell r="H107">
            <v>34500</v>
          </cell>
          <cell r="I107">
            <v>16640</v>
          </cell>
          <cell r="J107">
            <v>17</v>
          </cell>
          <cell r="K107">
            <v>15</v>
          </cell>
          <cell r="L107">
            <v>25030</v>
          </cell>
          <cell r="M107">
            <v>21800</v>
          </cell>
          <cell r="N107">
            <v>0.23669724770642203</v>
          </cell>
          <cell r="P107">
            <v>0</v>
          </cell>
          <cell r="Q107">
            <v>45327</v>
          </cell>
          <cell r="R107">
            <v>25030</v>
          </cell>
          <cell r="S107" t="str">
            <v>カーポートマルゼン</v>
          </cell>
          <cell r="T107">
            <v>25030</v>
          </cell>
          <cell r="U107">
            <v>0</v>
          </cell>
          <cell r="V107">
            <v>25030</v>
          </cell>
          <cell r="W107">
            <v>25140</v>
          </cell>
          <cell r="X107">
            <v>21900</v>
          </cell>
          <cell r="Y107">
            <v>0.24018264840182649</v>
          </cell>
          <cell r="AA107">
            <v>-110</v>
          </cell>
          <cell r="AB107">
            <v>45327</v>
          </cell>
          <cell r="AC107">
            <v>25030</v>
          </cell>
          <cell r="AD107" t="str">
            <v>カーポートマルゼン</v>
          </cell>
          <cell r="AE107">
            <v>25030</v>
          </cell>
          <cell r="AF107">
            <v>0</v>
          </cell>
          <cell r="AG107">
            <v>604428468</v>
          </cell>
          <cell r="AH107">
            <v>604428521</v>
          </cell>
        </row>
        <row r="108">
          <cell r="B108">
            <v>2254518130072</v>
          </cell>
          <cell r="C108">
            <v>4992496142660</v>
          </cell>
          <cell r="D108" t="str">
            <v>05609630</v>
          </cell>
          <cell r="E108" t="str">
            <v>VECTOR 4Seasons（VECキャン）</v>
          </cell>
          <cell r="F108" t="str">
            <v>225/45R18 91H</v>
          </cell>
          <cell r="G108" t="str">
            <v>225/45R18</v>
          </cell>
          <cell r="H108">
            <v>34800</v>
          </cell>
          <cell r="I108">
            <v>16780</v>
          </cell>
          <cell r="J108">
            <v>28</v>
          </cell>
          <cell r="K108">
            <v>20</v>
          </cell>
          <cell r="L108">
            <v>25240</v>
          </cell>
          <cell r="M108">
            <v>21990.909090909088</v>
          </cell>
          <cell r="N108">
            <v>0.23695742042166176</v>
          </cell>
          <cell r="P108">
            <v>-10</v>
          </cell>
          <cell r="Q108">
            <v>45327</v>
          </cell>
          <cell r="R108">
            <v>25230</v>
          </cell>
          <cell r="S108" t="str">
            <v>トミータイヤ</v>
          </cell>
          <cell r="T108">
            <v>25230</v>
          </cell>
          <cell r="U108">
            <v>0</v>
          </cell>
          <cell r="V108">
            <v>25240</v>
          </cell>
          <cell r="W108">
            <v>25350</v>
          </cell>
          <cell r="X108">
            <v>22090.909090909088</v>
          </cell>
          <cell r="Y108">
            <v>0.24041152263374477</v>
          </cell>
          <cell r="AA108">
            <v>-110</v>
          </cell>
          <cell r="AB108">
            <v>45327</v>
          </cell>
          <cell r="AC108">
            <v>25240</v>
          </cell>
          <cell r="AD108" t="str">
            <v>カーポートマルゼン 楽天市場店</v>
          </cell>
          <cell r="AE108">
            <v>25240</v>
          </cell>
          <cell r="AF108">
            <v>0</v>
          </cell>
          <cell r="AG108">
            <v>604428465</v>
          </cell>
          <cell r="AH108">
            <v>604428518</v>
          </cell>
        </row>
        <row r="109">
          <cell r="B109">
            <v>2155018130077</v>
          </cell>
          <cell r="C109">
            <v>4992496155271</v>
          </cell>
          <cell r="D109" t="str">
            <v>05609625</v>
          </cell>
          <cell r="E109" t="str">
            <v>VECTOR 4Seasons（VECキャン）</v>
          </cell>
          <cell r="F109" t="str">
            <v>215/50R18 92H</v>
          </cell>
          <cell r="G109" t="str">
            <v>215/50R18</v>
          </cell>
          <cell r="H109">
            <v>31600</v>
          </cell>
          <cell r="I109">
            <v>15200</v>
          </cell>
          <cell r="J109">
            <v>33</v>
          </cell>
          <cell r="K109">
            <v>16</v>
          </cell>
          <cell r="L109">
            <v>22920</v>
          </cell>
          <cell r="M109">
            <v>19881.81818181818</v>
          </cell>
          <cell r="N109">
            <v>0.23548239597622309</v>
          </cell>
          <cell r="P109">
            <v>0</v>
          </cell>
          <cell r="Q109">
            <v>45327</v>
          </cell>
          <cell r="R109">
            <v>22920</v>
          </cell>
          <cell r="S109" t="str">
            <v>カーポートマルゼン</v>
          </cell>
          <cell r="T109">
            <v>22920</v>
          </cell>
          <cell r="U109">
            <v>0</v>
          </cell>
          <cell r="V109">
            <v>22920</v>
          </cell>
          <cell r="W109">
            <v>22920</v>
          </cell>
          <cell r="X109">
            <v>19881.81818181818</v>
          </cell>
          <cell r="Y109">
            <v>0.23548239597622309</v>
          </cell>
          <cell r="AA109">
            <v>0</v>
          </cell>
          <cell r="AB109">
            <v>45327</v>
          </cell>
          <cell r="AC109">
            <v>22920</v>
          </cell>
          <cell r="AD109" t="str">
            <v>タイヤプリンス</v>
          </cell>
          <cell r="AE109">
            <v>22920</v>
          </cell>
          <cell r="AF109">
            <v>0</v>
          </cell>
          <cell r="AG109">
            <v>604428470</v>
          </cell>
          <cell r="AH109">
            <v>604428523</v>
          </cell>
        </row>
        <row r="110">
          <cell r="B110">
            <v>2355018130071</v>
          </cell>
          <cell r="C110">
            <v>4992496142646</v>
          </cell>
          <cell r="D110" t="str">
            <v>05609626</v>
          </cell>
          <cell r="E110" t="str">
            <v>VECTOR 4Seasons（VECキャン）</v>
          </cell>
          <cell r="F110" t="str">
            <v>235/50R18 101H XL</v>
          </cell>
          <cell r="G110" t="str">
            <v>235/50R18</v>
          </cell>
          <cell r="H110">
            <v>31800</v>
          </cell>
          <cell r="I110">
            <v>15310</v>
          </cell>
          <cell r="J110">
            <v>33</v>
          </cell>
          <cell r="K110">
            <v>27</v>
          </cell>
          <cell r="L110">
            <v>23060</v>
          </cell>
          <cell r="M110">
            <v>20009.090909090908</v>
          </cell>
          <cell r="N110">
            <v>0.23484779645615625</v>
          </cell>
          <cell r="P110">
            <v>-10</v>
          </cell>
          <cell r="Q110">
            <v>45327</v>
          </cell>
          <cell r="R110">
            <v>23050</v>
          </cell>
          <cell r="S110" t="str">
            <v>トミータイヤ</v>
          </cell>
          <cell r="T110">
            <v>23050</v>
          </cell>
          <cell r="U110">
            <v>0</v>
          </cell>
          <cell r="V110">
            <v>23060</v>
          </cell>
          <cell r="W110">
            <v>23150</v>
          </cell>
          <cell r="X110">
            <v>20090.909090909088</v>
          </cell>
          <cell r="Y110">
            <v>0.23796380090497726</v>
          </cell>
          <cell r="AA110">
            <v>-90</v>
          </cell>
          <cell r="AB110">
            <v>45327</v>
          </cell>
          <cell r="AC110">
            <v>23060</v>
          </cell>
          <cell r="AD110" t="str">
            <v>カーポートマルゼン 楽天市場店</v>
          </cell>
          <cell r="AE110">
            <v>23060</v>
          </cell>
          <cell r="AF110">
            <v>0</v>
          </cell>
          <cell r="AG110">
            <v>604428467</v>
          </cell>
          <cell r="AH110">
            <v>604428520</v>
          </cell>
        </row>
        <row r="111">
          <cell r="B111">
            <v>2155518130072</v>
          </cell>
          <cell r="C111">
            <v>4992496155301</v>
          </cell>
          <cell r="D111" t="str">
            <v>05609627</v>
          </cell>
          <cell r="E111" t="str">
            <v>VECTOR 4Seasons（VECキャン）</v>
          </cell>
          <cell r="F111" t="str">
            <v>215/55R18 95H</v>
          </cell>
          <cell r="G111" t="str">
            <v>215/55R18</v>
          </cell>
          <cell r="H111">
            <v>30000</v>
          </cell>
          <cell r="I111">
            <v>14880</v>
          </cell>
          <cell r="J111">
            <v>20</v>
          </cell>
          <cell r="K111">
            <v>20</v>
          </cell>
          <cell r="L111">
            <v>22440</v>
          </cell>
          <cell r="M111">
            <v>19445.454545454544</v>
          </cell>
          <cell r="N111">
            <v>0.23478260869565212</v>
          </cell>
          <cell r="P111">
            <v>0</v>
          </cell>
          <cell r="Q111">
            <v>45327</v>
          </cell>
          <cell r="R111">
            <v>22440</v>
          </cell>
          <cell r="S111" t="str">
            <v>カーポートマルゼン</v>
          </cell>
          <cell r="T111">
            <v>22440</v>
          </cell>
          <cell r="U111">
            <v>0</v>
          </cell>
          <cell r="V111">
            <v>22440</v>
          </cell>
          <cell r="W111">
            <v>22440</v>
          </cell>
          <cell r="X111">
            <v>19445.454545454544</v>
          </cell>
          <cell r="Y111">
            <v>0.23478260869565212</v>
          </cell>
          <cell r="AA111">
            <v>0</v>
          </cell>
          <cell r="AB111">
            <v>45327</v>
          </cell>
          <cell r="AC111">
            <v>22440</v>
          </cell>
          <cell r="AD111" t="str">
            <v>カーポートマルゼン</v>
          </cell>
          <cell r="AE111">
            <v>22440</v>
          </cell>
          <cell r="AF111">
            <v>0</v>
          </cell>
          <cell r="AG111">
            <v>604428469</v>
          </cell>
          <cell r="AH111">
            <v>604428522</v>
          </cell>
        </row>
        <row r="112">
          <cell r="B112">
            <v>1655514139020</v>
          </cell>
          <cell r="C112">
            <v>4992496086940</v>
          </cell>
          <cell r="D112" t="str">
            <v>05602503</v>
          </cell>
          <cell r="E112" t="str">
            <v>EAGLE REVSPEC RS-02</v>
          </cell>
          <cell r="F112" t="str">
            <v>165/55R14 72V</v>
          </cell>
          <cell r="G112" t="str">
            <v>165/55R14</v>
          </cell>
          <cell r="H112">
            <v>11500</v>
          </cell>
          <cell r="I112">
            <v>4230</v>
          </cell>
          <cell r="J112">
            <v>85</v>
          </cell>
          <cell r="K112">
            <v>23</v>
          </cell>
          <cell r="L112">
            <v>6080</v>
          </cell>
          <cell r="M112">
            <v>5050</v>
          </cell>
          <cell r="N112">
            <v>0.16237623762376238</v>
          </cell>
          <cell r="P112">
            <v>-80</v>
          </cell>
          <cell r="Q112">
            <v>45327</v>
          </cell>
          <cell r="R112">
            <v>6000</v>
          </cell>
          <cell r="S112" t="str">
            <v>タイヤスタイル</v>
          </cell>
          <cell r="T112">
            <v>6000</v>
          </cell>
          <cell r="U112">
            <v>0</v>
          </cell>
          <cell r="W112">
            <v>6040</v>
          </cell>
          <cell r="X112">
            <v>5013.6363636363631</v>
          </cell>
          <cell r="Y112">
            <v>0.15630099728014496</v>
          </cell>
          <cell r="AA112">
            <v>-290</v>
          </cell>
          <cell r="AB112">
            <v>45327</v>
          </cell>
          <cell r="AC112">
            <v>5750</v>
          </cell>
          <cell r="AD112" t="str">
            <v>タイヤスタイル</v>
          </cell>
          <cell r="AE112">
            <v>5750</v>
          </cell>
          <cell r="AF112">
            <v>0</v>
          </cell>
          <cell r="AG112">
            <v>604426261</v>
          </cell>
          <cell r="AH112">
            <v>604426289</v>
          </cell>
        </row>
        <row r="113">
          <cell r="B113">
            <v>1958015139088</v>
          </cell>
          <cell r="C113">
            <v>4992496138588</v>
          </cell>
          <cell r="D113" t="str">
            <v>10B00010</v>
          </cell>
          <cell r="E113" t="str">
            <v>EAGLE ＃1 NASCAR（神）</v>
          </cell>
          <cell r="F113" t="str">
            <v>195/80R15 107/105L</v>
          </cell>
          <cell r="G113" t="str">
            <v>195/80R15</v>
          </cell>
          <cell r="H113">
            <v>18300</v>
          </cell>
          <cell r="I113">
            <v>8020</v>
          </cell>
          <cell r="J113">
            <v>79</v>
          </cell>
          <cell r="K113">
            <v>23</v>
          </cell>
          <cell r="L113">
            <v>11580</v>
          </cell>
          <cell r="M113">
            <v>9572.7272727272721</v>
          </cell>
          <cell r="N113">
            <v>0.16220322886989547</v>
          </cell>
          <cell r="P113">
            <v>-740</v>
          </cell>
          <cell r="Q113">
            <v>45327</v>
          </cell>
          <cell r="R113">
            <v>10840</v>
          </cell>
          <cell r="S113" t="str">
            <v>グリーンコンシューマー</v>
          </cell>
          <cell r="T113">
            <v>10840</v>
          </cell>
          <cell r="U113">
            <v>0</v>
          </cell>
          <cell r="V113">
            <v>11580</v>
          </cell>
          <cell r="W113">
            <v>11600</v>
          </cell>
          <cell r="X113">
            <v>9590.9090909090901</v>
          </cell>
          <cell r="Y113">
            <v>0.16379146919431273</v>
          </cell>
          <cell r="AA113">
            <v>-760</v>
          </cell>
          <cell r="AB113">
            <v>45327</v>
          </cell>
          <cell r="AC113">
            <v>10840</v>
          </cell>
          <cell r="AD113" t="str">
            <v>グリーンコンシューマー</v>
          </cell>
          <cell r="AE113">
            <v>10840</v>
          </cell>
          <cell r="AF113">
            <v>0</v>
          </cell>
          <cell r="AG113">
            <v>604426262</v>
          </cell>
          <cell r="AH113">
            <v>604426290</v>
          </cell>
        </row>
        <row r="114">
          <cell r="B114">
            <v>2156516139081</v>
          </cell>
          <cell r="C114">
            <v>4992496138595</v>
          </cell>
          <cell r="D114" t="str">
            <v>10B00020</v>
          </cell>
          <cell r="E114" t="str">
            <v>EAGLE ＃1 NASCAR（神）</v>
          </cell>
          <cell r="F114" t="str">
            <v>215/65R16 109/107R</v>
          </cell>
          <cell r="G114" t="str">
            <v>215/65R16</v>
          </cell>
          <cell r="H114">
            <v>28300</v>
          </cell>
          <cell r="I114">
            <v>12350</v>
          </cell>
          <cell r="J114">
            <v>58</v>
          </cell>
          <cell r="K114">
            <v>44</v>
          </cell>
          <cell r="L114">
            <v>17180</v>
          </cell>
          <cell r="M114">
            <v>14663.636363636362</v>
          </cell>
          <cell r="N114">
            <v>0.15778053316800983</v>
          </cell>
          <cell r="P114">
            <v>-880</v>
          </cell>
          <cell r="Q114">
            <v>45327</v>
          </cell>
          <cell r="R114">
            <v>16300</v>
          </cell>
          <cell r="S114" t="str">
            <v>グリーンコンシューマー</v>
          </cell>
          <cell r="T114">
            <v>16350</v>
          </cell>
          <cell r="U114">
            <v>-50</v>
          </cell>
          <cell r="V114">
            <v>17180</v>
          </cell>
          <cell r="W114">
            <v>17150</v>
          </cell>
          <cell r="X114">
            <v>14636.363636363636</v>
          </cell>
          <cell r="Y114">
            <v>0.15621118012422358</v>
          </cell>
          <cell r="AA114">
            <v>-1150</v>
          </cell>
          <cell r="AB114">
            <v>45327</v>
          </cell>
          <cell r="AC114">
            <v>16000</v>
          </cell>
          <cell r="AD114" t="str">
            <v>FEELPROJECT</v>
          </cell>
          <cell r="AE114">
            <v>16000</v>
          </cell>
          <cell r="AF114">
            <v>0</v>
          </cell>
          <cell r="AG114">
            <v>604426263</v>
          </cell>
          <cell r="AH114">
            <v>604426291</v>
          </cell>
        </row>
        <row r="115">
          <cell r="B115">
            <v>2156017139085</v>
          </cell>
          <cell r="C115">
            <v>4992496138601</v>
          </cell>
          <cell r="D115" t="str">
            <v>10B00030</v>
          </cell>
          <cell r="E115" t="str">
            <v>EAGLE ＃1 NASCAR（神）</v>
          </cell>
          <cell r="F115" t="str">
            <v>215/60R17 109/107R</v>
          </cell>
          <cell r="G115" t="str">
            <v>215/60R17</v>
          </cell>
          <cell r="H115">
            <v>30300</v>
          </cell>
          <cell r="I115">
            <v>13230</v>
          </cell>
          <cell r="J115">
            <v>17</v>
          </cell>
          <cell r="K115">
            <v>41</v>
          </cell>
          <cell r="L115">
            <v>18300</v>
          </cell>
          <cell r="M115">
            <v>15681.81818181818</v>
          </cell>
          <cell r="N115">
            <v>0.15634782608695644</v>
          </cell>
          <cell r="P115">
            <v>-900</v>
          </cell>
          <cell r="Q115">
            <v>45327</v>
          </cell>
          <cell r="R115">
            <v>17400</v>
          </cell>
          <cell r="S115" t="str">
            <v>タイヤプリンス</v>
          </cell>
          <cell r="T115">
            <v>17430</v>
          </cell>
          <cell r="U115">
            <v>-30</v>
          </cell>
          <cell r="V115">
            <v>18300</v>
          </cell>
          <cell r="W115">
            <v>18280</v>
          </cell>
          <cell r="X115">
            <v>15663.636363636362</v>
          </cell>
          <cell r="Y115">
            <v>0.15536854323853735</v>
          </cell>
          <cell r="AA115">
            <v>-930</v>
          </cell>
          <cell r="AB115">
            <v>45327</v>
          </cell>
          <cell r="AC115">
            <v>17350</v>
          </cell>
          <cell r="AD115" t="str">
            <v>グリーンコンシューマー</v>
          </cell>
          <cell r="AE115">
            <v>17350</v>
          </cell>
          <cell r="AF115">
            <v>0</v>
          </cell>
          <cell r="AG115">
            <v>604426264</v>
          </cell>
          <cell r="AH115">
            <v>604426292</v>
          </cell>
        </row>
        <row r="116">
          <cell r="B116">
            <v>2255519130450</v>
          </cell>
          <cell r="C116">
            <v>4992496140642</v>
          </cell>
          <cell r="D116" t="str">
            <v>05601258</v>
          </cell>
          <cell r="E116" t="str">
            <v>EfficientGrip SUV HP01</v>
          </cell>
          <cell r="F116" t="str">
            <v>225/55R19 99V（在庫限り）</v>
          </cell>
          <cell r="G116" t="str">
            <v>225/55R19</v>
          </cell>
          <cell r="H116">
            <v>32900</v>
          </cell>
          <cell r="I116">
            <v>13160</v>
          </cell>
          <cell r="J116">
            <v>0</v>
          </cell>
          <cell r="K116">
            <v>0</v>
          </cell>
          <cell r="L116">
            <v>12000</v>
          </cell>
          <cell r="M116">
            <v>9954.545454545454</v>
          </cell>
          <cell r="N116">
            <v>-0.32200913242009138</v>
          </cell>
          <cell r="P116">
            <v>3200</v>
          </cell>
          <cell r="Q116">
            <v>45278</v>
          </cell>
          <cell r="R116">
            <v>15200</v>
          </cell>
          <cell r="S116" t="str">
            <v>カーポートマルゼン</v>
          </cell>
          <cell r="T116">
            <v>15200</v>
          </cell>
          <cell r="U116">
            <v>0</v>
          </cell>
          <cell r="W116">
            <v>19500</v>
          </cell>
          <cell r="X116">
            <v>16772.727272727272</v>
          </cell>
          <cell r="Y116">
            <v>0.21539295392953928</v>
          </cell>
          <cell r="AB116">
            <v>45278</v>
          </cell>
          <cell r="AC116">
            <v>15200</v>
          </cell>
          <cell r="AD116" t="str">
            <v>カーポートマルゼン</v>
          </cell>
          <cell r="AE116">
            <v>15200</v>
          </cell>
          <cell r="AF116">
            <v>0</v>
          </cell>
          <cell r="AG116" t="str">
            <v/>
          </cell>
          <cell r="AH116" t="str">
            <v/>
          </cell>
        </row>
        <row r="117">
          <cell r="B117">
            <v>1855515132079</v>
          </cell>
          <cell r="C117">
            <v>4992496096598</v>
          </cell>
          <cell r="D117" t="str">
            <v>05602818</v>
          </cell>
          <cell r="E117" t="str">
            <v>EAGLE LS EXE（日）</v>
          </cell>
          <cell r="F117" t="str">
            <v>185/55R15 82V</v>
          </cell>
          <cell r="G117" t="str">
            <v>185/55R15</v>
          </cell>
          <cell r="H117">
            <v>20400</v>
          </cell>
          <cell r="I117">
            <v>6120</v>
          </cell>
          <cell r="J117">
            <v>4</v>
          </cell>
          <cell r="K117">
            <v>12</v>
          </cell>
          <cell r="L117">
            <v>8580</v>
          </cell>
          <cell r="M117">
            <v>7322.7272727272721</v>
          </cell>
          <cell r="N117">
            <v>0.16424581005586586</v>
          </cell>
          <cell r="P117">
            <v>-870</v>
          </cell>
          <cell r="Q117">
            <v>45327</v>
          </cell>
          <cell r="R117">
            <v>7710</v>
          </cell>
          <cell r="S117" t="str">
            <v>タイヤ激安王(タイヤゲキヤスオウ)</v>
          </cell>
          <cell r="T117">
            <v>7340</v>
          </cell>
          <cell r="U117">
            <v>370</v>
          </cell>
          <cell r="V117">
            <v>100000</v>
          </cell>
          <cell r="W117">
            <v>8550</v>
          </cell>
          <cell r="X117">
            <v>7295.454545454545</v>
          </cell>
          <cell r="Y117">
            <v>0.16112149532710277</v>
          </cell>
          <cell r="AA117">
            <v>-1260</v>
          </cell>
          <cell r="AB117">
            <v>45327</v>
          </cell>
          <cell r="AC117">
            <v>7290</v>
          </cell>
          <cell r="AD117" t="str">
            <v>タイヤスタイル</v>
          </cell>
          <cell r="AE117">
            <v>7290</v>
          </cell>
          <cell r="AF117">
            <v>0</v>
          </cell>
          <cell r="AG117">
            <v>604426265</v>
          </cell>
          <cell r="AH117">
            <v>604426293</v>
          </cell>
        </row>
        <row r="118">
          <cell r="B118">
            <v>1956015132078</v>
          </cell>
          <cell r="C118">
            <v>4992496096574</v>
          </cell>
          <cell r="D118" t="str">
            <v>05602814</v>
          </cell>
          <cell r="E118" t="str">
            <v>EAGLE LS EXE（日）</v>
          </cell>
          <cell r="F118" t="str">
            <v>195/60R15 88H</v>
          </cell>
          <cell r="G118" t="str">
            <v>195/60R15</v>
          </cell>
          <cell r="H118">
            <v>19500</v>
          </cell>
          <cell r="I118">
            <v>5850</v>
          </cell>
          <cell r="J118">
            <v>0</v>
          </cell>
          <cell r="K118">
            <v>16</v>
          </cell>
          <cell r="L118">
            <v>8180</v>
          </cell>
          <cell r="M118">
            <v>6959.0909090909081</v>
          </cell>
          <cell r="N118">
            <v>0.15937295885042443</v>
          </cell>
          <cell r="P118">
            <v>-1240</v>
          </cell>
          <cell r="Q118">
            <v>45327</v>
          </cell>
          <cell r="R118">
            <v>6940</v>
          </cell>
          <cell r="S118" t="str">
            <v>まるべぇ</v>
          </cell>
          <cell r="T118">
            <v>6940</v>
          </cell>
          <cell r="U118">
            <v>0</v>
          </cell>
          <cell r="V118">
            <v>100000</v>
          </cell>
          <cell r="W118">
            <v>8180</v>
          </cell>
          <cell r="X118">
            <v>6959.0909090909081</v>
          </cell>
          <cell r="Y118">
            <v>0.15937295885042443</v>
          </cell>
          <cell r="AA118">
            <v>-1270</v>
          </cell>
          <cell r="AB118">
            <v>45327</v>
          </cell>
          <cell r="AC118">
            <v>6910</v>
          </cell>
          <cell r="AD118" t="str">
            <v>ラスティーボルト</v>
          </cell>
          <cell r="AE118">
            <v>6910</v>
          </cell>
          <cell r="AF118">
            <v>0</v>
          </cell>
          <cell r="AG118">
            <v>604426266</v>
          </cell>
          <cell r="AH118">
            <v>604426294</v>
          </cell>
        </row>
        <row r="119">
          <cell r="B119">
            <v>1756016132073</v>
          </cell>
          <cell r="C119">
            <v>4992496096666</v>
          </cell>
          <cell r="D119" t="str">
            <v>05602832</v>
          </cell>
          <cell r="E119" t="str">
            <v>EAGLE LS EXE（日）</v>
          </cell>
          <cell r="F119" t="str">
            <v>175/60R16 82H</v>
          </cell>
          <cell r="G119" t="str">
            <v>175/60R16</v>
          </cell>
          <cell r="H119">
            <v>18800</v>
          </cell>
          <cell r="I119">
            <v>5640</v>
          </cell>
          <cell r="J119">
            <v>2</v>
          </cell>
          <cell r="K119">
            <v>14</v>
          </cell>
          <cell r="L119">
            <v>7980</v>
          </cell>
          <cell r="M119">
            <v>6777.272727272727</v>
          </cell>
          <cell r="N119">
            <v>0.16780684104627763</v>
          </cell>
          <cell r="P119">
            <v>-1180</v>
          </cell>
          <cell r="Q119">
            <v>45327</v>
          </cell>
          <cell r="R119">
            <v>6800</v>
          </cell>
          <cell r="S119" t="str">
            <v>まるべぇ</v>
          </cell>
          <cell r="T119">
            <v>6820</v>
          </cell>
          <cell r="U119">
            <v>-20</v>
          </cell>
          <cell r="V119">
            <v>100000</v>
          </cell>
          <cell r="W119">
            <v>7950</v>
          </cell>
          <cell r="X119">
            <v>6749.9999999999991</v>
          </cell>
          <cell r="Y119">
            <v>0.16444444444444434</v>
          </cell>
          <cell r="AA119">
            <v>-1100</v>
          </cell>
          <cell r="AB119">
            <v>45327</v>
          </cell>
          <cell r="AC119">
            <v>6850</v>
          </cell>
          <cell r="AD119" t="str">
            <v>ラスティーボルト</v>
          </cell>
          <cell r="AE119">
            <v>6850</v>
          </cell>
          <cell r="AF119">
            <v>0</v>
          </cell>
          <cell r="AG119">
            <v>604426267</v>
          </cell>
          <cell r="AH119">
            <v>604426295</v>
          </cell>
        </row>
        <row r="120">
          <cell r="B120">
            <v>1654516132077</v>
          </cell>
          <cell r="C120">
            <v>4992496096772</v>
          </cell>
          <cell r="D120" t="str">
            <v>05602854</v>
          </cell>
          <cell r="E120" t="str">
            <v>EAGLE LS EXE（日特）</v>
          </cell>
          <cell r="F120" t="str">
            <v>165/45R16 74W XL</v>
          </cell>
          <cell r="G120" t="str">
            <v>165/45R16</v>
          </cell>
          <cell r="H120">
            <v>21700</v>
          </cell>
          <cell r="I120">
            <v>5650</v>
          </cell>
          <cell r="J120">
            <v>69</v>
          </cell>
          <cell r="K120">
            <v>28</v>
          </cell>
          <cell r="L120">
            <v>8000</v>
          </cell>
          <cell r="M120">
            <v>6795.454545454545</v>
          </cell>
          <cell r="N120">
            <v>0.16856187290969896</v>
          </cell>
          <cell r="O120">
            <v>32000</v>
          </cell>
          <cell r="P120">
            <v>-390</v>
          </cell>
          <cell r="Q120">
            <v>45327</v>
          </cell>
          <cell r="R120">
            <v>7610</v>
          </cell>
          <cell r="S120" t="str">
            <v>グリーンコンシューマー</v>
          </cell>
          <cell r="T120">
            <v>7620</v>
          </cell>
          <cell r="U120">
            <v>-10</v>
          </cell>
          <cell r="V120">
            <v>8070</v>
          </cell>
          <cell r="W120">
            <v>8050</v>
          </cell>
          <cell r="X120">
            <v>6840.9090909090901</v>
          </cell>
          <cell r="Y120">
            <v>0.17408637873754143</v>
          </cell>
          <cell r="AA120">
            <v>-450</v>
          </cell>
          <cell r="AB120">
            <v>45327</v>
          </cell>
          <cell r="AC120">
            <v>7600</v>
          </cell>
          <cell r="AD120" t="str">
            <v>タイヤプリンス</v>
          </cell>
          <cell r="AE120">
            <v>7640</v>
          </cell>
          <cell r="AF120">
            <v>-40</v>
          </cell>
          <cell r="AG120">
            <v>604426269</v>
          </cell>
          <cell r="AH120">
            <v>604426297</v>
          </cell>
        </row>
        <row r="121">
          <cell r="B121">
            <v>1954516132078</v>
          </cell>
          <cell r="C121">
            <v>4992496096789</v>
          </cell>
          <cell r="D121" t="str">
            <v>05602856</v>
          </cell>
          <cell r="E121" t="str">
            <v>EAGLE LS EXE（日特）</v>
          </cell>
          <cell r="F121" t="str">
            <v>195/45R16 84W XL</v>
          </cell>
          <cell r="G121" t="str">
            <v>195/45R16</v>
          </cell>
          <cell r="H121">
            <v>23800</v>
          </cell>
          <cell r="I121">
            <v>5950</v>
          </cell>
          <cell r="J121">
            <v>14</v>
          </cell>
          <cell r="K121">
            <v>10</v>
          </cell>
          <cell r="L121">
            <v>8680</v>
          </cell>
          <cell r="M121">
            <v>7413.6363636363631</v>
          </cell>
          <cell r="N121">
            <v>0.1974248927038626</v>
          </cell>
          <cell r="O121">
            <v>34720</v>
          </cell>
          <cell r="P121">
            <v>-40</v>
          </cell>
          <cell r="Q121">
            <v>45327</v>
          </cell>
          <cell r="R121">
            <v>8640</v>
          </cell>
          <cell r="S121" t="str">
            <v>まるべぇ</v>
          </cell>
          <cell r="T121">
            <v>8650</v>
          </cell>
          <cell r="U121">
            <v>-10</v>
          </cell>
          <cell r="V121">
            <v>8070</v>
          </cell>
          <cell r="W121">
            <v>8680</v>
          </cell>
          <cell r="X121">
            <v>7413.6363636363631</v>
          </cell>
          <cell r="Y121">
            <v>0.1974248927038626</v>
          </cell>
          <cell r="AA121">
            <v>-190</v>
          </cell>
          <cell r="AB121">
            <v>45327</v>
          </cell>
          <cell r="AC121">
            <v>8490</v>
          </cell>
          <cell r="AD121" t="str">
            <v>ラスティーボルト</v>
          </cell>
          <cell r="AE121">
            <v>8490</v>
          </cell>
          <cell r="AF121">
            <v>0</v>
          </cell>
          <cell r="AG121" t="str">
            <v/>
          </cell>
          <cell r="AH121" t="str">
            <v/>
          </cell>
        </row>
        <row r="122">
          <cell r="B122">
            <v>2054516132074</v>
          </cell>
          <cell r="C122">
            <v>4992496096796</v>
          </cell>
          <cell r="D122" t="str">
            <v>05602858</v>
          </cell>
          <cell r="E122" t="str">
            <v>EAGLE LS EXE</v>
          </cell>
          <cell r="F122" t="str">
            <v>205/45R16 87W XL</v>
          </cell>
          <cell r="G122" t="str">
            <v>205/45R16</v>
          </cell>
          <cell r="H122">
            <v>25100</v>
          </cell>
          <cell r="I122">
            <v>7030</v>
          </cell>
          <cell r="J122">
            <v>21</v>
          </cell>
          <cell r="K122">
            <v>14</v>
          </cell>
          <cell r="L122">
            <v>10500</v>
          </cell>
          <cell r="M122">
            <v>9068.181818181818</v>
          </cell>
          <cell r="N122">
            <v>0.22476190476190475</v>
          </cell>
          <cell r="P122">
            <v>-860</v>
          </cell>
          <cell r="Q122">
            <v>45327</v>
          </cell>
          <cell r="R122">
            <v>9640</v>
          </cell>
          <cell r="S122" t="str">
            <v>まるべぇ</v>
          </cell>
          <cell r="T122">
            <v>9650</v>
          </cell>
          <cell r="U122">
            <v>-10</v>
          </cell>
          <cell r="V122">
            <v>100000</v>
          </cell>
          <cell r="W122">
            <v>10480</v>
          </cell>
          <cell r="X122">
            <v>9050</v>
          </cell>
          <cell r="Y122">
            <v>0.22320441988950276</v>
          </cell>
          <cell r="AA122">
            <v>-190</v>
          </cell>
          <cell r="AB122">
            <v>45327</v>
          </cell>
          <cell r="AC122">
            <v>10290</v>
          </cell>
          <cell r="AD122" t="str">
            <v>ラスティーボルト</v>
          </cell>
          <cell r="AE122">
            <v>10290</v>
          </cell>
          <cell r="AF122">
            <v>0</v>
          </cell>
          <cell r="AG122">
            <v>604426270</v>
          </cell>
          <cell r="AH122">
            <v>604426298</v>
          </cell>
        </row>
        <row r="123">
          <cell r="B123">
            <v>2155516132078</v>
          </cell>
          <cell r="C123">
            <v>4992496096741</v>
          </cell>
          <cell r="D123" t="str">
            <v>05602848</v>
          </cell>
          <cell r="E123" t="str">
            <v>EAGLE LS EXE</v>
          </cell>
          <cell r="F123" t="str">
            <v>215/55R16 93V</v>
          </cell>
          <cell r="G123" t="str">
            <v>215/55R16</v>
          </cell>
          <cell r="H123">
            <v>23800</v>
          </cell>
          <cell r="I123">
            <v>7230</v>
          </cell>
          <cell r="J123">
            <v>0</v>
          </cell>
          <cell r="K123">
            <v>13</v>
          </cell>
          <cell r="L123">
            <v>10490</v>
          </cell>
          <cell r="M123">
            <v>8581.818181818182</v>
          </cell>
          <cell r="N123">
            <v>0.15752118644067797</v>
          </cell>
          <cell r="P123">
            <v>-1380</v>
          </cell>
          <cell r="Q123">
            <v>45327</v>
          </cell>
          <cell r="R123">
            <v>9110</v>
          </cell>
          <cell r="S123" t="str">
            <v>まるべぇ</v>
          </cell>
          <cell r="T123">
            <v>9110</v>
          </cell>
          <cell r="U123">
            <v>0</v>
          </cell>
          <cell r="V123">
            <v>100000</v>
          </cell>
          <cell r="W123">
            <v>10480</v>
          </cell>
          <cell r="X123">
            <v>8572.7272727272721</v>
          </cell>
          <cell r="Y123">
            <v>0.15662778366914099</v>
          </cell>
          <cell r="AA123">
            <v>-1290</v>
          </cell>
          <cell r="AB123">
            <v>45327</v>
          </cell>
          <cell r="AC123">
            <v>9190</v>
          </cell>
          <cell r="AD123" t="str">
            <v>ラスティーボルト</v>
          </cell>
          <cell r="AE123">
            <v>9190</v>
          </cell>
          <cell r="AF123">
            <v>0</v>
          </cell>
          <cell r="AG123">
            <v>604426271</v>
          </cell>
          <cell r="AH123">
            <v>604426299</v>
          </cell>
        </row>
        <row r="124">
          <cell r="B124">
            <v>2156516132075</v>
          </cell>
          <cell r="C124">
            <v>4992496096659</v>
          </cell>
          <cell r="D124" t="str">
            <v>05602830</v>
          </cell>
          <cell r="E124" t="str">
            <v>EAGLE LS EXE（日特）</v>
          </cell>
          <cell r="F124" t="str">
            <v>215/65R16 98H</v>
          </cell>
          <cell r="G124" t="str">
            <v>215/65R16</v>
          </cell>
          <cell r="H124">
            <v>24700</v>
          </cell>
          <cell r="I124">
            <v>6670</v>
          </cell>
          <cell r="J124">
            <v>30</v>
          </cell>
          <cell r="K124">
            <v>14</v>
          </cell>
          <cell r="L124">
            <v>9750</v>
          </cell>
          <cell r="M124">
            <v>7909.0909090909081</v>
          </cell>
          <cell r="N124">
            <v>0.15666666666666657</v>
          </cell>
          <cell r="P124">
            <v>-300</v>
          </cell>
          <cell r="Q124">
            <v>45327</v>
          </cell>
          <cell r="R124">
            <v>9450</v>
          </cell>
          <cell r="S124" t="str">
            <v>タイヤスタイル</v>
          </cell>
          <cell r="T124">
            <v>9500</v>
          </cell>
          <cell r="U124">
            <v>-50</v>
          </cell>
          <cell r="V124">
            <v>100000</v>
          </cell>
          <cell r="W124">
            <v>9800</v>
          </cell>
          <cell r="X124">
            <v>7954.545454545454</v>
          </cell>
          <cell r="Y124">
            <v>0.16148571428571423</v>
          </cell>
          <cell r="AA124">
            <v>-350</v>
          </cell>
          <cell r="AB124">
            <v>45327</v>
          </cell>
          <cell r="AC124">
            <v>9450</v>
          </cell>
          <cell r="AD124" t="str">
            <v>タイヤプリンス</v>
          </cell>
          <cell r="AE124">
            <v>9450</v>
          </cell>
          <cell r="AF124">
            <v>0</v>
          </cell>
          <cell r="AG124">
            <v>604426268</v>
          </cell>
          <cell r="AH124">
            <v>604426296</v>
          </cell>
        </row>
        <row r="125">
          <cell r="B125">
            <v>2054017132078</v>
          </cell>
          <cell r="C125">
            <v>4992496096901</v>
          </cell>
          <cell r="D125" t="str">
            <v>05602880</v>
          </cell>
          <cell r="E125" t="str">
            <v>EAGLE LS EXE</v>
          </cell>
          <cell r="F125" t="str">
            <v>205/40R17 84W XL</v>
          </cell>
          <cell r="G125" t="str">
            <v>205/40R17</v>
          </cell>
          <cell r="H125">
            <v>31600</v>
          </cell>
          <cell r="I125">
            <v>9580</v>
          </cell>
          <cell r="J125">
            <v>8</v>
          </cell>
          <cell r="K125">
            <v>9</v>
          </cell>
          <cell r="L125">
            <v>12980</v>
          </cell>
          <cell r="M125">
            <v>11322.727272727272</v>
          </cell>
          <cell r="N125">
            <v>0.15391409072661577</v>
          </cell>
          <cell r="P125">
            <v>-1520</v>
          </cell>
          <cell r="Q125">
            <v>45327</v>
          </cell>
          <cell r="R125">
            <v>11460</v>
          </cell>
          <cell r="S125" t="str">
            <v>アットマックス@</v>
          </cell>
          <cell r="T125">
            <v>11460</v>
          </cell>
          <cell r="U125">
            <v>0</v>
          </cell>
          <cell r="V125">
            <v>100000</v>
          </cell>
          <cell r="W125">
            <v>12980</v>
          </cell>
          <cell r="X125">
            <v>11322.727272727272</v>
          </cell>
          <cell r="Y125">
            <v>0.15391409072661577</v>
          </cell>
          <cell r="AA125">
            <v>-1520</v>
          </cell>
          <cell r="AB125">
            <v>45327</v>
          </cell>
          <cell r="AC125">
            <v>11460</v>
          </cell>
          <cell r="AD125" t="str">
            <v>アットマックス＠</v>
          </cell>
          <cell r="AE125">
            <v>11460</v>
          </cell>
          <cell r="AF125">
            <v>0</v>
          </cell>
          <cell r="AG125">
            <v>604426281</v>
          </cell>
          <cell r="AH125">
            <v>604426309</v>
          </cell>
        </row>
        <row r="126">
          <cell r="B126">
            <v>2054517132073</v>
          </cell>
          <cell r="C126">
            <v>4992496096857</v>
          </cell>
          <cell r="D126" t="str">
            <v>05602870</v>
          </cell>
          <cell r="E126" t="str">
            <v>EAGLE LS EXE（日特）</v>
          </cell>
          <cell r="F126" t="str">
            <v>205/45R17 88W XL</v>
          </cell>
          <cell r="G126" t="str">
            <v>205/45R17</v>
          </cell>
          <cell r="H126">
            <v>30500</v>
          </cell>
          <cell r="I126">
            <v>7630</v>
          </cell>
          <cell r="J126">
            <v>30</v>
          </cell>
          <cell r="K126">
            <v>24</v>
          </cell>
          <cell r="L126">
            <v>11110</v>
          </cell>
          <cell r="M126">
            <v>9622.7272727272721</v>
          </cell>
          <cell r="N126">
            <v>0.207085498346717</v>
          </cell>
          <cell r="P126">
            <v>-80</v>
          </cell>
          <cell r="Q126">
            <v>45327</v>
          </cell>
          <cell r="R126">
            <v>11030</v>
          </cell>
          <cell r="S126" t="str">
            <v>タイヤディーラー</v>
          </cell>
          <cell r="T126">
            <v>11030</v>
          </cell>
          <cell r="U126">
            <v>0</v>
          </cell>
          <cell r="V126">
            <v>11320</v>
          </cell>
          <cell r="W126">
            <v>11010</v>
          </cell>
          <cell r="X126">
            <v>9531.8181818181802</v>
          </cell>
          <cell r="Y126">
            <v>0.19952312827849294</v>
          </cell>
          <cell r="AA126">
            <v>-1</v>
          </cell>
          <cell r="AB126">
            <v>45327</v>
          </cell>
          <cell r="AC126">
            <v>11009</v>
          </cell>
          <cell r="AD126" t="str">
            <v>タイヤディーラー　楽天市場店</v>
          </cell>
          <cell r="AE126">
            <v>11009</v>
          </cell>
          <cell r="AF126">
            <v>0</v>
          </cell>
          <cell r="AG126">
            <v>604426279</v>
          </cell>
          <cell r="AH126">
            <v>604426307</v>
          </cell>
        </row>
        <row r="127">
          <cell r="B127">
            <v>2055017132075</v>
          </cell>
          <cell r="C127">
            <v>4992496096826</v>
          </cell>
          <cell r="D127" t="str">
            <v>05602864</v>
          </cell>
          <cell r="E127" t="str">
            <v>EAGLE LS EXE（日特）</v>
          </cell>
          <cell r="F127" t="str">
            <v>205/50R17 93V XL</v>
          </cell>
          <cell r="G127" t="str">
            <v>205/50R17</v>
          </cell>
          <cell r="H127">
            <v>29400</v>
          </cell>
          <cell r="I127">
            <v>7350</v>
          </cell>
          <cell r="J127">
            <v>77</v>
          </cell>
          <cell r="K127">
            <v>54</v>
          </cell>
          <cell r="L127">
            <v>10750</v>
          </cell>
          <cell r="M127">
            <v>9295.4545454545441</v>
          </cell>
          <cell r="N127">
            <v>0.20929095354523217</v>
          </cell>
          <cell r="P127">
            <v>-410</v>
          </cell>
          <cell r="Q127">
            <v>45327</v>
          </cell>
          <cell r="R127">
            <v>10340</v>
          </cell>
          <cell r="S127" t="str">
            <v>グリーンコンシューマー</v>
          </cell>
          <cell r="T127">
            <v>10340</v>
          </cell>
          <cell r="U127">
            <v>0</v>
          </cell>
          <cell r="V127">
            <v>10580</v>
          </cell>
          <cell r="W127">
            <v>10380</v>
          </cell>
          <cell r="X127">
            <v>8959.0909090909081</v>
          </cell>
          <cell r="Y127">
            <v>0.17960426179604252</v>
          </cell>
          <cell r="AA127">
            <v>-300</v>
          </cell>
          <cell r="AB127">
            <v>45327</v>
          </cell>
          <cell r="AC127">
            <v>10080</v>
          </cell>
          <cell r="AD127" t="str">
            <v>タイヤショップZERO楽天市場店</v>
          </cell>
          <cell r="AE127">
            <v>10080</v>
          </cell>
          <cell r="AF127">
            <v>0</v>
          </cell>
          <cell r="AG127">
            <v>604426277</v>
          </cell>
          <cell r="AH127">
            <v>604426305</v>
          </cell>
        </row>
        <row r="128">
          <cell r="B128">
            <v>2155517132077</v>
          </cell>
          <cell r="C128">
            <v>4992496096802</v>
          </cell>
          <cell r="D128" t="str">
            <v>05602860</v>
          </cell>
          <cell r="E128" t="str">
            <v>EAGLE LS EXE（日特）</v>
          </cell>
          <cell r="F128" t="str">
            <v>215/55R17 94V</v>
          </cell>
          <cell r="G128" t="str">
            <v>215/55R17</v>
          </cell>
          <cell r="H128">
            <v>27400</v>
          </cell>
          <cell r="I128">
            <v>7130</v>
          </cell>
          <cell r="J128">
            <v>147</v>
          </cell>
          <cell r="K128">
            <v>54</v>
          </cell>
          <cell r="L128">
            <v>10400</v>
          </cell>
          <cell r="M128">
            <v>8500</v>
          </cell>
          <cell r="N128">
            <v>0.16117647058823528</v>
          </cell>
          <cell r="P128">
            <v>-400</v>
          </cell>
          <cell r="Q128">
            <v>45327</v>
          </cell>
          <cell r="R128">
            <v>10000</v>
          </cell>
          <cell r="S128" t="str">
            <v>まるべぇ</v>
          </cell>
          <cell r="T128">
            <v>10010</v>
          </cell>
          <cell r="U128">
            <v>-10</v>
          </cell>
          <cell r="V128">
            <v>10550</v>
          </cell>
          <cell r="W128">
            <v>10360</v>
          </cell>
          <cell r="X128">
            <v>8463.6363636363621</v>
          </cell>
          <cell r="Y128">
            <v>0.1575725026852845</v>
          </cell>
          <cell r="AA128">
            <v>-40</v>
          </cell>
          <cell r="AB128">
            <v>45327</v>
          </cell>
          <cell r="AC128">
            <v>10320</v>
          </cell>
          <cell r="AD128" t="str">
            <v>タイヤプリンス</v>
          </cell>
          <cell r="AE128">
            <v>10350</v>
          </cell>
          <cell r="AF128">
            <v>-30</v>
          </cell>
          <cell r="AG128">
            <v>604426274</v>
          </cell>
          <cell r="AH128">
            <v>604426302</v>
          </cell>
        </row>
        <row r="129">
          <cell r="B129">
            <v>2154017132075</v>
          </cell>
          <cell r="C129">
            <v>4992496096918</v>
          </cell>
          <cell r="D129" t="str">
            <v>05602882</v>
          </cell>
          <cell r="E129" t="str">
            <v>EAGLE LS EXE</v>
          </cell>
          <cell r="F129" t="str">
            <v>215/40R17 87W XL</v>
          </cell>
          <cell r="G129" t="str">
            <v>215/40R17</v>
          </cell>
          <cell r="H129">
            <v>31500</v>
          </cell>
          <cell r="I129">
            <v>9660</v>
          </cell>
          <cell r="J129">
            <v>14</v>
          </cell>
          <cell r="K129">
            <v>8</v>
          </cell>
          <cell r="L129">
            <v>13180</v>
          </cell>
          <cell r="M129">
            <v>11504.545454545454</v>
          </cell>
          <cell r="N129">
            <v>0.16033188463058076</v>
          </cell>
          <cell r="P129">
            <v>-1150</v>
          </cell>
          <cell r="Q129">
            <v>45327</v>
          </cell>
          <cell r="R129">
            <v>12030</v>
          </cell>
          <cell r="S129" t="str">
            <v>タイヤスタイル</v>
          </cell>
          <cell r="T129">
            <v>12030</v>
          </cell>
          <cell r="U129">
            <v>0</v>
          </cell>
          <cell r="V129">
            <v>100000</v>
          </cell>
          <cell r="W129">
            <v>12900</v>
          </cell>
          <cell r="X129">
            <v>11250</v>
          </cell>
          <cell r="Y129">
            <v>0.14133333333333334</v>
          </cell>
          <cell r="AA129">
            <v>-810</v>
          </cell>
          <cell r="AB129">
            <v>45327</v>
          </cell>
          <cell r="AC129">
            <v>12090</v>
          </cell>
          <cell r="AD129" t="str">
            <v>ラスティーボルト</v>
          </cell>
          <cell r="AE129">
            <v>12090</v>
          </cell>
          <cell r="AF129">
            <v>0</v>
          </cell>
          <cell r="AG129">
            <v>604426280</v>
          </cell>
          <cell r="AH129">
            <v>604426308</v>
          </cell>
        </row>
        <row r="130">
          <cell r="B130">
            <v>2154517132070</v>
          </cell>
          <cell r="C130">
            <v>4992496096864</v>
          </cell>
          <cell r="D130" t="str">
            <v>05602872</v>
          </cell>
          <cell r="E130" t="str">
            <v>EAGLE LS EXE（日特）</v>
          </cell>
          <cell r="F130" t="str">
            <v>215/45R17 91W XL</v>
          </cell>
          <cell r="G130" t="str">
            <v>215/45R17</v>
          </cell>
          <cell r="H130">
            <v>31700</v>
          </cell>
          <cell r="I130">
            <v>7930</v>
          </cell>
          <cell r="J130">
            <v>173</v>
          </cell>
          <cell r="K130">
            <v>31</v>
          </cell>
          <cell r="L130">
            <v>11650</v>
          </cell>
          <cell r="M130">
            <v>10113.636363636362</v>
          </cell>
          <cell r="N130">
            <v>0.21591011235955046</v>
          </cell>
          <cell r="P130">
            <v>-220</v>
          </cell>
          <cell r="Q130">
            <v>45327</v>
          </cell>
          <cell r="R130">
            <v>11430</v>
          </cell>
          <cell r="S130" t="str">
            <v>グリーンコンシューマー</v>
          </cell>
          <cell r="T130">
            <v>11430</v>
          </cell>
          <cell r="U130">
            <v>0</v>
          </cell>
          <cell r="V130">
            <v>11650</v>
          </cell>
          <cell r="W130">
            <v>11620</v>
          </cell>
          <cell r="X130">
            <v>10086.363636363636</v>
          </cell>
          <cell r="Y130">
            <v>0.2137899954934655</v>
          </cell>
          <cell r="AA130">
            <v>-21</v>
          </cell>
          <cell r="AB130">
            <v>45327</v>
          </cell>
          <cell r="AC130">
            <v>11599</v>
          </cell>
          <cell r="AD130" t="str">
            <v>タイヤディーラー　楽天市場店</v>
          </cell>
          <cell r="AE130">
            <v>11610</v>
          </cell>
          <cell r="AF130">
            <v>-11</v>
          </cell>
          <cell r="AG130">
            <v>604426272</v>
          </cell>
          <cell r="AH130">
            <v>604426300</v>
          </cell>
        </row>
        <row r="131">
          <cell r="B131">
            <v>2155017132072</v>
          </cell>
          <cell r="C131">
            <v>4992496096833</v>
          </cell>
          <cell r="D131" t="str">
            <v>05602866</v>
          </cell>
          <cell r="E131" t="str">
            <v>EAGLE LS EXE</v>
          </cell>
          <cell r="F131" t="str">
            <v>215/50R17 95V XL</v>
          </cell>
          <cell r="G131" t="str">
            <v>215/50R17</v>
          </cell>
          <cell r="H131">
            <v>29500</v>
          </cell>
          <cell r="I131">
            <v>8960</v>
          </cell>
          <cell r="J131">
            <v>40</v>
          </cell>
          <cell r="K131">
            <v>19</v>
          </cell>
          <cell r="L131">
            <v>12170</v>
          </cell>
          <cell r="M131">
            <v>10586.363636363636</v>
          </cell>
          <cell r="N131">
            <v>0.15362816659510517</v>
          </cell>
          <cell r="P131">
            <v>-990</v>
          </cell>
          <cell r="Q131">
            <v>45327</v>
          </cell>
          <cell r="R131">
            <v>11180</v>
          </cell>
          <cell r="S131" t="str">
            <v>タイヤスタイル</v>
          </cell>
          <cell r="T131">
            <v>11180</v>
          </cell>
          <cell r="U131">
            <v>0</v>
          </cell>
          <cell r="V131">
            <v>12170</v>
          </cell>
          <cell r="W131">
            <v>12150</v>
          </cell>
          <cell r="X131">
            <v>10568.181818181818</v>
          </cell>
          <cell r="Y131">
            <v>0.15217204301075268</v>
          </cell>
          <cell r="AA131">
            <v>-890</v>
          </cell>
          <cell r="AB131">
            <v>45327</v>
          </cell>
          <cell r="AC131">
            <v>11260</v>
          </cell>
          <cell r="AD131" t="str">
            <v>ラスティーボルト</v>
          </cell>
          <cell r="AE131">
            <v>11260</v>
          </cell>
          <cell r="AF131">
            <v>0</v>
          </cell>
          <cell r="AG131">
            <v>604426273</v>
          </cell>
          <cell r="AH131">
            <v>604426301</v>
          </cell>
        </row>
        <row r="132">
          <cell r="B132">
            <v>2254517132077</v>
          </cell>
          <cell r="C132">
            <v>4992496096871</v>
          </cell>
          <cell r="D132" t="str">
            <v>05602874</v>
          </cell>
          <cell r="E132" t="str">
            <v>EAGLE LS EXE</v>
          </cell>
          <cell r="F132" t="str">
            <v>225/45R17 91W</v>
          </cell>
          <cell r="G132" t="str">
            <v>225/45R17</v>
          </cell>
          <cell r="H132">
            <v>31000</v>
          </cell>
          <cell r="I132">
            <v>9410</v>
          </cell>
          <cell r="J132">
            <v>12</v>
          </cell>
          <cell r="K132">
            <v>10</v>
          </cell>
          <cell r="L132">
            <v>12800</v>
          </cell>
          <cell r="M132">
            <v>11159.090909090908</v>
          </cell>
          <cell r="N132">
            <v>0.15674134419551927</v>
          </cell>
          <cell r="P132">
            <v>-610</v>
          </cell>
          <cell r="Q132">
            <v>45327</v>
          </cell>
          <cell r="R132">
            <v>12190</v>
          </cell>
          <cell r="S132" t="str">
            <v>グリーンコンシューマー</v>
          </cell>
          <cell r="T132">
            <v>12200</v>
          </cell>
          <cell r="U132">
            <v>-10</v>
          </cell>
          <cell r="V132">
            <v>12900</v>
          </cell>
          <cell r="W132">
            <v>12880</v>
          </cell>
          <cell r="X132">
            <v>11231.81818181818</v>
          </cell>
          <cell r="Y132">
            <v>0.16220153783893149</v>
          </cell>
          <cell r="AA132">
            <v>-490</v>
          </cell>
          <cell r="AB132">
            <v>45327</v>
          </cell>
          <cell r="AC132">
            <v>12390</v>
          </cell>
          <cell r="AD132" t="str">
            <v>タイヤプリンス</v>
          </cell>
          <cell r="AE132">
            <v>12390</v>
          </cell>
          <cell r="AF132">
            <v>0</v>
          </cell>
          <cell r="AG132">
            <v>604426275</v>
          </cell>
          <cell r="AH132">
            <v>604426303</v>
          </cell>
        </row>
        <row r="133">
          <cell r="B133">
            <v>2255517132074</v>
          </cell>
          <cell r="C133">
            <v>4992496096819</v>
          </cell>
          <cell r="D133" t="str">
            <v>05602862</v>
          </cell>
          <cell r="E133" t="str">
            <v>EAGLE LS EXE（日特）</v>
          </cell>
          <cell r="F133" t="str">
            <v>225/55R17 97V</v>
          </cell>
          <cell r="G133" t="str">
            <v>225/55R17</v>
          </cell>
          <cell r="H133">
            <v>32500</v>
          </cell>
          <cell r="I133">
            <v>8130</v>
          </cell>
          <cell r="J133">
            <v>22</v>
          </cell>
          <cell r="K133">
            <v>40</v>
          </cell>
          <cell r="L133">
            <v>11750</v>
          </cell>
          <cell r="M133">
            <v>9727.2727272727261</v>
          </cell>
          <cell r="N133">
            <v>0.1642056074766354</v>
          </cell>
          <cell r="P133">
            <v>-350</v>
          </cell>
          <cell r="Q133">
            <v>45327</v>
          </cell>
          <cell r="R133">
            <v>11400</v>
          </cell>
          <cell r="S133" t="str">
            <v>グリーンコンシューマー</v>
          </cell>
          <cell r="T133">
            <v>11400</v>
          </cell>
          <cell r="U133">
            <v>0</v>
          </cell>
          <cell r="V133">
            <v>12200</v>
          </cell>
          <cell r="W133">
            <v>11820</v>
          </cell>
          <cell r="X133">
            <v>9790.9090909090901</v>
          </cell>
          <cell r="Y133">
            <v>0.16963788300835647</v>
          </cell>
          <cell r="AA133">
            <v>-50</v>
          </cell>
          <cell r="AB133">
            <v>45327</v>
          </cell>
          <cell r="AC133">
            <v>11770</v>
          </cell>
          <cell r="AD133" t="str">
            <v>ラスティーボルト</v>
          </cell>
          <cell r="AE133">
            <v>11770</v>
          </cell>
          <cell r="AF133">
            <v>0</v>
          </cell>
          <cell r="AG133">
            <v>604426278</v>
          </cell>
          <cell r="AH133">
            <v>604426306</v>
          </cell>
        </row>
        <row r="134">
          <cell r="B134">
            <v>2454517132071</v>
          </cell>
          <cell r="C134">
            <v>4992496096895</v>
          </cell>
          <cell r="D134" t="str">
            <v>05602878</v>
          </cell>
          <cell r="E134" t="str">
            <v>EAGLE LS EXE</v>
          </cell>
          <cell r="F134" t="str">
            <v>245/45R17 95W</v>
          </cell>
          <cell r="G134" t="str">
            <v>245/45R17</v>
          </cell>
          <cell r="H134">
            <v>40200</v>
          </cell>
          <cell r="I134">
            <v>12180</v>
          </cell>
          <cell r="J134">
            <v>2</v>
          </cell>
          <cell r="K134">
            <v>10</v>
          </cell>
          <cell r="L134">
            <v>16800</v>
          </cell>
          <cell r="M134">
            <v>14795.454545454544</v>
          </cell>
          <cell r="N134">
            <v>0.17677419354838703</v>
          </cell>
          <cell r="P134">
            <v>-1650</v>
          </cell>
          <cell r="Q134">
            <v>45327</v>
          </cell>
          <cell r="R134">
            <v>15150</v>
          </cell>
          <cell r="S134" t="str">
            <v>タイヤスタイル</v>
          </cell>
          <cell r="T134">
            <v>15160</v>
          </cell>
          <cell r="U134">
            <v>-10</v>
          </cell>
          <cell r="V134">
            <v>100000</v>
          </cell>
          <cell r="W134">
            <v>16980</v>
          </cell>
          <cell r="X134">
            <v>14481.81818181818</v>
          </cell>
          <cell r="Y134">
            <v>0.15894538606403003</v>
          </cell>
          <cell r="AA134">
            <v>-1810</v>
          </cell>
          <cell r="AB134">
            <v>45327</v>
          </cell>
          <cell r="AC134">
            <v>15170</v>
          </cell>
          <cell r="AD134" t="str">
            <v>タイヤディーラー　楽天市場店</v>
          </cell>
          <cell r="AE134">
            <v>15170</v>
          </cell>
          <cell r="AF134">
            <v>0</v>
          </cell>
          <cell r="AG134">
            <v>604426276</v>
          </cell>
          <cell r="AH134">
            <v>604426304</v>
          </cell>
        </row>
        <row r="135">
          <cell r="B135">
            <v>2154518132079</v>
          </cell>
          <cell r="C135">
            <v>4992496096932</v>
          </cell>
          <cell r="D135" t="str">
            <v>05602886</v>
          </cell>
          <cell r="E135" t="str">
            <v>EAGLE LS EXE</v>
          </cell>
          <cell r="F135" t="str">
            <v>215/45R18 89W</v>
          </cell>
          <cell r="G135" t="str">
            <v>215/45R18</v>
          </cell>
          <cell r="H135">
            <v>34300</v>
          </cell>
          <cell r="I135">
            <v>10390</v>
          </cell>
          <cell r="J135">
            <v>9</v>
          </cell>
          <cell r="K135">
            <v>2</v>
          </cell>
          <cell r="L135">
            <v>14680</v>
          </cell>
          <cell r="M135">
            <v>12390.90909090909</v>
          </cell>
          <cell r="N135">
            <v>0.16148202494497427</v>
          </cell>
          <cell r="P135">
            <v>-2090</v>
          </cell>
          <cell r="Q135">
            <v>45327</v>
          </cell>
          <cell r="R135">
            <v>12590</v>
          </cell>
          <cell r="S135" t="str">
            <v>タイヤショップZERO</v>
          </cell>
          <cell r="T135">
            <v>12590</v>
          </cell>
          <cell r="U135">
            <v>0</v>
          </cell>
          <cell r="V135">
            <v>100000</v>
          </cell>
          <cell r="W135">
            <v>14650</v>
          </cell>
          <cell r="X135">
            <v>12363.636363636362</v>
          </cell>
          <cell r="Y135">
            <v>0.15963235294117636</v>
          </cell>
          <cell r="AA135">
            <v>-2000</v>
          </cell>
          <cell r="AB135">
            <v>45327</v>
          </cell>
          <cell r="AC135">
            <v>12650</v>
          </cell>
          <cell r="AD135" t="str">
            <v>タイヤホイール専門店コニシタイヤ</v>
          </cell>
          <cell r="AE135">
            <v>12650</v>
          </cell>
          <cell r="AF135">
            <v>0</v>
          </cell>
          <cell r="AG135">
            <v>604426284</v>
          </cell>
          <cell r="AH135">
            <v>604426312</v>
          </cell>
        </row>
        <row r="136">
          <cell r="B136">
            <v>2254518132076</v>
          </cell>
          <cell r="C136">
            <v>4992496096949</v>
          </cell>
          <cell r="D136" t="str">
            <v>05602888</v>
          </cell>
          <cell r="E136" t="str">
            <v>EAGLE LS EXE（日特）</v>
          </cell>
          <cell r="F136" t="str">
            <v>225/45R18 91W</v>
          </cell>
          <cell r="G136" t="str">
            <v>225/45R18</v>
          </cell>
          <cell r="H136">
            <v>36700</v>
          </cell>
          <cell r="I136">
            <v>9550</v>
          </cell>
          <cell r="J136">
            <v>139</v>
          </cell>
          <cell r="K136">
            <v>66</v>
          </cell>
          <cell r="L136">
            <v>13450</v>
          </cell>
          <cell r="M136">
            <v>11272.727272727272</v>
          </cell>
          <cell r="N136">
            <v>0.15282258064516124</v>
          </cell>
          <cell r="O136">
            <v>53800</v>
          </cell>
          <cell r="P136">
            <v>-430</v>
          </cell>
          <cell r="Q136">
            <v>45327</v>
          </cell>
          <cell r="R136">
            <v>13020</v>
          </cell>
          <cell r="S136" t="str">
            <v>グリーンコンシューマー</v>
          </cell>
          <cell r="T136">
            <v>13020</v>
          </cell>
          <cell r="U136">
            <v>0</v>
          </cell>
          <cell r="V136">
            <v>13680</v>
          </cell>
          <cell r="W136">
            <v>13620</v>
          </cell>
          <cell r="X136">
            <v>11427.272727272726</v>
          </cell>
          <cell r="Y136">
            <v>0.16428003182179785</v>
          </cell>
          <cell r="AA136">
            <v>-511</v>
          </cell>
          <cell r="AB136">
            <v>45327</v>
          </cell>
          <cell r="AC136">
            <v>13109</v>
          </cell>
          <cell r="AD136" t="str">
            <v>タイヤディーラー　楽天市場店</v>
          </cell>
          <cell r="AE136">
            <v>13150</v>
          </cell>
          <cell r="AF136">
            <v>-41</v>
          </cell>
          <cell r="AG136">
            <v>604426282</v>
          </cell>
          <cell r="AH136">
            <v>604426310</v>
          </cell>
        </row>
        <row r="137">
          <cell r="B137">
            <v>2354018132078</v>
          </cell>
          <cell r="C137">
            <v>4992496096994</v>
          </cell>
          <cell r="D137" t="str">
            <v>05602898</v>
          </cell>
          <cell r="E137" t="str">
            <v>EAGLE LS EXE（日特）</v>
          </cell>
          <cell r="F137" t="str">
            <v>235/40R18 95W XL</v>
          </cell>
          <cell r="G137" t="str">
            <v>235/40R18</v>
          </cell>
          <cell r="H137">
            <v>45000</v>
          </cell>
          <cell r="I137">
            <v>11250</v>
          </cell>
          <cell r="J137">
            <v>0</v>
          </cell>
          <cell r="K137">
            <v>20</v>
          </cell>
          <cell r="L137">
            <v>15970</v>
          </cell>
          <cell r="M137">
            <v>13563.636363636362</v>
          </cell>
          <cell r="N137">
            <v>0.17057640750670233</v>
          </cell>
          <cell r="O137">
            <v>63880</v>
          </cell>
          <cell r="P137">
            <v>-170</v>
          </cell>
          <cell r="Q137">
            <v>45327</v>
          </cell>
          <cell r="R137">
            <v>15800</v>
          </cell>
          <cell r="S137" t="str">
            <v>まるべぇ</v>
          </cell>
          <cell r="T137">
            <v>15800</v>
          </cell>
          <cell r="U137">
            <v>0</v>
          </cell>
          <cell r="V137">
            <v>16500</v>
          </cell>
          <cell r="W137">
            <v>16500</v>
          </cell>
          <cell r="X137">
            <v>14045.454545454544</v>
          </cell>
          <cell r="Y137">
            <v>0.19902912621359214</v>
          </cell>
          <cell r="AA137">
            <v>-590</v>
          </cell>
          <cell r="AB137">
            <v>45327</v>
          </cell>
          <cell r="AC137">
            <v>15910</v>
          </cell>
          <cell r="AD137" t="str">
            <v>ラスティーボルト</v>
          </cell>
          <cell r="AE137">
            <v>15910</v>
          </cell>
          <cell r="AF137">
            <v>0</v>
          </cell>
          <cell r="AG137">
            <v>655440994</v>
          </cell>
          <cell r="AH137">
            <v>655441181</v>
          </cell>
        </row>
        <row r="138">
          <cell r="B138">
            <v>2355018132075</v>
          </cell>
          <cell r="C138">
            <v>4992496096925</v>
          </cell>
          <cell r="D138" t="str">
            <v>05602884</v>
          </cell>
          <cell r="E138" t="str">
            <v>EAGLE LS EXE（日特）</v>
          </cell>
          <cell r="F138" t="str">
            <v>235/50R18 97V</v>
          </cell>
          <cell r="G138" t="str">
            <v>235/50R18</v>
          </cell>
          <cell r="H138">
            <v>33600</v>
          </cell>
          <cell r="I138">
            <v>8400</v>
          </cell>
          <cell r="J138">
            <v>309</v>
          </cell>
          <cell r="K138">
            <v>150</v>
          </cell>
          <cell r="L138">
            <v>12740</v>
          </cell>
          <cell r="M138">
            <v>10627.272727272726</v>
          </cell>
          <cell r="N138">
            <v>0.2095808383233532</v>
          </cell>
          <cell r="P138">
            <v>-90</v>
          </cell>
          <cell r="Q138">
            <v>45327</v>
          </cell>
          <cell r="R138">
            <v>12650</v>
          </cell>
          <cell r="S138" t="str">
            <v>まるべぇ</v>
          </cell>
          <cell r="T138">
            <v>12670</v>
          </cell>
          <cell r="U138">
            <v>-20</v>
          </cell>
          <cell r="V138">
            <v>12870</v>
          </cell>
          <cell r="W138">
            <v>12810</v>
          </cell>
          <cell r="X138">
            <v>10690.90909090909</v>
          </cell>
          <cell r="Y138">
            <v>0.21428571428571422</v>
          </cell>
          <cell r="AA138">
            <v>-60</v>
          </cell>
          <cell r="AB138">
            <v>45327</v>
          </cell>
          <cell r="AC138">
            <v>12750</v>
          </cell>
          <cell r="AD138" t="str">
            <v>タイヤプリンス</v>
          </cell>
          <cell r="AE138">
            <v>12779</v>
          </cell>
          <cell r="AF138">
            <v>-29</v>
          </cell>
          <cell r="AG138">
            <v>604426283</v>
          </cell>
          <cell r="AH138">
            <v>604426311</v>
          </cell>
        </row>
        <row r="139">
          <cell r="B139">
            <v>2554018132072</v>
          </cell>
          <cell r="C139">
            <v>4992496097014</v>
          </cell>
          <cell r="D139" t="str">
            <v>05602902</v>
          </cell>
          <cell r="E139" t="str">
            <v>EAGLE LS EXE</v>
          </cell>
          <cell r="F139" t="str">
            <v>255/40R18 99W XL</v>
          </cell>
          <cell r="G139" t="str">
            <v>255/40R18</v>
          </cell>
          <cell r="H139">
            <v>45100</v>
          </cell>
          <cell r="I139">
            <v>13670</v>
          </cell>
          <cell r="J139">
            <v>4</v>
          </cell>
          <cell r="K139">
            <v>2</v>
          </cell>
          <cell r="L139">
            <v>18780</v>
          </cell>
          <cell r="M139">
            <v>16118.181818181816</v>
          </cell>
          <cell r="N139">
            <v>0.15188945290468123</v>
          </cell>
          <cell r="P139">
            <v>-1210</v>
          </cell>
          <cell r="Q139">
            <v>45327</v>
          </cell>
          <cell r="R139">
            <v>17570</v>
          </cell>
          <cell r="S139" t="str">
            <v>グリーンコンシューマー</v>
          </cell>
          <cell r="T139">
            <v>17570</v>
          </cell>
          <cell r="U139">
            <v>0</v>
          </cell>
          <cell r="V139">
            <v>100000</v>
          </cell>
          <cell r="W139">
            <v>18780</v>
          </cell>
          <cell r="X139">
            <v>16118.181818181816</v>
          </cell>
          <cell r="Y139">
            <v>0.15188945290468123</v>
          </cell>
          <cell r="AA139">
            <v>-1200</v>
          </cell>
          <cell r="AB139">
            <v>45327</v>
          </cell>
          <cell r="AC139">
            <v>17580</v>
          </cell>
          <cell r="AD139" t="str">
            <v>タイヤ激安王</v>
          </cell>
          <cell r="AE139">
            <v>17580</v>
          </cell>
          <cell r="AF139">
            <v>0</v>
          </cell>
          <cell r="AG139">
            <v>604426285</v>
          </cell>
          <cell r="AH139">
            <v>604426313</v>
          </cell>
        </row>
        <row r="140">
          <cell r="B140">
            <v>2253519132078</v>
          </cell>
          <cell r="C140">
            <v>4992496097076</v>
          </cell>
          <cell r="D140" t="str">
            <v>05602914</v>
          </cell>
          <cell r="E140" t="str">
            <v>EAGLE LS EXE（日特）</v>
          </cell>
          <cell r="F140" t="str">
            <v>225/35R19 88W XL</v>
          </cell>
          <cell r="G140" t="str">
            <v>225/35R19</v>
          </cell>
          <cell r="H140">
            <v>53900</v>
          </cell>
          <cell r="I140">
            <v>13480</v>
          </cell>
          <cell r="J140">
            <v>1</v>
          </cell>
          <cell r="K140">
            <v>19</v>
          </cell>
          <cell r="L140">
            <v>18590</v>
          </cell>
          <cell r="M140">
            <v>15945.454545454544</v>
          </cell>
          <cell r="N140">
            <v>0.15461801596351191</v>
          </cell>
          <cell r="P140">
            <v>-440</v>
          </cell>
          <cell r="Q140">
            <v>45327</v>
          </cell>
          <cell r="R140">
            <v>18150</v>
          </cell>
          <cell r="S140" t="str">
            <v>コニシタイヤ Yahoo!店</v>
          </cell>
          <cell r="T140">
            <v>18150</v>
          </cell>
          <cell r="U140">
            <v>0</v>
          </cell>
          <cell r="V140">
            <v>18590</v>
          </cell>
          <cell r="W140">
            <v>18590</v>
          </cell>
          <cell r="X140">
            <v>15945.454545454544</v>
          </cell>
          <cell r="Y140">
            <v>0.15461801596351191</v>
          </cell>
          <cell r="AA140">
            <v>-440</v>
          </cell>
          <cell r="AB140">
            <v>45327</v>
          </cell>
          <cell r="AC140">
            <v>18150</v>
          </cell>
          <cell r="AD140" t="str">
            <v>タイヤホイール専門店コニシタイヤ</v>
          </cell>
          <cell r="AE140">
            <v>18150</v>
          </cell>
          <cell r="AF140">
            <v>0</v>
          </cell>
          <cell r="AG140" t="str">
            <v/>
          </cell>
          <cell r="AH140" t="str">
            <v/>
          </cell>
        </row>
        <row r="141">
          <cell r="B141">
            <v>2254019132070</v>
          </cell>
          <cell r="C141">
            <v>4992496097045</v>
          </cell>
          <cell r="D141" t="str">
            <v>05602908</v>
          </cell>
          <cell r="E141" t="str">
            <v>EAGLE LS EXE（日特）</v>
          </cell>
          <cell r="F141" t="str">
            <v>225/40R19 93W XL</v>
          </cell>
          <cell r="G141" t="str">
            <v>225/40R19</v>
          </cell>
          <cell r="H141">
            <v>51100</v>
          </cell>
          <cell r="I141">
            <v>12780</v>
          </cell>
          <cell r="J141">
            <v>12</v>
          </cell>
          <cell r="K141">
            <v>4</v>
          </cell>
          <cell r="L141">
            <v>17800</v>
          </cell>
          <cell r="M141">
            <v>15227.272727272726</v>
          </cell>
          <cell r="N141">
            <v>0.16071641791044769</v>
          </cell>
          <cell r="P141">
            <v>-650</v>
          </cell>
          <cell r="Q141">
            <v>45327</v>
          </cell>
          <cell r="R141">
            <v>17150</v>
          </cell>
          <cell r="S141" t="str">
            <v>タイヤショップZERO</v>
          </cell>
          <cell r="T141">
            <v>17150</v>
          </cell>
          <cell r="U141">
            <v>0</v>
          </cell>
          <cell r="V141">
            <v>17800</v>
          </cell>
          <cell r="W141">
            <v>17800</v>
          </cell>
          <cell r="X141">
            <v>15227.272727272726</v>
          </cell>
          <cell r="Y141">
            <v>0.16071641791044769</v>
          </cell>
          <cell r="AA141">
            <v>-460</v>
          </cell>
          <cell r="AB141">
            <v>45327</v>
          </cell>
          <cell r="AC141">
            <v>17340</v>
          </cell>
          <cell r="AD141" t="str">
            <v>タイヤディーラー　楽天市場店</v>
          </cell>
          <cell r="AE141">
            <v>17340</v>
          </cell>
          <cell r="AF141">
            <v>0</v>
          </cell>
          <cell r="AG141" t="str">
            <v/>
          </cell>
          <cell r="AH141" t="str">
            <v/>
          </cell>
        </row>
        <row r="142">
          <cell r="B142">
            <v>2454519132079</v>
          </cell>
          <cell r="C142">
            <v>4992496097038</v>
          </cell>
          <cell r="D142" t="str">
            <v>05602906</v>
          </cell>
          <cell r="E142" t="str">
            <v>EAGLE LS EXE（日特）</v>
          </cell>
          <cell r="F142" t="str">
            <v>245/45R19 102W XL</v>
          </cell>
          <cell r="G142" t="str">
            <v>245/45R19</v>
          </cell>
          <cell r="H142">
            <v>44200</v>
          </cell>
          <cell r="I142">
            <v>11050</v>
          </cell>
          <cell r="J142">
            <v>91</v>
          </cell>
          <cell r="K142">
            <v>48</v>
          </cell>
          <cell r="L142">
            <v>15700</v>
          </cell>
          <cell r="M142">
            <v>13318.181818181816</v>
          </cell>
          <cell r="N142">
            <v>0.17030716723549474</v>
          </cell>
          <cell r="P142">
            <v>-160</v>
          </cell>
          <cell r="Q142">
            <v>45327</v>
          </cell>
          <cell r="R142">
            <v>15540</v>
          </cell>
          <cell r="S142" t="str">
            <v>グリーンコンシューマー</v>
          </cell>
          <cell r="T142">
            <v>15550</v>
          </cell>
          <cell r="U142">
            <v>-10</v>
          </cell>
          <cell r="V142">
            <v>15800</v>
          </cell>
          <cell r="W142">
            <v>15700</v>
          </cell>
          <cell r="X142">
            <v>13318.181818181816</v>
          </cell>
          <cell r="Y142">
            <v>0.17030716723549474</v>
          </cell>
          <cell r="AA142">
            <v>-10</v>
          </cell>
          <cell r="AB142">
            <v>45327</v>
          </cell>
          <cell r="AC142">
            <v>15690</v>
          </cell>
          <cell r="AD142" t="str">
            <v>ラスティーボルト</v>
          </cell>
          <cell r="AE142">
            <v>15690</v>
          </cell>
          <cell r="AF142">
            <v>0</v>
          </cell>
          <cell r="AG142">
            <v>604426286</v>
          </cell>
          <cell r="AH142">
            <v>604426314</v>
          </cell>
        </row>
        <row r="143">
          <cell r="B143">
            <v>1450612130586</v>
          </cell>
          <cell r="C143">
            <v>4992496151976</v>
          </cell>
          <cell r="D143" t="str">
            <v>10220057</v>
          </cell>
          <cell r="E143" t="str">
            <v>CARGO PRO</v>
          </cell>
          <cell r="F143" t="str">
            <v>145R12 6PR</v>
          </cell>
          <cell r="G143" t="str">
            <v>145R12</v>
          </cell>
          <cell r="H143">
            <v>7100</v>
          </cell>
          <cell r="I143">
            <v>2550</v>
          </cell>
          <cell r="J143">
            <v>193</v>
          </cell>
          <cell r="K143">
            <v>80</v>
          </cell>
          <cell r="L143">
            <v>3878</v>
          </cell>
          <cell r="M143">
            <v>3048.181818181818</v>
          </cell>
          <cell r="N143">
            <v>0.16343572919773333</v>
          </cell>
          <cell r="P143">
            <v>-248</v>
          </cell>
          <cell r="Q143">
            <v>45327</v>
          </cell>
          <cell r="R143">
            <v>3630</v>
          </cell>
          <cell r="S143" t="str">
            <v>アットマックス@</v>
          </cell>
          <cell r="T143">
            <v>3630</v>
          </cell>
          <cell r="U143">
            <v>0</v>
          </cell>
          <cell r="V143">
            <v>3880</v>
          </cell>
          <cell r="W143">
            <v>3880</v>
          </cell>
          <cell r="X143">
            <v>3049.9999999999995</v>
          </cell>
          <cell r="Y143">
            <v>0.16393442622950807</v>
          </cell>
          <cell r="AA143">
            <v>-200</v>
          </cell>
          <cell r="AB143">
            <v>45327</v>
          </cell>
          <cell r="AC143">
            <v>3680</v>
          </cell>
          <cell r="AD143" t="str">
            <v>アットマックス＠</v>
          </cell>
          <cell r="AE143">
            <v>3680</v>
          </cell>
          <cell r="AF143">
            <v>0</v>
          </cell>
          <cell r="AG143">
            <v>604426287</v>
          </cell>
          <cell r="AH143">
            <v>604426315</v>
          </cell>
        </row>
        <row r="144">
          <cell r="B144">
            <v>2055516139940</v>
          </cell>
          <cell r="C144" t="str">
            <v/>
          </cell>
          <cell r="D144" t="str">
            <v/>
          </cell>
          <cell r="E144" t="str">
            <v>VECTOR 4SEASONS GEN-3（並行）</v>
          </cell>
          <cell r="F144" t="str">
            <v>205/55R16 91V</v>
          </cell>
          <cell r="G144" t="str">
            <v>205/55R16</v>
          </cell>
          <cell r="H144" t="str">
            <v/>
          </cell>
          <cell r="I144">
            <v>10946</v>
          </cell>
          <cell r="J144">
            <v>24</v>
          </cell>
          <cell r="K144">
            <v>0</v>
          </cell>
          <cell r="L144">
            <v>19980</v>
          </cell>
          <cell r="M144">
            <v>17686.363636363636</v>
          </cell>
          <cell r="N144">
            <v>0.38110511436648675</v>
          </cell>
          <cell r="O144">
            <v>79920</v>
          </cell>
          <cell r="P144">
            <v>1020</v>
          </cell>
          <cell r="Q144">
            <v>45271</v>
          </cell>
          <cell r="R144">
            <v>21000</v>
          </cell>
          <cell r="S144" t="str">
            <v>プレミアムタイヤ TIRE Wheel</v>
          </cell>
          <cell r="T144">
            <v>21000</v>
          </cell>
          <cell r="U144">
            <v>0</v>
          </cell>
          <cell r="V144">
            <v>19980</v>
          </cell>
          <cell r="W144">
            <v>19980</v>
          </cell>
          <cell r="X144">
            <v>17686.363636363636</v>
          </cell>
          <cell r="Y144">
            <v>0.38110511436648675</v>
          </cell>
          <cell r="Z144">
            <v>79920</v>
          </cell>
          <cell r="AA144">
            <v>1020</v>
          </cell>
          <cell r="AB144">
            <v>45271</v>
          </cell>
          <cell r="AC144">
            <v>21000</v>
          </cell>
          <cell r="AD144" t="str">
            <v>プレミアムタイヤ TIRE Wheel</v>
          </cell>
          <cell r="AE144">
            <v>21000</v>
          </cell>
          <cell r="AF144">
            <v>0</v>
          </cell>
          <cell r="AG144" t="str">
            <v/>
          </cell>
          <cell r="AH144" t="str">
            <v/>
          </cell>
        </row>
        <row r="145">
          <cell r="B145">
            <v>2254517139946</v>
          </cell>
          <cell r="C145">
            <v>4992496157152</v>
          </cell>
          <cell r="D145" t="str">
            <v/>
          </cell>
          <cell r="E145" t="str">
            <v>VECTOR 4SEASONS GEN-3（並行）</v>
          </cell>
          <cell r="F145" t="str">
            <v>225/45R17 94W XL</v>
          </cell>
          <cell r="G145" t="str">
            <v>225/45R17</v>
          </cell>
          <cell r="H145" t="str">
            <v/>
          </cell>
          <cell r="I145">
            <v>12703</v>
          </cell>
          <cell r="J145">
            <v>24</v>
          </cell>
          <cell r="K145">
            <v>0</v>
          </cell>
          <cell r="L145">
            <v>18780</v>
          </cell>
          <cell r="M145">
            <v>16595.454545454544</v>
          </cell>
          <cell r="N145">
            <v>0.23454943850999721</v>
          </cell>
          <cell r="O145">
            <v>75120</v>
          </cell>
          <cell r="P145">
            <v>0</v>
          </cell>
          <cell r="Q145">
            <v>45271</v>
          </cell>
          <cell r="R145">
            <v>18780</v>
          </cell>
          <cell r="S145" t="str">
            <v>トミータイヤ</v>
          </cell>
          <cell r="T145">
            <v>18780</v>
          </cell>
          <cell r="U145">
            <v>0</v>
          </cell>
          <cell r="V145">
            <v>18780</v>
          </cell>
          <cell r="W145">
            <v>18780</v>
          </cell>
          <cell r="X145">
            <v>16595.454545454544</v>
          </cell>
          <cell r="Y145">
            <v>0.23454943850999721</v>
          </cell>
          <cell r="Z145">
            <v>75120</v>
          </cell>
          <cell r="AA145">
            <v>0</v>
          </cell>
          <cell r="AB145">
            <v>45271</v>
          </cell>
          <cell r="AC145">
            <v>18780</v>
          </cell>
          <cell r="AD145" t="str">
            <v>トミータイヤ</v>
          </cell>
          <cell r="AE145">
            <v>18780</v>
          </cell>
          <cell r="AF145">
            <v>0</v>
          </cell>
          <cell r="AG145" t="str">
            <v/>
          </cell>
          <cell r="AH145" t="str">
            <v/>
          </cell>
        </row>
        <row r="146">
          <cell r="B146">
            <v>2154018139943</v>
          </cell>
          <cell r="C146" t="str">
            <v/>
          </cell>
          <cell r="D146" t="str">
            <v/>
          </cell>
          <cell r="E146" t="str">
            <v>VECTOR 4SEASONS GEN-3（並行）</v>
          </cell>
          <cell r="F146" t="str">
            <v>215/40R18 89W XL</v>
          </cell>
          <cell r="G146" t="str">
            <v>215/40R18</v>
          </cell>
          <cell r="H146" t="str">
            <v/>
          </cell>
          <cell r="I146">
            <v>15433</v>
          </cell>
          <cell r="J146">
            <v>5</v>
          </cell>
          <cell r="K146">
            <v>1</v>
          </cell>
          <cell r="L146">
            <v>20980</v>
          </cell>
          <cell r="M146">
            <v>18595.454545454544</v>
          </cell>
          <cell r="N146">
            <v>0.17006599853336588</v>
          </cell>
          <cell r="P146">
            <v>-20980</v>
          </cell>
          <cell r="Q146">
            <v>45327</v>
          </cell>
          <cell r="U146">
            <v>0</v>
          </cell>
          <cell r="V146">
            <v>20980</v>
          </cell>
          <cell r="W146">
            <v>20980</v>
          </cell>
          <cell r="X146">
            <v>18595.454545454544</v>
          </cell>
          <cell r="Y146">
            <v>0.17006599853336588</v>
          </cell>
          <cell r="AA146">
            <v>-20980</v>
          </cell>
          <cell r="AB146">
            <v>45327</v>
          </cell>
          <cell r="AF146">
            <v>0</v>
          </cell>
          <cell r="AG146" t="str">
            <v/>
          </cell>
          <cell r="AH146" t="str">
            <v/>
          </cell>
        </row>
        <row r="147">
          <cell r="B147">
            <v>2354018139947</v>
          </cell>
          <cell r="C147">
            <v>4992496157091</v>
          </cell>
          <cell r="D147" t="str">
            <v/>
          </cell>
          <cell r="E147" t="str">
            <v>VECTOR 4SEASONS GEN-3（並行）</v>
          </cell>
          <cell r="F147" t="str">
            <v>235/40R18 95W XL</v>
          </cell>
          <cell r="G147" t="str">
            <v>235/40R18</v>
          </cell>
          <cell r="H147" t="str">
            <v/>
          </cell>
          <cell r="I147">
            <v>17290</v>
          </cell>
          <cell r="J147">
            <v>8</v>
          </cell>
          <cell r="K147">
            <v>2</v>
          </cell>
          <cell r="L147">
            <v>29980</v>
          </cell>
          <cell r="M147">
            <v>26299.999999999996</v>
          </cell>
          <cell r="N147">
            <v>0.34258555133079838</v>
          </cell>
          <cell r="O147">
            <v>119920</v>
          </cell>
          <cell r="P147">
            <v>4320</v>
          </cell>
          <cell r="Q147">
            <v>45327</v>
          </cell>
          <cell r="R147">
            <v>34300</v>
          </cell>
          <cell r="S147" t="str">
            <v>プレミアムタイヤ TIRE Wheel</v>
          </cell>
          <cell r="T147">
            <v>34300</v>
          </cell>
          <cell r="U147">
            <v>0</v>
          </cell>
          <cell r="V147">
            <v>29980</v>
          </cell>
          <cell r="W147">
            <v>29980</v>
          </cell>
          <cell r="X147">
            <v>26299.999999999996</v>
          </cell>
          <cell r="Y147">
            <v>0.34258555133079838</v>
          </cell>
          <cell r="AA147">
            <v>4320</v>
          </cell>
          <cell r="AB147">
            <v>45327</v>
          </cell>
          <cell r="AC147">
            <v>34300</v>
          </cell>
          <cell r="AD147" t="str">
            <v>tirewheel 楽天市場店</v>
          </cell>
          <cell r="AE147">
            <v>34300</v>
          </cell>
          <cell r="AF147">
            <v>0</v>
          </cell>
          <cell r="AG147" t="str">
            <v/>
          </cell>
          <cell r="AH147" t="str">
            <v/>
          </cell>
        </row>
        <row r="148">
          <cell r="B148">
            <v>2254018139940</v>
          </cell>
          <cell r="C148" t="str">
            <v/>
          </cell>
          <cell r="D148" t="str">
            <v/>
          </cell>
          <cell r="E148" t="str">
            <v>VECTOR 4SEASONS GEN-3（並行）</v>
          </cell>
          <cell r="F148" t="str">
            <v>225/40R18 92Y XL</v>
          </cell>
          <cell r="G148" t="str">
            <v>225/40R18</v>
          </cell>
          <cell r="H148" t="str">
            <v/>
          </cell>
          <cell r="I148">
            <v>12854</v>
          </cell>
          <cell r="J148">
            <v>16</v>
          </cell>
          <cell r="K148">
            <v>1</v>
          </cell>
          <cell r="L148">
            <v>23980</v>
          </cell>
          <cell r="M148">
            <v>21322.727272727272</v>
          </cell>
          <cell r="N148">
            <v>0.39716904711149009</v>
          </cell>
          <cell r="O148">
            <v>95920</v>
          </cell>
          <cell r="P148">
            <v>-23980</v>
          </cell>
          <cell r="Q148">
            <v>45327</v>
          </cell>
          <cell r="U148">
            <v>0</v>
          </cell>
          <cell r="V148">
            <v>23980</v>
          </cell>
          <cell r="W148">
            <v>23980</v>
          </cell>
          <cell r="X148">
            <v>21322.727272727272</v>
          </cell>
          <cell r="Y148">
            <v>0.39716904711149009</v>
          </cell>
          <cell r="AA148">
            <v>-23980</v>
          </cell>
          <cell r="AB148">
            <v>45327</v>
          </cell>
          <cell r="AF148">
            <v>0</v>
          </cell>
          <cell r="AG148" t="str">
            <v/>
          </cell>
          <cell r="AH148" t="str">
            <v/>
          </cell>
        </row>
        <row r="149">
          <cell r="C149" t="str">
            <v/>
          </cell>
          <cell r="D149" t="str">
            <v/>
          </cell>
          <cell r="E149" t="str">
            <v/>
          </cell>
          <cell r="F149" t="str">
            <v/>
          </cell>
          <cell r="G149" t="str">
            <v/>
          </cell>
          <cell r="H149" t="str">
            <v/>
          </cell>
          <cell r="I149" t="str">
            <v/>
          </cell>
          <cell r="J149" t="str">
            <v/>
          </cell>
          <cell r="K149" t="str">
            <v/>
          </cell>
          <cell r="AG149" t="str">
            <v/>
          </cell>
          <cell r="AH149" t="str">
            <v/>
          </cell>
        </row>
        <row r="150">
          <cell r="C150" t="str">
            <v/>
          </cell>
          <cell r="D150" t="str">
            <v/>
          </cell>
          <cell r="E150" t="str">
            <v/>
          </cell>
          <cell r="F150" t="str">
            <v/>
          </cell>
          <cell r="G150" t="str">
            <v/>
          </cell>
          <cell r="H150" t="str">
            <v/>
          </cell>
          <cell r="I150" t="str">
            <v/>
          </cell>
          <cell r="J150" t="str">
            <v/>
          </cell>
          <cell r="K150" t="str">
            <v/>
          </cell>
          <cell r="AG150" t="str">
            <v/>
          </cell>
          <cell r="AH150" t="str">
            <v/>
          </cell>
        </row>
        <row r="151">
          <cell r="C151" t="str">
            <v/>
          </cell>
          <cell r="D151" t="str">
            <v/>
          </cell>
          <cell r="E151" t="str">
            <v/>
          </cell>
          <cell r="F151" t="str">
            <v/>
          </cell>
          <cell r="G151" t="str">
            <v/>
          </cell>
          <cell r="H151" t="str">
            <v/>
          </cell>
          <cell r="I151" t="str">
            <v/>
          </cell>
          <cell r="J151" t="str">
            <v/>
          </cell>
          <cell r="K151" t="str">
            <v/>
          </cell>
          <cell r="AG151" t="str">
            <v/>
          </cell>
          <cell r="AH151" t="str">
            <v/>
          </cell>
        </row>
        <row r="152">
          <cell r="C152" t="str">
            <v/>
          </cell>
          <cell r="D152" t="str">
            <v/>
          </cell>
          <cell r="E152" t="str">
            <v/>
          </cell>
          <cell r="F152" t="str">
            <v/>
          </cell>
          <cell r="G152" t="str">
            <v/>
          </cell>
          <cell r="H152" t="str">
            <v/>
          </cell>
          <cell r="I152" t="str">
            <v/>
          </cell>
          <cell r="J152" t="str">
            <v/>
          </cell>
          <cell r="K152" t="str">
            <v/>
          </cell>
          <cell r="AG152" t="str">
            <v/>
          </cell>
          <cell r="AH152" t="str">
            <v/>
          </cell>
        </row>
        <row r="153">
          <cell r="C153" t="str">
            <v/>
          </cell>
          <cell r="D153" t="str">
            <v/>
          </cell>
          <cell r="E153" t="str">
            <v/>
          </cell>
          <cell r="F153" t="str">
            <v/>
          </cell>
          <cell r="G153" t="str">
            <v/>
          </cell>
          <cell r="H153" t="str">
            <v/>
          </cell>
          <cell r="I153" t="str">
            <v/>
          </cell>
          <cell r="J153" t="str">
            <v/>
          </cell>
          <cell r="K153" t="str">
            <v/>
          </cell>
          <cell r="AG153" t="str">
            <v/>
          </cell>
          <cell r="AH153" t="str">
            <v/>
          </cell>
        </row>
        <row r="156">
          <cell r="AG156" t="str">
            <v/>
          </cell>
        </row>
      </sheetData>
      <sheetData sheetId="4">
        <row r="1">
          <cell r="B1" t="str">
            <v>2023-11-06 → 2024-02-06の受注実績を(I)列に表示しています</v>
          </cell>
          <cell r="F1" t="str">
            <v>背景黄色原価：4月新原価</v>
          </cell>
          <cell r="J1" t="str">
            <v>2024/02/07_02:40</v>
          </cell>
          <cell r="K1" t="str">
            <v>2024/02/07_07:30</v>
          </cell>
          <cell r="N1" t="str">
            <v>PT設定なし</v>
          </cell>
          <cell r="O1" t="str">
            <v>PT3倍</v>
          </cell>
          <cell r="V1" t="str">
            <v>PT設定なし</v>
          </cell>
        </row>
        <row r="2">
          <cell r="B2" t="str">
            <v>YOKOHAMA</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2154517129810</v>
          </cell>
          <cell r="C5">
            <v>4968814899912</v>
          </cell>
          <cell r="D5" t="str">
            <v>R0393</v>
          </cell>
          <cell r="E5" t="str">
            <v>Advan Fleva V701（並行）</v>
          </cell>
          <cell r="F5" t="str">
            <v>215/45R17 91W XL</v>
          </cell>
          <cell r="G5" t="str">
            <v>215/45R17</v>
          </cell>
          <cell r="H5" t="str">
            <v/>
          </cell>
          <cell r="I5">
            <v>10860</v>
          </cell>
          <cell r="J5">
            <v>0</v>
          </cell>
          <cell r="K5">
            <v>0</v>
          </cell>
          <cell r="L5">
            <v>15199</v>
          </cell>
          <cell r="M5">
            <v>13339.999999999998</v>
          </cell>
          <cell r="N5">
            <v>0.18590704647676151</v>
          </cell>
          <cell r="P5">
            <v>2451</v>
          </cell>
          <cell r="Q5">
            <v>45327</v>
          </cell>
          <cell r="R5">
            <v>17650</v>
          </cell>
          <cell r="S5" t="str">
            <v>カーポートマルゼン</v>
          </cell>
          <cell r="T5">
            <v>17650</v>
          </cell>
          <cell r="U5">
            <v>0</v>
          </cell>
          <cell r="V5">
            <v>14800</v>
          </cell>
          <cell r="W5">
            <v>14980</v>
          </cell>
          <cell r="X5">
            <v>13140.90909090909</v>
          </cell>
          <cell r="Y5">
            <v>0.17357315807679</v>
          </cell>
          <cell r="AA5">
            <v>2220</v>
          </cell>
          <cell r="AB5">
            <v>45327</v>
          </cell>
          <cell r="AC5">
            <v>17200</v>
          </cell>
          <cell r="AD5" t="str">
            <v>タイヤショップZERO楽天市場店</v>
          </cell>
          <cell r="AE5">
            <v>17200</v>
          </cell>
          <cell r="AF5">
            <v>0</v>
          </cell>
          <cell r="AG5">
            <v>606918301</v>
          </cell>
          <cell r="AH5">
            <v>606918307</v>
          </cell>
        </row>
        <row r="6">
          <cell r="B6">
            <v>2254517129800</v>
          </cell>
          <cell r="C6">
            <v>4968814899813</v>
          </cell>
          <cell r="D6" t="str">
            <v>R0382</v>
          </cell>
          <cell r="E6" t="str">
            <v>Advan Fleva V701（並行）</v>
          </cell>
          <cell r="F6" t="str">
            <v>225/45R17 94W XL</v>
          </cell>
          <cell r="G6" t="str">
            <v>225/45R17</v>
          </cell>
          <cell r="H6" t="str">
            <v/>
          </cell>
          <cell r="I6">
            <v>10724</v>
          </cell>
          <cell r="J6">
            <v>0</v>
          </cell>
          <cell r="K6">
            <v>0</v>
          </cell>
          <cell r="L6">
            <v>15480</v>
          </cell>
          <cell r="M6">
            <v>13595.454545454544</v>
          </cell>
          <cell r="N6">
            <v>0.21120695419592103</v>
          </cell>
          <cell r="P6">
            <v>-500</v>
          </cell>
          <cell r="Q6">
            <v>45327</v>
          </cell>
          <cell r="R6">
            <v>14980</v>
          </cell>
          <cell r="S6" t="str">
            <v>TIRE SHOP 4U 2号店</v>
          </cell>
          <cell r="T6">
            <v>15100</v>
          </cell>
          <cell r="U6">
            <v>-120</v>
          </cell>
          <cell r="W6">
            <v>15480</v>
          </cell>
          <cell r="X6">
            <v>13595.454545454544</v>
          </cell>
          <cell r="Y6">
            <v>0.21120695419592103</v>
          </cell>
          <cell r="AA6">
            <v>-380</v>
          </cell>
          <cell r="AB6">
            <v>45327</v>
          </cell>
          <cell r="AC6">
            <v>15100</v>
          </cell>
          <cell r="AD6" t="str">
            <v>タイヤZ 楽天市場店</v>
          </cell>
          <cell r="AE6">
            <v>15100</v>
          </cell>
          <cell r="AF6">
            <v>0</v>
          </cell>
          <cell r="AG6">
            <v>606918303</v>
          </cell>
          <cell r="AH6">
            <v>606918309</v>
          </cell>
        </row>
        <row r="7">
          <cell r="B7">
            <v>2254018129811</v>
          </cell>
          <cell r="C7">
            <v>4968814931025</v>
          </cell>
          <cell r="D7" t="str">
            <v>R0394</v>
          </cell>
          <cell r="E7" t="str">
            <v>Advan Fleva V701（並行）</v>
          </cell>
          <cell r="F7" t="str">
            <v>225/40R18 92W XL（販売中）</v>
          </cell>
          <cell r="G7" t="str">
            <v>225/40R18</v>
          </cell>
          <cell r="H7" t="str">
            <v/>
          </cell>
          <cell r="I7">
            <v>14601</v>
          </cell>
          <cell r="J7">
            <v>17</v>
          </cell>
          <cell r="K7">
            <v>19</v>
          </cell>
          <cell r="L7">
            <v>22480</v>
          </cell>
          <cell r="M7">
            <v>19959.090909090908</v>
          </cell>
          <cell r="N7">
            <v>0.26845365520382597</v>
          </cell>
          <cell r="P7">
            <v>-80</v>
          </cell>
          <cell r="Q7">
            <v>45327</v>
          </cell>
          <cell r="R7">
            <v>22400</v>
          </cell>
          <cell r="S7" t="str">
            <v>ツーリズム本店</v>
          </cell>
          <cell r="T7">
            <v>21112</v>
          </cell>
          <cell r="U7">
            <v>1288</v>
          </cell>
          <cell r="V7">
            <v>22480</v>
          </cell>
          <cell r="W7">
            <v>22800</v>
          </cell>
          <cell r="X7">
            <v>20250</v>
          </cell>
          <cell r="Y7">
            <v>0.27896296296296297</v>
          </cell>
          <cell r="AA7">
            <v>130</v>
          </cell>
          <cell r="AB7">
            <v>45327</v>
          </cell>
          <cell r="AC7">
            <v>22930</v>
          </cell>
          <cell r="AD7" t="str">
            <v>タイヤショップZERO楽天市場店</v>
          </cell>
          <cell r="AE7">
            <v>22930</v>
          </cell>
          <cell r="AF7">
            <v>0</v>
          </cell>
          <cell r="AG7">
            <v>606918306</v>
          </cell>
          <cell r="AH7">
            <v>606918312</v>
          </cell>
        </row>
        <row r="8">
          <cell r="B8">
            <v>2254018129972</v>
          </cell>
          <cell r="C8">
            <v>4968814931025</v>
          </cell>
          <cell r="D8" t="str">
            <v>R0394</v>
          </cell>
          <cell r="E8" t="str">
            <v>Advan Fleva V701（並行）J</v>
          </cell>
          <cell r="F8" t="str">
            <v>225/40R18 92W XL（ストップ）</v>
          </cell>
          <cell r="G8" t="str">
            <v>225/40R18</v>
          </cell>
          <cell r="H8" t="str">
            <v/>
          </cell>
          <cell r="I8">
            <v>13788</v>
          </cell>
          <cell r="J8">
            <v>0</v>
          </cell>
          <cell r="K8">
            <v>0</v>
          </cell>
          <cell r="L8">
            <v>18300</v>
          </cell>
          <cell r="M8">
            <v>16159.090909090908</v>
          </cell>
          <cell r="N8">
            <v>0.14673417721518983</v>
          </cell>
          <cell r="P8">
            <v>-10</v>
          </cell>
          <cell r="Q8">
            <v>45257</v>
          </cell>
          <cell r="R8">
            <v>18290</v>
          </cell>
          <cell r="S8" t="str">
            <v>TIRE SHOP 4U</v>
          </cell>
          <cell r="T8">
            <v>18290</v>
          </cell>
          <cell r="U8">
            <v>0</v>
          </cell>
          <cell r="V8">
            <v>18300</v>
          </cell>
          <cell r="W8">
            <v>18280</v>
          </cell>
          <cell r="X8">
            <v>16140.90909090909</v>
          </cell>
          <cell r="Y8">
            <v>0.14577302168403261</v>
          </cell>
          <cell r="AA8">
            <v>10</v>
          </cell>
          <cell r="AB8">
            <v>45299</v>
          </cell>
          <cell r="AC8">
            <v>18290</v>
          </cell>
          <cell r="AD8" t="str">
            <v>TIRE SHOP 4U 楽天市場店</v>
          </cell>
          <cell r="AE8">
            <v>18290</v>
          </cell>
          <cell r="AF8">
            <v>0</v>
          </cell>
          <cell r="AG8">
            <v>606918306</v>
          </cell>
          <cell r="AH8">
            <v>606918312</v>
          </cell>
        </row>
        <row r="9">
          <cell r="B9">
            <v>2254518129816</v>
          </cell>
          <cell r="C9">
            <v>4968814900007</v>
          </cell>
          <cell r="D9" t="str">
            <v>R0402</v>
          </cell>
          <cell r="E9" t="str">
            <v>Advan Fleva V701（並行）</v>
          </cell>
          <cell r="F9" t="str">
            <v>225/45R18 95W XL</v>
          </cell>
          <cell r="G9" t="str">
            <v>225/45R18</v>
          </cell>
          <cell r="H9" t="str">
            <v/>
          </cell>
          <cell r="I9">
            <v>13890</v>
          </cell>
          <cell r="J9">
            <v>37</v>
          </cell>
          <cell r="K9">
            <v>19</v>
          </cell>
          <cell r="L9">
            <v>21320</v>
          </cell>
          <cell r="M9">
            <v>18427.272727272724</v>
          </cell>
          <cell r="N9">
            <v>0.24622594967932893</v>
          </cell>
          <cell r="P9">
            <v>0</v>
          </cell>
          <cell r="Q9">
            <v>45327</v>
          </cell>
          <cell r="R9">
            <v>21320</v>
          </cell>
          <cell r="S9" t="str">
            <v>カーポートマルゼン</v>
          </cell>
          <cell r="T9">
            <v>21320</v>
          </cell>
          <cell r="U9">
            <v>0</v>
          </cell>
          <cell r="W9">
            <v>21320</v>
          </cell>
          <cell r="X9">
            <v>18427.272727272724</v>
          </cell>
          <cell r="Y9">
            <v>0.24622594967932893</v>
          </cell>
          <cell r="AA9">
            <v>0</v>
          </cell>
          <cell r="AB9">
            <v>45327</v>
          </cell>
          <cell r="AC9">
            <v>21320</v>
          </cell>
          <cell r="AD9" t="str">
            <v>カーポートマルゼン 楽天市場店</v>
          </cell>
          <cell r="AE9">
            <v>21320</v>
          </cell>
          <cell r="AF9">
            <v>0</v>
          </cell>
          <cell r="AG9">
            <v>606918304</v>
          </cell>
          <cell r="AH9">
            <v>606918310</v>
          </cell>
        </row>
        <row r="10">
          <cell r="B10">
            <v>2354018129801</v>
          </cell>
          <cell r="C10">
            <v>4968814892562</v>
          </cell>
          <cell r="D10" t="str">
            <v>R0855</v>
          </cell>
          <cell r="E10" t="str">
            <v>Advan Fleva V701（並行、PHI）</v>
          </cell>
          <cell r="F10" t="str">
            <v>235/40R18 95W XL</v>
          </cell>
          <cell r="G10" t="str">
            <v>235/40R18</v>
          </cell>
          <cell r="H10" t="str">
            <v/>
          </cell>
          <cell r="I10">
            <v>14958</v>
          </cell>
          <cell r="J10">
            <v>8</v>
          </cell>
          <cell r="K10">
            <v>0</v>
          </cell>
          <cell r="L10">
            <v>23980</v>
          </cell>
          <cell r="M10">
            <v>20845.454545454544</v>
          </cell>
          <cell r="N10">
            <v>0.28243349324029648</v>
          </cell>
          <cell r="P10">
            <v>110</v>
          </cell>
          <cell r="Q10">
            <v>45327</v>
          </cell>
          <cell r="R10">
            <v>24090</v>
          </cell>
          <cell r="S10" t="str">
            <v>トミータイヤ</v>
          </cell>
          <cell r="T10">
            <v>24090</v>
          </cell>
          <cell r="U10">
            <v>0</v>
          </cell>
          <cell r="W10">
            <v>24200</v>
          </cell>
          <cell r="X10">
            <v>21045.454545454544</v>
          </cell>
          <cell r="Y10">
            <v>0.28925269978401724</v>
          </cell>
          <cell r="AA10">
            <v>400</v>
          </cell>
          <cell r="AB10">
            <v>45327</v>
          </cell>
          <cell r="AC10">
            <v>24600</v>
          </cell>
          <cell r="AD10" t="str">
            <v>タイヤウェイ</v>
          </cell>
          <cell r="AE10">
            <v>24600</v>
          </cell>
          <cell r="AF10">
            <v>0</v>
          </cell>
          <cell r="AG10">
            <v>606919438</v>
          </cell>
          <cell r="AH10">
            <v>606919469</v>
          </cell>
        </row>
        <row r="11">
          <cell r="B11">
            <v>2454018129808</v>
          </cell>
          <cell r="C11">
            <v>4968814887032</v>
          </cell>
          <cell r="D11" t="str">
            <v>R0384</v>
          </cell>
          <cell r="E11" t="str">
            <v>Advan Fleva V701（並行）</v>
          </cell>
          <cell r="F11" t="str">
            <v>245/40R18 97W XL（販売中）</v>
          </cell>
          <cell r="G11" t="str">
            <v>245/40R18</v>
          </cell>
          <cell r="H11" t="str">
            <v/>
          </cell>
          <cell r="I11">
            <v>15324</v>
          </cell>
          <cell r="J11">
            <v>26</v>
          </cell>
          <cell r="K11">
            <v>53</v>
          </cell>
          <cell r="L11">
            <v>25200</v>
          </cell>
          <cell r="M11">
            <v>21954.545454545452</v>
          </cell>
          <cell r="N11">
            <v>0.30201242236024839</v>
          </cell>
          <cell r="P11">
            <v>-10</v>
          </cell>
          <cell r="Q11">
            <v>45327</v>
          </cell>
          <cell r="R11">
            <v>25190</v>
          </cell>
          <cell r="S11" t="str">
            <v>トミータイヤ</v>
          </cell>
          <cell r="T11">
            <v>25190</v>
          </cell>
          <cell r="U11">
            <v>0</v>
          </cell>
          <cell r="V11">
            <v>25200</v>
          </cell>
          <cell r="W11">
            <v>25280</v>
          </cell>
          <cell r="X11">
            <v>22027.272727272724</v>
          </cell>
          <cell r="Y11">
            <v>0.30431696244325207</v>
          </cell>
          <cell r="AA11">
            <v>20</v>
          </cell>
          <cell r="AB11">
            <v>45327</v>
          </cell>
          <cell r="AC11">
            <v>25300</v>
          </cell>
          <cell r="AD11" t="str">
            <v>タイヤウェイ</v>
          </cell>
          <cell r="AE11">
            <v>25300</v>
          </cell>
          <cell r="AF11">
            <v>0</v>
          </cell>
          <cell r="AG11">
            <v>606918305</v>
          </cell>
          <cell r="AH11">
            <v>606918311</v>
          </cell>
        </row>
        <row r="12">
          <cell r="B12">
            <v>2454018129976</v>
          </cell>
          <cell r="C12">
            <v>4968814887032</v>
          </cell>
          <cell r="D12" t="str">
            <v>R0384</v>
          </cell>
          <cell r="E12" t="str">
            <v>Advan Fleva V701（並行）J</v>
          </cell>
          <cell r="F12" t="str">
            <v>245/40R18 97W XL（ストップ）</v>
          </cell>
          <cell r="G12" t="str">
            <v>245/40R18</v>
          </cell>
          <cell r="H12" t="str">
            <v/>
          </cell>
          <cell r="I12">
            <v>14473</v>
          </cell>
          <cell r="J12">
            <v>0</v>
          </cell>
          <cell r="K12">
            <v>0</v>
          </cell>
          <cell r="L12">
            <v>20580</v>
          </cell>
          <cell r="M12">
            <v>17754.545454545452</v>
          </cell>
          <cell r="N12">
            <v>0.1848284690220173</v>
          </cell>
          <cell r="P12">
            <v>4610</v>
          </cell>
          <cell r="Q12">
            <v>45257</v>
          </cell>
          <cell r="R12">
            <v>25190</v>
          </cell>
          <cell r="S12" t="str">
            <v>トミータイヤ</v>
          </cell>
          <cell r="T12">
            <v>25190</v>
          </cell>
          <cell r="U12">
            <v>0</v>
          </cell>
          <cell r="V12">
            <v>20400</v>
          </cell>
          <cell r="W12">
            <v>20380</v>
          </cell>
          <cell r="X12">
            <v>17572.727272727272</v>
          </cell>
          <cell r="Y12">
            <v>0.17639420589756852</v>
          </cell>
          <cell r="AA12">
            <v>4920</v>
          </cell>
          <cell r="AB12">
            <v>45299</v>
          </cell>
          <cell r="AC12">
            <v>25300</v>
          </cell>
          <cell r="AD12" t="str">
            <v>タイヤウェイ</v>
          </cell>
          <cell r="AE12">
            <v>25300</v>
          </cell>
          <cell r="AF12">
            <v>0</v>
          </cell>
          <cell r="AG12">
            <v>606918305</v>
          </cell>
          <cell r="AH12">
            <v>606918311</v>
          </cell>
        </row>
        <row r="13">
          <cell r="B13">
            <v>2254019129810</v>
          </cell>
          <cell r="C13">
            <v>4968814900144</v>
          </cell>
          <cell r="D13" t="str">
            <v>R0416</v>
          </cell>
          <cell r="E13" t="str">
            <v>Advan Fleva V701（並行）J</v>
          </cell>
          <cell r="F13" t="str">
            <v>225/40R19 93W XL</v>
          </cell>
          <cell r="G13" t="str">
            <v>225/40R19</v>
          </cell>
          <cell r="H13" t="str">
            <v/>
          </cell>
          <cell r="I13">
            <v>15669</v>
          </cell>
          <cell r="J13">
            <v>15</v>
          </cell>
          <cell r="K13">
            <v>17</v>
          </cell>
          <cell r="L13">
            <v>23800</v>
          </cell>
          <cell r="M13">
            <v>20681.81818181818</v>
          </cell>
          <cell r="N13">
            <v>0.24237802197802191</v>
          </cell>
          <cell r="P13">
            <v>3400</v>
          </cell>
          <cell r="Q13">
            <v>45327</v>
          </cell>
          <cell r="R13">
            <v>27200</v>
          </cell>
          <cell r="S13" t="str">
            <v>プレミアムタイヤ TIRE Wheel</v>
          </cell>
          <cell r="T13">
            <v>27200</v>
          </cell>
          <cell r="U13">
            <v>0</v>
          </cell>
          <cell r="W13">
            <v>23700</v>
          </cell>
          <cell r="X13">
            <v>20590.909090909088</v>
          </cell>
          <cell r="Y13">
            <v>0.23903311258278137</v>
          </cell>
          <cell r="AA13">
            <v>0</v>
          </cell>
          <cell r="AB13">
            <v>45327</v>
          </cell>
          <cell r="AC13">
            <v>23700</v>
          </cell>
          <cell r="AD13" t="str">
            <v>タイヤショップZERO楽天市場店</v>
          </cell>
          <cell r="AE13">
            <v>23700</v>
          </cell>
          <cell r="AF13">
            <v>0</v>
          </cell>
          <cell r="AG13">
            <v>606919439</v>
          </cell>
          <cell r="AH13">
            <v>606919470</v>
          </cell>
        </row>
        <row r="14">
          <cell r="B14">
            <v>2454019129784</v>
          </cell>
          <cell r="C14">
            <v>4968814932503</v>
          </cell>
          <cell r="D14" t="str">
            <v>R0713</v>
          </cell>
          <cell r="E14" t="str">
            <v>Advan Sport V105（並行）J</v>
          </cell>
          <cell r="F14" t="str">
            <v>245/40R19 98Y XL MO</v>
          </cell>
          <cell r="G14" t="str">
            <v>245/40R19</v>
          </cell>
          <cell r="H14" t="str">
            <v/>
          </cell>
          <cell r="I14">
            <v>18883</v>
          </cell>
          <cell r="J14">
            <v>6</v>
          </cell>
          <cell r="K14">
            <v>29</v>
          </cell>
          <cell r="L14">
            <v>25800</v>
          </cell>
          <cell r="M14">
            <v>22977.272727272724</v>
          </cell>
          <cell r="N14">
            <v>0.17818793273986142</v>
          </cell>
          <cell r="P14">
            <v>7200</v>
          </cell>
          <cell r="Q14">
            <v>45327</v>
          </cell>
          <cell r="R14">
            <v>33000</v>
          </cell>
          <cell r="S14" t="str">
            <v>プレミアムタイヤ TIRE Wheel</v>
          </cell>
          <cell r="T14">
            <v>33000</v>
          </cell>
          <cell r="U14">
            <v>0</v>
          </cell>
          <cell r="X14">
            <v>-477.27272727272725</v>
          </cell>
          <cell r="Y14">
            <v>40.564380952380958</v>
          </cell>
          <cell r="AA14">
            <v>33000</v>
          </cell>
          <cell r="AB14">
            <v>45327</v>
          </cell>
          <cell r="AC14">
            <v>33000</v>
          </cell>
          <cell r="AD14" t="str">
            <v>tirewheel 楽天市場店</v>
          </cell>
          <cell r="AE14">
            <v>33000</v>
          </cell>
          <cell r="AF14">
            <v>0</v>
          </cell>
          <cell r="AG14" t="str">
            <v/>
          </cell>
          <cell r="AH14" t="str">
            <v>×</v>
          </cell>
        </row>
        <row r="15">
          <cell r="B15">
            <v>2253519129795</v>
          </cell>
          <cell r="C15">
            <v>4548515027403</v>
          </cell>
          <cell r="D15" t="str">
            <v>R7558</v>
          </cell>
          <cell r="E15" t="str">
            <v>Advan Sport V107（並行）J</v>
          </cell>
          <cell r="F15" t="str">
            <v>225/35R19 88Y XL</v>
          </cell>
          <cell r="G15" t="str">
            <v>225/35R19</v>
          </cell>
          <cell r="H15" t="str">
            <v/>
          </cell>
          <cell r="I15">
            <v>16023</v>
          </cell>
          <cell r="J15">
            <v>8</v>
          </cell>
          <cell r="K15">
            <v>0</v>
          </cell>
          <cell r="L15">
            <v>21980</v>
          </cell>
          <cell r="M15">
            <v>19504.545454545452</v>
          </cell>
          <cell r="N15">
            <v>0.17849918433931475</v>
          </cell>
          <cell r="P15">
            <v>15920</v>
          </cell>
          <cell r="Q15">
            <v>45327</v>
          </cell>
          <cell r="R15">
            <v>37900</v>
          </cell>
          <cell r="S15" t="str">
            <v>タイヤウェイ</v>
          </cell>
          <cell r="T15">
            <v>37900</v>
          </cell>
          <cell r="U15">
            <v>0</v>
          </cell>
          <cell r="W15">
            <v>23800</v>
          </cell>
          <cell r="X15">
            <v>21159.090909090908</v>
          </cell>
          <cell r="Y15">
            <v>0.24273684210526311</v>
          </cell>
          <cell r="AA15">
            <v>13600</v>
          </cell>
          <cell r="AB15">
            <v>45327</v>
          </cell>
          <cell r="AC15">
            <v>37400</v>
          </cell>
          <cell r="AD15" t="str">
            <v>タイヤウェイ</v>
          </cell>
          <cell r="AE15">
            <v>37400</v>
          </cell>
          <cell r="AF15">
            <v>0</v>
          </cell>
          <cell r="AG15" t="str">
            <v/>
          </cell>
          <cell r="AH15" t="str">
            <v>×</v>
          </cell>
        </row>
        <row r="16">
          <cell r="B16">
            <v>2254018129798</v>
          </cell>
          <cell r="C16">
            <v>4548515027571</v>
          </cell>
          <cell r="D16" t="str">
            <v>R7575</v>
          </cell>
          <cell r="E16" t="str">
            <v>Advan Sport V107（並行）J</v>
          </cell>
          <cell r="F16" t="str">
            <v>225/40R18 92Y XL</v>
          </cell>
          <cell r="G16" t="str">
            <v>225/40R18</v>
          </cell>
          <cell r="H16" t="str">
            <v/>
          </cell>
          <cell r="I16">
            <v>12176</v>
          </cell>
          <cell r="J16">
            <v>100</v>
          </cell>
          <cell r="K16">
            <v>70</v>
          </cell>
          <cell r="L16">
            <v>17000</v>
          </cell>
          <cell r="M16">
            <v>14499.999999999998</v>
          </cell>
          <cell r="N16">
            <v>0.16027586206896541</v>
          </cell>
          <cell r="P16">
            <v>11000</v>
          </cell>
          <cell r="Q16">
            <v>45327</v>
          </cell>
          <cell r="R16">
            <v>28000</v>
          </cell>
          <cell r="S16" t="str">
            <v>プレミアムタイヤ TIRE Wheel</v>
          </cell>
          <cell r="T16">
            <v>28000</v>
          </cell>
          <cell r="U16">
            <v>0</v>
          </cell>
          <cell r="W16">
            <v>17400</v>
          </cell>
          <cell r="X16">
            <v>14863.636363636362</v>
          </cell>
          <cell r="Y16">
            <v>0.18081957186544334</v>
          </cell>
          <cell r="AA16">
            <v>10600</v>
          </cell>
          <cell r="AB16">
            <v>45327</v>
          </cell>
          <cell r="AC16">
            <v>28000</v>
          </cell>
          <cell r="AD16" t="str">
            <v>tirewheel 楽天市場店</v>
          </cell>
          <cell r="AE16">
            <v>28000</v>
          </cell>
          <cell r="AF16">
            <v>0</v>
          </cell>
          <cell r="AG16" t="str">
            <v/>
          </cell>
          <cell r="AH16" t="str">
            <v>×</v>
          </cell>
        </row>
        <row r="17">
          <cell r="B17">
            <v>2454018129792</v>
          </cell>
          <cell r="C17">
            <v>4548515027427</v>
          </cell>
          <cell r="D17" t="str">
            <v>R7560</v>
          </cell>
          <cell r="E17" t="str">
            <v>Advan Sport V107（並行）J</v>
          </cell>
          <cell r="F17" t="str">
            <v>245/40R18 97Y XL</v>
          </cell>
          <cell r="G17" t="str">
            <v>245/40R18</v>
          </cell>
          <cell r="H17" t="str">
            <v/>
          </cell>
          <cell r="I17">
            <v>14622</v>
          </cell>
          <cell r="J17">
            <v>40</v>
          </cell>
          <cell r="K17">
            <v>16</v>
          </cell>
          <cell r="L17">
            <v>20980</v>
          </cell>
          <cell r="M17">
            <v>18118.181818181816</v>
          </cell>
          <cell r="N17">
            <v>0.19296537882589052</v>
          </cell>
          <cell r="P17">
            <v>10220</v>
          </cell>
          <cell r="Q17">
            <v>45327</v>
          </cell>
          <cell r="R17">
            <v>31200</v>
          </cell>
          <cell r="S17" t="str">
            <v>プレミアムタイヤ TIRE Wheel</v>
          </cell>
          <cell r="T17">
            <v>31200</v>
          </cell>
          <cell r="U17">
            <v>0</v>
          </cell>
          <cell r="W17">
            <v>20950</v>
          </cell>
          <cell r="X17">
            <v>18090.909090909088</v>
          </cell>
          <cell r="Y17">
            <v>0.19174874371859285</v>
          </cell>
          <cell r="AA17">
            <v>10250</v>
          </cell>
          <cell r="AB17">
            <v>45327</v>
          </cell>
          <cell r="AC17">
            <v>31200</v>
          </cell>
          <cell r="AD17" t="str">
            <v>tirewheel 楽天市場店</v>
          </cell>
          <cell r="AE17">
            <v>31200</v>
          </cell>
          <cell r="AF17">
            <v>0</v>
          </cell>
          <cell r="AG17" t="str">
            <v/>
          </cell>
          <cell r="AH17" t="str">
            <v>×</v>
          </cell>
        </row>
        <row r="18">
          <cell r="B18">
            <v>1956016129879</v>
          </cell>
          <cell r="C18" t="str">
            <v/>
          </cell>
          <cell r="D18" t="str">
            <v>R7505</v>
          </cell>
          <cell r="E18" t="str">
            <v>ADVAN dB V552（並行）</v>
          </cell>
          <cell r="F18" t="str">
            <v>195/60R16 89V</v>
          </cell>
          <cell r="G18" t="str">
            <v>195/60R16</v>
          </cell>
          <cell r="H18" t="str">
            <v/>
          </cell>
          <cell r="I18">
            <v>8636</v>
          </cell>
          <cell r="J18">
            <v>16</v>
          </cell>
          <cell r="K18">
            <v>23</v>
          </cell>
          <cell r="L18">
            <v>11980</v>
          </cell>
          <cell r="M18">
            <v>10413.636363636362</v>
          </cell>
          <cell r="N18">
            <v>0.17070274989087722</v>
          </cell>
          <cell r="P18">
            <v>-11980</v>
          </cell>
          <cell r="Q18">
            <v>45327</v>
          </cell>
          <cell r="U18">
            <v>0</v>
          </cell>
          <cell r="V18">
            <v>11980</v>
          </cell>
          <cell r="W18">
            <v>11980</v>
          </cell>
          <cell r="X18">
            <v>10413.636363636362</v>
          </cell>
          <cell r="Y18">
            <v>0.17070274989087722</v>
          </cell>
          <cell r="AA18">
            <v>-11980</v>
          </cell>
          <cell r="AB18">
            <v>45327</v>
          </cell>
          <cell r="AF18">
            <v>0</v>
          </cell>
          <cell r="AG18">
            <v>621003911</v>
          </cell>
          <cell r="AH18">
            <v>621001719</v>
          </cell>
        </row>
        <row r="19">
          <cell r="B19">
            <v>2056016129875</v>
          </cell>
          <cell r="C19">
            <v>4968814930646</v>
          </cell>
          <cell r="D19" t="str">
            <v>R7504</v>
          </cell>
          <cell r="E19" t="str">
            <v>ADVAN dB V552（並行）</v>
          </cell>
          <cell r="F19" t="str">
            <v>205/60R16 92V</v>
          </cell>
          <cell r="G19" t="str">
            <v>205/60R16</v>
          </cell>
          <cell r="H19" t="str">
            <v/>
          </cell>
          <cell r="I19">
            <v>8531</v>
          </cell>
          <cell r="J19">
            <v>40</v>
          </cell>
          <cell r="K19">
            <v>0</v>
          </cell>
          <cell r="L19">
            <v>12430</v>
          </cell>
          <cell r="M19">
            <v>10345.454545454544</v>
          </cell>
          <cell r="N19">
            <v>0.17538664323374331</v>
          </cell>
          <cell r="P19">
            <v>120</v>
          </cell>
          <cell r="Q19">
            <v>45327</v>
          </cell>
          <cell r="R19">
            <v>12550</v>
          </cell>
          <cell r="S19" t="str">
            <v>トミータイヤ</v>
          </cell>
          <cell r="T19">
            <v>13200</v>
          </cell>
          <cell r="U19">
            <v>-650</v>
          </cell>
          <cell r="V19">
            <v>12430</v>
          </cell>
          <cell r="W19">
            <v>12880</v>
          </cell>
          <cell r="X19">
            <v>10754.545454545454</v>
          </cell>
          <cell r="Y19">
            <v>0.20675401521555364</v>
          </cell>
          <cell r="AA19">
            <v>-1180</v>
          </cell>
          <cell r="AB19">
            <v>45327</v>
          </cell>
          <cell r="AC19">
            <v>11700</v>
          </cell>
          <cell r="AD19" t="str">
            <v>日光商会</v>
          </cell>
          <cell r="AE19">
            <v>11700</v>
          </cell>
          <cell r="AF19">
            <v>0</v>
          </cell>
          <cell r="AG19">
            <v>621003910</v>
          </cell>
          <cell r="AH19">
            <v>621001718</v>
          </cell>
        </row>
        <row r="20">
          <cell r="B20">
            <v>2156016129896</v>
          </cell>
          <cell r="C20">
            <v>4968814930592</v>
          </cell>
          <cell r="D20" t="str">
            <v>R4851</v>
          </cell>
          <cell r="E20" t="str">
            <v>ADVAN dB V552（並行）</v>
          </cell>
          <cell r="F20" t="str">
            <v>215/60R16 99V</v>
          </cell>
          <cell r="G20" t="str">
            <v>215/60R16</v>
          </cell>
          <cell r="H20" t="str">
            <v/>
          </cell>
          <cell r="I20">
            <v>9301</v>
          </cell>
          <cell r="J20">
            <v>12</v>
          </cell>
          <cell r="K20">
            <v>4</v>
          </cell>
          <cell r="L20">
            <v>13350</v>
          </cell>
          <cell r="M20">
            <v>11181.81818181818</v>
          </cell>
          <cell r="N20">
            <v>0.16820325203252021</v>
          </cell>
          <cell r="P20">
            <v>-920</v>
          </cell>
          <cell r="Q20">
            <v>45327</v>
          </cell>
          <cell r="R20">
            <v>12430</v>
          </cell>
          <cell r="S20" t="str">
            <v>タイヤショップあやの</v>
          </cell>
          <cell r="T20">
            <v>12430</v>
          </cell>
          <cell r="U20">
            <v>0</v>
          </cell>
          <cell r="V20">
            <v>13350</v>
          </cell>
          <cell r="W20">
            <v>13480</v>
          </cell>
          <cell r="X20">
            <v>11299.999999999998</v>
          </cell>
          <cell r="Y20">
            <v>0.17690265486725651</v>
          </cell>
          <cell r="AA20">
            <v>-1080</v>
          </cell>
          <cell r="AB20">
            <v>45327</v>
          </cell>
          <cell r="AC20">
            <v>12400</v>
          </cell>
          <cell r="AD20" t="str">
            <v>日光商会</v>
          </cell>
          <cell r="AE20">
            <v>12430</v>
          </cell>
          <cell r="AF20">
            <v>-30</v>
          </cell>
          <cell r="AG20">
            <v>606919446</v>
          </cell>
          <cell r="AH20">
            <v>606919477</v>
          </cell>
        </row>
        <row r="21">
          <cell r="B21">
            <v>2055017129891</v>
          </cell>
          <cell r="C21" t="str">
            <v/>
          </cell>
          <cell r="D21" t="str">
            <v>R7517</v>
          </cell>
          <cell r="E21" t="str">
            <v>ADVAN dB V552（並行）</v>
          </cell>
          <cell r="F21" t="str">
            <v>205/50R17 93W</v>
          </cell>
          <cell r="G21" t="str">
            <v>205/50R17</v>
          </cell>
          <cell r="H21" t="str">
            <v/>
          </cell>
          <cell r="I21">
            <v>9406</v>
          </cell>
          <cell r="J21">
            <v>38</v>
          </cell>
          <cell r="K21">
            <v>2</v>
          </cell>
          <cell r="L21">
            <v>13090</v>
          </cell>
          <cell r="M21">
            <v>11422.727272727272</v>
          </cell>
          <cell r="N21">
            <v>0.17655391961798642</v>
          </cell>
          <cell r="P21">
            <v>0</v>
          </cell>
          <cell r="Q21">
            <v>45327</v>
          </cell>
          <cell r="R21">
            <v>13090</v>
          </cell>
          <cell r="S21" t="str">
            <v>日光商会</v>
          </cell>
          <cell r="T21">
            <v>13090</v>
          </cell>
          <cell r="U21">
            <v>0</v>
          </cell>
          <cell r="V21">
            <v>13860</v>
          </cell>
          <cell r="W21">
            <v>14000</v>
          </cell>
          <cell r="X21">
            <v>12249.999999999998</v>
          </cell>
          <cell r="Y21">
            <v>0.23216326530612233</v>
          </cell>
          <cell r="AA21">
            <v>-140</v>
          </cell>
          <cell r="AB21">
            <v>45327</v>
          </cell>
          <cell r="AC21">
            <v>13860</v>
          </cell>
          <cell r="AD21" t="str">
            <v>タイヤショップあやの　楽天市場店</v>
          </cell>
          <cell r="AE21">
            <v>13860</v>
          </cell>
          <cell r="AF21">
            <v>0</v>
          </cell>
          <cell r="AG21">
            <v>611562018</v>
          </cell>
          <cell r="AH21">
            <v>611562022</v>
          </cell>
        </row>
        <row r="22">
          <cell r="B22">
            <v>2155017129898</v>
          </cell>
          <cell r="C22">
            <v>4968814930691</v>
          </cell>
          <cell r="D22" t="str">
            <v/>
          </cell>
          <cell r="E22" t="str">
            <v>ADVAN dB V552（並行）</v>
          </cell>
          <cell r="F22" t="str">
            <v>215/50R17 95W</v>
          </cell>
          <cell r="G22" t="str">
            <v>215/50R17</v>
          </cell>
          <cell r="H22" t="str">
            <v/>
          </cell>
          <cell r="I22">
            <v>10195</v>
          </cell>
          <cell r="J22">
            <v>0</v>
          </cell>
          <cell r="K22">
            <v>0</v>
          </cell>
          <cell r="L22">
            <v>16940</v>
          </cell>
          <cell r="M22">
            <v>14445.454545454544</v>
          </cell>
          <cell r="N22">
            <v>0.29424166142227809</v>
          </cell>
          <cell r="P22">
            <v>0</v>
          </cell>
          <cell r="Q22">
            <v>45327</v>
          </cell>
          <cell r="R22">
            <v>16940</v>
          </cell>
          <cell r="S22" t="str">
            <v>タイヤショップあやの</v>
          </cell>
          <cell r="T22">
            <v>16940</v>
          </cell>
          <cell r="U22">
            <v>0</v>
          </cell>
          <cell r="V22">
            <v>17120</v>
          </cell>
          <cell r="W22">
            <v>16070</v>
          </cell>
          <cell r="X22">
            <v>13654.545454545454</v>
          </cell>
          <cell r="Y22">
            <v>0.25336218375499331</v>
          </cell>
          <cell r="AA22">
            <v>370</v>
          </cell>
          <cell r="AB22">
            <v>45327</v>
          </cell>
          <cell r="AC22">
            <v>16440</v>
          </cell>
          <cell r="AD22" t="str">
            <v>タイヤショップZERO楽天市場店</v>
          </cell>
          <cell r="AE22">
            <v>16940</v>
          </cell>
          <cell r="AF22">
            <v>-500</v>
          </cell>
          <cell r="AG22">
            <v>606919442</v>
          </cell>
          <cell r="AH22">
            <v>606919473</v>
          </cell>
        </row>
        <row r="23">
          <cell r="B23">
            <v>2155517129893</v>
          </cell>
          <cell r="C23">
            <v>4968814927646</v>
          </cell>
          <cell r="D23" t="str">
            <v>R4855</v>
          </cell>
          <cell r="E23" t="str">
            <v>ADVAN dB V552（並行）</v>
          </cell>
          <cell r="F23" t="str">
            <v>215/55R17 94W</v>
          </cell>
          <cell r="G23" t="str">
            <v>215/55R17</v>
          </cell>
          <cell r="H23" t="str">
            <v/>
          </cell>
          <cell r="I23">
            <v>10509</v>
          </cell>
          <cell r="J23">
            <v>54</v>
          </cell>
          <cell r="K23">
            <v>2</v>
          </cell>
          <cell r="L23">
            <v>16200</v>
          </cell>
          <cell r="M23">
            <v>13772.727272727272</v>
          </cell>
          <cell r="N23">
            <v>0.23697029702970293</v>
          </cell>
          <cell r="P23">
            <v>0</v>
          </cell>
          <cell r="Q23">
            <v>45327</v>
          </cell>
          <cell r="R23">
            <v>16200</v>
          </cell>
          <cell r="S23" t="str">
            <v>トレジャーワンカンパニー</v>
          </cell>
          <cell r="T23">
            <v>16200</v>
          </cell>
          <cell r="U23">
            <v>0</v>
          </cell>
          <cell r="V23">
            <v>16200</v>
          </cell>
          <cell r="W23">
            <v>15800</v>
          </cell>
          <cell r="X23">
            <v>13409.090909090908</v>
          </cell>
          <cell r="Y23">
            <v>0.21627796610169486</v>
          </cell>
          <cell r="AA23">
            <v>1410</v>
          </cell>
          <cell r="AB23">
            <v>45327</v>
          </cell>
          <cell r="AC23">
            <v>17210</v>
          </cell>
          <cell r="AD23" t="str">
            <v>タイヤディーラー　楽天市場店</v>
          </cell>
          <cell r="AE23">
            <v>17210</v>
          </cell>
          <cell r="AF23">
            <v>0</v>
          </cell>
          <cell r="AG23">
            <v>606919440</v>
          </cell>
          <cell r="AH23">
            <v>606919471</v>
          </cell>
        </row>
        <row r="24">
          <cell r="B24">
            <v>2254517129879</v>
          </cell>
          <cell r="C24" t="str">
            <v/>
          </cell>
          <cell r="D24" t="str">
            <v>R4861</v>
          </cell>
          <cell r="E24" t="str">
            <v>ADVAN dB V552（並行）</v>
          </cell>
          <cell r="F24" t="str">
            <v>225/45R17 94W</v>
          </cell>
          <cell r="G24" t="str">
            <v>225/45R17</v>
          </cell>
          <cell r="H24" t="str">
            <v/>
          </cell>
          <cell r="I24">
            <v>11400</v>
          </cell>
          <cell r="J24">
            <v>38</v>
          </cell>
          <cell r="K24">
            <v>2</v>
          </cell>
          <cell r="L24">
            <v>15640</v>
          </cell>
          <cell r="M24">
            <v>13740.90909090909</v>
          </cell>
          <cell r="N24">
            <v>0.17036056897122059</v>
          </cell>
          <cell r="P24">
            <v>10</v>
          </cell>
          <cell r="Q24">
            <v>45327</v>
          </cell>
          <cell r="R24">
            <v>15650</v>
          </cell>
          <cell r="S24" t="str">
            <v>トミータイヤ</v>
          </cell>
          <cell r="T24">
            <v>15650</v>
          </cell>
          <cell r="U24">
            <v>0</v>
          </cell>
          <cell r="V24">
            <v>16390</v>
          </cell>
          <cell r="W24">
            <v>15950</v>
          </cell>
          <cell r="X24">
            <v>14022.727272727272</v>
          </cell>
          <cell r="Y24">
            <v>0.18703403565640192</v>
          </cell>
          <cell r="AA24">
            <v>40</v>
          </cell>
          <cell r="AB24">
            <v>45327</v>
          </cell>
          <cell r="AC24">
            <v>15990</v>
          </cell>
          <cell r="AD24" t="str">
            <v>タイヤショップZERO楽天市場店</v>
          </cell>
          <cell r="AE24">
            <v>15990</v>
          </cell>
          <cell r="AF24">
            <v>0</v>
          </cell>
          <cell r="AG24">
            <v>621003905</v>
          </cell>
          <cell r="AH24">
            <v>621001714</v>
          </cell>
        </row>
        <row r="25">
          <cell r="B25">
            <v>2255017129895</v>
          </cell>
          <cell r="C25">
            <v>4968814930677</v>
          </cell>
          <cell r="D25" t="str">
            <v>R4863</v>
          </cell>
          <cell r="E25" t="str">
            <v>ADVAN dB V552（並行）</v>
          </cell>
          <cell r="F25" t="str">
            <v>225/50R17 98W</v>
          </cell>
          <cell r="G25" t="str">
            <v>225/50R17</v>
          </cell>
          <cell r="H25" t="str">
            <v/>
          </cell>
          <cell r="I25">
            <v>11067</v>
          </cell>
          <cell r="J25">
            <v>36</v>
          </cell>
          <cell r="K25">
            <v>0</v>
          </cell>
          <cell r="L25">
            <v>15950</v>
          </cell>
          <cell r="M25">
            <v>13545.454545454544</v>
          </cell>
          <cell r="N25">
            <v>0.18297315436241604</v>
          </cell>
          <cell r="P25">
            <v>2890</v>
          </cell>
          <cell r="Q25">
            <v>45327</v>
          </cell>
          <cell r="R25">
            <v>18840</v>
          </cell>
          <cell r="S25" t="str">
            <v>タイヤディーラー2号店</v>
          </cell>
          <cell r="T25">
            <v>18840</v>
          </cell>
          <cell r="U25">
            <v>0</v>
          </cell>
          <cell r="V25">
            <v>15980</v>
          </cell>
          <cell r="W25">
            <v>15800</v>
          </cell>
          <cell r="X25">
            <v>13409.090909090908</v>
          </cell>
          <cell r="Y25">
            <v>0.17466440677966097</v>
          </cell>
          <cell r="AA25">
            <v>2730</v>
          </cell>
          <cell r="AB25">
            <v>45327</v>
          </cell>
          <cell r="AC25">
            <v>18530</v>
          </cell>
          <cell r="AD25" t="str">
            <v>タイヤディーラー　楽天市場店</v>
          </cell>
          <cell r="AE25">
            <v>18530</v>
          </cell>
          <cell r="AF25">
            <v>0</v>
          </cell>
          <cell r="AG25">
            <v>606919443</v>
          </cell>
          <cell r="AH25">
            <v>606919474</v>
          </cell>
        </row>
        <row r="26">
          <cell r="B26">
            <v>2255517129890</v>
          </cell>
          <cell r="C26">
            <v>4968814930653</v>
          </cell>
          <cell r="D26" t="str">
            <v>R4852</v>
          </cell>
          <cell r="E26" t="str">
            <v>ADVAN dB V552（並行）</v>
          </cell>
          <cell r="F26" t="str">
            <v>225/55R17 101W</v>
          </cell>
          <cell r="G26" t="str">
            <v>225/55R17</v>
          </cell>
          <cell r="H26" t="str">
            <v/>
          </cell>
          <cell r="I26">
            <v>10735</v>
          </cell>
          <cell r="J26">
            <v>29</v>
          </cell>
          <cell r="K26">
            <v>7</v>
          </cell>
          <cell r="L26">
            <v>15200</v>
          </cell>
          <cell r="M26">
            <v>12863.636363636362</v>
          </cell>
          <cell r="N26">
            <v>0.16547703180212003</v>
          </cell>
          <cell r="P26">
            <v>-680</v>
          </cell>
          <cell r="Q26">
            <v>45327</v>
          </cell>
          <cell r="R26">
            <v>14520</v>
          </cell>
          <cell r="S26" t="str">
            <v>タイヤショップあやの</v>
          </cell>
          <cell r="T26">
            <v>14520</v>
          </cell>
          <cell r="U26">
            <v>0</v>
          </cell>
          <cell r="V26">
            <v>15200</v>
          </cell>
          <cell r="W26">
            <v>15480</v>
          </cell>
          <cell r="X26">
            <v>13118.181818181818</v>
          </cell>
          <cell r="Y26">
            <v>0.18167013167013166</v>
          </cell>
          <cell r="AA26">
            <v>-960</v>
          </cell>
          <cell r="AB26">
            <v>45327</v>
          </cell>
          <cell r="AC26">
            <v>14520</v>
          </cell>
          <cell r="AD26" t="str">
            <v>タイヤショップあやの　楽天市場店</v>
          </cell>
          <cell r="AE26">
            <v>14520</v>
          </cell>
          <cell r="AF26">
            <v>0</v>
          </cell>
          <cell r="AG26">
            <v>606919441</v>
          </cell>
          <cell r="AH26">
            <v>606919472</v>
          </cell>
        </row>
        <row r="27">
          <cell r="B27">
            <v>2254018129873</v>
          </cell>
          <cell r="C27" t="str">
            <v/>
          </cell>
          <cell r="D27" t="str">
            <v/>
          </cell>
          <cell r="E27" t="str">
            <v>ADVAN dB V552（並行）</v>
          </cell>
          <cell r="F27" t="str">
            <v>225/40R18 92Y</v>
          </cell>
          <cell r="G27" t="str">
            <v>225/40R18</v>
          </cell>
          <cell r="H27" t="str">
            <v/>
          </cell>
          <cell r="I27">
            <v>12809</v>
          </cell>
          <cell r="J27">
            <v>50</v>
          </cell>
          <cell r="K27">
            <v>0</v>
          </cell>
          <cell r="L27">
            <v>17480</v>
          </cell>
          <cell r="M27">
            <v>15413.636363636362</v>
          </cell>
          <cell r="N27">
            <v>0.168982601002654</v>
          </cell>
          <cell r="P27">
            <v>1020</v>
          </cell>
          <cell r="Q27">
            <v>45327</v>
          </cell>
          <cell r="R27">
            <v>18500</v>
          </cell>
          <cell r="S27" t="str">
            <v>日光商会</v>
          </cell>
          <cell r="T27">
            <v>18500</v>
          </cell>
          <cell r="U27">
            <v>0</v>
          </cell>
          <cell r="V27">
            <v>17900</v>
          </cell>
          <cell r="W27">
            <v>17400</v>
          </cell>
          <cell r="X27">
            <v>15340.90909090909</v>
          </cell>
          <cell r="Y27">
            <v>0.16504296296296292</v>
          </cell>
          <cell r="AA27">
            <v>50</v>
          </cell>
          <cell r="AB27">
            <v>45327</v>
          </cell>
          <cell r="AC27">
            <v>17450</v>
          </cell>
          <cell r="AD27" t="str">
            <v>タイヤショップZERO楽天市場店</v>
          </cell>
          <cell r="AE27">
            <v>17450</v>
          </cell>
          <cell r="AF27">
            <v>0</v>
          </cell>
          <cell r="AG27">
            <v>621003909</v>
          </cell>
          <cell r="AH27">
            <v>621001717</v>
          </cell>
        </row>
        <row r="28">
          <cell r="B28">
            <v>2254518129892</v>
          </cell>
          <cell r="C28" t="str">
            <v/>
          </cell>
          <cell r="D28" t="str">
            <v>R6195</v>
          </cell>
          <cell r="E28" t="str">
            <v>ADVAN dB V552（並行）</v>
          </cell>
          <cell r="F28" t="str">
            <v>225/45R18 95W XL</v>
          </cell>
          <cell r="G28" t="str">
            <v>225/45R18</v>
          </cell>
          <cell r="H28" t="str">
            <v/>
          </cell>
          <cell r="I28">
            <v>12170</v>
          </cell>
          <cell r="J28">
            <v>210</v>
          </cell>
          <cell r="K28">
            <v>72</v>
          </cell>
          <cell r="L28">
            <v>16920</v>
          </cell>
          <cell r="M28">
            <v>14427.272727272726</v>
          </cell>
          <cell r="N28">
            <v>0.15645872715815998</v>
          </cell>
          <cell r="P28">
            <v>-640</v>
          </cell>
          <cell r="Q28">
            <v>45327</v>
          </cell>
          <cell r="R28">
            <v>16280</v>
          </cell>
          <cell r="S28" t="str">
            <v>タイヤショップあやの</v>
          </cell>
          <cell r="T28">
            <v>16500</v>
          </cell>
          <cell r="U28">
            <v>-220</v>
          </cell>
          <cell r="V28">
            <v>18000</v>
          </cell>
          <cell r="W28">
            <v>16980</v>
          </cell>
          <cell r="X28">
            <v>14481.81818181818</v>
          </cell>
          <cell r="Y28">
            <v>0.15963590709353412</v>
          </cell>
          <cell r="AA28">
            <v>-700</v>
          </cell>
          <cell r="AB28">
            <v>45327</v>
          </cell>
          <cell r="AC28">
            <v>16280</v>
          </cell>
          <cell r="AD28" t="str">
            <v>タイヤショップあやの　楽天市場店</v>
          </cell>
          <cell r="AE28">
            <v>16500</v>
          </cell>
          <cell r="AF28">
            <v>-220</v>
          </cell>
          <cell r="AG28">
            <v>606919444</v>
          </cell>
          <cell r="AH28">
            <v>606919475</v>
          </cell>
        </row>
        <row r="29">
          <cell r="B29">
            <v>2255018129870</v>
          </cell>
          <cell r="C29" t="str">
            <v/>
          </cell>
          <cell r="D29" t="str">
            <v>R7519</v>
          </cell>
          <cell r="E29" t="str">
            <v>ADVAN dB V552（並行）</v>
          </cell>
          <cell r="F29" t="str">
            <v>225/50R18 95W</v>
          </cell>
          <cell r="G29" t="str">
            <v>225/50R18</v>
          </cell>
          <cell r="H29" t="str">
            <v/>
          </cell>
          <cell r="I29">
            <v>13378</v>
          </cell>
          <cell r="J29">
            <v>10</v>
          </cell>
          <cell r="K29">
            <v>26</v>
          </cell>
          <cell r="L29">
            <v>18980</v>
          </cell>
          <cell r="M29">
            <v>16299.999999999998</v>
          </cell>
          <cell r="N29">
            <v>0.17926380368098149</v>
          </cell>
          <cell r="P29">
            <v>-1780</v>
          </cell>
          <cell r="Q29">
            <v>45327</v>
          </cell>
          <cell r="R29">
            <v>17200</v>
          </cell>
          <cell r="S29" t="str">
            <v>庄内タイヤ中古・アウトレット店</v>
          </cell>
          <cell r="T29">
            <v>17200</v>
          </cell>
          <cell r="U29">
            <v>0</v>
          </cell>
          <cell r="V29">
            <v>18980</v>
          </cell>
          <cell r="W29">
            <v>18980</v>
          </cell>
          <cell r="X29">
            <v>16299.999999999998</v>
          </cell>
          <cell r="Y29">
            <v>0.17926380368098149</v>
          </cell>
          <cell r="AA29">
            <v>-610</v>
          </cell>
          <cell r="AB29">
            <v>45327</v>
          </cell>
          <cell r="AC29">
            <v>18370</v>
          </cell>
          <cell r="AD29" t="str">
            <v>タイヤショップあやの　楽天市場店</v>
          </cell>
          <cell r="AE29">
            <v>18370</v>
          </cell>
          <cell r="AF29">
            <v>0</v>
          </cell>
          <cell r="AG29">
            <v>621003906</v>
          </cell>
          <cell r="AH29">
            <v>621001715</v>
          </cell>
        </row>
        <row r="30">
          <cell r="B30">
            <v>2354518129899</v>
          </cell>
          <cell r="C30">
            <v>4968814932268</v>
          </cell>
          <cell r="D30" t="str">
            <v>R4858</v>
          </cell>
          <cell r="E30" t="str">
            <v>ADVAN dB V552（並行）</v>
          </cell>
          <cell r="F30" t="str">
            <v>235/45R18 94Y</v>
          </cell>
          <cell r="G30" t="str">
            <v>235/45R18</v>
          </cell>
          <cell r="H30" t="str">
            <v/>
          </cell>
          <cell r="I30">
            <v>12713</v>
          </cell>
          <cell r="J30">
            <v>40</v>
          </cell>
          <cell r="K30">
            <v>0</v>
          </cell>
          <cell r="L30">
            <v>18650</v>
          </cell>
          <cell r="M30">
            <v>15999.999999999998</v>
          </cell>
          <cell r="N30">
            <v>0.20543749999999991</v>
          </cell>
          <cell r="P30">
            <v>12050</v>
          </cell>
          <cell r="Q30">
            <v>45327</v>
          </cell>
          <cell r="R30">
            <v>30700</v>
          </cell>
          <cell r="S30" t="str">
            <v>T-BOX Auto Parts</v>
          </cell>
          <cell r="T30">
            <v>30700</v>
          </cell>
          <cell r="U30">
            <v>0</v>
          </cell>
          <cell r="W30">
            <v>18750</v>
          </cell>
          <cell r="X30">
            <v>16090.90909090909</v>
          </cell>
          <cell r="Y30">
            <v>0.20992655367231636</v>
          </cell>
          <cell r="AA30">
            <v>7750</v>
          </cell>
          <cell r="AB30">
            <v>45327</v>
          </cell>
          <cell r="AC30">
            <v>26500</v>
          </cell>
          <cell r="AD30" t="str">
            <v>タイヤZ 楽天市場店</v>
          </cell>
          <cell r="AE30">
            <v>26500</v>
          </cell>
          <cell r="AF30">
            <v>0</v>
          </cell>
          <cell r="AG30">
            <v>606919445</v>
          </cell>
          <cell r="AH30">
            <v>606919476</v>
          </cell>
        </row>
        <row r="31">
          <cell r="B31">
            <v>2355018129877</v>
          </cell>
          <cell r="C31">
            <v>4968814927738</v>
          </cell>
          <cell r="D31" t="str">
            <v>R4866</v>
          </cell>
          <cell r="E31" t="str">
            <v>ADVAN dB V552（並行）</v>
          </cell>
          <cell r="F31" t="str">
            <v>235/50R18 97W</v>
          </cell>
          <cell r="G31" t="str">
            <v>235/50R18</v>
          </cell>
          <cell r="H31" t="str">
            <v/>
          </cell>
          <cell r="I31">
            <v>11837</v>
          </cell>
          <cell r="J31">
            <v>59</v>
          </cell>
          <cell r="K31">
            <v>1</v>
          </cell>
          <cell r="L31">
            <v>16980</v>
          </cell>
          <cell r="M31">
            <v>14481.81818181818</v>
          </cell>
          <cell r="N31">
            <v>0.18263025737601998</v>
          </cell>
          <cell r="P31">
            <v>4200</v>
          </cell>
          <cell r="Q31">
            <v>45327</v>
          </cell>
          <cell r="R31">
            <v>21180</v>
          </cell>
          <cell r="S31" t="str">
            <v>トレジャーワンカンパニー</v>
          </cell>
          <cell r="T31">
            <v>21180</v>
          </cell>
          <cell r="U31">
            <v>0</v>
          </cell>
          <cell r="V31">
            <v>19000</v>
          </cell>
          <cell r="W31">
            <v>20000</v>
          </cell>
          <cell r="X31">
            <v>17227.272727272724</v>
          </cell>
          <cell r="Y31">
            <v>0.31289182058047482</v>
          </cell>
          <cell r="AA31">
            <v>-4000</v>
          </cell>
          <cell r="AB31">
            <v>45327</v>
          </cell>
          <cell r="AC31">
            <v>16000</v>
          </cell>
          <cell r="AD31" t="str">
            <v>日光商会</v>
          </cell>
          <cell r="AE31">
            <v>21183</v>
          </cell>
          <cell r="AF31">
            <v>-5183</v>
          </cell>
          <cell r="AG31">
            <v>621003907</v>
          </cell>
          <cell r="AH31">
            <v>621001716</v>
          </cell>
        </row>
        <row r="32">
          <cell r="B32">
            <v>2454018129877</v>
          </cell>
          <cell r="C32">
            <v>4968814932206</v>
          </cell>
          <cell r="D32" t="str">
            <v/>
          </cell>
          <cell r="E32" t="str">
            <v>ADVAN dB V552（並行）</v>
          </cell>
          <cell r="F32" t="str">
            <v>245/40R18 93Y</v>
          </cell>
          <cell r="G32" t="str">
            <v>245/40R18</v>
          </cell>
          <cell r="H32" t="str">
            <v/>
          </cell>
          <cell r="I32">
            <v>13997</v>
          </cell>
          <cell r="J32">
            <v>14</v>
          </cell>
          <cell r="K32">
            <v>0</v>
          </cell>
          <cell r="L32">
            <v>18980</v>
          </cell>
          <cell r="M32">
            <v>16299.999999999998</v>
          </cell>
          <cell r="N32">
            <v>0.14128834355828213</v>
          </cell>
          <cell r="P32">
            <v>5820</v>
          </cell>
          <cell r="Q32">
            <v>45327</v>
          </cell>
          <cell r="R32">
            <v>24800</v>
          </cell>
          <cell r="S32" t="str">
            <v>トミータイヤ</v>
          </cell>
          <cell r="T32">
            <v>24800</v>
          </cell>
          <cell r="U32">
            <v>0</v>
          </cell>
          <cell r="V32">
            <v>18980</v>
          </cell>
          <cell r="W32">
            <v>18950</v>
          </cell>
          <cell r="X32">
            <v>16272.727272727272</v>
          </cell>
          <cell r="Y32">
            <v>0.13984916201117314</v>
          </cell>
          <cell r="AA32">
            <v>50</v>
          </cell>
          <cell r="AB32">
            <v>45327</v>
          </cell>
          <cell r="AC32">
            <v>19000</v>
          </cell>
          <cell r="AD32" t="str">
            <v>タイヤショップZERO楽天市場店</v>
          </cell>
          <cell r="AE32">
            <v>19000</v>
          </cell>
          <cell r="AF32">
            <v>0</v>
          </cell>
          <cell r="AG32">
            <v>621003908</v>
          </cell>
          <cell r="AH32">
            <v>621003913</v>
          </cell>
        </row>
        <row r="33">
          <cell r="B33">
            <v>2454518129896</v>
          </cell>
          <cell r="C33" t="str">
            <v/>
          </cell>
          <cell r="D33" t="str">
            <v>R4859</v>
          </cell>
          <cell r="E33" t="str">
            <v>ADVAN dB V552（並行）</v>
          </cell>
          <cell r="F33" t="str">
            <v>245/45R18 96Y</v>
          </cell>
          <cell r="G33" t="str">
            <v>245/45R18</v>
          </cell>
          <cell r="H33" t="str">
            <v/>
          </cell>
          <cell r="I33">
            <v>12713</v>
          </cell>
          <cell r="J33">
            <v>10</v>
          </cell>
          <cell r="K33">
            <v>24</v>
          </cell>
          <cell r="L33">
            <v>17980</v>
          </cell>
          <cell r="M33">
            <v>15390.90909090909</v>
          </cell>
          <cell r="N33">
            <v>0.17399291199054928</v>
          </cell>
          <cell r="P33">
            <v>-580</v>
          </cell>
          <cell r="Q33">
            <v>45327</v>
          </cell>
          <cell r="R33">
            <v>17400</v>
          </cell>
          <cell r="S33" t="str">
            <v>トミータイヤ</v>
          </cell>
          <cell r="T33">
            <v>17400</v>
          </cell>
          <cell r="U33">
            <v>0</v>
          </cell>
          <cell r="V33">
            <v>17980</v>
          </cell>
          <cell r="W33">
            <v>19200</v>
          </cell>
          <cell r="X33">
            <v>16500</v>
          </cell>
          <cell r="Y33">
            <v>0.22951515151515151</v>
          </cell>
          <cell r="AA33">
            <v>0</v>
          </cell>
          <cell r="AB33">
            <v>45327</v>
          </cell>
          <cell r="AC33">
            <v>19200</v>
          </cell>
          <cell r="AD33" t="str">
            <v>タイヤZ 楽天市場店</v>
          </cell>
          <cell r="AE33">
            <v>26738</v>
          </cell>
          <cell r="AF33">
            <v>-7538</v>
          </cell>
          <cell r="AG33">
            <v>611562019</v>
          </cell>
          <cell r="AH33">
            <v>611562023</v>
          </cell>
        </row>
        <row r="34">
          <cell r="B34">
            <v>2355519129895</v>
          </cell>
          <cell r="C34" t="str">
            <v/>
          </cell>
          <cell r="D34" t="str">
            <v>R7514</v>
          </cell>
          <cell r="E34" t="str">
            <v>ADVAN dB V552（並行）</v>
          </cell>
          <cell r="F34" t="str">
            <v>235/55R19 101W</v>
          </cell>
          <cell r="G34" t="str">
            <v>235/55R19</v>
          </cell>
          <cell r="H34" t="str">
            <v/>
          </cell>
          <cell r="I34">
            <v>14435</v>
          </cell>
          <cell r="J34">
            <v>14</v>
          </cell>
          <cell r="K34">
            <v>26</v>
          </cell>
          <cell r="L34">
            <v>22800</v>
          </cell>
          <cell r="M34">
            <v>19772.727272727272</v>
          </cell>
          <cell r="N34">
            <v>0.26995402298850574</v>
          </cell>
          <cell r="P34">
            <v>4190</v>
          </cell>
          <cell r="Q34">
            <v>45327</v>
          </cell>
          <cell r="R34">
            <v>26990</v>
          </cell>
          <cell r="S34" t="str">
            <v>タイヤステージ湘南 ヤフー店</v>
          </cell>
          <cell r="T34">
            <v>26990</v>
          </cell>
          <cell r="U34">
            <v>0</v>
          </cell>
          <cell r="V34">
            <v>22800</v>
          </cell>
          <cell r="W34">
            <v>22000</v>
          </cell>
          <cell r="X34">
            <v>19045.454545454544</v>
          </cell>
          <cell r="Y34">
            <v>0.24207637231503576</v>
          </cell>
          <cell r="AA34">
            <v>0</v>
          </cell>
          <cell r="AB34">
            <v>45327</v>
          </cell>
          <cell r="AC34">
            <v>22000</v>
          </cell>
          <cell r="AD34" t="str">
            <v>フェイス　楽天市場店</v>
          </cell>
          <cell r="AE34">
            <v>22000</v>
          </cell>
          <cell r="AF34">
            <v>0</v>
          </cell>
          <cell r="AG34">
            <v>611562020</v>
          </cell>
          <cell r="AH34">
            <v>611562024</v>
          </cell>
        </row>
        <row r="35">
          <cell r="B35">
            <v>2454019129876</v>
          </cell>
          <cell r="C35" t="str">
            <v/>
          </cell>
          <cell r="D35" t="str">
            <v/>
          </cell>
          <cell r="E35" t="str">
            <v>ADVAN dB V552（並行）</v>
          </cell>
          <cell r="F35" t="str">
            <v>245/40R19 98Y</v>
          </cell>
          <cell r="G35" t="str">
            <v>245/40R19</v>
          </cell>
          <cell r="H35" t="str">
            <v/>
          </cell>
          <cell r="I35">
            <v>17072</v>
          </cell>
          <cell r="J35">
            <v>0</v>
          </cell>
          <cell r="K35">
            <v>34</v>
          </cell>
          <cell r="L35">
            <v>23480</v>
          </cell>
          <cell r="M35">
            <v>20390.909090909088</v>
          </cell>
          <cell r="N35">
            <v>0.16276415514935344</v>
          </cell>
          <cell r="P35">
            <v>-5000</v>
          </cell>
          <cell r="Q35">
            <v>45327</v>
          </cell>
          <cell r="R35">
            <v>18480</v>
          </cell>
          <cell r="S35" t="str">
            <v>タイヤショップあやの</v>
          </cell>
          <cell r="T35">
            <v>18480</v>
          </cell>
          <cell r="U35">
            <v>0</v>
          </cell>
          <cell r="V35">
            <v>23480</v>
          </cell>
          <cell r="W35">
            <v>23800</v>
          </cell>
          <cell r="X35">
            <v>20681.81818181818</v>
          </cell>
          <cell r="Y35">
            <v>0.17454065934065927</v>
          </cell>
          <cell r="AA35">
            <v>-5320</v>
          </cell>
          <cell r="AB35">
            <v>45327</v>
          </cell>
          <cell r="AC35">
            <v>18480</v>
          </cell>
          <cell r="AD35" t="str">
            <v>タイヤショップあやの　楽天市場店</v>
          </cell>
          <cell r="AE35">
            <v>18480</v>
          </cell>
          <cell r="AF35">
            <v>0</v>
          </cell>
          <cell r="AG35">
            <v>621003912</v>
          </cell>
          <cell r="AH35">
            <v>621003914</v>
          </cell>
        </row>
        <row r="36">
          <cell r="B36">
            <v>2753519129899</v>
          </cell>
          <cell r="C36" t="str">
            <v/>
          </cell>
          <cell r="D36" t="str">
            <v/>
          </cell>
          <cell r="E36" t="str">
            <v>ADVAN dB V552（並行）</v>
          </cell>
          <cell r="F36" t="str">
            <v>275/35R19 100Y</v>
          </cell>
          <cell r="G36" t="str">
            <v>275/35R19</v>
          </cell>
          <cell r="H36" t="str">
            <v/>
          </cell>
          <cell r="I36">
            <v>18709</v>
          </cell>
          <cell r="J36">
            <v>0</v>
          </cell>
          <cell r="K36">
            <v>0</v>
          </cell>
          <cell r="L36">
            <v>29980</v>
          </cell>
          <cell r="M36">
            <v>26299.999999999996</v>
          </cell>
          <cell r="N36">
            <v>0.28863117870722421</v>
          </cell>
          <cell r="P36">
            <v>-29980</v>
          </cell>
          <cell r="Q36">
            <v>45327</v>
          </cell>
          <cell r="U36">
            <v>0</v>
          </cell>
          <cell r="V36">
            <v>34980</v>
          </cell>
          <cell r="W36">
            <v>38800</v>
          </cell>
          <cell r="X36">
            <v>34318.181818181816</v>
          </cell>
          <cell r="Y36">
            <v>0.45483708609271523</v>
          </cell>
          <cell r="AA36">
            <v>830</v>
          </cell>
          <cell r="AB36">
            <v>45327</v>
          </cell>
          <cell r="AC36">
            <v>39630</v>
          </cell>
          <cell r="AD36" t="str">
            <v>タイヤショップZERO楽天市場店</v>
          </cell>
          <cell r="AE36">
            <v>39630</v>
          </cell>
          <cell r="AF36">
            <v>0</v>
          </cell>
          <cell r="AG36">
            <v>611562021</v>
          </cell>
          <cell r="AH36">
            <v>611562025</v>
          </cell>
        </row>
        <row r="37">
          <cell r="B37">
            <v>2055516129866</v>
          </cell>
          <cell r="C37">
            <v>4968814963095</v>
          </cell>
          <cell r="D37" t="str">
            <v>R4575</v>
          </cell>
          <cell r="E37" t="str">
            <v>BluEarth-GT AE51（並行）</v>
          </cell>
          <cell r="F37" t="str">
            <v>205/55R16 94V XL</v>
          </cell>
          <cell r="G37" t="str">
            <v>205/55R16</v>
          </cell>
          <cell r="H37" t="str">
            <v/>
          </cell>
          <cell r="I37">
            <v>8994</v>
          </cell>
          <cell r="J37">
            <v>0</v>
          </cell>
          <cell r="K37">
            <v>0</v>
          </cell>
          <cell r="L37">
            <v>12150</v>
          </cell>
          <cell r="M37">
            <v>10568.181818181818</v>
          </cell>
          <cell r="N37">
            <v>0.14895483870967741</v>
          </cell>
          <cell r="P37">
            <v>40</v>
          </cell>
          <cell r="Q37">
            <v>45327</v>
          </cell>
          <cell r="R37">
            <v>12190</v>
          </cell>
          <cell r="S37" t="str">
            <v>トミータイヤ</v>
          </cell>
          <cell r="T37">
            <v>12190</v>
          </cell>
          <cell r="U37">
            <v>0</v>
          </cell>
          <cell r="W37">
            <v>12180</v>
          </cell>
          <cell r="X37">
            <v>10595.454545454544</v>
          </cell>
          <cell r="Y37">
            <v>0.15114543114543105</v>
          </cell>
          <cell r="AA37">
            <v>-280</v>
          </cell>
          <cell r="AB37">
            <v>45327</v>
          </cell>
          <cell r="AC37">
            <v>11900</v>
          </cell>
          <cell r="AD37" t="str">
            <v>タイヤウェイ</v>
          </cell>
          <cell r="AE37">
            <v>11900</v>
          </cell>
          <cell r="AF37">
            <v>0</v>
          </cell>
          <cell r="AG37">
            <v>606919457</v>
          </cell>
          <cell r="AH37">
            <v>606919488</v>
          </cell>
        </row>
        <row r="38">
          <cell r="B38">
            <v>2154517129865</v>
          </cell>
          <cell r="C38">
            <v>4968814963354</v>
          </cell>
          <cell r="D38" t="str">
            <v>R4601</v>
          </cell>
          <cell r="E38" t="str">
            <v>BluEarth-GT AE51（並行）</v>
          </cell>
          <cell r="F38" t="str">
            <v>215/45R17 91W XL（販売中）</v>
          </cell>
          <cell r="G38" t="str">
            <v>215/45R17</v>
          </cell>
          <cell r="H38" t="str">
            <v/>
          </cell>
          <cell r="I38">
            <v>12096</v>
          </cell>
          <cell r="J38">
            <v>164</v>
          </cell>
          <cell r="K38">
            <v>0</v>
          </cell>
          <cell r="L38">
            <v>16880</v>
          </cell>
          <cell r="M38">
            <v>14868.181818181816</v>
          </cell>
          <cell r="N38">
            <v>0.18645062671965748</v>
          </cell>
          <cell r="P38">
            <v>-80</v>
          </cell>
          <cell r="Q38">
            <v>45327</v>
          </cell>
          <cell r="R38">
            <v>16800</v>
          </cell>
          <cell r="S38" t="str">
            <v>タイヤウェイ</v>
          </cell>
          <cell r="T38">
            <v>16800</v>
          </cell>
          <cell r="U38">
            <v>0</v>
          </cell>
          <cell r="V38">
            <v>16880</v>
          </cell>
          <cell r="W38">
            <v>16800</v>
          </cell>
          <cell r="X38">
            <v>14795.454545454544</v>
          </cell>
          <cell r="Y38">
            <v>0.18245161290322573</v>
          </cell>
          <cell r="AA38">
            <v>0</v>
          </cell>
          <cell r="AB38">
            <v>45327</v>
          </cell>
          <cell r="AC38">
            <v>16800</v>
          </cell>
          <cell r="AD38" t="str">
            <v>タイヤウェイ</v>
          </cell>
          <cell r="AE38">
            <v>16880</v>
          </cell>
          <cell r="AF38">
            <v>-80</v>
          </cell>
          <cell r="AG38">
            <v>606919448</v>
          </cell>
          <cell r="AH38">
            <v>606919479</v>
          </cell>
        </row>
        <row r="39">
          <cell r="B39">
            <v>2154517129964</v>
          </cell>
          <cell r="C39">
            <v>4968814963354</v>
          </cell>
          <cell r="D39" t="str">
            <v>R4601</v>
          </cell>
          <cell r="E39" t="str">
            <v>BluEarth-GT AE51（並行）J</v>
          </cell>
          <cell r="F39" t="str">
            <v>215/45R17 91W XL（ストップ）</v>
          </cell>
          <cell r="G39" t="str">
            <v>215/45R17</v>
          </cell>
          <cell r="H39" t="str">
            <v/>
          </cell>
          <cell r="I39">
            <v>11417</v>
          </cell>
          <cell r="J39">
            <v>0</v>
          </cell>
          <cell r="K39">
            <v>0</v>
          </cell>
          <cell r="L39">
            <v>15280</v>
          </cell>
          <cell r="M39">
            <v>13413.636363636362</v>
          </cell>
          <cell r="N39">
            <v>0.14885123686885793</v>
          </cell>
          <cell r="P39">
            <v>1600</v>
          </cell>
          <cell r="Q39">
            <v>45257</v>
          </cell>
          <cell r="R39">
            <v>16880</v>
          </cell>
          <cell r="S39" t="str">
            <v>トミータイヤ</v>
          </cell>
          <cell r="T39">
            <v>16880</v>
          </cell>
          <cell r="U39">
            <v>0</v>
          </cell>
          <cell r="V39">
            <v>14980</v>
          </cell>
          <cell r="W39">
            <v>14970</v>
          </cell>
          <cell r="X39">
            <v>13131.81818181818</v>
          </cell>
          <cell r="Y39">
            <v>0.13058497750086523</v>
          </cell>
          <cell r="AA39">
            <v>2830</v>
          </cell>
          <cell r="AB39">
            <v>45299</v>
          </cell>
          <cell r="AC39">
            <v>17800</v>
          </cell>
          <cell r="AD39" t="str">
            <v>タイヤウェイ</v>
          </cell>
          <cell r="AE39">
            <v>17800</v>
          </cell>
          <cell r="AF39">
            <v>0</v>
          </cell>
          <cell r="AG39">
            <v>606919448</v>
          </cell>
          <cell r="AH39">
            <v>606919479</v>
          </cell>
        </row>
        <row r="40">
          <cell r="B40">
            <v>2155017129867</v>
          </cell>
          <cell r="C40">
            <v>4968814963439</v>
          </cell>
          <cell r="D40" t="str">
            <v>R4609</v>
          </cell>
          <cell r="E40" t="str">
            <v>BluEarth-GT AE51（並行）J</v>
          </cell>
          <cell r="F40" t="str">
            <v>215/50R17 95W XL（販売中）</v>
          </cell>
          <cell r="G40" t="str">
            <v>215/50R17</v>
          </cell>
          <cell r="H40" t="str">
            <v/>
          </cell>
          <cell r="I40">
            <v>11742</v>
          </cell>
          <cell r="J40">
            <v>34</v>
          </cell>
          <cell r="K40">
            <v>33</v>
          </cell>
          <cell r="L40">
            <v>16480</v>
          </cell>
          <cell r="M40">
            <v>14027.272727272726</v>
          </cell>
          <cell r="N40">
            <v>0.16291639662994159</v>
          </cell>
          <cell r="P40">
            <v>-780</v>
          </cell>
          <cell r="Q40">
            <v>45327</v>
          </cell>
          <cell r="R40">
            <v>15700</v>
          </cell>
          <cell r="S40" t="str">
            <v>タイヤウェイ</v>
          </cell>
          <cell r="T40">
            <v>15700</v>
          </cell>
          <cell r="U40">
            <v>0</v>
          </cell>
          <cell r="V40">
            <v>16480</v>
          </cell>
          <cell r="W40">
            <v>16800</v>
          </cell>
          <cell r="X40">
            <v>14318.181818181816</v>
          </cell>
          <cell r="Y40">
            <v>0.1799238095238094</v>
          </cell>
          <cell r="AA40">
            <v>-900</v>
          </cell>
          <cell r="AB40">
            <v>45327</v>
          </cell>
          <cell r="AC40">
            <v>15900</v>
          </cell>
          <cell r="AD40" t="str">
            <v>TIRE SHOP 4U 楽天市場店</v>
          </cell>
          <cell r="AE40">
            <v>15900</v>
          </cell>
          <cell r="AF40">
            <v>0</v>
          </cell>
          <cell r="AG40">
            <v>606919451</v>
          </cell>
          <cell r="AH40">
            <v>606919482</v>
          </cell>
        </row>
        <row r="41">
          <cell r="B41">
            <v>2155017129966</v>
          </cell>
          <cell r="C41">
            <v>4968814963439</v>
          </cell>
          <cell r="D41" t="str">
            <v>R4609</v>
          </cell>
          <cell r="E41" t="str">
            <v>BluEarth-GT AE51（並行）J</v>
          </cell>
          <cell r="F41" t="str">
            <v>215/50R17 95W XL（ストップ）</v>
          </cell>
          <cell r="G41" t="str">
            <v>215/50R17</v>
          </cell>
          <cell r="H41" t="str">
            <v/>
          </cell>
          <cell r="I41">
            <v>11082</v>
          </cell>
          <cell r="J41">
            <v>0</v>
          </cell>
          <cell r="K41">
            <v>3</v>
          </cell>
          <cell r="L41">
            <v>15950</v>
          </cell>
          <cell r="M41">
            <v>13545.454545454544</v>
          </cell>
          <cell r="N41">
            <v>0.18186577181208047</v>
          </cell>
          <cell r="P41">
            <v>-250</v>
          </cell>
          <cell r="Q41">
            <v>45327</v>
          </cell>
          <cell r="R41">
            <v>15700</v>
          </cell>
          <cell r="S41" t="str">
            <v>タイヤウェイ</v>
          </cell>
          <cell r="T41">
            <v>15700</v>
          </cell>
          <cell r="U41">
            <v>0</v>
          </cell>
          <cell r="V41">
            <v>16100</v>
          </cell>
          <cell r="W41">
            <v>16080</v>
          </cell>
          <cell r="X41">
            <v>13663.636363636362</v>
          </cell>
          <cell r="Y41">
            <v>0.18894211576846298</v>
          </cell>
          <cell r="AA41">
            <v>-180</v>
          </cell>
          <cell r="AB41">
            <v>45327</v>
          </cell>
          <cell r="AC41">
            <v>15900</v>
          </cell>
          <cell r="AD41" t="str">
            <v>TIRE SHOP 4U 楽天市場店</v>
          </cell>
          <cell r="AE41">
            <v>15900</v>
          </cell>
          <cell r="AF41">
            <v>0</v>
          </cell>
          <cell r="AG41">
            <v>606919451</v>
          </cell>
          <cell r="AH41">
            <v>606919482</v>
          </cell>
        </row>
        <row r="42">
          <cell r="B42">
            <v>2254517129862</v>
          </cell>
          <cell r="C42">
            <v>4968814963323</v>
          </cell>
          <cell r="D42" t="str">
            <v>R4598</v>
          </cell>
          <cell r="E42" t="str">
            <v>BluEarth-GT AE51（並行）</v>
          </cell>
          <cell r="F42" t="str">
            <v>225/45R17 94W XL</v>
          </cell>
          <cell r="G42" t="str">
            <v>225/45R17</v>
          </cell>
          <cell r="H42" t="str">
            <v/>
          </cell>
          <cell r="I42">
            <v>10173</v>
          </cell>
          <cell r="J42">
            <v>0</v>
          </cell>
          <cell r="K42">
            <v>0</v>
          </cell>
          <cell r="L42">
            <v>14200</v>
          </cell>
          <cell r="M42">
            <v>12431.81818181818</v>
          </cell>
          <cell r="N42">
            <v>0.18169652650822657</v>
          </cell>
          <cell r="P42">
            <v>2250</v>
          </cell>
          <cell r="Q42">
            <v>45327</v>
          </cell>
          <cell r="R42">
            <v>16450</v>
          </cell>
          <cell r="S42" t="str">
            <v>タイヤショップZERO</v>
          </cell>
          <cell r="T42">
            <v>16450</v>
          </cell>
          <cell r="U42">
            <v>0</v>
          </cell>
          <cell r="V42">
            <v>14280</v>
          </cell>
          <cell r="W42">
            <v>14200</v>
          </cell>
          <cell r="X42">
            <v>12431.81818181818</v>
          </cell>
          <cell r="Y42">
            <v>0.18169652650822657</v>
          </cell>
          <cell r="AA42">
            <v>2251</v>
          </cell>
          <cell r="AB42">
            <v>45327</v>
          </cell>
          <cell r="AC42">
            <v>16451</v>
          </cell>
          <cell r="AD42" t="str">
            <v>タイヤショップZERO楽天市場店</v>
          </cell>
          <cell r="AE42">
            <v>16451</v>
          </cell>
          <cell r="AF42">
            <v>0</v>
          </cell>
          <cell r="AG42">
            <v>606919453</v>
          </cell>
          <cell r="AH42">
            <v>606919484</v>
          </cell>
        </row>
        <row r="43">
          <cell r="B43">
            <v>2255017129864</v>
          </cell>
          <cell r="C43">
            <v>4968814963071</v>
          </cell>
          <cell r="D43" t="str">
            <v>R4573</v>
          </cell>
          <cell r="E43" t="str">
            <v>BluEarth-GT AE51（並行）J</v>
          </cell>
          <cell r="F43" t="str">
            <v>225/50R17 98W XL</v>
          </cell>
          <cell r="G43" t="str">
            <v>225/50R17</v>
          </cell>
          <cell r="H43" t="str">
            <v/>
          </cell>
          <cell r="I43">
            <v>10519</v>
          </cell>
          <cell r="J43">
            <v>0</v>
          </cell>
          <cell r="K43">
            <v>0</v>
          </cell>
          <cell r="L43">
            <v>15800</v>
          </cell>
          <cell r="M43">
            <v>13409.090909090908</v>
          </cell>
          <cell r="N43">
            <v>0.21553220338983045</v>
          </cell>
          <cell r="P43">
            <v>1600</v>
          </cell>
          <cell r="Q43">
            <v>45327</v>
          </cell>
          <cell r="R43">
            <v>17400</v>
          </cell>
          <cell r="S43" t="str">
            <v>アークタイヤ</v>
          </cell>
          <cell r="T43">
            <v>17400</v>
          </cell>
          <cell r="U43">
            <v>0</v>
          </cell>
          <cell r="V43">
            <v>15800</v>
          </cell>
          <cell r="W43">
            <v>15970</v>
          </cell>
          <cell r="X43">
            <v>13563.636363636362</v>
          </cell>
          <cell r="Y43">
            <v>0.22447050938337793</v>
          </cell>
          <cell r="AA43">
            <v>1430</v>
          </cell>
          <cell r="AB43">
            <v>45327</v>
          </cell>
          <cell r="AC43">
            <v>17400</v>
          </cell>
          <cell r="AD43" t="str">
            <v>アークタイヤ 楽天市場店</v>
          </cell>
          <cell r="AE43">
            <v>17400</v>
          </cell>
          <cell r="AF43">
            <v>0</v>
          </cell>
          <cell r="AG43">
            <v>606919452</v>
          </cell>
          <cell r="AH43">
            <v>606919483</v>
          </cell>
        </row>
        <row r="44">
          <cell r="B44">
            <v>2255517129869</v>
          </cell>
          <cell r="C44">
            <v>4968814963163</v>
          </cell>
          <cell r="D44" t="str">
            <v>R4582</v>
          </cell>
          <cell r="E44" t="str">
            <v>BluEarth-GT AE51（並行）</v>
          </cell>
          <cell r="F44" t="str">
            <v>225/55R17 101W XL</v>
          </cell>
          <cell r="G44" t="str">
            <v>225/55R17</v>
          </cell>
          <cell r="H44" t="str">
            <v/>
          </cell>
          <cell r="I44">
            <v>10490</v>
          </cell>
          <cell r="J44">
            <v>0</v>
          </cell>
          <cell r="K44">
            <v>0</v>
          </cell>
          <cell r="L44">
            <v>14600</v>
          </cell>
          <cell r="M44">
            <v>12318.181818181818</v>
          </cell>
          <cell r="N44">
            <v>0.14841328413284133</v>
          </cell>
          <cell r="P44">
            <v>1691</v>
          </cell>
          <cell r="Q44">
            <v>45327</v>
          </cell>
          <cell r="R44">
            <v>16291</v>
          </cell>
          <cell r="S44" t="str">
            <v>タイヤディーラー2号店</v>
          </cell>
          <cell r="T44">
            <v>16291</v>
          </cell>
          <cell r="U44">
            <v>0</v>
          </cell>
          <cell r="V44">
            <v>14800</v>
          </cell>
          <cell r="W44">
            <v>14780</v>
          </cell>
          <cell r="X44">
            <v>12481.81818181818</v>
          </cell>
          <cell r="Y44">
            <v>0.15957756737072093</v>
          </cell>
          <cell r="AA44">
            <v>1220</v>
          </cell>
          <cell r="AB44">
            <v>45327</v>
          </cell>
          <cell r="AC44">
            <v>16000</v>
          </cell>
          <cell r="AD44" t="str">
            <v>タイヤディーラー　楽天市場店</v>
          </cell>
          <cell r="AE44">
            <v>16000</v>
          </cell>
          <cell r="AF44">
            <v>0</v>
          </cell>
          <cell r="AG44">
            <v>606919450</v>
          </cell>
          <cell r="AH44">
            <v>606919481</v>
          </cell>
        </row>
        <row r="45">
          <cell r="B45">
            <v>2254518129861</v>
          </cell>
          <cell r="C45">
            <v>4968814963200</v>
          </cell>
          <cell r="D45" t="str">
            <v>R4586</v>
          </cell>
          <cell r="E45" t="str">
            <v>BluEarth-GT AE51（並行）J</v>
          </cell>
          <cell r="F45" t="str">
            <v>225/45R18 95W XL（販売中）</v>
          </cell>
          <cell r="G45" t="str">
            <v>225/45R18</v>
          </cell>
          <cell r="H45" t="str">
            <v/>
          </cell>
          <cell r="I45">
            <v>13559</v>
          </cell>
          <cell r="J45">
            <v>110</v>
          </cell>
          <cell r="K45">
            <v>1</v>
          </cell>
          <cell r="L45">
            <v>18900</v>
          </cell>
          <cell r="M45">
            <v>16227.272727272726</v>
          </cell>
          <cell r="N45">
            <v>0.16443137254901954</v>
          </cell>
          <cell r="P45">
            <v>1300</v>
          </cell>
          <cell r="Q45">
            <v>45327</v>
          </cell>
          <cell r="R45">
            <v>20200</v>
          </cell>
          <cell r="S45" t="str">
            <v>タイヤウェイ</v>
          </cell>
          <cell r="T45">
            <v>20200</v>
          </cell>
          <cell r="U45">
            <v>0</v>
          </cell>
          <cell r="V45">
            <v>18900</v>
          </cell>
          <cell r="W45">
            <v>18800</v>
          </cell>
          <cell r="X45">
            <v>16136.363636363634</v>
          </cell>
          <cell r="Y45">
            <v>0.15972394366197171</v>
          </cell>
          <cell r="AA45">
            <v>1400</v>
          </cell>
          <cell r="AB45">
            <v>45327</v>
          </cell>
          <cell r="AC45">
            <v>20200</v>
          </cell>
          <cell r="AD45" t="str">
            <v>タイヤウェイ</v>
          </cell>
          <cell r="AE45">
            <v>20200</v>
          </cell>
          <cell r="AF45">
            <v>0</v>
          </cell>
          <cell r="AG45">
            <v>606919454</v>
          </cell>
          <cell r="AH45">
            <v>606919485</v>
          </cell>
        </row>
        <row r="46">
          <cell r="B46">
            <v>2254518129960</v>
          </cell>
          <cell r="C46">
            <v>4968814963200</v>
          </cell>
          <cell r="D46" t="str">
            <v>R4586</v>
          </cell>
          <cell r="E46" t="str">
            <v>BluEarth-GT AE51（並行）J</v>
          </cell>
          <cell r="F46" t="str">
            <v>225/45R18 95W XL（ストップ）</v>
          </cell>
          <cell r="G46" t="str">
            <v>225/45R18</v>
          </cell>
          <cell r="H46" t="str">
            <v/>
          </cell>
          <cell r="I46">
            <v>12801</v>
          </cell>
          <cell r="J46">
            <v>0</v>
          </cell>
          <cell r="K46">
            <v>1</v>
          </cell>
          <cell r="L46">
            <v>18500</v>
          </cell>
          <cell r="M46">
            <v>15863.636363636362</v>
          </cell>
          <cell r="N46">
            <v>0.19306017191977071</v>
          </cell>
          <cell r="P46">
            <v>1700</v>
          </cell>
          <cell r="Q46">
            <v>45327</v>
          </cell>
          <cell r="R46">
            <v>20200</v>
          </cell>
          <cell r="S46" t="str">
            <v>タイヤウェイ</v>
          </cell>
          <cell r="T46">
            <v>20200</v>
          </cell>
          <cell r="U46">
            <v>0</v>
          </cell>
          <cell r="V46">
            <v>18680</v>
          </cell>
          <cell r="W46">
            <v>18780</v>
          </cell>
          <cell r="X46">
            <v>16118.181818181816</v>
          </cell>
          <cell r="Y46">
            <v>0.20580372250423001</v>
          </cell>
          <cell r="AA46">
            <v>1420</v>
          </cell>
          <cell r="AB46">
            <v>45327</v>
          </cell>
          <cell r="AC46">
            <v>20200</v>
          </cell>
          <cell r="AD46" t="str">
            <v>タイヤウェイ</v>
          </cell>
          <cell r="AE46">
            <v>20200</v>
          </cell>
          <cell r="AF46">
            <v>0</v>
          </cell>
          <cell r="AG46">
            <v>606919454</v>
          </cell>
          <cell r="AH46">
            <v>606919485</v>
          </cell>
        </row>
        <row r="47">
          <cell r="B47">
            <v>2354518129868</v>
          </cell>
          <cell r="C47">
            <v>4968814963255</v>
          </cell>
          <cell r="D47" t="str">
            <v>R4591</v>
          </cell>
          <cell r="E47" t="str">
            <v>BluEarth-GT AE51（並行）</v>
          </cell>
          <cell r="F47" t="str">
            <v>235/45R18 94W（販売中）</v>
          </cell>
          <cell r="G47" t="str">
            <v>235/45R18</v>
          </cell>
          <cell r="H47" t="str">
            <v/>
          </cell>
          <cell r="I47">
            <v>13787</v>
          </cell>
          <cell r="J47">
            <v>96</v>
          </cell>
          <cell r="K47">
            <v>2</v>
          </cell>
          <cell r="L47">
            <v>19800</v>
          </cell>
          <cell r="M47">
            <v>17045.454545454544</v>
          </cell>
          <cell r="N47">
            <v>0.19116266666666659</v>
          </cell>
          <cell r="P47">
            <v>-2860</v>
          </cell>
          <cell r="Q47">
            <v>45327</v>
          </cell>
          <cell r="R47">
            <v>16940</v>
          </cell>
          <cell r="S47" t="str">
            <v>タイヤショップあやの</v>
          </cell>
          <cell r="T47">
            <v>16940</v>
          </cell>
          <cell r="U47">
            <v>0</v>
          </cell>
          <cell r="V47">
            <v>20400</v>
          </cell>
          <cell r="W47">
            <v>20500</v>
          </cell>
          <cell r="X47">
            <v>17681.81818181818</v>
          </cell>
          <cell r="Y47">
            <v>0.2202724935732647</v>
          </cell>
          <cell r="AA47">
            <v>-3560</v>
          </cell>
          <cell r="AB47">
            <v>45327</v>
          </cell>
          <cell r="AC47">
            <v>16940</v>
          </cell>
          <cell r="AD47" t="str">
            <v>タイヤショップあやの　楽天市場店</v>
          </cell>
          <cell r="AE47">
            <v>16940</v>
          </cell>
          <cell r="AF47">
            <v>0</v>
          </cell>
          <cell r="AG47">
            <v>606919455</v>
          </cell>
          <cell r="AH47">
            <v>606919455</v>
          </cell>
        </row>
        <row r="48">
          <cell r="B48">
            <v>2354518129967</v>
          </cell>
          <cell r="C48">
            <v>4968814963255</v>
          </cell>
          <cell r="D48" t="str">
            <v>R4591</v>
          </cell>
          <cell r="E48" t="str">
            <v>BluEarth-GT AE51（並行）</v>
          </cell>
          <cell r="F48" t="str">
            <v>235/45R18 94W（ストップ）</v>
          </cell>
          <cell r="G48" t="str">
            <v>235/45R18</v>
          </cell>
          <cell r="H48" t="str">
            <v/>
          </cell>
          <cell r="I48">
            <v>13017</v>
          </cell>
          <cell r="J48">
            <v>0</v>
          </cell>
          <cell r="K48">
            <v>2</v>
          </cell>
          <cell r="L48">
            <v>20900</v>
          </cell>
          <cell r="M48">
            <v>18045.454545454544</v>
          </cell>
          <cell r="N48">
            <v>0.27865491183879088</v>
          </cell>
          <cell r="P48">
            <v>-3960</v>
          </cell>
          <cell r="Q48">
            <v>45327</v>
          </cell>
          <cell r="R48">
            <v>16940</v>
          </cell>
          <cell r="S48" t="str">
            <v>タイヤショップあやの</v>
          </cell>
          <cell r="T48">
            <v>16940</v>
          </cell>
          <cell r="U48">
            <v>0</v>
          </cell>
          <cell r="V48">
            <v>20900</v>
          </cell>
          <cell r="W48">
            <v>20980</v>
          </cell>
          <cell r="X48">
            <v>18118.181818181816</v>
          </cell>
          <cell r="Y48">
            <v>0.28155042649272444</v>
          </cell>
          <cell r="AA48">
            <v>-4040</v>
          </cell>
          <cell r="AB48">
            <v>45327</v>
          </cell>
          <cell r="AC48">
            <v>16940</v>
          </cell>
          <cell r="AD48" t="str">
            <v>タイヤショップあやの　楽天市場店</v>
          </cell>
          <cell r="AE48">
            <v>16940</v>
          </cell>
          <cell r="AF48">
            <v>0</v>
          </cell>
          <cell r="AG48">
            <v>606919455</v>
          </cell>
          <cell r="AH48">
            <v>606919486</v>
          </cell>
        </row>
        <row r="49">
          <cell r="B49">
            <v>2454018129860</v>
          </cell>
          <cell r="C49">
            <v>4968814963590</v>
          </cell>
          <cell r="D49" t="str">
            <v>R4625</v>
          </cell>
          <cell r="E49" t="str">
            <v>BluEarth-GT AE51（並行）</v>
          </cell>
          <cell r="F49" t="str">
            <v>245/40R18 97W XL</v>
          </cell>
          <cell r="G49" t="str">
            <v>245/40R18</v>
          </cell>
          <cell r="H49" t="str">
            <v/>
          </cell>
          <cell r="I49">
            <v>12507</v>
          </cell>
          <cell r="J49">
            <v>0</v>
          </cell>
          <cell r="K49">
            <v>3</v>
          </cell>
          <cell r="L49">
            <v>20980</v>
          </cell>
          <cell r="M49">
            <v>18118.181818181816</v>
          </cell>
          <cell r="N49">
            <v>0.30969894631209227</v>
          </cell>
          <cell r="P49">
            <v>-1000</v>
          </cell>
          <cell r="Q49">
            <v>45327</v>
          </cell>
          <cell r="R49">
            <v>19980</v>
          </cell>
          <cell r="S49" t="str">
            <v>トミータイヤ</v>
          </cell>
          <cell r="T49">
            <v>20980</v>
          </cell>
          <cell r="U49">
            <v>-1000</v>
          </cell>
          <cell r="V49">
            <v>18480</v>
          </cell>
          <cell r="W49">
            <v>17980</v>
          </cell>
          <cell r="X49">
            <v>15390.90909090909</v>
          </cell>
          <cell r="Y49">
            <v>0.18737743650324862</v>
          </cell>
          <cell r="AA49">
            <v>-1080</v>
          </cell>
          <cell r="AB49">
            <v>45327</v>
          </cell>
          <cell r="AC49">
            <v>16900</v>
          </cell>
          <cell r="AD49" t="str">
            <v>タイヤZ 楽天市場店</v>
          </cell>
          <cell r="AE49">
            <v>17200</v>
          </cell>
          <cell r="AF49">
            <v>-300</v>
          </cell>
          <cell r="AG49" t="str">
            <v>×</v>
          </cell>
          <cell r="AH49" t="str">
            <v>×</v>
          </cell>
        </row>
        <row r="50">
          <cell r="B50">
            <v>2454518129865</v>
          </cell>
          <cell r="C50">
            <v>4968814963101</v>
          </cell>
          <cell r="D50" t="str">
            <v>R4576</v>
          </cell>
          <cell r="E50" t="str">
            <v>BluEarth-GT AE51（並行）</v>
          </cell>
          <cell r="F50" t="str">
            <v>245/45R18 100W XL</v>
          </cell>
          <cell r="G50" t="str">
            <v>245/45R18</v>
          </cell>
          <cell r="H50" t="str">
            <v/>
          </cell>
          <cell r="I50">
            <v>12096</v>
          </cell>
          <cell r="J50">
            <v>0</v>
          </cell>
          <cell r="K50">
            <v>0</v>
          </cell>
          <cell r="L50">
            <v>16800</v>
          </cell>
          <cell r="M50">
            <v>14318.181818181816</v>
          </cell>
          <cell r="N50">
            <v>0.15519999999999989</v>
          </cell>
          <cell r="P50">
            <v>2600</v>
          </cell>
          <cell r="Q50">
            <v>45327</v>
          </cell>
          <cell r="R50">
            <v>19400</v>
          </cell>
          <cell r="S50" t="str">
            <v>タイヤZ</v>
          </cell>
          <cell r="T50">
            <v>19400</v>
          </cell>
          <cell r="U50">
            <v>0</v>
          </cell>
          <cell r="V50">
            <v>16580</v>
          </cell>
          <cell r="W50">
            <v>16580</v>
          </cell>
          <cell r="X50">
            <v>14118.181818181816</v>
          </cell>
          <cell r="Y50">
            <v>0.14323245331616213</v>
          </cell>
          <cell r="AA50">
            <v>2820</v>
          </cell>
          <cell r="AB50">
            <v>45327</v>
          </cell>
          <cell r="AC50">
            <v>19400</v>
          </cell>
          <cell r="AD50" t="str">
            <v>タイヤZ 楽天市場店</v>
          </cell>
          <cell r="AE50">
            <v>19400</v>
          </cell>
          <cell r="AF50">
            <v>0</v>
          </cell>
          <cell r="AG50">
            <v>606919456</v>
          </cell>
          <cell r="AH50">
            <v>606919487</v>
          </cell>
        </row>
        <row r="51">
          <cell r="B51">
            <v>2454019129869</v>
          </cell>
          <cell r="C51">
            <v>4968814963286</v>
          </cell>
          <cell r="D51" t="str">
            <v>R4594</v>
          </cell>
          <cell r="E51" t="str">
            <v>BluEarth-GT AE51（並行）</v>
          </cell>
          <cell r="F51" t="str">
            <v>245/40R19 98W XL</v>
          </cell>
          <cell r="G51" t="str">
            <v>245/40R19</v>
          </cell>
          <cell r="H51" t="str">
            <v/>
          </cell>
          <cell r="I51">
            <v>13636</v>
          </cell>
          <cell r="J51">
            <v>0</v>
          </cell>
          <cell r="K51">
            <v>0</v>
          </cell>
          <cell r="L51">
            <v>19480</v>
          </cell>
          <cell r="M51">
            <v>16754.545454545452</v>
          </cell>
          <cell r="N51">
            <v>0.18613130765056962</v>
          </cell>
          <cell r="P51">
            <v>1420</v>
          </cell>
          <cell r="Q51">
            <v>45327</v>
          </cell>
          <cell r="R51">
            <v>20900</v>
          </cell>
          <cell r="S51" t="str">
            <v>タイヤZ</v>
          </cell>
          <cell r="T51">
            <v>20900</v>
          </cell>
          <cell r="U51">
            <v>0</v>
          </cell>
          <cell r="V51">
            <v>18980</v>
          </cell>
          <cell r="W51">
            <v>18800</v>
          </cell>
          <cell r="X51">
            <v>16136.363636363634</v>
          </cell>
          <cell r="Y51">
            <v>0.15495211267605621</v>
          </cell>
          <cell r="AA51">
            <v>2100</v>
          </cell>
          <cell r="AB51">
            <v>45327</v>
          </cell>
          <cell r="AC51">
            <v>20900</v>
          </cell>
          <cell r="AD51" t="str">
            <v>アークタイヤ 楽天市場店</v>
          </cell>
          <cell r="AE51">
            <v>20900</v>
          </cell>
          <cell r="AF51">
            <v>0</v>
          </cell>
          <cell r="AG51">
            <v>606919458</v>
          </cell>
          <cell r="AH51">
            <v>606919489</v>
          </cell>
        </row>
        <row r="52">
          <cell r="B52">
            <v>2256017129854</v>
          </cell>
          <cell r="C52">
            <v>4968814990121</v>
          </cell>
          <cell r="D52" t="str">
            <v>R5780</v>
          </cell>
          <cell r="E52" t="str">
            <v>BluEarth-XT AE61（並行）J</v>
          </cell>
          <cell r="F52" t="str">
            <v>225/60R17 99V（販売中）</v>
          </cell>
          <cell r="G52" t="str">
            <v>225/60R17</v>
          </cell>
          <cell r="H52" t="str">
            <v/>
          </cell>
          <cell r="I52">
            <v>12695</v>
          </cell>
          <cell r="J52">
            <v>18</v>
          </cell>
          <cell r="K52">
            <v>22</v>
          </cell>
          <cell r="L52">
            <v>17800</v>
          </cell>
          <cell r="M52">
            <v>15227.272727272726</v>
          </cell>
          <cell r="N52">
            <v>0.16629850746268651</v>
          </cell>
          <cell r="P52">
            <v>-3830</v>
          </cell>
          <cell r="Q52">
            <v>45327</v>
          </cell>
          <cell r="R52">
            <v>13970</v>
          </cell>
          <cell r="S52" t="str">
            <v>タイヤショップあやの</v>
          </cell>
          <cell r="T52">
            <v>13970</v>
          </cell>
          <cell r="U52">
            <v>0</v>
          </cell>
          <cell r="V52">
            <v>17800</v>
          </cell>
          <cell r="W52">
            <v>17980</v>
          </cell>
          <cell r="X52">
            <v>15390.90909090909</v>
          </cell>
          <cell r="Y52">
            <v>0.17516243354991134</v>
          </cell>
          <cell r="AA52">
            <v>-4010</v>
          </cell>
          <cell r="AB52">
            <v>45327</v>
          </cell>
          <cell r="AC52">
            <v>13970</v>
          </cell>
          <cell r="AD52" t="str">
            <v>タイヤショップあやの　楽天市場店</v>
          </cell>
          <cell r="AE52">
            <v>13970</v>
          </cell>
          <cell r="AF52">
            <v>0</v>
          </cell>
          <cell r="AG52">
            <v>606919459</v>
          </cell>
          <cell r="AH52">
            <v>606919490</v>
          </cell>
        </row>
        <row r="53">
          <cell r="B53">
            <v>2256017129946</v>
          </cell>
          <cell r="C53">
            <v>4968814990121</v>
          </cell>
          <cell r="D53" t="str">
            <v>R5780</v>
          </cell>
          <cell r="E53" t="str">
            <v>BluEarth-XT AE61（並行）J</v>
          </cell>
          <cell r="F53" t="str">
            <v>225/60R17 99V（ストップ）</v>
          </cell>
          <cell r="G53" t="str">
            <v>225/60R17</v>
          </cell>
          <cell r="H53" t="str">
            <v/>
          </cell>
          <cell r="I53">
            <v>11983</v>
          </cell>
          <cell r="J53">
            <v>0</v>
          </cell>
          <cell r="K53">
            <v>0</v>
          </cell>
          <cell r="L53">
            <v>16490</v>
          </cell>
          <cell r="M53">
            <v>14036.363636363636</v>
          </cell>
          <cell r="N53">
            <v>0.14628886010362693</v>
          </cell>
          <cell r="P53">
            <v>-2510</v>
          </cell>
          <cell r="Q53">
            <v>45257</v>
          </cell>
          <cell r="R53">
            <v>13980</v>
          </cell>
          <cell r="S53" t="str">
            <v>タイヤショップあやの</v>
          </cell>
          <cell r="T53">
            <v>13980</v>
          </cell>
          <cell r="U53">
            <v>0</v>
          </cell>
          <cell r="V53">
            <v>14980</v>
          </cell>
          <cell r="W53">
            <v>14900</v>
          </cell>
          <cell r="X53">
            <v>12590.90909090909</v>
          </cell>
          <cell r="Y53">
            <v>4.8281588447653366E-2</v>
          </cell>
          <cell r="AA53">
            <v>-920</v>
          </cell>
          <cell r="AB53">
            <v>45299</v>
          </cell>
          <cell r="AC53">
            <v>13980</v>
          </cell>
          <cell r="AD53" t="str">
            <v>タイヤショップあやの　楽天市場店</v>
          </cell>
          <cell r="AE53">
            <v>13980</v>
          </cell>
          <cell r="AF53">
            <v>0</v>
          </cell>
          <cell r="AG53">
            <v>606919459</v>
          </cell>
          <cell r="AH53">
            <v>606919490</v>
          </cell>
        </row>
        <row r="54">
          <cell r="B54">
            <v>2256517129859</v>
          </cell>
          <cell r="C54">
            <v>4968814989941</v>
          </cell>
          <cell r="D54" t="str">
            <v>R5762</v>
          </cell>
          <cell r="E54" t="str">
            <v>BluEarth-XT AE61（並行）</v>
          </cell>
          <cell r="F54" t="str">
            <v>225/65R17 102H</v>
          </cell>
          <cell r="G54" t="str">
            <v>225/65R17</v>
          </cell>
          <cell r="H54" t="str">
            <v/>
          </cell>
          <cell r="I54">
            <v>9260</v>
          </cell>
          <cell r="J54">
            <v>48</v>
          </cell>
          <cell r="K54">
            <v>4</v>
          </cell>
          <cell r="L54">
            <v>13200</v>
          </cell>
          <cell r="M54">
            <v>11045.454545454544</v>
          </cell>
          <cell r="N54">
            <v>0.16164609053497933</v>
          </cell>
          <cell r="P54">
            <v>-880</v>
          </cell>
          <cell r="Q54">
            <v>45327</v>
          </cell>
          <cell r="R54">
            <v>12320</v>
          </cell>
          <cell r="S54" t="str">
            <v>タイヤショップあやの</v>
          </cell>
          <cell r="T54">
            <v>12320</v>
          </cell>
          <cell r="U54">
            <v>0</v>
          </cell>
          <cell r="W54">
            <v>13200</v>
          </cell>
          <cell r="X54">
            <v>11045.454545454544</v>
          </cell>
          <cell r="Y54">
            <v>0.16164609053497933</v>
          </cell>
          <cell r="AA54">
            <v>-880</v>
          </cell>
          <cell r="AB54">
            <v>45327</v>
          </cell>
          <cell r="AC54">
            <v>12320</v>
          </cell>
          <cell r="AD54" t="str">
            <v>タイヤショップあやの　楽天市場店</v>
          </cell>
          <cell r="AE54">
            <v>12320</v>
          </cell>
          <cell r="AF54">
            <v>0</v>
          </cell>
          <cell r="AG54">
            <v>606919460</v>
          </cell>
          <cell r="AH54">
            <v>606919491</v>
          </cell>
        </row>
        <row r="55">
          <cell r="B55">
            <v>2355517129941</v>
          </cell>
          <cell r="C55">
            <v>4968814990145</v>
          </cell>
          <cell r="D55" t="str">
            <v>R5782</v>
          </cell>
          <cell r="E55" t="str">
            <v>BluEarth-XT AE61（並行）</v>
          </cell>
          <cell r="F55" t="str">
            <v>235/55R17 99H</v>
          </cell>
          <cell r="G55" t="str">
            <v>235/55R17</v>
          </cell>
          <cell r="H55" t="str">
            <v/>
          </cell>
          <cell r="I55">
            <v>9649</v>
          </cell>
          <cell r="J55">
            <v>0</v>
          </cell>
          <cell r="K55">
            <v>0</v>
          </cell>
          <cell r="L55">
            <v>14900</v>
          </cell>
          <cell r="M55">
            <v>12590.90909090909</v>
          </cell>
          <cell r="N55">
            <v>0.23365342960288804</v>
          </cell>
          <cell r="P55">
            <v>300</v>
          </cell>
          <cell r="Q55">
            <v>45327</v>
          </cell>
          <cell r="R55">
            <v>15200</v>
          </cell>
          <cell r="S55" t="str">
            <v>アークタイヤ</v>
          </cell>
          <cell r="T55">
            <v>15200</v>
          </cell>
          <cell r="U55">
            <v>0</v>
          </cell>
          <cell r="W55">
            <v>15890</v>
          </cell>
          <cell r="X55">
            <v>13490.90909090909</v>
          </cell>
          <cell r="Y55">
            <v>0.28477762803234496</v>
          </cell>
          <cell r="AA55">
            <v>-690</v>
          </cell>
          <cell r="AB55">
            <v>45327</v>
          </cell>
          <cell r="AC55">
            <v>15200</v>
          </cell>
          <cell r="AD55" t="str">
            <v>アークタイヤ 楽天市場店</v>
          </cell>
          <cell r="AE55">
            <v>15200</v>
          </cell>
          <cell r="AF55">
            <v>0</v>
          </cell>
          <cell r="AG55" t="str">
            <v>×</v>
          </cell>
          <cell r="AH55" t="str">
            <v>×</v>
          </cell>
        </row>
        <row r="56">
          <cell r="B56">
            <v>2356517129856</v>
          </cell>
          <cell r="C56">
            <v>4968814990107</v>
          </cell>
          <cell r="D56" t="str">
            <v>R5778</v>
          </cell>
          <cell r="E56" t="str">
            <v>BluEarth-XT AE61（並行、20年製あり）</v>
          </cell>
          <cell r="F56" t="str">
            <v>235/65R17 108V</v>
          </cell>
          <cell r="G56" t="str">
            <v>235/65R17</v>
          </cell>
          <cell r="H56" t="str">
            <v/>
          </cell>
          <cell r="I56">
            <v>9408</v>
          </cell>
          <cell r="J56">
            <v>0</v>
          </cell>
          <cell r="K56">
            <v>0</v>
          </cell>
          <cell r="L56">
            <v>12980</v>
          </cell>
          <cell r="M56">
            <v>10845.454545454544</v>
          </cell>
          <cell r="N56">
            <v>0.13253981559094707</v>
          </cell>
          <cell r="P56">
            <v>5760</v>
          </cell>
          <cell r="Q56">
            <v>45327</v>
          </cell>
          <cell r="R56">
            <v>18740</v>
          </cell>
          <cell r="S56" t="str">
            <v>タイヤ1番</v>
          </cell>
          <cell r="T56">
            <v>18740</v>
          </cell>
          <cell r="U56">
            <v>0</v>
          </cell>
          <cell r="V56">
            <v>14880</v>
          </cell>
          <cell r="W56">
            <v>13970</v>
          </cell>
          <cell r="X56">
            <v>11745.454545454544</v>
          </cell>
          <cell r="Y56">
            <v>0.1990092879256965</v>
          </cell>
          <cell r="AA56">
            <v>4770</v>
          </cell>
          <cell r="AB56">
            <v>45327</v>
          </cell>
          <cell r="AC56">
            <v>18740</v>
          </cell>
          <cell r="AD56" t="str">
            <v>タイヤ1番</v>
          </cell>
          <cell r="AE56">
            <v>18740</v>
          </cell>
          <cell r="AF56">
            <v>0</v>
          </cell>
          <cell r="AG56">
            <v>606919461</v>
          </cell>
          <cell r="AH56">
            <v>606919492</v>
          </cell>
        </row>
        <row r="57">
          <cell r="B57">
            <v>2255018129856</v>
          </cell>
          <cell r="C57">
            <v>4968814989958</v>
          </cell>
          <cell r="D57" t="str">
            <v>R5763</v>
          </cell>
          <cell r="E57" t="str">
            <v>BluEarth-XT AE61（並行）</v>
          </cell>
          <cell r="F57" t="str">
            <v>225/50R18 95V</v>
          </cell>
          <cell r="G57" t="str">
            <v>225/50R18</v>
          </cell>
          <cell r="H57" t="str">
            <v/>
          </cell>
          <cell r="I57">
            <v>11259</v>
          </cell>
          <cell r="J57">
            <v>0</v>
          </cell>
          <cell r="K57">
            <v>0</v>
          </cell>
          <cell r="L57">
            <v>15940</v>
          </cell>
          <cell r="M57">
            <v>13536.363636363636</v>
          </cell>
          <cell r="N57">
            <v>0.16824042981867024</v>
          </cell>
          <cell r="P57">
            <v>340</v>
          </cell>
          <cell r="Q57">
            <v>45327</v>
          </cell>
          <cell r="R57">
            <v>16280</v>
          </cell>
          <cell r="S57" t="str">
            <v>タイヤショップあやの</v>
          </cell>
          <cell r="T57">
            <v>16480</v>
          </cell>
          <cell r="U57">
            <v>-200</v>
          </cell>
          <cell r="W57">
            <v>15930</v>
          </cell>
          <cell r="X57">
            <v>13527.272727272726</v>
          </cell>
          <cell r="Y57">
            <v>0.16768145161290315</v>
          </cell>
          <cell r="AA57">
            <v>350</v>
          </cell>
          <cell r="AB57">
            <v>45327</v>
          </cell>
          <cell r="AC57">
            <v>16280</v>
          </cell>
          <cell r="AD57" t="str">
            <v>タイヤショップあやの　楽天市場店</v>
          </cell>
          <cell r="AE57">
            <v>17501</v>
          </cell>
          <cell r="AF57">
            <v>-1221</v>
          </cell>
          <cell r="AG57">
            <v>606919462</v>
          </cell>
          <cell r="AH57">
            <v>606919493</v>
          </cell>
        </row>
        <row r="58">
          <cell r="B58">
            <v>2255518129943</v>
          </cell>
          <cell r="C58">
            <v>4968814990169</v>
          </cell>
          <cell r="D58" t="str">
            <v>R5784</v>
          </cell>
          <cell r="E58" t="str">
            <v>BluEarth-XT AE61（並行）</v>
          </cell>
          <cell r="F58" t="str">
            <v>225/55R18 98V（販売中）</v>
          </cell>
          <cell r="G58" t="str">
            <v>225/55R18</v>
          </cell>
          <cell r="H58" t="str">
            <v/>
          </cell>
          <cell r="I58">
            <v>13152</v>
          </cell>
          <cell r="J58">
            <v>101</v>
          </cell>
          <cell r="K58">
            <v>0</v>
          </cell>
          <cell r="L58">
            <v>18680</v>
          </cell>
          <cell r="M58">
            <v>16027.272727272726</v>
          </cell>
          <cell r="N58">
            <v>0.17939875212705608</v>
          </cell>
          <cell r="P58">
            <v>-1740</v>
          </cell>
          <cell r="Q58">
            <v>45327</v>
          </cell>
          <cell r="R58">
            <v>16940</v>
          </cell>
          <cell r="S58" t="str">
            <v>タイヤショップあやの</v>
          </cell>
          <cell r="T58">
            <v>16940</v>
          </cell>
          <cell r="U58">
            <v>0</v>
          </cell>
          <cell r="V58">
            <v>18700</v>
          </cell>
          <cell r="W58">
            <v>18600</v>
          </cell>
          <cell r="X58">
            <v>15954.545454545454</v>
          </cell>
          <cell r="Y58">
            <v>0.17565811965811964</v>
          </cell>
          <cell r="AA58">
            <v>-1660</v>
          </cell>
          <cell r="AB58">
            <v>45327</v>
          </cell>
          <cell r="AC58">
            <v>16940</v>
          </cell>
          <cell r="AD58" t="str">
            <v>タイヤショップあやの　楽天市場店</v>
          </cell>
          <cell r="AE58">
            <v>16940</v>
          </cell>
          <cell r="AF58">
            <v>0</v>
          </cell>
          <cell r="AG58">
            <v>606919463</v>
          </cell>
          <cell r="AH58">
            <v>606919494</v>
          </cell>
        </row>
        <row r="59">
          <cell r="B59">
            <v>2255518129950</v>
          </cell>
          <cell r="C59">
            <v>4968814990169</v>
          </cell>
          <cell r="D59" t="str">
            <v>R5784</v>
          </cell>
          <cell r="E59" t="str">
            <v>BluEarth-XT AE61A（中-並行）</v>
          </cell>
          <cell r="F59" t="str">
            <v>225/55R18 98V（ストップ）</v>
          </cell>
          <cell r="G59" t="str">
            <v>225/55R18</v>
          </cell>
          <cell r="H59" t="str">
            <v/>
          </cell>
          <cell r="I59">
            <v>12417</v>
          </cell>
          <cell r="J59">
            <v>0</v>
          </cell>
          <cell r="K59">
            <v>0</v>
          </cell>
          <cell r="L59">
            <v>17000</v>
          </cell>
          <cell r="M59">
            <v>14499.999999999998</v>
          </cell>
          <cell r="N59">
            <v>0.143655172413793</v>
          </cell>
          <cell r="P59">
            <v>-60</v>
          </cell>
          <cell r="Q59">
            <v>45327</v>
          </cell>
          <cell r="R59">
            <v>16940</v>
          </cell>
          <cell r="S59" t="str">
            <v>タイヤショップあやの</v>
          </cell>
          <cell r="T59">
            <v>16940</v>
          </cell>
          <cell r="U59">
            <v>0</v>
          </cell>
          <cell r="V59">
            <v>17590</v>
          </cell>
          <cell r="W59">
            <v>17600</v>
          </cell>
          <cell r="X59">
            <v>15045.454545454544</v>
          </cell>
          <cell r="Y59">
            <v>0.17470090634441079</v>
          </cell>
          <cell r="AA59">
            <v>-660</v>
          </cell>
          <cell r="AB59">
            <v>45327</v>
          </cell>
          <cell r="AC59">
            <v>16940</v>
          </cell>
          <cell r="AD59" t="str">
            <v>タイヤショップあやの　楽天市場店</v>
          </cell>
          <cell r="AE59">
            <v>16940</v>
          </cell>
          <cell r="AF59">
            <v>0</v>
          </cell>
          <cell r="AG59">
            <v>606919463</v>
          </cell>
          <cell r="AH59">
            <v>606919494</v>
          </cell>
        </row>
        <row r="60">
          <cell r="B60">
            <v>2256018129853</v>
          </cell>
          <cell r="C60">
            <v>4968814990138</v>
          </cell>
          <cell r="D60" t="str">
            <v>R5781</v>
          </cell>
          <cell r="E60" t="str">
            <v>BluEarth-XT AE61（並行）</v>
          </cell>
          <cell r="F60" t="str">
            <v>225/60R18 100H（販売中）</v>
          </cell>
          <cell r="G60" t="str">
            <v>225/60R18</v>
          </cell>
          <cell r="H60" t="str">
            <v/>
          </cell>
          <cell r="I60">
            <v>13050</v>
          </cell>
          <cell r="J60">
            <v>54</v>
          </cell>
          <cell r="K60">
            <v>12</v>
          </cell>
          <cell r="L60">
            <v>18150</v>
          </cell>
          <cell r="M60">
            <v>15545.454545454544</v>
          </cell>
          <cell r="N60">
            <v>0.1605263157894736</v>
          </cell>
          <cell r="P60">
            <v>-1320</v>
          </cell>
          <cell r="Q60">
            <v>45327</v>
          </cell>
          <cell r="R60">
            <v>16830</v>
          </cell>
          <cell r="S60" t="str">
            <v>タイヤショップあやの</v>
          </cell>
          <cell r="T60">
            <v>17000</v>
          </cell>
          <cell r="U60">
            <v>-170</v>
          </cell>
          <cell r="W60">
            <v>18100</v>
          </cell>
          <cell r="X60">
            <v>15499.999999999998</v>
          </cell>
          <cell r="Y60">
            <v>0.15806451612903216</v>
          </cell>
          <cell r="AA60">
            <v>-1270</v>
          </cell>
          <cell r="AB60">
            <v>45327</v>
          </cell>
          <cell r="AC60">
            <v>16830</v>
          </cell>
          <cell r="AD60" t="str">
            <v>タイヤショップあやの　楽天市場店</v>
          </cell>
          <cell r="AE60">
            <v>17800</v>
          </cell>
          <cell r="AF60">
            <v>-970</v>
          </cell>
          <cell r="AG60">
            <v>606919465</v>
          </cell>
          <cell r="AH60">
            <v>606919496</v>
          </cell>
        </row>
        <row r="61">
          <cell r="B61">
            <v>2256018129952</v>
          </cell>
          <cell r="C61">
            <v>4968814990138</v>
          </cell>
          <cell r="D61" t="str">
            <v>R5781</v>
          </cell>
          <cell r="E61" t="str">
            <v>BluEarth-XT AE61A（中-並行）</v>
          </cell>
          <cell r="F61" t="str">
            <v>225/60R18 100H（ストップ）</v>
          </cell>
          <cell r="G61" t="str">
            <v>225/60R18</v>
          </cell>
          <cell r="H61" t="str">
            <v/>
          </cell>
          <cell r="I61">
            <v>12146</v>
          </cell>
          <cell r="J61">
            <v>0</v>
          </cell>
          <cell r="K61">
            <v>0</v>
          </cell>
          <cell r="L61">
            <v>17940</v>
          </cell>
          <cell r="M61">
            <v>15354.545454545454</v>
          </cell>
          <cell r="N61">
            <v>0.20896388395500293</v>
          </cell>
          <cell r="P61">
            <v>-940</v>
          </cell>
          <cell r="Q61">
            <v>45257</v>
          </cell>
          <cell r="R61">
            <v>17000</v>
          </cell>
          <cell r="S61" t="str">
            <v>トミータイヤ</v>
          </cell>
          <cell r="T61">
            <v>17000</v>
          </cell>
          <cell r="U61">
            <v>0</v>
          </cell>
          <cell r="W61">
            <v>18480</v>
          </cell>
          <cell r="X61">
            <v>15845.454545454544</v>
          </cell>
          <cell r="Y61">
            <v>0.2334710269650028</v>
          </cell>
          <cell r="AA61">
            <v>-380</v>
          </cell>
          <cell r="AB61">
            <v>45299</v>
          </cell>
          <cell r="AC61">
            <v>18100</v>
          </cell>
          <cell r="AD61" t="str">
            <v>タイヤウェイ</v>
          </cell>
          <cell r="AE61">
            <v>18100</v>
          </cell>
          <cell r="AF61">
            <v>0</v>
          </cell>
          <cell r="AG61">
            <v>606919465</v>
          </cell>
          <cell r="AH61">
            <v>606919496</v>
          </cell>
        </row>
        <row r="62">
          <cell r="B62">
            <v>2355518129858</v>
          </cell>
          <cell r="C62">
            <v>4968814989965</v>
          </cell>
          <cell r="D62" t="str">
            <v>R5764</v>
          </cell>
          <cell r="E62" t="str">
            <v>BluEarth-XT AE61（並行）</v>
          </cell>
          <cell r="F62" t="str">
            <v>235/55R18 100V（ストップ）</v>
          </cell>
          <cell r="G62" t="str">
            <v>235/55R18</v>
          </cell>
          <cell r="H62" t="str">
            <v/>
          </cell>
          <cell r="I62">
            <v>12645</v>
          </cell>
          <cell r="J62">
            <v>0</v>
          </cell>
          <cell r="K62">
            <v>0</v>
          </cell>
          <cell r="L62">
            <v>17280</v>
          </cell>
          <cell r="M62">
            <v>14754.545454545454</v>
          </cell>
          <cell r="N62">
            <v>0.1429759704251386</v>
          </cell>
          <cell r="P62">
            <v>-1800</v>
          </cell>
          <cell r="Q62">
            <v>45257</v>
          </cell>
          <cell r="R62">
            <v>15480</v>
          </cell>
          <cell r="S62" t="str">
            <v>トミータイヤ</v>
          </cell>
          <cell r="T62">
            <v>15480</v>
          </cell>
          <cell r="U62">
            <v>0</v>
          </cell>
          <cell r="V62">
            <v>15950</v>
          </cell>
          <cell r="W62">
            <v>15940</v>
          </cell>
          <cell r="X62">
            <v>13536.363636363636</v>
          </cell>
          <cell r="Y62">
            <v>6.5849563465413E-2</v>
          </cell>
          <cell r="AA62">
            <v>450</v>
          </cell>
          <cell r="AB62">
            <v>45299</v>
          </cell>
          <cell r="AC62">
            <v>16390</v>
          </cell>
          <cell r="AD62" t="str">
            <v>タイヤショップあやの　楽天市場店</v>
          </cell>
          <cell r="AE62">
            <v>16390</v>
          </cell>
          <cell r="AF62">
            <v>0</v>
          </cell>
          <cell r="AG62">
            <v>606919464</v>
          </cell>
          <cell r="AH62">
            <v>606919495</v>
          </cell>
        </row>
        <row r="63">
          <cell r="B63">
            <v>2355518129940</v>
          </cell>
          <cell r="C63">
            <v>4968814989965</v>
          </cell>
          <cell r="D63" t="str">
            <v>R5764</v>
          </cell>
          <cell r="E63" t="str">
            <v>BluEarth-XT AE61（並行）</v>
          </cell>
          <cell r="F63" t="str">
            <v>235/55R18 100V（販売中）</v>
          </cell>
          <cell r="G63" t="str">
            <v>235/55R18</v>
          </cell>
          <cell r="H63" t="str">
            <v/>
          </cell>
          <cell r="I63">
            <v>12944</v>
          </cell>
          <cell r="J63">
            <v>120</v>
          </cell>
          <cell r="K63">
            <v>22</v>
          </cell>
          <cell r="L63">
            <v>18480</v>
          </cell>
          <cell r="M63">
            <v>15845.454545454544</v>
          </cell>
          <cell r="N63">
            <v>0.18310958118187026</v>
          </cell>
          <cell r="P63">
            <v>-2860</v>
          </cell>
          <cell r="Q63">
            <v>45327</v>
          </cell>
          <cell r="R63">
            <v>15620</v>
          </cell>
          <cell r="S63" t="str">
            <v>タイヤショップあやの</v>
          </cell>
          <cell r="T63">
            <v>15620</v>
          </cell>
          <cell r="U63">
            <v>0</v>
          </cell>
          <cell r="V63">
            <v>18480</v>
          </cell>
          <cell r="W63">
            <v>18600</v>
          </cell>
          <cell r="X63">
            <v>15954.545454545454</v>
          </cell>
          <cell r="Y63">
            <v>0.18869515669515666</v>
          </cell>
          <cell r="AA63">
            <v>-2980</v>
          </cell>
          <cell r="AB63">
            <v>45327</v>
          </cell>
          <cell r="AC63">
            <v>15620</v>
          </cell>
          <cell r="AD63" t="str">
            <v>タイヤショップあやの　楽天市場店</v>
          </cell>
          <cell r="AE63">
            <v>15620</v>
          </cell>
          <cell r="AF63">
            <v>0</v>
          </cell>
          <cell r="AG63">
            <v>606919464</v>
          </cell>
          <cell r="AH63">
            <v>606919495</v>
          </cell>
        </row>
        <row r="64">
          <cell r="B64">
            <v>2355518129957</v>
          </cell>
          <cell r="C64">
            <v>4968814989965</v>
          </cell>
          <cell r="D64" t="str">
            <v>R5764</v>
          </cell>
          <cell r="E64" t="str">
            <v>BluEarth-XT AE61A（中-並行）</v>
          </cell>
          <cell r="F64" t="str">
            <v>235/55R18 100V（ストップ）</v>
          </cell>
          <cell r="G64" t="str">
            <v>235/55R18</v>
          </cell>
          <cell r="H64" t="str">
            <v/>
          </cell>
          <cell r="I64">
            <v>12645</v>
          </cell>
          <cell r="J64">
            <v>0</v>
          </cell>
          <cell r="K64">
            <v>0</v>
          </cell>
          <cell r="L64">
            <v>17280</v>
          </cell>
          <cell r="M64">
            <v>14754.545454545454</v>
          </cell>
          <cell r="N64">
            <v>0.1429759704251386</v>
          </cell>
          <cell r="P64">
            <v>-1800</v>
          </cell>
          <cell r="Q64">
            <v>45257</v>
          </cell>
          <cell r="R64">
            <v>15480</v>
          </cell>
          <cell r="S64" t="str">
            <v>トミータイヤ</v>
          </cell>
          <cell r="T64">
            <v>15480</v>
          </cell>
          <cell r="U64">
            <v>0</v>
          </cell>
          <cell r="V64">
            <v>15950</v>
          </cell>
          <cell r="W64">
            <v>15940</v>
          </cell>
          <cell r="X64">
            <v>13536.363636363636</v>
          </cell>
          <cell r="Y64">
            <v>6.5849563465413E-2</v>
          </cell>
          <cell r="AA64">
            <v>450</v>
          </cell>
          <cell r="AB64">
            <v>45299</v>
          </cell>
          <cell r="AC64">
            <v>16390</v>
          </cell>
          <cell r="AD64" t="str">
            <v>タイヤショップあやの　楽天市場店</v>
          </cell>
          <cell r="AE64">
            <v>16390</v>
          </cell>
          <cell r="AF64">
            <v>0</v>
          </cell>
          <cell r="AG64">
            <v>606919464</v>
          </cell>
          <cell r="AH64">
            <v>606919495</v>
          </cell>
        </row>
        <row r="65">
          <cell r="B65">
            <v>2356018129850</v>
          </cell>
          <cell r="C65">
            <v>4968814990084</v>
          </cell>
          <cell r="D65" t="str">
            <v>R5776</v>
          </cell>
          <cell r="E65" t="str">
            <v>BluEarth-XT AE61（並行）</v>
          </cell>
          <cell r="F65" t="str">
            <v>235/60R18 103W（販売中）</v>
          </cell>
          <cell r="G65" t="str">
            <v>235/60R18</v>
          </cell>
          <cell r="H65" t="str">
            <v/>
          </cell>
          <cell r="I65">
            <v>12525</v>
          </cell>
          <cell r="J65">
            <v>32</v>
          </cell>
          <cell r="K65">
            <v>58</v>
          </cell>
          <cell r="L65">
            <v>17800</v>
          </cell>
          <cell r="M65">
            <v>15227.272727272726</v>
          </cell>
          <cell r="N65">
            <v>0.17746268656716413</v>
          </cell>
          <cell r="P65">
            <v>-530</v>
          </cell>
          <cell r="Q65">
            <v>45327</v>
          </cell>
          <cell r="R65">
            <v>17270</v>
          </cell>
          <cell r="S65" t="str">
            <v>タイヤショップあやの</v>
          </cell>
          <cell r="T65">
            <v>17270</v>
          </cell>
          <cell r="U65">
            <v>0</v>
          </cell>
          <cell r="V65">
            <v>17800</v>
          </cell>
          <cell r="W65">
            <v>17600</v>
          </cell>
          <cell r="X65">
            <v>15045.454545454544</v>
          </cell>
          <cell r="Y65">
            <v>0.16752265861027182</v>
          </cell>
          <cell r="AA65">
            <v>-440</v>
          </cell>
          <cell r="AB65">
            <v>45327</v>
          </cell>
          <cell r="AC65">
            <v>17160</v>
          </cell>
          <cell r="AD65" t="str">
            <v>TIRE SHOP 4U 楽天市場店</v>
          </cell>
          <cell r="AE65">
            <v>17270</v>
          </cell>
          <cell r="AF65">
            <v>-110</v>
          </cell>
          <cell r="AG65">
            <v>606919466</v>
          </cell>
          <cell r="AH65">
            <v>606919497</v>
          </cell>
        </row>
        <row r="66">
          <cell r="B66">
            <v>2356018129942</v>
          </cell>
          <cell r="C66">
            <v>4968814990084</v>
          </cell>
          <cell r="D66" t="str">
            <v>R5776</v>
          </cell>
          <cell r="E66" t="str">
            <v>BluEarth-XT AE61（並行）J</v>
          </cell>
          <cell r="F66" t="str">
            <v>235/60R18 103W（ストップ）</v>
          </cell>
          <cell r="G66" t="str">
            <v>235/60R18</v>
          </cell>
          <cell r="H66" t="str">
            <v/>
          </cell>
          <cell r="I66">
            <v>12249</v>
          </cell>
          <cell r="J66">
            <v>0</v>
          </cell>
          <cell r="K66">
            <v>1</v>
          </cell>
          <cell r="L66">
            <v>17160</v>
          </cell>
          <cell r="M66">
            <v>14645.454545454544</v>
          </cell>
          <cell r="N66">
            <v>0.16363128491620105</v>
          </cell>
          <cell r="P66">
            <v>110</v>
          </cell>
          <cell r="Q66">
            <v>45327</v>
          </cell>
          <cell r="R66">
            <v>17270</v>
          </cell>
          <cell r="S66" t="str">
            <v>タイヤショップあやの</v>
          </cell>
          <cell r="T66">
            <v>17270</v>
          </cell>
          <cell r="U66">
            <v>0</v>
          </cell>
          <cell r="V66">
            <v>18300</v>
          </cell>
          <cell r="W66">
            <v>18290</v>
          </cell>
          <cell r="X66">
            <v>15672.727272727272</v>
          </cell>
          <cell r="Y66">
            <v>0.21845127610208814</v>
          </cell>
          <cell r="AA66">
            <v>-1130</v>
          </cell>
          <cell r="AB66">
            <v>45327</v>
          </cell>
          <cell r="AC66">
            <v>17160</v>
          </cell>
          <cell r="AD66" t="str">
            <v>TIRE SHOP 4U 楽天市場店</v>
          </cell>
          <cell r="AE66">
            <v>17270</v>
          </cell>
          <cell r="AF66">
            <v>-110</v>
          </cell>
          <cell r="AG66">
            <v>606919466</v>
          </cell>
          <cell r="AH66">
            <v>606919497</v>
          </cell>
        </row>
        <row r="67">
          <cell r="B67">
            <v>2356018129959</v>
          </cell>
          <cell r="C67">
            <v>4968814990084</v>
          </cell>
          <cell r="D67" t="str">
            <v>R5776</v>
          </cell>
          <cell r="E67" t="str">
            <v>BluEarth-XT AE61A（中-並行）</v>
          </cell>
          <cell r="F67" t="str">
            <v>235/60R18 103W（ストップ）</v>
          </cell>
          <cell r="G67" t="str">
            <v>235/60R18</v>
          </cell>
          <cell r="H67" t="str">
            <v/>
          </cell>
          <cell r="I67">
            <v>11543</v>
          </cell>
          <cell r="J67">
            <v>0</v>
          </cell>
          <cell r="K67">
            <v>0</v>
          </cell>
          <cell r="L67">
            <v>17590</v>
          </cell>
          <cell r="M67">
            <v>15036.363636363636</v>
          </cell>
          <cell r="N67">
            <v>0.23232769044740023</v>
          </cell>
          <cell r="P67">
            <v>-430</v>
          </cell>
          <cell r="Q67">
            <v>45257</v>
          </cell>
          <cell r="R67">
            <v>17160</v>
          </cell>
          <cell r="S67" t="str">
            <v>TIRE SHOP 4U 2号店</v>
          </cell>
          <cell r="T67">
            <v>17160</v>
          </cell>
          <cell r="U67">
            <v>0</v>
          </cell>
          <cell r="V67">
            <v>18440</v>
          </cell>
          <cell r="W67">
            <v>18450</v>
          </cell>
          <cell r="X67">
            <v>15818.181818181816</v>
          </cell>
          <cell r="Y67">
            <v>0.27027011494252862</v>
          </cell>
          <cell r="AA67">
            <v>-1290</v>
          </cell>
          <cell r="AB67">
            <v>45299</v>
          </cell>
          <cell r="AC67">
            <v>17160</v>
          </cell>
          <cell r="AD67" t="str">
            <v>TIRE SHOP 4U 楽天市場店</v>
          </cell>
          <cell r="AE67">
            <v>17160</v>
          </cell>
          <cell r="AF67">
            <v>0</v>
          </cell>
          <cell r="AG67">
            <v>606919466</v>
          </cell>
          <cell r="AH67">
            <v>606919497</v>
          </cell>
        </row>
        <row r="68">
          <cell r="B68">
            <v>2255519129850</v>
          </cell>
          <cell r="C68">
            <v>4968814990183</v>
          </cell>
          <cell r="D68" t="str">
            <v>R5786</v>
          </cell>
          <cell r="E68" t="str">
            <v>BluEarth-XT AE61（並行）</v>
          </cell>
          <cell r="F68" t="str">
            <v>225/55R19 99V（ストップ）</v>
          </cell>
          <cell r="G68" t="str">
            <v>225/55R19</v>
          </cell>
          <cell r="H68" t="str">
            <v/>
          </cell>
          <cell r="I68">
            <v>14190</v>
          </cell>
          <cell r="J68">
            <v>0</v>
          </cell>
          <cell r="K68">
            <v>0</v>
          </cell>
          <cell r="L68">
            <v>19800</v>
          </cell>
          <cell r="M68">
            <v>17045.454545454544</v>
          </cell>
          <cell r="N68">
            <v>0.16751999999999995</v>
          </cell>
          <cell r="P68">
            <v>50</v>
          </cell>
          <cell r="Q68">
            <v>45257</v>
          </cell>
          <cell r="R68">
            <v>19850</v>
          </cell>
          <cell r="S68" t="str">
            <v>トミータイヤ</v>
          </cell>
          <cell r="T68">
            <v>19850</v>
          </cell>
          <cell r="U68">
            <v>0</v>
          </cell>
          <cell r="W68">
            <v>19980</v>
          </cell>
          <cell r="X68">
            <v>17209.090909090908</v>
          </cell>
          <cell r="Y68">
            <v>0.17543581616481771</v>
          </cell>
          <cell r="AA68">
            <v>-180</v>
          </cell>
          <cell r="AB68">
            <v>45299</v>
          </cell>
          <cell r="AC68">
            <v>19800</v>
          </cell>
          <cell r="AD68" t="str">
            <v>タイヤウェイ</v>
          </cell>
          <cell r="AE68">
            <v>19800</v>
          </cell>
          <cell r="AF68">
            <v>0</v>
          </cell>
          <cell r="AG68">
            <v>606919467</v>
          </cell>
          <cell r="AH68">
            <v>606919498</v>
          </cell>
        </row>
        <row r="69">
          <cell r="B69">
            <v>2255519129959</v>
          </cell>
          <cell r="C69">
            <v>4968814990183</v>
          </cell>
          <cell r="D69" t="str">
            <v>R5786</v>
          </cell>
          <cell r="E69" t="str">
            <v>BluEarth-XT AE61A（中-並行）</v>
          </cell>
          <cell r="F69" t="str">
            <v>225/55R19 99V（販売中）</v>
          </cell>
          <cell r="G69" t="str">
            <v>225/55R19</v>
          </cell>
          <cell r="H69" t="str">
            <v/>
          </cell>
          <cell r="I69">
            <v>13218</v>
          </cell>
          <cell r="J69">
            <v>0</v>
          </cell>
          <cell r="K69">
            <v>0</v>
          </cell>
          <cell r="L69">
            <v>19800</v>
          </cell>
          <cell r="M69">
            <v>17045.454545454544</v>
          </cell>
          <cell r="N69">
            <v>0.22454399999999994</v>
          </cell>
          <cell r="P69">
            <v>800</v>
          </cell>
          <cell r="Q69">
            <v>45327</v>
          </cell>
          <cell r="R69">
            <v>20600</v>
          </cell>
          <cell r="S69" t="str">
            <v>タイヤウェイ</v>
          </cell>
          <cell r="T69">
            <v>20700</v>
          </cell>
          <cell r="U69">
            <v>-100</v>
          </cell>
          <cell r="W69">
            <v>19980</v>
          </cell>
          <cell r="X69">
            <v>17209.090909090908</v>
          </cell>
          <cell r="Y69">
            <v>0.23191759112519805</v>
          </cell>
          <cell r="AA69">
            <v>-80</v>
          </cell>
          <cell r="AB69">
            <v>45327</v>
          </cell>
          <cell r="AC69">
            <v>19900</v>
          </cell>
          <cell r="AD69" t="str">
            <v>タイヤウェイ</v>
          </cell>
          <cell r="AE69">
            <v>20010</v>
          </cell>
          <cell r="AF69">
            <v>-110</v>
          </cell>
          <cell r="AG69">
            <v>606919467</v>
          </cell>
          <cell r="AH69">
            <v>606919498</v>
          </cell>
        </row>
        <row r="70">
          <cell r="B70">
            <v>2355519129949</v>
          </cell>
          <cell r="C70">
            <v>4968814990091</v>
          </cell>
          <cell r="D70" t="str">
            <v>R5777</v>
          </cell>
          <cell r="E70" t="str">
            <v>BluEarth-XT AE61（並行）J</v>
          </cell>
          <cell r="F70" t="str">
            <v>235/55R19 101V（販売中）</v>
          </cell>
          <cell r="G70" t="str">
            <v>235/55R19</v>
          </cell>
          <cell r="H70" t="str">
            <v/>
          </cell>
          <cell r="I70">
            <v>14258</v>
          </cell>
          <cell r="J70">
            <v>44</v>
          </cell>
          <cell r="K70">
            <v>2</v>
          </cell>
          <cell r="L70">
            <v>20900</v>
          </cell>
          <cell r="M70">
            <v>18045.454545454544</v>
          </cell>
          <cell r="N70">
            <v>0.20988413098236769</v>
          </cell>
          <cell r="P70">
            <v>80</v>
          </cell>
          <cell r="Q70">
            <v>45327</v>
          </cell>
          <cell r="R70">
            <v>20980</v>
          </cell>
          <cell r="S70" t="str">
            <v>トミータイヤ</v>
          </cell>
          <cell r="T70">
            <v>21300</v>
          </cell>
          <cell r="U70">
            <v>-320</v>
          </cell>
          <cell r="V70">
            <v>20900</v>
          </cell>
          <cell r="W70">
            <v>21480</v>
          </cell>
          <cell r="X70">
            <v>18572.727272727272</v>
          </cell>
          <cell r="Y70">
            <v>0.23231522271169847</v>
          </cell>
          <cell r="AA70">
            <v>20</v>
          </cell>
          <cell r="AB70">
            <v>45327</v>
          </cell>
          <cell r="AC70">
            <v>21500</v>
          </cell>
          <cell r="AD70" t="str">
            <v>タイヤウェイ</v>
          </cell>
          <cell r="AE70">
            <v>21300</v>
          </cell>
          <cell r="AF70">
            <v>200</v>
          </cell>
          <cell r="AG70">
            <v>606919468</v>
          </cell>
          <cell r="AH70">
            <v>606919499</v>
          </cell>
        </row>
        <row r="71">
          <cell r="B71">
            <v>2355519129956</v>
          </cell>
          <cell r="C71">
            <v>4968814990091</v>
          </cell>
          <cell r="D71" t="str">
            <v>R5777</v>
          </cell>
          <cell r="E71" t="str">
            <v>BluEarth-XT AE61（並行）J</v>
          </cell>
          <cell r="F71" t="str">
            <v>235/55R19 101V（ストップ）</v>
          </cell>
          <cell r="G71" t="str">
            <v>235/55R19</v>
          </cell>
          <cell r="H71" t="str">
            <v/>
          </cell>
          <cell r="I71">
            <v>13463</v>
          </cell>
          <cell r="J71">
            <v>0</v>
          </cell>
          <cell r="K71">
            <v>0</v>
          </cell>
          <cell r="L71">
            <v>19980</v>
          </cell>
          <cell r="M71">
            <v>17209.090909090908</v>
          </cell>
          <cell r="N71">
            <v>0.21768092974115158</v>
          </cell>
          <cell r="P71">
            <v>1000</v>
          </cell>
          <cell r="Q71">
            <v>45257</v>
          </cell>
          <cell r="R71">
            <v>20980</v>
          </cell>
          <cell r="S71" t="str">
            <v>トミータイヤ</v>
          </cell>
          <cell r="T71">
            <v>20980</v>
          </cell>
          <cell r="U71">
            <v>0</v>
          </cell>
          <cell r="V71">
            <v>19980</v>
          </cell>
          <cell r="W71">
            <v>21000</v>
          </cell>
          <cell r="X71">
            <v>18136.363636363636</v>
          </cell>
          <cell r="Y71">
            <v>0.25767919799498745</v>
          </cell>
          <cell r="AA71">
            <v>500</v>
          </cell>
          <cell r="AB71">
            <v>45299</v>
          </cell>
          <cell r="AC71">
            <v>21500</v>
          </cell>
          <cell r="AD71" t="str">
            <v>タイヤウェイ</v>
          </cell>
          <cell r="AE71">
            <v>21500</v>
          </cell>
          <cell r="AF71">
            <v>0</v>
          </cell>
          <cell r="AG71">
            <v>606919468</v>
          </cell>
          <cell r="AH71">
            <v>606919499</v>
          </cell>
        </row>
        <row r="72">
          <cell r="B72">
            <v>2355519129857</v>
          </cell>
          <cell r="C72">
            <v>4968814990091</v>
          </cell>
          <cell r="D72" t="str">
            <v>R5777</v>
          </cell>
          <cell r="E72" t="str">
            <v>BluEarth-XT AE61A（中-並行）</v>
          </cell>
          <cell r="F72" t="str">
            <v>235/55R19 101V（ストップ）</v>
          </cell>
          <cell r="G72" t="str">
            <v>235/55R19</v>
          </cell>
          <cell r="H72" t="str">
            <v/>
          </cell>
          <cell r="I72">
            <v>12490</v>
          </cell>
          <cell r="J72">
            <v>0</v>
          </cell>
          <cell r="K72">
            <v>0</v>
          </cell>
          <cell r="L72">
            <v>19980</v>
          </cell>
          <cell r="M72">
            <v>17209.090909090908</v>
          </cell>
          <cell r="N72">
            <v>0.27422081352350763</v>
          </cell>
          <cell r="P72">
            <v>1000</v>
          </cell>
          <cell r="Q72">
            <v>45257</v>
          </cell>
          <cell r="R72">
            <v>20980</v>
          </cell>
          <cell r="S72" t="str">
            <v>トミータイヤ</v>
          </cell>
          <cell r="T72">
            <v>20980</v>
          </cell>
          <cell r="U72">
            <v>0</v>
          </cell>
          <cell r="V72">
            <v>19980</v>
          </cell>
          <cell r="W72">
            <v>21000</v>
          </cell>
          <cell r="X72">
            <v>18136.363636363636</v>
          </cell>
          <cell r="Y72">
            <v>0.31132832080200501</v>
          </cell>
          <cell r="AA72">
            <v>500</v>
          </cell>
          <cell r="AB72">
            <v>45299</v>
          </cell>
          <cell r="AC72">
            <v>21500</v>
          </cell>
          <cell r="AD72" t="str">
            <v>タイヤウェイ</v>
          </cell>
          <cell r="AE72">
            <v>21500</v>
          </cell>
          <cell r="AF72">
            <v>0</v>
          </cell>
          <cell r="AG72">
            <v>606919468</v>
          </cell>
          <cell r="AH72">
            <v>606919499</v>
          </cell>
        </row>
        <row r="73">
          <cell r="B73">
            <v>1956515129905</v>
          </cell>
          <cell r="C73" t="str">
            <v/>
          </cell>
          <cell r="D73" t="str">
            <v>R3318</v>
          </cell>
          <cell r="E73" t="str">
            <v>BluEarth-4S AW21（並行、PHI）</v>
          </cell>
          <cell r="F73" t="str">
            <v>195/65R15 91H</v>
          </cell>
          <cell r="G73" t="str">
            <v>195/65R15</v>
          </cell>
          <cell r="H73" t="str">
            <v/>
          </cell>
          <cell r="I73">
            <v>8260</v>
          </cell>
          <cell r="J73">
            <v>4</v>
          </cell>
          <cell r="K73">
            <v>4</v>
          </cell>
          <cell r="L73">
            <v>11980</v>
          </cell>
          <cell r="M73">
            <v>10413.636363636362</v>
          </cell>
          <cell r="N73">
            <v>0.20680925360104746</v>
          </cell>
          <cell r="O73">
            <v>47920</v>
          </cell>
          <cell r="P73">
            <v>1360</v>
          </cell>
          <cell r="Q73">
            <v>45327</v>
          </cell>
          <cell r="R73">
            <v>13340</v>
          </cell>
          <cell r="S73" t="str">
            <v>タイヤショップZERO</v>
          </cell>
          <cell r="T73">
            <v>13340</v>
          </cell>
          <cell r="U73">
            <v>0</v>
          </cell>
          <cell r="V73">
            <v>11980</v>
          </cell>
          <cell r="W73">
            <v>13200</v>
          </cell>
          <cell r="X73">
            <v>11522.727272727272</v>
          </cell>
          <cell r="Y73">
            <v>0.28315581854043387</v>
          </cell>
          <cell r="Z73">
            <v>52800</v>
          </cell>
          <cell r="AA73">
            <v>140</v>
          </cell>
          <cell r="AB73">
            <v>45327</v>
          </cell>
          <cell r="AC73">
            <v>13340</v>
          </cell>
          <cell r="AD73" t="str">
            <v>タイヤショップZERO楽天市場店</v>
          </cell>
          <cell r="AE73">
            <v>13340</v>
          </cell>
          <cell r="AF73">
            <v>0</v>
          </cell>
          <cell r="AG73">
            <v>671940542</v>
          </cell>
          <cell r="AH73">
            <v>671940561</v>
          </cell>
        </row>
        <row r="74">
          <cell r="B74">
            <v>2055516129903</v>
          </cell>
          <cell r="C74" t="str">
            <v/>
          </cell>
          <cell r="D74" t="str">
            <v>R3317</v>
          </cell>
          <cell r="E74" t="str">
            <v>BluEarth-4S AW21（並行、PHI）</v>
          </cell>
          <cell r="F74" t="str">
            <v>205/55R16 91V</v>
          </cell>
          <cell r="G74" t="str">
            <v>205/55R16</v>
          </cell>
          <cell r="H74" t="str">
            <v/>
          </cell>
          <cell r="I74">
            <v>9293</v>
          </cell>
          <cell r="J74">
            <v>12</v>
          </cell>
          <cell r="K74">
            <v>4</v>
          </cell>
          <cell r="L74">
            <v>15750</v>
          </cell>
          <cell r="M74">
            <v>13840.90909090909</v>
          </cell>
          <cell r="N74">
            <v>0.32858456486042686</v>
          </cell>
          <cell r="O74">
            <v>63000</v>
          </cell>
          <cell r="P74">
            <v>3483</v>
          </cell>
          <cell r="Q74">
            <v>45327</v>
          </cell>
          <cell r="R74">
            <v>19233</v>
          </cell>
          <cell r="S74" t="str">
            <v>ADVAN-SHOP</v>
          </cell>
          <cell r="T74">
            <v>19233</v>
          </cell>
          <cell r="U74">
            <v>0</v>
          </cell>
          <cell r="W74">
            <v>17980</v>
          </cell>
          <cell r="X74">
            <v>15868.181818181816</v>
          </cell>
          <cell r="Y74">
            <v>0.41436264680607271</v>
          </cell>
          <cell r="Z74">
            <v>71920</v>
          </cell>
          <cell r="AA74">
            <v>50</v>
          </cell>
          <cell r="AB74">
            <v>45327</v>
          </cell>
          <cell r="AC74">
            <v>18030</v>
          </cell>
          <cell r="AD74" t="str">
            <v>タイヤショップZERO楽天市場店</v>
          </cell>
          <cell r="AE74">
            <v>18030</v>
          </cell>
          <cell r="AF74">
            <v>0</v>
          </cell>
          <cell r="AG74">
            <v>671940550</v>
          </cell>
          <cell r="AH74">
            <v>671940569</v>
          </cell>
        </row>
        <row r="75">
          <cell r="B75">
            <v>2056016129905</v>
          </cell>
          <cell r="C75" t="str">
            <v/>
          </cell>
          <cell r="D75" t="str">
            <v>R3321</v>
          </cell>
          <cell r="E75" t="str">
            <v>BluEarth-4S AW21（並行、PHI）</v>
          </cell>
          <cell r="F75" t="str">
            <v>205/60R16 96H XL（22年製あり）</v>
          </cell>
          <cell r="G75" t="str">
            <v>205/60R16</v>
          </cell>
          <cell r="H75" t="str">
            <v/>
          </cell>
          <cell r="I75">
            <v>9403</v>
          </cell>
          <cell r="J75">
            <v>14</v>
          </cell>
          <cell r="K75">
            <v>3</v>
          </cell>
          <cell r="L75">
            <v>14980</v>
          </cell>
          <cell r="M75">
            <v>12663.636363636362</v>
          </cell>
          <cell r="N75">
            <v>0.25748025843503219</v>
          </cell>
          <cell r="O75">
            <v>59920</v>
          </cell>
          <cell r="P75">
            <v>2720</v>
          </cell>
          <cell r="Q75">
            <v>45327</v>
          </cell>
          <cell r="R75">
            <v>17700</v>
          </cell>
          <cell r="S75" t="str">
            <v>タイヤウェイ</v>
          </cell>
          <cell r="T75">
            <v>17700</v>
          </cell>
          <cell r="U75">
            <v>0</v>
          </cell>
          <cell r="V75">
            <v>14980</v>
          </cell>
          <cell r="W75">
            <v>16200</v>
          </cell>
          <cell r="X75">
            <v>13772.727272727272</v>
          </cell>
          <cell r="Y75">
            <v>0.31727392739273924</v>
          </cell>
          <cell r="Z75">
            <v>64800</v>
          </cell>
          <cell r="AA75">
            <v>1570</v>
          </cell>
          <cell r="AB75">
            <v>45327</v>
          </cell>
          <cell r="AC75">
            <v>17770</v>
          </cell>
          <cell r="AD75" t="str">
            <v>タイヤZ 楽天市場店</v>
          </cell>
          <cell r="AE75">
            <v>17770</v>
          </cell>
          <cell r="AF75">
            <v>0</v>
          </cell>
          <cell r="AG75">
            <v>671940549</v>
          </cell>
          <cell r="AH75">
            <v>671940568</v>
          </cell>
        </row>
        <row r="76">
          <cell r="B76">
            <v>2155017129904</v>
          </cell>
          <cell r="C76" t="str">
            <v/>
          </cell>
          <cell r="D76" t="str">
            <v>R4453</v>
          </cell>
          <cell r="E76" t="str">
            <v>BluEarth-4S AW21（並行、PHI）</v>
          </cell>
          <cell r="F76" t="str">
            <v>215/50R17 95W XL（21年製あり）</v>
          </cell>
          <cell r="G76" t="str">
            <v>215/50R17</v>
          </cell>
          <cell r="H76" t="str">
            <v/>
          </cell>
          <cell r="I76">
            <v>10239</v>
          </cell>
          <cell r="J76">
            <v>0</v>
          </cell>
          <cell r="K76">
            <v>13</v>
          </cell>
          <cell r="L76">
            <v>15780</v>
          </cell>
          <cell r="M76">
            <v>13390.90909090909</v>
          </cell>
          <cell r="N76">
            <v>0.23537678207739302</v>
          </cell>
          <cell r="P76">
            <v>7944</v>
          </cell>
          <cell r="Q76">
            <v>45327</v>
          </cell>
          <cell r="R76">
            <v>23724</v>
          </cell>
          <cell r="S76" t="str">
            <v>ADVAN-SHOP</v>
          </cell>
          <cell r="T76">
            <v>23724</v>
          </cell>
          <cell r="U76">
            <v>0</v>
          </cell>
          <cell r="V76">
            <v>15780</v>
          </cell>
          <cell r="W76">
            <v>21610</v>
          </cell>
          <cell r="X76">
            <v>18690.909090909088</v>
          </cell>
          <cell r="Y76">
            <v>0.4521935797665369</v>
          </cell>
          <cell r="Z76">
            <v>86440</v>
          </cell>
          <cell r="AA76">
            <v>2960</v>
          </cell>
          <cell r="AB76">
            <v>45327</v>
          </cell>
          <cell r="AC76">
            <v>24570</v>
          </cell>
          <cell r="AD76" t="str">
            <v>カーパーツマルケイ楽天市場店</v>
          </cell>
          <cell r="AE76">
            <v>24570</v>
          </cell>
          <cell r="AF76">
            <v>0</v>
          </cell>
          <cell r="AG76">
            <v>671940537</v>
          </cell>
          <cell r="AH76">
            <v>671940556</v>
          </cell>
        </row>
        <row r="77">
          <cell r="B77">
            <v>2155517129909</v>
          </cell>
          <cell r="C77" t="str">
            <v/>
          </cell>
          <cell r="D77" t="str">
            <v>R4451</v>
          </cell>
          <cell r="E77" t="str">
            <v>BluEarth-4S AW21（並行、PHI）</v>
          </cell>
          <cell r="F77" t="str">
            <v>215/55R17 98W XL</v>
          </cell>
          <cell r="G77" t="str">
            <v>215/55R17</v>
          </cell>
          <cell r="H77" t="str">
            <v/>
          </cell>
          <cell r="I77">
            <v>10803</v>
          </cell>
          <cell r="J77">
            <v>4</v>
          </cell>
          <cell r="K77">
            <v>0</v>
          </cell>
          <cell r="L77">
            <v>16980</v>
          </cell>
          <cell r="M77">
            <v>14481.81818181818</v>
          </cell>
          <cell r="N77">
            <v>0.25403013182674189</v>
          </cell>
          <cell r="O77">
            <v>67920</v>
          </cell>
          <cell r="P77">
            <v>2720</v>
          </cell>
          <cell r="Q77">
            <v>45327</v>
          </cell>
          <cell r="R77">
            <v>19700</v>
          </cell>
          <cell r="S77" t="str">
            <v>タイヤウェイ</v>
          </cell>
          <cell r="T77">
            <v>19700</v>
          </cell>
          <cell r="U77">
            <v>0</v>
          </cell>
          <cell r="V77">
            <v>16980</v>
          </cell>
          <cell r="W77">
            <v>19600</v>
          </cell>
          <cell r="X77">
            <v>16863.636363636364</v>
          </cell>
          <cell r="Y77">
            <v>0.35939083557951484</v>
          </cell>
          <cell r="Z77">
            <v>78400</v>
          </cell>
          <cell r="AA77">
            <v>170</v>
          </cell>
          <cell r="AB77">
            <v>45327</v>
          </cell>
          <cell r="AC77">
            <v>19770</v>
          </cell>
          <cell r="AD77" t="str">
            <v>タイヤZ 楽天市場店</v>
          </cell>
          <cell r="AE77">
            <v>19770</v>
          </cell>
          <cell r="AF77">
            <v>0</v>
          </cell>
          <cell r="AG77">
            <v>671940535</v>
          </cell>
          <cell r="AH77">
            <v>671940554</v>
          </cell>
        </row>
        <row r="78">
          <cell r="B78">
            <v>2254517129909</v>
          </cell>
          <cell r="C78" t="str">
            <v/>
          </cell>
          <cell r="D78" t="str">
            <v>R3323</v>
          </cell>
          <cell r="E78" t="str">
            <v>BluEarth-4S AW21（並行、PHI）</v>
          </cell>
          <cell r="F78" t="str">
            <v>225/45R17 94V XL（22年製あり）</v>
          </cell>
          <cell r="G78" t="str">
            <v>225/45R17</v>
          </cell>
          <cell r="H78" t="str">
            <v/>
          </cell>
          <cell r="I78">
            <v>10582</v>
          </cell>
          <cell r="J78">
            <v>8</v>
          </cell>
          <cell r="K78">
            <v>6</v>
          </cell>
          <cell r="L78">
            <v>16980</v>
          </cell>
          <cell r="M78">
            <v>14481.81818181818</v>
          </cell>
          <cell r="N78">
            <v>0.2692906465787821</v>
          </cell>
          <cell r="P78">
            <v>6660</v>
          </cell>
          <cell r="Q78">
            <v>45327</v>
          </cell>
          <cell r="R78">
            <v>23640</v>
          </cell>
          <cell r="S78" t="str">
            <v>タイヤショップZERO</v>
          </cell>
          <cell r="T78">
            <v>23640</v>
          </cell>
          <cell r="U78">
            <v>0</v>
          </cell>
          <cell r="V78">
            <v>16980</v>
          </cell>
          <cell r="W78">
            <v>17800</v>
          </cell>
          <cell r="X78">
            <v>15227.272727272726</v>
          </cell>
          <cell r="Y78">
            <v>0.30506268656716412</v>
          </cell>
          <cell r="Z78">
            <v>71200</v>
          </cell>
          <cell r="AA78">
            <v>5840</v>
          </cell>
          <cell r="AB78">
            <v>45327</v>
          </cell>
          <cell r="AC78">
            <v>23640</v>
          </cell>
          <cell r="AD78" t="str">
            <v>タイヤショップZERO楽天市場店</v>
          </cell>
          <cell r="AE78">
            <v>23640</v>
          </cell>
          <cell r="AF78">
            <v>0</v>
          </cell>
          <cell r="AG78">
            <v>671940539</v>
          </cell>
          <cell r="AH78">
            <v>671940558</v>
          </cell>
        </row>
        <row r="79">
          <cell r="B79">
            <v>2255017129901</v>
          </cell>
          <cell r="C79" t="str">
            <v/>
          </cell>
          <cell r="D79" t="str">
            <v>R3325</v>
          </cell>
          <cell r="E79" t="str">
            <v>BluEarth-4S AW21（並行、PHI）</v>
          </cell>
          <cell r="F79" t="str">
            <v>225/50R17 98V XL</v>
          </cell>
          <cell r="G79" t="str">
            <v>225/50R17</v>
          </cell>
          <cell r="H79" t="str">
            <v/>
          </cell>
          <cell r="I79">
            <v>10976</v>
          </cell>
          <cell r="J79">
            <v>0</v>
          </cell>
          <cell r="K79">
            <v>12</v>
          </cell>
          <cell r="L79">
            <v>17800</v>
          </cell>
          <cell r="M79">
            <v>15227.272727272726</v>
          </cell>
          <cell r="N79">
            <v>0.27918805970149246</v>
          </cell>
          <cell r="O79">
            <v>71200</v>
          </cell>
          <cell r="P79">
            <v>6620</v>
          </cell>
          <cell r="Q79">
            <v>45327</v>
          </cell>
          <cell r="R79">
            <v>24420</v>
          </cell>
          <cell r="S79" t="str">
            <v>タイヤショップZERO Yahoo!店</v>
          </cell>
          <cell r="T79">
            <v>24420</v>
          </cell>
          <cell r="U79">
            <v>0</v>
          </cell>
          <cell r="V79">
            <v>17800</v>
          </cell>
          <cell r="W79">
            <v>22800</v>
          </cell>
          <cell r="X79">
            <v>19772.727272727272</v>
          </cell>
          <cell r="Y79">
            <v>0.44489195402298848</v>
          </cell>
          <cell r="Z79">
            <v>91200</v>
          </cell>
          <cell r="AA79">
            <v>1620</v>
          </cell>
          <cell r="AB79">
            <v>45327</v>
          </cell>
          <cell r="AC79">
            <v>24420</v>
          </cell>
          <cell r="AD79" t="str">
            <v>タイヤショップZERO楽天市場店</v>
          </cell>
          <cell r="AE79">
            <v>24420</v>
          </cell>
          <cell r="AF79">
            <v>0</v>
          </cell>
          <cell r="AG79">
            <v>671940538</v>
          </cell>
          <cell r="AH79">
            <v>671940557</v>
          </cell>
        </row>
        <row r="80">
          <cell r="B80">
            <v>2256017129908</v>
          </cell>
          <cell r="C80" t="str">
            <v/>
          </cell>
          <cell r="D80" t="str">
            <v>R4449</v>
          </cell>
          <cell r="E80" t="str">
            <v>BluEarth-4S AW21（並行、PHI）</v>
          </cell>
          <cell r="F80" t="str">
            <v>225/60R17 103V XL</v>
          </cell>
          <cell r="G80" t="str">
            <v>225/60R17</v>
          </cell>
          <cell r="H80" t="str">
            <v/>
          </cell>
          <cell r="I80">
            <v>12168</v>
          </cell>
          <cell r="J80">
            <v>4</v>
          </cell>
          <cell r="K80">
            <v>8</v>
          </cell>
          <cell r="L80">
            <v>18980</v>
          </cell>
          <cell r="M80">
            <v>16299.999999999998</v>
          </cell>
          <cell r="N80">
            <v>0.25349693251533734</v>
          </cell>
          <cell r="O80">
            <v>75920</v>
          </cell>
          <cell r="P80">
            <v>1020</v>
          </cell>
          <cell r="Q80">
            <v>45327</v>
          </cell>
          <cell r="R80">
            <v>20000</v>
          </cell>
          <cell r="S80" t="str">
            <v>プレミアムタイヤ TIRE Wheel</v>
          </cell>
          <cell r="T80">
            <v>20000</v>
          </cell>
          <cell r="U80">
            <v>0</v>
          </cell>
          <cell r="V80">
            <v>18980</v>
          </cell>
          <cell r="W80">
            <v>19800</v>
          </cell>
          <cell r="X80">
            <v>17045.454545454544</v>
          </cell>
          <cell r="Y80">
            <v>0.28614399999999995</v>
          </cell>
          <cell r="Z80">
            <v>79200</v>
          </cell>
          <cell r="AA80">
            <v>260</v>
          </cell>
          <cell r="AB80">
            <v>45327</v>
          </cell>
          <cell r="AC80">
            <v>20060</v>
          </cell>
          <cell r="AD80" t="str">
            <v>タイヤショップZERO楽天市場店</v>
          </cell>
          <cell r="AE80">
            <v>20060</v>
          </cell>
          <cell r="AF80">
            <v>0</v>
          </cell>
          <cell r="AG80">
            <v>671940540</v>
          </cell>
          <cell r="AH80">
            <v>671940559</v>
          </cell>
        </row>
        <row r="81">
          <cell r="B81">
            <v>2255518129905</v>
          </cell>
          <cell r="C81" t="str">
            <v/>
          </cell>
          <cell r="D81" t="str">
            <v>R4450</v>
          </cell>
          <cell r="E81" t="str">
            <v>BluEarth-4S AW21（並行、PHI）</v>
          </cell>
          <cell r="F81" t="str">
            <v>225/55R18 98V</v>
          </cell>
          <cell r="G81" t="str">
            <v>225/55R18</v>
          </cell>
          <cell r="H81" t="str">
            <v/>
          </cell>
          <cell r="I81">
            <v>12339</v>
          </cell>
          <cell r="J81">
            <v>4</v>
          </cell>
          <cell r="K81">
            <v>36</v>
          </cell>
          <cell r="L81">
            <v>20980</v>
          </cell>
          <cell r="M81">
            <v>18118.181818181816</v>
          </cell>
          <cell r="N81">
            <v>0.31897139989964868</v>
          </cell>
          <cell r="O81">
            <v>83920</v>
          </cell>
          <cell r="P81">
            <v>4020</v>
          </cell>
          <cell r="Q81">
            <v>45327</v>
          </cell>
          <cell r="R81">
            <v>25000</v>
          </cell>
          <cell r="S81" t="str">
            <v>プレミアムタイヤ TIRE Wheel</v>
          </cell>
          <cell r="T81">
            <v>25414</v>
          </cell>
          <cell r="U81">
            <v>-414</v>
          </cell>
          <cell r="V81">
            <v>20980</v>
          </cell>
          <cell r="W81">
            <v>22800</v>
          </cell>
          <cell r="X81">
            <v>19772.727272727272</v>
          </cell>
          <cell r="Y81">
            <v>0.37595862068965513</v>
          </cell>
          <cell r="Z81">
            <v>91200</v>
          </cell>
          <cell r="AA81">
            <v>2260</v>
          </cell>
          <cell r="AB81">
            <v>45327</v>
          </cell>
          <cell r="AC81">
            <v>25060</v>
          </cell>
          <cell r="AD81" t="str">
            <v>タイヤショップZERO楽天市場店</v>
          </cell>
          <cell r="AE81">
            <v>25060</v>
          </cell>
          <cell r="AF81">
            <v>0</v>
          </cell>
          <cell r="AG81">
            <v>671940544</v>
          </cell>
          <cell r="AH81">
            <v>671940563</v>
          </cell>
        </row>
        <row r="82">
          <cell r="B82">
            <v>2256018129907</v>
          </cell>
          <cell r="C82" t="str">
            <v/>
          </cell>
          <cell r="D82" t="str">
            <v>R4440</v>
          </cell>
          <cell r="E82" t="str">
            <v>BluEarth-4S AW21（並行、PHI）</v>
          </cell>
          <cell r="F82" t="str">
            <v>225/60R18 104V XL</v>
          </cell>
          <cell r="G82" t="str">
            <v>225/60R18</v>
          </cell>
          <cell r="H82" t="str">
            <v/>
          </cell>
          <cell r="I82">
            <v>13189</v>
          </cell>
          <cell r="J82">
            <v>12</v>
          </cell>
          <cell r="K82">
            <v>0</v>
          </cell>
          <cell r="L82">
            <v>21980</v>
          </cell>
          <cell r="M82">
            <v>19027.272727272724</v>
          </cell>
          <cell r="N82">
            <v>0.30683707596751064</v>
          </cell>
          <cell r="O82">
            <v>87920</v>
          </cell>
          <cell r="P82">
            <v>3364</v>
          </cell>
          <cell r="Q82">
            <v>45327</v>
          </cell>
          <cell r="R82">
            <v>25344</v>
          </cell>
          <cell r="S82" t="str">
            <v>ADVAN-SHOP</v>
          </cell>
          <cell r="T82">
            <v>25344</v>
          </cell>
          <cell r="U82">
            <v>0</v>
          </cell>
          <cell r="V82">
            <v>21980</v>
          </cell>
          <cell r="W82">
            <v>20880</v>
          </cell>
          <cell r="X82">
            <v>18027.272727272724</v>
          </cell>
          <cell r="Y82">
            <v>0.26838628340897619</v>
          </cell>
          <cell r="Z82">
            <v>83520</v>
          </cell>
          <cell r="AA82">
            <v>20</v>
          </cell>
          <cell r="AB82">
            <v>45327</v>
          </cell>
          <cell r="AC82">
            <v>20900</v>
          </cell>
          <cell r="AD82" t="str">
            <v>アークタイヤ 楽天市場店</v>
          </cell>
          <cell r="AE82">
            <v>20900</v>
          </cell>
          <cell r="AF82">
            <v>0</v>
          </cell>
          <cell r="AG82">
            <v>671940547</v>
          </cell>
          <cell r="AH82">
            <v>671940566</v>
          </cell>
        </row>
        <row r="83">
          <cell r="B83">
            <v>2355518129902</v>
          </cell>
          <cell r="C83" t="str">
            <v/>
          </cell>
          <cell r="D83" t="str">
            <v>R5422</v>
          </cell>
          <cell r="E83" t="str">
            <v>BluEarth-4S AW21（並行、PHI）</v>
          </cell>
          <cell r="F83" t="str">
            <v>235/55R18 100V</v>
          </cell>
          <cell r="G83" t="str">
            <v>235/55R18</v>
          </cell>
          <cell r="H83" t="str">
            <v/>
          </cell>
          <cell r="I83">
            <v>13297</v>
          </cell>
          <cell r="J83">
            <v>0</v>
          </cell>
          <cell r="K83">
            <v>0</v>
          </cell>
          <cell r="L83">
            <v>24800</v>
          </cell>
          <cell r="M83">
            <v>21590.909090909088</v>
          </cell>
          <cell r="N83">
            <v>0.38413894736842097</v>
          </cell>
          <cell r="P83">
            <v>600</v>
          </cell>
          <cell r="Q83">
            <v>45327</v>
          </cell>
          <cell r="R83">
            <v>25400</v>
          </cell>
          <cell r="S83" t="str">
            <v>アークタイヤ</v>
          </cell>
          <cell r="T83">
            <v>25400</v>
          </cell>
          <cell r="U83">
            <v>0</v>
          </cell>
          <cell r="V83">
            <v>24800</v>
          </cell>
          <cell r="W83">
            <v>25000</v>
          </cell>
          <cell r="X83">
            <v>21772.727272727272</v>
          </cell>
          <cell r="Y83">
            <v>0.38928183716075154</v>
          </cell>
          <cell r="Z83">
            <v>100000</v>
          </cell>
          <cell r="AA83">
            <v>400</v>
          </cell>
          <cell r="AB83">
            <v>45327</v>
          </cell>
          <cell r="AC83">
            <v>25400</v>
          </cell>
          <cell r="AD83" t="str">
            <v>アークタイヤ 楽天市場店</v>
          </cell>
          <cell r="AE83">
            <v>25400</v>
          </cell>
          <cell r="AF83">
            <v>0</v>
          </cell>
          <cell r="AG83">
            <v>671940545</v>
          </cell>
          <cell r="AH83">
            <v>671940564</v>
          </cell>
        </row>
        <row r="84">
          <cell r="B84">
            <v>2255519129904</v>
          </cell>
          <cell r="C84" t="str">
            <v/>
          </cell>
          <cell r="D84" t="str">
            <v>R4439</v>
          </cell>
          <cell r="E84" t="str">
            <v>BluEarth-4S AW21（並行、PHI）</v>
          </cell>
          <cell r="F84" t="str">
            <v>225/55R19 99V</v>
          </cell>
          <cell r="G84" t="str">
            <v>225/55R19</v>
          </cell>
          <cell r="H84" t="str">
            <v/>
          </cell>
          <cell r="I84">
            <v>13863</v>
          </cell>
          <cell r="J84">
            <v>0</v>
          </cell>
          <cell r="K84">
            <v>0</v>
          </cell>
          <cell r="L84">
            <v>24800</v>
          </cell>
          <cell r="M84">
            <v>21590.909090909088</v>
          </cell>
          <cell r="N84">
            <v>0.35792421052631573</v>
          </cell>
          <cell r="P84">
            <v>1640</v>
          </cell>
          <cell r="Q84">
            <v>45327</v>
          </cell>
          <cell r="R84">
            <v>26440</v>
          </cell>
          <cell r="S84" t="str">
            <v>タイヤショップZERO</v>
          </cell>
          <cell r="T84">
            <v>26440</v>
          </cell>
          <cell r="U84">
            <v>0</v>
          </cell>
          <cell r="V84">
            <v>24800</v>
          </cell>
          <cell r="W84">
            <v>24980</v>
          </cell>
          <cell r="X84">
            <v>21754.545454545452</v>
          </cell>
          <cell r="Y84">
            <v>0.36275386544086913</v>
          </cell>
          <cell r="Z84">
            <v>99920</v>
          </cell>
          <cell r="AA84">
            <v>1460</v>
          </cell>
          <cell r="AB84">
            <v>45327</v>
          </cell>
          <cell r="AC84">
            <v>26440</v>
          </cell>
          <cell r="AD84" t="str">
            <v>タイヤショップZERO楽天市場店</v>
          </cell>
          <cell r="AE84">
            <v>26440</v>
          </cell>
          <cell r="AF84">
            <v>0</v>
          </cell>
          <cell r="AG84">
            <v>671940552</v>
          </cell>
          <cell r="AH84">
            <v>671940571</v>
          </cell>
        </row>
        <row r="85">
          <cell r="B85">
            <v>2555518129876</v>
          </cell>
          <cell r="C85">
            <v>4968814962111</v>
          </cell>
          <cell r="D85" t="str">
            <v>R4531</v>
          </cell>
          <cell r="E85" t="str">
            <v>GeoLandar X-CV G057（並行）</v>
          </cell>
          <cell r="F85" t="str">
            <v>255/55R18 109W XL</v>
          </cell>
          <cell r="G85" t="str">
            <v>255/55R18</v>
          </cell>
          <cell r="H85" t="str">
            <v/>
          </cell>
          <cell r="I85">
            <v>11480</v>
          </cell>
          <cell r="J85">
            <v>0</v>
          </cell>
          <cell r="K85">
            <v>0</v>
          </cell>
          <cell r="L85">
            <v>11980</v>
          </cell>
          <cell r="M85">
            <v>9936.363636363636</v>
          </cell>
          <cell r="N85">
            <v>-0.15535224153705401</v>
          </cell>
          <cell r="P85">
            <v>-11980</v>
          </cell>
          <cell r="U85">
            <v>0</v>
          </cell>
          <cell r="W85">
            <v>21980</v>
          </cell>
          <cell r="X85">
            <v>19027.272727272724</v>
          </cell>
          <cell r="Y85">
            <v>0.39665551839464874</v>
          </cell>
          <cell r="AA85">
            <v>-21980</v>
          </cell>
          <cell r="AF85">
            <v>0</v>
          </cell>
          <cell r="AG85" t="str">
            <v/>
          </cell>
          <cell r="AH85" t="str">
            <v/>
          </cell>
        </row>
        <row r="86">
          <cell r="B86">
            <v>1954516129900</v>
          </cell>
          <cell r="C86" t="str">
            <v/>
          </cell>
          <cell r="D86" t="str">
            <v>R4429</v>
          </cell>
          <cell r="E86" t="str">
            <v>BluEarth-4S AW21（並行、PHI）</v>
          </cell>
          <cell r="F86" t="str">
            <v>195/45R16 84V XL</v>
          </cell>
          <cell r="G86" t="str">
            <v>195/45R16</v>
          </cell>
          <cell r="H86" t="str">
            <v/>
          </cell>
          <cell r="I86">
            <v>8776</v>
          </cell>
          <cell r="J86">
            <v>0</v>
          </cell>
          <cell r="K86">
            <v>12</v>
          </cell>
          <cell r="L86">
            <v>15800</v>
          </cell>
          <cell r="M86">
            <v>13886.363636363636</v>
          </cell>
          <cell r="N86">
            <v>0.36801309328968901</v>
          </cell>
          <cell r="O86">
            <v>63200</v>
          </cell>
          <cell r="P86">
            <v>1900</v>
          </cell>
          <cell r="Q86">
            <v>45327</v>
          </cell>
          <cell r="R86">
            <v>17700</v>
          </cell>
          <cell r="S86" t="str">
            <v>プレミアムタイヤ TIRE Wheel</v>
          </cell>
          <cell r="T86">
            <v>17700</v>
          </cell>
          <cell r="U86">
            <v>0</v>
          </cell>
          <cell r="W86">
            <v>17480</v>
          </cell>
          <cell r="X86">
            <v>15413.636363636362</v>
          </cell>
          <cell r="Y86">
            <v>0.43063403125921551</v>
          </cell>
          <cell r="Z86">
            <v>69920</v>
          </cell>
          <cell r="AA86">
            <v>220</v>
          </cell>
          <cell r="AB86">
            <v>45327</v>
          </cell>
          <cell r="AC86">
            <v>17700</v>
          </cell>
          <cell r="AD86" t="str">
            <v>tirewheel 楽天市場店</v>
          </cell>
          <cell r="AE86">
            <v>17700</v>
          </cell>
          <cell r="AF86">
            <v>0</v>
          </cell>
          <cell r="AG86">
            <v>671940551</v>
          </cell>
          <cell r="AH86">
            <v>671940570</v>
          </cell>
        </row>
        <row r="87">
          <cell r="B87">
            <v>2255517129906</v>
          </cell>
          <cell r="C87" t="str">
            <v/>
          </cell>
          <cell r="D87" t="str">
            <v>R4452</v>
          </cell>
          <cell r="E87" t="str">
            <v>BluEarth-4S AW21（並行、PHI）</v>
          </cell>
          <cell r="F87" t="str">
            <v>225/55R17 101W XL</v>
          </cell>
          <cell r="G87" t="str">
            <v>225/55R17</v>
          </cell>
          <cell r="H87" t="str">
            <v/>
          </cell>
          <cell r="I87">
            <v>11259</v>
          </cell>
          <cell r="J87">
            <v>0</v>
          </cell>
          <cell r="K87">
            <v>0</v>
          </cell>
          <cell r="L87">
            <v>21000</v>
          </cell>
          <cell r="M87">
            <v>18136.363636363636</v>
          </cell>
          <cell r="N87">
            <v>0.37920300751879699</v>
          </cell>
          <cell r="P87">
            <v>2000</v>
          </cell>
          <cell r="Q87">
            <v>45327</v>
          </cell>
          <cell r="R87">
            <v>23000</v>
          </cell>
          <cell r="S87" t="str">
            <v>プレミアムタイヤ TIRE Wheel</v>
          </cell>
          <cell r="T87">
            <v>23600</v>
          </cell>
          <cell r="U87">
            <v>-600</v>
          </cell>
          <cell r="W87">
            <v>22480</v>
          </cell>
          <cell r="X87">
            <v>19481.81818181818</v>
          </cell>
          <cell r="Y87">
            <v>0.4220765282314512</v>
          </cell>
          <cell r="Z87">
            <v>89920</v>
          </cell>
          <cell r="AA87">
            <v>1190</v>
          </cell>
          <cell r="AB87">
            <v>45327</v>
          </cell>
          <cell r="AC87">
            <v>23670</v>
          </cell>
          <cell r="AD87" t="str">
            <v>タイヤZ 楽天市場店</v>
          </cell>
          <cell r="AE87">
            <v>23670</v>
          </cell>
          <cell r="AF87">
            <v>0</v>
          </cell>
          <cell r="AG87">
            <v>671940536</v>
          </cell>
          <cell r="AH87">
            <v>671940555</v>
          </cell>
        </row>
        <row r="88">
          <cell r="B88">
            <v>2355517129903</v>
          </cell>
          <cell r="C88" t="str">
            <v/>
          </cell>
          <cell r="D88" t="str">
            <v>R4446</v>
          </cell>
          <cell r="E88" t="str">
            <v>BluEarth-4S AW21（並行、PHI）</v>
          </cell>
          <cell r="F88" t="str">
            <v>235/55R17 103W XL</v>
          </cell>
          <cell r="G88" t="str">
            <v>235/55R17</v>
          </cell>
          <cell r="H88" t="str">
            <v/>
          </cell>
          <cell r="I88">
            <v>11714</v>
          </cell>
          <cell r="J88">
            <v>0</v>
          </cell>
          <cell r="K88">
            <v>12</v>
          </cell>
          <cell r="L88">
            <v>19980</v>
          </cell>
          <cell r="M88">
            <v>17209.090909090908</v>
          </cell>
          <cell r="N88">
            <v>0.31931325937665078</v>
          </cell>
          <cell r="O88">
            <v>79920</v>
          </cell>
          <cell r="P88">
            <v>-19980</v>
          </cell>
          <cell r="Q88">
            <v>45327</v>
          </cell>
          <cell r="U88">
            <v>0</v>
          </cell>
          <cell r="W88">
            <v>22800</v>
          </cell>
          <cell r="X88">
            <v>19772.727272727272</v>
          </cell>
          <cell r="Y88">
            <v>0.40756781609195403</v>
          </cell>
          <cell r="Z88">
            <v>91200</v>
          </cell>
          <cell r="AA88">
            <v>-22800</v>
          </cell>
          <cell r="AB88">
            <v>45327</v>
          </cell>
          <cell r="AF88">
            <v>0</v>
          </cell>
          <cell r="AG88">
            <v>671940541</v>
          </cell>
          <cell r="AH88">
            <v>671940560</v>
          </cell>
        </row>
        <row r="89">
          <cell r="B89">
            <v>2254518129908</v>
          </cell>
          <cell r="C89" t="str">
            <v/>
          </cell>
          <cell r="D89" t="str">
            <v>R7610</v>
          </cell>
          <cell r="E89" t="str">
            <v>BluEarth-4S AW21（並行、JP）</v>
          </cell>
          <cell r="F89" t="str">
            <v>225/45R18 95Y XL</v>
          </cell>
          <cell r="G89" t="str">
            <v>225/45R18</v>
          </cell>
          <cell r="H89" t="str">
            <v/>
          </cell>
          <cell r="I89">
            <v>13569</v>
          </cell>
          <cell r="J89">
            <v>4</v>
          </cell>
          <cell r="K89">
            <v>16</v>
          </cell>
          <cell r="L89">
            <v>21800</v>
          </cell>
          <cell r="M89">
            <v>18863.63636363636</v>
          </cell>
          <cell r="N89">
            <v>0.28067951807228902</v>
          </cell>
          <cell r="O89">
            <v>87200</v>
          </cell>
          <cell r="P89">
            <v>4400</v>
          </cell>
          <cell r="Q89">
            <v>45327</v>
          </cell>
          <cell r="R89">
            <v>26200</v>
          </cell>
          <cell r="S89" t="str">
            <v>タイヤウェイ</v>
          </cell>
          <cell r="T89">
            <v>26200</v>
          </cell>
          <cell r="U89">
            <v>0</v>
          </cell>
          <cell r="W89">
            <v>24000</v>
          </cell>
          <cell r="X89">
            <v>20863.63636363636</v>
          </cell>
          <cell r="Y89">
            <v>0.34963398692810449</v>
          </cell>
          <cell r="Z89">
            <v>96000</v>
          </cell>
          <cell r="AA89">
            <v>2270</v>
          </cell>
          <cell r="AB89">
            <v>45327</v>
          </cell>
          <cell r="AC89">
            <v>26270</v>
          </cell>
          <cell r="AD89" t="str">
            <v>タイヤZ 楽天市場店</v>
          </cell>
          <cell r="AE89">
            <v>26270</v>
          </cell>
          <cell r="AF89">
            <v>0</v>
          </cell>
          <cell r="AG89">
            <v>671940543</v>
          </cell>
          <cell r="AH89">
            <v>671940562</v>
          </cell>
        </row>
        <row r="90">
          <cell r="B90">
            <v>2354518129905</v>
          </cell>
          <cell r="C90" t="str">
            <v/>
          </cell>
          <cell r="D90" t="str">
            <v>R7618</v>
          </cell>
          <cell r="E90" t="str">
            <v>BluEarth-4S AW21（並行、JP）</v>
          </cell>
          <cell r="F90" t="str">
            <v>235/45R18 98Y XL</v>
          </cell>
          <cell r="G90" t="str">
            <v>235/45R18</v>
          </cell>
          <cell r="H90" t="str">
            <v/>
          </cell>
          <cell r="I90">
            <v>13863</v>
          </cell>
          <cell r="J90">
            <v>0</v>
          </cell>
          <cell r="K90">
            <v>8</v>
          </cell>
          <cell r="L90">
            <v>24000</v>
          </cell>
          <cell r="M90">
            <v>20863.63636363636</v>
          </cell>
          <cell r="N90">
            <v>0.33554248366013062</v>
          </cell>
          <cell r="O90">
            <v>96000</v>
          </cell>
          <cell r="P90">
            <v>4582</v>
          </cell>
          <cell r="Q90">
            <v>45327</v>
          </cell>
          <cell r="R90">
            <v>28582</v>
          </cell>
          <cell r="S90" t="str">
            <v>ADVAN-SHOP</v>
          </cell>
          <cell r="T90">
            <v>28582</v>
          </cell>
          <cell r="U90">
            <v>0</v>
          </cell>
          <cell r="W90">
            <v>27980</v>
          </cell>
          <cell r="X90">
            <v>24481.81818181818</v>
          </cell>
          <cell r="Y90">
            <v>0.4337430375046416</v>
          </cell>
          <cell r="Z90">
            <v>111920</v>
          </cell>
          <cell r="AA90">
            <v>1427</v>
          </cell>
          <cell r="AB90">
            <v>45327</v>
          </cell>
          <cell r="AC90">
            <v>29407</v>
          </cell>
          <cell r="AD90" t="str">
            <v>カーパーツマルケイ楽天市場店</v>
          </cell>
          <cell r="AE90">
            <v>29407</v>
          </cell>
          <cell r="AF90">
            <v>0</v>
          </cell>
          <cell r="AG90">
            <v>671940546</v>
          </cell>
          <cell r="AH90">
            <v>671940565</v>
          </cell>
        </row>
        <row r="91">
          <cell r="B91">
            <v>2356018129904</v>
          </cell>
          <cell r="C91" t="str">
            <v/>
          </cell>
          <cell r="D91" t="str">
            <v>R4438</v>
          </cell>
          <cell r="E91" t="str">
            <v>BluEarth-4S AW21（並行、PHI）</v>
          </cell>
          <cell r="F91" t="str">
            <v>235/60R18 107W XL</v>
          </cell>
          <cell r="G91" t="str">
            <v>235/60R18</v>
          </cell>
          <cell r="H91" t="str">
            <v/>
          </cell>
          <cell r="I91">
            <v>12513</v>
          </cell>
          <cell r="J91">
            <v>0</v>
          </cell>
          <cell r="K91">
            <v>20</v>
          </cell>
          <cell r="L91">
            <v>22400</v>
          </cell>
          <cell r="M91">
            <v>19409.090909090908</v>
          </cell>
          <cell r="N91">
            <v>0.3553021077283372</v>
          </cell>
          <cell r="O91">
            <v>89600</v>
          </cell>
          <cell r="P91">
            <v>3788</v>
          </cell>
          <cell r="Q91">
            <v>45327</v>
          </cell>
          <cell r="R91">
            <v>26188</v>
          </cell>
          <cell r="S91" t="str">
            <v>ADVAN-SHOP</v>
          </cell>
          <cell r="T91">
            <v>26188</v>
          </cell>
          <cell r="U91">
            <v>0</v>
          </cell>
          <cell r="W91">
            <v>24980</v>
          </cell>
          <cell r="X91">
            <v>21754.545454545452</v>
          </cell>
          <cell r="Y91">
            <v>0.42480986209778515</v>
          </cell>
          <cell r="Z91">
            <v>99920</v>
          </cell>
          <cell r="AA91">
            <v>2020</v>
          </cell>
          <cell r="AB91">
            <v>45327</v>
          </cell>
          <cell r="AC91">
            <v>27000</v>
          </cell>
          <cell r="AD91" t="str">
            <v>tirewheel 楽天市場店</v>
          </cell>
          <cell r="AE91">
            <v>28400</v>
          </cell>
          <cell r="AF91">
            <v>-1400</v>
          </cell>
          <cell r="AG91">
            <v>671940548</v>
          </cell>
          <cell r="AH91">
            <v>671940567</v>
          </cell>
        </row>
        <row r="92">
          <cell r="B92">
            <v>2355519129901</v>
          </cell>
          <cell r="C92" t="str">
            <v/>
          </cell>
          <cell r="D92" t="str">
            <v>R4442</v>
          </cell>
          <cell r="E92" t="str">
            <v>BluEarth-4S AW21（並行、PHI）</v>
          </cell>
          <cell r="F92" t="str">
            <v>235/55R19 105W XL</v>
          </cell>
          <cell r="G92" t="str">
            <v>235/55R19</v>
          </cell>
          <cell r="H92" t="str">
            <v/>
          </cell>
          <cell r="I92">
            <v>13690</v>
          </cell>
          <cell r="J92">
            <v>8</v>
          </cell>
          <cell r="K92">
            <v>12</v>
          </cell>
          <cell r="L92">
            <v>24480</v>
          </cell>
          <cell r="M92">
            <v>21300</v>
          </cell>
          <cell r="N92">
            <v>0.35727699530516432</v>
          </cell>
          <cell r="O92">
            <v>97920</v>
          </cell>
          <cell r="P92">
            <v>2520</v>
          </cell>
          <cell r="Q92">
            <v>45327</v>
          </cell>
          <cell r="R92">
            <v>27000</v>
          </cell>
          <cell r="S92" t="str">
            <v>プレミアムタイヤ TIRE Wheel</v>
          </cell>
          <cell r="T92">
            <v>29427</v>
          </cell>
          <cell r="U92">
            <v>-2427</v>
          </cell>
          <cell r="W92">
            <v>26800</v>
          </cell>
          <cell r="X92">
            <v>23409.090909090908</v>
          </cell>
          <cell r="Y92">
            <v>0.41518446601941744</v>
          </cell>
          <cell r="Z92">
            <v>107200</v>
          </cell>
          <cell r="AA92">
            <v>200</v>
          </cell>
          <cell r="AB92">
            <v>45327</v>
          </cell>
          <cell r="AC92">
            <v>27000</v>
          </cell>
          <cell r="AD92" t="str">
            <v>tirewheel 楽天市場店</v>
          </cell>
          <cell r="AE92">
            <v>31700</v>
          </cell>
          <cell r="AF92">
            <v>-4700</v>
          </cell>
          <cell r="AG92">
            <v>671940553</v>
          </cell>
          <cell r="AH92">
            <v>671940572</v>
          </cell>
        </row>
        <row r="93">
          <cell r="C93" t="str">
            <v/>
          </cell>
          <cell r="D93" t="str">
            <v/>
          </cell>
          <cell r="E93" t="str">
            <v/>
          </cell>
          <cell r="F93" t="str">
            <v/>
          </cell>
          <cell r="G93" t="str">
            <v/>
          </cell>
          <cell r="H93" t="str">
            <v/>
          </cell>
          <cell r="I93" t="str">
            <v/>
          </cell>
          <cell r="J93" t="str">
            <v/>
          </cell>
          <cell r="K93" t="str">
            <v/>
          </cell>
          <cell r="AG93" t="str">
            <v/>
          </cell>
          <cell r="AH93" t="str">
            <v/>
          </cell>
        </row>
        <row r="94">
          <cell r="C94" t="str">
            <v/>
          </cell>
          <cell r="D94" t="str">
            <v/>
          </cell>
          <cell r="E94" t="str">
            <v/>
          </cell>
          <cell r="F94" t="str">
            <v/>
          </cell>
          <cell r="G94" t="str">
            <v/>
          </cell>
          <cell r="H94" t="str">
            <v/>
          </cell>
          <cell r="I94" t="str">
            <v/>
          </cell>
          <cell r="J94" t="str">
            <v/>
          </cell>
          <cell r="K94" t="str">
            <v/>
          </cell>
          <cell r="AG94" t="str">
            <v/>
          </cell>
          <cell r="AH94" t="str">
            <v/>
          </cell>
        </row>
        <row r="95">
          <cell r="C95" t="str">
            <v/>
          </cell>
          <cell r="D95" t="str">
            <v/>
          </cell>
          <cell r="E95" t="str">
            <v/>
          </cell>
          <cell r="F95" t="str">
            <v/>
          </cell>
          <cell r="G95" t="str">
            <v/>
          </cell>
          <cell r="H95" t="str">
            <v/>
          </cell>
          <cell r="I95" t="str">
            <v/>
          </cell>
          <cell r="J95" t="str">
            <v/>
          </cell>
          <cell r="K95" t="str">
            <v/>
          </cell>
          <cell r="AG95" t="str">
            <v/>
          </cell>
          <cell r="AH95" t="str">
            <v/>
          </cell>
        </row>
        <row r="96">
          <cell r="C96" t="str">
            <v/>
          </cell>
          <cell r="D96" t="str">
            <v/>
          </cell>
          <cell r="E96" t="str">
            <v/>
          </cell>
          <cell r="F96" t="str">
            <v/>
          </cell>
          <cell r="G96" t="str">
            <v/>
          </cell>
          <cell r="H96" t="str">
            <v/>
          </cell>
          <cell r="I96" t="str">
            <v/>
          </cell>
          <cell r="J96" t="str">
            <v/>
          </cell>
          <cell r="K96" t="str">
            <v/>
          </cell>
          <cell r="AG96" t="str">
            <v/>
          </cell>
          <cell r="AH96" t="str">
            <v/>
          </cell>
        </row>
        <row r="97">
          <cell r="C97" t="str">
            <v/>
          </cell>
          <cell r="D97" t="str">
            <v/>
          </cell>
          <cell r="E97" t="str">
            <v/>
          </cell>
          <cell r="F97" t="str">
            <v/>
          </cell>
          <cell r="G97" t="str">
            <v/>
          </cell>
          <cell r="H97" t="str">
            <v/>
          </cell>
          <cell r="I97" t="str">
            <v/>
          </cell>
          <cell r="J97" t="str">
            <v/>
          </cell>
          <cell r="K97" t="str">
            <v/>
          </cell>
          <cell r="AG97" t="str">
            <v/>
          </cell>
          <cell r="AH97" t="str">
            <v/>
          </cell>
        </row>
      </sheetData>
      <sheetData sheetId="5">
        <row r="1">
          <cell r="B1" t="str">
            <v>2023-11-06 → 2024-02-06の受注実績を(I)列に表示しています</v>
          </cell>
          <cell r="F1" t="str">
            <v>背景黄色原価：4月新原価</v>
          </cell>
          <cell r="J1" t="str">
            <v>2024/02/07_02:40</v>
          </cell>
          <cell r="K1" t="str">
            <v>2024/02/07_07:31</v>
          </cell>
          <cell r="N1" t="str">
            <v>PT設定なし</v>
          </cell>
          <cell r="O1" t="str">
            <v>PT3倍</v>
          </cell>
          <cell r="V1" t="str">
            <v>PT設定なし</v>
          </cell>
        </row>
        <row r="2">
          <cell r="B2" t="str">
            <v>DUNLOP</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1956515167068</v>
          </cell>
          <cell r="C5">
            <v>4981160780628</v>
          </cell>
          <cell r="D5" t="str">
            <v>327764</v>
          </cell>
          <cell r="E5" t="str">
            <v>LE MANS V</v>
          </cell>
          <cell r="F5" t="str">
            <v>195/65R15 91H（在庫限り）</v>
          </cell>
          <cell r="G5" t="str">
            <v>195/65R15</v>
          </cell>
          <cell r="H5">
            <v>17900</v>
          </cell>
          <cell r="I5">
            <v>7960</v>
          </cell>
          <cell r="J5">
            <v>0</v>
          </cell>
          <cell r="K5">
            <v>0</v>
          </cell>
          <cell r="L5">
            <v>9200</v>
          </cell>
          <cell r="M5">
            <v>7954.545454545454</v>
          </cell>
          <cell r="N5">
            <v>-6.8571428571434815E-4</v>
          </cell>
          <cell r="P5">
            <v>790</v>
          </cell>
          <cell r="Q5">
            <v>44931</v>
          </cell>
          <cell r="R5">
            <v>9990</v>
          </cell>
          <cell r="S5" t="str">
            <v>アークタイヤ</v>
          </cell>
          <cell r="T5">
            <v>9990</v>
          </cell>
          <cell r="U5">
            <v>0</v>
          </cell>
          <cell r="V5">
            <v>10700</v>
          </cell>
          <cell r="W5">
            <v>10280</v>
          </cell>
          <cell r="X5">
            <v>8936.363636363636</v>
          </cell>
          <cell r="Y5">
            <v>0.10925737538148522</v>
          </cell>
          <cell r="Z5">
            <v>41120</v>
          </cell>
          <cell r="AA5">
            <v>-10</v>
          </cell>
          <cell r="AB5">
            <v>44931</v>
          </cell>
          <cell r="AC5">
            <v>10270</v>
          </cell>
          <cell r="AD5" t="str">
            <v>アークタイヤ</v>
          </cell>
          <cell r="AE5">
            <v>10270</v>
          </cell>
          <cell r="AF5">
            <v>0</v>
          </cell>
        </row>
        <row r="6">
          <cell r="B6">
            <v>1856016167065</v>
          </cell>
          <cell r="C6">
            <v>4981160803433</v>
          </cell>
          <cell r="D6" t="str">
            <v>327814</v>
          </cell>
          <cell r="E6" t="str">
            <v>LE MANS V</v>
          </cell>
          <cell r="F6" t="str">
            <v>185/60R16 86H（在庫限り）</v>
          </cell>
          <cell r="G6" t="str">
            <v>185/60R16</v>
          </cell>
          <cell r="H6">
            <v>18600</v>
          </cell>
          <cell r="I6">
            <v>8270</v>
          </cell>
          <cell r="J6">
            <v>0</v>
          </cell>
          <cell r="K6">
            <v>1</v>
          </cell>
          <cell r="L6">
            <v>9480</v>
          </cell>
          <cell r="M6">
            <v>8140.9090909090901</v>
          </cell>
          <cell r="N6">
            <v>-1.5857063093244101E-2</v>
          </cell>
          <cell r="P6">
            <v>1710</v>
          </cell>
          <cell r="Q6">
            <v>45257</v>
          </cell>
          <cell r="R6">
            <v>11190</v>
          </cell>
          <cell r="S6" t="str">
            <v>トミータイヤ</v>
          </cell>
          <cell r="T6">
            <v>11190</v>
          </cell>
          <cell r="U6">
            <v>0</v>
          </cell>
          <cell r="V6">
            <v>11200</v>
          </cell>
          <cell r="W6">
            <v>11150</v>
          </cell>
          <cell r="X6">
            <v>9659.0909090909081</v>
          </cell>
          <cell r="Y6">
            <v>0.14381176470588228</v>
          </cell>
          <cell r="AA6">
            <v>150</v>
          </cell>
          <cell r="AB6">
            <v>45257</v>
          </cell>
          <cell r="AC6">
            <v>11300</v>
          </cell>
          <cell r="AD6" t="str">
            <v>アークタイヤ 楽天市場店</v>
          </cell>
          <cell r="AE6">
            <v>11300</v>
          </cell>
          <cell r="AF6">
            <v>0</v>
          </cell>
          <cell r="AG6" t="str">
            <v/>
          </cell>
          <cell r="AH6" t="str">
            <v/>
          </cell>
        </row>
        <row r="7">
          <cell r="B7">
            <v>2055017167060</v>
          </cell>
          <cell r="C7">
            <v>4981160794304</v>
          </cell>
          <cell r="D7" t="str">
            <v>327794</v>
          </cell>
          <cell r="E7" t="str">
            <v>LE MANS V</v>
          </cell>
          <cell r="F7" t="str">
            <v>205/50R17 93V XL（在庫限り）</v>
          </cell>
          <cell r="G7" t="str">
            <v>205/50R17</v>
          </cell>
          <cell r="H7">
            <v>27100</v>
          </cell>
          <cell r="I7">
            <v>12200</v>
          </cell>
          <cell r="J7">
            <v>0</v>
          </cell>
          <cell r="K7">
            <v>0</v>
          </cell>
          <cell r="L7">
            <v>14280</v>
          </cell>
          <cell r="M7">
            <v>12572.727272727272</v>
          </cell>
          <cell r="N7">
            <v>2.9645697758495973E-2</v>
          </cell>
          <cell r="P7">
            <v>1060</v>
          </cell>
          <cell r="Q7">
            <v>44931</v>
          </cell>
          <cell r="R7">
            <v>15340</v>
          </cell>
          <cell r="S7" t="str">
            <v>アークタイヤ</v>
          </cell>
          <cell r="T7">
            <v>15340</v>
          </cell>
          <cell r="U7">
            <v>0</v>
          </cell>
          <cell r="V7">
            <v>16200</v>
          </cell>
          <cell r="W7">
            <v>15350</v>
          </cell>
          <cell r="X7">
            <v>13545.454545454544</v>
          </cell>
          <cell r="Y7">
            <v>9.9328859060402591E-2</v>
          </cell>
          <cell r="Z7">
            <v>61400</v>
          </cell>
          <cell r="AA7">
            <v>-60</v>
          </cell>
          <cell r="AB7">
            <v>44931</v>
          </cell>
          <cell r="AC7">
            <v>15290</v>
          </cell>
          <cell r="AD7" t="str">
            <v>アークタイヤ</v>
          </cell>
          <cell r="AE7">
            <v>15290</v>
          </cell>
          <cell r="AF7">
            <v>0</v>
          </cell>
        </row>
        <row r="8">
          <cell r="B8">
            <v>2055516167066</v>
          </cell>
          <cell r="C8">
            <v>4981160790283</v>
          </cell>
          <cell r="D8" t="str">
            <v>327786</v>
          </cell>
          <cell r="E8" t="str">
            <v>LE MANS V</v>
          </cell>
          <cell r="F8" t="str">
            <v>205/55R16 91V（在庫限り）</v>
          </cell>
          <cell r="G8" t="str">
            <v>205/55R16</v>
          </cell>
          <cell r="H8">
            <v>22400</v>
          </cell>
          <cell r="I8">
            <v>10030</v>
          </cell>
          <cell r="J8">
            <v>0</v>
          </cell>
          <cell r="K8">
            <v>0</v>
          </cell>
          <cell r="L8">
            <v>11800</v>
          </cell>
          <cell r="M8">
            <v>10318.181818181818</v>
          </cell>
          <cell r="N8">
            <v>2.7929515418502186E-2</v>
          </cell>
          <cell r="P8">
            <v>480</v>
          </cell>
          <cell r="Q8">
            <v>44931</v>
          </cell>
          <cell r="R8">
            <v>12280</v>
          </cell>
          <cell r="S8" t="str">
            <v>アークタイヤ</v>
          </cell>
          <cell r="T8">
            <v>12280</v>
          </cell>
          <cell r="U8">
            <v>0</v>
          </cell>
          <cell r="V8">
            <v>13400</v>
          </cell>
          <cell r="W8">
            <v>12650</v>
          </cell>
          <cell r="X8">
            <v>11090.90909090909</v>
          </cell>
          <cell r="Y8">
            <v>9.5655737704917962E-2</v>
          </cell>
          <cell r="Z8">
            <v>50600</v>
          </cell>
          <cell r="AA8">
            <v>70</v>
          </cell>
          <cell r="AB8">
            <v>44931</v>
          </cell>
          <cell r="AC8">
            <v>12720</v>
          </cell>
          <cell r="AD8" t="str">
            <v>アークタイヤ</v>
          </cell>
          <cell r="AE8">
            <v>12720</v>
          </cell>
          <cell r="AF8">
            <v>0</v>
          </cell>
        </row>
        <row r="9">
          <cell r="B9">
            <v>2156016167065</v>
          </cell>
          <cell r="C9">
            <v>4981160790290</v>
          </cell>
          <cell r="D9" t="str">
            <v>327787</v>
          </cell>
          <cell r="E9" t="str">
            <v>LE MANS V</v>
          </cell>
          <cell r="F9" t="str">
            <v>215/60R16 95H（在庫限り）</v>
          </cell>
          <cell r="G9" t="str">
            <v>215/60R16</v>
          </cell>
          <cell r="H9">
            <v>22200</v>
          </cell>
          <cell r="I9">
            <v>9990</v>
          </cell>
          <cell r="J9">
            <v>0</v>
          </cell>
          <cell r="K9">
            <v>0</v>
          </cell>
          <cell r="L9">
            <v>11480</v>
          </cell>
          <cell r="M9">
            <v>9618.181818181818</v>
          </cell>
          <cell r="N9">
            <v>-3.8657844990548224E-2</v>
          </cell>
          <cell r="P9">
            <v>-770</v>
          </cell>
          <cell r="Q9">
            <v>45215</v>
          </cell>
          <cell r="R9">
            <v>10710</v>
          </cell>
          <cell r="S9" t="str">
            <v>アークタイヤ</v>
          </cell>
          <cell r="T9">
            <v>10710</v>
          </cell>
          <cell r="U9">
            <v>0</v>
          </cell>
          <cell r="V9">
            <v>13780</v>
          </cell>
          <cell r="W9">
            <v>13180</v>
          </cell>
          <cell r="X9">
            <v>11163.636363636362</v>
          </cell>
          <cell r="Y9">
            <v>0.10513029315960901</v>
          </cell>
          <cell r="AA9">
            <v>-2470</v>
          </cell>
          <cell r="AB9">
            <v>44931</v>
          </cell>
          <cell r="AC9">
            <v>10710</v>
          </cell>
          <cell r="AD9" t="str">
            <v>アークタイヤ</v>
          </cell>
          <cell r="AE9">
            <v>10710</v>
          </cell>
          <cell r="AF9">
            <v>0</v>
          </cell>
          <cell r="AG9" t="str">
            <v/>
          </cell>
          <cell r="AH9" t="str">
            <v/>
          </cell>
        </row>
        <row r="10">
          <cell r="B10">
            <v>1955016169977</v>
          </cell>
          <cell r="C10">
            <v>4981160904666</v>
          </cell>
          <cell r="D10" t="str">
            <v>310317</v>
          </cell>
          <cell r="E10" t="str">
            <v>DIREZZA DZ102（並行）</v>
          </cell>
          <cell r="F10" t="str">
            <v>195/50R16 84V</v>
          </cell>
          <cell r="G10" t="str">
            <v>195/50R16</v>
          </cell>
          <cell r="H10" t="str">
            <v/>
          </cell>
          <cell r="I10">
            <v>7396</v>
          </cell>
          <cell r="J10">
            <v>113</v>
          </cell>
          <cell r="K10">
            <v>36</v>
          </cell>
          <cell r="L10">
            <v>10100</v>
          </cell>
          <cell r="M10">
            <v>8704.545454545454</v>
          </cell>
          <cell r="N10">
            <v>0.15032898172323755</v>
          </cell>
          <cell r="P10">
            <v>-5</v>
          </cell>
          <cell r="Q10">
            <v>45327</v>
          </cell>
          <cell r="R10">
            <v>10095</v>
          </cell>
          <cell r="S10" t="str">
            <v>タイヤショップTWOMAX</v>
          </cell>
          <cell r="T10">
            <v>10060</v>
          </cell>
          <cell r="U10">
            <v>35</v>
          </cell>
          <cell r="W10">
            <v>10060</v>
          </cell>
          <cell r="X10">
            <v>8668.181818181818</v>
          </cell>
          <cell r="Y10">
            <v>0.1467645516518091</v>
          </cell>
          <cell r="AA10">
            <v>0</v>
          </cell>
          <cell r="AB10">
            <v>45327</v>
          </cell>
          <cell r="AC10">
            <v>10060</v>
          </cell>
          <cell r="AD10" t="str">
            <v>タイヤショップZERO楽天市場店</v>
          </cell>
          <cell r="AE10">
            <v>10060</v>
          </cell>
          <cell r="AF10">
            <v>0</v>
          </cell>
          <cell r="AG10">
            <v>636964101</v>
          </cell>
          <cell r="AH10">
            <v>636964113</v>
          </cell>
        </row>
        <row r="11">
          <cell r="B11">
            <v>2054517169970</v>
          </cell>
          <cell r="C11" t="str">
            <v/>
          </cell>
          <cell r="D11" t="str">
            <v/>
          </cell>
          <cell r="E11" t="str">
            <v>DIREZZA DZ102（並行）</v>
          </cell>
          <cell r="F11" t="str">
            <v>205/45R17 84W</v>
          </cell>
          <cell r="G11" t="str">
            <v>205/45R17</v>
          </cell>
          <cell r="H11" t="str">
            <v/>
          </cell>
          <cell r="I11">
            <v>7477</v>
          </cell>
          <cell r="J11">
            <v>146</v>
          </cell>
          <cell r="K11">
            <v>6</v>
          </cell>
          <cell r="L11">
            <v>10380</v>
          </cell>
          <cell r="M11">
            <v>8959.0909090909081</v>
          </cell>
          <cell r="N11">
            <v>0.16542871638762041</v>
          </cell>
          <cell r="P11">
            <v>-230</v>
          </cell>
          <cell r="Q11">
            <v>45327</v>
          </cell>
          <cell r="R11">
            <v>10150</v>
          </cell>
          <cell r="S11" t="str">
            <v>日光商会</v>
          </cell>
          <cell r="T11">
            <v>10150</v>
          </cell>
          <cell r="U11">
            <v>0</v>
          </cell>
          <cell r="W11">
            <v>10151</v>
          </cell>
          <cell r="X11">
            <v>8750.9090909090901</v>
          </cell>
          <cell r="Y11">
            <v>0.14557448576771237</v>
          </cell>
          <cell r="Z11">
            <v>40604</v>
          </cell>
          <cell r="AA11">
            <v>0</v>
          </cell>
          <cell r="AB11">
            <v>45327</v>
          </cell>
          <cell r="AC11">
            <v>10151</v>
          </cell>
          <cell r="AD11" t="str">
            <v>日光商会</v>
          </cell>
          <cell r="AE11">
            <v>10151</v>
          </cell>
          <cell r="AF11">
            <v>0</v>
          </cell>
          <cell r="AG11">
            <v>636964099</v>
          </cell>
          <cell r="AH11">
            <v>636964111</v>
          </cell>
        </row>
        <row r="12">
          <cell r="B12">
            <v>2154517169977</v>
          </cell>
          <cell r="C12" t="str">
            <v/>
          </cell>
          <cell r="D12" t="str">
            <v/>
          </cell>
          <cell r="E12" t="str">
            <v>DIREZZA DZ102（並行）</v>
          </cell>
          <cell r="F12" t="str">
            <v>215/45R17 87W</v>
          </cell>
          <cell r="G12" t="str">
            <v>215/45R17</v>
          </cell>
          <cell r="H12" t="str">
            <v/>
          </cell>
          <cell r="I12">
            <v>7768</v>
          </cell>
          <cell r="J12">
            <v>84</v>
          </cell>
          <cell r="K12">
            <v>330</v>
          </cell>
          <cell r="L12">
            <v>10580</v>
          </cell>
          <cell r="M12">
            <v>9140.9090909090901</v>
          </cell>
          <cell r="N12">
            <v>0.15019393336648426</v>
          </cell>
          <cell r="P12">
            <v>-280</v>
          </cell>
          <cell r="Q12">
            <v>45327</v>
          </cell>
          <cell r="R12">
            <v>10300</v>
          </cell>
          <cell r="S12" t="str">
            <v>TIRE SHOP 4U</v>
          </cell>
          <cell r="T12">
            <v>10300</v>
          </cell>
          <cell r="U12">
            <v>0</v>
          </cell>
          <cell r="W12">
            <v>10600</v>
          </cell>
          <cell r="X12">
            <v>9159.0909090909081</v>
          </cell>
          <cell r="Y12">
            <v>0.15188089330024804</v>
          </cell>
          <cell r="AA12">
            <v>-300</v>
          </cell>
          <cell r="AB12">
            <v>45327</v>
          </cell>
          <cell r="AC12">
            <v>10300</v>
          </cell>
          <cell r="AD12" t="str">
            <v>TIRE SHOP 4U 楽天市場店</v>
          </cell>
          <cell r="AE12">
            <v>10300</v>
          </cell>
          <cell r="AF12">
            <v>0</v>
          </cell>
          <cell r="AG12">
            <v>636964097</v>
          </cell>
          <cell r="AH12">
            <v>636964109</v>
          </cell>
        </row>
        <row r="13">
          <cell r="B13">
            <v>2254517169974</v>
          </cell>
          <cell r="C13">
            <v>4981160904802</v>
          </cell>
          <cell r="D13" t="str">
            <v>310345</v>
          </cell>
          <cell r="E13" t="str">
            <v>DIREZZA DZ102（並行）</v>
          </cell>
          <cell r="F13" t="str">
            <v>225/45R17 94W XL</v>
          </cell>
          <cell r="G13" t="str">
            <v>225/45R17</v>
          </cell>
          <cell r="H13" t="str">
            <v/>
          </cell>
          <cell r="I13">
            <v>7760</v>
          </cell>
          <cell r="J13">
            <v>1</v>
          </cell>
          <cell r="K13">
            <v>0</v>
          </cell>
          <cell r="L13">
            <v>10680</v>
          </cell>
          <cell r="M13">
            <v>9231.8181818181802</v>
          </cell>
          <cell r="N13">
            <v>0.15942885278188071</v>
          </cell>
          <cell r="P13">
            <v>320</v>
          </cell>
          <cell r="Q13">
            <v>45327</v>
          </cell>
          <cell r="R13">
            <v>11000</v>
          </cell>
          <cell r="S13" t="str">
            <v>日光商会</v>
          </cell>
          <cell r="T13">
            <v>11000</v>
          </cell>
          <cell r="U13">
            <v>0</v>
          </cell>
          <cell r="W13">
            <v>10450</v>
          </cell>
          <cell r="X13">
            <v>9022.7272727272721</v>
          </cell>
          <cell r="Y13">
            <v>0.13994962216624679</v>
          </cell>
          <cell r="AA13">
            <v>550</v>
          </cell>
          <cell r="AB13">
            <v>45327</v>
          </cell>
          <cell r="AC13">
            <v>11000</v>
          </cell>
          <cell r="AD13" t="str">
            <v>日光商会</v>
          </cell>
          <cell r="AE13">
            <v>11000</v>
          </cell>
          <cell r="AF13">
            <v>0</v>
          </cell>
          <cell r="AG13">
            <v>636964100</v>
          </cell>
          <cell r="AH13">
            <v>636964112</v>
          </cell>
        </row>
        <row r="14">
          <cell r="B14">
            <v>2155017169979</v>
          </cell>
          <cell r="C14">
            <v>4981160904734</v>
          </cell>
          <cell r="D14" t="str">
            <v>310331</v>
          </cell>
          <cell r="E14" t="str">
            <v>DIREZZA DZ102（並行）</v>
          </cell>
          <cell r="F14" t="str">
            <v>215/50R17 91V</v>
          </cell>
          <cell r="G14" t="str">
            <v>215/50R17</v>
          </cell>
          <cell r="H14" t="str">
            <v/>
          </cell>
          <cell r="I14">
            <v>8320</v>
          </cell>
          <cell r="J14">
            <v>24</v>
          </cell>
          <cell r="K14">
            <v>56</v>
          </cell>
          <cell r="L14">
            <v>11880</v>
          </cell>
          <cell r="M14">
            <v>9845.4545454545441</v>
          </cell>
          <cell r="N14">
            <v>0.15493998153277921</v>
          </cell>
          <cell r="P14">
            <v>-580</v>
          </cell>
          <cell r="Q14">
            <v>45327</v>
          </cell>
          <cell r="R14">
            <v>11300</v>
          </cell>
          <cell r="S14" t="str">
            <v>日光商会</v>
          </cell>
          <cell r="T14">
            <v>11300</v>
          </cell>
          <cell r="U14">
            <v>0</v>
          </cell>
          <cell r="W14">
            <v>11790</v>
          </cell>
          <cell r="X14">
            <v>9763.6363636363621</v>
          </cell>
          <cell r="Y14">
            <v>0.14785847299813767</v>
          </cell>
          <cell r="AA14">
            <v>-490</v>
          </cell>
          <cell r="AB14">
            <v>45327</v>
          </cell>
          <cell r="AC14">
            <v>11300</v>
          </cell>
          <cell r="AD14" t="str">
            <v>日光商会</v>
          </cell>
          <cell r="AE14">
            <v>11300</v>
          </cell>
          <cell r="AF14">
            <v>0</v>
          </cell>
          <cell r="AG14">
            <v>636964098</v>
          </cell>
          <cell r="AH14">
            <v>636964110</v>
          </cell>
        </row>
        <row r="15">
          <cell r="B15">
            <v>2153518169979</v>
          </cell>
          <cell r="C15" t="str">
            <v/>
          </cell>
          <cell r="D15" t="str">
            <v/>
          </cell>
          <cell r="E15" t="str">
            <v>DIREZZA DZ102（並行）</v>
          </cell>
          <cell r="F15" t="str">
            <v>215/35R18 84W</v>
          </cell>
          <cell r="G15" t="str">
            <v>215/35R18</v>
          </cell>
          <cell r="H15" t="str">
            <v/>
          </cell>
          <cell r="I15">
            <v>8481</v>
          </cell>
          <cell r="J15">
            <v>1</v>
          </cell>
          <cell r="K15">
            <v>3</v>
          </cell>
          <cell r="L15">
            <v>12860</v>
          </cell>
          <cell r="M15">
            <v>10736.363636363636</v>
          </cell>
          <cell r="N15">
            <v>0.21006773920406432</v>
          </cell>
          <cell r="P15">
            <v>-940</v>
          </cell>
          <cell r="Q15">
            <v>45327</v>
          </cell>
          <cell r="R15">
            <v>11920</v>
          </cell>
          <cell r="S15" t="str">
            <v>TIRE SHOP 4U</v>
          </cell>
          <cell r="T15">
            <v>11920</v>
          </cell>
          <cell r="U15">
            <v>0</v>
          </cell>
          <cell r="W15">
            <v>12490</v>
          </cell>
          <cell r="X15">
            <v>10400</v>
          </cell>
          <cell r="Y15">
            <v>0.18451923076923077</v>
          </cell>
          <cell r="AA15">
            <v>-1490</v>
          </cell>
          <cell r="AB15">
            <v>45327</v>
          </cell>
          <cell r="AC15">
            <v>11000</v>
          </cell>
          <cell r="AD15" t="str">
            <v>TIRE SHOP 4U 楽天市場店</v>
          </cell>
          <cell r="AE15">
            <v>11000</v>
          </cell>
          <cell r="AF15">
            <v>0</v>
          </cell>
          <cell r="AG15">
            <v>636964094</v>
          </cell>
          <cell r="AH15">
            <v>636964106</v>
          </cell>
        </row>
        <row r="16">
          <cell r="B16">
            <v>2154018169971</v>
          </cell>
          <cell r="C16" t="str">
            <v/>
          </cell>
          <cell r="D16" t="str">
            <v/>
          </cell>
          <cell r="E16" t="str">
            <v>DIREZZA DZ102（並行）</v>
          </cell>
          <cell r="F16" t="str">
            <v>215/40R18 89W XL</v>
          </cell>
          <cell r="G16" t="str">
            <v>215/40R18</v>
          </cell>
          <cell r="H16" t="str">
            <v/>
          </cell>
          <cell r="I16">
            <v>8667</v>
          </cell>
          <cell r="J16">
            <v>122</v>
          </cell>
          <cell r="K16">
            <v>58</v>
          </cell>
          <cell r="L16">
            <v>12180</v>
          </cell>
          <cell r="M16">
            <v>10595.454545454544</v>
          </cell>
          <cell r="N16">
            <v>0.18200772200772192</v>
          </cell>
          <cell r="P16">
            <v>0</v>
          </cell>
          <cell r="Q16">
            <v>45327</v>
          </cell>
          <cell r="R16">
            <v>12180</v>
          </cell>
          <cell r="S16" t="str">
            <v>トミータイヤ</v>
          </cell>
          <cell r="T16">
            <v>12180</v>
          </cell>
          <cell r="U16">
            <v>0</v>
          </cell>
          <cell r="W16">
            <v>12200</v>
          </cell>
          <cell r="X16">
            <v>10613.636363636362</v>
          </cell>
          <cell r="Y16">
            <v>0.183408993576017</v>
          </cell>
          <cell r="AA16">
            <v>800</v>
          </cell>
          <cell r="AB16">
            <v>45327</v>
          </cell>
          <cell r="AC16">
            <v>13000</v>
          </cell>
          <cell r="AD16" t="str">
            <v>ビックラック</v>
          </cell>
          <cell r="AE16">
            <v>13000</v>
          </cell>
          <cell r="AF16">
            <v>0</v>
          </cell>
          <cell r="AG16">
            <v>636964096</v>
          </cell>
          <cell r="AH16">
            <v>636964108</v>
          </cell>
        </row>
        <row r="17">
          <cell r="B17">
            <v>2254018169978</v>
          </cell>
          <cell r="C17" t="str">
            <v/>
          </cell>
          <cell r="D17" t="str">
            <v/>
          </cell>
          <cell r="E17" t="str">
            <v>DIREZZA DZ102（並行）</v>
          </cell>
          <cell r="F17" t="str">
            <v>225/40R18 88W</v>
          </cell>
          <cell r="G17" t="str">
            <v>225/40R18</v>
          </cell>
          <cell r="H17" t="str">
            <v/>
          </cell>
          <cell r="I17">
            <v>8367</v>
          </cell>
          <cell r="J17">
            <v>102</v>
          </cell>
          <cell r="K17">
            <v>78</v>
          </cell>
          <cell r="L17">
            <v>11380</v>
          </cell>
          <cell r="M17">
            <v>9868.181818181818</v>
          </cell>
          <cell r="N17">
            <v>0.15212344541685857</v>
          </cell>
          <cell r="P17">
            <v>-210</v>
          </cell>
          <cell r="Q17">
            <v>45327</v>
          </cell>
          <cell r="R17">
            <v>11170</v>
          </cell>
          <cell r="S17" t="str">
            <v>TIRE SHOP 4U</v>
          </cell>
          <cell r="T17">
            <v>11170</v>
          </cell>
          <cell r="U17">
            <v>0</v>
          </cell>
          <cell r="W17">
            <v>11300</v>
          </cell>
          <cell r="X17">
            <v>9795.4545454545441</v>
          </cell>
          <cell r="Y17">
            <v>0.14582830626450105</v>
          </cell>
          <cell r="AA17">
            <v>-110</v>
          </cell>
          <cell r="AB17">
            <v>45327</v>
          </cell>
          <cell r="AC17">
            <v>11190</v>
          </cell>
          <cell r="AD17" t="str">
            <v>TIRE SHOP 4U 楽天市場店</v>
          </cell>
          <cell r="AE17">
            <v>11190</v>
          </cell>
          <cell r="AF17">
            <v>0</v>
          </cell>
          <cell r="AG17">
            <v>636964090</v>
          </cell>
          <cell r="AH17">
            <v>636964102</v>
          </cell>
        </row>
        <row r="18">
          <cell r="B18">
            <v>2254518169973</v>
          </cell>
          <cell r="C18" t="str">
            <v/>
          </cell>
          <cell r="D18" t="str">
            <v/>
          </cell>
          <cell r="E18" t="str">
            <v>DIREZZA DZ102（並行）</v>
          </cell>
          <cell r="F18" t="str">
            <v>225/45R18 91W</v>
          </cell>
          <cell r="G18" t="str">
            <v>225/45R18</v>
          </cell>
          <cell r="H18" t="str">
            <v/>
          </cell>
          <cell r="I18">
            <v>8770</v>
          </cell>
          <cell r="J18">
            <v>119</v>
          </cell>
          <cell r="K18">
            <v>75</v>
          </cell>
          <cell r="L18">
            <v>12350</v>
          </cell>
          <cell r="M18">
            <v>10272.727272727272</v>
          </cell>
          <cell r="N18">
            <v>0.1462831858407079</v>
          </cell>
          <cell r="P18">
            <v>-50</v>
          </cell>
          <cell r="Q18">
            <v>45327</v>
          </cell>
          <cell r="R18">
            <v>12300</v>
          </cell>
          <cell r="S18" t="str">
            <v>タイヤショップTWOMAX</v>
          </cell>
          <cell r="T18">
            <v>12300</v>
          </cell>
          <cell r="U18">
            <v>0</v>
          </cell>
          <cell r="W18">
            <v>12380</v>
          </cell>
          <cell r="X18">
            <v>10300</v>
          </cell>
          <cell r="Y18">
            <v>0.14854368932038836</v>
          </cell>
          <cell r="AA18">
            <v>-10</v>
          </cell>
          <cell r="AB18">
            <v>45327</v>
          </cell>
          <cell r="AC18">
            <v>12370</v>
          </cell>
          <cell r="AD18" t="str">
            <v>ビックラック</v>
          </cell>
          <cell r="AE18">
            <v>12370</v>
          </cell>
          <cell r="AF18">
            <v>0</v>
          </cell>
          <cell r="AG18">
            <v>636964091</v>
          </cell>
          <cell r="AH18">
            <v>636964103</v>
          </cell>
        </row>
        <row r="19">
          <cell r="B19">
            <v>2255018169975</v>
          </cell>
          <cell r="C19">
            <v>4981160977035</v>
          </cell>
          <cell r="D19" t="str">
            <v>321849</v>
          </cell>
          <cell r="E19" t="str">
            <v>DIREZZA DZ102（並行）</v>
          </cell>
          <cell r="F19" t="str">
            <v>225/50R18 95W</v>
          </cell>
          <cell r="G19" t="str">
            <v>225/50R18</v>
          </cell>
          <cell r="H19" t="str">
            <v/>
          </cell>
          <cell r="I19">
            <v>9465</v>
          </cell>
          <cell r="J19">
            <v>16</v>
          </cell>
          <cell r="K19">
            <v>72</v>
          </cell>
          <cell r="L19">
            <v>13480</v>
          </cell>
          <cell r="M19">
            <v>11299.999999999998</v>
          </cell>
          <cell r="N19">
            <v>0.16238938053097332</v>
          </cell>
          <cell r="P19">
            <v>990</v>
          </cell>
          <cell r="Q19">
            <v>45327</v>
          </cell>
          <cell r="R19">
            <v>14470</v>
          </cell>
          <cell r="S19" t="str">
            <v>TIRE SHOP 4U</v>
          </cell>
          <cell r="T19">
            <v>14470</v>
          </cell>
          <cell r="U19">
            <v>0</v>
          </cell>
          <cell r="W19">
            <v>13800</v>
          </cell>
          <cell r="X19">
            <v>11590.90909090909</v>
          </cell>
          <cell r="Y19">
            <v>0.1834117647058823</v>
          </cell>
          <cell r="AA19">
            <v>0</v>
          </cell>
          <cell r="AB19">
            <v>45327</v>
          </cell>
          <cell r="AC19">
            <v>13800</v>
          </cell>
          <cell r="AD19" t="str">
            <v>TIRE SHOP 4U 楽天市場店</v>
          </cell>
          <cell r="AE19">
            <v>13800</v>
          </cell>
          <cell r="AF19">
            <v>0</v>
          </cell>
          <cell r="AG19">
            <v>636964092</v>
          </cell>
          <cell r="AH19">
            <v>636964104</v>
          </cell>
        </row>
        <row r="20">
          <cell r="B20">
            <v>2355018169972</v>
          </cell>
          <cell r="C20" t="str">
            <v/>
          </cell>
          <cell r="D20" t="str">
            <v/>
          </cell>
          <cell r="E20" t="str">
            <v>DIREZZA DZ102（並行）</v>
          </cell>
          <cell r="F20" t="str">
            <v>235/50R18 97V</v>
          </cell>
          <cell r="G20" t="str">
            <v>235/50R18</v>
          </cell>
          <cell r="H20" t="str">
            <v/>
          </cell>
          <cell r="I20">
            <v>9763</v>
          </cell>
          <cell r="J20">
            <v>24</v>
          </cell>
          <cell r="K20">
            <v>80</v>
          </cell>
          <cell r="L20">
            <v>13800</v>
          </cell>
          <cell r="M20">
            <v>11590.90909090909</v>
          </cell>
          <cell r="N20">
            <v>0.15770196078431367</v>
          </cell>
          <cell r="P20">
            <v>-800</v>
          </cell>
          <cell r="Q20">
            <v>45327</v>
          </cell>
          <cell r="R20">
            <v>13000</v>
          </cell>
          <cell r="S20" t="str">
            <v>TIRE SHOP 4U</v>
          </cell>
          <cell r="T20">
            <v>13000</v>
          </cell>
          <cell r="U20">
            <v>0</v>
          </cell>
          <cell r="W20">
            <v>13710</v>
          </cell>
          <cell r="X20">
            <v>11509.090909090908</v>
          </cell>
          <cell r="Y20">
            <v>0.15171406003159552</v>
          </cell>
          <cell r="AA20">
            <v>-180</v>
          </cell>
          <cell r="AB20">
            <v>45327</v>
          </cell>
          <cell r="AC20">
            <v>13530</v>
          </cell>
          <cell r="AD20" t="str">
            <v>TIRE SHOP 4U 楽天市場店</v>
          </cell>
          <cell r="AE20">
            <v>13530</v>
          </cell>
          <cell r="AF20">
            <v>0</v>
          </cell>
          <cell r="AG20">
            <v>636964093</v>
          </cell>
          <cell r="AH20">
            <v>636964105</v>
          </cell>
        </row>
        <row r="21">
          <cell r="B21">
            <v>2454018169972</v>
          </cell>
          <cell r="C21">
            <v>4981160904956</v>
          </cell>
          <cell r="D21" t="str">
            <v>310375</v>
          </cell>
          <cell r="E21" t="str">
            <v>DIREZZA DZ102（並行）</v>
          </cell>
          <cell r="F21" t="str">
            <v>245/40R18 97W XL</v>
          </cell>
          <cell r="G21" t="str">
            <v>245/40R18</v>
          </cell>
          <cell r="H21" t="str">
            <v/>
          </cell>
          <cell r="I21">
            <v>9520</v>
          </cell>
          <cell r="J21">
            <v>100</v>
          </cell>
          <cell r="K21">
            <v>1</v>
          </cell>
          <cell r="L21">
            <v>13480</v>
          </cell>
          <cell r="M21">
            <v>11299.999999999998</v>
          </cell>
          <cell r="N21">
            <v>0.15752212389380518</v>
          </cell>
          <cell r="P21">
            <v>-80</v>
          </cell>
          <cell r="Q21">
            <v>45327</v>
          </cell>
          <cell r="R21">
            <v>13400</v>
          </cell>
          <cell r="S21" t="str">
            <v>タイヤショップTWOMAX</v>
          </cell>
          <cell r="T21">
            <v>13400</v>
          </cell>
          <cell r="U21">
            <v>0</v>
          </cell>
          <cell r="W21">
            <v>13600</v>
          </cell>
          <cell r="X21">
            <v>11409.090909090908</v>
          </cell>
          <cell r="Y21">
            <v>0.16557768924302782</v>
          </cell>
          <cell r="AA21">
            <v>-150</v>
          </cell>
          <cell r="AB21">
            <v>45327</v>
          </cell>
          <cell r="AC21">
            <v>13450</v>
          </cell>
          <cell r="AD21" t="str">
            <v>ビックラック</v>
          </cell>
          <cell r="AE21">
            <v>13450</v>
          </cell>
          <cell r="AF21">
            <v>0</v>
          </cell>
          <cell r="AG21">
            <v>636964095</v>
          </cell>
          <cell r="AH21">
            <v>636964107</v>
          </cell>
        </row>
        <row r="22">
          <cell r="B22">
            <v>1756515167071</v>
          </cell>
          <cell r="C22">
            <v>4982266069693</v>
          </cell>
          <cell r="D22" t="str">
            <v>355219</v>
          </cell>
          <cell r="E22" t="str">
            <v>LE MANS V+（旧A表48掛）</v>
          </cell>
          <cell r="F22" t="str">
            <v>175/65R15 84H</v>
          </cell>
          <cell r="G22" t="str">
            <v>175/65R15</v>
          </cell>
          <cell r="H22">
            <v>13900</v>
          </cell>
          <cell r="I22">
            <v>6400</v>
          </cell>
          <cell r="J22">
            <v>0</v>
          </cell>
          <cell r="K22">
            <v>0</v>
          </cell>
          <cell r="L22">
            <v>8740</v>
          </cell>
          <cell r="M22">
            <v>7468.181818181818</v>
          </cell>
          <cell r="N22">
            <v>0.14303104077906267</v>
          </cell>
          <cell r="P22">
            <v>-540</v>
          </cell>
          <cell r="Q22">
            <v>45306</v>
          </cell>
          <cell r="R22">
            <v>8200</v>
          </cell>
          <cell r="S22" t="str">
            <v>アークタイヤ</v>
          </cell>
          <cell r="T22">
            <v>8200</v>
          </cell>
          <cell r="U22">
            <v>0</v>
          </cell>
          <cell r="V22">
            <v>8860</v>
          </cell>
          <cell r="W22">
            <v>9540</v>
          </cell>
          <cell r="X22">
            <v>8195.4545454545441</v>
          </cell>
          <cell r="Y22">
            <v>0.21907931225734872</v>
          </cell>
          <cell r="AA22">
            <v>-1140</v>
          </cell>
          <cell r="AB22">
            <v>45306</v>
          </cell>
          <cell r="AC22">
            <v>8400</v>
          </cell>
          <cell r="AD22" t="str">
            <v>アークタイヤ 楽天市場店</v>
          </cell>
          <cell r="AE22">
            <v>8400</v>
          </cell>
          <cell r="AF22">
            <v>0</v>
          </cell>
          <cell r="AG22" t="str">
            <v/>
          </cell>
          <cell r="AH22" t="str">
            <v/>
          </cell>
        </row>
        <row r="23">
          <cell r="B23">
            <v>1856515167078</v>
          </cell>
          <cell r="C23">
            <v>4982266069259</v>
          </cell>
          <cell r="D23" t="str">
            <v>355175</v>
          </cell>
          <cell r="E23" t="str">
            <v>LE MANS V+（旧A表48掛）</v>
          </cell>
          <cell r="F23" t="str">
            <v>185/65R15 88H</v>
          </cell>
          <cell r="G23" t="str">
            <v>185/65R15</v>
          </cell>
          <cell r="H23">
            <v>16000</v>
          </cell>
          <cell r="I23">
            <v>7360</v>
          </cell>
          <cell r="J23">
            <v>0</v>
          </cell>
          <cell r="K23">
            <v>0</v>
          </cell>
          <cell r="L23">
            <v>9980</v>
          </cell>
          <cell r="M23">
            <v>8595.4545454545441</v>
          </cell>
          <cell r="N23">
            <v>0.14373347435219447</v>
          </cell>
          <cell r="P23">
            <v>-580</v>
          </cell>
          <cell r="Q23">
            <v>45306</v>
          </cell>
          <cell r="R23">
            <v>9400</v>
          </cell>
          <cell r="S23" t="str">
            <v>アークタイヤ</v>
          </cell>
          <cell r="T23">
            <v>9400</v>
          </cell>
          <cell r="U23">
            <v>0</v>
          </cell>
          <cell r="V23">
            <v>10200</v>
          </cell>
          <cell r="W23">
            <v>10100</v>
          </cell>
          <cell r="X23">
            <v>8704.545454545454</v>
          </cell>
          <cell r="Y23">
            <v>0.15446475195822448</v>
          </cell>
          <cell r="AA23">
            <v>-500</v>
          </cell>
          <cell r="AB23">
            <v>45306</v>
          </cell>
          <cell r="AC23">
            <v>9600</v>
          </cell>
          <cell r="AD23" t="str">
            <v>アークタイヤ 楽天市場店</v>
          </cell>
          <cell r="AE23">
            <v>9600</v>
          </cell>
          <cell r="AF23">
            <v>0</v>
          </cell>
          <cell r="AG23" t="str">
            <v/>
          </cell>
          <cell r="AH23" t="str">
            <v/>
          </cell>
        </row>
        <row r="24">
          <cell r="B24">
            <v>1856015167073</v>
          </cell>
          <cell r="C24">
            <v>4982266069235</v>
          </cell>
          <cell r="D24" t="str">
            <v>355173</v>
          </cell>
          <cell r="E24" t="str">
            <v>LE MANS V+（旧A表48掛）</v>
          </cell>
          <cell r="F24" t="str">
            <v>185/60R15 84H</v>
          </cell>
          <cell r="G24" t="str">
            <v>185/60R15</v>
          </cell>
          <cell r="H24">
            <v>16800</v>
          </cell>
          <cell r="I24">
            <v>7730</v>
          </cell>
          <cell r="J24">
            <v>2</v>
          </cell>
          <cell r="K24">
            <v>0</v>
          </cell>
          <cell r="L24">
            <v>10590</v>
          </cell>
          <cell r="M24">
            <v>9150</v>
          </cell>
          <cell r="N24">
            <v>0.15519125683060109</v>
          </cell>
          <cell r="P24">
            <v>-790</v>
          </cell>
          <cell r="Q24">
            <v>45306</v>
          </cell>
          <cell r="R24">
            <v>9800</v>
          </cell>
          <cell r="S24" t="str">
            <v>アークタイヤ</v>
          </cell>
          <cell r="T24">
            <v>9800</v>
          </cell>
          <cell r="U24">
            <v>0</v>
          </cell>
          <cell r="V24">
            <v>10700</v>
          </cell>
          <cell r="W24">
            <v>10980</v>
          </cell>
          <cell r="X24">
            <v>9504.545454545454</v>
          </cell>
          <cell r="Y24">
            <v>0.18670492587278809</v>
          </cell>
          <cell r="AA24">
            <v>-880</v>
          </cell>
          <cell r="AB24">
            <v>45306</v>
          </cell>
          <cell r="AC24">
            <v>10100</v>
          </cell>
          <cell r="AD24" t="str">
            <v>アークタイヤ 楽天市場店</v>
          </cell>
          <cell r="AE24">
            <v>10100</v>
          </cell>
          <cell r="AF24">
            <v>0</v>
          </cell>
          <cell r="AG24" t="str">
            <v/>
          </cell>
          <cell r="AH24" t="str">
            <v/>
          </cell>
        </row>
        <row r="25">
          <cell r="B25">
            <v>1956515167075</v>
          </cell>
          <cell r="C25">
            <v>4982266069242</v>
          </cell>
          <cell r="D25" t="str">
            <v>355174</v>
          </cell>
          <cell r="E25" t="str">
            <v>LE MANS V+（旧A表48掛）</v>
          </cell>
          <cell r="F25" t="str">
            <v>195/65R15 91H</v>
          </cell>
          <cell r="G25" t="str">
            <v>195/65R15</v>
          </cell>
          <cell r="H25">
            <v>17900</v>
          </cell>
          <cell r="I25">
            <v>8240</v>
          </cell>
          <cell r="J25">
            <v>0</v>
          </cell>
          <cell r="K25">
            <v>3</v>
          </cell>
          <cell r="L25">
            <v>11320</v>
          </cell>
          <cell r="M25">
            <v>9813.6363636363621</v>
          </cell>
          <cell r="N25">
            <v>0.16035201482167658</v>
          </cell>
          <cell r="P25">
            <v>-730</v>
          </cell>
          <cell r="Q25">
            <v>45327</v>
          </cell>
          <cell r="R25">
            <v>10590</v>
          </cell>
          <cell r="S25" t="str">
            <v>トミータイヤ</v>
          </cell>
          <cell r="T25">
            <v>10590</v>
          </cell>
          <cell r="U25">
            <v>0</v>
          </cell>
          <cell r="V25">
            <v>11480</v>
          </cell>
          <cell r="W25">
            <v>11500</v>
          </cell>
          <cell r="X25">
            <v>9977.2727272727261</v>
          </cell>
          <cell r="Y25">
            <v>0.1741230068337129</v>
          </cell>
          <cell r="AA25">
            <v>470</v>
          </cell>
          <cell r="AB25">
            <v>45327</v>
          </cell>
          <cell r="AC25">
            <v>11970</v>
          </cell>
          <cell r="AD25" t="str">
            <v>ウェブタイヤ</v>
          </cell>
          <cell r="AE25">
            <v>11970</v>
          </cell>
          <cell r="AF25">
            <v>0</v>
          </cell>
          <cell r="AG25" t="str">
            <v/>
          </cell>
          <cell r="AH25" t="str">
            <v/>
          </cell>
        </row>
        <row r="26">
          <cell r="B26">
            <v>1856016167072</v>
          </cell>
          <cell r="C26">
            <v>4982266069204</v>
          </cell>
          <cell r="D26" t="str">
            <v>355170</v>
          </cell>
          <cell r="E26" t="str">
            <v>LE MANS V+（旧A表48掛）</v>
          </cell>
          <cell r="F26" t="str">
            <v>185/60R16 86H</v>
          </cell>
          <cell r="G26" t="str">
            <v>185/60R16</v>
          </cell>
          <cell r="H26">
            <v>19000</v>
          </cell>
          <cell r="I26">
            <v>9120</v>
          </cell>
          <cell r="J26">
            <v>0</v>
          </cell>
          <cell r="K26">
            <v>3</v>
          </cell>
          <cell r="L26">
            <v>12300</v>
          </cell>
          <cell r="M26">
            <v>10704.545454545454</v>
          </cell>
          <cell r="N26">
            <v>0.14802547770700633</v>
          </cell>
          <cell r="P26">
            <v>-650</v>
          </cell>
          <cell r="Q26">
            <v>45327</v>
          </cell>
          <cell r="R26">
            <v>11650</v>
          </cell>
          <cell r="S26" t="str">
            <v>トミータイヤ</v>
          </cell>
          <cell r="T26">
            <v>11100</v>
          </cell>
          <cell r="U26">
            <v>550</v>
          </cell>
          <cell r="V26">
            <v>11900</v>
          </cell>
          <cell r="W26">
            <v>11880</v>
          </cell>
          <cell r="X26">
            <v>10322.727272727272</v>
          </cell>
          <cell r="Y26">
            <v>0.11651254953764856</v>
          </cell>
          <cell r="AA26">
            <v>-180</v>
          </cell>
          <cell r="AB26">
            <v>45327</v>
          </cell>
          <cell r="AC26">
            <v>11700</v>
          </cell>
          <cell r="AD26" t="str">
            <v>ラスティーボルト</v>
          </cell>
          <cell r="AE26">
            <v>11700</v>
          </cell>
          <cell r="AF26">
            <v>0</v>
          </cell>
          <cell r="AG26" t="str">
            <v/>
          </cell>
          <cell r="AH26" t="str">
            <v/>
          </cell>
        </row>
        <row r="27">
          <cell r="B27">
            <v>1855516167070</v>
          </cell>
          <cell r="C27">
            <v>4982266069273</v>
          </cell>
          <cell r="D27" t="str">
            <v>355177</v>
          </cell>
          <cell r="E27" t="str">
            <v>LE MANS V+（旧A表48掛）</v>
          </cell>
          <cell r="F27" t="str">
            <v>185/55R16 83V</v>
          </cell>
          <cell r="G27" t="str">
            <v>185/55R16</v>
          </cell>
          <cell r="H27">
            <v>21800</v>
          </cell>
          <cell r="I27">
            <v>10030</v>
          </cell>
          <cell r="J27">
            <v>2</v>
          </cell>
          <cell r="K27">
            <v>1</v>
          </cell>
          <cell r="L27">
            <v>13720</v>
          </cell>
          <cell r="M27">
            <v>11995.454545454544</v>
          </cell>
          <cell r="N27">
            <v>0.16384994316028789</v>
          </cell>
          <cell r="P27">
            <v>-930</v>
          </cell>
          <cell r="Q27">
            <v>45327</v>
          </cell>
          <cell r="R27">
            <v>12790</v>
          </cell>
          <cell r="S27" t="str">
            <v>トミータイヤ</v>
          </cell>
          <cell r="T27">
            <v>12790</v>
          </cell>
          <cell r="U27">
            <v>0</v>
          </cell>
          <cell r="V27">
            <v>13850</v>
          </cell>
          <cell r="W27">
            <v>13940</v>
          </cell>
          <cell r="X27">
            <v>12195.454545454544</v>
          </cell>
          <cell r="Y27">
            <v>0.17756243011554221</v>
          </cell>
          <cell r="AA27">
            <v>-590</v>
          </cell>
          <cell r="AB27">
            <v>45327</v>
          </cell>
          <cell r="AC27">
            <v>13350</v>
          </cell>
          <cell r="AD27" t="str">
            <v>ラスティーボルト</v>
          </cell>
          <cell r="AE27">
            <v>13350</v>
          </cell>
          <cell r="AF27">
            <v>0</v>
          </cell>
          <cell r="AG27" t="str">
            <v/>
          </cell>
          <cell r="AH27" t="str">
            <v/>
          </cell>
        </row>
        <row r="28">
          <cell r="B28">
            <v>2055516167073</v>
          </cell>
          <cell r="C28">
            <v>4982266069303</v>
          </cell>
          <cell r="D28" t="str">
            <v>355180</v>
          </cell>
          <cell r="E28" t="str">
            <v>LE MANS V+（旧A表48掛）</v>
          </cell>
          <cell r="F28" t="str">
            <v>205/55R16 91V</v>
          </cell>
          <cell r="G28" t="str">
            <v>205/55R16</v>
          </cell>
          <cell r="H28">
            <v>22500</v>
          </cell>
          <cell r="I28">
            <v>10800</v>
          </cell>
          <cell r="J28">
            <v>11</v>
          </cell>
          <cell r="K28">
            <v>3</v>
          </cell>
          <cell r="L28">
            <v>14400</v>
          </cell>
          <cell r="M28">
            <v>12613.636363636362</v>
          </cell>
          <cell r="N28">
            <v>0.14378378378378368</v>
          </cell>
          <cell r="P28">
            <v>-1010</v>
          </cell>
          <cell r="Q28">
            <v>45327</v>
          </cell>
          <cell r="R28">
            <v>13390</v>
          </cell>
          <cell r="S28" t="str">
            <v>トミータイヤ</v>
          </cell>
          <cell r="T28">
            <v>13390</v>
          </cell>
          <cell r="U28">
            <v>0</v>
          </cell>
          <cell r="V28">
            <v>14370</v>
          </cell>
          <cell r="W28">
            <v>14370</v>
          </cell>
          <cell r="X28">
            <v>12586.363636363636</v>
          </cell>
          <cell r="Y28">
            <v>0.14192849404117008</v>
          </cell>
          <cell r="AA28">
            <v>0</v>
          </cell>
          <cell r="AB28">
            <v>45327</v>
          </cell>
          <cell r="AC28">
            <v>14370</v>
          </cell>
          <cell r="AD28" t="str">
            <v>ラウンドタイヤ</v>
          </cell>
          <cell r="AE28">
            <v>14370</v>
          </cell>
          <cell r="AF28">
            <v>0</v>
          </cell>
          <cell r="AG28" t="str">
            <v/>
          </cell>
          <cell r="AH28" t="str">
            <v/>
          </cell>
        </row>
        <row r="29">
          <cell r="B29">
            <v>1954517167079</v>
          </cell>
          <cell r="C29">
            <v>4982266069327</v>
          </cell>
          <cell r="D29" t="str">
            <v>355182</v>
          </cell>
          <cell r="E29" t="str">
            <v>LE MANS V+（旧A表48掛）</v>
          </cell>
          <cell r="F29" t="str">
            <v>195/45R17 81W</v>
          </cell>
          <cell r="G29" t="str">
            <v>195/45R17</v>
          </cell>
          <cell r="H29">
            <v>27500</v>
          </cell>
          <cell r="I29">
            <v>13200</v>
          </cell>
          <cell r="J29">
            <v>8</v>
          </cell>
          <cell r="K29">
            <v>2</v>
          </cell>
          <cell r="L29">
            <v>17580</v>
          </cell>
          <cell r="M29">
            <v>15504.545454545454</v>
          </cell>
          <cell r="N29">
            <v>0.14863676341248899</v>
          </cell>
          <cell r="P29">
            <v>-1090</v>
          </cell>
          <cell r="Q29">
            <v>45327</v>
          </cell>
          <cell r="R29">
            <v>16490</v>
          </cell>
          <cell r="S29" t="str">
            <v>トミータイヤ</v>
          </cell>
          <cell r="T29">
            <v>16490</v>
          </cell>
          <cell r="U29">
            <v>0</v>
          </cell>
          <cell r="V29">
            <v>17860</v>
          </cell>
          <cell r="W29">
            <v>17860</v>
          </cell>
          <cell r="X29">
            <v>15759.090909090908</v>
          </cell>
          <cell r="Y29">
            <v>0.16238823190077872</v>
          </cell>
          <cell r="AA29">
            <v>-670</v>
          </cell>
          <cell r="AB29">
            <v>45327</v>
          </cell>
          <cell r="AC29">
            <v>17190</v>
          </cell>
          <cell r="AD29" t="str">
            <v>ラスティーボルト</v>
          </cell>
          <cell r="AE29">
            <v>17190</v>
          </cell>
          <cell r="AF29">
            <v>0</v>
          </cell>
          <cell r="AG29" t="str">
            <v/>
          </cell>
          <cell r="AH29" t="str">
            <v/>
          </cell>
        </row>
        <row r="30">
          <cell r="B30">
            <v>2055017167077</v>
          </cell>
          <cell r="C30">
            <v>4982266069440</v>
          </cell>
          <cell r="D30" t="str">
            <v>355194</v>
          </cell>
          <cell r="E30" t="str">
            <v>LE MANS V+（旧A表48掛）</v>
          </cell>
          <cell r="F30" t="str">
            <v>205/50R17 93V XL</v>
          </cell>
          <cell r="G30" t="str">
            <v>205/50R17</v>
          </cell>
          <cell r="H30">
            <v>27300</v>
          </cell>
          <cell r="I30">
            <v>13110</v>
          </cell>
          <cell r="J30">
            <v>4</v>
          </cell>
          <cell r="K30">
            <v>6</v>
          </cell>
          <cell r="L30">
            <v>17500</v>
          </cell>
          <cell r="M30">
            <v>15431.81818181818</v>
          </cell>
          <cell r="N30">
            <v>0.15045655375552275</v>
          </cell>
          <cell r="P30">
            <v>-1110</v>
          </cell>
          <cell r="Q30">
            <v>45327</v>
          </cell>
          <cell r="R30">
            <v>16390</v>
          </cell>
          <cell r="S30" t="str">
            <v>トミータイヤ</v>
          </cell>
          <cell r="T30">
            <v>16390</v>
          </cell>
          <cell r="U30">
            <v>0</v>
          </cell>
          <cell r="V30">
            <v>17650</v>
          </cell>
          <cell r="W30">
            <v>17650</v>
          </cell>
          <cell r="X30">
            <v>15568.181818181816</v>
          </cell>
          <cell r="Y30">
            <v>0.157897810218978</v>
          </cell>
          <cell r="AA30">
            <v>-460</v>
          </cell>
          <cell r="AB30">
            <v>45327</v>
          </cell>
          <cell r="AC30">
            <v>17190</v>
          </cell>
          <cell r="AD30" t="str">
            <v>ラスティーボルト</v>
          </cell>
          <cell r="AE30">
            <v>17190</v>
          </cell>
          <cell r="AF30">
            <v>0</v>
          </cell>
          <cell r="AG30" t="str">
            <v/>
          </cell>
          <cell r="AH30" t="str">
            <v/>
          </cell>
        </row>
        <row r="31">
          <cell r="B31">
            <v>2154517167072</v>
          </cell>
          <cell r="C31">
            <v>4982266069297</v>
          </cell>
          <cell r="D31" t="str">
            <v>355179</v>
          </cell>
          <cell r="E31" t="str">
            <v>LE MANS V+（旧A表48掛）</v>
          </cell>
          <cell r="F31" t="str">
            <v>215/45R17 91W XL</v>
          </cell>
          <cell r="G31" t="str">
            <v>215/45R17</v>
          </cell>
          <cell r="H31">
            <v>31100</v>
          </cell>
          <cell r="I31">
            <v>14930</v>
          </cell>
          <cell r="J31">
            <v>4</v>
          </cell>
          <cell r="K31">
            <v>0</v>
          </cell>
          <cell r="L31">
            <v>19780</v>
          </cell>
          <cell r="M31">
            <v>17504.545454545452</v>
          </cell>
          <cell r="N31">
            <v>0.14707868086211362</v>
          </cell>
          <cell r="P31">
            <v>-1180</v>
          </cell>
          <cell r="Q31">
            <v>45306</v>
          </cell>
          <cell r="R31">
            <v>18600</v>
          </cell>
          <cell r="S31" t="str">
            <v>トミータイヤ</v>
          </cell>
          <cell r="T31">
            <v>18600</v>
          </cell>
          <cell r="U31">
            <v>0</v>
          </cell>
          <cell r="V31">
            <v>19670</v>
          </cell>
          <cell r="W31">
            <v>19670</v>
          </cell>
          <cell r="X31">
            <v>17404.545454545452</v>
          </cell>
          <cell r="Y31">
            <v>0.14217811439018008</v>
          </cell>
          <cell r="AA31">
            <v>-20</v>
          </cell>
          <cell r="AB31">
            <v>45306</v>
          </cell>
          <cell r="AC31">
            <v>19650</v>
          </cell>
          <cell r="AD31" t="str">
            <v>ラスティーボルト</v>
          </cell>
          <cell r="AE31">
            <v>19650</v>
          </cell>
          <cell r="AF31">
            <v>0</v>
          </cell>
          <cell r="AG31" t="str">
            <v/>
          </cell>
          <cell r="AH31" t="str">
            <v/>
          </cell>
        </row>
        <row r="32">
          <cell r="B32">
            <v>1956515169864</v>
          </cell>
          <cell r="C32" t="str">
            <v/>
          </cell>
          <cell r="D32" t="str">
            <v/>
          </cell>
          <cell r="E32" t="str">
            <v>WINTER MAXX 02（並行）旧年</v>
          </cell>
          <cell r="F32" t="str">
            <v>195/65R15 91S</v>
          </cell>
          <cell r="G32" t="str">
            <v>195/65R15</v>
          </cell>
          <cell r="H32" t="str">
            <v/>
          </cell>
          <cell r="I32">
            <v>6050</v>
          </cell>
          <cell r="J32">
            <v>2</v>
          </cell>
          <cell r="K32">
            <v>0</v>
          </cell>
          <cell r="L32">
            <v>9120</v>
          </cell>
          <cell r="M32">
            <v>7813.6363636363631</v>
          </cell>
          <cell r="N32">
            <v>0.22571262361838274</v>
          </cell>
          <cell r="P32">
            <v>-210</v>
          </cell>
          <cell r="Q32">
            <v>45264</v>
          </cell>
          <cell r="R32">
            <v>8910</v>
          </cell>
          <cell r="S32" t="str">
            <v>タイヤショップあやの</v>
          </cell>
          <cell r="T32">
            <v>8910</v>
          </cell>
          <cell r="U32">
            <v>0</v>
          </cell>
          <cell r="W32">
            <v>9120</v>
          </cell>
          <cell r="X32">
            <v>7813.6363636363631</v>
          </cell>
          <cell r="Y32">
            <v>0.22571262361838274</v>
          </cell>
          <cell r="AA32">
            <v>-210</v>
          </cell>
          <cell r="AB32">
            <v>45264</v>
          </cell>
          <cell r="AC32">
            <v>8910</v>
          </cell>
          <cell r="AD32" t="str">
            <v>タイヤショップあやの　楽天市場店</v>
          </cell>
          <cell r="AE32">
            <v>8910</v>
          </cell>
          <cell r="AF32">
            <v>0</v>
          </cell>
          <cell r="AG32">
            <v>650063534</v>
          </cell>
          <cell r="AH32">
            <v>650063544</v>
          </cell>
        </row>
        <row r="33">
          <cell r="B33">
            <v>2056016169864</v>
          </cell>
          <cell r="C33" t="str">
            <v/>
          </cell>
          <cell r="D33" t="str">
            <v/>
          </cell>
          <cell r="E33" t="str">
            <v>WINTER MAXX 02（並行）旧年</v>
          </cell>
          <cell r="F33" t="str">
            <v>205/60R16 92S</v>
          </cell>
          <cell r="G33" t="str">
            <v>205/60R16</v>
          </cell>
          <cell r="H33" t="str">
            <v/>
          </cell>
          <cell r="I33">
            <v>8990</v>
          </cell>
          <cell r="J33">
            <v>160</v>
          </cell>
          <cell r="K33">
            <v>4</v>
          </cell>
          <cell r="L33">
            <v>13100</v>
          </cell>
          <cell r="M33">
            <v>10954.545454545454</v>
          </cell>
          <cell r="N33">
            <v>0.17933609958506219</v>
          </cell>
          <cell r="P33">
            <v>-1000</v>
          </cell>
          <cell r="Q33">
            <v>45327</v>
          </cell>
          <cell r="R33">
            <v>12100</v>
          </cell>
          <cell r="S33" t="str">
            <v>タイヤショップあやの</v>
          </cell>
          <cell r="T33">
            <v>12100</v>
          </cell>
          <cell r="U33">
            <v>0</v>
          </cell>
          <cell r="W33">
            <v>13200</v>
          </cell>
          <cell r="X33">
            <v>11045.454545454544</v>
          </cell>
          <cell r="Y33">
            <v>0.18609053497942377</v>
          </cell>
          <cell r="AA33">
            <v>-1100</v>
          </cell>
          <cell r="AB33">
            <v>45327</v>
          </cell>
          <cell r="AC33">
            <v>12100</v>
          </cell>
          <cell r="AD33" t="str">
            <v>タイヤショップあやの　楽天市場店</v>
          </cell>
          <cell r="AE33">
            <v>12100</v>
          </cell>
          <cell r="AF33">
            <v>0</v>
          </cell>
          <cell r="AG33">
            <v>650063536</v>
          </cell>
          <cell r="AH33">
            <v>650063546</v>
          </cell>
        </row>
        <row r="34">
          <cell r="B34">
            <v>1856515169867</v>
          </cell>
          <cell r="C34" t="str">
            <v/>
          </cell>
          <cell r="D34" t="str">
            <v/>
          </cell>
          <cell r="E34" t="str">
            <v>WINTER MAXX 02（並行）旧年</v>
          </cell>
          <cell r="F34" t="str">
            <v>185/65R15 88S</v>
          </cell>
          <cell r="G34" t="str">
            <v>185/65R15</v>
          </cell>
          <cell r="H34" t="str">
            <v/>
          </cell>
          <cell r="I34">
            <v>5950</v>
          </cell>
          <cell r="J34">
            <v>0</v>
          </cell>
          <cell r="K34">
            <v>0</v>
          </cell>
          <cell r="L34">
            <v>9200</v>
          </cell>
          <cell r="M34">
            <v>7886.363636363636</v>
          </cell>
          <cell r="N34">
            <v>0.24553314121037462</v>
          </cell>
          <cell r="P34">
            <v>-50</v>
          </cell>
          <cell r="Q34">
            <v>45264</v>
          </cell>
          <cell r="R34">
            <v>9150</v>
          </cell>
          <cell r="S34" t="str">
            <v>タイヤショップあやの</v>
          </cell>
          <cell r="T34">
            <v>9150</v>
          </cell>
          <cell r="U34">
            <v>0</v>
          </cell>
          <cell r="W34">
            <v>9200</v>
          </cell>
          <cell r="X34">
            <v>7886.363636363636</v>
          </cell>
          <cell r="Y34">
            <v>0.24553314121037462</v>
          </cell>
          <cell r="AA34">
            <v>-50</v>
          </cell>
          <cell r="AB34">
            <v>45264</v>
          </cell>
          <cell r="AC34">
            <v>9150</v>
          </cell>
          <cell r="AD34" t="str">
            <v>タイヤショップあやの　楽天市場店</v>
          </cell>
          <cell r="AE34">
            <v>9150</v>
          </cell>
          <cell r="AF34">
            <v>0</v>
          </cell>
          <cell r="AG34">
            <v>650063533</v>
          </cell>
          <cell r="AH34">
            <v>650063543</v>
          </cell>
        </row>
        <row r="35">
          <cell r="B35">
            <v>1856015169862</v>
          </cell>
          <cell r="C35" t="str">
            <v/>
          </cell>
          <cell r="D35" t="str">
            <v/>
          </cell>
          <cell r="E35" t="str">
            <v>WINTER MAXX 02（並行）旧年</v>
          </cell>
          <cell r="F35" t="str">
            <v>185/60R15 84S</v>
          </cell>
          <cell r="G35" t="str">
            <v>185/60R15</v>
          </cell>
          <cell r="H35" t="str">
            <v/>
          </cell>
          <cell r="I35">
            <v>6270</v>
          </cell>
          <cell r="J35">
            <v>156</v>
          </cell>
          <cell r="K35">
            <v>0</v>
          </cell>
          <cell r="L35">
            <v>9350</v>
          </cell>
          <cell r="M35">
            <v>8022.7272727272721</v>
          </cell>
          <cell r="N35">
            <v>0.21847025495750702</v>
          </cell>
          <cell r="P35">
            <v>25</v>
          </cell>
          <cell r="Q35">
            <v>45264</v>
          </cell>
          <cell r="R35">
            <v>9375</v>
          </cell>
          <cell r="S35" t="str">
            <v>タイヤショップあやの</v>
          </cell>
          <cell r="T35">
            <v>9375</v>
          </cell>
          <cell r="U35">
            <v>0</v>
          </cell>
          <cell r="W35">
            <v>9370</v>
          </cell>
          <cell r="X35">
            <v>8040.9090909090901</v>
          </cell>
          <cell r="Y35">
            <v>0.22023742227247023</v>
          </cell>
          <cell r="AA35">
            <v>-31</v>
          </cell>
          <cell r="AB35">
            <v>45264</v>
          </cell>
          <cell r="AC35">
            <v>9339</v>
          </cell>
          <cell r="AD35" t="str">
            <v>Super TIREMARKET</v>
          </cell>
          <cell r="AE35">
            <v>9339</v>
          </cell>
          <cell r="AF35">
            <v>0</v>
          </cell>
          <cell r="AG35">
            <v>650063532</v>
          </cell>
          <cell r="AH35">
            <v>650063542</v>
          </cell>
        </row>
        <row r="36">
          <cell r="B36">
            <v>2156016169861</v>
          </cell>
          <cell r="C36" t="str">
            <v/>
          </cell>
          <cell r="D36" t="str">
            <v/>
          </cell>
          <cell r="E36" t="str">
            <v>WINTER MAXX 02（並行）旧年</v>
          </cell>
          <cell r="F36" t="str">
            <v>215/60R16 95S</v>
          </cell>
          <cell r="G36" t="str">
            <v>215/60R16</v>
          </cell>
          <cell r="H36" t="str">
            <v/>
          </cell>
          <cell r="I36">
            <v>8490</v>
          </cell>
          <cell r="J36">
            <v>96</v>
          </cell>
          <cell r="K36">
            <v>3</v>
          </cell>
          <cell r="L36">
            <v>12210</v>
          </cell>
          <cell r="M36">
            <v>10145.454545454544</v>
          </cell>
          <cell r="N36">
            <v>0.16317204301075258</v>
          </cell>
          <cell r="P36">
            <v>-770</v>
          </cell>
          <cell r="Q36">
            <v>45327</v>
          </cell>
          <cell r="R36">
            <v>11440</v>
          </cell>
          <cell r="S36" t="str">
            <v>タイヤショップあやの</v>
          </cell>
          <cell r="T36">
            <v>11440</v>
          </cell>
          <cell r="U36">
            <v>0</v>
          </cell>
          <cell r="W36">
            <v>12650</v>
          </cell>
          <cell r="X36">
            <v>10545.454545454544</v>
          </cell>
          <cell r="Y36">
            <v>0.19491379310344817</v>
          </cell>
          <cell r="AA36">
            <v>-1210</v>
          </cell>
          <cell r="AB36">
            <v>45327</v>
          </cell>
          <cell r="AC36">
            <v>11440</v>
          </cell>
          <cell r="AD36" t="str">
            <v>タイヤショップあやの　楽天市場店</v>
          </cell>
          <cell r="AE36">
            <v>11440</v>
          </cell>
          <cell r="AF36">
            <v>0</v>
          </cell>
          <cell r="AG36">
            <v>650063538</v>
          </cell>
          <cell r="AH36">
            <v>650063548</v>
          </cell>
        </row>
        <row r="37">
          <cell r="B37">
            <v>2055516169862</v>
          </cell>
          <cell r="C37" t="str">
            <v/>
          </cell>
          <cell r="D37" t="str">
            <v/>
          </cell>
          <cell r="E37" t="str">
            <v>WINTER MAXX 02（並行）旧年</v>
          </cell>
          <cell r="F37" t="str">
            <v>205/55R16 91S</v>
          </cell>
          <cell r="G37" t="str">
            <v>205/55R16</v>
          </cell>
          <cell r="H37" t="str">
            <v/>
          </cell>
          <cell r="I37">
            <v>7370</v>
          </cell>
          <cell r="J37">
            <v>30</v>
          </cell>
          <cell r="K37">
            <v>0</v>
          </cell>
          <cell r="L37">
            <v>10450</v>
          </cell>
          <cell r="M37">
            <v>9022.7272727272721</v>
          </cell>
          <cell r="N37">
            <v>0.1831738035264483</v>
          </cell>
          <cell r="P37">
            <v>0</v>
          </cell>
          <cell r="Q37">
            <v>45264</v>
          </cell>
          <cell r="R37">
            <v>10450</v>
          </cell>
          <cell r="S37" t="str">
            <v>タイヤショップあやの</v>
          </cell>
          <cell r="T37">
            <v>10450</v>
          </cell>
          <cell r="U37">
            <v>0</v>
          </cell>
          <cell r="W37">
            <v>10450</v>
          </cell>
          <cell r="X37">
            <v>9022.7272727272721</v>
          </cell>
          <cell r="Y37">
            <v>0.1831738035264483</v>
          </cell>
          <cell r="AA37">
            <v>0</v>
          </cell>
          <cell r="AB37">
            <v>45264</v>
          </cell>
          <cell r="AC37">
            <v>10450</v>
          </cell>
          <cell r="AD37" t="str">
            <v>タイヤショップあやの　楽天市場店</v>
          </cell>
          <cell r="AE37">
            <v>10450</v>
          </cell>
          <cell r="AF37">
            <v>0</v>
          </cell>
          <cell r="AG37">
            <v>650063535</v>
          </cell>
          <cell r="AH37">
            <v>650063545</v>
          </cell>
        </row>
        <row r="38">
          <cell r="B38">
            <v>1757014169863</v>
          </cell>
          <cell r="C38" t="str">
            <v/>
          </cell>
          <cell r="D38" t="str">
            <v/>
          </cell>
          <cell r="E38" t="str">
            <v>WINTER MAXX 02（並行）旧年</v>
          </cell>
          <cell r="F38" t="str">
            <v>175/70R14 84S</v>
          </cell>
          <cell r="G38" t="str">
            <v>175/70R14</v>
          </cell>
          <cell r="H38" t="str">
            <v/>
          </cell>
          <cell r="I38">
            <v>4350</v>
          </cell>
          <cell r="J38">
            <v>8</v>
          </cell>
          <cell r="K38">
            <v>0</v>
          </cell>
          <cell r="L38">
            <v>6550</v>
          </cell>
          <cell r="M38">
            <v>5477.272727272727</v>
          </cell>
          <cell r="N38">
            <v>0.20580912863070536</v>
          </cell>
          <cell r="P38">
            <v>380</v>
          </cell>
          <cell r="Q38">
            <v>45264</v>
          </cell>
          <cell r="R38">
            <v>6930</v>
          </cell>
          <cell r="S38" t="str">
            <v>タイヤショップあやの</v>
          </cell>
          <cell r="T38">
            <v>6930</v>
          </cell>
          <cell r="U38">
            <v>0</v>
          </cell>
          <cell r="W38">
            <v>6600</v>
          </cell>
          <cell r="X38">
            <v>5522.7272727272721</v>
          </cell>
          <cell r="Y38">
            <v>0.21234567901234558</v>
          </cell>
          <cell r="AA38">
            <v>330</v>
          </cell>
          <cell r="AB38">
            <v>45264</v>
          </cell>
          <cell r="AC38">
            <v>6930</v>
          </cell>
          <cell r="AD38" t="str">
            <v>タイヤショップあやの　楽天市場店</v>
          </cell>
          <cell r="AE38">
            <v>6930</v>
          </cell>
          <cell r="AF38">
            <v>0</v>
          </cell>
          <cell r="AG38">
            <v>650063531</v>
          </cell>
          <cell r="AH38">
            <v>650063541</v>
          </cell>
        </row>
        <row r="39">
          <cell r="B39">
            <v>2155517169868</v>
          </cell>
          <cell r="C39" t="str">
            <v/>
          </cell>
          <cell r="D39" t="str">
            <v/>
          </cell>
          <cell r="E39" t="str">
            <v>WINTER MAXX 02（並行）旧年</v>
          </cell>
          <cell r="F39" t="str">
            <v>215/55R17 94S</v>
          </cell>
          <cell r="G39" t="str">
            <v>215/55R17</v>
          </cell>
          <cell r="H39" t="str">
            <v/>
          </cell>
          <cell r="I39">
            <v>11744</v>
          </cell>
          <cell r="J39">
            <v>26</v>
          </cell>
          <cell r="K39">
            <v>2</v>
          </cell>
          <cell r="L39">
            <v>16500</v>
          </cell>
          <cell r="M39">
            <v>14045.454545454544</v>
          </cell>
          <cell r="N39">
            <v>0.16385760517799344</v>
          </cell>
          <cell r="P39">
            <v>-3300</v>
          </cell>
          <cell r="Q39">
            <v>45327</v>
          </cell>
          <cell r="R39">
            <v>13200</v>
          </cell>
          <cell r="S39" t="str">
            <v>タイヤショップあやの</v>
          </cell>
          <cell r="T39">
            <v>13200</v>
          </cell>
          <cell r="U39">
            <v>0</v>
          </cell>
          <cell r="W39">
            <v>16500</v>
          </cell>
          <cell r="X39">
            <v>14045.454545454544</v>
          </cell>
          <cell r="Y39">
            <v>0.16385760517799344</v>
          </cell>
          <cell r="AA39">
            <v>-3300</v>
          </cell>
          <cell r="AB39">
            <v>45327</v>
          </cell>
          <cell r="AC39">
            <v>13200</v>
          </cell>
          <cell r="AD39" t="str">
            <v>タイヤショップあやの　楽天市場店</v>
          </cell>
          <cell r="AE39">
            <v>13200</v>
          </cell>
          <cell r="AF39">
            <v>0</v>
          </cell>
          <cell r="AG39">
            <v>650063537</v>
          </cell>
          <cell r="AH39">
            <v>650063547</v>
          </cell>
        </row>
        <row r="40">
          <cell r="B40">
            <v>2255017169853</v>
          </cell>
          <cell r="C40" t="str">
            <v/>
          </cell>
          <cell r="D40" t="str">
            <v/>
          </cell>
          <cell r="E40" t="str">
            <v>WINTER MAXX 02（並行）旧年</v>
          </cell>
          <cell r="F40" t="str">
            <v>225/50R17 94S（8本 Qレンジ）</v>
          </cell>
          <cell r="G40" t="str">
            <v>225/50R17</v>
          </cell>
          <cell r="H40" t="str">
            <v/>
          </cell>
          <cell r="I40">
            <v>12336</v>
          </cell>
          <cell r="J40">
            <v>12</v>
          </cell>
          <cell r="K40">
            <v>8</v>
          </cell>
          <cell r="L40">
            <v>17200</v>
          </cell>
          <cell r="M40">
            <v>14681.81818181818</v>
          </cell>
          <cell r="N40">
            <v>0.15977708978328165</v>
          </cell>
          <cell r="P40">
            <v>-1800</v>
          </cell>
          <cell r="Q40">
            <v>45299</v>
          </cell>
          <cell r="R40">
            <v>15400</v>
          </cell>
          <cell r="S40" t="str">
            <v>タイヤショップあやの</v>
          </cell>
          <cell r="T40">
            <v>15400</v>
          </cell>
          <cell r="U40">
            <v>0</v>
          </cell>
          <cell r="W40">
            <v>17280</v>
          </cell>
          <cell r="X40">
            <v>14754.545454545454</v>
          </cell>
          <cell r="Y40">
            <v>0.16391866913123843</v>
          </cell>
          <cell r="AA40">
            <v>-1880</v>
          </cell>
          <cell r="AB40">
            <v>45299</v>
          </cell>
          <cell r="AC40">
            <v>15400</v>
          </cell>
          <cell r="AD40" t="str">
            <v>タイヤショップあやの　楽天市場店</v>
          </cell>
          <cell r="AE40">
            <v>15400</v>
          </cell>
          <cell r="AF40">
            <v>0</v>
          </cell>
          <cell r="AG40">
            <v>650063540</v>
          </cell>
          <cell r="AH40">
            <v>650063550</v>
          </cell>
        </row>
        <row r="41">
          <cell r="B41">
            <v>2254018169824</v>
          </cell>
          <cell r="C41" t="str">
            <v/>
          </cell>
          <cell r="D41" t="str">
            <v/>
          </cell>
          <cell r="E41" t="str">
            <v>WINTER MAXX 02（並行）旧年</v>
          </cell>
          <cell r="F41" t="str">
            <v>225/40R18 92S XL</v>
          </cell>
          <cell r="G41" t="str">
            <v>225/40R18</v>
          </cell>
          <cell r="H41" t="str">
            <v/>
          </cell>
          <cell r="I41">
            <v>16180</v>
          </cell>
          <cell r="J41">
            <v>24</v>
          </cell>
          <cell r="K41">
            <v>0</v>
          </cell>
          <cell r="L41">
            <v>21560</v>
          </cell>
          <cell r="M41">
            <v>19122.727272727272</v>
          </cell>
          <cell r="N41">
            <v>0.15388637984311859</v>
          </cell>
          <cell r="P41">
            <v>-1080</v>
          </cell>
          <cell r="Q41">
            <v>45299</v>
          </cell>
          <cell r="R41">
            <v>20480</v>
          </cell>
          <cell r="S41" t="str">
            <v>ホットパーツ</v>
          </cell>
          <cell r="T41">
            <v>20480</v>
          </cell>
          <cell r="U41">
            <v>0</v>
          </cell>
          <cell r="W41">
            <v>21560</v>
          </cell>
          <cell r="X41">
            <v>19122.727272727272</v>
          </cell>
          <cell r="Y41">
            <v>0.15388637984311859</v>
          </cell>
          <cell r="AA41">
            <v>-220</v>
          </cell>
          <cell r="AB41">
            <v>45299</v>
          </cell>
          <cell r="AC41">
            <v>21340</v>
          </cell>
          <cell r="AD41" t="str">
            <v>タイヤショップあやの　楽天市場店</v>
          </cell>
          <cell r="AE41">
            <v>21340</v>
          </cell>
          <cell r="AF41">
            <v>0</v>
          </cell>
          <cell r="AG41">
            <v>650063539</v>
          </cell>
          <cell r="AH41">
            <v>650063549</v>
          </cell>
        </row>
      </sheetData>
      <sheetData sheetId="6">
        <row r="1">
          <cell r="B1" t="str">
            <v>2023-11-06 → 2024-02-06の受注実績を(I)列に表示しています</v>
          </cell>
          <cell r="J1" t="str">
            <v>2024/02/07_02:40</v>
          </cell>
          <cell r="K1" t="str">
            <v>2024/02/07_07:31</v>
          </cell>
        </row>
        <row r="2">
          <cell r="B2" t="str">
            <v>CONTINENTAL</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2055516208066</v>
          </cell>
          <cell r="C5">
            <v>4019238035957</v>
          </cell>
          <cell r="D5" t="str">
            <v>15572660000</v>
          </cell>
          <cell r="E5" t="str">
            <v>ExtremeContact DWS06 PLUS（四半値引）</v>
          </cell>
          <cell r="F5" t="str">
            <v>205/55ZR16 91W</v>
          </cell>
          <cell r="G5" t="str">
            <v>205/55R16</v>
          </cell>
          <cell r="H5">
            <v>21000</v>
          </cell>
          <cell r="I5">
            <v>8411</v>
          </cell>
          <cell r="J5">
            <v>18</v>
          </cell>
          <cell r="K5">
            <v>71</v>
          </cell>
          <cell r="L5">
            <v>12100</v>
          </cell>
          <cell r="M5">
            <v>10522.727272727272</v>
          </cell>
          <cell r="N5">
            <v>0.20068250539956797</v>
          </cell>
          <cell r="P5">
            <v>450</v>
          </cell>
          <cell r="Q5">
            <v>45327</v>
          </cell>
          <cell r="R5">
            <v>12550</v>
          </cell>
          <cell r="S5" t="str">
            <v>TIRE SHOP 4U 2号店</v>
          </cell>
          <cell r="T5">
            <v>12100</v>
          </cell>
          <cell r="U5">
            <v>450</v>
          </cell>
          <cell r="V5">
            <v>12100</v>
          </cell>
          <cell r="W5">
            <v>12100</v>
          </cell>
          <cell r="X5">
            <v>10522.727272727272</v>
          </cell>
          <cell r="Y5">
            <v>0.20068250539956797</v>
          </cell>
          <cell r="AA5">
            <v>0</v>
          </cell>
          <cell r="AB5">
            <v>45327</v>
          </cell>
          <cell r="AC5">
            <v>12100</v>
          </cell>
          <cell r="AD5" t="str">
            <v>タイヤホイール専門店 小西タイヤ</v>
          </cell>
          <cell r="AE5">
            <v>12100</v>
          </cell>
          <cell r="AF5">
            <v>0</v>
          </cell>
          <cell r="AG5">
            <v>605430003</v>
          </cell>
          <cell r="AH5">
            <v>605430042</v>
          </cell>
        </row>
        <row r="6">
          <cell r="B6">
            <v>2055017208060</v>
          </cell>
          <cell r="C6">
            <v>4019238035940</v>
          </cell>
          <cell r="D6" t="str">
            <v>15572650000</v>
          </cell>
          <cell r="E6" t="str">
            <v>ExtremeContact DWS06 PLUS（39掛）</v>
          </cell>
          <cell r="F6" t="str">
            <v>205/50ZR17 93W XL</v>
          </cell>
          <cell r="G6" t="str">
            <v>205/50R17</v>
          </cell>
          <cell r="H6">
            <v>23900</v>
          </cell>
          <cell r="I6">
            <v>9300</v>
          </cell>
          <cell r="J6">
            <v>1</v>
          </cell>
          <cell r="K6">
            <v>14</v>
          </cell>
          <cell r="L6">
            <v>13940</v>
          </cell>
          <cell r="M6">
            <v>12195.454545454544</v>
          </cell>
          <cell r="N6">
            <v>0.23742079761461043</v>
          </cell>
          <cell r="P6">
            <v>1160</v>
          </cell>
          <cell r="Q6">
            <v>45327</v>
          </cell>
          <cell r="R6">
            <v>15100</v>
          </cell>
          <cell r="S6" t="str">
            <v>タイヤ1番</v>
          </cell>
          <cell r="T6">
            <v>15100</v>
          </cell>
          <cell r="U6">
            <v>0</v>
          </cell>
          <cell r="V6">
            <v>13970</v>
          </cell>
          <cell r="W6">
            <v>13970</v>
          </cell>
          <cell r="X6">
            <v>12222.727272727272</v>
          </cell>
          <cell r="Y6">
            <v>0.2391223503161026</v>
          </cell>
          <cell r="AA6">
            <v>-10</v>
          </cell>
          <cell r="AB6">
            <v>45327</v>
          </cell>
          <cell r="AC6">
            <v>13960</v>
          </cell>
          <cell r="AD6" t="str">
            <v>タイヤーウッズ</v>
          </cell>
          <cell r="AE6">
            <v>15100</v>
          </cell>
          <cell r="AF6">
            <v>-1140</v>
          </cell>
          <cell r="AG6">
            <v>605430005</v>
          </cell>
          <cell r="AH6">
            <v>605430044</v>
          </cell>
        </row>
        <row r="7">
          <cell r="B7">
            <v>2054517208068</v>
          </cell>
          <cell r="C7">
            <v>4019238035926</v>
          </cell>
          <cell r="D7" t="str">
            <v>15572630000</v>
          </cell>
          <cell r="E7" t="str">
            <v>ExtremeContact DWS06 PLUS（四半値引）</v>
          </cell>
          <cell r="F7" t="str">
            <v>205/45ZR17 88W XL</v>
          </cell>
          <cell r="G7" t="str">
            <v>205/45R17</v>
          </cell>
          <cell r="H7">
            <v>26900</v>
          </cell>
          <cell r="I7">
            <v>10778</v>
          </cell>
          <cell r="J7">
            <v>32</v>
          </cell>
          <cell r="K7">
            <v>1</v>
          </cell>
          <cell r="L7">
            <v>15250</v>
          </cell>
          <cell r="M7">
            <v>13386.363636363636</v>
          </cell>
          <cell r="N7">
            <v>0.19485229202037349</v>
          </cell>
          <cell r="P7">
            <v>0</v>
          </cell>
          <cell r="Q7">
            <v>45327</v>
          </cell>
          <cell r="R7">
            <v>15250</v>
          </cell>
          <cell r="S7" t="str">
            <v>タイヤーウッズ</v>
          </cell>
          <cell r="T7">
            <v>15250</v>
          </cell>
          <cell r="U7">
            <v>0</v>
          </cell>
          <cell r="V7">
            <v>15240</v>
          </cell>
          <cell r="W7">
            <v>15240</v>
          </cell>
          <cell r="X7">
            <v>13377.272727272726</v>
          </cell>
          <cell r="Y7">
            <v>0.19430513081889222</v>
          </cell>
          <cell r="AA7">
            <v>10</v>
          </cell>
          <cell r="AB7">
            <v>45327</v>
          </cell>
          <cell r="AC7">
            <v>15250</v>
          </cell>
          <cell r="AD7" t="str">
            <v>タイヤーウッズ</v>
          </cell>
          <cell r="AE7">
            <v>15800</v>
          </cell>
          <cell r="AF7">
            <v>-550</v>
          </cell>
          <cell r="AG7">
            <v>605430004</v>
          </cell>
          <cell r="AH7">
            <v>605430043</v>
          </cell>
        </row>
        <row r="8">
          <cell r="B8">
            <v>2155017208067</v>
          </cell>
          <cell r="C8">
            <v>4019238035995</v>
          </cell>
          <cell r="D8" t="str">
            <v>15572700000</v>
          </cell>
          <cell r="E8" t="str">
            <v>ExtremeContact DWS06 PLUS（四半値引）</v>
          </cell>
          <cell r="F8" t="str">
            <v>215/50ZR17 95W XL</v>
          </cell>
          <cell r="G8" t="str">
            <v>215/50R17</v>
          </cell>
          <cell r="H8">
            <v>25800</v>
          </cell>
          <cell r="I8">
            <v>10333</v>
          </cell>
          <cell r="J8">
            <v>12</v>
          </cell>
          <cell r="K8">
            <v>20</v>
          </cell>
          <cell r="L8">
            <v>14800</v>
          </cell>
          <cell r="M8">
            <v>12499.999999999998</v>
          </cell>
          <cell r="N8">
            <v>0.17335999999999988</v>
          </cell>
          <cell r="P8">
            <v>800</v>
          </cell>
          <cell r="Q8">
            <v>45327</v>
          </cell>
          <cell r="R8">
            <v>15600</v>
          </cell>
          <cell r="S8" t="str">
            <v>タイヤ1番</v>
          </cell>
          <cell r="T8">
            <v>15600</v>
          </cell>
          <cell r="U8">
            <v>0</v>
          </cell>
          <cell r="V8">
            <v>14510</v>
          </cell>
          <cell r="W8">
            <v>14510</v>
          </cell>
          <cell r="X8">
            <v>12236.363636363636</v>
          </cell>
          <cell r="Y8">
            <v>0.15554977711738482</v>
          </cell>
          <cell r="AA8">
            <v>1090</v>
          </cell>
          <cell r="AB8">
            <v>45327</v>
          </cell>
          <cell r="AC8">
            <v>15600</v>
          </cell>
          <cell r="AD8" t="str">
            <v>タイヤマックス</v>
          </cell>
          <cell r="AE8">
            <v>15600</v>
          </cell>
          <cell r="AF8">
            <v>0</v>
          </cell>
          <cell r="AG8">
            <v>611494923</v>
          </cell>
          <cell r="AH8">
            <v>611495085</v>
          </cell>
        </row>
        <row r="9">
          <cell r="B9">
            <v>2254517208062</v>
          </cell>
          <cell r="C9">
            <v>4019238036046</v>
          </cell>
          <cell r="D9" t="str">
            <v>15572750000</v>
          </cell>
          <cell r="E9" t="str">
            <v>ExtremeContact DWS06 PLUS（四半値引）</v>
          </cell>
          <cell r="F9" t="str">
            <v>225/45ZR17 91W</v>
          </cell>
          <cell r="G9" t="str">
            <v>225/45R17</v>
          </cell>
          <cell r="H9">
            <v>28500</v>
          </cell>
          <cell r="I9">
            <v>11419</v>
          </cell>
          <cell r="J9">
            <v>21</v>
          </cell>
          <cell r="K9">
            <v>133</v>
          </cell>
          <cell r="L9">
            <v>16680</v>
          </cell>
          <cell r="M9">
            <v>14686.363636363636</v>
          </cell>
          <cell r="N9">
            <v>0.22247601361807487</v>
          </cell>
          <cell r="P9">
            <v>0</v>
          </cell>
          <cell r="Q9">
            <v>45327</v>
          </cell>
          <cell r="R9">
            <v>16680</v>
          </cell>
          <cell r="S9" t="str">
            <v>タイヤーウッズ</v>
          </cell>
          <cell r="T9">
            <v>16680</v>
          </cell>
          <cell r="U9">
            <v>0</v>
          </cell>
          <cell r="V9">
            <v>16740</v>
          </cell>
          <cell r="W9">
            <v>16740</v>
          </cell>
          <cell r="X9">
            <v>14740.90909090909</v>
          </cell>
          <cell r="Y9">
            <v>0.22535306814677764</v>
          </cell>
          <cell r="AA9">
            <v>-20</v>
          </cell>
          <cell r="AB9">
            <v>45327</v>
          </cell>
          <cell r="AC9">
            <v>16720</v>
          </cell>
          <cell r="AD9" t="str">
            <v>タイヤマックス</v>
          </cell>
          <cell r="AE9">
            <v>16731</v>
          </cell>
          <cell r="AF9">
            <v>-11</v>
          </cell>
          <cell r="AG9">
            <v>605430006</v>
          </cell>
          <cell r="AH9">
            <v>605430045</v>
          </cell>
        </row>
        <row r="10">
          <cell r="B10">
            <v>2255018208063</v>
          </cell>
          <cell r="C10">
            <v>4019238036091</v>
          </cell>
          <cell r="D10" t="str">
            <v>15572810000</v>
          </cell>
          <cell r="E10" t="str">
            <v>ExtremeContact DWS06 PLUS（四半値引）</v>
          </cell>
          <cell r="F10" t="str">
            <v>225/50ZR18 95W</v>
          </cell>
          <cell r="G10" t="str">
            <v>225/50R18</v>
          </cell>
          <cell r="H10">
            <v>28100</v>
          </cell>
          <cell r="I10">
            <v>11259</v>
          </cell>
          <cell r="J10">
            <v>39</v>
          </cell>
          <cell r="K10">
            <v>46</v>
          </cell>
          <cell r="L10">
            <v>16200</v>
          </cell>
          <cell r="M10">
            <v>13772.727272727272</v>
          </cell>
          <cell r="N10">
            <v>0.18251485148514848</v>
          </cell>
          <cell r="O10">
            <v>64800</v>
          </cell>
          <cell r="P10">
            <v>-770</v>
          </cell>
          <cell r="Q10">
            <v>45327</v>
          </cell>
          <cell r="R10">
            <v>15430</v>
          </cell>
          <cell r="S10" t="str">
            <v>タイヤーウッズ</v>
          </cell>
          <cell r="T10">
            <v>15430</v>
          </cell>
          <cell r="U10">
            <v>0</v>
          </cell>
          <cell r="V10">
            <v>15980</v>
          </cell>
          <cell r="W10">
            <v>15980</v>
          </cell>
          <cell r="X10">
            <v>13572.727272727272</v>
          </cell>
          <cell r="Y10">
            <v>0.1704688546550569</v>
          </cell>
          <cell r="AA10">
            <v>-500</v>
          </cell>
          <cell r="AB10">
            <v>45327</v>
          </cell>
          <cell r="AC10">
            <v>15480</v>
          </cell>
          <cell r="AD10" t="str">
            <v>タイヤーウッズ</v>
          </cell>
          <cell r="AE10">
            <v>15480</v>
          </cell>
          <cell r="AF10">
            <v>0</v>
          </cell>
          <cell r="AG10">
            <v>605429980</v>
          </cell>
          <cell r="AH10">
            <v>605430019</v>
          </cell>
        </row>
        <row r="11">
          <cell r="B11">
            <v>2354518208068</v>
          </cell>
          <cell r="C11">
            <v>4019238036169</v>
          </cell>
          <cell r="D11" t="str">
            <v>15572880000</v>
          </cell>
          <cell r="E11" t="str">
            <v>ExtremeContact DWS06 PLUS（四半値引）</v>
          </cell>
          <cell r="F11" t="str">
            <v>235/45ZR18 98Y XL</v>
          </cell>
          <cell r="G11" t="str">
            <v>235/45R18</v>
          </cell>
          <cell r="H11">
            <v>33500</v>
          </cell>
          <cell r="I11">
            <v>13421</v>
          </cell>
          <cell r="J11">
            <v>9</v>
          </cell>
          <cell r="K11">
            <v>8</v>
          </cell>
          <cell r="L11">
            <v>19500</v>
          </cell>
          <cell r="M11">
            <v>16772.727272727272</v>
          </cell>
          <cell r="N11">
            <v>0.19983197831978317</v>
          </cell>
          <cell r="P11">
            <v>0</v>
          </cell>
          <cell r="Q11">
            <v>45327</v>
          </cell>
          <cell r="R11">
            <v>19500</v>
          </cell>
          <cell r="S11" t="str">
            <v>タイヤーウッズ</v>
          </cell>
          <cell r="T11">
            <v>19500</v>
          </cell>
          <cell r="U11">
            <v>0</v>
          </cell>
          <cell r="V11">
            <v>19480</v>
          </cell>
          <cell r="W11">
            <v>19480</v>
          </cell>
          <cell r="X11">
            <v>16754.545454545452</v>
          </cell>
          <cell r="Y11">
            <v>0.19896364622897439</v>
          </cell>
          <cell r="AA11">
            <v>0</v>
          </cell>
          <cell r="AB11">
            <v>45327</v>
          </cell>
          <cell r="AC11">
            <v>19480</v>
          </cell>
          <cell r="AD11" t="str">
            <v>タイヤーウッズ</v>
          </cell>
          <cell r="AE11">
            <v>19480</v>
          </cell>
          <cell r="AF11">
            <v>0</v>
          </cell>
          <cell r="AG11">
            <v>605430014</v>
          </cell>
          <cell r="AH11">
            <v>605430053</v>
          </cell>
        </row>
        <row r="12">
          <cell r="B12">
            <v>2354018208063</v>
          </cell>
          <cell r="C12">
            <v>4019238036138</v>
          </cell>
          <cell r="D12" t="str">
            <v>15572850000</v>
          </cell>
          <cell r="E12" t="str">
            <v>ExtremeContact DWS06 PLUS（四半値引）</v>
          </cell>
          <cell r="F12" t="str">
            <v>235/40ZR18 95Y XL</v>
          </cell>
          <cell r="G12" t="str">
            <v>235/40R18</v>
          </cell>
          <cell r="H12">
            <v>29500</v>
          </cell>
          <cell r="I12">
            <v>11819</v>
          </cell>
          <cell r="J12">
            <v>2</v>
          </cell>
          <cell r="K12">
            <v>0</v>
          </cell>
          <cell r="L12">
            <v>16980</v>
          </cell>
          <cell r="M12">
            <v>14481.81818181818</v>
          </cell>
          <cell r="N12">
            <v>0.18387319522912735</v>
          </cell>
          <cell r="P12">
            <v>-490</v>
          </cell>
          <cell r="Q12">
            <v>45327</v>
          </cell>
          <cell r="R12">
            <v>16490</v>
          </cell>
          <cell r="S12" t="str">
            <v>タイヤマックス</v>
          </cell>
          <cell r="T12">
            <v>16500</v>
          </cell>
          <cell r="U12">
            <v>-10</v>
          </cell>
          <cell r="V12">
            <v>16980</v>
          </cell>
          <cell r="W12">
            <v>16980</v>
          </cell>
          <cell r="X12">
            <v>14481.81818181818</v>
          </cell>
          <cell r="Y12">
            <v>0.18387319522912735</v>
          </cell>
          <cell r="AA12">
            <v>-1660</v>
          </cell>
          <cell r="AB12">
            <v>45327</v>
          </cell>
          <cell r="AC12">
            <v>15320</v>
          </cell>
          <cell r="AD12" t="str">
            <v>タイヤーウッズ</v>
          </cell>
          <cell r="AE12">
            <v>16490</v>
          </cell>
          <cell r="AF12">
            <v>-1170</v>
          </cell>
          <cell r="AG12">
            <v>605429990</v>
          </cell>
          <cell r="AH12">
            <v>605430029</v>
          </cell>
        </row>
        <row r="13">
          <cell r="B13">
            <v>2154018208069</v>
          </cell>
          <cell r="C13">
            <v>4019238035964</v>
          </cell>
          <cell r="D13" t="str">
            <v>15572670000</v>
          </cell>
          <cell r="E13" t="str">
            <v>ExtremeContact DWS06 PLUS（四半値引）</v>
          </cell>
          <cell r="F13" t="str">
            <v>215/40ZR18 89Y XL</v>
          </cell>
          <cell r="G13" t="str">
            <v>215/40R18</v>
          </cell>
          <cell r="H13">
            <v>31400</v>
          </cell>
          <cell r="I13">
            <v>12576</v>
          </cell>
          <cell r="J13">
            <v>4</v>
          </cell>
          <cell r="K13">
            <v>2</v>
          </cell>
          <cell r="L13">
            <v>18000</v>
          </cell>
          <cell r="M13">
            <v>15409.090909090908</v>
          </cell>
          <cell r="N13">
            <v>0.18385840707964596</v>
          </cell>
          <cell r="O13">
            <v>72000</v>
          </cell>
          <cell r="P13">
            <v>350</v>
          </cell>
          <cell r="Q13">
            <v>45327</v>
          </cell>
          <cell r="R13">
            <v>18350</v>
          </cell>
          <cell r="S13" t="str">
            <v>タイヤーウッズ</v>
          </cell>
          <cell r="T13">
            <v>18350</v>
          </cell>
          <cell r="U13">
            <v>0</v>
          </cell>
          <cell r="V13">
            <v>18170</v>
          </cell>
          <cell r="W13">
            <v>18170</v>
          </cell>
          <cell r="X13">
            <v>15563.636363636362</v>
          </cell>
          <cell r="Y13">
            <v>0.19196261682242982</v>
          </cell>
          <cell r="AA13">
            <v>0</v>
          </cell>
          <cell r="AB13">
            <v>45327</v>
          </cell>
          <cell r="AC13">
            <v>18170</v>
          </cell>
          <cell r="AD13" t="str">
            <v>TIRE SHOP 4U 楽天市場店</v>
          </cell>
          <cell r="AE13">
            <v>18180</v>
          </cell>
          <cell r="AF13">
            <v>-10</v>
          </cell>
          <cell r="AG13">
            <v>605429981</v>
          </cell>
          <cell r="AH13">
            <v>605430020</v>
          </cell>
        </row>
        <row r="14">
          <cell r="B14">
            <v>2653518208062</v>
          </cell>
          <cell r="C14">
            <v>4019238036534</v>
          </cell>
          <cell r="D14" t="str">
            <v>15573280000</v>
          </cell>
          <cell r="E14" t="str">
            <v>ExtremeContact DWS06 PLUS（四半値引）</v>
          </cell>
          <cell r="F14" t="str">
            <v>265/35ZR18 97Y XL</v>
          </cell>
          <cell r="G14" t="str">
            <v>265/35R18</v>
          </cell>
          <cell r="H14">
            <v>28900</v>
          </cell>
          <cell r="I14">
            <v>11579</v>
          </cell>
          <cell r="J14">
            <v>11</v>
          </cell>
          <cell r="K14">
            <v>23</v>
          </cell>
          <cell r="L14">
            <v>16600</v>
          </cell>
          <cell r="M14">
            <v>14136.363636363636</v>
          </cell>
          <cell r="N14">
            <v>0.18090675241157556</v>
          </cell>
          <cell r="P14">
            <v>750</v>
          </cell>
          <cell r="Q14">
            <v>45327</v>
          </cell>
          <cell r="R14">
            <v>17350</v>
          </cell>
          <cell r="S14" t="str">
            <v>タイヤーウッズ</v>
          </cell>
          <cell r="T14">
            <v>17350</v>
          </cell>
          <cell r="U14">
            <v>0</v>
          </cell>
          <cell r="V14">
            <v>17280</v>
          </cell>
          <cell r="W14">
            <v>17280</v>
          </cell>
          <cell r="X14">
            <v>14754.545454545454</v>
          </cell>
          <cell r="Y14">
            <v>0.21522489217498458</v>
          </cell>
          <cell r="AA14">
            <v>150</v>
          </cell>
          <cell r="AB14">
            <v>45327</v>
          </cell>
          <cell r="AC14">
            <v>17430</v>
          </cell>
          <cell r="AD14" t="str">
            <v>タイヤ1番</v>
          </cell>
          <cell r="AE14">
            <v>17430</v>
          </cell>
          <cell r="AF14">
            <v>0</v>
          </cell>
          <cell r="AG14">
            <v>605429982</v>
          </cell>
          <cell r="AH14">
            <v>605430021</v>
          </cell>
        </row>
        <row r="15">
          <cell r="B15">
            <v>2753518208069</v>
          </cell>
          <cell r="C15">
            <v>4019238036633</v>
          </cell>
          <cell r="D15" t="str">
            <v>15573380000</v>
          </cell>
          <cell r="E15" t="str">
            <v>ExtremeContact DWS06 PLUS（四半値引）</v>
          </cell>
          <cell r="F15" t="str">
            <v>275/35ZR18 95Y</v>
          </cell>
          <cell r="G15" t="str">
            <v>275/35R18</v>
          </cell>
          <cell r="H15">
            <v>41300</v>
          </cell>
          <cell r="I15">
            <v>16545</v>
          </cell>
          <cell r="J15">
            <v>2</v>
          </cell>
          <cell r="K15">
            <v>17</v>
          </cell>
          <cell r="L15">
            <v>23300</v>
          </cell>
          <cell r="M15">
            <v>20227.272727272724</v>
          </cell>
          <cell r="N15">
            <v>0.1820449438202246</v>
          </cell>
          <cell r="P15">
            <v>650</v>
          </cell>
          <cell r="Q15">
            <v>45327</v>
          </cell>
          <cell r="R15">
            <v>23950</v>
          </cell>
          <cell r="S15" t="str">
            <v>タイヤーウッズ</v>
          </cell>
          <cell r="T15">
            <v>26600</v>
          </cell>
          <cell r="U15">
            <v>-2650</v>
          </cell>
          <cell r="V15">
            <v>23950</v>
          </cell>
          <cell r="W15">
            <v>23950</v>
          </cell>
          <cell r="X15">
            <v>20818.181818181816</v>
          </cell>
          <cell r="Y15">
            <v>0.20526200873362438</v>
          </cell>
          <cell r="AA15">
            <v>820</v>
          </cell>
          <cell r="AB15">
            <v>45327</v>
          </cell>
          <cell r="AC15">
            <v>24770</v>
          </cell>
          <cell r="AD15" t="str">
            <v>TIRE SHOP 4U 楽天市場店</v>
          </cell>
          <cell r="AE15">
            <v>24770</v>
          </cell>
          <cell r="AF15">
            <v>0</v>
          </cell>
          <cell r="AG15">
            <v>605430005</v>
          </cell>
          <cell r="AH15">
            <v>605430044</v>
          </cell>
        </row>
        <row r="16">
          <cell r="B16">
            <v>2254018208066</v>
          </cell>
          <cell r="C16">
            <v>4019238036022</v>
          </cell>
          <cell r="D16" t="str">
            <v>15572730000</v>
          </cell>
          <cell r="E16" t="str">
            <v>ExtremeContact DWS06 PLUS（四半値引）</v>
          </cell>
          <cell r="F16" t="str">
            <v>225/40ZR18 92Y XL</v>
          </cell>
          <cell r="G16" t="str">
            <v>225/40R18</v>
          </cell>
          <cell r="H16">
            <v>26100</v>
          </cell>
          <cell r="I16">
            <v>10458</v>
          </cell>
          <cell r="J16">
            <v>33</v>
          </cell>
          <cell r="K16">
            <v>3</v>
          </cell>
          <cell r="L16">
            <v>14400</v>
          </cell>
          <cell r="M16">
            <v>12613.636363636362</v>
          </cell>
          <cell r="N16">
            <v>0.17089729729729719</v>
          </cell>
          <cell r="P16">
            <v>-100</v>
          </cell>
          <cell r="Q16">
            <v>45327</v>
          </cell>
          <cell r="R16">
            <v>14300</v>
          </cell>
          <cell r="S16" t="str">
            <v>タイヤホイール専門店コニシタイヤ</v>
          </cell>
          <cell r="T16">
            <v>14300</v>
          </cell>
          <cell r="U16">
            <v>0</v>
          </cell>
          <cell r="V16">
            <v>14400</v>
          </cell>
          <cell r="W16">
            <v>14400</v>
          </cell>
          <cell r="X16">
            <v>12613.636363636362</v>
          </cell>
          <cell r="Y16">
            <v>0.17089729729729719</v>
          </cell>
          <cell r="AA16">
            <v>-100</v>
          </cell>
          <cell r="AB16">
            <v>45327</v>
          </cell>
          <cell r="AC16">
            <v>14300</v>
          </cell>
          <cell r="AD16" t="str">
            <v>タイヤホイール専門店コニシタイヤ</v>
          </cell>
          <cell r="AE16">
            <v>14300</v>
          </cell>
          <cell r="AF16">
            <v>0</v>
          </cell>
          <cell r="AG16">
            <v>605429984</v>
          </cell>
          <cell r="AH16">
            <v>605430023</v>
          </cell>
        </row>
        <row r="17">
          <cell r="B17">
            <v>2254518208061</v>
          </cell>
          <cell r="C17">
            <v>4019238036053</v>
          </cell>
          <cell r="D17" t="str">
            <v>15572760000</v>
          </cell>
          <cell r="E17" t="str">
            <v>ExtremeContact DWS06 PLUS（四半値引）</v>
          </cell>
          <cell r="F17" t="str">
            <v>225/45ZR18 91Y</v>
          </cell>
          <cell r="G17" t="str">
            <v>225/45R18</v>
          </cell>
          <cell r="H17">
            <v>26900</v>
          </cell>
          <cell r="I17">
            <v>10778</v>
          </cell>
          <cell r="J17">
            <v>13</v>
          </cell>
          <cell r="K17">
            <v>0</v>
          </cell>
          <cell r="L17">
            <v>15300</v>
          </cell>
          <cell r="M17">
            <v>12954.545454545454</v>
          </cell>
          <cell r="N17">
            <v>0.16801403508771925</v>
          </cell>
          <cell r="P17">
            <v>2550</v>
          </cell>
          <cell r="Q17">
            <v>45327</v>
          </cell>
          <cell r="R17">
            <v>17850</v>
          </cell>
          <cell r="S17" t="str">
            <v>TIRE SHOP 4U</v>
          </cell>
          <cell r="T17">
            <v>17850</v>
          </cell>
          <cell r="U17">
            <v>0</v>
          </cell>
          <cell r="V17">
            <v>15300</v>
          </cell>
          <cell r="W17">
            <v>15300</v>
          </cell>
          <cell r="X17">
            <v>12954.545454545454</v>
          </cell>
          <cell r="Y17">
            <v>0.16801403508771925</v>
          </cell>
          <cell r="AA17">
            <v>2680</v>
          </cell>
          <cell r="AB17">
            <v>45327</v>
          </cell>
          <cell r="AC17">
            <v>17980</v>
          </cell>
          <cell r="AD17" t="str">
            <v>スーパータイヤマーケット</v>
          </cell>
          <cell r="AE17">
            <v>17980</v>
          </cell>
          <cell r="AF17">
            <v>0</v>
          </cell>
          <cell r="AG17">
            <v>605429979</v>
          </cell>
          <cell r="AH17">
            <v>605430018</v>
          </cell>
        </row>
        <row r="18">
          <cell r="B18">
            <v>2454018208060</v>
          </cell>
          <cell r="C18">
            <v>4019238036268</v>
          </cell>
          <cell r="D18" t="str">
            <v>15573000000</v>
          </cell>
          <cell r="E18" t="str">
            <v>ExtremeContact DWS06 PLUS（四半値引）</v>
          </cell>
          <cell r="F18" t="str">
            <v>245/40ZR18 97Y XL</v>
          </cell>
          <cell r="G18" t="str">
            <v>245/40R18</v>
          </cell>
          <cell r="H18">
            <v>27300</v>
          </cell>
          <cell r="I18">
            <v>10938</v>
          </cell>
          <cell r="J18">
            <v>193</v>
          </cell>
          <cell r="K18">
            <v>1</v>
          </cell>
          <cell r="L18">
            <v>15400</v>
          </cell>
          <cell r="M18">
            <v>13045.454545454544</v>
          </cell>
          <cell r="N18">
            <v>0.16154703832752604</v>
          </cell>
          <cell r="O18">
            <v>61600</v>
          </cell>
          <cell r="P18">
            <v>-1150</v>
          </cell>
          <cell r="Q18">
            <v>45327</v>
          </cell>
          <cell r="R18">
            <v>14250</v>
          </cell>
          <cell r="S18" t="str">
            <v>オールドギア</v>
          </cell>
          <cell r="T18">
            <v>14250</v>
          </cell>
          <cell r="U18">
            <v>0</v>
          </cell>
          <cell r="V18">
            <v>15400</v>
          </cell>
          <cell r="W18">
            <v>15400</v>
          </cell>
          <cell r="X18">
            <v>13045.454545454544</v>
          </cell>
          <cell r="Y18">
            <v>0.16154703832752604</v>
          </cell>
          <cell r="AA18">
            <v>-400</v>
          </cell>
          <cell r="AB18">
            <v>45327</v>
          </cell>
          <cell r="AC18">
            <v>15000</v>
          </cell>
          <cell r="AD18" t="str">
            <v>タイヤーウッズ</v>
          </cell>
          <cell r="AE18">
            <v>15000</v>
          </cell>
          <cell r="AF18">
            <v>0</v>
          </cell>
          <cell r="AG18">
            <v>605430004</v>
          </cell>
          <cell r="AH18">
            <v>605430043</v>
          </cell>
        </row>
        <row r="19">
          <cell r="B19">
            <v>2553518208065</v>
          </cell>
          <cell r="C19">
            <v>4019238036381</v>
          </cell>
          <cell r="D19" t="str">
            <v>15573120000</v>
          </cell>
          <cell r="E19" t="str">
            <v>ExtremeContact DWS06 PLUS（四半値引）</v>
          </cell>
          <cell r="F19" t="str">
            <v>255/35ZR18 94Y XL</v>
          </cell>
          <cell r="G19" t="str">
            <v>255/35R18</v>
          </cell>
          <cell r="H19">
            <v>35600</v>
          </cell>
          <cell r="I19">
            <v>14258</v>
          </cell>
          <cell r="J19">
            <v>0</v>
          </cell>
          <cell r="K19">
            <v>0</v>
          </cell>
          <cell r="L19">
            <v>19780</v>
          </cell>
          <cell r="M19">
            <v>17027.272727272724</v>
          </cell>
          <cell r="N19">
            <v>0.16263747997864375</v>
          </cell>
          <cell r="P19">
            <v>1120</v>
          </cell>
          <cell r="Q19">
            <v>45327</v>
          </cell>
          <cell r="R19">
            <v>20900</v>
          </cell>
          <cell r="S19" t="str">
            <v>タイヤーウッズ</v>
          </cell>
          <cell r="T19">
            <v>20900</v>
          </cell>
          <cell r="U19">
            <v>0</v>
          </cell>
          <cell r="V19">
            <v>19780</v>
          </cell>
          <cell r="W19">
            <v>19780</v>
          </cell>
          <cell r="X19">
            <v>17027.272727272724</v>
          </cell>
          <cell r="Y19">
            <v>0.16263747997864375</v>
          </cell>
          <cell r="AA19">
            <v>1160</v>
          </cell>
          <cell r="AB19">
            <v>45327</v>
          </cell>
          <cell r="AC19">
            <v>20940</v>
          </cell>
          <cell r="AD19" t="str">
            <v>タイヤ1番</v>
          </cell>
          <cell r="AE19">
            <v>20940</v>
          </cell>
          <cell r="AF19">
            <v>0</v>
          </cell>
          <cell r="AG19">
            <v>605429985</v>
          </cell>
          <cell r="AH19">
            <v>605430024</v>
          </cell>
        </row>
        <row r="20">
          <cell r="B20">
            <v>2154518208064</v>
          </cell>
          <cell r="C20">
            <v>4019238035988</v>
          </cell>
          <cell r="D20" t="str">
            <v>15572690000</v>
          </cell>
          <cell r="E20" t="str">
            <v>ExtremeContact DWS06 PLUS（39掛）</v>
          </cell>
          <cell r="F20" t="str">
            <v>215/45ZR18 93Y XL</v>
          </cell>
          <cell r="G20" t="str">
            <v>215/45R18</v>
          </cell>
          <cell r="H20">
            <v>23300</v>
          </cell>
          <cell r="I20">
            <v>9000</v>
          </cell>
          <cell r="J20">
            <v>12</v>
          </cell>
          <cell r="K20">
            <v>0</v>
          </cell>
          <cell r="L20">
            <v>13480</v>
          </cell>
          <cell r="M20">
            <v>11299.999999999998</v>
          </cell>
          <cell r="N20">
            <v>0.20353982300884943</v>
          </cell>
          <cell r="P20">
            <v>-10</v>
          </cell>
          <cell r="Q20">
            <v>45327</v>
          </cell>
          <cell r="R20">
            <v>13470</v>
          </cell>
          <cell r="S20" t="str">
            <v>タイヤ1番</v>
          </cell>
          <cell r="T20">
            <v>13470</v>
          </cell>
          <cell r="U20">
            <v>0</v>
          </cell>
          <cell r="V20">
            <v>13480</v>
          </cell>
          <cell r="W20">
            <v>13480</v>
          </cell>
          <cell r="X20">
            <v>11299.999999999998</v>
          </cell>
          <cell r="Y20">
            <v>0.20353982300884943</v>
          </cell>
          <cell r="AA20">
            <v>-10</v>
          </cell>
          <cell r="AB20">
            <v>45327</v>
          </cell>
          <cell r="AC20">
            <v>13470</v>
          </cell>
          <cell r="AD20" t="str">
            <v>タイヤ1番</v>
          </cell>
          <cell r="AE20">
            <v>13470</v>
          </cell>
          <cell r="AF20">
            <v>0</v>
          </cell>
          <cell r="AG20">
            <v>611494923</v>
          </cell>
          <cell r="AH20">
            <v>611495085</v>
          </cell>
        </row>
        <row r="21">
          <cell r="B21">
            <v>2154518208071</v>
          </cell>
          <cell r="C21">
            <v>4019238035988</v>
          </cell>
          <cell r="D21" t="str">
            <v>15572690000</v>
          </cell>
          <cell r="E21" t="str">
            <v>ExtremeContact DWS06 PLUS（22年製）</v>
          </cell>
          <cell r="F21" t="str">
            <v>215/45ZR18 93Y XL</v>
          </cell>
          <cell r="G21" t="str">
            <v>215/45R18</v>
          </cell>
          <cell r="H21">
            <v>23300</v>
          </cell>
          <cell r="I21">
            <v>6990</v>
          </cell>
          <cell r="J21">
            <v>53</v>
          </cell>
          <cell r="K21">
            <v>37</v>
          </cell>
          <cell r="L21">
            <v>13480</v>
          </cell>
          <cell r="M21">
            <v>11299.999999999998</v>
          </cell>
          <cell r="N21">
            <v>0.38141592920353973</v>
          </cell>
          <cell r="P21">
            <v>-10</v>
          </cell>
          <cell r="Q21">
            <v>45327</v>
          </cell>
          <cell r="R21">
            <v>13470</v>
          </cell>
          <cell r="S21" t="str">
            <v>タイヤ1番</v>
          </cell>
          <cell r="T21">
            <v>13470</v>
          </cell>
          <cell r="U21">
            <v>0</v>
          </cell>
          <cell r="V21">
            <v>13480</v>
          </cell>
          <cell r="W21">
            <v>13480</v>
          </cell>
          <cell r="X21">
            <v>11299.999999999998</v>
          </cell>
          <cell r="Y21">
            <v>0.38141592920353973</v>
          </cell>
          <cell r="AA21">
            <v>-10</v>
          </cell>
          <cell r="AB21">
            <v>45327</v>
          </cell>
          <cell r="AC21">
            <v>13470</v>
          </cell>
          <cell r="AD21" t="str">
            <v>タイヤ1番</v>
          </cell>
          <cell r="AE21">
            <v>13470</v>
          </cell>
          <cell r="AF21">
            <v>0</v>
          </cell>
          <cell r="AG21">
            <v>611494923</v>
          </cell>
          <cell r="AH21">
            <v>611495085</v>
          </cell>
        </row>
        <row r="22">
          <cell r="B22">
            <v>2355018208060</v>
          </cell>
          <cell r="C22">
            <v>4019238036183</v>
          </cell>
          <cell r="D22" t="str">
            <v>15572900000</v>
          </cell>
          <cell r="E22" t="str">
            <v>ExtremeContact DWS06 PLUS</v>
          </cell>
          <cell r="F22" t="str">
            <v>235/50ZR18 97W</v>
          </cell>
          <cell r="G22" t="str">
            <v>235/50R18</v>
          </cell>
          <cell r="H22">
            <v>25900</v>
          </cell>
          <cell r="I22">
            <v>11655</v>
          </cell>
          <cell r="J22">
            <v>17</v>
          </cell>
          <cell r="K22">
            <v>95</v>
          </cell>
          <cell r="L22">
            <v>14680</v>
          </cell>
          <cell r="M22">
            <v>12390.90909090909</v>
          </cell>
          <cell r="N22">
            <v>5.9391049156272864E-2</v>
          </cell>
          <cell r="P22">
            <v>4141</v>
          </cell>
          <cell r="Q22">
            <v>45327</v>
          </cell>
          <cell r="R22">
            <v>18821</v>
          </cell>
          <cell r="S22" t="str">
            <v>タイヤマックス</v>
          </cell>
          <cell r="T22">
            <v>18821</v>
          </cell>
          <cell r="U22">
            <v>0</v>
          </cell>
          <cell r="V22">
            <v>14680</v>
          </cell>
          <cell r="W22">
            <v>14680</v>
          </cell>
          <cell r="X22">
            <v>12390.90909090909</v>
          </cell>
          <cell r="Y22">
            <v>5.9391049156272864E-2</v>
          </cell>
          <cell r="AA22">
            <v>2210</v>
          </cell>
          <cell r="AB22">
            <v>45327</v>
          </cell>
          <cell r="AC22">
            <v>16890</v>
          </cell>
          <cell r="AD22" t="str">
            <v>TIRE SHOP 4U 楽天市場店</v>
          </cell>
          <cell r="AE22">
            <v>18821</v>
          </cell>
          <cell r="AF22">
            <v>-1931</v>
          </cell>
          <cell r="AG22">
            <v>605430006</v>
          </cell>
          <cell r="AH22">
            <v>605430045</v>
          </cell>
        </row>
        <row r="23">
          <cell r="B23">
            <v>2454518208065</v>
          </cell>
          <cell r="C23">
            <v>4019238036305</v>
          </cell>
          <cell r="D23" t="str">
            <v>15573040000</v>
          </cell>
          <cell r="E23" t="str">
            <v>ExtremeContact DWS06 PLUS（四半値引）</v>
          </cell>
          <cell r="F23" t="str">
            <v>245/45ZR18 100Y XL</v>
          </cell>
          <cell r="G23" t="str">
            <v>245/45R18</v>
          </cell>
          <cell r="H23">
            <v>31200</v>
          </cell>
          <cell r="I23">
            <v>12496</v>
          </cell>
          <cell r="J23">
            <v>38</v>
          </cell>
          <cell r="K23">
            <v>31</v>
          </cell>
          <cell r="L23">
            <v>18370</v>
          </cell>
          <cell r="M23">
            <v>15745.454545454544</v>
          </cell>
          <cell r="N23">
            <v>0.20637413394919163</v>
          </cell>
          <cell r="O23">
            <v>73480</v>
          </cell>
          <cell r="P23">
            <v>0</v>
          </cell>
          <cell r="Q23">
            <v>45327</v>
          </cell>
          <cell r="R23">
            <v>18370</v>
          </cell>
          <cell r="S23" t="str">
            <v>TIRE SHOP 4U 2号店</v>
          </cell>
          <cell r="T23">
            <v>18370</v>
          </cell>
          <cell r="U23">
            <v>0</v>
          </cell>
          <cell r="V23">
            <v>18380</v>
          </cell>
          <cell r="W23">
            <v>18380</v>
          </cell>
          <cell r="X23">
            <v>15754.545454545454</v>
          </cell>
          <cell r="Y23">
            <v>0.20683208309290246</v>
          </cell>
          <cell r="AA23">
            <v>0</v>
          </cell>
          <cell r="AB23">
            <v>45327</v>
          </cell>
          <cell r="AC23">
            <v>18380</v>
          </cell>
          <cell r="AD23" t="str">
            <v>タイヤーウッズ</v>
          </cell>
          <cell r="AE23">
            <v>18711</v>
          </cell>
          <cell r="AF23">
            <v>-331</v>
          </cell>
          <cell r="AG23">
            <v>605429987</v>
          </cell>
          <cell r="AH23">
            <v>605430026</v>
          </cell>
        </row>
        <row r="24">
          <cell r="B24">
            <v>2554018208067</v>
          </cell>
          <cell r="C24">
            <v>4019238036435</v>
          </cell>
          <cell r="D24" t="str">
            <v>15573160000</v>
          </cell>
          <cell r="E24" t="str">
            <v>ExtremeContact DWS06 PLUS（四半値引）</v>
          </cell>
          <cell r="F24" t="str">
            <v>255/40ZR18 99Y XL</v>
          </cell>
          <cell r="G24" t="str">
            <v>255/40R18</v>
          </cell>
          <cell r="H24">
            <v>34300</v>
          </cell>
          <cell r="I24">
            <v>13742</v>
          </cell>
          <cell r="J24">
            <v>0</v>
          </cell>
          <cell r="K24">
            <v>0</v>
          </cell>
          <cell r="L24">
            <v>19990</v>
          </cell>
          <cell r="M24">
            <v>17218.181818181816</v>
          </cell>
          <cell r="N24">
            <v>0.20189017951425545</v>
          </cell>
          <cell r="P24">
            <v>450</v>
          </cell>
          <cell r="Q24">
            <v>45327</v>
          </cell>
          <cell r="R24">
            <v>20440</v>
          </cell>
          <cell r="S24" t="str">
            <v>タイヤーウッズ</v>
          </cell>
          <cell r="T24">
            <v>20440</v>
          </cell>
          <cell r="U24">
            <v>0</v>
          </cell>
          <cell r="V24">
            <v>19990</v>
          </cell>
          <cell r="W24">
            <v>19990</v>
          </cell>
          <cell r="X24">
            <v>17218.181818181816</v>
          </cell>
          <cell r="Y24">
            <v>0.20189017951425545</v>
          </cell>
          <cell r="AA24">
            <v>460</v>
          </cell>
          <cell r="AB24">
            <v>45327</v>
          </cell>
          <cell r="AC24">
            <v>20450</v>
          </cell>
          <cell r="AD24" t="str">
            <v>TIRE SHOP 4U 楽天市場店</v>
          </cell>
          <cell r="AE24">
            <v>20450</v>
          </cell>
          <cell r="AF24">
            <v>0</v>
          </cell>
          <cell r="AG24">
            <v>605429988</v>
          </cell>
          <cell r="AH24">
            <v>605430027</v>
          </cell>
        </row>
        <row r="25">
          <cell r="B25">
            <v>2356018208067</v>
          </cell>
          <cell r="C25">
            <v>4019238036220</v>
          </cell>
          <cell r="D25" t="str">
            <v>15572940000</v>
          </cell>
          <cell r="E25" t="str">
            <v>ExtremeContact DWS06 PLUS（四半値引）</v>
          </cell>
          <cell r="F25" t="str">
            <v>235/60ZR18 107W XL</v>
          </cell>
          <cell r="G25" t="str">
            <v>235/60R18</v>
          </cell>
          <cell r="H25">
            <v>34700</v>
          </cell>
          <cell r="I25">
            <v>13902</v>
          </cell>
          <cell r="J25">
            <v>0</v>
          </cell>
          <cell r="K25">
            <v>3</v>
          </cell>
          <cell r="L25">
            <v>20500</v>
          </cell>
          <cell r="M25">
            <v>17681.81818181818</v>
          </cell>
          <cell r="N25">
            <v>0.2137686375321336</v>
          </cell>
          <cell r="P25">
            <v>0</v>
          </cell>
          <cell r="Q25">
            <v>45327</v>
          </cell>
          <cell r="R25">
            <v>20500</v>
          </cell>
          <cell r="S25" t="str">
            <v>TIRE SHOP 4U 2号店</v>
          </cell>
          <cell r="T25">
            <v>20920</v>
          </cell>
          <cell r="U25">
            <v>-420</v>
          </cell>
          <cell r="V25">
            <v>20530</v>
          </cell>
          <cell r="W25">
            <v>20530</v>
          </cell>
          <cell r="X25">
            <v>17709.090909090908</v>
          </cell>
          <cell r="Y25">
            <v>0.21497946611909646</v>
          </cell>
          <cell r="AA25">
            <v>-10</v>
          </cell>
          <cell r="AB25">
            <v>45327</v>
          </cell>
          <cell r="AC25">
            <v>20520</v>
          </cell>
          <cell r="AD25" t="str">
            <v>TIRE SHOP 4U 楽天市場店</v>
          </cell>
          <cell r="AE25">
            <v>20920</v>
          </cell>
          <cell r="AF25">
            <v>-400</v>
          </cell>
          <cell r="AG25">
            <v>605429989</v>
          </cell>
          <cell r="AH25">
            <v>605430028</v>
          </cell>
        </row>
        <row r="26">
          <cell r="B26">
            <v>2453519208067</v>
          </cell>
          <cell r="C26">
            <v>4019238036244</v>
          </cell>
          <cell r="D26" t="str">
            <v>15572960000</v>
          </cell>
          <cell r="E26" t="str">
            <v>ExtremeContact DWS06 PLUS（四半値引）</v>
          </cell>
          <cell r="F26" t="str">
            <v>245/35ZR19 93Y XL</v>
          </cell>
          <cell r="G26" t="str">
            <v>245/35R19</v>
          </cell>
          <cell r="H26">
            <v>30100</v>
          </cell>
          <cell r="I26">
            <v>12060</v>
          </cell>
          <cell r="J26">
            <v>0</v>
          </cell>
          <cell r="K26">
            <v>0</v>
          </cell>
          <cell r="L26">
            <v>17440</v>
          </cell>
          <cell r="M26">
            <v>14899.999999999998</v>
          </cell>
          <cell r="N26">
            <v>0.19060402684563749</v>
          </cell>
          <cell r="P26">
            <v>-50</v>
          </cell>
          <cell r="Q26">
            <v>45327</v>
          </cell>
          <cell r="R26">
            <v>17390</v>
          </cell>
          <cell r="S26" t="str">
            <v>タイヤーウッズ</v>
          </cell>
          <cell r="T26">
            <v>17390</v>
          </cell>
          <cell r="U26">
            <v>0</v>
          </cell>
          <cell r="V26">
            <v>17450</v>
          </cell>
          <cell r="W26">
            <v>17450</v>
          </cell>
          <cell r="X26">
            <v>14909.090909090908</v>
          </cell>
          <cell r="Y26">
            <v>0.1910975609756097</v>
          </cell>
          <cell r="AA26">
            <v>480</v>
          </cell>
          <cell r="AB26">
            <v>45327</v>
          </cell>
          <cell r="AC26">
            <v>17930</v>
          </cell>
          <cell r="AD26" t="str">
            <v>タイヤ1番</v>
          </cell>
          <cell r="AE26">
            <v>17391</v>
          </cell>
          <cell r="AF26">
            <v>539</v>
          </cell>
          <cell r="AG26">
            <v>605429994</v>
          </cell>
          <cell r="AH26">
            <v>605430033</v>
          </cell>
        </row>
        <row r="27">
          <cell r="B27">
            <v>2353519208060</v>
          </cell>
          <cell r="C27">
            <v>4019238036121</v>
          </cell>
          <cell r="D27" t="str">
            <v>15572840000</v>
          </cell>
          <cell r="E27" t="str">
            <v>ExtremeContact DWS06 PLUS（四半値引）</v>
          </cell>
          <cell r="F27" t="str">
            <v>235/35ZR19 91Y XL</v>
          </cell>
          <cell r="G27" t="str">
            <v>235/35R19</v>
          </cell>
          <cell r="H27">
            <v>28700</v>
          </cell>
          <cell r="I27">
            <v>11499</v>
          </cell>
          <cell r="J27">
            <v>0</v>
          </cell>
          <cell r="K27">
            <v>2</v>
          </cell>
          <cell r="L27">
            <v>16500</v>
          </cell>
          <cell r="M27">
            <v>14045.454545454544</v>
          </cell>
          <cell r="N27">
            <v>0.18130097087378633</v>
          </cell>
          <cell r="P27">
            <v>451</v>
          </cell>
          <cell r="Q27">
            <v>45327</v>
          </cell>
          <cell r="R27">
            <v>16951</v>
          </cell>
          <cell r="S27" t="str">
            <v>タイヤ1番</v>
          </cell>
          <cell r="T27">
            <v>16951</v>
          </cell>
          <cell r="U27">
            <v>0</v>
          </cell>
          <cell r="V27">
            <v>16500</v>
          </cell>
          <cell r="W27">
            <v>16500</v>
          </cell>
          <cell r="X27">
            <v>14045.454545454544</v>
          </cell>
          <cell r="Y27">
            <v>0.18130097087378633</v>
          </cell>
          <cell r="AA27">
            <v>451</v>
          </cell>
          <cell r="AB27">
            <v>45327</v>
          </cell>
          <cell r="AC27">
            <v>16951</v>
          </cell>
          <cell r="AD27" t="str">
            <v>タイヤマックス</v>
          </cell>
          <cell r="AE27">
            <v>16951</v>
          </cell>
          <cell r="AF27">
            <v>0</v>
          </cell>
          <cell r="AG27">
            <v>605429995</v>
          </cell>
          <cell r="AH27">
            <v>605430034</v>
          </cell>
        </row>
        <row r="28">
          <cell r="B28">
            <v>2753519208068</v>
          </cell>
          <cell r="C28">
            <v>4019238036640</v>
          </cell>
          <cell r="D28" t="str">
            <v>15573390000</v>
          </cell>
          <cell r="E28" t="str">
            <v>ExtremeContact DWS06 PLUS（四半値引）</v>
          </cell>
          <cell r="F28" t="str">
            <v>275/35ZR19 100Y XL</v>
          </cell>
          <cell r="G28" t="str">
            <v>275/35R19</v>
          </cell>
          <cell r="H28">
            <v>38000</v>
          </cell>
          <cell r="I28">
            <v>15219</v>
          </cell>
          <cell r="J28">
            <v>4</v>
          </cell>
          <cell r="K28">
            <v>41</v>
          </cell>
          <cell r="L28">
            <v>21970</v>
          </cell>
          <cell r="M28">
            <v>19018.181818181816</v>
          </cell>
          <cell r="N28">
            <v>0.199765774378585</v>
          </cell>
          <cell r="P28">
            <v>420</v>
          </cell>
          <cell r="Q28">
            <v>45327</v>
          </cell>
          <cell r="R28">
            <v>22390</v>
          </cell>
          <cell r="S28" t="str">
            <v>タイヤマックス</v>
          </cell>
          <cell r="T28">
            <v>22390</v>
          </cell>
          <cell r="U28">
            <v>0</v>
          </cell>
          <cell r="V28">
            <v>22450</v>
          </cell>
          <cell r="W28">
            <v>22450</v>
          </cell>
          <cell r="X28">
            <v>19454.545454545452</v>
          </cell>
          <cell r="Y28">
            <v>0.21771495327102794</v>
          </cell>
          <cell r="AA28">
            <v>-60</v>
          </cell>
          <cell r="AB28">
            <v>45327</v>
          </cell>
          <cell r="AC28">
            <v>22390</v>
          </cell>
          <cell r="AD28" t="str">
            <v>タイヤ1番</v>
          </cell>
          <cell r="AE28">
            <v>22390</v>
          </cell>
          <cell r="AF28">
            <v>0</v>
          </cell>
          <cell r="AG28">
            <v>605429996</v>
          </cell>
          <cell r="AH28">
            <v>605430035</v>
          </cell>
        </row>
        <row r="29">
          <cell r="B29">
            <v>2753019208063</v>
          </cell>
          <cell r="C29">
            <v>4019238036619</v>
          </cell>
          <cell r="D29" t="str">
            <v>15573360000</v>
          </cell>
          <cell r="E29" t="str">
            <v>ExtremeContact DWS06 PLUS（四半値引）</v>
          </cell>
          <cell r="F29" t="str">
            <v>275/30ZR19 96Y XL</v>
          </cell>
          <cell r="G29" t="str">
            <v>275/30R19</v>
          </cell>
          <cell r="H29">
            <v>35700</v>
          </cell>
          <cell r="I29">
            <v>14302</v>
          </cell>
          <cell r="J29">
            <v>11</v>
          </cell>
          <cell r="K29">
            <v>5</v>
          </cell>
          <cell r="L29">
            <v>20350</v>
          </cell>
          <cell r="M29">
            <v>17545.454545454544</v>
          </cell>
          <cell r="N29">
            <v>0.18486010362694294</v>
          </cell>
          <cell r="O29">
            <v>81400</v>
          </cell>
          <cell r="P29">
            <v>-50</v>
          </cell>
          <cell r="Q29">
            <v>45327</v>
          </cell>
          <cell r="R29">
            <v>20300</v>
          </cell>
          <cell r="S29" t="str">
            <v>TIRE SHOP 4U</v>
          </cell>
          <cell r="T29">
            <v>20350</v>
          </cell>
          <cell r="U29">
            <v>-50</v>
          </cell>
          <cell r="V29">
            <v>20350</v>
          </cell>
          <cell r="W29">
            <v>20350</v>
          </cell>
          <cell r="X29">
            <v>17545.454545454544</v>
          </cell>
          <cell r="Y29">
            <v>0.18486010362694294</v>
          </cell>
          <cell r="AA29">
            <v>-350</v>
          </cell>
          <cell r="AB29">
            <v>45327</v>
          </cell>
          <cell r="AC29">
            <v>20000</v>
          </cell>
          <cell r="AD29" t="str">
            <v>TIRE SHOP 4U 楽天市場店</v>
          </cell>
          <cell r="AE29">
            <v>20350</v>
          </cell>
          <cell r="AF29">
            <v>-350</v>
          </cell>
          <cell r="AG29">
            <v>605429997</v>
          </cell>
          <cell r="AH29">
            <v>605430036</v>
          </cell>
        </row>
        <row r="30">
          <cell r="B30">
            <v>2254019208065</v>
          </cell>
          <cell r="C30">
            <v>4019238036039</v>
          </cell>
          <cell r="D30" t="str">
            <v>15572740000</v>
          </cell>
          <cell r="E30" t="str">
            <v>ExtremeContact DWS06 PLUS（四半値引）</v>
          </cell>
          <cell r="F30" t="str">
            <v>225/40ZR19 93Y XL</v>
          </cell>
          <cell r="G30" t="str">
            <v>225/40R19</v>
          </cell>
          <cell r="H30">
            <v>29100</v>
          </cell>
          <cell r="I30">
            <v>11659</v>
          </cell>
          <cell r="J30">
            <v>43</v>
          </cell>
          <cell r="K30">
            <v>0</v>
          </cell>
          <cell r="L30">
            <v>16480</v>
          </cell>
          <cell r="M30">
            <v>14027.272727272726</v>
          </cell>
          <cell r="N30">
            <v>0.16883344134802325</v>
          </cell>
          <cell r="P30">
            <v>-30</v>
          </cell>
          <cell r="Q30">
            <v>45327</v>
          </cell>
          <cell r="R30">
            <v>16450</v>
          </cell>
          <cell r="S30" t="str">
            <v>タイヤーウッズ</v>
          </cell>
          <cell r="T30">
            <v>16450</v>
          </cell>
          <cell r="U30">
            <v>0</v>
          </cell>
          <cell r="V30">
            <v>17200</v>
          </cell>
          <cell r="W30">
            <v>17200</v>
          </cell>
          <cell r="X30">
            <v>14681.81818181818</v>
          </cell>
          <cell r="Y30">
            <v>0.20588854489164077</v>
          </cell>
          <cell r="Z30">
            <v>68800</v>
          </cell>
          <cell r="AA30">
            <v>180</v>
          </cell>
          <cell r="AB30">
            <v>45327</v>
          </cell>
          <cell r="AC30">
            <v>17380</v>
          </cell>
          <cell r="AD30" t="str">
            <v>タイヤ1番</v>
          </cell>
          <cell r="AE30">
            <v>17391</v>
          </cell>
          <cell r="AF30">
            <v>-11</v>
          </cell>
          <cell r="AG30">
            <v>605429980</v>
          </cell>
          <cell r="AH30">
            <v>605430019</v>
          </cell>
        </row>
        <row r="31">
          <cell r="B31">
            <v>2354019208062</v>
          </cell>
          <cell r="C31">
            <v>4019238036145</v>
          </cell>
          <cell r="D31" t="str">
            <v>15572860000</v>
          </cell>
          <cell r="E31" t="str">
            <v>ExtremeContact DWS06 PLUS（四半値引）</v>
          </cell>
          <cell r="F31" t="str">
            <v>235/40ZR19 96W XL</v>
          </cell>
          <cell r="G31" t="str">
            <v>235/40R19</v>
          </cell>
          <cell r="H31">
            <v>32200</v>
          </cell>
          <cell r="I31">
            <v>12896</v>
          </cell>
          <cell r="J31">
            <v>0</v>
          </cell>
          <cell r="K31">
            <v>1</v>
          </cell>
          <cell r="L31">
            <v>19420</v>
          </cell>
          <cell r="M31">
            <v>16700</v>
          </cell>
          <cell r="N31">
            <v>0.22778443113772456</v>
          </cell>
          <cell r="P31">
            <v>-520</v>
          </cell>
          <cell r="Q31">
            <v>45327</v>
          </cell>
          <cell r="R31">
            <v>18900</v>
          </cell>
          <cell r="S31" t="str">
            <v>タイヤーウッズ</v>
          </cell>
          <cell r="T31">
            <v>18900</v>
          </cell>
          <cell r="U31">
            <v>0</v>
          </cell>
          <cell r="V31">
            <v>18990</v>
          </cell>
          <cell r="W31">
            <v>18990</v>
          </cell>
          <cell r="X31">
            <v>16309.090909090908</v>
          </cell>
          <cell r="Y31">
            <v>0.20927536231884053</v>
          </cell>
          <cell r="AA31">
            <v>-20</v>
          </cell>
          <cell r="AB31">
            <v>45327</v>
          </cell>
          <cell r="AC31">
            <v>18970</v>
          </cell>
          <cell r="AD31" t="str">
            <v>TIRE SHOP 4U 楽天市場店</v>
          </cell>
          <cell r="AE31">
            <v>18970</v>
          </cell>
          <cell r="AF31">
            <v>0</v>
          </cell>
          <cell r="AG31">
            <v>605429998</v>
          </cell>
          <cell r="AH31">
            <v>605430037</v>
          </cell>
        </row>
        <row r="32">
          <cell r="B32">
            <v>2454019208069</v>
          </cell>
          <cell r="C32">
            <v>4019238036275</v>
          </cell>
          <cell r="D32" t="str">
            <v>15573010000</v>
          </cell>
          <cell r="E32" t="str">
            <v>ExtremeContact DWS06 PLUS（四半値引）</v>
          </cell>
          <cell r="F32" t="str">
            <v>245/40ZR19 98Y XL</v>
          </cell>
          <cell r="G32" t="str">
            <v>245/40R19</v>
          </cell>
          <cell r="H32">
            <v>31100</v>
          </cell>
          <cell r="I32">
            <v>12460</v>
          </cell>
          <cell r="J32">
            <v>88</v>
          </cell>
          <cell r="K32">
            <v>1</v>
          </cell>
          <cell r="L32">
            <v>17980</v>
          </cell>
          <cell r="M32">
            <v>15390.90909090909</v>
          </cell>
          <cell r="N32">
            <v>0.19043118724158295</v>
          </cell>
          <cell r="P32">
            <v>160</v>
          </cell>
          <cell r="Q32">
            <v>45327</v>
          </cell>
          <cell r="R32">
            <v>18140</v>
          </cell>
          <cell r="S32" t="str">
            <v>タイヤマックス</v>
          </cell>
          <cell r="T32">
            <v>18140</v>
          </cell>
          <cell r="U32">
            <v>0</v>
          </cell>
          <cell r="V32">
            <v>17980</v>
          </cell>
          <cell r="W32">
            <v>17980</v>
          </cell>
          <cell r="X32">
            <v>15390.90909090909</v>
          </cell>
          <cell r="Y32">
            <v>0.19043118724158295</v>
          </cell>
          <cell r="AA32">
            <v>160</v>
          </cell>
          <cell r="AB32">
            <v>45327</v>
          </cell>
          <cell r="AC32">
            <v>18140</v>
          </cell>
          <cell r="AD32" t="str">
            <v>タイヤマックス</v>
          </cell>
          <cell r="AE32">
            <v>18140</v>
          </cell>
          <cell r="AF32">
            <v>0</v>
          </cell>
          <cell r="AG32">
            <v>605429992</v>
          </cell>
          <cell r="AH32">
            <v>605430031</v>
          </cell>
        </row>
        <row r="33">
          <cell r="B33">
            <v>2454519208064</v>
          </cell>
          <cell r="C33">
            <v>4019238036312</v>
          </cell>
          <cell r="D33" t="str">
            <v>15573050000</v>
          </cell>
          <cell r="E33" t="str">
            <v>ExtremeContact DWS06 PLUS（四半値引）</v>
          </cell>
          <cell r="F33" t="str">
            <v>245/45ZR19 98Y</v>
          </cell>
          <cell r="G33" t="str">
            <v>245/45R19</v>
          </cell>
          <cell r="H33">
            <v>31000</v>
          </cell>
          <cell r="I33">
            <v>12416</v>
          </cell>
          <cell r="J33">
            <v>28</v>
          </cell>
          <cell r="K33">
            <v>1</v>
          </cell>
          <cell r="L33">
            <v>17670</v>
          </cell>
          <cell r="M33">
            <v>15109.090909090908</v>
          </cell>
          <cell r="N33">
            <v>0.17824308062575206</v>
          </cell>
          <cell r="P33">
            <v>-620</v>
          </cell>
          <cell r="Q33">
            <v>45327</v>
          </cell>
          <cell r="R33">
            <v>17050</v>
          </cell>
          <cell r="S33" t="str">
            <v>タイヤホイール専門店コニシタイヤ</v>
          </cell>
          <cell r="T33">
            <v>17050</v>
          </cell>
          <cell r="U33">
            <v>0</v>
          </cell>
          <cell r="V33">
            <v>17670</v>
          </cell>
          <cell r="W33">
            <v>17670</v>
          </cell>
          <cell r="X33">
            <v>15109.090909090908</v>
          </cell>
          <cell r="Y33">
            <v>0.17824308062575206</v>
          </cell>
          <cell r="AA33">
            <v>-620</v>
          </cell>
          <cell r="AB33">
            <v>45327</v>
          </cell>
          <cell r="AC33">
            <v>17050</v>
          </cell>
          <cell r="AD33" t="str">
            <v>タイヤホイール専門店コニシタイヤ</v>
          </cell>
          <cell r="AE33">
            <v>17050</v>
          </cell>
          <cell r="AF33">
            <v>0</v>
          </cell>
          <cell r="AG33">
            <v>605429999</v>
          </cell>
          <cell r="AH33">
            <v>605430038</v>
          </cell>
        </row>
        <row r="34">
          <cell r="B34">
            <v>2754019208060</v>
          </cell>
          <cell r="C34">
            <v>4019238036671</v>
          </cell>
          <cell r="D34" t="str">
            <v>15573420000</v>
          </cell>
          <cell r="E34" t="str">
            <v>ExtremeContact DWS06 PLUS（四半値引）</v>
          </cell>
          <cell r="F34" t="str">
            <v>275/40ZR19 101Y</v>
          </cell>
          <cell r="G34" t="str">
            <v>275/40R19</v>
          </cell>
          <cell r="H34">
            <v>37700</v>
          </cell>
          <cell r="I34">
            <v>15103</v>
          </cell>
          <cell r="J34">
            <v>17</v>
          </cell>
          <cell r="K34">
            <v>1</v>
          </cell>
          <cell r="L34">
            <v>21780</v>
          </cell>
          <cell r="M34">
            <v>18845.454545454544</v>
          </cell>
          <cell r="N34">
            <v>0.19858658948383978</v>
          </cell>
          <cell r="O34">
            <v>87120</v>
          </cell>
          <cell r="P34">
            <v>220</v>
          </cell>
          <cell r="Q34">
            <v>45327</v>
          </cell>
          <cell r="R34">
            <v>22000</v>
          </cell>
          <cell r="S34" t="str">
            <v>タイヤーウッズ</v>
          </cell>
          <cell r="T34">
            <v>22060</v>
          </cell>
          <cell r="U34">
            <v>-60</v>
          </cell>
          <cell r="V34">
            <v>21780</v>
          </cell>
          <cell r="W34">
            <v>21780</v>
          </cell>
          <cell r="X34">
            <v>18845.454545454544</v>
          </cell>
          <cell r="Y34">
            <v>0.19858658948383978</v>
          </cell>
          <cell r="AA34">
            <v>280</v>
          </cell>
          <cell r="AB34">
            <v>45327</v>
          </cell>
          <cell r="AC34">
            <v>22060</v>
          </cell>
          <cell r="AD34" t="str">
            <v>タイヤマックス</v>
          </cell>
          <cell r="AE34">
            <v>22060</v>
          </cell>
          <cell r="AF34">
            <v>0</v>
          </cell>
          <cell r="AG34">
            <v>605430000</v>
          </cell>
          <cell r="AH34">
            <v>605430039</v>
          </cell>
        </row>
        <row r="35">
          <cell r="B35">
            <v>2553519208064</v>
          </cell>
          <cell r="C35">
            <v>4019238036411</v>
          </cell>
          <cell r="D35" t="str">
            <v>15573130000</v>
          </cell>
          <cell r="E35" t="str">
            <v>ExtremeContact DWS06 PLUS（四半値引）</v>
          </cell>
          <cell r="F35" t="str">
            <v>255/35ZR19 96Y XL</v>
          </cell>
          <cell r="G35" t="str">
            <v>255/35R19</v>
          </cell>
          <cell r="H35">
            <v>36100</v>
          </cell>
          <cell r="I35">
            <v>14463</v>
          </cell>
          <cell r="J35">
            <v>0</v>
          </cell>
          <cell r="K35">
            <v>0</v>
          </cell>
          <cell r="L35">
            <v>21450</v>
          </cell>
          <cell r="M35">
            <v>18545.454545454544</v>
          </cell>
          <cell r="N35">
            <v>0.22013235294117642</v>
          </cell>
          <cell r="P35">
            <v>0</v>
          </cell>
          <cell r="Q35">
            <v>45327</v>
          </cell>
          <cell r="R35">
            <v>21450</v>
          </cell>
          <cell r="S35" t="str">
            <v>タイヤーウッズ</v>
          </cell>
          <cell r="T35">
            <v>21450</v>
          </cell>
          <cell r="U35">
            <v>0</v>
          </cell>
          <cell r="V35">
            <v>21600</v>
          </cell>
          <cell r="W35">
            <v>21600</v>
          </cell>
          <cell r="X35">
            <v>18681.81818181818</v>
          </cell>
          <cell r="Y35">
            <v>0.22582481751824809</v>
          </cell>
          <cell r="AA35">
            <v>-40</v>
          </cell>
          <cell r="AB35">
            <v>45327</v>
          </cell>
          <cell r="AC35">
            <v>21560</v>
          </cell>
          <cell r="AD35" t="str">
            <v>TIRE SHOP 4U 楽天市場店</v>
          </cell>
          <cell r="AE35">
            <v>21560</v>
          </cell>
          <cell r="AF35">
            <v>0</v>
          </cell>
          <cell r="AG35">
            <v>605430014</v>
          </cell>
          <cell r="AH35">
            <v>605430053</v>
          </cell>
        </row>
        <row r="36">
          <cell r="B36">
            <v>2254519208060</v>
          </cell>
          <cell r="C36">
            <v>4019238036060</v>
          </cell>
          <cell r="D36" t="str">
            <v>15572780000</v>
          </cell>
          <cell r="E36" t="str">
            <v>ExtremeContact DWS06 PLUS（四半値引）</v>
          </cell>
          <cell r="F36" t="str">
            <v>225/45R19 92W</v>
          </cell>
          <cell r="G36" t="str">
            <v>225/45R19</v>
          </cell>
          <cell r="H36">
            <v>27300</v>
          </cell>
          <cell r="I36">
            <v>10938</v>
          </cell>
          <cell r="J36">
            <v>100</v>
          </cell>
          <cell r="K36">
            <v>9</v>
          </cell>
          <cell r="L36">
            <v>15700</v>
          </cell>
          <cell r="M36">
            <v>13318.181818181816</v>
          </cell>
          <cell r="N36">
            <v>0.17871672354948792</v>
          </cell>
          <cell r="O36">
            <v>62800</v>
          </cell>
          <cell r="P36">
            <v>250</v>
          </cell>
          <cell r="Q36">
            <v>45327</v>
          </cell>
          <cell r="R36">
            <v>15950</v>
          </cell>
          <cell r="S36" t="str">
            <v>TIRE SHOP 4U</v>
          </cell>
          <cell r="T36">
            <v>15950</v>
          </cell>
          <cell r="U36">
            <v>0</v>
          </cell>
          <cell r="V36">
            <v>15660</v>
          </cell>
          <cell r="W36">
            <v>15660</v>
          </cell>
          <cell r="X36">
            <v>13281.81818181818</v>
          </cell>
          <cell r="Y36">
            <v>0.17646817248459948</v>
          </cell>
          <cell r="AA36">
            <v>30</v>
          </cell>
          <cell r="AB36">
            <v>45327</v>
          </cell>
          <cell r="AC36">
            <v>15690</v>
          </cell>
          <cell r="AD36" t="str">
            <v>タイヤーウッズ</v>
          </cell>
          <cell r="AE36">
            <v>15980</v>
          </cell>
          <cell r="AF36">
            <v>-290</v>
          </cell>
          <cell r="AG36">
            <v>605429993</v>
          </cell>
          <cell r="AH36">
            <v>605430032</v>
          </cell>
        </row>
        <row r="37">
          <cell r="B37">
            <v>2555019208063</v>
          </cell>
          <cell r="C37">
            <v>4019238036480</v>
          </cell>
          <cell r="D37" t="str">
            <v>15573220000</v>
          </cell>
          <cell r="E37" t="str">
            <v>ExtremeContact DWS06 PLUS（四半値引）</v>
          </cell>
          <cell r="F37" t="str">
            <v>255/50R19 107W XL</v>
          </cell>
          <cell r="G37" t="str">
            <v>255/50R19</v>
          </cell>
          <cell r="H37">
            <v>44500</v>
          </cell>
          <cell r="I37">
            <v>17827</v>
          </cell>
          <cell r="J37">
            <v>0</v>
          </cell>
          <cell r="K37">
            <v>43</v>
          </cell>
          <cell r="L37">
            <v>25850</v>
          </cell>
          <cell r="M37">
            <v>22545.454545454544</v>
          </cell>
          <cell r="N37">
            <v>0.20928629032258059</v>
          </cell>
          <cell r="P37">
            <v>50</v>
          </cell>
          <cell r="Q37">
            <v>45327</v>
          </cell>
          <cell r="R37">
            <v>25900</v>
          </cell>
          <cell r="S37" t="str">
            <v>タイヤーウッズ</v>
          </cell>
          <cell r="T37">
            <v>25900</v>
          </cell>
          <cell r="U37">
            <v>0</v>
          </cell>
          <cell r="V37">
            <v>25850</v>
          </cell>
          <cell r="W37">
            <v>25850</v>
          </cell>
          <cell r="X37">
            <v>22545.454545454544</v>
          </cell>
          <cell r="Y37">
            <v>0.20928629032258059</v>
          </cell>
          <cell r="AA37">
            <v>30</v>
          </cell>
          <cell r="AB37">
            <v>45327</v>
          </cell>
          <cell r="AC37">
            <v>25880</v>
          </cell>
          <cell r="AD37" t="str">
            <v>タイヤーウッズ</v>
          </cell>
          <cell r="AE37">
            <v>25880</v>
          </cell>
          <cell r="AF37">
            <v>0</v>
          </cell>
          <cell r="AG37">
            <v>605430002</v>
          </cell>
          <cell r="AH37">
            <v>605430041</v>
          </cell>
        </row>
        <row r="38">
          <cell r="B38">
            <v>2453520208063</v>
          </cell>
          <cell r="C38">
            <v>4019238036930</v>
          </cell>
          <cell r="D38" t="str">
            <v>15572970000</v>
          </cell>
          <cell r="E38" t="str">
            <v>ExtremeContact DWS06 PLUS（四半値引）</v>
          </cell>
          <cell r="F38" t="str">
            <v>245/35ZR20 95Y XL</v>
          </cell>
          <cell r="G38" t="str">
            <v>245/35R20</v>
          </cell>
          <cell r="H38">
            <v>27400</v>
          </cell>
          <cell r="I38">
            <v>10974</v>
          </cell>
          <cell r="J38">
            <v>1</v>
          </cell>
          <cell r="K38">
            <v>0</v>
          </cell>
          <cell r="L38">
            <v>15550</v>
          </cell>
          <cell r="M38">
            <v>13181.81818181818</v>
          </cell>
          <cell r="N38">
            <v>0.16748965517241368</v>
          </cell>
          <cell r="P38">
            <v>900</v>
          </cell>
          <cell r="Q38">
            <v>45327</v>
          </cell>
          <cell r="R38">
            <v>16450</v>
          </cell>
          <cell r="S38" t="str">
            <v>TIRE SHOP 4U</v>
          </cell>
          <cell r="T38">
            <v>16450</v>
          </cell>
          <cell r="U38">
            <v>0</v>
          </cell>
          <cell r="V38">
            <v>15550</v>
          </cell>
          <cell r="W38">
            <v>15550</v>
          </cell>
          <cell r="X38">
            <v>13181.81818181818</v>
          </cell>
          <cell r="Y38">
            <v>0.16748965517241368</v>
          </cell>
          <cell r="AA38">
            <v>1030</v>
          </cell>
          <cell r="AB38">
            <v>45327</v>
          </cell>
          <cell r="AC38">
            <v>16580</v>
          </cell>
          <cell r="AD38" t="str">
            <v>タイヤホイール専門店コニシタイヤ</v>
          </cell>
          <cell r="AE38">
            <v>16590</v>
          </cell>
          <cell r="AF38">
            <v>-10</v>
          </cell>
          <cell r="AG38">
            <v>605430007</v>
          </cell>
          <cell r="AH38">
            <v>605430046</v>
          </cell>
        </row>
        <row r="39">
          <cell r="B39">
            <v>2454520208060</v>
          </cell>
          <cell r="C39">
            <v>4019238036329</v>
          </cell>
          <cell r="D39" t="str">
            <v>15573060000</v>
          </cell>
          <cell r="E39" t="str">
            <v>ExtremeContact DWS06 PLUS（四半値引）</v>
          </cell>
          <cell r="F39" t="str">
            <v>245/45ZR20 103Y XL</v>
          </cell>
          <cell r="G39" t="str">
            <v>245/45R20</v>
          </cell>
          <cell r="H39">
            <v>40300</v>
          </cell>
          <cell r="I39">
            <v>16145</v>
          </cell>
          <cell r="J39">
            <v>2</v>
          </cell>
          <cell r="K39">
            <v>0</v>
          </cell>
          <cell r="L39">
            <v>22500</v>
          </cell>
          <cell r="M39">
            <v>19500</v>
          </cell>
          <cell r="N39">
            <v>0.17205128205128206</v>
          </cell>
          <cell r="P39">
            <v>-100</v>
          </cell>
          <cell r="Q39">
            <v>45327</v>
          </cell>
          <cell r="R39">
            <v>22400</v>
          </cell>
          <cell r="S39" t="str">
            <v>タイヤーウッズ</v>
          </cell>
          <cell r="T39">
            <v>21901</v>
          </cell>
          <cell r="U39">
            <v>499</v>
          </cell>
          <cell r="V39">
            <v>22500</v>
          </cell>
          <cell r="W39">
            <v>22500</v>
          </cell>
          <cell r="X39">
            <v>19500</v>
          </cell>
          <cell r="Y39">
            <v>0.17205128205128206</v>
          </cell>
          <cell r="AA39">
            <v>-10</v>
          </cell>
          <cell r="AB39">
            <v>45327</v>
          </cell>
          <cell r="AC39">
            <v>22490</v>
          </cell>
          <cell r="AD39" t="str">
            <v>タイヤマックス</v>
          </cell>
          <cell r="AE39">
            <v>21901</v>
          </cell>
          <cell r="AF39">
            <v>589</v>
          </cell>
          <cell r="AG39">
            <v>605430008</v>
          </cell>
          <cell r="AH39">
            <v>605430047</v>
          </cell>
        </row>
        <row r="40">
          <cell r="B40">
            <v>2553520208060</v>
          </cell>
          <cell r="C40">
            <v>4019238036398</v>
          </cell>
          <cell r="D40" t="str">
            <v>15573140000</v>
          </cell>
          <cell r="E40" t="str">
            <v>ExtremeContact DWS06 PLUS（四半値引）</v>
          </cell>
          <cell r="F40" t="str">
            <v>255/35ZR20 97Y XL</v>
          </cell>
          <cell r="G40" t="str">
            <v>255/35R20</v>
          </cell>
          <cell r="H40">
            <v>34700</v>
          </cell>
          <cell r="I40">
            <v>13902</v>
          </cell>
          <cell r="J40">
            <v>19</v>
          </cell>
          <cell r="K40">
            <v>2</v>
          </cell>
          <cell r="L40">
            <v>19800</v>
          </cell>
          <cell r="M40">
            <v>17045.454545454544</v>
          </cell>
          <cell r="N40">
            <v>0.18441599999999994</v>
          </cell>
          <cell r="P40">
            <v>-800</v>
          </cell>
          <cell r="Q40">
            <v>45327</v>
          </cell>
          <cell r="R40">
            <v>19000</v>
          </cell>
          <cell r="S40" t="str">
            <v>TIRE SHOP 4U</v>
          </cell>
          <cell r="T40">
            <v>18770</v>
          </cell>
          <cell r="U40">
            <v>230</v>
          </cell>
          <cell r="V40">
            <v>19800</v>
          </cell>
          <cell r="W40">
            <v>19800</v>
          </cell>
          <cell r="X40">
            <v>17045.454545454544</v>
          </cell>
          <cell r="Y40">
            <v>0.18441599999999994</v>
          </cell>
          <cell r="AA40">
            <v>-1030</v>
          </cell>
          <cell r="AB40">
            <v>45327</v>
          </cell>
          <cell r="AC40">
            <v>18770</v>
          </cell>
          <cell r="AD40" t="str">
            <v>タイヤーウッズ</v>
          </cell>
          <cell r="AE40">
            <v>20600</v>
          </cell>
          <cell r="AF40">
            <v>-1830</v>
          </cell>
          <cell r="AG40">
            <v>605430009</v>
          </cell>
          <cell r="AH40">
            <v>605430048</v>
          </cell>
        </row>
        <row r="41">
          <cell r="B41">
            <v>2753020208069</v>
          </cell>
          <cell r="C41">
            <v>4019238036626</v>
          </cell>
          <cell r="D41" t="str">
            <v>15573370000</v>
          </cell>
          <cell r="E41" t="str">
            <v>ExtremeContact DWS06 PLUS（四半値引）</v>
          </cell>
          <cell r="F41" t="str">
            <v>275/30ZR20 97Y XL</v>
          </cell>
          <cell r="G41" t="str">
            <v>275/30R20</v>
          </cell>
          <cell r="H41">
            <v>36000</v>
          </cell>
          <cell r="I41">
            <v>14418</v>
          </cell>
          <cell r="J41">
            <v>2</v>
          </cell>
          <cell r="K41">
            <v>16</v>
          </cell>
          <cell r="L41">
            <v>20450</v>
          </cell>
          <cell r="M41">
            <v>17636.363636363636</v>
          </cell>
          <cell r="N41">
            <v>0.18248453608247422</v>
          </cell>
          <cell r="P41">
            <v>870</v>
          </cell>
          <cell r="Q41">
            <v>45327</v>
          </cell>
          <cell r="R41">
            <v>21320</v>
          </cell>
          <cell r="S41" t="str">
            <v>タイヤ1番</v>
          </cell>
          <cell r="T41">
            <v>21320</v>
          </cell>
          <cell r="U41">
            <v>0</v>
          </cell>
          <cell r="V41">
            <v>20500</v>
          </cell>
          <cell r="W41">
            <v>20500</v>
          </cell>
          <cell r="X41">
            <v>17681.81818181818</v>
          </cell>
          <cell r="Y41">
            <v>0.18458611825192794</v>
          </cell>
          <cell r="AA41">
            <v>820</v>
          </cell>
          <cell r="AB41">
            <v>45327</v>
          </cell>
          <cell r="AC41">
            <v>21320</v>
          </cell>
          <cell r="AD41" t="str">
            <v>TIRE SHOP 4U 楽天市場店</v>
          </cell>
          <cell r="AE41">
            <v>21320</v>
          </cell>
          <cell r="AF41">
            <v>0</v>
          </cell>
          <cell r="AG41">
            <v>605430010</v>
          </cell>
          <cell r="AH41">
            <v>605430049</v>
          </cell>
        </row>
        <row r="42">
          <cell r="B42">
            <v>2654520208064</v>
          </cell>
          <cell r="C42">
            <v>4019238036602</v>
          </cell>
          <cell r="D42" t="str">
            <v>15573350000</v>
          </cell>
          <cell r="E42" t="str">
            <v>ExtremeContact DWS06 PLUS（四半値引）</v>
          </cell>
          <cell r="F42" t="str">
            <v>265/45ZR20 104Y</v>
          </cell>
          <cell r="G42" t="str">
            <v>265/45R20</v>
          </cell>
          <cell r="H42">
            <v>48400</v>
          </cell>
          <cell r="I42">
            <v>19384</v>
          </cell>
          <cell r="J42">
            <v>0</v>
          </cell>
          <cell r="K42">
            <v>48</v>
          </cell>
          <cell r="L42">
            <v>27900</v>
          </cell>
          <cell r="M42">
            <v>24409.090909090908</v>
          </cell>
          <cell r="N42">
            <v>0.20586964618249531</v>
          </cell>
          <cell r="P42">
            <v>-20</v>
          </cell>
          <cell r="Q42">
            <v>45327</v>
          </cell>
          <cell r="R42">
            <v>27880</v>
          </cell>
          <cell r="S42" t="str">
            <v>タイヤーウッズ</v>
          </cell>
          <cell r="T42">
            <v>27880</v>
          </cell>
          <cell r="U42">
            <v>0</v>
          </cell>
          <cell r="V42">
            <v>27500</v>
          </cell>
          <cell r="W42">
            <v>27500</v>
          </cell>
          <cell r="X42">
            <v>24045.454545454544</v>
          </cell>
          <cell r="Y42">
            <v>0.19386011342155005</v>
          </cell>
          <cell r="AA42">
            <v>500</v>
          </cell>
          <cell r="AB42">
            <v>45327</v>
          </cell>
          <cell r="AC42">
            <v>28000</v>
          </cell>
          <cell r="AD42" t="str">
            <v>TIRE SHOP 4U 楽天市場店</v>
          </cell>
          <cell r="AE42">
            <v>28000</v>
          </cell>
          <cell r="AF42">
            <v>0</v>
          </cell>
          <cell r="AG42">
            <v>605430011</v>
          </cell>
          <cell r="AH42">
            <v>605430050</v>
          </cell>
        </row>
        <row r="43">
          <cell r="B43">
            <v>2454020208065</v>
          </cell>
          <cell r="C43">
            <v>4019238036282</v>
          </cell>
          <cell r="D43" t="str">
            <v>15573020000</v>
          </cell>
          <cell r="E43" t="str">
            <v>ExtremeContact DWS06 PLUS（四半値引）</v>
          </cell>
          <cell r="F43" t="str">
            <v>245/40ZR20 99Y XL</v>
          </cell>
          <cell r="G43" t="str">
            <v>245/40R20</v>
          </cell>
          <cell r="H43">
            <v>37300</v>
          </cell>
          <cell r="I43">
            <v>14943</v>
          </cell>
          <cell r="J43">
            <v>0</v>
          </cell>
          <cell r="K43">
            <v>0</v>
          </cell>
          <cell r="L43">
            <v>20330</v>
          </cell>
          <cell r="M43">
            <v>17527.272727272724</v>
          </cell>
          <cell r="N43">
            <v>0.14744294605809113</v>
          </cell>
          <cell r="P43">
            <v>3980</v>
          </cell>
          <cell r="Q43">
            <v>45327</v>
          </cell>
          <cell r="R43">
            <v>24310</v>
          </cell>
          <cell r="S43" t="str">
            <v>オールドギア</v>
          </cell>
          <cell r="T43">
            <v>24310</v>
          </cell>
          <cell r="U43">
            <v>0</v>
          </cell>
          <cell r="V43">
            <v>20330</v>
          </cell>
          <cell r="W43">
            <v>20330</v>
          </cell>
          <cell r="X43">
            <v>17527.272727272724</v>
          </cell>
          <cell r="Y43">
            <v>0.14744294605809113</v>
          </cell>
          <cell r="AA43">
            <v>2670</v>
          </cell>
          <cell r="AB43">
            <v>45327</v>
          </cell>
          <cell r="AC43">
            <v>23000</v>
          </cell>
          <cell r="AD43" t="str">
            <v>タイヤーウッズ</v>
          </cell>
          <cell r="AE43">
            <v>23000</v>
          </cell>
          <cell r="AF43">
            <v>0</v>
          </cell>
          <cell r="AG43">
            <v>605430012</v>
          </cell>
          <cell r="AH43">
            <v>605430051</v>
          </cell>
        </row>
        <row r="44">
          <cell r="B44">
            <v>2754020208066</v>
          </cell>
          <cell r="C44">
            <v>4019238036701</v>
          </cell>
          <cell r="D44" t="str">
            <v>15573430000</v>
          </cell>
          <cell r="E44" t="str">
            <v>ExtremeContact DWS06 PLUS（四半値引）</v>
          </cell>
          <cell r="F44" t="str">
            <v>275/40ZR20 106Y XL</v>
          </cell>
          <cell r="G44" t="str">
            <v>275/40R20</v>
          </cell>
          <cell r="H44">
            <v>45800</v>
          </cell>
          <cell r="I44">
            <v>18343</v>
          </cell>
          <cell r="J44">
            <v>0</v>
          </cell>
          <cell r="K44">
            <v>0</v>
          </cell>
          <cell r="L44">
            <v>26631</v>
          </cell>
          <cell r="M44">
            <v>23255.454545454544</v>
          </cell>
          <cell r="N44">
            <v>0.21123881005433714</v>
          </cell>
          <cell r="P44">
            <v>19</v>
          </cell>
          <cell r="Q44">
            <v>45327</v>
          </cell>
          <cell r="R44">
            <v>26650</v>
          </cell>
          <cell r="S44" t="str">
            <v>TIRE SHOP 4U</v>
          </cell>
          <cell r="T44">
            <v>26650</v>
          </cell>
          <cell r="U44">
            <v>0</v>
          </cell>
          <cell r="V44">
            <v>26670</v>
          </cell>
          <cell r="W44">
            <v>26670</v>
          </cell>
          <cell r="X44">
            <v>23290.909090909088</v>
          </cell>
          <cell r="Y44">
            <v>0.21243950039031997</v>
          </cell>
          <cell r="AA44">
            <v>-670</v>
          </cell>
          <cell r="AB44">
            <v>45327</v>
          </cell>
          <cell r="AC44">
            <v>26000</v>
          </cell>
          <cell r="AD44" t="str">
            <v>TIRE SHOP 4U 楽天市場店</v>
          </cell>
          <cell r="AE44">
            <v>27000</v>
          </cell>
          <cell r="AF44">
            <v>-1000</v>
          </cell>
          <cell r="AG44">
            <v>605430015</v>
          </cell>
          <cell r="AH44">
            <v>605430054</v>
          </cell>
        </row>
        <row r="45">
          <cell r="B45">
            <v>2754520208061</v>
          </cell>
          <cell r="C45">
            <v>4019238036732</v>
          </cell>
          <cell r="D45" t="str">
            <v>15573460000</v>
          </cell>
          <cell r="E45" t="str">
            <v>ExtremeContact DWS06 PLUS（四半値引）</v>
          </cell>
          <cell r="F45" t="str">
            <v>275/45R20 110W XL</v>
          </cell>
          <cell r="G45" t="str">
            <v>275/45R20</v>
          </cell>
          <cell r="H45">
            <v>48400</v>
          </cell>
          <cell r="I45">
            <v>19384</v>
          </cell>
          <cell r="J45">
            <v>0</v>
          </cell>
          <cell r="K45">
            <v>1</v>
          </cell>
          <cell r="L45">
            <v>26660</v>
          </cell>
          <cell r="M45">
            <v>23281.81818181818</v>
          </cell>
          <cell r="N45">
            <v>0.1674189769621241</v>
          </cell>
          <cell r="P45">
            <v>1540</v>
          </cell>
          <cell r="Q45">
            <v>45327</v>
          </cell>
          <cell r="R45">
            <v>28200</v>
          </cell>
          <cell r="S45" t="str">
            <v>タイヤーウッズ</v>
          </cell>
          <cell r="T45">
            <v>28200</v>
          </cell>
          <cell r="U45">
            <v>0</v>
          </cell>
          <cell r="V45">
            <v>26670</v>
          </cell>
          <cell r="W45">
            <v>26670</v>
          </cell>
          <cell r="X45">
            <v>23290.909090909088</v>
          </cell>
          <cell r="Y45">
            <v>0.16774395003903192</v>
          </cell>
          <cell r="AA45">
            <v>1580</v>
          </cell>
          <cell r="AB45">
            <v>45327</v>
          </cell>
          <cell r="AC45">
            <v>28250</v>
          </cell>
          <cell r="AD45" t="str">
            <v>タイヤマックス</v>
          </cell>
          <cell r="AE45">
            <v>28250</v>
          </cell>
          <cell r="AF45">
            <v>0</v>
          </cell>
          <cell r="AG45">
            <v>605430013</v>
          </cell>
          <cell r="AH45">
            <v>605430052</v>
          </cell>
        </row>
        <row r="46">
          <cell r="B46">
            <v>2055516209858</v>
          </cell>
          <cell r="C46">
            <v>4019238754155</v>
          </cell>
          <cell r="D46" t="str">
            <v/>
          </cell>
          <cell r="E46" t="str">
            <v>MaxContact MC5</v>
          </cell>
          <cell r="F46" t="str">
            <v>205/55R16 91V</v>
          </cell>
          <cell r="G46" t="str">
            <v>205/55R16</v>
          </cell>
          <cell r="H46" t="str">
            <v/>
          </cell>
          <cell r="I46">
            <v>6000</v>
          </cell>
          <cell r="J46">
            <v>0</v>
          </cell>
          <cell r="K46">
            <v>0</v>
          </cell>
          <cell r="L46">
            <v>9179</v>
          </cell>
          <cell r="M46">
            <v>7867.272727272727</v>
          </cell>
          <cell r="N46">
            <v>0.23734689161081579</v>
          </cell>
          <cell r="P46">
            <v>330</v>
          </cell>
          <cell r="Q46">
            <v>45327</v>
          </cell>
          <cell r="R46">
            <v>9509</v>
          </cell>
          <cell r="S46" t="str">
            <v>タイヤ購入と取付予約 TIREHOOD</v>
          </cell>
          <cell r="T46">
            <v>9289</v>
          </cell>
          <cell r="U46">
            <v>220</v>
          </cell>
          <cell r="V46">
            <v>9179</v>
          </cell>
          <cell r="W46">
            <v>9179</v>
          </cell>
          <cell r="X46">
            <v>7867.272727272727</v>
          </cell>
          <cell r="Y46">
            <v>0.23734689161081579</v>
          </cell>
          <cell r="AA46">
            <v>330</v>
          </cell>
          <cell r="AB46">
            <v>45327</v>
          </cell>
          <cell r="AC46">
            <v>9509</v>
          </cell>
          <cell r="AD46" t="str">
            <v>タイヤ購入と交換予約 TIREHOOD</v>
          </cell>
          <cell r="AE46">
            <v>9289</v>
          </cell>
          <cell r="AF46">
            <v>220</v>
          </cell>
          <cell r="AG46">
            <v>619681728</v>
          </cell>
          <cell r="AH46">
            <v>619681735</v>
          </cell>
        </row>
        <row r="47">
          <cell r="B47">
            <v>2154517209819</v>
          </cell>
          <cell r="C47">
            <v>4019238471984</v>
          </cell>
          <cell r="D47" t="str">
            <v/>
          </cell>
          <cell r="E47" t="str">
            <v>MaxContact MC5</v>
          </cell>
          <cell r="F47" t="str">
            <v>215/45R17 91W XL</v>
          </cell>
          <cell r="G47" t="str">
            <v>215/45R17</v>
          </cell>
          <cell r="H47" t="str">
            <v/>
          </cell>
          <cell r="I47">
            <v>6300</v>
          </cell>
          <cell r="J47">
            <v>25</v>
          </cell>
          <cell r="K47">
            <v>2</v>
          </cell>
          <cell r="L47">
            <v>10780</v>
          </cell>
          <cell r="M47">
            <v>9322.7272727272721</v>
          </cell>
          <cell r="N47">
            <v>0.32423208191126274</v>
          </cell>
          <cell r="P47">
            <v>20</v>
          </cell>
          <cell r="Q47">
            <v>45327</v>
          </cell>
          <cell r="R47">
            <v>10800</v>
          </cell>
          <cell r="S47" t="str">
            <v>ラバラバ</v>
          </cell>
          <cell r="T47">
            <v>10800</v>
          </cell>
          <cell r="U47">
            <v>0</v>
          </cell>
          <cell r="V47">
            <v>10780</v>
          </cell>
          <cell r="W47">
            <v>10780</v>
          </cell>
          <cell r="X47">
            <v>9322.7272727272721</v>
          </cell>
          <cell r="Y47">
            <v>0.32423208191126274</v>
          </cell>
          <cell r="AA47">
            <v>20</v>
          </cell>
          <cell r="AB47">
            <v>45327</v>
          </cell>
          <cell r="AC47">
            <v>10800</v>
          </cell>
          <cell r="AD47" t="str">
            <v>ラバラバ　楽天市場店</v>
          </cell>
          <cell r="AE47">
            <v>10800</v>
          </cell>
          <cell r="AF47">
            <v>0</v>
          </cell>
          <cell r="AG47">
            <v>619681731</v>
          </cell>
          <cell r="AH47">
            <v>619681738</v>
          </cell>
        </row>
        <row r="48">
          <cell r="B48">
            <v>2155017209811</v>
          </cell>
          <cell r="C48">
            <v>4019238586121</v>
          </cell>
          <cell r="D48" t="str">
            <v/>
          </cell>
          <cell r="E48" t="str">
            <v>MaxContact MC5</v>
          </cell>
          <cell r="F48" t="str">
            <v>215/50R17 91V</v>
          </cell>
          <cell r="G48" t="str">
            <v>215/50R17</v>
          </cell>
          <cell r="H48" t="str">
            <v/>
          </cell>
          <cell r="I48">
            <v>6600</v>
          </cell>
          <cell r="J48">
            <v>68</v>
          </cell>
          <cell r="K48">
            <v>2</v>
          </cell>
          <cell r="L48">
            <v>10160</v>
          </cell>
          <cell r="M48">
            <v>8281.818181818182</v>
          </cell>
          <cell r="N48">
            <v>0.2030735455543359</v>
          </cell>
          <cell r="P48">
            <v>140</v>
          </cell>
          <cell r="Q48">
            <v>45327</v>
          </cell>
          <cell r="R48">
            <v>10300</v>
          </cell>
          <cell r="S48" t="str">
            <v>タイヤ購入と取付予約 TIREHOOD 2号店</v>
          </cell>
          <cell r="T48">
            <v>10300</v>
          </cell>
          <cell r="U48">
            <v>0</v>
          </cell>
          <cell r="V48">
            <v>10100</v>
          </cell>
          <cell r="W48">
            <v>10100</v>
          </cell>
          <cell r="X48">
            <v>8227.2727272727261</v>
          </cell>
          <cell r="Y48">
            <v>0.19779005524861867</v>
          </cell>
          <cell r="AA48">
            <v>440</v>
          </cell>
          <cell r="AB48">
            <v>45327</v>
          </cell>
          <cell r="AC48">
            <v>10540</v>
          </cell>
          <cell r="AD48" t="str">
            <v>タイヤ購入と交換予約 TIREHOOD</v>
          </cell>
          <cell r="AE48">
            <v>10300</v>
          </cell>
          <cell r="AF48">
            <v>240</v>
          </cell>
          <cell r="AG48">
            <v>619681733</v>
          </cell>
          <cell r="AH48">
            <v>619681740</v>
          </cell>
        </row>
        <row r="49">
          <cell r="B49">
            <v>2155517209816</v>
          </cell>
          <cell r="C49">
            <v>4019238775013</v>
          </cell>
          <cell r="D49" t="str">
            <v/>
          </cell>
          <cell r="E49" t="str">
            <v>MaxContact MC5</v>
          </cell>
          <cell r="F49" t="str">
            <v>215/55R17 94V</v>
          </cell>
          <cell r="G49" t="str">
            <v>215/55R17</v>
          </cell>
          <cell r="H49" t="str">
            <v/>
          </cell>
          <cell r="I49">
            <v>6500</v>
          </cell>
          <cell r="J49">
            <v>36</v>
          </cell>
          <cell r="K49">
            <v>0</v>
          </cell>
          <cell r="L49">
            <v>9620</v>
          </cell>
          <cell r="M49">
            <v>7790.9090909090901</v>
          </cell>
          <cell r="N49">
            <v>0.16569428238039666</v>
          </cell>
          <cell r="P49">
            <v>360</v>
          </cell>
          <cell r="Q49">
            <v>45327</v>
          </cell>
          <cell r="R49">
            <v>9980</v>
          </cell>
          <cell r="S49" t="str">
            <v>タイヤ購入と取付予約 TIREHOOD</v>
          </cell>
          <cell r="T49">
            <v>9750</v>
          </cell>
          <cell r="U49">
            <v>230</v>
          </cell>
          <cell r="V49">
            <v>9630</v>
          </cell>
          <cell r="W49">
            <v>9630</v>
          </cell>
          <cell r="X49">
            <v>7799.9999999999991</v>
          </cell>
          <cell r="Y49">
            <v>0.16666666666666657</v>
          </cell>
          <cell r="AA49">
            <v>350</v>
          </cell>
          <cell r="AB49">
            <v>45327</v>
          </cell>
          <cell r="AC49">
            <v>9980</v>
          </cell>
          <cell r="AD49" t="str">
            <v>タイヤ購入と交換予約 TIREHOOD</v>
          </cell>
          <cell r="AE49">
            <v>9900</v>
          </cell>
          <cell r="AF49">
            <v>80</v>
          </cell>
          <cell r="AG49">
            <v>619681729</v>
          </cell>
          <cell r="AH49">
            <v>619681736</v>
          </cell>
        </row>
        <row r="50">
          <cell r="B50">
            <v>2254517209854</v>
          </cell>
          <cell r="C50">
            <v>4019238591286</v>
          </cell>
          <cell r="D50" t="str">
            <v/>
          </cell>
          <cell r="E50" t="str">
            <v>MaxContact MC5</v>
          </cell>
          <cell r="F50" t="str">
            <v>225/45R17 91V</v>
          </cell>
          <cell r="G50" t="str">
            <v>225/45R17</v>
          </cell>
          <cell r="H50" t="str">
            <v/>
          </cell>
          <cell r="I50">
            <v>6600</v>
          </cell>
          <cell r="J50">
            <v>0</v>
          </cell>
          <cell r="K50">
            <v>0</v>
          </cell>
          <cell r="L50">
            <v>9960</v>
          </cell>
          <cell r="M50">
            <v>8577.2727272727261</v>
          </cell>
          <cell r="N50">
            <v>0.23052464228934808</v>
          </cell>
          <cell r="P50">
            <v>360</v>
          </cell>
          <cell r="Q50">
            <v>45327</v>
          </cell>
          <cell r="R50">
            <v>10320</v>
          </cell>
          <cell r="S50" t="str">
            <v>タイヤ購入と取付予約 TIREHOOD 2号店</v>
          </cell>
          <cell r="T50">
            <v>10080</v>
          </cell>
          <cell r="U50">
            <v>240</v>
          </cell>
          <cell r="V50">
            <v>10000</v>
          </cell>
          <cell r="W50">
            <v>10000</v>
          </cell>
          <cell r="X50">
            <v>8613.6363636363621</v>
          </cell>
          <cell r="Y50">
            <v>0.23377308707123998</v>
          </cell>
          <cell r="AA50">
            <v>320</v>
          </cell>
          <cell r="AB50">
            <v>45327</v>
          </cell>
          <cell r="AC50">
            <v>10320</v>
          </cell>
          <cell r="AD50" t="str">
            <v>タイヤ購入と交換予約 TIREHOOD</v>
          </cell>
          <cell r="AE50">
            <v>10080</v>
          </cell>
          <cell r="AF50">
            <v>240</v>
          </cell>
          <cell r="AG50">
            <v>619681732</v>
          </cell>
          <cell r="AH50">
            <v>619681739</v>
          </cell>
        </row>
        <row r="51">
          <cell r="B51">
            <v>2254518209822</v>
          </cell>
          <cell r="C51">
            <v>4019238732122</v>
          </cell>
          <cell r="D51" t="str">
            <v/>
          </cell>
          <cell r="E51" t="str">
            <v>MaxContact MC5</v>
          </cell>
          <cell r="F51" t="str">
            <v>225/45R18 91W</v>
          </cell>
          <cell r="G51" t="str">
            <v>225/45R18</v>
          </cell>
          <cell r="H51" t="str">
            <v/>
          </cell>
          <cell r="I51">
            <v>7500</v>
          </cell>
          <cell r="J51">
            <v>0</v>
          </cell>
          <cell r="K51">
            <v>0</v>
          </cell>
          <cell r="L51">
            <v>10970</v>
          </cell>
          <cell r="M51">
            <v>9018.181818181818</v>
          </cell>
          <cell r="N51">
            <v>0.16834677419354838</v>
          </cell>
          <cell r="P51">
            <v>399</v>
          </cell>
          <cell r="Q51">
            <v>45327</v>
          </cell>
          <cell r="R51">
            <v>11369</v>
          </cell>
          <cell r="S51" t="str">
            <v>タイヤ購入と取付予約 TIREHOOD</v>
          </cell>
          <cell r="T51">
            <v>11110</v>
          </cell>
          <cell r="U51">
            <v>259</v>
          </cell>
          <cell r="V51">
            <v>10970</v>
          </cell>
          <cell r="W51">
            <v>10970</v>
          </cell>
          <cell r="X51">
            <v>9018.181818181818</v>
          </cell>
          <cell r="Y51">
            <v>0.16834677419354838</v>
          </cell>
          <cell r="AA51">
            <v>399</v>
          </cell>
          <cell r="AB51">
            <v>45327</v>
          </cell>
          <cell r="AC51">
            <v>11369</v>
          </cell>
          <cell r="AD51" t="str">
            <v>タイヤ購入と交換予約 TIREHOOD</v>
          </cell>
          <cell r="AE51">
            <v>11110</v>
          </cell>
          <cell r="AF51">
            <v>259</v>
          </cell>
          <cell r="AG51">
            <v>619681727</v>
          </cell>
          <cell r="AH51">
            <v>619681734</v>
          </cell>
        </row>
        <row r="52">
          <cell r="B52">
            <v>2255017209818</v>
          </cell>
          <cell r="C52">
            <v>4019238646191</v>
          </cell>
          <cell r="D52" t="str">
            <v/>
          </cell>
          <cell r="E52" t="str">
            <v>MaxContact MC5</v>
          </cell>
          <cell r="F52" t="str">
            <v>225/50R17 94V</v>
          </cell>
          <cell r="G52" t="str">
            <v>225/50R17</v>
          </cell>
          <cell r="H52" t="str">
            <v/>
          </cell>
          <cell r="I52">
            <v>7400</v>
          </cell>
          <cell r="J52">
            <v>0</v>
          </cell>
          <cell r="K52">
            <v>0</v>
          </cell>
          <cell r="L52">
            <v>11800</v>
          </cell>
          <cell r="M52">
            <v>9772.7272727272721</v>
          </cell>
          <cell r="N52">
            <v>0.24279069767441855</v>
          </cell>
          <cell r="P52">
            <v>-1070</v>
          </cell>
          <cell r="Q52">
            <v>45327</v>
          </cell>
          <cell r="R52">
            <v>10730</v>
          </cell>
          <cell r="S52" t="str">
            <v>タイヤ購入と取付予約 TIREHOOD 2号店</v>
          </cell>
          <cell r="T52">
            <v>10980</v>
          </cell>
          <cell r="U52">
            <v>-250</v>
          </cell>
          <cell r="V52">
            <v>10840</v>
          </cell>
          <cell r="W52">
            <v>10840</v>
          </cell>
          <cell r="X52">
            <v>8900</v>
          </cell>
          <cell r="Y52">
            <v>0.16853932584269662</v>
          </cell>
          <cell r="AA52">
            <v>-110</v>
          </cell>
          <cell r="AB52">
            <v>45327</v>
          </cell>
          <cell r="AC52">
            <v>10730</v>
          </cell>
          <cell r="AD52" t="str">
            <v>タイヤ購入と交換予約 TIREHOOD</v>
          </cell>
          <cell r="AE52">
            <v>10980</v>
          </cell>
          <cell r="AF52">
            <v>-250</v>
          </cell>
          <cell r="AG52">
            <v>619681730</v>
          </cell>
          <cell r="AH52">
            <v>619681737</v>
          </cell>
        </row>
        <row r="53">
          <cell r="C53" t="str">
            <v/>
          </cell>
          <cell r="D53" t="str">
            <v/>
          </cell>
          <cell r="E53" t="str">
            <v/>
          </cell>
          <cell r="F53" t="str">
            <v/>
          </cell>
          <cell r="G53" t="str">
            <v/>
          </cell>
          <cell r="H53" t="str">
            <v/>
          </cell>
          <cell r="I53" t="str">
            <v/>
          </cell>
          <cell r="J53" t="str">
            <v/>
          </cell>
          <cell r="K53" t="str">
            <v/>
          </cell>
          <cell r="AG53" t="str">
            <v/>
          </cell>
          <cell r="AH53" t="str">
            <v/>
          </cell>
        </row>
        <row r="54">
          <cell r="C54" t="str">
            <v/>
          </cell>
          <cell r="D54" t="str">
            <v/>
          </cell>
          <cell r="E54" t="str">
            <v/>
          </cell>
          <cell r="F54" t="str">
            <v/>
          </cell>
          <cell r="G54" t="str">
            <v/>
          </cell>
          <cell r="H54" t="str">
            <v/>
          </cell>
          <cell r="I54" t="str">
            <v/>
          </cell>
          <cell r="J54" t="str">
            <v/>
          </cell>
          <cell r="K54" t="str">
            <v/>
          </cell>
          <cell r="AG54" t="str">
            <v/>
          </cell>
          <cell r="AH54" t="str">
            <v/>
          </cell>
        </row>
        <row r="55">
          <cell r="C55" t="str">
            <v/>
          </cell>
          <cell r="D55" t="str">
            <v/>
          </cell>
          <cell r="E55" t="str">
            <v/>
          </cell>
          <cell r="F55" t="str">
            <v/>
          </cell>
          <cell r="G55" t="str">
            <v/>
          </cell>
          <cell r="H55" t="str">
            <v/>
          </cell>
          <cell r="I55" t="str">
            <v/>
          </cell>
          <cell r="J55" t="str">
            <v/>
          </cell>
          <cell r="K55" t="str">
            <v/>
          </cell>
          <cell r="AG55" t="str">
            <v/>
          </cell>
          <cell r="AH55" t="str">
            <v/>
          </cell>
        </row>
        <row r="56">
          <cell r="C56" t="str">
            <v/>
          </cell>
          <cell r="D56" t="str">
            <v/>
          </cell>
          <cell r="E56" t="str">
            <v/>
          </cell>
          <cell r="F56" t="str">
            <v/>
          </cell>
          <cell r="G56" t="str">
            <v/>
          </cell>
          <cell r="H56" t="str">
            <v/>
          </cell>
          <cell r="I56" t="str">
            <v/>
          </cell>
          <cell r="J56" t="str">
            <v/>
          </cell>
          <cell r="K56" t="str">
            <v/>
          </cell>
          <cell r="AG56" t="str">
            <v/>
          </cell>
          <cell r="AH56" t="str">
            <v/>
          </cell>
        </row>
        <row r="57">
          <cell r="C57" t="str">
            <v/>
          </cell>
          <cell r="D57" t="str">
            <v/>
          </cell>
          <cell r="E57" t="str">
            <v/>
          </cell>
          <cell r="F57" t="str">
            <v/>
          </cell>
          <cell r="G57" t="str">
            <v/>
          </cell>
          <cell r="H57" t="str">
            <v/>
          </cell>
          <cell r="I57" t="str">
            <v/>
          </cell>
          <cell r="J57" t="str">
            <v/>
          </cell>
          <cell r="K57" t="str">
            <v/>
          </cell>
          <cell r="AG57" t="str">
            <v/>
          </cell>
          <cell r="AH57" t="str">
            <v/>
          </cell>
        </row>
      </sheetData>
      <sheetData sheetId="7">
        <row r="1">
          <cell r="B1" t="str">
            <v>2023-11-06 → 2024-02-06の受注実績を(I)列に表示しています</v>
          </cell>
          <cell r="J1" t="str">
            <v>2024/02/07_02:40</v>
          </cell>
          <cell r="K1" t="str">
            <v>2024/02/07_07:31</v>
          </cell>
        </row>
        <row r="2">
          <cell r="B2" t="str">
            <v>FALKEN</v>
          </cell>
          <cell r="L2" t="str">
            <v>ヤフー</v>
          </cell>
          <cell r="V2" t="str">
            <v>楽天</v>
          </cell>
          <cell r="AG2" t="str">
            <v>AU</v>
          </cell>
        </row>
        <row r="3">
          <cell r="L3" t="str">
            <v>SC</v>
          </cell>
          <cell r="V3" t="str">
            <v>SC</v>
          </cell>
          <cell r="W3" t="str">
            <v>SP</v>
          </cell>
          <cell r="AG3" t="str">
            <v>SC</v>
          </cell>
        </row>
        <row r="4">
          <cell r="B4" t="str">
            <v>商品コード</v>
          </cell>
          <cell r="C4" t="str">
            <v>JANコード</v>
          </cell>
          <cell r="D4" t="str">
            <v>メーカー
CODE</v>
          </cell>
          <cell r="E4" t="str">
            <v>パターン</v>
          </cell>
          <cell r="F4" t="str">
            <v>サイズ</v>
          </cell>
          <cell r="G4" t="str">
            <v>サイズ略</v>
          </cell>
          <cell r="H4" t="str">
            <v>A表</v>
          </cell>
          <cell r="I4" t="str">
            <v>最終原価</v>
          </cell>
          <cell r="J4" t="str">
            <v>実績</v>
          </cell>
          <cell r="K4" t="str">
            <v>在庫</v>
          </cell>
          <cell r="L4" t="str">
            <v>売価
（送料込）</v>
          </cell>
          <cell r="M4" t="str">
            <v>送料別
（税抜）</v>
          </cell>
          <cell r="N4" t="str">
            <v>粗利率</v>
          </cell>
          <cell r="O4" t="str">
            <v>備考</v>
          </cell>
          <cell r="P4" t="str">
            <v>自社
差異</v>
          </cell>
          <cell r="Q4" t="str">
            <v>更新</v>
          </cell>
          <cell r="R4" t="str">
            <v>ヤフー
最安値
（送料込）</v>
          </cell>
          <cell r="S4" t="str">
            <v>店舗名</v>
          </cell>
          <cell r="T4" t="str">
            <v>前回金額</v>
          </cell>
          <cell r="U4" t="str">
            <v>前回
差異</v>
          </cell>
          <cell r="V4" t="str">
            <v>売価
（送料込）</v>
          </cell>
          <cell r="W4" t="str">
            <v>売価
（送料込）</v>
          </cell>
          <cell r="X4" t="str">
            <v>送料別
（税抜）</v>
          </cell>
          <cell r="Y4" t="str">
            <v>粗利率</v>
          </cell>
          <cell r="Z4" t="str">
            <v>備考</v>
          </cell>
          <cell r="AA4" t="str">
            <v>自社
差異</v>
          </cell>
          <cell r="AB4" t="str">
            <v>更新</v>
          </cell>
          <cell r="AC4" t="str">
            <v>楽天
最安値
（送料込）</v>
          </cell>
          <cell r="AD4" t="str">
            <v>店舗名</v>
          </cell>
          <cell r="AE4" t="str">
            <v>前回金額</v>
          </cell>
          <cell r="AF4" t="str">
            <v>前回
差異</v>
          </cell>
          <cell r="AG4" t="str">
            <v>商品LotNo
単品</v>
          </cell>
          <cell r="AH4" t="str">
            <v>商品LotNo
4本セット</v>
          </cell>
        </row>
        <row r="5">
          <cell r="B5">
            <v>2255518189305</v>
          </cell>
          <cell r="C5">
            <v>4981160820430</v>
          </cell>
          <cell r="D5" t="str">
            <v/>
          </cell>
          <cell r="E5" t="str">
            <v>AZENIS FK510 SUV</v>
          </cell>
          <cell r="F5" t="str">
            <v>225/55R18 102W XL</v>
          </cell>
          <cell r="G5" t="str">
            <v>225/55R18</v>
          </cell>
          <cell r="H5" t="str">
            <v/>
          </cell>
          <cell r="I5">
            <v>12937</v>
          </cell>
          <cell r="J5">
            <v>25</v>
          </cell>
          <cell r="K5">
            <v>18</v>
          </cell>
          <cell r="L5">
            <v>17500</v>
          </cell>
          <cell r="M5">
            <v>14954.545454545454</v>
          </cell>
          <cell r="N5">
            <v>0.13491185410334344</v>
          </cell>
          <cell r="O5">
            <v>70000</v>
          </cell>
          <cell r="P5">
            <v>3700</v>
          </cell>
          <cell r="Q5">
            <v>45120</v>
          </cell>
          <cell r="R5">
            <v>21200</v>
          </cell>
          <cell r="S5" t="str">
            <v>FHstyle</v>
          </cell>
          <cell r="T5">
            <v>17299</v>
          </cell>
          <cell r="U5">
            <v>3901</v>
          </cell>
          <cell r="V5">
            <v>18980</v>
          </cell>
          <cell r="W5">
            <v>17200</v>
          </cell>
          <cell r="X5">
            <v>14681.81818181818</v>
          </cell>
          <cell r="Y5">
            <v>0.11884210526315779</v>
          </cell>
          <cell r="Z5">
            <v>68800</v>
          </cell>
          <cell r="AA5">
            <v>2800</v>
          </cell>
          <cell r="AB5">
            <v>44992.610322569446</v>
          </cell>
          <cell r="AC5">
            <v>20000</v>
          </cell>
          <cell r="AD5" t="str">
            <v>ZERO</v>
          </cell>
          <cell r="AE5">
            <v>15590</v>
          </cell>
          <cell r="AF5">
            <v>4410</v>
          </cell>
          <cell r="AG5">
            <v>605409045</v>
          </cell>
          <cell r="AH5">
            <v>605409070</v>
          </cell>
        </row>
        <row r="6">
          <cell r="B6">
            <v>2255018189300</v>
          </cell>
          <cell r="C6">
            <v>4981160553185</v>
          </cell>
          <cell r="D6" t="str">
            <v/>
          </cell>
          <cell r="E6" t="str">
            <v>AZENIS FK510 SUV</v>
          </cell>
          <cell r="F6" t="str">
            <v>225/50R18 99W XL</v>
          </cell>
          <cell r="G6" t="str">
            <v>225/50R18</v>
          </cell>
          <cell r="H6" t="str">
            <v/>
          </cell>
          <cell r="I6">
            <v>12335</v>
          </cell>
          <cell r="J6">
            <v>2</v>
          </cell>
          <cell r="K6">
            <v>3</v>
          </cell>
          <cell r="L6">
            <v>16980</v>
          </cell>
          <cell r="M6">
            <v>14481.81818181818</v>
          </cell>
          <cell r="N6">
            <v>0.14824231010671679</v>
          </cell>
          <cell r="P6">
            <v>1670</v>
          </cell>
          <cell r="Q6">
            <v>45120</v>
          </cell>
          <cell r="R6">
            <v>18650</v>
          </cell>
          <cell r="S6" t="str">
            <v>Arika</v>
          </cell>
          <cell r="T6">
            <v>15970</v>
          </cell>
          <cell r="U6">
            <v>2680</v>
          </cell>
          <cell r="V6">
            <v>17980</v>
          </cell>
          <cell r="W6">
            <v>17450</v>
          </cell>
          <cell r="X6">
            <v>14909.090909090908</v>
          </cell>
          <cell r="Y6">
            <v>0.17265243902439018</v>
          </cell>
          <cell r="AA6">
            <v>20</v>
          </cell>
          <cell r="AB6">
            <v>44931</v>
          </cell>
          <cell r="AC6">
            <v>17470</v>
          </cell>
          <cell r="AD6" t="str">
            <v>アークタイヤ</v>
          </cell>
          <cell r="AE6">
            <v>15890</v>
          </cell>
          <cell r="AF6">
            <v>1580</v>
          </cell>
          <cell r="AG6">
            <v>605409046</v>
          </cell>
          <cell r="AH6">
            <v>605409071</v>
          </cell>
        </row>
        <row r="7">
          <cell r="B7">
            <v>2355019189306</v>
          </cell>
          <cell r="C7">
            <v>4981160553215</v>
          </cell>
          <cell r="D7" t="str">
            <v/>
          </cell>
          <cell r="E7" t="str">
            <v>AZENIS FK510 SUV</v>
          </cell>
          <cell r="F7" t="str">
            <v>235/50R19 103W XL</v>
          </cell>
          <cell r="G7" t="str">
            <v>235/50R19</v>
          </cell>
          <cell r="H7" t="str">
            <v/>
          </cell>
          <cell r="I7">
            <v>13236</v>
          </cell>
          <cell r="J7">
            <v>16</v>
          </cell>
          <cell r="K7">
            <v>15</v>
          </cell>
          <cell r="L7">
            <v>18000</v>
          </cell>
          <cell r="M7">
            <v>15409.090909090908</v>
          </cell>
          <cell r="N7">
            <v>0.14102654867256631</v>
          </cell>
          <cell r="O7">
            <v>72000</v>
          </cell>
          <cell r="P7">
            <v>7360</v>
          </cell>
          <cell r="Q7">
            <v>44931</v>
          </cell>
          <cell r="R7">
            <v>25360</v>
          </cell>
          <cell r="S7" t="str">
            <v>ウェブタイヤ</v>
          </cell>
          <cell r="U7">
            <v>25360</v>
          </cell>
          <cell r="V7">
            <v>19500</v>
          </cell>
          <cell r="W7">
            <v>18480</v>
          </cell>
          <cell r="X7">
            <v>15845.454545454544</v>
          </cell>
          <cell r="Y7">
            <v>0.16468158347676412</v>
          </cell>
          <cell r="Z7">
            <v>73920</v>
          </cell>
          <cell r="AA7">
            <v>6850</v>
          </cell>
          <cell r="AB7">
            <v>44931</v>
          </cell>
          <cell r="AC7">
            <v>25330</v>
          </cell>
          <cell r="AD7" t="str">
            <v>ウェブタイヤ</v>
          </cell>
          <cell r="AG7">
            <v>605409035</v>
          </cell>
          <cell r="AH7">
            <v>605409060</v>
          </cell>
        </row>
        <row r="8">
          <cell r="B8">
            <v>2754020189303</v>
          </cell>
          <cell r="C8">
            <v>4981160824322</v>
          </cell>
          <cell r="D8" t="str">
            <v/>
          </cell>
          <cell r="E8" t="str">
            <v>AZENIS FK510 SUV</v>
          </cell>
          <cell r="F8" t="str">
            <v>275/40R20 106Y XL</v>
          </cell>
          <cell r="G8" t="str">
            <v>275/40R20</v>
          </cell>
          <cell r="H8" t="str">
            <v/>
          </cell>
          <cell r="I8">
            <v>20392</v>
          </cell>
          <cell r="J8">
            <v>0</v>
          </cell>
          <cell r="K8">
            <v>0</v>
          </cell>
          <cell r="L8">
            <v>29980</v>
          </cell>
          <cell r="M8">
            <v>26299.999999999996</v>
          </cell>
          <cell r="N8">
            <v>0.22463878326996187</v>
          </cell>
          <cell r="P8">
            <v>2020</v>
          </cell>
          <cell r="Q8">
            <v>45120</v>
          </cell>
          <cell r="R8">
            <v>32000</v>
          </cell>
          <cell r="S8" t="str">
            <v>タイヤーウッズ</v>
          </cell>
          <cell r="T8">
            <v>29990</v>
          </cell>
          <cell r="U8">
            <v>2010</v>
          </cell>
          <cell r="V8">
            <v>29980</v>
          </cell>
          <cell r="W8">
            <v>30800</v>
          </cell>
          <cell r="X8">
            <v>27045.454545454544</v>
          </cell>
          <cell r="Y8">
            <v>0.24601008403361341</v>
          </cell>
          <cell r="AA8">
            <v>2970</v>
          </cell>
          <cell r="AB8">
            <v>45120</v>
          </cell>
          <cell r="AC8">
            <v>33770</v>
          </cell>
          <cell r="AD8" t="str">
            <v>T-フラット</v>
          </cell>
          <cell r="AE8">
            <v>30670</v>
          </cell>
          <cell r="AF8">
            <v>3100</v>
          </cell>
          <cell r="AG8">
            <v>605409032</v>
          </cell>
          <cell r="AH8">
            <v>605409057</v>
          </cell>
        </row>
        <row r="9">
          <cell r="B9">
            <v>2254518189209</v>
          </cell>
          <cell r="C9">
            <v>4981160373103</v>
          </cell>
          <cell r="D9" t="str">
            <v/>
          </cell>
          <cell r="E9" t="str">
            <v>AZENIS FK510</v>
          </cell>
          <cell r="F9" t="str">
            <v>225/45R18 95Y XL</v>
          </cell>
          <cell r="G9" t="str">
            <v>225/45R18</v>
          </cell>
          <cell r="H9" t="str">
            <v/>
          </cell>
          <cell r="I9">
            <v>13789</v>
          </cell>
          <cell r="J9">
            <v>1</v>
          </cell>
          <cell r="K9">
            <v>0</v>
          </cell>
          <cell r="L9">
            <v>17980</v>
          </cell>
          <cell r="M9">
            <v>15390.90909090909</v>
          </cell>
          <cell r="N9">
            <v>0.10408151210868276</v>
          </cell>
          <cell r="P9">
            <v>-120</v>
          </cell>
          <cell r="Q9">
            <v>45120</v>
          </cell>
          <cell r="R9">
            <v>17860</v>
          </cell>
          <cell r="S9" t="str">
            <v>タイヤステージ湘南</v>
          </cell>
          <cell r="T9">
            <v>13200</v>
          </cell>
          <cell r="U9">
            <v>4660</v>
          </cell>
          <cell r="W9">
            <v>20000</v>
          </cell>
          <cell r="X9">
            <v>17227.272727272724</v>
          </cell>
          <cell r="Y9">
            <v>0.19958311345646423</v>
          </cell>
          <cell r="AA9">
            <v>270</v>
          </cell>
          <cell r="AB9">
            <v>45120</v>
          </cell>
          <cell r="AC9">
            <v>20270</v>
          </cell>
          <cell r="AD9" t="str">
            <v>T-フラット</v>
          </cell>
          <cell r="AE9">
            <v>13200</v>
          </cell>
          <cell r="AF9">
            <v>7070</v>
          </cell>
          <cell r="AG9">
            <v>605409048</v>
          </cell>
          <cell r="AH9">
            <v>605409073</v>
          </cell>
        </row>
        <row r="10">
          <cell r="B10">
            <v>2354518189206</v>
          </cell>
          <cell r="C10">
            <v>4981160609752</v>
          </cell>
          <cell r="D10" t="str">
            <v/>
          </cell>
          <cell r="E10" t="str">
            <v>AZENIS FK510</v>
          </cell>
          <cell r="F10" t="str">
            <v>235/45R18 98Y XL</v>
          </cell>
          <cell r="G10" t="str">
            <v>235/45R18</v>
          </cell>
          <cell r="H10" t="str">
            <v/>
          </cell>
          <cell r="I10">
            <v>12641</v>
          </cell>
          <cell r="J10">
            <v>13</v>
          </cell>
          <cell r="K10">
            <v>0</v>
          </cell>
          <cell r="L10">
            <v>17480</v>
          </cell>
          <cell r="M10">
            <v>14936.363636363636</v>
          </cell>
          <cell r="N10">
            <v>0.15367620206938526</v>
          </cell>
          <cell r="P10">
            <v>3150</v>
          </cell>
          <cell r="Q10">
            <v>45120</v>
          </cell>
          <cell r="R10">
            <v>20630</v>
          </cell>
          <cell r="S10" t="str">
            <v>タイヤステージ湘南</v>
          </cell>
          <cell r="T10">
            <v>15730</v>
          </cell>
          <cell r="U10">
            <v>4900</v>
          </cell>
          <cell r="V10">
            <v>17480</v>
          </cell>
          <cell r="W10">
            <v>17400</v>
          </cell>
          <cell r="X10">
            <v>14863.636363636362</v>
          </cell>
          <cell r="Y10">
            <v>0.14953516819571858</v>
          </cell>
          <cell r="AA10">
            <v>2750</v>
          </cell>
          <cell r="AB10">
            <v>45120</v>
          </cell>
          <cell r="AC10">
            <v>20150</v>
          </cell>
          <cell r="AD10" t="str">
            <v>タイヤステージ湘南</v>
          </cell>
          <cell r="AE10">
            <v>15640</v>
          </cell>
          <cell r="AF10">
            <v>4510</v>
          </cell>
          <cell r="AG10">
            <v>605409047</v>
          </cell>
          <cell r="AH10">
            <v>605409072</v>
          </cell>
        </row>
        <row r="11">
          <cell r="B11">
            <v>2454018189208</v>
          </cell>
          <cell r="C11">
            <v>4981160365993</v>
          </cell>
          <cell r="D11" t="str">
            <v/>
          </cell>
          <cell r="E11" t="str">
            <v>AZENIS FK510</v>
          </cell>
          <cell r="F11" t="str">
            <v>245/40R18 97Y XL</v>
          </cell>
          <cell r="G11" t="str">
            <v>245/40R18</v>
          </cell>
          <cell r="H11" t="str">
            <v/>
          </cell>
          <cell r="I11">
            <v>11745</v>
          </cell>
          <cell r="J11">
            <v>2</v>
          </cell>
          <cell r="K11">
            <v>1</v>
          </cell>
          <cell r="L11">
            <v>15480</v>
          </cell>
          <cell r="M11">
            <v>13118.181818181818</v>
          </cell>
          <cell r="N11">
            <v>0.10467775467775467</v>
          </cell>
          <cell r="P11">
            <v>8720</v>
          </cell>
          <cell r="Q11">
            <v>45120</v>
          </cell>
          <cell r="R11">
            <v>24200</v>
          </cell>
          <cell r="S11" t="str">
            <v>タイやもん</v>
          </cell>
          <cell r="T11">
            <v>16890</v>
          </cell>
          <cell r="U11">
            <v>7310</v>
          </cell>
          <cell r="W11">
            <v>17200</v>
          </cell>
          <cell r="X11">
            <v>14681.81818181818</v>
          </cell>
          <cell r="Y11">
            <v>0.20003095975232188</v>
          </cell>
          <cell r="AA11">
            <v>5210</v>
          </cell>
          <cell r="AB11">
            <v>45120</v>
          </cell>
          <cell r="AC11">
            <v>22410</v>
          </cell>
          <cell r="AD11" t="str">
            <v>タイヤステージ湘南</v>
          </cell>
          <cell r="AE11">
            <v>16890</v>
          </cell>
          <cell r="AF11">
            <v>5520</v>
          </cell>
          <cell r="AG11">
            <v>605409049</v>
          </cell>
          <cell r="AH11">
            <v>605409074</v>
          </cell>
        </row>
        <row r="12">
          <cell r="B12">
            <v>2254018189204</v>
          </cell>
          <cell r="C12">
            <v>4981160373127</v>
          </cell>
          <cell r="D12" t="str">
            <v/>
          </cell>
          <cell r="E12" t="str">
            <v>AZENIS FK510</v>
          </cell>
          <cell r="F12" t="str">
            <v>225/40R18 92Y XL</v>
          </cell>
          <cell r="G12" t="str">
            <v>225/40R18</v>
          </cell>
          <cell r="H12" t="str">
            <v/>
          </cell>
          <cell r="I12">
            <v>11001</v>
          </cell>
          <cell r="J12">
            <v>34</v>
          </cell>
          <cell r="K12">
            <v>0</v>
          </cell>
          <cell r="L12">
            <v>15480</v>
          </cell>
          <cell r="M12">
            <v>13118.181818181818</v>
          </cell>
          <cell r="N12">
            <v>0.16139293139293137</v>
          </cell>
          <cell r="P12">
            <v>4430</v>
          </cell>
          <cell r="Q12">
            <v>45120</v>
          </cell>
          <cell r="R12">
            <v>19910</v>
          </cell>
          <cell r="S12" t="str">
            <v>タイヤステージ湘南</v>
          </cell>
          <cell r="T12">
            <v>14590</v>
          </cell>
          <cell r="U12">
            <v>5320</v>
          </cell>
          <cell r="V12">
            <v>16480</v>
          </cell>
          <cell r="W12">
            <v>16100</v>
          </cell>
          <cell r="X12">
            <v>13681.81818181818</v>
          </cell>
          <cell r="Y12">
            <v>0.19594019933554807</v>
          </cell>
          <cell r="AA12">
            <v>2800</v>
          </cell>
          <cell r="AB12">
            <v>45120</v>
          </cell>
          <cell r="AC12">
            <v>18900</v>
          </cell>
          <cell r="AD12" t="str">
            <v>タイヤステージ湘南</v>
          </cell>
          <cell r="AE12">
            <v>15790</v>
          </cell>
          <cell r="AF12">
            <v>3110</v>
          </cell>
          <cell r="AG12">
            <v>605409050</v>
          </cell>
          <cell r="AH12">
            <v>605409075</v>
          </cell>
        </row>
        <row r="13">
          <cell r="B13">
            <v>2254519189208</v>
          </cell>
          <cell r="C13">
            <v>4981160611946</v>
          </cell>
          <cell r="D13" t="str">
            <v/>
          </cell>
          <cell r="E13" t="str">
            <v>AZENIS FK510</v>
          </cell>
          <cell r="F13" t="str">
            <v>225/45R19 96Y XL</v>
          </cell>
          <cell r="G13" t="str">
            <v>225/45R19</v>
          </cell>
          <cell r="H13" t="str">
            <v/>
          </cell>
          <cell r="I13">
            <v>13684</v>
          </cell>
          <cell r="J13">
            <v>12</v>
          </cell>
          <cell r="K13">
            <v>6</v>
          </cell>
          <cell r="L13">
            <v>19800</v>
          </cell>
          <cell r="M13">
            <v>17045.454545454544</v>
          </cell>
          <cell r="N13">
            <v>0.19720533333333326</v>
          </cell>
          <cell r="P13">
            <v>3410</v>
          </cell>
          <cell r="Q13">
            <v>45120</v>
          </cell>
          <cell r="R13">
            <v>23210</v>
          </cell>
          <cell r="S13" t="str">
            <v>タイやもん</v>
          </cell>
          <cell r="T13">
            <v>17400</v>
          </cell>
          <cell r="U13">
            <v>5810</v>
          </cell>
          <cell r="V13">
            <v>20000</v>
          </cell>
          <cell r="W13">
            <v>19200</v>
          </cell>
          <cell r="X13">
            <v>16500</v>
          </cell>
          <cell r="Y13">
            <v>0.17066666666666666</v>
          </cell>
          <cell r="Z13">
            <v>76800</v>
          </cell>
          <cell r="AA13">
            <v>6650</v>
          </cell>
          <cell r="AB13">
            <v>44931</v>
          </cell>
          <cell r="AC13">
            <v>25850</v>
          </cell>
          <cell r="AD13" t="str">
            <v>Goodman</v>
          </cell>
          <cell r="AE13">
            <v>17600</v>
          </cell>
          <cell r="AF13">
            <v>8250</v>
          </cell>
          <cell r="AG13">
            <v>605409037</v>
          </cell>
          <cell r="AH13">
            <v>605409062</v>
          </cell>
        </row>
        <row r="14">
          <cell r="B14">
            <v>2454019189207</v>
          </cell>
          <cell r="C14">
            <v>4981160611878</v>
          </cell>
          <cell r="D14" t="str">
            <v/>
          </cell>
          <cell r="E14" t="str">
            <v>AZENIS FK510</v>
          </cell>
          <cell r="F14" t="str">
            <v>245/40R19 98Y XL</v>
          </cell>
          <cell r="G14" t="str">
            <v>245/40R19</v>
          </cell>
          <cell r="H14" t="str">
            <v/>
          </cell>
          <cell r="I14">
            <v>14727</v>
          </cell>
          <cell r="J14">
            <v>46</v>
          </cell>
          <cell r="K14">
            <v>30</v>
          </cell>
          <cell r="L14">
            <v>19200</v>
          </cell>
          <cell r="M14">
            <v>16500</v>
          </cell>
          <cell r="N14">
            <v>0.10745454545454546</v>
          </cell>
          <cell r="O14">
            <v>76800</v>
          </cell>
          <cell r="P14">
            <v>-500</v>
          </cell>
          <cell r="Q14">
            <v>45119</v>
          </cell>
          <cell r="R14">
            <v>18700</v>
          </cell>
          <cell r="S14" t="str">
            <v>あやの</v>
          </cell>
          <cell r="T14">
            <v>18500</v>
          </cell>
          <cell r="U14">
            <v>200</v>
          </cell>
          <cell r="V14">
            <v>20480</v>
          </cell>
          <cell r="W14">
            <v>19200</v>
          </cell>
          <cell r="X14">
            <v>16500</v>
          </cell>
          <cell r="Y14">
            <v>0.10745454545454546</v>
          </cell>
          <cell r="Z14">
            <v>76800</v>
          </cell>
          <cell r="AA14">
            <v>-500</v>
          </cell>
          <cell r="AB14">
            <v>44931</v>
          </cell>
          <cell r="AC14">
            <v>18700</v>
          </cell>
          <cell r="AD14" t="str">
            <v>あやの</v>
          </cell>
          <cell r="AE14">
            <v>19680</v>
          </cell>
          <cell r="AF14">
            <v>-980</v>
          </cell>
          <cell r="AG14">
            <v>605409038</v>
          </cell>
          <cell r="AH14">
            <v>605409063</v>
          </cell>
        </row>
        <row r="15">
          <cell r="B15">
            <v>2353519189208</v>
          </cell>
          <cell r="C15">
            <v>4981160366129</v>
          </cell>
          <cell r="D15" t="str">
            <v/>
          </cell>
          <cell r="E15" t="str">
            <v>AZENIS FK510</v>
          </cell>
          <cell r="F15" t="str">
            <v>235/35R19 91Y XL</v>
          </cell>
          <cell r="G15" t="str">
            <v>235/35R19</v>
          </cell>
          <cell r="H15" t="str">
            <v/>
          </cell>
          <cell r="I15">
            <v>12147</v>
          </cell>
          <cell r="J15">
            <v>0</v>
          </cell>
          <cell r="K15">
            <v>0</v>
          </cell>
          <cell r="L15">
            <v>19980</v>
          </cell>
          <cell r="M15">
            <v>17209.090909090908</v>
          </cell>
          <cell r="N15">
            <v>0.29415213946117269</v>
          </cell>
          <cell r="P15">
            <v>870</v>
          </cell>
          <cell r="Q15">
            <v>44931</v>
          </cell>
          <cell r="R15">
            <v>20850</v>
          </cell>
          <cell r="S15" t="str">
            <v>トミータイヤ</v>
          </cell>
          <cell r="T15">
            <v>17320</v>
          </cell>
          <cell r="U15">
            <v>3530</v>
          </cell>
          <cell r="V15">
            <v>19980</v>
          </cell>
          <cell r="W15">
            <v>20200</v>
          </cell>
          <cell r="X15">
            <v>17409.090909090908</v>
          </cell>
          <cell r="Y15">
            <v>0.30226109660574407</v>
          </cell>
          <cell r="AA15">
            <v>200</v>
          </cell>
          <cell r="AB15">
            <v>44931</v>
          </cell>
          <cell r="AC15">
            <v>20400</v>
          </cell>
          <cell r="AD15" t="str">
            <v>ウェブタイヤ</v>
          </cell>
          <cell r="AE15">
            <v>18490</v>
          </cell>
          <cell r="AF15">
            <v>1910</v>
          </cell>
          <cell r="AG15">
            <v>605409039</v>
          </cell>
          <cell r="AH15">
            <v>605409064</v>
          </cell>
        </row>
        <row r="16">
          <cell r="B16">
            <v>2453519189205</v>
          </cell>
          <cell r="C16">
            <v>4981160610451</v>
          </cell>
          <cell r="D16" t="str">
            <v/>
          </cell>
          <cell r="E16" t="str">
            <v>AZENIS FK510</v>
          </cell>
          <cell r="F16" t="str">
            <v>245/35R19 93Y XL</v>
          </cell>
          <cell r="G16" t="str">
            <v>245/35R19</v>
          </cell>
          <cell r="H16" t="str">
            <v/>
          </cell>
          <cell r="I16">
            <v>13355</v>
          </cell>
          <cell r="J16">
            <v>0</v>
          </cell>
          <cell r="K16">
            <v>0</v>
          </cell>
          <cell r="L16">
            <v>19480</v>
          </cell>
          <cell r="M16">
            <v>16754.545454545452</v>
          </cell>
          <cell r="N16">
            <v>0.20290287574606608</v>
          </cell>
          <cell r="P16">
            <v>3050</v>
          </cell>
          <cell r="Q16">
            <v>45119</v>
          </cell>
          <cell r="R16">
            <v>22530</v>
          </cell>
          <cell r="S16" t="str">
            <v>トミータイヤ</v>
          </cell>
          <cell r="T16">
            <v>18290</v>
          </cell>
          <cell r="U16">
            <v>4240</v>
          </cell>
          <cell r="W16">
            <v>19480</v>
          </cell>
          <cell r="X16">
            <v>16754.545454545452</v>
          </cell>
          <cell r="Y16">
            <v>0.20290287574606608</v>
          </cell>
          <cell r="AA16">
            <v>2530</v>
          </cell>
          <cell r="AB16">
            <v>44931</v>
          </cell>
          <cell r="AC16">
            <v>22010</v>
          </cell>
          <cell r="AD16" t="str">
            <v>ウェブタイヤ</v>
          </cell>
          <cell r="AE16">
            <v>18490</v>
          </cell>
          <cell r="AF16">
            <v>3520</v>
          </cell>
          <cell r="AG16">
            <v>605409040</v>
          </cell>
          <cell r="AH16">
            <v>605409065</v>
          </cell>
        </row>
        <row r="17">
          <cell r="B17">
            <v>2253519189201</v>
          </cell>
          <cell r="C17">
            <v>4981160611144</v>
          </cell>
          <cell r="D17" t="str">
            <v/>
          </cell>
          <cell r="E17" t="str">
            <v>AZENIS FK510</v>
          </cell>
          <cell r="F17" t="str">
            <v>225/35R19 88Y XL</v>
          </cell>
          <cell r="G17" t="str">
            <v>225/35R19</v>
          </cell>
          <cell r="H17" t="str">
            <v/>
          </cell>
          <cell r="I17">
            <v>12418</v>
          </cell>
          <cell r="J17">
            <v>20</v>
          </cell>
          <cell r="K17">
            <v>0</v>
          </cell>
          <cell r="L17">
            <v>17480</v>
          </cell>
          <cell r="M17">
            <v>14936.363636363636</v>
          </cell>
          <cell r="N17">
            <v>0.16860620815581251</v>
          </cell>
          <cell r="P17">
            <v>4890</v>
          </cell>
          <cell r="Q17">
            <v>45120</v>
          </cell>
          <cell r="R17">
            <v>22370</v>
          </cell>
          <cell r="S17" t="str">
            <v>タイヤステージ湘南</v>
          </cell>
          <cell r="T17">
            <v>16740</v>
          </cell>
          <cell r="U17">
            <v>5630</v>
          </cell>
          <cell r="V17">
            <v>17480</v>
          </cell>
          <cell r="W17">
            <v>17400</v>
          </cell>
          <cell r="X17">
            <v>14863.636363636362</v>
          </cell>
          <cell r="Y17">
            <v>0.16453822629969411</v>
          </cell>
          <cell r="AA17">
            <v>4700</v>
          </cell>
          <cell r="AB17">
            <v>45120</v>
          </cell>
          <cell r="AC17">
            <v>22100</v>
          </cell>
          <cell r="AD17" t="str">
            <v>タイヤステージ湘南</v>
          </cell>
          <cell r="AE17">
            <v>17980</v>
          </cell>
          <cell r="AF17">
            <v>4120</v>
          </cell>
          <cell r="AG17">
            <v>605409036</v>
          </cell>
          <cell r="AH17">
            <v>605409061</v>
          </cell>
        </row>
        <row r="18">
          <cell r="B18">
            <v>2354019189200</v>
          </cell>
          <cell r="C18">
            <v>4981160611984</v>
          </cell>
          <cell r="D18" t="str">
            <v/>
          </cell>
          <cell r="E18" t="str">
            <v>AZENIS FK510</v>
          </cell>
          <cell r="F18" t="str">
            <v>235/40R19 96Y XL</v>
          </cell>
          <cell r="G18" t="str">
            <v>235/40R19</v>
          </cell>
          <cell r="H18" t="str">
            <v/>
          </cell>
          <cell r="I18">
            <v>16439</v>
          </cell>
          <cell r="J18">
            <v>0</v>
          </cell>
          <cell r="K18">
            <v>0</v>
          </cell>
          <cell r="L18">
            <v>22800</v>
          </cell>
          <cell r="M18">
            <v>19772.727272727272</v>
          </cell>
          <cell r="N18">
            <v>0.16860229885057468</v>
          </cell>
          <cell r="P18">
            <v>-3000</v>
          </cell>
          <cell r="Q18">
            <v>44931</v>
          </cell>
          <cell r="R18">
            <v>19800</v>
          </cell>
          <cell r="S18" t="str">
            <v>あやの</v>
          </cell>
          <cell r="T18">
            <v>19600</v>
          </cell>
          <cell r="U18">
            <v>200</v>
          </cell>
          <cell r="V18">
            <v>22800</v>
          </cell>
          <cell r="W18">
            <v>22350</v>
          </cell>
          <cell r="X18">
            <v>19363.63636363636</v>
          </cell>
          <cell r="Y18">
            <v>0.15103755868544586</v>
          </cell>
          <cell r="AA18">
            <v>-2550</v>
          </cell>
          <cell r="AB18">
            <v>44931</v>
          </cell>
          <cell r="AC18">
            <v>19800</v>
          </cell>
          <cell r="AD18" t="str">
            <v>あやの</v>
          </cell>
          <cell r="AE18">
            <v>20550</v>
          </cell>
          <cell r="AF18">
            <v>-750</v>
          </cell>
          <cell r="AG18">
            <v>605409041</v>
          </cell>
          <cell r="AH18">
            <v>605409066</v>
          </cell>
        </row>
        <row r="19">
          <cell r="B19">
            <v>2254019189203</v>
          </cell>
          <cell r="C19">
            <v>4981160611922</v>
          </cell>
          <cell r="D19" t="str">
            <v/>
          </cell>
          <cell r="E19" t="str">
            <v>AZENIS FK510</v>
          </cell>
          <cell r="F19" t="str">
            <v>225/40R19 93Y XL</v>
          </cell>
          <cell r="G19" t="str">
            <v>225/40R19</v>
          </cell>
          <cell r="H19" t="str">
            <v/>
          </cell>
          <cell r="I19">
            <v>15599</v>
          </cell>
          <cell r="J19">
            <v>0</v>
          </cell>
          <cell r="K19">
            <v>0</v>
          </cell>
          <cell r="L19">
            <v>20980</v>
          </cell>
          <cell r="M19">
            <v>18118.181818181816</v>
          </cell>
          <cell r="N19">
            <v>0.13904164576016045</v>
          </cell>
          <cell r="P19">
            <v>-1180</v>
          </cell>
          <cell r="Q19">
            <v>44931</v>
          </cell>
          <cell r="R19">
            <v>19800</v>
          </cell>
          <cell r="S19" t="str">
            <v>あやの</v>
          </cell>
          <cell r="T19">
            <v>17530</v>
          </cell>
          <cell r="U19">
            <v>2270</v>
          </cell>
          <cell r="V19">
            <v>20980</v>
          </cell>
          <cell r="W19">
            <v>21200</v>
          </cell>
          <cell r="X19">
            <v>18318.181818181816</v>
          </cell>
          <cell r="Y19">
            <v>0.14844168734491306</v>
          </cell>
          <cell r="AA19">
            <v>-1400</v>
          </cell>
          <cell r="AB19">
            <v>44931</v>
          </cell>
          <cell r="AC19">
            <v>19800</v>
          </cell>
          <cell r="AD19" t="str">
            <v>あやの</v>
          </cell>
          <cell r="AE19">
            <v>17510</v>
          </cell>
          <cell r="AF19">
            <v>2290</v>
          </cell>
          <cell r="AG19">
            <v>605409042</v>
          </cell>
          <cell r="AH19">
            <v>605409067</v>
          </cell>
        </row>
        <row r="20">
          <cell r="B20">
            <v>2553519189202</v>
          </cell>
          <cell r="C20">
            <v>4981160612127</v>
          </cell>
          <cell r="D20" t="str">
            <v/>
          </cell>
          <cell r="E20" t="str">
            <v>AZENIS FK510</v>
          </cell>
          <cell r="F20" t="str">
            <v>255/35R19 96Y XL</v>
          </cell>
          <cell r="G20" t="str">
            <v>255/35R19</v>
          </cell>
          <cell r="H20" t="str">
            <v/>
          </cell>
          <cell r="I20">
            <v>14428</v>
          </cell>
          <cell r="J20">
            <v>2</v>
          </cell>
          <cell r="K20">
            <v>0</v>
          </cell>
          <cell r="L20">
            <v>20480</v>
          </cell>
          <cell r="M20">
            <v>17663.636363636364</v>
          </cell>
          <cell r="N20">
            <v>0.1831806484817293</v>
          </cell>
          <cell r="P20">
            <v>3040</v>
          </cell>
          <cell r="Q20">
            <v>45119</v>
          </cell>
          <cell r="R20">
            <v>23520</v>
          </cell>
          <cell r="S20" t="str">
            <v>トミータイヤ</v>
          </cell>
          <cell r="U20">
            <v>23520</v>
          </cell>
          <cell r="V20">
            <v>20480</v>
          </cell>
          <cell r="W20">
            <v>20400</v>
          </cell>
          <cell r="X20">
            <v>17590.909090909088</v>
          </cell>
          <cell r="Y20">
            <v>0.17980361757105931</v>
          </cell>
          <cell r="AA20">
            <v>2550</v>
          </cell>
          <cell r="AB20">
            <v>44931</v>
          </cell>
          <cell r="AC20">
            <v>22950</v>
          </cell>
          <cell r="AD20" t="str">
            <v>ウェブタイヤ</v>
          </cell>
          <cell r="AF20">
            <v>22950</v>
          </cell>
          <cell r="AG20">
            <v>605409043</v>
          </cell>
          <cell r="AH20">
            <v>605409068</v>
          </cell>
        </row>
        <row r="21">
          <cell r="B21">
            <v>2454020189203</v>
          </cell>
          <cell r="C21">
            <v>4981160612059</v>
          </cell>
          <cell r="D21" t="str">
            <v/>
          </cell>
          <cell r="E21" t="str">
            <v>AZENIS FK510</v>
          </cell>
          <cell r="F21" t="str">
            <v>245/40R20 99Y XL</v>
          </cell>
          <cell r="G21" t="str">
            <v>245/40R20</v>
          </cell>
          <cell r="H21" t="str">
            <v/>
          </cell>
          <cell r="I21">
            <v>15249</v>
          </cell>
          <cell r="J21">
            <v>0</v>
          </cell>
          <cell r="K21">
            <v>0</v>
          </cell>
          <cell r="L21">
            <v>23480</v>
          </cell>
          <cell r="M21">
            <v>20390.909090909088</v>
          </cell>
          <cell r="N21">
            <v>0.2521667409719125</v>
          </cell>
          <cell r="P21">
            <v>260</v>
          </cell>
          <cell r="Q21">
            <v>45119</v>
          </cell>
          <cell r="R21">
            <v>23740</v>
          </cell>
          <cell r="S21" t="str">
            <v>トミータイヤ</v>
          </cell>
          <cell r="T21">
            <v>19000</v>
          </cell>
          <cell r="U21">
            <v>4740</v>
          </cell>
          <cell r="V21">
            <v>23480</v>
          </cell>
          <cell r="W21">
            <v>23000</v>
          </cell>
          <cell r="X21">
            <v>19954.545454545452</v>
          </cell>
          <cell r="Y21">
            <v>0.23581321184510243</v>
          </cell>
          <cell r="AA21">
            <v>210</v>
          </cell>
          <cell r="AB21">
            <v>44931</v>
          </cell>
          <cell r="AC21">
            <v>23210</v>
          </cell>
          <cell r="AD21" t="str">
            <v>ウェブタイヤ</v>
          </cell>
          <cell r="AE21">
            <v>20390</v>
          </cell>
          <cell r="AF21">
            <v>2820</v>
          </cell>
          <cell r="AG21">
            <v>605409029</v>
          </cell>
          <cell r="AH21">
            <v>605409054</v>
          </cell>
        </row>
        <row r="22">
          <cell r="B22">
            <v>2453520189201</v>
          </cell>
          <cell r="C22">
            <v>4981160612035</v>
          </cell>
          <cell r="D22" t="str">
            <v/>
          </cell>
          <cell r="E22" t="str">
            <v>AZENIS FK510</v>
          </cell>
          <cell r="F22" t="str">
            <v>245/35R20 95Y XL</v>
          </cell>
          <cell r="G22" t="str">
            <v>245/35R20</v>
          </cell>
          <cell r="H22" t="str">
            <v/>
          </cell>
          <cell r="I22">
            <v>13508</v>
          </cell>
          <cell r="J22">
            <v>0</v>
          </cell>
          <cell r="K22">
            <v>0</v>
          </cell>
          <cell r="L22">
            <v>20400</v>
          </cell>
          <cell r="M22">
            <v>17590.909090909088</v>
          </cell>
          <cell r="N22">
            <v>0.23210335917312649</v>
          </cell>
          <cell r="P22">
            <v>260</v>
          </cell>
          <cell r="Q22">
            <v>44931</v>
          </cell>
          <cell r="R22">
            <v>20660</v>
          </cell>
          <cell r="S22" t="str">
            <v>トミータイヤ</v>
          </cell>
          <cell r="T22">
            <v>16480</v>
          </cell>
          <cell r="U22">
            <v>4180</v>
          </cell>
          <cell r="V22">
            <v>20400</v>
          </cell>
          <cell r="W22">
            <v>20000</v>
          </cell>
          <cell r="X22">
            <v>17227.272727272724</v>
          </cell>
          <cell r="Y22">
            <v>0.21589445910290225</v>
          </cell>
          <cell r="AA22">
            <v>140</v>
          </cell>
          <cell r="AB22">
            <v>44931</v>
          </cell>
          <cell r="AC22">
            <v>20140</v>
          </cell>
          <cell r="AD22" t="str">
            <v>アークタイヤ</v>
          </cell>
          <cell r="AE22">
            <v>17690</v>
          </cell>
          <cell r="AF22">
            <v>2450</v>
          </cell>
          <cell r="AG22">
            <v>605409027</v>
          </cell>
          <cell r="AH22">
            <v>605409052</v>
          </cell>
        </row>
        <row r="23">
          <cell r="B23">
            <v>2454520189208</v>
          </cell>
          <cell r="C23">
            <v>4981160612066</v>
          </cell>
          <cell r="D23" t="str">
            <v/>
          </cell>
          <cell r="E23" t="str">
            <v>AZENIS FK510</v>
          </cell>
          <cell r="F23" t="str">
            <v>245/45R20 103Y XL</v>
          </cell>
          <cell r="G23" t="str">
            <v>245/45R20</v>
          </cell>
          <cell r="H23" t="str">
            <v/>
          </cell>
          <cell r="I23">
            <v>15398</v>
          </cell>
          <cell r="J23">
            <v>0</v>
          </cell>
          <cell r="K23">
            <v>0</v>
          </cell>
          <cell r="L23">
            <v>21800</v>
          </cell>
          <cell r="M23">
            <v>18863.63636363636</v>
          </cell>
          <cell r="N23">
            <v>0.1837204819277107</v>
          </cell>
          <cell r="P23">
            <v>2200</v>
          </cell>
          <cell r="Q23">
            <v>45120</v>
          </cell>
          <cell r="R23">
            <v>24000</v>
          </cell>
          <cell r="S23" t="str">
            <v>タイヤーウッズ</v>
          </cell>
          <cell r="T23">
            <v>12100</v>
          </cell>
          <cell r="U23">
            <v>11900</v>
          </cell>
          <cell r="V23">
            <v>22480</v>
          </cell>
          <cell r="W23">
            <v>22400</v>
          </cell>
          <cell r="X23">
            <v>19409.090909090908</v>
          </cell>
          <cell r="Y23">
            <v>0.20666042154566741</v>
          </cell>
          <cell r="AA23">
            <v>680</v>
          </cell>
          <cell r="AB23">
            <v>44931</v>
          </cell>
          <cell r="AC23">
            <v>23080</v>
          </cell>
          <cell r="AD23" t="str">
            <v>ウェブタイヤ</v>
          </cell>
          <cell r="AE23">
            <v>19090</v>
          </cell>
          <cell r="AF23">
            <v>3990</v>
          </cell>
          <cell r="AG23">
            <v>605409030</v>
          </cell>
          <cell r="AH23">
            <v>605409055</v>
          </cell>
        </row>
        <row r="24">
          <cell r="B24">
            <v>2753520189202</v>
          </cell>
          <cell r="C24">
            <v>4981160612301</v>
          </cell>
          <cell r="D24" t="str">
            <v/>
          </cell>
          <cell r="E24" t="str">
            <v>AZENIS FK510</v>
          </cell>
          <cell r="F24" t="str">
            <v>275/35R20 102Y XL</v>
          </cell>
          <cell r="G24" t="str">
            <v>275/35R20</v>
          </cell>
          <cell r="H24" t="str">
            <v/>
          </cell>
          <cell r="I24">
            <v>19798</v>
          </cell>
          <cell r="J24">
            <v>0</v>
          </cell>
          <cell r="K24">
            <v>0</v>
          </cell>
          <cell r="L24">
            <v>26600</v>
          </cell>
          <cell r="M24">
            <v>23227.272727272724</v>
          </cell>
          <cell r="N24">
            <v>0.1476399217221134</v>
          </cell>
          <cell r="P24">
            <v>-2140</v>
          </cell>
          <cell r="Q24">
            <v>44931</v>
          </cell>
          <cell r="R24">
            <v>24460</v>
          </cell>
          <cell r="S24" t="str">
            <v>トミータイヤ</v>
          </cell>
          <cell r="T24">
            <v>17600</v>
          </cell>
          <cell r="U24">
            <v>6860</v>
          </cell>
          <cell r="V24">
            <v>26600</v>
          </cell>
          <cell r="W24">
            <v>26800</v>
          </cell>
          <cell r="X24">
            <v>23409.090909090908</v>
          </cell>
          <cell r="Y24">
            <v>0.15426019417475725</v>
          </cell>
          <cell r="AA24">
            <v>-2920</v>
          </cell>
          <cell r="AB24">
            <v>44931</v>
          </cell>
          <cell r="AC24">
            <v>23880</v>
          </cell>
          <cell r="AD24" t="str">
            <v>ウェブタイヤ</v>
          </cell>
          <cell r="AE24">
            <v>20570</v>
          </cell>
          <cell r="AF24">
            <v>3310</v>
          </cell>
          <cell r="AG24">
            <v>605409031</v>
          </cell>
          <cell r="AH24">
            <v>605409056</v>
          </cell>
        </row>
        <row r="25">
          <cell r="B25">
            <v>2555020189207</v>
          </cell>
          <cell r="C25">
            <v>4981160612189</v>
          </cell>
          <cell r="D25" t="str">
            <v/>
          </cell>
          <cell r="E25" t="str">
            <v>AZENIS FK510</v>
          </cell>
          <cell r="F25" t="str">
            <v>255/50R20 109Y XL</v>
          </cell>
          <cell r="G25" t="str">
            <v>255/50R20</v>
          </cell>
          <cell r="H25" t="str">
            <v/>
          </cell>
          <cell r="I25">
            <v>14720</v>
          </cell>
          <cell r="J25">
            <v>0</v>
          </cell>
          <cell r="K25">
            <v>1</v>
          </cell>
          <cell r="L25">
            <v>18800</v>
          </cell>
          <cell r="M25">
            <v>16136.363636363634</v>
          </cell>
          <cell r="N25">
            <v>8.7774647887323823E-2</v>
          </cell>
          <cell r="P25">
            <v>5170</v>
          </cell>
          <cell r="Q25">
            <v>44931</v>
          </cell>
          <cell r="R25">
            <v>23970</v>
          </cell>
          <cell r="S25" t="str">
            <v>トミータイヤ</v>
          </cell>
          <cell r="U25">
            <v>23970</v>
          </cell>
          <cell r="V25">
            <v>23480</v>
          </cell>
          <cell r="W25">
            <v>23950</v>
          </cell>
          <cell r="X25">
            <v>20818.181818181816</v>
          </cell>
          <cell r="Y25">
            <v>0.29292576419213967</v>
          </cell>
          <cell r="AA25">
            <v>370</v>
          </cell>
          <cell r="AB25">
            <v>44931</v>
          </cell>
          <cell r="AC25">
            <v>24320</v>
          </cell>
          <cell r="AD25" t="str">
            <v>ウェブタイヤ</v>
          </cell>
          <cell r="AF25">
            <v>24320</v>
          </cell>
          <cell r="AG25">
            <v>605409033</v>
          </cell>
          <cell r="AH25">
            <v>605409058</v>
          </cell>
        </row>
        <row r="26">
          <cell r="B26">
            <v>2553520189208</v>
          </cell>
          <cell r="C26">
            <v>4981160612134</v>
          </cell>
          <cell r="D26" t="str">
            <v/>
          </cell>
          <cell r="E26" t="str">
            <v>AZENIS FK510</v>
          </cell>
          <cell r="F26" t="str">
            <v>255/35R20 97Y XL</v>
          </cell>
          <cell r="G26" t="str">
            <v>255/35R20</v>
          </cell>
          <cell r="H26" t="str">
            <v/>
          </cell>
          <cell r="I26">
            <v>17419</v>
          </cell>
          <cell r="J26">
            <v>0</v>
          </cell>
          <cell r="K26">
            <v>0</v>
          </cell>
          <cell r="L26">
            <v>23650</v>
          </cell>
          <cell r="M26">
            <v>20545.454545454544</v>
          </cell>
          <cell r="N26">
            <v>0.15217256637168136</v>
          </cell>
          <cell r="P26">
            <v>-4100</v>
          </cell>
          <cell r="Q26">
            <v>44931</v>
          </cell>
          <cell r="R26">
            <v>19550</v>
          </cell>
          <cell r="S26" t="str">
            <v>トミータイヤ</v>
          </cell>
          <cell r="U26">
            <v>19550</v>
          </cell>
          <cell r="V26">
            <v>23650</v>
          </cell>
          <cell r="W26">
            <v>23800</v>
          </cell>
          <cell r="X26">
            <v>20681.81818181818</v>
          </cell>
          <cell r="Y26">
            <v>0.15776263736263729</v>
          </cell>
          <cell r="AA26">
            <v>-4750</v>
          </cell>
          <cell r="AB26">
            <v>44931</v>
          </cell>
          <cell r="AC26">
            <v>19050</v>
          </cell>
          <cell r="AD26" t="str">
            <v>ウェブタイヤ</v>
          </cell>
          <cell r="AF26">
            <v>19050</v>
          </cell>
          <cell r="AG26">
            <v>605409028</v>
          </cell>
          <cell r="AH26">
            <v>605409053</v>
          </cell>
        </row>
        <row r="27">
          <cell r="B27">
            <v>2753020189207</v>
          </cell>
          <cell r="C27">
            <v>4981160612271</v>
          </cell>
          <cell r="D27" t="str">
            <v/>
          </cell>
          <cell r="E27" t="str">
            <v>AZENIS FK510</v>
          </cell>
          <cell r="F27" t="str">
            <v>275/30R20 97Y XL</v>
          </cell>
          <cell r="G27" t="str">
            <v>275/30R20</v>
          </cell>
          <cell r="H27" t="str">
            <v/>
          </cell>
          <cell r="I27">
            <v>18094</v>
          </cell>
          <cell r="J27">
            <v>0</v>
          </cell>
          <cell r="K27">
            <v>0</v>
          </cell>
          <cell r="L27">
            <v>29480</v>
          </cell>
          <cell r="M27">
            <v>25845.454545454544</v>
          </cell>
          <cell r="N27">
            <v>0.29991558213155112</v>
          </cell>
          <cell r="P27">
            <v>520</v>
          </cell>
          <cell r="Q27">
            <v>44931</v>
          </cell>
          <cell r="R27">
            <v>30000</v>
          </cell>
          <cell r="S27" t="str">
            <v>トミータイヤ</v>
          </cell>
          <cell r="U27">
            <v>30000</v>
          </cell>
          <cell r="V27">
            <v>29480</v>
          </cell>
          <cell r="W27">
            <v>27800</v>
          </cell>
          <cell r="X27">
            <v>24318.181818181816</v>
          </cell>
          <cell r="Y27">
            <v>0.25594766355140181</v>
          </cell>
          <cell r="AA27">
            <v>190</v>
          </cell>
          <cell r="AB27">
            <v>44931</v>
          </cell>
          <cell r="AC27">
            <v>27990</v>
          </cell>
          <cell r="AD27" t="str">
            <v>ウェブタイヤ</v>
          </cell>
          <cell r="AF27">
            <v>27990</v>
          </cell>
          <cell r="AG27">
            <v>605409034</v>
          </cell>
          <cell r="AH27">
            <v>605409059</v>
          </cell>
        </row>
        <row r="28">
          <cell r="B28">
            <v>2453521189200</v>
          </cell>
          <cell r="C28">
            <v>4981160612042</v>
          </cell>
          <cell r="D28" t="str">
            <v/>
          </cell>
          <cell r="E28" t="str">
            <v>AZENIS FK510</v>
          </cell>
          <cell r="F28" t="str">
            <v>245/35R21 96Y XL</v>
          </cell>
          <cell r="G28" t="str">
            <v>245/35R21</v>
          </cell>
          <cell r="H28" t="str">
            <v/>
          </cell>
          <cell r="I28">
            <v>14504</v>
          </cell>
          <cell r="J28">
            <v>1</v>
          </cell>
          <cell r="K28">
            <v>0</v>
          </cell>
          <cell r="L28">
            <v>21800</v>
          </cell>
          <cell r="M28">
            <v>18863.63636363636</v>
          </cell>
          <cell r="N28">
            <v>0.23111325301204805</v>
          </cell>
          <cell r="P28">
            <v>3670</v>
          </cell>
          <cell r="Q28">
            <v>44931</v>
          </cell>
          <cell r="R28">
            <v>25470</v>
          </cell>
          <cell r="S28" t="str">
            <v>トミータイヤ</v>
          </cell>
          <cell r="T28">
            <v>20910</v>
          </cell>
          <cell r="U28">
            <v>4560</v>
          </cell>
          <cell r="V28">
            <v>23980</v>
          </cell>
          <cell r="W28">
            <v>22480</v>
          </cell>
          <cell r="X28">
            <v>19481.81818181818</v>
          </cell>
          <cell r="Y28">
            <v>0.25551096593560424</v>
          </cell>
          <cell r="AA28">
            <v>2480</v>
          </cell>
          <cell r="AB28">
            <v>44931</v>
          </cell>
          <cell r="AC28">
            <v>24960</v>
          </cell>
          <cell r="AD28" t="str">
            <v>ウェブタイヤ</v>
          </cell>
          <cell r="AE28">
            <v>22580</v>
          </cell>
          <cell r="AF28">
            <v>2380</v>
          </cell>
          <cell r="AG28">
            <v>605409044</v>
          </cell>
          <cell r="AH28">
            <v>605409069</v>
          </cell>
        </row>
        <row r="29">
          <cell r="B29">
            <v>2354018189201</v>
          </cell>
          <cell r="C29">
            <v>4981160365986</v>
          </cell>
          <cell r="D29" t="str">
            <v/>
          </cell>
          <cell r="E29" t="str">
            <v>AZENIS FK510</v>
          </cell>
          <cell r="F29" t="str">
            <v>235/40R18 95Y XL</v>
          </cell>
          <cell r="G29" t="str">
            <v>235/40R18</v>
          </cell>
          <cell r="H29" t="str">
            <v/>
          </cell>
          <cell r="I29">
            <v>13108</v>
          </cell>
          <cell r="J29">
            <v>1</v>
          </cell>
          <cell r="K29">
            <v>0</v>
          </cell>
          <cell r="L29">
            <v>17980</v>
          </cell>
          <cell r="M29">
            <v>15390.90909090909</v>
          </cell>
          <cell r="N29">
            <v>0.14832841110454809</v>
          </cell>
          <cell r="P29">
            <v>-600</v>
          </cell>
          <cell r="Q29">
            <v>44931</v>
          </cell>
          <cell r="R29">
            <v>17380</v>
          </cell>
          <cell r="S29" t="str">
            <v>あやの</v>
          </cell>
          <cell r="T29">
            <v>20910</v>
          </cell>
          <cell r="U29">
            <v>-3530</v>
          </cell>
          <cell r="V29">
            <v>17980</v>
          </cell>
          <cell r="W29">
            <v>17950</v>
          </cell>
          <cell r="X29">
            <v>15363.636363636362</v>
          </cell>
          <cell r="Y29">
            <v>0.1468165680473372</v>
          </cell>
          <cell r="Z29">
            <v>71800</v>
          </cell>
          <cell r="AA29">
            <v>-570</v>
          </cell>
          <cell r="AB29">
            <v>44931</v>
          </cell>
          <cell r="AC29">
            <v>17380</v>
          </cell>
          <cell r="AD29" t="str">
            <v>あやの</v>
          </cell>
          <cell r="AE29">
            <v>22580</v>
          </cell>
          <cell r="AF29">
            <v>-5200</v>
          </cell>
          <cell r="AG29">
            <v>605409051</v>
          </cell>
          <cell r="AH29">
            <v>605409076</v>
          </cell>
        </row>
        <row r="30">
          <cell r="B30">
            <v>2453521189217</v>
          </cell>
          <cell r="C30">
            <v>4982266073232</v>
          </cell>
          <cell r="D30" t="str">
            <v/>
          </cell>
          <cell r="E30" t="str">
            <v>AZENIS FK520L</v>
          </cell>
          <cell r="F30" t="str">
            <v>245/35R21 96Y XL</v>
          </cell>
          <cell r="G30" t="str">
            <v>245/35R21</v>
          </cell>
          <cell r="H30" t="str">
            <v/>
          </cell>
          <cell r="I30">
            <v>15919</v>
          </cell>
          <cell r="J30">
            <v>8</v>
          </cell>
          <cell r="K30">
            <v>0</v>
          </cell>
          <cell r="L30">
            <v>29980</v>
          </cell>
          <cell r="M30">
            <v>26299.999999999996</v>
          </cell>
          <cell r="N30">
            <v>0.39471482889733833</v>
          </cell>
          <cell r="P30">
            <v>-29980</v>
          </cell>
          <cell r="U30">
            <v>0</v>
          </cell>
          <cell r="V30">
            <v>25800</v>
          </cell>
          <cell r="W30">
            <v>25800</v>
          </cell>
          <cell r="X30">
            <v>22500</v>
          </cell>
          <cell r="Y30">
            <v>0.29248888888888891</v>
          </cell>
          <cell r="Z30">
            <v>103200</v>
          </cell>
          <cell r="AA30">
            <v>-25800</v>
          </cell>
          <cell r="AF30">
            <v>0</v>
          </cell>
          <cell r="AG30" t="str">
            <v/>
          </cell>
          <cell r="AH30" t="str">
            <v/>
          </cell>
        </row>
        <row r="31">
          <cell r="B31">
            <v>2454020189210</v>
          </cell>
          <cell r="C31">
            <v>4982266073263</v>
          </cell>
          <cell r="D31" t="str">
            <v/>
          </cell>
          <cell r="E31" t="str">
            <v>AZENIS FK520L</v>
          </cell>
          <cell r="F31" t="str">
            <v>245/40R20 99Y XL</v>
          </cell>
          <cell r="G31" t="str">
            <v>245/40R20</v>
          </cell>
          <cell r="H31" t="str">
            <v/>
          </cell>
          <cell r="I31">
            <v>17055</v>
          </cell>
          <cell r="J31">
            <v>8</v>
          </cell>
          <cell r="K31">
            <v>0</v>
          </cell>
          <cell r="L31">
            <v>28000</v>
          </cell>
          <cell r="M31">
            <v>24499.999999999996</v>
          </cell>
          <cell r="N31">
            <v>0.30387755102040809</v>
          </cell>
          <cell r="O31">
            <v>112000</v>
          </cell>
          <cell r="P31">
            <v>-28000</v>
          </cell>
          <cell r="U31">
            <v>0</v>
          </cell>
          <cell r="V31">
            <v>28000</v>
          </cell>
          <cell r="W31">
            <v>28000</v>
          </cell>
          <cell r="X31">
            <v>24499.999999999996</v>
          </cell>
          <cell r="Y31">
            <v>0.30387755102040809</v>
          </cell>
          <cell r="Z31">
            <v>112000</v>
          </cell>
          <cell r="AA31">
            <v>-28000</v>
          </cell>
          <cell r="AF31">
            <v>0</v>
          </cell>
          <cell r="AG31" t="str">
            <v/>
          </cell>
          <cell r="AH31" t="str">
            <v/>
          </cell>
        </row>
        <row r="32">
          <cell r="B32">
            <v>2453519189212</v>
          </cell>
          <cell r="C32">
            <v>4982266073218</v>
          </cell>
          <cell r="D32" t="str">
            <v/>
          </cell>
          <cell r="E32" t="str">
            <v>AZENIS FK520L</v>
          </cell>
          <cell r="F32" t="str">
            <v>245/35R19 93Y XL</v>
          </cell>
          <cell r="G32" t="str">
            <v>245/35R19</v>
          </cell>
          <cell r="H32" t="str">
            <v/>
          </cell>
          <cell r="I32">
            <v>14641</v>
          </cell>
          <cell r="J32">
            <v>18</v>
          </cell>
          <cell r="K32">
            <v>18</v>
          </cell>
          <cell r="L32">
            <v>24980</v>
          </cell>
          <cell r="M32">
            <v>21754.545454545452</v>
          </cell>
          <cell r="N32">
            <v>0.32699122440451311</v>
          </cell>
          <cell r="O32">
            <v>99920</v>
          </cell>
          <cell r="P32">
            <v>-24980</v>
          </cell>
          <cell r="U32">
            <v>0</v>
          </cell>
          <cell r="V32">
            <v>23980</v>
          </cell>
          <cell r="W32">
            <v>23980</v>
          </cell>
          <cell r="X32">
            <v>20845.454545454544</v>
          </cell>
          <cell r="Y32">
            <v>0.29764064544265151</v>
          </cell>
          <cell r="Z32">
            <v>95920</v>
          </cell>
          <cell r="AA32">
            <v>-23980</v>
          </cell>
          <cell r="AF32">
            <v>0</v>
          </cell>
          <cell r="AG32" t="str">
            <v/>
          </cell>
          <cell r="AH32" t="str">
            <v/>
          </cell>
        </row>
        <row r="33">
          <cell r="B33">
            <v>2353519189215</v>
          </cell>
          <cell r="C33">
            <v>4982266073119</v>
          </cell>
          <cell r="D33" t="str">
            <v/>
          </cell>
          <cell r="E33" t="str">
            <v>AZENIS FK520L</v>
          </cell>
          <cell r="F33" t="str">
            <v>235/35R19 91Y XL</v>
          </cell>
          <cell r="G33" t="str">
            <v>235/35R19</v>
          </cell>
          <cell r="H33" t="str">
            <v/>
          </cell>
          <cell r="I33">
            <v>13931</v>
          </cell>
          <cell r="J33">
            <v>2</v>
          </cell>
          <cell r="K33">
            <v>50</v>
          </cell>
          <cell r="L33">
            <v>23980</v>
          </cell>
          <cell r="M33">
            <v>20845.454545454544</v>
          </cell>
          <cell r="N33">
            <v>0.33170082860880939</v>
          </cell>
          <cell r="O33">
            <v>95920</v>
          </cell>
          <cell r="P33">
            <v>-23980</v>
          </cell>
          <cell r="U33">
            <v>0</v>
          </cell>
          <cell r="V33">
            <v>22800</v>
          </cell>
          <cell r="W33">
            <v>22800</v>
          </cell>
          <cell r="X33">
            <v>19772.727272727272</v>
          </cell>
          <cell r="Y33">
            <v>0.29544367816091954</v>
          </cell>
          <cell r="Z33">
            <v>91200</v>
          </cell>
          <cell r="AA33">
            <v>-22800</v>
          </cell>
          <cell r="AF33">
            <v>0</v>
          </cell>
          <cell r="AG33" t="str">
            <v/>
          </cell>
          <cell r="AH33" t="str">
            <v/>
          </cell>
        </row>
        <row r="34">
          <cell r="B34">
            <v>2454018189215</v>
          </cell>
          <cell r="C34">
            <v>4982266073249</v>
          </cell>
          <cell r="D34" t="str">
            <v/>
          </cell>
          <cell r="E34" t="str">
            <v>AZENIS FK520L</v>
          </cell>
          <cell r="F34" t="str">
            <v>245/40R18 97Y XL</v>
          </cell>
          <cell r="G34" t="str">
            <v>245/40R18</v>
          </cell>
          <cell r="H34" t="str">
            <v/>
          </cell>
          <cell r="I34">
            <v>12937</v>
          </cell>
          <cell r="J34">
            <v>10</v>
          </cell>
          <cell r="K34">
            <v>6</v>
          </cell>
          <cell r="L34">
            <v>22800</v>
          </cell>
          <cell r="M34">
            <v>19772.727272727272</v>
          </cell>
          <cell r="N34">
            <v>0.34571494252873564</v>
          </cell>
          <cell r="O34">
            <v>91200</v>
          </cell>
          <cell r="P34">
            <v>-22800</v>
          </cell>
          <cell r="U34">
            <v>0</v>
          </cell>
          <cell r="V34">
            <v>21500</v>
          </cell>
          <cell r="W34">
            <v>21500</v>
          </cell>
          <cell r="X34">
            <v>18590.909090909088</v>
          </cell>
          <cell r="Y34">
            <v>0.30412224938875293</v>
          </cell>
          <cell r="Z34">
            <v>86000</v>
          </cell>
          <cell r="AA34">
            <v>-21500</v>
          </cell>
          <cell r="AF34">
            <v>0</v>
          </cell>
          <cell r="AG34" t="str">
            <v/>
          </cell>
          <cell r="AH34" t="str">
            <v/>
          </cell>
        </row>
        <row r="35">
          <cell r="B35">
            <v>2354018189218</v>
          </cell>
          <cell r="C35">
            <v>4982266073133</v>
          </cell>
          <cell r="D35" t="str">
            <v/>
          </cell>
          <cell r="E35" t="str">
            <v>AZENIS FK520L</v>
          </cell>
          <cell r="F35" t="str">
            <v>235/40R18 95Y XL</v>
          </cell>
          <cell r="G35" t="str">
            <v>235/40R18</v>
          </cell>
          <cell r="H35" t="str">
            <v/>
          </cell>
          <cell r="I35">
            <v>13108</v>
          </cell>
          <cell r="J35">
            <v>9</v>
          </cell>
          <cell r="K35">
            <v>11</v>
          </cell>
          <cell r="L35">
            <v>22500</v>
          </cell>
          <cell r="M35">
            <v>19500</v>
          </cell>
          <cell r="N35">
            <v>0.32779487179487177</v>
          </cell>
          <cell r="O35">
            <v>90000</v>
          </cell>
          <cell r="P35">
            <v>-22500</v>
          </cell>
          <cell r="U35">
            <v>0</v>
          </cell>
          <cell r="V35">
            <v>21480</v>
          </cell>
          <cell r="W35">
            <v>21480</v>
          </cell>
          <cell r="X35">
            <v>18572.727272727272</v>
          </cell>
          <cell r="Y35">
            <v>0.29423396965247184</v>
          </cell>
          <cell r="Z35">
            <v>85920</v>
          </cell>
          <cell r="AA35">
            <v>-21480</v>
          </cell>
          <cell r="AF35">
            <v>0</v>
          </cell>
          <cell r="AG35" t="str">
            <v/>
          </cell>
          <cell r="AH35" t="str">
            <v/>
          </cell>
        </row>
        <row r="36">
          <cell r="B36">
            <v>2254518189216</v>
          </cell>
          <cell r="C36">
            <v>4982266073058</v>
          </cell>
          <cell r="D36" t="str">
            <v/>
          </cell>
          <cell r="E36" t="str">
            <v>AZENIS FK520L</v>
          </cell>
          <cell r="F36" t="str">
            <v>225/45R18 95Y XL</v>
          </cell>
          <cell r="G36" t="str">
            <v>225/45R18</v>
          </cell>
          <cell r="H36" t="str">
            <v/>
          </cell>
          <cell r="I36">
            <v>13789</v>
          </cell>
          <cell r="J36">
            <v>8</v>
          </cell>
          <cell r="K36">
            <v>5</v>
          </cell>
          <cell r="L36">
            <v>21200</v>
          </cell>
          <cell r="M36">
            <v>18318.181818181816</v>
          </cell>
          <cell r="N36">
            <v>0.24725062034739445</v>
          </cell>
          <cell r="O36">
            <v>84800</v>
          </cell>
          <cell r="P36">
            <v>-21200</v>
          </cell>
          <cell r="U36">
            <v>0</v>
          </cell>
          <cell r="V36">
            <v>21800</v>
          </cell>
          <cell r="W36">
            <v>21800</v>
          </cell>
          <cell r="X36">
            <v>18863.63636363636</v>
          </cell>
          <cell r="Y36">
            <v>0.26901686746987941</v>
          </cell>
          <cell r="Z36">
            <v>87200</v>
          </cell>
          <cell r="AA36">
            <v>-21800</v>
          </cell>
          <cell r="AF36">
            <v>0</v>
          </cell>
          <cell r="AG36" t="str">
            <v/>
          </cell>
          <cell r="AH36" t="str">
            <v/>
          </cell>
        </row>
        <row r="37">
          <cell r="B37">
            <v>2255518189213</v>
          </cell>
          <cell r="C37">
            <v>4982266073096</v>
          </cell>
          <cell r="D37" t="str">
            <v/>
          </cell>
          <cell r="E37" t="str">
            <v>AZENIS FK520L</v>
          </cell>
          <cell r="F37" t="str">
            <v>225/55R18 102W XL</v>
          </cell>
          <cell r="G37" t="str">
            <v>225/55R18</v>
          </cell>
          <cell r="H37" t="str">
            <v/>
          </cell>
          <cell r="I37">
            <v>12937</v>
          </cell>
          <cell r="J37">
            <v>0</v>
          </cell>
          <cell r="K37">
            <v>36</v>
          </cell>
          <cell r="L37">
            <v>19980</v>
          </cell>
          <cell r="M37">
            <v>17209.090909090908</v>
          </cell>
          <cell r="N37">
            <v>0.24824617010036973</v>
          </cell>
          <cell r="O37">
            <v>79920</v>
          </cell>
          <cell r="P37">
            <v>-19980</v>
          </cell>
          <cell r="U37">
            <v>0</v>
          </cell>
          <cell r="V37">
            <v>19800</v>
          </cell>
          <cell r="W37">
            <v>19800</v>
          </cell>
          <cell r="X37">
            <v>17045.454545454544</v>
          </cell>
          <cell r="Y37">
            <v>0.24102933333333326</v>
          </cell>
          <cell r="Z37">
            <v>79200</v>
          </cell>
          <cell r="AA37">
            <v>-19800</v>
          </cell>
          <cell r="AF37">
            <v>0</v>
          </cell>
          <cell r="AG37" t="str">
            <v/>
          </cell>
          <cell r="AH37" t="str">
            <v/>
          </cell>
        </row>
      </sheetData>
      <sheetData sheetId="8" refreshError="1"/>
      <sheetData sheetId="9" refreshError="1"/>
      <sheetData sheetId="10" refreshError="1"/>
      <sheetData sheetId="11" refreshError="1"/>
      <sheetData sheetId="12" refreshError="1"/>
      <sheetData sheetId="1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gaushi" refreshedDate="45300.655223495371" createdVersion="8" refreshedVersion="8" minRefreshableVersion="3" recordCount="102" xr:uid="{ACFD052A-AE34-4CEA-B250-10E2735583F8}">
  <cacheSource type="worksheet">
    <worksheetSource ref="A2:E104" sheet="戻"/>
  </cacheSource>
  <cacheFields count="5">
    <cacheField name="書式を落とす" numFmtId="186">
      <sharedItems containsString="0" containsBlank="1" containsNumber="1" containsInteger="1" minValue="1458013130396" maxValue="2156516130071" count="29">
        <n v="2056016130079"/>
        <n v="1656515130078"/>
        <n v="1655515130071"/>
        <n v="1756515130075"/>
        <n v="2155017130399"/>
        <n v="1856016130076"/>
        <n v="1458013130396"/>
        <n v="1657014130392"/>
        <n v="1656015130073"/>
        <n v="1856515130072"/>
        <n v="1856015130398"/>
        <n v="1956515130079"/>
        <n v="1855515130075"/>
        <n v="1556513130073"/>
        <n v="2056516130074"/>
        <n v="1655514130393"/>
        <n v="1856515130393"/>
        <n v="1757014130399"/>
        <n v="1556514130072"/>
        <n v="2156516130071"/>
        <n v="1558013130072"/>
        <n v="1857014130396"/>
        <n v="1657014130071"/>
        <n v="2154517130380"/>
        <n v="2055516130077"/>
        <n v="1956515130390"/>
        <n v="2154517130076"/>
        <n v="1855516130074"/>
        <m/>
      </sharedItems>
    </cacheField>
    <cacheField name="Product No" numFmtId="0">
      <sharedItems containsBlank="1" containsMixedTypes="1" containsNumber="1" containsInteger="1" minValue="4992496139905" maxValue="4992496155295"/>
    </cacheField>
    <cacheField name="Product Name" numFmtId="0">
      <sharedItems containsBlank="1" count="29">
        <s v="GY 205/60R16 92H VEC 4SEASONS MS Hybrid"/>
        <s v="GY 165/65R15 81H VEC 4SEASONS HB"/>
        <s v="GY 165/55R15 75H VEC 4SEASONS MS Hybrid"/>
        <s v="GY 175/65R15 84H VEC 4SEASONS MS Hybrid"/>
        <s v="GY 215/50R17 91V EfficientGrip ECO EG01"/>
        <s v="GY 185/60R16 86H VEC 4SEASONS HB"/>
        <s v="GY 145/80R13 75S EfficientGrip ECO EG01"/>
        <s v="GY 165/70R14 81S EfficientGrip ECO EG01"/>
        <s v="GY 165/60R15 77H VEC 4SEASONS MS Hybrid"/>
        <s v="GY 185/65R15 88H VEC 4SEASONS MS Hybrid"/>
        <s v="GY 185/60R15 84H EfficientGrip ECO EG01"/>
        <s v="GY 195/65R15 91H VEC 4SEASONS MS Hybrid"/>
        <s v="GY 185/55R15 82H VEC 4SEASONS MS Hybrid"/>
        <s v="GY 155/65R13 73H VEC 4SEASONS MS Hybrid"/>
        <s v="GY 205/65R16 95H VEC 4SEASONS MS Hybrid"/>
        <s v="GY 165/55R14 72V EfficientGrip ECO EG01"/>
        <s v="GY 185/65R15 88S EfficientGrip ECO EG01"/>
        <s v="GY 175/70R14 84S EfficientGrip ECO EG01"/>
        <s v="GY 155/65R14 75H VEC 4SEASONS MS Hybrid"/>
        <s v="GY 215/65R16 98H VEC 4SEASONS MS Hybrid"/>
        <s v="GY 155/80R13 79S VEC 4SEASONS MS Hybrid"/>
        <s v="GY 185/70R14 88S EfficientGrip ECO EG01"/>
        <s v="GY 165/70R14 81S VEC 4SEASONS MS Hybrid"/>
        <s v="GY 215/45R17 91W XL EfficientGrip ECO EG01"/>
        <s v="GY 205/55R16 91H VEC 4SEASONS MS Hybrid"/>
        <s v="GY 195/65R15 91H EfficientGrip ECO EG01"/>
        <s v="GY 215/45R17 91H XL VEC 4SEASONS MS Hybrid"/>
        <s v="GY 185/55R16 83H VEC 4SEASONS HB"/>
        <m/>
      </sharedItems>
    </cacheField>
    <cacheField name="Lot No" numFmtId="0">
      <sharedItems containsString="0" containsBlank="1" containsNumber="1" containsInteger="1" minValue="3023" maxValue="5223"/>
    </cacheField>
    <cacheField name="Remain Qty" numFmtId="0">
      <sharedItems containsString="0" containsBlank="1" containsNumber="1" containsInteger="1" minValue="3" maxValue="1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gaushi" refreshedDate="45321.586038310183" createdVersion="8" refreshedVersion="8" minRefreshableVersion="3" recordCount="1620" xr:uid="{DEEEBB5F-8DDA-428A-A48A-0ED73DAD48D9}">
  <cacheSource type="worksheet">
    <worksheetSource ref="A1:J1048576" sheet="在庫"/>
  </cacheSource>
  <cacheFields count="10">
    <cacheField name="倉庫" numFmtId="180">
      <sharedItems containsBlank="1" count="3">
        <s v="東"/>
        <s v="CJ"/>
        <m/>
      </sharedItems>
    </cacheField>
    <cacheField name="Product Code" numFmtId="0">
      <sharedItems containsBlank="1" containsMixedTypes="1" containsNumber="1" containsInteger="1" minValue="853556157519" maxValue="9804852220033" count="1099">
        <n v="5554342012054"/>
        <n v="2355519095893"/>
        <n v="2954019155504"/>
        <n v="1657014111155"/>
        <n v="1954017093885"/>
        <n v="2353519206509"/>
        <n v="2355018149073"/>
        <n v="1855515151735"/>
        <n v="2155516155435"/>
        <n v="1856015208974"/>
        <n v="2454019207970"/>
        <n v="2155517209717"/>
        <n v="2055516093907"/>
        <n v="2255517095027"/>
        <n v="2656517050205"/>
        <n v="2055516133962"/>
        <n v="1956016229746"/>
        <n v="1955016093883"/>
        <n v="1756515239204"/>
        <n v="1756515149084"/>
        <n v="1654016335695"/>
        <n v="1655514335699"/>
        <n v="2454018328003"/>
        <n v="1857014110282"/>
        <n v="2256517149888"/>
        <n v="2857017142326"/>
        <n v="1956515170235"/>
        <n v="1657014169996"/>
        <n v="1956016169981"/>
        <n v="2156016121036"/>
        <n v="2255518121039"/>
        <n v="1857014327024"/>
        <s v="1655514EG0120"/>
        <n v="1655515130262"/>
        <n v="1956515159759"/>
        <n v="2256517157760"/>
        <n v="2354018159754"/>
        <n v="2355518157769"/>
        <n v="2254518139020"/>
        <n v="2056016208945"/>
        <n v="1856015111151"/>
        <n v="2255517119983"/>
        <n v="2255018050204"/>
        <n v="2256018050201"/>
        <n v="2256517050207"/>
        <n v="2356018050208"/>
        <n v="1657014327358"/>
        <n v="2056016167068"/>
        <n v="1655015138119"/>
        <n v="1756514134104"/>
        <n v="1956016138116"/>
        <n v="1956515530213"/>
        <n v="2054517139492"/>
        <n v="2154017132174"/>
        <n v="2154018139493"/>
        <n v="2453520132177"/>
        <n v="2453520138117"/>
        <n v="1856515093889"/>
        <n v="1954516093881"/>
        <n v="2155017096008"/>
        <n v="2156516094045"/>
        <n v="2157015094017"/>
        <n v="2455020095891"/>
        <n v="2553519095879"/>
        <n v="3253021095891"/>
        <n v="1656514239024"/>
        <n v="1657014239026"/>
        <n v="1756514239021"/>
        <n v="1757014239023"/>
        <n v="2156016239021"/>
        <n v="2256517149086"/>
        <n v="1758016172028"/>
        <n v="2255519380046"/>
        <n v="2753020095881"/>
        <n v="1956515118220"/>
        <n v="1756514355035"/>
        <n v="1757014358137"/>
        <n v="2156016358135"/>
        <n v="2657017142322"/>
        <n v="2356517129856"/>
        <n v="1655515121031"/>
        <n v="2055517121036"/>
        <n v="2056516121034"/>
        <n v="2156017121035"/>
        <n v="2254519121031"/>
        <n v="2254018096007"/>
        <n v="2154516130022"/>
        <n v="2254018130077"/>
        <n v="2254517130073"/>
        <n v="1756515157003"/>
        <n v="2254518157000"/>
        <n v="2554518159043"/>
        <n v="2753518155509"/>
        <n v="2155517130394"/>
        <n v="1955016139024"/>
        <n v="2454018139029"/>
        <n v="1956515159735"/>
        <s v="VEC15555142017"/>
        <n v="1956516157709"/>
        <n v="2255516157702"/>
        <n v="2154517159749"/>
        <n v="2454018159041"/>
        <n v="2355518159978"/>
        <n v="2154018139943"/>
        <n v="2256517206611"/>
        <n v="2254518206616"/>
        <n v="2255518206613"/>
        <n v="2256018206615"/>
        <n v="1757014328352"/>
        <n v="2254518328356"/>
        <n v="2256018328362"/>
        <n v="2254018119492"/>
        <n v="2254518119558"/>
        <n v="2256018119489"/>
        <n v="1653517093882"/>
        <n v="2554019095888"/>
        <n v="2354518328353"/>
        <n v="2753518208069"/>
        <n v="1656515134007"/>
        <n v="1756515134004"/>
        <n v="1758016130639"/>
        <n v="1956515134008"/>
        <n v="2154517139499"/>
        <n v="2656517130198"/>
        <n v="1656513093894"/>
        <n v="1756015093887"/>
        <n v="1856515096019"/>
        <n v="2054516095881"/>
        <n v="2056516094000"/>
        <n v="2155517095990"/>
        <n v="2156016096013"/>
        <n v="2156516096001"/>
        <n v="2255517094006"/>
        <n v="2354517095881"/>
        <n v="2555019095892"/>
        <n v="2555020095898"/>
        <n v="2656517095886"/>
        <n v="2853521095899"/>
        <n v="1956515239208"/>
        <n v="1458013239013"/>
        <n v="1655515239019"/>
        <n v="1656513239018"/>
        <n v="2156017328007"/>
        <n v="2356517094000"/>
        <n v="2555019208063"/>
        <n v="1956515167068"/>
        <n v="2656517327604"/>
        <n v="2256517327606"/>
        <n v="2256017327601"/>
        <n v="2255517328002"/>
        <n v="2056016328001"/>
        <s v="1656514VRX321"/>
        <s v="1656515VRX321"/>
        <n v="2555020189207"/>
        <n v="2155017129904"/>
        <n v="2155017121021"/>
        <n v="2156516121031"/>
        <n v="1555514130075"/>
        <n v="1655514130454"/>
        <n v="1955516130071"/>
        <n v="2055516130398"/>
        <n v="2056515130075"/>
        <n v="2154518130075"/>
        <n v="1458013151803"/>
        <n v="1655514151800"/>
        <n v="1657014157733"/>
        <n v="1757014157730"/>
        <n v="1856514151801"/>
        <n v="2155017155507"/>
        <n v="2255518157762"/>
        <n v="2554517159044"/>
        <n v="2354018159730"/>
        <n v="1954517155502"/>
        <n v="2254018158408"/>
        <n v="2254518157703"/>
        <n v="2454518157707"/>
        <n v="2354018157705"/>
        <n v="2454018157702"/>
        <n v="2354019157704"/>
        <n v="2156016157707"/>
        <n v="2054517157700"/>
        <n v="2254517157704"/>
        <n v="2354517157701"/>
        <n v="1856514157735"/>
        <n v="2055017130088"/>
        <n v="2454018159966"/>
        <n v="2254517159968"/>
        <n v="2254517158602"/>
        <n v="2454518158605"/>
        <n v="2554019158606"/>
        <n v="2554518159258"/>
        <n v="2155516159181"/>
        <n v="2055516159672"/>
        <n v="2753519159650"/>
        <n v="2154517159657"/>
        <n v="2056515157751"/>
        <n v="2354018139947"/>
        <n v="2254018139940"/>
        <n v="2256517157661"/>
        <n v="1756015157756"/>
        <n v="1856515139389"/>
        <n v="2755519158527"/>
        <n v="2554018159697"/>
        <n v="2453520159877"/>
        <n v="2754020157661"/>
        <n v="2454520157665"/>
        <n v="2255516159256"/>
        <n v="2553019159873"/>
        <n v="2255017159663"/>
        <n v="2254518159660"/>
        <n v="2454519159175"/>
        <n v="2256017157031"/>
        <n v="2256018157078"/>
        <n v="2356017157069"/>
        <n v="2155017328352"/>
        <n v="2255518328360"/>
        <n v="2056016169864"/>
        <n v="2156016169861"/>
        <n v="2155517169868"/>
        <n v="2156016129971"/>
        <n v="2155517129978"/>
        <n v="2656517328366"/>
        <n v="1656515206568"/>
        <n v="1855516209596"/>
        <n v="2055516206611"/>
        <n v="2254518209686"/>
        <n v="2256517206635"/>
        <n v="2256017206630"/>
        <n v="1757014206636"/>
        <n v="2055017208060"/>
        <n v="2254517208062"/>
        <n v="2155017208067"/>
        <n v="2354518206637"/>
        <n v="2155017206636"/>
        <n v="2355018208060"/>
        <n v="2156516209609"/>
        <n v="1757014208968"/>
        <n v="1956016206631"/>
        <n v="1857014208965"/>
        <n v="1756515208965"/>
        <n v="1655514208962"/>
        <n v="2056016208976"/>
        <n v="2155517206631"/>
        <n v="1655514327366"/>
        <n v="1657014327020"/>
        <n v="1856015327361"/>
        <n v="2055017328003"/>
        <n v="2056515328007"/>
        <n v="2155517328357"/>
        <n v="2156016328008"/>
        <n v="2156516328003"/>
        <n v="2157016327602"/>
        <n v="2254018328009"/>
        <n v="2254517328357"/>
        <n v="2454518328008"/>
        <n v="2056016119357"/>
        <n v="2056016110286"/>
        <n v="2155517119276"/>
        <n v="2256517118174"/>
        <n v="2354018119949"/>
        <n v="2156016093890"/>
        <n v="2254018094003"/>
        <n v="2354518095880"/>
        <n v="2156516050270"/>
        <n v="2256517050214"/>
        <n v="2256517050276"/>
        <n v="2356018050277"/>
        <n v="2154018208069"/>
        <n v="2353519208060"/>
        <n v="2354518208068"/>
        <n v="2356018208067"/>
        <n v="2453519189205"/>
        <n v="1558013094008"/>
        <n v="2253020095886"/>
        <n v="2454518095887"/>
        <n v="3054022095893"/>
        <n v="2055017232034"/>
        <n v="1856015148980"/>
        <n v="2156016170478"/>
        <n v="1654016050017"/>
        <n v="1654516050012"/>
        <n v="1655016050014"/>
        <n v="1950815050266"/>
        <n v="2355519050205"/>
        <n v="2656517050212"/>
        <n v="1756515328007"/>
        <n v="1855515328007"/>
        <n v="1955016328008"/>
        <n v="2355518328077"/>
        <n v="2754019208060"/>
        <n v="1655514119190"/>
        <n v="1655515119199"/>
        <s v="1856015VRX322"/>
        <n v="1956515119517"/>
        <n v="2055017119274"/>
        <s v="2155517VRX322"/>
        <n v="2254517119559"/>
        <n v="2256018118819"/>
        <n v="2354517118528"/>
        <n v="2355518118814"/>
        <n v="2355519117038"/>
        <n v="2355519116901"/>
        <n v="1856016167065"/>
        <n v="2253519189201"/>
        <n v="2254018189204"/>
        <n v="2254519189208"/>
        <n v="2255018189300"/>
        <n v="2354018189201"/>
        <n v="2355019189306"/>
        <n v="2454019189207"/>
        <n v="2553519189202"/>
        <n v="1856515149005"/>
        <n v="1956515149002"/>
        <n v="2155017149001"/>
        <n v="2256517149000"/>
        <n v="2654520149831"/>
        <n v="2254018129798"/>
        <n v="2355519129857"/>
        <n v="2356018129850"/>
        <n v="2454018129860"/>
        <n v="2454018129792"/>
        <n v="2454019129784"/>
        <n v="2753519129899"/>
        <n v="2454019490037"/>
        <n v="2055516129934"/>
        <n v="2454018129938"/>
        <n v="2454517118525"/>
        <n v="2154518208071"/>
        <n v="2254018208066"/>
        <n v="2255518139225"/>
        <n v="2156016206634"/>
        <n v="1956515157038"/>
        <n v="1958015156948"/>
        <n v="2454518208065"/>
        <n v="2156016208966"/>
        <n v="1956515157700"/>
        <n v="1458013130396"/>
        <n v="1458013130457"/>
        <n v="1458013130075"/>
        <n v="1556513130073"/>
        <n v="1556513130394"/>
        <n v="1556514130072"/>
        <n v="1556514130454"/>
        <n v="1557013130075"/>
        <n v="1558013130393"/>
        <n v="1558013130072"/>
        <n v="1654516132077"/>
        <n v="1655015130076"/>
        <n v="1655514130072"/>
        <n v="1655514139020"/>
        <n v="1655515130071"/>
        <n v="1655515132051"/>
        <n v="1656015130073"/>
        <n v="1656513130070"/>
        <n v="1656514130079"/>
        <n v="1656514130390"/>
        <n v="1657014130392"/>
        <n v="1657014130071"/>
        <n v="1756016130390"/>
        <n v="1756016130079"/>
        <n v="1756514130076"/>
        <n v="1756514130397"/>
        <n v="1756515130075"/>
        <n v="1757014130078"/>
        <n v="1757014130399"/>
        <n v="1855515130075"/>
        <n v="1856015130398"/>
        <n v="1856015130077"/>
        <n v="1856514130073"/>
        <n v="1856514130394"/>
        <n v="1856515130072"/>
        <n v="1856515130393"/>
        <n v="1857014130075"/>
        <n v="1857014130396"/>
        <n v="1954516132078"/>
        <n v="1955016130076"/>
        <n v="1956015130074"/>
        <n v="1956016130080"/>
        <n v="1956515130390"/>
        <n v="1956515130079"/>
        <n v="1958015139088"/>
        <n v="2054017132078"/>
        <n v="2054516132074"/>
        <n v="2054517132073"/>
        <n v="2055017132075"/>
        <n v="2055516130077"/>
        <n v="2056016130390"/>
        <n v="2056016130079"/>
        <n v="2056516130074"/>
        <n v="2057015130077"/>
        <n v="2154017132075"/>
        <n v="2154517130076"/>
        <n v="2154517130380"/>
        <n v="2154518132079"/>
        <n v="2155017130399"/>
        <n v="2155017130078"/>
        <n v="2155017132072"/>
        <n v="2155517130073"/>
        <n v="2155517132077"/>
        <n v="2156016130076"/>
        <n v="2156017130075"/>
        <n v="2156017139085"/>
        <n v="2156516130071"/>
        <n v="2156516139081"/>
        <n v="2254518130072"/>
        <n v="2254518132076"/>
        <n v="2255517130070"/>
        <n v="2355018130071"/>
        <n v="2355018132075"/>
        <n v="2454517132071"/>
        <n v="1556513151801"/>
        <n v="1556514151800"/>
        <n v="1655515151809"/>
        <n v="1656514151807"/>
        <n v="1657014151809"/>
        <n v="1756015151808"/>
        <n v="1756514151804"/>
        <n v="1756514157738"/>
        <n v="1756515151803"/>
        <n v="1757014151806"/>
        <n v="1855516151802"/>
        <n v="1856515151800"/>
        <n v="1857014151803"/>
        <n v="1954516155411"/>
        <n v="1955016151804"/>
        <n v="1955515151800"/>
        <n v="1956515151807"/>
        <n v="2054516155417"/>
        <n v="2055016155419"/>
        <n v="2055017155500"/>
        <n v="2055516151805"/>
        <n v="2055516155506"/>
        <n v="2056515151803"/>
        <n v="2056516159044"/>
        <n v="2154516155421"/>
        <n v="2156017157010"/>
        <n v="2254019158407"/>
        <n v="2254519158402"/>
        <n v="2255516155432"/>
        <n v="2353519158402"/>
        <n v="2354019158404"/>
        <n v="2355017159042"/>
        <n v="2355018159140"/>
        <n v="2453519158409"/>
        <n v="2454019158401"/>
        <n v="2553519158406"/>
        <n v="2656517154699"/>
        <n v="1756515130389"/>
        <n v="1756515139382"/>
        <n v="1955516130392"/>
        <n v="2154517132070"/>
        <n v="2155517139380"/>
        <n v="2156016139383"/>
        <n v="2254517132077"/>
        <n v="2454519132079"/>
        <n v="1958015156566"/>
        <n v="2254518158403"/>
        <n v="2253519132078"/>
        <n v="1856515159042"/>
        <n v="2554017155508"/>
        <n v="2554018132072"/>
        <n v="1656514157755"/>
        <n v="1956015132078"/>
        <n v="1756016132073"/>
        <n v="2155516132078"/>
        <n v="1656015130608"/>
        <n v="1655515130606"/>
        <n v="1856515130607"/>
        <n v="1956515130604"/>
        <n v="1855516130609"/>
        <n v="1956016130608"/>
        <n v="2056016130604"/>
        <n v="2055516130602"/>
        <n v="2156017130600"/>
        <n v="2256017130607"/>
        <n v="2155517130608"/>
        <n v="2055017130606"/>
        <n v="2255018130609"/>
        <n v="2355018130606"/>
        <n v="2254518130607"/>
        <n v="2454020130601"/>
        <n v="2355018157702"/>
        <n v="2254018157708"/>
        <n v="1856015157708"/>
        <n v="2156516157702"/>
        <n v="1956016157704"/>
        <n v="1955516157702"/>
        <n v="2055516157708"/>
        <n v="2154516157708"/>
        <n v="2156017157706"/>
        <n v="2155517157704"/>
        <n v="2255517157701"/>
        <n v="2155017157709"/>
        <n v="2255017157706"/>
        <n v="2154517157707"/>
        <n v="1756515157706"/>
        <n v="2056016157700"/>
        <n v="2157016157766"/>
        <n v="2055516139384"/>
        <n v="2056515139382"/>
        <n v="2455018159048"/>
        <n v="1956015159044"/>
        <n v="2154517158407"/>
        <n v="2254517158404"/>
        <n v="1656515130078"/>
        <n v="1855516130074"/>
        <n v="1856016130076"/>
        <n v="1956017130072"/>
        <n v="1956516130078"/>
        <n v="2055517130076"/>
        <n v="2155018130077"/>
        <n v="2155518130072"/>
        <n v="2156516132075"/>
        <n v="1855516157705"/>
        <n v="2054017158603"/>
        <n v="2054517158608"/>
        <n v="2154018158609"/>
        <n v="2154517158605"/>
        <n v="2154518158604"/>
        <n v="2155517158602"/>
        <n v="2254018158606"/>
        <n v="2254019158605"/>
        <n v="2254518158601"/>
        <n v="2254519158600"/>
        <n v="2255017158604"/>
        <n v="2255517158609"/>
        <n v="2353519158600"/>
        <n v="2354018158603"/>
        <n v="2354518158608"/>
        <n v="2355018158600"/>
        <n v="2453518158608"/>
        <n v="2453519158607"/>
        <n v="2454017158601"/>
        <n v="2454018158600"/>
        <n v="2454019158609"/>
        <n v="2454517158606"/>
        <n v="2553518158605"/>
        <n v="2553519158604"/>
        <n v="2554018158607"/>
        <n v="2554519158601"/>
        <n v="2653518158602"/>
        <n v="2753519158608"/>
        <n v="2054517159254"/>
        <n v="2055017159256"/>
        <n v="2055517159251"/>
        <n v="2155017159253"/>
        <n v="2155517159258"/>
        <n v="2156017159250"/>
        <n v="2254018159252"/>
        <n v="2254517159258"/>
        <n v="2254518159257"/>
        <n v="2255518159254"/>
        <n v="2256017159257"/>
        <n v="2354517159255"/>
        <n v="2355517159252"/>
        <n v="2355518159251"/>
        <n v="2454517159252"/>
        <n v="2454518159251"/>
        <n v="1955015155575"/>
        <n v="2255018159051"/>
        <n v="2055517159183"/>
        <n v="2255018159181"/>
        <n v="2255518159186"/>
        <n v="2354518159186"/>
        <n v="1856015159184"/>
        <n v="1855515155412"/>
        <n v="1955515155419"/>
        <n v="2356018159307"/>
        <n v="2355520159300"/>
        <n v="2256517159306"/>
        <n v="2656517159304"/>
        <n v="2456018159304"/>
        <n v="2355518159305"/>
        <n v="2255519159307"/>
        <n v="1450612130586"/>
        <n v="2355020158506"/>
        <n v="2255519158508"/>
        <n v="2255517132074"/>
        <n v="1955016157707"/>
        <n v="2055517157011"/>
        <n v="2255517157015"/>
        <n v="2256017157017"/>
        <n v="2356018157013"/>
        <n v="2055017157016"/>
        <n v="2255017157010"/>
        <n v="2255518157700"/>
        <n v="2255018157668"/>
        <n v="2256018157702"/>
        <n v="2355518157707"/>
        <n v="2255519157662"/>
        <n v="2255017159656"/>
        <n v="2656517157669"/>
        <n v="1855515132079"/>
        <n v="2155518157703"/>
        <n v="2154017158600"/>
        <n v="2157015158016"/>
        <n v="1856016151804"/>
        <n v="1955516159263"/>
        <n v="2255517159262"/>
        <n v="2056016159261"/>
        <n v="1956016159265"/>
        <n v="2555518157664"/>
        <n v="2255017159267"/>
        <n v="2156516159256"/>
        <n v="2156016159268"/>
        <n v="1655514130393"/>
        <n v="2154517159268"/>
        <n v="2055516159269"/>
        <n v="2255018159259"/>
        <n v="2254019132070"/>
        <n v="2156016157004"/>
        <n v="1956515157007"/>
        <n v="2354018132078"/>
        <n v="2355018157016"/>
        <n v="2256016159265"/>
        <n v="2054018155502"/>
        <n v="2154518159250"/>
        <n v="1655514111408"/>
        <n v="1656015111409"/>
        <n v="1756515111401"/>
        <n v="1956515111405"/>
        <n v="1556514206555"/>
        <n v="1956515206644"/>
        <n v="2056016206644"/>
        <n v="2256517206642"/>
        <n v="1656514206644"/>
        <n v="2256018119588"/>
        <n v="2355518119583"/>
        <n v="2256017200119"/>
        <n v="2055516208066"/>
        <n v="2055017200118"/>
        <n v="2254517200110"/>
        <n v="2055516200114"/>
        <n v="1956016208727"/>
        <n v="1757014200115"/>
        <n v="2354518200116"/>
        <n v="2254518200119"/>
        <n v="1856515208726"/>
        <n v="1956515200116"/>
        <n v="2055516208721"/>
        <n v="1756514208966"/>
        <n v="1856015208721"/>
        <n v="2155517200110"/>
        <n v="1956016200110"/>
        <n v="2056016208723"/>
        <n v="1956515208969"/>
        <n v="1656015208727"/>
        <n v="1856015200114"/>
        <n v="1656514208723"/>
        <n v="1556514209921"/>
        <n v="2154517209819"/>
        <n v="2155017209811"/>
        <n v="2156017095893"/>
        <n v="2255519095896"/>
        <n v="2256517095895"/>
        <n v="2355518095894"/>
        <n v="2356018095896"/>
        <n v="2454520095899"/>
        <n v="2654022095896"/>
        <n v="1756514327360"/>
        <n v="1757014327362"/>
        <n v="1856514327367"/>
        <n v="1857014327369"/>
        <n v="1954516328006"/>
        <n v="1955516328003"/>
        <n v="2255518327608"/>
        <n v="2355018328072"/>
        <n v="2355018328003"/>
        <n v="2454019328002"/>
        <n v="1756515119278"/>
        <n v="1856015119270"/>
        <n v="1856515119275"/>
        <n v="2255018119277"/>
        <n v="2355518118173"/>
        <n v="1556513094009"/>
        <n v="1557013094001"/>
        <n v="1557013093882"/>
        <n v="1656014094000"/>
        <n v="1656014093881"/>
        <n v="1656015094009"/>
        <n v="1657014094007"/>
        <n v="1756515094001"/>
        <n v="1757014093885"/>
        <n v="1855516093881"/>
        <n v="1856015094003"/>
        <n v="1856514093880"/>
        <n v="1856515094008"/>
        <n v="1954517093880"/>
        <n v="1955016093890"/>
        <n v="1955516094007"/>
        <n v="1955516093994"/>
        <n v="1955516093888"/>
        <n v="1956016093880"/>
        <n v="2054017095885"/>
        <n v="2055017094007"/>
        <n v="2055017093888"/>
        <n v="2055516093891"/>
        <n v="2055517094002"/>
        <n v="2055517093883"/>
        <n v="2056016093886"/>
        <n v="2056515094001"/>
        <n v="2154018093887"/>
        <n v="2154517094002"/>
        <n v="2154518095886"/>
        <n v="2154517093883"/>
        <n v="2155017095889"/>
        <n v="2155517094009"/>
        <n v="2156016095887"/>
        <n v="2156017094001"/>
        <n v="2156516094007"/>
        <n v="2156516093888"/>
        <n v="2253519095885"/>
        <n v="2253520095881"/>
        <n v="2254018090104"/>
        <n v="2254517094009"/>
        <n v="2254518095883"/>
        <n v="2254519095882"/>
        <n v="2255018093881"/>
        <n v="2255017095886"/>
        <n v="2255517095881"/>
        <n v="2256017095029"/>
        <n v="2354018095885"/>
        <n v="2355018094007"/>
        <n v="2453020095880"/>
        <n v="2453519095889"/>
        <n v="2453520095885"/>
        <n v="2454019095881"/>
        <n v="2454020095870"/>
        <n v="2455018095872"/>
        <n v="2553520095882"/>
        <n v="2050816050285"/>
        <n v="2157016050272"/>
        <n v="2256017050271"/>
        <n v="2356017050278"/>
        <n v="2657016050277"/>
        <n v="2056016328353"/>
        <n v="2054517208068"/>
        <n v="2255018208063"/>
        <n v="2354019208062"/>
        <n v="2454018208060"/>
        <n v="2454019208069"/>
        <n v="2454519208064"/>
        <n v="2454520208060"/>
        <n v="2654520208064"/>
        <n v="2753019208063"/>
        <n v="2753020208069"/>
        <n v="2754520208061"/>
        <n v="1657014093888"/>
        <n v="2056016094005"/>
        <n v="2155517093880"/>
        <n v="2355518094002"/>
        <n v="1557013231208"/>
        <n v="1656514231202"/>
        <n v="1756514231209"/>
        <n v="1756515231208"/>
        <n v="1757014231201"/>
        <n v="1856015231200"/>
        <n v="1856514231206"/>
        <n v="1856515231205"/>
        <n v="1958015231232"/>
        <n v="2055017231204"/>
        <n v="2056016231202"/>
        <n v="2154517231209"/>
        <n v="2155517231206"/>
        <n v="2156016231209"/>
        <n v="2156017231208"/>
        <n v="2157016231206"/>
        <n v="2255517231203"/>
        <n v="2256517231200"/>
        <n v="2355018231204"/>
        <n v="2356018231201"/>
        <n v="1458013231161"/>
        <n v="1556513231169"/>
        <n v="1655515231167"/>
        <n v="1656015231169"/>
        <n v="2656517050298"/>
        <n v="1856514094009"/>
        <n v="1855515094001"/>
        <n v="1956016119351"/>
        <n v="2055517119354"/>
        <n v="2155517119351"/>
        <n v="2254518119275"/>
        <n v="2255017119353"/>
        <n v="2255518119357"/>
        <n v="2354518119272"/>
        <n v="2454018119557"/>
        <n v="2454519119278"/>
        <n v="1855516167070"/>
        <n v="1856016167072"/>
        <n v="1954517167079"/>
        <n v="1955016169977"/>
        <n v="1956515167075"/>
        <n v="2054517169970"/>
        <n v="2055017167077"/>
        <n v="2055516167073"/>
        <n v="2153518169979"/>
        <n v="2154517169977"/>
        <n v="2155017169979"/>
        <n v="2254018169978"/>
        <n v="2254518169973"/>
        <n v="2454018169972"/>
        <n v="2255518189305"/>
        <n v="2454018189208"/>
        <n v="1956016129879"/>
        <n v="2155017129867"/>
        <n v="2254018129873"/>
        <n v="2254518129960"/>
        <n v="2255518129943"/>
        <n v="2354518129868"/>
        <n v="2355518129940"/>
        <n v="2454018129877"/>
        <n v="2454019129876"/>
        <n v="2055516328351"/>
        <n v="1556514119190"/>
        <n v="1956515119272"/>
        <n v="2355018119359"/>
        <n v="2156017232045"/>
        <n v="2256017232042"/>
        <n v="2155017111305"/>
        <n v="1756515110282"/>
        <n v="1656515208722"/>
        <n v="1556514208726"/>
        <n v="2355518209604"/>
        <n v="2256517209605"/>
        <n v="2355519209603"/>
        <n v="1656015111331"/>
        <n v="1757014111336"/>
        <n v="2156016111334"/>
        <n v="2155517111300"/>
        <n v="2055016118520"/>
        <n v="2055516118525"/>
        <n v="2054517118527"/>
        <n v="2154517118524"/>
        <n v="2155517118521"/>
        <n v="2255017118523"/>
        <n v="2254518118520"/>
        <n v="2454018118529"/>
        <n v="2454019118528"/>
        <n v="2655020095901"/>
        <n v="2156516111339"/>
        <n v="1856015111335"/>
        <n v="2156017111333"/>
        <n v="2156017328359"/>
        <n v="2256017328363"/>
        <n v="1856515111330"/>
        <n v="1656514111337"/>
        <n v="1756515206640"/>
        <n v="2454018159652"/>
        <n v="2254019159657"/>
        <n v="2254018119553"/>
        <n v="2254517159678"/>
        <n v="2454020189210"/>
        <n v="2453519189212"/>
        <n v="2353519189215"/>
        <n v="2454018189215"/>
        <n v="2354018189218"/>
        <n v="2254518189216"/>
        <n v="2255518189213"/>
        <n v="1556514093889"/>
        <n v="1956515094005"/>
        <n v="1656515094004"/>
        <n v="2255518119586"/>
        <n v="2356018119585"/>
        <n v="2255518209591"/>
        <n v="2256018209593"/>
        <n v="1856515328356"/>
        <n v="2156516328362"/>
        <n v="2656018119586"/>
        <n v="1956515231226"/>
        <n v="1655514231168"/>
        <n v="1855515231208"/>
        <n v="1955516231204"/>
        <n v="1655515208725"/>
        <n v="2256017129854"/>
        <n v="2254519208060"/>
        <n v="1756515200112"/>
        <n v="1855516200111"/>
        <n v="2255017094001"/>
        <n v="1756514093883"/>
        <n v="1757014094004"/>
        <n v="2356018094004"/>
        <n v="2454018094007"/>
        <n v="2156516231204"/>
        <n v="2055516231200"/>
        <n v="2154018169971"/>
        <n v="2355018169972"/>
        <n v="2155517167079"/>
        <n v="2254518200126"/>
        <n v="2054517119555"/>
        <n v="2353519119557"/>
        <n v="2055516119942"/>
        <n v="2455019118815"/>
        <n v="2055516159979"/>
        <n v="2254018159962"/>
        <n v="2154517159664"/>
        <n v="2254517159654"/>
        <n v="2254018159658"/>
        <n v="2055516139940"/>
        <n v="2553519159687"/>
        <n v="2454019159651"/>
        <n v="2553518159657"/>
        <n v="2653518159654"/>
        <n v="2355019149829"/>
        <n v="2553520208060"/>
        <n v="2254518129861"/>
        <n v="2154517129865"/>
        <n v="2355519129949"/>
        <n v="2254019129810"/>
        <n v="2256018129853"/>
        <n v="2254018129811"/>
        <n v="2254518129816"/>
        <n v="2454018129808"/>
        <n v="2156016129896"/>
        <n v="2055017129891"/>
        <n v="2155517129893"/>
        <n v="2254517129879"/>
        <n v="2255517129890"/>
        <n v="2254518129892"/>
        <n v="2255018129870"/>
        <n v="2355018129877"/>
        <n v="2454518129896"/>
        <n v="2355519129895"/>
        <n v="2256517129859"/>
        <n v="1856016208720"/>
        <n v="1756514094002"/>
        <n v="2155517208727"/>
        <n v="2254517118521"/>
        <n v="2154517209604"/>
        <n v="2254518209600"/>
        <n v="2454519209603"/>
        <n v="1656514130604"/>
        <n v="2055517130601"/>
        <n v="2255519130603"/>
        <n v="2255517130605"/>
        <n v="1756016130604"/>
        <n v="1755515130603"/>
        <n v="1856015130602"/>
        <n v="2255017169853"/>
        <n v="1856015134112"/>
        <n v="2156516170343"/>
        <n v="2157016170345"/>
        <n v="2256517170349"/>
        <n v="1856515093896"/>
        <n v="2255018169975"/>
        <n v="2055516209605"/>
        <n v="2155518209594"/>
        <n v="1956515129905"/>
        <n v="1954516129900"/>
        <n v="2055516129903"/>
        <n v="2056016129905"/>
        <n v="2155517129909"/>
        <n v="2254517129909"/>
        <n v="2255017129901"/>
        <n v="2256017129908"/>
        <n v="2355517129903"/>
        <n v="2254518129908"/>
        <n v="2255518129905"/>
        <n v="2256018129907"/>
        <n v="2354518129905"/>
        <n v="2356018129904"/>
        <n v="2355519129901"/>
        <n v="1656514111405"/>
        <n v="1655515111407"/>
        <n v="1856015111403"/>
        <n v="1856515111408"/>
        <n v="1656514094005"/>
        <n v="2156016094002"/>
        <n v="2054517094005"/>
        <n v="6654852021047"/>
        <n v="5454542079959"/>
        <n v="5604356079960"/>
        <n v="5605356070759"/>
        <n v="5605356070780"/>
        <n v="5454542350102"/>
        <n v="4454542141305"/>
        <n v="4454542140186"/>
        <n v="7703856031329"/>
        <n v="5454542070192"/>
        <n v="9804852220033"/>
        <n v="853556157519"/>
        <n v="854556157417"/>
        <n v="5454542158708"/>
        <n v="855256157165"/>
        <n v="5554556039922"/>
        <n v="7704856039926"/>
        <n v="3404542039943"/>
        <n v="5454542039946"/>
        <n v="6654352039948"/>
        <n v="7604042039948"/>
        <n v="7704856039940"/>
        <n v="9755556030636"/>
        <n v="7604052151319"/>
        <n v="2404242020068"/>
        <n v="4454542012063"/>
        <n v="4454542012056"/>
        <n v="853856012716"/>
        <n v="853856012709"/>
        <n v="854556012709"/>
        <n v="7705356012303"/>
        <n v="4582401602732"/>
        <n v="4454542012070"/>
        <n v="5554342012061"/>
        <n v="5555042012054"/>
        <m/>
        <n v="2155518134131" u="1"/>
        <n v="2155516157705" u="1"/>
        <n v="2253519159877" u="1"/>
        <n v="1956515169864" u="1"/>
        <n v="2256517129972" u="1"/>
        <n v="1856515208962" u="1"/>
        <n v="2156516206639" u="1"/>
        <n v="2354517155509" u="1"/>
        <n v="2356018157716" u="1"/>
        <n v="2853020158408" u="1"/>
        <n v="2255016155505" u="1"/>
        <n v="2354019158602" u="1"/>
        <n v="2155518159257" u="1"/>
        <n v="1856515159189" u="1"/>
        <n v="2354518159254" u="1"/>
        <n v="2554520157662" u="1"/>
        <n v="2355520119588" u="1"/>
        <n v="1956515208723" u="1"/>
        <n v="2056016200116" u="1"/>
        <n v="1556514327021" u="1"/>
        <n v="2256018093888" u="1"/>
        <n v="2454519095886" u="1"/>
        <n v="2156016119279" u="1"/>
        <n v="2156017119353" u="1"/>
        <n v="2156516206646" u="1"/>
        <n v="2055516094003" u="1"/>
        <n v="1556514231205" u="1"/>
        <n v="2355018095028" u="1"/>
        <n v="2255017231208" u="1"/>
        <n v="2354018118522" u="1"/>
        <n v="2155517209595" u="1"/>
        <n v="1856015093884" u="1"/>
        <n v="1855516209442" u="1"/>
        <n v="5454542039922" u="1"/>
        <n v="2056016129974" u="1"/>
        <n v="1956515159049" u="1"/>
        <n v="2454020158407" u="1"/>
        <n v="2155018157661" u="1"/>
        <n v="2653518208062" u="1"/>
        <n v="1856515200119" u="1"/>
        <n v="2055516209858" u="1"/>
        <n v="2254019208065" u="1"/>
        <n v="2254517169974" u="1"/>
        <n v="1756514206641" u="1"/>
        <n v="5454542260142" u="1"/>
        <n v="1856515328004" u="1"/>
        <n v="2254018169824" u="1"/>
        <n v="2055517157707" u="1"/>
        <n v="2453521189217" u="1"/>
        <n v="5555042012061" u="1"/>
        <n v="2353420151271" u="1"/>
        <n v="2055017157702" u="1"/>
        <n v="2255518159308" u="1"/>
        <n v="2255518157014" u="1"/>
        <n v="2055516159986" u="1"/>
        <n v="2254018159672" u="1"/>
        <n v="1956516134137" u="1"/>
        <n v="2156016159046" u="1"/>
        <n v="2156016328350" u="1"/>
        <n v="2355518328367" u="1"/>
        <n v="2254518206630" u="1"/>
        <n v="1956515328001" u="1"/>
        <n v="2253519129795" u="1"/>
        <n v="2256016159043" u="1"/>
        <n v="2356016159040" u="1"/>
        <n v="1856515157703" u="1"/>
        <n v="2354519158607" u="1"/>
        <n v="2156016206641" u="1"/>
        <n v="2254018200114" u="1"/>
        <n v="1955516200118" u="1"/>
        <n v="1556514094008" u="1"/>
        <n v="1956515093893" u="1"/>
        <n v="2156017206640" u="1"/>
        <n v="2553519208064" u="1"/>
        <n v="2155017094004" u="1"/>
        <n v="1856015167073" u="1"/>
        <n v="2254518189209" u="1"/>
        <n v="1556514110289" u="1"/>
        <n v="2056516232051" u="1"/>
        <n v="2056016129875" u="1"/>
        <n v="6653856151699" u="1"/>
        <n v="1656015206563" u="1"/>
        <n v="1757014169863" u="1"/>
        <n v="1657014206561" u="1"/>
        <n v="2656018206637" u="1"/>
        <n v="2454018206639" u="1"/>
        <n v="2254517206631" u="1"/>
        <n v="2154517169854" u="1"/>
        <n v="1958015156900" u="1"/>
        <n v="2354518157700" u="1"/>
        <n v="1458013232038" u="1"/>
        <n v="1856515110289" u="1"/>
        <n v="2256517328368" u="1"/>
        <n v="2254019159879" u="1"/>
        <n v="2055017111308" u="1"/>
      </sharedItems>
    </cacheField>
    <cacheField name="Product No" numFmtId="0">
      <sharedItems containsBlank="1" containsMixedTypes="1" containsNumber="1" containsInteger="1" minValue="2120090800019" maxValue="5452000829221"/>
    </cacheField>
    <cacheField name="Product Name" numFmtId="0">
      <sharedItems containsBlank="1"/>
    </cacheField>
    <cacheField name="Lot No" numFmtId="0">
      <sharedItems containsString="0" containsBlank="1" containsNumber="1" containsInteger="1" minValue="0" maxValue="5223"/>
    </cacheField>
    <cacheField name="Remain Qty" numFmtId="0">
      <sharedItems containsString="0" containsBlank="1" containsNumber="1" containsInteger="1" minValue="1" maxValue="7081"/>
    </cacheField>
    <cacheField name="PI Plan Qty" numFmtId="0">
      <sharedItems containsString="0" containsBlank="1" containsNumber="1" containsInteger="1" minValue="0" maxValue="0"/>
    </cacheField>
    <cacheField name="Product Grade" numFmtId="0">
      <sharedItems containsBlank="1"/>
    </cacheField>
    <cacheField name="Product State" numFmtId="0">
      <sharedItems containsBlank="1"/>
    </cacheField>
    <cacheField name="Remar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
  <r>
    <x v="0"/>
    <n v="4992496142547"/>
    <x v="0"/>
    <n v="4423"/>
    <n v="8"/>
  </r>
  <r>
    <x v="1"/>
    <n v="4992496155264"/>
    <x v="1"/>
    <n v="5123"/>
    <n v="24"/>
  </r>
  <r>
    <x v="2"/>
    <n v="4992496142486"/>
    <x v="2"/>
    <n v="4623"/>
    <n v="28"/>
  </r>
  <r>
    <x v="3"/>
    <n v="4992496142417"/>
    <x v="3"/>
    <n v="4723"/>
    <n v="20"/>
  </r>
  <r>
    <x v="4"/>
    <n v="4992496140253"/>
    <x v="4"/>
    <n v="3123"/>
    <n v="12"/>
  </r>
  <r>
    <x v="5"/>
    <n v="4992496155295"/>
    <x v="5"/>
    <n v="5023"/>
    <n v="12"/>
  </r>
  <r>
    <x v="6"/>
    <n v="4992496139905"/>
    <x v="6"/>
    <n v="5023"/>
    <n v="28"/>
  </r>
  <r>
    <x v="7"/>
    <n v="4992496139950"/>
    <x v="7"/>
    <n v="4323"/>
    <n v="40"/>
  </r>
  <r>
    <x v="8"/>
    <n v="4992496142455"/>
    <x v="8"/>
    <n v="4223"/>
    <n v="12"/>
  </r>
  <r>
    <x v="9"/>
    <n v="4992496142431"/>
    <x v="9"/>
    <n v="4823"/>
    <n v="12"/>
  </r>
  <r>
    <x v="10"/>
    <n v="4992496140109"/>
    <x v="10"/>
    <n v="4623"/>
    <n v="30"/>
  </r>
  <r>
    <x v="11"/>
    <n v="4992496141458"/>
    <x v="11"/>
    <n v="4423"/>
    <n v="18"/>
  </r>
  <r>
    <x v="12"/>
    <n v="4992496142493"/>
    <x v="12"/>
    <n v="3023"/>
    <n v="12"/>
  </r>
  <r>
    <x v="13"/>
    <n v="4992496142301"/>
    <x v="13"/>
    <n v="4123"/>
    <n v="20"/>
  </r>
  <r>
    <x v="14"/>
    <n v="4992496142516"/>
    <x v="14"/>
    <n v="4423"/>
    <n v="16"/>
  </r>
  <r>
    <x v="15"/>
    <s v="4992496140178-1655514130393"/>
    <x v="15"/>
    <n v="4723"/>
    <n v="16"/>
  </r>
  <r>
    <x v="16"/>
    <n v="4992496140055"/>
    <x v="16"/>
    <n v="4823"/>
    <n v="9"/>
  </r>
  <r>
    <x v="17"/>
    <n v="4992496139967"/>
    <x v="17"/>
    <n v="5123"/>
    <n v="20"/>
  </r>
  <r>
    <x v="18"/>
    <n v="4992496142349"/>
    <x v="18"/>
    <n v="4723"/>
    <n v="40"/>
  </r>
  <r>
    <x v="19"/>
    <n v="4992496142523"/>
    <x v="19"/>
    <n v="4423"/>
    <n v="6"/>
  </r>
  <r>
    <x v="20"/>
    <n v="4992496142271"/>
    <x v="20"/>
    <n v="4623"/>
    <n v="4"/>
  </r>
  <r>
    <x v="21"/>
    <n v="4992496139974"/>
    <x v="21"/>
    <n v="5123"/>
    <n v="6"/>
  </r>
  <r>
    <x v="18"/>
    <n v="4992496142349"/>
    <x v="18"/>
    <n v="4723"/>
    <n v="8"/>
  </r>
  <r>
    <x v="22"/>
    <n v="4992496142288"/>
    <x v="22"/>
    <n v="4323"/>
    <n v="4"/>
  </r>
  <r>
    <x v="23"/>
    <n v="4992496141342"/>
    <x v="23"/>
    <n v="5123"/>
    <n v="3"/>
  </r>
  <r>
    <x v="7"/>
    <n v="4992496139950"/>
    <x v="7"/>
    <n v="4623"/>
    <n v="4"/>
  </r>
  <r>
    <x v="24"/>
    <n v="4992496142561"/>
    <x v="24"/>
    <n v="4123"/>
    <n v="4"/>
  </r>
  <r>
    <x v="25"/>
    <n v="4992496140062"/>
    <x v="25"/>
    <n v="4023"/>
    <n v="120"/>
  </r>
  <r>
    <x v="26"/>
    <n v="4992496142622"/>
    <x v="26"/>
    <n v="3823"/>
    <n v="8"/>
  </r>
  <r>
    <x v="27"/>
    <n v="4992496155288"/>
    <x v="27"/>
    <n v="5223"/>
    <n v="8"/>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r>
    <x v="28"/>
    <m/>
    <x v="28"/>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0">
  <r>
    <x v="0"/>
    <x v="0"/>
    <m/>
    <s v="Z-MEIST M5 1555(43)4/100 SIL"/>
    <n v="0"/>
    <n v="4"/>
    <n v="0"/>
    <s v="outer_carton_damage"/>
    <m/>
    <m/>
  </r>
  <r>
    <x v="0"/>
    <x v="1"/>
    <m/>
    <s v="LS 235/55R19 105W XL LS588 SUV"/>
    <n v="15"/>
    <n v="2"/>
    <n v="0"/>
    <s v="Normal"/>
    <m/>
    <m/>
  </r>
  <r>
    <x v="1"/>
    <x v="2"/>
    <n v="4985009687239"/>
    <s v="MI 295/40ZR19 108(Y) XL PILOT SPORT 4 N0"/>
    <n v="3617"/>
    <n v="2"/>
    <n v="0"/>
    <s v="Normal"/>
    <s v="B2C"/>
    <s v="||||"/>
  </r>
  <r>
    <x v="0"/>
    <x v="3"/>
    <m/>
    <s v="BS 165/70R14 81S NEXTRY特"/>
    <n v="17"/>
    <n v="1"/>
    <n v="0"/>
    <s v="Normal"/>
    <m/>
    <m/>
  </r>
  <r>
    <x v="0"/>
    <x v="4"/>
    <m/>
    <s v="LS 195/40ZR17 81W XL LS388"/>
    <n v="18"/>
    <n v="1"/>
    <n v="0"/>
    <s v="Normal"/>
    <m/>
    <m/>
  </r>
  <r>
    <x v="0"/>
    <x v="5"/>
    <m/>
    <s v="CO 235/35R19 91TXL CVC7"/>
    <n v="18"/>
    <n v="4"/>
    <n v="0"/>
    <s v="Normal"/>
    <m/>
    <m/>
  </r>
  <r>
    <x v="0"/>
    <x v="6"/>
    <m/>
    <s v="PI 235/50R18 97Q WiceA 20以前特"/>
    <n v="18"/>
    <n v="3"/>
    <n v="0"/>
    <s v="Normal"/>
    <m/>
    <m/>
  </r>
  <r>
    <x v="1"/>
    <x v="7"/>
    <n v="4985009645406"/>
    <s v="MI 185/55R15 82H ENERGY SAVER +"/>
    <n v="3319"/>
    <n v="1"/>
    <n v="0"/>
    <s v="Normal"/>
    <s v="Normal"/>
    <s v="||||"/>
  </r>
  <r>
    <x v="1"/>
    <x v="8"/>
    <n v="4985009686294"/>
    <s v="MI 215/55R16 93W Pilot Sport 3"/>
    <n v="2619"/>
    <n v="3"/>
    <n v="0"/>
    <s v="Normal"/>
    <s v="Normal"/>
    <s v="||||"/>
  </r>
  <r>
    <x v="0"/>
    <x v="9"/>
    <m/>
    <s v="CO 185/60R15 84H CC6 # 特"/>
    <n v="19"/>
    <n v="1"/>
    <n v="0"/>
    <s v="Normal"/>
    <m/>
    <m/>
  </r>
  <r>
    <x v="0"/>
    <x v="10"/>
    <m/>
    <s v="CO 245/40ZR19 98Y XL FR EC DWS06 #特"/>
    <n v="19"/>
    <n v="1"/>
    <n v="0"/>
    <s v="Normal"/>
    <m/>
    <m/>
  </r>
  <r>
    <x v="0"/>
    <x v="11"/>
    <m/>
    <s v="CO 215/55R17 94V PremContact5 CSeal EU"/>
    <n v="19"/>
    <n v="2"/>
    <n v="0"/>
    <s v="Normal"/>
    <m/>
    <m/>
  </r>
  <r>
    <x v="0"/>
    <x v="12"/>
    <m/>
    <s v="LS 205/55R16 94W XL LS388"/>
    <n v="19"/>
    <n v="1"/>
    <n v="0"/>
    <s v="Normal"/>
    <m/>
    <m/>
  </r>
  <r>
    <x v="0"/>
    <x v="13"/>
    <m/>
    <s v="LS 225/55R17 101W XL CLV2"/>
    <n v="19"/>
    <n v="1"/>
    <n v="0"/>
    <s v="Normal"/>
    <m/>
    <m/>
  </r>
  <r>
    <x v="0"/>
    <x v="14"/>
    <m/>
    <s v="UG 265/65R17 112H LATERAL FORCE 4S"/>
    <n v="19"/>
    <n v="2"/>
    <n v="0"/>
    <s v="Normal"/>
    <m/>
    <m/>
  </r>
  <r>
    <x v="0"/>
    <x v="15"/>
    <m/>
    <s v="GY 205/55R16 91Q NAVI6 19特"/>
    <n v="19"/>
    <n v="4"/>
    <n v="0"/>
    <s v="Normal"/>
    <m/>
    <m/>
  </r>
  <r>
    <x v="0"/>
    <x v="16"/>
    <m/>
    <s v="HK 195/60R16 89H KINERGY4S H740 EU"/>
    <n v="19"/>
    <n v="6"/>
    <n v="0"/>
    <s v="Normal"/>
    <m/>
    <m/>
  </r>
  <r>
    <x v="0"/>
    <x v="17"/>
    <m/>
    <s v="LS 195/50R16 84V LS388"/>
    <n v="19"/>
    <n v="1"/>
    <n v="0"/>
    <s v="Normal"/>
    <m/>
    <m/>
  </r>
  <r>
    <x v="0"/>
    <x v="18"/>
    <m/>
    <s v="NX 175/65R15 84T Nblue 4Season EU"/>
    <n v="19"/>
    <n v="2"/>
    <n v="0"/>
    <s v="Normal"/>
    <m/>
    <m/>
  </r>
  <r>
    <x v="0"/>
    <x v="19"/>
    <m/>
    <s v="PI 175/65R15 84Q WiceA+ 20以前特"/>
    <n v="19"/>
    <n v="2"/>
    <n v="0"/>
    <s v="Normal"/>
    <m/>
    <m/>
  </r>
  <r>
    <x v="0"/>
    <x v="20"/>
    <m/>
    <s v="RC 165/40R16 73V XL RP570"/>
    <n v="19"/>
    <n v="12"/>
    <n v="0"/>
    <s v="Normal"/>
    <m/>
    <m/>
  </r>
  <r>
    <x v="0"/>
    <x v="21"/>
    <m/>
    <s v="RC 165/55R14 72H RP570"/>
    <n v="19"/>
    <n v="1"/>
    <n v="0"/>
    <s v="Normal"/>
    <m/>
    <m/>
  </r>
  <r>
    <x v="0"/>
    <x v="22"/>
    <m/>
    <s v="VK 245/40R18 97Y XL ProTech NewGen"/>
    <n v="19"/>
    <n v="6"/>
    <n v="0"/>
    <s v="Normal"/>
    <m/>
    <m/>
  </r>
  <r>
    <x v="0"/>
    <x v="23"/>
    <m/>
    <s v="BS 185/70R14 88Q BLIZZAK VRX2特"/>
    <n v="19"/>
    <n v="2"/>
    <n v="0"/>
    <s v="Normal"/>
    <m/>
    <m/>
  </r>
  <r>
    <x v="0"/>
    <x v="24"/>
    <m/>
    <s v="PI 225/65R17 106VXL Cintrato Allseason+ s-i EU"/>
    <n v="19"/>
    <n v="8"/>
    <n v="0"/>
    <s v="Normal"/>
    <m/>
    <m/>
  </r>
  <r>
    <x v="0"/>
    <x v="25"/>
    <m/>
    <s v="PI 285/70R17 121R SCORPION A/T+特"/>
    <n v="19"/>
    <n v="1"/>
    <n v="0"/>
    <s v="Normal"/>
    <m/>
    <m/>
  </r>
  <r>
    <x v="0"/>
    <x v="26"/>
    <m/>
    <s v="TO 195/65R15 91H TRANPATH ML"/>
    <n v="19"/>
    <n v="1"/>
    <n v="0"/>
    <s v="Normal"/>
    <m/>
    <m/>
  </r>
  <r>
    <x v="0"/>
    <x v="27"/>
    <m/>
    <s v="DL 165/70R14 81H SP TOURING EU"/>
    <n v="19"/>
    <n v="2"/>
    <n v="0"/>
    <s v="Normal"/>
    <m/>
    <m/>
  </r>
  <r>
    <x v="0"/>
    <x v="28"/>
    <m/>
    <s v="DL 195/60R16 89H ENASAVE EC300+ EU"/>
    <n v="19"/>
    <n v="2"/>
    <n v="0"/>
    <s v="Normal"/>
    <m/>
    <m/>
  </r>
  <r>
    <x v="0"/>
    <x v="29"/>
    <m/>
    <s v="YH 215/60R16 95H BluEarth RV-02特"/>
    <n v="19"/>
    <n v="2"/>
    <n v="0"/>
    <s v="Normal"/>
    <m/>
    <m/>
  </r>
  <r>
    <x v="0"/>
    <x v="30"/>
    <m/>
    <s v="YH 225/55R18 98V BluEarth RV-02特"/>
    <n v="19"/>
    <n v="2"/>
    <n v="0"/>
    <s v="Normal"/>
    <m/>
    <m/>
  </r>
  <r>
    <x v="0"/>
    <x v="31"/>
    <m/>
    <s v="VK 185/70R14 88T CityTech II"/>
    <n v="19"/>
    <n v="1"/>
    <n v="0"/>
    <s v="Normal"/>
    <m/>
    <m/>
  </r>
  <r>
    <x v="1"/>
    <x v="32"/>
    <n v="4992496140178"/>
    <s v="GY 165/55R14 72V EfficientGrip ECO EG01"/>
    <n v="5020"/>
    <n v="1"/>
    <n v="0"/>
    <s v="Normal"/>
    <s v="B2C"/>
    <s v="||JAPAN||JAPAN"/>
  </r>
  <r>
    <x v="1"/>
    <x v="33"/>
    <n v="4992496099575"/>
    <s v="GY 165/55R15 75V EAG RVF"/>
    <n v="2220"/>
    <n v="1"/>
    <n v="0"/>
    <s v="Normal"/>
    <s v="Normal"/>
    <s v="||||"/>
  </r>
  <r>
    <x v="1"/>
    <x v="34"/>
    <n v="3528703709336"/>
    <s v="MI 195/65R15 91H CROSS CLIMATE+ EU"/>
    <n v="3920"/>
    <n v="1"/>
    <n v="0"/>
    <s v="Normal"/>
    <s v="Normal"/>
    <s v="||||"/>
  </r>
  <r>
    <x v="1"/>
    <x v="35"/>
    <n v="4985009756010"/>
    <s v="MI 225/65R17 106V XL CROSSCLIMATE SUV"/>
    <n v="4820"/>
    <n v="1"/>
    <n v="0"/>
    <s v="Normal"/>
    <s v="Normal"/>
    <s v="||||"/>
  </r>
  <r>
    <x v="1"/>
    <x v="36"/>
    <n v="2120090800019"/>
    <s v="MI 235/40R18 95YXL CROSS CLIMATE+ EU"/>
    <n v="220"/>
    <n v="1"/>
    <n v="0"/>
    <s v="Normal"/>
    <s v="Normal"/>
    <s v="||||"/>
  </r>
  <r>
    <x v="1"/>
    <x v="37"/>
    <n v="4985009756119"/>
    <s v="MI 235/55R18 104V XL CROSSCLIMATE SUV"/>
    <n v="4620"/>
    <n v="1"/>
    <n v="0"/>
    <s v="Normal"/>
    <s v="Normal"/>
    <s v="||||"/>
  </r>
  <r>
    <x v="1"/>
    <x v="38"/>
    <s v="4992496087244-2254518139020"/>
    <s v="GY 225/45R18 91W REV RS-02特"/>
    <n v="5120"/>
    <n v="1"/>
    <n v="0"/>
    <s v="Normal"/>
    <s v="B2C"/>
    <s v="コード変更||コード変更||コード変更"/>
  </r>
  <r>
    <x v="0"/>
    <x v="39"/>
    <m/>
    <s v="CO 205/60R16 92V ComfortContact CC5"/>
    <n v="20"/>
    <n v="12"/>
    <n v="0"/>
    <s v="Normal"/>
    <m/>
    <m/>
  </r>
  <r>
    <x v="0"/>
    <x v="40"/>
    <m/>
    <s v="BS 185/60R15 84H NEXTRY特"/>
    <n v="20"/>
    <n v="1"/>
    <n v="0"/>
    <s v="Normal"/>
    <m/>
    <m/>
  </r>
  <r>
    <x v="0"/>
    <x v="41"/>
    <m/>
    <s v="BS 225/55R17 101WXL WEATHER CONTROL A005evoEU"/>
    <n v="20"/>
    <n v="4"/>
    <n v="0"/>
    <s v="Normal"/>
    <m/>
    <m/>
  </r>
  <r>
    <x v="0"/>
    <x v="42"/>
    <m/>
    <s v="UG 225/50R18 99W XL LATERAL FORCE 4S"/>
    <n v="20"/>
    <n v="1"/>
    <n v="0"/>
    <s v="Normal"/>
    <m/>
    <m/>
  </r>
  <r>
    <x v="0"/>
    <x v="43"/>
    <m/>
    <s v="UG 225/60R18 100W LATERAL FORCE 4S"/>
    <n v="20"/>
    <n v="2"/>
    <n v="0"/>
    <s v="Normal"/>
    <m/>
    <m/>
  </r>
  <r>
    <x v="0"/>
    <x v="44"/>
    <m/>
    <s v="UG 225/65R17 102H LATERAL FORCE 4S"/>
    <n v="20"/>
    <n v="1"/>
    <n v="0"/>
    <s v="Normal"/>
    <m/>
    <m/>
  </r>
  <r>
    <x v="0"/>
    <x v="45"/>
    <m/>
    <s v="UG 235/60R18 107V XL LATERAL FORCE 4S"/>
    <n v="20"/>
    <n v="2"/>
    <n v="0"/>
    <s v="Normal"/>
    <m/>
    <m/>
  </r>
  <r>
    <x v="0"/>
    <x v="46"/>
    <m/>
    <s v="VK 165/70R14 81T FR City Tech CT5"/>
    <n v="20"/>
    <n v="1"/>
    <n v="0"/>
    <s v="Normal"/>
    <m/>
    <m/>
  </r>
  <r>
    <x v="0"/>
    <x v="47"/>
    <m/>
    <s v="DL 205/60R16 92H LE MANS V"/>
    <n v="20"/>
    <n v="5"/>
    <n v="0"/>
    <s v="Normal"/>
    <m/>
    <m/>
  </r>
  <r>
    <x v="0"/>
    <x v="48"/>
    <m/>
    <s v="GY 165/50R15 73V EfficientGrip Comfort特"/>
    <n v="20"/>
    <n v="1"/>
    <n v="0"/>
    <s v="Normal"/>
    <m/>
    <m/>
  </r>
  <r>
    <x v="0"/>
    <x v="49"/>
    <m/>
    <s v="GY 175/65R14 82Q NAVI7 20"/>
    <n v="20"/>
    <n v="4"/>
    <n v="0"/>
    <s v="Normal"/>
    <m/>
    <m/>
  </r>
  <r>
    <x v="0"/>
    <x v="50"/>
    <m/>
    <s v="GY 195/60R16 89H EfficientGrip Comfort特"/>
    <n v="20"/>
    <n v="1"/>
    <n v="0"/>
    <s v="Normal"/>
    <m/>
    <m/>
  </r>
  <r>
    <x v="0"/>
    <x v="51"/>
    <m/>
    <s v="GY 195/65R15 91H VECTOR 4SeasonGen2 EU 21TEST用"/>
    <n v="20"/>
    <n v="4"/>
    <n v="0"/>
    <s v="Normal"/>
    <m/>
    <m/>
  </r>
  <r>
    <x v="0"/>
    <x v="52"/>
    <m/>
    <s v="GY 205/45R17 88WXL EAGLE F1SPORT特"/>
    <n v="20"/>
    <n v="1"/>
    <n v="0"/>
    <s v="Normal"/>
    <m/>
    <m/>
  </r>
  <r>
    <x v="0"/>
    <x v="53"/>
    <m/>
    <s v="GY 215/40R17 87W XL EAGLE LS EXE特2"/>
    <n v="20"/>
    <n v="3"/>
    <n v="0"/>
    <s v="Normal"/>
    <m/>
    <m/>
  </r>
  <r>
    <x v="0"/>
    <x v="54"/>
    <m/>
    <s v="GY 215/40R18 89WXL EAGLE F1SPORT特"/>
    <n v="20"/>
    <n v="17"/>
    <n v="0"/>
    <s v="Normal"/>
    <m/>
    <m/>
  </r>
  <r>
    <x v="0"/>
    <x v="55"/>
    <m/>
    <s v="GY 245/35R20 95W XL EAGLE LS EXE特2"/>
    <n v="20"/>
    <n v="60"/>
    <n v="0"/>
    <s v="Normal"/>
    <m/>
    <m/>
  </r>
  <r>
    <x v="0"/>
    <x v="56"/>
    <m/>
    <s v="GY 245/35R20 95W XL EfficientGrip Comfort特"/>
    <n v="20"/>
    <n v="3"/>
    <n v="0"/>
    <s v="Normal"/>
    <m/>
    <m/>
  </r>
  <r>
    <x v="0"/>
    <x v="57"/>
    <m/>
    <s v="LS 185/65R15 88T LS388"/>
    <n v="20"/>
    <n v="1"/>
    <n v="0"/>
    <s v="Normal"/>
    <m/>
    <m/>
  </r>
  <r>
    <x v="0"/>
    <x v="58"/>
    <m/>
    <s v="LS 195/45R16 84V XL LS388"/>
    <n v="20"/>
    <n v="1"/>
    <n v="0"/>
    <s v="Normal"/>
    <m/>
    <m/>
  </r>
  <r>
    <x v="0"/>
    <x v="59"/>
    <m/>
    <s v="LS 215/50R17 95TXL WINTER LANDER"/>
    <n v="20"/>
    <n v="1"/>
    <n v="0"/>
    <s v="Normal"/>
    <m/>
    <m/>
  </r>
  <r>
    <x v="0"/>
    <x v="60"/>
    <m/>
    <s v="LS 215/65R16C 109/107T 4-SEASONS VAN"/>
    <n v="20"/>
    <n v="1"/>
    <n v="0"/>
    <s v="Normal"/>
    <m/>
    <m/>
  </r>
  <r>
    <x v="0"/>
    <x v="61"/>
    <m/>
    <s v="LS 215/70R15C 109/107R 4-SEASONS VAN"/>
    <n v="20"/>
    <n v="3"/>
    <n v="0"/>
    <s v="Normal"/>
    <m/>
    <m/>
  </r>
  <r>
    <x v="0"/>
    <x v="62"/>
    <m/>
    <s v="LS 245/50R20 102W LS588 SUV"/>
    <n v="20"/>
    <n v="2"/>
    <n v="0"/>
    <s v="Normal"/>
    <m/>
    <m/>
  </r>
  <r>
    <x v="0"/>
    <x v="63"/>
    <m/>
    <s v="LS 255/35ZR19 96W XL LS588 UHP"/>
    <n v="20"/>
    <n v="1"/>
    <n v="0"/>
    <s v="Normal"/>
    <m/>
    <m/>
  </r>
  <r>
    <x v="0"/>
    <x v="64"/>
    <m/>
    <s v="LS 325/30R21 108V XL LS588 SUV"/>
    <n v="20"/>
    <n v="2"/>
    <n v="0"/>
    <s v="Normal"/>
    <m/>
    <m/>
  </r>
  <r>
    <x v="0"/>
    <x v="65"/>
    <m/>
    <s v="NX 165/65R14 79H Nblue HD Plus 特"/>
    <n v="20"/>
    <n v="1"/>
    <n v="0"/>
    <s v="Normal"/>
    <m/>
    <m/>
  </r>
  <r>
    <x v="0"/>
    <x v="66"/>
    <m/>
    <s v="NX 165/70R14 81T Nblue HD Plus 特"/>
    <n v="20"/>
    <n v="2"/>
    <n v="0"/>
    <s v="Normal"/>
    <m/>
    <m/>
  </r>
  <r>
    <x v="0"/>
    <x v="67"/>
    <m/>
    <s v="NX 175/65R14 86T XL NBLUE HD PLUS 特"/>
    <n v="20"/>
    <n v="1"/>
    <n v="0"/>
    <s v="Normal"/>
    <m/>
    <m/>
  </r>
  <r>
    <x v="0"/>
    <x v="68"/>
    <m/>
    <s v="NX 175/70R14 84T Nblue HD Plus 特"/>
    <n v="20"/>
    <n v="2"/>
    <n v="0"/>
    <s v="Normal"/>
    <m/>
    <m/>
  </r>
  <r>
    <x v="0"/>
    <x v="69"/>
    <m/>
    <s v="NX 215/60R16 95H Nblue HD Plus 特"/>
    <n v="20"/>
    <n v="1"/>
    <n v="0"/>
    <s v="Normal"/>
    <m/>
    <m/>
  </r>
  <r>
    <x v="0"/>
    <x v="70"/>
    <m/>
    <s v="PI 225/65R17 102Q WiceA+ 20以前特"/>
    <n v="20"/>
    <n v="2"/>
    <n v="0"/>
    <s v="Normal"/>
    <m/>
    <m/>
  </r>
  <r>
    <x v="0"/>
    <x v="71"/>
    <m/>
    <s v="TO 175/80R16 91S PROXES CF2 SUV"/>
    <n v="20"/>
    <n v="1"/>
    <n v="0"/>
    <s v="Normal"/>
    <m/>
    <m/>
  </r>
  <r>
    <x v="0"/>
    <x v="72"/>
    <m/>
    <s v="VR 225/55R19 99WXL Ultrac Satin"/>
    <n v="20"/>
    <n v="1"/>
    <n v="0"/>
    <s v="Normal"/>
    <m/>
    <m/>
  </r>
  <r>
    <x v="0"/>
    <x v="73"/>
    <m/>
    <s v="LS 275/30ZR20 97W XL LS588 UHP"/>
    <n v="20"/>
    <n v="1"/>
    <n v="0"/>
    <s v="Normal"/>
    <m/>
    <m/>
  </r>
  <r>
    <x v="0"/>
    <x v="1"/>
    <m/>
    <s v="LS 235/55R19 105W XL LS588 SUV"/>
    <n v="20"/>
    <n v="1"/>
    <n v="0"/>
    <s v="Normal"/>
    <m/>
    <m/>
  </r>
  <r>
    <x v="0"/>
    <x v="74"/>
    <m/>
    <s v="BS 195/65R15 91H ECOPIA NH100RV特"/>
    <n v="20"/>
    <n v="4"/>
    <n v="0"/>
    <s v="Normal"/>
    <m/>
    <m/>
  </r>
  <r>
    <x v="0"/>
    <x v="75"/>
    <m/>
    <s v="GL 175/65R14 82H COLO H01new"/>
    <n v="20"/>
    <n v="1"/>
    <n v="0"/>
    <s v="Normal"/>
    <m/>
    <m/>
  </r>
  <r>
    <x v="0"/>
    <x v="76"/>
    <m/>
    <s v="GL 175/70R14 88T XL GREENWING A/S"/>
    <n v="20"/>
    <n v="1"/>
    <n v="0"/>
    <s v="Normal"/>
    <m/>
    <m/>
  </r>
  <r>
    <x v="0"/>
    <x v="77"/>
    <m/>
    <s v="GL 215/60R16 99H XL GREENWING A/S"/>
    <n v="20"/>
    <n v="1"/>
    <n v="0"/>
    <s v="Normal"/>
    <m/>
    <m/>
  </r>
  <r>
    <x v="0"/>
    <x v="78"/>
    <m/>
    <s v="PI 265/70R17 115T SCORPION A/T+特"/>
    <n v="20"/>
    <n v="4"/>
    <n v="0"/>
    <s v="Normal"/>
    <m/>
    <m/>
  </r>
  <r>
    <x v="0"/>
    <x v="79"/>
    <m/>
    <s v="YH 235/65R17 108VXL BluEarth-XT AE61 EU"/>
    <n v="20"/>
    <n v="4"/>
    <n v="0"/>
    <s v="Normal"/>
    <m/>
    <m/>
  </r>
  <r>
    <x v="0"/>
    <x v="80"/>
    <m/>
    <s v="YH 165/55R15 75V BluEarth RV-02CK特"/>
    <n v="20"/>
    <n v="3"/>
    <n v="0"/>
    <s v="Normal"/>
    <m/>
    <m/>
  </r>
  <r>
    <x v="0"/>
    <x v="81"/>
    <m/>
    <s v="YH 205/55R17 91V BluEarth RV-02特"/>
    <n v="20"/>
    <n v="3"/>
    <n v="0"/>
    <s v="Normal"/>
    <m/>
    <m/>
  </r>
  <r>
    <x v="0"/>
    <x v="82"/>
    <m/>
    <s v="YH 205/65R16 95H BluEarth RV-02特"/>
    <n v="20"/>
    <n v="3"/>
    <n v="0"/>
    <s v="Normal"/>
    <m/>
    <m/>
  </r>
  <r>
    <x v="0"/>
    <x v="83"/>
    <m/>
    <s v="YH 215/60R17 96HRV02 X L ECJL"/>
    <n v="20"/>
    <n v="2"/>
    <n v="0"/>
    <s v="Normal"/>
    <m/>
    <m/>
  </r>
  <r>
    <x v="0"/>
    <x v="84"/>
    <m/>
    <s v="YH 225/45R19 96W XL BluEarth RV-02特"/>
    <n v="20"/>
    <n v="1"/>
    <n v="0"/>
    <s v="Normal"/>
    <m/>
    <m/>
  </r>
  <r>
    <x v="0"/>
    <x v="85"/>
    <m/>
    <s v="LS 225/40R18 92TXL WINTER LANDER"/>
    <n v="20"/>
    <n v="1"/>
    <n v="0"/>
    <s v="Normal"/>
    <m/>
    <m/>
  </r>
  <r>
    <x v="1"/>
    <x v="86"/>
    <n v="4992496087107"/>
    <s v="GY 215/45R16 86W EGREV02"/>
    <n v="921"/>
    <n v="1"/>
    <n v="0"/>
    <s v="Normal"/>
    <s v="B2C"/>
    <s v="CHARTER||CHARTER||CHARTER"/>
  </r>
  <r>
    <x v="1"/>
    <x v="87"/>
    <n v="4992496142677"/>
    <s v="GY 225/40R18 92H XL VEC 4SEASONS MS Hybrid"/>
    <n v="1321"/>
    <n v="6"/>
    <n v="0"/>
    <s v="Normal"/>
    <s v="Normal"/>
    <s v="||||"/>
  </r>
  <r>
    <x v="1"/>
    <x v="88"/>
    <n v="4992496142639"/>
    <s v="GY 225/45R17 91H VEC 4SEASONS MS Hybrid"/>
    <n v="5021"/>
    <n v="14"/>
    <n v="0"/>
    <s v="Normal"/>
    <s v="B2C"/>
    <s v="||JAPAN||JAPAN"/>
  </r>
  <r>
    <x v="1"/>
    <x v="89"/>
    <n v="4985009757093"/>
    <s v="MI 175/65R15 88TXL X-ICE SNOW"/>
    <n v="2221"/>
    <n v="1"/>
    <n v="0"/>
    <s v="Normal"/>
    <s v="B2C"/>
    <s v="||ドイツ||ドイツ"/>
  </r>
  <r>
    <x v="1"/>
    <x v="90"/>
    <n v="4985009757505"/>
    <s v="MI 225/45R18 95HXL X-ICE SNOW"/>
    <n v="3221"/>
    <n v="4"/>
    <n v="0"/>
    <s v="Normal"/>
    <s v="Normal"/>
    <s v="||中国||中国"/>
  </r>
  <r>
    <x v="1"/>
    <x v="91"/>
    <n v="4985009700044"/>
    <s v="MI 255/45R18 99Y PRIMACY 4"/>
    <n v="3221"/>
    <n v="1"/>
    <n v="0"/>
    <s v="Normal"/>
    <s v="B2C"/>
    <s v="||SPAIN||SPAIN"/>
  </r>
  <r>
    <x v="1"/>
    <x v="92"/>
    <n v="4985009687130"/>
    <s v="MI 275/35ZR18 99Y XL PILOT SPORT 4"/>
    <n v="4021"/>
    <n v="2"/>
    <n v="0"/>
    <s v="Normal"/>
    <s v="Normal"/>
    <s v="||FRANCE||FRANCE"/>
  </r>
  <r>
    <x v="1"/>
    <x v="93"/>
    <s v="4992496140215-2155517130394"/>
    <s v="GY 215/55R17 94V EfficientGrip ECO EG01"/>
    <n v="3821"/>
    <n v="3"/>
    <n v="0"/>
    <s v="Normal"/>
    <s v="B2C"/>
    <s v="||||"/>
  </r>
  <r>
    <x v="1"/>
    <x v="94"/>
    <s v="4992496088432-1955016139024"/>
    <s v="GY 195/50R16 84V REV RS-02特"/>
    <n v="321"/>
    <n v="1"/>
    <n v="0"/>
    <s v="Normal"/>
    <s v="B2C"/>
    <s v="||||"/>
  </r>
  <r>
    <x v="1"/>
    <x v="95"/>
    <s v="4992496087237-2454018139029"/>
    <s v="GY 245/40R18 93W REV RS-02特"/>
    <n v="721"/>
    <n v="1"/>
    <n v="0"/>
    <s v="Normal"/>
    <s v="B2C"/>
    <s v="||||"/>
  </r>
  <r>
    <x v="1"/>
    <x v="96"/>
    <n v="3528704149667"/>
    <s v="MI 195/65R15 91V PRIMACY 4 EU"/>
    <n v="521"/>
    <n v="1"/>
    <n v="0"/>
    <s v="Normal"/>
    <s v="B2C"/>
    <s v="||ポーランド||ポーランド"/>
  </r>
  <r>
    <x v="1"/>
    <x v="97"/>
    <s v="4992496142387-VEC15555142017"/>
    <s v="GY 155/55R14 69H VEC 4SEASONS MS Hybrid(旧)"/>
    <n v="4621"/>
    <n v="1"/>
    <n v="0"/>
    <s v="Normal"/>
    <s v="B2C"/>
    <s v="コード変更||JAPAN||"/>
  </r>
  <r>
    <x v="1"/>
    <x v="98"/>
    <n v="4985009753613"/>
    <s v="MI 195/65R16 92V CROSSCLIMATE2"/>
    <n v="4421"/>
    <n v="3"/>
    <n v="0"/>
    <s v="Normal"/>
    <s v="B2C"/>
    <s v="||GERMANY||GERMANY"/>
  </r>
  <r>
    <x v="1"/>
    <x v="99"/>
    <n v="4985009753408"/>
    <s v="MI 225/55R16 99WXL CROSSCLIMATE2"/>
    <n v="4821"/>
    <n v="3"/>
    <n v="0"/>
    <s v="Normal"/>
    <s v="B2C"/>
    <s v="||ITALY||ITALY"/>
  </r>
  <r>
    <x v="1"/>
    <x v="100"/>
    <n v="3528700610369"/>
    <s v="MI 215/45R17 91W PRIMACY4 (2)EU"/>
    <n v="1721"/>
    <n v="1"/>
    <n v="0"/>
    <s v="Normal"/>
    <s v="B2C"/>
    <s v="||スペイン||スペイン"/>
  </r>
  <r>
    <x v="1"/>
    <x v="100"/>
    <n v="3528700610369"/>
    <s v="MI 215/45R17 91W PRIMACY4 (2)EU"/>
    <n v="5221"/>
    <n v="2"/>
    <n v="0"/>
    <s v="Normal"/>
    <s v="B2C"/>
    <s v="||SPAIN||SPAIN"/>
  </r>
  <r>
    <x v="1"/>
    <x v="101"/>
    <n v="4985009701805"/>
    <s v="MI 245/40R18 93H PRIMACY4（PCY4）"/>
    <n v="5121"/>
    <n v="2"/>
    <n v="0"/>
    <s v="Normal"/>
    <s v="Normal"/>
    <s v="||SPAIN||SPAIN"/>
  </r>
  <r>
    <x v="1"/>
    <x v="102"/>
    <n v="3528700026382"/>
    <s v="MI 235/55R18 104HXL VOL CROSSCLIMATE2 EU"/>
    <n v="3221"/>
    <n v="1"/>
    <n v="0"/>
    <s v="Normal"/>
    <s v="B2C"/>
    <s v="||スペイン||スペイン"/>
  </r>
  <r>
    <x v="1"/>
    <x v="103"/>
    <n v="5452000732163"/>
    <s v="GY 215/40R18 89WXL VECTOR-4S Gen3 EU"/>
    <n v="3521"/>
    <n v="1"/>
    <n v="0"/>
    <s v="Normal"/>
    <s v="B2C"/>
    <s v="||SLOVENIA||SLOVENIA"/>
  </r>
  <r>
    <x v="0"/>
    <x v="104"/>
    <m/>
    <s v="CO 225/65R17 102T NorthContact NC6特21"/>
    <n v="21"/>
    <n v="1"/>
    <n v="0"/>
    <s v="Normal"/>
    <m/>
    <m/>
  </r>
  <r>
    <x v="0"/>
    <x v="105"/>
    <m/>
    <s v="CO 225/45R18 95T XL NorthContact NC6特"/>
    <n v="21"/>
    <n v="3"/>
    <n v="0"/>
    <s v="Normal"/>
    <m/>
    <m/>
  </r>
  <r>
    <x v="0"/>
    <x v="106"/>
    <m/>
    <s v="CO 225/55R18 98T NorthContact NC6特"/>
    <n v="21"/>
    <n v="2"/>
    <n v="0"/>
    <s v="Normal"/>
    <m/>
    <m/>
  </r>
  <r>
    <x v="0"/>
    <x v="107"/>
    <m/>
    <s v="CO 225/60R18 104T XL NorthContact NC6特"/>
    <n v="21"/>
    <n v="2"/>
    <n v="0"/>
    <s v="Normal"/>
    <m/>
    <m/>
  </r>
  <r>
    <x v="0"/>
    <x v="108"/>
    <m/>
    <s v="VK 175/70R14 84T WinTech WT6"/>
    <n v="21"/>
    <n v="2"/>
    <n v="0"/>
    <s v="Normal"/>
    <m/>
    <m/>
  </r>
  <r>
    <x v="0"/>
    <x v="109"/>
    <m/>
    <s v="VK 225/45R18 95T XL FR WinTech WT6"/>
    <n v="21"/>
    <n v="2"/>
    <n v="0"/>
    <s v="Normal"/>
    <m/>
    <m/>
  </r>
  <r>
    <x v="0"/>
    <x v="110"/>
    <m/>
    <s v="VK 225/60R18 104TXL WinTech WT6SUV"/>
    <n v="21"/>
    <n v="2"/>
    <n v="0"/>
    <s v="Normal"/>
    <m/>
    <m/>
  </r>
  <r>
    <x v="0"/>
    <x v="111"/>
    <m/>
    <s v="BS 225/40R18 92YXL WEATHER CONTROL A005evoEU"/>
    <n v="21"/>
    <n v="3"/>
    <n v="0"/>
    <s v="Normal"/>
    <m/>
    <m/>
  </r>
  <r>
    <x v="0"/>
    <x v="112"/>
    <m/>
    <s v="BS 225/45R18 95YXL POTENZA SPORT EU"/>
    <n v="21"/>
    <n v="1"/>
    <n v="0"/>
    <s v="Normal"/>
    <m/>
    <m/>
  </r>
  <r>
    <x v="0"/>
    <x v="113"/>
    <m/>
    <s v="BS 225/60R18 104WXL ALENZA001(*) EU"/>
    <n v="21"/>
    <n v="1"/>
    <n v="0"/>
    <s v="Normal"/>
    <m/>
    <m/>
  </r>
  <r>
    <x v="0"/>
    <x v="114"/>
    <m/>
    <s v="LS 165/35R17 75V XL LS388"/>
    <n v="21"/>
    <n v="18"/>
    <n v="0"/>
    <s v="Normal"/>
    <m/>
    <m/>
  </r>
  <r>
    <x v="0"/>
    <x v="85"/>
    <m/>
    <s v="LS 225/40R18 92TXL WINTER LANDER"/>
    <n v="21"/>
    <n v="1"/>
    <n v="0"/>
    <s v="Normal"/>
    <m/>
    <m/>
  </r>
  <r>
    <x v="0"/>
    <x v="115"/>
    <m/>
    <s v="LS 255/40R19 100W XL LS588 UHP"/>
    <n v="21"/>
    <n v="3"/>
    <n v="0"/>
    <s v="Normal"/>
    <m/>
    <m/>
  </r>
  <r>
    <x v="0"/>
    <x v="116"/>
    <m/>
    <s v="VK 235/45R18 94T WinTech WT6"/>
    <n v="21"/>
    <n v="1"/>
    <n v="0"/>
    <s v="Normal"/>
    <m/>
    <m/>
  </r>
  <r>
    <x v="0"/>
    <x v="117"/>
    <m/>
    <s v="CO 275/35R18 95Y ExCont DWS06+特"/>
    <n v="21"/>
    <n v="21"/>
    <n v="0"/>
    <s v="Normal"/>
    <m/>
    <m/>
  </r>
  <r>
    <x v="0"/>
    <x v="118"/>
    <m/>
    <s v="GY 165/65R15 81Q ICENAVI7 21"/>
    <n v="21"/>
    <n v="4"/>
    <n v="0"/>
    <s v="Normal"/>
    <m/>
    <m/>
  </r>
  <r>
    <x v="0"/>
    <x v="119"/>
    <m/>
    <s v="GY 175/65R15 84Q ICENAVI7 21"/>
    <n v="21"/>
    <n v="4"/>
    <n v="0"/>
    <s v="Normal"/>
    <m/>
    <m/>
  </r>
  <r>
    <x v="0"/>
    <x v="120"/>
    <m/>
    <s v="GY 175/80R16 91S EfficientGrip SUV HP01特"/>
    <n v="21"/>
    <n v="8"/>
    <n v="0"/>
    <s v="Normal"/>
    <m/>
    <m/>
  </r>
  <r>
    <x v="0"/>
    <x v="121"/>
    <m/>
    <s v="GY 195/65R15 91Q ICENAVI7 21"/>
    <n v="21"/>
    <n v="2"/>
    <n v="0"/>
    <s v="Normal"/>
    <m/>
    <m/>
  </r>
  <r>
    <x v="0"/>
    <x v="122"/>
    <m/>
    <s v="GY 215/45R17 91YXL EAGLE F1SPORT特"/>
    <n v="21"/>
    <n v="1"/>
    <n v="0"/>
    <s v="Normal"/>
    <m/>
    <m/>
  </r>
  <r>
    <x v="0"/>
    <x v="123"/>
    <m/>
    <s v="GY 265/65R17 112S LT WRANGLER DURATRAC特"/>
    <n v="21"/>
    <n v="8"/>
    <n v="0"/>
    <s v="Normal"/>
    <m/>
    <m/>
  </r>
  <r>
    <x v="0"/>
    <x v="124"/>
    <m/>
    <s v="LS 165/65R13 77H LS388"/>
    <n v="21"/>
    <n v="2"/>
    <n v="0"/>
    <s v="Normal"/>
    <m/>
    <m/>
  </r>
  <r>
    <x v="0"/>
    <x v="125"/>
    <m/>
    <s v="LS 175/60R15 81H LS388"/>
    <n v="21"/>
    <n v="3"/>
    <n v="0"/>
    <s v="Normal"/>
    <m/>
    <m/>
  </r>
  <r>
    <x v="0"/>
    <x v="126"/>
    <m/>
    <s v="LS 185/65R15 88T WINTER LANDER new"/>
    <n v="21"/>
    <n v="1"/>
    <n v="0"/>
    <s v="Normal"/>
    <m/>
    <m/>
  </r>
  <r>
    <x v="0"/>
    <x v="127"/>
    <m/>
    <s v="LS 205/45ZR16 87W XL LS588 UHP"/>
    <n v="21"/>
    <n v="7"/>
    <n v="0"/>
    <s v="Normal"/>
    <m/>
    <m/>
  </r>
  <r>
    <x v="0"/>
    <x v="128"/>
    <m/>
    <s v="LS 205/65ZR16 95W 4-SEASONS"/>
    <n v="21"/>
    <n v="2"/>
    <n v="0"/>
    <s v="Normal"/>
    <m/>
    <m/>
  </r>
  <r>
    <x v="0"/>
    <x v="129"/>
    <m/>
    <s v="LS 215/55R17 98TXL WINTER LANDER new"/>
    <n v="21"/>
    <n v="1"/>
    <n v="0"/>
    <s v="Normal"/>
    <m/>
    <m/>
  </r>
  <r>
    <x v="0"/>
    <x v="130"/>
    <m/>
    <s v="LS 215/60R16 99TXL WINTER LANDER new"/>
    <n v="21"/>
    <n v="1"/>
    <n v="0"/>
    <s v="Normal"/>
    <m/>
    <m/>
  </r>
  <r>
    <x v="0"/>
    <x v="131"/>
    <m/>
    <s v="LS 215/65R16 98T WINTER LANDER"/>
    <n v="21"/>
    <n v="3"/>
    <n v="0"/>
    <s v="Normal"/>
    <m/>
    <m/>
  </r>
  <r>
    <x v="0"/>
    <x v="132"/>
    <m/>
    <s v="LS 225/55R17 101W XL 4-SEASONS CHI"/>
    <n v="21"/>
    <n v="1"/>
    <n v="0"/>
    <s v="Normal"/>
    <m/>
    <m/>
  </r>
  <r>
    <x v="0"/>
    <x v="133"/>
    <m/>
    <s v="LS 235/45ZR17 97WXL LS588UHP"/>
    <n v="21"/>
    <n v="1"/>
    <n v="0"/>
    <s v="Normal"/>
    <m/>
    <m/>
  </r>
  <r>
    <x v="0"/>
    <x v="134"/>
    <m/>
    <s v="LS 255/50R19 103W LS588 SUV"/>
    <n v="21"/>
    <n v="1"/>
    <n v="0"/>
    <s v="Normal"/>
    <m/>
    <m/>
  </r>
  <r>
    <x v="0"/>
    <x v="135"/>
    <m/>
    <s v="LS 255/50R20 109YXL LS588 SUV"/>
    <n v="21"/>
    <n v="1"/>
    <n v="0"/>
    <s v="Normal"/>
    <m/>
    <m/>
  </r>
  <r>
    <x v="0"/>
    <x v="136"/>
    <m/>
    <s v="LS 265/65R17 112H LS588SUV"/>
    <n v="21"/>
    <n v="1"/>
    <n v="0"/>
    <s v="Normal"/>
    <m/>
    <m/>
  </r>
  <r>
    <x v="0"/>
    <x v="137"/>
    <m/>
    <s v="LS 285/35R21 105V XL LS588 SUV"/>
    <n v="21"/>
    <n v="2"/>
    <n v="0"/>
    <s v="Normal"/>
    <m/>
    <m/>
  </r>
  <r>
    <x v="0"/>
    <x v="138"/>
    <m/>
    <s v="NX 195/65R15 91H Nblue 4Season EU"/>
    <n v="21"/>
    <n v="2"/>
    <n v="0"/>
    <s v="Normal"/>
    <m/>
    <m/>
  </r>
  <r>
    <x v="0"/>
    <x v="139"/>
    <m/>
    <s v="RO 145/80R13 75S Nblue ECO SH01 特"/>
    <n v="21"/>
    <n v="1"/>
    <n v="0"/>
    <s v="Normal"/>
    <m/>
    <m/>
  </r>
  <r>
    <x v="0"/>
    <x v="140"/>
    <m/>
    <s v="RO 165/55R15 75V Nblue ECO SH01 特"/>
    <n v="21"/>
    <n v="1"/>
    <n v="0"/>
    <s v="Normal"/>
    <m/>
    <m/>
  </r>
  <r>
    <x v="0"/>
    <x v="141"/>
    <m/>
    <s v="RO 165/65R13 77T Nblue ECO SH01 特"/>
    <n v="21"/>
    <n v="2"/>
    <n v="0"/>
    <s v="Normal"/>
    <m/>
    <m/>
  </r>
  <r>
    <x v="0"/>
    <x v="142"/>
    <m/>
    <s v="VK 215/60R17 96V PROTECH NEWGEN"/>
    <n v="21"/>
    <n v="50"/>
    <n v="0"/>
    <s v="Normal"/>
    <m/>
    <m/>
  </r>
  <r>
    <x v="0"/>
    <x v="143"/>
    <m/>
    <s v="LS 235/65R17 108VXL 4-SEASONS CHI"/>
    <n v="21"/>
    <n v="50"/>
    <n v="0"/>
    <s v="Normal"/>
    <m/>
    <m/>
  </r>
  <r>
    <x v="0"/>
    <x v="144"/>
    <m/>
    <s v="CO 255/50R19 107WXL ExCont DWS06+特"/>
    <n v="21"/>
    <n v="8"/>
    <n v="0"/>
    <s v="Normal"/>
    <m/>
    <m/>
  </r>
  <r>
    <x v="0"/>
    <x v="145"/>
    <m/>
    <s v="DL 195/65R15 91H LE MANS V"/>
    <n v="21"/>
    <n v="2"/>
    <n v="0"/>
    <s v="Normal"/>
    <m/>
    <m/>
  </r>
  <r>
    <x v="0"/>
    <x v="146"/>
    <m/>
    <s v="VK 265/65R17 112T FR TeraTech HT"/>
    <n v="21"/>
    <n v="1"/>
    <n v="0"/>
    <s v="Normal"/>
    <m/>
    <m/>
  </r>
  <r>
    <x v="0"/>
    <x v="147"/>
    <m/>
    <s v="VK 225/65R17 102H FR TeraTech HT"/>
    <n v="21"/>
    <n v="16"/>
    <n v="0"/>
    <s v="Normal"/>
    <m/>
    <m/>
  </r>
  <r>
    <x v="0"/>
    <x v="148"/>
    <m/>
    <s v="VK 225/60R17 99H FR TeraTech HT"/>
    <n v="21"/>
    <n v="10"/>
    <n v="0"/>
    <s v="Normal"/>
    <m/>
    <m/>
  </r>
  <r>
    <x v="0"/>
    <x v="149"/>
    <m/>
    <s v="VK 225/55R17 101Y XL ProTech NewGen"/>
    <n v="21"/>
    <n v="5"/>
    <n v="0"/>
    <s v="Normal"/>
    <m/>
    <m/>
  </r>
  <r>
    <x v="0"/>
    <x v="150"/>
    <m/>
    <s v="VK 205/60R16 92H ProTech NewGen"/>
    <n v="21"/>
    <n v="17"/>
    <n v="0"/>
    <s v="Normal"/>
    <m/>
    <m/>
  </r>
  <r>
    <x v="0"/>
    <x v="151"/>
    <m/>
    <s v="BS 165/65R14 79Q BLIZZAK VRX3特"/>
    <n v="21"/>
    <n v="4"/>
    <n v="0"/>
    <s v="Normal"/>
    <m/>
    <m/>
  </r>
  <r>
    <x v="0"/>
    <x v="152"/>
    <m/>
    <s v="BS 165/65R15 81Q BLIZZAK VRX3特"/>
    <n v="21"/>
    <n v="6"/>
    <n v="0"/>
    <s v="Normal"/>
    <m/>
    <m/>
  </r>
  <r>
    <x v="0"/>
    <x v="153"/>
    <m/>
    <s v="FK 255/50R20 109YXL FK510EU"/>
    <n v="21"/>
    <n v="1"/>
    <n v="0"/>
    <s v="Normal"/>
    <m/>
    <m/>
  </r>
  <r>
    <x v="0"/>
    <x v="154"/>
    <m/>
    <s v="YH 215/50R17 95WXL Bluearth4S AW21 EU"/>
    <n v="21"/>
    <n v="1"/>
    <n v="0"/>
    <s v="Normal"/>
    <m/>
    <m/>
  </r>
  <r>
    <x v="0"/>
    <x v="155"/>
    <m/>
    <s v="YH 215/50R17 95VRV02 XRBL ECYL"/>
    <n v="21"/>
    <n v="4"/>
    <n v="0"/>
    <s v="Normal"/>
    <m/>
    <m/>
  </r>
  <r>
    <x v="0"/>
    <x v="156"/>
    <m/>
    <s v="YH 215/65R16 98H BluEarth RV-02特"/>
    <n v="21"/>
    <n v="2"/>
    <n v="0"/>
    <s v="Normal"/>
    <m/>
    <m/>
  </r>
  <r>
    <x v="0"/>
    <x v="83"/>
    <m/>
    <s v="YH 215/60R17 96HRV02 X L ECJL"/>
    <n v="21"/>
    <n v="10"/>
    <n v="0"/>
    <s v="Normal"/>
    <m/>
    <m/>
  </r>
  <r>
    <x v="1"/>
    <x v="157"/>
    <n v="4992496142387"/>
    <s v="GY 155/55R14 69H VEC 4SEASONS MS Hybrid"/>
    <n v="4522"/>
    <n v="11"/>
    <n v="0"/>
    <s v="Normal"/>
    <s v="B2C"/>
    <s v="||JAPAN||"/>
  </r>
  <r>
    <x v="1"/>
    <x v="158"/>
    <n v="4992496151945"/>
    <s v="GY 165/55R14 72V EffiGrip EG01 new"/>
    <n v="2322"/>
    <n v="1"/>
    <n v="0"/>
    <s v="Normal"/>
    <s v="B2C"/>
    <s v="||CHINA||CHINA"/>
  </r>
  <r>
    <x v="1"/>
    <x v="159"/>
    <n v="4992496142554"/>
    <s v="GY 195/55R16 87H VEC 4SEASONS MS Hybrid"/>
    <n v="5122"/>
    <n v="3"/>
    <n v="0"/>
    <s v="Normal"/>
    <s v="B2C"/>
    <s v="||JAPAN||JAPAN"/>
  </r>
  <r>
    <x v="1"/>
    <x v="160"/>
    <n v="4992496140208"/>
    <s v="GY 205/55R16 91V EfficientGrip ECO EG01"/>
    <n v="322"/>
    <n v="1"/>
    <n v="0"/>
    <s v="Normal"/>
    <s v="B2C"/>
    <s v="||JAPAN||JAPAN"/>
  </r>
  <r>
    <x v="1"/>
    <x v="161"/>
    <n v="4992496142448"/>
    <s v="GY 205/65R15 94H VEC 4SEASONS MS Hybrid"/>
    <n v="5122"/>
    <n v="1"/>
    <n v="0"/>
    <s v="Normal"/>
    <s v="B2C"/>
    <s v="||JAPAN||JAPAN"/>
  </r>
  <r>
    <x v="1"/>
    <x v="161"/>
    <n v="4992496142448"/>
    <s v="GY 205/65R15 94H VEC 4SEASONS MS Hybrid"/>
    <n v="5122"/>
    <n v="8"/>
    <n v="0"/>
    <s v="Normal"/>
    <s v="B2C"/>
    <s v="||JAPAN||JAPAN"/>
  </r>
  <r>
    <x v="1"/>
    <x v="162"/>
    <n v="4992496142653"/>
    <s v="GY 215/45R18 89H VEC 4SEASONS MS Hybrid"/>
    <n v="4822"/>
    <n v="4"/>
    <n v="0"/>
    <s v="Normal"/>
    <s v="B2C"/>
    <s v="||JAPAN||JAPAN"/>
  </r>
  <r>
    <x v="1"/>
    <x v="88"/>
    <n v="4992496142639"/>
    <s v="GY 225/45R17 91H VEC 4SEASONS MS Hybrid"/>
    <n v="4822"/>
    <n v="1"/>
    <n v="0"/>
    <s v="Normal"/>
    <s v="B2C"/>
    <s v="||JAPAN||JAPAN"/>
  </r>
  <r>
    <x v="1"/>
    <x v="163"/>
    <n v="4985009751190"/>
    <s v="MI 145/80R13 79S ENERGY SAVER 4"/>
    <n v="4722"/>
    <n v="4"/>
    <n v="0"/>
    <s v="Normal"/>
    <s v="BLOCKED"/>
    <s v="||THAI||"/>
  </r>
  <r>
    <x v="1"/>
    <x v="164"/>
    <n v="4985009751275"/>
    <s v="MI 165/55R14 72V ENERGY SAVER 4"/>
    <n v="1722"/>
    <n v="3"/>
    <n v="0"/>
    <s v="Normal"/>
    <s v="B2C"/>
    <s v="||THAI||THAI"/>
  </r>
  <r>
    <x v="1"/>
    <x v="165"/>
    <n v="4985009755549"/>
    <s v="MI 165/70R14 85T XL CROSS CLIMATE＋"/>
    <n v="3122"/>
    <n v="8"/>
    <n v="0"/>
    <s v="Normal"/>
    <s v="B2C"/>
    <s v="||POLAND||POLAND"/>
  </r>
  <r>
    <x v="1"/>
    <x v="165"/>
    <n v="4985009755549"/>
    <s v="MI 165/70R14 85T XL CROSS CLIMATE＋"/>
    <n v="3122"/>
    <n v="10"/>
    <n v="0"/>
    <s v="Normal"/>
    <s v="B2C"/>
    <s v="||POLAND||POLAND"/>
  </r>
  <r>
    <x v="1"/>
    <x v="165"/>
    <n v="4985009755549"/>
    <s v="MI 165/70R14 85T XL CROSS CLIMATE＋"/>
    <n v="3122"/>
    <n v="2"/>
    <n v="0"/>
    <s v="Normal"/>
    <s v="B2C"/>
    <s v="||POLAND||POLAND"/>
  </r>
  <r>
    <x v="1"/>
    <x v="165"/>
    <n v="4985009755549"/>
    <s v="MI 165/70R14 85T XL CROSS CLIMATE＋"/>
    <n v="3022"/>
    <n v="29"/>
    <n v="0"/>
    <s v="Normal"/>
    <s v="B2C"/>
    <s v="||POLAND||POLAND"/>
  </r>
  <r>
    <x v="1"/>
    <x v="166"/>
    <n v="4985009755563"/>
    <s v="MI 175/70R14 88TXL CrCLIMATE+"/>
    <n v="4222"/>
    <n v="12"/>
    <n v="0"/>
    <s v="Normal"/>
    <s v="B2C"/>
    <s v="||POLAND||POLAND"/>
  </r>
  <r>
    <x v="1"/>
    <x v="166"/>
    <n v="4985009755563"/>
    <s v="MI 175/70R14 88TXL CrCLIMATE+"/>
    <n v="4222"/>
    <n v="8"/>
    <n v="0"/>
    <s v="Normal"/>
    <s v="B2C"/>
    <s v="||POLAND||POLAND"/>
  </r>
  <r>
    <x v="1"/>
    <x v="7"/>
    <n v="4985009645406"/>
    <s v="MI 185/55R15 82H ENERGY SAVER +"/>
    <n v="4522"/>
    <n v="2"/>
    <n v="0"/>
    <s v="Normal"/>
    <s v="B2C"/>
    <s v="||POLAND||POLAND"/>
  </r>
  <r>
    <x v="1"/>
    <x v="7"/>
    <n v="4985009645406"/>
    <s v="MI 185/55R15 82H ENERGY SAVER +"/>
    <n v="4522"/>
    <n v="1"/>
    <n v="0"/>
    <s v="Normal"/>
    <s v="B2C"/>
    <s v="||POLAND||POLAND"/>
  </r>
  <r>
    <x v="1"/>
    <x v="167"/>
    <n v="4985009751121"/>
    <s v="MI 185/65R14 90H ENERGY SAVER 4"/>
    <n v="5022"/>
    <n v="8"/>
    <n v="0"/>
    <s v="Normal"/>
    <s v="B2C"/>
    <s v="||THAI||THAI"/>
  </r>
  <r>
    <x v="1"/>
    <x v="168"/>
    <n v="4985009687215"/>
    <s v="MI 215/50ZR17 95(Y) XL PILOT SPORT 4"/>
    <n v="3922"/>
    <n v="11"/>
    <n v="0"/>
    <s v="Normal"/>
    <s v="B2C"/>
    <s v="||SPAIN||SPAIN"/>
  </r>
  <r>
    <x v="1"/>
    <x v="168"/>
    <n v="4985009687215"/>
    <s v="MI 215/50ZR17 95(Y) XL PILOT SPORT 4"/>
    <n v="4022"/>
    <n v="1"/>
    <n v="0"/>
    <s v="Normal"/>
    <s v="B2C"/>
    <s v="||SPAIN||SPAIN"/>
  </r>
  <r>
    <x v="1"/>
    <x v="169"/>
    <n v="4985009756195"/>
    <s v="MI 225/55R18 98V CROSSCLIMATE SUV"/>
    <n v="1522"/>
    <n v="1"/>
    <n v="0"/>
    <s v="Normal"/>
    <s v="B2C"/>
    <s v="||SPAIN||SPAIN"/>
  </r>
  <r>
    <x v="1"/>
    <x v="35"/>
    <n v="4985009756010"/>
    <s v="MI 225/65R17 106V XL CROSSCLIMATE SUV"/>
    <n v="622"/>
    <n v="1"/>
    <n v="0"/>
    <s v="Normal"/>
    <s v="Normal"/>
    <s v="||POLAND||POLAND"/>
  </r>
  <r>
    <x v="1"/>
    <x v="170"/>
    <n v="4985009700488"/>
    <s v="MI 255/45R17 98W PRIMACY 4"/>
    <n v="322"/>
    <n v="2"/>
    <n v="0"/>
    <s v="Normal"/>
    <s v="B2C"/>
    <s v="||CHINA||CHINA"/>
  </r>
  <r>
    <x v="1"/>
    <x v="170"/>
    <n v="4985009700488"/>
    <s v="MI 255/45R17 98W PRIMACY 4"/>
    <n v="1722"/>
    <n v="2"/>
    <n v="0"/>
    <s v="Normal"/>
    <s v="B2C"/>
    <s v="||CHINA||CHINA"/>
  </r>
  <r>
    <x v="1"/>
    <x v="170"/>
    <n v="4985009700488"/>
    <s v="MI 255/45R17 98W PRIMACY 4"/>
    <n v="822"/>
    <n v="8"/>
    <n v="0"/>
    <s v="Normal"/>
    <s v="B2C"/>
    <s v="||CHINA||CHINA"/>
  </r>
  <r>
    <x v="1"/>
    <x v="170"/>
    <n v="4985009700488"/>
    <s v="MI 255/45R17 98W PRIMACY 4"/>
    <n v="1722"/>
    <n v="4"/>
    <n v="0"/>
    <s v="Normal"/>
    <s v="B2C"/>
    <s v="||CHINA||CHINA"/>
  </r>
  <r>
    <x v="1"/>
    <x v="170"/>
    <n v="4985009700488"/>
    <s v="MI 255/45R17 98W PRIMACY 4"/>
    <n v="322"/>
    <n v="4"/>
    <n v="0"/>
    <s v="Normal"/>
    <s v="B2C"/>
    <s v="||CHINA||CHINA"/>
  </r>
  <r>
    <x v="1"/>
    <x v="92"/>
    <n v="4985009687130"/>
    <s v="MI 275/35ZR18 99Y XL PILOT SPORT 4"/>
    <n v="2422"/>
    <n v="8"/>
    <n v="0"/>
    <s v="Normal"/>
    <s v="B2C"/>
    <s v="||FRANCE||FRANCE"/>
  </r>
  <r>
    <x v="1"/>
    <x v="92"/>
    <n v="4985009687130"/>
    <s v="MI 275/35ZR18 99Y XL PILOT SPORT 4"/>
    <n v="622"/>
    <n v="4"/>
    <n v="0"/>
    <s v="Normal"/>
    <s v="B2C"/>
    <s v="||FRANCE||FRANCE"/>
  </r>
  <r>
    <x v="1"/>
    <x v="92"/>
    <n v="4985009687130"/>
    <s v="MI 275/35ZR18 99Y XL PILOT SPORT 4"/>
    <n v="522"/>
    <n v="8"/>
    <n v="0"/>
    <s v="Normal"/>
    <s v="B2C"/>
    <s v="||FRANCE||FRANCE"/>
  </r>
  <r>
    <x v="1"/>
    <x v="171"/>
    <n v="3528709577649"/>
    <s v="MI 235/40R18 91W PRIMACY 4 EU"/>
    <n v="2322"/>
    <n v="2"/>
    <n v="0"/>
    <s v="Normal"/>
    <s v="B2C"/>
    <s v="お客様都合による返品||GERMANY||GERMANY"/>
  </r>
  <r>
    <x v="1"/>
    <x v="171"/>
    <n v="3528709577649"/>
    <s v="MI 235/40R18 91W PRIMACY 4 EU"/>
    <n v="2322"/>
    <n v="1"/>
    <n v="0"/>
    <s v="Normal"/>
    <s v="B2C"/>
    <s v="||GERMANY||GERMANY"/>
  </r>
  <r>
    <x v="1"/>
    <x v="172"/>
    <n v="4985009693032"/>
    <s v="MI 195/45R17 81W PILOT SPORT 4"/>
    <n v="4322"/>
    <n v="17"/>
    <n v="0"/>
    <s v="Normal"/>
    <s v="B2C"/>
    <s v="||ITALY||ITALY"/>
  </r>
  <r>
    <x v="1"/>
    <x v="173"/>
    <n v="4985009692073"/>
    <s v="MI 225/40R18 92Y XL PILOT SPORT 4S (PS4S)"/>
    <n v="2922"/>
    <n v="3"/>
    <n v="0"/>
    <s v="Normal"/>
    <s v="B2C"/>
    <s v="||USA||"/>
  </r>
  <r>
    <x v="1"/>
    <x v="173"/>
    <n v="4985009692073"/>
    <s v="MI 225/40R18 92Y XL PILOT SPORT 4S (PS4S)"/>
    <n v="3422"/>
    <n v="2"/>
    <n v="0"/>
    <s v="Normal"/>
    <s v="B2C"/>
    <s v="||USA||"/>
  </r>
  <r>
    <x v="1"/>
    <x v="174"/>
    <n v="4985009753231"/>
    <s v="MI 225/45R18 95YXL CROSSCLIMATE2"/>
    <n v="5122"/>
    <n v="3"/>
    <n v="0"/>
    <s v="Normal"/>
    <s v="B2C"/>
    <s v="||SPAIN||"/>
  </r>
  <r>
    <x v="1"/>
    <x v="174"/>
    <n v="4985009753231"/>
    <s v="MI 225/45R18 95YXL CROSSCLIMATE2"/>
    <n v="5022"/>
    <n v="7"/>
    <n v="0"/>
    <s v="Normal"/>
    <s v="B2C"/>
    <s v="||SPAIN||SPAIN"/>
  </r>
  <r>
    <x v="1"/>
    <x v="174"/>
    <n v="4985009753231"/>
    <s v="MI 225/45R18 95YXL CROSSCLIMATE2"/>
    <n v="5022"/>
    <n v="3"/>
    <n v="0"/>
    <s v="Normal"/>
    <s v="B2C"/>
    <s v="||SPAIN||SPAIN"/>
  </r>
  <r>
    <x v="1"/>
    <x v="174"/>
    <n v="4985009753231"/>
    <s v="MI 225/45R18 95YXL CROSSCLIMATE2"/>
    <n v="5022"/>
    <n v="24"/>
    <n v="0"/>
    <s v="Normal"/>
    <s v="B2C"/>
    <s v="||SPAIN||SPAIN"/>
  </r>
  <r>
    <x v="1"/>
    <x v="175"/>
    <n v="4985009753255"/>
    <s v="MI 245/45R18 100YXL CROSSCLIMATE2"/>
    <n v="3622"/>
    <n v="4"/>
    <n v="0"/>
    <s v="Normal"/>
    <s v="B2C"/>
    <s v="||SPAIN||SPAIN"/>
  </r>
  <r>
    <x v="1"/>
    <x v="175"/>
    <n v="4985009753255"/>
    <s v="MI 245/45R18 100YXL CROSSCLIMATE2"/>
    <n v="3622"/>
    <n v="2"/>
    <n v="0"/>
    <s v="Normal"/>
    <s v="B2C"/>
    <s v="||SPAIN||SPAIN"/>
  </r>
  <r>
    <x v="1"/>
    <x v="176"/>
    <n v="4985009753101"/>
    <s v="MI 235/40R18 95YXL CROSSCLIMATE2"/>
    <n v="4222"/>
    <n v="4"/>
    <n v="0"/>
    <s v="Normal"/>
    <s v="B2C"/>
    <s v="||SPAIN||SPAIN"/>
  </r>
  <r>
    <x v="1"/>
    <x v="176"/>
    <n v="4985009753101"/>
    <s v="MI 235/40R18 95YXL CROSSCLIMATE2"/>
    <n v="4322"/>
    <n v="2"/>
    <n v="0"/>
    <s v="Normal"/>
    <s v="B2C"/>
    <s v="||SPAIN||SPAIN"/>
  </r>
  <r>
    <x v="1"/>
    <x v="176"/>
    <n v="4985009753101"/>
    <s v="MI 235/40R18 95YXL CROSSCLIMATE2"/>
    <n v="4322"/>
    <n v="8"/>
    <n v="0"/>
    <s v="Normal"/>
    <s v="B2C"/>
    <s v="||SPAIN||SPAIN"/>
  </r>
  <r>
    <x v="1"/>
    <x v="177"/>
    <n v="4985009753118"/>
    <s v="MI 245/40R18 97YXL CROSSCLIMATE2"/>
    <n v="4622"/>
    <n v="2"/>
    <n v="0"/>
    <s v="Normal"/>
    <s v="B2C"/>
    <s v="||SPAIN||SPAIN"/>
  </r>
  <r>
    <x v="1"/>
    <x v="177"/>
    <n v="4985009753118"/>
    <s v="MI 245/40R18 97YXL CROSSCLIMATE2"/>
    <n v="5122"/>
    <n v="24"/>
    <n v="0"/>
    <s v="Normal"/>
    <s v="B2C"/>
    <s v="||SPAIN||SPAIN"/>
  </r>
  <r>
    <x v="1"/>
    <x v="177"/>
    <n v="4985009753118"/>
    <s v="MI 245/40R18 97YXL CROSSCLIMATE2"/>
    <n v="5022"/>
    <n v="1"/>
    <n v="0"/>
    <s v="Normal"/>
    <s v="B2C"/>
    <s v="||SPAIN||SPAIN"/>
  </r>
  <r>
    <x v="1"/>
    <x v="178"/>
    <n v="4985009753132"/>
    <s v="MI 235/40R19 96YXL CROSSCLIMATE2"/>
    <n v="4022"/>
    <n v="8"/>
    <n v="0"/>
    <s v="Normal"/>
    <s v="B2C"/>
    <s v="||SPAIN||"/>
  </r>
  <r>
    <x v="1"/>
    <x v="98"/>
    <n v="4985009753613"/>
    <s v="MI 195/65R16 92V CROSSCLIMATE2"/>
    <n v="622"/>
    <n v="6"/>
    <n v="0"/>
    <s v="Normal"/>
    <s v="B2C"/>
    <s v="||GERMANY||GERMANY"/>
  </r>
  <r>
    <x v="1"/>
    <x v="98"/>
    <n v="4985009753613"/>
    <s v="MI 195/65R16 92V CROSSCLIMATE2"/>
    <n v="1122"/>
    <n v="2"/>
    <n v="0"/>
    <s v="Normal"/>
    <s v="B2C"/>
    <s v="||GERMANY||GERMANY"/>
  </r>
  <r>
    <x v="1"/>
    <x v="179"/>
    <n v="4985009753514"/>
    <s v="MI 215/60R16 99VXL CROSSCLIMATE2"/>
    <n v="4122"/>
    <n v="12"/>
    <n v="0"/>
    <s v="Normal"/>
    <s v="B2C"/>
    <s v="||ITALY||ITALY"/>
  </r>
  <r>
    <x v="1"/>
    <x v="99"/>
    <n v="4985009753408"/>
    <s v="MI 225/55R16 99WXL CROSSCLIMATE2"/>
    <n v="3222"/>
    <n v="2"/>
    <n v="0"/>
    <s v="Normal"/>
    <s v="B2C"/>
    <s v="||ITALY||ITALY"/>
  </r>
  <r>
    <x v="1"/>
    <x v="99"/>
    <n v="4985009753408"/>
    <s v="MI 225/55R16 99WXL CROSSCLIMATE2"/>
    <n v="1922"/>
    <n v="4"/>
    <n v="0"/>
    <s v="Normal"/>
    <s v="B2C"/>
    <s v="||ITALY||"/>
  </r>
  <r>
    <x v="1"/>
    <x v="99"/>
    <n v="4985009753408"/>
    <s v="MI 225/55R16 99WXL CROSSCLIMATE2"/>
    <n v="322"/>
    <n v="2"/>
    <n v="0"/>
    <s v="Normal"/>
    <s v="B2C"/>
    <s v="||ITALY||ITALY"/>
  </r>
  <r>
    <x v="1"/>
    <x v="99"/>
    <n v="4985009753408"/>
    <s v="MI 225/55R16 99WXL CROSSCLIMATE2"/>
    <n v="922"/>
    <n v="2"/>
    <n v="0"/>
    <s v="Normal"/>
    <s v="B2C"/>
    <s v="||ITALY||ITALY"/>
  </r>
  <r>
    <x v="1"/>
    <x v="180"/>
    <n v="4985009753187"/>
    <s v="MI 205/45R17 88WXL CROSSCLIMATE2"/>
    <n v="4922"/>
    <n v="8"/>
    <n v="0"/>
    <s v="Normal"/>
    <s v="B2C"/>
    <s v="||GERMANY||GERMANY"/>
  </r>
  <r>
    <x v="1"/>
    <x v="180"/>
    <n v="4985009753187"/>
    <s v="MI 205/45R17 88WXL CROSSCLIMATE2"/>
    <n v="4722"/>
    <n v="1"/>
    <n v="0"/>
    <s v="Normal"/>
    <s v="B2C"/>
    <s v="||GERMANY||GERMANY"/>
  </r>
  <r>
    <x v="1"/>
    <x v="181"/>
    <n v="4985009753200"/>
    <s v="MI 225/45R17 94YXL CROSSCLIMATE2"/>
    <n v="5022"/>
    <n v="18"/>
    <n v="0"/>
    <s v="Normal"/>
    <s v="B2C"/>
    <s v="||SPAIN||SPAIN"/>
  </r>
  <r>
    <x v="1"/>
    <x v="182"/>
    <n v="4985009753217"/>
    <s v="MI 235/45R17 97YXL CROSSCLIMATE2"/>
    <n v="1722"/>
    <n v="12"/>
    <n v="0"/>
    <s v="Normal"/>
    <s v="B2C"/>
    <s v="||SPAIN||SPAIN"/>
  </r>
  <r>
    <x v="1"/>
    <x v="183"/>
    <n v="4985009755587"/>
    <s v="MI 185/65R14 90HXL CrCLIMATE+"/>
    <n v="822"/>
    <n v="6"/>
    <n v="0"/>
    <s v="Normal"/>
    <s v="B2C"/>
    <s v="||POLAND||POLAND"/>
  </r>
  <r>
    <x v="1"/>
    <x v="184"/>
    <n v="4992496155240"/>
    <s v="GY 205/50R17 93H XL VEC 4SEASONS HB"/>
    <n v="5222"/>
    <n v="2"/>
    <n v="0"/>
    <s v="Normal"/>
    <s v="B2C"/>
    <s v="||JAPAN||"/>
  </r>
  <r>
    <x v="1"/>
    <x v="101"/>
    <n v="4985009701805"/>
    <s v="MI 245/40R18 93H PRIMACY4（PCY4）"/>
    <n v="422"/>
    <n v="4"/>
    <n v="0"/>
    <s v="Normal"/>
    <s v="B2C"/>
    <s v="||SPAIN||SPAIN"/>
  </r>
  <r>
    <x v="1"/>
    <x v="185"/>
    <n v="3528708947740"/>
    <s v="MI 245/40R18 97YXL CROSSCLIMATE2 EU"/>
    <n v="822"/>
    <n v="3"/>
    <n v="0"/>
    <s v="Normal"/>
    <s v="B2C"/>
    <s v="||SPAIN||SPAIN"/>
  </r>
  <r>
    <x v="1"/>
    <x v="186"/>
    <n v="3528708268685"/>
    <s v="MI 225/45R17 94YXL CROSSCLIMATE2 EU"/>
    <n v="2022"/>
    <n v="1"/>
    <n v="0"/>
    <s v="Normal"/>
    <s v="B2C"/>
    <s v="||SPAIN||SPAIN"/>
  </r>
  <r>
    <x v="1"/>
    <x v="187"/>
    <n v="4985009708057"/>
    <s v="MI 225/45R17 94YXL PILOT SPORT 5"/>
    <n v="5122"/>
    <n v="2"/>
    <n v="0"/>
    <s v="Normal"/>
    <s v="B2C"/>
    <s v="||THAI||THAI"/>
  </r>
  <r>
    <x v="1"/>
    <x v="188"/>
    <n v="4985009708200"/>
    <s v="MI 245/45R18 100YXL PILOT SPORT 5"/>
    <n v="2022"/>
    <n v="6"/>
    <n v="0"/>
    <s v="Normal"/>
    <s v="B2C"/>
    <s v="||THAI||THAI"/>
  </r>
  <r>
    <x v="1"/>
    <x v="189"/>
    <n v="4985009708354"/>
    <s v="MI 255/40R19 100YXL PILOT SPORT 5"/>
    <n v="2122"/>
    <n v="6"/>
    <n v="0"/>
    <s v="Normal"/>
    <s v="B2C"/>
    <s v="||THAI||THAI"/>
  </r>
  <r>
    <x v="1"/>
    <x v="190"/>
    <n v="4985009705490"/>
    <s v="MI 255/45R18 99Y PRIMACY 4+"/>
    <n v="1222"/>
    <n v="1"/>
    <n v="0"/>
    <s v="Normal"/>
    <s v="B2C"/>
    <s v="||SPAIN||SPAIN"/>
  </r>
  <r>
    <x v="1"/>
    <x v="190"/>
    <n v="4985009705490"/>
    <s v="MI 255/45R18 99Y PRIMACY 4+"/>
    <n v="1322"/>
    <n v="1"/>
    <n v="0"/>
    <s v="Normal"/>
    <s v="B2C"/>
    <s v="||SPAIN||SPAIN"/>
  </r>
  <r>
    <x v="1"/>
    <x v="191"/>
    <n v="4985009704202"/>
    <s v="MI 215/55R16 97WXL e-PRIMACY"/>
    <n v="2422"/>
    <n v="3"/>
    <n v="0"/>
    <s v="Normal"/>
    <s v="B2C"/>
    <s v="||GERMANY||GERMANY"/>
  </r>
  <r>
    <x v="1"/>
    <x v="191"/>
    <n v="4985009704202"/>
    <s v="MI 215/55R16 97WXL e-PRIMACY"/>
    <n v="2222"/>
    <n v="7"/>
    <n v="0"/>
    <s v="Normal"/>
    <s v="B2C"/>
    <s v="||GERMANY||GERMANY"/>
  </r>
  <r>
    <x v="1"/>
    <x v="192"/>
    <n v="3528704440573"/>
    <s v="MI 205/55R16 91V PRIMACY4+ EU"/>
    <n v="1622"/>
    <n v="3"/>
    <n v="0"/>
    <s v="Normal"/>
    <s v="B2C"/>
    <s v="||ITALY||ITALY"/>
  </r>
  <r>
    <x v="1"/>
    <x v="193"/>
    <n v="3528702707760"/>
    <s v="MI 275/35R19 100YXL PILOT SPORT5 EU"/>
    <n v="4022"/>
    <n v="1"/>
    <n v="0"/>
    <s v="Normal"/>
    <s v="B2C"/>
    <s v="||SPAIN||SPAIN"/>
  </r>
  <r>
    <x v="1"/>
    <x v="194"/>
    <n v="3528702175026"/>
    <s v="MI 215/45R17 91YXL PILOT SPORT5 EU"/>
    <n v="4822"/>
    <n v="1"/>
    <n v="0"/>
    <s v="Normal"/>
    <s v="B2C"/>
    <s v="||GERMANY||GERMANY"/>
  </r>
  <r>
    <x v="1"/>
    <x v="195"/>
    <n v="4985009755389"/>
    <s v="MI 205/65R15 99V XL CROSSCLIMATE+"/>
    <n v="4022"/>
    <n v="22"/>
    <n v="0"/>
    <s v="Normal"/>
    <s v="B2C"/>
    <s v="||ITALY||ITALY"/>
  </r>
  <r>
    <x v="1"/>
    <x v="195"/>
    <n v="4985009755389"/>
    <s v="MI 205/65R15 99V XL CROSSCLIMATE+"/>
    <n v="4022"/>
    <n v="18"/>
    <n v="0"/>
    <s v="Normal"/>
    <s v="B2C"/>
    <s v="||THAI||THAI"/>
  </r>
  <r>
    <x v="1"/>
    <x v="195"/>
    <n v="4985009755389"/>
    <s v="MI 205/65R15 99V XL CROSSCLIMATE+"/>
    <n v="1822"/>
    <n v="18"/>
    <n v="0"/>
    <s v="Normal"/>
    <s v="B2C"/>
    <s v="||ITALY||ITALY"/>
  </r>
  <r>
    <x v="1"/>
    <x v="195"/>
    <n v="4985009755389"/>
    <s v="MI 205/65R15 99V XL CROSSCLIMATE+"/>
    <n v="1322"/>
    <n v="3"/>
    <n v="0"/>
    <s v="Normal"/>
    <s v="B2C"/>
    <s v="||ITALY||ITALY"/>
  </r>
  <r>
    <x v="1"/>
    <x v="196"/>
    <n v="5452000829221"/>
    <s v="GY 235/40R18 95WXL VECTOR-4S Gen3 EU"/>
    <n v="2722"/>
    <n v="2"/>
    <n v="0"/>
    <s v="Normal"/>
    <s v="B2C"/>
    <s v="||POLAND||POLAND"/>
  </r>
  <r>
    <x v="1"/>
    <x v="197"/>
    <n v="5452000727060"/>
    <s v="GY 225/40R18 92YXL VECTOR-4S Gen3 EU"/>
    <n v="1222"/>
    <n v="1"/>
    <n v="0"/>
    <s v="Normal"/>
    <s v="B2C"/>
    <s v="||SLOVENIA||SLOVENIA"/>
  </r>
  <r>
    <x v="1"/>
    <x v="198"/>
    <n v="4985009709047"/>
    <s v="MI 225/65R17 106VXL CROSSCLIMATE2 SUV"/>
    <n v="2622"/>
    <n v="2"/>
    <n v="0"/>
    <s v="Normal"/>
    <s v="B2C"/>
    <s v="||SPAIN||SPAIN"/>
  </r>
  <r>
    <x v="1"/>
    <x v="198"/>
    <n v="4985009709047"/>
    <s v="MI 225/65R17 106VXL CROSSCLIMATE2 SUV"/>
    <n v="2822"/>
    <n v="17"/>
    <n v="0"/>
    <s v="Normal"/>
    <s v="B2C"/>
    <s v="||SPAIN||SPAIN"/>
  </r>
  <r>
    <x v="1"/>
    <x v="199"/>
    <n v="4985009755600"/>
    <s v="MI 175/60R15 85H XL CROSSCLIMATE+"/>
    <n v="4622"/>
    <n v="8"/>
    <n v="0"/>
    <s v="Normal"/>
    <s v="B2C"/>
    <s v="||POLAND||"/>
  </r>
  <r>
    <x v="1"/>
    <x v="200"/>
    <s v="4992496140055-1856515139389"/>
    <s v="GY 185/65R15 88S EfficientGrip ECO EG01特"/>
    <n v="4222"/>
    <n v="1"/>
    <n v="0"/>
    <s v="Normal"/>
    <s v="B2C"/>
    <s v="||JAPAN||JAPAN"/>
  </r>
  <r>
    <x v="1"/>
    <x v="201"/>
    <n v="3528704167814"/>
    <s v="MI 275/55R19 111WTL PILOT SPORT4SUV EU"/>
    <n v="1422"/>
    <n v="2"/>
    <n v="0"/>
    <s v="Normal"/>
    <s v="B2C"/>
    <s v="||FRANCE||FRANCE"/>
  </r>
  <r>
    <x v="1"/>
    <x v="202"/>
    <n v="3528706854446"/>
    <s v="MI 255/40R18 99YXL PILOT SPORT4* EU"/>
    <n v="522"/>
    <n v="6"/>
    <n v="0"/>
    <s v="Normal"/>
    <s v="B2C"/>
    <s v="||SPAIN||SPAIN"/>
  </r>
  <r>
    <x v="1"/>
    <x v="202"/>
    <n v="3528706854446"/>
    <s v="MI 255/40R18 99YXL PILOT SPORT4* EU"/>
    <n v="522"/>
    <n v="1"/>
    <n v="0"/>
    <s v="Normal"/>
    <s v="B2C"/>
    <s v="||SPAIN||SPAIN"/>
  </r>
  <r>
    <x v="1"/>
    <x v="203"/>
    <n v="3528703709435"/>
    <s v="MI 245/35ZR20 95YXL PILOT SPORT 4SEU"/>
    <n v="2622"/>
    <n v="3"/>
    <n v="0"/>
    <s v="Normal"/>
    <s v="B2C"/>
    <s v="||FRANCE||FRANCE"/>
  </r>
  <r>
    <x v="1"/>
    <x v="204"/>
    <n v="4985009709313"/>
    <s v="MI 275/40R20 106YXL CROSSCLIMATE2 SUV"/>
    <n v="1622"/>
    <n v="8"/>
    <n v="0"/>
    <s v="Normal"/>
    <s v="B2C"/>
    <s v="||SPAIN||SPAIN"/>
  </r>
  <r>
    <x v="1"/>
    <x v="205"/>
    <n v="4985009709269"/>
    <s v="MI 245/45R20 103WXL CROSSCLIMATE2 SUV"/>
    <n v="5122"/>
    <n v="8"/>
    <n v="0"/>
    <s v="Normal"/>
    <s v="B2C"/>
    <s v="||SPAIN||SPAIN"/>
  </r>
  <r>
    <x v="1"/>
    <x v="206"/>
    <n v="4985009705209"/>
    <s v="MI 225/55R16 99WXL PRIMACY4+"/>
    <n v="4522"/>
    <n v="7"/>
    <n v="0"/>
    <s v="Normal"/>
    <s v="B2C"/>
    <s v="||POLAND||POLAND"/>
  </r>
  <r>
    <x v="1"/>
    <x v="207"/>
    <n v="3528708733879"/>
    <s v="MI 255/30R19 91YXL ZP PILOT SPORT4SEU"/>
    <n v="3722"/>
    <n v="18"/>
    <n v="0"/>
    <s v="Normal"/>
    <s v="B2C"/>
    <s v="||FRANCE||FRANCE"/>
  </r>
  <r>
    <x v="1"/>
    <x v="208"/>
    <n v="3528705843236"/>
    <s v="MI 225/50R17 94Y PRIMACY4+EU"/>
    <n v="222"/>
    <n v="1"/>
    <n v="0"/>
    <s v="Normal"/>
    <s v="B2C"/>
    <s v="||ITALY||ITALY"/>
  </r>
  <r>
    <x v="1"/>
    <x v="209"/>
    <n v="3528704587247"/>
    <s v="MI 225/45R18 95WXL PRIMACY 4+ EU"/>
    <n v="1622"/>
    <n v="1"/>
    <n v="0"/>
    <s v="Normal"/>
    <s v="B2C"/>
    <s v="||SPAIN||SPAIN"/>
  </r>
  <r>
    <x v="1"/>
    <x v="209"/>
    <n v="3528704587247"/>
    <s v="MI 225/45R18 95WXL PRIMACY 4+ EU"/>
    <n v="1622"/>
    <n v="2"/>
    <n v="0"/>
    <s v="Normal"/>
    <s v="B2C"/>
    <s v="||SPAIN||SPAIN"/>
  </r>
  <r>
    <x v="1"/>
    <x v="209"/>
    <n v="3528704587247"/>
    <s v="MI 225/45R18 95WXL PRIMACY 4+ EU"/>
    <n v="1622"/>
    <n v="24"/>
    <n v="0"/>
    <s v="Normal"/>
    <s v="B2C"/>
    <s v="||SPAIN||SPAIN"/>
  </r>
  <r>
    <x v="1"/>
    <x v="210"/>
    <n v="4985009704769"/>
    <s v="MI 245/45R19 102YXL(*)MO e-PRIMACY"/>
    <n v="5022"/>
    <n v="4"/>
    <n v="0"/>
    <s v="Normal"/>
    <s v="B2C"/>
    <s v="||GERMANY||"/>
  </r>
  <r>
    <x v="1"/>
    <x v="211"/>
    <s v="4985009757406-2256017157031"/>
    <s v="MI 225/60R17 103TXL X-ICE SNOW 22特"/>
    <n v="3622"/>
    <n v="3"/>
    <n v="0"/>
    <s v="Normal"/>
    <s v="B2C"/>
    <s v="||CHINA||CHINA"/>
  </r>
  <r>
    <x v="1"/>
    <x v="212"/>
    <s v="4985009757536-2256018157078"/>
    <s v="MI 225/60R18 100H TL X-ICE SNOW 22特"/>
    <n v="2322"/>
    <n v="3"/>
    <n v="0"/>
    <s v="Normal"/>
    <s v="B2C"/>
    <s v="||CHINA||CHINA"/>
  </r>
  <r>
    <x v="1"/>
    <x v="213"/>
    <n v="4985009758076"/>
    <s v="MI 235/60R17 106TXL X-ICE SNOW SUV"/>
    <n v="3522"/>
    <n v="8"/>
    <n v="0"/>
    <s v="Normal"/>
    <s v="BLOCKED"/>
    <s v="||CHINA||CHINA"/>
  </r>
  <r>
    <x v="0"/>
    <x v="214"/>
    <m/>
    <s v="VK 215/50R17 95TXL WinTech WT6"/>
    <n v="22"/>
    <n v="11"/>
    <n v="0"/>
    <s v="Normal"/>
    <m/>
    <m/>
  </r>
  <r>
    <x v="0"/>
    <x v="215"/>
    <m/>
    <s v="VK 225/55R18 98T WinTech WT6SUV"/>
    <n v="22"/>
    <n v="10"/>
    <n v="0"/>
    <s v="Normal"/>
    <m/>
    <m/>
  </r>
  <r>
    <x v="0"/>
    <x v="216"/>
    <m/>
    <s v="DL 205/60R16 92S WM02 22EU"/>
    <n v="22"/>
    <n v="4"/>
    <n v="0"/>
    <s v="Normal"/>
    <m/>
    <m/>
  </r>
  <r>
    <x v="0"/>
    <x v="217"/>
    <m/>
    <s v="DL 215/60R16 95S WM02 22EU"/>
    <n v="22"/>
    <n v="3"/>
    <n v="0"/>
    <s v="Normal"/>
    <m/>
    <m/>
  </r>
  <r>
    <x v="0"/>
    <x v="218"/>
    <m/>
    <s v="DL 215/55R17 94S WM02 22EU"/>
    <n v="22"/>
    <n v="2"/>
    <n v="0"/>
    <s v="Normal"/>
    <m/>
    <m/>
  </r>
  <r>
    <x v="0"/>
    <x v="219"/>
    <m/>
    <s v="YH 215/60R16 95T IG52C 22EU"/>
    <n v="22"/>
    <n v="4"/>
    <n v="0"/>
    <s v="Normal"/>
    <m/>
    <m/>
  </r>
  <r>
    <x v="0"/>
    <x v="220"/>
    <m/>
    <s v="YH 215/55R17 94T IG52C 22EU"/>
    <n v="22"/>
    <n v="4"/>
    <n v="0"/>
    <s v="Normal"/>
    <m/>
    <m/>
  </r>
  <r>
    <x v="0"/>
    <x v="221"/>
    <m/>
    <s v="VK 265/65R17 116TXL WinTech WT6SUV"/>
    <n v="22"/>
    <n v="4"/>
    <n v="0"/>
    <s v="Normal"/>
    <m/>
    <m/>
  </r>
  <r>
    <x v="0"/>
    <x v="222"/>
    <m/>
    <s v="CO 165/65R15 81T NorthContact NC6特22"/>
    <n v="22"/>
    <n v="1"/>
    <n v="0"/>
    <s v="Normal"/>
    <m/>
    <m/>
  </r>
  <r>
    <x v="0"/>
    <x v="223"/>
    <m/>
    <s v="CO 185/55R16 83V UltraContact UC6特"/>
    <n v="22"/>
    <n v="1"/>
    <n v="0"/>
    <s v="Normal"/>
    <m/>
    <m/>
  </r>
  <r>
    <x v="0"/>
    <x v="224"/>
    <m/>
    <s v="CO 205/55R16 94T XL NorthContact NC6 特"/>
    <n v="22"/>
    <n v="2"/>
    <n v="0"/>
    <s v="Normal"/>
    <m/>
    <m/>
  </r>
  <r>
    <x v="0"/>
    <x v="225"/>
    <m/>
    <s v="CO 225/45R18 95VXL PremiumContact6EU"/>
    <n v="22"/>
    <n v="1"/>
    <n v="0"/>
    <s v="Normal"/>
    <m/>
    <m/>
  </r>
  <r>
    <x v="0"/>
    <x v="226"/>
    <m/>
    <s v="CO 225/65R17 102T NorthContact NC6特22"/>
    <n v="22"/>
    <n v="3"/>
    <n v="0"/>
    <s v="Normal"/>
    <m/>
    <m/>
  </r>
  <r>
    <x v="0"/>
    <x v="227"/>
    <m/>
    <s v="CO 225/60R17 99T NorthContact NC6特22"/>
    <n v="22"/>
    <n v="4"/>
    <n v="0"/>
    <s v="Normal"/>
    <m/>
    <m/>
  </r>
  <r>
    <x v="0"/>
    <x v="228"/>
    <m/>
    <s v="CO 175/70R14 84T NorthContact NC6特22"/>
    <n v="22"/>
    <n v="4"/>
    <n v="0"/>
    <s v="Normal"/>
    <m/>
    <m/>
  </r>
  <r>
    <x v="0"/>
    <x v="229"/>
    <m/>
    <s v="CO 205/50R17 93WXL ExCont DWS06+特"/>
    <n v="22"/>
    <n v="22"/>
    <n v="0"/>
    <s v="Normal"/>
    <m/>
    <m/>
  </r>
  <r>
    <x v="0"/>
    <x v="144"/>
    <m/>
    <s v="CO 255/50R19 107WXL ExCont DWS06+特"/>
    <n v="22"/>
    <n v="43"/>
    <n v="0"/>
    <s v="Normal"/>
    <m/>
    <m/>
  </r>
  <r>
    <x v="0"/>
    <x v="230"/>
    <m/>
    <s v="CO 225/45R17 91W ExCont DWS06+特"/>
    <n v="22"/>
    <n v="137"/>
    <n v="0"/>
    <s v="Normal"/>
    <m/>
    <m/>
  </r>
  <r>
    <x v="0"/>
    <x v="231"/>
    <m/>
    <s v="CO 215/50R17 95WXL ExCont DWS06+特"/>
    <n v="22"/>
    <n v="20"/>
    <n v="0"/>
    <s v="Normal"/>
    <m/>
    <m/>
  </r>
  <r>
    <x v="0"/>
    <x v="232"/>
    <m/>
    <s v="CO 235/45R18 94T NorthContact NC6特22"/>
    <n v="22"/>
    <n v="8"/>
    <n v="0"/>
    <s v="Normal"/>
    <m/>
    <m/>
  </r>
  <r>
    <x v="0"/>
    <x v="233"/>
    <m/>
    <s v="CO 215/50R17 95TXL NorthContact NC6特22"/>
    <n v="22"/>
    <n v="2"/>
    <n v="0"/>
    <s v="Normal"/>
    <m/>
    <m/>
  </r>
  <r>
    <x v="0"/>
    <x v="234"/>
    <m/>
    <s v="CO 235/50R18 97W ExCont DWS06+特"/>
    <n v="22"/>
    <n v="130"/>
    <n v="0"/>
    <s v="Normal"/>
    <m/>
    <m/>
  </r>
  <r>
    <x v="0"/>
    <x v="235"/>
    <m/>
    <s v="CO 215/65R16 98H UC6特"/>
    <n v="22"/>
    <n v="36"/>
    <n v="0"/>
    <s v="Normal"/>
    <m/>
    <m/>
  </r>
  <r>
    <x v="0"/>
    <x v="236"/>
    <m/>
    <s v="CO 175/70R14 84H CC6 # 特"/>
    <n v="22"/>
    <n v="32"/>
    <n v="0"/>
    <s v="Normal"/>
    <m/>
    <m/>
  </r>
  <r>
    <x v="0"/>
    <x v="237"/>
    <m/>
    <s v="CO 195/60R16 93T NorthContact NC6特22"/>
    <n v="22"/>
    <n v="2"/>
    <n v="0"/>
    <s v="Normal"/>
    <m/>
    <m/>
  </r>
  <r>
    <x v="0"/>
    <x v="238"/>
    <m/>
    <s v="CO 185/70R14 88H CC6 特"/>
    <n v="22"/>
    <n v="41"/>
    <n v="0"/>
    <s v="Normal"/>
    <m/>
    <m/>
  </r>
  <r>
    <x v="0"/>
    <x v="239"/>
    <m/>
    <s v="CO 175/65R15 84H CC6 特"/>
    <n v="22"/>
    <n v="16"/>
    <n v="0"/>
    <s v="Normal"/>
    <m/>
    <m/>
  </r>
  <r>
    <x v="0"/>
    <x v="240"/>
    <m/>
    <s v="CO 165/55R14 72H CC6 特"/>
    <n v="22"/>
    <n v="90"/>
    <n v="0"/>
    <s v="Normal"/>
    <m/>
    <m/>
  </r>
  <r>
    <x v="0"/>
    <x v="241"/>
    <m/>
    <s v="CO 205/60R16 92H CC6 # 特"/>
    <n v="22"/>
    <n v="91"/>
    <n v="0"/>
    <s v="Normal"/>
    <m/>
    <m/>
  </r>
  <r>
    <x v="0"/>
    <x v="242"/>
    <m/>
    <s v="CO 215/55R17 98TXL NorthContact NC6特22"/>
    <n v="22"/>
    <n v="3"/>
    <n v="0"/>
    <s v="Normal"/>
    <m/>
    <m/>
  </r>
  <r>
    <x v="0"/>
    <x v="243"/>
    <m/>
    <s v="VK 165/55R14 72H FR City Tech CT6"/>
    <n v="22"/>
    <n v="318"/>
    <n v="0"/>
    <s v="Normal"/>
    <m/>
    <m/>
  </r>
  <r>
    <x v="0"/>
    <x v="244"/>
    <m/>
    <s v="VK 165/70R14 81T CityTech II"/>
    <n v="22"/>
    <n v="65"/>
    <n v="0"/>
    <s v="Normal"/>
    <m/>
    <m/>
  </r>
  <r>
    <x v="0"/>
    <x v="245"/>
    <m/>
    <s v="VK 185/60R15 84H CityTech CT6"/>
    <n v="22"/>
    <n v="106"/>
    <n v="0"/>
    <s v="Normal"/>
    <m/>
    <m/>
  </r>
  <r>
    <x v="0"/>
    <x v="246"/>
    <m/>
    <s v="VK 205/50R17 93Y XL PROTECH NEWGEN"/>
    <n v="22"/>
    <n v="197"/>
    <n v="0"/>
    <s v="Normal"/>
    <m/>
    <m/>
  </r>
  <r>
    <x v="0"/>
    <x v="247"/>
    <m/>
    <s v="VK 205/65R15 94V ProTech NewGen"/>
    <n v="22"/>
    <n v="38"/>
    <n v="0"/>
    <s v="Normal"/>
    <m/>
    <m/>
  </r>
  <r>
    <x v="0"/>
    <x v="248"/>
    <m/>
    <s v="VK 215/55R17 98TXL WinTech WT6"/>
    <n v="22"/>
    <n v="3"/>
    <n v="0"/>
    <s v="Normal"/>
    <m/>
    <m/>
  </r>
  <r>
    <x v="0"/>
    <x v="249"/>
    <m/>
    <s v="VK 215/60R16 99V XL ProTech NewGen"/>
    <n v="22"/>
    <n v="153"/>
    <n v="0"/>
    <s v="Normal"/>
    <m/>
    <m/>
  </r>
  <r>
    <x v="0"/>
    <x v="250"/>
    <m/>
    <s v="VK 215/65R16 98H ProTech NewGen"/>
    <n v="22"/>
    <n v="58"/>
    <n v="0"/>
    <s v="Normal"/>
    <m/>
    <m/>
  </r>
  <r>
    <x v="0"/>
    <x v="251"/>
    <m/>
    <s v="VK 215/70R16 100T FR TeraTech HT"/>
    <n v="22"/>
    <n v="7"/>
    <n v="0"/>
    <s v="Normal"/>
    <m/>
    <m/>
  </r>
  <r>
    <x v="0"/>
    <x v="252"/>
    <m/>
    <s v="VK 225/40R18 92Y XL ProTech NewGen"/>
    <n v="22"/>
    <n v="123"/>
    <n v="0"/>
    <s v="Normal"/>
    <m/>
    <m/>
  </r>
  <r>
    <x v="0"/>
    <x v="253"/>
    <m/>
    <s v="VK 225/45R17 94TXL WinTech WT6"/>
    <n v="22"/>
    <n v="1"/>
    <n v="0"/>
    <s v="Normal"/>
    <m/>
    <m/>
  </r>
  <r>
    <x v="0"/>
    <x v="254"/>
    <m/>
    <s v="VK 245/45R18 100Y XL PROTECH NEWGEN"/>
    <n v="22"/>
    <n v="9"/>
    <n v="0"/>
    <s v="Normal"/>
    <m/>
    <m/>
  </r>
  <r>
    <x v="0"/>
    <x v="255"/>
    <m/>
    <s v="BS 205/60R16 92H REGNO GRVII特"/>
    <n v="22"/>
    <n v="38"/>
    <n v="0"/>
    <s v="Normal"/>
    <m/>
    <m/>
  </r>
  <r>
    <x v="0"/>
    <x v="256"/>
    <m/>
    <s v="BS 205/60R16 92Q BLIZZAK VRX2特"/>
    <n v="22"/>
    <n v="1"/>
    <n v="0"/>
    <s v="Normal"/>
    <m/>
    <m/>
  </r>
  <r>
    <x v="0"/>
    <x v="257"/>
    <m/>
    <s v="BS 215/55R17 94V REGNO GR-XII特"/>
    <n v="22"/>
    <n v="29"/>
    <n v="0"/>
    <s v="Normal"/>
    <m/>
    <m/>
  </r>
  <r>
    <x v="0"/>
    <x v="258"/>
    <m/>
    <s v="BS 225/65R17 102H ALENZA LX100特2"/>
    <n v="22"/>
    <n v="63"/>
    <n v="0"/>
    <s v="Normal"/>
    <m/>
    <m/>
  </r>
  <r>
    <x v="0"/>
    <x v="259"/>
    <m/>
    <s v="BS 235/40R18 95Y XL TURANZA T005 EU"/>
    <n v="22"/>
    <n v="2"/>
    <n v="0"/>
    <s v="Normal"/>
    <m/>
    <m/>
  </r>
  <r>
    <x v="0"/>
    <x v="260"/>
    <m/>
    <s v="LS 215/60R16 95V LS388"/>
    <n v="22"/>
    <n v="7"/>
    <n v="0"/>
    <s v="Normal"/>
    <m/>
    <m/>
  </r>
  <r>
    <x v="0"/>
    <x v="261"/>
    <m/>
    <s v="LS 225/40R18 92YXL 4-SEASONS CHI"/>
    <n v="22"/>
    <n v="38"/>
    <n v="0"/>
    <s v="Normal"/>
    <m/>
    <m/>
  </r>
  <r>
    <x v="0"/>
    <x v="262"/>
    <m/>
    <s v="LS 235/45R18 98W XL LS588 UHP"/>
    <n v="22"/>
    <n v="7"/>
    <n v="0"/>
    <s v="Normal"/>
    <m/>
    <m/>
  </r>
  <r>
    <x v="0"/>
    <x v="143"/>
    <m/>
    <s v="LS 235/65R17 108VXL 4-SEASONS CHI"/>
    <n v="22"/>
    <n v="56"/>
    <n v="0"/>
    <s v="Normal"/>
    <m/>
    <m/>
  </r>
  <r>
    <x v="0"/>
    <x v="73"/>
    <m/>
    <s v="LS 275/30ZR20 97W XL LS588 UHP"/>
    <n v="22"/>
    <n v="1"/>
    <n v="0"/>
    <s v="Normal"/>
    <m/>
    <m/>
  </r>
  <r>
    <x v="0"/>
    <x v="263"/>
    <m/>
    <s v="UG 215/65R16 98H LATERAL FORCE A/T"/>
    <n v="22"/>
    <n v="2"/>
    <n v="0"/>
    <s v="Normal"/>
    <m/>
    <m/>
  </r>
  <r>
    <x v="0"/>
    <x v="264"/>
    <m/>
    <s v="UG 225/65R17 102H LATERAL FORCE 4Snew"/>
    <n v="22"/>
    <n v="96"/>
    <n v="0"/>
    <s v="Normal"/>
    <m/>
    <m/>
  </r>
  <r>
    <x v="0"/>
    <x v="265"/>
    <m/>
    <s v="UG 225/65R17 102H LATERAL FORCE A/T"/>
    <n v="22"/>
    <n v="60"/>
    <n v="0"/>
    <s v="Normal"/>
    <m/>
    <m/>
  </r>
  <r>
    <x v="0"/>
    <x v="266"/>
    <m/>
    <s v="UG 235/60R18 107HXL LATERAL FORCE A/T"/>
    <n v="22"/>
    <n v="24"/>
    <n v="0"/>
    <s v="Normal"/>
    <m/>
    <m/>
  </r>
  <r>
    <x v="0"/>
    <x v="267"/>
    <m/>
    <s v="CO 215/40R18 89YXL ExCont DWS06+特"/>
    <n v="22"/>
    <n v="2"/>
    <n v="0"/>
    <s v="Normal"/>
    <m/>
    <m/>
  </r>
  <r>
    <x v="0"/>
    <x v="268"/>
    <m/>
    <s v="CO 235/35ZR19 91YXL ExCont DWS06+特"/>
    <n v="22"/>
    <n v="2"/>
    <n v="0"/>
    <s v="Normal"/>
    <m/>
    <m/>
  </r>
  <r>
    <x v="0"/>
    <x v="269"/>
    <m/>
    <s v="CO 235/45R18 98YXL ExCont DWS06+特"/>
    <n v="22"/>
    <n v="16"/>
    <n v="0"/>
    <s v="Normal"/>
    <m/>
    <m/>
  </r>
  <r>
    <x v="0"/>
    <x v="270"/>
    <m/>
    <s v="CO 235/60R18 107WXL ExCont DWS06+特"/>
    <n v="22"/>
    <n v="3"/>
    <n v="0"/>
    <s v="Normal"/>
    <m/>
    <m/>
  </r>
  <r>
    <x v="0"/>
    <x v="145"/>
    <m/>
    <s v="DL 195/65R15 91H LE MANS V"/>
    <n v="22"/>
    <n v="2"/>
    <n v="0"/>
    <s v="Normal"/>
    <m/>
    <m/>
  </r>
  <r>
    <x v="0"/>
    <x v="271"/>
    <m/>
    <s v="FK 245/35R19 93Y XL FK510 EU"/>
    <n v="22"/>
    <n v="1"/>
    <n v="0"/>
    <s v="Normal"/>
    <m/>
    <m/>
  </r>
  <r>
    <x v="0"/>
    <x v="272"/>
    <m/>
    <s v="LS 155/80R13 79T 4-SEASONS CHI"/>
    <n v="22"/>
    <n v="1"/>
    <n v="0"/>
    <s v="Normal"/>
    <m/>
    <m/>
  </r>
  <r>
    <x v="0"/>
    <x v="273"/>
    <m/>
    <s v="LS 225/30R20 85WXL LS588SUV new"/>
    <n v="22"/>
    <n v="3"/>
    <n v="0"/>
    <s v="Normal"/>
    <m/>
    <m/>
  </r>
  <r>
    <x v="0"/>
    <x v="274"/>
    <m/>
    <s v="LS 245/45R18 100W XL LS588 UHP"/>
    <n v="22"/>
    <n v="2"/>
    <n v="0"/>
    <s v="Normal"/>
    <m/>
    <m/>
  </r>
  <r>
    <x v="0"/>
    <x v="275"/>
    <m/>
    <s v="LS 305/40R22 114V XL LS588 SUV"/>
    <n v="22"/>
    <n v="7"/>
    <n v="0"/>
    <s v="Normal"/>
    <m/>
    <m/>
  </r>
  <r>
    <x v="0"/>
    <x v="276"/>
    <m/>
    <s v="NX 205/50R17 93TXL WINGUARD ICE2特"/>
    <n v="22"/>
    <n v="1"/>
    <n v="0"/>
    <s v="Normal"/>
    <m/>
    <m/>
  </r>
  <r>
    <x v="0"/>
    <x v="277"/>
    <m/>
    <s v="PI 185/60R15 88HXL WinterIceZero ASIMMETRICO"/>
    <n v="22"/>
    <n v="4"/>
    <n v="0"/>
    <s v="Normal"/>
    <m/>
    <m/>
  </r>
  <r>
    <x v="0"/>
    <x v="278"/>
    <m/>
    <s v="TO 215/60R16 95H TRANPATH MP7"/>
    <n v="22"/>
    <n v="4"/>
    <n v="0"/>
    <s v="Normal"/>
    <m/>
    <m/>
  </r>
  <r>
    <x v="0"/>
    <x v="279"/>
    <m/>
    <s v="UG 165/40R16 73V ROAD MILEAGE"/>
    <n v="22"/>
    <n v="52"/>
    <n v="0"/>
    <s v="Normal"/>
    <m/>
    <m/>
  </r>
  <r>
    <x v="0"/>
    <x v="280"/>
    <m/>
    <s v="UG 165/45R16 74V ROAD MILEAGE"/>
    <n v="22"/>
    <n v="41"/>
    <n v="0"/>
    <s v="Normal"/>
    <m/>
    <m/>
  </r>
  <r>
    <x v="0"/>
    <x v="281"/>
    <m/>
    <s v="UG 165/50R16 75V ROAD MILEAGE"/>
    <n v="22"/>
    <n v="14"/>
    <n v="0"/>
    <s v="Normal"/>
    <m/>
    <m/>
  </r>
  <r>
    <x v="0"/>
    <x v="282"/>
    <m/>
    <s v="UG 195R15C 107/105Q PRESTIGE II"/>
    <n v="22"/>
    <n v="61"/>
    <n v="0"/>
    <s v="Normal"/>
    <m/>
    <m/>
  </r>
  <r>
    <x v="0"/>
    <x v="283"/>
    <m/>
    <s v="UG 235/55R19 105W LATERAL FORCE 4S"/>
    <n v="22"/>
    <n v="3"/>
    <n v="0"/>
    <s v="Normal"/>
    <m/>
    <m/>
  </r>
  <r>
    <x v="0"/>
    <x v="284"/>
    <m/>
    <s v="UG 265/65R17 112H LATERAL FORCE 4S new"/>
    <n v="22"/>
    <n v="12"/>
    <n v="0"/>
    <s v="Normal"/>
    <m/>
    <m/>
  </r>
  <r>
    <x v="0"/>
    <x v="285"/>
    <m/>
    <s v="VK 175/65R15 84H ProTech NewGen"/>
    <n v="22"/>
    <n v="180"/>
    <n v="0"/>
    <s v="Normal"/>
    <m/>
    <m/>
  </r>
  <r>
    <x v="0"/>
    <x v="286"/>
    <m/>
    <s v="VK 185/55R15 82V ProTech NewGen"/>
    <n v="22"/>
    <n v="39"/>
    <n v="0"/>
    <s v="Normal"/>
    <m/>
    <m/>
  </r>
  <r>
    <x v="0"/>
    <x v="287"/>
    <m/>
    <s v="VK 195/50R16 88V XL ProTech NewGen"/>
    <n v="22"/>
    <n v="5"/>
    <n v="0"/>
    <s v="Normal"/>
    <m/>
    <m/>
  </r>
  <r>
    <x v="0"/>
    <x v="288"/>
    <m/>
    <s v="VK 235/55R18 104V XL Prp Tech PT6"/>
    <n v="22"/>
    <n v="24"/>
    <n v="0"/>
    <s v="Normal"/>
    <m/>
    <m/>
  </r>
  <r>
    <x v="0"/>
    <x v="289"/>
    <m/>
    <s v="CO 275/40R19 101Y ExCont DWS06+特"/>
    <n v="22"/>
    <n v="1"/>
    <n v="0"/>
    <s v="Normal"/>
    <m/>
    <m/>
  </r>
  <r>
    <x v="0"/>
    <x v="290"/>
    <m/>
    <s v="BS 165/55R14 72V REGNO GR-Leggera 特"/>
    <n v="22"/>
    <n v="2"/>
    <n v="0"/>
    <s v="Normal"/>
    <m/>
    <m/>
  </r>
  <r>
    <x v="0"/>
    <x v="291"/>
    <m/>
    <s v="BS 165/55R15 75V REGNO GR-Leggera 特"/>
    <n v="22"/>
    <n v="3"/>
    <n v="0"/>
    <s v="Normal"/>
    <m/>
    <m/>
  </r>
  <r>
    <x v="0"/>
    <x v="292"/>
    <m/>
    <s v="BS 185/60R15 84Q BLIZZAK VRX3特"/>
    <n v="22"/>
    <n v="2"/>
    <n v="0"/>
    <s v="Normal"/>
    <m/>
    <m/>
  </r>
  <r>
    <x v="0"/>
    <x v="293"/>
    <m/>
    <s v="BS 195/65R15 91V TURANZA T005 EU"/>
    <n v="22"/>
    <n v="58"/>
    <n v="0"/>
    <s v="Normal"/>
    <m/>
    <m/>
  </r>
  <r>
    <x v="0"/>
    <x v="294"/>
    <m/>
    <s v="BS 205/50R17 89V REGNO GR-XII特"/>
    <n v="22"/>
    <n v="1"/>
    <n v="0"/>
    <s v="Normal"/>
    <m/>
    <m/>
  </r>
  <r>
    <x v="0"/>
    <x v="295"/>
    <m/>
    <s v="BS 215/55R17 94Q VRX3特"/>
    <n v="22"/>
    <n v="2"/>
    <n v="0"/>
    <s v="Normal"/>
    <m/>
    <m/>
  </r>
  <r>
    <x v="0"/>
    <x v="296"/>
    <m/>
    <s v="BS 225/45R17 94YXL POTENZA SPORT EU"/>
    <n v="22"/>
    <n v="1"/>
    <n v="0"/>
    <s v="Normal"/>
    <m/>
    <m/>
  </r>
  <r>
    <x v="0"/>
    <x v="297"/>
    <m/>
    <s v="BS 225/60R18 100H ALENZA001EU"/>
    <n v="22"/>
    <n v="1"/>
    <n v="0"/>
    <s v="Normal"/>
    <m/>
    <m/>
  </r>
  <r>
    <x v="0"/>
    <x v="298"/>
    <m/>
    <s v="BS 235/45R17 97W XL POTENZA Adrenalin RE004 EU"/>
    <n v="22"/>
    <n v="3"/>
    <n v="0"/>
    <s v="Normal"/>
    <m/>
    <m/>
  </r>
  <r>
    <x v="0"/>
    <x v="299"/>
    <m/>
    <s v="BS 235/55R18 100V AO ALENZA001EU"/>
    <n v="22"/>
    <n v="1"/>
    <n v="0"/>
    <s v="Normal"/>
    <m/>
    <m/>
  </r>
  <r>
    <x v="0"/>
    <x v="300"/>
    <m/>
    <s v="BS 235/55R19 101V DUELER H/P SPORT EU"/>
    <n v="22"/>
    <n v="126"/>
    <n v="0"/>
    <s v="Normal"/>
    <m/>
    <m/>
  </r>
  <r>
    <x v="0"/>
    <x v="301"/>
    <m/>
    <s v="BS 235/55R19 101V DUELER H/P SPORT MO EU"/>
    <n v="22"/>
    <n v="3"/>
    <n v="0"/>
    <s v="Normal"/>
    <m/>
    <m/>
  </r>
  <r>
    <x v="0"/>
    <x v="302"/>
    <m/>
    <s v="DL 185/60R16 86H LE MANS V"/>
    <n v="22"/>
    <n v="1"/>
    <n v="0"/>
    <s v="Normal"/>
    <m/>
    <m/>
  </r>
  <r>
    <x v="0"/>
    <x v="303"/>
    <m/>
    <s v="FK 225/35ZR19 88Y XL FK510 EU"/>
    <n v="22"/>
    <n v="3"/>
    <n v="0"/>
    <s v="Normal"/>
    <m/>
    <m/>
  </r>
  <r>
    <x v="0"/>
    <x v="304"/>
    <m/>
    <s v="FK 225/40R18 92Y XL AZENIS FK510EU"/>
    <n v="22"/>
    <n v="2"/>
    <n v="0"/>
    <s v="Normal"/>
    <m/>
    <m/>
  </r>
  <r>
    <x v="0"/>
    <x v="305"/>
    <m/>
    <s v="FK 225/45R19 96Y XL FK510 EU"/>
    <n v="22"/>
    <n v="10"/>
    <n v="0"/>
    <s v="Normal"/>
    <m/>
    <m/>
  </r>
  <r>
    <x v="0"/>
    <x v="306"/>
    <m/>
    <s v="FK 225/50R18 99W XL FK510SUV EU"/>
    <n v="22"/>
    <n v="3"/>
    <n v="0"/>
    <s v="Normal"/>
    <m/>
    <m/>
  </r>
  <r>
    <x v="0"/>
    <x v="307"/>
    <m/>
    <s v="FK 235/40R18 95YXL FK510EU"/>
    <n v="22"/>
    <n v="4"/>
    <n v="0"/>
    <s v="Normal"/>
    <m/>
    <m/>
  </r>
  <r>
    <x v="0"/>
    <x v="308"/>
    <m/>
    <s v="FK 235/50R19 103WXL FK510SUV EU"/>
    <n v="22"/>
    <n v="19"/>
    <n v="0"/>
    <s v="Normal"/>
    <m/>
    <m/>
  </r>
  <r>
    <x v="0"/>
    <x v="309"/>
    <m/>
    <s v="FK 245/40ZR19 98Y XL FK510 EU"/>
    <n v="22"/>
    <n v="38"/>
    <n v="0"/>
    <s v="Normal"/>
    <m/>
    <m/>
  </r>
  <r>
    <x v="0"/>
    <x v="310"/>
    <m/>
    <s v="FK 255/35R19 96YXL FK510EU"/>
    <n v="22"/>
    <n v="4"/>
    <n v="0"/>
    <s v="Normal"/>
    <m/>
    <m/>
  </r>
  <r>
    <x v="0"/>
    <x v="311"/>
    <m/>
    <s v="PI 185/65R15 92TXL IceZERO ASIMMETRICO特"/>
    <n v="22"/>
    <n v="3"/>
    <n v="0"/>
    <s v="Normal"/>
    <m/>
    <m/>
  </r>
  <r>
    <x v="0"/>
    <x v="312"/>
    <m/>
    <s v="PI 195/65R15 91T IceZERO ASIMMETRICO特"/>
    <n v="22"/>
    <n v="2"/>
    <n v="0"/>
    <s v="Normal"/>
    <m/>
    <m/>
  </r>
  <r>
    <x v="0"/>
    <x v="313"/>
    <m/>
    <s v="PI 215/50R17 95HXL IceZERO ASIMMETRICO特"/>
    <n v="22"/>
    <n v="8"/>
    <n v="0"/>
    <s v="Normal"/>
    <m/>
    <m/>
  </r>
  <r>
    <x v="0"/>
    <x v="314"/>
    <m/>
    <s v="PI 225/65R17 106HXL ICE ZERO ASIMMETRICO特"/>
    <n v="22"/>
    <n v="3"/>
    <n v="0"/>
    <s v="Normal"/>
    <m/>
    <m/>
  </r>
  <r>
    <x v="0"/>
    <x v="315"/>
    <m/>
    <s v="PI 265/45R20(MO) 104Y SCORPION EU"/>
    <n v="22"/>
    <n v="8"/>
    <n v="0"/>
    <s v="Normal"/>
    <m/>
    <m/>
  </r>
  <r>
    <x v="0"/>
    <x v="316"/>
    <m/>
    <s v="YH 225/40R18 92YXL ADVAN Sport V107EU"/>
    <n v="22"/>
    <n v="187"/>
    <n v="0"/>
    <s v="Normal"/>
    <m/>
    <m/>
  </r>
  <r>
    <x v="0"/>
    <x v="317"/>
    <m/>
    <s v="YH 235/55R19 101V BLUEARTH-XT AE61 EU"/>
    <n v="22"/>
    <n v="2"/>
    <n v="0"/>
    <s v="Normal"/>
    <m/>
    <m/>
  </r>
  <r>
    <x v="0"/>
    <x v="318"/>
    <m/>
    <s v="YH 235/60R18 103W BluEarth-XT AE61 EU"/>
    <n v="22"/>
    <n v="1"/>
    <n v="0"/>
    <s v="Normal"/>
    <m/>
    <m/>
  </r>
  <r>
    <x v="0"/>
    <x v="319"/>
    <m/>
    <s v="YH 245/40R18 97WXL Bluearth-GT AE51 EU"/>
    <n v="22"/>
    <n v="3"/>
    <n v="0"/>
    <s v="Normal"/>
    <m/>
    <m/>
  </r>
  <r>
    <x v="0"/>
    <x v="320"/>
    <m/>
    <s v="YH 245/40R18 97YXL ADVAN Sport V107EU"/>
    <n v="22"/>
    <n v="16"/>
    <n v="0"/>
    <s v="Normal"/>
    <m/>
    <m/>
  </r>
  <r>
    <x v="0"/>
    <x v="321"/>
    <m/>
    <s v="YH 245/40R19 98YXL MO ADVAN Sport V105EU"/>
    <n v="22"/>
    <n v="44"/>
    <n v="0"/>
    <s v="Normal"/>
    <m/>
    <m/>
  </r>
  <r>
    <x v="0"/>
    <x v="322"/>
    <m/>
    <s v="YH 275/35R19 100Y ADVAN dB V552 EU"/>
    <n v="22"/>
    <n v="1"/>
    <n v="0"/>
    <s v="Normal"/>
    <m/>
    <m/>
  </r>
  <r>
    <x v="0"/>
    <x v="323"/>
    <m/>
    <s v="ZM 245/40R19 98W ZEALION"/>
    <n v="22"/>
    <n v="1"/>
    <n v="0"/>
    <s v="Normal"/>
    <m/>
    <m/>
  </r>
  <r>
    <x v="0"/>
    <x v="324"/>
    <m/>
    <s v="YH 205/55R16 91W ADVAN dB V551 EU"/>
    <n v="22"/>
    <n v="4"/>
    <n v="0"/>
    <s v="Normal"/>
    <m/>
    <m/>
  </r>
  <r>
    <x v="0"/>
    <x v="325"/>
    <m/>
    <s v="YH 245/40R18 93W ADVAN dB V551 EU"/>
    <n v="22"/>
    <n v="1"/>
    <n v="0"/>
    <s v="Normal"/>
    <m/>
    <m/>
  </r>
  <r>
    <x v="0"/>
    <x v="326"/>
    <m/>
    <s v="BS 245/45R17 99WXL POTENZA Adrenalin RE004EU"/>
    <n v="22"/>
    <n v="1"/>
    <n v="0"/>
    <s v="Normal"/>
    <m/>
    <m/>
  </r>
  <r>
    <x v="0"/>
    <x v="327"/>
    <m/>
    <s v="CO 215/45R18 93Y XL ExCont DWS06+特22"/>
    <n v="22"/>
    <n v="49"/>
    <n v="0"/>
    <s v="Normal"/>
    <m/>
    <m/>
  </r>
  <r>
    <x v="0"/>
    <x v="328"/>
    <m/>
    <s v="CO 225/40R18 92YXL ExCont DWS06+特"/>
    <n v="22"/>
    <n v="11"/>
    <n v="0"/>
    <s v="Normal"/>
    <m/>
    <m/>
  </r>
  <r>
    <x v="0"/>
    <x v="329"/>
    <m/>
    <s v="GY 225/55R18 98V AssuranceWeatherReady特"/>
    <n v="22"/>
    <n v="39"/>
    <n v="0"/>
    <s v="Normal"/>
    <m/>
    <m/>
  </r>
  <r>
    <x v="0"/>
    <x v="176"/>
    <m/>
    <s v="MI 235/40R18 95Y XL CROSS CLIMATE 2"/>
    <n v="22"/>
    <n v="4"/>
    <n v="0"/>
    <s v="Normal"/>
    <m/>
    <m/>
  </r>
  <r>
    <x v="0"/>
    <x v="330"/>
    <m/>
    <s v="CO 215/60R16 99TXL NorthContact NC6特22"/>
    <n v="22"/>
    <n v="4"/>
    <n v="0"/>
    <s v="Normal"/>
    <m/>
    <m/>
  </r>
  <r>
    <x v="0"/>
    <x v="331"/>
    <m/>
    <s v="MI 195/65R15 95TXL X-ICE SNOW 22"/>
    <n v="22"/>
    <n v="4"/>
    <n v="0"/>
    <s v="Normal"/>
    <m/>
    <m/>
  </r>
  <r>
    <x v="0"/>
    <x v="332"/>
    <m/>
    <s v="MI 195/80R15LT107/105R Agilis X-ICE 22"/>
    <n v="22"/>
    <n v="4"/>
    <n v="0"/>
    <s v="Normal"/>
    <m/>
    <m/>
  </r>
  <r>
    <x v="0"/>
    <x v="333"/>
    <m/>
    <s v="CO 245/45R18 100YXL ExCont DWS06+特"/>
    <n v="22"/>
    <n v="2"/>
    <n v="0"/>
    <s v="Normal"/>
    <m/>
    <m/>
  </r>
  <r>
    <x v="0"/>
    <x v="161"/>
    <m/>
    <s v="GY 205/65R15 94H VEC 4SEASONS MS Hybrid"/>
    <n v="22"/>
    <n v="4"/>
    <n v="0"/>
    <s v="Normal"/>
    <m/>
    <m/>
  </r>
  <r>
    <x v="0"/>
    <x v="334"/>
    <m/>
    <s v="CO 215/60R16 95V FR CC6 特"/>
    <n v="22"/>
    <n v="37"/>
    <n v="0"/>
    <s v="Normal"/>
    <m/>
    <m/>
  </r>
  <r>
    <x v="0"/>
    <x v="335"/>
    <m/>
    <s v="MI 195/65R15 95V XL CROSS CLIMATE 2"/>
    <n v="22"/>
    <n v="4"/>
    <n v="0"/>
    <s v="Normal"/>
    <m/>
    <m/>
  </r>
  <r>
    <x v="1"/>
    <x v="336"/>
    <n v="4992496139905"/>
    <s v="GY 145/80R13 75S EfficientGrip ECO EG01"/>
    <n v="4923"/>
    <n v="5"/>
    <n v="0"/>
    <s v="Normal"/>
    <s v="B2C"/>
    <s v="||JAPAN||"/>
  </r>
  <r>
    <x v="1"/>
    <x v="336"/>
    <n v="4992496139905"/>
    <s v="GY 145/80R13 75S EfficientGrip ECO EG01"/>
    <n v="5023"/>
    <n v="28"/>
    <n v="0"/>
    <s v="Normal"/>
    <s v="B2C"/>
    <s v="||JAPAN||"/>
  </r>
  <r>
    <x v="1"/>
    <x v="337"/>
    <n v="4992496151938"/>
    <s v="GY 145/80R13 75S EffiGrip EG01 new"/>
    <n v="423"/>
    <n v="4"/>
    <n v="0"/>
    <s v="Normal"/>
    <s v="B2C"/>
    <s v="||JAPAN||JAPAN"/>
  </r>
  <r>
    <x v="1"/>
    <x v="338"/>
    <n v="4992496142264"/>
    <s v="GY 145/80R13 75S VEC 4SEASONS MS Hybrid"/>
    <n v="4123"/>
    <n v="4"/>
    <n v="0"/>
    <s v="Normal"/>
    <s v="B2C"/>
    <s v="||JAPAN||"/>
  </r>
  <r>
    <x v="1"/>
    <x v="338"/>
    <n v="4992496142264"/>
    <s v="GY 145/80R13 75S VEC 4SEASONS MS Hybrid"/>
    <n v="4423"/>
    <n v="8"/>
    <n v="0"/>
    <s v="Normal"/>
    <s v="B2C"/>
    <s v="||JAPAN||"/>
  </r>
  <r>
    <x v="1"/>
    <x v="157"/>
    <n v="4992496142387"/>
    <s v="GY 155/55R14 69H VEC 4SEASONS MS Hybrid"/>
    <n v="2823"/>
    <n v="5"/>
    <n v="0"/>
    <s v="Normal"/>
    <s v="B2C"/>
    <s v="||JAPAN||"/>
  </r>
  <r>
    <x v="1"/>
    <x v="339"/>
    <n v="4992496142301"/>
    <s v="GY 155/65R13 73H VEC 4SEASONS MS Hybrid"/>
    <n v="4123"/>
    <n v="4"/>
    <n v="0"/>
    <s v="Normal"/>
    <s v="B2C"/>
    <s v="||JAPAN||"/>
  </r>
  <r>
    <x v="1"/>
    <x v="339"/>
    <n v="4992496142301"/>
    <s v="GY 155/65R13 73H VEC 4SEASONS MS Hybrid"/>
    <n v="4223"/>
    <n v="4"/>
    <n v="0"/>
    <s v="Normal"/>
    <s v="B2C"/>
    <s v="||JAPAN||JAPAN"/>
  </r>
  <r>
    <x v="1"/>
    <x v="339"/>
    <n v="4992496142301"/>
    <s v="GY 155/65R13 73H VEC 4SEASONS MS Hybrid"/>
    <n v="4423"/>
    <n v="8"/>
    <n v="0"/>
    <s v="Normal"/>
    <s v="B2C"/>
    <s v="||JAPAN||"/>
  </r>
  <r>
    <x v="1"/>
    <x v="339"/>
    <n v="4992496142301"/>
    <s v="GY 155/65R13 73H VEC 4SEASONS MS Hybrid"/>
    <n v="4223"/>
    <n v="8"/>
    <n v="0"/>
    <s v="Normal"/>
    <s v="B2C"/>
    <s v="||JAPAN||"/>
  </r>
  <r>
    <x v="1"/>
    <x v="340"/>
    <n v="4992496139981"/>
    <s v="GY 155/65R13 73S EfficientGrip ECO EG01"/>
    <n v="5123"/>
    <n v="8"/>
    <n v="0"/>
    <s v="Normal"/>
    <s v="B2C"/>
    <s v="||JAPAN||"/>
  </r>
  <r>
    <x v="1"/>
    <x v="340"/>
    <n v="4992496139981"/>
    <s v="GY 155/65R13 73S EfficientGrip ECO EG01"/>
    <n v="4923"/>
    <n v="10"/>
    <n v="0"/>
    <s v="Normal"/>
    <s v="B2C"/>
    <s v="||JAPAN||"/>
  </r>
  <r>
    <x v="1"/>
    <x v="340"/>
    <n v="4992496139981"/>
    <s v="GY 155/65R13 73S EfficientGrip ECO EG01"/>
    <n v="4723"/>
    <n v="10"/>
    <n v="0"/>
    <s v="Normal"/>
    <s v="B2C"/>
    <s v="||JAPAN||JAPAN"/>
  </r>
  <r>
    <x v="1"/>
    <x v="340"/>
    <n v="4992496139981"/>
    <s v="GY 155/65R13 73S EfficientGrip ECO EG01"/>
    <n v="4723"/>
    <n v="12"/>
    <n v="0"/>
    <s v="Normal"/>
    <s v="B2C"/>
    <s v="||JAPAN||"/>
  </r>
  <r>
    <x v="1"/>
    <x v="341"/>
    <n v="4992496142349"/>
    <s v="GY 155/65R14 75H VEC 4SEASONS MS Hybrid"/>
    <n v="4623"/>
    <n v="11"/>
    <n v="0"/>
    <s v="Normal"/>
    <s v="B2C"/>
    <s v="||JAPAN||"/>
  </r>
  <r>
    <x v="1"/>
    <x v="341"/>
    <n v="4992496142349"/>
    <s v="GY 155/65R14 75H VEC 4SEASONS MS Hybrid"/>
    <n v="4623"/>
    <n v="36"/>
    <n v="0"/>
    <s v="Normal"/>
    <s v="B2C"/>
    <s v="||JAPAN||"/>
  </r>
  <r>
    <x v="1"/>
    <x v="342"/>
    <n v="4992496151952"/>
    <s v="GY 155/65R14 75S EffiGrip EG01 new"/>
    <n v="3923"/>
    <n v="23"/>
    <n v="0"/>
    <s v="Normal"/>
    <s v="B2C"/>
    <s v="||CHINA||"/>
  </r>
  <r>
    <x v="1"/>
    <x v="342"/>
    <n v="4992496151952"/>
    <s v="GY 155/65R14 75S EffiGrip EG01 new"/>
    <n v="3923"/>
    <n v="40"/>
    <n v="0"/>
    <s v="Normal"/>
    <s v="B2C"/>
    <s v="||CHINA||"/>
  </r>
  <r>
    <x v="1"/>
    <x v="343"/>
    <n v="4992496142295"/>
    <s v="GY 155/70R13 75H VEC 4SEASONS MS Hybrid"/>
    <n v="4423"/>
    <n v="12"/>
    <n v="0"/>
    <s v="Normal"/>
    <s v="B2C"/>
    <s v="||JAPAN||"/>
  </r>
  <r>
    <x v="1"/>
    <x v="344"/>
    <n v="4992496139912"/>
    <s v="GY 155/80R13 79S EfficientGrip ECO EG01"/>
    <n v="4023"/>
    <n v="9"/>
    <n v="0"/>
    <s v="Normal"/>
    <s v="B2C"/>
    <s v="||JAPAN||"/>
  </r>
  <r>
    <x v="1"/>
    <x v="344"/>
    <n v="4992496139912"/>
    <s v="GY 155/80R13 79S EfficientGrip ECO EG01"/>
    <n v="3923"/>
    <n v="19"/>
    <n v="0"/>
    <s v="Normal"/>
    <s v="B2C"/>
    <s v="||JAPAN||JAPAN"/>
  </r>
  <r>
    <x v="1"/>
    <x v="344"/>
    <n v="4992496139912"/>
    <s v="GY 155/80R13 79S EfficientGrip ECO EG01"/>
    <n v="5123"/>
    <n v="2"/>
    <n v="0"/>
    <s v="Normal"/>
    <s v="B2C"/>
    <s v="||JAPAN||"/>
  </r>
  <r>
    <x v="1"/>
    <x v="344"/>
    <n v="4992496139912"/>
    <s v="GY 155/80R13 79S EfficientGrip ECO EG01"/>
    <n v="5123"/>
    <n v="6"/>
    <n v="0"/>
    <s v="Normal"/>
    <s v="B2C"/>
    <s v="||JAPAN||"/>
  </r>
  <r>
    <x v="1"/>
    <x v="345"/>
    <n v="4992496142271"/>
    <s v="GY 155/80R13 79S VEC 4SEASONS MS Hybrid"/>
    <n v="5123"/>
    <n v="4"/>
    <n v="0"/>
    <s v="Normal"/>
    <s v="B2C"/>
    <s v="||JAPAN||"/>
  </r>
  <r>
    <x v="1"/>
    <x v="345"/>
    <n v="4992496142271"/>
    <s v="GY 155/80R13 79S VEC 4SEASONS MS Hybrid"/>
    <n v="4623"/>
    <n v="16"/>
    <n v="0"/>
    <s v="Normal"/>
    <s v="B2C"/>
    <s v="||JAPAN||"/>
  </r>
  <r>
    <x v="1"/>
    <x v="346"/>
    <n v="4992496096772"/>
    <s v="GY 165/45R16 74W XL EAGLE LS EXE特"/>
    <n v="4823"/>
    <n v="37"/>
    <n v="0"/>
    <s v="Normal"/>
    <s v="B2C"/>
    <s v="||JAPAN||"/>
  </r>
  <r>
    <x v="1"/>
    <x v="347"/>
    <n v="4992496142509"/>
    <s v="GY 165/50R15 73H VEC 4SEASONS MS Hybrid"/>
    <n v="4523"/>
    <n v="3"/>
    <n v="0"/>
    <s v="Normal"/>
    <s v="B2C"/>
    <s v="||JAPAN||JAPAN"/>
  </r>
  <r>
    <x v="1"/>
    <x v="347"/>
    <n v="4992496142509"/>
    <s v="GY 165/50R15 73H VEC 4SEASONS MS Hybrid"/>
    <n v="4523"/>
    <n v="8"/>
    <n v="0"/>
    <s v="Normal"/>
    <s v="B2C"/>
    <s v="||JAPAN||"/>
  </r>
  <r>
    <x v="1"/>
    <x v="347"/>
    <n v="4992496142509"/>
    <s v="GY 165/50R15 73H VEC 4SEASONS MS Hybrid"/>
    <n v="4523"/>
    <n v="4"/>
    <n v="0"/>
    <s v="Normal"/>
    <s v="B2C"/>
    <s v="||JAPAN||"/>
  </r>
  <r>
    <x v="1"/>
    <x v="348"/>
    <n v="4992496142394"/>
    <s v="GY 165/55R14 72H VEC 4SEASONS MS Hybrid"/>
    <n v="4323"/>
    <n v="16"/>
    <n v="0"/>
    <s v="Normal"/>
    <s v="B2C"/>
    <s v="||JAPAN||"/>
  </r>
  <r>
    <x v="1"/>
    <x v="349"/>
    <n v="4992496086940"/>
    <s v="GY 165/55R14 72V REV RS-02特"/>
    <n v="2023"/>
    <n v="15"/>
    <n v="0"/>
    <s v="Normal"/>
    <s v="B2C"/>
    <s v="||JAPAN||"/>
  </r>
  <r>
    <x v="1"/>
    <x v="349"/>
    <n v="4992496086940"/>
    <s v="GY 165/55R14 72V REV RS-02特"/>
    <n v="2023"/>
    <n v="12"/>
    <n v="0"/>
    <s v="Normal"/>
    <s v="B2C"/>
    <s v="||JAPAN||"/>
  </r>
  <r>
    <x v="1"/>
    <x v="350"/>
    <n v="4992496142486"/>
    <s v="GY 165/55R15 75H VEC 4SEASONS MS Hybrid"/>
    <n v="4723"/>
    <n v="13"/>
    <n v="0"/>
    <s v="Normal"/>
    <s v="B2C"/>
    <s v="||JAPAN||"/>
  </r>
  <r>
    <x v="1"/>
    <x v="351"/>
    <n v="4992496090688"/>
    <s v="GY 165/55R15 75V E-LS2000 HB2 特"/>
    <n v="4823"/>
    <n v="140"/>
    <n v="0"/>
    <s v="Normal"/>
    <s v="B2C"/>
    <s v="||JAPAN||"/>
  </r>
  <r>
    <x v="1"/>
    <x v="351"/>
    <n v="4992496090688"/>
    <s v="GY 165/55R15 75V E-LS2000 HB2 特"/>
    <n v="4823"/>
    <n v="12"/>
    <n v="0"/>
    <s v="Normal"/>
    <s v="B2C"/>
    <s v="||JAPAN||"/>
  </r>
  <r>
    <x v="1"/>
    <x v="352"/>
    <n v="4992496142455"/>
    <s v="GY 165/60R15 77H VEC 4SEASONS MS Hybrid"/>
    <n v="4223"/>
    <n v="11"/>
    <n v="0"/>
    <s v="Normal"/>
    <s v="B2C"/>
    <s v="||JAPAN||"/>
  </r>
  <r>
    <x v="1"/>
    <x v="352"/>
    <n v="4992496142455"/>
    <s v="GY 165/60R15 77H VEC 4SEASONS MS Hybrid"/>
    <n v="4723"/>
    <n v="7"/>
    <n v="0"/>
    <s v="Normal"/>
    <s v="B2C"/>
    <s v="||JAPAN||JAPAN"/>
  </r>
  <r>
    <x v="1"/>
    <x v="352"/>
    <n v="4992496142455"/>
    <s v="GY 165/60R15 77H VEC 4SEASONS MS Hybrid"/>
    <n v="4723"/>
    <n v="1"/>
    <n v="0"/>
    <s v="Normal"/>
    <s v="B2C"/>
    <s v="||JAPAN||JAPAN"/>
  </r>
  <r>
    <x v="1"/>
    <x v="352"/>
    <n v="4992496142455"/>
    <s v="GY 165/60R15 77H VEC 4SEASONS MS Hybrid"/>
    <n v="4423"/>
    <n v="5"/>
    <n v="0"/>
    <s v="Normal"/>
    <s v="B2C"/>
    <s v="||JAPAN||"/>
  </r>
  <r>
    <x v="1"/>
    <x v="353"/>
    <n v="4992496142318"/>
    <s v="GY 165/65R13 77H VEC 4SEASONS MS Hybrid"/>
    <n v="4323"/>
    <n v="3"/>
    <n v="0"/>
    <s v="Normal"/>
    <s v="B2C"/>
    <s v="||JAPAN||"/>
  </r>
  <r>
    <x v="1"/>
    <x v="353"/>
    <n v="4992496142318"/>
    <s v="GY 165/65R13 77H VEC 4SEASONS MS Hybrid"/>
    <n v="4623"/>
    <n v="12"/>
    <n v="0"/>
    <s v="Normal"/>
    <s v="B2C"/>
    <s v="||JAPAN||"/>
  </r>
  <r>
    <x v="1"/>
    <x v="353"/>
    <n v="4992496142318"/>
    <s v="GY 165/65R13 77H VEC 4SEASONS MS Hybrid"/>
    <n v="4623"/>
    <n v="4"/>
    <n v="0"/>
    <s v="Normal"/>
    <s v="B2C"/>
    <s v="||JAPAN||"/>
  </r>
  <r>
    <x v="1"/>
    <x v="354"/>
    <n v="4992496142356"/>
    <s v="GY 165/65R14 79H VEC 4SEASONS MS Hybrid"/>
    <n v="4323"/>
    <n v="8"/>
    <n v="0"/>
    <s v="Normal"/>
    <s v="B2C"/>
    <s v="||JAPAN||"/>
  </r>
  <r>
    <x v="1"/>
    <x v="354"/>
    <n v="4992496142356"/>
    <s v="GY 165/65R14 79H VEC 4SEASONS MS Hybrid"/>
    <n v="4323"/>
    <n v="20"/>
    <n v="0"/>
    <s v="Normal"/>
    <s v="B2C"/>
    <s v="||JAPAN||"/>
  </r>
  <r>
    <x v="1"/>
    <x v="354"/>
    <n v="4992496142356"/>
    <s v="GY 165/65R14 79H VEC 4SEASONS MS Hybrid"/>
    <n v="4323"/>
    <n v="12"/>
    <n v="0"/>
    <s v="Normal"/>
    <s v="B2C"/>
    <s v="||JAPAN||"/>
  </r>
  <r>
    <x v="1"/>
    <x v="354"/>
    <n v="4992496142356"/>
    <s v="GY 165/65R14 79H VEC 4SEASONS MS Hybrid"/>
    <n v="4323"/>
    <n v="2"/>
    <n v="0"/>
    <s v="Normal"/>
    <s v="B2C"/>
    <s v="||JAPAN||JAPAN"/>
  </r>
  <r>
    <x v="1"/>
    <x v="355"/>
    <n v="4992496143964"/>
    <s v="GY 165/65R14 79S EfficientGrip ECO EG01"/>
    <n v="4023"/>
    <n v="4"/>
    <n v="0"/>
    <s v="Normal"/>
    <s v="B2C"/>
    <s v="||JAPAN||"/>
  </r>
  <r>
    <x v="1"/>
    <x v="355"/>
    <n v="4992496143964"/>
    <s v="GY 165/65R14 79S EfficientGrip ECO EG01"/>
    <n v="4423"/>
    <n v="40"/>
    <n v="0"/>
    <s v="Normal"/>
    <s v="B2C"/>
    <s v="||JAPAN||"/>
  </r>
  <r>
    <x v="1"/>
    <x v="355"/>
    <n v="4992496143964"/>
    <s v="GY 165/65R14 79S EfficientGrip ECO EG01"/>
    <n v="4123"/>
    <n v="4"/>
    <n v="0"/>
    <s v="Normal"/>
    <s v="B2C"/>
    <s v="||JAPAN||JAPAN"/>
  </r>
  <r>
    <x v="1"/>
    <x v="355"/>
    <n v="4992496143964"/>
    <s v="GY 165/65R14 79S EfficientGrip ECO EG01"/>
    <n v="4223"/>
    <n v="30"/>
    <n v="0"/>
    <s v="Normal"/>
    <s v="B2C"/>
    <s v="||JAPAN||"/>
  </r>
  <r>
    <x v="1"/>
    <x v="356"/>
    <n v="4992496139950"/>
    <s v="GY 165/70R14 81S EfficientGrip ECO EG01"/>
    <n v="4323"/>
    <n v="1"/>
    <n v="0"/>
    <s v="Normal"/>
    <s v="B2C"/>
    <s v="||JAPAN||"/>
  </r>
  <r>
    <x v="1"/>
    <x v="356"/>
    <n v="4992496139950"/>
    <s v="GY 165/70R14 81S EfficientGrip ECO EG01"/>
    <n v="4623"/>
    <n v="4"/>
    <n v="0"/>
    <s v="Normal"/>
    <s v="B2C"/>
    <s v="||JAPAN||"/>
  </r>
  <r>
    <x v="1"/>
    <x v="356"/>
    <n v="4992496139950"/>
    <s v="GY 165/70R14 81S EfficientGrip ECO EG01"/>
    <n v="4323"/>
    <n v="20"/>
    <n v="0"/>
    <s v="Normal"/>
    <s v="B2C"/>
    <s v="||JAPAN||"/>
  </r>
  <r>
    <x v="1"/>
    <x v="356"/>
    <n v="4992496139950"/>
    <s v="GY 165/70R14 81S EfficientGrip ECO EG01"/>
    <n v="4923"/>
    <n v="20"/>
    <n v="0"/>
    <s v="Normal"/>
    <s v="B2C"/>
    <s v="||JAPAN||"/>
  </r>
  <r>
    <x v="1"/>
    <x v="356"/>
    <n v="4992496139950"/>
    <s v="GY 165/70R14 81S EfficientGrip ECO EG01"/>
    <n v="4923"/>
    <n v="40"/>
    <n v="0"/>
    <s v="Normal"/>
    <s v="B2C"/>
    <s v="||JAPAN||"/>
  </r>
  <r>
    <x v="1"/>
    <x v="356"/>
    <n v="4992496139950"/>
    <s v="GY 165/70R14 81S EfficientGrip ECO EG01"/>
    <n v="4923"/>
    <n v="11"/>
    <n v="0"/>
    <s v="Normal"/>
    <s v="B2C"/>
    <s v="||JAPAN||"/>
  </r>
  <r>
    <x v="1"/>
    <x v="357"/>
    <n v="4992496142288"/>
    <s v="GY 165/70R14 81S VEC 4SEASONS MS Hybrid"/>
    <n v="4023"/>
    <n v="4"/>
    <n v="0"/>
    <s v="Normal"/>
    <s v="B2C"/>
    <s v="||JAPAN||JAPAN"/>
  </r>
  <r>
    <x v="1"/>
    <x v="357"/>
    <n v="4992496142288"/>
    <s v="GY 165/70R14 81S VEC 4SEASONS MS Hybrid"/>
    <n v="4523"/>
    <n v="8"/>
    <n v="0"/>
    <s v="Normal"/>
    <s v="B2C"/>
    <s v="||JAPAN||"/>
  </r>
  <r>
    <x v="1"/>
    <x v="357"/>
    <n v="4992496142288"/>
    <s v="GY 165/70R14 81S VEC 4SEASONS MS Hybrid"/>
    <n v="4323"/>
    <n v="4"/>
    <n v="0"/>
    <s v="Normal"/>
    <s v="B2C"/>
    <s v="||JAPAN||"/>
  </r>
  <r>
    <x v="1"/>
    <x v="358"/>
    <n v="4992496140123"/>
    <s v="GY 175/60R16 82H EfficientGrip ECO EG01"/>
    <n v="4023"/>
    <n v="4"/>
    <n v="0"/>
    <s v="Normal"/>
    <s v="B2C"/>
    <s v="||JAPAN||"/>
  </r>
  <r>
    <x v="1"/>
    <x v="358"/>
    <n v="4992496140123"/>
    <s v="GY 175/60R16 82H EfficientGrip ECO EG01"/>
    <n v="4023"/>
    <n v="18"/>
    <n v="0"/>
    <s v="Normal"/>
    <s v="B2C"/>
    <s v="||JAPAN||"/>
  </r>
  <r>
    <x v="1"/>
    <x v="359"/>
    <n v="4992496142530"/>
    <s v="GY 175/60R16 82H VEC 4SEASONS MS Hybrid"/>
    <n v="3123"/>
    <n v="7"/>
    <n v="0"/>
    <s v="Normal"/>
    <s v="B2C"/>
    <s v="||JAPAN||JAPAN"/>
  </r>
  <r>
    <x v="1"/>
    <x v="359"/>
    <n v="4992496142530"/>
    <s v="GY 175/60R16 82H VEC 4SEASONS MS Hybrid"/>
    <n v="4223"/>
    <n v="4"/>
    <n v="0"/>
    <s v="Normal"/>
    <s v="B2C"/>
    <s v="||JAPAN||"/>
  </r>
  <r>
    <x v="1"/>
    <x v="359"/>
    <n v="4992496142530"/>
    <s v="GY 175/60R16 82H VEC 4SEASONS MS Hybrid"/>
    <n v="4223"/>
    <n v="4"/>
    <n v="0"/>
    <s v="Normal"/>
    <s v="B2C"/>
    <s v="||JAPAN||JAPAN"/>
  </r>
  <r>
    <x v="1"/>
    <x v="359"/>
    <n v="4992496142530"/>
    <s v="GY 175/60R16 82H VEC 4SEASONS MS Hybrid"/>
    <n v="4123"/>
    <n v="8"/>
    <n v="0"/>
    <s v="Normal"/>
    <s v="B2C"/>
    <s v="||JAPAN||"/>
  </r>
  <r>
    <x v="1"/>
    <x v="359"/>
    <n v="4992496142530"/>
    <s v="GY 175/60R16 82H VEC 4SEASONS MS Hybrid"/>
    <n v="4123"/>
    <n v="5"/>
    <n v="0"/>
    <s v="Normal"/>
    <s v="B2C"/>
    <s v="||JAPAN||"/>
  </r>
  <r>
    <x v="1"/>
    <x v="360"/>
    <n v="4992496142363"/>
    <s v="GY 175/65R14 82H VEC 4SEASONS MS Hybrid"/>
    <n v="3423"/>
    <n v="8"/>
    <n v="0"/>
    <s v="Normal"/>
    <s v="B2C"/>
    <s v="||JAPAN||JAPAN"/>
  </r>
  <r>
    <x v="1"/>
    <x v="360"/>
    <n v="4992496142363"/>
    <s v="GY 175/65R14 82H VEC 4SEASONS MS Hybrid"/>
    <n v="3423"/>
    <n v="12"/>
    <n v="0"/>
    <s v="Normal"/>
    <s v="B2C"/>
    <s v="||JAPAN||JAPAN"/>
  </r>
  <r>
    <x v="1"/>
    <x v="361"/>
    <n v="4992496140017"/>
    <s v="GY 175/65R14 82S EfficientGrip ECO EG01"/>
    <n v="3523"/>
    <n v="29"/>
    <n v="0"/>
    <s v="Normal"/>
    <s v="B2C"/>
    <s v="||JAPAN||JAPAN"/>
  </r>
  <r>
    <x v="1"/>
    <x v="362"/>
    <n v="4992496142417"/>
    <s v="GY 175/65R15 84H VEC 4SEASONS MS Hybrid"/>
    <n v="4723"/>
    <n v="12"/>
    <n v="0"/>
    <s v="Normal"/>
    <s v="B2C"/>
    <s v="||JAPAN||"/>
  </r>
  <r>
    <x v="1"/>
    <x v="363"/>
    <n v="4992496142325"/>
    <s v="GY 175/70R14 84H VEC 4SEASONS MS Hybrid"/>
    <n v="4723"/>
    <n v="12"/>
    <n v="0"/>
    <s v="Normal"/>
    <s v="B2C"/>
    <s v="||JAPAN||"/>
  </r>
  <r>
    <x v="1"/>
    <x v="363"/>
    <n v="4992496142325"/>
    <s v="GY 175/70R14 84H VEC 4SEASONS MS Hybrid"/>
    <n v="4723"/>
    <n v="28"/>
    <n v="0"/>
    <s v="Normal"/>
    <s v="B2C"/>
    <s v="||JAPAN||"/>
  </r>
  <r>
    <x v="1"/>
    <x v="364"/>
    <n v="4992496139967"/>
    <s v="GY 175/70R14 84S EfficientGrip ECO EG01"/>
    <n v="5123"/>
    <n v="32"/>
    <n v="0"/>
    <s v="Normal"/>
    <s v="B2C"/>
    <s v="||JAPAN||"/>
  </r>
  <r>
    <x v="1"/>
    <x v="364"/>
    <n v="4992496139967"/>
    <s v="GY 175/70R14 84S EfficientGrip ECO EG01"/>
    <n v="5123"/>
    <n v="26"/>
    <n v="0"/>
    <s v="Normal"/>
    <s v="B2C"/>
    <s v="||JAPAN||"/>
  </r>
  <r>
    <x v="1"/>
    <x v="365"/>
    <n v="4992496142493"/>
    <s v="GY 185/55R15 82H VEC 4SEASONS MS Hybrid"/>
    <n v="3023"/>
    <n v="12"/>
    <n v="0"/>
    <s v="Normal"/>
    <s v="B2C"/>
    <s v="||JAPAN||"/>
  </r>
  <r>
    <x v="1"/>
    <x v="365"/>
    <n v="4992496142493"/>
    <s v="GY 185/55R15 82H VEC 4SEASONS MS Hybrid"/>
    <n v="4223"/>
    <n v="2"/>
    <n v="0"/>
    <s v="Normal"/>
    <s v="B2C"/>
    <s v="||JAPAN||"/>
  </r>
  <r>
    <x v="1"/>
    <x v="365"/>
    <n v="4992496142493"/>
    <s v="GY 185/55R15 82H VEC 4SEASONS MS Hybrid"/>
    <n v="4223"/>
    <n v="2"/>
    <n v="0"/>
    <s v="Normal"/>
    <s v="B2C"/>
    <s v="||JAPAN||JAPAN"/>
  </r>
  <r>
    <x v="1"/>
    <x v="365"/>
    <n v="4992496142493"/>
    <s v="GY 185/55R15 82H VEC 4SEASONS MS Hybrid"/>
    <n v="4223"/>
    <n v="8"/>
    <n v="0"/>
    <s v="Normal"/>
    <s v="B2C"/>
    <s v="||JAPAN||"/>
  </r>
  <r>
    <x v="1"/>
    <x v="366"/>
    <n v="4992496140109"/>
    <s v="GY 185/60R15 84H EfficientGrip ECO EG01"/>
    <n v="4623"/>
    <n v="12"/>
    <n v="0"/>
    <s v="Normal"/>
    <s v="B2C"/>
    <s v="||JAPAN||"/>
  </r>
  <r>
    <x v="1"/>
    <x v="366"/>
    <n v="4992496140109"/>
    <s v="GY 185/60R15 84H EfficientGrip ECO EG01"/>
    <n v="5223"/>
    <n v="4"/>
    <n v="0"/>
    <s v="Normal"/>
    <s v="B2C"/>
    <s v="||JAPAN||"/>
  </r>
  <r>
    <x v="1"/>
    <x v="367"/>
    <n v="4992496142462"/>
    <s v="GY 185/60R15 84H VEC 4SEASONS MS Hybrid"/>
    <n v="4523"/>
    <n v="20"/>
    <n v="0"/>
    <s v="Normal"/>
    <s v="B2C"/>
    <s v="||JAPAN||"/>
  </r>
  <r>
    <x v="1"/>
    <x v="368"/>
    <n v="4992496142370"/>
    <s v="GY 185/65R14 86H VEC 4SEASONS MS Hybrid"/>
    <n v="4323"/>
    <n v="10"/>
    <n v="0"/>
    <s v="Normal"/>
    <s v="B2C"/>
    <s v="||JAPAN||"/>
  </r>
  <r>
    <x v="1"/>
    <x v="368"/>
    <n v="4992496142370"/>
    <s v="GY 185/65R14 86H VEC 4SEASONS MS Hybrid"/>
    <n v="4323"/>
    <n v="2"/>
    <n v="0"/>
    <s v="Normal"/>
    <s v="B2C"/>
    <s v="||JAPAN||"/>
  </r>
  <r>
    <x v="1"/>
    <x v="368"/>
    <n v="4992496142370"/>
    <s v="GY 185/65R14 86H VEC 4SEASONS MS Hybrid"/>
    <n v="4423"/>
    <n v="8"/>
    <n v="0"/>
    <s v="Normal"/>
    <s v="B2C"/>
    <s v="||JAPAN||"/>
  </r>
  <r>
    <x v="1"/>
    <x v="369"/>
    <n v="4992496140024"/>
    <s v="GY 185/65R14 86S EfficientGrip ECO EG01"/>
    <n v="2923"/>
    <n v="6"/>
    <n v="0"/>
    <s v="Normal"/>
    <s v="B2C"/>
    <s v="||JAPAN||JAPAN"/>
  </r>
  <r>
    <x v="1"/>
    <x v="369"/>
    <n v="4992496140024"/>
    <s v="GY 185/65R14 86S EfficientGrip ECO EG01"/>
    <n v="3523"/>
    <n v="6"/>
    <n v="0"/>
    <s v="Normal"/>
    <s v="B2C"/>
    <s v="||JAPAN||JAPAN"/>
  </r>
  <r>
    <x v="1"/>
    <x v="370"/>
    <n v="4992496142431"/>
    <s v="GY 185/65R15 88H VEC 4SEASONS MS Hybrid"/>
    <n v="4823"/>
    <n v="8"/>
    <n v="0"/>
    <s v="Normal"/>
    <s v="B2C"/>
    <s v="||JAPAN||"/>
  </r>
  <r>
    <x v="1"/>
    <x v="370"/>
    <n v="4992496142431"/>
    <s v="GY 185/65R15 88H VEC 4SEASONS MS Hybrid"/>
    <n v="4723"/>
    <n v="6"/>
    <n v="0"/>
    <s v="Normal"/>
    <s v="B2C"/>
    <s v="||JAPAN||"/>
  </r>
  <r>
    <x v="1"/>
    <x v="370"/>
    <n v="4992496142431"/>
    <s v="GY 185/65R15 88H VEC 4SEASONS MS Hybrid"/>
    <n v="4723"/>
    <n v="12"/>
    <n v="0"/>
    <s v="Normal"/>
    <s v="B2C"/>
    <s v="||JAPAN||"/>
  </r>
  <r>
    <x v="1"/>
    <x v="371"/>
    <n v="4992496140055"/>
    <s v="GY 185/65R15 88S EfficientGrip ECO EG01"/>
    <n v="5223"/>
    <n v="16"/>
    <n v="0"/>
    <s v="Normal"/>
    <s v="B2C"/>
    <s v="||JAPAN||"/>
  </r>
  <r>
    <x v="1"/>
    <x v="371"/>
    <n v="4992496140055"/>
    <s v="GY 185/65R15 88S EfficientGrip ECO EG01"/>
    <n v="4823"/>
    <n v="8"/>
    <n v="0"/>
    <s v="Normal"/>
    <s v="B2C"/>
    <s v="||JAPAN||"/>
  </r>
  <r>
    <x v="1"/>
    <x v="371"/>
    <n v="4992496140055"/>
    <s v="GY 185/65R15 88S EfficientGrip ECO EG01"/>
    <n v="5223"/>
    <n v="16"/>
    <n v="0"/>
    <s v="Normal"/>
    <s v="B2C"/>
    <s v="||JAPAN||"/>
  </r>
  <r>
    <x v="1"/>
    <x v="372"/>
    <n v="4992496142332"/>
    <s v="GY 185/70R14 88H VEC 4SEASONS MS Hybrid"/>
    <n v="4723"/>
    <n v="4"/>
    <n v="0"/>
    <s v="Normal"/>
    <s v="B2C"/>
    <s v="||JAPAN||"/>
  </r>
  <r>
    <x v="1"/>
    <x v="372"/>
    <n v="4992496142332"/>
    <s v="GY 185/70R14 88H VEC 4SEASONS MS Hybrid"/>
    <n v="4723"/>
    <n v="4"/>
    <n v="0"/>
    <s v="Normal"/>
    <s v="B2C"/>
    <s v="||JAPAN||"/>
  </r>
  <r>
    <x v="1"/>
    <x v="372"/>
    <n v="4992496142332"/>
    <s v="GY 185/70R14 88H VEC 4SEASONS MS Hybrid"/>
    <n v="4723"/>
    <n v="8"/>
    <n v="0"/>
    <s v="Normal"/>
    <s v="B2C"/>
    <s v="||JAPAN||"/>
  </r>
  <r>
    <x v="1"/>
    <x v="373"/>
    <n v="4992496139974"/>
    <s v="GY 185/70R14 88S EfficientGrip ECO EG01"/>
    <n v="4623"/>
    <n v="7"/>
    <n v="0"/>
    <s v="Normal"/>
    <s v="B2C"/>
    <s v="||JAPAN||JAPAN"/>
  </r>
  <r>
    <x v="1"/>
    <x v="373"/>
    <n v="4992496139974"/>
    <s v="GY 185/70R14 88S EfficientGrip ECO EG01"/>
    <n v="5123"/>
    <n v="6"/>
    <n v="0"/>
    <s v="Normal"/>
    <s v="B2C"/>
    <s v="||JAPAN||"/>
  </r>
  <r>
    <x v="1"/>
    <x v="373"/>
    <n v="4992496139974"/>
    <s v="GY 185/70R14 88S EfficientGrip ECO EG01"/>
    <n v="5123"/>
    <n v="15"/>
    <n v="0"/>
    <s v="Normal"/>
    <s v="B2C"/>
    <s v="||JAPAN||"/>
  </r>
  <r>
    <x v="1"/>
    <x v="374"/>
    <n v="4992496096789"/>
    <s v="GY 195/45R16 84W XL EAGLE LS EXE特"/>
    <n v="5023"/>
    <n v="8"/>
    <n v="0"/>
    <s v="Normal"/>
    <s v="B2C"/>
    <s v="||JAPAN||"/>
  </r>
  <r>
    <x v="1"/>
    <x v="374"/>
    <n v="4992496096789"/>
    <s v="GY 195/45R16 84W XL EAGLE LS EXE特"/>
    <n v="3723"/>
    <n v="6"/>
    <n v="0"/>
    <s v="Normal"/>
    <s v="B2C"/>
    <s v="||JAPAN||JAPAN"/>
  </r>
  <r>
    <x v="1"/>
    <x v="375"/>
    <n v="4992496142578"/>
    <s v="GY 195/50R16 84H VEC 4SEASONS MS Hybrid"/>
    <n v="3923"/>
    <n v="11"/>
    <n v="0"/>
    <s v="Normal"/>
    <s v="B2C"/>
    <s v="||JAPAN||JAPAN"/>
  </r>
  <r>
    <x v="1"/>
    <x v="375"/>
    <n v="4992496142578"/>
    <s v="GY 195/50R16 84H VEC 4SEASONS MS Hybrid"/>
    <n v="3923"/>
    <n v="1"/>
    <n v="0"/>
    <s v="Normal"/>
    <s v="B2C"/>
    <s v="||JAPAN||"/>
  </r>
  <r>
    <x v="1"/>
    <x v="159"/>
    <n v="4992496142554"/>
    <s v="GY 195/55R16 87H VEC 4SEASONS MS Hybrid"/>
    <n v="2623"/>
    <n v="1"/>
    <n v="0"/>
    <s v="Normal"/>
    <s v="B2C"/>
    <s v="||JAPAN||"/>
  </r>
  <r>
    <x v="1"/>
    <x v="159"/>
    <n v="4992496142554"/>
    <s v="GY 195/55R16 87H VEC 4SEASONS MS Hybrid"/>
    <n v="2623"/>
    <n v="1"/>
    <n v="0"/>
    <s v="Normal"/>
    <s v="B2C"/>
    <s v="||JAPAN||"/>
  </r>
  <r>
    <x v="1"/>
    <x v="159"/>
    <n v="4992496142554"/>
    <s v="GY 195/55R16 87H VEC 4SEASONS MS Hybrid"/>
    <n v="3123"/>
    <n v="3"/>
    <n v="0"/>
    <s v="Normal"/>
    <s v="B2C"/>
    <s v="||JAPAN||"/>
  </r>
  <r>
    <x v="1"/>
    <x v="376"/>
    <n v="4992496142479"/>
    <s v="GY 195/60R15 88H VEC 4SEASONS MS Hybrid"/>
    <n v="423"/>
    <n v="10"/>
    <n v="0"/>
    <s v="Normal"/>
    <s v="B2C"/>
    <s v="||JAPAN||"/>
  </r>
  <r>
    <x v="1"/>
    <x v="376"/>
    <n v="4992496142479"/>
    <s v="GY 195/60R15 88H VEC 4SEASONS MS Hybrid"/>
    <n v="423"/>
    <n v="2"/>
    <n v="0"/>
    <s v="Normal"/>
    <s v="B2C"/>
    <s v="||JAPAN||JAPAN"/>
  </r>
  <r>
    <x v="1"/>
    <x v="376"/>
    <n v="4992496142479"/>
    <s v="GY 195/60R15 88H VEC 4SEASONS MS Hybrid"/>
    <n v="423"/>
    <n v="2"/>
    <n v="0"/>
    <s v="Normal"/>
    <s v="B2C"/>
    <s v="||JAPAN||"/>
  </r>
  <r>
    <x v="1"/>
    <x v="377"/>
    <n v="4992496142424"/>
    <s v="GY 195/60R16 89H VEC 4SEASONS MS Hybrid"/>
    <n v="4123"/>
    <n v="5"/>
    <n v="0"/>
    <s v="Normal"/>
    <s v="B2C"/>
    <s v="||JAPAN||"/>
  </r>
  <r>
    <x v="1"/>
    <x v="377"/>
    <n v="4992496142424"/>
    <s v="GY 195/60R16 89H VEC 4SEASONS MS Hybrid"/>
    <n v="4123"/>
    <n v="12"/>
    <n v="0"/>
    <s v="Normal"/>
    <s v="B2C"/>
    <s v="||JAPAN||"/>
  </r>
  <r>
    <x v="1"/>
    <x v="377"/>
    <n v="4992496142424"/>
    <s v="GY 195/60R16 89H VEC 4SEASONS MS Hybrid"/>
    <n v="4623"/>
    <n v="6"/>
    <n v="0"/>
    <s v="Normal"/>
    <s v="B2C"/>
    <s v="||JAPAN||"/>
  </r>
  <r>
    <x v="1"/>
    <x v="378"/>
    <n v="4992496140062"/>
    <s v="GY 195/65R15 91H EfficientGrip ECO EG01"/>
    <n v="4823"/>
    <n v="20"/>
    <n v="0"/>
    <s v="Normal"/>
    <s v="B2C"/>
    <s v="||JAPAN||"/>
  </r>
  <r>
    <x v="1"/>
    <x v="378"/>
    <n v="4992496140062"/>
    <s v="GY 195/65R15 91H EfficientGrip ECO EG01"/>
    <n v="4823"/>
    <n v="51"/>
    <n v="0"/>
    <s v="Normal"/>
    <s v="B2C"/>
    <s v="||JAPAN||"/>
  </r>
  <r>
    <x v="1"/>
    <x v="378"/>
    <n v="4992496140062"/>
    <s v="GY 195/65R15 91H EfficientGrip ECO EG01"/>
    <n v="4823"/>
    <n v="50"/>
    <n v="0"/>
    <s v="Normal"/>
    <s v="B2C"/>
    <s v="||JAPAN||"/>
  </r>
  <r>
    <x v="1"/>
    <x v="378"/>
    <n v="4992496140062"/>
    <s v="GY 195/65R15 91H EfficientGrip ECO EG01"/>
    <n v="4323"/>
    <n v="55"/>
    <n v="0"/>
    <s v="Normal"/>
    <s v="B2C"/>
    <s v="||JAPAN||"/>
  </r>
  <r>
    <x v="1"/>
    <x v="379"/>
    <n v="4992496141458"/>
    <s v="GY 195/65R15 91H VEC 4SEASONS MS Hybrid"/>
    <n v="4423"/>
    <n v="18"/>
    <n v="0"/>
    <s v="Normal"/>
    <s v="B2C"/>
    <s v="||JAPAN||"/>
  </r>
  <r>
    <x v="1"/>
    <x v="379"/>
    <n v="4992496141458"/>
    <s v="GY 195/65R15 91H VEC 4SEASONS MS Hybrid"/>
    <n v="4323"/>
    <n v="10"/>
    <n v="0"/>
    <s v="Normal"/>
    <s v="B2C"/>
    <s v="||JAPAN||"/>
  </r>
  <r>
    <x v="1"/>
    <x v="380"/>
    <n v="4992496138588"/>
    <s v="GY 195/80R15 107/105L EAGLE#1 NASCAR特"/>
    <n v="4223"/>
    <n v="19"/>
    <n v="0"/>
    <s v="Normal"/>
    <s v="B2C"/>
    <s v="||JAPAN||"/>
  </r>
  <r>
    <x v="1"/>
    <x v="381"/>
    <n v="4992496096901"/>
    <s v="GY 205/40R17 84WXL EAGLE LS EXE特"/>
    <n v="1923"/>
    <n v="9"/>
    <n v="0"/>
    <s v="Normal"/>
    <s v="B2C"/>
    <s v="||JAPAN||JAPAN"/>
  </r>
  <r>
    <x v="1"/>
    <x v="382"/>
    <n v="4992496096796"/>
    <s v="GY 205/45R16 87W XL EAGLE LS EXE 特"/>
    <n v="2723"/>
    <n v="2"/>
    <n v="0"/>
    <s v="Normal"/>
    <s v="B2C"/>
    <s v="||JAPAN||JAPAN"/>
  </r>
  <r>
    <x v="1"/>
    <x v="382"/>
    <n v="4992496096796"/>
    <s v="GY 205/45R16 87W XL EAGLE LS EXE 特"/>
    <n v="5023"/>
    <n v="16"/>
    <n v="0"/>
    <s v="Normal"/>
    <s v="B2C"/>
    <s v="||JAPAN||"/>
  </r>
  <r>
    <x v="1"/>
    <x v="383"/>
    <n v="4992496096857"/>
    <s v="GY 205/45R17 88W XL EAGLE LS EXE特"/>
    <n v="2123"/>
    <n v="24"/>
    <n v="0"/>
    <s v="Normal"/>
    <s v="B2C"/>
    <s v="||JAPAN||JAPAN"/>
  </r>
  <r>
    <x v="1"/>
    <x v="383"/>
    <n v="4992496096857"/>
    <s v="GY 205/45R17 88W XL EAGLE LS EXE特"/>
    <n v="2123"/>
    <n v="4"/>
    <n v="0"/>
    <s v="Normal"/>
    <s v="B2C"/>
    <s v="||JAPAN||JAPAN"/>
  </r>
  <r>
    <x v="1"/>
    <x v="384"/>
    <n v="4992496096826"/>
    <s v="GY 205/50R17 93V XL EAGLE LS EXE特"/>
    <n v="2423"/>
    <n v="11"/>
    <n v="0"/>
    <s v="Normal"/>
    <s v="B2C"/>
    <s v="||JAPAN||JAPAN"/>
  </r>
  <r>
    <x v="1"/>
    <x v="384"/>
    <n v="4992496096826"/>
    <s v="GY 205/50R17 93V XL EAGLE LS EXE特"/>
    <n v="2423"/>
    <n v="20"/>
    <n v="0"/>
    <s v="Normal"/>
    <s v="B2C"/>
    <s v="||JAPAN||JAPAN"/>
  </r>
  <r>
    <x v="1"/>
    <x v="384"/>
    <n v="4992496096826"/>
    <s v="GY 205/50R17 93V XL EAGLE LS EXE特"/>
    <n v="4923"/>
    <n v="24"/>
    <n v="0"/>
    <s v="Normal"/>
    <s v="B2C"/>
    <s v="||JAPAN||"/>
  </r>
  <r>
    <x v="1"/>
    <x v="384"/>
    <n v="4992496096826"/>
    <s v="GY 205/50R17 93V XL EAGLE LS EXE特"/>
    <n v="1623"/>
    <n v="3"/>
    <n v="0"/>
    <s v="Normal"/>
    <s v="B2C"/>
    <s v="||JAPAN||JAPAN"/>
  </r>
  <r>
    <x v="1"/>
    <x v="385"/>
    <n v="4992496142561"/>
    <s v="GY 205/55R16 91H VEC 4SEASONS MS Hybrid"/>
    <n v="4823"/>
    <n v="8"/>
    <n v="0"/>
    <s v="Normal"/>
    <s v="B2C"/>
    <s v="||JAPAN||"/>
  </r>
  <r>
    <x v="1"/>
    <x v="385"/>
    <n v="4992496142561"/>
    <s v="GY 205/55R16 91H VEC 4SEASONS MS Hybrid"/>
    <n v="4823"/>
    <n v="8"/>
    <n v="0"/>
    <s v="Normal"/>
    <s v="B2C"/>
    <s v="||JAPAN||"/>
  </r>
  <r>
    <x v="1"/>
    <x v="386"/>
    <n v="4992496140147"/>
    <s v="GY 205/60R16 92H EfficientGrip ECO EG01"/>
    <n v="2423"/>
    <n v="3"/>
    <n v="0"/>
    <s v="Normal"/>
    <s v="B2C"/>
    <s v="||JAPAN||JAPAN"/>
  </r>
  <r>
    <x v="1"/>
    <x v="386"/>
    <n v="4992496140147"/>
    <s v="GY 205/60R16 92H EfficientGrip ECO EG01"/>
    <n v="2423"/>
    <n v="17"/>
    <n v="0"/>
    <s v="Normal"/>
    <s v="B2C"/>
    <s v="||JAPAN||JAPAN"/>
  </r>
  <r>
    <x v="1"/>
    <x v="386"/>
    <n v="4992496140147"/>
    <s v="GY 205/60R16 92H EfficientGrip ECO EG01"/>
    <n v="4823"/>
    <n v="16"/>
    <n v="0"/>
    <s v="Normal"/>
    <s v="B2C"/>
    <s v="||JAPAN||"/>
  </r>
  <r>
    <x v="1"/>
    <x v="386"/>
    <n v="4992496140147"/>
    <s v="GY 205/60R16 92H EfficientGrip ECO EG01"/>
    <n v="4923"/>
    <n v="8"/>
    <n v="0"/>
    <s v="Normal"/>
    <s v="B2C"/>
    <s v="||JAPAN||"/>
  </r>
  <r>
    <x v="1"/>
    <x v="387"/>
    <n v="4992496142547"/>
    <s v="GY 205/60R16 92H VEC 4SEASONS MS Hybrid"/>
    <n v="4423"/>
    <n v="8"/>
    <n v="0"/>
    <s v="Normal"/>
    <s v="B2C"/>
    <s v="||JAPAN||"/>
  </r>
  <r>
    <x v="1"/>
    <x v="387"/>
    <n v="4992496142547"/>
    <s v="GY 205/60R16 92H VEC 4SEASONS MS Hybrid"/>
    <n v="4023"/>
    <n v="12"/>
    <n v="0"/>
    <s v="Normal"/>
    <s v="B2C"/>
    <s v="||JAPAN||"/>
  </r>
  <r>
    <x v="1"/>
    <x v="387"/>
    <n v="4992496142547"/>
    <s v="GY 205/60R16 92H VEC 4SEASONS MS Hybrid"/>
    <n v="3823"/>
    <n v="8"/>
    <n v="0"/>
    <s v="Normal"/>
    <s v="B2C"/>
    <s v="||JAPAN||JAPAN"/>
  </r>
  <r>
    <x v="1"/>
    <x v="161"/>
    <n v="4992496142448"/>
    <s v="GY 205/65R15 94H VEC 4SEASONS MS Hybrid"/>
    <n v="4223"/>
    <n v="7"/>
    <n v="0"/>
    <s v="Normal"/>
    <s v="B2C"/>
    <s v="||JAPAN||"/>
  </r>
  <r>
    <x v="1"/>
    <x v="388"/>
    <n v="4992496142516"/>
    <s v="GY 205/65R16 95H VEC 4SEASONS MS Hybrid"/>
    <n v="4423"/>
    <n v="4"/>
    <n v="0"/>
    <s v="Normal"/>
    <s v="B2C"/>
    <s v="||JAPAN||JAPAN"/>
  </r>
  <r>
    <x v="1"/>
    <x v="388"/>
    <n v="4992496142516"/>
    <s v="GY 205/65R16 95H VEC 4SEASONS MS Hybrid"/>
    <n v="5023"/>
    <n v="8"/>
    <n v="0"/>
    <s v="Normal"/>
    <s v="B2C"/>
    <s v="||JAPAN||"/>
  </r>
  <r>
    <x v="1"/>
    <x v="388"/>
    <n v="4992496142516"/>
    <s v="GY 205/65R16 95H VEC 4SEASONS MS Hybrid"/>
    <n v="5023"/>
    <n v="4"/>
    <n v="0"/>
    <s v="Normal"/>
    <s v="B2C"/>
    <s v="||JAPAN||"/>
  </r>
  <r>
    <x v="1"/>
    <x v="389"/>
    <n v="4992496142400"/>
    <s v="GY 205/70R15 96H VEC 4SEASONS MS Hybrid"/>
    <n v="4223"/>
    <n v="24"/>
    <n v="0"/>
    <s v="Normal"/>
    <s v="B2C"/>
    <s v="||JAPAN||"/>
  </r>
  <r>
    <x v="1"/>
    <x v="389"/>
    <n v="4992496142400"/>
    <s v="GY 205/70R15 96H VEC 4SEASONS MS Hybrid"/>
    <n v="4223"/>
    <n v="8"/>
    <n v="0"/>
    <s v="Normal"/>
    <s v="B2C"/>
    <s v="||JAPAN||"/>
  </r>
  <r>
    <x v="1"/>
    <x v="390"/>
    <n v="4992496096918"/>
    <s v="GY 215/40R17 87W XL EAGLE LS EXE特"/>
    <n v="3523"/>
    <n v="8"/>
    <n v="0"/>
    <s v="Normal"/>
    <s v="B2C"/>
    <s v="||JAPAN||JAPAN"/>
  </r>
  <r>
    <x v="1"/>
    <x v="391"/>
    <n v="4992496142622"/>
    <s v="GY 215/45R17 91H XL VEC 4SEASONS MS Hybrid"/>
    <n v="4623"/>
    <n v="4"/>
    <n v="0"/>
    <s v="Normal"/>
    <s v="B2C"/>
    <s v="||JAPAN||"/>
  </r>
  <r>
    <x v="1"/>
    <x v="391"/>
    <n v="4992496142622"/>
    <s v="GY 215/45R17 91H XL VEC 4SEASONS MS Hybrid"/>
    <n v="4623"/>
    <n v="4"/>
    <n v="0"/>
    <s v="Normal"/>
    <s v="B2C"/>
    <s v="||JAPAN||"/>
  </r>
  <r>
    <x v="1"/>
    <x v="391"/>
    <n v="4992496142622"/>
    <s v="GY 215/45R17 91H XL VEC 4SEASONS MS Hybrid"/>
    <n v="4623"/>
    <n v="4"/>
    <n v="0"/>
    <s v="Normal"/>
    <s v="B2C"/>
    <s v="||JAPAN||"/>
  </r>
  <r>
    <x v="1"/>
    <x v="392"/>
    <n v="4992496141342"/>
    <s v="GY 215/45R17 91W XL EfficientGrip ECO EG01"/>
    <n v="5123"/>
    <n v="1"/>
    <n v="0"/>
    <s v="Normal"/>
    <s v="B2C"/>
    <s v="||JAPAN||"/>
  </r>
  <r>
    <x v="1"/>
    <x v="392"/>
    <n v="4992496141342"/>
    <s v="GY 215/45R17 91W XL EfficientGrip ECO EG01"/>
    <n v="5123"/>
    <n v="3"/>
    <n v="0"/>
    <s v="Normal"/>
    <s v="B2C"/>
    <s v="||JAPAN||"/>
  </r>
  <r>
    <x v="1"/>
    <x v="392"/>
    <n v="4992496141342"/>
    <s v="GY 215/45R17 91W XL EfficientGrip ECO EG01"/>
    <n v="4223"/>
    <n v="4"/>
    <n v="0"/>
    <s v="Normal"/>
    <s v="B2C"/>
    <s v="||JAPAN||JAPAN"/>
  </r>
  <r>
    <x v="1"/>
    <x v="162"/>
    <n v="4992496142653"/>
    <s v="GY 215/45R18 89H VEC 4SEASONS MS Hybrid"/>
    <n v="4323"/>
    <n v="8"/>
    <n v="0"/>
    <s v="Normal"/>
    <s v="B2C"/>
    <s v="||JAPAN||JAPAN"/>
  </r>
  <r>
    <x v="1"/>
    <x v="162"/>
    <n v="4992496142653"/>
    <s v="GY 215/45R18 89H VEC 4SEASONS MS Hybrid"/>
    <n v="3423"/>
    <n v="4"/>
    <n v="0"/>
    <s v="Normal"/>
    <s v="B2C"/>
    <s v="||JAPAN||"/>
  </r>
  <r>
    <x v="1"/>
    <x v="393"/>
    <n v="4992496096932"/>
    <s v="GY 215/45R18 89W EAGLE LS EXE特"/>
    <n v="2923"/>
    <n v="2"/>
    <n v="0"/>
    <s v="Normal"/>
    <s v="B2C"/>
    <s v="||JAPAN||JAPAN"/>
  </r>
  <r>
    <x v="1"/>
    <x v="394"/>
    <n v="4992496140253"/>
    <s v="GY 215/50R17 91V EfficientGrip ECO EG01"/>
    <n v="3123"/>
    <n v="8"/>
    <n v="0"/>
    <s v="Normal"/>
    <s v="B2C"/>
    <s v="||JAPAN||"/>
  </r>
  <r>
    <x v="1"/>
    <x v="394"/>
    <n v="4992496140253"/>
    <s v="GY 215/50R17 91V EfficientGrip ECO EG01"/>
    <n v="4923"/>
    <n v="9"/>
    <n v="0"/>
    <s v="Normal"/>
    <s v="B2C"/>
    <s v="||JAPAN||"/>
  </r>
  <r>
    <x v="1"/>
    <x v="395"/>
    <n v="4992496142615"/>
    <s v="GY 215/50R17 95H XL VEC 4SEASONS MS Hybrid"/>
    <n v="4523"/>
    <n v="8"/>
    <n v="0"/>
    <s v="Normal"/>
    <s v="B2C"/>
    <s v="||JAPAN||JAPAN"/>
  </r>
  <r>
    <x v="1"/>
    <x v="395"/>
    <n v="4992496142615"/>
    <s v="GY 215/50R17 95H XL VEC 4SEASONS MS Hybrid"/>
    <n v="4523"/>
    <n v="4"/>
    <n v="0"/>
    <s v="Normal"/>
    <s v="B2C"/>
    <s v="||JAPAN||JAPAN"/>
  </r>
  <r>
    <x v="1"/>
    <x v="396"/>
    <n v="4992496096833"/>
    <s v="GY 215/50R17 95V XL EAGLE LS EXE特"/>
    <n v="3023"/>
    <n v="3"/>
    <n v="0"/>
    <s v="Normal"/>
    <s v="B2C"/>
    <s v="||JAPAN||"/>
  </r>
  <r>
    <x v="1"/>
    <x v="396"/>
    <n v="4992496096833"/>
    <s v="GY 215/50R17 95V XL EAGLE LS EXE特"/>
    <n v="2023"/>
    <n v="20"/>
    <n v="0"/>
    <s v="Normal"/>
    <s v="B2C"/>
    <s v="||JAPAN||"/>
  </r>
  <r>
    <x v="1"/>
    <x v="397"/>
    <n v="4992496142592"/>
    <s v="GY 215/55R17 94H VEC 4SEASONS MS Hybrid"/>
    <n v="4423"/>
    <n v="4"/>
    <n v="0"/>
    <s v="Normal"/>
    <s v="B2C"/>
    <s v="||JAPAN||JAPAN"/>
  </r>
  <r>
    <x v="1"/>
    <x v="397"/>
    <n v="4992496142592"/>
    <s v="GY 215/55R17 94H VEC 4SEASONS MS Hybrid"/>
    <n v="3823"/>
    <n v="6"/>
    <n v="0"/>
    <s v="Normal"/>
    <s v="B2C"/>
    <s v="||JAPAN||"/>
  </r>
  <r>
    <x v="1"/>
    <x v="397"/>
    <n v="4992496142592"/>
    <s v="GY 215/55R17 94H VEC 4SEASONS MS Hybrid"/>
    <n v="4423"/>
    <n v="12"/>
    <n v="0"/>
    <s v="Normal"/>
    <s v="B2C"/>
    <s v="||JAPAN||"/>
  </r>
  <r>
    <x v="1"/>
    <x v="398"/>
    <n v="4992496096802"/>
    <s v="GY 215/55R17 94V EAGLE LS EXE特"/>
    <n v="4123"/>
    <n v="2"/>
    <n v="0"/>
    <s v="Normal"/>
    <s v="B2C"/>
    <s v="||JAPAN||"/>
  </r>
  <r>
    <x v="1"/>
    <x v="398"/>
    <n v="4992496096802"/>
    <s v="GY 215/55R17 94V EAGLE LS EXE特"/>
    <n v="5123"/>
    <n v="11"/>
    <n v="0"/>
    <s v="Normal"/>
    <s v="B2C"/>
    <s v="||JAPAN||"/>
  </r>
  <r>
    <x v="1"/>
    <x v="399"/>
    <n v="4992496141465"/>
    <s v="GY 215/60R16 95H VEC 4SEASONS MS Hybrid"/>
    <n v="3523"/>
    <n v="16"/>
    <n v="0"/>
    <s v="Normal"/>
    <s v="B2C"/>
    <s v="||JAPAN||JAPAN"/>
  </r>
  <r>
    <x v="1"/>
    <x v="399"/>
    <n v="4992496141465"/>
    <s v="GY 215/60R16 95H VEC 4SEASONS MS Hybrid"/>
    <n v="3523"/>
    <n v="4"/>
    <n v="0"/>
    <s v="Normal"/>
    <s v="B2C"/>
    <s v="||JAPAN||JAPAN"/>
  </r>
  <r>
    <x v="1"/>
    <x v="400"/>
    <n v="4992496142585"/>
    <s v="GY 215/60R17 96H VEC 4SEASONS MS Hybrid"/>
    <n v="4723"/>
    <n v="4"/>
    <n v="0"/>
    <s v="Normal"/>
    <s v="B2C"/>
    <s v="||JAPAN||"/>
  </r>
  <r>
    <x v="1"/>
    <x v="400"/>
    <n v="4992496142585"/>
    <s v="GY 215/60R17 96H VEC 4SEASONS MS Hybrid"/>
    <n v="3923"/>
    <n v="4"/>
    <n v="0"/>
    <s v="Normal"/>
    <s v="B2C"/>
    <s v="||JAPAN||JAPAN"/>
  </r>
  <r>
    <x v="1"/>
    <x v="400"/>
    <n v="4992496142585"/>
    <s v="GY 215/60R17 96H VEC 4SEASONS MS Hybrid"/>
    <n v="4723"/>
    <n v="8"/>
    <n v="0"/>
    <s v="Normal"/>
    <s v="B2C"/>
    <s v="||JAPAN||"/>
  </r>
  <r>
    <x v="1"/>
    <x v="401"/>
    <n v="4992496138601"/>
    <s v="GY 215/60R17C 109/107R EAGLE#1 NASCAR特"/>
    <n v="3723"/>
    <n v="5"/>
    <n v="0"/>
    <s v="Normal"/>
    <s v="B2C"/>
    <s v="||JAPAN||JAPAN"/>
  </r>
  <r>
    <x v="1"/>
    <x v="401"/>
    <n v="4992496138601"/>
    <s v="GY 215/60R17C 109/107R EAGLE#1 NASCAR特"/>
    <n v="4023"/>
    <n v="19"/>
    <n v="0"/>
    <s v="Normal"/>
    <s v="B2C"/>
    <s v="||JAPAN||"/>
  </r>
  <r>
    <x v="1"/>
    <x v="401"/>
    <n v="4992496138601"/>
    <s v="GY 215/60R17C 109/107R EAGLE#1 NASCAR特"/>
    <n v="4023"/>
    <n v="21"/>
    <n v="0"/>
    <s v="Normal"/>
    <s v="B2C"/>
    <s v="||JAPAN||"/>
  </r>
  <r>
    <x v="1"/>
    <x v="402"/>
    <n v="4992496142523"/>
    <s v="GY 215/65R16 98H VEC 4SEASONS MS Hybrid"/>
    <n v="4423"/>
    <n v="4"/>
    <n v="0"/>
    <s v="Normal"/>
    <s v="B2C"/>
    <s v="||JAPAN||"/>
  </r>
  <r>
    <x v="1"/>
    <x v="403"/>
    <n v="4992496138595"/>
    <s v="GY 215/65R16C 109/107R EAGLE#1 NASCAR特"/>
    <n v="4123"/>
    <n v="9"/>
    <n v="0"/>
    <s v="Normal"/>
    <s v="B2C"/>
    <s v="||JAPAN||"/>
  </r>
  <r>
    <x v="1"/>
    <x v="403"/>
    <n v="4992496138595"/>
    <s v="GY 215/65R16C 109/107R EAGLE#1 NASCAR特"/>
    <n v="4123"/>
    <n v="21"/>
    <n v="0"/>
    <s v="Normal"/>
    <s v="B2C"/>
    <s v="||JAPAN||"/>
  </r>
  <r>
    <x v="1"/>
    <x v="403"/>
    <n v="4992496138595"/>
    <s v="GY 215/65R16C 109/107R EAGLE#1 NASCAR特"/>
    <n v="4123"/>
    <n v="18"/>
    <n v="0"/>
    <s v="Normal"/>
    <s v="B2C"/>
    <s v="||JAPAN||"/>
  </r>
  <r>
    <x v="1"/>
    <x v="87"/>
    <n v="4992496142677"/>
    <s v="GY 225/40R18 92H XL VEC 4SEASONS MS Hybrid"/>
    <n v="4023"/>
    <n v="12"/>
    <n v="0"/>
    <s v="Normal"/>
    <s v="B2C"/>
    <s v="||JAPAN||JAPAN"/>
  </r>
  <r>
    <x v="1"/>
    <x v="87"/>
    <n v="4992496142677"/>
    <s v="GY 225/40R18 92H XL VEC 4SEASONS MS Hybrid"/>
    <n v="4023"/>
    <n v="6"/>
    <n v="0"/>
    <s v="Normal"/>
    <s v="B2C"/>
    <s v="||JAPAN||"/>
  </r>
  <r>
    <x v="1"/>
    <x v="404"/>
    <n v="4992496142660"/>
    <s v="GY 225/45R18 91H VEC 4SEASONS MS Hybrid"/>
    <n v="4323"/>
    <n v="13"/>
    <n v="0"/>
    <s v="Normal"/>
    <s v="B2C"/>
    <s v="||JAPAN||JAPAN"/>
  </r>
  <r>
    <x v="1"/>
    <x v="404"/>
    <n v="4992496142660"/>
    <s v="GY 225/45R18 91H VEC 4SEASONS MS Hybrid"/>
    <n v="4323"/>
    <n v="7"/>
    <n v="0"/>
    <s v="Normal"/>
    <s v="B2C"/>
    <s v="||JAPAN||JAPAN"/>
  </r>
  <r>
    <x v="1"/>
    <x v="405"/>
    <n v="4992496096949"/>
    <s v="GY 225/45R18 91W EAGLE LS EXE特"/>
    <n v="5023"/>
    <n v="2"/>
    <n v="0"/>
    <s v="Normal"/>
    <s v="B2C"/>
    <s v="||JAPAN||"/>
  </r>
  <r>
    <x v="1"/>
    <x v="405"/>
    <n v="4992496096949"/>
    <s v="GY 225/45R18 91W EAGLE LS EXE特"/>
    <n v="5023"/>
    <n v="18"/>
    <n v="0"/>
    <s v="Normal"/>
    <s v="B2C"/>
    <s v="||JAPAN||"/>
  </r>
  <r>
    <x v="1"/>
    <x v="406"/>
    <n v="4992496142608"/>
    <s v="GY 225/55R17 101H XL VEC 4SEASONS MS Hybrid"/>
    <n v="3423"/>
    <n v="8"/>
    <n v="0"/>
    <s v="Normal"/>
    <s v="B2C"/>
    <s v="||JAPAN||JAPAN"/>
  </r>
  <r>
    <x v="1"/>
    <x v="406"/>
    <n v="4992496142608"/>
    <s v="GY 225/55R17 101H XL VEC 4SEASONS MS Hybrid"/>
    <n v="3423"/>
    <n v="4"/>
    <n v="0"/>
    <s v="Normal"/>
    <s v="B2C"/>
    <s v="||JAPAN||"/>
  </r>
  <r>
    <x v="1"/>
    <x v="406"/>
    <n v="4992496142608"/>
    <s v="GY 225/55R17 101H XL VEC 4SEASONS MS Hybrid"/>
    <n v="3423"/>
    <n v="8"/>
    <n v="0"/>
    <s v="Normal"/>
    <s v="B2C"/>
    <s v="||JAPAN||"/>
  </r>
  <r>
    <x v="1"/>
    <x v="407"/>
    <n v="4992496142646"/>
    <s v="GY 235/50R18 101H XL VEC 4SEASONS MS Hybrid"/>
    <n v="3923"/>
    <n v="3"/>
    <n v="0"/>
    <s v="Normal"/>
    <s v="B2C"/>
    <s v="||JAPAN||JAPAN"/>
  </r>
  <r>
    <x v="1"/>
    <x v="407"/>
    <n v="4992496142646"/>
    <s v="GY 235/50R18 101H XL VEC 4SEASONS MS Hybrid"/>
    <n v="3923"/>
    <n v="24"/>
    <n v="0"/>
    <s v="Normal"/>
    <s v="B2C"/>
    <s v="||JAPAN||"/>
  </r>
  <r>
    <x v="1"/>
    <x v="408"/>
    <n v="4992496096925"/>
    <s v="GY 235/50R18 97V EAGLE LS EXE特"/>
    <n v="3723"/>
    <n v="16"/>
    <n v="0"/>
    <s v="Normal"/>
    <s v="B2C"/>
    <s v="||JAPAN||"/>
  </r>
  <r>
    <x v="1"/>
    <x v="409"/>
    <n v="4992496096895"/>
    <s v="GY 245/45R17 95W EAGLE LS EXE特"/>
    <n v="2523"/>
    <n v="10"/>
    <n v="0"/>
    <s v="Normal"/>
    <s v="B2C"/>
    <s v="||JAPAN||JAPAN"/>
  </r>
  <r>
    <x v="1"/>
    <x v="163"/>
    <n v="4985009751190"/>
    <s v="MI 145/80R13 79S ENERGY SAVER 4"/>
    <n v="1423"/>
    <n v="1"/>
    <n v="0"/>
    <s v="Normal"/>
    <s v="B2C"/>
    <s v="||THAI||THAI"/>
  </r>
  <r>
    <x v="1"/>
    <x v="163"/>
    <n v="4985009751190"/>
    <s v="MI 145/80R13 79S ENERGY SAVER 4"/>
    <n v="623"/>
    <n v="7"/>
    <n v="0"/>
    <s v="Normal"/>
    <s v="B2C"/>
    <s v="||THAI||"/>
  </r>
  <r>
    <x v="1"/>
    <x v="163"/>
    <n v="4985009751190"/>
    <s v="MI 145/80R13 79S ENERGY SAVER 4"/>
    <n v="223"/>
    <n v="7"/>
    <n v="0"/>
    <s v="Normal"/>
    <s v="B2C"/>
    <s v="||THAI||THAI"/>
  </r>
  <r>
    <x v="1"/>
    <x v="410"/>
    <n v="4985009751305"/>
    <s v="MI 155/65R13 73S ENERGY SAVER 4"/>
    <n v="2723"/>
    <n v="10"/>
    <n v="0"/>
    <s v="Normal"/>
    <s v="B2C"/>
    <s v="||THAI||"/>
  </r>
  <r>
    <x v="1"/>
    <x v="411"/>
    <n v="4985009751183"/>
    <s v="MI 155/65R14 79H ENERGY SAVER 4"/>
    <n v="4823"/>
    <n v="32"/>
    <n v="0"/>
    <s v="Normal"/>
    <s v="B2C"/>
    <s v="||THAI||"/>
  </r>
  <r>
    <x v="1"/>
    <x v="411"/>
    <n v="4985009751183"/>
    <s v="MI 155/65R14 79H ENERGY SAVER 4"/>
    <n v="4823"/>
    <n v="36"/>
    <n v="0"/>
    <s v="Normal"/>
    <s v="B2C"/>
    <s v="||THAI||"/>
  </r>
  <r>
    <x v="1"/>
    <x v="164"/>
    <n v="4985009751275"/>
    <s v="MI 165/55R14 72V ENERGY SAVER 4"/>
    <n v="2623"/>
    <n v="9"/>
    <n v="0"/>
    <s v="Normal"/>
    <s v="B2C"/>
    <s v="||THAI||"/>
  </r>
  <r>
    <x v="1"/>
    <x v="412"/>
    <n v="4985009751268"/>
    <s v="MI 165/55R15 75V ENERGY SAVER 4"/>
    <n v="4723"/>
    <n v="4"/>
    <n v="0"/>
    <s v="Normal"/>
    <s v="B2C"/>
    <s v="||THAI||"/>
  </r>
  <r>
    <x v="1"/>
    <x v="413"/>
    <n v="4985009751343"/>
    <s v="MI 165/65R14 83H ENERGY SAVER 4"/>
    <n v="2623"/>
    <n v="4"/>
    <n v="0"/>
    <s v="Normal"/>
    <s v="B2C"/>
    <s v="||THAI||"/>
  </r>
  <r>
    <x v="1"/>
    <x v="414"/>
    <n v="4985009751138"/>
    <s v="MI 165/70R14 85T ENERGY SAVER 4"/>
    <n v="3523"/>
    <n v="10"/>
    <n v="0"/>
    <s v="Normal"/>
    <s v="B2C"/>
    <s v="||THAI||"/>
  </r>
  <r>
    <x v="1"/>
    <x v="415"/>
    <n v="4985009751213"/>
    <s v="MI 175/60R15 81H ENERGY SAVER 4"/>
    <n v="1723"/>
    <n v="1"/>
    <n v="0"/>
    <s v="Normal"/>
    <s v="B2C"/>
    <s v="||THAI||THAI"/>
  </r>
  <r>
    <x v="1"/>
    <x v="415"/>
    <n v="4985009751213"/>
    <s v="MI 175/60R15 81H ENERGY SAVER 4"/>
    <n v="1723"/>
    <n v="1"/>
    <n v="0"/>
    <s v="Normal"/>
    <s v="B2C"/>
    <s v="||THAI||THAI"/>
  </r>
  <r>
    <x v="1"/>
    <x v="415"/>
    <n v="4985009751213"/>
    <s v="MI 175/60R15 81H ENERGY SAVER 4"/>
    <n v="1723"/>
    <n v="4"/>
    <n v="0"/>
    <s v="Normal"/>
    <s v="B2C"/>
    <s v="||THAI||"/>
  </r>
  <r>
    <x v="1"/>
    <x v="416"/>
    <n v="4985009751206"/>
    <s v="MI 175/65R14 86H ENERGY SAVER 4"/>
    <n v="3823"/>
    <n v="11"/>
    <n v="0"/>
    <s v="Normal"/>
    <s v="B2C"/>
    <s v="||THAI||"/>
  </r>
  <r>
    <x v="1"/>
    <x v="416"/>
    <n v="4985009751206"/>
    <s v="MI 175/65R14 86H ENERGY SAVER 4"/>
    <n v="3123"/>
    <n v="10"/>
    <n v="0"/>
    <s v="Normal"/>
    <s v="B2C"/>
    <s v="||THAI||"/>
  </r>
  <r>
    <x v="1"/>
    <x v="417"/>
    <n v="4985009755556"/>
    <s v="MI 175/65R14 86HXL CrCLIMATE+"/>
    <n v="4523"/>
    <n v="8"/>
    <n v="0"/>
    <s v="Normal"/>
    <s v="B2C"/>
    <s v="||POLAND||"/>
  </r>
  <r>
    <x v="1"/>
    <x v="418"/>
    <n v="4985009751169"/>
    <s v="MI 175/65R15 88H ENERGY SAVER 4"/>
    <n v="4523"/>
    <n v="3"/>
    <n v="0"/>
    <s v="Normal"/>
    <s v="B2C"/>
    <s v="||THAI||"/>
  </r>
  <r>
    <x v="1"/>
    <x v="419"/>
    <n v="4985009751176"/>
    <s v="MI 175/70R14 88T ENERGY SAVER 4"/>
    <n v="2923"/>
    <n v="8"/>
    <n v="0"/>
    <s v="Normal"/>
    <s v="B2C"/>
    <s v="||THAI||THAI"/>
  </r>
  <r>
    <x v="1"/>
    <x v="420"/>
    <n v="4985009751244"/>
    <s v="MI 185/55R16 87V ENERGY SAVER 4"/>
    <n v="4823"/>
    <n v="15"/>
    <n v="0"/>
    <s v="Normal"/>
    <s v="B2C"/>
    <s v="||THAI||"/>
  </r>
  <r>
    <x v="1"/>
    <x v="167"/>
    <n v="4985009751121"/>
    <s v="MI 185/65R14 90H ENERGY SAVER 4"/>
    <n v="4423"/>
    <n v="4"/>
    <n v="0"/>
    <s v="Normal"/>
    <s v="B2C"/>
    <s v="||THAI||"/>
  </r>
  <r>
    <x v="1"/>
    <x v="421"/>
    <n v="4985009751299"/>
    <s v="MI 185/65R15 92H ENERGY SAVER 4"/>
    <n v="4523"/>
    <n v="10"/>
    <n v="0"/>
    <s v="Normal"/>
    <s v="B2C"/>
    <s v="||THAI||"/>
  </r>
  <r>
    <x v="1"/>
    <x v="421"/>
    <n v="4985009751299"/>
    <s v="MI 185/65R15 92H ENERGY SAVER 4"/>
    <n v="4523"/>
    <n v="28"/>
    <n v="0"/>
    <s v="Normal"/>
    <s v="B2C"/>
    <s v="||THAI||"/>
  </r>
  <r>
    <x v="1"/>
    <x v="422"/>
    <n v="4985009751329"/>
    <s v="MI 185/70R14 92H ENERGY SAVER 4"/>
    <n v="4023"/>
    <n v="2"/>
    <n v="0"/>
    <s v="Normal"/>
    <s v="B2C"/>
    <s v="||THAI||"/>
  </r>
  <r>
    <x v="1"/>
    <x v="423"/>
    <n v="4985009686133"/>
    <s v="MI 195/45R16 84V XL PILOT SPORT 3"/>
    <n v="2723"/>
    <n v="2"/>
    <n v="0"/>
    <s v="Normal"/>
    <s v="B2C"/>
    <s v="||GERMANY||GERMANY"/>
  </r>
  <r>
    <x v="1"/>
    <x v="424"/>
    <n v="4985009751220"/>
    <s v="MI 195/50R16 88V ENERGY SAVER 4"/>
    <n v="3823"/>
    <n v="4"/>
    <n v="0"/>
    <s v="Normal"/>
    <s v="B2C"/>
    <s v="||THAI||THAI"/>
  </r>
  <r>
    <x v="1"/>
    <x v="424"/>
    <n v="4985009751220"/>
    <s v="MI 195/50R16 88V ENERGY SAVER 4"/>
    <n v="2423"/>
    <n v="1"/>
    <n v="0"/>
    <s v="Normal"/>
    <s v="B2C"/>
    <s v="||THAI||THAI"/>
  </r>
  <r>
    <x v="1"/>
    <x v="424"/>
    <n v="4985009751220"/>
    <s v="MI 195/50R16 88V ENERGY SAVER 4"/>
    <n v="2823"/>
    <n v="3"/>
    <n v="0"/>
    <s v="Normal"/>
    <s v="B2C"/>
    <s v="||THAI||THAI"/>
  </r>
  <r>
    <x v="1"/>
    <x v="424"/>
    <n v="4985009751220"/>
    <s v="MI 195/50R16 88V ENERGY SAVER 4"/>
    <n v="3823"/>
    <n v="4"/>
    <n v="0"/>
    <s v="Normal"/>
    <s v="B2C"/>
    <s v="||THAI||"/>
  </r>
  <r>
    <x v="1"/>
    <x v="424"/>
    <n v="4985009751220"/>
    <s v="MI 195/50R16 88V ENERGY SAVER 4"/>
    <n v="4923"/>
    <n v="6"/>
    <n v="0"/>
    <s v="Normal"/>
    <s v="B2C"/>
    <s v="||THAI||"/>
  </r>
  <r>
    <x v="1"/>
    <x v="425"/>
    <n v="4985009751251"/>
    <s v="MI 195/55R15 89V ENERGY SAVER 4"/>
    <n v="1723"/>
    <n v="6"/>
    <n v="0"/>
    <s v="Normal"/>
    <s v="B2C"/>
    <s v="||THAI||"/>
  </r>
  <r>
    <x v="1"/>
    <x v="425"/>
    <n v="4985009751251"/>
    <s v="MI 195/55R15 89V ENERGY SAVER 4"/>
    <n v="4723"/>
    <n v="10"/>
    <n v="0"/>
    <s v="Normal"/>
    <s v="B2C"/>
    <s v="||THAI||"/>
  </r>
  <r>
    <x v="1"/>
    <x v="425"/>
    <n v="4985009751251"/>
    <s v="MI 195/55R15 89V ENERGY SAVER 4"/>
    <n v="4723"/>
    <n v="1"/>
    <n v="0"/>
    <s v="Normal"/>
    <s v="B2C"/>
    <s v="||THAI||"/>
  </r>
  <r>
    <x v="1"/>
    <x v="425"/>
    <n v="4985009751251"/>
    <s v="MI 195/55R15 89V ENERGY SAVER 4"/>
    <n v="523"/>
    <n v="2"/>
    <n v="0"/>
    <s v="Normal"/>
    <s v="B2C"/>
    <s v="||THAI||"/>
  </r>
  <r>
    <x v="1"/>
    <x v="426"/>
    <n v="4985009751312"/>
    <s v="MI 195/65R15 95H XL ENERGY SAVER 4"/>
    <n v="2623"/>
    <n v="1"/>
    <n v="0"/>
    <s v="Normal"/>
    <s v="B2C"/>
    <s v="||THAI||THAI"/>
  </r>
  <r>
    <x v="1"/>
    <x v="427"/>
    <n v="4985009686126"/>
    <s v="MI 205/45R16 87W XL PILOT SPORT 3"/>
    <n v="1723"/>
    <n v="2"/>
    <n v="0"/>
    <s v="Normal"/>
    <s v="B2C"/>
    <s v="||GERMANY||"/>
  </r>
  <r>
    <x v="1"/>
    <x v="427"/>
    <n v="4985009686126"/>
    <s v="MI 205/45R16 87W XL PILOT SPORT 3"/>
    <n v="1723"/>
    <n v="2"/>
    <n v="0"/>
    <s v="Normal"/>
    <s v="B2C"/>
    <s v="||GERMANY||"/>
  </r>
  <r>
    <x v="1"/>
    <x v="428"/>
    <n v="4985009686102"/>
    <s v="MI 205/50R16 87V Pilot Sport 3"/>
    <n v="3323"/>
    <n v="20"/>
    <n v="0"/>
    <s v="Normal"/>
    <s v="B2C"/>
    <s v="||GERMANY||"/>
  </r>
  <r>
    <x v="1"/>
    <x v="429"/>
    <n v="4985009687192"/>
    <s v="MI 205/50ZR17 93(Y) XL PILOT SPORT 4"/>
    <n v="1923"/>
    <n v="10"/>
    <n v="0"/>
    <s v="Normal"/>
    <s v="B2C"/>
    <s v="||SPAIN||"/>
  </r>
  <r>
    <x v="1"/>
    <x v="430"/>
    <n v="4985009751282"/>
    <s v="MI 205/55R16 94V ENERGY SAVER 4"/>
    <n v="1723"/>
    <n v="28"/>
    <n v="0"/>
    <s v="Normal"/>
    <s v="B2C"/>
    <s v="||THAI||"/>
  </r>
  <r>
    <x v="1"/>
    <x v="430"/>
    <n v="4985009751282"/>
    <s v="MI 205/55R16 94V ENERGY SAVER 4"/>
    <n v="1723"/>
    <n v="12"/>
    <n v="0"/>
    <s v="Normal"/>
    <s v="B2C"/>
    <s v="||THAI||"/>
  </r>
  <r>
    <x v="1"/>
    <x v="431"/>
    <n v="4985009687185"/>
    <s v="MI 205/55ZR16 94(Y) XL PILOT SPORT 4"/>
    <n v="3323"/>
    <n v="6"/>
    <n v="0"/>
    <s v="Normal"/>
    <s v="B2C"/>
    <s v="||SPAIN||"/>
  </r>
  <r>
    <x v="1"/>
    <x v="432"/>
    <n v="4985009751145"/>
    <s v="MI 205/65R15 99H ENERGY SAVER 4"/>
    <n v="4623"/>
    <n v="14"/>
    <n v="0"/>
    <s v="Normal"/>
    <s v="B2C"/>
    <s v="||THAI||"/>
  </r>
  <r>
    <x v="1"/>
    <x v="432"/>
    <n v="4985009751145"/>
    <s v="MI 205/65R15 99H ENERGY SAVER 4"/>
    <n v="3923"/>
    <n v="12"/>
    <n v="0"/>
    <s v="Normal"/>
    <s v="B2C"/>
    <s v="||THAI||"/>
  </r>
  <r>
    <x v="1"/>
    <x v="432"/>
    <n v="4985009751145"/>
    <s v="MI 205/65R15 99H ENERGY SAVER 4"/>
    <n v="4023"/>
    <n v="4"/>
    <n v="0"/>
    <s v="Normal"/>
    <s v="B2C"/>
    <s v="||THAI||THAI"/>
  </r>
  <r>
    <x v="1"/>
    <x v="433"/>
    <n v="4985009700327"/>
    <s v="MI 205/65R16 95V PRIMACY 4"/>
    <n v="1323"/>
    <n v="12"/>
    <n v="0"/>
    <s v="Normal"/>
    <s v="B2C"/>
    <s v="||THAI||THAI"/>
  </r>
  <r>
    <x v="1"/>
    <x v="434"/>
    <n v="4985009686041"/>
    <s v="MI 215/45R16 90V XL Pilot Sport 3 AO"/>
    <n v="1923"/>
    <n v="8"/>
    <n v="0"/>
    <s v="Normal"/>
    <s v="B2C"/>
    <s v="||ITALY||"/>
  </r>
  <r>
    <x v="1"/>
    <x v="434"/>
    <n v="4985009686041"/>
    <s v="MI 215/45R16 90V XL Pilot Sport 3 AO"/>
    <n v="2323"/>
    <n v="4"/>
    <n v="0"/>
    <s v="Normal"/>
    <s v="B2C"/>
    <s v="||ITALY||"/>
  </r>
  <r>
    <x v="1"/>
    <x v="434"/>
    <n v="4985009686041"/>
    <s v="MI 215/45R16 90V XL Pilot Sport 3 AO"/>
    <n v="2323"/>
    <n v="4"/>
    <n v="0"/>
    <s v="Normal"/>
    <s v="B2C"/>
    <s v="||ITALY||"/>
  </r>
  <r>
    <x v="1"/>
    <x v="8"/>
    <n v="4985009686294"/>
    <s v="MI 215/55R16 93W Pilot Sport 3"/>
    <n v="623"/>
    <n v="5"/>
    <n v="0"/>
    <s v="Normal"/>
    <s v="B2C"/>
    <s v="||THAI||THAI"/>
  </r>
  <r>
    <x v="1"/>
    <x v="8"/>
    <n v="4985009686294"/>
    <s v="MI 215/55R16 93W Pilot Sport 3"/>
    <n v="623"/>
    <n v="1"/>
    <n v="0"/>
    <s v="Normal"/>
    <s v="B2C"/>
    <s v="||THAI||THAI"/>
  </r>
  <r>
    <x v="1"/>
    <x v="435"/>
    <n v="4985009757352"/>
    <s v="MI 215/60R17 100TXL X-ICE SNOW特"/>
    <n v="2423"/>
    <n v="2"/>
    <n v="0"/>
    <s v="Normal"/>
    <s v="B2C"/>
    <s v="||CHINA||CHINA"/>
  </r>
  <r>
    <x v="1"/>
    <x v="436"/>
    <n v="4985009689028"/>
    <s v="MI 225/40ZR19 (93Y)XL PILOT SPORT 4 S"/>
    <n v="3323"/>
    <n v="6"/>
    <n v="0"/>
    <s v="Normal"/>
    <s v="B2C"/>
    <s v="||GERMANY||"/>
  </r>
  <r>
    <x v="1"/>
    <x v="436"/>
    <n v="4985009689028"/>
    <s v="MI 225/40ZR19 (93Y)XL PILOT SPORT 4 S"/>
    <n v="3423"/>
    <n v="2"/>
    <n v="0"/>
    <s v="Normal"/>
    <s v="B2C"/>
    <s v="||GERMANY||"/>
  </r>
  <r>
    <x v="1"/>
    <x v="436"/>
    <n v="4985009689028"/>
    <s v="MI 225/40ZR19 (93Y)XL PILOT SPORT 4 S"/>
    <n v="3423"/>
    <n v="12"/>
    <n v="0"/>
    <s v="Normal"/>
    <s v="B2C"/>
    <s v="||GERMANY||"/>
  </r>
  <r>
    <x v="1"/>
    <x v="437"/>
    <n v="4985009689035"/>
    <s v="MI 225/45ZR19 (96Y)XL PILOT SPORT 4 S"/>
    <n v="1323"/>
    <n v="2"/>
    <n v="0"/>
    <s v="Normal"/>
    <s v="B2C"/>
    <s v="||ITALY||"/>
  </r>
  <r>
    <x v="1"/>
    <x v="437"/>
    <n v="4985009689035"/>
    <s v="MI 225/45ZR19 (96Y)XL PILOT SPORT 4 S"/>
    <n v="523"/>
    <n v="4"/>
    <n v="0"/>
    <s v="Normal"/>
    <s v="B2C"/>
    <s v="||ITALY||"/>
  </r>
  <r>
    <x v="1"/>
    <x v="437"/>
    <n v="4985009689035"/>
    <s v="MI 225/45ZR19 (96Y)XL PILOT SPORT 4 S"/>
    <n v="523"/>
    <n v="4"/>
    <n v="0"/>
    <s v="Normal"/>
    <s v="B2C"/>
    <s v="||ITALY||"/>
  </r>
  <r>
    <x v="1"/>
    <x v="437"/>
    <n v="4985009689035"/>
    <s v="MI 225/45ZR19 (96Y)XL PILOT SPORT 4 S"/>
    <n v="623"/>
    <n v="2"/>
    <n v="0"/>
    <s v="Normal"/>
    <s v="B2C"/>
    <s v="||ITALY||"/>
  </r>
  <r>
    <x v="1"/>
    <x v="438"/>
    <n v="4985009686300"/>
    <s v="MI 225/55ZR16 95W Pilot Sport 3"/>
    <n v="2023"/>
    <n v="8"/>
    <n v="0"/>
    <s v="Normal"/>
    <s v="B2C"/>
    <s v="||THAI||"/>
  </r>
  <r>
    <x v="1"/>
    <x v="439"/>
    <n v="4985009689042"/>
    <s v="MI 235/35ZR19 (91Y)XL PILOT SPORT 4 S"/>
    <n v="2123"/>
    <n v="3"/>
    <n v="0"/>
    <s v="Normal"/>
    <s v="B2C"/>
    <s v="||AMERICA||AMERICA"/>
  </r>
  <r>
    <x v="1"/>
    <x v="439"/>
    <n v="4985009689042"/>
    <s v="MI 235/35ZR19 (91Y)XL PILOT SPORT 4 S"/>
    <n v="623"/>
    <n v="1"/>
    <n v="0"/>
    <s v="Normal"/>
    <s v="B2C"/>
    <s v="||USA||"/>
  </r>
  <r>
    <x v="1"/>
    <x v="440"/>
    <n v="4985009689059"/>
    <s v="MI 235/40ZR19 (96Y)XL PILOT SPORT 4 S"/>
    <n v="2823"/>
    <n v="2"/>
    <n v="0"/>
    <s v="Normal"/>
    <s v="B2C"/>
    <s v="||GERMANY||"/>
  </r>
  <r>
    <x v="1"/>
    <x v="440"/>
    <n v="4985009689059"/>
    <s v="MI 235/40ZR19 (96Y)XL PILOT SPORT 4 S"/>
    <n v="4223"/>
    <n v="3"/>
    <n v="0"/>
    <s v="Normal"/>
    <s v="B2C"/>
    <s v="||GERMANY||"/>
  </r>
  <r>
    <x v="1"/>
    <x v="441"/>
    <n v="4985009700167"/>
    <s v="MI 235/50R17 96W PRIMACY 4"/>
    <n v="1923"/>
    <n v="4"/>
    <n v="0"/>
    <s v="Normal"/>
    <s v="B2C"/>
    <s v="||CHINA||CHINA"/>
  </r>
  <r>
    <x v="1"/>
    <x v="441"/>
    <n v="4985009700167"/>
    <s v="MI 235/50R17 96W PRIMACY 4"/>
    <n v="3823"/>
    <n v="4"/>
    <n v="0"/>
    <s v="Normal"/>
    <s v="B2C"/>
    <s v="||CHINA||"/>
  </r>
  <r>
    <x v="1"/>
    <x v="442"/>
    <n v="4985009702055"/>
    <s v="MI 235/50R18 101YXL PRIMACY4ST"/>
    <n v="2423"/>
    <n v="3"/>
    <n v="0"/>
    <s v="Normal"/>
    <s v="B2C"/>
    <s v="||CHINA||CHINA"/>
  </r>
  <r>
    <x v="1"/>
    <x v="443"/>
    <n v="4985009689066"/>
    <s v="MI 245/35ZR19 (93Y)XL PILOT SPORT 4 S"/>
    <n v="323"/>
    <n v="2"/>
    <n v="0"/>
    <s v="Normal"/>
    <s v="B2C"/>
    <s v="||FRANCE||"/>
  </r>
  <r>
    <x v="1"/>
    <x v="443"/>
    <n v="4985009689066"/>
    <s v="MI 245/35ZR19 (93Y)XL PILOT SPORT 4 S"/>
    <n v="223"/>
    <n v="3"/>
    <n v="0"/>
    <s v="Normal"/>
    <s v="B2C"/>
    <s v="||FRANCE||FRANCE"/>
  </r>
  <r>
    <x v="1"/>
    <x v="443"/>
    <n v="4985009689066"/>
    <s v="MI 245/35ZR19 (93Y)XL PILOT SPORT 4 S"/>
    <n v="223"/>
    <n v="1"/>
    <n v="0"/>
    <s v="Normal"/>
    <s v="B2C"/>
    <s v="||FRANCE||"/>
  </r>
  <r>
    <x v="1"/>
    <x v="444"/>
    <n v="4985009689301"/>
    <s v="MI 245/40ZR19 (98Y)XL PILOT SPORT 4 S"/>
    <n v="2823"/>
    <n v="4"/>
    <n v="0"/>
    <s v="Normal"/>
    <s v="B2C"/>
    <s v="||USA||"/>
  </r>
  <r>
    <x v="1"/>
    <x v="445"/>
    <n v="4985009689080"/>
    <s v="MI 255/35ZR19 (96Y)XL PILOT SPORT 4 S"/>
    <n v="2323"/>
    <n v="14"/>
    <n v="0"/>
    <s v="Normal"/>
    <s v="B2C"/>
    <s v="||GERMANY||"/>
  </r>
  <r>
    <x v="1"/>
    <x v="446"/>
    <n v="4985009729090"/>
    <s v="MI 265/65R17 112S LATITUDE TOUR"/>
    <n v="4223"/>
    <n v="2"/>
    <n v="0"/>
    <s v="Normal"/>
    <s v="B2C"/>
    <s v="||THAI||"/>
  </r>
  <r>
    <x v="1"/>
    <x v="447"/>
    <s v="4992496141298-1756515130389"/>
    <s v="GY 175/65R15 84H EfficientGrip ECO EG01 J"/>
    <n v="923"/>
    <n v="1"/>
    <n v="0"/>
    <s v="Normal"/>
    <s v="B2C"/>
    <s v="||JAPAN||JAPAN"/>
  </r>
  <r>
    <x v="1"/>
    <x v="447"/>
    <s v="4992496141298-1756515130389"/>
    <s v="GY 175/65R15 84H EfficientGrip ECO EG01 J"/>
    <n v="1123"/>
    <n v="4"/>
    <n v="0"/>
    <s v="Normal"/>
    <s v="B2C"/>
    <s v="お客様受取辞退・返品||JAPAN||JAPAN"/>
  </r>
  <r>
    <x v="1"/>
    <x v="447"/>
    <s v="4992496141298-1756515130389"/>
    <s v="GY 175/65R15 84H EfficientGrip ECO EG01 J"/>
    <n v="1123"/>
    <n v="2"/>
    <n v="0"/>
    <s v="Normal"/>
    <s v="B2C"/>
    <s v="お客様受取辞退・返品||JAPAN||JAPAN"/>
  </r>
  <r>
    <x v="1"/>
    <x v="447"/>
    <s v="4992496141298-1756515130389"/>
    <s v="GY 175/65R15 84H EfficientGrip ECO EG01 J"/>
    <n v="1123"/>
    <n v="2"/>
    <n v="0"/>
    <s v="Normal"/>
    <s v="B2C"/>
    <s v="お客様都合により受取辞退・返品||JAPAN||JAPAN"/>
  </r>
  <r>
    <x v="1"/>
    <x v="448"/>
    <s v="4992496141298-1756515139382"/>
    <s v="GY 175/65R15 84H EffiGrip ECO EG01特"/>
    <n v="2523"/>
    <n v="24"/>
    <n v="0"/>
    <s v="Normal"/>
    <s v="B2C"/>
    <s v="||JAPAN||JAPAN"/>
  </r>
  <r>
    <x v="1"/>
    <x v="448"/>
    <s v="4992496141298-1756515139382"/>
    <s v="GY 175/65R15 84H EffiGrip ECO EG01特"/>
    <n v="5023"/>
    <n v="20"/>
    <n v="0"/>
    <s v="Normal"/>
    <s v="B2C"/>
    <s v="||JAPAN||"/>
  </r>
  <r>
    <x v="1"/>
    <x v="449"/>
    <s v="4992496140192-1955516130392"/>
    <s v="GY 195/55R16 87V EfficientGrip ECO EG01"/>
    <n v="4423"/>
    <n v="8"/>
    <n v="0"/>
    <s v="Normal"/>
    <s v="B2C"/>
    <s v="||JAPAN||"/>
  </r>
  <r>
    <x v="1"/>
    <x v="449"/>
    <s v="4992496140192-1955516130392"/>
    <s v="GY 195/55R16 87V EfficientGrip ECO EG01"/>
    <n v="4423"/>
    <n v="4"/>
    <n v="0"/>
    <s v="Normal"/>
    <s v="B2C"/>
    <s v="||JAPAN||JAPAN"/>
  </r>
  <r>
    <x v="1"/>
    <x v="450"/>
    <s v="4992496096864-2154517132070"/>
    <s v="GY 215/45R17 91W XL EAGLE LS EXE特"/>
    <n v="5023"/>
    <n v="15"/>
    <n v="0"/>
    <s v="Normal"/>
    <s v="B2C"/>
    <s v="||JAPAN||"/>
  </r>
  <r>
    <x v="1"/>
    <x v="450"/>
    <s v="4992496096864-2154517132070"/>
    <s v="GY 215/45R17 91W XL EAGLE LS EXE特"/>
    <n v="5023"/>
    <n v="7"/>
    <n v="0"/>
    <s v="Normal"/>
    <s v="B2C"/>
    <s v="||JAPAN||"/>
  </r>
  <r>
    <x v="1"/>
    <x v="450"/>
    <s v="4992496096864-2154517132070"/>
    <s v="GY 215/45R17 91W XL EAGLE LS EXE特"/>
    <n v="4923"/>
    <n v="31"/>
    <n v="0"/>
    <s v="Normal"/>
    <s v="B2C"/>
    <s v="||JAPAN||"/>
  </r>
  <r>
    <x v="1"/>
    <x v="451"/>
    <s v="4992496140215-2155517139380"/>
    <s v="GY 215/55R17 94V EfficientGrip ECO EG01特"/>
    <n v="3423"/>
    <n v="7"/>
    <n v="0"/>
    <s v="Normal"/>
    <s v="B2C"/>
    <s v="||JAPAN||JAPAN"/>
  </r>
  <r>
    <x v="1"/>
    <x v="452"/>
    <s v="4992496140154-2156016139383"/>
    <s v="GY 215/60R16 95H EfficientGrip ECO EG01特"/>
    <n v="3823"/>
    <n v="16"/>
    <n v="0"/>
    <s v="Normal"/>
    <s v="B2C"/>
    <s v="||JAPAN||"/>
  </r>
  <r>
    <x v="1"/>
    <x v="453"/>
    <s v="4992496096871-2254517132077"/>
    <s v="GY 225/45R17 91W EAGLE LS EXE特"/>
    <n v="3323"/>
    <n v="10"/>
    <n v="0"/>
    <s v="Normal"/>
    <s v="B2C"/>
    <s v="||JAPAN||"/>
  </r>
  <r>
    <x v="1"/>
    <x v="454"/>
    <s v="4992496097038-2454519132079"/>
    <s v="GY 245/45R19 102W XL EAGLE LS EXE特"/>
    <n v="5023"/>
    <n v="6"/>
    <n v="0"/>
    <s v="Normal"/>
    <s v="B2C"/>
    <s v="||JAPAN||JAPAN"/>
  </r>
  <r>
    <x v="1"/>
    <x v="455"/>
    <s v="4985009716069-1958015156566"/>
    <s v="MI 195/80R15C 108/106S AGILIS3特"/>
    <n v="4923"/>
    <n v="11"/>
    <n v="0"/>
    <s v="Normal"/>
    <s v="B2C"/>
    <s v="||THAI||"/>
  </r>
  <r>
    <x v="1"/>
    <x v="455"/>
    <s v="4985009716069-1958015156566"/>
    <s v="MI 195/80R15C 108/106S AGILIS3特"/>
    <n v="4823"/>
    <n v="17"/>
    <n v="0"/>
    <s v="Normal"/>
    <s v="B2C"/>
    <s v="||THAI||"/>
  </r>
  <r>
    <x v="1"/>
    <x v="455"/>
    <s v="4985009716069-1958015156566"/>
    <s v="MI 195/80R15C 108/106S AGILIS3特"/>
    <n v="4923"/>
    <n v="24"/>
    <n v="0"/>
    <s v="Normal"/>
    <s v="B2C"/>
    <s v="||THAI||"/>
  </r>
  <r>
    <x v="1"/>
    <x v="455"/>
    <s v="4985009716069-1958015156566"/>
    <s v="MI 195/80R15C 108/106S AGILIS3特"/>
    <n v="4923"/>
    <n v="24"/>
    <n v="0"/>
    <s v="Normal"/>
    <s v="B2C"/>
    <s v="||THAI||"/>
  </r>
  <r>
    <x v="1"/>
    <x v="455"/>
    <s v="4985009716069-1958015156566"/>
    <s v="MI 195/80R15C 108/106S AGILIS3特"/>
    <n v="4923"/>
    <n v="24"/>
    <n v="0"/>
    <s v="Normal"/>
    <s v="B2C"/>
    <s v="||THAI||"/>
  </r>
  <r>
    <x v="1"/>
    <x v="455"/>
    <s v="4985009716069-1958015156566"/>
    <s v="MI 195/80R15C 108/106S AGILIS3特"/>
    <n v="4823"/>
    <n v="23"/>
    <n v="0"/>
    <s v="Normal"/>
    <s v="B2C"/>
    <s v="||THAI||"/>
  </r>
  <r>
    <x v="1"/>
    <x v="455"/>
    <s v="4985009716069-1958015156566"/>
    <s v="MI 195/80R15C 108/106S AGILIS3特"/>
    <n v="4823"/>
    <n v="21"/>
    <n v="0"/>
    <s v="Normal"/>
    <s v="B2C"/>
    <s v="||THAI||"/>
  </r>
  <r>
    <x v="1"/>
    <x v="456"/>
    <n v="4985009692080"/>
    <s v="MI 225/45R18 (95Y)XLPILOT SPORTS 4S"/>
    <n v="1123"/>
    <n v="2"/>
    <n v="0"/>
    <s v="Normal"/>
    <s v="B2C"/>
    <s v="||USA||USA"/>
  </r>
  <r>
    <x v="1"/>
    <x v="456"/>
    <n v="4985009692080"/>
    <s v="MI 225/45R18 (95Y)XLPILOT SPORTS 4S"/>
    <n v="2823"/>
    <n v="2"/>
    <n v="0"/>
    <s v="Normal"/>
    <s v="B2C"/>
    <s v="||USA||USA"/>
  </r>
  <r>
    <x v="1"/>
    <x v="456"/>
    <n v="4985009692080"/>
    <s v="MI 225/45R18 (95Y)XLPILOT SPORTS 4S"/>
    <n v="1123"/>
    <n v="2"/>
    <n v="0"/>
    <s v="Normal"/>
    <s v="B2C"/>
    <s v="||USA||"/>
  </r>
  <r>
    <x v="1"/>
    <x v="457"/>
    <n v="4992496097076"/>
    <s v="GY 225/35R19 88WXL EAGLE LS EXE特"/>
    <n v="4123"/>
    <n v="19"/>
    <n v="0"/>
    <s v="Normal"/>
    <s v="B2C"/>
    <s v="||JAPAN||JAPAN"/>
  </r>
  <r>
    <x v="1"/>
    <x v="458"/>
    <n v="4985009700693"/>
    <s v="MI 185/65R15 88T PRIMACY4"/>
    <n v="1723"/>
    <n v="2"/>
    <n v="0"/>
    <s v="Normal"/>
    <s v="B2C"/>
    <s v="||POLAND||POLAND"/>
  </r>
  <r>
    <x v="1"/>
    <x v="458"/>
    <n v="4985009700693"/>
    <s v="MI 185/65R15 88T PRIMACY4"/>
    <n v="4523"/>
    <n v="16"/>
    <n v="0"/>
    <s v="Normal"/>
    <s v="B2C"/>
    <s v="||POLAND||"/>
  </r>
  <r>
    <x v="1"/>
    <x v="172"/>
    <n v="4985009693032"/>
    <s v="MI 195/45R17 81W PILOT SPORT 4"/>
    <n v="3823"/>
    <n v="20"/>
    <n v="0"/>
    <s v="Normal"/>
    <s v="B2C"/>
    <s v="||ITALY||"/>
  </r>
  <r>
    <x v="1"/>
    <x v="172"/>
    <n v="4985009693032"/>
    <s v="MI 195/45R17 81W PILOT SPORT 4"/>
    <n v="3823"/>
    <n v="20"/>
    <n v="0"/>
    <s v="Normal"/>
    <s v="B2C"/>
    <s v="||ITALY||"/>
  </r>
  <r>
    <x v="1"/>
    <x v="459"/>
    <n v="4985009687659"/>
    <s v="MI 255/40R17 98Y XL PILOT SPORT 4 （PS4）"/>
    <n v="3023"/>
    <n v="1"/>
    <n v="0"/>
    <s v="Normal"/>
    <s v="B2C"/>
    <s v="||SPAIN||"/>
  </r>
  <r>
    <x v="1"/>
    <x v="459"/>
    <n v="4985009687659"/>
    <s v="MI 255/40R17 98Y XL PILOT SPORT 4 （PS4）"/>
    <n v="3923"/>
    <n v="1"/>
    <n v="0"/>
    <s v="Normal"/>
    <s v="B2C"/>
    <s v="||SPAIN||"/>
  </r>
  <r>
    <x v="1"/>
    <x v="459"/>
    <n v="4985009687659"/>
    <s v="MI 255/40R17 98Y XL PILOT SPORT 4 （PS4）"/>
    <n v="3823"/>
    <n v="7"/>
    <n v="0"/>
    <s v="Normal"/>
    <s v="B2C"/>
    <s v="||SPAIN||"/>
  </r>
  <r>
    <x v="1"/>
    <x v="459"/>
    <n v="4985009687659"/>
    <s v="MI 255/40R17 98Y XL PILOT SPORT 4 （PS4）"/>
    <n v="3823"/>
    <n v="1"/>
    <n v="0"/>
    <s v="Normal"/>
    <s v="B2C"/>
    <s v="||SPAIN||"/>
  </r>
  <r>
    <x v="1"/>
    <x v="460"/>
    <n v="4992496097014"/>
    <s v="GY 255/40R18 99WXL EAGLE LS EXE特"/>
    <n v="1523"/>
    <n v="2"/>
    <n v="0"/>
    <s v="Normal"/>
    <s v="B2C"/>
    <s v="||JAPAN||JAPAN"/>
  </r>
  <r>
    <x v="1"/>
    <x v="461"/>
    <n v="4985009755747"/>
    <s v="MI 165/65R14 83T XL CROSS CLIMATE+"/>
    <n v="2123"/>
    <n v="4"/>
    <n v="0"/>
    <s v="Normal"/>
    <s v="B2C"/>
    <s v="||POLAND||"/>
  </r>
  <r>
    <x v="1"/>
    <x v="461"/>
    <n v="4985009755747"/>
    <s v="MI 165/65R14 83T XL CROSS CLIMATE+"/>
    <n v="2223"/>
    <n v="1"/>
    <n v="0"/>
    <s v="Normal"/>
    <s v="B2C"/>
    <s v="||POLAND||"/>
  </r>
  <r>
    <x v="1"/>
    <x v="462"/>
    <n v="4992496096574"/>
    <s v="GY 195/60R15 88H EAGLE LS EXE特"/>
    <n v="3523"/>
    <n v="14"/>
    <n v="0"/>
    <s v="Normal"/>
    <s v="B2C"/>
    <s v="||JAPAN||"/>
  </r>
  <r>
    <x v="1"/>
    <x v="462"/>
    <n v="4992496096574"/>
    <s v="GY 195/60R15 88H EAGLE LS EXE特"/>
    <n v="1123"/>
    <n v="2"/>
    <n v="0"/>
    <s v="Normal"/>
    <s v="B2C"/>
    <s v="||JAPAN||JAPAN"/>
  </r>
  <r>
    <x v="1"/>
    <x v="463"/>
    <n v="4992496096666"/>
    <s v="GY 175/60Ｒ16 82H XL EAGLE LS EXE 特"/>
    <n v="4523"/>
    <n v="7"/>
    <n v="0"/>
    <s v="Normal"/>
    <s v="B2C"/>
    <s v="||JAPAN||"/>
  </r>
  <r>
    <x v="1"/>
    <x v="463"/>
    <n v="4992496096666"/>
    <s v="GY 175/60Ｒ16 82H XL EAGLE LS EXE 特"/>
    <n v="2023"/>
    <n v="7"/>
    <n v="0"/>
    <s v="Normal"/>
    <s v="B2C"/>
    <s v="||JAPAN||"/>
  </r>
  <r>
    <x v="1"/>
    <x v="464"/>
    <n v="4992496096741"/>
    <s v="GY 215/55R16 93V EAGLE LS EXE特"/>
    <n v="1923"/>
    <n v="1"/>
    <n v="0"/>
    <s v="Normal"/>
    <s v="B2C"/>
    <s v="||JAPAN||JAPAN"/>
  </r>
  <r>
    <x v="1"/>
    <x v="464"/>
    <n v="4992496096741"/>
    <s v="GY 215/55R16 93V EAGLE LS EXE特"/>
    <n v="4423"/>
    <n v="12"/>
    <n v="0"/>
    <s v="Normal"/>
    <s v="B2C"/>
    <s v="||JAPAN||JAPAN"/>
  </r>
  <r>
    <x v="1"/>
    <x v="465"/>
    <n v="4992496153031"/>
    <s v="GY 165/60R15 77H EfficientGrip RVF02"/>
    <n v="2923"/>
    <n v="1"/>
    <n v="0"/>
    <s v="Normal"/>
    <s v="B2C"/>
    <s v="||JAPAN||JAPAN"/>
  </r>
  <r>
    <x v="1"/>
    <x v="465"/>
    <n v="4992496153031"/>
    <s v="GY 165/60R15 77H EfficientGrip RVF02"/>
    <n v="2923"/>
    <n v="8"/>
    <n v="0"/>
    <s v="Normal"/>
    <s v="B2C"/>
    <s v="||JAPAN||"/>
  </r>
  <r>
    <x v="1"/>
    <x v="465"/>
    <n v="4992496153031"/>
    <s v="GY 165/60R15 77H EfficientGrip RVF02"/>
    <n v="3923"/>
    <n v="12"/>
    <n v="0"/>
    <s v="Normal"/>
    <s v="B2C"/>
    <s v="||JAPAN||"/>
  </r>
  <r>
    <x v="1"/>
    <x v="466"/>
    <n v="4992496152959"/>
    <s v="GY 165/55R15 75V EfficientGrip RVF02"/>
    <n v="4123"/>
    <n v="16"/>
    <n v="0"/>
    <s v="Normal"/>
    <s v="B2C"/>
    <s v="||JAPAN||JAPAN"/>
  </r>
  <r>
    <x v="1"/>
    <x v="466"/>
    <n v="4992496152959"/>
    <s v="GY 165/55R15 75V EfficientGrip RVF02"/>
    <n v="3523"/>
    <n v="2"/>
    <n v="0"/>
    <s v="Normal"/>
    <s v="B2C"/>
    <s v="||JAPAN||JAPAN"/>
  </r>
  <r>
    <x v="1"/>
    <x v="467"/>
    <n v="4992496152881"/>
    <s v="GY 185/65R15 88H EfficientGrip RVF02"/>
    <n v="2523"/>
    <n v="1"/>
    <n v="0"/>
    <s v="Normal"/>
    <s v="B2C"/>
    <s v="||JAPAN||"/>
  </r>
  <r>
    <x v="1"/>
    <x v="467"/>
    <n v="4992496152881"/>
    <s v="GY 185/65R15 88H EfficientGrip RVF02"/>
    <n v="2523"/>
    <n v="4"/>
    <n v="0"/>
    <s v="Normal"/>
    <s v="B2C"/>
    <s v="||JAPAN||"/>
  </r>
  <r>
    <x v="1"/>
    <x v="467"/>
    <n v="4992496152881"/>
    <s v="GY 185/65R15 88H EfficientGrip RVF02"/>
    <n v="2523"/>
    <n v="3"/>
    <n v="0"/>
    <s v="Normal"/>
    <s v="B2C"/>
    <s v="||JAPAN||"/>
  </r>
  <r>
    <x v="1"/>
    <x v="467"/>
    <n v="4992496152881"/>
    <s v="GY 185/65R15 88H EfficientGrip RVF02"/>
    <n v="2523"/>
    <n v="4"/>
    <n v="0"/>
    <s v="Normal"/>
    <s v="B2C"/>
    <s v="||JAPAN||"/>
  </r>
  <r>
    <x v="1"/>
    <x v="468"/>
    <n v="4992496152874"/>
    <s v="GY 195/65R15 91H EfficientGrip RVF02"/>
    <n v="4023"/>
    <n v="1"/>
    <n v="0"/>
    <s v="Normal"/>
    <s v="B2C"/>
    <s v="||JAPAN||JAPAN"/>
  </r>
  <r>
    <x v="1"/>
    <x v="468"/>
    <n v="4992496152874"/>
    <s v="GY 195/65R15 91H EfficientGrip RVF02"/>
    <n v="4623"/>
    <n v="15"/>
    <n v="0"/>
    <s v="Normal"/>
    <s v="B2C"/>
    <s v="||JAPAN||"/>
  </r>
  <r>
    <x v="1"/>
    <x v="468"/>
    <n v="4992496152874"/>
    <s v="GY 195/65R15 91H EfficientGrip RVF02"/>
    <n v="4623"/>
    <n v="8"/>
    <n v="0"/>
    <s v="Normal"/>
    <s v="B2C"/>
    <s v="||JAPAN||"/>
  </r>
  <r>
    <x v="1"/>
    <x v="468"/>
    <n v="4992496152874"/>
    <s v="GY 195/65R15 91H EfficientGrip RVF02"/>
    <n v="4023"/>
    <n v="2"/>
    <n v="0"/>
    <s v="Normal"/>
    <s v="B2C"/>
    <s v="||JAPAN||"/>
  </r>
  <r>
    <x v="1"/>
    <x v="468"/>
    <n v="4992496152874"/>
    <s v="GY 195/65R15 91H EfficientGrip RVF02"/>
    <n v="4023"/>
    <n v="2"/>
    <n v="0"/>
    <s v="Normal"/>
    <s v="B2C"/>
    <s v="||JAPAN||JAPAN"/>
  </r>
  <r>
    <x v="1"/>
    <x v="469"/>
    <n v="4992496153093"/>
    <s v="GY 185/55R16 83V EfficientGrip RVF02"/>
    <n v="2023"/>
    <n v="2"/>
    <n v="0"/>
    <s v="Normal"/>
    <s v="B2C"/>
    <s v="||JAPAN||"/>
  </r>
  <r>
    <x v="1"/>
    <x v="469"/>
    <n v="4992496153093"/>
    <s v="GY 185/55R16 83V EfficientGrip RVF02"/>
    <n v="2023"/>
    <n v="26"/>
    <n v="0"/>
    <s v="Normal"/>
    <s v="B2C"/>
    <s v="||JAPAN||"/>
  </r>
  <r>
    <x v="1"/>
    <x v="470"/>
    <n v="4992496152911"/>
    <s v="GY 195/60R16 89H EfficientGrip RVF02"/>
    <n v="4223"/>
    <n v="4"/>
    <n v="0"/>
    <s v="Normal"/>
    <s v="B2C"/>
    <s v="||JAPAN||"/>
  </r>
  <r>
    <x v="1"/>
    <x v="470"/>
    <n v="4992496152911"/>
    <s v="GY 195/60R16 89H EfficientGrip RVF02"/>
    <n v="4223"/>
    <n v="5"/>
    <n v="0"/>
    <s v="Normal"/>
    <s v="B2C"/>
    <s v="||JAPAN||"/>
  </r>
  <r>
    <x v="1"/>
    <x v="470"/>
    <n v="4992496152911"/>
    <s v="GY 195/60R16 89H EfficientGrip RVF02"/>
    <n v="4223"/>
    <n v="10"/>
    <n v="0"/>
    <s v="Normal"/>
    <s v="B2C"/>
    <s v="||JAPAN||"/>
  </r>
  <r>
    <x v="1"/>
    <x v="471"/>
    <n v="4992496152867"/>
    <s v="GY 205/60R16 92V EfficientGrip RVF02"/>
    <n v="4323"/>
    <n v="7"/>
    <n v="0"/>
    <s v="Normal"/>
    <s v="B2C"/>
    <s v="||JAPAN||JAPAN"/>
  </r>
  <r>
    <x v="1"/>
    <x v="471"/>
    <n v="4992496152867"/>
    <s v="GY 205/60R16 92V EfficientGrip RVF02"/>
    <n v="4323"/>
    <n v="16"/>
    <n v="0"/>
    <s v="Normal"/>
    <s v="B2C"/>
    <s v="||JAPAN||JAPAN"/>
  </r>
  <r>
    <x v="1"/>
    <x v="472"/>
    <n v="4992496153024"/>
    <s v="GY 205/55R16 94VXL EfficientGrip RVF02"/>
    <n v="3023"/>
    <n v="2"/>
    <n v="0"/>
    <s v="Normal"/>
    <s v="B2C"/>
    <s v="||JAPAN||"/>
  </r>
  <r>
    <x v="1"/>
    <x v="472"/>
    <n v="4992496153024"/>
    <s v="GY 205/55R16 94VXL EfficientGrip RVF02"/>
    <n v="4523"/>
    <n v="10"/>
    <n v="0"/>
    <s v="Normal"/>
    <s v="B2C"/>
    <s v="||JAPAN||"/>
  </r>
  <r>
    <x v="1"/>
    <x v="473"/>
    <n v="4992496152904"/>
    <s v="GY 215/60R17 100HXL EfficientGrip RVF02"/>
    <n v="3123"/>
    <n v="6"/>
    <n v="0"/>
    <s v="Normal"/>
    <s v="B2C"/>
    <s v="||JAPAN||JAPAN"/>
  </r>
  <r>
    <x v="1"/>
    <x v="473"/>
    <n v="4992496152904"/>
    <s v="GY 215/60R17 100HXL EfficientGrip RVF02"/>
    <n v="2123"/>
    <n v="5"/>
    <n v="0"/>
    <s v="Normal"/>
    <s v="B2C"/>
    <s v="||JAPAN||JAPAN"/>
  </r>
  <r>
    <x v="1"/>
    <x v="473"/>
    <n v="4992496152904"/>
    <s v="GY 215/60R17 100HXL EfficientGrip RVF02"/>
    <n v="2623"/>
    <n v="8"/>
    <n v="0"/>
    <s v="Normal"/>
    <s v="B2C"/>
    <s v="||JAPAN||"/>
  </r>
  <r>
    <x v="1"/>
    <x v="474"/>
    <n v="4992496152973"/>
    <s v="GY 225/60R17 99H EfficientGrip RVF02"/>
    <n v="4023"/>
    <n v="4"/>
    <n v="0"/>
    <s v="Normal"/>
    <s v="B2C"/>
    <s v="||JAPAN||JAPAN"/>
  </r>
  <r>
    <x v="1"/>
    <x v="474"/>
    <n v="4992496152973"/>
    <s v="GY 225/60R17 99H EfficientGrip RVF02"/>
    <n v="4123"/>
    <n v="4"/>
    <n v="0"/>
    <s v="Normal"/>
    <s v="B2C"/>
    <s v="||JAPAN||"/>
  </r>
  <r>
    <x v="1"/>
    <x v="474"/>
    <n v="4992496152973"/>
    <s v="GY 225/60R17 99H EfficientGrip RVF02"/>
    <n v="4123"/>
    <n v="4"/>
    <n v="0"/>
    <s v="Normal"/>
    <s v="B2C"/>
    <s v="||JAPAN||JAPAN"/>
  </r>
  <r>
    <x v="1"/>
    <x v="475"/>
    <n v="4992496152942"/>
    <s v="GY 215/55R17 98VXL EfficientGrip RVF02"/>
    <n v="1923"/>
    <n v="1"/>
    <n v="0"/>
    <s v="Normal"/>
    <s v="B2C"/>
    <s v="||JAPAN||"/>
  </r>
  <r>
    <x v="1"/>
    <x v="475"/>
    <n v="4992496152942"/>
    <s v="GY 215/55R17 98VXL EfficientGrip RVF02"/>
    <n v="2323"/>
    <n v="4"/>
    <n v="0"/>
    <s v="Normal"/>
    <s v="B2C"/>
    <s v="||JAPAN||JAPAN"/>
  </r>
  <r>
    <x v="1"/>
    <x v="475"/>
    <n v="4992496152942"/>
    <s v="GY 215/55R17 98VXL EfficientGrip RVF02"/>
    <n v="3023"/>
    <n v="3"/>
    <n v="0"/>
    <s v="Normal"/>
    <s v="B2C"/>
    <s v="||JAPAN||"/>
  </r>
  <r>
    <x v="1"/>
    <x v="475"/>
    <n v="4992496152942"/>
    <s v="GY 215/55R17 98VXL EfficientGrip RVF02"/>
    <n v="3023"/>
    <n v="3"/>
    <n v="0"/>
    <s v="Normal"/>
    <s v="B2C"/>
    <s v="||JAPAN||JAPAN"/>
  </r>
  <r>
    <x v="1"/>
    <x v="476"/>
    <n v="4992496153079"/>
    <s v="GY 205/50R17 93VXL EfficientGrip RVF02"/>
    <n v="2023"/>
    <n v="4"/>
    <n v="0"/>
    <s v="Normal"/>
    <s v="B2C"/>
    <s v="||JAPAN||"/>
  </r>
  <r>
    <x v="1"/>
    <x v="476"/>
    <n v="4992496153079"/>
    <s v="GY 205/50R17 93VXL EfficientGrip RVF02"/>
    <n v="2023"/>
    <n v="4"/>
    <n v="0"/>
    <s v="Normal"/>
    <s v="B2C"/>
    <s v="||JAPAN||JAPAN"/>
  </r>
  <r>
    <x v="1"/>
    <x v="477"/>
    <n v="4992496152898"/>
    <s v="GY 225/50R18 99VXL EfficientGrip RVF02"/>
    <n v="3923"/>
    <n v="4"/>
    <n v="0"/>
    <s v="Normal"/>
    <s v="B2C"/>
    <s v="||JAPAN||JAPAN"/>
  </r>
  <r>
    <x v="1"/>
    <x v="477"/>
    <n v="4992496152898"/>
    <s v="GY 225/50R18 99VXL EfficientGrip RVF02"/>
    <n v="2823"/>
    <n v="6"/>
    <n v="0"/>
    <s v="Normal"/>
    <s v="B2C"/>
    <s v="||JAPAN||"/>
  </r>
  <r>
    <x v="1"/>
    <x v="477"/>
    <n v="4992496152898"/>
    <s v="GY 225/50R18 99VXL EfficientGrip RVF02"/>
    <n v="2923"/>
    <n v="8"/>
    <n v="0"/>
    <s v="Normal"/>
    <s v="B2C"/>
    <s v="||JAPAN||"/>
  </r>
  <r>
    <x v="1"/>
    <x v="478"/>
    <n v="4992496152843"/>
    <s v="GY 235/50R18 101WXL EfficientGrip RVF02"/>
    <n v="4223"/>
    <n v="4"/>
    <n v="0"/>
    <s v="Normal"/>
    <s v="B2C"/>
    <s v="||JAPAN||"/>
  </r>
  <r>
    <x v="1"/>
    <x v="478"/>
    <n v="4992496152843"/>
    <s v="GY 235/50R18 101WXL EfficientGrip RVF02"/>
    <n v="4223"/>
    <n v="8"/>
    <n v="0"/>
    <s v="Normal"/>
    <s v="B2C"/>
    <s v="||JAPAN||JAPAN"/>
  </r>
  <r>
    <x v="1"/>
    <x v="478"/>
    <n v="4992496152843"/>
    <s v="GY 235/50R18 101WXL EfficientGrip RVF02"/>
    <n v="4323"/>
    <n v="16"/>
    <n v="0"/>
    <s v="Normal"/>
    <s v="B2C"/>
    <s v="||JAPAN||JAPAN"/>
  </r>
  <r>
    <x v="1"/>
    <x v="479"/>
    <n v="4992496153215"/>
    <s v="GY 225/45R18 95WXL EfficientGrip RVF02"/>
    <n v="923"/>
    <n v="22"/>
    <n v="0"/>
    <s v="Normal"/>
    <s v="B2C"/>
    <s v="||JAPAN||JAPAN"/>
  </r>
  <r>
    <x v="1"/>
    <x v="480"/>
    <n v="4992496153208"/>
    <s v="GY 245/40R20 99WXL EfficientGrip RVF02"/>
    <n v="3823"/>
    <n v="12"/>
    <n v="0"/>
    <s v="Normal"/>
    <s v="B2C"/>
    <s v="||JAPAN||"/>
  </r>
  <r>
    <x v="1"/>
    <x v="481"/>
    <n v="4985009753347"/>
    <s v="MI 235/50R18 101YXL CROSSCLIMATE2"/>
    <n v="1223"/>
    <n v="8"/>
    <n v="0"/>
    <s v="Normal"/>
    <s v="B2C"/>
    <s v="||SPAIN||"/>
  </r>
  <r>
    <x v="1"/>
    <x v="481"/>
    <n v="4985009753347"/>
    <s v="MI 235/50R18 101YXL CROSSCLIMATE2"/>
    <n v="2523"/>
    <n v="8"/>
    <n v="0"/>
    <s v="Normal"/>
    <s v="B2C"/>
    <s v="||SPAIN||"/>
  </r>
  <r>
    <x v="1"/>
    <x v="175"/>
    <n v="4985009753255"/>
    <s v="MI 245/45R18 100YXL CROSSCLIMATE2"/>
    <n v="623"/>
    <n v="8"/>
    <n v="0"/>
    <s v="Normal"/>
    <s v="B2C"/>
    <s v="||SPAIN||SPAIN"/>
  </r>
  <r>
    <x v="1"/>
    <x v="175"/>
    <n v="4985009753255"/>
    <s v="MI 245/45R18 100YXL CROSSCLIMATE2"/>
    <n v="2523"/>
    <n v="2"/>
    <n v="0"/>
    <s v="Normal"/>
    <s v="B2C"/>
    <s v="||SPAIN||SPAIN"/>
  </r>
  <r>
    <x v="1"/>
    <x v="175"/>
    <n v="4985009753255"/>
    <s v="MI 245/45R18 100YXL CROSSCLIMATE2"/>
    <n v="2523"/>
    <n v="2"/>
    <n v="0"/>
    <s v="Normal"/>
    <s v="B2C"/>
    <s v="||SPAIN||SPAIN"/>
  </r>
  <r>
    <x v="1"/>
    <x v="482"/>
    <n v="4985009753095"/>
    <s v="MI 225/40R18 92YXL CROSSCLIMATE2"/>
    <n v="2623"/>
    <n v="10"/>
    <n v="0"/>
    <s v="Normal"/>
    <s v="B2C"/>
    <s v="||SPAIN||SPAIN"/>
  </r>
  <r>
    <x v="1"/>
    <x v="482"/>
    <n v="4985009753095"/>
    <s v="MI 225/40R18 92YXL CROSSCLIMATE2"/>
    <n v="3423"/>
    <n v="2"/>
    <n v="0"/>
    <s v="Normal"/>
    <s v="B2C"/>
    <s v="||SPAIN||"/>
  </r>
  <r>
    <x v="1"/>
    <x v="176"/>
    <n v="4985009753101"/>
    <s v="MI 235/40R18 95YXL CROSSCLIMATE2"/>
    <n v="3223"/>
    <n v="2"/>
    <n v="0"/>
    <s v="Normal"/>
    <s v="B2C"/>
    <s v="||SPAIN||"/>
  </r>
  <r>
    <x v="1"/>
    <x v="483"/>
    <n v="4985009753460"/>
    <s v="MI 185/60R15 88VXL CROSSCLIMATE2"/>
    <n v="3223"/>
    <n v="2"/>
    <n v="0"/>
    <s v="Normal"/>
    <s v="B2C"/>
    <s v="||GERMANY||GERMANY"/>
  </r>
  <r>
    <x v="1"/>
    <x v="483"/>
    <n v="4985009753460"/>
    <s v="MI 185/60R15 88VXL CROSSCLIMATE2"/>
    <n v="4423"/>
    <n v="14"/>
    <n v="0"/>
    <s v="Normal"/>
    <s v="B2C"/>
    <s v="||GERMANY||"/>
  </r>
  <r>
    <x v="1"/>
    <x v="483"/>
    <n v="4985009753460"/>
    <s v="MI 185/60R15 88VXL CROSSCLIMATE2"/>
    <n v="4423"/>
    <n v="16"/>
    <n v="0"/>
    <s v="Normal"/>
    <s v="B2C"/>
    <s v="||GERMANY||"/>
  </r>
  <r>
    <x v="1"/>
    <x v="484"/>
    <n v="4985009753644"/>
    <s v="MI 215/65R16 102VXL CROSSCLIMATE2"/>
    <n v="323"/>
    <n v="14"/>
    <n v="0"/>
    <s v="Normal"/>
    <s v="B2C"/>
    <s v="||ITALY||ITALY"/>
  </r>
  <r>
    <x v="1"/>
    <x v="485"/>
    <n v="4985009753491"/>
    <s v="MI 195/60R16 93HXL CROSSCLIMATE2"/>
    <n v="4323"/>
    <n v="26"/>
    <n v="0"/>
    <s v="Normal"/>
    <s v="B2C"/>
    <s v="||POLAND||"/>
  </r>
  <r>
    <x v="1"/>
    <x v="179"/>
    <n v="4985009753514"/>
    <s v="MI 215/60R16 99VXL CROSSCLIMATE2"/>
    <n v="3023"/>
    <n v="8"/>
    <n v="0"/>
    <s v="Normal"/>
    <s v="B2C"/>
    <s v="||ITALY||"/>
  </r>
  <r>
    <x v="1"/>
    <x v="486"/>
    <n v="4985009753378"/>
    <s v="MI 195/55R16 91VXL CROSSCLIMATE2"/>
    <n v="4223"/>
    <n v="4"/>
    <n v="0"/>
    <s v="Normal"/>
    <s v="B2C"/>
    <s v="||ITALY||ITALY"/>
  </r>
  <r>
    <x v="1"/>
    <x v="486"/>
    <n v="4985009753378"/>
    <s v="MI 195/55R16 91VXL CROSSCLIMATE2"/>
    <n v="4223"/>
    <n v="8"/>
    <n v="0"/>
    <s v="Normal"/>
    <s v="B2C"/>
    <s v="||ITALY||"/>
  </r>
  <r>
    <x v="1"/>
    <x v="487"/>
    <n v="4985009753385"/>
    <s v="MI 205/55R16 94VXL CROSSCLIMATE2"/>
    <n v="3923"/>
    <n v="1"/>
    <n v="0"/>
    <s v="Normal"/>
    <s v="B2C"/>
    <s v="||SPAIN||"/>
  </r>
  <r>
    <x v="1"/>
    <x v="488"/>
    <n v="4985009753170"/>
    <s v="MI 215/45R16 90VXL CROSSCLIMATE2"/>
    <n v="1723"/>
    <n v="11"/>
    <n v="0"/>
    <s v="Normal"/>
    <s v="B2C"/>
    <s v="||GERMANY||"/>
  </r>
  <r>
    <x v="1"/>
    <x v="488"/>
    <n v="4985009753170"/>
    <s v="MI 215/45R16 90VXL CROSSCLIMATE2"/>
    <n v="1723"/>
    <n v="1"/>
    <n v="0"/>
    <s v="Normal"/>
    <s v="B2C"/>
    <s v="||GERMANY||"/>
  </r>
  <r>
    <x v="1"/>
    <x v="489"/>
    <n v="4985009753538"/>
    <s v="MI 215/60R17 100VXL CROSSCLIMATE2"/>
    <n v="4223"/>
    <n v="1"/>
    <n v="0"/>
    <s v="Normal"/>
    <s v="B2C"/>
    <s v="||SPAIN||"/>
  </r>
  <r>
    <x v="1"/>
    <x v="489"/>
    <n v="4985009753538"/>
    <s v="MI 215/60R17 100VXL CROSSCLIMATE2"/>
    <n v="3623"/>
    <n v="12"/>
    <n v="0"/>
    <s v="Normal"/>
    <s v="B2C"/>
    <s v="||SPAIN||"/>
  </r>
  <r>
    <x v="1"/>
    <x v="489"/>
    <n v="4985009753538"/>
    <s v="MI 215/60R17 100VXL CROSSCLIMATE2"/>
    <n v="4123"/>
    <n v="3"/>
    <n v="0"/>
    <s v="Normal"/>
    <s v="B2C"/>
    <s v="||SPAIN||"/>
  </r>
  <r>
    <x v="1"/>
    <x v="490"/>
    <n v="4985009753422"/>
    <s v="MI 215/55R17 98WXL CROSSCLIMATE2"/>
    <n v="3723"/>
    <n v="3"/>
    <n v="0"/>
    <s v="Normal"/>
    <s v="B2C"/>
    <s v="||SPAIN||SPAIN"/>
  </r>
  <r>
    <x v="1"/>
    <x v="491"/>
    <n v="4985009753439"/>
    <s v="MI 225/55R17 101YXL CROSSCLIMATE2"/>
    <n v="3423"/>
    <n v="8"/>
    <n v="0"/>
    <s v="Normal"/>
    <s v="B2C"/>
    <s v="||SPAIN||"/>
  </r>
  <r>
    <x v="1"/>
    <x v="492"/>
    <n v="4985009753323"/>
    <s v="MI 215/50R17 95WXL CROSSCLIMATE2"/>
    <n v="3123"/>
    <n v="4"/>
    <n v="0"/>
    <s v="Normal"/>
    <s v="B2C"/>
    <s v="||GERMANY||"/>
  </r>
  <r>
    <x v="1"/>
    <x v="492"/>
    <n v="4985009753323"/>
    <s v="MI 215/50R17 95WXL CROSSCLIMATE2"/>
    <n v="4023"/>
    <n v="4"/>
    <n v="0"/>
    <s v="Normal"/>
    <s v="B2C"/>
    <s v="||GERMANY||"/>
  </r>
  <r>
    <x v="1"/>
    <x v="493"/>
    <n v="4985009753330"/>
    <s v="MI 225/50R17 98YXL CROSSCLIMATE2"/>
    <n v="523"/>
    <n v="17"/>
    <n v="0"/>
    <s v="Normal"/>
    <s v="B2C"/>
    <s v="||GERMANY||GERMANY"/>
  </r>
  <r>
    <x v="1"/>
    <x v="494"/>
    <n v="4985009753194"/>
    <s v="MI 215/45R17 91YXL CROSSCLIMATE2"/>
    <n v="2123"/>
    <n v="1"/>
    <n v="0"/>
    <s v="Normal"/>
    <s v="B2C"/>
    <s v="||ITALY||"/>
  </r>
  <r>
    <x v="1"/>
    <x v="495"/>
    <n v="4985009753552"/>
    <s v="MI 175/65R15 88HXL CROSSCLIMATE2"/>
    <n v="3823"/>
    <n v="1"/>
    <n v="0"/>
    <s v="Normal"/>
    <s v="B2C"/>
    <s v="||POLAND||"/>
  </r>
  <r>
    <x v="1"/>
    <x v="495"/>
    <n v="4985009753552"/>
    <s v="MI 175/65R15 88HXL CROSSCLIMATE2"/>
    <n v="3923"/>
    <n v="7"/>
    <n v="0"/>
    <s v="Normal"/>
    <s v="B2C"/>
    <s v="||POLAND||"/>
  </r>
  <r>
    <x v="1"/>
    <x v="495"/>
    <n v="4985009753552"/>
    <s v="MI 175/65R15 88HXL CROSSCLIMATE2"/>
    <n v="3823"/>
    <n v="16"/>
    <n v="0"/>
    <s v="Normal"/>
    <s v="B2C"/>
    <s v="||POLAND||"/>
  </r>
  <r>
    <x v="1"/>
    <x v="496"/>
    <n v="4985009753507"/>
    <s v="MI 205/60R16 96VXL CROSSCLIMATE2"/>
    <n v="3823"/>
    <n v="3"/>
    <n v="0"/>
    <s v="Normal"/>
    <s v="B2C"/>
    <s v="||GERMANY||GERMANY"/>
  </r>
  <r>
    <x v="1"/>
    <x v="497"/>
    <n v="4985009756126"/>
    <s v="MI 215/70R16 100H TL CROSS CLIMATE SUV"/>
    <n v="3523"/>
    <n v="2"/>
    <n v="0"/>
    <s v="Normal"/>
    <s v="B2C"/>
    <s v="||FRANCE||FRANCE"/>
  </r>
  <r>
    <x v="1"/>
    <x v="497"/>
    <n v="4985009756126"/>
    <s v="MI 215/70R16 100H TL CROSS CLIMATE SUV"/>
    <n v="823"/>
    <n v="1"/>
    <n v="0"/>
    <s v="Normal"/>
    <s v="B2C"/>
    <s v="||FRANCE||FRANCE"/>
  </r>
  <r>
    <x v="1"/>
    <x v="498"/>
    <s v="4992496140208-2055516139384"/>
    <s v="GY 205/55R16 91V EffiGrip ECO EG01特"/>
    <n v="4723"/>
    <n v="18"/>
    <n v="0"/>
    <s v="Normal"/>
    <s v="B2C"/>
    <s v="||JAPAN||JAPAN"/>
  </r>
  <r>
    <x v="1"/>
    <x v="499"/>
    <s v="4992496140079-2056515139382"/>
    <s v="GY 205/65R15 94H EffiGrip ECO EG01特"/>
    <n v="3823"/>
    <n v="28"/>
    <n v="0"/>
    <s v="Normal"/>
    <s v="B2C"/>
    <s v="||JAPAN||"/>
  </r>
  <r>
    <x v="1"/>
    <x v="500"/>
    <n v="4985009700075"/>
    <s v="MI 245/50R18 100W PRIMACY4（PCY4）"/>
    <n v="123"/>
    <n v="1"/>
    <n v="0"/>
    <s v="Normal"/>
    <s v="B2C"/>
    <s v="||THAI||THAI"/>
  </r>
  <r>
    <x v="1"/>
    <x v="500"/>
    <n v="4985009700075"/>
    <s v="MI 245/50R18 100W PRIMACY4（PCY4）"/>
    <n v="2723"/>
    <n v="18"/>
    <n v="0"/>
    <s v="Normal"/>
    <s v="B2C"/>
    <s v="||THAI||"/>
  </r>
  <r>
    <x v="1"/>
    <x v="183"/>
    <n v="4985009755587"/>
    <s v="MI 185/65R14 90HXL CrCLIMATE+"/>
    <n v="1623"/>
    <n v="2"/>
    <n v="0"/>
    <s v="Normal"/>
    <s v="B2C"/>
    <s v="||POLAND||"/>
  </r>
  <r>
    <x v="1"/>
    <x v="501"/>
    <n v="4985009701140"/>
    <s v="MI 195/60R15 92VXL PRIMACY4"/>
    <n v="3823"/>
    <n v="6"/>
    <n v="0"/>
    <s v="Normal"/>
    <s v="B2C"/>
    <s v="||THAI||"/>
  </r>
  <r>
    <x v="1"/>
    <x v="501"/>
    <n v="4985009701140"/>
    <s v="MI 195/60R15 92VXL PRIMACY4"/>
    <n v="3123"/>
    <n v="6"/>
    <n v="0"/>
    <s v="Normal"/>
    <s v="B2C"/>
    <s v="||THAI||THAI"/>
  </r>
  <r>
    <x v="1"/>
    <x v="501"/>
    <n v="4985009701140"/>
    <s v="MI 195/60R15 92VXL PRIMACY4"/>
    <n v="3423"/>
    <n v="8"/>
    <n v="0"/>
    <s v="Normal"/>
    <s v="B2C"/>
    <s v="||THAI||"/>
  </r>
  <r>
    <x v="1"/>
    <x v="502"/>
    <n v="4985009683040"/>
    <s v="MI 215/45R17 91YXL PS4S"/>
    <n v="923"/>
    <n v="4"/>
    <n v="0"/>
    <s v="Normal"/>
    <s v="B2C"/>
    <s v="||USA||"/>
  </r>
  <r>
    <x v="1"/>
    <x v="502"/>
    <n v="4985009683040"/>
    <s v="MI 215/45R17 91YXL PS4S"/>
    <n v="2023"/>
    <n v="3"/>
    <n v="0"/>
    <s v="Normal"/>
    <s v="B2C"/>
    <s v="||USA||"/>
  </r>
  <r>
    <x v="1"/>
    <x v="502"/>
    <n v="4985009683040"/>
    <s v="MI 215/45R17 91YXL PS4S"/>
    <n v="923"/>
    <n v="1"/>
    <n v="0"/>
    <s v="Normal"/>
    <s v="B2C"/>
    <s v="||USA||USA"/>
  </r>
  <r>
    <x v="1"/>
    <x v="502"/>
    <n v="4985009683040"/>
    <s v="MI 215/45R17 91YXL PS4S"/>
    <n v="2123"/>
    <n v="8"/>
    <n v="0"/>
    <s v="Normal"/>
    <s v="B2C"/>
    <s v="||USA||"/>
  </r>
  <r>
    <x v="1"/>
    <x v="503"/>
    <n v="4985009683057"/>
    <s v="MI 225/45R17 94YXL PS4S"/>
    <n v="723"/>
    <n v="6"/>
    <n v="0"/>
    <s v="Normal"/>
    <s v="B2C"/>
    <s v="||USA||"/>
  </r>
  <r>
    <x v="1"/>
    <x v="503"/>
    <n v="4985009683057"/>
    <s v="MI 225/45R17 94YXL PS4S"/>
    <n v="3023"/>
    <n v="2"/>
    <n v="0"/>
    <s v="Normal"/>
    <s v="B2C"/>
    <s v="||USA||"/>
  </r>
  <r>
    <x v="1"/>
    <x v="504"/>
    <n v="4992496155264"/>
    <s v="GY 165/65R15 81H VEC 4SEASONS HB"/>
    <n v="5123"/>
    <n v="20"/>
    <n v="0"/>
    <s v="Normal"/>
    <s v="B2C"/>
    <s v="||JAPAN||JAPAN"/>
  </r>
  <r>
    <x v="1"/>
    <x v="504"/>
    <n v="4992496155264"/>
    <s v="GY 165/65R15 81H VEC 4SEASONS HB"/>
    <n v="5123"/>
    <n v="3"/>
    <n v="0"/>
    <s v="Normal"/>
    <s v="B2C"/>
    <s v="||JAPAN||"/>
  </r>
  <r>
    <x v="1"/>
    <x v="505"/>
    <n v="4992496155288"/>
    <s v="GY 185/55R16 83H VEC 4SEASONS HB"/>
    <n v="5223"/>
    <n v="8"/>
    <n v="0"/>
    <s v="Normal"/>
    <s v="B2C"/>
    <s v="||JAPAN||"/>
  </r>
  <r>
    <x v="1"/>
    <x v="505"/>
    <n v="4992496155288"/>
    <s v="GY 185/55R16 83H VEC 4SEASONS HB"/>
    <n v="4623"/>
    <n v="12"/>
    <n v="0"/>
    <s v="Normal"/>
    <s v="B2C"/>
    <s v="||JAPAN||JAPAN"/>
  </r>
  <r>
    <x v="1"/>
    <x v="506"/>
    <n v="4992496155295"/>
    <s v="GY 185/60R16 86H VEC 4SEASONS HB"/>
    <n v="5023"/>
    <n v="3"/>
    <n v="0"/>
    <s v="Normal"/>
    <s v="B2C"/>
    <s v="||JAPAN||"/>
  </r>
  <r>
    <x v="1"/>
    <x v="507"/>
    <n v="4992496155233"/>
    <s v="GY 195/60R17 90H VEC 4SEASONS HB"/>
    <n v="823"/>
    <n v="4"/>
    <n v="0"/>
    <s v="Normal"/>
    <s v="B2C"/>
    <s v="||JAPAN||"/>
  </r>
  <r>
    <x v="1"/>
    <x v="508"/>
    <n v="4992496155226"/>
    <s v="GY 195/65R16 92H VEC 4SEASONS HB"/>
    <n v="623"/>
    <n v="4"/>
    <n v="0"/>
    <s v="Normal"/>
    <s v="B2C"/>
    <s v="||JAPAN||"/>
  </r>
  <r>
    <x v="1"/>
    <x v="184"/>
    <n v="4992496155240"/>
    <s v="GY 205/50R17 93H XL VEC 4SEASONS HB"/>
    <n v="5123"/>
    <n v="8"/>
    <n v="0"/>
    <s v="Normal"/>
    <s v="B2C"/>
    <s v="||JAPAN||"/>
  </r>
  <r>
    <x v="1"/>
    <x v="184"/>
    <n v="4992496155240"/>
    <s v="GY 205/50R17 93H XL VEC 4SEASONS HB"/>
    <n v="4723"/>
    <n v="2"/>
    <n v="0"/>
    <s v="Normal"/>
    <s v="B2C"/>
    <s v="||JAPAN||"/>
  </r>
  <r>
    <x v="1"/>
    <x v="509"/>
    <n v="4992496155257"/>
    <s v="GY 205/55R17 95H XL VEC 4SEASONS HB"/>
    <n v="4123"/>
    <n v="4"/>
    <n v="0"/>
    <s v="Normal"/>
    <s v="B2C"/>
    <s v="||JAPAN||"/>
  </r>
  <r>
    <x v="1"/>
    <x v="510"/>
    <n v="4992496155271"/>
    <s v="GY 215/50R18 92H VEC 4SEASONS HB"/>
    <n v="4523"/>
    <n v="13"/>
    <n v="0"/>
    <s v="Normal"/>
    <s v="B2C"/>
    <s v="||JAPAN||"/>
  </r>
  <r>
    <x v="1"/>
    <x v="510"/>
    <n v="4992496155271"/>
    <s v="GY 215/50R18 92H VEC 4SEASONS HB"/>
    <n v="4023"/>
    <n v="3"/>
    <n v="0"/>
    <s v="Normal"/>
    <s v="B2C"/>
    <s v="||JAPAN||JAPAN"/>
  </r>
  <r>
    <x v="1"/>
    <x v="511"/>
    <n v="4992496155301"/>
    <s v="GY 215/55R18 95H VEC 4SEASONS HB"/>
    <n v="5023"/>
    <n v="4"/>
    <n v="0"/>
    <s v="Normal"/>
    <s v="B2C"/>
    <s v="||JAPAN||"/>
  </r>
  <r>
    <x v="1"/>
    <x v="511"/>
    <n v="4992496155301"/>
    <s v="GY 215/55R18 95H VEC 4SEASONS HB"/>
    <n v="5023"/>
    <n v="8"/>
    <n v="0"/>
    <s v="Normal"/>
    <s v="B2C"/>
    <s v="||JAPAN||"/>
  </r>
  <r>
    <x v="1"/>
    <x v="511"/>
    <n v="4992496155301"/>
    <s v="GY 215/55R18 95H VEC 4SEASONS HB"/>
    <n v="4123"/>
    <n v="8"/>
    <n v="0"/>
    <s v="Normal"/>
    <s v="B2C"/>
    <s v="||JAPAN||"/>
  </r>
  <r>
    <x v="1"/>
    <x v="101"/>
    <n v="4985009701805"/>
    <s v="MI 245/40R18 93H PRIMACY4（PCY4）"/>
    <n v="1823"/>
    <n v="2"/>
    <n v="0"/>
    <s v="Normal"/>
    <s v="B2C"/>
    <s v="||SPAIN||SPAIN"/>
  </r>
  <r>
    <x v="1"/>
    <x v="512"/>
    <n v="4992496096659"/>
    <s v="GY 215/65R16 98H EAGLE LS EXE特"/>
    <n v="3223"/>
    <n v="7"/>
    <n v="0"/>
    <s v="Normal"/>
    <s v="B2C"/>
    <s v="||JAPAN||JAPAN"/>
  </r>
  <r>
    <x v="1"/>
    <x v="512"/>
    <n v="4992496096659"/>
    <s v="GY 215/65R16 98H EAGLE LS EXE特"/>
    <n v="3123"/>
    <n v="15"/>
    <n v="0"/>
    <s v="Normal"/>
    <s v="B2C"/>
    <s v="||JAPAN||JAPAN"/>
  </r>
  <r>
    <x v="1"/>
    <x v="513"/>
    <n v="4985009753361"/>
    <s v="MI 185/55R16 83V CROSSCLIMATE2"/>
    <n v="4223"/>
    <n v="4"/>
    <n v="0"/>
    <s v="Normal"/>
    <s v="B2C"/>
    <s v="||GERMANY||"/>
  </r>
  <r>
    <x v="1"/>
    <x v="514"/>
    <n v="4985009708019"/>
    <s v="MI 205/40R17 84YXL PILOT SPORT 5"/>
    <n v="3123"/>
    <n v="1"/>
    <n v="0"/>
    <s v="Normal"/>
    <s v="B2C"/>
    <s v="||ITALY||ITALY"/>
  </r>
  <r>
    <x v="1"/>
    <x v="515"/>
    <n v="4985009708026"/>
    <s v="MI 205/45R17 88YXL PILOT SPORT 5"/>
    <n v="4123"/>
    <n v="16"/>
    <n v="0"/>
    <s v="Normal"/>
    <s v="B2C"/>
    <s v="||GERMANY||"/>
  </r>
  <r>
    <x v="1"/>
    <x v="515"/>
    <n v="4985009708026"/>
    <s v="MI 205/45R17 88YXL PILOT SPORT 5"/>
    <n v="4123"/>
    <n v="24"/>
    <n v="0"/>
    <s v="Normal"/>
    <s v="B2C"/>
    <s v="||GERMANY||"/>
  </r>
  <r>
    <x v="1"/>
    <x v="515"/>
    <n v="4985009708026"/>
    <s v="MI 205/45R17 88YXL PILOT SPORT 5"/>
    <n v="3723"/>
    <n v="1"/>
    <n v="0"/>
    <s v="Normal"/>
    <s v="B2C"/>
    <s v="||GERMANY||GERMANY"/>
  </r>
  <r>
    <x v="1"/>
    <x v="516"/>
    <n v="4985009708118"/>
    <s v="MI 215/40R18 89YXL PILOT SPORT 5"/>
    <n v="4123"/>
    <n v="3"/>
    <n v="0"/>
    <s v="Normal"/>
    <s v="B2C"/>
    <s v="||THAI||"/>
  </r>
  <r>
    <x v="1"/>
    <x v="516"/>
    <n v="4985009708118"/>
    <s v="MI 215/40R18 89YXL PILOT SPORT 5"/>
    <n v="3923"/>
    <n v="2"/>
    <n v="0"/>
    <s v="Normal"/>
    <s v="B2C"/>
    <s v="||THAI||"/>
  </r>
  <r>
    <x v="1"/>
    <x v="516"/>
    <n v="4985009708118"/>
    <s v="MI 215/40R18 89YXL PILOT SPORT 5"/>
    <n v="3923"/>
    <n v="16"/>
    <n v="0"/>
    <s v="Normal"/>
    <s v="B2C"/>
    <s v="||THAI||"/>
  </r>
  <r>
    <x v="1"/>
    <x v="517"/>
    <n v="4985009708033"/>
    <s v="MI 215/45R17 91YXL PILOT SPORT 5"/>
    <n v="1923"/>
    <n v="4"/>
    <n v="0"/>
    <s v="Normal"/>
    <s v="B2C"/>
    <s v="||GERMANY||"/>
  </r>
  <r>
    <x v="1"/>
    <x v="517"/>
    <n v="4985009708033"/>
    <s v="MI 215/45R17 91YXL PILOT SPORT 5"/>
    <n v="1923"/>
    <n v="3"/>
    <n v="0"/>
    <s v="Normal"/>
    <s v="B2C"/>
    <s v="||GERMANY||GERMANY"/>
  </r>
  <r>
    <x v="1"/>
    <x v="517"/>
    <n v="4985009708033"/>
    <s v="MI 215/45R17 91YXL PILOT SPORT 5"/>
    <n v="1723"/>
    <n v="9"/>
    <n v="0"/>
    <s v="Normal"/>
    <s v="B2C"/>
    <s v="||GERMANY||GERMANY"/>
  </r>
  <r>
    <x v="1"/>
    <x v="518"/>
    <n v="4985009708125"/>
    <s v="MI 215/45R18 93YXL PILOT SPORT 5"/>
    <n v="3023"/>
    <n v="5"/>
    <n v="0"/>
    <s v="Normal"/>
    <s v="B2C"/>
    <s v="||SPAIN||SPAIN"/>
  </r>
  <r>
    <x v="1"/>
    <x v="518"/>
    <n v="4985009708125"/>
    <s v="MI 215/45R18 93YXL PILOT SPORT 5"/>
    <n v="3423"/>
    <n v="9"/>
    <n v="0"/>
    <s v="Normal"/>
    <s v="B2C"/>
    <s v="||SPAIN||"/>
  </r>
  <r>
    <x v="1"/>
    <x v="518"/>
    <n v="4985009708125"/>
    <s v="MI 215/45R18 93YXL PILOT SPORT 5"/>
    <n v="4123"/>
    <n v="6"/>
    <n v="0"/>
    <s v="Normal"/>
    <s v="B2C"/>
    <s v="||SPAIN||"/>
  </r>
  <r>
    <x v="1"/>
    <x v="519"/>
    <n v="4985009708040"/>
    <s v="MI 215/55R17 98YXL PILOT SPORT 5"/>
    <n v="3123"/>
    <n v="4"/>
    <n v="0"/>
    <s v="Normal"/>
    <s v="B2C"/>
    <s v="||THAI||THAI"/>
  </r>
  <r>
    <x v="1"/>
    <x v="519"/>
    <n v="4985009708040"/>
    <s v="MI 215/55R17 98YXL PILOT SPORT 5"/>
    <n v="2723"/>
    <n v="8"/>
    <n v="0"/>
    <s v="Normal"/>
    <s v="B2C"/>
    <s v="||THAI||THAI"/>
  </r>
  <r>
    <x v="1"/>
    <x v="520"/>
    <n v="4985009708132"/>
    <s v="MI 225/40R18 92YXL PILOT SPORT 5"/>
    <n v="2023"/>
    <n v="8"/>
    <n v="0"/>
    <s v="Normal"/>
    <s v="B2C"/>
    <s v="||THAI||THAI"/>
  </r>
  <r>
    <x v="1"/>
    <x v="520"/>
    <n v="4985009708132"/>
    <s v="MI 225/40R18 92YXL PILOT SPORT 5"/>
    <n v="2923"/>
    <n v="1"/>
    <n v="0"/>
    <s v="Normal"/>
    <s v="B2C"/>
    <s v="||THAI||"/>
  </r>
  <r>
    <x v="1"/>
    <x v="520"/>
    <n v="4985009708132"/>
    <s v="MI 225/40R18 92YXL PILOT SPORT 5"/>
    <n v="4823"/>
    <n v="15"/>
    <n v="0"/>
    <s v="Normal"/>
    <s v="B2C"/>
    <s v="||THAI||"/>
  </r>
  <r>
    <x v="1"/>
    <x v="521"/>
    <n v="4985009708279"/>
    <s v="MI 225/40R19 93YXL PILOT SPORT 5"/>
    <n v="4423"/>
    <n v="6"/>
    <n v="0"/>
    <s v="Normal"/>
    <s v="B2C"/>
    <s v="||SPAIN||"/>
  </r>
  <r>
    <x v="1"/>
    <x v="521"/>
    <n v="4985009708279"/>
    <s v="MI 225/40R19 93YXL PILOT SPORT 5"/>
    <n v="2523"/>
    <n v="8"/>
    <n v="0"/>
    <s v="Normal"/>
    <s v="B2C"/>
    <s v="||SPAIN||SPAIN"/>
  </r>
  <r>
    <x v="1"/>
    <x v="187"/>
    <n v="4985009708057"/>
    <s v="MI 225/45R17 94YXL PILOT SPORT 5"/>
    <n v="1923"/>
    <n v="10"/>
    <n v="0"/>
    <s v="Normal"/>
    <s v="B2C"/>
    <s v="||THAI||THAI"/>
  </r>
  <r>
    <x v="1"/>
    <x v="187"/>
    <n v="4985009708057"/>
    <s v="MI 225/45R17 94YXL PILOT SPORT 5"/>
    <n v="2223"/>
    <n v="4"/>
    <n v="0"/>
    <s v="Normal"/>
    <s v="B2C"/>
    <s v="||THAI||"/>
  </r>
  <r>
    <x v="1"/>
    <x v="187"/>
    <n v="4985009708057"/>
    <s v="MI 225/45R17 94YXL PILOT SPORT 5"/>
    <n v="1923"/>
    <n v="6"/>
    <n v="0"/>
    <s v="Normal"/>
    <s v="B2C"/>
    <s v="||THAI||THAI"/>
  </r>
  <r>
    <x v="1"/>
    <x v="187"/>
    <n v="4985009708057"/>
    <s v="MI 225/45R17 94YXL PILOT SPORT 5"/>
    <n v="4623"/>
    <n v="18"/>
    <n v="0"/>
    <s v="Normal"/>
    <s v="B2C"/>
    <s v="||THAI||"/>
  </r>
  <r>
    <x v="1"/>
    <x v="522"/>
    <n v="4985009708149"/>
    <s v="MI 225/45R18 95YXL PILOT SPORT 5"/>
    <n v="4823"/>
    <n v="9"/>
    <n v="0"/>
    <s v="Normal"/>
    <s v="B2C"/>
    <s v="||THAI||"/>
  </r>
  <r>
    <x v="1"/>
    <x v="523"/>
    <n v="4985009708491"/>
    <s v="MI 225/45R19 96YXL PILOT SPORT 5"/>
    <n v="4423"/>
    <n v="8"/>
    <n v="0"/>
    <s v="Normal"/>
    <s v="B2C"/>
    <s v="||SPAIN||"/>
  </r>
  <r>
    <x v="1"/>
    <x v="524"/>
    <n v="4985009708064"/>
    <s v="MI 225/50R17 98YXL PILOT SPORT 5"/>
    <n v="723"/>
    <n v="4"/>
    <n v="0"/>
    <s v="Normal"/>
    <s v="B2C"/>
    <s v="||THAI||THAI"/>
  </r>
  <r>
    <x v="1"/>
    <x v="524"/>
    <n v="4985009708064"/>
    <s v="MI 225/50R17 98YXL PILOT SPORT 5"/>
    <n v="3023"/>
    <n v="8"/>
    <n v="0"/>
    <s v="Normal"/>
    <s v="B2C"/>
    <s v="||THAI||"/>
  </r>
  <r>
    <x v="1"/>
    <x v="524"/>
    <n v="4985009708064"/>
    <s v="MI 225/50R17 98YXL PILOT SPORT 5"/>
    <n v="3023"/>
    <n v="3"/>
    <n v="0"/>
    <s v="Normal"/>
    <s v="B2C"/>
    <s v="||THAI||"/>
  </r>
  <r>
    <x v="1"/>
    <x v="525"/>
    <n v="4985009708071"/>
    <s v="MI 225/55R17 101YXL PILOT SPORT 5"/>
    <n v="2823"/>
    <n v="4"/>
    <n v="0"/>
    <s v="Normal"/>
    <s v="B2C"/>
    <s v="||CHINA||"/>
  </r>
  <r>
    <x v="1"/>
    <x v="526"/>
    <n v="4985009708286"/>
    <s v="MI 235/35R19 91YXL PILOT SPORT 5"/>
    <n v="4323"/>
    <n v="4"/>
    <n v="0"/>
    <s v="Normal"/>
    <s v="B2C"/>
    <s v="||CHINA||"/>
  </r>
  <r>
    <x v="1"/>
    <x v="526"/>
    <n v="4985009708286"/>
    <s v="MI 235/35R19 91YXL PILOT SPORT 5"/>
    <n v="2523"/>
    <n v="1"/>
    <n v="0"/>
    <s v="Normal"/>
    <s v="B2C"/>
    <s v="||CHINA||"/>
  </r>
  <r>
    <x v="1"/>
    <x v="526"/>
    <n v="4985009708286"/>
    <s v="MI 235/35R19 91YXL PILOT SPORT 5"/>
    <n v="2423"/>
    <n v="3"/>
    <n v="0"/>
    <s v="Normal"/>
    <s v="B2C"/>
    <s v="||CHINA||CHINA"/>
  </r>
  <r>
    <x v="1"/>
    <x v="527"/>
    <n v="4985009708156"/>
    <s v="MI 235/40R18 95YXL PILOT SPORT 5"/>
    <n v="3423"/>
    <n v="4"/>
    <n v="0"/>
    <s v="Normal"/>
    <s v="B2C"/>
    <s v="||THAI||THAI"/>
  </r>
  <r>
    <x v="1"/>
    <x v="527"/>
    <n v="4985009708156"/>
    <s v="MI 235/40R18 95YXL PILOT SPORT 5"/>
    <n v="4223"/>
    <n v="2"/>
    <n v="0"/>
    <s v="Normal"/>
    <s v="B2C"/>
    <s v="||THAI||"/>
  </r>
  <r>
    <x v="1"/>
    <x v="527"/>
    <n v="4985009708156"/>
    <s v="MI 235/40R18 95YXL PILOT SPORT 5"/>
    <n v="3723"/>
    <n v="6"/>
    <n v="0"/>
    <s v="Normal"/>
    <s v="B2C"/>
    <s v="||THAI||"/>
  </r>
  <r>
    <x v="1"/>
    <x v="527"/>
    <n v="4985009708156"/>
    <s v="MI 235/40R18 95YXL PILOT SPORT 5"/>
    <n v="4423"/>
    <n v="28"/>
    <n v="0"/>
    <s v="Normal"/>
    <s v="B2C"/>
    <s v="||THAI||"/>
  </r>
  <r>
    <x v="1"/>
    <x v="527"/>
    <n v="4985009708156"/>
    <s v="MI 235/40R18 95YXL PILOT SPORT 5"/>
    <n v="4423"/>
    <n v="8"/>
    <n v="0"/>
    <s v="Normal"/>
    <s v="B2C"/>
    <s v="||THAI||"/>
  </r>
  <r>
    <x v="1"/>
    <x v="528"/>
    <n v="4985009708163"/>
    <s v="MI 235/45R18 98YXL PILOT SPORT 5"/>
    <n v="4723"/>
    <n v="4"/>
    <n v="0"/>
    <s v="Normal"/>
    <s v="B2C"/>
    <s v="||THAI||"/>
  </r>
  <r>
    <x v="1"/>
    <x v="528"/>
    <n v="4985009708163"/>
    <s v="MI 235/45R18 98YXL PILOT SPORT 5"/>
    <n v="4723"/>
    <n v="10"/>
    <n v="0"/>
    <s v="Normal"/>
    <s v="B2C"/>
    <s v="||THAI||"/>
  </r>
  <r>
    <x v="1"/>
    <x v="529"/>
    <n v="4985009708170"/>
    <s v="MI 235/50R18 101YXL PILOT SPORT 5"/>
    <n v="723"/>
    <n v="5"/>
    <n v="0"/>
    <s v="Normal"/>
    <s v="B2C"/>
    <s v="||CHINA||CHINA"/>
  </r>
  <r>
    <x v="1"/>
    <x v="529"/>
    <n v="4985009708170"/>
    <s v="MI 235/50R18 101YXL PILOT SPORT 5"/>
    <n v="4623"/>
    <n v="4"/>
    <n v="0"/>
    <s v="Normal"/>
    <s v="B2C"/>
    <s v="||CHINA||"/>
  </r>
  <r>
    <x v="1"/>
    <x v="529"/>
    <n v="4985009708170"/>
    <s v="MI 235/50R18 101YXL PILOT SPORT 5"/>
    <n v="4623"/>
    <n v="7"/>
    <n v="0"/>
    <s v="Normal"/>
    <s v="B2C"/>
    <s v="||CHINA||"/>
  </r>
  <r>
    <x v="1"/>
    <x v="530"/>
    <n v="4985009708187"/>
    <s v="MI 245/35R18 92YXL PILOT SPORT 5"/>
    <n v="2723"/>
    <n v="2"/>
    <n v="0"/>
    <s v="Normal"/>
    <s v="B2C"/>
    <s v="||SPAIN||SPAIN"/>
  </r>
  <r>
    <x v="1"/>
    <x v="530"/>
    <n v="4985009708187"/>
    <s v="MI 245/35R18 92YXL PILOT SPORT 5"/>
    <n v="1823"/>
    <n v="2"/>
    <n v="0"/>
    <s v="Normal"/>
    <s v="B2C"/>
    <s v="||SPAIN||SPAIN"/>
  </r>
  <r>
    <x v="1"/>
    <x v="530"/>
    <n v="4985009708187"/>
    <s v="MI 245/35R18 92YXL PILOT SPORT 5"/>
    <n v="1923"/>
    <n v="6"/>
    <n v="0"/>
    <s v="Normal"/>
    <s v="B2C"/>
    <s v="||SPAIN||SPAIN"/>
  </r>
  <r>
    <x v="1"/>
    <x v="531"/>
    <n v="4985009708316"/>
    <s v="MI 245/35R19 93YXL PILOT SPORT 5"/>
    <n v="1723"/>
    <n v="3"/>
    <n v="0"/>
    <s v="Normal"/>
    <s v="B2C"/>
    <s v="||CHINA||CHINA"/>
  </r>
  <r>
    <x v="1"/>
    <x v="531"/>
    <n v="4985009708316"/>
    <s v="MI 245/35R19 93YXL PILOT SPORT 5"/>
    <n v="4723"/>
    <n v="3"/>
    <n v="0"/>
    <s v="Normal"/>
    <s v="B2C"/>
    <s v="||CHINA||"/>
  </r>
  <r>
    <x v="1"/>
    <x v="531"/>
    <n v="4985009708316"/>
    <s v="MI 245/35R19 93YXL PILOT SPORT 5"/>
    <n v="3523"/>
    <n v="10"/>
    <n v="0"/>
    <s v="Normal"/>
    <s v="B2C"/>
    <s v="||CHINA||CHINA"/>
  </r>
  <r>
    <x v="1"/>
    <x v="532"/>
    <n v="4985009708088"/>
    <s v="MI 245/40R17 95YXL PILOT SPORT 5"/>
    <n v="3223"/>
    <n v="2"/>
    <n v="0"/>
    <s v="Normal"/>
    <s v="B2C"/>
    <s v="||GERMANY||"/>
  </r>
  <r>
    <x v="1"/>
    <x v="532"/>
    <n v="4985009708088"/>
    <s v="MI 245/40R17 95YXL PILOT SPORT 5"/>
    <n v="3223"/>
    <n v="1"/>
    <n v="0"/>
    <s v="Normal"/>
    <s v="B2C"/>
    <s v="||GERMANY||"/>
  </r>
  <r>
    <x v="1"/>
    <x v="532"/>
    <n v="4985009708088"/>
    <s v="MI 245/40R17 95YXL PILOT SPORT 5"/>
    <n v="4323"/>
    <n v="4"/>
    <n v="0"/>
    <s v="Normal"/>
    <s v="B2C"/>
    <s v="||GERMANY||"/>
  </r>
  <r>
    <x v="1"/>
    <x v="532"/>
    <n v="4985009708088"/>
    <s v="MI 245/40R17 95YXL PILOT SPORT 5"/>
    <n v="4323"/>
    <n v="8"/>
    <n v="0"/>
    <s v="Normal"/>
    <s v="B2C"/>
    <s v="||GERMANY||"/>
  </r>
  <r>
    <x v="1"/>
    <x v="533"/>
    <n v="4985009708194"/>
    <s v="MI 245/40R18 97YXL PILOT SPORT 5"/>
    <n v="923"/>
    <n v="16"/>
    <n v="0"/>
    <s v="Normal"/>
    <s v="B2C"/>
    <s v="||THAI||THAI"/>
  </r>
  <r>
    <x v="1"/>
    <x v="534"/>
    <n v="4985009708323"/>
    <s v="MI 245/40R19 98YXL PILOT SPORT 5"/>
    <n v="3323"/>
    <n v="6"/>
    <n v="0"/>
    <s v="Normal"/>
    <s v="B2C"/>
    <s v="||THAI||"/>
  </r>
  <r>
    <x v="1"/>
    <x v="534"/>
    <n v="4985009708323"/>
    <s v="MI 245/40R19 98YXL PILOT SPORT 5"/>
    <n v="3523"/>
    <n v="8"/>
    <n v="0"/>
    <s v="Normal"/>
    <s v="B2C"/>
    <s v="||THAI||"/>
  </r>
  <r>
    <x v="1"/>
    <x v="535"/>
    <n v="4985009708095"/>
    <s v="MI 245/45R17 99YXL PILOT SPORT 5"/>
    <n v="4723"/>
    <n v="4"/>
    <n v="0"/>
    <s v="Normal"/>
    <s v="B2C"/>
    <s v="||THAI||"/>
  </r>
  <r>
    <x v="1"/>
    <x v="535"/>
    <n v="4985009708095"/>
    <s v="MI 245/45R17 99YXL PILOT SPORT 5"/>
    <n v="4723"/>
    <n v="4"/>
    <n v="0"/>
    <s v="Normal"/>
    <s v="B2C"/>
    <s v="||THAI||"/>
  </r>
  <r>
    <x v="1"/>
    <x v="188"/>
    <n v="4985009708200"/>
    <s v="MI 245/45R18 100YXL PILOT SPORT 5"/>
    <n v="3923"/>
    <n v="8"/>
    <n v="0"/>
    <s v="Normal"/>
    <s v="B2C"/>
    <s v="||THAI||"/>
  </r>
  <r>
    <x v="1"/>
    <x v="188"/>
    <n v="4985009708200"/>
    <s v="MI 245/45R18 100YXL PILOT SPORT 5"/>
    <n v="3323"/>
    <n v="2"/>
    <n v="0"/>
    <s v="Normal"/>
    <s v="B2C"/>
    <s v="||THAI||THAI"/>
  </r>
  <r>
    <x v="1"/>
    <x v="536"/>
    <n v="4985009708217"/>
    <s v="MI 255/35R18 94YXL PILOT SPORT 5"/>
    <n v="2923"/>
    <n v="3"/>
    <n v="0"/>
    <s v="Normal"/>
    <s v="B2C"/>
    <s v="||SERBIA||SERBIA"/>
  </r>
  <r>
    <x v="1"/>
    <x v="536"/>
    <n v="4985009708217"/>
    <s v="MI 255/35R18 94YXL PILOT SPORT 5"/>
    <n v="3423"/>
    <n v="4"/>
    <n v="0"/>
    <s v="Normal"/>
    <s v="B2C"/>
    <s v="||SERBIA||"/>
  </r>
  <r>
    <x v="1"/>
    <x v="537"/>
    <n v="4985009708347"/>
    <s v="MI 255/35R19 96YXL PILOT SPORT 5"/>
    <n v="4623"/>
    <n v="6"/>
    <n v="0"/>
    <s v="Normal"/>
    <s v="B2C"/>
    <s v="||THAI||THAI"/>
  </r>
  <r>
    <x v="1"/>
    <x v="537"/>
    <n v="4985009708347"/>
    <s v="MI 255/35R19 96YXL PILOT SPORT 5"/>
    <n v="3923"/>
    <n v="6"/>
    <n v="0"/>
    <s v="Normal"/>
    <s v="B2C"/>
    <s v="||THAI||"/>
  </r>
  <r>
    <x v="1"/>
    <x v="538"/>
    <n v="4985009708224"/>
    <s v="MI 255/40R18 99YXL PILOT SPORT 5"/>
    <n v="1423"/>
    <n v="1"/>
    <n v="0"/>
    <s v="Normal"/>
    <s v="B2C"/>
    <s v="||THAI||THAI"/>
  </r>
  <r>
    <x v="1"/>
    <x v="538"/>
    <n v="4985009708224"/>
    <s v="MI 255/40R18 99YXL PILOT SPORT 5"/>
    <n v="4523"/>
    <n v="6"/>
    <n v="0"/>
    <s v="Normal"/>
    <s v="B2C"/>
    <s v="||THAI||"/>
  </r>
  <r>
    <x v="1"/>
    <x v="189"/>
    <n v="4985009708354"/>
    <s v="MI 255/40R19 100YXL PILOT SPORT 5"/>
    <n v="1523"/>
    <n v="2"/>
    <n v="0"/>
    <s v="Normal"/>
    <s v="B2C"/>
    <s v="||THAI||THAI"/>
  </r>
  <r>
    <x v="1"/>
    <x v="539"/>
    <n v="4985009708361"/>
    <s v="MI 255/45R19 104YXL PILOT SPORT 5"/>
    <n v="3223"/>
    <n v="6"/>
    <n v="0"/>
    <s v="Normal"/>
    <s v="B2C"/>
    <s v="||CHINA||"/>
  </r>
  <r>
    <x v="1"/>
    <x v="540"/>
    <n v="4985009708248"/>
    <s v="MI 265/35R18 97YXL PILOT SPORT 5"/>
    <n v="3723"/>
    <n v="2"/>
    <n v="0"/>
    <s v="Normal"/>
    <s v="B2C"/>
    <s v="||THAI||"/>
  </r>
  <r>
    <x v="1"/>
    <x v="540"/>
    <n v="4985009708248"/>
    <s v="MI 265/35R18 97YXL PILOT SPORT 5"/>
    <n v="3723"/>
    <n v="6"/>
    <n v="0"/>
    <s v="Normal"/>
    <s v="B2C"/>
    <s v="||THAI||"/>
  </r>
  <r>
    <x v="1"/>
    <x v="540"/>
    <n v="4985009708248"/>
    <s v="MI 265/35R18 97YXL PILOT SPORT 5"/>
    <n v="4423"/>
    <n v="4"/>
    <n v="0"/>
    <s v="Normal"/>
    <s v="B2C"/>
    <s v="||THAI||"/>
  </r>
  <r>
    <x v="1"/>
    <x v="541"/>
    <n v="4985009708378"/>
    <s v="MI 275/35R19 100YXL PILOT SPORT 5"/>
    <n v="4123"/>
    <n v="8"/>
    <n v="0"/>
    <s v="Normal"/>
    <s v="B2C"/>
    <s v="||CHINA||CHINA"/>
  </r>
  <r>
    <x v="1"/>
    <x v="542"/>
    <n v="4985009705278"/>
    <s v="MI 205/45R17 88VXL PRIMACY 4+"/>
    <n v="2923"/>
    <n v="3"/>
    <n v="0"/>
    <s v="Normal"/>
    <s v="B2C"/>
    <s v="||ITALY||"/>
  </r>
  <r>
    <x v="1"/>
    <x v="543"/>
    <n v="4985009705315"/>
    <s v="MI 205/50R17 93WXL PRIMACY 4+"/>
    <n v="3323"/>
    <n v="24"/>
    <n v="0"/>
    <s v="Normal"/>
    <s v="B2C"/>
    <s v="||CHINA||"/>
  </r>
  <r>
    <x v="1"/>
    <x v="543"/>
    <n v="4985009705315"/>
    <s v="MI 205/50R17 93WXL PRIMACY 4+"/>
    <n v="3323"/>
    <n v="24"/>
    <n v="0"/>
    <s v="Normal"/>
    <s v="B2C"/>
    <s v="||CHINA||"/>
  </r>
  <r>
    <x v="1"/>
    <x v="543"/>
    <n v="4985009705315"/>
    <s v="MI 205/50R17 93WXL PRIMACY 4+"/>
    <n v="3323"/>
    <n v="16"/>
    <n v="0"/>
    <s v="Normal"/>
    <s v="B2C"/>
    <s v="||CHINA||"/>
  </r>
  <r>
    <x v="1"/>
    <x v="544"/>
    <n v="4985009705346"/>
    <s v="MI 205/55R17 95VXL PRIMACY 4+"/>
    <n v="2423"/>
    <n v="5"/>
    <n v="0"/>
    <s v="Normal"/>
    <s v="B2C"/>
    <s v="||CHINA||"/>
  </r>
  <r>
    <x v="1"/>
    <x v="544"/>
    <n v="4985009705346"/>
    <s v="MI 205/55R17 95VXL PRIMACY 4+"/>
    <n v="5023"/>
    <n v="20"/>
    <n v="0"/>
    <s v="Normal"/>
    <s v="B2C"/>
    <s v="||CHINA||"/>
  </r>
  <r>
    <x v="1"/>
    <x v="544"/>
    <n v="4985009705346"/>
    <s v="MI 205/55R17 95VXL PRIMACY 4+"/>
    <n v="5023"/>
    <n v="20"/>
    <n v="0"/>
    <s v="Normal"/>
    <s v="B2C"/>
    <s v="||CHINA||"/>
  </r>
  <r>
    <x v="1"/>
    <x v="544"/>
    <n v="4985009705346"/>
    <s v="MI 205/55R17 95VXL PRIMACY 4+"/>
    <n v="2423"/>
    <n v="13"/>
    <n v="0"/>
    <s v="Normal"/>
    <s v="B2C"/>
    <s v="||CHINA||"/>
  </r>
  <r>
    <x v="1"/>
    <x v="544"/>
    <n v="4985009705346"/>
    <s v="MI 205/55R17 95VXL PRIMACY 4+"/>
    <n v="1323"/>
    <n v="13"/>
    <n v="0"/>
    <s v="Normal"/>
    <s v="B2C"/>
    <s v="||CHINA||CHINA"/>
  </r>
  <r>
    <x v="1"/>
    <x v="545"/>
    <n v="4985009705322"/>
    <s v="MI 215/50R17 95WXL PRIMACY 4+"/>
    <n v="2423"/>
    <n v="6"/>
    <n v="0"/>
    <s v="Normal"/>
    <s v="B2C"/>
    <s v="||CHINA||"/>
  </r>
  <r>
    <x v="1"/>
    <x v="545"/>
    <n v="4985009705322"/>
    <s v="MI 215/50R17 95WXL PRIMACY 4+"/>
    <n v="2423"/>
    <n v="9"/>
    <n v="0"/>
    <s v="Normal"/>
    <s v="B2C"/>
    <s v="||CHINA||CHINA"/>
  </r>
  <r>
    <x v="1"/>
    <x v="545"/>
    <n v="4985009705322"/>
    <s v="MI 215/50R17 95WXL PRIMACY 4+"/>
    <n v="4323"/>
    <n v="5"/>
    <n v="0"/>
    <s v="Normal"/>
    <s v="B2C"/>
    <s v="||CHINA||"/>
  </r>
  <r>
    <x v="1"/>
    <x v="546"/>
    <n v="4985009705353"/>
    <s v="MI 215/55R17 94W PRIMACY 4+"/>
    <n v="5023"/>
    <n v="14"/>
    <n v="0"/>
    <s v="Normal"/>
    <s v="B2C"/>
    <s v="||CHINA||"/>
  </r>
  <r>
    <x v="1"/>
    <x v="546"/>
    <n v="4985009705353"/>
    <s v="MI 215/55R17 94W PRIMACY 4+"/>
    <n v="5023"/>
    <n v="18"/>
    <n v="0"/>
    <s v="Normal"/>
    <s v="B2C"/>
    <s v="||CHINA||"/>
  </r>
  <r>
    <x v="1"/>
    <x v="546"/>
    <n v="4985009705353"/>
    <s v="MI 215/55R17 94W PRIMACY 4+"/>
    <n v="5023"/>
    <n v="10"/>
    <n v="0"/>
    <s v="Normal"/>
    <s v="B2C"/>
    <s v="||CHINA||"/>
  </r>
  <r>
    <x v="1"/>
    <x v="546"/>
    <n v="4985009705353"/>
    <s v="MI 215/55R17 94W PRIMACY 4+"/>
    <n v="5023"/>
    <n v="24"/>
    <n v="0"/>
    <s v="Normal"/>
    <s v="B2C"/>
    <s v="||CHINA||"/>
  </r>
  <r>
    <x v="1"/>
    <x v="547"/>
    <n v="4985009705384"/>
    <s v="MI 215/60R17 96V PRIMACY 4+"/>
    <n v="1023"/>
    <n v="8"/>
    <n v="0"/>
    <s v="Normal"/>
    <s v="B2C"/>
    <s v="||CHINA||"/>
  </r>
  <r>
    <x v="1"/>
    <x v="547"/>
    <n v="4985009705384"/>
    <s v="MI 215/60R17 96V PRIMACY 4+"/>
    <n v="4723"/>
    <n v="14"/>
    <n v="0"/>
    <s v="Normal"/>
    <s v="B2C"/>
    <s v="||CHINA||"/>
  </r>
  <r>
    <x v="1"/>
    <x v="547"/>
    <n v="4985009705384"/>
    <s v="MI 215/60R17 96V PRIMACY 4+"/>
    <n v="2423"/>
    <n v="4"/>
    <n v="0"/>
    <s v="Normal"/>
    <s v="B2C"/>
    <s v="||CHINA||"/>
  </r>
  <r>
    <x v="1"/>
    <x v="548"/>
    <n v="4985009705438"/>
    <s v="MI 225/40R18 92YXL PRIMACY 4+"/>
    <n v="4823"/>
    <n v="24"/>
    <n v="0"/>
    <s v="Normal"/>
    <s v="B2C"/>
    <s v="||CHINA||"/>
  </r>
  <r>
    <x v="1"/>
    <x v="548"/>
    <n v="4985009705438"/>
    <s v="MI 225/40R18 92YXL PRIMACY 4+"/>
    <n v="3723"/>
    <n v="8"/>
    <n v="0"/>
    <s v="Normal"/>
    <s v="B2C"/>
    <s v="||CHINA||"/>
  </r>
  <r>
    <x v="1"/>
    <x v="549"/>
    <n v="4985009705643"/>
    <s v="MI 225/45R17 94WXL PRIMACY 4+"/>
    <n v="4223"/>
    <n v="2"/>
    <n v="0"/>
    <s v="Normal"/>
    <s v="B2C"/>
    <s v="||CHINA||"/>
  </r>
  <r>
    <x v="1"/>
    <x v="549"/>
    <n v="4985009705643"/>
    <s v="MI 225/45R17 94WXL PRIMACY 4+"/>
    <n v="5023"/>
    <n v="8"/>
    <n v="0"/>
    <s v="Normal"/>
    <s v="B2C"/>
    <s v="||CHINA||"/>
  </r>
  <r>
    <x v="1"/>
    <x v="549"/>
    <n v="4985009705643"/>
    <s v="MI 225/45R17 94WXL PRIMACY 4+"/>
    <n v="4923"/>
    <n v="22"/>
    <n v="0"/>
    <s v="Normal"/>
    <s v="B2C"/>
    <s v="||CHINA||"/>
  </r>
  <r>
    <x v="1"/>
    <x v="550"/>
    <n v="4985009705735"/>
    <s v="MI 225/45R18 95YXL PRIMACY 4+"/>
    <n v="4423"/>
    <n v="7"/>
    <n v="0"/>
    <s v="Normal"/>
    <s v="B2C"/>
    <s v="||SPAIN||"/>
  </r>
  <r>
    <x v="1"/>
    <x v="550"/>
    <n v="4985009705735"/>
    <s v="MI 225/45R18 95YXL PRIMACY 4+"/>
    <n v="4423"/>
    <n v="18"/>
    <n v="0"/>
    <s v="Normal"/>
    <s v="B2C"/>
    <s v="||SPAIN||"/>
  </r>
  <r>
    <x v="1"/>
    <x v="550"/>
    <n v="4985009705735"/>
    <s v="MI 225/45R18 95YXL PRIMACY 4+"/>
    <n v="4423"/>
    <n v="11"/>
    <n v="0"/>
    <s v="Normal"/>
    <s v="B2C"/>
    <s v="||SPAIN||"/>
  </r>
  <r>
    <x v="1"/>
    <x v="550"/>
    <n v="4985009705735"/>
    <s v="MI 225/45R18 95YXL PRIMACY 4+"/>
    <n v="4423"/>
    <n v="24"/>
    <n v="0"/>
    <s v="Normal"/>
    <s v="B2C"/>
    <s v="||SPAIN||"/>
  </r>
  <r>
    <x v="1"/>
    <x v="551"/>
    <n v="4985009705551"/>
    <s v="MI 225/55R18 102VXL PRIMACY 4+"/>
    <n v="4823"/>
    <n v="16"/>
    <n v="0"/>
    <s v="Normal"/>
    <s v="B2C"/>
    <s v="||CHINA||"/>
  </r>
  <r>
    <x v="1"/>
    <x v="551"/>
    <n v="4985009705551"/>
    <s v="MI 225/55R18 102VXL PRIMACY 4+"/>
    <n v="4823"/>
    <n v="18"/>
    <n v="0"/>
    <s v="Normal"/>
    <s v="B2C"/>
    <s v="||CHINA||"/>
  </r>
  <r>
    <x v="1"/>
    <x v="551"/>
    <n v="4985009705551"/>
    <s v="MI 225/55R18 102VXL PRIMACY 4+"/>
    <n v="4823"/>
    <n v="8"/>
    <n v="0"/>
    <s v="Normal"/>
    <s v="B2C"/>
    <s v="||CHINA||"/>
  </r>
  <r>
    <x v="1"/>
    <x v="551"/>
    <n v="4985009705551"/>
    <s v="MI 225/55R18 102VXL PRIMACY 4+"/>
    <n v="3723"/>
    <n v="3"/>
    <n v="0"/>
    <s v="Normal"/>
    <s v="B2C"/>
    <s v="||CHINA||CHINA"/>
  </r>
  <r>
    <x v="1"/>
    <x v="552"/>
    <n v="4985009705391"/>
    <s v="MI 225/60R17 99V PRIMACY 4+"/>
    <n v="2223"/>
    <n v="4"/>
    <n v="0"/>
    <s v="Normal"/>
    <s v="B2C"/>
    <s v="||SPAIN||"/>
  </r>
  <r>
    <x v="1"/>
    <x v="552"/>
    <n v="4985009705391"/>
    <s v="MI 225/60R17 99V PRIMACY 4+"/>
    <n v="2223"/>
    <n v="4"/>
    <n v="0"/>
    <s v="Normal"/>
    <s v="B2C"/>
    <s v="||SPAIN||"/>
  </r>
  <r>
    <x v="1"/>
    <x v="552"/>
    <n v="4985009705391"/>
    <s v="MI 225/60R17 99V PRIMACY 4+"/>
    <n v="3523"/>
    <n v="8"/>
    <n v="0"/>
    <s v="Normal"/>
    <s v="B2C"/>
    <s v="||SPAIN||"/>
  </r>
  <r>
    <x v="1"/>
    <x v="552"/>
    <n v="4985009705391"/>
    <s v="MI 225/60R17 99V PRIMACY 4+"/>
    <n v="2023"/>
    <n v="16"/>
    <n v="0"/>
    <s v="Normal"/>
    <s v="B2C"/>
    <s v="||SPAIN||"/>
  </r>
  <r>
    <x v="1"/>
    <x v="553"/>
    <n v="4985009705292"/>
    <s v="MI 235/45R17 97WXL PRIMACY 4+"/>
    <n v="1723"/>
    <n v="4"/>
    <n v="0"/>
    <s v="Normal"/>
    <s v="B2C"/>
    <s v="||SPAIN||SPAIN"/>
  </r>
  <r>
    <x v="1"/>
    <x v="553"/>
    <n v="4985009705292"/>
    <s v="MI 235/45R17 97WXL PRIMACY 4+"/>
    <n v="1723"/>
    <n v="4"/>
    <n v="0"/>
    <s v="Normal"/>
    <s v="B2C"/>
    <s v="||SPAIN||"/>
  </r>
  <r>
    <x v="1"/>
    <x v="554"/>
    <n v="4985009705704"/>
    <s v="MI 235/55R17 103WXL PRIMACY 4+"/>
    <n v="1823"/>
    <n v="4"/>
    <n v="0"/>
    <s v="Normal"/>
    <s v="B2C"/>
    <s v="||ITALY||"/>
  </r>
  <r>
    <x v="1"/>
    <x v="554"/>
    <n v="4985009705704"/>
    <s v="MI 235/55R17 103WXL PRIMACY 4+"/>
    <n v="2723"/>
    <n v="14"/>
    <n v="0"/>
    <s v="Normal"/>
    <s v="B2C"/>
    <s v="||CHINA||CHINA"/>
  </r>
  <r>
    <x v="1"/>
    <x v="554"/>
    <n v="4985009705704"/>
    <s v="MI 235/55R17 103WXL PRIMACY 4+"/>
    <n v="1823"/>
    <n v="2"/>
    <n v="0"/>
    <s v="Normal"/>
    <s v="B2C"/>
    <s v="||ITALY||ITALY"/>
  </r>
  <r>
    <x v="1"/>
    <x v="555"/>
    <n v="4985009705568"/>
    <s v="MI 235/55R18 104VXL PRIMACY 4+"/>
    <n v="1923"/>
    <n v="10"/>
    <n v="0"/>
    <s v="Normal"/>
    <s v="B2C"/>
    <s v="||ITALY||ITALY"/>
  </r>
  <r>
    <x v="1"/>
    <x v="555"/>
    <n v="4985009705568"/>
    <s v="MI 235/55R18 104VXL PRIMACY 4+"/>
    <n v="1923"/>
    <n v="14"/>
    <n v="0"/>
    <s v="Normal"/>
    <s v="B2C"/>
    <s v="||ITALY||ITALY"/>
  </r>
  <r>
    <x v="1"/>
    <x v="555"/>
    <n v="4985009705568"/>
    <s v="MI 235/55R18 104VXL PRIMACY 4+"/>
    <n v="1923"/>
    <n v="16"/>
    <n v="0"/>
    <s v="Normal"/>
    <s v="B2C"/>
    <s v="||ITALY||"/>
  </r>
  <r>
    <x v="1"/>
    <x v="556"/>
    <n v="4985009705308"/>
    <s v="MI 245/45R17 99YXL PRIMACY 4+"/>
    <n v="3123"/>
    <n v="6"/>
    <n v="0"/>
    <s v="Normal"/>
    <s v="B2C"/>
    <s v="||CHINA||CHINA"/>
  </r>
  <r>
    <x v="1"/>
    <x v="556"/>
    <n v="4985009705308"/>
    <s v="MI 245/45R17 99YXL PRIMACY 4+"/>
    <n v="4923"/>
    <n v="2"/>
    <n v="0"/>
    <s v="Normal"/>
    <s v="B2C"/>
    <s v="||CHINA||"/>
  </r>
  <r>
    <x v="1"/>
    <x v="557"/>
    <n v="4985009705483"/>
    <s v="MI 245/45R18 100WXL PRIMACY 4+"/>
    <n v="4123"/>
    <n v="9"/>
    <n v="0"/>
    <s v="Normal"/>
    <s v="B2C"/>
    <s v="||CHINA||"/>
  </r>
  <r>
    <x v="1"/>
    <x v="190"/>
    <n v="4985009705490"/>
    <s v="MI 255/45R18 99Y PRIMACY 4+"/>
    <n v="1223"/>
    <n v="2"/>
    <n v="0"/>
    <s v="Normal"/>
    <s v="B2C"/>
    <s v="||SPAIN||"/>
  </r>
  <r>
    <x v="1"/>
    <x v="190"/>
    <n v="4985009705490"/>
    <s v="MI 255/45R18 99Y PRIMACY 4+"/>
    <n v="2723"/>
    <n v="8"/>
    <n v="0"/>
    <s v="Normal"/>
    <s v="B2C"/>
    <s v="||SPAIN||"/>
  </r>
  <r>
    <x v="1"/>
    <x v="558"/>
    <n v="4985009686546"/>
    <s v="MI 195/50R15 86VXL PILOT SPORT 3"/>
    <n v="623"/>
    <n v="8"/>
    <n v="0"/>
    <s v="Normal"/>
    <s v="B2C"/>
    <s v="||THAI||"/>
  </r>
  <r>
    <x v="1"/>
    <x v="558"/>
    <n v="4985009686546"/>
    <s v="MI 195/50R15 86VXL PILOT SPORT 3"/>
    <n v="4723"/>
    <n v="10"/>
    <n v="0"/>
    <s v="Normal"/>
    <s v="B2C"/>
    <s v="||THAI||"/>
  </r>
  <r>
    <x v="1"/>
    <x v="558"/>
    <n v="4985009686546"/>
    <s v="MI 195/50R15 86VXL PILOT SPORT 3"/>
    <n v="1423"/>
    <n v="2"/>
    <n v="0"/>
    <s v="Normal"/>
    <s v="B2C"/>
    <s v="||THAI||"/>
  </r>
  <r>
    <x v="1"/>
    <x v="559"/>
    <n v="4985009702376"/>
    <s v="MI 225/50R18 95V PRIMACY4 DT RP"/>
    <n v="4823"/>
    <n v="3"/>
    <n v="0"/>
    <s v="Normal"/>
    <s v="B2C"/>
    <s v="||THAI||"/>
  </r>
  <r>
    <x v="1"/>
    <x v="560"/>
    <n v="4985009704240"/>
    <s v="MI 205/55R17 95VXL e-PRIMACY"/>
    <n v="1123"/>
    <n v="4"/>
    <n v="0"/>
    <s v="Normal"/>
    <s v="B2C"/>
    <s v="||GERMANY||GERMANY"/>
  </r>
  <r>
    <x v="1"/>
    <x v="561"/>
    <n v="4985009704622"/>
    <s v="MI 225/50R18 99WXL e-PRIMACY"/>
    <n v="4723"/>
    <n v="15"/>
    <n v="0"/>
    <s v="Normal"/>
    <s v="B2C"/>
    <s v="||CHINA||"/>
  </r>
  <r>
    <x v="1"/>
    <x v="561"/>
    <n v="4985009704622"/>
    <s v="MI 225/50R18 99WXL e-PRIMACY"/>
    <n v="4723"/>
    <n v="6"/>
    <n v="0"/>
    <s v="Normal"/>
    <s v="B2C"/>
    <s v="||CHINA||"/>
  </r>
  <r>
    <x v="1"/>
    <x v="562"/>
    <n v="4985009704523"/>
    <s v="MI 225/55R18 98V e-PRIMACY"/>
    <n v="3623"/>
    <n v="12"/>
    <n v="0"/>
    <s v="Normal"/>
    <s v="B2C"/>
    <s v="||CHINA||"/>
  </r>
  <r>
    <x v="1"/>
    <x v="562"/>
    <n v="4985009704523"/>
    <s v="MI 225/55R18 98V e-PRIMACY"/>
    <n v="1823"/>
    <n v="4"/>
    <n v="0"/>
    <s v="Normal"/>
    <s v="B2C"/>
    <s v="||CHINA||CHINA"/>
  </r>
  <r>
    <x v="1"/>
    <x v="562"/>
    <n v="4985009704523"/>
    <s v="MI 225/55R18 98V e-PRIMACY"/>
    <n v="1823"/>
    <n v="4"/>
    <n v="0"/>
    <s v="Normal"/>
    <s v="B2C"/>
    <s v="||CHINA||"/>
  </r>
  <r>
    <x v="1"/>
    <x v="562"/>
    <n v="4985009704523"/>
    <s v="MI 225/55R18 98V e-PRIMACY"/>
    <n v="1723"/>
    <n v="1"/>
    <n v="0"/>
    <s v="Normal"/>
    <s v="B2C"/>
    <s v="||CHINA||"/>
  </r>
  <r>
    <x v="1"/>
    <x v="562"/>
    <n v="4985009704523"/>
    <s v="MI 225/55R18 98V e-PRIMACY"/>
    <n v="1723"/>
    <n v="3"/>
    <n v="0"/>
    <s v="Normal"/>
    <s v="B2C"/>
    <s v="||CHINA||CHINA"/>
  </r>
  <r>
    <x v="1"/>
    <x v="563"/>
    <n v="4985009704530"/>
    <s v="MI 235/45R18 98WXL e-PRIMACY"/>
    <n v="2123"/>
    <n v="1"/>
    <n v="0"/>
    <s v="Normal"/>
    <s v="B2C"/>
    <s v="||CHINA||"/>
  </r>
  <r>
    <x v="1"/>
    <x v="563"/>
    <n v="4985009704530"/>
    <s v="MI 235/45R18 98WXL e-PRIMACY"/>
    <n v="2123"/>
    <n v="1"/>
    <n v="0"/>
    <s v="Normal"/>
    <s v="B2C"/>
    <s v="||CHINA||"/>
  </r>
  <r>
    <x v="1"/>
    <x v="563"/>
    <n v="4985009704530"/>
    <s v="MI 235/45R18 98WXL e-PRIMACY"/>
    <n v="2023"/>
    <n v="5"/>
    <n v="0"/>
    <s v="Normal"/>
    <s v="B2C"/>
    <s v="||CHINA||"/>
  </r>
  <r>
    <x v="1"/>
    <x v="563"/>
    <n v="4985009704530"/>
    <s v="MI 235/45R18 98WXL e-PRIMACY"/>
    <n v="4723"/>
    <n v="4"/>
    <n v="0"/>
    <s v="Normal"/>
    <s v="B2C"/>
    <s v="||CHINA||"/>
  </r>
  <r>
    <x v="1"/>
    <x v="564"/>
    <n v="4985009704035"/>
    <s v="MI 185/60R15 88HXL e-PRIMACY"/>
    <n v="4323"/>
    <n v="12"/>
    <n v="0"/>
    <s v="Normal"/>
    <s v="B2C"/>
    <s v="||ITALY||"/>
  </r>
  <r>
    <x v="1"/>
    <x v="565"/>
    <n v="4985009686539"/>
    <s v="MI 185/55R15 86V XL Pilot Sport 3"/>
    <n v="3623"/>
    <n v="1"/>
    <n v="0"/>
    <s v="Normal"/>
    <s v="B2C"/>
    <s v="||THAI||"/>
  </r>
  <r>
    <x v="1"/>
    <x v="566"/>
    <n v="4985009686553"/>
    <s v="MI 195/55R15 89VXL Pilot Sport 3"/>
    <n v="2623"/>
    <n v="3"/>
    <n v="0"/>
    <s v="Normal"/>
    <s v="B2C"/>
    <s v="||THAI||THAI"/>
  </r>
  <r>
    <x v="1"/>
    <x v="567"/>
    <n v="4985009706268"/>
    <s v="MI 235/60R18 103V PRIMACY SUV+"/>
    <n v="3723"/>
    <n v="9"/>
    <n v="0"/>
    <s v="Normal"/>
    <s v="B2C"/>
    <s v="||THAI||THAI"/>
  </r>
  <r>
    <x v="1"/>
    <x v="567"/>
    <n v="4985009706268"/>
    <s v="MI 235/60R18 103V PRIMACY SUV+"/>
    <n v="3723"/>
    <n v="3"/>
    <n v="0"/>
    <s v="Normal"/>
    <s v="B2C"/>
    <s v="||THAI||THAI"/>
  </r>
  <r>
    <x v="1"/>
    <x v="567"/>
    <n v="4985009706268"/>
    <s v="MI 235/60R18 103V PRIMACY SUV+"/>
    <n v="4623"/>
    <n v="11"/>
    <n v="0"/>
    <s v="Normal"/>
    <s v="B2C"/>
    <s v="||THAI||"/>
  </r>
  <r>
    <x v="1"/>
    <x v="567"/>
    <n v="4985009706268"/>
    <s v="MI 235/60R18 103V PRIMACY SUV+"/>
    <n v="4623"/>
    <n v="5"/>
    <n v="0"/>
    <s v="Normal"/>
    <s v="B2C"/>
    <s v="||THAI||"/>
  </r>
  <r>
    <x v="1"/>
    <x v="568"/>
    <n v="4985009706480"/>
    <s v="MI 235/55R20 102V PRIMACY SUV+"/>
    <n v="4623"/>
    <n v="12"/>
    <n v="0"/>
    <s v="Normal"/>
    <s v="B2C"/>
    <s v="||CHINA||"/>
  </r>
  <r>
    <x v="1"/>
    <x v="568"/>
    <n v="4985009706480"/>
    <s v="MI 235/55R20 102V PRIMACY SUV+"/>
    <n v="4623"/>
    <n v="12"/>
    <n v="0"/>
    <s v="Normal"/>
    <s v="B2C"/>
    <s v="||CHINA||"/>
  </r>
  <r>
    <x v="1"/>
    <x v="568"/>
    <n v="4985009706480"/>
    <s v="MI 235/55R20 102V PRIMACY SUV+"/>
    <n v="4223"/>
    <n v="6"/>
    <n v="0"/>
    <s v="Normal"/>
    <s v="B2C"/>
    <s v="||CHINA||"/>
  </r>
  <r>
    <x v="1"/>
    <x v="569"/>
    <n v="4985009706145"/>
    <s v="MI 225/65R17 106HXL PRIMACY SUV+"/>
    <n v="4523"/>
    <n v="4"/>
    <n v="0"/>
    <s v="Normal"/>
    <s v="B2C"/>
    <s v="||THAI||"/>
  </r>
  <r>
    <x v="1"/>
    <x v="569"/>
    <n v="4985009706145"/>
    <s v="MI 225/65R17 106HXL PRIMACY SUV+"/>
    <n v="3023"/>
    <n v="4"/>
    <n v="0"/>
    <s v="Normal"/>
    <s v="B2C"/>
    <s v="||THAI||THAI"/>
  </r>
  <r>
    <x v="1"/>
    <x v="569"/>
    <n v="4985009706145"/>
    <s v="MI 225/65R17 106HXL PRIMACY SUV+"/>
    <n v="1923"/>
    <n v="4"/>
    <n v="0"/>
    <s v="Normal"/>
    <s v="B2C"/>
    <s v="||THAI||THAI"/>
  </r>
  <r>
    <x v="1"/>
    <x v="569"/>
    <n v="4985009706145"/>
    <s v="MI 225/65R17 106HXL PRIMACY SUV+"/>
    <n v="4523"/>
    <n v="8"/>
    <n v="0"/>
    <s v="Normal"/>
    <s v="B2C"/>
    <s v="||THAI||"/>
  </r>
  <r>
    <x v="1"/>
    <x v="570"/>
    <n v="4985009706190"/>
    <s v="MI 265/65R17 112H PRIMACY SUV+"/>
    <n v="1423"/>
    <n v="4"/>
    <n v="0"/>
    <s v="Normal"/>
    <s v="B2C"/>
    <s v="||THAI||THAI"/>
  </r>
  <r>
    <x v="1"/>
    <x v="570"/>
    <n v="4985009706190"/>
    <s v="MI 265/65R17 112H PRIMACY SUV+"/>
    <n v="1223"/>
    <n v="8"/>
    <n v="0"/>
    <s v="Normal"/>
    <s v="B2C"/>
    <s v="||THAI||THAI"/>
  </r>
  <r>
    <x v="1"/>
    <x v="571"/>
    <n v="4985009706282"/>
    <s v="MI 245/60R18 105V PRIMACY SUV+"/>
    <n v="3923"/>
    <n v="20"/>
    <n v="0"/>
    <s v="Normal"/>
    <s v="B2C"/>
    <s v="||THAI||THAI"/>
  </r>
  <r>
    <x v="1"/>
    <x v="572"/>
    <n v="4985009706251"/>
    <s v="MI 235/55R18 104VXL PRIMACY SUV+"/>
    <n v="4623"/>
    <n v="16"/>
    <n v="0"/>
    <s v="Normal"/>
    <s v="B2C"/>
    <s v="||THAI||"/>
  </r>
  <r>
    <x v="1"/>
    <x v="572"/>
    <n v="4985009706251"/>
    <s v="MI 235/55R18 104VXL PRIMACY SUV+"/>
    <n v="4623"/>
    <n v="2"/>
    <n v="0"/>
    <s v="Normal"/>
    <s v="B2C"/>
    <s v="||THAI||"/>
  </r>
  <r>
    <x v="1"/>
    <x v="572"/>
    <n v="4985009706251"/>
    <s v="MI 235/55R18 104VXL PRIMACY SUV+"/>
    <n v="4923"/>
    <n v="2"/>
    <n v="0"/>
    <s v="Normal"/>
    <s v="B2C"/>
    <s v="||THAI||"/>
  </r>
  <r>
    <x v="1"/>
    <x v="573"/>
    <n v="4985009706343"/>
    <s v="MI 225/55R19 99V PRIMACY SUV+"/>
    <n v="4723"/>
    <n v="11"/>
    <n v="0"/>
    <s v="Normal"/>
    <s v="B2C"/>
    <s v="||THAI||"/>
  </r>
  <r>
    <x v="1"/>
    <x v="573"/>
    <n v="4985009706343"/>
    <s v="MI 225/55R19 99V PRIMACY SUV+"/>
    <n v="4723"/>
    <n v="12"/>
    <n v="0"/>
    <s v="Normal"/>
    <s v="B2C"/>
    <s v="||THAI||"/>
  </r>
  <r>
    <x v="1"/>
    <x v="574"/>
    <n v="4992496151976"/>
    <s v="GY 145R12 6PR CARGO PRO"/>
    <n v="2123"/>
    <n v="12"/>
    <n v="0"/>
    <s v="Normal"/>
    <s v="B2C"/>
    <s v="||CHINA||"/>
  </r>
  <r>
    <x v="1"/>
    <x v="574"/>
    <n v="4992496151976"/>
    <s v="GY 145R12 6PR CARGO PRO"/>
    <n v="3023"/>
    <n v="24"/>
    <n v="0"/>
    <s v="Normal"/>
    <s v="B2C"/>
    <s v="||CHINA||"/>
  </r>
  <r>
    <x v="1"/>
    <x v="574"/>
    <n v="4992496151976"/>
    <s v="GY 145R12 6PR CARGO PRO"/>
    <n v="2123"/>
    <n v="4"/>
    <n v="0"/>
    <s v="Normal"/>
    <s v="B2C"/>
    <s v="||CHINA||CHINA"/>
  </r>
  <r>
    <x v="1"/>
    <x v="574"/>
    <n v="4992496151976"/>
    <s v="GY 145R12 6PR CARGO PRO"/>
    <n v="2123"/>
    <n v="8"/>
    <n v="0"/>
    <s v="Normal"/>
    <s v="B2C"/>
    <s v="||CHINA||CHINA"/>
  </r>
  <r>
    <x v="1"/>
    <x v="575"/>
    <n v="4985009690697"/>
    <s v="MI 235/50R20 104Y XL Pilot Sport4 SUV"/>
    <n v="1023"/>
    <n v="4"/>
    <n v="0"/>
    <s v="Normal"/>
    <s v="B2C"/>
    <s v="||SPAIN||SPAIN"/>
  </r>
  <r>
    <x v="1"/>
    <x v="575"/>
    <n v="4985009690697"/>
    <s v="MI 235/50R20 104Y XL Pilot Sport4 SUV"/>
    <n v="1023"/>
    <n v="6"/>
    <n v="0"/>
    <s v="Normal"/>
    <s v="B2C"/>
    <s v="||SPAIN||SPAIN"/>
  </r>
  <r>
    <x v="1"/>
    <x v="576"/>
    <n v="4985009690413"/>
    <s v="MI 225/55R19 99V Pilot Sport4 SUV"/>
    <n v="4123"/>
    <n v="6"/>
    <n v="0"/>
    <s v="Normal"/>
    <s v="B2C"/>
    <s v="||CHINA||"/>
  </r>
  <r>
    <x v="1"/>
    <x v="576"/>
    <n v="4985009690413"/>
    <s v="MI 225/55R19 99V Pilot Sport4 SUV"/>
    <n v="4123"/>
    <n v="2"/>
    <n v="0"/>
    <s v="Normal"/>
    <s v="B2C"/>
    <s v="||CHINA||"/>
  </r>
  <r>
    <x v="1"/>
    <x v="576"/>
    <n v="4985009690413"/>
    <s v="MI 225/55R19 99V Pilot Sport4 SUV"/>
    <n v="2323"/>
    <n v="8"/>
    <n v="0"/>
    <s v="Normal"/>
    <s v="B2C"/>
    <s v="||CHINA||"/>
  </r>
  <r>
    <x v="1"/>
    <x v="577"/>
    <n v="4992496096819"/>
    <s v="GY 225/55R17 97V EAGLE LS EXE特"/>
    <n v="1523"/>
    <n v="20"/>
    <n v="0"/>
    <s v="Normal"/>
    <s v="B2C"/>
    <s v="||JAPAN||"/>
  </r>
  <r>
    <x v="1"/>
    <x v="577"/>
    <n v="4992496096819"/>
    <s v="GY 225/55R17 97V EAGLE LS EXE特"/>
    <n v="1523"/>
    <n v="20"/>
    <n v="0"/>
    <s v="Normal"/>
    <s v="B2C"/>
    <s v="||JAPAN||"/>
  </r>
  <r>
    <x v="1"/>
    <x v="578"/>
    <n v="4985009753286"/>
    <s v="MI 195/50R16 88V CROSSCLIMATE2"/>
    <n v="3023"/>
    <n v="1"/>
    <n v="0"/>
    <s v="Normal"/>
    <s v="B2C"/>
    <s v="||GERMANY||"/>
  </r>
  <r>
    <x v="1"/>
    <x v="578"/>
    <n v="4985009753286"/>
    <s v="MI 195/50R16 88V CROSSCLIMATE2"/>
    <n v="3023"/>
    <n v="3"/>
    <n v="0"/>
    <s v="Normal"/>
    <s v="B2C"/>
    <s v="||GERMANY||GERMANY"/>
  </r>
  <r>
    <x v="1"/>
    <x v="578"/>
    <n v="4985009753286"/>
    <s v="MI 195/50R16 88V CROSSCLIMATE2"/>
    <n v="3023"/>
    <n v="2"/>
    <n v="0"/>
    <s v="Normal"/>
    <s v="B2C"/>
    <s v="||GERMANY||"/>
  </r>
  <r>
    <x v="1"/>
    <x v="579"/>
    <n v="4985009757314"/>
    <s v="MI 205/55R17 95TXL X-ICE SNOW特"/>
    <n v="2423"/>
    <n v="16"/>
    <n v="0"/>
    <s v="Normal"/>
    <s v="B2C"/>
    <s v="||CHINA||CHINA"/>
  </r>
  <r>
    <x v="1"/>
    <x v="579"/>
    <n v="4985009757314"/>
    <s v="MI 205/55R17 95TXL X-ICE SNOW特"/>
    <n v="2423"/>
    <n v="4"/>
    <n v="0"/>
    <s v="Normal"/>
    <s v="B2C"/>
    <s v="||CHINA||CHINA"/>
  </r>
  <r>
    <x v="1"/>
    <x v="580"/>
    <n v="4985009757390"/>
    <s v="MI 225/55R17 101HXL X-ICE SNOW特"/>
    <n v="2423"/>
    <n v="12"/>
    <n v="0"/>
    <s v="Normal"/>
    <s v="B2C"/>
    <s v="||CHINA||"/>
  </r>
  <r>
    <x v="1"/>
    <x v="580"/>
    <n v="4985009757390"/>
    <s v="MI 225/55R17 101HXL X-ICE SNOW特"/>
    <n v="2423"/>
    <n v="18"/>
    <n v="0"/>
    <s v="Normal"/>
    <s v="B2C"/>
    <s v="||CHINA||"/>
  </r>
  <r>
    <x v="1"/>
    <x v="580"/>
    <n v="4985009757390"/>
    <s v="MI 225/55R17 101HXL X-ICE SNOW特"/>
    <n v="2423"/>
    <n v="14"/>
    <n v="0"/>
    <s v="Normal"/>
    <s v="B2C"/>
    <s v="||CHINA||CHINA"/>
  </r>
  <r>
    <x v="1"/>
    <x v="581"/>
    <n v="4985009757406"/>
    <s v="MI 225/60R17 103TXL X-ICE SNOW特"/>
    <n v="2423"/>
    <n v="21"/>
    <n v="0"/>
    <s v="Normal"/>
    <s v="B2C"/>
    <s v="||CHINA||CHINA"/>
  </r>
  <r>
    <x v="1"/>
    <x v="581"/>
    <n v="4985009757406"/>
    <s v="MI 225/60R17 103TXL X-ICE SNOW特"/>
    <n v="2423"/>
    <n v="2"/>
    <n v="0"/>
    <s v="Normal"/>
    <s v="B2C"/>
    <s v="||CHINA||CHINA"/>
  </r>
  <r>
    <x v="1"/>
    <x v="581"/>
    <n v="4985009757406"/>
    <s v="MI 225/60R17 103TXL X-ICE SNOW特"/>
    <n v="2423"/>
    <n v="21"/>
    <n v="0"/>
    <s v="Normal"/>
    <s v="B2C"/>
    <s v="||CHINA||CHINA"/>
  </r>
  <r>
    <x v="1"/>
    <x v="582"/>
    <n v="4985009758144"/>
    <s v="MI 235/60R18 107TXL X-ICE SNOW SUV特"/>
    <n v="2323"/>
    <n v="2"/>
    <n v="0"/>
    <s v="Normal"/>
    <s v="B2C"/>
    <s v="||CHINA||CHINA"/>
  </r>
  <r>
    <x v="1"/>
    <x v="583"/>
    <n v="4985009757307"/>
    <s v="MI 205/50R17 93HXL X-ICE SNOW特"/>
    <n v="2123"/>
    <n v="1"/>
    <n v="0"/>
    <s v="Normal"/>
    <s v="B2C"/>
    <s v="||CHINA||CHINA"/>
  </r>
  <r>
    <x v="1"/>
    <x v="584"/>
    <n v="4985009757383"/>
    <s v="MI 225/50R17 98HXL X-ICE SNOW特"/>
    <n v="2123"/>
    <n v="24"/>
    <n v="0"/>
    <s v="Normal"/>
    <s v="B2C"/>
    <s v="||CHINA||CHINA"/>
  </r>
  <r>
    <x v="1"/>
    <x v="584"/>
    <n v="4985009757383"/>
    <s v="MI 225/50R17 98HXL X-ICE SNOW特"/>
    <n v="2123"/>
    <n v="6"/>
    <n v="0"/>
    <s v="Normal"/>
    <s v="B2C"/>
    <s v="||CHINA||CHINA"/>
  </r>
  <r>
    <x v="1"/>
    <x v="585"/>
    <n v="4985009753835"/>
    <s v="MI 225/55R18 98V CROSS CLIMATE 2"/>
    <n v="4223"/>
    <n v="16"/>
    <n v="0"/>
    <s v="Normal"/>
    <s v="B2C"/>
    <s v="||SPAIN||"/>
  </r>
  <r>
    <x v="1"/>
    <x v="585"/>
    <n v="4985009753835"/>
    <s v="MI 225/55R18 98V CROSS CLIMATE 2"/>
    <n v="4223"/>
    <n v="8"/>
    <n v="0"/>
    <s v="Normal"/>
    <s v="B2C"/>
    <s v="||SPAIN||"/>
  </r>
  <r>
    <x v="1"/>
    <x v="586"/>
    <n v="4985009709092"/>
    <s v="MI 225/50R18 95W CROSSCLIMATE2 SUV"/>
    <n v="3823"/>
    <n v="16"/>
    <n v="0"/>
    <s v="Normal"/>
    <s v="B2C"/>
    <s v="||SPAIN||"/>
  </r>
  <r>
    <x v="1"/>
    <x v="587"/>
    <n v="4985009753842"/>
    <s v="MI 225/60R18 104W XL CROSS CLIMATE 2"/>
    <n v="4323"/>
    <n v="6"/>
    <n v="0"/>
    <s v="Normal"/>
    <s v="B2C"/>
    <s v="||SPAIN||"/>
  </r>
  <r>
    <x v="1"/>
    <x v="587"/>
    <n v="4985009753842"/>
    <s v="MI 225/60R18 104W XL CROSS CLIMATE 2"/>
    <n v="3623"/>
    <n v="2"/>
    <n v="0"/>
    <s v="Normal"/>
    <s v="B2C"/>
    <s v="||SPAIN||SPAIN"/>
  </r>
  <r>
    <x v="1"/>
    <x v="588"/>
    <n v="4985009753934"/>
    <s v="MI 235/55R18 104VXL CROSSCLIMATE2"/>
    <n v="4423"/>
    <n v="4"/>
    <n v="0"/>
    <s v="Normal"/>
    <s v="B2C"/>
    <s v="||SPAIN||"/>
  </r>
  <r>
    <x v="1"/>
    <x v="589"/>
    <n v="4985009709160"/>
    <s v="MI 225/55R19 99V CROSSCLIMATE2 SUV"/>
    <n v="2023"/>
    <n v="1"/>
    <n v="0"/>
    <s v="Normal"/>
    <s v="B2C"/>
    <s v="||SPAIN||SPAIN"/>
  </r>
  <r>
    <x v="1"/>
    <x v="590"/>
    <n v="3528703196471"/>
    <s v="MI 225/50R17 98YXL PILOT SPORT5 EU"/>
    <n v="123"/>
    <n v="1"/>
    <n v="0"/>
    <s v="Normal"/>
    <s v="B2C"/>
    <s v="||SPAIN||SPAIN"/>
  </r>
  <r>
    <x v="1"/>
    <x v="591"/>
    <n v="4985009709078"/>
    <s v="MI 265/65R17 112H CROSSCLIMATE2 SUV"/>
    <n v="2623"/>
    <n v="4"/>
    <n v="0"/>
    <s v="Normal"/>
    <s v="B2C"/>
    <s v="||POLAND||POLAND"/>
  </r>
  <r>
    <x v="1"/>
    <x v="206"/>
    <n v="4985009705209"/>
    <s v="MI 225/55R16 99WXL PRIMACY4+"/>
    <n v="1123"/>
    <n v="1"/>
    <n v="0"/>
    <s v="Normal"/>
    <s v="B2C"/>
    <s v="||POLAND||"/>
  </r>
  <r>
    <x v="1"/>
    <x v="592"/>
    <n v="4992496096598"/>
    <s v="GY 185/55R15 82V EAGLE LS EXE特"/>
    <n v="4823"/>
    <n v="16"/>
    <n v="0"/>
    <s v="Normal"/>
    <s v="B2C"/>
    <s v="||JAPAN||"/>
  </r>
  <r>
    <x v="1"/>
    <x v="593"/>
    <n v="4985009753828"/>
    <s v="MI 215/55R18 99VXL CROSSCLIMATE2"/>
    <n v="4423"/>
    <n v="9"/>
    <n v="0"/>
    <s v="Normal"/>
    <s v="B2C"/>
    <s v="||SPAIN||"/>
  </r>
  <r>
    <x v="1"/>
    <x v="594"/>
    <n v="4985009708545"/>
    <s v="MI 215/40R17 87YXLL PILOT SPORT 5"/>
    <n v="3523"/>
    <n v="6"/>
    <n v="0"/>
    <s v="Normal"/>
    <s v="B2C"/>
    <s v="||THAI||"/>
  </r>
  <r>
    <x v="1"/>
    <x v="595"/>
    <n v="4985009716175"/>
    <s v="MI 215/70R15 109/107R CROSSCLIMATE CAMPING"/>
    <n v="2523"/>
    <n v="12"/>
    <n v="0"/>
    <s v="Normal"/>
    <s v="B2C"/>
    <s v="||FRANCE||"/>
  </r>
  <r>
    <x v="1"/>
    <x v="596"/>
    <n v="4985009751350"/>
    <s v="MI 185/60R16 86H ENERGY SAVER 4"/>
    <n v="2523"/>
    <n v="1"/>
    <n v="0"/>
    <s v="Normal"/>
    <s v="B2C"/>
    <s v="||THAI||"/>
  </r>
  <r>
    <x v="1"/>
    <x v="596"/>
    <n v="4985009751350"/>
    <s v="MI 185/60R16 86H ENERGY SAVER 4"/>
    <n v="4823"/>
    <n v="8"/>
    <n v="0"/>
    <s v="Normal"/>
    <s v="B2C"/>
    <s v="||THAI||"/>
  </r>
  <r>
    <x v="1"/>
    <x v="596"/>
    <n v="4985009751350"/>
    <s v="MI 185/60R16 86H ENERGY SAVER 4"/>
    <n v="2523"/>
    <n v="7"/>
    <n v="0"/>
    <s v="Normal"/>
    <s v="B2C"/>
    <s v="||THAI||"/>
  </r>
  <r>
    <x v="1"/>
    <x v="597"/>
    <n v="4985009705186"/>
    <s v="MI 195/55R16 87H PRIMACY4+"/>
    <n v="3223"/>
    <n v="12"/>
    <n v="0"/>
    <s v="Normal"/>
    <s v="B2C"/>
    <s v="||CHINA||CHINA"/>
  </r>
  <r>
    <x v="1"/>
    <x v="597"/>
    <n v="4985009705186"/>
    <s v="MI 195/55R16 87H PRIMACY4+"/>
    <n v="3223"/>
    <n v="28"/>
    <n v="0"/>
    <s v="Normal"/>
    <s v="B2C"/>
    <s v="||CHINA||CHINA"/>
  </r>
  <r>
    <x v="1"/>
    <x v="597"/>
    <n v="4985009705186"/>
    <s v="MI 195/55R16 87H PRIMACY4+"/>
    <n v="3223"/>
    <n v="28"/>
    <n v="0"/>
    <s v="Normal"/>
    <s v="B2C"/>
    <s v="||CHINA||CHINA"/>
  </r>
  <r>
    <x v="1"/>
    <x v="598"/>
    <n v="4985009705360"/>
    <s v="MI 225/55R17 101WXL PRIMACY4+"/>
    <n v="523"/>
    <n v="4"/>
    <n v="0"/>
    <s v="Normal"/>
    <s v="B2C"/>
    <s v="||CHINA||"/>
  </r>
  <r>
    <x v="1"/>
    <x v="598"/>
    <n v="4985009705360"/>
    <s v="MI 225/55R17 101WXL PRIMACY4+"/>
    <n v="1223"/>
    <n v="6"/>
    <n v="0"/>
    <s v="Normal"/>
    <s v="B2C"/>
    <s v="||CHINA||"/>
  </r>
  <r>
    <x v="1"/>
    <x v="598"/>
    <n v="4985009705360"/>
    <s v="MI 225/55R17 101WXL PRIMACY4+"/>
    <n v="2123"/>
    <n v="10"/>
    <n v="0"/>
    <s v="Normal"/>
    <s v="B2C"/>
    <s v="||CHINA||"/>
  </r>
  <r>
    <x v="1"/>
    <x v="599"/>
    <n v="4985009705216"/>
    <s v="MI 205/60R16 96WXL PRIMACY4+"/>
    <n v="4923"/>
    <n v="14"/>
    <n v="0"/>
    <s v="Normal"/>
    <s v="B2C"/>
    <s v="||CHINA||"/>
  </r>
  <r>
    <x v="1"/>
    <x v="600"/>
    <n v="4985009705728"/>
    <s v="MI 195/60R16 93VXL PRIMACY4+"/>
    <n v="3023"/>
    <n v="4"/>
    <n v="0"/>
    <s v="Normal"/>
    <s v="B2C"/>
    <s v="||CHINA||CHINA"/>
  </r>
  <r>
    <x v="1"/>
    <x v="601"/>
    <n v="4985009709122"/>
    <s v="MI 255/55R18 109WXL CROSSCLIMATE2 SUV"/>
    <n v="423"/>
    <n v="8"/>
    <n v="0"/>
    <s v="Normal"/>
    <s v="B2C"/>
    <s v="||POLAND||POLAND"/>
  </r>
  <r>
    <x v="1"/>
    <x v="602"/>
    <n v="4985009004272"/>
    <s v="MI 225/50R17 98YXL PRIMACY 4+ DT"/>
    <n v="3023"/>
    <n v="4"/>
    <n v="0"/>
    <s v="Normal"/>
    <s v="B2C"/>
    <s v="||CHINA||CHINA"/>
  </r>
  <r>
    <x v="1"/>
    <x v="602"/>
    <n v="4985009004272"/>
    <s v="MI 225/50R17 98YXL PRIMACY 4+ DT"/>
    <n v="1623"/>
    <n v="10"/>
    <n v="0"/>
    <s v="Normal"/>
    <s v="B2C"/>
    <s v="||CHINA||"/>
  </r>
  <r>
    <x v="1"/>
    <x v="602"/>
    <n v="4985009004272"/>
    <s v="MI 225/50R17 98YXL PRIMACY 4+ DT"/>
    <n v="1623"/>
    <n v="10"/>
    <n v="0"/>
    <s v="Normal"/>
    <s v="B2C"/>
    <s v="||CHINA||"/>
  </r>
  <r>
    <x v="1"/>
    <x v="602"/>
    <n v="4985009004272"/>
    <s v="MI 225/50R17 98YXL PRIMACY 4+ DT"/>
    <n v="4423"/>
    <n v="16"/>
    <n v="0"/>
    <s v="Normal"/>
    <s v="B2C"/>
    <s v="||CHINA||"/>
  </r>
  <r>
    <x v="1"/>
    <x v="602"/>
    <n v="4985009004272"/>
    <s v="MI 225/50R17 98YXL PRIMACY 4+ DT"/>
    <n v="4423"/>
    <n v="16"/>
    <n v="0"/>
    <s v="Normal"/>
    <s v="B2C"/>
    <s v="||CHINA||"/>
  </r>
  <r>
    <x v="1"/>
    <x v="603"/>
    <n v="4985009705261"/>
    <s v="MI 215/65R16 102VXL PRIMACY4+"/>
    <n v="3923"/>
    <n v="9"/>
    <n v="0"/>
    <s v="Normal"/>
    <s v="B2C"/>
    <s v="||ITALY||"/>
  </r>
  <r>
    <x v="1"/>
    <x v="603"/>
    <n v="4985009705261"/>
    <s v="MI 215/65R16 102VXL PRIMACY4+"/>
    <n v="2723"/>
    <n v="7"/>
    <n v="0"/>
    <s v="Normal"/>
    <s v="B2C"/>
    <s v="||ITALY||"/>
  </r>
  <r>
    <x v="1"/>
    <x v="604"/>
    <n v="4985009705223"/>
    <s v="MI 215/60R16 99VXL PRIMACY4+"/>
    <n v="4923"/>
    <n v="1"/>
    <n v="0"/>
    <s v="Normal"/>
    <s v="B2C"/>
    <s v="||CHINA||"/>
  </r>
  <r>
    <x v="1"/>
    <x v="604"/>
    <n v="4985009705223"/>
    <s v="MI 215/60R16 99VXL PRIMACY4+"/>
    <n v="4923"/>
    <n v="4"/>
    <n v="0"/>
    <s v="Normal"/>
    <s v="B2C"/>
    <s v="||CHINA||"/>
  </r>
  <r>
    <x v="1"/>
    <x v="604"/>
    <n v="4985009705223"/>
    <s v="MI 215/60R16 99VXL PRIMACY4+"/>
    <n v="4723"/>
    <n v="16"/>
    <n v="0"/>
    <s v="Normal"/>
    <s v="B2C"/>
    <s v="||CHINA||"/>
  </r>
  <r>
    <x v="1"/>
    <x v="605"/>
    <s v="4992496140178-1655514130393"/>
    <s v="GY 165/55R14 72V EfficientGrip ECO EG01"/>
    <n v="4723"/>
    <n v="8"/>
    <n v="0"/>
    <s v="Normal"/>
    <s v="B2C"/>
    <s v="||JAPAN||"/>
  </r>
  <r>
    <x v="1"/>
    <x v="605"/>
    <s v="4992496140178-1655514130393"/>
    <s v="GY 165/55R14 72V EfficientGrip ECO EG01"/>
    <n v="4723"/>
    <n v="12"/>
    <n v="0"/>
    <s v="Normal"/>
    <s v="B2C"/>
    <s v="||JAPAN||"/>
  </r>
  <r>
    <x v="1"/>
    <x v="606"/>
    <n v="4985009705285"/>
    <s v="MI 215/45R17 91WXL PRIMACY4+"/>
    <n v="4923"/>
    <n v="8"/>
    <n v="0"/>
    <s v="Normal"/>
    <s v="B2C"/>
    <s v="||CHINA||"/>
  </r>
  <r>
    <x v="1"/>
    <x v="607"/>
    <n v="4985009705629"/>
    <s v="MI 205/55R16 91W PRIMACY4+"/>
    <n v="5023"/>
    <n v="2"/>
    <n v="0"/>
    <s v="Normal"/>
    <s v="B2C"/>
    <s v="||CHINA||"/>
  </r>
  <r>
    <x v="1"/>
    <x v="608"/>
    <n v="4985009705513"/>
    <s v="MI 225/50R18 99WXL PRIMACY 4+"/>
    <n v="4523"/>
    <n v="11"/>
    <n v="0"/>
    <s v="Normal"/>
    <s v="B2C"/>
    <s v="||SPAIN||"/>
  </r>
  <r>
    <x v="1"/>
    <x v="608"/>
    <n v="4985009705513"/>
    <s v="MI 225/50R18 99WXL PRIMACY 4+"/>
    <n v="3923"/>
    <n v="8"/>
    <n v="0"/>
    <s v="Normal"/>
    <s v="B2C"/>
    <s v="||SPAIN||"/>
  </r>
  <r>
    <x v="1"/>
    <x v="608"/>
    <n v="4985009705513"/>
    <s v="MI 225/50R18 99WXL PRIMACY 4+"/>
    <n v="3923"/>
    <n v="15"/>
    <n v="0"/>
    <s v="Normal"/>
    <s v="B2C"/>
    <s v="||SPAIN||"/>
  </r>
  <r>
    <x v="1"/>
    <x v="609"/>
    <n v="4992496097045"/>
    <s v="GY 225/40R19 93WXL EAGLE LS EXE特"/>
    <n v="423"/>
    <n v="8"/>
    <n v="0"/>
    <s v="Normal"/>
    <s v="B2C"/>
    <s v="||JAPAN||JAPAN"/>
  </r>
  <r>
    <x v="1"/>
    <x v="610"/>
    <n v="4985009757253"/>
    <s v="MI 215/60R16 99HXL X-ICE SNOW"/>
    <n v="3223"/>
    <n v="3"/>
    <n v="0"/>
    <s v="Normal"/>
    <s v="B2C"/>
    <s v="||CHINA||"/>
  </r>
  <r>
    <x v="1"/>
    <x v="610"/>
    <n v="4985009757253"/>
    <s v="MI 215/60R16 99HXL X-ICE SNOW"/>
    <n v="3223"/>
    <n v="4"/>
    <n v="0"/>
    <s v="Normal"/>
    <s v="B2C"/>
    <s v="||CHINA||"/>
  </r>
  <r>
    <x v="1"/>
    <x v="611"/>
    <n v="4985009757130"/>
    <s v="MI 195/65R15 95TXL X-ICE SNOW"/>
    <n v="3423"/>
    <n v="1"/>
    <n v="0"/>
    <s v="Normal"/>
    <s v="B2C"/>
    <s v="||CHINA||CHINA"/>
  </r>
  <r>
    <x v="1"/>
    <x v="612"/>
    <n v="4992496096994"/>
    <s v="GY 235/40R18 95WXL EAGLE LS EXE特"/>
    <n v="3923"/>
    <n v="20"/>
    <n v="0"/>
    <s v="Normal"/>
    <s v="B2C"/>
    <s v="||JAPAN||JAPAN"/>
  </r>
  <r>
    <x v="1"/>
    <x v="613"/>
    <n v="4985009757567"/>
    <s v="MI 235/50R18 101HXL X-ICE SNOW特"/>
    <n v="2423"/>
    <n v="14"/>
    <n v="0"/>
    <s v="Normal"/>
    <s v="B2C"/>
    <s v="||CHINA||CHINA"/>
  </r>
  <r>
    <x v="1"/>
    <x v="613"/>
    <n v="4985009757567"/>
    <s v="MI 235/50R18 101HXL X-ICE SNOW特"/>
    <n v="2423"/>
    <n v="2"/>
    <n v="0"/>
    <s v="Normal"/>
    <s v="B2C"/>
    <s v="||CHINA||CHINA"/>
  </r>
  <r>
    <x v="1"/>
    <x v="614"/>
    <n v="4985009705230"/>
    <s v="MI 225/60R16 102WXL PRIMACY4+"/>
    <n v="4023"/>
    <n v="8"/>
    <n v="0"/>
    <s v="Normal"/>
    <s v="B2C"/>
    <s v="||POLAND||POLAND"/>
  </r>
  <r>
    <x v="1"/>
    <x v="615"/>
    <n v="4985009687178"/>
    <s v="MI 205/40R18 86Y XL PILOT SPORT 4"/>
    <n v="3323"/>
    <n v="20"/>
    <n v="0"/>
    <s v="Normal"/>
    <s v="B2C"/>
    <s v="||GERMANY||"/>
  </r>
  <r>
    <x v="1"/>
    <x v="616"/>
    <n v="4985009705452"/>
    <s v="MI 215/45R18 93WXL PRIMACY 4+"/>
    <n v="4323"/>
    <n v="8"/>
    <n v="0"/>
    <s v="Normal"/>
    <s v="B2C"/>
    <s v="||CHINA||"/>
  </r>
  <r>
    <x v="1"/>
    <x v="617"/>
    <n v="4961914972134"/>
    <s v="BS 165/55R14 72V NEWNO特"/>
    <n v="5223"/>
    <n v="22"/>
    <n v="0"/>
    <s v="Normal"/>
    <s v="B2C"/>
    <s v="||JAPAN||"/>
  </r>
  <r>
    <x v="1"/>
    <x v="618"/>
    <n v="4961914972646"/>
    <s v="BS 165/60R15 77H NEWNO特"/>
    <n v="5223"/>
    <n v="25"/>
    <n v="0"/>
    <s v="Normal"/>
    <s v="B2C"/>
    <s v="||JAPAN||"/>
  </r>
  <r>
    <x v="1"/>
    <x v="618"/>
    <n v="4961914972646"/>
    <s v="BS 165/60R15 77H NEWNO特"/>
    <n v="5223"/>
    <n v="24"/>
    <n v="0"/>
    <s v="Normal"/>
    <s v="B2C"/>
    <s v="||JAPAN||"/>
  </r>
  <r>
    <x v="1"/>
    <x v="619"/>
    <n v="4961914972271"/>
    <s v="BS 175/65R15 84H NEWNO特"/>
    <n v="3623"/>
    <n v="24"/>
    <n v="0"/>
    <s v="Normal"/>
    <s v="B2C"/>
    <s v="||TAIWAN||"/>
  </r>
  <r>
    <x v="1"/>
    <x v="619"/>
    <n v="4961914972271"/>
    <s v="BS 175/65R15 84H NEWNO特"/>
    <n v="3623"/>
    <n v="32"/>
    <n v="0"/>
    <s v="Normal"/>
    <s v="B2C"/>
    <s v="||TAIWAN||"/>
  </r>
  <r>
    <x v="1"/>
    <x v="620"/>
    <n v="4961914972349"/>
    <s v="BS 195/65R15 91H NEWNO特"/>
    <n v="1323"/>
    <n v="28"/>
    <n v="0"/>
    <s v="Normal"/>
    <s v="B2C"/>
    <s v="||JAPAN||"/>
  </r>
  <r>
    <x v="0"/>
    <x v="621"/>
    <m/>
    <s v="CO 155/65R14 75T CVC7特"/>
    <n v="23"/>
    <n v="1"/>
    <n v="0"/>
    <s v="Normal"/>
    <m/>
    <m/>
  </r>
  <r>
    <x v="0"/>
    <x v="622"/>
    <m/>
    <s v="CO 195/65R15 91T NC6特23"/>
    <n v="23"/>
    <n v="34"/>
    <n v="0"/>
    <s v="Normal"/>
    <m/>
    <m/>
  </r>
  <r>
    <x v="0"/>
    <x v="623"/>
    <m/>
    <s v="CO 205/60R16 96TXL NC6特23"/>
    <n v="23"/>
    <n v="2"/>
    <n v="0"/>
    <s v="Normal"/>
    <m/>
    <m/>
  </r>
  <r>
    <x v="0"/>
    <x v="624"/>
    <m/>
    <s v="CO 225/65R17 102T NC6特23"/>
    <n v="23"/>
    <n v="8"/>
    <n v="0"/>
    <s v="Normal"/>
    <m/>
    <m/>
  </r>
  <r>
    <x v="0"/>
    <x v="625"/>
    <m/>
    <s v="CO 165/65R14 79T NC6特23"/>
    <n v="23"/>
    <n v="19"/>
    <n v="0"/>
    <s v="Normal"/>
    <m/>
    <m/>
  </r>
  <r>
    <x v="0"/>
    <x v="626"/>
    <m/>
    <s v="BS 225/60R18 100S DMV3EU"/>
    <n v="23"/>
    <n v="1"/>
    <n v="0"/>
    <s v="Normal"/>
    <m/>
    <m/>
  </r>
  <r>
    <x v="0"/>
    <x v="627"/>
    <m/>
    <s v="BS 235/55R18 100T DMV3EU"/>
    <n v="23"/>
    <n v="4"/>
    <n v="0"/>
    <s v="Normal"/>
    <m/>
    <m/>
  </r>
  <r>
    <x v="0"/>
    <x v="333"/>
    <m/>
    <s v="CO 245/45R18 100YXL ExCont DWS06+特"/>
    <n v="23"/>
    <n v="43"/>
    <n v="0"/>
    <s v="Normal"/>
    <m/>
    <m/>
  </r>
  <r>
    <x v="0"/>
    <x v="628"/>
    <m/>
    <s v="CO 225/60R17 XL 103V AllSeasonContact特"/>
    <n v="23"/>
    <n v="1"/>
    <n v="0"/>
    <s v="Normal"/>
    <m/>
    <m/>
  </r>
  <r>
    <x v="0"/>
    <x v="629"/>
    <m/>
    <s v="CO 205/55R16 91W ExCont DWS06+特"/>
    <n v="23"/>
    <n v="71"/>
    <n v="0"/>
    <s v="Normal"/>
    <m/>
    <m/>
  </r>
  <r>
    <x v="0"/>
    <x v="630"/>
    <m/>
    <s v="CO 205/50R17 89H AllSeasonContact特"/>
    <n v="23"/>
    <n v="2"/>
    <n v="0"/>
    <s v="Normal"/>
    <m/>
    <m/>
  </r>
  <r>
    <x v="0"/>
    <x v="631"/>
    <m/>
    <s v="COCO 225/45R17 94WXL AllSeasonContact特"/>
    <n v="23"/>
    <n v="2"/>
    <n v="0"/>
    <s v="Normal"/>
    <m/>
    <m/>
  </r>
  <r>
    <x v="0"/>
    <x v="632"/>
    <m/>
    <s v="CO 205/55R16 94VXL AllSeasonContact特"/>
    <n v="23"/>
    <n v="1"/>
    <n v="0"/>
    <s v="Normal"/>
    <m/>
    <m/>
  </r>
  <r>
    <x v="0"/>
    <x v="633"/>
    <m/>
    <s v="CO 195/60R16 89H ComfortContact CC7特"/>
    <n v="23"/>
    <n v="134"/>
    <n v="0"/>
    <s v="Normal"/>
    <m/>
    <m/>
  </r>
  <r>
    <x v="0"/>
    <x v="634"/>
    <m/>
    <s v="CO 175/70R14 88TXL AllSeasonContact特"/>
    <n v="23"/>
    <n v="2"/>
    <n v="0"/>
    <s v="Normal"/>
    <m/>
    <m/>
  </r>
  <r>
    <x v="0"/>
    <x v="635"/>
    <m/>
    <s v="CO 235/45R18 98YXL AllSeasonContact特"/>
    <n v="23"/>
    <n v="2"/>
    <n v="0"/>
    <s v="Normal"/>
    <m/>
    <m/>
  </r>
  <r>
    <x v="0"/>
    <x v="636"/>
    <m/>
    <s v="CO 225/45R18 95VXL AllSeasonContact特"/>
    <n v="23"/>
    <n v="5"/>
    <n v="0"/>
    <s v="Normal"/>
    <m/>
    <m/>
  </r>
  <r>
    <x v="0"/>
    <x v="637"/>
    <m/>
    <s v="CO 185/65R15 88H ComfortContact CC7特"/>
    <n v="23"/>
    <n v="144"/>
    <n v="0"/>
    <s v="Normal"/>
    <m/>
    <m/>
  </r>
  <r>
    <x v="0"/>
    <x v="638"/>
    <m/>
    <s v="CO 195/65R15 95HXL AllSeasonContact特"/>
    <n v="23"/>
    <n v="3"/>
    <n v="0"/>
    <s v="Normal"/>
    <m/>
    <m/>
  </r>
  <r>
    <x v="0"/>
    <x v="639"/>
    <m/>
    <s v="CO 205/55R16 91V ComfortContact CC7特"/>
    <n v="23"/>
    <n v="117"/>
    <n v="0"/>
    <s v="Normal"/>
    <m/>
    <m/>
  </r>
  <r>
    <x v="0"/>
    <x v="640"/>
    <m/>
    <s v="CO 175/65R14 82H CC6 特"/>
    <n v="23"/>
    <n v="68"/>
    <n v="0"/>
    <s v="Normal"/>
    <m/>
    <m/>
  </r>
  <r>
    <x v="0"/>
    <x v="641"/>
    <m/>
    <s v="CO 185/60R15 84H ComfortContact CC7特"/>
    <n v="23"/>
    <n v="1"/>
    <n v="0"/>
    <s v="Normal"/>
    <m/>
    <m/>
  </r>
  <r>
    <x v="0"/>
    <x v="642"/>
    <m/>
    <s v="CO 215/55R17 98VXL AllSeasonContact特"/>
    <n v="23"/>
    <n v="3"/>
    <n v="0"/>
    <s v="Normal"/>
    <m/>
    <m/>
  </r>
  <r>
    <x v="0"/>
    <x v="643"/>
    <m/>
    <s v="CO 195/60R16 89H AllSeasonContact特"/>
    <n v="23"/>
    <n v="3"/>
    <n v="0"/>
    <s v="Normal"/>
    <m/>
    <m/>
  </r>
  <r>
    <x v="0"/>
    <x v="644"/>
    <m/>
    <s v="CO 205/60R16 92V ComfortContact CC7特"/>
    <n v="23"/>
    <n v="199"/>
    <n v="0"/>
    <s v="Normal"/>
    <m/>
    <m/>
  </r>
  <r>
    <x v="0"/>
    <x v="334"/>
    <m/>
    <s v="CO 215/60R16 95V FR CC6 特"/>
    <n v="23"/>
    <n v="58"/>
    <n v="0"/>
    <s v="Normal"/>
    <m/>
    <m/>
  </r>
  <r>
    <x v="0"/>
    <x v="645"/>
    <m/>
    <s v="CO 195/65R15 91V CC6 特"/>
    <n v="23"/>
    <n v="17"/>
    <n v="0"/>
    <s v="Normal"/>
    <m/>
    <m/>
  </r>
  <r>
    <x v="0"/>
    <x v="646"/>
    <m/>
    <s v="CO 165/60R15 77H ComfortContact CC7特"/>
    <n v="23"/>
    <n v="95"/>
    <n v="0"/>
    <s v="Normal"/>
    <m/>
    <m/>
  </r>
  <r>
    <x v="0"/>
    <x v="647"/>
    <m/>
    <s v="CO 185/60R15 88VXL AllSeasonContact特"/>
    <n v="23"/>
    <n v="1"/>
    <n v="0"/>
    <s v="Normal"/>
    <m/>
    <m/>
  </r>
  <r>
    <x v="0"/>
    <x v="648"/>
    <m/>
    <s v="CO 165/65R14 79T ComfortContact CC7特"/>
    <n v="23"/>
    <n v="139"/>
    <n v="0"/>
    <s v="Normal"/>
    <m/>
    <m/>
  </r>
  <r>
    <x v="0"/>
    <x v="649"/>
    <m/>
    <s v="CO 155/65R14 75T EcoContact 6#特"/>
    <n v="23"/>
    <n v="115"/>
    <n v="0"/>
    <s v="Normal"/>
    <m/>
    <m/>
  </r>
  <r>
    <x v="0"/>
    <x v="650"/>
    <m/>
    <s v="CO 215/45ZR17 91W XL MaxContact MC5# 特"/>
    <n v="23"/>
    <n v="2"/>
    <n v="0"/>
    <s v="Normal"/>
    <m/>
    <m/>
  </r>
  <r>
    <x v="0"/>
    <x v="651"/>
    <m/>
    <s v="CO 215/50R17 91V FR MaxContact MC5# 特"/>
    <n v="23"/>
    <n v="35"/>
    <n v="0"/>
    <s v="Normal"/>
    <m/>
    <m/>
  </r>
  <r>
    <x v="0"/>
    <x v="652"/>
    <m/>
    <s v="LS 215/60R17 96H LS588 SUV"/>
    <n v="23"/>
    <n v="104"/>
    <n v="0"/>
    <s v="Normal"/>
    <m/>
    <m/>
  </r>
  <r>
    <x v="0"/>
    <x v="653"/>
    <m/>
    <s v="LS 225/55R19 99V LS588 SUV"/>
    <n v="23"/>
    <n v="2"/>
    <n v="0"/>
    <s v="Normal"/>
    <m/>
    <m/>
  </r>
  <r>
    <x v="0"/>
    <x v="654"/>
    <m/>
    <s v="LS 225/65R17 102H LS588 SUV"/>
    <n v="23"/>
    <n v="3"/>
    <n v="0"/>
    <s v="Normal"/>
    <m/>
    <m/>
  </r>
  <r>
    <x v="0"/>
    <x v="655"/>
    <m/>
    <s v="LS 235/55R18 104V XL LS588 SUV"/>
    <n v="23"/>
    <n v="3"/>
    <n v="0"/>
    <s v="Normal"/>
    <m/>
    <m/>
  </r>
  <r>
    <x v="0"/>
    <x v="656"/>
    <m/>
    <s v="LS 235/60R18 107V XL LS588 SUV"/>
    <n v="23"/>
    <n v="1"/>
    <n v="0"/>
    <s v="Normal"/>
    <m/>
    <m/>
  </r>
  <r>
    <x v="0"/>
    <x v="657"/>
    <m/>
    <s v="LS 245/45R20 103W XL LS588 SUV"/>
    <n v="23"/>
    <n v="73"/>
    <n v="0"/>
    <s v="Normal"/>
    <m/>
    <m/>
  </r>
  <r>
    <x v="0"/>
    <x v="658"/>
    <m/>
    <s v="LS 265/40R22 106W XL LS588 SUV"/>
    <n v="23"/>
    <n v="2"/>
    <n v="0"/>
    <s v="Normal"/>
    <m/>
    <m/>
  </r>
  <r>
    <x v="0"/>
    <x v="243"/>
    <m/>
    <s v="VK 165/55R14 72H FR City Tech CT6"/>
    <n v="23"/>
    <n v="150"/>
    <n v="0"/>
    <s v="Normal"/>
    <m/>
    <m/>
  </r>
  <r>
    <x v="0"/>
    <x v="659"/>
    <m/>
    <s v="VK 175/65R14 82H CityTech CT6"/>
    <n v="23"/>
    <n v="296"/>
    <n v="0"/>
    <s v="Normal"/>
    <m/>
    <m/>
  </r>
  <r>
    <x v="0"/>
    <x v="660"/>
    <m/>
    <s v="VK 175/70R14 84H CityTech CT6"/>
    <n v="23"/>
    <n v="1"/>
    <n v="0"/>
    <s v="Normal"/>
    <m/>
    <m/>
  </r>
  <r>
    <x v="0"/>
    <x v="286"/>
    <m/>
    <s v="VK 185/55R15 82V ProTech NewGen"/>
    <n v="23"/>
    <n v="55"/>
    <n v="0"/>
    <s v="Normal"/>
    <m/>
    <m/>
  </r>
  <r>
    <x v="0"/>
    <x v="661"/>
    <m/>
    <s v="VK 185/65R14 86H CityTech CT6"/>
    <n v="23"/>
    <n v="37"/>
    <n v="0"/>
    <s v="Normal"/>
    <m/>
    <m/>
  </r>
  <r>
    <x v="0"/>
    <x v="662"/>
    <m/>
    <s v="VK 185/70R14 88T CityTech CT6"/>
    <n v="23"/>
    <n v="64"/>
    <n v="0"/>
    <s v="Normal"/>
    <m/>
    <m/>
  </r>
  <r>
    <x v="0"/>
    <x v="663"/>
    <m/>
    <s v="VK 195/45R16 84V ProTech NewGen"/>
    <n v="23"/>
    <n v="11"/>
    <n v="0"/>
    <s v="Normal"/>
    <m/>
    <m/>
  </r>
  <r>
    <x v="0"/>
    <x v="664"/>
    <m/>
    <s v="VK 195/55R16 87V ProTech NewGen"/>
    <n v="23"/>
    <n v="3"/>
    <n v="0"/>
    <s v="Normal"/>
    <m/>
    <m/>
  </r>
  <r>
    <x v="0"/>
    <x v="142"/>
    <m/>
    <s v="VK 215/60R17 96V PROTECH NEWGEN"/>
    <n v="23"/>
    <n v="74"/>
    <n v="0"/>
    <s v="Normal"/>
    <m/>
    <m/>
  </r>
  <r>
    <x v="0"/>
    <x v="149"/>
    <m/>
    <s v="VK 225/55R17 101Y XL ProTech NewGen"/>
    <n v="23"/>
    <n v="38"/>
    <n v="0"/>
    <s v="Normal"/>
    <m/>
    <m/>
  </r>
  <r>
    <x v="0"/>
    <x v="665"/>
    <m/>
    <s v="VK 225/55R18 98V FR TeraTech HT"/>
    <n v="23"/>
    <n v="14"/>
    <n v="0"/>
    <s v="Normal"/>
    <m/>
    <m/>
  </r>
  <r>
    <x v="0"/>
    <x v="148"/>
    <m/>
    <s v="VK 225/60R17 99H FR TeraTech HT"/>
    <n v="23"/>
    <n v="66"/>
    <n v="0"/>
    <s v="Normal"/>
    <m/>
    <m/>
  </r>
  <r>
    <x v="0"/>
    <x v="147"/>
    <m/>
    <s v="VK 225/65R17 102H FR TeraTech HT"/>
    <n v="23"/>
    <n v="115"/>
    <n v="0"/>
    <s v="Normal"/>
    <m/>
    <m/>
  </r>
  <r>
    <x v="0"/>
    <x v="666"/>
    <m/>
    <s v="VK 235/50R18 101WXL ProTech PT6 #23"/>
    <n v="23"/>
    <n v="11"/>
    <n v="0"/>
    <s v="Normal"/>
    <m/>
    <m/>
  </r>
  <r>
    <x v="0"/>
    <x v="667"/>
    <m/>
    <s v="VK 235/50R18 97V ProTech NewGen"/>
    <n v="23"/>
    <n v="104"/>
    <n v="0"/>
    <s v="Normal"/>
    <m/>
    <m/>
  </r>
  <r>
    <x v="0"/>
    <x v="288"/>
    <m/>
    <s v="VK 235/55R18 104V XL Prp Tech PT6"/>
    <n v="23"/>
    <n v="10"/>
    <n v="0"/>
    <s v="Normal"/>
    <m/>
    <m/>
  </r>
  <r>
    <x v="0"/>
    <x v="668"/>
    <m/>
    <s v="VK 245/40R19 98Y XL ProTech NewGen"/>
    <n v="23"/>
    <n v="3"/>
    <n v="0"/>
    <s v="Normal"/>
    <m/>
    <m/>
  </r>
  <r>
    <x v="0"/>
    <x v="146"/>
    <m/>
    <s v="VK 265/65R17 112T FR TeraTech HT"/>
    <n v="23"/>
    <n v="24"/>
    <n v="0"/>
    <s v="Normal"/>
    <m/>
    <m/>
  </r>
  <r>
    <x v="0"/>
    <x v="291"/>
    <m/>
    <s v="BS 165/55R15 75V REGNO GR-Leggera 特"/>
    <n v="23"/>
    <n v="17"/>
    <n v="0"/>
    <s v="Normal"/>
    <m/>
    <m/>
  </r>
  <r>
    <x v="0"/>
    <x v="669"/>
    <m/>
    <s v="BS 175/65R15 84H REGNO GR-XII特"/>
    <n v="23"/>
    <n v="16"/>
    <n v="0"/>
    <s v="Normal"/>
    <m/>
    <m/>
  </r>
  <r>
    <x v="0"/>
    <x v="670"/>
    <m/>
    <s v="BS 185/60R15 84H REGNO GR-XII特"/>
    <n v="23"/>
    <n v="1"/>
    <n v="0"/>
    <s v="Normal"/>
    <m/>
    <m/>
  </r>
  <r>
    <x v="0"/>
    <x v="671"/>
    <m/>
    <s v="BS 185/65R15 88H REGNO GR-XII特"/>
    <n v="23"/>
    <n v="7"/>
    <n v="0"/>
    <s v="Normal"/>
    <m/>
    <m/>
  </r>
  <r>
    <x v="0"/>
    <x v="672"/>
    <m/>
    <s v="BS 225/50R18 95W REGNO GR-XII特"/>
    <n v="23"/>
    <n v="62"/>
    <n v="0"/>
    <s v="Normal"/>
    <m/>
    <m/>
  </r>
  <r>
    <x v="0"/>
    <x v="673"/>
    <m/>
    <s v="BS 235/55R18 100V ALENZA LX100特2"/>
    <n v="23"/>
    <n v="5"/>
    <n v="0"/>
    <s v="Normal"/>
    <m/>
    <m/>
  </r>
  <r>
    <x v="0"/>
    <x v="674"/>
    <m/>
    <s v="LS 155/65R13 73T 4-SEASONS CHI"/>
    <n v="23"/>
    <n v="111"/>
    <n v="0"/>
    <s v="Normal"/>
    <m/>
    <m/>
  </r>
  <r>
    <x v="0"/>
    <x v="675"/>
    <m/>
    <s v="LS 155/70R13 75T 4-SEASONS CHI"/>
    <n v="23"/>
    <n v="310"/>
    <n v="0"/>
    <s v="Normal"/>
    <m/>
    <m/>
  </r>
  <r>
    <x v="0"/>
    <x v="676"/>
    <m/>
    <s v="LS 155/70R13 75T LS388"/>
    <n v="23"/>
    <n v="10"/>
    <n v="0"/>
    <s v="Normal"/>
    <m/>
    <m/>
  </r>
  <r>
    <x v="0"/>
    <x v="677"/>
    <m/>
    <s v="LS 165/60R14 75H 4-SEASONS CHI"/>
    <n v="23"/>
    <n v="3"/>
    <n v="0"/>
    <s v="Normal"/>
    <m/>
    <m/>
  </r>
  <r>
    <x v="0"/>
    <x v="678"/>
    <m/>
    <s v="LS 165/60R14 75H LS388"/>
    <n v="23"/>
    <n v="4"/>
    <n v="0"/>
    <s v="Normal"/>
    <m/>
    <m/>
  </r>
  <r>
    <x v="0"/>
    <x v="679"/>
    <m/>
    <s v="LS 165/60R15 77H 4-SEASONS CHI"/>
    <n v="23"/>
    <n v="158"/>
    <n v="0"/>
    <s v="Normal"/>
    <m/>
    <m/>
  </r>
  <r>
    <x v="0"/>
    <x v="680"/>
    <m/>
    <s v="LS 165/70R14 81T 4-SEASONS CHI"/>
    <n v="23"/>
    <n v="3"/>
    <n v="0"/>
    <s v="Normal"/>
    <m/>
    <m/>
  </r>
  <r>
    <x v="0"/>
    <x v="681"/>
    <m/>
    <s v="LS 175/65R15 84H 4-SEASONS CHI"/>
    <n v="23"/>
    <n v="156"/>
    <n v="0"/>
    <s v="Normal"/>
    <m/>
    <m/>
  </r>
  <r>
    <x v="0"/>
    <x v="682"/>
    <m/>
    <s v="LS 175/70R14 88H XL LS388"/>
    <n v="23"/>
    <n v="200"/>
    <n v="0"/>
    <s v="Normal"/>
    <m/>
    <m/>
  </r>
  <r>
    <x v="0"/>
    <x v="683"/>
    <m/>
    <s v="LS 185/55R16 83V LS388"/>
    <n v="23"/>
    <n v="24"/>
    <n v="0"/>
    <s v="Normal"/>
    <m/>
    <m/>
  </r>
  <r>
    <x v="0"/>
    <x v="684"/>
    <m/>
    <s v="LS 185/60R15 88H XL 4-SEASONS CHI"/>
    <n v="23"/>
    <n v="1"/>
    <n v="0"/>
    <s v="Normal"/>
    <m/>
    <m/>
  </r>
  <r>
    <x v="0"/>
    <x v="685"/>
    <m/>
    <s v="LS 185/65R14 86T LS388"/>
    <n v="23"/>
    <n v="2"/>
    <n v="0"/>
    <s v="Normal"/>
    <m/>
    <m/>
  </r>
  <r>
    <x v="0"/>
    <x v="686"/>
    <m/>
    <s v="LS 185/65R15 88H 4-SEASONS CHI"/>
    <n v="23"/>
    <n v="122"/>
    <n v="0"/>
    <s v="Normal"/>
    <m/>
    <m/>
  </r>
  <r>
    <x v="0"/>
    <x v="687"/>
    <m/>
    <s v="LS 195/45ZR17 81W LS388"/>
    <n v="23"/>
    <n v="38"/>
    <n v="0"/>
    <s v="Normal"/>
    <m/>
    <m/>
  </r>
  <r>
    <x v="0"/>
    <x v="688"/>
    <m/>
    <s v="LS 195/50R16 84H LS388"/>
    <n v="23"/>
    <n v="144"/>
    <n v="0"/>
    <s v="Normal"/>
    <m/>
    <m/>
  </r>
  <r>
    <x v="0"/>
    <x v="689"/>
    <m/>
    <s v="LS 195/55R16 87H 4-SEASONS CHI"/>
    <n v="23"/>
    <n v="150"/>
    <n v="0"/>
    <s v="Normal"/>
    <m/>
    <m/>
  </r>
  <r>
    <x v="0"/>
    <x v="690"/>
    <m/>
    <s v="LS 195/55R16 91V XL 4-SEASONS CHI"/>
    <n v="23"/>
    <n v="4"/>
    <n v="0"/>
    <s v="Normal"/>
    <m/>
    <m/>
  </r>
  <r>
    <x v="0"/>
    <x v="691"/>
    <m/>
    <s v="LS 195/55R16 91W XL LS388"/>
    <n v="23"/>
    <n v="13"/>
    <n v="0"/>
    <s v="Normal"/>
    <m/>
    <m/>
  </r>
  <r>
    <x v="0"/>
    <x v="692"/>
    <m/>
    <s v="LS 195/60R16 89H LS388"/>
    <n v="23"/>
    <n v="2"/>
    <n v="0"/>
    <s v="Normal"/>
    <m/>
    <m/>
  </r>
  <r>
    <x v="0"/>
    <x v="693"/>
    <m/>
    <s v="LS 205/40ZR17 84W XL LS588 UHP"/>
    <n v="23"/>
    <n v="1"/>
    <n v="0"/>
    <s v="Normal"/>
    <m/>
    <m/>
  </r>
  <r>
    <x v="0"/>
    <x v="694"/>
    <m/>
    <s v="LS 205/50ZR17 93W XL 4-SEASONS CHI"/>
    <n v="23"/>
    <n v="94"/>
    <n v="0"/>
    <s v="Normal"/>
    <m/>
    <m/>
  </r>
  <r>
    <x v="0"/>
    <x v="695"/>
    <m/>
    <s v="LS 205/50ZR17 93W XL LS388"/>
    <n v="23"/>
    <n v="42"/>
    <n v="0"/>
    <s v="Normal"/>
    <m/>
    <m/>
  </r>
  <r>
    <x v="0"/>
    <x v="696"/>
    <m/>
    <s v="LS 205/55R16 91V LS388"/>
    <n v="23"/>
    <n v="14"/>
    <n v="0"/>
    <s v="Normal"/>
    <m/>
    <m/>
  </r>
  <r>
    <x v="0"/>
    <x v="697"/>
    <m/>
    <s v="LS 205/55R17 95V XL 4-SEASONS CHI"/>
    <n v="23"/>
    <n v="3"/>
    <n v="0"/>
    <s v="Normal"/>
    <m/>
    <m/>
  </r>
  <r>
    <x v="0"/>
    <x v="698"/>
    <m/>
    <s v="LS 205/55R17 95W XL LS388"/>
    <n v="23"/>
    <n v="1"/>
    <n v="0"/>
    <s v="Normal"/>
    <m/>
    <m/>
  </r>
  <r>
    <x v="0"/>
    <x v="699"/>
    <m/>
    <s v="LS 205/60R16 92H LS388"/>
    <n v="23"/>
    <n v="13"/>
    <n v="0"/>
    <s v="Normal"/>
    <m/>
    <m/>
  </r>
  <r>
    <x v="0"/>
    <x v="700"/>
    <m/>
    <s v="LS 205/65R15 94H 4-SEASONS CHI"/>
    <n v="23"/>
    <n v="1"/>
    <n v="0"/>
    <s v="Normal"/>
    <m/>
    <m/>
  </r>
  <r>
    <x v="0"/>
    <x v="701"/>
    <m/>
    <s v="LS 215/40R18 89W XL LS388"/>
    <n v="23"/>
    <n v="63"/>
    <n v="0"/>
    <s v="Normal"/>
    <m/>
    <m/>
  </r>
  <r>
    <x v="0"/>
    <x v="702"/>
    <m/>
    <s v="LS 215/45R17 91W XL 4-SEASONS CHI"/>
    <n v="23"/>
    <n v="2"/>
    <n v="0"/>
    <s v="Normal"/>
    <m/>
    <m/>
  </r>
  <r>
    <x v="0"/>
    <x v="703"/>
    <m/>
    <s v="LS 215/45R18 89W LS588 UHP"/>
    <n v="23"/>
    <n v="69"/>
    <n v="0"/>
    <s v="Normal"/>
    <m/>
    <m/>
  </r>
  <r>
    <x v="0"/>
    <x v="704"/>
    <m/>
    <s v="LS 215/45ZR17 91W XL LS388"/>
    <n v="23"/>
    <n v="1"/>
    <n v="0"/>
    <s v="Normal"/>
    <m/>
    <m/>
  </r>
  <r>
    <x v="0"/>
    <x v="705"/>
    <m/>
    <s v="LS 215/50R17 95W XL LS588 UHP"/>
    <n v="23"/>
    <n v="93"/>
    <n v="0"/>
    <s v="Normal"/>
    <m/>
    <m/>
  </r>
  <r>
    <x v="0"/>
    <x v="706"/>
    <m/>
    <s v="LS 215/55R17 98W XL 4-SEASONS CHI"/>
    <n v="23"/>
    <n v="65"/>
    <n v="0"/>
    <s v="Normal"/>
    <m/>
    <m/>
  </r>
  <r>
    <x v="0"/>
    <x v="707"/>
    <m/>
    <s v="LS 215/60R16 95V LS588 UHP"/>
    <n v="23"/>
    <n v="3"/>
    <n v="0"/>
    <s v="Normal"/>
    <m/>
    <m/>
  </r>
  <r>
    <x v="0"/>
    <x v="708"/>
    <m/>
    <s v="LS 215/60R17 100VXL 4-SEASONS CHI"/>
    <n v="23"/>
    <n v="61"/>
    <n v="0"/>
    <s v="Normal"/>
    <m/>
    <m/>
  </r>
  <r>
    <x v="0"/>
    <x v="709"/>
    <m/>
    <s v="LS 215/65R16 102V XL 4-SEASONS CHI"/>
    <n v="23"/>
    <n v="18"/>
    <n v="0"/>
    <s v="Normal"/>
    <m/>
    <m/>
  </r>
  <r>
    <x v="0"/>
    <x v="710"/>
    <m/>
    <s v="LS 215/65R16 98H LS388"/>
    <n v="23"/>
    <n v="1"/>
    <n v="0"/>
    <s v="Normal"/>
    <m/>
    <m/>
  </r>
  <r>
    <x v="0"/>
    <x v="711"/>
    <m/>
    <s v="LS 225/35R19 88W XL LS588 UHP"/>
    <n v="23"/>
    <n v="115"/>
    <n v="0"/>
    <s v="Normal"/>
    <m/>
    <m/>
  </r>
  <r>
    <x v="0"/>
    <x v="712"/>
    <m/>
    <s v="LS 225/35ZR20 90W XL LS588 UHP"/>
    <n v="23"/>
    <n v="15"/>
    <n v="0"/>
    <s v="Normal"/>
    <m/>
    <m/>
  </r>
  <r>
    <x v="0"/>
    <x v="713"/>
    <m/>
    <s v="LS 225/40R18 92WXL RapidDragon"/>
    <n v="23"/>
    <n v="161"/>
    <n v="0"/>
    <s v="Normal"/>
    <m/>
    <m/>
  </r>
  <r>
    <x v="0"/>
    <x v="714"/>
    <m/>
    <s v="LS 225/45R17 94V XL 4-SEASONS CHI"/>
    <n v="23"/>
    <n v="2"/>
    <n v="0"/>
    <s v="Normal"/>
    <m/>
    <m/>
  </r>
  <r>
    <x v="0"/>
    <x v="715"/>
    <m/>
    <s v="LS 225/45R18 95W XL LS588 UHP"/>
    <n v="23"/>
    <n v="114"/>
    <n v="0"/>
    <s v="Normal"/>
    <m/>
    <m/>
  </r>
  <r>
    <x v="0"/>
    <x v="716"/>
    <m/>
    <s v="LS 225/45ZR19 96W XL LS588 UHP"/>
    <n v="23"/>
    <n v="15"/>
    <n v="0"/>
    <s v="Normal"/>
    <m/>
    <m/>
  </r>
  <r>
    <x v="0"/>
    <x v="717"/>
    <m/>
    <s v="LS 225/50R18 99W XL LS388"/>
    <n v="23"/>
    <n v="3"/>
    <n v="0"/>
    <s v="Normal"/>
    <m/>
    <m/>
  </r>
  <r>
    <x v="0"/>
    <x v="718"/>
    <m/>
    <s v="LS 225/50ZR17 98W XL LS588 UHP"/>
    <n v="23"/>
    <n v="3"/>
    <n v="0"/>
    <s v="Normal"/>
    <m/>
    <m/>
  </r>
  <r>
    <x v="0"/>
    <x v="719"/>
    <m/>
    <s v="LS 225/55R17 101W XL LS588 UHP"/>
    <n v="23"/>
    <n v="25"/>
    <n v="0"/>
    <s v="Normal"/>
    <m/>
    <m/>
  </r>
  <r>
    <x v="0"/>
    <x v="720"/>
    <m/>
    <s v="LS 225/60R17 99H CLV2"/>
    <n v="23"/>
    <n v="13"/>
    <n v="0"/>
    <s v="Normal"/>
    <m/>
    <m/>
  </r>
  <r>
    <x v="0"/>
    <x v="721"/>
    <m/>
    <s v="LS 235/40R18 95W XL LS588 UHP"/>
    <n v="23"/>
    <n v="2"/>
    <n v="0"/>
    <s v="Normal"/>
    <m/>
    <m/>
  </r>
  <r>
    <x v="0"/>
    <x v="722"/>
    <m/>
    <s v="LS 235/50R18 101V XL 4-SEASONS CHI"/>
    <n v="23"/>
    <n v="119"/>
    <n v="0"/>
    <s v="Normal"/>
    <m/>
    <m/>
  </r>
  <r>
    <x v="0"/>
    <x v="723"/>
    <m/>
    <s v="LS 245/30ZR20 97W XL LS588 UHP"/>
    <n v="23"/>
    <n v="31"/>
    <n v="0"/>
    <s v="Normal"/>
    <m/>
    <m/>
  </r>
  <r>
    <x v="0"/>
    <x v="724"/>
    <m/>
    <s v="LS 245/35R19 97W XL LS588 UHP"/>
    <n v="23"/>
    <n v="1"/>
    <n v="0"/>
    <s v="Normal"/>
    <m/>
    <m/>
  </r>
  <r>
    <x v="0"/>
    <x v="725"/>
    <m/>
    <s v="LS 245/35R20 95W XL LS588 UHP"/>
    <n v="23"/>
    <n v="132"/>
    <n v="0"/>
    <s v="Normal"/>
    <m/>
    <m/>
  </r>
  <r>
    <x v="0"/>
    <x v="726"/>
    <m/>
    <s v="LS 245/40R19 98W XL LS588 UHP"/>
    <n v="23"/>
    <n v="68"/>
    <n v="0"/>
    <s v="Normal"/>
    <m/>
    <m/>
  </r>
  <r>
    <x v="0"/>
    <x v="727"/>
    <m/>
    <s v="LS 245/40R20 99W XL LS588 UHP"/>
    <n v="23"/>
    <n v="15"/>
    <n v="0"/>
    <s v="Normal"/>
    <m/>
    <m/>
  </r>
  <r>
    <x v="0"/>
    <x v="728"/>
    <m/>
    <s v="LS 245/50R18 100W LS588 UHP"/>
    <n v="23"/>
    <n v="1"/>
    <n v="0"/>
    <s v="Normal"/>
    <m/>
    <m/>
  </r>
  <r>
    <x v="0"/>
    <x v="729"/>
    <m/>
    <s v="LS 255/35R20 97W XL LS588 UHP"/>
    <n v="23"/>
    <n v="17"/>
    <n v="0"/>
    <s v="Normal"/>
    <m/>
    <m/>
  </r>
  <r>
    <x v="0"/>
    <x v="730"/>
    <m/>
    <s v="UG 205R16C 110/108Q LATERAL FORCE M/T"/>
    <n v="23"/>
    <n v="32"/>
    <n v="0"/>
    <s v="Normal"/>
    <m/>
    <m/>
  </r>
  <r>
    <x v="0"/>
    <x v="731"/>
    <m/>
    <s v="UG 215/70R16 100T LATERAL FORCE A/T"/>
    <n v="23"/>
    <n v="36"/>
    <n v="0"/>
    <s v="Normal"/>
    <m/>
    <m/>
  </r>
  <r>
    <x v="0"/>
    <x v="732"/>
    <m/>
    <s v="UG 225/60R17 99H LATERAL FORCE A/T"/>
    <n v="23"/>
    <n v="12"/>
    <n v="0"/>
    <s v="Normal"/>
    <m/>
    <m/>
  </r>
  <r>
    <x v="0"/>
    <x v="733"/>
    <m/>
    <s v="UG 235/60R17 102H LATERAL FORCE A/T"/>
    <n v="23"/>
    <n v="4"/>
    <n v="0"/>
    <s v="Normal"/>
    <m/>
    <m/>
  </r>
  <r>
    <x v="0"/>
    <x v="734"/>
    <m/>
    <s v="UG 265/70R16 112H LATERAL FORCE A/T"/>
    <n v="23"/>
    <n v="12"/>
    <n v="0"/>
    <s v="Normal"/>
    <m/>
    <m/>
  </r>
  <r>
    <x v="0"/>
    <x v="735"/>
    <m/>
    <s v="VK 205/60R16 96TXL WinTech WT6"/>
    <n v="23"/>
    <n v="1"/>
    <n v="0"/>
    <s v="Normal"/>
    <m/>
    <m/>
  </r>
  <r>
    <x v="0"/>
    <x v="736"/>
    <m/>
    <s v="CO 205/45R17 88WXL ExCont DWS06+特"/>
    <n v="23"/>
    <n v="5"/>
    <n v="0"/>
    <s v="Normal"/>
    <m/>
    <m/>
  </r>
  <r>
    <x v="0"/>
    <x v="737"/>
    <m/>
    <s v="CO 225/50ZR18 95W ExCont DWS06+特"/>
    <n v="23"/>
    <n v="46"/>
    <n v="0"/>
    <s v="Normal"/>
    <m/>
    <m/>
  </r>
  <r>
    <x v="0"/>
    <x v="738"/>
    <m/>
    <s v="CO 235/40R19 96WXL ExCont DWS06+特"/>
    <n v="23"/>
    <n v="1"/>
    <n v="0"/>
    <s v="Normal"/>
    <m/>
    <m/>
  </r>
  <r>
    <x v="0"/>
    <x v="739"/>
    <m/>
    <s v="CO 245/40R18 97YXL ExCont DWS06+特"/>
    <n v="23"/>
    <n v="11"/>
    <n v="0"/>
    <s v="Normal"/>
    <m/>
    <m/>
  </r>
  <r>
    <x v="0"/>
    <x v="740"/>
    <m/>
    <s v="CO 245/40R19 98YXL ExCont DWS06+特"/>
    <n v="23"/>
    <n v="1"/>
    <n v="0"/>
    <s v="Normal"/>
    <m/>
    <m/>
  </r>
  <r>
    <x v="0"/>
    <x v="741"/>
    <m/>
    <s v="CO 245/45R19 98Y ExCont DWS06+特"/>
    <n v="23"/>
    <n v="5"/>
    <n v="0"/>
    <s v="Normal"/>
    <m/>
    <m/>
  </r>
  <r>
    <x v="0"/>
    <x v="742"/>
    <m/>
    <s v="CO 245/45ZR20 103YXL ExCont DWS06+特"/>
    <n v="23"/>
    <n v="6"/>
    <n v="0"/>
    <s v="Normal"/>
    <m/>
    <m/>
  </r>
  <r>
    <x v="0"/>
    <x v="743"/>
    <m/>
    <s v="CO 265/45R20 104Y ExCont DWS06+特"/>
    <n v="23"/>
    <n v="1"/>
    <n v="0"/>
    <s v="Normal"/>
    <m/>
    <m/>
  </r>
  <r>
    <x v="0"/>
    <x v="744"/>
    <m/>
    <s v="CO 275/30R19 96YXL ExCont DWS06+特"/>
    <n v="23"/>
    <n v="9"/>
    <n v="0"/>
    <s v="Normal"/>
    <m/>
    <m/>
  </r>
  <r>
    <x v="0"/>
    <x v="745"/>
    <m/>
    <s v="CO 275/30ZR20 97YXL ExCont DWS06+特"/>
    <n v="23"/>
    <n v="4"/>
    <n v="0"/>
    <s v="Normal"/>
    <m/>
    <m/>
  </r>
  <r>
    <x v="0"/>
    <x v="746"/>
    <m/>
    <s v="CO 275/45R20 110WXL ExCont DWS06+特"/>
    <n v="23"/>
    <n v="5"/>
    <n v="0"/>
    <s v="Normal"/>
    <m/>
    <m/>
  </r>
  <r>
    <x v="0"/>
    <x v="747"/>
    <m/>
    <s v="LS 165/70R14 81H LS388"/>
    <n v="23"/>
    <n v="1"/>
    <n v="0"/>
    <s v="Normal"/>
    <m/>
    <m/>
  </r>
  <r>
    <x v="0"/>
    <x v="748"/>
    <m/>
    <s v="LS 205/60R16 96H XL 4-SEASONS CHI"/>
    <n v="23"/>
    <n v="197"/>
    <n v="0"/>
    <s v="Normal"/>
    <m/>
    <m/>
  </r>
  <r>
    <x v="0"/>
    <x v="749"/>
    <m/>
    <s v="LS 215/55ZR17 98W XL LS388"/>
    <n v="23"/>
    <n v="1"/>
    <n v="0"/>
    <s v="Normal"/>
    <m/>
    <m/>
  </r>
  <r>
    <x v="0"/>
    <x v="750"/>
    <m/>
    <s v="LS 235/55R18 100V 4-SEASONS CHI"/>
    <n v="23"/>
    <n v="3"/>
    <n v="0"/>
    <s v="Normal"/>
    <m/>
    <m/>
  </r>
  <r>
    <x v="0"/>
    <x v="751"/>
    <m/>
    <s v="NX 155/70R13 75T Nblue 4Season 特"/>
    <n v="23"/>
    <n v="122"/>
    <n v="0"/>
    <s v="Normal"/>
    <m/>
    <m/>
  </r>
  <r>
    <x v="0"/>
    <x v="752"/>
    <m/>
    <s v="NX 165/65R14 79T Nblue 4Season 特"/>
    <n v="23"/>
    <n v="1"/>
    <n v="0"/>
    <s v="Normal"/>
    <m/>
    <m/>
  </r>
  <r>
    <x v="0"/>
    <x v="753"/>
    <m/>
    <s v="NX 175/65R14 82T Nblue 4Season 特"/>
    <n v="23"/>
    <n v="50"/>
    <n v="0"/>
    <s v="Normal"/>
    <m/>
    <m/>
  </r>
  <r>
    <x v="0"/>
    <x v="754"/>
    <m/>
    <s v="NX 175/65R15 84T Nblue 4Season 特"/>
    <n v="23"/>
    <n v="175"/>
    <n v="0"/>
    <s v="Normal"/>
    <m/>
    <m/>
  </r>
  <r>
    <x v="0"/>
    <x v="755"/>
    <m/>
    <s v="NX 175/70R14 84T Nblue 4Season 特"/>
    <n v="23"/>
    <n v="72"/>
    <n v="0"/>
    <s v="Normal"/>
    <m/>
    <m/>
  </r>
  <r>
    <x v="0"/>
    <x v="756"/>
    <m/>
    <s v="NX 185/60R15 88H XL Nblue 4Season 特"/>
    <n v="23"/>
    <n v="222"/>
    <n v="0"/>
    <s v="Normal"/>
    <m/>
    <m/>
  </r>
  <r>
    <x v="0"/>
    <x v="757"/>
    <m/>
    <s v="NX 185/65R14 86T Nblue 4Season 特"/>
    <n v="23"/>
    <n v="13"/>
    <n v="0"/>
    <s v="Normal"/>
    <m/>
    <m/>
  </r>
  <r>
    <x v="0"/>
    <x v="758"/>
    <m/>
    <s v="NX 185/65R15 88H Nblue 4Season 特"/>
    <n v="23"/>
    <n v="157"/>
    <n v="0"/>
    <s v="Normal"/>
    <m/>
    <m/>
  </r>
  <r>
    <x v="0"/>
    <x v="759"/>
    <m/>
    <s v="NX 195/80R15 107/105N Nblue 4SeasonVAN特"/>
    <n v="23"/>
    <n v="41"/>
    <n v="0"/>
    <s v="Normal"/>
    <m/>
    <m/>
  </r>
  <r>
    <x v="0"/>
    <x v="760"/>
    <m/>
    <s v="NX 205/50R17 93WXL Nblue 4Season特"/>
    <n v="23"/>
    <n v="48"/>
    <n v="0"/>
    <s v="Normal"/>
    <m/>
    <m/>
  </r>
  <r>
    <x v="0"/>
    <x v="761"/>
    <m/>
    <s v="NX 205/60R16 96H XL Nblue 4Season 特"/>
    <n v="23"/>
    <n v="213"/>
    <n v="0"/>
    <s v="Normal"/>
    <m/>
    <m/>
  </r>
  <r>
    <x v="0"/>
    <x v="762"/>
    <m/>
    <s v="NX 215/45R17 91W Nblue 4Season特"/>
    <n v="23"/>
    <n v="8"/>
    <n v="0"/>
    <s v="Normal"/>
    <m/>
    <m/>
  </r>
  <r>
    <x v="0"/>
    <x v="763"/>
    <m/>
    <s v="NX 215/55R17 98V NBLUE 4SEASON特"/>
    <n v="23"/>
    <n v="38"/>
    <n v="0"/>
    <s v="Normal"/>
    <m/>
    <m/>
  </r>
  <r>
    <x v="0"/>
    <x v="764"/>
    <m/>
    <s v="NX 215/60R16 95H Nblue 4Season 特"/>
    <n v="23"/>
    <n v="47"/>
    <n v="0"/>
    <s v="Normal"/>
    <m/>
    <m/>
  </r>
  <r>
    <x v="0"/>
    <x v="765"/>
    <m/>
    <s v="NX 215/60R17 96H NBLUE 4SEASON 特"/>
    <n v="23"/>
    <n v="30"/>
    <n v="0"/>
    <s v="Normal"/>
    <m/>
    <m/>
  </r>
  <r>
    <x v="0"/>
    <x v="766"/>
    <m/>
    <s v="NX 215/70R16 100H Nblue 4Season特"/>
    <n v="23"/>
    <n v="40"/>
    <n v="0"/>
    <s v="Normal"/>
    <m/>
    <m/>
  </r>
  <r>
    <x v="0"/>
    <x v="767"/>
    <m/>
    <s v="NX 225/55R17 101V XL Nblue 4Season特"/>
    <n v="23"/>
    <n v="37"/>
    <n v="0"/>
    <s v="Normal"/>
    <m/>
    <m/>
  </r>
  <r>
    <x v="0"/>
    <x v="768"/>
    <m/>
    <s v="NX 225/65R17 102H Nblue 4Season 特"/>
    <n v="23"/>
    <n v="63"/>
    <n v="0"/>
    <s v="Normal"/>
    <m/>
    <m/>
  </r>
  <r>
    <x v="0"/>
    <x v="769"/>
    <m/>
    <s v="NX 235/50R18 101VXL Nblue 4Season特"/>
    <n v="23"/>
    <n v="59"/>
    <n v="0"/>
    <s v="Normal"/>
    <m/>
    <m/>
  </r>
  <r>
    <x v="0"/>
    <x v="770"/>
    <m/>
    <s v="NX 235/60R18 107VXL Nblue 4Season特"/>
    <n v="23"/>
    <n v="4"/>
    <n v="0"/>
    <s v="Normal"/>
    <m/>
    <m/>
  </r>
  <r>
    <x v="0"/>
    <x v="771"/>
    <m/>
    <s v="RO 145/80R13 75S EUROVIS HP02特"/>
    <n v="23"/>
    <n v="26"/>
    <n v="0"/>
    <s v="Normal"/>
    <m/>
    <m/>
  </r>
  <r>
    <x v="0"/>
    <x v="772"/>
    <m/>
    <s v="RO 155/65R13 73T EUROVIS HP02特"/>
    <n v="23"/>
    <n v="3"/>
    <n v="0"/>
    <s v="Normal"/>
    <m/>
    <m/>
  </r>
  <r>
    <x v="0"/>
    <x v="773"/>
    <m/>
    <s v="RO 165/55R15 75V EUROVIS HP02特"/>
    <n v="23"/>
    <n v="1"/>
    <n v="0"/>
    <s v="Normal"/>
    <m/>
    <m/>
  </r>
  <r>
    <x v="0"/>
    <x v="774"/>
    <m/>
    <s v="RO 165/60R15 77T EUROVIS HP02特"/>
    <n v="23"/>
    <n v="3"/>
    <n v="0"/>
    <s v="Normal"/>
    <m/>
    <m/>
  </r>
  <r>
    <x v="0"/>
    <x v="775"/>
    <m/>
    <s v="UG 265/65R17 110T ROAD FORCE A/T"/>
    <n v="23"/>
    <n v="48"/>
    <n v="0"/>
    <s v="Normal"/>
    <m/>
    <m/>
  </r>
  <r>
    <x v="0"/>
    <x v="776"/>
    <m/>
    <s v="LS 185/65R14 86H 4-SEASONS CHI"/>
    <n v="23"/>
    <n v="1"/>
    <n v="0"/>
    <s v="Normal"/>
    <m/>
    <m/>
  </r>
  <r>
    <x v="0"/>
    <x v="777"/>
    <m/>
    <s v="LS 185/55R15 82H 4-SEASONS CHI"/>
    <n v="23"/>
    <n v="44"/>
    <n v="0"/>
    <s v="Normal"/>
    <m/>
    <m/>
  </r>
  <r>
    <x v="0"/>
    <x v="778"/>
    <m/>
    <s v="BS 195/60R16 89H REGNO GRVII特"/>
    <n v="23"/>
    <n v="1"/>
    <n v="0"/>
    <s v="Normal"/>
    <m/>
    <m/>
  </r>
  <r>
    <x v="0"/>
    <x v="779"/>
    <m/>
    <s v="BS 205/55R17 91V REGNO GRVII特"/>
    <n v="23"/>
    <n v="1"/>
    <n v="0"/>
    <s v="Normal"/>
    <m/>
    <m/>
  </r>
  <r>
    <x v="0"/>
    <x v="780"/>
    <m/>
    <s v="BS 215/55R17 94V REGNO GRVII特"/>
    <n v="23"/>
    <n v="3"/>
    <n v="0"/>
    <s v="Normal"/>
    <m/>
    <m/>
  </r>
  <r>
    <x v="0"/>
    <x v="781"/>
    <m/>
    <s v="BS 225/45R18 95WXL REGNO GR-XII特"/>
    <n v="23"/>
    <n v="1"/>
    <n v="0"/>
    <s v="Normal"/>
    <m/>
    <m/>
  </r>
  <r>
    <x v="0"/>
    <x v="782"/>
    <m/>
    <s v="BS 225/50R17 98VXL REGNO GR-XII特"/>
    <n v="23"/>
    <n v="2"/>
    <n v="0"/>
    <s v="Normal"/>
    <m/>
    <m/>
  </r>
  <r>
    <x v="0"/>
    <x v="783"/>
    <m/>
    <s v="BS 225/55R18 98V REGNO GRVII特"/>
    <n v="23"/>
    <n v="2"/>
    <n v="0"/>
    <s v="Normal"/>
    <m/>
    <m/>
  </r>
  <r>
    <x v="0"/>
    <x v="784"/>
    <m/>
    <s v="BS 235/45R18 94W REGNO GR-XII特"/>
    <n v="23"/>
    <n v="1"/>
    <n v="0"/>
    <s v="Normal"/>
    <m/>
    <m/>
  </r>
  <r>
    <x v="0"/>
    <x v="785"/>
    <m/>
    <s v="BS 245/40R18 97YXL BS TL POTENZA SP EU"/>
    <n v="23"/>
    <n v="1"/>
    <n v="0"/>
    <s v="Normal"/>
    <m/>
    <m/>
  </r>
  <r>
    <x v="0"/>
    <x v="786"/>
    <m/>
    <s v="BS 245/45R19 98W REGNO GR-XII特"/>
    <n v="23"/>
    <n v="1"/>
    <n v="0"/>
    <s v="Normal"/>
    <m/>
    <m/>
  </r>
  <r>
    <x v="0"/>
    <x v="787"/>
    <m/>
    <s v="DL 185/55R16 83V LE MANS V+"/>
    <n v="23"/>
    <n v="1"/>
    <n v="0"/>
    <s v="Normal"/>
    <m/>
    <m/>
  </r>
  <r>
    <x v="0"/>
    <x v="788"/>
    <m/>
    <s v="DL 185/60R16 86H LE MANS V+"/>
    <n v="23"/>
    <n v="3"/>
    <n v="0"/>
    <s v="Normal"/>
    <m/>
    <m/>
  </r>
  <r>
    <x v="0"/>
    <x v="789"/>
    <m/>
    <s v="DL 195/45R17 81W LE MANS V+"/>
    <n v="23"/>
    <n v="6"/>
    <n v="0"/>
    <s v="Normal"/>
    <m/>
    <m/>
  </r>
  <r>
    <x v="0"/>
    <x v="790"/>
    <m/>
    <s v="DL 195/50R16 84V DirezzaDZ102EU"/>
    <n v="23"/>
    <n v="64"/>
    <n v="0"/>
    <s v="Normal"/>
    <m/>
    <m/>
  </r>
  <r>
    <x v="0"/>
    <x v="791"/>
    <m/>
    <s v="DL 195/65R15 91H LE MANS V+"/>
    <n v="23"/>
    <n v="7"/>
    <n v="0"/>
    <s v="Normal"/>
    <m/>
    <m/>
  </r>
  <r>
    <x v="0"/>
    <x v="792"/>
    <m/>
    <s v="DL 205/45R17 84W DirezzaDZ102EU"/>
    <n v="23"/>
    <n v="74"/>
    <n v="0"/>
    <s v="Normal"/>
    <m/>
    <m/>
  </r>
  <r>
    <x v="0"/>
    <x v="793"/>
    <m/>
    <s v="DL 205/50R17 93VXL LE MANS V+"/>
    <n v="23"/>
    <n v="6"/>
    <n v="0"/>
    <s v="Normal"/>
    <m/>
    <m/>
  </r>
  <r>
    <x v="0"/>
    <x v="794"/>
    <m/>
    <s v="DL 205/55R16 91V LE MANS V+"/>
    <n v="23"/>
    <n v="4"/>
    <n v="0"/>
    <s v="Normal"/>
    <m/>
    <m/>
  </r>
  <r>
    <x v="0"/>
    <x v="795"/>
    <m/>
    <s v="DL 215/35R18 84W DirezzaDZ102EU"/>
    <n v="23"/>
    <n v="3"/>
    <n v="0"/>
    <s v="Normal"/>
    <m/>
    <m/>
  </r>
  <r>
    <x v="0"/>
    <x v="796"/>
    <m/>
    <s v="DL 215/45R17 87W DirezzaDZ102EU"/>
    <n v="23"/>
    <n v="386"/>
    <n v="0"/>
    <s v="Normal"/>
    <m/>
    <m/>
  </r>
  <r>
    <x v="0"/>
    <x v="797"/>
    <m/>
    <s v="DL 215/50R17 91V DirezzaDZ102EU"/>
    <n v="23"/>
    <n v="64"/>
    <n v="0"/>
    <s v="Normal"/>
    <m/>
    <m/>
  </r>
  <r>
    <x v="0"/>
    <x v="798"/>
    <m/>
    <s v="DL 225/40R18 88W DirezzaDZ102EU"/>
    <n v="23"/>
    <n v="123"/>
    <n v="0"/>
    <s v="Normal"/>
    <m/>
    <m/>
  </r>
  <r>
    <x v="0"/>
    <x v="799"/>
    <m/>
    <s v="DL 225/45R18 91W DirezzaDZ102EU"/>
    <n v="23"/>
    <n v="120"/>
    <n v="0"/>
    <s v="Normal"/>
    <m/>
    <m/>
  </r>
  <r>
    <x v="0"/>
    <x v="800"/>
    <m/>
    <s v="DL 245/40R18 97WXL DirezzaDZ102EU"/>
    <n v="23"/>
    <n v="5"/>
    <n v="0"/>
    <s v="Normal"/>
    <m/>
    <m/>
  </r>
  <r>
    <x v="0"/>
    <x v="801"/>
    <m/>
    <s v="FK 225/55R18 102W XL FK510SUV EU"/>
    <n v="23"/>
    <n v="20"/>
    <n v="0"/>
    <s v="Normal"/>
    <m/>
    <m/>
  </r>
  <r>
    <x v="0"/>
    <x v="802"/>
    <m/>
    <s v="FK 245/40R18 97YXL FK510EU"/>
    <n v="23"/>
    <n v="1"/>
    <n v="0"/>
    <s v="Normal"/>
    <m/>
    <m/>
  </r>
  <r>
    <x v="0"/>
    <x v="803"/>
    <m/>
    <s v="YH 195/60R16 89V ADVAN dB V552EU"/>
    <n v="23"/>
    <n v="27"/>
    <n v="0"/>
    <s v="Normal"/>
    <m/>
    <m/>
  </r>
  <r>
    <x v="0"/>
    <x v="804"/>
    <m/>
    <s v="YH 215/50R17 95WXL BluEarth-GT AE51 EU"/>
    <n v="23"/>
    <n v="42"/>
    <n v="0"/>
    <s v="Normal"/>
    <m/>
    <m/>
  </r>
  <r>
    <x v="0"/>
    <x v="805"/>
    <m/>
    <s v="YH 225/40R18 92Y ADVAN dB V552EU"/>
    <n v="23"/>
    <n v="7"/>
    <n v="0"/>
    <s v="Normal"/>
    <m/>
    <m/>
  </r>
  <r>
    <x v="0"/>
    <x v="806"/>
    <m/>
    <s v="YH 225/45R18 95WXL BluEarth-GT AE51EU2"/>
    <n v="23"/>
    <n v="1"/>
    <n v="0"/>
    <s v="Normal"/>
    <m/>
    <m/>
  </r>
  <r>
    <x v="0"/>
    <x v="807"/>
    <m/>
    <s v="YH 225/55R18 98V BluEarth-XT AE61EU2"/>
    <n v="23"/>
    <n v="4"/>
    <n v="0"/>
    <s v="Normal"/>
    <m/>
    <m/>
  </r>
  <r>
    <x v="0"/>
    <x v="808"/>
    <m/>
    <s v="YH 235/45R18 94W BluEarth-GT AE51 EU"/>
    <n v="23"/>
    <n v="4"/>
    <n v="0"/>
    <s v="Normal"/>
    <m/>
    <m/>
  </r>
  <r>
    <x v="0"/>
    <x v="809"/>
    <m/>
    <s v="YH 235/55R18 100V BluEarth-XT AE61EU2"/>
    <n v="23"/>
    <n v="50"/>
    <n v="0"/>
    <s v="Normal"/>
    <m/>
    <m/>
  </r>
  <r>
    <x v="0"/>
    <x v="318"/>
    <m/>
    <s v="YH 235/60R18 103W BluEarth-XT AE61 EU"/>
    <n v="23"/>
    <n v="73"/>
    <n v="0"/>
    <s v="Normal"/>
    <m/>
    <m/>
  </r>
  <r>
    <x v="0"/>
    <x v="810"/>
    <m/>
    <s v="YH 245/40R18 93Y ADVAN dB V552EU"/>
    <n v="23"/>
    <n v="2"/>
    <n v="0"/>
    <s v="Normal"/>
    <m/>
    <m/>
  </r>
  <r>
    <x v="0"/>
    <x v="811"/>
    <m/>
    <s v="YH 245/40R19 98Y ADVAN dB V552EU"/>
    <n v="23"/>
    <n v="38"/>
    <n v="0"/>
    <s v="Normal"/>
    <m/>
    <m/>
  </r>
  <r>
    <x v="0"/>
    <x v="812"/>
    <m/>
    <s v="VK 205/55R16 94TXL WinTech WT6"/>
    <n v="23"/>
    <n v="12"/>
    <n v="0"/>
    <s v="Normal"/>
    <m/>
    <m/>
  </r>
  <r>
    <x v="0"/>
    <x v="813"/>
    <m/>
    <s v="BS 155/65R14 75H REGNO GR-Leggera 特"/>
    <n v="23"/>
    <n v="12"/>
    <n v="0"/>
    <s v="Normal"/>
    <m/>
    <m/>
  </r>
  <r>
    <x v="0"/>
    <x v="814"/>
    <m/>
    <s v="BS 195/65R15 91H REGNO GR-XII特"/>
    <n v="23"/>
    <n v="1"/>
    <n v="0"/>
    <s v="Normal"/>
    <m/>
    <m/>
  </r>
  <r>
    <x v="0"/>
    <x v="293"/>
    <m/>
    <s v="BS 195/65R15 91V TURANZA T005 EU"/>
    <n v="23"/>
    <n v="15"/>
    <n v="0"/>
    <s v="Normal"/>
    <m/>
    <m/>
  </r>
  <r>
    <x v="0"/>
    <x v="815"/>
    <m/>
    <s v="BS 235/50R18 101VXL REGNO GRVII特"/>
    <n v="23"/>
    <n v="1"/>
    <n v="0"/>
    <s v="Normal"/>
    <m/>
    <m/>
  </r>
  <r>
    <x v="0"/>
    <x v="816"/>
    <m/>
    <s v="NX 215/60R17 96Q WINGUARD ICE SUV特"/>
    <n v="23"/>
    <n v="3"/>
    <n v="0"/>
    <s v="Normal"/>
    <m/>
    <m/>
  </r>
  <r>
    <x v="0"/>
    <x v="817"/>
    <m/>
    <s v="NX 225/60R17 103QXL WINGUARD ICE SUV特"/>
    <n v="23"/>
    <n v="2"/>
    <n v="0"/>
    <s v="Normal"/>
    <m/>
    <m/>
  </r>
  <r>
    <x v="0"/>
    <x v="818"/>
    <m/>
    <s v="VRX3 215/50R17 91Q"/>
    <n v="23"/>
    <n v="24"/>
    <n v="0"/>
    <s v="Normal"/>
    <m/>
    <m/>
  </r>
  <r>
    <x v="0"/>
    <x v="819"/>
    <m/>
    <s v="BS 175/65R15 84Q BLIZZAK VRX2特"/>
    <n v="23"/>
    <n v="4"/>
    <n v="0"/>
    <s v="Normal"/>
    <m/>
    <m/>
  </r>
  <r>
    <x v="0"/>
    <x v="820"/>
    <m/>
    <s v="CO 165/65R15 81T ComfortContact CC7特"/>
    <n v="23"/>
    <n v="36"/>
    <n v="0"/>
    <s v="Normal"/>
    <m/>
    <m/>
  </r>
  <r>
    <x v="0"/>
    <x v="821"/>
    <m/>
    <s v="CO 155/65R14 75H ComfortContact CC7特"/>
    <n v="23"/>
    <n v="265"/>
    <n v="0"/>
    <s v="Normal"/>
    <m/>
    <m/>
  </r>
  <r>
    <x v="0"/>
    <x v="822"/>
    <m/>
    <s v="CO 235/55R18 104W XL UC6特"/>
    <n v="23"/>
    <n v="114"/>
    <n v="0"/>
    <s v="Normal"/>
    <m/>
    <m/>
  </r>
  <r>
    <x v="0"/>
    <x v="823"/>
    <m/>
    <s v="CO 225/65R17 102V UC6 SUV #特"/>
    <n v="23"/>
    <n v="56"/>
    <n v="0"/>
    <s v="Normal"/>
    <m/>
    <m/>
  </r>
  <r>
    <x v="0"/>
    <x v="824"/>
    <m/>
    <s v="CO 235/55R19 105V XL UC6 SUV#特"/>
    <n v="23"/>
    <n v="40"/>
    <n v="0"/>
    <s v="Normal"/>
    <m/>
    <m/>
  </r>
  <r>
    <x v="0"/>
    <x v="825"/>
    <m/>
    <s v="BS 165/60R15 77Q BLIZZAK VRX3 特"/>
    <n v="23"/>
    <n v="37"/>
    <n v="0"/>
    <s v="Normal"/>
    <m/>
    <m/>
  </r>
  <r>
    <x v="0"/>
    <x v="826"/>
    <m/>
    <s v="VRX3 175/70R14 84Q"/>
    <n v="23"/>
    <n v="2"/>
    <n v="0"/>
    <s v="Normal"/>
    <m/>
    <m/>
  </r>
  <r>
    <x v="0"/>
    <x v="827"/>
    <m/>
    <s v="VRX3 215/60R16 95Q"/>
    <n v="23"/>
    <n v="34"/>
    <n v="0"/>
    <s v="Normal"/>
    <m/>
    <m/>
  </r>
  <r>
    <x v="0"/>
    <x v="828"/>
    <m/>
    <s v="BS 215/55R17 94Q VRX3特"/>
    <n v="23"/>
    <n v="64"/>
    <n v="0"/>
    <s v="Normal"/>
    <m/>
    <m/>
  </r>
  <r>
    <x v="0"/>
    <x v="829"/>
    <m/>
    <s v="BS 205/50R16 87W POTENZA Adrenalin RE004EU"/>
    <n v="23"/>
    <n v="1"/>
    <n v="0"/>
    <s v="Normal"/>
    <m/>
    <m/>
  </r>
  <r>
    <x v="0"/>
    <x v="830"/>
    <m/>
    <s v="BS 205/55R16 91W POTENZA Adrenalin RE004EU"/>
    <n v="23"/>
    <n v="4"/>
    <n v="0"/>
    <s v="Normal"/>
    <m/>
    <m/>
  </r>
  <r>
    <x v="0"/>
    <x v="831"/>
    <m/>
    <s v="BS 205/45R17 88WXL POTENZA Adrenalin RE004EU"/>
    <n v="23"/>
    <n v="36"/>
    <n v="0"/>
    <s v="Normal"/>
    <m/>
    <m/>
  </r>
  <r>
    <x v="0"/>
    <x v="832"/>
    <m/>
    <s v="BS 215/45R17 91W XL POTENZA Adrenalin RE004 EU"/>
    <n v="23"/>
    <n v="4"/>
    <n v="0"/>
    <s v="Normal"/>
    <m/>
    <m/>
  </r>
  <r>
    <x v="0"/>
    <x v="833"/>
    <m/>
    <s v="BS 215/55R17 94W POTENZA Adrenalin RE004 EU"/>
    <n v="23"/>
    <n v="11"/>
    <n v="0"/>
    <s v="Normal"/>
    <m/>
    <m/>
  </r>
  <r>
    <x v="0"/>
    <x v="834"/>
    <m/>
    <s v="BS 225/50R17 98WXL POTENZA Adrenalin RE004EU"/>
    <n v="23"/>
    <n v="22"/>
    <n v="0"/>
    <s v="Normal"/>
    <m/>
    <m/>
  </r>
  <r>
    <x v="0"/>
    <x v="298"/>
    <m/>
    <s v="BS 235/45R17 97W XL POTENZA Adrenalin RE004 EU"/>
    <n v="23"/>
    <n v="12"/>
    <n v="0"/>
    <s v="Normal"/>
    <m/>
    <m/>
  </r>
  <r>
    <x v="0"/>
    <x v="835"/>
    <m/>
    <s v="BS 225/45R18 95WXL POTENZA Adrenalin RE004EU"/>
    <n v="23"/>
    <n v="72"/>
    <n v="0"/>
    <s v="Normal"/>
    <m/>
    <m/>
  </r>
  <r>
    <x v="0"/>
    <x v="836"/>
    <m/>
    <s v="BS 245/40R18 97W XL POTENZA Adrenalin RE004 EU"/>
    <n v="23"/>
    <n v="38"/>
    <n v="0"/>
    <s v="Normal"/>
    <m/>
    <m/>
  </r>
  <r>
    <x v="0"/>
    <x v="837"/>
    <m/>
    <s v="BS 245/40R19 98WXL POTENZA Adrenalin RE004EU"/>
    <n v="23"/>
    <n v="10"/>
    <n v="0"/>
    <s v="Normal"/>
    <m/>
    <m/>
  </r>
  <r>
    <x v="0"/>
    <x v="838"/>
    <m/>
    <s v="LS 265/50ZR20 111W XL LS588 SUV"/>
    <n v="23"/>
    <n v="6"/>
    <n v="0"/>
    <s v="Normal"/>
    <m/>
    <m/>
  </r>
  <r>
    <x v="0"/>
    <x v="839"/>
    <m/>
    <s v="BS 215/65R16 98Q BLIZZAK VRX3特"/>
    <n v="23"/>
    <n v="28"/>
    <n v="0"/>
    <s v="Normal"/>
    <m/>
    <m/>
  </r>
  <r>
    <x v="0"/>
    <x v="840"/>
    <m/>
    <s v="BS 185/60R15 84Q BLIZZAK VRX3特"/>
    <n v="23"/>
    <n v="278"/>
    <n v="0"/>
    <s v="Normal"/>
    <m/>
    <m/>
  </r>
  <r>
    <x v="0"/>
    <x v="841"/>
    <m/>
    <s v="BS 215/60R17 96Q BLIZZAK VRX3特"/>
    <n v="23"/>
    <n v="51"/>
    <n v="0"/>
    <s v="Normal"/>
    <m/>
    <m/>
  </r>
  <r>
    <x v="0"/>
    <x v="842"/>
    <m/>
    <s v="VK 215/60R17 96T WinTech WT6"/>
    <n v="23"/>
    <n v="19"/>
    <n v="0"/>
    <s v="Normal"/>
    <m/>
    <m/>
  </r>
  <r>
    <x v="0"/>
    <x v="843"/>
    <m/>
    <s v="VK 225/60R17 99T WinTech WT6SUV"/>
    <n v="23"/>
    <n v="4"/>
    <n v="0"/>
    <s v="Normal"/>
    <m/>
    <m/>
  </r>
  <r>
    <x v="0"/>
    <x v="844"/>
    <m/>
    <s v="BS 185/65R15 88Q BLIZZAK VRX3特"/>
    <n v="23"/>
    <n v="3"/>
    <n v="0"/>
    <s v="Normal"/>
    <m/>
    <m/>
  </r>
  <r>
    <x v="0"/>
    <x v="845"/>
    <m/>
    <s v="BS 165/65R14 79Q BLIZZAK VRX3特"/>
    <n v="23"/>
    <n v="169"/>
    <n v="0"/>
    <s v="Normal"/>
    <m/>
    <m/>
  </r>
  <r>
    <x v="0"/>
    <x v="846"/>
    <m/>
    <s v="CO 175/65R15 84TXL NC6特23"/>
    <n v="23"/>
    <n v="122"/>
    <n v="0"/>
    <s v="Normal"/>
    <m/>
    <m/>
  </r>
  <r>
    <x v="0"/>
    <x v="194"/>
    <m/>
    <s v="MI 215/45R17 91YXL PILOT SPORT5 EU"/>
    <n v="23"/>
    <n v="12"/>
    <n v="0"/>
    <s v="Normal"/>
    <m/>
    <m/>
  </r>
  <r>
    <x v="0"/>
    <x v="847"/>
    <m/>
    <s v="MI 245/40R18 97YXL PILOT SPORT 5EU"/>
    <n v="23"/>
    <n v="3"/>
    <n v="0"/>
    <s v="Normal"/>
    <m/>
    <m/>
  </r>
  <r>
    <x v="0"/>
    <x v="848"/>
    <m/>
    <s v="MI 225/40R19 93YXL PILOT SPORT 5EU"/>
    <n v="23"/>
    <n v="4"/>
    <n v="0"/>
    <s v="Normal"/>
    <m/>
    <m/>
  </r>
  <r>
    <x v="0"/>
    <x v="186"/>
    <m/>
    <s v="MI 225/45R17 94YXL CROSSCLIMATE2 EU"/>
    <n v="23"/>
    <n v="4"/>
    <n v="0"/>
    <s v="Normal"/>
    <m/>
    <m/>
  </r>
  <r>
    <x v="0"/>
    <x v="849"/>
    <m/>
    <s v="BS 225/40R18 92YXL POTENZA SPORT EU"/>
    <n v="23"/>
    <n v="13"/>
    <n v="0"/>
    <s v="Normal"/>
    <m/>
    <m/>
  </r>
  <r>
    <x v="0"/>
    <x v="850"/>
    <m/>
    <s v="MI 225/45R17 94WXL PRIMACY4+ EU"/>
    <n v="23"/>
    <n v="4"/>
    <n v="0"/>
    <s v="Normal"/>
    <m/>
    <m/>
  </r>
  <r>
    <x v="0"/>
    <x v="851"/>
    <m/>
    <s v="FK 245/40R20 99YXL FK520L EU"/>
    <n v="23"/>
    <n v="9"/>
    <n v="0"/>
    <s v="Normal"/>
    <m/>
    <m/>
  </r>
  <r>
    <x v="0"/>
    <x v="852"/>
    <m/>
    <s v="FK 245/35R19 93YXL FK520L EU"/>
    <n v="23"/>
    <n v="18"/>
    <n v="0"/>
    <s v="Normal"/>
    <m/>
    <m/>
  </r>
  <r>
    <x v="0"/>
    <x v="853"/>
    <m/>
    <s v="FK 235/35R19 91YXL FK520L EU"/>
    <n v="23"/>
    <n v="58"/>
    <n v="0"/>
    <s v="Normal"/>
    <m/>
    <m/>
  </r>
  <r>
    <x v="0"/>
    <x v="854"/>
    <m/>
    <s v="FK 245/40R18 97YXL FK520L EU"/>
    <n v="23"/>
    <n v="10"/>
    <n v="0"/>
    <s v="Normal"/>
    <m/>
    <m/>
  </r>
  <r>
    <x v="0"/>
    <x v="855"/>
    <m/>
    <s v="FK 235/40R18 95YXL FK520L EU"/>
    <n v="23"/>
    <n v="11"/>
    <n v="0"/>
    <s v="Normal"/>
    <m/>
    <m/>
  </r>
  <r>
    <x v="0"/>
    <x v="856"/>
    <m/>
    <s v="FK 225/45R18 95YXL FK520L EU"/>
    <n v="23"/>
    <n v="9"/>
    <n v="0"/>
    <s v="Normal"/>
    <m/>
    <m/>
  </r>
  <r>
    <x v="0"/>
    <x v="857"/>
    <m/>
    <s v="FK 225/55R18 102WXL FK520L EU"/>
    <n v="23"/>
    <n v="40"/>
    <n v="0"/>
    <s v="Normal"/>
    <m/>
    <m/>
  </r>
  <r>
    <x v="0"/>
    <x v="858"/>
    <m/>
    <s v="LS 155/65R14 75T LS388"/>
    <n v="23"/>
    <n v="199"/>
    <n v="0"/>
    <s v="Normal"/>
    <m/>
    <m/>
  </r>
  <r>
    <x v="0"/>
    <x v="859"/>
    <m/>
    <s v="LS 195/65R15 91H 4-SEASONS CHI"/>
    <n v="23"/>
    <n v="3"/>
    <n v="0"/>
    <s v="Normal"/>
    <m/>
    <m/>
  </r>
  <r>
    <x v="0"/>
    <x v="860"/>
    <m/>
    <s v="LS 165/65R15 81T 4-SEASONS CHI"/>
    <n v="23"/>
    <n v="320"/>
    <n v="0"/>
    <s v="Normal"/>
    <m/>
    <m/>
  </r>
  <r>
    <x v="0"/>
    <x v="861"/>
    <m/>
    <s v="BS 225/55R18 98T DMV3 EU"/>
    <n v="23"/>
    <n v="3"/>
    <n v="0"/>
    <s v="Normal"/>
    <m/>
    <m/>
  </r>
  <r>
    <x v="0"/>
    <x v="862"/>
    <m/>
    <s v="BS 235/60R18 107S DMV3 EU"/>
    <n v="23"/>
    <n v="51"/>
    <n v="0"/>
    <s v="Normal"/>
    <m/>
    <m/>
  </r>
  <r>
    <x v="0"/>
    <x v="863"/>
    <m/>
    <s v="CO 225/55R18 98H UC6SUV特"/>
    <n v="23"/>
    <n v="163"/>
    <n v="0"/>
    <s v="Normal"/>
    <m/>
    <m/>
  </r>
  <r>
    <x v="0"/>
    <x v="864"/>
    <m/>
    <s v="CO 225/60R18 100V UC6SUV特"/>
    <n v="23"/>
    <n v="172"/>
    <n v="0"/>
    <s v="Normal"/>
    <m/>
    <m/>
  </r>
  <r>
    <x v="0"/>
    <x v="351"/>
    <m/>
    <s v="GY 165/55R15 75V E-LS2000 HB2 特"/>
    <n v="23"/>
    <n v="1"/>
    <n v="0"/>
    <s v="Normal"/>
    <m/>
    <m/>
  </r>
  <r>
    <x v="0"/>
    <x v="865"/>
    <m/>
    <s v="VK 185/65R15 92TXL WinTech WT6"/>
    <n v="23"/>
    <n v="2"/>
    <n v="0"/>
    <s v="Normal"/>
    <m/>
    <m/>
  </r>
  <r>
    <x v="0"/>
    <x v="866"/>
    <m/>
    <s v="VK 215/65R16 102TXL WinTech WT6SUV"/>
    <n v="23"/>
    <n v="4"/>
    <n v="0"/>
    <s v="Normal"/>
    <m/>
    <m/>
  </r>
  <r>
    <x v="0"/>
    <x v="867"/>
    <m/>
    <s v="BS 265/60R18 110R DMV3EU"/>
    <n v="23"/>
    <n v="2"/>
    <n v="0"/>
    <s v="Normal"/>
    <m/>
    <m/>
  </r>
  <r>
    <x v="0"/>
    <x v="868"/>
    <m/>
    <s v="NX 195/65R15 91H Nblue 4Season特new"/>
    <n v="23"/>
    <n v="158"/>
    <n v="0"/>
    <s v="Normal"/>
    <m/>
    <m/>
  </r>
  <r>
    <x v="0"/>
    <x v="869"/>
    <m/>
    <s v="RO 165/55R14 72V EUROVIS HP02特"/>
    <n v="23"/>
    <n v="61"/>
    <n v="0"/>
    <s v="Normal"/>
    <m/>
    <m/>
  </r>
  <r>
    <x v="0"/>
    <x v="870"/>
    <m/>
    <s v="NX 185/55R15 82H Nblue 4Season特"/>
    <n v="23"/>
    <n v="112"/>
    <n v="0"/>
    <s v="Normal"/>
    <m/>
    <m/>
  </r>
  <r>
    <x v="0"/>
    <x v="871"/>
    <m/>
    <s v="NX 195/55R16 91HXL Nblue 4Season特"/>
    <n v="23"/>
    <n v="49"/>
    <n v="0"/>
    <s v="Normal"/>
    <m/>
    <m/>
  </r>
  <r>
    <x v="0"/>
    <x v="872"/>
    <m/>
    <s v="CO 165/55R15 75V ComfortContact CC7特"/>
    <n v="23"/>
    <n v="492"/>
    <n v="0"/>
    <s v="Normal"/>
    <m/>
    <m/>
  </r>
  <r>
    <x v="0"/>
    <x v="470"/>
    <m/>
    <s v="GY 195/60R16 89H EfficientGrip RVF02"/>
    <n v="23"/>
    <n v="56"/>
    <n v="0"/>
    <s v="Normal"/>
    <m/>
    <m/>
  </r>
  <r>
    <x v="0"/>
    <x v="873"/>
    <m/>
    <s v="YH 225/60R17 99V BluEarth-XT AE61 EU"/>
    <n v="23"/>
    <n v="30"/>
    <n v="0"/>
    <s v="Normal"/>
    <m/>
    <m/>
  </r>
  <r>
    <x v="0"/>
    <x v="874"/>
    <m/>
    <s v="CO 225/45R19 92W ExCont DWS06+特"/>
    <n v="23"/>
    <n v="20"/>
    <n v="0"/>
    <s v="Normal"/>
    <m/>
    <m/>
  </r>
  <r>
    <x v="0"/>
    <x v="875"/>
    <m/>
    <s v="CO 175/65R15 84H AllSeasonContact特"/>
    <n v="23"/>
    <n v="3"/>
    <n v="0"/>
    <s v="Normal"/>
    <m/>
    <m/>
  </r>
  <r>
    <x v="0"/>
    <x v="876"/>
    <m/>
    <s v="CO 185/55R16 87VXL AllSeasonContact特"/>
    <n v="23"/>
    <n v="3"/>
    <n v="0"/>
    <s v="Normal"/>
    <m/>
    <m/>
  </r>
  <r>
    <x v="0"/>
    <x v="877"/>
    <m/>
    <s v="LS 225/50R17 98VXL 4-SEASONS CHI"/>
    <n v="23"/>
    <n v="164"/>
    <n v="0"/>
    <s v="Normal"/>
    <m/>
    <m/>
  </r>
  <r>
    <x v="0"/>
    <x v="878"/>
    <m/>
    <s v="LS 175/65R14 82T LS388"/>
    <n v="23"/>
    <n v="3"/>
    <n v="0"/>
    <s v="Normal"/>
    <m/>
    <m/>
  </r>
  <r>
    <x v="0"/>
    <x v="879"/>
    <m/>
    <s v="LS 175/70R14 88TXL 4-SEASONS CHI"/>
    <n v="23"/>
    <n v="97"/>
    <n v="0"/>
    <s v="Normal"/>
    <m/>
    <m/>
  </r>
  <r>
    <x v="0"/>
    <x v="880"/>
    <m/>
    <s v="LS 235/60R18 107V XL 4-SEASONS CHI"/>
    <n v="23"/>
    <n v="8"/>
    <n v="0"/>
    <s v="Normal"/>
    <m/>
    <m/>
  </r>
  <r>
    <x v="0"/>
    <x v="881"/>
    <m/>
    <s v="LS 245/40R18 97WXL 4-SEASONS CHI"/>
    <n v="23"/>
    <n v="3"/>
    <n v="0"/>
    <s v="Normal"/>
    <m/>
    <m/>
  </r>
  <r>
    <x v="0"/>
    <x v="882"/>
    <m/>
    <s v="NX 215/65R16 98H Nblue 4Season 特"/>
    <n v="23"/>
    <n v="80"/>
    <n v="0"/>
    <s v="Normal"/>
    <m/>
    <m/>
  </r>
  <r>
    <x v="0"/>
    <x v="883"/>
    <m/>
    <s v="NX 205/55R16 91H Nblue 4Season特"/>
    <n v="23"/>
    <n v="56"/>
    <n v="0"/>
    <s v="Normal"/>
    <m/>
    <m/>
  </r>
  <r>
    <x v="0"/>
    <x v="884"/>
    <m/>
    <s v="DL 215/40R18 89W XL DirezzaDZ102EU"/>
    <n v="23"/>
    <n v="114"/>
    <n v="0"/>
    <s v="Normal"/>
    <m/>
    <m/>
  </r>
  <r>
    <x v="0"/>
    <x v="885"/>
    <m/>
    <s v="DL 235/50R18 97V DirezzaDZ102EU"/>
    <n v="23"/>
    <n v="92"/>
    <n v="0"/>
    <s v="Normal"/>
    <m/>
    <m/>
  </r>
  <r>
    <x v="0"/>
    <x v="886"/>
    <m/>
    <s v="DL 215/55R17 94V LE MANS V+"/>
    <n v="23"/>
    <n v="4"/>
    <n v="0"/>
    <s v="Normal"/>
    <m/>
    <m/>
  </r>
  <r>
    <x v="0"/>
    <x v="887"/>
    <m/>
    <s v="CO 225/45R18 95YXL AllSeasonContact特"/>
    <n v="23"/>
    <n v="1"/>
    <n v="0"/>
    <s v="Normal"/>
    <m/>
    <m/>
  </r>
  <r>
    <x v="0"/>
    <x v="888"/>
    <m/>
    <s v="BS 205/45R17 88YXL POTENZA SPORT EU"/>
    <n v="23"/>
    <n v="134"/>
    <n v="0"/>
    <s v="Normal"/>
    <m/>
    <m/>
  </r>
  <r>
    <x v="0"/>
    <x v="889"/>
    <m/>
    <s v="BS 235/35R19 91YXL POTENZA SPORT EU"/>
    <n v="23"/>
    <n v="32"/>
    <n v="0"/>
    <s v="Normal"/>
    <m/>
    <m/>
  </r>
  <r>
    <x v="0"/>
    <x v="890"/>
    <m/>
    <s v="BS 205/55R16 91V TURANZA T005 EU"/>
    <n v="23"/>
    <n v="57"/>
    <n v="0"/>
    <s v="Normal"/>
    <m/>
    <m/>
  </r>
  <r>
    <x v="0"/>
    <x v="891"/>
    <m/>
    <s v="BS 245/50R19 105WXL(*) RFT ALENZA001EU"/>
    <n v="23"/>
    <n v="3"/>
    <n v="0"/>
    <s v="Normal"/>
    <m/>
    <m/>
  </r>
  <r>
    <x v="0"/>
    <x v="892"/>
    <m/>
    <s v="MI 205/55R16 91W CROSS CLIMATE2 EU"/>
    <n v="23"/>
    <n v="1"/>
    <n v="0"/>
    <s v="Normal"/>
    <m/>
    <m/>
  </r>
  <r>
    <x v="0"/>
    <x v="893"/>
    <m/>
    <s v="MI 225/40R18 92YXL CROSSCLIMATE2 EU"/>
    <n v="23"/>
    <n v="2"/>
    <n v="0"/>
    <s v="Normal"/>
    <m/>
    <m/>
  </r>
  <r>
    <x v="0"/>
    <x v="894"/>
    <m/>
    <s v="MI 215/45R17 91VXL PRIMACY4+ EU"/>
    <n v="23"/>
    <n v="24"/>
    <n v="0"/>
    <s v="Normal"/>
    <m/>
    <m/>
  </r>
  <r>
    <x v="0"/>
    <x v="895"/>
    <m/>
    <s v="MI 225/45R17 94YXL PILOT SPORT5 EU"/>
    <n v="23"/>
    <n v="8"/>
    <n v="0"/>
    <s v="Normal"/>
    <m/>
    <m/>
  </r>
  <r>
    <x v="0"/>
    <x v="896"/>
    <m/>
    <s v="MI 225/40R18 92YXL PILOT SPORT5 EU"/>
    <n v="23"/>
    <n v="2"/>
    <n v="0"/>
    <s v="Normal"/>
    <m/>
    <m/>
  </r>
  <r>
    <x v="0"/>
    <x v="897"/>
    <m/>
    <s v="GY 205/55R16 91V VECTOR-4S Gen3 EU"/>
    <n v="23"/>
    <n v="2"/>
    <n v="0"/>
    <s v="Normal"/>
    <m/>
    <m/>
  </r>
  <r>
    <x v="0"/>
    <x v="898"/>
    <m/>
    <s v="MI 255/35R19 96YXL PILOT SPORT 5EU"/>
    <n v="23"/>
    <n v="1"/>
    <n v="0"/>
    <s v="Normal"/>
    <m/>
    <m/>
  </r>
  <r>
    <x v="0"/>
    <x v="899"/>
    <m/>
    <s v="MI 245/40R19 98YXL PILOT SPORT 5EU"/>
    <n v="23"/>
    <n v="7"/>
    <n v="0"/>
    <s v="Normal"/>
    <m/>
    <m/>
  </r>
  <r>
    <x v="0"/>
    <x v="900"/>
    <m/>
    <s v="MI 255/35R18 94YXL PILOT SPORT5 EU"/>
    <n v="23"/>
    <n v="1"/>
    <n v="0"/>
    <s v="Normal"/>
    <m/>
    <m/>
  </r>
  <r>
    <x v="0"/>
    <x v="901"/>
    <m/>
    <s v="MI 265/35R18 97YXL PILOT SPORT 5EU"/>
    <n v="23"/>
    <n v="4"/>
    <n v="0"/>
    <s v="Normal"/>
    <m/>
    <m/>
  </r>
  <r>
    <x v="0"/>
    <x v="203"/>
    <m/>
    <s v="MI 245/35ZR20 95YXL PILOT SPORT 4SEU"/>
    <n v="23"/>
    <n v="32"/>
    <n v="0"/>
    <s v="Normal"/>
    <m/>
    <m/>
  </r>
  <r>
    <x v="0"/>
    <x v="902"/>
    <m/>
    <s v="PI 235/50R19 99V(VOL) PZERO PZ4 EU"/>
    <n v="23"/>
    <n v="1"/>
    <n v="0"/>
    <s v="Normal"/>
    <m/>
    <m/>
  </r>
  <r>
    <x v="0"/>
    <x v="196"/>
    <m/>
    <s v="GY 235/40R18 95WXL VECTOR-4S Gen3 EU"/>
    <n v="23"/>
    <n v="4"/>
    <n v="0"/>
    <s v="Normal"/>
    <m/>
    <m/>
  </r>
  <r>
    <x v="0"/>
    <x v="903"/>
    <m/>
    <s v="CO 255/35ZR20 97YXL ExCont DWS06+特"/>
    <n v="23"/>
    <n v="2"/>
    <n v="0"/>
    <s v="Normal"/>
    <m/>
    <m/>
  </r>
  <r>
    <x v="0"/>
    <x v="904"/>
    <m/>
    <s v="YH 225/45R18 95WXL BluEarth-GT AE51 EU"/>
    <n v="23"/>
    <n v="9"/>
    <n v="0"/>
    <s v="Normal"/>
    <m/>
    <m/>
  </r>
  <r>
    <x v="0"/>
    <x v="905"/>
    <m/>
    <s v="YH 215/45R17 91WXL BluEarth-GT AE51 EU"/>
    <n v="23"/>
    <n v="4"/>
    <n v="0"/>
    <s v="Normal"/>
    <m/>
    <m/>
  </r>
  <r>
    <x v="0"/>
    <x v="906"/>
    <m/>
    <s v="YH 235/55R19 101V BluEarth-XT AE61 EU"/>
    <n v="23"/>
    <n v="6"/>
    <n v="0"/>
    <s v="Normal"/>
    <m/>
    <m/>
  </r>
  <r>
    <x v="0"/>
    <x v="907"/>
    <m/>
    <s v="YH 225/40R19 93WXL ADVAN Fleva V701 EU"/>
    <n v="23"/>
    <n v="29"/>
    <n v="0"/>
    <s v="Normal"/>
    <m/>
    <m/>
  </r>
  <r>
    <x v="0"/>
    <x v="908"/>
    <m/>
    <s v="YH 225/60R18 100H BluEarth-XT AE61 EU"/>
    <n v="23"/>
    <n v="24"/>
    <n v="0"/>
    <s v="Normal"/>
    <m/>
    <m/>
  </r>
  <r>
    <x v="0"/>
    <x v="909"/>
    <m/>
    <s v="YH 225/40R18 92WXL PH ADVAN Fleva V701EU"/>
    <n v="23"/>
    <n v="19"/>
    <n v="0"/>
    <s v="Normal"/>
    <m/>
    <m/>
  </r>
  <r>
    <x v="0"/>
    <x v="910"/>
    <m/>
    <s v="YH 225/45R18 95WXL ADVAN Fleva V701 EU"/>
    <n v="23"/>
    <n v="30"/>
    <n v="0"/>
    <s v="Normal"/>
    <m/>
    <m/>
  </r>
  <r>
    <x v="0"/>
    <x v="911"/>
    <m/>
    <s v="YH 245/40R18 97WXL ADVAN Fleva V701 EU"/>
    <n v="23"/>
    <n v="57"/>
    <n v="0"/>
    <s v="Normal"/>
    <m/>
    <m/>
  </r>
  <r>
    <x v="0"/>
    <x v="912"/>
    <m/>
    <s v="YH 215/60R16 99V ADVAN dB V552 EU"/>
    <n v="23"/>
    <n v="8"/>
    <n v="0"/>
    <s v="Normal"/>
    <m/>
    <m/>
  </r>
  <r>
    <x v="0"/>
    <x v="913"/>
    <m/>
    <s v="YH 205/50R17 93W ADVAN dB V552 EU"/>
    <n v="23"/>
    <n v="2"/>
    <n v="0"/>
    <s v="Normal"/>
    <m/>
    <m/>
  </r>
  <r>
    <x v="0"/>
    <x v="914"/>
    <m/>
    <s v="YH 215/55R17 94W ADVAN dB V552 EU"/>
    <n v="23"/>
    <n v="2"/>
    <n v="0"/>
    <s v="Normal"/>
    <m/>
    <m/>
  </r>
  <r>
    <x v="0"/>
    <x v="915"/>
    <m/>
    <s v="YH 225/45R17 94W ADVAN dB V552EU"/>
    <n v="23"/>
    <n v="2"/>
    <n v="0"/>
    <s v="Normal"/>
    <m/>
    <m/>
  </r>
  <r>
    <x v="0"/>
    <x v="916"/>
    <m/>
    <s v="YH 225/55R17 101W ADVAN dB V552 EU"/>
    <n v="23"/>
    <n v="19"/>
    <n v="0"/>
    <s v="Normal"/>
    <m/>
    <m/>
  </r>
  <r>
    <x v="0"/>
    <x v="917"/>
    <m/>
    <s v="YH 225/45R18 95WXL ADVAN dB V552 EU"/>
    <n v="23"/>
    <n v="106"/>
    <n v="0"/>
    <s v="Normal"/>
    <m/>
    <m/>
  </r>
  <r>
    <x v="0"/>
    <x v="918"/>
    <m/>
    <s v="YH 225/50R18 95W ADVAN dB V552EU"/>
    <n v="23"/>
    <n v="34"/>
    <n v="0"/>
    <s v="Normal"/>
    <m/>
    <m/>
  </r>
  <r>
    <x v="0"/>
    <x v="919"/>
    <m/>
    <s v="YH 235/50R18 97W ADVAN dB V552EU"/>
    <n v="23"/>
    <n v="1"/>
    <n v="0"/>
    <s v="Normal"/>
    <m/>
    <m/>
  </r>
  <r>
    <x v="0"/>
    <x v="920"/>
    <m/>
    <s v="YH 245/45R18 96Y ADVAN dB V552 EU"/>
    <n v="23"/>
    <n v="34"/>
    <n v="0"/>
    <s v="Normal"/>
    <m/>
    <m/>
  </r>
  <r>
    <x v="0"/>
    <x v="921"/>
    <m/>
    <s v="YH 235/55R19 101W ADVAN dB V552 EU"/>
    <n v="23"/>
    <n v="26"/>
    <n v="0"/>
    <s v="Normal"/>
    <m/>
    <m/>
  </r>
  <r>
    <x v="0"/>
    <x v="922"/>
    <m/>
    <s v="YH 225/65R17 102H BluEarth-XT AE61 EU"/>
    <n v="23"/>
    <n v="12"/>
    <n v="0"/>
    <s v="Normal"/>
    <m/>
    <m/>
  </r>
  <r>
    <x v="0"/>
    <x v="239"/>
    <m/>
    <s v="CO 175/65R15 84H CC6 特"/>
    <n v="23"/>
    <n v="22"/>
    <n v="0"/>
    <s v="Normal"/>
    <m/>
    <m/>
  </r>
  <r>
    <x v="0"/>
    <x v="923"/>
    <m/>
    <s v="CO 185/60R16 86HXL ComfortContact CC7特"/>
    <n v="23"/>
    <n v="6"/>
    <n v="0"/>
    <s v="Normal"/>
    <m/>
    <m/>
  </r>
  <r>
    <x v="0"/>
    <x v="924"/>
    <m/>
    <s v="LS 175/65R14 82T 4-SEASONS CHI"/>
    <n v="23"/>
    <n v="281"/>
    <n v="0"/>
    <s v="Normal"/>
    <m/>
    <m/>
  </r>
  <r>
    <x v="0"/>
    <x v="925"/>
    <m/>
    <s v="CO 215/55R17 94V ComfortContact CC7特"/>
    <n v="23"/>
    <n v="170"/>
    <n v="0"/>
    <s v="Normal"/>
    <m/>
    <m/>
  </r>
  <r>
    <x v="0"/>
    <x v="245"/>
    <m/>
    <s v="VK 185/60R15 84H CityTech CT6"/>
    <n v="23"/>
    <n v="160"/>
    <n v="0"/>
    <s v="Normal"/>
    <m/>
    <m/>
  </r>
  <r>
    <x v="0"/>
    <x v="926"/>
    <m/>
    <s v="BS 225/45R17 94WXL POTENZA Adrenalin RE004EU"/>
    <n v="23"/>
    <n v="7"/>
    <n v="0"/>
    <s v="Normal"/>
    <m/>
    <m/>
  </r>
  <r>
    <x v="0"/>
    <x v="927"/>
    <m/>
    <s v="CO 215/45R17 91W XL FR UC6特"/>
    <n v="23"/>
    <n v="235"/>
    <n v="0"/>
    <s v="Normal"/>
    <m/>
    <m/>
  </r>
  <r>
    <x v="0"/>
    <x v="928"/>
    <m/>
    <s v="CO 225/45R18 95W XL FR UC6特"/>
    <n v="23"/>
    <n v="260"/>
    <n v="0"/>
    <s v="Normal"/>
    <m/>
    <m/>
  </r>
  <r>
    <x v="0"/>
    <x v="929"/>
    <m/>
    <s v="CO 245/45R19 102YXL UC6特"/>
    <n v="23"/>
    <n v="40"/>
    <n v="0"/>
    <s v="Normal"/>
    <m/>
    <m/>
  </r>
  <r>
    <x v="0"/>
    <x v="930"/>
    <m/>
    <s v="GY 165/65R14 79H EfficientGrip RVF02"/>
    <n v="23"/>
    <n v="80"/>
    <n v="0"/>
    <s v="Normal"/>
    <m/>
    <m/>
  </r>
  <r>
    <x v="0"/>
    <x v="931"/>
    <m/>
    <s v="GY 205/55R17 95VXL EfficientGrip RVF02"/>
    <n v="23"/>
    <n v="40"/>
    <n v="0"/>
    <s v="Normal"/>
    <m/>
    <m/>
  </r>
  <r>
    <x v="0"/>
    <x v="475"/>
    <m/>
    <s v="GY 215/55R17 98VXL EfficientGrip RVF02"/>
    <n v="23"/>
    <n v="40"/>
    <n v="0"/>
    <s v="Normal"/>
    <m/>
    <m/>
  </r>
  <r>
    <x v="0"/>
    <x v="932"/>
    <m/>
    <s v="GY 225/55R19 103WXL EfficientGrip RVF02"/>
    <n v="23"/>
    <n v="12"/>
    <n v="0"/>
    <s v="Normal"/>
    <m/>
    <m/>
  </r>
  <r>
    <x v="0"/>
    <x v="933"/>
    <m/>
    <s v="GY 225/55R17 101VXL EfficientGrip RVF02"/>
    <n v="23"/>
    <n v="12"/>
    <n v="0"/>
    <s v="Normal"/>
    <m/>
    <m/>
  </r>
  <r>
    <x v="0"/>
    <x v="471"/>
    <m/>
    <s v="GY 205/60R16 92V EfficientGrip RVF02"/>
    <n v="23"/>
    <n v="155"/>
    <n v="0"/>
    <s v="Normal"/>
    <m/>
    <m/>
  </r>
  <r>
    <x v="0"/>
    <x v="468"/>
    <m/>
    <s v="GY 195/65R15 91H EfficientGrip RVF02"/>
    <n v="23"/>
    <n v="82"/>
    <n v="0"/>
    <s v="Normal"/>
    <m/>
    <m/>
  </r>
  <r>
    <x v="0"/>
    <x v="465"/>
    <m/>
    <s v="GY 165/60R15 77H EfficientGrip RVF02"/>
    <n v="23"/>
    <n v="107"/>
    <n v="0"/>
    <s v="Normal"/>
    <m/>
    <m/>
  </r>
  <r>
    <x v="0"/>
    <x v="934"/>
    <m/>
    <s v="GY 175/60R16 82H EfficientGrip RVF02"/>
    <n v="23"/>
    <n v="60"/>
    <n v="0"/>
    <s v="Normal"/>
    <m/>
    <m/>
  </r>
  <r>
    <x v="0"/>
    <x v="478"/>
    <m/>
    <s v="GY 235/50R18 101WXL EfficientGrip RVF02"/>
    <n v="23"/>
    <n v="43"/>
    <n v="0"/>
    <s v="Normal"/>
    <m/>
    <m/>
  </r>
  <r>
    <x v="0"/>
    <x v="467"/>
    <m/>
    <s v="GY 185/65R15 88H EfficientGrip RVF02"/>
    <n v="23"/>
    <n v="16"/>
    <n v="0"/>
    <s v="Normal"/>
    <m/>
    <m/>
  </r>
  <r>
    <x v="0"/>
    <x v="477"/>
    <m/>
    <s v="GY 225/50R18 99VXL EfficientGrip RVF02"/>
    <n v="23"/>
    <n v="40"/>
    <n v="0"/>
    <s v="Normal"/>
    <m/>
    <m/>
  </r>
  <r>
    <x v="0"/>
    <x v="473"/>
    <m/>
    <s v="GY 215/60R17 100HXL EfficientGrip RVF02"/>
    <n v="23"/>
    <n v="32"/>
    <n v="0"/>
    <s v="Normal"/>
    <m/>
    <m/>
  </r>
  <r>
    <x v="0"/>
    <x v="935"/>
    <m/>
    <s v="GY 175/55R15 77V EfficientGrip RVF02"/>
    <n v="23"/>
    <n v="20"/>
    <n v="0"/>
    <s v="Normal"/>
    <m/>
    <m/>
  </r>
  <r>
    <x v="0"/>
    <x v="474"/>
    <m/>
    <s v="GY 225/60R17 99H EfficientGrip RVF02"/>
    <n v="23"/>
    <n v="32"/>
    <n v="0"/>
    <s v="Normal"/>
    <m/>
    <m/>
  </r>
  <r>
    <x v="0"/>
    <x v="936"/>
    <m/>
    <s v="GY 185/60R15 84H EfficientGrip RVF02"/>
    <n v="23"/>
    <n v="12"/>
    <n v="0"/>
    <s v="Normal"/>
    <m/>
    <m/>
  </r>
  <r>
    <x v="0"/>
    <x v="937"/>
    <m/>
    <s v="DL 225/50R17 94S WM02 22EU"/>
    <n v="23"/>
    <n v="8"/>
    <n v="0"/>
    <s v="Normal"/>
    <m/>
    <m/>
  </r>
  <r>
    <x v="0"/>
    <x v="466"/>
    <m/>
    <s v="GY 165/55R15 75V EfficientGrip RVF02"/>
    <n v="23"/>
    <n v="76"/>
    <n v="0"/>
    <s v="Normal"/>
    <m/>
    <m/>
  </r>
  <r>
    <x v="0"/>
    <x v="502"/>
    <m/>
    <s v="MI 215/45R17 91Y XL PILOT SPORT 4S"/>
    <n v="23"/>
    <n v="4"/>
    <n v="0"/>
    <s v="Normal"/>
    <m/>
    <m/>
  </r>
  <r>
    <x v="0"/>
    <x v="440"/>
    <m/>
    <s v="MI 235/40R19 96Y XL PILOT SPORT 4S (PS4S)"/>
    <n v="23"/>
    <n v="1"/>
    <n v="0"/>
    <s v="Normal"/>
    <m/>
    <m/>
  </r>
  <r>
    <x v="0"/>
    <x v="938"/>
    <m/>
    <s v="GY 185/60R15 84Q ICENAVI7 22"/>
    <n v="23"/>
    <n v="1"/>
    <n v="0"/>
    <s v="Normal"/>
    <m/>
    <m/>
  </r>
  <r>
    <x v="0"/>
    <x v="939"/>
    <m/>
    <s v="TO 215/65R16 98Q TRANPATH TX特"/>
    <n v="23"/>
    <n v="4"/>
    <n v="0"/>
    <s v="Normal"/>
    <m/>
    <m/>
  </r>
  <r>
    <x v="0"/>
    <x v="940"/>
    <m/>
    <s v="TO 215/70R16 100Q TRANPATH TX特"/>
    <n v="23"/>
    <n v="4"/>
    <n v="0"/>
    <s v="Normal"/>
    <m/>
    <m/>
  </r>
  <r>
    <x v="0"/>
    <x v="941"/>
    <m/>
    <s v="TO 225/65R17 102Q TRANPATH TX特"/>
    <n v="23"/>
    <n v="4"/>
    <n v="0"/>
    <s v="Normal"/>
    <m/>
    <m/>
  </r>
  <r>
    <x v="0"/>
    <x v="942"/>
    <m/>
    <s v="LS 185/65R15 88H LS388"/>
    <n v="23"/>
    <n v="6"/>
    <n v="0"/>
    <s v="Normal"/>
    <m/>
    <m/>
  </r>
  <r>
    <x v="0"/>
    <x v="943"/>
    <m/>
    <s v="DL 225/50R18 95W DirezzaDZ102EU"/>
    <n v="23"/>
    <n v="90"/>
    <n v="0"/>
    <s v="Normal"/>
    <m/>
    <m/>
  </r>
  <r>
    <x v="0"/>
    <x v="944"/>
    <m/>
    <s v="CO 205/55R16 91V UC6特"/>
    <n v="23"/>
    <n v="264"/>
    <n v="0"/>
    <s v="Normal"/>
    <m/>
    <m/>
  </r>
  <r>
    <x v="0"/>
    <x v="945"/>
    <m/>
    <s v="CO 215/55R18 95V UC6特"/>
    <n v="23"/>
    <n v="20"/>
    <n v="0"/>
    <s v="Normal"/>
    <m/>
    <m/>
  </r>
  <r>
    <x v="0"/>
    <x v="946"/>
    <m/>
    <s v="YH 195/65R15 91H Bluearth4S AW21 EU"/>
    <n v="23"/>
    <n v="12"/>
    <n v="0"/>
    <s v="Normal"/>
    <m/>
    <m/>
  </r>
  <r>
    <x v="0"/>
    <x v="947"/>
    <m/>
    <s v="YH 195/45R16 84V BluEarth4S AW21EU"/>
    <n v="23"/>
    <n v="20"/>
    <n v="0"/>
    <s v="Normal"/>
    <m/>
    <m/>
  </r>
  <r>
    <x v="0"/>
    <x v="948"/>
    <m/>
    <s v="YH 205/55R16 91V Bluearth4S AW21 EU"/>
    <n v="23"/>
    <n v="24"/>
    <n v="0"/>
    <s v="Normal"/>
    <m/>
    <m/>
  </r>
  <r>
    <x v="0"/>
    <x v="949"/>
    <m/>
    <s v="YH 205/60R16 96H Bluearth4S AW21 EU"/>
    <n v="23"/>
    <n v="19"/>
    <n v="0"/>
    <s v="Normal"/>
    <m/>
    <m/>
  </r>
  <r>
    <x v="0"/>
    <x v="154"/>
    <m/>
    <s v="YH 215/50R17 95WXL Bluearth4S AW21 EU"/>
    <n v="23"/>
    <n v="20"/>
    <n v="0"/>
    <s v="Normal"/>
    <m/>
    <m/>
  </r>
  <r>
    <x v="0"/>
    <x v="950"/>
    <m/>
    <s v="YH 215/55R17 98WXL Bluearth4S AW21 EU"/>
    <n v="23"/>
    <n v="4"/>
    <n v="0"/>
    <s v="Normal"/>
    <m/>
    <m/>
  </r>
  <r>
    <x v="0"/>
    <x v="951"/>
    <m/>
    <s v="YH 225/45R17 94VXL Bluearth4S AW21 EU"/>
    <n v="23"/>
    <n v="14"/>
    <n v="0"/>
    <s v="Normal"/>
    <m/>
    <m/>
  </r>
  <r>
    <x v="0"/>
    <x v="952"/>
    <m/>
    <s v="YH 225/50R17 98VXL Bluearth4S AW21 EU"/>
    <n v="23"/>
    <n v="20"/>
    <n v="0"/>
    <s v="Normal"/>
    <m/>
    <m/>
  </r>
  <r>
    <x v="0"/>
    <x v="953"/>
    <m/>
    <s v="YH 225/60R17 103VXL Bluearth4S AW21 EU"/>
    <n v="23"/>
    <n v="16"/>
    <n v="0"/>
    <s v="Normal"/>
    <m/>
    <m/>
  </r>
  <r>
    <x v="0"/>
    <x v="954"/>
    <m/>
    <s v="YH 235/55R17 103W BluEarth4S AW21EU"/>
    <n v="23"/>
    <n v="20"/>
    <n v="0"/>
    <s v="Normal"/>
    <m/>
    <m/>
  </r>
  <r>
    <x v="0"/>
    <x v="955"/>
    <m/>
    <s v="YH 225/45R18 95Y BluEarth4S AW21EU"/>
    <n v="23"/>
    <n v="52"/>
    <n v="0"/>
    <s v="Normal"/>
    <m/>
    <m/>
  </r>
  <r>
    <x v="0"/>
    <x v="956"/>
    <m/>
    <s v="YH 225/55R18 98V Bluearth4S AW21 EU"/>
    <n v="23"/>
    <n v="64"/>
    <n v="0"/>
    <s v="Normal"/>
    <m/>
    <m/>
  </r>
  <r>
    <x v="0"/>
    <x v="957"/>
    <m/>
    <s v="YH 225/60R18 104VXL Bluearth4S AW21 EU"/>
    <n v="23"/>
    <n v="16"/>
    <n v="0"/>
    <s v="Normal"/>
    <m/>
    <m/>
  </r>
  <r>
    <x v="0"/>
    <x v="958"/>
    <m/>
    <s v="YH 235/45R18 98YXL BluEarth4S AW21EU"/>
    <n v="23"/>
    <n v="12"/>
    <n v="0"/>
    <s v="Normal"/>
    <m/>
    <m/>
  </r>
  <r>
    <x v="0"/>
    <x v="959"/>
    <m/>
    <s v="YH 235/60R18 107W BluEarth4S AW21EU"/>
    <n v="23"/>
    <n v="116"/>
    <n v="0"/>
    <s v="Normal"/>
    <m/>
    <m/>
  </r>
  <r>
    <x v="0"/>
    <x v="960"/>
    <m/>
    <s v="YH 235/55R19 105W BluEarth4S AW21EU"/>
    <n v="23"/>
    <n v="80"/>
    <n v="0"/>
    <s v="Normal"/>
    <m/>
    <m/>
  </r>
  <r>
    <x v="1"/>
    <x v="336"/>
    <n v="4992496139905"/>
    <s v="GY 145/80R13 75S EfficientGrip ECO EG01"/>
    <n v="124"/>
    <n v="26"/>
    <n v="0"/>
    <s v="Normal"/>
    <s v="B2C"/>
    <s v="||JAPAN||"/>
  </r>
  <r>
    <x v="1"/>
    <x v="380"/>
    <n v="4992496138588"/>
    <s v="GY 195/80R15 107/105L EAGLE#1 NASCAR特"/>
    <n v="124"/>
    <n v="16"/>
    <n v="0"/>
    <s v="Normal"/>
    <s v="B2C"/>
    <s v="||JAPAN||"/>
  </r>
  <r>
    <x v="1"/>
    <x v="388"/>
    <n v="4992496142516"/>
    <s v="GY 205/65R16 95H VEC 4SEASONS MS Hybrid"/>
    <n v="124"/>
    <n v="8"/>
    <n v="0"/>
    <s v="Normal"/>
    <s v="B2C"/>
    <s v="||JAPAN||"/>
  </r>
  <r>
    <x v="1"/>
    <x v="394"/>
    <n v="4992496140253"/>
    <s v="GY 215/50R17 91V EfficientGrip ECO EG01"/>
    <n v="224"/>
    <n v="11"/>
    <n v="0"/>
    <s v="Normal"/>
    <s v="B2C"/>
    <s v="||JAPAN||"/>
  </r>
  <r>
    <x v="1"/>
    <x v="402"/>
    <n v="4992496142523"/>
    <s v="GY 215/65R16 98H VEC 4SEASONS MS Hybrid"/>
    <n v="224"/>
    <n v="4"/>
    <n v="0"/>
    <s v="Normal"/>
    <s v="B2C"/>
    <s v="||JAPAN||"/>
  </r>
  <r>
    <x v="1"/>
    <x v="504"/>
    <n v="4992496155264"/>
    <s v="GY 165/65R15 81H VEC 4SEASONS HB"/>
    <n v="124"/>
    <n v="37"/>
    <n v="0"/>
    <s v="Normal"/>
    <s v="B2C"/>
    <s v="||JAPAN||"/>
  </r>
  <r>
    <x v="1"/>
    <x v="504"/>
    <n v="4992496155264"/>
    <s v="GY 165/65R15 81H VEC 4SEASONS HB"/>
    <n v="224"/>
    <n v="20"/>
    <n v="0"/>
    <s v="Normal"/>
    <s v="B2C"/>
    <s v="||JAPAN||"/>
  </r>
  <r>
    <x v="1"/>
    <x v="504"/>
    <n v="4992496155264"/>
    <s v="GY 165/65R15 81H VEC 4SEASONS HB"/>
    <n v="124"/>
    <n v="24"/>
    <n v="0"/>
    <s v="Normal"/>
    <s v="B2C"/>
    <s v="||JAPAN||"/>
  </r>
  <r>
    <x v="1"/>
    <x v="506"/>
    <n v="4992496155295"/>
    <s v="GY 185/60R16 86H VEC 4SEASONS HB"/>
    <n v="224"/>
    <n v="4"/>
    <n v="0"/>
    <s v="Normal"/>
    <s v="B2C"/>
    <s v="||JAPAN||"/>
  </r>
  <r>
    <x v="1"/>
    <x v="508"/>
    <n v="4992496155226"/>
    <s v="GY 195/65R16 92H VEC 4SEASONS HB"/>
    <n v="324"/>
    <n v="8"/>
    <n v="0"/>
    <s v="Normal"/>
    <s v="B2C"/>
    <s v="||JAPAN||"/>
  </r>
  <r>
    <x v="1"/>
    <x v="509"/>
    <n v="4992496155257"/>
    <s v="GY 205/55R17 95H XL VEC 4SEASONS HB"/>
    <n v="324"/>
    <n v="4"/>
    <n v="0"/>
    <s v="Normal"/>
    <s v="B2C"/>
    <s v="||JAPAN||"/>
  </r>
  <r>
    <x v="1"/>
    <x v="509"/>
    <n v="4992496155257"/>
    <s v="GY 205/55R17 95H XL VEC 4SEASONS HB"/>
    <n v="324"/>
    <n v="4"/>
    <n v="0"/>
    <s v="Normal"/>
    <s v="B2C"/>
    <s v="||JAPAN||"/>
  </r>
  <r>
    <x v="1"/>
    <x v="605"/>
    <s v="4992496140178-1655514130393"/>
    <s v="GY 165/55R14 72V EfficientGrip ECO EG01"/>
    <n v="224"/>
    <n v="4"/>
    <n v="0"/>
    <s v="Normal"/>
    <s v="B2C"/>
    <s v="||JAPAN||"/>
  </r>
  <r>
    <x v="1"/>
    <x v="617"/>
    <n v="4961914972134"/>
    <s v="BS 165/55R14 72V NEWNO特"/>
    <n v="224"/>
    <n v="18"/>
    <n v="0"/>
    <s v="Normal"/>
    <s v="B2C"/>
    <s v="||JAPAN||"/>
  </r>
  <r>
    <x v="1"/>
    <x v="961"/>
    <n v="4961914972332"/>
    <s v="BS 165/65R14 79S NEWNO特"/>
    <n v="124"/>
    <n v="26"/>
    <n v="0"/>
    <s v="Normal"/>
    <s v="B2C"/>
    <s v="||JAPAN||"/>
  </r>
  <r>
    <x v="1"/>
    <x v="962"/>
    <n v="4961914972196"/>
    <s v="BS 165/55R15 75V NEWNO特"/>
    <n v="224"/>
    <n v="36"/>
    <n v="0"/>
    <s v="Normal"/>
    <s v="B2C"/>
    <s v="||JAPAN||"/>
  </r>
  <r>
    <x v="1"/>
    <x v="962"/>
    <n v="4961914972196"/>
    <s v="BS 165/55R15 75V NEWNO特"/>
    <n v="224"/>
    <n v="36"/>
    <n v="0"/>
    <s v="Normal"/>
    <s v="B2C"/>
    <s v="||JAPAN||"/>
  </r>
  <r>
    <x v="1"/>
    <x v="962"/>
    <n v="4961914972196"/>
    <s v="BS 165/55R15 75V NEWNO特"/>
    <n v="224"/>
    <n v="24"/>
    <n v="0"/>
    <s v="Normal"/>
    <s v="B2C"/>
    <s v="||JAPAN||"/>
  </r>
  <r>
    <x v="1"/>
    <x v="963"/>
    <n v="4961914972233"/>
    <s v="BS 185/60R15 84H NEWNO特"/>
    <n v="124"/>
    <n v="28"/>
    <n v="0"/>
    <s v="Normal"/>
    <s v="B2C"/>
    <s v="||JAPAN||"/>
  </r>
  <r>
    <x v="1"/>
    <x v="963"/>
    <n v="4961914972233"/>
    <s v="BS 185/60R15 84H NEWNO特"/>
    <n v="124"/>
    <n v="32"/>
    <n v="0"/>
    <s v="Normal"/>
    <s v="B2C"/>
    <s v="||JAPAN||"/>
  </r>
  <r>
    <x v="1"/>
    <x v="964"/>
    <n v="4961914972103"/>
    <s v="BS 185/65R15 88S NEWNO特"/>
    <n v="224"/>
    <n v="24"/>
    <n v="0"/>
    <s v="Normal"/>
    <s v="B2C"/>
    <s v="||JAPAN||"/>
  </r>
  <r>
    <x v="0"/>
    <x v="965"/>
    <m/>
    <s v="LS 165/65R14 79T 4-SEASONS CHI"/>
    <n v="24"/>
    <n v="24"/>
    <n v="0"/>
    <s v="Normal"/>
    <m/>
    <m/>
  </r>
  <r>
    <x v="0"/>
    <x v="879"/>
    <m/>
    <s v="LS 175/70R14 88TXL 4-SEASONS CHI"/>
    <n v="24"/>
    <n v="110"/>
    <n v="0"/>
    <s v="Normal"/>
    <m/>
    <m/>
  </r>
  <r>
    <x v="0"/>
    <x v="966"/>
    <m/>
    <s v="LS 215/60R16 99V XL 4-SEASONS CHI"/>
    <n v="24"/>
    <n v="3"/>
    <n v="0"/>
    <s v="Normal"/>
    <m/>
    <m/>
  </r>
  <r>
    <x v="0"/>
    <x v="967"/>
    <m/>
    <s v="LS 205/45R17 88VXL 4-SEASONS CHI"/>
    <n v="24"/>
    <n v="176"/>
    <n v="0"/>
    <s v="Normal"/>
    <m/>
    <m/>
  </r>
  <r>
    <x v="0"/>
    <x v="968"/>
    <m/>
    <s v="▼ZACK JP-104 1665(48)5/100 HPGRA"/>
    <n v="99"/>
    <n v="4"/>
    <n v="0"/>
    <s v="Normal"/>
    <m/>
    <m/>
  </r>
  <r>
    <x v="0"/>
    <x v="969"/>
    <m/>
    <s v="AMA01 1545(45)4/100 BKP"/>
    <n v="99"/>
    <n v="3"/>
    <n v="0"/>
    <s v="Normal"/>
    <m/>
    <m/>
  </r>
  <r>
    <x v="0"/>
    <x v="970"/>
    <m/>
    <s v="AMA01 1560(43)5/114.3 メタリックダークグレー"/>
    <n v="99"/>
    <n v="8"/>
    <n v="0"/>
    <s v="Normal"/>
    <m/>
    <m/>
  </r>
  <r>
    <x v="0"/>
    <x v="971"/>
    <m/>
    <s v="AZsports MESH 1560(53)5/114.3 SIL"/>
    <n v="99"/>
    <n v="4"/>
    <n v="0"/>
    <s v="Normal"/>
    <m/>
    <m/>
  </r>
  <r>
    <x v="0"/>
    <x v="972"/>
    <m/>
    <s v="AZsports MESH 1560(53)5/114.3 ブラックポリッシュ"/>
    <n v="99"/>
    <n v="4"/>
    <n v="0"/>
    <s v="Normal"/>
    <m/>
    <m/>
  </r>
  <r>
    <x v="0"/>
    <x v="973"/>
    <m/>
    <s v="B.S.J WHEELS NW 1545(43)4/100 BDGP"/>
    <n v="99"/>
    <n v="4"/>
    <n v="0"/>
    <s v="Normal"/>
    <m/>
    <m/>
  </r>
  <r>
    <x v="0"/>
    <x v="974"/>
    <m/>
    <s v="BUSTER EIGHT 1445(45)4/100 GM"/>
    <n v="99"/>
    <n v="28"/>
    <n v="0"/>
    <s v="Normal"/>
    <m/>
    <m/>
  </r>
  <r>
    <x v="0"/>
    <x v="975"/>
    <m/>
    <s v="BUSTER EIGHT 1445(45)4/100 SIL"/>
    <n v="99"/>
    <n v="4"/>
    <n v="0"/>
    <s v="Normal"/>
    <m/>
    <m/>
  </r>
  <r>
    <x v="0"/>
    <x v="976"/>
    <m/>
    <s v="CIRCLAR C10S 1770(38)5/114.3 MBK"/>
    <n v="99"/>
    <n v="4"/>
    <n v="0"/>
    <s v="Normal"/>
    <m/>
    <m/>
  </r>
  <r>
    <x v="0"/>
    <x v="977"/>
    <m/>
    <s v="CoolBreeze 010 1545(45)4/100 MBK"/>
    <n v="99"/>
    <n v="4"/>
    <n v="0"/>
    <s v="Normal"/>
    <m/>
    <m/>
  </r>
  <r>
    <x v="0"/>
    <x v="978"/>
    <m/>
    <s v="HOMURA27 JET BE 1980(48)5/100 ブラッククロームコーティング"/>
    <n v="99"/>
    <n v="4"/>
    <n v="0"/>
    <s v="Normal"/>
    <m/>
    <m/>
  </r>
  <r>
    <x v="0"/>
    <x v="979"/>
    <m/>
    <s v="LEONIS FS 2085(35)5/114.3 パールブラックミラーカット"/>
    <n v="99"/>
    <n v="4"/>
    <n v="0"/>
    <s v="Normal"/>
    <m/>
    <m/>
  </r>
  <r>
    <x v="0"/>
    <x v="980"/>
    <m/>
    <s v="LEONIS GX 2085(45)5/114.3 ブラック/SCマシニングレッド"/>
    <n v="99"/>
    <n v="4"/>
    <n v="0"/>
    <s v="Normal"/>
    <m/>
    <m/>
  </r>
  <r>
    <x v="0"/>
    <x v="981"/>
    <m/>
    <s v="LEONIS SV 1545(45)4/100 BMC1 特"/>
    <n v="99"/>
    <n v="4"/>
    <n v="0"/>
    <s v="Normal"/>
    <m/>
    <m/>
  </r>
  <r>
    <x v="0"/>
    <x v="982"/>
    <m/>
    <s v="LEONIS SV 2085(52)5/114.3 ブラックメタルコートミラーカット"/>
    <n v="99"/>
    <n v="4"/>
    <n v="0"/>
    <s v="Normal"/>
    <m/>
    <m/>
  </r>
  <r>
    <x v="0"/>
    <x v="983"/>
    <m/>
    <s v="SMACK CREST 1555(45)5/114.3 BP 特"/>
    <n v="99"/>
    <n v="12"/>
    <n v="0"/>
    <s v="Normal"/>
    <m/>
    <m/>
  </r>
  <r>
    <x v="0"/>
    <x v="984"/>
    <m/>
    <s v="SMACK CREST 1770(48)5/114.3 BP 特"/>
    <n v="99"/>
    <n v="20"/>
    <n v="0"/>
    <s v="Normal"/>
    <m/>
    <m/>
  </r>
  <r>
    <x v="0"/>
    <x v="985"/>
    <m/>
    <s v="SMACK LEGINA 1340(45)4/100 BP 特"/>
    <n v="99"/>
    <n v="12"/>
    <n v="0"/>
    <s v="Normal"/>
    <m/>
    <m/>
  </r>
  <r>
    <x v="0"/>
    <x v="986"/>
    <m/>
    <s v="SMACK LEGINA 1545(45)4/100 BP 特"/>
    <n v="99"/>
    <n v="4"/>
    <n v="0"/>
    <s v="Normal"/>
    <m/>
    <m/>
  </r>
  <r>
    <x v="0"/>
    <x v="987"/>
    <m/>
    <s v="SMACK LEGINA 1665(43)5/100 BP 特"/>
    <n v="99"/>
    <n v="12"/>
    <n v="0"/>
    <s v="Normal"/>
    <m/>
    <m/>
  </r>
  <r>
    <x v="0"/>
    <x v="988"/>
    <m/>
    <s v="SMACK LEGINA 1760(40)4/100 BP 特"/>
    <n v="99"/>
    <n v="4"/>
    <n v="0"/>
    <s v="Normal"/>
    <m/>
    <m/>
  </r>
  <r>
    <x v="0"/>
    <x v="989"/>
    <m/>
    <s v="SMACK LEGINA 1770(48)5/114.3 BP 特"/>
    <n v="99"/>
    <n v="24"/>
    <n v="0"/>
    <s v="Normal"/>
    <m/>
    <m/>
  </r>
  <r>
    <x v="0"/>
    <x v="990"/>
    <m/>
    <s v="STEINER LMX 1975(55)5/114.3 ブラックポリッシュ"/>
    <n v="99"/>
    <n v="4"/>
    <n v="0"/>
    <s v="Normal"/>
    <m/>
    <m/>
  </r>
  <r>
    <x v="0"/>
    <x v="991"/>
    <m/>
    <s v="VELVA CHARGE 1760(40)5/100 DM"/>
    <n v="99"/>
    <n v="4"/>
    <n v="0"/>
    <s v="Normal"/>
    <m/>
    <m/>
  </r>
  <r>
    <x v="0"/>
    <x v="992"/>
    <m/>
    <s v="ZACK JP-209 1240(42)4/100 GBK"/>
    <n v="99"/>
    <n v="1"/>
    <n v="0"/>
    <s v="Normal"/>
    <m/>
    <m/>
  </r>
  <r>
    <x v="0"/>
    <x v="993"/>
    <m/>
    <s v="Z-MEIST M5 1445(45)4/100 GM"/>
    <n v="99"/>
    <n v="138"/>
    <n v="0"/>
    <s v="Normal"/>
    <m/>
    <m/>
  </r>
  <r>
    <x v="0"/>
    <x v="994"/>
    <m/>
    <s v="Z-MEIST M5 1445(45)4/100 SIL"/>
    <n v="99"/>
    <n v="40"/>
    <n v="0"/>
    <s v="Normal"/>
    <m/>
    <m/>
  </r>
  <r>
    <x v="0"/>
    <x v="0"/>
    <m/>
    <s v="Z-MEIST M5 1555(43)4/100 SIL"/>
    <n v="99"/>
    <n v="1"/>
    <n v="0"/>
    <s v="Normal"/>
    <m/>
    <m/>
  </r>
  <r>
    <x v="0"/>
    <x v="995"/>
    <m/>
    <s v="Z-MEIST MX-9 2085(38)5/114.3 BK/SPT"/>
    <n v="99"/>
    <n v="7"/>
    <n v="0"/>
    <s v="Normal"/>
    <m/>
    <m/>
  </r>
  <r>
    <x v="0"/>
    <x v="996"/>
    <m/>
    <s v="Z-MEIST MX-9 2085(38)5/114.3 HP/BLK"/>
    <n v="99"/>
    <n v="8"/>
    <n v="0"/>
    <s v="Normal"/>
    <m/>
    <m/>
  </r>
  <r>
    <x v="0"/>
    <x v="997"/>
    <m/>
    <s v="Z-MEIST MX-9 2085(45)5/114.3 HP/BLK"/>
    <n v="99"/>
    <n v="4"/>
    <n v="0"/>
    <s v="Normal"/>
    <m/>
    <m/>
  </r>
  <r>
    <x v="0"/>
    <x v="998"/>
    <m/>
    <s v="Z-meist VS-1 1770(53)5/114.3 GM"/>
    <n v="99"/>
    <n v="1"/>
    <n v="0"/>
    <s v="Normal"/>
    <m/>
    <m/>
  </r>
  <r>
    <x v="0"/>
    <x v="999"/>
    <m/>
    <s v="夢木香 NATUONE FOR ROOM 200ml"/>
    <n v="99"/>
    <n v="92"/>
    <n v="0"/>
    <s v="Normal"/>
    <m/>
    <m/>
  </r>
  <r>
    <x v="0"/>
    <x v="1000"/>
    <m/>
    <s v="Z-MEIST M5 1445(45)4/100 BP MBC"/>
    <n v="99"/>
    <n v="8"/>
    <n v="0"/>
    <s v="Normal"/>
    <m/>
    <m/>
  </r>
  <r>
    <x v="0"/>
    <x v="1001"/>
    <m/>
    <s v="Z-MEIST M5 1555(43)4/100 GM"/>
    <n v="99"/>
    <n v="4"/>
    <n v="0"/>
    <s v="Normal"/>
    <m/>
    <m/>
  </r>
  <r>
    <x v="0"/>
    <x v="1002"/>
    <m/>
    <s v="Z-MEIST M5 1555(50)4/100 SIL"/>
    <n v="99"/>
    <n v="4"/>
    <n v="0"/>
    <s v="Normal"/>
    <m/>
    <m/>
  </r>
  <r>
    <x v="1"/>
    <x v="1003"/>
    <m/>
    <m/>
    <m/>
    <n v="7081"/>
    <n v="0"/>
    <m/>
    <m/>
    <m/>
  </r>
  <r>
    <x v="2"/>
    <x v="1003"/>
    <m/>
    <m/>
    <m/>
    <m/>
    <m/>
    <m/>
    <m/>
    <m/>
  </r>
  <r>
    <x v="2"/>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1"/>
    <x v="1003"/>
    <m/>
    <m/>
    <m/>
    <m/>
    <m/>
    <m/>
    <m/>
    <m/>
  </r>
  <r>
    <x v="2"/>
    <x v="100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83BE1F-F1B1-4062-8C18-7BE0FF5BB29D}" name="ピボットテーブル3" cacheId="12" applyNumberFormats="0" applyBorderFormats="0" applyFontFormats="0" applyPatternFormats="0" applyAlignmentFormats="0" applyWidthHeightFormats="1" dataCaption="値" updatedVersion="8" minRefreshableVersion="3" useAutoFormatting="1" itemPrintTitles="1" createdVersion="8" indent="0" compact="0" compactData="0" multipleFieldFilters="0">
  <location ref="I2:K32" firstHeaderRow="1" firstDataRow="1" firstDataCol="2"/>
  <pivotFields count="5">
    <pivotField axis="axisRow" compact="0" outline="0" showAll="0" defaultSubtotal="0">
      <items count="29">
        <item x="6"/>
        <item x="13"/>
        <item x="18"/>
        <item x="20"/>
        <item x="15"/>
        <item x="2"/>
        <item x="8"/>
        <item x="1"/>
        <item x="22"/>
        <item x="7"/>
        <item x="3"/>
        <item x="17"/>
        <item x="12"/>
        <item x="27"/>
        <item x="10"/>
        <item x="5"/>
        <item x="9"/>
        <item x="16"/>
        <item x="21"/>
        <item x="11"/>
        <item x="25"/>
        <item x="24"/>
        <item x="0"/>
        <item x="14"/>
        <item x="26"/>
        <item x="23"/>
        <item x="4"/>
        <item x="19"/>
        <item x="28"/>
      </items>
    </pivotField>
    <pivotField compact="0" outline="0" showAll="0" defaultSubtotal="0"/>
    <pivotField axis="axisRow" compact="0" outline="0" showAll="0" defaultSubtotal="0">
      <items count="29">
        <item x="6"/>
        <item x="13"/>
        <item x="18"/>
        <item x="20"/>
        <item x="15"/>
        <item x="2"/>
        <item x="8"/>
        <item x="1"/>
        <item x="7"/>
        <item x="22"/>
        <item x="3"/>
        <item x="17"/>
        <item x="12"/>
        <item x="27"/>
        <item x="10"/>
        <item x="5"/>
        <item x="9"/>
        <item x="16"/>
        <item x="21"/>
        <item x="25"/>
        <item x="11"/>
        <item x="24"/>
        <item x="0"/>
        <item x="14"/>
        <item x="26"/>
        <item x="23"/>
        <item x="4"/>
        <item x="19"/>
        <item x="28"/>
      </items>
    </pivotField>
    <pivotField compact="0" outline="0" showAll="0" defaultSubtotal="0"/>
    <pivotField dataField="1" compact="0" outline="0" showAll="0" defaultSubtotal="0"/>
  </pivotFields>
  <rowFields count="2">
    <field x="0"/>
    <field x="2"/>
  </rowFields>
  <rowItems count="30">
    <i>
      <x/>
      <x/>
    </i>
    <i>
      <x v="1"/>
      <x v="1"/>
    </i>
    <i>
      <x v="2"/>
      <x v="2"/>
    </i>
    <i>
      <x v="3"/>
      <x v="3"/>
    </i>
    <i>
      <x v="4"/>
      <x v="4"/>
    </i>
    <i>
      <x v="5"/>
      <x v="5"/>
    </i>
    <i>
      <x v="6"/>
      <x v="6"/>
    </i>
    <i>
      <x v="7"/>
      <x v="7"/>
    </i>
    <i>
      <x v="8"/>
      <x v="9"/>
    </i>
    <i>
      <x v="9"/>
      <x v="8"/>
    </i>
    <i>
      <x v="10"/>
      <x v="10"/>
    </i>
    <i>
      <x v="11"/>
      <x v="11"/>
    </i>
    <i>
      <x v="12"/>
      <x v="12"/>
    </i>
    <i>
      <x v="13"/>
      <x v="13"/>
    </i>
    <i>
      <x v="14"/>
      <x v="14"/>
    </i>
    <i>
      <x v="15"/>
      <x v="15"/>
    </i>
    <i>
      <x v="16"/>
      <x v="16"/>
    </i>
    <i>
      <x v="17"/>
      <x v="17"/>
    </i>
    <i>
      <x v="18"/>
      <x v="18"/>
    </i>
    <i>
      <x v="19"/>
      <x v="20"/>
    </i>
    <i>
      <x v="20"/>
      <x v="19"/>
    </i>
    <i>
      <x v="21"/>
      <x v="21"/>
    </i>
    <i>
      <x v="22"/>
      <x v="22"/>
    </i>
    <i>
      <x v="23"/>
      <x v="23"/>
    </i>
    <i>
      <x v="24"/>
      <x v="24"/>
    </i>
    <i>
      <x v="25"/>
      <x v="25"/>
    </i>
    <i>
      <x v="26"/>
      <x v="26"/>
    </i>
    <i>
      <x v="27"/>
      <x v="27"/>
    </i>
    <i>
      <x v="28"/>
      <x v="28"/>
    </i>
    <i t="grand">
      <x/>
    </i>
  </rowItems>
  <colItems count="1">
    <i/>
  </colItems>
  <dataFields count="1">
    <dataField name="合計 / Remain Qty" fld="4" baseField="0" baseItem="0"/>
  </dataFields>
  <formats count="39">
    <format dxfId="117">
      <pivotArea field="0" type="button" dataOnly="0" labelOnly="1" outline="0" axis="axisRow" fieldPosition="0"/>
    </format>
    <format dxfId="116">
      <pivotArea dataOnly="0" labelOnly="1" outline="0" fieldPosition="0">
        <references count="1">
          <reference field="0" count="0"/>
        </references>
      </pivotArea>
    </format>
    <format dxfId="115">
      <pivotArea dataOnly="0" labelOnly="1" grandRow="1" outline="0" fieldPosition="0"/>
    </format>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field="2" type="button" dataOnly="0" labelOnly="1" outline="0" axis="axisRow" fieldPosition="1"/>
    </format>
    <format dxfId="110">
      <pivotArea dataOnly="0" labelOnly="1" outline="0" fieldPosition="0">
        <references count="1">
          <reference field="0" count="0"/>
        </references>
      </pivotArea>
    </format>
    <format dxfId="109">
      <pivotArea dataOnly="0" labelOnly="1" grandRow="1" outline="0" fieldPosition="0"/>
    </format>
    <format dxfId="108">
      <pivotArea dataOnly="0" labelOnly="1" outline="0" fieldPosition="0">
        <references count="2">
          <reference field="0" count="1" selected="0">
            <x v="0"/>
          </reference>
          <reference field="2" count="1">
            <x v="0"/>
          </reference>
        </references>
      </pivotArea>
    </format>
    <format dxfId="107">
      <pivotArea dataOnly="0" labelOnly="1" outline="0" fieldPosition="0">
        <references count="2">
          <reference field="0" count="1" selected="0">
            <x v="1"/>
          </reference>
          <reference field="2" count="1">
            <x v="1"/>
          </reference>
        </references>
      </pivotArea>
    </format>
    <format dxfId="106">
      <pivotArea dataOnly="0" labelOnly="1" outline="0" fieldPosition="0">
        <references count="2">
          <reference field="0" count="1" selected="0">
            <x v="2"/>
          </reference>
          <reference field="2" count="1">
            <x v="2"/>
          </reference>
        </references>
      </pivotArea>
    </format>
    <format dxfId="105">
      <pivotArea dataOnly="0" labelOnly="1" outline="0" fieldPosition="0">
        <references count="2">
          <reference field="0" count="1" selected="0">
            <x v="3"/>
          </reference>
          <reference field="2" count="1">
            <x v="3"/>
          </reference>
        </references>
      </pivotArea>
    </format>
    <format dxfId="104">
      <pivotArea dataOnly="0" labelOnly="1" outline="0" fieldPosition="0">
        <references count="2">
          <reference field="0" count="1" selected="0">
            <x v="4"/>
          </reference>
          <reference field="2" count="1">
            <x v="4"/>
          </reference>
        </references>
      </pivotArea>
    </format>
    <format dxfId="103">
      <pivotArea dataOnly="0" labelOnly="1" outline="0" fieldPosition="0">
        <references count="2">
          <reference field="0" count="1" selected="0">
            <x v="5"/>
          </reference>
          <reference field="2" count="1">
            <x v="5"/>
          </reference>
        </references>
      </pivotArea>
    </format>
    <format dxfId="102">
      <pivotArea dataOnly="0" labelOnly="1" outline="0" fieldPosition="0">
        <references count="2">
          <reference field="0" count="1" selected="0">
            <x v="6"/>
          </reference>
          <reference field="2" count="1">
            <x v="6"/>
          </reference>
        </references>
      </pivotArea>
    </format>
    <format dxfId="101">
      <pivotArea dataOnly="0" labelOnly="1" outline="0" fieldPosition="0">
        <references count="2">
          <reference field="0" count="1" selected="0">
            <x v="7"/>
          </reference>
          <reference field="2" count="1">
            <x v="7"/>
          </reference>
        </references>
      </pivotArea>
    </format>
    <format dxfId="100">
      <pivotArea dataOnly="0" labelOnly="1" outline="0" fieldPosition="0">
        <references count="2">
          <reference field="0" count="1" selected="0">
            <x v="8"/>
          </reference>
          <reference field="2" count="1">
            <x v="9"/>
          </reference>
        </references>
      </pivotArea>
    </format>
    <format dxfId="99">
      <pivotArea dataOnly="0" labelOnly="1" outline="0" fieldPosition="0">
        <references count="2">
          <reference field="0" count="1" selected="0">
            <x v="9"/>
          </reference>
          <reference field="2" count="1">
            <x v="8"/>
          </reference>
        </references>
      </pivotArea>
    </format>
    <format dxfId="98">
      <pivotArea dataOnly="0" labelOnly="1" outline="0" fieldPosition="0">
        <references count="2">
          <reference field="0" count="1" selected="0">
            <x v="10"/>
          </reference>
          <reference field="2" count="1">
            <x v="10"/>
          </reference>
        </references>
      </pivotArea>
    </format>
    <format dxfId="97">
      <pivotArea dataOnly="0" labelOnly="1" outline="0" fieldPosition="0">
        <references count="2">
          <reference field="0" count="1" selected="0">
            <x v="11"/>
          </reference>
          <reference field="2" count="1">
            <x v="11"/>
          </reference>
        </references>
      </pivotArea>
    </format>
    <format dxfId="96">
      <pivotArea dataOnly="0" labelOnly="1" outline="0" fieldPosition="0">
        <references count="2">
          <reference field="0" count="1" selected="0">
            <x v="12"/>
          </reference>
          <reference field="2" count="1">
            <x v="12"/>
          </reference>
        </references>
      </pivotArea>
    </format>
    <format dxfId="95">
      <pivotArea dataOnly="0" labelOnly="1" outline="0" fieldPosition="0">
        <references count="2">
          <reference field="0" count="1" selected="0">
            <x v="13"/>
          </reference>
          <reference field="2" count="1">
            <x v="13"/>
          </reference>
        </references>
      </pivotArea>
    </format>
    <format dxfId="94">
      <pivotArea dataOnly="0" labelOnly="1" outline="0" fieldPosition="0">
        <references count="2">
          <reference field="0" count="1" selected="0">
            <x v="14"/>
          </reference>
          <reference field="2" count="1">
            <x v="14"/>
          </reference>
        </references>
      </pivotArea>
    </format>
    <format dxfId="93">
      <pivotArea dataOnly="0" labelOnly="1" outline="0" fieldPosition="0">
        <references count="2">
          <reference field="0" count="1" selected="0">
            <x v="15"/>
          </reference>
          <reference field="2" count="1">
            <x v="15"/>
          </reference>
        </references>
      </pivotArea>
    </format>
    <format dxfId="92">
      <pivotArea dataOnly="0" labelOnly="1" outline="0" fieldPosition="0">
        <references count="2">
          <reference field="0" count="1" selected="0">
            <x v="16"/>
          </reference>
          <reference field="2" count="1">
            <x v="16"/>
          </reference>
        </references>
      </pivotArea>
    </format>
    <format dxfId="91">
      <pivotArea dataOnly="0" labelOnly="1" outline="0" fieldPosition="0">
        <references count="2">
          <reference field="0" count="1" selected="0">
            <x v="17"/>
          </reference>
          <reference field="2" count="1">
            <x v="17"/>
          </reference>
        </references>
      </pivotArea>
    </format>
    <format dxfId="90">
      <pivotArea dataOnly="0" labelOnly="1" outline="0" fieldPosition="0">
        <references count="2">
          <reference field="0" count="1" selected="0">
            <x v="18"/>
          </reference>
          <reference field="2" count="1">
            <x v="18"/>
          </reference>
        </references>
      </pivotArea>
    </format>
    <format dxfId="89">
      <pivotArea dataOnly="0" labelOnly="1" outline="0" fieldPosition="0">
        <references count="2">
          <reference field="0" count="1" selected="0">
            <x v="19"/>
          </reference>
          <reference field="2" count="1">
            <x v="20"/>
          </reference>
        </references>
      </pivotArea>
    </format>
    <format dxfId="88">
      <pivotArea dataOnly="0" labelOnly="1" outline="0" fieldPosition="0">
        <references count="2">
          <reference field="0" count="1" selected="0">
            <x v="20"/>
          </reference>
          <reference field="2" count="1">
            <x v="19"/>
          </reference>
        </references>
      </pivotArea>
    </format>
    <format dxfId="87">
      <pivotArea dataOnly="0" labelOnly="1" outline="0" fieldPosition="0">
        <references count="2">
          <reference field="0" count="1" selected="0">
            <x v="21"/>
          </reference>
          <reference field="2" count="1">
            <x v="21"/>
          </reference>
        </references>
      </pivotArea>
    </format>
    <format dxfId="86">
      <pivotArea dataOnly="0" labelOnly="1" outline="0" fieldPosition="0">
        <references count="2">
          <reference field="0" count="1" selected="0">
            <x v="22"/>
          </reference>
          <reference field="2" count="1">
            <x v="22"/>
          </reference>
        </references>
      </pivotArea>
    </format>
    <format dxfId="85">
      <pivotArea dataOnly="0" labelOnly="1" outline="0" fieldPosition="0">
        <references count="2">
          <reference field="0" count="1" selected="0">
            <x v="23"/>
          </reference>
          <reference field="2" count="1">
            <x v="23"/>
          </reference>
        </references>
      </pivotArea>
    </format>
    <format dxfId="84">
      <pivotArea dataOnly="0" labelOnly="1" outline="0" fieldPosition="0">
        <references count="2">
          <reference field="0" count="1" selected="0">
            <x v="24"/>
          </reference>
          <reference field="2" count="1">
            <x v="24"/>
          </reference>
        </references>
      </pivotArea>
    </format>
    <format dxfId="83">
      <pivotArea dataOnly="0" labelOnly="1" outline="0" fieldPosition="0">
        <references count="2">
          <reference field="0" count="1" selected="0">
            <x v="25"/>
          </reference>
          <reference field="2" count="1">
            <x v="25"/>
          </reference>
        </references>
      </pivotArea>
    </format>
    <format dxfId="82">
      <pivotArea dataOnly="0" labelOnly="1" outline="0" fieldPosition="0">
        <references count="2">
          <reference field="0" count="1" selected="0">
            <x v="26"/>
          </reference>
          <reference field="2" count="1">
            <x v="26"/>
          </reference>
        </references>
      </pivotArea>
    </format>
    <format dxfId="81">
      <pivotArea dataOnly="0" labelOnly="1" outline="0" fieldPosition="0">
        <references count="2">
          <reference field="0" count="1" selected="0">
            <x v="27"/>
          </reference>
          <reference field="2" count="1">
            <x v="27"/>
          </reference>
        </references>
      </pivotArea>
    </format>
    <format dxfId="80">
      <pivotArea dataOnly="0" labelOnly="1" outline="0" fieldPosition="0">
        <references count="2">
          <reference field="0" count="1" selected="0">
            <x v="28"/>
          </reference>
          <reference field="2" count="1">
            <x v="28"/>
          </reference>
        </references>
      </pivotArea>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9F793-4D30-475B-B5CF-8FB9C9576DAC}" name="ピボットテーブル1" cacheId="13" applyNumberFormats="0" applyBorderFormats="0" applyFontFormats="0" applyPatternFormats="0" applyAlignmentFormats="0" applyWidthHeightFormats="1" dataCaption="値" updatedVersion="8" minRefreshableVersion="3" useAutoFormatting="1" itemPrintTitles="1" createdVersion="8" indent="0" outline="1" outlineData="1" multipleFieldFilters="0">
  <location ref="AR2:AV1008" firstHeaderRow="1" firstDataRow="2" firstDataCol="1"/>
  <pivotFields count="10">
    <pivotField axis="axisCol" showAll="0">
      <items count="4">
        <item x="1"/>
        <item x="0"/>
        <item x="2"/>
        <item t="default"/>
      </items>
    </pivotField>
    <pivotField axis="axisRow" showAll="0">
      <items count="1100">
        <item x="979"/>
        <item x="996"/>
        <item x="995"/>
        <item x="997"/>
        <item x="980"/>
        <item x="982"/>
        <item x="574"/>
        <item x="338"/>
        <item x="336"/>
        <item x="337"/>
        <item x="163"/>
        <item x="771"/>
        <item m="1" x="1094"/>
        <item x="139"/>
        <item x="157"/>
        <item x="674"/>
        <item x="339"/>
        <item x="340"/>
        <item x="410"/>
        <item x="772"/>
        <item x="858"/>
        <item m="1" x="1074"/>
        <item m="1" x="1081"/>
        <item x="813"/>
        <item x="341"/>
        <item x="342"/>
        <item x="621"/>
        <item x="821"/>
        <item x="649"/>
        <item m="1" x="1030"/>
        <item m="1" x="1023"/>
        <item x="676"/>
        <item x="675"/>
        <item x="343"/>
        <item x="751"/>
        <item x="272"/>
        <item x="345"/>
        <item x="344"/>
        <item x="114"/>
        <item x="279"/>
        <item x="20"/>
        <item x="280"/>
        <item x="346"/>
        <item x="347"/>
        <item x="48"/>
        <item x="281"/>
        <item x="290"/>
        <item x="348"/>
        <item x="605"/>
        <item x="158"/>
        <item x="349"/>
        <item x="164"/>
        <item x="240"/>
        <item x="869"/>
        <item x="243"/>
        <item x="21"/>
        <item x="291"/>
        <item x="80"/>
        <item x="350"/>
        <item x="466"/>
        <item x="351"/>
        <item x="412"/>
        <item x="872"/>
        <item x="773"/>
        <item x="140"/>
        <item x="678"/>
        <item x="677"/>
        <item x="679"/>
        <item x="825"/>
        <item x="352"/>
        <item x="465"/>
        <item m="1" x="1085"/>
        <item x="646"/>
        <item x="774"/>
        <item x="124"/>
        <item x="353"/>
        <item x="141"/>
        <item x="965"/>
        <item x="845"/>
        <item x="354"/>
        <item x="355"/>
        <item x="930"/>
        <item x="413"/>
        <item x="461"/>
        <item x="625"/>
        <item x="648"/>
        <item x="752"/>
        <item x="65"/>
        <item x="860"/>
        <item x="118"/>
        <item x="222"/>
        <item x="820"/>
        <item x="747"/>
        <item x="680"/>
        <item x="3"/>
        <item x="357"/>
        <item x="356"/>
        <item x="414"/>
        <item x="165"/>
        <item x="27"/>
        <item m="1" x="1087"/>
        <item x="66"/>
        <item x="244"/>
        <item x="46"/>
        <item x="125"/>
        <item x="415"/>
        <item x="199"/>
        <item x="359"/>
        <item x="358"/>
        <item x="463"/>
        <item x="878"/>
        <item x="924"/>
        <item x="360"/>
        <item x="361"/>
        <item x="49"/>
        <item x="416"/>
        <item m="1" x="1047"/>
        <item x="640"/>
        <item x="753"/>
        <item x="67"/>
        <item x="659"/>
        <item x="75"/>
        <item x="681"/>
        <item x="819"/>
        <item x="669"/>
        <item x="362"/>
        <item x="447"/>
        <item x="119"/>
        <item x="448"/>
        <item x="19"/>
        <item x="418"/>
        <item x="89"/>
        <item x="875"/>
        <item x="846"/>
        <item x="239"/>
        <item x="754"/>
        <item x="18"/>
        <item x="285"/>
        <item x="682"/>
        <item x="879"/>
        <item x="826"/>
        <item x="363"/>
        <item x="364"/>
        <item x="419"/>
        <item x="166"/>
        <item m="1" x="1086"/>
        <item x="634"/>
        <item x="236"/>
        <item x="755"/>
        <item x="68"/>
        <item x="660"/>
        <item x="108"/>
        <item x="76"/>
        <item x="120"/>
        <item x="71"/>
        <item x="777"/>
        <item x="365"/>
        <item x="592"/>
        <item x="7"/>
        <item x="565"/>
        <item x="286"/>
        <item x="683"/>
        <item x="505"/>
        <item x="469"/>
        <item x="420"/>
        <item x="787"/>
        <item x="876"/>
        <item x="223"/>
        <item x="684"/>
        <item x="40"/>
        <item x="840"/>
        <item x="670"/>
        <item x="367"/>
        <item x="366"/>
        <item x="277"/>
        <item x="483"/>
        <item m="1" x="1079"/>
        <item x="647"/>
        <item x="641"/>
        <item x="9"/>
        <item x="756"/>
        <item x="245"/>
        <item x="506"/>
        <item x="596"/>
        <item x="302"/>
        <item x="788"/>
        <item x="923"/>
        <item x="685"/>
        <item x="776"/>
        <item x="368"/>
        <item x="369"/>
        <item x="167"/>
        <item x="183"/>
        <item x="757"/>
        <item x="661"/>
        <item x="57"/>
        <item x="686"/>
        <item x="126"/>
        <item m="1" x="1095"/>
        <item x="844"/>
        <item x="671"/>
        <item x="370"/>
        <item x="371"/>
        <item x="467"/>
        <item x="200"/>
        <item x="311"/>
        <item x="421"/>
        <item x="458"/>
        <item m="1" x="1017"/>
        <item m="1" x="1043"/>
        <item x="637"/>
        <item m="1" x="1009"/>
        <item x="758"/>
        <item m="1" x="1049"/>
        <item x="865"/>
        <item x="23"/>
        <item x="372"/>
        <item x="373"/>
        <item x="422"/>
        <item x="238"/>
        <item x="31"/>
        <item x="662"/>
        <item x="282"/>
        <item x="4"/>
        <item x="58"/>
        <item x="374"/>
        <item x="423"/>
        <item x="663"/>
        <item x="687"/>
        <item x="172"/>
        <item x="789"/>
        <item x="558"/>
        <item x="17"/>
        <item x="688"/>
        <item x="375"/>
        <item x="94"/>
        <item x="424"/>
        <item x="578"/>
        <item x="790"/>
        <item x="287"/>
        <item x="425"/>
        <item x="566"/>
        <item x="691"/>
        <item x="690"/>
        <item x="689"/>
        <item x="159"/>
        <item x="449"/>
        <item x="486"/>
        <item m="1" x="1073"/>
        <item x="871"/>
        <item x="664"/>
        <item x="376"/>
        <item x="462"/>
        <item x="501"/>
        <item x="692"/>
        <item x="778"/>
        <item x="803"/>
        <item x="377"/>
        <item x="470"/>
        <item x="50"/>
        <item x="600"/>
        <item x="28"/>
        <item x="643"/>
        <item x="237"/>
        <item x="633"/>
        <item x="16"/>
        <item x="507"/>
        <item m="1" x="1075"/>
        <item x="859"/>
        <item x="74"/>
        <item x="814"/>
        <item x="293"/>
        <item x="379"/>
        <item x="378"/>
        <item x="468"/>
        <item x="121"/>
        <item x="312"/>
        <item x="426"/>
        <item x="611"/>
        <item m="1" x="1039"/>
        <item x="96"/>
        <item x="145"/>
        <item x="791"/>
        <item m="1" x="1007"/>
        <item x="26"/>
        <item x="638"/>
        <item x="622"/>
        <item m="1" x="1021"/>
        <item x="645"/>
        <item x="868"/>
        <item x="138"/>
        <item m="1" x="1065"/>
        <item x="51"/>
        <item x="508"/>
        <item m="1" x="1060"/>
        <item x="98"/>
        <item x="380"/>
        <item x="455"/>
        <item m="1" x="1092"/>
        <item x="759"/>
        <item x="730"/>
        <item x="693"/>
        <item x="381"/>
        <item x="514"/>
        <item x="127"/>
        <item x="382"/>
        <item x="427"/>
        <item x="831"/>
        <item x="888"/>
        <item x="383"/>
        <item x="52"/>
        <item x="180"/>
        <item x="515"/>
        <item x="542"/>
        <item x="736"/>
        <item x="829"/>
        <item x="695"/>
        <item x="694"/>
        <item m="1" x="1098"/>
        <item x="294"/>
        <item x="913"/>
        <item x="184"/>
        <item x="476"/>
        <item x="384"/>
        <item x="429"/>
        <item x="583"/>
        <item m="1" x="1055"/>
        <item x="543"/>
        <item x="793"/>
        <item x="630"/>
        <item x="229"/>
        <item x="760"/>
        <item x="276"/>
        <item x="246"/>
        <item x="696"/>
        <item x="12"/>
        <item m="1" x="1029"/>
        <item x="830"/>
        <item x="890"/>
        <item x="324"/>
        <item x="385"/>
        <item x="160"/>
        <item x="472"/>
        <item x="15"/>
        <item x="498"/>
        <item x="897"/>
        <item x="430"/>
        <item x="431"/>
        <item x="487"/>
        <item x="607"/>
        <item x="192"/>
        <item x="892"/>
        <item m="1" x="1058"/>
        <item x="794"/>
        <item x="632"/>
        <item x="224"/>
        <item x="629"/>
        <item x="639"/>
        <item m="1" x="1044"/>
        <item x="883"/>
        <item x="812"/>
        <item x="698"/>
        <item x="697"/>
        <item x="779"/>
        <item x="81"/>
        <item x="509"/>
        <item x="931"/>
        <item x="579"/>
        <item m="1" x="1051"/>
        <item x="560"/>
        <item x="544"/>
        <item x="699"/>
        <item x="748"/>
        <item x="256"/>
        <item x="255"/>
        <item m="1" x="1083"/>
        <item x="949"/>
        <item x="387"/>
        <item x="386"/>
        <item x="471"/>
        <item x="496"/>
        <item x="599"/>
        <item x="47"/>
        <item x="216"/>
        <item m="1" x="1022"/>
        <item x="623"/>
        <item x="644"/>
        <item x="39"/>
        <item x="241"/>
        <item x="761"/>
        <item x="150"/>
        <item x="735"/>
        <item x="700"/>
        <item x="161"/>
        <item x="499"/>
        <item x="432"/>
        <item x="195"/>
        <item x="247"/>
        <item x="128"/>
        <item x="82"/>
        <item x="388"/>
        <item x="433"/>
        <item m="1" x="1082"/>
        <item x="389"/>
        <item x="795"/>
        <item x="390"/>
        <item x="53"/>
        <item x="594"/>
        <item x="701"/>
        <item x="54"/>
        <item x="103"/>
        <item x="516"/>
        <item x="267"/>
        <item x="86"/>
        <item x="434"/>
        <item x="488"/>
        <item x="704"/>
        <item x="702"/>
        <item x="832"/>
        <item x="905"/>
        <item x="391"/>
        <item x="392"/>
        <item x="450"/>
        <item x="122"/>
        <item x="494"/>
        <item x="502"/>
        <item x="517"/>
        <item x="606"/>
        <item x="194"/>
        <item x="894"/>
        <item x="100"/>
        <item m="1" x="1091"/>
        <item x="796"/>
        <item x="927"/>
        <item x="650"/>
        <item x="703"/>
        <item x="162"/>
        <item x="393"/>
        <item x="518"/>
        <item x="327"/>
        <item x="705"/>
        <item x="59"/>
        <item x="818"/>
        <item x="155"/>
        <item x="804"/>
        <item x="154"/>
        <item x="395"/>
        <item x="394"/>
        <item x="396"/>
        <item x="313"/>
        <item x="168"/>
        <item x="492"/>
        <item x="545"/>
        <item x="797"/>
        <item x="233"/>
        <item x="231"/>
        <item x="651"/>
        <item x="214"/>
        <item x="510"/>
        <item x="464"/>
        <item x="8"/>
        <item m="1" x="1005"/>
        <item x="191"/>
        <item x="749"/>
        <item x="706"/>
        <item x="129"/>
        <item x="828"/>
        <item x="833"/>
        <item x="257"/>
        <item x="780"/>
        <item x="914"/>
        <item x="220"/>
        <item x="397"/>
        <item x="93"/>
        <item x="475"/>
        <item x="398"/>
        <item x="451"/>
        <item x="490"/>
        <item x="519"/>
        <item x="546"/>
        <item x="886"/>
        <item x="218"/>
        <item x="642"/>
        <item x="242"/>
        <item x="925"/>
        <item m="1" x="1034"/>
        <item x="11"/>
        <item x="763"/>
        <item x="248"/>
        <item x="511"/>
        <item m="1" x="1004"/>
        <item x="593"/>
        <item m="1" x="1016"/>
        <item x="260"/>
        <item x="966"/>
        <item x="707"/>
        <item x="130"/>
        <item x="827"/>
        <item m="1" x="1026"/>
        <item x="29"/>
        <item x="912"/>
        <item x="219"/>
        <item x="399"/>
        <item x="452"/>
        <item x="610"/>
        <item x="179"/>
        <item m="1" x="1061"/>
        <item x="604"/>
        <item x="217"/>
        <item x="278"/>
        <item m="1" x="1071"/>
        <item x="334"/>
        <item x="764"/>
        <item x="69"/>
        <item x="249"/>
        <item m="1" x="1062"/>
        <item x="77"/>
        <item x="708"/>
        <item x="652"/>
        <item x="841"/>
        <item m="1" x="1027"/>
        <item x="83"/>
        <item x="400"/>
        <item x="473"/>
        <item x="401"/>
        <item x="435"/>
        <item x="489"/>
        <item x="547"/>
        <item m="1" x="1076"/>
        <item x="765"/>
        <item x="142"/>
        <item x="842"/>
        <item x="263"/>
        <item x="710"/>
        <item x="709"/>
        <item x="60"/>
        <item x="131"/>
        <item x="839"/>
        <item x="156"/>
        <item x="402"/>
        <item x="512"/>
        <item x="403"/>
        <item x="484"/>
        <item x="603"/>
        <item m="1" x="1010"/>
        <item m="1" x="1028"/>
        <item x="235"/>
        <item x="882"/>
        <item x="250"/>
        <item x="866"/>
        <item x="61"/>
        <item x="595"/>
        <item x="731"/>
        <item x="497"/>
        <item x="766"/>
        <item x="251"/>
        <item x="273"/>
        <item x="711"/>
        <item m="1" x="1066"/>
        <item x="457"/>
        <item x="303"/>
        <item x="712"/>
        <item x="713"/>
        <item x="261"/>
        <item x="85"/>
        <item x="111"/>
        <item x="849"/>
        <item x="316"/>
        <item x="909"/>
        <item x="805"/>
        <item x="87"/>
        <item x="197"/>
        <item x="482"/>
        <item x="173"/>
        <item x="520"/>
        <item x="548"/>
        <item x="896"/>
        <item m="1" x="1059"/>
        <item x="893"/>
        <item m="1" x="1050"/>
        <item x="798"/>
        <item x="304"/>
        <item m="1" x="1072"/>
        <item x="328"/>
        <item x="252"/>
        <item x="907"/>
        <item x="609"/>
        <item x="436"/>
        <item x="521"/>
        <item x="848"/>
        <item m="1" x="1097"/>
        <item m="1" x="1045"/>
        <item x="714"/>
        <item x="926"/>
        <item x="296"/>
        <item x="915"/>
        <item x="951"/>
        <item x="88"/>
        <item x="453"/>
        <item x="181"/>
        <item x="503"/>
        <item x="187"/>
        <item x="549"/>
        <item x="895"/>
        <item x="850"/>
        <item x="186"/>
        <item m="1" x="1046"/>
        <item x="631"/>
        <item m="1" x="1090"/>
        <item x="230"/>
        <item x="253"/>
        <item x="715"/>
        <item x="835"/>
        <item x="781"/>
        <item x="112"/>
        <item x="910"/>
        <item x="904"/>
        <item x="917"/>
        <item x="806"/>
        <item x="404"/>
        <item x="479"/>
        <item x="405"/>
        <item x="38"/>
        <item x="174"/>
        <item x="456"/>
        <item x="522"/>
        <item x="550"/>
        <item x="209"/>
        <item x="799"/>
        <item m="1" x="1080"/>
        <item x="856"/>
        <item x="636"/>
        <item x="887"/>
        <item x="105"/>
        <item m="1" x="1064"/>
        <item x="928"/>
        <item x="225"/>
        <item x="109"/>
        <item x="716"/>
        <item x="84"/>
        <item x="437"/>
        <item x="523"/>
        <item x="305"/>
        <item x="874"/>
        <item m="1" x="1014"/>
        <item x="877"/>
        <item x="718"/>
        <item x="834"/>
        <item x="782"/>
        <item x="584"/>
        <item x="493"/>
        <item x="524"/>
        <item x="602"/>
        <item x="590"/>
        <item x="208"/>
        <item m="1" x="1032"/>
        <item x="42"/>
        <item x="717"/>
        <item x="672"/>
        <item x="918"/>
        <item x="477"/>
        <item x="559"/>
        <item x="561"/>
        <item x="608"/>
        <item x="306"/>
        <item x="737"/>
        <item x="438"/>
        <item x="99"/>
        <item x="206"/>
        <item x="132"/>
        <item x="13"/>
        <item x="719"/>
        <item x="41"/>
        <item x="916"/>
        <item x="406"/>
        <item x="933"/>
        <item x="577"/>
        <item x="580"/>
        <item x="491"/>
        <item x="598"/>
        <item x="767"/>
        <item x="149"/>
        <item x="783"/>
        <item x="861"/>
        <item x="30"/>
        <item x="807"/>
        <item x="329"/>
        <item m="1" x="1057"/>
        <item x="169"/>
        <item x="562"/>
        <item x="551"/>
        <item m="1" x="1056"/>
        <item x="857"/>
        <item x="801"/>
        <item x="106"/>
        <item x="863"/>
        <item x="665"/>
        <item x="215"/>
        <item x="653"/>
        <item x="932"/>
        <item x="589"/>
        <item x="576"/>
        <item x="573"/>
        <item x="72"/>
        <item m="1" x="1067"/>
        <item x="732"/>
        <item x="720"/>
        <item x="873"/>
        <item x="474"/>
        <item x="581"/>
        <item x="211"/>
        <item x="552"/>
        <item x="628"/>
        <item x="817"/>
        <item x="148"/>
        <item x="843"/>
        <item x="43"/>
        <item m="1" x="1024"/>
        <item x="297"/>
        <item x="113"/>
        <item x="626"/>
        <item x="908"/>
        <item x="212"/>
        <item x="587"/>
        <item x="107"/>
        <item x="864"/>
        <item x="110"/>
        <item x="44"/>
        <item x="264"/>
        <item x="265"/>
        <item x="654"/>
        <item x="258"/>
        <item x="922"/>
        <item m="1" x="1008"/>
        <item x="314"/>
        <item x="70"/>
        <item x="24"/>
        <item x="198"/>
        <item x="569"/>
        <item x="104"/>
        <item x="226"/>
        <item x="624"/>
        <item x="823"/>
        <item x="768"/>
        <item x="147"/>
        <item m="1" x="1096"/>
        <item x="889"/>
        <item x="439"/>
        <item x="526"/>
        <item x="853"/>
        <item x="5"/>
        <item x="268"/>
        <item x="721"/>
        <item m="1" x="1033"/>
        <item x="259"/>
        <item x="612"/>
        <item x="196"/>
        <item x="176"/>
        <item x="527"/>
        <item x="171"/>
        <item x="307"/>
        <item x="855"/>
        <item x="178"/>
        <item x="440"/>
        <item m="1" x="1015"/>
        <item x="738"/>
        <item x="133"/>
        <item x="298"/>
        <item m="1" x="1011"/>
        <item x="182"/>
        <item x="553"/>
        <item x="262"/>
        <item x="784"/>
        <item x="808"/>
        <item m="1" x="1093"/>
        <item x="563"/>
        <item m="1" x="1018"/>
        <item x="635"/>
        <item x="232"/>
        <item x="269"/>
        <item x="116"/>
        <item m="1" x="1070"/>
        <item x="441"/>
        <item x="722"/>
        <item m="1" x="1031"/>
        <item x="815"/>
        <item x="919"/>
        <item x="407"/>
        <item x="478"/>
        <item x="6"/>
        <item x="613"/>
        <item x="481"/>
        <item x="529"/>
        <item x="442"/>
        <item x="885"/>
        <item x="234"/>
        <item x="769"/>
        <item x="667"/>
        <item x="666"/>
        <item x="902"/>
        <item x="308"/>
        <item x="575"/>
        <item x="554"/>
        <item x="750"/>
        <item x="655"/>
        <item x="673"/>
        <item x="299"/>
        <item x="627"/>
        <item x="809"/>
        <item x="588"/>
        <item x="555"/>
        <item x="102"/>
        <item x="822"/>
        <item x="288"/>
        <item m="1" x="1063"/>
        <item x="283"/>
        <item x="1"/>
        <item x="301"/>
        <item x="300"/>
        <item x="317"/>
        <item x="921"/>
        <item x="824"/>
        <item m="1" x="1020"/>
        <item x="568"/>
        <item x="733"/>
        <item x="45"/>
        <item x="266"/>
        <item x="880"/>
        <item x="656"/>
        <item x="862"/>
        <item x="318"/>
        <item x="582"/>
        <item x="567"/>
        <item x="270"/>
        <item x="770"/>
        <item x="143"/>
        <item x="79"/>
        <item x="992"/>
        <item x="723"/>
        <item x="530"/>
        <item x="724"/>
        <item x="443"/>
        <item x="531"/>
        <item x="271"/>
        <item x="852"/>
        <item x="725"/>
        <item x="55"/>
        <item x="56"/>
        <item x="203"/>
        <item m="1" x="1052"/>
        <item x="532"/>
        <item x="881"/>
        <item x="836"/>
        <item x="785"/>
        <item x="320"/>
        <item x="911"/>
        <item x="319"/>
        <item x="810"/>
        <item x="325"/>
        <item x="95"/>
        <item x="177"/>
        <item x="533"/>
        <item x="101"/>
        <item x="847"/>
        <item x="185"/>
        <item x="800"/>
        <item x="802"/>
        <item x="854"/>
        <item m="1" x="1089"/>
        <item x="739"/>
        <item x="22"/>
        <item x="726"/>
        <item x="837"/>
        <item x="321"/>
        <item x="811"/>
        <item x="444"/>
        <item x="534"/>
        <item x="899"/>
        <item x="309"/>
        <item x="10"/>
        <item x="740"/>
        <item x="668"/>
        <item x="323"/>
        <item x="727"/>
        <item x="480"/>
        <item m="1" x="1040"/>
        <item x="851"/>
        <item x="326"/>
        <item x="409"/>
        <item x="535"/>
        <item x="556"/>
        <item x="274"/>
        <item x="920"/>
        <item x="175"/>
        <item x="188"/>
        <item x="557"/>
        <item x="333"/>
        <item x="254"/>
        <item m="1" x="1025"/>
        <item x="786"/>
        <item x="454"/>
        <item x="210"/>
        <item x="741"/>
        <item x="929"/>
        <item x="657"/>
        <item x="205"/>
        <item x="742"/>
        <item x="728"/>
        <item x="500"/>
        <item x="891"/>
        <item x="62"/>
        <item x="571"/>
        <item x="207"/>
        <item x="536"/>
        <item x="900"/>
        <item x="63"/>
        <item x="445"/>
        <item x="537"/>
        <item x="898"/>
        <item x="310"/>
        <item m="1" x="1077"/>
        <item x="729"/>
        <item x="903"/>
        <item x="459"/>
        <item x="460"/>
        <item x="538"/>
        <item x="202"/>
        <item x="115"/>
        <item x="189"/>
        <item x="170"/>
        <item x="91"/>
        <item x="190"/>
        <item x="539"/>
        <item m="1" x="1019"/>
        <item x="134"/>
        <item x="144"/>
        <item x="135"/>
        <item x="153"/>
        <item x="601"/>
        <item x="540"/>
        <item x="901"/>
        <item m="1" x="1042"/>
        <item x="658"/>
        <item x="315"/>
        <item x="743"/>
        <item x="838"/>
        <item x="867"/>
        <item m="1" x="1088"/>
        <item x="14"/>
        <item x="284"/>
        <item x="775"/>
        <item x="136"/>
        <item x="123"/>
        <item x="446"/>
        <item x="570"/>
        <item x="146"/>
        <item x="221"/>
        <item x="734"/>
        <item x="78"/>
        <item x="744"/>
        <item x="73"/>
        <item x="745"/>
        <item x="92"/>
        <item x="117"/>
        <item x="322"/>
        <item x="541"/>
        <item x="193"/>
        <item x="289"/>
        <item x="204"/>
        <item x="746"/>
        <item x="201"/>
        <item m="1" x="1013"/>
        <item x="137"/>
        <item x="25"/>
        <item x="2"/>
        <item x="275"/>
        <item x="64"/>
        <item x="985"/>
        <item x="994"/>
        <item x="993"/>
        <item x="1000"/>
        <item x="975"/>
        <item x="974"/>
        <item x="999"/>
        <item m="1" x="1037"/>
        <item x="986"/>
        <item x="977"/>
        <item x="969"/>
        <item x="981"/>
        <item m="1" x="1048"/>
        <item x="973"/>
        <item x="0"/>
        <item x="1001"/>
        <item x="983"/>
        <item x="1002"/>
        <item m="1" x="1053"/>
        <item x="970"/>
        <item x="971"/>
        <item x="972"/>
        <item x="987"/>
        <item x="968"/>
        <item x="988"/>
        <item x="991"/>
        <item x="976"/>
        <item x="984"/>
        <item x="989"/>
        <item x="998"/>
        <item x="990"/>
        <item x="978"/>
        <item x="32"/>
        <item x="151"/>
        <item x="152"/>
        <item x="292"/>
        <item x="295"/>
        <item x="97"/>
        <item x="1003"/>
        <item x="408"/>
        <item x="816"/>
        <item m="1" x="1069"/>
        <item x="934"/>
        <item x="935"/>
        <item x="936"/>
        <item x="417"/>
        <item m="1" x="1068"/>
        <item m="1" x="1012"/>
        <item x="485"/>
        <item x="495"/>
        <item x="525"/>
        <item x="591"/>
        <item x="614"/>
        <item x="615"/>
        <item m="1" x="1078"/>
        <item x="937"/>
        <item x="411"/>
        <item x="528"/>
        <item x="585"/>
        <item x="586"/>
        <item m="1" x="1041"/>
        <item x="597"/>
        <item x="762"/>
        <item x="870"/>
        <item m="1" x="1084"/>
        <item m="1" x="1038"/>
        <item x="227"/>
        <item x="228"/>
        <item x="330"/>
        <item x="331"/>
        <item x="332"/>
        <item x="504"/>
        <item x="335"/>
        <item x="938"/>
        <item x="939"/>
        <item x="940"/>
        <item x="941"/>
        <item m="1" x="1054"/>
        <item m="1" x="1035"/>
        <item x="942"/>
        <item x="967"/>
        <item x="513"/>
        <item x="792"/>
        <item x="884"/>
        <item x="943"/>
        <item x="33"/>
        <item x="34"/>
        <item x="35"/>
        <item x="36"/>
        <item x="37"/>
        <item x="90"/>
        <item m="1" x="1006"/>
        <item x="213"/>
        <item x="572"/>
        <item x="944"/>
        <item m="1" x="1036"/>
        <item x="945"/>
        <item x="428"/>
        <item x="564"/>
        <item x="616"/>
        <item x="617"/>
        <item x="618"/>
        <item x="619"/>
        <item x="620"/>
        <item x="906"/>
        <item x="946"/>
        <item x="947"/>
        <item x="948"/>
        <item x="950"/>
        <item x="952"/>
        <item x="953"/>
        <item x="954"/>
        <item x="955"/>
        <item x="956"/>
        <item x="957"/>
        <item x="958"/>
        <item x="959"/>
        <item x="960"/>
        <item x="961"/>
        <item x="962"/>
        <item x="963"/>
        <item x="964"/>
        <item t="default"/>
      </items>
    </pivotField>
    <pivotField showAll="0"/>
    <pivotField showAll="0"/>
    <pivotField showAll="0"/>
    <pivotField dataField="1" showAll="0"/>
    <pivotField showAll="0"/>
    <pivotField showAll="0"/>
    <pivotField showAll="0"/>
    <pivotField showAll="0"/>
  </pivotFields>
  <rowFields count="1">
    <field x="1"/>
  </rowFields>
  <rowItems count="1005">
    <i>
      <x/>
    </i>
    <i>
      <x v="1"/>
    </i>
    <i>
      <x v="2"/>
    </i>
    <i>
      <x v="3"/>
    </i>
    <i>
      <x v="4"/>
    </i>
    <i>
      <x v="5"/>
    </i>
    <i>
      <x v="6"/>
    </i>
    <i>
      <x v="7"/>
    </i>
    <i>
      <x v="8"/>
    </i>
    <i>
      <x v="9"/>
    </i>
    <i>
      <x v="10"/>
    </i>
    <i>
      <x v="11"/>
    </i>
    <i>
      <x v="13"/>
    </i>
    <i>
      <x v="14"/>
    </i>
    <i>
      <x v="15"/>
    </i>
    <i>
      <x v="16"/>
    </i>
    <i>
      <x v="17"/>
    </i>
    <i>
      <x v="18"/>
    </i>
    <i>
      <x v="19"/>
    </i>
    <i>
      <x v="20"/>
    </i>
    <i>
      <x v="23"/>
    </i>
    <i>
      <x v="24"/>
    </i>
    <i>
      <x v="25"/>
    </i>
    <i>
      <x v="26"/>
    </i>
    <i>
      <x v="27"/>
    </i>
    <i>
      <x v="28"/>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1"/>
    </i>
    <i>
      <x v="102"/>
    </i>
    <i>
      <x v="103"/>
    </i>
    <i>
      <x v="104"/>
    </i>
    <i>
      <x v="105"/>
    </i>
    <i>
      <x v="106"/>
    </i>
    <i>
      <x v="107"/>
    </i>
    <i>
      <x v="108"/>
    </i>
    <i>
      <x v="109"/>
    </i>
    <i>
      <x v="110"/>
    </i>
    <i>
      <x v="111"/>
    </i>
    <i>
      <x v="112"/>
    </i>
    <i>
      <x v="113"/>
    </i>
    <i>
      <x v="114"/>
    </i>
    <i>
      <x v="115"/>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7"/>
    </i>
    <i>
      <x v="178"/>
    </i>
    <i>
      <x v="179"/>
    </i>
    <i>
      <x v="180"/>
    </i>
    <i>
      <x v="181"/>
    </i>
    <i>
      <x v="182"/>
    </i>
    <i>
      <x v="183"/>
    </i>
    <i>
      <x v="184"/>
    </i>
    <i>
      <x v="185"/>
    </i>
    <i>
      <x v="186"/>
    </i>
    <i>
      <x v="187"/>
    </i>
    <i>
      <x v="188"/>
    </i>
    <i>
      <x v="189"/>
    </i>
    <i>
      <x v="190"/>
    </i>
    <i>
      <x v="191"/>
    </i>
    <i>
      <x v="192"/>
    </i>
    <i>
      <x v="193"/>
    </i>
    <i>
      <x v="194"/>
    </i>
    <i>
      <x v="195"/>
    </i>
    <i>
      <x v="196"/>
    </i>
    <i>
      <x v="197"/>
    </i>
    <i>
      <x v="199"/>
    </i>
    <i>
      <x v="200"/>
    </i>
    <i>
      <x v="201"/>
    </i>
    <i>
      <x v="202"/>
    </i>
    <i>
      <x v="203"/>
    </i>
    <i>
      <x v="204"/>
    </i>
    <i>
      <x v="205"/>
    </i>
    <i>
      <x v="206"/>
    </i>
    <i>
      <x v="207"/>
    </i>
    <i>
      <x v="210"/>
    </i>
    <i>
      <x v="212"/>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9"/>
    </i>
    <i>
      <x v="250"/>
    </i>
    <i>
      <x v="251"/>
    </i>
    <i>
      <x v="252"/>
    </i>
    <i>
      <x v="253"/>
    </i>
    <i>
      <x v="254"/>
    </i>
    <i>
      <x v="255"/>
    </i>
    <i>
      <x v="256"/>
    </i>
    <i>
      <x v="257"/>
    </i>
    <i>
      <x v="258"/>
    </i>
    <i>
      <x v="259"/>
    </i>
    <i>
      <x v="260"/>
    </i>
    <i>
      <x v="261"/>
    </i>
    <i>
      <x v="262"/>
    </i>
    <i>
      <x v="263"/>
    </i>
    <i>
      <x v="264"/>
    </i>
    <i>
      <x v="265"/>
    </i>
    <i>
      <x v="266"/>
    </i>
    <i>
      <x v="268"/>
    </i>
    <i>
      <x v="269"/>
    </i>
    <i>
      <x v="270"/>
    </i>
    <i>
      <x v="271"/>
    </i>
    <i>
      <x v="272"/>
    </i>
    <i>
      <x v="273"/>
    </i>
    <i>
      <x v="274"/>
    </i>
    <i>
      <x v="275"/>
    </i>
    <i>
      <x v="276"/>
    </i>
    <i>
      <x v="277"/>
    </i>
    <i>
      <x v="278"/>
    </i>
    <i>
      <x v="280"/>
    </i>
    <i>
      <x v="281"/>
    </i>
    <i>
      <x v="282"/>
    </i>
    <i>
      <x v="284"/>
    </i>
    <i>
      <x v="285"/>
    </i>
    <i>
      <x v="286"/>
    </i>
    <i>
      <x v="288"/>
    </i>
    <i>
      <x v="289"/>
    </i>
    <i>
      <x v="290"/>
    </i>
    <i>
      <x v="292"/>
    </i>
    <i>
      <x v="293"/>
    </i>
    <i>
      <x v="295"/>
    </i>
    <i>
      <x v="296"/>
    </i>
    <i>
      <x v="297"/>
    </i>
    <i>
      <x v="299"/>
    </i>
    <i>
      <x v="300"/>
    </i>
    <i>
      <x v="301"/>
    </i>
    <i>
      <x v="302"/>
    </i>
    <i>
      <x v="303"/>
    </i>
    <i>
      <x v="304"/>
    </i>
    <i>
      <x v="305"/>
    </i>
    <i>
      <x v="306"/>
    </i>
    <i>
      <x v="307"/>
    </i>
    <i>
      <x v="308"/>
    </i>
    <i>
      <x v="309"/>
    </i>
    <i>
      <x v="310"/>
    </i>
    <i>
      <x v="311"/>
    </i>
    <i>
      <x v="312"/>
    </i>
    <i>
      <x v="313"/>
    </i>
    <i>
      <x v="314"/>
    </i>
    <i>
      <x v="315"/>
    </i>
    <i>
      <x v="316"/>
    </i>
    <i>
      <x v="317"/>
    </i>
    <i>
      <x v="319"/>
    </i>
    <i>
      <x v="320"/>
    </i>
    <i>
      <x v="321"/>
    </i>
    <i>
      <x v="322"/>
    </i>
    <i>
      <x v="323"/>
    </i>
    <i>
      <x v="324"/>
    </i>
    <i>
      <x v="325"/>
    </i>
    <i>
      <x v="327"/>
    </i>
    <i>
      <x v="328"/>
    </i>
    <i>
      <x v="329"/>
    </i>
    <i>
      <x v="330"/>
    </i>
    <i>
      <x v="331"/>
    </i>
    <i>
      <x v="332"/>
    </i>
    <i>
      <x v="333"/>
    </i>
    <i>
      <x v="334"/>
    </i>
    <i>
      <x v="335"/>
    </i>
    <i>
      <x v="337"/>
    </i>
    <i>
      <x v="338"/>
    </i>
    <i>
      <x v="339"/>
    </i>
    <i>
      <x v="340"/>
    </i>
    <i>
      <x v="341"/>
    </i>
    <i>
      <x v="342"/>
    </i>
    <i>
      <x v="343"/>
    </i>
    <i>
      <x v="344"/>
    </i>
    <i>
      <x v="345"/>
    </i>
    <i>
      <x v="346"/>
    </i>
    <i>
      <x v="347"/>
    </i>
    <i>
      <x v="348"/>
    </i>
    <i>
      <x v="349"/>
    </i>
    <i>
      <x v="350"/>
    </i>
    <i>
      <x v="351"/>
    </i>
    <i>
      <x v="353"/>
    </i>
    <i>
      <x v="354"/>
    </i>
    <i>
      <x v="355"/>
    </i>
    <i>
      <x v="356"/>
    </i>
    <i>
      <x v="357"/>
    </i>
    <i>
      <x v="359"/>
    </i>
    <i>
      <x v="360"/>
    </i>
    <i>
      <x v="361"/>
    </i>
    <i>
      <x v="362"/>
    </i>
    <i>
      <x v="363"/>
    </i>
    <i>
      <x v="364"/>
    </i>
    <i>
      <x v="365"/>
    </i>
    <i>
      <x v="366"/>
    </i>
    <i>
      <x v="367"/>
    </i>
    <i>
      <x v="369"/>
    </i>
    <i>
      <x v="370"/>
    </i>
    <i>
      <x v="371"/>
    </i>
    <i>
      <x v="372"/>
    </i>
    <i>
      <x v="373"/>
    </i>
    <i>
      <x v="374"/>
    </i>
    <i>
      <x v="376"/>
    </i>
    <i>
      <x v="377"/>
    </i>
    <i>
      <x v="378"/>
    </i>
    <i>
      <x v="379"/>
    </i>
    <i>
      <x v="380"/>
    </i>
    <i>
      <x v="381"/>
    </i>
    <i>
      <x v="382"/>
    </i>
    <i>
      <x v="383"/>
    </i>
    <i>
      <x v="385"/>
    </i>
    <i>
      <x v="386"/>
    </i>
    <i>
      <x v="387"/>
    </i>
    <i>
      <x v="388"/>
    </i>
    <i>
      <x v="389"/>
    </i>
    <i>
      <x v="390"/>
    </i>
    <i>
      <x v="391"/>
    </i>
    <i>
      <x v="392"/>
    </i>
    <i>
      <x v="393"/>
    </i>
    <i>
      <x v="394"/>
    </i>
    <i>
      <x v="395"/>
    </i>
    <i>
      <x v="396"/>
    </i>
    <i>
      <x v="397"/>
    </i>
    <i>
      <x v="398"/>
    </i>
    <i>
      <x v="399"/>
    </i>
    <i>
      <x v="400"/>
    </i>
    <i>
      <x v="401"/>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2"/>
    </i>
    <i>
      <x v="463"/>
    </i>
    <i>
      <x v="464"/>
    </i>
    <i>
      <x v="465"/>
    </i>
    <i>
      <x v="466"/>
    </i>
    <i>
      <x v="467"/>
    </i>
    <i>
      <x v="468"/>
    </i>
    <i>
      <x v="469"/>
    </i>
    <i>
      <x v="470"/>
    </i>
    <i>
      <x v="471"/>
    </i>
    <i>
      <x v="472"/>
    </i>
    <i>
      <x v="473"/>
    </i>
    <i>
      <x v="474"/>
    </i>
    <i>
      <x v="475"/>
    </i>
    <i>
      <x v="476"/>
    </i>
    <i>
      <x v="477"/>
    </i>
    <i>
      <x v="478"/>
    </i>
    <i>
      <x v="479"/>
    </i>
    <i>
      <x v="480"/>
    </i>
    <i>
      <x v="481"/>
    </i>
    <i>
      <x v="482"/>
    </i>
    <i>
      <x v="483"/>
    </i>
    <i>
      <x v="484"/>
    </i>
    <i>
      <x v="486"/>
    </i>
    <i>
      <x v="487"/>
    </i>
    <i>
      <x v="488"/>
    </i>
    <i>
      <x v="489"/>
    </i>
    <i>
      <x v="491"/>
    </i>
    <i>
      <x v="493"/>
    </i>
    <i>
      <x v="494"/>
    </i>
    <i>
      <x v="495"/>
    </i>
    <i>
      <x v="496"/>
    </i>
    <i>
      <x v="497"/>
    </i>
    <i>
      <x v="499"/>
    </i>
    <i>
      <x v="500"/>
    </i>
    <i>
      <x v="501"/>
    </i>
    <i>
      <x v="502"/>
    </i>
    <i>
      <x v="503"/>
    </i>
    <i>
      <x v="504"/>
    </i>
    <i>
      <x v="505"/>
    </i>
    <i>
      <x v="507"/>
    </i>
    <i>
      <x v="508"/>
    </i>
    <i>
      <x v="509"/>
    </i>
    <i>
      <x v="511"/>
    </i>
    <i>
      <x v="512"/>
    </i>
    <i>
      <x v="513"/>
    </i>
    <i>
      <x v="514"/>
    </i>
    <i>
      <x v="516"/>
    </i>
    <i>
      <x v="517"/>
    </i>
    <i>
      <x v="518"/>
    </i>
    <i>
      <x v="519"/>
    </i>
    <i>
      <x v="521"/>
    </i>
    <i>
      <x v="522"/>
    </i>
    <i>
      <x v="523"/>
    </i>
    <i>
      <x v="524"/>
    </i>
    <i>
      <x v="525"/>
    </i>
    <i>
      <x v="526"/>
    </i>
    <i>
      <x v="527"/>
    </i>
    <i>
      <x v="529"/>
    </i>
    <i>
      <x v="530"/>
    </i>
    <i>
      <x v="531"/>
    </i>
    <i>
      <x v="532"/>
    </i>
    <i>
      <x v="533"/>
    </i>
    <i>
      <x v="534"/>
    </i>
    <i>
      <x v="535"/>
    </i>
    <i>
      <x v="536"/>
    </i>
    <i>
      <x v="537"/>
    </i>
    <i>
      <x v="538"/>
    </i>
    <i>
      <x v="539"/>
    </i>
    <i>
      <x v="540"/>
    </i>
    <i>
      <x v="541"/>
    </i>
    <i>
      <x v="542"/>
    </i>
    <i>
      <x v="543"/>
    </i>
    <i>
      <x v="546"/>
    </i>
    <i>
      <x v="547"/>
    </i>
    <i>
      <x v="548"/>
    </i>
    <i>
      <x v="549"/>
    </i>
    <i>
      <x v="550"/>
    </i>
    <i>
      <x v="551"/>
    </i>
    <i>
      <x v="552"/>
    </i>
    <i>
      <x v="553"/>
    </i>
    <i>
      <x v="554"/>
    </i>
    <i>
      <x v="555"/>
    </i>
    <i>
      <x v="556"/>
    </i>
    <i>
      <x v="557"/>
    </i>
    <i>
      <x v="559"/>
    </i>
    <i>
      <x v="560"/>
    </i>
    <i>
      <x v="561"/>
    </i>
    <i>
      <x v="562"/>
    </i>
    <i>
      <x v="563"/>
    </i>
    <i>
      <x v="564"/>
    </i>
    <i>
      <x v="565"/>
    </i>
    <i>
      <x v="566"/>
    </i>
    <i>
      <x v="567"/>
    </i>
    <i>
      <x v="568"/>
    </i>
    <i>
      <x v="569"/>
    </i>
    <i>
      <x v="570"/>
    </i>
    <i>
      <x v="571"/>
    </i>
    <i>
      <x v="572"/>
    </i>
    <i>
      <x v="573"/>
    </i>
    <i>
      <x v="574"/>
    </i>
    <i>
      <x v="575"/>
    </i>
    <i>
      <x v="576"/>
    </i>
    <i>
      <x v="578"/>
    </i>
    <i>
      <x v="580"/>
    </i>
    <i>
      <x v="581"/>
    </i>
    <i>
      <x v="583"/>
    </i>
    <i>
      <x v="584"/>
    </i>
    <i>
      <x v="585"/>
    </i>
    <i>
      <x v="586"/>
    </i>
    <i>
      <x v="587"/>
    </i>
    <i>
      <x v="588"/>
    </i>
    <i>
      <x v="589"/>
    </i>
    <i>
      <x v="592"/>
    </i>
    <i>
      <x v="593"/>
    </i>
    <i>
      <x v="594"/>
    </i>
    <i>
      <x v="595"/>
    </i>
    <i>
      <x v="596"/>
    </i>
    <i>
      <x v="597"/>
    </i>
    <i>
      <x v="598"/>
    </i>
    <i>
      <x v="599"/>
    </i>
    <i>
      <x v="600"/>
    </i>
    <i>
      <x v="601"/>
    </i>
    <i>
      <x v="602"/>
    </i>
    <i>
      <x v="603"/>
    </i>
    <i>
      <x v="604"/>
    </i>
    <i>
      <x v="605"/>
    </i>
    <i>
      <x v="607"/>
    </i>
    <i>
      <x v="609"/>
    </i>
    <i>
      <x v="610"/>
    </i>
    <i>
      <x v="611"/>
    </i>
    <i>
      <x v="612"/>
    </i>
    <i>
      <x v="613"/>
    </i>
    <i>
      <x v="614"/>
    </i>
    <i>
      <x v="615"/>
    </i>
    <i>
      <x v="616"/>
    </i>
    <i>
      <x v="617"/>
    </i>
    <i>
      <x v="618"/>
    </i>
    <i>
      <x v="619"/>
    </i>
    <i>
      <x v="620"/>
    </i>
    <i>
      <x v="621"/>
    </i>
    <i>
      <x v="622"/>
    </i>
    <i>
      <x v="623"/>
    </i>
    <i>
      <x v="624"/>
    </i>
    <i>
      <x v="625"/>
    </i>
    <i>
      <x v="626"/>
    </i>
    <i>
      <x v="627"/>
    </i>
    <i>
      <x v="628"/>
    </i>
    <i>
      <x v="630"/>
    </i>
    <i>
      <x v="631"/>
    </i>
    <i>
      <x v="632"/>
    </i>
    <i>
      <x v="633"/>
    </i>
    <i>
      <x v="635"/>
    </i>
    <i>
      <x v="636"/>
    </i>
    <i>
      <x v="637"/>
    </i>
    <i>
      <x v="638"/>
    </i>
    <i>
      <x v="639"/>
    </i>
    <i>
      <x v="640"/>
    </i>
    <i>
      <x v="641"/>
    </i>
    <i>
      <x v="642"/>
    </i>
    <i>
      <x v="643"/>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8"/>
    </i>
    <i>
      <x v="689"/>
    </i>
    <i>
      <x v="690"/>
    </i>
    <i>
      <x v="692"/>
    </i>
    <i>
      <x v="693"/>
    </i>
    <i>
      <x v="694"/>
    </i>
    <i>
      <x v="695"/>
    </i>
    <i>
      <x v="696"/>
    </i>
    <i>
      <x v="697"/>
    </i>
    <i>
      <x v="698"/>
    </i>
    <i>
      <x v="699"/>
    </i>
    <i>
      <x v="700"/>
    </i>
    <i>
      <x v="701"/>
    </i>
    <i>
      <x v="702"/>
    </i>
    <i>
      <x v="703"/>
    </i>
    <i>
      <x v="705"/>
    </i>
    <i>
      <x v="706"/>
    </i>
    <i>
      <x v="707"/>
    </i>
    <i>
      <x v="708"/>
    </i>
    <i>
      <x v="709"/>
    </i>
    <i>
      <x v="710"/>
    </i>
    <i>
      <x v="711"/>
    </i>
    <i>
      <x v="712"/>
    </i>
    <i>
      <x v="713"/>
    </i>
    <i>
      <x v="714"/>
    </i>
    <i>
      <x v="715"/>
    </i>
    <i>
      <x v="716"/>
    </i>
    <i>
      <x v="718"/>
    </i>
    <i>
      <x v="719"/>
    </i>
    <i>
      <x v="720"/>
    </i>
    <i>
      <x v="721"/>
    </i>
    <i>
      <x v="722"/>
    </i>
    <i>
      <x v="723"/>
    </i>
    <i>
      <x v="724"/>
    </i>
    <i>
      <x v="725"/>
    </i>
    <i>
      <x v="726"/>
    </i>
    <i>
      <x v="727"/>
    </i>
    <i>
      <x v="728"/>
    </i>
    <i>
      <x v="729"/>
    </i>
    <i>
      <x v="730"/>
    </i>
    <i>
      <x v="731"/>
    </i>
    <i>
      <x v="732"/>
    </i>
    <i>
      <x v="734"/>
    </i>
    <i>
      <x v="735"/>
    </i>
    <i>
      <x v="736"/>
    </i>
    <i>
      <x v="737"/>
    </i>
    <i>
      <x v="738"/>
    </i>
    <i>
      <x v="739"/>
    </i>
    <i>
      <x v="740"/>
    </i>
    <i>
      <x v="741"/>
    </i>
    <i>
      <x v="742"/>
    </i>
    <i>
      <x v="743"/>
    </i>
    <i>
      <x v="744"/>
    </i>
    <i>
      <x v="746"/>
    </i>
    <i>
      <x v="747"/>
    </i>
    <i>
      <x v="748"/>
    </i>
    <i>
      <x v="749"/>
    </i>
    <i>
      <x v="750"/>
    </i>
    <i>
      <x v="751"/>
    </i>
    <i>
      <x v="752"/>
    </i>
    <i>
      <x v="754"/>
    </i>
    <i>
      <x v="755"/>
    </i>
    <i>
      <x v="756"/>
    </i>
    <i>
      <x v="757"/>
    </i>
    <i>
      <x v="758"/>
    </i>
    <i>
      <x v="759"/>
    </i>
    <i>
      <x v="760"/>
    </i>
    <i>
      <x v="761"/>
    </i>
    <i>
      <x v="762"/>
    </i>
    <i>
      <x v="763"/>
    </i>
    <i>
      <x v="765"/>
    </i>
    <i>
      <x v="766"/>
    </i>
    <i>
      <x v="767"/>
    </i>
    <i>
      <x v="769"/>
    </i>
    <i>
      <x v="770"/>
    </i>
    <i>
      <x v="771"/>
    </i>
    <i>
      <x v="772"/>
    </i>
    <i>
      <x v="773"/>
    </i>
    <i>
      <x v="775"/>
    </i>
    <i>
      <x v="777"/>
    </i>
    <i>
      <x v="778"/>
    </i>
    <i>
      <x v="779"/>
    </i>
    <i>
      <x v="780"/>
    </i>
    <i>
      <x v="782"/>
    </i>
    <i>
      <x v="783"/>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5"/>
    </i>
    <i>
      <x v="816"/>
    </i>
    <i>
      <x v="817"/>
    </i>
    <i>
      <x v="818"/>
    </i>
    <i>
      <x v="819"/>
    </i>
    <i>
      <x v="820"/>
    </i>
    <i>
      <x v="821"/>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50"/>
    </i>
    <i>
      <x v="851"/>
    </i>
    <i>
      <x v="852"/>
    </i>
    <i>
      <x v="853"/>
    </i>
    <i>
      <x v="854"/>
    </i>
    <i>
      <x v="855"/>
    </i>
    <i>
      <x v="856"/>
    </i>
    <i>
      <x v="857"/>
    </i>
    <i>
      <x v="858"/>
    </i>
    <i>
      <x v="859"/>
    </i>
    <i>
      <x v="860"/>
    </i>
    <i>
      <x v="861"/>
    </i>
    <i>
      <x v="862"/>
    </i>
    <i>
      <x v="863"/>
    </i>
    <i>
      <x v="864"/>
    </i>
    <i>
      <x v="865"/>
    </i>
    <i>
      <x v="866"/>
    </i>
    <i>
      <x v="867"/>
    </i>
    <i>
      <x v="869"/>
    </i>
    <i>
      <x v="870"/>
    </i>
    <i>
      <x v="871"/>
    </i>
    <i>
      <x v="872"/>
    </i>
    <i>
      <x v="873"/>
    </i>
    <i>
      <x v="874"/>
    </i>
    <i>
      <x v="875"/>
    </i>
    <i>
      <x v="876"/>
    </i>
    <i>
      <x v="877"/>
    </i>
    <i>
      <x v="878"/>
    </i>
    <i>
      <x v="879"/>
    </i>
    <i>
      <x v="880"/>
    </i>
    <i>
      <x v="881"/>
    </i>
    <i>
      <x v="882"/>
    </i>
    <i>
      <x v="883"/>
    </i>
    <i>
      <x v="884"/>
    </i>
    <i>
      <x v="886"/>
    </i>
    <i>
      <x v="887"/>
    </i>
    <i>
      <x v="888"/>
    </i>
    <i>
      <x v="889"/>
    </i>
    <i>
      <x v="890"/>
    </i>
    <i>
      <x v="891"/>
    </i>
    <i>
      <x v="892"/>
    </i>
    <i>
      <x v="893"/>
    </i>
    <i>
      <x v="894"/>
    </i>
    <i>
      <x v="895"/>
    </i>
    <i>
      <x v="896"/>
    </i>
    <i>
      <x v="897"/>
    </i>
    <i>
      <x v="899"/>
    </i>
    <i>
      <x v="900"/>
    </i>
    <i>
      <x v="901"/>
    </i>
    <i>
      <x v="902"/>
    </i>
    <i>
      <x v="903"/>
    </i>
    <i>
      <x v="904"/>
    </i>
    <i>
      <x v="905"/>
    </i>
    <i>
      <x v="906"/>
    </i>
    <i>
      <x v="907"/>
    </i>
    <i>
      <x v="908"/>
    </i>
    <i>
      <x v="909"/>
    </i>
    <i>
      <x v="910"/>
    </i>
    <i>
      <x v="911"/>
    </i>
    <i>
      <x v="912"/>
    </i>
    <i>
      <x v="913"/>
    </i>
    <i>
      <x v="914"/>
    </i>
    <i>
      <x v="915"/>
    </i>
    <i>
      <x v="916"/>
    </i>
    <i>
      <x v="917"/>
    </i>
    <i>
      <x v="918"/>
    </i>
    <i>
      <x v="919"/>
    </i>
    <i>
      <x v="921"/>
    </i>
    <i>
      <x v="922"/>
    </i>
    <i>
      <x v="923"/>
    </i>
    <i>
      <x v="924"/>
    </i>
    <i>
      <x v="925"/>
    </i>
    <i>
      <x v="926"/>
    </i>
    <i>
      <x v="927"/>
    </i>
    <i>
      <x v="928"/>
    </i>
    <i>
      <x v="929"/>
    </i>
    <i>
      <x v="930"/>
    </i>
    <i>
      <x v="931"/>
    </i>
    <i>
      <x v="932"/>
    </i>
    <i>
      <x v="934"/>
    </i>
    <i>
      <x v="935"/>
    </i>
    <i>
      <x v="936"/>
    </i>
    <i>
      <x v="937"/>
    </i>
    <i>
      <x v="938"/>
    </i>
    <i>
      <x v="939"/>
    </i>
    <i>
      <x v="940"/>
    </i>
    <i>
      <x v="942"/>
    </i>
    <i>
      <x v="943"/>
    </i>
    <i>
      <x v="944"/>
    </i>
    <i>
      <x v="945"/>
    </i>
    <i>
      <x v="946"/>
    </i>
    <i>
      <x v="948"/>
    </i>
    <i>
      <x v="949"/>
    </i>
    <i>
      <x v="950"/>
    </i>
    <i>
      <x v="951"/>
    </i>
    <i>
      <x v="952"/>
    </i>
    <i>
      <x v="953"/>
    </i>
    <i>
      <x v="954"/>
    </i>
    <i>
      <x v="955"/>
    </i>
    <i>
      <x v="956"/>
    </i>
    <i>
      <x v="957"/>
    </i>
    <i>
      <x v="958"/>
    </i>
    <i>
      <x v="959"/>
    </i>
    <i>
      <x v="960"/>
    </i>
    <i>
      <x v="961"/>
    </i>
    <i>
      <x v="962"/>
    </i>
    <i>
      <x v="963"/>
    </i>
    <i>
      <x v="964"/>
    </i>
    <i>
      <x v="965"/>
    </i>
    <i>
      <x v="966"/>
    </i>
    <i>
      <x v="967"/>
    </i>
    <i>
      <x v="968"/>
    </i>
    <i>
      <x v="969"/>
    </i>
    <i>
      <x v="970"/>
    </i>
    <i>
      <x v="972"/>
    </i>
    <i>
      <x v="973"/>
    </i>
    <i>
      <x v="974"/>
    </i>
    <i>
      <x v="975"/>
    </i>
    <i>
      <x v="976"/>
    </i>
    <i>
      <x v="977"/>
    </i>
    <i>
      <x v="978"/>
    </i>
    <i>
      <x v="979"/>
    </i>
    <i>
      <x v="980"/>
    </i>
    <i>
      <x v="981"/>
    </i>
    <i>
      <x v="982"/>
    </i>
    <i>
      <x v="983"/>
    </i>
    <i>
      <x v="985"/>
    </i>
    <i>
      <x v="986"/>
    </i>
    <i>
      <x v="987"/>
    </i>
    <i>
      <x v="988"/>
    </i>
    <i>
      <x v="990"/>
    </i>
    <i>
      <x v="991"/>
    </i>
    <i>
      <x v="992"/>
    </i>
    <i>
      <x v="993"/>
    </i>
    <i>
      <x v="994"/>
    </i>
    <i>
      <x v="996"/>
    </i>
    <i>
      <x v="997"/>
    </i>
    <i>
      <x v="998"/>
    </i>
    <i>
      <x v="999"/>
    </i>
    <i>
      <x v="1000"/>
    </i>
    <i>
      <x v="1001"/>
    </i>
    <i>
      <x v="1002"/>
    </i>
    <i>
      <x v="1003"/>
    </i>
    <i>
      <x v="1004"/>
    </i>
    <i>
      <x v="1005"/>
    </i>
    <i>
      <x v="1006"/>
    </i>
    <i>
      <x v="1007"/>
    </i>
    <i>
      <x v="1008"/>
    </i>
    <i>
      <x v="1009"/>
    </i>
    <i>
      <x v="1010"/>
    </i>
    <i>
      <x v="1011"/>
    </i>
    <i>
      <x v="1012"/>
    </i>
    <i>
      <x v="1013"/>
    </i>
    <i>
      <x v="1014"/>
    </i>
    <i>
      <x v="1015"/>
    </i>
    <i>
      <x v="1016"/>
    </i>
    <i>
      <x v="1017"/>
    </i>
    <i>
      <x v="1019"/>
    </i>
    <i>
      <x v="1020"/>
    </i>
    <i>
      <x v="1021"/>
    </i>
    <i>
      <x v="1022"/>
    </i>
    <i>
      <x v="1025"/>
    </i>
    <i>
      <x v="1026"/>
    </i>
    <i>
      <x v="1027"/>
    </i>
    <i>
      <x v="1028"/>
    </i>
    <i>
      <x v="1029"/>
    </i>
    <i>
      <x v="1030"/>
    </i>
    <i>
      <x v="1032"/>
    </i>
    <i>
      <x v="1033"/>
    </i>
    <i>
      <x v="1034"/>
    </i>
    <i>
      <x v="1035"/>
    </i>
    <i>
      <x v="1036"/>
    </i>
    <i>
      <x v="1038"/>
    </i>
    <i>
      <x v="1039"/>
    </i>
    <i>
      <x v="1040"/>
    </i>
    <i>
      <x v="1043"/>
    </i>
    <i>
      <x v="1044"/>
    </i>
    <i>
      <x v="1045"/>
    </i>
    <i>
      <x v="1046"/>
    </i>
    <i>
      <x v="1047"/>
    </i>
    <i>
      <x v="1048"/>
    </i>
    <i>
      <x v="1049"/>
    </i>
    <i>
      <x v="1050"/>
    </i>
    <i>
      <x v="1051"/>
    </i>
    <i>
      <x v="1052"/>
    </i>
    <i>
      <x v="1053"/>
    </i>
    <i>
      <x v="1056"/>
    </i>
    <i>
      <x v="1057"/>
    </i>
    <i>
      <x v="1058"/>
    </i>
    <i>
      <x v="1059"/>
    </i>
    <i>
      <x v="1060"/>
    </i>
    <i>
      <x v="1061"/>
    </i>
    <i>
      <x v="1062"/>
    </i>
    <i>
      <x v="1063"/>
    </i>
    <i>
      <x v="1064"/>
    </i>
    <i>
      <x v="1065"/>
    </i>
    <i>
      <x v="1066"/>
    </i>
    <i>
      <x v="1067"/>
    </i>
    <i>
      <x v="1069"/>
    </i>
    <i>
      <x v="1070"/>
    </i>
    <i>
      <x v="1071"/>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t="grand">
      <x/>
    </i>
  </rowItems>
  <colFields count="1">
    <field x="0"/>
  </colFields>
  <colItems count="4">
    <i>
      <x/>
    </i>
    <i>
      <x v="1"/>
    </i>
    <i>
      <x v="2"/>
    </i>
    <i t="grand">
      <x/>
    </i>
  </colItems>
  <dataFields count="1">
    <dataField name="合計 / Remain Qty" fld="5" baseField="0" baseItem="0"/>
  </dataFields>
  <formats count="26">
    <format dxfId="143">
      <pivotArea field="0" type="button" dataOnly="0" labelOnly="1" outline="0" axis="axisCol" fieldPosition="0"/>
    </format>
    <format dxfId="142">
      <pivotArea dataOnly="0" labelOnly="1" fieldPosition="0">
        <references count="1">
          <reference field="0" count="0"/>
        </references>
      </pivotArea>
    </format>
    <format dxfId="141">
      <pivotArea dataOnly="0" labelOnly="1" grandRow="1" outline="0" fieldPosition="0"/>
    </format>
    <format dxfId="140">
      <pivotArea dataOnly="0" labelOnly="1" fieldPosition="0">
        <references count="2">
          <reference field="0" count="1" selected="0">
            <x v="0"/>
          </reference>
          <reference field="1" count="50">
            <x v="6"/>
            <x v="7"/>
            <x v="8"/>
            <x v="9"/>
            <x v="10"/>
            <x v="14"/>
            <x v="16"/>
            <x v="17"/>
            <x v="18"/>
            <x v="24"/>
            <x v="25"/>
            <x v="33"/>
            <x v="36"/>
            <x v="37"/>
            <x v="42"/>
            <x v="43"/>
            <x v="47"/>
            <x v="48"/>
            <x v="49"/>
            <x v="50"/>
            <x v="51"/>
            <x v="58"/>
            <x v="59"/>
            <x v="60"/>
            <x v="61"/>
            <x v="69"/>
            <x v="70"/>
            <x v="75"/>
            <x v="79"/>
            <x v="80"/>
            <x v="82"/>
            <x v="83"/>
            <x v="95"/>
            <x v="96"/>
            <x v="97"/>
            <x v="98"/>
            <x v="105"/>
            <x v="106"/>
            <x v="107"/>
            <x v="108"/>
            <x v="109"/>
            <x v="112"/>
            <x v="113"/>
            <x v="115"/>
            <x v="125"/>
            <x v="126"/>
            <x v="128"/>
            <x v="130"/>
            <x v="131"/>
            <x v="141"/>
          </reference>
        </references>
      </pivotArea>
    </format>
    <format dxfId="139">
      <pivotArea dataOnly="0" labelOnly="1" fieldPosition="0">
        <references count="2">
          <reference field="0" count="1" selected="0">
            <x v="0"/>
          </reference>
          <reference field="1" count="50">
            <x v="142"/>
            <x v="143"/>
            <x v="144"/>
            <x v="156"/>
            <x v="157"/>
            <x v="158"/>
            <x v="159"/>
            <x v="162"/>
            <x v="163"/>
            <x v="164"/>
            <x v="172"/>
            <x v="173"/>
            <x v="175"/>
            <x v="182"/>
            <x v="183"/>
            <x v="189"/>
            <x v="190"/>
            <x v="191"/>
            <x v="192"/>
            <x v="201"/>
            <x v="202"/>
            <x v="203"/>
            <x v="204"/>
            <x v="206"/>
            <x v="207"/>
            <x v="208"/>
            <x v="216"/>
            <x v="217"/>
            <x v="218"/>
            <x v="225"/>
            <x v="226"/>
            <x v="229"/>
            <x v="231"/>
            <x v="234"/>
            <x v="235"/>
            <x v="236"/>
            <x v="237"/>
            <x v="240"/>
            <x v="241"/>
            <x v="245"/>
            <x v="246"/>
            <x v="247"/>
            <x v="251"/>
            <x v="252"/>
            <x v="253"/>
            <x v="257"/>
            <x v="258"/>
            <x v="260"/>
            <x v="266"/>
            <x v="272"/>
          </reference>
        </references>
      </pivotArea>
    </format>
    <format dxfId="138">
      <pivotArea dataOnly="0" labelOnly="1" fieldPosition="0">
        <references count="2">
          <reference field="0" count="1" selected="0">
            <x v="0"/>
          </reference>
          <reference field="1" count="50">
            <x v="273"/>
            <x v="274"/>
            <x v="277"/>
            <x v="278"/>
            <x v="279"/>
            <x v="280"/>
            <x v="293"/>
            <x v="295"/>
            <x v="296"/>
            <x v="297"/>
            <x v="298"/>
            <x v="302"/>
            <x v="303"/>
            <x v="305"/>
            <x v="306"/>
            <x v="309"/>
            <x v="311"/>
            <x v="312"/>
            <x v="313"/>
            <x v="321"/>
            <x v="322"/>
            <x v="323"/>
            <x v="324"/>
            <x v="325"/>
            <x v="326"/>
            <x v="327"/>
            <x v="340"/>
            <x v="341"/>
            <x v="342"/>
            <x v="344"/>
            <x v="346"/>
            <x v="347"/>
            <x v="348"/>
            <x v="349"/>
            <x v="350"/>
            <x v="365"/>
            <x v="367"/>
            <x v="368"/>
            <x v="369"/>
            <x v="370"/>
            <x v="377"/>
            <x v="378"/>
            <x v="379"/>
            <x v="380"/>
            <x v="381"/>
            <x v="393"/>
            <x v="394"/>
            <x v="395"/>
            <x v="396"/>
            <x v="400"/>
          </reference>
        </references>
      </pivotArea>
    </format>
    <format dxfId="137">
      <pivotArea dataOnly="0" labelOnly="1" fieldPosition="0">
        <references count="2">
          <reference field="0" count="1" selected="0">
            <x v="0"/>
          </reference>
          <reference field="1" count="50">
            <x v="401"/>
            <x v="403"/>
            <x v="405"/>
            <x v="407"/>
            <x v="410"/>
            <x v="411"/>
            <x v="413"/>
            <x v="414"/>
            <x v="415"/>
            <x v="420"/>
            <x v="421"/>
            <x v="422"/>
            <x v="424"/>
            <x v="425"/>
            <x v="426"/>
            <x v="427"/>
            <x v="428"/>
            <x v="429"/>
            <x v="430"/>
            <x v="436"/>
            <x v="437"/>
            <x v="438"/>
            <x v="446"/>
            <x v="447"/>
            <x v="448"/>
            <x v="450"/>
            <x v="451"/>
            <x v="452"/>
            <x v="458"/>
            <x v="459"/>
            <x v="460"/>
            <x v="461"/>
            <x v="462"/>
            <x v="472"/>
            <x v="473"/>
            <x v="474"/>
            <x v="475"/>
            <x v="476"/>
            <x v="477"/>
            <x v="478"/>
            <x v="479"/>
            <x v="489"/>
            <x v="491"/>
            <x v="492"/>
            <x v="502"/>
            <x v="503"/>
            <x v="504"/>
            <x v="505"/>
            <x v="506"/>
            <x v="507"/>
          </reference>
        </references>
      </pivotArea>
    </format>
    <format dxfId="136">
      <pivotArea dataOnly="0" labelOnly="1" fieldPosition="0">
        <references count="2">
          <reference field="0" count="1" selected="0">
            <x v="0"/>
          </reference>
          <reference field="1" count="50">
            <x v="522"/>
            <x v="523"/>
            <x v="524"/>
            <x v="525"/>
            <x v="526"/>
            <x v="527"/>
            <x v="539"/>
            <x v="540"/>
            <x v="541"/>
            <x v="542"/>
            <x v="543"/>
            <x v="551"/>
            <x v="553"/>
            <x v="559"/>
            <x v="570"/>
            <x v="571"/>
            <x v="572"/>
            <x v="573"/>
            <x v="574"/>
            <x v="575"/>
            <x v="586"/>
            <x v="587"/>
            <x v="588"/>
            <x v="590"/>
            <x v="597"/>
            <x v="598"/>
            <x v="599"/>
            <x v="600"/>
            <x v="601"/>
            <x v="602"/>
            <x v="605"/>
            <x v="619"/>
            <x v="620"/>
            <x v="621"/>
            <x v="622"/>
            <x v="623"/>
            <x v="624"/>
            <x v="625"/>
            <x v="626"/>
            <x v="627"/>
            <x v="640"/>
            <x v="641"/>
            <x v="644"/>
            <x v="649"/>
            <x v="650"/>
            <x v="651"/>
            <x v="652"/>
            <x v="653"/>
            <x v="654"/>
            <x v="660"/>
          </reference>
        </references>
      </pivotArea>
    </format>
    <format dxfId="135">
      <pivotArea dataOnly="0" labelOnly="1" fieldPosition="0">
        <references count="2">
          <reference field="0" count="1" selected="0">
            <x v="0"/>
          </reference>
          <reference field="1" count="50">
            <x v="661"/>
            <x v="662"/>
            <x v="663"/>
            <x v="666"/>
            <x v="667"/>
            <x v="668"/>
            <x v="674"/>
            <x v="676"/>
            <x v="677"/>
            <x v="678"/>
            <x v="679"/>
            <x v="687"/>
            <x v="688"/>
            <x v="689"/>
            <x v="690"/>
            <x v="691"/>
            <x v="700"/>
            <x v="701"/>
            <x v="702"/>
            <x v="704"/>
            <x v="708"/>
            <x v="709"/>
            <x v="710"/>
            <x v="711"/>
            <x v="722"/>
            <x v="723"/>
            <x v="737"/>
            <x v="738"/>
            <x v="747"/>
            <x v="748"/>
            <x v="755"/>
            <x v="756"/>
            <x v="757"/>
            <x v="758"/>
            <x v="759"/>
            <x v="762"/>
            <x v="763"/>
            <x v="764"/>
            <x v="768"/>
            <x v="769"/>
            <x v="770"/>
            <x v="774"/>
            <x v="775"/>
            <x v="776"/>
            <x v="781"/>
            <x v="782"/>
            <x v="787"/>
            <x v="788"/>
            <x v="790"/>
            <x v="791"/>
          </reference>
        </references>
      </pivotArea>
    </format>
    <format dxfId="134">
      <pivotArea dataOnly="0" labelOnly="1" fieldPosition="0">
        <references count="2">
          <reference field="0" count="1" selected="0">
            <x v="0"/>
          </reference>
          <reference field="1" count="50">
            <x v="792"/>
            <x v="793"/>
            <x v="801"/>
            <x v="802"/>
            <x v="809"/>
            <x v="810"/>
            <x v="811"/>
            <x v="823"/>
            <x v="831"/>
            <x v="832"/>
            <x v="839"/>
            <x v="841"/>
            <x v="842"/>
            <x v="848"/>
            <x v="850"/>
            <x v="859"/>
            <x v="860"/>
            <x v="861"/>
            <x v="862"/>
            <x v="864"/>
            <x v="875"/>
            <x v="876"/>
            <x v="884"/>
            <x v="885"/>
            <x v="888"/>
            <x v="889"/>
            <x v="890"/>
            <x v="893"/>
            <x v="894"/>
            <x v="895"/>
            <x v="900"/>
            <x v="901"/>
            <x v="905"/>
            <x v="908"/>
            <x v="911"/>
            <x v="912"/>
            <x v="913"/>
            <x v="916"/>
            <x v="917"/>
            <x v="923"/>
            <x v="924"/>
            <x v="925"/>
            <x v="926"/>
            <x v="928"/>
            <x v="929"/>
            <x v="930"/>
            <x v="931"/>
            <x v="932"/>
            <x v="933"/>
            <x v="938"/>
          </reference>
        </references>
      </pivotArea>
    </format>
    <format dxfId="133">
      <pivotArea dataOnly="0" labelOnly="1" fieldPosition="0">
        <references count="2">
          <reference field="0" count="1" selected="0">
            <x v="0"/>
          </reference>
          <reference field="1" count="13">
            <x v="939"/>
            <x v="953"/>
            <x v="954"/>
            <x v="962"/>
            <x v="965"/>
            <x v="966"/>
            <x v="968"/>
            <x v="970"/>
            <x v="971"/>
            <x v="974"/>
            <x v="1009"/>
            <x v="1014"/>
            <x v="1015"/>
          </reference>
        </references>
      </pivotArea>
    </format>
    <format dxfId="132">
      <pivotArea dataOnly="0" labelOnly="1" fieldPosition="0">
        <references count="2">
          <reference field="0" count="1" selected="0">
            <x v="1"/>
          </reference>
          <reference field="1" count="50">
            <x v="0"/>
            <x v="1"/>
            <x v="2"/>
            <x v="3"/>
            <x v="4"/>
            <x v="5"/>
            <x v="11"/>
            <x v="12"/>
            <x v="13"/>
            <x v="15"/>
            <x v="19"/>
            <x v="20"/>
            <x v="21"/>
            <x v="22"/>
            <x v="23"/>
            <x v="26"/>
            <x v="27"/>
            <x v="28"/>
            <x v="29"/>
            <x v="30"/>
            <x v="31"/>
            <x v="32"/>
            <x v="34"/>
            <x v="35"/>
            <x v="38"/>
            <x v="39"/>
            <x v="40"/>
            <x v="41"/>
            <x v="44"/>
            <x v="45"/>
            <x v="46"/>
            <x v="52"/>
            <x v="53"/>
            <x v="54"/>
            <x v="55"/>
            <x v="56"/>
            <x v="57"/>
            <x v="60"/>
            <x v="62"/>
            <x v="63"/>
            <x v="64"/>
            <x v="65"/>
            <x v="66"/>
            <x v="67"/>
            <x v="68"/>
            <x v="71"/>
            <x v="72"/>
            <x v="73"/>
            <x v="74"/>
            <x v="76"/>
          </reference>
        </references>
      </pivotArea>
    </format>
    <format dxfId="131">
      <pivotArea dataOnly="0" labelOnly="1" fieldPosition="0">
        <references count="2">
          <reference field="0" count="1" selected="0">
            <x v="1"/>
          </reference>
          <reference field="1" count="50">
            <x v="77"/>
            <x v="78"/>
            <x v="81"/>
            <x v="84"/>
            <x v="85"/>
            <x v="86"/>
            <x v="87"/>
            <x v="88"/>
            <x v="89"/>
            <x v="90"/>
            <x v="91"/>
            <x v="92"/>
            <x v="93"/>
            <x v="94"/>
            <x v="99"/>
            <x v="100"/>
            <x v="101"/>
            <x v="102"/>
            <x v="103"/>
            <x v="104"/>
            <x v="110"/>
            <x v="111"/>
            <x v="114"/>
            <x v="116"/>
            <x v="117"/>
            <x v="118"/>
            <x v="119"/>
            <x v="120"/>
            <x v="121"/>
            <x v="122"/>
            <x v="123"/>
            <x v="124"/>
            <x v="127"/>
            <x v="129"/>
            <x v="132"/>
            <x v="133"/>
            <x v="134"/>
            <x v="135"/>
            <x v="136"/>
            <x v="137"/>
            <x v="138"/>
            <x v="139"/>
            <x v="140"/>
            <x v="145"/>
            <x v="146"/>
            <x v="147"/>
            <x v="148"/>
            <x v="149"/>
            <x v="150"/>
            <x v="151"/>
          </reference>
        </references>
      </pivotArea>
    </format>
    <format dxfId="130">
      <pivotArea dataOnly="0" labelOnly="1" fieldPosition="0">
        <references count="2">
          <reference field="0" count="1" selected="0">
            <x v="1"/>
          </reference>
          <reference field="1" count="50">
            <x v="152"/>
            <x v="153"/>
            <x v="154"/>
            <x v="155"/>
            <x v="160"/>
            <x v="161"/>
            <x v="165"/>
            <x v="166"/>
            <x v="167"/>
            <x v="168"/>
            <x v="169"/>
            <x v="170"/>
            <x v="171"/>
            <x v="174"/>
            <x v="176"/>
            <x v="177"/>
            <x v="178"/>
            <x v="179"/>
            <x v="180"/>
            <x v="181"/>
            <x v="184"/>
            <x v="185"/>
            <x v="186"/>
            <x v="187"/>
            <x v="188"/>
            <x v="193"/>
            <x v="194"/>
            <x v="195"/>
            <x v="196"/>
            <x v="197"/>
            <x v="198"/>
            <x v="199"/>
            <x v="200"/>
            <x v="205"/>
            <x v="209"/>
            <x v="210"/>
            <x v="211"/>
            <x v="212"/>
            <x v="213"/>
            <x v="214"/>
            <x v="215"/>
            <x v="219"/>
            <x v="220"/>
            <x v="221"/>
            <x v="222"/>
            <x v="223"/>
            <x v="224"/>
            <x v="227"/>
            <x v="228"/>
            <x v="230"/>
          </reference>
        </references>
      </pivotArea>
    </format>
    <format dxfId="129">
      <pivotArea dataOnly="0" labelOnly="1" fieldPosition="0">
        <references count="2">
          <reference field="0" count="1" selected="0">
            <x v="1"/>
          </reference>
          <reference field="1" count="50">
            <x v="232"/>
            <x v="233"/>
            <x v="238"/>
            <x v="239"/>
            <x v="242"/>
            <x v="243"/>
            <x v="244"/>
            <x v="248"/>
            <x v="249"/>
            <x v="250"/>
            <x v="254"/>
            <x v="255"/>
            <x v="256"/>
            <x v="258"/>
            <x v="259"/>
            <x v="261"/>
            <x v="262"/>
            <x v="263"/>
            <x v="264"/>
            <x v="265"/>
            <x v="267"/>
            <x v="268"/>
            <x v="269"/>
            <x v="270"/>
            <x v="271"/>
            <x v="275"/>
            <x v="276"/>
            <x v="281"/>
            <x v="282"/>
            <x v="283"/>
            <x v="284"/>
            <x v="285"/>
            <x v="286"/>
            <x v="287"/>
            <x v="288"/>
            <x v="289"/>
            <x v="290"/>
            <x v="291"/>
            <x v="292"/>
            <x v="294"/>
            <x v="299"/>
            <x v="300"/>
            <x v="301"/>
            <x v="304"/>
            <x v="307"/>
            <x v="308"/>
            <x v="310"/>
            <x v="314"/>
            <x v="315"/>
            <x v="316"/>
          </reference>
        </references>
      </pivotArea>
    </format>
    <format dxfId="128">
      <pivotArea dataOnly="0" labelOnly="1" fieldPosition="0">
        <references count="2">
          <reference field="0" count="1" selected="0">
            <x v="1"/>
          </reference>
          <reference field="1" count="50">
            <x v="317"/>
            <x v="318"/>
            <x v="319"/>
            <x v="320"/>
            <x v="328"/>
            <x v="329"/>
            <x v="330"/>
            <x v="331"/>
            <x v="332"/>
            <x v="333"/>
            <x v="334"/>
            <x v="335"/>
            <x v="336"/>
            <x v="337"/>
            <x v="338"/>
            <x v="339"/>
            <x v="343"/>
            <x v="345"/>
            <x v="351"/>
            <x v="352"/>
            <x v="353"/>
            <x v="354"/>
            <x v="355"/>
            <x v="356"/>
            <x v="357"/>
            <x v="358"/>
            <x v="359"/>
            <x v="360"/>
            <x v="361"/>
            <x v="362"/>
            <x v="363"/>
            <x v="364"/>
            <x v="366"/>
            <x v="371"/>
            <x v="372"/>
            <x v="373"/>
            <x v="374"/>
            <x v="375"/>
            <x v="376"/>
            <x v="382"/>
            <x v="383"/>
            <x v="384"/>
            <x v="385"/>
            <x v="386"/>
            <x v="387"/>
            <x v="388"/>
            <x v="389"/>
            <x v="390"/>
            <x v="391"/>
            <x v="392"/>
          </reference>
        </references>
      </pivotArea>
    </format>
    <format dxfId="127">
      <pivotArea dataOnly="0" labelOnly="1" fieldPosition="0">
        <references count="2">
          <reference field="0" count="1" selected="0">
            <x v="1"/>
          </reference>
          <reference field="1" count="50">
            <x v="397"/>
            <x v="398"/>
            <x v="399"/>
            <x v="402"/>
            <x v="404"/>
            <x v="406"/>
            <x v="408"/>
            <x v="409"/>
            <x v="412"/>
            <x v="416"/>
            <x v="417"/>
            <x v="418"/>
            <x v="419"/>
            <x v="423"/>
            <x v="428"/>
            <x v="429"/>
            <x v="431"/>
            <x v="432"/>
            <x v="433"/>
            <x v="434"/>
            <x v="435"/>
            <x v="439"/>
            <x v="440"/>
            <x v="441"/>
            <x v="442"/>
            <x v="443"/>
            <x v="444"/>
            <x v="445"/>
            <x v="449"/>
            <x v="453"/>
            <x v="454"/>
            <x v="455"/>
            <x v="456"/>
            <x v="457"/>
            <x v="463"/>
            <x v="464"/>
            <x v="465"/>
            <x v="466"/>
            <x v="467"/>
            <x v="468"/>
            <x v="469"/>
            <x v="470"/>
            <x v="471"/>
            <x v="474"/>
            <x v="480"/>
            <x v="481"/>
            <x v="482"/>
            <x v="483"/>
            <x v="484"/>
            <x v="485"/>
          </reference>
        </references>
      </pivotArea>
    </format>
    <format dxfId="126">
      <pivotArea dataOnly="0" labelOnly="1" fieldPosition="0">
        <references count="2">
          <reference field="0" count="1" selected="0">
            <x v="1"/>
          </reference>
          <reference field="1" count="50">
            <x v="486"/>
            <x v="487"/>
            <x v="488"/>
            <x v="490"/>
            <x v="493"/>
            <x v="494"/>
            <x v="495"/>
            <x v="496"/>
            <x v="497"/>
            <x v="498"/>
            <x v="499"/>
            <x v="500"/>
            <x v="501"/>
            <x v="508"/>
            <x v="509"/>
            <x v="510"/>
            <x v="511"/>
            <x v="512"/>
            <x v="513"/>
            <x v="514"/>
            <x v="515"/>
            <x v="516"/>
            <x v="517"/>
            <x v="518"/>
            <x v="519"/>
            <x v="520"/>
            <x v="521"/>
            <x v="528"/>
            <x v="529"/>
            <x v="530"/>
            <x v="531"/>
            <x v="532"/>
            <x v="533"/>
            <x v="534"/>
            <x v="535"/>
            <x v="536"/>
            <x v="537"/>
            <x v="538"/>
            <x v="544"/>
            <x v="545"/>
            <x v="546"/>
            <x v="547"/>
            <x v="548"/>
            <x v="549"/>
            <x v="550"/>
            <x v="552"/>
            <x v="554"/>
            <x v="555"/>
            <x v="556"/>
            <x v="557"/>
          </reference>
        </references>
      </pivotArea>
    </format>
    <format dxfId="125">
      <pivotArea dataOnly="0" labelOnly="1" fieldPosition="0">
        <references count="2">
          <reference field="0" count="1" selected="0">
            <x v="1"/>
          </reference>
          <reference field="1" count="50">
            <x v="558"/>
            <x v="560"/>
            <x v="561"/>
            <x v="562"/>
            <x v="563"/>
            <x v="564"/>
            <x v="565"/>
            <x v="566"/>
            <x v="567"/>
            <x v="568"/>
            <x v="569"/>
            <x v="576"/>
            <x v="577"/>
            <x v="578"/>
            <x v="579"/>
            <x v="580"/>
            <x v="581"/>
            <x v="582"/>
            <x v="583"/>
            <x v="584"/>
            <x v="585"/>
            <x v="589"/>
            <x v="591"/>
            <x v="592"/>
            <x v="593"/>
            <x v="594"/>
            <x v="595"/>
            <x v="596"/>
            <x v="603"/>
            <x v="604"/>
            <x v="605"/>
            <x v="606"/>
            <x v="607"/>
            <x v="608"/>
            <x v="609"/>
            <x v="610"/>
            <x v="611"/>
            <x v="612"/>
            <x v="613"/>
            <x v="614"/>
            <x v="615"/>
            <x v="616"/>
            <x v="617"/>
            <x v="618"/>
            <x v="625"/>
            <x v="628"/>
            <x v="629"/>
            <x v="630"/>
            <x v="631"/>
            <x v="632"/>
          </reference>
        </references>
      </pivotArea>
    </format>
    <format dxfId="124">
      <pivotArea dataOnly="0" labelOnly="1" fieldPosition="0">
        <references count="2">
          <reference field="0" count="1" selected="0">
            <x v="1"/>
          </reference>
          <reference field="1" count="50">
            <x v="633"/>
            <x v="634"/>
            <x v="635"/>
            <x v="636"/>
            <x v="637"/>
            <x v="638"/>
            <x v="639"/>
            <x v="642"/>
            <x v="643"/>
            <x v="645"/>
            <x v="646"/>
            <x v="647"/>
            <x v="648"/>
            <x v="655"/>
            <x v="656"/>
            <x v="657"/>
            <x v="658"/>
            <x v="659"/>
            <x v="664"/>
            <x v="665"/>
            <x v="669"/>
            <x v="670"/>
            <x v="671"/>
            <x v="672"/>
            <x v="673"/>
            <x v="675"/>
            <x v="680"/>
            <x v="681"/>
            <x v="682"/>
            <x v="683"/>
            <x v="684"/>
            <x v="685"/>
            <x v="686"/>
            <x v="692"/>
            <x v="693"/>
            <x v="694"/>
            <x v="695"/>
            <x v="696"/>
            <x v="697"/>
            <x v="698"/>
            <x v="699"/>
            <x v="703"/>
            <x v="705"/>
            <x v="706"/>
            <x v="707"/>
            <x v="712"/>
            <x v="713"/>
            <x v="714"/>
            <x v="715"/>
            <x v="716"/>
          </reference>
        </references>
      </pivotArea>
    </format>
    <format dxfId="123">
      <pivotArea dataOnly="0" labelOnly="1" fieldPosition="0">
        <references count="2">
          <reference field="0" count="1" selected="0">
            <x v="1"/>
          </reference>
          <reference field="1" count="50">
            <x v="717"/>
            <x v="718"/>
            <x v="719"/>
            <x v="720"/>
            <x v="721"/>
            <x v="724"/>
            <x v="725"/>
            <x v="726"/>
            <x v="727"/>
            <x v="728"/>
            <x v="729"/>
            <x v="730"/>
            <x v="731"/>
            <x v="732"/>
            <x v="733"/>
            <x v="734"/>
            <x v="735"/>
            <x v="736"/>
            <x v="739"/>
            <x v="740"/>
            <x v="741"/>
            <x v="742"/>
            <x v="743"/>
            <x v="744"/>
            <x v="745"/>
            <x v="746"/>
            <x v="749"/>
            <x v="750"/>
            <x v="751"/>
            <x v="752"/>
            <x v="753"/>
            <x v="754"/>
            <x v="756"/>
            <x v="760"/>
            <x v="761"/>
            <x v="765"/>
            <x v="766"/>
            <x v="767"/>
            <x v="771"/>
            <x v="772"/>
            <x v="773"/>
            <x v="777"/>
            <x v="778"/>
            <x v="779"/>
            <x v="780"/>
            <x v="783"/>
            <x v="784"/>
            <x v="785"/>
            <x v="786"/>
            <x v="789"/>
          </reference>
        </references>
      </pivotArea>
    </format>
    <format dxfId="122">
      <pivotArea dataOnly="0" labelOnly="1" fieldPosition="0">
        <references count="2">
          <reference field="0" count="1" selected="0">
            <x v="1"/>
          </reference>
          <reference field="1" count="50">
            <x v="794"/>
            <x v="795"/>
            <x v="796"/>
            <x v="797"/>
            <x v="798"/>
            <x v="799"/>
            <x v="800"/>
            <x v="803"/>
            <x v="804"/>
            <x v="805"/>
            <x v="806"/>
            <x v="807"/>
            <x v="808"/>
            <x v="812"/>
            <x v="813"/>
            <x v="814"/>
            <x v="815"/>
            <x v="816"/>
            <x v="817"/>
            <x v="818"/>
            <x v="819"/>
            <x v="820"/>
            <x v="821"/>
            <x v="822"/>
            <x v="824"/>
            <x v="825"/>
            <x v="826"/>
            <x v="827"/>
            <x v="828"/>
            <x v="829"/>
            <x v="830"/>
            <x v="833"/>
            <x v="834"/>
            <x v="835"/>
            <x v="836"/>
            <x v="837"/>
            <x v="838"/>
            <x v="840"/>
            <x v="843"/>
            <x v="844"/>
            <x v="845"/>
            <x v="846"/>
            <x v="847"/>
            <x v="848"/>
            <x v="849"/>
            <x v="851"/>
            <x v="852"/>
            <x v="853"/>
            <x v="854"/>
            <x v="855"/>
          </reference>
        </references>
      </pivotArea>
    </format>
    <format dxfId="121">
      <pivotArea dataOnly="0" labelOnly="1" fieldPosition="0">
        <references count="2">
          <reference field="0" count="1" selected="0">
            <x v="1"/>
          </reference>
          <reference field="1" count="50">
            <x v="856"/>
            <x v="857"/>
            <x v="858"/>
            <x v="863"/>
            <x v="865"/>
            <x v="866"/>
            <x v="867"/>
            <x v="868"/>
            <x v="869"/>
            <x v="870"/>
            <x v="871"/>
            <x v="872"/>
            <x v="873"/>
            <x v="874"/>
            <x v="877"/>
            <x v="878"/>
            <x v="879"/>
            <x v="880"/>
            <x v="881"/>
            <x v="882"/>
            <x v="883"/>
            <x v="886"/>
            <x v="887"/>
            <x v="891"/>
            <x v="892"/>
            <x v="896"/>
            <x v="897"/>
            <x v="898"/>
            <x v="899"/>
            <x v="902"/>
            <x v="903"/>
            <x v="904"/>
            <x v="906"/>
            <x v="907"/>
            <x v="909"/>
            <x v="910"/>
            <x v="914"/>
            <x v="915"/>
            <x v="918"/>
            <x v="919"/>
            <x v="920"/>
            <x v="921"/>
            <x v="922"/>
            <x v="927"/>
            <x v="934"/>
            <x v="935"/>
            <x v="936"/>
            <x v="937"/>
            <x v="940"/>
            <x v="941"/>
          </reference>
        </references>
      </pivotArea>
    </format>
    <format dxfId="120">
      <pivotArea dataOnly="0" labelOnly="1" fieldPosition="0">
        <references count="2">
          <reference field="0" count="1" selected="0">
            <x v="1"/>
          </reference>
          <reference field="1" count="50">
            <x v="942"/>
            <x v="943"/>
            <x v="944"/>
            <x v="945"/>
            <x v="946"/>
            <x v="947"/>
            <x v="948"/>
            <x v="949"/>
            <x v="950"/>
            <x v="951"/>
            <x v="952"/>
            <x v="955"/>
            <x v="956"/>
            <x v="957"/>
            <x v="958"/>
            <x v="959"/>
            <x v="960"/>
            <x v="961"/>
            <x v="963"/>
            <x v="964"/>
            <x v="967"/>
            <x v="969"/>
            <x v="972"/>
            <x v="973"/>
            <x v="975"/>
            <x v="976"/>
            <x v="977"/>
            <x v="978"/>
            <x v="979"/>
            <x v="980"/>
            <x v="981"/>
            <x v="982"/>
            <x v="983"/>
            <x v="984"/>
            <x v="985"/>
            <x v="986"/>
            <x v="987"/>
            <x v="988"/>
            <x v="989"/>
            <x v="990"/>
            <x v="991"/>
            <x v="992"/>
            <x v="993"/>
            <x v="994"/>
            <x v="995"/>
            <x v="996"/>
            <x v="997"/>
            <x v="998"/>
            <x v="999"/>
            <x v="1000"/>
          </reference>
        </references>
      </pivotArea>
    </format>
    <format dxfId="119">
      <pivotArea dataOnly="0" labelOnly="1" fieldPosition="0">
        <references count="2">
          <reference field="0" count="1" selected="0">
            <x v="1"/>
          </reference>
          <reference field="1" count="12">
            <x v="1001"/>
            <x v="1002"/>
            <x v="1003"/>
            <x v="1004"/>
            <x v="1005"/>
            <x v="1006"/>
            <x v="1007"/>
            <x v="1008"/>
            <x v="1010"/>
            <x v="1011"/>
            <x v="1012"/>
            <x v="1013"/>
          </reference>
        </references>
      </pivotArea>
    </format>
    <format dxfId="118">
      <pivotArea dataOnly="0" labelOnly="1" fieldPosition="0">
        <references count="2">
          <reference field="0" count="1" selected="0">
            <x v="2"/>
          </reference>
          <reference field="1" count="1">
            <x v="10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1" Type="http://schemas.openxmlformats.org/officeDocument/2006/relationships/hyperlink" Target="https://kakaku.com/item/K0001387082/" TargetMode="External"/><Relationship Id="rId170" Type="http://schemas.openxmlformats.org/officeDocument/2006/relationships/hyperlink" Target="https://kakaku.com/item/K0001184359/" TargetMode="External"/><Relationship Id="rId836" Type="http://schemas.openxmlformats.org/officeDocument/2006/relationships/hyperlink" Target="https://kakaku.com/item/K0001122165/" TargetMode="External"/><Relationship Id="rId1021" Type="http://schemas.openxmlformats.org/officeDocument/2006/relationships/hyperlink" Target="https://kakaku.com/item/K0001332086/" TargetMode="External"/><Relationship Id="rId268" Type="http://schemas.openxmlformats.org/officeDocument/2006/relationships/hyperlink" Target="https://kakaku.com/item/K0001424172/" TargetMode="External"/><Relationship Id="rId475" Type="http://schemas.openxmlformats.org/officeDocument/2006/relationships/hyperlink" Target="https://kakaku.com/item/K0001374035/" TargetMode="External"/><Relationship Id="rId682" Type="http://schemas.openxmlformats.org/officeDocument/2006/relationships/hyperlink" Target="https://kakaku.com/item/K0001020989/" TargetMode="External"/><Relationship Id="rId903" Type="http://schemas.openxmlformats.org/officeDocument/2006/relationships/hyperlink" Target="https://kakaku.com/item/K0000795069/" TargetMode="External"/><Relationship Id="rId32" Type="http://schemas.openxmlformats.org/officeDocument/2006/relationships/hyperlink" Target="https://www.qoo10.jp/g/1074475940" TargetMode="External"/><Relationship Id="rId128" Type="http://schemas.openxmlformats.org/officeDocument/2006/relationships/hyperlink" Target="https://www.qoo10.jp/g/624039088" TargetMode="External"/><Relationship Id="rId335" Type="http://schemas.openxmlformats.org/officeDocument/2006/relationships/hyperlink" Target="https://kakaku.com/item/K0001226165/" TargetMode="External"/><Relationship Id="rId542" Type="http://schemas.openxmlformats.org/officeDocument/2006/relationships/hyperlink" Target="https://kakaku.com/item/K0000897113/" TargetMode="External"/><Relationship Id="rId987" Type="http://schemas.openxmlformats.org/officeDocument/2006/relationships/hyperlink" Target="https://kakaku.com/item/K0001223464/?lid=pc_ksearch_kakakuitem" TargetMode="External"/><Relationship Id="rId181" Type="http://schemas.openxmlformats.org/officeDocument/2006/relationships/hyperlink" Target="https://www.qoo10.jp/g/1069363954" TargetMode="External"/><Relationship Id="rId402" Type="http://schemas.openxmlformats.org/officeDocument/2006/relationships/hyperlink" Target="https://kakaku.com/item/K0001277739/" TargetMode="External"/><Relationship Id="rId847" Type="http://schemas.openxmlformats.org/officeDocument/2006/relationships/hyperlink" Target="https://www.qoo10.jp/g/1074476188" TargetMode="External"/><Relationship Id="rId1032" Type="http://schemas.openxmlformats.org/officeDocument/2006/relationships/printerSettings" Target="../printerSettings/printerSettings2.bin"/><Relationship Id="rId279" Type="http://schemas.openxmlformats.org/officeDocument/2006/relationships/hyperlink" Target="https://kakaku.com/item/K0001421799/" TargetMode="External"/><Relationship Id="rId486" Type="http://schemas.openxmlformats.org/officeDocument/2006/relationships/hyperlink" Target="https://kakaku.com/item/K0001225149/" TargetMode="External"/><Relationship Id="rId693" Type="http://schemas.openxmlformats.org/officeDocument/2006/relationships/hyperlink" Target="https://kakaku.com/item/K0001020952/" TargetMode="External"/><Relationship Id="rId707" Type="http://schemas.openxmlformats.org/officeDocument/2006/relationships/hyperlink" Target="https://www.qoo10.jp/g/1052812069" TargetMode="External"/><Relationship Id="rId914" Type="http://schemas.openxmlformats.org/officeDocument/2006/relationships/hyperlink" Target="https://www.qoo10.jp/g/1074475841" TargetMode="External"/><Relationship Id="rId43" Type="http://schemas.openxmlformats.org/officeDocument/2006/relationships/hyperlink" Target="https://www.qoo10.jp/g/998500834" TargetMode="External"/><Relationship Id="rId139" Type="http://schemas.openxmlformats.org/officeDocument/2006/relationships/hyperlink" Target="https://www.qoo10.jp/g/750958957" TargetMode="External"/><Relationship Id="rId346" Type="http://schemas.openxmlformats.org/officeDocument/2006/relationships/hyperlink" Target="https://kakaku.com/item/K0001277781/" TargetMode="External"/><Relationship Id="rId553" Type="http://schemas.openxmlformats.org/officeDocument/2006/relationships/hyperlink" Target="https://kakaku.com/item/K0000897121/" TargetMode="External"/><Relationship Id="rId760" Type="http://schemas.openxmlformats.org/officeDocument/2006/relationships/hyperlink" Target="https://www.qoo10.jp/g/1074832160" TargetMode="External"/><Relationship Id="rId998" Type="http://schemas.openxmlformats.org/officeDocument/2006/relationships/hyperlink" Target="https://kakaku.com/item/K0001223447/?lid=pc_ksearch_kakakuitem" TargetMode="External"/><Relationship Id="rId192" Type="http://schemas.openxmlformats.org/officeDocument/2006/relationships/hyperlink" Target="https://www.qoo10.jp/g/986905002" TargetMode="External"/><Relationship Id="rId206" Type="http://schemas.openxmlformats.org/officeDocument/2006/relationships/hyperlink" Target="https://www.qoo10.jp/g/663333109" TargetMode="External"/><Relationship Id="rId413" Type="http://schemas.openxmlformats.org/officeDocument/2006/relationships/hyperlink" Target="https://kakaku.com/item/K0001226162/" TargetMode="External"/><Relationship Id="rId858" Type="http://schemas.openxmlformats.org/officeDocument/2006/relationships/hyperlink" Target="https://www.qoo10.jp/g/1074476457" TargetMode="External"/><Relationship Id="rId497" Type="http://schemas.openxmlformats.org/officeDocument/2006/relationships/hyperlink" Target="https://kakaku.com/item/K0001374032/" TargetMode="External"/><Relationship Id="rId620" Type="http://schemas.openxmlformats.org/officeDocument/2006/relationships/hyperlink" Target="https://kakaku.com/item/K0000732203/" TargetMode="External"/><Relationship Id="rId718" Type="http://schemas.openxmlformats.org/officeDocument/2006/relationships/hyperlink" Target="https://kakaku.com/item/K0001525606/" TargetMode="External"/><Relationship Id="rId925" Type="http://schemas.openxmlformats.org/officeDocument/2006/relationships/hyperlink" Target="https://www.qoo10.jp/g/1074476224" TargetMode="External"/><Relationship Id="rId357" Type="http://schemas.openxmlformats.org/officeDocument/2006/relationships/hyperlink" Target="https://www.qoo10.jp/g/1013118221" TargetMode="External"/><Relationship Id="rId54" Type="http://schemas.openxmlformats.org/officeDocument/2006/relationships/hyperlink" Target="https://www.qoo10.jp/g/969311196" TargetMode="External"/><Relationship Id="rId217" Type="http://schemas.openxmlformats.org/officeDocument/2006/relationships/hyperlink" Target="https://kakaku.com/item/K0000947476/" TargetMode="External"/><Relationship Id="rId564" Type="http://schemas.openxmlformats.org/officeDocument/2006/relationships/hyperlink" Target="https://kakaku.com/item/K0000897142/" TargetMode="External"/><Relationship Id="rId771" Type="http://schemas.openxmlformats.org/officeDocument/2006/relationships/hyperlink" Target="https://kakaku.com/item/K0001025400/" TargetMode="External"/><Relationship Id="rId869" Type="http://schemas.openxmlformats.org/officeDocument/2006/relationships/hyperlink" Target="https://www.qoo10.jp/g/1076493704" TargetMode="External"/><Relationship Id="rId424" Type="http://schemas.openxmlformats.org/officeDocument/2006/relationships/hyperlink" Target="https://kakaku.com/item/K0001509429/" TargetMode="External"/><Relationship Id="rId631" Type="http://schemas.openxmlformats.org/officeDocument/2006/relationships/hyperlink" Target="https://kakaku.com/item/K0000897116/" TargetMode="External"/><Relationship Id="rId729" Type="http://schemas.openxmlformats.org/officeDocument/2006/relationships/hyperlink" Target="https://kakaku.com/item/K0001299992/" TargetMode="External"/><Relationship Id="rId270" Type="http://schemas.openxmlformats.org/officeDocument/2006/relationships/hyperlink" Target="https://kakaku.com/item/K0001421813/" TargetMode="External"/><Relationship Id="rId936" Type="http://schemas.openxmlformats.org/officeDocument/2006/relationships/hyperlink" Target="https://www.qoo10.jp/g/1074475795" TargetMode="External"/><Relationship Id="rId65" Type="http://schemas.openxmlformats.org/officeDocument/2006/relationships/hyperlink" Target="https://www.qoo10.jp/g/994380918" TargetMode="External"/><Relationship Id="rId130" Type="http://schemas.openxmlformats.org/officeDocument/2006/relationships/hyperlink" Target="https://kakaku.com/item/K0001421013/" TargetMode="External"/><Relationship Id="rId368" Type="http://schemas.openxmlformats.org/officeDocument/2006/relationships/hyperlink" Target="https://www.qoo10.jp/g/933147380" TargetMode="External"/><Relationship Id="rId575" Type="http://schemas.openxmlformats.org/officeDocument/2006/relationships/hyperlink" Target="https://kakaku.com/item/K0001330598/" TargetMode="External"/><Relationship Id="rId782" Type="http://schemas.openxmlformats.org/officeDocument/2006/relationships/hyperlink" Target="https://www.qoo10.jp/g/874266002" TargetMode="External"/><Relationship Id="rId228" Type="http://schemas.openxmlformats.org/officeDocument/2006/relationships/hyperlink" Target="https://kakaku.com/item/K0001421035/" TargetMode="External"/><Relationship Id="rId435" Type="http://schemas.openxmlformats.org/officeDocument/2006/relationships/hyperlink" Target="https://www.qoo10.jp/g/1074476191" TargetMode="External"/><Relationship Id="rId642" Type="http://schemas.openxmlformats.org/officeDocument/2006/relationships/hyperlink" Target="https://kakaku.com/item/K0001332094/" TargetMode="External"/><Relationship Id="rId281" Type="http://schemas.openxmlformats.org/officeDocument/2006/relationships/hyperlink" Target="https://kakaku.com/item/K0001529339/" TargetMode="External"/><Relationship Id="rId502" Type="http://schemas.openxmlformats.org/officeDocument/2006/relationships/hyperlink" Target="https://www.qoo10.jp/g/1074475898" TargetMode="External"/><Relationship Id="rId947" Type="http://schemas.openxmlformats.org/officeDocument/2006/relationships/hyperlink" Target="https://www.qoo10.jp/g/1074475996" TargetMode="External"/><Relationship Id="rId76" Type="http://schemas.openxmlformats.org/officeDocument/2006/relationships/hyperlink" Target="https://www.qoo10.jp/g/701369188" TargetMode="External"/><Relationship Id="rId141" Type="http://schemas.openxmlformats.org/officeDocument/2006/relationships/hyperlink" Target="https://www.qoo10.jp/g/750958955" TargetMode="External"/><Relationship Id="rId379" Type="http://schemas.openxmlformats.org/officeDocument/2006/relationships/hyperlink" Target="https://www.qoo10.jp/g/1033521914" TargetMode="External"/><Relationship Id="rId586" Type="http://schemas.openxmlformats.org/officeDocument/2006/relationships/hyperlink" Target="https://kakaku.com/item/K0000519921/" TargetMode="External"/><Relationship Id="rId793" Type="http://schemas.openxmlformats.org/officeDocument/2006/relationships/hyperlink" Target="https://kakaku.com/item/K0001455258/" TargetMode="External"/><Relationship Id="rId807" Type="http://schemas.openxmlformats.org/officeDocument/2006/relationships/hyperlink" Target="https://www.qoo10.jp/g/1016442847" TargetMode="External"/><Relationship Id="rId7" Type="http://schemas.openxmlformats.org/officeDocument/2006/relationships/hyperlink" Target="https://www.qoo10.jp/g/1075537429" TargetMode="External"/><Relationship Id="rId239" Type="http://schemas.openxmlformats.org/officeDocument/2006/relationships/hyperlink" Target="https://kakaku.com/item/K0001421029/" TargetMode="External"/><Relationship Id="rId446" Type="http://schemas.openxmlformats.org/officeDocument/2006/relationships/hyperlink" Target="https://kakaku.com/item/K0001225152/" TargetMode="External"/><Relationship Id="rId653" Type="http://schemas.openxmlformats.org/officeDocument/2006/relationships/hyperlink" Target="https://kakaku.com/item/K0001332115/" TargetMode="External"/><Relationship Id="rId292" Type="http://schemas.openxmlformats.org/officeDocument/2006/relationships/hyperlink" Target="https://kakaku.com/item/K0001283636/" TargetMode="External"/><Relationship Id="rId306" Type="http://schemas.openxmlformats.org/officeDocument/2006/relationships/hyperlink" Target="https://kakaku.com/item/K0001387099/" TargetMode="External"/><Relationship Id="rId860" Type="http://schemas.openxmlformats.org/officeDocument/2006/relationships/hyperlink" Target="https://kakaku.com/item/K0001529319/" TargetMode="External"/><Relationship Id="rId958" Type="http://schemas.openxmlformats.org/officeDocument/2006/relationships/hyperlink" Target="https://www.qoo10.jp/g/1074475768" TargetMode="External"/><Relationship Id="rId87" Type="http://schemas.openxmlformats.org/officeDocument/2006/relationships/hyperlink" Target="https://www.qoo10.jp/g/750958958" TargetMode="External"/><Relationship Id="rId513" Type="http://schemas.openxmlformats.org/officeDocument/2006/relationships/hyperlink" Target="https://kakaku.com/item/K0000732224/" TargetMode="External"/><Relationship Id="rId597" Type="http://schemas.openxmlformats.org/officeDocument/2006/relationships/hyperlink" Target="https://kakaku.com/item/K0000333320/" TargetMode="External"/><Relationship Id="rId720" Type="http://schemas.openxmlformats.org/officeDocument/2006/relationships/hyperlink" Target="https://kakaku.com/item/K0001447593/" TargetMode="External"/><Relationship Id="rId818" Type="http://schemas.openxmlformats.org/officeDocument/2006/relationships/hyperlink" Target="https://kakaku.com/item/K0000836730/" TargetMode="External"/><Relationship Id="rId152" Type="http://schemas.openxmlformats.org/officeDocument/2006/relationships/hyperlink" Target="https://www.qoo10.jp/g/987327444" TargetMode="External"/><Relationship Id="rId457" Type="http://schemas.openxmlformats.org/officeDocument/2006/relationships/hyperlink" Target="https://www.qoo10.jp/g/919311997" TargetMode="External"/><Relationship Id="rId1003" Type="http://schemas.openxmlformats.org/officeDocument/2006/relationships/hyperlink" Target="https://kakaku.com/item/K0001402785/" TargetMode="External"/><Relationship Id="rId664" Type="http://schemas.openxmlformats.org/officeDocument/2006/relationships/hyperlink" Target="https://kakaku.com/item/K0001332068/" TargetMode="External"/><Relationship Id="rId871" Type="http://schemas.openxmlformats.org/officeDocument/2006/relationships/hyperlink" Target="https://www.qoo10.jp/g/1076493707" TargetMode="External"/><Relationship Id="rId969" Type="http://schemas.openxmlformats.org/officeDocument/2006/relationships/hyperlink" Target="https://www.qoo10.jp/g/1074475983" TargetMode="External"/><Relationship Id="rId14" Type="http://schemas.openxmlformats.org/officeDocument/2006/relationships/hyperlink" Target="https://kakaku.com/item/K0001529331/" TargetMode="External"/><Relationship Id="rId317" Type="http://schemas.openxmlformats.org/officeDocument/2006/relationships/hyperlink" Target="https://kakaku.com/item/K0001387113/" TargetMode="External"/><Relationship Id="rId524" Type="http://schemas.openxmlformats.org/officeDocument/2006/relationships/hyperlink" Target="https://kakaku.com/item/K0000897103/" TargetMode="External"/><Relationship Id="rId731" Type="http://schemas.openxmlformats.org/officeDocument/2006/relationships/hyperlink" Target="https://kakaku.com/item/K0001289509/" TargetMode="External"/><Relationship Id="rId98" Type="http://schemas.openxmlformats.org/officeDocument/2006/relationships/hyperlink" Target="https://www.qoo10.jp/g/1033422495" TargetMode="External"/><Relationship Id="rId163" Type="http://schemas.openxmlformats.org/officeDocument/2006/relationships/hyperlink" Target="https://kakaku.com/item/K0001421801/" TargetMode="External"/><Relationship Id="rId370" Type="http://schemas.openxmlformats.org/officeDocument/2006/relationships/hyperlink" Target="https://www.qoo10.jp/g/750958956" TargetMode="External"/><Relationship Id="rId829" Type="http://schemas.openxmlformats.org/officeDocument/2006/relationships/hyperlink" Target="https://kakaku.com/item/K0001225148/" TargetMode="External"/><Relationship Id="rId1014" Type="http://schemas.openxmlformats.org/officeDocument/2006/relationships/hyperlink" Target="https://kakaku.com/item/K0001513115/" TargetMode="External"/><Relationship Id="rId230" Type="http://schemas.openxmlformats.org/officeDocument/2006/relationships/hyperlink" Target="https://kakaku.com/item/K0001421049/" TargetMode="External"/><Relationship Id="rId468" Type="http://schemas.openxmlformats.org/officeDocument/2006/relationships/hyperlink" Target="https://kakaku.com/item/K0001371356/" TargetMode="External"/><Relationship Id="rId675" Type="http://schemas.openxmlformats.org/officeDocument/2006/relationships/hyperlink" Target="https://kakaku.com/item/K0001520766/" TargetMode="External"/><Relationship Id="rId882" Type="http://schemas.openxmlformats.org/officeDocument/2006/relationships/hyperlink" Target="https://www.qoo10.jp/g/1074476603" TargetMode="External"/><Relationship Id="rId25" Type="http://schemas.openxmlformats.org/officeDocument/2006/relationships/hyperlink" Target="https://kakaku.com/item/K0001421019/" TargetMode="External"/><Relationship Id="rId328" Type="http://schemas.openxmlformats.org/officeDocument/2006/relationships/hyperlink" Target="https://kakaku.com/item/K0001387118/" TargetMode="External"/><Relationship Id="rId535" Type="http://schemas.openxmlformats.org/officeDocument/2006/relationships/hyperlink" Target="https://kakaku.com/item/K0000897105/" TargetMode="External"/><Relationship Id="rId742" Type="http://schemas.openxmlformats.org/officeDocument/2006/relationships/hyperlink" Target="https://kakaku.com/item/K0001289502/" TargetMode="External"/><Relationship Id="rId174" Type="http://schemas.openxmlformats.org/officeDocument/2006/relationships/hyperlink" Target="https://kakaku.com/item/K0001283628/" TargetMode="External"/><Relationship Id="rId381" Type="http://schemas.openxmlformats.org/officeDocument/2006/relationships/hyperlink" Target="https://www.qoo10.jp/g/945488292" TargetMode="External"/><Relationship Id="rId602" Type="http://schemas.openxmlformats.org/officeDocument/2006/relationships/hyperlink" Target="https://kakaku.com/item/K0000339703/" TargetMode="External"/><Relationship Id="rId1025" Type="http://schemas.openxmlformats.org/officeDocument/2006/relationships/hyperlink" Target="https://kakaku.com/item/K0001387100/" TargetMode="External"/><Relationship Id="rId241" Type="http://schemas.openxmlformats.org/officeDocument/2006/relationships/hyperlink" Target="https://kakaku.com/item/K0001421044/" TargetMode="External"/><Relationship Id="rId479" Type="http://schemas.openxmlformats.org/officeDocument/2006/relationships/hyperlink" Target="https://kakaku.com/item/K0001122175/" TargetMode="External"/><Relationship Id="rId686" Type="http://schemas.openxmlformats.org/officeDocument/2006/relationships/hyperlink" Target="https://kakaku.com/item/K0001145431/" TargetMode="External"/><Relationship Id="rId893" Type="http://schemas.openxmlformats.org/officeDocument/2006/relationships/hyperlink" Target="https://www.qoo10.jp/g/1074476460" TargetMode="External"/><Relationship Id="rId907" Type="http://schemas.openxmlformats.org/officeDocument/2006/relationships/hyperlink" Target="https://www.qoo10.jp/g/1074476745" TargetMode="External"/><Relationship Id="rId36" Type="http://schemas.openxmlformats.org/officeDocument/2006/relationships/hyperlink" Target="https://kakaku.com/item/K0001421040/" TargetMode="External"/><Relationship Id="rId339" Type="http://schemas.openxmlformats.org/officeDocument/2006/relationships/hyperlink" Target="https://kakaku.com/item/K0001226152/" TargetMode="External"/><Relationship Id="rId546" Type="http://schemas.openxmlformats.org/officeDocument/2006/relationships/hyperlink" Target="https://kakaku.com/item/K0000897130/" TargetMode="External"/><Relationship Id="rId753" Type="http://schemas.openxmlformats.org/officeDocument/2006/relationships/hyperlink" Target="https://kakaku.com/item/K0001226013/" TargetMode="External"/><Relationship Id="rId101" Type="http://schemas.openxmlformats.org/officeDocument/2006/relationships/hyperlink" Target="https://www.qoo10.jp/g/977382934" TargetMode="External"/><Relationship Id="rId185" Type="http://schemas.openxmlformats.org/officeDocument/2006/relationships/hyperlink" Target="https://www.qoo10.jp/g/1074475999" TargetMode="External"/><Relationship Id="rId406" Type="http://schemas.openxmlformats.org/officeDocument/2006/relationships/hyperlink" Target="https://kakaku.com/item/K0001277735/" TargetMode="External"/><Relationship Id="rId960" Type="http://schemas.openxmlformats.org/officeDocument/2006/relationships/hyperlink" Target="https://www.qoo10.jp/g/1074475767" TargetMode="External"/><Relationship Id="rId392" Type="http://schemas.openxmlformats.org/officeDocument/2006/relationships/hyperlink" Target="https://www.qoo10.jp/g/1070967500" TargetMode="External"/><Relationship Id="rId613" Type="http://schemas.openxmlformats.org/officeDocument/2006/relationships/hyperlink" Target="https://kakaku.com/item/K0000732219/" TargetMode="External"/><Relationship Id="rId697" Type="http://schemas.openxmlformats.org/officeDocument/2006/relationships/hyperlink" Target="https://kakaku.com/item/K0001020986/" TargetMode="External"/><Relationship Id="rId820" Type="http://schemas.openxmlformats.org/officeDocument/2006/relationships/hyperlink" Target="https://kakaku.com/item/K0001330611/" TargetMode="External"/><Relationship Id="rId918" Type="http://schemas.openxmlformats.org/officeDocument/2006/relationships/hyperlink" Target="https://www.qoo10.jp/g/1074476770" TargetMode="External"/><Relationship Id="rId252" Type="http://schemas.openxmlformats.org/officeDocument/2006/relationships/hyperlink" Target="https://kakaku.com/item/K0001423295/" TargetMode="External"/><Relationship Id="rId47" Type="http://schemas.openxmlformats.org/officeDocument/2006/relationships/hyperlink" Target="https://www.qoo10.jp/g/996628200" TargetMode="External"/><Relationship Id="rId112" Type="http://schemas.openxmlformats.org/officeDocument/2006/relationships/hyperlink" Target="https://www.qoo10.jp/g/951079074" TargetMode="External"/><Relationship Id="rId557" Type="http://schemas.openxmlformats.org/officeDocument/2006/relationships/hyperlink" Target="https://kakaku.com/item/K0000897139/" TargetMode="External"/><Relationship Id="rId764" Type="http://schemas.openxmlformats.org/officeDocument/2006/relationships/hyperlink" Target="https://kakaku.com/item/K0001226006/" TargetMode="External"/><Relationship Id="rId971" Type="http://schemas.openxmlformats.org/officeDocument/2006/relationships/hyperlink" Target="https://www.qoo10.jp/g/1074476156" TargetMode="External"/><Relationship Id="rId196" Type="http://schemas.openxmlformats.org/officeDocument/2006/relationships/hyperlink" Target="https://www.qoo10.jp/g/715616395" TargetMode="External"/><Relationship Id="rId417" Type="http://schemas.openxmlformats.org/officeDocument/2006/relationships/hyperlink" Target="https://kakaku.com/item/K0000947501/" TargetMode="External"/><Relationship Id="rId624" Type="http://schemas.openxmlformats.org/officeDocument/2006/relationships/hyperlink" Target="https://kakaku.com/item/K0000732237/" TargetMode="External"/><Relationship Id="rId831" Type="http://schemas.openxmlformats.org/officeDocument/2006/relationships/hyperlink" Target="https://kakaku.com/item/K0000731666/" TargetMode="External"/><Relationship Id="rId263" Type="http://schemas.openxmlformats.org/officeDocument/2006/relationships/hyperlink" Target="https://kakaku.com/item/K0001370748/" TargetMode="External"/><Relationship Id="rId470" Type="http://schemas.openxmlformats.org/officeDocument/2006/relationships/hyperlink" Target="https://kakaku.com/item/K0001371391/" TargetMode="External"/><Relationship Id="rId929" Type="http://schemas.openxmlformats.org/officeDocument/2006/relationships/hyperlink" Target="https://www.qoo10.jp/g/1074476396" TargetMode="External"/><Relationship Id="rId58" Type="http://schemas.openxmlformats.org/officeDocument/2006/relationships/hyperlink" Target="https://www.qoo10.jp/g/987327443" TargetMode="External"/><Relationship Id="rId123" Type="http://schemas.openxmlformats.org/officeDocument/2006/relationships/hyperlink" Target="https://www.qoo10.jp/g/933147382" TargetMode="External"/><Relationship Id="rId330" Type="http://schemas.openxmlformats.org/officeDocument/2006/relationships/hyperlink" Target="https://kakaku.com/item/K0001231879/" TargetMode="External"/><Relationship Id="rId568" Type="http://schemas.openxmlformats.org/officeDocument/2006/relationships/hyperlink" Target="https://kakaku.com/item/K0001330584/" TargetMode="External"/><Relationship Id="rId775" Type="http://schemas.openxmlformats.org/officeDocument/2006/relationships/hyperlink" Target="https://kakaku.com/item/K0001025409/" TargetMode="External"/><Relationship Id="rId982" Type="http://schemas.openxmlformats.org/officeDocument/2006/relationships/hyperlink" Target="https://kakaku.com/item/K0001511891/" TargetMode="External"/><Relationship Id="rId428" Type="http://schemas.openxmlformats.org/officeDocument/2006/relationships/hyperlink" Target="https://kakaku.com/item/K0001122202/" TargetMode="External"/><Relationship Id="rId635" Type="http://schemas.openxmlformats.org/officeDocument/2006/relationships/hyperlink" Target="https://kakaku.com/item/K0001332091/" TargetMode="External"/><Relationship Id="rId842" Type="http://schemas.openxmlformats.org/officeDocument/2006/relationships/hyperlink" Target="https://www.qoo10.jp/g/1074476315" TargetMode="External"/><Relationship Id="rId274" Type="http://schemas.openxmlformats.org/officeDocument/2006/relationships/hyperlink" Target="https://kakaku.com/item/K0001529337/" TargetMode="External"/><Relationship Id="rId481" Type="http://schemas.openxmlformats.org/officeDocument/2006/relationships/hyperlink" Target="https://kakaku.com/item/K0001225143/" TargetMode="External"/><Relationship Id="rId702" Type="http://schemas.openxmlformats.org/officeDocument/2006/relationships/hyperlink" Target="https://www.qoo10.jp/g/1053770763" TargetMode="External"/><Relationship Id="rId69" Type="http://schemas.openxmlformats.org/officeDocument/2006/relationships/hyperlink" Target="https://www.qoo10.jp/g/1051536516" TargetMode="External"/><Relationship Id="rId134" Type="http://schemas.openxmlformats.org/officeDocument/2006/relationships/hyperlink" Target="https://kakaku.com/item/K0000945924/" TargetMode="External"/><Relationship Id="rId579" Type="http://schemas.openxmlformats.org/officeDocument/2006/relationships/hyperlink" Target="https://kakaku.com/item/K0001330608/" TargetMode="External"/><Relationship Id="rId786" Type="http://schemas.openxmlformats.org/officeDocument/2006/relationships/hyperlink" Target="https://www.qoo10.jp/g/1033245417" TargetMode="External"/><Relationship Id="rId993" Type="http://schemas.openxmlformats.org/officeDocument/2006/relationships/hyperlink" Target="https://kakaku.com/item/K0001223454/?lid=pc_ksearch_kakakuitem" TargetMode="External"/><Relationship Id="rId341" Type="http://schemas.openxmlformats.org/officeDocument/2006/relationships/hyperlink" Target="https://kakaku.com/item/K0001163259/" TargetMode="External"/><Relationship Id="rId439" Type="http://schemas.openxmlformats.org/officeDocument/2006/relationships/hyperlink" Target="https://kakaku.com/item/K0000731668/" TargetMode="External"/><Relationship Id="rId646" Type="http://schemas.openxmlformats.org/officeDocument/2006/relationships/hyperlink" Target="https://kakaku.com/item/K0001332084/" TargetMode="External"/><Relationship Id="rId201" Type="http://schemas.openxmlformats.org/officeDocument/2006/relationships/hyperlink" Target="https://www.qoo10.jp/g/1024467984" TargetMode="External"/><Relationship Id="rId285" Type="http://schemas.openxmlformats.org/officeDocument/2006/relationships/hyperlink" Target="https://kakaku.com/item/K0001421794/" TargetMode="External"/><Relationship Id="rId506" Type="http://schemas.openxmlformats.org/officeDocument/2006/relationships/hyperlink" Target="https://kakaku.com/item/K0000333318/" TargetMode="External"/><Relationship Id="rId853" Type="http://schemas.openxmlformats.org/officeDocument/2006/relationships/hyperlink" Target="https://www.qoo10.jp/g/1074476338" TargetMode="External"/><Relationship Id="rId492" Type="http://schemas.openxmlformats.org/officeDocument/2006/relationships/hyperlink" Target="https://kakaku.com/item/K0001569196/" TargetMode="External"/><Relationship Id="rId713" Type="http://schemas.openxmlformats.org/officeDocument/2006/relationships/hyperlink" Target="https://kakaku.com/item/K0000612182/" TargetMode="External"/><Relationship Id="rId797" Type="http://schemas.openxmlformats.org/officeDocument/2006/relationships/hyperlink" Target="https://kakaku.com/item/K0001118852/" TargetMode="External"/><Relationship Id="rId920" Type="http://schemas.openxmlformats.org/officeDocument/2006/relationships/hyperlink" Target="https://www.qoo10.jp/g/1074476529" TargetMode="External"/><Relationship Id="rId145" Type="http://schemas.openxmlformats.org/officeDocument/2006/relationships/hyperlink" Target="https://kakaku.com/item/K0001370732/" TargetMode="External"/><Relationship Id="rId352" Type="http://schemas.openxmlformats.org/officeDocument/2006/relationships/hyperlink" Target="https://www.qoo10.jp/g/1074475761" TargetMode="External"/><Relationship Id="rId212" Type="http://schemas.openxmlformats.org/officeDocument/2006/relationships/hyperlink" Target="https://www.qoo10.jp/g/986905013" TargetMode="External"/><Relationship Id="rId657" Type="http://schemas.openxmlformats.org/officeDocument/2006/relationships/hyperlink" Target="https://kakaku.com/item/K0001332121/" TargetMode="External"/><Relationship Id="rId864" Type="http://schemas.openxmlformats.org/officeDocument/2006/relationships/hyperlink" Target="https://kakaku.com/item/K0001277738/" TargetMode="External"/><Relationship Id="rId296" Type="http://schemas.openxmlformats.org/officeDocument/2006/relationships/hyperlink" Target="https://kakaku.com/item/K0001283630/" TargetMode="External"/><Relationship Id="rId517" Type="http://schemas.openxmlformats.org/officeDocument/2006/relationships/hyperlink" Target="https://kakaku.com/item/K0000897127/" TargetMode="External"/><Relationship Id="rId724" Type="http://schemas.openxmlformats.org/officeDocument/2006/relationships/hyperlink" Target="https://kakaku.com/item/K0000930319/" TargetMode="External"/><Relationship Id="rId931" Type="http://schemas.openxmlformats.org/officeDocument/2006/relationships/hyperlink" Target="https://www.qoo10.jp/g/1074476176" TargetMode="External"/><Relationship Id="rId60" Type="http://schemas.openxmlformats.org/officeDocument/2006/relationships/hyperlink" Target="https://www.qoo10.jp/g/996628203" TargetMode="External"/><Relationship Id="rId156" Type="http://schemas.openxmlformats.org/officeDocument/2006/relationships/hyperlink" Target="https://www.qoo10.jp/g/1002006056" TargetMode="External"/><Relationship Id="rId363" Type="http://schemas.openxmlformats.org/officeDocument/2006/relationships/hyperlink" Target="https://kakaku.com/item/K0001277761/" TargetMode="External"/><Relationship Id="rId570" Type="http://schemas.openxmlformats.org/officeDocument/2006/relationships/hyperlink" Target="https://kakaku.com/item/K0001330582/" TargetMode="External"/><Relationship Id="rId1007" Type="http://schemas.openxmlformats.org/officeDocument/2006/relationships/hyperlink" Target="https://kakaku.com/item/K0001135265/" TargetMode="External"/><Relationship Id="rId223" Type="http://schemas.openxmlformats.org/officeDocument/2006/relationships/hyperlink" Target="https://kakaku.com/item/K0001421038/" TargetMode="External"/><Relationship Id="rId430" Type="http://schemas.openxmlformats.org/officeDocument/2006/relationships/hyperlink" Target="https://kakaku.com/item/K0000836046/" TargetMode="External"/><Relationship Id="rId668" Type="http://schemas.openxmlformats.org/officeDocument/2006/relationships/hyperlink" Target="https://kakaku.com/item/K0001332076/" TargetMode="External"/><Relationship Id="rId875" Type="http://schemas.openxmlformats.org/officeDocument/2006/relationships/hyperlink" Target="https://www.qoo10.jp/g/" TargetMode="External"/><Relationship Id="rId18" Type="http://schemas.openxmlformats.org/officeDocument/2006/relationships/hyperlink" Target="https://kakaku.com/item/K0001277740/" TargetMode="External"/><Relationship Id="rId528" Type="http://schemas.openxmlformats.org/officeDocument/2006/relationships/hyperlink" Target="https://kakaku.com/item/K0001421416/" TargetMode="External"/><Relationship Id="rId735" Type="http://schemas.openxmlformats.org/officeDocument/2006/relationships/hyperlink" Target="https://www.qoo10.jp/g/1053770764" TargetMode="External"/><Relationship Id="rId942" Type="http://schemas.openxmlformats.org/officeDocument/2006/relationships/hyperlink" Target="https://www.qoo10.jp/g/1074475869" TargetMode="External"/><Relationship Id="rId167" Type="http://schemas.openxmlformats.org/officeDocument/2006/relationships/hyperlink" Target="https://kakaku.com/item/K0001226163/" TargetMode="External"/><Relationship Id="rId374" Type="http://schemas.openxmlformats.org/officeDocument/2006/relationships/hyperlink" Target="https://www.qoo10.jp/g/1074475948" TargetMode="External"/><Relationship Id="rId581" Type="http://schemas.openxmlformats.org/officeDocument/2006/relationships/hyperlink" Target="https://kakaku.com/item/K0001330604/" TargetMode="External"/><Relationship Id="rId1018" Type="http://schemas.openxmlformats.org/officeDocument/2006/relationships/hyperlink" Target="https://www.qoo10.jp/g/1074476765" TargetMode="External"/><Relationship Id="rId71" Type="http://schemas.openxmlformats.org/officeDocument/2006/relationships/hyperlink" Target="https://www.qoo10.jp/g/994380912" TargetMode="External"/><Relationship Id="rId234" Type="http://schemas.openxmlformats.org/officeDocument/2006/relationships/hyperlink" Target="https://kakaku.com/item/K0001421031/" TargetMode="External"/><Relationship Id="rId679" Type="http://schemas.openxmlformats.org/officeDocument/2006/relationships/hyperlink" Target="https://kakaku.com/item/K0001145908/" TargetMode="External"/><Relationship Id="rId802" Type="http://schemas.openxmlformats.org/officeDocument/2006/relationships/hyperlink" Target="https://kakaku.com/item/K0000871754/" TargetMode="External"/><Relationship Id="rId886" Type="http://schemas.openxmlformats.org/officeDocument/2006/relationships/hyperlink" Target="https://kakaku.com/item/K0001421014/" TargetMode="External"/><Relationship Id="rId2" Type="http://schemas.openxmlformats.org/officeDocument/2006/relationships/hyperlink" Target="https://kakaku.com/item/K0001590015/" TargetMode="External"/><Relationship Id="rId29" Type="http://schemas.openxmlformats.org/officeDocument/2006/relationships/hyperlink" Target="https://kakaku.com/item/K0001226149/" TargetMode="External"/><Relationship Id="rId441" Type="http://schemas.openxmlformats.org/officeDocument/2006/relationships/hyperlink" Target="https://kakaku.com/item/K0000836047/" TargetMode="External"/><Relationship Id="rId539" Type="http://schemas.openxmlformats.org/officeDocument/2006/relationships/hyperlink" Target="https://kakaku.com/item/K0000897117/" TargetMode="External"/><Relationship Id="rId746" Type="http://schemas.openxmlformats.org/officeDocument/2006/relationships/hyperlink" Target="https://www.qoo10.jp/g/1074476266" TargetMode="External"/><Relationship Id="rId178" Type="http://schemas.openxmlformats.org/officeDocument/2006/relationships/hyperlink" Target="https://kakaku.com/item/K0001387120/" TargetMode="External"/><Relationship Id="rId301" Type="http://schemas.openxmlformats.org/officeDocument/2006/relationships/hyperlink" Target="https://kakaku.com/item/K0001461552/" TargetMode="External"/><Relationship Id="rId953" Type="http://schemas.openxmlformats.org/officeDocument/2006/relationships/hyperlink" Target="https://www.qoo10.jp/g/1074475797" TargetMode="External"/><Relationship Id="rId1029" Type="http://schemas.openxmlformats.org/officeDocument/2006/relationships/hyperlink" Target="https://kakaku.com/item/K0001126497/" TargetMode="External"/><Relationship Id="rId82" Type="http://schemas.openxmlformats.org/officeDocument/2006/relationships/hyperlink" Target="https://www.qoo10.jp/g/1051449269" TargetMode="External"/><Relationship Id="rId385" Type="http://schemas.openxmlformats.org/officeDocument/2006/relationships/hyperlink" Target="https://kakaku.com/item/K0001529336/" TargetMode="External"/><Relationship Id="rId592" Type="http://schemas.openxmlformats.org/officeDocument/2006/relationships/hyperlink" Target="https://kakaku.com/item/K0000333334/" TargetMode="External"/><Relationship Id="rId606" Type="http://schemas.openxmlformats.org/officeDocument/2006/relationships/hyperlink" Target="https://kakaku.com/item/K0000732199/" TargetMode="External"/><Relationship Id="rId813" Type="http://schemas.openxmlformats.org/officeDocument/2006/relationships/hyperlink" Target="https://www.qoo10.jp/g/1074475994" TargetMode="External"/><Relationship Id="rId245" Type="http://schemas.openxmlformats.org/officeDocument/2006/relationships/hyperlink" Target="https://kakaku.com/item/K0001340089/" TargetMode="External"/><Relationship Id="rId452" Type="http://schemas.openxmlformats.org/officeDocument/2006/relationships/hyperlink" Target="https://kakaku.com/item/K0001326355/" TargetMode="External"/><Relationship Id="rId897" Type="http://schemas.openxmlformats.org/officeDocument/2006/relationships/hyperlink" Target="https://www.qoo10.jp/g/1074476456" TargetMode="External"/><Relationship Id="rId105" Type="http://schemas.openxmlformats.org/officeDocument/2006/relationships/hyperlink" Target="https://www.qoo10.jp/g/1021771535" TargetMode="External"/><Relationship Id="rId312" Type="http://schemas.openxmlformats.org/officeDocument/2006/relationships/hyperlink" Target="https://kakaku.com/item/K0001387096/" TargetMode="External"/><Relationship Id="rId757" Type="http://schemas.openxmlformats.org/officeDocument/2006/relationships/hyperlink" Target="https://kakaku.com/item/K0001356181/" TargetMode="External"/><Relationship Id="rId964" Type="http://schemas.openxmlformats.org/officeDocument/2006/relationships/hyperlink" Target="https://www.qoo10.jp/g/1074475987" TargetMode="External"/><Relationship Id="rId93" Type="http://schemas.openxmlformats.org/officeDocument/2006/relationships/hyperlink" Target="https://www.qoo10.jp/g/842672573" TargetMode="External"/><Relationship Id="rId189" Type="http://schemas.openxmlformats.org/officeDocument/2006/relationships/hyperlink" Target="https://www.qoo10.jp/g/1021900368" TargetMode="External"/><Relationship Id="rId396" Type="http://schemas.openxmlformats.org/officeDocument/2006/relationships/hyperlink" Target="https://kakaku.com/item/K0001461545/" TargetMode="External"/><Relationship Id="rId617" Type="http://schemas.openxmlformats.org/officeDocument/2006/relationships/hyperlink" Target="https://kakaku.com/item/K0000732229/" TargetMode="External"/><Relationship Id="rId824" Type="http://schemas.openxmlformats.org/officeDocument/2006/relationships/hyperlink" Target="https://kakaku.com/item/K0001330605/" TargetMode="External"/><Relationship Id="rId256" Type="http://schemas.openxmlformats.org/officeDocument/2006/relationships/hyperlink" Target="https://kakaku.com/item/K0000947479/" TargetMode="External"/><Relationship Id="rId463" Type="http://schemas.openxmlformats.org/officeDocument/2006/relationships/hyperlink" Target="https://kakaku.com/item/K0001371382/" TargetMode="External"/><Relationship Id="rId670" Type="http://schemas.openxmlformats.org/officeDocument/2006/relationships/hyperlink" Target="https://kakaku.com/item/K0001020973/" TargetMode="External"/><Relationship Id="rId116" Type="http://schemas.openxmlformats.org/officeDocument/2006/relationships/hyperlink" Target="https://www.qoo10.jp/g/965001919" TargetMode="External"/><Relationship Id="rId323" Type="http://schemas.openxmlformats.org/officeDocument/2006/relationships/hyperlink" Target="https://kakaku.com/item/K0001387088/" TargetMode="External"/><Relationship Id="rId530" Type="http://schemas.openxmlformats.org/officeDocument/2006/relationships/hyperlink" Target="https://kakaku.com/item/K0000897108/" TargetMode="External"/><Relationship Id="rId768" Type="http://schemas.openxmlformats.org/officeDocument/2006/relationships/hyperlink" Target="https://www.qoo10.jp/g/1074475758" TargetMode="External"/><Relationship Id="rId975" Type="http://schemas.openxmlformats.org/officeDocument/2006/relationships/hyperlink" Target="https://www.qoo10.jp/g/1074476159" TargetMode="External"/><Relationship Id="rId20" Type="http://schemas.openxmlformats.org/officeDocument/2006/relationships/hyperlink" Target="https://kakaku.com/item/K0001461555/" TargetMode="External"/><Relationship Id="rId628" Type="http://schemas.openxmlformats.org/officeDocument/2006/relationships/hyperlink" Target="https://kakaku.com/item/K0000732238/" TargetMode="External"/><Relationship Id="rId835" Type="http://schemas.openxmlformats.org/officeDocument/2006/relationships/hyperlink" Target="https://kakaku.com/item/K0001122179/" TargetMode="External"/><Relationship Id="rId267" Type="http://schemas.openxmlformats.org/officeDocument/2006/relationships/hyperlink" Target="https://kakaku.com/item/K0001424185/" TargetMode="External"/><Relationship Id="rId474" Type="http://schemas.openxmlformats.org/officeDocument/2006/relationships/hyperlink" Target="https://kakaku.com/item/K0001493532/" TargetMode="External"/><Relationship Id="rId1020" Type="http://schemas.openxmlformats.org/officeDocument/2006/relationships/hyperlink" Target="https://kakaku.com/item/K0001387105/" TargetMode="External"/><Relationship Id="rId127" Type="http://schemas.openxmlformats.org/officeDocument/2006/relationships/hyperlink" Target="https://www.qoo10.jp/g/1021900371" TargetMode="External"/><Relationship Id="rId681" Type="http://schemas.openxmlformats.org/officeDocument/2006/relationships/hyperlink" Target="https://kakaku.com/item/K0001020982/" TargetMode="External"/><Relationship Id="rId779" Type="http://schemas.openxmlformats.org/officeDocument/2006/relationships/hyperlink" Target="https://www.qoo10.jp/g/861176552" TargetMode="External"/><Relationship Id="rId902" Type="http://schemas.openxmlformats.org/officeDocument/2006/relationships/hyperlink" Target="https://www.qoo10.jp/g/1074475816" TargetMode="External"/><Relationship Id="rId986" Type="http://schemas.openxmlformats.org/officeDocument/2006/relationships/hyperlink" Target="https://www.qoo10.jp/g/1074475787" TargetMode="External"/><Relationship Id="rId31" Type="http://schemas.openxmlformats.org/officeDocument/2006/relationships/hyperlink" Target="https://kakaku.com/item/K0001387074/" TargetMode="External"/><Relationship Id="rId334" Type="http://schemas.openxmlformats.org/officeDocument/2006/relationships/hyperlink" Target="https://kakaku.com/item/K0001226156/" TargetMode="External"/><Relationship Id="rId541" Type="http://schemas.openxmlformats.org/officeDocument/2006/relationships/hyperlink" Target="https://kakaku.com/item/K0001421418/" TargetMode="External"/><Relationship Id="rId639" Type="http://schemas.openxmlformats.org/officeDocument/2006/relationships/hyperlink" Target="https://kakaku.com/item/K0001332109/" TargetMode="External"/><Relationship Id="rId180" Type="http://schemas.openxmlformats.org/officeDocument/2006/relationships/hyperlink" Target="https://kakaku.com/item/K0001516000/" TargetMode="External"/><Relationship Id="rId278" Type="http://schemas.openxmlformats.org/officeDocument/2006/relationships/hyperlink" Target="https://kakaku.com/item/K0001421809/" TargetMode="External"/><Relationship Id="rId401" Type="http://schemas.openxmlformats.org/officeDocument/2006/relationships/hyperlink" Target="https://kakaku.com/item/K0001277770/" TargetMode="External"/><Relationship Id="rId846" Type="http://schemas.openxmlformats.org/officeDocument/2006/relationships/hyperlink" Target="https://www.qoo10.jp/g/1074476385" TargetMode="External"/><Relationship Id="rId1031" Type="http://schemas.openxmlformats.org/officeDocument/2006/relationships/hyperlink" Target="https://www.qoo10.jp/g/1074476355" TargetMode="External"/><Relationship Id="rId485" Type="http://schemas.openxmlformats.org/officeDocument/2006/relationships/hyperlink" Target="https://kakaku.com/item/K0001225150/" TargetMode="External"/><Relationship Id="rId692" Type="http://schemas.openxmlformats.org/officeDocument/2006/relationships/hyperlink" Target="https://kakaku.com/item/K0001145418/" TargetMode="External"/><Relationship Id="rId706" Type="http://schemas.openxmlformats.org/officeDocument/2006/relationships/hyperlink" Target="https://www.qoo10.jp/g/1053770762" TargetMode="External"/><Relationship Id="rId913" Type="http://schemas.openxmlformats.org/officeDocument/2006/relationships/hyperlink" Target="https://www.qoo10.jp/g/1074476759" TargetMode="External"/><Relationship Id="rId42" Type="http://schemas.openxmlformats.org/officeDocument/2006/relationships/hyperlink" Target="https://www.qoo10.jp/g/986905016" TargetMode="External"/><Relationship Id="rId138" Type="http://schemas.openxmlformats.org/officeDocument/2006/relationships/hyperlink" Target="https://www.qoo10.jp/g/994380916" TargetMode="External"/><Relationship Id="rId345" Type="http://schemas.openxmlformats.org/officeDocument/2006/relationships/hyperlink" Target="https://kakaku.com/item/K0001277767/" TargetMode="External"/><Relationship Id="rId552" Type="http://schemas.openxmlformats.org/officeDocument/2006/relationships/hyperlink" Target="https://kakaku.com/item/K0000897122/" TargetMode="External"/><Relationship Id="rId997" Type="http://schemas.openxmlformats.org/officeDocument/2006/relationships/hyperlink" Target="https://kakaku.com/item/K0001223449/?lid=pc_ksearch_kakakuitem" TargetMode="External"/><Relationship Id="rId191" Type="http://schemas.openxmlformats.org/officeDocument/2006/relationships/hyperlink" Target="https://www.qoo10.jp/g/1074476029" TargetMode="External"/><Relationship Id="rId205" Type="http://schemas.openxmlformats.org/officeDocument/2006/relationships/hyperlink" Target="https://www.qoo10.jp/g/998500839" TargetMode="External"/><Relationship Id="rId412" Type="http://schemas.openxmlformats.org/officeDocument/2006/relationships/hyperlink" Target="https://kakaku.com/item/K0001461530/" TargetMode="External"/><Relationship Id="rId857" Type="http://schemas.openxmlformats.org/officeDocument/2006/relationships/hyperlink" Target="https://www.qoo10.jp/g/1074476461" TargetMode="External"/><Relationship Id="rId289" Type="http://schemas.openxmlformats.org/officeDocument/2006/relationships/hyperlink" Target="https://kakaku.com/item/K0001064830/" TargetMode="External"/><Relationship Id="rId496" Type="http://schemas.openxmlformats.org/officeDocument/2006/relationships/hyperlink" Target="https://kakaku.com/item/K0001374049/" TargetMode="External"/><Relationship Id="rId717" Type="http://schemas.openxmlformats.org/officeDocument/2006/relationships/hyperlink" Target="https://kakaku.com/item/K0000612177/" TargetMode="External"/><Relationship Id="rId924" Type="http://schemas.openxmlformats.org/officeDocument/2006/relationships/hyperlink" Target="https://www.qoo10.jp/g/1074475754" TargetMode="External"/><Relationship Id="rId53" Type="http://schemas.openxmlformats.org/officeDocument/2006/relationships/hyperlink" Target="https://www.qoo10.jp/g/624039087" TargetMode="External"/><Relationship Id="rId149" Type="http://schemas.openxmlformats.org/officeDocument/2006/relationships/hyperlink" Target="https://www.qoo10.jp/g/986921896" TargetMode="External"/><Relationship Id="rId356" Type="http://schemas.openxmlformats.org/officeDocument/2006/relationships/hyperlink" Target="https://kakaku.com/item/K0001277783/" TargetMode="External"/><Relationship Id="rId563" Type="http://schemas.openxmlformats.org/officeDocument/2006/relationships/hyperlink" Target="https://kakaku.com/item/K0000897143/" TargetMode="External"/><Relationship Id="rId770" Type="http://schemas.openxmlformats.org/officeDocument/2006/relationships/hyperlink" Target="https://kakaku.com/item/K0001356188/" TargetMode="External"/><Relationship Id="rId216" Type="http://schemas.openxmlformats.org/officeDocument/2006/relationships/hyperlink" Target="https://kakaku.com/item/K0000945903/" TargetMode="External"/><Relationship Id="rId423" Type="http://schemas.openxmlformats.org/officeDocument/2006/relationships/hyperlink" Target="https://kakaku.com/item/K0001509436/" TargetMode="External"/><Relationship Id="rId868" Type="http://schemas.openxmlformats.org/officeDocument/2006/relationships/hyperlink" Target="https://www.qoo10.jp/g/1076493705" TargetMode="External"/><Relationship Id="rId630" Type="http://schemas.openxmlformats.org/officeDocument/2006/relationships/hyperlink" Target="https://kakaku.com/item/K0000897132" TargetMode="External"/><Relationship Id="rId728" Type="http://schemas.openxmlformats.org/officeDocument/2006/relationships/hyperlink" Target="https://www.qoo10.jp/g/1065244208" TargetMode="External"/><Relationship Id="rId935" Type="http://schemas.openxmlformats.org/officeDocument/2006/relationships/hyperlink" Target="https://www.qoo10.jp/g/1074476390" TargetMode="External"/><Relationship Id="rId64" Type="http://schemas.openxmlformats.org/officeDocument/2006/relationships/hyperlink" Target="https://www.qoo10.jp/g/1035613805" TargetMode="External"/><Relationship Id="rId367" Type="http://schemas.openxmlformats.org/officeDocument/2006/relationships/hyperlink" Target="https://www.qoo10.jp/g/1033521917" TargetMode="External"/><Relationship Id="rId574" Type="http://schemas.openxmlformats.org/officeDocument/2006/relationships/hyperlink" Target="https://kakaku.com/item/K0001330587/" TargetMode="External"/><Relationship Id="rId227" Type="http://schemas.openxmlformats.org/officeDocument/2006/relationships/hyperlink" Target="https://kakaku.com/item/K0001421019/" TargetMode="External"/><Relationship Id="rId781" Type="http://schemas.openxmlformats.org/officeDocument/2006/relationships/hyperlink" Target="https://www.qoo10.jp/g/861176554" TargetMode="External"/><Relationship Id="rId879" Type="http://schemas.openxmlformats.org/officeDocument/2006/relationships/hyperlink" Target="https://www.qoo10.jp/g/1074476510" TargetMode="External"/><Relationship Id="rId434" Type="http://schemas.openxmlformats.org/officeDocument/2006/relationships/hyperlink" Target="https://www.qoo10.jp/g/1074476724" TargetMode="External"/><Relationship Id="rId641" Type="http://schemas.openxmlformats.org/officeDocument/2006/relationships/hyperlink" Target="https://kakaku.com/item/K0001332097/" TargetMode="External"/><Relationship Id="rId739" Type="http://schemas.openxmlformats.org/officeDocument/2006/relationships/hyperlink" Target="https://kakaku.com/item/K0001289505/" TargetMode="External"/><Relationship Id="rId280" Type="http://schemas.openxmlformats.org/officeDocument/2006/relationships/hyperlink" Target="https://kakaku.com/item/K0001421797/" TargetMode="External"/><Relationship Id="rId501" Type="http://schemas.openxmlformats.org/officeDocument/2006/relationships/hyperlink" Target="https://kakaku.com/item/K0000333338/" TargetMode="External"/><Relationship Id="rId946" Type="http://schemas.openxmlformats.org/officeDocument/2006/relationships/hyperlink" Target="https://www.qoo10.jp/g/1074476079" TargetMode="External"/><Relationship Id="rId75" Type="http://schemas.openxmlformats.org/officeDocument/2006/relationships/hyperlink" Target="https://www.qoo10.jp/g/976550182" TargetMode="External"/><Relationship Id="rId140" Type="http://schemas.openxmlformats.org/officeDocument/2006/relationships/hyperlink" Target="https://www.qoo10.jp/g/750958960" TargetMode="External"/><Relationship Id="rId378" Type="http://schemas.openxmlformats.org/officeDocument/2006/relationships/hyperlink" Target="https://www.qoo10.jp/g/1033521919" TargetMode="External"/><Relationship Id="rId585" Type="http://schemas.openxmlformats.org/officeDocument/2006/relationships/hyperlink" Target="https://kakaku.com/item/K0000524200/" TargetMode="External"/><Relationship Id="rId792" Type="http://schemas.openxmlformats.org/officeDocument/2006/relationships/hyperlink" Target="https://kakaku.com/item/K0001226005/" TargetMode="External"/><Relationship Id="rId806" Type="http://schemas.openxmlformats.org/officeDocument/2006/relationships/hyperlink" Target="https://www.qoo10.jp/g/861176553" TargetMode="External"/><Relationship Id="rId6" Type="http://schemas.openxmlformats.org/officeDocument/2006/relationships/hyperlink" Target="https://kakaku.com/item/K0001231833/" TargetMode="External"/><Relationship Id="rId238" Type="http://schemas.openxmlformats.org/officeDocument/2006/relationships/hyperlink" Target="https://kakaku.com/item/K0001421046/" TargetMode="External"/><Relationship Id="rId445" Type="http://schemas.openxmlformats.org/officeDocument/2006/relationships/hyperlink" Target="https://kakaku.com/item/K0001225147/" TargetMode="External"/><Relationship Id="rId652" Type="http://schemas.openxmlformats.org/officeDocument/2006/relationships/hyperlink" Target="https://kakaku.com/item/K0001332143/" TargetMode="External"/><Relationship Id="rId291" Type="http://schemas.openxmlformats.org/officeDocument/2006/relationships/hyperlink" Target="https://kakaku.com/item/K0001126508/" TargetMode="External"/><Relationship Id="rId305" Type="http://schemas.openxmlformats.org/officeDocument/2006/relationships/hyperlink" Target="https://kakaku.com/item/K0001387080/" TargetMode="External"/><Relationship Id="rId512" Type="http://schemas.openxmlformats.org/officeDocument/2006/relationships/hyperlink" Target="https://kakaku.com/item/K0000339702/" TargetMode="External"/><Relationship Id="rId957" Type="http://schemas.openxmlformats.org/officeDocument/2006/relationships/hyperlink" Target="https://www.qoo10.jp/g/1074475771" TargetMode="External"/><Relationship Id="rId86" Type="http://schemas.openxmlformats.org/officeDocument/2006/relationships/hyperlink" Target="https://www.qoo10.jp/g/750958953" TargetMode="External"/><Relationship Id="rId151" Type="http://schemas.openxmlformats.org/officeDocument/2006/relationships/hyperlink" Target="https://www.qoo10.jp/g/1010361836" TargetMode="External"/><Relationship Id="rId389" Type="http://schemas.openxmlformats.org/officeDocument/2006/relationships/hyperlink" Target="https://kakaku.com/item/K0001387098/" TargetMode="External"/><Relationship Id="rId596" Type="http://schemas.openxmlformats.org/officeDocument/2006/relationships/hyperlink" Target="https://kakaku.com/item/K0000333322/" TargetMode="External"/><Relationship Id="rId817" Type="http://schemas.openxmlformats.org/officeDocument/2006/relationships/hyperlink" Target="https://kakaku.com/item/K0000731667/" TargetMode="External"/><Relationship Id="rId1002" Type="http://schemas.openxmlformats.org/officeDocument/2006/relationships/hyperlink" Target="https://kakaku.com/item/K0001390254/?lid=pc_ksearch_kakakuitem" TargetMode="External"/><Relationship Id="rId249" Type="http://schemas.openxmlformats.org/officeDocument/2006/relationships/hyperlink" Target="https://kakaku.com/item/K0001176910/" TargetMode="External"/><Relationship Id="rId456" Type="http://schemas.openxmlformats.org/officeDocument/2006/relationships/hyperlink" Target="https://www.qoo10.jp/g/919311986" TargetMode="External"/><Relationship Id="rId663" Type="http://schemas.openxmlformats.org/officeDocument/2006/relationships/hyperlink" Target="https://kakaku.com/item/K0001332077/" TargetMode="External"/><Relationship Id="rId870" Type="http://schemas.openxmlformats.org/officeDocument/2006/relationships/hyperlink" Target="https://www.qoo10.jp/g/1076493706" TargetMode="External"/><Relationship Id="rId13" Type="http://schemas.openxmlformats.org/officeDocument/2006/relationships/hyperlink" Target="https://kakaku.com/item/K0001421811/" TargetMode="External"/><Relationship Id="rId109" Type="http://schemas.openxmlformats.org/officeDocument/2006/relationships/hyperlink" Target="https://www.qoo10.jp/g/933147381" TargetMode="External"/><Relationship Id="rId316" Type="http://schemas.openxmlformats.org/officeDocument/2006/relationships/hyperlink" Target="https://kakaku.com/item/K0001387093/" TargetMode="External"/><Relationship Id="rId523" Type="http://schemas.openxmlformats.org/officeDocument/2006/relationships/hyperlink" Target="https://kakaku.com/item/K0001421412/" TargetMode="External"/><Relationship Id="rId968" Type="http://schemas.openxmlformats.org/officeDocument/2006/relationships/hyperlink" Target="https://www.qoo10.jp/g/1074476321" TargetMode="External"/><Relationship Id="rId97" Type="http://schemas.openxmlformats.org/officeDocument/2006/relationships/hyperlink" Target="https://www.qoo10.jp/g/1033521921" TargetMode="External"/><Relationship Id="rId730" Type="http://schemas.openxmlformats.org/officeDocument/2006/relationships/hyperlink" Target="https://kakaku.com/item/K0001472338/" TargetMode="External"/><Relationship Id="rId828" Type="http://schemas.openxmlformats.org/officeDocument/2006/relationships/hyperlink" Target="https://kakaku.com/item/K0000934787/" TargetMode="External"/><Relationship Id="rId1013" Type="http://schemas.openxmlformats.org/officeDocument/2006/relationships/hyperlink" Target="https://kakaku.com/item/K0001064809/" TargetMode="External"/><Relationship Id="rId162" Type="http://schemas.openxmlformats.org/officeDocument/2006/relationships/hyperlink" Target="https://www.qoo10.jp/g/998500842" TargetMode="External"/><Relationship Id="rId467" Type="http://schemas.openxmlformats.org/officeDocument/2006/relationships/hyperlink" Target="https://kakaku.com/item/K0001371360/" TargetMode="External"/><Relationship Id="rId674" Type="http://schemas.openxmlformats.org/officeDocument/2006/relationships/hyperlink" Target="https://kakaku.com/item/K0001520785/" TargetMode="External"/><Relationship Id="rId881" Type="http://schemas.openxmlformats.org/officeDocument/2006/relationships/hyperlink" Target="https://www.qoo10.jp/g/1074475955" TargetMode="External"/><Relationship Id="rId979" Type="http://schemas.openxmlformats.org/officeDocument/2006/relationships/hyperlink" Target="https://kakaku.com/item/K0001511902/" TargetMode="External"/><Relationship Id="rId24" Type="http://schemas.openxmlformats.org/officeDocument/2006/relationships/hyperlink" Target="https://kakaku.com/item/K0001421029/" TargetMode="External"/><Relationship Id="rId327" Type="http://schemas.openxmlformats.org/officeDocument/2006/relationships/hyperlink" Target="https://kakaku.com/item/K0001387104/" TargetMode="External"/><Relationship Id="rId534" Type="http://schemas.openxmlformats.org/officeDocument/2006/relationships/hyperlink" Target="https://kakaku.com/item/K0000897106/" TargetMode="External"/><Relationship Id="rId741" Type="http://schemas.openxmlformats.org/officeDocument/2006/relationships/hyperlink" Target="https://www.qoo10.jp/g/1064964321" TargetMode="External"/><Relationship Id="rId839" Type="http://schemas.openxmlformats.org/officeDocument/2006/relationships/hyperlink" Target="https://kakaku.com/item/K0000731669/" TargetMode="External"/><Relationship Id="rId173" Type="http://schemas.openxmlformats.org/officeDocument/2006/relationships/hyperlink" Target="https://kakaku.com/item/K0001484649/" TargetMode="External"/><Relationship Id="rId380" Type="http://schemas.openxmlformats.org/officeDocument/2006/relationships/hyperlink" Target="https://www.qoo10.jp/g/965001928" TargetMode="External"/><Relationship Id="rId601" Type="http://schemas.openxmlformats.org/officeDocument/2006/relationships/hyperlink" Target="https://kakaku.com/item/K0000333314/" TargetMode="External"/><Relationship Id="rId1024" Type="http://schemas.openxmlformats.org/officeDocument/2006/relationships/hyperlink" Target="https://kakaku.com/item/K0001387112/" TargetMode="External"/><Relationship Id="rId240" Type="http://schemas.openxmlformats.org/officeDocument/2006/relationships/hyperlink" Target="https://kakaku.com/item/K0001421045/" TargetMode="External"/><Relationship Id="rId478" Type="http://schemas.openxmlformats.org/officeDocument/2006/relationships/hyperlink" Target="https://kakaku.com/item/K0001374026/" TargetMode="External"/><Relationship Id="rId685" Type="http://schemas.openxmlformats.org/officeDocument/2006/relationships/hyperlink" Target="https://kakaku.com/item/K0001020979/" TargetMode="External"/><Relationship Id="rId892" Type="http://schemas.openxmlformats.org/officeDocument/2006/relationships/hyperlink" Target="https://www.qoo10.jp/g/1074476193" TargetMode="External"/><Relationship Id="rId906" Type="http://schemas.openxmlformats.org/officeDocument/2006/relationships/hyperlink" Target="https://www.qoo10.jp/g/1075537432" TargetMode="External"/><Relationship Id="rId35" Type="http://schemas.openxmlformats.org/officeDocument/2006/relationships/hyperlink" Target="https://kakaku.com/item/K0001327042/" TargetMode="External"/><Relationship Id="rId100" Type="http://schemas.openxmlformats.org/officeDocument/2006/relationships/hyperlink" Target="https://www.qoo10.jp/g/1021771536" TargetMode="External"/><Relationship Id="rId338" Type="http://schemas.openxmlformats.org/officeDocument/2006/relationships/hyperlink" Target="https://kakaku.com/item/K0001226154/" TargetMode="External"/><Relationship Id="rId545" Type="http://schemas.openxmlformats.org/officeDocument/2006/relationships/hyperlink" Target="https://kakaku.com/item/K0000897111/" TargetMode="External"/><Relationship Id="rId752" Type="http://schemas.openxmlformats.org/officeDocument/2006/relationships/hyperlink" Target="https://www.qoo10.jp/g/1074476668" TargetMode="External"/><Relationship Id="rId184" Type="http://schemas.openxmlformats.org/officeDocument/2006/relationships/hyperlink" Target="https://www.qoo10.jp/g/994380911" TargetMode="External"/><Relationship Id="rId391" Type="http://schemas.openxmlformats.org/officeDocument/2006/relationships/hyperlink" Target="https://www.qoo10.jp/g/1002006057" TargetMode="External"/><Relationship Id="rId405" Type="http://schemas.openxmlformats.org/officeDocument/2006/relationships/hyperlink" Target="https://kakaku.com/item/K0001277738/" TargetMode="External"/><Relationship Id="rId612" Type="http://schemas.openxmlformats.org/officeDocument/2006/relationships/hyperlink" Target="https://kakaku.com/item/K0000732220/" TargetMode="External"/><Relationship Id="rId251" Type="http://schemas.openxmlformats.org/officeDocument/2006/relationships/hyperlink" Target="https://kakaku.com/item/K0000858767/" TargetMode="External"/><Relationship Id="rId489" Type="http://schemas.openxmlformats.org/officeDocument/2006/relationships/hyperlink" Target="https://www.qoo10.jp/g/919311992" TargetMode="External"/><Relationship Id="rId696" Type="http://schemas.openxmlformats.org/officeDocument/2006/relationships/hyperlink" Target="https://kakaku.com/item/K0001145423/" TargetMode="External"/><Relationship Id="rId917" Type="http://schemas.openxmlformats.org/officeDocument/2006/relationships/hyperlink" Target="https://www.qoo10.jp/g/1074476324" TargetMode="External"/><Relationship Id="rId46" Type="http://schemas.openxmlformats.org/officeDocument/2006/relationships/hyperlink" Target="https://www.qoo10.jp/g/1021900372" TargetMode="External"/><Relationship Id="rId349" Type="http://schemas.openxmlformats.org/officeDocument/2006/relationships/hyperlink" Target="https://www.qoo10.jp/g/1013118228" TargetMode="External"/><Relationship Id="rId556" Type="http://schemas.openxmlformats.org/officeDocument/2006/relationships/hyperlink" Target="https://kakaku.com/item/K0000897135/" TargetMode="External"/><Relationship Id="rId763" Type="http://schemas.openxmlformats.org/officeDocument/2006/relationships/hyperlink" Target="https://www.qoo10.jp/g/1074310857" TargetMode="External"/><Relationship Id="rId111" Type="http://schemas.openxmlformats.org/officeDocument/2006/relationships/hyperlink" Target="https://www.qoo10.jp/g/945488290" TargetMode="External"/><Relationship Id="rId195" Type="http://schemas.openxmlformats.org/officeDocument/2006/relationships/hyperlink" Target="https://www.qoo10.jp/g/1041425731" TargetMode="External"/><Relationship Id="rId209" Type="http://schemas.openxmlformats.org/officeDocument/2006/relationships/hyperlink" Target="https://www.qoo10.jp/g/1069363951" TargetMode="External"/><Relationship Id="rId416" Type="http://schemas.openxmlformats.org/officeDocument/2006/relationships/hyperlink" Target="https://kakaku.com/item/K0000947503/" TargetMode="External"/><Relationship Id="rId970" Type="http://schemas.openxmlformats.org/officeDocument/2006/relationships/hyperlink" Target="https://www.qoo10.jp/g/1074476407" TargetMode="External"/><Relationship Id="rId623" Type="http://schemas.openxmlformats.org/officeDocument/2006/relationships/hyperlink" Target="https://kakaku.com/item/K0000965151/" TargetMode="External"/><Relationship Id="rId830" Type="http://schemas.openxmlformats.org/officeDocument/2006/relationships/hyperlink" Target="https://kakaku.com/item/K0001374069/" TargetMode="External"/><Relationship Id="rId928" Type="http://schemas.openxmlformats.org/officeDocument/2006/relationships/hyperlink" Target="https://www.qoo10.jp/g/1074476216" TargetMode="External"/><Relationship Id="rId57" Type="http://schemas.openxmlformats.org/officeDocument/2006/relationships/hyperlink" Target="https://www.qoo10.jp/g/715616396" TargetMode="External"/><Relationship Id="rId262" Type="http://schemas.openxmlformats.org/officeDocument/2006/relationships/hyperlink" Target="https://kakaku.com/item/K0001370738/" TargetMode="External"/><Relationship Id="rId567" Type="http://schemas.openxmlformats.org/officeDocument/2006/relationships/hyperlink" Target="https://kakaku.com/item/K0001330574/" TargetMode="External"/><Relationship Id="rId122" Type="http://schemas.openxmlformats.org/officeDocument/2006/relationships/hyperlink" Target="https://www.qoo10.jp/g/933147377" TargetMode="External"/><Relationship Id="rId774" Type="http://schemas.openxmlformats.org/officeDocument/2006/relationships/hyperlink" Target="https://kakaku.com/item/K0001025405/" TargetMode="External"/><Relationship Id="rId981" Type="http://schemas.openxmlformats.org/officeDocument/2006/relationships/hyperlink" Target="https://kakaku.com/item/K0001511886/" TargetMode="External"/><Relationship Id="rId427" Type="http://schemas.openxmlformats.org/officeDocument/2006/relationships/hyperlink" Target="https://kakaku.com/item/K0001122201/" TargetMode="External"/><Relationship Id="rId634" Type="http://schemas.openxmlformats.org/officeDocument/2006/relationships/hyperlink" Target="https://kakaku.com/item/K0001332109/" TargetMode="External"/><Relationship Id="rId841" Type="http://schemas.openxmlformats.org/officeDocument/2006/relationships/hyperlink" Target="https://www.qoo10.jp/g/1074476388" TargetMode="External"/><Relationship Id="rId273" Type="http://schemas.openxmlformats.org/officeDocument/2006/relationships/hyperlink" Target="https://kakaku.com/item/K0001421803/" TargetMode="External"/><Relationship Id="rId480" Type="http://schemas.openxmlformats.org/officeDocument/2006/relationships/hyperlink" Target="https://kakaku.com/item/K0001225138/" TargetMode="External"/><Relationship Id="rId701" Type="http://schemas.openxmlformats.org/officeDocument/2006/relationships/hyperlink" Target="https://www.qoo10.jp/g/1052812067" TargetMode="External"/><Relationship Id="rId939" Type="http://schemas.openxmlformats.org/officeDocument/2006/relationships/hyperlink" Target="https://www.qoo10.jp/g/1074475842" TargetMode="External"/><Relationship Id="rId68" Type="http://schemas.openxmlformats.org/officeDocument/2006/relationships/hyperlink" Target="https://www.qoo10.jp/g/986921895" TargetMode="External"/><Relationship Id="rId133" Type="http://schemas.openxmlformats.org/officeDocument/2006/relationships/hyperlink" Target="https://kakaku.com/item/K0001421027/" TargetMode="External"/><Relationship Id="rId340" Type="http://schemas.openxmlformats.org/officeDocument/2006/relationships/hyperlink" Target="https://kakaku.com/item/K0001226168/" TargetMode="External"/><Relationship Id="rId578" Type="http://schemas.openxmlformats.org/officeDocument/2006/relationships/hyperlink" Target="https://kakaku.com/item/K0001330594/" TargetMode="External"/><Relationship Id="rId785" Type="http://schemas.openxmlformats.org/officeDocument/2006/relationships/hyperlink" Target="https://www.qoo10.jp/g/861176546" TargetMode="External"/><Relationship Id="rId992" Type="http://schemas.openxmlformats.org/officeDocument/2006/relationships/hyperlink" Target="https://kakaku.com/item/K0001223451/?lid=pc_ksearch_kakakuitem" TargetMode="External"/><Relationship Id="rId200" Type="http://schemas.openxmlformats.org/officeDocument/2006/relationships/hyperlink" Target="https://www.qoo10.jp/g/973266921" TargetMode="External"/><Relationship Id="rId438" Type="http://schemas.openxmlformats.org/officeDocument/2006/relationships/hyperlink" Target="https://kakaku.com/item/K0000836726/" TargetMode="External"/><Relationship Id="rId645" Type="http://schemas.openxmlformats.org/officeDocument/2006/relationships/hyperlink" Target="https://kakaku.com/item/K0001332102/" TargetMode="External"/><Relationship Id="rId852" Type="http://schemas.openxmlformats.org/officeDocument/2006/relationships/hyperlink" Target="https://www.qoo10.jp/g/1074476337" TargetMode="External"/><Relationship Id="rId284" Type="http://schemas.openxmlformats.org/officeDocument/2006/relationships/hyperlink" Target="https://kakaku.com/item/K0001421795/" TargetMode="External"/><Relationship Id="rId491" Type="http://schemas.openxmlformats.org/officeDocument/2006/relationships/hyperlink" Target="https://kakaku.com/item/K0001374045/" TargetMode="External"/><Relationship Id="rId505" Type="http://schemas.openxmlformats.org/officeDocument/2006/relationships/hyperlink" Target="https://kakaku.com/item/K0000333329/" TargetMode="External"/><Relationship Id="rId712" Type="http://schemas.openxmlformats.org/officeDocument/2006/relationships/hyperlink" Target="https://kakaku.com/item/K0000612158/" TargetMode="External"/><Relationship Id="rId79" Type="http://schemas.openxmlformats.org/officeDocument/2006/relationships/hyperlink" Target="https://www.qoo10.jp/g/750958961" TargetMode="External"/><Relationship Id="rId144" Type="http://schemas.openxmlformats.org/officeDocument/2006/relationships/hyperlink" Target="https://kakaku.com/item/K0000465724/" TargetMode="External"/><Relationship Id="rId589" Type="http://schemas.openxmlformats.org/officeDocument/2006/relationships/hyperlink" Target="https://kakaku.com/item/K0000333341/" TargetMode="External"/><Relationship Id="rId796" Type="http://schemas.openxmlformats.org/officeDocument/2006/relationships/hyperlink" Target="https://kakaku.com/item/K0001118857/" TargetMode="External"/><Relationship Id="rId351" Type="http://schemas.openxmlformats.org/officeDocument/2006/relationships/hyperlink" Target="https://www.qoo10.jp/g/1066652571" TargetMode="External"/><Relationship Id="rId449" Type="http://schemas.openxmlformats.org/officeDocument/2006/relationships/hyperlink" Target="https://kakaku.com/item/K0001225159/" TargetMode="External"/><Relationship Id="rId656" Type="http://schemas.openxmlformats.org/officeDocument/2006/relationships/hyperlink" Target="https://kakaku.com/item/K0001332110/" TargetMode="External"/><Relationship Id="rId863" Type="http://schemas.openxmlformats.org/officeDocument/2006/relationships/hyperlink" Target="https://kakaku.com/item/K0001277761/" TargetMode="External"/><Relationship Id="rId211" Type="http://schemas.openxmlformats.org/officeDocument/2006/relationships/hyperlink" Target="https://www.qoo10.jp/g/965001921" TargetMode="External"/><Relationship Id="rId295" Type="http://schemas.openxmlformats.org/officeDocument/2006/relationships/hyperlink" Target="https://kakaku.com/item/K0001283633/" TargetMode="External"/><Relationship Id="rId309" Type="http://schemas.openxmlformats.org/officeDocument/2006/relationships/hyperlink" Target="https://kakaku.com/item/K0001516001/" TargetMode="External"/><Relationship Id="rId516" Type="http://schemas.openxmlformats.org/officeDocument/2006/relationships/hyperlink" Target="https://www.qoo10.jp/g/744612031" TargetMode="External"/><Relationship Id="rId723" Type="http://schemas.openxmlformats.org/officeDocument/2006/relationships/hyperlink" Target="https://kakaku.com/item/K0000930339/" TargetMode="External"/><Relationship Id="rId930" Type="http://schemas.openxmlformats.org/officeDocument/2006/relationships/hyperlink" Target="https://www.qoo10.jp/g/1074475798" TargetMode="External"/><Relationship Id="rId1006" Type="http://schemas.openxmlformats.org/officeDocument/2006/relationships/hyperlink" Target="https://kakaku.com/item/K0001122186/" TargetMode="External"/><Relationship Id="rId155" Type="http://schemas.openxmlformats.org/officeDocument/2006/relationships/hyperlink" Target="https://www.qoo10.jp/g/1002006055" TargetMode="External"/><Relationship Id="rId362" Type="http://schemas.openxmlformats.org/officeDocument/2006/relationships/hyperlink" Target="https://kakaku.com/item/K0001277779/" TargetMode="External"/><Relationship Id="rId222" Type="http://schemas.openxmlformats.org/officeDocument/2006/relationships/hyperlink" Target="https://kakaku.com/item/K0001421022/" TargetMode="External"/><Relationship Id="rId667" Type="http://schemas.openxmlformats.org/officeDocument/2006/relationships/hyperlink" Target="https://kakaku.com/item/K0001332079/" TargetMode="External"/><Relationship Id="rId874" Type="http://schemas.openxmlformats.org/officeDocument/2006/relationships/hyperlink" Target="https://www.qoo10.jp/g/1076493710" TargetMode="External"/><Relationship Id="rId17" Type="http://schemas.openxmlformats.org/officeDocument/2006/relationships/hyperlink" Target="https://kakaku.com/item/K0001226148/" TargetMode="External"/><Relationship Id="rId527" Type="http://schemas.openxmlformats.org/officeDocument/2006/relationships/hyperlink" Target="https://kakaku.com/item/K0000897110/" TargetMode="External"/><Relationship Id="rId734" Type="http://schemas.openxmlformats.org/officeDocument/2006/relationships/hyperlink" Target="https://kakaku.com/item/K0000855903/" TargetMode="External"/><Relationship Id="rId941" Type="http://schemas.openxmlformats.org/officeDocument/2006/relationships/hyperlink" Target="https://www.qoo10.jp/g/1074475843" TargetMode="External"/><Relationship Id="rId70" Type="http://schemas.openxmlformats.org/officeDocument/2006/relationships/hyperlink" Target="https://www.qoo10.jp/g/998500840" TargetMode="External"/><Relationship Id="rId166" Type="http://schemas.openxmlformats.org/officeDocument/2006/relationships/hyperlink" Target="https://kakaku.com/item/K0001421798/" TargetMode="External"/><Relationship Id="rId373" Type="http://schemas.openxmlformats.org/officeDocument/2006/relationships/hyperlink" Target="https://kakaku.com/item/K0001226160/" TargetMode="External"/><Relationship Id="rId580" Type="http://schemas.openxmlformats.org/officeDocument/2006/relationships/hyperlink" Target="https://kakaku.com/item/K0001330607/" TargetMode="External"/><Relationship Id="rId801" Type="http://schemas.openxmlformats.org/officeDocument/2006/relationships/hyperlink" Target="https://kakaku.com/item/K0000871759/" TargetMode="External"/><Relationship Id="rId1017" Type="http://schemas.openxmlformats.org/officeDocument/2006/relationships/hyperlink" Target="https://kakaku.com/item/K0001118857/" TargetMode="External"/><Relationship Id="rId1" Type="http://schemas.openxmlformats.org/officeDocument/2006/relationships/hyperlink" Target="https://kakaku.com/shopreg/" TargetMode="External"/><Relationship Id="rId233" Type="http://schemas.openxmlformats.org/officeDocument/2006/relationships/hyperlink" Target="https://kakaku.com/item/K0001421033/" TargetMode="External"/><Relationship Id="rId440" Type="http://schemas.openxmlformats.org/officeDocument/2006/relationships/hyperlink" Target="https://kakaku.com/item/K0000836045/" TargetMode="External"/><Relationship Id="rId678" Type="http://schemas.openxmlformats.org/officeDocument/2006/relationships/hyperlink" Target="https://kakaku.com/item/K0001520739/" TargetMode="External"/><Relationship Id="rId885" Type="http://schemas.openxmlformats.org/officeDocument/2006/relationships/hyperlink" Target="https://www.qoo10.jp/g/1074475953" TargetMode="External"/><Relationship Id="rId28" Type="http://schemas.openxmlformats.org/officeDocument/2006/relationships/hyperlink" Target="https://kakaku.com/item/K0000945916/" TargetMode="External"/><Relationship Id="rId300" Type="http://schemas.openxmlformats.org/officeDocument/2006/relationships/hyperlink" Target="https://kakaku.com/item/K0001461528/" TargetMode="External"/><Relationship Id="rId538" Type="http://schemas.openxmlformats.org/officeDocument/2006/relationships/hyperlink" Target="https://kakaku.com/item/K0001421419/" TargetMode="External"/><Relationship Id="rId745" Type="http://schemas.openxmlformats.org/officeDocument/2006/relationships/hyperlink" Target="https://kakaku.com/item/K0001289503/" TargetMode="External"/><Relationship Id="rId952" Type="http://schemas.openxmlformats.org/officeDocument/2006/relationships/hyperlink" Target="https://www.qoo10.jp/g/1074475972" TargetMode="External"/><Relationship Id="rId81" Type="http://schemas.openxmlformats.org/officeDocument/2006/relationships/hyperlink" Target="https://www.qoo10.jp/g/750958970" TargetMode="External"/><Relationship Id="rId177" Type="http://schemas.openxmlformats.org/officeDocument/2006/relationships/hyperlink" Target="https://kakaku.com/item/K0001387077/" TargetMode="External"/><Relationship Id="rId384" Type="http://schemas.openxmlformats.org/officeDocument/2006/relationships/hyperlink" Target="https://www.qoo10.jp/g/1067987100" TargetMode="External"/><Relationship Id="rId591" Type="http://schemas.openxmlformats.org/officeDocument/2006/relationships/hyperlink" Target="https://kakaku.com/item/K0000333343/" TargetMode="External"/><Relationship Id="rId605" Type="http://schemas.openxmlformats.org/officeDocument/2006/relationships/hyperlink" Target="https://kakaku.com/item/K0000732202/" TargetMode="External"/><Relationship Id="rId812" Type="http://schemas.openxmlformats.org/officeDocument/2006/relationships/hyperlink" Target="https://kakaku.com/item/K0000091322/" TargetMode="External"/><Relationship Id="rId1028" Type="http://schemas.openxmlformats.org/officeDocument/2006/relationships/hyperlink" Target="https://www.qoo10.jp/g/1074476292" TargetMode="External"/><Relationship Id="rId244" Type="http://schemas.openxmlformats.org/officeDocument/2006/relationships/hyperlink" Target="https://kakaku.com/item/K0000945899/" TargetMode="External"/><Relationship Id="rId689" Type="http://schemas.openxmlformats.org/officeDocument/2006/relationships/hyperlink" Target="https://kakaku.com/item/K0001020962/" TargetMode="External"/><Relationship Id="rId896" Type="http://schemas.openxmlformats.org/officeDocument/2006/relationships/hyperlink" Target="https://www.qoo10.jp/g/1074476501" TargetMode="External"/><Relationship Id="rId39" Type="http://schemas.openxmlformats.org/officeDocument/2006/relationships/hyperlink" Target="https://kakaku.com/item/K0001421017/" TargetMode="External"/><Relationship Id="rId451" Type="http://schemas.openxmlformats.org/officeDocument/2006/relationships/hyperlink" Target="https://kakaku.com/item/K0001512383/" TargetMode="External"/><Relationship Id="rId549" Type="http://schemas.openxmlformats.org/officeDocument/2006/relationships/hyperlink" Target="https://kakaku.com/item/K0001421420/" TargetMode="External"/><Relationship Id="rId756" Type="http://schemas.openxmlformats.org/officeDocument/2006/relationships/hyperlink" Target="https://kakaku.com/item/K0001356183/" TargetMode="External"/><Relationship Id="rId104" Type="http://schemas.openxmlformats.org/officeDocument/2006/relationships/hyperlink" Target="https://www.qoo10.jp/g/965001926" TargetMode="External"/><Relationship Id="rId188" Type="http://schemas.openxmlformats.org/officeDocument/2006/relationships/hyperlink" Target="https://www.qoo10.jp/g/996628196" TargetMode="External"/><Relationship Id="rId311" Type="http://schemas.openxmlformats.org/officeDocument/2006/relationships/hyperlink" Target="https://kakaku.com/item/K0001387116/" TargetMode="External"/><Relationship Id="rId395" Type="http://schemas.openxmlformats.org/officeDocument/2006/relationships/hyperlink" Target="https://kakaku.com/item/K0001424178/" TargetMode="External"/><Relationship Id="rId409" Type="http://schemas.openxmlformats.org/officeDocument/2006/relationships/hyperlink" Target="https://kakaku.com/item/K0001277762/" TargetMode="External"/><Relationship Id="rId963" Type="http://schemas.openxmlformats.org/officeDocument/2006/relationships/hyperlink" Target="https://www.qoo10.jp/g/1074475986" TargetMode="External"/><Relationship Id="rId92" Type="http://schemas.openxmlformats.org/officeDocument/2006/relationships/hyperlink" Target="https://www.qoo10.jp/g/882937908" TargetMode="External"/><Relationship Id="rId616" Type="http://schemas.openxmlformats.org/officeDocument/2006/relationships/hyperlink" Target="https://kakaku.com/item/K0000732230/" TargetMode="External"/><Relationship Id="rId823" Type="http://schemas.openxmlformats.org/officeDocument/2006/relationships/hyperlink" Target="https://kakaku.com/item/K0001330603/" TargetMode="External"/><Relationship Id="rId255" Type="http://schemas.openxmlformats.org/officeDocument/2006/relationships/hyperlink" Target="https://kakaku.com/item/K0000947478/" TargetMode="External"/><Relationship Id="rId462" Type="http://schemas.openxmlformats.org/officeDocument/2006/relationships/hyperlink" Target="https://www.qoo10.jp/g/1074476699" TargetMode="External"/><Relationship Id="rId115" Type="http://schemas.openxmlformats.org/officeDocument/2006/relationships/hyperlink" Target="https://www.qoo10.jp/g/965001920" TargetMode="External"/><Relationship Id="rId322" Type="http://schemas.openxmlformats.org/officeDocument/2006/relationships/hyperlink" Target="https://kakaku.com/item/K0001387110/" TargetMode="External"/><Relationship Id="rId767" Type="http://schemas.openxmlformats.org/officeDocument/2006/relationships/hyperlink" Target="https://www.qoo10.jp/g/1074304683" TargetMode="External"/><Relationship Id="rId974" Type="http://schemas.openxmlformats.org/officeDocument/2006/relationships/hyperlink" Target="https://www.qoo10.jp/g/1074476162" TargetMode="External"/><Relationship Id="rId199" Type="http://schemas.openxmlformats.org/officeDocument/2006/relationships/hyperlink" Target="https://www.qoo10.jp/g/954194391" TargetMode="External"/><Relationship Id="rId627" Type="http://schemas.openxmlformats.org/officeDocument/2006/relationships/hyperlink" Target="https://kakaku.com/item/K0000732225/" TargetMode="External"/><Relationship Id="rId834" Type="http://schemas.openxmlformats.org/officeDocument/2006/relationships/hyperlink" Target="https://kakaku.com/item/K0001122197/" TargetMode="External"/><Relationship Id="rId266" Type="http://schemas.openxmlformats.org/officeDocument/2006/relationships/hyperlink" Target="https://kakaku.com/item/K0001424168/" TargetMode="External"/><Relationship Id="rId473" Type="http://schemas.openxmlformats.org/officeDocument/2006/relationships/hyperlink" Target="https://kakaku.com/item/K0001374030/" TargetMode="External"/><Relationship Id="rId680" Type="http://schemas.openxmlformats.org/officeDocument/2006/relationships/hyperlink" Target="https://kakaku.com/item/K0001145432/" TargetMode="External"/><Relationship Id="rId901" Type="http://schemas.openxmlformats.org/officeDocument/2006/relationships/hyperlink" Target="https://www.qoo10.jp/g/1074476674" TargetMode="External"/><Relationship Id="rId30" Type="http://schemas.openxmlformats.org/officeDocument/2006/relationships/hyperlink" Target="https://www.qoo10.jp/g/1074476234" TargetMode="External"/><Relationship Id="rId126" Type="http://schemas.openxmlformats.org/officeDocument/2006/relationships/hyperlink" Target="https://www.qoo10.jp/g/1041425733" TargetMode="External"/><Relationship Id="rId333" Type="http://schemas.openxmlformats.org/officeDocument/2006/relationships/hyperlink" Target="https://kakaku.com/item/K0001226150/" TargetMode="External"/><Relationship Id="rId540" Type="http://schemas.openxmlformats.org/officeDocument/2006/relationships/hyperlink" Target="https://kakaku.com/item/K0000897115/" TargetMode="External"/><Relationship Id="rId778" Type="http://schemas.openxmlformats.org/officeDocument/2006/relationships/hyperlink" Target="https://kakaku.com/item/K0000871755/" TargetMode="External"/><Relationship Id="rId985" Type="http://schemas.openxmlformats.org/officeDocument/2006/relationships/hyperlink" Target="https://www.qoo10.jp/g/1074476280" TargetMode="External"/><Relationship Id="rId638" Type="http://schemas.openxmlformats.org/officeDocument/2006/relationships/hyperlink" Target="https://kakaku.com/item/K0001332105/" TargetMode="External"/><Relationship Id="rId845" Type="http://schemas.openxmlformats.org/officeDocument/2006/relationships/hyperlink" Target="https://www.qoo10.jp/g/1074476387" TargetMode="External"/><Relationship Id="rId1030" Type="http://schemas.openxmlformats.org/officeDocument/2006/relationships/hyperlink" Target="https://kakaku.com/item/K0001064827/" TargetMode="External"/><Relationship Id="rId277" Type="http://schemas.openxmlformats.org/officeDocument/2006/relationships/hyperlink" Target="https://kakaku.com/item/K0001421801/" TargetMode="External"/><Relationship Id="rId400" Type="http://schemas.openxmlformats.org/officeDocument/2006/relationships/hyperlink" Target="https://kakaku.com/item/K0001277764/" TargetMode="External"/><Relationship Id="rId484" Type="http://schemas.openxmlformats.org/officeDocument/2006/relationships/hyperlink" Target="https://kakaku.com/item/K0001225141/" TargetMode="External"/><Relationship Id="rId705" Type="http://schemas.openxmlformats.org/officeDocument/2006/relationships/hyperlink" Target="https://www.qoo10.jp/g/1052812068" TargetMode="External"/><Relationship Id="rId137" Type="http://schemas.openxmlformats.org/officeDocument/2006/relationships/hyperlink" Target="https://kakaku.com/item/K0001423307/" TargetMode="External"/><Relationship Id="rId344" Type="http://schemas.openxmlformats.org/officeDocument/2006/relationships/hyperlink" Target="https://www.qoo10.jp/g/1013314690" TargetMode="External"/><Relationship Id="rId691" Type="http://schemas.openxmlformats.org/officeDocument/2006/relationships/hyperlink" Target="https://kakaku.com/item/K0001145419/" TargetMode="External"/><Relationship Id="rId789" Type="http://schemas.openxmlformats.org/officeDocument/2006/relationships/hyperlink" Target="https://kakaku.com/item/K0001413843/" TargetMode="External"/><Relationship Id="rId912" Type="http://schemas.openxmlformats.org/officeDocument/2006/relationships/hyperlink" Target="https://kakaku.com/item/K0001529341/" TargetMode="External"/><Relationship Id="rId996" Type="http://schemas.openxmlformats.org/officeDocument/2006/relationships/hyperlink" Target="https://kakaku.com/item/K0001390257/?lid=pc_ksearch_kakakuitem" TargetMode="External"/><Relationship Id="rId41" Type="http://schemas.openxmlformats.org/officeDocument/2006/relationships/hyperlink" Target="https://www.qoo10.jp/g/998500837" TargetMode="External"/><Relationship Id="rId551" Type="http://schemas.openxmlformats.org/officeDocument/2006/relationships/hyperlink" Target="https://kakaku.com/item/K0000897123" TargetMode="External"/><Relationship Id="rId649" Type="http://schemas.openxmlformats.org/officeDocument/2006/relationships/hyperlink" Target="https://kakaku.com/item/K0001332112/" TargetMode="External"/><Relationship Id="rId856" Type="http://schemas.openxmlformats.org/officeDocument/2006/relationships/hyperlink" Target="https://www.qoo10.jp/g/1074476464" TargetMode="External"/><Relationship Id="rId190" Type="http://schemas.openxmlformats.org/officeDocument/2006/relationships/hyperlink" Target="https://www.qoo10.jp/g/986905005" TargetMode="External"/><Relationship Id="rId204" Type="http://schemas.openxmlformats.org/officeDocument/2006/relationships/hyperlink" Target="https://www.qoo10.jp/g/775130035" TargetMode="External"/><Relationship Id="rId288" Type="http://schemas.openxmlformats.org/officeDocument/2006/relationships/hyperlink" Target="https://kakaku.com/item/K0001283670/" TargetMode="External"/><Relationship Id="rId411" Type="http://schemas.openxmlformats.org/officeDocument/2006/relationships/hyperlink" Target="https://kakaku.com/item/K0001423337/" TargetMode="External"/><Relationship Id="rId509" Type="http://schemas.openxmlformats.org/officeDocument/2006/relationships/hyperlink" Target="https://www.qoo10.jp/g/715616385" TargetMode="External"/><Relationship Id="rId495" Type="http://schemas.openxmlformats.org/officeDocument/2006/relationships/hyperlink" Target="https://kakaku.com/item/K0001371389/" TargetMode="External"/><Relationship Id="rId716" Type="http://schemas.openxmlformats.org/officeDocument/2006/relationships/hyperlink" Target="https://kakaku.com/item/K0001447596/" TargetMode="External"/><Relationship Id="rId923" Type="http://schemas.openxmlformats.org/officeDocument/2006/relationships/hyperlink" Target="https://www.qoo10.jp/g/1074476371" TargetMode="External"/><Relationship Id="rId52" Type="http://schemas.openxmlformats.org/officeDocument/2006/relationships/hyperlink" Target="https://www.qoo10.jp/g/618182352" TargetMode="External"/><Relationship Id="rId148" Type="http://schemas.openxmlformats.org/officeDocument/2006/relationships/hyperlink" Target="https://www.qoo10.jp/g/987327441" TargetMode="External"/><Relationship Id="rId355" Type="http://schemas.openxmlformats.org/officeDocument/2006/relationships/hyperlink" Target="https://kakaku.com/item/K0001277774/" TargetMode="External"/><Relationship Id="rId562" Type="http://schemas.openxmlformats.org/officeDocument/2006/relationships/hyperlink" Target="https://kakaku.com/item/K0000897144/" TargetMode="External"/><Relationship Id="rId215" Type="http://schemas.openxmlformats.org/officeDocument/2006/relationships/hyperlink" Target="https://kakaku.com/item/K0001163280/" TargetMode="External"/><Relationship Id="rId422" Type="http://schemas.openxmlformats.org/officeDocument/2006/relationships/hyperlink" Target="https://kakaku.com/item/K0001342757/" TargetMode="External"/><Relationship Id="rId867" Type="http://schemas.openxmlformats.org/officeDocument/2006/relationships/hyperlink" Target="https://www.qoo10.jp/g/1074475805" TargetMode="External"/><Relationship Id="rId299" Type="http://schemas.openxmlformats.org/officeDocument/2006/relationships/hyperlink" Target="https://kakaku.com/item/K0001461535/" TargetMode="External"/><Relationship Id="rId727" Type="http://schemas.openxmlformats.org/officeDocument/2006/relationships/hyperlink" Target="https://www.qoo10.jp/g/944458300" TargetMode="External"/><Relationship Id="rId934" Type="http://schemas.openxmlformats.org/officeDocument/2006/relationships/hyperlink" Target="https://www.qoo10.jp/g/1074476172" TargetMode="External"/><Relationship Id="rId63" Type="http://schemas.openxmlformats.org/officeDocument/2006/relationships/hyperlink" Target="https://www.qoo10.jp/g/996628204" TargetMode="External"/><Relationship Id="rId159" Type="http://schemas.openxmlformats.org/officeDocument/2006/relationships/hyperlink" Target="https://kakaku.com/item/K0001421812/" TargetMode="External"/><Relationship Id="rId366" Type="http://schemas.openxmlformats.org/officeDocument/2006/relationships/hyperlink" Target="https://www.qoo10.jp/g/1021771531" TargetMode="External"/><Relationship Id="rId573" Type="http://schemas.openxmlformats.org/officeDocument/2006/relationships/hyperlink" Target="https://kakaku.com/item/K0001330590/" TargetMode="External"/><Relationship Id="rId780" Type="http://schemas.openxmlformats.org/officeDocument/2006/relationships/hyperlink" Target="https://www.qoo10.jp/g/861176550" TargetMode="External"/><Relationship Id="rId226" Type="http://schemas.openxmlformats.org/officeDocument/2006/relationships/hyperlink" Target="https://kakaku.com/item/K0001421050/" TargetMode="External"/><Relationship Id="rId433" Type="http://schemas.openxmlformats.org/officeDocument/2006/relationships/hyperlink" Target="https://www.qoo10.jp/g/734843776" TargetMode="External"/><Relationship Id="rId878" Type="http://schemas.openxmlformats.org/officeDocument/2006/relationships/hyperlink" Target="https://kakaku.com/item/K0000945903/" TargetMode="External"/><Relationship Id="rId640" Type="http://schemas.openxmlformats.org/officeDocument/2006/relationships/hyperlink" Target="https://kakaku.com/item/K0001332073/" TargetMode="External"/><Relationship Id="rId738" Type="http://schemas.openxmlformats.org/officeDocument/2006/relationships/hyperlink" Target="https://www.qoo10.jp/g/944458299" TargetMode="External"/><Relationship Id="rId945" Type="http://schemas.openxmlformats.org/officeDocument/2006/relationships/hyperlink" Target="https://www.qoo10.jp/g/1074476401" TargetMode="External"/><Relationship Id="rId74" Type="http://schemas.openxmlformats.org/officeDocument/2006/relationships/hyperlink" Target="https://www.qoo10.jp/g/663333117" TargetMode="External"/><Relationship Id="rId377" Type="http://schemas.openxmlformats.org/officeDocument/2006/relationships/hyperlink" Target="https://www.qoo10.jp/g/1051536517" TargetMode="External"/><Relationship Id="rId500" Type="http://schemas.openxmlformats.org/officeDocument/2006/relationships/hyperlink" Target="https://kakaku.com/item/K0000333304/" TargetMode="External"/><Relationship Id="rId584" Type="http://schemas.openxmlformats.org/officeDocument/2006/relationships/hyperlink" Target="https://kakaku.com/item/K0000524201/" TargetMode="External"/><Relationship Id="rId805" Type="http://schemas.openxmlformats.org/officeDocument/2006/relationships/hyperlink" Target="https://kakaku.com/item/K0001025398/" TargetMode="External"/><Relationship Id="rId5" Type="http://schemas.openxmlformats.org/officeDocument/2006/relationships/hyperlink" Target="https://www.qoo10.jp/g/1074476326" TargetMode="External"/><Relationship Id="rId237" Type="http://schemas.openxmlformats.org/officeDocument/2006/relationships/hyperlink" Target="https://www.qoo10.jp/g/1067987101" TargetMode="External"/><Relationship Id="rId791" Type="http://schemas.openxmlformats.org/officeDocument/2006/relationships/hyperlink" Target="https://kakaku.com/item/K0001226007/" TargetMode="External"/><Relationship Id="rId889" Type="http://schemas.openxmlformats.org/officeDocument/2006/relationships/hyperlink" Target="https://kakaku.com/item/K0000947474/" TargetMode="External"/><Relationship Id="rId444" Type="http://schemas.openxmlformats.org/officeDocument/2006/relationships/hyperlink" Target="https://kakaku.com/item/K0001225139/" TargetMode="External"/><Relationship Id="rId651" Type="http://schemas.openxmlformats.org/officeDocument/2006/relationships/hyperlink" Target="https://kakaku.com/item/K0001332106/" TargetMode="External"/><Relationship Id="rId749" Type="http://schemas.openxmlformats.org/officeDocument/2006/relationships/hyperlink" Target="https://www.qoo10.jp/g/1074476269" TargetMode="External"/><Relationship Id="rId290" Type="http://schemas.openxmlformats.org/officeDocument/2006/relationships/hyperlink" Target="https://kakaku.com/item/K0001064837/" TargetMode="External"/><Relationship Id="rId304" Type="http://schemas.openxmlformats.org/officeDocument/2006/relationships/hyperlink" Target="https://kakaku.com/item/K0001387082/" TargetMode="External"/><Relationship Id="rId388" Type="http://schemas.openxmlformats.org/officeDocument/2006/relationships/hyperlink" Target="https://kakaku.com/item/K0001387067/" TargetMode="External"/><Relationship Id="rId511" Type="http://schemas.openxmlformats.org/officeDocument/2006/relationships/hyperlink" Target="https://www.qoo10.jp/g/744612040" TargetMode="External"/><Relationship Id="rId609" Type="http://schemas.openxmlformats.org/officeDocument/2006/relationships/hyperlink" Target="https://kakaku.com/item/K0000732209/" TargetMode="External"/><Relationship Id="rId956" Type="http://schemas.openxmlformats.org/officeDocument/2006/relationships/hyperlink" Target="https://www.qoo10.jp/g/1074475962" TargetMode="External"/><Relationship Id="rId85" Type="http://schemas.openxmlformats.org/officeDocument/2006/relationships/hyperlink" Target="https://www.qoo10.jp/g/1074475850" TargetMode="External"/><Relationship Id="rId150" Type="http://schemas.openxmlformats.org/officeDocument/2006/relationships/hyperlink" Target="https://www.qoo10.jp/g/1041425734" TargetMode="External"/><Relationship Id="rId595" Type="http://schemas.openxmlformats.org/officeDocument/2006/relationships/hyperlink" Target="https://kakaku.com/item/K0000333316/" TargetMode="External"/><Relationship Id="rId816" Type="http://schemas.openxmlformats.org/officeDocument/2006/relationships/hyperlink" Target="https://kakaku.com/item/K0000836721/" TargetMode="External"/><Relationship Id="rId1001" Type="http://schemas.openxmlformats.org/officeDocument/2006/relationships/hyperlink" Target="https://kakaku.com/item/K0001390258/?lid=pc_ksearch_kakakuitem" TargetMode="External"/><Relationship Id="rId248" Type="http://schemas.openxmlformats.org/officeDocument/2006/relationships/hyperlink" Target="https://kakaku.com/item/K0001281961/" TargetMode="External"/><Relationship Id="rId455" Type="http://schemas.openxmlformats.org/officeDocument/2006/relationships/hyperlink" Target="https://www.qoo10.jp/g/919311998" TargetMode="External"/><Relationship Id="rId662" Type="http://schemas.openxmlformats.org/officeDocument/2006/relationships/hyperlink" Target="https://kakaku.com/item/K0001332119/" TargetMode="External"/><Relationship Id="rId12" Type="http://schemas.openxmlformats.org/officeDocument/2006/relationships/hyperlink" Target="https://www.qoo10.jp/g/1075483584" TargetMode="External"/><Relationship Id="rId108" Type="http://schemas.openxmlformats.org/officeDocument/2006/relationships/hyperlink" Target="https://www.qoo10.jp/g/965001923" TargetMode="External"/><Relationship Id="rId315" Type="http://schemas.openxmlformats.org/officeDocument/2006/relationships/hyperlink" Target="https://kakaku.com/item/K0001387114/" TargetMode="External"/><Relationship Id="rId522" Type="http://schemas.openxmlformats.org/officeDocument/2006/relationships/hyperlink" Target="https://kakaku.com/item/K0000897104/" TargetMode="External"/><Relationship Id="rId967" Type="http://schemas.openxmlformats.org/officeDocument/2006/relationships/hyperlink" Target="https://www.qoo10.jp/g/1074475984" TargetMode="External"/><Relationship Id="rId96" Type="http://schemas.openxmlformats.org/officeDocument/2006/relationships/hyperlink" Target="https://www.qoo10.jp/g/1033521913" TargetMode="External"/><Relationship Id="rId161" Type="http://schemas.openxmlformats.org/officeDocument/2006/relationships/hyperlink" Target="https://www.qoo10.jp/g/998500842" TargetMode="External"/><Relationship Id="rId399" Type="http://schemas.openxmlformats.org/officeDocument/2006/relationships/hyperlink" Target="https://kakaku.com/item/K0001529338/" TargetMode="External"/><Relationship Id="rId827" Type="http://schemas.openxmlformats.org/officeDocument/2006/relationships/hyperlink" Target="https://kakaku.com/item/K0001352819/" TargetMode="External"/><Relationship Id="rId1012" Type="http://schemas.openxmlformats.org/officeDocument/2006/relationships/hyperlink" Target="https://kakaku.com/item/K0001067346/" TargetMode="External"/><Relationship Id="rId259" Type="http://schemas.openxmlformats.org/officeDocument/2006/relationships/hyperlink" Target="https://kakaku.com/item/K0000091321/" TargetMode="External"/><Relationship Id="rId466" Type="http://schemas.openxmlformats.org/officeDocument/2006/relationships/hyperlink" Target="https://kakaku.com/item/K0001371397/" TargetMode="External"/><Relationship Id="rId673" Type="http://schemas.openxmlformats.org/officeDocument/2006/relationships/hyperlink" Target="https://kakaku.com/item/K0001520784/" TargetMode="External"/><Relationship Id="rId880" Type="http://schemas.openxmlformats.org/officeDocument/2006/relationships/hyperlink" Target="https://www.qoo10.jp/g/1074476608" TargetMode="External"/><Relationship Id="rId23" Type="http://schemas.openxmlformats.org/officeDocument/2006/relationships/hyperlink" Target="https://kakaku.com/item/K0001387109/" TargetMode="External"/><Relationship Id="rId119" Type="http://schemas.openxmlformats.org/officeDocument/2006/relationships/hyperlink" Target="https://www.qoo10.jp/g/965001917" TargetMode="External"/><Relationship Id="rId326" Type="http://schemas.openxmlformats.org/officeDocument/2006/relationships/hyperlink" Target="https://kakaku.com/item/K0001387106/" TargetMode="External"/><Relationship Id="rId533" Type="http://schemas.openxmlformats.org/officeDocument/2006/relationships/hyperlink" Target="https://kakaku.com/item/K0001421414/" TargetMode="External"/><Relationship Id="rId978" Type="http://schemas.openxmlformats.org/officeDocument/2006/relationships/hyperlink" Target="https://kakaku.com/item/K0001511888/" TargetMode="External"/><Relationship Id="rId740" Type="http://schemas.openxmlformats.org/officeDocument/2006/relationships/hyperlink" Target="https://kakaku.com/item/K0001289504/" TargetMode="External"/><Relationship Id="rId838" Type="http://schemas.openxmlformats.org/officeDocument/2006/relationships/hyperlink" Target="https://kakaku.com/item/K0001122154/" TargetMode="External"/><Relationship Id="rId1023" Type="http://schemas.openxmlformats.org/officeDocument/2006/relationships/hyperlink" Target="https://kakaku.com/item/K0001423336/" TargetMode="External"/><Relationship Id="rId172" Type="http://schemas.openxmlformats.org/officeDocument/2006/relationships/hyperlink" Target="https://kakaku.com/item/K0001226161/" TargetMode="External"/><Relationship Id="rId477" Type="http://schemas.openxmlformats.org/officeDocument/2006/relationships/hyperlink" Target="https://kakaku.com/item/K0001374050/" TargetMode="External"/><Relationship Id="rId600" Type="http://schemas.openxmlformats.org/officeDocument/2006/relationships/hyperlink" Target="https://kakaku.com/item/K0000333319/" TargetMode="External"/><Relationship Id="rId684" Type="http://schemas.openxmlformats.org/officeDocument/2006/relationships/hyperlink" Target="https://kakaku.com/item/K0001145435/" TargetMode="External"/><Relationship Id="rId337" Type="http://schemas.openxmlformats.org/officeDocument/2006/relationships/hyperlink" Target="https://kakaku.com/item/K0001226164/" TargetMode="External"/><Relationship Id="rId891" Type="http://schemas.openxmlformats.org/officeDocument/2006/relationships/hyperlink" Target="https://kakaku.com/item/K0001515999/" TargetMode="External"/><Relationship Id="rId905" Type="http://schemas.openxmlformats.org/officeDocument/2006/relationships/hyperlink" Target="https://www.qoo10.jp/g/1075537431" TargetMode="External"/><Relationship Id="rId989" Type="http://schemas.openxmlformats.org/officeDocument/2006/relationships/hyperlink" Target="https://kakaku.com/item/K0001390259/?lid=pc_ksearch_kakakuitem" TargetMode="External"/><Relationship Id="rId34" Type="http://schemas.openxmlformats.org/officeDocument/2006/relationships/hyperlink" Target="https://kakaku.com/item/K0001064842/" TargetMode="External"/><Relationship Id="rId544" Type="http://schemas.openxmlformats.org/officeDocument/2006/relationships/hyperlink" Target="https://kakaku.com/item/K0001421417/" TargetMode="External"/><Relationship Id="rId751" Type="http://schemas.openxmlformats.org/officeDocument/2006/relationships/hyperlink" Target="https://www.qoo10.jp/g/1074476667" TargetMode="External"/><Relationship Id="rId849" Type="http://schemas.openxmlformats.org/officeDocument/2006/relationships/hyperlink" Target="https://www.qoo10.jp/g/1074476386" TargetMode="External"/><Relationship Id="rId183" Type="http://schemas.openxmlformats.org/officeDocument/2006/relationships/hyperlink" Target="https://www.qoo10.jp/g/998500835" TargetMode="External"/><Relationship Id="rId390" Type="http://schemas.openxmlformats.org/officeDocument/2006/relationships/hyperlink" Target="https://www.qoo10.jp/g/1069662945" TargetMode="External"/><Relationship Id="rId404" Type="http://schemas.openxmlformats.org/officeDocument/2006/relationships/hyperlink" Target="https://kakaku.com/item/K0001277776/" TargetMode="External"/><Relationship Id="rId611" Type="http://schemas.openxmlformats.org/officeDocument/2006/relationships/hyperlink" Target="https://kakaku.com/item/K0000732221/" TargetMode="External"/><Relationship Id="rId250" Type="http://schemas.openxmlformats.org/officeDocument/2006/relationships/hyperlink" Target="https://kakaku.com/item/K0001281963/" TargetMode="External"/><Relationship Id="rId488" Type="http://schemas.openxmlformats.org/officeDocument/2006/relationships/hyperlink" Target="https://www.qoo10.jp/g/919311983" TargetMode="External"/><Relationship Id="rId695" Type="http://schemas.openxmlformats.org/officeDocument/2006/relationships/hyperlink" Target="https://kakaku.com/item/K0001020975/" TargetMode="External"/><Relationship Id="rId709" Type="http://schemas.openxmlformats.org/officeDocument/2006/relationships/hyperlink" Target="https://www.qoo10.jp/g/1052812071" TargetMode="External"/><Relationship Id="rId916" Type="http://schemas.openxmlformats.org/officeDocument/2006/relationships/hyperlink" Target="https://www.qoo10.jp/g/1074476680" TargetMode="External"/><Relationship Id="rId45" Type="http://schemas.openxmlformats.org/officeDocument/2006/relationships/hyperlink" Target="https://www.qoo10.jp/g/986905009" TargetMode="External"/><Relationship Id="rId110" Type="http://schemas.openxmlformats.org/officeDocument/2006/relationships/hyperlink" Target="https://www.qoo10.jp/g/951079071" TargetMode="External"/><Relationship Id="rId348" Type="http://schemas.openxmlformats.org/officeDocument/2006/relationships/hyperlink" Target="https://www.qoo10.jp/g/1069662943" TargetMode="External"/><Relationship Id="rId555" Type="http://schemas.openxmlformats.org/officeDocument/2006/relationships/hyperlink" Target="https://kakaku.com/item/K0000897136/" TargetMode="External"/><Relationship Id="rId762" Type="http://schemas.openxmlformats.org/officeDocument/2006/relationships/hyperlink" Target="https://kakaku.com/item/K0001563903/" TargetMode="External"/><Relationship Id="rId194" Type="http://schemas.openxmlformats.org/officeDocument/2006/relationships/hyperlink" Target="https://www.qoo10.jp/g/986905007" TargetMode="External"/><Relationship Id="rId208" Type="http://schemas.openxmlformats.org/officeDocument/2006/relationships/hyperlink" Target="https://www.qoo10.jp/g/750958962" TargetMode="External"/><Relationship Id="rId415" Type="http://schemas.openxmlformats.org/officeDocument/2006/relationships/hyperlink" Target="https://kakaku.com/item/K0000860683/" TargetMode="External"/><Relationship Id="rId622" Type="http://schemas.openxmlformats.org/officeDocument/2006/relationships/hyperlink" Target="https://kakaku.com/item/K0000732225/" TargetMode="External"/><Relationship Id="rId261" Type="http://schemas.openxmlformats.org/officeDocument/2006/relationships/hyperlink" Target="https://kakaku.com/item/K0001515991/" TargetMode="External"/><Relationship Id="rId499" Type="http://schemas.openxmlformats.org/officeDocument/2006/relationships/hyperlink" Target="https://kakaku.com/item/K0000333302/" TargetMode="External"/><Relationship Id="rId927" Type="http://schemas.openxmlformats.org/officeDocument/2006/relationships/hyperlink" Target="https://www.qoo10.jp/g/1074476392" TargetMode="External"/><Relationship Id="rId56" Type="http://schemas.openxmlformats.org/officeDocument/2006/relationships/hyperlink" Target="https://www.qoo10.jp/g/878033139" TargetMode="External"/><Relationship Id="rId359" Type="http://schemas.openxmlformats.org/officeDocument/2006/relationships/hyperlink" Target="https://kakaku.com/item/K0001277760/" TargetMode="External"/><Relationship Id="rId566" Type="http://schemas.openxmlformats.org/officeDocument/2006/relationships/hyperlink" Target="https://kakaku.com/item/K0000897140/" TargetMode="External"/><Relationship Id="rId773" Type="http://schemas.openxmlformats.org/officeDocument/2006/relationships/hyperlink" Target="https://kakaku.com/item/K0001356184/" TargetMode="External"/><Relationship Id="rId121" Type="http://schemas.openxmlformats.org/officeDocument/2006/relationships/hyperlink" Target="https://www.qoo10.jp/g/933147383" TargetMode="External"/><Relationship Id="rId219" Type="http://schemas.openxmlformats.org/officeDocument/2006/relationships/hyperlink" Target="https://kakaku.com/item/K0001421024/" TargetMode="External"/><Relationship Id="rId426" Type="http://schemas.openxmlformats.org/officeDocument/2006/relationships/hyperlink" Target="https://kakaku.com/item/K0001122200/" TargetMode="External"/><Relationship Id="rId633" Type="http://schemas.openxmlformats.org/officeDocument/2006/relationships/hyperlink" Target="https://www.qoo10.jp/g/1075650684" TargetMode="External"/><Relationship Id="rId980" Type="http://schemas.openxmlformats.org/officeDocument/2006/relationships/hyperlink" Target="https://kakaku.com/item/K0001511892/" TargetMode="External"/><Relationship Id="rId840" Type="http://schemas.openxmlformats.org/officeDocument/2006/relationships/hyperlink" Target="https://www.qoo10.jp/g/1074476194" TargetMode="External"/><Relationship Id="rId938" Type="http://schemas.openxmlformats.org/officeDocument/2006/relationships/hyperlink" Target="https://www.qoo10.jp/g/1074475845" TargetMode="External"/><Relationship Id="rId67" Type="http://schemas.openxmlformats.org/officeDocument/2006/relationships/hyperlink" Target="https://www.qoo10.jp/g/994380917" TargetMode="External"/><Relationship Id="rId272" Type="http://schemas.openxmlformats.org/officeDocument/2006/relationships/hyperlink" Target="https://kakaku.com/item/K0001421804/" TargetMode="External"/><Relationship Id="rId577" Type="http://schemas.openxmlformats.org/officeDocument/2006/relationships/hyperlink" Target="https://kakaku.com/item/K0001330597/" TargetMode="External"/><Relationship Id="rId700" Type="http://schemas.openxmlformats.org/officeDocument/2006/relationships/hyperlink" Target="https://kakaku.com/item/K0001145433/" TargetMode="External"/><Relationship Id="rId132" Type="http://schemas.openxmlformats.org/officeDocument/2006/relationships/hyperlink" Target="https://kakaku.com/item/K0001421028/" TargetMode="External"/><Relationship Id="rId784" Type="http://schemas.openxmlformats.org/officeDocument/2006/relationships/hyperlink" Target="https://www.qoo10.jp/g/874266001" TargetMode="External"/><Relationship Id="rId991" Type="http://schemas.openxmlformats.org/officeDocument/2006/relationships/hyperlink" Target="https://kakaku.com/item/K0001223452/?lid=pc_ksearch_kakakuitem" TargetMode="External"/><Relationship Id="rId437" Type="http://schemas.openxmlformats.org/officeDocument/2006/relationships/hyperlink" Target="https://kakaku.com/item/K0001122190/" TargetMode="External"/><Relationship Id="rId644" Type="http://schemas.openxmlformats.org/officeDocument/2006/relationships/hyperlink" Target="https://kakaku.com/item/K0001332138/" TargetMode="External"/><Relationship Id="rId851" Type="http://schemas.openxmlformats.org/officeDocument/2006/relationships/hyperlink" Target="https://www.qoo10.jp/g/1074476700" TargetMode="External"/><Relationship Id="rId283" Type="http://schemas.openxmlformats.org/officeDocument/2006/relationships/hyperlink" Target="https://kakaku.com/item/K0001554642/" TargetMode="External"/><Relationship Id="rId490" Type="http://schemas.openxmlformats.org/officeDocument/2006/relationships/hyperlink" Target="https://www.qoo10.jp/g/919311999" TargetMode="External"/><Relationship Id="rId504" Type="http://schemas.openxmlformats.org/officeDocument/2006/relationships/hyperlink" Target="https://www.qoo10.jp/g/1074476438" TargetMode="External"/><Relationship Id="rId711" Type="http://schemas.openxmlformats.org/officeDocument/2006/relationships/hyperlink" Target="https://www.qoo10.jp/g/1052812064" TargetMode="External"/><Relationship Id="rId949" Type="http://schemas.openxmlformats.org/officeDocument/2006/relationships/hyperlink" Target="https://www.qoo10.jp/g/1074476009" TargetMode="External"/><Relationship Id="rId78" Type="http://schemas.openxmlformats.org/officeDocument/2006/relationships/hyperlink" Target="https://www.qoo10.jp/g/747342338" TargetMode="External"/><Relationship Id="rId143" Type="http://schemas.openxmlformats.org/officeDocument/2006/relationships/hyperlink" Target="https://www.qoo10.jp/g/1067987099" TargetMode="External"/><Relationship Id="rId350" Type="http://schemas.openxmlformats.org/officeDocument/2006/relationships/hyperlink" Target="https://www.qoo10.jp/g/1013118225" TargetMode="External"/><Relationship Id="rId588" Type="http://schemas.openxmlformats.org/officeDocument/2006/relationships/hyperlink" Target="https://kakaku.com/item/K0000333327/" TargetMode="External"/><Relationship Id="rId795" Type="http://schemas.openxmlformats.org/officeDocument/2006/relationships/hyperlink" Target="https://kakaku.com/item/K0001118844/" TargetMode="External"/><Relationship Id="rId809" Type="http://schemas.openxmlformats.org/officeDocument/2006/relationships/hyperlink" Target="https://kakaku.com/item/K0000871753/" TargetMode="External"/><Relationship Id="rId9" Type="http://schemas.openxmlformats.org/officeDocument/2006/relationships/hyperlink" Target="https://kakaku.com/item/K0001423306/" TargetMode="External"/><Relationship Id="rId210" Type="http://schemas.openxmlformats.org/officeDocument/2006/relationships/hyperlink" Target="https://www.qoo10.jp/g/1074735356" TargetMode="External"/><Relationship Id="rId448" Type="http://schemas.openxmlformats.org/officeDocument/2006/relationships/hyperlink" Target="https://kakaku.com/item/K0001225156/" TargetMode="External"/><Relationship Id="rId655" Type="http://schemas.openxmlformats.org/officeDocument/2006/relationships/hyperlink" Target="https://kakaku.com/item/K0001332114/" TargetMode="External"/><Relationship Id="rId862" Type="http://schemas.openxmlformats.org/officeDocument/2006/relationships/hyperlink" Target="https://kakaku.com/item/K0001277752/" TargetMode="External"/><Relationship Id="rId294" Type="http://schemas.openxmlformats.org/officeDocument/2006/relationships/hyperlink" Target="https://kakaku.com/item/K0001283634/" TargetMode="External"/><Relationship Id="rId308" Type="http://schemas.openxmlformats.org/officeDocument/2006/relationships/hyperlink" Target="https://kakaku.com/item/K0001387076/" TargetMode="External"/><Relationship Id="rId515" Type="http://schemas.openxmlformats.org/officeDocument/2006/relationships/hyperlink" Target="https://www.qoo10.jp/g/988552001" TargetMode="External"/><Relationship Id="rId722" Type="http://schemas.openxmlformats.org/officeDocument/2006/relationships/hyperlink" Target="https://kakaku.com/item/K0001447595/" TargetMode="External"/><Relationship Id="rId89" Type="http://schemas.openxmlformats.org/officeDocument/2006/relationships/hyperlink" Target="https://www.qoo10.jp/g/1067987096" TargetMode="External"/><Relationship Id="rId154" Type="http://schemas.openxmlformats.org/officeDocument/2006/relationships/hyperlink" Target="https://www.qoo10.jp/g/1002006060" TargetMode="External"/><Relationship Id="rId361" Type="http://schemas.openxmlformats.org/officeDocument/2006/relationships/hyperlink" Target="https://kakaku.com/item/K0001385143/" TargetMode="External"/><Relationship Id="rId599" Type="http://schemas.openxmlformats.org/officeDocument/2006/relationships/hyperlink" Target="https://kakaku.com/item/K0000333315/" TargetMode="External"/><Relationship Id="rId1005" Type="http://schemas.openxmlformats.org/officeDocument/2006/relationships/hyperlink" Target="https://kakaku.com/item/K0001122188/" TargetMode="External"/><Relationship Id="rId459" Type="http://schemas.openxmlformats.org/officeDocument/2006/relationships/hyperlink" Target="https://www.qoo10.jp/g/919311995" TargetMode="External"/><Relationship Id="rId666" Type="http://schemas.openxmlformats.org/officeDocument/2006/relationships/hyperlink" Target="https://kakaku.com/item/K0001332087/" TargetMode="External"/><Relationship Id="rId873" Type="http://schemas.openxmlformats.org/officeDocument/2006/relationships/hyperlink" Target="https://www.qoo10.jp/g/1076493709" TargetMode="External"/><Relationship Id="rId16" Type="http://schemas.openxmlformats.org/officeDocument/2006/relationships/hyperlink" Target="https://kakaku.com/item/K0001226159/" TargetMode="External"/><Relationship Id="rId221" Type="http://schemas.openxmlformats.org/officeDocument/2006/relationships/hyperlink" Target="https://kakaku.com/item/K0001421040/" TargetMode="External"/><Relationship Id="rId319" Type="http://schemas.openxmlformats.org/officeDocument/2006/relationships/hyperlink" Target="https://kakaku.com/item/K0001387091/" TargetMode="External"/><Relationship Id="rId526" Type="http://schemas.openxmlformats.org/officeDocument/2006/relationships/hyperlink" Target="https://kakaku.com/item/K0000897101/" TargetMode="External"/><Relationship Id="rId733" Type="http://schemas.openxmlformats.org/officeDocument/2006/relationships/hyperlink" Target="https://kakaku.com/item/K0001513114/" TargetMode="External"/><Relationship Id="rId940" Type="http://schemas.openxmlformats.org/officeDocument/2006/relationships/hyperlink" Target="https://www.qoo10.jp/g/1074475844" TargetMode="External"/><Relationship Id="rId1016" Type="http://schemas.openxmlformats.org/officeDocument/2006/relationships/hyperlink" Target="https://kakaku.com/item/K0001513098/" TargetMode="External"/><Relationship Id="rId165" Type="http://schemas.openxmlformats.org/officeDocument/2006/relationships/hyperlink" Target="https://kakaku.com/item/K0001421809/" TargetMode="External"/><Relationship Id="rId372" Type="http://schemas.openxmlformats.org/officeDocument/2006/relationships/hyperlink" Target="https://kakaku.com/item/K0001387087/" TargetMode="External"/><Relationship Id="rId677" Type="http://schemas.openxmlformats.org/officeDocument/2006/relationships/hyperlink" Target="https://kakaku.com/item/K0001520767/" TargetMode="External"/><Relationship Id="rId800" Type="http://schemas.openxmlformats.org/officeDocument/2006/relationships/hyperlink" Target="https://kakaku.com/item/K0000871760/" TargetMode="External"/><Relationship Id="rId232" Type="http://schemas.openxmlformats.org/officeDocument/2006/relationships/hyperlink" Target="https://kakaku.com/item/K0001421034/" TargetMode="External"/><Relationship Id="rId884" Type="http://schemas.openxmlformats.org/officeDocument/2006/relationships/hyperlink" Target="https://www.qoo10.jp/g/1074476504" TargetMode="External"/><Relationship Id="rId27" Type="http://schemas.openxmlformats.org/officeDocument/2006/relationships/hyperlink" Target="https://kakaku.com/item/K0001421046/" TargetMode="External"/><Relationship Id="rId537" Type="http://schemas.openxmlformats.org/officeDocument/2006/relationships/hyperlink" Target="https://kakaku.com/item/K0000897118/" TargetMode="External"/><Relationship Id="rId744" Type="http://schemas.openxmlformats.org/officeDocument/2006/relationships/hyperlink" Target="https://kakaku.com/item/K0001289507/" TargetMode="External"/><Relationship Id="rId951" Type="http://schemas.openxmlformats.org/officeDocument/2006/relationships/hyperlink" Target="https://www.qoo10.jp/g/1074476639" TargetMode="External"/><Relationship Id="rId80" Type="http://schemas.openxmlformats.org/officeDocument/2006/relationships/hyperlink" Target="https://www.qoo10.jp/g/750958964" TargetMode="External"/><Relationship Id="rId176" Type="http://schemas.openxmlformats.org/officeDocument/2006/relationships/hyperlink" Target="https://kakaku.com/item/K0001387078/" TargetMode="External"/><Relationship Id="rId383" Type="http://schemas.openxmlformats.org/officeDocument/2006/relationships/hyperlink" Target="https://www.qoo10.jp/g/951079072" TargetMode="External"/><Relationship Id="rId590" Type="http://schemas.openxmlformats.org/officeDocument/2006/relationships/hyperlink" Target="https://kakaku.com/item/K0000333311/" TargetMode="External"/><Relationship Id="rId604" Type="http://schemas.openxmlformats.org/officeDocument/2006/relationships/hyperlink" Target="https://kakaku.com/item/K0001335849/" TargetMode="External"/><Relationship Id="rId811" Type="http://schemas.openxmlformats.org/officeDocument/2006/relationships/hyperlink" Target="https://kakaku.com/item/K0001424179/" TargetMode="External"/><Relationship Id="rId1027" Type="http://schemas.openxmlformats.org/officeDocument/2006/relationships/hyperlink" Target="https://www.qoo10.jp/g/1074476665" TargetMode="External"/><Relationship Id="rId243" Type="http://schemas.openxmlformats.org/officeDocument/2006/relationships/hyperlink" Target="https://kakaku.com/item/K0001421042/" TargetMode="External"/><Relationship Id="rId450" Type="http://schemas.openxmlformats.org/officeDocument/2006/relationships/hyperlink" Target="https://www.qoo10.jp/g/948938835" TargetMode="External"/><Relationship Id="rId688" Type="http://schemas.openxmlformats.org/officeDocument/2006/relationships/hyperlink" Target="https://kakaku.com/item/K0001021004/" TargetMode="External"/><Relationship Id="rId895" Type="http://schemas.openxmlformats.org/officeDocument/2006/relationships/hyperlink" Target="https://www.qoo10.jp/g/1074476499" TargetMode="External"/><Relationship Id="rId909" Type="http://schemas.openxmlformats.org/officeDocument/2006/relationships/hyperlink" Target="https://www.qoo10.jp/g/1077393366" TargetMode="External"/><Relationship Id="rId38" Type="http://schemas.openxmlformats.org/officeDocument/2006/relationships/hyperlink" Target="https://kakaku.com/item/K0001421047/" TargetMode="External"/><Relationship Id="rId103" Type="http://schemas.openxmlformats.org/officeDocument/2006/relationships/hyperlink" Target="https://www.qoo10.jp/g/965001927" TargetMode="External"/><Relationship Id="rId310" Type="http://schemas.openxmlformats.org/officeDocument/2006/relationships/hyperlink" Target="https://kakaku.com/item/K0001387097/" TargetMode="External"/><Relationship Id="rId548" Type="http://schemas.openxmlformats.org/officeDocument/2006/relationships/hyperlink" Target="https://kakaku.com/item/K0000897128/" TargetMode="External"/><Relationship Id="rId755" Type="http://schemas.openxmlformats.org/officeDocument/2006/relationships/hyperlink" Target="https://kakaku.com/item/K0001356185/" TargetMode="External"/><Relationship Id="rId962" Type="http://schemas.openxmlformats.org/officeDocument/2006/relationships/hyperlink" Target="https://www.qoo10.jp/g/1074475764" TargetMode="External"/><Relationship Id="rId91" Type="http://schemas.openxmlformats.org/officeDocument/2006/relationships/hyperlink" Target="https://www.qoo10.jp/g/842672571" TargetMode="External"/><Relationship Id="rId187" Type="http://schemas.openxmlformats.org/officeDocument/2006/relationships/hyperlink" Target="https://www.qoo10.jp/g/986905015" TargetMode="External"/><Relationship Id="rId394" Type="http://schemas.openxmlformats.org/officeDocument/2006/relationships/hyperlink" Target="https://kakaku.com/item/K0001064839/" TargetMode="External"/><Relationship Id="rId408" Type="http://schemas.openxmlformats.org/officeDocument/2006/relationships/hyperlink" Target="https://www.qoo10.jp/g/617307840" TargetMode="External"/><Relationship Id="rId615" Type="http://schemas.openxmlformats.org/officeDocument/2006/relationships/hyperlink" Target="https://kakaku.com/item/K0000732216/" TargetMode="External"/><Relationship Id="rId822" Type="http://schemas.openxmlformats.org/officeDocument/2006/relationships/hyperlink" Target="https://kakaku.com/item/K0001330589/" TargetMode="External"/><Relationship Id="rId254" Type="http://schemas.openxmlformats.org/officeDocument/2006/relationships/hyperlink" Target="https://kakaku.com/item/K0001423308/" TargetMode="External"/><Relationship Id="rId699" Type="http://schemas.openxmlformats.org/officeDocument/2006/relationships/hyperlink" Target="https://kakaku.com/item/K0001145422/" TargetMode="External"/><Relationship Id="rId49" Type="http://schemas.openxmlformats.org/officeDocument/2006/relationships/hyperlink" Target="https://www.qoo10.jp/g/1024467985" TargetMode="External"/><Relationship Id="rId114" Type="http://schemas.openxmlformats.org/officeDocument/2006/relationships/hyperlink" Target="https://www.qoo10.jp/g/951079073" TargetMode="External"/><Relationship Id="rId461" Type="http://schemas.openxmlformats.org/officeDocument/2006/relationships/hyperlink" Target="https://www.qoo10.jp/g/1065505539" TargetMode="External"/><Relationship Id="rId559" Type="http://schemas.openxmlformats.org/officeDocument/2006/relationships/hyperlink" Target="https://kakaku.com/item/K0000897137/" TargetMode="External"/><Relationship Id="rId766" Type="http://schemas.openxmlformats.org/officeDocument/2006/relationships/hyperlink" Target="https://www.qoo10.jp/g/1074475756" TargetMode="External"/><Relationship Id="rId198" Type="http://schemas.openxmlformats.org/officeDocument/2006/relationships/hyperlink" Target="https://www.qoo10.jp/g/954194394" TargetMode="External"/><Relationship Id="rId321" Type="http://schemas.openxmlformats.org/officeDocument/2006/relationships/hyperlink" Target="https://kakaku.com/item/K0001387111/" TargetMode="External"/><Relationship Id="rId419" Type="http://schemas.openxmlformats.org/officeDocument/2006/relationships/hyperlink" Target="https://www.qoo10.jp/g/1074476179" TargetMode="External"/><Relationship Id="rId626" Type="http://schemas.openxmlformats.org/officeDocument/2006/relationships/hyperlink" Target="https://kakaku.com/item/K0000732236/" TargetMode="External"/><Relationship Id="rId973" Type="http://schemas.openxmlformats.org/officeDocument/2006/relationships/hyperlink" Target="https://www.qoo10.jp/g/1074476403" TargetMode="External"/><Relationship Id="rId833" Type="http://schemas.openxmlformats.org/officeDocument/2006/relationships/hyperlink" Target="https://kakaku.com/item/K0000836731/" TargetMode="External"/><Relationship Id="rId265" Type="http://schemas.openxmlformats.org/officeDocument/2006/relationships/hyperlink" Target="https://kakaku.com/item/K0001424188/" TargetMode="External"/><Relationship Id="rId472" Type="http://schemas.openxmlformats.org/officeDocument/2006/relationships/hyperlink" Target="https://kakaku.com/item/K0001371393/" TargetMode="External"/><Relationship Id="rId900" Type="http://schemas.openxmlformats.org/officeDocument/2006/relationships/hyperlink" Target="https://www.qoo10.jp/g/1074476736" TargetMode="External"/><Relationship Id="rId125" Type="http://schemas.openxmlformats.org/officeDocument/2006/relationships/hyperlink" Target="https://kakaku.com/item/K0001421013/" TargetMode="External"/><Relationship Id="rId332" Type="http://schemas.openxmlformats.org/officeDocument/2006/relationships/hyperlink" Target="https://kakaku.com/item/K0001226151/" TargetMode="External"/><Relationship Id="rId777" Type="http://schemas.openxmlformats.org/officeDocument/2006/relationships/hyperlink" Target="https://kakaku.com/item/K0001226004/" TargetMode="External"/><Relationship Id="rId984" Type="http://schemas.openxmlformats.org/officeDocument/2006/relationships/hyperlink" Target="https://www.qoo10.jp/g/1074475973" TargetMode="External"/><Relationship Id="rId637" Type="http://schemas.openxmlformats.org/officeDocument/2006/relationships/hyperlink" Target="https://kakaku.com/item/K0001332085/" TargetMode="External"/><Relationship Id="rId844" Type="http://schemas.openxmlformats.org/officeDocument/2006/relationships/hyperlink" Target="https://www.qoo10.jp/g/1074476190" TargetMode="External"/><Relationship Id="rId276" Type="http://schemas.openxmlformats.org/officeDocument/2006/relationships/hyperlink" Target="https://kakaku.com/item/K0001557096/" TargetMode="External"/><Relationship Id="rId483" Type="http://schemas.openxmlformats.org/officeDocument/2006/relationships/hyperlink" Target="https://kakaku.com/item/K0001225140/" TargetMode="External"/><Relationship Id="rId690" Type="http://schemas.openxmlformats.org/officeDocument/2006/relationships/hyperlink" Target="https://kakaku.com/item/K0001020976/" TargetMode="External"/><Relationship Id="rId704" Type="http://schemas.openxmlformats.org/officeDocument/2006/relationships/hyperlink" Target="https://www.qoo10.jp/g/1052812066" TargetMode="External"/><Relationship Id="rId911" Type="http://schemas.openxmlformats.org/officeDocument/2006/relationships/hyperlink" Target="https://www.qoo10.jp/g/1074476650" TargetMode="External"/><Relationship Id="rId40" Type="http://schemas.openxmlformats.org/officeDocument/2006/relationships/hyperlink" Target="https://kakaku.com/item/K0001421032/" TargetMode="External"/><Relationship Id="rId136" Type="http://schemas.openxmlformats.org/officeDocument/2006/relationships/hyperlink" Target="https://www.qoo10.jp/g/775130036" TargetMode="External"/><Relationship Id="rId343" Type="http://schemas.openxmlformats.org/officeDocument/2006/relationships/hyperlink" Target="https://kakaku.com/item/K0001277759/" TargetMode="External"/><Relationship Id="rId550" Type="http://schemas.openxmlformats.org/officeDocument/2006/relationships/hyperlink" Target="https://kakaku.com/item/K0000897125/" TargetMode="External"/><Relationship Id="rId788" Type="http://schemas.openxmlformats.org/officeDocument/2006/relationships/hyperlink" Target="https://kakaku.com/item/K0001134806/" TargetMode="External"/><Relationship Id="rId995" Type="http://schemas.openxmlformats.org/officeDocument/2006/relationships/hyperlink" Target="https://kakaku.com/item/K0001223448/?lid=pc_ksearch_kakakuitem" TargetMode="External"/><Relationship Id="rId203" Type="http://schemas.openxmlformats.org/officeDocument/2006/relationships/hyperlink" Target="https://www.qoo10.jp/g/715616392" TargetMode="External"/><Relationship Id="rId648" Type="http://schemas.openxmlformats.org/officeDocument/2006/relationships/hyperlink" Target="https://kakaku.com/item/K0001332095/" TargetMode="External"/><Relationship Id="rId855" Type="http://schemas.openxmlformats.org/officeDocument/2006/relationships/hyperlink" Target="https://kakaku.com/item/K0001374070/" TargetMode="External"/><Relationship Id="rId287" Type="http://schemas.openxmlformats.org/officeDocument/2006/relationships/hyperlink" Target="https://kakaku.com/item/K0001064843/" TargetMode="External"/><Relationship Id="rId410" Type="http://schemas.openxmlformats.org/officeDocument/2006/relationships/hyperlink" Target="https://kakaku.com/item/K0001589848/" TargetMode="External"/><Relationship Id="rId494" Type="http://schemas.openxmlformats.org/officeDocument/2006/relationships/hyperlink" Target="https://kakaku.com/item/K0001371409/" TargetMode="External"/><Relationship Id="rId508" Type="http://schemas.openxmlformats.org/officeDocument/2006/relationships/hyperlink" Target="https://www.qoo10.jp/g/606150205" TargetMode="External"/><Relationship Id="rId715" Type="http://schemas.openxmlformats.org/officeDocument/2006/relationships/hyperlink" Target="https://kakaku.com/item/K0001525605/" TargetMode="External"/><Relationship Id="rId922" Type="http://schemas.openxmlformats.org/officeDocument/2006/relationships/hyperlink" Target="https://www.qoo10.jp/g/1074476532" TargetMode="External"/><Relationship Id="rId147" Type="http://schemas.openxmlformats.org/officeDocument/2006/relationships/hyperlink" Target="https://kakaku.com/item/K0001370753/" TargetMode="External"/><Relationship Id="rId354" Type="http://schemas.openxmlformats.org/officeDocument/2006/relationships/hyperlink" Target="https://kakaku.com/item/K0001277775/" TargetMode="External"/><Relationship Id="rId799" Type="http://schemas.openxmlformats.org/officeDocument/2006/relationships/hyperlink" Target="https://kakaku.com/item/K0000954854/" TargetMode="External"/><Relationship Id="rId51" Type="http://schemas.openxmlformats.org/officeDocument/2006/relationships/hyperlink" Target="https://www.qoo10.jp/g/632394762" TargetMode="External"/><Relationship Id="rId561" Type="http://schemas.openxmlformats.org/officeDocument/2006/relationships/hyperlink" Target="https://kakaku.com/item/K0000897131/" TargetMode="External"/><Relationship Id="rId659" Type="http://schemas.openxmlformats.org/officeDocument/2006/relationships/hyperlink" Target="https://kakaku.com/item/K0001332104/" TargetMode="External"/><Relationship Id="rId866" Type="http://schemas.openxmlformats.org/officeDocument/2006/relationships/hyperlink" Target="https://www.qoo10.jp/g/1074476239" TargetMode="External"/><Relationship Id="rId214" Type="http://schemas.openxmlformats.org/officeDocument/2006/relationships/hyperlink" Target="https://www.qoo10.jp/g/750958954" TargetMode="External"/><Relationship Id="rId298" Type="http://schemas.openxmlformats.org/officeDocument/2006/relationships/hyperlink" Target="https://kakaku.com/item/K0001515998/" TargetMode="External"/><Relationship Id="rId421" Type="http://schemas.openxmlformats.org/officeDocument/2006/relationships/hyperlink" Target="https://kakaku.com/item/K0001363029/" TargetMode="External"/><Relationship Id="rId519" Type="http://schemas.openxmlformats.org/officeDocument/2006/relationships/hyperlink" Target="https://kakaku.com/item/K0000897114/" TargetMode="External"/><Relationship Id="rId158" Type="http://schemas.openxmlformats.org/officeDocument/2006/relationships/hyperlink" Target="https://kakaku.com/item/K0001424176/" TargetMode="External"/><Relationship Id="rId726" Type="http://schemas.openxmlformats.org/officeDocument/2006/relationships/hyperlink" Target="https://www.qoo10.jp/g/1064964324" TargetMode="External"/><Relationship Id="rId933" Type="http://schemas.openxmlformats.org/officeDocument/2006/relationships/hyperlink" Target="https://www.qoo10.jp/g/1074476395" TargetMode="External"/><Relationship Id="rId1009" Type="http://schemas.openxmlformats.org/officeDocument/2006/relationships/hyperlink" Target="https://kakaku.com/item/K0001225999/" TargetMode="External"/><Relationship Id="rId62" Type="http://schemas.openxmlformats.org/officeDocument/2006/relationships/hyperlink" Target="https://www.qoo10.jp/g/1021771530" TargetMode="External"/><Relationship Id="rId365" Type="http://schemas.openxmlformats.org/officeDocument/2006/relationships/hyperlink" Target="https://www.qoo10.jp/g/695261345" TargetMode="External"/><Relationship Id="rId572" Type="http://schemas.openxmlformats.org/officeDocument/2006/relationships/hyperlink" Target="https://kakaku.com/item/K0001330592/" TargetMode="External"/><Relationship Id="rId225" Type="http://schemas.openxmlformats.org/officeDocument/2006/relationships/hyperlink" Target="https://kakaku.com/item/K0001421036/" TargetMode="External"/><Relationship Id="rId432" Type="http://schemas.openxmlformats.org/officeDocument/2006/relationships/hyperlink" Target="https://kakaku.com/item/K0001225164/" TargetMode="External"/><Relationship Id="rId877" Type="http://schemas.openxmlformats.org/officeDocument/2006/relationships/hyperlink" Target="https://kakaku.com/item/K0001529319/" TargetMode="External"/><Relationship Id="rId737" Type="http://schemas.openxmlformats.org/officeDocument/2006/relationships/hyperlink" Target="https://www.qoo10.jp/g/999868222" TargetMode="External"/><Relationship Id="rId944" Type="http://schemas.openxmlformats.org/officeDocument/2006/relationships/hyperlink" Target="https://www.qoo10.jp/g/1074476550" TargetMode="External"/><Relationship Id="rId73" Type="http://schemas.openxmlformats.org/officeDocument/2006/relationships/hyperlink" Target="https://www.qoo10.jp/g/802718978" TargetMode="External"/><Relationship Id="rId169" Type="http://schemas.openxmlformats.org/officeDocument/2006/relationships/hyperlink" Target="https://kakaku.com/item/K0001582601/" TargetMode="External"/><Relationship Id="rId376" Type="http://schemas.openxmlformats.org/officeDocument/2006/relationships/hyperlink" Target="https://kakaku.com/item/K0001421023/" TargetMode="External"/><Relationship Id="rId583" Type="http://schemas.openxmlformats.org/officeDocument/2006/relationships/hyperlink" Target="https://kakaku.com/item/70400413159/" TargetMode="External"/><Relationship Id="rId790" Type="http://schemas.openxmlformats.org/officeDocument/2006/relationships/hyperlink" Target="https://kakaku.com/item/K0001363633/" TargetMode="External"/><Relationship Id="rId804" Type="http://schemas.openxmlformats.org/officeDocument/2006/relationships/hyperlink" Target="https://www.qoo10.jp/g/870209262" TargetMode="External"/><Relationship Id="rId4" Type="http://schemas.openxmlformats.org/officeDocument/2006/relationships/hyperlink" Target="https://www.qoo10.jp/g/1074475975" TargetMode="External"/><Relationship Id="rId236" Type="http://schemas.openxmlformats.org/officeDocument/2006/relationships/hyperlink" Target="https://kakaku.com/item/K0001421047/" TargetMode="External"/><Relationship Id="rId443" Type="http://schemas.openxmlformats.org/officeDocument/2006/relationships/hyperlink" Target="https://kakaku.com/item/K0001286292/" TargetMode="External"/><Relationship Id="rId650" Type="http://schemas.openxmlformats.org/officeDocument/2006/relationships/hyperlink" Target="https://kakaku.com/item/K0001332137/" TargetMode="External"/><Relationship Id="rId888" Type="http://schemas.openxmlformats.org/officeDocument/2006/relationships/hyperlink" Target="https://kakaku.com/item/K0001421044/" TargetMode="External"/><Relationship Id="rId303" Type="http://schemas.openxmlformats.org/officeDocument/2006/relationships/hyperlink" Target="https://kakaku.com/item/K0001387083/" TargetMode="External"/><Relationship Id="rId748" Type="http://schemas.openxmlformats.org/officeDocument/2006/relationships/hyperlink" Target="https://www.qoo10.jp/g/1074476268" TargetMode="External"/><Relationship Id="rId955" Type="http://schemas.openxmlformats.org/officeDocument/2006/relationships/hyperlink" Target="https://www.qoo10.jp/g/1074476167" TargetMode="External"/><Relationship Id="rId84" Type="http://schemas.openxmlformats.org/officeDocument/2006/relationships/hyperlink" Target="https://www.qoo10.jp/g/750958963" TargetMode="External"/><Relationship Id="rId387" Type="http://schemas.openxmlformats.org/officeDocument/2006/relationships/hyperlink" Target="https://kakaku.com/item/K0001461546/" TargetMode="External"/><Relationship Id="rId510" Type="http://schemas.openxmlformats.org/officeDocument/2006/relationships/hyperlink" Target="https://kakaku.com/item/K0000732208/" TargetMode="External"/><Relationship Id="rId594" Type="http://schemas.openxmlformats.org/officeDocument/2006/relationships/hyperlink" Target="https://kakaku.com/item/K0000333331/" TargetMode="External"/><Relationship Id="rId608" Type="http://schemas.openxmlformats.org/officeDocument/2006/relationships/hyperlink" Target="https://kakaku.com/item/K0000732211/" TargetMode="External"/><Relationship Id="rId815" Type="http://schemas.openxmlformats.org/officeDocument/2006/relationships/hyperlink" Target="https://kakaku.com/item/K0000731674/" TargetMode="External"/><Relationship Id="rId247" Type="http://schemas.openxmlformats.org/officeDocument/2006/relationships/hyperlink" Target="https://kakaku.com/item/K0000945898/" TargetMode="External"/><Relationship Id="rId899" Type="http://schemas.openxmlformats.org/officeDocument/2006/relationships/hyperlink" Target="https://www.qoo10.jp/g/1074476459" TargetMode="External"/><Relationship Id="rId1000" Type="http://schemas.openxmlformats.org/officeDocument/2006/relationships/hyperlink" Target="https://kakaku.com/item/K0001455262/" TargetMode="External"/><Relationship Id="rId107" Type="http://schemas.openxmlformats.org/officeDocument/2006/relationships/hyperlink" Target="https://www.qoo10.jp/g/945488291" TargetMode="External"/><Relationship Id="rId454" Type="http://schemas.openxmlformats.org/officeDocument/2006/relationships/hyperlink" Target="https://www.qoo10.jp/g/1074476348" TargetMode="External"/><Relationship Id="rId661" Type="http://schemas.openxmlformats.org/officeDocument/2006/relationships/hyperlink" Target="https://kakaku.com/item/K0001332124/" TargetMode="External"/><Relationship Id="rId759" Type="http://schemas.openxmlformats.org/officeDocument/2006/relationships/hyperlink" Target="https://www.qoo10.jp/g/1074832161" TargetMode="External"/><Relationship Id="rId966" Type="http://schemas.openxmlformats.org/officeDocument/2006/relationships/hyperlink" Target="https://www.qoo10.jp/g/1074476404" TargetMode="External"/><Relationship Id="rId11" Type="http://schemas.openxmlformats.org/officeDocument/2006/relationships/hyperlink" Target="https://kakaku.com/item/K0001424181/" TargetMode="External"/><Relationship Id="rId314" Type="http://schemas.openxmlformats.org/officeDocument/2006/relationships/hyperlink" Target="https://kakaku.com/item/K0001387074/" TargetMode="External"/><Relationship Id="rId398" Type="http://schemas.openxmlformats.org/officeDocument/2006/relationships/hyperlink" Target="https://kakaku.com/item/K0001387123/" TargetMode="External"/><Relationship Id="rId521" Type="http://schemas.openxmlformats.org/officeDocument/2006/relationships/hyperlink" Target="https://kakaku.com/item/K0001421413/" TargetMode="External"/><Relationship Id="rId619" Type="http://schemas.openxmlformats.org/officeDocument/2006/relationships/hyperlink" Target="https://kakaku.com/item/K0000732223/" TargetMode="External"/><Relationship Id="rId95" Type="http://schemas.openxmlformats.org/officeDocument/2006/relationships/hyperlink" Target="https://www.qoo10.jp/g/1033521923" TargetMode="External"/><Relationship Id="rId160" Type="http://schemas.openxmlformats.org/officeDocument/2006/relationships/hyperlink" Target="https://kakaku.com/item/K0001421810/" TargetMode="External"/><Relationship Id="rId826" Type="http://schemas.openxmlformats.org/officeDocument/2006/relationships/hyperlink" Target="https://kakaku.com/item/K0001330591/" TargetMode="External"/><Relationship Id="rId1011" Type="http://schemas.openxmlformats.org/officeDocument/2006/relationships/hyperlink" Target="https://kakaku.com/item/K0000465723/" TargetMode="External"/><Relationship Id="rId258" Type="http://schemas.openxmlformats.org/officeDocument/2006/relationships/hyperlink" Target="https://kakaku.com/item/K0001231830/" TargetMode="External"/><Relationship Id="rId465" Type="http://schemas.openxmlformats.org/officeDocument/2006/relationships/hyperlink" Target="https://kakaku.com/item/K0001371377/" TargetMode="External"/><Relationship Id="rId672" Type="http://schemas.openxmlformats.org/officeDocument/2006/relationships/hyperlink" Target="https://kakaku.com/item/K0001520787/" TargetMode="External"/><Relationship Id="rId22" Type="http://schemas.openxmlformats.org/officeDocument/2006/relationships/hyperlink" Target="https://kakaku.com/item/K0001387095/" TargetMode="External"/><Relationship Id="rId118" Type="http://schemas.openxmlformats.org/officeDocument/2006/relationships/hyperlink" Target="https://www.qoo10.jp/g/965001918" TargetMode="External"/><Relationship Id="rId325" Type="http://schemas.openxmlformats.org/officeDocument/2006/relationships/hyperlink" Target="https://kakaku.com/item/K0001387086/" TargetMode="External"/><Relationship Id="rId532" Type="http://schemas.openxmlformats.org/officeDocument/2006/relationships/hyperlink" Target="https://kakaku.com/item/K0000897107/" TargetMode="External"/><Relationship Id="rId977" Type="http://schemas.openxmlformats.org/officeDocument/2006/relationships/hyperlink" Target="https://kakaku.com/item/K0001511884/" TargetMode="External"/><Relationship Id="rId171" Type="http://schemas.openxmlformats.org/officeDocument/2006/relationships/hyperlink" Target="https://kakaku.com/item/K0001226167/" TargetMode="External"/><Relationship Id="rId837" Type="http://schemas.openxmlformats.org/officeDocument/2006/relationships/hyperlink" Target="https://kakaku.com/item/K0001122164/" TargetMode="External"/><Relationship Id="rId1022" Type="http://schemas.openxmlformats.org/officeDocument/2006/relationships/hyperlink" Target="https://kakaku.com/item/K0001332072/" TargetMode="External"/><Relationship Id="rId269" Type="http://schemas.openxmlformats.org/officeDocument/2006/relationships/hyperlink" Target="https://kakaku.com/item/K0001421814/" TargetMode="External"/><Relationship Id="rId476" Type="http://schemas.openxmlformats.org/officeDocument/2006/relationships/hyperlink" Target="https://kakaku.com/item/K0001374027/" TargetMode="External"/><Relationship Id="rId683" Type="http://schemas.openxmlformats.org/officeDocument/2006/relationships/hyperlink" Target="https://kakaku.com/item/K0001145910/" TargetMode="External"/><Relationship Id="rId890" Type="http://schemas.openxmlformats.org/officeDocument/2006/relationships/hyperlink" Target="https://kakaku.com/item/K0001421037/" TargetMode="External"/><Relationship Id="rId904" Type="http://schemas.openxmlformats.org/officeDocument/2006/relationships/hyperlink" Target="https://kakaku.com/item/K0001362041/" TargetMode="External"/><Relationship Id="rId33" Type="http://schemas.openxmlformats.org/officeDocument/2006/relationships/hyperlink" Target="https://kakaku.com/item/K0001277781/" TargetMode="External"/><Relationship Id="rId129" Type="http://schemas.openxmlformats.org/officeDocument/2006/relationships/hyperlink" Target="https://kakaku.com/item/K0001421048/" TargetMode="External"/><Relationship Id="rId336" Type="http://schemas.openxmlformats.org/officeDocument/2006/relationships/hyperlink" Target="https://kakaku.com/item/K0001226155/" TargetMode="External"/><Relationship Id="rId543" Type="http://schemas.openxmlformats.org/officeDocument/2006/relationships/hyperlink" Target="https://kakaku.com/item/K0000897112/" TargetMode="External"/><Relationship Id="rId988" Type="http://schemas.openxmlformats.org/officeDocument/2006/relationships/hyperlink" Target="https://kakaku.com/item/K0001223456/?lid=pc_ksearch_kakakuitem" TargetMode="External"/><Relationship Id="rId182" Type="http://schemas.openxmlformats.org/officeDocument/2006/relationships/hyperlink" Target="https://www.qoo10.jp/g/1069363953" TargetMode="External"/><Relationship Id="rId403" Type="http://schemas.openxmlformats.org/officeDocument/2006/relationships/hyperlink" Target="https://kakaku.com/item/K0001277762/" TargetMode="External"/><Relationship Id="rId750" Type="http://schemas.openxmlformats.org/officeDocument/2006/relationships/hyperlink" Target="https://www.qoo10.jp/g/1074476271" TargetMode="External"/><Relationship Id="rId848" Type="http://schemas.openxmlformats.org/officeDocument/2006/relationships/hyperlink" Target="https://www.qoo10.jp/g/1074476189" TargetMode="External"/><Relationship Id="rId487" Type="http://schemas.openxmlformats.org/officeDocument/2006/relationships/hyperlink" Target="https://www.qoo10.jp/g/1074476351" TargetMode="External"/><Relationship Id="rId610" Type="http://schemas.openxmlformats.org/officeDocument/2006/relationships/hyperlink" Target="https://kakaku.com/item/K0000732207/" TargetMode="External"/><Relationship Id="rId694" Type="http://schemas.openxmlformats.org/officeDocument/2006/relationships/hyperlink" Target="https://kakaku.com/item/K0001020961/" TargetMode="External"/><Relationship Id="rId708" Type="http://schemas.openxmlformats.org/officeDocument/2006/relationships/hyperlink" Target="https://www.qoo10.jp/g/1052812070" TargetMode="External"/><Relationship Id="rId915" Type="http://schemas.openxmlformats.org/officeDocument/2006/relationships/hyperlink" Target="https://kakaku.com/item/K0001529330/" TargetMode="External"/><Relationship Id="rId347" Type="http://schemas.openxmlformats.org/officeDocument/2006/relationships/hyperlink" Target="https://www.qoo10.jp/g/1069662944" TargetMode="External"/><Relationship Id="rId999" Type="http://schemas.openxmlformats.org/officeDocument/2006/relationships/hyperlink" Target="https://kakaku.com/item/K0001390260/?lid=pc_ksearch_kakakuitem" TargetMode="External"/><Relationship Id="rId44" Type="http://schemas.openxmlformats.org/officeDocument/2006/relationships/hyperlink" Target="https://www.qoo10.jp/g/986905010" TargetMode="External"/><Relationship Id="rId554" Type="http://schemas.openxmlformats.org/officeDocument/2006/relationships/hyperlink" Target="https://kakaku.com/item/K0000897120/" TargetMode="External"/><Relationship Id="rId761" Type="http://schemas.openxmlformats.org/officeDocument/2006/relationships/hyperlink" Target="https://kakaku.com/item/K0001563906/" TargetMode="External"/><Relationship Id="rId859" Type="http://schemas.openxmlformats.org/officeDocument/2006/relationships/hyperlink" Target="https://www.qoo10.jp/g/1074476673" TargetMode="External"/><Relationship Id="rId193" Type="http://schemas.openxmlformats.org/officeDocument/2006/relationships/hyperlink" Target="https://www.qoo10.jp/g/1010361835" TargetMode="External"/><Relationship Id="rId207" Type="http://schemas.openxmlformats.org/officeDocument/2006/relationships/hyperlink" Target="https://www.qoo10.jp/g/1070967501" TargetMode="External"/><Relationship Id="rId414" Type="http://schemas.openxmlformats.org/officeDocument/2006/relationships/hyperlink" Target="https://kakaku.com/item/K0001226158/" TargetMode="External"/><Relationship Id="rId498" Type="http://schemas.openxmlformats.org/officeDocument/2006/relationships/hyperlink" Target="https://kakaku.com/item/K0000732203/" TargetMode="External"/><Relationship Id="rId621" Type="http://schemas.openxmlformats.org/officeDocument/2006/relationships/hyperlink" Target="https://kakaku.com/item/K0000732226/" TargetMode="External"/><Relationship Id="rId260" Type="http://schemas.openxmlformats.org/officeDocument/2006/relationships/hyperlink" Target="https://kakaku.com/item/K0000465722/" TargetMode="External"/><Relationship Id="rId719" Type="http://schemas.openxmlformats.org/officeDocument/2006/relationships/hyperlink" Target="https://kakaku.com/item/K0000612164/" TargetMode="External"/><Relationship Id="rId926" Type="http://schemas.openxmlformats.org/officeDocument/2006/relationships/hyperlink" Target="https://www.qoo10.jp/g/1074476353" TargetMode="External"/><Relationship Id="rId55" Type="http://schemas.openxmlformats.org/officeDocument/2006/relationships/hyperlink" Target="https://www.qoo10.jp/g/878033140" TargetMode="External"/><Relationship Id="rId120" Type="http://schemas.openxmlformats.org/officeDocument/2006/relationships/hyperlink" Target="https://www.qoo10.jp/g/1074476184" TargetMode="External"/><Relationship Id="rId358" Type="http://schemas.openxmlformats.org/officeDocument/2006/relationships/hyperlink" Target="https://kakaku.com/item/K0001277756/" TargetMode="External"/><Relationship Id="rId565" Type="http://schemas.openxmlformats.org/officeDocument/2006/relationships/hyperlink" Target="https://kakaku.com/item/K0000897141/" TargetMode="External"/><Relationship Id="rId772" Type="http://schemas.openxmlformats.org/officeDocument/2006/relationships/hyperlink" Target="https://kakaku.com/item/K0001356187/" TargetMode="External"/><Relationship Id="rId218" Type="http://schemas.openxmlformats.org/officeDocument/2006/relationships/hyperlink" Target="https://kakaku.com/item/K0001163270/" TargetMode="External"/><Relationship Id="rId425" Type="http://schemas.openxmlformats.org/officeDocument/2006/relationships/hyperlink" Target="https://kakaku.com/item/K0001122182/" TargetMode="External"/><Relationship Id="rId632" Type="http://schemas.openxmlformats.org/officeDocument/2006/relationships/hyperlink" Target="https://kakaku.com/item/K0000897124/" TargetMode="External"/><Relationship Id="rId271" Type="http://schemas.openxmlformats.org/officeDocument/2006/relationships/hyperlink" Target="https://kakaku.com/item/K0001421805/" TargetMode="External"/><Relationship Id="rId937" Type="http://schemas.openxmlformats.org/officeDocument/2006/relationships/hyperlink" Target="https://www.qoo10.jp/g/1074475836" TargetMode="External"/><Relationship Id="rId66" Type="http://schemas.openxmlformats.org/officeDocument/2006/relationships/hyperlink" Target="https://www.qoo10.jp/g/1059049877" TargetMode="External"/><Relationship Id="rId131" Type="http://schemas.openxmlformats.org/officeDocument/2006/relationships/hyperlink" Target="https://www.qoo10.jp/g/986898177" TargetMode="External"/><Relationship Id="rId369" Type="http://schemas.openxmlformats.org/officeDocument/2006/relationships/hyperlink" Target="https://kakaku.com/item/K0001461551/" TargetMode="External"/><Relationship Id="rId576" Type="http://schemas.openxmlformats.org/officeDocument/2006/relationships/hyperlink" Target="https://kakaku.com/item/K0001330595/" TargetMode="External"/><Relationship Id="rId783" Type="http://schemas.openxmlformats.org/officeDocument/2006/relationships/hyperlink" Target="https://www.qoo10.jp/g/861176545" TargetMode="External"/><Relationship Id="rId990" Type="http://schemas.openxmlformats.org/officeDocument/2006/relationships/hyperlink" Target="https://kakaku.com/item/K0001223457/?lid=pc_ksearch_kakakuitem" TargetMode="External"/><Relationship Id="rId229" Type="http://schemas.openxmlformats.org/officeDocument/2006/relationships/hyperlink" Target="https://kakaku.com/item/K0001421035/" TargetMode="External"/><Relationship Id="rId436" Type="http://schemas.openxmlformats.org/officeDocument/2006/relationships/hyperlink" Target="https://kakaku.com/item/K0001122169/" TargetMode="External"/><Relationship Id="rId643" Type="http://schemas.openxmlformats.org/officeDocument/2006/relationships/hyperlink" Target="https://www.qoo10.jp/g/1074475760" TargetMode="External"/><Relationship Id="rId850" Type="http://schemas.openxmlformats.org/officeDocument/2006/relationships/hyperlink" Target="https://www.qoo10.jp/g/1074476384" TargetMode="External"/><Relationship Id="rId948" Type="http://schemas.openxmlformats.org/officeDocument/2006/relationships/hyperlink" Target="https://www.qoo10.jp/g/1074476195" TargetMode="External"/><Relationship Id="rId77" Type="http://schemas.openxmlformats.org/officeDocument/2006/relationships/hyperlink" Target="https://www.qoo10.jp/g/966621895" TargetMode="External"/><Relationship Id="rId282" Type="http://schemas.openxmlformats.org/officeDocument/2006/relationships/hyperlink" Target="https://kakaku.com/item/K0001421796/" TargetMode="External"/><Relationship Id="rId503" Type="http://schemas.openxmlformats.org/officeDocument/2006/relationships/hyperlink" Target="https://kakaku.com/item/K0000897126" TargetMode="External"/><Relationship Id="rId587" Type="http://schemas.openxmlformats.org/officeDocument/2006/relationships/hyperlink" Target="https://kakaku.com/item/70400414705/" TargetMode="External"/><Relationship Id="rId710" Type="http://schemas.openxmlformats.org/officeDocument/2006/relationships/hyperlink" Target="https://www.qoo10.jp/g/1052812063" TargetMode="External"/><Relationship Id="rId808" Type="http://schemas.openxmlformats.org/officeDocument/2006/relationships/hyperlink" Target="https://kakaku.com/item/K0001226000/" TargetMode="External"/><Relationship Id="rId8" Type="http://schemas.openxmlformats.org/officeDocument/2006/relationships/hyperlink" Target="https://www.qoo10.jp/g/1075537430" TargetMode="External"/><Relationship Id="rId142" Type="http://schemas.openxmlformats.org/officeDocument/2006/relationships/hyperlink" Target="https://www.qoo10.jp/g/1074475859" TargetMode="External"/><Relationship Id="rId447" Type="http://schemas.openxmlformats.org/officeDocument/2006/relationships/hyperlink" Target="https://kakaku.com/item/K0001225144/" TargetMode="External"/><Relationship Id="rId794" Type="http://schemas.openxmlformats.org/officeDocument/2006/relationships/hyperlink" Target="https://kakaku.com/item/K0001118845/" TargetMode="External"/><Relationship Id="rId654" Type="http://schemas.openxmlformats.org/officeDocument/2006/relationships/hyperlink" Target="https://kakaku.com/item/K0001332111/" TargetMode="External"/><Relationship Id="rId861" Type="http://schemas.openxmlformats.org/officeDocument/2006/relationships/hyperlink" Target="https://www.qoo10.jp/g/1076554691" TargetMode="External"/><Relationship Id="rId959" Type="http://schemas.openxmlformats.org/officeDocument/2006/relationships/hyperlink" Target="https://www.qoo10.jp/g/1074475769" TargetMode="External"/><Relationship Id="rId293" Type="http://schemas.openxmlformats.org/officeDocument/2006/relationships/hyperlink" Target="https://kakaku.com/item/K0001283632/" TargetMode="External"/><Relationship Id="rId307" Type="http://schemas.openxmlformats.org/officeDocument/2006/relationships/hyperlink" Target="https://kakaku.com/item/K0001387065/" TargetMode="External"/><Relationship Id="rId514" Type="http://schemas.openxmlformats.org/officeDocument/2006/relationships/hyperlink" Target="https://kakaku.com/item/K0000373962/" TargetMode="External"/><Relationship Id="rId721" Type="http://schemas.openxmlformats.org/officeDocument/2006/relationships/hyperlink" Target="https://kakaku.com/item/K0000612173/" TargetMode="External"/><Relationship Id="rId88" Type="http://schemas.openxmlformats.org/officeDocument/2006/relationships/hyperlink" Target="https://www.qoo10.jp/g/1067987097" TargetMode="External"/><Relationship Id="rId153" Type="http://schemas.openxmlformats.org/officeDocument/2006/relationships/hyperlink" Target="https://www.qoo10.jp/g/1002006059" TargetMode="External"/><Relationship Id="rId360" Type="http://schemas.openxmlformats.org/officeDocument/2006/relationships/hyperlink" Target="https://kakaku.com/item/K0001277751/" TargetMode="External"/><Relationship Id="rId598" Type="http://schemas.openxmlformats.org/officeDocument/2006/relationships/hyperlink" Target="https://kakaku.com/item/K0000333330/" TargetMode="External"/><Relationship Id="rId819" Type="http://schemas.openxmlformats.org/officeDocument/2006/relationships/hyperlink" Target="https://kakaku.com/item/K0000731665/" TargetMode="External"/><Relationship Id="rId1004" Type="http://schemas.openxmlformats.org/officeDocument/2006/relationships/hyperlink" Target="https://kakaku.com/item/K0001031735/" TargetMode="External"/><Relationship Id="rId220" Type="http://schemas.openxmlformats.org/officeDocument/2006/relationships/hyperlink" Target="https://kakaku.com/item/K0001421024/" TargetMode="External"/><Relationship Id="rId458" Type="http://schemas.openxmlformats.org/officeDocument/2006/relationships/hyperlink" Target="https://www.qoo10.jp/g/919311987" TargetMode="External"/><Relationship Id="rId665" Type="http://schemas.openxmlformats.org/officeDocument/2006/relationships/hyperlink" Target="https://kakaku.com/item/K0001332107/" TargetMode="External"/><Relationship Id="rId872" Type="http://schemas.openxmlformats.org/officeDocument/2006/relationships/hyperlink" Target="https://www.qoo10.jp/g/1076493708" TargetMode="External"/><Relationship Id="rId15" Type="http://schemas.openxmlformats.org/officeDocument/2006/relationships/hyperlink" Target="https://kakaku.com/item/K0001421808/" TargetMode="External"/><Relationship Id="rId318" Type="http://schemas.openxmlformats.org/officeDocument/2006/relationships/hyperlink" Target="https://kakaku.com/item/K0001387092/" TargetMode="External"/><Relationship Id="rId525" Type="http://schemas.openxmlformats.org/officeDocument/2006/relationships/hyperlink" Target="https://kakaku.com/item/K0000897102/" TargetMode="External"/><Relationship Id="rId732" Type="http://schemas.openxmlformats.org/officeDocument/2006/relationships/hyperlink" Target="https://kakaku.com/item/K0001299991/" TargetMode="External"/><Relationship Id="rId99" Type="http://schemas.openxmlformats.org/officeDocument/2006/relationships/hyperlink" Target="https://www.qoo10.jp/g/1033521918" TargetMode="External"/><Relationship Id="rId164" Type="http://schemas.openxmlformats.org/officeDocument/2006/relationships/hyperlink" Target="https://www.qoo10.jp/g/987327438" TargetMode="External"/><Relationship Id="rId371" Type="http://schemas.openxmlformats.org/officeDocument/2006/relationships/hyperlink" Target="https://kakaku.com/item/K0001421806/" TargetMode="External"/><Relationship Id="rId1015" Type="http://schemas.openxmlformats.org/officeDocument/2006/relationships/hyperlink" Target="https://kakaku.com/item/K0000930324/" TargetMode="External"/><Relationship Id="rId469" Type="http://schemas.openxmlformats.org/officeDocument/2006/relationships/hyperlink" Target="https://kakaku.com/item/K0001371357/" TargetMode="External"/><Relationship Id="rId676" Type="http://schemas.openxmlformats.org/officeDocument/2006/relationships/hyperlink" Target="https://kakaku.com/item/K0001520754/" TargetMode="External"/><Relationship Id="rId883" Type="http://schemas.openxmlformats.org/officeDocument/2006/relationships/hyperlink" Target="https://www.qoo10.jp/g/1074476502" TargetMode="External"/><Relationship Id="rId26" Type="http://schemas.openxmlformats.org/officeDocument/2006/relationships/hyperlink" Target="https://kakaku.com/item/K0001421016/" TargetMode="External"/><Relationship Id="rId231" Type="http://schemas.openxmlformats.org/officeDocument/2006/relationships/hyperlink" Target="https://kakaku.com/item/K0001421018/" TargetMode="External"/><Relationship Id="rId329" Type="http://schemas.openxmlformats.org/officeDocument/2006/relationships/hyperlink" Target="https://kakaku.com/item/K0001437260/" TargetMode="External"/><Relationship Id="rId536" Type="http://schemas.openxmlformats.org/officeDocument/2006/relationships/hyperlink" Target="https://kakaku.com/item/K0000897119/" TargetMode="External"/><Relationship Id="rId175" Type="http://schemas.openxmlformats.org/officeDocument/2006/relationships/hyperlink" Target="https://kakaku.com/item/K0001461538/" TargetMode="External"/><Relationship Id="rId743" Type="http://schemas.openxmlformats.org/officeDocument/2006/relationships/hyperlink" Target="https://kakaku.com/item/K0001289508/" TargetMode="External"/><Relationship Id="rId950" Type="http://schemas.openxmlformats.org/officeDocument/2006/relationships/hyperlink" Target="https://www.qoo10.jp/g/1074476675" TargetMode="External"/><Relationship Id="rId1026" Type="http://schemas.openxmlformats.org/officeDocument/2006/relationships/hyperlink" Target="https://www.qoo10.jp/g/1066652571" TargetMode="External"/><Relationship Id="rId382" Type="http://schemas.openxmlformats.org/officeDocument/2006/relationships/hyperlink" Target="https://www.qoo10.jp/g/977382932" TargetMode="External"/><Relationship Id="rId603" Type="http://schemas.openxmlformats.org/officeDocument/2006/relationships/hyperlink" Target="https://kakaku.com/item/K0000333312/" TargetMode="External"/><Relationship Id="rId687" Type="http://schemas.openxmlformats.org/officeDocument/2006/relationships/hyperlink" Target="https://www.qoo10.jp/g/1069744588" TargetMode="External"/><Relationship Id="rId810" Type="http://schemas.openxmlformats.org/officeDocument/2006/relationships/hyperlink" Target="https://www.qoo10.jp/g/1074476691" TargetMode="External"/><Relationship Id="rId908" Type="http://schemas.openxmlformats.org/officeDocument/2006/relationships/hyperlink" Target="https://www.qoo10.jp/g/1074476444" TargetMode="External"/><Relationship Id="rId242" Type="http://schemas.openxmlformats.org/officeDocument/2006/relationships/hyperlink" Target="https://kakaku.com/item/K0001421043/" TargetMode="External"/><Relationship Id="rId894" Type="http://schemas.openxmlformats.org/officeDocument/2006/relationships/hyperlink" Target="https://www.qoo10.jp/g/1074475988" TargetMode="External"/><Relationship Id="rId37" Type="http://schemas.openxmlformats.org/officeDocument/2006/relationships/hyperlink" Target="https://kakaku.com/item/K0001421021/" TargetMode="External"/><Relationship Id="rId102" Type="http://schemas.openxmlformats.org/officeDocument/2006/relationships/hyperlink" Target="https://www.qoo10.jp/g/999868225" TargetMode="External"/><Relationship Id="rId547" Type="http://schemas.openxmlformats.org/officeDocument/2006/relationships/hyperlink" Target="https://kakaku.com/item/K0000897129/" TargetMode="External"/><Relationship Id="rId754" Type="http://schemas.openxmlformats.org/officeDocument/2006/relationships/hyperlink" Target="https://kakaku.com/item/K0001356186/" TargetMode="External"/><Relationship Id="rId961" Type="http://schemas.openxmlformats.org/officeDocument/2006/relationships/hyperlink" Target="https://www.qoo10.jp/g/1074475766" TargetMode="External"/><Relationship Id="rId90" Type="http://schemas.openxmlformats.org/officeDocument/2006/relationships/hyperlink" Target="https://www.qoo10.jp/g/1067987095" TargetMode="External"/><Relationship Id="rId186" Type="http://schemas.openxmlformats.org/officeDocument/2006/relationships/hyperlink" Target="https://www.qoo10.jp/g/1021900369" TargetMode="External"/><Relationship Id="rId393" Type="http://schemas.openxmlformats.org/officeDocument/2006/relationships/hyperlink" Target="https://kakaku.com/item/K0001421030/" TargetMode="External"/><Relationship Id="rId407" Type="http://schemas.openxmlformats.org/officeDocument/2006/relationships/hyperlink" Target="https://kakaku.com/item/K0001277752/" TargetMode="External"/><Relationship Id="rId614" Type="http://schemas.openxmlformats.org/officeDocument/2006/relationships/hyperlink" Target="https://kakaku.com/item/K0000959849/" TargetMode="External"/><Relationship Id="rId821" Type="http://schemas.openxmlformats.org/officeDocument/2006/relationships/hyperlink" Target="https://kakaku.com/item/K0001330596/" TargetMode="External"/><Relationship Id="rId253" Type="http://schemas.openxmlformats.org/officeDocument/2006/relationships/hyperlink" Target="https://kakaku.com/item/K0000858773/" TargetMode="External"/><Relationship Id="rId460" Type="http://schemas.openxmlformats.org/officeDocument/2006/relationships/hyperlink" Target="https://www.qoo10.jp/g/1065505540" TargetMode="External"/><Relationship Id="rId698" Type="http://schemas.openxmlformats.org/officeDocument/2006/relationships/hyperlink" Target="https://kakaku.com/item/K0001020974/" TargetMode="External"/><Relationship Id="rId919" Type="http://schemas.openxmlformats.org/officeDocument/2006/relationships/hyperlink" Target="https://www.qoo10.jp/g/1074476669" TargetMode="External"/><Relationship Id="rId48" Type="http://schemas.openxmlformats.org/officeDocument/2006/relationships/hyperlink" Target="https://www.qoo10.jp/g/986905008" TargetMode="External"/><Relationship Id="rId113" Type="http://schemas.openxmlformats.org/officeDocument/2006/relationships/hyperlink" Target="https://www.qoo10.jp/g/965001914" TargetMode="External"/><Relationship Id="rId320" Type="http://schemas.openxmlformats.org/officeDocument/2006/relationships/hyperlink" Target="https://kakaku.com/item/K0001387090/" TargetMode="External"/><Relationship Id="rId558" Type="http://schemas.openxmlformats.org/officeDocument/2006/relationships/hyperlink" Target="https://kakaku.com/item/K0000897138/" TargetMode="External"/><Relationship Id="rId765" Type="http://schemas.openxmlformats.org/officeDocument/2006/relationships/hyperlink" Target="https://www.qoo10.jp/g/970760132" TargetMode="External"/><Relationship Id="rId972" Type="http://schemas.openxmlformats.org/officeDocument/2006/relationships/hyperlink" Target="https://www.qoo10.jp/g/1074476408" TargetMode="External"/><Relationship Id="rId197" Type="http://schemas.openxmlformats.org/officeDocument/2006/relationships/hyperlink" Target="https://www.qoo10.jp/g/954194392" TargetMode="External"/><Relationship Id="rId418" Type="http://schemas.openxmlformats.org/officeDocument/2006/relationships/hyperlink" Target="https://kakaku.com/item/K0000464922/" TargetMode="External"/><Relationship Id="rId625" Type="http://schemas.openxmlformats.org/officeDocument/2006/relationships/hyperlink" Target="https://kakaku.com/item/K0000732231/" TargetMode="External"/><Relationship Id="rId832" Type="http://schemas.openxmlformats.org/officeDocument/2006/relationships/hyperlink" Target="https://kakaku.com/item/K0000836733/" TargetMode="External"/><Relationship Id="rId264" Type="http://schemas.openxmlformats.org/officeDocument/2006/relationships/hyperlink" Target="https://kakaku.com/item/K0001370742/" TargetMode="External"/><Relationship Id="rId471" Type="http://schemas.openxmlformats.org/officeDocument/2006/relationships/hyperlink" Target="https://kakaku.com/item/K0001371407/" TargetMode="External"/><Relationship Id="rId59" Type="http://schemas.openxmlformats.org/officeDocument/2006/relationships/hyperlink" Target="https://www.qoo10.jp/g/987327442" TargetMode="External"/><Relationship Id="rId124" Type="http://schemas.openxmlformats.org/officeDocument/2006/relationships/hyperlink" Target="https://www.qoo10.jp/g/819509892" TargetMode="External"/><Relationship Id="rId569" Type="http://schemas.openxmlformats.org/officeDocument/2006/relationships/hyperlink" Target="https://kakaku.com/item/K0001330583/" TargetMode="External"/><Relationship Id="rId776" Type="http://schemas.openxmlformats.org/officeDocument/2006/relationships/hyperlink" Target="https://kakaku.com/item/K0000871752/" TargetMode="External"/><Relationship Id="rId983" Type="http://schemas.openxmlformats.org/officeDocument/2006/relationships/hyperlink" Target="https://kakaku.com/item/K0001511890/" TargetMode="External"/><Relationship Id="rId331" Type="http://schemas.openxmlformats.org/officeDocument/2006/relationships/hyperlink" Target="https://kakaku.com/item/K0001226166/" TargetMode="External"/><Relationship Id="rId429" Type="http://schemas.openxmlformats.org/officeDocument/2006/relationships/hyperlink" Target="https://kakaku.com/item/K0000836725/" TargetMode="External"/><Relationship Id="rId636" Type="http://schemas.openxmlformats.org/officeDocument/2006/relationships/hyperlink" Target="https://kakaku.com/item/K0001332092/" TargetMode="External"/><Relationship Id="rId843" Type="http://schemas.openxmlformats.org/officeDocument/2006/relationships/hyperlink" Target="https://www.qoo10.jp/g/1074476389" TargetMode="External"/><Relationship Id="rId275" Type="http://schemas.openxmlformats.org/officeDocument/2006/relationships/hyperlink" Target="https://kakaku.com/item/K0001421802/" TargetMode="External"/><Relationship Id="rId482" Type="http://schemas.openxmlformats.org/officeDocument/2006/relationships/hyperlink" Target="https://kakaku.com/item/K0001225135/" TargetMode="External"/><Relationship Id="rId703" Type="http://schemas.openxmlformats.org/officeDocument/2006/relationships/hyperlink" Target="https://www.qoo10.jp/g/1052812065" TargetMode="External"/><Relationship Id="rId910" Type="http://schemas.openxmlformats.org/officeDocument/2006/relationships/hyperlink" Target="https://kakaku.com/item/K0001064814/" TargetMode="External"/><Relationship Id="rId135" Type="http://schemas.openxmlformats.org/officeDocument/2006/relationships/hyperlink" Target="https://kakaku.com/item/K0000945904/" TargetMode="External"/><Relationship Id="rId342" Type="http://schemas.openxmlformats.org/officeDocument/2006/relationships/hyperlink" Target="https://www.qoo10.jp/g/663333104" TargetMode="External"/><Relationship Id="rId787" Type="http://schemas.openxmlformats.org/officeDocument/2006/relationships/hyperlink" Target="https://kakaku.com/item/K0001413831/" TargetMode="External"/><Relationship Id="rId994" Type="http://schemas.openxmlformats.org/officeDocument/2006/relationships/hyperlink" Target="https://kakaku.com/item/K0001223450/?lid=pc_ksearch_kakakuitem" TargetMode="External"/><Relationship Id="rId202" Type="http://schemas.openxmlformats.org/officeDocument/2006/relationships/hyperlink" Target="https://www.qoo10.jp/g/623413724" TargetMode="External"/><Relationship Id="rId647" Type="http://schemas.openxmlformats.org/officeDocument/2006/relationships/hyperlink" Target="https://kakaku.com/item/K0001332101/" TargetMode="External"/><Relationship Id="rId854" Type="http://schemas.openxmlformats.org/officeDocument/2006/relationships/hyperlink" Target="https://www.qoo10.jp/g/1074476722" TargetMode="External"/><Relationship Id="rId286" Type="http://schemas.openxmlformats.org/officeDocument/2006/relationships/hyperlink" Target="https://kakaku.com/item/K0001064833/" TargetMode="External"/><Relationship Id="rId493" Type="http://schemas.openxmlformats.org/officeDocument/2006/relationships/hyperlink" Target="https://kakaku.com/item/K0001371396/" TargetMode="External"/><Relationship Id="rId507" Type="http://schemas.openxmlformats.org/officeDocument/2006/relationships/hyperlink" Target="https://kakaku.com/item/K0000333313/" TargetMode="External"/><Relationship Id="rId714" Type="http://schemas.openxmlformats.org/officeDocument/2006/relationships/hyperlink" Target="https://kakaku.com/item/K0000768290/" TargetMode="External"/><Relationship Id="rId921" Type="http://schemas.openxmlformats.org/officeDocument/2006/relationships/hyperlink" Target="https://www.qoo10.jp/g/1074476528" TargetMode="External"/><Relationship Id="rId50" Type="http://schemas.openxmlformats.org/officeDocument/2006/relationships/hyperlink" Target="https://www.qoo10.jp/g/633541346" TargetMode="External"/><Relationship Id="rId146" Type="http://schemas.openxmlformats.org/officeDocument/2006/relationships/hyperlink" Target="https://kakaku.com/item/K0001370734/" TargetMode="External"/><Relationship Id="rId353" Type="http://schemas.openxmlformats.org/officeDocument/2006/relationships/hyperlink" Target="https://kakaku.com/item/K0001289681/" TargetMode="External"/><Relationship Id="rId560" Type="http://schemas.openxmlformats.org/officeDocument/2006/relationships/hyperlink" Target="https://kakaku.com/item/K0000897134/" TargetMode="External"/><Relationship Id="rId798" Type="http://schemas.openxmlformats.org/officeDocument/2006/relationships/hyperlink" Target="https://kakaku.com/item/K0001356182/" TargetMode="External"/><Relationship Id="rId213" Type="http://schemas.openxmlformats.org/officeDocument/2006/relationships/hyperlink" Target="https://www.qoo10.jp/g/1023145133" TargetMode="External"/><Relationship Id="rId420" Type="http://schemas.openxmlformats.org/officeDocument/2006/relationships/hyperlink" Target="https://www.qoo10.jp/g/1074476553" TargetMode="External"/><Relationship Id="rId658" Type="http://schemas.openxmlformats.org/officeDocument/2006/relationships/hyperlink" Target="https://kakaku.com/item/K0001332145/" TargetMode="External"/><Relationship Id="rId865" Type="http://schemas.openxmlformats.org/officeDocument/2006/relationships/hyperlink" Target="https://www.qoo10.jp/g/1074476241" TargetMode="External"/><Relationship Id="rId297" Type="http://schemas.openxmlformats.org/officeDocument/2006/relationships/hyperlink" Target="https://kakaku.com/item/K0001461549/" TargetMode="External"/><Relationship Id="rId518" Type="http://schemas.openxmlformats.org/officeDocument/2006/relationships/hyperlink" Target="https://kakaku.com/item/K0000897133/" TargetMode="External"/><Relationship Id="rId725" Type="http://schemas.openxmlformats.org/officeDocument/2006/relationships/hyperlink" Target="https://www.qoo10.jp/g/1064964325" TargetMode="External"/><Relationship Id="rId932" Type="http://schemas.openxmlformats.org/officeDocument/2006/relationships/hyperlink" Target="https://www.qoo10.jp/g/1074475945" TargetMode="External"/><Relationship Id="rId157" Type="http://schemas.openxmlformats.org/officeDocument/2006/relationships/hyperlink" Target="https://kakaku.com/item/K0001370751/" TargetMode="External"/><Relationship Id="rId364" Type="http://schemas.openxmlformats.org/officeDocument/2006/relationships/hyperlink" Target="https://kakaku.com/item/K0000999999/" TargetMode="External"/><Relationship Id="rId1008" Type="http://schemas.openxmlformats.org/officeDocument/2006/relationships/hyperlink" Target="https://kakaku.com/item/K0001563904/" TargetMode="External"/><Relationship Id="rId61" Type="http://schemas.openxmlformats.org/officeDocument/2006/relationships/hyperlink" Target="https://www.qoo10.jp/g/1023145132" TargetMode="External"/><Relationship Id="rId571" Type="http://schemas.openxmlformats.org/officeDocument/2006/relationships/hyperlink" Target="https://kakaku.com/item/K0001330593/" TargetMode="External"/><Relationship Id="rId669" Type="http://schemas.openxmlformats.org/officeDocument/2006/relationships/hyperlink" Target="https://kakaku.com/item/K0001332140/" TargetMode="External"/><Relationship Id="rId876" Type="http://schemas.openxmlformats.org/officeDocument/2006/relationships/hyperlink" Target="https://www.qoo10.jp/g/1076557714" TargetMode="External"/><Relationship Id="rId19" Type="http://schemas.openxmlformats.org/officeDocument/2006/relationships/hyperlink" Target="https://kakaku.com/item/K0001515999/" TargetMode="External"/><Relationship Id="rId224" Type="http://schemas.openxmlformats.org/officeDocument/2006/relationships/hyperlink" Target="https://kakaku.com/item/K0001421037/" TargetMode="External"/><Relationship Id="rId431" Type="http://schemas.openxmlformats.org/officeDocument/2006/relationships/hyperlink" Target="https://kakaku.com/item/K0001374072/" TargetMode="External"/><Relationship Id="rId529" Type="http://schemas.openxmlformats.org/officeDocument/2006/relationships/hyperlink" Target="https://kakaku.com/item/K0000897109/" TargetMode="External"/><Relationship Id="rId736" Type="http://schemas.openxmlformats.org/officeDocument/2006/relationships/hyperlink" Target="https://www.qoo10.jp/g/944458301" TargetMode="External"/><Relationship Id="rId168" Type="http://schemas.openxmlformats.org/officeDocument/2006/relationships/hyperlink" Target="https://kakaku.com/item/K0001226169/" TargetMode="External"/><Relationship Id="rId943" Type="http://schemas.openxmlformats.org/officeDocument/2006/relationships/hyperlink" Target="https://www.qoo10.jp/g/1074476164" TargetMode="External"/><Relationship Id="rId1019" Type="http://schemas.openxmlformats.org/officeDocument/2006/relationships/hyperlink" Target="https://www.qoo10.jp/g/" TargetMode="External"/><Relationship Id="rId72" Type="http://schemas.openxmlformats.org/officeDocument/2006/relationships/hyperlink" Target="https://www.qoo10.jp/g/1067987098" TargetMode="External"/><Relationship Id="rId375" Type="http://schemas.openxmlformats.org/officeDocument/2006/relationships/hyperlink" Target="https://kakaku.com/item/K0001064809/" TargetMode="External"/><Relationship Id="rId582" Type="http://schemas.openxmlformats.org/officeDocument/2006/relationships/hyperlink" Target="https://kakaku.com/item/K0001330602/" TargetMode="External"/><Relationship Id="rId803" Type="http://schemas.openxmlformats.org/officeDocument/2006/relationships/hyperlink" Target="https://kakaku.com/item/K0000871752/" TargetMode="External"/><Relationship Id="rId3" Type="http://schemas.openxmlformats.org/officeDocument/2006/relationships/hyperlink" Target="https://kakaku.com/item/K0001421021/" TargetMode="External"/><Relationship Id="rId235" Type="http://schemas.openxmlformats.org/officeDocument/2006/relationships/hyperlink" Target="https://kakaku.com/item/K0001421015/" TargetMode="External"/><Relationship Id="rId442" Type="http://schemas.openxmlformats.org/officeDocument/2006/relationships/hyperlink" Target="https://kakaku.com/item/K0001375291/" TargetMode="External"/><Relationship Id="rId887" Type="http://schemas.openxmlformats.org/officeDocument/2006/relationships/hyperlink" Target="https://kakaku.com/item/K0000945911/" TargetMode="External"/><Relationship Id="rId302" Type="http://schemas.openxmlformats.org/officeDocument/2006/relationships/hyperlink" Target="https://kakaku.com/item/K0001387072/" TargetMode="External"/><Relationship Id="rId747" Type="http://schemas.openxmlformats.org/officeDocument/2006/relationships/hyperlink" Target="https://www.qoo10.jp/g/1074476267" TargetMode="External"/><Relationship Id="rId954" Type="http://schemas.openxmlformats.org/officeDocument/2006/relationships/hyperlink" Target="https://www.qoo10.jp/g/1074476617" TargetMode="External"/><Relationship Id="rId83" Type="http://schemas.openxmlformats.org/officeDocument/2006/relationships/hyperlink" Target="https://www.qoo10.jp/g/750958969" TargetMode="External"/><Relationship Id="rId179" Type="http://schemas.openxmlformats.org/officeDocument/2006/relationships/hyperlink" Target="https://kakaku.com/item/K0001387119/" TargetMode="External"/><Relationship Id="rId386" Type="http://schemas.openxmlformats.org/officeDocument/2006/relationships/hyperlink" Target="https://kakaku.com/item/K0001461540/" TargetMode="External"/><Relationship Id="rId593" Type="http://schemas.openxmlformats.org/officeDocument/2006/relationships/hyperlink" Target="https://kakaku.com/item/K0000333323/" TargetMode="External"/><Relationship Id="rId607" Type="http://schemas.openxmlformats.org/officeDocument/2006/relationships/hyperlink" Target="https://kakaku.com/item/K0000732212/" TargetMode="External"/><Relationship Id="rId814" Type="http://schemas.openxmlformats.org/officeDocument/2006/relationships/hyperlink" Target="https://www.qoo10.jp/g/1074475995" TargetMode="External"/><Relationship Id="rId246" Type="http://schemas.openxmlformats.org/officeDocument/2006/relationships/hyperlink" Target="https://kakaku.com/item/K0001031730/" TargetMode="External"/><Relationship Id="rId453" Type="http://schemas.openxmlformats.org/officeDocument/2006/relationships/hyperlink" Target="https://www.qoo10.jp/g/1074476347" TargetMode="External"/><Relationship Id="rId660" Type="http://schemas.openxmlformats.org/officeDocument/2006/relationships/hyperlink" Target="https://kakaku.com/item/K0001332131/" TargetMode="External"/><Relationship Id="rId898" Type="http://schemas.openxmlformats.org/officeDocument/2006/relationships/hyperlink" Target="https://www.qoo10.jp/g/1074475819" TargetMode="External"/><Relationship Id="rId106" Type="http://schemas.openxmlformats.org/officeDocument/2006/relationships/hyperlink" Target="https://www.qoo10.jp/g/965001924" TargetMode="External"/><Relationship Id="rId313" Type="http://schemas.openxmlformats.org/officeDocument/2006/relationships/hyperlink" Target="https://kakaku.com/item/K0001387075/" TargetMode="External"/><Relationship Id="rId758" Type="http://schemas.openxmlformats.org/officeDocument/2006/relationships/hyperlink" Target="https://www.qoo10.jp/g/1074832162" TargetMode="External"/><Relationship Id="rId965" Type="http://schemas.openxmlformats.org/officeDocument/2006/relationships/hyperlink" Target="https://www.qoo10.jp/g/1074476157" TargetMode="External"/><Relationship Id="rId10" Type="http://schemas.openxmlformats.org/officeDocument/2006/relationships/hyperlink" Target="https://www.qoo10.jp/g/1075523828" TargetMode="External"/><Relationship Id="rId94" Type="http://schemas.openxmlformats.org/officeDocument/2006/relationships/hyperlink" Target="https://www.qoo10.jp/g/1069363952" TargetMode="External"/><Relationship Id="rId397" Type="http://schemas.openxmlformats.org/officeDocument/2006/relationships/hyperlink" Target="https://kakaku.com/item/K0001387095/" TargetMode="External"/><Relationship Id="rId520" Type="http://schemas.openxmlformats.org/officeDocument/2006/relationships/hyperlink" Target="https://www.qoo10.jp/g/842672561" TargetMode="External"/><Relationship Id="rId618" Type="http://schemas.openxmlformats.org/officeDocument/2006/relationships/hyperlink" Target="https://kakaku.com/item/K0000732228/" TargetMode="External"/><Relationship Id="rId825" Type="http://schemas.openxmlformats.org/officeDocument/2006/relationships/hyperlink" Target="https://kakaku.com/item/K0001330580/" TargetMode="External"/><Relationship Id="rId257" Type="http://schemas.openxmlformats.org/officeDocument/2006/relationships/hyperlink" Target="https://kakaku.com/item/K0000947477/" TargetMode="External"/><Relationship Id="rId464" Type="http://schemas.openxmlformats.org/officeDocument/2006/relationships/hyperlink" Target="https://kakaku.com/item/K0001371363/" TargetMode="External"/><Relationship Id="rId1010" Type="http://schemas.openxmlformats.org/officeDocument/2006/relationships/hyperlink" Target="https://kakaku.com/item/K0001226157/" TargetMode="External"/><Relationship Id="rId117" Type="http://schemas.openxmlformats.org/officeDocument/2006/relationships/hyperlink" Target="https://www.qoo10.jp/g/954194398" TargetMode="External"/><Relationship Id="rId671" Type="http://schemas.openxmlformats.org/officeDocument/2006/relationships/hyperlink" Target="https://kakaku.com/item/K0001520793/" TargetMode="External"/><Relationship Id="rId769" Type="http://schemas.openxmlformats.org/officeDocument/2006/relationships/hyperlink" Target="https://kakaku.com/item/K0000871754/" TargetMode="External"/><Relationship Id="rId976" Type="http://schemas.openxmlformats.org/officeDocument/2006/relationships/hyperlink" Target="https://kakaku.com/item/K0001511895/" TargetMode="External"/><Relationship Id="rId324" Type="http://schemas.openxmlformats.org/officeDocument/2006/relationships/hyperlink" Target="https://kakaku.com/item/K0001387109/" TargetMode="External"/><Relationship Id="rId531" Type="http://schemas.openxmlformats.org/officeDocument/2006/relationships/hyperlink" Target="https://kakaku.com/item/K0001421415/" TargetMode="External"/><Relationship Id="rId629" Type="http://schemas.openxmlformats.org/officeDocument/2006/relationships/hyperlink" Target="https://kakaku.com/item/K0000333291/"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kakaku.com/item/K0000333319/" TargetMode="External"/><Relationship Id="rId21" Type="http://schemas.openxmlformats.org/officeDocument/2006/relationships/hyperlink" Target="https://kakaku.com/item/K0001225148/" TargetMode="External"/><Relationship Id="rId42" Type="http://schemas.openxmlformats.org/officeDocument/2006/relationships/hyperlink" Target="https://kakaku.com/item/K0000731668/" TargetMode="External"/><Relationship Id="rId63" Type="http://schemas.openxmlformats.org/officeDocument/2006/relationships/hyperlink" Target="https://www.qoo10.jp/g/1076493704" TargetMode="External"/><Relationship Id="rId84" Type="http://schemas.openxmlformats.org/officeDocument/2006/relationships/hyperlink" Target="https://kakaku.com/item/K0001370748/" TargetMode="External"/><Relationship Id="rId138" Type="http://schemas.openxmlformats.org/officeDocument/2006/relationships/hyperlink" Target="https://kakaku.com/item/K0000732208/" TargetMode="External"/><Relationship Id="rId159" Type="http://schemas.openxmlformats.org/officeDocument/2006/relationships/hyperlink" Target="https://kakaku.com/item/K0001455258/" TargetMode="External"/><Relationship Id="rId170" Type="http://schemas.openxmlformats.org/officeDocument/2006/relationships/hyperlink" Target="https://www.qoo10.jp/g/1074476653" TargetMode="External"/><Relationship Id="rId107" Type="http://schemas.openxmlformats.org/officeDocument/2006/relationships/hyperlink" Target="https://www.qoo10.jp/g/1075537431" TargetMode="External"/><Relationship Id="rId11" Type="http://schemas.openxmlformats.org/officeDocument/2006/relationships/hyperlink" Target="https://kakaku.com/item/K0001516000/" TargetMode="External"/><Relationship Id="rId32" Type="http://schemas.openxmlformats.org/officeDocument/2006/relationships/hyperlink" Target="https://www.qoo10.jp/g/1074476386" TargetMode="External"/><Relationship Id="rId53" Type="http://schemas.openxmlformats.org/officeDocument/2006/relationships/hyperlink" Target="https://kakaku.com/item/K0000091322/" TargetMode="External"/><Relationship Id="rId74" Type="http://schemas.openxmlformats.org/officeDocument/2006/relationships/hyperlink" Target="https://kakaku.com/item/K0001563903/" TargetMode="External"/><Relationship Id="rId128" Type="http://schemas.openxmlformats.org/officeDocument/2006/relationships/hyperlink" Target="https://www.qoo10.jp/g/1074476444" TargetMode="External"/><Relationship Id="rId149" Type="http://schemas.openxmlformats.org/officeDocument/2006/relationships/hyperlink" Target="https://kakaku.com/item/K0000612182/" TargetMode="External"/><Relationship Id="rId5" Type="http://schemas.openxmlformats.org/officeDocument/2006/relationships/hyperlink" Target="https://kakaku.com/item/K0001421038/" TargetMode="External"/><Relationship Id="rId95" Type="http://schemas.openxmlformats.org/officeDocument/2006/relationships/hyperlink" Target="https://kakaku.com/item/K0001421021/" TargetMode="External"/><Relationship Id="rId160" Type="http://schemas.openxmlformats.org/officeDocument/2006/relationships/hyperlink" Target="https://kakaku.com/item/K0001226005/" TargetMode="External"/><Relationship Id="rId22" Type="http://schemas.openxmlformats.org/officeDocument/2006/relationships/hyperlink" Target="https://www.qoo10.jp/g/1074476194" TargetMode="External"/><Relationship Id="rId43" Type="http://schemas.openxmlformats.org/officeDocument/2006/relationships/hyperlink" Target="https://www.qoo10.jp/g/1074476457" TargetMode="External"/><Relationship Id="rId64" Type="http://schemas.openxmlformats.org/officeDocument/2006/relationships/hyperlink" Target="https://www.qoo10.jp/g/1076493706" TargetMode="External"/><Relationship Id="rId118" Type="http://schemas.openxmlformats.org/officeDocument/2006/relationships/hyperlink" Target="https://kakaku.com/item/K0000333302/" TargetMode="External"/><Relationship Id="rId139" Type="http://schemas.openxmlformats.org/officeDocument/2006/relationships/hyperlink" Target="https://kakaku.com/item/K0000732211/" TargetMode="External"/><Relationship Id="rId85" Type="http://schemas.openxmlformats.org/officeDocument/2006/relationships/hyperlink" Target="https://www.qoo10.jp/g/1074476510" TargetMode="External"/><Relationship Id="rId150" Type="http://schemas.openxmlformats.org/officeDocument/2006/relationships/hyperlink" Target="https://kakaku.com/item/K0000612158/" TargetMode="External"/><Relationship Id="rId171" Type="http://schemas.openxmlformats.org/officeDocument/2006/relationships/hyperlink" Target="https://www.qoo10.jp/g/1074475779" TargetMode="External"/><Relationship Id="rId12" Type="http://schemas.openxmlformats.org/officeDocument/2006/relationships/hyperlink" Target="https://www.qoo10.jp/g/1074735356" TargetMode="External"/><Relationship Id="rId33" Type="http://schemas.openxmlformats.org/officeDocument/2006/relationships/hyperlink" Target="https://www.qoo10.jp/g/1074476384" TargetMode="External"/><Relationship Id="rId108" Type="http://schemas.openxmlformats.org/officeDocument/2006/relationships/hyperlink" Target="https://www.qoo10.jp/g/1075537432" TargetMode="External"/><Relationship Id="rId129" Type="http://schemas.openxmlformats.org/officeDocument/2006/relationships/hyperlink" Target="https://kakaku.com/item/K0000965151/" TargetMode="External"/><Relationship Id="rId54" Type="http://schemas.openxmlformats.org/officeDocument/2006/relationships/hyperlink" Target="https://www.qoo10.jp/g/1076557714" TargetMode="External"/><Relationship Id="rId75" Type="http://schemas.openxmlformats.org/officeDocument/2006/relationships/hyperlink" Target="https://www.qoo10.jp/g/1074310856" TargetMode="External"/><Relationship Id="rId96" Type="http://schemas.openxmlformats.org/officeDocument/2006/relationships/hyperlink" Target="https://www.qoo10.jp/g/994380911" TargetMode="External"/><Relationship Id="rId140" Type="http://schemas.openxmlformats.org/officeDocument/2006/relationships/hyperlink" Target="https://kakaku.com/item/K0000732199/" TargetMode="External"/><Relationship Id="rId161" Type="http://schemas.openxmlformats.org/officeDocument/2006/relationships/hyperlink" Target="https://kakaku.com/item/K0001226007/" TargetMode="External"/><Relationship Id="rId6" Type="http://schemas.openxmlformats.org/officeDocument/2006/relationships/hyperlink" Target="https://kakaku.com/item/K0001421040/" TargetMode="External"/><Relationship Id="rId23" Type="http://schemas.openxmlformats.org/officeDocument/2006/relationships/hyperlink" Target="https://www.qoo10.jp/g/1074476388" TargetMode="External"/><Relationship Id="rId28" Type="http://schemas.openxmlformats.org/officeDocument/2006/relationships/hyperlink" Target="https://kakaku.com/item/K0001286292/" TargetMode="External"/><Relationship Id="rId49" Type="http://schemas.openxmlformats.org/officeDocument/2006/relationships/hyperlink" Target="https://www.qoo10.jp/g/1074476347" TargetMode="External"/><Relationship Id="rId114" Type="http://schemas.openxmlformats.org/officeDocument/2006/relationships/hyperlink" Target="https://kakaku.com/item/K0000333304/" TargetMode="External"/><Relationship Id="rId119" Type="http://schemas.openxmlformats.org/officeDocument/2006/relationships/hyperlink" Target="https://www.qoo10.jp/g/988552001" TargetMode="External"/><Relationship Id="rId44" Type="http://schemas.openxmlformats.org/officeDocument/2006/relationships/hyperlink" Target="https://kakaku.com/item/K0001122202/" TargetMode="External"/><Relationship Id="rId60" Type="http://schemas.openxmlformats.org/officeDocument/2006/relationships/hyperlink" Target="https://kakaku.com/item/K0001330580/" TargetMode="External"/><Relationship Id="rId65" Type="http://schemas.openxmlformats.org/officeDocument/2006/relationships/hyperlink" Target="https://www.qoo10.jp/g/1076493707" TargetMode="External"/><Relationship Id="rId81" Type="http://schemas.openxmlformats.org/officeDocument/2006/relationships/hyperlink" Target="https://kakaku.com/item/K0001277738/" TargetMode="External"/><Relationship Id="rId86" Type="http://schemas.openxmlformats.org/officeDocument/2006/relationships/hyperlink" Target="https://www.qoo10.jp/g/1010361835" TargetMode="External"/><Relationship Id="rId130" Type="http://schemas.openxmlformats.org/officeDocument/2006/relationships/hyperlink" Target="https://kakaku.com/item/K0000732225/" TargetMode="External"/><Relationship Id="rId135" Type="http://schemas.openxmlformats.org/officeDocument/2006/relationships/hyperlink" Target="https://kakaku.com/item/K0000732219/" TargetMode="External"/><Relationship Id="rId151" Type="http://schemas.openxmlformats.org/officeDocument/2006/relationships/hyperlink" Target="https://kakaku.com/item/K0001326355/" TargetMode="External"/><Relationship Id="rId156" Type="http://schemas.openxmlformats.org/officeDocument/2006/relationships/hyperlink" Target="https://kakaku.com/item/K0001332102/" TargetMode="External"/><Relationship Id="rId177" Type="http://schemas.openxmlformats.org/officeDocument/2006/relationships/hyperlink" Target="https://www.qoo10.jp/g/1082154338" TargetMode="External"/><Relationship Id="rId172" Type="http://schemas.openxmlformats.org/officeDocument/2006/relationships/hyperlink" Target="https://www.qoo10.jp/g/1074476021" TargetMode="External"/><Relationship Id="rId13" Type="http://schemas.openxmlformats.org/officeDocument/2006/relationships/hyperlink" Target="https://kakaku.com/item/K0001421796/" TargetMode="External"/><Relationship Id="rId18" Type="http://schemas.openxmlformats.org/officeDocument/2006/relationships/hyperlink" Target="https://kakaku.com/item/K0001225141/" TargetMode="External"/><Relationship Id="rId39" Type="http://schemas.openxmlformats.org/officeDocument/2006/relationships/hyperlink" Target="https://www.qoo10.jp/g/1074476724" TargetMode="External"/><Relationship Id="rId109" Type="http://schemas.openxmlformats.org/officeDocument/2006/relationships/hyperlink" Target="https://www.qoo10.jp/g/1074476724" TargetMode="External"/><Relationship Id="rId34" Type="http://schemas.openxmlformats.org/officeDocument/2006/relationships/hyperlink" Target="https://kakaku.com/item/K0001374072/" TargetMode="External"/><Relationship Id="rId50" Type="http://schemas.openxmlformats.org/officeDocument/2006/relationships/hyperlink" Target="https://kakaku.com/item/K0001374030/" TargetMode="External"/><Relationship Id="rId55" Type="http://schemas.openxmlformats.org/officeDocument/2006/relationships/hyperlink" Target="https://kakaku.com/item/K0001330611/" TargetMode="External"/><Relationship Id="rId76" Type="http://schemas.openxmlformats.org/officeDocument/2006/relationships/hyperlink" Target="https://kakaku.com/item/K0001363633/" TargetMode="External"/><Relationship Id="rId97" Type="http://schemas.openxmlformats.org/officeDocument/2006/relationships/hyperlink" Target="https://kakaku.com/item/K0001421038/" TargetMode="External"/><Relationship Id="rId104" Type="http://schemas.openxmlformats.org/officeDocument/2006/relationships/hyperlink" Target="https://www.qoo10.jp/g/1074476191" TargetMode="External"/><Relationship Id="rId120" Type="http://schemas.openxmlformats.org/officeDocument/2006/relationships/hyperlink" Target="https://kakaku.com/item/K0000333311/" TargetMode="External"/><Relationship Id="rId125" Type="http://schemas.openxmlformats.org/officeDocument/2006/relationships/hyperlink" Target="https://kakaku.com/item/K0000732224/" TargetMode="External"/><Relationship Id="rId141" Type="http://schemas.openxmlformats.org/officeDocument/2006/relationships/hyperlink" Target="https://kakaku.com/item/K0000732212/" TargetMode="External"/><Relationship Id="rId146" Type="http://schemas.openxmlformats.org/officeDocument/2006/relationships/hyperlink" Target="https://www.qoo10.jp/g/1074475987" TargetMode="External"/><Relationship Id="rId167" Type="http://schemas.openxmlformats.org/officeDocument/2006/relationships/hyperlink" Target="https://www.qoo10.jp/g/1074476180" TargetMode="External"/><Relationship Id="rId7" Type="http://schemas.openxmlformats.org/officeDocument/2006/relationships/hyperlink" Target="https://www.qoo10.jp/g/998500837" TargetMode="External"/><Relationship Id="rId71" Type="http://schemas.openxmlformats.org/officeDocument/2006/relationships/hyperlink" Target="https://www.qoo10.jp/g/1074832161" TargetMode="External"/><Relationship Id="rId92" Type="http://schemas.openxmlformats.org/officeDocument/2006/relationships/hyperlink" Target="https://www.qoo10.jp/g/998500834" TargetMode="External"/><Relationship Id="rId162" Type="http://schemas.openxmlformats.org/officeDocument/2006/relationships/hyperlink" Target="https://kakaku.com/item/K0001402785/" TargetMode="External"/><Relationship Id="rId2" Type="http://schemas.openxmlformats.org/officeDocument/2006/relationships/hyperlink" Target="https://www.qoo10.jp/g/986905016" TargetMode="External"/><Relationship Id="rId29" Type="http://schemas.openxmlformats.org/officeDocument/2006/relationships/hyperlink" Target="https://kakaku.com/item/K0001225138/" TargetMode="External"/><Relationship Id="rId24" Type="http://schemas.openxmlformats.org/officeDocument/2006/relationships/hyperlink" Target="https://www.qoo10.jp/g/1074476315" TargetMode="External"/><Relationship Id="rId40" Type="http://schemas.openxmlformats.org/officeDocument/2006/relationships/hyperlink" Target="https://kakaku.com/item/K0000836047/" TargetMode="External"/><Relationship Id="rId45" Type="http://schemas.openxmlformats.org/officeDocument/2006/relationships/hyperlink" Target="https://www.qoo10.jp/g/1074476461" TargetMode="External"/><Relationship Id="rId66" Type="http://schemas.openxmlformats.org/officeDocument/2006/relationships/hyperlink" Target="https://www.qoo10.jp/g/1076493708" TargetMode="External"/><Relationship Id="rId87" Type="http://schemas.openxmlformats.org/officeDocument/2006/relationships/hyperlink" Target="https://kakaku.com/item/K0001421044/" TargetMode="External"/><Relationship Id="rId110" Type="http://schemas.openxmlformats.org/officeDocument/2006/relationships/hyperlink" Target="https://kakaku.com/item/K0000524201/" TargetMode="External"/><Relationship Id="rId115" Type="http://schemas.openxmlformats.org/officeDocument/2006/relationships/hyperlink" Target="https://kakaku.com/item/K0000333291/" TargetMode="External"/><Relationship Id="rId131" Type="http://schemas.openxmlformats.org/officeDocument/2006/relationships/hyperlink" Target="https://www.qoo10.jp/g/1074476438" TargetMode="External"/><Relationship Id="rId136" Type="http://schemas.openxmlformats.org/officeDocument/2006/relationships/hyperlink" Target="https://kakaku.com/item/K0000732230/" TargetMode="External"/><Relationship Id="rId157" Type="http://schemas.openxmlformats.org/officeDocument/2006/relationships/hyperlink" Target="https://kakaku.com/item/K0001118852/" TargetMode="External"/><Relationship Id="rId178" Type="http://schemas.openxmlformats.org/officeDocument/2006/relationships/printerSettings" Target="../printerSettings/printerSettings3.bin"/><Relationship Id="rId61" Type="http://schemas.openxmlformats.org/officeDocument/2006/relationships/hyperlink" Target="https://kakaku.com/item/K0001330591/" TargetMode="External"/><Relationship Id="rId82" Type="http://schemas.openxmlformats.org/officeDocument/2006/relationships/hyperlink" Target="https://www.qoo10.jp/g/1074475805" TargetMode="External"/><Relationship Id="rId152" Type="http://schemas.openxmlformats.org/officeDocument/2006/relationships/hyperlink" Target="https://kakaku.com/item/K0001225144/" TargetMode="External"/><Relationship Id="rId173" Type="http://schemas.openxmlformats.org/officeDocument/2006/relationships/hyperlink" Target="https://www.qoo10.jp/g/1074476030" TargetMode="External"/><Relationship Id="rId19" Type="http://schemas.openxmlformats.org/officeDocument/2006/relationships/hyperlink" Target="https://kakaku.com/item/K0001225150/" TargetMode="External"/><Relationship Id="rId14" Type="http://schemas.openxmlformats.org/officeDocument/2006/relationships/hyperlink" Target="https://kakaku.com/item/K0001225164/" TargetMode="External"/><Relationship Id="rId30" Type="http://schemas.openxmlformats.org/officeDocument/2006/relationships/hyperlink" Target="https://kakaku.com/item/K0001225143/" TargetMode="External"/><Relationship Id="rId35" Type="http://schemas.openxmlformats.org/officeDocument/2006/relationships/hyperlink" Target="https://kakaku.com/item/K0001374069/" TargetMode="External"/><Relationship Id="rId56" Type="http://schemas.openxmlformats.org/officeDocument/2006/relationships/hyperlink" Target="https://kakaku.com/item/K0001330596/" TargetMode="External"/><Relationship Id="rId77" Type="http://schemas.openxmlformats.org/officeDocument/2006/relationships/hyperlink" Target="https://kakaku.com/item/K0001277752/" TargetMode="External"/><Relationship Id="rId100" Type="http://schemas.openxmlformats.org/officeDocument/2006/relationships/hyperlink" Target="https://www.qoo10.jp/g/1074475966" TargetMode="External"/><Relationship Id="rId105" Type="http://schemas.openxmlformats.org/officeDocument/2006/relationships/hyperlink" Target="https://www.qoo10.jp/g/1074476389" TargetMode="External"/><Relationship Id="rId126" Type="http://schemas.openxmlformats.org/officeDocument/2006/relationships/hyperlink" Target="https://www.qoo10.jp/g/744612031" TargetMode="External"/><Relationship Id="rId147" Type="http://schemas.openxmlformats.org/officeDocument/2006/relationships/hyperlink" Target="https://www.qoo10.jp/g/1074476353" TargetMode="External"/><Relationship Id="rId168" Type="http://schemas.openxmlformats.org/officeDocument/2006/relationships/hyperlink" Target="https://www.qoo10.jp/g/1074476178" TargetMode="External"/><Relationship Id="rId8" Type="http://schemas.openxmlformats.org/officeDocument/2006/relationships/hyperlink" Target="https://kakaku.com/item/K0001421040/" TargetMode="External"/><Relationship Id="rId51" Type="http://schemas.openxmlformats.org/officeDocument/2006/relationships/hyperlink" Target="https://kakaku.com/item/K0001484649/" TargetMode="External"/><Relationship Id="rId72" Type="http://schemas.openxmlformats.org/officeDocument/2006/relationships/hyperlink" Target="https://www.qoo10.jp/g/1074832160" TargetMode="External"/><Relationship Id="rId93" Type="http://schemas.openxmlformats.org/officeDocument/2006/relationships/hyperlink" Target="https://kakaku.com/item/K0001421035/" TargetMode="External"/><Relationship Id="rId98" Type="http://schemas.openxmlformats.org/officeDocument/2006/relationships/hyperlink" Target="https://kakaku.com/item/K0001421040/" TargetMode="External"/><Relationship Id="rId121" Type="http://schemas.openxmlformats.org/officeDocument/2006/relationships/hyperlink" Target="https://kakaku.com/item/K0000333331/" TargetMode="External"/><Relationship Id="rId142" Type="http://schemas.openxmlformats.org/officeDocument/2006/relationships/hyperlink" Target="https://www.qoo10.jp/g/1077393366" TargetMode="External"/><Relationship Id="rId163" Type="http://schemas.openxmlformats.org/officeDocument/2006/relationships/hyperlink" Target="https://kakaku.com/item/K0001455262/" TargetMode="External"/><Relationship Id="rId3" Type="http://schemas.openxmlformats.org/officeDocument/2006/relationships/hyperlink" Target="https://www.qoo10.jp/g/994380911" TargetMode="External"/><Relationship Id="rId25" Type="http://schemas.openxmlformats.org/officeDocument/2006/relationships/hyperlink" Target="https://www.qoo10.jp/g/1074476389" TargetMode="External"/><Relationship Id="rId46" Type="http://schemas.openxmlformats.org/officeDocument/2006/relationships/hyperlink" Target="https://kakaku.com/item/K0001122182/" TargetMode="External"/><Relationship Id="rId67" Type="http://schemas.openxmlformats.org/officeDocument/2006/relationships/hyperlink" Target="https://www.qoo10.jp/g/1076493709" TargetMode="External"/><Relationship Id="rId116" Type="http://schemas.openxmlformats.org/officeDocument/2006/relationships/hyperlink" Target="https://kakaku.com/item/K0000333313/" TargetMode="External"/><Relationship Id="rId137" Type="http://schemas.openxmlformats.org/officeDocument/2006/relationships/hyperlink" Target="https://kakaku.com/item/K0000732226/" TargetMode="External"/><Relationship Id="rId158" Type="http://schemas.openxmlformats.org/officeDocument/2006/relationships/hyperlink" Target="https://kakaku.com/item/K0001118857/" TargetMode="External"/><Relationship Id="rId20" Type="http://schemas.openxmlformats.org/officeDocument/2006/relationships/hyperlink" Target="https://kakaku.com/item/K0001225149/" TargetMode="External"/><Relationship Id="rId41" Type="http://schemas.openxmlformats.org/officeDocument/2006/relationships/hyperlink" Target="https://kakaku.com/item/K0000836045/" TargetMode="External"/><Relationship Id="rId62" Type="http://schemas.openxmlformats.org/officeDocument/2006/relationships/hyperlink" Target="https://www.qoo10.jp/g/1076493705" TargetMode="External"/><Relationship Id="rId83" Type="http://schemas.openxmlformats.org/officeDocument/2006/relationships/hyperlink" Target="https://www.qoo10.jp/g/1010361836" TargetMode="External"/><Relationship Id="rId88" Type="http://schemas.openxmlformats.org/officeDocument/2006/relationships/hyperlink" Target="https://www.qoo10.jp/g/1075537429" TargetMode="External"/><Relationship Id="rId111" Type="http://schemas.openxmlformats.org/officeDocument/2006/relationships/hyperlink" Target="https://kakaku.com/item/K0000524200/" TargetMode="External"/><Relationship Id="rId132" Type="http://schemas.openxmlformats.org/officeDocument/2006/relationships/hyperlink" Target="https://kakaku.com/item/K0000959849/" TargetMode="External"/><Relationship Id="rId153" Type="http://schemas.openxmlformats.org/officeDocument/2006/relationships/hyperlink" Target="https://kakaku.com/item/K0001509429/" TargetMode="External"/><Relationship Id="rId174" Type="http://schemas.openxmlformats.org/officeDocument/2006/relationships/hyperlink" Target="https://www.qoo10.jp/g/1074476028" TargetMode="External"/><Relationship Id="rId179" Type="http://schemas.openxmlformats.org/officeDocument/2006/relationships/drawing" Target="../drawings/drawing1.xml"/><Relationship Id="rId15" Type="http://schemas.openxmlformats.org/officeDocument/2006/relationships/hyperlink" Target="https://www.qoo10.jp/g/1074476191" TargetMode="External"/><Relationship Id="rId36" Type="http://schemas.openxmlformats.org/officeDocument/2006/relationships/hyperlink" Target="https://www.qoo10.jp/g/1074476337" TargetMode="External"/><Relationship Id="rId57" Type="http://schemas.openxmlformats.org/officeDocument/2006/relationships/hyperlink" Target="https://kakaku.com/item/K0001330589/" TargetMode="External"/><Relationship Id="rId106" Type="http://schemas.openxmlformats.org/officeDocument/2006/relationships/hyperlink" Target="https://www.qoo10.jp/g/1074476385" TargetMode="External"/><Relationship Id="rId127" Type="http://schemas.openxmlformats.org/officeDocument/2006/relationships/hyperlink" Target="https://kakaku.com/item/K0000732231/" TargetMode="External"/><Relationship Id="rId10" Type="http://schemas.openxmlformats.org/officeDocument/2006/relationships/hyperlink" Target="https://kakaku.com/item/K0001461549/" TargetMode="External"/><Relationship Id="rId31" Type="http://schemas.openxmlformats.org/officeDocument/2006/relationships/hyperlink" Target="https://kakaku.com/item/K0001225135/" TargetMode="External"/><Relationship Id="rId52" Type="http://schemas.openxmlformats.org/officeDocument/2006/relationships/hyperlink" Target="https://www.qoo10.jp/g/1076554691" TargetMode="External"/><Relationship Id="rId73" Type="http://schemas.openxmlformats.org/officeDocument/2006/relationships/hyperlink" Target="https://kakaku.com/item/K0001563906/" TargetMode="External"/><Relationship Id="rId78" Type="http://schemas.openxmlformats.org/officeDocument/2006/relationships/hyperlink" Target="https://www.qoo10.jp/g/1074476241" TargetMode="External"/><Relationship Id="rId94" Type="http://schemas.openxmlformats.org/officeDocument/2006/relationships/hyperlink" Target="https://kakaku.com/item/K0001421019/" TargetMode="External"/><Relationship Id="rId99" Type="http://schemas.openxmlformats.org/officeDocument/2006/relationships/hyperlink" Target="https://www.qoo10.jp/g/998500837" TargetMode="External"/><Relationship Id="rId101" Type="http://schemas.openxmlformats.org/officeDocument/2006/relationships/hyperlink" Target="https://www.qoo10.jp/g/1074476196" TargetMode="External"/><Relationship Id="rId122" Type="http://schemas.openxmlformats.org/officeDocument/2006/relationships/hyperlink" Target="https://www.qoo10.jp/g/1074476608" TargetMode="External"/><Relationship Id="rId143" Type="http://schemas.openxmlformats.org/officeDocument/2006/relationships/hyperlink" Target="https://kakaku.com/item/K0001330611/" TargetMode="External"/><Relationship Id="rId148" Type="http://schemas.openxmlformats.org/officeDocument/2006/relationships/hyperlink" Target="https://www.qoo10.jp/g/1074476242" TargetMode="External"/><Relationship Id="rId164" Type="http://schemas.openxmlformats.org/officeDocument/2006/relationships/hyperlink" Target="https://kakaku.com/item/K0001402785/" TargetMode="External"/><Relationship Id="rId169" Type="http://schemas.openxmlformats.org/officeDocument/2006/relationships/hyperlink" Target="https://www.qoo10.jp/g/1074475945" TargetMode="External"/><Relationship Id="rId4" Type="http://schemas.openxmlformats.org/officeDocument/2006/relationships/hyperlink" Target="https://kakaku.com/item/K0001421022/" TargetMode="External"/><Relationship Id="rId9" Type="http://schemas.openxmlformats.org/officeDocument/2006/relationships/hyperlink" Target="https://www.qoo10.jp/g/1069363951" TargetMode="External"/><Relationship Id="rId26" Type="http://schemas.openxmlformats.org/officeDocument/2006/relationships/hyperlink" Target="https://kakaku.com/item/K0001225152/" TargetMode="External"/><Relationship Id="rId47" Type="http://schemas.openxmlformats.org/officeDocument/2006/relationships/hyperlink" Target="https://www.qoo10.jp/g/734843776" TargetMode="External"/><Relationship Id="rId68" Type="http://schemas.openxmlformats.org/officeDocument/2006/relationships/hyperlink" Target="https://www.qoo10.jp/g/1076493710" TargetMode="External"/><Relationship Id="rId89" Type="http://schemas.openxmlformats.org/officeDocument/2006/relationships/hyperlink" Target="https://kakaku.com/item/K0001421029/" TargetMode="External"/><Relationship Id="rId112" Type="http://schemas.openxmlformats.org/officeDocument/2006/relationships/hyperlink" Target="https://kakaku.com/item/K0000519921/" TargetMode="External"/><Relationship Id="rId133" Type="http://schemas.openxmlformats.org/officeDocument/2006/relationships/hyperlink" Target="https://www.qoo10.jp/g/744612040" TargetMode="External"/><Relationship Id="rId154" Type="http://schemas.openxmlformats.org/officeDocument/2006/relationships/hyperlink" Target="https://kakaku.com/item/K0000836047/" TargetMode="External"/><Relationship Id="rId175" Type="http://schemas.openxmlformats.org/officeDocument/2006/relationships/hyperlink" Target="https://www.qoo10.jp/g/1074476765" TargetMode="External"/><Relationship Id="rId16" Type="http://schemas.openxmlformats.org/officeDocument/2006/relationships/hyperlink" Target="https://kakaku.com/item/K0001225156/" TargetMode="External"/><Relationship Id="rId37" Type="http://schemas.openxmlformats.org/officeDocument/2006/relationships/hyperlink" Target="https://www.qoo10.jp/g/1074476338" TargetMode="External"/><Relationship Id="rId58" Type="http://schemas.openxmlformats.org/officeDocument/2006/relationships/hyperlink" Target="https://kakaku.com/item/K0001330603/" TargetMode="External"/><Relationship Id="rId79" Type="http://schemas.openxmlformats.org/officeDocument/2006/relationships/hyperlink" Target="https://kakaku.com/item/K0001277761/" TargetMode="External"/><Relationship Id="rId102" Type="http://schemas.openxmlformats.org/officeDocument/2006/relationships/hyperlink" Target="https://www.qoo10.jp/g/1074476028" TargetMode="External"/><Relationship Id="rId123" Type="http://schemas.openxmlformats.org/officeDocument/2006/relationships/hyperlink" Target="https://kakaku.com/item/K0000333334/" TargetMode="External"/><Relationship Id="rId144" Type="http://schemas.openxmlformats.org/officeDocument/2006/relationships/hyperlink" Target="https://www.qoo10.jp/g/1076493705" TargetMode="External"/><Relationship Id="rId90" Type="http://schemas.openxmlformats.org/officeDocument/2006/relationships/hyperlink" Target="https://kakaku.com/item/K0001421016/" TargetMode="External"/><Relationship Id="rId165" Type="http://schemas.openxmlformats.org/officeDocument/2006/relationships/hyperlink" Target="https://kakaku.com/item/K0001455262/" TargetMode="External"/><Relationship Id="rId27" Type="http://schemas.openxmlformats.org/officeDocument/2006/relationships/hyperlink" Target="https://www.qoo10.jp/g/1074476387" TargetMode="External"/><Relationship Id="rId48" Type="http://schemas.openxmlformats.org/officeDocument/2006/relationships/hyperlink" Target="https://kakaku.com/item/K0001122190/" TargetMode="External"/><Relationship Id="rId69" Type="http://schemas.openxmlformats.org/officeDocument/2006/relationships/hyperlink" Target="https://www.qoo10.jp/g/1074476268" TargetMode="External"/><Relationship Id="rId113" Type="http://schemas.openxmlformats.org/officeDocument/2006/relationships/hyperlink" Target="https://www.qoo10.jp/g/1074476745" TargetMode="External"/><Relationship Id="rId134" Type="http://schemas.openxmlformats.org/officeDocument/2006/relationships/hyperlink" Target="https://kakaku.com/item/K0000732229/" TargetMode="External"/><Relationship Id="rId80" Type="http://schemas.openxmlformats.org/officeDocument/2006/relationships/hyperlink" Target="https://www.qoo10.jp/g/1074476239" TargetMode="External"/><Relationship Id="rId155" Type="http://schemas.openxmlformats.org/officeDocument/2006/relationships/hyperlink" Target="https://kakaku.com/item/K0001332115/" TargetMode="External"/><Relationship Id="rId176" Type="http://schemas.openxmlformats.org/officeDocument/2006/relationships/hyperlink" Target="https://www.qoo10.jp/g/1082154332" TargetMode="External"/><Relationship Id="rId17" Type="http://schemas.openxmlformats.org/officeDocument/2006/relationships/hyperlink" Target="https://kakaku.com/item/K0001225159/" TargetMode="External"/><Relationship Id="rId38" Type="http://schemas.openxmlformats.org/officeDocument/2006/relationships/hyperlink" Target="https://kakaku.com/item/K0001374070/" TargetMode="External"/><Relationship Id="rId59" Type="http://schemas.openxmlformats.org/officeDocument/2006/relationships/hyperlink" Target="https://kakaku.com/item/K0001330605/" TargetMode="External"/><Relationship Id="rId103" Type="http://schemas.openxmlformats.org/officeDocument/2006/relationships/hyperlink" Target="https://www.qoo10.jp/g/1074476345" TargetMode="External"/><Relationship Id="rId124" Type="http://schemas.openxmlformats.org/officeDocument/2006/relationships/hyperlink" Target="https://www.qoo10.jp/g/1074476603" TargetMode="External"/><Relationship Id="rId70" Type="http://schemas.openxmlformats.org/officeDocument/2006/relationships/hyperlink" Target="https://kakaku.com/item/K0001356185/" TargetMode="External"/><Relationship Id="rId91" Type="http://schemas.openxmlformats.org/officeDocument/2006/relationships/hyperlink" Target="https://www.qoo10.jp/g/1021900372" TargetMode="External"/><Relationship Id="rId145" Type="http://schemas.openxmlformats.org/officeDocument/2006/relationships/hyperlink" Target="https://www.qoo10.jp/g/1074475913" TargetMode="External"/><Relationship Id="rId166" Type="http://schemas.openxmlformats.org/officeDocument/2006/relationships/hyperlink" Target="https://www.qoo10.jp/g/1074476182" TargetMode="External"/><Relationship Id="rId1" Type="http://schemas.openxmlformats.org/officeDocument/2006/relationships/hyperlink" Target="https://kakaku.com/item/K0001421021/"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yokohama.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7.bin"/><Relationship Id="rId1" Type="http://schemas.openxmlformats.org/officeDocument/2006/relationships/hyperlink" Target="https://www.falken.co.jp/products/FK510/" TargetMode="External"/><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2" Type="http://schemas.openxmlformats.org/officeDocument/2006/relationships/hyperlink" Target="mailto:yshopping-store@mail.yahoo.co.jp" TargetMode="External"/><Relationship Id="rId1" Type="http://schemas.openxmlformats.org/officeDocument/2006/relationships/hyperlink" Target="mailto:yshopping-store@mail.yahoo.co.jp"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www.qoo10.jp/g/954194398" TargetMode="External"/><Relationship Id="rId671" Type="http://schemas.openxmlformats.org/officeDocument/2006/relationships/hyperlink" Target="https://kakaku.com/item/K0001520793/" TargetMode="External"/><Relationship Id="rId769" Type="http://schemas.openxmlformats.org/officeDocument/2006/relationships/hyperlink" Target="https://kakaku.com/item/K0000871754/" TargetMode="External"/><Relationship Id="rId976" Type="http://schemas.openxmlformats.org/officeDocument/2006/relationships/hyperlink" Target="https://www.qoo10.jp/g/1074475983" TargetMode="External"/><Relationship Id="rId21" Type="http://schemas.openxmlformats.org/officeDocument/2006/relationships/hyperlink" Target="https://kakaku.com/item/K0001387082/" TargetMode="External"/><Relationship Id="rId324" Type="http://schemas.openxmlformats.org/officeDocument/2006/relationships/hyperlink" Target="https://kakaku.com/item/K0001387109/" TargetMode="External"/><Relationship Id="rId531" Type="http://schemas.openxmlformats.org/officeDocument/2006/relationships/hyperlink" Target="https://kakaku.com/item/K0001421415/" TargetMode="External"/><Relationship Id="rId629" Type="http://schemas.openxmlformats.org/officeDocument/2006/relationships/hyperlink" Target="https://kakaku.com/item/K0000333291/" TargetMode="External"/><Relationship Id="rId170" Type="http://schemas.openxmlformats.org/officeDocument/2006/relationships/hyperlink" Target="https://kakaku.com/item/K0001184359/" TargetMode="External"/><Relationship Id="rId836" Type="http://schemas.openxmlformats.org/officeDocument/2006/relationships/hyperlink" Target="https://kakaku.com/item/K0001122165/" TargetMode="External"/><Relationship Id="rId268" Type="http://schemas.openxmlformats.org/officeDocument/2006/relationships/hyperlink" Target="https://kakaku.com/item/K0001424172/" TargetMode="External"/><Relationship Id="rId475" Type="http://schemas.openxmlformats.org/officeDocument/2006/relationships/hyperlink" Target="https://kakaku.com/item/K0001374035/" TargetMode="External"/><Relationship Id="rId682" Type="http://schemas.openxmlformats.org/officeDocument/2006/relationships/hyperlink" Target="https://kakaku.com/item/K0001020989/" TargetMode="External"/><Relationship Id="rId903" Type="http://schemas.openxmlformats.org/officeDocument/2006/relationships/hyperlink" Target="https://kakaku.com/item/K0000795069/" TargetMode="External"/><Relationship Id="rId32" Type="http://schemas.openxmlformats.org/officeDocument/2006/relationships/hyperlink" Target="https://www.qoo10.jp/g/1074475940" TargetMode="External"/><Relationship Id="rId128" Type="http://schemas.openxmlformats.org/officeDocument/2006/relationships/hyperlink" Target="https://www.qoo10.jp/g/624039088" TargetMode="External"/><Relationship Id="rId335" Type="http://schemas.openxmlformats.org/officeDocument/2006/relationships/hyperlink" Target="https://kakaku.com/item/K0001226165/" TargetMode="External"/><Relationship Id="rId542" Type="http://schemas.openxmlformats.org/officeDocument/2006/relationships/hyperlink" Target="https://kakaku.com/item/K0000897113/" TargetMode="External"/><Relationship Id="rId987" Type="http://schemas.openxmlformats.org/officeDocument/2006/relationships/hyperlink" Target="https://kakaku.com/item/K0001511902/" TargetMode="External"/><Relationship Id="rId181" Type="http://schemas.openxmlformats.org/officeDocument/2006/relationships/hyperlink" Target="https://www.qoo10.jp/g/1069363954" TargetMode="External"/><Relationship Id="rId402" Type="http://schemas.openxmlformats.org/officeDocument/2006/relationships/hyperlink" Target="https://kakaku.com/item/K0001277739/" TargetMode="External"/><Relationship Id="rId847" Type="http://schemas.openxmlformats.org/officeDocument/2006/relationships/hyperlink" Target="https://www.qoo10.jp/g/1074476188" TargetMode="External"/><Relationship Id="rId279" Type="http://schemas.openxmlformats.org/officeDocument/2006/relationships/hyperlink" Target="https://kakaku.com/item/K0001421799/" TargetMode="External"/><Relationship Id="rId486" Type="http://schemas.openxmlformats.org/officeDocument/2006/relationships/hyperlink" Target="https://kakaku.com/item/K0001225149/" TargetMode="External"/><Relationship Id="rId693" Type="http://schemas.openxmlformats.org/officeDocument/2006/relationships/hyperlink" Target="https://kakaku.com/item/K0001020952/" TargetMode="External"/><Relationship Id="rId707" Type="http://schemas.openxmlformats.org/officeDocument/2006/relationships/hyperlink" Target="https://www.qoo10.jp/g/1052812069" TargetMode="External"/><Relationship Id="rId914" Type="http://schemas.openxmlformats.org/officeDocument/2006/relationships/hyperlink" Target="https://www.qoo10.jp/g/1074476759" TargetMode="External"/><Relationship Id="rId43" Type="http://schemas.openxmlformats.org/officeDocument/2006/relationships/hyperlink" Target="https://www.qoo10.jp/g/998500834" TargetMode="External"/><Relationship Id="rId139" Type="http://schemas.openxmlformats.org/officeDocument/2006/relationships/hyperlink" Target="https://www.qoo10.jp/g/750958957" TargetMode="External"/><Relationship Id="rId346" Type="http://schemas.openxmlformats.org/officeDocument/2006/relationships/hyperlink" Target="https://kakaku.com/item/K0001277781/" TargetMode="External"/><Relationship Id="rId553" Type="http://schemas.openxmlformats.org/officeDocument/2006/relationships/hyperlink" Target="https://kakaku.com/item/K0000897121/" TargetMode="External"/><Relationship Id="rId760" Type="http://schemas.openxmlformats.org/officeDocument/2006/relationships/hyperlink" Target="https://www.qoo10.jp/g/1074832160" TargetMode="External"/><Relationship Id="rId998" Type="http://schemas.openxmlformats.org/officeDocument/2006/relationships/hyperlink" Target="https://kakaku.com/item/K0001223457/?lid=pc_ksearch_kakakuitem" TargetMode="External"/><Relationship Id="rId192" Type="http://schemas.openxmlformats.org/officeDocument/2006/relationships/hyperlink" Target="https://www.qoo10.jp/g/986905002" TargetMode="External"/><Relationship Id="rId206" Type="http://schemas.openxmlformats.org/officeDocument/2006/relationships/hyperlink" Target="https://www.qoo10.jp/g/663333109" TargetMode="External"/><Relationship Id="rId413" Type="http://schemas.openxmlformats.org/officeDocument/2006/relationships/hyperlink" Target="https://kakaku.com/item/K0001226162/" TargetMode="External"/><Relationship Id="rId858" Type="http://schemas.openxmlformats.org/officeDocument/2006/relationships/hyperlink" Target="https://www.qoo10.jp/g/1074476457" TargetMode="External"/><Relationship Id="rId497" Type="http://schemas.openxmlformats.org/officeDocument/2006/relationships/hyperlink" Target="https://kakaku.com/item/K0001374032/" TargetMode="External"/><Relationship Id="rId620" Type="http://schemas.openxmlformats.org/officeDocument/2006/relationships/hyperlink" Target="https://kakaku.com/item/K0000732203/" TargetMode="External"/><Relationship Id="rId718" Type="http://schemas.openxmlformats.org/officeDocument/2006/relationships/hyperlink" Target="https://kakaku.com/item/K0001525606/" TargetMode="External"/><Relationship Id="rId925" Type="http://schemas.openxmlformats.org/officeDocument/2006/relationships/hyperlink" Target="https://www.qoo10.jp/g/1074475754" TargetMode="External"/><Relationship Id="rId357" Type="http://schemas.openxmlformats.org/officeDocument/2006/relationships/hyperlink" Target="https://www.qoo10.jp/g/1013118221" TargetMode="External"/><Relationship Id="rId54" Type="http://schemas.openxmlformats.org/officeDocument/2006/relationships/hyperlink" Target="https://www.qoo10.jp/g/969311196" TargetMode="External"/><Relationship Id="rId217" Type="http://schemas.openxmlformats.org/officeDocument/2006/relationships/hyperlink" Target="https://kakaku.com/item/K0000947476/" TargetMode="External"/><Relationship Id="rId564" Type="http://schemas.openxmlformats.org/officeDocument/2006/relationships/hyperlink" Target="https://kakaku.com/item/K0000897142/" TargetMode="External"/><Relationship Id="rId771" Type="http://schemas.openxmlformats.org/officeDocument/2006/relationships/hyperlink" Target="https://kakaku.com/item/K0001025400/" TargetMode="External"/><Relationship Id="rId869" Type="http://schemas.openxmlformats.org/officeDocument/2006/relationships/hyperlink" Target="https://www.qoo10.jp/g/1076493704" TargetMode="External"/><Relationship Id="rId424" Type="http://schemas.openxmlformats.org/officeDocument/2006/relationships/hyperlink" Target="https://kakaku.com/item/K0001509429/" TargetMode="External"/><Relationship Id="rId631" Type="http://schemas.openxmlformats.org/officeDocument/2006/relationships/hyperlink" Target="https://kakaku.com/item/K0000897116/" TargetMode="External"/><Relationship Id="rId729" Type="http://schemas.openxmlformats.org/officeDocument/2006/relationships/hyperlink" Target="https://kakaku.com/item/K0001299992/" TargetMode="External"/><Relationship Id="rId270" Type="http://schemas.openxmlformats.org/officeDocument/2006/relationships/hyperlink" Target="https://kakaku.com/item/K0001421813/" TargetMode="External"/><Relationship Id="rId936" Type="http://schemas.openxmlformats.org/officeDocument/2006/relationships/hyperlink" Target="https://www.qoo10.jp/g/1074476390" TargetMode="External"/><Relationship Id="rId65" Type="http://schemas.openxmlformats.org/officeDocument/2006/relationships/hyperlink" Target="https://www.qoo10.jp/g/994380918" TargetMode="External"/><Relationship Id="rId130" Type="http://schemas.openxmlformats.org/officeDocument/2006/relationships/hyperlink" Target="https://kakaku.com/item/K0001421013/" TargetMode="External"/><Relationship Id="rId368" Type="http://schemas.openxmlformats.org/officeDocument/2006/relationships/hyperlink" Target="https://www.qoo10.jp/g/933147380" TargetMode="External"/><Relationship Id="rId575" Type="http://schemas.openxmlformats.org/officeDocument/2006/relationships/hyperlink" Target="https://kakaku.com/item/K0001330598/" TargetMode="External"/><Relationship Id="rId782" Type="http://schemas.openxmlformats.org/officeDocument/2006/relationships/hyperlink" Target="https://www.qoo10.jp/g/874266002" TargetMode="External"/><Relationship Id="rId228" Type="http://schemas.openxmlformats.org/officeDocument/2006/relationships/hyperlink" Target="https://kakaku.com/item/K0001421035/" TargetMode="External"/><Relationship Id="rId435" Type="http://schemas.openxmlformats.org/officeDocument/2006/relationships/hyperlink" Target="https://www.qoo10.jp/g/1074476191" TargetMode="External"/><Relationship Id="rId642" Type="http://schemas.openxmlformats.org/officeDocument/2006/relationships/hyperlink" Target="https://kakaku.com/item/K0001332094/" TargetMode="External"/><Relationship Id="rId281" Type="http://schemas.openxmlformats.org/officeDocument/2006/relationships/hyperlink" Target="https://kakaku.com/item/K0001529339/" TargetMode="External"/><Relationship Id="rId502" Type="http://schemas.openxmlformats.org/officeDocument/2006/relationships/hyperlink" Target="https://www.qoo10.jp/g/1074475898" TargetMode="External"/><Relationship Id="rId947" Type="http://schemas.openxmlformats.org/officeDocument/2006/relationships/hyperlink" Target="https://www.qoo10.jp/g/1074476079" TargetMode="External"/><Relationship Id="rId76" Type="http://schemas.openxmlformats.org/officeDocument/2006/relationships/hyperlink" Target="https://www.qoo10.jp/g/701369188" TargetMode="External"/><Relationship Id="rId141" Type="http://schemas.openxmlformats.org/officeDocument/2006/relationships/hyperlink" Target="https://www.qoo10.jp/g/750958955" TargetMode="External"/><Relationship Id="rId379" Type="http://schemas.openxmlformats.org/officeDocument/2006/relationships/hyperlink" Target="https://www.qoo10.jp/g/1033521914" TargetMode="External"/><Relationship Id="rId586" Type="http://schemas.openxmlformats.org/officeDocument/2006/relationships/hyperlink" Target="https://kakaku.com/item/K0000519921/" TargetMode="External"/><Relationship Id="rId793" Type="http://schemas.openxmlformats.org/officeDocument/2006/relationships/hyperlink" Target="https://kakaku.com/item/K0001455258/" TargetMode="External"/><Relationship Id="rId807" Type="http://schemas.openxmlformats.org/officeDocument/2006/relationships/hyperlink" Target="https://www.qoo10.jp/g/1016442847" TargetMode="External"/><Relationship Id="rId7" Type="http://schemas.openxmlformats.org/officeDocument/2006/relationships/hyperlink" Target="https://www.qoo10.jp/g/1075537429" TargetMode="External"/><Relationship Id="rId239" Type="http://schemas.openxmlformats.org/officeDocument/2006/relationships/hyperlink" Target="https://kakaku.com/item/K0001421029/" TargetMode="External"/><Relationship Id="rId446" Type="http://schemas.openxmlformats.org/officeDocument/2006/relationships/hyperlink" Target="https://kakaku.com/item/K0001225152/" TargetMode="External"/><Relationship Id="rId653" Type="http://schemas.openxmlformats.org/officeDocument/2006/relationships/hyperlink" Target="https://kakaku.com/item/K0001332115/" TargetMode="External"/><Relationship Id="rId292" Type="http://schemas.openxmlformats.org/officeDocument/2006/relationships/hyperlink" Target="https://kakaku.com/item/K0001283636/" TargetMode="External"/><Relationship Id="rId306" Type="http://schemas.openxmlformats.org/officeDocument/2006/relationships/hyperlink" Target="https://kakaku.com/item/K0001387099/" TargetMode="External"/><Relationship Id="rId860" Type="http://schemas.openxmlformats.org/officeDocument/2006/relationships/hyperlink" Target="https://kakaku.com/item/K0001529319/" TargetMode="External"/><Relationship Id="rId958" Type="http://schemas.openxmlformats.org/officeDocument/2006/relationships/hyperlink" Target="https://www.qoo10.jp/g/1074476484" TargetMode="External"/><Relationship Id="rId87" Type="http://schemas.openxmlformats.org/officeDocument/2006/relationships/hyperlink" Target="https://www.qoo10.jp/g/750958958" TargetMode="External"/><Relationship Id="rId513" Type="http://schemas.openxmlformats.org/officeDocument/2006/relationships/hyperlink" Target="https://kakaku.com/item/K0000732224/" TargetMode="External"/><Relationship Id="rId597" Type="http://schemas.openxmlformats.org/officeDocument/2006/relationships/hyperlink" Target="https://kakaku.com/item/K0000333320/" TargetMode="External"/><Relationship Id="rId720" Type="http://schemas.openxmlformats.org/officeDocument/2006/relationships/hyperlink" Target="https://kakaku.com/item/K0001447593/" TargetMode="External"/><Relationship Id="rId818" Type="http://schemas.openxmlformats.org/officeDocument/2006/relationships/hyperlink" Target="https://kakaku.com/item/K0000836730/" TargetMode="External"/><Relationship Id="rId152" Type="http://schemas.openxmlformats.org/officeDocument/2006/relationships/hyperlink" Target="https://www.qoo10.jp/g/987327444" TargetMode="External"/><Relationship Id="rId457" Type="http://schemas.openxmlformats.org/officeDocument/2006/relationships/hyperlink" Target="https://www.qoo10.jp/g/919311997" TargetMode="External"/><Relationship Id="rId1003" Type="http://schemas.openxmlformats.org/officeDocument/2006/relationships/hyperlink" Target="https://kakaku.com/item/K0001223448/?lid=pc_ksearch_kakakuitem" TargetMode="External"/><Relationship Id="rId664" Type="http://schemas.openxmlformats.org/officeDocument/2006/relationships/hyperlink" Target="https://kakaku.com/item/K0001332068/" TargetMode="External"/><Relationship Id="rId871" Type="http://schemas.openxmlformats.org/officeDocument/2006/relationships/hyperlink" Target="https://www.qoo10.jp/g/1076493707" TargetMode="External"/><Relationship Id="rId969" Type="http://schemas.openxmlformats.org/officeDocument/2006/relationships/hyperlink" Target="https://www.qoo10.jp/g/1074475764" TargetMode="External"/><Relationship Id="rId14" Type="http://schemas.openxmlformats.org/officeDocument/2006/relationships/hyperlink" Target="https://kakaku.com/item/K0001529331/" TargetMode="External"/><Relationship Id="rId317" Type="http://schemas.openxmlformats.org/officeDocument/2006/relationships/hyperlink" Target="https://kakaku.com/item/K0001387113/" TargetMode="External"/><Relationship Id="rId524" Type="http://schemas.openxmlformats.org/officeDocument/2006/relationships/hyperlink" Target="https://kakaku.com/item/K0000897103/" TargetMode="External"/><Relationship Id="rId731" Type="http://schemas.openxmlformats.org/officeDocument/2006/relationships/hyperlink" Target="https://kakaku.com/item/K0001289509/" TargetMode="External"/><Relationship Id="rId98" Type="http://schemas.openxmlformats.org/officeDocument/2006/relationships/hyperlink" Target="https://www.qoo10.jp/g/1033422495" TargetMode="External"/><Relationship Id="rId163" Type="http://schemas.openxmlformats.org/officeDocument/2006/relationships/hyperlink" Target="https://kakaku.com/item/K0001421801/" TargetMode="External"/><Relationship Id="rId370" Type="http://schemas.openxmlformats.org/officeDocument/2006/relationships/hyperlink" Target="https://www.qoo10.jp/g/750958956" TargetMode="External"/><Relationship Id="rId829" Type="http://schemas.openxmlformats.org/officeDocument/2006/relationships/hyperlink" Target="https://kakaku.com/item/K0001225148/" TargetMode="External"/><Relationship Id="rId230" Type="http://schemas.openxmlformats.org/officeDocument/2006/relationships/hyperlink" Target="https://kakaku.com/item/K0001421049/" TargetMode="External"/><Relationship Id="rId468" Type="http://schemas.openxmlformats.org/officeDocument/2006/relationships/hyperlink" Target="https://kakaku.com/item/K0001371356/" TargetMode="External"/><Relationship Id="rId675" Type="http://schemas.openxmlformats.org/officeDocument/2006/relationships/hyperlink" Target="https://kakaku.com/item/K0001520766/" TargetMode="External"/><Relationship Id="rId882" Type="http://schemas.openxmlformats.org/officeDocument/2006/relationships/hyperlink" Target="https://www.qoo10.jp/g/1074476603" TargetMode="External"/><Relationship Id="rId25" Type="http://schemas.openxmlformats.org/officeDocument/2006/relationships/hyperlink" Target="https://kakaku.com/item/K0001421019/" TargetMode="External"/><Relationship Id="rId328" Type="http://schemas.openxmlformats.org/officeDocument/2006/relationships/hyperlink" Target="https://kakaku.com/item/K0001387118/" TargetMode="External"/><Relationship Id="rId535" Type="http://schemas.openxmlformats.org/officeDocument/2006/relationships/hyperlink" Target="https://kakaku.com/item/K0000897105/" TargetMode="External"/><Relationship Id="rId742" Type="http://schemas.openxmlformats.org/officeDocument/2006/relationships/hyperlink" Target="https://kakaku.com/item/K0001289502/" TargetMode="External"/><Relationship Id="rId174" Type="http://schemas.openxmlformats.org/officeDocument/2006/relationships/hyperlink" Target="https://kakaku.com/item/K0001283628/" TargetMode="External"/><Relationship Id="rId381" Type="http://schemas.openxmlformats.org/officeDocument/2006/relationships/hyperlink" Target="https://www.qoo10.jp/g/945488292" TargetMode="External"/><Relationship Id="rId602" Type="http://schemas.openxmlformats.org/officeDocument/2006/relationships/hyperlink" Target="https://kakaku.com/item/K0000339703/" TargetMode="External"/><Relationship Id="rId241" Type="http://schemas.openxmlformats.org/officeDocument/2006/relationships/hyperlink" Target="https://kakaku.com/item/K0001421044/" TargetMode="External"/><Relationship Id="rId479" Type="http://schemas.openxmlformats.org/officeDocument/2006/relationships/hyperlink" Target="https://kakaku.com/item/K0001122175/" TargetMode="External"/><Relationship Id="rId686" Type="http://schemas.openxmlformats.org/officeDocument/2006/relationships/hyperlink" Target="https://kakaku.com/item/K0001145431/" TargetMode="External"/><Relationship Id="rId893" Type="http://schemas.openxmlformats.org/officeDocument/2006/relationships/hyperlink" Target="https://www.qoo10.jp/g/1074476460" TargetMode="External"/><Relationship Id="rId907" Type="http://schemas.openxmlformats.org/officeDocument/2006/relationships/hyperlink" Target="https://kakaku.com/item/K0000836733/" TargetMode="External"/><Relationship Id="rId36" Type="http://schemas.openxmlformats.org/officeDocument/2006/relationships/hyperlink" Target="https://kakaku.com/item/K0001421040/" TargetMode="External"/><Relationship Id="rId339" Type="http://schemas.openxmlformats.org/officeDocument/2006/relationships/hyperlink" Target="https://kakaku.com/item/K0001226152/" TargetMode="External"/><Relationship Id="rId546" Type="http://schemas.openxmlformats.org/officeDocument/2006/relationships/hyperlink" Target="https://kakaku.com/item/K0000897130/" TargetMode="External"/><Relationship Id="rId753" Type="http://schemas.openxmlformats.org/officeDocument/2006/relationships/hyperlink" Target="https://kakaku.com/item/K0001226013/" TargetMode="External"/><Relationship Id="rId101" Type="http://schemas.openxmlformats.org/officeDocument/2006/relationships/hyperlink" Target="https://www.qoo10.jp/g/977382934" TargetMode="External"/><Relationship Id="rId185" Type="http://schemas.openxmlformats.org/officeDocument/2006/relationships/hyperlink" Target="https://www.qoo10.jp/g/1074475999" TargetMode="External"/><Relationship Id="rId406" Type="http://schemas.openxmlformats.org/officeDocument/2006/relationships/hyperlink" Target="https://kakaku.com/item/K0001277735/" TargetMode="External"/><Relationship Id="rId960" Type="http://schemas.openxmlformats.org/officeDocument/2006/relationships/hyperlink" Target="https://www.qoo10.jp/g/1074476473" TargetMode="External"/><Relationship Id="rId392" Type="http://schemas.openxmlformats.org/officeDocument/2006/relationships/hyperlink" Target="https://www.qoo10.jp/g/1070967500" TargetMode="External"/><Relationship Id="rId613" Type="http://schemas.openxmlformats.org/officeDocument/2006/relationships/hyperlink" Target="https://kakaku.com/item/K0000732219/" TargetMode="External"/><Relationship Id="rId697" Type="http://schemas.openxmlformats.org/officeDocument/2006/relationships/hyperlink" Target="https://kakaku.com/item/K0001020986/" TargetMode="External"/><Relationship Id="rId820" Type="http://schemas.openxmlformats.org/officeDocument/2006/relationships/hyperlink" Target="https://kakaku.com/item/K0001330611/" TargetMode="External"/><Relationship Id="rId918" Type="http://schemas.openxmlformats.org/officeDocument/2006/relationships/hyperlink" Target="https://www.qoo10.jp/g/1074476324" TargetMode="External"/><Relationship Id="rId252" Type="http://schemas.openxmlformats.org/officeDocument/2006/relationships/hyperlink" Target="https://kakaku.com/item/K0001423295/" TargetMode="External"/><Relationship Id="rId47" Type="http://schemas.openxmlformats.org/officeDocument/2006/relationships/hyperlink" Target="https://www.qoo10.jp/g/996628200" TargetMode="External"/><Relationship Id="rId112" Type="http://schemas.openxmlformats.org/officeDocument/2006/relationships/hyperlink" Target="https://www.qoo10.jp/g/951079074" TargetMode="External"/><Relationship Id="rId557" Type="http://schemas.openxmlformats.org/officeDocument/2006/relationships/hyperlink" Target="https://kakaku.com/item/K0000897139/" TargetMode="External"/><Relationship Id="rId764" Type="http://schemas.openxmlformats.org/officeDocument/2006/relationships/hyperlink" Target="https://kakaku.com/item/K0001226006/" TargetMode="External"/><Relationship Id="rId971" Type="http://schemas.openxmlformats.org/officeDocument/2006/relationships/hyperlink" Target="https://www.qoo10.jp/g/1074475987" TargetMode="External"/><Relationship Id="rId196" Type="http://schemas.openxmlformats.org/officeDocument/2006/relationships/hyperlink" Target="https://www.qoo10.jp/g/715616395" TargetMode="External"/><Relationship Id="rId417" Type="http://schemas.openxmlformats.org/officeDocument/2006/relationships/hyperlink" Target="https://kakaku.com/item/K0000947501/" TargetMode="External"/><Relationship Id="rId624" Type="http://schemas.openxmlformats.org/officeDocument/2006/relationships/hyperlink" Target="https://kakaku.com/item/K0000732237/" TargetMode="External"/><Relationship Id="rId831" Type="http://schemas.openxmlformats.org/officeDocument/2006/relationships/hyperlink" Target="https://kakaku.com/item/K0000731666/" TargetMode="External"/><Relationship Id="rId263" Type="http://schemas.openxmlformats.org/officeDocument/2006/relationships/hyperlink" Target="https://kakaku.com/item/K0001370748/" TargetMode="External"/><Relationship Id="rId470" Type="http://schemas.openxmlformats.org/officeDocument/2006/relationships/hyperlink" Target="https://kakaku.com/item/K0001371391/" TargetMode="External"/><Relationship Id="rId929" Type="http://schemas.openxmlformats.org/officeDocument/2006/relationships/hyperlink" Target="https://www.qoo10.jp/g/1074476216" TargetMode="External"/><Relationship Id="rId58" Type="http://schemas.openxmlformats.org/officeDocument/2006/relationships/hyperlink" Target="https://www.qoo10.jp/g/987327443" TargetMode="External"/><Relationship Id="rId123" Type="http://schemas.openxmlformats.org/officeDocument/2006/relationships/hyperlink" Target="https://www.qoo10.jp/g/933147382" TargetMode="External"/><Relationship Id="rId330" Type="http://schemas.openxmlformats.org/officeDocument/2006/relationships/hyperlink" Target="https://kakaku.com/item/K0001231879/" TargetMode="External"/><Relationship Id="rId568" Type="http://schemas.openxmlformats.org/officeDocument/2006/relationships/hyperlink" Target="https://kakaku.com/item/K0001330584/" TargetMode="External"/><Relationship Id="rId775" Type="http://schemas.openxmlformats.org/officeDocument/2006/relationships/hyperlink" Target="https://kakaku.com/item/K0001025409/" TargetMode="External"/><Relationship Id="rId982" Type="http://schemas.openxmlformats.org/officeDocument/2006/relationships/hyperlink" Target="https://www.qoo10.jp/g/1074476159" TargetMode="External"/><Relationship Id="rId428" Type="http://schemas.openxmlformats.org/officeDocument/2006/relationships/hyperlink" Target="https://kakaku.com/item/K0001122202/" TargetMode="External"/><Relationship Id="rId635" Type="http://schemas.openxmlformats.org/officeDocument/2006/relationships/hyperlink" Target="https://kakaku.com/item/K0001332091/" TargetMode="External"/><Relationship Id="rId842" Type="http://schemas.openxmlformats.org/officeDocument/2006/relationships/hyperlink" Target="https://www.qoo10.jp/g/1074476315" TargetMode="External"/><Relationship Id="rId274" Type="http://schemas.openxmlformats.org/officeDocument/2006/relationships/hyperlink" Target="https://kakaku.com/item/K0001529337/" TargetMode="External"/><Relationship Id="rId481" Type="http://schemas.openxmlformats.org/officeDocument/2006/relationships/hyperlink" Target="https://kakaku.com/item/K0001225143/" TargetMode="External"/><Relationship Id="rId702" Type="http://schemas.openxmlformats.org/officeDocument/2006/relationships/hyperlink" Target="https://www.qoo10.jp/g/1053770763" TargetMode="External"/><Relationship Id="rId69" Type="http://schemas.openxmlformats.org/officeDocument/2006/relationships/hyperlink" Target="https://www.qoo10.jp/g/1051536516" TargetMode="External"/><Relationship Id="rId134" Type="http://schemas.openxmlformats.org/officeDocument/2006/relationships/hyperlink" Target="https://kakaku.com/item/K0000945924/" TargetMode="External"/><Relationship Id="rId579" Type="http://schemas.openxmlformats.org/officeDocument/2006/relationships/hyperlink" Target="https://kakaku.com/item/K0001330608/" TargetMode="External"/><Relationship Id="rId786" Type="http://schemas.openxmlformats.org/officeDocument/2006/relationships/hyperlink" Target="https://www.qoo10.jp/g/1033245417" TargetMode="External"/><Relationship Id="rId993" Type="http://schemas.openxmlformats.org/officeDocument/2006/relationships/hyperlink" Target="https://www.qoo10.jp/g/1074476280" TargetMode="External"/><Relationship Id="rId341" Type="http://schemas.openxmlformats.org/officeDocument/2006/relationships/hyperlink" Target="https://kakaku.com/item/K0001163259/" TargetMode="External"/><Relationship Id="rId439" Type="http://schemas.openxmlformats.org/officeDocument/2006/relationships/hyperlink" Target="https://kakaku.com/item/K0000731668/" TargetMode="External"/><Relationship Id="rId646" Type="http://schemas.openxmlformats.org/officeDocument/2006/relationships/hyperlink" Target="https://kakaku.com/item/K0001332084/" TargetMode="External"/><Relationship Id="rId201" Type="http://schemas.openxmlformats.org/officeDocument/2006/relationships/hyperlink" Target="https://www.qoo10.jp/g/1024467984" TargetMode="External"/><Relationship Id="rId285" Type="http://schemas.openxmlformats.org/officeDocument/2006/relationships/hyperlink" Target="https://kakaku.com/item/K0001421794/" TargetMode="External"/><Relationship Id="rId506" Type="http://schemas.openxmlformats.org/officeDocument/2006/relationships/hyperlink" Target="https://kakaku.com/item/K0000333318/" TargetMode="External"/><Relationship Id="rId853" Type="http://schemas.openxmlformats.org/officeDocument/2006/relationships/hyperlink" Target="https://www.qoo10.jp/g/1074476338" TargetMode="External"/><Relationship Id="rId492" Type="http://schemas.openxmlformats.org/officeDocument/2006/relationships/hyperlink" Target="https://kakaku.com/item/K0001569196/" TargetMode="External"/><Relationship Id="rId713" Type="http://schemas.openxmlformats.org/officeDocument/2006/relationships/hyperlink" Target="https://kakaku.com/item/K0000612182/" TargetMode="External"/><Relationship Id="rId797" Type="http://schemas.openxmlformats.org/officeDocument/2006/relationships/hyperlink" Target="https://kakaku.com/item/K0001118852/" TargetMode="External"/><Relationship Id="rId920" Type="http://schemas.openxmlformats.org/officeDocument/2006/relationships/hyperlink" Target="https://www.qoo10.jp/g/1074476669" TargetMode="External"/><Relationship Id="rId145" Type="http://schemas.openxmlformats.org/officeDocument/2006/relationships/hyperlink" Target="https://kakaku.com/item/K0001370732/" TargetMode="External"/><Relationship Id="rId352" Type="http://schemas.openxmlformats.org/officeDocument/2006/relationships/hyperlink" Target="https://www.qoo10.jp/g/1074475761" TargetMode="External"/><Relationship Id="rId212" Type="http://schemas.openxmlformats.org/officeDocument/2006/relationships/hyperlink" Target="https://www.qoo10.jp/g/986905013" TargetMode="External"/><Relationship Id="rId657" Type="http://schemas.openxmlformats.org/officeDocument/2006/relationships/hyperlink" Target="https://kakaku.com/item/K0001332121/" TargetMode="External"/><Relationship Id="rId864" Type="http://schemas.openxmlformats.org/officeDocument/2006/relationships/hyperlink" Target="https://kakaku.com/item/K0001277738/" TargetMode="External"/><Relationship Id="rId296" Type="http://schemas.openxmlformats.org/officeDocument/2006/relationships/hyperlink" Target="https://kakaku.com/item/K0001283630/" TargetMode="External"/><Relationship Id="rId517" Type="http://schemas.openxmlformats.org/officeDocument/2006/relationships/hyperlink" Target="https://kakaku.com/item/K0000897127/" TargetMode="External"/><Relationship Id="rId724" Type="http://schemas.openxmlformats.org/officeDocument/2006/relationships/hyperlink" Target="https://kakaku.com/item/K0000930319/" TargetMode="External"/><Relationship Id="rId931" Type="http://schemas.openxmlformats.org/officeDocument/2006/relationships/hyperlink" Target="https://www.qoo10.jp/g/1074475798" TargetMode="External"/><Relationship Id="rId60" Type="http://schemas.openxmlformats.org/officeDocument/2006/relationships/hyperlink" Target="https://www.qoo10.jp/g/996628203" TargetMode="External"/><Relationship Id="rId156" Type="http://schemas.openxmlformats.org/officeDocument/2006/relationships/hyperlink" Target="https://www.qoo10.jp/g/1002006056" TargetMode="External"/><Relationship Id="rId363" Type="http://schemas.openxmlformats.org/officeDocument/2006/relationships/hyperlink" Target="https://kakaku.com/item/K0001277761/" TargetMode="External"/><Relationship Id="rId570" Type="http://schemas.openxmlformats.org/officeDocument/2006/relationships/hyperlink" Target="https://kakaku.com/item/K0001330582/" TargetMode="External"/><Relationship Id="rId1007" Type="http://schemas.openxmlformats.org/officeDocument/2006/relationships/hyperlink" Target="https://kakaku.com/item/K0001390260/?lid=pc_ksearch_kakakuitem" TargetMode="External"/><Relationship Id="rId223" Type="http://schemas.openxmlformats.org/officeDocument/2006/relationships/hyperlink" Target="https://kakaku.com/item/K0001421038/" TargetMode="External"/><Relationship Id="rId430" Type="http://schemas.openxmlformats.org/officeDocument/2006/relationships/hyperlink" Target="https://kakaku.com/item/K0000836046/" TargetMode="External"/><Relationship Id="rId668" Type="http://schemas.openxmlformats.org/officeDocument/2006/relationships/hyperlink" Target="https://kakaku.com/item/K0001332076/" TargetMode="External"/><Relationship Id="rId875" Type="http://schemas.openxmlformats.org/officeDocument/2006/relationships/hyperlink" Target="https://www.qoo10.jp/g/" TargetMode="External"/><Relationship Id="rId18" Type="http://schemas.openxmlformats.org/officeDocument/2006/relationships/hyperlink" Target="https://kakaku.com/item/K0001277740/" TargetMode="External"/><Relationship Id="rId528" Type="http://schemas.openxmlformats.org/officeDocument/2006/relationships/hyperlink" Target="https://kakaku.com/item/K0001421416/" TargetMode="External"/><Relationship Id="rId735" Type="http://schemas.openxmlformats.org/officeDocument/2006/relationships/hyperlink" Target="https://www.qoo10.jp/g/1053770764" TargetMode="External"/><Relationship Id="rId942" Type="http://schemas.openxmlformats.org/officeDocument/2006/relationships/hyperlink" Target="https://www.qoo10.jp/g/1074475843" TargetMode="External"/><Relationship Id="rId167" Type="http://schemas.openxmlformats.org/officeDocument/2006/relationships/hyperlink" Target="https://kakaku.com/item/K0001226163/" TargetMode="External"/><Relationship Id="rId374" Type="http://schemas.openxmlformats.org/officeDocument/2006/relationships/hyperlink" Target="https://www.qoo10.jp/g/1074475948" TargetMode="External"/><Relationship Id="rId581" Type="http://schemas.openxmlformats.org/officeDocument/2006/relationships/hyperlink" Target="https://kakaku.com/item/K0001330604/" TargetMode="External"/><Relationship Id="rId71" Type="http://schemas.openxmlformats.org/officeDocument/2006/relationships/hyperlink" Target="https://www.qoo10.jp/g/994380912" TargetMode="External"/><Relationship Id="rId234" Type="http://schemas.openxmlformats.org/officeDocument/2006/relationships/hyperlink" Target="https://kakaku.com/item/K0001421031/" TargetMode="External"/><Relationship Id="rId679" Type="http://schemas.openxmlformats.org/officeDocument/2006/relationships/hyperlink" Target="https://kakaku.com/item/K0001145908/" TargetMode="External"/><Relationship Id="rId802" Type="http://schemas.openxmlformats.org/officeDocument/2006/relationships/hyperlink" Target="https://kakaku.com/item/K0000871754/" TargetMode="External"/><Relationship Id="rId886" Type="http://schemas.openxmlformats.org/officeDocument/2006/relationships/hyperlink" Target="https://kakaku.com/item/K0001421014/" TargetMode="External"/><Relationship Id="rId2" Type="http://schemas.openxmlformats.org/officeDocument/2006/relationships/hyperlink" Target="https://kakaku.com/item/K0001590015/" TargetMode="External"/><Relationship Id="rId29" Type="http://schemas.openxmlformats.org/officeDocument/2006/relationships/hyperlink" Target="https://kakaku.com/item/K0001226149/" TargetMode="External"/><Relationship Id="rId441" Type="http://schemas.openxmlformats.org/officeDocument/2006/relationships/hyperlink" Target="https://kakaku.com/item/K0000836047/" TargetMode="External"/><Relationship Id="rId539" Type="http://schemas.openxmlformats.org/officeDocument/2006/relationships/hyperlink" Target="https://kakaku.com/item/K0000897117/" TargetMode="External"/><Relationship Id="rId746" Type="http://schemas.openxmlformats.org/officeDocument/2006/relationships/hyperlink" Target="https://www.qoo10.jp/g/1074476266" TargetMode="External"/><Relationship Id="rId178" Type="http://schemas.openxmlformats.org/officeDocument/2006/relationships/hyperlink" Target="https://kakaku.com/item/K0001387120/" TargetMode="External"/><Relationship Id="rId301" Type="http://schemas.openxmlformats.org/officeDocument/2006/relationships/hyperlink" Target="https://kakaku.com/item/K0001461552/" TargetMode="External"/><Relationship Id="rId953" Type="http://schemas.openxmlformats.org/officeDocument/2006/relationships/hyperlink" Target="https://www.qoo10.jp/g/1074475972" TargetMode="External"/><Relationship Id="rId82" Type="http://schemas.openxmlformats.org/officeDocument/2006/relationships/hyperlink" Target="https://www.qoo10.jp/g/1051449269" TargetMode="External"/><Relationship Id="rId385" Type="http://schemas.openxmlformats.org/officeDocument/2006/relationships/hyperlink" Target="https://kakaku.com/item/K0001529336/" TargetMode="External"/><Relationship Id="rId592" Type="http://schemas.openxmlformats.org/officeDocument/2006/relationships/hyperlink" Target="https://kakaku.com/item/K0000333334/" TargetMode="External"/><Relationship Id="rId606" Type="http://schemas.openxmlformats.org/officeDocument/2006/relationships/hyperlink" Target="https://kakaku.com/item/K0000732199/" TargetMode="External"/><Relationship Id="rId813" Type="http://schemas.openxmlformats.org/officeDocument/2006/relationships/hyperlink" Target="https://www.qoo10.jp/g/1074475994" TargetMode="External"/><Relationship Id="rId245" Type="http://schemas.openxmlformats.org/officeDocument/2006/relationships/hyperlink" Target="https://kakaku.com/item/K0001340089/" TargetMode="External"/><Relationship Id="rId452" Type="http://schemas.openxmlformats.org/officeDocument/2006/relationships/hyperlink" Target="https://kakaku.com/item/K0001326355/" TargetMode="External"/><Relationship Id="rId897" Type="http://schemas.openxmlformats.org/officeDocument/2006/relationships/hyperlink" Target="https://www.qoo10.jp/g/1074476456" TargetMode="External"/><Relationship Id="rId105" Type="http://schemas.openxmlformats.org/officeDocument/2006/relationships/hyperlink" Target="https://www.qoo10.jp/g/1021771535" TargetMode="External"/><Relationship Id="rId312" Type="http://schemas.openxmlformats.org/officeDocument/2006/relationships/hyperlink" Target="https://kakaku.com/item/K0001387096/" TargetMode="External"/><Relationship Id="rId757" Type="http://schemas.openxmlformats.org/officeDocument/2006/relationships/hyperlink" Target="https://kakaku.com/item/K0001356181/" TargetMode="External"/><Relationship Id="rId964" Type="http://schemas.openxmlformats.org/officeDocument/2006/relationships/hyperlink" Target="https://www.qoo10.jp/g/1074475771" TargetMode="External"/><Relationship Id="rId93" Type="http://schemas.openxmlformats.org/officeDocument/2006/relationships/hyperlink" Target="https://www.qoo10.jp/g/842672573" TargetMode="External"/><Relationship Id="rId189" Type="http://schemas.openxmlformats.org/officeDocument/2006/relationships/hyperlink" Target="https://www.qoo10.jp/g/1021900368" TargetMode="External"/><Relationship Id="rId396" Type="http://schemas.openxmlformats.org/officeDocument/2006/relationships/hyperlink" Target="https://kakaku.com/item/K0001461545/" TargetMode="External"/><Relationship Id="rId617" Type="http://schemas.openxmlformats.org/officeDocument/2006/relationships/hyperlink" Target="https://kakaku.com/item/K0000732229/" TargetMode="External"/><Relationship Id="rId824" Type="http://schemas.openxmlformats.org/officeDocument/2006/relationships/hyperlink" Target="https://kakaku.com/item/K0001330605/" TargetMode="External"/><Relationship Id="rId256" Type="http://schemas.openxmlformats.org/officeDocument/2006/relationships/hyperlink" Target="https://kakaku.com/item/K0000947479/" TargetMode="External"/><Relationship Id="rId463" Type="http://schemas.openxmlformats.org/officeDocument/2006/relationships/hyperlink" Target="https://kakaku.com/item/K0001371382/" TargetMode="External"/><Relationship Id="rId670" Type="http://schemas.openxmlformats.org/officeDocument/2006/relationships/hyperlink" Target="https://kakaku.com/item/K0001020973/" TargetMode="External"/><Relationship Id="rId116" Type="http://schemas.openxmlformats.org/officeDocument/2006/relationships/hyperlink" Target="https://www.qoo10.jp/g/965001919" TargetMode="External"/><Relationship Id="rId323" Type="http://schemas.openxmlformats.org/officeDocument/2006/relationships/hyperlink" Target="https://kakaku.com/item/K0001387088/" TargetMode="External"/><Relationship Id="rId530" Type="http://schemas.openxmlformats.org/officeDocument/2006/relationships/hyperlink" Target="https://kakaku.com/item/K0000897108/" TargetMode="External"/><Relationship Id="rId768" Type="http://schemas.openxmlformats.org/officeDocument/2006/relationships/hyperlink" Target="https://www.qoo10.jp/g/1074475758" TargetMode="External"/><Relationship Id="rId975" Type="http://schemas.openxmlformats.org/officeDocument/2006/relationships/hyperlink" Target="https://www.qoo10.jp/g/1074476321" TargetMode="External"/><Relationship Id="rId20" Type="http://schemas.openxmlformats.org/officeDocument/2006/relationships/hyperlink" Target="https://kakaku.com/item/K0001461555/" TargetMode="External"/><Relationship Id="rId628" Type="http://schemas.openxmlformats.org/officeDocument/2006/relationships/hyperlink" Target="https://kakaku.com/item/K0000732238/" TargetMode="External"/><Relationship Id="rId835" Type="http://schemas.openxmlformats.org/officeDocument/2006/relationships/hyperlink" Target="https://kakaku.com/item/K0001122179/" TargetMode="External"/><Relationship Id="rId267" Type="http://schemas.openxmlformats.org/officeDocument/2006/relationships/hyperlink" Target="https://kakaku.com/item/K0001424185/" TargetMode="External"/><Relationship Id="rId474" Type="http://schemas.openxmlformats.org/officeDocument/2006/relationships/hyperlink" Target="https://kakaku.com/item/K0001493532/" TargetMode="External"/><Relationship Id="rId127" Type="http://schemas.openxmlformats.org/officeDocument/2006/relationships/hyperlink" Target="https://www.qoo10.jp/g/1021900371" TargetMode="External"/><Relationship Id="rId681" Type="http://schemas.openxmlformats.org/officeDocument/2006/relationships/hyperlink" Target="https://kakaku.com/item/K0001020982/" TargetMode="External"/><Relationship Id="rId779" Type="http://schemas.openxmlformats.org/officeDocument/2006/relationships/hyperlink" Target="https://www.qoo10.jp/g/861176552" TargetMode="External"/><Relationship Id="rId902" Type="http://schemas.openxmlformats.org/officeDocument/2006/relationships/hyperlink" Target="https://www.qoo10.jp/g/1074475816" TargetMode="External"/><Relationship Id="rId986" Type="http://schemas.openxmlformats.org/officeDocument/2006/relationships/hyperlink" Target="https://kakaku.com/item/K0001511888/" TargetMode="External"/><Relationship Id="rId31" Type="http://schemas.openxmlformats.org/officeDocument/2006/relationships/hyperlink" Target="https://kakaku.com/item/K0001387074/" TargetMode="External"/><Relationship Id="rId334" Type="http://schemas.openxmlformats.org/officeDocument/2006/relationships/hyperlink" Target="https://kakaku.com/item/K0001226156/" TargetMode="External"/><Relationship Id="rId541" Type="http://schemas.openxmlformats.org/officeDocument/2006/relationships/hyperlink" Target="https://kakaku.com/item/K0001421418/" TargetMode="External"/><Relationship Id="rId639" Type="http://schemas.openxmlformats.org/officeDocument/2006/relationships/hyperlink" Target="https://kakaku.com/item/K0001332109/" TargetMode="External"/><Relationship Id="rId180" Type="http://schemas.openxmlformats.org/officeDocument/2006/relationships/hyperlink" Target="https://kakaku.com/item/K0001516000/" TargetMode="External"/><Relationship Id="rId278" Type="http://schemas.openxmlformats.org/officeDocument/2006/relationships/hyperlink" Target="https://kakaku.com/item/K0001421809/" TargetMode="External"/><Relationship Id="rId401" Type="http://schemas.openxmlformats.org/officeDocument/2006/relationships/hyperlink" Target="https://kakaku.com/item/K0001277770/" TargetMode="External"/><Relationship Id="rId846" Type="http://schemas.openxmlformats.org/officeDocument/2006/relationships/hyperlink" Target="https://www.qoo10.jp/g/1074476385" TargetMode="External"/><Relationship Id="rId485" Type="http://schemas.openxmlformats.org/officeDocument/2006/relationships/hyperlink" Target="https://kakaku.com/item/K0001225150/" TargetMode="External"/><Relationship Id="rId692" Type="http://schemas.openxmlformats.org/officeDocument/2006/relationships/hyperlink" Target="https://kakaku.com/item/K0001145418/" TargetMode="External"/><Relationship Id="rId706" Type="http://schemas.openxmlformats.org/officeDocument/2006/relationships/hyperlink" Target="https://www.qoo10.jp/g/1053770762" TargetMode="External"/><Relationship Id="rId913" Type="http://schemas.openxmlformats.org/officeDocument/2006/relationships/hyperlink" Target="https://kakaku.com/item/K0001529341/" TargetMode="External"/><Relationship Id="rId42" Type="http://schemas.openxmlformats.org/officeDocument/2006/relationships/hyperlink" Target="https://www.qoo10.jp/g/986905016" TargetMode="External"/><Relationship Id="rId138" Type="http://schemas.openxmlformats.org/officeDocument/2006/relationships/hyperlink" Target="https://www.qoo10.jp/g/994380916" TargetMode="External"/><Relationship Id="rId345" Type="http://schemas.openxmlformats.org/officeDocument/2006/relationships/hyperlink" Target="https://kakaku.com/item/K0001277767/" TargetMode="External"/><Relationship Id="rId552" Type="http://schemas.openxmlformats.org/officeDocument/2006/relationships/hyperlink" Target="https://kakaku.com/item/K0000897122/" TargetMode="External"/><Relationship Id="rId997" Type="http://schemas.openxmlformats.org/officeDocument/2006/relationships/hyperlink" Target="https://kakaku.com/item/K0001390259/?lid=pc_ksearch_kakakuitem" TargetMode="External"/><Relationship Id="rId191" Type="http://schemas.openxmlformats.org/officeDocument/2006/relationships/hyperlink" Target="https://www.qoo10.jp/g/1074476029" TargetMode="External"/><Relationship Id="rId205" Type="http://schemas.openxmlformats.org/officeDocument/2006/relationships/hyperlink" Target="https://www.qoo10.jp/g/998500839" TargetMode="External"/><Relationship Id="rId412" Type="http://schemas.openxmlformats.org/officeDocument/2006/relationships/hyperlink" Target="https://kakaku.com/item/K0001461530/" TargetMode="External"/><Relationship Id="rId857" Type="http://schemas.openxmlformats.org/officeDocument/2006/relationships/hyperlink" Target="https://www.qoo10.jp/g/1074476461" TargetMode="External"/><Relationship Id="rId289" Type="http://schemas.openxmlformats.org/officeDocument/2006/relationships/hyperlink" Target="https://kakaku.com/item/K0001064830/" TargetMode="External"/><Relationship Id="rId496" Type="http://schemas.openxmlformats.org/officeDocument/2006/relationships/hyperlink" Target="https://kakaku.com/item/K0001374049/" TargetMode="External"/><Relationship Id="rId717" Type="http://schemas.openxmlformats.org/officeDocument/2006/relationships/hyperlink" Target="https://kakaku.com/item/K0000612177/" TargetMode="External"/><Relationship Id="rId924" Type="http://schemas.openxmlformats.org/officeDocument/2006/relationships/hyperlink" Target="https://www.qoo10.jp/g/1074476371" TargetMode="External"/><Relationship Id="rId53" Type="http://schemas.openxmlformats.org/officeDocument/2006/relationships/hyperlink" Target="https://www.qoo10.jp/g/624039087" TargetMode="External"/><Relationship Id="rId149" Type="http://schemas.openxmlformats.org/officeDocument/2006/relationships/hyperlink" Target="https://www.qoo10.jp/g/986921896" TargetMode="External"/><Relationship Id="rId356" Type="http://schemas.openxmlformats.org/officeDocument/2006/relationships/hyperlink" Target="https://kakaku.com/item/K0001277783/" TargetMode="External"/><Relationship Id="rId563" Type="http://schemas.openxmlformats.org/officeDocument/2006/relationships/hyperlink" Target="https://kakaku.com/item/K0000897143/" TargetMode="External"/><Relationship Id="rId770" Type="http://schemas.openxmlformats.org/officeDocument/2006/relationships/hyperlink" Target="https://kakaku.com/item/K0001356188/" TargetMode="External"/><Relationship Id="rId216" Type="http://schemas.openxmlformats.org/officeDocument/2006/relationships/hyperlink" Target="https://kakaku.com/item/K0000945903/" TargetMode="External"/><Relationship Id="rId423" Type="http://schemas.openxmlformats.org/officeDocument/2006/relationships/hyperlink" Target="https://kakaku.com/item/K0001509436/" TargetMode="External"/><Relationship Id="rId868" Type="http://schemas.openxmlformats.org/officeDocument/2006/relationships/hyperlink" Target="https://www.qoo10.jp/g/1076493705" TargetMode="External"/><Relationship Id="rId630" Type="http://schemas.openxmlformats.org/officeDocument/2006/relationships/hyperlink" Target="https://kakaku.com/item/K0000897132" TargetMode="External"/><Relationship Id="rId728" Type="http://schemas.openxmlformats.org/officeDocument/2006/relationships/hyperlink" Target="https://www.qoo10.jp/g/1065244208" TargetMode="External"/><Relationship Id="rId935" Type="http://schemas.openxmlformats.org/officeDocument/2006/relationships/hyperlink" Target="https://www.qoo10.jp/g/1074476172" TargetMode="External"/><Relationship Id="rId64" Type="http://schemas.openxmlformats.org/officeDocument/2006/relationships/hyperlink" Target="https://www.qoo10.jp/g/1035613805" TargetMode="External"/><Relationship Id="rId367" Type="http://schemas.openxmlformats.org/officeDocument/2006/relationships/hyperlink" Target="https://www.qoo10.jp/g/1033521917" TargetMode="External"/><Relationship Id="rId574" Type="http://schemas.openxmlformats.org/officeDocument/2006/relationships/hyperlink" Target="https://kakaku.com/item/K0001330587/" TargetMode="External"/><Relationship Id="rId227" Type="http://schemas.openxmlformats.org/officeDocument/2006/relationships/hyperlink" Target="https://kakaku.com/item/K0001421019/" TargetMode="External"/><Relationship Id="rId781" Type="http://schemas.openxmlformats.org/officeDocument/2006/relationships/hyperlink" Target="https://www.qoo10.jp/g/861176554" TargetMode="External"/><Relationship Id="rId879" Type="http://schemas.openxmlformats.org/officeDocument/2006/relationships/hyperlink" Target="https://www.qoo10.jp/g/1074476510" TargetMode="External"/><Relationship Id="rId434" Type="http://schemas.openxmlformats.org/officeDocument/2006/relationships/hyperlink" Target="https://www.qoo10.jp/g/1074476724" TargetMode="External"/><Relationship Id="rId641" Type="http://schemas.openxmlformats.org/officeDocument/2006/relationships/hyperlink" Target="https://kakaku.com/item/K0001332097/" TargetMode="External"/><Relationship Id="rId739" Type="http://schemas.openxmlformats.org/officeDocument/2006/relationships/hyperlink" Target="https://kakaku.com/item/K0001289505/" TargetMode="External"/><Relationship Id="rId280" Type="http://schemas.openxmlformats.org/officeDocument/2006/relationships/hyperlink" Target="https://kakaku.com/item/K0001421797/" TargetMode="External"/><Relationship Id="rId501" Type="http://schemas.openxmlformats.org/officeDocument/2006/relationships/hyperlink" Target="https://kakaku.com/item/K0000333338/" TargetMode="External"/><Relationship Id="rId946" Type="http://schemas.openxmlformats.org/officeDocument/2006/relationships/hyperlink" Target="https://www.qoo10.jp/g/1074476401" TargetMode="External"/><Relationship Id="rId75" Type="http://schemas.openxmlformats.org/officeDocument/2006/relationships/hyperlink" Target="https://www.qoo10.jp/g/976550182" TargetMode="External"/><Relationship Id="rId140" Type="http://schemas.openxmlformats.org/officeDocument/2006/relationships/hyperlink" Target="https://www.qoo10.jp/g/750958960" TargetMode="External"/><Relationship Id="rId378" Type="http://schemas.openxmlformats.org/officeDocument/2006/relationships/hyperlink" Target="https://www.qoo10.jp/g/1033521919" TargetMode="External"/><Relationship Id="rId585" Type="http://schemas.openxmlformats.org/officeDocument/2006/relationships/hyperlink" Target="https://kakaku.com/item/K0000524200/" TargetMode="External"/><Relationship Id="rId792" Type="http://schemas.openxmlformats.org/officeDocument/2006/relationships/hyperlink" Target="https://kakaku.com/item/K0001226005/" TargetMode="External"/><Relationship Id="rId806" Type="http://schemas.openxmlformats.org/officeDocument/2006/relationships/hyperlink" Target="https://www.qoo10.jp/g/861176553" TargetMode="External"/><Relationship Id="rId6" Type="http://schemas.openxmlformats.org/officeDocument/2006/relationships/hyperlink" Target="https://kakaku.com/item/K0001231833/" TargetMode="External"/><Relationship Id="rId238" Type="http://schemas.openxmlformats.org/officeDocument/2006/relationships/hyperlink" Target="https://kakaku.com/item/K0001421046/" TargetMode="External"/><Relationship Id="rId445" Type="http://schemas.openxmlformats.org/officeDocument/2006/relationships/hyperlink" Target="https://kakaku.com/item/K0001225147/" TargetMode="External"/><Relationship Id="rId652" Type="http://schemas.openxmlformats.org/officeDocument/2006/relationships/hyperlink" Target="https://kakaku.com/item/K0001332143/" TargetMode="External"/><Relationship Id="rId291" Type="http://schemas.openxmlformats.org/officeDocument/2006/relationships/hyperlink" Target="https://kakaku.com/item/K0001126508/" TargetMode="External"/><Relationship Id="rId305" Type="http://schemas.openxmlformats.org/officeDocument/2006/relationships/hyperlink" Target="https://kakaku.com/item/K0001387080/" TargetMode="External"/><Relationship Id="rId512" Type="http://schemas.openxmlformats.org/officeDocument/2006/relationships/hyperlink" Target="https://kakaku.com/item/K0000339702/" TargetMode="External"/><Relationship Id="rId957" Type="http://schemas.openxmlformats.org/officeDocument/2006/relationships/hyperlink" Target="https://www.qoo10.jp/g/1074476617" TargetMode="External"/><Relationship Id="rId86" Type="http://schemas.openxmlformats.org/officeDocument/2006/relationships/hyperlink" Target="https://www.qoo10.jp/g/750958953" TargetMode="External"/><Relationship Id="rId151" Type="http://schemas.openxmlformats.org/officeDocument/2006/relationships/hyperlink" Target="https://www.qoo10.jp/g/1010361836" TargetMode="External"/><Relationship Id="rId389" Type="http://schemas.openxmlformats.org/officeDocument/2006/relationships/hyperlink" Target="https://kakaku.com/item/K0001387098/" TargetMode="External"/><Relationship Id="rId596" Type="http://schemas.openxmlformats.org/officeDocument/2006/relationships/hyperlink" Target="https://kakaku.com/item/K0000333322/" TargetMode="External"/><Relationship Id="rId817" Type="http://schemas.openxmlformats.org/officeDocument/2006/relationships/hyperlink" Target="https://kakaku.com/item/K0000731667/" TargetMode="External"/><Relationship Id="rId1002" Type="http://schemas.openxmlformats.org/officeDocument/2006/relationships/hyperlink" Target="https://kakaku.com/item/K0001223450/?lid=pc_ksearch_kakakuitem" TargetMode="External"/><Relationship Id="rId249" Type="http://schemas.openxmlformats.org/officeDocument/2006/relationships/hyperlink" Target="https://kakaku.com/item/K0001176910/" TargetMode="External"/><Relationship Id="rId456" Type="http://schemas.openxmlformats.org/officeDocument/2006/relationships/hyperlink" Target="https://www.qoo10.jp/g/919311986" TargetMode="External"/><Relationship Id="rId663" Type="http://schemas.openxmlformats.org/officeDocument/2006/relationships/hyperlink" Target="https://kakaku.com/item/K0001332077/" TargetMode="External"/><Relationship Id="rId870" Type="http://schemas.openxmlformats.org/officeDocument/2006/relationships/hyperlink" Target="https://www.qoo10.jp/g/1076493706" TargetMode="External"/><Relationship Id="rId13" Type="http://schemas.openxmlformats.org/officeDocument/2006/relationships/hyperlink" Target="https://kakaku.com/item/K0001421811/" TargetMode="External"/><Relationship Id="rId109" Type="http://schemas.openxmlformats.org/officeDocument/2006/relationships/hyperlink" Target="https://www.qoo10.jp/g/933147381" TargetMode="External"/><Relationship Id="rId316" Type="http://schemas.openxmlformats.org/officeDocument/2006/relationships/hyperlink" Target="https://kakaku.com/item/K0001387093/" TargetMode="External"/><Relationship Id="rId523" Type="http://schemas.openxmlformats.org/officeDocument/2006/relationships/hyperlink" Target="https://kakaku.com/item/K0001421412/" TargetMode="External"/><Relationship Id="rId968" Type="http://schemas.openxmlformats.org/officeDocument/2006/relationships/hyperlink" Target="https://www.qoo10.jp/g/1074475766" TargetMode="External"/><Relationship Id="rId97" Type="http://schemas.openxmlformats.org/officeDocument/2006/relationships/hyperlink" Target="https://www.qoo10.jp/g/1033521921" TargetMode="External"/><Relationship Id="rId730" Type="http://schemas.openxmlformats.org/officeDocument/2006/relationships/hyperlink" Target="https://kakaku.com/item/K0001472338/" TargetMode="External"/><Relationship Id="rId828" Type="http://schemas.openxmlformats.org/officeDocument/2006/relationships/hyperlink" Target="https://kakaku.com/item/K0000934787/" TargetMode="External"/><Relationship Id="rId1013" Type="http://schemas.openxmlformats.org/officeDocument/2006/relationships/printerSettings" Target="../printerSettings/printerSettings8.bin"/><Relationship Id="rId162" Type="http://schemas.openxmlformats.org/officeDocument/2006/relationships/hyperlink" Target="https://www.qoo10.jp/g/998500842" TargetMode="External"/><Relationship Id="rId467" Type="http://schemas.openxmlformats.org/officeDocument/2006/relationships/hyperlink" Target="https://kakaku.com/item/K0001371360/" TargetMode="External"/><Relationship Id="rId674" Type="http://schemas.openxmlformats.org/officeDocument/2006/relationships/hyperlink" Target="https://kakaku.com/item/K0001520785/" TargetMode="External"/><Relationship Id="rId881" Type="http://schemas.openxmlformats.org/officeDocument/2006/relationships/hyperlink" Target="https://www.qoo10.jp/g/1074475955" TargetMode="External"/><Relationship Id="rId979" Type="http://schemas.openxmlformats.org/officeDocument/2006/relationships/hyperlink" Target="https://www.qoo10.jp/g/1074476408" TargetMode="External"/><Relationship Id="rId24" Type="http://schemas.openxmlformats.org/officeDocument/2006/relationships/hyperlink" Target="https://kakaku.com/item/K0001421029/" TargetMode="External"/><Relationship Id="rId327" Type="http://schemas.openxmlformats.org/officeDocument/2006/relationships/hyperlink" Target="https://kakaku.com/item/K0001387104/" TargetMode="External"/><Relationship Id="rId534" Type="http://schemas.openxmlformats.org/officeDocument/2006/relationships/hyperlink" Target="https://kakaku.com/item/K0000897106/" TargetMode="External"/><Relationship Id="rId741" Type="http://schemas.openxmlformats.org/officeDocument/2006/relationships/hyperlink" Target="https://www.qoo10.jp/g/1064964321" TargetMode="External"/><Relationship Id="rId839" Type="http://schemas.openxmlformats.org/officeDocument/2006/relationships/hyperlink" Target="https://kakaku.com/item/K0000731669/" TargetMode="External"/><Relationship Id="rId173" Type="http://schemas.openxmlformats.org/officeDocument/2006/relationships/hyperlink" Target="https://kakaku.com/item/K0001484649/" TargetMode="External"/><Relationship Id="rId380" Type="http://schemas.openxmlformats.org/officeDocument/2006/relationships/hyperlink" Target="https://www.qoo10.jp/g/965001928" TargetMode="External"/><Relationship Id="rId601" Type="http://schemas.openxmlformats.org/officeDocument/2006/relationships/hyperlink" Target="https://kakaku.com/item/K0000333314/" TargetMode="External"/><Relationship Id="rId240" Type="http://schemas.openxmlformats.org/officeDocument/2006/relationships/hyperlink" Target="https://kakaku.com/item/K0001421045/" TargetMode="External"/><Relationship Id="rId478" Type="http://schemas.openxmlformats.org/officeDocument/2006/relationships/hyperlink" Target="https://kakaku.com/item/K0001374026/" TargetMode="External"/><Relationship Id="rId685" Type="http://schemas.openxmlformats.org/officeDocument/2006/relationships/hyperlink" Target="https://kakaku.com/item/K0001020979/" TargetMode="External"/><Relationship Id="rId892" Type="http://schemas.openxmlformats.org/officeDocument/2006/relationships/hyperlink" Target="https://www.qoo10.jp/g/1074476193" TargetMode="External"/><Relationship Id="rId906" Type="http://schemas.openxmlformats.org/officeDocument/2006/relationships/hyperlink" Target="https://www.qoo10.jp/g/1075537432" TargetMode="External"/><Relationship Id="rId35" Type="http://schemas.openxmlformats.org/officeDocument/2006/relationships/hyperlink" Target="https://kakaku.com/item/K0001327042/" TargetMode="External"/><Relationship Id="rId100" Type="http://schemas.openxmlformats.org/officeDocument/2006/relationships/hyperlink" Target="https://www.qoo10.jp/g/1021771536" TargetMode="External"/><Relationship Id="rId338" Type="http://schemas.openxmlformats.org/officeDocument/2006/relationships/hyperlink" Target="https://kakaku.com/item/K0001226154/" TargetMode="External"/><Relationship Id="rId545" Type="http://schemas.openxmlformats.org/officeDocument/2006/relationships/hyperlink" Target="https://kakaku.com/item/K0000897111/" TargetMode="External"/><Relationship Id="rId752" Type="http://schemas.openxmlformats.org/officeDocument/2006/relationships/hyperlink" Target="https://www.qoo10.jp/g/1074476668" TargetMode="External"/><Relationship Id="rId184" Type="http://schemas.openxmlformats.org/officeDocument/2006/relationships/hyperlink" Target="https://www.qoo10.jp/g/994380911" TargetMode="External"/><Relationship Id="rId391" Type="http://schemas.openxmlformats.org/officeDocument/2006/relationships/hyperlink" Target="https://www.qoo10.jp/g/1002006057" TargetMode="External"/><Relationship Id="rId405" Type="http://schemas.openxmlformats.org/officeDocument/2006/relationships/hyperlink" Target="https://kakaku.com/item/K0001277738/" TargetMode="External"/><Relationship Id="rId612" Type="http://schemas.openxmlformats.org/officeDocument/2006/relationships/hyperlink" Target="https://kakaku.com/item/K0000732220/" TargetMode="External"/><Relationship Id="rId251" Type="http://schemas.openxmlformats.org/officeDocument/2006/relationships/hyperlink" Target="https://kakaku.com/item/K0000858767/" TargetMode="External"/><Relationship Id="rId489" Type="http://schemas.openxmlformats.org/officeDocument/2006/relationships/hyperlink" Target="https://www.qoo10.jp/g/919311992" TargetMode="External"/><Relationship Id="rId696" Type="http://schemas.openxmlformats.org/officeDocument/2006/relationships/hyperlink" Target="https://kakaku.com/item/K0001145423/" TargetMode="External"/><Relationship Id="rId917" Type="http://schemas.openxmlformats.org/officeDocument/2006/relationships/hyperlink" Target="https://www.qoo10.jp/g/1074476680" TargetMode="External"/><Relationship Id="rId46" Type="http://schemas.openxmlformats.org/officeDocument/2006/relationships/hyperlink" Target="https://www.qoo10.jp/g/1021900372" TargetMode="External"/><Relationship Id="rId349" Type="http://schemas.openxmlformats.org/officeDocument/2006/relationships/hyperlink" Target="https://www.qoo10.jp/g/1013118228" TargetMode="External"/><Relationship Id="rId556" Type="http://schemas.openxmlformats.org/officeDocument/2006/relationships/hyperlink" Target="https://kakaku.com/item/K0000897135/" TargetMode="External"/><Relationship Id="rId763" Type="http://schemas.openxmlformats.org/officeDocument/2006/relationships/hyperlink" Target="https://www.qoo10.jp/g/1074310857" TargetMode="External"/><Relationship Id="rId111" Type="http://schemas.openxmlformats.org/officeDocument/2006/relationships/hyperlink" Target="https://www.qoo10.jp/g/945488290" TargetMode="External"/><Relationship Id="rId195" Type="http://schemas.openxmlformats.org/officeDocument/2006/relationships/hyperlink" Target="https://www.qoo10.jp/g/1041425731" TargetMode="External"/><Relationship Id="rId209" Type="http://schemas.openxmlformats.org/officeDocument/2006/relationships/hyperlink" Target="https://www.qoo10.jp/g/1069363951" TargetMode="External"/><Relationship Id="rId416" Type="http://schemas.openxmlformats.org/officeDocument/2006/relationships/hyperlink" Target="https://kakaku.com/item/K0000947503/" TargetMode="External"/><Relationship Id="rId970" Type="http://schemas.openxmlformats.org/officeDocument/2006/relationships/hyperlink" Target="https://www.qoo10.jp/g/1074475986" TargetMode="External"/><Relationship Id="rId623" Type="http://schemas.openxmlformats.org/officeDocument/2006/relationships/hyperlink" Target="https://kakaku.com/item/K0000965151/" TargetMode="External"/><Relationship Id="rId830" Type="http://schemas.openxmlformats.org/officeDocument/2006/relationships/hyperlink" Target="https://kakaku.com/item/K0001374069/" TargetMode="External"/><Relationship Id="rId928" Type="http://schemas.openxmlformats.org/officeDocument/2006/relationships/hyperlink" Target="https://www.qoo10.jp/g/1074476392" TargetMode="External"/><Relationship Id="rId57" Type="http://schemas.openxmlformats.org/officeDocument/2006/relationships/hyperlink" Target="https://www.qoo10.jp/g/715616396" TargetMode="External"/><Relationship Id="rId262" Type="http://schemas.openxmlformats.org/officeDocument/2006/relationships/hyperlink" Target="https://kakaku.com/item/K0001370738/" TargetMode="External"/><Relationship Id="rId567" Type="http://schemas.openxmlformats.org/officeDocument/2006/relationships/hyperlink" Target="https://kakaku.com/item/K0001330574/" TargetMode="External"/><Relationship Id="rId122" Type="http://schemas.openxmlformats.org/officeDocument/2006/relationships/hyperlink" Target="https://www.qoo10.jp/g/933147377" TargetMode="External"/><Relationship Id="rId774" Type="http://schemas.openxmlformats.org/officeDocument/2006/relationships/hyperlink" Target="https://kakaku.com/item/K0001025405/" TargetMode="External"/><Relationship Id="rId981" Type="http://schemas.openxmlformats.org/officeDocument/2006/relationships/hyperlink" Target="https://www.qoo10.jp/g/1074476162" TargetMode="External"/><Relationship Id="rId427" Type="http://schemas.openxmlformats.org/officeDocument/2006/relationships/hyperlink" Target="https://kakaku.com/item/K0001122201/" TargetMode="External"/><Relationship Id="rId634" Type="http://schemas.openxmlformats.org/officeDocument/2006/relationships/hyperlink" Target="https://kakaku.com/item/K0001332109/" TargetMode="External"/><Relationship Id="rId841" Type="http://schemas.openxmlformats.org/officeDocument/2006/relationships/hyperlink" Target="https://www.qoo10.jp/g/1074476388" TargetMode="External"/><Relationship Id="rId273" Type="http://schemas.openxmlformats.org/officeDocument/2006/relationships/hyperlink" Target="https://kakaku.com/item/K0001421803/" TargetMode="External"/><Relationship Id="rId480" Type="http://schemas.openxmlformats.org/officeDocument/2006/relationships/hyperlink" Target="https://kakaku.com/item/K0001225138/" TargetMode="External"/><Relationship Id="rId701" Type="http://schemas.openxmlformats.org/officeDocument/2006/relationships/hyperlink" Target="https://www.qoo10.jp/g/1052812067" TargetMode="External"/><Relationship Id="rId939" Type="http://schemas.openxmlformats.org/officeDocument/2006/relationships/hyperlink" Target="https://www.qoo10.jp/g/1074475845" TargetMode="External"/><Relationship Id="rId68" Type="http://schemas.openxmlformats.org/officeDocument/2006/relationships/hyperlink" Target="https://www.qoo10.jp/g/986921895" TargetMode="External"/><Relationship Id="rId133" Type="http://schemas.openxmlformats.org/officeDocument/2006/relationships/hyperlink" Target="https://kakaku.com/item/K0001421027/" TargetMode="External"/><Relationship Id="rId340" Type="http://schemas.openxmlformats.org/officeDocument/2006/relationships/hyperlink" Target="https://kakaku.com/item/K0001226168/" TargetMode="External"/><Relationship Id="rId578" Type="http://schemas.openxmlformats.org/officeDocument/2006/relationships/hyperlink" Target="https://kakaku.com/item/K0001330594/" TargetMode="External"/><Relationship Id="rId785" Type="http://schemas.openxmlformats.org/officeDocument/2006/relationships/hyperlink" Target="https://www.qoo10.jp/g/861176546" TargetMode="External"/><Relationship Id="rId992" Type="http://schemas.openxmlformats.org/officeDocument/2006/relationships/hyperlink" Target="https://www.qoo10.jp/g/1074475973" TargetMode="External"/><Relationship Id="rId200" Type="http://schemas.openxmlformats.org/officeDocument/2006/relationships/hyperlink" Target="https://www.qoo10.jp/g/973266921" TargetMode="External"/><Relationship Id="rId438" Type="http://schemas.openxmlformats.org/officeDocument/2006/relationships/hyperlink" Target="https://kakaku.com/item/K0000836726/" TargetMode="External"/><Relationship Id="rId645" Type="http://schemas.openxmlformats.org/officeDocument/2006/relationships/hyperlink" Target="https://kakaku.com/item/K0001332102/" TargetMode="External"/><Relationship Id="rId852" Type="http://schemas.openxmlformats.org/officeDocument/2006/relationships/hyperlink" Target="https://www.qoo10.jp/g/1074476337" TargetMode="External"/><Relationship Id="rId284" Type="http://schemas.openxmlformats.org/officeDocument/2006/relationships/hyperlink" Target="https://kakaku.com/item/K0001421795/" TargetMode="External"/><Relationship Id="rId491" Type="http://schemas.openxmlformats.org/officeDocument/2006/relationships/hyperlink" Target="https://kakaku.com/item/K0001374045/" TargetMode="External"/><Relationship Id="rId505" Type="http://schemas.openxmlformats.org/officeDocument/2006/relationships/hyperlink" Target="https://kakaku.com/item/K0000333329/" TargetMode="External"/><Relationship Id="rId712" Type="http://schemas.openxmlformats.org/officeDocument/2006/relationships/hyperlink" Target="https://kakaku.com/item/K0000612158/" TargetMode="External"/><Relationship Id="rId79" Type="http://schemas.openxmlformats.org/officeDocument/2006/relationships/hyperlink" Target="https://www.qoo10.jp/g/750958961" TargetMode="External"/><Relationship Id="rId144" Type="http://schemas.openxmlformats.org/officeDocument/2006/relationships/hyperlink" Target="https://kakaku.com/item/K0000465724/" TargetMode="External"/><Relationship Id="rId589" Type="http://schemas.openxmlformats.org/officeDocument/2006/relationships/hyperlink" Target="https://kakaku.com/item/K0000333341/" TargetMode="External"/><Relationship Id="rId796" Type="http://schemas.openxmlformats.org/officeDocument/2006/relationships/hyperlink" Target="https://kakaku.com/item/K0001118857/" TargetMode="External"/><Relationship Id="rId351" Type="http://schemas.openxmlformats.org/officeDocument/2006/relationships/hyperlink" Target="https://www.qoo10.jp/g/1066652571" TargetMode="External"/><Relationship Id="rId449" Type="http://schemas.openxmlformats.org/officeDocument/2006/relationships/hyperlink" Target="https://kakaku.com/item/K0001225159/" TargetMode="External"/><Relationship Id="rId656" Type="http://schemas.openxmlformats.org/officeDocument/2006/relationships/hyperlink" Target="https://kakaku.com/item/K0001332110/" TargetMode="External"/><Relationship Id="rId863" Type="http://schemas.openxmlformats.org/officeDocument/2006/relationships/hyperlink" Target="https://kakaku.com/item/K0001277761/" TargetMode="External"/><Relationship Id="rId211" Type="http://schemas.openxmlformats.org/officeDocument/2006/relationships/hyperlink" Target="https://www.qoo10.jp/g/965001921" TargetMode="External"/><Relationship Id="rId295" Type="http://schemas.openxmlformats.org/officeDocument/2006/relationships/hyperlink" Target="https://kakaku.com/item/K0001283633/" TargetMode="External"/><Relationship Id="rId309" Type="http://schemas.openxmlformats.org/officeDocument/2006/relationships/hyperlink" Target="https://kakaku.com/item/K0001516001/" TargetMode="External"/><Relationship Id="rId516" Type="http://schemas.openxmlformats.org/officeDocument/2006/relationships/hyperlink" Target="https://www.qoo10.jp/g/744612031" TargetMode="External"/><Relationship Id="rId723" Type="http://schemas.openxmlformats.org/officeDocument/2006/relationships/hyperlink" Target="https://kakaku.com/item/K0000930339/" TargetMode="External"/><Relationship Id="rId930" Type="http://schemas.openxmlformats.org/officeDocument/2006/relationships/hyperlink" Target="https://www.qoo10.jp/g/1074476396" TargetMode="External"/><Relationship Id="rId1006" Type="http://schemas.openxmlformats.org/officeDocument/2006/relationships/hyperlink" Target="https://kakaku.com/item/K0001223447/?lid=pc_ksearch_kakakuitem" TargetMode="External"/><Relationship Id="rId155" Type="http://schemas.openxmlformats.org/officeDocument/2006/relationships/hyperlink" Target="https://www.qoo10.jp/g/1002006055" TargetMode="External"/><Relationship Id="rId362" Type="http://schemas.openxmlformats.org/officeDocument/2006/relationships/hyperlink" Target="https://kakaku.com/item/K0001277779/" TargetMode="External"/><Relationship Id="rId222" Type="http://schemas.openxmlformats.org/officeDocument/2006/relationships/hyperlink" Target="https://kakaku.com/item/K0001421022/" TargetMode="External"/><Relationship Id="rId667" Type="http://schemas.openxmlformats.org/officeDocument/2006/relationships/hyperlink" Target="https://kakaku.com/item/K0001332079/" TargetMode="External"/><Relationship Id="rId874" Type="http://schemas.openxmlformats.org/officeDocument/2006/relationships/hyperlink" Target="https://www.qoo10.jp/g/1076493710" TargetMode="External"/><Relationship Id="rId17" Type="http://schemas.openxmlformats.org/officeDocument/2006/relationships/hyperlink" Target="https://kakaku.com/item/K0001226148/" TargetMode="External"/><Relationship Id="rId527" Type="http://schemas.openxmlformats.org/officeDocument/2006/relationships/hyperlink" Target="https://kakaku.com/item/K0000897110/" TargetMode="External"/><Relationship Id="rId734" Type="http://schemas.openxmlformats.org/officeDocument/2006/relationships/hyperlink" Target="https://kakaku.com/item/K0000855903/" TargetMode="External"/><Relationship Id="rId941" Type="http://schemas.openxmlformats.org/officeDocument/2006/relationships/hyperlink" Target="https://www.qoo10.jp/g/1074475844" TargetMode="External"/><Relationship Id="rId70" Type="http://schemas.openxmlformats.org/officeDocument/2006/relationships/hyperlink" Target="https://www.qoo10.jp/g/998500840" TargetMode="External"/><Relationship Id="rId166" Type="http://schemas.openxmlformats.org/officeDocument/2006/relationships/hyperlink" Target="https://kakaku.com/item/K0001421798/" TargetMode="External"/><Relationship Id="rId373" Type="http://schemas.openxmlformats.org/officeDocument/2006/relationships/hyperlink" Target="https://kakaku.com/item/K0001226160/" TargetMode="External"/><Relationship Id="rId580" Type="http://schemas.openxmlformats.org/officeDocument/2006/relationships/hyperlink" Target="https://kakaku.com/item/K0001330607/" TargetMode="External"/><Relationship Id="rId801" Type="http://schemas.openxmlformats.org/officeDocument/2006/relationships/hyperlink" Target="https://kakaku.com/item/K0000871759/" TargetMode="External"/><Relationship Id="rId1" Type="http://schemas.openxmlformats.org/officeDocument/2006/relationships/hyperlink" Target="https://kakaku.com/shopreg/" TargetMode="External"/><Relationship Id="rId233" Type="http://schemas.openxmlformats.org/officeDocument/2006/relationships/hyperlink" Target="https://kakaku.com/item/K0001421033/" TargetMode="External"/><Relationship Id="rId440" Type="http://schemas.openxmlformats.org/officeDocument/2006/relationships/hyperlink" Target="https://kakaku.com/item/K0000836045/" TargetMode="External"/><Relationship Id="rId678" Type="http://schemas.openxmlformats.org/officeDocument/2006/relationships/hyperlink" Target="https://kakaku.com/item/K0001520739/" TargetMode="External"/><Relationship Id="rId885" Type="http://schemas.openxmlformats.org/officeDocument/2006/relationships/hyperlink" Target="https://www.qoo10.jp/g/1074475953" TargetMode="External"/><Relationship Id="rId28" Type="http://schemas.openxmlformats.org/officeDocument/2006/relationships/hyperlink" Target="https://kakaku.com/item/K0000945916/" TargetMode="External"/><Relationship Id="rId300" Type="http://schemas.openxmlformats.org/officeDocument/2006/relationships/hyperlink" Target="https://kakaku.com/item/K0001461528/" TargetMode="External"/><Relationship Id="rId538" Type="http://schemas.openxmlformats.org/officeDocument/2006/relationships/hyperlink" Target="https://kakaku.com/item/K0001421419/" TargetMode="External"/><Relationship Id="rId745" Type="http://schemas.openxmlformats.org/officeDocument/2006/relationships/hyperlink" Target="https://kakaku.com/item/K0001289503/" TargetMode="External"/><Relationship Id="rId952" Type="http://schemas.openxmlformats.org/officeDocument/2006/relationships/hyperlink" Target="https://www.qoo10.jp/g/1074476639" TargetMode="External"/><Relationship Id="rId81" Type="http://schemas.openxmlformats.org/officeDocument/2006/relationships/hyperlink" Target="https://www.qoo10.jp/g/750958970" TargetMode="External"/><Relationship Id="rId177" Type="http://schemas.openxmlformats.org/officeDocument/2006/relationships/hyperlink" Target="https://kakaku.com/item/K0001387077/" TargetMode="External"/><Relationship Id="rId384" Type="http://schemas.openxmlformats.org/officeDocument/2006/relationships/hyperlink" Target="https://www.qoo10.jp/g/1067987100" TargetMode="External"/><Relationship Id="rId591" Type="http://schemas.openxmlformats.org/officeDocument/2006/relationships/hyperlink" Target="https://kakaku.com/item/K0000333343/" TargetMode="External"/><Relationship Id="rId605" Type="http://schemas.openxmlformats.org/officeDocument/2006/relationships/hyperlink" Target="https://kakaku.com/item/K0000732202/" TargetMode="External"/><Relationship Id="rId812" Type="http://schemas.openxmlformats.org/officeDocument/2006/relationships/hyperlink" Target="https://kakaku.com/item/K0000091322/" TargetMode="External"/><Relationship Id="rId244" Type="http://schemas.openxmlformats.org/officeDocument/2006/relationships/hyperlink" Target="https://kakaku.com/item/K0000945899/" TargetMode="External"/><Relationship Id="rId689" Type="http://schemas.openxmlformats.org/officeDocument/2006/relationships/hyperlink" Target="https://kakaku.com/item/K0001020962/" TargetMode="External"/><Relationship Id="rId896" Type="http://schemas.openxmlformats.org/officeDocument/2006/relationships/hyperlink" Target="https://www.qoo10.jp/g/1074476501" TargetMode="External"/><Relationship Id="rId39" Type="http://schemas.openxmlformats.org/officeDocument/2006/relationships/hyperlink" Target="https://kakaku.com/item/K0001421017/" TargetMode="External"/><Relationship Id="rId451" Type="http://schemas.openxmlformats.org/officeDocument/2006/relationships/hyperlink" Target="https://kakaku.com/item/K0001512383/" TargetMode="External"/><Relationship Id="rId549" Type="http://schemas.openxmlformats.org/officeDocument/2006/relationships/hyperlink" Target="https://kakaku.com/item/K0001421420/" TargetMode="External"/><Relationship Id="rId756" Type="http://schemas.openxmlformats.org/officeDocument/2006/relationships/hyperlink" Target="https://kakaku.com/item/K0001356183/" TargetMode="External"/><Relationship Id="rId104" Type="http://schemas.openxmlformats.org/officeDocument/2006/relationships/hyperlink" Target="https://www.qoo10.jp/g/965001926" TargetMode="External"/><Relationship Id="rId188" Type="http://schemas.openxmlformats.org/officeDocument/2006/relationships/hyperlink" Target="https://www.qoo10.jp/g/996628196" TargetMode="External"/><Relationship Id="rId311" Type="http://schemas.openxmlformats.org/officeDocument/2006/relationships/hyperlink" Target="https://kakaku.com/item/K0001387116/" TargetMode="External"/><Relationship Id="rId395" Type="http://schemas.openxmlformats.org/officeDocument/2006/relationships/hyperlink" Target="https://kakaku.com/item/K0001424178/" TargetMode="External"/><Relationship Id="rId409" Type="http://schemas.openxmlformats.org/officeDocument/2006/relationships/hyperlink" Target="https://kakaku.com/item/K0001277762/" TargetMode="External"/><Relationship Id="rId963" Type="http://schemas.openxmlformats.org/officeDocument/2006/relationships/hyperlink" Target="https://www.qoo10.jp/g/1074475962" TargetMode="External"/><Relationship Id="rId92" Type="http://schemas.openxmlformats.org/officeDocument/2006/relationships/hyperlink" Target="https://www.qoo10.jp/g/882937908" TargetMode="External"/><Relationship Id="rId616" Type="http://schemas.openxmlformats.org/officeDocument/2006/relationships/hyperlink" Target="https://kakaku.com/item/K0000732230/" TargetMode="External"/><Relationship Id="rId823" Type="http://schemas.openxmlformats.org/officeDocument/2006/relationships/hyperlink" Target="https://kakaku.com/item/K0001330603/" TargetMode="External"/><Relationship Id="rId255" Type="http://schemas.openxmlformats.org/officeDocument/2006/relationships/hyperlink" Target="https://kakaku.com/item/K0000947478/" TargetMode="External"/><Relationship Id="rId462" Type="http://schemas.openxmlformats.org/officeDocument/2006/relationships/hyperlink" Target="https://www.qoo10.jp/g/1074476699" TargetMode="External"/><Relationship Id="rId115" Type="http://schemas.openxmlformats.org/officeDocument/2006/relationships/hyperlink" Target="https://www.qoo10.jp/g/965001920" TargetMode="External"/><Relationship Id="rId322" Type="http://schemas.openxmlformats.org/officeDocument/2006/relationships/hyperlink" Target="https://kakaku.com/item/K0001387110/" TargetMode="External"/><Relationship Id="rId767" Type="http://schemas.openxmlformats.org/officeDocument/2006/relationships/hyperlink" Target="https://www.qoo10.jp/g/1074304683" TargetMode="External"/><Relationship Id="rId974" Type="http://schemas.openxmlformats.org/officeDocument/2006/relationships/hyperlink" Target="https://www.qoo10.jp/g/1074475984" TargetMode="External"/><Relationship Id="rId199" Type="http://schemas.openxmlformats.org/officeDocument/2006/relationships/hyperlink" Target="https://www.qoo10.jp/g/954194391" TargetMode="External"/><Relationship Id="rId627" Type="http://schemas.openxmlformats.org/officeDocument/2006/relationships/hyperlink" Target="https://kakaku.com/item/K0000732225/" TargetMode="External"/><Relationship Id="rId834" Type="http://schemas.openxmlformats.org/officeDocument/2006/relationships/hyperlink" Target="https://kakaku.com/item/K0001122197/" TargetMode="External"/><Relationship Id="rId266" Type="http://schemas.openxmlformats.org/officeDocument/2006/relationships/hyperlink" Target="https://kakaku.com/item/K0001424168/" TargetMode="External"/><Relationship Id="rId473" Type="http://schemas.openxmlformats.org/officeDocument/2006/relationships/hyperlink" Target="https://kakaku.com/item/K0001374030/" TargetMode="External"/><Relationship Id="rId680" Type="http://schemas.openxmlformats.org/officeDocument/2006/relationships/hyperlink" Target="https://kakaku.com/item/K0001145432/" TargetMode="External"/><Relationship Id="rId901" Type="http://schemas.openxmlformats.org/officeDocument/2006/relationships/hyperlink" Target="https://www.qoo10.jp/g/1074476674" TargetMode="External"/><Relationship Id="rId30" Type="http://schemas.openxmlformats.org/officeDocument/2006/relationships/hyperlink" Target="https://www.qoo10.jp/g/1074476234" TargetMode="External"/><Relationship Id="rId126" Type="http://schemas.openxmlformats.org/officeDocument/2006/relationships/hyperlink" Target="https://www.qoo10.jp/g/1041425733" TargetMode="External"/><Relationship Id="rId333" Type="http://schemas.openxmlformats.org/officeDocument/2006/relationships/hyperlink" Target="https://kakaku.com/item/K0001226150/" TargetMode="External"/><Relationship Id="rId540" Type="http://schemas.openxmlformats.org/officeDocument/2006/relationships/hyperlink" Target="https://kakaku.com/item/K0000897115/" TargetMode="External"/><Relationship Id="rId778" Type="http://schemas.openxmlformats.org/officeDocument/2006/relationships/hyperlink" Target="https://kakaku.com/item/K0000871755/" TargetMode="External"/><Relationship Id="rId985" Type="http://schemas.openxmlformats.org/officeDocument/2006/relationships/hyperlink" Target="https://kakaku.com/item/K0001511884/" TargetMode="External"/><Relationship Id="rId638" Type="http://schemas.openxmlformats.org/officeDocument/2006/relationships/hyperlink" Target="https://kakaku.com/item/K0001332105/" TargetMode="External"/><Relationship Id="rId845" Type="http://schemas.openxmlformats.org/officeDocument/2006/relationships/hyperlink" Target="https://www.qoo10.jp/g/1074476387" TargetMode="External"/><Relationship Id="rId277" Type="http://schemas.openxmlformats.org/officeDocument/2006/relationships/hyperlink" Target="https://kakaku.com/item/K0001421801/" TargetMode="External"/><Relationship Id="rId400" Type="http://schemas.openxmlformats.org/officeDocument/2006/relationships/hyperlink" Target="https://kakaku.com/item/K0001277764/" TargetMode="External"/><Relationship Id="rId484" Type="http://schemas.openxmlformats.org/officeDocument/2006/relationships/hyperlink" Target="https://kakaku.com/item/K0001225141/" TargetMode="External"/><Relationship Id="rId705" Type="http://schemas.openxmlformats.org/officeDocument/2006/relationships/hyperlink" Target="https://www.qoo10.jp/g/1052812068" TargetMode="External"/><Relationship Id="rId137" Type="http://schemas.openxmlformats.org/officeDocument/2006/relationships/hyperlink" Target="https://kakaku.com/item/K0001423307/" TargetMode="External"/><Relationship Id="rId344" Type="http://schemas.openxmlformats.org/officeDocument/2006/relationships/hyperlink" Target="https://www.qoo10.jp/g/1013314690" TargetMode="External"/><Relationship Id="rId691" Type="http://schemas.openxmlformats.org/officeDocument/2006/relationships/hyperlink" Target="https://kakaku.com/item/K0001145419/" TargetMode="External"/><Relationship Id="rId789" Type="http://schemas.openxmlformats.org/officeDocument/2006/relationships/hyperlink" Target="https://kakaku.com/item/K0001413843/" TargetMode="External"/><Relationship Id="rId912" Type="http://schemas.openxmlformats.org/officeDocument/2006/relationships/hyperlink" Target="https://www.qoo10.jp/g/1074476650" TargetMode="External"/><Relationship Id="rId996" Type="http://schemas.openxmlformats.org/officeDocument/2006/relationships/hyperlink" Target="https://kakaku.com/item/K0001223456/?lid=pc_ksearch_kakakuitem" TargetMode="External"/><Relationship Id="rId41" Type="http://schemas.openxmlformats.org/officeDocument/2006/relationships/hyperlink" Target="https://www.qoo10.jp/g/998500837" TargetMode="External"/><Relationship Id="rId551" Type="http://schemas.openxmlformats.org/officeDocument/2006/relationships/hyperlink" Target="https://kakaku.com/item/K0000897123" TargetMode="External"/><Relationship Id="rId649" Type="http://schemas.openxmlformats.org/officeDocument/2006/relationships/hyperlink" Target="https://kakaku.com/item/K0001332112/" TargetMode="External"/><Relationship Id="rId856" Type="http://schemas.openxmlformats.org/officeDocument/2006/relationships/hyperlink" Target="https://www.qoo10.jp/g/1074476464" TargetMode="External"/><Relationship Id="rId190" Type="http://schemas.openxmlformats.org/officeDocument/2006/relationships/hyperlink" Target="https://www.qoo10.jp/g/986905005" TargetMode="External"/><Relationship Id="rId204" Type="http://schemas.openxmlformats.org/officeDocument/2006/relationships/hyperlink" Target="https://www.qoo10.jp/g/775130035" TargetMode="External"/><Relationship Id="rId288" Type="http://schemas.openxmlformats.org/officeDocument/2006/relationships/hyperlink" Target="https://kakaku.com/item/K0001283670/" TargetMode="External"/><Relationship Id="rId411" Type="http://schemas.openxmlformats.org/officeDocument/2006/relationships/hyperlink" Target="https://kakaku.com/item/K0001423337/" TargetMode="External"/><Relationship Id="rId509" Type="http://schemas.openxmlformats.org/officeDocument/2006/relationships/hyperlink" Target="https://www.qoo10.jp/g/715616385" TargetMode="External"/><Relationship Id="rId495" Type="http://schemas.openxmlformats.org/officeDocument/2006/relationships/hyperlink" Target="https://kakaku.com/item/K0001371389/" TargetMode="External"/><Relationship Id="rId716" Type="http://schemas.openxmlformats.org/officeDocument/2006/relationships/hyperlink" Target="https://kakaku.com/item/K0001447596/" TargetMode="External"/><Relationship Id="rId923" Type="http://schemas.openxmlformats.org/officeDocument/2006/relationships/hyperlink" Target="https://www.qoo10.jp/g/1074476532" TargetMode="External"/><Relationship Id="rId10" Type="http://schemas.openxmlformats.org/officeDocument/2006/relationships/hyperlink" Target="https://www.qoo10.jp/g/1075523828" TargetMode="External"/><Relationship Id="rId52" Type="http://schemas.openxmlformats.org/officeDocument/2006/relationships/hyperlink" Target="https://www.qoo10.jp/g/618182352" TargetMode="External"/><Relationship Id="rId94" Type="http://schemas.openxmlformats.org/officeDocument/2006/relationships/hyperlink" Target="https://www.qoo10.jp/g/1069363952" TargetMode="External"/><Relationship Id="rId148" Type="http://schemas.openxmlformats.org/officeDocument/2006/relationships/hyperlink" Target="https://www.qoo10.jp/g/987327441" TargetMode="External"/><Relationship Id="rId355" Type="http://schemas.openxmlformats.org/officeDocument/2006/relationships/hyperlink" Target="https://kakaku.com/item/K0001277774/" TargetMode="External"/><Relationship Id="rId397" Type="http://schemas.openxmlformats.org/officeDocument/2006/relationships/hyperlink" Target="https://kakaku.com/item/K0001387095/" TargetMode="External"/><Relationship Id="rId520" Type="http://schemas.openxmlformats.org/officeDocument/2006/relationships/hyperlink" Target="https://www.qoo10.jp/g/842672561" TargetMode="External"/><Relationship Id="rId562" Type="http://schemas.openxmlformats.org/officeDocument/2006/relationships/hyperlink" Target="https://kakaku.com/item/K0000897144/" TargetMode="External"/><Relationship Id="rId618" Type="http://schemas.openxmlformats.org/officeDocument/2006/relationships/hyperlink" Target="https://kakaku.com/item/K0000732228/" TargetMode="External"/><Relationship Id="rId825" Type="http://schemas.openxmlformats.org/officeDocument/2006/relationships/hyperlink" Target="https://kakaku.com/item/K0001330580/" TargetMode="External"/><Relationship Id="rId215" Type="http://schemas.openxmlformats.org/officeDocument/2006/relationships/hyperlink" Target="https://kakaku.com/item/K0001163280/" TargetMode="External"/><Relationship Id="rId257" Type="http://schemas.openxmlformats.org/officeDocument/2006/relationships/hyperlink" Target="https://kakaku.com/item/K0000947477/" TargetMode="External"/><Relationship Id="rId422" Type="http://schemas.openxmlformats.org/officeDocument/2006/relationships/hyperlink" Target="https://kakaku.com/item/K0001342757/" TargetMode="External"/><Relationship Id="rId464" Type="http://schemas.openxmlformats.org/officeDocument/2006/relationships/hyperlink" Target="https://kakaku.com/item/K0001371363/" TargetMode="External"/><Relationship Id="rId867" Type="http://schemas.openxmlformats.org/officeDocument/2006/relationships/hyperlink" Target="https://www.qoo10.jp/g/1074475805" TargetMode="External"/><Relationship Id="rId1010" Type="http://schemas.openxmlformats.org/officeDocument/2006/relationships/hyperlink" Target="https://kakaku.com/item/K0001390254/?lid=pc_ksearch_kakakuitem" TargetMode="External"/><Relationship Id="rId299" Type="http://schemas.openxmlformats.org/officeDocument/2006/relationships/hyperlink" Target="https://kakaku.com/item/K0001461535/" TargetMode="External"/><Relationship Id="rId727" Type="http://schemas.openxmlformats.org/officeDocument/2006/relationships/hyperlink" Target="https://www.qoo10.jp/g/944458300" TargetMode="External"/><Relationship Id="rId934" Type="http://schemas.openxmlformats.org/officeDocument/2006/relationships/hyperlink" Target="https://www.qoo10.jp/g/1074476395" TargetMode="External"/><Relationship Id="rId63" Type="http://schemas.openxmlformats.org/officeDocument/2006/relationships/hyperlink" Target="https://www.qoo10.jp/g/996628204" TargetMode="External"/><Relationship Id="rId159" Type="http://schemas.openxmlformats.org/officeDocument/2006/relationships/hyperlink" Target="https://kakaku.com/item/K0001421812/" TargetMode="External"/><Relationship Id="rId366" Type="http://schemas.openxmlformats.org/officeDocument/2006/relationships/hyperlink" Target="https://www.qoo10.jp/g/1021771531" TargetMode="External"/><Relationship Id="rId573" Type="http://schemas.openxmlformats.org/officeDocument/2006/relationships/hyperlink" Target="https://kakaku.com/item/K0001330590/" TargetMode="External"/><Relationship Id="rId780" Type="http://schemas.openxmlformats.org/officeDocument/2006/relationships/hyperlink" Target="https://www.qoo10.jp/g/861176550" TargetMode="External"/><Relationship Id="rId226" Type="http://schemas.openxmlformats.org/officeDocument/2006/relationships/hyperlink" Target="https://kakaku.com/item/K0001421050/" TargetMode="External"/><Relationship Id="rId433" Type="http://schemas.openxmlformats.org/officeDocument/2006/relationships/hyperlink" Target="https://www.qoo10.jp/g/734843776" TargetMode="External"/><Relationship Id="rId878" Type="http://schemas.openxmlformats.org/officeDocument/2006/relationships/hyperlink" Target="https://kakaku.com/item/K0000945903/" TargetMode="External"/><Relationship Id="rId640" Type="http://schemas.openxmlformats.org/officeDocument/2006/relationships/hyperlink" Target="https://kakaku.com/item/K0001332073/" TargetMode="External"/><Relationship Id="rId738" Type="http://schemas.openxmlformats.org/officeDocument/2006/relationships/hyperlink" Target="https://www.qoo10.jp/g/944458299" TargetMode="External"/><Relationship Id="rId945" Type="http://schemas.openxmlformats.org/officeDocument/2006/relationships/hyperlink" Target="https://www.qoo10.jp/g/1074476550" TargetMode="External"/><Relationship Id="rId74" Type="http://schemas.openxmlformats.org/officeDocument/2006/relationships/hyperlink" Target="https://www.qoo10.jp/g/663333117" TargetMode="External"/><Relationship Id="rId377" Type="http://schemas.openxmlformats.org/officeDocument/2006/relationships/hyperlink" Target="https://www.qoo10.jp/g/1051536517" TargetMode="External"/><Relationship Id="rId500" Type="http://schemas.openxmlformats.org/officeDocument/2006/relationships/hyperlink" Target="https://kakaku.com/item/K0000333304/" TargetMode="External"/><Relationship Id="rId584" Type="http://schemas.openxmlformats.org/officeDocument/2006/relationships/hyperlink" Target="https://kakaku.com/item/K0000524201/" TargetMode="External"/><Relationship Id="rId805" Type="http://schemas.openxmlformats.org/officeDocument/2006/relationships/hyperlink" Target="https://kakaku.com/item/K0001025398/" TargetMode="External"/><Relationship Id="rId5" Type="http://schemas.openxmlformats.org/officeDocument/2006/relationships/hyperlink" Target="https://www.qoo10.jp/g/1074476326" TargetMode="External"/><Relationship Id="rId237" Type="http://schemas.openxmlformats.org/officeDocument/2006/relationships/hyperlink" Target="https://www.qoo10.jp/g/1067987101" TargetMode="External"/><Relationship Id="rId791" Type="http://schemas.openxmlformats.org/officeDocument/2006/relationships/hyperlink" Target="https://kakaku.com/item/K0001226007/" TargetMode="External"/><Relationship Id="rId889" Type="http://schemas.openxmlformats.org/officeDocument/2006/relationships/hyperlink" Target="https://kakaku.com/item/K0000947474/" TargetMode="External"/><Relationship Id="rId444" Type="http://schemas.openxmlformats.org/officeDocument/2006/relationships/hyperlink" Target="https://kakaku.com/item/K0001225139/" TargetMode="External"/><Relationship Id="rId651" Type="http://schemas.openxmlformats.org/officeDocument/2006/relationships/hyperlink" Target="https://kakaku.com/item/K0001332106/" TargetMode="External"/><Relationship Id="rId749" Type="http://schemas.openxmlformats.org/officeDocument/2006/relationships/hyperlink" Target="https://www.qoo10.jp/g/1074476269" TargetMode="External"/><Relationship Id="rId290" Type="http://schemas.openxmlformats.org/officeDocument/2006/relationships/hyperlink" Target="https://kakaku.com/item/K0001064837/" TargetMode="External"/><Relationship Id="rId304" Type="http://schemas.openxmlformats.org/officeDocument/2006/relationships/hyperlink" Target="https://kakaku.com/item/K0001387082/" TargetMode="External"/><Relationship Id="rId388" Type="http://schemas.openxmlformats.org/officeDocument/2006/relationships/hyperlink" Target="https://kakaku.com/item/K0001387067/" TargetMode="External"/><Relationship Id="rId511" Type="http://schemas.openxmlformats.org/officeDocument/2006/relationships/hyperlink" Target="https://www.qoo10.jp/g/744612040" TargetMode="External"/><Relationship Id="rId609" Type="http://schemas.openxmlformats.org/officeDocument/2006/relationships/hyperlink" Target="https://kakaku.com/item/K0000732209/" TargetMode="External"/><Relationship Id="rId956" Type="http://schemas.openxmlformats.org/officeDocument/2006/relationships/hyperlink" Target="https://www.qoo10.jp/g/1074476663" TargetMode="External"/><Relationship Id="rId85" Type="http://schemas.openxmlformats.org/officeDocument/2006/relationships/hyperlink" Target="https://www.qoo10.jp/g/1074475850" TargetMode="External"/><Relationship Id="rId150" Type="http://schemas.openxmlformats.org/officeDocument/2006/relationships/hyperlink" Target="https://www.qoo10.jp/g/1041425734" TargetMode="External"/><Relationship Id="rId595" Type="http://schemas.openxmlformats.org/officeDocument/2006/relationships/hyperlink" Target="https://kakaku.com/item/K0000333316/" TargetMode="External"/><Relationship Id="rId816" Type="http://schemas.openxmlformats.org/officeDocument/2006/relationships/hyperlink" Target="https://kakaku.com/item/K0000836721/" TargetMode="External"/><Relationship Id="rId1001" Type="http://schemas.openxmlformats.org/officeDocument/2006/relationships/hyperlink" Target="https://kakaku.com/item/K0001223454/?lid=pc_ksearch_kakakuitem" TargetMode="External"/><Relationship Id="rId248" Type="http://schemas.openxmlformats.org/officeDocument/2006/relationships/hyperlink" Target="https://kakaku.com/item/K0001281961/" TargetMode="External"/><Relationship Id="rId455" Type="http://schemas.openxmlformats.org/officeDocument/2006/relationships/hyperlink" Target="https://www.qoo10.jp/g/919311998" TargetMode="External"/><Relationship Id="rId662" Type="http://schemas.openxmlformats.org/officeDocument/2006/relationships/hyperlink" Target="https://kakaku.com/item/K0001332119/" TargetMode="External"/><Relationship Id="rId12" Type="http://schemas.openxmlformats.org/officeDocument/2006/relationships/hyperlink" Target="https://www.qoo10.jp/g/1075483584" TargetMode="External"/><Relationship Id="rId108" Type="http://schemas.openxmlformats.org/officeDocument/2006/relationships/hyperlink" Target="https://www.qoo10.jp/g/965001923" TargetMode="External"/><Relationship Id="rId315" Type="http://schemas.openxmlformats.org/officeDocument/2006/relationships/hyperlink" Target="https://kakaku.com/item/K0001387114/" TargetMode="External"/><Relationship Id="rId522" Type="http://schemas.openxmlformats.org/officeDocument/2006/relationships/hyperlink" Target="https://kakaku.com/item/K0000897104/" TargetMode="External"/><Relationship Id="rId967" Type="http://schemas.openxmlformats.org/officeDocument/2006/relationships/hyperlink" Target="https://www.qoo10.jp/g/1074475767" TargetMode="External"/><Relationship Id="rId96" Type="http://schemas.openxmlformats.org/officeDocument/2006/relationships/hyperlink" Target="https://www.qoo10.jp/g/1033521913" TargetMode="External"/><Relationship Id="rId161" Type="http://schemas.openxmlformats.org/officeDocument/2006/relationships/hyperlink" Target="https://www.qoo10.jp/g/998500842" TargetMode="External"/><Relationship Id="rId399" Type="http://schemas.openxmlformats.org/officeDocument/2006/relationships/hyperlink" Target="https://kakaku.com/item/K0001529338/" TargetMode="External"/><Relationship Id="rId827" Type="http://schemas.openxmlformats.org/officeDocument/2006/relationships/hyperlink" Target="https://kakaku.com/item/K0001352819/" TargetMode="External"/><Relationship Id="rId1012" Type="http://schemas.openxmlformats.org/officeDocument/2006/relationships/hyperlink" Target="https://kakaku.com/item/K0001363633/" TargetMode="External"/><Relationship Id="rId259" Type="http://schemas.openxmlformats.org/officeDocument/2006/relationships/hyperlink" Target="https://kakaku.com/item/K0000091321/" TargetMode="External"/><Relationship Id="rId466" Type="http://schemas.openxmlformats.org/officeDocument/2006/relationships/hyperlink" Target="https://kakaku.com/item/K0001371397/" TargetMode="External"/><Relationship Id="rId673" Type="http://schemas.openxmlformats.org/officeDocument/2006/relationships/hyperlink" Target="https://kakaku.com/item/K0001520784/" TargetMode="External"/><Relationship Id="rId880" Type="http://schemas.openxmlformats.org/officeDocument/2006/relationships/hyperlink" Target="https://www.qoo10.jp/g/1074476608" TargetMode="External"/><Relationship Id="rId23" Type="http://schemas.openxmlformats.org/officeDocument/2006/relationships/hyperlink" Target="https://kakaku.com/item/K0001387109/" TargetMode="External"/><Relationship Id="rId119" Type="http://schemas.openxmlformats.org/officeDocument/2006/relationships/hyperlink" Target="https://www.qoo10.jp/g/965001917" TargetMode="External"/><Relationship Id="rId326" Type="http://schemas.openxmlformats.org/officeDocument/2006/relationships/hyperlink" Target="https://kakaku.com/item/K0001387106/" TargetMode="External"/><Relationship Id="rId533" Type="http://schemas.openxmlformats.org/officeDocument/2006/relationships/hyperlink" Target="https://kakaku.com/item/K0001421414/" TargetMode="External"/><Relationship Id="rId978" Type="http://schemas.openxmlformats.org/officeDocument/2006/relationships/hyperlink" Target="https://www.qoo10.jp/g/1074476156" TargetMode="External"/><Relationship Id="rId740" Type="http://schemas.openxmlformats.org/officeDocument/2006/relationships/hyperlink" Target="https://kakaku.com/item/K0001289504/" TargetMode="External"/><Relationship Id="rId838" Type="http://schemas.openxmlformats.org/officeDocument/2006/relationships/hyperlink" Target="https://kakaku.com/item/K0001122154/" TargetMode="External"/><Relationship Id="rId172" Type="http://schemas.openxmlformats.org/officeDocument/2006/relationships/hyperlink" Target="https://kakaku.com/item/K0001226161/" TargetMode="External"/><Relationship Id="rId477" Type="http://schemas.openxmlformats.org/officeDocument/2006/relationships/hyperlink" Target="https://kakaku.com/item/K0001374050/" TargetMode="External"/><Relationship Id="rId600" Type="http://schemas.openxmlformats.org/officeDocument/2006/relationships/hyperlink" Target="https://kakaku.com/item/K0000333319/" TargetMode="External"/><Relationship Id="rId684" Type="http://schemas.openxmlformats.org/officeDocument/2006/relationships/hyperlink" Target="https://kakaku.com/item/K0001145435/" TargetMode="External"/><Relationship Id="rId337" Type="http://schemas.openxmlformats.org/officeDocument/2006/relationships/hyperlink" Target="https://kakaku.com/item/K0001226164/" TargetMode="External"/><Relationship Id="rId891" Type="http://schemas.openxmlformats.org/officeDocument/2006/relationships/hyperlink" Target="https://kakaku.com/item/K0001515999/" TargetMode="External"/><Relationship Id="rId905" Type="http://schemas.openxmlformats.org/officeDocument/2006/relationships/hyperlink" Target="https://www.qoo10.jp/g/1075537431" TargetMode="External"/><Relationship Id="rId989" Type="http://schemas.openxmlformats.org/officeDocument/2006/relationships/hyperlink" Target="https://kakaku.com/item/K0001511886/" TargetMode="External"/><Relationship Id="rId34" Type="http://schemas.openxmlformats.org/officeDocument/2006/relationships/hyperlink" Target="https://kakaku.com/item/K0001064842/" TargetMode="External"/><Relationship Id="rId544" Type="http://schemas.openxmlformats.org/officeDocument/2006/relationships/hyperlink" Target="https://kakaku.com/item/K0001421417/" TargetMode="External"/><Relationship Id="rId751" Type="http://schemas.openxmlformats.org/officeDocument/2006/relationships/hyperlink" Target="https://www.qoo10.jp/g/1074476667" TargetMode="External"/><Relationship Id="rId849" Type="http://schemas.openxmlformats.org/officeDocument/2006/relationships/hyperlink" Target="https://www.qoo10.jp/g/1074476386" TargetMode="External"/><Relationship Id="rId183" Type="http://schemas.openxmlformats.org/officeDocument/2006/relationships/hyperlink" Target="https://www.qoo10.jp/g/998500835" TargetMode="External"/><Relationship Id="rId390" Type="http://schemas.openxmlformats.org/officeDocument/2006/relationships/hyperlink" Target="https://www.qoo10.jp/g/1069662945" TargetMode="External"/><Relationship Id="rId404" Type="http://schemas.openxmlformats.org/officeDocument/2006/relationships/hyperlink" Target="https://kakaku.com/item/K0001277776/" TargetMode="External"/><Relationship Id="rId611" Type="http://schemas.openxmlformats.org/officeDocument/2006/relationships/hyperlink" Target="https://kakaku.com/item/K0000732221/" TargetMode="External"/><Relationship Id="rId250" Type="http://schemas.openxmlformats.org/officeDocument/2006/relationships/hyperlink" Target="https://kakaku.com/item/K0001281963/" TargetMode="External"/><Relationship Id="rId488" Type="http://schemas.openxmlformats.org/officeDocument/2006/relationships/hyperlink" Target="https://www.qoo10.jp/g/919311983" TargetMode="External"/><Relationship Id="rId695" Type="http://schemas.openxmlformats.org/officeDocument/2006/relationships/hyperlink" Target="https://kakaku.com/item/K0001020975/" TargetMode="External"/><Relationship Id="rId709" Type="http://schemas.openxmlformats.org/officeDocument/2006/relationships/hyperlink" Target="https://www.qoo10.jp/g/1052812071" TargetMode="External"/><Relationship Id="rId916" Type="http://schemas.openxmlformats.org/officeDocument/2006/relationships/hyperlink" Target="https://kakaku.com/item/K0001529330/" TargetMode="External"/><Relationship Id="rId45" Type="http://schemas.openxmlformats.org/officeDocument/2006/relationships/hyperlink" Target="https://www.qoo10.jp/g/986905009" TargetMode="External"/><Relationship Id="rId110" Type="http://schemas.openxmlformats.org/officeDocument/2006/relationships/hyperlink" Target="https://www.qoo10.jp/g/951079071" TargetMode="External"/><Relationship Id="rId348" Type="http://schemas.openxmlformats.org/officeDocument/2006/relationships/hyperlink" Target="https://www.qoo10.jp/g/1069662943" TargetMode="External"/><Relationship Id="rId555" Type="http://schemas.openxmlformats.org/officeDocument/2006/relationships/hyperlink" Target="https://kakaku.com/item/K0000897136/" TargetMode="External"/><Relationship Id="rId762" Type="http://schemas.openxmlformats.org/officeDocument/2006/relationships/hyperlink" Target="https://kakaku.com/item/K0001563903/" TargetMode="External"/><Relationship Id="rId194" Type="http://schemas.openxmlformats.org/officeDocument/2006/relationships/hyperlink" Target="https://www.qoo10.jp/g/986905007" TargetMode="External"/><Relationship Id="rId208" Type="http://schemas.openxmlformats.org/officeDocument/2006/relationships/hyperlink" Target="https://www.qoo10.jp/g/750958962" TargetMode="External"/><Relationship Id="rId415" Type="http://schemas.openxmlformats.org/officeDocument/2006/relationships/hyperlink" Target="https://kakaku.com/item/K0000860683/" TargetMode="External"/><Relationship Id="rId622" Type="http://schemas.openxmlformats.org/officeDocument/2006/relationships/hyperlink" Target="https://kakaku.com/item/K0000732225/" TargetMode="External"/><Relationship Id="rId261" Type="http://schemas.openxmlformats.org/officeDocument/2006/relationships/hyperlink" Target="https://kakaku.com/item/K0001515991/" TargetMode="External"/><Relationship Id="rId499" Type="http://schemas.openxmlformats.org/officeDocument/2006/relationships/hyperlink" Target="https://kakaku.com/item/K0000333302/" TargetMode="External"/><Relationship Id="rId927" Type="http://schemas.openxmlformats.org/officeDocument/2006/relationships/hyperlink" Target="https://www.qoo10.jp/g/1074476353" TargetMode="External"/><Relationship Id="rId56" Type="http://schemas.openxmlformats.org/officeDocument/2006/relationships/hyperlink" Target="https://www.qoo10.jp/g/878033139" TargetMode="External"/><Relationship Id="rId359" Type="http://schemas.openxmlformats.org/officeDocument/2006/relationships/hyperlink" Target="https://kakaku.com/item/K0001277760/" TargetMode="External"/><Relationship Id="rId566" Type="http://schemas.openxmlformats.org/officeDocument/2006/relationships/hyperlink" Target="https://kakaku.com/item/K0000897140/" TargetMode="External"/><Relationship Id="rId773" Type="http://schemas.openxmlformats.org/officeDocument/2006/relationships/hyperlink" Target="https://kakaku.com/item/K0001356184/" TargetMode="External"/><Relationship Id="rId121" Type="http://schemas.openxmlformats.org/officeDocument/2006/relationships/hyperlink" Target="https://www.qoo10.jp/g/933147383" TargetMode="External"/><Relationship Id="rId219" Type="http://schemas.openxmlformats.org/officeDocument/2006/relationships/hyperlink" Target="https://kakaku.com/item/K0001421024/" TargetMode="External"/><Relationship Id="rId426" Type="http://schemas.openxmlformats.org/officeDocument/2006/relationships/hyperlink" Target="https://kakaku.com/item/K0001122200/" TargetMode="External"/><Relationship Id="rId633" Type="http://schemas.openxmlformats.org/officeDocument/2006/relationships/hyperlink" Target="https://www.qoo10.jp/g/1075650684" TargetMode="External"/><Relationship Id="rId980" Type="http://schemas.openxmlformats.org/officeDocument/2006/relationships/hyperlink" Target="https://www.qoo10.jp/g/1074476403" TargetMode="External"/><Relationship Id="rId840" Type="http://schemas.openxmlformats.org/officeDocument/2006/relationships/hyperlink" Target="https://www.qoo10.jp/g/1074476194" TargetMode="External"/><Relationship Id="rId938" Type="http://schemas.openxmlformats.org/officeDocument/2006/relationships/hyperlink" Target="https://www.qoo10.jp/g/1074475836" TargetMode="External"/><Relationship Id="rId67" Type="http://schemas.openxmlformats.org/officeDocument/2006/relationships/hyperlink" Target="https://www.qoo10.jp/g/994380917" TargetMode="External"/><Relationship Id="rId272" Type="http://schemas.openxmlformats.org/officeDocument/2006/relationships/hyperlink" Target="https://kakaku.com/item/K0001421804/" TargetMode="External"/><Relationship Id="rId577" Type="http://schemas.openxmlformats.org/officeDocument/2006/relationships/hyperlink" Target="https://kakaku.com/item/K0001330597/" TargetMode="External"/><Relationship Id="rId700" Type="http://schemas.openxmlformats.org/officeDocument/2006/relationships/hyperlink" Target="https://kakaku.com/item/K0001145433/" TargetMode="External"/><Relationship Id="rId132" Type="http://schemas.openxmlformats.org/officeDocument/2006/relationships/hyperlink" Target="https://kakaku.com/item/K0001421028/" TargetMode="External"/><Relationship Id="rId784" Type="http://schemas.openxmlformats.org/officeDocument/2006/relationships/hyperlink" Target="https://www.qoo10.jp/g/874266001" TargetMode="External"/><Relationship Id="rId991" Type="http://schemas.openxmlformats.org/officeDocument/2006/relationships/hyperlink" Target="https://kakaku.com/item/K0001511890/" TargetMode="External"/><Relationship Id="rId437" Type="http://schemas.openxmlformats.org/officeDocument/2006/relationships/hyperlink" Target="https://kakaku.com/item/K0001122190/" TargetMode="External"/><Relationship Id="rId644" Type="http://schemas.openxmlformats.org/officeDocument/2006/relationships/hyperlink" Target="https://kakaku.com/item/K0001332138/" TargetMode="External"/><Relationship Id="rId851" Type="http://schemas.openxmlformats.org/officeDocument/2006/relationships/hyperlink" Target="https://www.qoo10.jp/g/1074476700" TargetMode="External"/><Relationship Id="rId283" Type="http://schemas.openxmlformats.org/officeDocument/2006/relationships/hyperlink" Target="https://kakaku.com/item/K0001554642/" TargetMode="External"/><Relationship Id="rId490" Type="http://schemas.openxmlformats.org/officeDocument/2006/relationships/hyperlink" Target="https://www.qoo10.jp/g/919311999" TargetMode="External"/><Relationship Id="rId504" Type="http://schemas.openxmlformats.org/officeDocument/2006/relationships/hyperlink" Target="https://www.qoo10.jp/g/1074476438" TargetMode="External"/><Relationship Id="rId711" Type="http://schemas.openxmlformats.org/officeDocument/2006/relationships/hyperlink" Target="https://www.qoo10.jp/g/1052812064" TargetMode="External"/><Relationship Id="rId949" Type="http://schemas.openxmlformats.org/officeDocument/2006/relationships/hyperlink" Target="https://www.qoo10.jp/g/1074476195" TargetMode="External"/><Relationship Id="rId78" Type="http://schemas.openxmlformats.org/officeDocument/2006/relationships/hyperlink" Target="https://www.qoo10.jp/g/747342338" TargetMode="External"/><Relationship Id="rId143" Type="http://schemas.openxmlformats.org/officeDocument/2006/relationships/hyperlink" Target="https://www.qoo10.jp/g/1067987099" TargetMode="External"/><Relationship Id="rId350" Type="http://schemas.openxmlformats.org/officeDocument/2006/relationships/hyperlink" Target="https://www.qoo10.jp/g/1013118225" TargetMode="External"/><Relationship Id="rId588" Type="http://schemas.openxmlformats.org/officeDocument/2006/relationships/hyperlink" Target="https://kakaku.com/item/K0000333327/" TargetMode="External"/><Relationship Id="rId795" Type="http://schemas.openxmlformats.org/officeDocument/2006/relationships/hyperlink" Target="https://kakaku.com/item/K0001118844/" TargetMode="External"/><Relationship Id="rId809" Type="http://schemas.openxmlformats.org/officeDocument/2006/relationships/hyperlink" Target="https://kakaku.com/item/K0000871753/" TargetMode="External"/><Relationship Id="rId9" Type="http://schemas.openxmlformats.org/officeDocument/2006/relationships/hyperlink" Target="https://kakaku.com/item/K0001423306/" TargetMode="External"/><Relationship Id="rId210" Type="http://schemas.openxmlformats.org/officeDocument/2006/relationships/hyperlink" Target="https://www.qoo10.jp/g/1074735356" TargetMode="External"/><Relationship Id="rId448" Type="http://schemas.openxmlformats.org/officeDocument/2006/relationships/hyperlink" Target="https://kakaku.com/item/K0001225156/" TargetMode="External"/><Relationship Id="rId655" Type="http://schemas.openxmlformats.org/officeDocument/2006/relationships/hyperlink" Target="https://kakaku.com/item/K0001332114/" TargetMode="External"/><Relationship Id="rId862" Type="http://schemas.openxmlformats.org/officeDocument/2006/relationships/hyperlink" Target="https://kakaku.com/item/K0001277752/" TargetMode="External"/><Relationship Id="rId294" Type="http://schemas.openxmlformats.org/officeDocument/2006/relationships/hyperlink" Target="https://kakaku.com/item/K0001283634/" TargetMode="External"/><Relationship Id="rId308" Type="http://schemas.openxmlformats.org/officeDocument/2006/relationships/hyperlink" Target="https://kakaku.com/item/K0001387076/" TargetMode="External"/><Relationship Id="rId515" Type="http://schemas.openxmlformats.org/officeDocument/2006/relationships/hyperlink" Target="https://www.qoo10.jp/g/988552001" TargetMode="External"/><Relationship Id="rId722" Type="http://schemas.openxmlformats.org/officeDocument/2006/relationships/hyperlink" Target="https://kakaku.com/item/K0001447595/" TargetMode="External"/><Relationship Id="rId89" Type="http://schemas.openxmlformats.org/officeDocument/2006/relationships/hyperlink" Target="https://www.qoo10.jp/g/1067987096" TargetMode="External"/><Relationship Id="rId154" Type="http://schemas.openxmlformats.org/officeDocument/2006/relationships/hyperlink" Target="https://www.qoo10.jp/g/1002006060" TargetMode="External"/><Relationship Id="rId361" Type="http://schemas.openxmlformats.org/officeDocument/2006/relationships/hyperlink" Target="https://kakaku.com/item/K0001385143/" TargetMode="External"/><Relationship Id="rId599" Type="http://schemas.openxmlformats.org/officeDocument/2006/relationships/hyperlink" Target="https://kakaku.com/item/K0000333315/" TargetMode="External"/><Relationship Id="rId1005" Type="http://schemas.openxmlformats.org/officeDocument/2006/relationships/hyperlink" Target="https://kakaku.com/item/K0001223449/?lid=pc_ksearch_kakakuitem" TargetMode="External"/><Relationship Id="rId459" Type="http://schemas.openxmlformats.org/officeDocument/2006/relationships/hyperlink" Target="https://www.qoo10.jp/g/919311995" TargetMode="External"/><Relationship Id="rId666" Type="http://schemas.openxmlformats.org/officeDocument/2006/relationships/hyperlink" Target="https://kakaku.com/item/K0001332087/" TargetMode="External"/><Relationship Id="rId873" Type="http://schemas.openxmlformats.org/officeDocument/2006/relationships/hyperlink" Target="https://www.qoo10.jp/g/1076493709" TargetMode="External"/><Relationship Id="rId16" Type="http://schemas.openxmlformats.org/officeDocument/2006/relationships/hyperlink" Target="https://kakaku.com/item/K0001226159/" TargetMode="External"/><Relationship Id="rId221" Type="http://schemas.openxmlformats.org/officeDocument/2006/relationships/hyperlink" Target="https://kakaku.com/item/K0001421040/" TargetMode="External"/><Relationship Id="rId319" Type="http://schemas.openxmlformats.org/officeDocument/2006/relationships/hyperlink" Target="https://kakaku.com/item/K0001387091/" TargetMode="External"/><Relationship Id="rId526" Type="http://schemas.openxmlformats.org/officeDocument/2006/relationships/hyperlink" Target="https://kakaku.com/item/K0000897101/" TargetMode="External"/><Relationship Id="rId733" Type="http://schemas.openxmlformats.org/officeDocument/2006/relationships/hyperlink" Target="https://kakaku.com/item/K0001513114/" TargetMode="External"/><Relationship Id="rId940" Type="http://schemas.openxmlformats.org/officeDocument/2006/relationships/hyperlink" Target="https://www.qoo10.jp/g/1074475842" TargetMode="External"/><Relationship Id="rId165" Type="http://schemas.openxmlformats.org/officeDocument/2006/relationships/hyperlink" Target="https://kakaku.com/item/K0001421809/" TargetMode="External"/><Relationship Id="rId372" Type="http://schemas.openxmlformats.org/officeDocument/2006/relationships/hyperlink" Target="https://kakaku.com/item/K0001387087/" TargetMode="External"/><Relationship Id="rId677" Type="http://schemas.openxmlformats.org/officeDocument/2006/relationships/hyperlink" Target="https://kakaku.com/item/K0001520767/" TargetMode="External"/><Relationship Id="rId800" Type="http://schemas.openxmlformats.org/officeDocument/2006/relationships/hyperlink" Target="https://kakaku.com/item/K0000871760/" TargetMode="External"/><Relationship Id="rId232" Type="http://schemas.openxmlformats.org/officeDocument/2006/relationships/hyperlink" Target="https://kakaku.com/item/K0001421034/" TargetMode="External"/><Relationship Id="rId884" Type="http://schemas.openxmlformats.org/officeDocument/2006/relationships/hyperlink" Target="https://www.qoo10.jp/g/1074476504" TargetMode="External"/><Relationship Id="rId27" Type="http://schemas.openxmlformats.org/officeDocument/2006/relationships/hyperlink" Target="https://kakaku.com/item/K0001421046/" TargetMode="External"/><Relationship Id="rId537" Type="http://schemas.openxmlformats.org/officeDocument/2006/relationships/hyperlink" Target="https://kakaku.com/item/K0000897118/" TargetMode="External"/><Relationship Id="rId744" Type="http://schemas.openxmlformats.org/officeDocument/2006/relationships/hyperlink" Target="https://kakaku.com/item/K0001289507/" TargetMode="External"/><Relationship Id="rId951" Type="http://schemas.openxmlformats.org/officeDocument/2006/relationships/hyperlink" Target="https://www.qoo10.jp/g/1074476675" TargetMode="External"/><Relationship Id="rId80" Type="http://schemas.openxmlformats.org/officeDocument/2006/relationships/hyperlink" Target="https://www.qoo10.jp/g/750958964" TargetMode="External"/><Relationship Id="rId176" Type="http://schemas.openxmlformats.org/officeDocument/2006/relationships/hyperlink" Target="https://kakaku.com/item/K0001387078/" TargetMode="External"/><Relationship Id="rId383" Type="http://schemas.openxmlformats.org/officeDocument/2006/relationships/hyperlink" Target="https://www.qoo10.jp/g/951079072" TargetMode="External"/><Relationship Id="rId590" Type="http://schemas.openxmlformats.org/officeDocument/2006/relationships/hyperlink" Target="https://kakaku.com/item/K0000333311/" TargetMode="External"/><Relationship Id="rId604" Type="http://schemas.openxmlformats.org/officeDocument/2006/relationships/hyperlink" Target="https://kakaku.com/item/K0001335849/" TargetMode="External"/><Relationship Id="rId811" Type="http://schemas.openxmlformats.org/officeDocument/2006/relationships/hyperlink" Target="https://kakaku.com/item/K0001424179/" TargetMode="External"/><Relationship Id="rId243" Type="http://schemas.openxmlformats.org/officeDocument/2006/relationships/hyperlink" Target="https://kakaku.com/item/K0001421042/" TargetMode="External"/><Relationship Id="rId450" Type="http://schemas.openxmlformats.org/officeDocument/2006/relationships/hyperlink" Target="https://www.qoo10.jp/g/948938835" TargetMode="External"/><Relationship Id="rId688" Type="http://schemas.openxmlformats.org/officeDocument/2006/relationships/hyperlink" Target="https://kakaku.com/item/K0001021004/" TargetMode="External"/><Relationship Id="rId895" Type="http://schemas.openxmlformats.org/officeDocument/2006/relationships/hyperlink" Target="https://www.qoo10.jp/g/1074476499" TargetMode="External"/><Relationship Id="rId909" Type="http://schemas.openxmlformats.org/officeDocument/2006/relationships/hyperlink" Target="https://www.qoo10.jp/g/1074476444" TargetMode="External"/><Relationship Id="rId38" Type="http://schemas.openxmlformats.org/officeDocument/2006/relationships/hyperlink" Target="https://kakaku.com/item/K0001421047/" TargetMode="External"/><Relationship Id="rId103" Type="http://schemas.openxmlformats.org/officeDocument/2006/relationships/hyperlink" Target="https://www.qoo10.jp/g/965001927" TargetMode="External"/><Relationship Id="rId310" Type="http://schemas.openxmlformats.org/officeDocument/2006/relationships/hyperlink" Target="https://kakaku.com/item/K0001387097/" TargetMode="External"/><Relationship Id="rId548" Type="http://schemas.openxmlformats.org/officeDocument/2006/relationships/hyperlink" Target="https://kakaku.com/item/K0000897128/" TargetMode="External"/><Relationship Id="rId755" Type="http://schemas.openxmlformats.org/officeDocument/2006/relationships/hyperlink" Target="https://kakaku.com/item/K0001356185/" TargetMode="External"/><Relationship Id="rId962" Type="http://schemas.openxmlformats.org/officeDocument/2006/relationships/hyperlink" Target="https://www.qoo10.jp/g/1074476167" TargetMode="External"/><Relationship Id="rId91" Type="http://schemas.openxmlformats.org/officeDocument/2006/relationships/hyperlink" Target="https://www.qoo10.jp/g/842672571" TargetMode="External"/><Relationship Id="rId187" Type="http://schemas.openxmlformats.org/officeDocument/2006/relationships/hyperlink" Target="https://www.qoo10.jp/g/986905015" TargetMode="External"/><Relationship Id="rId394" Type="http://schemas.openxmlformats.org/officeDocument/2006/relationships/hyperlink" Target="https://kakaku.com/item/K0001064839/" TargetMode="External"/><Relationship Id="rId408" Type="http://schemas.openxmlformats.org/officeDocument/2006/relationships/hyperlink" Target="https://www.qoo10.jp/g/617307840" TargetMode="External"/><Relationship Id="rId615" Type="http://schemas.openxmlformats.org/officeDocument/2006/relationships/hyperlink" Target="https://kakaku.com/item/K0000732216/" TargetMode="External"/><Relationship Id="rId822" Type="http://schemas.openxmlformats.org/officeDocument/2006/relationships/hyperlink" Target="https://kakaku.com/item/K0001330589/" TargetMode="External"/><Relationship Id="rId254" Type="http://schemas.openxmlformats.org/officeDocument/2006/relationships/hyperlink" Target="https://kakaku.com/item/K0001423308/" TargetMode="External"/><Relationship Id="rId699" Type="http://schemas.openxmlformats.org/officeDocument/2006/relationships/hyperlink" Target="https://kakaku.com/item/K0001145422/" TargetMode="External"/><Relationship Id="rId49" Type="http://schemas.openxmlformats.org/officeDocument/2006/relationships/hyperlink" Target="https://www.qoo10.jp/g/1024467985" TargetMode="External"/><Relationship Id="rId114" Type="http://schemas.openxmlformats.org/officeDocument/2006/relationships/hyperlink" Target="https://www.qoo10.jp/g/951079073" TargetMode="External"/><Relationship Id="rId461" Type="http://schemas.openxmlformats.org/officeDocument/2006/relationships/hyperlink" Target="https://www.qoo10.jp/g/1065505539" TargetMode="External"/><Relationship Id="rId559" Type="http://schemas.openxmlformats.org/officeDocument/2006/relationships/hyperlink" Target="https://kakaku.com/item/K0000897137/" TargetMode="External"/><Relationship Id="rId766" Type="http://schemas.openxmlformats.org/officeDocument/2006/relationships/hyperlink" Target="https://www.qoo10.jp/g/1074475756" TargetMode="External"/><Relationship Id="rId198" Type="http://schemas.openxmlformats.org/officeDocument/2006/relationships/hyperlink" Target="https://www.qoo10.jp/g/954194394" TargetMode="External"/><Relationship Id="rId321" Type="http://schemas.openxmlformats.org/officeDocument/2006/relationships/hyperlink" Target="https://kakaku.com/item/K0001387111/" TargetMode="External"/><Relationship Id="rId419" Type="http://schemas.openxmlformats.org/officeDocument/2006/relationships/hyperlink" Target="https://www.qoo10.jp/g/1074476179" TargetMode="External"/><Relationship Id="rId626" Type="http://schemas.openxmlformats.org/officeDocument/2006/relationships/hyperlink" Target="https://kakaku.com/item/K0000732236/" TargetMode="External"/><Relationship Id="rId973" Type="http://schemas.openxmlformats.org/officeDocument/2006/relationships/hyperlink" Target="https://www.qoo10.jp/g/1074476404" TargetMode="External"/><Relationship Id="rId833" Type="http://schemas.openxmlformats.org/officeDocument/2006/relationships/hyperlink" Target="https://kakaku.com/item/K0000836731/" TargetMode="External"/><Relationship Id="rId265" Type="http://schemas.openxmlformats.org/officeDocument/2006/relationships/hyperlink" Target="https://kakaku.com/item/K0001424188/" TargetMode="External"/><Relationship Id="rId472" Type="http://schemas.openxmlformats.org/officeDocument/2006/relationships/hyperlink" Target="https://kakaku.com/item/K0001371393/" TargetMode="External"/><Relationship Id="rId900" Type="http://schemas.openxmlformats.org/officeDocument/2006/relationships/hyperlink" Target="https://www.qoo10.jp/g/1074476736" TargetMode="External"/><Relationship Id="rId125" Type="http://schemas.openxmlformats.org/officeDocument/2006/relationships/hyperlink" Target="https://kakaku.com/item/K0001421013/" TargetMode="External"/><Relationship Id="rId332" Type="http://schemas.openxmlformats.org/officeDocument/2006/relationships/hyperlink" Target="https://kakaku.com/item/K0001226151/" TargetMode="External"/><Relationship Id="rId777" Type="http://schemas.openxmlformats.org/officeDocument/2006/relationships/hyperlink" Target="https://kakaku.com/item/K0001226004/" TargetMode="External"/><Relationship Id="rId984" Type="http://schemas.openxmlformats.org/officeDocument/2006/relationships/hyperlink" Target="https://kakaku.com/item/K0001511895/" TargetMode="External"/><Relationship Id="rId637" Type="http://schemas.openxmlformats.org/officeDocument/2006/relationships/hyperlink" Target="https://kakaku.com/item/K0001332085/" TargetMode="External"/><Relationship Id="rId844" Type="http://schemas.openxmlformats.org/officeDocument/2006/relationships/hyperlink" Target="https://www.qoo10.jp/g/1074476190" TargetMode="External"/><Relationship Id="rId276" Type="http://schemas.openxmlformats.org/officeDocument/2006/relationships/hyperlink" Target="https://kakaku.com/item/K0001557096/" TargetMode="External"/><Relationship Id="rId483" Type="http://schemas.openxmlformats.org/officeDocument/2006/relationships/hyperlink" Target="https://kakaku.com/item/K0001225140/" TargetMode="External"/><Relationship Id="rId690" Type="http://schemas.openxmlformats.org/officeDocument/2006/relationships/hyperlink" Target="https://kakaku.com/item/K0001020976/" TargetMode="External"/><Relationship Id="rId704" Type="http://schemas.openxmlformats.org/officeDocument/2006/relationships/hyperlink" Target="https://www.qoo10.jp/g/1052812066" TargetMode="External"/><Relationship Id="rId911" Type="http://schemas.openxmlformats.org/officeDocument/2006/relationships/hyperlink" Target="https://kakaku.com/item/K0001064814/" TargetMode="External"/><Relationship Id="rId40" Type="http://schemas.openxmlformats.org/officeDocument/2006/relationships/hyperlink" Target="https://kakaku.com/item/K0001421032/" TargetMode="External"/><Relationship Id="rId136" Type="http://schemas.openxmlformats.org/officeDocument/2006/relationships/hyperlink" Target="https://www.qoo10.jp/g/775130036" TargetMode="External"/><Relationship Id="rId343" Type="http://schemas.openxmlformats.org/officeDocument/2006/relationships/hyperlink" Target="https://kakaku.com/item/K0001277759/" TargetMode="External"/><Relationship Id="rId550" Type="http://schemas.openxmlformats.org/officeDocument/2006/relationships/hyperlink" Target="https://kakaku.com/item/K0000897125/" TargetMode="External"/><Relationship Id="rId788" Type="http://schemas.openxmlformats.org/officeDocument/2006/relationships/hyperlink" Target="https://kakaku.com/item/K0001134806/" TargetMode="External"/><Relationship Id="rId995" Type="http://schemas.openxmlformats.org/officeDocument/2006/relationships/hyperlink" Target="https://kakaku.com/item/K0001223464/?lid=pc_ksearch_kakakuitem" TargetMode="External"/><Relationship Id="rId203" Type="http://schemas.openxmlformats.org/officeDocument/2006/relationships/hyperlink" Target="https://www.qoo10.jp/g/715616392" TargetMode="External"/><Relationship Id="rId648" Type="http://schemas.openxmlformats.org/officeDocument/2006/relationships/hyperlink" Target="https://kakaku.com/item/K0001332095/" TargetMode="External"/><Relationship Id="rId855" Type="http://schemas.openxmlformats.org/officeDocument/2006/relationships/hyperlink" Target="https://kakaku.com/item/K0001374070/" TargetMode="External"/><Relationship Id="rId287" Type="http://schemas.openxmlformats.org/officeDocument/2006/relationships/hyperlink" Target="https://kakaku.com/item/K0001064843/" TargetMode="External"/><Relationship Id="rId410" Type="http://schemas.openxmlformats.org/officeDocument/2006/relationships/hyperlink" Target="https://kakaku.com/item/K0001589848/" TargetMode="External"/><Relationship Id="rId494" Type="http://schemas.openxmlformats.org/officeDocument/2006/relationships/hyperlink" Target="https://kakaku.com/item/K0001371409/" TargetMode="External"/><Relationship Id="rId508" Type="http://schemas.openxmlformats.org/officeDocument/2006/relationships/hyperlink" Target="https://www.qoo10.jp/g/606150205" TargetMode="External"/><Relationship Id="rId715" Type="http://schemas.openxmlformats.org/officeDocument/2006/relationships/hyperlink" Target="https://kakaku.com/item/K0001525605/" TargetMode="External"/><Relationship Id="rId922" Type="http://schemas.openxmlformats.org/officeDocument/2006/relationships/hyperlink" Target="https://www.qoo10.jp/g/1074476528" TargetMode="External"/><Relationship Id="rId147" Type="http://schemas.openxmlformats.org/officeDocument/2006/relationships/hyperlink" Target="https://kakaku.com/item/K0001370753/" TargetMode="External"/><Relationship Id="rId354" Type="http://schemas.openxmlformats.org/officeDocument/2006/relationships/hyperlink" Target="https://kakaku.com/item/K0001277775/" TargetMode="External"/><Relationship Id="rId799" Type="http://schemas.openxmlformats.org/officeDocument/2006/relationships/hyperlink" Target="https://kakaku.com/item/K0000954854/" TargetMode="External"/><Relationship Id="rId51" Type="http://schemas.openxmlformats.org/officeDocument/2006/relationships/hyperlink" Target="https://www.qoo10.jp/g/632394762" TargetMode="External"/><Relationship Id="rId561" Type="http://schemas.openxmlformats.org/officeDocument/2006/relationships/hyperlink" Target="https://kakaku.com/item/K0000897131/" TargetMode="External"/><Relationship Id="rId659" Type="http://schemas.openxmlformats.org/officeDocument/2006/relationships/hyperlink" Target="https://kakaku.com/item/K0001332104/" TargetMode="External"/><Relationship Id="rId866" Type="http://schemas.openxmlformats.org/officeDocument/2006/relationships/hyperlink" Target="https://www.qoo10.jp/g/1074476239" TargetMode="External"/><Relationship Id="rId214" Type="http://schemas.openxmlformats.org/officeDocument/2006/relationships/hyperlink" Target="https://www.qoo10.jp/g/750958954" TargetMode="External"/><Relationship Id="rId298" Type="http://schemas.openxmlformats.org/officeDocument/2006/relationships/hyperlink" Target="https://kakaku.com/item/K0001515998/" TargetMode="External"/><Relationship Id="rId421" Type="http://schemas.openxmlformats.org/officeDocument/2006/relationships/hyperlink" Target="https://kakaku.com/item/K0001363029/" TargetMode="External"/><Relationship Id="rId519" Type="http://schemas.openxmlformats.org/officeDocument/2006/relationships/hyperlink" Target="https://kakaku.com/item/K0000897114/" TargetMode="External"/><Relationship Id="rId158" Type="http://schemas.openxmlformats.org/officeDocument/2006/relationships/hyperlink" Target="https://kakaku.com/item/K0001424176/" TargetMode="External"/><Relationship Id="rId726" Type="http://schemas.openxmlformats.org/officeDocument/2006/relationships/hyperlink" Target="https://www.qoo10.jp/g/1064964324" TargetMode="External"/><Relationship Id="rId933" Type="http://schemas.openxmlformats.org/officeDocument/2006/relationships/hyperlink" Target="https://www.qoo10.jp/g/1074475945" TargetMode="External"/><Relationship Id="rId1009" Type="http://schemas.openxmlformats.org/officeDocument/2006/relationships/hyperlink" Target="https://kakaku.com/item/K0001390258/?lid=pc_ksearch_kakakuitem" TargetMode="External"/><Relationship Id="rId62" Type="http://schemas.openxmlformats.org/officeDocument/2006/relationships/hyperlink" Target="https://www.qoo10.jp/g/1021771530" TargetMode="External"/><Relationship Id="rId365" Type="http://schemas.openxmlformats.org/officeDocument/2006/relationships/hyperlink" Target="https://www.qoo10.jp/g/695261345" TargetMode="External"/><Relationship Id="rId572" Type="http://schemas.openxmlformats.org/officeDocument/2006/relationships/hyperlink" Target="https://kakaku.com/item/K0001330592/" TargetMode="External"/><Relationship Id="rId225" Type="http://schemas.openxmlformats.org/officeDocument/2006/relationships/hyperlink" Target="https://kakaku.com/item/K0001421036/" TargetMode="External"/><Relationship Id="rId432" Type="http://schemas.openxmlformats.org/officeDocument/2006/relationships/hyperlink" Target="https://kakaku.com/item/K0001225164/" TargetMode="External"/><Relationship Id="rId877" Type="http://schemas.openxmlformats.org/officeDocument/2006/relationships/hyperlink" Target="https://kakaku.com/item/K0001529319/" TargetMode="External"/><Relationship Id="rId737" Type="http://schemas.openxmlformats.org/officeDocument/2006/relationships/hyperlink" Target="https://www.qoo10.jp/g/999868222" TargetMode="External"/><Relationship Id="rId944" Type="http://schemas.openxmlformats.org/officeDocument/2006/relationships/hyperlink" Target="https://www.qoo10.jp/g/1074476164" TargetMode="External"/><Relationship Id="rId73" Type="http://schemas.openxmlformats.org/officeDocument/2006/relationships/hyperlink" Target="https://www.qoo10.jp/g/802718978" TargetMode="External"/><Relationship Id="rId169" Type="http://schemas.openxmlformats.org/officeDocument/2006/relationships/hyperlink" Target="https://kakaku.com/item/K0001582601/" TargetMode="External"/><Relationship Id="rId376" Type="http://schemas.openxmlformats.org/officeDocument/2006/relationships/hyperlink" Target="https://kakaku.com/item/K0001421023/" TargetMode="External"/><Relationship Id="rId583" Type="http://schemas.openxmlformats.org/officeDocument/2006/relationships/hyperlink" Target="https://kakaku.com/item/70400413159/" TargetMode="External"/><Relationship Id="rId790" Type="http://schemas.openxmlformats.org/officeDocument/2006/relationships/hyperlink" Target="https://kakaku.com/item/K0001363633/" TargetMode="External"/><Relationship Id="rId804" Type="http://schemas.openxmlformats.org/officeDocument/2006/relationships/hyperlink" Target="https://www.qoo10.jp/g/870209262" TargetMode="External"/><Relationship Id="rId4" Type="http://schemas.openxmlformats.org/officeDocument/2006/relationships/hyperlink" Target="https://www.qoo10.jp/g/1074475975" TargetMode="External"/><Relationship Id="rId236" Type="http://schemas.openxmlformats.org/officeDocument/2006/relationships/hyperlink" Target="https://kakaku.com/item/K0001421047/" TargetMode="External"/><Relationship Id="rId443" Type="http://schemas.openxmlformats.org/officeDocument/2006/relationships/hyperlink" Target="https://kakaku.com/item/K0001286292/" TargetMode="External"/><Relationship Id="rId650" Type="http://schemas.openxmlformats.org/officeDocument/2006/relationships/hyperlink" Target="https://kakaku.com/item/K0001332137/" TargetMode="External"/><Relationship Id="rId888" Type="http://schemas.openxmlformats.org/officeDocument/2006/relationships/hyperlink" Target="https://kakaku.com/item/K0001421044/" TargetMode="External"/><Relationship Id="rId303" Type="http://schemas.openxmlformats.org/officeDocument/2006/relationships/hyperlink" Target="https://kakaku.com/item/K0001387083/" TargetMode="External"/><Relationship Id="rId748" Type="http://schemas.openxmlformats.org/officeDocument/2006/relationships/hyperlink" Target="https://www.qoo10.jp/g/1074476268" TargetMode="External"/><Relationship Id="rId955" Type="http://schemas.openxmlformats.org/officeDocument/2006/relationships/hyperlink" Target="https://www.qoo10.jp/g/1074476665" TargetMode="External"/><Relationship Id="rId84" Type="http://schemas.openxmlformats.org/officeDocument/2006/relationships/hyperlink" Target="https://www.qoo10.jp/g/750958963" TargetMode="External"/><Relationship Id="rId387" Type="http://schemas.openxmlformats.org/officeDocument/2006/relationships/hyperlink" Target="https://kakaku.com/item/K0001461546/" TargetMode="External"/><Relationship Id="rId510" Type="http://schemas.openxmlformats.org/officeDocument/2006/relationships/hyperlink" Target="https://kakaku.com/item/K0000732208/" TargetMode="External"/><Relationship Id="rId594" Type="http://schemas.openxmlformats.org/officeDocument/2006/relationships/hyperlink" Target="https://kakaku.com/item/K0000333331/" TargetMode="External"/><Relationship Id="rId608" Type="http://schemas.openxmlformats.org/officeDocument/2006/relationships/hyperlink" Target="https://kakaku.com/item/K0000732211/" TargetMode="External"/><Relationship Id="rId815" Type="http://schemas.openxmlformats.org/officeDocument/2006/relationships/hyperlink" Target="https://kakaku.com/item/K0000731674/" TargetMode="External"/><Relationship Id="rId247" Type="http://schemas.openxmlformats.org/officeDocument/2006/relationships/hyperlink" Target="https://kakaku.com/item/K0000945898/" TargetMode="External"/><Relationship Id="rId899" Type="http://schemas.openxmlformats.org/officeDocument/2006/relationships/hyperlink" Target="https://www.qoo10.jp/g/1074476459" TargetMode="External"/><Relationship Id="rId1000" Type="http://schemas.openxmlformats.org/officeDocument/2006/relationships/hyperlink" Target="https://kakaku.com/item/K0001223451/?lid=pc_ksearch_kakakuitem" TargetMode="External"/><Relationship Id="rId107" Type="http://schemas.openxmlformats.org/officeDocument/2006/relationships/hyperlink" Target="https://www.qoo10.jp/g/945488291" TargetMode="External"/><Relationship Id="rId454" Type="http://schemas.openxmlformats.org/officeDocument/2006/relationships/hyperlink" Target="https://www.qoo10.jp/g/1074476348" TargetMode="External"/><Relationship Id="rId661" Type="http://schemas.openxmlformats.org/officeDocument/2006/relationships/hyperlink" Target="https://kakaku.com/item/K0001332124/" TargetMode="External"/><Relationship Id="rId759" Type="http://schemas.openxmlformats.org/officeDocument/2006/relationships/hyperlink" Target="https://www.qoo10.jp/g/1074832161" TargetMode="External"/><Relationship Id="rId966" Type="http://schemas.openxmlformats.org/officeDocument/2006/relationships/hyperlink" Target="https://www.qoo10.jp/g/1074475769" TargetMode="External"/><Relationship Id="rId11" Type="http://schemas.openxmlformats.org/officeDocument/2006/relationships/hyperlink" Target="https://kakaku.com/item/K0001424181/" TargetMode="External"/><Relationship Id="rId314" Type="http://schemas.openxmlformats.org/officeDocument/2006/relationships/hyperlink" Target="https://kakaku.com/item/K0001387074/" TargetMode="External"/><Relationship Id="rId398" Type="http://schemas.openxmlformats.org/officeDocument/2006/relationships/hyperlink" Target="https://kakaku.com/item/K0001387123/" TargetMode="External"/><Relationship Id="rId521" Type="http://schemas.openxmlformats.org/officeDocument/2006/relationships/hyperlink" Target="https://kakaku.com/item/K0001421413/" TargetMode="External"/><Relationship Id="rId619" Type="http://schemas.openxmlformats.org/officeDocument/2006/relationships/hyperlink" Target="https://kakaku.com/item/K0000732223/" TargetMode="External"/><Relationship Id="rId95" Type="http://schemas.openxmlformats.org/officeDocument/2006/relationships/hyperlink" Target="https://www.qoo10.jp/g/1033521923" TargetMode="External"/><Relationship Id="rId160" Type="http://schemas.openxmlformats.org/officeDocument/2006/relationships/hyperlink" Target="https://kakaku.com/item/K0001421810/" TargetMode="External"/><Relationship Id="rId826" Type="http://schemas.openxmlformats.org/officeDocument/2006/relationships/hyperlink" Target="https://kakaku.com/item/K0001330591/" TargetMode="External"/><Relationship Id="rId1011" Type="http://schemas.openxmlformats.org/officeDocument/2006/relationships/hyperlink" Target="https://kakaku.com/item/K0001402785/&#65288;&#20006;&#34892;&#12289;JP&#65289;" TargetMode="External"/><Relationship Id="rId258" Type="http://schemas.openxmlformats.org/officeDocument/2006/relationships/hyperlink" Target="https://kakaku.com/item/K0001231830/" TargetMode="External"/><Relationship Id="rId465" Type="http://schemas.openxmlformats.org/officeDocument/2006/relationships/hyperlink" Target="https://kakaku.com/item/K0001371377/" TargetMode="External"/><Relationship Id="rId672" Type="http://schemas.openxmlformats.org/officeDocument/2006/relationships/hyperlink" Target="https://kakaku.com/item/K0001520787/" TargetMode="External"/><Relationship Id="rId22" Type="http://schemas.openxmlformats.org/officeDocument/2006/relationships/hyperlink" Target="https://kakaku.com/item/K0001387095/" TargetMode="External"/><Relationship Id="rId118" Type="http://schemas.openxmlformats.org/officeDocument/2006/relationships/hyperlink" Target="https://www.qoo10.jp/g/965001918" TargetMode="External"/><Relationship Id="rId325" Type="http://schemas.openxmlformats.org/officeDocument/2006/relationships/hyperlink" Target="https://kakaku.com/item/K0001387086/" TargetMode="External"/><Relationship Id="rId532" Type="http://schemas.openxmlformats.org/officeDocument/2006/relationships/hyperlink" Target="https://kakaku.com/item/K0000897107/" TargetMode="External"/><Relationship Id="rId977" Type="http://schemas.openxmlformats.org/officeDocument/2006/relationships/hyperlink" Target="https://www.qoo10.jp/g/1074476407" TargetMode="External"/><Relationship Id="rId171" Type="http://schemas.openxmlformats.org/officeDocument/2006/relationships/hyperlink" Target="https://kakaku.com/item/K0001226167/" TargetMode="External"/><Relationship Id="rId837" Type="http://schemas.openxmlformats.org/officeDocument/2006/relationships/hyperlink" Target="https://kakaku.com/item/K0001122164/" TargetMode="External"/><Relationship Id="rId269" Type="http://schemas.openxmlformats.org/officeDocument/2006/relationships/hyperlink" Target="https://kakaku.com/item/K0001421814/" TargetMode="External"/><Relationship Id="rId476" Type="http://schemas.openxmlformats.org/officeDocument/2006/relationships/hyperlink" Target="https://kakaku.com/item/K0001374027/" TargetMode="External"/><Relationship Id="rId683" Type="http://schemas.openxmlformats.org/officeDocument/2006/relationships/hyperlink" Target="https://kakaku.com/item/K0001145910/" TargetMode="External"/><Relationship Id="rId890" Type="http://schemas.openxmlformats.org/officeDocument/2006/relationships/hyperlink" Target="https://kakaku.com/item/K0001421037/" TargetMode="External"/><Relationship Id="rId904" Type="http://schemas.openxmlformats.org/officeDocument/2006/relationships/hyperlink" Target="https://kakaku.com/item/K0001362041/" TargetMode="External"/><Relationship Id="rId33" Type="http://schemas.openxmlformats.org/officeDocument/2006/relationships/hyperlink" Target="https://kakaku.com/item/K0001277781/" TargetMode="External"/><Relationship Id="rId129" Type="http://schemas.openxmlformats.org/officeDocument/2006/relationships/hyperlink" Target="https://kakaku.com/item/K0001421048/" TargetMode="External"/><Relationship Id="rId336" Type="http://schemas.openxmlformats.org/officeDocument/2006/relationships/hyperlink" Target="https://kakaku.com/item/K0001226155/" TargetMode="External"/><Relationship Id="rId543" Type="http://schemas.openxmlformats.org/officeDocument/2006/relationships/hyperlink" Target="https://kakaku.com/item/K0000897112/" TargetMode="External"/><Relationship Id="rId988" Type="http://schemas.openxmlformats.org/officeDocument/2006/relationships/hyperlink" Target="https://kakaku.com/item/K0001511892/" TargetMode="External"/><Relationship Id="rId182" Type="http://schemas.openxmlformats.org/officeDocument/2006/relationships/hyperlink" Target="https://www.qoo10.jp/g/1069363953" TargetMode="External"/><Relationship Id="rId403" Type="http://schemas.openxmlformats.org/officeDocument/2006/relationships/hyperlink" Target="https://kakaku.com/item/K0001277762/" TargetMode="External"/><Relationship Id="rId750" Type="http://schemas.openxmlformats.org/officeDocument/2006/relationships/hyperlink" Target="https://www.qoo10.jp/g/1074476271" TargetMode="External"/><Relationship Id="rId848" Type="http://schemas.openxmlformats.org/officeDocument/2006/relationships/hyperlink" Target="https://www.qoo10.jp/g/1074476189" TargetMode="External"/><Relationship Id="rId487" Type="http://schemas.openxmlformats.org/officeDocument/2006/relationships/hyperlink" Target="https://www.qoo10.jp/g/1074476351" TargetMode="External"/><Relationship Id="rId610" Type="http://schemas.openxmlformats.org/officeDocument/2006/relationships/hyperlink" Target="https://kakaku.com/item/K0000732207/" TargetMode="External"/><Relationship Id="rId694" Type="http://schemas.openxmlformats.org/officeDocument/2006/relationships/hyperlink" Target="https://kakaku.com/item/K0001020961/" TargetMode="External"/><Relationship Id="rId708" Type="http://schemas.openxmlformats.org/officeDocument/2006/relationships/hyperlink" Target="https://www.qoo10.jp/g/1052812070" TargetMode="External"/><Relationship Id="rId915" Type="http://schemas.openxmlformats.org/officeDocument/2006/relationships/hyperlink" Target="https://www.qoo10.jp/g/1074475841" TargetMode="External"/><Relationship Id="rId347" Type="http://schemas.openxmlformats.org/officeDocument/2006/relationships/hyperlink" Target="https://www.qoo10.jp/g/1069662944" TargetMode="External"/><Relationship Id="rId999" Type="http://schemas.openxmlformats.org/officeDocument/2006/relationships/hyperlink" Target="https://kakaku.com/item/K0001223452/?lid=pc_ksearch_kakakuitem" TargetMode="External"/><Relationship Id="rId44" Type="http://schemas.openxmlformats.org/officeDocument/2006/relationships/hyperlink" Target="https://www.qoo10.jp/g/986905010" TargetMode="External"/><Relationship Id="rId554" Type="http://schemas.openxmlformats.org/officeDocument/2006/relationships/hyperlink" Target="https://kakaku.com/item/K0000897120/" TargetMode="External"/><Relationship Id="rId761" Type="http://schemas.openxmlformats.org/officeDocument/2006/relationships/hyperlink" Target="https://kakaku.com/item/K0001563906/" TargetMode="External"/><Relationship Id="rId859" Type="http://schemas.openxmlformats.org/officeDocument/2006/relationships/hyperlink" Target="https://www.qoo10.jp/g/1074476673" TargetMode="External"/><Relationship Id="rId193" Type="http://schemas.openxmlformats.org/officeDocument/2006/relationships/hyperlink" Target="https://www.qoo10.jp/g/1010361835" TargetMode="External"/><Relationship Id="rId207" Type="http://schemas.openxmlformats.org/officeDocument/2006/relationships/hyperlink" Target="https://www.qoo10.jp/g/1070967501" TargetMode="External"/><Relationship Id="rId414" Type="http://schemas.openxmlformats.org/officeDocument/2006/relationships/hyperlink" Target="https://kakaku.com/item/K0001226158/" TargetMode="External"/><Relationship Id="rId498" Type="http://schemas.openxmlformats.org/officeDocument/2006/relationships/hyperlink" Target="https://kakaku.com/item/K0000732203/" TargetMode="External"/><Relationship Id="rId621" Type="http://schemas.openxmlformats.org/officeDocument/2006/relationships/hyperlink" Target="https://kakaku.com/item/K0000732226/" TargetMode="External"/><Relationship Id="rId260" Type="http://schemas.openxmlformats.org/officeDocument/2006/relationships/hyperlink" Target="https://kakaku.com/item/K0000465722/" TargetMode="External"/><Relationship Id="rId719" Type="http://schemas.openxmlformats.org/officeDocument/2006/relationships/hyperlink" Target="https://kakaku.com/item/K0000612164/" TargetMode="External"/><Relationship Id="rId926" Type="http://schemas.openxmlformats.org/officeDocument/2006/relationships/hyperlink" Target="https://www.qoo10.jp/g/1074476224" TargetMode="External"/><Relationship Id="rId55" Type="http://schemas.openxmlformats.org/officeDocument/2006/relationships/hyperlink" Target="https://www.qoo10.jp/g/878033140" TargetMode="External"/><Relationship Id="rId120" Type="http://schemas.openxmlformats.org/officeDocument/2006/relationships/hyperlink" Target="https://www.qoo10.jp/g/965001916" TargetMode="External"/><Relationship Id="rId358" Type="http://schemas.openxmlformats.org/officeDocument/2006/relationships/hyperlink" Target="https://kakaku.com/item/K0001277756/" TargetMode="External"/><Relationship Id="rId565" Type="http://schemas.openxmlformats.org/officeDocument/2006/relationships/hyperlink" Target="https://kakaku.com/item/K0000897141/" TargetMode="External"/><Relationship Id="rId772" Type="http://schemas.openxmlformats.org/officeDocument/2006/relationships/hyperlink" Target="https://kakaku.com/item/K0001356187/" TargetMode="External"/><Relationship Id="rId218" Type="http://schemas.openxmlformats.org/officeDocument/2006/relationships/hyperlink" Target="https://kakaku.com/item/K0001163270/" TargetMode="External"/><Relationship Id="rId425" Type="http://schemas.openxmlformats.org/officeDocument/2006/relationships/hyperlink" Target="https://kakaku.com/item/K0001122182/" TargetMode="External"/><Relationship Id="rId632" Type="http://schemas.openxmlformats.org/officeDocument/2006/relationships/hyperlink" Target="https://kakaku.com/item/K0000897124/" TargetMode="External"/><Relationship Id="rId271" Type="http://schemas.openxmlformats.org/officeDocument/2006/relationships/hyperlink" Target="https://kakaku.com/item/K0001421805/" TargetMode="External"/><Relationship Id="rId937" Type="http://schemas.openxmlformats.org/officeDocument/2006/relationships/hyperlink" Target="https://www.qoo10.jp/g/1074475795" TargetMode="External"/><Relationship Id="rId66" Type="http://schemas.openxmlformats.org/officeDocument/2006/relationships/hyperlink" Target="https://www.qoo10.jp/g/1059049877" TargetMode="External"/><Relationship Id="rId131" Type="http://schemas.openxmlformats.org/officeDocument/2006/relationships/hyperlink" Target="https://www.qoo10.jp/g/986898177" TargetMode="External"/><Relationship Id="rId369" Type="http://schemas.openxmlformats.org/officeDocument/2006/relationships/hyperlink" Target="https://kakaku.com/item/K0001461551/" TargetMode="External"/><Relationship Id="rId576" Type="http://schemas.openxmlformats.org/officeDocument/2006/relationships/hyperlink" Target="https://kakaku.com/item/K0001330595/" TargetMode="External"/><Relationship Id="rId783" Type="http://schemas.openxmlformats.org/officeDocument/2006/relationships/hyperlink" Target="https://www.qoo10.jp/g/861176545" TargetMode="External"/><Relationship Id="rId990" Type="http://schemas.openxmlformats.org/officeDocument/2006/relationships/hyperlink" Target="https://kakaku.com/item/K0001511891/" TargetMode="External"/><Relationship Id="rId229" Type="http://schemas.openxmlformats.org/officeDocument/2006/relationships/hyperlink" Target="https://kakaku.com/item/K0001421035/" TargetMode="External"/><Relationship Id="rId436" Type="http://schemas.openxmlformats.org/officeDocument/2006/relationships/hyperlink" Target="https://kakaku.com/item/K0001122169/" TargetMode="External"/><Relationship Id="rId643" Type="http://schemas.openxmlformats.org/officeDocument/2006/relationships/hyperlink" Target="https://www.qoo10.jp/g/1074475760" TargetMode="External"/><Relationship Id="rId850" Type="http://schemas.openxmlformats.org/officeDocument/2006/relationships/hyperlink" Target="https://www.qoo10.jp/g/1074476384" TargetMode="External"/><Relationship Id="rId948" Type="http://schemas.openxmlformats.org/officeDocument/2006/relationships/hyperlink" Target="https://www.qoo10.jp/g/1074475996" TargetMode="External"/><Relationship Id="rId77" Type="http://schemas.openxmlformats.org/officeDocument/2006/relationships/hyperlink" Target="https://www.qoo10.jp/g/966621895" TargetMode="External"/><Relationship Id="rId282" Type="http://schemas.openxmlformats.org/officeDocument/2006/relationships/hyperlink" Target="https://kakaku.com/item/K0001421796/" TargetMode="External"/><Relationship Id="rId503" Type="http://schemas.openxmlformats.org/officeDocument/2006/relationships/hyperlink" Target="https://kakaku.com/item/K0000897126" TargetMode="External"/><Relationship Id="rId587" Type="http://schemas.openxmlformats.org/officeDocument/2006/relationships/hyperlink" Target="https://kakaku.com/item/70400414705/" TargetMode="External"/><Relationship Id="rId710" Type="http://schemas.openxmlformats.org/officeDocument/2006/relationships/hyperlink" Target="https://www.qoo10.jp/g/1052812063" TargetMode="External"/><Relationship Id="rId808" Type="http://schemas.openxmlformats.org/officeDocument/2006/relationships/hyperlink" Target="https://kakaku.com/item/K0001226000/" TargetMode="External"/><Relationship Id="rId8" Type="http://schemas.openxmlformats.org/officeDocument/2006/relationships/hyperlink" Target="https://www.qoo10.jp/g/1075537430" TargetMode="External"/><Relationship Id="rId142" Type="http://schemas.openxmlformats.org/officeDocument/2006/relationships/hyperlink" Target="https://www.qoo10.jp/g/1074475859" TargetMode="External"/><Relationship Id="rId447" Type="http://schemas.openxmlformats.org/officeDocument/2006/relationships/hyperlink" Target="https://kakaku.com/item/K0001225144/" TargetMode="External"/><Relationship Id="rId794" Type="http://schemas.openxmlformats.org/officeDocument/2006/relationships/hyperlink" Target="https://kakaku.com/item/K0001118845/" TargetMode="External"/><Relationship Id="rId654" Type="http://schemas.openxmlformats.org/officeDocument/2006/relationships/hyperlink" Target="https://kakaku.com/item/K0001332111/" TargetMode="External"/><Relationship Id="rId861" Type="http://schemas.openxmlformats.org/officeDocument/2006/relationships/hyperlink" Target="https://www.qoo10.jp/g/1076554691" TargetMode="External"/><Relationship Id="rId959" Type="http://schemas.openxmlformats.org/officeDocument/2006/relationships/hyperlink" Target="https://www.qoo10.jp/g/1074476474" TargetMode="External"/><Relationship Id="rId293" Type="http://schemas.openxmlformats.org/officeDocument/2006/relationships/hyperlink" Target="https://kakaku.com/item/K0001283632/" TargetMode="External"/><Relationship Id="rId307" Type="http://schemas.openxmlformats.org/officeDocument/2006/relationships/hyperlink" Target="https://kakaku.com/item/K0001387065/" TargetMode="External"/><Relationship Id="rId514" Type="http://schemas.openxmlformats.org/officeDocument/2006/relationships/hyperlink" Target="https://kakaku.com/item/K0000373962/" TargetMode="External"/><Relationship Id="rId721" Type="http://schemas.openxmlformats.org/officeDocument/2006/relationships/hyperlink" Target="https://kakaku.com/item/K0000612173/" TargetMode="External"/><Relationship Id="rId88" Type="http://schemas.openxmlformats.org/officeDocument/2006/relationships/hyperlink" Target="https://www.qoo10.jp/g/1067987097" TargetMode="External"/><Relationship Id="rId153" Type="http://schemas.openxmlformats.org/officeDocument/2006/relationships/hyperlink" Target="https://www.qoo10.jp/g/1002006059" TargetMode="External"/><Relationship Id="rId360" Type="http://schemas.openxmlformats.org/officeDocument/2006/relationships/hyperlink" Target="https://kakaku.com/item/K0001277751/" TargetMode="External"/><Relationship Id="rId598" Type="http://schemas.openxmlformats.org/officeDocument/2006/relationships/hyperlink" Target="https://kakaku.com/item/K0000333330/" TargetMode="External"/><Relationship Id="rId819" Type="http://schemas.openxmlformats.org/officeDocument/2006/relationships/hyperlink" Target="https://kakaku.com/item/K0000731665/" TargetMode="External"/><Relationship Id="rId1004" Type="http://schemas.openxmlformats.org/officeDocument/2006/relationships/hyperlink" Target="https://kakaku.com/item/K0001390257/?lid=pc_ksearch_kakakuitem" TargetMode="External"/><Relationship Id="rId220" Type="http://schemas.openxmlformats.org/officeDocument/2006/relationships/hyperlink" Target="https://kakaku.com/item/K0001421024/" TargetMode="External"/><Relationship Id="rId458" Type="http://schemas.openxmlformats.org/officeDocument/2006/relationships/hyperlink" Target="https://www.qoo10.jp/g/919311987" TargetMode="External"/><Relationship Id="rId665" Type="http://schemas.openxmlformats.org/officeDocument/2006/relationships/hyperlink" Target="https://kakaku.com/item/K0001332107/" TargetMode="External"/><Relationship Id="rId872" Type="http://schemas.openxmlformats.org/officeDocument/2006/relationships/hyperlink" Target="https://www.qoo10.jp/g/1076493708" TargetMode="External"/><Relationship Id="rId15" Type="http://schemas.openxmlformats.org/officeDocument/2006/relationships/hyperlink" Target="https://kakaku.com/item/K0001421808/" TargetMode="External"/><Relationship Id="rId318" Type="http://schemas.openxmlformats.org/officeDocument/2006/relationships/hyperlink" Target="https://kakaku.com/item/K0001387092/" TargetMode="External"/><Relationship Id="rId525" Type="http://schemas.openxmlformats.org/officeDocument/2006/relationships/hyperlink" Target="https://kakaku.com/item/K0000897102/" TargetMode="External"/><Relationship Id="rId732" Type="http://schemas.openxmlformats.org/officeDocument/2006/relationships/hyperlink" Target="https://kakaku.com/item/K0001299991/" TargetMode="External"/><Relationship Id="rId99" Type="http://schemas.openxmlformats.org/officeDocument/2006/relationships/hyperlink" Target="https://www.qoo10.jp/g/1033521918" TargetMode="External"/><Relationship Id="rId164" Type="http://schemas.openxmlformats.org/officeDocument/2006/relationships/hyperlink" Target="https://www.qoo10.jp/g/987327438" TargetMode="External"/><Relationship Id="rId371" Type="http://schemas.openxmlformats.org/officeDocument/2006/relationships/hyperlink" Target="https://kakaku.com/item/K0001421806/" TargetMode="External"/><Relationship Id="rId469" Type="http://schemas.openxmlformats.org/officeDocument/2006/relationships/hyperlink" Target="https://kakaku.com/item/K0001371357/" TargetMode="External"/><Relationship Id="rId676" Type="http://schemas.openxmlformats.org/officeDocument/2006/relationships/hyperlink" Target="https://kakaku.com/item/K0001520754/" TargetMode="External"/><Relationship Id="rId883" Type="http://schemas.openxmlformats.org/officeDocument/2006/relationships/hyperlink" Target="https://www.qoo10.jp/g/1074476502" TargetMode="External"/><Relationship Id="rId26" Type="http://schemas.openxmlformats.org/officeDocument/2006/relationships/hyperlink" Target="https://kakaku.com/item/K0001421016/" TargetMode="External"/><Relationship Id="rId231" Type="http://schemas.openxmlformats.org/officeDocument/2006/relationships/hyperlink" Target="https://kakaku.com/item/K0001421018/" TargetMode="External"/><Relationship Id="rId329" Type="http://schemas.openxmlformats.org/officeDocument/2006/relationships/hyperlink" Target="https://kakaku.com/item/K0001437260/" TargetMode="External"/><Relationship Id="rId536" Type="http://schemas.openxmlformats.org/officeDocument/2006/relationships/hyperlink" Target="https://kakaku.com/item/K0000897119/" TargetMode="External"/><Relationship Id="rId175" Type="http://schemas.openxmlformats.org/officeDocument/2006/relationships/hyperlink" Target="https://kakaku.com/item/K0001461538/" TargetMode="External"/><Relationship Id="rId743" Type="http://schemas.openxmlformats.org/officeDocument/2006/relationships/hyperlink" Target="https://kakaku.com/item/K0001289508/" TargetMode="External"/><Relationship Id="rId950" Type="http://schemas.openxmlformats.org/officeDocument/2006/relationships/hyperlink" Target="https://www.qoo10.jp/g/1074476009" TargetMode="External"/><Relationship Id="rId382" Type="http://schemas.openxmlformats.org/officeDocument/2006/relationships/hyperlink" Target="https://www.qoo10.jp/g/977382932" TargetMode="External"/><Relationship Id="rId603" Type="http://schemas.openxmlformats.org/officeDocument/2006/relationships/hyperlink" Target="https://kakaku.com/item/K0000333312/" TargetMode="External"/><Relationship Id="rId687" Type="http://schemas.openxmlformats.org/officeDocument/2006/relationships/hyperlink" Target="https://www.qoo10.jp/g/1069744588" TargetMode="External"/><Relationship Id="rId810" Type="http://schemas.openxmlformats.org/officeDocument/2006/relationships/hyperlink" Target="https://www.qoo10.jp/g/1074476691" TargetMode="External"/><Relationship Id="rId908" Type="http://schemas.openxmlformats.org/officeDocument/2006/relationships/hyperlink" Target="https://www.qoo10.jp/g/1074476745" TargetMode="External"/><Relationship Id="rId242" Type="http://schemas.openxmlformats.org/officeDocument/2006/relationships/hyperlink" Target="https://kakaku.com/item/K0001421043/" TargetMode="External"/><Relationship Id="rId894" Type="http://schemas.openxmlformats.org/officeDocument/2006/relationships/hyperlink" Target="https://www.qoo10.jp/g/1074475988" TargetMode="External"/><Relationship Id="rId37" Type="http://schemas.openxmlformats.org/officeDocument/2006/relationships/hyperlink" Target="https://kakaku.com/item/K0001421021/" TargetMode="External"/><Relationship Id="rId102" Type="http://schemas.openxmlformats.org/officeDocument/2006/relationships/hyperlink" Target="https://www.qoo10.jp/g/999868225" TargetMode="External"/><Relationship Id="rId547" Type="http://schemas.openxmlformats.org/officeDocument/2006/relationships/hyperlink" Target="https://kakaku.com/item/K0000897129/" TargetMode="External"/><Relationship Id="rId754" Type="http://schemas.openxmlformats.org/officeDocument/2006/relationships/hyperlink" Target="https://kakaku.com/item/K0001356186/" TargetMode="External"/><Relationship Id="rId961" Type="http://schemas.openxmlformats.org/officeDocument/2006/relationships/hyperlink" Target="https://www.qoo10.jp/g/1074475810" TargetMode="External"/><Relationship Id="rId90" Type="http://schemas.openxmlformats.org/officeDocument/2006/relationships/hyperlink" Target="https://www.qoo10.jp/g/1067987095" TargetMode="External"/><Relationship Id="rId186" Type="http://schemas.openxmlformats.org/officeDocument/2006/relationships/hyperlink" Target="https://www.qoo10.jp/g/1021900369" TargetMode="External"/><Relationship Id="rId393" Type="http://schemas.openxmlformats.org/officeDocument/2006/relationships/hyperlink" Target="https://kakaku.com/item/K0001421030/" TargetMode="External"/><Relationship Id="rId407" Type="http://schemas.openxmlformats.org/officeDocument/2006/relationships/hyperlink" Target="https://kakaku.com/item/K0001277752/" TargetMode="External"/><Relationship Id="rId614" Type="http://schemas.openxmlformats.org/officeDocument/2006/relationships/hyperlink" Target="https://kakaku.com/item/K0000959849/" TargetMode="External"/><Relationship Id="rId821" Type="http://schemas.openxmlformats.org/officeDocument/2006/relationships/hyperlink" Target="https://kakaku.com/item/K0001330596/" TargetMode="External"/><Relationship Id="rId253" Type="http://schemas.openxmlformats.org/officeDocument/2006/relationships/hyperlink" Target="https://kakaku.com/item/K0000858773/" TargetMode="External"/><Relationship Id="rId460" Type="http://schemas.openxmlformats.org/officeDocument/2006/relationships/hyperlink" Target="https://www.qoo10.jp/g/1065505540" TargetMode="External"/><Relationship Id="rId698" Type="http://schemas.openxmlformats.org/officeDocument/2006/relationships/hyperlink" Target="https://kakaku.com/item/K0001020974/" TargetMode="External"/><Relationship Id="rId919" Type="http://schemas.openxmlformats.org/officeDocument/2006/relationships/hyperlink" Target="https://www.qoo10.jp/g/1074476770" TargetMode="External"/><Relationship Id="rId48" Type="http://schemas.openxmlformats.org/officeDocument/2006/relationships/hyperlink" Target="https://www.qoo10.jp/g/986905008" TargetMode="External"/><Relationship Id="rId113" Type="http://schemas.openxmlformats.org/officeDocument/2006/relationships/hyperlink" Target="https://www.qoo10.jp/g/965001914" TargetMode="External"/><Relationship Id="rId320" Type="http://schemas.openxmlformats.org/officeDocument/2006/relationships/hyperlink" Target="https://kakaku.com/item/K0001387090/" TargetMode="External"/><Relationship Id="rId558" Type="http://schemas.openxmlformats.org/officeDocument/2006/relationships/hyperlink" Target="https://kakaku.com/item/K0000897138/" TargetMode="External"/><Relationship Id="rId765" Type="http://schemas.openxmlformats.org/officeDocument/2006/relationships/hyperlink" Target="https://www.qoo10.jp/g/970760132" TargetMode="External"/><Relationship Id="rId972" Type="http://schemas.openxmlformats.org/officeDocument/2006/relationships/hyperlink" Target="https://www.qoo10.jp/g/1074476157" TargetMode="External"/><Relationship Id="rId197" Type="http://schemas.openxmlformats.org/officeDocument/2006/relationships/hyperlink" Target="https://www.qoo10.jp/g/954194392" TargetMode="External"/><Relationship Id="rId418" Type="http://schemas.openxmlformats.org/officeDocument/2006/relationships/hyperlink" Target="https://kakaku.com/item/K0000464922/" TargetMode="External"/><Relationship Id="rId625" Type="http://schemas.openxmlformats.org/officeDocument/2006/relationships/hyperlink" Target="https://kakaku.com/item/K0000732231/" TargetMode="External"/><Relationship Id="rId832" Type="http://schemas.openxmlformats.org/officeDocument/2006/relationships/hyperlink" Target="https://kakaku.com/item/K0000836733/" TargetMode="External"/><Relationship Id="rId264" Type="http://schemas.openxmlformats.org/officeDocument/2006/relationships/hyperlink" Target="https://kakaku.com/item/K0001370742/" TargetMode="External"/><Relationship Id="rId471" Type="http://schemas.openxmlformats.org/officeDocument/2006/relationships/hyperlink" Target="https://kakaku.com/item/K0001371407/" TargetMode="External"/><Relationship Id="rId59" Type="http://schemas.openxmlformats.org/officeDocument/2006/relationships/hyperlink" Target="https://www.qoo10.jp/g/987327442" TargetMode="External"/><Relationship Id="rId124" Type="http://schemas.openxmlformats.org/officeDocument/2006/relationships/hyperlink" Target="https://www.qoo10.jp/g/819509892" TargetMode="External"/><Relationship Id="rId569" Type="http://schemas.openxmlformats.org/officeDocument/2006/relationships/hyperlink" Target="https://kakaku.com/item/K0001330583/" TargetMode="External"/><Relationship Id="rId776" Type="http://schemas.openxmlformats.org/officeDocument/2006/relationships/hyperlink" Target="https://kakaku.com/item/K0000871752/" TargetMode="External"/><Relationship Id="rId983" Type="http://schemas.openxmlformats.org/officeDocument/2006/relationships/hyperlink" Target="https://kakaku.com/item/K0000947474/" TargetMode="External"/><Relationship Id="rId331" Type="http://schemas.openxmlformats.org/officeDocument/2006/relationships/hyperlink" Target="https://kakaku.com/item/K0001226166/" TargetMode="External"/><Relationship Id="rId429" Type="http://schemas.openxmlformats.org/officeDocument/2006/relationships/hyperlink" Target="https://kakaku.com/item/K0000836725/" TargetMode="External"/><Relationship Id="rId636" Type="http://schemas.openxmlformats.org/officeDocument/2006/relationships/hyperlink" Target="https://kakaku.com/item/K0001332092/" TargetMode="External"/><Relationship Id="rId843" Type="http://schemas.openxmlformats.org/officeDocument/2006/relationships/hyperlink" Target="https://www.qoo10.jp/g/1074476389" TargetMode="External"/><Relationship Id="rId275" Type="http://schemas.openxmlformats.org/officeDocument/2006/relationships/hyperlink" Target="https://kakaku.com/item/K0001421802/" TargetMode="External"/><Relationship Id="rId482" Type="http://schemas.openxmlformats.org/officeDocument/2006/relationships/hyperlink" Target="https://kakaku.com/item/K0001225135/" TargetMode="External"/><Relationship Id="rId703" Type="http://schemas.openxmlformats.org/officeDocument/2006/relationships/hyperlink" Target="https://www.qoo10.jp/g/1052812065" TargetMode="External"/><Relationship Id="rId910" Type="http://schemas.openxmlformats.org/officeDocument/2006/relationships/hyperlink" Target="https://www.qoo10.jp/g/1077393366" TargetMode="External"/><Relationship Id="rId135" Type="http://schemas.openxmlformats.org/officeDocument/2006/relationships/hyperlink" Target="https://kakaku.com/item/K0000945904/" TargetMode="External"/><Relationship Id="rId342" Type="http://schemas.openxmlformats.org/officeDocument/2006/relationships/hyperlink" Target="https://www.qoo10.jp/g/663333104" TargetMode="External"/><Relationship Id="rId787" Type="http://schemas.openxmlformats.org/officeDocument/2006/relationships/hyperlink" Target="https://kakaku.com/item/K0001413831/" TargetMode="External"/><Relationship Id="rId994" Type="http://schemas.openxmlformats.org/officeDocument/2006/relationships/hyperlink" Target="https://www.qoo10.jp/g/1074475787" TargetMode="External"/><Relationship Id="rId202" Type="http://schemas.openxmlformats.org/officeDocument/2006/relationships/hyperlink" Target="https://www.qoo10.jp/g/623413724" TargetMode="External"/><Relationship Id="rId647" Type="http://schemas.openxmlformats.org/officeDocument/2006/relationships/hyperlink" Target="https://kakaku.com/item/K0001332101/" TargetMode="External"/><Relationship Id="rId854" Type="http://schemas.openxmlformats.org/officeDocument/2006/relationships/hyperlink" Target="https://www.qoo10.jp/g/1074476722" TargetMode="External"/><Relationship Id="rId286" Type="http://schemas.openxmlformats.org/officeDocument/2006/relationships/hyperlink" Target="https://kakaku.com/item/K0001064833/" TargetMode="External"/><Relationship Id="rId493" Type="http://schemas.openxmlformats.org/officeDocument/2006/relationships/hyperlink" Target="https://kakaku.com/item/K0001371396/" TargetMode="External"/><Relationship Id="rId507" Type="http://schemas.openxmlformats.org/officeDocument/2006/relationships/hyperlink" Target="https://kakaku.com/item/K0000333313/" TargetMode="External"/><Relationship Id="rId714" Type="http://schemas.openxmlformats.org/officeDocument/2006/relationships/hyperlink" Target="https://kakaku.com/item/K0000768290/" TargetMode="External"/><Relationship Id="rId921" Type="http://schemas.openxmlformats.org/officeDocument/2006/relationships/hyperlink" Target="https://www.qoo10.jp/g/1074476529" TargetMode="External"/><Relationship Id="rId50" Type="http://schemas.openxmlformats.org/officeDocument/2006/relationships/hyperlink" Target="https://www.qoo10.jp/g/633541346" TargetMode="External"/><Relationship Id="rId146" Type="http://schemas.openxmlformats.org/officeDocument/2006/relationships/hyperlink" Target="https://kakaku.com/item/K0001370734/" TargetMode="External"/><Relationship Id="rId353" Type="http://schemas.openxmlformats.org/officeDocument/2006/relationships/hyperlink" Target="https://kakaku.com/item/K0001289681/" TargetMode="External"/><Relationship Id="rId560" Type="http://schemas.openxmlformats.org/officeDocument/2006/relationships/hyperlink" Target="https://kakaku.com/item/K0000897134/" TargetMode="External"/><Relationship Id="rId798" Type="http://schemas.openxmlformats.org/officeDocument/2006/relationships/hyperlink" Target="https://kakaku.com/item/K0001356182/" TargetMode="External"/><Relationship Id="rId213" Type="http://schemas.openxmlformats.org/officeDocument/2006/relationships/hyperlink" Target="https://www.qoo10.jp/g/1023145133" TargetMode="External"/><Relationship Id="rId420" Type="http://schemas.openxmlformats.org/officeDocument/2006/relationships/hyperlink" Target="https://www.qoo10.jp/g/1074476553" TargetMode="External"/><Relationship Id="rId658" Type="http://schemas.openxmlformats.org/officeDocument/2006/relationships/hyperlink" Target="https://kakaku.com/item/K0001332145/" TargetMode="External"/><Relationship Id="rId865" Type="http://schemas.openxmlformats.org/officeDocument/2006/relationships/hyperlink" Target="https://www.qoo10.jp/g/1074476241" TargetMode="External"/><Relationship Id="rId297" Type="http://schemas.openxmlformats.org/officeDocument/2006/relationships/hyperlink" Target="https://kakaku.com/item/K0001461549/" TargetMode="External"/><Relationship Id="rId518" Type="http://schemas.openxmlformats.org/officeDocument/2006/relationships/hyperlink" Target="https://kakaku.com/item/K0000897133/" TargetMode="External"/><Relationship Id="rId725" Type="http://schemas.openxmlformats.org/officeDocument/2006/relationships/hyperlink" Target="https://www.qoo10.jp/g/1064964325" TargetMode="External"/><Relationship Id="rId932" Type="http://schemas.openxmlformats.org/officeDocument/2006/relationships/hyperlink" Target="https://www.qoo10.jp/g/1074476176" TargetMode="External"/><Relationship Id="rId157" Type="http://schemas.openxmlformats.org/officeDocument/2006/relationships/hyperlink" Target="https://kakaku.com/item/K0001370751/" TargetMode="External"/><Relationship Id="rId364" Type="http://schemas.openxmlformats.org/officeDocument/2006/relationships/hyperlink" Target="https://kakaku.com/item/K0000999999/" TargetMode="External"/><Relationship Id="rId1008" Type="http://schemas.openxmlformats.org/officeDocument/2006/relationships/hyperlink" Target="https://kakaku.com/item/K0001455262/?lid=pc_ksearch_kakakuitem&#65288;&#20006;&#34892;&#12289;JP&#65289;" TargetMode="External"/><Relationship Id="rId61" Type="http://schemas.openxmlformats.org/officeDocument/2006/relationships/hyperlink" Target="https://www.qoo10.jp/g/1023145132" TargetMode="External"/><Relationship Id="rId571" Type="http://schemas.openxmlformats.org/officeDocument/2006/relationships/hyperlink" Target="https://kakaku.com/item/K0001330593/" TargetMode="External"/><Relationship Id="rId669" Type="http://schemas.openxmlformats.org/officeDocument/2006/relationships/hyperlink" Target="https://kakaku.com/item/K0001332140/" TargetMode="External"/><Relationship Id="rId876" Type="http://schemas.openxmlformats.org/officeDocument/2006/relationships/hyperlink" Target="https://www.qoo10.jp/g/1076557714" TargetMode="External"/><Relationship Id="rId19" Type="http://schemas.openxmlformats.org/officeDocument/2006/relationships/hyperlink" Target="https://kakaku.com/item/K0001515999/" TargetMode="External"/><Relationship Id="rId224" Type="http://schemas.openxmlformats.org/officeDocument/2006/relationships/hyperlink" Target="https://kakaku.com/item/K0001421037/" TargetMode="External"/><Relationship Id="rId431" Type="http://schemas.openxmlformats.org/officeDocument/2006/relationships/hyperlink" Target="https://kakaku.com/item/K0001374072/" TargetMode="External"/><Relationship Id="rId529" Type="http://schemas.openxmlformats.org/officeDocument/2006/relationships/hyperlink" Target="https://kakaku.com/item/K0000897109/" TargetMode="External"/><Relationship Id="rId736" Type="http://schemas.openxmlformats.org/officeDocument/2006/relationships/hyperlink" Target="https://www.qoo10.jp/g/944458301" TargetMode="External"/><Relationship Id="rId168" Type="http://schemas.openxmlformats.org/officeDocument/2006/relationships/hyperlink" Target="https://kakaku.com/item/K0001226169/" TargetMode="External"/><Relationship Id="rId943" Type="http://schemas.openxmlformats.org/officeDocument/2006/relationships/hyperlink" Target="https://www.qoo10.jp/g/1074475869" TargetMode="External"/><Relationship Id="rId72" Type="http://schemas.openxmlformats.org/officeDocument/2006/relationships/hyperlink" Target="https://www.qoo10.jp/g/1067987098" TargetMode="External"/><Relationship Id="rId375" Type="http://schemas.openxmlformats.org/officeDocument/2006/relationships/hyperlink" Target="https://kakaku.com/item/K0001064809/" TargetMode="External"/><Relationship Id="rId582" Type="http://schemas.openxmlformats.org/officeDocument/2006/relationships/hyperlink" Target="https://kakaku.com/item/K0001330602/" TargetMode="External"/><Relationship Id="rId803" Type="http://schemas.openxmlformats.org/officeDocument/2006/relationships/hyperlink" Target="https://kakaku.com/item/K0000871752/" TargetMode="External"/><Relationship Id="rId3" Type="http://schemas.openxmlformats.org/officeDocument/2006/relationships/hyperlink" Target="https://kakaku.com/item/K0001421021/" TargetMode="External"/><Relationship Id="rId235" Type="http://schemas.openxmlformats.org/officeDocument/2006/relationships/hyperlink" Target="https://kakaku.com/item/K0001421015/" TargetMode="External"/><Relationship Id="rId442" Type="http://schemas.openxmlformats.org/officeDocument/2006/relationships/hyperlink" Target="https://kakaku.com/item/K0001375291/" TargetMode="External"/><Relationship Id="rId887" Type="http://schemas.openxmlformats.org/officeDocument/2006/relationships/hyperlink" Target="https://kakaku.com/item/K0000945911/" TargetMode="External"/><Relationship Id="rId302" Type="http://schemas.openxmlformats.org/officeDocument/2006/relationships/hyperlink" Target="https://kakaku.com/item/K0001387072/" TargetMode="External"/><Relationship Id="rId747" Type="http://schemas.openxmlformats.org/officeDocument/2006/relationships/hyperlink" Target="https://www.qoo10.jp/g/1074476267" TargetMode="External"/><Relationship Id="rId954" Type="http://schemas.openxmlformats.org/officeDocument/2006/relationships/hyperlink" Target="https://www.qoo10.jp/g/1074475797" TargetMode="External"/><Relationship Id="rId83" Type="http://schemas.openxmlformats.org/officeDocument/2006/relationships/hyperlink" Target="https://www.qoo10.jp/g/750958969" TargetMode="External"/><Relationship Id="rId179" Type="http://schemas.openxmlformats.org/officeDocument/2006/relationships/hyperlink" Target="https://kakaku.com/item/K0001387119/" TargetMode="External"/><Relationship Id="rId386" Type="http://schemas.openxmlformats.org/officeDocument/2006/relationships/hyperlink" Target="https://kakaku.com/item/K0001461540/" TargetMode="External"/><Relationship Id="rId593" Type="http://schemas.openxmlformats.org/officeDocument/2006/relationships/hyperlink" Target="https://kakaku.com/item/K0000333323/" TargetMode="External"/><Relationship Id="rId607" Type="http://schemas.openxmlformats.org/officeDocument/2006/relationships/hyperlink" Target="https://kakaku.com/item/K0000732212/" TargetMode="External"/><Relationship Id="rId814" Type="http://schemas.openxmlformats.org/officeDocument/2006/relationships/hyperlink" Target="https://www.qoo10.jp/g/1074475995" TargetMode="External"/><Relationship Id="rId246" Type="http://schemas.openxmlformats.org/officeDocument/2006/relationships/hyperlink" Target="https://kakaku.com/item/K0001031730/" TargetMode="External"/><Relationship Id="rId453" Type="http://schemas.openxmlformats.org/officeDocument/2006/relationships/hyperlink" Target="https://www.qoo10.jp/g/1074476347" TargetMode="External"/><Relationship Id="rId660" Type="http://schemas.openxmlformats.org/officeDocument/2006/relationships/hyperlink" Target="https://kakaku.com/item/K0001332131/" TargetMode="External"/><Relationship Id="rId898" Type="http://schemas.openxmlformats.org/officeDocument/2006/relationships/hyperlink" Target="https://www.qoo10.jp/g/1074475819" TargetMode="External"/><Relationship Id="rId106" Type="http://schemas.openxmlformats.org/officeDocument/2006/relationships/hyperlink" Target="https://www.qoo10.jp/g/965001924" TargetMode="External"/><Relationship Id="rId313" Type="http://schemas.openxmlformats.org/officeDocument/2006/relationships/hyperlink" Target="https://kakaku.com/item/K0001387075/" TargetMode="External"/><Relationship Id="rId758" Type="http://schemas.openxmlformats.org/officeDocument/2006/relationships/hyperlink" Target="https://www.qoo10.jp/g/1074832162" TargetMode="External"/><Relationship Id="rId965" Type="http://schemas.openxmlformats.org/officeDocument/2006/relationships/hyperlink" Target="https://www.qoo10.jp/g/10744757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91281-3D1E-49C9-8543-30215B8C600B}">
  <sheetPr codeName="Sheet3">
    <tabColor rgb="FF7030A0"/>
  </sheetPr>
  <dimension ref="A1:P28"/>
  <sheetViews>
    <sheetView workbookViewId="0">
      <pane ySplit="1" topLeftCell="A2" activePane="bottomLeft" state="frozen"/>
      <selection pane="bottomLeft" activeCell="A2" sqref="A2"/>
    </sheetView>
  </sheetViews>
  <sheetFormatPr defaultRowHeight="16.5"/>
  <cols>
    <col min="1" max="2" width="11.5546875" style="406" bestFit="1" customWidth="1"/>
    <col min="3" max="3" width="8.88671875" style="406"/>
    <col min="4" max="4" width="5.88671875" style="406" customWidth="1"/>
    <col min="5" max="5" width="6.21875" style="406" customWidth="1"/>
    <col min="6" max="6" width="11.5546875" style="406" bestFit="1" customWidth="1"/>
    <col min="7" max="7" width="34.77734375" style="406" bestFit="1" customWidth="1"/>
    <col min="8" max="8" width="13.109375" style="406" customWidth="1"/>
    <col min="9" max="9" width="7.109375" style="406" bestFit="1" customWidth="1"/>
    <col min="10" max="10" width="10.6640625" style="406" customWidth="1"/>
    <col min="11" max="13" width="8.88671875" style="406"/>
    <col min="14" max="14" width="8.33203125" style="406" bestFit="1" customWidth="1"/>
    <col min="15" max="15" width="11.5546875" style="406" bestFit="1" customWidth="1"/>
    <col min="16" max="16" width="4" style="406" bestFit="1" customWidth="1"/>
    <col min="17" max="16384" width="8.88671875" style="406"/>
  </cols>
  <sheetData>
    <row r="1" spans="1:16">
      <c r="A1" s="420" t="s">
        <v>6394</v>
      </c>
      <c r="F1" s="406" t="s">
        <v>7246</v>
      </c>
      <c r="G1" s="406" t="s">
        <v>12094</v>
      </c>
      <c r="H1" s="406" t="s">
        <v>3386</v>
      </c>
      <c r="I1" s="420" t="s">
        <v>12152</v>
      </c>
      <c r="J1" s="406" t="s">
        <v>12096</v>
      </c>
      <c r="K1" s="406" t="s">
        <v>12095</v>
      </c>
      <c r="O1" s="420" t="s">
        <v>12151</v>
      </c>
    </row>
    <row r="2" spans="1:16">
      <c r="A2" s="407">
        <v>2156017159250</v>
      </c>
      <c r="B2" s="407">
        <v>4985009705384</v>
      </c>
      <c r="C2" s="407" t="s">
        <v>2104</v>
      </c>
      <c r="D2" s="407">
        <v>4723</v>
      </c>
      <c r="F2" s="406">
        <f>A2</f>
        <v>2156017159250</v>
      </c>
      <c r="G2" s="406" t="str">
        <f>C2</f>
        <v>MI 215/60R17 96V PRIMACY 4+</v>
      </c>
      <c r="H2" s="419" t="str">
        <f>LEFT(G:G,13)</f>
        <v xml:space="preserve">MI 215/60R17 </v>
      </c>
      <c r="I2" s="408" t="str">
        <f>MID(D:D,3,2)</f>
        <v>23</v>
      </c>
      <c r="J2" s="408" t="str">
        <f>VLOOKUP(F:F,在庫!B:L,11,0)</f>
        <v>23</v>
      </c>
      <c r="K2" s="406">
        <f>VLOOKUP(F:F,在庫!B:K,10,0)</f>
        <v>3</v>
      </c>
      <c r="L2" s="406" t="e">
        <f>VLOOKUP(F:F,#REF!,51,0)</f>
        <v>#REF!</v>
      </c>
      <c r="M2" s="406" t="e">
        <f>VLOOKUP(F:F,#REF!,52,0)</f>
        <v>#REF!</v>
      </c>
      <c r="O2" s="406">
        <f>F2</f>
        <v>2156017159250</v>
      </c>
      <c r="P2" s="421" t="s">
        <v>12153</v>
      </c>
    </row>
    <row r="3" spans="1:16">
      <c r="A3" s="407">
        <v>2255017159267</v>
      </c>
      <c r="B3" s="407">
        <v>4985009004272</v>
      </c>
      <c r="C3" s="407" t="s">
        <v>2082</v>
      </c>
      <c r="D3" s="407">
        <v>4423</v>
      </c>
      <c r="F3" s="406">
        <f t="shared" ref="F3:F28" si="0">A3</f>
        <v>2255017159267</v>
      </c>
      <c r="G3" s="406" t="str">
        <f t="shared" ref="G3:G28" si="1">C3</f>
        <v>MI 225/50R17 98YXL PRIMACY 4+ DT</v>
      </c>
      <c r="H3" s="419" t="str">
        <f t="shared" ref="H3:H28" si="2">LEFT(G:G,13)</f>
        <v xml:space="preserve">MI 225/50R17 </v>
      </c>
      <c r="I3" s="408" t="str">
        <f t="shared" ref="I3:I22" si="3">MID(D:D,3,2)</f>
        <v>23</v>
      </c>
      <c r="J3" s="408" t="str">
        <f>VLOOKUP(F:F,在庫!B:L,11,0)</f>
        <v>23</v>
      </c>
      <c r="K3" s="406">
        <f>VLOOKUP(F:F,在庫!B:K,10,0)</f>
        <v>4</v>
      </c>
      <c r="L3" s="406" t="e">
        <f>VLOOKUP(F:F,#REF!,51,0)</f>
        <v>#REF!</v>
      </c>
      <c r="M3" s="406" t="e">
        <f>VLOOKUP(F:F,#REF!,52,0)</f>
        <v>#REF!</v>
      </c>
      <c r="O3" s="406">
        <f t="shared" ref="O3:O28" si="4">F3</f>
        <v>2255017159267</v>
      </c>
    </row>
    <row r="4" spans="1:16">
      <c r="A4" s="407">
        <v>2255017159267</v>
      </c>
      <c r="B4" s="407">
        <v>4985009004272</v>
      </c>
      <c r="C4" s="407" t="s">
        <v>2082</v>
      </c>
      <c r="D4" s="407">
        <v>4423</v>
      </c>
      <c r="F4" s="406">
        <f t="shared" si="0"/>
        <v>2255017159267</v>
      </c>
      <c r="G4" s="406" t="str">
        <f t="shared" si="1"/>
        <v>MI 225/50R17 98YXL PRIMACY 4+ DT</v>
      </c>
      <c r="H4" s="419" t="str">
        <f t="shared" si="2"/>
        <v xml:space="preserve">MI 225/50R17 </v>
      </c>
      <c r="I4" s="408" t="str">
        <f t="shared" si="3"/>
        <v>23</v>
      </c>
      <c r="J4" s="408" t="str">
        <f>VLOOKUP(F:F,在庫!B:L,11,0)</f>
        <v>23</v>
      </c>
      <c r="K4" s="406">
        <f>VLOOKUP(F:F,在庫!B:K,10,0)</f>
        <v>4</v>
      </c>
      <c r="L4" s="406" t="e">
        <f>VLOOKUP(F:F,#REF!,51,0)</f>
        <v>#REF!</v>
      </c>
      <c r="M4" s="406" t="e">
        <f>VLOOKUP(F:F,#REF!,52,0)</f>
        <v>#REF!</v>
      </c>
      <c r="O4" s="406">
        <f t="shared" si="4"/>
        <v>2255017159267</v>
      </c>
    </row>
    <row r="5" spans="1:16">
      <c r="A5" s="407">
        <v>2055517159251</v>
      </c>
      <c r="B5" s="407">
        <v>4985009705346</v>
      </c>
      <c r="C5" s="407" t="s">
        <v>2119</v>
      </c>
      <c r="D5" s="407">
        <v>5023</v>
      </c>
      <c r="F5" s="406">
        <f t="shared" si="0"/>
        <v>2055517159251</v>
      </c>
      <c r="G5" s="406" t="str">
        <f t="shared" si="1"/>
        <v>MI 205/55R17 95VXL PRIMACY 4+</v>
      </c>
      <c r="H5" s="419" t="str">
        <f t="shared" si="2"/>
        <v xml:space="preserve">MI 205/55R17 </v>
      </c>
      <c r="I5" s="408" t="str">
        <f t="shared" si="3"/>
        <v>23</v>
      </c>
      <c r="J5" s="408" t="str">
        <f>VLOOKUP(F:F,在庫!B:L,11,0)</f>
        <v>23</v>
      </c>
      <c r="K5" s="406">
        <f>VLOOKUP(F:F,在庫!B:K,10,0)</f>
        <v>5</v>
      </c>
      <c r="L5" s="406" t="e">
        <f>VLOOKUP(F:F,#REF!,51,0)</f>
        <v>#REF!</v>
      </c>
      <c r="M5" s="406" t="e">
        <f>VLOOKUP(F:F,#REF!,52,0)</f>
        <v>#REF!</v>
      </c>
      <c r="O5" s="406">
        <f t="shared" si="4"/>
        <v>2055517159251</v>
      </c>
    </row>
    <row r="6" spans="1:16">
      <c r="A6" s="407">
        <v>2055517159251</v>
      </c>
      <c r="B6" s="407">
        <v>4985009705346</v>
      </c>
      <c r="C6" s="407" t="s">
        <v>2119</v>
      </c>
      <c r="D6" s="407">
        <v>5023</v>
      </c>
      <c r="F6" s="406">
        <f t="shared" si="0"/>
        <v>2055517159251</v>
      </c>
      <c r="G6" s="406" t="str">
        <f t="shared" si="1"/>
        <v>MI 205/55R17 95VXL PRIMACY 4+</v>
      </c>
      <c r="H6" s="419" t="str">
        <f t="shared" si="2"/>
        <v xml:space="preserve">MI 205/55R17 </v>
      </c>
      <c r="I6" s="408" t="str">
        <f t="shared" si="3"/>
        <v>23</v>
      </c>
      <c r="J6" s="408" t="str">
        <f>VLOOKUP(F:F,在庫!B:L,11,0)</f>
        <v>23</v>
      </c>
      <c r="K6" s="406">
        <f>VLOOKUP(F:F,在庫!B:K,10,0)</f>
        <v>5</v>
      </c>
      <c r="L6" s="406" t="e">
        <f>VLOOKUP(F:F,#REF!,51,0)</f>
        <v>#REF!</v>
      </c>
      <c r="M6" s="406" t="e">
        <f>VLOOKUP(F:F,#REF!,52,0)</f>
        <v>#REF!</v>
      </c>
      <c r="O6" s="406">
        <f t="shared" si="4"/>
        <v>2055517159251</v>
      </c>
    </row>
    <row r="7" spans="1:16">
      <c r="A7" s="407">
        <v>2554518159258</v>
      </c>
      <c r="B7" s="407">
        <v>4985009705490</v>
      </c>
      <c r="C7" s="407" t="s">
        <v>2242</v>
      </c>
      <c r="D7" s="407">
        <v>2723</v>
      </c>
      <c r="F7" s="406">
        <f t="shared" si="0"/>
        <v>2554518159258</v>
      </c>
      <c r="G7" s="406" t="str">
        <f t="shared" si="1"/>
        <v>MI 255/45R18 99Y PRIMACY 4+</v>
      </c>
      <c r="H7" s="419" t="str">
        <f t="shared" si="2"/>
        <v xml:space="preserve">MI 255/45R18 </v>
      </c>
      <c r="I7" s="408" t="str">
        <f t="shared" si="3"/>
        <v>23</v>
      </c>
      <c r="J7" s="408" t="str">
        <f>VLOOKUP(F:F,在庫!B:L,11,0)</f>
        <v>22</v>
      </c>
      <c r="K7" s="406">
        <f>VLOOKUP(F:F,在庫!B:K,10,0)</f>
        <v>4</v>
      </c>
      <c r="L7" s="406" t="e">
        <f>VLOOKUP(F:F,#REF!,51,0)</f>
        <v>#REF!</v>
      </c>
      <c r="M7" s="406" t="e">
        <f>VLOOKUP(F:F,#REF!,52,0)</f>
        <v>#REF!</v>
      </c>
      <c r="O7" s="406">
        <f t="shared" si="4"/>
        <v>2554518159258</v>
      </c>
    </row>
    <row r="8" spans="1:16">
      <c r="A8" s="407">
        <v>2354019158404</v>
      </c>
      <c r="B8" s="407">
        <v>4985009689059</v>
      </c>
      <c r="C8" s="407" t="s">
        <v>12055</v>
      </c>
      <c r="D8" s="407">
        <v>2823</v>
      </c>
      <c r="F8" s="406">
        <f t="shared" si="0"/>
        <v>2354019158404</v>
      </c>
      <c r="G8" s="406" t="str">
        <f t="shared" si="1"/>
        <v>MI 235/40ZR19 (96Y)XL PILOT SPORT 4 S</v>
      </c>
      <c r="H8" s="419" t="str">
        <f t="shared" si="2"/>
        <v>MI 235/40ZR19</v>
      </c>
      <c r="I8" s="408" t="str">
        <f t="shared" si="3"/>
        <v>23</v>
      </c>
      <c r="J8" s="408" t="str">
        <f>VLOOKUP(F:F,在庫!B:L,11,0)</f>
        <v>23</v>
      </c>
      <c r="K8" s="406">
        <f>VLOOKUP(F:F,在庫!B:K,10,0)</f>
        <v>4</v>
      </c>
      <c r="L8" s="406" t="e">
        <f>VLOOKUP(F:F,#REF!,51,0)</f>
        <v>#REF!</v>
      </c>
      <c r="M8" s="406" t="e">
        <f>VLOOKUP(F:F,#REF!,52,0)</f>
        <v>#REF!</v>
      </c>
      <c r="O8" s="406">
        <f t="shared" si="4"/>
        <v>2354019158404</v>
      </c>
    </row>
    <row r="9" spans="1:16">
      <c r="A9" s="407">
        <v>2653518158602</v>
      </c>
      <c r="B9" s="407">
        <v>4985009708248</v>
      </c>
      <c r="C9" s="407" t="s">
        <v>2045</v>
      </c>
      <c r="D9" s="407">
        <v>4423</v>
      </c>
      <c r="F9" s="406">
        <f t="shared" si="0"/>
        <v>2653518158602</v>
      </c>
      <c r="G9" s="406" t="str">
        <f t="shared" si="1"/>
        <v>MI 265/35R18 97YXL PILOT SPORT 5</v>
      </c>
      <c r="H9" s="419" t="str">
        <f t="shared" si="2"/>
        <v xml:space="preserve">MI 265/35R18 </v>
      </c>
      <c r="I9" s="408" t="str">
        <f t="shared" si="3"/>
        <v>23</v>
      </c>
      <c r="J9" s="408" t="str">
        <f>VLOOKUP(F:F,在庫!B:L,11,0)</f>
        <v>23</v>
      </c>
      <c r="K9" s="406">
        <f>VLOOKUP(F:F,在庫!B:K,10,0)</f>
        <v>4</v>
      </c>
      <c r="L9" s="406" t="e">
        <f>VLOOKUP(F:F,#REF!,51,0)</f>
        <v>#REF!</v>
      </c>
      <c r="M9" s="406" t="e">
        <f>VLOOKUP(F:F,#REF!,52,0)</f>
        <v>#REF!</v>
      </c>
      <c r="O9" s="406">
        <f t="shared" si="4"/>
        <v>2653518158602</v>
      </c>
    </row>
    <row r="10" spans="1:16">
      <c r="A10" s="407">
        <v>2454518158605</v>
      </c>
      <c r="B10" s="407">
        <v>4985009708200</v>
      </c>
      <c r="C10" s="407" t="s">
        <v>2248</v>
      </c>
      <c r="D10" s="407">
        <v>3923</v>
      </c>
      <c r="F10" s="406">
        <f t="shared" si="0"/>
        <v>2454518158605</v>
      </c>
      <c r="G10" s="406" t="str">
        <f t="shared" si="1"/>
        <v>MI 245/45R18 100YXL PILOT SPORT 5</v>
      </c>
      <c r="H10" s="419" t="str">
        <f t="shared" si="2"/>
        <v xml:space="preserve">MI 245/45R18 </v>
      </c>
      <c r="I10" s="408" t="str">
        <f t="shared" si="3"/>
        <v>23</v>
      </c>
      <c r="J10" s="408" t="str">
        <f>VLOOKUP(F:F,在庫!B:L,11,0)</f>
        <v>22</v>
      </c>
      <c r="K10" s="406">
        <f>VLOOKUP(F:F,在庫!B:K,10,0)</f>
        <v>3</v>
      </c>
      <c r="L10" s="406" t="e">
        <f>VLOOKUP(F:F,#REF!,51,0)</f>
        <v>#REF!</v>
      </c>
      <c r="M10" s="406" t="e">
        <f>VLOOKUP(F:F,#REF!,52,0)</f>
        <v>#REF!</v>
      </c>
      <c r="O10" s="406">
        <f t="shared" si="4"/>
        <v>2454518158605</v>
      </c>
    </row>
    <row r="11" spans="1:16">
      <c r="A11" s="407">
        <v>2354018158603</v>
      </c>
      <c r="B11" s="407">
        <v>4985009708156</v>
      </c>
      <c r="C11" s="407" t="s">
        <v>2076</v>
      </c>
      <c r="D11" s="407">
        <v>4423</v>
      </c>
      <c r="F11" s="406">
        <f t="shared" si="0"/>
        <v>2354018158603</v>
      </c>
      <c r="G11" s="406" t="str">
        <f t="shared" si="1"/>
        <v>MI 235/40R18 95YXL PILOT SPORT 5</v>
      </c>
      <c r="H11" s="419" t="str">
        <f t="shared" si="2"/>
        <v xml:space="preserve">MI 235/40R18 </v>
      </c>
      <c r="I11" s="408" t="str">
        <f t="shared" si="3"/>
        <v>23</v>
      </c>
      <c r="J11" s="408" t="str">
        <f>VLOOKUP(F:F,在庫!B:L,11,0)</f>
        <v>23</v>
      </c>
      <c r="K11" s="406">
        <f>VLOOKUP(F:F,在庫!B:K,10,0)</f>
        <v>5</v>
      </c>
      <c r="L11" s="406" t="e">
        <f>VLOOKUP(F:F,#REF!,51,0)</f>
        <v>#REF!</v>
      </c>
      <c r="M11" s="406" t="e">
        <f>VLOOKUP(F:F,#REF!,52,0)</f>
        <v>#REF!</v>
      </c>
      <c r="O11" s="406">
        <f t="shared" si="4"/>
        <v>2354018158603</v>
      </c>
    </row>
    <row r="12" spans="1:16">
      <c r="A12" s="407">
        <v>2356018159307</v>
      </c>
      <c r="B12" s="407">
        <v>4985009706268</v>
      </c>
      <c r="C12" s="407" t="s">
        <v>6190</v>
      </c>
      <c r="D12" s="407">
        <v>4623</v>
      </c>
      <c r="F12" s="406">
        <f t="shared" si="0"/>
        <v>2356018159307</v>
      </c>
      <c r="G12" s="406" t="str">
        <f t="shared" si="1"/>
        <v>MI 235/60R18 103V PRIMACY SUV+</v>
      </c>
      <c r="H12" s="419" t="str">
        <f t="shared" si="2"/>
        <v xml:space="preserve">MI 235/60R18 </v>
      </c>
      <c r="I12" s="408" t="str">
        <f t="shared" si="3"/>
        <v>23</v>
      </c>
      <c r="J12" s="408" t="str">
        <f>VLOOKUP(F:F,在庫!B:L,11,0)</f>
        <v>23</v>
      </c>
      <c r="K12" s="406">
        <f>VLOOKUP(F:F,在庫!B:K,10,0)</f>
        <v>4</v>
      </c>
      <c r="L12" s="406" t="e">
        <f>VLOOKUP(F:F,#REF!,51,0)</f>
        <v>#REF!</v>
      </c>
      <c r="M12" s="406" t="e">
        <f>VLOOKUP(F:F,#REF!,52,0)</f>
        <v>#REF!</v>
      </c>
      <c r="O12" s="406">
        <f t="shared" si="4"/>
        <v>2356018159307</v>
      </c>
    </row>
    <row r="13" spans="1:16">
      <c r="A13" s="407">
        <v>2256517159306</v>
      </c>
      <c r="B13" s="407">
        <v>4985009706145</v>
      </c>
      <c r="C13" s="407" t="s">
        <v>2079</v>
      </c>
      <c r="D13" s="407">
        <v>4523</v>
      </c>
      <c r="F13" s="406">
        <f t="shared" si="0"/>
        <v>2256517159306</v>
      </c>
      <c r="G13" s="406" t="str">
        <f t="shared" si="1"/>
        <v>MI 225/65R17 106HXL PRIMACY SUV+</v>
      </c>
      <c r="H13" s="419" t="str">
        <f t="shared" si="2"/>
        <v xml:space="preserve">MI 225/65R17 </v>
      </c>
      <c r="I13" s="408" t="str">
        <f t="shared" si="3"/>
        <v>23</v>
      </c>
      <c r="J13" s="408" t="str">
        <f>VLOOKUP(F:F,在庫!B:L,11,0)</f>
        <v>23</v>
      </c>
      <c r="K13" s="406">
        <f>VLOOKUP(F:F,在庫!B:K,10,0)</f>
        <v>4</v>
      </c>
      <c r="L13" s="406" t="e">
        <f>VLOOKUP(F:F,#REF!,51,0)</f>
        <v>#REF!</v>
      </c>
      <c r="M13" s="406" t="e">
        <f>VLOOKUP(F:F,#REF!,52,0)</f>
        <v>#REF!</v>
      </c>
      <c r="O13" s="406">
        <f t="shared" si="4"/>
        <v>2256517159306</v>
      </c>
    </row>
    <row r="14" spans="1:16">
      <c r="A14" s="407">
        <v>2155017159253</v>
      </c>
      <c r="B14" s="407">
        <v>4985009705322</v>
      </c>
      <c r="C14" s="407" t="s">
        <v>2109</v>
      </c>
      <c r="D14" s="407">
        <v>4323</v>
      </c>
      <c r="F14" s="406">
        <f t="shared" si="0"/>
        <v>2155017159253</v>
      </c>
      <c r="G14" s="406" t="str">
        <f t="shared" si="1"/>
        <v>MI 215/50R17 95WXL PRIMACY 4+</v>
      </c>
      <c r="H14" s="419" t="str">
        <f t="shared" si="2"/>
        <v xml:space="preserve">MI 215/50R17 </v>
      </c>
      <c r="I14" s="408" t="str">
        <f t="shared" si="3"/>
        <v>23</v>
      </c>
      <c r="J14" s="408" t="str">
        <f>VLOOKUP(F:F,在庫!B:L,11,0)</f>
        <v>23</v>
      </c>
      <c r="K14" s="406">
        <f>VLOOKUP(F:F,在庫!B:K,10,0)</f>
        <v>3</v>
      </c>
      <c r="L14" s="406" t="e">
        <f>VLOOKUP(F:F,#REF!,51,0)</f>
        <v>#REF!</v>
      </c>
      <c r="M14" s="406" t="e">
        <f>VLOOKUP(F:F,#REF!,52,0)</f>
        <v>#REF!</v>
      </c>
      <c r="O14" s="406">
        <f t="shared" si="4"/>
        <v>2155017159253</v>
      </c>
    </row>
    <row r="15" spans="1:16">
      <c r="A15" s="407">
        <v>2454517158606</v>
      </c>
      <c r="B15" s="407">
        <v>4985009708095</v>
      </c>
      <c r="C15" s="407" t="s">
        <v>12149</v>
      </c>
      <c r="D15" s="407">
        <v>4723</v>
      </c>
      <c r="F15" s="406">
        <f t="shared" si="0"/>
        <v>2454517158606</v>
      </c>
      <c r="G15" s="406" t="str">
        <f t="shared" si="1"/>
        <v>MI 245/45R17 99YXL PILOT SPORT 5</v>
      </c>
      <c r="H15" s="419" t="str">
        <f t="shared" si="2"/>
        <v xml:space="preserve">MI 245/45R17 </v>
      </c>
      <c r="I15" s="408" t="str">
        <f t="shared" si="3"/>
        <v>23</v>
      </c>
      <c r="J15" s="408" t="str">
        <f>VLOOKUP(F:F,在庫!B:L,11,0)</f>
        <v>23</v>
      </c>
      <c r="K15" s="406">
        <f>VLOOKUP(F:F,在庫!B:K,10,0)</f>
        <v>2</v>
      </c>
      <c r="L15" s="406" t="e">
        <f>VLOOKUP(F:F,#REF!,51,0)</f>
        <v>#REF!</v>
      </c>
      <c r="M15" s="406" t="e">
        <f>VLOOKUP(F:F,#REF!,52,0)</f>
        <v>#REF!</v>
      </c>
      <c r="O15" s="406">
        <f t="shared" si="4"/>
        <v>2454517158606</v>
      </c>
    </row>
    <row r="16" spans="1:16">
      <c r="A16" s="407">
        <v>2154518158604</v>
      </c>
      <c r="B16" s="407">
        <v>4985009708125</v>
      </c>
      <c r="C16" s="407" t="s">
        <v>2110</v>
      </c>
      <c r="D16" s="407">
        <v>4123</v>
      </c>
      <c r="F16" s="406">
        <f t="shared" si="0"/>
        <v>2154518158604</v>
      </c>
      <c r="G16" s="406" t="str">
        <f t="shared" si="1"/>
        <v>MI 215/45R18 93YXL PILOT SPORT 5</v>
      </c>
      <c r="H16" s="419" t="str">
        <f t="shared" si="2"/>
        <v xml:space="preserve">MI 215/45R18 </v>
      </c>
      <c r="I16" s="408" t="str">
        <f t="shared" si="3"/>
        <v>23</v>
      </c>
      <c r="J16" s="408" t="str">
        <f>VLOOKUP(F:F,在庫!B:L,11,0)</f>
        <v>23</v>
      </c>
      <c r="K16" s="406">
        <f>VLOOKUP(F:F,在庫!B:K,10,0)</f>
        <v>3</v>
      </c>
      <c r="L16" s="406" t="e">
        <f>VLOOKUP(F:F,#REF!,51,0)</f>
        <v>#REF!</v>
      </c>
      <c r="M16" s="406" t="e">
        <f>VLOOKUP(F:F,#REF!,52,0)</f>
        <v>#REF!</v>
      </c>
      <c r="O16" s="406">
        <f t="shared" si="4"/>
        <v>2154518158604</v>
      </c>
    </row>
    <row r="17" spans="1:15">
      <c r="A17" s="407">
        <v>2055017159256</v>
      </c>
      <c r="B17" s="407">
        <v>4985009705315</v>
      </c>
      <c r="C17" s="407" t="s">
        <v>2124</v>
      </c>
      <c r="D17" s="407">
        <v>3323</v>
      </c>
      <c r="F17" s="406">
        <f t="shared" si="0"/>
        <v>2055017159256</v>
      </c>
      <c r="G17" s="406" t="str">
        <f t="shared" si="1"/>
        <v>MI 205/50R17 93WXL PRIMACY 4+</v>
      </c>
      <c r="H17" s="419" t="str">
        <f t="shared" si="2"/>
        <v xml:space="preserve">MI 205/50R17 </v>
      </c>
      <c r="I17" s="408" t="str">
        <f t="shared" si="3"/>
        <v>23</v>
      </c>
      <c r="J17" s="408" t="str">
        <f>VLOOKUP(F:F,在庫!B:L,11,0)</f>
        <v>23</v>
      </c>
      <c r="K17" s="406">
        <f>VLOOKUP(F:F,在庫!B:K,10,0)</f>
        <v>3</v>
      </c>
      <c r="L17" s="406" t="e">
        <f>VLOOKUP(F:F,#REF!,51,0)</f>
        <v>#REF!</v>
      </c>
      <c r="M17" s="406" t="e">
        <f>VLOOKUP(F:F,#REF!,52,0)</f>
        <v>#REF!</v>
      </c>
      <c r="O17" s="406">
        <f t="shared" si="4"/>
        <v>2055017159256</v>
      </c>
    </row>
    <row r="18" spans="1:15">
      <c r="A18" s="407">
        <v>2055017159256</v>
      </c>
      <c r="B18" s="407">
        <v>4985009705315</v>
      </c>
      <c r="C18" s="407" t="s">
        <v>2124</v>
      </c>
      <c r="D18" s="407">
        <v>3323</v>
      </c>
      <c r="F18" s="406">
        <f t="shared" si="0"/>
        <v>2055017159256</v>
      </c>
      <c r="G18" s="406" t="str">
        <f t="shared" si="1"/>
        <v>MI 205/50R17 93WXL PRIMACY 4+</v>
      </c>
      <c r="H18" s="419" t="str">
        <f t="shared" si="2"/>
        <v xml:space="preserve">MI 205/50R17 </v>
      </c>
      <c r="I18" s="408" t="str">
        <f t="shared" si="3"/>
        <v>23</v>
      </c>
      <c r="J18" s="408" t="str">
        <f>VLOOKUP(F:F,在庫!B:L,11,0)</f>
        <v>23</v>
      </c>
      <c r="K18" s="406">
        <f>VLOOKUP(F:F,在庫!B:K,10,0)</f>
        <v>3</v>
      </c>
      <c r="L18" s="406" t="e">
        <f>VLOOKUP(F:F,#REF!,51,0)</f>
        <v>#REF!</v>
      </c>
      <c r="M18" s="406" t="e">
        <f>VLOOKUP(F:F,#REF!,52,0)</f>
        <v>#REF!</v>
      </c>
      <c r="O18" s="406">
        <f t="shared" si="4"/>
        <v>2055017159256</v>
      </c>
    </row>
    <row r="19" spans="1:15">
      <c r="A19" s="407">
        <v>2055017155500</v>
      </c>
      <c r="B19" s="407">
        <v>4985009687192</v>
      </c>
      <c r="C19" s="407" t="s">
        <v>2123</v>
      </c>
      <c r="D19" s="407">
        <v>1923</v>
      </c>
      <c r="F19" s="406">
        <f t="shared" si="0"/>
        <v>2055017155500</v>
      </c>
      <c r="G19" s="406" t="str">
        <f t="shared" si="1"/>
        <v>MI 205/50ZR17 93(Y) XL PILOT SPORT 4</v>
      </c>
      <c r="H19" s="419" t="str">
        <f t="shared" si="2"/>
        <v>MI 205/50ZR17</v>
      </c>
      <c r="I19" s="408" t="str">
        <f t="shared" si="3"/>
        <v>23</v>
      </c>
      <c r="J19" s="408" t="str">
        <f>VLOOKUP(F:F,在庫!B:L,11,0)</f>
        <v>23</v>
      </c>
      <c r="K19" s="406">
        <f>VLOOKUP(F:F,在庫!B:K,10,0)</f>
        <v>2</v>
      </c>
      <c r="L19" s="406" t="e">
        <f>VLOOKUP(F:F,#REF!,51,0)</f>
        <v>#REF!</v>
      </c>
      <c r="M19" s="406" t="e">
        <f>VLOOKUP(F:F,#REF!,52,0)</f>
        <v>#REF!</v>
      </c>
      <c r="O19" s="406">
        <f t="shared" si="4"/>
        <v>2055017155500</v>
      </c>
    </row>
    <row r="20" spans="1:15">
      <c r="A20" s="407">
        <v>2154516155421</v>
      </c>
      <c r="B20" s="407">
        <v>4985009686041</v>
      </c>
      <c r="C20" s="407" t="s">
        <v>12150</v>
      </c>
      <c r="D20" s="407">
        <v>2323</v>
      </c>
      <c r="F20" s="406">
        <f t="shared" si="0"/>
        <v>2154516155421</v>
      </c>
      <c r="G20" s="406" t="str">
        <f t="shared" si="1"/>
        <v>MI 215/45R16 90V XL Pilot Sport 3 AO</v>
      </c>
      <c r="H20" s="419" t="str">
        <f t="shared" si="2"/>
        <v xml:space="preserve">MI 215/45R16 </v>
      </c>
      <c r="I20" s="408" t="str">
        <f t="shared" si="3"/>
        <v>23</v>
      </c>
      <c r="J20" s="408" t="str">
        <f>VLOOKUP(F:F,在庫!B:L,11,0)</f>
        <v>23</v>
      </c>
      <c r="K20" s="406">
        <f>VLOOKUP(F:F,在庫!B:K,10,0)</f>
        <v>3</v>
      </c>
      <c r="L20" s="406" t="e">
        <f>VLOOKUP(F:F,#REF!,51,0)</f>
        <v>#REF!</v>
      </c>
      <c r="M20" s="406" t="e">
        <f>VLOOKUP(F:F,#REF!,52,0)</f>
        <v>#REF!</v>
      </c>
      <c r="O20" s="406">
        <f t="shared" si="4"/>
        <v>2154516155421</v>
      </c>
    </row>
    <row r="21" spans="1:15">
      <c r="A21" s="407">
        <v>2254019158407</v>
      </c>
      <c r="B21" s="407">
        <v>4985009689028</v>
      </c>
      <c r="C21" s="407" t="s">
        <v>2094</v>
      </c>
      <c r="D21" s="407">
        <v>3423</v>
      </c>
      <c r="F21" s="406">
        <f t="shared" si="0"/>
        <v>2254019158407</v>
      </c>
      <c r="G21" s="406" t="str">
        <f t="shared" si="1"/>
        <v>MI 225/40ZR19 (93Y)XL PILOT SPORT 4 S</v>
      </c>
      <c r="H21" s="419" t="str">
        <f t="shared" si="2"/>
        <v>MI 225/40ZR19</v>
      </c>
      <c r="I21" s="408" t="str">
        <f t="shared" si="3"/>
        <v>23</v>
      </c>
      <c r="J21" s="408" t="str">
        <f>VLOOKUP(F:F,在庫!B:L,11,0)</f>
        <v>23</v>
      </c>
      <c r="K21" s="406">
        <f>VLOOKUP(F:F,在庫!B:K,10,0)</f>
        <v>3</v>
      </c>
      <c r="L21" s="406" t="e">
        <f>VLOOKUP(F:F,#REF!,51,0)</f>
        <v>#REF!</v>
      </c>
      <c r="M21" s="406" t="e">
        <f>VLOOKUP(F:F,#REF!,52,0)</f>
        <v>#REF!</v>
      </c>
      <c r="O21" s="406">
        <f t="shared" si="4"/>
        <v>2254019158407</v>
      </c>
    </row>
    <row r="22" spans="1:15">
      <c r="A22" s="407">
        <v>2254517158602</v>
      </c>
      <c r="B22" s="407">
        <v>4985009708057</v>
      </c>
      <c r="C22" s="407" t="s">
        <v>2092</v>
      </c>
      <c r="D22" s="407">
        <v>4623</v>
      </c>
      <c r="F22" s="406">
        <f t="shared" si="0"/>
        <v>2254517158602</v>
      </c>
      <c r="G22" s="406" t="str">
        <f t="shared" si="1"/>
        <v>MI 225/45R17 94YXL PILOT SPORT 5</v>
      </c>
      <c r="H22" s="419" t="str">
        <f t="shared" si="2"/>
        <v xml:space="preserve">MI 225/45R17 </v>
      </c>
      <c r="I22" s="408" t="str">
        <f t="shared" si="3"/>
        <v>23</v>
      </c>
      <c r="J22" s="408" t="str">
        <f>VLOOKUP(F:F,在庫!B:L,11,0)</f>
        <v>22</v>
      </c>
      <c r="K22" s="406">
        <f>VLOOKUP(F:F,在庫!B:K,10,0)</f>
        <v>5</v>
      </c>
      <c r="L22" s="406" t="e">
        <f>VLOOKUP(F:F,#REF!,51,0)</f>
        <v>#REF!</v>
      </c>
      <c r="M22" s="406" t="e">
        <f>VLOOKUP(F:F,#REF!,52,0)</f>
        <v>#REF!</v>
      </c>
      <c r="O22" s="406">
        <f t="shared" si="4"/>
        <v>2254517158602</v>
      </c>
    </row>
    <row r="23" spans="1:15">
      <c r="A23" s="407"/>
      <c r="B23" s="407"/>
      <c r="C23" s="407"/>
      <c r="D23" s="407"/>
      <c r="F23" s="406">
        <f t="shared" si="0"/>
        <v>0</v>
      </c>
      <c r="G23" s="406">
        <f t="shared" si="1"/>
        <v>0</v>
      </c>
      <c r="H23" s="419" t="str">
        <f t="shared" si="2"/>
        <v>0</v>
      </c>
      <c r="J23" s="408" t="e">
        <f>VLOOKUP(F:F,在庫!B:L,11,0)</f>
        <v>#N/A</v>
      </c>
      <c r="K23" s="406" t="e">
        <f>VLOOKUP(F:F,在庫!B:K,10,0)</f>
        <v>#N/A</v>
      </c>
      <c r="L23" s="406" t="e">
        <f>VLOOKUP(F:F,#REF!,51,0)</f>
        <v>#REF!</v>
      </c>
      <c r="M23" s="406" t="e">
        <f>VLOOKUP(F:F,#REF!,52,0)</f>
        <v>#REF!</v>
      </c>
      <c r="O23" s="406">
        <f t="shared" si="4"/>
        <v>0</v>
      </c>
    </row>
    <row r="24" spans="1:15">
      <c r="A24" s="407"/>
      <c r="B24" s="407"/>
      <c r="C24" s="407"/>
      <c r="D24" s="407"/>
      <c r="F24" s="406">
        <f t="shared" si="0"/>
        <v>0</v>
      </c>
      <c r="G24" s="406">
        <f t="shared" si="1"/>
        <v>0</v>
      </c>
      <c r="H24" s="419" t="str">
        <f t="shared" si="2"/>
        <v>0</v>
      </c>
      <c r="J24" s="408" t="e">
        <f>VLOOKUP(F:F,在庫!B:L,11,0)</f>
        <v>#N/A</v>
      </c>
      <c r="K24" s="406" t="e">
        <f>VLOOKUP(F:F,在庫!B:K,10,0)</f>
        <v>#N/A</v>
      </c>
      <c r="L24" s="406" t="e">
        <f>VLOOKUP(F:F,#REF!,51,0)</f>
        <v>#REF!</v>
      </c>
      <c r="M24" s="406" t="e">
        <f>VLOOKUP(F:F,#REF!,52,0)</f>
        <v>#REF!</v>
      </c>
      <c r="O24" s="406">
        <f t="shared" si="4"/>
        <v>0</v>
      </c>
    </row>
    <row r="25" spans="1:15">
      <c r="A25" s="407"/>
      <c r="B25" s="407"/>
      <c r="C25" s="407"/>
      <c r="D25" s="407"/>
      <c r="F25" s="406">
        <f t="shared" si="0"/>
        <v>0</v>
      </c>
      <c r="G25" s="406">
        <f t="shared" si="1"/>
        <v>0</v>
      </c>
      <c r="H25" s="419" t="str">
        <f t="shared" si="2"/>
        <v>0</v>
      </c>
      <c r="J25" s="408" t="e">
        <f>VLOOKUP(F:F,在庫!B:L,11,0)</f>
        <v>#N/A</v>
      </c>
      <c r="K25" s="406" t="e">
        <f>VLOOKUP(F:F,在庫!B:K,10,0)</f>
        <v>#N/A</v>
      </c>
      <c r="L25" s="406" t="e">
        <f>VLOOKUP(F:F,#REF!,51,0)</f>
        <v>#REF!</v>
      </c>
      <c r="M25" s="406" t="e">
        <f>VLOOKUP(F:F,#REF!,52,0)</f>
        <v>#REF!</v>
      </c>
      <c r="O25" s="406">
        <f t="shared" si="4"/>
        <v>0</v>
      </c>
    </row>
    <row r="26" spans="1:15">
      <c r="A26" s="407"/>
      <c r="B26" s="407"/>
      <c r="C26" s="407"/>
      <c r="D26" s="407"/>
      <c r="F26" s="406">
        <f t="shared" si="0"/>
        <v>0</v>
      </c>
      <c r="G26" s="406">
        <f t="shared" si="1"/>
        <v>0</v>
      </c>
      <c r="H26" s="419" t="str">
        <f t="shared" si="2"/>
        <v>0</v>
      </c>
      <c r="J26" s="408" t="e">
        <f>VLOOKUP(F:F,在庫!B:L,11,0)</f>
        <v>#N/A</v>
      </c>
      <c r="K26" s="406" t="e">
        <f>VLOOKUP(F:F,在庫!B:K,10,0)</f>
        <v>#N/A</v>
      </c>
      <c r="L26" s="406" t="e">
        <f>VLOOKUP(F:F,#REF!,51,0)</f>
        <v>#REF!</v>
      </c>
      <c r="M26" s="406" t="e">
        <f>VLOOKUP(F:F,#REF!,52,0)</f>
        <v>#REF!</v>
      </c>
      <c r="O26" s="406">
        <f t="shared" si="4"/>
        <v>0</v>
      </c>
    </row>
    <row r="27" spans="1:15">
      <c r="A27" s="407"/>
      <c r="B27" s="407"/>
      <c r="C27" s="407"/>
      <c r="D27" s="407"/>
      <c r="F27" s="406">
        <f t="shared" si="0"/>
        <v>0</v>
      </c>
      <c r="G27" s="406">
        <f t="shared" si="1"/>
        <v>0</v>
      </c>
      <c r="H27" s="419" t="str">
        <f t="shared" si="2"/>
        <v>0</v>
      </c>
      <c r="J27" s="408" t="e">
        <f>VLOOKUP(F:F,在庫!B:L,11,0)</f>
        <v>#N/A</v>
      </c>
      <c r="K27" s="406" t="e">
        <f>VLOOKUP(F:F,在庫!B:K,10,0)</f>
        <v>#N/A</v>
      </c>
      <c r="L27" s="406" t="e">
        <f>VLOOKUP(F:F,#REF!,51,0)</f>
        <v>#REF!</v>
      </c>
      <c r="M27" s="406" t="e">
        <f>VLOOKUP(F:F,#REF!,52,0)</f>
        <v>#REF!</v>
      </c>
      <c r="O27" s="406">
        <f t="shared" si="4"/>
        <v>0</v>
      </c>
    </row>
    <row r="28" spans="1:15">
      <c r="A28" s="407"/>
      <c r="B28" s="407"/>
      <c r="C28" s="407"/>
      <c r="D28" s="407"/>
      <c r="F28" s="406">
        <f t="shared" si="0"/>
        <v>0</v>
      </c>
      <c r="G28" s="406">
        <f t="shared" si="1"/>
        <v>0</v>
      </c>
      <c r="H28" s="419" t="str">
        <f t="shared" si="2"/>
        <v>0</v>
      </c>
      <c r="J28" s="408" t="e">
        <f>VLOOKUP(F:F,在庫!B:L,11,0)</f>
        <v>#N/A</v>
      </c>
      <c r="K28" s="406" t="e">
        <f>VLOOKUP(F:F,在庫!B:K,10,0)</f>
        <v>#N/A</v>
      </c>
      <c r="L28" s="406" t="e">
        <f>VLOOKUP(F:F,#REF!,51,0)</f>
        <v>#REF!</v>
      </c>
      <c r="M28" s="406" t="e">
        <f>VLOOKUP(F:F,#REF!,52,0)</f>
        <v>#REF!</v>
      </c>
      <c r="O28" s="406">
        <f t="shared" si="4"/>
        <v>0</v>
      </c>
    </row>
  </sheetData>
  <sortState xmlns:xlrd2="http://schemas.microsoft.com/office/spreadsheetml/2017/richdata2" ref="G2:O14">
    <sortCondition ref="H2:H14"/>
  </sortState>
  <phoneticPr fontId="12"/>
  <conditionalFormatting sqref="J2:J28">
    <cfRule type="cellIs" dxfId="78" priority="1" operator="lessThan">
      <formula>23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925CE-0C6E-49A5-A68E-158663F7EEF7}">
  <sheetPr codeName="Sheet5">
    <tabColor rgb="FFC3B0EE"/>
  </sheetPr>
  <dimension ref="A1:AZ1032"/>
  <sheetViews>
    <sheetView workbookViewId="0">
      <pane xSplit="1" ySplit="2" topLeftCell="B12" activePane="bottomRight" state="frozen"/>
      <selection activeCell="C14" sqref="C14"/>
      <selection pane="topRight" activeCell="C14" sqref="C14"/>
      <selection pane="bottomLeft" activeCell="C14" sqref="C14"/>
      <selection pane="bottomRight" activeCell="N2" sqref="N2:AC28"/>
    </sheetView>
  </sheetViews>
  <sheetFormatPr defaultRowHeight="19.5"/>
  <cols>
    <col min="1" max="1" width="11.33203125" style="353" customWidth="1"/>
    <col min="2" max="2" width="11.5546875" style="345" bestFit="1" customWidth="1"/>
    <col min="3" max="3" width="5.6640625" style="345" customWidth="1"/>
    <col min="4" max="4" width="4.6640625" style="381" customWidth="1"/>
    <col min="5" max="7" width="3.88671875" style="345" customWidth="1"/>
    <col min="8" max="8" width="4.21875" style="345" customWidth="1"/>
    <col min="9" max="9" width="16.109375" style="353" hidden="1" customWidth="1"/>
    <col min="10" max="10" width="46.5546875" style="345" hidden="1" customWidth="1"/>
    <col min="11" max="11" width="6.44140625" style="345" hidden="1" customWidth="1"/>
    <col min="12" max="13" width="4.21875" style="345" hidden="1" customWidth="1"/>
    <col min="14" max="14" width="7.6640625" style="347" customWidth="1"/>
    <col min="15" max="15" width="3.88671875" style="347" customWidth="1"/>
    <col min="16" max="16" width="12.5546875" style="347" customWidth="1"/>
    <col min="17" max="17" width="6" style="347" bestFit="1" customWidth="1"/>
    <col min="18" max="18" width="5.77734375" style="347" customWidth="1"/>
    <col min="19" max="19" width="5.44140625" style="354" customWidth="1"/>
    <col min="20" max="20" width="5.5546875" style="354" customWidth="1"/>
    <col min="21" max="21" width="8.88671875" style="347" customWidth="1"/>
    <col min="22" max="22" width="4.109375" style="347" customWidth="1"/>
    <col min="23" max="23" width="6.77734375" style="347" customWidth="1"/>
    <col min="24" max="24" width="6.33203125" style="347" customWidth="1"/>
    <col min="25" max="25" width="8.33203125" style="347" bestFit="1" customWidth="1"/>
    <col min="26" max="26" width="5" style="190" customWidth="1"/>
    <col min="27" max="28" width="8.21875" style="354" customWidth="1"/>
    <col min="29" max="29" width="5" style="347" customWidth="1"/>
    <col min="30" max="30" width="2.33203125" customWidth="1"/>
    <col min="31" max="31" width="5.33203125" style="347" customWidth="1"/>
    <col min="32" max="32" width="4.88671875" style="347" customWidth="1"/>
    <col min="33" max="33" width="12.21875" style="347" bestFit="1" customWidth="1"/>
    <col min="34" max="34" width="12.21875" style="190" bestFit="1" customWidth="1"/>
    <col min="35" max="35" width="8" style="217" customWidth="1"/>
    <col min="36" max="36" width="7.5546875" style="190" customWidth="1"/>
    <col min="37" max="37" width="15.33203125" style="190" customWidth="1"/>
    <col min="38" max="38" width="6.5546875" style="347" bestFit="1" customWidth="1"/>
    <col min="39" max="39" width="4.44140625" style="347" customWidth="1"/>
    <col min="40" max="40" width="4.77734375" style="190" customWidth="1"/>
    <col min="41" max="41" width="5.109375" style="347" customWidth="1"/>
    <col min="42" max="42" width="6.5546875" style="347" bestFit="1" customWidth="1"/>
    <col min="44" max="44" width="17.88671875" style="190" bestFit="1" customWidth="1"/>
    <col min="45" max="45" width="10.44140625" style="347" bestFit="1" customWidth="1"/>
    <col min="46" max="46" width="6.5546875" style="347" bestFit="1" customWidth="1"/>
    <col min="47" max="47" width="6.44140625" style="347" bestFit="1" customWidth="1"/>
    <col min="48" max="48" width="6.5546875" style="347" bestFit="1" customWidth="1"/>
    <col min="49" max="16384" width="8.88671875" style="347"/>
  </cols>
  <sheetData>
    <row r="1" spans="1:48" ht="25.5">
      <c r="A1" s="382" t="s">
        <v>8008</v>
      </c>
    </row>
    <row r="2" spans="1:48">
      <c r="A2" s="343" t="s">
        <v>6394</v>
      </c>
      <c r="B2" s="344" t="s">
        <v>2896</v>
      </c>
      <c r="C2" s="344" t="s">
        <v>2338</v>
      </c>
      <c r="D2" s="380" t="s">
        <v>2337</v>
      </c>
      <c r="E2" s="344" t="s">
        <v>2336</v>
      </c>
      <c r="F2" s="343" t="s">
        <v>8007</v>
      </c>
      <c r="G2" s="343" t="s">
        <v>8006</v>
      </c>
      <c r="I2" s="383" t="s">
        <v>6428</v>
      </c>
      <c r="J2" s="384" t="s">
        <v>2338</v>
      </c>
      <c r="K2" s="200" t="s">
        <v>4678</v>
      </c>
      <c r="N2" s="348" t="s">
        <v>6315</v>
      </c>
      <c r="O2" s="348"/>
      <c r="P2" s="348" t="s">
        <v>7878</v>
      </c>
      <c r="Q2" s="348" t="s">
        <v>14056</v>
      </c>
      <c r="R2" s="349" t="s">
        <v>3386</v>
      </c>
      <c r="S2" s="349" t="s">
        <v>4644</v>
      </c>
      <c r="T2" s="349" t="s">
        <v>4642</v>
      </c>
      <c r="U2" s="349" t="s">
        <v>2338</v>
      </c>
      <c r="V2" s="349" t="s">
        <v>4643</v>
      </c>
      <c r="W2" s="349" t="s">
        <v>8004</v>
      </c>
      <c r="X2" s="349" t="s">
        <v>7666</v>
      </c>
      <c r="Y2" s="379" t="s">
        <v>8005</v>
      </c>
      <c r="Z2" s="441" t="s">
        <v>13439</v>
      </c>
      <c r="AA2" s="349" t="s">
        <v>4777</v>
      </c>
      <c r="AB2" s="349" t="s">
        <v>4778</v>
      </c>
      <c r="AC2" s="350"/>
      <c r="AD2" s="347"/>
      <c r="AE2" s="347" t="s">
        <v>7665</v>
      </c>
      <c r="AF2" s="351" t="s">
        <v>6431</v>
      </c>
      <c r="AH2" s="217" t="s">
        <v>7729</v>
      </c>
      <c r="AI2" s="217" t="s">
        <v>7809</v>
      </c>
      <c r="AJ2" s="217" t="s">
        <v>7810</v>
      </c>
      <c r="AK2" s="217" t="s">
        <v>7811</v>
      </c>
      <c r="AL2" s="354" t="s">
        <v>7870</v>
      </c>
      <c r="AM2" s="354" t="s">
        <v>7806</v>
      </c>
      <c r="AN2" s="364" t="s">
        <v>7812</v>
      </c>
      <c r="AO2" s="365" t="s">
        <v>7813</v>
      </c>
      <c r="AP2" s="354"/>
      <c r="AR2" s="357" t="s">
        <v>4678</v>
      </c>
      <c r="AS2" s="361" t="s">
        <v>7808</v>
      </c>
      <c r="AT2"/>
      <c r="AU2"/>
      <c r="AV2"/>
    </row>
    <row r="3" spans="1:48">
      <c r="A3" s="352">
        <v>1756515151803</v>
      </c>
      <c r="B3" s="345">
        <v>4985009751169</v>
      </c>
      <c r="C3" s="345" t="s">
        <v>12052</v>
      </c>
      <c r="D3" s="381">
        <v>4623</v>
      </c>
      <c r="E3" s="345">
        <v>37</v>
      </c>
      <c r="F3" s="385" t="str">
        <f>RIGHT(D3,2)</f>
        <v>23</v>
      </c>
      <c r="G3" s="353">
        <f>COUNTIF(A:A,A3)</f>
        <v>1</v>
      </c>
      <c r="I3" s="190">
        <v>1458013130396</v>
      </c>
      <c r="J3" s="200" t="s">
        <v>2237</v>
      </c>
      <c r="K3" s="200">
        <v>28</v>
      </c>
      <c r="N3" s="347" t="str">
        <f t="shared" ref="N3:N14" si="0">IFERROR(VLOOKUP(P:P,AH:AH,1,0),"")</f>
        <v/>
      </c>
      <c r="O3" s="440" t="s">
        <v>13435</v>
      </c>
      <c r="P3" s="347">
        <f>A3</f>
        <v>1756515151803</v>
      </c>
      <c r="Q3" s="347" t="str">
        <f t="shared" ref="Q3:Q11" si="1">RIGHT(A:A,6)</f>
        <v>151803</v>
      </c>
      <c r="R3" s="347" t="str">
        <f t="shared" ref="R3:R34" si="2">LEFT(C:C,13)</f>
        <v xml:space="preserve">MI 175/65R15 </v>
      </c>
      <c r="S3" s="354" t="str">
        <f>VLOOKUP(A:A,在庫!B:L,11,0)</f>
        <v>23</v>
      </c>
      <c r="T3" s="354" t="str">
        <f t="shared" ref="T3:T34" si="3">RIGHT(D3,2)</f>
        <v>23</v>
      </c>
      <c r="U3" s="347" t="str">
        <f t="shared" ref="U3:U34" si="4">C3</f>
        <v>MI 175/65R15 88H ENERGY SAVER 4</v>
      </c>
      <c r="V3" s="347">
        <f t="shared" ref="V3:V34" si="5">E3</f>
        <v>37</v>
      </c>
      <c r="W3" s="438" t="s">
        <v>13436</v>
      </c>
      <c r="X3" s="438" t="s">
        <v>13437</v>
      </c>
      <c r="Y3" s="439" t="s">
        <v>13438</v>
      </c>
      <c r="AA3" s="354">
        <f>VLOOKUP(P:P,価格調査!B:BJ,60,0)</f>
        <v>605642049</v>
      </c>
      <c r="AB3" s="354">
        <f>VLOOKUP(P:P,価格調査!B:BJ,61,0)</f>
        <v>605642080</v>
      </c>
      <c r="AC3" s="350">
        <f>VLOOKUP(A:A,在庫!B:L,10,FALSE)</f>
        <v>2</v>
      </c>
      <c r="AD3" s="347"/>
      <c r="AF3" s="351" t="s">
        <v>6430</v>
      </c>
      <c r="AH3" s="190">
        <v>1655515130606</v>
      </c>
      <c r="AI3" s="217">
        <v>5605108</v>
      </c>
      <c r="AJ3" s="190">
        <v>1655515</v>
      </c>
      <c r="AK3" s="190" t="s">
        <v>7821</v>
      </c>
      <c r="AL3" s="347">
        <f t="shared" ref="AL3:AL20" si="6">IFERROR(VLOOKUP(AH:AH,AR:AT,2,0),"")</f>
        <v>18</v>
      </c>
      <c r="AM3" s="363">
        <f t="shared" ref="AM3:AM20" si="7">IFERROR(VLOOKUP(AH:AH,AR:AT,3,0),"")</f>
        <v>76</v>
      </c>
      <c r="AN3" s="190">
        <v>80</v>
      </c>
      <c r="AO3" s="347">
        <v>80</v>
      </c>
      <c r="AR3" s="357" t="s">
        <v>7807</v>
      </c>
      <c r="AS3" s="198" t="s">
        <v>7651</v>
      </c>
      <c r="AT3" s="198" t="s">
        <v>4679</v>
      </c>
      <c r="AU3" s="198" t="s">
        <v>4640</v>
      </c>
      <c r="AV3" t="s">
        <v>4641</v>
      </c>
    </row>
    <row r="4" spans="1:48">
      <c r="A4" s="352">
        <v>1657014151809</v>
      </c>
      <c r="B4" s="345">
        <v>4985009751138</v>
      </c>
      <c r="C4" s="345" t="s">
        <v>2141</v>
      </c>
      <c r="D4" s="381">
        <v>623</v>
      </c>
      <c r="E4" s="345">
        <v>18</v>
      </c>
      <c r="F4" s="385" t="str">
        <f t="shared" ref="F4:F67" si="8">RIGHT(D4,2)</f>
        <v>23</v>
      </c>
      <c r="G4" s="353">
        <f t="shared" ref="G4:G67" si="9">COUNTIF(A:A,A4)</f>
        <v>1</v>
      </c>
      <c r="I4" s="190">
        <v>1556513130073</v>
      </c>
      <c r="J4" s="200" t="s">
        <v>6433</v>
      </c>
      <c r="K4" s="200">
        <v>20</v>
      </c>
      <c r="N4" s="347" t="str">
        <f t="shared" si="0"/>
        <v/>
      </c>
      <c r="P4" s="347">
        <f t="shared" ref="P4:P67" si="10">A4</f>
        <v>1657014151809</v>
      </c>
      <c r="Q4" s="347" t="str">
        <f t="shared" si="1"/>
        <v>151809</v>
      </c>
      <c r="R4" s="347" t="str">
        <f t="shared" si="2"/>
        <v xml:space="preserve">MI 165/70R14 </v>
      </c>
      <c r="S4" s="354" t="str">
        <f>VLOOKUP(A:A,在庫!B:L,11,0)</f>
        <v>23</v>
      </c>
      <c r="T4" s="354" t="str">
        <f t="shared" si="3"/>
        <v>23</v>
      </c>
      <c r="U4" s="347" t="str">
        <f t="shared" si="4"/>
        <v>MI 165/70R14 85T ENERGY SAVER 4</v>
      </c>
      <c r="V4" s="347">
        <f t="shared" si="5"/>
        <v>18</v>
      </c>
      <c r="Y4" s="376"/>
      <c r="AA4" s="354">
        <f>VLOOKUP(P:P,価格調査!B:BJ,60,0)</f>
        <v>605642055</v>
      </c>
      <c r="AB4" s="354">
        <f>VLOOKUP(P:P,価格調査!B:BJ,61,0)</f>
        <v>605642086</v>
      </c>
      <c r="AC4" s="350">
        <f>VLOOKUP(A:A,在庫!B:L,10,FALSE)</f>
        <v>1</v>
      </c>
      <c r="AD4" s="347"/>
      <c r="AH4" s="190">
        <v>2056016130604</v>
      </c>
      <c r="AI4" s="217">
        <v>5605132</v>
      </c>
      <c r="AJ4" s="190">
        <v>2056016</v>
      </c>
      <c r="AK4" s="190" t="s">
        <v>7827</v>
      </c>
      <c r="AL4" s="347">
        <f t="shared" si="6"/>
        <v>23</v>
      </c>
      <c r="AM4" s="363">
        <f t="shared" si="7"/>
        <v>155</v>
      </c>
      <c r="AN4" s="190">
        <v>200</v>
      </c>
      <c r="AO4" s="347">
        <v>200</v>
      </c>
      <c r="AR4" s="362">
        <v>853556157519</v>
      </c>
      <c r="AS4"/>
      <c r="AT4">
        <v>4</v>
      </c>
      <c r="AU4"/>
      <c r="AV4">
        <v>4</v>
      </c>
    </row>
    <row r="5" spans="1:48">
      <c r="A5" s="352">
        <v>1656514151807</v>
      </c>
      <c r="B5" s="345">
        <v>4985009751343</v>
      </c>
      <c r="C5" s="345" t="s">
        <v>2142</v>
      </c>
      <c r="D5" s="381">
        <v>4223</v>
      </c>
      <c r="E5" s="345">
        <v>12</v>
      </c>
      <c r="F5" s="385" t="str">
        <f t="shared" si="8"/>
        <v>23</v>
      </c>
      <c r="G5" s="353">
        <f t="shared" si="9"/>
        <v>1</v>
      </c>
      <c r="I5" s="190">
        <v>1556514130072</v>
      </c>
      <c r="J5" s="200" t="s">
        <v>2232</v>
      </c>
      <c r="K5" s="200">
        <v>48</v>
      </c>
      <c r="N5" s="347" t="str">
        <f t="shared" si="0"/>
        <v/>
      </c>
      <c r="P5" s="347">
        <f t="shared" si="10"/>
        <v>1656514151807</v>
      </c>
      <c r="Q5" s="347" t="str">
        <f t="shared" si="1"/>
        <v>151807</v>
      </c>
      <c r="R5" s="347" t="str">
        <f t="shared" si="2"/>
        <v xml:space="preserve">MI 165/65R14 </v>
      </c>
      <c r="S5" s="354" t="str">
        <f>VLOOKUP(A:A,在庫!B:L,11,0)</f>
        <v>23</v>
      </c>
      <c r="T5" s="354" t="str">
        <f t="shared" si="3"/>
        <v>23</v>
      </c>
      <c r="U5" s="347" t="str">
        <f t="shared" si="4"/>
        <v>MI 165/65R14 83H ENERGY SAVER 4</v>
      </c>
      <c r="V5" s="347">
        <f t="shared" si="5"/>
        <v>12</v>
      </c>
      <c r="Y5" s="376"/>
      <c r="AA5" s="354">
        <f>VLOOKUP(P:P,価格調査!B:BJ,60,0)</f>
        <v>605642060</v>
      </c>
      <c r="AB5" s="354">
        <f>VLOOKUP(P:P,価格調査!B:BJ,61,0)</f>
        <v>605642091</v>
      </c>
      <c r="AC5" s="350">
        <f>VLOOKUP(A:A,在庫!B:L,10,FALSE)</f>
        <v>1</v>
      </c>
      <c r="AD5" s="347"/>
      <c r="AH5" s="190">
        <v>1956515130604</v>
      </c>
      <c r="AI5" s="217">
        <v>5605118</v>
      </c>
      <c r="AJ5" s="190">
        <v>1956515</v>
      </c>
      <c r="AK5" s="190" t="s">
        <v>7828</v>
      </c>
      <c r="AL5" s="347">
        <f t="shared" si="6"/>
        <v>28</v>
      </c>
      <c r="AM5" s="363">
        <f t="shared" si="7"/>
        <v>82</v>
      </c>
      <c r="AN5" s="190">
        <v>100</v>
      </c>
      <c r="AO5" s="347">
        <v>100</v>
      </c>
      <c r="AR5" s="362">
        <v>853856012709</v>
      </c>
      <c r="AS5"/>
      <c r="AT5">
        <v>8</v>
      </c>
      <c r="AU5"/>
      <c r="AV5">
        <v>8</v>
      </c>
    </row>
    <row r="6" spans="1:48">
      <c r="A6" s="352">
        <v>2054018155502</v>
      </c>
      <c r="B6" s="345">
        <v>4985009687178</v>
      </c>
      <c r="C6" s="345" t="s">
        <v>14099</v>
      </c>
      <c r="D6" s="381">
        <v>3323</v>
      </c>
      <c r="E6" s="345">
        <v>11</v>
      </c>
      <c r="F6" s="385" t="str">
        <f t="shared" si="8"/>
        <v>23</v>
      </c>
      <c r="G6" s="353">
        <f t="shared" si="9"/>
        <v>1</v>
      </c>
      <c r="I6" s="190">
        <v>1558013130072</v>
      </c>
      <c r="J6" s="200" t="s">
        <v>7872</v>
      </c>
      <c r="K6" s="200">
        <v>4</v>
      </c>
      <c r="N6" s="347" t="str">
        <f t="shared" si="0"/>
        <v/>
      </c>
      <c r="P6" s="347">
        <f t="shared" si="10"/>
        <v>2054018155502</v>
      </c>
      <c r="Q6" s="347" t="str">
        <f t="shared" si="1"/>
        <v>155502</v>
      </c>
      <c r="R6" s="347" t="str">
        <f t="shared" si="2"/>
        <v xml:space="preserve">MI 205/40R18 </v>
      </c>
      <c r="S6" s="354" t="str">
        <f>VLOOKUP(A:A,在庫!B:L,11,0)</f>
        <v>23</v>
      </c>
      <c r="T6" s="354" t="str">
        <f t="shared" si="3"/>
        <v>23</v>
      </c>
      <c r="U6" s="347" t="str">
        <f t="shared" si="4"/>
        <v>MI 205/40R18 86Y XL PILOT SPORT 4</v>
      </c>
      <c r="V6" s="347">
        <f t="shared" si="5"/>
        <v>11</v>
      </c>
      <c r="Y6" s="376"/>
      <c r="AA6" s="354" t="str">
        <f>VLOOKUP(P:P,価格調査!B:BJ,60,0)</f>
        <v/>
      </c>
      <c r="AB6" s="354" t="str">
        <f>VLOOKUP(P:P,価格調査!B:BJ,61,0)</f>
        <v/>
      </c>
      <c r="AC6" s="350">
        <f>VLOOKUP(A:A,在庫!B:L,10,FALSE)</f>
        <v>2</v>
      </c>
      <c r="AD6" s="347"/>
      <c r="AH6" s="190">
        <v>1656015130608</v>
      </c>
      <c r="AI6" s="217">
        <v>5605106</v>
      </c>
      <c r="AJ6" s="190">
        <v>1656015</v>
      </c>
      <c r="AK6" s="190" t="s">
        <v>7829</v>
      </c>
      <c r="AL6" s="347">
        <f t="shared" si="6"/>
        <v>21</v>
      </c>
      <c r="AM6" s="363">
        <f t="shared" si="7"/>
        <v>107</v>
      </c>
      <c r="AN6" s="190">
        <v>120</v>
      </c>
      <c r="AO6" s="347">
        <v>120</v>
      </c>
      <c r="AR6" s="362">
        <v>853856012716</v>
      </c>
      <c r="AS6"/>
      <c r="AT6">
        <v>7</v>
      </c>
      <c r="AU6"/>
      <c r="AV6">
        <v>7</v>
      </c>
    </row>
    <row r="7" spans="1:48">
      <c r="A7" s="352">
        <v>2055017155500</v>
      </c>
      <c r="B7" s="345">
        <v>4985009687192</v>
      </c>
      <c r="C7" s="345" t="s">
        <v>2123</v>
      </c>
      <c r="D7" s="381">
        <v>1923</v>
      </c>
      <c r="E7" s="345">
        <v>8</v>
      </c>
      <c r="F7" s="385" t="str">
        <f t="shared" si="8"/>
        <v>23</v>
      </c>
      <c r="G7" s="353">
        <f t="shared" si="9"/>
        <v>1</v>
      </c>
      <c r="I7" s="190">
        <v>1655514130393</v>
      </c>
      <c r="J7" s="200" t="s">
        <v>2227</v>
      </c>
      <c r="K7" s="200">
        <v>16</v>
      </c>
      <c r="N7" s="347" t="str">
        <f t="shared" si="0"/>
        <v/>
      </c>
      <c r="P7" s="347">
        <f t="shared" si="10"/>
        <v>2055017155500</v>
      </c>
      <c r="Q7" s="347" t="str">
        <f t="shared" si="1"/>
        <v>155500</v>
      </c>
      <c r="R7" s="347" t="str">
        <f t="shared" si="2"/>
        <v>MI 205/50ZR17</v>
      </c>
      <c r="S7" s="354" t="str">
        <f>VLOOKUP(A:A,在庫!B:L,11,0)</f>
        <v>23</v>
      </c>
      <c r="T7" s="354" t="str">
        <f t="shared" si="3"/>
        <v>23</v>
      </c>
      <c r="U7" s="347" t="str">
        <f t="shared" si="4"/>
        <v>MI 205/50ZR17 93(Y) XL PILOT SPORT 4</v>
      </c>
      <c r="V7" s="347">
        <f t="shared" si="5"/>
        <v>8</v>
      </c>
      <c r="Y7" s="376"/>
      <c r="AA7" s="354">
        <f>VLOOKUP(P:P,価格調査!B:BJ,60,0)</f>
        <v>605763403</v>
      </c>
      <c r="AB7" s="354">
        <f>VLOOKUP(P:P,価格調査!B:BJ,61,0)</f>
        <v>605763458</v>
      </c>
      <c r="AC7" s="350">
        <f>VLOOKUP(A:A,在庫!B:L,10,FALSE)</f>
        <v>2</v>
      </c>
      <c r="AD7" s="347"/>
      <c r="AH7" s="190">
        <v>1956016130608</v>
      </c>
      <c r="AI7" s="217">
        <v>5605126</v>
      </c>
      <c r="AJ7" s="190">
        <v>1956016</v>
      </c>
      <c r="AK7" s="190" t="s">
        <v>7830</v>
      </c>
      <c r="AL7" s="347">
        <f t="shared" si="6"/>
        <v>19</v>
      </c>
      <c r="AM7" s="363">
        <f t="shared" si="7"/>
        <v>56</v>
      </c>
      <c r="AN7" s="190">
        <v>80</v>
      </c>
      <c r="AO7" s="347">
        <v>80</v>
      </c>
      <c r="AR7" s="362">
        <v>854556012709</v>
      </c>
      <c r="AS7"/>
      <c r="AT7">
        <v>4</v>
      </c>
      <c r="AU7"/>
      <c r="AV7">
        <v>4</v>
      </c>
    </row>
    <row r="8" spans="1:48">
      <c r="A8" s="352">
        <v>1956515151807</v>
      </c>
      <c r="B8" s="345">
        <v>4985009751312</v>
      </c>
      <c r="C8" s="345" t="s">
        <v>6302</v>
      </c>
      <c r="D8" s="381">
        <v>2723</v>
      </c>
      <c r="E8" s="345">
        <v>23</v>
      </c>
      <c r="F8" s="385" t="str">
        <f t="shared" si="8"/>
        <v>23</v>
      </c>
      <c r="G8" s="353">
        <f t="shared" si="9"/>
        <v>1</v>
      </c>
      <c r="I8" s="190">
        <v>1655515130071</v>
      </c>
      <c r="J8" s="200" t="s">
        <v>2225</v>
      </c>
      <c r="K8" s="200">
        <v>28</v>
      </c>
      <c r="N8" s="347" t="str">
        <f t="shared" si="0"/>
        <v/>
      </c>
      <c r="P8" s="347">
        <f t="shared" si="10"/>
        <v>1956515151807</v>
      </c>
      <c r="Q8" s="347" t="str">
        <f t="shared" si="1"/>
        <v>151807</v>
      </c>
      <c r="R8" s="347" t="str">
        <f t="shared" si="2"/>
        <v xml:space="preserve">MI 195/65R15 </v>
      </c>
      <c r="S8" s="354" t="str">
        <f>VLOOKUP(A:A,在庫!B:L,11,0)</f>
        <v>23</v>
      </c>
      <c r="T8" s="354" t="str">
        <f t="shared" si="3"/>
        <v>23</v>
      </c>
      <c r="U8" s="347" t="str">
        <f t="shared" si="4"/>
        <v>MI 195/65R15 95H XL ENERGY SAVER 4</v>
      </c>
      <c r="V8" s="347">
        <f t="shared" si="5"/>
        <v>23</v>
      </c>
      <c r="Y8" s="376"/>
      <c r="AA8" s="354">
        <f>VLOOKUP(P:P,価格調査!B:BJ,60,0)</f>
        <v>605642051</v>
      </c>
      <c r="AB8" s="354">
        <f>VLOOKUP(P:P,価格調査!B:BJ,61,0)</f>
        <v>605642082</v>
      </c>
      <c r="AC8" s="350">
        <f>VLOOKUP(A:A,在庫!B:L,10,FALSE)</f>
        <v>2</v>
      </c>
      <c r="AD8" s="347"/>
      <c r="AG8" s="346" t="s">
        <v>7822</v>
      </c>
      <c r="AH8" s="366">
        <v>1656514130604</v>
      </c>
      <c r="AI8" s="217">
        <v>5605104</v>
      </c>
      <c r="AJ8" s="190">
        <v>1656514</v>
      </c>
      <c r="AK8" s="190" t="s">
        <v>7814</v>
      </c>
      <c r="AL8" s="347">
        <f t="shared" si="6"/>
        <v>0</v>
      </c>
      <c r="AM8" s="363">
        <f t="shared" si="7"/>
        <v>80</v>
      </c>
      <c r="AN8" s="190">
        <v>80</v>
      </c>
      <c r="AO8" s="347">
        <v>80</v>
      </c>
      <c r="AR8" s="362">
        <v>854556157417</v>
      </c>
      <c r="AS8"/>
      <c r="AT8">
        <v>4</v>
      </c>
      <c r="AU8"/>
      <c r="AV8">
        <v>4</v>
      </c>
    </row>
    <row r="9" spans="1:48">
      <c r="A9" s="352">
        <v>2355520159300</v>
      </c>
      <c r="B9" s="345">
        <v>4985009706480</v>
      </c>
      <c r="C9" s="345" t="s">
        <v>12053</v>
      </c>
      <c r="D9" s="381">
        <v>4223</v>
      </c>
      <c r="E9" s="345">
        <v>6</v>
      </c>
      <c r="F9" s="385" t="str">
        <f t="shared" si="8"/>
        <v>23</v>
      </c>
      <c r="G9" s="353">
        <f t="shared" si="9"/>
        <v>1</v>
      </c>
      <c r="I9" s="190">
        <v>1656015130073</v>
      </c>
      <c r="J9" s="200" t="s">
        <v>3406</v>
      </c>
      <c r="K9" s="200">
        <v>12</v>
      </c>
      <c r="N9" s="347" t="str">
        <f t="shared" si="0"/>
        <v/>
      </c>
      <c r="P9" s="347">
        <f t="shared" si="10"/>
        <v>2355520159300</v>
      </c>
      <c r="Q9" s="347" t="str">
        <f t="shared" si="1"/>
        <v>159300</v>
      </c>
      <c r="R9" s="347" t="str">
        <f t="shared" si="2"/>
        <v xml:space="preserve">MI 235/55R20 </v>
      </c>
      <c r="S9" s="354" t="str">
        <f>VLOOKUP(A:A,在庫!B:L,11,0)</f>
        <v>23</v>
      </c>
      <c r="T9" s="354" t="str">
        <f t="shared" si="3"/>
        <v>23</v>
      </c>
      <c r="U9" s="347" t="str">
        <f t="shared" si="4"/>
        <v>MI 235/55R20 102V PRIMACY SUV+</v>
      </c>
      <c r="V9" s="347">
        <f t="shared" si="5"/>
        <v>6</v>
      </c>
      <c r="Y9" s="376"/>
      <c r="AA9" s="354">
        <f>VLOOKUP(P:P,価格調査!B:BJ,60,0)</f>
        <v>605880350</v>
      </c>
      <c r="AB9" s="354">
        <f>VLOOKUP(P:P,価格調査!B:BJ,61,0)</f>
        <v>605880405</v>
      </c>
      <c r="AC9" s="350">
        <f>VLOOKUP(A:A,在庫!B:L,10,FALSE)</f>
        <v>4</v>
      </c>
      <c r="AD9" s="347"/>
      <c r="AG9" s="346" t="s">
        <v>7822</v>
      </c>
      <c r="AH9" s="366">
        <v>1756016130604</v>
      </c>
      <c r="AI9" s="217">
        <v>5605122</v>
      </c>
      <c r="AJ9" s="190">
        <v>1756016</v>
      </c>
      <c r="AK9" s="190" t="s">
        <v>7815</v>
      </c>
      <c r="AL9" s="347">
        <f t="shared" si="6"/>
        <v>0</v>
      </c>
      <c r="AM9" s="363">
        <f t="shared" si="7"/>
        <v>60</v>
      </c>
      <c r="AN9" s="190">
        <v>60</v>
      </c>
      <c r="AO9" s="347">
        <v>60</v>
      </c>
      <c r="AR9" s="362">
        <v>855256157165</v>
      </c>
      <c r="AS9"/>
      <c r="AT9">
        <v>4</v>
      </c>
      <c r="AU9"/>
      <c r="AV9">
        <v>4</v>
      </c>
    </row>
    <row r="10" spans="1:48">
      <c r="A10" s="352">
        <v>2054517159254</v>
      </c>
      <c r="B10" s="345">
        <v>4985009705278</v>
      </c>
      <c r="C10" s="345" t="s">
        <v>2126</v>
      </c>
      <c r="D10" s="381">
        <v>2923</v>
      </c>
      <c r="E10" s="345">
        <v>15</v>
      </c>
      <c r="F10" s="385" t="str">
        <f t="shared" si="8"/>
        <v>23</v>
      </c>
      <c r="G10" s="353">
        <f t="shared" si="9"/>
        <v>1</v>
      </c>
      <c r="I10" s="190">
        <v>1656515130078</v>
      </c>
      <c r="J10" s="200" t="s">
        <v>7891</v>
      </c>
      <c r="K10" s="200">
        <v>24</v>
      </c>
      <c r="N10" s="347" t="str">
        <f t="shared" si="0"/>
        <v/>
      </c>
      <c r="P10" s="347">
        <f t="shared" si="10"/>
        <v>2054517159254</v>
      </c>
      <c r="Q10" s="347" t="str">
        <f t="shared" si="1"/>
        <v>159254</v>
      </c>
      <c r="R10" s="347" t="str">
        <f t="shared" si="2"/>
        <v xml:space="preserve">MI 205/45R17 </v>
      </c>
      <c r="S10" s="354" t="str">
        <f>VLOOKUP(A:A,在庫!B:L,11,0)</f>
        <v>23</v>
      </c>
      <c r="T10" s="354" t="str">
        <f t="shared" si="3"/>
        <v>23</v>
      </c>
      <c r="U10" s="347" t="str">
        <f t="shared" si="4"/>
        <v>MI 205/45R17 88VXL PRIMACY 4+</v>
      </c>
      <c r="V10" s="347">
        <f t="shared" si="5"/>
        <v>15</v>
      </c>
      <c r="Y10" s="376"/>
      <c r="AA10" s="354">
        <f>VLOOKUP(P:P,価格調査!B:BJ,60,0)</f>
        <v>605880333</v>
      </c>
      <c r="AB10" s="354">
        <f>VLOOKUP(P:P,価格調査!B:BJ,61,0)</f>
        <v>605880388</v>
      </c>
      <c r="AC10" s="350">
        <f>VLOOKUP(A:A,在庫!B:L,10,FALSE)</f>
        <v>1</v>
      </c>
      <c r="AD10" s="347"/>
      <c r="AG10" s="346"/>
      <c r="AH10" s="190">
        <v>2355018130606</v>
      </c>
      <c r="AI10" s="217">
        <v>5605160</v>
      </c>
      <c r="AJ10" s="190">
        <v>2355018</v>
      </c>
      <c r="AK10" s="190" t="s">
        <v>7831</v>
      </c>
      <c r="AL10" s="347">
        <f t="shared" si="6"/>
        <v>28</v>
      </c>
      <c r="AM10" s="363">
        <f t="shared" si="7"/>
        <v>43</v>
      </c>
      <c r="AN10" s="190">
        <v>60</v>
      </c>
      <c r="AO10" s="347">
        <v>60</v>
      </c>
      <c r="AR10" s="362">
        <v>1450612130586</v>
      </c>
      <c r="AS10">
        <v>48</v>
      </c>
      <c r="AT10"/>
      <c r="AU10"/>
      <c r="AV10">
        <v>48</v>
      </c>
    </row>
    <row r="11" spans="1:48">
      <c r="A11" s="352">
        <v>2255018159051</v>
      </c>
      <c r="B11" s="345">
        <v>4985009702376</v>
      </c>
      <c r="C11" s="345" t="s">
        <v>13426</v>
      </c>
      <c r="D11" s="381">
        <v>4323</v>
      </c>
      <c r="E11" s="345">
        <v>9</v>
      </c>
      <c r="F11" s="385" t="str">
        <f t="shared" si="8"/>
        <v>23</v>
      </c>
      <c r="G11" s="353">
        <f t="shared" si="9"/>
        <v>1</v>
      </c>
      <c r="I11" s="190">
        <v>1657014130071</v>
      </c>
      <c r="J11" s="200" t="s">
        <v>4696</v>
      </c>
      <c r="K11" s="200">
        <v>4</v>
      </c>
      <c r="N11" s="347" t="str">
        <f t="shared" si="0"/>
        <v/>
      </c>
      <c r="P11" s="347">
        <f t="shared" si="10"/>
        <v>2255018159051</v>
      </c>
      <c r="Q11" s="347" t="str">
        <f t="shared" si="1"/>
        <v>159051</v>
      </c>
      <c r="R11" s="347" t="str">
        <f t="shared" si="2"/>
        <v xml:space="preserve">MI 225/50R18 </v>
      </c>
      <c r="S11" s="354" t="str">
        <f>VLOOKUP(A:A,在庫!B:L,11,0)</f>
        <v>23</v>
      </c>
      <c r="T11" s="354" t="str">
        <f t="shared" si="3"/>
        <v>23</v>
      </c>
      <c r="U11" s="347" t="str">
        <f t="shared" si="4"/>
        <v>MI 225/50R18 95V PRIMACY4 DT RP</v>
      </c>
      <c r="V11" s="347">
        <f t="shared" si="5"/>
        <v>9</v>
      </c>
      <c r="Y11" s="376"/>
      <c r="AA11" s="354">
        <f>VLOOKUP(P:P,価格調査!B:BJ,60,0)</f>
        <v>605880300</v>
      </c>
      <c r="AB11" s="354">
        <f>VLOOKUP(P:P,価格調査!B:BJ,61,0)</f>
        <v>605880355</v>
      </c>
      <c r="AC11" s="350">
        <f>VLOOKUP(A:A,在庫!B:L,10,FALSE)</f>
        <v>1</v>
      </c>
      <c r="AD11" s="347"/>
      <c r="AG11" s="346" t="s">
        <v>7822</v>
      </c>
      <c r="AH11" s="366">
        <v>2055517130601</v>
      </c>
      <c r="AI11" s="217">
        <v>5605144</v>
      </c>
      <c r="AJ11" s="190">
        <v>2055517</v>
      </c>
      <c r="AK11" s="190" t="s">
        <v>7816</v>
      </c>
      <c r="AL11" s="347">
        <f t="shared" si="6"/>
        <v>0</v>
      </c>
      <c r="AM11" s="363">
        <f t="shared" si="7"/>
        <v>40</v>
      </c>
      <c r="AN11" s="190">
        <v>40</v>
      </c>
      <c r="AO11" s="347">
        <v>40</v>
      </c>
      <c r="AR11" s="362">
        <v>1458013130075</v>
      </c>
      <c r="AS11">
        <v>12</v>
      </c>
      <c r="AT11"/>
      <c r="AU11"/>
      <c r="AV11">
        <v>12</v>
      </c>
    </row>
    <row r="12" spans="1:48">
      <c r="A12" s="352">
        <v>2454017158601</v>
      </c>
      <c r="B12" s="345">
        <v>4985009708088</v>
      </c>
      <c r="C12" s="345" t="s">
        <v>2063</v>
      </c>
      <c r="D12" s="381">
        <v>4323</v>
      </c>
      <c r="E12" s="345">
        <v>13</v>
      </c>
      <c r="F12" s="385" t="str">
        <f t="shared" si="8"/>
        <v>23</v>
      </c>
      <c r="G12" s="353">
        <f t="shared" si="9"/>
        <v>1</v>
      </c>
      <c r="I12" s="190">
        <v>1657014130392</v>
      </c>
      <c r="J12" s="200" t="s">
        <v>2218</v>
      </c>
      <c r="K12" s="200">
        <v>44</v>
      </c>
      <c r="N12" s="347" t="str">
        <f t="shared" si="0"/>
        <v/>
      </c>
      <c r="P12" s="347">
        <f t="shared" si="10"/>
        <v>2454017158601</v>
      </c>
      <c r="Q12" s="347" t="str">
        <f>RIGHT(A:A,6)</f>
        <v>158601</v>
      </c>
      <c r="R12" s="347" t="str">
        <f t="shared" si="2"/>
        <v xml:space="preserve">MI 245/40R17 </v>
      </c>
      <c r="S12" s="354" t="str">
        <f>VLOOKUP(A:A,在庫!B:L,11,0)</f>
        <v>23</v>
      </c>
      <c r="T12" s="354" t="str">
        <f t="shared" si="3"/>
        <v>23</v>
      </c>
      <c r="U12" s="347" t="str">
        <f t="shared" si="4"/>
        <v>MI 245/40R17 95YXL PILOT SPORT 5</v>
      </c>
      <c r="V12" s="347">
        <f t="shared" si="5"/>
        <v>13</v>
      </c>
      <c r="Y12" s="376"/>
      <c r="AA12" s="354">
        <f>VLOOKUP(P:P,価格調査!B:BJ,60,0)</f>
        <v>605763441</v>
      </c>
      <c r="AB12" s="354">
        <f>VLOOKUP(P:P,価格調査!B:BJ,61,0)</f>
        <v>605763496</v>
      </c>
      <c r="AC12" s="350">
        <f>VLOOKUP(A:A,在庫!B:L,10,FALSE)</f>
        <v>4</v>
      </c>
      <c r="AD12" s="347"/>
      <c r="AG12" s="346"/>
      <c r="AH12" s="190">
        <v>1856515130607</v>
      </c>
      <c r="AI12" s="217">
        <v>5605114</v>
      </c>
      <c r="AJ12" s="190">
        <v>1856515</v>
      </c>
      <c r="AK12" s="190" t="s">
        <v>7832</v>
      </c>
      <c r="AL12" s="347">
        <f t="shared" si="6"/>
        <v>12</v>
      </c>
      <c r="AM12" s="363">
        <f t="shared" si="7"/>
        <v>16</v>
      </c>
      <c r="AN12" s="190">
        <v>20</v>
      </c>
      <c r="AO12" s="347">
        <v>20</v>
      </c>
      <c r="AR12" s="362">
        <v>1458013130396</v>
      </c>
      <c r="AS12">
        <v>59</v>
      </c>
      <c r="AT12"/>
      <c r="AU12"/>
      <c r="AV12">
        <v>59</v>
      </c>
    </row>
    <row r="13" spans="1:48">
      <c r="A13" s="352">
        <v>2056016159261</v>
      </c>
      <c r="B13" s="345">
        <v>4985009705216</v>
      </c>
      <c r="C13" s="345" t="s">
        <v>13427</v>
      </c>
      <c r="D13" s="381">
        <v>5023</v>
      </c>
      <c r="E13" s="345">
        <v>24</v>
      </c>
      <c r="F13" s="385" t="str">
        <f t="shared" si="8"/>
        <v>23</v>
      </c>
      <c r="G13" s="353">
        <f t="shared" si="9"/>
        <v>1</v>
      </c>
      <c r="I13" s="190">
        <v>1756515130075</v>
      </c>
      <c r="J13" s="200" t="s">
        <v>2209</v>
      </c>
      <c r="K13" s="200">
        <v>20</v>
      </c>
      <c r="N13" s="347" t="str">
        <f t="shared" si="0"/>
        <v/>
      </c>
      <c r="P13" s="347">
        <f t="shared" si="10"/>
        <v>2056016159261</v>
      </c>
      <c r="Q13" s="347" t="str">
        <f t="shared" ref="Q13:Q76" si="11">RIGHT(A:A,6)</f>
        <v>159261</v>
      </c>
      <c r="R13" s="347" t="str">
        <f t="shared" si="2"/>
        <v xml:space="preserve">MI 205/60R16 </v>
      </c>
      <c r="S13" s="354" t="str">
        <f>VLOOKUP(A:A,在庫!B:L,11,0)</f>
        <v>23</v>
      </c>
      <c r="T13" s="354" t="str">
        <f t="shared" si="3"/>
        <v>23</v>
      </c>
      <c r="U13" s="347" t="str">
        <f t="shared" si="4"/>
        <v>MI 205/60R16 96WXL PRIMACY4+</v>
      </c>
      <c r="V13" s="347">
        <f t="shared" si="5"/>
        <v>24</v>
      </c>
      <c r="Y13" s="376"/>
      <c r="AA13" s="354" t="str">
        <f>VLOOKUP(P:P,価格調査!B:BJ,60,0)</f>
        <v/>
      </c>
      <c r="AB13" s="354" t="str">
        <f>VLOOKUP(P:P,価格調査!B:BJ,61,0)</f>
        <v/>
      </c>
      <c r="AC13" s="350">
        <f>VLOOKUP(A:A,在庫!B:L,10,FALSE)</f>
        <v>1</v>
      </c>
      <c r="AD13" s="347"/>
      <c r="AG13" s="346"/>
      <c r="AH13" s="190">
        <v>2255018130609</v>
      </c>
      <c r="AI13" s="217">
        <v>5605158</v>
      </c>
      <c r="AJ13" s="190">
        <v>2255018</v>
      </c>
      <c r="AK13" s="190" t="s">
        <v>7833</v>
      </c>
      <c r="AL13" s="347">
        <f t="shared" si="6"/>
        <v>18</v>
      </c>
      <c r="AM13" s="363">
        <f t="shared" si="7"/>
        <v>40</v>
      </c>
      <c r="AN13" s="190">
        <v>40</v>
      </c>
      <c r="AO13" s="347">
        <v>40</v>
      </c>
      <c r="AR13" s="362">
        <v>1458013130457</v>
      </c>
      <c r="AS13">
        <v>4</v>
      </c>
      <c r="AT13"/>
      <c r="AU13"/>
      <c r="AV13">
        <v>4</v>
      </c>
    </row>
    <row r="14" spans="1:48">
      <c r="A14" s="352">
        <v>2254517159258</v>
      </c>
      <c r="B14" s="345">
        <v>4985009705643</v>
      </c>
      <c r="C14" s="345" t="s">
        <v>2093</v>
      </c>
      <c r="D14" s="381">
        <v>4923</v>
      </c>
      <c r="E14" s="345">
        <v>20</v>
      </c>
      <c r="F14" s="385" t="str">
        <f t="shared" si="8"/>
        <v>23</v>
      </c>
      <c r="G14" s="353">
        <f t="shared" si="9"/>
        <v>2</v>
      </c>
      <c r="I14" s="190">
        <v>1757014130399</v>
      </c>
      <c r="J14" s="200" t="s">
        <v>2207</v>
      </c>
      <c r="K14" s="200">
        <v>20</v>
      </c>
      <c r="N14" s="347" t="str">
        <f t="shared" si="0"/>
        <v/>
      </c>
      <c r="P14" s="347">
        <f t="shared" si="10"/>
        <v>2254517159258</v>
      </c>
      <c r="Q14" s="347" t="str">
        <f t="shared" si="11"/>
        <v>159258</v>
      </c>
      <c r="R14" s="347" t="str">
        <f t="shared" si="2"/>
        <v xml:space="preserve">MI 225/45R17 </v>
      </c>
      <c r="S14" s="354" t="str">
        <f>VLOOKUP(A:A,在庫!B:L,11,0)</f>
        <v>23</v>
      </c>
      <c r="T14" s="354" t="str">
        <f t="shared" si="3"/>
        <v>23</v>
      </c>
      <c r="U14" s="347" t="str">
        <f t="shared" si="4"/>
        <v>MI 225/45R17 94WXL PRIMACY 4+</v>
      </c>
      <c r="V14" s="347">
        <f t="shared" si="5"/>
        <v>20</v>
      </c>
      <c r="Y14" s="376"/>
      <c r="AA14" s="354">
        <f>VLOOKUP(P:P,価格調査!B:BJ,60,0)</f>
        <v>605880325</v>
      </c>
      <c r="AB14" s="354">
        <f>VLOOKUP(P:P,価格調査!B:BJ,61,0)</f>
        <v>605880380</v>
      </c>
      <c r="AC14" s="350">
        <f>VLOOKUP(A:A,在庫!B:L,10,FALSE)</f>
        <v>2</v>
      </c>
      <c r="AD14" s="347"/>
      <c r="AG14" s="346"/>
      <c r="AH14" s="190">
        <v>2155517130608</v>
      </c>
      <c r="AI14" s="217">
        <v>5605146</v>
      </c>
      <c r="AJ14" s="190">
        <v>2155517</v>
      </c>
      <c r="AK14" s="190" t="s">
        <v>7834</v>
      </c>
      <c r="AL14" s="347">
        <f t="shared" si="6"/>
        <v>11</v>
      </c>
      <c r="AM14" s="363">
        <f t="shared" si="7"/>
        <v>40</v>
      </c>
      <c r="AN14" s="190">
        <v>40</v>
      </c>
      <c r="AO14" s="347">
        <v>40</v>
      </c>
      <c r="AR14" s="362">
        <v>1458013151803</v>
      </c>
      <c r="AS14">
        <v>19</v>
      </c>
      <c r="AT14"/>
      <c r="AU14"/>
      <c r="AV14">
        <v>19</v>
      </c>
    </row>
    <row r="15" spans="1:48">
      <c r="A15" s="352">
        <v>2254517159258</v>
      </c>
      <c r="B15" s="345">
        <v>4985009705643</v>
      </c>
      <c r="C15" s="345" t="s">
        <v>2093</v>
      </c>
      <c r="D15" s="381">
        <v>124</v>
      </c>
      <c r="E15" s="345">
        <v>20</v>
      </c>
      <c r="F15" s="385" t="str">
        <f t="shared" si="8"/>
        <v>24</v>
      </c>
      <c r="G15" s="353">
        <f t="shared" si="9"/>
        <v>2</v>
      </c>
      <c r="I15" s="190">
        <v>1855515130075</v>
      </c>
      <c r="J15" s="200" t="s">
        <v>2206</v>
      </c>
      <c r="K15" s="200">
        <v>12</v>
      </c>
      <c r="P15" s="347">
        <f t="shared" si="10"/>
        <v>2254517159258</v>
      </c>
      <c r="Q15" s="347" t="str">
        <f t="shared" si="11"/>
        <v>159258</v>
      </c>
      <c r="R15" s="347" t="str">
        <f t="shared" si="2"/>
        <v xml:space="preserve">MI 225/45R17 </v>
      </c>
      <c r="S15" s="354" t="str">
        <f>VLOOKUP(A:A,在庫!B:L,11,0)</f>
        <v>23</v>
      </c>
      <c r="T15" s="354" t="str">
        <f t="shared" si="3"/>
        <v>24</v>
      </c>
      <c r="U15" s="347" t="str">
        <f t="shared" si="4"/>
        <v>MI 225/45R17 94WXL PRIMACY 4+</v>
      </c>
      <c r="V15" s="347">
        <f t="shared" si="5"/>
        <v>20</v>
      </c>
      <c r="Y15" s="376"/>
      <c r="AA15" s="354">
        <f>VLOOKUP(P:P,価格調査!B:BJ,60,0)</f>
        <v>605880325</v>
      </c>
      <c r="AB15" s="354">
        <f>VLOOKUP(P:P,価格調査!B:BJ,61,0)</f>
        <v>605880380</v>
      </c>
      <c r="AC15" s="350">
        <f>VLOOKUP(A:A,在庫!B:L,10,FALSE)</f>
        <v>2</v>
      </c>
      <c r="AD15" s="347"/>
      <c r="AG15" s="346"/>
      <c r="AH15" s="190">
        <v>2156017130600</v>
      </c>
      <c r="AI15" s="217">
        <v>5605140</v>
      </c>
      <c r="AJ15" s="190">
        <v>2156017</v>
      </c>
      <c r="AK15" s="190" t="s">
        <v>7835</v>
      </c>
      <c r="AL15" s="347">
        <f t="shared" si="6"/>
        <v>19</v>
      </c>
      <c r="AM15" s="363">
        <f t="shared" si="7"/>
        <v>32</v>
      </c>
      <c r="AN15" s="190">
        <v>40</v>
      </c>
      <c r="AO15" s="347">
        <v>40</v>
      </c>
      <c r="AR15" s="362">
        <v>1458013231161</v>
      </c>
      <c r="AS15"/>
      <c r="AT15">
        <v>26</v>
      </c>
      <c r="AU15"/>
      <c r="AV15">
        <v>26</v>
      </c>
    </row>
    <row r="16" spans="1:48">
      <c r="A16" s="352">
        <v>2454020158407</v>
      </c>
      <c r="B16" s="345">
        <v>4985009689196</v>
      </c>
      <c r="C16" s="345" t="s">
        <v>14344</v>
      </c>
      <c r="D16" s="381">
        <v>523</v>
      </c>
      <c r="E16" s="345">
        <v>8</v>
      </c>
      <c r="F16" s="385" t="str">
        <f t="shared" si="8"/>
        <v>23</v>
      </c>
      <c r="G16" s="353">
        <f t="shared" si="9"/>
        <v>1</v>
      </c>
      <c r="I16" s="190">
        <v>1855516130074</v>
      </c>
      <c r="J16" s="200" t="s">
        <v>2205</v>
      </c>
      <c r="K16" s="200">
        <v>8</v>
      </c>
      <c r="P16" s="347">
        <f t="shared" si="10"/>
        <v>2454020158407</v>
      </c>
      <c r="Q16" s="347" t="str">
        <f t="shared" si="11"/>
        <v>158407</v>
      </c>
      <c r="R16" s="347" t="str">
        <f t="shared" si="2"/>
        <v>MI 245/40ZR20</v>
      </c>
      <c r="S16" s="354" t="e">
        <f>VLOOKUP(A:A,在庫!B:L,11,0)</f>
        <v>#N/A</v>
      </c>
      <c r="T16" s="354" t="str">
        <f t="shared" si="3"/>
        <v>23</v>
      </c>
      <c r="U16" s="347" t="str">
        <f t="shared" si="4"/>
        <v>MI 245/40ZR20 (99Y)XL PILOT SPORT 4 S</v>
      </c>
      <c r="V16" s="347">
        <f t="shared" si="5"/>
        <v>8</v>
      </c>
      <c r="Y16" s="376"/>
      <c r="AA16" s="354">
        <f>VLOOKUP(P:P,価格調査!B:BJ,60,0)</f>
        <v>605775417</v>
      </c>
      <c r="AB16" s="354">
        <f>VLOOKUP(P:P,価格調査!B:BJ,61,0)</f>
        <v>605775107</v>
      </c>
      <c r="AC16" s="350" t="e">
        <f>VLOOKUP(A:A,在庫!B:L,10,FALSE)</f>
        <v>#N/A</v>
      </c>
      <c r="AD16" s="347"/>
      <c r="AG16" s="346" t="s">
        <v>7822</v>
      </c>
      <c r="AH16" s="366">
        <v>1755515130603</v>
      </c>
      <c r="AI16" s="217">
        <v>5605112</v>
      </c>
      <c r="AJ16" s="190">
        <v>1755515</v>
      </c>
      <c r="AK16" s="190" t="s">
        <v>7817</v>
      </c>
      <c r="AL16" s="347">
        <f t="shared" si="6"/>
        <v>0</v>
      </c>
      <c r="AM16" s="363">
        <f t="shared" si="7"/>
        <v>20</v>
      </c>
      <c r="AN16" s="190">
        <v>20</v>
      </c>
      <c r="AO16" s="347">
        <v>20</v>
      </c>
      <c r="AR16" s="362">
        <v>1458013239013</v>
      </c>
      <c r="AS16"/>
      <c r="AT16">
        <v>1</v>
      </c>
      <c r="AU16"/>
      <c r="AV16">
        <v>1</v>
      </c>
    </row>
    <row r="17" spans="1:48">
      <c r="A17" s="352">
        <v>2157015158016</v>
      </c>
      <c r="B17" s="345">
        <v>4985009716175</v>
      </c>
      <c r="C17" s="345" t="s">
        <v>7359</v>
      </c>
      <c r="D17" s="381">
        <v>2223</v>
      </c>
      <c r="E17" s="345">
        <v>8</v>
      </c>
      <c r="F17" s="385" t="str">
        <f t="shared" si="8"/>
        <v>23</v>
      </c>
      <c r="G17" s="353">
        <f t="shared" si="9"/>
        <v>1</v>
      </c>
      <c r="I17" s="190">
        <v>1856015130398</v>
      </c>
      <c r="J17" s="200" t="s">
        <v>2203</v>
      </c>
      <c r="K17" s="200">
        <v>30</v>
      </c>
      <c r="P17" s="347">
        <f t="shared" si="10"/>
        <v>2157015158016</v>
      </c>
      <c r="Q17" s="347" t="str">
        <f t="shared" si="11"/>
        <v>158016</v>
      </c>
      <c r="R17" s="347" t="str">
        <f t="shared" si="2"/>
        <v xml:space="preserve">MI 215/70R15 </v>
      </c>
      <c r="S17" s="354" t="str">
        <f>VLOOKUP(A:A,在庫!B:L,11,0)</f>
        <v>23</v>
      </c>
      <c r="T17" s="354" t="str">
        <f t="shared" si="3"/>
        <v>23</v>
      </c>
      <c r="U17" s="347" t="str">
        <f t="shared" si="4"/>
        <v>MI 215/70R15 109/107R CROSSCLIMATE CAMPING</v>
      </c>
      <c r="V17" s="347">
        <f t="shared" si="5"/>
        <v>8</v>
      </c>
      <c r="Y17" s="376"/>
      <c r="AA17" s="354" t="str">
        <f>VLOOKUP(P:P,価格調査!B:BJ,60,0)</f>
        <v>×</v>
      </c>
      <c r="AB17" s="354" t="str">
        <f>VLOOKUP(P:P,価格調査!B:BJ,61,0)</f>
        <v/>
      </c>
      <c r="AC17" s="350">
        <f>VLOOKUP(A:A,在庫!B:L,10,FALSE)</f>
        <v>2</v>
      </c>
      <c r="AD17" s="347"/>
      <c r="AG17" s="346"/>
      <c r="AH17" s="190">
        <v>2256017130607</v>
      </c>
      <c r="AI17" s="217">
        <v>5605142</v>
      </c>
      <c r="AJ17" s="190">
        <v>2256017</v>
      </c>
      <c r="AK17" s="190" t="s">
        <v>7836</v>
      </c>
      <c r="AL17" s="347">
        <f t="shared" si="6"/>
        <v>12</v>
      </c>
      <c r="AM17" s="363">
        <f t="shared" si="7"/>
        <v>32</v>
      </c>
      <c r="AN17" s="190">
        <v>40</v>
      </c>
      <c r="AO17" s="347">
        <v>40</v>
      </c>
      <c r="AR17" s="362">
        <v>1555514130075</v>
      </c>
      <c r="AS17">
        <v>16</v>
      </c>
      <c r="AT17"/>
      <c r="AU17"/>
      <c r="AV17">
        <v>16</v>
      </c>
    </row>
    <row r="18" spans="1:48">
      <c r="A18" s="352">
        <v>2055516151805</v>
      </c>
      <c r="B18" s="345">
        <v>4985009751282</v>
      </c>
      <c r="C18" s="345" t="s">
        <v>2122</v>
      </c>
      <c r="D18" s="381">
        <v>2723</v>
      </c>
      <c r="E18" s="345">
        <v>4</v>
      </c>
      <c r="F18" s="385" t="str">
        <f t="shared" si="8"/>
        <v>23</v>
      </c>
      <c r="G18" s="353">
        <f t="shared" si="9"/>
        <v>1</v>
      </c>
      <c r="I18" s="190">
        <v>1856016130076</v>
      </c>
      <c r="J18" s="200" t="s">
        <v>2202</v>
      </c>
      <c r="K18" s="200">
        <v>12</v>
      </c>
      <c r="P18" s="347">
        <f t="shared" si="10"/>
        <v>2055516151805</v>
      </c>
      <c r="Q18" s="347" t="str">
        <f t="shared" si="11"/>
        <v>151805</v>
      </c>
      <c r="R18" s="347" t="str">
        <f t="shared" si="2"/>
        <v xml:space="preserve">MI 205/55R16 </v>
      </c>
      <c r="S18" s="354" t="str">
        <f>VLOOKUP(A:A,在庫!B:L,11,0)</f>
        <v>23</v>
      </c>
      <c r="T18" s="354" t="str">
        <f t="shared" si="3"/>
        <v>23</v>
      </c>
      <c r="U18" s="347" t="str">
        <f t="shared" si="4"/>
        <v>MI 205/55R16 94V ENERGY SAVER 4</v>
      </c>
      <c r="V18" s="347">
        <f t="shared" si="5"/>
        <v>4</v>
      </c>
      <c r="Y18" s="376"/>
      <c r="AA18" s="354">
        <f>VLOOKUP(P:P,価格調査!B:BJ,60,0)</f>
        <v>605642045</v>
      </c>
      <c r="AB18" s="354">
        <f>VLOOKUP(P:P,価格調査!B:BJ,61,0)</f>
        <v>605642076</v>
      </c>
      <c r="AC18" s="350">
        <f>VLOOKUP(A:A,在庫!B:L,10,FALSE)</f>
        <v>3</v>
      </c>
      <c r="AD18" s="347"/>
      <c r="AG18" s="346" t="s">
        <v>7822</v>
      </c>
      <c r="AH18" s="366">
        <v>1856015130602</v>
      </c>
      <c r="AI18" s="217">
        <v>5605116</v>
      </c>
      <c r="AJ18" s="190">
        <v>1856015</v>
      </c>
      <c r="AK18" s="190" t="s">
        <v>7818</v>
      </c>
      <c r="AL18" s="347">
        <f t="shared" si="6"/>
        <v>0</v>
      </c>
      <c r="AM18" s="363">
        <f t="shared" si="7"/>
        <v>12</v>
      </c>
      <c r="AN18" s="190">
        <v>12</v>
      </c>
      <c r="AO18" s="347">
        <v>12</v>
      </c>
      <c r="AR18" s="362">
        <v>1556513094009</v>
      </c>
      <c r="AS18"/>
      <c r="AT18">
        <v>111</v>
      </c>
      <c r="AU18"/>
      <c r="AV18">
        <v>111</v>
      </c>
    </row>
    <row r="19" spans="1:48">
      <c r="A19" s="352">
        <v>2353519158600</v>
      </c>
      <c r="B19" s="345">
        <v>4985009708286</v>
      </c>
      <c r="C19" s="345" t="s">
        <v>2078</v>
      </c>
      <c r="D19" s="381">
        <v>4223</v>
      </c>
      <c r="E19" s="345">
        <v>4</v>
      </c>
      <c r="F19" s="385" t="str">
        <f t="shared" si="8"/>
        <v>23</v>
      </c>
      <c r="G19" s="353">
        <f t="shared" si="9"/>
        <v>1</v>
      </c>
      <c r="I19" s="190">
        <v>1856515130072</v>
      </c>
      <c r="J19" s="200" t="s">
        <v>2309</v>
      </c>
      <c r="K19" s="200">
        <v>12</v>
      </c>
      <c r="P19" s="347">
        <f t="shared" si="10"/>
        <v>2353519158600</v>
      </c>
      <c r="Q19" s="347" t="str">
        <f t="shared" si="11"/>
        <v>158600</v>
      </c>
      <c r="R19" s="347" t="str">
        <f t="shared" si="2"/>
        <v xml:space="preserve">MI 235/35R19 </v>
      </c>
      <c r="S19" s="354" t="str">
        <f>VLOOKUP(A:A,在庫!B:L,11,0)</f>
        <v>23</v>
      </c>
      <c r="T19" s="354" t="str">
        <f t="shared" si="3"/>
        <v>23</v>
      </c>
      <c r="U19" s="347" t="str">
        <f t="shared" si="4"/>
        <v>MI 235/35R19 91YXL PILOT SPORT 5</v>
      </c>
      <c r="V19" s="347">
        <f t="shared" si="5"/>
        <v>4</v>
      </c>
      <c r="Y19" s="376"/>
      <c r="AA19" s="354">
        <f>VLOOKUP(P:P,価格調査!B:BJ,60,0)</f>
        <v>605763444</v>
      </c>
      <c r="AB19" s="354">
        <f>VLOOKUP(P:P,価格調査!B:BJ,61,0)</f>
        <v>605763499</v>
      </c>
      <c r="AC19" s="350">
        <f>VLOOKUP(A:A,在庫!B:L,10,FALSE)</f>
        <v>3</v>
      </c>
      <c r="AD19" s="347"/>
      <c r="AG19" s="346" t="s">
        <v>7822</v>
      </c>
      <c r="AH19" s="366">
        <v>2255519130603</v>
      </c>
      <c r="AI19" s="217">
        <v>5605166</v>
      </c>
      <c r="AJ19" s="190">
        <v>2255519</v>
      </c>
      <c r="AK19" s="190" t="s">
        <v>7819</v>
      </c>
      <c r="AL19" s="347">
        <f t="shared" si="6"/>
        <v>0</v>
      </c>
      <c r="AM19" s="363">
        <f t="shared" si="7"/>
        <v>12</v>
      </c>
      <c r="AN19" s="190">
        <v>12</v>
      </c>
      <c r="AO19" s="347">
        <v>12</v>
      </c>
      <c r="AR19" s="362">
        <v>1556513130073</v>
      </c>
      <c r="AS19">
        <v>24</v>
      </c>
      <c r="AT19"/>
      <c r="AU19"/>
      <c r="AV19">
        <v>24</v>
      </c>
    </row>
    <row r="20" spans="1:48">
      <c r="A20" s="352">
        <v>2154517158605</v>
      </c>
      <c r="B20" s="345">
        <v>4985009708033</v>
      </c>
      <c r="C20" s="345" t="s">
        <v>2112</v>
      </c>
      <c r="D20" s="381">
        <v>2023</v>
      </c>
      <c r="E20" s="345">
        <v>4</v>
      </c>
      <c r="F20" s="385" t="str">
        <f t="shared" si="8"/>
        <v>23</v>
      </c>
      <c r="G20" s="353">
        <f t="shared" si="9"/>
        <v>1</v>
      </c>
      <c r="I20" s="190">
        <v>1856515130393</v>
      </c>
      <c r="J20" s="200" t="s">
        <v>2199</v>
      </c>
      <c r="K20" s="200">
        <v>9</v>
      </c>
      <c r="P20" s="347">
        <f t="shared" si="10"/>
        <v>2154517158605</v>
      </c>
      <c r="Q20" s="347" t="str">
        <f t="shared" si="11"/>
        <v>158605</v>
      </c>
      <c r="R20" s="347" t="str">
        <f t="shared" si="2"/>
        <v xml:space="preserve">MI 215/45R17 </v>
      </c>
      <c r="S20" s="354" t="str">
        <f>VLOOKUP(A:A,在庫!B:L,11,0)</f>
        <v>23</v>
      </c>
      <c r="T20" s="354" t="str">
        <f t="shared" si="3"/>
        <v>23</v>
      </c>
      <c r="U20" s="347" t="str">
        <f t="shared" si="4"/>
        <v>MI 215/45R17 91YXL PILOT SPORT 5</v>
      </c>
      <c r="V20" s="347">
        <f t="shared" si="5"/>
        <v>4</v>
      </c>
      <c r="Y20" s="376"/>
      <c r="AA20" s="354">
        <f>VLOOKUP(P:P,価格調査!B:BJ,60,0)</f>
        <v>605763439</v>
      </c>
      <c r="AB20" s="354">
        <f>VLOOKUP(P:P,価格調査!B:BJ,61,0)</f>
        <v>605763494</v>
      </c>
      <c r="AC20" s="350">
        <f>VLOOKUP(A:A,在庫!B:L,10,FALSE)</f>
        <v>3</v>
      </c>
      <c r="AD20" s="347"/>
      <c r="AG20" s="346" t="s">
        <v>7822</v>
      </c>
      <c r="AH20" s="366">
        <v>2255517130605</v>
      </c>
      <c r="AI20" s="217">
        <v>5605148</v>
      </c>
      <c r="AJ20" s="190">
        <v>2255517</v>
      </c>
      <c r="AK20" s="190" t="s">
        <v>7820</v>
      </c>
      <c r="AL20" s="347">
        <f t="shared" si="6"/>
        <v>0</v>
      </c>
      <c r="AM20" s="363">
        <f t="shared" si="7"/>
        <v>12</v>
      </c>
      <c r="AN20" s="190">
        <v>12</v>
      </c>
      <c r="AO20" s="347">
        <v>10</v>
      </c>
      <c r="AR20" s="362">
        <v>1556513130394</v>
      </c>
      <c r="AS20">
        <v>40</v>
      </c>
      <c r="AT20"/>
      <c r="AU20"/>
      <c r="AV20">
        <v>40</v>
      </c>
    </row>
    <row r="21" spans="1:48">
      <c r="A21" s="352">
        <v>2453518158608</v>
      </c>
      <c r="B21" s="345">
        <v>4985009708187</v>
      </c>
      <c r="C21" s="345" t="s">
        <v>2065</v>
      </c>
      <c r="D21" s="381">
        <v>4123</v>
      </c>
      <c r="E21" s="345">
        <v>6</v>
      </c>
      <c r="F21" s="385" t="str">
        <f t="shared" si="8"/>
        <v>23</v>
      </c>
      <c r="G21" s="353">
        <f t="shared" si="9"/>
        <v>1</v>
      </c>
      <c r="I21" s="190">
        <v>1857014130396</v>
      </c>
      <c r="J21" s="200" t="s">
        <v>2198</v>
      </c>
      <c r="K21" s="200">
        <v>6</v>
      </c>
      <c r="P21" s="347">
        <f t="shared" si="10"/>
        <v>2453518158608</v>
      </c>
      <c r="Q21" s="347" t="str">
        <f t="shared" si="11"/>
        <v>158608</v>
      </c>
      <c r="R21" s="347" t="str">
        <f t="shared" si="2"/>
        <v xml:space="preserve">MI 245/35R18 </v>
      </c>
      <c r="S21" s="354" t="str">
        <f>VLOOKUP(A:A,在庫!B:L,11,0)</f>
        <v>23</v>
      </c>
      <c r="T21" s="354" t="str">
        <f t="shared" si="3"/>
        <v>23</v>
      </c>
      <c r="U21" s="347" t="str">
        <f t="shared" si="4"/>
        <v>MI 245/35R18 92YXL PILOT SPORT 5</v>
      </c>
      <c r="V21" s="347">
        <f t="shared" si="5"/>
        <v>6</v>
      </c>
      <c r="Y21" s="376"/>
      <c r="AA21" s="354" t="str">
        <f>VLOOKUP(P:P,価格調査!B:BJ,60,0)</f>
        <v>×</v>
      </c>
      <c r="AB21" s="354" t="str">
        <f>VLOOKUP(P:P,価格調査!B:BJ,61,0)</f>
        <v>×</v>
      </c>
      <c r="AC21" s="350">
        <f>VLOOKUP(A:A,在庫!B:L,10,FALSE)</f>
        <v>3</v>
      </c>
      <c r="AD21" s="347"/>
      <c r="AN21" s="190">
        <f>SUM(AN3:AN20)</f>
        <v>1056</v>
      </c>
      <c r="AO21" s="190">
        <f>SUM(AO3:AO20)</f>
        <v>1054</v>
      </c>
      <c r="AR21" s="362">
        <v>1556513151801</v>
      </c>
      <c r="AS21">
        <v>10</v>
      </c>
      <c r="AT21"/>
      <c r="AU21"/>
      <c r="AV21">
        <v>10</v>
      </c>
    </row>
    <row r="22" spans="1:48">
      <c r="A22" s="352">
        <v>2355018159256</v>
      </c>
      <c r="B22" s="345">
        <v>4985009705520</v>
      </c>
      <c r="C22" s="345" t="s">
        <v>14213</v>
      </c>
      <c r="D22" s="381">
        <v>3523</v>
      </c>
      <c r="E22" s="345">
        <v>5</v>
      </c>
      <c r="F22" s="385" t="str">
        <f t="shared" si="8"/>
        <v>23</v>
      </c>
      <c r="G22" s="353">
        <f t="shared" si="9"/>
        <v>1</v>
      </c>
      <c r="I22" s="190">
        <v>1956515130079</v>
      </c>
      <c r="J22" s="200" t="s">
        <v>2189</v>
      </c>
      <c r="K22" s="200">
        <v>18</v>
      </c>
      <c r="P22" s="347">
        <f t="shared" si="10"/>
        <v>2355018159256</v>
      </c>
      <c r="Q22" s="347" t="str">
        <f t="shared" si="11"/>
        <v>159256</v>
      </c>
      <c r="R22" s="347" t="str">
        <f t="shared" si="2"/>
        <v xml:space="preserve">MI 235/50R18 </v>
      </c>
      <c r="S22" s="354" t="str">
        <f>VLOOKUP(A:A,在庫!B:L,11,0)</f>
        <v>23</v>
      </c>
      <c r="T22" s="354" t="str">
        <f t="shared" si="3"/>
        <v>23</v>
      </c>
      <c r="U22" s="347" t="str">
        <f t="shared" si="4"/>
        <v>MI 235/50R18 101YXL PRIMACY 4+</v>
      </c>
      <c r="V22" s="347">
        <f t="shared" si="5"/>
        <v>5</v>
      </c>
      <c r="Y22" s="376"/>
      <c r="AA22" s="354">
        <f>VLOOKUP(P:P,価格調査!B:BJ,60,0)</f>
        <v>0</v>
      </c>
      <c r="AB22" s="354">
        <f>VLOOKUP(P:P,価格調査!B:BJ,61,0)</f>
        <v>0</v>
      </c>
      <c r="AC22" s="350">
        <f>VLOOKUP(A:A,在庫!B:L,10,FALSE)</f>
        <v>1</v>
      </c>
      <c r="AD22" s="347"/>
      <c r="AR22" s="362">
        <v>1556513231169</v>
      </c>
      <c r="AS22"/>
      <c r="AT22">
        <v>3</v>
      </c>
      <c r="AU22"/>
      <c r="AV22">
        <v>3</v>
      </c>
    </row>
    <row r="23" spans="1:48">
      <c r="A23" s="352">
        <v>1756015151808</v>
      </c>
      <c r="B23" s="345">
        <v>4985009751213</v>
      </c>
      <c r="C23" s="345" t="s">
        <v>2289</v>
      </c>
      <c r="D23" s="381">
        <v>1723</v>
      </c>
      <c r="E23" s="345">
        <v>2</v>
      </c>
      <c r="F23" s="385" t="str">
        <f t="shared" si="8"/>
        <v>23</v>
      </c>
      <c r="G23" s="353">
        <f t="shared" si="9"/>
        <v>1</v>
      </c>
      <c r="I23" s="190">
        <v>1956515130390</v>
      </c>
      <c r="J23" s="200" t="s">
        <v>2191</v>
      </c>
      <c r="K23" s="200">
        <v>120</v>
      </c>
      <c r="P23" s="347">
        <f t="shared" si="10"/>
        <v>1756015151808</v>
      </c>
      <c r="Q23" s="347" t="str">
        <f t="shared" si="11"/>
        <v>151808</v>
      </c>
      <c r="R23" s="347" t="str">
        <f t="shared" si="2"/>
        <v xml:space="preserve">MI 175/60R15 </v>
      </c>
      <c r="S23" s="354" t="str">
        <f>VLOOKUP(A:A,在庫!B:L,11,0)</f>
        <v>23</v>
      </c>
      <c r="T23" s="354" t="str">
        <f t="shared" si="3"/>
        <v>23</v>
      </c>
      <c r="U23" s="347" t="str">
        <f t="shared" si="4"/>
        <v>MI 175/60R15 81H ENERGY SAVER 4</v>
      </c>
      <c r="V23" s="347">
        <f t="shared" si="5"/>
        <v>2</v>
      </c>
      <c r="Y23" s="376"/>
      <c r="AA23" s="354">
        <f>VLOOKUP(P:P,価格調査!B:BJ,60,0)</f>
        <v>605642054</v>
      </c>
      <c r="AB23" s="354">
        <f>VLOOKUP(P:P,価格調査!B:BJ,61,0)</f>
        <v>605642085</v>
      </c>
      <c r="AC23" s="350">
        <f>VLOOKUP(A:A,在庫!B:L,10,FALSE)</f>
        <v>3</v>
      </c>
      <c r="AD23" s="347"/>
      <c r="AR23" s="362">
        <v>1556514093889</v>
      </c>
      <c r="AS23"/>
      <c r="AT23">
        <v>199</v>
      </c>
      <c r="AU23"/>
      <c r="AV23">
        <v>199</v>
      </c>
    </row>
    <row r="24" spans="1:48">
      <c r="A24" s="352">
        <v>1756514151804</v>
      </c>
      <c r="B24" s="345">
        <v>4985009751206</v>
      </c>
      <c r="C24" s="345" t="s">
        <v>2140</v>
      </c>
      <c r="D24" s="381">
        <v>223</v>
      </c>
      <c r="E24" s="345">
        <v>5</v>
      </c>
      <c r="F24" s="385" t="str">
        <f t="shared" si="8"/>
        <v>23</v>
      </c>
      <c r="G24" s="353">
        <f t="shared" si="9"/>
        <v>1</v>
      </c>
      <c r="I24" s="190">
        <v>2055516130077</v>
      </c>
      <c r="J24" s="200" t="s">
        <v>7873</v>
      </c>
      <c r="K24" s="200">
        <v>4</v>
      </c>
      <c r="P24" s="347">
        <f t="shared" si="10"/>
        <v>1756514151804</v>
      </c>
      <c r="Q24" s="347" t="str">
        <f t="shared" si="11"/>
        <v>151804</v>
      </c>
      <c r="R24" s="347" t="str">
        <f t="shared" si="2"/>
        <v xml:space="preserve">MI 175/65R14 </v>
      </c>
      <c r="S24" s="354" t="str">
        <f>VLOOKUP(A:A,在庫!B:L,11,0)</f>
        <v>23</v>
      </c>
      <c r="T24" s="354" t="str">
        <f t="shared" si="3"/>
        <v>23</v>
      </c>
      <c r="U24" s="347" t="str">
        <f t="shared" si="4"/>
        <v>MI 175/65R14 86H ENERGY SAVER 4</v>
      </c>
      <c r="V24" s="347">
        <f t="shared" si="5"/>
        <v>5</v>
      </c>
      <c r="Y24" s="376"/>
      <c r="AA24" s="354">
        <f>VLOOKUP(P:P,価格調査!B:BJ,60,0)</f>
        <v>605642058</v>
      </c>
      <c r="AB24" s="354">
        <f>VLOOKUP(P:P,価格調査!B:BJ,61,0)</f>
        <v>605642089</v>
      </c>
      <c r="AC24" s="350">
        <f>VLOOKUP(A:A,在庫!B:L,10,FALSE)</f>
        <v>3</v>
      </c>
      <c r="AD24" s="347"/>
      <c r="AR24" s="362">
        <v>1556514119190</v>
      </c>
      <c r="AS24"/>
      <c r="AT24">
        <v>12</v>
      </c>
      <c r="AU24"/>
      <c r="AV24">
        <v>12</v>
      </c>
    </row>
    <row r="25" spans="1:48">
      <c r="A25" s="352">
        <v>1856515159042</v>
      </c>
      <c r="B25" s="345">
        <v>4985009700693</v>
      </c>
      <c r="C25" s="345" t="s">
        <v>7247</v>
      </c>
      <c r="D25" s="381">
        <v>2823</v>
      </c>
      <c r="E25" s="345">
        <v>2</v>
      </c>
      <c r="F25" s="385" t="str">
        <f t="shared" si="8"/>
        <v>23</v>
      </c>
      <c r="G25" s="353">
        <f t="shared" si="9"/>
        <v>1</v>
      </c>
      <c r="I25" s="190">
        <v>2056016130079</v>
      </c>
      <c r="J25" s="200" t="s">
        <v>7478</v>
      </c>
      <c r="K25" s="200">
        <v>8</v>
      </c>
      <c r="P25" s="347">
        <f t="shared" si="10"/>
        <v>1856515159042</v>
      </c>
      <c r="Q25" s="347" t="str">
        <f t="shared" si="11"/>
        <v>159042</v>
      </c>
      <c r="R25" s="347" t="str">
        <f t="shared" si="2"/>
        <v xml:space="preserve">MI 185/65R15 </v>
      </c>
      <c r="S25" s="354" t="str">
        <f>VLOOKUP(A:A,在庫!B:L,11,0)</f>
        <v>23</v>
      </c>
      <c r="T25" s="354" t="str">
        <f t="shared" si="3"/>
        <v>23</v>
      </c>
      <c r="U25" s="347" t="str">
        <f t="shared" si="4"/>
        <v>MI 185/65R15 88T PRIMACY4</v>
      </c>
      <c r="V25" s="347">
        <f t="shared" si="5"/>
        <v>2</v>
      </c>
      <c r="Y25" s="376"/>
      <c r="AA25" s="354">
        <f>VLOOKUP(P:P,価格調査!B:BJ,60,0)</f>
        <v>605880315</v>
      </c>
      <c r="AB25" s="354">
        <f>VLOOKUP(P:P,価格調査!B:BJ,61,0)</f>
        <v>605880370</v>
      </c>
      <c r="AC25" s="350">
        <f>VLOOKUP(A:A,在庫!B:L,10,FALSE)</f>
        <v>2</v>
      </c>
      <c r="AD25" s="347"/>
      <c r="AR25" s="362">
        <v>1556514130072</v>
      </c>
      <c r="AS25">
        <v>47</v>
      </c>
      <c r="AT25"/>
      <c r="AU25"/>
      <c r="AV25">
        <v>47</v>
      </c>
    </row>
    <row r="26" spans="1:48">
      <c r="A26" s="352">
        <v>2154518158604</v>
      </c>
      <c r="B26" s="345">
        <v>4985009708125</v>
      </c>
      <c r="C26" s="345" t="s">
        <v>2110</v>
      </c>
      <c r="D26" s="381">
        <v>3523</v>
      </c>
      <c r="E26" s="345">
        <v>2</v>
      </c>
      <c r="F26" s="385" t="str">
        <f t="shared" si="8"/>
        <v>23</v>
      </c>
      <c r="G26" s="353">
        <f t="shared" si="9"/>
        <v>1</v>
      </c>
      <c r="I26" s="190">
        <v>2056516130074</v>
      </c>
      <c r="J26" s="200" t="s">
        <v>7479</v>
      </c>
      <c r="K26" s="200">
        <v>16</v>
      </c>
      <c r="P26" s="347">
        <f t="shared" si="10"/>
        <v>2154518158604</v>
      </c>
      <c r="Q26" s="347" t="str">
        <f t="shared" si="11"/>
        <v>158604</v>
      </c>
      <c r="R26" s="347" t="str">
        <f t="shared" si="2"/>
        <v xml:space="preserve">MI 215/45R18 </v>
      </c>
      <c r="S26" s="354" t="str">
        <f>VLOOKUP(A:A,在庫!B:L,11,0)</f>
        <v>23</v>
      </c>
      <c r="T26" s="354" t="str">
        <f t="shared" si="3"/>
        <v>23</v>
      </c>
      <c r="U26" s="347" t="str">
        <f t="shared" si="4"/>
        <v>MI 215/45R18 93YXL PILOT SPORT 5</v>
      </c>
      <c r="V26" s="347">
        <f t="shared" si="5"/>
        <v>2</v>
      </c>
      <c r="Y26" s="376"/>
      <c r="AA26" s="354">
        <f>VLOOKUP(P:P,価格調査!B:BJ,60,0)</f>
        <v>605763425</v>
      </c>
      <c r="AB26" s="354">
        <f>VLOOKUP(P:P,価格調査!B:BJ,61,0)</f>
        <v>605763480</v>
      </c>
      <c r="AC26" s="350">
        <f>VLOOKUP(A:A,在庫!B:L,10,FALSE)</f>
        <v>3</v>
      </c>
      <c r="AD26" s="347"/>
      <c r="AR26" s="362">
        <v>1556514130454</v>
      </c>
      <c r="AS26">
        <v>63</v>
      </c>
      <c r="AT26"/>
      <c r="AU26"/>
      <c r="AV26">
        <v>63</v>
      </c>
    </row>
    <row r="27" spans="1:48">
      <c r="A27" s="352">
        <v>2156017159250</v>
      </c>
      <c r="B27" s="345">
        <v>4985009705384</v>
      </c>
      <c r="C27" s="345" t="s">
        <v>2104</v>
      </c>
      <c r="D27" s="381">
        <v>3323</v>
      </c>
      <c r="E27" s="345">
        <v>2</v>
      </c>
      <c r="F27" s="385" t="str">
        <f t="shared" si="8"/>
        <v>23</v>
      </c>
      <c r="G27" s="353">
        <f t="shared" si="9"/>
        <v>1</v>
      </c>
      <c r="I27" s="190">
        <v>2154517130076</v>
      </c>
      <c r="J27" s="200" t="s">
        <v>2300</v>
      </c>
      <c r="K27" s="200">
        <v>8</v>
      </c>
      <c r="P27" s="347">
        <f t="shared" si="10"/>
        <v>2156017159250</v>
      </c>
      <c r="Q27" s="347" t="str">
        <f t="shared" si="11"/>
        <v>159250</v>
      </c>
      <c r="R27" s="347" t="str">
        <f t="shared" si="2"/>
        <v xml:space="preserve">MI 215/60R17 </v>
      </c>
      <c r="S27" s="354" t="str">
        <f>VLOOKUP(A:A,在庫!B:L,11,0)</f>
        <v>23</v>
      </c>
      <c r="T27" s="354" t="str">
        <f t="shared" si="3"/>
        <v>23</v>
      </c>
      <c r="U27" s="347" t="str">
        <f t="shared" si="4"/>
        <v>MI 215/60R17 96V PRIMACY 4+</v>
      </c>
      <c r="V27" s="347">
        <f t="shared" si="5"/>
        <v>2</v>
      </c>
      <c r="Y27" s="376"/>
      <c r="AA27" s="354">
        <f>VLOOKUP(P:P,価格調査!B:BJ,60,0)</f>
        <v>605880328</v>
      </c>
      <c r="AB27" s="354">
        <f>VLOOKUP(P:P,価格調査!B:BJ,61,0)</f>
        <v>605880383</v>
      </c>
      <c r="AC27" s="350">
        <f>VLOOKUP(A:A,在庫!B:L,10,FALSE)</f>
        <v>3</v>
      </c>
      <c r="AD27" s="347"/>
      <c r="AR27" s="362">
        <v>1556514206555</v>
      </c>
      <c r="AS27"/>
      <c r="AT27">
        <v>1</v>
      </c>
      <c r="AU27"/>
      <c r="AV27">
        <v>1</v>
      </c>
    </row>
    <row r="28" spans="1:48">
      <c r="A28" s="352">
        <v>2055516155506</v>
      </c>
      <c r="B28" s="345">
        <v>4985009687185</v>
      </c>
      <c r="C28" s="345" t="s">
        <v>2118</v>
      </c>
      <c r="D28" s="381">
        <v>323</v>
      </c>
      <c r="E28" s="345">
        <v>3</v>
      </c>
      <c r="F28" s="385" t="str">
        <f t="shared" si="8"/>
        <v>23</v>
      </c>
      <c r="G28" s="353">
        <f t="shared" si="9"/>
        <v>1</v>
      </c>
      <c r="I28" s="190">
        <v>2154517130380</v>
      </c>
      <c r="J28" s="200" t="s">
        <v>2173</v>
      </c>
      <c r="K28" s="200">
        <v>3</v>
      </c>
      <c r="P28" s="347">
        <f t="shared" si="10"/>
        <v>2055516155506</v>
      </c>
      <c r="Q28" s="347" t="str">
        <f t="shared" si="11"/>
        <v>155506</v>
      </c>
      <c r="R28" s="347" t="str">
        <f t="shared" si="2"/>
        <v>MI 205/55ZR16</v>
      </c>
      <c r="S28" s="354" t="str">
        <f>VLOOKUP(A:A,在庫!B:L,11,0)</f>
        <v>23</v>
      </c>
      <c r="T28" s="354" t="str">
        <f t="shared" si="3"/>
        <v>23</v>
      </c>
      <c r="U28" s="347" t="str">
        <f t="shared" si="4"/>
        <v>MI 205/55ZR16 94(Y) XL PILOT SPORT 4</v>
      </c>
      <c r="V28" s="347">
        <f t="shared" si="5"/>
        <v>3</v>
      </c>
      <c r="Y28" s="376"/>
      <c r="AA28" s="354">
        <f>VLOOKUP(P:P,価格調査!B:BJ,60,0)</f>
        <v>605763407</v>
      </c>
      <c r="AB28" s="354">
        <f>VLOOKUP(P:P,価格調査!B:BJ,61,0)</f>
        <v>605763462</v>
      </c>
      <c r="AC28" s="350">
        <f>VLOOKUP(A:A,在庫!B:L,10,FALSE)</f>
        <v>1</v>
      </c>
      <c r="AD28" s="347"/>
      <c r="AR28" s="362">
        <v>1556514208726</v>
      </c>
      <c r="AS28"/>
      <c r="AT28">
        <v>265</v>
      </c>
      <c r="AU28"/>
      <c r="AV28">
        <v>265</v>
      </c>
    </row>
    <row r="29" spans="1:48">
      <c r="A29" s="352"/>
      <c r="F29" s="385" t="str">
        <f t="shared" si="8"/>
        <v/>
      </c>
      <c r="G29" s="353">
        <f t="shared" si="9"/>
        <v>0</v>
      </c>
      <c r="I29" s="190">
        <v>2155017130399</v>
      </c>
      <c r="J29" s="200" t="s">
        <v>2171</v>
      </c>
      <c r="K29" s="200">
        <v>12</v>
      </c>
      <c r="P29" s="347">
        <f t="shared" si="10"/>
        <v>0</v>
      </c>
      <c r="Q29" s="347" t="str">
        <f t="shared" si="11"/>
        <v/>
      </c>
      <c r="R29" s="347" t="str">
        <f t="shared" si="2"/>
        <v/>
      </c>
      <c r="S29" s="354" t="e">
        <f>VLOOKUP(A:A,在庫!B:L,11,0)</f>
        <v>#N/A</v>
      </c>
      <c r="T29" s="354" t="str">
        <f t="shared" si="3"/>
        <v/>
      </c>
      <c r="U29" s="347">
        <f t="shared" si="4"/>
        <v>0</v>
      </c>
      <c r="V29" s="347">
        <f t="shared" si="5"/>
        <v>0</v>
      </c>
      <c r="Y29" s="376"/>
      <c r="AA29" s="354" t="e">
        <f>VLOOKUP(P:P,価格調査!B:BJ,60,0)</f>
        <v>#N/A</v>
      </c>
      <c r="AB29" s="354" t="e">
        <f>VLOOKUP(P:P,価格調査!B:BJ,61,0)</f>
        <v>#N/A</v>
      </c>
      <c r="AC29" s="350" t="e">
        <f>VLOOKUP(A:A,在庫!B:L,10,FALSE)</f>
        <v>#N/A</v>
      </c>
      <c r="AD29" s="347"/>
      <c r="AR29" s="362">
        <v>1556514209921</v>
      </c>
      <c r="AS29"/>
      <c r="AT29">
        <v>115</v>
      </c>
      <c r="AU29"/>
      <c r="AV29">
        <v>115</v>
      </c>
    </row>
    <row r="30" spans="1:48">
      <c r="A30" s="352"/>
      <c r="F30" s="385" t="str">
        <f t="shared" si="8"/>
        <v/>
      </c>
      <c r="G30" s="353">
        <f t="shared" si="9"/>
        <v>0</v>
      </c>
      <c r="I30" s="190">
        <v>2156516130071</v>
      </c>
      <c r="J30" s="200" t="s">
        <v>2296</v>
      </c>
      <c r="K30" s="200">
        <v>6</v>
      </c>
      <c r="P30" s="347">
        <f t="shared" si="10"/>
        <v>0</v>
      </c>
      <c r="Q30" s="347" t="str">
        <f t="shared" si="11"/>
        <v/>
      </c>
      <c r="R30" s="347" t="str">
        <f t="shared" si="2"/>
        <v/>
      </c>
      <c r="S30" s="354" t="e">
        <f>VLOOKUP(A:A,在庫!B:L,11,0)</f>
        <v>#N/A</v>
      </c>
      <c r="T30" s="354" t="str">
        <f t="shared" si="3"/>
        <v/>
      </c>
      <c r="U30" s="347">
        <f t="shared" si="4"/>
        <v>0</v>
      </c>
      <c r="V30" s="347">
        <f t="shared" si="5"/>
        <v>0</v>
      </c>
      <c r="Y30" s="376"/>
      <c r="AA30" s="354" t="e">
        <f>VLOOKUP(P:P,価格調査!B:BJ,60,0)</f>
        <v>#N/A</v>
      </c>
      <c r="AB30" s="354" t="e">
        <f>VLOOKUP(P:P,価格調査!B:BJ,61,0)</f>
        <v>#N/A</v>
      </c>
      <c r="AC30" s="350" t="e">
        <f>VLOOKUP(A:A,在庫!B:L,10,FALSE)</f>
        <v>#N/A</v>
      </c>
      <c r="AD30" s="347"/>
      <c r="AR30" s="362">
        <v>1557013093882</v>
      </c>
      <c r="AS30"/>
      <c r="AT30">
        <v>10</v>
      </c>
      <c r="AU30"/>
      <c r="AV30">
        <v>10</v>
      </c>
    </row>
    <row r="31" spans="1:48">
      <c r="A31" s="352"/>
      <c r="F31" s="385" t="str">
        <f t="shared" si="8"/>
        <v/>
      </c>
      <c r="G31" s="353">
        <f t="shared" si="9"/>
        <v>0</v>
      </c>
      <c r="I31" s="190" t="s">
        <v>4640</v>
      </c>
      <c r="J31" s="200" t="s">
        <v>4640</v>
      </c>
      <c r="K31" s="200"/>
      <c r="P31" s="347">
        <f t="shared" si="10"/>
        <v>0</v>
      </c>
      <c r="Q31" s="347" t="str">
        <f t="shared" si="11"/>
        <v/>
      </c>
      <c r="R31" s="347" t="str">
        <f t="shared" si="2"/>
        <v/>
      </c>
      <c r="S31" s="354" t="e">
        <f>VLOOKUP(A:A,在庫!B:L,11,0)</f>
        <v>#N/A</v>
      </c>
      <c r="T31" s="354" t="str">
        <f t="shared" si="3"/>
        <v/>
      </c>
      <c r="U31" s="347">
        <f t="shared" si="4"/>
        <v>0</v>
      </c>
      <c r="V31" s="347">
        <f t="shared" si="5"/>
        <v>0</v>
      </c>
      <c r="Y31" s="376"/>
      <c r="AA31" s="354" t="e">
        <f>VLOOKUP(P:P,価格調査!B:BJ,60,0)</f>
        <v>#N/A</v>
      </c>
      <c r="AB31" s="354" t="e">
        <f>VLOOKUP(P:P,価格調査!B:BJ,61,0)</f>
        <v>#N/A</v>
      </c>
      <c r="AC31" s="350" t="e">
        <f>VLOOKUP(A:A,在庫!B:L,10,FALSE)</f>
        <v>#N/A</v>
      </c>
      <c r="AD31" s="347"/>
      <c r="AR31" s="362">
        <v>1557013094001</v>
      </c>
      <c r="AS31"/>
      <c r="AT31">
        <v>310</v>
      </c>
      <c r="AU31"/>
      <c r="AV31">
        <v>310</v>
      </c>
    </row>
    <row r="32" spans="1:48">
      <c r="A32" s="352"/>
      <c r="F32" s="385" t="str">
        <f t="shared" si="8"/>
        <v/>
      </c>
      <c r="G32" s="353">
        <f t="shared" si="9"/>
        <v>0</v>
      </c>
      <c r="I32" s="190" t="s">
        <v>4641</v>
      </c>
      <c r="J32" s="200"/>
      <c r="K32" s="200">
        <v>552</v>
      </c>
      <c r="P32" s="347">
        <f t="shared" si="10"/>
        <v>0</v>
      </c>
      <c r="Q32" s="347" t="str">
        <f t="shared" si="11"/>
        <v/>
      </c>
      <c r="R32" s="347" t="str">
        <f t="shared" si="2"/>
        <v/>
      </c>
      <c r="S32" s="354" t="e">
        <f>VLOOKUP(A:A,在庫!B:L,11,0)</f>
        <v>#N/A</v>
      </c>
      <c r="T32" s="354" t="str">
        <f t="shared" si="3"/>
        <v/>
      </c>
      <c r="U32" s="347">
        <f t="shared" si="4"/>
        <v>0</v>
      </c>
      <c r="V32" s="347">
        <f t="shared" si="5"/>
        <v>0</v>
      </c>
      <c r="Y32" s="376"/>
      <c r="AA32" s="354" t="e">
        <f>VLOOKUP(P:P,価格調査!B:BJ,60,0)</f>
        <v>#N/A</v>
      </c>
      <c r="AB32" s="354" t="e">
        <f>VLOOKUP(P:P,価格調査!B:BJ,61,0)</f>
        <v>#N/A</v>
      </c>
      <c r="AC32" s="350" t="e">
        <f>VLOOKUP(A:A,在庫!B:L,10,FALSE)</f>
        <v>#N/A</v>
      </c>
      <c r="AD32" s="347"/>
      <c r="AR32" s="362">
        <v>1557013130075</v>
      </c>
      <c r="AS32">
        <v>12</v>
      </c>
      <c r="AT32"/>
      <c r="AU32"/>
      <c r="AV32">
        <v>12</v>
      </c>
    </row>
    <row r="33" spans="1:48">
      <c r="A33" s="352"/>
      <c r="F33" s="385" t="str">
        <f t="shared" si="8"/>
        <v/>
      </c>
      <c r="G33" s="353">
        <f t="shared" si="9"/>
        <v>0</v>
      </c>
      <c r="I33" s="190"/>
      <c r="J33" s="200"/>
      <c r="P33" s="347">
        <f t="shared" si="10"/>
        <v>0</v>
      </c>
      <c r="Q33" s="347" t="str">
        <f t="shared" si="11"/>
        <v/>
      </c>
      <c r="R33" s="347" t="str">
        <f t="shared" si="2"/>
        <v/>
      </c>
      <c r="S33" s="354" t="e">
        <f>VLOOKUP(A:A,在庫!B:L,11,0)</f>
        <v>#N/A</v>
      </c>
      <c r="T33" s="354" t="str">
        <f t="shared" si="3"/>
        <v/>
      </c>
      <c r="U33" s="347">
        <f t="shared" si="4"/>
        <v>0</v>
      </c>
      <c r="V33" s="347">
        <f t="shared" si="5"/>
        <v>0</v>
      </c>
      <c r="Y33" s="376"/>
      <c r="AA33" s="354" t="e">
        <f>VLOOKUP(P:P,価格調査!B:BJ,60,0)</f>
        <v>#N/A</v>
      </c>
      <c r="AB33" s="354" t="e">
        <f>VLOOKUP(P:P,価格調査!B:BJ,61,0)</f>
        <v>#N/A</v>
      </c>
      <c r="AC33" s="350" t="e">
        <f>VLOOKUP(A:A,在庫!B:L,10,FALSE)</f>
        <v>#N/A</v>
      </c>
      <c r="AD33" s="347"/>
      <c r="AR33" s="362">
        <v>1557013231208</v>
      </c>
      <c r="AS33"/>
      <c r="AT33">
        <v>122</v>
      </c>
      <c r="AU33"/>
      <c r="AV33">
        <v>122</v>
      </c>
    </row>
    <row r="34" spans="1:48">
      <c r="A34" s="352"/>
      <c r="F34" s="385" t="str">
        <f t="shared" si="8"/>
        <v/>
      </c>
      <c r="G34" s="353">
        <f t="shared" si="9"/>
        <v>0</v>
      </c>
      <c r="I34" s="190"/>
      <c r="J34" s="200"/>
      <c r="P34" s="347">
        <f t="shared" si="10"/>
        <v>0</v>
      </c>
      <c r="Q34" s="347" t="str">
        <f t="shared" si="11"/>
        <v/>
      </c>
      <c r="R34" s="347" t="str">
        <f t="shared" si="2"/>
        <v/>
      </c>
      <c r="S34" s="354" t="e">
        <f>VLOOKUP(A:A,在庫!B:L,11,0)</f>
        <v>#N/A</v>
      </c>
      <c r="T34" s="354" t="str">
        <f t="shared" si="3"/>
        <v/>
      </c>
      <c r="U34" s="347">
        <f t="shared" si="4"/>
        <v>0</v>
      </c>
      <c r="V34" s="347">
        <f t="shared" si="5"/>
        <v>0</v>
      </c>
      <c r="Y34" s="376"/>
      <c r="AA34" s="354" t="e">
        <f>VLOOKUP(P:P,価格調査!B:BJ,60,0)</f>
        <v>#N/A</v>
      </c>
      <c r="AB34" s="354" t="e">
        <f>VLOOKUP(P:P,価格調査!B:BJ,61,0)</f>
        <v>#N/A</v>
      </c>
      <c r="AC34" s="350" t="e">
        <f>VLOOKUP(A:A,在庫!B:L,10,FALSE)</f>
        <v>#N/A</v>
      </c>
      <c r="AD34" s="347"/>
      <c r="AR34" s="362">
        <v>1558013094008</v>
      </c>
      <c r="AS34"/>
      <c r="AT34">
        <v>1</v>
      </c>
      <c r="AU34"/>
      <c r="AV34">
        <v>1</v>
      </c>
    </row>
    <row r="35" spans="1:48">
      <c r="A35" s="352"/>
      <c r="F35" s="385" t="str">
        <f t="shared" si="8"/>
        <v/>
      </c>
      <c r="G35" s="353">
        <f t="shared" si="9"/>
        <v>0</v>
      </c>
      <c r="I35" s="190"/>
      <c r="J35" s="200"/>
      <c r="P35" s="347">
        <f t="shared" si="10"/>
        <v>0</v>
      </c>
      <c r="Q35" s="347" t="str">
        <f t="shared" si="11"/>
        <v/>
      </c>
      <c r="R35" s="347" t="str">
        <f t="shared" ref="R35:R66" si="12">LEFT(C:C,13)</f>
        <v/>
      </c>
      <c r="S35" s="354" t="e">
        <f>VLOOKUP(A:A,在庫!B:L,11,0)</f>
        <v>#N/A</v>
      </c>
      <c r="T35" s="354" t="str">
        <f t="shared" ref="T35:T66" si="13">RIGHT(D35,2)</f>
        <v/>
      </c>
      <c r="U35" s="347">
        <f t="shared" ref="U35:U67" si="14">C35</f>
        <v>0</v>
      </c>
      <c r="V35" s="347">
        <f t="shared" ref="V35:V67" si="15">E35</f>
        <v>0</v>
      </c>
      <c r="Y35" s="376"/>
      <c r="AA35" s="354" t="e">
        <f>VLOOKUP(P:P,価格調査!B:BJ,60,0)</f>
        <v>#N/A</v>
      </c>
      <c r="AB35" s="354" t="e">
        <f>VLOOKUP(P:P,価格調査!B:BJ,61,0)</f>
        <v>#N/A</v>
      </c>
      <c r="AC35" s="350" t="e">
        <f>VLOOKUP(A:A,在庫!B:L,10,FALSE)</f>
        <v>#N/A</v>
      </c>
      <c r="AD35" s="347"/>
      <c r="AR35" s="362">
        <v>1558013130072</v>
      </c>
      <c r="AS35">
        <v>20</v>
      </c>
      <c r="AT35"/>
      <c r="AU35"/>
      <c r="AV35">
        <v>20</v>
      </c>
    </row>
    <row r="36" spans="1:48">
      <c r="A36" s="352"/>
      <c r="F36" s="385" t="str">
        <f t="shared" si="8"/>
        <v/>
      </c>
      <c r="G36" s="353">
        <f t="shared" si="9"/>
        <v>0</v>
      </c>
      <c r="I36" s="190"/>
      <c r="J36" s="200"/>
      <c r="P36" s="347">
        <f t="shared" si="10"/>
        <v>0</v>
      </c>
      <c r="Q36" s="347" t="str">
        <f t="shared" si="11"/>
        <v/>
      </c>
      <c r="R36" s="347" t="str">
        <f t="shared" si="12"/>
        <v/>
      </c>
      <c r="S36" s="354" t="e">
        <f>VLOOKUP(A:A,在庫!B:L,11,0)</f>
        <v>#N/A</v>
      </c>
      <c r="T36" s="354" t="str">
        <f t="shared" si="13"/>
        <v/>
      </c>
      <c r="U36" s="347">
        <f t="shared" si="14"/>
        <v>0</v>
      </c>
      <c r="V36" s="347">
        <f t="shared" si="15"/>
        <v>0</v>
      </c>
      <c r="Y36" s="376"/>
      <c r="AA36" s="354" t="e">
        <f>VLOOKUP(P:P,価格調査!B:BJ,60,0)</f>
        <v>#N/A</v>
      </c>
      <c r="AB36" s="354" t="e">
        <f>VLOOKUP(P:P,価格調査!B:BJ,61,0)</f>
        <v>#N/A</v>
      </c>
      <c r="AC36" s="350" t="e">
        <f>VLOOKUP(A:A,在庫!B:L,10,FALSE)</f>
        <v>#N/A</v>
      </c>
      <c r="AD36" s="347"/>
      <c r="AR36" s="362">
        <v>1558013130393</v>
      </c>
      <c r="AS36">
        <v>36</v>
      </c>
      <c r="AT36"/>
      <c r="AU36"/>
      <c r="AV36">
        <v>36</v>
      </c>
    </row>
    <row r="37" spans="1:48">
      <c r="A37" s="352"/>
      <c r="F37" s="385" t="str">
        <f t="shared" si="8"/>
        <v/>
      </c>
      <c r="G37" s="353">
        <f t="shared" si="9"/>
        <v>0</v>
      </c>
      <c r="I37" s="190"/>
      <c r="J37" s="200"/>
      <c r="P37" s="347">
        <f t="shared" si="10"/>
        <v>0</v>
      </c>
      <c r="Q37" s="347" t="str">
        <f t="shared" si="11"/>
        <v/>
      </c>
      <c r="R37" s="347" t="str">
        <f t="shared" si="12"/>
        <v/>
      </c>
      <c r="S37" s="354" t="e">
        <f>VLOOKUP(A:A,在庫!B:L,11,0)</f>
        <v>#N/A</v>
      </c>
      <c r="T37" s="354" t="str">
        <f t="shared" si="13"/>
        <v/>
      </c>
      <c r="U37" s="347">
        <f t="shared" si="14"/>
        <v>0</v>
      </c>
      <c r="V37" s="347">
        <f t="shared" si="15"/>
        <v>0</v>
      </c>
      <c r="Y37" s="376"/>
      <c r="AA37" s="354" t="e">
        <f>VLOOKUP(P:P,価格調査!B:BJ,60,0)</f>
        <v>#N/A</v>
      </c>
      <c r="AB37" s="354" t="e">
        <f>VLOOKUP(P:P,価格調査!B:BJ,61,0)</f>
        <v>#N/A</v>
      </c>
      <c r="AC37" s="350" t="e">
        <f>VLOOKUP(A:A,在庫!B:L,10,FALSE)</f>
        <v>#N/A</v>
      </c>
      <c r="AD37" s="347"/>
      <c r="AR37" s="362">
        <v>1653517093882</v>
      </c>
      <c r="AS37"/>
      <c r="AT37">
        <v>18</v>
      </c>
      <c r="AU37"/>
      <c r="AV37">
        <v>18</v>
      </c>
    </row>
    <row r="38" spans="1:48">
      <c r="A38" s="352"/>
      <c r="F38" s="385" t="str">
        <f t="shared" si="8"/>
        <v/>
      </c>
      <c r="G38" s="353">
        <f t="shared" si="9"/>
        <v>0</v>
      </c>
      <c r="I38" s="190"/>
      <c r="J38" s="200"/>
      <c r="P38" s="347">
        <f t="shared" si="10"/>
        <v>0</v>
      </c>
      <c r="Q38" s="347" t="str">
        <f t="shared" si="11"/>
        <v/>
      </c>
      <c r="R38" s="347" t="str">
        <f t="shared" si="12"/>
        <v/>
      </c>
      <c r="S38" s="354" t="e">
        <f>VLOOKUP(A:A,在庫!B:L,11,0)</f>
        <v>#N/A</v>
      </c>
      <c r="T38" s="354" t="str">
        <f t="shared" si="13"/>
        <v/>
      </c>
      <c r="U38" s="347">
        <f t="shared" si="14"/>
        <v>0</v>
      </c>
      <c r="V38" s="347">
        <f t="shared" si="15"/>
        <v>0</v>
      </c>
      <c r="Y38" s="376"/>
      <c r="AA38" s="354" t="e">
        <f>VLOOKUP(P:P,価格調査!B:BJ,60,0)</f>
        <v>#N/A</v>
      </c>
      <c r="AB38" s="354" t="e">
        <f>VLOOKUP(P:P,価格調査!B:BJ,61,0)</f>
        <v>#N/A</v>
      </c>
      <c r="AC38" s="350" t="e">
        <f>VLOOKUP(A:A,在庫!B:L,10,FALSE)</f>
        <v>#N/A</v>
      </c>
      <c r="AD38" s="347"/>
      <c r="AR38" s="362">
        <v>1654016050017</v>
      </c>
      <c r="AS38"/>
      <c r="AT38">
        <v>52</v>
      </c>
      <c r="AU38"/>
      <c r="AV38">
        <v>52</v>
      </c>
    </row>
    <row r="39" spans="1:48">
      <c r="A39" s="352"/>
      <c r="F39" s="385" t="str">
        <f t="shared" si="8"/>
        <v/>
      </c>
      <c r="G39" s="353">
        <f t="shared" si="9"/>
        <v>0</v>
      </c>
      <c r="I39" s="190"/>
      <c r="J39" s="200"/>
      <c r="P39" s="347">
        <f t="shared" si="10"/>
        <v>0</v>
      </c>
      <c r="Q39" s="347" t="str">
        <f t="shared" si="11"/>
        <v/>
      </c>
      <c r="R39" s="347" t="str">
        <f t="shared" si="12"/>
        <v/>
      </c>
      <c r="S39" s="354" t="e">
        <f>VLOOKUP(A:A,在庫!B:L,11,0)</f>
        <v>#N/A</v>
      </c>
      <c r="T39" s="354" t="str">
        <f t="shared" si="13"/>
        <v/>
      </c>
      <c r="U39" s="347">
        <f t="shared" si="14"/>
        <v>0</v>
      </c>
      <c r="V39" s="347">
        <f t="shared" si="15"/>
        <v>0</v>
      </c>
      <c r="Y39" s="376"/>
      <c r="AA39" s="354" t="e">
        <f>VLOOKUP(P:P,価格調査!B:BJ,60,0)</f>
        <v>#N/A</v>
      </c>
      <c r="AB39" s="354" t="e">
        <f>VLOOKUP(P:P,価格調査!B:BJ,61,0)</f>
        <v>#N/A</v>
      </c>
      <c r="AC39" s="350" t="e">
        <f>VLOOKUP(A:A,在庫!B:L,10,FALSE)</f>
        <v>#N/A</v>
      </c>
      <c r="AD39" s="347"/>
      <c r="AR39" s="362">
        <v>1654016335695</v>
      </c>
      <c r="AS39"/>
      <c r="AT39">
        <v>12</v>
      </c>
      <c r="AU39"/>
      <c r="AV39">
        <v>12</v>
      </c>
    </row>
    <row r="40" spans="1:48">
      <c r="A40" s="352"/>
      <c r="F40" s="385" t="str">
        <f t="shared" si="8"/>
        <v/>
      </c>
      <c r="G40" s="353">
        <f t="shared" si="9"/>
        <v>0</v>
      </c>
      <c r="I40" s="190"/>
      <c r="J40" s="200"/>
      <c r="P40" s="347">
        <f t="shared" si="10"/>
        <v>0</v>
      </c>
      <c r="Q40" s="347" t="str">
        <f t="shared" si="11"/>
        <v/>
      </c>
      <c r="R40" s="347" t="str">
        <f t="shared" si="12"/>
        <v/>
      </c>
      <c r="S40" s="354" t="e">
        <f>VLOOKUP(A:A,在庫!B:L,11,0)</f>
        <v>#N/A</v>
      </c>
      <c r="T40" s="354" t="str">
        <f t="shared" si="13"/>
        <v/>
      </c>
      <c r="U40" s="347">
        <f t="shared" si="14"/>
        <v>0</v>
      </c>
      <c r="V40" s="347">
        <f t="shared" si="15"/>
        <v>0</v>
      </c>
      <c r="Y40" s="376"/>
      <c r="AA40" s="354" t="e">
        <f>VLOOKUP(P:P,価格調査!B:BJ,60,0)</f>
        <v>#N/A</v>
      </c>
      <c r="AB40" s="354" t="e">
        <f>VLOOKUP(P:P,価格調査!B:BJ,61,0)</f>
        <v>#N/A</v>
      </c>
      <c r="AC40" s="350" t="e">
        <f>VLOOKUP(A:A,在庫!B:L,10,FALSE)</f>
        <v>#N/A</v>
      </c>
      <c r="AD40" s="347"/>
      <c r="AR40" s="362">
        <v>1654516050012</v>
      </c>
      <c r="AS40"/>
      <c r="AT40">
        <v>41</v>
      </c>
      <c r="AU40"/>
      <c r="AV40">
        <v>41</v>
      </c>
    </row>
    <row r="41" spans="1:48">
      <c r="A41" s="352"/>
      <c r="F41" s="385" t="str">
        <f t="shared" si="8"/>
        <v/>
      </c>
      <c r="G41" s="353">
        <f t="shared" si="9"/>
        <v>0</v>
      </c>
      <c r="I41" s="190"/>
      <c r="J41" s="200"/>
      <c r="P41" s="347">
        <f t="shared" si="10"/>
        <v>0</v>
      </c>
      <c r="Q41" s="347" t="str">
        <f t="shared" si="11"/>
        <v/>
      </c>
      <c r="R41" s="347" t="str">
        <f t="shared" si="12"/>
        <v/>
      </c>
      <c r="S41" s="354" t="e">
        <f>VLOOKUP(A:A,在庫!B:L,11,0)</f>
        <v>#N/A</v>
      </c>
      <c r="T41" s="354" t="str">
        <f t="shared" si="13"/>
        <v/>
      </c>
      <c r="U41" s="347">
        <f t="shared" si="14"/>
        <v>0</v>
      </c>
      <c r="V41" s="347">
        <f t="shared" si="15"/>
        <v>0</v>
      </c>
      <c r="Y41" s="376"/>
      <c r="AA41" s="354" t="e">
        <f>VLOOKUP(P:P,価格調査!B:BJ,60,0)</f>
        <v>#N/A</v>
      </c>
      <c r="AB41" s="354" t="e">
        <f>VLOOKUP(P:P,価格調査!B:BJ,61,0)</f>
        <v>#N/A</v>
      </c>
      <c r="AC41" s="350" t="e">
        <f>VLOOKUP(A:A,在庫!B:L,10,FALSE)</f>
        <v>#N/A</v>
      </c>
      <c r="AD41" s="347"/>
      <c r="AR41" s="362">
        <v>1654516132077</v>
      </c>
      <c r="AS41">
        <v>37</v>
      </c>
      <c r="AT41"/>
      <c r="AU41"/>
      <c r="AV41">
        <v>37</v>
      </c>
    </row>
    <row r="42" spans="1:48">
      <c r="A42" s="352"/>
      <c r="F42" s="385" t="str">
        <f t="shared" si="8"/>
        <v/>
      </c>
      <c r="G42" s="353">
        <f t="shared" si="9"/>
        <v>0</v>
      </c>
      <c r="I42" s="190"/>
      <c r="J42" s="200"/>
      <c r="P42" s="347">
        <f t="shared" si="10"/>
        <v>0</v>
      </c>
      <c r="Q42" s="347" t="str">
        <f t="shared" si="11"/>
        <v/>
      </c>
      <c r="R42" s="347" t="str">
        <f t="shared" si="12"/>
        <v/>
      </c>
      <c r="S42" s="354" t="e">
        <f>VLOOKUP(A:A,在庫!B:L,11,0)</f>
        <v>#N/A</v>
      </c>
      <c r="T42" s="354" t="str">
        <f t="shared" si="13"/>
        <v/>
      </c>
      <c r="U42" s="347">
        <f t="shared" si="14"/>
        <v>0</v>
      </c>
      <c r="V42" s="347">
        <f t="shared" si="15"/>
        <v>0</v>
      </c>
      <c r="Y42" s="376"/>
      <c r="AA42" s="354" t="e">
        <f>VLOOKUP(P:P,価格調査!B:BJ,60,0)</f>
        <v>#N/A</v>
      </c>
      <c r="AB42" s="354" t="e">
        <f>VLOOKUP(P:P,価格調査!B:BJ,61,0)</f>
        <v>#N/A</v>
      </c>
      <c r="AC42" s="350" t="e">
        <f>VLOOKUP(A:A,在庫!B:L,10,FALSE)</f>
        <v>#N/A</v>
      </c>
      <c r="AD42" s="347"/>
      <c r="AR42" s="362">
        <v>1655015130076</v>
      </c>
      <c r="AS42">
        <v>15</v>
      </c>
      <c r="AT42"/>
      <c r="AU42"/>
      <c r="AV42">
        <v>15</v>
      </c>
    </row>
    <row r="43" spans="1:48">
      <c r="A43" s="352"/>
      <c r="F43" s="385" t="str">
        <f t="shared" si="8"/>
        <v/>
      </c>
      <c r="G43" s="353">
        <f t="shared" si="9"/>
        <v>0</v>
      </c>
      <c r="I43" s="190"/>
      <c r="J43" s="200"/>
      <c r="P43" s="347">
        <f t="shared" si="10"/>
        <v>0</v>
      </c>
      <c r="Q43" s="347" t="str">
        <f t="shared" si="11"/>
        <v/>
      </c>
      <c r="R43" s="347" t="str">
        <f t="shared" si="12"/>
        <v/>
      </c>
      <c r="S43" s="354" t="e">
        <f>VLOOKUP(A:A,在庫!B:L,11,0)</f>
        <v>#N/A</v>
      </c>
      <c r="T43" s="354" t="str">
        <f t="shared" si="13"/>
        <v/>
      </c>
      <c r="U43" s="347">
        <f t="shared" si="14"/>
        <v>0</v>
      </c>
      <c r="V43" s="347">
        <f t="shared" si="15"/>
        <v>0</v>
      </c>
      <c r="Y43" s="376"/>
      <c r="AA43" s="354" t="e">
        <f>VLOOKUP(P:P,価格調査!B:BJ,60,0)</f>
        <v>#N/A</v>
      </c>
      <c r="AB43" s="354" t="e">
        <f>VLOOKUP(P:P,価格調査!B:BJ,61,0)</f>
        <v>#N/A</v>
      </c>
      <c r="AC43" s="350" t="e">
        <f>VLOOKUP(A:A,在庫!B:L,10,FALSE)</f>
        <v>#N/A</v>
      </c>
      <c r="AD43" s="347"/>
      <c r="AR43" s="362">
        <v>1655015138119</v>
      </c>
      <c r="AS43"/>
      <c r="AT43">
        <v>1</v>
      </c>
      <c r="AU43"/>
      <c r="AV43">
        <v>1</v>
      </c>
    </row>
    <row r="44" spans="1:48">
      <c r="A44" s="352"/>
      <c r="F44" s="385" t="str">
        <f t="shared" si="8"/>
        <v/>
      </c>
      <c r="G44" s="353">
        <f t="shared" si="9"/>
        <v>0</v>
      </c>
      <c r="I44" s="190"/>
      <c r="J44" s="200"/>
      <c r="P44" s="347">
        <f t="shared" si="10"/>
        <v>0</v>
      </c>
      <c r="Q44" s="347" t="str">
        <f t="shared" si="11"/>
        <v/>
      </c>
      <c r="R44" s="347" t="str">
        <f t="shared" si="12"/>
        <v/>
      </c>
      <c r="S44" s="354" t="e">
        <f>VLOOKUP(A:A,在庫!B:L,11,0)</f>
        <v>#N/A</v>
      </c>
      <c r="T44" s="354" t="str">
        <f t="shared" si="13"/>
        <v/>
      </c>
      <c r="U44" s="347">
        <f t="shared" si="14"/>
        <v>0</v>
      </c>
      <c r="V44" s="347">
        <f t="shared" si="15"/>
        <v>0</v>
      </c>
      <c r="Y44" s="376"/>
      <c r="AA44" s="354" t="e">
        <f>VLOOKUP(P:P,価格調査!B:BJ,60,0)</f>
        <v>#N/A</v>
      </c>
      <c r="AB44" s="354" t="e">
        <f>VLOOKUP(P:P,価格調査!B:BJ,61,0)</f>
        <v>#N/A</v>
      </c>
      <c r="AC44" s="350" t="e">
        <f>VLOOKUP(A:A,在庫!B:L,10,FALSE)</f>
        <v>#N/A</v>
      </c>
      <c r="AD44" s="347"/>
      <c r="AR44" s="362">
        <v>1655016050014</v>
      </c>
      <c r="AS44"/>
      <c r="AT44">
        <v>14</v>
      </c>
      <c r="AU44"/>
      <c r="AV44">
        <v>14</v>
      </c>
    </row>
    <row r="45" spans="1:48">
      <c r="A45" s="352"/>
      <c r="F45" s="385" t="str">
        <f t="shared" si="8"/>
        <v/>
      </c>
      <c r="G45" s="353">
        <f t="shared" si="9"/>
        <v>0</v>
      </c>
      <c r="I45" s="190"/>
      <c r="J45" s="200"/>
      <c r="P45" s="347">
        <f t="shared" si="10"/>
        <v>0</v>
      </c>
      <c r="Q45" s="347" t="str">
        <f t="shared" si="11"/>
        <v/>
      </c>
      <c r="R45" s="347" t="str">
        <f t="shared" si="12"/>
        <v/>
      </c>
      <c r="S45" s="354" t="e">
        <f>VLOOKUP(A:A,在庫!B:L,11,0)</f>
        <v>#N/A</v>
      </c>
      <c r="T45" s="354" t="str">
        <f t="shared" si="13"/>
        <v/>
      </c>
      <c r="U45" s="347">
        <f t="shared" si="14"/>
        <v>0</v>
      </c>
      <c r="V45" s="347">
        <f t="shared" si="15"/>
        <v>0</v>
      </c>
      <c r="Y45" s="376"/>
      <c r="AA45" s="354" t="e">
        <f>VLOOKUP(P:P,価格調査!B:BJ,60,0)</f>
        <v>#N/A</v>
      </c>
      <c r="AB45" s="354" t="e">
        <f>VLOOKUP(P:P,価格調査!B:BJ,61,0)</f>
        <v>#N/A</v>
      </c>
      <c r="AC45" s="350" t="e">
        <f>VLOOKUP(A:A,在庫!B:L,10,FALSE)</f>
        <v>#N/A</v>
      </c>
      <c r="AD45" s="347"/>
      <c r="AR45" s="362">
        <v>1655514119190</v>
      </c>
      <c r="AS45"/>
      <c r="AT45">
        <v>2</v>
      </c>
      <c r="AU45"/>
      <c r="AV45">
        <v>2</v>
      </c>
    </row>
    <row r="46" spans="1:48">
      <c r="A46" s="352"/>
      <c r="F46" s="385" t="str">
        <f t="shared" si="8"/>
        <v/>
      </c>
      <c r="G46" s="353">
        <f t="shared" si="9"/>
        <v>0</v>
      </c>
      <c r="I46" s="190"/>
      <c r="J46" s="200"/>
      <c r="P46" s="347">
        <f t="shared" si="10"/>
        <v>0</v>
      </c>
      <c r="Q46" s="347" t="str">
        <f t="shared" si="11"/>
        <v/>
      </c>
      <c r="R46" s="347" t="str">
        <f t="shared" si="12"/>
        <v/>
      </c>
      <c r="S46" s="354" t="e">
        <f>VLOOKUP(A:A,在庫!B:L,11,0)</f>
        <v>#N/A</v>
      </c>
      <c r="T46" s="354" t="str">
        <f t="shared" si="13"/>
        <v/>
      </c>
      <c r="U46" s="347">
        <f t="shared" si="14"/>
        <v>0</v>
      </c>
      <c r="V46" s="347">
        <f t="shared" si="15"/>
        <v>0</v>
      </c>
      <c r="Y46" s="376"/>
      <c r="AA46" s="354" t="e">
        <f>VLOOKUP(P:P,価格調査!B:BJ,60,0)</f>
        <v>#N/A</v>
      </c>
      <c r="AB46" s="354" t="e">
        <f>VLOOKUP(P:P,価格調査!B:BJ,61,0)</f>
        <v>#N/A</v>
      </c>
      <c r="AC46" s="350" t="e">
        <f>VLOOKUP(A:A,在庫!B:L,10,FALSE)</f>
        <v>#N/A</v>
      </c>
      <c r="AD46" s="347"/>
      <c r="AR46" s="362">
        <v>1655514130072</v>
      </c>
      <c r="AS46">
        <v>16</v>
      </c>
      <c r="AT46"/>
      <c r="AU46"/>
      <c r="AV46">
        <v>16</v>
      </c>
    </row>
    <row r="47" spans="1:48">
      <c r="A47" s="352"/>
      <c r="F47" s="385" t="str">
        <f t="shared" si="8"/>
        <v/>
      </c>
      <c r="G47" s="353">
        <f t="shared" si="9"/>
        <v>0</v>
      </c>
      <c r="I47" s="190"/>
      <c r="J47" s="200"/>
      <c r="P47" s="347">
        <f t="shared" si="10"/>
        <v>0</v>
      </c>
      <c r="Q47" s="347" t="str">
        <f t="shared" si="11"/>
        <v/>
      </c>
      <c r="R47" s="347" t="str">
        <f t="shared" si="12"/>
        <v/>
      </c>
      <c r="S47" s="354" t="e">
        <f>VLOOKUP(A:A,在庫!B:L,11,0)</f>
        <v>#N/A</v>
      </c>
      <c r="T47" s="354" t="str">
        <f t="shared" si="13"/>
        <v/>
      </c>
      <c r="U47" s="347">
        <f t="shared" si="14"/>
        <v>0</v>
      </c>
      <c r="V47" s="347">
        <f t="shared" si="15"/>
        <v>0</v>
      </c>
      <c r="Y47" s="376"/>
      <c r="AA47" s="354" t="e">
        <f>VLOOKUP(P:P,価格調査!B:BJ,60,0)</f>
        <v>#N/A</v>
      </c>
      <c r="AB47" s="354" t="e">
        <f>VLOOKUP(P:P,価格調査!B:BJ,61,0)</f>
        <v>#N/A</v>
      </c>
      <c r="AC47" s="350" t="e">
        <f>VLOOKUP(A:A,在庫!B:L,10,FALSE)</f>
        <v>#N/A</v>
      </c>
      <c r="AR47" s="362">
        <v>1655514130393</v>
      </c>
      <c r="AS47">
        <v>24</v>
      </c>
      <c r="AT47"/>
      <c r="AU47"/>
      <c r="AV47">
        <v>24</v>
      </c>
    </row>
    <row r="48" spans="1:48">
      <c r="A48" s="352"/>
      <c r="F48" s="385" t="str">
        <f t="shared" si="8"/>
        <v/>
      </c>
      <c r="G48" s="353">
        <f t="shared" si="9"/>
        <v>0</v>
      </c>
      <c r="I48" s="190"/>
      <c r="J48" s="200"/>
      <c r="P48" s="347">
        <f t="shared" si="10"/>
        <v>0</v>
      </c>
      <c r="Q48" s="347" t="str">
        <f t="shared" si="11"/>
        <v/>
      </c>
      <c r="R48" s="347" t="str">
        <f t="shared" si="12"/>
        <v/>
      </c>
      <c r="S48" s="354" t="e">
        <f>VLOOKUP(A:A,在庫!B:L,11,0)</f>
        <v>#N/A</v>
      </c>
      <c r="T48" s="354" t="str">
        <f t="shared" si="13"/>
        <v/>
      </c>
      <c r="U48" s="347">
        <f t="shared" si="14"/>
        <v>0</v>
      </c>
      <c r="V48" s="347">
        <f t="shared" si="15"/>
        <v>0</v>
      </c>
      <c r="Y48" s="376"/>
      <c r="AA48" s="354" t="e">
        <f>VLOOKUP(P:P,価格調査!B:BJ,60,0)</f>
        <v>#N/A</v>
      </c>
      <c r="AB48" s="354" t="e">
        <f>VLOOKUP(P:P,価格調査!B:BJ,61,0)</f>
        <v>#N/A</v>
      </c>
      <c r="AC48" s="350" t="e">
        <f>VLOOKUP(A:A,在庫!B:L,10,FALSE)</f>
        <v>#N/A</v>
      </c>
      <c r="AR48" s="362">
        <v>1655514130454</v>
      </c>
      <c r="AS48">
        <v>1</v>
      </c>
      <c r="AT48"/>
      <c r="AU48"/>
      <c r="AV48">
        <v>1</v>
      </c>
    </row>
    <row r="49" spans="1:48">
      <c r="A49" s="352"/>
      <c r="F49" s="385" t="str">
        <f t="shared" si="8"/>
        <v/>
      </c>
      <c r="G49" s="353">
        <f t="shared" si="9"/>
        <v>0</v>
      </c>
      <c r="I49" s="190"/>
      <c r="J49" s="200"/>
      <c r="P49" s="347">
        <f t="shared" si="10"/>
        <v>0</v>
      </c>
      <c r="Q49" s="347" t="str">
        <f t="shared" si="11"/>
        <v/>
      </c>
      <c r="R49" s="347" t="str">
        <f t="shared" si="12"/>
        <v/>
      </c>
      <c r="S49" s="354" t="e">
        <f>VLOOKUP(A:A,在庫!B:L,11,0)</f>
        <v>#N/A</v>
      </c>
      <c r="T49" s="354" t="str">
        <f t="shared" si="13"/>
        <v/>
      </c>
      <c r="U49" s="347">
        <f t="shared" si="14"/>
        <v>0</v>
      </c>
      <c r="V49" s="347">
        <f t="shared" si="15"/>
        <v>0</v>
      </c>
      <c r="Y49" s="376"/>
      <c r="AA49" s="354" t="e">
        <f>VLOOKUP(P:P,価格調査!B:BJ,60,0)</f>
        <v>#N/A</v>
      </c>
      <c r="AB49" s="354" t="e">
        <f>VLOOKUP(P:P,価格調査!B:BJ,61,0)</f>
        <v>#N/A</v>
      </c>
      <c r="AC49" s="350" t="e">
        <f>VLOOKUP(A:A,在庫!B:L,10,FALSE)</f>
        <v>#N/A</v>
      </c>
      <c r="AR49" s="362">
        <v>1655514139020</v>
      </c>
      <c r="AS49">
        <v>27</v>
      </c>
      <c r="AT49"/>
      <c r="AU49"/>
      <c r="AV49">
        <v>27</v>
      </c>
    </row>
    <row r="50" spans="1:48">
      <c r="A50" s="352"/>
      <c r="F50" s="385" t="str">
        <f t="shared" si="8"/>
        <v/>
      </c>
      <c r="G50" s="353">
        <f t="shared" si="9"/>
        <v>0</v>
      </c>
      <c r="I50" s="190"/>
      <c r="J50" s="200"/>
      <c r="P50" s="347">
        <f t="shared" si="10"/>
        <v>0</v>
      </c>
      <c r="Q50" s="347" t="str">
        <f t="shared" si="11"/>
        <v/>
      </c>
      <c r="R50" s="347" t="str">
        <f t="shared" si="12"/>
        <v/>
      </c>
      <c r="S50" s="354" t="e">
        <f>VLOOKUP(A:A,在庫!B:L,11,0)</f>
        <v>#N/A</v>
      </c>
      <c r="T50" s="354" t="str">
        <f t="shared" si="13"/>
        <v/>
      </c>
      <c r="U50" s="347">
        <f t="shared" si="14"/>
        <v>0</v>
      </c>
      <c r="V50" s="347">
        <f t="shared" si="15"/>
        <v>0</v>
      </c>
      <c r="Y50" s="376"/>
      <c r="AA50" s="354" t="e">
        <f>VLOOKUP(P:P,価格調査!B:BJ,60,0)</f>
        <v>#N/A</v>
      </c>
      <c r="AB50" s="354" t="e">
        <f>VLOOKUP(P:P,価格調査!B:BJ,61,0)</f>
        <v>#N/A</v>
      </c>
      <c r="AC50" s="350" t="e">
        <f>VLOOKUP(A:A,在庫!B:L,10,FALSE)</f>
        <v>#N/A</v>
      </c>
      <c r="AR50" s="362">
        <v>1655514151800</v>
      </c>
      <c r="AS50">
        <v>12</v>
      </c>
      <c r="AT50"/>
      <c r="AU50"/>
      <c r="AV50">
        <v>12</v>
      </c>
    </row>
    <row r="51" spans="1:48">
      <c r="A51" s="352"/>
      <c r="F51" s="385" t="str">
        <f t="shared" si="8"/>
        <v/>
      </c>
      <c r="G51" s="353">
        <f t="shared" si="9"/>
        <v>0</v>
      </c>
      <c r="I51" s="190"/>
      <c r="J51" s="200"/>
      <c r="P51" s="347">
        <f t="shared" si="10"/>
        <v>0</v>
      </c>
      <c r="Q51" s="347" t="str">
        <f t="shared" si="11"/>
        <v/>
      </c>
      <c r="R51" s="347" t="str">
        <f t="shared" si="12"/>
        <v/>
      </c>
      <c r="S51" s="354" t="e">
        <f>VLOOKUP(A:A,在庫!B:L,11,0)</f>
        <v>#N/A</v>
      </c>
      <c r="T51" s="354" t="str">
        <f t="shared" si="13"/>
        <v/>
      </c>
      <c r="U51" s="347">
        <f t="shared" si="14"/>
        <v>0</v>
      </c>
      <c r="V51" s="347">
        <f t="shared" si="15"/>
        <v>0</v>
      </c>
      <c r="Y51" s="376"/>
      <c r="AA51" s="354" t="e">
        <f>VLOOKUP(P:P,価格調査!B:BJ,60,0)</f>
        <v>#N/A</v>
      </c>
      <c r="AB51" s="354" t="e">
        <f>VLOOKUP(P:P,価格調査!B:BJ,61,0)</f>
        <v>#N/A</v>
      </c>
      <c r="AC51" s="350" t="e">
        <f>VLOOKUP(A:A,在庫!B:L,10,FALSE)</f>
        <v>#N/A</v>
      </c>
      <c r="AR51" s="362">
        <v>1655514208962</v>
      </c>
      <c r="AS51"/>
      <c r="AT51">
        <v>90</v>
      </c>
      <c r="AU51"/>
      <c r="AV51">
        <v>90</v>
      </c>
    </row>
    <row r="52" spans="1:48">
      <c r="A52" s="352"/>
      <c r="F52" s="385" t="str">
        <f t="shared" si="8"/>
        <v/>
      </c>
      <c r="G52" s="353">
        <f t="shared" si="9"/>
        <v>0</v>
      </c>
      <c r="I52" s="190"/>
      <c r="J52" s="200"/>
      <c r="P52" s="347">
        <f t="shared" si="10"/>
        <v>0</v>
      </c>
      <c r="Q52" s="347" t="str">
        <f t="shared" si="11"/>
        <v/>
      </c>
      <c r="R52" s="347" t="str">
        <f t="shared" si="12"/>
        <v/>
      </c>
      <c r="S52" s="354" t="e">
        <f>VLOOKUP(A:A,在庫!B:L,11,0)</f>
        <v>#N/A</v>
      </c>
      <c r="T52" s="354" t="str">
        <f t="shared" si="13"/>
        <v/>
      </c>
      <c r="U52" s="347">
        <f t="shared" si="14"/>
        <v>0</v>
      </c>
      <c r="V52" s="347">
        <f t="shared" si="15"/>
        <v>0</v>
      </c>
      <c r="Y52" s="376"/>
      <c r="AA52" s="354" t="e">
        <f>VLOOKUP(P:P,価格調査!B:BJ,60,0)</f>
        <v>#N/A</v>
      </c>
      <c r="AB52" s="354" t="e">
        <f>VLOOKUP(P:P,価格調査!B:BJ,61,0)</f>
        <v>#N/A</v>
      </c>
      <c r="AC52" s="350" t="e">
        <f>VLOOKUP(A:A,在庫!B:L,10,FALSE)</f>
        <v>#N/A</v>
      </c>
      <c r="AR52" s="362">
        <v>1655514231168</v>
      </c>
      <c r="AS52"/>
      <c r="AT52">
        <v>61</v>
      </c>
      <c r="AU52"/>
      <c r="AV52">
        <v>61</v>
      </c>
    </row>
    <row r="53" spans="1:48">
      <c r="A53" s="352"/>
      <c r="F53" s="385" t="str">
        <f t="shared" si="8"/>
        <v/>
      </c>
      <c r="G53" s="353">
        <f t="shared" si="9"/>
        <v>0</v>
      </c>
      <c r="I53" s="190"/>
      <c r="J53" s="200"/>
      <c r="P53" s="347">
        <f t="shared" si="10"/>
        <v>0</v>
      </c>
      <c r="Q53" s="347" t="str">
        <f t="shared" si="11"/>
        <v/>
      </c>
      <c r="R53" s="347" t="str">
        <f t="shared" si="12"/>
        <v/>
      </c>
      <c r="S53" s="354" t="e">
        <f>VLOOKUP(A:A,在庫!B:L,11,0)</f>
        <v>#N/A</v>
      </c>
      <c r="T53" s="354" t="str">
        <f t="shared" si="13"/>
        <v/>
      </c>
      <c r="U53" s="347">
        <f t="shared" si="14"/>
        <v>0</v>
      </c>
      <c r="V53" s="347">
        <f t="shared" si="15"/>
        <v>0</v>
      </c>
      <c r="Y53" s="376"/>
      <c r="AA53" s="354" t="e">
        <f>VLOOKUP(P:P,価格調査!B:BJ,60,0)</f>
        <v>#N/A</v>
      </c>
      <c r="AB53" s="354" t="e">
        <f>VLOOKUP(P:P,価格調査!B:BJ,61,0)</f>
        <v>#N/A</v>
      </c>
      <c r="AC53" s="350" t="e">
        <f>VLOOKUP(A:A,在庫!B:L,10,FALSE)</f>
        <v>#N/A</v>
      </c>
      <c r="AR53" s="362">
        <v>1655514327366</v>
      </c>
      <c r="AS53"/>
      <c r="AT53">
        <v>468</v>
      </c>
      <c r="AU53"/>
      <c r="AV53">
        <v>468</v>
      </c>
    </row>
    <row r="54" spans="1:48">
      <c r="A54" s="352"/>
      <c r="F54" s="385" t="str">
        <f t="shared" si="8"/>
        <v/>
      </c>
      <c r="G54" s="353">
        <f t="shared" si="9"/>
        <v>0</v>
      </c>
      <c r="I54" s="190"/>
      <c r="J54" s="200"/>
      <c r="P54" s="347">
        <f t="shared" si="10"/>
        <v>0</v>
      </c>
      <c r="Q54" s="347" t="str">
        <f t="shared" si="11"/>
        <v/>
      </c>
      <c r="R54" s="347" t="str">
        <f t="shared" si="12"/>
        <v/>
      </c>
      <c r="S54" s="354" t="e">
        <f>VLOOKUP(A:A,在庫!B:L,11,0)</f>
        <v>#N/A</v>
      </c>
      <c r="T54" s="354" t="str">
        <f t="shared" si="13"/>
        <v/>
      </c>
      <c r="U54" s="347">
        <f t="shared" si="14"/>
        <v>0</v>
      </c>
      <c r="V54" s="347">
        <f t="shared" si="15"/>
        <v>0</v>
      </c>
      <c r="Y54" s="376"/>
      <c r="AA54" s="354" t="e">
        <f>VLOOKUP(P:P,価格調査!B:BJ,60,0)</f>
        <v>#N/A</v>
      </c>
      <c r="AB54" s="354" t="e">
        <f>VLOOKUP(P:P,価格調査!B:BJ,61,0)</f>
        <v>#N/A</v>
      </c>
      <c r="AC54" s="350" t="e">
        <f>VLOOKUP(A:A,在庫!B:L,10,FALSE)</f>
        <v>#N/A</v>
      </c>
      <c r="AR54" s="362">
        <v>1655514335699</v>
      </c>
      <c r="AS54"/>
      <c r="AT54">
        <v>1</v>
      </c>
      <c r="AU54"/>
      <c r="AV54">
        <v>1</v>
      </c>
    </row>
    <row r="55" spans="1:48">
      <c r="A55" s="352"/>
      <c r="F55" s="385" t="str">
        <f t="shared" si="8"/>
        <v/>
      </c>
      <c r="G55" s="353">
        <f t="shared" si="9"/>
        <v>0</v>
      </c>
      <c r="I55" s="190"/>
      <c r="J55" s="200"/>
      <c r="P55" s="347">
        <f t="shared" si="10"/>
        <v>0</v>
      </c>
      <c r="Q55" s="347" t="str">
        <f t="shared" si="11"/>
        <v/>
      </c>
      <c r="R55" s="347" t="str">
        <f t="shared" si="12"/>
        <v/>
      </c>
      <c r="S55" s="354" t="e">
        <f>VLOOKUP(A:A,在庫!B:L,11,0)</f>
        <v>#N/A</v>
      </c>
      <c r="T55" s="354" t="str">
        <f t="shared" si="13"/>
        <v/>
      </c>
      <c r="U55" s="347">
        <f t="shared" si="14"/>
        <v>0</v>
      </c>
      <c r="V55" s="347">
        <f t="shared" si="15"/>
        <v>0</v>
      </c>
      <c r="Y55" s="376"/>
      <c r="AA55" s="354" t="e">
        <f>VLOOKUP(P:P,価格調査!B:BJ,60,0)</f>
        <v>#N/A</v>
      </c>
      <c r="AB55" s="354" t="e">
        <f>VLOOKUP(P:P,価格調査!B:BJ,61,0)</f>
        <v>#N/A</v>
      </c>
      <c r="AC55" s="350" t="e">
        <f>VLOOKUP(A:A,在庫!B:L,10,FALSE)</f>
        <v>#N/A</v>
      </c>
      <c r="AR55" s="362">
        <v>1655515119199</v>
      </c>
      <c r="AS55"/>
      <c r="AT55">
        <v>20</v>
      </c>
      <c r="AU55"/>
      <c r="AV55">
        <v>20</v>
      </c>
    </row>
    <row r="56" spans="1:48">
      <c r="A56" s="352"/>
      <c r="F56" s="385" t="str">
        <f t="shared" si="8"/>
        <v/>
      </c>
      <c r="G56" s="353">
        <f t="shared" si="9"/>
        <v>0</v>
      </c>
      <c r="I56" s="190"/>
      <c r="J56" s="200"/>
      <c r="P56" s="347">
        <f t="shared" si="10"/>
        <v>0</v>
      </c>
      <c r="Q56" s="347" t="str">
        <f t="shared" si="11"/>
        <v/>
      </c>
      <c r="R56" s="347" t="str">
        <f t="shared" si="12"/>
        <v/>
      </c>
      <c r="S56" s="354" t="e">
        <f>VLOOKUP(A:A,在庫!B:L,11,0)</f>
        <v>#N/A</v>
      </c>
      <c r="T56" s="354" t="str">
        <f t="shared" si="13"/>
        <v/>
      </c>
      <c r="U56" s="347">
        <f t="shared" si="14"/>
        <v>0</v>
      </c>
      <c r="V56" s="347">
        <f t="shared" si="15"/>
        <v>0</v>
      </c>
      <c r="Y56" s="376"/>
      <c r="AA56" s="354" t="e">
        <f>VLOOKUP(P:P,価格調査!B:BJ,60,0)</f>
        <v>#N/A</v>
      </c>
      <c r="AB56" s="354" t="e">
        <f>VLOOKUP(P:P,価格調査!B:BJ,61,0)</f>
        <v>#N/A</v>
      </c>
      <c r="AC56" s="350" t="e">
        <f>VLOOKUP(A:A,在庫!B:L,10,FALSE)</f>
        <v>#N/A</v>
      </c>
      <c r="AR56" s="362">
        <v>1655515121031</v>
      </c>
      <c r="AS56"/>
      <c r="AT56">
        <v>3</v>
      </c>
      <c r="AU56"/>
      <c r="AV56">
        <v>3</v>
      </c>
    </row>
    <row r="57" spans="1:48">
      <c r="A57" s="352"/>
      <c r="F57" s="385" t="str">
        <f t="shared" si="8"/>
        <v/>
      </c>
      <c r="G57" s="353">
        <f t="shared" si="9"/>
        <v>0</v>
      </c>
      <c r="I57" s="190"/>
      <c r="J57" s="200"/>
      <c r="P57" s="347">
        <f t="shared" si="10"/>
        <v>0</v>
      </c>
      <c r="Q57" s="347" t="str">
        <f t="shared" si="11"/>
        <v/>
      </c>
      <c r="R57" s="347" t="str">
        <f t="shared" si="12"/>
        <v/>
      </c>
      <c r="S57" s="354" t="e">
        <f>VLOOKUP(A:A,在庫!B:L,11,0)</f>
        <v>#N/A</v>
      </c>
      <c r="T57" s="354" t="str">
        <f t="shared" si="13"/>
        <v/>
      </c>
      <c r="U57" s="347">
        <f t="shared" si="14"/>
        <v>0</v>
      </c>
      <c r="V57" s="347">
        <f t="shared" si="15"/>
        <v>0</v>
      </c>
      <c r="Y57" s="376"/>
      <c r="AA57" s="354" t="e">
        <f>VLOOKUP(P:P,価格調査!B:BJ,60,0)</f>
        <v>#N/A</v>
      </c>
      <c r="AB57" s="354" t="e">
        <f>VLOOKUP(P:P,価格調査!B:BJ,61,0)</f>
        <v>#N/A</v>
      </c>
      <c r="AC57" s="350" t="e">
        <f>VLOOKUP(A:A,在庫!B:L,10,FALSE)</f>
        <v>#N/A</v>
      </c>
      <c r="AR57" s="362">
        <v>1655515130071</v>
      </c>
      <c r="AS57">
        <v>13</v>
      </c>
      <c r="AT57"/>
      <c r="AU57"/>
      <c r="AV57">
        <v>13</v>
      </c>
    </row>
    <row r="58" spans="1:48">
      <c r="A58" s="352"/>
      <c r="F58" s="385" t="str">
        <f t="shared" si="8"/>
        <v/>
      </c>
      <c r="G58" s="353">
        <f t="shared" si="9"/>
        <v>0</v>
      </c>
      <c r="I58" s="190"/>
      <c r="J58" s="200"/>
      <c r="P58" s="347">
        <f t="shared" si="10"/>
        <v>0</v>
      </c>
      <c r="Q58" s="347" t="str">
        <f t="shared" si="11"/>
        <v/>
      </c>
      <c r="R58" s="347" t="str">
        <f t="shared" si="12"/>
        <v/>
      </c>
      <c r="S58" s="354" t="e">
        <f>VLOOKUP(A:A,在庫!B:L,11,0)</f>
        <v>#N/A</v>
      </c>
      <c r="T58" s="354" t="str">
        <f t="shared" si="13"/>
        <v/>
      </c>
      <c r="U58" s="347">
        <f t="shared" si="14"/>
        <v>0</v>
      </c>
      <c r="V58" s="347">
        <f t="shared" si="15"/>
        <v>0</v>
      </c>
      <c r="Y58" s="376"/>
      <c r="AA58" s="354" t="e">
        <f>VLOOKUP(P:P,価格調査!B:BJ,60,0)</f>
        <v>#N/A</v>
      </c>
      <c r="AB58" s="354" t="e">
        <f>VLOOKUP(P:P,価格調査!B:BJ,61,0)</f>
        <v>#N/A</v>
      </c>
      <c r="AC58" s="350" t="e">
        <f>VLOOKUP(A:A,在庫!B:L,10,FALSE)</f>
        <v>#N/A</v>
      </c>
      <c r="AR58" s="362">
        <v>1655515130606</v>
      </c>
      <c r="AS58">
        <v>18</v>
      </c>
      <c r="AT58">
        <v>76</v>
      </c>
      <c r="AU58"/>
      <c r="AV58">
        <v>94</v>
      </c>
    </row>
    <row r="59" spans="1:48">
      <c r="A59" s="352"/>
      <c r="F59" s="385" t="str">
        <f t="shared" si="8"/>
        <v/>
      </c>
      <c r="G59" s="353">
        <f t="shared" si="9"/>
        <v>0</v>
      </c>
      <c r="I59" s="190"/>
      <c r="J59" s="200"/>
      <c r="P59" s="347">
        <f t="shared" si="10"/>
        <v>0</v>
      </c>
      <c r="Q59" s="347" t="str">
        <f t="shared" si="11"/>
        <v/>
      </c>
      <c r="R59" s="347" t="str">
        <f t="shared" si="12"/>
        <v/>
      </c>
      <c r="S59" s="354" t="e">
        <f>VLOOKUP(A:A,在庫!B:L,11,0)</f>
        <v>#N/A</v>
      </c>
      <c r="T59" s="354" t="str">
        <f t="shared" si="13"/>
        <v/>
      </c>
      <c r="U59" s="347">
        <f t="shared" si="14"/>
        <v>0</v>
      </c>
      <c r="V59" s="347">
        <f t="shared" si="15"/>
        <v>0</v>
      </c>
      <c r="Y59" s="376"/>
      <c r="AA59" s="354" t="e">
        <f>VLOOKUP(P:P,価格調査!B:BJ,60,0)</f>
        <v>#N/A</v>
      </c>
      <c r="AB59" s="354" t="e">
        <f>VLOOKUP(P:P,価格調査!B:BJ,61,0)</f>
        <v>#N/A</v>
      </c>
      <c r="AC59" s="350" t="e">
        <f>VLOOKUP(A:A,在庫!B:L,10,FALSE)</f>
        <v>#N/A</v>
      </c>
      <c r="AR59" s="362">
        <v>1655515132051</v>
      </c>
      <c r="AS59">
        <v>152</v>
      </c>
      <c r="AT59">
        <v>1</v>
      </c>
      <c r="AU59"/>
      <c r="AV59">
        <v>153</v>
      </c>
    </row>
    <row r="60" spans="1:48">
      <c r="A60" s="352"/>
      <c r="F60" s="385" t="str">
        <f t="shared" si="8"/>
        <v/>
      </c>
      <c r="G60" s="353">
        <f t="shared" si="9"/>
        <v>0</v>
      </c>
      <c r="I60" s="190"/>
      <c r="J60" s="200"/>
      <c r="P60" s="347">
        <f t="shared" si="10"/>
        <v>0</v>
      </c>
      <c r="Q60" s="347" t="str">
        <f t="shared" si="11"/>
        <v/>
      </c>
      <c r="R60" s="347" t="str">
        <f t="shared" si="12"/>
        <v/>
      </c>
      <c r="S60" s="354" t="e">
        <f>VLOOKUP(A:A,在庫!B:L,11,0)</f>
        <v>#N/A</v>
      </c>
      <c r="T60" s="354" t="str">
        <f t="shared" si="13"/>
        <v/>
      </c>
      <c r="U60" s="347">
        <f t="shared" si="14"/>
        <v>0</v>
      </c>
      <c r="V60" s="347">
        <f t="shared" si="15"/>
        <v>0</v>
      </c>
      <c r="Y60" s="376"/>
      <c r="AA60" s="354" t="e">
        <f>VLOOKUP(P:P,価格調査!B:BJ,60,0)</f>
        <v>#N/A</v>
      </c>
      <c r="AB60" s="354" t="e">
        <f>VLOOKUP(P:P,価格調査!B:BJ,61,0)</f>
        <v>#N/A</v>
      </c>
      <c r="AC60" s="350" t="e">
        <f>VLOOKUP(A:A,在庫!B:L,10,FALSE)</f>
        <v>#N/A</v>
      </c>
      <c r="AR60" s="362">
        <v>1655515151809</v>
      </c>
      <c r="AS60">
        <v>4</v>
      </c>
      <c r="AT60"/>
      <c r="AU60"/>
      <c r="AV60">
        <v>4</v>
      </c>
    </row>
    <row r="61" spans="1:48">
      <c r="A61" s="352"/>
      <c r="F61" s="385" t="str">
        <f t="shared" si="8"/>
        <v/>
      </c>
      <c r="G61" s="353">
        <f t="shared" si="9"/>
        <v>0</v>
      </c>
      <c r="I61" s="190"/>
      <c r="J61" s="200"/>
      <c r="P61" s="347">
        <f t="shared" si="10"/>
        <v>0</v>
      </c>
      <c r="Q61" s="347" t="str">
        <f t="shared" si="11"/>
        <v/>
      </c>
      <c r="R61" s="347" t="str">
        <f t="shared" si="12"/>
        <v/>
      </c>
      <c r="S61" s="354" t="e">
        <f>VLOOKUP(A:A,在庫!B:L,11,0)</f>
        <v>#N/A</v>
      </c>
      <c r="T61" s="354" t="str">
        <f t="shared" si="13"/>
        <v/>
      </c>
      <c r="U61" s="347">
        <f t="shared" si="14"/>
        <v>0</v>
      </c>
      <c r="V61" s="347">
        <f t="shared" si="15"/>
        <v>0</v>
      </c>
      <c r="Y61" s="376"/>
      <c r="AA61" s="354" t="e">
        <f>VLOOKUP(P:P,価格調査!B:BJ,60,0)</f>
        <v>#N/A</v>
      </c>
      <c r="AB61" s="354" t="e">
        <f>VLOOKUP(P:P,価格調査!B:BJ,61,0)</f>
        <v>#N/A</v>
      </c>
      <c r="AC61" s="350" t="e">
        <f>VLOOKUP(A:A,在庫!B:L,10,FALSE)</f>
        <v>#N/A</v>
      </c>
      <c r="AR61" s="362">
        <v>1655515208725</v>
      </c>
      <c r="AS61"/>
      <c r="AT61">
        <v>492</v>
      </c>
      <c r="AU61"/>
      <c r="AV61">
        <v>492</v>
      </c>
    </row>
    <row r="62" spans="1:48">
      <c r="A62" s="352"/>
      <c r="F62" s="385" t="str">
        <f t="shared" si="8"/>
        <v/>
      </c>
      <c r="G62" s="353">
        <f t="shared" si="9"/>
        <v>0</v>
      </c>
      <c r="P62" s="347">
        <f t="shared" si="10"/>
        <v>0</v>
      </c>
      <c r="Q62" s="347" t="str">
        <f t="shared" si="11"/>
        <v/>
      </c>
      <c r="R62" s="347" t="str">
        <f t="shared" si="12"/>
        <v/>
      </c>
      <c r="S62" s="354" t="e">
        <f>VLOOKUP(A:A,在庫!B:L,11,0)</f>
        <v>#N/A</v>
      </c>
      <c r="T62" s="354" t="str">
        <f t="shared" si="13"/>
        <v/>
      </c>
      <c r="U62" s="347">
        <f t="shared" si="14"/>
        <v>0</v>
      </c>
      <c r="V62" s="347">
        <f t="shared" si="15"/>
        <v>0</v>
      </c>
      <c r="Y62" s="376"/>
      <c r="AA62" s="354" t="e">
        <f>VLOOKUP(P:P,価格調査!B:BJ,60,0)</f>
        <v>#N/A</v>
      </c>
      <c r="AB62" s="354" t="e">
        <f>VLOOKUP(P:P,価格調査!B:BJ,61,0)</f>
        <v>#N/A</v>
      </c>
      <c r="AC62" s="350" t="e">
        <f>VLOOKUP(A:A,在庫!B:L,10,FALSE)</f>
        <v>#N/A</v>
      </c>
      <c r="AR62" s="362">
        <v>1655515231167</v>
      </c>
      <c r="AS62"/>
      <c r="AT62">
        <v>1</v>
      </c>
      <c r="AU62"/>
      <c r="AV62">
        <v>1</v>
      </c>
    </row>
    <row r="63" spans="1:48">
      <c r="A63" s="352"/>
      <c r="F63" s="385" t="str">
        <f t="shared" si="8"/>
        <v/>
      </c>
      <c r="G63" s="353">
        <f t="shared" si="9"/>
        <v>0</v>
      </c>
      <c r="P63" s="347">
        <f t="shared" si="10"/>
        <v>0</v>
      </c>
      <c r="Q63" s="347" t="str">
        <f t="shared" si="11"/>
        <v/>
      </c>
      <c r="R63" s="347" t="str">
        <f t="shared" si="12"/>
        <v/>
      </c>
      <c r="S63" s="354" t="e">
        <f>VLOOKUP(A:A,在庫!B:L,11,0)</f>
        <v>#N/A</v>
      </c>
      <c r="T63" s="354" t="str">
        <f t="shared" si="13"/>
        <v/>
      </c>
      <c r="U63" s="347">
        <f t="shared" si="14"/>
        <v>0</v>
      </c>
      <c r="V63" s="347">
        <f t="shared" si="15"/>
        <v>0</v>
      </c>
      <c r="Y63" s="376"/>
      <c r="AA63" s="354" t="e">
        <f>VLOOKUP(P:P,価格調査!B:BJ,60,0)</f>
        <v>#N/A</v>
      </c>
      <c r="AB63" s="354" t="e">
        <f>VLOOKUP(P:P,価格調査!B:BJ,61,0)</f>
        <v>#N/A</v>
      </c>
      <c r="AC63" s="350" t="e">
        <f>VLOOKUP(A:A,在庫!B:L,10,FALSE)</f>
        <v>#N/A</v>
      </c>
      <c r="AR63" s="362">
        <v>1655515239019</v>
      </c>
      <c r="AS63"/>
      <c r="AT63">
        <v>1</v>
      </c>
      <c r="AU63"/>
      <c r="AV63">
        <v>1</v>
      </c>
    </row>
    <row r="64" spans="1:48">
      <c r="A64" s="352"/>
      <c r="F64" s="385" t="str">
        <f t="shared" si="8"/>
        <v/>
      </c>
      <c r="G64" s="353">
        <f t="shared" si="9"/>
        <v>0</v>
      </c>
      <c r="P64" s="347">
        <f t="shared" si="10"/>
        <v>0</v>
      </c>
      <c r="Q64" s="347" t="str">
        <f t="shared" si="11"/>
        <v/>
      </c>
      <c r="R64" s="347" t="str">
        <f t="shared" si="12"/>
        <v/>
      </c>
      <c r="S64" s="354" t="e">
        <f>VLOOKUP(A:A,在庫!B:L,11,0)</f>
        <v>#N/A</v>
      </c>
      <c r="T64" s="354" t="str">
        <f t="shared" si="13"/>
        <v/>
      </c>
      <c r="U64" s="347">
        <f t="shared" si="14"/>
        <v>0</v>
      </c>
      <c r="V64" s="347">
        <f t="shared" si="15"/>
        <v>0</v>
      </c>
      <c r="Y64" s="376"/>
      <c r="AA64" s="354" t="e">
        <f>VLOOKUP(P:P,価格調査!B:BJ,60,0)</f>
        <v>#N/A</v>
      </c>
      <c r="AB64" s="354" t="e">
        <f>VLOOKUP(P:P,価格調査!B:BJ,61,0)</f>
        <v>#N/A</v>
      </c>
      <c r="AC64" s="350" t="e">
        <f>VLOOKUP(A:A,在庫!B:L,10,FALSE)</f>
        <v>#N/A</v>
      </c>
      <c r="AR64" s="362">
        <v>1656014093881</v>
      </c>
      <c r="AS64"/>
      <c r="AT64">
        <v>4</v>
      </c>
      <c r="AU64"/>
      <c r="AV64">
        <v>4</v>
      </c>
    </row>
    <row r="65" spans="1:48">
      <c r="A65" s="352"/>
      <c r="F65" s="385" t="str">
        <f t="shared" si="8"/>
        <v/>
      </c>
      <c r="G65" s="353">
        <f t="shared" si="9"/>
        <v>0</v>
      </c>
      <c r="P65" s="347">
        <f t="shared" si="10"/>
        <v>0</v>
      </c>
      <c r="Q65" s="347" t="str">
        <f t="shared" si="11"/>
        <v/>
      </c>
      <c r="R65" s="347" t="str">
        <f t="shared" si="12"/>
        <v/>
      </c>
      <c r="S65" s="354" t="e">
        <f>VLOOKUP(A:A,在庫!B:L,11,0)</f>
        <v>#N/A</v>
      </c>
      <c r="T65" s="354" t="str">
        <f t="shared" si="13"/>
        <v/>
      </c>
      <c r="U65" s="347">
        <f t="shared" si="14"/>
        <v>0</v>
      </c>
      <c r="V65" s="347">
        <f t="shared" si="15"/>
        <v>0</v>
      </c>
      <c r="Y65" s="376"/>
      <c r="AA65" s="354" t="e">
        <f>VLOOKUP(P:P,価格調査!B:BJ,60,0)</f>
        <v>#N/A</v>
      </c>
      <c r="AB65" s="354" t="e">
        <f>VLOOKUP(P:P,価格調査!B:BJ,61,0)</f>
        <v>#N/A</v>
      </c>
      <c r="AC65" s="350" t="e">
        <f>VLOOKUP(A:A,在庫!B:L,10,FALSE)</f>
        <v>#N/A</v>
      </c>
      <c r="AR65" s="362">
        <v>1656014094000</v>
      </c>
      <c r="AS65"/>
      <c r="AT65">
        <v>3</v>
      </c>
      <c r="AU65"/>
      <c r="AV65">
        <v>3</v>
      </c>
    </row>
    <row r="66" spans="1:48">
      <c r="A66" s="352"/>
      <c r="F66" s="385" t="str">
        <f t="shared" si="8"/>
        <v/>
      </c>
      <c r="G66" s="353">
        <f t="shared" si="9"/>
        <v>0</v>
      </c>
      <c r="P66" s="347">
        <f t="shared" si="10"/>
        <v>0</v>
      </c>
      <c r="Q66" s="347" t="str">
        <f t="shared" si="11"/>
        <v/>
      </c>
      <c r="R66" s="347" t="str">
        <f t="shared" si="12"/>
        <v/>
      </c>
      <c r="S66" s="354" t="e">
        <f>VLOOKUP(A:A,在庫!B:L,11,0)</f>
        <v>#N/A</v>
      </c>
      <c r="T66" s="354" t="str">
        <f t="shared" si="13"/>
        <v/>
      </c>
      <c r="U66" s="347">
        <f t="shared" si="14"/>
        <v>0</v>
      </c>
      <c r="V66" s="347">
        <f t="shared" si="15"/>
        <v>0</v>
      </c>
      <c r="Y66" s="376"/>
      <c r="AA66" s="354" t="e">
        <f>VLOOKUP(P:P,価格調査!B:BJ,60,0)</f>
        <v>#N/A</v>
      </c>
      <c r="AB66" s="354" t="e">
        <f>VLOOKUP(P:P,価格調査!B:BJ,61,0)</f>
        <v>#N/A</v>
      </c>
      <c r="AC66" s="350" t="e">
        <f>VLOOKUP(A:A,在庫!B:L,10,FALSE)</f>
        <v>#N/A</v>
      </c>
      <c r="AR66" s="362">
        <v>1656015094009</v>
      </c>
      <c r="AS66"/>
      <c r="AT66">
        <v>158</v>
      </c>
      <c r="AU66"/>
      <c r="AV66">
        <v>158</v>
      </c>
    </row>
    <row r="67" spans="1:48">
      <c r="A67" s="352"/>
      <c r="F67" s="385" t="str">
        <f t="shared" si="8"/>
        <v/>
      </c>
      <c r="G67" s="353">
        <f t="shared" si="9"/>
        <v>0</v>
      </c>
      <c r="P67" s="347">
        <f t="shared" si="10"/>
        <v>0</v>
      </c>
      <c r="Q67" s="347" t="str">
        <f t="shared" si="11"/>
        <v/>
      </c>
      <c r="R67" s="347" t="str">
        <f t="shared" ref="R67:R84" si="16">LEFT(C:C,13)</f>
        <v/>
      </c>
      <c r="S67" s="354" t="e">
        <f>VLOOKUP(A:A,在庫!B:L,11,0)</f>
        <v>#N/A</v>
      </c>
      <c r="T67" s="354" t="str">
        <f t="shared" ref="T67:T84" si="17">RIGHT(D67,2)</f>
        <v/>
      </c>
      <c r="U67" s="347">
        <f t="shared" si="14"/>
        <v>0</v>
      </c>
      <c r="V67" s="347">
        <f t="shared" si="15"/>
        <v>0</v>
      </c>
      <c r="Y67" s="376"/>
      <c r="AA67" s="354" t="e">
        <f>VLOOKUP(P:P,価格調査!B:BJ,60,0)</f>
        <v>#N/A</v>
      </c>
      <c r="AB67" s="354" t="e">
        <f>VLOOKUP(P:P,価格調査!B:BJ,61,0)</f>
        <v>#N/A</v>
      </c>
      <c r="AC67" s="350" t="e">
        <f>VLOOKUP(A:A,在庫!B:L,10,FALSE)</f>
        <v>#N/A</v>
      </c>
      <c r="AR67" s="362">
        <v>1656015111331</v>
      </c>
      <c r="AS67"/>
      <c r="AT67">
        <v>37</v>
      </c>
      <c r="AU67"/>
      <c r="AV67">
        <v>37</v>
      </c>
    </row>
    <row r="68" spans="1:48">
      <c r="A68" s="352"/>
      <c r="F68" s="385" t="str">
        <f t="shared" ref="F68:F104" si="18">RIGHT(D68,2)</f>
        <v/>
      </c>
      <c r="G68" s="353">
        <f t="shared" ref="G68:G104" si="19">COUNTIF(A:A,A68)</f>
        <v>0</v>
      </c>
      <c r="P68" s="347">
        <f t="shared" ref="P68:P84" si="20">A68</f>
        <v>0</v>
      </c>
      <c r="Q68" s="347" t="str">
        <f t="shared" si="11"/>
        <v/>
      </c>
      <c r="R68" s="347" t="str">
        <f t="shared" si="16"/>
        <v/>
      </c>
      <c r="S68" s="354" t="e">
        <f>VLOOKUP(A:A,在庫!B:L,11,0)</f>
        <v>#N/A</v>
      </c>
      <c r="T68" s="354" t="str">
        <f t="shared" si="17"/>
        <v/>
      </c>
      <c r="U68" s="347">
        <f t="shared" ref="U68:U84" si="21">C68</f>
        <v>0</v>
      </c>
      <c r="V68" s="347">
        <f t="shared" ref="V68:V84" si="22">E68</f>
        <v>0</v>
      </c>
      <c r="Y68" s="376"/>
      <c r="AA68" s="354" t="e">
        <f>VLOOKUP(P:P,価格調査!B:BJ,60,0)</f>
        <v>#N/A</v>
      </c>
      <c r="AB68" s="354" t="e">
        <f>VLOOKUP(P:P,価格調査!B:BJ,61,0)</f>
        <v>#N/A</v>
      </c>
      <c r="AC68" s="350" t="e">
        <f>VLOOKUP(A:A,在庫!B:L,10,FALSE)</f>
        <v>#N/A</v>
      </c>
      <c r="AR68" s="362">
        <v>1656015130073</v>
      </c>
      <c r="AS68">
        <v>24</v>
      </c>
      <c r="AT68"/>
      <c r="AU68"/>
      <c r="AV68">
        <v>24</v>
      </c>
    </row>
    <row r="69" spans="1:48">
      <c r="A69" s="352"/>
      <c r="F69" s="385" t="str">
        <f t="shared" si="18"/>
        <v/>
      </c>
      <c r="G69" s="353">
        <f t="shared" si="19"/>
        <v>0</v>
      </c>
      <c r="P69" s="347">
        <f t="shared" si="20"/>
        <v>0</v>
      </c>
      <c r="Q69" s="347" t="str">
        <f t="shared" si="11"/>
        <v/>
      </c>
      <c r="R69" s="347" t="str">
        <f t="shared" si="16"/>
        <v/>
      </c>
      <c r="S69" s="354" t="e">
        <f>VLOOKUP(A:A,在庫!B:L,11,0)</f>
        <v>#N/A</v>
      </c>
      <c r="T69" s="354" t="str">
        <f t="shared" si="17"/>
        <v/>
      </c>
      <c r="U69" s="347">
        <f t="shared" si="21"/>
        <v>0</v>
      </c>
      <c r="V69" s="347">
        <f t="shared" si="22"/>
        <v>0</v>
      </c>
      <c r="Y69" s="376"/>
      <c r="AA69" s="354" t="e">
        <f>VLOOKUP(P:P,価格調査!B:BJ,60,0)</f>
        <v>#N/A</v>
      </c>
      <c r="AB69" s="354" t="e">
        <f>VLOOKUP(P:P,価格調査!B:BJ,61,0)</f>
        <v>#N/A</v>
      </c>
      <c r="AC69" s="350" t="e">
        <f>VLOOKUP(A:A,在庫!B:L,10,FALSE)</f>
        <v>#N/A</v>
      </c>
      <c r="AR69" s="362">
        <v>1656015130608</v>
      </c>
      <c r="AS69">
        <v>21</v>
      </c>
      <c r="AT69">
        <v>107</v>
      </c>
      <c r="AU69"/>
      <c r="AV69">
        <v>128</v>
      </c>
    </row>
    <row r="70" spans="1:48">
      <c r="A70" s="352"/>
      <c r="F70" s="385" t="str">
        <f t="shared" si="18"/>
        <v/>
      </c>
      <c r="G70" s="353">
        <f t="shared" si="19"/>
        <v>0</v>
      </c>
      <c r="P70" s="347">
        <f t="shared" si="20"/>
        <v>0</v>
      </c>
      <c r="Q70" s="347" t="str">
        <f t="shared" si="11"/>
        <v/>
      </c>
      <c r="R70" s="347" t="str">
        <f t="shared" si="16"/>
        <v/>
      </c>
      <c r="S70" s="354" t="e">
        <f>VLOOKUP(A:A,在庫!B:L,11,0)</f>
        <v>#N/A</v>
      </c>
      <c r="T70" s="354" t="str">
        <f t="shared" si="17"/>
        <v/>
      </c>
      <c r="U70" s="347">
        <f t="shared" si="21"/>
        <v>0</v>
      </c>
      <c r="V70" s="347">
        <f t="shared" si="22"/>
        <v>0</v>
      </c>
      <c r="Y70" s="376"/>
      <c r="AA70" s="354" t="e">
        <f>VLOOKUP(P:P,価格調査!B:BJ,60,0)</f>
        <v>#N/A</v>
      </c>
      <c r="AB70" s="354" t="e">
        <f>VLOOKUP(P:P,価格調査!B:BJ,61,0)</f>
        <v>#N/A</v>
      </c>
      <c r="AC70" s="350" t="e">
        <f>VLOOKUP(A:A,在庫!B:L,10,FALSE)</f>
        <v>#N/A</v>
      </c>
      <c r="AR70" s="362">
        <v>1656015208727</v>
      </c>
      <c r="AS70"/>
      <c r="AT70">
        <v>95</v>
      </c>
      <c r="AU70"/>
      <c r="AV70">
        <v>95</v>
      </c>
    </row>
    <row r="71" spans="1:48">
      <c r="A71" s="352"/>
      <c r="F71" s="385" t="str">
        <f t="shared" si="18"/>
        <v/>
      </c>
      <c r="G71" s="353">
        <f t="shared" si="19"/>
        <v>0</v>
      </c>
      <c r="P71" s="347">
        <f t="shared" si="20"/>
        <v>0</v>
      </c>
      <c r="Q71" s="347" t="str">
        <f t="shared" si="11"/>
        <v/>
      </c>
      <c r="R71" s="347" t="str">
        <f t="shared" si="16"/>
        <v/>
      </c>
      <c r="S71" s="354" t="e">
        <f>VLOOKUP(A:A,在庫!B:L,11,0)</f>
        <v>#N/A</v>
      </c>
      <c r="T71" s="354" t="str">
        <f t="shared" si="17"/>
        <v/>
      </c>
      <c r="U71" s="347">
        <f t="shared" si="21"/>
        <v>0</v>
      </c>
      <c r="V71" s="347">
        <f t="shared" si="22"/>
        <v>0</v>
      </c>
      <c r="Y71" s="376"/>
      <c r="AA71" s="354" t="e">
        <f>VLOOKUP(P:P,価格調査!B:BJ,60,0)</f>
        <v>#N/A</v>
      </c>
      <c r="AB71" s="354" t="e">
        <f>VLOOKUP(P:P,価格調査!B:BJ,61,0)</f>
        <v>#N/A</v>
      </c>
      <c r="AC71" s="350" t="e">
        <f>VLOOKUP(A:A,在庫!B:L,10,FALSE)</f>
        <v>#N/A</v>
      </c>
      <c r="AR71" s="362">
        <v>1656015231169</v>
      </c>
      <c r="AS71"/>
      <c r="AT71">
        <v>3</v>
      </c>
      <c r="AU71"/>
      <c r="AV71">
        <v>3</v>
      </c>
    </row>
    <row r="72" spans="1:48">
      <c r="A72" s="352"/>
      <c r="F72" s="385" t="str">
        <f t="shared" si="18"/>
        <v/>
      </c>
      <c r="G72" s="353">
        <f t="shared" si="19"/>
        <v>0</v>
      </c>
      <c r="P72" s="347">
        <f t="shared" si="20"/>
        <v>0</v>
      </c>
      <c r="Q72" s="347" t="str">
        <f t="shared" si="11"/>
        <v/>
      </c>
      <c r="R72" s="347" t="str">
        <f t="shared" si="16"/>
        <v/>
      </c>
      <c r="S72" s="354" t="e">
        <f>VLOOKUP(A:A,在庫!B:L,11,0)</f>
        <v>#N/A</v>
      </c>
      <c r="T72" s="354" t="str">
        <f t="shared" si="17"/>
        <v/>
      </c>
      <c r="U72" s="347">
        <f t="shared" si="21"/>
        <v>0</v>
      </c>
      <c r="V72" s="347">
        <f t="shared" si="22"/>
        <v>0</v>
      </c>
      <c r="Y72" s="376"/>
      <c r="AA72" s="354" t="e">
        <f>VLOOKUP(P:P,価格調査!B:BJ,60,0)</f>
        <v>#N/A</v>
      </c>
      <c r="AB72" s="354" t="e">
        <f>VLOOKUP(P:P,価格調査!B:BJ,61,0)</f>
        <v>#N/A</v>
      </c>
      <c r="AC72" s="350" t="e">
        <f>VLOOKUP(A:A,在庫!B:L,10,FALSE)</f>
        <v>#N/A</v>
      </c>
      <c r="AR72" s="362">
        <v>1656513093894</v>
      </c>
      <c r="AS72"/>
      <c r="AT72">
        <v>2</v>
      </c>
      <c r="AU72"/>
      <c r="AV72">
        <v>2</v>
      </c>
    </row>
    <row r="73" spans="1:48">
      <c r="A73" s="352"/>
      <c r="F73" s="385" t="str">
        <f t="shared" si="18"/>
        <v/>
      </c>
      <c r="G73" s="353">
        <f t="shared" si="19"/>
        <v>0</v>
      </c>
      <c r="P73" s="347">
        <f t="shared" si="20"/>
        <v>0</v>
      </c>
      <c r="Q73" s="347" t="str">
        <f t="shared" si="11"/>
        <v/>
      </c>
      <c r="R73" s="347" t="str">
        <f t="shared" si="16"/>
        <v/>
      </c>
      <c r="S73" s="354" t="e">
        <f>VLOOKUP(A:A,在庫!B:L,11,0)</f>
        <v>#N/A</v>
      </c>
      <c r="T73" s="354" t="str">
        <f t="shared" si="17"/>
        <v/>
      </c>
      <c r="U73" s="347">
        <f t="shared" si="21"/>
        <v>0</v>
      </c>
      <c r="V73" s="347">
        <f t="shared" si="22"/>
        <v>0</v>
      </c>
      <c r="Y73" s="376"/>
      <c r="AA73" s="354" t="e">
        <f>VLOOKUP(P:P,価格調査!B:BJ,60,0)</f>
        <v>#N/A</v>
      </c>
      <c r="AB73" s="354" t="e">
        <f>VLOOKUP(P:P,価格調査!B:BJ,61,0)</f>
        <v>#N/A</v>
      </c>
      <c r="AC73" s="350" t="e">
        <f>VLOOKUP(A:A,在庫!B:L,10,FALSE)</f>
        <v>#N/A</v>
      </c>
      <c r="AR73" s="362">
        <v>1656513130070</v>
      </c>
      <c r="AS73">
        <v>19</v>
      </c>
      <c r="AT73"/>
      <c r="AU73"/>
      <c r="AV73">
        <v>19</v>
      </c>
    </row>
    <row r="74" spans="1:48">
      <c r="A74" s="352"/>
      <c r="F74" s="385" t="str">
        <f t="shared" si="18"/>
        <v/>
      </c>
      <c r="G74" s="353">
        <f t="shared" si="19"/>
        <v>0</v>
      </c>
      <c r="P74" s="347">
        <f t="shared" si="20"/>
        <v>0</v>
      </c>
      <c r="Q74" s="347" t="str">
        <f t="shared" si="11"/>
        <v/>
      </c>
      <c r="R74" s="347" t="str">
        <f t="shared" si="16"/>
        <v/>
      </c>
      <c r="S74" s="354" t="e">
        <f>VLOOKUP(A:A,在庫!B:L,11,0)</f>
        <v>#N/A</v>
      </c>
      <c r="T74" s="354" t="str">
        <f t="shared" si="17"/>
        <v/>
      </c>
      <c r="U74" s="347">
        <f t="shared" si="21"/>
        <v>0</v>
      </c>
      <c r="V74" s="347">
        <f t="shared" si="22"/>
        <v>0</v>
      </c>
      <c r="Y74" s="376"/>
      <c r="AA74" s="354" t="e">
        <f>VLOOKUP(P:P,価格調査!B:BJ,60,0)</f>
        <v>#N/A</v>
      </c>
      <c r="AB74" s="354" t="e">
        <f>VLOOKUP(P:P,価格調査!B:BJ,61,0)</f>
        <v>#N/A</v>
      </c>
      <c r="AC74" s="350" t="e">
        <f>VLOOKUP(A:A,在庫!B:L,10,FALSE)</f>
        <v>#N/A</v>
      </c>
      <c r="AR74" s="362">
        <v>1656513239018</v>
      </c>
      <c r="AS74"/>
      <c r="AT74">
        <v>2</v>
      </c>
      <c r="AU74"/>
      <c r="AV74">
        <v>2</v>
      </c>
    </row>
    <row r="75" spans="1:48">
      <c r="A75" s="352"/>
      <c r="F75" s="385" t="str">
        <f t="shared" si="18"/>
        <v/>
      </c>
      <c r="G75" s="353">
        <f t="shared" si="19"/>
        <v>0</v>
      </c>
      <c r="P75" s="347">
        <f t="shared" si="20"/>
        <v>0</v>
      </c>
      <c r="Q75" s="347" t="str">
        <f t="shared" si="11"/>
        <v/>
      </c>
      <c r="R75" s="347" t="str">
        <f t="shared" si="16"/>
        <v/>
      </c>
      <c r="S75" s="354" t="e">
        <f>VLOOKUP(A:A,在庫!B:L,11,0)</f>
        <v>#N/A</v>
      </c>
      <c r="T75" s="354" t="str">
        <f t="shared" si="17"/>
        <v/>
      </c>
      <c r="U75" s="347">
        <f t="shared" si="21"/>
        <v>0</v>
      </c>
      <c r="V75" s="347">
        <f t="shared" si="22"/>
        <v>0</v>
      </c>
      <c r="Y75" s="376"/>
      <c r="AA75" s="354" t="e">
        <f>VLOOKUP(P:P,価格調査!B:BJ,60,0)</f>
        <v>#N/A</v>
      </c>
      <c r="AB75" s="354" t="e">
        <f>VLOOKUP(P:P,価格調査!B:BJ,61,0)</f>
        <v>#N/A</v>
      </c>
      <c r="AC75" s="350" t="e">
        <f>VLOOKUP(A:A,在庫!B:L,10,FALSE)</f>
        <v>#N/A</v>
      </c>
      <c r="AR75" s="362">
        <v>1656514094005</v>
      </c>
      <c r="AS75"/>
      <c r="AT75">
        <v>24</v>
      </c>
      <c r="AU75"/>
      <c r="AV75">
        <v>24</v>
      </c>
    </row>
    <row r="76" spans="1:48">
      <c r="A76" s="352"/>
      <c r="F76" s="385" t="str">
        <f t="shared" si="18"/>
        <v/>
      </c>
      <c r="G76" s="353">
        <f t="shared" si="19"/>
        <v>0</v>
      </c>
      <c r="P76" s="347">
        <f t="shared" si="20"/>
        <v>0</v>
      </c>
      <c r="Q76" s="347" t="str">
        <f t="shared" si="11"/>
        <v/>
      </c>
      <c r="R76" s="347" t="str">
        <f t="shared" si="16"/>
        <v/>
      </c>
      <c r="S76" s="354" t="e">
        <f>VLOOKUP(A:A,在庫!B:L,11,0)</f>
        <v>#N/A</v>
      </c>
      <c r="T76" s="354" t="str">
        <f t="shared" si="17"/>
        <v/>
      </c>
      <c r="U76" s="347">
        <f t="shared" si="21"/>
        <v>0</v>
      </c>
      <c r="V76" s="347">
        <f t="shared" si="22"/>
        <v>0</v>
      </c>
      <c r="Y76" s="376"/>
      <c r="AA76" s="354" t="e">
        <f>VLOOKUP(P:P,価格調査!B:BJ,60,0)</f>
        <v>#N/A</v>
      </c>
      <c r="AB76" s="354" t="e">
        <f>VLOOKUP(P:P,価格調査!B:BJ,61,0)</f>
        <v>#N/A</v>
      </c>
      <c r="AC76" s="350" t="e">
        <f>VLOOKUP(A:A,在庫!B:L,10,FALSE)</f>
        <v>#N/A</v>
      </c>
      <c r="AR76" s="362">
        <v>1656514111337</v>
      </c>
      <c r="AS76"/>
      <c r="AT76">
        <v>169</v>
      </c>
      <c r="AU76"/>
      <c r="AV76">
        <v>169</v>
      </c>
    </row>
    <row r="77" spans="1:48">
      <c r="A77" s="352"/>
      <c r="F77" s="385" t="str">
        <f t="shared" si="18"/>
        <v/>
      </c>
      <c r="G77" s="353">
        <f t="shared" si="19"/>
        <v>0</v>
      </c>
      <c r="P77" s="347">
        <f t="shared" si="20"/>
        <v>0</v>
      </c>
      <c r="Q77" s="347" t="str">
        <f t="shared" ref="Q77:Q84" si="23">RIGHT(A:A,6)</f>
        <v/>
      </c>
      <c r="R77" s="347" t="str">
        <f t="shared" si="16"/>
        <v/>
      </c>
      <c r="S77" s="354" t="e">
        <f>VLOOKUP(A:A,在庫!B:L,11,0)</f>
        <v>#N/A</v>
      </c>
      <c r="T77" s="354" t="str">
        <f t="shared" si="17"/>
        <v/>
      </c>
      <c r="U77" s="347">
        <f t="shared" si="21"/>
        <v>0</v>
      </c>
      <c r="V77" s="347">
        <f t="shared" si="22"/>
        <v>0</v>
      </c>
      <c r="Y77" s="376"/>
      <c r="AA77" s="354" t="e">
        <f>VLOOKUP(P:P,価格調査!B:BJ,60,0)</f>
        <v>#N/A</v>
      </c>
      <c r="AB77" s="354" t="e">
        <f>VLOOKUP(P:P,価格調査!B:BJ,61,0)</f>
        <v>#N/A</v>
      </c>
      <c r="AC77" s="350" t="e">
        <f>VLOOKUP(A:A,在庫!B:L,10,FALSE)</f>
        <v>#N/A</v>
      </c>
      <c r="AR77" s="362">
        <v>1656514130079</v>
      </c>
      <c r="AS77">
        <v>42</v>
      </c>
      <c r="AT77"/>
      <c r="AU77"/>
      <c r="AV77">
        <v>42</v>
      </c>
    </row>
    <row r="78" spans="1:48">
      <c r="A78" s="352"/>
      <c r="F78" s="385" t="str">
        <f t="shared" si="18"/>
        <v/>
      </c>
      <c r="G78" s="353">
        <f t="shared" si="19"/>
        <v>0</v>
      </c>
      <c r="P78" s="347">
        <f t="shared" si="20"/>
        <v>0</v>
      </c>
      <c r="Q78" s="347" t="str">
        <f t="shared" si="23"/>
        <v/>
      </c>
      <c r="R78" s="347" t="str">
        <f t="shared" si="16"/>
        <v/>
      </c>
      <c r="S78" s="354" t="e">
        <f>VLOOKUP(A:A,在庫!B:L,11,0)</f>
        <v>#N/A</v>
      </c>
      <c r="T78" s="354" t="str">
        <f t="shared" si="17"/>
        <v/>
      </c>
      <c r="U78" s="347">
        <f t="shared" si="21"/>
        <v>0</v>
      </c>
      <c r="V78" s="347">
        <f t="shared" si="22"/>
        <v>0</v>
      </c>
      <c r="Y78" s="376"/>
      <c r="AA78" s="354" t="e">
        <f>VLOOKUP(P:P,価格調査!B:BJ,60,0)</f>
        <v>#N/A</v>
      </c>
      <c r="AB78" s="354" t="e">
        <f>VLOOKUP(P:P,価格調査!B:BJ,61,0)</f>
        <v>#N/A</v>
      </c>
      <c r="AC78" s="350" t="e">
        <f>VLOOKUP(A:A,在庫!B:L,10,FALSE)</f>
        <v>#N/A</v>
      </c>
      <c r="AR78" s="362">
        <v>1656514130390</v>
      </c>
      <c r="AS78">
        <v>78</v>
      </c>
      <c r="AT78"/>
      <c r="AU78"/>
      <c r="AV78">
        <v>78</v>
      </c>
    </row>
    <row r="79" spans="1:48">
      <c r="A79" s="352"/>
      <c r="F79" s="385" t="str">
        <f t="shared" si="18"/>
        <v/>
      </c>
      <c r="G79" s="353">
        <f t="shared" si="19"/>
        <v>0</v>
      </c>
      <c r="P79" s="347">
        <f t="shared" si="20"/>
        <v>0</v>
      </c>
      <c r="Q79" s="347" t="str">
        <f t="shared" si="23"/>
        <v/>
      </c>
      <c r="R79" s="347" t="str">
        <f t="shared" si="16"/>
        <v/>
      </c>
      <c r="S79" s="354" t="e">
        <f>VLOOKUP(A:A,在庫!B:L,11,0)</f>
        <v>#N/A</v>
      </c>
      <c r="T79" s="354" t="str">
        <f t="shared" si="17"/>
        <v/>
      </c>
      <c r="U79" s="347">
        <f t="shared" si="21"/>
        <v>0</v>
      </c>
      <c r="V79" s="347">
        <f t="shared" si="22"/>
        <v>0</v>
      </c>
      <c r="Y79" s="376"/>
      <c r="AA79" s="354" t="e">
        <f>VLOOKUP(P:P,価格調査!B:BJ,60,0)</f>
        <v>#N/A</v>
      </c>
      <c r="AB79" s="354" t="e">
        <f>VLOOKUP(P:P,価格調査!B:BJ,61,0)</f>
        <v>#N/A</v>
      </c>
      <c r="AC79" s="350" t="e">
        <f>VLOOKUP(A:A,在庫!B:L,10,FALSE)</f>
        <v>#N/A</v>
      </c>
      <c r="AR79" s="362">
        <v>1656514130604</v>
      </c>
      <c r="AS79"/>
      <c r="AT79">
        <v>80</v>
      </c>
      <c r="AU79"/>
      <c r="AV79">
        <v>80</v>
      </c>
    </row>
    <row r="80" spans="1:48">
      <c r="A80" s="352"/>
      <c r="F80" s="385" t="str">
        <f t="shared" si="18"/>
        <v/>
      </c>
      <c r="G80" s="353">
        <f t="shared" si="19"/>
        <v>0</v>
      </c>
      <c r="P80" s="347">
        <f t="shared" si="20"/>
        <v>0</v>
      </c>
      <c r="Q80" s="347" t="str">
        <f t="shared" si="23"/>
        <v/>
      </c>
      <c r="R80" s="347" t="str">
        <f t="shared" si="16"/>
        <v/>
      </c>
      <c r="S80" s="354" t="e">
        <f>VLOOKUP(A:A,在庫!B:L,11,0)</f>
        <v>#N/A</v>
      </c>
      <c r="T80" s="354" t="str">
        <f t="shared" si="17"/>
        <v/>
      </c>
      <c r="U80" s="347">
        <f t="shared" si="21"/>
        <v>0</v>
      </c>
      <c r="V80" s="347">
        <f t="shared" si="22"/>
        <v>0</v>
      </c>
      <c r="Y80" s="376"/>
      <c r="AA80" s="354" t="e">
        <f>VLOOKUP(P:P,価格調査!B:BJ,60,0)</f>
        <v>#N/A</v>
      </c>
      <c r="AB80" s="354" t="e">
        <f>VLOOKUP(P:P,価格調査!B:BJ,61,0)</f>
        <v>#N/A</v>
      </c>
      <c r="AC80" s="350" t="e">
        <f>VLOOKUP(A:A,在庫!B:L,10,FALSE)</f>
        <v>#N/A</v>
      </c>
      <c r="AR80" s="362">
        <v>1656514151807</v>
      </c>
      <c r="AS80">
        <v>4</v>
      </c>
      <c r="AT80"/>
      <c r="AU80"/>
      <c r="AV80">
        <v>4</v>
      </c>
    </row>
    <row r="81" spans="1:48">
      <c r="A81" s="352"/>
      <c r="F81" s="385" t="str">
        <f t="shared" si="18"/>
        <v/>
      </c>
      <c r="G81" s="353">
        <f t="shared" si="19"/>
        <v>0</v>
      </c>
      <c r="P81" s="347">
        <f t="shared" si="20"/>
        <v>0</v>
      </c>
      <c r="Q81" s="347" t="str">
        <f t="shared" si="23"/>
        <v/>
      </c>
      <c r="R81" s="347" t="str">
        <f t="shared" si="16"/>
        <v/>
      </c>
      <c r="S81" s="354" t="e">
        <f>VLOOKUP(A:A,在庫!B:L,11,0)</f>
        <v>#N/A</v>
      </c>
      <c r="T81" s="354" t="str">
        <f t="shared" si="17"/>
        <v/>
      </c>
      <c r="U81" s="347">
        <f t="shared" si="21"/>
        <v>0</v>
      </c>
      <c r="V81" s="347">
        <f t="shared" si="22"/>
        <v>0</v>
      </c>
      <c r="Y81" s="376"/>
      <c r="AA81" s="354" t="e">
        <f>VLOOKUP(P:P,価格調査!B:BJ,60,0)</f>
        <v>#N/A</v>
      </c>
      <c r="AB81" s="354" t="e">
        <f>VLOOKUP(P:P,価格調査!B:BJ,61,0)</f>
        <v>#N/A</v>
      </c>
      <c r="AC81" s="350" t="e">
        <f>VLOOKUP(A:A,在庫!B:L,10,FALSE)</f>
        <v>#N/A</v>
      </c>
      <c r="AR81" s="362">
        <v>1656514157755</v>
      </c>
      <c r="AS81">
        <v>5</v>
      </c>
      <c r="AT81"/>
      <c r="AU81"/>
      <c r="AV81">
        <v>5</v>
      </c>
    </row>
    <row r="82" spans="1:48">
      <c r="A82" s="352"/>
      <c r="F82" s="385" t="str">
        <f t="shared" si="18"/>
        <v/>
      </c>
      <c r="G82" s="353">
        <f t="shared" si="19"/>
        <v>0</v>
      </c>
      <c r="P82" s="347">
        <f t="shared" si="20"/>
        <v>0</v>
      </c>
      <c r="Q82" s="347" t="str">
        <f t="shared" si="23"/>
        <v/>
      </c>
      <c r="R82" s="347" t="str">
        <f t="shared" si="16"/>
        <v/>
      </c>
      <c r="S82" s="354" t="e">
        <f>VLOOKUP(A:A,在庫!B:L,11,0)</f>
        <v>#N/A</v>
      </c>
      <c r="T82" s="354" t="str">
        <f t="shared" si="17"/>
        <v/>
      </c>
      <c r="U82" s="347">
        <f t="shared" si="21"/>
        <v>0</v>
      </c>
      <c r="V82" s="347">
        <f t="shared" si="22"/>
        <v>0</v>
      </c>
      <c r="Y82" s="376"/>
      <c r="AA82" s="354" t="e">
        <f>VLOOKUP(P:P,価格調査!B:BJ,60,0)</f>
        <v>#N/A</v>
      </c>
      <c r="AB82" s="354" t="e">
        <f>VLOOKUP(P:P,価格調査!B:BJ,61,0)</f>
        <v>#N/A</v>
      </c>
      <c r="AC82" s="350" t="e">
        <f>VLOOKUP(A:A,在庫!B:L,10,FALSE)</f>
        <v>#N/A</v>
      </c>
      <c r="AR82" s="362">
        <v>1656514206644</v>
      </c>
      <c r="AS82"/>
      <c r="AT82">
        <v>19</v>
      </c>
      <c r="AU82"/>
      <c r="AV82">
        <v>19</v>
      </c>
    </row>
    <row r="83" spans="1:48">
      <c r="A83" s="352"/>
      <c r="F83" s="385" t="str">
        <f t="shared" si="18"/>
        <v/>
      </c>
      <c r="G83" s="353">
        <f t="shared" si="19"/>
        <v>0</v>
      </c>
      <c r="P83" s="347">
        <f t="shared" si="20"/>
        <v>0</v>
      </c>
      <c r="Q83" s="347" t="str">
        <f t="shared" si="23"/>
        <v/>
      </c>
      <c r="R83" s="347" t="str">
        <f t="shared" si="16"/>
        <v/>
      </c>
      <c r="S83" s="354" t="e">
        <f>VLOOKUP(A:A,在庫!B:L,11,0)</f>
        <v>#N/A</v>
      </c>
      <c r="T83" s="354" t="str">
        <f t="shared" si="17"/>
        <v/>
      </c>
      <c r="U83" s="347">
        <f t="shared" si="21"/>
        <v>0</v>
      </c>
      <c r="V83" s="347">
        <f t="shared" si="22"/>
        <v>0</v>
      </c>
      <c r="Y83" s="376"/>
      <c r="AA83" s="354" t="e">
        <f>VLOOKUP(P:P,価格調査!B:BJ,60,0)</f>
        <v>#N/A</v>
      </c>
      <c r="AB83" s="354" t="e">
        <f>VLOOKUP(P:P,価格調査!B:BJ,61,0)</f>
        <v>#N/A</v>
      </c>
      <c r="AC83" s="350" t="e">
        <f>VLOOKUP(A:A,在庫!B:L,10,FALSE)</f>
        <v>#N/A</v>
      </c>
      <c r="AR83" s="362">
        <v>1656514208723</v>
      </c>
      <c r="AS83"/>
      <c r="AT83">
        <v>139</v>
      </c>
      <c r="AU83"/>
      <c r="AV83">
        <v>139</v>
      </c>
    </row>
    <row r="84" spans="1:48">
      <c r="A84" s="352"/>
      <c r="F84" s="385" t="str">
        <f t="shared" si="18"/>
        <v/>
      </c>
      <c r="G84" s="353">
        <f t="shared" si="19"/>
        <v>0</v>
      </c>
      <c r="P84" s="347">
        <f t="shared" si="20"/>
        <v>0</v>
      </c>
      <c r="Q84" s="347" t="str">
        <f t="shared" si="23"/>
        <v/>
      </c>
      <c r="R84" s="347" t="str">
        <f t="shared" si="16"/>
        <v/>
      </c>
      <c r="S84" s="354" t="e">
        <f>VLOOKUP(A:A,在庫!B:L,11,0)</f>
        <v>#N/A</v>
      </c>
      <c r="T84" s="354" t="str">
        <f t="shared" si="17"/>
        <v/>
      </c>
      <c r="U84" s="347">
        <f t="shared" si="21"/>
        <v>0</v>
      </c>
      <c r="V84" s="347">
        <f t="shared" si="22"/>
        <v>0</v>
      </c>
      <c r="Y84" s="376"/>
      <c r="AA84" s="354" t="e">
        <f>VLOOKUP(P:P,価格調査!B:BJ,60,0)</f>
        <v>#N/A</v>
      </c>
      <c r="AB84" s="354" t="e">
        <f>VLOOKUP(P:P,価格調査!B:BJ,61,0)</f>
        <v>#N/A</v>
      </c>
      <c r="AC84" s="350" t="e">
        <f>VLOOKUP(A:A,在庫!B:L,10,FALSE)</f>
        <v>#N/A</v>
      </c>
      <c r="AR84" s="362">
        <v>1656514231202</v>
      </c>
      <c r="AS84"/>
      <c r="AT84">
        <v>1</v>
      </c>
      <c r="AU84"/>
      <c r="AV84">
        <v>1</v>
      </c>
    </row>
    <row r="85" spans="1:48">
      <c r="A85" s="352"/>
      <c r="F85" s="385" t="str">
        <f t="shared" si="18"/>
        <v/>
      </c>
      <c r="G85" s="353">
        <f t="shared" si="19"/>
        <v>0</v>
      </c>
      <c r="AR85" s="362">
        <v>1656514239024</v>
      </c>
      <c r="AS85"/>
      <c r="AT85">
        <v>1</v>
      </c>
      <c r="AU85"/>
      <c r="AV85">
        <v>1</v>
      </c>
    </row>
    <row r="86" spans="1:48">
      <c r="A86" s="352"/>
      <c r="F86" s="385" t="str">
        <f t="shared" si="18"/>
        <v/>
      </c>
      <c r="G86" s="353">
        <f t="shared" si="19"/>
        <v>0</v>
      </c>
      <c r="AR86" s="362">
        <v>1656515094004</v>
      </c>
      <c r="AS86"/>
      <c r="AT86">
        <v>320</v>
      </c>
      <c r="AU86"/>
      <c r="AV86">
        <v>320</v>
      </c>
    </row>
    <row r="87" spans="1:48">
      <c r="A87" s="352"/>
      <c r="F87" s="385" t="str">
        <f t="shared" si="18"/>
        <v/>
      </c>
      <c r="G87" s="353">
        <f t="shared" si="19"/>
        <v>0</v>
      </c>
      <c r="AR87" s="362">
        <v>1656515134007</v>
      </c>
      <c r="AS87"/>
      <c r="AT87">
        <v>4</v>
      </c>
      <c r="AU87"/>
      <c r="AV87">
        <v>4</v>
      </c>
    </row>
    <row r="88" spans="1:48">
      <c r="A88" s="352"/>
      <c r="F88" s="385" t="str">
        <f t="shared" si="18"/>
        <v/>
      </c>
      <c r="G88" s="353">
        <f t="shared" si="19"/>
        <v>0</v>
      </c>
      <c r="AR88" s="362">
        <v>1656515206568</v>
      </c>
      <c r="AS88"/>
      <c r="AT88">
        <v>1</v>
      </c>
      <c r="AU88"/>
      <c r="AV88">
        <v>1</v>
      </c>
    </row>
    <row r="89" spans="1:48">
      <c r="A89" s="352"/>
      <c r="F89" s="385" t="str">
        <f t="shared" si="18"/>
        <v/>
      </c>
      <c r="G89" s="353">
        <f t="shared" si="19"/>
        <v>0</v>
      </c>
      <c r="AR89" s="362">
        <v>1656515208722</v>
      </c>
      <c r="AS89"/>
      <c r="AT89">
        <v>36</v>
      </c>
      <c r="AU89"/>
      <c r="AV89">
        <v>36</v>
      </c>
    </row>
    <row r="90" spans="1:48">
      <c r="A90" s="352"/>
      <c r="F90" s="385" t="str">
        <f t="shared" si="18"/>
        <v/>
      </c>
      <c r="G90" s="353">
        <f t="shared" si="19"/>
        <v>0</v>
      </c>
      <c r="AR90" s="362">
        <v>1657014093888</v>
      </c>
      <c r="AS90"/>
      <c r="AT90">
        <v>1</v>
      </c>
      <c r="AU90"/>
      <c r="AV90">
        <v>1</v>
      </c>
    </row>
    <row r="91" spans="1:48">
      <c r="A91" s="352"/>
      <c r="F91" s="385" t="str">
        <f t="shared" si="18"/>
        <v/>
      </c>
      <c r="G91" s="353">
        <f t="shared" si="19"/>
        <v>0</v>
      </c>
      <c r="AR91" s="362">
        <v>1657014094007</v>
      </c>
      <c r="AS91"/>
      <c r="AT91">
        <v>3</v>
      </c>
      <c r="AU91"/>
      <c r="AV91">
        <v>3</v>
      </c>
    </row>
    <row r="92" spans="1:48">
      <c r="A92" s="352"/>
      <c r="F92" s="385" t="str">
        <f t="shared" si="18"/>
        <v/>
      </c>
      <c r="G92" s="353">
        <f t="shared" si="19"/>
        <v>0</v>
      </c>
      <c r="AR92" s="362">
        <v>1657014111155</v>
      </c>
      <c r="AS92"/>
      <c r="AT92">
        <v>1</v>
      </c>
      <c r="AU92"/>
      <c r="AV92">
        <v>1</v>
      </c>
    </row>
    <row r="93" spans="1:48">
      <c r="A93" s="352"/>
      <c r="F93" s="385" t="str">
        <f t="shared" si="18"/>
        <v/>
      </c>
      <c r="G93" s="353">
        <f t="shared" si="19"/>
        <v>0</v>
      </c>
      <c r="AR93" s="362">
        <v>1657014130071</v>
      </c>
      <c r="AS93">
        <v>16</v>
      </c>
      <c r="AT93"/>
      <c r="AU93"/>
      <c r="AV93">
        <v>16</v>
      </c>
    </row>
    <row r="94" spans="1:48">
      <c r="A94" s="352"/>
      <c r="F94" s="385" t="str">
        <f t="shared" si="18"/>
        <v/>
      </c>
      <c r="G94" s="353">
        <f t="shared" si="19"/>
        <v>0</v>
      </c>
      <c r="AR94" s="362">
        <v>1657014130392</v>
      </c>
      <c r="AS94">
        <v>96</v>
      </c>
      <c r="AT94"/>
      <c r="AU94"/>
      <c r="AV94">
        <v>96</v>
      </c>
    </row>
    <row r="95" spans="1:48">
      <c r="A95" s="352"/>
      <c r="F95" s="385" t="str">
        <f t="shared" si="18"/>
        <v/>
      </c>
      <c r="G95" s="353">
        <f t="shared" si="19"/>
        <v>0</v>
      </c>
      <c r="AR95" s="362">
        <v>1657014151809</v>
      </c>
      <c r="AS95">
        <v>10</v>
      </c>
      <c r="AT95"/>
      <c r="AU95"/>
      <c r="AV95">
        <v>10</v>
      </c>
    </row>
    <row r="96" spans="1:48">
      <c r="A96" s="352"/>
      <c r="F96" s="385" t="str">
        <f t="shared" si="18"/>
        <v/>
      </c>
      <c r="G96" s="353">
        <f t="shared" si="19"/>
        <v>0</v>
      </c>
      <c r="AR96" s="362">
        <v>1657014157733</v>
      </c>
      <c r="AS96">
        <v>49</v>
      </c>
      <c r="AT96"/>
      <c r="AU96"/>
      <c r="AV96">
        <v>49</v>
      </c>
    </row>
    <row r="97" spans="1:48">
      <c r="A97" s="352"/>
      <c r="F97" s="385" t="str">
        <f t="shared" si="18"/>
        <v/>
      </c>
      <c r="G97" s="353">
        <f t="shared" si="19"/>
        <v>0</v>
      </c>
      <c r="AR97" s="362">
        <v>1657014169996</v>
      </c>
      <c r="AS97"/>
      <c r="AT97">
        <v>2</v>
      </c>
      <c r="AU97"/>
      <c r="AV97">
        <v>2</v>
      </c>
    </row>
    <row r="98" spans="1:48">
      <c r="A98" s="352"/>
      <c r="F98" s="385" t="str">
        <f t="shared" si="18"/>
        <v/>
      </c>
      <c r="G98" s="353">
        <f t="shared" si="19"/>
        <v>0</v>
      </c>
      <c r="AR98" s="362">
        <v>1657014239026</v>
      </c>
      <c r="AS98"/>
      <c r="AT98">
        <v>2</v>
      </c>
      <c r="AU98"/>
      <c r="AV98">
        <v>2</v>
      </c>
    </row>
    <row r="99" spans="1:48">
      <c r="A99" s="352"/>
      <c r="F99" s="385" t="str">
        <f t="shared" si="18"/>
        <v/>
      </c>
      <c r="G99" s="353">
        <f t="shared" si="19"/>
        <v>0</v>
      </c>
      <c r="AR99" s="362">
        <v>1657014327020</v>
      </c>
      <c r="AS99"/>
      <c r="AT99">
        <v>65</v>
      </c>
      <c r="AU99"/>
      <c r="AV99">
        <v>65</v>
      </c>
    </row>
    <row r="100" spans="1:48">
      <c r="A100" s="352"/>
      <c r="F100" s="385" t="str">
        <f t="shared" si="18"/>
        <v/>
      </c>
      <c r="G100" s="353">
        <f t="shared" si="19"/>
        <v>0</v>
      </c>
      <c r="AR100" s="362">
        <v>1657014327358</v>
      </c>
      <c r="AS100"/>
      <c r="AT100">
        <v>1</v>
      </c>
      <c r="AU100"/>
      <c r="AV100">
        <v>1</v>
      </c>
    </row>
    <row r="101" spans="1:48">
      <c r="A101" s="352"/>
      <c r="F101" s="385" t="str">
        <f t="shared" si="18"/>
        <v/>
      </c>
      <c r="G101" s="353">
        <f t="shared" si="19"/>
        <v>0</v>
      </c>
      <c r="AR101" s="362">
        <v>1756015093887</v>
      </c>
      <c r="AS101"/>
      <c r="AT101">
        <v>3</v>
      </c>
      <c r="AU101"/>
      <c r="AV101">
        <v>3</v>
      </c>
    </row>
    <row r="102" spans="1:48">
      <c r="A102" s="352"/>
      <c r="F102" s="385" t="str">
        <f t="shared" si="18"/>
        <v/>
      </c>
      <c r="G102" s="353">
        <f t="shared" si="19"/>
        <v>0</v>
      </c>
      <c r="AR102" s="362">
        <v>1756015151808</v>
      </c>
      <c r="AS102">
        <v>6</v>
      </c>
      <c r="AT102"/>
      <c r="AU102"/>
      <c r="AV102">
        <v>6</v>
      </c>
    </row>
    <row r="103" spans="1:48">
      <c r="A103" s="352"/>
      <c r="F103" s="385" t="str">
        <f t="shared" si="18"/>
        <v/>
      </c>
      <c r="G103" s="353">
        <f t="shared" si="19"/>
        <v>0</v>
      </c>
      <c r="AR103" s="362">
        <v>1756015157756</v>
      </c>
      <c r="AS103">
        <v>8</v>
      </c>
      <c r="AT103"/>
      <c r="AU103"/>
      <c r="AV103">
        <v>8</v>
      </c>
    </row>
    <row r="104" spans="1:48">
      <c r="A104" s="352"/>
      <c r="F104" s="385" t="str">
        <f t="shared" si="18"/>
        <v/>
      </c>
      <c r="G104" s="353">
        <f t="shared" si="19"/>
        <v>0</v>
      </c>
      <c r="AR104" s="362">
        <v>1756016130079</v>
      </c>
      <c r="AS104">
        <v>28</v>
      </c>
      <c r="AT104"/>
      <c r="AU104"/>
      <c r="AV104">
        <v>28</v>
      </c>
    </row>
    <row r="105" spans="1:48">
      <c r="AR105" s="362">
        <v>1756016130390</v>
      </c>
      <c r="AS105">
        <v>22</v>
      </c>
      <c r="AT105"/>
      <c r="AU105"/>
      <c r="AV105">
        <v>22</v>
      </c>
    </row>
    <row r="106" spans="1:48">
      <c r="AR106" s="362">
        <v>1756016132073</v>
      </c>
      <c r="AS106">
        <v>14</v>
      </c>
      <c r="AT106"/>
      <c r="AU106"/>
      <c r="AV106">
        <v>14</v>
      </c>
    </row>
    <row r="107" spans="1:48">
      <c r="AR107" s="362">
        <v>1756514093883</v>
      </c>
      <c r="AS107"/>
      <c r="AT107">
        <v>3</v>
      </c>
      <c r="AU107"/>
      <c r="AV107">
        <v>3</v>
      </c>
    </row>
    <row r="108" spans="1:48">
      <c r="AR108" s="362">
        <v>1756514094002</v>
      </c>
      <c r="AS108"/>
      <c r="AT108">
        <v>281</v>
      </c>
      <c r="AU108"/>
      <c r="AV108">
        <v>281</v>
      </c>
    </row>
    <row r="109" spans="1:48">
      <c r="AR109" s="362">
        <v>1756514130076</v>
      </c>
      <c r="AS109">
        <v>20</v>
      </c>
      <c r="AT109"/>
      <c r="AU109"/>
      <c r="AV109">
        <v>20</v>
      </c>
    </row>
    <row r="110" spans="1:48">
      <c r="AR110" s="362">
        <v>1756514130397</v>
      </c>
      <c r="AS110">
        <v>29</v>
      </c>
      <c r="AT110"/>
      <c r="AU110"/>
      <c r="AV110">
        <v>29</v>
      </c>
    </row>
    <row r="111" spans="1:48">
      <c r="AR111" s="362">
        <v>1756514134104</v>
      </c>
      <c r="AS111"/>
      <c r="AT111">
        <v>4</v>
      </c>
      <c r="AU111"/>
      <c r="AV111">
        <v>4</v>
      </c>
    </row>
    <row r="112" spans="1:48">
      <c r="AR112" s="362">
        <v>1756514151804</v>
      </c>
      <c r="AS112">
        <v>21</v>
      </c>
      <c r="AT112"/>
      <c r="AU112"/>
      <c r="AV112">
        <v>21</v>
      </c>
    </row>
    <row r="113" spans="44:48">
      <c r="AR113" s="362">
        <v>1756514208966</v>
      </c>
      <c r="AS113"/>
      <c r="AT113">
        <v>68</v>
      </c>
      <c r="AU113"/>
      <c r="AV113">
        <v>68</v>
      </c>
    </row>
    <row r="114" spans="44:48">
      <c r="AR114" s="362">
        <v>1756514231209</v>
      </c>
      <c r="AS114"/>
      <c r="AT114">
        <v>50</v>
      </c>
      <c r="AU114"/>
      <c r="AV114">
        <v>50</v>
      </c>
    </row>
    <row r="115" spans="44:48">
      <c r="AR115" s="362">
        <v>1756514239021</v>
      </c>
      <c r="AS115"/>
      <c r="AT115">
        <v>1</v>
      </c>
      <c r="AU115"/>
      <c r="AV115">
        <v>1</v>
      </c>
    </row>
    <row r="116" spans="44:48">
      <c r="AR116" s="362">
        <v>1756514327360</v>
      </c>
      <c r="AS116"/>
      <c r="AT116">
        <v>296</v>
      </c>
      <c r="AU116"/>
      <c r="AV116">
        <v>296</v>
      </c>
    </row>
    <row r="117" spans="44:48">
      <c r="AR117" s="362">
        <v>1756514355035</v>
      </c>
      <c r="AS117"/>
      <c r="AT117">
        <v>1</v>
      </c>
      <c r="AU117"/>
      <c r="AV117">
        <v>1</v>
      </c>
    </row>
    <row r="118" spans="44:48">
      <c r="AR118" s="362">
        <v>1756515094001</v>
      </c>
      <c r="AS118"/>
      <c r="AT118">
        <v>156</v>
      </c>
      <c r="AU118"/>
      <c r="AV118">
        <v>156</v>
      </c>
    </row>
    <row r="119" spans="44:48">
      <c r="AR119" s="362">
        <v>1756515110282</v>
      </c>
      <c r="AS119"/>
      <c r="AT119">
        <v>4</v>
      </c>
      <c r="AU119"/>
      <c r="AV119">
        <v>4</v>
      </c>
    </row>
    <row r="120" spans="44:48">
      <c r="AR120" s="362">
        <v>1756515119278</v>
      </c>
      <c r="AS120"/>
      <c r="AT120">
        <v>16</v>
      </c>
      <c r="AU120"/>
      <c r="AV120">
        <v>16</v>
      </c>
    </row>
    <row r="121" spans="44:48">
      <c r="AR121" s="362">
        <v>1756515130075</v>
      </c>
      <c r="AS121">
        <v>12</v>
      </c>
      <c r="AT121"/>
      <c r="AU121"/>
      <c r="AV121">
        <v>12</v>
      </c>
    </row>
    <row r="122" spans="44:48">
      <c r="AR122" s="362">
        <v>1756515130389</v>
      </c>
      <c r="AS122">
        <v>9</v>
      </c>
      <c r="AT122"/>
      <c r="AU122"/>
      <c r="AV122">
        <v>9</v>
      </c>
    </row>
    <row r="123" spans="44:48">
      <c r="AR123" s="362">
        <v>1756515134004</v>
      </c>
      <c r="AS123"/>
      <c r="AT123">
        <v>4</v>
      </c>
      <c r="AU123"/>
      <c r="AV123">
        <v>4</v>
      </c>
    </row>
    <row r="124" spans="44:48">
      <c r="AR124" s="362">
        <v>1756515139382</v>
      </c>
      <c r="AS124">
        <v>44</v>
      </c>
      <c r="AT124"/>
      <c r="AU124"/>
      <c r="AV124">
        <v>44</v>
      </c>
    </row>
    <row r="125" spans="44:48">
      <c r="AR125" s="362">
        <v>1756515149084</v>
      </c>
      <c r="AS125"/>
      <c r="AT125">
        <v>2</v>
      </c>
      <c r="AU125"/>
      <c r="AV125">
        <v>2</v>
      </c>
    </row>
    <row r="126" spans="44:48">
      <c r="AR126" s="362">
        <v>1756515151803</v>
      </c>
      <c r="AS126">
        <v>3</v>
      </c>
      <c r="AT126"/>
      <c r="AU126"/>
      <c r="AV126">
        <v>3</v>
      </c>
    </row>
    <row r="127" spans="44:48">
      <c r="AR127" s="362">
        <v>1756515157003</v>
      </c>
      <c r="AS127">
        <v>1</v>
      </c>
      <c r="AT127"/>
      <c r="AU127"/>
      <c r="AV127">
        <v>1</v>
      </c>
    </row>
    <row r="128" spans="44:48">
      <c r="AR128" s="362">
        <v>1756515200112</v>
      </c>
      <c r="AS128"/>
      <c r="AT128">
        <v>3</v>
      </c>
      <c r="AU128"/>
      <c r="AV128">
        <v>3</v>
      </c>
    </row>
    <row r="129" spans="44:48">
      <c r="AR129" s="362">
        <v>1756515206640</v>
      </c>
      <c r="AS129"/>
      <c r="AT129">
        <v>122</v>
      </c>
      <c r="AU129"/>
      <c r="AV129">
        <v>122</v>
      </c>
    </row>
    <row r="130" spans="44:48">
      <c r="AR130" s="362">
        <v>1756515208965</v>
      </c>
      <c r="AS130"/>
      <c r="AT130">
        <v>38</v>
      </c>
      <c r="AU130"/>
      <c r="AV130">
        <v>38</v>
      </c>
    </row>
    <row r="131" spans="44:48">
      <c r="AR131" s="362">
        <v>1756515231208</v>
      </c>
      <c r="AS131"/>
      <c r="AT131">
        <v>175</v>
      </c>
      <c r="AU131"/>
      <c r="AV131">
        <v>175</v>
      </c>
    </row>
    <row r="132" spans="44:48">
      <c r="AR132" s="362">
        <v>1756515239204</v>
      </c>
      <c r="AS132"/>
      <c r="AT132">
        <v>2</v>
      </c>
      <c r="AU132"/>
      <c r="AV132">
        <v>2</v>
      </c>
    </row>
    <row r="133" spans="44:48">
      <c r="AR133" s="362">
        <v>1756515328007</v>
      </c>
      <c r="AS133"/>
      <c r="AT133">
        <v>180</v>
      </c>
      <c r="AU133"/>
      <c r="AV133">
        <v>180</v>
      </c>
    </row>
    <row r="134" spans="44:48">
      <c r="AR134" s="362">
        <v>1757014093885</v>
      </c>
      <c r="AS134"/>
      <c r="AT134">
        <v>200</v>
      </c>
      <c r="AU134"/>
      <c r="AV134">
        <v>200</v>
      </c>
    </row>
    <row r="135" spans="44:48">
      <c r="AR135" s="362">
        <v>1757014094004</v>
      </c>
      <c r="AS135"/>
      <c r="AT135">
        <v>207</v>
      </c>
      <c r="AU135"/>
      <c r="AV135">
        <v>207</v>
      </c>
    </row>
    <row r="136" spans="44:48">
      <c r="AR136" s="362">
        <v>1757014111336</v>
      </c>
      <c r="AS136"/>
      <c r="AT136">
        <v>2</v>
      </c>
      <c r="AU136"/>
      <c r="AV136">
        <v>2</v>
      </c>
    </row>
    <row r="137" spans="44:48">
      <c r="AR137" s="362">
        <v>1757014130078</v>
      </c>
      <c r="AS137">
        <v>40</v>
      </c>
      <c r="AT137"/>
      <c r="AU137"/>
      <c r="AV137">
        <v>40</v>
      </c>
    </row>
    <row r="138" spans="44:48">
      <c r="AR138" s="362">
        <v>1757014130399</v>
      </c>
      <c r="AS138">
        <v>58</v>
      </c>
      <c r="AT138"/>
      <c r="AU138"/>
      <c r="AV138">
        <v>58</v>
      </c>
    </row>
    <row r="139" spans="44:48">
      <c r="AR139" s="362">
        <v>1757014151806</v>
      </c>
      <c r="AS139">
        <v>8</v>
      </c>
      <c r="AT139"/>
      <c r="AU139"/>
      <c r="AV139">
        <v>8</v>
      </c>
    </row>
    <row r="140" spans="44:48">
      <c r="AR140" s="362">
        <v>1757014157730</v>
      </c>
      <c r="AS140">
        <v>20</v>
      </c>
      <c r="AT140"/>
      <c r="AU140"/>
      <c r="AV140">
        <v>20</v>
      </c>
    </row>
    <row r="141" spans="44:48">
      <c r="AR141" s="362">
        <v>1757014200115</v>
      </c>
      <c r="AS141"/>
      <c r="AT141">
        <v>2</v>
      </c>
      <c r="AU141"/>
      <c r="AV141">
        <v>2</v>
      </c>
    </row>
    <row r="142" spans="44:48">
      <c r="AR142" s="362">
        <v>1757014208968</v>
      </c>
      <c r="AS142"/>
      <c r="AT142">
        <v>32</v>
      </c>
      <c r="AU142"/>
      <c r="AV142">
        <v>32</v>
      </c>
    </row>
    <row r="143" spans="44:48">
      <c r="AR143" s="362">
        <v>1757014231201</v>
      </c>
      <c r="AS143"/>
      <c r="AT143">
        <v>72</v>
      </c>
      <c r="AU143"/>
      <c r="AV143">
        <v>72</v>
      </c>
    </row>
    <row r="144" spans="44:48">
      <c r="AR144" s="362">
        <v>1757014239023</v>
      </c>
      <c r="AS144"/>
      <c r="AT144">
        <v>2</v>
      </c>
      <c r="AU144"/>
      <c r="AV144">
        <v>2</v>
      </c>
    </row>
    <row r="145" spans="44:48">
      <c r="AR145" s="362">
        <v>1757014327362</v>
      </c>
      <c r="AS145"/>
      <c r="AT145">
        <v>1</v>
      </c>
      <c r="AU145"/>
      <c r="AV145">
        <v>1</v>
      </c>
    </row>
    <row r="146" spans="44:48">
      <c r="AR146" s="362">
        <v>1757014328352</v>
      </c>
      <c r="AS146"/>
      <c r="AT146">
        <v>2</v>
      </c>
      <c r="AU146"/>
      <c r="AV146">
        <v>2</v>
      </c>
    </row>
    <row r="147" spans="44:48">
      <c r="AR147" s="362">
        <v>1757014358137</v>
      </c>
      <c r="AS147"/>
      <c r="AT147">
        <v>1</v>
      </c>
      <c r="AU147"/>
      <c r="AV147">
        <v>1</v>
      </c>
    </row>
    <row r="148" spans="44:48">
      <c r="AR148" s="362">
        <v>1758016130639</v>
      </c>
      <c r="AS148"/>
      <c r="AT148">
        <v>8</v>
      </c>
      <c r="AU148"/>
      <c r="AV148">
        <v>8</v>
      </c>
    </row>
    <row r="149" spans="44:48">
      <c r="AR149" s="362">
        <v>1758016172028</v>
      </c>
      <c r="AS149"/>
      <c r="AT149">
        <v>1</v>
      </c>
      <c r="AU149"/>
      <c r="AV149">
        <v>1</v>
      </c>
    </row>
    <row r="150" spans="44:48">
      <c r="AR150" s="362">
        <v>1855515094001</v>
      </c>
      <c r="AS150"/>
      <c r="AT150">
        <v>44</v>
      </c>
      <c r="AU150"/>
      <c r="AV150">
        <v>44</v>
      </c>
    </row>
    <row r="151" spans="44:48">
      <c r="AR151" s="362">
        <v>1855515130075</v>
      </c>
      <c r="AS151">
        <v>24</v>
      </c>
      <c r="AT151"/>
      <c r="AU151"/>
      <c r="AV151">
        <v>24</v>
      </c>
    </row>
    <row r="152" spans="44:48">
      <c r="AR152" s="362">
        <v>1855515132079</v>
      </c>
      <c r="AS152">
        <v>16</v>
      </c>
      <c r="AT152"/>
      <c r="AU152"/>
      <c r="AV152">
        <v>16</v>
      </c>
    </row>
    <row r="153" spans="44:48">
      <c r="AR153" s="362">
        <v>1855515151735</v>
      </c>
      <c r="AS153">
        <v>4</v>
      </c>
      <c r="AT153"/>
      <c r="AU153"/>
      <c r="AV153">
        <v>4</v>
      </c>
    </row>
    <row r="154" spans="44:48">
      <c r="AR154" s="362">
        <v>1855515155412</v>
      </c>
      <c r="AS154">
        <v>1</v>
      </c>
      <c r="AT154"/>
      <c r="AU154"/>
      <c r="AV154">
        <v>1</v>
      </c>
    </row>
    <row r="155" spans="44:48">
      <c r="AR155" s="362">
        <v>1855515328007</v>
      </c>
      <c r="AS155"/>
      <c r="AT155">
        <v>94</v>
      </c>
      <c r="AU155"/>
      <c r="AV155">
        <v>94</v>
      </c>
    </row>
    <row r="156" spans="44:48">
      <c r="AR156" s="362">
        <v>1855516093881</v>
      </c>
      <c r="AS156"/>
      <c r="AT156">
        <v>24</v>
      </c>
      <c r="AU156"/>
      <c r="AV156">
        <v>24</v>
      </c>
    </row>
    <row r="157" spans="44:48">
      <c r="AR157" s="362">
        <v>1855516130074</v>
      </c>
      <c r="AS157">
        <v>20</v>
      </c>
      <c r="AT157"/>
      <c r="AU157"/>
      <c r="AV157">
        <v>20</v>
      </c>
    </row>
    <row r="158" spans="44:48">
      <c r="AR158" s="362">
        <v>1855516130609</v>
      </c>
      <c r="AS158">
        <v>28</v>
      </c>
      <c r="AT158"/>
      <c r="AU158"/>
      <c r="AV158">
        <v>28</v>
      </c>
    </row>
    <row r="159" spans="44:48">
      <c r="AR159" s="362">
        <v>1855516151802</v>
      </c>
      <c r="AS159">
        <v>15</v>
      </c>
      <c r="AT159"/>
      <c r="AU159"/>
      <c r="AV159">
        <v>15</v>
      </c>
    </row>
    <row r="160" spans="44:48">
      <c r="AR160" s="362">
        <v>1855516167070</v>
      </c>
      <c r="AS160"/>
      <c r="AT160">
        <v>1</v>
      </c>
      <c r="AU160"/>
      <c r="AV160">
        <v>1</v>
      </c>
    </row>
    <row r="161" spans="44:48">
      <c r="AR161" s="362">
        <v>1855516200111</v>
      </c>
      <c r="AS161"/>
      <c r="AT161">
        <v>3</v>
      </c>
      <c r="AU161"/>
      <c r="AV161">
        <v>3</v>
      </c>
    </row>
    <row r="162" spans="44:48">
      <c r="AR162" s="362">
        <v>1855516209596</v>
      </c>
      <c r="AS162"/>
      <c r="AT162">
        <v>1</v>
      </c>
      <c r="AU162"/>
      <c r="AV162">
        <v>1</v>
      </c>
    </row>
    <row r="163" spans="44:48">
      <c r="AR163" s="362">
        <v>1856015094003</v>
      </c>
      <c r="AS163"/>
      <c r="AT163">
        <v>1</v>
      </c>
      <c r="AU163"/>
      <c r="AV163">
        <v>1</v>
      </c>
    </row>
    <row r="164" spans="44:48">
      <c r="AR164" s="362">
        <v>1856015111151</v>
      </c>
      <c r="AS164"/>
      <c r="AT164">
        <v>1</v>
      </c>
      <c r="AU164"/>
      <c r="AV164">
        <v>1</v>
      </c>
    </row>
    <row r="165" spans="44:48">
      <c r="AR165" s="362">
        <v>1856015111335</v>
      </c>
      <c r="AS165"/>
      <c r="AT165">
        <v>278</v>
      </c>
      <c r="AU165"/>
      <c r="AV165">
        <v>278</v>
      </c>
    </row>
    <row r="166" spans="44:48">
      <c r="AR166" s="362">
        <v>1856015119270</v>
      </c>
      <c r="AS166"/>
      <c r="AT166">
        <v>1</v>
      </c>
      <c r="AU166"/>
      <c r="AV166">
        <v>1</v>
      </c>
    </row>
    <row r="167" spans="44:48">
      <c r="AR167" s="362">
        <v>1856015130077</v>
      </c>
      <c r="AS167">
        <v>20</v>
      </c>
      <c r="AT167"/>
      <c r="AU167"/>
      <c r="AV167">
        <v>20</v>
      </c>
    </row>
    <row r="168" spans="44:48">
      <c r="AR168" s="362">
        <v>1856015130398</v>
      </c>
      <c r="AS168">
        <v>16</v>
      </c>
      <c r="AT168"/>
      <c r="AU168"/>
      <c r="AV168">
        <v>16</v>
      </c>
    </row>
    <row r="169" spans="44:48">
      <c r="AR169" s="362">
        <v>1856015148980</v>
      </c>
      <c r="AS169"/>
      <c r="AT169">
        <v>4</v>
      </c>
      <c r="AU169"/>
      <c r="AV169">
        <v>4</v>
      </c>
    </row>
    <row r="170" spans="44:48">
      <c r="AR170" s="362">
        <v>1856015157708</v>
      </c>
      <c r="AS170">
        <v>32</v>
      </c>
      <c r="AT170"/>
      <c r="AU170"/>
      <c r="AV170">
        <v>32</v>
      </c>
    </row>
    <row r="171" spans="44:48">
      <c r="AR171" s="362">
        <v>1856015200114</v>
      </c>
      <c r="AS171"/>
      <c r="AT171">
        <v>1</v>
      </c>
      <c r="AU171"/>
      <c r="AV171">
        <v>1</v>
      </c>
    </row>
    <row r="172" spans="44:48">
      <c r="AR172" s="362">
        <v>1856015208721</v>
      </c>
      <c r="AS172"/>
      <c r="AT172">
        <v>1</v>
      </c>
      <c r="AU172"/>
      <c r="AV172">
        <v>1</v>
      </c>
    </row>
    <row r="173" spans="44:48">
      <c r="AR173" s="362">
        <v>1856015208974</v>
      </c>
      <c r="AS173"/>
      <c r="AT173">
        <v>1</v>
      </c>
      <c r="AU173"/>
      <c r="AV173">
        <v>1</v>
      </c>
    </row>
    <row r="174" spans="44:48">
      <c r="AR174" s="362">
        <v>1856015231200</v>
      </c>
      <c r="AS174"/>
      <c r="AT174">
        <v>222</v>
      </c>
      <c r="AU174"/>
      <c r="AV174">
        <v>222</v>
      </c>
    </row>
    <row r="175" spans="44:48">
      <c r="AR175" s="362">
        <v>1856015327361</v>
      </c>
      <c r="AS175"/>
      <c r="AT175">
        <v>266</v>
      </c>
      <c r="AU175"/>
      <c r="AV175">
        <v>266</v>
      </c>
    </row>
    <row r="176" spans="44:48">
      <c r="AR176" s="362">
        <v>1856016130076</v>
      </c>
      <c r="AS176">
        <v>7</v>
      </c>
      <c r="AT176"/>
      <c r="AU176"/>
      <c r="AV176">
        <v>7</v>
      </c>
    </row>
    <row r="177" spans="44:48">
      <c r="AR177" s="362">
        <v>1856016151804</v>
      </c>
      <c r="AS177">
        <v>16</v>
      </c>
      <c r="AT177"/>
      <c r="AU177"/>
      <c r="AV177">
        <v>16</v>
      </c>
    </row>
    <row r="178" spans="44:48">
      <c r="AR178" s="362">
        <v>1856016167065</v>
      </c>
      <c r="AS178"/>
      <c r="AT178">
        <v>1</v>
      </c>
      <c r="AU178"/>
      <c r="AV178">
        <v>1</v>
      </c>
    </row>
    <row r="179" spans="44:48">
      <c r="AR179" s="362">
        <v>1856016167072</v>
      </c>
      <c r="AS179"/>
      <c r="AT179">
        <v>3</v>
      </c>
      <c r="AU179"/>
      <c r="AV179">
        <v>3</v>
      </c>
    </row>
    <row r="180" spans="44:48">
      <c r="AR180" s="362">
        <v>1856016208720</v>
      </c>
      <c r="AS180"/>
      <c r="AT180">
        <v>6</v>
      </c>
      <c r="AU180"/>
      <c r="AV180">
        <v>6</v>
      </c>
    </row>
    <row r="181" spans="44:48">
      <c r="AR181" s="362">
        <v>1856514093880</v>
      </c>
      <c r="AS181"/>
      <c r="AT181">
        <v>2</v>
      </c>
      <c r="AU181"/>
      <c r="AV181">
        <v>2</v>
      </c>
    </row>
    <row r="182" spans="44:48">
      <c r="AR182" s="362">
        <v>1856514094009</v>
      </c>
      <c r="AS182"/>
      <c r="AT182">
        <v>1</v>
      </c>
      <c r="AU182"/>
      <c r="AV182">
        <v>1</v>
      </c>
    </row>
    <row r="183" spans="44:48">
      <c r="AR183" s="362">
        <v>1856514130073</v>
      </c>
      <c r="AS183">
        <v>20</v>
      </c>
      <c r="AT183"/>
      <c r="AU183"/>
      <c r="AV183">
        <v>20</v>
      </c>
    </row>
    <row r="184" spans="44:48">
      <c r="AR184" s="362">
        <v>1856514130394</v>
      </c>
      <c r="AS184">
        <v>12</v>
      </c>
      <c r="AT184"/>
      <c r="AU184"/>
      <c r="AV184">
        <v>12</v>
      </c>
    </row>
    <row r="185" spans="44:48">
      <c r="AR185" s="362">
        <v>1856514151801</v>
      </c>
      <c r="AS185">
        <v>12</v>
      </c>
      <c r="AT185"/>
      <c r="AU185"/>
      <c r="AV185">
        <v>12</v>
      </c>
    </row>
    <row r="186" spans="44:48">
      <c r="AR186" s="362">
        <v>1856514157735</v>
      </c>
      <c r="AS186">
        <v>8</v>
      </c>
      <c r="AT186"/>
      <c r="AU186"/>
      <c r="AV186">
        <v>8</v>
      </c>
    </row>
    <row r="187" spans="44:48">
      <c r="AR187" s="362">
        <v>1856514231206</v>
      </c>
      <c r="AS187"/>
      <c r="AT187">
        <v>13</v>
      </c>
      <c r="AU187"/>
      <c r="AV187">
        <v>13</v>
      </c>
    </row>
    <row r="188" spans="44:48">
      <c r="AR188" s="362">
        <v>1856514327367</v>
      </c>
      <c r="AS188"/>
      <c r="AT188">
        <v>37</v>
      </c>
      <c r="AU188"/>
      <c r="AV188">
        <v>37</v>
      </c>
    </row>
    <row r="189" spans="44:48">
      <c r="AR189" s="362">
        <v>1856515093889</v>
      </c>
      <c r="AS189"/>
      <c r="AT189">
        <v>1</v>
      </c>
      <c r="AU189"/>
      <c r="AV189">
        <v>1</v>
      </c>
    </row>
    <row r="190" spans="44:48">
      <c r="AR190" s="362">
        <v>1856515094008</v>
      </c>
      <c r="AS190"/>
      <c r="AT190">
        <v>122</v>
      </c>
      <c r="AU190"/>
      <c r="AV190">
        <v>122</v>
      </c>
    </row>
    <row r="191" spans="44:48">
      <c r="AR191" s="362">
        <v>1856515096019</v>
      </c>
      <c r="AS191"/>
      <c r="AT191">
        <v>1</v>
      </c>
      <c r="AU191"/>
      <c r="AV191">
        <v>1</v>
      </c>
    </row>
    <row r="192" spans="44:48">
      <c r="AR192" s="362">
        <v>1856515111330</v>
      </c>
      <c r="AS192"/>
      <c r="AT192">
        <v>3</v>
      </c>
      <c r="AU192"/>
      <c r="AV192">
        <v>3</v>
      </c>
    </row>
    <row r="193" spans="44:48">
      <c r="AR193" s="362">
        <v>1856515119275</v>
      </c>
      <c r="AS193"/>
      <c r="AT193">
        <v>7</v>
      </c>
      <c r="AU193"/>
      <c r="AV193">
        <v>7</v>
      </c>
    </row>
    <row r="194" spans="44:48">
      <c r="AR194" s="362">
        <v>1856515130072</v>
      </c>
      <c r="AS194">
        <v>26</v>
      </c>
      <c r="AT194"/>
      <c r="AU194"/>
      <c r="AV194">
        <v>26</v>
      </c>
    </row>
    <row r="195" spans="44:48">
      <c r="AR195" s="362">
        <v>1856515130393</v>
      </c>
      <c r="AS195">
        <v>40</v>
      </c>
      <c r="AT195"/>
      <c r="AU195"/>
      <c r="AV195">
        <v>40</v>
      </c>
    </row>
    <row r="196" spans="44:48">
      <c r="AR196" s="362">
        <v>1856515130607</v>
      </c>
      <c r="AS196">
        <v>12</v>
      </c>
      <c r="AT196">
        <v>16</v>
      </c>
      <c r="AU196"/>
      <c r="AV196">
        <v>28</v>
      </c>
    </row>
    <row r="197" spans="44:48">
      <c r="AR197" s="362">
        <v>1856515139389</v>
      </c>
      <c r="AS197">
        <v>1</v>
      </c>
      <c r="AT197"/>
      <c r="AU197"/>
      <c r="AV197">
        <v>1</v>
      </c>
    </row>
    <row r="198" spans="44:48">
      <c r="AR198" s="362">
        <v>1856515149005</v>
      </c>
      <c r="AS198"/>
      <c r="AT198">
        <v>3</v>
      </c>
      <c r="AU198"/>
      <c r="AV198">
        <v>3</v>
      </c>
    </row>
    <row r="199" spans="44:48">
      <c r="AR199" s="362">
        <v>1856515151800</v>
      </c>
      <c r="AS199">
        <v>38</v>
      </c>
      <c r="AT199"/>
      <c r="AU199"/>
      <c r="AV199">
        <v>38</v>
      </c>
    </row>
    <row r="200" spans="44:48">
      <c r="AR200" s="362">
        <v>1856515159042</v>
      </c>
      <c r="AS200">
        <v>18</v>
      </c>
      <c r="AT200"/>
      <c r="AU200"/>
      <c r="AV200">
        <v>18</v>
      </c>
    </row>
    <row r="201" spans="44:48">
      <c r="AR201" s="362">
        <v>1856515208726</v>
      </c>
      <c r="AS201"/>
      <c r="AT201">
        <v>144</v>
      </c>
      <c r="AU201"/>
      <c r="AV201">
        <v>144</v>
      </c>
    </row>
    <row r="202" spans="44:48">
      <c r="AR202" s="362">
        <v>1856515231205</v>
      </c>
      <c r="AS202"/>
      <c r="AT202">
        <v>157</v>
      </c>
      <c r="AU202"/>
      <c r="AV202">
        <v>157</v>
      </c>
    </row>
    <row r="203" spans="44:48">
      <c r="AR203" s="362">
        <v>1856515328356</v>
      </c>
      <c r="AS203"/>
      <c r="AT203">
        <v>2</v>
      </c>
      <c r="AU203"/>
      <c r="AV203">
        <v>2</v>
      </c>
    </row>
    <row r="204" spans="44:48">
      <c r="AR204" s="362">
        <v>1857014110282</v>
      </c>
      <c r="AS204"/>
      <c r="AT204">
        <v>2</v>
      </c>
      <c r="AU204"/>
      <c r="AV204">
        <v>2</v>
      </c>
    </row>
    <row r="205" spans="44:48">
      <c r="AR205" s="362">
        <v>1857014130075</v>
      </c>
      <c r="AS205">
        <v>16</v>
      </c>
      <c r="AT205"/>
      <c r="AU205"/>
      <c r="AV205">
        <v>16</v>
      </c>
    </row>
    <row r="206" spans="44:48">
      <c r="AR206" s="362">
        <v>1857014130396</v>
      </c>
      <c r="AS206">
        <v>28</v>
      </c>
      <c r="AT206"/>
      <c r="AU206"/>
      <c r="AV206">
        <v>28</v>
      </c>
    </row>
    <row r="207" spans="44:48">
      <c r="AR207" s="362">
        <v>1857014151803</v>
      </c>
      <c r="AS207">
        <v>2</v>
      </c>
      <c r="AT207"/>
      <c r="AU207"/>
      <c r="AV207">
        <v>2</v>
      </c>
    </row>
    <row r="208" spans="44:48">
      <c r="AR208" s="362">
        <v>1857014208965</v>
      </c>
      <c r="AS208"/>
      <c r="AT208">
        <v>41</v>
      </c>
      <c r="AU208"/>
      <c r="AV208">
        <v>41</v>
      </c>
    </row>
    <row r="209" spans="44:48">
      <c r="AR209" s="362">
        <v>1857014327024</v>
      </c>
      <c r="AS209"/>
      <c r="AT209">
        <v>1</v>
      </c>
      <c r="AU209"/>
      <c r="AV209">
        <v>1</v>
      </c>
    </row>
    <row r="210" spans="44:48">
      <c r="AR210" s="362">
        <v>1857014327369</v>
      </c>
      <c r="AS210"/>
      <c r="AT210">
        <v>64</v>
      </c>
      <c r="AU210"/>
      <c r="AV210">
        <v>64</v>
      </c>
    </row>
    <row r="211" spans="44:48">
      <c r="AR211" s="362">
        <v>1950815050266</v>
      </c>
      <c r="AS211"/>
      <c r="AT211">
        <v>61</v>
      </c>
      <c r="AU211"/>
      <c r="AV211">
        <v>61</v>
      </c>
    </row>
    <row r="212" spans="44:48">
      <c r="AR212" s="362">
        <v>1954017093885</v>
      </c>
      <c r="AS212"/>
      <c r="AT212">
        <v>1</v>
      </c>
      <c r="AU212"/>
      <c r="AV212">
        <v>1</v>
      </c>
    </row>
    <row r="213" spans="44:48">
      <c r="AR213" s="362">
        <v>1954516093881</v>
      </c>
      <c r="AS213"/>
      <c r="AT213">
        <v>1</v>
      </c>
      <c r="AU213"/>
      <c r="AV213">
        <v>1</v>
      </c>
    </row>
    <row r="214" spans="44:48">
      <c r="AR214" s="362">
        <v>1954516132078</v>
      </c>
      <c r="AS214">
        <v>14</v>
      </c>
      <c r="AT214"/>
      <c r="AU214"/>
      <c r="AV214">
        <v>14</v>
      </c>
    </row>
    <row r="215" spans="44:48">
      <c r="AR215" s="362">
        <v>1954516155411</v>
      </c>
      <c r="AS215">
        <v>2</v>
      </c>
      <c r="AT215"/>
      <c r="AU215"/>
      <c r="AV215">
        <v>2</v>
      </c>
    </row>
    <row r="216" spans="44:48">
      <c r="AR216" s="362">
        <v>1954516328006</v>
      </c>
      <c r="AS216"/>
      <c r="AT216">
        <v>11</v>
      </c>
      <c r="AU216"/>
      <c r="AV216">
        <v>11</v>
      </c>
    </row>
    <row r="217" spans="44:48">
      <c r="AR217" s="362">
        <v>1954517093880</v>
      </c>
      <c r="AS217"/>
      <c r="AT217">
        <v>38</v>
      </c>
      <c r="AU217"/>
      <c r="AV217">
        <v>38</v>
      </c>
    </row>
    <row r="218" spans="44:48">
      <c r="AR218" s="362">
        <v>1954517155502</v>
      </c>
      <c r="AS218">
        <v>57</v>
      </c>
      <c r="AT218"/>
      <c r="AU218"/>
      <c r="AV218">
        <v>57</v>
      </c>
    </row>
    <row r="219" spans="44:48">
      <c r="AR219" s="362">
        <v>1954517167079</v>
      </c>
      <c r="AS219"/>
      <c r="AT219">
        <v>6</v>
      </c>
      <c r="AU219"/>
      <c r="AV219">
        <v>6</v>
      </c>
    </row>
    <row r="220" spans="44:48">
      <c r="AR220" s="362">
        <v>1955015155575</v>
      </c>
      <c r="AS220">
        <v>20</v>
      </c>
      <c r="AT220"/>
      <c r="AU220"/>
      <c r="AV220">
        <v>20</v>
      </c>
    </row>
    <row r="221" spans="44:48">
      <c r="AR221" s="362">
        <v>1955016093883</v>
      </c>
      <c r="AS221"/>
      <c r="AT221">
        <v>1</v>
      </c>
      <c r="AU221"/>
      <c r="AV221">
        <v>1</v>
      </c>
    </row>
    <row r="222" spans="44:48">
      <c r="AR222" s="362">
        <v>1955016093890</v>
      </c>
      <c r="AS222"/>
      <c r="AT222">
        <v>144</v>
      </c>
      <c r="AU222"/>
      <c r="AV222">
        <v>144</v>
      </c>
    </row>
    <row r="223" spans="44:48">
      <c r="AR223" s="362">
        <v>1955016130076</v>
      </c>
      <c r="AS223">
        <v>12</v>
      </c>
      <c r="AT223"/>
      <c r="AU223"/>
      <c r="AV223">
        <v>12</v>
      </c>
    </row>
    <row r="224" spans="44:48">
      <c r="AR224" s="362">
        <v>1955016139024</v>
      </c>
      <c r="AS224">
        <v>1</v>
      </c>
      <c r="AT224"/>
      <c r="AU224"/>
      <c r="AV224">
        <v>1</v>
      </c>
    </row>
    <row r="225" spans="44:48">
      <c r="AR225" s="362">
        <v>1955016151804</v>
      </c>
      <c r="AS225">
        <v>18</v>
      </c>
      <c r="AT225"/>
      <c r="AU225"/>
      <c r="AV225">
        <v>18</v>
      </c>
    </row>
    <row r="226" spans="44:48">
      <c r="AR226" s="362">
        <v>1955016157707</v>
      </c>
      <c r="AS226">
        <v>6</v>
      </c>
      <c r="AT226"/>
      <c r="AU226"/>
      <c r="AV226">
        <v>6</v>
      </c>
    </row>
    <row r="227" spans="44:48">
      <c r="AR227" s="362">
        <v>1955016169977</v>
      </c>
      <c r="AS227"/>
      <c r="AT227">
        <v>64</v>
      </c>
      <c r="AU227"/>
      <c r="AV227">
        <v>64</v>
      </c>
    </row>
    <row r="228" spans="44:48">
      <c r="AR228" s="362">
        <v>1955016328008</v>
      </c>
      <c r="AS228"/>
      <c r="AT228">
        <v>5</v>
      </c>
      <c r="AU228"/>
      <c r="AV228">
        <v>5</v>
      </c>
    </row>
    <row r="229" spans="44:48">
      <c r="AR229" s="362">
        <v>1955515151800</v>
      </c>
      <c r="AS229">
        <v>19</v>
      </c>
      <c r="AT229"/>
      <c r="AU229"/>
      <c r="AV229">
        <v>19</v>
      </c>
    </row>
    <row r="230" spans="44:48">
      <c r="AR230" s="362">
        <v>1955515155419</v>
      </c>
      <c r="AS230">
        <v>3</v>
      </c>
      <c r="AT230"/>
      <c r="AU230"/>
      <c r="AV230">
        <v>3</v>
      </c>
    </row>
    <row r="231" spans="44:48">
      <c r="AR231" s="362">
        <v>1955516093888</v>
      </c>
      <c r="AS231"/>
      <c r="AT231">
        <v>13</v>
      </c>
      <c r="AU231"/>
      <c r="AV231">
        <v>13</v>
      </c>
    </row>
    <row r="232" spans="44:48">
      <c r="AR232" s="362">
        <v>1955516093994</v>
      </c>
      <c r="AS232"/>
      <c r="AT232">
        <v>4</v>
      </c>
      <c r="AU232"/>
      <c r="AV232">
        <v>4</v>
      </c>
    </row>
    <row r="233" spans="44:48">
      <c r="AR233" s="362">
        <v>1955516094007</v>
      </c>
      <c r="AS233"/>
      <c r="AT233">
        <v>150</v>
      </c>
      <c r="AU233"/>
      <c r="AV233">
        <v>150</v>
      </c>
    </row>
    <row r="234" spans="44:48">
      <c r="AR234" s="362">
        <v>1955516130071</v>
      </c>
      <c r="AS234">
        <v>8</v>
      </c>
      <c r="AT234"/>
      <c r="AU234"/>
      <c r="AV234">
        <v>8</v>
      </c>
    </row>
    <row r="235" spans="44:48">
      <c r="AR235" s="362">
        <v>1955516130392</v>
      </c>
      <c r="AS235">
        <v>12</v>
      </c>
      <c r="AT235"/>
      <c r="AU235"/>
      <c r="AV235">
        <v>12</v>
      </c>
    </row>
    <row r="236" spans="44:48">
      <c r="AR236" s="362">
        <v>1955516157702</v>
      </c>
      <c r="AS236">
        <v>12</v>
      </c>
      <c r="AT236"/>
      <c r="AU236"/>
      <c r="AV236">
        <v>12</v>
      </c>
    </row>
    <row r="237" spans="44:48">
      <c r="AR237" s="362">
        <v>1955516231204</v>
      </c>
      <c r="AS237"/>
      <c r="AT237">
        <v>49</v>
      </c>
      <c r="AU237"/>
      <c r="AV237">
        <v>49</v>
      </c>
    </row>
    <row r="238" spans="44:48">
      <c r="AR238" s="362">
        <v>1955516328003</v>
      </c>
      <c r="AS238"/>
      <c r="AT238">
        <v>3</v>
      </c>
      <c r="AU238"/>
      <c r="AV238">
        <v>3</v>
      </c>
    </row>
    <row r="239" spans="44:48">
      <c r="AR239" s="362">
        <v>1956015130074</v>
      </c>
      <c r="AS239">
        <v>14</v>
      </c>
      <c r="AT239"/>
      <c r="AU239"/>
      <c r="AV239">
        <v>14</v>
      </c>
    </row>
    <row r="240" spans="44:48">
      <c r="AR240" s="362">
        <v>1956015132078</v>
      </c>
      <c r="AS240">
        <v>16</v>
      </c>
      <c r="AT240"/>
      <c r="AU240"/>
      <c r="AV240">
        <v>16</v>
      </c>
    </row>
    <row r="241" spans="44:48">
      <c r="AR241" s="362">
        <v>1956015159044</v>
      </c>
      <c r="AS241">
        <v>20</v>
      </c>
      <c r="AT241"/>
      <c r="AU241"/>
      <c r="AV241">
        <v>20</v>
      </c>
    </row>
    <row r="242" spans="44:48">
      <c r="AR242" s="362">
        <v>1956016093880</v>
      </c>
      <c r="AS242"/>
      <c r="AT242">
        <v>2</v>
      </c>
      <c r="AU242"/>
      <c r="AV242">
        <v>2</v>
      </c>
    </row>
    <row r="243" spans="44:48">
      <c r="AR243" s="362">
        <v>1956016119351</v>
      </c>
      <c r="AS243"/>
      <c r="AT243">
        <v>1</v>
      </c>
      <c r="AU243"/>
      <c r="AV243">
        <v>1</v>
      </c>
    </row>
    <row r="244" spans="44:48">
      <c r="AR244" s="362">
        <v>1956016129879</v>
      </c>
      <c r="AS244"/>
      <c r="AT244">
        <v>27</v>
      </c>
      <c r="AU244"/>
      <c r="AV244">
        <v>27</v>
      </c>
    </row>
    <row r="245" spans="44:48">
      <c r="AR245" s="362">
        <v>1956016130080</v>
      </c>
      <c r="AS245">
        <v>23</v>
      </c>
      <c r="AT245"/>
      <c r="AU245"/>
      <c r="AV245">
        <v>23</v>
      </c>
    </row>
    <row r="246" spans="44:48">
      <c r="AR246" s="362">
        <v>1956016130608</v>
      </c>
      <c r="AS246">
        <v>19</v>
      </c>
      <c r="AT246">
        <v>56</v>
      </c>
      <c r="AU246"/>
      <c r="AV246">
        <v>75</v>
      </c>
    </row>
    <row r="247" spans="44:48">
      <c r="AR247" s="362">
        <v>1956016138116</v>
      </c>
      <c r="AS247"/>
      <c r="AT247">
        <v>1</v>
      </c>
      <c r="AU247"/>
      <c r="AV247">
        <v>1</v>
      </c>
    </row>
    <row r="248" spans="44:48">
      <c r="AR248" s="362">
        <v>1956016159265</v>
      </c>
      <c r="AS248">
        <v>4</v>
      </c>
      <c r="AT248"/>
      <c r="AU248"/>
      <c r="AV248">
        <v>4</v>
      </c>
    </row>
    <row r="249" spans="44:48">
      <c r="AR249" s="362">
        <v>1956016169981</v>
      </c>
      <c r="AS249"/>
      <c r="AT249">
        <v>2</v>
      </c>
      <c r="AU249"/>
      <c r="AV249">
        <v>2</v>
      </c>
    </row>
    <row r="250" spans="44:48">
      <c r="AR250" s="362">
        <v>1956016200110</v>
      </c>
      <c r="AS250"/>
      <c r="AT250">
        <v>3</v>
      </c>
      <c r="AU250"/>
      <c r="AV250">
        <v>3</v>
      </c>
    </row>
    <row r="251" spans="44:48">
      <c r="AR251" s="362">
        <v>1956016206631</v>
      </c>
      <c r="AS251"/>
      <c r="AT251">
        <v>2</v>
      </c>
      <c r="AU251"/>
      <c r="AV251">
        <v>2</v>
      </c>
    </row>
    <row r="252" spans="44:48">
      <c r="AR252" s="362">
        <v>1956016208727</v>
      </c>
      <c r="AS252"/>
      <c r="AT252">
        <v>134</v>
      </c>
      <c r="AU252"/>
      <c r="AV252">
        <v>134</v>
      </c>
    </row>
    <row r="253" spans="44:48">
      <c r="AR253" s="362">
        <v>1956016229746</v>
      </c>
      <c r="AS253"/>
      <c r="AT253">
        <v>6</v>
      </c>
      <c r="AU253"/>
      <c r="AV253">
        <v>6</v>
      </c>
    </row>
    <row r="254" spans="44:48">
      <c r="AR254" s="362">
        <v>1956017130072</v>
      </c>
      <c r="AS254">
        <v>4</v>
      </c>
      <c r="AT254"/>
      <c r="AU254"/>
      <c r="AV254">
        <v>4</v>
      </c>
    </row>
    <row r="255" spans="44:48">
      <c r="AR255" s="362">
        <v>1956515094005</v>
      </c>
      <c r="AS255"/>
      <c r="AT255">
        <v>3</v>
      </c>
      <c r="AU255"/>
      <c r="AV255">
        <v>3</v>
      </c>
    </row>
    <row r="256" spans="44:48">
      <c r="AR256" s="362">
        <v>1956515118220</v>
      </c>
      <c r="AS256"/>
      <c r="AT256">
        <v>4</v>
      </c>
      <c r="AU256"/>
      <c r="AV256">
        <v>4</v>
      </c>
    </row>
    <row r="257" spans="44:48">
      <c r="AR257" s="362">
        <v>1956515119272</v>
      </c>
      <c r="AS257"/>
      <c r="AT257">
        <v>1</v>
      </c>
      <c r="AU257"/>
      <c r="AV257">
        <v>1</v>
      </c>
    </row>
    <row r="258" spans="44:48">
      <c r="AR258" s="362">
        <v>1956515119517</v>
      </c>
      <c r="AS258"/>
      <c r="AT258">
        <v>73</v>
      </c>
      <c r="AU258"/>
      <c r="AV258">
        <v>73</v>
      </c>
    </row>
    <row r="259" spans="44:48">
      <c r="AR259" s="362">
        <v>1956515130079</v>
      </c>
      <c r="AS259">
        <v>28</v>
      </c>
      <c r="AT259"/>
      <c r="AU259"/>
      <c r="AV259">
        <v>28</v>
      </c>
    </row>
    <row r="260" spans="44:48">
      <c r="AR260" s="362">
        <v>1956515130390</v>
      </c>
      <c r="AS260">
        <v>176</v>
      </c>
      <c r="AT260"/>
      <c r="AU260"/>
      <c r="AV260">
        <v>176</v>
      </c>
    </row>
    <row r="261" spans="44:48">
      <c r="AR261" s="362">
        <v>1956515130604</v>
      </c>
      <c r="AS261">
        <v>28</v>
      </c>
      <c r="AT261">
        <v>82</v>
      </c>
      <c r="AU261"/>
      <c r="AV261">
        <v>110</v>
      </c>
    </row>
    <row r="262" spans="44:48">
      <c r="AR262" s="362">
        <v>1956515134008</v>
      </c>
      <c r="AS262"/>
      <c r="AT262">
        <v>2</v>
      </c>
      <c r="AU262"/>
      <c r="AV262">
        <v>2</v>
      </c>
    </row>
    <row r="263" spans="44:48">
      <c r="AR263" s="362">
        <v>1956515149002</v>
      </c>
      <c r="AS263"/>
      <c r="AT263">
        <v>2</v>
      </c>
      <c r="AU263"/>
      <c r="AV263">
        <v>2</v>
      </c>
    </row>
    <row r="264" spans="44:48">
      <c r="AR264" s="362">
        <v>1956515151807</v>
      </c>
      <c r="AS264">
        <v>1</v>
      </c>
      <c r="AT264"/>
      <c r="AU264"/>
      <c r="AV264">
        <v>1</v>
      </c>
    </row>
    <row r="265" spans="44:48">
      <c r="AR265" s="362">
        <v>1956515157007</v>
      </c>
      <c r="AS265">
        <v>1</v>
      </c>
      <c r="AT265"/>
      <c r="AU265"/>
      <c r="AV265">
        <v>1</v>
      </c>
    </row>
    <row r="266" spans="44:48">
      <c r="AR266" s="362">
        <v>1956515159735</v>
      </c>
      <c r="AS266">
        <v>1</v>
      </c>
      <c r="AT266"/>
      <c r="AU266"/>
      <c r="AV266">
        <v>1</v>
      </c>
    </row>
    <row r="267" spans="44:48">
      <c r="AR267" s="362">
        <v>1956515167068</v>
      </c>
      <c r="AS267"/>
      <c r="AT267">
        <v>4</v>
      </c>
      <c r="AU267"/>
      <c r="AV267">
        <v>4</v>
      </c>
    </row>
    <row r="268" spans="44:48">
      <c r="AR268" s="362">
        <v>1956515167075</v>
      </c>
      <c r="AS268"/>
      <c r="AT268">
        <v>7</v>
      </c>
      <c r="AU268"/>
      <c r="AV268">
        <v>7</v>
      </c>
    </row>
    <row r="269" spans="44:48">
      <c r="AR269" s="362">
        <v>1956515170235</v>
      </c>
      <c r="AS269"/>
      <c r="AT269">
        <v>1</v>
      </c>
      <c r="AU269"/>
      <c r="AV269">
        <v>1</v>
      </c>
    </row>
    <row r="270" spans="44:48">
      <c r="AR270" s="362">
        <v>1956515200116</v>
      </c>
      <c r="AS270"/>
      <c r="AT270">
        <v>3</v>
      </c>
      <c r="AU270"/>
      <c r="AV270">
        <v>3</v>
      </c>
    </row>
    <row r="271" spans="44:48">
      <c r="AR271" s="362">
        <v>1956515206644</v>
      </c>
      <c r="AS271"/>
      <c r="AT271">
        <v>34</v>
      </c>
      <c r="AU271"/>
      <c r="AV271">
        <v>34</v>
      </c>
    </row>
    <row r="272" spans="44:48">
      <c r="AR272" s="362">
        <v>1956515208969</v>
      </c>
      <c r="AS272"/>
      <c r="AT272">
        <v>17</v>
      </c>
      <c r="AU272"/>
      <c r="AV272">
        <v>17</v>
      </c>
    </row>
    <row r="273" spans="44:48">
      <c r="AR273" s="362">
        <v>1956515231226</v>
      </c>
      <c r="AS273"/>
      <c r="AT273">
        <v>158</v>
      </c>
      <c r="AU273"/>
      <c r="AV273">
        <v>158</v>
      </c>
    </row>
    <row r="274" spans="44:48">
      <c r="AR274" s="362">
        <v>1956515239208</v>
      </c>
      <c r="AS274"/>
      <c r="AT274">
        <v>2</v>
      </c>
      <c r="AU274"/>
      <c r="AV274">
        <v>2</v>
      </c>
    </row>
    <row r="275" spans="44:48">
      <c r="AR275" s="362">
        <v>1956515530213</v>
      </c>
      <c r="AS275"/>
      <c r="AT275">
        <v>4</v>
      </c>
      <c r="AU275"/>
      <c r="AV275">
        <v>4</v>
      </c>
    </row>
    <row r="276" spans="44:48">
      <c r="AR276" s="362">
        <v>1956516130078</v>
      </c>
      <c r="AS276">
        <v>12</v>
      </c>
      <c r="AT276"/>
      <c r="AU276"/>
      <c r="AV276">
        <v>12</v>
      </c>
    </row>
    <row r="277" spans="44:48">
      <c r="AR277" s="362">
        <v>1956516157709</v>
      </c>
      <c r="AS277">
        <v>11</v>
      </c>
      <c r="AT277"/>
      <c r="AU277"/>
      <c r="AV277">
        <v>11</v>
      </c>
    </row>
    <row r="278" spans="44:48">
      <c r="AR278" s="362">
        <v>1958015139088</v>
      </c>
      <c r="AS278">
        <v>35</v>
      </c>
      <c r="AT278"/>
      <c r="AU278"/>
      <c r="AV278">
        <v>35</v>
      </c>
    </row>
    <row r="279" spans="44:48">
      <c r="AR279" s="362">
        <v>1958015156566</v>
      </c>
      <c r="AS279">
        <v>144</v>
      </c>
      <c r="AT279"/>
      <c r="AU279"/>
      <c r="AV279">
        <v>144</v>
      </c>
    </row>
    <row r="280" spans="44:48">
      <c r="AR280" s="362">
        <v>1958015231232</v>
      </c>
      <c r="AS280"/>
      <c r="AT280">
        <v>41</v>
      </c>
      <c r="AU280"/>
      <c r="AV280">
        <v>41</v>
      </c>
    </row>
    <row r="281" spans="44:48">
      <c r="AR281" s="362">
        <v>2050816050285</v>
      </c>
      <c r="AS281"/>
      <c r="AT281">
        <v>32</v>
      </c>
      <c r="AU281"/>
      <c r="AV281">
        <v>32</v>
      </c>
    </row>
    <row r="282" spans="44:48">
      <c r="AR282" s="362">
        <v>2054017095885</v>
      </c>
      <c r="AS282"/>
      <c r="AT282">
        <v>1</v>
      </c>
      <c r="AU282"/>
      <c r="AV282">
        <v>1</v>
      </c>
    </row>
    <row r="283" spans="44:48">
      <c r="AR283" s="362">
        <v>2054017132078</v>
      </c>
      <c r="AS283">
        <v>9</v>
      </c>
      <c r="AT283"/>
      <c r="AU283"/>
      <c r="AV283">
        <v>9</v>
      </c>
    </row>
    <row r="284" spans="44:48">
      <c r="AR284" s="362">
        <v>2054017158603</v>
      </c>
      <c r="AS284">
        <v>1</v>
      </c>
      <c r="AT284"/>
      <c r="AU284"/>
      <c r="AV284">
        <v>1</v>
      </c>
    </row>
    <row r="285" spans="44:48">
      <c r="AR285" s="362">
        <v>2054516095881</v>
      </c>
      <c r="AS285"/>
      <c r="AT285">
        <v>7</v>
      </c>
      <c r="AU285"/>
      <c r="AV285">
        <v>7</v>
      </c>
    </row>
    <row r="286" spans="44:48">
      <c r="AR286" s="362">
        <v>2054516132074</v>
      </c>
      <c r="AS286">
        <v>18</v>
      </c>
      <c r="AT286"/>
      <c r="AU286"/>
      <c r="AV286">
        <v>18</v>
      </c>
    </row>
    <row r="287" spans="44:48">
      <c r="AR287" s="362">
        <v>2054516155417</v>
      </c>
      <c r="AS287">
        <v>4</v>
      </c>
      <c r="AT287"/>
      <c r="AU287"/>
      <c r="AV287">
        <v>4</v>
      </c>
    </row>
    <row r="288" spans="44:48">
      <c r="AR288" s="362">
        <v>2054517118527</v>
      </c>
      <c r="AS288"/>
      <c r="AT288">
        <v>36</v>
      </c>
      <c r="AU288"/>
      <c r="AV288">
        <v>36</v>
      </c>
    </row>
    <row r="289" spans="30:52">
      <c r="AR289" s="362">
        <v>2054517119555</v>
      </c>
      <c r="AS289"/>
      <c r="AT289">
        <v>134</v>
      </c>
      <c r="AU289"/>
      <c r="AV289">
        <v>134</v>
      </c>
    </row>
    <row r="290" spans="30:52">
      <c r="AR290" s="362">
        <v>2054517132073</v>
      </c>
      <c r="AS290">
        <v>28</v>
      </c>
      <c r="AT290"/>
      <c r="AU290"/>
      <c r="AV290">
        <v>28</v>
      </c>
    </row>
    <row r="291" spans="30:52">
      <c r="AR291" s="362">
        <v>2054517139492</v>
      </c>
      <c r="AS291"/>
      <c r="AT291">
        <v>1</v>
      </c>
      <c r="AU291"/>
      <c r="AV291">
        <v>1</v>
      </c>
    </row>
    <row r="292" spans="30:52">
      <c r="AR292" s="362">
        <v>2054517157700</v>
      </c>
      <c r="AS292">
        <v>9</v>
      </c>
      <c r="AT292"/>
      <c r="AU292"/>
      <c r="AV292">
        <v>9</v>
      </c>
    </row>
    <row r="293" spans="30:52">
      <c r="AR293" s="362">
        <v>2054517158608</v>
      </c>
      <c r="AS293">
        <v>41</v>
      </c>
      <c r="AT293"/>
      <c r="AU293"/>
      <c r="AV293">
        <v>41</v>
      </c>
    </row>
    <row r="294" spans="30:52">
      <c r="AR294" s="362">
        <v>2054517159254</v>
      </c>
      <c r="AS294">
        <v>3</v>
      </c>
      <c r="AT294"/>
      <c r="AU294"/>
      <c r="AV294">
        <v>3</v>
      </c>
    </row>
    <row r="295" spans="30:52">
      <c r="AR295" s="362">
        <v>2054517208068</v>
      </c>
      <c r="AS295"/>
      <c r="AT295">
        <v>5</v>
      </c>
      <c r="AU295"/>
      <c r="AV295">
        <v>5</v>
      </c>
    </row>
    <row r="296" spans="30:52">
      <c r="AR296" s="362">
        <v>2055016118520</v>
      </c>
      <c r="AS296"/>
      <c r="AT296">
        <v>1</v>
      </c>
      <c r="AU296"/>
      <c r="AV296">
        <v>1</v>
      </c>
    </row>
    <row r="297" spans="30:52">
      <c r="AR297" s="362">
        <v>2055017093888</v>
      </c>
      <c r="AS297"/>
      <c r="AT297">
        <v>42</v>
      </c>
      <c r="AU297"/>
      <c r="AV297">
        <v>42</v>
      </c>
    </row>
    <row r="298" spans="30:52">
      <c r="AR298" s="362">
        <v>2055017094007</v>
      </c>
      <c r="AS298"/>
      <c r="AT298">
        <v>94</v>
      </c>
      <c r="AU298"/>
      <c r="AV298">
        <v>94</v>
      </c>
    </row>
    <row r="299" spans="30:52">
      <c r="AR299" s="362">
        <v>2055017119274</v>
      </c>
      <c r="AS299"/>
      <c r="AT299">
        <v>1</v>
      </c>
      <c r="AU299"/>
      <c r="AV299">
        <v>1</v>
      </c>
    </row>
    <row r="300" spans="30:52">
      <c r="AR300" s="362">
        <v>2055017129891</v>
      </c>
      <c r="AS300"/>
      <c r="AT300">
        <v>2</v>
      </c>
      <c r="AU300"/>
      <c r="AV300">
        <v>2</v>
      </c>
    </row>
    <row r="301" spans="30:52">
      <c r="AR301" s="362">
        <v>2055017130088</v>
      </c>
      <c r="AS301">
        <v>12</v>
      </c>
      <c r="AT301"/>
      <c r="AU301"/>
      <c r="AV301">
        <v>12</v>
      </c>
    </row>
    <row r="302" spans="30:52">
      <c r="AR302" s="362">
        <v>2055017130606</v>
      </c>
      <c r="AS302">
        <v>8</v>
      </c>
      <c r="AT302"/>
      <c r="AU302"/>
      <c r="AV302">
        <v>8</v>
      </c>
    </row>
    <row r="303" spans="30:52">
      <c r="AD303" s="347"/>
      <c r="AR303" s="362">
        <v>2055017132075</v>
      </c>
      <c r="AS303">
        <v>58</v>
      </c>
      <c r="AT303"/>
      <c r="AU303"/>
      <c r="AV303">
        <v>58</v>
      </c>
      <c r="AW303" s="200"/>
      <c r="AX303" s="200"/>
      <c r="AY303" s="200"/>
      <c r="AZ303" s="200"/>
    </row>
    <row r="304" spans="30:52">
      <c r="AR304" s="362">
        <v>2055017155500</v>
      </c>
      <c r="AS304">
        <v>10</v>
      </c>
      <c r="AT304"/>
      <c r="AU304"/>
      <c r="AV304">
        <v>10</v>
      </c>
    </row>
    <row r="305" spans="44:48">
      <c r="AR305" s="362">
        <v>2055017157016</v>
      </c>
      <c r="AS305">
        <v>1</v>
      </c>
      <c r="AT305"/>
      <c r="AU305"/>
      <c r="AV305">
        <v>1</v>
      </c>
    </row>
    <row r="306" spans="44:48">
      <c r="AR306" s="362">
        <v>2055017159256</v>
      </c>
      <c r="AS306">
        <v>64</v>
      </c>
      <c r="AT306"/>
      <c r="AU306"/>
      <c r="AV306">
        <v>64</v>
      </c>
    </row>
    <row r="307" spans="44:48">
      <c r="AR307" s="362">
        <v>2055017167077</v>
      </c>
      <c r="AS307"/>
      <c r="AT307">
        <v>6</v>
      </c>
      <c r="AU307"/>
      <c r="AV307">
        <v>6</v>
      </c>
    </row>
    <row r="308" spans="44:48">
      <c r="AR308" s="362">
        <v>2055017200118</v>
      </c>
      <c r="AS308"/>
      <c r="AT308">
        <v>2</v>
      </c>
      <c r="AU308"/>
      <c r="AV308">
        <v>2</v>
      </c>
    </row>
    <row r="309" spans="44:48">
      <c r="AR309" s="362">
        <v>2055017208060</v>
      </c>
      <c r="AS309"/>
      <c r="AT309">
        <v>22</v>
      </c>
      <c r="AU309"/>
      <c r="AV309">
        <v>22</v>
      </c>
    </row>
    <row r="310" spans="44:48">
      <c r="AR310" s="362">
        <v>2055017231204</v>
      </c>
      <c r="AS310"/>
      <c r="AT310">
        <v>48</v>
      </c>
      <c r="AU310"/>
      <c r="AV310">
        <v>48</v>
      </c>
    </row>
    <row r="311" spans="44:48">
      <c r="AR311" s="362">
        <v>2055017232034</v>
      </c>
      <c r="AS311"/>
      <c r="AT311">
        <v>1</v>
      </c>
      <c r="AU311"/>
      <c r="AV311">
        <v>1</v>
      </c>
    </row>
    <row r="312" spans="44:48">
      <c r="AR312" s="362">
        <v>2055017328003</v>
      </c>
      <c r="AS312"/>
      <c r="AT312">
        <v>197</v>
      </c>
      <c r="AU312"/>
      <c r="AV312">
        <v>197</v>
      </c>
    </row>
    <row r="313" spans="44:48">
      <c r="AR313" s="362">
        <v>2055516093891</v>
      </c>
      <c r="AS313"/>
      <c r="AT313">
        <v>14</v>
      </c>
      <c r="AU313"/>
      <c r="AV313">
        <v>14</v>
      </c>
    </row>
    <row r="314" spans="44:48">
      <c r="AR314" s="362">
        <v>2055516093907</v>
      </c>
      <c r="AS314"/>
      <c r="AT314">
        <v>1</v>
      </c>
      <c r="AU314"/>
      <c r="AV314">
        <v>1</v>
      </c>
    </row>
    <row r="315" spans="44:48">
      <c r="AR315" s="362">
        <v>2055516118525</v>
      </c>
      <c r="AS315"/>
      <c r="AT315">
        <v>4</v>
      </c>
      <c r="AU315"/>
      <c r="AV315">
        <v>4</v>
      </c>
    </row>
    <row r="316" spans="44:48">
      <c r="AR316" s="362">
        <v>2055516119942</v>
      </c>
      <c r="AS316"/>
      <c r="AT316">
        <v>57</v>
      </c>
      <c r="AU316"/>
      <c r="AV316">
        <v>57</v>
      </c>
    </row>
    <row r="317" spans="44:48">
      <c r="AR317" s="362">
        <v>2055516129934</v>
      </c>
      <c r="AS317"/>
      <c r="AT317">
        <v>4</v>
      </c>
      <c r="AU317"/>
      <c r="AV317">
        <v>4</v>
      </c>
    </row>
    <row r="318" spans="44:48">
      <c r="AR318" s="362">
        <v>2055516130077</v>
      </c>
      <c r="AS318">
        <v>16</v>
      </c>
      <c r="AT318"/>
      <c r="AU318"/>
      <c r="AV318">
        <v>16</v>
      </c>
    </row>
    <row r="319" spans="44:48">
      <c r="AR319" s="362">
        <v>2055516130398</v>
      </c>
      <c r="AS319">
        <v>1</v>
      </c>
      <c r="AT319"/>
      <c r="AU319"/>
      <c r="AV319">
        <v>1</v>
      </c>
    </row>
    <row r="320" spans="44:48">
      <c r="AR320" s="362">
        <v>2055516130602</v>
      </c>
      <c r="AS320">
        <v>12</v>
      </c>
      <c r="AT320"/>
      <c r="AU320"/>
      <c r="AV320">
        <v>12</v>
      </c>
    </row>
    <row r="321" spans="44:48">
      <c r="AR321" s="362">
        <v>2055516133962</v>
      </c>
      <c r="AS321"/>
      <c r="AT321">
        <v>4</v>
      </c>
      <c r="AU321"/>
      <c r="AV321">
        <v>4</v>
      </c>
    </row>
    <row r="322" spans="44:48">
      <c r="AR322" s="362">
        <v>2055516139384</v>
      </c>
      <c r="AS322">
        <v>18</v>
      </c>
      <c r="AT322"/>
      <c r="AU322"/>
      <c r="AV322">
        <v>18</v>
      </c>
    </row>
    <row r="323" spans="44:48">
      <c r="AR323" s="362">
        <v>2055516139940</v>
      </c>
      <c r="AS323"/>
      <c r="AT323">
        <v>2</v>
      </c>
      <c r="AU323"/>
      <c r="AV323">
        <v>2</v>
      </c>
    </row>
    <row r="324" spans="44:48">
      <c r="AR324" s="362">
        <v>2055516151805</v>
      </c>
      <c r="AS324">
        <v>40</v>
      </c>
      <c r="AT324"/>
      <c r="AU324"/>
      <c r="AV324">
        <v>40</v>
      </c>
    </row>
    <row r="325" spans="44:48">
      <c r="AR325" s="362">
        <v>2055516155506</v>
      </c>
      <c r="AS325">
        <v>6</v>
      </c>
      <c r="AT325"/>
      <c r="AU325"/>
      <c r="AV325">
        <v>6</v>
      </c>
    </row>
    <row r="326" spans="44:48">
      <c r="AR326" s="362">
        <v>2055516157708</v>
      </c>
      <c r="AS326">
        <v>1</v>
      </c>
      <c r="AT326"/>
      <c r="AU326"/>
      <c r="AV326">
        <v>1</v>
      </c>
    </row>
    <row r="327" spans="44:48">
      <c r="AR327" s="362">
        <v>2055516159269</v>
      </c>
      <c r="AS327">
        <v>2</v>
      </c>
      <c r="AT327"/>
      <c r="AU327"/>
      <c r="AV327">
        <v>2</v>
      </c>
    </row>
    <row r="328" spans="44:48">
      <c r="AR328" s="362">
        <v>2055516159672</v>
      </c>
      <c r="AS328">
        <v>3</v>
      </c>
      <c r="AT328"/>
      <c r="AU328"/>
      <c r="AV328">
        <v>3</v>
      </c>
    </row>
    <row r="329" spans="44:48">
      <c r="AR329" s="362">
        <v>2055516159979</v>
      </c>
      <c r="AS329"/>
      <c r="AT329">
        <v>1</v>
      </c>
      <c r="AU329"/>
      <c r="AV329">
        <v>1</v>
      </c>
    </row>
    <row r="330" spans="44:48">
      <c r="AR330" s="362">
        <v>2055516167073</v>
      </c>
      <c r="AS330"/>
      <c r="AT330">
        <v>4</v>
      </c>
      <c r="AU330"/>
      <c r="AV330">
        <v>4</v>
      </c>
    </row>
    <row r="331" spans="44:48">
      <c r="AR331" s="362">
        <v>2055516200114</v>
      </c>
      <c r="AS331"/>
      <c r="AT331">
        <v>1</v>
      </c>
      <c r="AU331"/>
      <c r="AV331">
        <v>1</v>
      </c>
    </row>
    <row r="332" spans="44:48">
      <c r="AR332" s="362">
        <v>2055516206611</v>
      </c>
      <c r="AS332"/>
      <c r="AT332">
        <v>2</v>
      </c>
      <c r="AU332"/>
      <c r="AV332">
        <v>2</v>
      </c>
    </row>
    <row r="333" spans="44:48">
      <c r="AR333" s="362">
        <v>2055516208066</v>
      </c>
      <c r="AS333"/>
      <c r="AT333">
        <v>71</v>
      </c>
      <c r="AU333"/>
      <c r="AV333">
        <v>71</v>
      </c>
    </row>
    <row r="334" spans="44:48">
      <c r="AR334" s="362">
        <v>2055516208721</v>
      </c>
      <c r="AS334"/>
      <c r="AT334">
        <v>117</v>
      </c>
      <c r="AU334"/>
      <c r="AV334">
        <v>117</v>
      </c>
    </row>
    <row r="335" spans="44:48">
      <c r="AR335" s="362">
        <v>2055516231200</v>
      </c>
      <c r="AS335"/>
      <c r="AT335">
        <v>56</v>
      </c>
      <c r="AU335"/>
      <c r="AV335">
        <v>56</v>
      </c>
    </row>
    <row r="336" spans="44:48">
      <c r="AR336" s="362">
        <v>2055516328351</v>
      </c>
      <c r="AS336"/>
      <c r="AT336">
        <v>12</v>
      </c>
      <c r="AU336"/>
      <c r="AV336">
        <v>12</v>
      </c>
    </row>
    <row r="337" spans="44:48">
      <c r="AR337" s="362">
        <v>2055517093883</v>
      </c>
      <c r="AS337"/>
      <c r="AT337">
        <v>1</v>
      </c>
      <c r="AU337"/>
      <c r="AV337">
        <v>1</v>
      </c>
    </row>
    <row r="338" spans="44:48">
      <c r="AR338" s="362">
        <v>2055517094002</v>
      </c>
      <c r="AS338"/>
      <c r="AT338">
        <v>3</v>
      </c>
      <c r="AU338"/>
      <c r="AV338">
        <v>3</v>
      </c>
    </row>
    <row r="339" spans="44:48">
      <c r="AR339" s="362">
        <v>2055517119354</v>
      </c>
      <c r="AS339"/>
      <c r="AT339">
        <v>1</v>
      </c>
      <c r="AU339"/>
      <c r="AV339">
        <v>1</v>
      </c>
    </row>
    <row r="340" spans="44:48">
      <c r="AR340" s="362">
        <v>2055517121036</v>
      </c>
      <c r="AS340"/>
      <c r="AT340">
        <v>3</v>
      </c>
      <c r="AU340"/>
      <c r="AV340">
        <v>3</v>
      </c>
    </row>
    <row r="341" spans="44:48">
      <c r="AR341" s="362">
        <v>2055517130076</v>
      </c>
      <c r="AS341">
        <v>12</v>
      </c>
      <c r="AT341"/>
      <c r="AU341"/>
      <c r="AV341">
        <v>12</v>
      </c>
    </row>
    <row r="342" spans="44:48">
      <c r="AR342" s="362">
        <v>2055517130601</v>
      </c>
      <c r="AS342"/>
      <c r="AT342">
        <v>40</v>
      </c>
      <c r="AU342"/>
      <c r="AV342">
        <v>40</v>
      </c>
    </row>
    <row r="343" spans="44:48">
      <c r="AR343" s="362">
        <v>2055517157011</v>
      </c>
      <c r="AS343">
        <v>20</v>
      </c>
      <c r="AT343"/>
      <c r="AU343"/>
      <c r="AV343">
        <v>20</v>
      </c>
    </row>
    <row r="344" spans="44:48">
      <c r="AR344" s="362">
        <v>2055517159183</v>
      </c>
      <c r="AS344">
        <v>4</v>
      </c>
      <c r="AT344"/>
      <c r="AU344"/>
      <c r="AV344">
        <v>4</v>
      </c>
    </row>
    <row r="345" spans="44:48">
      <c r="AR345" s="362">
        <v>2055517159251</v>
      </c>
      <c r="AS345">
        <v>71</v>
      </c>
      <c r="AT345"/>
      <c r="AU345"/>
      <c r="AV345">
        <v>71</v>
      </c>
    </row>
    <row r="346" spans="44:48">
      <c r="AR346" s="362">
        <v>2056016093886</v>
      </c>
      <c r="AS346"/>
      <c r="AT346">
        <v>13</v>
      </c>
      <c r="AU346"/>
      <c r="AV346">
        <v>13</v>
      </c>
    </row>
    <row r="347" spans="44:48">
      <c r="AR347" s="362">
        <v>2056016094005</v>
      </c>
      <c r="AS347"/>
      <c r="AT347">
        <v>197</v>
      </c>
      <c r="AU347"/>
      <c r="AV347">
        <v>197</v>
      </c>
    </row>
    <row r="348" spans="44:48">
      <c r="AR348" s="362">
        <v>2056016110286</v>
      </c>
      <c r="AS348"/>
      <c r="AT348">
        <v>1</v>
      </c>
      <c r="AU348"/>
      <c r="AV348">
        <v>1</v>
      </c>
    </row>
    <row r="349" spans="44:48">
      <c r="AR349" s="362">
        <v>2056016119357</v>
      </c>
      <c r="AS349"/>
      <c r="AT349">
        <v>38</v>
      </c>
      <c r="AU349"/>
      <c r="AV349">
        <v>38</v>
      </c>
    </row>
    <row r="350" spans="44:48">
      <c r="AR350" s="362">
        <v>2056016129905</v>
      </c>
      <c r="AS350"/>
      <c r="AT350">
        <v>19</v>
      </c>
      <c r="AU350"/>
      <c r="AV350">
        <v>19</v>
      </c>
    </row>
    <row r="351" spans="44:48">
      <c r="AR351" s="362">
        <v>2056016130079</v>
      </c>
      <c r="AS351">
        <v>28</v>
      </c>
      <c r="AT351"/>
      <c r="AU351"/>
      <c r="AV351">
        <v>28</v>
      </c>
    </row>
    <row r="352" spans="44:48">
      <c r="AR352" s="362">
        <v>2056016130390</v>
      </c>
      <c r="AS352">
        <v>44</v>
      </c>
      <c r="AT352"/>
      <c r="AU352"/>
      <c r="AV352">
        <v>44</v>
      </c>
    </row>
    <row r="353" spans="44:48">
      <c r="AR353" s="362">
        <v>2056016130604</v>
      </c>
      <c r="AS353">
        <v>23</v>
      </c>
      <c r="AT353">
        <v>155</v>
      </c>
      <c r="AU353"/>
      <c r="AV353">
        <v>178</v>
      </c>
    </row>
    <row r="354" spans="44:48">
      <c r="AR354" s="362">
        <v>2056016157700</v>
      </c>
      <c r="AS354">
        <v>3</v>
      </c>
      <c r="AT354"/>
      <c r="AU354"/>
      <c r="AV354">
        <v>3</v>
      </c>
    </row>
    <row r="355" spans="44:48">
      <c r="AR355" s="362">
        <v>2056016159261</v>
      </c>
      <c r="AS355">
        <v>14</v>
      </c>
      <c r="AT355"/>
      <c r="AU355"/>
      <c r="AV355">
        <v>14</v>
      </c>
    </row>
    <row r="356" spans="44:48">
      <c r="AR356" s="362">
        <v>2056016167068</v>
      </c>
      <c r="AS356"/>
      <c r="AT356">
        <v>5</v>
      </c>
      <c r="AU356"/>
      <c r="AV356">
        <v>5</v>
      </c>
    </row>
    <row r="357" spans="44:48">
      <c r="AR357" s="362">
        <v>2056016169864</v>
      </c>
      <c r="AS357"/>
      <c r="AT357">
        <v>4</v>
      </c>
      <c r="AU357"/>
      <c r="AV357">
        <v>4</v>
      </c>
    </row>
    <row r="358" spans="44:48">
      <c r="AR358" s="362">
        <v>2056016206644</v>
      </c>
      <c r="AS358"/>
      <c r="AT358">
        <v>2</v>
      </c>
      <c r="AU358"/>
      <c r="AV358">
        <v>2</v>
      </c>
    </row>
    <row r="359" spans="44:48">
      <c r="AR359" s="362">
        <v>2056016208723</v>
      </c>
      <c r="AS359"/>
      <c r="AT359">
        <v>199</v>
      </c>
      <c r="AU359"/>
      <c r="AV359">
        <v>199</v>
      </c>
    </row>
    <row r="360" spans="44:48">
      <c r="AR360" s="362">
        <v>2056016208945</v>
      </c>
      <c r="AS360"/>
      <c r="AT360">
        <v>12</v>
      </c>
      <c r="AU360"/>
      <c r="AV360">
        <v>12</v>
      </c>
    </row>
    <row r="361" spans="44:48">
      <c r="AR361" s="362">
        <v>2056016208976</v>
      </c>
      <c r="AS361"/>
      <c r="AT361">
        <v>91</v>
      </c>
      <c r="AU361"/>
      <c r="AV361">
        <v>91</v>
      </c>
    </row>
    <row r="362" spans="44:48">
      <c r="AR362" s="362">
        <v>2056016231202</v>
      </c>
      <c r="AS362"/>
      <c r="AT362">
        <v>213</v>
      </c>
      <c r="AU362"/>
      <c r="AV362">
        <v>213</v>
      </c>
    </row>
    <row r="363" spans="44:48">
      <c r="AR363" s="362">
        <v>2056016328001</v>
      </c>
      <c r="AS363"/>
      <c r="AT363">
        <v>17</v>
      </c>
      <c r="AU363"/>
      <c r="AV363">
        <v>17</v>
      </c>
    </row>
    <row r="364" spans="44:48">
      <c r="AR364" s="362">
        <v>2056016328353</v>
      </c>
      <c r="AS364"/>
      <c r="AT364">
        <v>1</v>
      </c>
      <c r="AU364"/>
      <c r="AV364">
        <v>1</v>
      </c>
    </row>
    <row r="365" spans="44:48">
      <c r="AR365" s="362">
        <v>2056515094001</v>
      </c>
      <c r="AS365"/>
      <c r="AT365">
        <v>1</v>
      </c>
      <c r="AU365"/>
      <c r="AV365">
        <v>1</v>
      </c>
    </row>
    <row r="366" spans="44:48">
      <c r="AR366" s="362">
        <v>2056515130075</v>
      </c>
      <c r="AS366">
        <v>16</v>
      </c>
      <c r="AT366">
        <v>4</v>
      </c>
      <c r="AU366"/>
      <c r="AV366">
        <v>20</v>
      </c>
    </row>
    <row r="367" spans="44:48">
      <c r="AR367" s="362">
        <v>2056515139382</v>
      </c>
      <c r="AS367">
        <v>28</v>
      </c>
      <c r="AT367"/>
      <c r="AU367"/>
      <c r="AV367">
        <v>28</v>
      </c>
    </row>
    <row r="368" spans="44:48">
      <c r="AR368" s="362">
        <v>2056515151803</v>
      </c>
      <c r="AS368">
        <v>30</v>
      </c>
      <c r="AT368"/>
      <c r="AU368"/>
      <c r="AV368">
        <v>30</v>
      </c>
    </row>
    <row r="369" spans="44:48">
      <c r="AR369" s="362">
        <v>2056515157751</v>
      </c>
      <c r="AS369">
        <v>61</v>
      </c>
      <c r="AT369"/>
      <c r="AU369"/>
      <c r="AV369">
        <v>61</v>
      </c>
    </row>
    <row r="370" spans="44:48">
      <c r="AR370" s="362">
        <v>2056515328007</v>
      </c>
      <c r="AS370"/>
      <c r="AT370">
        <v>38</v>
      </c>
      <c r="AU370"/>
      <c r="AV370">
        <v>38</v>
      </c>
    </row>
    <row r="371" spans="44:48">
      <c r="AR371" s="362">
        <v>2056516094000</v>
      </c>
      <c r="AS371"/>
      <c r="AT371">
        <v>2</v>
      </c>
      <c r="AU371"/>
      <c r="AV371">
        <v>2</v>
      </c>
    </row>
    <row r="372" spans="44:48">
      <c r="AR372" s="362">
        <v>2056516121034</v>
      </c>
      <c r="AS372"/>
      <c r="AT372">
        <v>3</v>
      </c>
      <c r="AU372"/>
      <c r="AV372">
        <v>3</v>
      </c>
    </row>
    <row r="373" spans="44:48">
      <c r="AR373" s="362">
        <v>2056516130074</v>
      </c>
      <c r="AS373">
        <v>24</v>
      </c>
      <c r="AT373"/>
      <c r="AU373"/>
      <c r="AV373">
        <v>24</v>
      </c>
    </row>
    <row r="374" spans="44:48">
      <c r="AR374" s="362">
        <v>2056516159044</v>
      </c>
      <c r="AS374">
        <v>12</v>
      </c>
      <c r="AT374"/>
      <c r="AU374"/>
      <c r="AV374">
        <v>12</v>
      </c>
    </row>
    <row r="375" spans="44:48">
      <c r="AR375" s="362">
        <v>2057015130077</v>
      </c>
      <c r="AS375">
        <v>32</v>
      </c>
      <c r="AT375"/>
      <c r="AU375"/>
      <c r="AV375">
        <v>32</v>
      </c>
    </row>
    <row r="376" spans="44:48">
      <c r="AR376" s="362">
        <v>2153518169979</v>
      </c>
      <c r="AS376"/>
      <c r="AT376">
        <v>3</v>
      </c>
      <c r="AU376"/>
      <c r="AV376">
        <v>3</v>
      </c>
    </row>
    <row r="377" spans="44:48">
      <c r="AR377" s="362">
        <v>2154017132075</v>
      </c>
      <c r="AS377">
        <v>8</v>
      </c>
      <c r="AT377"/>
      <c r="AU377"/>
      <c r="AV377">
        <v>8</v>
      </c>
    </row>
    <row r="378" spans="44:48">
      <c r="AR378" s="362">
        <v>2154017132174</v>
      </c>
      <c r="AS378"/>
      <c r="AT378">
        <v>3</v>
      </c>
      <c r="AU378"/>
      <c r="AV378">
        <v>3</v>
      </c>
    </row>
    <row r="379" spans="44:48">
      <c r="AR379" s="362">
        <v>2154017158600</v>
      </c>
      <c r="AS379">
        <v>6</v>
      </c>
      <c r="AT379"/>
      <c r="AU379"/>
      <c r="AV379">
        <v>6</v>
      </c>
    </row>
    <row r="380" spans="44:48">
      <c r="AR380" s="362">
        <v>2154018093887</v>
      </c>
      <c r="AS380"/>
      <c r="AT380">
        <v>63</v>
      </c>
      <c r="AU380"/>
      <c r="AV380">
        <v>63</v>
      </c>
    </row>
    <row r="381" spans="44:48">
      <c r="AR381" s="362">
        <v>2154018139493</v>
      </c>
      <c r="AS381"/>
      <c r="AT381">
        <v>17</v>
      </c>
      <c r="AU381"/>
      <c r="AV381">
        <v>17</v>
      </c>
    </row>
    <row r="382" spans="44:48">
      <c r="AR382" s="362">
        <v>2154018139943</v>
      </c>
      <c r="AS382">
        <v>1</v>
      </c>
      <c r="AT382"/>
      <c r="AU382"/>
      <c r="AV382">
        <v>1</v>
      </c>
    </row>
    <row r="383" spans="44:48">
      <c r="AR383" s="362">
        <v>2154018158609</v>
      </c>
      <c r="AS383">
        <v>21</v>
      </c>
      <c r="AT383"/>
      <c r="AU383"/>
      <c r="AV383">
        <v>21</v>
      </c>
    </row>
    <row r="384" spans="44:48">
      <c r="AR384" s="362">
        <v>2154018208069</v>
      </c>
      <c r="AS384"/>
      <c r="AT384">
        <v>2</v>
      </c>
      <c r="AU384"/>
      <c r="AV384">
        <v>2</v>
      </c>
    </row>
    <row r="385" spans="44:48">
      <c r="AR385" s="362">
        <v>2154516130022</v>
      </c>
      <c r="AS385">
        <v>1</v>
      </c>
      <c r="AT385"/>
      <c r="AU385"/>
      <c r="AV385">
        <v>1</v>
      </c>
    </row>
    <row r="386" spans="44:48">
      <c r="AR386" s="362">
        <v>2154516155421</v>
      </c>
      <c r="AS386">
        <v>16</v>
      </c>
      <c r="AT386"/>
      <c r="AU386"/>
      <c r="AV386">
        <v>16</v>
      </c>
    </row>
    <row r="387" spans="44:48">
      <c r="AR387" s="362">
        <v>2154516157708</v>
      </c>
      <c r="AS387">
        <v>12</v>
      </c>
      <c r="AT387"/>
      <c r="AU387"/>
      <c r="AV387">
        <v>12</v>
      </c>
    </row>
    <row r="388" spans="44:48">
      <c r="AR388" s="362">
        <v>2154517093883</v>
      </c>
      <c r="AS388"/>
      <c r="AT388">
        <v>1</v>
      </c>
      <c r="AU388"/>
      <c r="AV388">
        <v>1</v>
      </c>
    </row>
    <row r="389" spans="44:48">
      <c r="AR389" s="362">
        <v>2154517094002</v>
      </c>
      <c r="AS389"/>
      <c r="AT389">
        <v>2</v>
      </c>
      <c r="AU389"/>
      <c r="AV389">
        <v>2</v>
      </c>
    </row>
    <row r="390" spans="44:48">
      <c r="AR390" s="362">
        <v>2154517118524</v>
      </c>
      <c r="AS390"/>
      <c r="AT390">
        <v>4</v>
      </c>
      <c r="AU390"/>
      <c r="AV390">
        <v>4</v>
      </c>
    </row>
    <row r="391" spans="44:48">
      <c r="AR391" s="362">
        <v>2154517129865</v>
      </c>
      <c r="AS391"/>
      <c r="AT391">
        <v>4</v>
      </c>
      <c r="AU391"/>
      <c r="AV391">
        <v>4</v>
      </c>
    </row>
    <row r="392" spans="44:48">
      <c r="AR392" s="362">
        <v>2154517130076</v>
      </c>
      <c r="AS392">
        <v>12</v>
      </c>
      <c r="AT392"/>
      <c r="AU392"/>
      <c r="AV392">
        <v>12</v>
      </c>
    </row>
    <row r="393" spans="44:48">
      <c r="AR393" s="362">
        <v>2154517130380</v>
      </c>
      <c r="AS393">
        <v>8</v>
      </c>
      <c r="AT393"/>
      <c r="AU393"/>
      <c r="AV393">
        <v>8</v>
      </c>
    </row>
    <row r="394" spans="44:48">
      <c r="AR394" s="362">
        <v>2154517132070</v>
      </c>
      <c r="AS394">
        <v>53</v>
      </c>
      <c r="AT394"/>
      <c r="AU394"/>
      <c r="AV394">
        <v>53</v>
      </c>
    </row>
    <row r="395" spans="44:48">
      <c r="AR395" s="362">
        <v>2154517139499</v>
      </c>
      <c r="AS395"/>
      <c r="AT395">
        <v>1</v>
      </c>
      <c r="AU395"/>
      <c r="AV395">
        <v>1</v>
      </c>
    </row>
    <row r="396" spans="44:48">
      <c r="AR396" s="362">
        <v>2154517157707</v>
      </c>
      <c r="AS396">
        <v>1</v>
      </c>
      <c r="AT396"/>
      <c r="AU396"/>
      <c r="AV396">
        <v>1</v>
      </c>
    </row>
    <row r="397" spans="44:48">
      <c r="AR397" s="362">
        <v>2154517158407</v>
      </c>
      <c r="AS397">
        <v>16</v>
      </c>
      <c r="AT397">
        <v>4</v>
      </c>
      <c r="AU397"/>
      <c r="AV397">
        <v>20</v>
      </c>
    </row>
    <row r="398" spans="44:48">
      <c r="AR398" s="362">
        <v>2154517158605</v>
      </c>
      <c r="AS398">
        <v>16</v>
      </c>
      <c r="AT398"/>
      <c r="AU398"/>
      <c r="AV398">
        <v>16</v>
      </c>
    </row>
    <row r="399" spans="44:48">
      <c r="AR399" s="362">
        <v>2154517159268</v>
      </c>
      <c r="AS399">
        <v>8</v>
      </c>
      <c r="AT399"/>
      <c r="AU399"/>
      <c r="AV399">
        <v>8</v>
      </c>
    </row>
    <row r="400" spans="44:48">
      <c r="AR400" s="362">
        <v>2154517159657</v>
      </c>
      <c r="AS400">
        <v>1</v>
      </c>
      <c r="AT400">
        <v>12</v>
      </c>
      <c r="AU400"/>
      <c r="AV400">
        <v>13</v>
      </c>
    </row>
    <row r="401" spans="44:48">
      <c r="AR401" s="362">
        <v>2154517159664</v>
      </c>
      <c r="AS401"/>
      <c r="AT401">
        <v>24</v>
      </c>
      <c r="AU401"/>
      <c r="AV401">
        <v>24</v>
      </c>
    </row>
    <row r="402" spans="44:48">
      <c r="AR402" s="362">
        <v>2154517159749</v>
      </c>
      <c r="AS402">
        <v>3</v>
      </c>
      <c r="AT402"/>
      <c r="AU402"/>
      <c r="AV402">
        <v>3</v>
      </c>
    </row>
    <row r="403" spans="44:48">
      <c r="AR403" s="362">
        <v>2154517169977</v>
      </c>
      <c r="AS403"/>
      <c r="AT403">
        <v>386</v>
      </c>
      <c r="AU403"/>
      <c r="AV403">
        <v>386</v>
      </c>
    </row>
    <row r="404" spans="44:48">
      <c r="AR404" s="362">
        <v>2154517209604</v>
      </c>
      <c r="AS404"/>
      <c r="AT404">
        <v>235</v>
      </c>
      <c r="AU404"/>
      <c r="AV404">
        <v>235</v>
      </c>
    </row>
    <row r="405" spans="44:48">
      <c r="AR405" s="362">
        <v>2154517209819</v>
      </c>
      <c r="AS405"/>
      <c r="AT405">
        <v>2</v>
      </c>
      <c r="AU405"/>
      <c r="AV405">
        <v>2</v>
      </c>
    </row>
    <row r="406" spans="44:48">
      <c r="AR406" s="362">
        <v>2154518095886</v>
      </c>
      <c r="AS406"/>
      <c r="AT406">
        <v>69</v>
      </c>
      <c r="AU406"/>
      <c r="AV406">
        <v>69</v>
      </c>
    </row>
    <row r="407" spans="44:48">
      <c r="AR407" s="362">
        <v>2154518130075</v>
      </c>
      <c r="AS407">
        <v>16</v>
      </c>
      <c r="AT407"/>
      <c r="AU407"/>
      <c r="AV407">
        <v>16</v>
      </c>
    </row>
    <row r="408" spans="44:48">
      <c r="AR408" s="362">
        <v>2154518132079</v>
      </c>
      <c r="AS408">
        <v>2</v>
      </c>
      <c r="AT408"/>
      <c r="AU408"/>
      <c r="AV408">
        <v>2</v>
      </c>
    </row>
    <row r="409" spans="44:48">
      <c r="AR409" s="362">
        <v>2154518158604</v>
      </c>
      <c r="AS409">
        <v>20</v>
      </c>
      <c r="AT409"/>
      <c r="AU409"/>
      <c r="AV409">
        <v>20</v>
      </c>
    </row>
    <row r="410" spans="44:48">
      <c r="AR410" s="362">
        <v>2154518208071</v>
      </c>
      <c r="AS410"/>
      <c r="AT410">
        <v>49</v>
      </c>
      <c r="AU410"/>
      <c r="AV410">
        <v>49</v>
      </c>
    </row>
    <row r="411" spans="44:48">
      <c r="AR411" s="362">
        <v>2155017095889</v>
      </c>
      <c r="AS411"/>
      <c r="AT411">
        <v>93</v>
      </c>
      <c r="AU411"/>
      <c r="AV411">
        <v>93</v>
      </c>
    </row>
    <row r="412" spans="44:48">
      <c r="AR412" s="362">
        <v>2155017096008</v>
      </c>
      <c r="AS412"/>
      <c r="AT412">
        <v>1</v>
      </c>
      <c r="AU412"/>
      <c r="AV412">
        <v>1</v>
      </c>
    </row>
    <row r="413" spans="44:48">
      <c r="AR413" s="362">
        <v>2155017111305</v>
      </c>
      <c r="AS413"/>
      <c r="AT413">
        <v>24</v>
      </c>
      <c r="AU413"/>
      <c r="AV413">
        <v>24</v>
      </c>
    </row>
    <row r="414" spans="44:48">
      <c r="AR414" s="362">
        <v>2155017121021</v>
      </c>
      <c r="AS414"/>
      <c r="AT414">
        <v>4</v>
      </c>
      <c r="AU414"/>
      <c r="AV414">
        <v>4</v>
      </c>
    </row>
    <row r="415" spans="44:48">
      <c r="AR415" s="362">
        <v>2155017129867</v>
      </c>
      <c r="AS415"/>
      <c r="AT415">
        <v>42</v>
      </c>
      <c r="AU415"/>
      <c r="AV415">
        <v>42</v>
      </c>
    </row>
    <row r="416" spans="44:48">
      <c r="AR416" s="362">
        <v>2155017129904</v>
      </c>
      <c r="AS416"/>
      <c r="AT416">
        <v>21</v>
      </c>
      <c r="AU416"/>
      <c r="AV416">
        <v>21</v>
      </c>
    </row>
    <row r="417" spans="44:48">
      <c r="AR417" s="362">
        <v>2155017130078</v>
      </c>
      <c r="AS417">
        <v>12</v>
      </c>
      <c r="AT417"/>
      <c r="AU417"/>
      <c r="AV417">
        <v>12</v>
      </c>
    </row>
    <row r="418" spans="44:48">
      <c r="AR418" s="362">
        <v>2155017130399</v>
      </c>
      <c r="AS418">
        <v>28</v>
      </c>
      <c r="AT418"/>
      <c r="AU418"/>
      <c r="AV418">
        <v>28</v>
      </c>
    </row>
    <row r="419" spans="44:48">
      <c r="AR419" s="362">
        <v>2155017132072</v>
      </c>
      <c r="AS419">
        <v>23</v>
      </c>
      <c r="AT419"/>
      <c r="AU419"/>
      <c r="AV419">
        <v>23</v>
      </c>
    </row>
    <row r="420" spans="44:48">
      <c r="AR420" s="362">
        <v>2155017149001</v>
      </c>
      <c r="AS420"/>
      <c r="AT420">
        <v>8</v>
      </c>
      <c r="AU420"/>
      <c r="AV420">
        <v>8</v>
      </c>
    </row>
    <row r="421" spans="44:48">
      <c r="AR421" s="362">
        <v>2155017155507</v>
      </c>
      <c r="AS421">
        <v>12</v>
      </c>
      <c r="AT421"/>
      <c r="AU421"/>
      <c r="AV421">
        <v>12</v>
      </c>
    </row>
    <row r="422" spans="44:48">
      <c r="AR422" s="362">
        <v>2155017157709</v>
      </c>
      <c r="AS422">
        <v>8</v>
      </c>
      <c r="AT422"/>
      <c r="AU422"/>
      <c r="AV422">
        <v>8</v>
      </c>
    </row>
    <row r="423" spans="44:48">
      <c r="AR423" s="362">
        <v>2155017159253</v>
      </c>
      <c r="AS423">
        <v>20</v>
      </c>
      <c r="AT423"/>
      <c r="AU423"/>
      <c r="AV423">
        <v>20</v>
      </c>
    </row>
    <row r="424" spans="44:48">
      <c r="AR424" s="362">
        <v>2155017169979</v>
      </c>
      <c r="AS424"/>
      <c r="AT424">
        <v>64</v>
      </c>
      <c r="AU424"/>
      <c r="AV424">
        <v>64</v>
      </c>
    </row>
    <row r="425" spans="44:48">
      <c r="AR425" s="362">
        <v>2155017206636</v>
      </c>
      <c r="AS425"/>
      <c r="AT425">
        <v>2</v>
      </c>
      <c r="AU425"/>
      <c r="AV425">
        <v>2</v>
      </c>
    </row>
    <row r="426" spans="44:48">
      <c r="AR426" s="362">
        <v>2155017208067</v>
      </c>
      <c r="AS426"/>
      <c r="AT426">
        <v>20</v>
      </c>
      <c r="AU426"/>
      <c r="AV426">
        <v>20</v>
      </c>
    </row>
    <row r="427" spans="44:48">
      <c r="AR427" s="362">
        <v>2155017209811</v>
      </c>
      <c r="AS427"/>
      <c r="AT427">
        <v>35</v>
      </c>
      <c r="AU427"/>
      <c r="AV427">
        <v>35</v>
      </c>
    </row>
    <row r="428" spans="44:48">
      <c r="AR428" s="362">
        <v>2155017328352</v>
      </c>
      <c r="AS428"/>
      <c r="AT428">
        <v>11</v>
      </c>
      <c r="AU428"/>
      <c r="AV428">
        <v>11</v>
      </c>
    </row>
    <row r="429" spans="44:48">
      <c r="AR429" s="362">
        <v>2155018130077</v>
      </c>
      <c r="AS429">
        <v>16</v>
      </c>
      <c r="AT429"/>
      <c r="AU429"/>
      <c r="AV429">
        <v>16</v>
      </c>
    </row>
    <row r="430" spans="44:48">
      <c r="AR430" s="362">
        <v>2155516132078</v>
      </c>
      <c r="AS430">
        <v>13</v>
      </c>
      <c r="AT430"/>
      <c r="AU430"/>
      <c r="AV430">
        <v>13</v>
      </c>
    </row>
    <row r="431" spans="44:48">
      <c r="AR431" s="362">
        <v>2155516155435</v>
      </c>
      <c r="AS431">
        <v>9</v>
      </c>
      <c r="AT431"/>
      <c r="AU431"/>
      <c r="AV431">
        <v>9</v>
      </c>
    </row>
    <row r="432" spans="44:48">
      <c r="AR432" s="362">
        <v>2155516159181</v>
      </c>
      <c r="AS432">
        <v>10</v>
      </c>
      <c r="AT432"/>
      <c r="AU432"/>
      <c r="AV432">
        <v>10</v>
      </c>
    </row>
    <row r="433" spans="44:48">
      <c r="AR433" s="362">
        <v>2155517093880</v>
      </c>
      <c r="AS433"/>
      <c r="AT433">
        <v>1</v>
      </c>
      <c r="AU433"/>
      <c r="AV433">
        <v>1</v>
      </c>
    </row>
    <row r="434" spans="44:48">
      <c r="AR434" s="362">
        <v>2155517094009</v>
      </c>
      <c r="AS434"/>
      <c r="AT434">
        <v>65</v>
      </c>
      <c r="AU434"/>
      <c r="AV434">
        <v>65</v>
      </c>
    </row>
    <row r="435" spans="44:48">
      <c r="AR435" s="362">
        <v>2155517095990</v>
      </c>
      <c r="AS435"/>
      <c r="AT435">
        <v>1</v>
      </c>
      <c r="AU435"/>
      <c r="AV435">
        <v>1</v>
      </c>
    </row>
    <row r="436" spans="44:48">
      <c r="AR436" s="362">
        <v>2155517111300</v>
      </c>
      <c r="AS436"/>
      <c r="AT436">
        <v>64</v>
      </c>
      <c r="AU436"/>
      <c r="AV436">
        <v>64</v>
      </c>
    </row>
    <row r="437" spans="44:48">
      <c r="AR437" s="362">
        <v>2155517118521</v>
      </c>
      <c r="AS437"/>
      <c r="AT437">
        <v>11</v>
      </c>
      <c r="AU437"/>
      <c r="AV437">
        <v>11</v>
      </c>
    </row>
    <row r="438" spans="44:48">
      <c r="AR438" s="362">
        <v>2155517119276</v>
      </c>
      <c r="AS438"/>
      <c r="AT438">
        <v>29</v>
      </c>
      <c r="AU438"/>
      <c r="AV438">
        <v>29</v>
      </c>
    </row>
    <row r="439" spans="44:48">
      <c r="AR439" s="362">
        <v>2155517119351</v>
      </c>
      <c r="AS439"/>
      <c r="AT439">
        <v>3</v>
      </c>
      <c r="AU439"/>
      <c r="AV439">
        <v>3</v>
      </c>
    </row>
    <row r="440" spans="44:48">
      <c r="AR440" s="362">
        <v>2155517129893</v>
      </c>
      <c r="AS440"/>
      <c r="AT440">
        <v>2</v>
      </c>
      <c r="AU440"/>
      <c r="AV440">
        <v>2</v>
      </c>
    </row>
    <row r="441" spans="44:48">
      <c r="AR441" s="362">
        <v>2155517129978</v>
      </c>
      <c r="AS441"/>
      <c r="AT441">
        <v>4</v>
      </c>
      <c r="AU441"/>
      <c r="AV441">
        <v>4</v>
      </c>
    </row>
    <row r="442" spans="44:48">
      <c r="AR442" s="362">
        <v>2155517130073</v>
      </c>
      <c r="AS442">
        <v>22</v>
      </c>
      <c r="AT442"/>
      <c r="AU442"/>
      <c r="AV442">
        <v>22</v>
      </c>
    </row>
    <row r="443" spans="44:48">
      <c r="AR443" s="362">
        <v>2155517130394</v>
      </c>
      <c r="AS443">
        <v>3</v>
      </c>
      <c r="AT443"/>
      <c r="AU443"/>
      <c r="AV443">
        <v>3</v>
      </c>
    </row>
    <row r="444" spans="44:48">
      <c r="AR444" s="362">
        <v>2155517130608</v>
      </c>
      <c r="AS444">
        <v>11</v>
      </c>
      <c r="AT444">
        <v>40</v>
      </c>
      <c r="AU444"/>
      <c r="AV444">
        <v>51</v>
      </c>
    </row>
    <row r="445" spans="44:48">
      <c r="AR445" s="362">
        <v>2155517132077</v>
      </c>
      <c r="AS445">
        <v>13</v>
      </c>
      <c r="AT445"/>
      <c r="AU445"/>
      <c r="AV445">
        <v>13</v>
      </c>
    </row>
    <row r="446" spans="44:48">
      <c r="AR446" s="362">
        <v>2155517139380</v>
      </c>
      <c r="AS446">
        <v>7</v>
      </c>
      <c r="AT446"/>
      <c r="AU446"/>
      <c r="AV446">
        <v>7</v>
      </c>
    </row>
    <row r="447" spans="44:48">
      <c r="AR447" s="362">
        <v>2155517157704</v>
      </c>
      <c r="AS447">
        <v>3</v>
      </c>
      <c r="AT447"/>
      <c r="AU447"/>
      <c r="AV447">
        <v>3</v>
      </c>
    </row>
    <row r="448" spans="44:48">
      <c r="AR448" s="362">
        <v>2155517158602</v>
      </c>
      <c r="AS448">
        <v>12</v>
      </c>
      <c r="AT448"/>
      <c r="AU448"/>
      <c r="AV448">
        <v>12</v>
      </c>
    </row>
    <row r="449" spans="44:48">
      <c r="AR449" s="362">
        <v>2155517159258</v>
      </c>
      <c r="AS449">
        <v>66</v>
      </c>
      <c r="AT449"/>
      <c r="AU449"/>
      <c r="AV449">
        <v>66</v>
      </c>
    </row>
    <row r="450" spans="44:48">
      <c r="AR450" s="362">
        <v>2155517167079</v>
      </c>
      <c r="AS450"/>
      <c r="AT450">
        <v>4</v>
      </c>
      <c r="AU450"/>
      <c r="AV450">
        <v>4</v>
      </c>
    </row>
    <row r="451" spans="44:48">
      <c r="AR451" s="362">
        <v>2155517169868</v>
      </c>
      <c r="AS451"/>
      <c r="AT451">
        <v>2</v>
      </c>
      <c r="AU451"/>
      <c r="AV451">
        <v>2</v>
      </c>
    </row>
    <row r="452" spans="44:48">
      <c r="AR452" s="362">
        <v>2155517200110</v>
      </c>
      <c r="AS452"/>
      <c r="AT452">
        <v>3</v>
      </c>
      <c r="AU452"/>
      <c r="AV452">
        <v>3</v>
      </c>
    </row>
    <row r="453" spans="44:48">
      <c r="AR453" s="362">
        <v>2155517206631</v>
      </c>
      <c r="AS453"/>
      <c r="AT453">
        <v>3</v>
      </c>
      <c r="AU453"/>
      <c r="AV453">
        <v>3</v>
      </c>
    </row>
    <row r="454" spans="44:48">
      <c r="AR454" s="362">
        <v>2155517208727</v>
      </c>
      <c r="AS454"/>
      <c r="AT454">
        <v>170</v>
      </c>
      <c r="AU454"/>
      <c r="AV454">
        <v>170</v>
      </c>
    </row>
    <row r="455" spans="44:48">
      <c r="AR455" s="362">
        <v>2155517209717</v>
      </c>
      <c r="AS455"/>
      <c r="AT455">
        <v>2</v>
      </c>
      <c r="AU455"/>
      <c r="AV455">
        <v>2</v>
      </c>
    </row>
    <row r="456" spans="44:48">
      <c r="AR456" s="362">
        <v>2155517231206</v>
      </c>
      <c r="AS456"/>
      <c r="AT456">
        <v>38</v>
      </c>
      <c r="AU456"/>
      <c r="AV456">
        <v>38</v>
      </c>
    </row>
    <row r="457" spans="44:48">
      <c r="AR457" s="362">
        <v>2155517328357</v>
      </c>
      <c r="AS457"/>
      <c r="AT457">
        <v>3</v>
      </c>
      <c r="AU457"/>
      <c r="AV457">
        <v>3</v>
      </c>
    </row>
    <row r="458" spans="44:48">
      <c r="AR458" s="362">
        <v>2155518130072</v>
      </c>
      <c r="AS458">
        <v>20</v>
      </c>
      <c r="AT458"/>
      <c r="AU458"/>
      <c r="AV458">
        <v>20</v>
      </c>
    </row>
    <row r="459" spans="44:48">
      <c r="AR459" s="362">
        <v>2155518157703</v>
      </c>
      <c r="AS459">
        <v>9</v>
      </c>
      <c r="AT459"/>
      <c r="AU459"/>
      <c r="AV459">
        <v>9</v>
      </c>
    </row>
    <row r="460" spans="44:48">
      <c r="AR460" s="362">
        <v>2156016093890</v>
      </c>
      <c r="AS460"/>
      <c r="AT460">
        <v>7</v>
      </c>
      <c r="AU460"/>
      <c r="AV460">
        <v>7</v>
      </c>
    </row>
    <row r="461" spans="44:48">
      <c r="AR461" s="362">
        <v>2156016094002</v>
      </c>
      <c r="AS461"/>
      <c r="AT461">
        <v>3</v>
      </c>
      <c r="AU461"/>
      <c r="AV461">
        <v>3</v>
      </c>
    </row>
    <row r="462" spans="44:48">
      <c r="AR462" s="362">
        <v>2156016095887</v>
      </c>
      <c r="AS462"/>
      <c r="AT462">
        <v>3</v>
      </c>
      <c r="AU462"/>
      <c r="AV462">
        <v>3</v>
      </c>
    </row>
    <row r="463" spans="44:48">
      <c r="AR463" s="362">
        <v>2156016096013</v>
      </c>
      <c r="AS463"/>
      <c r="AT463">
        <v>1</v>
      </c>
      <c r="AU463"/>
      <c r="AV463">
        <v>1</v>
      </c>
    </row>
    <row r="464" spans="44:48">
      <c r="AR464" s="362">
        <v>2156016111334</v>
      </c>
      <c r="AS464"/>
      <c r="AT464">
        <v>34</v>
      </c>
      <c r="AU464"/>
      <c r="AV464">
        <v>34</v>
      </c>
    </row>
    <row r="465" spans="44:48">
      <c r="AR465" s="362">
        <v>2156016121036</v>
      </c>
      <c r="AS465"/>
      <c r="AT465">
        <v>2</v>
      </c>
      <c r="AU465"/>
      <c r="AV465">
        <v>2</v>
      </c>
    </row>
    <row r="466" spans="44:48">
      <c r="AR466" s="362">
        <v>2156016129896</v>
      </c>
      <c r="AS466"/>
      <c r="AT466">
        <v>8</v>
      </c>
      <c r="AU466"/>
      <c r="AV466">
        <v>8</v>
      </c>
    </row>
    <row r="467" spans="44:48">
      <c r="AR467" s="362">
        <v>2156016129971</v>
      </c>
      <c r="AS467"/>
      <c r="AT467">
        <v>4</v>
      </c>
      <c r="AU467"/>
      <c r="AV467">
        <v>4</v>
      </c>
    </row>
    <row r="468" spans="44:48">
      <c r="AR468" s="362">
        <v>2156016130076</v>
      </c>
      <c r="AS468">
        <v>20</v>
      </c>
      <c r="AT468"/>
      <c r="AU468"/>
      <c r="AV468">
        <v>20</v>
      </c>
    </row>
    <row r="469" spans="44:48">
      <c r="AR469" s="362">
        <v>2156016139383</v>
      </c>
      <c r="AS469">
        <v>16</v>
      </c>
      <c r="AT469"/>
      <c r="AU469"/>
      <c r="AV469">
        <v>16</v>
      </c>
    </row>
    <row r="470" spans="44:48">
      <c r="AR470" s="362">
        <v>2156016157004</v>
      </c>
      <c r="AS470">
        <v>7</v>
      </c>
      <c r="AT470"/>
      <c r="AU470"/>
      <c r="AV470">
        <v>7</v>
      </c>
    </row>
    <row r="471" spans="44:48">
      <c r="AR471" s="362">
        <v>2156016157707</v>
      </c>
      <c r="AS471">
        <v>20</v>
      </c>
      <c r="AT471"/>
      <c r="AU471"/>
      <c r="AV471">
        <v>20</v>
      </c>
    </row>
    <row r="472" spans="44:48">
      <c r="AR472" s="362">
        <v>2156016159268</v>
      </c>
      <c r="AS472">
        <v>21</v>
      </c>
      <c r="AT472"/>
      <c r="AU472"/>
      <c r="AV472">
        <v>21</v>
      </c>
    </row>
    <row r="473" spans="44:48">
      <c r="AR473" s="362">
        <v>2156016169861</v>
      </c>
      <c r="AS473"/>
      <c r="AT473">
        <v>3</v>
      </c>
      <c r="AU473"/>
      <c r="AV473">
        <v>3</v>
      </c>
    </row>
    <row r="474" spans="44:48">
      <c r="AR474" s="362">
        <v>2156016170478</v>
      </c>
      <c r="AS474"/>
      <c r="AT474">
        <v>4</v>
      </c>
      <c r="AU474"/>
      <c r="AV474">
        <v>4</v>
      </c>
    </row>
    <row r="475" spans="44:48">
      <c r="AR475" s="362">
        <v>2156016208966</v>
      </c>
      <c r="AS475"/>
      <c r="AT475">
        <v>95</v>
      </c>
      <c r="AU475"/>
      <c r="AV475">
        <v>95</v>
      </c>
    </row>
    <row r="476" spans="44:48">
      <c r="AR476" s="362">
        <v>2156016231209</v>
      </c>
      <c r="AS476"/>
      <c r="AT476">
        <v>47</v>
      </c>
      <c r="AU476"/>
      <c r="AV476">
        <v>47</v>
      </c>
    </row>
    <row r="477" spans="44:48">
      <c r="AR477" s="362">
        <v>2156016239021</v>
      </c>
      <c r="AS477"/>
      <c r="AT477">
        <v>1</v>
      </c>
      <c r="AU477"/>
      <c r="AV477">
        <v>1</v>
      </c>
    </row>
    <row r="478" spans="44:48">
      <c r="AR478" s="362">
        <v>2156016328008</v>
      </c>
      <c r="AS478"/>
      <c r="AT478">
        <v>153</v>
      </c>
      <c r="AU478"/>
      <c r="AV478">
        <v>153</v>
      </c>
    </row>
    <row r="479" spans="44:48">
      <c r="AR479" s="362">
        <v>2156016358135</v>
      </c>
      <c r="AS479"/>
      <c r="AT479">
        <v>1</v>
      </c>
      <c r="AU479"/>
      <c r="AV479">
        <v>1</v>
      </c>
    </row>
    <row r="480" spans="44:48">
      <c r="AR480" s="362">
        <v>2156017094001</v>
      </c>
      <c r="AS480"/>
      <c r="AT480">
        <v>61</v>
      </c>
      <c r="AU480"/>
      <c r="AV480">
        <v>61</v>
      </c>
    </row>
    <row r="481" spans="44:48">
      <c r="AR481" s="362">
        <v>2156017095893</v>
      </c>
      <c r="AS481"/>
      <c r="AT481">
        <v>104</v>
      </c>
      <c r="AU481"/>
      <c r="AV481">
        <v>104</v>
      </c>
    </row>
    <row r="482" spans="44:48">
      <c r="AR482" s="362">
        <v>2156017111333</v>
      </c>
      <c r="AS482"/>
      <c r="AT482">
        <v>51</v>
      </c>
      <c r="AU482"/>
      <c r="AV482">
        <v>51</v>
      </c>
    </row>
    <row r="483" spans="44:48">
      <c r="AR483" s="362">
        <v>2156017121035</v>
      </c>
      <c r="AS483"/>
      <c r="AT483">
        <v>12</v>
      </c>
      <c r="AU483"/>
      <c r="AV483">
        <v>12</v>
      </c>
    </row>
    <row r="484" spans="44:48">
      <c r="AR484" s="362">
        <v>2156017130075</v>
      </c>
      <c r="AS484">
        <v>16</v>
      </c>
      <c r="AT484"/>
      <c r="AU484"/>
      <c r="AV484">
        <v>16</v>
      </c>
    </row>
    <row r="485" spans="44:48">
      <c r="AR485" s="362">
        <v>2156017130600</v>
      </c>
      <c r="AS485">
        <v>19</v>
      </c>
      <c r="AT485">
        <v>32</v>
      </c>
      <c r="AU485"/>
      <c r="AV485">
        <v>51</v>
      </c>
    </row>
    <row r="486" spans="44:48">
      <c r="AR486" s="362">
        <v>2156017139085</v>
      </c>
      <c r="AS486">
        <v>45</v>
      </c>
      <c r="AT486"/>
      <c r="AU486"/>
      <c r="AV486">
        <v>45</v>
      </c>
    </row>
    <row r="487" spans="44:48">
      <c r="AR487" s="362">
        <v>2156017157010</v>
      </c>
      <c r="AS487">
        <v>2</v>
      </c>
      <c r="AT487"/>
      <c r="AU487"/>
      <c r="AV487">
        <v>2</v>
      </c>
    </row>
    <row r="488" spans="44:48">
      <c r="AR488" s="362">
        <v>2156017157706</v>
      </c>
      <c r="AS488">
        <v>16</v>
      </c>
      <c r="AT488"/>
      <c r="AU488"/>
      <c r="AV488">
        <v>16</v>
      </c>
    </row>
    <row r="489" spans="44:48">
      <c r="AR489" s="362">
        <v>2156017159250</v>
      </c>
      <c r="AS489">
        <v>26</v>
      </c>
      <c r="AT489"/>
      <c r="AU489"/>
      <c r="AV489">
        <v>26</v>
      </c>
    </row>
    <row r="490" spans="44:48">
      <c r="AR490" s="362">
        <v>2156017231208</v>
      </c>
      <c r="AS490"/>
      <c r="AT490">
        <v>30</v>
      </c>
      <c r="AU490"/>
      <c r="AV490">
        <v>30</v>
      </c>
    </row>
    <row r="491" spans="44:48">
      <c r="AR491" s="362">
        <v>2156017328007</v>
      </c>
      <c r="AS491"/>
      <c r="AT491">
        <v>124</v>
      </c>
      <c r="AU491"/>
      <c r="AV491">
        <v>124</v>
      </c>
    </row>
    <row r="492" spans="44:48">
      <c r="AR492" s="362">
        <v>2156017328359</v>
      </c>
      <c r="AS492"/>
      <c r="AT492">
        <v>19</v>
      </c>
      <c r="AU492"/>
      <c r="AV492">
        <v>19</v>
      </c>
    </row>
    <row r="493" spans="44:48">
      <c r="AR493" s="362">
        <v>2156516050270</v>
      </c>
      <c r="AS493"/>
      <c r="AT493">
        <v>2</v>
      </c>
      <c r="AU493"/>
      <c r="AV493">
        <v>2</v>
      </c>
    </row>
    <row r="494" spans="44:48">
      <c r="AR494" s="362">
        <v>2156516093888</v>
      </c>
      <c r="AS494"/>
      <c r="AT494">
        <v>1</v>
      </c>
      <c r="AU494"/>
      <c r="AV494">
        <v>1</v>
      </c>
    </row>
    <row r="495" spans="44:48">
      <c r="AR495" s="362">
        <v>2156516094007</v>
      </c>
      <c r="AS495"/>
      <c r="AT495">
        <v>18</v>
      </c>
      <c r="AU495"/>
      <c r="AV495">
        <v>18</v>
      </c>
    </row>
    <row r="496" spans="44:48">
      <c r="AR496" s="362">
        <v>2156516094045</v>
      </c>
      <c r="AS496"/>
      <c r="AT496">
        <v>1</v>
      </c>
      <c r="AU496"/>
      <c r="AV496">
        <v>1</v>
      </c>
    </row>
    <row r="497" spans="44:48">
      <c r="AR497" s="362">
        <v>2156516096001</v>
      </c>
      <c r="AS497"/>
      <c r="AT497">
        <v>3</v>
      </c>
      <c r="AU497"/>
      <c r="AV497">
        <v>3</v>
      </c>
    </row>
    <row r="498" spans="44:48">
      <c r="AR498" s="362">
        <v>2156516111339</v>
      </c>
      <c r="AS498"/>
      <c r="AT498">
        <v>28</v>
      </c>
      <c r="AU498"/>
      <c r="AV498">
        <v>28</v>
      </c>
    </row>
    <row r="499" spans="44:48">
      <c r="AR499" s="362">
        <v>2156516121031</v>
      </c>
      <c r="AS499"/>
      <c r="AT499">
        <v>2</v>
      </c>
      <c r="AU499"/>
      <c r="AV499">
        <v>2</v>
      </c>
    </row>
    <row r="500" spans="44:48">
      <c r="AR500" s="362">
        <v>2156516130071</v>
      </c>
      <c r="AS500">
        <v>8</v>
      </c>
      <c r="AT500"/>
      <c r="AU500"/>
      <c r="AV500">
        <v>8</v>
      </c>
    </row>
    <row r="501" spans="44:48">
      <c r="AR501" s="362">
        <v>2156516132075</v>
      </c>
      <c r="AS501">
        <v>22</v>
      </c>
      <c r="AT501"/>
      <c r="AU501"/>
      <c r="AV501">
        <v>22</v>
      </c>
    </row>
    <row r="502" spans="44:48">
      <c r="AR502" s="362">
        <v>2156516139081</v>
      </c>
      <c r="AS502">
        <v>48</v>
      </c>
      <c r="AT502"/>
      <c r="AU502"/>
      <c r="AV502">
        <v>48</v>
      </c>
    </row>
    <row r="503" spans="44:48">
      <c r="AR503" s="362">
        <v>2156516157702</v>
      </c>
      <c r="AS503">
        <v>14</v>
      </c>
      <c r="AT503"/>
      <c r="AU503"/>
      <c r="AV503">
        <v>14</v>
      </c>
    </row>
    <row r="504" spans="44:48">
      <c r="AR504" s="362">
        <v>2156516159256</v>
      </c>
      <c r="AS504">
        <v>16</v>
      </c>
      <c r="AT504"/>
      <c r="AU504"/>
      <c r="AV504">
        <v>16</v>
      </c>
    </row>
    <row r="505" spans="44:48">
      <c r="AR505" s="362">
        <v>2156516209609</v>
      </c>
      <c r="AS505"/>
      <c r="AT505">
        <v>36</v>
      </c>
      <c r="AU505"/>
      <c r="AV505">
        <v>36</v>
      </c>
    </row>
    <row r="506" spans="44:48">
      <c r="AR506" s="362">
        <v>2156516231204</v>
      </c>
      <c r="AS506"/>
      <c r="AT506">
        <v>80</v>
      </c>
      <c r="AU506"/>
      <c r="AV506">
        <v>80</v>
      </c>
    </row>
    <row r="507" spans="44:48">
      <c r="AR507" s="362">
        <v>2156516328003</v>
      </c>
      <c r="AS507"/>
      <c r="AT507">
        <v>58</v>
      </c>
      <c r="AU507"/>
      <c r="AV507">
        <v>58</v>
      </c>
    </row>
    <row r="508" spans="44:48">
      <c r="AR508" s="362">
        <v>2156516328362</v>
      </c>
      <c r="AS508"/>
      <c r="AT508">
        <v>4</v>
      </c>
      <c r="AU508"/>
      <c r="AV508">
        <v>4</v>
      </c>
    </row>
    <row r="509" spans="44:48">
      <c r="AR509" s="362">
        <v>2157015094017</v>
      </c>
      <c r="AS509"/>
      <c r="AT509">
        <v>3</v>
      </c>
      <c r="AU509"/>
      <c r="AV509">
        <v>3</v>
      </c>
    </row>
    <row r="510" spans="44:48">
      <c r="AR510" s="362">
        <v>2157015158016</v>
      </c>
      <c r="AS510">
        <v>12</v>
      </c>
      <c r="AT510"/>
      <c r="AU510"/>
      <c r="AV510">
        <v>12</v>
      </c>
    </row>
    <row r="511" spans="44:48">
      <c r="AR511" s="362">
        <v>2157016050272</v>
      </c>
      <c r="AS511"/>
      <c r="AT511">
        <v>36</v>
      </c>
      <c r="AU511"/>
      <c r="AV511">
        <v>36</v>
      </c>
    </row>
    <row r="512" spans="44:48">
      <c r="AR512" s="362">
        <v>2157016157766</v>
      </c>
      <c r="AS512">
        <v>3</v>
      </c>
      <c r="AT512"/>
      <c r="AU512"/>
      <c r="AV512">
        <v>3</v>
      </c>
    </row>
    <row r="513" spans="44:48">
      <c r="AR513" s="362">
        <v>2157016231206</v>
      </c>
      <c r="AS513"/>
      <c r="AT513">
        <v>40</v>
      </c>
      <c r="AU513"/>
      <c r="AV513">
        <v>40</v>
      </c>
    </row>
    <row r="514" spans="44:48">
      <c r="AR514" s="362">
        <v>2157016327602</v>
      </c>
      <c r="AS514"/>
      <c r="AT514">
        <v>7</v>
      </c>
      <c r="AU514"/>
      <c r="AV514">
        <v>7</v>
      </c>
    </row>
    <row r="515" spans="44:48">
      <c r="AR515" s="362">
        <v>2253020095886</v>
      </c>
      <c r="AS515"/>
      <c r="AT515">
        <v>3</v>
      </c>
      <c r="AU515"/>
      <c r="AV515">
        <v>3</v>
      </c>
    </row>
    <row r="516" spans="44:48">
      <c r="AR516" s="362">
        <v>2253519095885</v>
      </c>
      <c r="AS516"/>
      <c r="AT516">
        <v>115</v>
      </c>
      <c r="AU516"/>
      <c r="AV516">
        <v>115</v>
      </c>
    </row>
    <row r="517" spans="44:48">
      <c r="AR517" s="362">
        <v>2253519132078</v>
      </c>
      <c r="AS517">
        <v>19</v>
      </c>
      <c r="AT517"/>
      <c r="AU517"/>
      <c r="AV517">
        <v>19</v>
      </c>
    </row>
    <row r="518" spans="44:48">
      <c r="AR518" s="362">
        <v>2253519189201</v>
      </c>
      <c r="AS518"/>
      <c r="AT518">
        <v>3</v>
      </c>
      <c r="AU518"/>
      <c r="AV518">
        <v>3</v>
      </c>
    </row>
    <row r="519" spans="44:48">
      <c r="AR519" s="362">
        <v>2253520095881</v>
      </c>
      <c r="AS519"/>
      <c r="AT519">
        <v>15</v>
      </c>
      <c r="AU519"/>
      <c r="AV519">
        <v>15</v>
      </c>
    </row>
    <row r="520" spans="44:48">
      <c r="AR520" s="362">
        <v>2254018090104</v>
      </c>
      <c r="AS520"/>
      <c r="AT520">
        <v>161</v>
      </c>
      <c r="AU520"/>
      <c r="AV520">
        <v>161</v>
      </c>
    </row>
    <row r="521" spans="44:48">
      <c r="AR521" s="362">
        <v>2254018094003</v>
      </c>
      <c r="AS521"/>
      <c r="AT521">
        <v>38</v>
      </c>
      <c r="AU521"/>
      <c r="AV521">
        <v>38</v>
      </c>
    </row>
    <row r="522" spans="44:48">
      <c r="AR522" s="362">
        <v>2254018096007</v>
      </c>
      <c r="AS522"/>
      <c r="AT522">
        <v>2</v>
      </c>
      <c r="AU522"/>
      <c r="AV522">
        <v>2</v>
      </c>
    </row>
    <row r="523" spans="44:48">
      <c r="AR523" s="362">
        <v>2254018119492</v>
      </c>
      <c r="AS523"/>
      <c r="AT523">
        <v>3</v>
      </c>
      <c r="AU523"/>
      <c r="AV523">
        <v>3</v>
      </c>
    </row>
    <row r="524" spans="44:48">
      <c r="AR524" s="362">
        <v>2254018119553</v>
      </c>
      <c r="AS524"/>
      <c r="AT524">
        <v>13</v>
      </c>
      <c r="AU524"/>
      <c r="AV524">
        <v>13</v>
      </c>
    </row>
    <row r="525" spans="44:48">
      <c r="AR525" s="362">
        <v>2254018129798</v>
      </c>
      <c r="AS525"/>
      <c r="AT525">
        <v>187</v>
      </c>
      <c r="AU525"/>
      <c r="AV525">
        <v>187</v>
      </c>
    </row>
    <row r="526" spans="44:48">
      <c r="AR526" s="362">
        <v>2254018129811</v>
      </c>
      <c r="AS526"/>
      <c r="AT526">
        <v>19</v>
      </c>
      <c r="AU526"/>
      <c r="AV526">
        <v>19</v>
      </c>
    </row>
    <row r="527" spans="44:48">
      <c r="AR527" s="362">
        <v>2254018129873</v>
      </c>
      <c r="AS527"/>
      <c r="AT527">
        <v>7</v>
      </c>
      <c r="AU527"/>
      <c r="AV527">
        <v>7</v>
      </c>
    </row>
    <row r="528" spans="44:48">
      <c r="AR528" s="362">
        <v>2254018130077</v>
      </c>
      <c r="AS528">
        <v>24</v>
      </c>
      <c r="AT528"/>
      <c r="AU528"/>
      <c r="AV528">
        <v>24</v>
      </c>
    </row>
    <row r="529" spans="44:48">
      <c r="AR529" s="362">
        <v>2254018139940</v>
      </c>
      <c r="AS529">
        <v>1</v>
      </c>
      <c r="AT529"/>
      <c r="AU529"/>
      <c r="AV529">
        <v>1</v>
      </c>
    </row>
    <row r="530" spans="44:48">
      <c r="AR530" s="362">
        <v>2254018157708</v>
      </c>
      <c r="AS530">
        <v>12</v>
      </c>
      <c r="AT530"/>
      <c r="AU530"/>
      <c r="AV530">
        <v>12</v>
      </c>
    </row>
    <row r="531" spans="44:48">
      <c r="AR531" s="362">
        <v>2254018158408</v>
      </c>
      <c r="AS531">
        <v>5</v>
      </c>
      <c r="AT531"/>
      <c r="AU531"/>
      <c r="AV531">
        <v>5</v>
      </c>
    </row>
    <row r="532" spans="44:48">
      <c r="AR532" s="362">
        <v>2254018158606</v>
      </c>
      <c r="AS532">
        <v>24</v>
      </c>
      <c r="AT532"/>
      <c r="AU532"/>
      <c r="AV532">
        <v>24</v>
      </c>
    </row>
    <row r="533" spans="44:48">
      <c r="AR533" s="362">
        <v>2254018159252</v>
      </c>
      <c r="AS533">
        <v>32</v>
      </c>
      <c r="AT533"/>
      <c r="AU533"/>
      <c r="AV533">
        <v>32</v>
      </c>
    </row>
    <row r="534" spans="44:48">
      <c r="AR534" s="362">
        <v>2254018159658</v>
      </c>
      <c r="AS534"/>
      <c r="AT534">
        <v>2</v>
      </c>
      <c r="AU534"/>
      <c r="AV534">
        <v>2</v>
      </c>
    </row>
    <row r="535" spans="44:48">
      <c r="AR535" s="362">
        <v>2254018159962</v>
      </c>
      <c r="AS535"/>
      <c r="AT535">
        <v>2</v>
      </c>
      <c r="AU535"/>
      <c r="AV535">
        <v>2</v>
      </c>
    </row>
    <row r="536" spans="44:48">
      <c r="AR536" s="362">
        <v>2254018169978</v>
      </c>
      <c r="AS536"/>
      <c r="AT536">
        <v>123</v>
      </c>
      <c r="AU536"/>
      <c r="AV536">
        <v>123</v>
      </c>
    </row>
    <row r="537" spans="44:48">
      <c r="AR537" s="362">
        <v>2254018189204</v>
      </c>
      <c r="AS537"/>
      <c r="AT537">
        <v>2</v>
      </c>
      <c r="AU537"/>
      <c r="AV537">
        <v>2</v>
      </c>
    </row>
    <row r="538" spans="44:48">
      <c r="AR538" s="362">
        <v>2254018208066</v>
      </c>
      <c r="AS538"/>
      <c r="AT538">
        <v>11</v>
      </c>
      <c r="AU538"/>
      <c r="AV538">
        <v>11</v>
      </c>
    </row>
    <row r="539" spans="44:48">
      <c r="AR539" s="362">
        <v>2254018328009</v>
      </c>
      <c r="AS539"/>
      <c r="AT539">
        <v>123</v>
      </c>
      <c r="AU539"/>
      <c r="AV539">
        <v>123</v>
      </c>
    </row>
    <row r="540" spans="44:48">
      <c r="AR540" s="362">
        <v>2254019129810</v>
      </c>
      <c r="AS540"/>
      <c r="AT540">
        <v>29</v>
      </c>
      <c r="AU540"/>
      <c r="AV540">
        <v>29</v>
      </c>
    </row>
    <row r="541" spans="44:48">
      <c r="AR541" s="362">
        <v>2254019132070</v>
      </c>
      <c r="AS541">
        <v>8</v>
      </c>
      <c r="AT541"/>
      <c r="AU541"/>
      <c r="AV541">
        <v>8</v>
      </c>
    </row>
    <row r="542" spans="44:48">
      <c r="AR542" s="362">
        <v>2254019158407</v>
      </c>
      <c r="AS542">
        <v>20</v>
      </c>
      <c r="AT542"/>
      <c r="AU542"/>
      <c r="AV542">
        <v>20</v>
      </c>
    </row>
    <row r="543" spans="44:48">
      <c r="AR543" s="362">
        <v>2254019158605</v>
      </c>
      <c r="AS543">
        <v>14</v>
      </c>
      <c r="AT543"/>
      <c r="AU543"/>
      <c r="AV543">
        <v>14</v>
      </c>
    </row>
    <row r="544" spans="44:48">
      <c r="AR544" s="362">
        <v>2254019159657</v>
      </c>
      <c r="AS544"/>
      <c r="AT544">
        <v>4</v>
      </c>
      <c r="AU544"/>
      <c r="AV544">
        <v>4</v>
      </c>
    </row>
    <row r="545" spans="44:48">
      <c r="AR545" s="362">
        <v>2254517094009</v>
      </c>
      <c r="AS545"/>
      <c r="AT545">
        <v>2</v>
      </c>
      <c r="AU545"/>
      <c r="AV545">
        <v>2</v>
      </c>
    </row>
    <row r="546" spans="44:48">
      <c r="AR546" s="362">
        <v>2254517118521</v>
      </c>
      <c r="AS546"/>
      <c r="AT546">
        <v>7</v>
      </c>
      <c r="AU546"/>
      <c r="AV546">
        <v>7</v>
      </c>
    </row>
    <row r="547" spans="44:48">
      <c r="AR547" s="362">
        <v>2254517119559</v>
      </c>
      <c r="AS547"/>
      <c r="AT547">
        <v>1</v>
      </c>
      <c r="AU547"/>
      <c r="AV547">
        <v>1</v>
      </c>
    </row>
    <row r="548" spans="44:48">
      <c r="AR548" s="362">
        <v>2254517129879</v>
      </c>
      <c r="AS548"/>
      <c r="AT548">
        <v>2</v>
      </c>
      <c r="AU548"/>
      <c r="AV548">
        <v>2</v>
      </c>
    </row>
    <row r="549" spans="44:48">
      <c r="AR549" s="362">
        <v>2254517129909</v>
      </c>
      <c r="AS549"/>
      <c r="AT549">
        <v>14</v>
      </c>
      <c r="AU549"/>
      <c r="AV549">
        <v>14</v>
      </c>
    </row>
    <row r="550" spans="44:48">
      <c r="AR550" s="362">
        <v>2254517130073</v>
      </c>
      <c r="AS550">
        <v>15</v>
      </c>
      <c r="AT550"/>
      <c r="AU550"/>
      <c r="AV550">
        <v>15</v>
      </c>
    </row>
    <row r="551" spans="44:48">
      <c r="AR551" s="362">
        <v>2254517132077</v>
      </c>
      <c r="AS551">
        <v>10</v>
      </c>
      <c r="AT551"/>
      <c r="AU551"/>
      <c r="AV551">
        <v>10</v>
      </c>
    </row>
    <row r="552" spans="44:48">
      <c r="AR552" s="362">
        <v>2254517157704</v>
      </c>
      <c r="AS552">
        <v>18</v>
      </c>
      <c r="AT552"/>
      <c r="AU552"/>
      <c r="AV552">
        <v>18</v>
      </c>
    </row>
    <row r="553" spans="44:48">
      <c r="AR553" s="362">
        <v>2254517158404</v>
      </c>
      <c r="AS553">
        <v>8</v>
      </c>
      <c r="AT553"/>
      <c r="AU553"/>
      <c r="AV553">
        <v>8</v>
      </c>
    </row>
    <row r="554" spans="44:48">
      <c r="AR554" s="362">
        <v>2254517158602</v>
      </c>
      <c r="AS554">
        <v>40</v>
      </c>
      <c r="AT554"/>
      <c r="AU554"/>
      <c r="AV554">
        <v>40</v>
      </c>
    </row>
    <row r="555" spans="44:48">
      <c r="AR555" s="362">
        <v>2254517159258</v>
      </c>
      <c r="AS555">
        <v>32</v>
      </c>
      <c r="AT555"/>
      <c r="AU555"/>
      <c r="AV555">
        <v>32</v>
      </c>
    </row>
    <row r="556" spans="44:48">
      <c r="AR556" s="362">
        <v>2254517159654</v>
      </c>
      <c r="AS556"/>
      <c r="AT556">
        <v>8</v>
      </c>
      <c r="AU556"/>
      <c r="AV556">
        <v>8</v>
      </c>
    </row>
    <row r="557" spans="44:48">
      <c r="AR557" s="362">
        <v>2254517159678</v>
      </c>
      <c r="AS557"/>
      <c r="AT557">
        <v>4</v>
      </c>
      <c r="AU557"/>
      <c r="AV557">
        <v>4</v>
      </c>
    </row>
    <row r="558" spans="44:48">
      <c r="AR558" s="362">
        <v>2254517159968</v>
      </c>
      <c r="AS558">
        <v>1</v>
      </c>
      <c r="AT558">
        <v>4</v>
      </c>
      <c r="AU558"/>
      <c r="AV558">
        <v>5</v>
      </c>
    </row>
    <row r="559" spans="44:48">
      <c r="AR559" s="362">
        <v>2254517200110</v>
      </c>
      <c r="AS559"/>
      <c r="AT559">
        <v>2</v>
      </c>
      <c r="AU559"/>
      <c r="AV559">
        <v>2</v>
      </c>
    </row>
    <row r="560" spans="44:48">
      <c r="AR560" s="362">
        <v>2254517208062</v>
      </c>
      <c r="AS560"/>
      <c r="AT560">
        <v>137</v>
      </c>
      <c r="AU560"/>
      <c r="AV560">
        <v>137</v>
      </c>
    </row>
    <row r="561" spans="44:48">
      <c r="AR561" s="362">
        <v>2254517328357</v>
      </c>
      <c r="AS561"/>
      <c r="AT561">
        <v>1</v>
      </c>
      <c r="AU561"/>
      <c r="AV561">
        <v>1</v>
      </c>
    </row>
    <row r="562" spans="44:48">
      <c r="AR562" s="362">
        <v>2254518095883</v>
      </c>
      <c r="AS562"/>
      <c r="AT562">
        <v>114</v>
      </c>
      <c r="AU562"/>
      <c r="AV562">
        <v>114</v>
      </c>
    </row>
    <row r="563" spans="44:48">
      <c r="AR563" s="362">
        <v>2254518118520</v>
      </c>
      <c r="AS563"/>
      <c r="AT563">
        <v>72</v>
      </c>
      <c r="AU563"/>
      <c r="AV563">
        <v>72</v>
      </c>
    </row>
    <row r="564" spans="44:48">
      <c r="AR564" s="362">
        <v>2254518119275</v>
      </c>
      <c r="AS564"/>
      <c r="AT564">
        <v>1</v>
      </c>
      <c r="AU564"/>
      <c r="AV564">
        <v>1</v>
      </c>
    </row>
    <row r="565" spans="44:48">
      <c r="AR565" s="362">
        <v>2254518119558</v>
      </c>
      <c r="AS565"/>
      <c r="AT565">
        <v>1</v>
      </c>
      <c r="AU565"/>
      <c r="AV565">
        <v>1</v>
      </c>
    </row>
    <row r="566" spans="44:48">
      <c r="AR566" s="362">
        <v>2254518129816</v>
      </c>
      <c r="AS566"/>
      <c r="AT566">
        <v>30</v>
      </c>
      <c r="AU566"/>
      <c r="AV566">
        <v>30</v>
      </c>
    </row>
    <row r="567" spans="44:48">
      <c r="AR567" s="362">
        <v>2254518129861</v>
      </c>
      <c r="AS567"/>
      <c r="AT567">
        <v>9</v>
      </c>
      <c r="AU567"/>
      <c r="AV567">
        <v>9</v>
      </c>
    </row>
    <row r="568" spans="44:48">
      <c r="AR568" s="362">
        <v>2254518129892</v>
      </c>
      <c r="AS568"/>
      <c r="AT568">
        <v>106</v>
      </c>
      <c r="AU568"/>
      <c r="AV568">
        <v>106</v>
      </c>
    </row>
    <row r="569" spans="44:48">
      <c r="AR569" s="362">
        <v>2254518129960</v>
      </c>
      <c r="AS569"/>
      <c r="AT569">
        <v>1</v>
      </c>
      <c r="AU569"/>
      <c r="AV569">
        <v>1</v>
      </c>
    </row>
    <row r="570" spans="44:48">
      <c r="AR570" s="362">
        <v>2254518130072</v>
      </c>
      <c r="AS570">
        <v>20</v>
      </c>
      <c r="AT570"/>
      <c r="AU570"/>
      <c r="AV570">
        <v>20</v>
      </c>
    </row>
    <row r="571" spans="44:48">
      <c r="AR571" s="362">
        <v>2254518130607</v>
      </c>
      <c r="AS571">
        <v>22</v>
      </c>
      <c r="AT571"/>
      <c r="AU571"/>
      <c r="AV571">
        <v>22</v>
      </c>
    </row>
    <row r="572" spans="44:48">
      <c r="AR572" s="362">
        <v>2254518132076</v>
      </c>
      <c r="AS572">
        <v>20</v>
      </c>
      <c r="AT572"/>
      <c r="AU572"/>
      <c r="AV572">
        <v>20</v>
      </c>
    </row>
    <row r="573" spans="44:48">
      <c r="AR573" s="362">
        <v>2254518139020</v>
      </c>
      <c r="AS573">
        <v>1</v>
      </c>
      <c r="AT573"/>
      <c r="AU573"/>
      <c r="AV573">
        <v>1</v>
      </c>
    </row>
    <row r="574" spans="44:48">
      <c r="AR574" s="362">
        <v>2254518157703</v>
      </c>
      <c r="AS574">
        <v>37</v>
      </c>
      <c r="AT574"/>
      <c r="AU574"/>
      <c r="AV574">
        <v>37</v>
      </c>
    </row>
    <row r="575" spans="44:48">
      <c r="AR575" s="362">
        <v>2254518158403</v>
      </c>
      <c r="AS575">
        <v>6</v>
      </c>
      <c r="AT575"/>
      <c r="AU575"/>
      <c r="AV575">
        <v>6</v>
      </c>
    </row>
    <row r="576" spans="44:48">
      <c r="AR576" s="362">
        <v>2254518158601</v>
      </c>
      <c r="AS576">
        <v>9</v>
      </c>
      <c r="AT576"/>
      <c r="AU576"/>
      <c r="AV576">
        <v>9</v>
      </c>
    </row>
    <row r="577" spans="44:48">
      <c r="AR577" s="362">
        <v>2254518159257</v>
      </c>
      <c r="AS577">
        <v>60</v>
      </c>
      <c r="AT577"/>
      <c r="AU577"/>
      <c r="AV577">
        <v>60</v>
      </c>
    </row>
    <row r="578" spans="44:48">
      <c r="AR578" s="362">
        <v>2254518159660</v>
      </c>
      <c r="AS578">
        <v>27</v>
      </c>
      <c r="AT578"/>
      <c r="AU578"/>
      <c r="AV578">
        <v>27</v>
      </c>
    </row>
    <row r="579" spans="44:48">
      <c r="AR579" s="362">
        <v>2254518169973</v>
      </c>
      <c r="AS579"/>
      <c r="AT579">
        <v>120</v>
      </c>
      <c r="AU579"/>
      <c r="AV579">
        <v>120</v>
      </c>
    </row>
    <row r="580" spans="44:48">
      <c r="AR580" s="362">
        <v>2254518189216</v>
      </c>
      <c r="AS580"/>
      <c r="AT580">
        <v>9</v>
      </c>
      <c r="AU580"/>
      <c r="AV580">
        <v>9</v>
      </c>
    </row>
    <row r="581" spans="44:48">
      <c r="AR581" s="362">
        <v>2254518200119</v>
      </c>
      <c r="AS581"/>
      <c r="AT581">
        <v>5</v>
      </c>
      <c r="AU581"/>
      <c r="AV581">
        <v>5</v>
      </c>
    </row>
    <row r="582" spans="44:48">
      <c r="AR582" s="362">
        <v>2254518200126</v>
      </c>
      <c r="AS582"/>
      <c r="AT582">
        <v>1</v>
      </c>
      <c r="AU582"/>
      <c r="AV582">
        <v>1</v>
      </c>
    </row>
    <row r="583" spans="44:48">
      <c r="AR583" s="362">
        <v>2254518206616</v>
      </c>
      <c r="AS583"/>
      <c r="AT583">
        <v>3</v>
      </c>
      <c r="AU583"/>
      <c r="AV583">
        <v>3</v>
      </c>
    </row>
    <row r="584" spans="44:48">
      <c r="AR584" s="362">
        <v>2254518209600</v>
      </c>
      <c r="AS584"/>
      <c r="AT584">
        <v>260</v>
      </c>
      <c r="AU584"/>
      <c r="AV584">
        <v>260</v>
      </c>
    </row>
    <row r="585" spans="44:48">
      <c r="AR585" s="362">
        <v>2254518209686</v>
      </c>
      <c r="AS585"/>
      <c r="AT585">
        <v>1</v>
      </c>
      <c r="AU585"/>
      <c r="AV585">
        <v>1</v>
      </c>
    </row>
    <row r="586" spans="44:48">
      <c r="AR586" s="362">
        <v>2254518328356</v>
      </c>
      <c r="AS586"/>
      <c r="AT586">
        <v>2</v>
      </c>
      <c r="AU586"/>
      <c r="AV586">
        <v>2</v>
      </c>
    </row>
    <row r="587" spans="44:48">
      <c r="AR587" s="362">
        <v>2254519095882</v>
      </c>
      <c r="AS587"/>
      <c r="AT587">
        <v>15</v>
      </c>
      <c r="AU587"/>
      <c r="AV587">
        <v>15</v>
      </c>
    </row>
    <row r="588" spans="44:48">
      <c r="AR588" s="362">
        <v>2254519121031</v>
      </c>
      <c r="AS588"/>
      <c r="AT588">
        <v>1</v>
      </c>
      <c r="AU588"/>
      <c r="AV588">
        <v>1</v>
      </c>
    </row>
    <row r="589" spans="44:48">
      <c r="AR589" s="362">
        <v>2254519158402</v>
      </c>
      <c r="AS589">
        <v>12</v>
      </c>
      <c r="AT589"/>
      <c r="AU589"/>
      <c r="AV589">
        <v>12</v>
      </c>
    </row>
    <row r="590" spans="44:48">
      <c r="AR590" s="362">
        <v>2254519158600</v>
      </c>
      <c r="AS590">
        <v>8</v>
      </c>
      <c r="AT590"/>
      <c r="AU590"/>
      <c r="AV590">
        <v>8</v>
      </c>
    </row>
    <row r="591" spans="44:48">
      <c r="AR591" s="362">
        <v>2254519189208</v>
      </c>
      <c r="AS591"/>
      <c r="AT591">
        <v>10</v>
      </c>
      <c r="AU591"/>
      <c r="AV591">
        <v>10</v>
      </c>
    </row>
    <row r="592" spans="44:48">
      <c r="AR592" s="362">
        <v>2254519208060</v>
      </c>
      <c r="AS592"/>
      <c r="AT592">
        <v>20</v>
      </c>
      <c r="AU592"/>
      <c r="AV592">
        <v>20</v>
      </c>
    </row>
    <row r="593" spans="44:48">
      <c r="AR593" s="362">
        <v>2255017094001</v>
      </c>
      <c r="AS593"/>
      <c r="AT593">
        <v>164</v>
      </c>
      <c r="AU593"/>
      <c r="AV593">
        <v>164</v>
      </c>
    </row>
    <row r="594" spans="44:48">
      <c r="AR594" s="362">
        <v>2255017095886</v>
      </c>
      <c r="AS594"/>
      <c r="AT594">
        <v>3</v>
      </c>
      <c r="AU594"/>
      <c r="AV594">
        <v>3</v>
      </c>
    </row>
    <row r="595" spans="44:48">
      <c r="AR595" s="362">
        <v>2255017118523</v>
      </c>
      <c r="AS595"/>
      <c r="AT595">
        <v>22</v>
      </c>
      <c r="AU595"/>
      <c r="AV595">
        <v>22</v>
      </c>
    </row>
    <row r="596" spans="44:48">
      <c r="AR596" s="362">
        <v>2255017119353</v>
      </c>
      <c r="AS596"/>
      <c r="AT596">
        <v>2</v>
      </c>
      <c r="AU596"/>
      <c r="AV596">
        <v>2</v>
      </c>
    </row>
    <row r="597" spans="44:48">
      <c r="AR597" s="362">
        <v>2255017157010</v>
      </c>
      <c r="AS597">
        <v>30</v>
      </c>
      <c r="AT597"/>
      <c r="AU597"/>
      <c r="AV597">
        <v>30</v>
      </c>
    </row>
    <row r="598" spans="44:48">
      <c r="AR598" s="362">
        <v>2255017157706</v>
      </c>
      <c r="AS598">
        <v>17</v>
      </c>
      <c r="AT598"/>
      <c r="AU598"/>
      <c r="AV598">
        <v>17</v>
      </c>
    </row>
    <row r="599" spans="44:48">
      <c r="AR599" s="362">
        <v>2255017158604</v>
      </c>
      <c r="AS599">
        <v>15</v>
      </c>
      <c r="AT599"/>
      <c r="AU599"/>
      <c r="AV599">
        <v>15</v>
      </c>
    </row>
    <row r="600" spans="44:48">
      <c r="AR600" s="362">
        <v>2255017159267</v>
      </c>
      <c r="AS600">
        <v>56</v>
      </c>
      <c r="AT600"/>
      <c r="AU600"/>
      <c r="AV600">
        <v>56</v>
      </c>
    </row>
    <row r="601" spans="44:48">
      <c r="AR601" s="362">
        <v>2255017159656</v>
      </c>
      <c r="AS601">
        <v>1</v>
      </c>
      <c r="AT601"/>
      <c r="AU601"/>
      <c r="AV601">
        <v>1</v>
      </c>
    </row>
    <row r="602" spans="44:48">
      <c r="AR602" s="362">
        <v>2255017159663</v>
      </c>
      <c r="AS602">
        <v>1</v>
      </c>
      <c r="AT602"/>
      <c r="AU602"/>
      <c r="AV602">
        <v>1</v>
      </c>
    </row>
    <row r="603" spans="44:48">
      <c r="AR603" s="362">
        <v>2255018050204</v>
      </c>
      <c r="AS603"/>
      <c r="AT603">
        <v>1</v>
      </c>
      <c r="AU603"/>
      <c r="AV603">
        <v>1</v>
      </c>
    </row>
    <row r="604" spans="44:48">
      <c r="AR604" s="362">
        <v>2255018093881</v>
      </c>
      <c r="AS604"/>
      <c r="AT604">
        <v>3</v>
      </c>
      <c r="AU604"/>
      <c r="AV604">
        <v>3</v>
      </c>
    </row>
    <row r="605" spans="44:48">
      <c r="AR605" s="362">
        <v>2255018119277</v>
      </c>
      <c r="AS605"/>
      <c r="AT605">
        <v>62</v>
      </c>
      <c r="AU605"/>
      <c r="AV605">
        <v>62</v>
      </c>
    </row>
    <row r="606" spans="44:48">
      <c r="AR606" s="362">
        <v>2255018129870</v>
      </c>
      <c r="AS606"/>
      <c r="AT606">
        <v>34</v>
      </c>
      <c r="AU606"/>
      <c r="AV606">
        <v>34</v>
      </c>
    </row>
    <row r="607" spans="44:48">
      <c r="AR607" s="362">
        <v>2255018130609</v>
      </c>
      <c r="AS607">
        <v>18</v>
      </c>
      <c r="AT607">
        <v>40</v>
      </c>
      <c r="AU607"/>
      <c r="AV607">
        <v>58</v>
      </c>
    </row>
    <row r="608" spans="44:48">
      <c r="AR608" s="362">
        <v>2255018159051</v>
      </c>
      <c r="AS608">
        <v>3</v>
      </c>
      <c r="AT608"/>
      <c r="AU608"/>
      <c r="AV608">
        <v>3</v>
      </c>
    </row>
    <row r="609" spans="44:48">
      <c r="AR609" s="362">
        <v>2255018159181</v>
      </c>
      <c r="AS609">
        <v>21</v>
      </c>
      <c r="AT609"/>
      <c r="AU609"/>
      <c r="AV609">
        <v>21</v>
      </c>
    </row>
    <row r="610" spans="44:48">
      <c r="AR610" s="362">
        <v>2255018159259</v>
      </c>
      <c r="AS610">
        <v>34</v>
      </c>
      <c r="AT610"/>
      <c r="AU610"/>
      <c r="AV610">
        <v>34</v>
      </c>
    </row>
    <row r="611" spans="44:48">
      <c r="AR611" s="362">
        <v>2255018189300</v>
      </c>
      <c r="AS611"/>
      <c r="AT611">
        <v>3</v>
      </c>
      <c r="AU611"/>
      <c r="AV611">
        <v>3</v>
      </c>
    </row>
    <row r="612" spans="44:48">
      <c r="AR612" s="362">
        <v>2255018208063</v>
      </c>
      <c r="AS612"/>
      <c r="AT612">
        <v>46</v>
      </c>
      <c r="AU612"/>
      <c r="AV612">
        <v>46</v>
      </c>
    </row>
    <row r="613" spans="44:48">
      <c r="AR613" s="362">
        <v>2255516155432</v>
      </c>
      <c r="AS613">
        <v>8</v>
      </c>
      <c r="AT613"/>
      <c r="AU613"/>
      <c r="AV613">
        <v>8</v>
      </c>
    </row>
    <row r="614" spans="44:48">
      <c r="AR614" s="362">
        <v>2255516157702</v>
      </c>
      <c r="AS614">
        <v>13</v>
      </c>
      <c r="AT614"/>
      <c r="AU614"/>
      <c r="AV614">
        <v>13</v>
      </c>
    </row>
    <row r="615" spans="44:48">
      <c r="AR615" s="362">
        <v>2255516159256</v>
      </c>
      <c r="AS615">
        <v>8</v>
      </c>
      <c r="AT615"/>
      <c r="AU615"/>
      <c r="AV615">
        <v>8</v>
      </c>
    </row>
    <row r="616" spans="44:48">
      <c r="AR616" s="362">
        <v>2255517094006</v>
      </c>
      <c r="AS616"/>
      <c r="AT616">
        <v>1</v>
      </c>
      <c r="AU616"/>
      <c r="AV616">
        <v>1</v>
      </c>
    </row>
    <row r="617" spans="44:48">
      <c r="AR617" s="362">
        <v>2255517095027</v>
      </c>
      <c r="AS617"/>
      <c r="AT617">
        <v>1</v>
      </c>
      <c r="AU617"/>
      <c r="AV617">
        <v>1</v>
      </c>
    </row>
    <row r="618" spans="44:48">
      <c r="AR618" s="362">
        <v>2255517095881</v>
      </c>
      <c r="AS618"/>
      <c r="AT618">
        <v>25</v>
      </c>
      <c r="AU618"/>
      <c r="AV618">
        <v>25</v>
      </c>
    </row>
    <row r="619" spans="44:48">
      <c r="AR619" s="362">
        <v>2255517119983</v>
      </c>
      <c r="AS619"/>
      <c r="AT619">
        <v>4</v>
      </c>
      <c r="AU619"/>
      <c r="AV619">
        <v>4</v>
      </c>
    </row>
    <row r="620" spans="44:48">
      <c r="AR620" s="362">
        <v>2255517129890</v>
      </c>
      <c r="AS620"/>
      <c r="AT620">
        <v>19</v>
      </c>
      <c r="AU620"/>
      <c r="AV620">
        <v>19</v>
      </c>
    </row>
    <row r="621" spans="44:48">
      <c r="AR621" s="362">
        <v>2255517130070</v>
      </c>
      <c r="AS621">
        <v>20</v>
      </c>
      <c r="AT621"/>
      <c r="AU621"/>
      <c r="AV621">
        <v>20</v>
      </c>
    </row>
    <row r="622" spans="44:48">
      <c r="AR622" s="362">
        <v>2255517130605</v>
      </c>
      <c r="AS622"/>
      <c r="AT622">
        <v>12</v>
      </c>
      <c r="AU622"/>
      <c r="AV622">
        <v>12</v>
      </c>
    </row>
    <row r="623" spans="44:48">
      <c r="AR623" s="362">
        <v>2255517132074</v>
      </c>
      <c r="AS623">
        <v>40</v>
      </c>
      <c r="AT623"/>
      <c r="AU623"/>
      <c r="AV623">
        <v>40</v>
      </c>
    </row>
    <row r="624" spans="44:48">
      <c r="AR624" s="362">
        <v>2255517157015</v>
      </c>
      <c r="AS624">
        <v>44</v>
      </c>
      <c r="AT624"/>
      <c r="AU624"/>
      <c r="AV624">
        <v>44</v>
      </c>
    </row>
    <row r="625" spans="44:48">
      <c r="AR625" s="362">
        <v>2255517157701</v>
      </c>
      <c r="AS625">
        <v>8</v>
      </c>
      <c r="AT625"/>
      <c r="AU625"/>
      <c r="AV625">
        <v>8</v>
      </c>
    </row>
    <row r="626" spans="44:48">
      <c r="AR626" s="362">
        <v>2255517159262</v>
      </c>
      <c r="AS626">
        <v>20</v>
      </c>
      <c r="AT626"/>
      <c r="AU626"/>
      <c r="AV626">
        <v>20</v>
      </c>
    </row>
    <row r="627" spans="44:48">
      <c r="AR627" s="362">
        <v>2255517231203</v>
      </c>
      <c r="AS627"/>
      <c r="AT627">
        <v>37</v>
      </c>
      <c r="AU627"/>
      <c r="AV627">
        <v>37</v>
      </c>
    </row>
    <row r="628" spans="44:48">
      <c r="AR628" s="362">
        <v>2255517328002</v>
      </c>
      <c r="AS628"/>
      <c r="AT628">
        <v>43</v>
      </c>
      <c r="AU628"/>
      <c r="AV628">
        <v>43</v>
      </c>
    </row>
    <row r="629" spans="44:48">
      <c r="AR629" s="362">
        <v>2255518119357</v>
      </c>
      <c r="AS629"/>
      <c r="AT629">
        <v>2</v>
      </c>
      <c r="AU629"/>
      <c r="AV629">
        <v>2</v>
      </c>
    </row>
    <row r="630" spans="44:48">
      <c r="AR630" s="362">
        <v>2255518119586</v>
      </c>
      <c r="AS630"/>
      <c r="AT630">
        <v>3</v>
      </c>
      <c r="AU630"/>
      <c r="AV630">
        <v>3</v>
      </c>
    </row>
    <row r="631" spans="44:48">
      <c r="AR631" s="362">
        <v>2255518121039</v>
      </c>
      <c r="AS631"/>
      <c r="AT631">
        <v>2</v>
      </c>
      <c r="AU631"/>
      <c r="AV631">
        <v>2</v>
      </c>
    </row>
    <row r="632" spans="44:48">
      <c r="AR632" s="362">
        <v>2255518129943</v>
      </c>
      <c r="AS632"/>
      <c r="AT632">
        <v>4</v>
      </c>
      <c r="AU632"/>
      <c r="AV632">
        <v>4</v>
      </c>
    </row>
    <row r="633" spans="44:48">
      <c r="AR633" s="362">
        <v>2255518139225</v>
      </c>
      <c r="AS633"/>
      <c r="AT633">
        <v>39</v>
      </c>
      <c r="AU633"/>
      <c r="AV633">
        <v>39</v>
      </c>
    </row>
    <row r="634" spans="44:48">
      <c r="AR634" s="362">
        <v>2255518157762</v>
      </c>
      <c r="AS634">
        <v>1</v>
      </c>
      <c r="AT634"/>
      <c r="AU634"/>
      <c r="AV634">
        <v>1</v>
      </c>
    </row>
    <row r="635" spans="44:48">
      <c r="AR635" s="362">
        <v>2255518159186</v>
      </c>
      <c r="AS635">
        <v>24</v>
      </c>
      <c r="AT635"/>
      <c r="AU635"/>
      <c r="AV635">
        <v>24</v>
      </c>
    </row>
    <row r="636" spans="44:48">
      <c r="AR636" s="362">
        <v>2255518159254</v>
      </c>
      <c r="AS636">
        <v>45</v>
      </c>
      <c r="AT636"/>
      <c r="AU636"/>
      <c r="AV636">
        <v>45</v>
      </c>
    </row>
    <row r="637" spans="44:48">
      <c r="AR637" s="362">
        <v>2255518189213</v>
      </c>
      <c r="AS637"/>
      <c r="AT637">
        <v>40</v>
      </c>
      <c r="AU637"/>
      <c r="AV637">
        <v>40</v>
      </c>
    </row>
    <row r="638" spans="44:48">
      <c r="AR638" s="362">
        <v>2255518189305</v>
      </c>
      <c r="AS638"/>
      <c r="AT638">
        <v>20</v>
      </c>
      <c r="AU638"/>
      <c r="AV638">
        <v>20</v>
      </c>
    </row>
    <row r="639" spans="44:48">
      <c r="AR639" s="362">
        <v>2255518206613</v>
      </c>
      <c r="AS639"/>
      <c r="AT639">
        <v>2</v>
      </c>
      <c r="AU639"/>
      <c r="AV639">
        <v>2</v>
      </c>
    </row>
    <row r="640" spans="44:48">
      <c r="AR640" s="362">
        <v>2255518209591</v>
      </c>
      <c r="AS640"/>
      <c r="AT640">
        <v>163</v>
      </c>
      <c r="AU640"/>
      <c r="AV640">
        <v>163</v>
      </c>
    </row>
    <row r="641" spans="44:48">
      <c r="AR641" s="362">
        <v>2255518327608</v>
      </c>
      <c r="AS641"/>
      <c r="AT641">
        <v>14</v>
      </c>
      <c r="AU641"/>
      <c r="AV641">
        <v>14</v>
      </c>
    </row>
    <row r="642" spans="44:48">
      <c r="AR642" s="362">
        <v>2255518328360</v>
      </c>
      <c r="AS642"/>
      <c r="AT642">
        <v>10</v>
      </c>
      <c r="AU642"/>
      <c r="AV642">
        <v>10</v>
      </c>
    </row>
    <row r="643" spans="44:48">
      <c r="AR643" s="362">
        <v>2255519095896</v>
      </c>
      <c r="AS643"/>
      <c r="AT643">
        <v>2</v>
      </c>
      <c r="AU643"/>
      <c r="AV643">
        <v>2</v>
      </c>
    </row>
    <row r="644" spans="44:48">
      <c r="AR644" s="362">
        <v>2255519130603</v>
      </c>
      <c r="AS644"/>
      <c r="AT644">
        <v>12</v>
      </c>
      <c r="AU644"/>
      <c r="AV644">
        <v>12</v>
      </c>
    </row>
    <row r="645" spans="44:48">
      <c r="AR645" s="362">
        <v>2255519157662</v>
      </c>
      <c r="AS645">
        <v>1</v>
      </c>
      <c r="AT645"/>
      <c r="AU645"/>
      <c r="AV645">
        <v>1</v>
      </c>
    </row>
    <row r="646" spans="44:48">
      <c r="AR646" s="362">
        <v>2255519158508</v>
      </c>
      <c r="AS646">
        <v>16</v>
      </c>
      <c r="AT646"/>
      <c r="AU646"/>
      <c r="AV646">
        <v>16</v>
      </c>
    </row>
    <row r="647" spans="44:48">
      <c r="AR647" s="362">
        <v>2255519159307</v>
      </c>
      <c r="AS647">
        <v>23</v>
      </c>
      <c r="AT647"/>
      <c r="AU647"/>
      <c r="AV647">
        <v>23</v>
      </c>
    </row>
    <row r="648" spans="44:48">
      <c r="AR648" s="362">
        <v>2255519380046</v>
      </c>
      <c r="AS648"/>
      <c r="AT648">
        <v>1</v>
      </c>
      <c r="AU648"/>
      <c r="AV648">
        <v>1</v>
      </c>
    </row>
    <row r="649" spans="44:48">
      <c r="AR649" s="362">
        <v>2256017050271</v>
      </c>
      <c r="AS649"/>
      <c r="AT649">
        <v>12</v>
      </c>
      <c r="AU649"/>
      <c r="AV649">
        <v>12</v>
      </c>
    </row>
    <row r="650" spans="44:48">
      <c r="AR650" s="362">
        <v>2256017095029</v>
      </c>
      <c r="AS650"/>
      <c r="AT650">
        <v>13</v>
      </c>
      <c r="AU650"/>
      <c r="AV650">
        <v>13</v>
      </c>
    </row>
    <row r="651" spans="44:48">
      <c r="AR651" s="362">
        <v>2256017129854</v>
      </c>
      <c r="AS651"/>
      <c r="AT651">
        <v>30</v>
      </c>
      <c r="AU651"/>
      <c r="AV651">
        <v>30</v>
      </c>
    </row>
    <row r="652" spans="44:48">
      <c r="AR652" s="362">
        <v>2256017130607</v>
      </c>
      <c r="AS652">
        <v>12</v>
      </c>
      <c r="AT652">
        <v>32</v>
      </c>
      <c r="AU652"/>
      <c r="AV652">
        <v>44</v>
      </c>
    </row>
    <row r="653" spans="44:48">
      <c r="AR653" s="362">
        <v>2256017157017</v>
      </c>
      <c r="AS653">
        <v>44</v>
      </c>
      <c r="AT653"/>
      <c r="AU653"/>
      <c r="AV653">
        <v>44</v>
      </c>
    </row>
    <row r="654" spans="44:48">
      <c r="AR654" s="362">
        <v>2256017157031</v>
      </c>
      <c r="AS654">
        <v>3</v>
      </c>
      <c r="AT654"/>
      <c r="AU654"/>
      <c r="AV654">
        <v>3</v>
      </c>
    </row>
    <row r="655" spans="44:48">
      <c r="AR655" s="362">
        <v>2256017159257</v>
      </c>
      <c r="AS655">
        <v>32</v>
      </c>
      <c r="AT655"/>
      <c r="AU655"/>
      <c r="AV655">
        <v>32</v>
      </c>
    </row>
    <row r="656" spans="44:48">
      <c r="AR656" s="362">
        <v>2256017200119</v>
      </c>
      <c r="AS656"/>
      <c r="AT656">
        <v>1</v>
      </c>
      <c r="AU656"/>
      <c r="AV656">
        <v>1</v>
      </c>
    </row>
    <row r="657" spans="44:48">
      <c r="AR657" s="362">
        <v>2256017232042</v>
      </c>
      <c r="AS657"/>
      <c r="AT657">
        <v>2</v>
      </c>
      <c r="AU657"/>
      <c r="AV657">
        <v>2</v>
      </c>
    </row>
    <row r="658" spans="44:48">
      <c r="AR658" s="362">
        <v>2256017327601</v>
      </c>
      <c r="AS658"/>
      <c r="AT658">
        <v>76</v>
      </c>
      <c r="AU658"/>
      <c r="AV658">
        <v>76</v>
      </c>
    </row>
    <row r="659" spans="44:48">
      <c r="AR659" s="362">
        <v>2256017328363</v>
      </c>
      <c r="AS659"/>
      <c r="AT659">
        <v>4</v>
      </c>
      <c r="AU659"/>
      <c r="AV659">
        <v>4</v>
      </c>
    </row>
    <row r="660" spans="44:48">
      <c r="AR660" s="362">
        <v>2256018050201</v>
      </c>
      <c r="AS660"/>
      <c r="AT660">
        <v>2</v>
      </c>
      <c r="AU660"/>
      <c r="AV660">
        <v>2</v>
      </c>
    </row>
    <row r="661" spans="44:48">
      <c r="AR661" s="362">
        <v>2256018118819</v>
      </c>
      <c r="AS661"/>
      <c r="AT661">
        <v>1</v>
      </c>
      <c r="AU661"/>
      <c r="AV661">
        <v>1</v>
      </c>
    </row>
    <row r="662" spans="44:48">
      <c r="AR662" s="362">
        <v>2256018119489</v>
      </c>
      <c r="AS662"/>
      <c r="AT662">
        <v>1</v>
      </c>
      <c r="AU662"/>
      <c r="AV662">
        <v>1</v>
      </c>
    </row>
    <row r="663" spans="44:48">
      <c r="AR663" s="362">
        <v>2256018119588</v>
      </c>
      <c r="AS663"/>
      <c r="AT663">
        <v>1</v>
      </c>
      <c r="AU663"/>
      <c r="AV663">
        <v>1</v>
      </c>
    </row>
    <row r="664" spans="44:48">
      <c r="AR664" s="362">
        <v>2256018129853</v>
      </c>
      <c r="AS664"/>
      <c r="AT664">
        <v>24</v>
      </c>
      <c r="AU664"/>
      <c r="AV664">
        <v>24</v>
      </c>
    </row>
    <row r="665" spans="44:48">
      <c r="AR665" s="362">
        <v>2256018157078</v>
      </c>
      <c r="AS665">
        <v>3</v>
      </c>
      <c r="AT665"/>
      <c r="AU665"/>
      <c r="AV665">
        <v>3</v>
      </c>
    </row>
    <row r="666" spans="44:48">
      <c r="AR666" s="362">
        <v>2256018157702</v>
      </c>
      <c r="AS666">
        <v>8</v>
      </c>
      <c r="AT666"/>
      <c r="AU666"/>
      <c r="AV666">
        <v>8</v>
      </c>
    </row>
    <row r="667" spans="44:48">
      <c r="AR667" s="362">
        <v>2256018206615</v>
      </c>
      <c r="AS667"/>
      <c r="AT667">
        <v>2</v>
      </c>
      <c r="AU667"/>
      <c r="AV667">
        <v>2</v>
      </c>
    </row>
    <row r="668" spans="44:48">
      <c r="AR668" s="362">
        <v>2256018209593</v>
      </c>
      <c r="AS668"/>
      <c r="AT668">
        <v>172</v>
      </c>
      <c r="AU668"/>
      <c r="AV668">
        <v>172</v>
      </c>
    </row>
    <row r="669" spans="44:48">
      <c r="AR669" s="362">
        <v>2256018328362</v>
      </c>
      <c r="AS669"/>
      <c r="AT669">
        <v>2</v>
      </c>
      <c r="AU669"/>
      <c r="AV669">
        <v>2</v>
      </c>
    </row>
    <row r="670" spans="44:48">
      <c r="AR670" s="362">
        <v>2256517050207</v>
      </c>
      <c r="AS670"/>
      <c r="AT670">
        <v>1</v>
      </c>
      <c r="AU670"/>
      <c r="AV670">
        <v>1</v>
      </c>
    </row>
    <row r="671" spans="44:48">
      <c r="AR671" s="362">
        <v>2256517050214</v>
      </c>
      <c r="AS671"/>
      <c r="AT671">
        <v>96</v>
      </c>
      <c r="AU671"/>
      <c r="AV671">
        <v>96</v>
      </c>
    </row>
    <row r="672" spans="44:48">
      <c r="AR672" s="362">
        <v>2256517050276</v>
      </c>
      <c r="AS672"/>
      <c r="AT672">
        <v>60</v>
      </c>
      <c r="AU672"/>
      <c r="AV672">
        <v>60</v>
      </c>
    </row>
    <row r="673" spans="44:48">
      <c r="AR673" s="362">
        <v>2256517095895</v>
      </c>
      <c r="AS673"/>
      <c r="AT673">
        <v>3</v>
      </c>
      <c r="AU673"/>
      <c r="AV673">
        <v>3</v>
      </c>
    </row>
    <row r="674" spans="44:48">
      <c r="AR674" s="362">
        <v>2256517118174</v>
      </c>
      <c r="AS674"/>
      <c r="AT674">
        <v>63</v>
      </c>
      <c r="AU674"/>
      <c r="AV674">
        <v>63</v>
      </c>
    </row>
    <row r="675" spans="44:48">
      <c r="AR675" s="362">
        <v>2256517129859</v>
      </c>
      <c r="AS675"/>
      <c r="AT675">
        <v>12</v>
      </c>
      <c r="AU675"/>
      <c r="AV675">
        <v>12</v>
      </c>
    </row>
    <row r="676" spans="44:48">
      <c r="AR676" s="362">
        <v>2256517149000</v>
      </c>
      <c r="AS676"/>
      <c r="AT676">
        <v>3</v>
      </c>
      <c r="AU676"/>
      <c r="AV676">
        <v>3</v>
      </c>
    </row>
    <row r="677" spans="44:48">
      <c r="AR677" s="362">
        <v>2256517149086</v>
      </c>
      <c r="AS677"/>
      <c r="AT677">
        <v>2</v>
      </c>
      <c r="AU677"/>
      <c r="AV677">
        <v>2</v>
      </c>
    </row>
    <row r="678" spans="44:48">
      <c r="AR678" s="362">
        <v>2256517149888</v>
      </c>
      <c r="AS678"/>
      <c r="AT678">
        <v>8</v>
      </c>
      <c r="AU678"/>
      <c r="AV678">
        <v>8</v>
      </c>
    </row>
    <row r="679" spans="44:48">
      <c r="AR679" s="362">
        <v>2256517157661</v>
      </c>
      <c r="AS679">
        <v>19</v>
      </c>
      <c r="AT679"/>
      <c r="AU679"/>
      <c r="AV679">
        <v>19</v>
      </c>
    </row>
    <row r="680" spans="44:48">
      <c r="AR680" s="362">
        <v>2256517159306</v>
      </c>
      <c r="AS680">
        <v>20</v>
      </c>
      <c r="AT680"/>
      <c r="AU680"/>
      <c r="AV680">
        <v>20</v>
      </c>
    </row>
    <row r="681" spans="44:48">
      <c r="AR681" s="362">
        <v>2256517206611</v>
      </c>
      <c r="AS681"/>
      <c r="AT681">
        <v>1</v>
      </c>
      <c r="AU681"/>
      <c r="AV681">
        <v>1</v>
      </c>
    </row>
    <row r="682" spans="44:48">
      <c r="AR682" s="362">
        <v>2256517206635</v>
      </c>
      <c r="AS682"/>
      <c r="AT682">
        <v>3</v>
      </c>
      <c r="AU682"/>
      <c r="AV682">
        <v>3</v>
      </c>
    </row>
    <row r="683" spans="44:48">
      <c r="AR683" s="362">
        <v>2256517206642</v>
      </c>
      <c r="AS683"/>
      <c r="AT683">
        <v>8</v>
      </c>
      <c r="AU683"/>
      <c r="AV683">
        <v>8</v>
      </c>
    </row>
    <row r="684" spans="44:48">
      <c r="AR684" s="362">
        <v>2256517209605</v>
      </c>
      <c r="AS684"/>
      <c r="AT684">
        <v>56</v>
      </c>
      <c r="AU684"/>
      <c r="AV684">
        <v>56</v>
      </c>
    </row>
    <row r="685" spans="44:48">
      <c r="AR685" s="362">
        <v>2256517231200</v>
      </c>
      <c r="AS685"/>
      <c r="AT685">
        <v>63</v>
      </c>
      <c r="AU685"/>
      <c r="AV685">
        <v>63</v>
      </c>
    </row>
    <row r="686" spans="44:48">
      <c r="AR686" s="362">
        <v>2256517327606</v>
      </c>
      <c r="AS686"/>
      <c r="AT686">
        <v>131</v>
      </c>
      <c r="AU686"/>
      <c r="AV686">
        <v>131</v>
      </c>
    </row>
    <row r="687" spans="44:48">
      <c r="AR687" s="362">
        <v>2353519119557</v>
      </c>
      <c r="AS687"/>
      <c r="AT687">
        <v>32</v>
      </c>
      <c r="AU687"/>
      <c r="AV687">
        <v>32</v>
      </c>
    </row>
    <row r="688" spans="44:48">
      <c r="AR688" s="362">
        <v>2353519158402</v>
      </c>
      <c r="AS688">
        <v>4</v>
      </c>
      <c r="AT688"/>
      <c r="AU688"/>
      <c r="AV688">
        <v>4</v>
      </c>
    </row>
    <row r="689" spans="44:48">
      <c r="AR689" s="362">
        <v>2353519158600</v>
      </c>
      <c r="AS689">
        <v>8</v>
      </c>
      <c r="AT689"/>
      <c r="AU689"/>
      <c r="AV689">
        <v>8</v>
      </c>
    </row>
    <row r="690" spans="44:48">
      <c r="AR690" s="362">
        <v>2353519189215</v>
      </c>
      <c r="AS690"/>
      <c r="AT690">
        <v>58</v>
      </c>
      <c r="AU690"/>
      <c r="AV690">
        <v>58</v>
      </c>
    </row>
    <row r="691" spans="44:48">
      <c r="AR691" s="362">
        <v>2353519206509</v>
      </c>
      <c r="AS691"/>
      <c r="AT691">
        <v>4</v>
      </c>
      <c r="AU691"/>
      <c r="AV691">
        <v>4</v>
      </c>
    </row>
    <row r="692" spans="44:48">
      <c r="AR692" s="362">
        <v>2353519208060</v>
      </c>
      <c r="AS692"/>
      <c r="AT692">
        <v>2</v>
      </c>
      <c r="AU692"/>
      <c r="AV692">
        <v>2</v>
      </c>
    </row>
    <row r="693" spans="44:48">
      <c r="AR693" s="362">
        <v>2354018095885</v>
      </c>
      <c r="AS693"/>
      <c r="AT693">
        <v>2</v>
      </c>
      <c r="AU693"/>
      <c r="AV693">
        <v>2</v>
      </c>
    </row>
    <row r="694" spans="44:48">
      <c r="AR694" s="362">
        <v>2354018119949</v>
      </c>
      <c r="AS694"/>
      <c r="AT694">
        <v>2</v>
      </c>
      <c r="AU694"/>
      <c r="AV694">
        <v>2</v>
      </c>
    </row>
    <row r="695" spans="44:48">
      <c r="AR695" s="362">
        <v>2354018132078</v>
      </c>
      <c r="AS695">
        <v>20</v>
      </c>
      <c r="AT695"/>
      <c r="AU695"/>
      <c r="AV695">
        <v>20</v>
      </c>
    </row>
    <row r="696" spans="44:48">
      <c r="AR696" s="362">
        <v>2354018139947</v>
      </c>
      <c r="AS696">
        <v>2</v>
      </c>
      <c r="AT696">
        <v>4</v>
      </c>
      <c r="AU696"/>
      <c r="AV696">
        <v>6</v>
      </c>
    </row>
    <row r="697" spans="44:48">
      <c r="AR697" s="362">
        <v>2354018157705</v>
      </c>
      <c r="AS697">
        <v>16</v>
      </c>
      <c r="AT697">
        <v>4</v>
      </c>
      <c r="AU697"/>
      <c r="AV697">
        <v>20</v>
      </c>
    </row>
    <row r="698" spans="44:48">
      <c r="AR698" s="362">
        <v>2354018158603</v>
      </c>
      <c r="AS698">
        <v>48</v>
      </c>
      <c r="AT698"/>
      <c r="AU698"/>
      <c r="AV698">
        <v>48</v>
      </c>
    </row>
    <row r="699" spans="44:48">
      <c r="AR699" s="362">
        <v>2354018159730</v>
      </c>
      <c r="AS699">
        <v>3</v>
      </c>
      <c r="AT699"/>
      <c r="AU699"/>
      <c r="AV699">
        <v>3</v>
      </c>
    </row>
    <row r="700" spans="44:48">
      <c r="AR700" s="362">
        <v>2354018189201</v>
      </c>
      <c r="AS700"/>
      <c r="AT700">
        <v>4</v>
      </c>
      <c r="AU700"/>
      <c r="AV700">
        <v>4</v>
      </c>
    </row>
    <row r="701" spans="44:48">
      <c r="AR701" s="362">
        <v>2354018189218</v>
      </c>
      <c r="AS701"/>
      <c r="AT701">
        <v>11</v>
      </c>
      <c r="AU701"/>
      <c r="AV701">
        <v>11</v>
      </c>
    </row>
    <row r="702" spans="44:48">
      <c r="AR702" s="362">
        <v>2354019157704</v>
      </c>
      <c r="AS702">
        <v>8</v>
      </c>
      <c r="AT702"/>
      <c r="AU702"/>
      <c r="AV702">
        <v>8</v>
      </c>
    </row>
    <row r="703" spans="44:48">
      <c r="AR703" s="362">
        <v>2354019158404</v>
      </c>
      <c r="AS703">
        <v>5</v>
      </c>
      <c r="AT703">
        <v>1</v>
      </c>
      <c r="AU703"/>
      <c r="AV703">
        <v>6</v>
      </c>
    </row>
    <row r="704" spans="44:48">
      <c r="AR704" s="362">
        <v>2354019208062</v>
      </c>
      <c r="AS704"/>
      <c r="AT704">
        <v>1</v>
      </c>
      <c r="AU704"/>
      <c r="AV704">
        <v>1</v>
      </c>
    </row>
    <row r="705" spans="44:48">
      <c r="AR705" s="362">
        <v>2354517095881</v>
      </c>
      <c r="AS705"/>
      <c r="AT705">
        <v>1</v>
      </c>
      <c r="AU705"/>
      <c r="AV705">
        <v>1</v>
      </c>
    </row>
    <row r="706" spans="44:48">
      <c r="AR706" s="362">
        <v>2354517118528</v>
      </c>
      <c r="AS706"/>
      <c r="AT706">
        <v>15</v>
      </c>
      <c r="AU706"/>
      <c r="AV706">
        <v>15</v>
      </c>
    </row>
    <row r="707" spans="44:48">
      <c r="AR707" s="362">
        <v>2354517157701</v>
      </c>
      <c r="AS707">
        <v>12</v>
      </c>
      <c r="AT707"/>
      <c r="AU707"/>
      <c r="AV707">
        <v>12</v>
      </c>
    </row>
    <row r="708" spans="44:48">
      <c r="AR708" s="362">
        <v>2354517159255</v>
      </c>
      <c r="AS708">
        <v>8</v>
      </c>
      <c r="AT708"/>
      <c r="AU708"/>
      <c r="AV708">
        <v>8</v>
      </c>
    </row>
    <row r="709" spans="44:48">
      <c r="AR709" s="362">
        <v>2354518095880</v>
      </c>
      <c r="AS709"/>
      <c r="AT709">
        <v>7</v>
      </c>
      <c r="AU709"/>
      <c r="AV709">
        <v>7</v>
      </c>
    </row>
    <row r="710" spans="44:48">
      <c r="AR710" s="362">
        <v>2354518119272</v>
      </c>
      <c r="AS710"/>
      <c r="AT710">
        <v>1</v>
      </c>
      <c r="AU710"/>
      <c r="AV710">
        <v>1</v>
      </c>
    </row>
    <row r="711" spans="44:48">
      <c r="AR711" s="362">
        <v>2354518129868</v>
      </c>
      <c r="AS711"/>
      <c r="AT711">
        <v>4</v>
      </c>
      <c r="AU711"/>
      <c r="AV711">
        <v>4</v>
      </c>
    </row>
    <row r="712" spans="44:48">
      <c r="AR712" s="362">
        <v>2354518159186</v>
      </c>
      <c r="AS712">
        <v>11</v>
      </c>
      <c r="AT712"/>
      <c r="AU712"/>
      <c r="AV712">
        <v>11</v>
      </c>
    </row>
    <row r="713" spans="44:48">
      <c r="AR713" s="362">
        <v>2354518200116</v>
      </c>
      <c r="AS713"/>
      <c r="AT713">
        <v>2</v>
      </c>
      <c r="AU713"/>
      <c r="AV713">
        <v>2</v>
      </c>
    </row>
    <row r="714" spans="44:48">
      <c r="AR714" s="362">
        <v>2354518206637</v>
      </c>
      <c r="AS714"/>
      <c r="AT714">
        <v>8</v>
      </c>
      <c r="AU714"/>
      <c r="AV714">
        <v>8</v>
      </c>
    </row>
    <row r="715" spans="44:48">
      <c r="AR715" s="362">
        <v>2354518208068</v>
      </c>
      <c r="AS715"/>
      <c r="AT715">
        <v>16</v>
      </c>
      <c r="AU715"/>
      <c r="AV715">
        <v>16</v>
      </c>
    </row>
    <row r="716" spans="44:48">
      <c r="AR716" s="362">
        <v>2354518328353</v>
      </c>
      <c r="AS716"/>
      <c r="AT716">
        <v>1</v>
      </c>
      <c r="AU716"/>
      <c r="AV716">
        <v>1</v>
      </c>
    </row>
    <row r="717" spans="44:48">
      <c r="AR717" s="362">
        <v>2355017159042</v>
      </c>
      <c r="AS717">
        <v>8</v>
      </c>
      <c r="AT717"/>
      <c r="AU717"/>
      <c r="AV717">
        <v>8</v>
      </c>
    </row>
    <row r="718" spans="44:48">
      <c r="AR718" s="362">
        <v>2355018094007</v>
      </c>
      <c r="AS718"/>
      <c r="AT718">
        <v>119</v>
      </c>
      <c r="AU718"/>
      <c r="AV718">
        <v>119</v>
      </c>
    </row>
    <row r="719" spans="44:48">
      <c r="AR719" s="362">
        <v>2355018119359</v>
      </c>
      <c r="AS719"/>
      <c r="AT719">
        <v>1</v>
      </c>
      <c r="AU719"/>
      <c r="AV719">
        <v>1</v>
      </c>
    </row>
    <row r="720" spans="44:48">
      <c r="AR720" s="362">
        <v>2355018129877</v>
      </c>
      <c r="AS720"/>
      <c r="AT720">
        <v>1</v>
      </c>
      <c r="AU720"/>
      <c r="AV720">
        <v>1</v>
      </c>
    </row>
    <row r="721" spans="44:48">
      <c r="AR721" s="362">
        <v>2355018130071</v>
      </c>
      <c r="AS721">
        <v>27</v>
      </c>
      <c r="AT721"/>
      <c r="AU721"/>
      <c r="AV721">
        <v>27</v>
      </c>
    </row>
    <row r="722" spans="44:48">
      <c r="AR722" s="362">
        <v>2355018130606</v>
      </c>
      <c r="AS722">
        <v>28</v>
      </c>
      <c r="AT722">
        <v>43</v>
      </c>
      <c r="AU722"/>
      <c r="AV722">
        <v>71</v>
      </c>
    </row>
    <row r="723" spans="44:48">
      <c r="AR723" s="362">
        <v>2355018149073</v>
      </c>
      <c r="AS723"/>
      <c r="AT723">
        <v>3</v>
      </c>
      <c r="AU723"/>
      <c r="AV723">
        <v>3</v>
      </c>
    </row>
    <row r="724" spans="44:48">
      <c r="AR724" s="362">
        <v>2355018157016</v>
      </c>
      <c r="AS724">
        <v>16</v>
      </c>
      <c r="AT724"/>
      <c r="AU724"/>
      <c r="AV724">
        <v>16</v>
      </c>
    </row>
    <row r="725" spans="44:48">
      <c r="AR725" s="362">
        <v>2355018157702</v>
      </c>
      <c r="AS725">
        <v>16</v>
      </c>
      <c r="AT725"/>
      <c r="AU725"/>
      <c r="AV725">
        <v>16</v>
      </c>
    </row>
    <row r="726" spans="44:48">
      <c r="AR726" s="362">
        <v>2355018158600</v>
      </c>
      <c r="AS726">
        <v>16</v>
      </c>
      <c r="AT726"/>
      <c r="AU726"/>
      <c r="AV726">
        <v>16</v>
      </c>
    </row>
    <row r="727" spans="44:48">
      <c r="AR727" s="362">
        <v>2355018159140</v>
      </c>
      <c r="AS727">
        <v>3</v>
      </c>
      <c r="AT727"/>
      <c r="AU727"/>
      <c r="AV727">
        <v>3</v>
      </c>
    </row>
    <row r="728" spans="44:48">
      <c r="AR728" s="362">
        <v>2355018169972</v>
      </c>
      <c r="AS728"/>
      <c r="AT728">
        <v>92</v>
      </c>
      <c r="AU728"/>
      <c r="AV728">
        <v>92</v>
      </c>
    </row>
    <row r="729" spans="44:48">
      <c r="AR729" s="362">
        <v>2355018208060</v>
      </c>
      <c r="AS729"/>
      <c r="AT729">
        <v>130</v>
      </c>
      <c r="AU729"/>
      <c r="AV729">
        <v>130</v>
      </c>
    </row>
    <row r="730" spans="44:48">
      <c r="AR730" s="362">
        <v>2355018231204</v>
      </c>
      <c r="AS730"/>
      <c r="AT730">
        <v>59</v>
      </c>
      <c r="AU730"/>
      <c r="AV730">
        <v>59</v>
      </c>
    </row>
    <row r="731" spans="44:48">
      <c r="AR731" s="362">
        <v>2355018328003</v>
      </c>
      <c r="AS731"/>
      <c r="AT731">
        <v>104</v>
      </c>
      <c r="AU731"/>
      <c r="AV731">
        <v>104</v>
      </c>
    </row>
    <row r="732" spans="44:48">
      <c r="AR732" s="362">
        <v>2355018328072</v>
      </c>
      <c r="AS732"/>
      <c r="AT732">
        <v>11</v>
      </c>
      <c r="AU732"/>
      <c r="AV732">
        <v>11</v>
      </c>
    </row>
    <row r="733" spans="44:48">
      <c r="AR733" s="362">
        <v>2355019149829</v>
      </c>
      <c r="AS733"/>
      <c r="AT733">
        <v>1</v>
      </c>
      <c r="AU733"/>
      <c r="AV733">
        <v>1</v>
      </c>
    </row>
    <row r="734" spans="44:48">
      <c r="AR734" s="362">
        <v>2355019189306</v>
      </c>
      <c r="AS734"/>
      <c r="AT734">
        <v>19</v>
      </c>
      <c r="AU734"/>
      <c r="AV734">
        <v>19</v>
      </c>
    </row>
    <row r="735" spans="44:48">
      <c r="AR735" s="362">
        <v>2355020158506</v>
      </c>
      <c r="AS735">
        <v>10</v>
      </c>
      <c r="AT735"/>
      <c r="AU735"/>
      <c r="AV735">
        <v>10</v>
      </c>
    </row>
    <row r="736" spans="44:48">
      <c r="AR736" s="362">
        <v>2355517159252</v>
      </c>
      <c r="AS736">
        <v>20</v>
      </c>
      <c r="AT736"/>
      <c r="AU736"/>
      <c r="AV736">
        <v>20</v>
      </c>
    </row>
    <row r="737" spans="44:48">
      <c r="AR737" s="362">
        <v>2355518094002</v>
      </c>
      <c r="AS737"/>
      <c r="AT737">
        <v>3</v>
      </c>
      <c r="AU737"/>
      <c r="AV737">
        <v>3</v>
      </c>
    </row>
    <row r="738" spans="44:48">
      <c r="AR738" s="362">
        <v>2355518095894</v>
      </c>
      <c r="AS738"/>
      <c r="AT738">
        <v>3</v>
      </c>
      <c r="AU738"/>
      <c r="AV738">
        <v>3</v>
      </c>
    </row>
    <row r="739" spans="44:48">
      <c r="AR739" s="362">
        <v>2355518118173</v>
      </c>
      <c r="AS739"/>
      <c r="AT739">
        <v>5</v>
      </c>
      <c r="AU739"/>
      <c r="AV739">
        <v>5</v>
      </c>
    </row>
    <row r="740" spans="44:48">
      <c r="AR740" s="362">
        <v>2355518118814</v>
      </c>
      <c r="AS740"/>
      <c r="AT740">
        <v>1</v>
      </c>
      <c r="AU740"/>
      <c r="AV740">
        <v>1</v>
      </c>
    </row>
    <row r="741" spans="44:48">
      <c r="AR741" s="362">
        <v>2355518119583</v>
      </c>
      <c r="AS741"/>
      <c r="AT741">
        <v>4</v>
      </c>
      <c r="AU741"/>
      <c r="AV741">
        <v>4</v>
      </c>
    </row>
    <row r="742" spans="44:48">
      <c r="AR742" s="362">
        <v>2355518129940</v>
      </c>
      <c r="AS742"/>
      <c r="AT742">
        <v>50</v>
      </c>
      <c r="AU742"/>
      <c r="AV742">
        <v>50</v>
      </c>
    </row>
    <row r="743" spans="44:48">
      <c r="AR743" s="362">
        <v>2355518157707</v>
      </c>
      <c r="AS743">
        <v>4</v>
      </c>
      <c r="AT743"/>
      <c r="AU743"/>
      <c r="AV743">
        <v>4</v>
      </c>
    </row>
    <row r="744" spans="44:48">
      <c r="AR744" s="362">
        <v>2355518159251</v>
      </c>
      <c r="AS744">
        <v>40</v>
      </c>
      <c r="AT744"/>
      <c r="AU744"/>
      <c r="AV744">
        <v>40</v>
      </c>
    </row>
    <row r="745" spans="44:48">
      <c r="AR745" s="362">
        <v>2355518159978</v>
      </c>
      <c r="AS745">
        <v>1</v>
      </c>
      <c r="AT745"/>
      <c r="AU745"/>
      <c r="AV745">
        <v>1</v>
      </c>
    </row>
    <row r="746" spans="44:48">
      <c r="AR746" s="362">
        <v>2355518209604</v>
      </c>
      <c r="AS746"/>
      <c r="AT746">
        <v>114</v>
      </c>
      <c r="AU746"/>
      <c r="AV746">
        <v>114</v>
      </c>
    </row>
    <row r="747" spans="44:48">
      <c r="AR747" s="362">
        <v>2355518328077</v>
      </c>
      <c r="AS747"/>
      <c r="AT747">
        <v>34</v>
      </c>
      <c r="AU747"/>
      <c r="AV747">
        <v>34</v>
      </c>
    </row>
    <row r="748" spans="44:48">
      <c r="AR748" s="362">
        <v>2355519050205</v>
      </c>
      <c r="AS748"/>
      <c r="AT748">
        <v>3</v>
      </c>
      <c r="AU748"/>
      <c r="AV748">
        <v>3</v>
      </c>
    </row>
    <row r="749" spans="44:48">
      <c r="AR749" s="362">
        <v>2355519095893</v>
      </c>
      <c r="AS749"/>
      <c r="AT749">
        <v>3</v>
      </c>
      <c r="AU749"/>
      <c r="AV749">
        <v>3</v>
      </c>
    </row>
    <row r="750" spans="44:48">
      <c r="AR750" s="362">
        <v>2355519116901</v>
      </c>
      <c r="AS750"/>
      <c r="AT750">
        <v>3</v>
      </c>
      <c r="AU750"/>
      <c r="AV750">
        <v>3</v>
      </c>
    </row>
    <row r="751" spans="44:48">
      <c r="AR751" s="362">
        <v>2355519117038</v>
      </c>
      <c r="AS751"/>
      <c r="AT751">
        <v>126</v>
      </c>
      <c r="AU751"/>
      <c r="AV751">
        <v>126</v>
      </c>
    </row>
    <row r="752" spans="44:48">
      <c r="AR752" s="362">
        <v>2355519129857</v>
      </c>
      <c r="AS752"/>
      <c r="AT752">
        <v>2</v>
      </c>
      <c r="AU752"/>
      <c r="AV752">
        <v>2</v>
      </c>
    </row>
    <row r="753" spans="44:48">
      <c r="AR753" s="362">
        <v>2355519129895</v>
      </c>
      <c r="AS753"/>
      <c r="AT753">
        <v>26</v>
      </c>
      <c r="AU753"/>
      <c r="AV753">
        <v>26</v>
      </c>
    </row>
    <row r="754" spans="44:48">
      <c r="AR754" s="362">
        <v>2355519209603</v>
      </c>
      <c r="AS754"/>
      <c r="AT754">
        <v>40</v>
      </c>
      <c r="AU754"/>
      <c r="AV754">
        <v>40</v>
      </c>
    </row>
    <row r="755" spans="44:48">
      <c r="AR755" s="362">
        <v>2355520159300</v>
      </c>
      <c r="AS755">
        <v>30</v>
      </c>
      <c r="AT755"/>
      <c r="AU755"/>
      <c r="AV755">
        <v>30</v>
      </c>
    </row>
    <row r="756" spans="44:48">
      <c r="AR756" s="362">
        <v>2356017050278</v>
      </c>
      <c r="AS756"/>
      <c r="AT756">
        <v>4</v>
      </c>
      <c r="AU756"/>
      <c r="AV756">
        <v>4</v>
      </c>
    </row>
    <row r="757" spans="44:48">
      <c r="AR757" s="362">
        <v>2356018050208</v>
      </c>
      <c r="AS757"/>
      <c r="AT757">
        <v>2</v>
      </c>
      <c r="AU757"/>
      <c r="AV757">
        <v>2</v>
      </c>
    </row>
    <row r="758" spans="44:48">
      <c r="AR758" s="362">
        <v>2356018050277</v>
      </c>
      <c r="AS758"/>
      <c r="AT758">
        <v>24</v>
      </c>
      <c r="AU758"/>
      <c r="AV758">
        <v>24</v>
      </c>
    </row>
    <row r="759" spans="44:48">
      <c r="AR759" s="362">
        <v>2356018094004</v>
      </c>
      <c r="AS759"/>
      <c r="AT759">
        <v>8</v>
      </c>
      <c r="AU759"/>
      <c r="AV759">
        <v>8</v>
      </c>
    </row>
    <row r="760" spans="44:48">
      <c r="AR760" s="362">
        <v>2356018095896</v>
      </c>
      <c r="AS760"/>
      <c r="AT760">
        <v>1</v>
      </c>
      <c r="AU760"/>
      <c r="AV760">
        <v>1</v>
      </c>
    </row>
    <row r="761" spans="44:48">
      <c r="AR761" s="362">
        <v>2356018119585</v>
      </c>
      <c r="AS761"/>
      <c r="AT761">
        <v>51</v>
      </c>
      <c r="AU761"/>
      <c r="AV761">
        <v>51</v>
      </c>
    </row>
    <row r="762" spans="44:48">
      <c r="AR762" s="362">
        <v>2356018129850</v>
      </c>
      <c r="AS762"/>
      <c r="AT762">
        <v>74</v>
      </c>
      <c r="AU762"/>
      <c r="AV762">
        <v>74</v>
      </c>
    </row>
    <row r="763" spans="44:48">
      <c r="AR763" s="362">
        <v>2356018157013</v>
      </c>
      <c r="AS763">
        <v>2</v>
      </c>
      <c r="AT763"/>
      <c r="AU763"/>
      <c r="AV763">
        <v>2</v>
      </c>
    </row>
    <row r="764" spans="44:48">
      <c r="AR764" s="362">
        <v>2356018159307</v>
      </c>
      <c r="AS764">
        <v>28</v>
      </c>
      <c r="AT764"/>
      <c r="AU764"/>
      <c r="AV764">
        <v>28</v>
      </c>
    </row>
    <row r="765" spans="44:48">
      <c r="AR765" s="362">
        <v>2356018208067</v>
      </c>
      <c r="AS765"/>
      <c r="AT765">
        <v>3</v>
      </c>
      <c r="AU765"/>
      <c r="AV765">
        <v>3</v>
      </c>
    </row>
    <row r="766" spans="44:48">
      <c r="AR766" s="362">
        <v>2356018231201</v>
      </c>
      <c r="AS766"/>
      <c r="AT766">
        <v>4</v>
      </c>
      <c r="AU766"/>
      <c r="AV766">
        <v>4</v>
      </c>
    </row>
    <row r="767" spans="44:48">
      <c r="AR767" s="362">
        <v>2356517094000</v>
      </c>
      <c r="AS767"/>
      <c r="AT767">
        <v>106</v>
      </c>
      <c r="AU767"/>
      <c r="AV767">
        <v>106</v>
      </c>
    </row>
    <row r="768" spans="44:48">
      <c r="AR768" s="362">
        <v>2356517129856</v>
      </c>
      <c r="AS768"/>
      <c r="AT768">
        <v>4</v>
      </c>
      <c r="AU768"/>
      <c r="AV768">
        <v>4</v>
      </c>
    </row>
    <row r="769" spans="44:48">
      <c r="AR769" s="362">
        <v>2404242020068</v>
      </c>
      <c r="AS769"/>
      <c r="AT769">
        <v>1</v>
      </c>
      <c r="AU769"/>
      <c r="AV769">
        <v>1</v>
      </c>
    </row>
    <row r="770" spans="44:48">
      <c r="AR770" s="362">
        <v>2453020095880</v>
      </c>
      <c r="AS770"/>
      <c r="AT770">
        <v>31</v>
      </c>
      <c r="AU770"/>
      <c r="AV770">
        <v>31</v>
      </c>
    </row>
    <row r="771" spans="44:48">
      <c r="AR771" s="362">
        <v>2453518158608</v>
      </c>
      <c r="AS771">
        <v>10</v>
      </c>
      <c r="AT771"/>
      <c r="AU771"/>
      <c r="AV771">
        <v>10</v>
      </c>
    </row>
    <row r="772" spans="44:48">
      <c r="AR772" s="362">
        <v>2453519095889</v>
      </c>
      <c r="AS772"/>
      <c r="AT772">
        <v>1</v>
      </c>
      <c r="AU772"/>
      <c r="AV772">
        <v>1</v>
      </c>
    </row>
    <row r="773" spans="44:48">
      <c r="AR773" s="362">
        <v>2453519158409</v>
      </c>
      <c r="AS773">
        <v>6</v>
      </c>
      <c r="AT773"/>
      <c r="AU773"/>
      <c r="AV773">
        <v>6</v>
      </c>
    </row>
    <row r="774" spans="44:48">
      <c r="AR774" s="362">
        <v>2453519158607</v>
      </c>
      <c r="AS774">
        <v>16</v>
      </c>
      <c r="AT774"/>
      <c r="AU774"/>
      <c r="AV774">
        <v>16</v>
      </c>
    </row>
    <row r="775" spans="44:48">
      <c r="AR775" s="362">
        <v>2453519189205</v>
      </c>
      <c r="AS775"/>
      <c r="AT775">
        <v>1</v>
      </c>
      <c r="AU775"/>
      <c r="AV775">
        <v>1</v>
      </c>
    </row>
    <row r="776" spans="44:48">
      <c r="AR776" s="362">
        <v>2453519189212</v>
      </c>
      <c r="AS776"/>
      <c r="AT776">
        <v>18</v>
      </c>
      <c r="AU776"/>
      <c r="AV776">
        <v>18</v>
      </c>
    </row>
    <row r="777" spans="44:48">
      <c r="AR777" s="362">
        <v>2453520095885</v>
      </c>
      <c r="AS777"/>
      <c r="AT777">
        <v>132</v>
      </c>
      <c r="AU777"/>
      <c r="AV777">
        <v>132</v>
      </c>
    </row>
    <row r="778" spans="44:48">
      <c r="AR778" s="362">
        <v>2453520132177</v>
      </c>
      <c r="AS778"/>
      <c r="AT778">
        <v>60</v>
      </c>
      <c r="AU778"/>
      <c r="AV778">
        <v>60</v>
      </c>
    </row>
    <row r="779" spans="44:48">
      <c r="AR779" s="362">
        <v>2453520138117</v>
      </c>
      <c r="AS779"/>
      <c r="AT779">
        <v>3</v>
      </c>
      <c r="AU779"/>
      <c r="AV779">
        <v>3</v>
      </c>
    </row>
    <row r="780" spans="44:48">
      <c r="AR780" s="362">
        <v>2453520159877</v>
      </c>
      <c r="AS780">
        <v>3</v>
      </c>
      <c r="AT780">
        <v>32</v>
      </c>
      <c r="AU780"/>
      <c r="AV780">
        <v>35</v>
      </c>
    </row>
    <row r="781" spans="44:48">
      <c r="AR781" s="362">
        <v>2454017158601</v>
      </c>
      <c r="AS781">
        <v>15</v>
      </c>
      <c r="AT781"/>
      <c r="AU781"/>
      <c r="AV781">
        <v>15</v>
      </c>
    </row>
    <row r="782" spans="44:48">
      <c r="AR782" s="362">
        <v>2454018094007</v>
      </c>
      <c r="AS782"/>
      <c r="AT782">
        <v>3</v>
      </c>
      <c r="AU782"/>
      <c r="AV782">
        <v>3</v>
      </c>
    </row>
    <row r="783" spans="44:48">
      <c r="AR783" s="362">
        <v>2454018118529</v>
      </c>
      <c r="AS783"/>
      <c r="AT783">
        <v>38</v>
      </c>
      <c r="AU783"/>
      <c r="AV783">
        <v>38</v>
      </c>
    </row>
    <row r="784" spans="44:48">
      <c r="AR784" s="362">
        <v>2454018119557</v>
      </c>
      <c r="AS784"/>
      <c r="AT784">
        <v>1</v>
      </c>
      <c r="AU784"/>
      <c r="AV784">
        <v>1</v>
      </c>
    </row>
    <row r="785" spans="44:48">
      <c r="AR785" s="362">
        <v>2454018129792</v>
      </c>
      <c r="AS785"/>
      <c r="AT785">
        <v>16</v>
      </c>
      <c r="AU785"/>
      <c r="AV785">
        <v>16</v>
      </c>
    </row>
    <row r="786" spans="44:48">
      <c r="AR786" s="362">
        <v>2454018129808</v>
      </c>
      <c r="AS786"/>
      <c r="AT786">
        <v>57</v>
      </c>
      <c r="AU786"/>
      <c r="AV786">
        <v>57</v>
      </c>
    </row>
    <row r="787" spans="44:48">
      <c r="AR787" s="362">
        <v>2454018129860</v>
      </c>
      <c r="AS787"/>
      <c r="AT787">
        <v>3</v>
      </c>
      <c r="AU787"/>
      <c r="AV787">
        <v>3</v>
      </c>
    </row>
    <row r="788" spans="44:48">
      <c r="AR788" s="362">
        <v>2454018129877</v>
      </c>
      <c r="AS788"/>
      <c r="AT788">
        <v>2</v>
      </c>
      <c r="AU788"/>
      <c r="AV788">
        <v>2</v>
      </c>
    </row>
    <row r="789" spans="44:48">
      <c r="AR789" s="362">
        <v>2454018129938</v>
      </c>
      <c r="AS789"/>
      <c r="AT789">
        <v>1</v>
      </c>
      <c r="AU789"/>
      <c r="AV789">
        <v>1</v>
      </c>
    </row>
    <row r="790" spans="44:48">
      <c r="AR790" s="362">
        <v>2454018139029</v>
      </c>
      <c r="AS790">
        <v>1</v>
      </c>
      <c r="AT790"/>
      <c r="AU790"/>
      <c r="AV790">
        <v>1</v>
      </c>
    </row>
    <row r="791" spans="44:48">
      <c r="AR791" s="362">
        <v>2454018157702</v>
      </c>
      <c r="AS791">
        <v>27</v>
      </c>
      <c r="AT791"/>
      <c r="AU791"/>
      <c r="AV791">
        <v>27</v>
      </c>
    </row>
    <row r="792" spans="44:48">
      <c r="AR792" s="362">
        <v>2454018158600</v>
      </c>
      <c r="AS792">
        <v>16</v>
      </c>
      <c r="AT792"/>
      <c r="AU792"/>
      <c r="AV792">
        <v>16</v>
      </c>
    </row>
    <row r="793" spans="44:48">
      <c r="AR793" s="362">
        <v>2454018159041</v>
      </c>
      <c r="AS793">
        <v>8</v>
      </c>
      <c r="AT793"/>
      <c r="AU793"/>
      <c r="AV793">
        <v>8</v>
      </c>
    </row>
    <row r="794" spans="44:48">
      <c r="AR794" s="362">
        <v>2454018159652</v>
      </c>
      <c r="AS794"/>
      <c r="AT794">
        <v>3</v>
      </c>
      <c r="AU794"/>
      <c r="AV794">
        <v>3</v>
      </c>
    </row>
    <row r="795" spans="44:48">
      <c r="AR795" s="362">
        <v>2454018159966</v>
      </c>
      <c r="AS795">
        <v>3</v>
      </c>
      <c r="AT795"/>
      <c r="AU795"/>
      <c r="AV795">
        <v>3</v>
      </c>
    </row>
    <row r="796" spans="44:48">
      <c r="AR796" s="362">
        <v>2454018169972</v>
      </c>
      <c r="AS796"/>
      <c r="AT796">
        <v>5</v>
      </c>
      <c r="AU796"/>
      <c r="AV796">
        <v>5</v>
      </c>
    </row>
    <row r="797" spans="44:48">
      <c r="AR797" s="362">
        <v>2454018189208</v>
      </c>
      <c r="AS797"/>
      <c r="AT797">
        <v>1</v>
      </c>
      <c r="AU797"/>
      <c r="AV797">
        <v>1</v>
      </c>
    </row>
    <row r="798" spans="44:48">
      <c r="AR798" s="362">
        <v>2454018189215</v>
      </c>
      <c r="AS798"/>
      <c r="AT798">
        <v>10</v>
      </c>
      <c r="AU798"/>
      <c r="AV798">
        <v>10</v>
      </c>
    </row>
    <row r="799" spans="44:48">
      <c r="AR799" s="362">
        <v>2454018208060</v>
      </c>
      <c r="AS799"/>
      <c r="AT799">
        <v>11</v>
      </c>
      <c r="AU799"/>
      <c r="AV799">
        <v>11</v>
      </c>
    </row>
    <row r="800" spans="44:48">
      <c r="AR800" s="362">
        <v>2454018328003</v>
      </c>
      <c r="AS800"/>
      <c r="AT800">
        <v>6</v>
      </c>
      <c r="AU800"/>
      <c r="AV800">
        <v>6</v>
      </c>
    </row>
    <row r="801" spans="44:48">
      <c r="AR801" s="362">
        <v>2454019095881</v>
      </c>
      <c r="AS801"/>
      <c r="AT801">
        <v>68</v>
      </c>
      <c r="AU801"/>
      <c r="AV801">
        <v>68</v>
      </c>
    </row>
    <row r="802" spans="44:48">
      <c r="AR802" s="362">
        <v>2454019118528</v>
      </c>
      <c r="AS802"/>
      <c r="AT802">
        <v>10</v>
      </c>
      <c r="AU802"/>
      <c r="AV802">
        <v>10</v>
      </c>
    </row>
    <row r="803" spans="44:48">
      <c r="AR803" s="362">
        <v>2454019129784</v>
      </c>
      <c r="AS803"/>
      <c r="AT803">
        <v>44</v>
      </c>
      <c r="AU803"/>
      <c r="AV803">
        <v>44</v>
      </c>
    </row>
    <row r="804" spans="44:48">
      <c r="AR804" s="362">
        <v>2454019129876</v>
      </c>
      <c r="AS804"/>
      <c r="AT804">
        <v>38</v>
      </c>
      <c r="AU804"/>
      <c r="AV804">
        <v>38</v>
      </c>
    </row>
    <row r="805" spans="44:48">
      <c r="AR805" s="362">
        <v>2454019158401</v>
      </c>
      <c r="AS805">
        <v>4</v>
      </c>
      <c r="AT805"/>
      <c r="AU805"/>
      <c r="AV805">
        <v>4</v>
      </c>
    </row>
    <row r="806" spans="44:48">
      <c r="AR806" s="362">
        <v>2454019158609</v>
      </c>
      <c r="AS806">
        <v>14</v>
      </c>
      <c r="AT806"/>
      <c r="AU806"/>
      <c r="AV806">
        <v>14</v>
      </c>
    </row>
    <row r="807" spans="44:48">
      <c r="AR807" s="362">
        <v>2454019159651</v>
      </c>
      <c r="AS807"/>
      <c r="AT807">
        <v>7</v>
      </c>
      <c r="AU807"/>
      <c r="AV807">
        <v>7</v>
      </c>
    </row>
    <row r="808" spans="44:48">
      <c r="AR808" s="362">
        <v>2454019189207</v>
      </c>
      <c r="AS808"/>
      <c r="AT808">
        <v>38</v>
      </c>
      <c r="AU808"/>
      <c r="AV808">
        <v>38</v>
      </c>
    </row>
    <row r="809" spans="44:48">
      <c r="AR809" s="362">
        <v>2454019207970</v>
      </c>
      <c r="AS809"/>
      <c r="AT809">
        <v>1</v>
      </c>
      <c r="AU809"/>
      <c r="AV809">
        <v>1</v>
      </c>
    </row>
    <row r="810" spans="44:48">
      <c r="AR810" s="362">
        <v>2454019208069</v>
      </c>
      <c r="AS810"/>
      <c r="AT810">
        <v>1</v>
      </c>
      <c r="AU810"/>
      <c r="AV810">
        <v>1</v>
      </c>
    </row>
    <row r="811" spans="44:48">
      <c r="AR811" s="362">
        <v>2454019328002</v>
      </c>
      <c r="AS811"/>
      <c r="AT811">
        <v>3</v>
      </c>
      <c r="AU811"/>
      <c r="AV811">
        <v>3</v>
      </c>
    </row>
    <row r="812" spans="44:48">
      <c r="AR812" s="362">
        <v>2454019490037</v>
      </c>
      <c r="AS812"/>
      <c r="AT812">
        <v>1</v>
      </c>
      <c r="AU812"/>
      <c r="AV812">
        <v>1</v>
      </c>
    </row>
    <row r="813" spans="44:48">
      <c r="AR813" s="362">
        <v>2454020095870</v>
      </c>
      <c r="AS813"/>
      <c r="AT813">
        <v>15</v>
      </c>
      <c r="AU813"/>
      <c r="AV813">
        <v>15</v>
      </c>
    </row>
    <row r="814" spans="44:48">
      <c r="AR814" s="362">
        <v>2454020130601</v>
      </c>
      <c r="AS814">
        <v>12</v>
      </c>
      <c r="AT814"/>
      <c r="AU814"/>
      <c r="AV814">
        <v>12</v>
      </c>
    </row>
    <row r="815" spans="44:48">
      <c r="AR815" s="362">
        <v>2454020189210</v>
      </c>
      <c r="AS815"/>
      <c r="AT815">
        <v>9</v>
      </c>
      <c r="AU815"/>
      <c r="AV815">
        <v>9</v>
      </c>
    </row>
    <row r="816" spans="44:48">
      <c r="AR816" s="362">
        <v>2454517118525</v>
      </c>
      <c r="AS816"/>
      <c r="AT816">
        <v>1</v>
      </c>
      <c r="AU816"/>
      <c r="AV816">
        <v>1</v>
      </c>
    </row>
    <row r="817" spans="44:48">
      <c r="AR817" s="362">
        <v>2454517132071</v>
      </c>
      <c r="AS817">
        <v>10</v>
      </c>
      <c r="AT817"/>
      <c r="AU817"/>
      <c r="AV817">
        <v>10</v>
      </c>
    </row>
    <row r="818" spans="44:48">
      <c r="AR818" s="362">
        <v>2454517158606</v>
      </c>
      <c r="AS818">
        <v>8</v>
      </c>
      <c r="AT818"/>
      <c r="AU818"/>
      <c r="AV818">
        <v>8</v>
      </c>
    </row>
    <row r="819" spans="44:48">
      <c r="AR819" s="362">
        <v>2454517159252</v>
      </c>
      <c r="AS819">
        <v>8</v>
      </c>
      <c r="AT819"/>
      <c r="AU819"/>
      <c r="AV819">
        <v>8</v>
      </c>
    </row>
    <row r="820" spans="44:48">
      <c r="AR820" s="362">
        <v>2454518095887</v>
      </c>
      <c r="AS820"/>
      <c r="AT820">
        <v>2</v>
      </c>
      <c r="AU820"/>
      <c r="AV820">
        <v>2</v>
      </c>
    </row>
    <row r="821" spans="44:48">
      <c r="AR821" s="362">
        <v>2454518129896</v>
      </c>
      <c r="AS821"/>
      <c r="AT821">
        <v>34</v>
      </c>
      <c r="AU821"/>
      <c r="AV821">
        <v>34</v>
      </c>
    </row>
    <row r="822" spans="44:48">
      <c r="AR822" s="362">
        <v>2454518157707</v>
      </c>
      <c r="AS822">
        <v>18</v>
      </c>
      <c r="AT822"/>
      <c r="AU822"/>
      <c r="AV822">
        <v>18</v>
      </c>
    </row>
    <row r="823" spans="44:48">
      <c r="AR823" s="362">
        <v>2454518158605</v>
      </c>
      <c r="AS823">
        <v>16</v>
      </c>
      <c r="AT823"/>
      <c r="AU823"/>
      <c r="AV823">
        <v>16</v>
      </c>
    </row>
    <row r="824" spans="44:48">
      <c r="AR824" s="362">
        <v>2454518159251</v>
      </c>
      <c r="AS824">
        <v>9</v>
      </c>
      <c r="AT824"/>
      <c r="AU824"/>
      <c r="AV824">
        <v>9</v>
      </c>
    </row>
    <row r="825" spans="44:48">
      <c r="AR825" s="362">
        <v>2454518208065</v>
      </c>
      <c r="AS825"/>
      <c r="AT825">
        <v>45</v>
      </c>
      <c r="AU825"/>
      <c r="AV825">
        <v>45</v>
      </c>
    </row>
    <row r="826" spans="44:48">
      <c r="AR826" s="362">
        <v>2454518328008</v>
      </c>
      <c r="AS826"/>
      <c r="AT826">
        <v>9</v>
      </c>
      <c r="AU826"/>
      <c r="AV826">
        <v>9</v>
      </c>
    </row>
    <row r="827" spans="44:48">
      <c r="AR827" s="362">
        <v>2454519119278</v>
      </c>
      <c r="AS827"/>
      <c r="AT827">
        <v>1</v>
      </c>
      <c r="AU827"/>
      <c r="AV827">
        <v>1</v>
      </c>
    </row>
    <row r="828" spans="44:48">
      <c r="AR828" s="362">
        <v>2454519132079</v>
      </c>
      <c r="AS828">
        <v>6</v>
      </c>
      <c r="AT828"/>
      <c r="AU828"/>
      <c r="AV828">
        <v>6</v>
      </c>
    </row>
    <row r="829" spans="44:48">
      <c r="AR829" s="362">
        <v>2454519159175</v>
      </c>
      <c r="AS829">
        <v>4</v>
      </c>
      <c r="AT829"/>
      <c r="AU829"/>
      <c r="AV829">
        <v>4</v>
      </c>
    </row>
    <row r="830" spans="44:48">
      <c r="AR830" s="362">
        <v>2454519208064</v>
      </c>
      <c r="AS830"/>
      <c r="AT830">
        <v>5</v>
      </c>
      <c r="AU830"/>
      <c r="AV830">
        <v>5</v>
      </c>
    </row>
    <row r="831" spans="44:48">
      <c r="AR831" s="362">
        <v>2454519209603</v>
      </c>
      <c r="AS831"/>
      <c r="AT831">
        <v>40</v>
      </c>
      <c r="AU831"/>
      <c r="AV831">
        <v>40</v>
      </c>
    </row>
    <row r="832" spans="44:48">
      <c r="AR832" s="362">
        <v>2454520095899</v>
      </c>
      <c r="AS832"/>
      <c r="AT832">
        <v>73</v>
      </c>
      <c r="AU832"/>
      <c r="AV832">
        <v>73</v>
      </c>
    </row>
    <row r="833" spans="44:48">
      <c r="AR833" s="362">
        <v>2454520157665</v>
      </c>
      <c r="AS833">
        <v>8</v>
      </c>
      <c r="AT833"/>
      <c r="AU833"/>
      <c r="AV833">
        <v>8</v>
      </c>
    </row>
    <row r="834" spans="44:48">
      <c r="AR834" s="362">
        <v>2454520208060</v>
      </c>
      <c r="AS834"/>
      <c r="AT834">
        <v>6</v>
      </c>
      <c r="AU834"/>
      <c r="AV834">
        <v>6</v>
      </c>
    </row>
    <row r="835" spans="44:48">
      <c r="AR835" s="362">
        <v>2455018095872</v>
      </c>
      <c r="AS835"/>
      <c r="AT835">
        <v>1</v>
      </c>
      <c r="AU835"/>
      <c r="AV835">
        <v>1</v>
      </c>
    </row>
    <row r="836" spans="44:48">
      <c r="AR836" s="362">
        <v>2455018159048</v>
      </c>
      <c r="AS836">
        <v>19</v>
      </c>
      <c r="AT836"/>
      <c r="AU836"/>
      <c r="AV836">
        <v>19</v>
      </c>
    </row>
    <row r="837" spans="44:48">
      <c r="AR837" s="362">
        <v>2455019118815</v>
      </c>
      <c r="AS837"/>
      <c r="AT837">
        <v>3</v>
      </c>
      <c r="AU837"/>
      <c r="AV837">
        <v>3</v>
      </c>
    </row>
    <row r="838" spans="44:48">
      <c r="AR838" s="362">
        <v>2455020095891</v>
      </c>
      <c r="AS838"/>
      <c r="AT838">
        <v>2</v>
      </c>
      <c r="AU838"/>
      <c r="AV838">
        <v>2</v>
      </c>
    </row>
    <row r="839" spans="44:48">
      <c r="AR839" s="362">
        <v>2456018159304</v>
      </c>
      <c r="AS839">
        <v>20</v>
      </c>
      <c r="AT839"/>
      <c r="AU839"/>
      <c r="AV839">
        <v>20</v>
      </c>
    </row>
    <row r="840" spans="44:48">
      <c r="AR840" s="362">
        <v>2553019159873</v>
      </c>
      <c r="AS840">
        <v>18</v>
      </c>
      <c r="AT840"/>
      <c r="AU840"/>
      <c r="AV840">
        <v>18</v>
      </c>
    </row>
    <row r="841" spans="44:48">
      <c r="AR841" s="362">
        <v>2553518158605</v>
      </c>
      <c r="AS841">
        <v>7</v>
      </c>
      <c r="AT841"/>
      <c r="AU841"/>
      <c r="AV841">
        <v>7</v>
      </c>
    </row>
    <row r="842" spans="44:48">
      <c r="AR842" s="362">
        <v>2553518159657</v>
      </c>
      <c r="AS842"/>
      <c r="AT842">
        <v>1</v>
      </c>
      <c r="AU842"/>
      <c r="AV842">
        <v>1</v>
      </c>
    </row>
    <row r="843" spans="44:48">
      <c r="AR843" s="362">
        <v>2553519095879</v>
      </c>
      <c r="AS843"/>
      <c r="AT843">
        <v>1</v>
      </c>
      <c r="AU843"/>
      <c r="AV843">
        <v>1</v>
      </c>
    </row>
    <row r="844" spans="44:48">
      <c r="AR844" s="362">
        <v>2553519158406</v>
      </c>
      <c r="AS844">
        <v>14</v>
      </c>
      <c r="AT844"/>
      <c r="AU844"/>
      <c r="AV844">
        <v>14</v>
      </c>
    </row>
    <row r="845" spans="44:48">
      <c r="AR845" s="362">
        <v>2553519158604</v>
      </c>
      <c r="AS845">
        <v>12</v>
      </c>
      <c r="AT845"/>
      <c r="AU845"/>
      <c r="AV845">
        <v>12</v>
      </c>
    </row>
    <row r="846" spans="44:48">
      <c r="AR846" s="362">
        <v>2553519159687</v>
      </c>
      <c r="AS846"/>
      <c r="AT846">
        <v>1</v>
      </c>
      <c r="AU846"/>
      <c r="AV846">
        <v>1</v>
      </c>
    </row>
    <row r="847" spans="44:48">
      <c r="AR847" s="362">
        <v>2553519189202</v>
      </c>
      <c r="AS847"/>
      <c r="AT847">
        <v>4</v>
      </c>
      <c r="AU847"/>
      <c r="AV847">
        <v>4</v>
      </c>
    </row>
    <row r="848" spans="44:48">
      <c r="AR848" s="362">
        <v>2553520095882</v>
      </c>
      <c r="AS848"/>
      <c r="AT848">
        <v>17</v>
      </c>
      <c r="AU848"/>
      <c r="AV848">
        <v>17</v>
      </c>
    </row>
    <row r="849" spans="44:48">
      <c r="AR849" s="362">
        <v>2553520208060</v>
      </c>
      <c r="AS849"/>
      <c r="AT849">
        <v>2</v>
      </c>
      <c r="AU849"/>
      <c r="AV849">
        <v>2</v>
      </c>
    </row>
    <row r="850" spans="44:48">
      <c r="AR850" s="362">
        <v>2554017155508</v>
      </c>
      <c r="AS850">
        <v>10</v>
      </c>
      <c r="AT850"/>
      <c r="AU850"/>
      <c r="AV850">
        <v>10</v>
      </c>
    </row>
    <row r="851" spans="44:48">
      <c r="AR851" s="362">
        <v>2554018132072</v>
      </c>
      <c r="AS851">
        <v>2</v>
      </c>
      <c r="AT851"/>
      <c r="AU851"/>
      <c r="AV851">
        <v>2</v>
      </c>
    </row>
    <row r="852" spans="44:48">
      <c r="AR852" s="362">
        <v>2554018158607</v>
      </c>
      <c r="AS852">
        <v>7</v>
      </c>
      <c r="AT852"/>
      <c r="AU852"/>
      <c r="AV852">
        <v>7</v>
      </c>
    </row>
    <row r="853" spans="44:48">
      <c r="AR853" s="362">
        <v>2554018159697</v>
      </c>
      <c r="AS853">
        <v>7</v>
      </c>
      <c r="AT853"/>
      <c r="AU853"/>
      <c r="AV853">
        <v>7</v>
      </c>
    </row>
    <row r="854" spans="44:48">
      <c r="AR854" s="362">
        <v>2554019095888</v>
      </c>
      <c r="AS854"/>
      <c r="AT854">
        <v>3</v>
      </c>
      <c r="AU854"/>
      <c r="AV854">
        <v>3</v>
      </c>
    </row>
    <row r="855" spans="44:48">
      <c r="AR855" s="362">
        <v>2554019158606</v>
      </c>
      <c r="AS855">
        <v>8</v>
      </c>
      <c r="AT855"/>
      <c r="AU855"/>
      <c r="AV855">
        <v>8</v>
      </c>
    </row>
    <row r="856" spans="44:48">
      <c r="AR856" s="362">
        <v>2554517159044</v>
      </c>
      <c r="AS856">
        <v>20</v>
      </c>
      <c r="AT856"/>
      <c r="AU856"/>
      <c r="AV856">
        <v>20</v>
      </c>
    </row>
    <row r="857" spans="44:48">
      <c r="AR857" s="362">
        <v>2554518159043</v>
      </c>
      <c r="AS857">
        <v>1</v>
      </c>
      <c r="AT857"/>
      <c r="AU857"/>
      <c r="AV857">
        <v>1</v>
      </c>
    </row>
    <row r="858" spans="44:48">
      <c r="AR858" s="362">
        <v>2554518159258</v>
      </c>
      <c r="AS858">
        <v>12</v>
      </c>
      <c r="AT858"/>
      <c r="AU858"/>
      <c r="AV858">
        <v>12</v>
      </c>
    </row>
    <row r="859" spans="44:48">
      <c r="AR859" s="362">
        <v>2554519158601</v>
      </c>
      <c r="AS859">
        <v>6</v>
      </c>
      <c r="AT859"/>
      <c r="AU859"/>
      <c r="AV859">
        <v>6</v>
      </c>
    </row>
    <row r="860" spans="44:48">
      <c r="AR860" s="362">
        <v>2555019095892</v>
      </c>
      <c r="AS860"/>
      <c r="AT860">
        <v>1</v>
      </c>
      <c r="AU860"/>
      <c r="AV860">
        <v>1</v>
      </c>
    </row>
    <row r="861" spans="44:48">
      <c r="AR861" s="362">
        <v>2555019208063</v>
      </c>
      <c r="AS861"/>
      <c r="AT861">
        <v>51</v>
      </c>
      <c r="AU861"/>
      <c r="AV861">
        <v>51</v>
      </c>
    </row>
    <row r="862" spans="44:48">
      <c r="AR862" s="362">
        <v>2555020095898</v>
      </c>
      <c r="AS862"/>
      <c r="AT862">
        <v>1</v>
      </c>
      <c r="AU862"/>
      <c r="AV862">
        <v>1</v>
      </c>
    </row>
    <row r="863" spans="44:48">
      <c r="AR863" s="362">
        <v>2555020189207</v>
      </c>
      <c r="AS863"/>
      <c r="AT863">
        <v>1</v>
      </c>
      <c r="AU863"/>
      <c r="AV863">
        <v>1</v>
      </c>
    </row>
    <row r="864" spans="44:48">
      <c r="AR864" s="362">
        <v>2555518157664</v>
      </c>
      <c r="AS864">
        <v>8</v>
      </c>
      <c r="AT864"/>
      <c r="AU864"/>
      <c r="AV864">
        <v>8</v>
      </c>
    </row>
    <row r="865" spans="44:48">
      <c r="AR865" s="362">
        <v>2653518158602</v>
      </c>
      <c r="AS865">
        <v>12</v>
      </c>
      <c r="AT865"/>
      <c r="AU865"/>
      <c r="AV865">
        <v>12</v>
      </c>
    </row>
    <row r="866" spans="44:48">
      <c r="AR866" s="362">
        <v>2653518159654</v>
      </c>
      <c r="AS866"/>
      <c r="AT866">
        <v>4</v>
      </c>
      <c r="AU866"/>
      <c r="AV866">
        <v>4</v>
      </c>
    </row>
    <row r="867" spans="44:48">
      <c r="AR867" s="362">
        <v>2654022095896</v>
      </c>
      <c r="AS867"/>
      <c r="AT867">
        <v>2</v>
      </c>
      <c r="AU867"/>
      <c r="AV867">
        <v>2</v>
      </c>
    </row>
    <row r="868" spans="44:48">
      <c r="AR868" s="362">
        <v>2654520149831</v>
      </c>
      <c r="AS868"/>
      <c r="AT868">
        <v>8</v>
      </c>
      <c r="AU868"/>
      <c r="AV868">
        <v>8</v>
      </c>
    </row>
    <row r="869" spans="44:48">
      <c r="AR869" s="362">
        <v>2654520208064</v>
      </c>
      <c r="AS869"/>
      <c r="AT869">
        <v>1</v>
      </c>
      <c r="AU869"/>
      <c r="AV869">
        <v>1</v>
      </c>
    </row>
    <row r="870" spans="44:48">
      <c r="AR870" s="362">
        <v>2655020095901</v>
      </c>
      <c r="AS870"/>
      <c r="AT870">
        <v>6</v>
      </c>
      <c r="AU870"/>
      <c r="AV870">
        <v>6</v>
      </c>
    </row>
    <row r="871" spans="44:48">
      <c r="AR871" s="362">
        <v>2656018119586</v>
      </c>
      <c r="AS871"/>
      <c r="AT871">
        <v>2</v>
      </c>
      <c r="AU871"/>
      <c r="AV871">
        <v>2</v>
      </c>
    </row>
    <row r="872" spans="44:48">
      <c r="AR872" s="362">
        <v>2656517050205</v>
      </c>
      <c r="AS872"/>
      <c r="AT872">
        <v>2</v>
      </c>
      <c r="AU872"/>
      <c r="AV872">
        <v>2</v>
      </c>
    </row>
    <row r="873" spans="44:48">
      <c r="AR873" s="362">
        <v>2656517050212</v>
      </c>
      <c r="AS873"/>
      <c r="AT873">
        <v>12</v>
      </c>
      <c r="AU873"/>
      <c r="AV873">
        <v>12</v>
      </c>
    </row>
    <row r="874" spans="44:48">
      <c r="AR874" s="362">
        <v>2656517050298</v>
      </c>
      <c r="AS874"/>
      <c r="AT874">
        <v>48</v>
      </c>
      <c r="AU874"/>
      <c r="AV874">
        <v>48</v>
      </c>
    </row>
    <row r="875" spans="44:48">
      <c r="AR875" s="362">
        <v>2656517095886</v>
      </c>
      <c r="AS875"/>
      <c r="AT875">
        <v>1</v>
      </c>
      <c r="AU875"/>
      <c r="AV875">
        <v>1</v>
      </c>
    </row>
    <row r="876" spans="44:48">
      <c r="AR876" s="362">
        <v>2656517130198</v>
      </c>
      <c r="AS876"/>
      <c r="AT876">
        <v>8</v>
      </c>
      <c r="AU876"/>
      <c r="AV876">
        <v>8</v>
      </c>
    </row>
    <row r="877" spans="44:48">
      <c r="AR877" s="362">
        <v>2656517154699</v>
      </c>
      <c r="AS877">
        <v>2</v>
      </c>
      <c r="AT877"/>
      <c r="AU877"/>
      <c r="AV877">
        <v>2</v>
      </c>
    </row>
    <row r="878" spans="44:48">
      <c r="AR878" s="362">
        <v>2656517159304</v>
      </c>
      <c r="AS878">
        <v>12</v>
      </c>
      <c r="AT878"/>
      <c r="AU878"/>
      <c r="AV878">
        <v>12</v>
      </c>
    </row>
    <row r="879" spans="44:48">
      <c r="AR879" s="362">
        <v>2656517327604</v>
      </c>
      <c r="AS879"/>
      <c r="AT879">
        <v>25</v>
      </c>
      <c r="AU879"/>
      <c r="AV879">
        <v>25</v>
      </c>
    </row>
    <row r="880" spans="44:48">
      <c r="AR880" s="362">
        <v>2656517328366</v>
      </c>
      <c r="AS880"/>
      <c r="AT880">
        <v>4</v>
      </c>
      <c r="AU880"/>
      <c r="AV880">
        <v>4</v>
      </c>
    </row>
    <row r="881" spans="44:48">
      <c r="AR881" s="362">
        <v>2657016050277</v>
      </c>
      <c r="AS881"/>
      <c r="AT881">
        <v>12</v>
      </c>
      <c r="AU881"/>
      <c r="AV881">
        <v>12</v>
      </c>
    </row>
    <row r="882" spans="44:48">
      <c r="AR882" s="362">
        <v>2657017142322</v>
      </c>
      <c r="AS882"/>
      <c r="AT882">
        <v>4</v>
      </c>
      <c r="AU882"/>
      <c r="AV882">
        <v>4</v>
      </c>
    </row>
    <row r="883" spans="44:48">
      <c r="AR883" s="362">
        <v>2753019208063</v>
      </c>
      <c r="AS883"/>
      <c r="AT883">
        <v>9</v>
      </c>
      <c r="AU883"/>
      <c r="AV883">
        <v>9</v>
      </c>
    </row>
    <row r="884" spans="44:48">
      <c r="AR884" s="362">
        <v>2753020095881</v>
      </c>
      <c r="AS884"/>
      <c r="AT884">
        <v>2</v>
      </c>
      <c r="AU884"/>
      <c r="AV884">
        <v>2</v>
      </c>
    </row>
    <row r="885" spans="44:48">
      <c r="AR885" s="362">
        <v>2753020208069</v>
      </c>
      <c r="AS885"/>
      <c r="AT885">
        <v>4</v>
      </c>
      <c r="AU885"/>
      <c r="AV885">
        <v>4</v>
      </c>
    </row>
    <row r="886" spans="44:48">
      <c r="AR886" s="362">
        <v>2753518155509</v>
      </c>
      <c r="AS886">
        <v>22</v>
      </c>
      <c r="AT886"/>
      <c r="AU886"/>
      <c r="AV886">
        <v>22</v>
      </c>
    </row>
    <row r="887" spans="44:48">
      <c r="AR887" s="362">
        <v>2753518208069</v>
      </c>
      <c r="AS887"/>
      <c r="AT887">
        <v>21</v>
      </c>
      <c r="AU887"/>
      <c r="AV887">
        <v>21</v>
      </c>
    </row>
    <row r="888" spans="44:48">
      <c r="AR888" s="362">
        <v>2753519129899</v>
      </c>
      <c r="AS888"/>
      <c r="AT888">
        <v>1</v>
      </c>
      <c r="AU888"/>
      <c r="AV888">
        <v>1</v>
      </c>
    </row>
    <row r="889" spans="44:48">
      <c r="AR889" s="362">
        <v>2753519158608</v>
      </c>
      <c r="AS889">
        <v>8</v>
      </c>
      <c r="AT889"/>
      <c r="AU889"/>
      <c r="AV889">
        <v>8</v>
      </c>
    </row>
    <row r="890" spans="44:48">
      <c r="AR890" s="362">
        <v>2753519159650</v>
      </c>
      <c r="AS890">
        <v>1</v>
      </c>
      <c r="AT890"/>
      <c r="AU890"/>
      <c r="AV890">
        <v>1</v>
      </c>
    </row>
    <row r="891" spans="44:48">
      <c r="AR891" s="362">
        <v>2754019208060</v>
      </c>
      <c r="AS891"/>
      <c r="AT891">
        <v>1</v>
      </c>
      <c r="AU891"/>
      <c r="AV891">
        <v>1</v>
      </c>
    </row>
    <row r="892" spans="44:48">
      <c r="AR892" s="362">
        <v>2754020157661</v>
      </c>
      <c r="AS892">
        <v>8</v>
      </c>
      <c r="AT892"/>
      <c r="AU892"/>
      <c r="AV892">
        <v>8</v>
      </c>
    </row>
    <row r="893" spans="44:48">
      <c r="AR893" s="362">
        <v>2754520208061</v>
      </c>
      <c r="AS893"/>
      <c r="AT893">
        <v>5</v>
      </c>
      <c r="AU893"/>
      <c r="AV893">
        <v>5</v>
      </c>
    </row>
    <row r="894" spans="44:48">
      <c r="AR894" s="362">
        <v>2755519158527</v>
      </c>
      <c r="AS894">
        <v>2</v>
      </c>
      <c r="AT894"/>
      <c r="AU894"/>
      <c r="AV894">
        <v>2</v>
      </c>
    </row>
    <row r="895" spans="44:48">
      <c r="AR895" s="362">
        <v>2853521095899</v>
      </c>
      <c r="AS895"/>
      <c r="AT895">
        <v>2</v>
      </c>
      <c r="AU895"/>
      <c r="AV895">
        <v>2</v>
      </c>
    </row>
    <row r="896" spans="44:48">
      <c r="AR896" s="362">
        <v>2857017142326</v>
      </c>
      <c r="AS896"/>
      <c r="AT896">
        <v>1</v>
      </c>
      <c r="AU896"/>
      <c r="AV896">
        <v>1</v>
      </c>
    </row>
    <row r="897" spans="44:48">
      <c r="AR897" s="362">
        <v>2954019155504</v>
      </c>
      <c r="AS897">
        <v>2</v>
      </c>
      <c r="AT897"/>
      <c r="AU897"/>
      <c r="AV897">
        <v>2</v>
      </c>
    </row>
    <row r="898" spans="44:48">
      <c r="AR898" s="362">
        <v>3054022095893</v>
      </c>
      <c r="AS898"/>
      <c r="AT898">
        <v>7</v>
      </c>
      <c r="AU898"/>
      <c r="AV898">
        <v>7</v>
      </c>
    </row>
    <row r="899" spans="44:48">
      <c r="AR899" s="362">
        <v>3253021095891</v>
      </c>
      <c r="AS899"/>
      <c r="AT899">
        <v>2</v>
      </c>
      <c r="AU899"/>
      <c r="AV899">
        <v>2</v>
      </c>
    </row>
    <row r="900" spans="44:48">
      <c r="AR900" s="362">
        <v>3404542039943</v>
      </c>
      <c r="AS900"/>
      <c r="AT900">
        <v>12</v>
      </c>
      <c r="AU900"/>
      <c r="AV900">
        <v>12</v>
      </c>
    </row>
    <row r="901" spans="44:48">
      <c r="AR901" s="362">
        <v>4454542012056</v>
      </c>
      <c r="AS901"/>
      <c r="AT901">
        <v>40</v>
      </c>
      <c r="AU901"/>
      <c r="AV901">
        <v>40</v>
      </c>
    </row>
    <row r="902" spans="44:48">
      <c r="AR902" s="362">
        <v>4454542012063</v>
      </c>
      <c r="AS902"/>
      <c r="AT902">
        <v>138</v>
      </c>
      <c r="AU902"/>
      <c r="AV902">
        <v>138</v>
      </c>
    </row>
    <row r="903" spans="44:48">
      <c r="AR903" s="362">
        <v>4454542012070</v>
      </c>
      <c r="AS903"/>
      <c r="AT903">
        <v>8</v>
      </c>
      <c r="AU903"/>
      <c r="AV903">
        <v>8</v>
      </c>
    </row>
    <row r="904" spans="44:48">
      <c r="AR904" s="362">
        <v>4454542140186</v>
      </c>
      <c r="AS904"/>
      <c r="AT904">
        <v>4</v>
      </c>
      <c r="AU904"/>
      <c r="AV904">
        <v>4</v>
      </c>
    </row>
    <row r="905" spans="44:48">
      <c r="AR905" s="362">
        <v>4454542141305</v>
      </c>
      <c r="AS905"/>
      <c r="AT905">
        <v>28</v>
      </c>
      <c r="AU905"/>
      <c r="AV905">
        <v>28</v>
      </c>
    </row>
    <row r="906" spans="44:48">
      <c r="AR906" s="362">
        <v>4582401602732</v>
      </c>
      <c r="AS906"/>
      <c r="AT906">
        <v>92</v>
      </c>
      <c r="AU906"/>
      <c r="AV906">
        <v>92</v>
      </c>
    </row>
    <row r="907" spans="44:48">
      <c r="AR907" s="362">
        <v>5454542039946</v>
      </c>
      <c r="AS907"/>
      <c r="AT907">
        <v>4</v>
      </c>
      <c r="AU907"/>
      <c r="AV907">
        <v>4</v>
      </c>
    </row>
    <row r="908" spans="44:48">
      <c r="AR908" s="362">
        <v>5454542070192</v>
      </c>
      <c r="AS908"/>
      <c r="AT908">
        <v>4</v>
      </c>
      <c r="AU908"/>
      <c r="AV908">
        <v>4</v>
      </c>
    </row>
    <row r="909" spans="44:48">
      <c r="AR909" s="362">
        <v>5454542079959</v>
      </c>
      <c r="AS909"/>
      <c r="AT909">
        <v>3</v>
      </c>
      <c r="AU909"/>
      <c r="AV909">
        <v>3</v>
      </c>
    </row>
    <row r="910" spans="44:48">
      <c r="AR910" s="362">
        <v>5454542158708</v>
      </c>
      <c r="AS910"/>
      <c r="AT910">
        <v>4</v>
      </c>
      <c r="AU910"/>
      <c r="AV910">
        <v>4</v>
      </c>
    </row>
    <row r="911" spans="44:48">
      <c r="AR911" s="362">
        <v>5454542350102</v>
      </c>
      <c r="AS911"/>
      <c r="AT911">
        <v>4</v>
      </c>
      <c r="AU911"/>
      <c r="AV911">
        <v>4</v>
      </c>
    </row>
    <row r="912" spans="44:48">
      <c r="AR912" s="362">
        <v>5554342012054</v>
      </c>
      <c r="AS912"/>
      <c r="AT912">
        <v>5</v>
      </c>
      <c r="AU912"/>
      <c r="AV912">
        <v>5</v>
      </c>
    </row>
    <row r="913" spans="44:48">
      <c r="AR913" s="362">
        <v>5554342012061</v>
      </c>
      <c r="AS913"/>
      <c r="AT913">
        <v>4</v>
      </c>
      <c r="AU913"/>
      <c r="AV913">
        <v>4</v>
      </c>
    </row>
    <row r="914" spans="44:48">
      <c r="AR914" s="362">
        <v>5554556039922</v>
      </c>
      <c r="AS914"/>
      <c r="AT914">
        <v>12</v>
      </c>
      <c r="AU914"/>
      <c r="AV914">
        <v>12</v>
      </c>
    </row>
    <row r="915" spans="44:48">
      <c r="AR915" s="362">
        <v>5555042012054</v>
      </c>
      <c r="AS915"/>
      <c r="AT915">
        <v>4</v>
      </c>
      <c r="AU915"/>
      <c r="AV915">
        <v>4</v>
      </c>
    </row>
    <row r="916" spans="44:48">
      <c r="AR916" s="362">
        <v>5604356079960</v>
      </c>
      <c r="AS916"/>
      <c r="AT916">
        <v>8</v>
      </c>
      <c r="AU916"/>
      <c r="AV916">
        <v>8</v>
      </c>
    </row>
    <row r="917" spans="44:48">
      <c r="AR917" s="362">
        <v>5605356070759</v>
      </c>
      <c r="AS917"/>
      <c r="AT917">
        <v>4</v>
      </c>
      <c r="AU917"/>
      <c r="AV917">
        <v>4</v>
      </c>
    </row>
    <row r="918" spans="44:48">
      <c r="AR918" s="362">
        <v>5605356070780</v>
      </c>
      <c r="AS918"/>
      <c r="AT918">
        <v>4</v>
      </c>
      <c r="AU918"/>
      <c r="AV918">
        <v>4</v>
      </c>
    </row>
    <row r="919" spans="44:48">
      <c r="AR919" s="362">
        <v>6654352039948</v>
      </c>
      <c r="AS919"/>
      <c r="AT919">
        <v>12</v>
      </c>
      <c r="AU919"/>
      <c r="AV919">
        <v>12</v>
      </c>
    </row>
    <row r="920" spans="44:48">
      <c r="AR920" s="362">
        <v>6654852021047</v>
      </c>
      <c r="AS920"/>
      <c r="AT920">
        <v>4</v>
      </c>
      <c r="AU920"/>
      <c r="AV920">
        <v>4</v>
      </c>
    </row>
    <row r="921" spans="44:48">
      <c r="AR921" s="362">
        <v>7604042039948</v>
      </c>
      <c r="AS921"/>
      <c r="AT921">
        <v>4</v>
      </c>
      <c r="AU921"/>
      <c r="AV921">
        <v>4</v>
      </c>
    </row>
    <row r="922" spans="44:48">
      <c r="AR922" s="362">
        <v>7604052151319</v>
      </c>
      <c r="AS922"/>
      <c r="AT922">
        <v>4</v>
      </c>
      <c r="AU922"/>
      <c r="AV922">
        <v>4</v>
      </c>
    </row>
    <row r="923" spans="44:48">
      <c r="AR923" s="362">
        <v>7703856031329</v>
      </c>
      <c r="AS923"/>
      <c r="AT923">
        <v>4</v>
      </c>
      <c r="AU923"/>
      <c r="AV923">
        <v>4</v>
      </c>
    </row>
    <row r="924" spans="44:48">
      <c r="AR924" s="362">
        <v>7704856039926</v>
      </c>
      <c r="AS924"/>
      <c r="AT924">
        <v>20</v>
      </c>
      <c r="AU924"/>
      <c r="AV924">
        <v>20</v>
      </c>
    </row>
    <row r="925" spans="44:48">
      <c r="AR925" s="362">
        <v>7704856039940</v>
      </c>
      <c r="AS925"/>
      <c r="AT925">
        <v>24</v>
      </c>
      <c r="AU925"/>
      <c r="AV925">
        <v>24</v>
      </c>
    </row>
    <row r="926" spans="44:48">
      <c r="AR926" s="362">
        <v>7705356012303</v>
      </c>
      <c r="AS926"/>
      <c r="AT926">
        <v>1</v>
      </c>
      <c r="AU926"/>
      <c r="AV926">
        <v>1</v>
      </c>
    </row>
    <row r="927" spans="44:48">
      <c r="AR927" s="362">
        <v>9755556030636</v>
      </c>
      <c r="AS927"/>
      <c r="AT927">
        <v>4</v>
      </c>
      <c r="AU927"/>
      <c r="AV927">
        <v>4</v>
      </c>
    </row>
    <row r="928" spans="44:48">
      <c r="AR928" s="362">
        <v>9804852220033</v>
      </c>
      <c r="AS928"/>
      <c r="AT928">
        <v>4</v>
      </c>
      <c r="AU928"/>
      <c r="AV928">
        <v>4</v>
      </c>
    </row>
    <row r="929" spans="44:48">
      <c r="AR929" s="362" t="s">
        <v>2328</v>
      </c>
      <c r="AS929">
        <v>1</v>
      </c>
      <c r="AT929"/>
      <c r="AU929"/>
      <c r="AV929">
        <v>1</v>
      </c>
    </row>
    <row r="930" spans="44:48">
      <c r="AR930" s="362" t="s">
        <v>2340</v>
      </c>
      <c r="AS930"/>
      <c r="AT930">
        <v>4</v>
      </c>
      <c r="AU930"/>
      <c r="AV930">
        <v>4</v>
      </c>
    </row>
    <row r="931" spans="44:48">
      <c r="AR931" s="362" t="s">
        <v>2341</v>
      </c>
      <c r="AS931"/>
      <c r="AT931">
        <v>6</v>
      </c>
      <c r="AU931"/>
      <c r="AV931">
        <v>6</v>
      </c>
    </row>
    <row r="932" spans="44:48">
      <c r="AR932" s="362" t="s">
        <v>6185</v>
      </c>
      <c r="AS932"/>
      <c r="AT932">
        <v>2</v>
      </c>
      <c r="AU932"/>
      <c r="AV932">
        <v>2</v>
      </c>
    </row>
    <row r="933" spans="44:48">
      <c r="AR933" s="362" t="s">
        <v>7387</v>
      </c>
      <c r="AS933"/>
      <c r="AT933">
        <v>2</v>
      </c>
      <c r="AU933"/>
      <c r="AV933">
        <v>2</v>
      </c>
    </row>
    <row r="934" spans="44:48">
      <c r="AR934" s="362" t="s">
        <v>2329</v>
      </c>
      <c r="AS934">
        <v>1</v>
      </c>
      <c r="AT934"/>
      <c r="AU934"/>
      <c r="AV934">
        <v>1</v>
      </c>
    </row>
    <row r="935" spans="44:48">
      <c r="AR935" s="362" t="s">
        <v>4640</v>
      </c>
      <c r="AS935">
        <v>7081</v>
      </c>
      <c r="AT935"/>
      <c r="AU935"/>
      <c r="AV935">
        <v>7081</v>
      </c>
    </row>
    <row r="936" spans="44:48">
      <c r="AR936" s="328">
        <v>2355018132075</v>
      </c>
      <c r="AS936">
        <v>16</v>
      </c>
      <c r="AT936"/>
      <c r="AU936"/>
      <c r="AV936">
        <v>16</v>
      </c>
    </row>
    <row r="937" spans="44:48">
      <c r="AR937" s="328">
        <v>2156017232045</v>
      </c>
      <c r="AS937"/>
      <c r="AT937">
        <v>3</v>
      </c>
      <c r="AU937"/>
      <c r="AV937">
        <v>3</v>
      </c>
    </row>
    <row r="938" spans="44:48">
      <c r="AR938" s="328">
        <v>1756016130604</v>
      </c>
      <c r="AS938"/>
      <c r="AT938">
        <v>60</v>
      </c>
      <c r="AU938"/>
      <c r="AV938">
        <v>60</v>
      </c>
    </row>
    <row r="939" spans="44:48">
      <c r="AR939" s="328">
        <v>1755515130603</v>
      </c>
      <c r="AS939"/>
      <c r="AT939">
        <v>20</v>
      </c>
      <c r="AU939"/>
      <c r="AV939">
        <v>20</v>
      </c>
    </row>
    <row r="940" spans="44:48">
      <c r="AR940" s="328">
        <v>1856015130602</v>
      </c>
      <c r="AS940"/>
      <c r="AT940">
        <v>12</v>
      </c>
      <c r="AU940"/>
      <c r="AV940">
        <v>12</v>
      </c>
    </row>
    <row r="941" spans="44:48">
      <c r="AR941" s="328">
        <v>1756514157738</v>
      </c>
      <c r="AS941">
        <v>8</v>
      </c>
      <c r="AT941"/>
      <c r="AU941"/>
      <c r="AV941">
        <v>8</v>
      </c>
    </row>
    <row r="942" spans="44:48">
      <c r="AR942" s="328">
        <v>1956016157704</v>
      </c>
      <c r="AS942">
        <v>26</v>
      </c>
      <c r="AT942"/>
      <c r="AU942"/>
      <c r="AV942">
        <v>26</v>
      </c>
    </row>
    <row r="943" spans="44:48">
      <c r="AR943" s="328">
        <v>1756515157706</v>
      </c>
      <c r="AS943">
        <v>24</v>
      </c>
      <c r="AT943"/>
      <c r="AU943"/>
      <c r="AV943">
        <v>24</v>
      </c>
    </row>
    <row r="944" spans="44:48">
      <c r="AR944" s="328">
        <v>2255517158609</v>
      </c>
      <c r="AS944">
        <v>4</v>
      </c>
      <c r="AT944"/>
      <c r="AU944"/>
      <c r="AV944">
        <v>4</v>
      </c>
    </row>
    <row r="945" spans="44:48">
      <c r="AR945" s="328">
        <v>2656517157669</v>
      </c>
      <c r="AS945">
        <v>4</v>
      </c>
      <c r="AT945"/>
      <c r="AU945"/>
      <c r="AV945">
        <v>4</v>
      </c>
    </row>
    <row r="946" spans="44:48">
      <c r="AR946" s="328">
        <v>2256016159265</v>
      </c>
      <c r="AS946">
        <v>8</v>
      </c>
      <c r="AT946"/>
      <c r="AU946"/>
      <c r="AV946">
        <v>8</v>
      </c>
    </row>
    <row r="947" spans="44:48">
      <c r="AR947" s="328">
        <v>2054018155502</v>
      </c>
      <c r="AS947">
        <v>20</v>
      </c>
      <c r="AT947"/>
      <c r="AU947"/>
      <c r="AV947">
        <v>20</v>
      </c>
    </row>
    <row r="948" spans="44:48">
      <c r="AR948" s="328">
        <v>2255017169853</v>
      </c>
      <c r="AS948"/>
      <c r="AT948">
        <v>8</v>
      </c>
      <c r="AU948"/>
      <c r="AV948">
        <v>8</v>
      </c>
    </row>
    <row r="949" spans="44:48">
      <c r="AR949" s="328">
        <v>1556514151800</v>
      </c>
      <c r="AS949">
        <v>68</v>
      </c>
      <c r="AT949"/>
      <c r="AU949"/>
      <c r="AV949">
        <v>68</v>
      </c>
    </row>
    <row r="950" spans="44:48">
      <c r="AR950" s="328">
        <v>2354518158608</v>
      </c>
      <c r="AS950">
        <v>14</v>
      </c>
      <c r="AT950"/>
      <c r="AU950"/>
      <c r="AV950">
        <v>14</v>
      </c>
    </row>
    <row r="951" spans="44:48">
      <c r="AR951" s="328">
        <v>2255518157700</v>
      </c>
      <c r="AS951">
        <v>24</v>
      </c>
      <c r="AT951"/>
      <c r="AU951"/>
      <c r="AV951">
        <v>24</v>
      </c>
    </row>
    <row r="952" spans="44:48">
      <c r="AR952" s="328">
        <v>2255018157668</v>
      </c>
      <c r="AS952">
        <v>16</v>
      </c>
      <c r="AT952"/>
      <c r="AU952"/>
      <c r="AV952">
        <v>16</v>
      </c>
    </row>
    <row r="953" spans="44:48">
      <c r="AR953" s="328">
        <v>1955516159263</v>
      </c>
      <c r="AS953">
        <v>68</v>
      </c>
      <c r="AT953"/>
      <c r="AU953"/>
      <c r="AV953">
        <v>68</v>
      </c>
    </row>
    <row r="954" spans="44:48">
      <c r="AR954" s="328">
        <v>2154517231209</v>
      </c>
      <c r="AS954"/>
      <c r="AT954">
        <v>8</v>
      </c>
      <c r="AU954"/>
      <c r="AV954">
        <v>8</v>
      </c>
    </row>
    <row r="955" spans="44:48">
      <c r="AR955" s="328">
        <v>1855515231208</v>
      </c>
      <c r="AS955"/>
      <c r="AT955">
        <v>112</v>
      </c>
      <c r="AU955"/>
      <c r="AV955">
        <v>112</v>
      </c>
    </row>
    <row r="956" spans="44:48">
      <c r="AR956" s="328">
        <v>2256017206630</v>
      </c>
      <c r="AS956"/>
      <c r="AT956">
        <v>4</v>
      </c>
      <c r="AU956"/>
      <c r="AV956">
        <v>4</v>
      </c>
    </row>
    <row r="957" spans="44:48">
      <c r="AR957" s="328">
        <v>1757014206636</v>
      </c>
      <c r="AS957"/>
      <c r="AT957">
        <v>4</v>
      </c>
      <c r="AU957"/>
      <c r="AV957">
        <v>4</v>
      </c>
    </row>
    <row r="958" spans="44:48">
      <c r="AR958" s="328">
        <v>2156016206634</v>
      </c>
      <c r="AS958"/>
      <c r="AT958">
        <v>4</v>
      </c>
      <c r="AU958"/>
      <c r="AV958">
        <v>4</v>
      </c>
    </row>
    <row r="959" spans="44:48">
      <c r="AR959" s="328">
        <v>1956515157038</v>
      </c>
      <c r="AS959"/>
      <c r="AT959">
        <v>4</v>
      </c>
      <c r="AU959"/>
      <c r="AV959">
        <v>4</v>
      </c>
    </row>
    <row r="960" spans="44:48">
      <c r="AR960" s="328">
        <v>1958015156948</v>
      </c>
      <c r="AS960"/>
      <c r="AT960">
        <v>4</v>
      </c>
      <c r="AU960"/>
      <c r="AV960">
        <v>4</v>
      </c>
    </row>
    <row r="961" spans="44:48">
      <c r="AR961" s="328">
        <v>1656515130078</v>
      </c>
      <c r="AS961">
        <v>104</v>
      </c>
      <c r="AT961"/>
      <c r="AU961"/>
      <c r="AV961">
        <v>104</v>
      </c>
    </row>
    <row r="962" spans="44:48">
      <c r="AR962" s="328">
        <v>1956515157700</v>
      </c>
      <c r="AS962"/>
      <c r="AT962">
        <v>4</v>
      </c>
      <c r="AU962"/>
      <c r="AV962">
        <v>4</v>
      </c>
    </row>
    <row r="963" spans="44:48">
      <c r="AR963" s="328">
        <v>1856015134112</v>
      </c>
      <c r="AS963"/>
      <c r="AT963">
        <v>1</v>
      </c>
      <c r="AU963"/>
      <c r="AV963">
        <v>1</v>
      </c>
    </row>
    <row r="964" spans="44:48">
      <c r="AR964" s="328">
        <v>2156516170343</v>
      </c>
      <c r="AS964"/>
      <c r="AT964">
        <v>4</v>
      </c>
      <c r="AU964"/>
      <c r="AV964">
        <v>4</v>
      </c>
    </row>
    <row r="965" spans="44:48">
      <c r="AR965" s="328">
        <v>2157016170345</v>
      </c>
      <c r="AS965"/>
      <c r="AT965">
        <v>4</v>
      </c>
      <c r="AU965"/>
      <c r="AV965">
        <v>4</v>
      </c>
    </row>
    <row r="966" spans="44:48">
      <c r="AR966" s="328">
        <v>2256517170349</v>
      </c>
      <c r="AS966"/>
      <c r="AT966">
        <v>4</v>
      </c>
      <c r="AU966"/>
      <c r="AV966">
        <v>4</v>
      </c>
    </row>
    <row r="967" spans="44:48">
      <c r="AR967" s="328">
        <v>1856515093896</v>
      </c>
      <c r="AS967"/>
      <c r="AT967">
        <v>6</v>
      </c>
      <c r="AU967"/>
      <c r="AV967">
        <v>6</v>
      </c>
    </row>
    <row r="968" spans="44:48">
      <c r="AR968" s="328">
        <v>2054517094005</v>
      </c>
      <c r="AS968"/>
      <c r="AT968">
        <v>176</v>
      </c>
      <c r="AU968"/>
      <c r="AV968">
        <v>176</v>
      </c>
    </row>
    <row r="969" spans="44:48">
      <c r="AR969" s="328">
        <v>1855516157705</v>
      </c>
      <c r="AS969">
        <v>4</v>
      </c>
      <c r="AT969"/>
      <c r="AU969"/>
      <c r="AV969">
        <v>4</v>
      </c>
    </row>
    <row r="970" spans="44:48">
      <c r="AR970" s="328">
        <v>2054517169970</v>
      </c>
      <c r="AS970"/>
      <c r="AT970">
        <v>74</v>
      </c>
      <c r="AU970"/>
      <c r="AV970">
        <v>74</v>
      </c>
    </row>
    <row r="971" spans="44:48">
      <c r="AR971" s="328">
        <v>2154018169971</v>
      </c>
      <c r="AS971"/>
      <c r="AT971">
        <v>114</v>
      </c>
      <c r="AU971"/>
      <c r="AV971">
        <v>114</v>
      </c>
    </row>
    <row r="972" spans="44:48">
      <c r="AR972" s="328">
        <v>2255018169975</v>
      </c>
      <c r="AS972"/>
      <c r="AT972">
        <v>90</v>
      </c>
      <c r="AU972"/>
      <c r="AV972">
        <v>90</v>
      </c>
    </row>
    <row r="973" spans="44:48">
      <c r="AR973" s="328">
        <v>1655515130262</v>
      </c>
      <c r="AS973">
        <v>1</v>
      </c>
      <c r="AT973"/>
      <c r="AU973"/>
      <c r="AV973">
        <v>1</v>
      </c>
    </row>
    <row r="974" spans="44:48">
      <c r="AR974" s="328">
        <v>1956515159759</v>
      </c>
      <c r="AS974">
        <v>1</v>
      </c>
      <c r="AT974"/>
      <c r="AU974"/>
      <c r="AV974">
        <v>1</v>
      </c>
    </row>
    <row r="975" spans="44:48">
      <c r="AR975" s="328">
        <v>2256517157760</v>
      </c>
      <c r="AS975">
        <v>2</v>
      </c>
      <c r="AT975"/>
      <c r="AU975"/>
      <c r="AV975">
        <v>2</v>
      </c>
    </row>
    <row r="976" spans="44:48">
      <c r="AR976" s="328">
        <v>2354018159754</v>
      </c>
      <c r="AS976">
        <v>1</v>
      </c>
      <c r="AT976"/>
      <c r="AU976"/>
      <c r="AV976">
        <v>1</v>
      </c>
    </row>
    <row r="977" spans="44:48">
      <c r="AR977" s="328">
        <v>2355518157769</v>
      </c>
      <c r="AS977">
        <v>1</v>
      </c>
      <c r="AT977"/>
      <c r="AU977"/>
      <c r="AV977">
        <v>1</v>
      </c>
    </row>
    <row r="978" spans="44:48">
      <c r="AR978" s="328">
        <v>2254518157000</v>
      </c>
      <c r="AS978">
        <v>4</v>
      </c>
      <c r="AT978"/>
      <c r="AU978"/>
      <c r="AV978">
        <v>4</v>
      </c>
    </row>
    <row r="979" spans="44:48">
      <c r="AR979" s="328">
        <v>2356017157069</v>
      </c>
      <c r="AS979">
        <v>8</v>
      </c>
      <c r="AT979"/>
      <c r="AU979"/>
      <c r="AV979">
        <v>8</v>
      </c>
    </row>
    <row r="980" spans="44:48">
      <c r="AR980" s="328">
        <v>2355518159305</v>
      </c>
      <c r="AS980">
        <v>20</v>
      </c>
      <c r="AT980"/>
      <c r="AU980"/>
      <c r="AV980">
        <v>20</v>
      </c>
    </row>
    <row r="981" spans="44:48">
      <c r="AR981" s="328">
        <v>2055516209605</v>
      </c>
      <c r="AS981"/>
      <c r="AT981">
        <v>264</v>
      </c>
      <c r="AU981"/>
      <c r="AV981">
        <v>264</v>
      </c>
    </row>
    <row r="982" spans="44:48">
      <c r="AR982" s="328">
        <v>2155518209594</v>
      </c>
      <c r="AS982"/>
      <c r="AT982">
        <v>20</v>
      </c>
      <c r="AU982"/>
      <c r="AV982">
        <v>20</v>
      </c>
    </row>
    <row r="983" spans="44:48">
      <c r="AR983" s="328">
        <v>2055016155419</v>
      </c>
      <c r="AS983">
        <v>20</v>
      </c>
      <c r="AT983"/>
      <c r="AU983"/>
      <c r="AV983">
        <v>20</v>
      </c>
    </row>
    <row r="984" spans="44:48">
      <c r="AR984" s="328">
        <v>1856015159184</v>
      </c>
      <c r="AS984">
        <v>12</v>
      </c>
      <c r="AT984"/>
      <c r="AU984"/>
      <c r="AV984">
        <v>12</v>
      </c>
    </row>
    <row r="985" spans="44:48">
      <c r="AR985" s="328">
        <v>2154518159250</v>
      </c>
      <c r="AS985">
        <v>8</v>
      </c>
      <c r="AT985"/>
      <c r="AU985"/>
      <c r="AV985">
        <v>8</v>
      </c>
    </row>
    <row r="986" spans="44:48">
      <c r="AR986" s="328">
        <v>1655514111408</v>
      </c>
      <c r="AS986">
        <v>40</v>
      </c>
      <c r="AT986"/>
      <c r="AU986"/>
      <c r="AV986">
        <v>40</v>
      </c>
    </row>
    <row r="987" spans="44:48">
      <c r="AR987" s="328">
        <v>1656015111409</v>
      </c>
      <c r="AS987">
        <v>49</v>
      </c>
      <c r="AT987"/>
      <c r="AU987"/>
      <c r="AV987">
        <v>49</v>
      </c>
    </row>
    <row r="988" spans="44:48">
      <c r="AR988" s="328">
        <v>1756515111401</v>
      </c>
      <c r="AS988">
        <v>56</v>
      </c>
      <c r="AT988"/>
      <c r="AU988"/>
      <c r="AV988">
        <v>56</v>
      </c>
    </row>
    <row r="989" spans="44:48">
      <c r="AR989" s="328">
        <v>1956515111405</v>
      </c>
      <c r="AS989">
        <v>28</v>
      </c>
      <c r="AT989"/>
      <c r="AU989"/>
      <c r="AV989">
        <v>28</v>
      </c>
    </row>
    <row r="990" spans="44:48">
      <c r="AR990" s="328">
        <v>2355519129949</v>
      </c>
      <c r="AS990"/>
      <c r="AT990">
        <v>6</v>
      </c>
      <c r="AU990"/>
      <c r="AV990">
        <v>6</v>
      </c>
    </row>
    <row r="991" spans="44:48">
      <c r="AR991" s="328">
        <v>1956515129905</v>
      </c>
      <c r="AS991"/>
      <c r="AT991">
        <v>12</v>
      </c>
      <c r="AU991"/>
      <c r="AV991">
        <v>12</v>
      </c>
    </row>
    <row r="992" spans="44:48">
      <c r="AR992" s="328">
        <v>1954516129900</v>
      </c>
      <c r="AS992"/>
      <c r="AT992">
        <v>20</v>
      </c>
      <c r="AU992"/>
      <c r="AV992">
        <v>20</v>
      </c>
    </row>
    <row r="993" spans="44:48">
      <c r="AR993" s="328">
        <v>2055516129903</v>
      </c>
      <c r="AS993"/>
      <c r="AT993">
        <v>24</v>
      </c>
      <c r="AU993"/>
      <c r="AV993">
        <v>24</v>
      </c>
    </row>
    <row r="994" spans="44:48">
      <c r="AR994" s="328">
        <v>2155517129909</v>
      </c>
      <c r="AS994"/>
      <c r="AT994">
        <v>4</v>
      </c>
      <c r="AU994"/>
      <c r="AV994">
        <v>4</v>
      </c>
    </row>
    <row r="995" spans="44:48">
      <c r="AR995" s="328">
        <v>2255017129901</v>
      </c>
      <c r="AS995"/>
      <c r="AT995">
        <v>20</v>
      </c>
      <c r="AU995"/>
      <c r="AV995">
        <v>20</v>
      </c>
    </row>
    <row r="996" spans="44:48">
      <c r="AR996" s="328">
        <v>2256017129908</v>
      </c>
      <c r="AS996"/>
      <c r="AT996">
        <v>16</v>
      </c>
      <c r="AU996"/>
      <c r="AV996">
        <v>16</v>
      </c>
    </row>
    <row r="997" spans="44:48">
      <c r="AR997" s="328">
        <v>2355517129903</v>
      </c>
      <c r="AS997"/>
      <c r="AT997">
        <v>20</v>
      </c>
      <c r="AU997"/>
      <c r="AV997">
        <v>20</v>
      </c>
    </row>
    <row r="998" spans="44:48">
      <c r="AR998" s="328">
        <v>2254518129908</v>
      </c>
      <c r="AS998"/>
      <c r="AT998">
        <v>52</v>
      </c>
      <c r="AU998"/>
      <c r="AV998">
        <v>52</v>
      </c>
    </row>
    <row r="999" spans="44:48">
      <c r="AR999" s="328">
        <v>2255518129905</v>
      </c>
      <c r="AS999"/>
      <c r="AT999">
        <v>64</v>
      </c>
      <c r="AU999"/>
      <c r="AV999">
        <v>64</v>
      </c>
    </row>
    <row r="1000" spans="44:48">
      <c r="AR1000" s="328">
        <v>2256018129907</v>
      </c>
      <c r="AS1000"/>
      <c r="AT1000">
        <v>16</v>
      </c>
      <c r="AU1000"/>
      <c r="AV1000">
        <v>16</v>
      </c>
    </row>
    <row r="1001" spans="44:48">
      <c r="AR1001" s="328">
        <v>2354518129905</v>
      </c>
      <c r="AS1001"/>
      <c r="AT1001">
        <v>12</v>
      </c>
      <c r="AU1001"/>
      <c r="AV1001">
        <v>12</v>
      </c>
    </row>
    <row r="1002" spans="44:48">
      <c r="AR1002" s="328">
        <v>2356018129904</v>
      </c>
      <c r="AS1002"/>
      <c r="AT1002">
        <v>116</v>
      </c>
      <c r="AU1002"/>
      <c r="AV1002">
        <v>116</v>
      </c>
    </row>
    <row r="1003" spans="44:48">
      <c r="AR1003" s="328">
        <v>2355519129901</v>
      </c>
      <c r="AS1003"/>
      <c r="AT1003">
        <v>80</v>
      </c>
      <c r="AU1003"/>
      <c r="AV1003">
        <v>80</v>
      </c>
    </row>
    <row r="1004" spans="44:48">
      <c r="AR1004" s="328">
        <v>1656514111405</v>
      </c>
      <c r="AS1004">
        <v>26</v>
      </c>
      <c r="AT1004"/>
      <c r="AU1004"/>
      <c r="AV1004">
        <v>26</v>
      </c>
    </row>
    <row r="1005" spans="44:48">
      <c r="AR1005" s="328">
        <v>1655515111407</v>
      </c>
      <c r="AS1005">
        <v>96</v>
      </c>
      <c r="AT1005"/>
      <c r="AU1005"/>
      <c r="AV1005">
        <v>96</v>
      </c>
    </row>
    <row r="1006" spans="44:48">
      <c r="AR1006" s="328">
        <v>1856015111403</v>
      </c>
      <c r="AS1006">
        <v>60</v>
      </c>
      <c r="AT1006"/>
      <c r="AU1006"/>
      <c r="AV1006">
        <v>60</v>
      </c>
    </row>
    <row r="1007" spans="44:48">
      <c r="AR1007" s="328">
        <v>1856515111408</v>
      </c>
      <c r="AS1007">
        <v>24</v>
      </c>
      <c r="AT1007"/>
      <c r="AU1007"/>
      <c r="AV1007">
        <v>24</v>
      </c>
    </row>
    <row r="1008" spans="44:48">
      <c r="AR1008" s="362" t="s">
        <v>4641</v>
      </c>
      <c r="AS1008">
        <v>14162</v>
      </c>
      <c r="AT1008">
        <v>21507</v>
      </c>
      <c r="AU1008"/>
      <c r="AV1008">
        <v>35669</v>
      </c>
    </row>
    <row r="1009" spans="44:48">
      <c r="AR1009"/>
      <c r="AS1009"/>
      <c r="AT1009"/>
      <c r="AU1009"/>
      <c r="AV1009"/>
    </row>
    <row r="1010" spans="44:48">
      <c r="AR1010"/>
      <c r="AS1010"/>
      <c r="AT1010"/>
      <c r="AU1010"/>
      <c r="AV1010"/>
    </row>
    <row r="1011" spans="44:48">
      <c r="AR1011"/>
      <c r="AS1011"/>
      <c r="AT1011"/>
      <c r="AU1011"/>
      <c r="AV1011"/>
    </row>
    <row r="1012" spans="44:48">
      <c r="AR1012"/>
      <c r="AS1012"/>
      <c r="AT1012"/>
      <c r="AU1012"/>
      <c r="AV1012"/>
    </row>
    <row r="1013" spans="44:48">
      <c r="AR1013"/>
      <c r="AS1013"/>
      <c r="AT1013"/>
      <c r="AU1013"/>
      <c r="AV1013"/>
    </row>
    <row r="1014" spans="44:48">
      <c r="AR1014"/>
      <c r="AS1014"/>
      <c r="AT1014"/>
      <c r="AU1014"/>
      <c r="AV1014"/>
    </row>
    <row r="1015" spans="44:48">
      <c r="AR1015"/>
      <c r="AS1015"/>
      <c r="AT1015"/>
      <c r="AU1015"/>
      <c r="AV1015"/>
    </row>
    <row r="1016" spans="44:48">
      <c r="AR1016"/>
      <c r="AS1016"/>
      <c r="AT1016"/>
      <c r="AU1016"/>
      <c r="AV1016"/>
    </row>
    <row r="1017" spans="44:48">
      <c r="AR1017"/>
      <c r="AS1017"/>
      <c r="AT1017"/>
      <c r="AU1017"/>
      <c r="AV1017"/>
    </row>
    <row r="1018" spans="44:48">
      <c r="AR1018"/>
      <c r="AS1018"/>
      <c r="AT1018"/>
      <c r="AU1018"/>
      <c r="AV1018"/>
    </row>
    <row r="1019" spans="44:48">
      <c r="AR1019"/>
      <c r="AS1019"/>
      <c r="AT1019"/>
      <c r="AU1019"/>
      <c r="AV1019"/>
    </row>
    <row r="1020" spans="44:48">
      <c r="AR1020"/>
      <c r="AS1020"/>
      <c r="AT1020"/>
      <c r="AU1020"/>
      <c r="AV1020"/>
    </row>
    <row r="1021" spans="44:48">
      <c r="AR1021"/>
      <c r="AS1021"/>
      <c r="AT1021"/>
      <c r="AU1021"/>
      <c r="AV1021"/>
    </row>
    <row r="1022" spans="44:48">
      <c r="AR1022"/>
      <c r="AS1022"/>
      <c r="AT1022"/>
      <c r="AU1022"/>
      <c r="AV1022"/>
    </row>
    <row r="1023" spans="44:48">
      <c r="AR1023"/>
      <c r="AS1023"/>
      <c r="AT1023"/>
      <c r="AU1023"/>
      <c r="AV1023"/>
    </row>
    <row r="1024" spans="44:48">
      <c r="AR1024"/>
      <c r="AS1024"/>
      <c r="AT1024"/>
      <c r="AU1024"/>
      <c r="AV1024"/>
    </row>
    <row r="1025" spans="44:48">
      <c r="AR1025"/>
      <c r="AS1025"/>
      <c r="AT1025"/>
      <c r="AU1025"/>
      <c r="AV1025"/>
    </row>
    <row r="1026" spans="44:48">
      <c r="AR1026"/>
      <c r="AS1026"/>
      <c r="AT1026"/>
      <c r="AU1026"/>
      <c r="AV1026"/>
    </row>
    <row r="1027" spans="44:48">
      <c r="AR1027"/>
      <c r="AS1027"/>
      <c r="AT1027"/>
      <c r="AU1027"/>
      <c r="AV1027"/>
    </row>
    <row r="1028" spans="44:48">
      <c r="AR1028"/>
      <c r="AS1028"/>
      <c r="AT1028"/>
      <c r="AU1028"/>
      <c r="AV1028"/>
    </row>
    <row r="1029" spans="44:48">
      <c r="AR1029"/>
      <c r="AS1029"/>
      <c r="AT1029"/>
      <c r="AU1029"/>
      <c r="AV1029"/>
    </row>
    <row r="1030" spans="44:48">
      <c r="AR1030"/>
      <c r="AS1030"/>
      <c r="AT1030"/>
      <c r="AU1030"/>
      <c r="AV1030"/>
    </row>
    <row r="1031" spans="44:48">
      <c r="AR1031"/>
      <c r="AS1031"/>
      <c r="AT1031"/>
      <c r="AU1031"/>
      <c r="AV1031"/>
    </row>
    <row r="1032" spans="44:48">
      <c r="AR1032"/>
      <c r="AS1032"/>
    </row>
  </sheetData>
  <sortState xmlns:xlrd2="http://schemas.microsoft.com/office/spreadsheetml/2017/richdata2" ref="AH3:AH13">
    <sortCondition ref="AH3:AH13"/>
  </sortState>
  <phoneticPr fontId="12"/>
  <conditionalFormatting sqref="AW303:AZ303">
    <cfRule type="expression" dxfId="77" priority="1">
      <formula>NOT(_xludf.ISFORMULA(AW303))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C9DD4-E08F-4659-AF5A-BC9BFBB76F74}">
  <sheetPr codeName="Sheet6">
    <tabColor rgb="FFC3B0EE"/>
  </sheetPr>
  <dimension ref="A1:U1620"/>
  <sheetViews>
    <sheetView zoomScale="85" zoomScaleNormal="85" workbookViewId="0">
      <pane ySplit="1" topLeftCell="A681" activePane="bottomLeft" state="frozen"/>
      <selection activeCell="C14" sqref="C14"/>
      <selection pane="bottomLeft" activeCell="L1" sqref="L1:U689"/>
    </sheetView>
  </sheetViews>
  <sheetFormatPr defaultRowHeight="19.5"/>
  <cols>
    <col min="1" max="1" width="7.77734375" style="16" bestFit="1" customWidth="1"/>
    <col min="2" max="2" width="13.33203125" style="21" bestFit="1" customWidth="1"/>
    <col min="3" max="3" width="12.44140625" style="21" customWidth="1"/>
    <col min="4" max="10" width="10.44140625" style="22" customWidth="1"/>
    <col min="12" max="12" width="7.77734375" style="16" bestFit="1" customWidth="1"/>
    <col min="13" max="13" width="13.33203125" style="21" bestFit="1" customWidth="1"/>
    <col min="14" max="14" width="12.44140625" style="21" customWidth="1"/>
    <col min="15" max="21" width="10.44140625" style="22" customWidth="1"/>
  </cols>
  <sheetData>
    <row r="1" spans="1:21">
      <c r="A1" s="14" t="s">
        <v>2822</v>
      </c>
      <c r="B1" s="19" t="s">
        <v>2339</v>
      </c>
      <c r="C1" s="19" t="s">
        <v>2896</v>
      </c>
      <c r="D1" s="20" t="s">
        <v>2338</v>
      </c>
      <c r="E1" s="20" t="s">
        <v>2337</v>
      </c>
      <c r="F1" s="20" t="s">
        <v>2336</v>
      </c>
      <c r="G1" s="20" t="s">
        <v>2897</v>
      </c>
      <c r="H1" s="20" t="s">
        <v>2335</v>
      </c>
      <c r="I1" s="20" t="s">
        <v>2334</v>
      </c>
      <c r="J1" s="20" t="s">
        <v>2333</v>
      </c>
      <c r="L1" s="14" t="s">
        <v>2822</v>
      </c>
      <c r="M1" s="19" t="s">
        <v>2339</v>
      </c>
      <c r="N1" s="19" t="s">
        <v>2896</v>
      </c>
      <c r="O1" s="20" t="s">
        <v>2338</v>
      </c>
      <c r="P1" s="20" t="s">
        <v>2337</v>
      </c>
      <c r="Q1" s="20" t="s">
        <v>2336</v>
      </c>
      <c r="R1" s="20" t="s">
        <v>2897</v>
      </c>
      <c r="S1" s="20" t="s">
        <v>2335</v>
      </c>
      <c r="T1" s="20" t="s">
        <v>2334</v>
      </c>
      <c r="U1" s="20" t="s">
        <v>2333</v>
      </c>
    </row>
    <row r="2" spans="1:21">
      <c r="A2" s="16" t="s">
        <v>4674</v>
      </c>
      <c r="F2" s="22">
        <v>7984</v>
      </c>
      <c r="G2" s="22">
        <v>0</v>
      </c>
      <c r="L2" s="16" t="s">
        <v>4679</v>
      </c>
      <c r="Q2" s="22">
        <v>23291</v>
      </c>
      <c r="R2" s="22">
        <v>0</v>
      </c>
    </row>
    <row r="3" spans="1:21">
      <c r="A3" s="16" t="s">
        <v>4674</v>
      </c>
      <c r="B3" s="21">
        <v>2154516130022</v>
      </c>
      <c r="C3" s="21">
        <v>4992496087107</v>
      </c>
      <c r="D3" s="22" t="s">
        <v>2324</v>
      </c>
      <c r="E3" s="22">
        <v>921</v>
      </c>
      <c r="F3" s="22">
        <v>1</v>
      </c>
      <c r="G3" s="22">
        <v>0</v>
      </c>
      <c r="H3" s="22" t="s">
        <v>2037</v>
      </c>
      <c r="I3" s="22" t="s">
        <v>2036</v>
      </c>
      <c r="J3" s="22" t="s">
        <v>2323</v>
      </c>
      <c r="L3" s="16" t="s">
        <v>4679</v>
      </c>
      <c r="M3" s="21">
        <v>2155017328352</v>
      </c>
      <c r="O3" s="22" t="s">
        <v>2342</v>
      </c>
      <c r="P3" s="22">
        <v>22</v>
      </c>
      <c r="Q3" s="22">
        <v>11</v>
      </c>
      <c r="R3" s="22">
        <v>0</v>
      </c>
      <c r="S3" s="22" t="s">
        <v>2037</v>
      </c>
    </row>
    <row r="4" spans="1:21">
      <c r="A4" s="16" t="s">
        <v>4674</v>
      </c>
      <c r="B4" s="21">
        <v>1458013130396</v>
      </c>
      <c r="C4" s="21">
        <v>4992496139905</v>
      </c>
      <c r="D4" s="22" t="s">
        <v>2237</v>
      </c>
      <c r="E4" s="22">
        <v>124</v>
      </c>
      <c r="F4" s="22">
        <v>26</v>
      </c>
      <c r="G4" s="22">
        <v>0</v>
      </c>
      <c r="H4" s="22" t="s">
        <v>2037</v>
      </c>
      <c r="I4" s="22" t="s">
        <v>2036</v>
      </c>
      <c r="J4" s="22" t="s">
        <v>2148</v>
      </c>
      <c r="L4" s="16" t="s">
        <v>4679</v>
      </c>
      <c r="M4" s="21">
        <v>2255518328360</v>
      </c>
      <c r="O4" s="22" t="s">
        <v>2345</v>
      </c>
      <c r="P4" s="22">
        <v>22</v>
      </c>
      <c r="Q4" s="22">
        <v>10</v>
      </c>
      <c r="R4" s="22">
        <v>0</v>
      </c>
      <c r="S4" s="22" t="s">
        <v>2037</v>
      </c>
    </row>
    <row r="5" spans="1:21">
      <c r="A5" s="16" t="s">
        <v>4674</v>
      </c>
      <c r="B5" s="21">
        <v>1458013130396</v>
      </c>
      <c r="C5" s="21">
        <v>4992496139905</v>
      </c>
      <c r="D5" s="22" t="s">
        <v>2237</v>
      </c>
      <c r="E5" s="22">
        <v>124</v>
      </c>
      <c r="F5" s="22">
        <v>35</v>
      </c>
      <c r="G5" s="22">
        <v>0</v>
      </c>
      <c r="H5" s="22" t="s">
        <v>2037</v>
      </c>
      <c r="I5" s="22" t="s">
        <v>2036</v>
      </c>
      <c r="J5" s="22" t="s">
        <v>2148</v>
      </c>
      <c r="L5" s="16" t="s">
        <v>4679</v>
      </c>
      <c r="M5" s="21">
        <v>2056016169864</v>
      </c>
      <c r="O5" s="22" t="s">
        <v>2346</v>
      </c>
      <c r="P5" s="22">
        <v>22</v>
      </c>
      <c r="Q5" s="22">
        <v>4</v>
      </c>
      <c r="R5" s="22">
        <v>0</v>
      </c>
      <c r="S5" s="22" t="s">
        <v>2037</v>
      </c>
    </row>
    <row r="6" spans="1:21">
      <c r="A6" s="16" t="s">
        <v>4674</v>
      </c>
      <c r="B6" s="21">
        <v>1458013130396</v>
      </c>
      <c r="C6" s="21">
        <v>4992496139905</v>
      </c>
      <c r="D6" s="22" t="s">
        <v>2237</v>
      </c>
      <c r="E6" s="22">
        <v>124</v>
      </c>
      <c r="F6" s="22">
        <v>40</v>
      </c>
      <c r="G6" s="22">
        <v>0</v>
      </c>
      <c r="H6" s="22" t="s">
        <v>2037</v>
      </c>
      <c r="I6" s="22" t="s">
        <v>2036</v>
      </c>
      <c r="J6" s="22" t="s">
        <v>2148</v>
      </c>
      <c r="L6" s="16" t="s">
        <v>4679</v>
      </c>
      <c r="M6" s="21">
        <v>2156016169861</v>
      </c>
      <c r="O6" s="22" t="s">
        <v>2347</v>
      </c>
      <c r="P6" s="22">
        <v>22</v>
      </c>
      <c r="Q6" s="22">
        <v>3</v>
      </c>
      <c r="R6" s="22">
        <v>0</v>
      </c>
      <c r="S6" s="22" t="s">
        <v>2037</v>
      </c>
    </row>
    <row r="7" spans="1:21">
      <c r="A7" s="16" t="s">
        <v>4674</v>
      </c>
      <c r="B7" s="21">
        <v>1458013130457</v>
      </c>
      <c r="C7" s="21">
        <v>4992496151938</v>
      </c>
      <c r="D7" s="22" t="s">
        <v>2236</v>
      </c>
      <c r="E7" s="22">
        <v>423</v>
      </c>
      <c r="F7" s="22">
        <v>4</v>
      </c>
      <c r="G7" s="22">
        <v>0</v>
      </c>
      <c r="H7" s="22" t="s">
        <v>2037</v>
      </c>
      <c r="I7" s="22" t="s">
        <v>2036</v>
      </c>
      <c r="J7" s="22" t="s">
        <v>2146</v>
      </c>
      <c r="L7" s="16" t="s">
        <v>4679</v>
      </c>
      <c r="M7" s="21">
        <v>2155517169868</v>
      </c>
      <c r="O7" s="22" t="s">
        <v>2348</v>
      </c>
      <c r="P7" s="22">
        <v>22</v>
      </c>
      <c r="Q7" s="22">
        <v>2</v>
      </c>
      <c r="R7" s="22">
        <v>0</v>
      </c>
      <c r="S7" s="22" t="s">
        <v>2037</v>
      </c>
    </row>
    <row r="8" spans="1:21">
      <c r="A8" s="16" t="s">
        <v>4674</v>
      </c>
      <c r="B8" s="21">
        <v>1458013130075</v>
      </c>
      <c r="C8" s="21">
        <v>4992496142264</v>
      </c>
      <c r="D8" s="22" t="s">
        <v>2235</v>
      </c>
      <c r="E8" s="22">
        <v>4423</v>
      </c>
      <c r="F8" s="22">
        <v>4</v>
      </c>
      <c r="G8" s="22">
        <v>0</v>
      </c>
      <c r="H8" s="22" t="s">
        <v>2037</v>
      </c>
      <c r="I8" s="22" t="s">
        <v>2036</v>
      </c>
      <c r="J8" s="22" t="s">
        <v>2148</v>
      </c>
      <c r="L8" s="16" t="s">
        <v>4679</v>
      </c>
      <c r="M8" s="21">
        <v>2156016129971</v>
      </c>
      <c r="O8" s="22" t="s">
        <v>7892</v>
      </c>
      <c r="P8" s="22">
        <v>22</v>
      </c>
      <c r="Q8" s="22">
        <v>4</v>
      </c>
      <c r="R8" s="22">
        <v>0</v>
      </c>
      <c r="S8" s="22" t="s">
        <v>2037</v>
      </c>
    </row>
    <row r="9" spans="1:21">
      <c r="A9" s="16" t="s">
        <v>4674</v>
      </c>
      <c r="B9" s="21">
        <v>1458013130075</v>
      </c>
      <c r="C9" s="21">
        <v>4992496142264</v>
      </c>
      <c r="D9" s="22" t="s">
        <v>2235</v>
      </c>
      <c r="E9" s="22">
        <v>4523</v>
      </c>
      <c r="F9" s="22">
        <v>12</v>
      </c>
      <c r="G9" s="22">
        <v>0</v>
      </c>
      <c r="H9" s="22" t="s">
        <v>2037</v>
      </c>
      <c r="I9" s="22" t="s">
        <v>2036</v>
      </c>
      <c r="J9" s="22" t="s">
        <v>2148</v>
      </c>
      <c r="L9" s="16" t="s">
        <v>4679</v>
      </c>
      <c r="M9" s="21">
        <v>2155517129978</v>
      </c>
      <c r="O9" s="22" t="s">
        <v>7992</v>
      </c>
      <c r="P9" s="22">
        <v>22</v>
      </c>
      <c r="Q9" s="22">
        <v>4</v>
      </c>
      <c r="R9" s="22">
        <v>0</v>
      </c>
      <c r="S9" s="22" t="s">
        <v>2037</v>
      </c>
    </row>
    <row r="10" spans="1:21">
      <c r="A10" s="16" t="s">
        <v>4674</v>
      </c>
      <c r="B10" s="21">
        <v>1458013130075</v>
      </c>
      <c r="C10" s="21">
        <v>4992496142264</v>
      </c>
      <c r="D10" s="22" t="s">
        <v>2235</v>
      </c>
      <c r="E10" s="22">
        <v>4523</v>
      </c>
      <c r="F10" s="22">
        <v>12</v>
      </c>
      <c r="G10" s="22">
        <v>0</v>
      </c>
      <c r="H10" s="22" t="s">
        <v>2037</v>
      </c>
      <c r="I10" s="22" t="s">
        <v>2036</v>
      </c>
      <c r="J10" s="22" t="s">
        <v>2148</v>
      </c>
      <c r="L10" s="16" t="s">
        <v>4679</v>
      </c>
      <c r="M10" s="21">
        <v>2656517328366</v>
      </c>
      <c r="O10" s="22" t="s">
        <v>7993</v>
      </c>
      <c r="P10" s="22">
        <v>22</v>
      </c>
      <c r="Q10" s="22">
        <v>4</v>
      </c>
      <c r="R10" s="22">
        <v>0</v>
      </c>
      <c r="S10" s="22" t="s">
        <v>2037</v>
      </c>
    </row>
    <row r="11" spans="1:21">
      <c r="A11" s="16" t="s">
        <v>4674</v>
      </c>
      <c r="B11" s="21">
        <v>1555514130075</v>
      </c>
      <c r="C11" s="21">
        <v>4992496142387</v>
      </c>
      <c r="D11" s="22" t="s">
        <v>2312</v>
      </c>
      <c r="E11" s="22">
        <v>2823</v>
      </c>
      <c r="F11" s="22">
        <v>5</v>
      </c>
      <c r="G11" s="22">
        <v>0</v>
      </c>
      <c r="H11" s="22" t="s">
        <v>2037</v>
      </c>
      <c r="I11" s="22" t="s">
        <v>2036</v>
      </c>
      <c r="J11" s="22" t="s">
        <v>2148</v>
      </c>
      <c r="L11" s="16" t="s">
        <v>4679</v>
      </c>
      <c r="M11" s="21">
        <v>1956515206644</v>
      </c>
      <c r="O11" s="22" t="s">
        <v>2349</v>
      </c>
      <c r="P11" s="22">
        <v>23</v>
      </c>
      <c r="Q11" s="22">
        <v>35</v>
      </c>
      <c r="R11" s="22">
        <v>0</v>
      </c>
      <c r="S11" s="22" t="s">
        <v>2037</v>
      </c>
    </row>
    <row r="12" spans="1:21">
      <c r="A12" s="16" t="s">
        <v>4674</v>
      </c>
      <c r="B12" s="21">
        <v>1555514130075</v>
      </c>
      <c r="C12" s="21">
        <v>4992496142387</v>
      </c>
      <c r="D12" s="22" t="s">
        <v>2312</v>
      </c>
      <c r="E12" s="22">
        <v>4522</v>
      </c>
      <c r="F12" s="22">
        <v>11</v>
      </c>
      <c r="G12" s="22">
        <v>0</v>
      </c>
      <c r="H12" s="22" t="s">
        <v>2037</v>
      </c>
      <c r="I12" s="22" t="s">
        <v>2036</v>
      </c>
      <c r="J12" s="22" t="s">
        <v>2148</v>
      </c>
      <c r="L12" s="16" t="s">
        <v>4679</v>
      </c>
      <c r="M12" s="21">
        <v>2056016206644</v>
      </c>
      <c r="O12" s="22" t="s">
        <v>2350</v>
      </c>
      <c r="P12" s="22">
        <v>23</v>
      </c>
      <c r="Q12" s="22">
        <v>2</v>
      </c>
      <c r="R12" s="22">
        <v>0</v>
      </c>
      <c r="S12" s="22" t="s">
        <v>2037</v>
      </c>
    </row>
    <row r="13" spans="1:21">
      <c r="A13" s="16" t="s">
        <v>4674</v>
      </c>
      <c r="B13" s="21">
        <v>1556513130073</v>
      </c>
      <c r="C13" s="21">
        <v>4992496142301</v>
      </c>
      <c r="D13" s="22" t="s">
        <v>6433</v>
      </c>
      <c r="E13" s="22">
        <v>4223</v>
      </c>
      <c r="F13" s="22">
        <v>8</v>
      </c>
      <c r="G13" s="22">
        <v>0</v>
      </c>
      <c r="H13" s="22" t="s">
        <v>2037</v>
      </c>
      <c r="I13" s="22" t="s">
        <v>2036</v>
      </c>
      <c r="J13" s="22" t="s">
        <v>2148</v>
      </c>
      <c r="L13" s="16" t="s">
        <v>4679</v>
      </c>
      <c r="M13" s="21">
        <v>2256517206642</v>
      </c>
      <c r="O13" s="22" t="s">
        <v>2351</v>
      </c>
      <c r="P13" s="22">
        <v>23</v>
      </c>
      <c r="Q13" s="22">
        <v>8</v>
      </c>
      <c r="R13" s="22">
        <v>0</v>
      </c>
      <c r="S13" s="22" t="s">
        <v>2037</v>
      </c>
    </row>
    <row r="14" spans="1:21">
      <c r="A14" s="16" t="s">
        <v>4674</v>
      </c>
      <c r="B14" s="21">
        <v>1556513130073</v>
      </c>
      <c r="C14" s="21">
        <v>4992496142301</v>
      </c>
      <c r="D14" s="22" t="s">
        <v>6433</v>
      </c>
      <c r="E14" s="22">
        <v>4123</v>
      </c>
      <c r="F14" s="22">
        <v>4</v>
      </c>
      <c r="G14" s="22">
        <v>0</v>
      </c>
      <c r="H14" s="22" t="s">
        <v>2037</v>
      </c>
      <c r="I14" s="22" t="s">
        <v>2036</v>
      </c>
      <c r="J14" s="22" t="s">
        <v>2148</v>
      </c>
      <c r="L14" s="16" t="s">
        <v>4679</v>
      </c>
      <c r="M14" s="21">
        <v>1656514206644</v>
      </c>
      <c r="O14" s="22" t="s">
        <v>2352</v>
      </c>
      <c r="P14" s="22">
        <v>23</v>
      </c>
      <c r="Q14" s="22">
        <v>15</v>
      </c>
      <c r="R14" s="22">
        <v>0</v>
      </c>
      <c r="S14" s="22" t="s">
        <v>2037</v>
      </c>
    </row>
    <row r="15" spans="1:21">
      <c r="A15" s="16" t="s">
        <v>4674</v>
      </c>
      <c r="B15" s="21">
        <v>1556513130073</v>
      </c>
      <c r="C15" s="21">
        <v>4992496142301</v>
      </c>
      <c r="D15" s="22" t="s">
        <v>6433</v>
      </c>
      <c r="E15" s="22">
        <v>4223</v>
      </c>
      <c r="F15" s="22">
        <v>4</v>
      </c>
      <c r="G15" s="22">
        <v>0</v>
      </c>
      <c r="H15" s="22" t="s">
        <v>2037</v>
      </c>
      <c r="I15" s="22" t="s">
        <v>2036</v>
      </c>
      <c r="J15" s="22" t="s">
        <v>2146</v>
      </c>
      <c r="L15" s="16" t="s">
        <v>4679</v>
      </c>
      <c r="M15" s="21">
        <v>2256018119588</v>
      </c>
      <c r="O15" s="22" t="s">
        <v>2353</v>
      </c>
      <c r="P15" s="22">
        <v>23</v>
      </c>
      <c r="Q15" s="22">
        <v>1</v>
      </c>
      <c r="R15" s="22">
        <v>0</v>
      </c>
      <c r="S15" s="22" t="s">
        <v>2037</v>
      </c>
    </row>
    <row r="16" spans="1:21">
      <c r="A16" s="16" t="s">
        <v>4674</v>
      </c>
      <c r="B16" s="21">
        <v>1556513130073</v>
      </c>
      <c r="C16" s="21">
        <v>4992496142301</v>
      </c>
      <c r="D16" s="22" t="s">
        <v>6433</v>
      </c>
      <c r="E16" s="22">
        <v>4423</v>
      </c>
      <c r="F16" s="22">
        <v>8</v>
      </c>
      <c r="G16" s="22">
        <v>0</v>
      </c>
      <c r="H16" s="22" t="s">
        <v>2037</v>
      </c>
      <c r="I16" s="22" t="s">
        <v>2036</v>
      </c>
      <c r="J16" s="22" t="s">
        <v>2148</v>
      </c>
      <c r="L16" s="16" t="s">
        <v>4679</v>
      </c>
      <c r="M16" s="21">
        <v>2355518119583</v>
      </c>
      <c r="O16" s="22" t="s">
        <v>2354</v>
      </c>
      <c r="P16" s="22">
        <v>23</v>
      </c>
      <c r="Q16" s="22">
        <v>4</v>
      </c>
      <c r="R16" s="22">
        <v>0</v>
      </c>
      <c r="S16" s="22" t="s">
        <v>2037</v>
      </c>
    </row>
    <row r="17" spans="1:19">
      <c r="A17" s="16" t="s">
        <v>4674</v>
      </c>
      <c r="B17" s="21">
        <v>1556513130394</v>
      </c>
      <c r="C17" s="21">
        <v>4992496139981</v>
      </c>
      <c r="D17" s="22" t="s">
        <v>2233</v>
      </c>
      <c r="E17" s="22">
        <v>5123</v>
      </c>
      <c r="F17" s="22">
        <v>8</v>
      </c>
      <c r="G17" s="22">
        <v>0</v>
      </c>
      <c r="H17" s="22" t="s">
        <v>2037</v>
      </c>
      <c r="I17" s="22" t="s">
        <v>2036</v>
      </c>
      <c r="J17" s="22" t="s">
        <v>2148</v>
      </c>
      <c r="L17" s="16" t="s">
        <v>4679</v>
      </c>
      <c r="M17" s="21">
        <v>1856015208974</v>
      </c>
      <c r="O17" s="22" t="s">
        <v>2355</v>
      </c>
      <c r="P17" s="22">
        <v>19</v>
      </c>
      <c r="Q17" s="22">
        <v>1</v>
      </c>
      <c r="R17" s="22">
        <v>0</v>
      </c>
      <c r="S17" s="22" t="s">
        <v>2037</v>
      </c>
    </row>
    <row r="18" spans="1:19">
      <c r="A18" s="16" t="s">
        <v>4674</v>
      </c>
      <c r="B18" s="21">
        <v>1556513130394</v>
      </c>
      <c r="C18" s="21">
        <v>4992496139981</v>
      </c>
      <c r="D18" s="22" t="s">
        <v>2233</v>
      </c>
      <c r="E18" s="22">
        <v>4923</v>
      </c>
      <c r="F18" s="22">
        <v>8</v>
      </c>
      <c r="G18" s="22">
        <v>0</v>
      </c>
      <c r="H18" s="22" t="s">
        <v>2037</v>
      </c>
      <c r="I18" s="22" t="s">
        <v>2036</v>
      </c>
      <c r="J18" s="22" t="s">
        <v>2148</v>
      </c>
      <c r="L18" s="16" t="s">
        <v>4679</v>
      </c>
      <c r="M18" s="21">
        <v>2256517206611</v>
      </c>
      <c r="O18" s="22" t="s">
        <v>2356</v>
      </c>
      <c r="P18" s="22">
        <v>21</v>
      </c>
      <c r="Q18" s="22">
        <v>1</v>
      </c>
      <c r="R18" s="22">
        <v>0</v>
      </c>
      <c r="S18" s="22" t="s">
        <v>2037</v>
      </c>
    </row>
    <row r="19" spans="1:19">
      <c r="A19" s="16" t="s">
        <v>4674</v>
      </c>
      <c r="B19" s="21">
        <v>1556514130072</v>
      </c>
      <c r="C19" s="21">
        <v>4992496142349</v>
      </c>
      <c r="D19" s="22" t="s">
        <v>2232</v>
      </c>
      <c r="E19" s="22">
        <v>4723</v>
      </c>
      <c r="F19" s="22">
        <v>29</v>
      </c>
      <c r="G19" s="22">
        <v>0</v>
      </c>
      <c r="H19" s="22" t="s">
        <v>2037</v>
      </c>
      <c r="I19" s="22" t="s">
        <v>2036</v>
      </c>
      <c r="J19" s="22" t="s">
        <v>2148</v>
      </c>
      <c r="L19" s="16" t="s">
        <v>4679</v>
      </c>
      <c r="M19" s="21">
        <v>2454019207970</v>
      </c>
      <c r="O19" s="22" t="s">
        <v>2357</v>
      </c>
      <c r="P19" s="22">
        <v>19</v>
      </c>
      <c r="Q19" s="22">
        <v>1</v>
      </c>
      <c r="R19" s="22">
        <v>0</v>
      </c>
      <c r="S19" s="22" t="s">
        <v>2037</v>
      </c>
    </row>
    <row r="20" spans="1:19">
      <c r="A20" s="16" t="s">
        <v>4674</v>
      </c>
      <c r="B20" s="21">
        <v>1556514130072</v>
      </c>
      <c r="C20" s="21">
        <v>4992496142349</v>
      </c>
      <c r="D20" s="22" t="s">
        <v>2232</v>
      </c>
      <c r="E20" s="22">
        <v>4623</v>
      </c>
      <c r="F20" s="22">
        <v>36</v>
      </c>
      <c r="G20" s="22">
        <v>0</v>
      </c>
      <c r="H20" s="22" t="s">
        <v>2037</v>
      </c>
      <c r="I20" s="22" t="s">
        <v>2036</v>
      </c>
      <c r="J20" s="22" t="s">
        <v>2148</v>
      </c>
      <c r="L20" s="16" t="s">
        <v>4679</v>
      </c>
      <c r="M20" s="21">
        <v>1656515206568</v>
      </c>
      <c r="O20" s="22" t="s">
        <v>2358</v>
      </c>
      <c r="P20" s="22">
        <v>22</v>
      </c>
      <c r="Q20" s="22">
        <v>1</v>
      </c>
      <c r="R20" s="22">
        <v>0</v>
      </c>
      <c r="S20" s="22" t="s">
        <v>2037</v>
      </c>
    </row>
    <row r="21" spans="1:19">
      <c r="A21" s="16" t="s">
        <v>4674</v>
      </c>
      <c r="B21" s="21">
        <v>1556514130072</v>
      </c>
      <c r="C21" s="21">
        <v>4992496142349</v>
      </c>
      <c r="D21" s="22" t="s">
        <v>2232</v>
      </c>
      <c r="E21" s="22">
        <v>4623</v>
      </c>
      <c r="F21" s="22">
        <v>3</v>
      </c>
      <c r="G21" s="22">
        <v>0</v>
      </c>
      <c r="H21" s="22" t="s">
        <v>2037</v>
      </c>
      <c r="I21" s="22" t="s">
        <v>2036</v>
      </c>
      <c r="J21" s="22" t="s">
        <v>2148</v>
      </c>
      <c r="L21" s="16" t="s">
        <v>4679</v>
      </c>
      <c r="M21" s="21">
        <v>1855516209596</v>
      </c>
      <c r="O21" s="22" t="s">
        <v>2359</v>
      </c>
      <c r="P21" s="22">
        <v>22</v>
      </c>
      <c r="Q21" s="22">
        <v>1</v>
      </c>
      <c r="R21" s="22">
        <v>0</v>
      </c>
      <c r="S21" s="22" t="s">
        <v>2037</v>
      </c>
    </row>
    <row r="22" spans="1:19">
      <c r="A22" s="16" t="s">
        <v>4674</v>
      </c>
      <c r="B22" s="21">
        <v>1556514130454</v>
      </c>
      <c r="C22" s="21">
        <v>4992496151952</v>
      </c>
      <c r="D22" s="22" t="s">
        <v>2231</v>
      </c>
      <c r="E22" s="22">
        <v>3923</v>
      </c>
      <c r="F22" s="22">
        <v>40</v>
      </c>
      <c r="G22" s="22">
        <v>0</v>
      </c>
      <c r="H22" s="22" t="s">
        <v>2037</v>
      </c>
      <c r="I22" s="22" t="s">
        <v>2036</v>
      </c>
      <c r="J22" s="22" t="s">
        <v>2038</v>
      </c>
      <c r="L22" s="16" t="s">
        <v>4679</v>
      </c>
      <c r="M22" s="21">
        <v>2055516206611</v>
      </c>
      <c r="O22" s="22" t="s">
        <v>2360</v>
      </c>
      <c r="P22" s="22">
        <v>22</v>
      </c>
      <c r="Q22" s="22">
        <v>2</v>
      </c>
      <c r="R22" s="22">
        <v>0</v>
      </c>
      <c r="S22" s="22" t="s">
        <v>2037</v>
      </c>
    </row>
    <row r="23" spans="1:19">
      <c r="A23" s="16" t="s">
        <v>4674</v>
      </c>
      <c r="B23" s="21">
        <v>1556514130454</v>
      </c>
      <c r="C23" s="21">
        <v>4992496151952</v>
      </c>
      <c r="D23" s="22" t="s">
        <v>2231</v>
      </c>
      <c r="E23" s="22">
        <v>3923</v>
      </c>
      <c r="F23" s="22">
        <v>7</v>
      </c>
      <c r="G23" s="22">
        <v>0</v>
      </c>
      <c r="H23" s="22" t="s">
        <v>2037</v>
      </c>
      <c r="I23" s="22" t="s">
        <v>2036</v>
      </c>
      <c r="J23" s="22" t="s">
        <v>2038</v>
      </c>
      <c r="L23" s="16" t="s">
        <v>4679</v>
      </c>
      <c r="M23" s="21">
        <v>2254518206616</v>
      </c>
      <c r="O23" s="22" t="s">
        <v>2361</v>
      </c>
      <c r="P23" s="22">
        <v>21</v>
      </c>
      <c r="Q23" s="22">
        <v>3</v>
      </c>
      <c r="R23" s="22">
        <v>0</v>
      </c>
      <c r="S23" s="22" t="s">
        <v>2037</v>
      </c>
    </row>
    <row r="24" spans="1:19">
      <c r="A24" s="16" t="s">
        <v>4674</v>
      </c>
      <c r="B24" s="21">
        <v>1556514130454</v>
      </c>
      <c r="C24" s="21">
        <v>4992496151952</v>
      </c>
      <c r="D24" s="22" t="s">
        <v>2231</v>
      </c>
      <c r="E24" s="22">
        <v>3823</v>
      </c>
      <c r="F24" s="22">
        <v>16</v>
      </c>
      <c r="G24" s="22">
        <v>0</v>
      </c>
      <c r="H24" s="22" t="s">
        <v>2037</v>
      </c>
      <c r="I24" s="22" t="s">
        <v>2036</v>
      </c>
      <c r="J24" s="22" t="s">
        <v>2038</v>
      </c>
      <c r="L24" s="16" t="s">
        <v>4679</v>
      </c>
      <c r="M24" s="21">
        <v>2254518209686</v>
      </c>
      <c r="O24" s="22" t="s">
        <v>2362</v>
      </c>
      <c r="P24" s="22">
        <v>22</v>
      </c>
      <c r="Q24" s="22">
        <v>1</v>
      </c>
      <c r="R24" s="22">
        <v>0</v>
      </c>
      <c r="S24" s="22" t="s">
        <v>2037</v>
      </c>
    </row>
    <row r="25" spans="1:19">
      <c r="A25" s="16" t="s">
        <v>4674</v>
      </c>
      <c r="B25" s="21">
        <v>1557013130075</v>
      </c>
      <c r="C25" s="21">
        <v>4992496142295</v>
      </c>
      <c r="D25" s="22" t="s">
        <v>7207</v>
      </c>
      <c r="E25" s="22">
        <v>4923</v>
      </c>
      <c r="F25" s="22">
        <v>4</v>
      </c>
      <c r="G25" s="22">
        <v>0</v>
      </c>
      <c r="H25" s="22" t="s">
        <v>2037</v>
      </c>
      <c r="I25" s="22" t="s">
        <v>2036</v>
      </c>
      <c r="J25" s="22" t="s">
        <v>2148</v>
      </c>
      <c r="L25" s="16" t="s">
        <v>4679</v>
      </c>
      <c r="M25" s="21">
        <v>2255518206613</v>
      </c>
      <c r="O25" s="22" t="s">
        <v>2363</v>
      </c>
      <c r="P25" s="22">
        <v>21</v>
      </c>
      <c r="Q25" s="22">
        <v>2</v>
      </c>
      <c r="R25" s="22">
        <v>0</v>
      </c>
      <c r="S25" s="22" t="s">
        <v>2037</v>
      </c>
    </row>
    <row r="26" spans="1:19">
      <c r="A26" s="16" t="s">
        <v>4674</v>
      </c>
      <c r="B26" s="21">
        <v>1557013130075</v>
      </c>
      <c r="C26" s="21">
        <v>4992496142295</v>
      </c>
      <c r="D26" s="22" t="s">
        <v>7207</v>
      </c>
      <c r="E26" s="22">
        <v>4423</v>
      </c>
      <c r="F26" s="22">
        <v>12</v>
      </c>
      <c r="G26" s="22">
        <v>0</v>
      </c>
      <c r="H26" s="22" t="s">
        <v>2037</v>
      </c>
      <c r="I26" s="22" t="s">
        <v>2036</v>
      </c>
      <c r="J26" s="22" t="s">
        <v>2146</v>
      </c>
      <c r="L26" s="16" t="s">
        <v>4679</v>
      </c>
      <c r="M26" s="21">
        <v>2256018206615</v>
      </c>
      <c r="O26" s="22" t="s">
        <v>2364</v>
      </c>
      <c r="P26" s="22">
        <v>21</v>
      </c>
      <c r="Q26" s="22">
        <v>2</v>
      </c>
      <c r="R26" s="22">
        <v>0</v>
      </c>
      <c r="S26" s="22" t="s">
        <v>2037</v>
      </c>
    </row>
    <row r="27" spans="1:19">
      <c r="A27" s="16" t="s">
        <v>4674</v>
      </c>
      <c r="B27" s="21">
        <v>1558013130393</v>
      </c>
      <c r="C27" s="21">
        <v>4992496139912</v>
      </c>
      <c r="D27" s="22" t="s">
        <v>2230</v>
      </c>
      <c r="E27" s="22">
        <v>5123</v>
      </c>
      <c r="F27" s="22">
        <v>4</v>
      </c>
      <c r="G27" s="22">
        <v>0</v>
      </c>
      <c r="H27" s="22" t="s">
        <v>2037</v>
      </c>
      <c r="I27" s="22" t="s">
        <v>2036</v>
      </c>
      <c r="J27" s="22" t="s">
        <v>2148</v>
      </c>
      <c r="L27" s="16" t="s">
        <v>4679</v>
      </c>
      <c r="M27" s="21">
        <v>2454518208065</v>
      </c>
      <c r="O27" s="22" t="s">
        <v>2365</v>
      </c>
      <c r="P27" s="22">
        <v>23</v>
      </c>
      <c r="Q27" s="22">
        <v>43</v>
      </c>
      <c r="R27" s="22">
        <v>0</v>
      </c>
      <c r="S27" s="22" t="s">
        <v>2037</v>
      </c>
    </row>
    <row r="28" spans="1:19">
      <c r="A28" s="16" t="s">
        <v>4674</v>
      </c>
      <c r="B28" s="21">
        <v>1558013130393</v>
      </c>
      <c r="C28" s="21">
        <v>4992496139912</v>
      </c>
      <c r="D28" s="22" t="s">
        <v>2230</v>
      </c>
      <c r="E28" s="22">
        <v>224</v>
      </c>
      <c r="F28" s="22">
        <v>40</v>
      </c>
      <c r="G28" s="22">
        <v>0</v>
      </c>
      <c r="H28" s="22" t="s">
        <v>2037</v>
      </c>
      <c r="I28" s="22" t="s">
        <v>2036</v>
      </c>
      <c r="J28" s="22" t="s">
        <v>2148</v>
      </c>
      <c r="L28" s="16" t="s">
        <v>4679</v>
      </c>
      <c r="M28" s="21">
        <v>2653518208062</v>
      </c>
      <c r="O28" s="22" t="s">
        <v>14196</v>
      </c>
      <c r="P28" s="22">
        <v>23</v>
      </c>
      <c r="Q28" s="22">
        <v>23</v>
      </c>
      <c r="R28" s="22">
        <v>0</v>
      </c>
      <c r="S28" s="22" t="s">
        <v>2037</v>
      </c>
    </row>
    <row r="29" spans="1:19">
      <c r="A29" s="16" t="s">
        <v>4674</v>
      </c>
      <c r="B29" s="21">
        <v>1558013130393</v>
      </c>
      <c r="C29" s="21">
        <v>4992496139912</v>
      </c>
      <c r="D29" s="22" t="s">
        <v>2230</v>
      </c>
      <c r="E29" s="22">
        <v>4023</v>
      </c>
      <c r="F29" s="22">
        <v>5</v>
      </c>
      <c r="G29" s="22">
        <v>0</v>
      </c>
      <c r="H29" s="22" t="s">
        <v>2037</v>
      </c>
      <c r="I29" s="22" t="s">
        <v>2036</v>
      </c>
      <c r="J29" s="22" t="s">
        <v>2148</v>
      </c>
      <c r="L29" s="16" t="s">
        <v>4679</v>
      </c>
      <c r="M29" s="21">
        <v>2256517206635</v>
      </c>
      <c r="O29" s="22" t="s">
        <v>2366</v>
      </c>
      <c r="P29" s="22">
        <v>22</v>
      </c>
      <c r="Q29" s="22">
        <v>3</v>
      </c>
      <c r="R29" s="22">
        <v>0</v>
      </c>
      <c r="S29" s="22" t="s">
        <v>2037</v>
      </c>
    </row>
    <row r="30" spans="1:19">
      <c r="A30" s="16" t="s">
        <v>4674</v>
      </c>
      <c r="B30" s="21">
        <v>1558013130393</v>
      </c>
      <c r="C30" s="21">
        <v>4992496139912</v>
      </c>
      <c r="D30" s="22" t="s">
        <v>2230</v>
      </c>
      <c r="E30" s="22">
        <v>5123</v>
      </c>
      <c r="F30" s="22">
        <v>2</v>
      </c>
      <c r="G30" s="22">
        <v>0</v>
      </c>
      <c r="H30" s="22" t="s">
        <v>2037</v>
      </c>
      <c r="I30" s="22" t="s">
        <v>2036</v>
      </c>
      <c r="J30" s="22" t="s">
        <v>2148</v>
      </c>
      <c r="L30" s="16" t="s">
        <v>4679</v>
      </c>
      <c r="M30" s="21">
        <v>1757014206636</v>
      </c>
      <c r="O30" s="22" t="s">
        <v>7994</v>
      </c>
      <c r="P30" s="22">
        <v>22</v>
      </c>
      <c r="Q30" s="22">
        <v>4</v>
      </c>
      <c r="R30" s="22">
        <v>0</v>
      </c>
      <c r="S30" s="22" t="s">
        <v>2037</v>
      </c>
    </row>
    <row r="31" spans="1:19">
      <c r="A31" s="16" t="s">
        <v>4674</v>
      </c>
      <c r="B31" s="21">
        <v>1558013130393</v>
      </c>
      <c r="C31" s="21">
        <v>4992496139912</v>
      </c>
      <c r="D31" s="22" t="s">
        <v>2230</v>
      </c>
      <c r="E31" s="22">
        <v>5123</v>
      </c>
      <c r="F31" s="22">
        <v>6</v>
      </c>
      <c r="G31" s="22">
        <v>0</v>
      </c>
      <c r="H31" s="22" t="s">
        <v>2037</v>
      </c>
      <c r="I31" s="22" t="s">
        <v>2036</v>
      </c>
      <c r="J31" s="22" t="s">
        <v>2148</v>
      </c>
      <c r="L31" s="16" t="s">
        <v>4679</v>
      </c>
      <c r="M31" s="21">
        <v>2055017208060</v>
      </c>
      <c r="O31" s="22" t="s">
        <v>2367</v>
      </c>
      <c r="P31" s="22">
        <v>22</v>
      </c>
      <c r="Q31" s="22">
        <v>22</v>
      </c>
      <c r="R31" s="22">
        <v>0</v>
      </c>
      <c r="S31" s="22" t="s">
        <v>2037</v>
      </c>
    </row>
    <row r="32" spans="1:19">
      <c r="A32" s="16" t="s">
        <v>4674</v>
      </c>
      <c r="B32" s="21">
        <v>1558013130072</v>
      </c>
      <c r="C32" s="21">
        <v>4992496142271</v>
      </c>
      <c r="D32" s="22" t="s">
        <v>7872</v>
      </c>
      <c r="E32" s="22">
        <v>5123</v>
      </c>
      <c r="F32" s="22">
        <v>4</v>
      </c>
      <c r="G32" s="22">
        <v>0</v>
      </c>
      <c r="H32" s="22" t="s">
        <v>2037</v>
      </c>
      <c r="I32" s="22" t="s">
        <v>2036</v>
      </c>
      <c r="J32" s="22" t="s">
        <v>2148</v>
      </c>
      <c r="L32" s="16" t="s">
        <v>4679</v>
      </c>
      <c r="M32" s="21">
        <v>2555019208063</v>
      </c>
      <c r="O32" s="22" t="s">
        <v>2368</v>
      </c>
      <c r="P32" s="22">
        <v>22</v>
      </c>
      <c r="Q32" s="22">
        <v>43</v>
      </c>
      <c r="R32" s="22">
        <v>0</v>
      </c>
      <c r="S32" s="22" t="s">
        <v>2037</v>
      </c>
    </row>
    <row r="33" spans="1:19">
      <c r="A33" s="16" t="s">
        <v>4674</v>
      </c>
      <c r="B33" s="21">
        <v>1558013130072</v>
      </c>
      <c r="C33" s="21">
        <v>4992496142271</v>
      </c>
      <c r="D33" s="22" t="s">
        <v>7872</v>
      </c>
      <c r="E33" s="22">
        <v>4623</v>
      </c>
      <c r="F33" s="22">
        <v>16</v>
      </c>
      <c r="G33" s="22">
        <v>0</v>
      </c>
      <c r="H33" s="22" t="s">
        <v>2037</v>
      </c>
      <c r="I33" s="22" t="s">
        <v>2036</v>
      </c>
      <c r="J33" s="22" t="s">
        <v>2148</v>
      </c>
      <c r="L33" s="16" t="s">
        <v>4679</v>
      </c>
      <c r="M33" s="21">
        <v>2355018200118</v>
      </c>
      <c r="O33" s="22" t="s">
        <v>14193</v>
      </c>
      <c r="P33" s="22">
        <v>23</v>
      </c>
      <c r="Q33" s="22">
        <v>150</v>
      </c>
      <c r="R33" s="22">
        <v>0</v>
      </c>
      <c r="S33" s="22" t="s">
        <v>2037</v>
      </c>
    </row>
    <row r="34" spans="1:19">
      <c r="A34" s="16" t="s">
        <v>4674</v>
      </c>
      <c r="B34" s="21">
        <v>1654516132077</v>
      </c>
      <c r="C34" s="21">
        <v>4992496096772</v>
      </c>
      <c r="D34" s="22" t="s">
        <v>2229</v>
      </c>
      <c r="E34" s="22">
        <v>4823</v>
      </c>
      <c r="F34" s="22">
        <v>28</v>
      </c>
      <c r="G34" s="22">
        <v>0</v>
      </c>
      <c r="H34" s="22" t="s">
        <v>2037</v>
      </c>
      <c r="I34" s="22" t="s">
        <v>2036</v>
      </c>
      <c r="J34" s="22" t="s">
        <v>2148</v>
      </c>
      <c r="L34" s="16" t="s">
        <v>4679</v>
      </c>
      <c r="M34" s="21">
        <v>2254517208062</v>
      </c>
      <c r="O34" s="22" t="s">
        <v>2369</v>
      </c>
      <c r="P34" s="22">
        <v>22</v>
      </c>
      <c r="Q34" s="22">
        <v>137</v>
      </c>
      <c r="R34" s="22">
        <v>0</v>
      </c>
      <c r="S34" s="22" t="s">
        <v>2037</v>
      </c>
    </row>
    <row r="35" spans="1:19">
      <c r="A35" s="16" t="s">
        <v>4674</v>
      </c>
      <c r="B35" s="21">
        <v>1655015130076</v>
      </c>
      <c r="C35" s="21">
        <v>4992496142509</v>
      </c>
      <c r="D35" s="22" t="s">
        <v>2228</v>
      </c>
      <c r="E35" s="22">
        <v>4523</v>
      </c>
      <c r="F35" s="22">
        <v>8</v>
      </c>
      <c r="G35" s="22">
        <v>0</v>
      </c>
      <c r="H35" s="22" t="s">
        <v>2037</v>
      </c>
      <c r="I35" s="22" t="s">
        <v>2036</v>
      </c>
      <c r="J35" s="22" t="s">
        <v>2148</v>
      </c>
      <c r="L35" s="16" t="s">
        <v>4679</v>
      </c>
      <c r="M35" s="21">
        <v>2256017200119</v>
      </c>
      <c r="O35" s="22" t="s">
        <v>6317</v>
      </c>
      <c r="P35" s="22">
        <v>23</v>
      </c>
      <c r="Q35" s="22">
        <v>1</v>
      </c>
      <c r="R35" s="22">
        <v>0</v>
      </c>
      <c r="S35" s="22" t="s">
        <v>2037</v>
      </c>
    </row>
    <row r="36" spans="1:19">
      <c r="A36" s="16" t="s">
        <v>4674</v>
      </c>
      <c r="B36" s="21">
        <v>1655015130076</v>
      </c>
      <c r="C36" s="21">
        <v>4992496142509</v>
      </c>
      <c r="D36" s="22" t="s">
        <v>2228</v>
      </c>
      <c r="E36" s="22">
        <v>5123</v>
      </c>
      <c r="F36" s="22">
        <v>1</v>
      </c>
      <c r="G36" s="22">
        <v>0</v>
      </c>
      <c r="H36" s="22" t="s">
        <v>2037</v>
      </c>
      <c r="I36" s="22" t="s">
        <v>2036</v>
      </c>
      <c r="J36" s="22" t="s">
        <v>2148</v>
      </c>
      <c r="L36" s="16" t="s">
        <v>4679</v>
      </c>
      <c r="M36" s="21">
        <v>2055516208066</v>
      </c>
      <c r="O36" s="22" t="s">
        <v>2370</v>
      </c>
      <c r="P36" s="22">
        <v>23</v>
      </c>
      <c r="Q36" s="22">
        <v>71</v>
      </c>
      <c r="R36" s="22">
        <v>0</v>
      </c>
      <c r="S36" s="22" t="s">
        <v>2037</v>
      </c>
    </row>
    <row r="37" spans="1:19">
      <c r="A37" s="16" t="s">
        <v>4674</v>
      </c>
      <c r="B37" s="21">
        <v>1655015130076</v>
      </c>
      <c r="C37" s="21">
        <v>4992496142509</v>
      </c>
      <c r="D37" s="22" t="s">
        <v>2228</v>
      </c>
      <c r="E37" s="22">
        <v>4523</v>
      </c>
      <c r="F37" s="22">
        <v>3</v>
      </c>
      <c r="G37" s="22">
        <v>0</v>
      </c>
      <c r="H37" s="22" t="s">
        <v>2037</v>
      </c>
      <c r="I37" s="22" t="s">
        <v>2036</v>
      </c>
      <c r="J37" s="22" t="s">
        <v>2146</v>
      </c>
      <c r="L37" s="16" t="s">
        <v>4679</v>
      </c>
      <c r="M37" s="21">
        <v>2155017208067</v>
      </c>
      <c r="O37" s="22" t="s">
        <v>2371</v>
      </c>
      <c r="P37" s="22">
        <v>22</v>
      </c>
      <c r="Q37" s="22">
        <v>20</v>
      </c>
      <c r="R37" s="22">
        <v>0</v>
      </c>
      <c r="S37" s="22" t="s">
        <v>2037</v>
      </c>
    </row>
    <row r="38" spans="1:19">
      <c r="A38" s="16" t="s">
        <v>4674</v>
      </c>
      <c r="B38" s="21">
        <v>1655015130076</v>
      </c>
      <c r="C38" s="21">
        <v>4992496142509</v>
      </c>
      <c r="D38" s="22" t="s">
        <v>2228</v>
      </c>
      <c r="E38" s="22">
        <v>4523</v>
      </c>
      <c r="F38" s="22">
        <v>4</v>
      </c>
      <c r="G38" s="22">
        <v>0</v>
      </c>
      <c r="H38" s="22" t="s">
        <v>2037</v>
      </c>
      <c r="I38" s="22" t="s">
        <v>2036</v>
      </c>
      <c r="J38" s="22" t="s">
        <v>2148</v>
      </c>
      <c r="L38" s="16" t="s">
        <v>4679</v>
      </c>
      <c r="M38" s="21">
        <v>2354518206637</v>
      </c>
      <c r="O38" s="22" t="s">
        <v>2372</v>
      </c>
      <c r="P38" s="22">
        <v>22</v>
      </c>
      <c r="Q38" s="22">
        <v>8</v>
      </c>
      <c r="R38" s="22">
        <v>0</v>
      </c>
      <c r="S38" s="22" t="s">
        <v>2037</v>
      </c>
    </row>
    <row r="39" spans="1:19">
      <c r="A39" s="16" t="s">
        <v>4674</v>
      </c>
      <c r="B39" s="21">
        <v>1655514130072</v>
      </c>
      <c r="C39" s="21">
        <v>4992496142394</v>
      </c>
      <c r="D39" s="22" t="s">
        <v>7476</v>
      </c>
      <c r="E39" s="22">
        <v>4723</v>
      </c>
      <c r="F39" s="22">
        <v>4</v>
      </c>
      <c r="G39" s="22">
        <v>0</v>
      </c>
      <c r="H39" s="22" t="s">
        <v>2037</v>
      </c>
      <c r="I39" s="22" t="s">
        <v>2036</v>
      </c>
      <c r="J39" s="22" t="s">
        <v>2148</v>
      </c>
      <c r="L39" s="16" t="s">
        <v>4679</v>
      </c>
      <c r="M39" s="21">
        <v>2055017200118</v>
      </c>
      <c r="O39" s="22" t="s">
        <v>2373</v>
      </c>
      <c r="P39" s="22">
        <v>23</v>
      </c>
      <c r="Q39" s="22">
        <v>2</v>
      </c>
      <c r="R39" s="22">
        <v>0</v>
      </c>
      <c r="S39" s="22" t="s">
        <v>2037</v>
      </c>
    </row>
    <row r="40" spans="1:19">
      <c r="A40" s="16" t="s">
        <v>4674</v>
      </c>
      <c r="B40" s="21">
        <v>1655514130072</v>
      </c>
      <c r="C40" s="21">
        <v>4992496142394</v>
      </c>
      <c r="D40" s="22" t="s">
        <v>7476</v>
      </c>
      <c r="E40" s="22">
        <v>4323</v>
      </c>
      <c r="F40" s="22">
        <v>12</v>
      </c>
      <c r="G40" s="22">
        <v>0</v>
      </c>
      <c r="H40" s="22" t="s">
        <v>2037</v>
      </c>
      <c r="I40" s="22" t="s">
        <v>2036</v>
      </c>
      <c r="J40" s="22" t="s">
        <v>2148</v>
      </c>
      <c r="L40" s="16" t="s">
        <v>4679</v>
      </c>
      <c r="M40" s="21">
        <v>2254517200110</v>
      </c>
      <c r="O40" s="22" t="s">
        <v>2374</v>
      </c>
      <c r="P40" s="22">
        <v>23</v>
      </c>
      <c r="Q40" s="22">
        <v>1</v>
      </c>
      <c r="R40" s="22">
        <v>0</v>
      </c>
      <c r="S40" s="22" t="s">
        <v>2037</v>
      </c>
    </row>
    <row r="41" spans="1:19">
      <c r="A41" s="16" t="s">
        <v>4674</v>
      </c>
      <c r="B41" s="21" t="s">
        <v>2328</v>
      </c>
      <c r="C41" s="21">
        <v>4992496140178</v>
      </c>
      <c r="D41" s="22" t="s">
        <v>2227</v>
      </c>
      <c r="E41" s="22">
        <v>5020</v>
      </c>
      <c r="F41" s="22">
        <v>1</v>
      </c>
      <c r="G41" s="22">
        <v>0</v>
      </c>
      <c r="H41" s="22" t="s">
        <v>2037</v>
      </c>
      <c r="I41" s="22" t="s">
        <v>2036</v>
      </c>
      <c r="J41" s="22" t="s">
        <v>2146</v>
      </c>
      <c r="L41" s="16" t="s">
        <v>4679</v>
      </c>
      <c r="M41" s="21">
        <v>2055516200114</v>
      </c>
      <c r="O41" s="22" t="s">
        <v>2375</v>
      </c>
      <c r="P41" s="22">
        <v>23</v>
      </c>
      <c r="Q41" s="22">
        <v>1</v>
      </c>
      <c r="R41" s="22">
        <v>0</v>
      </c>
      <c r="S41" s="22" t="s">
        <v>2037</v>
      </c>
    </row>
    <row r="42" spans="1:19">
      <c r="A42" s="16" t="s">
        <v>4674</v>
      </c>
      <c r="B42" s="21">
        <v>1655514130454</v>
      </c>
      <c r="C42" s="21">
        <v>4992496151945</v>
      </c>
      <c r="D42" s="22" t="s">
        <v>2311</v>
      </c>
      <c r="E42" s="22">
        <v>2322</v>
      </c>
      <c r="F42" s="22">
        <v>1</v>
      </c>
      <c r="G42" s="22">
        <v>0</v>
      </c>
      <c r="H42" s="22" t="s">
        <v>2037</v>
      </c>
      <c r="I42" s="22" t="s">
        <v>2036</v>
      </c>
      <c r="J42" s="22" t="s">
        <v>2058</v>
      </c>
      <c r="L42" s="16" t="s">
        <v>4679</v>
      </c>
      <c r="M42" s="21">
        <v>1956016208727</v>
      </c>
      <c r="O42" s="22" t="s">
        <v>2376</v>
      </c>
      <c r="P42" s="22">
        <v>23</v>
      </c>
      <c r="Q42" s="22">
        <v>124</v>
      </c>
      <c r="R42" s="22">
        <v>0</v>
      </c>
      <c r="S42" s="22" t="s">
        <v>2037</v>
      </c>
    </row>
    <row r="43" spans="1:19">
      <c r="A43" s="16" t="s">
        <v>4674</v>
      </c>
      <c r="B43" s="21">
        <v>1655514139020</v>
      </c>
      <c r="C43" s="21">
        <v>4992496086940</v>
      </c>
      <c r="D43" s="22" t="s">
        <v>2226</v>
      </c>
      <c r="E43" s="22">
        <v>2023</v>
      </c>
      <c r="F43" s="22">
        <v>15</v>
      </c>
      <c r="G43" s="22">
        <v>0</v>
      </c>
      <c r="H43" s="22" t="s">
        <v>2037</v>
      </c>
      <c r="I43" s="22" t="s">
        <v>2036</v>
      </c>
      <c r="J43" s="22" t="s">
        <v>2148</v>
      </c>
      <c r="L43" s="16" t="s">
        <v>4679</v>
      </c>
      <c r="M43" s="21">
        <v>1757014200115</v>
      </c>
      <c r="O43" s="22" t="s">
        <v>2377</v>
      </c>
      <c r="P43" s="22">
        <v>23</v>
      </c>
      <c r="Q43" s="22">
        <v>2</v>
      </c>
      <c r="R43" s="22">
        <v>0</v>
      </c>
      <c r="S43" s="22" t="s">
        <v>2037</v>
      </c>
    </row>
    <row r="44" spans="1:19">
      <c r="A44" s="16" t="s">
        <v>4674</v>
      </c>
      <c r="B44" s="21">
        <v>1655514139020</v>
      </c>
      <c r="C44" s="21">
        <v>4992496086940</v>
      </c>
      <c r="D44" s="22" t="s">
        <v>2226</v>
      </c>
      <c r="E44" s="22">
        <v>2023</v>
      </c>
      <c r="F44" s="22">
        <v>8</v>
      </c>
      <c r="G44" s="22">
        <v>0</v>
      </c>
      <c r="H44" s="22" t="s">
        <v>2037</v>
      </c>
      <c r="I44" s="22" t="s">
        <v>2036</v>
      </c>
      <c r="J44" s="22" t="s">
        <v>2148</v>
      </c>
      <c r="L44" s="16" t="s">
        <v>4679</v>
      </c>
      <c r="M44" s="21">
        <v>2354518200116</v>
      </c>
      <c r="O44" s="22" t="s">
        <v>2378</v>
      </c>
      <c r="P44" s="22">
        <v>23</v>
      </c>
      <c r="Q44" s="22">
        <v>2</v>
      </c>
      <c r="R44" s="22">
        <v>0</v>
      </c>
      <c r="S44" s="22" t="s">
        <v>2037</v>
      </c>
    </row>
    <row r="45" spans="1:19">
      <c r="A45" s="16" t="s">
        <v>4674</v>
      </c>
      <c r="B45" s="21">
        <v>1655515130071</v>
      </c>
      <c r="C45" s="21">
        <v>4992496142486</v>
      </c>
      <c r="D45" s="22" t="s">
        <v>2225</v>
      </c>
      <c r="E45" s="22">
        <v>4723</v>
      </c>
      <c r="F45" s="22">
        <v>13</v>
      </c>
      <c r="G45" s="22">
        <v>0</v>
      </c>
      <c r="H45" s="22" t="s">
        <v>2037</v>
      </c>
      <c r="I45" s="22" t="s">
        <v>2036</v>
      </c>
      <c r="J45" s="22" t="s">
        <v>2148</v>
      </c>
      <c r="L45" s="16" t="s">
        <v>4679</v>
      </c>
      <c r="M45" s="21">
        <v>1956515208723</v>
      </c>
      <c r="O45" s="22" t="s">
        <v>13504</v>
      </c>
      <c r="P45" s="22">
        <v>23</v>
      </c>
      <c r="Q45" s="22">
        <v>128</v>
      </c>
      <c r="R45" s="22">
        <v>0</v>
      </c>
      <c r="S45" s="22" t="s">
        <v>2037</v>
      </c>
    </row>
    <row r="46" spans="1:19">
      <c r="A46" s="16" t="s">
        <v>4674</v>
      </c>
      <c r="B46" s="21">
        <v>1655515130071</v>
      </c>
      <c r="C46" s="21">
        <v>4992496142486</v>
      </c>
      <c r="D46" s="22" t="s">
        <v>2225</v>
      </c>
      <c r="E46" s="22">
        <v>4623</v>
      </c>
      <c r="F46" s="22">
        <v>9</v>
      </c>
      <c r="G46" s="22">
        <v>0</v>
      </c>
      <c r="H46" s="22" t="s">
        <v>2037</v>
      </c>
      <c r="I46" s="22" t="s">
        <v>2036</v>
      </c>
      <c r="J46" s="22" t="s">
        <v>2148</v>
      </c>
      <c r="L46" s="16" t="s">
        <v>4679</v>
      </c>
      <c r="M46" s="21">
        <v>2254518200119</v>
      </c>
      <c r="O46" s="22" t="s">
        <v>2379</v>
      </c>
      <c r="P46" s="22">
        <v>23</v>
      </c>
      <c r="Q46" s="22">
        <v>44</v>
      </c>
      <c r="R46" s="22">
        <v>0</v>
      </c>
      <c r="S46" s="22" t="s">
        <v>2037</v>
      </c>
    </row>
    <row r="47" spans="1:19">
      <c r="A47" s="16" t="s">
        <v>4674</v>
      </c>
      <c r="B47" s="21">
        <v>1655515130071</v>
      </c>
      <c r="C47" s="21">
        <v>4992496142486</v>
      </c>
      <c r="D47" s="22" t="s">
        <v>2225</v>
      </c>
      <c r="E47" s="22">
        <v>4623</v>
      </c>
      <c r="F47" s="22">
        <v>29</v>
      </c>
      <c r="G47" s="22">
        <v>0</v>
      </c>
      <c r="H47" s="22" t="s">
        <v>2037</v>
      </c>
      <c r="I47" s="22" t="s">
        <v>2036</v>
      </c>
      <c r="J47" s="22" t="s">
        <v>2148</v>
      </c>
      <c r="L47" s="16" t="s">
        <v>4679</v>
      </c>
      <c r="M47" s="21">
        <v>1856515208726</v>
      </c>
      <c r="O47" s="22" t="s">
        <v>12085</v>
      </c>
      <c r="P47" s="22">
        <v>23</v>
      </c>
      <c r="Q47" s="22">
        <v>144</v>
      </c>
      <c r="R47" s="22">
        <v>0</v>
      </c>
      <c r="S47" s="22" t="s">
        <v>2037</v>
      </c>
    </row>
    <row r="48" spans="1:19">
      <c r="A48" s="16" t="s">
        <v>4674</v>
      </c>
      <c r="B48" s="21">
        <v>1655515130262</v>
      </c>
      <c r="C48" s="21">
        <v>4992496099575</v>
      </c>
      <c r="D48" s="22" t="s">
        <v>4680</v>
      </c>
      <c r="E48" s="22">
        <v>2220</v>
      </c>
      <c r="F48" s="22">
        <v>1</v>
      </c>
      <c r="G48" s="22">
        <v>0</v>
      </c>
      <c r="H48" s="22" t="s">
        <v>2037</v>
      </c>
      <c r="I48" s="22" t="s">
        <v>2037</v>
      </c>
      <c r="J48" s="22" t="s">
        <v>2196</v>
      </c>
      <c r="L48" s="16" t="s">
        <v>4679</v>
      </c>
      <c r="M48" s="21">
        <v>2155017206636</v>
      </c>
      <c r="O48" s="22" t="s">
        <v>2380</v>
      </c>
      <c r="P48" s="22">
        <v>22</v>
      </c>
      <c r="Q48" s="22">
        <v>2</v>
      </c>
      <c r="R48" s="22">
        <v>0</v>
      </c>
      <c r="S48" s="22" t="s">
        <v>2037</v>
      </c>
    </row>
    <row r="49" spans="1:19">
      <c r="A49" s="16" t="s">
        <v>4674</v>
      </c>
      <c r="B49" s="21">
        <v>1655515132051</v>
      </c>
      <c r="C49" s="21">
        <v>4992496090688</v>
      </c>
      <c r="D49" s="22" t="s">
        <v>2224</v>
      </c>
      <c r="E49" s="22">
        <v>4823</v>
      </c>
      <c r="F49" s="22">
        <v>108</v>
      </c>
      <c r="G49" s="22">
        <v>0</v>
      </c>
      <c r="H49" s="22" t="s">
        <v>2037</v>
      </c>
      <c r="I49" s="22" t="s">
        <v>2036</v>
      </c>
      <c r="J49" s="22" t="s">
        <v>2148</v>
      </c>
      <c r="L49" s="16" t="s">
        <v>4679</v>
      </c>
      <c r="M49" s="21">
        <v>2355018208060</v>
      </c>
      <c r="O49" s="22" t="s">
        <v>2381</v>
      </c>
      <c r="P49" s="22">
        <v>22</v>
      </c>
      <c r="Q49" s="22">
        <v>122</v>
      </c>
      <c r="R49" s="22">
        <v>0</v>
      </c>
      <c r="S49" s="22" t="s">
        <v>2037</v>
      </c>
    </row>
    <row r="50" spans="1:19">
      <c r="A50" s="16" t="s">
        <v>4674</v>
      </c>
      <c r="B50" s="21">
        <v>1656015130073</v>
      </c>
      <c r="C50" s="21">
        <v>4992496142455</v>
      </c>
      <c r="D50" s="22" t="s">
        <v>3406</v>
      </c>
      <c r="E50" s="22">
        <v>4423</v>
      </c>
      <c r="F50" s="22">
        <v>5</v>
      </c>
      <c r="G50" s="22">
        <v>0</v>
      </c>
      <c r="H50" s="22" t="s">
        <v>2037</v>
      </c>
      <c r="I50" s="22" t="s">
        <v>2036</v>
      </c>
      <c r="J50" s="22" t="s">
        <v>2148</v>
      </c>
      <c r="L50" s="16" t="s">
        <v>4679</v>
      </c>
      <c r="M50" s="21">
        <v>1956515200116</v>
      </c>
      <c r="O50" s="22" t="s">
        <v>4635</v>
      </c>
      <c r="P50" s="22">
        <v>23</v>
      </c>
      <c r="Q50" s="22">
        <v>3</v>
      </c>
      <c r="R50" s="22">
        <v>0</v>
      </c>
      <c r="S50" s="22" t="s">
        <v>2037</v>
      </c>
    </row>
    <row r="51" spans="1:19">
      <c r="A51" s="16" t="s">
        <v>4674</v>
      </c>
      <c r="B51" s="21">
        <v>1656015130073</v>
      </c>
      <c r="C51" s="21">
        <v>4992496142455</v>
      </c>
      <c r="D51" s="22" t="s">
        <v>3406</v>
      </c>
      <c r="E51" s="22">
        <v>4723</v>
      </c>
      <c r="F51" s="22">
        <v>7</v>
      </c>
      <c r="G51" s="22">
        <v>0</v>
      </c>
      <c r="H51" s="22" t="s">
        <v>2037</v>
      </c>
      <c r="I51" s="22" t="s">
        <v>2036</v>
      </c>
      <c r="J51" s="22" t="s">
        <v>2146</v>
      </c>
      <c r="L51" s="16" t="s">
        <v>4679</v>
      </c>
      <c r="M51" s="21">
        <v>2156516209609</v>
      </c>
      <c r="O51" s="22" t="s">
        <v>2382</v>
      </c>
      <c r="P51" s="22">
        <v>22</v>
      </c>
      <c r="Q51" s="22">
        <v>36</v>
      </c>
      <c r="R51" s="22">
        <v>0</v>
      </c>
      <c r="S51" s="22" t="s">
        <v>2037</v>
      </c>
    </row>
    <row r="52" spans="1:19">
      <c r="A52" s="16" t="s">
        <v>4674</v>
      </c>
      <c r="B52" s="21">
        <v>1656015130073</v>
      </c>
      <c r="C52" s="21">
        <v>4992496142455</v>
      </c>
      <c r="D52" s="22" t="s">
        <v>3406</v>
      </c>
      <c r="E52" s="22">
        <v>4623</v>
      </c>
      <c r="F52" s="22">
        <v>12</v>
      </c>
      <c r="G52" s="22">
        <v>0</v>
      </c>
      <c r="H52" s="22" t="s">
        <v>2037</v>
      </c>
      <c r="I52" s="22" t="s">
        <v>2036</v>
      </c>
      <c r="J52" s="22" t="s">
        <v>2148</v>
      </c>
      <c r="L52" s="16" t="s">
        <v>4679</v>
      </c>
      <c r="M52" s="21">
        <v>2055516208721</v>
      </c>
      <c r="O52" s="22" t="s">
        <v>2383</v>
      </c>
      <c r="P52" s="22">
        <v>23</v>
      </c>
      <c r="Q52" s="22">
        <v>109</v>
      </c>
      <c r="R52" s="22">
        <v>0</v>
      </c>
      <c r="S52" s="22" t="s">
        <v>2037</v>
      </c>
    </row>
    <row r="53" spans="1:19">
      <c r="A53" s="16" t="s">
        <v>4674</v>
      </c>
      <c r="B53" s="21">
        <v>1656015130073</v>
      </c>
      <c r="C53" s="21">
        <v>4992496142455</v>
      </c>
      <c r="D53" s="22" t="s">
        <v>3406</v>
      </c>
      <c r="E53" s="22">
        <v>4223</v>
      </c>
      <c r="F53" s="22">
        <v>3</v>
      </c>
      <c r="G53" s="22">
        <v>0</v>
      </c>
      <c r="H53" s="22" t="s">
        <v>2037</v>
      </c>
      <c r="I53" s="22" t="s">
        <v>2036</v>
      </c>
      <c r="J53" s="22" t="s">
        <v>2146</v>
      </c>
      <c r="L53" s="16" t="s">
        <v>4679</v>
      </c>
      <c r="M53" s="21">
        <v>1757014208968</v>
      </c>
      <c r="O53" s="22" t="s">
        <v>2384</v>
      </c>
      <c r="P53" s="22">
        <v>22</v>
      </c>
      <c r="Q53" s="22">
        <v>32</v>
      </c>
      <c r="R53" s="22">
        <v>0</v>
      </c>
      <c r="S53" s="22" t="s">
        <v>2037</v>
      </c>
    </row>
    <row r="54" spans="1:19">
      <c r="A54" s="16" t="s">
        <v>4674</v>
      </c>
      <c r="B54" s="21">
        <v>1656015130073</v>
      </c>
      <c r="C54" s="21">
        <v>4992496142455</v>
      </c>
      <c r="D54" s="22" t="s">
        <v>3406</v>
      </c>
      <c r="E54" s="22">
        <v>4723</v>
      </c>
      <c r="F54" s="22">
        <v>1</v>
      </c>
      <c r="G54" s="22">
        <v>0</v>
      </c>
      <c r="H54" s="22" t="s">
        <v>2037</v>
      </c>
      <c r="I54" s="22" t="s">
        <v>2036</v>
      </c>
      <c r="J54" s="22" t="s">
        <v>2146</v>
      </c>
      <c r="L54" s="16" t="s">
        <v>4679</v>
      </c>
      <c r="M54" s="21">
        <v>1756514208966</v>
      </c>
      <c r="O54" s="22" t="s">
        <v>2385</v>
      </c>
      <c r="P54" s="22">
        <v>23</v>
      </c>
      <c r="Q54" s="22">
        <v>68</v>
      </c>
      <c r="R54" s="22">
        <v>0</v>
      </c>
      <c r="S54" s="22" t="s">
        <v>2037</v>
      </c>
    </row>
    <row r="55" spans="1:19">
      <c r="A55" s="16" t="s">
        <v>4674</v>
      </c>
      <c r="B55" s="21">
        <v>1656513130070</v>
      </c>
      <c r="C55" s="21">
        <v>4992496142318</v>
      </c>
      <c r="D55" s="22" t="s">
        <v>2221</v>
      </c>
      <c r="E55" s="22">
        <v>4323</v>
      </c>
      <c r="F55" s="22">
        <v>33</v>
      </c>
      <c r="G55" s="22">
        <v>0</v>
      </c>
      <c r="H55" s="22" t="s">
        <v>2037</v>
      </c>
      <c r="I55" s="22" t="s">
        <v>2036</v>
      </c>
      <c r="J55" s="22" t="s">
        <v>2148</v>
      </c>
      <c r="L55" s="16" t="s">
        <v>4679</v>
      </c>
      <c r="M55" s="21">
        <v>1956016206631</v>
      </c>
      <c r="O55" s="22" t="s">
        <v>2386</v>
      </c>
      <c r="P55" s="22">
        <v>22</v>
      </c>
      <c r="Q55" s="22">
        <v>2</v>
      </c>
      <c r="R55" s="22">
        <v>0</v>
      </c>
      <c r="S55" s="22" t="s">
        <v>2037</v>
      </c>
    </row>
    <row r="56" spans="1:19">
      <c r="A56" s="16" t="s">
        <v>4674</v>
      </c>
      <c r="B56" s="21">
        <v>1656513130070</v>
      </c>
      <c r="C56" s="21">
        <v>4992496142318</v>
      </c>
      <c r="D56" s="22" t="s">
        <v>2221</v>
      </c>
      <c r="E56" s="22">
        <v>4623</v>
      </c>
      <c r="F56" s="22">
        <v>7</v>
      </c>
      <c r="G56" s="22">
        <v>0</v>
      </c>
      <c r="H56" s="22" t="s">
        <v>2037</v>
      </c>
      <c r="I56" s="22" t="s">
        <v>2036</v>
      </c>
      <c r="J56" s="22" t="s">
        <v>2148</v>
      </c>
      <c r="L56" s="16" t="s">
        <v>4679</v>
      </c>
      <c r="M56" s="21">
        <v>1857014208965</v>
      </c>
      <c r="O56" s="22" t="s">
        <v>2387</v>
      </c>
      <c r="P56" s="22">
        <v>22</v>
      </c>
      <c r="Q56" s="22">
        <v>37</v>
      </c>
      <c r="R56" s="22">
        <v>0</v>
      </c>
      <c r="S56" s="22" t="s">
        <v>2037</v>
      </c>
    </row>
    <row r="57" spans="1:19">
      <c r="A57" s="16" t="s">
        <v>4674</v>
      </c>
      <c r="B57" s="21">
        <v>1656514130079</v>
      </c>
      <c r="C57" s="21">
        <v>4992496142356</v>
      </c>
      <c r="D57" s="22" t="s">
        <v>2220</v>
      </c>
      <c r="E57" s="22">
        <v>4323</v>
      </c>
      <c r="F57" s="22">
        <v>20</v>
      </c>
      <c r="G57" s="22">
        <v>0</v>
      </c>
      <c r="H57" s="22" t="s">
        <v>2037</v>
      </c>
      <c r="I57" s="22" t="s">
        <v>2036</v>
      </c>
      <c r="J57" s="22" t="s">
        <v>2148</v>
      </c>
      <c r="L57" s="16" t="s">
        <v>4679</v>
      </c>
      <c r="M57" s="21">
        <v>2155517200110</v>
      </c>
      <c r="O57" s="22" t="s">
        <v>2388</v>
      </c>
      <c r="P57" s="22">
        <v>23</v>
      </c>
      <c r="Q57" s="22">
        <v>3</v>
      </c>
      <c r="R57" s="22">
        <v>0</v>
      </c>
      <c r="S57" s="22" t="s">
        <v>2037</v>
      </c>
    </row>
    <row r="58" spans="1:19">
      <c r="A58" s="16" t="s">
        <v>4674</v>
      </c>
      <c r="B58" s="21">
        <v>1656514130079</v>
      </c>
      <c r="C58" s="21">
        <v>4992496142356</v>
      </c>
      <c r="D58" s="22" t="s">
        <v>2220</v>
      </c>
      <c r="E58" s="22">
        <v>4323</v>
      </c>
      <c r="F58" s="22">
        <v>8</v>
      </c>
      <c r="G58" s="22">
        <v>0</v>
      </c>
      <c r="H58" s="22" t="s">
        <v>2037</v>
      </c>
      <c r="I58" s="22" t="s">
        <v>2036</v>
      </c>
      <c r="J58" s="22" t="s">
        <v>2148</v>
      </c>
      <c r="L58" s="16" t="s">
        <v>4679</v>
      </c>
      <c r="M58" s="21">
        <v>1756515208965</v>
      </c>
      <c r="O58" s="22" t="s">
        <v>2389</v>
      </c>
      <c r="P58" s="22">
        <v>22</v>
      </c>
      <c r="Q58" s="22">
        <v>8</v>
      </c>
      <c r="R58" s="22">
        <v>0</v>
      </c>
      <c r="S58" s="22" t="s">
        <v>2037</v>
      </c>
    </row>
    <row r="59" spans="1:19">
      <c r="A59" s="16" t="s">
        <v>4674</v>
      </c>
      <c r="B59" s="21">
        <v>1656514130079</v>
      </c>
      <c r="C59" s="21">
        <v>4992496142356</v>
      </c>
      <c r="D59" s="22" t="s">
        <v>2220</v>
      </c>
      <c r="E59" s="22">
        <v>4323</v>
      </c>
      <c r="F59" s="22">
        <v>2</v>
      </c>
      <c r="G59" s="22">
        <v>0</v>
      </c>
      <c r="H59" s="22" t="s">
        <v>2037</v>
      </c>
      <c r="I59" s="22" t="s">
        <v>2036</v>
      </c>
      <c r="J59" s="22" t="s">
        <v>2148</v>
      </c>
      <c r="L59" s="16" t="s">
        <v>4679</v>
      </c>
      <c r="M59" s="21">
        <v>1655514208962</v>
      </c>
      <c r="O59" s="22" t="s">
        <v>2390</v>
      </c>
      <c r="P59" s="22">
        <v>22</v>
      </c>
      <c r="Q59" s="22">
        <v>90</v>
      </c>
      <c r="R59" s="22">
        <v>0</v>
      </c>
      <c r="S59" s="22" t="s">
        <v>2037</v>
      </c>
    </row>
    <row r="60" spans="1:19">
      <c r="A60" s="16" t="s">
        <v>4674</v>
      </c>
      <c r="B60" s="21">
        <v>1656514130390</v>
      </c>
      <c r="C60" s="21">
        <v>4992496143964</v>
      </c>
      <c r="D60" s="22" t="s">
        <v>2219</v>
      </c>
      <c r="E60" s="22">
        <v>4423</v>
      </c>
      <c r="F60" s="22">
        <v>40</v>
      </c>
      <c r="G60" s="22">
        <v>0</v>
      </c>
      <c r="H60" s="22" t="s">
        <v>2037</v>
      </c>
      <c r="I60" s="22" t="s">
        <v>2036</v>
      </c>
      <c r="J60" s="22" t="s">
        <v>2148</v>
      </c>
      <c r="L60" s="16" t="s">
        <v>4679</v>
      </c>
      <c r="M60" s="21">
        <v>1956016200110</v>
      </c>
      <c r="O60" s="22" t="s">
        <v>2391</v>
      </c>
      <c r="P60" s="22">
        <v>23</v>
      </c>
      <c r="Q60" s="22">
        <v>3</v>
      </c>
      <c r="R60" s="22">
        <v>0</v>
      </c>
      <c r="S60" s="22" t="s">
        <v>2037</v>
      </c>
    </row>
    <row r="61" spans="1:19">
      <c r="A61" s="16" t="s">
        <v>4674</v>
      </c>
      <c r="B61" s="21">
        <v>1656514130390</v>
      </c>
      <c r="C61" s="21">
        <v>4992496143964</v>
      </c>
      <c r="D61" s="22" t="s">
        <v>2219</v>
      </c>
      <c r="E61" s="22">
        <v>4223</v>
      </c>
      <c r="F61" s="22">
        <v>16</v>
      </c>
      <c r="G61" s="22">
        <v>0</v>
      </c>
      <c r="H61" s="22" t="s">
        <v>2037</v>
      </c>
      <c r="I61" s="22" t="s">
        <v>2036</v>
      </c>
      <c r="J61" s="22" t="s">
        <v>2148</v>
      </c>
      <c r="L61" s="16" t="s">
        <v>4679</v>
      </c>
      <c r="M61" s="21">
        <v>2056016208723</v>
      </c>
      <c r="O61" s="22" t="s">
        <v>2392</v>
      </c>
      <c r="P61" s="22">
        <v>23</v>
      </c>
      <c r="Q61" s="22">
        <v>199</v>
      </c>
      <c r="R61" s="22">
        <v>0</v>
      </c>
      <c r="S61" s="22" t="s">
        <v>2037</v>
      </c>
    </row>
    <row r="62" spans="1:19">
      <c r="A62" s="16" t="s">
        <v>4674</v>
      </c>
      <c r="B62" s="21">
        <v>1656514130390</v>
      </c>
      <c r="C62" s="21">
        <v>4992496143964</v>
      </c>
      <c r="D62" s="22" t="s">
        <v>2219</v>
      </c>
      <c r="E62" s="22">
        <v>4323</v>
      </c>
      <c r="F62" s="22">
        <v>30</v>
      </c>
      <c r="G62" s="22">
        <v>0</v>
      </c>
      <c r="H62" s="22" t="s">
        <v>2037</v>
      </c>
      <c r="I62" s="22" t="s">
        <v>2036</v>
      </c>
      <c r="J62" s="22" t="s">
        <v>2148</v>
      </c>
      <c r="L62" s="16" t="s">
        <v>4679</v>
      </c>
      <c r="M62" s="21">
        <v>2156016208966</v>
      </c>
      <c r="O62" s="22" t="s">
        <v>2393</v>
      </c>
      <c r="P62" s="22">
        <v>23</v>
      </c>
      <c r="Q62" s="22">
        <v>58</v>
      </c>
      <c r="R62" s="22">
        <v>0</v>
      </c>
      <c r="S62" s="22" t="s">
        <v>2037</v>
      </c>
    </row>
    <row r="63" spans="1:19">
      <c r="A63" s="16" t="s">
        <v>4674</v>
      </c>
      <c r="B63" s="21">
        <v>1656514130390</v>
      </c>
      <c r="C63" s="21">
        <v>4992496143964</v>
      </c>
      <c r="D63" s="22" t="s">
        <v>2219</v>
      </c>
      <c r="E63" s="22">
        <v>4323</v>
      </c>
      <c r="F63" s="22">
        <v>14</v>
      </c>
      <c r="G63" s="22">
        <v>0</v>
      </c>
      <c r="H63" s="22" t="s">
        <v>2037</v>
      </c>
      <c r="I63" s="22" t="s">
        <v>2036</v>
      </c>
      <c r="J63" s="22" t="s">
        <v>2148</v>
      </c>
      <c r="L63" s="16" t="s">
        <v>4679</v>
      </c>
      <c r="M63" s="21">
        <v>1956515208969</v>
      </c>
      <c r="O63" s="22" t="s">
        <v>2394</v>
      </c>
      <c r="P63" s="22">
        <v>23</v>
      </c>
      <c r="Q63" s="22">
        <v>5</v>
      </c>
      <c r="R63" s="22">
        <v>0</v>
      </c>
      <c r="S63" s="22" t="s">
        <v>2037</v>
      </c>
    </row>
    <row r="64" spans="1:19">
      <c r="A64" s="16" t="s">
        <v>4674</v>
      </c>
      <c r="B64" s="21">
        <v>1657014130392</v>
      </c>
      <c r="C64" s="21">
        <v>4992496139950</v>
      </c>
      <c r="D64" s="22" t="s">
        <v>2218</v>
      </c>
      <c r="E64" s="22">
        <v>5223</v>
      </c>
      <c r="F64" s="22">
        <v>30</v>
      </c>
      <c r="G64" s="22">
        <v>0</v>
      </c>
      <c r="H64" s="22" t="s">
        <v>2037</v>
      </c>
      <c r="I64" s="22" t="s">
        <v>2036</v>
      </c>
      <c r="J64" s="22" t="s">
        <v>2148</v>
      </c>
      <c r="L64" s="16" t="s">
        <v>4679</v>
      </c>
      <c r="M64" s="21">
        <v>1656015208727</v>
      </c>
      <c r="O64" s="22" t="s">
        <v>2395</v>
      </c>
      <c r="P64" s="22">
        <v>23</v>
      </c>
      <c r="Q64" s="22">
        <v>91</v>
      </c>
      <c r="R64" s="22">
        <v>0</v>
      </c>
      <c r="S64" s="22" t="s">
        <v>2037</v>
      </c>
    </row>
    <row r="65" spans="1:19">
      <c r="A65" s="16" t="s">
        <v>4674</v>
      </c>
      <c r="B65" s="21">
        <v>1657014130392</v>
      </c>
      <c r="C65" s="21">
        <v>4992496139950</v>
      </c>
      <c r="D65" s="22" t="s">
        <v>2218</v>
      </c>
      <c r="E65" s="22">
        <v>4923</v>
      </c>
      <c r="F65" s="22">
        <v>38</v>
      </c>
      <c r="G65" s="22">
        <v>0</v>
      </c>
      <c r="H65" s="22" t="s">
        <v>2037</v>
      </c>
      <c r="I65" s="22" t="s">
        <v>2036</v>
      </c>
      <c r="J65" s="22" t="s">
        <v>2148</v>
      </c>
      <c r="L65" s="16" t="s">
        <v>4679</v>
      </c>
      <c r="M65" s="21">
        <v>2056016208976</v>
      </c>
      <c r="O65" s="22" t="s">
        <v>2396</v>
      </c>
      <c r="P65" s="22">
        <v>22</v>
      </c>
      <c r="Q65" s="22">
        <v>85</v>
      </c>
      <c r="R65" s="22">
        <v>0</v>
      </c>
      <c r="S65" s="22" t="s">
        <v>2037</v>
      </c>
    </row>
    <row r="66" spans="1:19">
      <c r="A66" s="16" t="s">
        <v>4674</v>
      </c>
      <c r="B66" s="21">
        <v>1657014130392</v>
      </c>
      <c r="C66" s="21">
        <v>4992496139950</v>
      </c>
      <c r="D66" s="22" t="s">
        <v>2218</v>
      </c>
      <c r="E66" s="22">
        <v>4923</v>
      </c>
      <c r="F66" s="22">
        <v>11</v>
      </c>
      <c r="G66" s="22">
        <v>0</v>
      </c>
      <c r="H66" s="22" t="s">
        <v>2037</v>
      </c>
      <c r="I66" s="22" t="s">
        <v>2036</v>
      </c>
      <c r="J66" s="22" t="s">
        <v>2148</v>
      </c>
      <c r="L66" s="16" t="s">
        <v>4679</v>
      </c>
      <c r="M66" s="21">
        <v>1856015200114</v>
      </c>
      <c r="O66" s="22" t="s">
        <v>7480</v>
      </c>
      <c r="P66" s="22">
        <v>23</v>
      </c>
      <c r="Q66" s="22">
        <v>1</v>
      </c>
      <c r="R66" s="22">
        <v>0</v>
      </c>
      <c r="S66" s="22" t="s">
        <v>2037</v>
      </c>
    </row>
    <row r="67" spans="1:19">
      <c r="A67" s="16" t="s">
        <v>4674</v>
      </c>
      <c r="B67" s="21">
        <v>1657014130071</v>
      </c>
      <c r="C67" s="21">
        <v>4992496142288</v>
      </c>
      <c r="D67" s="22" t="s">
        <v>4696</v>
      </c>
      <c r="E67" s="22">
        <v>4023</v>
      </c>
      <c r="F67" s="22">
        <v>4</v>
      </c>
      <c r="G67" s="22">
        <v>0</v>
      </c>
      <c r="H67" s="22" t="s">
        <v>2037</v>
      </c>
      <c r="I67" s="22" t="s">
        <v>2036</v>
      </c>
      <c r="J67" s="22" t="s">
        <v>2146</v>
      </c>
      <c r="L67" s="16" t="s">
        <v>4679</v>
      </c>
      <c r="M67" s="21">
        <v>1656514208723</v>
      </c>
      <c r="O67" s="22" t="s">
        <v>2397</v>
      </c>
      <c r="P67" s="22">
        <v>23</v>
      </c>
      <c r="Q67" s="22">
        <v>211</v>
      </c>
      <c r="R67" s="22">
        <v>0</v>
      </c>
      <c r="S67" s="22" t="s">
        <v>2037</v>
      </c>
    </row>
    <row r="68" spans="1:19">
      <c r="A68" s="16" t="s">
        <v>4674</v>
      </c>
      <c r="B68" s="21">
        <v>1657014130071</v>
      </c>
      <c r="C68" s="21">
        <v>4992496142288</v>
      </c>
      <c r="D68" s="22" t="s">
        <v>4696</v>
      </c>
      <c r="E68" s="22">
        <v>4323</v>
      </c>
      <c r="F68" s="22">
        <v>4</v>
      </c>
      <c r="G68" s="22">
        <v>0</v>
      </c>
      <c r="H68" s="22" t="s">
        <v>2037</v>
      </c>
      <c r="I68" s="22" t="s">
        <v>2036</v>
      </c>
      <c r="J68" s="22" t="s">
        <v>2148</v>
      </c>
      <c r="L68" s="16" t="s">
        <v>4679</v>
      </c>
      <c r="M68" s="21">
        <v>2155517206631</v>
      </c>
      <c r="O68" s="22" t="s">
        <v>2398</v>
      </c>
      <c r="P68" s="22">
        <v>22</v>
      </c>
      <c r="Q68" s="22">
        <v>3</v>
      </c>
      <c r="R68" s="22">
        <v>0</v>
      </c>
      <c r="S68" s="22" t="s">
        <v>2037</v>
      </c>
    </row>
    <row r="69" spans="1:19">
      <c r="A69" s="16" t="s">
        <v>4674</v>
      </c>
      <c r="B69" s="21">
        <v>1657014130071</v>
      </c>
      <c r="C69" s="21">
        <v>4992496142288</v>
      </c>
      <c r="D69" s="22" t="s">
        <v>4696</v>
      </c>
      <c r="E69" s="22">
        <v>4523</v>
      </c>
      <c r="F69" s="22">
        <v>8</v>
      </c>
      <c r="G69" s="22">
        <v>0</v>
      </c>
      <c r="H69" s="22" t="s">
        <v>2037</v>
      </c>
      <c r="I69" s="22" t="s">
        <v>2036</v>
      </c>
      <c r="J69" s="22" t="s">
        <v>2146</v>
      </c>
      <c r="L69" s="16" t="s">
        <v>4679</v>
      </c>
      <c r="M69" s="21">
        <v>1556514209921</v>
      </c>
      <c r="O69" s="22" t="s">
        <v>2399</v>
      </c>
      <c r="P69" s="22">
        <v>23</v>
      </c>
      <c r="Q69" s="22">
        <v>79</v>
      </c>
      <c r="R69" s="22">
        <v>0</v>
      </c>
      <c r="S69" s="22" t="s">
        <v>2037</v>
      </c>
    </row>
    <row r="70" spans="1:19">
      <c r="A70" s="16" t="s">
        <v>4674</v>
      </c>
      <c r="B70" s="21">
        <v>1756016130390</v>
      </c>
      <c r="C70" s="21">
        <v>4992496140123</v>
      </c>
      <c r="D70" s="22" t="s">
        <v>2217</v>
      </c>
      <c r="E70" s="22">
        <v>4023</v>
      </c>
      <c r="F70" s="22">
        <v>18</v>
      </c>
      <c r="G70" s="22">
        <v>0</v>
      </c>
      <c r="H70" s="22" t="s">
        <v>2037</v>
      </c>
      <c r="I70" s="22" t="s">
        <v>2036</v>
      </c>
      <c r="J70" s="22" t="s">
        <v>2148</v>
      </c>
      <c r="L70" s="16" t="s">
        <v>4679</v>
      </c>
      <c r="M70" s="21">
        <v>2154517209819</v>
      </c>
      <c r="O70" s="22" t="s">
        <v>2400</v>
      </c>
      <c r="P70" s="22">
        <v>23</v>
      </c>
      <c r="Q70" s="22">
        <v>2</v>
      </c>
      <c r="R70" s="22">
        <v>0</v>
      </c>
      <c r="S70" s="22" t="s">
        <v>2037</v>
      </c>
    </row>
    <row r="71" spans="1:19">
      <c r="A71" s="16" t="s">
        <v>4674</v>
      </c>
      <c r="B71" s="21">
        <v>1756016130390</v>
      </c>
      <c r="C71" s="21">
        <v>4992496140123</v>
      </c>
      <c r="D71" s="22" t="s">
        <v>2217</v>
      </c>
      <c r="E71" s="22">
        <v>4023</v>
      </c>
      <c r="F71" s="22">
        <v>4</v>
      </c>
      <c r="G71" s="22">
        <v>0</v>
      </c>
      <c r="H71" s="22" t="s">
        <v>2037</v>
      </c>
      <c r="I71" s="22" t="s">
        <v>2036</v>
      </c>
      <c r="J71" s="22" t="s">
        <v>2148</v>
      </c>
      <c r="L71" s="16" t="s">
        <v>4679</v>
      </c>
      <c r="M71" s="21">
        <v>2155017209811</v>
      </c>
      <c r="O71" s="22" t="s">
        <v>2401</v>
      </c>
      <c r="P71" s="22">
        <v>23</v>
      </c>
      <c r="Q71" s="22">
        <v>35</v>
      </c>
      <c r="R71" s="22">
        <v>0</v>
      </c>
      <c r="S71" s="22" t="s">
        <v>2037</v>
      </c>
    </row>
    <row r="72" spans="1:19">
      <c r="A72" s="16" t="s">
        <v>4674</v>
      </c>
      <c r="B72" s="21">
        <v>1756016130079</v>
      </c>
      <c r="C72" s="21">
        <v>4992496142530</v>
      </c>
      <c r="D72" s="22" t="s">
        <v>2310</v>
      </c>
      <c r="E72" s="22">
        <v>3123</v>
      </c>
      <c r="F72" s="22">
        <v>7</v>
      </c>
      <c r="G72" s="22">
        <v>0</v>
      </c>
      <c r="H72" s="22" t="s">
        <v>2037</v>
      </c>
      <c r="I72" s="22" t="s">
        <v>2036</v>
      </c>
      <c r="J72" s="22" t="s">
        <v>2146</v>
      </c>
      <c r="L72" s="16" t="s">
        <v>4679</v>
      </c>
      <c r="M72" s="21">
        <v>2155517209717</v>
      </c>
      <c r="O72" s="22" t="s">
        <v>2402</v>
      </c>
      <c r="P72" s="22">
        <v>19</v>
      </c>
      <c r="Q72" s="22">
        <v>2</v>
      </c>
      <c r="R72" s="22">
        <v>0</v>
      </c>
      <c r="S72" s="22" t="s">
        <v>2037</v>
      </c>
    </row>
    <row r="73" spans="1:19">
      <c r="A73" s="16" t="s">
        <v>4674</v>
      </c>
      <c r="B73" s="21">
        <v>1756016130079</v>
      </c>
      <c r="C73" s="21">
        <v>4992496142530</v>
      </c>
      <c r="D73" s="22" t="s">
        <v>2310</v>
      </c>
      <c r="E73" s="22">
        <v>4223</v>
      </c>
      <c r="F73" s="22">
        <v>4</v>
      </c>
      <c r="G73" s="22">
        <v>0</v>
      </c>
      <c r="H73" s="22" t="s">
        <v>2037</v>
      </c>
      <c r="I73" s="22" t="s">
        <v>2036</v>
      </c>
      <c r="J73" s="22" t="s">
        <v>2148</v>
      </c>
      <c r="L73" s="16" t="s">
        <v>4679</v>
      </c>
      <c r="M73" s="21">
        <v>2156017095893</v>
      </c>
      <c r="O73" s="22" t="s">
        <v>2403</v>
      </c>
      <c r="P73" s="22">
        <v>23</v>
      </c>
      <c r="Q73" s="22">
        <v>92</v>
      </c>
      <c r="R73" s="22">
        <v>0</v>
      </c>
      <c r="S73" s="22" t="s">
        <v>2037</v>
      </c>
    </row>
    <row r="74" spans="1:19">
      <c r="A74" s="16" t="s">
        <v>4674</v>
      </c>
      <c r="B74" s="21">
        <v>1756016130079</v>
      </c>
      <c r="C74" s="21">
        <v>4992496142530</v>
      </c>
      <c r="D74" s="22" t="s">
        <v>2310</v>
      </c>
      <c r="E74" s="22">
        <v>4223</v>
      </c>
      <c r="F74" s="22">
        <v>4</v>
      </c>
      <c r="G74" s="22">
        <v>0</v>
      </c>
      <c r="H74" s="22" t="s">
        <v>2037</v>
      </c>
      <c r="I74" s="22" t="s">
        <v>2036</v>
      </c>
      <c r="J74" s="22" t="s">
        <v>2146</v>
      </c>
      <c r="L74" s="16" t="s">
        <v>4679</v>
      </c>
      <c r="M74" s="21">
        <v>2256517095895</v>
      </c>
      <c r="O74" s="22" t="s">
        <v>2405</v>
      </c>
      <c r="P74" s="22">
        <v>23</v>
      </c>
      <c r="Q74" s="22">
        <v>3</v>
      </c>
      <c r="R74" s="22">
        <v>0</v>
      </c>
      <c r="S74" s="22" t="s">
        <v>2037</v>
      </c>
    </row>
    <row r="75" spans="1:19">
      <c r="A75" s="16" t="s">
        <v>4674</v>
      </c>
      <c r="B75" s="21">
        <v>1756016130079</v>
      </c>
      <c r="C75" s="21">
        <v>4992496142530</v>
      </c>
      <c r="D75" s="22" t="s">
        <v>2310</v>
      </c>
      <c r="E75" s="22">
        <v>4123</v>
      </c>
      <c r="F75" s="22">
        <v>8</v>
      </c>
      <c r="G75" s="22">
        <v>0</v>
      </c>
      <c r="H75" s="22" t="s">
        <v>2037</v>
      </c>
      <c r="I75" s="22" t="s">
        <v>2036</v>
      </c>
      <c r="J75" s="22" t="s">
        <v>2148</v>
      </c>
      <c r="L75" s="16" t="s">
        <v>4679</v>
      </c>
      <c r="M75" s="21">
        <v>2355518095894</v>
      </c>
      <c r="O75" s="22" t="s">
        <v>2406</v>
      </c>
      <c r="P75" s="22">
        <v>23</v>
      </c>
      <c r="Q75" s="22">
        <v>3</v>
      </c>
      <c r="R75" s="22">
        <v>0</v>
      </c>
      <c r="S75" s="22" t="s">
        <v>2037</v>
      </c>
    </row>
    <row r="76" spans="1:19">
      <c r="A76" s="16" t="s">
        <v>4674</v>
      </c>
      <c r="B76" s="21">
        <v>1756016130079</v>
      </c>
      <c r="C76" s="21">
        <v>4992496142530</v>
      </c>
      <c r="D76" s="22" t="s">
        <v>2310</v>
      </c>
      <c r="E76" s="22">
        <v>4123</v>
      </c>
      <c r="F76" s="22">
        <v>5</v>
      </c>
      <c r="G76" s="22">
        <v>0</v>
      </c>
      <c r="H76" s="22" t="s">
        <v>2037</v>
      </c>
      <c r="I76" s="22" t="s">
        <v>2036</v>
      </c>
      <c r="J76" s="22" t="s">
        <v>2148</v>
      </c>
      <c r="L76" s="16" t="s">
        <v>4679</v>
      </c>
      <c r="M76" s="21">
        <v>2356018095896</v>
      </c>
      <c r="O76" s="22" t="s">
        <v>2408</v>
      </c>
      <c r="P76" s="22">
        <v>23</v>
      </c>
      <c r="Q76" s="22">
        <v>1</v>
      </c>
      <c r="R76" s="22">
        <v>0</v>
      </c>
      <c r="S76" s="22" t="s">
        <v>2037</v>
      </c>
    </row>
    <row r="77" spans="1:19">
      <c r="A77" s="16" t="s">
        <v>4674</v>
      </c>
      <c r="B77" s="21">
        <v>1756514130076</v>
      </c>
      <c r="C77" s="21">
        <v>4992496142363</v>
      </c>
      <c r="D77" s="22" t="s">
        <v>2215</v>
      </c>
      <c r="E77" s="22">
        <v>3423</v>
      </c>
      <c r="F77" s="22">
        <v>12</v>
      </c>
      <c r="G77" s="22">
        <v>0</v>
      </c>
      <c r="H77" s="22" t="s">
        <v>2037</v>
      </c>
      <c r="I77" s="22" t="s">
        <v>2036</v>
      </c>
      <c r="J77" s="22" t="s">
        <v>2146</v>
      </c>
      <c r="L77" s="16" t="s">
        <v>4679</v>
      </c>
      <c r="M77" s="21">
        <v>2454520095899</v>
      </c>
      <c r="O77" s="22" t="s">
        <v>2409</v>
      </c>
      <c r="P77" s="22">
        <v>23</v>
      </c>
      <c r="Q77" s="22">
        <v>69</v>
      </c>
      <c r="R77" s="22">
        <v>0</v>
      </c>
      <c r="S77" s="22" t="s">
        <v>2037</v>
      </c>
    </row>
    <row r="78" spans="1:19">
      <c r="A78" s="16" t="s">
        <v>4674</v>
      </c>
      <c r="B78" s="21">
        <v>1756514130076</v>
      </c>
      <c r="C78" s="21">
        <v>4992496142363</v>
      </c>
      <c r="D78" s="22" t="s">
        <v>2215</v>
      </c>
      <c r="E78" s="22">
        <v>3423</v>
      </c>
      <c r="F78" s="22">
        <v>7</v>
      </c>
      <c r="G78" s="22">
        <v>0</v>
      </c>
      <c r="H78" s="22" t="s">
        <v>2037</v>
      </c>
      <c r="I78" s="22" t="s">
        <v>2036</v>
      </c>
      <c r="J78" s="22" t="s">
        <v>2146</v>
      </c>
      <c r="L78" s="16" t="s">
        <v>4679</v>
      </c>
      <c r="M78" s="21">
        <v>2654022095896</v>
      </c>
      <c r="O78" s="22" t="s">
        <v>2410</v>
      </c>
      <c r="P78" s="22">
        <v>23</v>
      </c>
      <c r="Q78" s="22">
        <v>2</v>
      </c>
      <c r="R78" s="22">
        <v>0</v>
      </c>
      <c r="S78" s="22" t="s">
        <v>2037</v>
      </c>
    </row>
    <row r="79" spans="1:19">
      <c r="A79" s="16" t="s">
        <v>4674</v>
      </c>
      <c r="B79" s="21">
        <v>1756514130397</v>
      </c>
      <c r="C79" s="21">
        <v>4992496140017</v>
      </c>
      <c r="D79" s="22" t="s">
        <v>2214</v>
      </c>
      <c r="E79" s="22">
        <v>3523</v>
      </c>
      <c r="F79" s="22">
        <v>16</v>
      </c>
      <c r="G79" s="22">
        <v>0</v>
      </c>
      <c r="H79" s="22" t="s">
        <v>2037</v>
      </c>
      <c r="I79" s="22" t="s">
        <v>2036</v>
      </c>
      <c r="J79" s="22" t="s">
        <v>2146</v>
      </c>
      <c r="L79" s="16" t="s">
        <v>4679</v>
      </c>
      <c r="M79" s="21">
        <v>1655514327366</v>
      </c>
      <c r="O79" s="22" t="s">
        <v>2411</v>
      </c>
      <c r="P79" s="22">
        <v>23</v>
      </c>
      <c r="Q79" s="22">
        <v>150</v>
      </c>
      <c r="R79" s="22">
        <v>0</v>
      </c>
      <c r="S79" s="22" t="s">
        <v>2037</v>
      </c>
    </row>
    <row r="80" spans="1:19">
      <c r="A80" s="16" t="s">
        <v>4674</v>
      </c>
      <c r="B80" s="21">
        <v>1756514130397</v>
      </c>
      <c r="C80" s="21">
        <v>4992496140017</v>
      </c>
      <c r="D80" s="22" t="s">
        <v>2214</v>
      </c>
      <c r="E80" s="22">
        <v>324</v>
      </c>
      <c r="F80" s="22">
        <v>3</v>
      </c>
      <c r="G80" s="22">
        <v>0</v>
      </c>
      <c r="H80" s="22" t="s">
        <v>2037</v>
      </c>
      <c r="I80" s="22" t="s">
        <v>2036</v>
      </c>
      <c r="J80" s="22" t="s">
        <v>2148</v>
      </c>
      <c r="L80" s="16" t="s">
        <v>4679</v>
      </c>
      <c r="M80" s="21">
        <v>1655514327366</v>
      </c>
      <c r="O80" s="22" t="s">
        <v>2411</v>
      </c>
      <c r="P80" s="22">
        <v>22</v>
      </c>
      <c r="Q80" s="22">
        <v>314</v>
      </c>
      <c r="R80" s="22">
        <v>0</v>
      </c>
      <c r="S80" s="22" t="s">
        <v>2037</v>
      </c>
    </row>
    <row r="81" spans="1:19">
      <c r="A81" s="16" t="s">
        <v>4674</v>
      </c>
      <c r="B81" s="21">
        <v>1756515130075</v>
      </c>
      <c r="C81" s="21">
        <v>4992496142417</v>
      </c>
      <c r="D81" s="22" t="s">
        <v>2209</v>
      </c>
      <c r="E81" s="22">
        <v>4623</v>
      </c>
      <c r="F81" s="22">
        <v>8</v>
      </c>
      <c r="G81" s="22">
        <v>0</v>
      </c>
      <c r="H81" s="22" t="s">
        <v>2037</v>
      </c>
      <c r="I81" s="22" t="s">
        <v>2036</v>
      </c>
      <c r="J81" s="22" t="s">
        <v>2148</v>
      </c>
      <c r="L81" s="16" t="s">
        <v>4679</v>
      </c>
      <c r="M81" s="21">
        <v>1657014327020</v>
      </c>
      <c r="O81" s="22" t="s">
        <v>2412</v>
      </c>
      <c r="P81" s="22">
        <v>22</v>
      </c>
      <c r="Q81" s="22">
        <v>61</v>
      </c>
      <c r="R81" s="22">
        <v>0</v>
      </c>
      <c r="S81" s="22" t="s">
        <v>2037</v>
      </c>
    </row>
    <row r="82" spans="1:19">
      <c r="A82" s="16" t="s">
        <v>4674</v>
      </c>
      <c r="B82" s="21">
        <v>1756515130075</v>
      </c>
      <c r="C82" s="21">
        <v>4992496142417</v>
      </c>
      <c r="D82" s="22" t="s">
        <v>2209</v>
      </c>
      <c r="E82" s="22">
        <v>4623</v>
      </c>
      <c r="F82" s="22">
        <v>12</v>
      </c>
      <c r="G82" s="22">
        <v>0</v>
      </c>
      <c r="H82" s="22" t="s">
        <v>2037</v>
      </c>
      <c r="I82" s="22" t="s">
        <v>2036</v>
      </c>
      <c r="J82" s="22" t="s">
        <v>2148</v>
      </c>
      <c r="L82" s="16" t="s">
        <v>4679</v>
      </c>
      <c r="M82" s="21">
        <v>1756514327360</v>
      </c>
      <c r="O82" s="22" t="s">
        <v>2413</v>
      </c>
      <c r="P82" s="22">
        <v>23</v>
      </c>
      <c r="Q82" s="22">
        <v>292</v>
      </c>
      <c r="R82" s="22">
        <v>0</v>
      </c>
      <c r="S82" s="22" t="s">
        <v>2037</v>
      </c>
    </row>
    <row r="83" spans="1:19">
      <c r="A83" s="16" t="s">
        <v>4674</v>
      </c>
      <c r="B83" s="21">
        <v>1756515130075</v>
      </c>
      <c r="C83" s="21">
        <v>4992496142417</v>
      </c>
      <c r="D83" s="22" t="s">
        <v>2209</v>
      </c>
      <c r="E83" s="22">
        <v>4723</v>
      </c>
      <c r="F83" s="22">
        <v>12</v>
      </c>
      <c r="G83" s="22">
        <v>0</v>
      </c>
      <c r="H83" s="22" t="s">
        <v>2037</v>
      </c>
      <c r="I83" s="22" t="s">
        <v>2036</v>
      </c>
      <c r="J83" s="22" t="s">
        <v>2148</v>
      </c>
      <c r="L83" s="16" t="s">
        <v>4679</v>
      </c>
      <c r="M83" s="21">
        <v>1756515328007</v>
      </c>
      <c r="O83" s="22" t="s">
        <v>2656</v>
      </c>
      <c r="P83" s="22">
        <v>23</v>
      </c>
      <c r="Q83" s="22">
        <v>234</v>
      </c>
      <c r="R83" s="22">
        <v>0</v>
      </c>
      <c r="S83" s="22" t="s">
        <v>2037</v>
      </c>
    </row>
    <row r="84" spans="1:19">
      <c r="A84" s="16" t="s">
        <v>4674</v>
      </c>
      <c r="B84" s="21">
        <v>1757014130078</v>
      </c>
      <c r="C84" s="21">
        <v>4992496142325</v>
      </c>
      <c r="D84" s="22" t="s">
        <v>2208</v>
      </c>
      <c r="E84" s="22">
        <v>4723</v>
      </c>
      <c r="F84" s="22">
        <v>12</v>
      </c>
      <c r="G84" s="22">
        <v>0</v>
      </c>
      <c r="H84" s="22" t="s">
        <v>2037</v>
      </c>
      <c r="I84" s="22" t="s">
        <v>2036</v>
      </c>
      <c r="J84" s="22" t="s">
        <v>2148</v>
      </c>
      <c r="L84" s="16" t="s">
        <v>4679</v>
      </c>
      <c r="M84" s="21">
        <v>1757014327362</v>
      </c>
      <c r="O84" s="22" t="s">
        <v>2414</v>
      </c>
      <c r="P84" s="22">
        <v>23</v>
      </c>
      <c r="Q84" s="22">
        <v>36</v>
      </c>
      <c r="R84" s="22">
        <v>0</v>
      </c>
      <c r="S84" s="22" t="s">
        <v>2037</v>
      </c>
    </row>
    <row r="85" spans="1:19">
      <c r="A85" s="16" t="s">
        <v>4674</v>
      </c>
      <c r="B85" s="21">
        <v>1757014130078</v>
      </c>
      <c r="C85" s="21">
        <v>4992496142325</v>
      </c>
      <c r="D85" s="22" t="s">
        <v>2208</v>
      </c>
      <c r="E85" s="22">
        <v>4723</v>
      </c>
      <c r="F85" s="22">
        <v>28</v>
      </c>
      <c r="G85" s="22">
        <v>0</v>
      </c>
      <c r="H85" s="22" t="s">
        <v>2037</v>
      </c>
      <c r="I85" s="22" t="s">
        <v>2036</v>
      </c>
      <c r="J85" s="22" t="s">
        <v>2148</v>
      </c>
      <c r="L85" s="16" t="s">
        <v>4679</v>
      </c>
      <c r="M85" s="21">
        <v>1757014328352</v>
      </c>
      <c r="O85" s="22" t="s">
        <v>2415</v>
      </c>
      <c r="P85" s="22">
        <v>21</v>
      </c>
      <c r="Q85" s="22">
        <v>2</v>
      </c>
      <c r="R85" s="22">
        <v>0</v>
      </c>
      <c r="S85" s="22" t="s">
        <v>2037</v>
      </c>
    </row>
    <row r="86" spans="1:19">
      <c r="A86" s="16" t="s">
        <v>4674</v>
      </c>
      <c r="B86" s="21">
        <v>1757014130399</v>
      </c>
      <c r="C86" s="21">
        <v>4992496139967</v>
      </c>
      <c r="D86" s="22" t="s">
        <v>2207</v>
      </c>
      <c r="E86" s="22">
        <v>5123</v>
      </c>
      <c r="F86" s="22">
        <v>32</v>
      </c>
      <c r="G86" s="22">
        <v>0</v>
      </c>
      <c r="H86" s="22" t="s">
        <v>2037</v>
      </c>
      <c r="I86" s="22" t="s">
        <v>2036</v>
      </c>
      <c r="J86" s="22" t="s">
        <v>2148</v>
      </c>
      <c r="L86" s="16" t="s">
        <v>4679</v>
      </c>
      <c r="M86" s="21">
        <v>1855515328007</v>
      </c>
      <c r="O86" s="22" t="s">
        <v>2416</v>
      </c>
      <c r="P86" s="22">
        <v>23</v>
      </c>
      <c r="Q86" s="22">
        <v>55</v>
      </c>
      <c r="R86" s="22">
        <v>0</v>
      </c>
      <c r="S86" s="22" t="s">
        <v>2037</v>
      </c>
    </row>
    <row r="87" spans="1:19">
      <c r="A87" s="16" t="s">
        <v>4674</v>
      </c>
      <c r="B87" s="21">
        <v>1757014130399</v>
      </c>
      <c r="C87" s="21">
        <v>4992496139967</v>
      </c>
      <c r="D87" s="22" t="s">
        <v>2207</v>
      </c>
      <c r="E87" s="22">
        <v>5123</v>
      </c>
      <c r="F87" s="22">
        <v>22</v>
      </c>
      <c r="G87" s="22">
        <v>0</v>
      </c>
      <c r="H87" s="22" t="s">
        <v>2037</v>
      </c>
      <c r="I87" s="22" t="s">
        <v>2036</v>
      </c>
      <c r="J87" s="22" t="s">
        <v>2148</v>
      </c>
      <c r="L87" s="16" t="s">
        <v>4679</v>
      </c>
      <c r="M87" s="21">
        <v>1856015327361</v>
      </c>
      <c r="O87" s="22" t="s">
        <v>2417</v>
      </c>
      <c r="P87" s="22">
        <v>22</v>
      </c>
      <c r="Q87" s="22">
        <v>96</v>
      </c>
      <c r="R87" s="22">
        <v>0</v>
      </c>
      <c r="S87" s="22" t="s">
        <v>2037</v>
      </c>
    </row>
    <row r="88" spans="1:19">
      <c r="A88" s="16" t="s">
        <v>4674</v>
      </c>
      <c r="B88" s="21">
        <v>1757014130399</v>
      </c>
      <c r="C88" s="21">
        <v>4992496139967</v>
      </c>
      <c r="D88" s="22" t="s">
        <v>2207</v>
      </c>
      <c r="E88" s="22">
        <v>5123</v>
      </c>
      <c r="F88" s="22">
        <v>29</v>
      </c>
      <c r="G88" s="22">
        <v>0</v>
      </c>
      <c r="H88" s="22" t="s">
        <v>2037</v>
      </c>
      <c r="I88" s="22" t="s">
        <v>2036</v>
      </c>
      <c r="J88" s="22" t="s">
        <v>2148</v>
      </c>
      <c r="L88" s="16" t="s">
        <v>4679</v>
      </c>
      <c r="M88" s="21">
        <v>1856514327367</v>
      </c>
      <c r="O88" s="22" t="s">
        <v>2418</v>
      </c>
      <c r="P88" s="22">
        <v>23</v>
      </c>
      <c r="Q88" s="22">
        <v>37</v>
      </c>
      <c r="R88" s="22">
        <v>0</v>
      </c>
      <c r="S88" s="22" t="s">
        <v>2037</v>
      </c>
    </row>
    <row r="89" spans="1:19">
      <c r="A89" s="16" t="s">
        <v>4674</v>
      </c>
      <c r="B89" s="21">
        <v>1757014130399</v>
      </c>
      <c r="C89" s="21">
        <v>4992496139967</v>
      </c>
      <c r="D89" s="22" t="s">
        <v>2207</v>
      </c>
      <c r="E89" s="22">
        <v>224</v>
      </c>
      <c r="F89" s="22">
        <v>20</v>
      </c>
      <c r="G89" s="22">
        <v>0</v>
      </c>
      <c r="H89" s="22" t="s">
        <v>2037</v>
      </c>
      <c r="I89" s="22" t="s">
        <v>2036</v>
      </c>
      <c r="J89" s="22" t="s">
        <v>2148</v>
      </c>
      <c r="L89" s="16" t="s">
        <v>4679</v>
      </c>
      <c r="M89" s="21">
        <v>1857014327369</v>
      </c>
      <c r="O89" s="22" t="s">
        <v>2419</v>
      </c>
      <c r="P89" s="22">
        <v>23</v>
      </c>
      <c r="Q89" s="22">
        <v>56</v>
      </c>
      <c r="R89" s="22">
        <v>0</v>
      </c>
      <c r="S89" s="22" t="s">
        <v>2037</v>
      </c>
    </row>
    <row r="90" spans="1:19">
      <c r="A90" s="16" t="s">
        <v>4674</v>
      </c>
      <c r="B90" s="21">
        <v>1855515130075</v>
      </c>
      <c r="C90" s="21">
        <v>4992496142493</v>
      </c>
      <c r="D90" s="22" t="s">
        <v>2206</v>
      </c>
      <c r="E90" s="22">
        <v>3023</v>
      </c>
      <c r="F90" s="22">
        <v>12</v>
      </c>
      <c r="G90" s="22">
        <v>0</v>
      </c>
      <c r="H90" s="22" t="s">
        <v>2037</v>
      </c>
      <c r="I90" s="22" t="s">
        <v>2036</v>
      </c>
      <c r="J90" s="22" t="s">
        <v>2146</v>
      </c>
      <c r="L90" s="16" t="s">
        <v>4679</v>
      </c>
      <c r="M90" s="21">
        <v>1954516328006</v>
      </c>
      <c r="O90" s="22" t="s">
        <v>2420</v>
      </c>
      <c r="P90" s="22">
        <v>23</v>
      </c>
      <c r="Q90" s="22">
        <v>11</v>
      </c>
      <c r="R90" s="22">
        <v>0</v>
      </c>
      <c r="S90" s="22" t="s">
        <v>2037</v>
      </c>
    </row>
    <row r="91" spans="1:19">
      <c r="A91" s="16" t="s">
        <v>4674</v>
      </c>
      <c r="B91" s="21">
        <v>1855515130075</v>
      </c>
      <c r="C91" s="21">
        <v>4992496142493</v>
      </c>
      <c r="D91" s="22" t="s">
        <v>2206</v>
      </c>
      <c r="E91" s="22">
        <v>4223</v>
      </c>
      <c r="F91" s="22">
        <v>2</v>
      </c>
      <c r="G91" s="22">
        <v>0</v>
      </c>
      <c r="H91" s="22" t="s">
        <v>2037</v>
      </c>
      <c r="I91" s="22" t="s">
        <v>2036</v>
      </c>
      <c r="J91" s="22" t="s">
        <v>2148</v>
      </c>
      <c r="L91" s="16" t="s">
        <v>4679</v>
      </c>
      <c r="M91" s="21">
        <v>1955016328008</v>
      </c>
      <c r="O91" s="22" t="s">
        <v>2661</v>
      </c>
      <c r="P91" s="22">
        <v>23</v>
      </c>
      <c r="Q91" s="22">
        <v>44</v>
      </c>
      <c r="R91" s="22">
        <v>0</v>
      </c>
      <c r="S91" s="22" t="s">
        <v>2037</v>
      </c>
    </row>
    <row r="92" spans="1:19">
      <c r="A92" s="16" t="s">
        <v>4674</v>
      </c>
      <c r="B92" s="21">
        <v>1855515130075</v>
      </c>
      <c r="C92" s="21">
        <v>4992496142493</v>
      </c>
      <c r="D92" s="22" t="s">
        <v>2206</v>
      </c>
      <c r="E92" s="22">
        <v>4223</v>
      </c>
      <c r="F92" s="22">
        <v>2</v>
      </c>
      <c r="G92" s="22">
        <v>0</v>
      </c>
      <c r="H92" s="22" t="s">
        <v>2037</v>
      </c>
      <c r="I92" s="22" t="s">
        <v>2036</v>
      </c>
      <c r="J92" s="22" t="s">
        <v>2146</v>
      </c>
      <c r="L92" s="16" t="s">
        <v>4679</v>
      </c>
      <c r="M92" s="21">
        <v>1955516328003</v>
      </c>
      <c r="O92" s="22" t="s">
        <v>2421</v>
      </c>
      <c r="P92" s="22">
        <v>23</v>
      </c>
      <c r="Q92" s="22">
        <v>3</v>
      </c>
      <c r="R92" s="22">
        <v>0</v>
      </c>
      <c r="S92" s="22" t="s">
        <v>2037</v>
      </c>
    </row>
    <row r="93" spans="1:19">
      <c r="A93" s="16" t="s">
        <v>4674</v>
      </c>
      <c r="B93" s="21">
        <v>1855515130075</v>
      </c>
      <c r="C93" s="21">
        <v>4992496142493</v>
      </c>
      <c r="D93" s="22" t="s">
        <v>2206</v>
      </c>
      <c r="E93" s="22">
        <v>4223</v>
      </c>
      <c r="F93" s="22">
        <v>8</v>
      </c>
      <c r="G93" s="22">
        <v>0</v>
      </c>
      <c r="H93" s="22" t="s">
        <v>2037</v>
      </c>
      <c r="I93" s="22" t="s">
        <v>2036</v>
      </c>
      <c r="J93" s="22" t="s">
        <v>2148</v>
      </c>
      <c r="L93" s="16" t="s">
        <v>4679</v>
      </c>
      <c r="M93" s="21">
        <v>2055017328003</v>
      </c>
      <c r="O93" s="22" t="s">
        <v>2422</v>
      </c>
      <c r="P93" s="22">
        <v>22</v>
      </c>
      <c r="Q93" s="22">
        <v>197</v>
      </c>
      <c r="R93" s="22">
        <v>0</v>
      </c>
      <c r="S93" s="22" t="s">
        <v>2037</v>
      </c>
    </row>
    <row r="94" spans="1:19">
      <c r="A94" s="16" t="s">
        <v>4674</v>
      </c>
      <c r="B94" s="21">
        <v>1856015130398</v>
      </c>
      <c r="C94" s="21">
        <v>4992496140109</v>
      </c>
      <c r="D94" s="22" t="s">
        <v>2203</v>
      </c>
      <c r="E94" s="22">
        <v>124</v>
      </c>
      <c r="F94" s="22">
        <v>20</v>
      </c>
      <c r="G94" s="22">
        <v>0</v>
      </c>
      <c r="H94" s="22" t="s">
        <v>2037</v>
      </c>
      <c r="I94" s="22" t="s">
        <v>2036</v>
      </c>
      <c r="J94" s="22" t="s">
        <v>2148</v>
      </c>
      <c r="L94" s="16" t="s">
        <v>4679</v>
      </c>
      <c r="M94" s="21">
        <v>2056515328007</v>
      </c>
      <c r="O94" s="22" t="s">
        <v>2424</v>
      </c>
      <c r="P94" s="22">
        <v>22</v>
      </c>
      <c r="Q94" s="22">
        <v>34</v>
      </c>
      <c r="R94" s="22">
        <v>0</v>
      </c>
      <c r="S94" s="22" t="s">
        <v>2037</v>
      </c>
    </row>
    <row r="95" spans="1:19">
      <c r="A95" s="16" t="s">
        <v>4674</v>
      </c>
      <c r="B95" s="21">
        <v>1856015130398</v>
      </c>
      <c r="C95" s="21">
        <v>4992496140109</v>
      </c>
      <c r="D95" s="22" t="s">
        <v>2203</v>
      </c>
      <c r="E95" s="22">
        <v>124</v>
      </c>
      <c r="F95" s="22">
        <v>32</v>
      </c>
      <c r="G95" s="22">
        <v>0</v>
      </c>
      <c r="H95" s="22" t="s">
        <v>2037</v>
      </c>
      <c r="I95" s="22" t="s">
        <v>2036</v>
      </c>
      <c r="J95" s="22" t="s">
        <v>2148</v>
      </c>
      <c r="L95" s="16" t="s">
        <v>4679</v>
      </c>
      <c r="M95" s="21">
        <v>2155517328357</v>
      </c>
      <c r="O95" s="22" t="s">
        <v>2425</v>
      </c>
      <c r="P95" s="22">
        <v>22</v>
      </c>
      <c r="Q95" s="22">
        <v>3</v>
      </c>
      <c r="R95" s="22">
        <v>0</v>
      </c>
      <c r="S95" s="22" t="s">
        <v>2037</v>
      </c>
    </row>
    <row r="96" spans="1:19">
      <c r="A96" s="16" t="s">
        <v>4674</v>
      </c>
      <c r="B96" s="21">
        <v>1856015130398</v>
      </c>
      <c r="C96" s="21">
        <v>4992496140109</v>
      </c>
      <c r="D96" s="22" t="s">
        <v>2203</v>
      </c>
      <c r="E96" s="22">
        <v>124</v>
      </c>
      <c r="F96" s="22">
        <v>20</v>
      </c>
      <c r="G96" s="22">
        <v>0</v>
      </c>
      <c r="H96" s="22" t="s">
        <v>2037</v>
      </c>
      <c r="I96" s="22" t="s">
        <v>2036</v>
      </c>
      <c r="J96" s="22" t="s">
        <v>2148</v>
      </c>
      <c r="L96" s="16" t="s">
        <v>4679</v>
      </c>
      <c r="M96" s="21">
        <v>2156016328008</v>
      </c>
      <c r="O96" s="22" t="s">
        <v>2426</v>
      </c>
      <c r="P96" s="22">
        <v>22</v>
      </c>
      <c r="Q96" s="22">
        <v>149</v>
      </c>
      <c r="R96" s="22">
        <v>0</v>
      </c>
      <c r="S96" s="22" t="s">
        <v>2037</v>
      </c>
    </row>
    <row r="97" spans="1:19">
      <c r="A97" s="16" t="s">
        <v>4674</v>
      </c>
      <c r="B97" s="21">
        <v>1856015130077</v>
      </c>
      <c r="C97" s="21">
        <v>4992496142462</v>
      </c>
      <c r="D97" s="22" t="s">
        <v>7477</v>
      </c>
      <c r="E97" s="22">
        <v>4523</v>
      </c>
      <c r="F97" s="22">
        <v>12</v>
      </c>
      <c r="G97" s="22">
        <v>0</v>
      </c>
      <c r="H97" s="22" t="s">
        <v>2037</v>
      </c>
      <c r="I97" s="22" t="s">
        <v>2036</v>
      </c>
      <c r="J97" s="22" t="s">
        <v>2148</v>
      </c>
      <c r="L97" s="16" t="s">
        <v>4679</v>
      </c>
      <c r="M97" s="21">
        <v>2156017328007</v>
      </c>
      <c r="O97" s="22" t="s">
        <v>2427</v>
      </c>
      <c r="P97" s="22">
        <v>23</v>
      </c>
      <c r="Q97" s="22">
        <v>74</v>
      </c>
      <c r="R97" s="22">
        <v>0</v>
      </c>
      <c r="S97" s="22" t="s">
        <v>2037</v>
      </c>
    </row>
    <row r="98" spans="1:19">
      <c r="A98" s="16" t="s">
        <v>4674</v>
      </c>
      <c r="B98" s="21">
        <v>1856015130077</v>
      </c>
      <c r="C98" s="21">
        <v>4992496142462</v>
      </c>
      <c r="D98" s="22" t="s">
        <v>7477</v>
      </c>
      <c r="E98" s="22">
        <v>4523</v>
      </c>
      <c r="F98" s="22">
        <v>20</v>
      </c>
      <c r="G98" s="22">
        <v>0</v>
      </c>
      <c r="H98" s="22" t="s">
        <v>2037</v>
      </c>
      <c r="I98" s="22" t="s">
        <v>2036</v>
      </c>
      <c r="J98" s="22" t="s">
        <v>2148</v>
      </c>
      <c r="L98" s="16" t="s">
        <v>4679</v>
      </c>
      <c r="M98" s="21">
        <v>2156516328003</v>
      </c>
      <c r="O98" s="22" t="s">
        <v>2429</v>
      </c>
      <c r="P98" s="22">
        <v>22</v>
      </c>
      <c r="Q98" s="22">
        <v>58</v>
      </c>
      <c r="R98" s="22">
        <v>0</v>
      </c>
      <c r="S98" s="22" t="s">
        <v>2037</v>
      </c>
    </row>
    <row r="99" spans="1:19">
      <c r="A99" s="16" t="s">
        <v>4674</v>
      </c>
      <c r="B99" s="21">
        <v>1856514130073</v>
      </c>
      <c r="C99" s="21">
        <v>4992496142370</v>
      </c>
      <c r="D99" s="22" t="s">
        <v>12093</v>
      </c>
      <c r="E99" s="22">
        <v>4423</v>
      </c>
      <c r="F99" s="22">
        <v>8</v>
      </c>
      <c r="G99" s="22">
        <v>0</v>
      </c>
      <c r="H99" s="22" t="s">
        <v>2037</v>
      </c>
      <c r="I99" s="22" t="s">
        <v>2036</v>
      </c>
      <c r="J99" s="22" t="s">
        <v>2148</v>
      </c>
      <c r="L99" s="16" t="s">
        <v>4679</v>
      </c>
      <c r="M99" s="21">
        <v>2157016327602</v>
      </c>
      <c r="O99" s="22" t="s">
        <v>2430</v>
      </c>
      <c r="P99" s="22">
        <v>22</v>
      </c>
      <c r="Q99" s="22">
        <v>7</v>
      </c>
      <c r="R99" s="22">
        <v>0</v>
      </c>
      <c r="S99" s="22" t="s">
        <v>2037</v>
      </c>
    </row>
    <row r="100" spans="1:19">
      <c r="A100" s="16" t="s">
        <v>4674</v>
      </c>
      <c r="B100" s="21">
        <v>1856514130073</v>
      </c>
      <c r="C100" s="21">
        <v>4992496142370</v>
      </c>
      <c r="D100" s="22" t="s">
        <v>12093</v>
      </c>
      <c r="E100" s="22">
        <v>324</v>
      </c>
      <c r="F100" s="22">
        <v>12</v>
      </c>
      <c r="G100" s="22">
        <v>0</v>
      </c>
      <c r="H100" s="22" t="s">
        <v>2037</v>
      </c>
      <c r="I100" s="22" t="s">
        <v>2036</v>
      </c>
      <c r="J100" s="22" t="s">
        <v>2148</v>
      </c>
      <c r="L100" s="16" t="s">
        <v>4679</v>
      </c>
      <c r="M100" s="21">
        <v>2254018328009</v>
      </c>
      <c r="O100" s="22" t="s">
        <v>2431</v>
      </c>
      <c r="P100" s="22">
        <v>22</v>
      </c>
      <c r="Q100" s="22">
        <v>123</v>
      </c>
      <c r="R100" s="22">
        <v>0</v>
      </c>
      <c r="S100" s="22" t="s">
        <v>2037</v>
      </c>
    </row>
    <row r="101" spans="1:19">
      <c r="A101" s="16" t="s">
        <v>4674</v>
      </c>
      <c r="B101" s="21">
        <v>1856514130394</v>
      </c>
      <c r="C101" s="21">
        <v>4992496140024</v>
      </c>
      <c r="D101" s="22" t="s">
        <v>2201</v>
      </c>
      <c r="E101" s="22">
        <v>3523</v>
      </c>
      <c r="F101" s="22">
        <v>6</v>
      </c>
      <c r="G101" s="22">
        <v>0</v>
      </c>
      <c r="H101" s="22" t="s">
        <v>2037</v>
      </c>
      <c r="I101" s="22" t="s">
        <v>2036</v>
      </c>
      <c r="J101" s="22" t="s">
        <v>2146</v>
      </c>
      <c r="L101" s="16" t="s">
        <v>4679</v>
      </c>
      <c r="M101" s="21">
        <v>2254517328357</v>
      </c>
      <c r="O101" s="22" t="s">
        <v>2432</v>
      </c>
      <c r="P101" s="22">
        <v>22</v>
      </c>
      <c r="Q101" s="22">
        <v>1</v>
      </c>
      <c r="R101" s="22">
        <v>0</v>
      </c>
      <c r="S101" s="22" t="s">
        <v>2037</v>
      </c>
    </row>
    <row r="102" spans="1:19">
      <c r="A102" s="16" t="s">
        <v>4674</v>
      </c>
      <c r="B102" s="21">
        <v>1856514130394</v>
      </c>
      <c r="C102" s="21">
        <v>4992496140024</v>
      </c>
      <c r="D102" s="22" t="s">
        <v>2201</v>
      </c>
      <c r="E102" s="22">
        <v>2923</v>
      </c>
      <c r="F102" s="22">
        <v>5</v>
      </c>
      <c r="G102" s="22">
        <v>0</v>
      </c>
      <c r="H102" s="22" t="s">
        <v>2037</v>
      </c>
      <c r="I102" s="22" t="s">
        <v>2036</v>
      </c>
      <c r="J102" s="22" t="s">
        <v>2146</v>
      </c>
      <c r="L102" s="16" t="s">
        <v>4679</v>
      </c>
      <c r="M102" s="21">
        <v>2254518328356</v>
      </c>
      <c r="O102" s="22" t="s">
        <v>2433</v>
      </c>
      <c r="P102" s="22">
        <v>21</v>
      </c>
      <c r="Q102" s="22">
        <v>2</v>
      </c>
      <c r="R102" s="22">
        <v>0</v>
      </c>
      <c r="S102" s="22" t="s">
        <v>2037</v>
      </c>
    </row>
    <row r="103" spans="1:19">
      <c r="A103" s="16" t="s">
        <v>4674</v>
      </c>
      <c r="B103" s="21">
        <v>1856515130072</v>
      </c>
      <c r="C103" s="21">
        <v>4992496142431</v>
      </c>
      <c r="D103" s="22" t="s">
        <v>2309</v>
      </c>
      <c r="E103" s="22">
        <v>4723</v>
      </c>
      <c r="F103" s="22">
        <v>12</v>
      </c>
      <c r="G103" s="22">
        <v>0</v>
      </c>
      <c r="H103" s="22" t="s">
        <v>2037</v>
      </c>
      <c r="I103" s="22" t="s">
        <v>2036</v>
      </c>
      <c r="J103" s="22" t="s">
        <v>2148</v>
      </c>
      <c r="L103" s="16" t="s">
        <v>4679</v>
      </c>
      <c r="M103" s="21">
        <v>2255517328002</v>
      </c>
      <c r="O103" s="22" t="s">
        <v>2434</v>
      </c>
      <c r="P103" s="22">
        <v>23</v>
      </c>
      <c r="Q103" s="22">
        <v>36</v>
      </c>
      <c r="R103" s="22">
        <v>0</v>
      </c>
      <c r="S103" s="22" t="s">
        <v>2037</v>
      </c>
    </row>
    <row r="104" spans="1:19">
      <c r="A104" s="16" t="s">
        <v>4674</v>
      </c>
      <c r="B104" s="21">
        <v>1856515130072</v>
      </c>
      <c r="C104" s="21">
        <v>4992496142431</v>
      </c>
      <c r="D104" s="22" t="s">
        <v>2309</v>
      </c>
      <c r="E104" s="22">
        <v>4823</v>
      </c>
      <c r="F104" s="22">
        <v>22</v>
      </c>
      <c r="G104" s="22">
        <v>0</v>
      </c>
      <c r="H104" s="22" t="s">
        <v>2037</v>
      </c>
      <c r="I104" s="22" t="s">
        <v>2036</v>
      </c>
      <c r="J104" s="22" t="s">
        <v>2148</v>
      </c>
      <c r="L104" s="16" t="s">
        <v>4679</v>
      </c>
      <c r="M104" s="21">
        <v>2255518327608</v>
      </c>
      <c r="O104" s="22" t="s">
        <v>2435</v>
      </c>
      <c r="P104" s="22">
        <v>23</v>
      </c>
      <c r="Q104" s="22">
        <v>5</v>
      </c>
      <c r="R104" s="22">
        <v>0</v>
      </c>
      <c r="S104" s="22" t="s">
        <v>2037</v>
      </c>
    </row>
    <row r="105" spans="1:19">
      <c r="A105" s="16" t="s">
        <v>4674</v>
      </c>
      <c r="B105" s="21">
        <v>1856515130072</v>
      </c>
      <c r="C105" s="21">
        <v>4992496142431</v>
      </c>
      <c r="D105" s="22" t="s">
        <v>2309</v>
      </c>
      <c r="E105" s="22">
        <v>4823</v>
      </c>
      <c r="F105" s="22">
        <v>8</v>
      </c>
      <c r="G105" s="22">
        <v>0</v>
      </c>
      <c r="H105" s="22" t="s">
        <v>2037</v>
      </c>
      <c r="I105" s="22" t="s">
        <v>2036</v>
      </c>
      <c r="J105" s="22" t="s">
        <v>2146</v>
      </c>
      <c r="L105" s="16" t="s">
        <v>4679</v>
      </c>
      <c r="M105" s="21">
        <v>2256017327601</v>
      </c>
      <c r="O105" s="22" t="s">
        <v>2436</v>
      </c>
      <c r="P105" s="22">
        <v>23</v>
      </c>
      <c r="Q105" s="22">
        <v>66</v>
      </c>
      <c r="R105" s="22">
        <v>0</v>
      </c>
      <c r="S105" s="22" t="s">
        <v>2037</v>
      </c>
    </row>
    <row r="106" spans="1:19">
      <c r="A106" s="16" t="s">
        <v>4674</v>
      </c>
      <c r="B106" s="21">
        <v>1856515130072</v>
      </c>
      <c r="C106" s="21">
        <v>4992496142431</v>
      </c>
      <c r="D106" s="22" t="s">
        <v>2309</v>
      </c>
      <c r="E106" s="22">
        <v>4723</v>
      </c>
      <c r="F106" s="22">
        <v>6</v>
      </c>
      <c r="G106" s="22">
        <v>0</v>
      </c>
      <c r="H106" s="22" t="s">
        <v>2037</v>
      </c>
      <c r="I106" s="22" t="s">
        <v>2036</v>
      </c>
      <c r="J106" s="22" t="s">
        <v>2146</v>
      </c>
      <c r="L106" s="16" t="s">
        <v>4679</v>
      </c>
      <c r="M106" s="21">
        <v>2256018328362</v>
      </c>
      <c r="O106" s="22" t="s">
        <v>2437</v>
      </c>
      <c r="P106" s="22">
        <v>21</v>
      </c>
      <c r="Q106" s="22">
        <v>2</v>
      </c>
      <c r="R106" s="22">
        <v>0</v>
      </c>
      <c r="S106" s="22" t="s">
        <v>2037</v>
      </c>
    </row>
    <row r="107" spans="1:19">
      <c r="A107" s="16" t="s">
        <v>4674</v>
      </c>
      <c r="B107" s="21">
        <v>1856515130393</v>
      </c>
      <c r="C107" s="21">
        <v>4992496140055</v>
      </c>
      <c r="D107" s="22" t="s">
        <v>2199</v>
      </c>
      <c r="E107" s="22">
        <v>224</v>
      </c>
      <c r="F107" s="22">
        <v>12</v>
      </c>
      <c r="G107" s="22">
        <v>0</v>
      </c>
      <c r="H107" s="22" t="s">
        <v>2037</v>
      </c>
      <c r="I107" s="22" t="s">
        <v>2036</v>
      </c>
      <c r="J107" s="22" t="s">
        <v>2148</v>
      </c>
      <c r="L107" s="16" t="s">
        <v>4679</v>
      </c>
      <c r="M107" s="21">
        <v>2256517327606</v>
      </c>
      <c r="O107" s="22" t="s">
        <v>2438</v>
      </c>
      <c r="P107" s="22">
        <v>23</v>
      </c>
      <c r="Q107" s="22">
        <v>191</v>
      </c>
      <c r="R107" s="22">
        <v>0</v>
      </c>
      <c r="S107" s="22" t="s">
        <v>2037</v>
      </c>
    </row>
    <row r="108" spans="1:19">
      <c r="A108" s="16" t="s">
        <v>4674</v>
      </c>
      <c r="B108" s="21">
        <v>1856515130393</v>
      </c>
      <c r="C108" s="21">
        <v>4992496140055</v>
      </c>
      <c r="D108" s="22" t="s">
        <v>2199</v>
      </c>
      <c r="E108" s="22">
        <v>5223</v>
      </c>
      <c r="F108" s="22">
        <v>12</v>
      </c>
      <c r="G108" s="22">
        <v>0</v>
      </c>
      <c r="H108" s="22" t="s">
        <v>2037</v>
      </c>
      <c r="I108" s="22" t="s">
        <v>2036</v>
      </c>
      <c r="J108" s="22" t="s">
        <v>2148</v>
      </c>
      <c r="L108" s="16" t="s">
        <v>4679</v>
      </c>
      <c r="M108" s="21">
        <v>2355018328072</v>
      </c>
      <c r="O108" s="22" t="s">
        <v>2440</v>
      </c>
      <c r="P108" s="22">
        <v>23</v>
      </c>
      <c r="Q108" s="22">
        <v>11</v>
      </c>
      <c r="R108" s="22">
        <v>0</v>
      </c>
      <c r="S108" s="22" t="s">
        <v>2037</v>
      </c>
    </row>
    <row r="109" spans="1:19">
      <c r="A109" s="16" t="s">
        <v>4674</v>
      </c>
      <c r="B109" s="21">
        <v>1856515130393</v>
      </c>
      <c r="C109" s="21">
        <v>4992496140055</v>
      </c>
      <c r="D109" s="22" t="s">
        <v>2199</v>
      </c>
      <c r="E109" s="22">
        <v>5223</v>
      </c>
      <c r="F109" s="22">
        <v>16</v>
      </c>
      <c r="G109" s="22">
        <v>0</v>
      </c>
      <c r="H109" s="22" t="s">
        <v>2037</v>
      </c>
      <c r="I109" s="22" t="s">
        <v>2036</v>
      </c>
      <c r="J109" s="22" t="s">
        <v>2148</v>
      </c>
      <c r="L109" s="16" t="s">
        <v>4679</v>
      </c>
      <c r="M109" s="21">
        <v>2355018328003</v>
      </c>
      <c r="O109" s="22" t="s">
        <v>2441</v>
      </c>
      <c r="P109" s="22">
        <v>23</v>
      </c>
      <c r="Q109" s="22">
        <v>104</v>
      </c>
      <c r="R109" s="22">
        <v>0</v>
      </c>
      <c r="S109" s="22" t="s">
        <v>2037</v>
      </c>
    </row>
    <row r="110" spans="1:19">
      <c r="A110" s="16" t="s">
        <v>4674</v>
      </c>
      <c r="B110" s="21">
        <v>1857014130075</v>
      </c>
      <c r="C110" s="21">
        <v>4992496142332</v>
      </c>
      <c r="D110" s="22" t="s">
        <v>7208</v>
      </c>
      <c r="E110" s="22">
        <v>4723</v>
      </c>
      <c r="F110" s="22">
        <v>4</v>
      </c>
      <c r="G110" s="22">
        <v>0</v>
      </c>
      <c r="H110" s="22" t="s">
        <v>2037</v>
      </c>
      <c r="I110" s="22" t="s">
        <v>2036</v>
      </c>
      <c r="J110" s="22" t="s">
        <v>2148</v>
      </c>
      <c r="L110" s="16" t="s">
        <v>4679</v>
      </c>
      <c r="M110" s="21">
        <v>2355518328077</v>
      </c>
      <c r="O110" s="22" t="s">
        <v>2442</v>
      </c>
      <c r="P110" s="22">
        <v>23</v>
      </c>
      <c r="Q110" s="22">
        <v>10</v>
      </c>
      <c r="R110" s="22">
        <v>0</v>
      </c>
      <c r="S110" s="22" t="s">
        <v>2037</v>
      </c>
    </row>
    <row r="111" spans="1:19">
      <c r="A111" s="16" t="s">
        <v>4674</v>
      </c>
      <c r="B111" s="21">
        <v>1857014130075</v>
      </c>
      <c r="C111" s="21">
        <v>4992496142332</v>
      </c>
      <c r="D111" s="22" t="s">
        <v>7208</v>
      </c>
      <c r="E111" s="22">
        <v>4723</v>
      </c>
      <c r="F111" s="22">
        <v>8</v>
      </c>
      <c r="G111" s="22">
        <v>0</v>
      </c>
      <c r="H111" s="22" t="s">
        <v>2037</v>
      </c>
      <c r="I111" s="22" t="s">
        <v>2036</v>
      </c>
      <c r="J111" s="22" t="s">
        <v>2148</v>
      </c>
      <c r="L111" s="16" t="s">
        <v>4679</v>
      </c>
      <c r="M111" s="21">
        <v>2454019328002</v>
      </c>
      <c r="O111" s="22" t="s">
        <v>2443</v>
      </c>
      <c r="P111" s="22">
        <v>23</v>
      </c>
      <c r="Q111" s="22">
        <v>3</v>
      </c>
      <c r="R111" s="22">
        <v>0</v>
      </c>
      <c r="S111" s="22" t="s">
        <v>2037</v>
      </c>
    </row>
    <row r="112" spans="1:19">
      <c r="A112" s="16" t="s">
        <v>4674</v>
      </c>
      <c r="B112" s="21">
        <v>1857014130396</v>
      </c>
      <c r="C112" s="21">
        <v>4992496139974</v>
      </c>
      <c r="D112" s="22" t="s">
        <v>2198</v>
      </c>
      <c r="E112" s="22">
        <v>5123</v>
      </c>
      <c r="F112" s="22">
        <v>5</v>
      </c>
      <c r="G112" s="22">
        <v>0</v>
      </c>
      <c r="H112" s="22" t="s">
        <v>2037</v>
      </c>
      <c r="I112" s="22" t="s">
        <v>2036</v>
      </c>
      <c r="J112" s="22" t="s">
        <v>2148</v>
      </c>
      <c r="L112" s="16" t="s">
        <v>4679</v>
      </c>
      <c r="M112" s="21">
        <v>2454518328008</v>
      </c>
      <c r="O112" s="22" t="s">
        <v>2444</v>
      </c>
      <c r="P112" s="22">
        <v>22</v>
      </c>
      <c r="Q112" s="22">
        <v>9</v>
      </c>
      <c r="R112" s="22">
        <v>0</v>
      </c>
      <c r="S112" s="22" t="s">
        <v>2037</v>
      </c>
    </row>
    <row r="113" spans="1:19">
      <c r="A113" s="16" t="s">
        <v>4674</v>
      </c>
      <c r="B113" s="21">
        <v>1857014130396</v>
      </c>
      <c r="C113" s="21">
        <v>4992496139974</v>
      </c>
      <c r="D113" s="22" t="s">
        <v>2198</v>
      </c>
      <c r="E113" s="22">
        <v>5123</v>
      </c>
      <c r="F113" s="22">
        <v>15</v>
      </c>
      <c r="G113" s="22">
        <v>0</v>
      </c>
      <c r="H113" s="22" t="s">
        <v>2037</v>
      </c>
      <c r="I113" s="22" t="s">
        <v>2036</v>
      </c>
      <c r="J113" s="22" t="s">
        <v>2148</v>
      </c>
      <c r="L113" s="16" t="s">
        <v>4679</v>
      </c>
      <c r="M113" s="21">
        <v>2656517327604</v>
      </c>
      <c r="O113" s="22" t="s">
        <v>2445</v>
      </c>
      <c r="P113" s="22">
        <v>23</v>
      </c>
      <c r="Q113" s="22">
        <v>24</v>
      </c>
      <c r="R113" s="22">
        <v>0</v>
      </c>
      <c r="S113" s="22" t="s">
        <v>2037</v>
      </c>
    </row>
    <row r="114" spans="1:19">
      <c r="A114" s="16" t="s">
        <v>4674</v>
      </c>
      <c r="B114" s="21">
        <v>1857014130396</v>
      </c>
      <c r="C114" s="21">
        <v>4992496139974</v>
      </c>
      <c r="D114" s="22" t="s">
        <v>2198</v>
      </c>
      <c r="E114" s="22">
        <v>124</v>
      </c>
      <c r="F114" s="22">
        <v>20</v>
      </c>
      <c r="G114" s="22">
        <v>0</v>
      </c>
      <c r="H114" s="22" t="s">
        <v>2037</v>
      </c>
      <c r="I114" s="22" t="s">
        <v>2036</v>
      </c>
      <c r="J114" s="22" t="s">
        <v>2148</v>
      </c>
      <c r="L114" s="16" t="s">
        <v>4679</v>
      </c>
      <c r="M114" s="21">
        <v>2056016208945</v>
      </c>
      <c r="O114" s="22" t="s">
        <v>2446</v>
      </c>
      <c r="P114" s="22">
        <v>20</v>
      </c>
      <c r="Q114" s="22">
        <v>12</v>
      </c>
      <c r="R114" s="22">
        <v>0</v>
      </c>
      <c r="S114" s="22" t="s">
        <v>2037</v>
      </c>
    </row>
    <row r="115" spans="1:19">
      <c r="A115" s="16" t="s">
        <v>4674</v>
      </c>
      <c r="B115" s="21">
        <v>1857014130396</v>
      </c>
      <c r="C115" s="21">
        <v>4992496139974</v>
      </c>
      <c r="D115" s="22" t="s">
        <v>2198</v>
      </c>
      <c r="E115" s="22">
        <v>5123</v>
      </c>
      <c r="F115" s="22">
        <v>8</v>
      </c>
      <c r="G115" s="22">
        <v>0</v>
      </c>
      <c r="H115" s="22" t="s">
        <v>2037</v>
      </c>
      <c r="I115" s="22" t="s">
        <v>2036</v>
      </c>
      <c r="J115" s="22" t="s">
        <v>2148</v>
      </c>
      <c r="L115" s="16" t="s">
        <v>4679</v>
      </c>
      <c r="M115" s="21">
        <v>1655515119199</v>
      </c>
      <c r="O115" s="22" t="s">
        <v>2447</v>
      </c>
      <c r="P115" s="22">
        <v>23</v>
      </c>
      <c r="Q115" s="22">
        <v>17</v>
      </c>
      <c r="R115" s="22">
        <v>0</v>
      </c>
      <c r="S115" s="22" t="s">
        <v>2037</v>
      </c>
    </row>
    <row r="116" spans="1:19">
      <c r="A116" s="16" t="s">
        <v>4674</v>
      </c>
      <c r="B116" s="21">
        <v>1954516132078</v>
      </c>
      <c r="C116" s="21">
        <v>4992496096789</v>
      </c>
      <c r="D116" s="22" t="s">
        <v>4646</v>
      </c>
      <c r="E116" s="22">
        <v>5023</v>
      </c>
      <c r="F116" s="22">
        <v>8</v>
      </c>
      <c r="G116" s="22">
        <v>0</v>
      </c>
      <c r="H116" s="22" t="s">
        <v>2037</v>
      </c>
      <c r="I116" s="22" t="s">
        <v>2036</v>
      </c>
      <c r="J116" s="22" t="s">
        <v>2148</v>
      </c>
      <c r="L116" s="16" t="s">
        <v>4679</v>
      </c>
      <c r="M116" s="21">
        <v>1657014111155</v>
      </c>
      <c r="O116" s="22" t="s">
        <v>2448</v>
      </c>
      <c r="P116" s="22">
        <v>17</v>
      </c>
      <c r="Q116" s="22">
        <v>1</v>
      </c>
      <c r="R116" s="22">
        <v>0</v>
      </c>
      <c r="S116" s="22" t="s">
        <v>2037</v>
      </c>
    </row>
    <row r="117" spans="1:19">
      <c r="A117" s="16" t="s">
        <v>4674</v>
      </c>
      <c r="B117" s="21">
        <v>1954516132078</v>
      </c>
      <c r="C117" s="21">
        <v>4992496096789</v>
      </c>
      <c r="D117" s="22" t="s">
        <v>4646</v>
      </c>
      <c r="E117" s="22">
        <v>3723</v>
      </c>
      <c r="F117" s="22">
        <v>2</v>
      </c>
      <c r="G117" s="22">
        <v>0</v>
      </c>
      <c r="H117" s="22" t="s">
        <v>2037</v>
      </c>
      <c r="I117" s="22" t="s">
        <v>2036</v>
      </c>
      <c r="J117" s="22" t="s">
        <v>2146</v>
      </c>
      <c r="L117" s="16" t="s">
        <v>4679</v>
      </c>
      <c r="M117" s="21">
        <v>1856015111151</v>
      </c>
      <c r="O117" s="22" t="s">
        <v>2449</v>
      </c>
      <c r="P117" s="22">
        <v>20</v>
      </c>
      <c r="Q117" s="22">
        <v>1</v>
      </c>
      <c r="R117" s="22">
        <v>0</v>
      </c>
      <c r="S117" s="22" t="s">
        <v>2037</v>
      </c>
    </row>
    <row r="118" spans="1:19">
      <c r="A118" s="16" t="s">
        <v>4674</v>
      </c>
      <c r="B118" s="21">
        <v>1955016130076</v>
      </c>
      <c r="C118" s="21">
        <v>4992496142578</v>
      </c>
      <c r="D118" s="22" t="s">
        <v>2197</v>
      </c>
      <c r="E118" s="22">
        <v>3923</v>
      </c>
      <c r="F118" s="22">
        <v>7</v>
      </c>
      <c r="G118" s="22">
        <v>0</v>
      </c>
      <c r="H118" s="22" t="s">
        <v>2037</v>
      </c>
      <c r="I118" s="22" t="s">
        <v>2036</v>
      </c>
      <c r="J118" s="22" t="s">
        <v>2146</v>
      </c>
      <c r="L118" s="16" t="s">
        <v>4679</v>
      </c>
      <c r="M118" s="21">
        <v>1856015119270</v>
      </c>
      <c r="O118" s="22" t="s">
        <v>2450</v>
      </c>
      <c r="P118" s="22">
        <v>23</v>
      </c>
      <c r="Q118" s="22">
        <v>1</v>
      </c>
      <c r="R118" s="22">
        <v>0</v>
      </c>
      <c r="S118" s="22" t="s">
        <v>2037</v>
      </c>
    </row>
    <row r="119" spans="1:19">
      <c r="A119" s="16" t="s">
        <v>4674</v>
      </c>
      <c r="B119" s="21">
        <v>1955016130076</v>
      </c>
      <c r="C119" s="21">
        <v>4992496142578</v>
      </c>
      <c r="D119" s="22" t="s">
        <v>2197</v>
      </c>
      <c r="E119" s="22">
        <v>3923</v>
      </c>
      <c r="F119" s="22">
        <v>1</v>
      </c>
      <c r="G119" s="22">
        <v>0</v>
      </c>
      <c r="H119" s="22" t="s">
        <v>2037</v>
      </c>
      <c r="I119" s="22" t="s">
        <v>2036</v>
      </c>
      <c r="J119" s="22" t="s">
        <v>2148</v>
      </c>
      <c r="L119" s="16" t="s">
        <v>4679</v>
      </c>
      <c r="M119" s="21">
        <v>1856515119275</v>
      </c>
      <c r="O119" s="22" t="s">
        <v>2451</v>
      </c>
      <c r="P119" s="22">
        <v>23</v>
      </c>
      <c r="Q119" s="22">
        <v>111</v>
      </c>
      <c r="R119" s="22">
        <v>0</v>
      </c>
      <c r="S119" s="22" t="s">
        <v>2037</v>
      </c>
    </row>
    <row r="120" spans="1:19">
      <c r="A120" s="16" t="s">
        <v>4674</v>
      </c>
      <c r="B120" s="21">
        <v>1955016130076</v>
      </c>
      <c r="C120" s="21">
        <v>4992496142578</v>
      </c>
      <c r="D120" s="22" t="s">
        <v>2197</v>
      </c>
      <c r="E120" s="22">
        <v>4823</v>
      </c>
      <c r="F120" s="22">
        <v>4</v>
      </c>
      <c r="G120" s="22">
        <v>0</v>
      </c>
      <c r="H120" s="22" t="s">
        <v>2037</v>
      </c>
      <c r="I120" s="22" t="s">
        <v>2036</v>
      </c>
      <c r="J120" s="22" t="s">
        <v>2148</v>
      </c>
      <c r="L120" s="16" t="s">
        <v>4679</v>
      </c>
      <c r="M120" s="21">
        <v>2056016119357</v>
      </c>
      <c r="O120" s="22" t="s">
        <v>2452</v>
      </c>
      <c r="P120" s="22">
        <v>22</v>
      </c>
      <c r="Q120" s="22">
        <v>24</v>
      </c>
      <c r="R120" s="22">
        <v>0</v>
      </c>
      <c r="S120" s="22" t="s">
        <v>2037</v>
      </c>
    </row>
    <row r="121" spans="1:19">
      <c r="A121" s="16" t="s">
        <v>4674</v>
      </c>
      <c r="B121" s="21">
        <v>1955516130071</v>
      </c>
      <c r="C121" s="21">
        <v>4992496142554</v>
      </c>
      <c r="D121" s="22" t="s">
        <v>2307</v>
      </c>
      <c r="E121" s="22">
        <v>5122</v>
      </c>
      <c r="F121" s="22">
        <v>3</v>
      </c>
      <c r="G121" s="22">
        <v>0</v>
      </c>
      <c r="H121" s="22" t="s">
        <v>2037</v>
      </c>
      <c r="I121" s="22" t="s">
        <v>2036</v>
      </c>
      <c r="J121" s="22" t="s">
        <v>2146</v>
      </c>
      <c r="L121" s="16" t="s">
        <v>4679</v>
      </c>
      <c r="M121" s="21">
        <v>2056016110286</v>
      </c>
      <c r="O121" s="22" t="s">
        <v>2799</v>
      </c>
      <c r="P121" s="22">
        <v>22</v>
      </c>
      <c r="Q121" s="22">
        <v>1</v>
      </c>
      <c r="R121" s="22">
        <v>0</v>
      </c>
      <c r="S121" s="22" t="s">
        <v>2037</v>
      </c>
    </row>
    <row r="122" spans="1:19">
      <c r="A122" s="16" t="s">
        <v>4674</v>
      </c>
      <c r="B122" s="21">
        <v>1955516130071</v>
      </c>
      <c r="C122" s="21">
        <v>4992496142554</v>
      </c>
      <c r="D122" s="22" t="s">
        <v>2307</v>
      </c>
      <c r="E122" s="22">
        <v>2623</v>
      </c>
      <c r="F122" s="22">
        <v>1</v>
      </c>
      <c r="G122" s="22">
        <v>0</v>
      </c>
      <c r="H122" s="22" t="s">
        <v>2037</v>
      </c>
      <c r="I122" s="22" t="s">
        <v>2036</v>
      </c>
      <c r="J122" s="22" t="s">
        <v>2148</v>
      </c>
      <c r="L122" s="16" t="s">
        <v>4679</v>
      </c>
      <c r="M122" s="21">
        <v>2155517119276</v>
      </c>
      <c r="O122" s="22" t="s">
        <v>2453</v>
      </c>
      <c r="P122" s="22">
        <v>22</v>
      </c>
      <c r="Q122" s="22">
        <v>15</v>
      </c>
      <c r="R122" s="22">
        <v>0</v>
      </c>
      <c r="S122" s="22" t="s">
        <v>2037</v>
      </c>
    </row>
    <row r="123" spans="1:19">
      <c r="A123" s="16" t="s">
        <v>4674</v>
      </c>
      <c r="B123" s="21">
        <v>1955516130071</v>
      </c>
      <c r="C123" s="21">
        <v>4992496142554</v>
      </c>
      <c r="D123" s="22" t="s">
        <v>2307</v>
      </c>
      <c r="E123" s="22">
        <v>2623</v>
      </c>
      <c r="F123" s="22">
        <v>1</v>
      </c>
      <c r="G123" s="22">
        <v>0</v>
      </c>
      <c r="H123" s="22" t="s">
        <v>2037</v>
      </c>
      <c r="I123" s="22" t="s">
        <v>2036</v>
      </c>
      <c r="J123" s="22" t="s">
        <v>2148</v>
      </c>
      <c r="L123" s="16" t="s">
        <v>4679</v>
      </c>
      <c r="M123" s="21">
        <v>2254018119492</v>
      </c>
      <c r="O123" s="22" t="s">
        <v>2454</v>
      </c>
      <c r="P123" s="22">
        <v>21</v>
      </c>
      <c r="Q123" s="22">
        <v>3</v>
      </c>
      <c r="R123" s="22">
        <v>0</v>
      </c>
      <c r="S123" s="22" t="s">
        <v>2037</v>
      </c>
    </row>
    <row r="124" spans="1:19">
      <c r="A124" s="16" t="s">
        <v>4674</v>
      </c>
      <c r="B124" s="21">
        <v>1955516130071</v>
      </c>
      <c r="C124" s="21">
        <v>4992496142554</v>
      </c>
      <c r="D124" s="22" t="s">
        <v>2307</v>
      </c>
      <c r="E124" s="22">
        <v>3123</v>
      </c>
      <c r="F124" s="22">
        <v>3</v>
      </c>
      <c r="G124" s="22">
        <v>0</v>
      </c>
      <c r="H124" s="22" t="s">
        <v>2037</v>
      </c>
      <c r="I124" s="22" t="s">
        <v>2036</v>
      </c>
      <c r="J124" s="22" t="s">
        <v>2148</v>
      </c>
      <c r="L124" s="16" t="s">
        <v>4679</v>
      </c>
      <c r="M124" s="21">
        <v>2254518119558</v>
      </c>
      <c r="O124" s="22" t="s">
        <v>2455</v>
      </c>
      <c r="P124" s="22">
        <v>21</v>
      </c>
      <c r="Q124" s="22">
        <v>1</v>
      </c>
      <c r="R124" s="22">
        <v>0</v>
      </c>
      <c r="S124" s="22" t="s">
        <v>2037</v>
      </c>
    </row>
    <row r="125" spans="1:19">
      <c r="A125" s="16" t="s">
        <v>4674</v>
      </c>
      <c r="B125" s="21">
        <v>1956015130074</v>
      </c>
      <c r="C125" s="21">
        <v>4992496142479</v>
      </c>
      <c r="D125" s="22" t="s">
        <v>2193</v>
      </c>
      <c r="E125" s="22">
        <v>423</v>
      </c>
      <c r="F125" s="22">
        <v>2</v>
      </c>
      <c r="G125" s="22">
        <v>0</v>
      </c>
      <c r="H125" s="22" t="s">
        <v>2037</v>
      </c>
      <c r="I125" s="22" t="s">
        <v>2036</v>
      </c>
      <c r="J125" s="22" t="s">
        <v>2148</v>
      </c>
      <c r="L125" s="16" t="s">
        <v>4679</v>
      </c>
      <c r="M125" s="21">
        <v>2255018119277</v>
      </c>
      <c r="O125" s="22" t="s">
        <v>2456</v>
      </c>
      <c r="P125" s="22">
        <v>23</v>
      </c>
      <c r="Q125" s="22">
        <v>62</v>
      </c>
      <c r="R125" s="22">
        <v>0</v>
      </c>
      <c r="S125" s="22" t="s">
        <v>2037</v>
      </c>
    </row>
    <row r="126" spans="1:19">
      <c r="A126" s="16" t="s">
        <v>4674</v>
      </c>
      <c r="B126" s="21">
        <v>1956015130074</v>
      </c>
      <c r="C126" s="21">
        <v>4992496142479</v>
      </c>
      <c r="D126" s="22" t="s">
        <v>2193</v>
      </c>
      <c r="E126" s="22">
        <v>423</v>
      </c>
      <c r="F126" s="22">
        <v>2</v>
      </c>
      <c r="G126" s="22">
        <v>0</v>
      </c>
      <c r="H126" s="22" t="s">
        <v>2037</v>
      </c>
      <c r="I126" s="22" t="s">
        <v>2036</v>
      </c>
      <c r="J126" s="22" t="s">
        <v>2146</v>
      </c>
      <c r="L126" s="16" t="s">
        <v>4679</v>
      </c>
      <c r="M126" s="21">
        <v>2255517119983</v>
      </c>
      <c r="O126" s="22" t="s">
        <v>2457</v>
      </c>
      <c r="P126" s="22">
        <v>20</v>
      </c>
      <c r="Q126" s="22">
        <v>4</v>
      </c>
      <c r="R126" s="22">
        <v>0</v>
      </c>
      <c r="S126" s="22" t="s">
        <v>2037</v>
      </c>
    </row>
    <row r="127" spans="1:19">
      <c r="A127" s="16" t="s">
        <v>4674</v>
      </c>
      <c r="B127" s="21">
        <v>1956015130074</v>
      </c>
      <c r="C127" s="21">
        <v>4992496142479</v>
      </c>
      <c r="D127" s="22" t="s">
        <v>2193</v>
      </c>
      <c r="E127" s="22">
        <v>423</v>
      </c>
      <c r="F127" s="22">
        <v>10</v>
      </c>
      <c r="G127" s="22">
        <v>0</v>
      </c>
      <c r="H127" s="22" t="s">
        <v>2037</v>
      </c>
      <c r="I127" s="22" t="s">
        <v>2036</v>
      </c>
      <c r="J127" s="22" t="s">
        <v>2148</v>
      </c>
      <c r="L127" s="16" t="s">
        <v>4679</v>
      </c>
      <c r="M127" s="21">
        <v>2256018119489</v>
      </c>
      <c r="O127" s="22" t="s">
        <v>2458</v>
      </c>
      <c r="P127" s="22">
        <v>21</v>
      </c>
      <c r="Q127" s="22">
        <v>1</v>
      </c>
      <c r="R127" s="22">
        <v>0</v>
      </c>
      <c r="S127" s="22" t="s">
        <v>2037</v>
      </c>
    </row>
    <row r="128" spans="1:19">
      <c r="A128" s="16" t="s">
        <v>4674</v>
      </c>
      <c r="B128" s="21">
        <v>1956016130080</v>
      </c>
      <c r="C128" s="21">
        <v>4992496142424</v>
      </c>
      <c r="D128" s="22" t="s">
        <v>2306</v>
      </c>
      <c r="E128" s="22">
        <v>4623</v>
      </c>
      <c r="F128" s="22">
        <v>6</v>
      </c>
      <c r="G128" s="22">
        <v>0</v>
      </c>
      <c r="H128" s="22" t="s">
        <v>2037</v>
      </c>
      <c r="I128" s="22" t="s">
        <v>2036</v>
      </c>
      <c r="J128" s="22" t="s">
        <v>2148</v>
      </c>
      <c r="L128" s="16" t="s">
        <v>4679</v>
      </c>
      <c r="M128" s="21">
        <v>2256517118174</v>
      </c>
      <c r="O128" s="22" t="s">
        <v>2459</v>
      </c>
      <c r="P128" s="22">
        <v>22</v>
      </c>
      <c r="Q128" s="22">
        <v>63</v>
      </c>
      <c r="R128" s="22">
        <v>0</v>
      </c>
      <c r="S128" s="22" t="s">
        <v>2037</v>
      </c>
    </row>
    <row r="129" spans="1:19">
      <c r="A129" s="16" t="s">
        <v>4674</v>
      </c>
      <c r="B129" s="21">
        <v>1956016130080</v>
      </c>
      <c r="C129" s="21">
        <v>4992496142424</v>
      </c>
      <c r="D129" s="22" t="s">
        <v>2306</v>
      </c>
      <c r="E129" s="22">
        <v>4123</v>
      </c>
      <c r="F129" s="22">
        <v>12</v>
      </c>
      <c r="G129" s="22">
        <v>0</v>
      </c>
      <c r="H129" s="22" t="s">
        <v>2037</v>
      </c>
      <c r="I129" s="22" t="s">
        <v>2036</v>
      </c>
      <c r="J129" s="22" t="s">
        <v>2148</v>
      </c>
      <c r="L129" s="16" t="s">
        <v>4679</v>
      </c>
      <c r="M129" s="21">
        <v>2354018119949</v>
      </c>
      <c r="O129" s="22" t="s">
        <v>2460</v>
      </c>
      <c r="P129" s="22">
        <v>22</v>
      </c>
      <c r="Q129" s="22">
        <v>2</v>
      </c>
      <c r="R129" s="22">
        <v>0</v>
      </c>
      <c r="S129" s="22" t="s">
        <v>2037</v>
      </c>
    </row>
    <row r="130" spans="1:19">
      <c r="A130" s="16" t="s">
        <v>4674</v>
      </c>
      <c r="B130" s="21">
        <v>1956016130080</v>
      </c>
      <c r="C130" s="21">
        <v>4992496142424</v>
      </c>
      <c r="D130" s="22" t="s">
        <v>2306</v>
      </c>
      <c r="E130" s="22">
        <v>124</v>
      </c>
      <c r="F130" s="22">
        <v>5</v>
      </c>
      <c r="G130" s="22">
        <v>0</v>
      </c>
      <c r="H130" s="22" t="s">
        <v>2037</v>
      </c>
      <c r="I130" s="22" t="s">
        <v>2036</v>
      </c>
      <c r="J130" s="22" t="s">
        <v>2148</v>
      </c>
      <c r="L130" s="16" t="s">
        <v>4679</v>
      </c>
      <c r="M130" s="21">
        <v>2355518118173</v>
      </c>
      <c r="O130" s="22" t="s">
        <v>2461</v>
      </c>
      <c r="P130" s="22">
        <v>23</v>
      </c>
      <c r="Q130" s="22">
        <v>5</v>
      </c>
      <c r="R130" s="22">
        <v>0</v>
      </c>
      <c r="S130" s="22" t="s">
        <v>2037</v>
      </c>
    </row>
    <row r="131" spans="1:19">
      <c r="A131" s="16" t="s">
        <v>4674</v>
      </c>
      <c r="B131" s="21">
        <v>1956016130080</v>
      </c>
      <c r="C131" s="21">
        <v>4992496142424</v>
      </c>
      <c r="D131" s="22" t="s">
        <v>2306</v>
      </c>
      <c r="E131" s="22">
        <v>4123</v>
      </c>
      <c r="F131" s="22">
        <v>1</v>
      </c>
      <c r="G131" s="22">
        <v>0</v>
      </c>
      <c r="H131" s="22" t="s">
        <v>2037</v>
      </c>
      <c r="I131" s="22" t="s">
        <v>2036</v>
      </c>
      <c r="J131" s="22" t="s">
        <v>2146</v>
      </c>
      <c r="L131" s="16" t="s">
        <v>4679</v>
      </c>
      <c r="M131" s="21">
        <v>1556513094009</v>
      </c>
      <c r="O131" s="22" t="s">
        <v>2462</v>
      </c>
      <c r="P131" s="22">
        <v>23</v>
      </c>
      <c r="Q131" s="22">
        <v>101</v>
      </c>
      <c r="R131" s="22">
        <v>0</v>
      </c>
      <c r="S131" s="22" t="s">
        <v>2037</v>
      </c>
    </row>
    <row r="132" spans="1:19">
      <c r="A132" s="16" t="s">
        <v>4674</v>
      </c>
      <c r="B132" s="21">
        <v>1956515130390</v>
      </c>
      <c r="C132" s="21">
        <v>4992496140062</v>
      </c>
      <c r="D132" s="22" t="s">
        <v>2191</v>
      </c>
      <c r="E132" s="22">
        <v>4023</v>
      </c>
      <c r="F132" s="22">
        <v>82</v>
      </c>
      <c r="G132" s="22">
        <v>0</v>
      </c>
      <c r="H132" s="22" t="s">
        <v>2037</v>
      </c>
      <c r="I132" s="22" t="s">
        <v>2036</v>
      </c>
      <c r="J132" s="22" t="s">
        <v>14341</v>
      </c>
      <c r="L132" s="16" t="s">
        <v>4679</v>
      </c>
      <c r="M132" s="21">
        <v>1557013094001</v>
      </c>
      <c r="O132" s="22" t="s">
        <v>2463</v>
      </c>
      <c r="P132" s="22">
        <v>23</v>
      </c>
      <c r="Q132" s="22">
        <v>310</v>
      </c>
      <c r="R132" s="22">
        <v>0</v>
      </c>
      <c r="S132" s="22" t="s">
        <v>2037</v>
      </c>
    </row>
    <row r="133" spans="1:19">
      <c r="A133" s="16" t="s">
        <v>4674</v>
      </c>
      <c r="B133" s="21">
        <v>1956515130390</v>
      </c>
      <c r="C133" s="21">
        <v>4992496140062</v>
      </c>
      <c r="D133" s="22" t="s">
        <v>2191</v>
      </c>
      <c r="E133" s="22">
        <v>4823</v>
      </c>
      <c r="F133" s="22">
        <v>62</v>
      </c>
      <c r="G133" s="22">
        <v>0</v>
      </c>
      <c r="H133" s="22" t="s">
        <v>2037</v>
      </c>
      <c r="I133" s="22" t="s">
        <v>2036</v>
      </c>
      <c r="J133" s="22" t="s">
        <v>2148</v>
      </c>
      <c r="L133" s="16" t="s">
        <v>4679</v>
      </c>
      <c r="M133" s="21">
        <v>1557013093882</v>
      </c>
      <c r="O133" s="22" t="s">
        <v>2464</v>
      </c>
      <c r="P133" s="22">
        <v>23</v>
      </c>
      <c r="Q133" s="22">
        <v>6</v>
      </c>
      <c r="R133" s="22">
        <v>0</v>
      </c>
      <c r="S133" s="22" t="s">
        <v>2037</v>
      </c>
    </row>
    <row r="134" spans="1:19">
      <c r="A134" s="16" t="s">
        <v>4674</v>
      </c>
      <c r="B134" s="21">
        <v>1956515130390</v>
      </c>
      <c r="C134" s="21">
        <v>4992496140062</v>
      </c>
      <c r="D134" s="22" t="s">
        <v>2191</v>
      </c>
      <c r="E134" s="22">
        <v>4823</v>
      </c>
      <c r="F134" s="22">
        <v>50</v>
      </c>
      <c r="G134" s="22">
        <v>0</v>
      </c>
      <c r="H134" s="22" t="s">
        <v>2037</v>
      </c>
      <c r="I134" s="22" t="s">
        <v>2036</v>
      </c>
      <c r="J134" s="22" t="s">
        <v>2148</v>
      </c>
      <c r="L134" s="16" t="s">
        <v>4679</v>
      </c>
      <c r="M134" s="21">
        <v>1653517093882</v>
      </c>
      <c r="O134" s="22" t="s">
        <v>2465</v>
      </c>
      <c r="P134" s="22">
        <v>21</v>
      </c>
      <c r="Q134" s="22">
        <v>14</v>
      </c>
      <c r="R134" s="22">
        <v>0</v>
      </c>
      <c r="S134" s="22" t="s">
        <v>2037</v>
      </c>
    </row>
    <row r="135" spans="1:19">
      <c r="A135" s="16" t="s">
        <v>4674</v>
      </c>
      <c r="B135" s="21">
        <v>1956515130390</v>
      </c>
      <c r="C135" s="21">
        <v>4992496140062</v>
      </c>
      <c r="D135" s="22" t="s">
        <v>2191</v>
      </c>
      <c r="E135" s="22">
        <v>4823</v>
      </c>
      <c r="F135" s="22">
        <v>51</v>
      </c>
      <c r="G135" s="22">
        <v>0</v>
      </c>
      <c r="H135" s="22" t="s">
        <v>2037</v>
      </c>
      <c r="I135" s="22" t="s">
        <v>2036</v>
      </c>
      <c r="J135" s="22" t="s">
        <v>2148</v>
      </c>
      <c r="L135" s="16" t="s">
        <v>4679</v>
      </c>
      <c r="M135" s="21">
        <v>1656014094000</v>
      </c>
      <c r="O135" s="22" t="s">
        <v>2466</v>
      </c>
      <c r="P135" s="22">
        <v>23</v>
      </c>
      <c r="Q135" s="22">
        <v>3</v>
      </c>
      <c r="R135" s="22">
        <v>0</v>
      </c>
      <c r="S135" s="22" t="s">
        <v>2037</v>
      </c>
    </row>
    <row r="136" spans="1:19">
      <c r="A136" s="16" t="s">
        <v>4674</v>
      </c>
      <c r="B136" s="21">
        <v>1956515130390</v>
      </c>
      <c r="C136" s="21">
        <v>4992496140062</v>
      </c>
      <c r="D136" s="22" t="s">
        <v>2191</v>
      </c>
      <c r="E136" s="22">
        <v>4823</v>
      </c>
      <c r="F136" s="22">
        <v>20</v>
      </c>
      <c r="G136" s="22">
        <v>0</v>
      </c>
      <c r="H136" s="22" t="s">
        <v>2037</v>
      </c>
      <c r="I136" s="22" t="s">
        <v>2036</v>
      </c>
      <c r="J136" s="22" t="s">
        <v>2148</v>
      </c>
      <c r="L136" s="16" t="s">
        <v>4679</v>
      </c>
      <c r="M136" s="21">
        <v>1656014093881</v>
      </c>
      <c r="O136" s="22" t="s">
        <v>2467</v>
      </c>
      <c r="P136" s="22">
        <v>23</v>
      </c>
      <c r="Q136" s="22">
        <v>4</v>
      </c>
      <c r="R136" s="22">
        <v>0</v>
      </c>
      <c r="S136" s="22" t="s">
        <v>2037</v>
      </c>
    </row>
    <row r="137" spans="1:19">
      <c r="A137" s="16" t="s">
        <v>4674</v>
      </c>
      <c r="B137" s="21">
        <v>1956515130079</v>
      </c>
      <c r="C137" s="21">
        <v>4992496141458</v>
      </c>
      <c r="D137" s="22" t="s">
        <v>2189</v>
      </c>
      <c r="E137" s="22">
        <v>4323</v>
      </c>
      <c r="F137" s="22">
        <v>20</v>
      </c>
      <c r="G137" s="22">
        <v>0</v>
      </c>
      <c r="H137" s="22" t="s">
        <v>2037</v>
      </c>
      <c r="I137" s="22" t="s">
        <v>2036</v>
      </c>
      <c r="J137" s="22" t="s">
        <v>2148</v>
      </c>
      <c r="L137" s="16" t="s">
        <v>4679</v>
      </c>
      <c r="M137" s="21">
        <v>1656015094009</v>
      </c>
      <c r="O137" s="22" t="s">
        <v>2468</v>
      </c>
      <c r="P137" s="22">
        <v>23</v>
      </c>
      <c r="Q137" s="22">
        <v>116</v>
      </c>
      <c r="R137" s="22">
        <v>0</v>
      </c>
      <c r="S137" s="22" t="s">
        <v>2037</v>
      </c>
    </row>
    <row r="138" spans="1:19">
      <c r="A138" s="16" t="s">
        <v>4674</v>
      </c>
      <c r="B138" s="21">
        <v>1956515130079</v>
      </c>
      <c r="C138" s="21">
        <v>4992496141458</v>
      </c>
      <c r="D138" s="22" t="s">
        <v>2189</v>
      </c>
      <c r="E138" s="22">
        <v>4423</v>
      </c>
      <c r="F138" s="22">
        <v>8</v>
      </c>
      <c r="G138" s="22">
        <v>0</v>
      </c>
      <c r="H138" s="22" t="s">
        <v>2037</v>
      </c>
      <c r="I138" s="22" t="s">
        <v>2036</v>
      </c>
      <c r="J138" s="22" t="s">
        <v>2146</v>
      </c>
      <c r="L138" s="16" t="s">
        <v>4679</v>
      </c>
      <c r="M138" s="21">
        <v>1657014094007</v>
      </c>
      <c r="O138" s="22" t="s">
        <v>2470</v>
      </c>
      <c r="P138" s="22">
        <v>23</v>
      </c>
      <c r="Q138" s="22">
        <v>1</v>
      </c>
      <c r="R138" s="22">
        <v>0</v>
      </c>
      <c r="S138" s="22" t="s">
        <v>2037</v>
      </c>
    </row>
    <row r="139" spans="1:19">
      <c r="A139" s="16" t="s">
        <v>4674</v>
      </c>
      <c r="B139" s="21">
        <v>1958015139088</v>
      </c>
      <c r="C139" s="21">
        <v>4992496138588</v>
      </c>
      <c r="D139" s="22" t="s">
        <v>2187</v>
      </c>
      <c r="E139" s="22">
        <v>124</v>
      </c>
      <c r="F139" s="22">
        <v>16</v>
      </c>
      <c r="G139" s="22">
        <v>0</v>
      </c>
      <c r="H139" s="22" t="s">
        <v>2037</v>
      </c>
      <c r="I139" s="22" t="s">
        <v>2036</v>
      </c>
      <c r="J139" s="22" t="s">
        <v>2146</v>
      </c>
      <c r="L139" s="16" t="s">
        <v>4679</v>
      </c>
      <c r="M139" s="21">
        <v>1756515094001</v>
      </c>
      <c r="O139" s="22" t="s">
        <v>2471</v>
      </c>
      <c r="P139" s="22">
        <v>23</v>
      </c>
      <c r="Q139" s="22">
        <v>136</v>
      </c>
      <c r="R139" s="22">
        <v>0</v>
      </c>
      <c r="S139" s="22" t="s">
        <v>2037</v>
      </c>
    </row>
    <row r="140" spans="1:19">
      <c r="A140" s="16" t="s">
        <v>4674</v>
      </c>
      <c r="B140" s="21">
        <v>1958015139088</v>
      </c>
      <c r="C140" s="21">
        <v>4992496138588</v>
      </c>
      <c r="D140" s="22" t="s">
        <v>2187</v>
      </c>
      <c r="E140" s="22">
        <v>4223</v>
      </c>
      <c r="F140" s="22">
        <v>7</v>
      </c>
      <c r="G140" s="22">
        <v>0</v>
      </c>
      <c r="H140" s="22" t="s">
        <v>2037</v>
      </c>
      <c r="I140" s="22" t="s">
        <v>2036</v>
      </c>
      <c r="J140" s="22" t="s">
        <v>2148</v>
      </c>
      <c r="L140" s="16" t="s">
        <v>4679</v>
      </c>
      <c r="M140" s="21">
        <v>1757014093885</v>
      </c>
      <c r="O140" s="22" t="s">
        <v>2472</v>
      </c>
      <c r="P140" s="22">
        <v>23</v>
      </c>
      <c r="Q140" s="22">
        <v>196</v>
      </c>
      <c r="R140" s="22">
        <v>0</v>
      </c>
      <c r="S140" s="22" t="s">
        <v>2037</v>
      </c>
    </row>
    <row r="141" spans="1:19">
      <c r="A141" s="16" t="s">
        <v>4674</v>
      </c>
      <c r="B141" s="21">
        <v>2054017132078</v>
      </c>
      <c r="C141" s="21">
        <v>4992496096901</v>
      </c>
      <c r="D141" s="22" t="s">
        <v>2186</v>
      </c>
      <c r="E141" s="22">
        <v>1923</v>
      </c>
      <c r="F141" s="22">
        <v>9</v>
      </c>
      <c r="G141" s="22">
        <v>0</v>
      </c>
      <c r="H141" s="22" t="s">
        <v>2037</v>
      </c>
      <c r="I141" s="22" t="s">
        <v>2036</v>
      </c>
      <c r="J141" s="22" t="s">
        <v>2146</v>
      </c>
      <c r="L141" s="16" t="s">
        <v>4679</v>
      </c>
      <c r="M141" s="21">
        <v>1855516093881</v>
      </c>
      <c r="O141" s="22" t="s">
        <v>2473</v>
      </c>
      <c r="P141" s="22">
        <v>23</v>
      </c>
      <c r="Q141" s="22">
        <v>24</v>
      </c>
      <c r="R141" s="22">
        <v>0</v>
      </c>
      <c r="S141" s="22" t="s">
        <v>2037</v>
      </c>
    </row>
    <row r="142" spans="1:19">
      <c r="A142" s="16" t="s">
        <v>4674</v>
      </c>
      <c r="B142" s="21">
        <v>2054516132074</v>
      </c>
      <c r="C142" s="21">
        <v>4992496096796</v>
      </c>
      <c r="D142" s="22" t="s">
        <v>2185</v>
      </c>
      <c r="E142" s="22">
        <v>5023</v>
      </c>
      <c r="F142" s="22">
        <v>14</v>
      </c>
      <c r="G142" s="22">
        <v>0</v>
      </c>
      <c r="H142" s="22" t="s">
        <v>2037</v>
      </c>
      <c r="I142" s="22" t="s">
        <v>2036</v>
      </c>
      <c r="J142" s="22" t="s">
        <v>2148</v>
      </c>
      <c r="L142" s="16" t="s">
        <v>4679</v>
      </c>
      <c r="M142" s="21">
        <v>1856015094003</v>
      </c>
      <c r="O142" s="22" t="s">
        <v>14342</v>
      </c>
      <c r="P142" s="22">
        <v>23</v>
      </c>
      <c r="Q142" s="22">
        <v>1</v>
      </c>
      <c r="R142" s="22">
        <v>0</v>
      </c>
      <c r="S142" s="22" t="s">
        <v>2037</v>
      </c>
    </row>
    <row r="143" spans="1:19">
      <c r="A143" s="16" t="s">
        <v>4674</v>
      </c>
      <c r="B143" s="21">
        <v>2054517132073</v>
      </c>
      <c r="C143" s="21">
        <v>4992496096857</v>
      </c>
      <c r="D143" s="22" t="s">
        <v>2184</v>
      </c>
      <c r="E143" s="22">
        <v>2123</v>
      </c>
      <c r="F143" s="22">
        <v>24</v>
      </c>
      <c r="G143" s="22">
        <v>0</v>
      </c>
      <c r="H143" s="22" t="s">
        <v>2037</v>
      </c>
      <c r="I143" s="22" t="s">
        <v>2036</v>
      </c>
      <c r="J143" s="22" t="s">
        <v>2146</v>
      </c>
      <c r="L143" s="16" t="s">
        <v>4679</v>
      </c>
      <c r="M143" s="21">
        <v>1856514093880</v>
      </c>
      <c r="O143" s="22" t="s">
        <v>2474</v>
      </c>
      <c r="P143" s="22">
        <v>23</v>
      </c>
      <c r="Q143" s="22">
        <v>2</v>
      </c>
      <c r="R143" s="22">
        <v>0</v>
      </c>
      <c r="S143" s="22" t="s">
        <v>2037</v>
      </c>
    </row>
    <row r="144" spans="1:19">
      <c r="A144" s="16" t="s">
        <v>4674</v>
      </c>
      <c r="B144" s="21">
        <v>2055017132075</v>
      </c>
      <c r="C144" s="21">
        <v>4992496096826</v>
      </c>
      <c r="D144" s="22" t="s">
        <v>2183</v>
      </c>
      <c r="E144" s="22">
        <v>2423</v>
      </c>
      <c r="F144" s="22">
        <v>10</v>
      </c>
      <c r="G144" s="22">
        <v>0</v>
      </c>
      <c r="H144" s="22" t="s">
        <v>2037</v>
      </c>
      <c r="I144" s="22" t="s">
        <v>2036</v>
      </c>
      <c r="J144" s="22" t="s">
        <v>2146</v>
      </c>
      <c r="L144" s="16" t="s">
        <v>4679</v>
      </c>
      <c r="M144" s="21">
        <v>1856515094008</v>
      </c>
      <c r="O144" s="22" t="s">
        <v>2475</v>
      </c>
      <c r="P144" s="22">
        <v>23</v>
      </c>
      <c r="Q144" s="22">
        <v>102</v>
      </c>
      <c r="R144" s="22">
        <v>0</v>
      </c>
      <c r="S144" s="22" t="s">
        <v>2037</v>
      </c>
    </row>
    <row r="145" spans="1:19">
      <c r="A145" s="16" t="s">
        <v>4674</v>
      </c>
      <c r="B145" s="21">
        <v>2055017132075</v>
      </c>
      <c r="C145" s="21">
        <v>4992496096826</v>
      </c>
      <c r="D145" s="22" t="s">
        <v>2183</v>
      </c>
      <c r="E145" s="22">
        <v>4923</v>
      </c>
      <c r="F145" s="22">
        <v>24</v>
      </c>
      <c r="G145" s="22">
        <v>0</v>
      </c>
      <c r="H145" s="22" t="s">
        <v>2037</v>
      </c>
      <c r="I145" s="22" t="s">
        <v>2036</v>
      </c>
      <c r="J145" s="22" t="s">
        <v>2148</v>
      </c>
      <c r="L145" s="16" t="s">
        <v>4679</v>
      </c>
      <c r="M145" s="21">
        <v>1954017093885</v>
      </c>
      <c r="O145" s="22" t="s">
        <v>2476</v>
      </c>
      <c r="P145" s="22">
        <v>18</v>
      </c>
      <c r="Q145" s="22">
        <v>1</v>
      </c>
      <c r="R145" s="22">
        <v>0</v>
      </c>
      <c r="S145" s="22" t="s">
        <v>2037</v>
      </c>
    </row>
    <row r="146" spans="1:19">
      <c r="A146" s="16" t="s">
        <v>4674</v>
      </c>
      <c r="B146" s="21">
        <v>2055017132075</v>
      </c>
      <c r="C146" s="21">
        <v>4992496096826</v>
      </c>
      <c r="D146" s="22" t="s">
        <v>2183</v>
      </c>
      <c r="E146" s="22">
        <v>2423</v>
      </c>
      <c r="F146" s="22">
        <v>20</v>
      </c>
      <c r="G146" s="22">
        <v>0</v>
      </c>
      <c r="H146" s="22" t="s">
        <v>2037</v>
      </c>
      <c r="I146" s="22" t="s">
        <v>2036</v>
      </c>
      <c r="J146" s="22" t="s">
        <v>2146</v>
      </c>
      <c r="L146" s="16" t="s">
        <v>4679</v>
      </c>
      <c r="M146" s="21">
        <v>1954517093880</v>
      </c>
      <c r="O146" s="22" t="s">
        <v>2477</v>
      </c>
      <c r="P146" s="22">
        <v>23</v>
      </c>
      <c r="Q146" s="22">
        <v>38</v>
      </c>
      <c r="R146" s="22">
        <v>0</v>
      </c>
      <c r="S146" s="22" t="s">
        <v>2037</v>
      </c>
    </row>
    <row r="147" spans="1:19">
      <c r="A147" s="16" t="s">
        <v>4674</v>
      </c>
      <c r="B147" s="21">
        <v>2055516130077</v>
      </c>
      <c r="C147" s="21">
        <v>4992496142561</v>
      </c>
      <c r="D147" s="22" t="s">
        <v>7873</v>
      </c>
      <c r="E147" s="22">
        <v>4823</v>
      </c>
      <c r="F147" s="22">
        <v>8</v>
      </c>
      <c r="G147" s="22">
        <v>0</v>
      </c>
      <c r="H147" s="22" t="s">
        <v>2037</v>
      </c>
      <c r="I147" s="22" t="s">
        <v>2036</v>
      </c>
      <c r="J147" s="22" t="s">
        <v>2148</v>
      </c>
      <c r="L147" s="16" t="s">
        <v>4679</v>
      </c>
      <c r="M147" s="21">
        <v>1955016093890</v>
      </c>
      <c r="O147" s="22" t="s">
        <v>2478</v>
      </c>
      <c r="P147" s="22">
        <v>23</v>
      </c>
      <c r="Q147" s="22">
        <v>144</v>
      </c>
      <c r="R147" s="22">
        <v>0</v>
      </c>
      <c r="S147" s="22" t="s">
        <v>2037</v>
      </c>
    </row>
    <row r="148" spans="1:19">
      <c r="A148" s="16" t="s">
        <v>4674</v>
      </c>
      <c r="B148" s="21">
        <v>2055516130077</v>
      </c>
      <c r="C148" s="21">
        <v>4992496142561</v>
      </c>
      <c r="D148" s="22" t="s">
        <v>7873</v>
      </c>
      <c r="E148" s="22">
        <v>4823</v>
      </c>
      <c r="F148" s="22">
        <v>8</v>
      </c>
      <c r="G148" s="22">
        <v>0</v>
      </c>
      <c r="H148" s="22" t="s">
        <v>2037</v>
      </c>
      <c r="I148" s="22" t="s">
        <v>2036</v>
      </c>
      <c r="J148" s="22" t="s">
        <v>2148</v>
      </c>
      <c r="L148" s="16" t="s">
        <v>4679</v>
      </c>
      <c r="M148" s="21">
        <v>1955516094007</v>
      </c>
      <c r="O148" s="22" t="s">
        <v>2479</v>
      </c>
      <c r="P148" s="22">
        <v>23</v>
      </c>
      <c r="Q148" s="22">
        <v>150</v>
      </c>
      <c r="R148" s="22">
        <v>0</v>
      </c>
      <c r="S148" s="22" t="s">
        <v>2037</v>
      </c>
    </row>
    <row r="149" spans="1:19">
      <c r="A149" s="16" t="s">
        <v>4674</v>
      </c>
      <c r="B149" s="21">
        <v>2055516130398</v>
      </c>
      <c r="C149" s="21">
        <v>4992496140208</v>
      </c>
      <c r="D149" s="22" t="s">
        <v>2303</v>
      </c>
      <c r="E149" s="22">
        <v>322</v>
      </c>
      <c r="F149" s="22">
        <v>1</v>
      </c>
      <c r="G149" s="22">
        <v>0</v>
      </c>
      <c r="H149" s="22" t="s">
        <v>2037</v>
      </c>
      <c r="I149" s="22" t="s">
        <v>2036</v>
      </c>
      <c r="J149" s="22" t="s">
        <v>2146</v>
      </c>
      <c r="L149" s="16" t="s">
        <v>4679</v>
      </c>
      <c r="M149" s="21">
        <v>1955516093994</v>
      </c>
      <c r="O149" s="22" t="s">
        <v>2480</v>
      </c>
      <c r="P149" s="22">
        <v>23</v>
      </c>
      <c r="Q149" s="22">
        <v>4</v>
      </c>
      <c r="R149" s="22">
        <v>0</v>
      </c>
      <c r="S149" s="22" t="s">
        <v>2037</v>
      </c>
    </row>
    <row r="150" spans="1:19">
      <c r="A150" s="16" t="s">
        <v>4674</v>
      </c>
      <c r="B150" s="21">
        <v>2056016130390</v>
      </c>
      <c r="C150" s="21">
        <v>4992496140147</v>
      </c>
      <c r="D150" s="22" t="s">
        <v>2178</v>
      </c>
      <c r="E150" s="22">
        <v>2423</v>
      </c>
      <c r="F150" s="22">
        <v>12</v>
      </c>
      <c r="G150" s="22">
        <v>0</v>
      </c>
      <c r="H150" s="22" t="s">
        <v>2037</v>
      </c>
      <c r="I150" s="22" t="s">
        <v>2036</v>
      </c>
      <c r="J150" s="22" t="s">
        <v>2146</v>
      </c>
      <c r="L150" s="16" t="s">
        <v>4679</v>
      </c>
      <c r="M150" s="21">
        <v>1955516093888</v>
      </c>
      <c r="O150" s="22" t="s">
        <v>2481</v>
      </c>
      <c r="P150" s="22">
        <v>23</v>
      </c>
      <c r="Q150" s="22">
        <v>13</v>
      </c>
      <c r="R150" s="22">
        <v>0</v>
      </c>
      <c r="S150" s="22" t="s">
        <v>2037</v>
      </c>
    </row>
    <row r="151" spans="1:19">
      <c r="A151" s="16" t="s">
        <v>4674</v>
      </c>
      <c r="B151" s="21">
        <v>2056016130390</v>
      </c>
      <c r="C151" s="21">
        <v>4992496140147</v>
      </c>
      <c r="D151" s="22" t="s">
        <v>2178</v>
      </c>
      <c r="E151" s="22">
        <v>4823</v>
      </c>
      <c r="F151" s="22">
        <v>16</v>
      </c>
      <c r="G151" s="22">
        <v>0</v>
      </c>
      <c r="H151" s="22" t="s">
        <v>2037</v>
      </c>
      <c r="I151" s="22" t="s">
        <v>2036</v>
      </c>
      <c r="J151" s="22" t="s">
        <v>2148</v>
      </c>
      <c r="L151" s="16" t="s">
        <v>4679</v>
      </c>
      <c r="M151" s="21">
        <v>1956016093880</v>
      </c>
      <c r="O151" s="22" t="s">
        <v>2482</v>
      </c>
      <c r="P151" s="22">
        <v>23</v>
      </c>
      <c r="Q151" s="22">
        <v>2</v>
      </c>
      <c r="R151" s="22">
        <v>0</v>
      </c>
      <c r="S151" s="22" t="s">
        <v>2037</v>
      </c>
    </row>
    <row r="152" spans="1:19">
      <c r="A152" s="16" t="s">
        <v>4674</v>
      </c>
      <c r="B152" s="21">
        <v>2056016130390</v>
      </c>
      <c r="C152" s="21">
        <v>4992496140147</v>
      </c>
      <c r="D152" s="22" t="s">
        <v>2178</v>
      </c>
      <c r="E152" s="22">
        <v>4923</v>
      </c>
      <c r="F152" s="22">
        <v>8</v>
      </c>
      <c r="G152" s="22">
        <v>0</v>
      </c>
      <c r="H152" s="22" t="s">
        <v>2037</v>
      </c>
      <c r="I152" s="22" t="s">
        <v>2036</v>
      </c>
      <c r="J152" s="22" t="s">
        <v>2148</v>
      </c>
      <c r="L152" s="16" t="s">
        <v>4679</v>
      </c>
      <c r="M152" s="21">
        <v>2054017095885</v>
      </c>
      <c r="O152" s="22" t="s">
        <v>2483</v>
      </c>
      <c r="P152" s="22">
        <v>23</v>
      </c>
      <c r="Q152" s="22">
        <v>1</v>
      </c>
      <c r="R152" s="22">
        <v>0</v>
      </c>
      <c r="S152" s="22" t="s">
        <v>2037</v>
      </c>
    </row>
    <row r="153" spans="1:19">
      <c r="A153" s="16" t="s">
        <v>4674</v>
      </c>
      <c r="B153" s="21">
        <v>2056016130079</v>
      </c>
      <c r="C153" s="21">
        <v>4992496142547</v>
      </c>
      <c r="D153" s="22" t="s">
        <v>7478</v>
      </c>
      <c r="E153" s="22">
        <v>4423</v>
      </c>
      <c r="F153" s="22">
        <v>8</v>
      </c>
      <c r="G153" s="22">
        <v>0</v>
      </c>
      <c r="H153" s="22" t="s">
        <v>2037</v>
      </c>
      <c r="I153" s="22" t="s">
        <v>2036</v>
      </c>
      <c r="J153" s="22" t="s">
        <v>2148</v>
      </c>
      <c r="L153" s="16" t="s">
        <v>4679</v>
      </c>
      <c r="M153" s="21">
        <v>2055017094007</v>
      </c>
      <c r="O153" s="22" t="s">
        <v>2484</v>
      </c>
      <c r="P153" s="22">
        <v>23</v>
      </c>
      <c r="Q153" s="22">
        <v>94</v>
      </c>
      <c r="R153" s="22">
        <v>0</v>
      </c>
      <c r="S153" s="22" t="s">
        <v>2037</v>
      </c>
    </row>
    <row r="154" spans="1:19">
      <c r="A154" s="16" t="s">
        <v>4674</v>
      </c>
      <c r="B154" s="21">
        <v>2056016130079</v>
      </c>
      <c r="C154" s="21">
        <v>4992496142547</v>
      </c>
      <c r="D154" s="22" t="s">
        <v>7478</v>
      </c>
      <c r="E154" s="22">
        <v>4023</v>
      </c>
      <c r="F154" s="22">
        <v>12</v>
      </c>
      <c r="G154" s="22">
        <v>0</v>
      </c>
      <c r="H154" s="22" t="s">
        <v>2037</v>
      </c>
      <c r="I154" s="22" t="s">
        <v>2036</v>
      </c>
      <c r="J154" s="22" t="s">
        <v>2148</v>
      </c>
      <c r="L154" s="16" t="s">
        <v>4679</v>
      </c>
      <c r="M154" s="21">
        <v>2055017093888</v>
      </c>
      <c r="O154" s="22" t="s">
        <v>2485</v>
      </c>
      <c r="P154" s="22">
        <v>23</v>
      </c>
      <c r="Q154" s="22">
        <v>42</v>
      </c>
      <c r="R154" s="22">
        <v>0</v>
      </c>
      <c r="S154" s="22" t="s">
        <v>2037</v>
      </c>
    </row>
    <row r="155" spans="1:19">
      <c r="A155" s="16" t="s">
        <v>4674</v>
      </c>
      <c r="B155" s="21">
        <v>2056016130079</v>
      </c>
      <c r="C155" s="21">
        <v>4992496142547</v>
      </c>
      <c r="D155" s="22" t="s">
        <v>7478</v>
      </c>
      <c r="E155" s="22">
        <v>3823</v>
      </c>
      <c r="F155" s="22">
        <v>4</v>
      </c>
      <c r="G155" s="22">
        <v>0</v>
      </c>
      <c r="H155" s="22" t="s">
        <v>2037</v>
      </c>
      <c r="I155" s="22" t="s">
        <v>2036</v>
      </c>
      <c r="J155" s="22" t="s">
        <v>2146</v>
      </c>
      <c r="L155" s="16" t="s">
        <v>4679</v>
      </c>
      <c r="M155" s="21">
        <v>2055516093891</v>
      </c>
      <c r="O155" s="22" t="s">
        <v>2486</v>
      </c>
      <c r="P155" s="22">
        <v>23</v>
      </c>
      <c r="Q155" s="22">
        <v>10</v>
      </c>
      <c r="R155" s="22">
        <v>0</v>
      </c>
      <c r="S155" s="22" t="s">
        <v>2037</v>
      </c>
    </row>
    <row r="156" spans="1:19">
      <c r="A156" s="16" t="s">
        <v>4674</v>
      </c>
      <c r="B156" s="21">
        <v>2056515130075</v>
      </c>
      <c r="C156" s="21">
        <v>4992496142448</v>
      </c>
      <c r="D156" s="22" t="s">
        <v>2302</v>
      </c>
      <c r="E156" s="22">
        <v>4223</v>
      </c>
      <c r="F156" s="22">
        <v>7</v>
      </c>
      <c r="G156" s="22">
        <v>0</v>
      </c>
      <c r="H156" s="22" t="s">
        <v>2037</v>
      </c>
      <c r="I156" s="22" t="s">
        <v>2036</v>
      </c>
      <c r="J156" s="22" t="s">
        <v>2148</v>
      </c>
      <c r="L156" s="16" t="s">
        <v>4679</v>
      </c>
      <c r="M156" s="21">
        <v>2055516093907</v>
      </c>
      <c r="O156" s="22" t="s">
        <v>2487</v>
      </c>
      <c r="P156" s="22">
        <v>19</v>
      </c>
      <c r="Q156" s="22">
        <v>1</v>
      </c>
      <c r="R156" s="22">
        <v>0</v>
      </c>
      <c r="S156" s="22" t="s">
        <v>2037</v>
      </c>
    </row>
    <row r="157" spans="1:19">
      <c r="A157" s="16" t="s">
        <v>4674</v>
      </c>
      <c r="B157" s="21">
        <v>2056515130075</v>
      </c>
      <c r="C157" s="21">
        <v>4992496142448</v>
      </c>
      <c r="D157" s="22" t="s">
        <v>2302</v>
      </c>
      <c r="E157" s="22">
        <v>5122</v>
      </c>
      <c r="F157" s="22">
        <v>5</v>
      </c>
      <c r="G157" s="22">
        <v>0</v>
      </c>
      <c r="H157" s="22" t="s">
        <v>2037</v>
      </c>
      <c r="I157" s="22" t="s">
        <v>2036</v>
      </c>
      <c r="J157" s="22" t="s">
        <v>2146</v>
      </c>
      <c r="L157" s="16" t="s">
        <v>4679</v>
      </c>
      <c r="M157" s="21">
        <v>2055517094002</v>
      </c>
      <c r="O157" s="22" t="s">
        <v>2488</v>
      </c>
      <c r="P157" s="22">
        <v>23</v>
      </c>
      <c r="Q157" s="22">
        <v>3</v>
      </c>
      <c r="R157" s="22">
        <v>0</v>
      </c>
      <c r="S157" s="22" t="s">
        <v>2037</v>
      </c>
    </row>
    <row r="158" spans="1:19">
      <c r="A158" s="16" t="s">
        <v>4674</v>
      </c>
      <c r="B158" s="21">
        <v>2056515130075</v>
      </c>
      <c r="C158" s="21">
        <v>4992496142448</v>
      </c>
      <c r="D158" s="22" t="s">
        <v>2302</v>
      </c>
      <c r="E158" s="22">
        <v>5122</v>
      </c>
      <c r="F158" s="22">
        <v>1</v>
      </c>
      <c r="G158" s="22">
        <v>0</v>
      </c>
      <c r="H158" s="22" t="s">
        <v>2037</v>
      </c>
      <c r="I158" s="22" t="s">
        <v>2036</v>
      </c>
      <c r="J158" s="22" t="s">
        <v>2146</v>
      </c>
      <c r="L158" s="16" t="s">
        <v>4679</v>
      </c>
      <c r="M158" s="21">
        <v>2055517093883</v>
      </c>
      <c r="O158" s="22" t="s">
        <v>2489</v>
      </c>
      <c r="P158" s="22">
        <v>23</v>
      </c>
      <c r="Q158" s="22">
        <v>1</v>
      </c>
      <c r="R158" s="22">
        <v>0</v>
      </c>
      <c r="S158" s="22" t="s">
        <v>2037</v>
      </c>
    </row>
    <row r="159" spans="1:19">
      <c r="A159" s="16" t="s">
        <v>4674</v>
      </c>
      <c r="B159" s="21">
        <v>2056516130074</v>
      </c>
      <c r="C159" s="21">
        <v>4992496142516</v>
      </c>
      <c r="D159" s="22" t="s">
        <v>7479</v>
      </c>
      <c r="E159" s="22">
        <v>5023</v>
      </c>
      <c r="F159" s="22">
        <v>8</v>
      </c>
      <c r="G159" s="22">
        <v>0</v>
      </c>
      <c r="H159" s="22" t="s">
        <v>2037</v>
      </c>
      <c r="I159" s="22" t="s">
        <v>2036</v>
      </c>
      <c r="J159" s="22" t="s">
        <v>2148</v>
      </c>
      <c r="L159" s="16" t="s">
        <v>4679</v>
      </c>
      <c r="M159" s="21">
        <v>2056016093886</v>
      </c>
      <c r="O159" s="22" t="s">
        <v>2490</v>
      </c>
      <c r="P159" s="22">
        <v>23</v>
      </c>
      <c r="Q159" s="22">
        <v>13</v>
      </c>
      <c r="R159" s="22">
        <v>0</v>
      </c>
      <c r="S159" s="22" t="s">
        <v>2037</v>
      </c>
    </row>
    <row r="160" spans="1:19">
      <c r="A160" s="16" t="s">
        <v>4674</v>
      </c>
      <c r="B160" s="21">
        <v>2056516130074</v>
      </c>
      <c r="C160" s="21">
        <v>4992496142516</v>
      </c>
      <c r="D160" s="22" t="s">
        <v>7479</v>
      </c>
      <c r="E160" s="22">
        <v>124</v>
      </c>
      <c r="F160" s="22">
        <v>8</v>
      </c>
      <c r="G160" s="22">
        <v>0</v>
      </c>
      <c r="H160" s="22" t="s">
        <v>2037</v>
      </c>
      <c r="I160" s="22" t="s">
        <v>2036</v>
      </c>
      <c r="J160" s="22" t="s">
        <v>2148</v>
      </c>
      <c r="L160" s="16" t="s">
        <v>4679</v>
      </c>
      <c r="M160" s="21">
        <v>2056515094001</v>
      </c>
      <c r="O160" s="22" t="s">
        <v>2491</v>
      </c>
      <c r="P160" s="22">
        <v>23</v>
      </c>
      <c r="Q160" s="22">
        <v>1</v>
      </c>
      <c r="R160" s="22">
        <v>0</v>
      </c>
      <c r="S160" s="22" t="s">
        <v>2037</v>
      </c>
    </row>
    <row r="161" spans="1:19">
      <c r="A161" s="16" t="s">
        <v>4674</v>
      </c>
      <c r="B161" s="21">
        <v>2056516130074</v>
      </c>
      <c r="C161" s="21">
        <v>4992496142516</v>
      </c>
      <c r="D161" s="22" t="s">
        <v>7479</v>
      </c>
      <c r="E161" s="22">
        <v>5023</v>
      </c>
      <c r="F161" s="22">
        <v>4</v>
      </c>
      <c r="G161" s="22">
        <v>0</v>
      </c>
      <c r="H161" s="22" t="s">
        <v>2037</v>
      </c>
      <c r="I161" s="22" t="s">
        <v>2036</v>
      </c>
      <c r="J161" s="22" t="s">
        <v>2148</v>
      </c>
      <c r="L161" s="16" t="s">
        <v>4679</v>
      </c>
      <c r="M161" s="21">
        <v>2154018093887</v>
      </c>
      <c r="O161" s="22" t="s">
        <v>2492</v>
      </c>
      <c r="P161" s="22">
        <v>23</v>
      </c>
      <c r="Q161" s="22">
        <v>59</v>
      </c>
      <c r="R161" s="22">
        <v>0</v>
      </c>
      <c r="S161" s="22" t="s">
        <v>2037</v>
      </c>
    </row>
    <row r="162" spans="1:19">
      <c r="A162" s="16" t="s">
        <v>4674</v>
      </c>
      <c r="B162" s="21">
        <v>2056516130074</v>
      </c>
      <c r="C162" s="21">
        <v>4992496142516</v>
      </c>
      <c r="D162" s="22" t="s">
        <v>7479</v>
      </c>
      <c r="E162" s="22">
        <v>4423</v>
      </c>
      <c r="F162" s="22">
        <v>4</v>
      </c>
      <c r="G162" s="22">
        <v>0</v>
      </c>
      <c r="H162" s="22" t="s">
        <v>2037</v>
      </c>
      <c r="I162" s="22" t="s">
        <v>2036</v>
      </c>
      <c r="J162" s="22" t="s">
        <v>2146</v>
      </c>
      <c r="L162" s="16" t="s">
        <v>4679</v>
      </c>
      <c r="M162" s="21">
        <v>2154517094002</v>
      </c>
      <c r="O162" s="22" t="s">
        <v>2493</v>
      </c>
      <c r="P162" s="22">
        <v>23</v>
      </c>
      <c r="Q162" s="22">
        <v>2</v>
      </c>
      <c r="R162" s="22">
        <v>0</v>
      </c>
      <c r="S162" s="22" t="s">
        <v>2037</v>
      </c>
    </row>
    <row r="163" spans="1:19">
      <c r="A163" s="16" t="s">
        <v>4674</v>
      </c>
      <c r="B163" s="21">
        <v>2057015130077</v>
      </c>
      <c r="C163" s="21">
        <v>4992496142400</v>
      </c>
      <c r="D163" s="22" t="s">
        <v>7357</v>
      </c>
      <c r="E163" s="22">
        <v>4223</v>
      </c>
      <c r="F163" s="22">
        <v>8</v>
      </c>
      <c r="G163" s="22">
        <v>0</v>
      </c>
      <c r="H163" s="22" t="s">
        <v>2037</v>
      </c>
      <c r="I163" s="22" t="s">
        <v>2036</v>
      </c>
      <c r="J163" s="22" t="s">
        <v>2148</v>
      </c>
      <c r="L163" s="16" t="s">
        <v>4679</v>
      </c>
      <c r="M163" s="21">
        <v>2154518095886</v>
      </c>
      <c r="O163" s="22" t="s">
        <v>2494</v>
      </c>
      <c r="P163" s="22">
        <v>23</v>
      </c>
      <c r="Q163" s="22">
        <v>61</v>
      </c>
      <c r="R163" s="22">
        <v>0</v>
      </c>
      <c r="S163" s="22" t="s">
        <v>2037</v>
      </c>
    </row>
    <row r="164" spans="1:19">
      <c r="A164" s="16" t="s">
        <v>4674</v>
      </c>
      <c r="B164" s="21">
        <v>2057015130077</v>
      </c>
      <c r="C164" s="21">
        <v>4992496142400</v>
      </c>
      <c r="D164" s="22" t="s">
        <v>7357</v>
      </c>
      <c r="E164" s="22">
        <v>4223</v>
      </c>
      <c r="F164" s="22">
        <v>24</v>
      </c>
      <c r="G164" s="22">
        <v>0</v>
      </c>
      <c r="H164" s="22" t="s">
        <v>2037</v>
      </c>
      <c r="I164" s="22" t="s">
        <v>2036</v>
      </c>
      <c r="J164" s="22" t="s">
        <v>2148</v>
      </c>
      <c r="L164" s="16" t="s">
        <v>4679</v>
      </c>
      <c r="M164" s="21">
        <v>2155017095889</v>
      </c>
      <c r="O164" s="22" t="s">
        <v>2495</v>
      </c>
      <c r="P164" s="22">
        <v>23</v>
      </c>
      <c r="Q164" s="22">
        <v>77</v>
      </c>
      <c r="R164" s="22">
        <v>0</v>
      </c>
      <c r="S164" s="22" t="s">
        <v>2037</v>
      </c>
    </row>
    <row r="165" spans="1:19">
      <c r="A165" s="16" t="s">
        <v>4674</v>
      </c>
      <c r="B165" s="21">
        <v>2154017132075</v>
      </c>
      <c r="C165" s="21">
        <v>4992496096918</v>
      </c>
      <c r="D165" s="22" t="s">
        <v>2175</v>
      </c>
      <c r="E165" s="22">
        <v>3523</v>
      </c>
      <c r="F165" s="22">
        <v>8</v>
      </c>
      <c r="G165" s="22">
        <v>0</v>
      </c>
      <c r="H165" s="22" t="s">
        <v>2037</v>
      </c>
      <c r="I165" s="22" t="s">
        <v>2036</v>
      </c>
      <c r="J165" s="22" t="s">
        <v>2146</v>
      </c>
      <c r="L165" s="16" t="s">
        <v>4679</v>
      </c>
      <c r="M165" s="21">
        <v>2155517094009</v>
      </c>
      <c r="O165" s="22" t="s">
        <v>2496</v>
      </c>
      <c r="P165" s="22">
        <v>23</v>
      </c>
      <c r="Q165" s="22">
        <v>61</v>
      </c>
      <c r="R165" s="22">
        <v>0</v>
      </c>
      <c r="S165" s="22" t="s">
        <v>2037</v>
      </c>
    </row>
    <row r="166" spans="1:19">
      <c r="A166" s="16" t="s">
        <v>4674</v>
      </c>
      <c r="B166" s="21">
        <v>2154517130076</v>
      </c>
      <c r="C166" s="21">
        <v>4992496142622</v>
      </c>
      <c r="D166" s="22" t="s">
        <v>2300</v>
      </c>
      <c r="E166" s="22">
        <v>4623</v>
      </c>
      <c r="F166" s="22">
        <v>4</v>
      </c>
      <c r="G166" s="22">
        <v>0</v>
      </c>
      <c r="H166" s="22" t="s">
        <v>2037</v>
      </c>
      <c r="I166" s="22" t="s">
        <v>2036</v>
      </c>
      <c r="J166" s="22" t="s">
        <v>2148</v>
      </c>
      <c r="L166" s="16" t="s">
        <v>4679</v>
      </c>
      <c r="M166" s="21">
        <v>2156016093890</v>
      </c>
      <c r="O166" s="22" t="s">
        <v>2497</v>
      </c>
      <c r="P166" s="22">
        <v>22</v>
      </c>
      <c r="Q166" s="22">
        <v>7</v>
      </c>
      <c r="R166" s="22">
        <v>0</v>
      </c>
      <c r="S166" s="22" t="s">
        <v>2037</v>
      </c>
    </row>
    <row r="167" spans="1:19">
      <c r="A167" s="16" t="s">
        <v>4674</v>
      </c>
      <c r="B167" s="21">
        <v>2154517130076</v>
      </c>
      <c r="C167" s="21">
        <v>4992496142622</v>
      </c>
      <c r="D167" s="22" t="s">
        <v>2300</v>
      </c>
      <c r="E167" s="22">
        <v>4623</v>
      </c>
      <c r="F167" s="22">
        <v>4</v>
      </c>
      <c r="G167" s="22">
        <v>0</v>
      </c>
      <c r="H167" s="22" t="s">
        <v>2037</v>
      </c>
      <c r="I167" s="22" t="s">
        <v>2036</v>
      </c>
      <c r="J167" s="22" t="s">
        <v>2148</v>
      </c>
      <c r="L167" s="16" t="s">
        <v>4679</v>
      </c>
      <c r="M167" s="21">
        <v>2156016095887</v>
      </c>
      <c r="O167" s="22" t="s">
        <v>2498</v>
      </c>
      <c r="P167" s="22">
        <v>23</v>
      </c>
      <c r="Q167" s="22">
        <v>3</v>
      </c>
      <c r="R167" s="22">
        <v>0</v>
      </c>
      <c r="S167" s="22" t="s">
        <v>2037</v>
      </c>
    </row>
    <row r="168" spans="1:19">
      <c r="A168" s="16" t="s">
        <v>4674</v>
      </c>
      <c r="B168" s="21">
        <v>2154517130076</v>
      </c>
      <c r="C168" s="21">
        <v>4992496142622</v>
      </c>
      <c r="D168" s="22" t="s">
        <v>2300</v>
      </c>
      <c r="E168" s="22">
        <v>4623</v>
      </c>
      <c r="F168" s="22">
        <v>4</v>
      </c>
      <c r="G168" s="22">
        <v>0</v>
      </c>
      <c r="H168" s="22" t="s">
        <v>2037</v>
      </c>
      <c r="I168" s="22" t="s">
        <v>2036</v>
      </c>
      <c r="J168" s="22" t="s">
        <v>2148</v>
      </c>
      <c r="L168" s="16" t="s">
        <v>4679</v>
      </c>
      <c r="M168" s="21">
        <v>2156017094001</v>
      </c>
      <c r="O168" s="22" t="s">
        <v>4746</v>
      </c>
      <c r="P168" s="22">
        <v>23</v>
      </c>
      <c r="Q168" s="22">
        <v>57</v>
      </c>
      <c r="R168" s="22">
        <v>0</v>
      </c>
      <c r="S168" s="22" t="s">
        <v>2037</v>
      </c>
    </row>
    <row r="169" spans="1:19">
      <c r="A169" s="16" t="s">
        <v>4674</v>
      </c>
      <c r="B169" s="21">
        <v>2154517130380</v>
      </c>
      <c r="C169" s="21">
        <v>4992496141342</v>
      </c>
      <c r="D169" s="22" t="s">
        <v>2173</v>
      </c>
      <c r="E169" s="22">
        <v>5123</v>
      </c>
      <c r="F169" s="22">
        <v>3</v>
      </c>
      <c r="G169" s="22">
        <v>0</v>
      </c>
      <c r="H169" s="22" t="s">
        <v>2037</v>
      </c>
      <c r="I169" s="22" t="s">
        <v>2036</v>
      </c>
      <c r="J169" s="22" t="s">
        <v>2148</v>
      </c>
      <c r="L169" s="16" t="s">
        <v>4679</v>
      </c>
      <c r="M169" s="21">
        <v>2156516094007</v>
      </c>
      <c r="O169" s="22" t="s">
        <v>2499</v>
      </c>
      <c r="P169" s="22">
        <v>23</v>
      </c>
      <c r="Q169" s="22">
        <v>14</v>
      </c>
      <c r="R169" s="22">
        <v>0</v>
      </c>
      <c r="S169" s="22" t="s">
        <v>2037</v>
      </c>
    </row>
    <row r="170" spans="1:19">
      <c r="A170" s="16" t="s">
        <v>4674</v>
      </c>
      <c r="B170" s="21">
        <v>2154517130380</v>
      </c>
      <c r="C170" s="21">
        <v>4992496141342</v>
      </c>
      <c r="D170" s="22" t="s">
        <v>2173</v>
      </c>
      <c r="E170" s="22">
        <v>5123</v>
      </c>
      <c r="F170" s="22">
        <v>1</v>
      </c>
      <c r="G170" s="22">
        <v>0</v>
      </c>
      <c r="H170" s="22" t="s">
        <v>2037</v>
      </c>
      <c r="I170" s="22" t="s">
        <v>2036</v>
      </c>
      <c r="J170" s="22" t="s">
        <v>2148</v>
      </c>
      <c r="L170" s="16" t="s">
        <v>4679</v>
      </c>
      <c r="M170" s="21">
        <v>2156516093888</v>
      </c>
      <c r="O170" s="22" t="s">
        <v>2500</v>
      </c>
      <c r="P170" s="22">
        <v>23</v>
      </c>
      <c r="Q170" s="22">
        <v>1</v>
      </c>
      <c r="R170" s="22">
        <v>0</v>
      </c>
      <c r="S170" s="22" t="s">
        <v>2037</v>
      </c>
    </row>
    <row r="171" spans="1:19">
      <c r="A171" s="16" t="s">
        <v>4674</v>
      </c>
      <c r="B171" s="21">
        <v>2154517130380</v>
      </c>
      <c r="C171" s="21">
        <v>4992496141342</v>
      </c>
      <c r="D171" s="22" t="s">
        <v>2173</v>
      </c>
      <c r="E171" s="22">
        <v>4223</v>
      </c>
      <c r="F171" s="22">
        <v>4</v>
      </c>
      <c r="G171" s="22">
        <v>0</v>
      </c>
      <c r="H171" s="22" t="s">
        <v>2037</v>
      </c>
      <c r="I171" s="22" t="s">
        <v>2036</v>
      </c>
      <c r="J171" s="22" t="s">
        <v>2146</v>
      </c>
      <c r="L171" s="16" t="s">
        <v>4679</v>
      </c>
      <c r="M171" s="21">
        <v>2253519095885</v>
      </c>
      <c r="O171" s="22" t="s">
        <v>2501</v>
      </c>
      <c r="P171" s="22">
        <v>23</v>
      </c>
      <c r="Q171" s="22">
        <v>115</v>
      </c>
      <c r="R171" s="22">
        <v>0</v>
      </c>
      <c r="S171" s="22" t="s">
        <v>2037</v>
      </c>
    </row>
    <row r="172" spans="1:19">
      <c r="A172" s="16" t="s">
        <v>4674</v>
      </c>
      <c r="B172" s="21">
        <v>2154517130380</v>
      </c>
      <c r="C172" s="21">
        <v>4992496141342</v>
      </c>
      <c r="D172" s="22" t="s">
        <v>2173</v>
      </c>
      <c r="E172" s="22">
        <v>224</v>
      </c>
      <c r="F172" s="22">
        <v>4</v>
      </c>
      <c r="G172" s="22">
        <v>0</v>
      </c>
      <c r="H172" s="22" t="s">
        <v>2037</v>
      </c>
      <c r="I172" s="22" t="s">
        <v>2036</v>
      </c>
      <c r="J172" s="22" t="s">
        <v>2148</v>
      </c>
      <c r="L172" s="16" t="s">
        <v>4679</v>
      </c>
      <c r="M172" s="21">
        <v>2253520095881</v>
      </c>
      <c r="O172" s="22" t="s">
        <v>2502</v>
      </c>
      <c r="P172" s="22">
        <v>23</v>
      </c>
      <c r="Q172" s="22">
        <v>15</v>
      </c>
      <c r="R172" s="22">
        <v>0</v>
      </c>
      <c r="S172" s="22" t="s">
        <v>2037</v>
      </c>
    </row>
    <row r="173" spans="1:19">
      <c r="A173" s="16" t="s">
        <v>4674</v>
      </c>
      <c r="B173" s="21">
        <v>2154518130075</v>
      </c>
      <c r="C173" s="21">
        <v>4992496142653</v>
      </c>
      <c r="D173" s="22" t="s">
        <v>2299</v>
      </c>
      <c r="E173" s="22">
        <v>4822</v>
      </c>
      <c r="F173" s="22">
        <v>3</v>
      </c>
      <c r="G173" s="22">
        <v>0</v>
      </c>
      <c r="H173" s="22" t="s">
        <v>2037</v>
      </c>
      <c r="I173" s="22" t="s">
        <v>2036</v>
      </c>
      <c r="J173" s="22" t="s">
        <v>2146</v>
      </c>
      <c r="L173" s="16" t="s">
        <v>4679</v>
      </c>
      <c r="M173" s="21">
        <v>2254018096007</v>
      </c>
      <c r="O173" s="22" t="s">
        <v>2503</v>
      </c>
      <c r="P173" s="22">
        <v>21</v>
      </c>
      <c r="Q173" s="22">
        <v>1</v>
      </c>
      <c r="R173" s="22">
        <v>0</v>
      </c>
      <c r="S173" s="22" t="s">
        <v>2037</v>
      </c>
    </row>
    <row r="174" spans="1:19">
      <c r="A174" s="16" t="s">
        <v>4674</v>
      </c>
      <c r="B174" s="21">
        <v>2154518130075</v>
      </c>
      <c r="C174" s="21">
        <v>4992496142653</v>
      </c>
      <c r="D174" s="22" t="s">
        <v>2299</v>
      </c>
      <c r="E174" s="22">
        <v>3423</v>
      </c>
      <c r="F174" s="22">
        <v>4</v>
      </c>
      <c r="G174" s="22">
        <v>0</v>
      </c>
      <c r="H174" s="22" t="s">
        <v>2037</v>
      </c>
      <c r="I174" s="22" t="s">
        <v>2036</v>
      </c>
      <c r="J174" s="22" t="s">
        <v>2148</v>
      </c>
      <c r="L174" s="16" t="s">
        <v>4679</v>
      </c>
      <c r="M174" s="21">
        <v>2254018090104</v>
      </c>
      <c r="O174" s="22" t="s">
        <v>2504</v>
      </c>
      <c r="P174" s="22">
        <v>23</v>
      </c>
      <c r="Q174" s="22">
        <v>159</v>
      </c>
      <c r="R174" s="22">
        <v>0</v>
      </c>
      <c r="S174" s="22" t="s">
        <v>2037</v>
      </c>
    </row>
    <row r="175" spans="1:19">
      <c r="A175" s="16" t="s">
        <v>4674</v>
      </c>
      <c r="B175" s="21">
        <v>2154518130075</v>
      </c>
      <c r="C175" s="21">
        <v>4992496142653</v>
      </c>
      <c r="D175" s="22" t="s">
        <v>2299</v>
      </c>
      <c r="E175" s="22">
        <v>4323</v>
      </c>
      <c r="F175" s="22">
        <v>8</v>
      </c>
      <c r="G175" s="22">
        <v>0</v>
      </c>
      <c r="H175" s="22" t="s">
        <v>2037</v>
      </c>
      <c r="I175" s="22" t="s">
        <v>2036</v>
      </c>
      <c r="J175" s="22" t="s">
        <v>2146</v>
      </c>
      <c r="L175" s="16" t="s">
        <v>4679</v>
      </c>
      <c r="M175" s="21">
        <v>2254018094003</v>
      </c>
      <c r="O175" s="22" t="s">
        <v>2505</v>
      </c>
      <c r="P175" s="22">
        <v>22</v>
      </c>
      <c r="Q175" s="22">
        <v>26</v>
      </c>
      <c r="R175" s="22">
        <v>0</v>
      </c>
      <c r="S175" s="22" t="s">
        <v>2037</v>
      </c>
    </row>
    <row r="176" spans="1:19">
      <c r="A176" s="16" t="s">
        <v>4674</v>
      </c>
      <c r="B176" s="21">
        <v>2154518132079</v>
      </c>
      <c r="C176" s="21">
        <v>4992496096932</v>
      </c>
      <c r="D176" s="22" t="s">
        <v>2172</v>
      </c>
      <c r="E176" s="22">
        <v>2923</v>
      </c>
      <c r="F176" s="22">
        <v>2</v>
      </c>
      <c r="G176" s="22">
        <v>0</v>
      </c>
      <c r="H176" s="22" t="s">
        <v>2037</v>
      </c>
      <c r="I176" s="22" t="s">
        <v>2036</v>
      </c>
      <c r="J176" s="22" t="s">
        <v>2146</v>
      </c>
      <c r="L176" s="16" t="s">
        <v>4679</v>
      </c>
      <c r="M176" s="21">
        <v>2254517094009</v>
      </c>
      <c r="O176" s="22" t="s">
        <v>2506</v>
      </c>
      <c r="P176" s="22">
        <v>23</v>
      </c>
      <c r="Q176" s="22">
        <v>2</v>
      </c>
      <c r="R176" s="22">
        <v>0</v>
      </c>
      <c r="S176" s="22" t="s">
        <v>2037</v>
      </c>
    </row>
    <row r="177" spans="1:19">
      <c r="A177" s="16" t="s">
        <v>4674</v>
      </c>
      <c r="B177" s="21">
        <v>2155017130399</v>
      </c>
      <c r="C177" s="21">
        <v>4992496140253</v>
      </c>
      <c r="D177" s="22" t="s">
        <v>2171</v>
      </c>
      <c r="E177" s="22">
        <v>224</v>
      </c>
      <c r="F177" s="22">
        <v>11</v>
      </c>
      <c r="G177" s="22">
        <v>0</v>
      </c>
      <c r="H177" s="22" t="s">
        <v>2037</v>
      </c>
      <c r="I177" s="22" t="s">
        <v>2036</v>
      </c>
      <c r="J177" s="22" t="s">
        <v>2148</v>
      </c>
      <c r="L177" s="16" t="s">
        <v>4679</v>
      </c>
      <c r="M177" s="21">
        <v>2254518095883</v>
      </c>
      <c r="O177" s="22" t="s">
        <v>7728</v>
      </c>
      <c r="P177" s="22">
        <v>23</v>
      </c>
      <c r="Q177" s="22">
        <v>96</v>
      </c>
      <c r="R177" s="22">
        <v>0</v>
      </c>
      <c r="S177" s="22" t="s">
        <v>2037</v>
      </c>
    </row>
    <row r="178" spans="1:19">
      <c r="A178" s="16" t="s">
        <v>4674</v>
      </c>
      <c r="B178" s="21">
        <v>2155017130399</v>
      </c>
      <c r="C178" s="21">
        <v>4992496140253</v>
      </c>
      <c r="D178" s="22" t="s">
        <v>2171</v>
      </c>
      <c r="E178" s="22">
        <v>4923</v>
      </c>
      <c r="F178" s="22">
        <v>9</v>
      </c>
      <c r="G178" s="22">
        <v>0</v>
      </c>
      <c r="H178" s="22" t="s">
        <v>2037</v>
      </c>
      <c r="I178" s="22" t="s">
        <v>2036</v>
      </c>
      <c r="J178" s="22" t="s">
        <v>2148</v>
      </c>
      <c r="L178" s="16" t="s">
        <v>4679</v>
      </c>
      <c r="M178" s="21">
        <v>2254519095882</v>
      </c>
      <c r="O178" s="22" t="s">
        <v>2507</v>
      </c>
      <c r="P178" s="22">
        <v>23</v>
      </c>
      <c r="Q178" s="22">
        <v>11</v>
      </c>
      <c r="R178" s="22">
        <v>0</v>
      </c>
      <c r="S178" s="22" t="s">
        <v>2037</v>
      </c>
    </row>
    <row r="179" spans="1:19">
      <c r="A179" s="16" t="s">
        <v>4674</v>
      </c>
      <c r="B179" s="21">
        <v>2155017130399</v>
      </c>
      <c r="C179" s="21">
        <v>4992496140253</v>
      </c>
      <c r="D179" s="22" t="s">
        <v>2171</v>
      </c>
      <c r="E179" s="22">
        <v>3123</v>
      </c>
      <c r="F179" s="22">
        <v>8</v>
      </c>
      <c r="G179" s="22">
        <v>0</v>
      </c>
      <c r="H179" s="22" t="s">
        <v>2037</v>
      </c>
      <c r="I179" s="22" t="s">
        <v>2036</v>
      </c>
      <c r="J179" s="22" t="s">
        <v>2146</v>
      </c>
      <c r="L179" s="16" t="s">
        <v>4679</v>
      </c>
      <c r="M179" s="21">
        <v>2255018093881</v>
      </c>
      <c r="O179" s="22" t="s">
        <v>13429</v>
      </c>
      <c r="P179" s="22">
        <v>23</v>
      </c>
      <c r="Q179" s="22">
        <v>3</v>
      </c>
      <c r="R179" s="22">
        <v>0</v>
      </c>
      <c r="S179" s="22" t="s">
        <v>2037</v>
      </c>
    </row>
    <row r="180" spans="1:19">
      <c r="A180" s="16" t="s">
        <v>4674</v>
      </c>
      <c r="B180" s="21">
        <v>2155017130078</v>
      </c>
      <c r="C180" s="21">
        <v>4992496142615</v>
      </c>
      <c r="D180" s="22" t="s">
        <v>2170</v>
      </c>
      <c r="E180" s="22">
        <v>4523</v>
      </c>
      <c r="F180" s="22">
        <v>8</v>
      </c>
      <c r="G180" s="22">
        <v>0</v>
      </c>
      <c r="H180" s="22" t="s">
        <v>2037</v>
      </c>
      <c r="I180" s="22" t="s">
        <v>2036</v>
      </c>
      <c r="J180" s="22" t="s">
        <v>2146</v>
      </c>
      <c r="L180" s="16" t="s">
        <v>4679</v>
      </c>
      <c r="M180" s="21">
        <v>2255017095886</v>
      </c>
      <c r="O180" s="22" t="s">
        <v>2508</v>
      </c>
      <c r="P180" s="22">
        <v>23</v>
      </c>
      <c r="Q180" s="22">
        <v>3</v>
      </c>
      <c r="R180" s="22">
        <v>0</v>
      </c>
      <c r="S180" s="22" t="s">
        <v>2037</v>
      </c>
    </row>
    <row r="181" spans="1:19">
      <c r="A181" s="16" t="s">
        <v>4674</v>
      </c>
      <c r="B181" s="21">
        <v>2155017130078</v>
      </c>
      <c r="C181" s="21">
        <v>4992496142615</v>
      </c>
      <c r="D181" s="22" t="s">
        <v>2170</v>
      </c>
      <c r="E181" s="22">
        <v>4523</v>
      </c>
      <c r="F181" s="22">
        <v>4</v>
      </c>
      <c r="G181" s="22">
        <v>0</v>
      </c>
      <c r="H181" s="22" t="s">
        <v>2037</v>
      </c>
      <c r="I181" s="22" t="s">
        <v>2036</v>
      </c>
      <c r="J181" s="22" t="s">
        <v>2146</v>
      </c>
      <c r="L181" s="16" t="s">
        <v>4679</v>
      </c>
      <c r="M181" s="21">
        <v>2255517095027</v>
      </c>
      <c r="O181" s="22" t="s">
        <v>2509</v>
      </c>
      <c r="P181" s="22">
        <v>19</v>
      </c>
      <c r="Q181" s="22">
        <v>1</v>
      </c>
      <c r="R181" s="22">
        <v>0</v>
      </c>
      <c r="S181" s="22" t="s">
        <v>2037</v>
      </c>
    </row>
    <row r="182" spans="1:19">
      <c r="A182" s="16" t="s">
        <v>4674</v>
      </c>
      <c r="B182" s="21">
        <v>2155017132072</v>
      </c>
      <c r="C182" s="21">
        <v>4992496096833</v>
      </c>
      <c r="D182" s="22" t="s">
        <v>2169</v>
      </c>
      <c r="E182" s="22">
        <v>3023</v>
      </c>
      <c r="F182" s="22">
        <v>3</v>
      </c>
      <c r="G182" s="22">
        <v>0</v>
      </c>
      <c r="H182" s="22" t="s">
        <v>2037</v>
      </c>
      <c r="I182" s="22" t="s">
        <v>2036</v>
      </c>
      <c r="J182" s="22" t="s">
        <v>2148</v>
      </c>
      <c r="L182" s="16" t="s">
        <v>4679</v>
      </c>
      <c r="M182" s="21">
        <v>2255517095881</v>
      </c>
      <c r="O182" s="22" t="s">
        <v>2510</v>
      </c>
      <c r="P182" s="22">
        <v>23</v>
      </c>
      <c r="Q182" s="22">
        <v>21</v>
      </c>
      <c r="R182" s="22">
        <v>0</v>
      </c>
      <c r="S182" s="22" t="s">
        <v>2037</v>
      </c>
    </row>
    <row r="183" spans="1:19">
      <c r="A183" s="16" t="s">
        <v>4674</v>
      </c>
      <c r="B183" s="21">
        <v>2155017132072</v>
      </c>
      <c r="C183" s="21">
        <v>4992496096833</v>
      </c>
      <c r="D183" s="22" t="s">
        <v>2169</v>
      </c>
      <c r="E183" s="22">
        <v>2023</v>
      </c>
      <c r="F183" s="22">
        <v>16</v>
      </c>
      <c r="G183" s="22">
        <v>0</v>
      </c>
      <c r="H183" s="22" t="s">
        <v>2037</v>
      </c>
      <c r="I183" s="22" t="s">
        <v>2036</v>
      </c>
      <c r="J183" s="22" t="s">
        <v>2148</v>
      </c>
      <c r="L183" s="16" t="s">
        <v>4679</v>
      </c>
      <c r="M183" s="21">
        <v>2256017095029</v>
      </c>
      <c r="O183" s="22" t="s">
        <v>2511</v>
      </c>
      <c r="P183" s="22">
        <v>23</v>
      </c>
      <c r="Q183" s="22">
        <v>13</v>
      </c>
      <c r="R183" s="22">
        <v>0</v>
      </c>
      <c r="S183" s="22" t="s">
        <v>2037</v>
      </c>
    </row>
    <row r="184" spans="1:19">
      <c r="A184" s="16" t="s">
        <v>4674</v>
      </c>
      <c r="B184" s="21">
        <v>2155517130073</v>
      </c>
      <c r="C184" s="21">
        <v>4992496142592</v>
      </c>
      <c r="D184" s="22" t="s">
        <v>2298</v>
      </c>
      <c r="E184" s="22">
        <v>3823</v>
      </c>
      <c r="F184" s="22">
        <v>2</v>
      </c>
      <c r="G184" s="22">
        <v>0</v>
      </c>
      <c r="H184" s="22" t="s">
        <v>2037</v>
      </c>
      <c r="I184" s="22" t="s">
        <v>2036</v>
      </c>
      <c r="J184" s="22" t="s">
        <v>2148</v>
      </c>
      <c r="L184" s="16" t="s">
        <v>4679</v>
      </c>
      <c r="M184" s="21">
        <v>2354018095885</v>
      </c>
      <c r="O184" s="22" t="s">
        <v>2512</v>
      </c>
      <c r="P184" s="22">
        <v>23</v>
      </c>
      <c r="Q184" s="22">
        <v>2</v>
      </c>
      <c r="R184" s="22">
        <v>0</v>
      </c>
      <c r="S184" s="22" t="s">
        <v>2037</v>
      </c>
    </row>
    <row r="185" spans="1:19">
      <c r="A185" s="16" t="s">
        <v>4674</v>
      </c>
      <c r="B185" s="21">
        <v>2155517130073</v>
      </c>
      <c r="C185" s="21">
        <v>4992496142592</v>
      </c>
      <c r="D185" s="22" t="s">
        <v>2298</v>
      </c>
      <c r="E185" s="22">
        <v>4423</v>
      </c>
      <c r="F185" s="22">
        <v>4</v>
      </c>
      <c r="G185" s="22">
        <v>0</v>
      </c>
      <c r="H185" s="22" t="s">
        <v>2037</v>
      </c>
      <c r="I185" s="22" t="s">
        <v>2036</v>
      </c>
      <c r="J185" s="22" t="s">
        <v>2146</v>
      </c>
      <c r="L185" s="16" t="s">
        <v>4679</v>
      </c>
      <c r="M185" s="21">
        <v>2354518095880</v>
      </c>
      <c r="O185" s="22" t="s">
        <v>2513</v>
      </c>
      <c r="P185" s="22">
        <v>22</v>
      </c>
      <c r="Q185" s="22">
        <v>3</v>
      </c>
      <c r="R185" s="22">
        <v>0</v>
      </c>
      <c r="S185" s="22" t="s">
        <v>2037</v>
      </c>
    </row>
    <row r="186" spans="1:19">
      <c r="A186" s="16" t="s">
        <v>4674</v>
      </c>
      <c r="B186" s="21">
        <v>2155517130073</v>
      </c>
      <c r="C186" s="21">
        <v>4992496142592</v>
      </c>
      <c r="D186" s="22" t="s">
        <v>2298</v>
      </c>
      <c r="E186" s="22">
        <v>4423</v>
      </c>
      <c r="F186" s="22">
        <v>12</v>
      </c>
      <c r="G186" s="22">
        <v>0</v>
      </c>
      <c r="H186" s="22" t="s">
        <v>2037</v>
      </c>
      <c r="I186" s="22" t="s">
        <v>2036</v>
      </c>
      <c r="J186" s="22" t="s">
        <v>2146</v>
      </c>
      <c r="L186" s="16" t="s">
        <v>4679</v>
      </c>
      <c r="M186" s="21">
        <v>2355018094007</v>
      </c>
      <c r="O186" s="22" t="s">
        <v>2514</v>
      </c>
      <c r="P186" s="22">
        <v>23</v>
      </c>
      <c r="Q186" s="22">
        <v>105</v>
      </c>
      <c r="R186" s="22">
        <v>0</v>
      </c>
      <c r="S186" s="22" t="s">
        <v>2037</v>
      </c>
    </row>
    <row r="187" spans="1:19">
      <c r="A187" s="16" t="s">
        <v>4674</v>
      </c>
      <c r="B187" s="21">
        <v>2155517132077</v>
      </c>
      <c r="C187" s="21">
        <v>4992496096802</v>
      </c>
      <c r="D187" s="22" t="s">
        <v>2166</v>
      </c>
      <c r="E187" s="22">
        <v>5123</v>
      </c>
      <c r="F187" s="22">
        <v>5</v>
      </c>
      <c r="G187" s="22">
        <v>0</v>
      </c>
      <c r="H187" s="22" t="s">
        <v>2037</v>
      </c>
      <c r="I187" s="22" t="s">
        <v>2036</v>
      </c>
      <c r="J187" s="22" t="s">
        <v>2148</v>
      </c>
      <c r="L187" s="16" t="s">
        <v>4679</v>
      </c>
      <c r="M187" s="21">
        <v>2356517094000</v>
      </c>
      <c r="O187" s="22" t="s">
        <v>2515</v>
      </c>
      <c r="P187" s="22">
        <v>22</v>
      </c>
      <c r="Q187" s="22">
        <v>56</v>
      </c>
      <c r="R187" s="22">
        <v>0</v>
      </c>
      <c r="S187" s="22" t="s">
        <v>2037</v>
      </c>
    </row>
    <row r="188" spans="1:19">
      <c r="A188" s="16" t="s">
        <v>4674</v>
      </c>
      <c r="B188" s="21">
        <v>2155517132077</v>
      </c>
      <c r="C188" s="21">
        <v>4992496096802</v>
      </c>
      <c r="D188" s="22" t="s">
        <v>2166</v>
      </c>
      <c r="E188" s="22">
        <v>5023</v>
      </c>
      <c r="F188" s="22">
        <v>18</v>
      </c>
      <c r="G188" s="22">
        <v>0</v>
      </c>
      <c r="H188" s="22" t="s">
        <v>2037</v>
      </c>
      <c r="I188" s="22" t="s">
        <v>2036</v>
      </c>
      <c r="J188" s="22" t="s">
        <v>2148</v>
      </c>
      <c r="L188" s="16" t="s">
        <v>4679</v>
      </c>
      <c r="M188" s="21">
        <v>2453020095880</v>
      </c>
      <c r="O188" s="22" t="s">
        <v>2516</v>
      </c>
      <c r="P188" s="22">
        <v>23</v>
      </c>
      <c r="Q188" s="22">
        <v>27</v>
      </c>
      <c r="R188" s="22">
        <v>0</v>
      </c>
      <c r="S188" s="22" t="s">
        <v>2037</v>
      </c>
    </row>
    <row r="189" spans="1:19">
      <c r="A189" s="16" t="s">
        <v>4674</v>
      </c>
      <c r="B189" s="21">
        <v>2155517132077</v>
      </c>
      <c r="C189" s="21">
        <v>4992496096802</v>
      </c>
      <c r="D189" s="22" t="s">
        <v>2166</v>
      </c>
      <c r="E189" s="22">
        <v>5023</v>
      </c>
      <c r="F189" s="22">
        <v>18</v>
      </c>
      <c r="G189" s="22">
        <v>0</v>
      </c>
      <c r="H189" s="22" t="s">
        <v>2037</v>
      </c>
      <c r="I189" s="22" t="s">
        <v>2036</v>
      </c>
      <c r="J189" s="22" t="s">
        <v>2148</v>
      </c>
      <c r="L189" s="16" t="s">
        <v>4679</v>
      </c>
      <c r="M189" s="21">
        <v>2453519095889</v>
      </c>
      <c r="O189" s="22" t="s">
        <v>2517</v>
      </c>
      <c r="P189" s="22">
        <v>23</v>
      </c>
      <c r="Q189" s="22">
        <v>1</v>
      </c>
      <c r="R189" s="22">
        <v>0</v>
      </c>
      <c r="S189" s="22" t="s">
        <v>2037</v>
      </c>
    </row>
    <row r="190" spans="1:19">
      <c r="A190" s="16" t="s">
        <v>4674</v>
      </c>
      <c r="B190" s="21">
        <v>2155517132077</v>
      </c>
      <c r="C190" s="21">
        <v>4992496096802</v>
      </c>
      <c r="D190" s="22" t="s">
        <v>2166</v>
      </c>
      <c r="E190" s="22">
        <v>5023</v>
      </c>
      <c r="F190" s="22">
        <v>13</v>
      </c>
      <c r="G190" s="22">
        <v>0</v>
      </c>
      <c r="H190" s="22" t="s">
        <v>2037</v>
      </c>
      <c r="I190" s="22" t="s">
        <v>2036</v>
      </c>
      <c r="J190" s="22" t="s">
        <v>2148</v>
      </c>
      <c r="L190" s="16" t="s">
        <v>4679</v>
      </c>
      <c r="M190" s="21">
        <v>2453520095885</v>
      </c>
      <c r="O190" s="22" t="s">
        <v>2518</v>
      </c>
      <c r="P190" s="22">
        <v>23</v>
      </c>
      <c r="Q190" s="22">
        <v>128</v>
      </c>
      <c r="R190" s="22">
        <v>0</v>
      </c>
      <c r="S190" s="22" t="s">
        <v>2037</v>
      </c>
    </row>
    <row r="191" spans="1:19">
      <c r="A191" s="16" t="s">
        <v>4674</v>
      </c>
      <c r="B191" s="21">
        <v>2156016130076</v>
      </c>
      <c r="C191" s="21">
        <v>4992496141465</v>
      </c>
      <c r="D191" s="22" t="s">
        <v>2297</v>
      </c>
      <c r="E191" s="22">
        <v>3523</v>
      </c>
      <c r="F191" s="22">
        <v>16</v>
      </c>
      <c r="G191" s="22">
        <v>0</v>
      </c>
      <c r="H191" s="22" t="s">
        <v>2037</v>
      </c>
      <c r="I191" s="22" t="s">
        <v>2036</v>
      </c>
      <c r="J191" s="22" t="s">
        <v>2146</v>
      </c>
      <c r="L191" s="16" t="s">
        <v>4679</v>
      </c>
      <c r="M191" s="21">
        <v>2454019095881</v>
      </c>
      <c r="O191" s="22" t="s">
        <v>2519</v>
      </c>
      <c r="P191" s="22">
        <v>23</v>
      </c>
      <c r="Q191" s="22">
        <v>60</v>
      </c>
      <c r="R191" s="22">
        <v>0</v>
      </c>
      <c r="S191" s="22" t="s">
        <v>2037</v>
      </c>
    </row>
    <row r="192" spans="1:19">
      <c r="A192" s="16" t="s">
        <v>4674</v>
      </c>
      <c r="B192" s="21">
        <v>2156016130076</v>
      </c>
      <c r="C192" s="21">
        <v>4992496141465</v>
      </c>
      <c r="D192" s="22" t="s">
        <v>2297</v>
      </c>
      <c r="E192" s="22">
        <v>3523</v>
      </c>
      <c r="F192" s="22">
        <v>4</v>
      </c>
      <c r="G192" s="22">
        <v>0</v>
      </c>
      <c r="H192" s="22" t="s">
        <v>2037</v>
      </c>
      <c r="I192" s="22" t="s">
        <v>2036</v>
      </c>
      <c r="J192" s="22" t="s">
        <v>2146</v>
      </c>
      <c r="L192" s="16" t="s">
        <v>4679</v>
      </c>
      <c r="M192" s="21">
        <v>2454020095870</v>
      </c>
      <c r="O192" s="22" t="s">
        <v>2520</v>
      </c>
      <c r="P192" s="22">
        <v>23</v>
      </c>
      <c r="Q192" s="22">
        <v>15</v>
      </c>
      <c r="R192" s="22">
        <v>0</v>
      </c>
      <c r="S192" s="22" t="s">
        <v>2037</v>
      </c>
    </row>
    <row r="193" spans="1:19">
      <c r="A193" s="16" t="s">
        <v>4674</v>
      </c>
      <c r="B193" s="21">
        <v>2156017130075</v>
      </c>
      <c r="C193" s="21">
        <v>4992496142585</v>
      </c>
      <c r="D193" s="22" t="s">
        <v>2161</v>
      </c>
      <c r="E193" s="22">
        <v>4723</v>
      </c>
      <c r="F193" s="22">
        <v>4</v>
      </c>
      <c r="G193" s="22">
        <v>0</v>
      </c>
      <c r="H193" s="22" t="s">
        <v>2037</v>
      </c>
      <c r="I193" s="22" t="s">
        <v>2036</v>
      </c>
      <c r="J193" s="22" t="s">
        <v>2148</v>
      </c>
      <c r="L193" s="16" t="s">
        <v>4679</v>
      </c>
      <c r="M193" s="21">
        <v>2455018095872</v>
      </c>
      <c r="O193" s="22" t="s">
        <v>2521</v>
      </c>
      <c r="P193" s="22">
        <v>23</v>
      </c>
      <c r="Q193" s="22">
        <v>1</v>
      </c>
      <c r="R193" s="22">
        <v>0</v>
      </c>
      <c r="S193" s="22" t="s">
        <v>2037</v>
      </c>
    </row>
    <row r="194" spans="1:19">
      <c r="A194" s="16" t="s">
        <v>4674</v>
      </c>
      <c r="B194" s="21">
        <v>2156017130075</v>
      </c>
      <c r="C194" s="21">
        <v>4992496142585</v>
      </c>
      <c r="D194" s="22" t="s">
        <v>2161</v>
      </c>
      <c r="E194" s="22">
        <v>4723</v>
      </c>
      <c r="F194" s="22">
        <v>8</v>
      </c>
      <c r="G194" s="22">
        <v>0</v>
      </c>
      <c r="H194" s="22" t="s">
        <v>2037</v>
      </c>
      <c r="I194" s="22" t="s">
        <v>2036</v>
      </c>
      <c r="J194" s="22" t="s">
        <v>2148</v>
      </c>
      <c r="L194" s="16" t="s">
        <v>4679</v>
      </c>
      <c r="M194" s="21">
        <v>2553520095882</v>
      </c>
      <c r="O194" s="22" t="s">
        <v>2522</v>
      </c>
      <c r="P194" s="22">
        <v>23</v>
      </c>
      <c r="Q194" s="22">
        <v>17</v>
      </c>
      <c r="R194" s="22">
        <v>0</v>
      </c>
      <c r="S194" s="22" t="s">
        <v>2037</v>
      </c>
    </row>
    <row r="195" spans="1:19">
      <c r="A195" s="16" t="s">
        <v>4674</v>
      </c>
      <c r="B195" s="21">
        <v>2156017130075</v>
      </c>
      <c r="C195" s="21">
        <v>4992496142585</v>
      </c>
      <c r="D195" s="22" t="s">
        <v>2161</v>
      </c>
      <c r="E195" s="22">
        <v>3923</v>
      </c>
      <c r="F195" s="22">
        <v>3</v>
      </c>
      <c r="G195" s="22">
        <v>0</v>
      </c>
      <c r="H195" s="22" t="s">
        <v>2037</v>
      </c>
      <c r="I195" s="22" t="s">
        <v>2036</v>
      </c>
      <c r="J195" s="22" t="s">
        <v>2146</v>
      </c>
      <c r="L195" s="16" t="s">
        <v>4679</v>
      </c>
      <c r="M195" s="21">
        <v>2554019095888</v>
      </c>
      <c r="O195" s="22" t="s">
        <v>2523</v>
      </c>
      <c r="P195" s="22">
        <v>21</v>
      </c>
      <c r="Q195" s="22">
        <v>3</v>
      </c>
      <c r="R195" s="22">
        <v>0</v>
      </c>
      <c r="S195" s="22" t="s">
        <v>2037</v>
      </c>
    </row>
    <row r="196" spans="1:19">
      <c r="A196" s="16" t="s">
        <v>4674</v>
      </c>
      <c r="B196" s="21">
        <v>2156017139085</v>
      </c>
      <c r="C196" s="21">
        <v>4992496138601</v>
      </c>
      <c r="D196" s="22" t="s">
        <v>2160</v>
      </c>
      <c r="E196" s="22">
        <v>3723</v>
      </c>
      <c r="F196" s="22">
        <v>1</v>
      </c>
      <c r="G196" s="22">
        <v>0</v>
      </c>
      <c r="H196" s="22" t="s">
        <v>2037</v>
      </c>
      <c r="I196" s="22" t="s">
        <v>2036</v>
      </c>
      <c r="J196" s="22" t="s">
        <v>2146</v>
      </c>
      <c r="L196" s="16" t="s">
        <v>4679</v>
      </c>
      <c r="M196" s="21">
        <v>2753020095881</v>
      </c>
      <c r="O196" s="22" t="s">
        <v>2524</v>
      </c>
      <c r="P196" s="22">
        <v>22</v>
      </c>
      <c r="Q196" s="22">
        <v>1</v>
      </c>
      <c r="R196" s="22">
        <v>0</v>
      </c>
      <c r="S196" s="22" t="s">
        <v>2037</v>
      </c>
    </row>
    <row r="197" spans="1:19">
      <c r="A197" s="16" t="s">
        <v>4674</v>
      </c>
      <c r="B197" s="21">
        <v>2156017139085</v>
      </c>
      <c r="C197" s="21">
        <v>4992496138601</v>
      </c>
      <c r="D197" s="22" t="s">
        <v>2160</v>
      </c>
      <c r="E197" s="22">
        <v>4023</v>
      </c>
      <c r="F197" s="22">
        <v>19</v>
      </c>
      <c r="G197" s="22">
        <v>0</v>
      </c>
      <c r="H197" s="22" t="s">
        <v>2037</v>
      </c>
      <c r="I197" s="22" t="s">
        <v>2036</v>
      </c>
      <c r="J197" s="22" t="s">
        <v>2148</v>
      </c>
      <c r="L197" s="16" t="s">
        <v>4679</v>
      </c>
      <c r="M197" s="21">
        <v>2050816050285</v>
      </c>
      <c r="O197" s="22" t="s">
        <v>2525</v>
      </c>
      <c r="P197" s="22">
        <v>23</v>
      </c>
      <c r="Q197" s="22">
        <v>32</v>
      </c>
      <c r="R197" s="22">
        <v>0</v>
      </c>
      <c r="S197" s="22" t="s">
        <v>2037</v>
      </c>
    </row>
    <row r="198" spans="1:19">
      <c r="A198" s="16" t="s">
        <v>4674</v>
      </c>
      <c r="B198" s="21">
        <v>2156017139085</v>
      </c>
      <c r="C198" s="21">
        <v>4992496138601</v>
      </c>
      <c r="D198" s="22" t="s">
        <v>2160</v>
      </c>
      <c r="E198" s="22">
        <v>4023</v>
      </c>
      <c r="F198" s="22">
        <v>21</v>
      </c>
      <c r="G198" s="22">
        <v>0</v>
      </c>
      <c r="H198" s="22" t="s">
        <v>2037</v>
      </c>
      <c r="I198" s="22" t="s">
        <v>2036</v>
      </c>
      <c r="J198" s="22" t="s">
        <v>2148</v>
      </c>
      <c r="L198" s="16" t="s">
        <v>4679</v>
      </c>
      <c r="M198" s="21">
        <v>2156516050270</v>
      </c>
      <c r="O198" s="22" t="s">
        <v>2526</v>
      </c>
      <c r="P198" s="22">
        <v>22</v>
      </c>
      <c r="Q198" s="22">
        <v>2</v>
      </c>
      <c r="R198" s="22">
        <v>0</v>
      </c>
      <c r="S198" s="22" t="s">
        <v>2037</v>
      </c>
    </row>
    <row r="199" spans="1:19">
      <c r="A199" s="16" t="s">
        <v>4674</v>
      </c>
      <c r="B199" s="21">
        <v>2156516130071</v>
      </c>
      <c r="C199" s="21">
        <v>4992496142523</v>
      </c>
      <c r="D199" s="22" t="s">
        <v>2296</v>
      </c>
      <c r="E199" s="22">
        <v>4423</v>
      </c>
      <c r="F199" s="22">
        <v>4</v>
      </c>
      <c r="G199" s="22">
        <v>0</v>
      </c>
      <c r="H199" s="22" t="s">
        <v>2037</v>
      </c>
      <c r="I199" s="22" t="s">
        <v>2036</v>
      </c>
      <c r="J199" s="22" t="s">
        <v>2148</v>
      </c>
      <c r="L199" s="16" t="s">
        <v>4679</v>
      </c>
      <c r="M199" s="21">
        <v>2157016050272</v>
      </c>
      <c r="O199" s="22" t="s">
        <v>2527</v>
      </c>
      <c r="P199" s="22">
        <v>23</v>
      </c>
      <c r="Q199" s="22">
        <v>36</v>
      </c>
      <c r="R199" s="22">
        <v>0</v>
      </c>
      <c r="S199" s="22" t="s">
        <v>2037</v>
      </c>
    </row>
    <row r="200" spans="1:19">
      <c r="A200" s="16" t="s">
        <v>4674</v>
      </c>
      <c r="B200" s="21">
        <v>2156516130071</v>
      </c>
      <c r="C200" s="21">
        <v>4992496142523</v>
      </c>
      <c r="D200" s="22" t="s">
        <v>2296</v>
      </c>
      <c r="E200" s="22">
        <v>224</v>
      </c>
      <c r="F200" s="22">
        <v>4</v>
      </c>
      <c r="G200" s="22">
        <v>0</v>
      </c>
      <c r="H200" s="22" t="s">
        <v>2037</v>
      </c>
      <c r="I200" s="22" t="s">
        <v>2036</v>
      </c>
      <c r="J200" s="22" t="s">
        <v>2148</v>
      </c>
      <c r="L200" s="16" t="s">
        <v>4679</v>
      </c>
      <c r="M200" s="21">
        <v>2255018050204</v>
      </c>
      <c r="O200" s="22" t="s">
        <v>2528</v>
      </c>
      <c r="P200" s="22">
        <v>20</v>
      </c>
      <c r="Q200" s="22">
        <v>1</v>
      </c>
      <c r="R200" s="22">
        <v>0</v>
      </c>
      <c r="S200" s="22" t="s">
        <v>2037</v>
      </c>
    </row>
    <row r="201" spans="1:19">
      <c r="A201" s="16" t="s">
        <v>4674</v>
      </c>
      <c r="B201" s="21">
        <v>2156516130071</v>
      </c>
      <c r="C201" s="21">
        <v>4992496142523</v>
      </c>
      <c r="D201" s="22" t="s">
        <v>2296</v>
      </c>
      <c r="E201" s="22">
        <v>224</v>
      </c>
      <c r="F201" s="22">
        <v>8</v>
      </c>
      <c r="G201" s="22">
        <v>0</v>
      </c>
      <c r="H201" s="22" t="s">
        <v>2037</v>
      </c>
      <c r="I201" s="22" t="s">
        <v>2036</v>
      </c>
      <c r="J201" s="22" t="s">
        <v>2148</v>
      </c>
      <c r="L201" s="16" t="s">
        <v>4679</v>
      </c>
      <c r="M201" s="21">
        <v>2256017050271</v>
      </c>
      <c r="O201" s="22" t="s">
        <v>2529</v>
      </c>
      <c r="P201" s="22">
        <v>23</v>
      </c>
      <c r="Q201" s="22">
        <v>12</v>
      </c>
      <c r="R201" s="22">
        <v>0</v>
      </c>
      <c r="S201" s="22" t="s">
        <v>2037</v>
      </c>
    </row>
    <row r="202" spans="1:19">
      <c r="A202" s="16" t="s">
        <v>4674</v>
      </c>
      <c r="B202" s="21">
        <v>2156516139081</v>
      </c>
      <c r="C202" s="21">
        <v>4992496138595</v>
      </c>
      <c r="D202" s="22" t="s">
        <v>2159</v>
      </c>
      <c r="E202" s="22">
        <v>4123</v>
      </c>
      <c r="F202" s="22">
        <v>18</v>
      </c>
      <c r="G202" s="22">
        <v>0</v>
      </c>
      <c r="H202" s="22" t="s">
        <v>2037</v>
      </c>
      <c r="I202" s="22" t="s">
        <v>2036</v>
      </c>
      <c r="J202" s="22" t="s">
        <v>2148</v>
      </c>
      <c r="L202" s="16" t="s">
        <v>4679</v>
      </c>
      <c r="M202" s="21">
        <v>2256018050201</v>
      </c>
      <c r="O202" s="22" t="s">
        <v>2530</v>
      </c>
      <c r="P202" s="22">
        <v>20</v>
      </c>
      <c r="Q202" s="22">
        <v>2</v>
      </c>
      <c r="R202" s="22">
        <v>0</v>
      </c>
      <c r="S202" s="22" t="s">
        <v>2037</v>
      </c>
    </row>
    <row r="203" spans="1:19">
      <c r="A203" s="16" t="s">
        <v>4674</v>
      </c>
      <c r="B203" s="21">
        <v>2156516139081</v>
      </c>
      <c r="C203" s="21">
        <v>4992496138595</v>
      </c>
      <c r="D203" s="22" t="s">
        <v>2159</v>
      </c>
      <c r="E203" s="22">
        <v>4123</v>
      </c>
      <c r="F203" s="22">
        <v>21</v>
      </c>
      <c r="G203" s="22">
        <v>0</v>
      </c>
      <c r="H203" s="22" t="s">
        <v>2037</v>
      </c>
      <c r="I203" s="22" t="s">
        <v>2036</v>
      </c>
      <c r="J203" s="22" t="s">
        <v>2148</v>
      </c>
      <c r="L203" s="16" t="s">
        <v>4679</v>
      </c>
      <c r="M203" s="21">
        <v>2256517050207</v>
      </c>
      <c r="O203" s="22" t="s">
        <v>2531</v>
      </c>
      <c r="P203" s="22">
        <v>20</v>
      </c>
      <c r="Q203" s="22">
        <v>1</v>
      </c>
      <c r="R203" s="22">
        <v>0</v>
      </c>
      <c r="S203" s="22" t="s">
        <v>2037</v>
      </c>
    </row>
    <row r="204" spans="1:19">
      <c r="A204" s="16" t="s">
        <v>4674</v>
      </c>
      <c r="B204" s="21">
        <v>2156516139081</v>
      </c>
      <c r="C204" s="21">
        <v>4992496138595</v>
      </c>
      <c r="D204" s="22" t="s">
        <v>2159</v>
      </c>
      <c r="E204" s="22">
        <v>4123</v>
      </c>
      <c r="F204" s="22">
        <v>5</v>
      </c>
      <c r="G204" s="22">
        <v>0</v>
      </c>
      <c r="H204" s="22" t="s">
        <v>2037</v>
      </c>
      <c r="I204" s="22" t="s">
        <v>2036</v>
      </c>
      <c r="J204" s="22" t="s">
        <v>2148</v>
      </c>
      <c r="L204" s="16" t="s">
        <v>4679</v>
      </c>
      <c r="M204" s="21">
        <v>2256517050214</v>
      </c>
      <c r="O204" s="22" t="s">
        <v>2532</v>
      </c>
      <c r="P204" s="22">
        <v>22</v>
      </c>
      <c r="Q204" s="22">
        <v>96</v>
      </c>
      <c r="R204" s="22">
        <v>0</v>
      </c>
      <c r="S204" s="22" t="s">
        <v>2037</v>
      </c>
    </row>
    <row r="205" spans="1:19">
      <c r="A205" s="16" t="s">
        <v>4674</v>
      </c>
      <c r="B205" s="21">
        <v>2254018130077</v>
      </c>
      <c r="C205" s="21">
        <v>4992496142677</v>
      </c>
      <c r="D205" s="22" t="s">
        <v>2321</v>
      </c>
      <c r="E205" s="22">
        <v>4023</v>
      </c>
      <c r="F205" s="22">
        <v>12</v>
      </c>
      <c r="G205" s="22">
        <v>0</v>
      </c>
      <c r="H205" s="22" t="s">
        <v>2037</v>
      </c>
      <c r="I205" s="22" t="s">
        <v>2036</v>
      </c>
      <c r="J205" s="22" t="s">
        <v>2146</v>
      </c>
      <c r="L205" s="16" t="s">
        <v>4679</v>
      </c>
      <c r="M205" s="21">
        <v>2256517050276</v>
      </c>
      <c r="O205" s="22" t="s">
        <v>2533</v>
      </c>
      <c r="P205" s="22">
        <v>22</v>
      </c>
      <c r="Q205" s="22">
        <v>60</v>
      </c>
      <c r="R205" s="22">
        <v>0</v>
      </c>
      <c r="S205" s="22" t="s">
        <v>2037</v>
      </c>
    </row>
    <row r="206" spans="1:19">
      <c r="A206" s="16" t="s">
        <v>4674</v>
      </c>
      <c r="B206" s="21">
        <v>2254018130077</v>
      </c>
      <c r="C206" s="21">
        <v>4992496142677</v>
      </c>
      <c r="D206" s="22" t="s">
        <v>2321</v>
      </c>
      <c r="E206" s="22">
        <v>4023</v>
      </c>
      <c r="F206" s="22">
        <v>6</v>
      </c>
      <c r="G206" s="22">
        <v>0</v>
      </c>
      <c r="H206" s="22" t="s">
        <v>2037</v>
      </c>
      <c r="I206" s="22" t="s">
        <v>2036</v>
      </c>
      <c r="J206" s="22" t="s">
        <v>2148</v>
      </c>
      <c r="L206" s="16" t="s">
        <v>4679</v>
      </c>
      <c r="M206" s="21">
        <v>2356017050278</v>
      </c>
      <c r="O206" s="22" t="s">
        <v>2534</v>
      </c>
      <c r="P206" s="22">
        <v>23</v>
      </c>
      <c r="Q206" s="22">
        <v>4</v>
      </c>
      <c r="R206" s="22">
        <v>0</v>
      </c>
      <c r="S206" s="22" t="s">
        <v>2037</v>
      </c>
    </row>
    <row r="207" spans="1:19">
      <c r="A207" s="16" t="s">
        <v>4674</v>
      </c>
      <c r="B207" s="21">
        <v>2254018130077</v>
      </c>
      <c r="C207" s="21">
        <v>4992496142677</v>
      </c>
      <c r="D207" s="22" t="s">
        <v>2321</v>
      </c>
      <c r="E207" s="22">
        <v>1321</v>
      </c>
      <c r="F207" s="22">
        <v>6</v>
      </c>
      <c r="G207" s="22">
        <v>0</v>
      </c>
      <c r="H207" s="22" t="s">
        <v>2037</v>
      </c>
      <c r="I207" s="22" t="s">
        <v>2037</v>
      </c>
      <c r="J207" s="22" t="s">
        <v>2196</v>
      </c>
      <c r="L207" s="16" t="s">
        <v>4679</v>
      </c>
      <c r="M207" s="21">
        <v>2356018050277</v>
      </c>
      <c r="O207" s="22" t="s">
        <v>2535</v>
      </c>
      <c r="P207" s="22">
        <v>22</v>
      </c>
      <c r="Q207" s="22">
        <v>24</v>
      </c>
      <c r="R207" s="22">
        <v>0</v>
      </c>
      <c r="S207" s="22" t="s">
        <v>2037</v>
      </c>
    </row>
    <row r="208" spans="1:19">
      <c r="A208" s="16" t="s">
        <v>4674</v>
      </c>
      <c r="B208" s="21">
        <v>2254517130073</v>
      </c>
      <c r="C208" s="21">
        <v>4992496142639</v>
      </c>
      <c r="D208" s="22" t="s">
        <v>2293</v>
      </c>
      <c r="E208" s="22">
        <v>5021</v>
      </c>
      <c r="F208" s="22">
        <v>14</v>
      </c>
      <c r="G208" s="22">
        <v>0</v>
      </c>
      <c r="H208" s="22" t="s">
        <v>2037</v>
      </c>
      <c r="I208" s="22" t="s">
        <v>2036</v>
      </c>
      <c r="J208" s="22" t="s">
        <v>2146</v>
      </c>
      <c r="L208" s="16" t="s">
        <v>4679</v>
      </c>
      <c r="M208" s="21">
        <v>2356018050208</v>
      </c>
      <c r="O208" s="22" t="s">
        <v>2536</v>
      </c>
      <c r="P208" s="22">
        <v>20</v>
      </c>
      <c r="Q208" s="22">
        <v>2</v>
      </c>
      <c r="R208" s="22">
        <v>0</v>
      </c>
      <c r="S208" s="22" t="s">
        <v>2037</v>
      </c>
    </row>
    <row r="209" spans="1:19">
      <c r="A209" s="16" t="s">
        <v>4674</v>
      </c>
      <c r="B209" s="21">
        <v>2254517130073</v>
      </c>
      <c r="C209" s="21">
        <v>4992496142639</v>
      </c>
      <c r="D209" s="22" t="s">
        <v>2293</v>
      </c>
      <c r="E209" s="22">
        <v>4822</v>
      </c>
      <c r="F209" s="22">
        <v>1</v>
      </c>
      <c r="G209" s="22">
        <v>0</v>
      </c>
      <c r="H209" s="22" t="s">
        <v>2037</v>
      </c>
      <c r="I209" s="22" t="s">
        <v>2036</v>
      </c>
      <c r="J209" s="22" t="s">
        <v>2146</v>
      </c>
      <c r="L209" s="16" t="s">
        <v>4679</v>
      </c>
      <c r="M209" s="21">
        <v>2656517050205</v>
      </c>
      <c r="O209" s="22" t="s">
        <v>2537</v>
      </c>
      <c r="P209" s="22">
        <v>19</v>
      </c>
      <c r="Q209" s="22">
        <v>2</v>
      </c>
      <c r="R209" s="22">
        <v>0</v>
      </c>
      <c r="S209" s="22" t="s">
        <v>2037</v>
      </c>
    </row>
    <row r="210" spans="1:19">
      <c r="A210" s="16" t="s">
        <v>4674</v>
      </c>
      <c r="B210" s="21">
        <v>2254518130072</v>
      </c>
      <c r="C210" s="21">
        <v>4992496142660</v>
      </c>
      <c r="D210" s="22" t="s">
        <v>2157</v>
      </c>
      <c r="E210" s="22">
        <v>4323</v>
      </c>
      <c r="F210" s="22">
        <v>13</v>
      </c>
      <c r="G210" s="22">
        <v>0</v>
      </c>
      <c r="H210" s="22" t="s">
        <v>2037</v>
      </c>
      <c r="I210" s="22" t="s">
        <v>2036</v>
      </c>
      <c r="J210" s="22" t="s">
        <v>2146</v>
      </c>
      <c r="L210" s="16" t="s">
        <v>4679</v>
      </c>
      <c r="M210" s="21">
        <v>2657016050277</v>
      </c>
      <c r="O210" s="22" t="s">
        <v>2538</v>
      </c>
      <c r="P210" s="22">
        <v>23</v>
      </c>
      <c r="Q210" s="22">
        <v>12</v>
      </c>
      <c r="R210" s="22">
        <v>0</v>
      </c>
      <c r="S210" s="22" t="s">
        <v>2037</v>
      </c>
    </row>
    <row r="211" spans="1:19">
      <c r="A211" s="16" t="s">
        <v>4674</v>
      </c>
      <c r="B211" s="21">
        <v>2254518130072</v>
      </c>
      <c r="C211" s="21">
        <v>4992496142660</v>
      </c>
      <c r="D211" s="22" t="s">
        <v>2157</v>
      </c>
      <c r="E211" s="22">
        <v>4323</v>
      </c>
      <c r="F211" s="22">
        <v>7</v>
      </c>
      <c r="G211" s="22">
        <v>0</v>
      </c>
      <c r="H211" s="22" t="s">
        <v>2037</v>
      </c>
      <c r="I211" s="22" t="s">
        <v>2036</v>
      </c>
      <c r="J211" s="22" t="s">
        <v>2146</v>
      </c>
      <c r="L211" s="16" t="s">
        <v>4679</v>
      </c>
      <c r="M211" s="21">
        <v>1657014327358</v>
      </c>
      <c r="O211" s="22" t="s">
        <v>2539</v>
      </c>
      <c r="P211" s="22">
        <v>20</v>
      </c>
      <c r="Q211" s="22">
        <v>1</v>
      </c>
      <c r="R211" s="22">
        <v>0</v>
      </c>
      <c r="S211" s="22" t="s">
        <v>2037</v>
      </c>
    </row>
    <row r="212" spans="1:19">
      <c r="A212" s="16" t="s">
        <v>4674</v>
      </c>
      <c r="B212" s="21">
        <v>2254518132076</v>
      </c>
      <c r="C212" s="21">
        <v>4992496096949</v>
      </c>
      <c r="D212" s="22" t="s">
        <v>2156</v>
      </c>
      <c r="E212" s="22">
        <v>5023</v>
      </c>
      <c r="F212" s="22">
        <v>22</v>
      </c>
      <c r="G212" s="22">
        <v>0</v>
      </c>
      <c r="H212" s="22" t="s">
        <v>2037</v>
      </c>
      <c r="I212" s="22" t="s">
        <v>2036</v>
      </c>
      <c r="J212" s="22" t="s">
        <v>2148</v>
      </c>
      <c r="L212" s="16" t="s">
        <v>4679</v>
      </c>
      <c r="M212" s="21">
        <v>2056016328353</v>
      </c>
      <c r="O212" s="22" t="s">
        <v>2540</v>
      </c>
      <c r="P212" s="22">
        <v>23</v>
      </c>
      <c r="Q212" s="22">
        <v>1</v>
      </c>
      <c r="R212" s="22">
        <v>0</v>
      </c>
      <c r="S212" s="22" t="s">
        <v>2037</v>
      </c>
    </row>
    <row r="213" spans="1:19">
      <c r="A213" s="16" t="s">
        <v>4674</v>
      </c>
      <c r="B213" s="21">
        <v>2254518132076</v>
      </c>
      <c r="C213" s="21">
        <v>4992496096949</v>
      </c>
      <c r="D213" s="22" t="s">
        <v>2156</v>
      </c>
      <c r="E213" s="22">
        <v>5023</v>
      </c>
      <c r="F213" s="22">
        <v>19</v>
      </c>
      <c r="G213" s="22">
        <v>0</v>
      </c>
      <c r="H213" s="22" t="s">
        <v>2037</v>
      </c>
      <c r="I213" s="22" t="s">
        <v>2036</v>
      </c>
      <c r="J213" s="22" t="s">
        <v>2148</v>
      </c>
      <c r="L213" s="16" t="s">
        <v>4679</v>
      </c>
      <c r="M213" s="21">
        <v>2354518328353</v>
      </c>
      <c r="O213" s="22" t="s">
        <v>2439</v>
      </c>
      <c r="P213" s="22">
        <v>21</v>
      </c>
      <c r="Q213" s="22">
        <v>1</v>
      </c>
      <c r="R213" s="22">
        <v>0</v>
      </c>
      <c r="S213" s="22" t="s">
        <v>2037</v>
      </c>
    </row>
    <row r="214" spans="1:19">
      <c r="A214" s="16" t="s">
        <v>4674</v>
      </c>
      <c r="B214" s="21">
        <v>2254518132076</v>
      </c>
      <c r="C214" s="21">
        <v>4992496096949</v>
      </c>
      <c r="D214" s="22" t="s">
        <v>2156</v>
      </c>
      <c r="E214" s="22">
        <v>5023</v>
      </c>
      <c r="F214" s="22">
        <v>19</v>
      </c>
      <c r="G214" s="22">
        <v>0</v>
      </c>
      <c r="H214" s="22" t="s">
        <v>2037</v>
      </c>
      <c r="I214" s="22" t="s">
        <v>2036</v>
      </c>
      <c r="J214" s="22" t="s">
        <v>2148</v>
      </c>
      <c r="L214" s="16" t="s">
        <v>4679</v>
      </c>
      <c r="M214" s="21">
        <v>2054517208068</v>
      </c>
      <c r="O214" s="22" t="s">
        <v>2541</v>
      </c>
      <c r="P214" s="22">
        <v>23</v>
      </c>
      <c r="Q214" s="22">
        <v>5</v>
      </c>
      <c r="R214" s="22">
        <v>0</v>
      </c>
      <c r="S214" s="22" t="s">
        <v>2037</v>
      </c>
    </row>
    <row r="215" spans="1:19">
      <c r="A215" s="16" t="s">
        <v>4674</v>
      </c>
      <c r="B215" s="21">
        <v>2254518132076</v>
      </c>
      <c r="C215" s="21">
        <v>4992496096949</v>
      </c>
      <c r="D215" s="22" t="s">
        <v>2156</v>
      </c>
      <c r="E215" s="22">
        <v>5023</v>
      </c>
      <c r="F215" s="22">
        <v>14</v>
      </c>
      <c r="G215" s="22">
        <v>0</v>
      </c>
      <c r="H215" s="22" t="s">
        <v>2037</v>
      </c>
      <c r="I215" s="22" t="s">
        <v>2036</v>
      </c>
      <c r="J215" s="22" t="s">
        <v>2148</v>
      </c>
      <c r="L215" s="16" t="s">
        <v>4679</v>
      </c>
      <c r="M215" s="21">
        <v>2154018208069</v>
      </c>
      <c r="O215" s="22" t="s">
        <v>2542</v>
      </c>
      <c r="P215" s="22">
        <v>22</v>
      </c>
      <c r="Q215" s="22">
        <v>2</v>
      </c>
      <c r="R215" s="22">
        <v>0</v>
      </c>
      <c r="S215" s="22" t="s">
        <v>2037</v>
      </c>
    </row>
    <row r="216" spans="1:19">
      <c r="A216" s="16" t="s">
        <v>4674</v>
      </c>
      <c r="B216" s="21">
        <v>2255517130070</v>
      </c>
      <c r="C216" s="21">
        <v>4992496142608</v>
      </c>
      <c r="D216" s="22" t="s">
        <v>2153</v>
      </c>
      <c r="E216" s="22">
        <v>3423</v>
      </c>
      <c r="F216" s="22">
        <v>8</v>
      </c>
      <c r="G216" s="22">
        <v>0</v>
      </c>
      <c r="H216" s="22" t="s">
        <v>2037</v>
      </c>
      <c r="I216" s="22" t="s">
        <v>2036</v>
      </c>
      <c r="J216" s="22" t="s">
        <v>2146</v>
      </c>
      <c r="L216" s="16" t="s">
        <v>4679</v>
      </c>
      <c r="M216" s="21">
        <v>2255018208063</v>
      </c>
      <c r="O216" s="22" t="s">
        <v>2543</v>
      </c>
      <c r="P216" s="22">
        <v>23</v>
      </c>
      <c r="Q216" s="22">
        <v>46</v>
      </c>
      <c r="R216" s="22">
        <v>0</v>
      </c>
      <c r="S216" s="22" t="s">
        <v>2037</v>
      </c>
    </row>
    <row r="217" spans="1:19">
      <c r="A217" s="16" t="s">
        <v>4674</v>
      </c>
      <c r="B217" s="21">
        <v>2255517130070</v>
      </c>
      <c r="C217" s="21">
        <v>4992496142608</v>
      </c>
      <c r="D217" s="22" t="s">
        <v>2153</v>
      </c>
      <c r="E217" s="22">
        <v>3423</v>
      </c>
      <c r="F217" s="22">
        <v>8</v>
      </c>
      <c r="G217" s="22">
        <v>0</v>
      </c>
      <c r="H217" s="22" t="s">
        <v>2037</v>
      </c>
      <c r="I217" s="22" t="s">
        <v>2036</v>
      </c>
      <c r="J217" s="22" t="s">
        <v>2148</v>
      </c>
      <c r="L217" s="16" t="s">
        <v>4679</v>
      </c>
      <c r="M217" s="21">
        <v>2353519206509</v>
      </c>
      <c r="O217" s="22" t="s">
        <v>2544</v>
      </c>
      <c r="P217" s="22">
        <v>18</v>
      </c>
      <c r="Q217" s="22">
        <v>4</v>
      </c>
      <c r="R217" s="22">
        <v>0</v>
      </c>
      <c r="S217" s="22" t="s">
        <v>2037</v>
      </c>
    </row>
    <row r="218" spans="1:19">
      <c r="A218" s="16" t="s">
        <v>4674</v>
      </c>
      <c r="B218" s="21">
        <v>2255517130070</v>
      </c>
      <c r="C218" s="21">
        <v>4992496142608</v>
      </c>
      <c r="D218" s="22" t="s">
        <v>2153</v>
      </c>
      <c r="E218" s="22">
        <v>3423</v>
      </c>
      <c r="F218" s="22">
        <v>4</v>
      </c>
      <c r="G218" s="22">
        <v>0</v>
      </c>
      <c r="H218" s="22" t="s">
        <v>2037</v>
      </c>
      <c r="I218" s="22" t="s">
        <v>2036</v>
      </c>
      <c r="J218" s="22" t="s">
        <v>2148</v>
      </c>
      <c r="L218" s="16" t="s">
        <v>4679</v>
      </c>
      <c r="M218" s="21">
        <v>2353519208060</v>
      </c>
      <c r="O218" s="22" t="s">
        <v>2545</v>
      </c>
      <c r="P218" s="22">
        <v>22</v>
      </c>
      <c r="Q218" s="22">
        <v>2</v>
      </c>
      <c r="R218" s="22">
        <v>0</v>
      </c>
      <c r="S218" s="22" t="s">
        <v>2037</v>
      </c>
    </row>
    <row r="219" spans="1:19">
      <c r="A219" s="16" t="s">
        <v>4674</v>
      </c>
      <c r="B219" s="21">
        <v>2355018130071</v>
      </c>
      <c r="C219" s="21">
        <v>4992496142646</v>
      </c>
      <c r="D219" s="22" t="s">
        <v>7358</v>
      </c>
      <c r="E219" s="22">
        <v>3923</v>
      </c>
      <c r="F219" s="22">
        <v>24</v>
      </c>
      <c r="G219" s="22">
        <v>0</v>
      </c>
      <c r="H219" s="22" t="s">
        <v>2037</v>
      </c>
      <c r="I219" s="22" t="s">
        <v>2036</v>
      </c>
      <c r="J219" s="22" t="s">
        <v>2148</v>
      </c>
      <c r="L219" s="16" t="s">
        <v>4679</v>
      </c>
      <c r="M219" s="21">
        <v>2354019208062</v>
      </c>
      <c r="O219" s="22" t="s">
        <v>2546</v>
      </c>
      <c r="P219" s="22">
        <v>23</v>
      </c>
      <c r="Q219" s="22">
        <v>1</v>
      </c>
      <c r="R219" s="22">
        <v>0</v>
      </c>
      <c r="S219" s="22" t="s">
        <v>2037</v>
      </c>
    </row>
    <row r="220" spans="1:19">
      <c r="A220" s="16" t="s">
        <v>4674</v>
      </c>
      <c r="B220" s="21">
        <v>2355018130071</v>
      </c>
      <c r="C220" s="21">
        <v>4992496142646</v>
      </c>
      <c r="D220" s="22" t="s">
        <v>7358</v>
      </c>
      <c r="E220" s="22">
        <v>3923</v>
      </c>
      <c r="F220" s="22">
        <v>3</v>
      </c>
      <c r="G220" s="22">
        <v>0</v>
      </c>
      <c r="H220" s="22" t="s">
        <v>2037</v>
      </c>
      <c r="I220" s="22" t="s">
        <v>2036</v>
      </c>
      <c r="J220" s="22" t="s">
        <v>2146</v>
      </c>
      <c r="L220" s="16" t="s">
        <v>4679</v>
      </c>
      <c r="M220" s="21">
        <v>2354518208068</v>
      </c>
      <c r="O220" s="22" t="s">
        <v>2547</v>
      </c>
      <c r="P220" s="22">
        <v>22</v>
      </c>
      <c r="Q220" s="22">
        <v>8</v>
      </c>
      <c r="R220" s="22">
        <v>0</v>
      </c>
      <c r="S220" s="22" t="s">
        <v>2037</v>
      </c>
    </row>
    <row r="221" spans="1:19">
      <c r="A221" s="16" t="s">
        <v>4674</v>
      </c>
      <c r="B221" s="21">
        <v>2355018132075</v>
      </c>
      <c r="C221" s="21">
        <v>4992496096925</v>
      </c>
      <c r="D221" s="22" t="s">
        <v>13464</v>
      </c>
      <c r="E221" s="22">
        <v>5123</v>
      </c>
      <c r="F221" s="22">
        <v>144</v>
      </c>
      <c r="G221" s="22">
        <v>0</v>
      </c>
      <c r="H221" s="22" t="s">
        <v>2037</v>
      </c>
      <c r="I221" s="22" t="s">
        <v>2036</v>
      </c>
      <c r="J221" s="22" t="s">
        <v>2146</v>
      </c>
      <c r="L221" s="16" t="s">
        <v>4679</v>
      </c>
      <c r="M221" s="21">
        <v>2356018208067</v>
      </c>
      <c r="O221" s="22" t="s">
        <v>2548</v>
      </c>
      <c r="P221" s="22">
        <v>22</v>
      </c>
      <c r="Q221" s="22">
        <v>3</v>
      </c>
      <c r="R221" s="22">
        <v>0</v>
      </c>
      <c r="S221" s="22" t="s">
        <v>2037</v>
      </c>
    </row>
    <row r="222" spans="1:19">
      <c r="A222" s="16" t="s">
        <v>4674</v>
      </c>
      <c r="B222" s="21">
        <v>2355018132075</v>
      </c>
      <c r="C222" s="21">
        <v>4992496096925</v>
      </c>
      <c r="D222" s="22" t="s">
        <v>13464</v>
      </c>
      <c r="E222" s="22">
        <v>3723</v>
      </c>
      <c r="F222" s="22">
        <v>6</v>
      </c>
      <c r="G222" s="22">
        <v>0</v>
      </c>
      <c r="H222" s="22" t="s">
        <v>2037</v>
      </c>
      <c r="I222" s="22" t="s">
        <v>2036</v>
      </c>
      <c r="J222" s="22" t="s">
        <v>2146</v>
      </c>
      <c r="L222" s="16" t="s">
        <v>4679</v>
      </c>
      <c r="M222" s="21">
        <v>2454018208060</v>
      </c>
      <c r="O222" s="22" t="s">
        <v>2549</v>
      </c>
      <c r="P222" s="22">
        <v>23</v>
      </c>
      <c r="Q222" s="22">
        <v>3</v>
      </c>
      <c r="R222" s="22">
        <v>0</v>
      </c>
      <c r="S222" s="22" t="s">
        <v>2037</v>
      </c>
    </row>
    <row r="223" spans="1:19">
      <c r="A223" s="16" t="s">
        <v>4674</v>
      </c>
      <c r="B223" s="21">
        <v>2454517132071</v>
      </c>
      <c r="C223" s="21">
        <v>4992496096895</v>
      </c>
      <c r="D223" s="22" t="s">
        <v>2150</v>
      </c>
      <c r="E223" s="22">
        <v>2523</v>
      </c>
      <c r="F223" s="22">
        <v>10</v>
      </c>
      <c r="G223" s="22">
        <v>0</v>
      </c>
      <c r="H223" s="22" t="s">
        <v>2037</v>
      </c>
      <c r="I223" s="22" t="s">
        <v>2036</v>
      </c>
      <c r="J223" s="22" t="s">
        <v>2146</v>
      </c>
      <c r="L223" s="16" t="s">
        <v>4679</v>
      </c>
      <c r="M223" s="21">
        <v>2454019208069</v>
      </c>
      <c r="O223" s="22" t="s">
        <v>2550</v>
      </c>
      <c r="P223" s="22">
        <v>23</v>
      </c>
      <c r="Q223" s="22">
        <v>1</v>
      </c>
      <c r="R223" s="22">
        <v>0</v>
      </c>
      <c r="S223" s="22" t="s">
        <v>2037</v>
      </c>
    </row>
    <row r="224" spans="1:19">
      <c r="A224" s="16" t="s">
        <v>4674</v>
      </c>
      <c r="B224" s="21">
        <v>1458013151803</v>
      </c>
      <c r="C224" s="21">
        <v>4985009751190</v>
      </c>
      <c r="D224" s="22" t="s">
        <v>2145</v>
      </c>
      <c r="E224" s="22">
        <v>223</v>
      </c>
      <c r="F224" s="22">
        <v>7</v>
      </c>
      <c r="G224" s="22">
        <v>0</v>
      </c>
      <c r="H224" s="22" t="s">
        <v>2037</v>
      </c>
      <c r="I224" s="22" t="s">
        <v>2036</v>
      </c>
      <c r="J224" s="22" t="s">
        <v>2041</v>
      </c>
      <c r="L224" s="16" t="s">
        <v>4679</v>
      </c>
      <c r="M224" s="21">
        <v>2454519208064</v>
      </c>
      <c r="O224" s="22" t="s">
        <v>2551</v>
      </c>
      <c r="P224" s="22">
        <v>23</v>
      </c>
      <c r="Q224" s="22">
        <v>5</v>
      </c>
      <c r="R224" s="22">
        <v>0</v>
      </c>
      <c r="S224" s="22" t="s">
        <v>2037</v>
      </c>
    </row>
    <row r="225" spans="1:19">
      <c r="A225" s="16" t="s">
        <v>4674</v>
      </c>
      <c r="B225" s="21">
        <v>1458013151803</v>
      </c>
      <c r="C225" s="21">
        <v>4985009751190</v>
      </c>
      <c r="D225" s="22" t="s">
        <v>2145</v>
      </c>
      <c r="E225" s="22">
        <v>4722</v>
      </c>
      <c r="F225" s="22">
        <v>4</v>
      </c>
      <c r="G225" s="22">
        <v>0</v>
      </c>
      <c r="H225" s="22" t="s">
        <v>2037</v>
      </c>
      <c r="I225" s="22" t="s">
        <v>4681</v>
      </c>
      <c r="J225" s="22" t="s">
        <v>2040</v>
      </c>
      <c r="L225" s="16" t="s">
        <v>4679</v>
      </c>
      <c r="M225" s="21">
        <v>2454520208060</v>
      </c>
      <c r="O225" s="22" t="s">
        <v>2552</v>
      </c>
      <c r="P225" s="22">
        <v>23</v>
      </c>
      <c r="Q225" s="22">
        <v>4</v>
      </c>
      <c r="R225" s="22">
        <v>0</v>
      </c>
      <c r="S225" s="22" t="s">
        <v>2037</v>
      </c>
    </row>
    <row r="226" spans="1:19">
      <c r="A226" s="16" t="s">
        <v>4674</v>
      </c>
      <c r="B226" s="21">
        <v>1458013151803</v>
      </c>
      <c r="C226" s="21">
        <v>4985009751190</v>
      </c>
      <c r="D226" s="22" t="s">
        <v>2145</v>
      </c>
      <c r="E226" s="22">
        <v>1423</v>
      </c>
      <c r="F226" s="22">
        <v>1</v>
      </c>
      <c r="G226" s="22">
        <v>0</v>
      </c>
      <c r="H226" s="22" t="s">
        <v>2037</v>
      </c>
      <c r="I226" s="22" t="s">
        <v>2036</v>
      </c>
      <c r="J226" s="22" t="s">
        <v>2041</v>
      </c>
      <c r="L226" s="16" t="s">
        <v>4679</v>
      </c>
      <c r="M226" s="21">
        <v>2654520208064</v>
      </c>
      <c r="O226" s="22" t="s">
        <v>2554</v>
      </c>
      <c r="P226" s="22">
        <v>23</v>
      </c>
      <c r="Q226" s="22">
        <v>48</v>
      </c>
      <c r="R226" s="22">
        <v>0</v>
      </c>
      <c r="S226" s="22" t="s">
        <v>2037</v>
      </c>
    </row>
    <row r="227" spans="1:19">
      <c r="A227" s="16" t="s">
        <v>4674</v>
      </c>
      <c r="B227" s="21">
        <v>1458013151803</v>
      </c>
      <c r="C227" s="21">
        <v>4985009751190</v>
      </c>
      <c r="D227" s="22" t="s">
        <v>2145</v>
      </c>
      <c r="E227" s="22">
        <v>623</v>
      </c>
      <c r="F227" s="22">
        <v>7</v>
      </c>
      <c r="G227" s="22">
        <v>0</v>
      </c>
      <c r="H227" s="22" t="s">
        <v>2037</v>
      </c>
      <c r="I227" s="22" t="s">
        <v>2036</v>
      </c>
      <c r="J227" s="22" t="s">
        <v>2040</v>
      </c>
      <c r="L227" s="16" t="s">
        <v>4679</v>
      </c>
      <c r="M227" s="21">
        <v>2753019208063</v>
      </c>
      <c r="O227" s="22" t="s">
        <v>2555</v>
      </c>
      <c r="P227" s="22">
        <v>23</v>
      </c>
      <c r="Q227" s="22">
        <v>9</v>
      </c>
      <c r="R227" s="22">
        <v>0</v>
      </c>
      <c r="S227" s="22" t="s">
        <v>2037</v>
      </c>
    </row>
    <row r="228" spans="1:19">
      <c r="A228" s="16" t="s">
        <v>4674</v>
      </c>
      <c r="B228" s="21">
        <v>1556513151801</v>
      </c>
      <c r="C228" s="21">
        <v>4985009751305</v>
      </c>
      <c r="D228" s="22" t="s">
        <v>2144</v>
      </c>
      <c r="E228" s="22">
        <v>2723</v>
      </c>
      <c r="F228" s="22">
        <v>10</v>
      </c>
      <c r="G228" s="22">
        <v>0</v>
      </c>
      <c r="H228" s="22" t="s">
        <v>2037</v>
      </c>
      <c r="I228" s="22" t="s">
        <v>2036</v>
      </c>
      <c r="J228" s="22" t="s">
        <v>2040</v>
      </c>
      <c r="L228" s="16" t="s">
        <v>4679</v>
      </c>
      <c r="M228" s="21">
        <v>2753020208069</v>
      </c>
      <c r="O228" s="22" t="s">
        <v>2556</v>
      </c>
      <c r="P228" s="22">
        <v>23</v>
      </c>
      <c r="Q228" s="22">
        <v>20</v>
      </c>
      <c r="R228" s="22">
        <v>0</v>
      </c>
      <c r="S228" s="22" t="s">
        <v>2037</v>
      </c>
    </row>
    <row r="229" spans="1:19">
      <c r="A229" s="16" t="s">
        <v>4674</v>
      </c>
      <c r="B229" s="21">
        <v>1556514151800</v>
      </c>
      <c r="C229" s="21">
        <v>4985009751183</v>
      </c>
      <c r="D229" s="22" t="s">
        <v>14085</v>
      </c>
      <c r="E229" s="22">
        <v>4823</v>
      </c>
      <c r="F229" s="22">
        <v>32</v>
      </c>
      <c r="G229" s="22">
        <v>0</v>
      </c>
      <c r="H229" s="22" t="s">
        <v>2037</v>
      </c>
      <c r="I229" s="22" t="s">
        <v>2036</v>
      </c>
      <c r="J229" s="22" t="s">
        <v>2040</v>
      </c>
      <c r="L229" s="16" t="s">
        <v>4679</v>
      </c>
      <c r="M229" s="21">
        <v>2753518208069</v>
      </c>
      <c r="O229" s="22" t="s">
        <v>2557</v>
      </c>
      <c r="P229" s="22">
        <v>21</v>
      </c>
      <c r="Q229" s="22">
        <v>21</v>
      </c>
      <c r="R229" s="22">
        <v>0</v>
      </c>
      <c r="S229" s="22" t="s">
        <v>2037</v>
      </c>
    </row>
    <row r="230" spans="1:19">
      <c r="A230" s="16" t="s">
        <v>4674</v>
      </c>
      <c r="B230" s="21">
        <v>1556514151800</v>
      </c>
      <c r="C230" s="21">
        <v>4985009751183</v>
      </c>
      <c r="D230" s="22" t="s">
        <v>14085</v>
      </c>
      <c r="E230" s="22">
        <v>4823</v>
      </c>
      <c r="F230" s="22">
        <v>32</v>
      </c>
      <c r="G230" s="22">
        <v>0</v>
      </c>
      <c r="H230" s="22" t="s">
        <v>2037</v>
      </c>
      <c r="I230" s="22" t="s">
        <v>2036</v>
      </c>
      <c r="J230" s="22" t="s">
        <v>2040</v>
      </c>
      <c r="L230" s="16" t="s">
        <v>4679</v>
      </c>
      <c r="M230" s="21">
        <v>2754520208061</v>
      </c>
      <c r="O230" s="22" t="s">
        <v>2559</v>
      </c>
      <c r="P230" s="22">
        <v>23</v>
      </c>
      <c r="Q230" s="22">
        <v>5</v>
      </c>
      <c r="R230" s="22">
        <v>0</v>
      </c>
      <c r="S230" s="22" t="s">
        <v>2037</v>
      </c>
    </row>
    <row r="231" spans="1:19">
      <c r="A231" s="16" t="s">
        <v>4674</v>
      </c>
      <c r="B231" s="21">
        <v>1655514151800</v>
      </c>
      <c r="C231" s="21">
        <v>4985009751275</v>
      </c>
      <c r="D231" s="22" t="s">
        <v>2291</v>
      </c>
      <c r="E231" s="22">
        <v>1722</v>
      </c>
      <c r="F231" s="22">
        <v>1</v>
      </c>
      <c r="G231" s="22">
        <v>0</v>
      </c>
      <c r="H231" s="22" t="s">
        <v>2037</v>
      </c>
      <c r="I231" s="22" t="s">
        <v>2036</v>
      </c>
      <c r="J231" s="22" t="s">
        <v>2041</v>
      </c>
      <c r="L231" s="16" t="s">
        <v>4679</v>
      </c>
      <c r="M231" s="21">
        <v>1956515167068</v>
      </c>
      <c r="O231" s="22" t="s">
        <v>2560</v>
      </c>
      <c r="P231" s="22">
        <v>22</v>
      </c>
      <c r="Q231" s="22">
        <v>2</v>
      </c>
      <c r="R231" s="22">
        <v>0</v>
      </c>
      <c r="S231" s="22" t="s">
        <v>2037</v>
      </c>
    </row>
    <row r="232" spans="1:19">
      <c r="A232" s="16" t="s">
        <v>4674</v>
      </c>
      <c r="B232" s="21">
        <v>1655514151800</v>
      </c>
      <c r="C232" s="21">
        <v>4985009751275</v>
      </c>
      <c r="D232" s="22" t="s">
        <v>2291</v>
      </c>
      <c r="E232" s="22">
        <v>2623</v>
      </c>
      <c r="F232" s="22">
        <v>9</v>
      </c>
      <c r="G232" s="22">
        <v>0</v>
      </c>
      <c r="H232" s="22" t="s">
        <v>2037</v>
      </c>
      <c r="I232" s="22" t="s">
        <v>2036</v>
      </c>
      <c r="J232" s="22" t="s">
        <v>2040</v>
      </c>
      <c r="L232" s="16" t="s">
        <v>4679</v>
      </c>
      <c r="M232" s="21">
        <v>2056016167068</v>
      </c>
      <c r="O232" s="22" t="s">
        <v>2561</v>
      </c>
      <c r="P232" s="22">
        <v>20</v>
      </c>
      <c r="Q232" s="22">
        <v>5</v>
      </c>
      <c r="R232" s="22">
        <v>0</v>
      </c>
      <c r="S232" s="22" t="s">
        <v>2037</v>
      </c>
    </row>
    <row r="233" spans="1:19">
      <c r="A233" s="16" t="s">
        <v>4674</v>
      </c>
      <c r="B233" s="21">
        <v>1655515151809</v>
      </c>
      <c r="C233" s="21">
        <v>4985009751268</v>
      </c>
      <c r="D233" s="22" t="s">
        <v>2143</v>
      </c>
      <c r="E233" s="22">
        <v>5123</v>
      </c>
      <c r="F233" s="22">
        <v>32</v>
      </c>
      <c r="G233" s="22">
        <v>0</v>
      </c>
      <c r="H233" s="22" t="s">
        <v>2037</v>
      </c>
      <c r="I233" s="22" t="s">
        <v>2036</v>
      </c>
      <c r="J233" s="22" t="s">
        <v>2040</v>
      </c>
      <c r="L233" s="16" t="s">
        <v>4679</v>
      </c>
      <c r="M233" s="21">
        <v>2453519189205</v>
      </c>
      <c r="O233" s="22" t="s">
        <v>2562</v>
      </c>
      <c r="P233" s="22">
        <v>22</v>
      </c>
      <c r="Q233" s="22">
        <v>1</v>
      </c>
      <c r="R233" s="22">
        <v>0</v>
      </c>
      <c r="S233" s="22" t="s">
        <v>2037</v>
      </c>
    </row>
    <row r="234" spans="1:19">
      <c r="A234" s="16" t="s">
        <v>4674</v>
      </c>
      <c r="B234" s="21">
        <v>1655515151809</v>
      </c>
      <c r="C234" s="21">
        <v>4985009751268</v>
      </c>
      <c r="D234" s="22" t="s">
        <v>2143</v>
      </c>
      <c r="E234" s="22">
        <v>4823</v>
      </c>
      <c r="F234" s="22">
        <v>8</v>
      </c>
      <c r="G234" s="22">
        <v>0</v>
      </c>
      <c r="H234" s="22" t="s">
        <v>2037</v>
      </c>
      <c r="I234" s="22" t="s">
        <v>2036</v>
      </c>
      <c r="J234" s="22" t="s">
        <v>2040</v>
      </c>
      <c r="L234" s="16" t="s">
        <v>4679</v>
      </c>
      <c r="M234" s="21">
        <v>1655015138119</v>
      </c>
      <c r="O234" s="22" t="s">
        <v>2563</v>
      </c>
      <c r="P234" s="22">
        <v>20</v>
      </c>
      <c r="Q234" s="22">
        <v>1</v>
      </c>
      <c r="R234" s="22">
        <v>0</v>
      </c>
      <c r="S234" s="22" t="s">
        <v>2037</v>
      </c>
    </row>
    <row r="235" spans="1:19">
      <c r="A235" s="16" t="s">
        <v>4674</v>
      </c>
      <c r="B235" s="21">
        <v>1656514151807</v>
      </c>
      <c r="C235" s="21">
        <v>4985009751343</v>
      </c>
      <c r="D235" s="22" t="s">
        <v>2142</v>
      </c>
      <c r="E235" s="22">
        <v>2623</v>
      </c>
      <c r="F235" s="22">
        <v>4</v>
      </c>
      <c r="G235" s="22">
        <v>0</v>
      </c>
      <c r="H235" s="22" t="s">
        <v>2037</v>
      </c>
      <c r="I235" s="22" t="s">
        <v>2036</v>
      </c>
      <c r="J235" s="22" t="s">
        <v>2040</v>
      </c>
      <c r="L235" s="16" t="s">
        <v>4679</v>
      </c>
      <c r="M235" s="21">
        <v>1656515134007</v>
      </c>
      <c r="O235" s="22" t="s">
        <v>2564</v>
      </c>
      <c r="P235" s="22">
        <v>21</v>
      </c>
      <c r="Q235" s="22">
        <v>4</v>
      </c>
      <c r="R235" s="22">
        <v>0</v>
      </c>
      <c r="S235" s="22" t="s">
        <v>2037</v>
      </c>
    </row>
    <row r="236" spans="1:19">
      <c r="A236" s="16" t="s">
        <v>4674</v>
      </c>
      <c r="B236" s="21">
        <v>1657014151809</v>
      </c>
      <c r="C236" s="21">
        <v>4985009751138</v>
      </c>
      <c r="D236" s="22" t="s">
        <v>2141</v>
      </c>
      <c r="E236" s="22">
        <v>3523</v>
      </c>
      <c r="F236" s="22">
        <v>6</v>
      </c>
      <c r="G236" s="22">
        <v>0</v>
      </c>
      <c r="H236" s="22" t="s">
        <v>2037</v>
      </c>
      <c r="I236" s="22" t="s">
        <v>2036</v>
      </c>
      <c r="J236" s="22" t="s">
        <v>2040</v>
      </c>
      <c r="L236" s="16" t="s">
        <v>4679</v>
      </c>
      <c r="M236" s="21">
        <v>1756514134104</v>
      </c>
      <c r="O236" s="22" t="s">
        <v>2565</v>
      </c>
      <c r="P236" s="22">
        <v>20</v>
      </c>
      <c r="Q236" s="22">
        <v>4</v>
      </c>
      <c r="R236" s="22">
        <v>0</v>
      </c>
      <c r="S236" s="22" t="s">
        <v>2037</v>
      </c>
    </row>
    <row r="237" spans="1:19">
      <c r="A237" s="16" t="s">
        <v>4674</v>
      </c>
      <c r="B237" s="21">
        <v>1657014157733</v>
      </c>
      <c r="C237" s="21">
        <v>4985009755549</v>
      </c>
      <c r="D237" s="22" t="s">
        <v>2290</v>
      </c>
      <c r="E237" s="22">
        <v>3022</v>
      </c>
      <c r="F237" s="22">
        <v>25</v>
      </c>
      <c r="G237" s="22">
        <v>0</v>
      </c>
      <c r="H237" s="22" t="s">
        <v>2037</v>
      </c>
      <c r="I237" s="22" t="s">
        <v>2036</v>
      </c>
      <c r="J237" s="22" t="s">
        <v>2043</v>
      </c>
      <c r="L237" s="16" t="s">
        <v>4679</v>
      </c>
      <c r="M237" s="21">
        <v>1758016130639</v>
      </c>
      <c r="O237" s="22" t="s">
        <v>2566</v>
      </c>
      <c r="P237" s="22">
        <v>21</v>
      </c>
      <c r="Q237" s="22">
        <v>8</v>
      </c>
      <c r="R237" s="22">
        <v>0</v>
      </c>
      <c r="S237" s="22" t="s">
        <v>2037</v>
      </c>
    </row>
    <row r="238" spans="1:19">
      <c r="A238" s="16" t="s">
        <v>4674</v>
      </c>
      <c r="B238" s="21">
        <v>1657014157733</v>
      </c>
      <c r="C238" s="21">
        <v>4985009755549</v>
      </c>
      <c r="D238" s="22" t="s">
        <v>2290</v>
      </c>
      <c r="E238" s="22">
        <v>3122</v>
      </c>
      <c r="F238" s="22">
        <v>8</v>
      </c>
      <c r="G238" s="22">
        <v>0</v>
      </c>
      <c r="H238" s="22" t="s">
        <v>2037</v>
      </c>
      <c r="I238" s="22" t="s">
        <v>2036</v>
      </c>
      <c r="J238" s="22" t="s">
        <v>2043</v>
      </c>
      <c r="L238" s="16" t="s">
        <v>4679</v>
      </c>
      <c r="M238" s="21">
        <v>1956016138116</v>
      </c>
      <c r="O238" s="22" t="s">
        <v>2567</v>
      </c>
      <c r="P238" s="22">
        <v>20</v>
      </c>
      <c r="Q238" s="22">
        <v>1</v>
      </c>
      <c r="R238" s="22">
        <v>0</v>
      </c>
      <c r="S238" s="22" t="s">
        <v>2037</v>
      </c>
    </row>
    <row r="239" spans="1:19">
      <c r="A239" s="16" t="s">
        <v>4674</v>
      </c>
      <c r="B239" s="21">
        <v>1657014157733</v>
      </c>
      <c r="C239" s="21">
        <v>4985009755549</v>
      </c>
      <c r="D239" s="22" t="s">
        <v>2290</v>
      </c>
      <c r="E239" s="22">
        <v>3122</v>
      </c>
      <c r="F239" s="22">
        <v>10</v>
      </c>
      <c r="G239" s="22">
        <v>0</v>
      </c>
      <c r="H239" s="22" t="s">
        <v>2037</v>
      </c>
      <c r="I239" s="22" t="s">
        <v>2036</v>
      </c>
      <c r="J239" s="22" t="s">
        <v>2043</v>
      </c>
      <c r="L239" s="16" t="s">
        <v>4679</v>
      </c>
      <c r="M239" s="21">
        <v>1956515530213</v>
      </c>
      <c r="O239" s="22" t="s">
        <v>2568</v>
      </c>
      <c r="P239" s="22">
        <v>20</v>
      </c>
      <c r="Q239" s="22">
        <v>4</v>
      </c>
      <c r="R239" s="22">
        <v>0</v>
      </c>
      <c r="S239" s="22" t="s">
        <v>2037</v>
      </c>
    </row>
    <row r="240" spans="1:19">
      <c r="A240" s="16" t="s">
        <v>4674</v>
      </c>
      <c r="B240" s="21">
        <v>1657014157733</v>
      </c>
      <c r="C240" s="21">
        <v>4985009755549</v>
      </c>
      <c r="D240" s="22" t="s">
        <v>2290</v>
      </c>
      <c r="E240" s="22">
        <v>3122</v>
      </c>
      <c r="F240" s="22">
        <v>2</v>
      </c>
      <c r="G240" s="22">
        <v>0</v>
      </c>
      <c r="H240" s="22" t="s">
        <v>2037</v>
      </c>
      <c r="I240" s="22" t="s">
        <v>2036</v>
      </c>
      <c r="J240" s="22" t="s">
        <v>2043</v>
      </c>
      <c r="L240" s="16" t="s">
        <v>4679</v>
      </c>
      <c r="M240" s="21">
        <v>1956515134008</v>
      </c>
      <c r="O240" s="22" t="s">
        <v>2569</v>
      </c>
      <c r="P240" s="22">
        <v>21</v>
      </c>
      <c r="Q240" s="22">
        <v>2</v>
      </c>
      <c r="R240" s="22">
        <v>0</v>
      </c>
      <c r="S240" s="22" t="s">
        <v>2037</v>
      </c>
    </row>
    <row r="241" spans="1:19">
      <c r="A241" s="16" t="s">
        <v>4674</v>
      </c>
      <c r="B241" s="21">
        <v>1756015151808</v>
      </c>
      <c r="C241" s="21">
        <v>4985009751213</v>
      </c>
      <c r="D241" s="22" t="s">
        <v>2289</v>
      </c>
      <c r="E241" s="22">
        <v>1723</v>
      </c>
      <c r="F241" s="22">
        <v>4</v>
      </c>
      <c r="G241" s="22">
        <v>0</v>
      </c>
      <c r="H241" s="22" t="s">
        <v>2037</v>
      </c>
      <c r="I241" s="22" t="s">
        <v>2036</v>
      </c>
      <c r="J241" s="22" t="s">
        <v>2041</v>
      </c>
      <c r="L241" s="16" t="s">
        <v>4679</v>
      </c>
      <c r="M241" s="21">
        <v>2054517139492</v>
      </c>
      <c r="O241" s="22" t="s">
        <v>2570</v>
      </c>
      <c r="P241" s="22">
        <v>20</v>
      </c>
      <c r="Q241" s="22">
        <v>1</v>
      </c>
      <c r="R241" s="22">
        <v>0</v>
      </c>
      <c r="S241" s="22" t="s">
        <v>2037</v>
      </c>
    </row>
    <row r="242" spans="1:19">
      <c r="A242" s="16" t="s">
        <v>4674</v>
      </c>
      <c r="B242" s="21">
        <v>1756015151808</v>
      </c>
      <c r="C242" s="21">
        <v>4985009751213</v>
      </c>
      <c r="D242" s="22" t="s">
        <v>2289</v>
      </c>
      <c r="E242" s="22">
        <v>1723</v>
      </c>
      <c r="F242" s="22">
        <v>1</v>
      </c>
      <c r="G242" s="22">
        <v>0</v>
      </c>
      <c r="H242" s="22" t="s">
        <v>2037</v>
      </c>
      <c r="I242" s="22" t="s">
        <v>2036</v>
      </c>
      <c r="J242" s="22" t="s">
        <v>2041</v>
      </c>
      <c r="L242" s="16" t="s">
        <v>4679</v>
      </c>
      <c r="M242" s="21">
        <v>2055516133962</v>
      </c>
      <c r="O242" s="22" t="s">
        <v>2571</v>
      </c>
      <c r="P242" s="22">
        <v>19</v>
      </c>
      <c r="Q242" s="22">
        <v>4</v>
      </c>
      <c r="R242" s="22">
        <v>0</v>
      </c>
      <c r="S242" s="22" t="s">
        <v>2037</v>
      </c>
    </row>
    <row r="243" spans="1:19">
      <c r="A243" s="16" t="s">
        <v>4674</v>
      </c>
      <c r="B243" s="21">
        <v>1756015151808</v>
      </c>
      <c r="C243" s="21">
        <v>4985009751213</v>
      </c>
      <c r="D243" s="22" t="s">
        <v>2289</v>
      </c>
      <c r="E243" s="22">
        <v>1723</v>
      </c>
      <c r="F243" s="22">
        <v>1</v>
      </c>
      <c r="G243" s="22">
        <v>0</v>
      </c>
      <c r="H243" s="22" t="s">
        <v>2037</v>
      </c>
      <c r="I243" s="22" t="s">
        <v>2036</v>
      </c>
      <c r="J243" s="22" t="s">
        <v>2041</v>
      </c>
      <c r="L243" s="16" t="s">
        <v>4679</v>
      </c>
      <c r="M243" s="21">
        <v>2154017132174</v>
      </c>
      <c r="O243" s="22" t="s">
        <v>2572</v>
      </c>
      <c r="P243" s="22">
        <v>20</v>
      </c>
      <c r="Q243" s="22">
        <v>3</v>
      </c>
      <c r="R243" s="22">
        <v>0</v>
      </c>
      <c r="S243" s="22" t="s">
        <v>2037</v>
      </c>
    </row>
    <row r="244" spans="1:19">
      <c r="A244" s="16" t="s">
        <v>4674</v>
      </c>
      <c r="B244" s="21">
        <v>1756514151804</v>
      </c>
      <c r="C244" s="21">
        <v>4985009751206</v>
      </c>
      <c r="D244" s="22" t="s">
        <v>2140</v>
      </c>
      <c r="E244" s="22">
        <v>3823</v>
      </c>
      <c r="F244" s="22">
        <v>11</v>
      </c>
      <c r="G244" s="22">
        <v>0</v>
      </c>
      <c r="H244" s="22" t="s">
        <v>2037</v>
      </c>
      <c r="I244" s="22" t="s">
        <v>2036</v>
      </c>
      <c r="J244" s="22" t="s">
        <v>2040</v>
      </c>
      <c r="L244" s="16" t="s">
        <v>4679</v>
      </c>
      <c r="M244" s="21">
        <v>2154018139493</v>
      </c>
      <c r="O244" s="22" t="s">
        <v>2573</v>
      </c>
      <c r="P244" s="22">
        <v>20</v>
      </c>
      <c r="Q244" s="22">
        <v>13</v>
      </c>
      <c r="R244" s="22">
        <v>0</v>
      </c>
      <c r="S244" s="22" t="s">
        <v>2037</v>
      </c>
    </row>
    <row r="245" spans="1:19">
      <c r="A245" s="16" t="s">
        <v>4674</v>
      </c>
      <c r="B245" s="21">
        <v>1756514151804</v>
      </c>
      <c r="C245" s="21">
        <v>4985009751206</v>
      </c>
      <c r="D245" s="22" t="s">
        <v>2140</v>
      </c>
      <c r="E245" s="22">
        <v>3123</v>
      </c>
      <c r="F245" s="22">
        <v>6</v>
      </c>
      <c r="G245" s="22">
        <v>0</v>
      </c>
      <c r="H245" s="22" t="s">
        <v>2037</v>
      </c>
      <c r="I245" s="22" t="s">
        <v>2036</v>
      </c>
      <c r="J245" s="22" t="s">
        <v>2041</v>
      </c>
      <c r="L245" s="16" t="s">
        <v>4679</v>
      </c>
      <c r="M245" s="21">
        <v>2154517139499</v>
      </c>
      <c r="O245" s="22" t="s">
        <v>2574</v>
      </c>
      <c r="P245" s="22">
        <v>21</v>
      </c>
      <c r="Q245" s="22">
        <v>1</v>
      </c>
      <c r="R245" s="22">
        <v>0</v>
      </c>
      <c r="S245" s="22" t="s">
        <v>2037</v>
      </c>
    </row>
    <row r="246" spans="1:19">
      <c r="A246" s="16" t="s">
        <v>4674</v>
      </c>
      <c r="B246" s="21">
        <v>1756514151804</v>
      </c>
      <c r="C246" s="21">
        <v>4985009751206</v>
      </c>
      <c r="D246" s="22" t="s">
        <v>2140</v>
      </c>
      <c r="E246" s="22">
        <v>3823</v>
      </c>
      <c r="F246" s="22">
        <v>2</v>
      </c>
      <c r="G246" s="22">
        <v>0</v>
      </c>
      <c r="H246" s="22" t="s">
        <v>2037</v>
      </c>
      <c r="I246" s="22" t="s">
        <v>2036</v>
      </c>
      <c r="J246" s="22" t="s">
        <v>2040</v>
      </c>
      <c r="L246" s="16" t="s">
        <v>4679</v>
      </c>
      <c r="M246" s="21">
        <v>2453520132177</v>
      </c>
      <c r="O246" s="22" t="s">
        <v>2575</v>
      </c>
      <c r="P246" s="22">
        <v>20</v>
      </c>
      <c r="Q246" s="22">
        <v>60</v>
      </c>
      <c r="R246" s="22">
        <v>0</v>
      </c>
      <c r="S246" s="22" t="s">
        <v>2037</v>
      </c>
    </row>
    <row r="247" spans="1:19">
      <c r="A247" s="16" t="s">
        <v>4674</v>
      </c>
      <c r="B247" s="21">
        <v>1756514157738</v>
      </c>
      <c r="C247" s="21">
        <v>4985009755556</v>
      </c>
      <c r="D247" s="22" t="s">
        <v>7849</v>
      </c>
      <c r="E247" s="22">
        <v>4523</v>
      </c>
      <c r="F247" s="22">
        <v>4</v>
      </c>
      <c r="G247" s="22">
        <v>0</v>
      </c>
      <c r="H247" s="22" t="s">
        <v>2037</v>
      </c>
      <c r="I247" s="22" t="s">
        <v>2036</v>
      </c>
      <c r="J247" s="22" t="s">
        <v>2044</v>
      </c>
      <c r="L247" s="16" t="s">
        <v>4679</v>
      </c>
      <c r="M247" s="21">
        <v>2453520138117</v>
      </c>
      <c r="O247" s="22" t="s">
        <v>2576</v>
      </c>
      <c r="P247" s="22">
        <v>20</v>
      </c>
      <c r="Q247" s="22">
        <v>3</v>
      </c>
      <c r="R247" s="22">
        <v>0</v>
      </c>
      <c r="S247" s="22" t="s">
        <v>2037</v>
      </c>
    </row>
    <row r="248" spans="1:19">
      <c r="A248" s="16" t="s">
        <v>4674</v>
      </c>
      <c r="B248" s="21">
        <v>1756515151803</v>
      </c>
      <c r="C248" s="21">
        <v>4985009751169</v>
      </c>
      <c r="D248" s="22" t="s">
        <v>12052</v>
      </c>
      <c r="E248" s="22">
        <v>4623</v>
      </c>
      <c r="F248" s="22">
        <v>32</v>
      </c>
      <c r="G248" s="22">
        <v>0</v>
      </c>
      <c r="H248" s="22" t="s">
        <v>2037</v>
      </c>
      <c r="I248" s="22" t="s">
        <v>2036</v>
      </c>
      <c r="J248" s="22" t="s">
        <v>2040</v>
      </c>
      <c r="L248" s="16" t="s">
        <v>4679</v>
      </c>
      <c r="M248" s="21">
        <v>2656517130198</v>
      </c>
      <c r="O248" s="22" t="s">
        <v>2577</v>
      </c>
      <c r="P248" s="22">
        <v>21</v>
      </c>
      <c r="Q248" s="22">
        <v>8</v>
      </c>
      <c r="R248" s="22">
        <v>0</v>
      </c>
      <c r="S248" s="22" t="s">
        <v>2037</v>
      </c>
    </row>
    <row r="249" spans="1:19">
      <c r="A249" s="16" t="s">
        <v>4674</v>
      </c>
      <c r="B249" s="21">
        <v>1756515151803</v>
      </c>
      <c r="C249" s="21">
        <v>4985009751169</v>
      </c>
      <c r="D249" s="22" t="s">
        <v>12052</v>
      </c>
      <c r="E249" s="22">
        <v>4623</v>
      </c>
      <c r="F249" s="22">
        <v>23</v>
      </c>
      <c r="G249" s="22">
        <v>0</v>
      </c>
      <c r="H249" s="22" t="s">
        <v>2037</v>
      </c>
      <c r="I249" s="22" t="s">
        <v>2036</v>
      </c>
      <c r="J249" s="22" t="s">
        <v>2040</v>
      </c>
      <c r="L249" s="16" t="s">
        <v>4679</v>
      </c>
      <c r="M249" s="21">
        <v>1956016229746</v>
      </c>
      <c r="O249" s="22" t="s">
        <v>2578</v>
      </c>
      <c r="P249" s="22">
        <v>19</v>
      </c>
      <c r="Q249" s="22">
        <v>6</v>
      </c>
      <c r="R249" s="22">
        <v>0</v>
      </c>
      <c r="S249" s="22" t="s">
        <v>2037</v>
      </c>
    </row>
    <row r="250" spans="1:19">
      <c r="A250" s="16" t="s">
        <v>4674</v>
      </c>
      <c r="B250" s="21">
        <v>1756515157003</v>
      </c>
      <c r="C250" s="21">
        <v>4985009757093</v>
      </c>
      <c r="D250" s="22" t="s">
        <v>2319</v>
      </c>
      <c r="E250" s="22">
        <v>2221</v>
      </c>
      <c r="F250" s="22">
        <v>1</v>
      </c>
      <c r="G250" s="22">
        <v>0</v>
      </c>
      <c r="H250" s="22" t="s">
        <v>2037</v>
      </c>
      <c r="I250" s="22" t="s">
        <v>2036</v>
      </c>
      <c r="J250" s="22" t="s">
        <v>2318</v>
      </c>
      <c r="L250" s="16" t="s">
        <v>4679</v>
      </c>
      <c r="M250" s="21">
        <v>1558013094008</v>
      </c>
      <c r="O250" s="22" t="s">
        <v>2579</v>
      </c>
      <c r="P250" s="22">
        <v>22</v>
      </c>
      <c r="Q250" s="22">
        <v>1</v>
      </c>
      <c r="R250" s="22">
        <v>0</v>
      </c>
      <c r="S250" s="22" t="s">
        <v>2037</v>
      </c>
    </row>
    <row r="251" spans="1:19">
      <c r="A251" s="16" t="s">
        <v>4674</v>
      </c>
      <c r="B251" s="21">
        <v>1757014151806</v>
      </c>
      <c r="C251" s="21">
        <v>4985009751176</v>
      </c>
      <c r="D251" s="22" t="s">
        <v>7336</v>
      </c>
      <c r="E251" s="22">
        <v>2923</v>
      </c>
      <c r="F251" s="22">
        <v>8</v>
      </c>
      <c r="G251" s="22">
        <v>0</v>
      </c>
      <c r="H251" s="22" t="s">
        <v>2037</v>
      </c>
      <c r="I251" s="22" t="s">
        <v>2036</v>
      </c>
      <c r="J251" s="22" t="s">
        <v>2041</v>
      </c>
      <c r="L251" s="16" t="s">
        <v>4679</v>
      </c>
      <c r="M251" s="21">
        <v>1656513093894</v>
      </c>
      <c r="O251" s="22" t="s">
        <v>2580</v>
      </c>
      <c r="P251" s="22">
        <v>21</v>
      </c>
      <c r="Q251" s="22">
        <v>2</v>
      </c>
      <c r="R251" s="22">
        <v>0</v>
      </c>
      <c r="S251" s="22" t="s">
        <v>2037</v>
      </c>
    </row>
    <row r="252" spans="1:19">
      <c r="A252" s="16" t="s">
        <v>4674</v>
      </c>
      <c r="B252" s="21">
        <v>1757014157730</v>
      </c>
      <c r="C252" s="21">
        <v>4985009755563</v>
      </c>
      <c r="D252" s="22" t="s">
        <v>2287</v>
      </c>
      <c r="E252" s="22">
        <v>4222</v>
      </c>
      <c r="F252" s="22">
        <v>12</v>
      </c>
      <c r="G252" s="22">
        <v>0</v>
      </c>
      <c r="H252" s="22" t="s">
        <v>2037</v>
      </c>
      <c r="I252" s="22" t="s">
        <v>2036</v>
      </c>
      <c r="J252" s="22" t="s">
        <v>2043</v>
      </c>
      <c r="L252" s="16" t="s">
        <v>4679</v>
      </c>
      <c r="M252" s="21">
        <v>1657014093888</v>
      </c>
      <c r="O252" s="22" t="s">
        <v>2581</v>
      </c>
      <c r="P252" s="22">
        <v>23</v>
      </c>
      <c r="Q252" s="22">
        <v>1</v>
      </c>
      <c r="R252" s="22">
        <v>0</v>
      </c>
      <c r="S252" s="22" t="s">
        <v>2037</v>
      </c>
    </row>
    <row r="253" spans="1:19">
      <c r="A253" s="16" t="s">
        <v>4674</v>
      </c>
      <c r="B253" s="21">
        <v>1757014157730</v>
      </c>
      <c r="C253" s="21">
        <v>4985009755563</v>
      </c>
      <c r="D253" s="22" t="s">
        <v>2287</v>
      </c>
      <c r="E253" s="22">
        <v>4222</v>
      </c>
      <c r="F253" s="22">
        <v>8</v>
      </c>
      <c r="G253" s="22">
        <v>0</v>
      </c>
      <c r="H253" s="22" t="s">
        <v>2037</v>
      </c>
      <c r="I253" s="22" t="s">
        <v>2036</v>
      </c>
      <c r="J253" s="22" t="s">
        <v>2043</v>
      </c>
      <c r="L253" s="16" t="s">
        <v>4679</v>
      </c>
      <c r="M253" s="21">
        <v>1756015093887</v>
      </c>
      <c r="O253" s="22" t="s">
        <v>2582</v>
      </c>
      <c r="P253" s="22">
        <v>21</v>
      </c>
      <c r="Q253" s="22">
        <v>3</v>
      </c>
      <c r="R253" s="22">
        <v>0</v>
      </c>
      <c r="S253" s="22" t="s">
        <v>2037</v>
      </c>
    </row>
    <row r="254" spans="1:19">
      <c r="A254" s="16" t="s">
        <v>4674</v>
      </c>
      <c r="B254" s="21">
        <v>1855515151735</v>
      </c>
      <c r="C254" s="21">
        <v>4985009645406</v>
      </c>
      <c r="D254" s="22" t="s">
        <v>2286</v>
      </c>
      <c r="E254" s="22">
        <v>4522</v>
      </c>
      <c r="F254" s="22">
        <v>1</v>
      </c>
      <c r="G254" s="22">
        <v>0</v>
      </c>
      <c r="H254" s="22" t="s">
        <v>2037</v>
      </c>
      <c r="I254" s="22" t="s">
        <v>2036</v>
      </c>
      <c r="J254" s="22" t="s">
        <v>2043</v>
      </c>
      <c r="L254" s="16" t="s">
        <v>4679</v>
      </c>
      <c r="M254" s="21">
        <v>1856515093889</v>
      </c>
      <c r="O254" s="22" t="s">
        <v>2583</v>
      </c>
      <c r="P254" s="22">
        <v>20</v>
      </c>
      <c r="Q254" s="22">
        <v>1</v>
      </c>
      <c r="R254" s="22">
        <v>0</v>
      </c>
      <c r="S254" s="22" t="s">
        <v>2037</v>
      </c>
    </row>
    <row r="255" spans="1:19">
      <c r="A255" s="16" t="s">
        <v>4674</v>
      </c>
      <c r="B255" s="21">
        <v>1855515151735</v>
      </c>
      <c r="C255" s="21">
        <v>4985009645406</v>
      </c>
      <c r="D255" s="22" t="s">
        <v>2286</v>
      </c>
      <c r="E255" s="22">
        <v>4522</v>
      </c>
      <c r="F255" s="22">
        <v>2</v>
      </c>
      <c r="G255" s="22">
        <v>0</v>
      </c>
      <c r="H255" s="22" t="s">
        <v>2037</v>
      </c>
      <c r="I255" s="22" t="s">
        <v>2036</v>
      </c>
      <c r="J255" s="22" t="s">
        <v>2043</v>
      </c>
      <c r="L255" s="16" t="s">
        <v>4679</v>
      </c>
      <c r="M255" s="21">
        <v>1856515096019</v>
      </c>
      <c r="O255" s="22" t="s">
        <v>2584</v>
      </c>
      <c r="P255" s="22">
        <v>21</v>
      </c>
      <c r="Q255" s="22">
        <v>1</v>
      </c>
      <c r="R255" s="22">
        <v>0</v>
      </c>
      <c r="S255" s="22" t="s">
        <v>2037</v>
      </c>
    </row>
    <row r="256" spans="1:19">
      <c r="A256" s="16" t="s">
        <v>4674</v>
      </c>
      <c r="B256" s="21">
        <v>1855515151735</v>
      </c>
      <c r="C256" s="21">
        <v>4985009645406</v>
      </c>
      <c r="D256" s="22" t="s">
        <v>2286</v>
      </c>
      <c r="E256" s="22">
        <v>3319</v>
      </c>
      <c r="F256" s="22">
        <v>1</v>
      </c>
      <c r="G256" s="22">
        <v>0</v>
      </c>
      <c r="H256" s="22" t="s">
        <v>2037</v>
      </c>
      <c r="I256" s="22" t="s">
        <v>2037</v>
      </c>
      <c r="J256" s="22" t="s">
        <v>2196</v>
      </c>
      <c r="L256" s="16" t="s">
        <v>4679</v>
      </c>
      <c r="M256" s="21">
        <v>1954516093881</v>
      </c>
      <c r="O256" s="22" t="s">
        <v>2585</v>
      </c>
      <c r="P256" s="22">
        <v>20</v>
      </c>
      <c r="Q256" s="22">
        <v>1</v>
      </c>
      <c r="R256" s="22">
        <v>0</v>
      </c>
      <c r="S256" s="22" t="s">
        <v>2037</v>
      </c>
    </row>
    <row r="257" spans="1:19">
      <c r="A257" s="16" t="s">
        <v>4674</v>
      </c>
      <c r="B257" s="21">
        <v>1855516151802</v>
      </c>
      <c r="C257" s="21">
        <v>4985009751244</v>
      </c>
      <c r="D257" s="22" t="s">
        <v>6387</v>
      </c>
      <c r="E257" s="22">
        <v>4223</v>
      </c>
      <c r="F257" s="22">
        <v>4</v>
      </c>
      <c r="G257" s="22">
        <v>0</v>
      </c>
      <c r="H257" s="22" t="s">
        <v>2037</v>
      </c>
      <c r="I257" s="22" t="s">
        <v>2036</v>
      </c>
      <c r="J257" s="22" t="s">
        <v>2040</v>
      </c>
      <c r="L257" s="16" t="s">
        <v>4679</v>
      </c>
      <c r="M257" s="21">
        <v>1955016093883</v>
      </c>
      <c r="O257" s="22" t="s">
        <v>2586</v>
      </c>
      <c r="P257" s="22">
        <v>19</v>
      </c>
      <c r="Q257" s="22">
        <v>1</v>
      </c>
      <c r="R257" s="22">
        <v>0</v>
      </c>
      <c r="S257" s="22" t="s">
        <v>2037</v>
      </c>
    </row>
    <row r="258" spans="1:19">
      <c r="A258" s="16" t="s">
        <v>4674</v>
      </c>
      <c r="B258" s="21">
        <v>1855516151802</v>
      </c>
      <c r="C258" s="21">
        <v>4985009751244</v>
      </c>
      <c r="D258" s="22" t="s">
        <v>6387</v>
      </c>
      <c r="E258" s="22">
        <v>4723</v>
      </c>
      <c r="F258" s="22">
        <v>36</v>
      </c>
      <c r="G258" s="22">
        <v>0</v>
      </c>
      <c r="H258" s="22" t="s">
        <v>2037</v>
      </c>
      <c r="I258" s="22" t="s">
        <v>2036</v>
      </c>
      <c r="J258" s="22" t="s">
        <v>2040</v>
      </c>
      <c r="L258" s="16" t="s">
        <v>4679</v>
      </c>
      <c r="M258" s="21">
        <v>2054516095881</v>
      </c>
      <c r="O258" s="22" t="s">
        <v>2587</v>
      </c>
      <c r="P258" s="22">
        <v>21</v>
      </c>
      <c r="Q258" s="22">
        <v>7</v>
      </c>
      <c r="R258" s="22">
        <v>0</v>
      </c>
      <c r="S258" s="22" t="s">
        <v>2037</v>
      </c>
    </row>
    <row r="259" spans="1:19">
      <c r="A259" s="16" t="s">
        <v>4674</v>
      </c>
      <c r="B259" s="21">
        <v>1855516151802</v>
      </c>
      <c r="C259" s="21">
        <v>4985009751244</v>
      </c>
      <c r="D259" s="22" t="s">
        <v>6387</v>
      </c>
      <c r="E259" s="22">
        <v>4823</v>
      </c>
      <c r="F259" s="22">
        <v>9</v>
      </c>
      <c r="G259" s="22">
        <v>0</v>
      </c>
      <c r="H259" s="22" t="s">
        <v>2037</v>
      </c>
      <c r="I259" s="22" t="s">
        <v>2036</v>
      </c>
      <c r="J259" s="22" t="s">
        <v>2040</v>
      </c>
      <c r="L259" s="16" t="s">
        <v>4679</v>
      </c>
      <c r="M259" s="21">
        <v>2056016094005</v>
      </c>
      <c r="O259" s="22" t="s">
        <v>2588</v>
      </c>
      <c r="P259" s="22">
        <v>23</v>
      </c>
      <c r="Q259" s="22">
        <v>161</v>
      </c>
      <c r="R259" s="22">
        <v>0</v>
      </c>
      <c r="S259" s="22" t="s">
        <v>2037</v>
      </c>
    </row>
    <row r="260" spans="1:19">
      <c r="A260" s="16" t="s">
        <v>4674</v>
      </c>
      <c r="B260" s="21">
        <v>1856514151801</v>
      </c>
      <c r="C260" s="21">
        <v>4985009751121</v>
      </c>
      <c r="D260" s="22" t="s">
        <v>2285</v>
      </c>
      <c r="E260" s="22">
        <v>5022</v>
      </c>
      <c r="F260" s="22">
        <v>8</v>
      </c>
      <c r="G260" s="22">
        <v>0</v>
      </c>
      <c r="H260" s="22" t="s">
        <v>2037</v>
      </c>
      <c r="I260" s="22" t="s">
        <v>2036</v>
      </c>
      <c r="J260" s="22" t="s">
        <v>2041</v>
      </c>
      <c r="L260" s="16" t="s">
        <v>4679</v>
      </c>
      <c r="M260" s="21">
        <v>2056516094000</v>
      </c>
      <c r="O260" s="22" t="s">
        <v>2589</v>
      </c>
      <c r="P260" s="22">
        <v>21</v>
      </c>
      <c r="Q260" s="22">
        <v>2</v>
      </c>
      <c r="R260" s="22">
        <v>0</v>
      </c>
      <c r="S260" s="22" t="s">
        <v>2037</v>
      </c>
    </row>
    <row r="261" spans="1:19">
      <c r="A261" s="16" t="s">
        <v>4674</v>
      </c>
      <c r="B261" s="21">
        <v>1856514151801</v>
      </c>
      <c r="C261" s="21">
        <v>4985009751121</v>
      </c>
      <c r="D261" s="22" t="s">
        <v>2285</v>
      </c>
      <c r="E261" s="22">
        <v>4423</v>
      </c>
      <c r="F261" s="22">
        <v>4</v>
      </c>
      <c r="G261" s="22">
        <v>0</v>
      </c>
      <c r="H261" s="22" t="s">
        <v>2037</v>
      </c>
      <c r="I261" s="22" t="s">
        <v>2036</v>
      </c>
      <c r="J261" s="22" t="s">
        <v>2041</v>
      </c>
      <c r="L261" s="16" t="s">
        <v>4679</v>
      </c>
      <c r="M261" s="21">
        <v>2155017096008</v>
      </c>
      <c r="O261" s="22" t="s">
        <v>2590</v>
      </c>
      <c r="P261" s="22">
        <v>20</v>
      </c>
      <c r="Q261" s="22">
        <v>1</v>
      </c>
      <c r="R261" s="22">
        <v>0</v>
      </c>
      <c r="S261" s="22" t="s">
        <v>2037</v>
      </c>
    </row>
    <row r="262" spans="1:19">
      <c r="A262" s="16" t="s">
        <v>4674</v>
      </c>
      <c r="B262" s="21">
        <v>1856515151800</v>
      </c>
      <c r="C262" s="21">
        <v>4985009751299</v>
      </c>
      <c r="D262" s="22" t="s">
        <v>2136</v>
      </c>
      <c r="E262" s="22">
        <v>4523</v>
      </c>
      <c r="F262" s="22">
        <v>28</v>
      </c>
      <c r="G262" s="22">
        <v>0</v>
      </c>
      <c r="H262" s="22" t="s">
        <v>2037</v>
      </c>
      <c r="I262" s="22" t="s">
        <v>2036</v>
      </c>
      <c r="J262" s="22" t="s">
        <v>2040</v>
      </c>
      <c r="L262" s="16" t="s">
        <v>4679</v>
      </c>
      <c r="M262" s="21">
        <v>2155517095990</v>
      </c>
      <c r="O262" s="22" t="s">
        <v>2591</v>
      </c>
      <c r="P262" s="22">
        <v>21</v>
      </c>
      <c r="Q262" s="22">
        <v>1</v>
      </c>
      <c r="R262" s="22">
        <v>0</v>
      </c>
      <c r="S262" s="22" t="s">
        <v>2037</v>
      </c>
    </row>
    <row r="263" spans="1:19">
      <c r="A263" s="16" t="s">
        <v>4674</v>
      </c>
      <c r="B263" s="21">
        <v>1856515151800</v>
      </c>
      <c r="C263" s="21">
        <v>4985009751299</v>
      </c>
      <c r="D263" s="22" t="s">
        <v>2136</v>
      </c>
      <c r="E263" s="22">
        <v>4523</v>
      </c>
      <c r="F263" s="22">
        <v>10</v>
      </c>
      <c r="G263" s="22">
        <v>0</v>
      </c>
      <c r="H263" s="22" t="s">
        <v>2037</v>
      </c>
      <c r="I263" s="22" t="s">
        <v>2036</v>
      </c>
      <c r="J263" s="22" t="s">
        <v>2040</v>
      </c>
      <c r="L263" s="16" t="s">
        <v>4679</v>
      </c>
      <c r="M263" s="21">
        <v>2155517093880</v>
      </c>
      <c r="O263" s="22" t="s">
        <v>2592</v>
      </c>
      <c r="P263" s="22">
        <v>23</v>
      </c>
      <c r="Q263" s="22">
        <v>1</v>
      </c>
      <c r="R263" s="22">
        <v>0</v>
      </c>
      <c r="S263" s="22" t="s">
        <v>2037</v>
      </c>
    </row>
    <row r="264" spans="1:19">
      <c r="A264" s="16" t="s">
        <v>4674</v>
      </c>
      <c r="B264" s="21">
        <v>1857014151803</v>
      </c>
      <c r="C264" s="21">
        <v>4985009751329</v>
      </c>
      <c r="D264" s="22" t="s">
        <v>2135</v>
      </c>
      <c r="E264" s="22">
        <v>4023</v>
      </c>
      <c r="F264" s="22">
        <v>2</v>
      </c>
      <c r="G264" s="22">
        <v>0</v>
      </c>
      <c r="H264" s="22" t="s">
        <v>2037</v>
      </c>
      <c r="I264" s="22" t="s">
        <v>2036</v>
      </c>
      <c r="J264" s="22" t="s">
        <v>2040</v>
      </c>
      <c r="L264" s="16" t="s">
        <v>4679</v>
      </c>
      <c r="M264" s="21">
        <v>2156016096013</v>
      </c>
      <c r="O264" s="22" t="s">
        <v>2593</v>
      </c>
      <c r="P264" s="22">
        <v>21</v>
      </c>
      <c r="Q264" s="22">
        <v>1</v>
      </c>
      <c r="R264" s="22">
        <v>0</v>
      </c>
      <c r="S264" s="22" t="s">
        <v>2037</v>
      </c>
    </row>
    <row r="265" spans="1:19">
      <c r="A265" s="16" t="s">
        <v>4674</v>
      </c>
      <c r="B265" s="21">
        <v>1954516155411</v>
      </c>
      <c r="C265" s="21">
        <v>4985009686133</v>
      </c>
      <c r="D265" s="22" t="s">
        <v>2134</v>
      </c>
      <c r="E265" s="22">
        <v>2723</v>
      </c>
      <c r="F265" s="22">
        <v>2</v>
      </c>
      <c r="G265" s="22">
        <v>0</v>
      </c>
      <c r="H265" s="22" t="s">
        <v>2037</v>
      </c>
      <c r="I265" s="22" t="s">
        <v>2036</v>
      </c>
      <c r="J265" s="22" t="s">
        <v>2069</v>
      </c>
      <c r="L265" s="16" t="s">
        <v>4679</v>
      </c>
      <c r="M265" s="21">
        <v>2156516096001</v>
      </c>
      <c r="O265" s="22" t="s">
        <v>2594</v>
      </c>
      <c r="P265" s="22">
        <v>21</v>
      </c>
      <c r="Q265" s="22">
        <v>3</v>
      </c>
      <c r="R265" s="22">
        <v>0</v>
      </c>
      <c r="S265" s="22" t="s">
        <v>2037</v>
      </c>
    </row>
    <row r="266" spans="1:19">
      <c r="A266" s="16" t="s">
        <v>4674</v>
      </c>
      <c r="B266" s="21">
        <v>1955016151804</v>
      </c>
      <c r="C266" s="21">
        <v>4985009751220</v>
      </c>
      <c r="D266" s="22" t="s">
        <v>2132</v>
      </c>
      <c r="E266" s="22">
        <v>3823</v>
      </c>
      <c r="F266" s="22">
        <v>4</v>
      </c>
      <c r="G266" s="22">
        <v>0</v>
      </c>
      <c r="H266" s="22" t="s">
        <v>2037</v>
      </c>
      <c r="I266" s="22" t="s">
        <v>2036</v>
      </c>
      <c r="J266" s="22" t="s">
        <v>2040</v>
      </c>
      <c r="L266" s="16" t="s">
        <v>4679</v>
      </c>
      <c r="M266" s="21">
        <v>2156516094045</v>
      </c>
      <c r="O266" s="22" t="s">
        <v>2595</v>
      </c>
      <c r="P266" s="22">
        <v>20</v>
      </c>
      <c r="Q266" s="22">
        <v>1</v>
      </c>
      <c r="R266" s="22">
        <v>0</v>
      </c>
      <c r="S266" s="22" t="s">
        <v>2037</v>
      </c>
    </row>
    <row r="267" spans="1:19">
      <c r="A267" s="16" t="s">
        <v>4674</v>
      </c>
      <c r="B267" s="21">
        <v>1955016151804</v>
      </c>
      <c r="C267" s="21">
        <v>4985009751220</v>
      </c>
      <c r="D267" s="22" t="s">
        <v>2132</v>
      </c>
      <c r="E267" s="22">
        <v>3823</v>
      </c>
      <c r="F267" s="22">
        <v>4</v>
      </c>
      <c r="G267" s="22">
        <v>0</v>
      </c>
      <c r="H267" s="22" t="s">
        <v>2037</v>
      </c>
      <c r="I267" s="22" t="s">
        <v>2036</v>
      </c>
      <c r="J267" s="22" t="s">
        <v>2041</v>
      </c>
      <c r="L267" s="16" t="s">
        <v>4679</v>
      </c>
      <c r="M267" s="21">
        <v>2157015094017</v>
      </c>
      <c r="O267" s="22" t="s">
        <v>2596</v>
      </c>
      <c r="P267" s="22">
        <v>20</v>
      </c>
      <c r="Q267" s="22">
        <v>3</v>
      </c>
      <c r="R267" s="22">
        <v>0</v>
      </c>
      <c r="S267" s="22" t="s">
        <v>2037</v>
      </c>
    </row>
    <row r="268" spans="1:19">
      <c r="A268" s="16" t="s">
        <v>4674</v>
      </c>
      <c r="B268" s="21">
        <v>1955016151804</v>
      </c>
      <c r="C268" s="21">
        <v>4985009751220</v>
      </c>
      <c r="D268" s="22" t="s">
        <v>2132</v>
      </c>
      <c r="E268" s="22">
        <v>4923</v>
      </c>
      <c r="F268" s="22">
        <v>6</v>
      </c>
      <c r="G268" s="22">
        <v>0</v>
      </c>
      <c r="H268" s="22" t="s">
        <v>2037</v>
      </c>
      <c r="I268" s="22" t="s">
        <v>2036</v>
      </c>
      <c r="J268" s="22" t="s">
        <v>2040</v>
      </c>
      <c r="L268" s="16" t="s">
        <v>4679</v>
      </c>
      <c r="M268" s="21">
        <v>2253020095886</v>
      </c>
      <c r="O268" s="22" t="s">
        <v>2597</v>
      </c>
      <c r="P268" s="22">
        <v>22</v>
      </c>
      <c r="Q268" s="22">
        <v>3</v>
      </c>
      <c r="R268" s="22">
        <v>0</v>
      </c>
      <c r="S268" s="22" t="s">
        <v>2037</v>
      </c>
    </row>
    <row r="269" spans="1:19">
      <c r="A269" s="16" t="s">
        <v>4674</v>
      </c>
      <c r="B269" s="21">
        <v>1955016151804</v>
      </c>
      <c r="C269" s="21">
        <v>4985009751220</v>
      </c>
      <c r="D269" s="22" t="s">
        <v>2132</v>
      </c>
      <c r="E269" s="22">
        <v>5223</v>
      </c>
      <c r="F269" s="22">
        <v>2</v>
      </c>
      <c r="G269" s="22">
        <v>0</v>
      </c>
      <c r="H269" s="22" t="s">
        <v>2037</v>
      </c>
      <c r="I269" s="22" t="s">
        <v>2036</v>
      </c>
      <c r="J269" s="22" t="s">
        <v>2040</v>
      </c>
      <c r="L269" s="16" t="s">
        <v>4679</v>
      </c>
      <c r="M269" s="21">
        <v>2255517094006</v>
      </c>
      <c r="O269" s="22" t="s">
        <v>2598</v>
      </c>
      <c r="P269" s="22">
        <v>21</v>
      </c>
      <c r="Q269" s="22">
        <v>1</v>
      </c>
      <c r="R269" s="22">
        <v>0</v>
      </c>
      <c r="S269" s="22" t="s">
        <v>2037</v>
      </c>
    </row>
    <row r="270" spans="1:19">
      <c r="A270" s="16" t="s">
        <v>4674</v>
      </c>
      <c r="B270" s="21">
        <v>1955515151800</v>
      </c>
      <c r="C270" s="21">
        <v>4985009751251</v>
      </c>
      <c r="D270" s="22" t="s">
        <v>2131</v>
      </c>
      <c r="E270" s="22">
        <v>4723</v>
      </c>
      <c r="F270" s="22">
        <v>1</v>
      </c>
      <c r="G270" s="22">
        <v>0</v>
      </c>
      <c r="H270" s="22" t="s">
        <v>2037</v>
      </c>
      <c r="I270" s="22" t="s">
        <v>2036</v>
      </c>
      <c r="J270" s="22" t="s">
        <v>2041</v>
      </c>
      <c r="L270" s="16" t="s">
        <v>4679</v>
      </c>
      <c r="M270" s="21">
        <v>2354517095881</v>
      </c>
      <c r="O270" s="22" t="s">
        <v>2599</v>
      </c>
      <c r="P270" s="22">
        <v>21</v>
      </c>
      <c r="Q270" s="22">
        <v>1</v>
      </c>
      <c r="R270" s="22">
        <v>0</v>
      </c>
      <c r="S270" s="22" t="s">
        <v>2037</v>
      </c>
    </row>
    <row r="271" spans="1:19">
      <c r="A271" s="16" t="s">
        <v>4674</v>
      </c>
      <c r="B271" s="21">
        <v>1955515151800</v>
      </c>
      <c r="C271" s="21">
        <v>4985009751251</v>
      </c>
      <c r="D271" s="22" t="s">
        <v>2131</v>
      </c>
      <c r="E271" s="22">
        <v>4723</v>
      </c>
      <c r="F271" s="22">
        <v>10</v>
      </c>
      <c r="G271" s="22">
        <v>0</v>
      </c>
      <c r="H271" s="22" t="s">
        <v>2037</v>
      </c>
      <c r="I271" s="22" t="s">
        <v>2036</v>
      </c>
      <c r="J271" s="22" t="s">
        <v>2040</v>
      </c>
      <c r="L271" s="16" t="s">
        <v>4679</v>
      </c>
      <c r="M271" s="21">
        <v>2355518094002</v>
      </c>
      <c r="O271" s="22" t="s">
        <v>2600</v>
      </c>
      <c r="P271" s="22">
        <v>23</v>
      </c>
      <c r="Q271" s="22">
        <v>3</v>
      </c>
      <c r="R271" s="22">
        <v>0</v>
      </c>
      <c r="S271" s="22" t="s">
        <v>2037</v>
      </c>
    </row>
    <row r="272" spans="1:19">
      <c r="A272" s="16" t="s">
        <v>4674</v>
      </c>
      <c r="B272" s="21">
        <v>1955515151800</v>
      </c>
      <c r="C272" s="21">
        <v>4985009751251</v>
      </c>
      <c r="D272" s="22" t="s">
        <v>2131</v>
      </c>
      <c r="E272" s="22">
        <v>1723</v>
      </c>
      <c r="F272" s="22">
        <v>6</v>
      </c>
      <c r="G272" s="22">
        <v>0</v>
      </c>
      <c r="H272" s="22" t="s">
        <v>2037</v>
      </c>
      <c r="I272" s="22" t="s">
        <v>2036</v>
      </c>
      <c r="J272" s="22" t="s">
        <v>2040</v>
      </c>
      <c r="L272" s="16" t="s">
        <v>4679</v>
      </c>
      <c r="M272" s="21">
        <v>2355519095893</v>
      </c>
      <c r="O272" s="22" t="s">
        <v>2407</v>
      </c>
      <c r="P272" s="22">
        <v>15</v>
      </c>
      <c r="Q272" s="22">
        <v>2</v>
      </c>
      <c r="R272" s="22">
        <v>0</v>
      </c>
      <c r="S272" s="22" t="s">
        <v>2037</v>
      </c>
    </row>
    <row r="273" spans="1:19">
      <c r="A273" s="16" t="s">
        <v>4674</v>
      </c>
      <c r="B273" s="21">
        <v>1955515151800</v>
      </c>
      <c r="C273" s="21">
        <v>4985009751251</v>
      </c>
      <c r="D273" s="22" t="s">
        <v>2131</v>
      </c>
      <c r="E273" s="22">
        <v>523</v>
      </c>
      <c r="F273" s="22">
        <v>2</v>
      </c>
      <c r="G273" s="22">
        <v>0</v>
      </c>
      <c r="H273" s="22" t="s">
        <v>2037</v>
      </c>
      <c r="I273" s="22" t="s">
        <v>2036</v>
      </c>
      <c r="J273" s="22" t="s">
        <v>2040</v>
      </c>
      <c r="L273" s="16" t="s">
        <v>4679</v>
      </c>
      <c r="M273" s="21">
        <v>2454518095887</v>
      </c>
      <c r="O273" s="22" t="s">
        <v>4666</v>
      </c>
      <c r="P273" s="22">
        <v>22</v>
      </c>
      <c r="Q273" s="22">
        <v>2</v>
      </c>
      <c r="R273" s="22">
        <v>0</v>
      </c>
      <c r="S273" s="22" t="s">
        <v>2037</v>
      </c>
    </row>
    <row r="274" spans="1:19">
      <c r="A274" s="16" t="s">
        <v>4674</v>
      </c>
      <c r="B274" s="21">
        <v>1956515159759</v>
      </c>
      <c r="C274" s="21">
        <v>3528703709336</v>
      </c>
      <c r="D274" s="22" t="s">
        <v>4682</v>
      </c>
      <c r="E274" s="22">
        <v>3920</v>
      </c>
      <c r="F274" s="22">
        <v>1</v>
      </c>
      <c r="G274" s="22">
        <v>0</v>
      </c>
      <c r="H274" s="22" t="s">
        <v>2037</v>
      </c>
      <c r="I274" s="22" t="s">
        <v>2037</v>
      </c>
      <c r="J274" s="22" t="s">
        <v>2196</v>
      </c>
      <c r="L274" s="16" t="s">
        <v>4679</v>
      </c>
      <c r="M274" s="21">
        <v>2455020095891</v>
      </c>
      <c r="O274" s="22" t="s">
        <v>2601</v>
      </c>
      <c r="P274" s="22">
        <v>20</v>
      </c>
      <c r="Q274" s="22">
        <v>2</v>
      </c>
      <c r="R274" s="22">
        <v>0</v>
      </c>
      <c r="S274" s="22" t="s">
        <v>2037</v>
      </c>
    </row>
    <row r="275" spans="1:19">
      <c r="A275" s="16" t="s">
        <v>4674</v>
      </c>
      <c r="B275" s="21">
        <v>1956515151807</v>
      </c>
      <c r="C275" s="21">
        <v>4985009751312</v>
      </c>
      <c r="D275" s="22" t="s">
        <v>6302</v>
      </c>
      <c r="E275" s="22">
        <v>4823</v>
      </c>
      <c r="F275" s="22">
        <v>32</v>
      </c>
      <c r="G275" s="22">
        <v>0</v>
      </c>
      <c r="H275" s="22" t="s">
        <v>2037</v>
      </c>
      <c r="I275" s="22" t="s">
        <v>2036</v>
      </c>
      <c r="J275" s="22" t="s">
        <v>2040</v>
      </c>
      <c r="L275" s="16" t="s">
        <v>4679</v>
      </c>
      <c r="M275" s="21">
        <v>2553519095879</v>
      </c>
      <c r="O275" s="22" t="s">
        <v>2602</v>
      </c>
      <c r="P275" s="22">
        <v>20</v>
      </c>
      <c r="Q275" s="22">
        <v>1</v>
      </c>
      <c r="R275" s="22">
        <v>0</v>
      </c>
      <c r="S275" s="22" t="s">
        <v>2037</v>
      </c>
    </row>
    <row r="276" spans="1:19">
      <c r="A276" s="16" t="s">
        <v>4674</v>
      </c>
      <c r="B276" s="21">
        <v>1956515151807</v>
      </c>
      <c r="C276" s="21">
        <v>4985009751312</v>
      </c>
      <c r="D276" s="22" t="s">
        <v>6302</v>
      </c>
      <c r="E276" s="22">
        <v>4823</v>
      </c>
      <c r="F276" s="22">
        <v>21</v>
      </c>
      <c r="G276" s="22">
        <v>0</v>
      </c>
      <c r="H276" s="22" t="s">
        <v>2037</v>
      </c>
      <c r="I276" s="22" t="s">
        <v>2036</v>
      </c>
      <c r="J276" s="22" t="s">
        <v>2040</v>
      </c>
      <c r="L276" s="16" t="s">
        <v>4679</v>
      </c>
      <c r="M276" s="21">
        <v>2555019095892</v>
      </c>
      <c r="O276" s="22" t="s">
        <v>2603</v>
      </c>
      <c r="P276" s="22">
        <v>21</v>
      </c>
      <c r="Q276" s="22">
        <v>1</v>
      </c>
      <c r="R276" s="22">
        <v>0</v>
      </c>
      <c r="S276" s="22" t="s">
        <v>2037</v>
      </c>
    </row>
    <row r="277" spans="1:19">
      <c r="A277" s="16" t="s">
        <v>4674</v>
      </c>
      <c r="B277" s="21">
        <v>2054516155417</v>
      </c>
      <c r="C277" s="21">
        <v>4985009686126</v>
      </c>
      <c r="D277" s="22" t="s">
        <v>2127</v>
      </c>
      <c r="E277" s="22">
        <v>1723</v>
      </c>
      <c r="F277" s="22">
        <v>2</v>
      </c>
      <c r="G277" s="22">
        <v>0</v>
      </c>
      <c r="H277" s="22" t="s">
        <v>2037</v>
      </c>
      <c r="I277" s="22" t="s">
        <v>2036</v>
      </c>
      <c r="J277" s="22" t="s">
        <v>2062</v>
      </c>
      <c r="L277" s="16" t="s">
        <v>4679</v>
      </c>
      <c r="M277" s="21">
        <v>2555020095898</v>
      </c>
      <c r="O277" s="22" t="s">
        <v>2604</v>
      </c>
      <c r="P277" s="22">
        <v>21</v>
      </c>
      <c r="Q277" s="22">
        <v>1</v>
      </c>
      <c r="R277" s="22">
        <v>0</v>
      </c>
      <c r="S277" s="22" t="s">
        <v>2037</v>
      </c>
    </row>
    <row r="278" spans="1:19">
      <c r="A278" s="16" t="s">
        <v>4674</v>
      </c>
      <c r="B278" s="21">
        <v>2054516155417</v>
      </c>
      <c r="C278" s="21">
        <v>4985009686126</v>
      </c>
      <c r="D278" s="22" t="s">
        <v>2127</v>
      </c>
      <c r="E278" s="22">
        <v>1723</v>
      </c>
      <c r="F278" s="22">
        <v>2</v>
      </c>
      <c r="G278" s="22">
        <v>0</v>
      </c>
      <c r="H278" s="22" t="s">
        <v>2037</v>
      </c>
      <c r="I278" s="22" t="s">
        <v>2036</v>
      </c>
      <c r="J278" s="22" t="s">
        <v>2062</v>
      </c>
      <c r="L278" s="16" t="s">
        <v>4679</v>
      </c>
      <c r="M278" s="21">
        <v>2656517095886</v>
      </c>
      <c r="O278" s="22" t="s">
        <v>2605</v>
      </c>
      <c r="P278" s="22">
        <v>21</v>
      </c>
      <c r="Q278" s="22">
        <v>1</v>
      </c>
      <c r="R278" s="22">
        <v>0</v>
      </c>
      <c r="S278" s="22" t="s">
        <v>2037</v>
      </c>
    </row>
    <row r="279" spans="1:19">
      <c r="A279" s="16" t="s">
        <v>4674</v>
      </c>
      <c r="B279" s="21">
        <v>2055016155419</v>
      </c>
      <c r="C279" s="21">
        <v>4985009686102</v>
      </c>
      <c r="D279" s="22" t="s">
        <v>14086</v>
      </c>
      <c r="E279" s="22">
        <v>3323</v>
      </c>
      <c r="F279" s="22">
        <v>20</v>
      </c>
      <c r="G279" s="22">
        <v>0</v>
      </c>
      <c r="H279" s="22" t="s">
        <v>2037</v>
      </c>
      <c r="I279" s="22" t="s">
        <v>2036</v>
      </c>
      <c r="J279" s="22" t="s">
        <v>2062</v>
      </c>
      <c r="L279" s="16" t="s">
        <v>4679</v>
      </c>
      <c r="M279" s="21">
        <v>2853521095899</v>
      </c>
      <c r="O279" s="22" t="s">
        <v>2606</v>
      </c>
      <c r="P279" s="22">
        <v>21</v>
      </c>
      <c r="Q279" s="22">
        <v>2</v>
      </c>
      <c r="R279" s="22">
        <v>0</v>
      </c>
      <c r="S279" s="22" t="s">
        <v>2037</v>
      </c>
    </row>
    <row r="280" spans="1:19">
      <c r="A280" s="16" t="s">
        <v>4674</v>
      </c>
      <c r="B280" s="21">
        <v>2055017155500</v>
      </c>
      <c r="C280" s="21">
        <v>4985009687192</v>
      </c>
      <c r="D280" s="22" t="s">
        <v>2123</v>
      </c>
      <c r="E280" s="22">
        <v>1923</v>
      </c>
      <c r="F280" s="22">
        <v>2</v>
      </c>
      <c r="G280" s="22">
        <v>0</v>
      </c>
      <c r="H280" s="22" t="s">
        <v>2037</v>
      </c>
      <c r="I280" s="22" t="s">
        <v>2036</v>
      </c>
      <c r="J280" s="22" t="s">
        <v>2055</v>
      </c>
      <c r="L280" s="16" t="s">
        <v>4679</v>
      </c>
      <c r="M280" s="21">
        <v>3054022095893</v>
      </c>
      <c r="O280" s="22" t="s">
        <v>2607</v>
      </c>
      <c r="P280" s="22">
        <v>22</v>
      </c>
      <c r="Q280" s="22">
        <v>3</v>
      </c>
      <c r="R280" s="22">
        <v>0</v>
      </c>
      <c r="S280" s="22" t="s">
        <v>2037</v>
      </c>
    </row>
    <row r="281" spans="1:19">
      <c r="A281" s="16" t="s">
        <v>4674</v>
      </c>
      <c r="B281" s="21">
        <v>2055017155500</v>
      </c>
      <c r="C281" s="21">
        <v>4985009687192</v>
      </c>
      <c r="D281" s="22" t="s">
        <v>2123</v>
      </c>
      <c r="E281" s="22">
        <v>1923</v>
      </c>
      <c r="F281" s="22">
        <v>6</v>
      </c>
      <c r="G281" s="22">
        <v>0</v>
      </c>
      <c r="H281" s="22" t="s">
        <v>2037</v>
      </c>
      <c r="I281" s="22" t="s">
        <v>2036</v>
      </c>
      <c r="J281" s="22" t="s">
        <v>2046</v>
      </c>
      <c r="L281" s="16" t="s">
        <v>4679</v>
      </c>
      <c r="M281" s="21">
        <v>3253021095891</v>
      </c>
      <c r="O281" s="22" t="s">
        <v>2608</v>
      </c>
      <c r="P281" s="22">
        <v>20</v>
      </c>
      <c r="Q281" s="22">
        <v>2</v>
      </c>
      <c r="R281" s="22">
        <v>0</v>
      </c>
      <c r="S281" s="22" t="s">
        <v>2037</v>
      </c>
    </row>
    <row r="282" spans="1:19">
      <c r="A282" s="16" t="s">
        <v>4674</v>
      </c>
      <c r="B282" s="21">
        <v>2055516151805</v>
      </c>
      <c r="C282" s="21">
        <v>4985009751282</v>
      </c>
      <c r="D282" s="22" t="s">
        <v>2122</v>
      </c>
      <c r="E282" s="22">
        <v>2123</v>
      </c>
      <c r="F282" s="22">
        <v>16</v>
      </c>
      <c r="G282" s="22">
        <v>0</v>
      </c>
      <c r="H282" s="22" t="s">
        <v>2037</v>
      </c>
      <c r="I282" s="22" t="s">
        <v>2036</v>
      </c>
      <c r="J282" s="22" t="s">
        <v>2040</v>
      </c>
      <c r="L282" s="16" t="s">
        <v>4679</v>
      </c>
      <c r="M282" s="21">
        <v>1557013231208</v>
      </c>
      <c r="O282" s="22" t="s">
        <v>2609</v>
      </c>
      <c r="P282" s="22">
        <v>23</v>
      </c>
      <c r="Q282" s="22">
        <v>122</v>
      </c>
      <c r="R282" s="22">
        <v>0</v>
      </c>
      <c r="S282" s="22" t="s">
        <v>2037</v>
      </c>
    </row>
    <row r="283" spans="1:19">
      <c r="A283" s="16" t="s">
        <v>4674</v>
      </c>
      <c r="B283" s="21">
        <v>2055516151805</v>
      </c>
      <c r="C283" s="21">
        <v>4985009751282</v>
      </c>
      <c r="D283" s="22" t="s">
        <v>2122</v>
      </c>
      <c r="E283" s="22">
        <v>1723</v>
      </c>
      <c r="F283" s="22">
        <v>12</v>
      </c>
      <c r="G283" s="22">
        <v>0</v>
      </c>
      <c r="H283" s="22" t="s">
        <v>2037</v>
      </c>
      <c r="I283" s="22" t="s">
        <v>2036</v>
      </c>
      <c r="J283" s="22" t="s">
        <v>2041</v>
      </c>
      <c r="L283" s="16" t="s">
        <v>4679</v>
      </c>
      <c r="M283" s="21">
        <v>1656514239024</v>
      </c>
      <c r="O283" s="22" t="s">
        <v>2610</v>
      </c>
      <c r="P283" s="22">
        <v>20</v>
      </c>
      <c r="Q283" s="22">
        <v>1</v>
      </c>
      <c r="R283" s="22">
        <v>0</v>
      </c>
      <c r="S283" s="22" t="s">
        <v>2037</v>
      </c>
    </row>
    <row r="284" spans="1:19">
      <c r="A284" s="16" t="s">
        <v>4674</v>
      </c>
      <c r="B284" s="21">
        <v>2055516151805</v>
      </c>
      <c r="C284" s="21">
        <v>4985009751282</v>
      </c>
      <c r="D284" s="22" t="s">
        <v>2122</v>
      </c>
      <c r="E284" s="22">
        <v>1723</v>
      </c>
      <c r="F284" s="22">
        <v>16</v>
      </c>
      <c r="G284" s="22">
        <v>0</v>
      </c>
      <c r="H284" s="22" t="s">
        <v>2037</v>
      </c>
      <c r="I284" s="22" t="s">
        <v>2036</v>
      </c>
      <c r="J284" s="22" t="s">
        <v>2041</v>
      </c>
      <c r="L284" s="16" t="s">
        <v>4679</v>
      </c>
      <c r="M284" s="21">
        <v>1656514231202</v>
      </c>
      <c r="O284" s="22" t="s">
        <v>2611</v>
      </c>
      <c r="P284" s="22">
        <v>23</v>
      </c>
      <c r="Q284" s="22">
        <v>1</v>
      </c>
      <c r="R284" s="22">
        <v>0</v>
      </c>
      <c r="S284" s="22" t="s">
        <v>2037</v>
      </c>
    </row>
    <row r="285" spans="1:19">
      <c r="A285" s="16" t="s">
        <v>4674</v>
      </c>
      <c r="B285" s="21">
        <v>2055516155506</v>
      </c>
      <c r="C285" s="21">
        <v>4985009687185</v>
      </c>
      <c r="D285" s="22" t="s">
        <v>2118</v>
      </c>
      <c r="E285" s="22">
        <v>3323</v>
      </c>
      <c r="F285" s="22">
        <v>2</v>
      </c>
      <c r="G285" s="22">
        <v>0</v>
      </c>
      <c r="H285" s="22" t="s">
        <v>2037</v>
      </c>
      <c r="I285" s="22" t="s">
        <v>2036</v>
      </c>
      <c r="J285" s="22" t="s">
        <v>2046</v>
      </c>
      <c r="L285" s="16" t="s">
        <v>4679</v>
      </c>
      <c r="M285" s="21">
        <v>1657014239026</v>
      </c>
      <c r="O285" s="22" t="s">
        <v>2612</v>
      </c>
      <c r="P285" s="22">
        <v>20</v>
      </c>
      <c r="Q285" s="22">
        <v>2</v>
      </c>
      <c r="R285" s="22">
        <v>0</v>
      </c>
      <c r="S285" s="22" t="s">
        <v>2037</v>
      </c>
    </row>
    <row r="286" spans="1:19">
      <c r="A286" s="16" t="s">
        <v>4674</v>
      </c>
      <c r="B286" s="21">
        <v>2056515151803</v>
      </c>
      <c r="C286" s="21">
        <v>4985009751145</v>
      </c>
      <c r="D286" s="22" t="s">
        <v>2116</v>
      </c>
      <c r="E286" s="22">
        <v>4023</v>
      </c>
      <c r="F286" s="22">
        <v>4</v>
      </c>
      <c r="G286" s="22">
        <v>0</v>
      </c>
      <c r="H286" s="22" t="s">
        <v>2037</v>
      </c>
      <c r="I286" s="22" t="s">
        <v>2036</v>
      </c>
      <c r="J286" s="22" t="s">
        <v>2041</v>
      </c>
      <c r="L286" s="16" t="s">
        <v>4679</v>
      </c>
      <c r="M286" s="21">
        <v>1756514231209</v>
      </c>
      <c r="O286" s="22" t="s">
        <v>2613</v>
      </c>
      <c r="P286" s="22">
        <v>23</v>
      </c>
      <c r="Q286" s="22">
        <v>34</v>
      </c>
      <c r="R286" s="22">
        <v>0</v>
      </c>
      <c r="S286" s="22" t="s">
        <v>2037</v>
      </c>
    </row>
    <row r="287" spans="1:19">
      <c r="A287" s="16" t="s">
        <v>4674</v>
      </c>
      <c r="B287" s="21">
        <v>2056515151803</v>
      </c>
      <c r="C287" s="21">
        <v>4985009751145</v>
      </c>
      <c r="D287" s="22" t="s">
        <v>2116</v>
      </c>
      <c r="E287" s="22">
        <v>4623</v>
      </c>
      <c r="F287" s="22">
        <v>14</v>
      </c>
      <c r="G287" s="22">
        <v>0</v>
      </c>
      <c r="H287" s="22" t="s">
        <v>2037</v>
      </c>
      <c r="I287" s="22" t="s">
        <v>2036</v>
      </c>
      <c r="J287" s="22" t="s">
        <v>2040</v>
      </c>
      <c r="L287" s="16" t="s">
        <v>4679</v>
      </c>
      <c r="M287" s="21">
        <v>1756514239021</v>
      </c>
      <c r="O287" s="22" t="s">
        <v>2614</v>
      </c>
      <c r="P287" s="22">
        <v>20</v>
      </c>
      <c r="Q287" s="22">
        <v>1</v>
      </c>
      <c r="R287" s="22">
        <v>0</v>
      </c>
      <c r="S287" s="22" t="s">
        <v>2037</v>
      </c>
    </row>
    <row r="288" spans="1:19">
      <c r="A288" s="16" t="s">
        <v>4674</v>
      </c>
      <c r="B288" s="21">
        <v>2056515151803</v>
      </c>
      <c r="C288" s="21">
        <v>4985009751145</v>
      </c>
      <c r="D288" s="22" t="s">
        <v>2116</v>
      </c>
      <c r="E288" s="22">
        <v>3923</v>
      </c>
      <c r="F288" s="22">
        <v>12</v>
      </c>
      <c r="G288" s="22">
        <v>0</v>
      </c>
      <c r="H288" s="22" t="s">
        <v>2037</v>
      </c>
      <c r="I288" s="22" t="s">
        <v>2036</v>
      </c>
      <c r="J288" s="22" t="s">
        <v>2040</v>
      </c>
      <c r="L288" s="16" t="s">
        <v>4679</v>
      </c>
      <c r="M288" s="21">
        <v>1756515239204</v>
      </c>
      <c r="O288" s="22" t="s">
        <v>2615</v>
      </c>
      <c r="P288" s="22">
        <v>19</v>
      </c>
      <c r="Q288" s="22">
        <v>2</v>
      </c>
      <c r="R288" s="22">
        <v>0</v>
      </c>
      <c r="S288" s="22" t="s">
        <v>2037</v>
      </c>
    </row>
    <row r="289" spans="1:19">
      <c r="A289" s="16" t="s">
        <v>4674</v>
      </c>
      <c r="B289" s="21">
        <v>2056516159044</v>
      </c>
      <c r="C289" s="21">
        <v>4985009700327</v>
      </c>
      <c r="D289" s="22" t="s">
        <v>2115</v>
      </c>
      <c r="E289" s="22">
        <v>1323</v>
      </c>
      <c r="F289" s="22">
        <v>12</v>
      </c>
      <c r="G289" s="22">
        <v>0</v>
      </c>
      <c r="H289" s="22" t="s">
        <v>2037</v>
      </c>
      <c r="I289" s="22" t="s">
        <v>2036</v>
      </c>
      <c r="J289" s="22" t="s">
        <v>2041</v>
      </c>
      <c r="L289" s="16" t="s">
        <v>4679</v>
      </c>
      <c r="M289" s="21">
        <v>1756515231208</v>
      </c>
      <c r="O289" s="22" t="s">
        <v>2616</v>
      </c>
      <c r="P289" s="22">
        <v>23</v>
      </c>
      <c r="Q289" s="22">
        <v>167</v>
      </c>
      <c r="R289" s="22">
        <v>0</v>
      </c>
      <c r="S289" s="22" t="s">
        <v>2037</v>
      </c>
    </row>
    <row r="290" spans="1:19">
      <c r="A290" s="16" t="s">
        <v>4674</v>
      </c>
      <c r="B290" s="21">
        <v>2154516155421</v>
      </c>
      <c r="C290" s="21">
        <v>4985009686041</v>
      </c>
      <c r="D290" s="22" t="s">
        <v>12150</v>
      </c>
      <c r="E290" s="22">
        <v>1923</v>
      </c>
      <c r="F290" s="22">
        <v>4</v>
      </c>
      <c r="G290" s="22">
        <v>0</v>
      </c>
      <c r="H290" s="22" t="s">
        <v>2037</v>
      </c>
      <c r="I290" s="22" t="s">
        <v>2036</v>
      </c>
      <c r="J290" s="22" t="s">
        <v>2066</v>
      </c>
      <c r="L290" s="16" t="s">
        <v>4679</v>
      </c>
      <c r="M290" s="21">
        <v>1757014231201</v>
      </c>
      <c r="O290" s="22" t="s">
        <v>2617</v>
      </c>
      <c r="P290" s="22">
        <v>23</v>
      </c>
      <c r="Q290" s="22">
        <v>72</v>
      </c>
      <c r="R290" s="22">
        <v>0</v>
      </c>
      <c r="S290" s="22" t="s">
        <v>2037</v>
      </c>
    </row>
    <row r="291" spans="1:19">
      <c r="A291" s="16" t="s">
        <v>4674</v>
      </c>
      <c r="B291" s="21">
        <v>2154516155421</v>
      </c>
      <c r="C291" s="21">
        <v>4985009686041</v>
      </c>
      <c r="D291" s="22" t="s">
        <v>12150</v>
      </c>
      <c r="E291" s="22">
        <v>2323</v>
      </c>
      <c r="F291" s="22">
        <v>4</v>
      </c>
      <c r="G291" s="22">
        <v>0</v>
      </c>
      <c r="H291" s="22" t="s">
        <v>2037</v>
      </c>
      <c r="I291" s="22" t="s">
        <v>2036</v>
      </c>
      <c r="J291" s="22" t="s">
        <v>2066</v>
      </c>
      <c r="L291" s="16" t="s">
        <v>4679</v>
      </c>
      <c r="M291" s="21">
        <v>1757014239023</v>
      </c>
      <c r="O291" s="22" t="s">
        <v>2618</v>
      </c>
      <c r="P291" s="22">
        <v>20</v>
      </c>
      <c r="Q291" s="22">
        <v>2</v>
      </c>
      <c r="R291" s="22">
        <v>0</v>
      </c>
      <c r="S291" s="22" t="s">
        <v>2037</v>
      </c>
    </row>
    <row r="292" spans="1:19">
      <c r="A292" s="16" t="s">
        <v>4674</v>
      </c>
      <c r="B292" s="21">
        <v>2154516155421</v>
      </c>
      <c r="C292" s="21">
        <v>4985009686041</v>
      </c>
      <c r="D292" s="22" t="s">
        <v>12150</v>
      </c>
      <c r="E292" s="22">
        <v>2323</v>
      </c>
      <c r="F292" s="22">
        <v>4</v>
      </c>
      <c r="G292" s="22">
        <v>0</v>
      </c>
      <c r="H292" s="22" t="s">
        <v>2037</v>
      </c>
      <c r="I292" s="22" t="s">
        <v>2036</v>
      </c>
      <c r="J292" s="22" t="s">
        <v>2066</v>
      </c>
      <c r="L292" s="16" t="s">
        <v>4679</v>
      </c>
      <c r="M292" s="21">
        <v>1856015231200</v>
      </c>
      <c r="O292" s="22" t="s">
        <v>5216</v>
      </c>
      <c r="P292" s="22">
        <v>23</v>
      </c>
      <c r="Q292" s="22">
        <v>202</v>
      </c>
      <c r="R292" s="22">
        <v>0</v>
      </c>
      <c r="S292" s="22" t="s">
        <v>2037</v>
      </c>
    </row>
    <row r="293" spans="1:19">
      <c r="A293" s="16" t="s">
        <v>4674</v>
      </c>
      <c r="B293" s="21">
        <v>2155017155507</v>
      </c>
      <c r="C293" s="21">
        <v>4985009687215</v>
      </c>
      <c r="D293" s="22" t="s">
        <v>2274</v>
      </c>
      <c r="E293" s="22">
        <v>3922</v>
      </c>
      <c r="F293" s="22">
        <v>11</v>
      </c>
      <c r="G293" s="22">
        <v>0</v>
      </c>
      <c r="H293" s="22" t="s">
        <v>2037</v>
      </c>
      <c r="I293" s="22" t="s">
        <v>2036</v>
      </c>
      <c r="J293" s="22" t="s">
        <v>2055</v>
      </c>
      <c r="L293" s="16" t="s">
        <v>4679</v>
      </c>
      <c r="M293" s="21">
        <v>1856514231206</v>
      </c>
      <c r="O293" s="22" t="s">
        <v>2619</v>
      </c>
      <c r="P293" s="22">
        <v>23</v>
      </c>
      <c r="Q293" s="22">
        <v>11</v>
      </c>
      <c r="R293" s="22">
        <v>0</v>
      </c>
      <c r="S293" s="22" t="s">
        <v>2037</v>
      </c>
    </row>
    <row r="294" spans="1:19">
      <c r="A294" s="16" t="s">
        <v>4674</v>
      </c>
      <c r="B294" s="21">
        <v>2155017155507</v>
      </c>
      <c r="C294" s="21">
        <v>4985009687215</v>
      </c>
      <c r="D294" s="22" t="s">
        <v>2274</v>
      </c>
      <c r="E294" s="22">
        <v>4022</v>
      </c>
      <c r="F294" s="22">
        <v>1</v>
      </c>
      <c r="G294" s="22">
        <v>0</v>
      </c>
      <c r="H294" s="22" t="s">
        <v>2037</v>
      </c>
      <c r="I294" s="22" t="s">
        <v>2036</v>
      </c>
      <c r="J294" s="22" t="s">
        <v>2055</v>
      </c>
      <c r="L294" s="16" t="s">
        <v>4679</v>
      </c>
      <c r="M294" s="21">
        <v>1856515231205</v>
      </c>
      <c r="O294" s="22" t="s">
        <v>2620</v>
      </c>
      <c r="P294" s="22">
        <v>23</v>
      </c>
      <c r="Q294" s="22">
        <v>139</v>
      </c>
      <c r="R294" s="22">
        <v>0</v>
      </c>
      <c r="S294" s="22" t="s">
        <v>2037</v>
      </c>
    </row>
    <row r="295" spans="1:19">
      <c r="A295" s="16" t="s">
        <v>4674</v>
      </c>
      <c r="B295" s="21">
        <v>2155516155435</v>
      </c>
      <c r="C295" s="21">
        <v>4985009686294</v>
      </c>
      <c r="D295" s="22" t="s">
        <v>2108</v>
      </c>
      <c r="E295" s="22">
        <v>2619</v>
      </c>
      <c r="F295" s="22">
        <v>3</v>
      </c>
      <c r="G295" s="22">
        <v>0</v>
      </c>
      <c r="H295" s="22" t="s">
        <v>2037</v>
      </c>
      <c r="I295" s="22" t="s">
        <v>2037</v>
      </c>
      <c r="J295" s="22" t="s">
        <v>2196</v>
      </c>
      <c r="L295" s="16" t="s">
        <v>4679</v>
      </c>
      <c r="M295" s="21">
        <v>1956515239208</v>
      </c>
      <c r="O295" s="22" t="s">
        <v>2621</v>
      </c>
      <c r="P295" s="22">
        <v>21</v>
      </c>
      <c r="Q295" s="22">
        <v>2</v>
      </c>
      <c r="R295" s="22">
        <v>0</v>
      </c>
      <c r="S295" s="22" t="s">
        <v>2037</v>
      </c>
    </row>
    <row r="296" spans="1:19">
      <c r="A296" s="16" t="s">
        <v>4674</v>
      </c>
      <c r="B296" s="21">
        <v>2155516155435</v>
      </c>
      <c r="C296" s="21">
        <v>4985009686294</v>
      </c>
      <c r="D296" s="22" t="s">
        <v>2108</v>
      </c>
      <c r="E296" s="22">
        <v>623</v>
      </c>
      <c r="F296" s="22">
        <v>5</v>
      </c>
      <c r="G296" s="22">
        <v>0</v>
      </c>
      <c r="H296" s="22" t="s">
        <v>2037</v>
      </c>
      <c r="I296" s="22" t="s">
        <v>2036</v>
      </c>
      <c r="J296" s="22" t="s">
        <v>2041</v>
      </c>
      <c r="L296" s="16" t="s">
        <v>4679</v>
      </c>
      <c r="M296" s="21">
        <v>1958015231232</v>
      </c>
      <c r="O296" s="22" t="s">
        <v>2622</v>
      </c>
      <c r="P296" s="22">
        <v>23</v>
      </c>
      <c r="Q296" s="22">
        <v>29</v>
      </c>
      <c r="R296" s="22">
        <v>0</v>
      </c>
      <c r="S296" s="22" t="s">
        <v>2037</v>
      </c>
    </row>
    <row r="297" spans="1:19">
      <c r="A297" s="16" t="s">
        <v>4674</v>
      </c>
      <c r="B297" s="21">
        <v>2155516155435</v>
      </c>
      <c r="C297" s="21">
        <v>4985009686294</v>
      </c>
      <c r="D297" s="22" t="s">
        <v>2108</v>
      </c>
      <c r="E297" s="22">
        <v>623</v>
      </c>
      <c r="F297" s="22">
        <v>1</v>
      </c>
      <c r="G297" s="22">
        <v>0</v>
      </c>
      <c r="H297" s="22" t="s">
        <v>2037</v>
      </c>
      <c r="I297" s="22" t="s">
        <v>2036</v>
      </c>
      <c r="J297" s="22" t="s">
        <v>2041</v>
      </c>
      <c r="L297" s="16" t="s">
        <v>4679</v>
      </c>
      <c r="M297" s="21">
        <v>2055017232034</v>
      </c>
      <c r="O297" s="22" t="s">
        <v>2623</v>
      </c>
      <c r="P297" s="22">
        <v>22</v>
      </c>
      <c r="Q297" s="22">
        <v>1</v>
      </c>
      <c r="R297" s="22">
        <v>0</v>
      </c>
      <c r="S297" s="22" t="s">
        <v>2037</v>
      </c>
    </row>
    <row r="298" spans="1:19">
      <c r="A298" s="16" t="s">
        <v>4674</v>
      </c>
      <c r="B298" s="21">
        <v>2156017157010</v>
      </c>
      <c r="C298" s="21">
        <v>4985009757352</v>
      </c>
      <c r="D298" s="22" t="s">
        <v>2271</v>
      </c>
      <c r="E298" s="22">
        <v>2423</v>
      </c>
      <c r="F298" s="22">
        <v>2</v>
      </c>
      <c r="G298" s="22">
        <v>0</v>
      </c>
      <c r="H298" s="22" t="s">
        <v>2037</v>
      </c>
      <c r="I298" s="22" t="s">
        <v>2036</v>
      </c>
      <c r="J298" s="22" t="s">
        <v>2058</v>
      </c>
      <c r="L298" s="16" t="s">
        <v>4679</v>
      </c>
      <c r="M298" s="21">
        <v>2055017231204</v>
      </c>
      <c r="O298" s="22" t="s">
        <v>2624</v>
      </c>
      <c r="P298" s="22">
        <v>23</v>
      </c>
      <c r="Q298" s="22">
        <v>44</v>
      </c>
      <c r="R298" s="22">
        <v>0</v>
      </c>
      <c r="S298" s="22" t="s">
        <v>2037</v>
      </c>
    </row>
    <row r="299" spans="1:19">
      <c r="A299" s="16" t="s">
        <v>4674</v>
      </c>
      <c r="B299" s="21">
        <v>2254019158407</v>
      </c>
      <c r="C299" s="21">
        <v>4985009689028</v>
      </c>
      <c r="D299" s="22" t="s">
        <v>2094</v>
      </c>
      <c r="E299" s="22">
        <v>3423</v>
      </c>
      <c r="F299" s="22">
        <v>2</v>
      </c>
      <c r="G299" s="22">
        <v>0</v>
      </c>
      <c r="H299" s="22" t="s">
        <v>2037</v>
      </c>
      <c r="I299" s="22" t="s">
        <v>2036</v>
      </c>
      <c r="J299" s="22" t="s">
        <v>2062</v>
      </c>
      <c r="L299" s="16" t="s">
        <v>4679</v>
      </c>
      <c r="M299" s="21">
        <v>2056016231202</v>
      </c>
      <c r="O299" s="22" t="s">
        <v>3407</v>
      </c>
      <c r="P299" s="22">
        <v>23</v>
      </c>
      <c r="Q299" s="22">
        <v>209</v>
      </c>
      <c r="R299" s="22">
        <v>0</v>
      </c>
      <c r="S299" s="22" t="s">
        <v>2037</v>
      </c>
    </row>
    <row r="300" spans="1:19">
      <c r="A300" s="16" t="s">
        <v>4674</v>
      </c>
      <c r="B300" s="21">
        <v>2254019158407</v>
      </c>
      <c r="C300" s="21">
        <v>4985009689028</v>
      </c>
      <c r="D300" s="22" t="s">
        <v>2094</v>
      </c>
      <c r="E300" s="22">
        <v>3423</v>
      </c>
      <c r="F300" s="22">
        <v>12</v>
      </c>
      <c r="G300" s="22">
        <v>0</v>
      </c>
      <c r="H300" s="22" t="s">
        <v>2037</v>
      </c>
      <c r="I300" s="22" t="s">
        <v>2036</v>
      </c>
      <c r="J300" s="22" t="s">
        <v>2062</v>
      </c>
      <c r="L300" s="16" t="s">
        <v>4679</v>
      </c>
      <c r="M300" s="21">
        <v>2154517231209</v>
      </c>
      <c r="O300" s="22" t="s">
        <v>7876</v>
      </c>
      <c r="P300" s="22">
        <v>23</v>
      </c>
      <c r="Q300" s="22">
        <v>8</v>
      </c>
      <c r="R300" s="22">
        <v>0</v>
      </c>
      <c r="S300" s="22" t="s">
        <v>2037</v>
      </c>
    </row>
    <row r="301" spans="1:19">
      <c r="A301" s="16" t="s">
        <v>4674</v>
      </c>
      <c r="B301" s="21">
        <v>2254019158407</v>
      </c>
      <c r="C301" s="21">
        <v>4985009689028</v>
      </c>
      <c r="D301" s="22" t="s">
        <v>2094</v>
      </c>
      <c r="E301" s="22">
        <v>3323</v>
      </c>
      <c r="F301" s="22">
        <v>6</v>
      </c>
      <c r="G301" s="22">
        <v>0</v>
      </c>
      <c r="H301" s="22" t="s">
        <v>2037</v>
      </c>
      <c r="I301" s="22" t="s">
        <v>2036</v>
      </c>
      <c r="J301" s="22" t="s">
        <v>2062</v>
      </c>
      <c r="L301" s="16" t="s">
        <v>4679</v>
      </c>
      <c r="M301" s="21">
        <v>2155517231206</v>
      </c>
      <c r="O301" s="22" t="s">
        <v>2625</v>
      </c>
      <c r="P301" s="22">
        <v>23</v>
      </c>
      <c r="Q301" s="22">
        <v>33</v>
      </c>
      <c r="R301" s="22">
        <v>0</v>
      </c>
      <c r="S301" s="22" t="s">
        <v>2037</v>
      </c>
    </row>
    <row r="302" spans="1:19">
      <c r="A302" s="16" t="s">
        <v>4674</v>
      </c>
      <c r="B302" s="21">
        <v>2254518157000</v>
      </c>
      <c r="C302" s="21">
        <v>4985009757505</v>
      </c>
      <c r="D302" s="22" t="s">
        <v>4683</v>
      </c>
      <c r="E302" s="22">
        <v>3221</v>
      </c>
      <c r="F302" s="22">
        <v>4</v>
      </c>
      <c r="G302" s="22">
        <v>0</v>
      </c>
      <c r="H302" s="22" t="s">
        <v>2037</v>
      </c>
      <c r="I302" s="22" t="s">
        <v>2037</v>
      </c>
      <c r="J302" s="22" t="s">
        <v>4684</v>
      </c>
      <c r="L302" s="16" t="s">
        <v>4679</v>
      </c>
      <c r="M302" s="21">
        <v>2156016231209</v>
      </c>
      <c r="O302" s="22" t="s">
        <v>2626</v>
      </c>
      <c r="P302" s="22">
        <v>23</v>
      </c>
      <c r="Q302" s="22">
        <v>47</v>
      </c>
      <c r="R302" s="22">
        <v>0</v>
      </c>
      <c r="S302" s="22" t="s">
        <v>2037</v>
      </c>
    </row>
    <row r="303" spans="1:19">
      <c r="A303" s="16" t="s">
        <v>4674</v>
      </c>
      <c r="B303" s="21">
        <v>2254519158402</v>
      </c>
      <c r="C303" s="21">
        <v>4985009689035</v>
      </c>
      <c r="D303" s="22" t="s">
        <v>2086</v>
      </c>
      <c r="E303" s="22">
        <v>1323</v>
      </c>
      <c r="F303" s="22">
        <v>2</v>
      </c>
      <c r="G303" s="22">
        <v>0</v>
      </c>
      <c r="H303" s="22" t="s">
        <v>2037</v>
      </c>
      <c r="I303" s="22" t="s">
        <v>2036</v>
      </c>
      <c r="J303" s="22" t="s">
        <v>2066</v>
      </c>
      <c r="L303" s="16" t="s">
        <v>4679</v>
      </c>
      <c r="M303" s="21">
        <v>2156016239021</v>
      </c>
      <c r="O303" s="22" t="s">
        <v>2627</v>
      </c>
      <c r="P303" s="22">
        <v>20</v>
      </c>
      <c r="Q303" s="22">
        <v>1</v>
      </c>
      <c r="R303" s="22">
        <v>0</v>
      </c>
      <c r="S303" s="22" t="s">
        <v>2037</v>
      </c>
    </row>
    <row r="304" spans="1:19">
      <c r="A304" s="16" t="s">
        <v>4674</v>
      </c>
      <c r="B304" s="21">
        <v>2254519158402</v>
      </c>
      <c r="C304" s="21">
        <v>4985009689035</v>
      </c>
      <c r="D304" s="22" t="s">
        <v>2086</v>
      </c>
      <c r="E304" s="22">
        <v>523</v>
      </c>
      <c r="F304" s="22">
        <v>4</v>
      </c>
      <c r="G304" s="22">
        <v>0</v>
      </c>
      <c r="H304" s="22" t="s">
        <v>2037</v>
      </c>
      <c r="I304" s="22" t="s">
        <v>2036</v>
      </c>
      <c r="J304" s="22" t="s">
        <v>2066</v>
      </c>
      <c r="L304" s="16" t="s">
        <v>4679</v>
      </c>
      <c r="M304" s="21">
        <v>2156017231208</v>
      </c>
      <c r="O304" s="22" t="s">
        <v>2628</v>
      </c>
      <c r="P304" s="22">
        <v>23</v>
      </c>
      <c r="Q304" s="22">
        <v>26</v>
      </c>
      <c r="R304" s="22">
        <v>0</v>
      </c>
      <c r="S304" s="22" t="s">
        <v>2037</v>
      </c>
    </row>
    <row r="305" spans="1:19">
      <c r="A305" s="16" t="s">
        <v>4674</v>
      </c>
      <c r="B305" s="21">
        <v>2254519158402</v>
      </c>
      <c r="C305" s="21">
        <v>4985009689035</v>
      </c>
      <c r="D305" s="22" t="s">
        <v>2086</v>
      </c>
      <c r="E305" s="22">
        <v>623</v>
      </c>
      <c r="F305" s="22">
        <v>2</v>
      </c>
      <c r="G305" s="22">
        <v>0</v>
      </c>
      <c r="H305" s="22" t="s">
        <v>2037</v>
      </c>
      <c r="I305" s="22" t="s">
        <v>2036</v>
      </c>
      <c r="J305" s="22" t="s">
        <v>2066</v>
      </c>
      <c r="L305" s="16" t="s">
        <v>4679</v>
      </c>
      <c r="M305" s="21">
        <v>2157016231206</v>
      </c>
      <c r="O305" s="22" t="s">
        <v>2630</v>
      </c>
      <c r="P305" s="22">
        <v>23</v>
      </c>
      <c r="Q305" s="22">
        <v>40</v>
      </c>
      <c r="R305" s="22">
        <v>0</v>
      </c>
      <c r="S305" s="22" t="s">
        <v>2037</v>
      </c>
    </row>
    <row r="306" spans="1:19">
      <c r="A306" s="16" t="s">
        <v>4674</v>
      </c>
      <c r="B306" s="21">
        <v>2254519158402</v>
      </c>
      <c r="C306" s="21">
        <v>4985009689035</v>
      </c>
      <c r="D306" s="22" t="s">
        <v>2086</v>
      </c>
      <c r="E306" s="22">
        <v>523</v>
      </c>
      <c r="F306" s="22">
        <v>4</v>
      </c>
      <c r="G306" s="22">
        <v>0</v>
      </c>
      <c r="H306" s="22" t="s">
        <v>2037</v>
      </c>
      <c r="I306" s="22" t="s">
        <v>2036</v>
      </c>
      <c r="J306" s="22" t="s">
        <v>2066</v>
      </c>
      <c r="L306" s="16" t="s">
        <v>4679</v>
      </c>
      <c r="M306" s="21">
        <v>2255517231203</v>
      </c>
      <c r="O306" s="22" t="s">
        <v>2631</v>
      </c>
      <c r="P306" s="22">
        <v>23</v>
      </c>
      <c r="Q306" s="22">
        <v>37</v>
      </c>
      <c r="R306" s="22">
        <v>0</v>
      </c>
      <c r="S306" s="22" t="s">
        <v>2037</v>
      </c>
    </row>
    <row r="307" spans="1:19">
      <c r="A307" s="16" t="s">
        <v>4674</v>
      </c>
      <c r="B307" s="21">
        <v>2255518157762</v>
      </c>
      <c r="C307" s="21">
        <v>4985009756195</v>
      </c>
      <c r="D307" s="22" t="s">
        <v>2261</v>
      </c>
      <c r="E307" s="22">
        <v>1522</v>
      </c>
      <c r="F307" s="22">
        <v>1</v>
      </c>
      <c r="G307" s="22">
        <v>0</v>
      </c>
      <c r="H307" s="22" t="s">
        <v>2037</v>
      </c>
      <c r="I307" s="22" t="s">
        <v>2036</v>
      </c>
      <c r="J307" s="22" t="s">
        <v>2055</v>
      </c>
      <c r="L307" s="16" t="s">
        <v>4679</v>
      </c>
      <c r="M307" s="21">
        <v>2256517231200</v>
      </c>
      <c r="O307" s="22" t="s">
        <v>2632</v>
      </c>
      <c r="P307" s="22">
        <v>23</v>
      </c>
      <c r="Q307" s="22">
        <v>58</v>
      </c>
      <c r="R307" s="22">
        <v>0</v>
      </c>
      <c r="S307" s="22" t="s">
        <v>2037</v>
      </c>
    </row>
    <row r="308" spans="1:19">
      <c r="A308" s="16" t="s">
        <v>4674</v>
      </c>
      <c r="B308" s="21">
        <v>2256517157760</v>
      </c>
      <c r="C308" s="21">
        <v>4985009756010</v>
      </c>
      <c r="D308" s="22" t="s">
        <v>4686</v>
      </c>
      <c r="E308" s="22">
        <v>622</v>
      </c>
      <c r="F308" s="22">
        <v>1</v>
      </c>
      <c r="G308" s="22">
        <v>0</v>
      </c>
      <c r="H308" s="22" t="s">
        <v>2037</v>
      </c>
      <c r="I308" s="22" t="s">
        <v>2037</v>
      </c>
      <c r="J308" s="22" t="s">
        <v>2043</v>
      </c>
      <c r="L308" s="16" t="s">
        <v>4679</v>
      </c>
      <c r="M308" s="21">
        <v>2355018231204</v>
      </c>
      <c r="O308" s="22" t="s">
        <v>2633</v>
      </c>
      <c r="P308" s="22">
        <v>23</v>
      </c>
      <c r="Q308" s="22">
        <v>55</v>
      </c>
      <c r="R308" s="22">
        <v>0</v>
      </c>
      <c r="S308" s="22" t="s">
        <v>2037</v>
      </c>
    </row>
    <row r="309" spans="1:19">
      <c r="A309" s="16" t="s">
        <v>4674</v>
      </c>
      <c r="B309" s="21">
        <v>2256517157760</v>
      </c>
      <c r="C309" s="21">
        <v>4985009756010</v>
      </c>
      <c r="D309" s="22" t="s">
        <v>4686</v>
      </c>
      <c r="E309" s="22">
        <v>4820</v>
      </c>
      <c r="F309" s="22">
        <v>1</v>
      </c>
      <c r="G309" s="22">
        <v>0</v>
      </c>
      <c r="H309" s="22" t="s">
        <v>2037</v>
      </c>
      <c r="I309" s="22" t="s">
        <v>2037</v>
      </c>
      <c r="J309" s="22" t="s">
        <v>2196</v>
      </c>
      <c r="L309" s="16" t="s">
        <v>4679</v>
      </c>
      <c r="M309" s="21">
        <v>2356018231201</v>
      </c>
      <c r="O309" s="22" t="s">
        <v>2634</v>
      </c>
      <c r="P309" s="22">
        <v>23</v>
      </c>
      <c r="Q309" s="22">
        <v>4</v>
      </c>
      <c r="R309" s="22">
        <v>0</v>
      </c>
      <c r="S309" s="22" t="s">
        <v>2037</v>
      </c>
    </row>
    <row r="310" spans="1:19">
      <c r="A310" s="16" t="s">
        <v>4674</v>
      </c>
      <c r="B310" s="21">
        <v>2353519158402</v>
      </c>
      <c r="C310" s="21">
        <v>4985009689042</v>
      </c>
      <c r="D310" s="22" t="s">
        <v>2077</v>
      </c>
      <c r="E310" s="22">
        <v>623</v>
      </c>
      <c r="F310" s="22">
        <v>1</v>
      </c>
      <c r="G310" s="22">
        <v>0</v>
      </c>
      <c r="H310" s="22" t="s">
        <v>2037</v>
      </c>
      <c r="I310" s="22" t="s">
        <v>2036</v>
      </c>
      <c r="J310" s="22" t="s">
        <v>2090</v>
      </c>
      <c r="L310" s="16" t="s">
        <v>4679</v>
      </c>
      <c r="M310" s="21">
        <v>1756515149084</v>
      </c>
      <c r="O310" s="22" t="s">
        <v>2635</v>
      </c>
      <c r="P310" s="22">
        <v>19</v>
      </c>
      <c r="Q310" s="22">
        <v>2</v>
      </c>
      <c r="R310" s="22">
        <v>0</v>
      </c>
      <c r="S310" s="22" t="s">
        <v>2037</v>
      </c>
    </row>
    <row r="311" spans="1:19">
      <c r="A311" s="16" t="s">
        <v>4674</v>
      </c>
      <c r="B311" s="21">
        <v>2353519158402</v>
      </c>
      <c r="C311" s="21">
        <v>4985009689042</v>
      </c>
      <c r="D311" s="22" t="s">
        <v>2077</v>
      </c>
      <c r="E311" s="22">
        <v>2123</v>
      </c>
      <c r="F311" s="22">
        <v>3</v>
      </c>
      <c r="G311" s="22">
        <v>0</v>
      </c>
      <c r="H311" s="22" t="s">
        <v>2037</v>
      </c>
      <c r="I311" s="22" t="s">
        <v>2036</v>
      </c>
      <c r="J311" s="22" t="s">
        <v>6196</v>
      </c>
      <c r="L311" s="16" t="s">
        <v>4679</v>
      </c>
      <c r="M311" s="21">
        <v>1856015148980</v>
      </c>
      <c r="O311" s="22" t="s">
        <v>2636</v>
      </c>
      <c r="P311" s="22">
        <v>22</v>
      </c>
      <c r="Q311" s="22">
        <v>4</v>
      </c>
      <c r="R311" s="22">
        <v>0</v>
      </c>
      <c r="S311" s="22" t="s">
        <v>2037</v>
      </c>
    </row>
    <row r="312" spans="1:19">
      <c r="A312" s="16" t="s">
        <v>4674</v>
      </c>
      <c r="B312" s="21">
        <v>2353519158402</v>
      </c>
      <c r="C312" s="21">
        <v>4985009689042</v>
      </c>
      <c r="D312" s="22" t="s">
        <v>2077</v>
      </c>
      <c r="E312" s="22">
        <v>4023</v>
      </c>
      <c r="F312" s="22">
        <v>4</v>
      </c>
      <c r="G312" s="22">
        <v>0</v>
      </c>
      <c r="H312" s="22" t="s">
        <v>2037</v>
      </c>
      <c r="I312" s="22" t="s">
        <v>2036</v>
      </c>
      <c r="J312" s="22" t="s">
        <v>2090</v>
      </c>
      <c r="L312" s="16" t="s">
        <v>4679</v>
      </c>
      <c r="M312" s="21">
        <v>2256517149086</v>
      </c>
      <c r="O312" s="22" t="s">
        <v>2637</v>
      </c>
      <c r="P312" s="22">
        <v>20</v>
      </c>
      <c r="Q312" s="22">
        <v>2</v>
      </c>
      <c r="R312" s="22">
        <v>0</v>
      </c>
      <c r="S312" s="22" t="s">
        <v>2037</v>
      </c>
    </row>
    <row r="313" spans="1:19">
      <c r="A313" s="16" t="s">
        <v>4674</v>
      </c>
      <c r="B313" s="21">
        <v>2353519158402</v>
      </c>
      <c r="C313" s="21">
        <v>4985009689042</v>
      </c>
      <c r="D313" s="22" t="s">
        <v>2077</v>
      </c>
      <c r="E313" s="22">
        <v>4023</v>
      </c>
      <c r="F313" s="22">
        <v>4</v>
      </c>
      <c r="G313" s="22">
        <v>0</v>
      </c>
      <c r="H313" s="22" t="s">
        <v>2037</v>
      </c>
      <c r="I313" s="22" t="s">
        <v>2036</v>
      </c>
      <c r="J313" s="22" t="s">
        <v>2090</v>
      </c>
      <c r="L313" s="16" t="s">
        <v>4679</v>
      </c>
      <c r="M313" s="21">
        <v>2355018149073</v>
      </c>
      <c r="O313" s="22" t="s">
        <v>2638</v>
      </c>
      <c r="P313" s="22">
        <v>18</v>
      </c>
      <c r="Q313" s="22">
        <v>3</v>
      </c>
      <c r="R313" s="22">
        <v>0</v>
      </c>
      <c r="S313" s="22" t="s">
        <v>2037</v>
      </c>
    </row>
    <row r="314" spans="1:19">
      <c r="A314" s="16" t="s">
        <v>4674</v>
      </c>
      <c r="B314" s="21">
        <v>2354018159754</v>
      </c>
      <c r="C314" s="21">
        <v>2120090800019</v>
      </c>
      <c r="D314" s="22" t="s">
        <v>4687</v>
      </c>
      <c r="E314" s="22">
        <v>220</v>
      </c>
      <c r="F314" s="22">
        <v>1</v>
      </c>
      <c r="G314" s="22">
        <v>0</v>
      </c>
      <c r="H314" s="22" t="s">
        <v>2037</v>
      </c>
      <c r="I314" s="22" t="s">
        <v>2037</v>
      </c>
      <c r="J314" s="22" t="s">
        <v>2196</v>
      </c>
      <c r="L314" s="16" t="s">
        <v>4679</v>
      </c>
      <c r="M314" s="21">
        <v>1654016335695</v>
      </c>
      <c r="O314" s="22" t="s">
        <v>2639</v>
      </c>
      <c r="P314" s="22">
        <v>19</v>
      </c>
      <c r="Q314" s="22">
        <v>12</v>
      </c>
      <c r="R314" s="22">
        <v>0</v>
      </c>
      <c r="S314" s="22" t="s">
        <v>2037</v>
      </c>
    </row>
    <row r="315" spans="1:19">
      <c r="A315" s="16" t="s">
        <v>4674</v>
      </c>
      <c r="B315" s="21">
        <v>2354019158404</v>
      </c>
      <c r="C315" s="21">
        <v>4985009689059</v>
      </c>
      <c r="D315" s="22" t="s">
        <v>12055</v>
      </c>
      <c r="E315" s="22">
        <v>4123</v>
      </c>
      <c r="F315" s="22">
        <v>10</v>
      </c>
      <c r="G315" s="22">
        <v>0</v>
      </c>
      <c r="H315" s="22" t="s">
        <v>2037</v>
      </c>
      <c r="I315" s="22" t="s">
        <v>2036</v>
      </c>
      <c r="J315" s="22" t="s">
        <v>2062</v>
      </c>
      <c r="L315" s="16" t="s">
        <v>4679</v>
      </c>
      <c r="M315" s="21">
        <v>1655514335699</v>
      </c>
      <c r="O315" s="22" t="s">
        <v>2640</v>
      </c>
      <c r="P315" s="22">
        <v>19</v>
      </c>
      <c r="Q315" s="22">
        <v>1</v>
      </c>
      <c r="R315" s="22">
        <v>0</v>
      </c>
      <c r="S315" s="22" t="s">
        <v>2037</v>
      </c>
    </row>
    <row r="316" spans="1:19">
      <c r="A316" s="16" t="s">
        <v>4674</v>
      </c>
      <c r="B316" s="21">
        <v>2354019158404</v>
      </c>
      <c r="C316" s="21">
        <v>4985009689059</v>
      </c>
      <c r="D316" s="22" t="s">
        <v>12055</v>
      </c>
      <c r="E316" s="22">
        <v>4223</v>
      </c>
      <c r="F316" s="22">
        <v>3</v>
      </c>
      <c r="G316" s="22">
        <v>0</v>
      </c>
      <c r="H316" s="22" t="s">
        <v>2037</v>
      </c>
      <c r="I316" s="22" t="s">
        <v>2036</v>
      </c>
      <c r="J316" s="22" t="s">
        <v>2069</v>
      </c>
      <c r="L316" s="16" t="s">
        <v>4679</v>
      </c>
      <c r="M316" s="21">
        <v>1458013231161</v>
      </c>
      <c r="O316" s="22" t="s">
        <v>2641</v>
      </c>
      <c r="P316" s="22">
        <v>23</v>
      </c>
      <c r="Q316" s="22">
        <v>12</v>
      </c>
      <c r="R316" s="22">
        <v>0</v>
      </c>
      <c r="S316" s="22" t="s">
        <v>2037</v>
      </c>
    </row>
    <row r="317" spans="1:19">
      <c r="A317" s="16" t="s">
        <v>4674</v>
      </c>
      <c r="B317" s="21">
        <v>2354019158404</v>
      </c>
      <c r="C317" s="21">
        <v>4985009689059</v>
      </c>
      <c r="D317" s="22" t="s">
        <v>12055</v>
      </c>
      <c r="E317" s="22">
        <v>2823</v>
      </c>
      <c r="F317" s="22">
        <v>2</v>
      </c>
      <c r="G317" s="22">
        <v>0</v>
      </c>
      <c r="H317" s="22" t="s">
        <v>2037</v>
      </c>
      <c r="I317" s="22" t="s">
        <v>2036</v>
      </c>
      <c r="J317" s="22" t="s">
        <v>2069</v>
      </c>
      <c r="L317" s="16" t="s">
        <v>4679</v>
      </c>
      <c r="M317" s="21">
        <v>1458013239013</v>
      </c>
      <c r="O317" s="22" t="s">
        <v>2642</v>
      </c>
      <c r="P317" s="22">
        <v>21</v>
      </c>
      <c r="Q317" s="22">
        <v>1</v>
      </c>
      <c r="R317" s="22">
        <v>0</v>
      </c>
      <c r="S317" s="22" t="s">
        <v>2037</v>
      </c>
    </row>
    <row r="318" spans="1:19">
      <c r="A318" s="16" t="s">
        <v>4674</v>
      </c>
      <c r="B318" s="21">
        <v>2355017159042</v>
      </c>
      <c r="C318" s="21">
        <v>4985009700167</v>
      </c>
      <c r="D318" s="22" t="s">
        <v>2073</v>
      </c>
      <c r="E318" s="22">
        <v>1923</v>
      </c>
      <c r="F318" s="22">
        <v>4</v>
      </c>
      <c r="G318" s="22">
        <v>0</v>
      </c>
      <c r="H318" s="22" t="s">
        <v>2037</v>
      </c>
      <c r="I318" s="22" t="s">
        <v>2036</v>
      </c>
      <c r="J318" s="22" t="s">
        <v>2058</v>
      </c>
      <c r="L318" s="16" t="s">
        <v>4679</v>
      </c>
      <c r="M318" s="21">
        <v>1556513231169</v>
      </c>
      <c r="O318" s="22" t="s">
        <v>2643</v>
      </c>
      <c r="P318" s="22">
        <v>23</v>
      </c>
      <c r="Q318" s="22">
        <v>3</v>
      </c>
      <c r="R318" s="22">
        <v>0</v>
      </c>
      <c r="S318" s="22" t="s">
        <v>2037</v>
      </c>
    </row>
    <row r="319" spans="1:19">
      <c r="A319" s="16" t="s">
        <v>4674</v>
      </c>
      <c r="B319" s="21">
        <v>2355017159042</v>
      </c>
      <c r="C319" s="21">
        <v>4985009700167</v>
      </c>
      <c r="D319" s="22" t="s">
        <v>2073</v>
      </c>
      <c r="E319" s="22">
        <v>3823</v>
      </c>
      <c r="F319" s="22">
        <v>4</v>
      </c>
      <c r="G319" s="22">
        <v>0</v>
      </c>
      <c r="H319" s="22" t="s">
        <v>2037</v>
      </c>
      <c r="I319" s="22" t="s">
        <v>2036</v>
      </c>
      <c r="J319" s="22" t="s">
        <v>2038</v>
      </c>
      <c r="L319" s="16" t="s">
        <v>4679</v>
      </c>
      <c r="M319" s="21">
        <v>1655515231167</v>
      </c>
      <c r="O319" s="22" t="s">
        <v>2644</v>
      </c>
      <c r="P319" s="22">
        <v>23</v>
      </c>
      <c r="Q319" s="22">
        <v>1</v>
      </c>
      <c r="R319" s="22">
        <v>0</v>
      </c>
      <c r="S319" s="22" t="s">
        <v>2037</v>
      </c>
    </row>
    <row r="320" spans="1:19">
      <c r="A320" s="16" t="s">
        <v>4674</v>
      </c>
      <c r="B320" s="21">
        <v>2355018159140</v>
      </c>
      <c r="C320" s="21">
        <v>4985009702055</v>
      </c>
      <c r="D320" s="22" t="s">
        <v>2070</v>
      </c>
      <c r="E320" s="22">
        <v>2423</v>
      </c>
      <c r="F320" s="22">
        <v>3</v>
      </c>
      <c r="G320" s="22">
        <v>0</v>
      </c>
      <c r="H320" s="22" t="s">
        <v>2037</v>
      </c>
      <c r="I320" s="22" t="s">
        <v>2036</v>
      </c>
      <c r="J320" s="22" t="s">
        <v>2058</v>
      </c>
      <c r="L320" s="16" t="s">
        <v>4679</v>
      </c>
      <c r="M320" s="21">
        <v>1655515239019</v>
      </c>
      <c r="O320" s="22" t="s">
        <v>2645</v>
      </c>
      <c r="P320" s="22">
        <v>21</v>
      </c>
      <c r="Q320" s="22">
        <v>1</v>
      </c>
      <c r="R320" s="22">
        <v>0</v>
      </c>
      <c r="S320" s="22" t="s">
        <v>2037</v>
      </c>
    </row>
    <row r="321" spans="1:19">
      <c r="A321" s="16" t="s">
        <v>4674</v>
      </c>
      <c r="B321" s="21">
        <v>2355518157769</v>
      </c>
      <c r="C321" s="21">
        <v>4985009756119</v>
      </c>
      <c r="D321" s="22" t="s">
        <v>4688</v>
      </c>
      <c r="E321" s="22">
        <v>4620</v>
      </c>
      <c r="F321" s="22">
        <v>1</v>
      </c>
      <c r="G321" s="22">
        <v>0</v>
      </c>
      <c r="H321" s="22" t="s">
        <v>2037</v>
      </c>
      <c r="I321" s="22" t="s">
        <v>2037</v>
      </c>
      <c r="J321" s="22" t="s">
        <v>2196</v>
      </c>
      <c r="L321" s="16" t="s">
        <v>4679</v>
      </c>
      <c r="M321" s="21">
        <v>1656015231169</v>
      </c>
      <c r="O321" s="22" t="s">
        <v>6303</v>
      </c>
      <c r="P321" s="22">
        <v>23</v>
      </c>
      <c r="Q321" s="22">
        <v>3</v>
      </c>
      <c r="R321" s="22">
        <v>0</v>
      </c>
      <c r="S321" s="22" t="s">
        <v>2037</v>
      </c>
    </row>
    <row r="322" spans="1:19">
      <c r="A322" s="16" t="s">
        <v>4674</v>
      </c>
      <c r="B322" s="21">
        <v>2356016159040</v>
      </c>
      <c r="C322" s="21">
        <v>4985009700310</v>
      </c>
      <c r="D322" s="22" t="s">
        <v>13501</v>
      </c>
      <c r="E322" s="22">
        <v>3223</v>
      </c>
      <c r="F322" s="22">
        <v>8</v>
      </c>
      <c r="G322" s="22">
        <v>0</v>
      </c>
      <c r="H322" s="22" t="s">
        <v>2037</v>
      </c>
      <c r="I322" s="22" t="s">
        <v>2036</v>
      </c>
      <c r="J322" s="22" t="s">
        <v>2040</v>
      </c>
      <c r="L322" s="16" t="s">
        <v>4679</v>
      </c>
      <c r="M322" s="21">
        <v>1656513239018</v>
      </c>
      <c r="O322" s="22" t="s">
        <v>2646</v>
      </c>
      <c r="P322" s="22">
        <v>21</v>
      </c>
      <c r="Q322" s="22">
        <v>2</v>
      </c>
      <c r="R322" s="22">
        <v>0</v>
      </c>
      <c r="S322" s="22" t="s">
        <v>2037</v>
      </c>
    </row>
    <row r="323" spans="1:19">
      <c r="A323" s="16" t="s">
        <v>4674</v>
      </c>
      <c r="B323" s="21">
        <v>2453519158409</v>
      </c>
      <c r="C323" s="21">
        <v>4985009689066</v>
      </c>
      <c r="D323" s="22" t="s">
        <v>7337</v>
      </c>
      <c r="E323" s="22">
        <v>4622</v>
      </c>
      <c r="F323" s="22">
        <v>1</v>
      </c>
      <c r="G323" s="22">
        <v>0</v>
      </c>
      <c r="H323" s="22" t="s">
        <v>14210</v>
      </c>
      <c r="I323" s="22" t="s">
        <v>2036</v>
      </c>
      <c r="J323" s="22" t="s">
        <v>2099</v>
      </c>
      <c r="L323" s="16" t="s">
        <v>4679</v>
      </c>
      <c r="M323" s="21">
        <v>1758016172028</v>
      </c>
      <c r="O323" s="22" t="s">
        <v>2647</v>
      </c>
      <c r="P323" s="22">
        <v>20</v>
      </c>
      <c r="Q323" s="22">
        <v>1</v>
      </c>
      <c r="R323" s="22">
        <v>0</v>
      </c>
      <c r="S323" s="22" t="s">
        <v>2037</v>
      </c>
    </row>
    <row r="324" spans="1:19">
      <c r="A324" s="16" t="s">
        <v>4674</v>
      </c>
      <c r="B324" s="21">
        <v>2453519158409</v>
      </c>
      <c r="C324" s="21">
        <v>4985009689066</v>
      </c>
      <c r="D324" s="22" t="s">
        <v>7337</v>
      </c>
      <c r="E324" s="22">
        <v>323</v>
      </c>
      <c r="F324" s="22">
        <v>2</v>
      </c>
      <c r="G324" s="22">
        <v>0</v>
      </c>
      <c r="H324" s="22" t="s">
        <v>2037</v>
      </c>
      <c r="I324" s="22" t="s">
        <v>2036</v>
      </c>
      <c r="J324" s="22" t="s">
        <v>2252</v>
      </c>
      <c r="L324" s="16" t="s">
        <v>4679</v>
      </c>
      <c r="M324" s="21">
        <v>2156016170478</v>
      </c>
      <c r="O324" s="22" t="s">
        <v>2648</v>
      </c>
      <c r="P324" s="22">
        <v>22</v>
      </c>
      <c r="Q324" s="22">
        <v>4</v>
      </c>
      <c r="R324" s="22">
        <v>0</v>
      </c>
      <c r="S324" s="22" t="s">
        <v>2037</v>
      </c>
    </row>
    <row r="325" spans="1:19">
      <c r="A325" s="16" t="s">
        <v>4674</v>
      </c>
      <c r="B325" s="21">
        <v>2454019158401</v>
      </c>
      <c r="C325" s="21">
        <v>4985009689301</v>
      </c>
      <c r="D325" s="22" t="s">
        <v>2059</v>
      </c>
      <c r="E325" s="22">
        <v>2823</v>
      </c>
      <c r="F325" s="22">
        <v>2</v>
      </c>
      <c r="G325" s="22">
        <v>0</v>
      </c>
      <c r="H325" s="22" t="s">
        <v>2037</v>
      </c>
      <c r="I325" s="22" t="s">
        <v>2036</v>
      </c>
      <c r="J325" s="22" t="s">
        <v>2090</v>
      </c>
      <c r="L325" s="16" t="s">
        <v>4679</v>
      </c>
      <c r="M325" s="21">
        <v>1654016050017</v>
      </c>
      <c r="O325" s="22" t="s">
        <v>2649</v>
      </c>
      <c r="P325" s="22">
        <v>22</v>
      </c>
      <c r="Q325" s="22">
        <v>52</v>
      </c>
      <c r="R325" s="22">
        <v>0</v>
      </c>
      <c r="S325" s="22" t="s">
        <v>2037</v>
      </c>
    </row>
    <row r="326" spans="1:19">
      <c r="A326" s="16" t="s">
        <v>4674</v>
      </c>
      <c r="B326" s="21">
        <v>2553519158406</v>
      </c>
      <c r="C326" s="21">
        <v>4985009689080</v>
      </c>
      <c r="D326" s="22" t="s">
        <v>2050</v>
      </c>
      <c r="E326" s="22">
        <v>2323</v>
      </c>
      <c r="F326" s="22">
        <v>12</v>
      </c>
      <c r="G326" s="22">
        <v>0</v>
      </c>
      <c r="H326" s="22" t="s">
        <v>2037</v>
      </c>
      <c r="I326" s="22" t="s">
        <v>2036</v>
      </c>
      <c r="J326" s="22" t="s">
        <v>2062</v>
      </c>
      <c r="L326" s="16" t="s">
        <v>4679</v>
      </c>
      <c r="M326" s="21">
        <v>1654516050012</v>
      </c>
      <c r="O326" s="22" t="s">
        <v>2650</v>
      </c>
      <c r="P326" s="22">
        <v>22</v>
      </c>
      <c r="Q326" s="22">
        <v>41</v>
      </c>
      <c r="R326" s="22">
        <v>0</v>
      </c>
      <c r="S326" s="22" t="s">
        <v>2037</v>
      </c>
    </row>
    <row r="327" spans="1:19">
      <c r="A327" s="16" t="s">
        <v>4674</v>
      </c>
      <c r="B327" s="21">
        <v>2554517159044</v>
      </c>
      <c r="C327" s="21">
        <v>4985009700488</v>
      </c>
      <c r="D327" s="22" t="s">
        <v>2243</v>
      </c>
      <c r="E327" s="22">
        <v>1722</v>
      </c>
      <c r="F327" s="22">
        <v>4</v>
      </c>
      <c r="G327" s="22">
        <v>0</v>
      </c>
      <c r="H327" s="22" t="s">
        <v>2037</v>
      </c>
      <c r="I327" s="22" t="s">
        <v>2036</v>
      </c>
      <c r="J327" s="22" t="s">
        <v>2058</v>
      </c>
      <c r="L327" s="16" t="s">
        <v>4679</v>
      </c>
      <c r="M327" s="21">
        <v>1655016050014</v>
      </c>
      <c r="O327" s="22" t="s">
        <v>2651</v>
      </c>
      <c r="P327" s="22">
        <v>22</v>
      </c>
      <c r="Q327" s="22">
        <v>10</v>
      </c>
      <c r="R327" s="22">
        <v>0</v>
      </c>
      <c r="S327" s="22" t="s">
        <v>2037</v>
      </c>
    </row>
    <row r="328" spans="1:19">
      <c r="A328" s="16" t="s">
        <v>4674</v>
      </c>
      <c r="B328" s="21">
        <v>2554517159044</v>
      </c>
      <c r="C328" s="21">
        <v>4985009700488</v>
      </c>
      <c r="D328" s="22" t="s">
        <v>2243</v>
      </c>
      <c r="E328" s="22">
        <v>1722</v>
      </c>
      <c r="F328" s="22">
        <v>2</v>
      </c>
      <c r="G328" s="22">
        <v>0</v>
      </c>
      <c r="H328" s="22" t="s">
        <v>2037</v>
      </c>
      <c r="I328" s="22" t="s">
        <v>2036</v>
      </c>
      <c r="J328" s="22" t="s">
        <v>2058</v>
      </c>
      <c r="L328" s="16" t="s">
        <v>4679</v>
      </c>
      <c r="M328" s="21">
        <v>1950815050266</v>
      </c>
      <c r="O328" s="22" t="s">
        <v>2652</v>
      </c>
      <c r="P328" s="22">
        <v>22</v>
      </c>
      <c r="Q328" s="22">
        <v>61</v>
      </c>
      <c r="R328" s="22">
        <v>0</v>
      </c>
      <c r="S328" s="22" t="s">
        <v>2037</v>
      </c>
    </row>
    <row r="329" spans="1:19">
      <c r="A329" s="16" t="s">
        <v>4674</v>
      </c>
      <c r="B329" s="21">
        <v>2554517159044</v>
      </c>
      <c r="C329" s="21">
        <v>4985009700488</v>
      </c>
      <c r="D329" s="22" t="s">
        <v>2243</v>
      </c>
      <c r="E329" s="22">
        <v>322</v>
      </c>
      <c r="F329" s="22">
        <v>4</v>
      </c>
      <c r="G329" s="22">
        <v>0</v>
      </c>
      <c r="H329" s="22" t="s">
        <v>2037</v>
      </c>
      <c r="I329" s="22" t="s">
        <v>2036</v>
      </c>
      <c r="J329" s="22" t="s">
        <v>2058</v>
      </c>
      <c r="L329" s="16" t="s">
        <v>4679</v>
      </c>
      <c r="M329" s="21">
        <v>2355519050205</v>
      </c>
      <c r="O329" s="22" t="s">
        <v>2653</v>
      </c>
      <c r="P329" s="22">
        <v>22</v>
      </c>
      <c r="Q329" s="22">
        <v>3</v>
      </c>
      <c r="R329" s="22">
        <v>0</v>
      </c>
      <c r="S329" s="22" t="s">
        <v>2037</v>
      </c>
    </row>
    <row r="330" spans="1:19">
      <c r="A330" s="16" t="s">
        <v>4674</v>
      </c>
      <c r="B330" s="21">
        <v>2554517159044</v>
      </c>
      <c r="C330" s="21">
        <v>4985009700488</v>
      </c>
      <c r="D330" s="22" t="s">
        <v>2243</v>
      </c>
      <c r="E330" s="22">
        <v>322</v>
      </c>
      <c r="F330" s="22">
        <v>2</v>
      </c>
      <c r="G330" s="22">
        <v>0</v>
      </c>
      <c r="H330" s="22" t="s">
        <v>2037</v>
      </c>
      <c r="I330" s="22" t="s">
        <v>2036</v>
      </c>
      <c r="J330" s="22" t="s">
        <v>2058</v>
      </c>
      <c r="L330" s="16" t="s">
        <v>4679</v>
      </c>
      <c r="M330" s="21">
        <v>2656517050298</v>
      </c>
      <c r="O330" s="22" t="s">
        <v>2654</v>
      </c>
      <c r="P330" s="22">
        <v>23</v>
      </c>
      <c r="Q330" s="22">
        <v>48</v>
      </c>
      <c r="R330" s="22">
        <v>0</v>
      </c>
      <c r="S330" s="22" t="s">
        <v>2037</v>
      </c>
    </row>
    <row r="331" spans="1:19">
      <c r="A331" s="16" t="s">
        <v>4674</v>
      </c>
      <c r="B331" s="21">
        <v>2554517159044</v>
      </c>
      <c r="C331" s="21">
        <v>4985009700488</v>
      </c>
      <c r="D331" s="22" t="s">
        <v>2243</v>
      </c>
      <c r="E331" s="22">
        <v>822</v>
      </c>
      <c r="F331" s="22">
        <v>8</v>
      </c>
      <c r="G331" s="22">
        <v>0</v>
      </c>
      <c r="H331" s="22" t="s">
        <v>2037</v>
      </c>
      <c r="I331" s="22" t="s">
        <v>2036</v>
      </c>
      <c r="J331" s="22" t="s">
        <v>2058</v>
      </c>
      <c r="L331" s="16" t="s">
        <v>4679</v>
      </c>
      <c r="M331" s="21">
        <v>2656517050212</v>
      </c>
      <c r="O331" s="22" t="s">
        <v>2655</v>
      </c>
      <c r="P331" s="22">
        <v>22</v>
      </c>
      <c r="Q331" s="22">
        <v>12</v>
      </c>
      <c r="R331" s="22">
        <v>0</v>
      </c>
      <c r="S331" s="22" t="s">
        <v>2037</v>
      </c>
    </row>
    <row r="332" spans="1:19">
      <c r="A332" s="16" t="s">
        <v>4674</v>
      </c>
      <c r="B332" s="21">
        <v>2554518159043</v>
      </c>
      <c r="C332" s="21">
        <v>4985009700044</v>
      </c>
      <c r="D332" s="22" t="s">
        <v>2313</v>
      </c>
      <c r="E332" s="22">
        <v>3221</v>
      </c>
      <c r="F332" s="22">
        <v>1</v>
      </c>
      <c r="G332" s="22">
        <v>0</v>
      </c>
      <c r="H332" s="22" t="s">
        <v>2037</v>
      </c>
      <c r="I332" s="22" t="s">
        <v>2036</v>
      </c>
      <c r="J332" s="22" t="s">
        <v>2055</v>
      </c>
      <c r="L332" s="16" t="s">
        <v>4679</v>
      </c>
      <c r="M332" s="21">
        <v>1756515328007</v>
      </c>
      <c r="O332" s="22" t="s">
        <v>2656</v>
      </c>
      <c r="P332" s="22">
        <v>22</v>
      </c>
      <c r="Q332" s="22">
        <v>176</v>
      </c>
      <c r="R332" s="22">
        <v>0</v>
      </c>
      <c r="S332" s="22" t="s">
        <v>2037</v>
      </c>
    </row>
    <row r="333" spans="1:19">
      <c r="A333" s="16" t="s">
        <v>4674</v>
      </c>
      <c r="B333" s="21">
        <v>2753518155509</v>
      </c>
      <c r="C333" s="21">
        <v>4985009687130</v>
      </c>
      <c r="D333" s="22" t="s">
        <v>2240</v>
      </c>
      <c r="E333" s="22">
        <v>622</v>
      </c>
      <c r="F333" s="22">
        <v>4</v>
      </c>
      <c r="G333" s="22">
        <v>0</v>
      </c>
      <c r="H333" s="22" t="s">
        <v>2037</v>
      </c>
      <c r="I333" s="22" t="s">
        <v>2036</v>
      </c>
      <c r="J333" s="22" t="s">
        <v>2099</v>
      </c>
      <c r="L333" s="16" t="s">
        <v>4679</v>
      </c>
      <c r="M333" s="21">
        <v>2156017328007</v>
      </c>
      <c r="O333" s="22" t="s">
        <v>2427</v>
      </c>
      <c r="P333" s="22">
        <v>21</v>
      </c>
      <c r="Q333" s="22">
        <v>50</v>
      </c>
      <c r="R333" s="22">
        <v>0</v>
      </c>
      <c r="S333" s="22" t="s">
        <v>2037</v>
      </c>
    </row>
    <row r="334" spans="1:19">
      <c r="A334" s="16" t="s">
        <v>4674</v>
      </c>
      <c r="B334" s="21">
        <v>2753518155509</v>
      </c>
      <c r="C334" s="21">
        <v>4985009687130</v>
      </c>
      <c r="D334" s="22" t="s">
        <v>2240</v>
      </c>
      <c r="E334" s="22">
        <v>4021</v>
      </c>
      <c r="F334" s="22">
        <v>2</v>
      </c>
      <c r="G334" s="22">
        <v>0</v>
      </c>
      <c r="H334" s="22" t="s">
        <v>2037</v>
      </c>
      <c r="I334" s="22" t="s">
        <v>2037</v>
      </c>
      <c r="J334" s="22" t="s">
        <v>2099</v>
      </c>
      <c r="L334" s="16" t="s">
        <v>4679</v>
      </c>
      <c r="M334" s="21">
        <v>2454018328003</v>
      </c>
      <c r="O334" s="22" t="s">
        <v>2657</v>
      </c>
      <c r="P334" s="22">
        <v>19</v>
      </c>
      <c r="Q334" s="22">
        <v>6</v>
      </c>
      <c r="R334" s="22">
        <v>0</v>
      </c>
      <c r="S334" s="22" t="s">
        <v>2037</v>
      </c>
    </row>
    <row r="335" spans="1:19">
      <c r="A335" s="16" t="s">
        <v>4674</v>
      </c>
      <c r="B335" s="21">
        <v>2753518155509</v>
      </c>
      <c r="C335" s="21">
        <v>4985009687130</v>
      </c>
      <c r="D335" s="22" t="s">
        <v>2240</v>
      </c>
      <c r="E335" s="22">
        <v>2422</v>
      </c>
      <c r="F335" s="22">
        <v>8</v>
      </c>
      <c r="G335" s="22">
        <v>0</v>
      </c>
      <c r="H335" s="22" t="s">
        <v>2037</v>
      </c>
      <c r="I335" s="22" t="s">
        <v>2036</v>
      </c>
      <c r="J335" s="22" t="s">
        <v>2099</v>
      </c>
      <c r="L335" s="16" t="s">
        <v>4679</v>
      </c>
      <c r="M335" s="21">
        <v>2255519380046</v>
      </c>
      <c r="O335" s="22" t="s">
        <v>2658</v>
      </c>
      <c r="P335" s="22">
        <v>20</v>
      </c>
      <c r="Q335" s="22">
        <v>1</v>
      </c>
      <c r="R335" s="22">
        <v>0</v>
      </c>
      <c r="S335" s="22" t="s">
        <v>2037</v>
      </c>
    </row>
    <row r="336" spans="1:19">
      <c r="A336" s="16" t="s">
        <v>4674</v>
      </c>
      <c r="B336" s="21">
        <v>2753518155509</v>
      </c>
      <c r="C336" s="21">
        <v>4985009687130</v>
      </c>
      <c r="D336" s="22" t="s">
        <v>2240</v>
      </c>
      <c r="E336" s="22">
        <v>522</v>
      </c>
      <c r="F336" s="22">
        <v>8</v>
      </c>
      <c r="G336" s="22">
        <v>0</v>
      </c>
      <c r="H336" s="22" t="s">
        <v>2037</v>
      </c>
      <c r="I336" s="22" t="s">
        <v>2036</v>
      </c>
      <c r="J336" s="22" t="s">
        <v>2099</v>
      </c>
      <c r="L336" s="16" t="s">
        <v>4679</v>
      </c>
      <c r="M336" s="21">
        <v>1856514094009</v>
      </c>
      <c r="O336" s="22" t="s">
        <v>2659</v>
      </c>
      <c r="P336" s="22">
        <v>23</v>
      </c>
      <c r="Q336" s="22">
        <v>1</v>
      </c>
      <c r="R336" s="22">
        <v>0</v>
      </c>
      <c r="S336" s="22" t="s">
        <v>2037</v>
      </c>
    </row>
    <row r="337" spans="1:19">
      <c r="A337" s="16" t="s">
        <v>4674</v>
      </c>
      <c r="B337" s="21">
        <v>2954019155504</v>
      </c>
      <c r="C337" s="21">
        <v>4985009687239</v>
      </c>
      <c r="D337" s="22" t="s">
        <v>2330</v>
      </c>
      <c r="E337" s="22">
        <v>3617</v>
      </c>
      <c r="F337" s="22">
        <v>2</v>
      </c>
      <c r="G337" s="22">
        <v>0</v>
      </c>
      <c r="H337" s="22" t="s">
        <v>2037</v>
      </c>
      <c r="I337" s="22" t="s">
        <v>2036</v>
      </c>
      <c r="J337" s="22" t="s">
        <v>2196</v>
      </c>
      <c r="L337" s="16" t="s">
        <v>4679</v>
      </c>
      <c r="M337" s="21">
        <v>1855515094001</v>
      </c>
      <c r="O337" s="22" t="s">
        <v>2660</v>
      </c>
      <c r="P337" s="22">
        <v>23</v>
      </c>
      <c r="Q337" s="22">
        <v>40</v>
      </c>
      <c r="R337" s="22">
        <v>0</v>
      </c>
      <c r="S337" s="22" t="s">
        <v>2037</v>
      </c>
    </row>
    <row r="338" spans="1:19">
      <c r="A338" s="16" t="s">
        <v>4674</v>
      </c>
      <c r="B338" s="21">
        <v>1756515130389</v>
      </c>
      <c r="C338" s="21" t="s">
        <v>2899</v>
      </c>
      <c r="D338" s="22" t="s">
        <v>2212</v>
      </c>
      <c r="E338" s="22">
        <v>923</v>
      </c>
      <c r="F338" s="22">
        <v>1</v>
      </c>
      <c r="G338" s="22">
        <v>0</v>
      </c>
      <c r="H338" s="22" t="s">
        <v>2037</v>
      </c>
      <c r="I338" s="22" t="s">
        <v>2036</v>
      </c>
      <c r="J338" s="22" t="s">
        <v>2146</v>
      </c>
      <c r="L338" s="16" t="s">
        <v>4679</v>
      </c>
      <c r="M338" s="21">
        <v>1855515328007</v>
      </c>
      <c r="O338" s="22" t="s">
        <v>2416</v>
      </c>
      <c r="P338" s="22">
        <v>22</v>
      </c>
      <c r="Q338" s="22">
        <v>39</v>
      </c>
      <c r="R338" s="22">
        <v>0</v>
      </c>
      <c r="S338" s="22" t="s">
        <v>2037</v>
      </c>
    </row>
    <row r="339" spans="1:19">
      <c r="A339" s="16" t="s">
        <v>4674</v>
      </c>
      <c r="B339" s="21">
        <v>1756515130389</v>
      </c>
      <c r="C339" s="21" t="s">
        <v>2899</v>
      </c>
      <c r="D339" s="22" t="s">
        <v>2212</v>
      </c>
      <c r="E339" s="22">
        <v>1123</v>
      </c>
      <c r="F339" s="22">
        <v>2</v>
      </c>
      <c r="G339" s="22">
        <v>0</v>
      </c>
      <c r="H339" s="22" t="s">
        <v>2037</v>
      </c>
      <c r="I339" s="22" t="s">
        <v>2036</v>
      </c>
      <c r="J339" s="22" t="s">
        <v>2211</v>
      </c>
      <c r="L339" s="16" t="s">
        <v>4679</v>
      </c>
      <c r="M339" s="21">
        <v>1955016328008</v>
      </c>
      <c r="O339" s="22" t="s">
        <v>2661</v>
      </c>
      <c r="P339" s="22">
        <v>22</v>
      </c>
      <c r="Q339" s="22">
        <v>5</v>
      </c>
      <c r="R339" s="22">
        <v>0</v>
      </c>
      <c r="S339" s="22" t="s">
        <v>2037</v>
      </c>
    </row>
    <row r="340" spans="1:19">
      <c r="A340" s="16" t="s">
        <v>4674</v>
      </c>
      <c r="B340" s="21">
        <v>1756515130389</v>
      </c>
      <c r="C340" s="21" t="s">
        <v>2899</v>
      </c>
      <c r="D340" s="22" t="s">
        <v>2212</v>
      </c>
      <c r="E340" s="22">
        <v>1123</v>
      </c>
      <c r="F340" s="22">
        <v>4</v>
      </c>
      <c r="G340" s="22">
        <v>0</v>
      </c>
      <c r="H340" s="22" t="s">
        <v>2037</v>
      </c>
      <c r="I340" s="22" t="s">
        <v>2036</v>
      </c>
      <c r="J340" s="22" t="s">
        <v>2213</v>
      </c>
      <c r="L340" s="16" t="s">
        <v>4679</v>
      </c>
      <c r="M340" s="21">
        <v>2355518328077</v>
      </c>
      <c r="O340" s="22" t="s">
        <v>2442</v>
      </c>
      <c r="P340" s="22">
        <v>22</v>
      </c>
      <c r="Q340" s="22">
        <v>24</v>
      </c>
      <c r="R340" s="22">
        <v>0</v>
      </c>
      <c r="S340" s="22" t="s">
        <v>2037</v>
      </c>
    </row>
    <row r="341" spans="1:19">
      <c r="A341" s="16" t="s">
        <v>4674</v>
      </c>
      <c r="B341" s="21">
        <v>1756515130389</v>
      </c>
      <c r="C341" s="21" t="s">
        <v>2899</v>
      </c>
      <c r="D341" s="22" t="s">
        <v>2212</v>
      </c>
      <c r="E341" s="22">
        <v>1123</v>
      </c>
      <c r="F341" s="22">
        <v>2</v>
      </c>
      <c r="G341" s="22">
        <v>0</v>
      </c>
      <c r="H341" s="22" t="s">
        <v>2037</v>
      </c>
      <c r="I341" s="22" t="s">
        <v>2036</v>
      </c>
      <c r="J341" s="22" t="s">
        <v>2213</v>
      </c>
      <c r="L341" s="16" t="s">
        <v>4679</v>
      </c>
      <c r="M341" s="21">
        <v>2356517094000</v>
      </c>
      <c r="O341" s="22" t="s">
        <v>2515</v>
      </c>
      <c r="P341" s="22">
        <v>21</v>
      </c>
      <c r="Q341" s="22">
        <v>50</v>
      </c>
      <c r="R341" s="22">
        <v>0</v>
      </c>
      <c r="S341" s="22" t="s">
        <v>2037</v>
      </c>
    </row>
    <row r="342" spans="1:19">
      <c r="A342" s="16" t="s">
        <v>4674</v>
      </c>
      <c r="B342" s="21">
        <v>1756515139382</v>
      </c>
      <c r="C342" s="21" t="s">
        <v>2900</v>
      </c>
      <c r="D342" s="22" t="s">
        <v>2210</v>
      </c>
      <c r="E342" s="22">
        <v>2523</v>
      </c>
      <c r="F342" s="22">
        <v>19</v>
      </c>
      <c r="G342" s="22">
        <v>0</v>
      </c>
      <c r="H342" s="22" t="s">
        <v>2037</v>
      </c>
      <c r="I342" s="22" t="s">
        <v>2036</v>
      </c>
      <c r="J342" s="22" t="s">
        <v>2146</v>
      </c>
      <c r="L342" s="16" t="s">
        <v>4679</v>
      </c>
      <c r="M342" s="21">
        <v>2753020095881</v>
      </c>
      <c r="O342" s="22" t="s">
        <v>2524</v>
      </c>
      <c r="P342" s="22">
        <v>20</v>
      </c>
      <c r="Q342" s="22">
        <v>1</v>
      </c>
      <c r="R342" s="22">
        <v>0</v>
      </c>
      <c r="S342" s="22" t="s">
        <v>2037</v>
      </c>
    </row>
    <row r="343" spans="1:19">
      <c r="A343" s="16" t="s">
        <v>4674</v>
      </c>
      <c r="B343" s="21">
        <v>1756515139382</v>
      </c>
      <c r="C343" s="21" t="s">
        <v>2900</v>
      </c>
      <c r="D343" s="22" t="s">
        <v>2210</v>
      </c>
      <c r="E343" s="22">
        <v>5023</v>
      </c>
      <c r="F343" s="22">
        <v>20</v>
      </c>
      <c r="G343" s="22">
        <v>0</v>
      </c>
      <c r="H343" s="22" t="s">
        <v>2037</v>
      </c>
      <c r="I343" s="22" t="s">
        <v>2036</v>
      </c>
      <c r="J343" s="22" t="s">
        <v>2148</v>
      </c>
      <c r="L343" s="16" t="s">
        <v>4679</v>
      </c>
      <c r="M343" s="21">
        <v>2555019208063</v>
      </c>
      <c r="O343" s="22" t="s">
        <v>2368</v>
      </c>
      <c r="P343" s="22">
        <v>21</v>
      </c>
      <c r="Q343" s="22">
        <v>8</v>
      </c>
      <c r="R343" s="22">
        <v>0</v>
      </c>
      <c r="S343" s="22" t="s">
        <v>2037</v>
      </c>
    </row>
    <row r="344" spans="1:19">
      <c r="A344" s="16" t="s">
        <v>4674</v>
      </c>
      <c r="B344" s="21">
        <v>1955516130392</v>
      </c>
      <c r="C344" s="21" t="s">
        <v>2903</v>
      </c>
      <c r="D344" s="22" t="s">
        <v>2195</v>
      </c>
      <c r="E344" s="22">
        <v>4423</v>
      </c>
      <c r="F344" s="22">
        <v>8</v>
      </c>
      <c r="G344" s="22">
        <v>0</v>
      </c>
      <c r="H344" s="22" t="s">
        <v>2037</v>
      </c>
      <c r="I344" s="22" t="s">
        <v>2036</v>
      </c>
      <c r="J344" s="22" t="s">
        <v>2148</v>
      </c>
      <c r="L344" s="16" t="s">
        <v>4679</v>
      </c>
      <c r="M344" s="21">
        <v>2754019208060</v>
      </c>
      <c r="O344" s="22" t="s">
        <v>2558</v>
      </c>
      <c r="P344" s="22">
        <v>22</v>
      </c>
      <c r="Q344" s="22">
        <v>1</v>
      </c>
      <c r="R344" s="22">
        <v>0</v>
      </c>
      <c r="S344" s="22" t="s">
        <v>2037</v>
      </c>
    </row>
    <row r="345" spans="1:19">
      <c r="A345" s="16" t="s">
        <v>4674</v>
      </c>
      <c r="B345" s="21">
        <v>1955516130392</v>
      </c>
      <c r="C345" s="21" t="s">
        <v>2903</v>
      </c>
      <c r="D345" s="22" t="s">
        <v>2195</v>
      </c>
      <c r="E345" s="22">
        <v>124</v>
      </c>
      <c r="F345" s="22">
        <v>4</v>
      </c>
      <c r="G345" s="22">
        <v>0</v>
      </c>
      <c r="H345" s="22" t="s">
        <v>2037</v>
      </c>
      <c r="I345" s="22" t="s">
        <v>2036</v>
      </c>
      <c r="J345" s="22" t="s">
        <v>2148</v>
      </c>
      <c r="L345" s="16" t="s">
        <v>4679</v>
      </c>
      <c r="M345" s="21">
        <v>1956515167068</v>
      </c>
      <c r="O345" s="22" t="s">
        <v>2560</v>
      </c>
      <c r="P345" s="22">
        <v>21</v>
      </c>
      <c r="Q345" s="22">
        <v>2</v>
      </c>
      <c r="R345" s="22">
        <v>0</v>
      </c>
      <c r="S345" s="22" t="s">
        <v>2037</v>
      </c>
    </row>
    <row r="346" spans="1:19">
      <c r="A346" s="16" t="s">
        <v>4674</v>
      </c>
      <c r="B346" s="21">
        <v>1955516130392</v>
      </c>
      <c r="C346" s="21" t="s">
        <v>2903</v>
      </c>
      <c r="D346" s="22" t="s">
        <v>2195</v>
      </c>
      <c r="E346" s="22">
        <v>5023</v>
      </c>
      <c r="F346" s="22">
        <v>8</v>
      </c>
      <c r="G346" s="22">
        <v>0</v>
      </c>
      <c r="H346" s="22" t="s">
        <v>2037</v>
      </c>
      <c r="I346" s="22" t="s">
        <v>2036</v>
      </c>
      <c r="J346" s="22" t="s">
        <v>2148</v>
      </c>
      <c r="L346" s="16" t="s">
        <v>4679</v>
      </c>
      <c r="M346" s="21">
        <v>2656517327604</v>
      </c>
      <c r="O346" s="22" t="s">
        <v>2445</v>
      </c>
      <c r="P346" s="22">
        <v>21</v>
      </c>
      <c r="Q346" s="22">
        <v>1</v>
      </c>
      <c r="R346" s="22">
        <v>0</v>
      </c>
      <c r="S346" s="22" t="s">
        <v>2037</v>
      </c>
    </row>
    <row r="347" spans="1:19">
      <c r="A347" s="16" t="s">
        <v>4674</v>
      </c>
      <c r="B347" s="21">
        <v>1955516130392</v>
      </c>
      <c r="C347" s="21" t="s">
        <v>2903</v>
      </c>
      <c r="D347" s="22" t="s">
        <v>2195</v>
      </c>
      <c r="E347" s="22">
        <v>4423</v>
      </c>
      <c r="F347" s="22">
        <v>4</v>
      </c>
      <c r="G347" s="22">
        <v>0</v>
      </c>
      <c r="H347" s="22" t="s">
        <v>2037</v>
      </c>
      <c r="I347" s="22" t="s">
        <v>2036</v>
      </c>
      <c r="J347" s="22" t="s">
        <v>2146</v>
      </c>
      <c r="L347" s="16" t="s">
        <v>4679</v>
      </c>
      <c r="M347" s="21">
        <v>2256517327606</v>
      </c>
      <c r="O347" s="22" t="s">
        <v>2438</v>
      </c>
      <c r="P347" s="22">
        <v>21</v>
      </c>
      <c r="Q347" s="22">
        <v>16</v>
      </c>
      <c r="R347" s="22">
        <v>0</v>
      </c>
      <c r="S347" s="22" t="s">
        <v>2037</v>
      </c>
    </row>
    <row r="348" spans="1:19">
      <c r="A348" s="16" t="s">
        <v>4674</v>
      </c>
      <c r="B348" s="21">
        <v>2154517132070</v>
      </c>
      <c r="C348" s="21" t="s">
        <v>2906</v>
      </c>
      <c r="D348" s="22" t="s">
        <v>2174</v>
      </c>
      <c r="E348" s="22">
        <v>5023</v>
      </c>
      <c r="F348" s="22">
        <v>15</v>
      </c>
      <c r="G348" s="22">
        <v>0</v>
      </c>
      <c r="H348" s="22" t="s">
        <v>2037</v>
      </c>
      <c r="I348" s="22" t="s">
        <v>2036</v>
      </c>
      <c r="J348" s="22" t="s">
        <v>2146</v>
      </c>
      <c r="L348" s="16" t="s">
        <v>4679</v>
      </c>
      <c r="M348" s="21">
        <v>2256017327601</v>
      </c>
      <c r="O348" s="22" t="s">
        <v>2436</v>
      </c>
      <c r="P348" s="22">
        <v>21</v>
      </c>
      <c r="Q348" s="22">
        <v>10</v>
      </c>
      <c r="R348" s="22">
        <v>0</v>
      </c>
      <c r="S348" s="22" t="s">
        <v>2037</v>
      </c>
    </row>
    <row r="349" spans="1:19">
      <c r="A349" s="16" t="s">
        <v>4674</v>
      </c>
      <c r="B349" s="21">
        <v>2154517132070</v>
      </c>
      <c r="C349" s="21" t="s">
        <v>2906</v>
      </c>
      <c r="D349" s="22" t="s">
        <v>2174</v>
      </c>
      <c r="E349" s="22">
        <v>4923</v>
      </c>
      <c r="F349" s="22">
        <v>7</v>
      </c>
      <c r="G349" s="22">
        <v>0</v>
      </c>
      <c r="H349" s="22" t="s">
        <v>2037</v>
      </c>
      <c r="I349" s="22" t="s">
        <v>2036</v>
      </c>
      <c r="J349" s="22" t="s">
        <v>2148</v>
      </c>
      <c r="L349" s="16" t="s">
        <v>4679</v>
      </c>
      <c r="M349" s="21">
        <v>2255517328002</v>
      </c>
      <c r="O349" s="22" t="s">
        <v>2434</v>
      </c>
      <c r="P349" s="22">
        <v>21</v>
      </c>
      <c r="Q349" s="22">
        <v>5</v>
      </c>
      <c r="R349" s="22">
        <v>0</v>
      </c>
      <c r="S349" s="22" t="s">
        <v>2037</v>
      </c>
    </row>
    <row r="350" spans="1:19">
      <c r="A350" s="16" t="s">
        <v>4674</v>
      </c>
      <c r="B350" s="21">
        <v>2154517132070</v>
      </c>
      <c r="C350" s="21" t="s">
        <v>2906</v>
      </c>
      <c r="D350" s="22" t="s">
        <v>2174</v>
      </c>
      <c r="E350" s="22">
        <v>5023</v>
      </c>
      <c r="F350" s="22">
        <v>7</v>
      </c>
      <c r="G350" s="22">
        <v>0</v>
      </c>
      <c r="H350" s="22" t="s">
        <v>2037</v>
      </c>
      <c r="I350" s="22" t="s">
        <v>2036</v>
      </c>
      <c r="J350" s="22" t="s">
        <v>2148</v>
      </c>
      <c r="L350" s="16" t="s">
        <v>4679</v>
      </c>
      <c r="M350" s="21">
        <v>2056016328001</v>
      </c>
      <c r="O350" s="22" t="s">
        <v>2423</v>
      </c>
      <c r="P350" s="22">
        <v>21</v>
      </c>
      <c r="Q350" s="22">
        <v>17</v>
      </c>
      <c r="R350" s="22">
        <v>0</v>
      </c>
      <c r="S350" s="22" t="s">
        <v>2037</v>
      </c>
    </row>
    <row r="351" spans="1:19">
      <c r="A351" s="16" t="s">
        <v>4674</v>
      </c>
      <c r="B351" s="21">
        <v>2154517132070</v>
      </c>
      <c r="C351" s="21" t="s">
        <v>2906</v>
      </c>
      <c r="D351" s="22" t="s">
        <v>2174</v>
      </c>
      <c r="E351" s="22">
        <v>5023</v>
      </c>
      <c r="F351" s="22">
        <v>2</v>
      </c>
      <c r="G351" s="22">
        <v>0</v>
      </c>
      <c r="H351" s="22" t="s">
        <v>2037</v>
      </c>
      <c r="I351" s="22" t="s">
        <v>2036</v>
      </c>
      <c r="J351" s="22" t="s">
        <v>2148</v>
      </c>
      <c r="L351" s="16" t="s">
        <v>4679</v>
      </c>
      <c r="M351" s="21">
        <v>2355519095893</v>
      </c>
      <c r="O351" s="22" t="s">
        <v>2407</v>
      </c>
      <c r="P351" s="22">
        <v>20</v>
      </c>
      <c r="Q351" s="22">
        <v>1</v>
      </c>
      <c r="R351" s="22">
        <v>0</v>
      </c>
      <c r="S351" s="22" t="s">
        <v>2037</v>
      </c>
    </row>
    <row r="352" spans="1:19">
      <c r="A352" s="16" t="s">
        <v>4674</v>
      </c>
      <c r="B352" s="21">
        <v>2155517130394</v>
      </c>
      <c r="C352" s="21" t="s">
        <v>2907</v>
      </c>
      <c r="D352" s="22" t="s">
        <v>2322</v>
      </c>
      <c r="E352" s="22">
        <v>3821</v>
      </c>
      <c r="F352" s="22">
        <v>3</v>
      </c>
      <c r="G352" s="22">
        <v>0</v>
      </c>
      <c r="H352" s="22" t="s">
        <v>2037</v>
      </c>
      <c r="I352" s="22" t="s">
        <v>2036</v>
      </c>
      <c r="J352" s="22" t="s">
        <v>2196</v>
      </c>
      <c r="L352" s="16" t="s">
        <v>4679</v>
      </c>
      <c r="M352" s="21">
        <v>1655514119190</v>
      </c>
      <c r="O352" s="22" t="s">
        <v>2663</v>
      </c>
      <c r="P352" s="22">
        <v>22</v>
      </c>
      <c r="Q352" s="22">
        <v>2</v>
      </c>
      <c r="R352" s="22">
        <v>0</v>
      </c>
      <c r="S352" s="22" t="s">
        <v>2037</v>
      </c>
    </row>
    <row r="353" spans="1:19">
      <c r="A353" s="16" t="s">
        <v>4674</v>
      </c>
      <c r="B353" s="21">
        <v>2155517139380</v>
      </c>
      <c r="C353" s="21" t="s">
        <v>2908</v>
      </c>
      <c r="D353" s="22" t="s">
        <v>2165</v>
      </c>
      <c r="E353" s="22">
        <v>3423</v>
      </c>
      <c r="F353" s="22">
        <v>3</v>
      </c>
      <c r="G353" s="22">
        <v>0</v>
      </c>
      <c r="H353" s="22" t="s">
        <v>2037</v>
      </c>
      <c r="I353" s="22" t="s">
        <v>2036</v>
      </c>
      <c r="J353" s="22" t="s">
        <v>2146</v>
      </c>
      <c r="L353" s="16" t="s">
        <v>4679</v>
      </c>
      <c r="M353" s="21">
        <v>1655515119199</v>
      </c>
      <c r="O353" s="22" t="s">
        <v>2447</v>
      </c>
      <c r="P353" s="22">
        <v>22</v>
      </c>
      <c r="Q353" s="22">
        <v>1</v>
      </c>
      <c r="R353" s="22">
        <v>0</v>
      </c>
      <c r="S353" s="22" t="s">
        <v>2037</v>
      </c>
    </row>
    <row r="354" spans="1:19">
      <c r="A354" s="16" t="s">
        <v>4674</v>
      </c>
      <c r="B354" s="21">
        <v>2156016139383</v>
      </c>
      <c r="C354" s="21" t="s">
        <v>2909</v>
      </c>
      <c r="D354" s="22" t="s">
        <v>2163</v>
      </c>
      <c r="E354" s="22">
        <v>3823</v>
      </c>
      <c r="F354" s="22">
        <v>12</v>
      </c>
      <c r="G354" s="22">
        <v>0</v>
      </c>
      <c r="H354" s="22" t="s">
        <v>2037</v>
      </c>
      <c r="I354" s="22" t="s">
        <v>2036</v>
      </c>
      <c r="J354" s="22" t="s">
        <v>2148</v>
      </c>
      <c r="L354" s="16" t="s">
        <v>4679</v>
      </c>
      <c r="M354" s="21" t="s">
        <v>2340</v>
      </c>
      <c r="O354" s="22" t="s">
        <v>2665</v>
      </c>
      <c r="P354" s="22">
        <v>21</v>
      </c>
      <c r="Q354" s="22">
        <v>4</v>
      </c>
      <c r="R354" s="22">
        <v>0</v>
      </c>
      <c r="S354" s="22" t="s">
        <v>2037</v>
      </c>
    </row>
    <row r="355" spans="1:19">
      <c r="A355" s="16" t="s">
        <v>4674</v>
      </c>
      <c r="B355" s="21">
        <v>2254517132077</v>
      </c>
      <c r="C355" s="21" t="s">
        <v>2910</v>
      </c>
      <c r="D355" s="22" t="s">
        <v>2158</v>
      </c>
      <c r="E355" s="22">
        <v>3323</v>
      </c>
      <c r="F355" s="22">
        <v>10</v>
      </c>
      <c r="G355" s="22">
        <v>0</v>
      </c>
      <c r="H355" s="22" t="s">
        <v>2037</v>
      </c>
      <c r="I355" s="22" t="s">
        <v>2036</v>
      </c>
      <c r="J355" s="22" t="s">
        <v>2148</v>
      </c>
      <c r="L355" s="16" t="s">
        <v>4679</v>
      </c>
      <c r="M355" s="21" t="s">
        <v>2341</v>
      </c>
      <c r="O355" s="22" t="s">
        <v>2666</v>
      </c>
      <c r="P355" s="22">
        <v>21</v>
      </c>
      <c r="Q355" s="22">
        <v>6</v>
      </c>
      <c r="R355" s="22">
        <v>0</v>
      </c>
      <c r="S355" s="22" t="s">
        <v>2037</v>
      </c>
    </row>
    <row r="356" spans="1:19">
      <c r="A356" s="16" t="s">
        <v>4674</v>
      </c>
      <c r="B356" s="21">
        <v>2454519132079</v>
      </c>
      <c r="C356" s="21" t="s">
        <v>2913</v>
      </c>
      <c r="D356" s="22" t="s">
        <v>2149</v>
      </c>
      <c r="E356" s="22">
        <v>5023</v>
      </c>
      <c r="F356" s="22">
        <v>10</v>
      </c>
      <c r="G356" s="22">
        <v>0</v>
      </c>
      <c r="H356" s="22" t="s">
        <v>2037</v>
      </c>
      <c r="I356" s="22" t="s">
        <v>2036</v>
      </c>
      <c r="J356" s="22" t="s">
        <v>2148</v>
      </c>
      <c r="L356" s="16" t="s">
        <v>4679</v>
      </c>
      <c r="M356" s="21" t="s">
        <v>6185</v>
      </c>
      <c r="O356" s="22" t="s">
        <v>2668</v>
      </c>
      <c r="P356" s="22">
        <v>22</v>
      </c>
      <c r="Q356" s="22">
        <v>2</v>
      </c>
      <c r="R356" s="22">
        <v>0</v>
      </c>
      <c r="S356" s="22" t="s">
        <v>2037</v>
      </c>
    </row>
    <row r="357" spans="1:19">
      <c r="A357" s="16" t="s">
        <v>4674</v>
      </c>
      <c r="B357" s="21">
        <v>2454519132079</v>
      </c>
      <c r="C357" s="21" t="s">
        <v>2913</v>
      </c>
      <c r="D357" s="22" t="s">
        <v>2149</v>
      </c>
      <c r="E357" s="22">
        <v>5023</v>
      </c>
      <c r="F357" s="22">
        <v>15</v>
      </c>
      <c r="G357" s="22">
        <v>0</v>
      </c>
      <c r="H357" s="22" t="s">
        <v>2037</v>
      </c>
      <c r="I357" s="22" t="s">
        <v>2036</v>
      </c>
      <c r="J357" s="22" t="s">
        <v>2148</v>
      </c>
      <c r="L357" s="16" t="s">
        <v>4679</v>
      </c>
      <c r="M357" s="21">
        <v>1857014110282</v>
      </c>
      <c r="O357" s="22" t="s">
        <v>2669</v>
      </c>
      <c r="P357" s="22">
        <v>19</v>
      </c>
      <c r="Q357" s="22">
        <v>2</v>
      </c>
      <c r="R357" s="22">
        <v>0</v>
      </c>
      <c r="S357" s="22" t="s">
        <v>2037</v>
      </c>
    </row>
    <row r="358" spans="1:19">
      <c r="A358" s="16" t="s">
        <v>4674</v>
      </c>
      <c r="B358" s="21">
        <v>2454519132079</v>
      </c>
      <c r="C358" s="21" t="s">
        <v>2913</v>
      </c>
      <c r="D358" s="22" t="s">
        <v>2149</v>
      </c>
      <c r="E358" s="22">
        <v>5023</v>
      </c>
      <c r="F358" s="22">
        <v>16</v>
      </c>
      <c r="G358" s="22">
        <v>0</v>
      </c>
      <c r="H358" s="22" t="s">
        <v>2037</v>
      </c>
      <c r="I358" s="22" t="s">
        <v>2036</v>
      </c>
      <c r="J358" s="22" t="s">
        <v>2148</v>
      </c>
      <c r="L358" s="16" t="s">
        <v>4679</v>
      </c>
      <c r="M358" s="21">
        <v>1956016119351</v>
      </c>
      <c r="O358" s="22" t="s">
        <v>2670</v>
      </c>
      <c r="P358" s="22">
        <v>23</v>
      </c>
      <c r="Q358" s="22">
        <v>1</v>
      </c>
      <c r="R358" s="22">
        <v>0</v>
      </c>
      <c r="S358" s="22" t="s">
        <v>2037</v>
      </c>
    </row>
    <row r="359" spans="1:19">
      <c r="A359" s="16" t="s">
        <v>4674</v>
      </c>
      <c r="B359" s="21">
        <v>2454519132079</v>
      </c>
      <c r="C359" s="21" t="s">
        <v>2913</v>
      </c>
      <c r="D359" s="22" t="s">
        <v>2149</v>
      </c>
      <c r="E359" s="22">
        <v>5023</v>
      </c>
      <c r="F359" s="22">
        <v>7</v>
      </c>
      <c r="G359" s="22">
        <v>0</v>
      </c>
      <c r="H359" s="22" t="s">
        <v>2037</v>
      </c>
      <c r="I359" s="22" t="s">
        <v>2036</v>
      </c>
      <c r="J359" s="22" t="s">
        <v>2148</v>
      </c>
      <c r="L359" s="16" t="s">
        <v>4679</v>
      </c>
      <c r="M359" s="21">
        <v>1956515118220</v>
      </c>
      <c r="O359" s="22" t="s">
        <v>2671</v>
      </c>
      <c r="P359" s="22">
        <v>20</v>
      </c>
      <c r="Q359" s="22">
        <v>4</v>
      </c>
      <c r="R359" s="22">
        <v>0</v>
      </c>
      <c r="S359" s="22" t="s">
        <v>2037</v>
      </c>
    </row>
    <row r="360" spans="1:19">
      <c r="A360" s="16" t="s">
        <v>4674</v>
      </c>
      <c r="B360" s="21">
        <v>1958015156566</v>
      </c>
      <c r="C360" s="21" t="s">
        <v>12272</v>
      </c>
      <c r="D360" s="22" t="s">
        <v>12273</v>
      </c>
      <c r="E360" s="22">
        <v>4923</v>
      </c>
      <c r="F360" s="22">
        <v>24</v>
      </c>
      <c r="G360" s="22">
        <v>0</v>
      </c>
      <c r="H360" s="22" t="s">
        <v>2037</v>
      </c>
      <c r="I360" s="22" t="s">
        <v>2036</v>
      </c>
      <c r="J360" s="22" t="s">
        <v>2040</v>
      </c>
      <c r="L360" s="16" t="s">
        <v>4679</v>
      </c>
      <c r="M360" s="21">
        <v>1956515119357</v>
      </c>
      <c r="O360" s="22" t="s">
        <v>14199</v>
      </c>
      <c r="P360" s="22">
        <v>23</v>
      </c>
      <c r="Q360" s="22">
        <v>172</v>
      </c>
      <c r="R360" s="22">
        <v>0</v>
      </c>
      <c r="S360" s="22" t="s">
        <v>2037</v>
      </c>
    </row>
    <row r="361" spans="1:19">
      <c r="A361" s="16" t="s">
        <v>4674</v>
      </c>
      <c r="B361" s="21">
        <v>1958015156566</v>
      </c>
      <c r="C361" s="21" t="s">
        <v>12272</v>
      </c>
      <c r="D361" s="22" t="s">
        <v>12273</v>
      </c>
      <c r="E361" s="22">
        <v>4923</v>
      </c>
      <c r="F361" s="22">
        <v>24</v>
      </c>
      <c r="G361" s="22">
        <v>0</v>
      </c>
      <c r="H361" s="22" t="s">
        <v>2037</v>
      </c>
      <c r="I361" s="22" t="s">
        <v>2036</v>
      </c>
      <c r="J361" s="22" t="s">
        <v>2040</v>
      </c>
      <c r="L361" s="16" t="s">
        <v>4679</v>
      </c>
      <c r="M361" s="21">
        <v>1956515119517</v>
      </c>
      <c r="O361" s="22" t="s">
        <v>2673</v>
      </c>
      <c r="P361" s="22">
        <v>22</v>
      </c>
      <c r="Q361" s="22">
        <v>58</v>
      </c>
      <c r="R361" s="22">
        <v>0</v>
      </c>
      <c r="S361" s="22" t="s">
        <v>2037</v>
      </c>
    </row>
    <row r="362" spans="1:19">
      <c r="A362" s="16" t="s">
        <v>4674</v>
      </c>
      <c r="B362" s="21">
        <v>1958015156566</v>
      </c>
      <c r="C362" s="21" t="s">
        <v>12272</v>
      </c>
      <c r="D362" s="22" t="s">
        <v>12273</v>
      </c>
      <c r="E362" s="22">
        <v>4923</v>
      </c>
      <c r="F362" s="22">
        <v>24</v>
      </c>
      <c r="G362" s="22">
        <v>0</v>
      </c>
      <c r="H362" s="22" t="s">
        <v>2037</v>
      </c>
      <c r="I362" s="22" t="s">
        <v>2036</v>
      </c>
      <c r="J362" s="22" t="s">
        <v>2040</v>
      </c>
      <c r="L362" s="16" t="s">
        <v>4679</v>
      </c>
      <c r="M362" s="21">
        <v>2055017119274</v>
      </c>
      <c r="O362" s="22" t="s">
        <v>2674</v>
      </c>
      <c r="P362" s="22">
        <v>22</v>
      </c>
      <c r="Q362" s="22">
        <v>1</v>
      </c>
      <c r="R362" s="22">
        <v>0</v>
      </c>
      <c r="S362" s="22" t="s">
        <v>2037</v>
      </c>
    </row>
    <row r="363" spans="1:19">
      <c r="A363" s="16" t="s">
        <v>4674</v>
      </c>
      <c r="B363" s="21">
        <v>1958015156566</v>
      </c>
      <c r="C363" s="21" t="s">
        <v>12272</v>
      </c>
      <c r="D363" s="22" t="s">
        <v>12273</v>
      </c>
      <c r="E363" s="22">
        <v>4923</v>
      </c>
      <c r="F363" s="22">
        <v>11</v>
      </c>
      <c r="G363" s="22">
        <v>0</v>
      </c>
      <c r="H363" s="22" t="s">
        <v>2037</v>
      </c>
      <c r="I363" s="22" t="s">
        <v>2036</v>
      </c>
      <c r="J363" s="22" t="s">
        <v>2040</v>
      </c>
      <c r="L363" s="16" t="s">
        <v>4679</v>
      </c>
      <c r="M363" s="21">
        <v>2055517119354</v>
      </c>
      <c r="O363" s="22" t="s">
        <v>2675</v>
      </c>
      <c r="P363" s="22">
        <v>23</v>
      </c>
      <c r="Q363" s="22">
        <v>1</v>
      </c>
      <c r="R363" s="22">
        <v>0</v>
      </c>
      <c r="S363" s="22" t="s">
        <v>2037</v>
      </c>
    </row>
    <row r="364" spans="1:19">
      <c r="A364" s="16" t="s">
        <v>4674</v>
      </c>
      <c r="B364" s="21">
        <v>1958015156566</v>
      </c>
      <c r="C364" s="21" t="s">
        <v>12272</v>
      </c>
      <c r="D364" s="22" t="s">
        <v>12273</v>
      </c>
      <c r="E364" s="22">
        <v>4823</v>
      </c>
      <c r="F364" s="22">
        <v>13</v>
      </c>
      <c r="G364" s="22">
        <v>0</v>
      </c>
      <c r="H364" s="22" t="s">
        <v>2037</v>
      </c>
      <c r="I364" s="22" t="s">
        <v>2036</v>
      </c>
      <c r="J364" s="22" t="s">
        <v>2040</v>
      </c>
      <c r="L364" s="16" t="s">
        <v>4679</v>
      </c>
      <c r="M364" s="21" t="s">
        <v>7387</v>
      </c>
      <c r="O364" s="22" t="s">
        <v>2676</v>
      </c>
      <c r="P364" s="22">
        <v>22</v>
      </c>
      <c r="Q364" s="22">
        <v>2</v>
      </c>
      <c r="R364" s="22">
        <v>0</v>
      </c>
      <c r="S364" s="22" t="s">
        <v>2037</v>
      </c>
    </row>
    <row r="365" spans="1:19">
      <c r="A365" s="16" t="s">
        <v>4674</v>
      </c>
      <c r="B365" s="21">
        <v>1958015156566</v>
      </c>
      <c r="C365" s="21" t="s">
        <v>12272</v>
      </c>
      <c r="D365" s="22" t="s">
        <v>12273</v>
      </c>
      <c r="E365" s="22">
        <v>4823</v>
      </c>
      <c r="F365" s="22">
        <v>21</v>
      </c>
      <c r="G365" s="22">
        <v>0</v>
      </c>
      <c r="H365" s="22" t="s">
        <v>2037</v>
      </c>
      <c r="I365" s="22" t="s">
        <v>2036</v>
      </c>
      <c r="J365" s="22" t="s">
        <v>2040</v>
      </c>
      <c r="L365" s="16" t="s">
        <v>4679</v>
      </c>
      <c r="M365" s="21">
        <v>2155517119351</v>
      </c>
      <c r="O365" s="22" t="s">
        <v>2677</v>
      </c>
      <c r="P365" s="22">
        <v>23</v>
      </c>
      <c r="Q365" s="22">
        <v>3</v>
      </c>
      <c r="R365" s="22">
        <v>0</v>
      </c>
      <c r="S365" s="22" t="s">
        <v>2037</v>
      </c>
    </row>
    <row r="366" spans="1:19">
      <c r="A366" s="16" t="s">
        <v>4674</v>
      </c>
      <c r="B366" s="21">
        <v>1958015156566</v>
      </c>
      <c r="C366" s="21" t="s">
        <v>12272</v>
      </c>
      <c r="D366" s="22" t="s">
        <v>12273</v>
      </c>
      <c r="E366" s="22">
        <v>4823</v>
      </c>
      <c r="F366" s="22">
        <v>23</v>
      </c>
      <c r="G366" s="22">
        <v>0</v>
      </c>
      <c r="H366" s="22" t="s">
        <v>2037</v>
      </c>
      <c r="I366" s="22" t="s">
        <v>2036</v>
      </c>
      <c r="J366" s="22" t="s">
        <v>2040</v>
      </c>
      <c r="L366" s="16" t="s">
        <v>4679</v>
      </c>
      <c r="M366" s="21">
        <v>2254517119559</v>
      </c>
      <c r="O366" s="22" t="s">
        <v>2680</v>
      </c>
      <c r="P366" s="22">
        <v>22</v>
      </c>
      <c r="Q366" s="22">
        <v>1</v>
      </c>
      <c r="R366" s="22">
        <v>0</v>
      </c>
      <c r="S366" s="22" t="s">
        <v>2037</v>
      </c>
    </row>
    <row r="367" spans="1:19">
      <c r="A367" s="16" t="s">
        <v>4674</v>
      </c>
      <c r="B367" s="21">
        <v>1955016139024</v>
      </c>
      <c r="C367" s="21" t="s">
        <v>2902</v>
      </c>
      <c r="D367" s="22" t="s">
        <v>2325</v>
      </c>
      <c r="E367" s="22">
        <v>321</v>
      </c>
      <c r="F367" s="22">
        <v>1</v>
      </c>
      <c r="G367" s="22">
        <v>0</v>
      </c>
      <c r="H367" s="22" t="s">
        <v>2037</v>
      </c>
      <c r="I367" s="22" t="s">
        <v>2036</v>
      </c>
      <c r="J367" s="22" t="s">
        <v>2196</v>
      </c>
      <c r="L367" s="16" t="s">
        <v>4679</v>
      </c>
      <c r="M367" s="21">
        <v>2255017119353</v>
      </c>
      <c r="O367" s="22" t="s">
        <v>2681</v>
      </c>
      <c r="P367" s="22">
        <v>23</v>
      </c>
      <c r="Q367" s="22">
        <v>2</v>
      </c>
      <c r="R367" s="22">
        <v>0</v>
      </c>
      <c r="S367" s="22" t="s">
        <v>2037</v>
      </c>
    </row>
    <row r="368" spans="1:19">
      <c r="A368" s="16" t="s">
        <v>4674</v>
      </c>
      <c r="B368" s="21">
        <v>2254518139020</v>
      </c>
      <c r="C368" s="21" t="s">
        <v>2911</v>
      </c>
      <c r="D368" s="22" t="s">
        <v>2327</v>
      </c>
      <c r="E368" s="22">
        <v>5120</v>
      </c>
      <c r="F368" s="22">
        <v>1</v>
      </c>
      <c r="G368" s="22">
        <v>0</v>
      </c>
      <c r="H368" s="22" t="s">
        <v>2037</v>
      </c>
      <c r="I368" s="22" t="s">
        <v>2036</v>
      </c>
      <c r="J368" s="22" t="s">
        <v>2326</v>
      </c>
      <c r="L368" s="16" t="s">
        <v>4679</v>
      </c>
      <c r="M368" s="21">
        <v>2255518119357</v>
      </c>
      <c r="O368" s="22" t="s">
        <v>2683</v>
      </c>
      <c r="P368" s="22">
        <v>23</v>
      </c>
      <c r="Q368" s="22">
        <v>2</v>
      </c>
      <c r="R368" s="22">
        <v>0</v>
      </c>
      <c r="S368" s="22" t="s">
        <v>2037</v>
      </c>
    </row>
    <row r="369" spans="1:19">
      <c r="A369" s="16" t="s">
        <v>4674</v>
      </c>
      <c r="B369" s="21">
        <v>2454018139029</v>
      </c>
      <c r="C369" s="21" t="s">
        <v>2912</v>
      </c>
      <c r="D369" s="22" t="s">
        <v>2320</v>
      </c>
      <c r="E369" s="22">
        <v>721</v>
      </c>
      <c r="F369" s="22">
        <v>1</v>
      </c>
      <c r="G369" s="22">
        <v>0</v>
      </c>
      <c r="H369" s="22" t="s">
        <v>2037</v>
      </c>
      <c r="I369" s="22" t="s">
        <v>2036</v>
      </c>
      <c r="J369" s="22" t="s">
        <v>2196</v>
      </c>
      <c r="L369" s="16" t="s">
        <v>4679</v>
      </c>
      <c r="M369" s="21">
        <v>2256018118819</v>
      </c>
      <c r="O369" s="22" t="s">
        <v>2684</v>
      </c>
      <c r="P369" s="22">
        <v>22</v>
      </c>
      <c r="Q369" s="22">
        <v>1</v>
      </c>
      <c r="R369" s="22">
        <v>0</v>
      </c>
      <c r="S369" s="22" t="s">
        <v>2037</v>
      </c>
    </row>
    <row r="370" spans="1:19">
      <c r="A370" s="16" t="s">
        <v>4674</v>
      </c>
      <c r="B370" s="21">
        <v>1956515159735</v>
      </c>
      <c r="C370" s="21">
        <v>3528704149667</v>
      </c>
      <c r="D370" s="22" t="s">
        <v>2317</v>
      </c>
      <c r="E370" s="22">
        <v>521</v>
      </c>
      <c r="F370" s="22">
        <v>1</v>
      </c>
      <c r="G370" s="22">
        <v>0</v>
      </c>
      <c r="H370" s="22" t="s">
        <v>2037</v>
      </c>
      <c r="I370" s="22" t="s">
        <v>2036</v>
      </c>
      <c r="J370" s="22" t="s">
        <v>3965</v>
      </c>
      <c r="L370" s="16" t="s">
        <v>4679</v>
      </c>
      <c r="M370" s="21">
        <v>2354518119272</v>
      </c>
      <c r="O370" s="22" t="s">
        <v>2686</v>
      </c>
      <c r="P370" s="22">
        <v>23</v>
      </c>
      <c r="Q370" s="22">
        <v>1</v>
      </c>
      <c r="R370" s="22">
        <v>0</v>
      </c>
      <c r="S370" s="22" t="s">
        <v>2037</v>
      </c>
    </row>
    <row r="371" spans="1:19">
      <c r="A371" s="16" t="s">
        <v>4674</v>
      </c>
      <c r="B371" s="21">
        <v>2254518158403</v>
      </c>
      <c r="C371" s="21">
        <v>4985009692080</v>
      </c>
      <c r="D371" s="22" t="s">
        <v>2089</v>
      </c>
      <c r="E371" s="22">
        <v>1123</v>
      </c>
      <c r="F371" s="22">
        <v>2</v>
      </c>
      <c r="G371" s="22">
        <v>0</v>
      </c>
      <c r="H371" s="22" t="s">
        <v>2037</v>
      </c>
      <c r="I371" s="22" t="s">
        <v>2036</v>
      </c>
      <c r="J371" s="22" t="s">
        <v>2090</v>
      </c>
      <c r="L371" s="16" t="s">
        <v>4679</v>
      </c>
      <c r="M371" s="21">
        <v>2355518118814</v>
      </c>
      <c r="O371" s="22" t="s">
        <v>2687</v>
      </c>
      <c r="P371" s="22">
        <v>22</v>
      </c>
      <c r="Q371" s="22">
        <v>1</v>
      </c>
      <c r="R371" s="22">
        <v>0</v>
      </c>
      <c r="S371" s="22" t="s">
        <v>2037</v>
      </c>
    </row>
    <row r="372" spans="1:19">
      <c r="A372" s="16" t="s">
        <v>4674</v>
      </c>
      <c r="B372" s="21">
        <v>2254518158403</v>
      </c>
      <c r="C372" s="21">
        <v>4985009692080</v>
      </c>
      <c r="D372" s="22" t="s">
        <v>2089</v>
      </c>
      <c r="E372" s="22">
        <v>2823</v>
      </c>
      <c r="F372" s="22">
        <v>2</v>
      </c>
      <c r="G372" s="22">
        <v>0</v>
      </c>
      <c r="H372" s="22" t="s">
        <v>2037</v>
      </c>
      <c r="I372" s="22" t="s">
        <v>2036</v>
      </c>
      <c r="J372" s="22" t="s">
        <v>2035</v>
      </c>
      <c r="L372" s="16" t="s">
        <v>4679</v>
      </c>
      <c r="M372" s="21">
        <v>2355519117038</v>
      </c>
      <c r="O372" s="22" t="s">
        <v>2688</v>
      </c>
      <c r="P372" s="22">
        <v>22</v>
      </c>
      <c r="Q372" s="22">
        <v>126</v>
      </c>
      <c r="R372" s="22">
        <v>0</v>
      </c>
      <c r="S372" s="22" t="s">
        <v>2037</v>
      </c>
    </row>
    <row r="373" spans="1:19">
      <c r="A373" s="16" t="s">
        <v>4674</v>
      </c>
      <c r="B373" s="21">
        <v>2254518158403</v>
      </c>
      <c r="C373" s="21">
        <v>4985009692080</v>
      </c>
      <c r="D373" s="22" t="s">
        <v>2089</v>
      </c>
      <c r="E373" s="22">
        <v>1123</v>
      </c>
      <c r="F373" s="22">
        <v>2</v>
      </c>
      <c r="G373" s="22">
        <v>0</v>
      </c>
      <c r="H373" s="22" t="s">
        <v>2037</v>
      </c>
      <c r="I373" s="22" t="s">
        <v>2036</v>
      </c>
      <c r="J373" s="22" t="s">
        <v>2035</v>
      </c>
      <c r="L373" s="16" t="s">
        <v>4679</v>
      </c>
      <c r="M373" s="21">
        <v>2355519116901</v>
      </c>
      <c r="O373" s="22" t="s">
        <v>2689</v>
      </c>
      <c r="P373" s="22">
        <v>22</v>
      </c>
      <c r="Q373" s="22">
        <v>3</v>
      </c>
      <c r="R373" s="22">
        <v>0</v>
      </c>
      <c r="S373" s="22" t="s">
        <v>2037</v>
      </c>
    </row>
    <row r="374" spans="1:19">
      <c r="A374" s="16" t="s">
        <v>4674</v>
      </c>
      <c r="B374" s="21">
        <v>2253519132078</v>
      </c>
      <c r="C374" s="21">
        <v>4992496097076</v>
      </c>
      <c r="D374" s="22" t="s">
        <v>4647</v>
      </c>
      <c r="E374" s="22">
        <v>4123</v>
      </c>
      <c r="F374" s="22">
        <v>19</v>
      </c>
      <c r="G374" s="22">
        <v>0</v>
      </c>
      <c r="H374" s="22" t="s">
        <v>2037</v>
      </c>
      <c r="I374" s="22" t="s">
        <v>2036</v>
      </c>
      <c r="J374" s="22" t="s">
        <v>2146</v>
      </c>
      <c r="L374" s="16" t="s">
        <v>4679</v>
      </c>
      <c r="M374" s="21">
        <v>2454018119557</v>
      </c>
      <c r="O374" s="22" t="s">
        <v>6304</v>
      </c>
      <c r="P374" s="22">
        <v>23</v>
      </c>
      <c r="Q374" s="22">
        <v>1</v>
      </c>
      <c r="R374" s="22">
        <v>0</v>
      </c>
      <c r="S374" s="22" t="s">
        <v>2037</v>
      </c>
    </row>
    <row r="375" spans="1:19">
      <c r="A375" s="16" t="s">
        <v>4674</v>
      </c>
      <c r="B375" s="21">
        <v>2354018159730</v>
      </c>
      <c r="C375" s="21">
        <v>3528709577649</v>
      </c>
      <c r="D375" s="22" t="s">
        <v>2257</v>
      </c>
      <c r="E375" s="22">
        <v>2322</v>
      </c>
      <c r="F375" s="22">
        <v>1</v>
      </c>
      <c r="G375" s="22">
        <v>0</v>
      </c>
      <c r="H375" s="22" t="s">
        <v>2037</v>
      </c>
      <c r="I375" s="22" t="s">
        <v>2036</v>
      </c>
      <c r="J375" s="22" t="s">
        <v>2069</v>
      </c>
      <c r="L375" s="16" t="s">
        <v>4679</v>
      </c>
      <c r="M375" s="21">
        <v>2454519119278</v>
      </c>
      <c r="O375" s="22" t="s">
        <v>2690</v>
      </c>
      <c r="P375" s="22">
        <v>23</v>
      </c>
      <c r="Q375" s="22">
        <v>1</v>
      </c>
      <c r="R375" s="22">
        <v>0</v>
      </c>
      <c r="S375" s="22" t="s">
        <v>2037</v>
      </c>
    </row>
    <row r="376" spans="1:19">
      <c r="A376" s="16" t="s">
        <v>4674</v>
      </c>
      <c r="B376" s="21">
        <v>2354018159730</v>
      </c>
      <c r="C376" s="21">
        <v>3528709577649</v>
      </c>
      <c r="D376" s="22" t="s">
        <v>2257</v>
      </c>
      <c r="E376" s="22">
        <v>2322</v>
      </c>
      <c r="F376" s="22">
        <v>2</v>
      </c>
      <c r="G376" s="22">
        <v>0</v>
      </c>
      <c r="H376" s="22" t="s">
        <v>2037</v>
      </c>
      <c r="I376" s="22" t="s">
        <v>2036</v>
      </c>
      <c r="J376" s="22" t="s">
        <v>2256</v>
      </c>
      <c r="L376" s="16" t="s">
        <v>4679</v>
      </c>
      <c r="M376" s="21">
        <v>1855516167070</v>
      </c>
      <c r="O376" s="22" t="s">
        <v>2691</v>
      </c>
      <c r="P376" s="22">
        <v>23</v>
      </c>
      <c r="Q376" s="22">
        <v>1</v>
      </c>
      <c r="R376" s="22">
        <v>0</v>
      </c>
      <c r="S376" s="22" t="s">
        <v>2037</v>
      </c>
    </row>
    <row r="377" spans="1:19">
      <c r="A377" s="16" t="s">
        <v>4674</v>
      </c>
      <c r="B377" s="21">
        <v>1856515159042</v>
      </c>
      <c r="C377" s="21">
        <v>4985009700693</v>
      </c>
      <c r="D377" s="22" t="s">
        <v>7247</v>
      </c>
      <c r="E377" s="22">
        <v>1723</v>
      </c>
      <c r="F377" s="22">
        <v>2</v>
      </c>
      <c r="G377" s="22">
        <v>0</v>
      </c>
      <c r="H377" s="22" t="s">
        <v>2037</v>
      </c>
      <c r="I377" s="22" t="s">
        <v>2036</v>
      </c>
      <c r="J377" s="22" t="s">
        <v>2043</v>
      </c>
      <c r="L377" s="16" t="s">
        <v>4679</v>
      </c>
      <c r="M377" s="21">
        <v>1856016167065</v>
      </c>
      <c r="O377" s="22" t="s">
        <v>2692</v>
      </c>
      <c r="P377" s="22">
        <v>22</v>
      </c>
      <c r="Q377" s="22">
        <v>1</v>
      </c>
      <c r="R377" s="22">
        <v>0</v>
      </c>
      <c r="S377" s="22" t="s">
        <v>2037</v>
      </c>
    </row>
    <row r="378" spans="1:19">
      <c r="A378" s="16" t="s">
        <v>4674</v>
      </c>
      <c r="B378" s="21">
        <v>1856515159042</v>
      </c>
      <c r="C378" s="21">
        <v>4985009700693</v>
      </c>
      <c r="D378" s="22" t="s">
        <v>7247</v>
      </c>
      <c r="E378" s="22">
        <v>4523</v>
      </c>
      <c r="F378" s="22">
        <v>16</v>
      </c>
      <c r="G378" s="22">
        <v>0</v>
      </c>
      <c r="H378" s="22" t="s">
        <v>2037</v>
      </c>
      <c r="I378" s="22" t="s">
        <v>2036</v>
      </c>
      <c r="J378" s="22" t="s">
        <v>2044</v>
      </c>
      <c r="L378" s="16" t="s">
        <v>4679</v>
      </c>
      <c r="M378" s="21">
        <v>1856016167072</v>
      </c>
      <c r="O378" s="22" t="s">
        <v>2693</v>
      </c>
      <c r="P378" s="22">
        <v>23</v>
      </c>
      <c r="Q378" s="22">
        <v>3</v>
      </c>
      <c r="R378" s="22">
        <v>0</v>
      </c>
      <c r="S378" s="22" t="s">
        <v>2037</v>
      </c>
    </row>
    <row r="379" spans="1:19">
      <c r="A379" s="16" t="s">
        <v>4674</v>
      </c>
      <c r="B379" s="21">
        <v>1954517155502</v>
      </c>
      <c r="C379" s="21">
        <v>4985009693032</v>
      </c>
      <c r="D379" s="22" t="s">
        <v>2283</v>
      </c>
      <c r="E379" s="22">
        <v>3823</v>
      </c>
      <c r="F379" s="22">
        <v>20</v>
      </c>
      <c r="G379" s="22">
        <v>0</v>
      </c>
      <c r="H379" s="22" t="s">
        <v>2037</v>
      </c>
      <c r="I379" s="22" t="s">
        <v>2036</v>
      </c>
      <c r="J379" s="22" t="s">
        <v>2066</v>
      </c>
      <c r="L379" s="16" t="s">
        <v>4679</v>
      </c>
      <c r="M379" s="21">
        <v>1954517167079</v>
      </c>
      <c r="O379" s="22" t="s">
        <v>2694</v>
      </c>
      <c r="P379" s="22">
        <v>23</v>
      </c>
      <c r="Q379" s="22">
        <v>6</v>
      </c>
      <c r="R379" s="22">
        <v>0</v>
      </c>
      <c r="S379" s="22" t="s">
        <v>2037</v>
      </c>
    </row>
    <row r="380" spans="1:19">
      <c r="A380" s="16" t="s">
        <v>4674</v>
      </c>
      <c r="B380" s="21">
        <v>1954517155502</v>
      </c>
      <c r="C380" s="21">
        <v>4985009693032</v>
      </c>
      <c r="D380" s="22" t="s">
        <v>2283</v>
      </c>
      <c r="E380" s="22">
        <v>3823</v>
      </c>
      <c r="F380" s="22">
        <v>20</v>
      </c>
      <c r="G380" s="22">
        <v>0</v>
      </c>
      <c r="H380" s="22" t="s">
        <v>2037</v>
      </c>
      <c r="I380" s="22" t="s">
        <v>2036</v>
      </c>
      <c r="J380" s="22" t="s">
        <v>2066</v>
      </c>
      <c r="L380" s="16" t="s">
        <v>4679</v>
      </c>
      <c r="M380" s="21">
        <v>1955016169977</v>
      </c>
      <c r="O380" s="22" t="s">
        <v>2695</v>
      </c>
      <c r="P380" s="22">
        <v>23</v>
      </c>
      <c r="Q380" s="22">
        <v>44</v>
      </c>
      <c r="R380" s="22">
        <v>0</v>
      </c>
      <c r="S380" s="22" t="s">
        <v>2037</v>
      </c>
    </row>
    <row r="381" spans="1:19">
      <c r="A381" s="16" t="s">
        <v>4674</v>
      </c>
      <c r="B381" s="21">
        <v>1954517155502</v>
      </c>
      <c r="C381" s="21">
        <v>4985009693032</v>
      </c>
      <c r="D381" s="22" t="s">
        <v>2283</v>
      </c>
      <c r="E381" s="22">
        <v>4322</v>
      </c>
      <c r="F381" s="22">
        <v>5</v>
      </c>
      <c r="G381" s="22">
        <v>0</v>
      </c>
      <c r="H381" s="22" t="s">
        <v>2037</v>
      </c>
      <c r="I381" s="22" t="s">
        <v>2036</v>
      </c>
      <c r="J381" s="22" t="s">
        <v>2102</v>
      </c>
      <c r="L381" s="16" t="s">
        <v>4679</v>
      </c>
      <c r="M381" s="21">
        <v>1956515167075</v>
      </c>
      <c r="O381" s="22" t="s">
        <v>2696</v>
      </c>
      <c r="P381" s="22">
        <v>23</v>
      </c>
      <c r="Q381" s="22">
        <v>7</v>
      </c>
      <c r="R381" s="22">
        <v>0</v>
      </c>
      <c r="S381" s="22" t="s">
        <v>2037</v>
      </c>
    </row>
    <row r="382" spans="1:19">
      <c r="A382" s="16" t="s">
        <v>4674</v>
      </c>
      <c r="B382" s="21">
        <v>2554017155508</v>
      </c>
      <c r="C382" s="21">
        <v>4985009687659</v>
      </c>
      <c r="D382" s="22" t="s">
        <v>2049</v>
      </c>
      <c r="E382" s="22">
        <v>3823</v>
      </c>
      <c r="F382" s="22">
        <v>1</v>
      </c>
      <c r="G382" s="22">
        <v>0</v>
      </c>
      <c r="H382" s="22" t="s">
        <v>2037</v>
      </c>
      <c r="I382" s="22" t="s">
        <v>2036</v>
      </c>
      <c r="J382" s="22" t="s">
        <v>2046</v>
      </c>
      <c r="L382" s="16" t="s">
        <v>4679</v>
      </c>
      <c r="M382" s="21">
        <v>2054517169970</v>
      </c>
      <c r="O382" s="22" t="s">
        <v>11921</v>
      </c>
      <c r="P382" s="22">
        <v>23</v>
      </c>
      <c r="Q382" s="22">
        <v>14</v>
      </c>
      <c r="R382" s="22">
        <v>0</v>
      </c>
      <c r="S382" s="22" t="s">
        <v>2037</v>
      </c>
    </row>
    <row r="383" spans="1:19">
      <c r="A383" s="16" t="s">
        <v>4674</v>
      </c>
      <c r="B383" s="21">
        <v>2554017155508</v>
      </c>
      <c r="C383" s="21">
        <v>4985009687659</v>
      </c>
      <c r="D383" s="22" t="s">
        <v>2049</v>
      </c>
      <c r="E383" s="22">
        <v>3923</v>
      </c>
      <c r="F383" s="22">
        <v>1</v>
      </c>
      <c r="G383" s="22">
        <v>0</v>
      </c>
      <c r="H383" s="22" t="s">
        <v>2037</v>
      </c>
      <c r="I383" s="22" t="s">
        <v>2036</v>
      </c>
      <c r="J383" s="22" t="s">
        <v>2046</v>
      </c>
      <c r="L383" s="16" t="s">
        <v>4679</v>
      </c>
      <c r="M383" s="21">
        <v>2055017167077</v>
      </c>
      <c r="O383" s="22" t="s">
        <v>2697</v>
      </c>
      <c r="P383" s="22">
        <v>23</v>
      </c>
      <c r="Q383" s="22">
        <v>6</v>
      </c>
      <c r="R383" s="22">
        <v>0</v>
      </c>
      <c r="S383" s="22" t="s">
        <v>2037</v>
      </c>
    </row>
    <row r="384" spans="1:19">
      <c r="A384" s="16" t="s">
        <v>4674</v>
      </c>
      <c r="B384" s="21">
        <v>2554017155508</v>
      </c>
      <c r="C384" s="21">
        <v>4985009687659</v>
      </c>
      <c r="D384" s="22" t="s">
        <v>2049</v>
      </c>
      <c r="E384" s="22">
        <v>3823</v>
      </c>
      <c r="F384" s="22">
        <v>7</v>
      </c>
      <c r="G384" s="22">
        <v>0</v>
      </c>
      <c r="H384" s="22" t="s">
        <v>2037</v>
      </c>
      <c r="I384" s="22" t="s">
        <v>2036</v>
      </c>
      <c r="J384" s="22" t="s">
        <v>2055</v>
      </c>
      <c r="L384" s="16" t="s">
        <v>4679</v>
      </c>
      <c r="M384" s="21">
        <v>2055516167073</v>
      </c>
      <c r="O384" s="22" t="s">
        <v>2698</v>
      </c>
      <c r="P384" s="22">
        <v>23</v>
      </c>
      <c r="Q384" s="22">
        <v>3</v>
      </c>
      <c r="R384" s="22">
        <v>0</v>
      </c>
      <c r="S384" s="22" t="s">
        <v>2037</v>
      </c>
    </row>
    <row r="385" spans="1:19">
      <c r="A385" s="16" t="s">
        <v>4674</v>
      </c>
      <c r="B385" s="21">
        <v>2554017155508</v>
      </c>
      <c r="C385" s="21">
        <v>4985009687659</v>
      </c>
      <c r="D385" s="22" t="s">
        <v>2049</v>
      </c>
      <c r="E385" s="22">
        <v>3023</v>
      </c>
      <c r="F385" s="22">
        <v>1</v>
      </c>
      <c r="G385" s="22">
        <v>0</v>
      </c>
      <c r="H385" s="22" t="s">
        <v>2037</v>
      </c>
      <c r="I385" s="22" t="s">
        <v>2036</v>
      </c>
      <c r="J385" s="22" t="s">
        <v>2055</v>
      </c>
      <c r="L385" s="16" t="s">
        <v>4679</v>
      </c>
      <c r="M385" s="21">
        <v>2153518169979</v>
      </c>
      <c r="O385" s="22" t="s">
        <v>4667</v>
      </c>
      <c r="P385" s="22">
        <v>23</v>
      </c>
      <c r="Q385" s="22">
        <v>3</v>
      </c>
      <c r="R385" s="22">
        <v>0</v>
      </c>
      <c r="S385" s="22" t="s">
        <v>2037</v>
      </c>
    </row>
    <row r="386" spans="1:19">
      <c r="A386" s="16" t="s">
        <v>4674</v>
      </c>
      <c r="B386" s="21">
        <v>2554018132072</v>
      </c>
      <c r="C386" s="21">
        <v>4992496097014</v>
      </c>
      <c r="D386" s="22" t="s">
        <v>2147</v>
      </c>
      <c r="E386" s="22">
        <v>1523</v>
      </c>
      <c r="F386" s="22">
        <v>2</v>
      </c>
      <c r="G386" s="22">
        <v>0</v>
      </c>
      <c r="H386" s="22" t="s">
        <v>2037</v>
      </c>
      <c r="I386" s="22" t="s">
        <v>2036</v>
      </c>
      <c r="J386" s="22" t="s">
        <v>2146</v>
      </c>
      <c r="L386" s="16" t="s">
        <v>4679</v>
      </c>
      <c r="M386" s="21">
        <v>2154517169977</v>
      </c>
      <c r="O386" s="22" t="s">
        <v>2699</v>
      </c>
      <c r="P386" s="22">
        <v>23</v>
      </c>
      <c r="Q386" s="22">
        <v>370</v>
      </c>
      <c r="R386" s="22">
        <v>0</v>
      </c>
      <c r="S386" s="22" t="s">
        <v>2037</v>
      </c>
    </row>
    <row r="387" spans="1:19">
      <c r="A387" s="16" t="s">
        <v>4674</v>
      </c>
      <c r="B387" s="21">
        <v>1656514157755</v>
      </c>
      <c r="C387" s="21">
        <v>4985009755747</v>
      </c>
      <c r="D387" s="22" t="s">
        <v>3374</v>
      </c>
      <c r="E387" s="22">
        <v>2223</v>
      </c>
      <c r="F387" s="22">
        <v>1</v>
      </c>
      <c r="G387" s="22">
        <v>0</v>
      </c>
      <c r="H387" s="22" t="s">
        <v>2037</v>
      </c>
      <c r="I387" s="22" t="s">
        <v>2036</v>
      </c>
      <c r="J387" s="22" t="s">
        <v>2044</v>
      </c>
      <c r="L387" s="16" t="s">
        <v>4679</v>
      </c>
      <c r="M387" s="21">
        <v>2155017169979</v>
      </c>
      <c r="O387" s="22" t="s">
        <v>6186</v>
      </c>
      <c r="P387" s="22">
        <v>23</v>
      </c>
      <c r="Q387" s="22">
        <v>64</v>
      </c>
      <c r="R387" s="22">
        <v>0</v>
      </c>
      <c r="S387" s="22" t="s">
        <v>2037</v>
      </c>
    </row>
    <row r="388" spans="1:19">
      <c r="A388" s="16" t="s">
        <v>4674</v>
      </c>
      <c r="B388" s="21">
        <v>1956015132078</v>
      </c>
      <c r="C388" s="21">
        <v>4992496096574</v>
      </c>
      <c r="D388" s="22" t="s">
        <v>2194</v>
      </c>
      <c r="E388" s="22">
        <v>1123</v>
      </c>
      <c r="F388" s="22">
        <v>2</v>
      </c>
      <c r="G388" s="22">
        <v>0</v>
      </c>
      <c r="H388" s="22" t="s">
        <v>2037</v>
      </c>
      <c r="I388" s="22" t="s">
        <v>2036</v>
      </c>
      <c r="J388" s="22" t="s">
        <v>2146</v>
      </c>
      <c r="L388" s="16" t="s">
        <v>4679</v>
      </c>
      <c r="M388" s="21">
        <v>2254018169978</v>
      </c>
      <c r="O388" s="22" t="s">
        <v>2700</v>
      </c>
      <c r="P388" s="22">
        <v>23</v>
      </c>
      <c r="Q388" s="22">
        <v>99</v>
      </c>
      <c r="R388" s="22">
        <v>0</v>
      </c>
      <c r="S388" s="22" t="s">
        <v>2037</v>
      </c>
    </row>
    <row r="389" spans="1:19">
      <c r="A389" s="16" t="s">
        <v>4674</v>
      </c>
      <c r="B389" s="21">
        <v>1956015132078</v>
      </c>
      <c r="C389" s="21">
        <v>4992496096574</v>
      </c>
      <c r="D389" s="22" t="s">
        <v>2194</v>
      </c>
      <c r="E389" s="22">
        <v>3523</v>
      </c>
      <c r="F389" s="22">
        <v>14</v>
      </c>
      <c r="G389" s="22">
        <v>0</v>
      </c>
      <c r="H389" s="22" t="s">
        <v>2037</v>
      </c>
      <c r="I389" s="22" t="s">
        <v>2036</v>
      </c>
      <c r="J389" s="22" t="s">
        <v>2148</v>
      </c>
      <c r="L389" s="16" t="s">
        <v>4679</v>
      </c>
      <c r="M389" s="21">
        <v>2254518169973</v>
      </c>
      <c r="O389" s="22" t="s">
        <v>2701</v>
      </c>
      <c r="P389" s="22">
        <v>23</v>
      </c>
      <c r="Q389" s="22">
        <v>92</v>
      </c>
      <c r="R389" s="22">
        <v>0</v>
      </c>
      <c r="S389" s="22" t="s">
        <v>2037</v>
      </c>
    </row>
    <row r="390" spans="1:19">
      <c r="A390" s="16" t="s">
        <v>4674</v>
      </c>
      <c r="B390" s="21">
        <v>1756016132073</v>
      </c>
      <c r="C390" s="21">
        <v>4992496096666</v>
      </c>
      <c r="D390" s="22" t="s">
        <v>2216</v>
      </c>
      <c r="E390" s="22">
        <v>2023</v>
      </c>
      <c r="F390" s="22">
        <v>7</v>
      </c>
      <c r="G390" s="22">
        <v>0</v>
      </c>
      <c r="H390" s="22" t="s">
        <v>2037</v>
      </c>
      <c r="I390" s="22" t="s">
        <v>2036</v>
      </c>
      <c r="J390" s="22" t="s">
        <v>2148</v>
      </c>
      <c r="L390" s="16" t="s">
        <v>4679</v>
      </c>
      <c r="M390" s="21">
        <v>2454018169972</v>
      </c>
      <c r="O390" s="22" t="s">
        <v>2702</v>
      </c>
      <c r="P390" s="22">
        <v>23</v>
      </c>
      <c r="Q390" s="22">
        <v>1</v>
      </c>
      <c r="R390" s="22">
        <v>0</v>
      </c>
      <c r="S390" s="22" t="s">
        <v>2037</v>
      </c>
    </row>
    <row r="391" spans="1:19">
      <c r="A391" s="16" t="s">
        <v>4674</v>
      </c>
      <c r="B391" s="21">
        <v>1756016132073</v>
      </c>
      <c r="C391" s="21">
        <v>4992496096666</v>
      </c>
      <c r="D391" s="22" t="s">
        <v>2216</v>
      </c>
      <c r="E391" s="22">
        <v>4523</v>
      </c>
      <c r="F391" s="22">
        <v>7</v>
      </c>
      <c r="G391" s="22">
        <v>0</v>
      </c>
      <c r="H391" s="22" t="s">
        <v>2037</v>
      </c>
      <c r="I391" s="22" t="s">
        <v>2036</v>
      </c>
      <c r="J391" s="22" t="s">
        <v>2148</v>
      </c>
      <c r="L391" s="16" t="s">
        <v>4679</v>
      </c>
      <c r="M391" s="21">
        <v>2253519189201</v>
      </c>
      <c r="O391" s="22" t="s">
        <v>2703</v>
      </c>
      <c r="P391" s="22">
        <v>22</v>
      </c>
      <c r="Q391" s="22">
        <v>3</v>
      </c>
      <c r="R391" s="22">
        <v>0</v>
      </c>
      <c r="S391" s="22" t="s">
        <v>2037</v>
      </c>
    </row>
    <row r="392" spans="1:19">
      <c r="A392" s="16" t="s">
        <v>4674</v>
      </c>
      <c r="B392" s="21">
        <v>2254018158408</v>
      </c>
      <c r="C392" s="21">
        <v>4985009692073</v>
      </c>
      <c r="D392" s="22" t="s">
        <v>2270</v>
      </c>
      <c r="E392" s="22">
        <v>3422</v>
      </c>
      <c r="F392" s="22">
        <v>2</v>
      </c>
      <c r="G392" s="22">
        <v>0</v>
      </c>
      <c r="H392" s="22" t="s">
        <v>2037</v>
      </c>
      <c r="I392" s="22" t="s">
        <v>2036</v>
      </c>
      <c r="J392" s="22" t="s">
        <v>2090</v>
      </c>
      <c r="L392" s="16" t="s">
        <v>4679</v>
      </c>
      <c r="M392" s="21">
        <v>2254018189204</v>
      </c>
      <c r="O392" s="22" t="s">
        <v>2704</v>
      </c>
      <c r="P392" s="22">
        <v>22</v>
      </c>
      <c r="Q392" s="22">
        <v>2</v>
      </c>
      <c r="R392" s="22">
        <v>0</v>
      </c>
      <c r="S392" s="22" t="s">
        <v>2037</v>
      </c>
    </row>
    <row r="393" spans="1:19">
      <c r="A393" s="16" t="s">
        <v>4674</v>
      </c>
      <c r="B393" s="21">
        <v>2254018158408</v>
      </c>
      <c r="C393" s="21">
        <v>4985009692073</v>
      </c>
      <c r="D393" s="22" t="s">
        <v>2270</v>
      </c>
      <c r="E393" s="22">
        <v>2922</v>
      </c>
      <c r="F393" s="22">
        <v>3</v>
      </c>
      <c r="G393" s="22">
        <v>0</v>
      </c>
      <c r="H393" s="22" t="s">
        <v>2037</v>
      </c>
      <c r="I393" s="22" t="s">
        <v>2036</v>
      </c>
      <c r="J393" s="22" t="s">
        <v>2090</v>
      </c>
      <c r="L393" s="16" t="s">
        <v>4679</v>
      </c>
      <c r="M393" s="21">
        <v>2254519189208</v>
      </c>
      <c r="O393" s="22" t="s">
        <v>2705</v>
      </c>
      <c r="P393" s="22">
        <v>22</v>
      </c>
      <c r="Q393" s="22">
        <v>6</v>
      </c>
      <c r="R393" s="22">
        <v>0</v>
      </c>
      <c r="S393" s="22" t="s">
        <v>2037</v>
      </c>
    </row>
    <row r="394" spans="1:19">
      <c r="A394" s="16" t="s">
        <v>4674</v>
      </c>
      <c r="B394" s="21">
        <v>2155516132078</v>
      </c>
      <c r="C394" s="21">
        <v>4992496096741</v>
      </c>
      <c r="D394" s="22" t="s">
        <v>2167</v>
      </c>
      <c r="E394" s="22">
        <v>4423</v>
      </c>
      <c r="F394" s="22">
        <v>12</v>
      </c>
      <c r="G394" s="22">
        <v>0</v>
      </c>
      <c r="H394" s="22" t="s">
        <v>2037</v>
      </c>
      <c r="I394" s="22" t="s">
        <v>2036</v>
      </c>
      <c r="J394" s="22" t="s">
        <v>2146</v>
      </c>
      <c r="L394" s="16" t="s">
        <v>4679</v>
      </c>
      <c r="M394" s="21">
        <v>2255018189300</v>
      </c>
      <c r="O394" s="22" t="s">
        <v>2706</v>
      </c>
      <c r="P394" s="22">
        <v>22</v>
      </c>
      <c r="Q394" s="22">
        <v>3</v>
      </c>
      <c r="R394" s="22">
        <v>0</v>
      </c>
      <c r="S394" s="22" t="s">
        <v>2037</v>
      </c>
    </row>
    <row r="395" spans="1:19">
      <c r="A395" s="16" t="s">
        <v>4674</v>
      </c>
      <c r="B395" s="21">
        <v>2155516132078</v>
      </c>
      <c r="C395" s="21">
        <v>4992496096741</v>
      </c>
      <c r="D395" s="22" t="s">
        <v>2167</v>
      </c>
      <c r="E395" s="22">
        <v>1923</v>
      </c>
      <c r="F395" s="22">
        <v>1</v>
      </c>
      <c r="G395" s="22">
        <v>0</v>
      </c>
      <c r="H395" s="22" t="s">
        <v>2037</v>
      </c>
      <c r="I395" s="22" t="s">
        <v>2036</v>
      </c>
      <c r="J395" s="22" t="s">
        <v>2146</v>
      </c>
      <c r="L395" s="16" t="s">
        <v>4679</v>
      </c>
      <c r="M395" s="21">
        <v>2255518189305</v>
      </c>
      <c r="O395" s="22" t="s">
        <v>2707</v>
      </c>
      <c r="P395" s="22">
        <v>23</v>
      </c>
      <c r="Q395" s="22">
        <v>18</v>
      </c>
      <c r="R395" s="22">
        <v>0</v>
      </c>
      <c r="S395" s="22" t="s">
        <v>2037</v>
      </c>
    </row>
    <row r="396" spans="1:19">
      <c r="A396" s="16" t="s">
        <v>4674</v>
      </c>
      <c r="B396" s="21">
        <v>1656015130608</v>
      </c>
      <c r="C396" s="21">
        <v>4992496153031</v>
      </c>
      <c r="D396" s="22" t="s">
        <v>2222</v>
      </c>
      <c r="E396" s="22">
        <v>2923</v>
      </c>
      <c r="F396" s="22">
        <v>8</v>
      </c>
      <c r="G396" s="22">
        <v>0</v>
      </c>
      <c r="H396" s="22" t="s">
        <v>2037</v>
      </c>
      <c r="I396" s="22" t="s">
        <v>2036</v>
      </c>
      <c r="J396" s="22" t="s">
        <v>2148</v>
      </c>
      <c r="L396" s="16" t="s">
        <v>4679</v>
      </c>
      <c r="M396" s="21">
        <v>2354018189201</v>
      </c>
      <c r="O396" s="22" t="s">
        <v>2708</v>
      </c>
      <c r="P396" s="22">
        <v>22</v>
      </c>
      <c r="Q396" s="22">
        <v>4</v>
      </c>
      <c r="R396" s="22">
        <v>0</v>
      </c>
      <c r="S396" s="22" t="s">
        <v>2037</v>
      </c>
    </row>
    <row r="397" spans="1:19">
      <c r="A397" s="16" t="s">
        <v>4674</v>
      </c>
      <c r="B397" s="21">
        <v>1656015130608</v>
      </c>
      <c r="C397" s="21">
        <v>4992496153031</v>
      </c>
      <c r="D397" s="22" t="s">
        <v>2222</v>
      </c>
      <c r="E397" s="22">
        <v>3923</v>
      </c>
      <c r="F397" s="22">
        <v>12</v>
      </c>
      <c r="G397" s="22">
        <v>0</v>
      </c>
      <c r="H397" s="22" t="s">
        <v>2037</v>
      </c>
      <c r="I397" s="22" t="s">
        <v>2036</v>
      </c>
      <c r="J397" s="22" t="s">
        <v>2148</v>
      </c>
      <c r="L397" s="16" t="s">
        <v>4679</v>
      </c>
      <c r="M397" s="21">
        <v>2355019189306</v>
      </c>
      <c r="O397" s="22" t="s">
        <v>2709</v>
      </c>
      <c r="P397" s="22">
        <v>22</v>
      </c>
      <c r="Q397" s="22">
        <v>15</v>
      </c>
      <c r="R397" s="22">
        <v>0</v>
      </c>
      <c r="S397" s="22" t="s">
        <v>2037</v>
      </c>
    </row>
    <row r="398" spans="1:19">
      <c r="A398" s="16" t="s">
        <v>4674</v>
      </c>
      <c r="B398" s="21">
        <v>1656015130608</v>
      </c>
      <c r="C398" s="21">
        <v>4992496153031</v>
      </c>
      <c r="D398" s="22" t="s">
        <v>2222</v>
      </c>
      <c r="E398" s="22">
        <v>2923</v>
      </c>
      <c r="F398" s="22">
        <v>1</v>
      </c>
      <c r="G398" s="22">
        <v>0</v>
      </c>
      <c r="H398" s="22" t="s">
        <v>2037</v>
      </c>
      <c r="I398" s="22" t="s">
        <v>2036</v>
      </c>
      <c r="J398" s="22" t="s">
        <v>2146</v>
      </c>
      <c r="L398" s="16" t="s">
        <v>4679</v>
      </c>
      <c r="M398" s="21">
        <v>2454018189208</v>
      </c>
      <c r="O398" s="22" t="s">
        <v>2710</v>
      </c>
      <c r="P398" s="22">
        <v>23</v>
      </c>
      <c r="Q398" s="22">
        <v>1</v>
      </c>
      <c r="R398" s="22">
        <v>0</v>
      </c>
      <c r="S398" s="22" t="s">
        <v>2037</v>
      </c>
    </row>
    <row r="399" spans="1:19">
      <c r="A399" s="16" t="s">
        <v>4674</v>
      </c>
      <c r="B399" s="21">
        <v>1655515130606</v>
      </c>
      <c r="C399" s="21">
        <v>4992496152959</v>
      </c>
      <c r="D399" s="22" t="s">
        <v>2223</v>
      </c>
      <c r="E399" s="22">
        <v>3523</v>
      </c>
      <c r="F399" s="22">
        <v>2</v>
      </c>
      <c r="G399" s="22">
        <v>0</v>
      </c>
      <c r="H399" s="22" t="s">
        <v>2037</v>
      </c>
      <c r="I399" s="22" t="s">
        <v>2036</v>
      </c>
      <c r="J399" s="22" t="s">
        <v>2146</v>
      </c>
      <c r="L399" s="16" t="s">
        <v>4679</v>
      </c>
      <c r="M399" s="21">
        <v>2454019189207</v>
      </c>
      <c r="O399" s="22" t="s">
        <v>2711</v>
      </c>
      <c r="P399" s="22">
        <v>22</v>
      </c>
      <c r="Q399" s="22">
        <v>34</v>
      </c>
      <c r="R399" s="22">
        <v>0</v>
      </c>
      <c r="S399" s="22" t="s">
        <v>2037</v>
      </c>
    </row>
    <row r="400" spans="1:19">
      <c r="A400" s="16" t="s">
        <v>4674</v>
      </c>
      <c r="B400" s="21">
        <v>1655515130606</v>
      </c>
      <c r="C400" s="21">
        <v>4992496152959</v>
      </c>
      <c r="D400" s="22" t="s">
        <v>2223</v>
      </c>
      <c r="E400" s="22">
        <v>4123</v>
      </c>
      <c r="F400" s="22">
        <v>16</v>
      </c>
      <c r="G400" s="22">
        <v>0</v>
      </c>
      <c r="H400" s="22" t="s">
        <v>2037</v>
      </c>
      <c r="I400" s="22" t="s">
        <v>2036</v>
      </c>
      <c r="J400" s="22" t="s">
        <v>2146</v>
      </c>
      <c r="L400" s="16" t="s">
        <v>4679</v>
      </c>
      <c r="M400" s="21">
        <v>2553519189202</v>
      </c>
      <c r="O400" s="22" t="s">
        <v>2712</v>
      </c>
      <c r="P400" s="22">
        <v>22</v>
      </c>
      <c r="Q400" s="22">
        <v>4</v>
      </c>
      <c r="R400" s="22">
        <v>0</v>
      </c>
      <c r="S400" s="22" t="s">
        <v>2037</v>
      </c>
    </row>
    <row r="401" spans="1:19">
      <c r="A401" s="16" t="s">
        <v>4674</v>
      </c>
      <c r="B401" s="21">
        <v>1856515130607</v>
      </c>
      <c r="C401" s="21">
        <v>4992496152881</v>
      </c>
      <c r="D401" s="22" t="s">
        <v>2200</v>
      </c>
      <c r="E401" s="22">
        <v>2523</v>
      </c>
      <c r="F401" s="22">
        <v>3</v>
      </c>
      <c r="G401" s="22">
        <v>0</v>
      </c>
      <c r="H401" s="22" t="s">
        <v>2037</v>
      </c>
      <c r="I401" s="22" t="s">
        <v>2036</v>
      </c>
      <c r="J401" s="22" t="s">
        <v>2148</v>
      </c>
      <c r="L401" s="16" t="s">
        <v>4679</v>
      </c>
      <c r="M401" s="21">
        <v>2555020189207</v>
      </c>
      <c r="O401" s="22" t="s">
        <v>2713</v>
      </c>
      <c r="P401" s="22">
        <v>21</v>
      </c>
      <c r="Q401" s="22">
        <v>1</v>
      </c>
      <c r="R401" s="22">
        <v>0</v>
      </c>
      <c r="S401" s="22" t="s">
        <v>2037</v>
      </c>
    </row>
    <row r="402" spans="1:19">
      <c r="A402" s="16" t="s">
        <v>4674</v>
      </c>
      <c r="B402" s="21">
        <v>1856515130607</v>
      </c>
      <c r="C402" s="21">
        <v>4992496152881</v>
      </c>
      <c r="D402" s="22" t="s">
        <v>2200</v>
      </c>
      <c r="E402" s="22">
        <v>2523</v>
      </c>
      <c r="F402" s="22">
        <v>4</v>
      </c>
      <c r="G402" s="22">
        <v>0</v>
      </c>
      <c r="H402" s="22" t="s">
        <v>2037</v>
      </c>
      <c r="I402" s="22" t="s">
        <v>2036</v>
      </c>
      <c r="J402" s="22" t="s">
        <v>2148</v>
      </c>
      <c r="L402" s="16" t="s">
        <v>4679</v>
      </c>
      <c r="M402" s="21">
        <v>1756514355035</v>
      </c>
      <c r="O402" s="22" t="s">
        <v>2714</v>
      </c>
      <c r="P402" s="22">
        <v>20</v>
      </c>
      <c r="Q402" s="22">
        <v>1</v>
      </c>
      <c r="R402" s="22">
        <v>0</v>
      </c>
      <c r="S402" s="22" t="s">
        <v>2037</v>
      </c>
    </row>
    <row r="403" spans="1:19">
      <c r="A403" s="16" t="s">
        <v>4674</v>
      </c>
      <c r="B403" s="21">
        <v>1856515130607</v>
      </c>
      <c r="C403" s="21">
        <v>4992496152881</v>
      </c>
      <c r="D403" s="22" t="s">
        <v>2200</v>
      </c>
      <c r="E403" s="22">
        <v>2523</v>
      </c>
      <c r="F403" s="22">
        <v>1</v>
      </c>
      <c r="G403" s="22">
        <v>0</v>
      </c>
      <c r="H403" s="22" t="s">
        <v>2037</v>
      </c>
      <c r="I403" s="22" t="s">
        <v>2036</v>
      </c>
      <c r="J403" s="22" t="s">
        <v>2148</v>
      </c>
      <c r="L403" s="16" t="s">
        <v>4679</v>
      </c>
      <c r="M403" s="21">
        <v>1757014358137</v>
      </c>
      <c r="O403" s="22" t="s">
        <v>2715</v>
      </c>
      <c r="P403" s="22">
        <v>20</v>
      </c>
      <c r="Q403" s="22">
        <v>1</v>
      </c>
      <c r="R403" s="22">
        <v>0</v>
      </c>
      <c r="S403" s="22" t="s">
        <v>2037</v>
      </c>
    </row>
    <row r="404" spans="1:19">
      <c r="A404" s="16" t="s">
        <v>4674</v>
      </c>
      <c r="B404" s="21">
        <v>1856515130607</v>
      </c>
      <c r="C404" s="21">
        <v>4992496152881</v>
      </c>
      <c r="D404" s="22" t="s">
        <v>2200</v>
      </c>
      <c r="E404" s="22">
        <v>2523</v>
      </c>
      <c r="F404" s="22">
        <v>4</v>
      </c>
      <c r="G404" s="22">
        <v>0</v>
      </c>
      <c r="H404" s="22" t="s">
        <v>2037</v>
      </c>
      <c r="I404" s="22" t="s">
        <v>2036</v>
      </c>
      <c r="J404" s="22" t="s">
        <v>2148</v>
      </c>
      <c r="L404" s="16" t="s">
        <v>4679</v>
      </c>
      <c r="M404" s="21">
        <v>2156016358135</v>
      </c>
      <c r="O404" s="22" t="s">
        <v>2716</v>
      </c>
      <c r="P404" s="22">
        <v>20</v>
      </c>
      <c r="Q404" s="22">
        <v>1</v>
      </c>
      <c r="R404" s="22">
        <v>0</v>
      </c>
      <c r="S404" s="22" t="s">
        <v>2037</v>
      </c>
    </row>
    <row r="405" spans="1:19">
      <c r="A405" s="16" t="s">
        <v>4674</v>
      </c>
      <c r="B405" s="21">
        <v>1956515130604</v>
      </c>
      <c r="C405" s="21">
        <v>4992496152874</v>
      </c>
      <c r="D405" s="22" t="s">
        <v>2190</v>
      </c>
      <c r="E405" s="22">
        <v>4023</v>
      </c>
      <c r="F405" s="22">
        <v>1</v>
      </c>
      <c r="G405" s="22">
        <v>0</v>
      </c>
      <c r="H405" s="22" t="s">
        <v>2037</v>
      </c>
      <c r="I405" s="22" t="s">
        <v>2036</v>
      </c>
      <c r="J405" s="22" t="s">
        <v>2146</v>
      </c>
      <c r="L405" s="16" t="s">
        <v>4679</v>
      </c>
      <c r="M405" s="21">
        <v>1856515149005</v>
      </c>
      <c r="O405" s="22" t="s">
        <v>2717</v>
      </c>
      <c r="P405" s="22">
        <v>22</v>
      </c>
      <c r="Q405" s="22">
        <v>3</v>
      </c>
      <c r="R405" s="22">
        <v>0</v>
      </c>
      <c r="S405" s="22" t="s">
        <v>2037</v>
      </c>
    </row>
    <row r="406" spans="1:19">
      <c r="A406" s="16" t="s">
        <v>4674</v>
      </c>
      <c r="B406" s="21">
        <v>1956515130604</v>
      </c>
      <c r="C406" s="21">
        <v>4992496152874</v>
      </c>
      <c r="D406" s="22" t="s">
        <v>2190</v>
      </c>
      <c r="E406" s="22">
        <v>4623</v>
      </c>
      <c r="F406" s="22">
        <v>15</v>
      </c>
      <c r="G406" s="22">
        <v>0</v>
      </c>
      <c r="H406" s="22" t="s">
        <v>2037</v>
      </c>
      <c r="I406" s="22" t="s">
        <v>2036</v>
      </c>
      <c r="J406" s="22" t="s">
        <v>2148</v>
      </c>
      <c r="L406" s="16" t="s">
        <v>4679</v>
      </c>
      <c r="M406" s="21">
        <v>1956515149002</v>
      </c>
      <c r="O406" s="22" t="s">
        <v>2718</v>
      </c>
      <c r="P406" s="22">
        <v>22</v>
      </c>
      <c r="Q406" s="22">
        <v>2</v>
      </c>
      <c r="R406" s="22">
        <v>0</v>
      </c>
      <c r="S406" s="22" t="s">
        <v>2037</v>
      </c>
    </row>
    <row r="407" spans="1:19">
      <c r="A407" s="16" t="s">
        <v>4674</v>
      </c>
      <c r="B407" s="21">
        <v>1956515130604</v>
      </c>
      <c r="C407" s="21">
        <v>4992496152874</v>
      </c>
      <c r="D407" s="22" t="s">
        <v>2190</v>
      </c>
      <c r="E407" s="22">
        <v>4623</v>
      </c>
      <c r="F407" s="22">
        <v>8</v>
      </c>
      <c r="G407" s="22">
        <v>0</v>
      </c>
      <c r="H407" s="22" t="s">
        <v>2037</v>
      </c>
      <c r="I407" s="22" t="s">
        <v>2036</v>
      </c>
      <c r="J407" s="22" t="s">
        <v>2148</v>
      </c>
      <c r="L407" s="16" t="s">
        <v>4679</v>
      </c>
      <c r="M407" s="21">
        <v>2155017149001</v>
      </c>
      <c r="O407" s="22" t="s">
        <v>2719</v>
      </c>
      <c r="P407" s="22">
        <v>22</v>
      </c>
      <c r="Q407" s="22">
        <v>8</v>
      </c>
      <c r="R407" s="22">
        <v>0</v>
      </c>
      <c r="S407" s="22" t="s">
        <v>2037</v>
      </c>
    </row>
    <row r="408" spans="1:19">
      <c r="A408" s="16" t="s">
        <v>4674</v>
      </c>
      <c r="B408" s="21">
        <v>1956515130604</v>
      </c>
      <c r="C408" s="21">
        <v>4992496152874</v>
      </c>
      <c r="D408" s="22" t="s">
        <v>2190</v>
      </c>
      <c r="E408" s="22">
        <v>4023</v>
      </c>
      <c r="F408" s="22">
        <v>2</v>
      </c>
      <c r="G408" s="22">
        <v>0</v>
      </c>
      <c r="H408" s="22" t="s">
        <v>2037</v>
      </c>
      <c r="I408" s="22" t="s">
        <v>2036</v>
      </c>
      <c r="J408" s="22" t="s">
        <v>2148</v>
      </c>
      <c r="L408" s="16" t="s">
        <v>4679</v>
      </c>
      <c r="M408" s="21">
        <v>2256517149000</v>
      </c>
      <c r="O408" s="22" t="s">
        <v>2720</v>
      </c>
      <c r="P408" s="22">
        <v>22</v>
      </c>
      <c r="Q408" s="22">
        <v>3</v>
      </c>
      <c r="R408" s="22">
        <v>0</v>
      </c>
      <c r="S408" s="22" t="s">
        <v>2037</v>
      </c>
    </row>
    <row r="409" spans="1:19">
      <c r="A409" s="16" t="s">
        <v>4674</v>
      </c>
      <c r="B409" s="21">
        <v>1956515130604</v>
      </c>
      <c r="C409" s="21">
        <v>4992496152874</v>
      </c>
      <c r="D409" s="22" t="s">
        <v>2190</v>
      </c>
      <c r="E409" s="22">
        <v>4023</v>
      </c>
      <c r="F409" s="22">
        <v>2</v>
      </c>
      <c r="G409" s="22">
        <v>0</v>
      </c>
      <c r="H409" s="22" t="s">
        <v>2037</v>
      </c>
      <c r="I409" s="22" t="s">
        <v>2036</v>
      </c>
      <c r="J409" s="22" t="s">
        <v>2146</v>
      </c>
      <c r="L409" s="16" t="s">
        <v>4679</v>
      </c>
      <c r="M409" s="21">
        <v>2256517149888</v>
      </c>
      <c r="O409" s="22" t="s">
        <v>2721</v>
      </c>
      <c r="P409" s="22">
        <v>19</v>
      </c>
      <c r="Q409" s="22">
        <v>8</v>
      </c>
      <c r="R409" s="22">
        <v>0</v>
      </c>
      <c r="S409" s="22" t="s">
        <v>2037</v>
      </c>
    </row>
    <row r="410" spans="1:19">
      <c r="A410" s="16" t="s">
        <v>4674</v>
      </c>
      <c r="B410" s="21">
        <v>1855516130609</v>
      </c>
      <c r="C410" s="21">
        <v>4992496153093</v>
      </c>
      <c r="D410" s="22" t="s">
        <v>2204</v>
      </c>
      <c r="E410" s="22">
        <v>2023</v>
      </c>
      <c r="F410" s="22">
        <v>26</v>
      </c>
      <c r="G410" s="22">
        <v>0</v>
      </c>
      <c r="H410" s="22" t="s">
        <v>2037</v>
      </c>
      <c r="I410" s="22" t="s">
        <v>2036</v>
      </c>
      <c r="J410" s="22" t="s">
        <v>2148</v>
      </c>
      <c r="L410" s="16" t="s">
        <v>4679</v>
      </c>
      <c r="M410" s="21">
        <v>2654520149831</v>
      </c>
      <c r="O410" s="22" t="s">
        <v>2722</v>
      </c>
      <c r="P410" s="22">
        <v>22</v>
      </c>
      <c r="Q410" s="22">
        <v>8</v>
      </c>
      <c r="R410" s="22">
        <v>0</v>
      </c>
      <c r="S410" s="22" t="s">
        <v>2037</v>
      </c>
    </row>
    <row r="411" spans="1:19">
      <c r="A411" s="16" t="s">
        <v>4674</v>
      </c>
      <c r="B411" s="21">
        <v>1855516130609</v>
      </c>
      <c r="C411" s="21">
        <v>4992496153093</v>
      </c>
      <c r="D411" s="22" t="s">
        <v>2204</v>
      </c>
      <c r="E411" s="22">
        <v>2023</v>
      </c>
      <c r="F411" s="22">
        <v>2</v>
      </c>
      <c r="G411" s="22">
        <v>0</v>
      </c>
      <c r="H411" s="22" t="s">
        <v>2037</v>
      </c>
      <c r="I411" s="22" t="s">
        <v>2036</v>
      </c>
      <c r="J411" s="22" t="s">
        <v>2148</v>
      </c>
      <c r="L411" s="16" t="s">
        <v>4679</v>
      </c>
      <c r="M411" s="21">
        <v>2657017142322</v>
      </c>
      <c r="O411" s="22" t="s">
        <v>2723</v>
      </c>
      <c r="P411" s="22">
        <v>20</v>
      </c>
      <c r="Q411" s="22">
        <v>4</v>
      </c>
      <c r="R411" s="22">
        <v>0</v>
      </c>
      <c r="S411" s="22" t="s">
        <v>2037</v>
      </c>
    </row>
    <row r="412" spans="1:19">
      <c r="A412" s="16" t="s">
        <v>4674</v>
      </c>
      <c r="B412" s="21">
        <v>1956016130608</v>
      </c>
      <c r="C412" s="21">
        <v>4992496152911</v>
      </c>
      <c r="D412" s="22" t="s">
        <v>2192</v>
      </c>
      <c r="E412" s="22">
        <v>4223</v>
      </c>
      <c r="F412" s="22">
        <v>4</v>
      </c>
      <c r="G412" s="22">
        <v>0</v>
      </c>
      <c r="H412" s="22" t="s">
        <v>2037</v>
      </c>
      <c r="I412" s="22" t="s">
        <v>2036</v>
      </c>
      <c r="J412" s="22" t="s">
        <v>2148</v>
      </c>
      <c r="L412" s="16" t="s">
        <v>4679</v>
      </c>
      <c r="M412" s="21">
        <v>2857017142326</v>
      </c>
      <c r="O412" s="22" t="s">
        <v>2724</v>
      </c>
      <c r="P412" s="22">
        <v>19</v>
      </c>
      <c r="Q412" s="22">
        <v>1</v>
      </c>
      <c r="R412" s="22">
        <v>0</v>
      </c>
      <c r="S412" s="22" t="s">
        <v>2037</v>
      </c>
    </row>
    <row r="413" spans="1:19">
      <c r="A413" s="16" t="s">
        <v>4674</v>
      </c>
      <c r="B413" s="21">
        <v>1956016130608</v>
      </c>
      <c r="C413" s="21">
        <v>4992496152911</v>
      </c>
      <c r="D413" s="22" t="s">
        <v>2192</v>
      </c>
      <c r="E413" s="22">
        <v>4223</v>
      </c>
      <c r="F413" s="22">
        <v>5</v>
      </c>
      <c r="G413" s="22">
        <v>0</v>
      </c>
      <c r="H413" s="22" t="s">
        <v>2037</v>
      </c>
      <c r="I413" s="22" t="s">
        <v>2036</v>
      </c>
      <c r="J413" s="22" t="s">
        <v>2148</v>
      </c>
      <c r="L413" s="16" t="s">
        <v>4679</v>
      </c>
      <c r="M413" s="21">
        <v>1956515170235</v>
      </c>
      <c r="O413" s="22" t="s">
        <v>2725</v>
      </c>
      <c r="P413" s="22">
        <v>19</v>
      </c>
      <c r="Q413" s="22">
        <v>1</v>
      </c>
      <c r="R413" s="22">
        <v>0</v>
      </c>
      <c r="S413" s="22" t="s">
        <v>2037</v>
      </c>
    </row>
    <row r="414" spans="1:19">
      <c r="A414" s="16" t="s">
        <v>4674</v>
      </c>
      <c r="B414" s="21">
        <v>1956016130608</v>
      </c>
      <c r="C414" s="21">
        <v>4992496152911</v>
      </c>
      <c r="D414" s="22" t="s">
        <v>2192</v>
      </c>
      <c r="E414" s="22">
        <v>4223</v>
      </c>
      <c r="F414" s="22">
        <v>10</v>
      </c>
      <c r="G414" s="22">
        <v>0</v>
      </c>
      <c r="H414" s="22" t="s">
        <v>2037</v>
      </c>
      <c r="I414" s="22" t="s">
        <v>2036</v>
      </c>
      <c r="J414" s="22" t="s">
        <v>2146</v>
      </c>
      <c r="L414" s="16" t="s">
        <v>4679</v>
      </c>
      <c r="M414" s="21">
        <v>1956016129879</v>
      </c>
      <c r="O414" s="22" t="s">
        <v>2726</v>
      </c>
      <c r="P414" s="22">
        <v>23</v>
      </c>
      <c r="Q414" s="22">
        <v>23</v>
      </c>
      <c r="R414" s="22">
        <v>0</v>
      </c>
      <c r="S414" s="22" t="s">
        <v>2037</v>
      </c>
    </row>
    <row r="415" spans="1:19">
      <c r="A415" s="16" t="s">
        <v>4674</v>
      </c>
      <c r="B415" s="21">
        <v>2056016130604</v>
      </c>
      <c r="C415" s="21">
        <v>4992496152867</v>
      </c>
      <c r="D415" s="22" t="s">
        <v>2177</v>
      </c>
      <c r="E415" s="22">
        <v>4323</v>
      </c>
      <c r="F415" s="22">
        <v>16</v>
      </c>
      <c r="G415" s="22">
        <v>0</v>
      </c>
      <c r="H415" s="22" t="s">
        <v>2037</v>
      </c>
      <c r="I415" s="22" t="s">
        <v>2036</v>
      </c>
      <c r="J415" s="22" t="s">
        <v>2146</v>
      </c>
      <c r="L415" s="16" t="s">
        <v>4679</v>
      </c>
      <c r="M415" s="21">
        <v>2155017129904</v>
      </c>
      <c r="O415" s="22" t="s">
        <v>2728</v>
      </c>
      <c r="P415" s="22">
        <v>21</v>
      </c>
      <c r="Q415" s="22">
        <v>1</v>
      </c>
      <c r="R415" s="22">
        <v>0</v>
      </c>
      <c r="S415" s="22" t="s">
        <v>2037</v>
      </c>
    </row>
    <row r="416" spans="1:19">
      <c r="A416" s="16" t="s">
        <v>4674</v>
      </c>
      <c r="B416" s="21">
        <v>2056016130604</v>
      </c>
      <c r="C416" s="21">
        <v>4992496152867</v>
      </c>
      <c r="D416" s="22" t="s">
        <v>2177</v>
      </c>
      <c r="E416" s="22">
        <v>4323</v>
      </c>
      <c r="F416" s="22">
        <v>7</v>
      </c>
      <c r="G416" s="22">
        <v>0</v>
      </c>
      <c r="H416" s="22" t="s">
        <v>2037</v>
      </c>
      <c r="I416" s="22" t="s">
        <v>2036</v>
      </c>
      <c r="J416" s="22" t="s">
        <v>2146</v>
      </c>
      <c r="L416" s="16" t="s">
        <v>4679</v>
      </c>
      <c r="M416" s="21">
        <v>2155017129867</v>
      </c>
      <c r="O416" s="22" t="s">
        <v>6318</v>
      </c>
      <c r="P416" s="22">
        <v>23</v>
      </c>
      <c r="Q416" s="22">
        <v>42</v>
      </c>
      <c r="R416" s="22">
        <v>0</v>
      </c>
      <c r="S416" s="22" t="s">
        <v>2037</v>
      </c>
    </row>
    <row r="417" spans="1:19">
      <c r="A417" s="16" t="s">
        <v>4674</v>
      </c>
      <c r="B417" s="21">
        <v>2055516130602</v>
      </c>
      <c r="C417" s="21">
        <v>4992496153024</v>
      </c>
      <c r="D417" s="22" t="s">
        <v>2180</v>
      </c>
      <c r="E417" s="22">
        <v>4523</v>
      </c>
      <c r="F417" s="22">
        <v>10</v>
      </c>
      <c r="G417" s="22">
        <v>0</v>
      </c>
      <c r="H417" s="22" t="s">
        <v>2037</v>
      </c>
      <c r="I417" s="22" t="s">
        <v>2036</v>
      </c>
      <c r="J417" s="22" t="s">
        <v>2148</v>
      </c>
      <c r="L417" s="16" t="s">
        <v>4679</v>
      </c>
      <c r="M417" s="21">
        <v>2254018129873</v>
      </c>
      <c r="O417" s="22" t="s">
        <v>2729</v>
      </c>
      <c r="P417" s="22">
        <v>23</v>
      </c>
      <c r="Q417" s="22">
        <v>7</v>
      </c>
      <c r="R417" s="22">
        <v>0</v>
      </c>
      <c r="S417" s="22" t="s">
        <v>2037</v>
      </c>
    </row>
    <row r="418" spans="1:19">
      <c r="A418" s="16" t="s">
        <v>4674</v>
      </c>
      <c r="B418" s="21">
        <v>2156017130600</v>
      </c>
      <c r="C418" s="21">
        <v>4992496152904</v>
      </c>
      <c r="D418" s="22" t="s">
        <v>2162</v>
      </c>
      <c r="E418" s="22">
        <v>2623</v>
      </c>
      <c r="F418" s="22">
        <v>8</v>
      </c>
      <c r="G418" s="22">
        <v>0</v>
      </c>
      <c r="H418" s="22" t="s">
        <v>2037</v>
      </c>
      <c r="I418" s="22" t="s">
        <v>2036</v>
      </c>
      <c r="J418" s="22" t="s">
        <v>2148</v>
      </c>
      <c r="L418" s="16" t="s">
        <v>4679</v>
      </c>
      <c r="M418" s="21">
        <v>2254018129798</v>
      </c>
      <c r="O418" s="22" t="s">
        <v>2730</v>
      </c>
      <c r="P418" s="22">
        <v>22</v>
      </c>
      <c r="Q418" s="22">
        <v>175</v>
      </c>
      <c r="R418" s="22">
        <v>0</v>
      </c>
      <c r="S418" s="22" t="s">
        <v>2037</v>
      </c>
    </row>
    <row r="419" spans="1:19">
      <c r="A419" s="16" t="s">
        <v>4674</v>
      </c>
      <c r="B419" s="21">
        <v>2156017130600</v>
      </c>
      <c r="C419" s="21">
        <v>4992496152904</v>
      </c>
      <c r="D419" s="22" t="s">
        <v>2162</v>
      </c>
      <c r="E419" s="22">
        <v>2123</v>
      </c>
      <c r="F419" s="22">
        <v>5</v>
      </c>
      <c r="G419" s="22">
        <v>0</v>
      </c>
      <c r="H419" s="22" t="s">
        <v>2037</v>
      </c>
      <c r="I419" s="22" t="s">
        <v>2036</v>
      </c>
      <c r="J419" s="22" t="s">
        <v>2146</v>
      </c>
      <c r="L419" s="16" t="s">
        <v>4679</v>
      </c>
      <c r="M419" s="21">
        <v>2254518129960</v>
      </c>
      <c r="O419" s="22" t="s">
        <v>2732</v>
      </c>
      <c r="P419" s="22">
        <v>23</v>
      </c>
      <c r="Q419" s="22">
        <v>1</v>
      </c>
      <c r="R419" s="22">
        <v>0</v>
      </c>
      <c r="S419" s="22" t="s">
        <v>2037</v>
      </c>
    </row>
    <row r="420" spans="1:19">
      <c r="A420" s="16" t="s">
        <v>4674</v>
      </c>
      <c r="B420" s="21">
        <v>2156017130600</v>
      </c>
      <c r="C420" s="21">
        <v>4992496152904</v>
      </c>
      <c r="D420" s="22" t="s">
        <v>2162</v>
      </c>
      <c r="E420" s="22">
        <v>3123</v>
      </c>
      <c r="F420" s="22">
        <v>6</v>
      </c>
      <c r="G420" s="22">
        <v>0</v>
      </c>
      <c r="H420" s="22" t="s">
        <v>2037</v>
      </c>
      <c r="I420" s="22" t="s">
        <v>2036</v>
      </c>
      <c r="J420" s="22" t="s">
        <v>2146</v>
      </c>
      <c r="L420" s="16" t="s">
        <v>4679</v>
      </c>
      <c r="M420" s="21">
        <v>2255518129943</v>
      </c>
      <c r="O420" s="22" t="s">
        <v>2733</v>
      </c>
      <c r="P420" s="22">
        <v>23</v>
      </c>
      <c r="Q420" s="22">
        <v>4</v>
      </c>
      <c r="R420" s="22">
        <v>0</v>
      </c>
      <c r="S420" s="22" t="s">
        <v>2037</v>
      </c>
    </row>
    <row r="421" spans="1:19">
      <c r="A421" s="16" t="s">
        <v>4674</v>
      </c>
      <c r="B421" s="21">
        <v>2256017130607</v>
      </c>
      <c r="C421" s="21">
        <v>4992496152973</v>
      </c>
      <c r="D421" s="22" t="s">
        <v>2152</v>
      </c>
      <c r="E421" s="22">
        <v>4023</v>
      </c>
      <c r="F421" s="22">
        <v>4</v>
      </c>
      <c r="G421" s="22">
        <v>0</v>
      </c>
      <c r="H421" s="22" t="s">
        <v>2037</v>
      </c>
      <c r="I421" s="22" t="s">
        <v>2036</v>
      </c>
      <c r="J421" s="22" t="s">
        <v>2146</v>
      </c>
      <c r="L421" s="16" t="s">
        <v>4679</v>
      </c>
      <c r="M421" s="21">
        <v>2355518129940</v>
      </c>
      <c r="O421" s="22" t="s">
        <v>2734</v>
      </c>
      <c r="P421" s="22">
        <v>23</v>
      </c>
      <c r="Q421" s="22">
        <v>38</v>
      </c>
      <c r="R421" s="22">
        <v>0</v>
      </c>
      <c r="S421" s="22" t="s">
        <v>2037</v>
      </c>
    </row>
    <row r="422" spans="1:19">
      <c r="A422" s="16" t="s">
        <v>4674</v>
      </c>
      <c r="B422" s="21">
        <v>2256017130607</v>
      </c>
      <c r="C422" s="21">
        <v>4992496152973</v>
      </c>
      <c r="D422" s="22" t="s">
        <v>2152</v>
      </c>
      <c r="E422" s="22">
        <v>4123</v>
      </c>
      <c r="F422" s="22">
        <v>4</v>
      </c>
      <c r="G422" s="22">
        <v>0</v>
      </c>
      <c r="H422" s="22" t="s">
        <v>2037</v>
      </c>
      <c r="I422" s="22" t="s">
        <v>2036</v>
      </c>
      <c r="J422" s="22" t="s">
        <v>2146</v>
      </c>
      <c r="L422" s="16" t="s">
        <v>4679</v>
      </c>
      <c r="M422" s="21">
        <v>2355519129857</v>
      </c>
      <c r="O422" s="22" t="s">
        <v>2735</v>
      </c>
      <c r="P422" s="22">
        <v>22</v>
      </c>
      <c r="Q422" s="22">
        <v>2</v>
      </c>
      <c r="R422" s="22">
        <v>0</v>
      </c>
      <c r="S422" s="22" t="s">
        <v>2037</v>
      </c>
    </row>
    <row r="423" spans="1:19">
      <c r="A423" s="16" t="s">
        <v>4674</v>
      </c>
      <c r="B423" s="21">
        <v>2256017130607</v>
      </c>
      <c r="C423" s="21">
        <v>4992496152973</v>
      </c>
      <c r="D423" s="22" t="s">
        <v>2152</v>
      </c>
      <c r="E423" s="22">
        <v>4123</v>
      </c>
      <c r="F423" s="22">
        <v>4</v>
      </c>
      <c r="G423" s="22">
        <v>0</v>
      </c>
      <c r="H423" s="22" t="s">
        <v>2037</v>
      </c>
      <c r="I423" s="22" t="s">
        <v>2036</v>
      </c>
      <c r="J423" s="22" t="s">
        <v>2148</v>
      </c>
      <c r="L423" s="16" t="s">
        <v>4679</v>
      </c>
      <c r="M423" s="21">
        <v>2356018129850</v>
      </c>
      <c r="O423" s="22" t="s">
        <v>4697</v>
      </c>
      <c r="P423" s="22">
        <v>23</v>
      </c>
      <c r="Q423" s="22">
        <v>62</v>
      </c>
      <c r="R423" s="22">
        <v>0</v>
      </c>
      <c r="S423" s="22" t="s">
        <v>2037</v>
      </c>
    </row>
    <row r="424" spans="1:19">
      <c r="A424" s="16" t="s">
        <v>4674</v>
      </c>
      <c r="B424" s="21">
        <v>2155517130608</v>
      </c>
      <c r="C424" s="21">
        <v>4992496152942</v>
      </c>
      <c r="D424" s="22" t="s">
        <v>2164</v>
      </c>
      <c r="E424" s="22">
        <v>2323</v>
      </c>
      <c r="F424" s="22">
        <v>4</v>
      </c>
      <c r="G424" s="22">
        <v>0</v>
      </c>
      <c r="H424" s="22" t="s">
        <v>2037</v>
      </c>
      <c r="I424" s="22" t="s">
        <v>2036</v>
      </c>
      <c r="J424" s="22" t="s">
        <v>2146</v>
      </c>
      <c r="L424" s="16" t="s">
        <v>4679</v>
      </c>
      <c r="M424" s="21">
        <v>2356517129856</v>
      </c>
      <c r="O424" s="22" t="s">
        <v>2737</v>
      </c>
      <c r="P424" s="22">
        <v>20</v>
      </c>
      <c r="Q424" s="22">
        <v>4</v>
      </c>
      <c r="R424" s="22">
        <v>0</v>
      </c>
      <c r="S424" s="22" t="s">
        <v>2037</v>
      </c>
    </row>
    <row r="425" spans="1:19">
      <c r="A425" s="16" t="s">
        <v>4674</v>
      </c>
      <c r="B425" s="21">
        <v>2155517130608</v>
      </c>
      <c r="C425" s="21">
        <v>4992496152942</v>
      </c>
      <c r="D425" s="22" t="s">
        <v>2164</v>
      </c>
      <c r="E425" s="22">
        <v>3023</v>
      </c>
      <c r="F425" s="22">
        <v>3</v>
      </c>
      <c r="G425" s="22">
        <v>0</v>
      </c>
      <c r="H425" s="22" t="s">
        <v>2037</v>
      </c>
      <c r="I425" s="22" t="s">
        <v>2036</v>
      </c>
      <c r="J425" s="22" t="s">
        <v>2146</v>
      </c>
      <c r="L425" s="16" t="s">
        <v>4679</v>
      </c>
      <c r="M425" s="21">
        <v>2454018129877</v>
      </c>
      <c r="O425" s="22" t="s">
        <v>2738</v>
      </c>
      <c r="P425" s="22">
        <v>23</v>
      </c>
      <c r="Q425" s="22">
        <v>2</v>
      </c>
      <c r="R425" s="22">
        <v>0</v>
      </c>
      <c r="S425" s="22" t="s">
        <v>2037</v>
      </c>
    </row>
    <row r="426" spans="1:19">
      <c r="A426" s="16" t="s">
        <v>4674</v>
      </c>
      <c r="B426" s="21">
        <v>2155517130608</v>
      </c>
      <c r="C426" s="21">
        <v>4992496152942</v>
      </c>
      <c r="D426" s="22" t="s">
        <v>2164</v>
      </c>
      <c r="E426" s="22">
        <v>3023</v>
      </c>
      <c r="F426" s="22">
        <v>3</v>
      </c>
      <c r="G426" s="22">
        <v>0</v>
      </c>
      <c r="H426" s="22" t="s">
        <v>2037</v>
      </c>
      <c r="I426" s="22" t="s">
        <v>2036</v>
      </c>
      <c r="J426" s="22" t="s">
        <v>2148</v>
      </c>
      <c r="L426" s="16" t="s">
        <v>4679</v>
      </c>
      <c r="M426" s="21">
        <v>2454018129860</v>
      </c>
      <c r="O426" s="22" t="s">
        <v>2740</v>
      </c>
      <c r="P426" s="22">
        <v>22</v>
      </c>
      <c r="Q426" s="22">
        <v>3</v>
      </c>
      <c r="R426" s="22">
        <v>0</v>
      </c>
      <c r="S426" s="22" t="s">
        <v>2037</v>
      </c>
    </row>
    <row r="427" spans="1:19">
      <c r="A427" s="16" t="s">
        <v>4674</v>
      </c>
      <c r="B427" s="21">
        <v>2155517130608</v>
      </c>
      <c r="C427" s="21">
        <v>4992496152942</v>
      </c>
      <c r="D427" s="22" t="s">
        <v>2164</v>
      </c>
      <c r="E427" s="22">
        <v>1923</v>
      </c>
      <c r="F427" s="22">
        <v>1</v>
      </c>
      <c r="G427" s="22">
        <v>0</v>
      </c>
      <c r="H427" s="22" t="s">
        <v>2037</v>
      </c>
      <c r="I427" s="22" t="s">
        <v>2036</v>
      </c>
      <c r="J427" s="22" t="s">
        <v>2146</v>
      </c>
      <c r="L427" s="16" t="s">
        <v>4679</v>
      </c>
      <c r="M427" s="21">
        <v>2454018129792</v>
      </c>
      <c r="O427" s="22" t="s">
        <v>2741</v>
      </c>
      <c r="P427" s="22">
        <v>22</v>
      </c>
      <c r="Q427" s="22">
        <v>16</v>
      </c>
      <c r="R427" s="22">
        <v>0</v>
      </c>
      <c r="S427" s="22" t="s">
        <v>2037</v>
      </c>
    </row>
    <row r="428" spans="1:19">
      <c r="A428" s="16" t="s">
        <v>4674</v>
      </c>
      <c r="B428" s="21">
        <v>2055017130606</v>
      </c>
      <c r="C428" s="21">
        <v>4992496153079</v>
      </c>
      <c r="D428" s="22" t="s">
        <v>2182</v>
      </c>
      <c r="E428" s="22">
        <v>2023</v>
      </c>
      <c r="F428" s="22">
        <v>4</v>
      </c>
      <c r="G428" s="22">
        <v>0</v>
      </c>
      <c r="H428" s="22" t="s">
        <v>2037</v>
      </c>
      <c r="I428" s="22" t="s">
        <v>2036</v>
      </c>
      <c r="J428" s="22" t="s">
        <v>2148</v>
      </c>
      <c r="L428" s="16" t="s">
        <v>4679</v>
      </c>
      <c r="M428" s="21">
        <v>2454019129876</v>
      </c>
      <c r="O428" s="22" t="s">
        <v>2742</v>
      </c>
      <c r="P428" s="22">
        <v>23</v>
      </c>
      <c r="Q428" s="22">
        <v>38</v>
      </c>
      <c r="R428" s="22">
        <v>0</v>
      </c>
      <c r="S428" s="22" t="s">
        <v>2037</v>
      </c>
    </row>
    <row r="429" spans="1:19">
      <c r="A429" s="16" t="s">
        <v>4674</v>
      </c>
      <c r="B429" s="21">
        <v>2055017130606</v>
      </c>
      <c r="C429" s="21">
        <v>4992496153079</v>
      </c>
      <c r="D429" s="22" t="s">
        <v>2182</v>
      </c>
      <c r="E429" s="22">
        <v>2023</v>
      </c>
      <c r="F429" s="22">
        <v>4</v>
      </c>
      <c r="G429" s="22">
        <v>0</v>
      </c>
      <c r="H429" s="22" t="s">
        <v>2037</v>
      </c>
      <c r="I429" s="22" t="s">
        <v>2036</v>
      </c>
      <c r="J429" s="22" t="s">
        <v>2146</v>
      </c>
      <c r="L429" s="16" t="s">
        <v>4679</v>
      </c>
      <c r="M429" s="21">
        <v>2454019129784</v>
      </c>
      <c r="O429" s="22" t="s">
        <v>2743</v>
      </c>
      <c r="P429" s="22">
        <v>22</v>
      </c>
      <c r="Q429" s="22">
        <v>42</v>
      </c>
      <c r="R429" s="22">
        <v>0</v>
      </c>
      <c r="S429" s="22" t="s">
        <v>2037</v>
      </c>
    </row>
    <row r="430" spans="1:19">
      <c r="A430" s="16" t="s">
        <v>4674</v>
      </c>
      <c r="B430" s="21">
        <v>2255018130609</v>
      </c>
      <c r="C430" s="21">
        <v>4992496152898</v>
      </c>
      <c r="D430" s="22" t="s">
        <v>2154</v>
      </c>
      <c r="E430" s="22">
        <v>2923</v>
      </c>
      <c r="F430" s="22">
        <v>8</v>
      </c>
      <c r="G430" s="22">
        <v>0</v>
      </c>
      <c r="H430" s="22" t="s">
        <v>2037</v>
      </c>
      <c r="I430" s="22" t="s">
        <v>2036</v>
      </c>
      <c r="J430" s="22" t="s">
        <v>2148</v>
      </c>
      <c r="L430" s="16" t="s">
        <v>4679</v>
      </c>
      <c r="M430" s="21">
        <v>2753519129899</v>
      </c>
      <c r="O430" s="22" t="s">
        <v>2744</v>
      </c>
      <c r="P430" s="22">
        <v>22</v>
      </c>
      <c r="Q430" s="22">
        <v>1</v>
      </c>
      <c r="R430" s="22">
        <v>0</v>
      </c>
      <c r="S430" s="22" t="s">
        <v>2037</v>
      </c>
    </row>
    <row r="431" spans="1:19">
      <c r="A431" s="16" t="s">
        <v>4674</v>
      </c>
      <c r="B431" s="21">
        <v>2255018130609</v>
      </c>
      <c r="C431" s="21">
        <v>4992496152898</v>
      </c>
      <c r="D431" s="22" t="s">
        <v>2154</v>
      </c>
      <c r="E431" s="22">
        <v>2823</v>
      </c>
      <c r="F431" s="22">
        <v>6</v>
      </c>
      <c r="G431" s="22">
        <v>0</v>
      </c>
      <c r="H431" s="22" t="s">
        <v>2037</v>
      </c>
      <c r="I431" s="22" t="s">
        <v>2036</v>
      </c>
      <c r="J431" s="22" t="s">
        <v>2148</v>
      </c>
      <c r="L431" s="16" t="s">
        <v>4679</v>
      </c>
      <c r="M431" s="21">
        <v>2454019490037</v>
      </c>
      <c r="O431" s="22" t="s">
        <v>2745</v>
      </c>
      <c r="P431" s="22">
        <v>22</v>
      </c>
      <c r="Q431" s="22">
        <v>1</v>
      </c>
      <c r="R431" s="22">
        <v>0</v>
      </c>
      <c r="S431" s="22" t="s">
        <v>2037</v>
      </c>
    </row>
    <row r="432" spans="1:19">
      <c r="A432" s="16" t="s">
        <v>4674</v>
      </c>
      <c r="B432" s="21">
        <v>2255018130609</v>
      </c>
      <c r="C432" s="21">
        <v>4992496152898</v>
      </c>
      <c r="D432" s="22" t="s">
        <v>2154</v>
      </c>
      <c r="E432" s="22">
        <v>3923</v>
      </c>
      <c r="F432" s="22">
        <v>4</v>
      </c>
      <c r="G432" s="22">
        <v>0</v>
      </c>
      <c r="H432" s="22" t="s">
        <v>2037</v>
      </c>
      <c r="I432" s="22" t="s">
        <v>2036</v>
      </c>
      <c r="J432" s="22" t="s">
        <v>2146</v>
      </c>
      <c r="L432" s="16" t="s">
        <v>4679</v>
      </c>
      <c r="M432" s="21">
        <v>1657014169996</v>
      </c>
      <c r="O432" s="22" t="s">
        <v>2746</v>
      </c>
      <c r="P432" s="22">
        <v>19</v>
      </c>
      <c r="Q432" s="22">
        <v>2</v>
      </c>
      <c r="R432" s="22">
        <v>0</v>
      </c>
      <c r="S432" s="22" t="s">
        <v>2037</v>
      </c>
    </row>
    <row r="433" spans="1:19">
      <c r="A433" s="16" t="s">
        <v>4674</v>
      </c>
      <c r="B433" s="21">
        <v>2355018130606</v>
      </c>
      <c r="C433" s="21">
        <v>4992496152843</v>
      </c>
      <c r="D433" s="22" t="s">
        <v>2151</v>
      </c>
      <c r="E433" s="22">
        <v>4323</v>
      </c>
      <c r="F433" s="22">
        <v>16</v>
      </c>
      <c r="G433" s="22">
        <v>0</v>
      </c>
      <c r="H433" s="22" t="s">
        <v>2037</v>
      </c>
      <c r="I433" s="22" t="s">
        <v>2036</v>
      </c>
      <c r="J433" s="22" t="s">
        <v>2146</v>
      </c>
      <c r="L433" s="16" t="s">
        <v>4679</v>
      </c>
      <c r="M433" s="21">
        <v>1956016169981</v>
      </c>
      <c r="O433" s="22" t="s">
        <v>2747</v>
      </c>
      <c r="P433" s="22">
        <v>19</v>
      </c>
      <c r="Q433" s="22">
        <v>2</v>
      </c>
      <c r="R433" s="22">
        <v>0</v>
      </c>
      <c r="S433" s="22" t="s">
        <v>2037</v>
      </c>
    </row>
    <row r="434" spans="1:19">
      <c r="A434" s="16" t="s">
        <v>4674</v>
      </c>
      <c r="B434" s="21">
        <v>2355018130606</v>
      </c>
      <c r="C434" s="21">
        <v>4992496152843</v>
      </c>
      <c r="D434" s="22" t="s">
        <v>2151</v>
      </c>
      <c r="E434" s="22">
        <v>4223</v>
      </c>
      <c r="F434" s="22">
        <v>4</v>
      </c>
      <c r="G434" s="22">
        <v>0</v>
      </c>
      <c r="H434" s="22" t="s">
        <v>2037</v>
      </c>
      <c r="I434" s="22" t="s">
        <v>2036</v>
      </c>
      <c r="J434" s="22" t="s">
        <v>2148</v>
      </c>
      <c r="L434" s="16" t="s">
        <v>4679</v>
      </c>
      <c r="M434" s="21">
        <v>1655515121031</v>
      </c>
      <c r="O434" s="22" t="s">
        <v>2748</v>
      </c>
      <c r="P434" s="22">
        <v>20</v>
      </c>
      <c r="Q434" s="22">
        <v>3</v>
      </c>
      <c r="R434" s="22">
        <v>0</v>
      </c>
      <c r="S434" s="22" t="s">
        <v>2037</v>
      </c>
    </row>
    <row r="435" spans="1:19">
      <c r="A435" s="16" t="s">
        <v>4674</v>
      </c>
      <c r="B435" s="21">
        <v>2355018130606</v>
      </c>
      <c r="C435" s="21">
        <v>4992496152843</v>
      </c>
      <c r="D435" s="22" t="s">
        <v>2151</v>
      </c>
      <c r="E435" s="22">
        <v>4223</v>
      </c>
      <c r="F435" s="22">
        <v>8</v>
      </c>
      <c r="G435" s="22">
        <v>0</v>
      </c>
      <c r="H435" s="22" t="s">
        <v>2037</v>
      </c>
      <c r="I435" s="22" t="s">
        <v>2036</v>
      </c>
      <c r="J435" s="22" t="s">
        <v>2146</v>
      </c>
      <c r="L435" s="16" t="s">
        <v>4679</v>
      </c>
      <c r="M435" s="21">
        <v>2055516129934</v>
      </c>
      <c r="O435" s="22" t="s">
        <v>2749</v>
      </c>
      <c r="P435" s="22">
        <v>22</v>
      </c>
      <c r="Q435" s="22">
        <v>4</v>
      </c>
      <c r="R435" s="22">
        <v>0</v>
      </c>
      <c r="S435" s="22" t="s">
        <v>2037</v>
      </c>
    </row>
    <row r="436" spans="1:19">
      <c r="A436" s="16" t="s">
        <v>4674</v>
      </c>
      <c r="B436" s="21">
        <v>2254518130607</v>
      </c>
      <c r="C436" s="21">
        <v>4992496153215</v>
      </c>
      <c r="D436" s="22" t="s">
        <v>2155</v>
      </c>
      <c r="E436" s="22">
        <v>923</v>
      </c>
      <c r="F436" s="22">
        <v>22</v>
      </c>
      <c r="G436" s="22">
        <v>0</v>
      </c>
      <c r="H436" s="22" t="s">
        <v>2037</v>
      </c>
      <c r="I436" s="22" t="s">
        <v>2036</v>
      </c>
      <c r="J436" s="22" t="s">
        <v>2146</v>
      </c>
      <c r="L436" s="16" t="s">
        <v>4679</v>
      </c>
      <c r="M436" s="21">
        <v>2055517121036</v>
      </c>
      <c r="O436" s="22" t="s">
        <v>2750</v>
      </c>
      <c r="P436" s="22">
        <v>20</v>
      </c>
      <c r="Q436" s="22">
        <v>3</v>
      </c>
      <c r="R436" s="22">
        <v>0</v>
      </c>
      <c r="S436" s="22" t="s">
        <v>2037</v>
      </c>
    </row>
    <row r="437" spans="1:19">
      <c r="A437" s="16" t="s">
        <v>4674</v>
      </c>
      <c r="B437" s="21">
        <v>2454020130601</v>
      </c>
      <c r="C437" s="21">
        <v>4992496153208</v>
      </c>
      <c r="D437" s="22" t="s">
        <v>14087</v>
      </c>
      <c r="E437" s="22">
        <v>3823</v>
      </c>
      <c r="F437" s="22">
        <v>12</v>
      </c>
      <c r="G437" s="22">
        <v>0</v>
      </c>
      <c r="H437" s="22" t="s">
        <v>2037</v>
      </c>
      <c r="I437" s="22" t="s">
        <v>2036</v>
      </c>
      <c r="J437" s="22" t="s">
        <v>2148</v>
      </c>
      <c r="L437" s="16" t="s">
        <v>4679</v>
      </c>
      <c r="M437" s="21">
        <v>2056516121034</v>
      </c>
      <c r="O437" s="22" t="s">
        <v>2751</v>
      </c>
      <c r="P437" s="22">
        <v>20</v>
      </c>
      <c r="Q437" s="22">
        <v>3</v>
      </c>
      <c r="R437" s="22">
        <v>0</v>
      </c>
      <c r="S437" s="22" t="s">
        <v>2037</v>
      </c>
    </row>
    <row r="438" spans="1:19">
      <c r="A438" s="16" t="s">
        <v>4674</v>
      </c>
      <c r="B438" s="21">
        <v>2355018157702</v>
      </c>
      <c r="C438" s="21">
        <v>4985009753347</v>
      </c>
      <c r="D438" s="22" t="s">
        <v>2072</v>
      </c>
      <c r="E438" s="22">
        <v>2523</v>
      </c>
      <c r="F438" s="22">
        <v>8</v>
      </c>
      <c r="G438" s="22">
        <v>0</v>
      </c>
      <c r="H438" s="22" t="s">
        <v>2037</v>
      </c>
      <c r="I438" s="22" t="s">
        <v>2036</v>
      </c>
      <c r="J438" s="22" t="s">
        <v>2046</v>
      </c>
      <c r="L438" s="16" t="s">
        <v>4679</v>
      </c>
      <c r="M438" s="21">
        <v>2155017121021</v>
      </c>
      <c r="O438" s="22" t="s">
        <v>2752</v>
      </c>
      <c r="P438" s="22">
        <v>21</v>
      </c>
      <c r="Q438" s="22">
        <v>4</v>
      </c>
      <c r="R438" s="22">
        <v>0</v>
      </c>
      <c r="S438" s="22" t="s">
        <v>2037</v>
      </c>
    </row>
    <row r="439" spans="1:19">
      <c r="A439" s="16" t="s">
        <v>4674</v>
      </c>
      <c r="B439" s="21">
        <v>2355018157702</v>
      </c>
      <c r="C439" s="21">
        <v>4985009753347</v>
      </c>
      <c r="D439" s="22" t="s">
        <v>2072</v>
      </c>
      <c r="E439" s="22">
        <v>1223</v>
      </c>
      <c r="F439" s="22">
        <v>8</v>
      </c>
      <c r="G439" s="22">
        <v>0</v>
      </c>
      <c r="H439" s="22" t="s">
        <v>2037</v>
      </c>
      <c r="I439" s="22" t="s">
        <v>2036</v>
      </c>
      <c r="J439" s="22" t="s">
        <v>2046</v>
      </c>
      <c r="L439" s="16" t="s">
        <v>4679</v>
      </c>
      <c r="M439" s="21">
        <v>2156016121036</v>
      </c>
      <c r="O439" s="22" t="s">
        <v>2753</v>
      </c>
      <c r="P439" s="22">
        <v>19</v>
      </c>
      <c r="Q439" s="22">
        <v>2</v>
      </c>
      <c r="R439" s="22">
        <v>0</v>
      </c>
      <c r="S439" s="22" t="s">
        <v>2037</v>
      </c>
    </row>
    <row r="440" spans="1:19">
      <c r="A440" s="16" t="s">
        <v>4674</v>
      </c>
      <c r="B440" s="21">
        <v>2254518157703</v>
      </c>
      <c r="C440" s="21">
        <v>4985009753231</v>
      </c>
      <c r="D440" s="22" t="s">
        <v>2266</v>
      </c>
      <c r="E440" s="22">
        <v>5022</v>
      </c>
      <c r="F440" s="22">
        <v>7</v>
      </c>
      <c r="G440" s="22">
        <v>0</v>
      </c>
      <c r="H440" s="22" t="s">
        <v>2037</v>
      </c>
      <c r="I440" s="22" t="s">
        <v>2036</v>
      </c>
      <c r="J440" s="22" t="s">
        <v>2055</v>
      </c>
      <c r="L440" s="16" t="s">
        <v>4679</v>
      </c>
      <c r="M440" s="21">
        <v>2156017121035</v>
      </c>
      <c r="O440" s="22" t="s">
        <v>4698</v>
      </c>
      <c r="P440" s="22">
        <v>20</v>
      </c>
      <c r="Q440" s="22">
        <v>2</v>
      </c>
      <c r="R440" s="22">
        <v>0</v>
      </c>
      <c r="S440" s="22" t="s">
        <v>2037</v>
      </c>
    </row>
    <row r="441" spans="1:19">
      <c r="A441" s="16" t="s">
        <v>4674</v>
      </c>
      <c r="B441" s="21">
        <v>2254518157703</v>
      </c>
      <c r="C441" s="21">
        <v>4985009753231</v>
      </c>
      <c r="D441" s="22" t="s">
        <v>2266</v>
      </c>
      <c r="E441" s="22">
        <v>5122</v>
      </c>
      <c r="F441" s="22">
        <v>3</v>
      </c>
      <c r="G441" s="22">
        <v>0</v>
      </c>
      <c r="H441" s="22" t="s">
        <v>2037</v>
      </c>
      <c r="I441" s="22" t="s">
        <v>2036</v>
      </c>
      <c r="J441" s="22" t="s">
        <v>2046</v>
      </c>
      <c r="L441" s="16" t="s">
        <v>4679</v>
      </c>
      <c r="M441" s="21">
        <v>2156516121031</v>
      </c>
      <c r="O441" s="22" t="s">
        <v>2754</v>
      </c>
      <c r="P441" s="22">
        <v>21</v>
      </c>
      <c r="Q441" s="22">
        <v>2</v>
      </c>
      <c r="R441" s="22">
        <v>0</v>
      </c>
      <c r="S441" s="22" t="s">
        <v>2037</v>
      </c>
    </row>
    <row r="442" spans="1:19">
      <c r="A442" s="16" t="s">
        <v>4674</v>
      </c>
      <c r="B442" s="21">
        <v>2254518157703</v>
      </c>
      <c r="C442" s="21">
        <v>4985009753231</v>
      </c>
      <c r="D442" s="22" t="s">
        <v>2266</v>
      </c>
      <c r="E442" s="22">
        <v>5022</v>
      </c>
      <c r="F442" s="22">
        <v>23</v>
      </c>
      <c r="G442" s="22">
        <v>0</v>
      </c>
      <c r="H442" s="22" t="s">
        <v>2037</v>
      </c>
      <c r="I442" s="22" t="s">
        <v>2036</v>
      </c>
      <c r="J442" s="22" t="s">
        <v>2055</v>
      </c>
      <c r="L442" s="16" t="s">
        <v>4679</v>
      </c>
      <c r="M442" s="21">
        <v>2254519121031</v>
      </c>
      <c r="O442" s="22" t="s">
        <v>2755</v>
      </c>
      <c r="P442" s="22">
        <v>20</v>
      </c>
      <c r="Q442" s="22">
        <v>1</v>
      </c>
      <c r="R442" s="22">
        <v>0</v>
      </c>
      <c r="S442" s="22" t="s">
        <v>2037</v>
      </c>
    </row>
    <row r="443" spans="1:19">
      <c r="A443" s="16" t="s">
        <v>4674</v>
      </c>
      <c r="B443" s="21">
        <v>2454518157707</v>
      </c>
      <c r="C443" s="21">
        <v>4985009753255</v>
      </c>
      <c r="D443" s="22" t="s">
        <v>2056</v>
      </c>
      <c r="E443" s="22">
        <v>2523</v>
      </c>
      <c r="F443" s="22">
        <v>2</v>
      </c>
      <c r="G443" s="22">
        <v>0</v>
      </c>
      <c r="H443" s="22" t="s">
        <v>2037</v>
      </c>
      <c r="I443" s="22" t="s">
        <v>2036</v>
      </c>
      <c r="J443" s="22" t="s">
        <v>2055</v>
      </c>
      <c r="L443" s="16" t="s">
        <v>4679</v>
      </c>
      <c r="M443" s="21">
        <v>2255518121039</v>
      </c>
      <c r="O443" s="22" t="s">
        <v>2756</v>
      </c>
      <c r="P443" s="22">
        <v>19</v>
      </c>
      <c r="Q443" s="22">
        <v>2</v>
      </c>
      <c r="R443" s="22">
        <v>0</v>
      </c>
      <c r="S443" s="22" t="s">
        <v>2037</v>
      </c>
    </row>
    <row r="444" spans="1:19">
      <c r="A444" s="16" t="s">
        <v>4674</v>
      </c>
      <c r="B444" s="21">
        <v>2454518157707</v>
      </c>
      <c r="C444" s="21">
        <v>4985009753255</v>
      </c>
      <c r="D444" s="22" t="s">
        <v>2056</v>
      </c>
      <c r="E444" s="22">
        <v>623</v>
      </c>
      <c r="F444" s="22">
        <v>6</v>
      </c>
      <c r="G444" s="22">
        <v>0</v>
      </c>
      <c r="H444" s="22" t="s">
        <v>2037</v>
      </c>
      <c r="I444" s="22" t="s">
        <v>2036</v>
      </c>
      <c r="J444" s="22" t="s">
        <v>2055</v>
      </c>
      <c r="L444" s="16" t="s">
        <v>4679</v>
      </c>
      <c r="M444" s="21">
        <v>2454018129938</v>
      </c>
      <c r="O444" s="22" t="s">
        <v>2757</v>
      </c>
      <c r="P444" s="22">
        <v>22</v>
      </c>
      <c r="Q444" s="22">
        <v>1</v>
      </c>
      <c r="R444" s="22">
        <v>0</v>
      </c>
      <c r="S444" s="22" t="s">
        <v>2037</v>
      </c>
    </row>
    <row r="445" spans="1:19">
      <c r="A445" s="16" t="s">
        <v>4674</v>
      </c>
      <c r="B445" s="21">
        <v>2454518157707</v>
      </c>
      <c r="C445" s="21">
        <v>4985009753255</v>
      </c>
      <c r="D445" s="22" t="s">
        <v>2056</v>
      </c>
      <c r="E445" s="22">
        <v>2523</v>
      </c>
      <c r="F445" s="22">
        <v>2</v>
      </c>
      <c r="G445" s="22">
        <v>0</v>
      </c>
      <c r="H445" s="22" t="s">
        <v>2037</v>
      </c>
      <c r="I445" s="22" t="s">
        <v>2036</v>
      </c>
      <c r="J445" s="22" t="s">
        <v>2055</v>
      </c>
      <c r="L445" s="16" t="s">
        <v>4679</v>
      </c>
      <c r="M445" s="21">
        <v>6654852021047</v>
      </c>
      <c r="O445" s="22" t="s">
        <v>2758</v>
      </c>
      <c r="P445" s="22">
        <v>99</v>
      </c>
      <c r="Q445" s="22">
        <v>4</v>
      </c>
      <c r="R445" s="22">
        <v>0</v>
      </c>
      <c r="S445" s="22" t="s">
        <v>2037</v>
      </c>
    </row>
    <row r="446" spans="1:19">
      <c r="A446" s="16" t="s">
        <v>4674</v>
      </c>
      <c r="B446" s="21">
        <v>2254018157708</v>
      </c>
      <c r="C446" s="21">
        <v>4985009753095</v>
      </c>
      <c r="D446" s="22" t="s">
        <v>2098</v>
      </c>
      <c r="E446" s="22">
        <v>3423</v>
      </c>
      <c r="F446" s="22">
        <v>2</v>
      </c>
      <c r="G446" s="22">
        <v>0</v>
      </c>
      <c r="H446" s="22" t="s">
        <v>2037</v>
      </c>
      <c r="I446" s="22" t="s">
        <v>2036</v>
      </c>
      <c r="J446" s="22" t="s">
        <v>2055</v>
      </c>
      <c r="L446" s="16" t="s">
        <v>4679</v>
      </c>
      <c r="M446" s="21">
        <v>5454542079959</v>
      </c>
      <c r="O446" s="22" t="s">
        <v>2759</v>
      </c>
      <c r="P446" s="22">
        <v>99</v>
      </c>
      <c r="Q446" s="22">
        <v>3</v>
      </c>
      <c r="R446" s="22">
        <v>0</v>
      </c>
      <c r="S446" s="22" t="s">
        <v>2037</v>
      </c>
    </row>
    <row r="447" spans="1:19">
      <c r="A447" s="16" t="s">
        <v>4674</v>
      </c>
      <c r="B447" s="21">
        <v>2254018157708</v>
      </c>
      <c r="C447" s="21">
        <v>4985009753095</v>
      </c>
      <c r="D447" s="22" t="s">
        <v>2098</v>
      </c>
      <c r="E447" s="22">
        <v>2623</v>
      </c>
      <c r="F447" s="22">
        <v>10</v>
      </c>
      <c r="G447" s="22">
        <v>0</v>
      </c>
      <c r="H447" s="22" t="s">
        <v>2037</v>
      </c>
      <c r="I447" s="22" t="s">
        <v>2036</v>
      </c>
      <c r="J447" s="22" t="s">
        <v>2055</v>
      </c>
      <c r="L447" s="16" t="s">
        <v>4679</v>
      </c>
      <c r="M447" s="21">
        <v>5604356079960</v>
      </c>
      <c r="O447" s="22" t="s">
        <v>2760</v>
      </c>
      <c r="P447" s="22">
        <v>99</v>
      </c>
      <c r="Q447" s="22">
        <v>8</v>
      </c>
      <c r="R447" s="22">
        <v>0</v>
      </c>
      <c r="S447" s="22" t="s">
        <v>2037</v>
      </c>
    </row>
    <row r="448" spans="1:19">
      <c r="A448" s="16" t="s">
        <v>4674</v>
      </c>
      <c r="B448" s="21">
        <v>2354018157705</v>
      </c>
      <c r="C448" s="21">
        <v>4985009753101</v>
      </c>
      <c r="D448" s="22" t="s">
        <v>2255</v>
      </c>
      <c r="E448" s="22">
        <v>4222</v>
      </c>
      <c r="F448" s="22">
        <v>4</v>
      </c>
      <c r="G448" s="22">
        <v>0</v>
      </c>
      <c r="H448" s="22" t="s">
        <v>2037</v>
      </c>
      <c r="I448" s="22" t="s">
        <v>2036</v>
      </c>
      <c r="J448" s="22" t="s">
        <v>2055</v>
      </c>
      <c r="L448" s="16" t="s">
        <v>4679</v>
      </c>
      <c r="M448" s="21">
        <v>5605356070759</v>
      </c>
      <c r="O448" s="22" t="s">
        <v>2761</v>
      </c>
      <c r="P448" s="22">
        <v>99</v>
      </c>
      <c r="Q448" s="22">
        <v>4</v>
      </c>
      <c r="R448" s="22">
        <v>0</v>
      </c>
      <c r="S448" s="22" t="s">
        <v>2037</v>
      </c>
    </row>
    <row r="449" spans="1:19">
      <c r="A449" s="16" t="s">
        <v>4674</v>
      </c>
      <c r="B449" s="21">
        <v>2354018157705</v>
      </c>
      <c r="C449" s="21">
        <v>4985009753101</v>
      </c>
      <c r="D449" s="22" t="s">
        <v>2255</v>
      </c>
      <c r="E449" s="22">
        <v>3223</v>
      </c>
      <c r="F449" s="22">
        <v>2</v>
      </c>
      <c r="G449" s="22">
        <v>0</v>
      </c>
      <c r="H449" s="22" t="s">
        <v>2037</v>
      </c>
      <c r="I449" s="22" t="s">
        <v>2036</v>
      </c>
      <c r="J449" s="22" t="s">
        <v>2055</v>
      </c>
      <c r="L449" s="16" t="s">
        <v>4679</v>
      </c>
      <c r="M449" s="21">
        <v>5605356070780</v>
      </c>
      <c r="O449" s="22" t="s">
        <v>2762</v>
      </c>
      <c r="P449" s="22">
        <v>99</v>
      </c>
      <c r="Q449" s="22">
        <v>4</v>
      </c>
      <c r="R449" s="22">
        <v>0</v>
      </c>
      <c r="S449" s="22" t="s">
        <v>2037</v>
      </c>
    </row>
    <row r="450" spans="1:19">
      <c r="A450" s="16" t="s">
        <v>4674</v>
      </c>
      <c r="B450" s="21">
        <v>2354018157705</v>
      </c>
      <c r="C450" s="21">
        <v>4985009753101</v>
      </c>
      <c r="D450" s="22" t="s">
        <v>2255</v>
      </c>
      <c r="E450" s="22">
        <v>4322</v>
      </c>
      <c r="F450" s="22">
        <v>2</v>
      </c>
      <c r="G450" s="22">
        <v>0</v>
      </c>
      <c r="H450" s="22" t="s">
        <v>2037</v>
      </c>
      <c r="I450" s="22" t="s">
        <v>2036</v>
      </c>
      <c r="J450" s="22" t="s">
        <v>2055</v>
      </c>
      <c r="L450" s="16" t="s">
        <v>4679</v>
      </c>
      <c r="M450" s="21">
        <v>5454542350102</v>
      </c>
      <c r="O450" s="22" t="s">
        <v>2763</v>
      </c>
      <c r="P450" s="22">
        <v>99</v>
      </c>
      <c r="Q450" s="22">
        <v>4</v>
      </c>
      <c r="R450" s="22">
        <v>0</v>
      </c>
      <c r="S450" s="22" t="s">
        <v>2037</v>
      </c>
    </row>
    <row r="451" spans="1:19">
      <c r="A451" s="16" t="s">
        <v>4674</v>
      </c>
      <c r="B451" s="21">
        <v>2354018157705</v>
      </c>
      <c r="C451" s="21">
        <v>4985009753101</v>
      </c>
      <c r="D451" s="22" t="s">
        <v>2255</v>
      </c>
      <c r="E451" s="22">
        <v>4322</v>
      </c>
      <c r="F451" s="22">
        <v>8</v>
      </c>
      <c r="G451" s="22">
        <v>0</v>
      </c>
      <c r="H451" s="22" t="s">
        <v>2037</v>
      </c>
      <c r="I451" s="22" t="s">
        <v>2036</v>
      </c>
      <c r="J451" s="22" t="s">
        <v>2055</v>
      </c>
      <c r="L451" s="16" t="s">
        <v>4679</v>
      </c>
      <c r="M451" s="21">
        <v>4454542141305</v>
      </c>
      <c r="O451" s="22" t="s">
        <v>2764</v>
      </c>
      <c r="P451" s="22">
        <v>99</v>
      </c>
      <c r="Q451" s="22">
        <v>28</v>
      </c>
      <c r="R451" s="22">
        <v>0</v>
      </c>
      <c r="S451" s="22" t="s">
        <v>2037</v>
      </c>
    </row>
    <row r="452" spans="1:19">
      <c r="A452" s="16" t="s">
        <v>4674</v>
      </c>
      <c r="B452" s="21">
        <v>2454018157702</v>
      </c>
      <c r="C452" s="21">
        <v>4985009753118</v>
      </c>
      <c r="D452" s="22" t="s">
        <v>2250</v>
      </c>
      <c r="E452" s="22">
        <v>5122</v>
      </c>
      <c r="F452" s="22">
        <v>19</v>
      </c>
      <c r="G452" s="22">
        <v>0</v>
      </c>
      <c r="H452" s="22" t="s">
        <v>2037</v>
      </c>
      <c r="I452" s="22" t="s">
        <v>2036</v>
      </c>
      <c r="J452" s="22" t="s">
        <v>2055</v>
      </c>
      <c r="L452" s="16" t="s">
        <v>4679</v>
      </c>
      <c r="M452" s="21">
        <v>4454542140186</v>
      </c>
      <c r="O452" s="22" t="s">
        <v>2765</v>
      </c>
      <c r="P452" s="22">
        <v>99</v>
      </c>
      <c r="Q452" s="22">
        <v>4</v>
      </c>
      <c r="R452" s="22">
        <v>0</v>
      </c>
      <c r="S452" s="22" t="s">
        <v>2037</v>
      </c>
    </row>
    <row r="453" spans="1:19">
      <c r="A453" s="16" t="s">
        <v>4674</v>
      </c>
      <c r="B453" s="21">
        <v>2354019157704</v>
      </c>
      <c r="C453" s="21">
        <v>4985009753132</v>
      </c>
      <c r="D453" s="22" t="s">
        <v>2254</v>
      </c>
      <c r="E453" s="22">
        <v>4022</v>
      </c>
      <c r="F453" s="22">
        <v>7</v>
      </c>
      <c r="G453" s="22">
        <v>0</v>
      </c>
      <c r="H453" s="22" t="s">
        <v>2037</v>
      </c>
      <c r="I453" s="22" t="s">
        <v>2036</v>
      </c>
      <c r="J453" s="22" t="s">
        <v>2046</v>
      </c>
      <c r="L453" s="16" t="s">
        <v>4679</v>
      </c>
      <c r="M453" s="21">
        <v>7703856031329</v>
      </c>
      <c r="O453" s="22" t="s">
        <v>2766</v>
      </c>
      <c r="P453" s="22">
        <v>99</v>
      </c>
      <c r="Q453" s="22">
        <v>4</v>
      </c>
      <c r="R453" s="22">
        <v>0</v>
      </c>
      <c r="S453" s="22" t="s">
        <v>2037</v>
      </c>
    </row>
    <row r="454" spans="1:19">
      <c r="A454" s="16" t="s">
        <v>4674</v>
      </c>
      <c r="B454" s="21">
        <v>1956515157700</v>
      </c>
      <c r="C454" s="21">
        <v>4985009753576</v>
      </c>
      <c r="D454" s="22" t="s">
        <v>13502</v>
      </c>
      <c r="E454" s="22">
        <v>4723</v>
      </c>
      <c r="F454" s="22">
        <v>4</v>
      </c>
      <c r="G454" s="22">
        <v>0</v>
      </c>
      <c r="H454" s="22" t="s">
        <v>2037</v>
      </c>
      <c r="I454" s="22" t="s">
        <v>2036</v>
      </c>
      <c r="J454" s="22" t="s">
        <v>2066</v>
      </c>
      <c r="L454" s="16" t="s">
        <v>4679</v>
      </c>
      <c r="M454" s="21">
        <v>5454542070192</v>
      </c>
      <c r="O454" s="22" t="s">
        <v>2767</v>
      </c>
      <c r="P454" s="22">
        <v>99</v>
      </c>
      <c r="Q454" s="22">
        <v>4</v>
      </c>
      <c r="R454" s="22">
        <v>0</v>
      </c>
      <c r="S454" s="22" t="s">
        <v>2037</v>
      </c>
    </row>
    <row r="455" spans="1:19">
      <c r="A455" s="16" t="s">
        <v>4674</v>
      </c>
      <c r="B455" s="21">
        <v>1956515157700</v>
      </c>
      <c r="C455" s="21">
        <v>4985009753576</v>
      </c>
      <c r="D455" s="22" t="s">
        <v>13502</v>
      </c>
      <c r="E455" s="22">
        <v>4723</v>
      </c>
      <c r="F455" s="22">
        <v>20</v>
      </c>
      <c r="G455" s="22">
        <v>0</v>
      </c>
      <c r="H455" s="22" t="s">
        <v>2037</v>
      </c>
      <c r="I455" s="22" t="s">
        <v>2036</v>
      </c>
      <c r="J455" s="22" t="s">
        <v>2066</v>
      </c>
      <c r="L455" s="16" t="s">
        <v>4679</v>
      </c>
      <c r="M455" s="21">
        <v>9804852220033</v>
      </c>
      <c r="O455" s="22" t="s">
        <v>2768</v>
      </c>
      <c r="P455" s="22">
        <v>99</v>
      </c>
      <c r="Q455" s="22">
        <v>4</v>
      </c>
      <c r="R455" s="22">
        <v>0</v>
      </c>
      <c r="S455" s="22" t="s">
        <v>2037</v>
      </c>
    </row>
    <row r="456" spans="1:19">
      <c r="A456" s="16" t="s">
        <v>4674</v>
      </c>
      <c r="B456" s="21">
        <v>1856015157708</v>
      </c>
      <c r="C456" s="21">
        <v>4985009753460</v>
      </c>
      <c r="D456" s="22" t="s">
        <v>2138</v>
      </c>
      <c r="E456" s="22">
        <v>4423</v>
      </c>
      <c r="F456" s="22">
        <v>14</v>
      </c>
      <c r="G456" s="22">
        <v>0</v>
      </c>
      <c r="H456" s="22" t="s">
        <v>2037</v>
      </c>
      <c r="I456" s="22" t="s">
        <v>2036</v>
      </c>
      <c r="J456" s="22" t="s">
        <v>2062</v>
      </c>
      <c r="L456" s="16" t="s">
        <v>4679</v>
      </c>
      <c r="M456" s="21">
        <v>853556157519</v>
      </c>
      <c r="O456" s="22" t="s">
        <v>2769</v>
      </c>
      <c r="P456" s="22">
        <v>99</v>
      </c>
      <c r="Q456" s="22">
        <v>4</v>
      </c>
      <c r="R456" s="22">
        <v>0</v>
      </c>
      <c r="S456" s="22" t="s">
        <v>2037</v>
      </c>
    </row>
    <row r="457" spans="1:19">
      <c r="A457" s="16" t="s">
        <v>4674</v>
      </c>
      <c r="B457" s="21">
        <v>1856015157708</v>
      </c>
      <c r="C457" s="21">
        <v>4985009753460</v>
      </c>
      <c r="D457" s="22" t="s">
        <v>2138</v>
      </c>
      <c r="E457" s="22">
        <v>4423</v>
      </c>
      <c r="F457" s="22">
        <v>12</v>
      </c>
      <c r="G457" s="22">
        <v>0</v>
      </c>
      <c r="H457" s="22" t="s">
        <v>2037</v>
      </c>
      <c r="I457" s="22" t="s">
        <v>2036</v>
      </c>
      <c r="J457" s="22" t="s">
        <v>2062</v>
      </c>
      <c r="L457" s="16" t="s">
        <v>4679</v>
      </c>
      <c r="M457" s="21">
        <v>854556157417</v>
      </c>
      <c r="O457" s="22" t="s">
        <v>2770</v>
      </c>
      <c r="P457" s="22">
        <v>99</v>
      </c>
      <c r="Q457" s="22">
        <v>4</v>
      </c>
      <c r="R457" s="22">
        <v>0</v>
      </c>
      <c r="S457" s="22" t="s">
        <v>2037</v>
      </c>
    </row>
    <row r="458" spans="1:19">
      <c r="A458" s="16" t="s">
        <v>4674</v>
      </c>
      <c r="B458" s="21">
        <v>1956516157709</v>
      </c>
      <c r="C458" s="21">
        <v>4985009753613</v>
      </c>
      <c r="D458" s="22" t="s">
        <v>2282</v>
      </c>
      <c r="E458" s="22">
        <v>1122</v>
      </c>
      <c r="F458" s="22">
        <v>2</v>
      </c>
      <c r="G458" s="22">
        <v>0</v>
      </c>
      <c r="H458" s="22" t="s">
        <v>2037</v>
      </c>
      <c r="I458" s="22" t="s">
        <v>2036</v>
      </c>
      <c r="J458" s="22" t="s">
        <v>2069</v>
      </c>
      <c r="L458" s="16" t="s">
        <v>4679</v>
      </c>
      <c r="M458" s="21">
        <v>5454542158708</v>
      </c>
      <c r="O458" s="22" t="s">
        <v>2771</v>
      </c>
      <c r="P458" s="22">
        <v>99</v>
      </c>
      <c r="Q458" s="22">
        <v>4</v>
      </c>
      <c r="R458" s="22">
        <v>0</v>
      </c>
      <c r="S458" s="22" t="s">
        <v>2037</v>
      </c>
    </row>
    <row r="459" spans="1:19">
      <c r="A459" s="16" t="s">
        <v>4674</v>
      </c>
      <c r="B459" s="21">
        <v>1956516157709</v>
      </c>
      <c r="C459" s="21">
        <v>4985009753613</v>
      </c>
      <c r="D459" s="22" t="s">
        <v>2282</v>
      </c>
      <c r="E459" s="22">
        <v>4421</v>
      </c>
      <c r="F459" s="22">
        <v>3</v>
      </c>
      <c r="G459" s="22">
        <v>0</v>
      </c>
      <c r="H459" s="22" t="s">
        <v>2037</v>
      </c>
      <c r="I459" s="22" t="s">
        <v>2036</v>
      </c>
      <c r="J459" s="22" t="s">
        <v>2069</v>
      </c>
      <c r="L459" s="16" t="s">
        <v>4679</v>
      </c>
      <c r="M459" s="21">
        <v>855256157165</v>
      </c>
      <c r="O459" s="22" t="s">
        <v>2772</v>
      </c>
      <c r="P459" s="22">
        <v>99</v>
      </c>
      <c r="Q459" s="22">
        <v>4</v>
      </c>
      <c r="R459" s="22">
        <v>0</v>
      </c>
      <c r="S459" s="22" t="s">
        <v>2037</v>
      </c>
    </row>
    <row r="460" spans="1:19">
      <c r="A460" s="16" t="s">
        <v>4674</v>
      </c>
      <c r="B460" s="21">
        <v>1956516157709</v>
      </c>
      <c r="C460" s="21">
        <v>4985009753613</v>
      </c>
      <c r="D460" s="22" t="s">
        <v>2282</v>
      </c>
      <c r="E460" s="22">
        <v>622</v>
      </c>
      <c r="F460" s="22">
        <v>6</v>
      </c>
      <c r="G460" s="22">
        <v>0</v>
      </c>
      <c r="H460" s="22" t="s">
        <v>2037</v>
      </c>
      <c r="I460" s="22" t="s">
        <v>2036</v>
      </c>
      <c r="J460" s="22" t="s">
        <v>2069</v>
      </c>
      <c r="L460" s="16" t="s">
        <v>4679</v>
      </c>
      <c r="M460" s="21">
        <v>5554556039922</v>
      </c>
      <c r="O460" s="22" t="s">
        <v>2773</v>
      </c>
      <c r="P460" s="22">
        <v>99</v>
      </c>
      <c r="Q460" s="22">
        <v>12</v>
      </c>
      <c r="R460" s="22">
        <v>0</v>
      </c>
      <c r="S460" s="22" t="s">
        <v>2037</v>
      </c>
    </row>
    <row r="461" spans="1:19">
      <c r="A461" s="16" t="s">
        <v>4674</v>
      </c>
      <c r="B461" s="21">
        <v>2156516157702</v>
      </c>
      <c r="C461" s="21">
        <v>4985009753644</v>
      </c>
      <c r="D461" s="22" t="s">
        <v>2103</v>
      </c>
      <c r="E461" s="22">
        <v>323</v>
      </c>
      <c r="F461" s="22">
        <v>10</v>
      </c>
      <c r="G461" s="22">
        <v>0</v>
      </c>
      <c r="H461" s="22" t="s">
        <v>2037</v>
      </c>
      <c r="I461" s="22" t="s">
        <v>2036</v>
      </c>
      <c r="J461" s="22" t="s">
        <v>2102</v>
      </c>
      <c r="L461" s="16" t="s">
        <v>4679</v>
      </c>
      <c r="M461" s="21">
        <v>7704856039926</v>
      </c>
      <c r="O461" s="22" t="s">
        <v>2774</v>
      </c>
      <c r="P461" s="22">
        <v>99</v>
      </c>
      <c r="Q461" s="22">
        <v>20</v>
      </c>
      <c r="R461" s="22">
        <v>0</v>
      </c>
      <c r="S461" s="22" t="s">
        <v>2037</v>
      </c>
    </row>
    <row r="462" spans="1:19">
      <c r="A462" s="16" t="s">
        <v>4674</v>
      </c>
      <c r="B462" s="21">
        <v>2156516157702</v>
      </c>
      <c r="C462" s="21">
        <v>4985009753644</v>
      </c>
      <c r="D462" s="22" t="s">
        <v>2103</v>
      </c>
      <c r="E462" s="22">
        <v>4523</v>
      </c>
      <c r="F462" s="22">
        <v>2</v>
      </c>
      <c r="G462" s="22">
        <v>0</v>
      </c>
      <c r="H462" s="22" t="s">
        <v>2037</v>
      </c>
      <c r="I462" s="22" t="s">
        <v>2036</v>
      </c>
      <c r="J462" s="22" t="s">
        <v>2066</v>
      </c>
      <c r="L462" s="16" t="s">
        <v>4679</v>
      </c>
      <c r="M462" s="21">
        <v>3404542039943</v>
      </c>
      <c r="O462" s="22" t="s">
        <v>2775</v>
      </c>
      <c r="P462" s="22">
        <v>99</v>
      </c>
      <c r="Q462" s="22">
        <v>12</v>
      </c>
      <c r="R462" s="22">
        <v>0</v>
      </c>
      <c r="S462" s="22" t="s">
        <v>2037</v>
      </c>
    </row>
    <row r="463" spans="1:19">
      <c r="A463" s="16" t="s">
        <v>4674</v>
      </c>
      <c r="B463" s="21">
        <v>1956016157704</v>
      </c>
      <c r="C463" s="21">
        <v>4985009753491</v>
      </c>
      <c r="D463" s="22" t="s">
        <v>13424</v>
      </c>
      <c r="E463" s="22">
        <v>4323</v>
      </c>
      <c r="F463" s="22">
        <v>14</v>
      </c>
      <c r="G463" s="22">
        <v>0</v>
      </c>
      <c r="H463" s="22" t="s">
        <v>2037</v>
      </c>
      <c r="I463" s="22" t="s">
        <v>2036</v>
      </c>
      <c r="J463" s="22" t="s">
        <v>2043</v>
      </c>
      <c r="L463" s="16" t="s">
        <v>4679</v>
      </c>
      <c r="M463" s="21">
        <v>6654352039948</v>
      </c>
      <c r="O463" s="22" t="s">
        <v>2776</v>
      </c>
      <c r="P463" s="22">
        <v>99</v>
      </c>
      <c r="Q463" s="22">
        <v>12</v>
      </c>
      <c r="R463" s="22">
        <v>0</v>
      </c>
      <c r="S463" s="22" t="s">
        <v>2037</v>
      </c>
    </row>
    <row r="464" spans="1:19">
      <c r="A464" s="16" t="s">
        <v>4674</v>
      </c>
      <c r="B464" s="21">
        <v>2156016157707</v>
      </c>
      <c r="C464" s="21">
        <v>4985009753514</v>
      </c>
      <c r="D464" s="22" t="s">
        <v>2272</v>
      </c>
      <c r="E464" s="22">
        <v>4122</v>
      </c>
      <c r="F464" s="22">
        <v>12</v>
      </c>
      <c r="G464" s="22">
        <v>0</v>
      </c>
      <c r="H464" s="22" t="s">
        <v>2037</v>
      </c>
      <c r="I464" s="22" t="s">
        <v>2036</v>
      </c>
      <c r="J464" s="22" t="s">
        <v>2102</v>
      </c>
      <c r="L464" s="16" t="s">
        <v>4679</v>
      </c>
      <c r="M464" s="21">
        <v>7604042039948</v>
      </c>
      <c r="O464" s="22" t="s">
        <v>2777</v>
      </c>
      <c r="P464" s="22">
        <v>99</v>
      </c>
      <c r="Q464" s="22">
        <v>4</v>
      </c>
      <c r="R464" s="22">
        <v>0</v>
      </c>
      <c r="S464" s="22" t="s">
        <v>2037</v>
      </c>
    </row>
    <row r="465" spans="1:19">
      <c r="A465" s="16" t="s">
        <v>4674</v>
      </c>
      <c r="B465" s="21">
        <v>2156016157707</v>
      </c>
      <c r="C465" s="21">
        <v>4985009753514</v>
      </c>
      <c r="D465" s="22" t="s">
        <v>2272</v>
      </c>
      <c r="E465" s="22">
        <v>3023</v>
      </c>
      <c r="F465" s="22">
        <v>8</v>
      </c>
      <c r="G465" s="22">
        <v>0</v>
      </c>
      <c r="H465" s="22" t="s">
        <v>2037</v>
      </c>
      <c r="I465" s="22" t="s">
        <v>2036</v>
      </c>
      <c r="J465" s="22" t="s">
        <v>2066</v>
      </c>
      <c r="L465" s="16" t="s">
        <v>4679</v>
      </c>
      <c r="M465" s="21">
        <v>7704856039940</v>
      </c>
      <c r="O465" s="22" t="s">
        <v>2778</v>
      </c>
      <c r="P465" s="22">
        <v>99</v>
      </c>
      <c r="Q465" s="22">
        <v>24</v>
      </c>
      <c r="R465" s="22">
        <v>0</v>
      </c>
      <c r="S465" s="22" t="s">
        <v>2037</v>
      </c>
    </row>
    <row r="466" spans="1:19">
      <c r="A466" s="16" t="s">
        <v>4674</v>
      </c>
      <c r="B466" s="21">
        <v>1955516157702</v>
      </c>
      <c r="C466" s="21">
        <v>4985009753378</v>
      </c>
      <c r="D466" s="22" t="s">
        <v>14088</v>
      </c>
      <c r="E466" s="22">
        <v>4223</v>
      </c>
      <c r="F466" s="22">
        <v>4</v>
      </c>
      <c r="G466" s="22">
        <v>0</v>
      </c>
      <c r="H466" s="22" t="s">
        <v>2037</v>
      </c>
      <c r="I466" s="22" t="s">
        <v>2036</v>
      </c>
      <c r="J466" s="22" t="s">
        <v>2066</v>
      </c>
      <c r="L466" s="16" t="s">
        <v>4679</v>
      </c>
      <c r="M466" s="21">
        <v>9755556030636</v>
      </c>
      <c r="O466" s="22" t="s">
        <v>2779</v>
      </c>
      <c r="P466" s="22">
        <v>99</v>
      </c>
      <c r="Q466" s="22">
        <v>4</v>
      </c>
      <c r="R466" s="22">
        <v>0</v>
      </c>
      <c r="S466" s="22" t="s">
        <v>2037</v>
      </c>
    </row>
    <row r="467" spans="1:19">
      <c r="A467" s="16" t="s">
        <v>4674</v>
      </c>
      <c r="B467" s="21">
        <v>2055516157708</v>
      </c>
      <c r="C467" s="21">
        <v>4985009753385</v>
      </c>
      <c r="D467" s="22" t="s">
        <v>2121</v>
      </c>
      <c r="E467" s="22">
        <v>3923</v>
      </c>
      <c r="F467" s="22">
        <v>1</v>
      </c>
      <c r="G467" s="22">
        <v>0</v>
      </c>
      <c r="H467" s="22" t="s">
        <v>2037</v>
      </c>
      <c r="I467" s="22" t="s">
        <v>2036</v>
      </c>
      <c r="J467" s="22" t="s">
        <v>2046</v>
      </c>
      <c r="L467" s="16" t="s">
        <v>4679</v>
      </c>
      <c r="M467" s="21">
        <v>7604052151319</v>
      </c>
      <c r="O467" s="22" t="s">
        <v>2780</v>
      </c>
      <c r="P467" s="22">
        <v>99</v>
      </c>
      <c r="Q467" s="22">
        <v>4</v>
      </c>
      <c r="R467" s="22">
        <v>0</v>
      </c>
      <c r="S467" s="22" t="s">
        <v>2037</v>
      </c>
    </row>
    <row r="468" spans="1:19">
      <c r="A468" s="16" t="s">
        <v>4674</v>
      </c>
      <c r="B468" s="21">
        <v>2255516157702</v>
      </c>
      <c r="C468" s="21">
        <v>4985009753408</v>
      </c>
      <c r="D468" s="22" t="s">
        <v>2264</v>
      </c>
      <c r="E468" s="22">
        <v>4821</v>
      </c>
      <c r="F468" s="22">
        <v>3</v>
      </c>
      <c r="G468" s="22">
        <v>0</v>
      </c>
      <c r="H468" s="22" t="s">
        <v>2037</v>
      </c>
      <c r="I468" s="22" t="s">
        <v>2036</v>
      </c>
      <c r="J468" s="22" t="s">
        <v>2102</v>
      </c>
      <c r="L468" s="16" t="s">
        <v>4679</v>
      </c>
      <c r="M468" s="21">
        <v>2404242020068</v>
      </c>
      <c r="O468" s="22" t="s">
        <v>2781</v>
      </c>
      <c r="P468" s="22">
        <v>99</v>
      </c>
      <c r="Q468" s="22">
        <v>1</v>
      </c>
      <c r="R468" s="22">
        <v>0</v>
      </c>
      <c r="S468" s="22" t="s">
        <v>2037</v>
      </c>
    </row>
    <row r="469" spans="1:19">
      <c r="A469" s="16" t="s">
        <v>4674</v>
      </c>
      <c r="B469" s="21">
        <v>2255516157702</v>
      </c>
      <c r="C469" s="21">
        <v>4985009753408</v>
      </c>
      <c r="D469" s="22" t="s">
        <v>2264</v>
      </c>
      <c r="E469" s="22">
        <v>922</v>
      </c>
      <c r="F469" s="22">
        <v>2</v>
      </c>
      <c r="G469" s="22">
        <v>0</v>
      </c>
      <c r="H469" s="22" t="s">
        <v>2037</v>
      </c>
      <c r="I469" s="22" t="s">
        <v>2036</v>
      </c>
      <c r="J469" s="22" t="s">
        <v>2102</v>
      </c>
      <c r="L469" s="16" t="s">
        <v>4679</v>
      </c>
      <c r="M469" s="21">
        <v>4454542012063</v>
      </c>
      <c r="O469" s="22" t="s">
        <v>2782</v>
      </c>
      <c r="P469" s="22">
        <v>99</v>
      </c>
      <c r="Q469" s="22">
        <v>117</v>
      </c>
      <c r="R469" s="22">
        <v>0</v>
      </c>
      <c r="S469" s="22" t="s">
        <v>2037</v>
      </c>
    </row>
    <row r="470" spans="1:19">
      <c r="A470" s="16" t="s">
        <v>4674</v>
      </c>
      <c r="B470" s="21">
        <v>2255516157702</v>
      </c>
      <c r="C470" s="21">
        <v>4985009753408</v>
      </c>
      <c r="D470" s="22" t="s">
        <v>2264</v>
      </c>
      <c r="E470" s="22">
        <v>3222</v>
      </c>
      <c r="F470" s="22">
        <v>2</v>
      </c>
      <c r="G470" s="22">
        <v>0</v>
      </c>
      <c r="H470" s="22" t="s">
        <v>2037</v>
      </c>
      <c r="I470" s="22" t="s">
        <v>2036</v>
      </c>
      <c r="J470" s="22" t="s">
        <v>2102</v>
      </c>
      <c r="L470" s="16" t="s">
        <v>4679</v>
      </c>
      <c r="M470" s="21">
        <v>4454542012056</v>
      </c>
      <c r="O470" s="22" t="s">
        <v>2783</v>
      </c>
      <c r="P470" s="22">
        <v>99</v>
      </c>
      <c r="Q470" s="22">
        <v>36</v>
      </c>
      <c r="R470" s="22">
        <v>0</v>
      </c>
      <c r="S470" s="22" t="s">
        <v>2037</v>
      </c>
    </row>
    <row r="471" spans="1:19">
      <c r="A471" s="16" t="s">
        <v>4674</v>
      </c>
      <c r="B471" s="21">
        <v>2255516157702</v>
      </c>
      <c r="C471" s="21">
        <v>4985009753408</v>
      </c>
      <c r="D471" s="22" t="s">
        <v>2264</v>
      </c>
      <c r="E471" s="22">
        <v>1922</v>
      </c>
      <c r="F471" s="22">
        <v>4</v>
      </c>
      <c r="G471" s="22">
        <v>0</v>
      </c>
      <c r="H471" s="22" t="s">
        <v>2037</v>
      </c>
      <c r="I471" s="22" t="s">
        <v>2036</v>
      </c>
      <c r="J471" s="22" t="s">
        <v>2066</v>
      </c>
      <c r="L471" s="16" t="s">
        <v>4679</v>
      </c>
      <c r="M471" s="21">
        <v>5554342012054</v>
      </c>
      <c r="O471" s="22" t="s">
        <v>2784</v>
      </c>
      <c r="P471" s="22">
        <v>99</v>
      </c>
      <c r="Q471" s="22">
        <v>1</v>
      </c>
      <c r="R471" s="22">
        <v>0</v>
      </c>
      <c r="S471" s="22" t="s">
        <v>2037</v>
      </c>
    </row>
    <row r="472" spans="1:19">
      <c r="A472" s="16" t="s">
        <v>4674</v>
      </c>
      <c r="B472" s="21">
        <v>2255516157702</v>
      </c>
      <c r="C472" s="21">
        <v>4985009753408</v>
      </c>
      <c r="D472" s="22" t="s">
        <v>2264</v>
      </c>
      <c r="E472" s="22">
        <v>322</v>
      </c>
      <c r="F472" s="22">
        <v>2</v>
      </c>
      <c r="G472" s="22">
        <v>0</v>
      </c>
      <c r="H472" s="22" t="s">
        <v>2037</v>
      </c>
      <c r="I472" s="22" t="s">
        <v>2036</v>
      </c>
      <c r="J472" s="22" t="s">
        <v>2102</v>
      </c>
      <c r="L472" s="16" t="s">
        <v>4679</v>
      </c>
      <c r="M472" s="21">
        <v>853856012716</v>
      </c>
      <c r="O472" s="22" t="s">
        <v>2785</v>
      </c>
      <c r="P472" s="22">
        <v>99</v>
      </c>
      <c r="Q472" s="22">
        <v>7</v>
      </c>
      <c r="R472" s="22">
        <v>0</v>
      </c>
      <c r="S472" s="22" t="s">
        <v>2037</v>
      </c>
    </row>
    <row r="473" spans="1:19">
      <c r="A473" s="16" t="s">
        <v>4674</v>
      </c>
      <c r="B473" s="21">
        <v>2154516157708</v>
      </c>
      <c r="C473" s="21">
        <v>4985009753170</v>
      </c>
      <c r="D473" s="22" t="s">
        <v>2113</v>
      </c>
      <c r="E473" s="22">
        <v>1723</v>
      </c>
      <c r="F473" s="22">
        <v>11</v>
      </c>
      <c r="G473" s="22">
        <v>0</v>
      </c>
      <c r="H473" s="22" t="s">
        <v>2037</v>
      </c>
      <c r="I473" s="22" t="s">
        <v>2036</v>
      </c>
      <c r="J473" s="22" t="s">
        <v>2062</v>
      </c>
      <c r="L473" s="16" t="s">
        <v>4679</v>
      </c>
      <c r="M473" s="21">
        <v>853856012709</v>
      </c>
      <c r="O473" s="22" t="s">
        <v>2786</v>
      </c>
      <c r="P473" s="22">
        <v>99</v>
      </c>
      <c r="Q473" s="22">
        <v>8</v>
      </c>
      <c r="R473" s="22">
        <v>0</v>
      </c>
      <c r="S473" s="22" t="s">
        <v>2037</v>
      </c>
    </row>
    <row r="474" spans="1:19">
      <c r="A474" s="16" t="s">
        <v>4674</v>
      </c>
      <c r="B474" s="21">
        <v>2154516157708</v>
      </c>
      <c r="C474" s="21">
        <v>4985009753170</v>
      </c>
      <c r="D474" s="22" t="s">
        <v>2113</v>
      </c>
      <c r="E474" s="22">
        <v>1723</v>
      </c>
      <c r="F474" s="22">
        <v>4</v>
      </c>
      <c r="G474" s="22">
        <v>0</v>
      </c>
      <c r="H474" s="22" t="s">
        <v>2037</v>
      </c>
      <c r="I474" s="22" t="s">
        <v>2036</v>
      </c>
      <c r="J474" s="22" t="s">
        <v>2062</v>
      </c>
      <c r="L474" s="16" t="s">
        <v>4679</v>
      </c>
      <c r="M474" s="21">
        <v>854556012709</v>
      </c>
      <c r="O474" s="22" t="s">
        <v>2787</v>
      </c>
      <c r="P474" s="22">
        <v>99</v>
      </c>
      <c r="Q474" s="22">
        <v>4</v>
      </c>
      <c r="R474" s="22">
        <v>0</v>
      </c>
      <c r="S474" s="22" t="s">
        <v>2037</v>
      </c>
    </row>
    <row r="475" spans="1:19">
      <c r="A475" s="16" t="s">
        <v>4674</v>
      </c>
      <c r="B475" s="21">
        <v>2154516157708</v>
      </c>
      <c r="C475" s="21">
        <v>4985009753170</v>
      </c>
      <c r="D475" s="22" t="s">
        <v>2113</v>
      </c>
      <c r="E475" s="22">
        <v>1723</v>
      </c>
      <c r="F475" s="22">
        <v>1</v>
      </c>
      <c r="G475" s="22">
        <v>0</v>
      </c>
      <c r="H475" s="22" t="s">
        <v>2037</v>
      </c>
      <c r="I475" s="22" t="s">
        <v>2036</v>
      </c>
      <c r="J475" s="22" t="s">
        <v>2062</v>
      </c>
      <c r="L475" s="16" t="s">
        <v>4679</v>
      </c>
      <c r="M475" s="21">
        <v>7705356012303</v>
      </c>
      <c r="O475" s="22" t="s">
        <v>2788</v>
      </c>
      <c r="P475" s="22">
        <v>99</v>
      </c>
      <c r="Q475" s="22">
        <v>1</v>
      </c>
      <c r="R475" s="22">
        <v>0</v>
      </c>
      <c r="S475" s="22" t="s">
        <v>2037</v>
      </c>
    </row>
    <row r="476" spans="1:19">
      <c r="A476" s="16" t="s">
        <v>4674</v>
      </c>
      <c r="B476" s="21">
        <v>2156017157706</v>
      </c>
      <c r="C476" s="21">
        <v>4985009753538</v>
      </c>
      <c r="D476" s="22" t="s">
        <v>2105</v>
      </c>
      <c r="E476" s="22">
        <v>4123</v>
      </c>
      <c r="F476" s="22">
        <v>3</v>
      </c>
      <c r="G476" s="22">
        <v>0</v>
      </c>
      <c r="H476" s="22" t="s">
        <v>2037</v>
      </c>
      <c r="I476" s="22" t="s">
        <v>2036</v>
      </c>
      <c r="J476" s="22" t="s">
        <v>2055</v>
      </c>
      <c r="L476" s="16" t="s">
        <v>4679</v>
      </c>
      <c r="M476" s="21">
        <v>2055516328351</v>
      </c>
      <c r="O476" s="22" t="s">
        <v>2344</v>
      </c>
      <c r="P476" s="22">
        <v>23</v>
      </c>
      <c r="Q476" s="22">
        <v>12</v>
      </c>
      <c r="R476" s="22">
        <v>0</v>
      </c>
      <c r="S476" s="22" t="s">
        <v>2037</v>
      </c>
    </row>
    <row r="477" spans="1:19">
      <c r="A477" s="16" t="s">
        <v>4674</v>
      </c>
      <c r="B477" s="21">
        <v>2156017157706</v>
      </c>
      <c r="C477" s="21">
        <v>4985009753538</v>
      </c>
      <c r="D477" s="22" t="s">
        <v>2105</v>
      </c>
      <c r="E477" s="22">
        <v>4223</v>
      </c>
      <c r="F477" s="22">
        <v>1</v>
      </c>
      <c r="G477" s="22">
        <v>0</v>
      </c>
      <c r="H477" s="22" t="s">
        <v>2037</v>
      </c>
      <c r="I477" s="22" t="s">
        <v>2036</v>
      </c>
      <c r="J477" s="22" t="s">
        <v>2046</v>
      </c>
      <c r="L477" s="16" t="s">
        <v>4679</v>
      </c>
      <c r="M477" s="21">
        <v>1556514119190</v>
      </c>
      <c r="O477" s="22" t="s">
        <v>2662</v>
      </c>
      <c r="P477" s="22">
        <v>23</v>
      </c>
      <c r="Q477" s="22">
        <v>4</v>
      </c>
      <c r="R477" s="22">
        <v>0</v>
      </c>
      <c r="S477" s="22" t="s">
        <v>2037</v>
      </c>
    </row>
    <row r="478" spans="1:19">
      <c r="A478" s="16" t="s">
        <v>4674</v>
      </c>
      <c r="B478" s="21">
        <v>2156017157706</v>
      </c>
      <c r="C478" s="21">
        <v>4985009753538</v>
      </c>
      <c r="D478" s="22" t="s">
        <v>2105</v>
      </c>
      <c r="E478" s="22">
        <v>3623</v>
      </c>
      <c r="F478" s="22">
        <v>8</v>
      </c>
      <c r="G478" s="22">
        <v>0</v>
      </c>
      <c r="H478" s="22" t="s">
        <v>2037</v>
      </c>
      <c r="I478" s="22" t="s">
        <v>2036</v>
      </c>
      <c r="J478" s="22" t="s">
        <v>2046</v>
      </c>
      <c r="L478" s="16" t="s">
        <v>4679</v>
      </c>
      <c r="M478" s="21">
        <v>1956515119272</v>
      </c>
      <c r="O478" s="22" t="s">
        <v>2672</v>
      </c>
      <c r="P478" s="22">
        <v>23</v>
      </c>
      <c r="Q478" s="22">
        <v>1</v>
      </c>
      <c r="R478" s="22">
        <v>0</v>
      </c>
      <c r="S478" s="22" t="s">
        <v>2037</v>
      </c>
    </row>
    <row r="479" spans="1:19">
      <c r="A479" s="16" t="s">
        <v>4674</v>
      </c>
      <c r="B479" s="21">
        <v>2155517157704</v>
      </c>
      <c r="C479" s="21">
        <v>4985009753422</v>
      </c>
      <c r="D479" s="22" t="s">
        <v>2107</v>
      </c>
      <c r="E479" s="22">
        <v>3723</v>
      </c>
      <c r="F479" s="22">
        <v>3</v>
      </c>
      <c r="G479" s="22">
        <v>0</v>
      </c>
      <c r="H479" s="22" t="s">
        <v>2037</v>
      </c>
      <c r="I479" s="22" t="s">
        <v>2036</v>
      </c>
      <c r="J479" s="22" t="s">
        <v>2055</v>
      </c>
      <c r="L479" s="16" t="s">
        <v>4679</v>
      </c>
      <c r="M479" s="21">
        <v>1956515119517</v>
      </c>
      <c r="O479" s="22" t="s">
        <v>2673</v>
      </c>
      <c r="P479" s="22">
        <v>23</v>
      </c>
      <c r="Q479" s="22">
        <v>15</v>
      </c>
      <c r="R479" s="22">
        <v>0</v>
      </c>
      <c r="S479" s="22" t="s">
        <v>2037</v>
      </c>
    </row>
    <row r="480" spans="1:19">
      <c r="A480" s="16" t="s">
        <v>4674</v>
      </c>
      <c r="B480" s="21">
        <v>2255517157701</v>
      </c>
      <c r="C480" s="21">
        <v>4985009753439</v>
      </c>
      <c r="D480" s="22" t="s">
        <v>12258</v>
      </c>
      <c r="E480" s="22">
        <v>3423</v>
      </c>
      <c r="F480" s="22">
        <v>8</v>
      </c>
      <c r="G480" s="22">
        <v>0</v>
      </c>
      <c r="H480" s="22" t="s">
        <v>2037</v>
      </c>
      <c r="I480" s="22" t="s">
        <v>2036</v>
      </c>
      <c r="J480" s="22" t="s">
        <v>2046</v>
      </c>
      <c r="L480" s="16" t="s">
        <v>4679</v>
      </c>
      <c r="M480" s="21">
        <v>2355018119359</v>
      </c>
      <c r="O480" s="22" t="s">
        <v>2789</v>
      </c>
      <c r="P480" s="22">
        <v>23</v>
      </c>
      <c r="Q480" s="22">
        <v>57</v>
      </c>
      <c r="R480" s="22">
        <v>0</v>
      </c>
      <c r="S480" s="22" t="s">
        <v>2037</v>
      </c>
    </row>
    <row r="481" spans="1:19">
      <c r="A481" s="16" t="s">
        <v>4674</v>
      </c>
      <c r="B481" s="21">
        <v>2255517157701</v>
      </c>
      <c r="C481" s="21">
        <v>4985009753439</v>
      </c>
      <c r="D481" s="22" t="s">
        <v>12258</v>
      </c>
      <c r="E481" s="22">
        <v>4023</v>
      </c>
      <c r="F481" s="22">
        <v>8</v>
      </c>
      <c r="G481" s="22">
        <v>0</v>
      </c>
      <c r="H481" s="22" t="s">
        <v>2037</v>
      </c>
      <c r="I481" s="22" t="s">
        <v>2036</v>
      </c>
      <c r="J481" s="22" t="s">
        <v>2046</v>
      </c>
      <c r="L481" s="16" t="s">
        <v>4679</v>
      </c>
      <c r="M481" s="21">
        <v>2156017121035</v>
      </c>
      <c r="O481" s="22" t="s">
        <v>4698</v>
      </c>
      <c r="P481" s="22">
        <v>21</v>
      </c>
      <c r="Q481" s="22">
        <v>6</v>
      </c>
      <c r="R481" s="22">
        <v>0</v>
      </c>
      <c r="S481" s="22" t="s">
        <v>2037</v>
      </c>
    </row>
    <row r="482" spans="1:19">
      <c r="A482" s="16" t="s">
        <v>4674</v>
      </c>
      <c r="B482" s="21">
        <v>2255517157701</v>
      </c>
      <c r="C482" s="21">
        <v>4985009753439</v>
      </c>
      <c r="D482" s="22" t="s">
        <v>12258</v>
      </c>
      <c r="E482" s="22">
        <v>4023</v>
      </c>
      <c r="F482" s="22">
        <v>4</v>
      </c>
      <c r="G482" s="22">
        <v>0</v>
      </c>
      <c r="H482" s="22" t="s">
        <v>2037</v>
      </c>
      <c r="I482" s="22" t="s">
        <v>2036</v>
      </c>
      <c r="J482" s="22" t="s">
        <v>2046</v>
      </c>
      <c r="L482" s="16" t="s">
        <v>4679</v>
      </c>
      <c r="M482" s="21">
        <v>2156017232045</v>
      </c>
      <c r="O482" s="22" t="s">
        <v>7823</v>
      </c>
      <c r="P482" s="22">
        <v>23</v>
      </c>
      <c r="Q482" s="22">
        <v>3</v>
      </c>
      <c r="R482" s="22">
        <v>0</v>
      </c>
      <c r="S482" s="22" t="s">
        <v>2037</v>
      </c>
    </row>
    <row r="483" spans="1:19">
      <c r="A483" s="16" t="s">
        <v>4674</v>
      </c>
      <c r="B483" s="21">
        <v>2055017157702</v>
      </c>
      <c r="C483" s="21">
        <v>4985009753316</v>
      </c>
      <c r="D483" s="22" t="s">
        <v>14089</v>
      </c>
      <c r="E483" s="22">
        <v>3923</v>
      </c>
      <c r="F483" s="22">
        <v>8</v>
      </c>
      <c r="G483" s="22">
        <v>0</v>
      </c>
      <c r="H483" s="22" t="s">
        <v>2037</v>
      </c>
      <c r="I483" s="22" t="s">
        <v>2036</v>
      </c>
      <c r="J483" s="22" t="s">
        <v>2066</v>
      </c>
      <c r="L483" s="16" t="s">
        <v>4679</v>
      </c>
      <c r="M483" s="21">
        <v>2256017232042</v>
      </c>
      <c r="O483" s="22" t="s">
        <v>2790</v>
      </c>
      <c r="P483" s="22">
        <v>23</v>
      </c>
      <c r="Q483" s="22">
        <v>2</v>
      </c>
      <c r="R483" s="22">
        <v>0</v>
      </c>
      <c r="S483" s="22" t="s">
        <v>2037</v>
      </c>
    </row>
    <row r="484" spans="1:19">
      <c r="A484" s="16" t="s">
        <v>4674</v>
      </c>
      <c r="B484" s="21">
        <v>2255017157706</v>
      </c>
      <c r="C484" s="21">
        <v>4985009753330</v>
      </c>
      <c r="D484" s="22" t="s">
        <v>2085</v>
      </c>
      <c r="E484" s="22">
        <v>523</v>
      </c>
      <c r="F484" s="22">
        <v>17</v>
      </c>
      <c r="G484" s="22">
        <v>0</v>
      </c>
      <c r="H484" s="22" t="s">
        <v>2037</v>
      </c>
      <c r="I484" s="22" t="s">
        <v>2036</v>
      </c>
      <c r="J484" s="22" t="s">
        <v>2069</v>
      </c>
      <c r="L484" s="16" t="s">
        <v>4679</v>
      </c>
      <c r="M484" s="21">
        <v>2155017111305</v>
      </c>
      <c r="O484" s="22" t="s">
        <v>2791</v>
      </c>
      <c r="P484" s="22">
        <v>23</v>
      </c>
      <c r="Q484" s="22">
        <v>24</v>
      </c>
      <c r="R484" s="22">
        <v>0</v>
      </c>
      <c r="S484" s="22" t="s">
        <v>2037</v>
      </c>
    </row>
    <row r="485" spans="1:19">
      <c r="A485" s="16" t="s">
        <v>4674</v>
      </c>
      <c r="B485" s="21">
        <v>2054517157700</v>
      </c>
      <c r="C485" s="21">
        <v>4985009753187</v>
      </c>
      <c r="D485" s="22" t="s">
        <v>2281</v>
      </c>
      <c r="E485" s="22">
        <v>4722</v>
      </c>
      <c r="F485" s="22">
        <v>1</v>
      </c>
      <c r="G485" s="22">
        <v>0</v>
      </c>
      <c r="H485" s="22" t="s">
        <v>2037</v>
      </c>
      <c r="I485" s="22" t="s">
        <v>2036</v>
      </c>
      <c r="J485" s="22" t="s">
        <v>2069</v>
      </c>
      <c r="L485" s="16" t="s">
        <v>4679</v>
      </c>
      <c r="M485" s="21">
        <v>1756515110282</v>
      </c>
      <c r="O485" s="22" t="s">
        <v>2667</v>
      </c>
      <c r="P485" s="22">
        <v>23</v>
      </c>
      <c r="Q485" s="22">
        <v>4</v>
      </c>
      <c r="R485" s="22">
        <v>0</v>
      </c>
      <c r="S485" s="22" t="s">
        <v>2037</v>
      </c>
    </row>
    <row r="486" spans="1:19">
      <c r="A486" s="16" t="s">
        <v>4674</v>
      </c>
      <c r="B486" s="21">
        <v>2054517157700</v>
      </c>
      <c r="C486" s="21">
        <v>4985009753187</v>
      </c>
      <c r="D486" s="22" t="s">
        <v>2281</v>
      </c>
      <c r="E486" s="22">
        <v>4922</v>
      </c>
      <c r="F486" s="22">
        <v>8</v>
      </c>
      <c r="G486" s="22">
        <v>0</v>
      </c>
      <c r="H486" s="22" t="s">
        <v>2037</v>
      </c>
      <c r="I486" s="22" t="s">
        <v>2036</v>
      </c>
      <c r="J486" s="22" t="s">
        <v>2069</v>
      </c>
      <c r="L486" s="16" t="s">
        <v>4679</v>
      </c>
      <c r="M486" s="21">
        <v>1656515208722</v>
      </c>
      <c r="O486" s="22" t="s">
        <v>2792</v>
      </c>
      <c r="P486" s="22">
        <v>23</v>
      </c>
      <c r="Q486" s="22">
        <v>28</v>
      </c>
      <c r="R486" s="22">
        <v>0</v>
      </c>
      <c r="S486" s="22" t="s">
        <v>2037</v>
      </c>
    </row>
    <row r="487" spans="1:19">
      <c r="A487" s="16" t="s">
        <v>4674</v>
      </c>
      <c r="B487" s="21">
        <v>2154517157707</v>
      </c>
      <c r="C487" s="21">
        <v>4985009753194</v>
      </c>
      <c r="D487" s="22" t="s">
        <v>2276</v>
      </c>
      <c r="E487" s="22">
        <v>2123</v>
      </c>
      <c r="F487" s="22">
        <v>1</v>
      </c>
      <c r="G487" s="22">
        <v>0</v>
      </c>
      <c r="H487" s="22" t="s">
        <v>2037</v>
      </c>
      <c r="I487" s="22" t="s">
        <v>2036</v>
      </c>
      <c r="J487" s="22" t="s">
        <v>2066</v>
      </c>
      <c r="L487" s="16" t="s">
        <v>4679</v>
      </c>
      <c r="M487" s="21">
        <v>1556514208726</v>
      </c>
      <c r="O487" s="22" t="s">
        <v>2793</v>
      </c>
      <c r="P487" s="22">
        <v>23</v>
      </c>
      <c r="Q487" s="22">
        <v>249</v>
      </c>
      <c r="R487" s="22">
        <v>0</v>
      </c>
      <c r="S487" s="22" t="s">
        <v>2037</v>
      </c>
    </row>
    <row r="488" spans="1:19">
      <c r="A488" s="16" t="s">
        <v>4674</v>
      </c>
      <c r="B488" s="21">
        <v>2254517157704</v>
      </c>
      <c r="C488" s="21">
        <v>4985009753200</v>
      </c>
      <c r="D488" s="22" t="s">
        <v>2269</v>
      </c>
      <c r="E488" s="22">
        <v>5022</v>
      </c>
      <c r="F488" s="22">
        <v>10</v>
      </c>
      <c r="G488" s="22">
        <v>0</v>
      </c>
      <c r="H488" s="22" t="s">
        <v>2037</v>
      </c>
      <c r="I488" s="22" t="s">
        <v>2036</v>
      </c>
      <c r="J488" s="22" t="s">
        <v>2055</v>
      </c>
      <c r="L488" s="16" t="s">
        <v>4679</v>
      </c>
      <c r="M488" s="21">
        <v>2355518209604</v>
      </c>
      <c r="O488" s="22" t="s">
        <v>2794</v>
      </c>
      <c r="P488" s="22">
        <v>23</v>
      </c>
      <c r="Q488" s="22">
        <v>106</v>
      </c>
      <c r="R488" s="22">
        <v>0</v>
      </c>
      <c r="S488" s="22" t="s">
        <v>2037</v>
      </c>
    </row>
    <row r="489" spans="1:19">
      <c r="A489" s="16" t="s">
        <v>4674</v>
      </c>
      <c r="B489" s="21">
        <v>2354517157701</v>
      </c>
      <c r="C489" s="21">
        <v>4985009753217</v>
      </c>
      <c r="D489" s="22" t="s">
        <v>2253</v>
      </c>
      <c r="E489" s="22">
        <v>1722</v>
      </c>
      <c r="F489" s="22">
        <v>12</v>
      </c>
      <c r="G489" s="22">
        <v>0</v>
      </c>
      <c r="H489" s="22" t="s">
        <v>2037</v>
      </c>
      <c r="I489" s="22" t="s">
        <v>2036</v>
      </c>
      <c r="J489" s="22" t="s">
        <v>2055</v>
      </c>
      <c r="L489" s="16" t="s">
        <v>4679</v>
      </c>
      <c r="M489" s="21">
        <v>2256517209605</v>
      </c>
      <c r="O489" s="22" t="s">
        <v>2795</v>
      </c>
      <c r="P489" s="22">
        <v>23</v>
      </c>
      <c r="Q489" s="22">
        <v>48</v>
      </c>
      <c r="R489" s="22">
        <v>0</v>
      </c>
      <c r="S489" s="22" t="s">
        <v>2037</v>
      </c>
    </row>
    <row r="490" spans="1:19">
      <c r="A490" s="16" t="s">
        <v>4674</v>
      </c>
      <c r="B490" s="21">
        <v>1756515157706</v>
      </c>
      <c r="C490" s="21">
        <v>4985009753552</v>
      </c>
      <c r="D490" s="22" t="s">
        <v>7850</v>
      </c>
      <c r="E490" s="22">
        <v>3823</v>
      </c>
      <c r="F490" s="22">
        <v>16</v>
      </c>
      <c r="G490" s="22">
        <v>0</v>
      </c>
      <c r="H490" s="22" t="s">
        <v>2037</v>
      </c>
      <c r="I490" s="22" t="s">
        <v>2036</v>
      </c>
      <c r="J490" s="22" t="s">
        <v>2044</v>
      </c>
      <c r="L490" s="16" t="s">
        <v>4679</v>
      </c>
      <c r="M490" s="21">
        <v>2355519209603</v>
      </c>
      <c r="O490" s="22" t="s">
        <v>2796</v>
      </c>
      <c r="P490" s="22">
        <v>23</v>
      </c>
      <c r="Q490" s="22">
        <v>32</v>
      </c>
      <c r="R490" s="22">
        <v>0</v>
      </c>
      <c r="S490" s="22" t="s">
        <v>2037</v>
      </c>
    </row>
    <row r="491" spans="1:19">
      <c r="A491" s="16" t="s">
        <v>4674</v>
      </c>
      <c r="B491" s="21">
        <v>1756515157706</v>
      </c>
      <c r="C491" s="21">
        <v>4985009753552</v>
      </c>
      <c r="D491" s="22" t="s">
        <v>7850</v>
      </c>
      <c r="E491" s="22">
        <v>3923</v>
      </c>
      <c r="F491" s="22">
        <v>7</v>
      </c>
      <c r="G491" s="22">
        <v>0</v>
      </c>
      <c r="H491" s="22" t="s">
        <v>2037</v>
      </c>
      <c r="I491" s="22" t="s">
        <v>2036</v>
      </c>
      <c r="J491" s="22" t="s">
        <v>2043</v>
      </c>
      <c r="L491" s="16" t="s">
        <v>4679</v>
      </c>
      <c r="M491" s="21">
        <v>1656015111331</v>
      </c>
      <c r="O491" s="22" t="s">
        <v>2664</v>
      </c>
      <c r="P491" s="22">
        <v>23</v>
      </c>
      <c r="Q491" s="22">
        <v>33</v>
      </c>
      <c r="R491" s="22">
        <v>0</v>
      </c>
      <c r="S491" s="22" t="s">
        <v>2037</v>
      </c>
    </row>
    <row r="492" spans="1:19">
      <c r="A492" s="16" t="s">
        <v>4674</v>
      </c>
      <c r="B492" s="21">
        <v>1756515157706</v>
      </c>
      <c r="C492" s="21">
        <v>4985009753552</v>
      </c>
      <c r="D492" s="22" t="s">
        <v>7850</v>
      </c>
      <c r="E492" s="22">
        <v>3823</v>
      </c>
      <c r="F492" s="22">
        <v>1</v>
      </c>
      <c r="G492" s="22">
        <v>0</v>
      </c>
      <c r="H492" s="22" t="s">
        <v>2037</v>
      </c>
      <c r="I492" s="22" t="s">
        <v>2036</v>
      </c>
      <c r="J492" s="22" t="s">
        <v>2043</v>
      </c>
      <c r="L492" s="16" t="s">
        <v>4679</v>
      </c>
      <c r="M492" s="21">
        <v>1757014111336</v>
      </c>
      <c r="O492" s="22" t="s">
        <v>2797</v>
      </c>
      <c r="P492" s="22">
        <v>23</v>
      </c>
      <c r="Q492" s="22">
        <v>2</v>
      </c>
      <c r="R492" s="22">
        <v>0</v>
      </c>
      <c r="S492" s="22" t="s">
        <v>2037</v>
      </c>
    </row>
    <row r="493" spans="1:19">
      <c r="A493" s="16" t="s">
        <v>4674</v>
      </c>
      <c r="B493" s="21">
        <v>2056016157700</v>
      </c>
      <c r="C493" s="21">
        <v>4985009753507</v>
      </c>
      <c r="D493" s="22" t="s">
        <v>2117</v>
      </c>
      <c r="E493" s="22">
        <v>3823</v>
      </c>
      <c r="F493" s="22">
        <v>3</v>
      </c>
      <c r="G493" s="22">
        <v>0</v>
      </c>
      <c r="H493" s="22" t="s">
        <v>2037</v>
      </c>
      <c r="I493" s="22" t="s">
        <v>2036</v>
      </c>
      <c r="J493" s="22" t="s">
        <v>2069</v>
      </c>
      <c r="L493" s="16" t="s">
        <v>4679</v>
      </c>
      <c r="M493" s="21">
        <v>2156016111334</v>
      </c>
      <c r="O493" s="22" t="s">
        <v>2798</v>
      </c>
      <c r="P493" s="22">
        <v>23</v>
      </c>
      <c r="Q493" s="22">
        <v>34</v>
      </c>
      <c r="R493" s="22">
        <v>0</v>
      </c>
      <c r="S493" s="22" t="s">
        <v>2037</v>
      </c>
    </row>
    <row r="494" spans="1:19">
      <c r="A494" s="16" t="s">
        <v>4674</v>
      </c>
      <c r="B494" s="21">
        <v>2157016157766</v>
      </c>
      <c r="C494" s="21">
        <v>4985009756126</v>
      </c>
      <c r="D494" s="22" t="s">
        <v>2100</v>
      </c>
      <c r="E494" s="22">
        <v>823</v>
      </c>
      <c r="F494" s="22">
        <v>1</v>
      </c>
      <c r="G494" s="22">
        <v>0</v>
      </c>
      <c r="H494" s="22" t="s">
        <v>2037</v>
      </c>
      <c r="I494" s="22" t="s">
        <v>2036</v>
      </c>
      <c r="J494" s="22" t="s">
        <v>2099</v>
      </c>
      <c r="L494" s="16" t="s">
        <v>4679</v>
      </c>
      <c r="M494" s="21">
        <v>2155517111300</v>
      </c>
      <c r="O494" s="22" t="s">
        <v>2676</v>
      </c>
      <c r="P494" s="22">
        <v>23</v>
      </c>
      <c r="Q494" s="22">
        <v>60</v>
      </c>
      <c r="R494" s="22">
        <v>0</v>
      </c>
      <c r="S494" s="22" t="s">
        <v>2037</v>
      </c>
    </row>
    <row r="495" spans="1:19">
      <c r="A495" s="16" t="s">
        <v>4674</v>
      </c>
      <c r="B495" s="21">
        <v>2157016157766</v>
      </c>
      <c r="C495" s="21">
        <v>4985009756126</v>
      </c>
      <c r="D495" s="22" t="s">
        <v>2100</v>
      </c>
      <c r="E495" s="22">
        <v>3523</v>
      </c>
      <c r="F495" s="22">
        <v>2</v>
      </c>
      <c r="G495" s="22">
        <v>0</v>
      </c>
      <c r="H495" s="22" t="s">
        <v>2037</v>
      </c>
      <c r="I495" s="22" t="s">
        <v>2036</v>
      </c>
      <c r="J495" s="22" t="s">
        <v>2099</v>
      </c>
      <c r="L495" s="16" t="s">
        <v>4679</v>
      </c>
      <c r="M495" s="21">
        <v>4582401602732</v>
      </c>
      <c r="O495" s="22" t="s">
        <v>2800</v>
      </c>
      <c r="P495" s="22">
        <v>99</v>
      </c>
      <c r="Q495" s="22">
        <v>92</v>
      </c>
      <c r="R495" s="22">
        <v>0</v>
      </c>
      <c r="S495" s="22" t="s">
        <v>2037</v>
      </c>
    </row>
    <row r="496" spans="1:19">
      <c r="A496" s="16" t="s">
        <v>4674</v>
      </c>
      <c r="B496" s="21">
        <v>2055516139384</v>
      </c>
      <c r="C496" s="21" t="s">
        <v>2904</v>
      </c>
      <c r="D496" s="22" t="s">
        <v>2181</v>
      </c>
      <c r="E496" s="22">
        <v>4723</v>
      </c>
      <c r="F496" s="22">
        <v>18</v>
      </c>
      <c r="G496" s="22">
        <v>0</v>
      </c>
      <c r="H496" s="22" t="s">
        <v>2037</v>
      </c>
      <c r="I496" s="22" t="s">
        <v>2036</v>
      </c>
      <c r="J496" s="22" t="s">
        <v>2146</v>
      </c>
      <c r="L496" s="16" t="s">
        <v>4679</v>
      </c>
      <c r="M496" s="21">
        <v>2055016118520</v>
      </c>
      <c r="O496" s="22" t="s">
        <v>2801</v>
      </c>
      <c r="P496" s="22">
        <v>23</v>
      </c>
      <c r="Q496" s="22">
        <v>1</v>
      </c>
      <c r="R496" s="22">
        <v>0</v>
      </c>
      <c r="S496" s="22" t="s">
        <v>2037</v>
      </c>
    </row>
    <row r="497" spans="1:19">
      <c r="A497" s="16" t="s">
        <v>4674</v>
      </c>
      <c r="B497" s="21">
        <v>2056515139382</v>
      </c>
      <c r="C497" s="21" t="s">
        <v>2905</v>
      </c>
      <c r="D497" s="22" t="s">
        <v>2176</v>
      </c>
      <c r="E497" s="22">
        <v>3823</v>
      </c>
      <c r="F497" s="22">
        <v>28</v>
      </c>
      <c r="G497" s="22">
        <v>0</v>
      </c>
      <c r="H497" s="22" t="s">
        <v>2037</v>
      </c>
      <c r="I497" s="22" t="s">
        <v>2036</v>
      </c>
      <c r="J497" s="22" t="s">
        <v>2148</v>
      </c>
      <c r="L497" s="16" t="s">
        <v>4679</v>
      </c>
      <c r="M497" s="21">
        <v>2055516118525</v>
      </c>
      <c r="O497" s="22" t="s">
        <v>2802</v>
      </c>
      <c r="P497" s="22">
        <v>23</v>
      </c>
      <c r="Q497" s="22">
        <v>2</v>
      </c>
      <c r="R497" s="22">
        <v>0</v>
      </c>
      <c r="S497" s="22" t="s">
        <v>2037</v>
      </c>
    </row>
    <row r="498" spans="1:19">
      <c r="A498" s="16" t="s">
        <v>4674</v>
      </c>
      <c r="B498" s="21">
        <v>2455018159048</v>
      </c>
      <c r="C498" s="21">
        <v>4985009700075</v>
      </c>
      <c r="D498" s="22" t="s">
        <v>2054</v>
      </c>
      <c r="E498" s="22">
        <v>123</v>
      </c>
      <c r="F498" s="22">
        <v>1</v>
      </c>
      <c r="G498" s="22">
        <v>0</v>
      </c>
      <c r="H498" s="22" t="s">
        <v>2037</v>
      </c>
      <c r="I498" s="22" t="s">
        <v>2036</v>
      </c>
      <c r="J498" s="22" t="s">
        <v>2041</v>
      </c>
      <c r="L498" s="16" t="s">
        <v>4679</v>
      </c>
      <c r="M498" s="21">
        <v>2054517118527</v>
      </c>
      <c r="O498" s="22" t="s">
        <v>7589</v>
      </c>
      <c r="P498" s="22">
        <v>23</v>
      </c>
      <c r="Q498" s="22">
        <v>24</v>
      </c>
      <c r="R498" s="22">
        <v>0</v>
      </c>
      <c r="S498" s="22" t="s">
        <v>2037</v>
      </c>
    </row>
    <row r="499" spans="1:19">
      <c r="A499" s="16" t="s">
        <v>4674</v>
      </c>
      <c r="B499" s="21">
        <v>2455018159048</v>
      </c>
      <c r="C499" s="21">
        <v>4985009700075</v>
      </c>
      <c r="D499" s="22" t="s">
        <v>2054</v>
      </c>
      <c r="E499" s="22">
        <v>2723</v>
      </c>
      <c r="F499" s="22">
        <v>18</v>
      </c>
      <c r="G499" s="22">
        <v>0</v>
      </c>
      <c r="H499" s="22" t="s">
        <v>2037</v>
      </c>
      <c r="I499" s="22" t="s">
        <v>2036</v>
      </c>
      <c r="J499" s="22" t="s">
        <v>2040</v>
      </c>
      <c r="L499" s="16" t="s">
        <v>4679</v>
      </c>
      <c r="M499" s="21">
        <v>2155517118521</v>
      </c>
      <c r="O499" s="22" t="s">
        <v>2803</v>
      </c>
      <c r="P499" s="22">
        <v>23</v>
      </c>
      <c r="Q499" s="22">
        <v>11</v>
      </c>
      <c r="R499" s="22">
        <v>0</v>
      </c>
      <c r="S499" s="22" t="s">
        <v>2037</v>
      </c>
    </row>
    <row r="500" spans="1:19">
      <c r="A500" s="16" t="s">
        <v>4674</v>
      </c>
      <c r="B500" s="21">
        <v>2154517159749</v>
      </c>
      <c r="C500" s="21">
        <v>3528700610369</v>
      </c>
      <c r="D500" s="22" t="s">
        <v>2316</v>
      </c>
      <c r="E500" s="22">
        <v>1721</v>
      </c>
      <c r="F500" s="22">
        <v>1</v>
      </c>
      <c r="G500" s="22">
        <v>0</v>
      </c>
      <c r="H500" s="22" t="s">
        <v>2037</v>
      </c>
      <c r="I500" s="22" t="s">
        <v>2036</v>
      </c>
      <c r="J500" s="22" t="s">
        <v>2314</v>
      </c>
      <c r="L500" s="16" t="s">
        <v>4679</v>
      </c>
      <c r="M500" s="21">
        <v>2255017118523</v>
      </c>
      <c r="O500" s="22" t="s">
        <v>2682</v>
      </c>
      <c r="P500" s="22">
        <v>23</v>
      </c>
      <c r="Q500" s="22">
        <v>14</v>
      </c>
      <c r="R500" s="22">
        <v>0</v>
      </c>
      <c r="S500" s="22" t="s">
        <v>2037</v>
      </c>
    </row>
    <row r="501" spans="1:19">
      <c r="A501" s="16" t="s">
        <v>4674</v>
      </c>
      <c r="B501" s="21">
        <v>2154517159749</v>
      </c>
      <c r="C501" s="21">
        <v>3528700610369</v>
      </c>
      <c r="D501" s="22" t="s">
        <v>2316</v>
      </c>
      <c r="E501" s="22">
        <v>5221</v>
      </c>
      <c r="F501" s="22">
        <v>2</v>
      </c>
      <c r="G501" s="22">
        <v>0</v>
      </c>
      <c r="H501" s="22" t="s">
        <v>2037</v>
      </c>
      <c r="I501" s="22" t="s">
        <v>2036</v>
      </c>
      <c r="J501" s="22" t="s">
        <v>2055</v>
      </c>
      <c r="L501" s="16" t="s">
        <v>4679</v>
      </c>
      <c r="M501" s="21">
        <v>2354517118528</v>
      </c>
      <c r="O501" s="22" t="s">
        <v>2685</v>
      </c>
      <c r="P501" s="22">
        <v>23</v>
      </c>
      <c r="Q501" s="22">
        <v>7</v>
      </c>
      <c r="R501" s="22">
        <v>0</v>
      </c>
      <c r="S501" s="22" t="s">
        <v>2037</v>
      </c>
    </row>
    <row r="502" spans="1:19">
      <c r="A502" s="16" t="s">
        <v>4674</v>
      </c>
      <c r="B502" s="21">
        <v>1856514157735</v>
      </c>
      <c r="C502" s="21">
        <v>4985009755587</v>
      </c>
      <c r="D502" s="22" t="s">
        <v>2284</v>
      </c>
      <c r="E502" s="22">
        <v>1623</v>
      </c>
      <c r="F502" s="22">
        <v>2</v>
      </c>
      <c r="G502" s="22">
        <v>0</v>
      </c>
      <c r="H502" s="22" t="s">
        <v>2037</v>
      </c>
      <c r="I502" s="22" t="s">
        <v>2036</v>
      </c>
      <c r="J502" s="22" t="s">
        <v>2044</v>
      </c>
      <c r="L502" s="16" t="s">
        <v>4679</v>
      </c>
      <c r="M502" s="21">
        <v>2454517118525</v>
      </c>
      <c r="O502" s="22" t="s">
        <v>2804</v>
      </c>
      <c r="P502" s="22">
        <v>22</v>
      </c>
      <c r="Q502" s="22">
        <v>1</v>
      </c>
      <c r="R502" s="22">
        <v>0</v>
      </c>
      <c r="S502" s="22" t="s">
        <v>2037</v>
      </c>
    </row>
    <row r="503" spans="1:19">
      <c r="A503" s="16" t="s">
        <v>4674</v>
      </c>
      <c r="B503" s="21">
        <v>1856514157735</v>
      </c>
      <c r="C503" s="21">
        <v>4985009755587</v>
      </c>
      <c r="D503" s="22" t="s">
        <v>2284</v>
      </c>
      <c r="E503" s="22">
        <v>822</v>
      </c>
      <c r="F503" s="22">
        <v>6</v>
      </c>
      <c r="G503" s="22">
        <v>0</v>
      </c>
      <c r="H503" s="22" t="s">
        <v>2037</v>
      </c>
      <c r="I503" s="22" t="s">
        <v>2036</v>
      </c>
      <c r="J503" s="22" t="s">
        <v>2043</v>
      </c>
      <c r="L503" s="16" t="s">
        <v>4679</v>
      </c>
      <c r="M503" s="21">
        <v>2254518118520</v>
      </c>
      <c r="O503" s="22" t="s">
        <v>2805</v>
      </c>
      <c r="P503" s="22">
        <v>23</v>
      </c>
      <c r="Q503" s="22">
        <v>44</v>
      </c>
      <c r="R503" s="22">
        <v>0</v>
      </c>
      <c r="S503" s="22" t="s">
        <v>2037</v>
      </c>
    </row>
    <row r="504" spans="1:19">
      <c r="A504" s="16" t="s">
        <v>4674</v>
      </c>
      <c r="B504" s="21">
        <v>1956015159044</v>
      </c>
      <c r="C504" s="21">
        <v>4985009701140</v>
      </c>
      <c r="D504" s="22" t="s">
        <v>2129</v>
      </c>
      <c r="E504" s="22">
        <v>3123</v>
      </c>
      <c r="F504" s="22">
        <v>6</v>
      </c>
      <c r="G504" s="22">
        <v>0</v>
      </c>
      <c r="H504" s="22" t="s">
        <v>2037</v>
      </c>
      <c r="I504" s="22" t="s">
        <v>2036</v>
      </c>
      <c r="J504" s="22" t="s">
        <v>2041</v>
      </c>
      <c r="L504" s="16" t="s">
        <v>4679</v>
      </c>
      <c r="M504" s="21">
        <v>2454018118529</v>
      </c>
      <c r="O504" s="22" t="s">
        <v>2806</v>
      </c>
      <c r="P504" s="22">
        <v>23</v>
      </c>
      <c r="Q504" s="22">
        <v>24</v>
      </c>
      <c r="R504" s="22">
        <v>0</v>
      </c>
      <c r="S504" s="22" t="s">
        <v>2037</v>
      </c>
    </row>
    <row r="505" spans="1:19">
      <c r="A505" s="16" t="s">
        <v>4674</v>
      </c>
      <c r="B505" s="21">
        <v>1956015159044</v>
      </c>
      <c r="C505" s="21">
        <v>4985009701140</v>
      </c>
      <c r="D505" s="22" t="s">
        <v>2129</v>
      </c>
      <c r="E505" s="22">
        <v>3823</v>
      </c>
      <c r="F505" s="22">
        <v>6</v>
      </c>
      <c r="G505" s="22">
        <v>0</v>
      </c>
      <c r="H505" s="22" t="s">
        <v>2037</v>
      </c>
      <c r="I505" s="22" t="s">
        <v>2036</v>
      </c>
      <c r="J505" s="22" t="s">
        <v>2040</v>
      </c>
      <c r="L505" s="16" t="s">
        <v>4679</v>
      </c>
      <c r="M505" s="21">
        <v>2454019118528</v>
      </c>
      <c r="O505" s="22" t="s">
        <v>7590</v>
      </c>
      <c r="P505" s="22">
        <v>23</v>
      </c>
      <c r="Q505" s="22">
        <v>10</v>
      </c>
      <c r="R505" s="22">
        <v>0</v>
      </c>
      <c r="S505" s="22" t="s">
        <v>2037</v>
      </c>
    </row>
    <row r="506" spans="1:19">
      <c r="A506" s="16" t="s">
        <v>4674</v>
      </c>
      <c r="B506" s="21">
        <v>1956015159044</v>
      </c>
      <c r="C506" s="21">
        <v>4985009701140</v>
      </c>
      <c r="D506" s="22" t="s">
        <v>2129</v>
      </c>
      <c r="E506" s="22">
        <v>3423</v>
      </c>
      <c r="F506" s="22">
        <v>8</v>
      </c>
      <c r="G506" s="22">
        <v>0</v>
      </c>
      <c r="H506" s="22" t="s">
        <v>2037</v>
      </c>
      <c r="I506" s="22" t="s">
        <v>2036</v>
      </c>
      <c r="J506" s="22" t="s">
        <v>2040</v>
      </c>
      <c r="L506" s="16" t="s">
        <v>4679</v>
      </c>
      <c r="M506" s="21">
        <v>2655020095901</v>
      </c>
      <c r="O506" s="22" t="s">
        <v>4747</v>
      </c>
      <c r="P506" s="22">
        <v>23</v>
      </c>
      <c r="Q506" s="22">
        <v>6</v>
      </c>
      <c r="R506" s="22">
        <v>0</v>
      </c>
      <c r="S506" s="22" t="s">
        <v>2037</v>
      </c>
    </row>
    <row r="507" spans="1:19">
      <c r="A507" s="16" t="s">
        <v>4674</v>
      </c>
      <c r="B507" s="21">
        <v>2154517158407</v>
      </c>
      <c r="C507" s="21">
        <v>4985009683040</v>
      </c>
      <c r="D507" s="22" t="s">
        <v>2111</v>
      </c>
      <c r="E507" s="22">
        <v>2123</v>
      </c>
      <c r="F507" s="22">
        <v>8</v>
      </c>
      <c r="G507" s="22">
        <v>0</v>
      </c>
      <c r="H507" s="22" t="s">
        <v>2037</v>
      </c>
      <c r="I507" s="22" t="s">
        <v>2036</v>
      </c>
      <c r="J507" s="22" t="s">
        <v>2090</v>
      </c>
      <c r="L507" s="16" t="s">
        <v>4679</v>
      </c>
      <c r="M507" s="21">
        <v>2156516111339</v>
      </c>
      <c r="O507" s="22" t="s">
        <v>2807</v>
      </c>
      <c r="P507" s="22">
        <v>23</v>
      </c>
      <c r="Q507" s="22">
        <v>28</v>
      </c>
      <c r="R507" s="22">
        <v>0</v>
      </c>
      <c r="S507" s="22" t="s">
        <v>2037</v>
      </c>
    </row>
    <row r="508" spans="1:19">
      <c r="A508" s="16" t="s">
        <v>4674</v>
      </c>
      <c r="B508" s="21">
        <v>2154517158407</v>
      </c>
      <c r="C508" s="21">
        <v>4985009683040</v>
      </c>
      <c r="D508" s="22" t="s">
        <v>2111</v>
      </c>
      <c r="E508" s="22">
        <v>923</v>
      </c>
      <c r="F508" s="22">
        <v>4</v>
      </c>
      <c r="G508" s="22">
        <v>0</v>
      </c>
      <c r="H508" s="22" t="s">
        <v>2037</v>
      </c>
      <c r="I508" s="22" t="s">
        <v>2036</v>
      </c>
      <c r="J508" s="22" t="s">
        <v>2090</v>
      </c>
      <c r="L508" s="16" t="s">
        <v>4679</v>
      </c>
      <c r="M508" s="21">
        <v>1856015111335</v>
      </c>
      <c r="O508" s="22" t="s">
        <v>2668</v>
      </c>
      <c r="P508" s="22">
        <v>23</v>
      </c>
      <c r="Q508" s="22">
        <v>278</v>
      </c>
      <c r="R508" s="22">
        <v>0</v>
      </c>
      <c r="S508" s="22" t="s">
        <v>2037</v>
      </c>
    </row>
    <row r="509" spans="1:19">
      <c r="A509" s="16" t="s">
        <v>4674</v>
      </c>
      <c r="B509" s="21">
        <v>2154517158407</v>
      </c>
      <c r="C509" s="21">
        <v>4985009683040</v>
      </c>
      <c r="D509" s="22" t="s">
        <v>2111</v>
      </c>
      <c r="E509" s="22">
        <v>923</v>
      </c>
      <c r="F509" s="22">
        <v>1</v>
      </c>
      <c r="G509" s="22">
        <v>0</v>
      </c>
      <c r="H509" s="22" t="s">
        <v>2037</v>
      </c>
      <c r="I509" s="22" t="s">
        <v>2036</v>
      </c>
      <c r="J509" s="22" t="s">
        <v>2035</v>
      </c>
      <c r="L509" s="16" t="s">
        <v>4679</v>
      </c>
      <c r="M509" s="21">
        <v>2156017111333</v>
      </c>
      <c r="O509" s="22" t="s">
        <v>2678</v>
      </c>
      <c r="P509" s="22">
        <v>23</v>
      </c>
      <c r="Q509" s="22">
        <v>51</v>
      </c>
      <c r="R509" s="22">
        <v>0</v>
      </c>
      <c r="S509" s="22" t="s">
        <v>2037</v>
      </c>
    </row>
    <row r="510" spans="1:19">
      <c r="A510" s="16" t="s">
        <v>4674</v>
      </c>
      <c r="B510" s="21">
        <v>2154517158407</v>
      </c>
      <c r="C510" s="21">
        <v>4985009683040</v>
      </c>
      <c r="D510" s="22" t="s">
        <v>2111</v>
      </c>
      <c r="E510" s="22">
        <v>2023</v>
      </c>
      <c r="F510" s="22">
        <v>3</v>
      </c>
      <c r="G510" s="22">
        <v>0</v>
      </c>
      <c r="H510" s="22" t="s">
        <v>2037</v>
      </c>
      <c r="I510" s="22" t="s">
        <v>2036</v>
      </c>
      <c r="J510" s="22" t="s">
        <v>2090</v>
      </c>
      <c r="L510" s="16" t="s">
        <v>4679</v>
      </c>
      <c r="M510" s="21">
        <v>2156017328359</v>
      </c>
      <c r="O510" s="22" t="s">
        <v>2808</v>
      </c>
      <c r="P510" s="22">
        <v>23</v>
      </c>
      <c r="Q510" s="22">
        <v>18</v>
      </c>
      <c r="R510" s="22">
        <v>0</v>
      </c>
      <c r="S510" s="22" t="s">
        <v>2037</v>
      </c>
    </row>
    <row r="511" spans="1:19">
      <c r="A511" s="16" t="s">
        <v>4674</v>
      </c>
      <c r="B511" s="21">
        <v>2254517158404</v>
      </c>
      <c r="C511" s="21">
        <v>4985009683057</v>
      </c>
      <c r="D511" s="22" t="s">
        <v>2091</v>
      </c>
      <c r="E511" s="22">
        <v>723</v>
      </c>
      <c r="F511" s="22">
        <v>2</v>
      </c>
      <c r="G511" s="22">
        <v>0</v>
      </c>
      <c r="H511" s="22" t="s">
        <v>2037</v>
      </c>
      <c r="I511" s="22" t="s">
        <v>2036</v>
      </c>
      <c r="J511" s="22" t="s">
        <v>2090</v>
      </c>
      <c r="L511" s="16" t="s">
        <v>4679</v>
      </c>
      <c r="M511" s="21">
        <v>2256017328363</v>
      </c>
      <c r="O511" s="22" t="s">
        <v>2809</v>
      </c>
      <c r="P511" s="22">
        <v>23</v>
      </c>
      <c r="Q511" s="22">
        <v>4</v>
      </c>
      <c r="R511" s="22">
        <v>0</v>
      </c>
      <c r="S511" s="22" t="s">
        <v>2037</v>
      </c>
    </row>
    <row r="512" spans="1:19">
      <c r="A512" s="16" t="s">
        <v>4674</v>
      </c>
      <c r="B512" s="21">
        <v>2254517158404</v>
      </c>
      <c r="C512" s="21">
        <v>4985009683057</v>
      </c>
      <c r="D512" s="22" t="s">
        <v>2091</v>
      </c>
      <c r="E512" s="22">
        <v>3023</v>
      </c>
      <c r="F512" s="22">
        <v>2</v>
      </c>
      <c r="G512" s="22">
        <v>0</v>
      </c>
      <c r="H512" s="22" t="s">
        <v>2037</v>
      </c>
      <c r="I512" s="22" t="s">
        <v>2036</v>
      </c>
      <c r="J512" s="22" t="s">
        <v>2090</v>
      </c>
      <c r="L512" s="16" t="s">
        <v>4679</v>
      </c>
      <c r="M512" s="21">
        <v>1856515111330</v>
      </c>
      <c r="O512" s="22" t="s">
        <v>2810</v>
      </c>
      <c r="P512" s="22">
        <v>23</v>
      </c>
      <c r="Q512" s="22">
        <v>3</v>
      </c>
      <c r="R512" s="22">
        <v>0</v>
      </c>
      <c r="S512" s="22" t="s">
        <v>2037</v>
      </c>
    </row>
    <row r="513" spans="1:19">
      <c r="A513" s="16" t="s">
        <v>4674</v>
      </c>
      <c r="B513" s="21">
        <v>1656515130078</v>
      </c>
      <c r="C513" s="21">
        <v>4992496155264</v>
      </c>
      <c r="D513" s="22" t="s">
        <v>7891</v>
      </c>
      <c r="E513" s="22">
        <v>124</v>
      </c>
      <c r="F513" s="22">
        <v>37</v>
      </c>
      <c r="G513" s="22">
        <v>0</v>
      </c>
      <c r="H513" s="22" t="s">
        <v>2037</v>
      </c>
      <c r="I513" s="22" t="s">
        <v>2036</v>
      </c>
      <c r="J513" s="22" t="s">
        <v>2148</v>
      </c>
      <c r="L513" s="16" t="s">
        <v>4679</v>
      </c>
      <c r="M513" s="21">
        <v>1656514111337</v>
      </c>
      <c r="O513" s="22" t="s">
        <v>2665</v>
      </c>
      <c r="P513" s="22">
        <v>23</v>
      </c>
      <c r="Q513" s="22">
        <v>169</v>
      </c>
      <c r="R513" s="22">
        <v>0</v>
      </c>
      <c r="S513" s="22" t="s">
        <v>2037</v>
      </c>
    </row>
    <row r="514" spans="1:19">
      <c r="A514" s="16" t="s">
        <v>4674</v>
      </c>
      <c r="B514" s="21">
        <v>1656515130078</v>
      </c>
      <c r="C514" s="21">
        <v>4992496155264</v>
      </c>
      <c r="D514" s="22" t="s">
        <v>7891</v>
      </c>
      <c r="E514" s="22">
        <v>5123</v>
      </c>
      <c r="F514" s="22">
        <v>3</v>
      </c>
      <c r="G514" s="22">
        <v>0</v>
      </c>
      <c r="H514" s="22" t="s">
        <v>2037</v>
      </c>
      <c r="I514" s="22" t="s">
        <v>2036</v>
      </c>
      <c r="J514" s="22" t="s">
        <v>2148</v>
      </c>
      <c r="L514" s="16" t="s">
        <v>4679</v>
      </c>
      <c r="M514" s="21">
        <v>1756515206640</v>
      </c>
      <c r="O514" s="22" t="s">
        <v>2811</v>
      </c>
      <c r="P514" s="22">
        <v>23</v>
      </c>
      <c r="Q514" s="22">
        <v>122</v>
      </c>
      <c r="R514" s="22">
        <v>0</v>
      </c>
      <c r="S514" s="22" t="s">
        <v>2037</v>
      </c>
    </row>
    <row r="515" spans="1:19">
      <c r="A515" s="16" t="s">
        <v>4674</v>
      </c>
      <c r="B515" s="21">
        <v>1656515130078</v>
      </c>
      <c r="C515" s="21">
        <v>4992496155264</v>
      </c>
      <c r="D515" s="22" t="s">
        <v>7891</v>
      </c>
      <c r="E515" s="22">
        <v>124</v>
      </c>
      <c r="F515" s="22">
        <v>24</v>
      </c>
      <c r="G515" s="22">
        <v>0</v>
      </c>
      <c r="H515" s="22" t="s">
        <v>2037</v>
      </c>
      <c r="I515" s="22" t="s">
        <v>2036</v>
      </c>
      <c r="J515" s="22" t="s">
        <v>2148</v>
      </c>
      <c r="L515" s="16" t="s">
        <v>4679</v>
      </c>
      <c r="M515" s="21">
        <v>2154517159657</v>
      </c>
      <c r="O515" s="22" t="s">
        <v>2275</v>
      </c>
      <c r="P515" s="22">
        <v>23</v>
      </c>
      <c r="Q515" s="22">
        <v>8</v>
      </c>
      <c r="R515" s="22">
        <v>0</v>
      </c>
      <c r="S515" s="22" t="s">
        <v>2037</v>
      </c>
    </row>
    <row r="516" spans="1:19">
      <c r="A516" s="16" t="s">
        <v>4674</v>
      </c>
      <c r="B516" s="21">
        <v>1656515130078</v>
      </c>
      <c r="C516" s="21">
        <v>4992496155264</v>
      </c>
      <c r="D516" s="22" t="s">
        <v>7891</v>
      </c>
      <c r="E516" s="22">
        <v>5123</v>
      </c>
      <c r="F516" s="22">
        <v>14</v>
      </c>
      <c r="G516" s="22">
        <v>0</v>
      </c>
      <c r="H516" s="22" t="s">
        <v>2037</v>
      </c>
      <c r="I516" s="22" t="s">
        <v>2036</v>
      </c>
      <c r="J516" s="22" t="s">
        <v>2146</v>
      </c>
      <c r="L516" s="16" t="s">
        <v>4679</v>
      </c>
      <c r="M516" s="21">
        <v>2254019159657</v>
      </c>
      <c r="O516" s="22" t="s">
        <v>2812</v>
      </c>
      <c r="P516" s="22">
        <v>23</v>
      </c>
      <c r="Q516" s="22">
        <v>4</v>
      </c>
      <c r="R516" s="22">
        <v>0</v>
      </c>
      <c r="S516" s="22" t="s">
        <v>2037</v>
      </c>
    </row>
    <row r="517" spans="1:19">
      <c r="A517" s="16" t="s">
        <v>4674</v>
      </c>
      <c r="B517" s="21">
        <v>1656515130078</v>
      </c>
      <c r="C517" s="21">
        <v>4992496155264</v>
      </c>
      <c r="D517" s="22" t="s">
        <v>7891</v>
      </c>
      <c r="E517" s="22">
        <v>224</v>
      </c>
      <c r="F517" s="22">
        <v>20</v>
      </c>
      <c r="G517" s="22">
        <v>0</v>
      </c>
      <c r="H517" s="22" t="s">
        <v>2037</v>
      </c>
      <c r="I517" s="22" t="s">
        <v>2036</v>
      </c>
      <c r="J517" s="22" t="s">
        <v>2146</v>
      </c>
      <c r="L517" s="16" t="s">
        <v>4679</v>
      </c>
      <c r="M517" s="21">
        <v>2254517159968</v>
      </c>
      <c r="O517" s="22" t="s">
        <v>2268</v>
      </c>
      <c r="P517" s="22">
        <v>23</v>
      </c>
      <c r="Q517" s="22">
        <v>4</v>
      </c>
      <c r="R517" s="22">
        <v>0</v>
      </c>
      <c r="S517" s="22" t="s">
        <v>2037</v>
      </c>
    </row>
    <row r="518" spans="1:19">
      <c r="A518" s="16" t="s">
        <v>4674</v>
      </c>
      <c r="B518" s="21">
        <v>1855516130074</v>
      </c>
      <c r="C518" s="21">
        <v>4992496155288</v>
      </c>
      <c r="D518" s="22" t="s">
        <v>2205</v>
      </c>
      <c r="E518" s="22">
        <v>5223</v>
      </c>
      <c r="F518" s="22">
        <v>8</v>
      </c>
      <c r="G518" s="22">
        <v>0</v>
      </c>
      <c r="H518" s="22" t="s">
        <v>2037</v>
      </c>
      <c r="I518" s="22" t="s">
        <v>2036</v>
      </c>
      <c r="J518" s="22" t="s">
        <v>2148</v>
      </c>
      <c r="L518" s="16" t="s">
        <v>4679</v>
      </c>
      <c r="M518" s="21">
        <v>2254018119553</v>
      </c>
      <c r="O518" s="22" t="s">
        <v>2813</v>
      </c>
      <c r="P518" s="22">
        <v>23</v>
      </c>
      <c r="Q518" s="22">
        <v>3</v>
      </c>
      <c r="R518" s="22">
        <v>0</v>
      </c>
      <c r="S518" s="22" t="s">
        <v>2037</v>
      </c>
    </row>
    <row r="519" spans="1:19">
      <c r="A519" s="16" t="s">
        <v>4674</v>
      </c>
      <c r="B519" s="21">
        <v>1855516130074</v>
      </c>
      <c r="C519" s="21">
        <v>4992496155288</v>
      </c>
      <c r="D519" s="22" t="s">
        <v>2205</v>
      </c>
      <c r="E519" s="22">
        <v>4623</v>
      </c>
      <c r="F519" s="22">
        <v>8</v>
      </c>
      <c r="G519" s="22">
        <v>0</v>
      </c>
      <c r="H519" s="22" t="s">
        <v>2037</v>
      </c>
      <c r="I519" s="22" t="s">
        <v>2036</v>
      </c>
      <c r="J519" s="22" t="s">
        <v>2146</v>
      </c>
      <c r="L519" s="16" t="s">
        <v>4679</v>
      </c>
      <c r="M519" s="21">
        <v>2254517159678</v>
      </c>
      <c r="O519" s="22" t="s">
        <v>2814</v>
      </c>
      <c r="P519" s="22">
        <v>23</v>
      </c>
      <c r="Q519" s="22">
        <v>4</v>
      </c>
      <c r="R519" s="22">
        <v>0</v>
      </c>
      <c r="S519" s="22" t="s">
        <v>2037</v>
      </c>
    </row>
    <row r="520" spans="1:19">
      <c r="A520" s="16" t="s">
        <v>4674</v>
      </c>
      <c r="B520" s="21">
        <v>1856016130076</v>
      </c>
      <c r="C520" s="21">
        <v>4992496155295</v>
      </c>
      <c r="D520" s="22" t="s">
        <v>2202</v>
      </c>
      <c r="E520" s="22">
        <v>224</v>
      </c>
      <c r="F520" s="22">
        <v>2</v>
      </c>
      <c r="G520" s="22">
        <v>0</v>
      </c>
      <c r="H520" s="22" t="s">
        <v>2037</v>
      </c>
      <c r="I520" s="22" t="s">
        <v>2036</v>
      </c>
      <c r="J520" s="22" t="s">
        <v>2148</v>
      </c>
      <c r="L520" s="16" t="s">
        <v>4679</v>
      </c>
      <c r="M520" s="21">
        <v>2454020189210</v>
      </c>
      <c r="O520" s="22" t="s">
        <v>1769</v>
      </c>
      <c r="P520" s="22">
        <v>23</v>
      </c>
      <c r="Q520" s="22">
        <v>3</v>
      </c>
      <c r="R520" s="22">
        <v>0</v>
      </c>
      <c r="S520" s="22" t="s">
        <v>2037</v>
      </c>
    </row>
    <row r="521" spans="1:19">
      <c r="A521" s="16" t="s">
        <v>4674</v>
      </c>
      <c r="B521" s="21">
        <v>1856016130076</v>
      </c>
      <c r="C521" s="21">
        <v>4992496155295</v>
      </c>
      <c r="D521" s="22" t="s">
        <v>2202</v>
      </c>
      <c r="E521" s="22">
        <v>224</v>
      </c>
      <c r="F521" s="22">
        <v>9</v>
      </c>
      <c r="G521" s="22">
        <v>0</v>
      </c>
      <c r="H521" s="22" t="s">
        <v>2037</v>
      </c>
      <c r="I521" s="22" t="s">
        <v>2036</v>
      </c>
      <c r="J521" s="22" t="s">
        <v>2148</v>
      </c>
      <c r="L521" s="16" t="s">
        <v>4679</v>
      </c>
      <c r="M521" s="21">
        <v>2453519189212</v>
      </c>
      <c r="O521" s="22" t="s">
        <v>1770</v>
      </c>
      <c r="P521" s="22">
        <v>23</v>
      </c>
      <c r="Q521" s="22">
        <v>18</v>
      </c>
      <c r="R521" s="22">
        <v>0</v>
      </c>
      <c r="S521" s="22" t="s">
        <v>2037</v>
      </c>
    </row>
    <row r="522" spans="1:19">
      <c r="A522" s="16" t="s">
        <v>4674</v>
      </c>
      <c r="B522" s="21">
        <v>1856016130076</v>
      </c>
      <c r="C522" s="21">
        <v>4992496155295</v>
      </c>
      <c r="D522" s="22" t="s">
        <v>2202</v>
      </c>
      <c r="E522" s="22">
        <v>224</v>
      </c>
      <c r="F522" s="22">
        <v>4</v>
      </c>
      <c r="G522" s="22">
        <v>0</v>
      </c>
      <c r="H522" s="22" t="s">
        <v>2037</v>
      </c>
      <c r="I522" s="22" t="s">
        <v>2036</v>
      </c>
      <c r="J522" s="22" t="s">
        <v>2148</v>
      </c>
      <c r="L522" s="16" t="s">
        <v>4679</v>
      </c>
      <c r="M522" s="21">
        <v>2353519189215</v>
      </c>
      <c r="O522" s="22" t="s">
        <v>1771</v>
      </c>
      <c r="P522" s="22">
        <v>23</v>
      </c>
      <c r="Q522" s="22">
        <v>58</v>
      </c>
      <c r="R522" s="22">
        <v>0</v>
      </c>
      <c r="S522" s="22" t="s">
        <v>2037</v>
      </c>
    </row>
    <row r="523" spans="1:19">
      <c r="A523" s="16" t="s">
        <v>4674</v>
      </c>
      <c r="B523" s="21">
        <v>1956017130072</v>
      </c>
      <c r="C523" s="21">
        <v>4992496155233</v>
      </c>
      <c r="D523" s="22" t="s">
        <v>2305</v>
      </c>
      <c r="E523" s="22">
        <v>4323</v>
      </c>
      <c r="F523" s="22">
        <v>8</v>
      </c>
      <c r="G523" s="22">
        <v>0</v>
      </c>
      <c r="H523" s="22" t="s">
        <v>2037</v>
      </c>
      <c r="I523" s="22" t="s">
        <v>2036</v>
      </c>
      <c r="J523" s="22" t="s">
        <v>2148</v>
      </c>
      <c r="L523" s="16" t="s">
        <v>4679</v>
      </c>
      <c r="M523" s="21">
        <v>2454018189215</v>
      </c>
      <c r="O523" s="22" t="s">
        <v>1772</v>
      </c>
      <c r="P523" s="22">
        <v>23</v>
      </c>
      <c r="Q523" s="22">
        <v>8</v>
      </c>
      <c r="R523" s="22">
        <v>0</v>
      </c>
      <c r="S523" s="22" t="s">
        <v>2037</v>
      </c>
    </row>
    <row r="524" spans="1:19">
      <c r="A524" s="16" t="s">
        <v>4674</v>
      </c>
      <c r="B524" s="21">
        <v>1956017130072</v>
      </c>
      <c r="C524" s="21">
        <v>4992496155233</v>
      </c>
      <c r="D524" s="22" t="s">
        <v>2305</v>
      </c>
      <c r="E524" s="22">
        <v>823</v>
      </c>
      <c r="F524" s="22">
        <v>4</v>
      </c>
      <c r="G524" s="22">
        <v>0</v>
      </c>
      <c r="H524" s="22" t="s">
        <v>2037</v>
      </c>
      <c r="I524" s="22" t="s">
        <v>2036</v>
      </c>
      <c r="J524" s="22" t="s">
        <v>2148</v>
      </c>
      <c r="L524" s="16" t="s">
        <v>4679</v>
      </c>
      <c r="M524" s="21">
        <v>2354018189218</v>
      </c>
      <c r="O524" s="22" t="s">
        <v>1773</v>
      </c>
      <c r="P524" s="22">
        <v>23</v>
      </c>
      <c r="Q524" s="22">
        <v>11</v>
      </c>
      <c r="R524" s="22">
        <v>0</v>
      </c>
      <c r="S524" s="22" t="s">
        <v>2037</v>
      </c>
    </row>
    <row r="525" spans="1:19">
      <c r="A525" s="16" t="s">
        <v>4674</v>
      </c>
      <c r="B525" s="21">
        <v>1956516130078</v>
      </c>
      <c r="C525" s="21">
        <v>4992496155226</v>
      </c>
      <c r="D525" s="22" t="s">
        <v>2188</v>
      </c>
      <c r="E525" s="22">
        <v>324</v>
      </c>
      <c r="F525" s="22">
        <v>8</v>
      </c>
      <c r="G525" s="22">
        <v>0</v>
      </c>
      <c r="H525" s="22" t="s">
        <v>2037</v>
      </c>
      <c r="I525" s="22" t="s">
        <v>2036</v>
      </c>
      <c r="J525" s="22" t="s">
        <v>2148</v>
      </c>
      <c r="L525" s="16" t="s">
        <v>4679</v>
      </c>
      <c r="M525" s="21">
        <v>2254518189216</v>
      </c>
      <c r="O525" s="22" t="s">
        <v>1774</v>
      </c>
      <c r="P525" s="22">
        <v>23</v>
      </c>
      <c r="Q525" s="22">
        <v>5</v>
      </c>
      <c r="R525" s="22">
        <v>0</v>
      </c>
      <c r="S525" s="22" t="s">
        <v>2037</v>
      </c>
    </row>
    <row r="526" spans="1:19">
      <c r="A526" s="16" t="s">
        <v>4674</v>
      </c>
      <c r="B526" s="21">
        <v>2055017130088</v>
      </c>
      <c r="C526" s="21">
        <v>4992496155240</v>
      </c>
      <c r="D526" s="22" t="s">
        <v>2304</v>
      </c>
      <c r="E526" s="22">
        <v>5123</v>
      </c>
      <c r="F526" s="22">
        <v>8</v>
      </c>
      <c r="G526" s="22">
        <v>0</v>
      </c>
      <c r="H526" s="22" t="s">
        <v>2037</v>
      </c>
      <c r="I526" s="22" t="s">
        <v>2036</v>
      </c>
      <c r="J526" s="22" t="s">
        <v>2148</v>
      </c>
      <c r="L526" s="16" t="s">
        <v>4679</v>
      </c>
      <c r="M526" s="21">
        <v>2255518189213</v>
      </c>
      <c r="O526" s="22" t="s">
        <v>1775</v>
      </c>
      <c r="P526" s="22">
        <v>23</v>
      </c>
      <c r="Q526" s="22">
        <v>40</v>
      </c>
      <c r="R526" s="22">
        <v>0</v>
      </c>
      <c r="S526" s="22" t="s">
        <v>2037</v>
      </c>
    </row>
    <row r="527" spans="1:19">
      <c r="A527" s="16" t="s">
        <v>4674</v>
      </c>
      <c r="B527" s="21">
        <v>2055517130076</v>
      </c>
      <c r="C527" s="21">
        <v>4992496155257</v>
      </c>
      <c r="D527" s="22" t="s">
        <v>2179</v>
      </c>
      <c r="E527" s="22">
        <v>324</v>
      </c>
      <c r="F527" s="22">
        <v>4</v>
      </c>
      <c r="G527" s="22">
        <v>0</v>
      </c>
      <c r="H527" s="22" t="s">
        <v>2037</v>
      </c>
      <c r="I527" s="22" t="s">
        <v>2036</v>
      </c>
      <c r="J527" s="22" t="s">
        <v>2148</v>
      </c>
      <c r="L527" s="16" t="s">
        <v>4679</v>
      </c>
      <c r="M527" s="21">
        <v>4454542012070</v>
      </c>
      <c r="O527" s="22" t="s">
        <v>2815</v>
      </c>
      <c r="P527" s="22">
        <v>99</v>
      </c>
      <c r="Q527" s="22">
        <v>8</v>
      </c>
      <c r="R527" s="22">
        <v>0</v>
      </c>
      <c r="S527" s="22" t="s">
        <v>2037</v>
      </c>
    </row>
    <row r="528" spans="1:19">
      <c r="A528" s="16" t="s">
        <v>4674</v>
      </c>
      <c r="B528" s="21">
        <v>2055517130076</v>
      </c>
      <c r="C528" s="21">
        <v>4992496155257</v>
      </c>
      <c r="D528" s="22" t="s">
        <v>2179</v>
      </c>
      <c r="E528" s="22">
        <v>324</v>
      </c>
      <c r="F528" s="22">
        <v>4</v>
      </c>
      <c r="G528" s="22">
        <v>0</v>
      </c>
      <c r="H528" s="22" t="s">
        <v>2037</v>
      </c>
      <c r="I528" s="22" t="s">
        <v>2036</v>
      </c>
      <c r="J528" s="22" t="s">
        <v>2148</v>
      </c>
      <c r="L528" s="16" t="s">
        <v>4679</v>
      </c>
      <c r="M528" s="21">
        <v>5554342012061</v>
      </c>
      <c r="O528" s="22" t="s">
        <v>2816</v>
      </c>
      <c r="P528" s="22">
        <v>99</v>
      </c>
      <c r="Q528" s="22">
        <v>4</v>
      </c>
      <c r="R528" s="22">
        <v>0</v>
      </c>
      <c r="S528" s="22" t="s">
        <v>2037</v>
      </c>
    </row>
    <row r="529" spans="1:19">
      <c r="A529" s="16" t="s">
        <v>4674</v>
      </c>
      <c r="B529" s="21">
        <v>2055517130076</v>
      </c>
      <c r="C529" s="21">
        <v>4992496155257</v>
      </c>
      <c r="D529" s="22" t="s">
        <v>2179</v>
      </c>
      <c r="E529" s="22">
        <v>4123</v>
      </c>
      <c r="F529" s="22">
        <v>4</v>
      </c>
      <c r="G529" s="22">
        <v>0</v>
      </c>
      <c r="H529" s="22" t="s">
        <v>2037</v>
      </c>
      <c r="I529" s="22" t="s">
        <v>2036</v>
      </c>
      <c r="J529" s="22" t="s">
        <v>2146</v>
      </c>
      <c r="L529" s="16" t="s">
        <v>4679</v>
      </c>
      <c r="M529" s="21">
        <v>5555042012054</v>
      </c>
      <c r="O529" s="22" t="s">
        <v>2817</v>
      </c>
      <c r="P529" s="22">
        <v>99</v>
      </c>
      <c r="Q529" s="22">
        <v>4</v>
      </c>
      <c r="R529" s="22">
        <v>0</v>
      </c>
      <c r="S529" s="22" t="s">
        <v>2037</v>
      </c>
    </row>
    <row r="530" spans="1:19">
      <c r="A530" s="16" t="s">
        <v>4674</v>
      </c>
      <c r="B530" s="21">
        <v>2155018130077</v>
      </c>
      <c r="C530" s="21">
        <v>4992496155271</v>
      </c>
      <c r="D530" s="22" t="s">
        <v>2168</v>
      </c>
      <c r="E530" s="22">
        <v>4023</v>
      </c>
      <c r="F530" s="22">
        <v>3</v>
      </c>
      <c r="G530" s="22">
        <v>0</v>
      </c>
      <c r="H530" s="22" t="s">
        <v>2037</v>
      </c>
      <c r="I530" s="22" t="s">
        <v>2036</v>
      </c>
      <c r="J530" s="22" t="s">
        <v>2146</v>
      </c>
      <c r="L530" s="16" t="s">
        <v>4679</v>
      </c>
      <c r="M530" s="21">
        <v>1556514093889</v>
      </c>
      <c r="O530" s="22" t="s">
        <v>2818</v>
      </c>
      <c r="P530" s="22">
        <v>23</v>
      </c>
      <c r="Q530" s="22">
        <v>151</v>
      </c>
      <c r="R530" s="22">
        <v>0</v>
      </c>
      <c r="S530" s="22" t="s">
        <v>2037</v>
      </c>
    </row>
    <row r="531" spans="1:19">
      <c r="A531" s="16" t="s">
        <v>4674</v>
      </c>
      <c r="B531" s="21">
        <v>2155018130077</v>
      </c>
      <c r="C531" s="21">
        <v>4992496155271</v>
      </c>
      <c r="D531" s="22" t="s">
        <v>2168</v>
      </c>
      <c r="E531" s="22">
        <v>4523</v>
      </c>
      <c r="F531" s="22">
        <v>13</v>
      </c>
      <c r="G531" s="22">
        <v>0</v>
      </c>
      <c r="H531" s="22" t="s">
        <v>2037</v>
      </c>
      <c r="I531" s="22" t="s">
        <v>2036</v>
      </c>
      <c r="J531" s="22" t="s">
        <v>2148</v>
      </c>
      <c r="L531" s="16" t="s">
        <v>4679</v>
      </c>
      <c r="M531" s="21">
        <v>1956515094005</v>
      </c>
      <c r="O531" s="22" t="s">
        <v>13430</v>
      </c>
      <c r="P531" s="22">
        <v>23</v>
      </c>
      <c r="Q531" s="22">
        <v>3</v>
      </c>
      <c r="R531" s="22">
        <v>0</v>
      </c>
      <c r="S531" s="22" t="s">
        <v>2037</v>
      </c>
    </row>
    <row r="532" spans="1:19">
      <c r="A532" s="16" t="s">
        <v>4674</v>
      </c>
      <c r="B532" s="21">
        <v>2155518130072</v>
      </c>
      <c r="C532" s="21">
        <v>4992496155301</v>
      </c>
      <c r="D532" s="22" t="s">
        <v>7668</v>
      </c>
      <c r="E532" s="22">
        <v>4123</v>
      </c>
      <c r="F532" s="22">
        <v>8</v>
      </c>
      <c r="G532" s="22">
        <v>0</v>
      </c>
      <c r="H532" s="22" t="s">
        <v>2037</v>
      </c>
      <c r="I532" s="22" t="s">
        <v>2036</v>
      </c>
      <c r="J532" s="22" t="s">
        <v>2148</v>
      </c>
      <c r="L532" s="16" t="s">
        <v>4679</v>
      </c>
      <c r="M532" s="21">
        <v>1656515094004</v>
      </c>
      <c r="O532" s="22" t="s">
        <v>2819</v>
      </c>
      <c r="P532" s="22">
        <v>23</v>
      </c>
      <c r="Q532" s="22">
        <v>312</v>
      </c>
      <c r="R532" s="22">
        <v>0</v>
      </c>
      <c r="S532" s="22" t="s">
        <v>2037</v>
      </c>
    </row>
    <row r="533" spans="1:19">
      <c r="A533" s="16" t="s">
        <v>4674</v>
      </c>
      <c r="B533" s="21">
        <v>2155518130072</v>
      </c>
      <c r="C533" s="21">
        <v>4992496155301</v>
      </c>
      <c r="D533" s="22" t="s">
        <v>7668</v>
      </c>
      <c r="E533" s="22">
        <v>5023</v>
      </c>
      <c r="F533" s="22">
        <v>4</v>
      </c>
      <c r="G533" s="22">
        <v>0</v>
      </c>
      <c r="H533" s="22" t="s">
        <v>2037</v>
      </c>
      <c r="I533" s="22" t="s">
        <v>2036</v>
      </c>
      <c r="J533" s="22" t="s">
        <v>2148</v>
      </c>
      <c r="L533" s="16" t="s">
        <v>4679</v>
      </c>
      <c r="M533" s="21">
        <v>2255518119586</v>
      </c>
      <c r="O533" s="22" t="s">
        <v>2820</v>
      </c>
      <c r="P533" s="22">
        <v>23</v>
      </c>
      <c r="Q533" s="22">
        <v>3</v>
      </c>
      <c r="R533" s="22">
        <v>0</v>
      </c>
      <c r="S533" s="22" t="s">
        <v>2037</v>
      </c>
    </row>
    <row r="534" spans="1:19">
      <c r="A534" s="16" t="s">
        <v>4674</v>
      </c>
      <c r="B534" s="21">
        <v>2155518130072</v>
      </c>
      <c r="C534" s="21">
        <v>4992496155301</v>
      </c>
      <c r="D534" s="22" t="s">
        <v>7668</v>
      </c>
      <c r="E534" s="22">
        <v>5023</v>
      </c>
      <c r="F534" s="22">
        <v>8</v>
      </c>
      <c r="G534" s="22">
        <v>0</v>
      </c>
      <c r="H534" s="22" t="s">
        <v>2037</v>
      </c>
      <c r="I534" s="22" t="s">
        <v>2036</v>
      </c>
      <c r="J534" s="22" t="s">
        <v>2148</v>
      </c>
      <c r="L534" s="16" t="s">
        <v>4679</v>
      </c>
      <c r="M534" s="21">
        <v>2356018119585</v>
      </c>
      <c r="O534" s="22" t="s">
        <v>2821</v>
      </c>
      <c r="P534" s="22">
        <v>23</v>
      </c>
      <c r="Q534" s="22">
        <v>47</v>
      </c>
      <c r="R534" s="22">
        <v>0</v>
      </c>
      <c r="S534" s="22" t="s">
        <v>2037</v>
      </c>
    </row>
    <row r="535" spans="1:19">
      <c r="A535" s="16" t="s">
        <v>4674</v>
      </c>
      <c r="B535" s="21">
        <v>2454018159041</v>
      </c>
      <c r="C535" s="21">
        <v>4985009701805</v>
      </c>
      <c r="D535" s="22" t="s">
        <v>2061</v>
      </c>
      <c r="E535" s="22">
        <v>5121</v>
      </c>
      <c r="F535" s="22">
        <v>2</v>
      </c>
      <c r="G535" s="22">
        <v>0</v>
      </c>
      <c r="H535" s="22" t="s">
        <v>2037</v>
      </c>
      <c r="I535" s="22" t="s">
        <v>2037</v>
      </c>
      <c r="J535" s="22" t="s">
        <v>2055</v>
      </c>
      <c r="L535" s="16" t="s">
        <v>4679</v>
      </c>
      <c r="M535" s="21">
        <v>2255518209591</v>
      </c>
      <c r="O535" s="22" t="s">
        <v>2924</v>
      </c>
      <c r="P535" s="22">
        <v>23</v>
      </c>
      <c r="Q535" s="22">
        <v>159</v>
      </c>
      <c r="R535" s="22">
        <v>0</v>
      </c>
      <c r="S535" s="22" t="s">
        <v>2037</v>
      </c>
    </row>
    <row r="536" spans="1:19">
      <c r="A536" s="16" t="s">
        <v>4674</v>
      </c>
      <c r="B536" s="21">
        <v>2454018159041</v>
      </c>
      <c r="C536" s="21">
        <v>4985009701805</v>
      </c>
      <c r="D536" s="22" t="s">
        <v>2061</v>
      </c>
      <c r="E536" s="22">
        <v>422</v>
      </c>
      <c r="F536" s="22">
        <v>2</v>
      </c>
      <c r="G536" s="22">
        <v>0</v>
      </c>
      <c r="H536" s="22" t="s">
        <v>2037</v>
      </c>
      <c r="I536" s="22" t="s">
        <v>2036</v>
      </c>
      <c r="J536" s="22" t="s">
        <v>2055</v>
      </c>
      <c r="L536" s="16" t="s">
        <v>4679</v>
      </c>
      <c r="M536" s="21">
        <v>2256018209593</v>
      </c>
      <c r="O536" s="22" t="s">
        <v>2925</v>
      </c>
      <c r="P536" s="22">
        <v>23</v>
      </c>
      <c r="Q536" s="22">
        <v>160</v>
      </c>
      <c r="R536" s="22">
        <v>0</v>
      </c>
      <c r="S536" s="22" t="s">
        <v>2037</v>
      </c>
    </row>
    <row r="537" spans="1:19">
      <c r="A537" s="16" t="s">
        <v>4674</v>
      </c>
      <c r="B537" s="21">
        <v>2454018159041</v>
      </c>
      <c r="C537" s="21">
        <v>4985009701805</v>
      </c>
      <c r="D537" s="22" t="s">
        <v>2061</v>
      </c>
      <c r="E537" s="22">
        <v>1823</v>
      </c>
      <c r="F537" s="22">
        <v>2</v>
      </c>
      <c r="G537" s="22">
        <v>0</v>
      </c>
      <c r="H537" s="22" t="s">
        <v>2037</v>
      </c>
      <c r="I537" s="22" t="s">
        <v>2036</v>
      </c>
      <c r="J537" s="22" t="s">
        <v>2055</v>
      </c>
      <c r="L537" s="16" t="s">
        <v>4679</v>
      </c>
      <c r="M537" s="21">
        <v>1655515132051</v>
      </c>
      <c r="O537" s="22" t="s">
        <v>2224</v>
      </c>
      <c r="P537" s="22">
        <v>23</v>
      </c>
      <c r="Q537" s="22">
        <v>1</v>
      </c>
      <c r="R537" s="22">
        <v>0</v>
      </c>
      <c r="S537" s="22" t="s">
        <v>2037</v>
      </c>
    </row>
    <row r="538" spans="1:19">
      <c r="A538" s="16" t="s">
        <v>4674</v>
      </c>
      <c r="B538" s="21">
        <v>2454018159966</v>
      </c>
      <c r="C538" s="21">
        <v>3528708947740</v>
      </c>
      <c r="D538" s="22" t="s">
        <v>2249</v>
      </c>
      <c r="E538" s="22">
        <v>822</v>
      </c>
      <c r="F538" s="22">
        <v>3</v>
      </c>
      <c r="G538" s="22">
        <v>0</v>
      </c>
      <c r="H538" s="22" t="s">
        <v>2037</v>
      </c>
      <c r="I538" s="22" t="s">
        <v>2036</v>
      </c>
      <c r="J538" s="22" t="s">
        <v>2055</v>
      </c>
      <c r="L538" s="16" t="s">
        <v>4679</v>
      </c>
      <c r="M538" s="21">
        <v>1856515328356</v>
      </c>
      <c r="O538" s="22" t="s">
        <v>2343</v>
      </c>
      <c r="P538" s="22">
        <v>23</v>
      </c>
      <c r="Q538" s="22">
        <v>2</v>
      </c>
      <c r="R538" s="22">
        <v>0</v>
      </c>
      <c r="S538" s="22" t="s">
        <v>2037</v>
      </c>
    </row>
    <row r="539" spans="1:19">
      <c r="A539" s="16" t="s">
        <v>4674</v>
      </c>
      <c r="B539" s="21">
        <v>2355518159978</v>
      </c>
      <c r="C539" s="21">
        <v>3528700026382</v>
      </c>
      <c r="D539" s="22" t="s">
        <v>2315</v>
      </c>
      <c r="E539" s="22">
        <v>3221</v>
      </c>
      <c r="F539" s="22">
        <v>1</v>
      </c>
      <c r="G539" s="22">
        <v>0</v>
      </c>
      <c r="H539" s="22" t="s">
        <v>2037</v>
      </c>
      <c r="I539" s="22" t="s">
        <v>2036</v>
      </c>
      <c r="J539" s="22" t="s">
        <v>2314</v>
      </c>
      <c r="L539" s="16" t="s">
        <v>4679</v>
      </c>
      <c r="M539" s="21">
        <v>2156516328362</v>
      </c>
      <c r="O539" s="22" t="s">
        <v>2428</v>
      </c>
      <c r="P539" s="22">
        <v>23</v>
      </c>
      <c r="Q539" s="22">
        <v>4</v>
      </c>
      <c r="R539" s="22">
        <v>0</v>
      </c>
      <c r="S539" s="22" t="s">
        <v>2037</v>
      </c>
    </row>
    <row r="540" spans="1:19">
      <c r="A540" s="16" t="s">
        <v>4674</v>
      </c>
      <c r="B540" s="21">
        <v>2254517159968</v>
      </c>
      <c r="C540" s="21">
        <v>3528708268685</v>
      </c>
      <c r="D540" s="22" t="s">
        <v>2268</v>
      </c>
      <c r="E540" s="22">
        <v>2022</v>
      </c>
      <c r="F540" s="22">
        <v>1</v>
      </c>
      <c r="G540" s="22">
        <v>0</v>
      </c>
      <c r="H540" s="22" t="s">
        <v>2037</v>
      </c>
      <c r="I540" s="22" t="s">
        <v>2036</v>
      </c>
      <c r="J540" s="22" t="s">
        <v>2055</v>
      </c>
      <c r="L540" s="16" t="s">
        <v>4679</v>
      </c>
      <c r="M540" s="21">
        <v>2656018119586</v>
      </c>
      <c r="O540" s="22" t="s">
        <v>3376</v>
      </c>
      <c r="P540" s="22">
        <v>23</v>
      </c>
      <c r="Q540" s="22">
        <v>2</v>
      </c>
      <c r="R540" s="22">
        <v>0</v>
      </c>
      <c r="S540" s="22" t="s">
        <v>2037</v>
      </c>
    </row>
    <row r="541" spans="1:19">
      <c r="A541" s="16" t="s">
        <v>4674</v>
      </c>
      <c r="B541" s="21">
        <v>2156516132075</v>
      </c>
      <c r="C541" s="21">
        <v>4992496096659</v>
      </c>
      <c r="D541" s="22" t="s">
        <v>3372</v>
      </c>
      <c r="E541" s="22">
        <v>3223</v>
      </c>
      <c r="F541" s="22">
        <v>7</v>
      </c>
      <c r="G541" s="22">
        <v>0</v>
      </c>
      <c r="H541" s="22" t="s">
        <v>2037</v>
      </c>
      <c r="I541" s="22" t="s">
        <v>2036</v>
      </c>
      <c r="J541" s="22" t="s">
        <v>2146</v>
      </c>
      <c r="L541" s="16" t="s">
        <v>4679</v>
      </c>
      <c r="M541" s="21">
        <v>1956515231226</v>
      </c>
      <c r="O541" s="22" t="s">
        <v>3408</v>
      </c>
      <c r="P541" s="22">
        <v>23</v>
      </c>
      <c r="Q541" s="22">
        <v>142</v>
      </c>
      <c r="R541" s="22">
        <v>0</v>
      </c>
      <c r="S541" s="22" t="s">
        <v>2037</v>
      </c>
    </row>
    <row r="542" spans="1:19">
      <c r="A542" s="16" t="s">
        <v>4674</v>
      </c>
      <c r="B542" s="21">
        <v>2156516132075</v>
      </c>
      <c r="C542" s="21">
        <v>4992496096659</v>
      </c>
      <c r="D542" s="22" t="s">
        <v>3372</v>
      </c>
      <c r="E542" s="22">
        <v>3123</v>
      </c>
      <c r="F542" s="22">
        <v>7</v>
      </c>
      <c r="G542" s="22">
        <v>0</v>
      </c>
      <c r="H542" s="22" t="s">
        <v>2037</v>
      </c>
      <c r="I542" s="22" t="s">
        <v>2036</v>
      </c>
      <c r="J542" s="22" t="s">
        <v>2146</v>
      </c>
      <c r="L542" s="16" t="s">
        <v>4679</v>
      </c>
      <c r="M542" s="21">
        <v>1655514231168</v>
      </c>
      <c r="O542" s="22" t="s">
        <v>3409</v>
      </c>
      <c r="P542" s="22">
        <v>23</v>
      </c>
      <c r="Q542" s="22">
        <v>50</v>
      </c>
      <c r="R542" s="22">
        <v>0</v>
      </c>
      <c r="S542" s="22" t="s">
        <v>2037</v>
      </c>
    </row>
    <row r="543" spans="1:19">
      <c r="A543" s="16" t="s">
        <v>4674</v>
      </c>
      <c r="B543" s="21">
        <v>2054017158603</v>
      </c>
      <c r="C543" s="21">
        <v>4985009708019</v>
      </c>
      <c r="D543" s="22" t="s">
        <v>2128</v>
      </c>
      <c r="E543" s="22">
        <v>3123</v>
      </c>
      <c r="F543" s="22">
        <v>1</v>
      </c>
      <c r="G543" s="22">
        <v>0</v>
      </c>
      <c r="H543" s="22" t="s">
        <v>2037</v>
      </c>
      <c r="I543" s="22" t="s">
        <v>2036</v>
      </c>
      <c r="J543" s="22" t="s">
        <v>2102</v>
      </c>
      <c r="L543" s="16" t="s">
        <v>4679</v>
      </c>
      <c r="M543" s="21">
        <v>1855515231208</v>
      </c>
      <c r="O543" s="22" t="s">
        <v>7877</v>
      </c>
      <c r="P543" s="22">
        <v>23</v>
      </c>
      <c r="Q543" s="22">
        <v>108</v>
      </c>
      <c r="R543" s="22">
        <v>0</v>
      </c>
      <c r="S543" s="22" t="s">
        <v>2037</v>
      </c>
    </row>
    <row r="544" spans="1:19">
      <c r="A544" s="16" t="s">
        <v>4674</v>
      </c>
      <c r="B544" s="21">
        <v>2054517158608</v>
      </c>
      <c r="C544" s="21">
        <v>4985009708026</v>
      </c>
      <c r="D544" s="22" t="s">
        <v>2125</v>
      </c>
      <c r="E544" s="22">
        <v>4123</v>
      </c>
      <c r="F544" s="22">
        <v>13</v>
      </c>
      <c r="G544" s="22">
        <v>0</v>
      </c>
      <c r="H544" s="22" t="s">
        <v>2037</v>
      </c>
      <c r="I544" s="22" t="s">
        <v>2036</v>
      </c>
      <c r="J544" s="22" t="s">
        <v>2062</v>
      </c>
      <c r="L544" s="16" t="s">
        <v>4679</v>
      </c>
      <c r="M544" s="21">
        <v>1955516231204</v>
      </c>
      <c r="O544" s="22" t="s">
        <v>3410</v>
      </c>
      <c r="P544" s="22">
        <v>23</v>
      </c>
      <c r="Q544" s="22">
        <v>41</v>
      </c>
      <c r="R544" s="22">
        <v>0</v>
      </c>
      <c r="S544" s="22" t="s">
        <v>2037</v>
      </c>
    </row>
    <row r="545" spans="1:19">
      <c r="A545" s="16" t="s">
        <v>4674</v>
      </c>
      <c r="B545" s="21">
        <v>2154018158609</v>
      </c>
      <c r="C545" s="21">
        <v>4985009708118</v>
      </c>
      <c r="D545" s="22" t="s">
        <v>2114</v>
      </c>
      <c r="E545" s="22">
        <v>3923</v>
      </c>
      <c r="F545" s="22">
        <v>2</v>
      </c>
      <c r="G545" s="22">
        <v>0</v>
      </c>
      <c r="H545" s="22" t="s">
        <v>2037</v>
      </c>
      <c r="I545" s="22" t="s">
        <v>2036</v>
      </c>
      <c r="J545" s="22" t="s">
        <v>2040</v>
      </c>
      <c r="L545" s="16" t="s">
        <v>4679</v>
      </c>
      <c r="M545" s="21">
        <v>1655515208725</v>
      </c>
      <c r="O545" s="22" t="s">
        <v>3968</v>
      </c>
      <c r="P545" s="22">
        <v>23</v>
      </c>
      <c r="Q545" s="22">
        <v>516</v>
      </c>
      <c r="R545" s="22">
        <v>0</v>
      </c>
      <c r="S545" s="22" t="s">
        <v>2037</v>
      </c>
    </row>
    <row r="546" spans="1:19">
      <c r="A546" s="16" t="s">
        <v>4674</v>
      </c>
      <c r="B546" s="21">
        <v>2154018158609</v>
      </c>
      <c r="C546" s="21">
        <v>4985009708118</v>
      </c>
      <c r="D546" s="22" t="s">
        <v>2114</v>
      </c>
      <c r="E546" s="22">
        <v>4123</v>
      </c>
      <c r="F546" s="22">
        <v>3</v>
      </c>
      <c r="G546" s="22">
        <v>0</v>
      </c>
      <c r="H546" s="22" t="s">
        <v>2037</v>
      </c>
      <c r="I546" s="22" t="s">
        <v>2036</v>
      </c>
      <c r="J546" s="22" t="s">
        <v>2041</v>
      </c>
      <c r="L546" s="16" t="s">
        <v>4679</v>
      </c>
      <c r="M546" s="21">
        <v>1956016130608</v>
      </c>
      <c r="O546" s="22" t="s">
        <v>2192</v>
      </c>
      <c r="P546" s="22">
        <v>23</v>
      </c>
      <c r="Q546" s="22">
        <v>56</v>
      </c>
      <c r="R546" s="22">
        <v>0</v>
      </c>
      <c r="S546" s="22" t="s">
        <v>2037</v>
      </c>
    </row>
    <row r="547" spans="1:19">
      <c r="A547" s="16" t="s">
        <v>4674</v>
      </c>
      <c r="B547" s="21">
        <v>2154018158609</v>
      </c>
      <c r="C547" s="21">
        <v>4985009708118</v>
      </c>
      <c r="D547" s="22" t="s">
        <v>2114</v>
      </c>
      <c r="E547" s="22">
        <v>3923</v>
      </c>
      <c r="F547" s="22">
        <v>16</v>
      </c>
      <c r="G547" s="22">
        <v>0</v>
      </c>
      <c r="H547" s="22" t="s">
        <v>2037</v>
      </c>
      <c r="I547" s="22" t="s">
        <v>2036</v>
      </c>
      <c r="J547" s="22" t="s">
        <v>2040</v>
      </c>
      <c r="L547" s="16" t="s">
        <v>4679</v>
      </c>
      <c r="M547" s="21">
        <v>5554342012054</v>
      </c>
      <c r="O547" s="22" t="s">
        <v>2784</v>
      </c>
      <c r="P547" s="22">
        <v>0</v>
      </c>
      <c r="Q547" s="22">
        <v>4</v>
      </c>
      <c r="R547" s="22">
        <v>0</v>
      </c>
      <c r="S547" s="22" t="s">
        <v>6305</v>
      </c>
    </row>
    <row r="548" spans="1:19">
      <c r="A548" s="16" t="s">
        <v>4674</v>
      </c>
      <c r="B548" s="21">
        <v>2154517158605</v>
      </c>
      <c r="C548" s="21">
        <v>4985009708033</v>
      </c>
      <c r="D548" s="22" t="s">
        <v>2112</v>
      </c>
      <c r="E548" s="22">
        <v>1923</v>
      </c>
      <c r="F548" s="22">
        <v>3</v>
      </c>
      <c r="G548" s="22">
        <v>0</v>
      </c>
      <c r="H548" s="22" t="s">
        <v>2037</v>
      </c>
      <c r="I548" s="22" t="s">
        <v>2036</v>
      </c>
      <c r="J548" s="22" t="s">
        <v>2069</v>
      </c>
      <c r="L548" s="16" t="s">
        <v>4679</v>
      </c>
      <c r="M548" s="21">
        <v>2256017129854</v>
      </c>
      <c r="O548" s="22" t="s">
        <v>6306</v>
      </c>
      <c r="P548" s="22">
        <v>23</v>
      </c>
      <c r="Q548" s="22">
        <v>26</v>
      </c>
      <c r="R548" s="22">
        <v>0</v>
      </c>
      <c r="S548" s="22" t="s">
        <v>2037</v>
      </c>
    </row>
    <row r="549" spans="1:19">
      <c r="A549" s="16" t="s">
        <v>4674</v>
      </c>
      <c r="B549" s="21">
        <v>2154517158605</v>
      </c>
      <c r="C549" s="21">
        <v>4985009708033</v>
      </c>
      <c r="D549" s="22" t="s">
        <v>2112</v>
      </c>
      <c r="E549" s="22">
        <v>1723</v>
      </c>
      <c r="F549" s="22">
        <v>1</v>
      </c>
      <c r="G549" s="22">
        <v>0</v>
      </c>
      <c r="H549" s="22" t="s">
        <v>2037</v>
      </c>
      <c r="I549" s="22" t="s">
        <v>2036</v>
      </c>
      <c r="J549" s="22" t="s">
        <v>2069</v>
      </c>
      <c r="L549" s="16" t="s">
        <v>4679</v>
      </c>
      <c r="M549" s="21">
        <v>2254519208060</v>
      </c>
      <c r="O549" s="22" t="s">
        <v>4675</v>
      </c>
      <c r="P549" s="22">
        <v>23</v>
      </c>
      <c r="Q549" s="22">
        <v>9</v>
      </c>
      <c r="R549" s="22">
        <v>0</v>
      </c>
      <c r="S549" s="22" t="s">
        <v>2037</v>
      </c>
    </row>
    <row r="550" spans="1:19">
      <c r="A550" s="16" t="s">
        <v>4674</v>
      </c>
      <c r="B550" s="21">
        <v>2154517158605</v>
      </c>
      <c r="C550" s="21">
        <v>4985009708033</v>
      </c>
      <c r="D550" s="22" t="s">
        <v>2112</v>
      </c>
      <c r="E550" s="22">
        <v>1923</v>
      </c>
      <c r="F550" s="22">
        <v>4</v>
      </c>
      <c r="G550" s="22">
        <v>0</v>
      </c>
      <c r="H550" s="22" t="s">
        <v>2037</v>
      </c>
      <c r="I550" s="22" t="s">
        <v>2036</v>
      </c>
      <c r="J550" s="22" t="s">
        <v>2069</v>
      </c>
      <c r="L550" s="16" t="s">
        <v>4679</v>
      </c>
      <c r="M550" s="21">
        <v>1756515200112</v>
      </c>
      <c r="O550" s="22" t="s">
        <v>4676</v>
      </c>
      <c r="P550" s="22">
        <v>23</v>
      </c>
      <c r="Q550" s="22">
        <v>3</v>
      </c>
      <c r="R550" s="22">
        <v>0</v>
      </c>
      <c r="S550" s="22" t="s">
        <v>2037</v>
      </c>
    </row>
    <row r="551" spans="1:19">
      <c r="A551" s="16" t="s">
        <v>4674</v>
      </c>
      <c r="B551" s="21">
        <v>2154518158604</v>
      </c>
      <c r="C551" s="21">
        <v>4985009708125</v>
      </c>
      <c r="D551" s="22" t="s">
        <v>2110</v>
      </c>
      <c r="E551" s="22">
        <v>3023</v>
      </c>
      <c r="F551" s="22">
        <v>3</v>
      </c>
      <c r="G551" s="22">
        <v>0</v>
      </c>
      <c r="H551" s="22" t="s">
        <v>2037</v>
      </c>
      <c r="I551" s="22" t="s">
        <v>2036</v>
      </c>
      <c r="J551" s="22" t="s">
        <v>2055</v>
      </c>
      <c r="L551" s="16" t="s">
        <v>4679</v>
      </c>
      <c r="M551" s="21">
        <v>1855516200111</v>
      </c>
      <c r="O551" s="22" t="s">
        <v>4677</v>
      </c>
      <c r="P551" s="22">
        <v>23</v>
      </c>
      <c r="Q551" s="22">
        <v>3</v>
      </c>
      <c r="R551" s="22">
        <v>0</v>
      </c>
      <c r="S551" s="22" t="s">
        <v>2037</v>
      </c>
    </row>
    <row r="552" spans="1:19">
      <c r="A552" s="16" t="s">
        <v>4674</v>
      </c>
      <c r="B552" s="21">
        <v>2154518158604</v>
      </c>
      <c r="C552" s="21">
        <v>4985009708125</v>
      </c>
      <c r="D552" s="22" t="s">
        <v>2110</v>
      </c>
      <c r="E552" s="22">
        <v>3423</v>
      </c>
      <c r="F552" s="22">
        <v>9</v>
      </c>
      <c r="G552" s="22">
        <v>0</v>
      </c>
      <c r="H552" s="22" t="s">
        <v>2037</v>
      </c>
      <c r="I552" s="22" t="s">
        <v>2036</v>
      </c>
      <c r="J552" s="22" t="s">
        <v>2046</v>
      </c>
      <c r="L552" s="16" t="s">
        <v>4679</v>
      </c>
      <c r="M552" s="21">
        <v>2155017200115</v>
      </c>
      <c r="O552" s="22" t="s">
        <v>14205</v>
      </c>
      <c r="P552" s="22">
        <v>23</v>
      </c>
      <c r="Q552" s="22">
        <v>84</v>
      </c>
      <c r="R552" s="22">
        <v>0</v>
      </c>
      <c r="S552" s="22" t="s">
        <v>2037</v>
      </c>
    </row>
    <row r="553" spans="1:19">
      <c r="A553" s="16" t="s">
        <v>4674</v>
      </c>
      <c r="B553" s="21">
        <v>2154518158604</v>
      </c>
      <c r="C553" s="21">
        <v>4985009708125</v>
      </c>
      <c r="D553" s="22" t="s">
        <v>2110</v>
      </c>
      <c r="E553" s="22">
        <v>4123</v>
      </c>
      <c r="F553" s="22">
        <v>6</v>
      </c>
      <c r="G553" s="22">
        <v>0</v>
      </c>
      <c r="H553" s="22" t="s">
        <v>2037</v>
      </c>
      <c r="I553" s="22" t="s">
        <v>2036</v>
      </c>
      <c r="J553" s="22" t="s">
        <v>2046</v>
      </c>
      <c r="L553" s="16" t="s">
        <v>4679</v>
      </c>
      <c r="M553" s="21">
        <v>2255017094001</v>
      </c>
      <c r="O553" s="22" t="s">
        <v>4748</v>
      </c>
      <c r="P553" s="22">
        <v>23</v>
      </c>
      <c r="Q553" s="22">
        <v>160</v>
      </c>
      <c r="R553" s="22">
        <v>0</v>
      </c>
      <c r="S553" s="22" t="s">
        <v>2037</v>
      </c>
    </row>
    <row r="554" spans="1:19">
      <c r="A554" s="16" t="s">
        <v>4674</v>
      </c>
      <c r="B554" s="21">
        <v>2155517158602</v>
      </c>
      <c r="C554" s="21">
        <v>4985009708040</v>
      </c>
      <c r="D554" s="22" t="s">
        <v>2106</v>
      </c>
      <c r="E554" s="22">
        <v>2723</v>
      </c>
      <c r="F554" s="22">
        <v>4</v>
      </c>
      <c r="G554" s="22">
        <v>0</v>
      </c>
      <c r="H554" s="22" t="s">
        <v>2037</v>
      </c>
      <c r="I554" s="22" t="s">
        <v>2036</v>
      </c>
      <c r="J554" s="22" t="s">
        <v>2041</v>
      </c>
      <c r="L554" s="16" t="s">
        <v>4679</v>
      </c>
      <c r="M554" s="21">
        <v>1756514093883</v>
      </c>
      <c r="O554" s="22" t="s">
        <v>4749</v>
      </c>
      <c r="P554" s="22">
        <v>23</v>
      </c>
      <c r="Q554" s="22">
        <v>3</v>
      </c>
      <c r="R554" s="22">
        <v>0</v>
      </c>
      <c r="S554" s="22" t="s">
        <v>2037</v>
      </c>
    </row>
    <row r="555" spans="1:19">
      <c r="A555" s="16" t="s">
        <v>4674</v>
      </c>
      <c r="B555" s="21">
        <v>2155517158602</v>
      </c>
      <c r="C555" s="21">
        <v>4985009708040</v>
      </c>
      <c r="D555" s="22" t="s">
        <v>2106</v>
      </c>
      <c r="E555" s="22">
        <v>3123</v>
      </c>
      <c r="F555" s="22">
        <v>4</v>
      </c>
      <c r="G555" s="22">
        <v>0</v>
      </c>
      <c r="H555" s="22" t="s">
        <v>2037</v>
      </c>
      <c r="I555" s="22" t="s">
        <v>2036</v>
      </c>
      <c r="J555" s="22" t="s">
        <v>2041</v>
      </c>
      <c r="L555" s="16" t="s">
        <v>4679</v>
      </c>
      <c r="M555" s="21">
        <v>1757014094004</v>
      </c>
      <c r="O555" s="22" t="s">
        <v>4750</v>
      </c>
      <c r="P555" s="22">
        <v>23</v>
      </c>
      <c r="Q555" s="22">
        <v>89</v>
      </c>
      <c r="R555" s="22">
        <v>0</v>
      </c>
      <c r="S555" s="22" t="s">
        <v>2037</v>
      </c>
    </row>
    <row r="556" spans="1:19">
      <c r="A556" s="16" t="s">
        <v>4674</v>
      </c>
      <c r="B556" s="21">
        <v>2254018158606</v>
      </c>
      <c r="C556" s="21">
        <v>4985009708132</v>
      </c>
      <c r="D556" s="22" t="s">
        <v>2097</v>
      </c>
      <c r="E556" s="22">
        <v>4823</v>
      </c>
      <c r="F556" s="22">
        <v>14</v>
      </c>
      <c r="G556" s="22">
        <v>0</v>
      </c>
      <c r="H556" s="22" t="s">
        <v>2037</v>
      </c>
      <c r="I556" s="22" t="s">
        <v>2036</v>
      </c>
      <c r="J556" s="22" t="s">
        <v>2040</v>
      </c>
      <c r="L556" s="16" t="s">
        <v>4679</v>
      </c>
      <c r="M556" s="21">
        <v>2356018094004</v>
      </c>
      <c r="O556" s="22" t="s">
        <v>4751</v>
      </c>
      <c r="P556" s="22">
        <v>23</v>
      </c>
      <c r="Q556" s="22">
        <v>8</v>
      </c>
      <c r="R556" s="22">
        <v>0</v>
      </c>
      <c r="S556" s="22" t="s">
        <v>2037</v>
      </c>
    </row>
    <row r="557" spans="1:19">
      <c r="A557" s="16" t="s">
        <v>4674</v>
      </c>
      <c r="B557" s="21">
        <v>2254019158605</v>
      </c>
      <c r="C557" s="21">
        <v>4985009708279</v>
      </c>
      <c r="D557" s="22" t="s">
        <v>2095</v>
      </c>
      <c r="E557" s="22">
        <v>2523</v>
      </c>
      <c r="F557" s="22">
        <v>8</v>
      </c>
      <c r="G557" s="22">
        <v>0</v>
      </c>
      <c r="H557" s="22" t="s">
        <v>2037</v>
      </c>
      <c r="I557" s="22" t="s">
        <v>2036</v>
      </c>
      <c r="J557" s="22" t="s">
        <v>2055</v>
      </c>
      <c r="L557" s="16" t="s">
        <v>4679</v>
      </c>
      <c r="M557" s="21">
        <v>2454018094007</v>
      </c>
      <c r="O557" s="22" t="s">
        <v>4752</v>
      </c>
      <c r="P557" s="22">
        <v>23</v>
      </c>
      <c r="Q557" s="22">
        <v>3</v>
      </c>
      <c r="R557" s="22">
        <v>0</v>
      </c>
      <c r="S557" s="22" t="s">
        <v>2037</v>
      </c>
    </row>
    <row r="558" spans="1:19">
      <c r="A558" s="16" t="s">
        <v>4674</v>
      </c>
      <c r="B558" s="21">
        <v>2254019158605</v>
      </c>
      <c r="C558" s="21">
        <v>4985009708279</v>
      </c>
      <c r="D558" s="22" t="s">
        <v>2095</v>
      </c>
      <c r="E558" s="22">
        <v>4423</v>
      </c>
      <c r="F558" s="22">
        <v>6</v>
      </c>
      <c r="G558" s="22">
        <v>0</v>
      </c>
      <c r="H558" s="22" t="s">
        <v>2037</v>
      </c>
      <c r="I558" s="22" t="s">
        <v>2036</v>
      </c>
      <c r="J558" s="22" t="s">
        <v>2046</v>
      </c>
      <c r="L558" s="16" t="s">
        <v>4679</v>
      </c>
      <c r="M558" s="21">
        <v>2156516231204</v>
      </c>
      <c r="O558" s="22" t="s">
        <v>2629</v>
      </c>
      <c r="P558" s="22">
        <v>23</v>
      </c>
      <c r="Q558" s="22">
        <v>76</v>
      </c>
      <c r="R558" s="22">
        <v>0</v>
      </c>
      <c r="S558" s="22" t="s">
        <v>2037</v>
      </c>
    </row>
    <row r="559" spans="1:19">
      <c r="A559" s="16" t="s">
        <v>4674</v>
      </c>
      <c r="B559" s="21">
        <v>2254517158602</v>
      </c>
      <c r="C559" s="21">
        <v>4985009708057</v>
      </c>
      <c r="D559" s="22" t="s">
        <v>2092</v>
      </c>
      <c r="E559" s="22">
        <v>1923</v>
      </c>
      <c r="F559" s="22">
        <v>6</v>
      </c>
      <c r="G559" s="22">
        <v>0</v>
      </c>
      <c r="H559" s="22" t="s">
        <v>2037</v>
      </c>
      <c r="I559" s="22" t="s">
        <v>2036</v>
      </c>
      <c r="J559" s="22" t="s">
        <v>2041</v>
      </c>
      <c r="L559" s="16" t="s">
        <v>4679</v>
      </c>
      <c r="M559" s="21">
        <v>2055516231200</v>
      </c>
      <c r="O559" s="22" t="s">
        <v>5217</v>
      </c>
      <c r="P559" s="22">
        <v>23</v>
      </c>
      <c r="Q559" s="22">
        <v>48</v>
      </c>
      <c r="R559" s="22">
        <v>0</v>
      </c>
      <c r="S559" s="22" t="s">
        <v>2037</v>
      </c>
    </row>
    <row r="560" spans="1:19">
      <c r="A560" s="16" t="s">
        <v>4674</v>
      </c>
      <c r="B560" s="21">
        <v>2254517158602</v>
      </c>
      <c r="C560" s="21">
        <v>4985009708057</v>
      </c>
      <c r="D560" s="22" t="s">
        <v>2092</v>
      </c>
      <c r="E560" s="22">
        <v>1923</v>
      </c>
      <c r="F560" s="22">
        <v>10</v>
      </c>
      <c r="G560" s="22">
        <v>0</v>
      </c>
      <c r="H560" s="22" t="s">
        <v>2037</v>
      </c>
      <c r="I560" s="22" t="s">
        <v>2036</v>
      </c>
      <c r="J560" s="22" t="s">
        <v>2041</v>
      </c>
      <c r="L560" s="16" t="s">
        <v>4679</v>
      </c>
      <c r="M560" s="21">
        <v>2154018169971</v>
      </c>
      <c r="O560" s="22" t="s">
        <v>11922</v>
      </c>
      <c r="P560" s="22">
        <v>23</v>
      </c>
      <c r="Q560" s="22">
        <v>86</v>
      </c>
      <c r="R560" s="22">
        <v>0</v>
      </c>
      <c r="S560" s="22" t="s">
        <v>2037</v>
      </c>
    </row>
    <row r="561" spans="1:19">
      <c r="A561" s="16" t="s">
        <v>4674</v>
      </c>
      <c r="B561" s="21">
        <v>2254517158602</v>
      </c>
      <c r="C561" s="21">
        <v>4985009708057</v>
      </c>
      <c r="D561" s="22" t="s">
        <v>2092</v>
      </c>
      <c r="E561" s="22">
        <v>2223</v>
      </c>
      <c r="F561" s="22">
        <v>4</v>
      </c>
      <c r="G561" s="22">
        <v>0</v>
      </c>
      <c r="H561" s="22" t="s">
        <v>2037</v>
      </c>
      <c r="I561" s="22" t="s">
        <v>2036</v>
      </c>
      <c r="J561" s="22" t="s">
        <v>2040</v>
      </c>
      <c r="L561" s="16" t="s">
        <v>4679</v>
      </c>
      <c r="M561" s="21">
        <v>2355018169972</v>
      </c>
      <c r="O561" s="22" t="s">
        <v>6187</v>
      </c>
      <c r="P561" s="22">
        <v>23</v>
      </c>
      <c r="Q561" s="22">
        <v>88</v>
      </c>
      <c r="R561" s="22">
        <v>0</v>
      </c>
      <c r="S561" s="22" t="s">
        <v>2037</v>
      </c>
    </row>
    <row r="562" spans="1:19">
      <c r="A562" s="16" t="s">
        <v>4674</v>
      </c>
      <c r="B562" s="21">
        <v>2254517158602</v>
      </c>
      <c r="C562" s="21">
        <v>4985009708057</v>
      </c>
      <c r="D562" s="22" t="s">
        <v>2092</v>
      </c>
      <c r="E562" s="22">
        <v>4623</v>
      </c>
      <c r="F562" s="22">
        <v>18</v>
      </c>
      <c r="G562" s="22">
        <v>0</v>
      </c>
      <c r="H562" s="22" t="s">
        <v>2037</v>
      </c>
      <c r="I562" s="22" t="s">
        <v>2036</v>
      </c>
      <c r="J562" s="22" t="s">
        <v>2040</v>
      </c>
      <c r="L562" s="16" t="s">
        <v>4679</v>
      </c>
      <c r="M562" s="21">
        <v>2155517167079</v>
      </c>
      <c r="O562" s="22" t="s">
        <v>6193</v>
      </c>
      <c r="P562" s="22">
        <v>23</v>
      </c>
      <c r="Q562" s="22">
        <v>4</v>
      </c>
      <c r="R562" s="22">
        <v>0</v>
      </c>
      <c r="S562" s="22" t="s">
        <v>2037</v>
      </c>
    </row>
    <row r="563" spans="1:19">
      <c r="A563" s="16" t="s">
        <v>4674</v>
      </c>
      <c r="B563" s="21">
        <v>2254517158602</v>
      </c>
      <c r="C563" s="21">
        <v>4985009708057</v>
      </c>
      <c r="D563" s="22" t="s">
        <v>2092</v>
      </c>
      <c r="E563" s="22">
        <v>5122</v>
      </c>
      <c r="F563" s="22">
        <v>2</v>
      </c>
      <c r="G563" s="22">
        <v>0</v>
      </c>
      <c r="H563" s="22" t="s">
        <v>2037</v>
      </c>
      <c r="I563" s="22" t="s">
        <v>2036</v>
      </c>
      <c r="J563" s="22" t="s">
        <v>2041</v>
      </c>
      <c r="L563" s="16" t="s">
        <v>4679</v>
      </c>
      <c r="M563" s="21">
        <v>2254518200126</v>
      </c>
      <c r="O563" s="22" t="s">
        <v>6258</v>
      </c>
      <c r="P563" s="22">
        <v>23</v>
      </c>
      <c r="Q563" s="22">
        <v>1</v>
      </c>
      <c r="R563" s="22">
        <v>0</v>
      </c>
      <c r="S563" s="22" t="s">
        <v>2037</v>
      </c>
    </row>
    <row r="564" spans="1:19">
      <c r="A564" s="16" t="s">
        <v>4674</v>
      </c>
      <c r="B564" s="21">
        <v>2254518158601</v>
      </c>
      <c r="C564" s="21">
        <v>4985009708149</v>
      </c>
      <c r="D564" s="22" t="s">
        <v>4740</v>
      </c>
      <c r="E564" s="22">
        <v>4823</v>
      </c>
      <c r="F564" s="22">
        <v>3</v>
      </c>
      <c r="G564" s="22">
        <v>0</v>
      </c>
      <c r="H564" s="22" t="s">
        <v>2037</v>
      </c>
      <c r="I564" s="22" t="s">
        <v>2036</v>
      </c>
      <c r="J564" s="22" t="s">
        <v>2041</v>
      </c>
      <c r="L564" s="16" t="s">
        <v>4679</v>
      </c>
      <c r="M564" s="21">
        <v>2054517119555</v>
      </c>
      <c r="O564" s="22" t="s">
        <v>6294</v>
      </c>
      <c r="P564" s="22">
        <v>23</v>
      </c>
      <c r="Q564" s="22">
        <v>134</v>
      </c>
      <c r="R564" s="22">
        <v>0</v>
      </c>
      <c r="S564" s="22" t="s">
        <v>2037</v>
      </c>
    </row>
    <row r="565" spans="1:19">
      <c r="A565" s="16" t="s">
        <v>4674</v>
      </c>
      <c r="B565" s="21">
        <v>2254518158601</v>
      </c>
      <c r="C565" s="21">
        <v>4985009708149</v>
      </c>
      <c r="D565" s="22" t="s">
        <v>4740</v>
      </c>
      <c r="E565" s="22">
        <v>4723</v>
      </c>
      <c r="F565" s="22">
        <v>70</v>
      </c>
      <c r="G565" s="22">
        <v>0</v>
      </c>
      <c r="H565" s="22" t="s">
        <v>2037</v>
      </c>
      <c r="I565" s="22" t="s">
        <v>2036</v>
      </c>
      <c r="J565" s="22" t="s">
        <v>2040</v>
      </c>
      <c r="L565" s="16" t="s">
        <v>4679</v>
      </c>
      <c r="M565" s="21">
        <v>2353519119557</v>
      </c>
      <c r="O565" s="22" t="s">
        <v>6295</v>
      </c>
      <c r="P565" s="22">
        <v>22</v>
      </c>
      <c r="Q565" s="22">
        <v>30</v>
      </c>
      <c r="R565" s="22">
        <v>0</v>
      </c>
      <c r="S565" s="22" t="s">
        <v>2037</v>
      </c>
    </row>
    <row r="566" spans="1:19">
      <c r="A566" s="16" t="s">
        <v>4674</v>
      </c>
      <c r="B566" s="21">
        <v>2254518158601</v>
      </c>
      <c r="C566" s="21">
        <v>4985009708149</v>
      </c>
      <c r="D566" s="22" t="s">
        <v>4740</v>
      </c>
      <c r="E566" s="22">
        <v>4723</v>
      </c>
      <c r="F566" s="22">
        <v>140</v>
      </c>
      <c r="G566" s="22">
        <v>0</v>
      </c>
      <c r="H566" s="22" t="s">
        <v>2037</v>
      </c>
      <c r="I566" s="22" t="s">
        <v>2036</v>
      </c>
      <c r="J566" s="22" t="s">
        <v>2040</v>
      </c>
      <c r="L566" s="16" t="s">
        <v>4679</v>
      </c>
      <c r="M566" s="21">
        <v>2055516119942</v>
      </c>
      <c r="O566" s="22" t="s">
        <v>6296</v>
      </c>
      <c r="P566" s="22">
        <v>23</v>
      </c>
      <c r="Q566" s="22">
        <v>53</v>
      </c>
      <c r="R566" s="22">
        <v>0</v>
      </c>
      <c r="S566" s="22" t="s">
        <v>2037</v>
      </c>
    </row>
    <row r="567" spans="1:19">
      <c r="A567" s="16" t="s">
        <v>4674</v>
      </c>
      <c r="B567" s="21">
        <v>2254518158601</v>
      </c>
      <c r="C567" s="21">
        <v>4985009708149</v>
      </c>
      <c r="D567" s="22" t="s">
        <v>4740</v>
      </c>
      <c r="E567" s="22">
        <v>5023</v>
      </c>
      <c r="F567" s="22">
        <v>14</v>
      </c>
      <c r="G567" s="22">
        <v>0</v>
      </c>
      <c r="H567" s="22" t="s">
        <v>2037</v>
      </c>
      <c r="I567" s="22" t="s">
        <v>2036</v>
      </c>
      <c r="J567" s="22" t="s">
        <v>2040</v>
      </c>
      <c r="L567" s="16" t="s">
        <v>4679</v>
      </c>
      <c r="M567" s="21">
        <v>2455019118815</v>
      </c>
      <c r="O567" s="22" t="s">
        <v>6297</v>
      </c>
      <c r="P567" s="22">
        <v>23</v>
      </c>
      <c r="Q567" s="22">
        <v>1</v>
      </c>
      <c r="R567" s="22">
        <v>0</v>
      </c>
      <c r="S567" s="22" t="s">
        <v>2037</v>
      </c>
    </row>
    <row r="568" spans="1:19">
      <c r="A568" s="16" t="s">
        <v>4674</v>
      </c>
      <c r="B568" s="21">
        <v>2254519158600</v>
      </c>
      <c r="C568" s="21">
        <v>4985009708491</v>
      </c>
      <c r="D568" s="22" t="s">
        <v>2087</v>
      </c>
      <c r="E568" s="22">
        <v>1323</v>
      </c>
      <c r="F568" s="22">
        <v>13</v>
      </c>
      <c r="G568" s="22">
        <v>0</v>
      </c>
      <c r="H568" s="22" t="s">
        <v>2037</v>
      </c>
      <c r="I568" s="22" t="s">
        <v>2036</v>
      </c>
      <c r="J568" s="22" t="s">
        <v>2046</v>
      </c>
      <c r="L568" s="16" t="s">
        <v>4679</v>
      </c>
      <c r="M568" s="21">
        <v>2055516159979</v>
      </c>
      <c r="O568" s="22" t="s">
        <v>6298</v>
      </c>
      <c r="P568" s="22">
        <v>23</v>
      </c>
      <c r="Q568" s="22">
        <v>1</v>
      </c>
      <c r="R568" s="22">
        <v>0</v>
      </c>
      <c r="S568" s="22" t="s">
        <v>2037</v>
      </c>
    </row>
    <row r="569" spans="1:19">
      <c r="A569" s="16" t="s">
        <v>4674</v>
      </c>
      <c r="B569" s="21">
        <v>2254519158600</v>
      </c>
      <c r="C569" s="21">
        <v>4985009708491</v>
      </c>
      <c r="D569" s="22" t="s">
        <v>2087</v>
      </c>
      <c r="E569" s="22">
        <v>4423</v>
      </c>
      <c r="F569" s="22">
        <v>4</v>
      </c>
      <c r="G569" s="22">
        <v>0</v>
      </c>
      <c r="H569" s="22" t="s">
        <v>2037</v>
      </c>
      <c r="I569" s="22" t="s">
        <v>2036</v>
      </c>
      <c r="J569" s="22" t="s">
        <v>2046</v>
      </c>
      <c r="L569" s="16" t="s">
        <v>4679</v>
      </c>
      <c r="M569" s="21">
        <v>2254018159962</v>
      </c>
      <c r="O569" s="22" t="s">
        <v>6299</v>
      </c>
      <c r="P569" s="22">
        <v>23</v>
      </c>
      <c r="Q569" s="22">
        <v>2</v>
      </c>
      <c r="R569" s="22">
        <v>0</v>
      </c>
      <c r="S569" s="22" t="s">
        <v>2037</v>
      </c>
    </row>
    <row r="570" spans="1:19">
      <c r="A570" s="16" t="s">
        <v>4674</v>
      </c>
      <c r="B570" s="21">
        <v>2254519158600</v>
      </c>
      <c r="C570" s="21">
        <v>4985009708491</v>
      </c>
      <c r="D570" s="22" t="s">
        <v>2087</v>
      </c>
      <c r="E570" s="22">
        <v>4423</v>
      </c>
      <c r="F570" s="22">
        <v>4</v>
      </c>
      <c r="G570" s="22">
        <v>0</v>
      </c>
      <c r="H570" s="22" t="s">
        <v>2037</v>
      </c>
      <c r="I570" s="22" t="s">
        <v>2036</v>
      </c>
      <c r="J570" s="22" t="s">
        <v>2046</v>
      </c>
      <c r="L570" s="16" t="s">
        <v>4679</v>
      </c>
      <c r="M570" s="21">
        <v>2154517159664</v>
      </c>
      <c r="O570" s="22" t="s">
        <v>2277</v>
      </c>
      <c r="P570" s="22">
        <v>23</v>
      </c>
      <c r="Q570" s="22">
        <v>23</v>
      </c>
      <c r="R570" s="22">
        <v>0</v>
      </c>
      <c r="S570" s="22" t="s">
        <v>2037</v>
      </c>
    </row>
    <row r="571" spans="1:19">
      <c r="A571" s="16" t="s">
        <v>4674</v>
      </c>
      <c r="B571" s="21">
        <v>2255017158604</v>
      </c>
      <c r="C571" s="21">
        <v>4985009708064</v>
      </c>
      <c r="D571" s="22" t="s">
        <v>2084</v>
      </c>
      <c r="E571" s="22">
        <v>3023</v>
      </c>
      <c r="F571" s="22">
        <v>3</v>
      </c>
      <c r="G571" s="22">
        <v>0</v>
      </c>
      <c r="H571" s="22" t="s">
        <v>2037</v>
      </c>
      <c r="I571" s="22" t="s">
        <v>2036</v>
      </c>
      <c r="J571" s="22" t="s">
        <v>2040</v>
      </c>
      <c r="L571" s="16" t="s">
        <v>4679</v>
      </c>
      <c r="M571" s="21">
        <v>2254517159654</v>
      </c>
      <c r="O571" s="22" t="s">
        <v>6300</v>
      </c>
      <c r="P571" s="22">
        <v>23</v>
      </c>
      <c r="Q571" s="22">
        <v>8</v>
      </c>
      <c r="R571" s="22">
        <v>0</v>
      </c>
      <c r="S571" s="22" t="s">
        <v>2037</v>
      </c>
    </row>
    <row r="572" spans="1:19">
      <c r="A572" s="16" t="s">
        <v>4674</v>
      </c>
      <c r="B572" s="21">
        <v>2255017158604</v>
      </c>
      <c r="C572" s="21">
        <v>4985009708064</v>
      </c>
      <c r="D572" s="22" t="s">
        <v>2084</v>
      </c>
      <c r="E572" s="22">
        <v>723</v>
      </c>
      <c r="F572" s="22">
        <v>4</v>
      </c>
      <c r="G572" s="22">
        <v>0</v>
      </c>
      <c r="H572" s="22" t="s">
        <v>2037</v>
      </c>
      <c r="I572" s="22" t="s">
        <v>2036</v>
      </c>
      <c r="J572" s="22" t="s">
        <v>2041</v>
      </c>
      <c r="L572" s="16" t="s">
        <v>4679</v>
      </c>
      <c r="M572" s="21">
        <v>2254018159658</v>
      </c>
      <c r="O572" s="22" t="s">
        <v>6301</v>
      </c>
      <c r="P572" s="22">
        <v>23</v>
      </c>
      <c r="Q572" s="22">
        <v>2</v>
      </c>
      <c r="R572" s="22">
        <v>0</v>
      </c>
      <c r="S572" s="22" t="s">
        <v>2037</v>
      </c>
    </row>
    <row r="573" spans="1:19">
      <c r="A573" s="16" t="s">
        <v>4674</v>
      </c>
      <c r="B573" s="21">
        <v>2255017158604</v>
      </c>
      <c r="C573" s="21">
        <v>4985009708064</v>
      </c>
      <c r="D573" s="22" t="s">
        <v>2084</v>
      </c>
      <c r="E573" s="22">
        <v>3023</v>
      </c>
      <c r="F573" s="22">
        <v>8</v>
      </c>
      <c r="G573" s="22">
        <v>0</v>
      </c>
      <c r="H573" s="22" t="s">
        <v>2037</v>
      </c>
      <c r="I573" s="22" t="s">
        <v>2036</v>
      </c>
      <c r="J573" s="22" t="s">
        <v>2040</v>
      </c>
      <c r="L573" s="16" t="s">
        <v>4679</v>
      </c>
      <c r="M573" s="21">
        <v>2553519159687</v>
      </c>
      <c r="O573" s="22" t="s">
        <v>6307</v>
      </c>
      <c r="P573" s="22">
        <v>23</v>
      </c>
      <c r="Q573" s="22">
        <v>1</v>
      </c>
      <c r="R573" s="22">
        <v>0</v>
      </c>
      <c r="S573" s="22" t="s">
        <v>2037</v>
      </c>
    </row>
    <row r="574" spans="1:19">
      <c r="A574" s="16" t="s">
        <v>4674</v>
      </c>
      <c r="B574" s="21">
        <v>2255517158609</v>
      </c>
      <c r="C574" s="21">
        <v>4985009708071</v>
      </c>
      <c r="D574" s="22" t="s">
        <v>7851</v>
      </c>
      <c r="E574" s="22">
        <v>2823</v>
      </c>
      <c r="F574" s="22">
        <v>4</v>
      </c>
      <c r="G574" s="22">
        <v>0</v>
      </c>
      <c r="H574" s="22" t="s">
        <v>2037</v>
      </c>
      <c r="I574" s="22" t="s">
        <v>2036</v>
      </c>
      <c r="J574" s="22" t="s">
        <v>2038</v>
      </c>
      <c r="L574" s="16" t="s">
        <v>4679</v>
      </c>
      <c r="M574" s="21">
        <v>2454019159651</v>
      </c>
      <c r="O574" s="22" t="s">
        <v>6308</v>
      </c>
      <c r="P574" s="22">
        <v>23</v>
      </c>
      <c r="Q574" s="22">
        <v>2</v>
      </c>
      <c r="R574" s="22">
        <v>0</v>
      </c>
      <c r="S574" s="22" t="s">
        <v>2037</v>
      </c>
    </row>
    <row r="575" spans="1:19">
      <c r="A575" s="16" t="s">
        <v>4674</v>
      </c>
      <c r="B575" s="21">
        <v>2353519158600</v>
      </c>
      <c r="C575" s="21">
        <v>4985009708286</v>
      </c>
      <c r="D575" s="22" t="s">
        <v>2078</v>
      </c>
      <c r="E575" s="22">
        <v>4323</v>
      </c>
      <c r="F575" s="22">
        <v>4</v>
      </c>
      <c r="G575" s="22">
        <v>0</v>
      </c>
      <c r="H575" s="22" t="s">
        <v>2037</v>
      </c>
      <c r="I575" s="22" t="s">
        <v>2036</v>
      </c>
      <c r="J575" s="22" t="s">
        <v>2038</v>
      </c>
      <c r="L575" s="16" t="s">
        <v>4679</v>
      </c>
      <c r="M575" s="21">
        <v>2553518159657</v>
      </c>
      <c r="O575" s="22" t="s">
        <v>6309</v>
      </c>
      <c r="P575" s="22">
        <v>23</v>
      </c>
      <c r="Q575" s="22">
        <v>1</v>
      </c>
      <c r="R575" s="22">
        <v>0</v>
      </c>
      <c r="S575" s="22" t="s">
        <v>2037</v>
      </c>
    </row>
    <row r="576" spans="1:19">
      <c r="A576" s="16" t="s">
        <v>4674</v>
      </c>
      <c r="B576" s="21">
        <v>2353519158600</v>
      </c>
      <c r="C576" s="21">
        <v>4985009708286</v>
      </c>
      <c r="D576" s="22" t="s">
        <v>2078</v>
      </c>
      <c r="E576" s="22">
        <v>2423</v>
      </c>
      <c r="F576" s="22">
        <v>3</v>
      </c>
      <c r="G576" s="22">
        <v>0</v>
      </c>
      <c r="H576" s="22" t="s">
        <v>2037</v>
      </c>
      <c r="I576" s="22" t="s">
        <v>2036</v>
      </c>
      <c r="J576" s="22" t="s">
        <v>2058</v>
      </c>
      <c r="L576" s="16" t="s">
        <v>4679</v>
      </c>
      <c r="M576" s="21">
        <v>2653518159654</v>
      </c>
      <c r="O576" s="22" t="s">
        <v>6310</v>
      </c>
      <c r="P576" s="22">
        <v>23</v>
      </c>
      <c r="Q576" s="22">
        <v>2</v>
      </c>
      <c r="R576" s="22">
        <v>0</v>
      </c>
      <c r="S576" s="22" t="s">
        <v>2037</v>
      </c>
    </row>
    <row r="577" spans="1:19">
      <c r="A577" s="16" t="s">
        <v>4674</v>
      </c>
      <c r="B577" s="21">
        <v>2353519158600</v>
      </c>
      <c r="C577" s="21">
        <v>4985009708286</v>
      </c>
      <c r="D577" s="22" t="s">
        <v>2078</v>
      </c>
      <c r="E577" s="22">
        <v>2523</v>
      </c>
      <c r="F577" s="22">
        <v>1</v>
      </c>
      <c r="G577" s="22">
        <v>0</v>
      </c>
      <c r="H577" s="22" t="s">
        <v>2037</v>
      </c>
      <c r="I577" s="22" t="s">
        <v>2036</v>
      </c>
      <c r="J577" s="22" t="s">
        <v>2038</v>
      </c>
      <c r="L577" s="16" t="s">
        <v>4679</v>
      </c>
      <c r="M577" s="21">
        <v>2453520159877</v>
      </c>
      <c r="O577" s="22" t="s">
        <v>2251</v>
      </c>
      <c r="P577" s="22">
        <v>23</v>
      </c>
      <c r="Q577" s="22">
        <v>30</v>
      </c>
      <c r="R577" s="22">
        <v>0</v>
      </c>
      <c r="S577" s="22" t="s">
        <v>2037</v>
      </c>
    </row>
    <row r="578" spans="1:19">
      <c r="A578" s="16" t="s">
        <v>4674</v>
      </c>
      <c r="B578" s="21">
        <v>2354018158603</v>
      </c>
      <c r="C578" s="21">
        <v>4985009708156</v>
      </c>
      <c r="D578" s="22" t="s">
        <v>2076</v>
      </c>
      <c r="E578" s="22">
        <v>4223</v>
      </c>
      <c r="F578" s="22">
        <v>2</v>
      </c>
      <c r="G578" s="22">
        <v>0</v>
      </c>
      <c r="H578" s="22" t="s">
        <v>2037</v>
      </c>
      <c r="I578" s="22" t="s">
        <v>2036</v>
      </c>
      <c r="J578" s="22" t="s">
        <v>2040</v>
      </c>
      <c r="L578" s="16" t="s">
        <v>4679</v>
      </c>
      <c r="M578" s="21">
        <v>2355019149829</v>
      </c>
      <c r="O578" s="22" t="s">
        <v>6311</v>
      </c>
      <c r="P578" s="22">
        <v>23</v>
      </c>
      <c r="Q578" s="22">
        <v>1</v>
      </c>
      <c r="R578" s="22">
        <v>0</v>
      </c>
      <c r="S578" s="22" t="s">
        <v>2037</v>
      </c>
    </row>
    <row r="579" spans="1:19">
      <c r="A579" s="16" t="s">
        <v>4674</v>
      </c>
      <c r="B579" s="21">
        <v>2354018158603</v>
      </c>
      <c r="C579" s="21">
        <v>4985009708156</v>
      </c>
      <c r="D579" s="22" t="s">
        <v>2076</v>
      </c>
      <c r="E579" s="22">
        <v>4423</v>
      </c>
      <c r="F579" s="22">
        <v>28</v>
      </c>
      <c r="G579" s="22">
        <v>0</v>
      </c>
      <c r="H579" s="22" t="s">
        <v>2037</v>
      </c>
      <c r="I579" s="22" t="s">
        <v>2036</v>
      </c>
      <c r="J579" s="22" t="s">
        <v>2040</v>
      </c>
      <c r="L579" s="16" t="s">
        <v>4679</v>
      </c>
      <c r="M579" s="21">
        <v>2354018139947</v>
      </c>
      <c r="O579" s="22" t="s">
        <v>2292</v>
      </c>
      <c r="P579" s="22">
        <v>23</v>
      </c>
      <c r="Q579" s="22">
        <v>4</v>
      </c>
      <c r="R579" s="22">
        <v>0</v>
      </c>
      <c r="S579" s="22" t="s">
        <v>2037</v>
      </c>
    </row>
    <row r="580" spans="1:19">
      <c r="A580" s="16" t="s">
        <v>4674</v>
      </c>
      <c r="B580" s="21">
        <v>2354018158603</v>
      </c>
      <c r="C580" s="21">
        <v>4985009708156</v>
      </c>
      <c r="D580" s="22" t="s">
        <v>2076</v>
      </c>
      <c r="E580" s="22">
        <v>3423</v>
      </c>
      <c r="F580" s="22">
        <v>4</v>
      </c>
      <c r="G580" s="22">
        <v>0</v>
      </c>
      <c r="H580" s="22" t="s">
        <v>2037</v>
      </c>
      <c r="I580" s="22" t="s">
        <v>2036</v>
      </c>
      <c r="J580" s="22" t="s">
        <v>2041</v>
      </c>
      <c r="L580" s="16" t="s">
        <v>4679</v>
      </c>
      <c r="M580" s="21">
        <v>2553520208060</v>
      </c>
      <c r="O580" s="22" t="s">
        <v>2553</v>
      </c>
      <c r="P580" s="22">
        <v>23</v>
      </c>
      <c r="Q580" s="22">
        <v>2</v>
      </c>
      <c r="R580" s="22">
        <v>0</v>
      </c>
      <c r="S580" s="22" t="s">
        <v>2037</v>
      </c>
    </row>
    <row r="581" spans="1:19">
      <c r="A581" s="16" t="s">
        <v>4674</v>
      </c>
      <c r="B581" s="21">
        <v>2354018158603</v>
      </c>
      <c r="C581" s="21">
        <v>4985009708156</v>
      </c>
      <c r="D581" s="22" t="s">
        <v>2076</v>
      </c>
      <c r="E581" s="22">
        <v>3723</v>
      </c>
      <c r="F581" s="22">
        <v>6</v>
      </c>
      <c r="G581" s="22">
        <v>0</v>
      </c>
      <c r="H581" s="22" t="s">
        <v>2037</v>
      </c>
      <c r="I581" s="22" t="s">
        <v>2036</v>
      </c>
      <c r="J581" s="22" t="s">
        <v>2040</v>
      </c>
      <c r="L581" s="16" t="s">
        <v>4679</v>
      </c>
      <c r="M581" s="21">
        <v>2254518129861</v>
      </c>
      <c r="O581" s="22" t="s">
        <v>6319</v>
      </c>
      <c r="P581" s="22">
        <v>23</v>
      </c>
      <c r="Q581" s="22">
        <v>5</v>
      </c>
      <c r="R581" s="22">
        <v>0</v>
      </c>
      <c r="S581" s="22" t="s">
        <v>2037</v>
      </c>
    </row>
    <row r="582" spans="1:19">
      <c r="A582" s="16" t="s">
        <v>4674</v>
      </c>
      <c r="B582" s="21">
        <v>2354018158603</v>
      </c>
      <c r="C582" s="21">
        <v>4985009708156</v>
      </c>
      <c r="D582" s="22" t="s">
        <v>2076</v>
      </c>
      <c r="E582" s="22">
        <v>4423</v>
      </c>
      <c r="F582" s="22">
        <v>8</v>
      </c>
      <c r="G582" s="22">
        <v>0</v>
      </c>
      <c r="H582" s="22" t="s">
        <v>2037</v>
      </c>
      <c r="I582" s="22" t="s">
        <v>2036</v>
      </c>
      <c r="J582" s="22" t="s">
        <v>2040</v>
      </c>
      <c r="L582" s="16" t="s">
        <v>4679</v>
      </c>
      <c r="M582" s="21">
        <v>2355519129949</v>
      </c>
      <c r="O582" s="22" t="s">
        <v>12261</v>
      </c>
      <c r="P582" s="22">
        <v>23</v>
      </c>
      <c r="Q582" s="22">
        <v>2</v>
      </c>
      <c r="R582" s="22">
        <v>0</v>
      </c>
      <c r="S582" s="22" t="s">
        <v>2037</v>
      </c>
    </row>
    <row r="583" spans="1:19">
      <c r="A583" s="16" t="s">
        <v>4674</v>
      </c>
      <c r="B583" s="21">
        <v>2354518158608</v>
      </c>
      <c r="C583" s="21">
        <v>4985009708163</v>
      </c>
      <c r="D583" s="22" t="s">
        <v>7874</v>
      </c>
      <c r="E583" s="22">
        <v>4723</v>
      </c>
      <c r="F583" s="22">
        <v>4</v>
      </c>
      <c r="G583" s="22">
        <v>0</v>
      </c>
      <c r="H583" s="22" t="s">
        <v>2037</v>
      </c>
      <c r="I583" s="22" t="s">
        <v>2036</v>
      </c>
      <c r="J583" s="22" t="s">
        <v>2041</v>
      </c>
      <c r="L583" s="16" t="s">
        <v>4679</v>
      </c>
      <c r="M583" s="21">
        <v>2254019129810</v>
      </c>
      <c r="O583" s="22" t="s">
        <v>6320</v>
      </c>
      <c r="P583" s="22">
        <v>23</v>
      </c>
      <c r="Q583" s="22">
        <v>17</v>
      </c>
      <c r="R583" s="22">
        <v>0</v>
      </c>
      <c r="S583" s="22" t="s">
        <v>2037</v>
      </c>
    </row>
    <row r="584" spans="1:19">
      <c r="A584" s="16" t="s">
        <v>4674</v>
      </c>
      <c r="B584" s="21">
        <v>2354518158608</v>
      </c>
      <c r="C584" s="21">
        <v>4985009708163</v>
      </c>
      <c r="D584" s="22" t="s">
        <v>7874</v>
      </c>
      <c r="E584" s="22">
        <v>4723</v>
      </c>
      <c r="F584" s="22">
        <v>10</v>
      </c>
      <c r="G584" s="22">
        <v>0</v>
      </c>
      <c r="H584" s="22" t="s">
        <v>2037</v>
      </c>
      <c r="I584" s="22" t="s">
        <v>2036</v>
      </c>
      <c r="J584" s="22" t="s">
        <v>2041</v>
      </c>
      <c r="L584" s="16" t="s">
        <v>4679</v>
      </c>
      <c r="M584" s="21">
        <v>8855056220641</v>
      </c>
      <c r="O584" s="22" t="s">
        <v>14200</v>
      </c>
      <c r="P584" s="22">
        <v>99</v>
      </c>
      <c r="Q584" s="22">
        <v>4</v>
      </c>
      <c r="R584" s="22">
        <v>0</v>
      </c>
      <c r="S584" s="22" t="s">
        <v>2037</v>
      </c>
    </row>
    <row r="585" spans="1:19">
      <c r="A585" s="16" t="s">
        <v>4674</v>
      </c>
      <c r="B585" s="21">
        <v>2354518158608</v>
      </c>
      <c r="C585" s="21">
        <v>4985009708163</v>
      </c>
      <c r="D585" s="22" t="s">
        <v>7874</v>
      </c>
      <c r="E585" s="22">
        <v>4723</v>
      </c>
      <c r="F585" s="22">
        <v>3</v>
      </c>
      <c r="G585" s="22">
        <v>0</v>
      </c>
      <c r="H585" s="22" t="s">
        <v>2037</v>
      </c>
      <c r="I585" s="22" t="s">
        <v>2036</v>
      </c>
      <c r="J585" s="22" t="s">
        <v>2040</v>
      </c>
      <c r="L585" s="16" t="s">
        <v>4679</v>
      </c>
      <c r="M585" s="21">
        <v>2256018129853</v>
      </c>
      <c r="O585" s="22" t="s">
        <v>6389</v>
      </c>
      <c r="P585" s="22">
        <v>23</v>
      </c>
      <c r="Q585" s="22">
        <v>12</v>
      </c>
      <c r="R585" s="22">
        <v>0</v>
      </c>
      <c r="S585" s="22" t="s">
        <v>2037</v>
      </c>
    </row>
    <row r="586" spans="1:19">
      <c r="A586" s="16" t="s">
        <v>4674</v>
      </c>
      <c r="B586" s="21">
        <v>2354518158608</v>
      </c>
      <c r="C586" s="21">
        <v>4985009708163</v>
      </c>
      <c r="D586" s="22" t="s">
        <v>7874</v>
      </c>
      <c r="E586" s="22">
        <v>4223</v>
      </c>
      <c r="F586" s="22">
        <v>10</v>
      </c>
      <c r="G586" s="22">
        <v>0</v>
      </c>
      <c r="H586" s="22" t="s">
        <v>2037</v>
      </c>
      <c r="I586" s="22" t="s">
        <v>2036</v>
      </c>
      <c r="J586" s="22" t="s">
        <v>2040</v>
      </c>
      <c r="L586" s="16" t="s">
        <v>4679</v>
      </c>
      <c r="M586" s="21">
        <v>2254018129811</v>
      </c>
      <c r="O586" s="22" t="s">
        <v>6390</v>
      </c>
      <c r="P586" s="22">
        <v>23</v>
      </c>
      <c r="Q586" s="22">
        <v>19</v>
      </c>
      <c r="R586" s="22">
        <v>0</v>
      </c>
      <c r="S586" s="22" t="s">
        <v>2037</v>
      </c>
    </row>
    <row r="587" spans="1:19">
      <c r="A587" s="16" t="s">
        <v>4674</v>
      </c>
      <c r="B587" s="21">
        <v>2354519158607</v>
      </c>
      <c r="C587" s="21">
        <v>4985009708309</v>
      </c>
      <c r="D587" s="22" t="s">
        <v>14211</v>
      </c>
      <c r="E587" s="22">
        <v>4523</v>
      </c>
      <c r="F587" s="22">
        <v>12</v>
      </c>
      <c r="G587" s="22">
        <v>0</v>
      </c>
      <c r="H587" s="22" t="s">
        <v>2037</v>
      </c>
      <c r="I587" s="22" t="s">
        <v>2036</v>
      </c>
      <c r="J587" s="22" t="s">
        <v>2040</v>
      </c>
      <c r="L587" s="16" t="s">
        <v>4679</v>
      </c>
      <c r="M587" s="21">
        <v>2254518129816</v>
      </c>
      <c r="O587" s="22" t="s">
        <v>6391</v>
      </c>
      <c r="P587" s="22">
        <v>23</v>
      </c>
      <c r="Q587" s="22">
        <v>19</v>
      </c>
      <c r="R587" s="22">
        <v>0</v>
      </c>
      <c r="S587" s="22" t="s">
        <v>2037</v>
      </c>
    </row>
    <row r="588" spans="1:19">
      <c r="A588" s="16" t="s">
        <v>4674</v>
      </c>
      <c r="B588" s="21">
        <v>2355018158600</v>
      </c>
      <c r="C588" s="21">
        <v>4985009708170</v>
      </c>
      <c r="D588" s="22" t="s">
        <v>2071</v>
      </c>
      <c r="E588" s="22">
        <v>4623</v>
      </c>
      <c r="F588" s="22">
        <v>4</v>
      </c>
      <c r="G588" s="22">
        <v>0</v>
      </c>
      <c r="H588" s="22" t="s">
        <v>2037</v>
      </c>
      <c r="I588" s="22" t="s">
        <v>2036</v>
      </c>
      <c r="J588" s="22" t="s">
        <v>2038</v>
      </c>
      <c r="L588" s="16" t="s">
        <v>4679</v>
      </c>
      <c r="M588" s="21">
        <v>2454018129808</v>
      </c>
      <c r="O588" s="22" t="s">
        <v>2739</v>
      </c>
      <c r="P588" s="22">
        <v>23</v>
      </c>
      <c r="Q588" s="22">
        <v>53</v>
      </c>
      <c r="R588" s="22">
        <v>0</v>
      </c>
      <c r="S588" s="22" t="s">
        <v>2037</v>
      </c>
    </row>
    <row r="589" spans="1:19">
      <c r="A589" s="16" t="s">
        <v>4674</v>
      </c>
      <c r="B589" s="21">
        <v>2355018158600</v>
      </c>
      <c r="C589" s="21">
        <v>4985009708170</v>
      </c>
      <c r="D589" s="22" t="s">
        <v>2071</v>
      </c>
      <c r="E589" s="22">
        <v>4623</v>
      </c>
      <c r="F589" s="22">
        <v>7</v>
      </c>
      <c r="G589" s="22">
        <v>0</v>
      </c>
      <c r="H589" s="22" t="s">
        <v>2037</v>
      </c>
      <c r="I589" s="22" t="s">
        <v>2036</v>
      </c>
      <c r="J589" s="22" t="s">
        <v>2038</v>
      </c>
      <c r="L589" s="16" t="s">
        <v>4679</v>
      </c>
      <c r="M589" s="21">
        <v>2156016129896</v>
      </c>
      <c r="O589" s="22" t="s">
        <v>6475</v>
      </c>
      <c r="P589" s="22">
        <v>23</v>
      </c>
      <c r="Q589" s="22">
        <v>4</v>
      </c>
      <c r="R589" s="22">
        <v>0</v>
      </c>
      <c r="S589" s="22" t="s">
        <v>2037</v>
      </c>
    </row>
    <row r="590" spans="1:19">
      <c r="A590" s="16" t="s">
        <v>4674</v>
      </c>
      <c r="B590" s="21">
        <v>2355018158600</v>
      </c>
      <c r="C590" s="21">
        <v>4985009708170</v>
      </c>
      <c r="D590" s="22" t="s">
        <v>2071</v>
      </c>
      <c r="E590" s="22">
        <v>723</v>
      </c>
      <c r="F590" s="22">
        <v>5</v>
      </c>
      <c r="G590" s="22">
        <v>0</v>
      </c>
      <c r="H590" s="22" t="s">
        <v>2037</v>
      </c>
      <c r="I590" s="22" t="s">
        <v>2036</v>
      </c>
      <c r="J590" s="22" t="s">
        <v>2058</v>
      </c>
      <c r="L590" s="16" t="s">
        <v>4679</v>
      </c>
      <c r="M590" s="21">
        <v>2055017129891</v>
      </c>
      <c r="O590" s="22" t="s">
        <v>6476</v>
      </c>
      <c r="P590" s="22">
        <v>23</v>
      </c>
      <c r="Q590" s="22">
        <v>2</v>
      </c>
      <c r="R590" s="22">
        <v>0</v>
      </c>
      <c r="S590" s="22" t="s">
        <v>2037</v>
      </c>
    </row>
    <row r="591" spans="1:19">
      <c r="A591" s="16" t="s">
        <v>4674</v>
      </c>
      <c r="B591" s="21">
        <v>2453518158608</v>
      </c>
      <c r="C591" s="21">
        <v>4985009708187</v>
      </c>
      <c r="D591" s="22" t="s">
        <v>2065</v>
      </c>
      <c r="E591" s="22">
        <v>1823</v>
      </c>
      <c r="F591" s="22">
        <v>2</v>
      </c>
      <c r="G591" s="22">
        <v>0</v>
      </c>
      <c r="H591" s="22" t="s">
        <v>2037</v>
      </c>
      <c r="I591" s="22" t="s">
        <v>2036</v>
      </c>
      <c r="J591" s="22" t="s">
        <v>2055</v>
      </c>
      <c r="L591" s="16" t="s">
        <v>4679</v>
      </c>
      <c r="M591" s="21">
        <v>2155517129893</v>
      </c>
      <c r="O591" s="22" t="s">
        <v>6477</v>
      </c>
      <c r="P591" s="22">
        <v>23</v>
      </c>
      <c r="Q591" s="22">
        <v>2</v>
      </c>
      <c r="R591" s="22">
        <v>0</v>
      </c>
      <c r="S591" s="22" t="s">
        <v>2037</v>
      </c>
    </row>
    <row r="592" spans="1:19">
      <c r="A592" s="16" t="s">
        <v>4674</v>
      </c>
      <c r="B592" s="21">
        <v>2453518158608</v>
      </c>
      <c r="C592" s="21">
        <v>4985009708187</v>
      </c>
      <c r="D592" s="22" t="s">
        <v>2065</v>
      </c>
      <c r="E592" s="22">
        <v>1923</v>
      </c>
      <c r="F592" s="22">
        <v>6</v>
      </c>
      <c r="G592" s="22">
        <v>0</v>
      </c>
      <c r="H592" s="22" t="s">
        <v>2037</v>
      </c>
      <c r="I592" s="22" t="s">
        <v>2036</v>
      </c>
      <c r="J592" s="22" t="s">
        <v>2055</v>
      </c>
      <c r="L592" s="16" t="s">
        <v>4679</v>
      </c>
      <c r="M592" s="21">
        <v>2254517129879</v>
      </c>
      <c r="O592" s="22" t="s">
        <v>6478</v>
      </c>
      <c r="P592" s="22">
        <v>23</v>
      </c>
      <c r="Q592" s="22">
        <v>2</v>
      </c>
      <c r="R592" s="22">
        <v>0</v>
      </c>
      <c r="S592" s="22" t="s">
        <v>2037</v>
      </c>
    </row>
    <row r="593" spans="1:19">
      <c r="A593" s="16" t="s">
        <v>4674</v>
      </c>
      <c r="B593" s="21">
        <v>2453518158608</v>
      </c>
      <c r="C593" s="21">
        <v>4985009708187</v>
      </c>
      <c r="D593" s="22" t="s">
        <v>2065</v>
      </c>
      <c r="E593" s="22">
        <v>2723</v>
      </c>
      <c r="F593" s="22">
        <v>2</v>
      </c>
      <c r="G593" s="22">
        <v>0</v>
      </c>
      <c r="H593" s="22" t="s">
        <v>2037</v>
      </c>
      <c r="I593" s="22" t="s">
        <v>2036</v>
      </c>
      <c r="J593" s="22" t="s">
        <v>2055</v>
      </c>
      <c r="L593" s="16" t="s">
        <v>4679</v>
      </c>
      <c r="M593" s="21">
        <v>2255517129890</v>
      </c>
      <c r="O593" s="22" t="s">
        <v>6479</v>
      </c>
      <c r="P593" s="22">
        <v>23</v>
      </c>
      <c r="Q593" s="22">
        <v>7</v>
      </c>
      <c r="R593" s="22">
        <v>0</v>
      </c>
      <c r="S593" s="22" t="s">
        <v>2037</v>
      </c>
    </row>
    <row r="594" spans="1:19">
      <c r="A594" s="16" t="s">
        <v>4674</v>
      </c>
      <c r="B594" s="21">
        <v>2453519158607</v>
      </c>
      <c r="C594" s="21">
        <v>4985009708316</v>
      </c>
      <c r="D594" s="22" t="s">
        <v>2064</v>
      </c>
      <c r="E594" s="22">
        <v>4723</v>
      </c>
      <c r="F594" s="22">
        <v>3</v>
      </c>
      <c r="G594" s="22">
        <v>0</v>
      </c>
      <c r="H594" s="22" t="s">
        <v>2037</v>
      </c>
      <c r="I594" s="22" t="s">
        <v>2036</v>
      </c>
      <c r="J594" s="22" t="s">
        <v>2038</v>
      </c>
      <c r="L594" s="16" t="s">
        <v>4679</v>
      </c>
      <c r="M594" s="21">
        <v>2254518129892</v>
      </c>
      <c r="O594" s="22" t="s">
        <v>6480</v>
      </c>
      <c r="P594" s="22">
        <v>23</v>
      </c>
      <c r="Q594" s="22">
        <v>76</v>
      </c>
      <c r="R594" s="22">
        <v>0</v>
      </c>
      <c r="S594" s="22" t="s">
        <v>2037</v>
      </c>
    </row>
    <row r="595" spans="1:19">
      <c r="A595" s="16" t="s">
        <v>4674</v>
      </c>
      <c r="B595" s="21">
        <v>2453519158607</v>
      </c>
      <c r="C595" s="21">
        <v>4985009708316</v>
      </c>
      <c r="D595" s="22" t="s">
        <v>2064</v>
      </c>
      <c r="E595" s="22">
        <v>3523</v>
      </c>
      <c r="F595" s="22">
        <v>9</v>
      </c>
      <c r="G595" s="22">
        <v>0</v>
      </c>
      <c r="H595" s="22" t="s">
        <v>2037</v>
      </c>
      <c r="I595" s="22" t="s">
        <v>2036</v>
      </c>
      <c r="J595" s="22" t="s">
        <v>2058</v>
      </c>
      <c r="L595" s="16" t="s">
        <v>4679</v>
      </c>
      <c r="M595" s="21">
        <v>2255018129870</v>
      </c>
      <c r="O595" s="22" t="s">
        <v>6481</v>
      </c>
      <c r="P595" s="22">
        <v>23</v>
      </c>
      <c r="Q595" s="22">
        <v>26</v>
      </c>
      <c r="R595" s="22">
        <v>0</v>
      </c>
      <c r="S595" s="22" t="s">
        <v>2037</v>
      </c>
    </row>
    <row r="596" spans="1:19">
      <c r="A596" s="16" t="s">
        <v>4674</v>
      </c>
      <c r="B596" s="21">
        <v>2454017158601</v>
      </c>
      <c r="C596" s="21">
        <v>4985009708088</v>
      </c>
      <c r="D596" s="22" t="s">
        <v>2063</v>
      </c>
      <c r="E596" s="22">
        <v>3223</v>
      </c>
      <c r="F596" s="22">
        <v>1</v>
      </c>
      <c r="G596" s="22">
        <v>0</v>
      </c>
      <c r="H596" s="22" t="s">
        <v>2037</v>
      </c>
      <c r="I596" s="22" t="s">
        <v>2036</v>
      </c>
      <c r="J596" s="22" t="s">
        <v>2062</v>
      </c>
      <c r="L596" s="16" t="s">
        <v>4679</v>
      </c>
      <c r="M596" s="21">
        <v>2355018129877</v>
      </c>
      <c r="O596" s="22" t="s">
        <v>6482</v>
      </c>
      <c r="P596" s="22">
        <v>23</v>
      </c>
      <c r="Q596" s="22">
        <v>1</v>
      </c>
      <c r="R596" s="22">
        <v>0</v>
      </c>
      <c r="S596" s="22" t="s">
        <v>2037</v>
      </c>
    </row>
    <row r="597" spans="1:19">
      <c r="A597" s="16" t="s">
        <v>4674</v>
      </c>
      <c r="B597" s="21">
        <v>2454017158601</v>
      </c>
      <c r="C597" s="21">
        <v>4985009708088</v>
      </c>
      <c r="D597" s="22" t="s">
        <v>2063</v>
      </c>
      <c r="E597" s="22">
        <v>3223</v>
      </c>
      <c r="F597" s="22">
        <v>2</v>
      </c>
      <c r="G597" s="22">
        <v>0</v>
      </c>
      <c r="H597" s="22" t="s">
        <v>2037</v>
      </c>
      <c r="I597" s="22" t="s">
        <v>2036</v>
      </c>
      <c r="J597" s="22" t="s">
        <v>2062</v>
      </c>
      <c r="L597" s="16" t="s">
        <v>4679</v>
      </c>
      <c r="M597" s="21">
        <v>2454518129896</v>
      </c>
      <c r="O597" s="22" t="s">
        <v>6483</v>
      </c>
      <c r="P597" s="22">
        <v>23</v>
      </c>
      <c r="Q597" s="22">
        <v>24</v>
      </c>
      <c r="R597" s="22">
        <v>0</v>
      </c>
      <c r="S597" s="22" t="s">
        <v>2037</v>
      </c>
    </row>
    <row r="598" spans="1:19">
      <c r="A598" s="16" t="s">
        <v>4674</v>
      </c>
      <c r="B598" s="21">
        <v>2454017158601</v>
      </c>
      <c r="C598" s="21">
        <v>4985009708088</v>
      </c>
      <c r="D598" s="22" t="s">
        <v>2063</v>
      </c>
      <c r="E598" s="22">
        <v>4323</v>
      </c>
      <c r="F598" s="22">
        <v>8</v>
      </c>
      <c r="G598" s="22">
        <v>0</v>
      </c>
      <c r="H598" s="22" t="s">
        <v>2037</v>
      </c>
      <c r="I598" s="22" t="s">
        <v>2036</v>
      </c>
      <c r="J598" s="22" t="s">
        <v>2062</v>
      </c>
      <c r="L598" s="16" t="s">
        <v>4679</v>
      </c>
      <c r="M598" s="21">
        <v>2355519129895</v>
      </c>
      <c r="O598" s="22" t="s">
        <v>2736</v>
      </c>
      <c r="P598" s="22">
        <v>23</v>
      </c>
      <c r="Q598" s="22">
        <v>26</v>
      </c>
      <c r="R598" s="22">
        <v>0</v>
      </c>
      <c r="S598" s="22" t="s">
        <v>2037</v>
      </c>
    </row>
    <row r="599" spans="1:19">
      <c r="A599" s="16" t="s">
        <v>4674</v>
      </c>
      <c r="B599" s="21">
        <v>2454017158601</v>
      </c>
      <c r="C599" s="21">
        <v>4985009708088</v>
      </c>
      <c r="D599" s="22" t="s">
        <v>2063</v>
      </c>
      <c r="E599" s="22">
        <v>4323</v>
      </c>
      <c r="F599" s="22">
        <v>4</v>
      </c>
      <c r="G599" s="22">
        <v>0</v>
      </c>
      <c r="H599" s="22" t="s">
        <v>2037</v>
      </c>
      <c r="I599" s="22" t="s">
        <v>2036</v>
      </c>
      <c r="J599" s="22" t="s">
        <v>2069</v>
      </c>
      <c r="L599" s="16" t="s">
        <v>4679</v>
      </c>
      <c r="M599" s="21">
        <v>2256517129859</v>
      </c>
      <c r="O599" s="22" t="s">
        <v>6484</v>
      </c>
      <c r="P599" s="22">
        <v>23</v>
      </c>
      <c r="Q599" s="22">
        <v>8</v>
      </c>
      <c r="R599" s="22">
        <v>0</v>
      </c>
      <c r="S599" s="22" t="s">
        <v>2037</v>
      </c>
    </row>
    <row r="600" spans="1:19">
      <c r="A600" s="16" t="s">
        <v>4674</v>
      </c>
      <c r="B600" s="21">
        <v>2454018158600</v>
      </c>
      <c r="C600" s="21">
        <v>4985009708194</v>
      </c>
      <c r="D600" s="22" t="s">
        <v>2060</v>
      </c>
      <c r="E600" s="22">
        <v>4623</v>
      </c>
      <c r="F600" s="22">
        <v>20</v>
      </c>
      <c r="G600" s="22">
        <v>0</v>
      </c>
      <c r="H600" s="22" t="s">
        <v>2037</v>
      </c>
      <c r="I600" s="22" t="s">
        <v>2036</v>
      </c>
      <c r="J600" s="22" t="s">
        <v>2040</v>
      </c>
      <c r="L600" s="16" t="s">
        <v>4679</v>
      </c>
      <c r="M600" s="21">
        <v>1756515208965</v>
      </c>
      <c r="O600" s="22" t="s">
        <v>2389</v>
      </c>
      <c r="P600" s="22">
        <v>23</v>
      </c>
      <c r="Q600" s="22">
        <v>22</v>
      </c>
      <c r="R600" s="22">
        <v>0</v>
      </c>
      <c r="S600" s="22" t="s">
        <v>2037</v>
      </c>
    </row>
    <row r="601" spans="1:19">
      <c r="A601" s="16" t="s">
        <v>4674</v>
      </c>
      <c r="B601" s="21">
        <v>2454018158600</v>
      </c>
      <c r="C601" s="21">
        <v>4985009708194</v>
      </c>
      <c r="D601" s="22" t="s">
        <v>2060</v>
      </c>
      <c r="E601" s="22">
        <v>4623</v>
      </c>
      <c r="F601" s="22">
        <v>19</v>
      </c>
      <c r="G601" s="22">
        <v>0</v>
      </c>
      <c r="H601" s="22" t="s">
        <v>2037</v>
      </c>
      <c r="I601" s="22" t="s">
        <v>2036</v>
      </c>
      <c r="J601" s="22" t="s">
        <v>2040</v>
      </c>
      <c r="L601" s="16" t="s">
        <v>4679</v>
      </c>
      <c r="M601" s="21">
        <v>1856016208720</v>
      </c>
      <c r="O601" s="22" t="s">
        <v>7209</v>
      </c>
      <c r="P601" s="22">
        <v>23</v>
      </c>
      <c r="Q601" s="22">
        <v>32</v>
      </c>
      <c r="R601" s="22">
        <v>0</v>
      </c>
      <c r="S601" s="22" t="s">
        <v>2037</v>
      </c>
    </row>
    <row r="602" spans="1:19">
      <c r="A602" s="16" t="s">
        <v>4674</v>
      </c>
      <c r="B602" s="21">
        <v>2454018158600</v>
      </c>
      <c r="C602" s="21">
        <v>4985009708194</v>
      </c>
      <c r="D602" s="22" t="s">
        <v>2060</v>
      </c>
      <c r="E602" s="22">
        <v>4623</v>
      </c>
      <c r="F602" s="22">
        <v>17</v>
      </c>
      <c r="G602" s="22">
        <v>0</v>
      </c>
      <c r="H602" s="22" t="s">
        <v>2037</v>
      </c>
      <c r="I602" s="22" t="s">
        <v>2036</v>
      </c>
      <c r="J602" s="22" t="s">
        <v>2040</v>
      </c>
      <c r="L602" s="16" t="s">
        <v>4679</v>
      </c>
      <c r="M602" s="21">
        <v>2154518208071</v>
      </c>
      <c r="O602" s="22" t="s">
        <v>7447</v>
      </c>
      <c r="P602" s="22">
        <v>22</v>
      </c>
      <c r="Q602" s="22">
        <v>37</v>
      </c>
      <c r="R602" s="22">
        <v>0</v>
      </c>
      <c r="S602" s="22" t="s">
        <v>2037</v>
      </c>
    </row>
    <row r="603" spans="1:19">
      <c r="A603" s="16" t="s">
        <v>4674</v>
      </c>
      <c r="B603" s="21">
        <v>2454018158600</v>
      </c>
      <c r="C603" s="21">
        <v>4985009708194</v>
      </c>
      <c r="D603" s="22" t="s">
        <v>2060</v>
      </c>
      <c r="E603" s="22">
        <v>923</v>
      </c>
      <c r="F603" s="22">
        <v>16</v>
      </c>
      <c r="G603" s="22">
        <v>0</v>
      </c>
      <c r="H603" s="22" t="s">
        <v>2037</v>
      </c>
      <c r="I603" s="22" t="s">
        <v>2036</v>
      </c>
      <c r="J603" s="22" t="s">
        <v>2041</v>
      </c>
      <c r="L603" s="16" t="s">
        <v>4679</v>
      </c>
      <c r="M603" s="21">
        <v>2254018208066</v>
      </c>
      <c r="O603" s="22" t="s">
        <v>7210</v>
      </c>
      <c r="P603" s="22">
        <v>22</v>
      </c>
      <c r="Q603" s="22">
        <v>3</v>
      </c>
      <c r="R603" s="22">
        <v>0</v>
      </c>
      <c r="S603" s="22" t="s">
        <v>2037</v>
      </c>
    </row>
    <row r="604" spans="1:19">
      <c r="A604" s="16" t="s">
        <v>4674</v>
      </c>
      <c r="B604" s="21">
        <v>2454019158609</v>
      </c>
      <c r="C604" s="21">
        <v>4985009708323</v>
      </c>
      <c r="D604" s="22" t="s">
        <v>2923</v>
      </c>
      <c r="E604" s="22">
        <v>3323</v>
      </c>
      <c r="F604" s="22">
        <v>3</v>
      </c>
      <c r="G604" s="22">
        <v>0</v>
      </c>
      <c r="H604" s="22" t="s">
        <v>2037</v>
      </c>
      <c r="I604" s="22" t="s">
        <v>2036</v>
      </c>
      <c r="J604" s="22" t="s">
        <v>2041</v>
      </c>
      <c r="L604" s="16" t="s">
        <v>4679</v>
      </c>
      <c r="M604" s="21">
        <v>1756514094002</v>
      </c>
      <c r="O604" s="22" t="s">
        <v>7364</v>
      </c>
      <c r="P604" s="22">
        <v>23</v>
      </c>
      <c r="Q604" s="22">
        <v>273</v>
      </c>
      <c r="R604" s="22">
        <v>0</v>
      </c>
      <c r="S604" s="22" t="s">
        <v>2037</v>
      </c>
    </row>
    <row r="605" spans="1:19">
      <c r="A605" s="16" t="s">
        <v>4674</v>
      </c>
      <c r="B605" s="21">
        <v>2454019158609</v>
      </c>
      <c r="C605" s="21">
        <v>4985009708323</v>
      </c>
      <c r="D605" s="22" t="s">
        <v>2923</v>
      </c>
      <c r="E605" s="22">
        <v>3523</v>
      </c>
      <c r="F605" s="22">
        <v>8</v>
      </c>
      <c r="G605" s="22">
        <v>0</v>
      </c>
      <c r="H605" s="22" t="s">
        <v>2037</v>
      </c>
      <c r="I605" s="22" t="s">
        <v>2036</v>
      </c>
      <c r="J605" s="22" t="s">
        <v>2040</v>
      </c>
      <c r="L605" s="16" t="s">
        <v>4679</v>
      </c>
      <c r="M605" s="21">
        <v>2255518139225</v>
      </c>
      <c r="O605" s="22" t="s">
        <v>7448</v>
      </c>
      <c r="P605" s="22">
        <v>22</v>
      </c>
      <c r="Q605" s="22">
        <v>28</v>
      </c>
      <c r="R605" s="22">
        <v>0</v>
      </c>
      <c r="S605" s="22" t="s">
        <v>2037</v>
      </c>
    </row>
    <row r="606" spans="1:19">
      <c r="A606" s="16" t="s">
        <v>4674</v>
      </c>
      <c r="B606" s="21">
        <v>2454517158606</v>
      </c>
      <c r="C606" s="21">
        <v>4985009708095</v>
      </c>
      <c r="D606" s="22" t="s">
        <v>12149</v>
      </c>
      <c r="E606" s="22">
        <v>4723</v>
      </c>
      <c r="F606" s="22">
        <v>4</v>
      </c>
      <c r="G606" s="22">
        <v>0</v>
      </c>
      <c r="H606" s="22" t="s">
        <v>2037</v>
      </c>
      <c r="I606" s="22" t="s">
        <v>2036</v>
      </c>
      <c r="J606" s="22" t="s">
        <v>2040</v>
      </c>
      <c r="L606" s="16" t="s">
        <v>4679</v>
      </c>
      <c r="M606" s="21">
        <v>1857014327024</v>
      </c>
      <c r="O606" s="22" t="s">
        <v>7481</v>
      </c>
      <c r="P606" s="22">
        <v>19</v>
      </c>
      <c r="Q606" s="22">
        <v>1</v>
      </c>
      <c r="R606" s="22">
        <v>0</v>
      </c>
      <c r="S606" s="22" t="s">
        <v>2037</v>
      </c>
    </row>
    <row r="607" spans="1:19">
      <c r="A607" s="16" t="s">
        <v>4674</v>
      </c>
      <c r="B607" s="21">
        <v>2454517158606</v>
      </c>
      <c r="C607" s="21">
        <v>4985009708095</v>
      </c>
      <c r="D607" s="22" t="s">
        <v>12149</v>
      </c>
      <c r="E607" s="22">
        <v>4723</v>
      </c>
      <c r="F607" s="22">
        <v>4</v>
      </c>
      <c r="G607" s="22">
        <v>0</v>
      </c>
      <c r="H607" s="22" t="s">
        <v>2037</v>
      </c>
      <c r="I607" s="22" t="s">
        <v>2036</v>
      </c>
      <c r="J607" s="22" t="s">
        <v>2040</v>
      </c>
      <c r="L607" s="16" t="s">
        <v>4679</v>
      </c>
      <c r="M607" s="21">
        <v>2155517208727</v>
      </c>
      <c r="O607" s="22" t="s">
        <v>7496</v>
      </c>
      <c r="P607" s="22">
        <v>23</v>
      </c>
      <c r="Q607" s="22">
        <v>166</v>
      </c>
      <c r="R607" s="22">
        <v>0</v>
      </c>
      <c r="S607" s="22" t="s">
        <v>2037</v>
      </c>
    </row>
    <row r="608" spans="1:19">
      <c r="A608" s="16" t="s">
        <v>4674</v>
      </c>
      <c r="B608" s="21">
        <v>2454518158605</v>
      </c>
      <c r="C608" s="21">
        <v>4985009708200</v>
      </c>
      <c r="D608" s="22" t="s">
        <v>2248</v>
      </c>
      <c r="E608" s="22">
        <v>3923</v>
      </c>
      <c r="F608" s="22">
        <v>8</v>
      </c>
      <c r="G608" s="22">
        <v>0</v>
      </c>
      <c r="H608" s="22" t="s">
        <v>2037</v>
      </c>
      <c r="I608" s="22" t="s">
        <v>2036</v>
      </c>
      <c r="J608" s="22" t="s">
        <v>2040</v>
      </c>
      <c r="L608" s="16" t="s">
        <v>4679</v>
      </c>
      <c r="M608" s="21">
        <v>1856015327361</v>
      </c>
      <c r="O608" s="22" t="s">
        <v>2417</v>
      </c>
      <c r="P608" s="22">
        <v>23</v>
      </c>
      <c r="Q608" s="22">
        <v>160</v>
      </c>
      <c r="R608" s="22">
        <v>0</v>
      </c>
      <c r="S608" s="22" t="s">
        <v>2037</v>
      </c>
    </row>
    <row r="609" spans="1:19">
      <c r="A609" s="16" t="s">
        <v>4674</v>
      </c>
      <c r="B609" s="21">
        <v>2454518158605</v>
      </c>
      <c r="C609" s="21">
        <v>4985009708200</v>
      </c>
      <c r="D609" s="22" t="s">
        <v>2248</v>
      </c>
      <c r="E609" s="22">
        <v>3323</v>
      </c>
      <c r="F609" s="22">
        <v>2</v>
      </c>
      <c r="G609" s="22">
        <v>0</v>
      </c>
      <c r="H609" s="22" t="s">
        <v>2037</v>
      </c>
      <c r="I609" s="22" t="s">
        <v>2036</v>
      </c>
      <c r="J609" s="22" t="s">
        <v>2041</v>
      </c>
      <c r="L609" s="16" t="s">
        <v>4679</v>
      </c>
      <c r="M609" s="21">
        <v>2254517118521</v>
      </c>
      <c r="O609" s="22" t="s">
        <v>2679</v>
      </c>
      <c r="P609" s="22">
        <v>23</v>
      </c>
      <c r="Q609" s="22">
        <v>5</v>
      </c>
      <c r="R609" s="22">
        <v>0</v>
      </c>
      <c r="S609" s="22" t="s">
        <v>2037</v>
      </c>
    </row>
    <row r="610" spans="1:19">
      <c r="A610" s="16" t="s">
        <v>4674</v>
      </c>
      <c r="B610" s="21">
        <v>2454518158605</v>
      </c>
      <c r="C610" s="21">
        <v>4985009708200</v>
      </c>
      <c r="D610" s="22" t="s">
        <v>2248</v>
      </c>
      <c r="E610" s="22">
        <v>2022</v>
      </c>
      <c r="F610" s="22">
        <v>6</v>
      </c>
      <c r="G610" s="22">
        <v>0</v>
      </c>
      <c r="H610" s="22" t="s">
        <v>2037</v>
      </c>
      <c r="I610" s="22" t="s">
        <v>2036</v>
      </c>
      <c r="J610" s="22" t="s">
        <v>2041</v>
      </c>
      <c r="L610" s="16" t="s">
        <v>4679</v>
      </c>
      <c r="M610" s="21">
        <v>2154517209604</v>
      </c>
      <c r="O610" s="22" t="s">
        <v>7648</v>
      </c>
      <c r="P610" s="22">
        <v>23</v>
      </c>
      <c r="Q610" s="22">
        <v>211</v>
      </c>
      <c r="R610" s="22">
        <v>0</v>
      </c>
      <c r="S610" s="22" t="s">
        <v>2037</v>
      </c>
    </row>
    <row r="611" spans="1:19">
      <c r="A611" s="16" t="s">
        <v>4674</v>
      </c>
      <c r="B611" s="21">
        <v>2553518158605</v>
      </c>
      <c r="C611" s="21">
        <v>4985009708217</v>
      </c>
      <c r="D611" s="22" t="s">
        <v>2052</v>
      </c>
      <c r="E611" s="22">
        <v>2923</v>
      </c>
      <c r="F611" s="22">
        <v>1</v>
      </c>
      <c r="G611" s="22">
        <v>0</v>
      </c>
      <c r="H611" s="22" t="s">
        <v>2037</v>
      </c>
      <c r="I611" s="22" t="s">
        <v>2036</v>
      </c>
      <c r="J611" s="22" t="s">
        <v>2053</v>
      </c>
      <c r="L611" s="16" t="s">
        <v>4679</v>
      </c>
      <c r="M611" s="21">
        <v>2254518209600</v>
      </c>
      <c r="O611" s="22" t="s">
        <v>7649</v>
      </c>
      <c r="P611" s="22">
        <v>23</v>
      </c>
      <c r="Q611" s="22">
        <v>248</v>
      </c>
      <c r="R611" s="22">
        <v>0</v>
      </c>
      <c r="S611" s="22" t="s">
        <v>2037</v>
      </c>
    </row>
    <row r="612" spans="1:19">
      <c r="A612" s="16" t="s">
        <v>4674</v>
      </c>
      <c r="B612" s="21">
        <v>2553518158605</v>
      </c>
      <c r="C612" s="21">
        <v>4985009708217</v>
      </c>
      <c r="D612" s="22" t="s">
        <v>2052</v>
      </c>
      <c r="E612" s="22">
        <v>3423</v>
      </c>
      <c r="F612" s="22">
        <v>4</v>
      </c>
      <c r="G612" s="22">
        <v>0</v>
      </c>
      <c r="H612" s="22" t="s">
        <v>2037</v>
      </c>
      <c r="I612" s="22" t="s">
        <v>2036</v>
      </c>
      <c r="J612" s="22" t="s">
        <v>2053</v>
      </c>
      <c r="L612" s="16" t="s">
        <v>4679</v>
      </c>
      <c r="M612" s="21">
        <v>2454519209603</v>
      </c>
      <c r="O612" s="22" t="s">
        <v>7650</v>
      </c>
      <c r="P612" s="22">
        <v>23</v>
      </c>
      <c r="Q612" s="22">
        <v>40</v>
      </c>
      <c r="R612" s="22">
        <v>0</v>
      </c>
      <c r="S612" s="22" t="s">
        <v>2037</v>
      </c>
    </row>
    <row r="613" spans="1:19">
      <c r="A613" s="16" t="s">
        <v>4674</v>
      </c>
      <c r="B613" s="21">
        <v>2553519158604</v>
      </c>
      <c r="C613" s="21">
        <v>4985009708347</v>
      </c>
      <c r="D613" s="22" t="s">
        <v>2051</v>
      </c>
      <c r="E613" s="22">
        <v>3923</v>
      </c>
      <c r="F613" s="22">
        <v>4</v>
      </c>
      <c r="G613" s="22">
        <v>0</v>
      </c>
      <c r="H613" s="22" t="s">
        <v>2037</v>
      </c>
      <c r="I613" s="22" t="s">
        <v>2036</v>
      </c>
      <c r="J613" s="22" t="s">
        <v>2040</v>
      </c>
      <c r="L613" s="16" t="s">
        <v>4679</v>
      </c>
      <c r="M613" s="21">
        <v>1656514130604</v>
      </c>
      <c r="O613" s="22" t="s">
        <v>7785</v>
      </c>
      <c r="P613" s="22">
        <v>23</v>
      </c>
      <c r="Q613" s="22">
        <v>76</v>
      </c>
      <c r="R613" s="22">
        <v>0</v>
      </c>
      <c r="S613" s="22" t="s">
        <v>2037</v>
      </c>
    </row>
    <row r="614" spans="1:19">
      <c r="A614" s="16" t="s">
        <v>4674</v>
      </c>
      <c r="B614" s="21">
        <v>2553519158604</v>
      </c>
      <c r="C614" s="21">
        <v>4985009708347</v>
      </c>
      <c r="D614" s="22" t="s">
        <v>2051</v>
      </c>
      <c r="E614" s="22">
        <v>4623</v>
      </c>
      <c r="F614" s="22">
        <v>6</v>
      </c>
      <c r="G614" s="22">
        <v>0</v>
      </c>
      <c r="H614" s="22" t="s">
        <v>2037</v>
      </c>
      <c r="I614" s="22" t="s">
        <v>2036</v>
      </c>
      <c r="J614" s="22" t="s">
        <v>2041</v>
      </c>
      <c r="L614" s="16" t="s">
        <v>4679</v>
      </c>
      <c r="M614" s="21">
        <v>2055517130601</v>
      </c>
      <c r="O614" s="22" t="s">
        <v>7786</v>
      </c>
      <c r="P614" s="22">
        <v>23</v>
      </c>
      <c r="Q614" s="22">
        <v>40</v>
      </c>
      <c r="R614" s="22">
        <v>0</v>
      </c>
      <c r="S614" s="22" t="s">
        <v>2037</v>
      </c>
    </row>
    <row r="615" spans="1:19">
      <c r="A615" s="16" t="s">
        <v>4674</v>
      </c>
      <c r="B615" s="21">
        <v>2554018158607</v>
      </c>
      <c r="C615" s="21">
        <v>4985009708224</v>
      </c>
      <c r="D615" s="22" t="s">
        <v>2048</v>
      </c>
      <c r="E615" s="22">
        <v>1423</v>
      </c>
      <c r="F615" s="22">
        <v>1</v>
      </c>
      <c r="G615" s="22">
        <v>0</v>
      </c>
      <c r="H615" s="22" t="s">
        <v>2037</v>
      </c>
      <c r="I615" s="22" t="s">
        <v>2036</v>
      </c>
      <c r="J615" s="22" t="s">
        <v>2041</v>
      </c>
      <c r="L615" s="16" t="s">
        <v>4679</v>
      </c>
      <c r="M615" s="21">
        <v>2155517130608</v>
      </c>
      <c r="O615" s="22" t="s">
        <v>2164</v>
      </c>
      <c r="P615" s="22">
        <v>23</v>
      </c>
      <c r="Q615" s="22">
        <v>40</v>
      </c>
      <c r="R615" s="22">
        <v>0</v>
      </c>
      <c r="S615" s="22" t="s">
        <v>2037</v>
      </c>
    </row>
    <row r="616" spans="1:19">
      <c r="A616" s="16" t="s">
        <v>4674</v>
      </c>
      <c r="B616" s="21">
        <v>2554018158607</v>
      </c>
      <c r="C616" s="21">
        <v>4985009708224</v>
      </c>
      <c r="D616" s="22" t="s">
        <v>2048</v>
      </c>
      <c r="E616" s="22">
        <v>4523</v>
      </c>
      <c r="F616" s="22">
        <v>6</v>
      </c>
      <c r="G616" s="22">
        <v>0</v>
      </c>
      <c r="H616" s="22" t="s">
        <v>2037</v>
      </c>
      <c r="I616" s="22" t="s">
        <v>2036</v>
      </c>
      <c r="J616" s="22" t="s">
        <v>2040</v>
      </c>
      <c r="L616" s="16" t="s">
        <v>4679</v>
      </c>
      <c r="M616" s="21">
        <v>2255519130603</v>
      </c>
      <c r="O616" s="22" t="s">
        <v>7787</v>
      </c>
      <c r="P616" s="22">
        <v>23</v>
      </c>
      <c r="Q616" s="22">
        <v>12</v>
      </c>
      <c r="R616" s="22">
        <v>0</v>
      </c>
      <c r="S616" s="22" t="s">
        <v>2037</v>
      </c>
    </row>
    <row r="617" spans="1:19">
      <c r="A617" s="16" t="s">
        <v>4674</v>
      </c>
      <c r="B617" s="21">
        <v>2554018158607</v>
      </c>
      <c r="C617" s="21">
        <v>4985009708224</v>
      </c>
      <c r="D617" s="22" t="s">
        <v>2048</v>
      </c>
      <c r="E617" s="22">
        <v>4523</v>
      </c>
      <c r="F617" s="22">
        <v>13</v>
      </c>
      <c r="G617" s="22">
        <v>0</v>
      </c>
      <c r="H617" s="22" t="s">
        <v>2037</v>
      </c>
      <c r="I617" s="22" t="s">
        <v>2036</v>
      </c>
      <c r="J617" s="22" t="s">
        <v>2040</v>
      </c>
      <c r="L617" s="16" t="s">
        <v>4679</v>
      </c>
      <c r="M617" s="21">
        <v>2255517130605</v>
      </c>
      <c r="O617" s="22" t="s">
        <v>7788</v>
      </c>
      <c r="P617" s="22">
        <v>23</v>
      </c>
      <c r="Q617" s="22">
        <v>12</v>
      </c>
      <c r="R617" s="22">
        <v>0</v>
      </c>
      <c r="S617" s="22" t="s">
        <v>2037</v>
      </c>
    </row>
    <row r="618" spans="1:19">
      <c r="A618" s="16" t="s">
        <v>4674</v>
      </c>
      <c r="B618" s="21">
        <v>2554019158606</v>
      </c>
      <c r="C618" s="21">
        <v>4985009708354</v>
      </c>
      <c r="D618" s="22" t="s">
        <v>2047</v>
      </c>
      <c r="E618" s="22">
        <v>1523</v>
      </c>
      <c r="F618" s="22">
        <v>2</v>
      </c>
      <c r="G618" s="22">
        <v>0</v>
      </c>
      <c r="H618" s="22" t="s">
        <v>2037</v>
      </c>
      <c r="I618" s="22" t="s">
        <v>2036</v>
      </c>
      <c r="J618" s="22" t="s">
        <v>2041</v>
      </c>
      <c r="L618" s="16" t="s">
        <v>4679</v>
      </c>
      <c r="M618" s="21">
        <v>2056016130604</v>
      </c>
      <c r="O618" s="22" t="s">
        <v>2177</v>
      </c>
      <c r="P618" s="22">
        <v>23</v>
      </c>
      <c r="Q618" s="22">
        <v>143</v>
      </c>
      <c r="R618" s="22">
        <v>0</v>
      </c>
      <c r="S618" s="22" t="s">
        <v>2037</v>
      </c>
    </row>
    <row r="619" spans="1:19">
      <c r="A619" s="16" t="s">
        <v>4674</v>
      </c>
      <c r="B619" s="21">
        <v>2554019158606</v>
      </c>
      <c r="C619" s="21">
        <v>4985009708354</v>
      </c>
      <c r="D619" s="22" t="s">
        <v>2047</v>
      </c>
      <c r="E619" s="22">
        <v>2122</v>
      </c>
      <c r="F619" s="22">
        <v>2</v>
      </c>
      <c r="G619" s="22">
        <v>0</v>
      </c>
      <c r="H619" s="22" t="s">
        <v>2037</v>
      </c>
      <c r="I619" s="22" t="s">
        <v>2036</v>
      </c>
      <c r="J619" s="22" t="s">
        <v>2041</v>
      </c>
      <c r="L619" s="16" t="s">
        <v>4679</v>
      </c>
      <c r="M619" s="21">
        <v>1956515130604</v>
      </c>
      <c r="O619" s="22" t="s">
        <v>2190</v>
      </c>
      <c r="P619" s="22">
        <v>23</v>
      </c>
      <c r="Q619" s="22">
        <v>78</v>
      </c>
      <c r="R619" s="22">
        <v>0</v>
      </c>
      <c r="S619" s="22" t="s">
        <v>2037</v>
      </c>
    </row>
    <row r="620" spans="1:19">
      <c r="A620" s="16" t="s">
        <v>4674</v>
      </c>
      <c r="B620" s="21">
        <v>2554519158601</v>
      </c>
      <c r="C620" s="21">
        <v>4985009708361</v>
      </c>
      <c r="D620" s="22" t="s">
        <v>14090</v>
      </c>
      <c r="E620" s="22">
        <v>3223</v>
      </c>
      <c r="F620" s="22">
        <v>2</v>
      </c>
      <c r="G620" s="22">
        <v>0</v>
      </c>
      <c r="H620" s="22" t="s">
        <v>2037</v>
      </c>
      <c r="I620" s="22" t="s">
        <v>2036</v>
      </c>
      <c r="J620" s="22" t="s">
        <v>2038</v>
      </c>
      <c r="L620" s="16" t="s">
        <v>4679</v>
      </c>
      <c r="M620" s="21">
        <v>1656015130608</v>
      </c>
      <c r="O620" s="22" t="s">
        <v>2222</v>
      </c>
      <c r="P620" s="22">
        <v>23</v>
      </c>
      <c r="Q620" s="22">
        <v>107</v>
      </c>
      <c r="R620" s="22">
        <v>0</v>
      </c>
      <c r="S620" s="22" t="s">
        <v>2037</v>
      </c>
    </row>
    <row r="621" spans="1:19">
      <c r="A621" s="16" t="s">
        <v>4674</v>
      </c>
      <c r="B621" s="21">
        <v>2653518158602</v>
      </c>
      <c r="C621" s="21">
        <v>4985009708248</v>
      </c>
      <c r="D621" s="22" t="s">
        <v>2045</v>
      </c>
      <c r="E621" s="22">
        <v>3723</v>
      </c>
      <c r="F621" s="22">
        <v>6</v>
      </c>
      <c r="G621" s="22">
        <v>0</v>
      </c>
      <c r="H621" s="22" t="s">
        <v>2037</v>
      </c>
      <c r="I621" s="22" t="s">
        <v>2036</v>
      </c>
      <c r="J621" s="22" t="s">
        <v>2040</v>
      </c>
      <c r="L621" s="16" t="s">
        <v>4679</v>
      </c>
      <c r="M621" s="21">
        <v>1756016130604</v>
      </c>
      <c r="O621" s="22" t="s">
        <v>7824</v>
      </c>
      <c r="P621" s="22">
        <v>23</v>
      </c>
      <c r="Q621" s="22">
        <v>60</v>
      </c>
      <c r="R621" s="22">
        <v>0</v>
      </c>
      <c r="S621" s="22" t="s">
        <v>2037</v>
      </c>
    </row>
    <row r="622" spans="1:19">
      <c r="A622" s="16" t="s">
        <v>4674</v>
      </c>
      <c r="B622" s="21">
        <v>2653518158602</v>
      </c>
      <c r="C622" s="21">
        <v>4985009708248</v>
      </c>
      <c r="D622" s="22" t="s">
        <v>2045</v>
      </c>
      <c r="E622" s="22">
        <v>4423</v>
      </c>
      <c r="F622" s="22">
        <v>4</v>
      </c>
      <c r="G622" s="22">
        <v>0</v>
      </c>
      <c r="H622" s="22" t="s">
        <v>2037</v>
      </c>
      <c r="I622" s="22" t="s">
        <v>2036</v>
      </c>
      <c r="J622" s="22" t="s">
        <v>2040</v>
      </c>
      <c r="L622" s="16" t="s">
        <v>4679</v>
      </c>
      <c r="M622" s="21">
        <v>2355018130606</v>
      </c>
      <c r="O622" s="22" t="s">
        <v>2151</v>
      </c>
      <c r="P622" s="22">
        <v>23</v>
      </c>
      <c r="Q622" s="22">
        <v>43</v>
      </c>
      <c r="R622" s="22">
        <v>0</v>
      </c>
      <c r="S622" s="22" t="s">
        <v>2037</v>
      </c>
    </row>
    <row r="623" spans="1:19">
      <c r="A623" s="16" t="s">
        <v>4674</v>
      </c>
      <c r="B623" s="21">
        <v>2653518158602</v>
      </c>
      <c r="C623" s="21">
        <v>4985009708248</v>
      </c>
      <c r="D623" s="22" t="s">
        <v>2045</v>
      </c>
      <c r="E623" s="22">
        <v>4223</v>
      </c>
      <c r="F623" s="22">
        <v>4</v>
      </c>
      <c r="G623" s="22">
        <v>0</v>
      </c>
      <c r="H623" s="22" t="s">
        <v>2037</v>
      </c>
      <c r="I623" s="22" t="s">
        <v>2036</v>
      </c>
      <c r="J623" s="22" t="s">
        <v>2040</v>
      </c>
      <c r="L623" s="16" t="s">
        <v>4679</v>
      </c>
      <c r="M623" s="21">
        <v>1856515130607</v>
      </c>
      <c r="O623" s="22" t="s">
        <v>2200</v>
      </c>
      <c r="P623" s="22">
        <v>23</v>
      </c>
      <c r="Q623" s="22">
        <v>16</v>
      </c>
      <c r="R623" s="22">
        <v>0</v>
      </c>
      <c r="S623" s="22" t="s">
        <v>2037</v>
      </c>
    </row>
    <row r="624" spans="1:19">
      <c r="A624" s="16" t="s">
        <v>4674</v>
      </c>
      <c r="B624" s="21">
        <v>2653518158602</v>
      </c>
      <c r="C624" s="21">
        <v>4985009708248</v>
      </c>
      <c r="D624" s="22" t="s">
        <v>2045</v>
      </c>
      <c r="E624" s="22">
        <v>4323</v>
      </c>
      <c r="F624" s="22">
        <v>4</v>
      </c>
      <c r="G624" s="22">
        <v>0</v>
      </c>
      <c r="H624" s="22" t="s">
        <v>2037</v>
      </c>
      <c r="I624" s="22" t="s">
        <v>2036</v>
      </c>
      <c r="J624" s="22" t="s">
        <v>2040</v>
      </c>
      <c r="L624" s="16" t="s">
        <v>4679</v>
      </c>
      <c r="M624" s="21">
        <v>2255018130609</v>
      </c>
      <c r="O624" s="22" t="s">
        <v>2154</v>
      </c>
      <c r="P624" s="22">
        <v>23</v>
      </c>
      <c r="Q624" s="22">
        <v>40</v>
      </c>
      <c r="R624" s="22">
        <v>0</v>
      </c>
      <c r="S624" s="22" t="s">
        <v>2037</v>
      </c>
    </row>
    <row r="625" spans="1:19">
      <c r="A625" s="16" t="s">
        <v>4674</v>
      </c>
      <c r="B625" s="21">
        <v>2753519158608</v>
      </c>
      <c r="C625" s="21">
        <v>4985009708378</v>
      </c>
      <c r="D625" s="22" t="s">
        <v>2039</v>
      </c>
      <c r="E625" s="22">
        <v>4523</v>
      </c>
      <c r="F625" s="22">
        <v>8</v>
      </c>
      <c r="G625" s="22">
        <v>0</v>
      </c>
      <c r="H625" s="22" t="s">
        <v>2037</v>
      </c>
      <c r="I625" s="22" t="s">
        <v>2036</v>
      </c>
      <c r="J625" s="22" t="s">
        <v>2038</v>
      </c>
      <c r="L625" s="16" t="s">
        <v>4679</v>
      </c>
      <c r="M625" s="21">
        <v>2156017130600</v>
      </c>
      <c r="O625" s="22" t="s">
        <v>2162</v>
      </c>
      <c r="P625" s="22">
        <v>23</v>
      </c>
      <c r="Q625" s="22">
        <v>32</v>
      </c>
      <c r="R625" s="22">
        <v>0</v>
      </c>
      <c r="S625" s="22" t="s">
        <v>2037</v>
      </c>
    </row>
    <row r="626" spans="1:19">
      <c r="A626" s="16" t="s">
        <v>4674</v>
      </c>
      <c r="B626" s="21">
        <v>2753519158608</v>
      </c>
      <c r="C626" s="21">
        <v>4985009708378</v>
      </c>
      <c r="D626" s="22" t="s">
        <v>2039</v>
      </c>
      <c r="E626" s="22">
        <v>5223</v>
      </c>
      <c r="F626" s="22">
        <v>8</v>
      </c>
      <c r="G626" s="22">
        <v>0</v>
      </c>
      <c r="H626" s="22" t="s">
        <v>2037</v>
      </c>
      <c r="I626" s="22" t="s">
        <v>2036</v>
      </c>
      <c r="J626" s="22" t="s">
        <v>2038</v>
      </c>
      <c r="L626" s="16" t="s">
        <v>4679</v>
      </c>
      <c r="M626" s="21">
        <v>1755515130603</v>
      </c>
      <c r="O626" s="22" t="s">
        <v>7825</v>
      </c>
      <c r="P626" s="22">
        <v>23</v>
      </c>
      <c r="Q626" s="22">
        <v>13</v>
      </c>
      <c r="R626" s="22">
        <v>0</v>
      </c>
      <c r="S626" s="22" t="s">
        <v>2037</v>
      </c>
    </row>
    <row r="627" spans="1:19">
      <c r="A627" s="16" t="s">
        <v>4674</v>
      </c>
      <c r="B627" s="21">
        <v>2753519158608</v>
      </c>
      <c r="C627" s="21">
        <v>4985009708378</v>
      </c>
      <c r="D627" s="22" t="s">
        <v>2039</v>
      </c>
      <c r="E627" s="22">
        <v>4123</v>
      </c>
      <c r="F627" s="22">
        <v>8</v>
      </c>
      <c r="G627" s="22">
        <v>0</v>
      </c>
      <c r="H627" s="22" t="s">
        <v>2037</v>
      </c>
      <c r="I627" s="22" t="s">
        <v>2036</v>
      </c>
      <c r="J627" s="22" t="s">
        <v>2058</v>
      </c>
      <c r="L627" s="16" t="s">
        <v>4679</v>
      </c>
      <c r="M627" s="21">
        <v>2256017130607</v>
      </c>
      <c r="O627" s="22" t="s">
        <v>2152</v>
      </c>
      <c r="P627" s="22">
        <v>23</v>
      </c>
      <c r="Q627" s="22">
        <v>28</v>
      </c>
      <c r="R627" s="22">
        <v>0</v>
      </c>
      <c r="S627" s="22" t="s">
        <v>2037</v>
      </c>
    </row>
    <row r="628" spans="1:19">
      <c r="A628" s="16" t="s">
        <v>4674</v>
      </c>
      <c r="B628" s="21">
        <v>2054517159254</v>
      </c>
      <c r="C628" s="21">
        <v>4985009705278</v>
      </c>
      <c r="D628" s="22" t="s">
        <v>2126</v>
      </c>
      <c r="E628" s="22">
        <v>2923</v>
      </c>
      <c r="F628" s="22">
        <v>3</v>
      </c>
      <c r="G628" s="22">
        <v>0</v>
      </c>
      <c r="H628" s="22" t="s">
        <v>2037</v>
      </c>
      <c r="I628" s="22" t="s">
        <v>2036</v>
      </c>
      <c r="J628" s="22" t="s">
        <v>2066</v>
      </c>
      <c r="L628" s="16" t="s">
        <v>4679</v>
      </c>
      <c r="M628" s="21">
        <v>1856015130602</v>
      </c>
      <c r="O628" s="22" t="s">
        <v>7826</v>
      </c>
      <c r="P628" s="22">
        <v>23</v>
      </c>
      <c r="Q628" s="22">
        <v>12</v>
      </c>
      <c r="R628" s="22">
        <v>0</v>
      </c>
      <c r="S628" s="22" t="s">
        <v>2037</v>
      </c>
    </row>
    <row r="629" spans="1:19">
      <c r="A629" s="16" t="s">
        <v>4674</v>
      </c>
      <c r="B629" s="21">
        <v>2055017159256</v>
      </c>
      <c r="C629" s="21">
        <v>4985009705315</v>
      </c>
      <c r="D629" s="22" t="s">
        <v>2124</v>
      </c>
      <c r="E629" s="22">
        <v>3323</v>
      </c>
      <c r="F629" s="22">
        <v>24</v>
      </c>
      <c r="G629" s="22">
        <v>0</v>
      </c>
      <c r="H629" s="22" t="s">
        <v>2037</v>
      </c>
      <c r="I629" s="22" t="s">
        <v>2036</v>
      </c>
      <c r="J629" s="22" t="s">
        <v>2038</v>
      </c>
      <c r="L629" s="16" t="s">
        <v>4679</v>
      </c>
      <c r="M629" s="21">
        <v>2255017169853</v>
      </c>
      <c r="O629" s="22" t="s">
        <v>7852</v>
      </c>
      <c r="P629" s="22">
        <v>23</v>
      </c>
      <c r="Q629" s="22">
        <v>8</v>
      </c>
      <c r="R629" s="22">
        <v>0</v>
      </c>
      <c r="S629" s="22" t="s">
        <v>2037</v>
      </c>
    </row>
    <row r="630" spans="1:19">
      <c r="A630" s="16" t="s">
        <v>4674</v>
      </c>
      <c r="B630" s="21">
        <v>2055017159256</v>
      </c>
      <c r="C630" s="21">
        <v>4985009705315</v>
      </c>
      <c r="D630" s="22" t="s">
        <v>2124</v>
      </c>
      <c r="E630" s="22">
        <v>3323</v>
      </c>
      <c r="F630" s="22">
        <v>24</v>
      </c>
      <c r="G630" s="22">
        <v>0</v>
      </c>
      <c r="H630" s="22" t="s">
        <v>2037</v>
      </c>
      <c r="I630" s="22" t="s">
        <v>2036</v>
      </c>
      <c r="J630" s="22" t="s">
        <v>2038</v>
      </c>
      <c r="L630" s="16" t="s">
        <v>4679</v>
      </c>
      <c r="M630" s="21">
        <v>2354018157705</v>
      </c>
      <c r="O630" s="22" t="s">
        <v>7893</v>
      </c>
      <c r="P630" s="22">
        <v>22</v>
      </c>
      <c r="Q630" s="22">
        <v>4</v>
      </c>
      <c r="R630" s="22">
        <v>0</v>
      </c>
      <c r="S630" s="22" t="s">
        <v>2037</v>
      </c>
    </row>
    <row r="631" spans="1:19">
      <c r="A631" s="16" t="s">
        <v>4674</v>
      </c>
      <c r="B631" s="21">
        <v>2055017159256</v>
      </c>
      <c r="C631" s="21">
        <v>4985009705315</v>
      </c>
      <c r="D631" s="22" t="s">
        <v>2124</v>
      </c>
      <c r="E631" s="22">
        <v>3323</v>
      </c>
      <c r="F631" s="22">
        <v>4</v>
      </c>
      <c r="G631" s="22">
        <v>0</v>
      </c>
      <c r="H631" s="22" t="s">
        <v>2037</v>
      </c>
      <c r="I631" s="22" t="s">
        <v>2036</v>
      </c>
      <c r="J631" s="22" t="s">
        <v>2058</v>
      </c>
      <c r="L631" s="16" t="s">
        <v>4679</v>
      </c>
      <c r="M631" s="21">
        <v>1655515130606</v>
      </c>
      <c r="O631" s="22" t="s">
        <v>2223</v>
      </c>
      <c r="P631" s="22">
        <v>23</v>
      </c>
      <c r="Q631" s="22">
        <v>76</v>
      </c>
      <c r="R631" s="22">
        <v>0</v>
      </c>
      <c r="S631" s="22" t="s">
        <v>2037</v>
      </c>
    </row>
    <row r="632" spans="1:19">
      <c r="A632" s="16" t="s">
        <v>4674</v>
      </c>
      <c r="B632" s="21">
        <v>2055517159251</v>
      </c>
      <c r="C632" s="21">
        <v>4985009705346</v>
      </c>
      <c r="D632" s="22" t="s">
        <v>2119</v>
      </c>
      <c r="E632" s="22">
        <v>5023</v>
      </c>
      <c r="F632" s="22">
        <v>20</v>
      </c>
      <c r="G632" s="22">
        <v>0</v>
      </c>
      <c r="H632" s="22" t="s">
        <v>2037</v>
      </c>
      <c r="I632" s="22" t="s">
        <v>2036</v>
      </c>
      <c r="J632" s="22" t="s">
        <v>2058</v>
      </c>
      <c r="L632" s="16" t="s">
        <v>4679</v>
      </c>
      <c r="M632" s="21">
        <v>2154517158407</v>
      </c>
      <c r="O632" s="22" t="s">
        <v>7995</v>
      </c>
      <c r="P632" s="22">
        <v>23</v>
      </c>
      <c r="Q632" s="22">
        <v>4</v>
      </c>
      <c r="R632" s="22">
        <v>0</v>
      </c>
      <c r="S632" s="22" t="s">
        <v>2037</v>
      </c>
    </row>
    <row r="633" spans="1:19">
      <c r="A633" s="16" t="s">
        <v>4674</v>
      </c>
      <c r="B633" s="21">
        <v>2055517159251</v>
      </c>
      <c r="C633" s="21">
        <v>4985009705346</v>
      </c>
      <c r="D633" s="22" t="s">
        <v>2119</v>
      </c>
      <c r="E633" s="22">
        <v>5023</v>
      </c>
      <c r="F633" s="22">
        <v>20</v>
      </c>
      <c r="G633" s="22">
        <v>0</v>
      </c>
      <c r="H633" s="22" t="s">
        <v>2037</v>
      </c>
      <c r="I633" s="22" t="s">
        <v>2036</v>
      </c>
      <c r="J633" s="22" t="s">
        <v>2058</v>
      </c>
      <c r="L633" s="16" t="s">
        <v>4679</v>
      </c>
      <c r="M633" s="21">
        <v>2354019158404</v>
      </c>
      <c r="O633" s="22" t="s">
        <v>7996</v>
      </c>
      <c r="P633" s="22">
        <v>23</v>
      </c>
      <c r="Q633" s="22">
        <v>1</v>
      </c>
      <c r="R633" s="22">
        <v>0</v>
      </c>
      <c r="S633" s="22" t="s">
        <v>2037</v>
      </c>
    </row>
    <row r="634" spans="1:19">
      <c r="A634" s="16" t="s">
        <v>4674</v>
      </c>
      <c r="B634" s="21">
        <v>2055517159251</v>
      </c>
      <c r="C634" s="21">
        <v>4985009705346</v>
      </c>
      <c r="D634" s="22" t="s">
        <v>2119</v>
      </c>
      <c r="E634" s="22">
        <v>2423</v>
      </c>
      <c r="F634" s="22">
        <v>13</v>
      </c>
      <c r="G634" s="22">
        <v>0</v>
      </c>
      <c r="H634" s="22" t="s">
        <v>2037</v>
      </c>
      <c r="I634" s="22" t="s">
        <v>2036</v>
      </c>
      <c r="J634" s="22" t="s">
        <v>2038</v>
      </c>
      <c r="L634" s="16" t="s">
        <v>4679</v>
      </c>
      <c r="M634" s="21">
        <v>1856015134112</v>
      </c>
      <c r="O634" s="22" t="s">
        <v>7997</v>
      </c>
      <c r="P634" s="22">
        <v>23</v>
      </c>
      <c r="Q634" s="22">
        <v>1</v>
      </c>
      <c r="R634" s="22">
        <v>0</v>
      </c>
      <c r="S634" s="22" t="s">
        <v>2037</v>
      </c>
    </row>
    <row r="635" spans="1:19">
      <c r="A635" s="16" t="s">
        <v>4674</v>
      </c>
      <c r="B635" s="21">
        <v>2055517159251</v>
      </c>
      <c r="C635" s="21">
        <v>4985009705346</v>
      </c>
      <c r="D635" s="22" t="s">
        <v>2119</v>
      </c>
      <c r="E635" s="22">
        <v>2423</v>
      </c>
      <c r="F635" s="22">
        <v>5</v>
      </c>
      <c r="G635" s="22">
        <v>0</v>
      </c>
      <c r="H635" s="22" t="s">
        <v>2037</v>
      </c>
      <c r="I635" s="22" t="s">
        <v>2036</v>
      </c>
      <c r="J635" s="22" t="s">
        <v>2058</v>
      </c>
      <c r="L635" s="16" t="s">
        <v>4679</v>
      </c>
      <c r="M635" s="21">
        <v>2156016206634</v>
      </c>
      <c r="O635" s="22" t="s">
        <v>7998</v>
      </c>
      <c r="P635" s="22">
        <v>22</v>
      </c>
      <c r="Q635" s="22">
        <v>4</v>
      </c>
      <c r="R635" s="22">
        <v>0</v>
      </c>
      <c r="S635" s="22" t="s">
        <v>2037</v>
      </c>
    </row>
    <row r="636" spans="1:19">
      <c r="A636" s="16" t="s">
        <v>4674</v>
      </c>
      <c r="B636" s="21">
        <v>2055517159251</v>
      </c>
      <c r="C636" s="21">
        <v>4985009705346</v>
      </c>
      <c r="D636" s="22" t="s">
        <v>2119</v>
      </c>
      <c r="E636" s="22">
        <v>1323</v>
      </c>
      <c r="F636" s="22">
        <v>9</v>
      </c>
      <c r="G636" s="22">
        <v>0</v>
      </c>
      <c r="H636" s="22" t="s">
        <v>2037</v>
      </c>
      <c r="I636" s="22" t="s">
        <v>2036</v>
      </c>
      <c r="J636" s="22" t="s">
        <v>2058</v>
      </c>
      <c r="L636" s="16" t="s">
        <v>4679</v>
      </c>
      <c r="M636" s="21">
        <v>1958015156948</v>
      </c>
      <c r="O636" s="22" t="s">
        <v>7999</v>
      </c>
      <c r="P636" s="22">
        <v>22</v>
      </c>
      <c r="Q636" s="22">
        <v>4</v>
      </c>
      <c r="R636" s="22">
        <v>0</v>
      </c>
      <c r="S636" s="22" t="s">
        <v>2037</v>
      </c>
    </row>
    <row r="637" spans="1:19">
      <c r="A637" s="16" t="s">
        <v>4674</v>
      </c>
      <c r="B637" s="21">
        <v>2155017159253</v>
      </c>
      <c r="C637" s="21">
        <v>4985009705322</v>
      </c>
      <c r="D637" s="22" t="s">
        <v>2109</v>
      </c>
      <c r="E637" s="22">
        <v>2423</v>
      </c>
      <c r="F637" s="22">
        <v>9</v>
      </c>
      <c r="G637" s="22">
        <v>0</v>
      </c>
      <c r="H637" s="22" t="s">
        <v>2037</v>
      </c>
      <c r="I637" s="22" t="s">
        <v>2036</v>
      </c>
      <c r="J637" s="22" t="s">
        <v>2058</v>
      </c>
      <c r="L637" s="16" t="s">
        <v>4679</v>
      </c>
      <c r="M637" s="21">
        <v>2156516170343</v>
      </c>
      <c r="O637" s="22" t="s">
        <v>8000</v>
      </c>
      <c r="P637" s="22">
        <v>23</v>
      </c>
      <c r="Q637" s="22">
        <v>4</v>
      </c>
      <c r="R637" s="22">
        <v>0</v>
      </c>
      <c r="S637" s="22" t="s">
        <v>2037</v>
      </c>
    </row>
    <row r="638" spans="1:19">
      <c r="A638" s="16" t="s">
        <v>4674</v>
      </c>
      <c r="B638" s="21">
        <v>2155017159253</v>
      </c>
      <c r="C638" s="21">
        <v>4985009705322</v>
      </c>
      <c r="D638" s="22" t="s">
        <v>2109</v>
      </c>
      <c r="E638" s="22">
        <v>4323</v>
      </c>
      <c r="F638" s="22">
        <v>5</v>
      </c>
      <c r="G638" s="22">
        <v>0</v>
      </c>
      <c r="H638" s="22" t="s">
        <v>2037</v>
      </c>
      <c r="I638" s="22" t="s">
        <v>2036</v>
      </c>
      <c r="J638" s="22" t="s">
        <v>2038</v>
      </c>
      <c r="L638" s="16" t="s">
        <v>4679</v>
      </c>
      <c r="M638" s="21">
        <v>2157016170345</v>
      </c>
      <c r="O638" s="22" t="s">
        <v>8001</v>
      </c>
      <c r="P638" s="22">
        <v>23</v>
      </c>
      <c r="Q638" s="22">
        <v>4</v>
      </c>
      <c r="R638" s="22">
        <v>0</v>
      </c>
      <c r="S638" s="22" t="s">
        <v>2037</v>
      </c>
    </row>
    <row r="639" spans="1:19">
      <c r="A639" s="16" t="s">
        <v>4674</v>
      </c>
      <c r="B639" s="21">
        <v>2155017159253</v>
      </c>
      <c r="C639" s="21">
        <v>4985009705322</v>
      </c>
      <c r="D639" s="22" t="s">
        <v>2109</v>
      </c>
      <c r="E639" s="22">
        <v>2423</v>
      </c>
      <c r="F639" s="22">
        <v>6</v>
      </c>
      <c r="G639" s="22">
        <v>0</v>
      </c>
      <c r="H639" s="22" t="s">
        <v>2037</v>
      </c>
      <c r="I639" s="22" t="s">
        <v>2036</v>
      </c>
      <c r="J639" s="22" t="s">
        <v>2038</v>
      </c>
      <c r="L639" s="16" t="s">
        <v>4679</v>
      </c>
      <c r="M639" s="21">
        <v>2256517170349</v>
      </c>
      <c r="O639" s="22" t="s">
        <v>8002</v>
      </c>
      <c r="P639" s="22">
        <v>23</v>
      </c>
      <c r="Q639" s="22">
        <v>4</v>
      </c>
      <c r="R639" s="22">
        <v>0</v>
      </c>
      <c r="S639" s="22" t="s">
        <v>2037</v>
      </c>
    </row>
    <row r="640" spans="1:19">
      <c r="A640" s="16" t="s">
        <v>4674</v>
      </c>
      <c r="B640" s="21">
        <v>2155517159258</v>
      </c>
      <c r="C640" s="21">
        <v>4985009705353</v>
      </c>
      <c r="D640" s="22" t="s">
        <v>13425</v>
      </c>
      <c r="E640" s="22">
        <v>5023</v>
      </c>
      <c r="F640" s="22">
        <v>10</v>
      </c>
      <c r="G640" s="22">
        <v>0</v>
      </c>
      <c r="H640" s="22" t="s">
        <v>2037</v>
      </c>
      <c r="I640" s="22" t="s">
        <v>2036</v>
      </c>
      <c r="J640" s="22" t="s">
        <v>2038</v>
      </c>
      <c r="L640" s="16" t="s">
        <v>4679</v>
      </c>
      <c r="M640" s="21">
        <v>2156016208966</v>
      </c>
      <c r="O640" s="22" t="s">
        <v>2393</v>
      </c>
      <c r="P640" s="22">
        <v>22</v>
      </c>
      <c r="Q640" s="22">
        <v>33</v>
      </c>
      <c r="R640" s="22">
        <v>0</v>
      </c>
      <c r="S640" s="22" t="s">
        <v>2037</v>
      </c>
    </row>
    <row r="641" spans="1:19">
      <c r="A641" s="16" t="s">
        <v>4674</v>
      </c>
      <c r="B641" s="21">
        <v>2155517159258</v>
      </c>
      <c r="C641" s="21">
        <v>4985009705353</v>
      </c>
      <c r="D641" s="22" t="s">
        <v>13425</v>
      </c>
      <c r="E641" s="22">
        <v>5023</v>
      </c>
      <c r="F641" s="22">
        <v>18</v>
      </c>
      <c r="G641" s="22">
        <v>0</v>
      </c>
      <c r="H641" s="22" t="s">
        <v>2037</v>
      </c>
      <c r="I641" s="22" t="s">
        <v>2036</v>
      </c>
      <c r="J641" s="22" t="s">
        <v>2038</v>
      </c>
      <c r="L641" s="16" t="s">
        <v>4679</v>
      </c>
      <c r="M641" s="21">
        <v>1656514094005</v>
      </c>
      <c r="O641" s="22" t="s">
        <v>2469</v>
      </c>
      <c r="P641" s="22">
        <v>24</v>
      </c>
      <c r="Q641" s="22">
        <v>12</v>
      </c>
      <c r="R641" s="22">
        <v>0</v>
      </c>
      <c r="S641" s="22" t="s">
        <v>2037</v>
      </c>
    </row>
    <row r="642" spans="1:19">
      <c r="A642" s="16" t="s">
        <v>4674</v>
      </c>
      <c r="B642" s="21">
        <v>2155517159258</v>
      </c>
      <c r="C642" s="21">
        <v>4985009705353</v>
      </c>
      <c r="D642" s="22" t="s">
        <v>13425</v>
      </c>
      <c r="E642" s="22">
        <v>5023</v>
      </c>
      <c r="F642" s="22">
        <v>14</v>
      </c>
      <c r="G642" s="22">
        <v>0</v>
      </c>
      <c r="H642" s="22" t="s">
        <v>2037</v>
      </c>
      <c r="I642" s="22" t="s">
        <v>2036</v>
      </c>
      <c r="J642" s="22" t="s">
        <v>2038</v>
      </c>
      <c r="L642" s="16" t="s">
        <v>4679</v>
      </c>
      <c r="M642" s="21">
        <v>1757014094004</v>
      </c>
      <c r="O642" s="22" t="s">
        <v>4750</v>
      </c>
      <c r="P642" s="22">
        <v>24</v>
      </c>
      <c r="Q642" s="22">
        <v>110</v>
      </c>
      <c r="R642" s="22">
        <v>0</v>
      </c>
      <c r="S642" s="22" t="s">
        <v>2037</v>
      </c>
    </row>
    <row r="643" spans="1:19">
      <c r="A643" s="16" t="s">
        <v>4674</v>
      </c>
      <c r="B643" s="21">
        <v>2155517159258</v>
      </c>
      <c r="C643" s="21">
        <v>4985009705353</v>
      </c>
      <c r="D643" s="22" t="s">
        <v>13425</v>
      </c>
      <c r="E643" s="22">
        <v>5023</v>
      </c>
      <c r="F643" s="22">
        <v>16</v>
      </c>
      <c r="G643" s="22">
        <v>0</v>
      </c>
      <c r="H643" s="22" t="s">
        <v>2037</v>
      </c>
      <c r="I643" s="22" t="s">
        <v>2036</v>
      </c>
      <c r="J643" s="22" t="s">
        <v>2058</v>
      </c>
      <c r="L643" s="16" t="s">
        <v>4679</v>
      </c>
      <c r="M643" s="21">
        <v>2054517094005</v>
      </c>
      <c r="O643" s="22" t="s">
        <v>11915</v>
      </c>
      <c r="P643" s="22">
        <v>24</v>
      </c>
      <c r="Q643" s="22">
        <v>176</v>
      </c>
      <c r="R643" s="22">
        <v>0</v>
      </c>
      <c r="S643" s="22" t="s">
        <v>2037</v>
      </c>
    </row>
    <row r="644" spans="1:19">
      <c r="A644" s="16" t="s">
        <v>4674</v>
      </c>
      <c r="B644" s="21">
        <v>2156017159250</v>
      </c>
      <c r="C644" s="21">
        <v>4985009705384</v>
      </c>
      <c r="D644" s="22" t="s">
        <v>2104</v>
      </c>
      <c r="E644" s="22">
        <v>2423</v>
      </c>
      <c r="F644" s="22">
        <v>4</v>
      </c>
      <c r="G644" s="22">
        <v>0</v>
      </c>
      <c r="H644" s="22" t="s">
        <v>2037</v>
      </c>
      <c r="I644" s="22" t="s">
        <v>2036</v>
      </c>
      <c r="J644" s="22" t="s">
        <v>2058</v>
      </c>
      <c r="L644" s="16" t="s">
        <v>4679</v>
      </c>
      <c r="M644" s="21">
        <v>2255018169975</v>
      </c>
      <c r="O644" s="22" t="s">
        <v>11923</v>
      </c>
      <c r="P644" s="22">
        <v>23</v>
      </c>
      <c r="Q644" s="22">
        <v>76</v>
      </c>
      <c r="R644" s="22">
        <v>0</v>
      </c>
      <c r="S644" s="22" t="s">
        <v>2037</v>
      </c>
    </row>
    <row r="645" spans="1:19">
      <c r="A645" s="16" t="s">
        <v>4674</v>
      </c>
      <c r="B645" s="21">
        <v>2156017159250</v>
      </c>
      <c r="C645" s="21">
        <v>4985009705384</v>
      </c>
      <c r="D645" s="22" t="s">
        <v>2104</v>
      </c>
      <c r="E645" s="22">
        <v>1023</v>
      </c>
      <c r="F645" s="22">
        <v>1</v>
      </c>
      <c r="G645" s="22">
        <v>0</v>
      </c>
      <c r="H645" s="22" t="s">
        <v>2037</v>
      </c>
      <c r="I645" s="22" t="s">
        <v>2036</v>
      </c>
      <c r="J645" s="22" t="s">
        <v>2038</v>
      </c>
      <c r="L645" s="16" t="s">
        <v>4679</v>
      </c>
      <c r="M645" s="21">
        <v>2055516209605</v>
      </c>
      <c r="O645" s="22" t="s">
        <v>12086</v>
      </c>
      <c r="P645" s="22">
        <v>23</v>
      </c>
      <c r="Q645" s="22">
        <v>247</v>
      </c>
      <c r="R645" s="22">
        <v>0</v>
      </c>
      <c r="S645" s="22" t="s">
        <v>2037</v>
      </c>
    </row>
    <row r="646" spans="1:19">
      <c r="A646" s="16" t="s">
        <v>4674</v>
      </c>
      <c r="B646" s="21">
        <v>2156017159250</v>
      </c>
      <c r="C646" s="21">
        <v>4985009705384</v>
      </c>
      <c r="D646" s="22" t="s">
        <v>2104</v>
      </c>
      <c r="E646" s="22">
        <v>4723</v>
      </c>
      <c r="F646" s="22">
        <v>14</v>
      </c>
      <c r="G646" s="22">
        <v>0</v>
      </c>
      <c r="H646" s="22" t="s">
        <v>2037</v>
      </c>
      <c r="I646" s="22" t="s">
        <v>2036</v>
      </c>
      <c r="J646" s="22" t="s">
        <v>2038</v>
      </c>
      <c r="L646" s="16" t="s">
        <v>4679</v>
      </c>
      <c r="M646" s="21">
        <v>2155518209594</v>
      </c>
      <c r="O646" s="22" t="s">
        <v>12087</v>
      </c>
      <c r="P646" s="22">
        <v>23</v>
      </c>
      <c r="Q646" s="22">
        <v>20</v>
      </c>
      <c r="R646" s="22">
        <v>0</v>
      </c>
      <c r="S646" s="22" t="s">
        <v>2037</v>
      </c>
    </row>
    <row r="647" spans="1:19">
      <c r="A647" s="16" t="s">
        <v>4674</v>
      </c>
      <c r="B647" s="21">
        <v>2254018159252</v>
      </c>
      <c r="C647" s="21">
        <v>4985009705438</v>
      </c>
      <c r="D647" s="22" t="s">
        <v>2096</v>
      </c>
      <c r="E647" s="22">
        <v>4823</v>
      </c>
      <c r="F647" s="22">
        <v>24</v>
      </c>
      <c r="G647" s="22">
        <v>0</v>
      </c>
      <c r="H647" s="22" t="s">
        <v>2037</v>
      </c>
      <c r="I647" s="22" t="s">
        <v>2036</v>
      </c>
      <c r="J647" s="22" t="s">
        <v>2038</v>
      </c>
      <c r="L647" s="16" t="s">
        <v>4679</v>
      </c>
      <c r="M647" s="21">
        <v>2254018096007</v>
      </c>
      <c r="O647" s="22" t="s">
        <v>2503</v>
      </c>
      <c r="P647" s="22">
        <v>20</v>
      </c>
      <c r="Q647" s="22">
        <v>1</v>
      </c>
      <c r="R647" s="22">
        <v>0</v>
      </c>
      <c r="S647" s="22" t="s">
        <v>2037</v>
      </c>
    </row>
    <row r="648" spans="1:19">
      <c r="A648" s="16" t="s">
        <v>4674</v>
      </c>
      <c r="B648" s="21">
        <v>2254018159252</v>
      </c>
      <c r="C648" s="21">
        <v>4985009705438</v>
      </c>
      <c r="D648" s="22" t="s">
        <v>2096</v>
      </c>
      <c r="E648" s="22">
        <v>3723</v>
      </c>
      <c r="F648" s="22">
        <v>4</v>
      </c>
      <c r="G648" s="22">
        <v>0</v>
      </c>
      <c r="H648" s="22" t="s">
        <v>2037</v>
      </c>
      <c r="I648" s="22" t="s">
        <v>2036</v>
      </c>
      <c r="J648" s="22" t="s">
        <v>2038</v>
      </c>
      <c r="L648" s="16" t="s">
        <v>4679</v>
      </c>
      <c r="M648" s="21">
        <v>1956515129905</v>
      </c>
      <c r="O648" s="22" t="s">
        <v>12262</v>
      </c>
      <c r="P648" s="22">
        <v>23</v>
      </c>
      <c r="Q648" s="22">
        <v>4</v>
      </c>
      <c r="R648" s="22">
        <v>0</v>
      </c>
      <c r="S648" s="22" t="s">
        <v>2037</v>
      </c>
    </row>
    <row r="649" spans="1:19">
      <c r="A649" s="16" t="s">
        <v>4674</v>
      </c>
      <c r="B649" s="21">
        <v>2254517159258</v>
      </c>
      <c r="C649" s="21">
        <v>4985009705643</v>
      </c>
      <c r="D649" s="22" t="s">
        <v>2093</v>
      </c>
      <c r="E649" s="22">
        <v>5023</v>
      </c>
      <c r="F649" s="22">
        <v>8</v>
      </c>
      <c r="G649" s="22">
        <v>0</v>
      </c>
      <c r="H649" s="22" t="s">
        <v>2037</v>
      </c>
      <c r="I649" s="22" t="s">
        <v>2036</v>
      </c>
      <c r="J649" s="22" t="s">
        <v>2038</v>
      </c>
      <c r="L649" s="16" t="s">
        <v>4679</v>
      </c>
      <c r="M649" s="21">
        <v>1954516129900</v>
      </c>
      <c r="O649" s="22" t="s">
        <v>12263</v>
      </c>
      <c r="P649" s="22">
        <v>23</v>
      </c>
      <c r="Q649" s="22">
        <v>20</v>
      </c>
      <c r="R649" s="22">
        <v>0</v>
      </c>
      <c r="S649" s="22" t="s">
        <v>2037</v>
      </c>
    </row>
    <row r="650" spans="1:19">
      <c r="A650" s="16" t="s">
        <v>4674</v>
      </c>
      <c r="B650" s="21">
        <v>2254517159258</v>
      </c>
      <c r="C650" s="21">
        <v>4985009705643</v>
      </c>
      <c r="D650" s="22" t="s">
        <v>2093</v>
      </c>
      <c r="E650" s="22">
        <v>4923</v>
      </c>
      <c r="F650" s="22">
        <v>12</v>
      </c>
      <c r="G650" s="22">
        <v>0</v>
      </c>
      <c r="H650" s="22" t="s">
        <v>2037</v>
      </c>
      <c r="I650" s="22" t="s">
        <v>2036</v>
      </c>
      <c r="J650" s="22" t="s">
        <v>2038</v>
      </c>
      <c r="L650" s="16" t="s">
        <v>4679</v>
      </c>
      <c r="M650" s="21">
        <v>2055516129903</v>
      </c>
      <c r="O650" s="22" t="s">
        <v>12264</v>
      </c>
      <c r="P650" s="22">
        <v>23</v>
      </c>
      <c r="Q650" s="22">
        <v>4</v>
      </c>
      <c r="R650" s="22">
        <v>0</v>
      </c>
      <c r="S650" s="22" t="s">
        <v>2037</v>
      </c>
    </row>
    <row r="651" spans="1:19">
      <c r="A651" s="16" t="s">
        <v>4674</v>
      </c>
      <c r="B651" s="21">
        <v>2254518159257</v>
      </c>
      <c r="C651" s="21">
        <v>4985009705735</v>
      </c>
      <c r="D651" s="22" t="s">
        <v>2088</v>
      </c>
      <c r="E651" s="22">
        <v>4423</v>
      </c>
      <c r="F651" s="22">
        <v>11</v>
      </c>
      <c r="G651" s="22">
        <v>0</v>
      </c>
      <c r="H651" s="22" t="s">
        <v>2037</v>
      </c>
      <c r="I651" s="22" t="s">
        <v>2036</v>
      </c>
      <c r="J651" s="22" t="s">
        <v>2046</v>
      </c>
      <c r="L651" s="16" t="s">
        <v>4679</v>
      </c>
      <c r="M651" s="21">
        <v>2056016129905</v>
      </c>
      <c r="O651" s="22" t="s">
        <v>2727</v>
      </c>
      <c r="P651" s="22">
        <v>23</v>
      </c>
      <c r="Q651" s="22">
        <v>3</v>
      </c>
      <c r="R651" s="22">
        <v>0</v>
      </c>
      <c r="S651" s="22" t="s">
        <v>2037</v>
      </c>
    </row>
    <row r="652" spans="1:19">
      <c r="A652" s="16" t="s">
        <v>4674</v>
      </c>
      <c r="B652" s="21">
        <v>2254518159257</v>
      </c>
      <c r="C652" s="21">
        <v>4985009705735</v>
      </c>
      <c r="D652" s="22" t="s">
        <v>2088</v>
      </c>
      <c r="E652" s="22">
        <v>4423</v>
      </c>
      <c r="F652" s="22">
        <v>18</v>
      </c>
      <c r="G652" s="22">
        <v>0</v>
      </c>
      <c r="H652" s="22" t="s">
        <v>2037</v>
      </c>
      <c r="I652" s="22" t="s">
        <v>2036</v>
      </c>
      <c r="J652" s="22" t="s">
        <v>2046</v>
      </c>
      <c r="L652" s="16" t="s">
        <v>4679</v>
      </c>
      <c r="M652" s="21">
        <v>2155017129904</v>
      </c>
      <c r="O652" s="22" t="s">
        <v>2728</v>
      </c>
      <c r="P652" s="22">
        <v>23</v>
      </c>
      <c r="Q652" s="22">
        <v>20</v>
      </c>
      <c r="R652" s="22">
        <v>0</v>
      </c>
      <c r="S652" s="22" t="s">
        <v>2037</v>
      </c>
    </row>
    <row r="653" spans="1:19">
      <c r="A653" s="16" t="s">
        <v>4674</v>
      </c>
      <c r="B653" s="21">
        <v>2254518159257</v>
      </c>
      <c r="C653" s="21">
        <v>4985009705735</v>
      </c>
      <c r="D653" s="22" t="s">
        <v>2088</v>
      </c>
      <c r="E653" s="22">
        <v>4423</v>
      </c>
      <c r="F653" s="22">
        <v>9</v>
      </c>
      <c r="G653" s="22">
        <v>0</v>
      </c>
      <c r="H653" s="22" t="s">
        <v>2037</v>
      </c>
      <c r="I653" s="22" t="s">
        <v>2036</v>
      </c>
      <c r="J653" s="22" t="s">
        <v>2046</v>
      </c>
      <c r="L653" s="16" t="s">
        <v>4679</v>
      </c>
      <c r="M653" s="21">
        <v>2254517129909</v>
      </c>
      <c r="O653" s="22" t="s">
        <v>2731</v>
      </c>
      <c r="P653" s="22">
        <v>23</v>
      </c>
      <c r="Q653" s="22">
        <v>10</v>
      </c>
      <c r="R653" s="22">
        <v>0</v>
      </c>
      <c r="S653" s="22" t="s">
        <v>2037</v>
      </c>
    </row>
    <row r="654" spans="1:19">
      <c r="A654" s="16" t="s">
        <v>4674</v>
      </c>
      <c r="B654" s="21">
        <v>2255518159254</v>
      </c>
      <c r="C654" s="21">
        <v>4985009705551</v>
      </c>
      <c r="D654" s="22" t="s">
        <v>6474</v>
      </c>
      <c r="E654" s="22">
        <v>4823</v>
      </c>
      <c r="F654" s="22">
        <v>16</v>
      </c>
      <c r="G654" s="22">
        <v>0</v>
      </c>
      <c r="H654" s="22" t="s">
        <v>2037</v>
      </c>
      <c r="I654" s="22" t="s">
        <v>2036</v>
      </c>
      <c r="J654" s="22" t="s">
        <v>2038</v>
      </c>
      <c r="L654" s="16" t="s">
        <v>4679</v>
      </c>
      <c r="M654" s="21">
        <v>2255017129901</v>
      </c>
      <c r="O654" s="22" t="s">
        <v>12265</v>
      </c>
      <c r="P654" s="22">
        <v>23</v>
      </c>
      <c r="Q654" s="22">
        <v>20</v>
      </c>
      <c r="R654" s="22">
        <v>0</v>
      </c>
      <c r="S654" s="22" t="s">
        <v>2037</v>
      </c>
    </row>
    <row r="655" spans="1:19">
      <c r="A655" s="16" t="s">
        <v>4674</v>
      </c>
      <c r="B655" s="21">
        <v>2255518159254</v>
      </c>
      <c r="C655" s="21">
        <v>4985009705551</v>
      </c>
      <c r="D655" s="22" t="s">
        <v>6474</v>
      </c>
      <c r="E655" s="22">
        <v>4823</v>
      </c>
      <c r="F655" s="22">
        <v>8</v>
      </c>
      <c r="G655" s="22">
        <v>0</v>
      </c>
      <c r="H655" s="22" t="s">
        <v>2037</v>
      </c>
      <c r="I655" s="22" t="s">
        <v>2036</v>
      </c>
      <c r="J655" s="22" t="s">
        <v>2038</v>
      </c>
      <c r="L655" s="16" t="s">
        <v>4679</v>
      </c>
      <c r="M655" s="21">
        <v>2256017129908</v>
      </c>
      <c r="O655" s="22" t="s">
        <v>13431</v>
      </c>
      <c r="P655" s="22">
        <v>23</v>
      </c>
      <c r="Q655" s="22">
        <v>8</v>
      </c>
      <c r="R655" s="22">
        <v>0</v>
      </c>
      <c r="S655" s="22" t="s">
        <v>2037</v>
      </c>
    </row>
    <row r="656" spans="1:19">
      <c r="A656" s="16" t="s">
        <v>4674</v>
      </c>
      <c r="B656" s="21">
        <v>2255518159254</v>
      </c>
      <c r="C656" s="21">
        <v>4985009705551</v>
      </c>
      <c r="D656" s="22" t="s">
        <v>6474</v>
      </c>
      <c r="E656" s="22">
        <v>4823</v>
      </c>
      <c r="F656" s="22">
        <v>5</v>
      </c>
      <c r="G656" s="22">
        <v>0</v>
      </c>
      <c r="H656" s="22" t="s">
        <v>2037</v>
      </c>
      <c r="I656" s="22" t="s">
        <v>2036</v>
      </c>
      <c r="J656" s="22" t="s">
        <v>2038</v>
      </c>
      <c r="L656" s="16" t="s">
        <v>4679</v>
      </c>
      <c r="M656" s="21">
        <v>2355517129903</v>
      </c>
      <c r="O656" s="22" t="s">
        <v>12266</v>
      </c>
      <c r="P656" s="22">
        <v>23</v>
      </c>
      <c r="Q656" s="22">
        <v>20</v>
      </c>
      <c r="R656" s="22">
        <v>0</v>
      </c>
      <c r="S656" s="22" t="s">
        <v>2037</v>
      </c>
    </row>
    <row r="657" spans="1:19">
      <c r="A657" s="16" t="s">
        <v>4674</v>
      </c>
      <c r="B657" s="21">
        <v>2255518159254</v>
      </c>
      <c r="C657" s="21">
        <v>4985009705551</v>
      </c>
      <c r="D657" s="22" t="s">
        <v>6474</v>
      </c>
      <c r="E657" s="22">
        <v>5023</v>
      </c>
      <c r="F657" s="22">
        <v>15</v>
      </c>
      <c r="G657" s="22">
        <v>0</v>
      </c>
      <c r="H657" s="22" t="s">
        <v>2037</v>
      </c>
      <c r="I657" s="22" t="s">
        <v>2036</v>
      </c>
      <c r="J657" s="22" t="s">
        <v>2038</v>
      </c>
      <c r="L657" s="16" t="s">
        <v>4679</v>
      </c>
      <c r="M657" s="21">
        <v>2254518129908</v>
      </c>
      <c r="O657" s="22" t="s">
        <v>12267</v>
      </c>
      <c r="P657" s="22">
        <v>23</v>
      </c>
      <c r="Q657" s="22">
        <v>44</v>
      </c>
      <c r="R657" s="22">
        <v>0</v>
      </c>
      <c r="S657" s="22" t="s">
        <v>2037</v>
      </c>
    </row>
    <row r="658" spans="1:19">
      <c r="A658" s="16" t="s">
        <v>4674</v>
      </c>
      <c r="B658" s="21">
        <v>2256017159257</v>
      </c>
      <c r="C658" s="21">
        <v>4985009705391</v>
      </c>
      <c r="D658" s="22" t="s">
        <v>2080</v>
      </c>
      <c r="E658" s="22">
        <v>2223</v>
      </c>
      <c r="F658" s="22">
        <v>4</v>
      </c>
      <c r="G658" s="22">
        <v>0</v>
      </c>
      <c r="H658" s="22" t="s">
        <v>2037</v>
      </c>
      <c r="I658" s="22" t="s">
        <v>2036</v>
      </c>
      <c r="J658" s="22" t="s">
        <v>2046</v>
      </c>
      <c r="L658" s="16" t="s">
        <v>4679</v>
      </c>
      <c r="M658" s="21">
        <v>2255518129905</v>
      </c>
      <c r="O658" s="22" t="s">
        <v>13432</v>
      </c>
      <c r="P658" s="22">
        <v>23</v>
      </c>
      <c r="Q658" s="22">
        <v>56</v>
      </c>
      <c r="R658" s="22">
        <v>0</v>
      </c>
      <c r="S658" s="22" t="s">
        <v>2037</v>
      </c>
    </row>
    <row r="659" spans="1:19">
      <c r="A659" s="16" t="s">
        <v>4674</v>
      </c>
      <c r="B659" s="21">
        <v>2256017159257</v>
      </c>
      <c r="C659" s="21">
        <v>4985009705391</v>
      </c>
      <c r="D659" s="22" t="s">
        <v>2080</v>
      </c>
      <c r="E659" s="22">
        <v>2223</v>
      </c>
      <c r="F659" s="22">
        <v>4</v>
      </c>
      <c r="G659" s="22">
        <v>0</v>
      </c>
      <c r="H659" s="22" t="s">
        <v>2037</v>
      </c>
      <c r="I659" s="22" t="s">
        <v>2036</v>
      </c>
      <c r="J659" s="22" t="s">
        <v>2046</v>
      </c>
      <c r="L659" s="16" t="s">
        <v>4679</v>
      </c>
      <c r="M659" s="21">
        <v>2256018129907</v>
      </c>
      <c r="O659" s="22" t="s">
        <v>12268</v>
      </c>
      <c r="P659" s="22">
        <v>23</v>
      </c>
      <c r="Q659" s="22">
        <v>4</v>
      </c>
      <c r="R659" s="22">
        <v>0</v>
      </c>
      <c r="S659" s="22" t="s">
        <v>2037</v>
      </c>
    </row>
    <row r="660" spans="1:19">
      <c r="A660" s="16" t="s">
        <v>4674</v>
      </c>
      <c r="B660" s="21">
        <v>2256017159257</v>
      </c>
      <c r="C660" s="21">
        <v>4985009705391</v>
      </c>
      <c r="D660" s="22" t="s">
        <v>2080</v>
      </c>
      <c r="E660" s="22">
        <v>3523</v>
      </c>
      <c r="F660" s="22">
        <v>8</v>
      </c>
      <c r="G660" s="22">
        <v>0</v>
      </c>
      <c r="H660" s="22" t="s">
        <v>2037</v>
      </c>
      <c r="I660" s="22" t="s">
        <v>2036</v>
      </c>
      <c r="J660" s="22" t="s">
        <v>2046</v>
      </c>
      <c r="L660" s="16" t="s">
        <v>4679</v>
      </c>
      <c r="M660" s="21">
        <v>2354518129905</v>
      </c>
      <c r="O660" s="22" t="s">
        <v>12269</v>
      </c>
      <c r="P660" s="22">
        <v>23</v>
      </c>
      <c r="Q660" s="22">
        <v>12</v>
      </c>
      <c r="R660" s="22">
        <v>0</v>
      </c>
      <c r="S660" s="22" t="s">
        <v>2037</v>
      </c>
    </row>
    <row r="661" spans="1:19">
      <c r="A661" s="16" t="s">
        <v>4674</v>
      </c>
      <c r="B661" s="21">
        <v>2256017159257</v>
      </c>
      <c r="C661" s="21">
        <v>4985009705391</v>
      </c>
      <c r="D661" s="22" t="s">
        <v>2080</v>
      </c>
      <c r="E661" s="22">
        <v>2023</v>
      </c>
      <c r="F661" s="22">
        <v>12</v>
      </c>
      <c r="G661" s="22">
        <v>0</v>
      </c>
      <c r="H661" s="22" t="s">
        <v>2037</v>
      </c>
      <c r="I661" s="22" t="s">
        <v>2036</v>
      </c>
      <c r="J661" s="22" t="s">
        <v>2046</v>
      </c>
      <c r="L661" s="16" t="s">
        <v>4679</v>
      </c>
      <c r="M661" s="21">
        <v>2356018129904</v>
      </c>
      <c r="O661" s="22" t="s">
        <v>12270</v>
      </c>
      <c r="P661" s="22">
        <v>23</v>
      </c>
      <c r="Q661" s="22">
        <v>116</v>
      </c>
      <c r="R661" s="22">
        <v>0</v>
      </c>
      <c r="S661" s="22" t="s">
        <v>2037</v>
      </c>
    </row>
    <row r="662" spans="1:19">
      <c r="A662" s="16" t="s">
        <v>4674</v>
      </c>
      <c r="B662" s="21">
        <v>2354517159255</v>
      </c>
      <c r="C662" s="21">
        <v>4985009705292</v>
      </c>
      <c r="D662" s="22" t="s">
        <v>2075</v>
      </c>
      <c r="E662" s="22">
        <v>1723</v>
      </c>
      <c r="F662" s="22">
        <v>4</v>
      </c>
      <c r="G662" s="22">
        <v>0</v>
      </c>
      <c r="H662" s="22" t="s">
        <v>2037</v>
      </c>
      <c r="I662" s="22" t="s">
        <v>2036</v>
      </c>
      <c r="J662" s="22" t="s">
        <v>2055</v>
      </c>
      <c r="L662" s="16" t="s">
        <v>4679</v>
      </c>
      <c r="M662" s="21">
        <v>2355519129901</v>
      </c>
      <c r="O662" s="22" t="s">
        <v>12271</v>
      </c>
      <c r="P662" s="22">
        <v>23</v>
      </c>
      <c r="Q662" s="22">
        <v>72</v>
      </c>
      <c r="R662" s="22">
        <v>0</v>
      </c>
      <c r="S662" s="22" t="s">
        <v>2037</v>
      </c>
    </row>
    <row r="663" spans="1:19">
      <c r="A663" s="16" t="s">
        <v>4674</v>
      </c>
      <c r="B663" s="21">
        <v>2354517159255</v>
      </c>
      <c r="C663" s="21">
        <v>4985009705292</v>
      </c>
      <c r="D663" s="22" t="s">
        <v>2075</v>
      </c>
      <c r="E663" s="22">
        <v>1723</v>
      </c>
      <c r="F663" s="22">
        <v>4</v>
      </c>
      <c r="G663" s="22">
        <v>0</v>
      </c>
      <c r="H663" s="22" t="s">
        <v>2037</v>
      </c>
      <c r="I663" s="22" t="s">
        <v>2036</v>
      </c>
      <c r="J663" s="22" t="s">
        <v>2046</v>
      </c>
      <c r="L663" s="16" t="s">
        <v>4679</v>
      </c>
      <c r="M663" s="21">
        <v>1756515208729</v>
      </c>
      <c r="O663" s="22" t="s">
        <v>13505</v>
      </c>
      <c r="P663" s="22">
        <v>23</v>
      </c>
      <c r="Q663" s="22">
        <v>194</v>
      </c>
      <c r="R663" s="22">
        <v>0</v>
      </c>
      <c r="S663" s="22" t="s">
        <v>2037</v>
      </c>
    </row>
    <row r="664" spans="1:19">
      <c r="A664" s="16" t="s">
        <v>4674</v>
      </c>
      <c r="B664" s="21">
        <v>2355517159252</v>
      </c>
      <c r="C664" s="21">
        <v>4985009705704</v>
      </c>
      <c r="D664" s="22" t="s">
        <v>2067</v>
      </c>
      <c r="E664" s="22">
        <v>1823</v>
      </c>
      <c r="F664" s="22">
        <v>4</v>
      </c>
      <c r="G664" s="22">
        <v>0</v>
      </c>
      <c r="H664" s="22" t="s">
        <v>2037</v>
      </c>
      <c r="I664" s="22" t="s">
        <v>2036</v>
      </c>
      <c r="J664" s="22" t="s">
        <v>2066</v>
      </c>
      <c r="L664" s="16" t="s">
        <v>4679</v>
      </c>
      <c r="M664" s="21">
        <v>2155517209885</v>
      </c>
      <c r="O664" s="22" t="s">
        <v>13506</v>
      </c>
      <c r="P664" s="22">
        <v>23</v>
      </c>
      <c r="Q664" s="22">
        <v>261</v>
      </c>
      <c r="R664" s="22">
        <v>0</v>
      </c>
      <c r="S664" s="22" t="s">
        <v>2037</v>
      </c>
    </row>
    <row r="665" spans="1:19">
      <c r="A665" s="16" t="s">
        <v>4674</v>
      </c>
      <c r="B665" s="21">
        <v>2355517159252</v>
      </c>
      <c r="C665" s="21">
        <v>4985009705704</v>
      </c>
      <c r="D665" s="22" t="s">
        <v>2067</v>
      </c>
      <c r="E665" s="22">
        <v>1823</v>
      </c>
      <c r="F665" s="22">
        <v>2</v>
      </c>
      <c r="G665" s="22">
        <v>0</v>
      </c>
      <c r="H665" s="22" t="s">
        <v>2037</v>
      </c>
      <c r="I665" s="22" t="s">
        <v>2036</v>
      </c>
      <c r="J665" s="22" t="s">
        <v>2102</v>
      </c>
      <c r="L665" s="16" t="s">
        <v>4679</v>
      </c>
      <c r="M665" s="21">
        <v>2155017209590</v>
      </c>
      <c r="O665" s="22" t="s">
        <v>13507</v>
      </c>
      <c r="P665" s="22">
        <v>23</v>
      </c>
      <c r="Q665" s="22">
        <v>156</v>
      </c>
      <c r="R665" s="22">
        <v>0</v>
      </c>
      <c r="S665" s="22" t="s">
        <v>2037</v>
      </c>
    </row>
    <row r="666" spans="1:19">
      <c r="A666" s="16" t="s">
        <v>4674</v>
      </c>
      <c r="B666" s="21">
        <v>2355517159252</v>
      </c>
      <c r="C666" s="21">
        <v>4985009705704</v>
      </c>
      <c r="D666" s="22" t="s">
        <v>2067</v>
      </c>
      <c r="E666" s="22">
        <v>2723</v>
      </c>
      <c r="F666" s="22">
        <v>14</v>
      </c>
      <c r="G666" s="22">
        <v>0</v>
      </c>
      <c r="H666" s="22" t="s">
        <v>2037</v>
      </c>
      <c r="I666" s="22" t="s">
        <v>2036</v>
      </c>
      <c r="J666" s="22" t="s">
        <v>2058</v>
      </c>
      <c r="L666" s="16" t="s">
        <v>4679</v>
      </c>
      <c r="M666" s="21">
        <v>2056016209591</v>
      </c>
      <c r="O666" s="22" t="s">
        <v>13508</v>
      </c>
      <c r="P666" s="22">
        <v>23</v>
      </c>
      <c r="Q666" s="22">
        <v>108</v>
      </c>
      <c r="R666" s="22">
        <v>0</v>
      </c>
      <c r="S666" s="22" t="s">
        <v>2037</v>
      </c>
    </row>
    <row r="667" spans="1:19">
      <c r="A667" s="16" t="s">
        <v>4674</v>
      </c>
      <c r="B667" s="21">
        <v>2355518159251</v>
      </c>
      <c r="C667" s="21">
        <v>4985009705568</v>
      </c>
      <c r="D667" s="22" t="s">
        <v>6170</v>
      </c>
      <c r="E667" s="22">
        <v>1923</v>
      </c>
      <c r="F667" s="22">
        <v>16</v>
      </c>
      <c r="G667" s="22">
        <v>0</v>
      </c>
      <c r="H667" s="22" t="s">
        <v>2037</v>
      </c>
      <c r="I667" s="22" t="s">
        <v>2036</v>
      </c>
      <c r="J667" s="22" t="s">
        <v>2066</v>
      </c>
      <c r="L667" s="16" t="s">
        <v>4679</v>
      </c>
      <c r="M667" s="21">
        <v>2156016209598</v>
      </c>
      <c r="O667" s="22" t="s">
        <v>13509</v>
      </c>
      <c r="P667" s="22">
        <v>23</v>
      </c>
      <c r="Q667" s="22">
        <v>44</v>
      </c>
      <c r="R667" s="22">
        <v>0</v>
      </c>
      <c r="S667" s="22" t="s">
        <v>2037</v>
      </c>
    </row>
    <row r="668" spans="1:19">
      <c r="A668" s="16" t="s">
        <v>4674</v>
      </c>
      <c r="B668" s="21">
        <v>2355518159251</v>
      </c>
      <c r="C668" s="21">
        <v>4985009705568</v>
      </c>
      <c r="D668" s="22" t="s">
        <v>6170</v>
      </c>
      <c r="E668" s="22">
        <v>1923</v>
      </c>
      <c r="F668" s="22">
        <v>14</v>
      </c>
      <c r="G668" s="22">
        <v>0</v>
      </c>
      <c r="H668" s="22" t="s">
        <v>2037</v>
      </c>
      <c r="I668" s="22" t="s">
        <v>2036</v>
      </c>
      <c r="J668" s="22" t="s">
        <v>2102</v>
      </c>
      <c r="L668" s="16" t="s">
        <v>4679</v>
      </c>
      <c r="M668" s="21">
        <v>1757014208722</v>
      </c>
      <c r="O668" s="22" t="s">
        <v>14110</v>
      </c>
      <c r="P668" s="22">
        <v>23</v>
      </c>
      <c r="Q668" s="22">
        <v>44</v>
      </c>
      <c r="R668" s="22">
        <v>0</v>
      </c>
      <c r="S668" s="22" t="s">
        <v>2037</v>
      </c>
    </row>
    <row r="669" spans="1:19">
      <c r="A669" s="16" t="s">
        <v>4674</v>
      </c>
      <c r="B669" s="21">
        <v>2355518159251</v>
      </c>
      <c r="C669" s="21">
        <v>4985009705568</v>
      </c>
      <c r="D669" s="22" t="s">
        <v>6170</v>
      </c>
      <c r="E669" s="22">
        <v>1923</v>
      </c>
      <c r="F669" s="22">
        <v>10</v>
      </c>
      <c r="G669" s="22">
        <v>0</v>
      </c>
      <c r="H669" s="22" t="s">
        <v>2037</v>
      </c>
      <c r="I669" s="22" t="s">
        <v>2036</v>
      </c>
      <c r="J669" s="22" t="s">
        <v>2102</v>
      </c>
      <c r="L669" s="16" t="s">
        <v>4679</v>
      </c>
      <c r="M669" s="21">
        <v>1857014208729</v>
      </c>
      <c r="O669" s="22" t="s">
        <v>14111</v>
      </c>
      <c r="P669" s="22">
        <v>23</v>
      </c>
      <c r="Q669" s="22">
        <v>16</v>
      </c>
      <c r="R669" s="22">
        <v>0</v>
      </c>
      <c r="S669" s="22" t="s">
        <v>2037</v>
      </c>
    </row>
    <row r="670" spans="1:19">
      <c r="A670" s="16" t="s">
        <v>4674</v>
      </c>
      <c r="B670" s="21">
        <v>2454517159252</v>
      </c>
      <c r="C670" s="21">
        <v>4985009705308</v>
      </c>
      <c r="D670" s="22" t="s">
        <v>14091</v>
      </c>
      <c r="E670" s="22">
        <v>3123</v>
      </c>
      <c r="F670" s="22">
        <v>6</v>
      </c>
      <c r="G670" s="22">
        <v>0</v>
      </c>
      <c r="H670" s="22" t="s">
        <v>2037</v>
      </c>
      <c r="I670" s="22" t="s">
        <v>2036</v>
      </c>
      <c r="J670" s="22" t="s">
        <v>2058</v>
      </c>
      <c r="L670" s="16" t="s">
        <v>4679</v>
      </c>
      <c r="M670" s="21">
        <v>2255517209592</v>
      </c>
      <c r="O670" s="22" t="s">
        <v>14112</v>
      </c>
      <c r="P670" s="22">
        <v>23</v>
      </c>
      <c r="Q670" s="22">
        <v>48</v>
      </c>
      <c r="R670" s="22">
        <v>0</v>
      </c>
      <c r="S670" s="22" t="s">
        <v>2037</v>
      </c>
    </row>
    <row r="671" spans="1:19">
      <c r="A671" s="16" t="s">
        <v>4674</v>
      </c>
      <c r="B671" s="21">
        <v>2454517159252</v>
      </c>
      <c r="C671" s="21">
        <v>4985009705308</v>
      </c>
      <c r="D671" s="22" t="s">
        <v>14091</v>
      </c>
      <c r="E671" s="22">
        <v>4923</v>
      </c>
      <c r="F671" s="22">
        <v>2</v>
      </c>
      <c r="G671" s="22">
        <v>0</v>
      </c>
      <c r="H671" s="22" t="s">
        <v>2037</v>
      </c>
      <c r="I671" s="22" t="s">
        <v>2036</v>
      </c>
      <c r="J671" s="22" t="s">
        <v>2038</v>
      </c>
      <c r="L671" s="16" t="s">
        <v>4679</v>
      </c>
      <c r="M671" s="21">
        <v>2056516209596</v>
      </c>
      <c r="O671" s="22" t="s">
        <v>14113</v>
      </c>
      <c r="P671" s="22">
        <v>23</v>
      </c>
      <c r="Q671" s="22">
        <v>12</v>
      </c>
      <c r="R671" s="22">
        <v>0</v>
      </c>
      <c r="S671" s="22" t="s">
        <v>2037</v>
      </c>
    </row>
    <row r="672" spans="1:19">
      <c r="A672" s="16" t="s">
        <v>4674</v>
      </c>
      <c r="B672" s="21">
        <v>2454518159251</v>
      </c>
      <c r="C672" s="21">
        <v>4985009705483</v>
      </c>
      <c r="D672" s="22" t="s">
        <v>2057</v>
      </c>
      <c r="E672" s="22">
        <v>4923</v>
      </c>
      <c r="F672" s="22">
        <v>7</v>
      </c>
      <c r="G672" s="22">
        <v>0</v>
      </c>
      <c r="H672" s="22" t="s">
        <v>2037</v>
      </c>
      <c r="I672" s="22" t="s">
        <v>2036</v>
      </c>
      <c r="J672" s="22" t="s">
        <v>2038</v>
      </c>
      <c r="L672" s="16" t="s">
        <v>4679</v>
      </c>
      <c r="M672" s="21">
        <v>2356018157716</v>
      </c>
      <c r="O672" s="22" t="s">
        <v>14170</v>
      </c>
      <c r="P672" s="22">
        <v>23</v>
      </c>
      <c r="Q672" s="22">
        <v>4</v>
      </c>
      <c r="R672" s="22">
        <v>0</v>
      </c>
      <c r="S672" s="22" t="s">
        <v>2037</v>
      </c>
    </row>
    <row r="673" spans="1:19">
      <c r="A673" s="16" t="s">
        <v>4674</v>
      </c>
      <c r="B673" s="21">
        <v>2454518159251</v>
      </c>
      <c r="C673" s="21">
        <v>4985009705483</v>
      </c>
      <c r="D673" s="22" t="s">
        <v>2057</v>
      </c>
      <c r="E673" s="22">
        <v>4123</v>
      </c>
      <c r="F673" s="22">
        <v>9</v>
      </c>
      <c r="G673" s="22">
        <v>0</v>
      </c>
      <c r="H673" s="22" t="s">
        <v>2037</v>
      </c>
      <c r="I673" s="22" t="s">
        <v>2036</v>
      </c>
      <c r="J673" s="22" t="s">
        <v>2038</v>
      </c>
      <c r="L673" s="16" t="s">
        <v>4679</v>
      </c>
      <c r="M673" s="21">
        <v>2255519095896</v>
      </c>
      <c r="O673" s="22" t="s">
        <v>2404</v>
      </c>
      <c r="P673" s="22">
        <v>24</v>
      </c>
      <c r="Q673" s="22">
        <v>6</v>
      </c>
      <c r="R673" s="22">
        <v>0</v>
      </c>
      <c r="S673" s="22" t="s">
        <v>2037</v>
      </c>
    </row>
    <row r="674" spans="1:19">
      <c r="A674" s="16" t="s">
        <v>4674</v>
      </c>
      <c r="B674" s="21">
        <v>2554518159258</v>
      </c>
      <c r="C674" s="21">
        <v>4985009705490</v>
      </c>
      <c r="D674" s="22" t="s">
        <v>2242</v>
      </c>
      <c r="E674" s="22">
        <v>1322</v>
      </c>
      <c r="F674" s="22">
        <v>1</v>
      </c>
      <c r="G674" s="22">
        <v>0</v>
      </c>
      <c r="H674" s="22" t="s">
        <v>2037</v>
      </c>
      <c r="I674" s="22" t="s">
        <v>2036</v>
      </c>
      <c r="J674" s="22" t="s">
        <v>2055</v>
      </c>
      <c r="L674" s="16" t="s">
        <v>4679</v>
      </c>
      <c r="M674" s="21">
        <v>1556514094008</v>
      </c>
      <c r="O674" s="22" t="s">
        <v>14201</v>
      </c>
      <c r="P674" s="22">
        <v>24</v>
      </c>
      <c r="Q674" s="22">
        <v>413</v>
      </c>
      <c r="R674" s="22">
        <v>0</v>
      </c>
      <c r="S674" s="22" t="s">
        <v>2037</v>
      </c>
    </row>
    <row r="675" spans="1:19">
      <c r="A675" s="16" t="s">
        <v>4674</v>
      </c>
      <c r="B675" s="21">
        <v>2554518159258</v>
      </c>
      <c r="C675" s="21">
        <v>4985009705490</v>
      </c>
      <c r="D675" s="22" t="s">
        <v>2242</v>
      </c>
      <c r="E675" s="22">
        <v>1223</v>
      </c>
      <c r="F675" s="22">
        <v>2</v>
      </c>
      <c r="G675" s="22">
        <v>0</v>
      </c>
      <c r="H675" s="22" t="s">
        <v>2037</v>
      </c>
      <c r="I675" s="22" t="s">
        <v>2036</v>
      </c>
      <c r="J675" s="22" t="s">
        <v>2046</v>
      </c>
      <c r="L675" s="16" t="s">
        <v>4679</v>
      </c>
      <c r="M675" s="21">
        <v>2255518094005</v>
      </c>
      <c r="O675" s="22" t="s">
        <v>14202</v>
      </c>
      <c r="P675" s="22">
        <v>24</v>
      </c>
      <c r="Q675" s="22">
        <v>162</v>
      </c>
      <c r="R675" s="22">
        <v>0</v>
      </c>
      <c r="S675" s="22" t="s">
        <v>2037</v>
      </c>
    </row>
    <row r="676" spans="1:19">
      <c r="A676" s="16" t="s">
        <v>4674</v>
      </c>
      <c r="B676" s="21">
        <v>2554518159258</v>
      </c>
      <c r="C676" s="21">
        <v>4985009705490</v>
      </c>
      <c r="D676" s="22" t="s">
        <v>2242</v>
      </c>
      <c r="E676" s="22">
        <v>1222</v>
      </c>
      <c r="F676" s="22">
        <v>1</v>
      </c>
      <c r="G676" s="22">
        <v>0</v>
      </c>
      <c r="H676" s="22" t="s">
        <v>2037</v>
      </c>
      <c r="I676" s="22" t="s">
        <v>2036</v>
      </c>
      <c r="J676" s="22" t="s">
        <v>2055</v>
      </c>
      <c r="L676" s="16" t="s">
        <v>4679</v>
      </c>
      <c r="M676" s="21">
        <v>2255517094006</v>
      </c>
      <c r="O676" s="22" t="s">
        <v>2598</v>
      </c>
      <c r="P676" s="22">
        <v>24</v>
      </c>
      <c r="Q676" s="22">
        <v>44</v>
      </c>
      <c r="R676" s="22">
        <v>0</v>
      </c>
      <c r="S676" s="22" t="s">
        <v>2037</v>
      </c>
    </row>
    <row r="677" spans="1:19">
      <c r="A677" s="16" t="s">
        <v>4674</v>
      </c>
      <c r="B677" s="21">
        <v>2554518159258</v>
      </c>
      <c r="C677" s="21">
        <v>4985009705490</v>
      </c>
      <c r="D677" s="22" t="s">
        <v>2242</v>
      </c>
      <c r="E677" s="22">
        <v>2723</v>
      </c>
      <c r="F677" s="22">
        <v>8</v>
      </c>
      <c r="G677" s="22">
        <v>0</v>
      </c>
      <c r="H677" s="22" t="s">
        <v>2037</v>
      </c>
      <c r="I677" s="22" t="s">
        <v>2036</v>
      </c>
      <c r="J677" s="22" t="s">
        <v>2055</v>
      </c>
      <c r="L677" s="16" t="s">
        <v>4679</v>
      </c>
      <c r="M677" s="21">
        <v>2056516094000</v>
      </c>
      <c r="O677" s="22" t="s">
        <v>2589</v>
      </c>
      <c r="P677" s="22">
        <v>24</v>
      </c>
      <c r="Q677" s="22">
        <v>80</v>
      </c>
      <c r="R677" s="22">
        <v>0</v>
      </c>
      <c r="S677" s="22" t="s">
        <v>2037</v>
      </c>
    </row>
    <row r="678" spans="1:19">
      <c r="A678" s="16" t="s">
        <v>4674</v>
      </c>
      <c r="B678" s="21">
        <v>1955015155575</v>
      </c>
      <c r="C678" s="21">
        <v>4985009686546</v>
      </c>
      <c r="D678" s="22" t="s">
        <v>2133</v>
      </c>
      <c r="E678" s="22">
        <v>623</v>
      </c>
      <c r="F678" s="22">
        <v>4</v>
      </c>
      <c r="G678" s="22">
        <v>0</v>
      </c>
      <c r="H678" s="22" t="s">
        <v>2037</v>
      </c>
      <c r="I678" s="22" t="s">
        <v>2036</v>
      </c>
      <c r="J678" s="22" t="s">
        <v>2040</v>
      </c>
      <c r="L678" s="16" t="s">
        <v>4679</v>
      </c>
      <c r="M678" s="21">
        <v>2256017119350</v>
      </c>
      <c r="O678" s="22" t="s">
        <v>14198</v>
      </c>
      <c r="P678" s="22">
        <v>23</v>
      </c>
      <c r="Q678" s="22">
        <v>72</v>
      </c>
      <c r="R678" s="22">
        <v>0</v>
      </c>
      <c r="S678" s="22" t="s">
        <v>2037</v>
      </c>
    </row>
    <row r="679" spans="1:19">
      <c r="A679" s="16" t="s">
        <v>4674</v>
      </c>
      <c r="B679" s="21">
        <v>1955015155575</v>
      </c>
      <c r="C679" s="21">
        <v>4985009686546</v>
      </c>
      <c r="D679" s="22" t="s">
        <v>2133</v>
      </c>
      <c r="E679" s="22">
        <v>4723</v>
      </c>
      <c r="F679" s="22">
        <v>10</v>
      </c>
      <c r="G679" s="22">
        <v>0</v>
      </c>
      <c r="H679" s="22" t="s">
        <v>2037</v>
      </c>
      <c r="I679" s="22" t="s">
        <v>2036</v>
      </c>
      <c r="J679" s="22" t="s">
        <v>2040</v>
      </c>
      <c r="L679" s="16" t="s">
        <v>4679</v>
      </c>
      <c r="M679" s="21">
        <v>2155017119158</v>
      </c>
      <c r="O679" s="22" t="s">
        <v>14203</v>
      </c>
      <c r="P679" s="22">
        <v>23</v>
      </c>
      <c r="Q679" s="22">
        <v>4</v>
      </c>
      <c r="R679" s="22">
        <v>0</v>
      </c>
      <c r="S679" s="22" t="s">
        <v>2037</v>
      </c>
    </row>
    <row r="680" spans="1:19">
      <c r="A680" s="16" t="s">
        <v>4674</v>
      </c>
      <c r="B680" s="21">
        <v>1955015155575</v>
      </c>
      <c r="C680" s="21">
        <v>4985009686546</v>
      </c>
      <c r="D680" s="22" t="s">
        <v>2133</v>
      </c>
      <c r="E680" s="22">
        <v>1423</v>
      </c>
      <c r="F680" s="22">
        <v>2</v>
      </c>
      <c r="G680" s="22">
        <v>0</v>
      </c>
      <c r="H680" s="22" t="s">
        <v>2037</v>
      </c>
      <c r="I680" s="22" t="s">
        <v>2036</v>
      </c>
      <c r="J680" s="22" t="s">
        <v>2040</v>
      </c>
      <c r="L680" s="16" t="s">
        <v>4679</v>
      </c>
      <c r="M680" s="21">
        <v>2454020119354</v>
      </c>
      <c r="O680" s="22" t="s">
        <v>14204</v>
      </c>
      <c r="P680" s="22">
        <v>23</v>
      </c>
      <c r="Q680" s="22">
        <v>20</v>
      </c>
      <c r="R680" s="22">
        <v>0</v>
      </c>
      <c r="S680" s="22" t="s">
        <v>2037</v>
      </c>
    </row>
    <row r="681" spans="1:19">
      <c r="A681" s="16" t="s">
        <v>4674</v>
      </c>
      <c r="B681" s="21">
        <v>2255018159051</v>
      </c>
      <c r="C681" s="21">
        <v>4985009702376</v>
      </c>
      <c r="D681" s="22" t="s">
        <v>13426</v>
      </c>
      <c r="E681" s="22">
        <v>4823</v>
      </c>
      <c r="F681" s="22">
        <v>3</v>
      </c>
      <c r="G681" s="22">
        <v>0</v>
      </c>
      <c r="H681" s="22" t="s">
        <v>2037</v>
      </c>
      <c r="I681" s="22" t="s">
        <v>2036</v>
      </c>
      <c r="J681" s="22" t="s">
        <v>2040</v>
      </c>
      <c r="L681" s="16" t="s">
        <v>4679</v>
      </c>
      <c r="M681" s="21">
        <v>2055517200137</v>
      </c>
      <c r="O681" s="22" t="s">
        <v>14194</v>
      </c>
      <c r="P681" s="22">
        <v>23</v>
      </c>
      <c r="Q681" s="22">
        <v>68</v>
      </c>
      <c r="R681" s="22">
        <v>0</v>
      </c>
      <c r="S681" s="22" t="s">
        <v>2037</v>
      </c>
    </row>
    <row r="682" spans="1:19">
      <c r="A682" s="16" t="s">
        <v>4674</v>
      </c>
      <c r="B682" s="21">
        <v>1856515159189</v>
      </c>
      <c r="C682" s="21">
        <v>4985009704042</v>
      </c>
      <c r="D682" s="22" t="s">
        <v>14092</v>
      </c>
      <c r="E682" s="22">
        <v>2023</v>
      </c>
      <c r="F682" s="22">
        <v>4</v>
      </c>
      <c r="G682" s="22">
        <v>0</v>
      </c>
      <c r="H682" s="22" t="s">
        <v>2037</v>
      </c>
      <c r="I682" s="22" t="s">
        <v>2036</v>
      </c>
      <c r="J682" s="22" t="s">
        <v>2066</v>
      </c>
      <c r="L682" s="16" t="s">
        <v>4679</v>
      </c>
      <c r="M682" s="21">
        <v>2754021200137</v>
      </c>
      <c r="O682" s="22" t="s">
        <v>14195</v>
      </c>
      <c r="P682" s="22">
        <v>23</v>
      </c>
      <c r="Q682" s="22">
        <v>1</v>
      </c>
      <c r="R682" s="22">
        <v>0</v>
      </c>
      <c r="S682" s="22" t="s">
        <v>2037</v>
      </c>
    </row>
    <row r="683" spans="1:19">
      <c r="A683" s="16" t="s">
        <v>4674</v>
      </c>
      <c r="B683" s="21">
        <v>2155516159181</v>
      </c>
      <c r="C683" s="21">
        <v>4985009704202</v>
      </c>
      <c r="D683" s="22" t="s">
        <v>2273</v>
      </c>
      <c r="E683" s="22">
        <v>2422</v>
      </c>
      <c r="F683" s="22">
        <v>3</v>
      </c>
      <c r="G683" s="22">
        <v>0</v>
      </c>
      <c r="H683" s="22" t="s">
        <v>2037</v>
      </c>
      <c r="I683" s="22" t="s">
        <v>2036</v>
      </c>
      <c r="J683" s="22" t="s">
        <v>2069</v>
      </c>
      <c r="L683" s="16" t="s">
        <v>4679</v>
      </c>
      <c r="M683" s="21">
        <v>2753519208068</v>
      </c>
      <c r="O683" s="22" t="s">
        <v>14197</v>
      </c>
      <c r="P683" s="22">
        <v>23</v>
      </c>
      <c r="Q683" s="22">
        <v>41</v>
      </c>
      <c r="R683" s="22">
        <v>0</v>
      </c>
      <c r="S683" s="22" t="s">
        <v>2037</v>
      </c>
    </row>
    <row r="684" spans="1:19">
      <c r="A684" s="16" t="s">
        <v>4674</v>
      </c>
      <c r="B684" s="21">
        <v>2155516159181</v>
      </c>
      <c r="C684" s="21">
        <v>4985009704202</v>
      </c>
      <c r="D684" s="22" t="s">
        <v>2273</v>
      </c>
      <c r="E684" s="22">
        <v>2222</v>
      </c>
      <c r="F684" s="22">
        <v>3</v>
      </c>
      <c r="G684" s="22">
        <v>0</v>
      </c>
      <c r="H684" s="22" t="s">
        <v>2037</v>
      </c>
      <c r="I684" s="22" t="s">
        <v>2036</v>
      </c>
      <c r="J684" s="22" t="s">
        <v>2069</v>
      </c>
      <c r="L684" s="16" t="s">
        <v>4679</v>
      </c>
      <c r="M684" s="21">
        <v>1956515200130</v>
      </c>
      <c r="O684" s="22" t="s">
        <v>14206</v>
      </c>
      <c r="P684" s="22">
        <v>23</v>
      </c>
      <c r="Q684" s="22">
        <v>136</v>
      </c>
      <c r="R684" s="22">
        <v>0</v>
      </c>
      <c r="S684" s="22" t="s">
        <v>2037</v>
      </c>
    </row>
    <row r="685" spans="1:19">
      <c r="A685" s="16" t="s">
        <v>4674</v>
      </c>
      <c r="B685" s="21">
        <v>2055517159183</v>
      </c>
      <c r="C685" s="21">
        <v>4985009704240</v>
      </c>
      <c r="D685" s="22" t="s">
        <v>2120</v>
      </c>
      <c r="E685" s="22">
        <v>1123</v>
      </c>
      <c r="F685" s="22">
        <v>4</v>
      </c>
      <c r="G685" s="22">
        <v>0</v>
      </c>
      <c r="H685" s="22" t="s">
        <v>2037</v>
      </c>
      <c r="I685" s="22" t="s">
        <v>2036</v>
      </c>
      <c r="J685" s="22" t="s">
        <v>2069</v>
      </c>
      <c r="L685" s="16" t="s">
        <v>4679</v>
      </c>
      <c r="M685" s="21">
        <v>2255518200130</v>
      </c>
      <c r="O685" s="22" t="s">
        <v>14207</v>
      </c>
      <c r="P685" s="22">
        <v>23</v>
      </c>
      <c r="Q685" s="22">
        <v>37</v>
      </c>
      <c r="R685" s="22">
        <v>0</v>
      </c>
      <c r="S685" s="22" t="s">
        <v>2037</v>
      </c>
    </row>
    <row r="686" spans="1:19">
      <c r="A686" s="16" t="s">
        <v>4674</v>
      </c>
      <c r="B686" s="21">
        <v>2055517159183</v>
      </c>
      <c r="C686" s="21">
        <v>4985009704240</v>
      </c>
      <c r="D686" s="22" t="s">
        <v>2120</v>
      </c>
      <c r="E686" s="22">
        <v>2123</v>
      </c>
      <c r="F686" s="22">
        <v>4</v>
      </c>
      <c r="G686" s="22">
        <v>0</v>
      </c>
      <c r="H686" s="22" t="s">
        <v>2037</v>
      </c>
      <c r="I686" s="22" t="s">
        <v>2036</v>
      </c>
      <c r="J686" s="22" t="s">
        <v>2062</v>
      </c>
      <c r="L686" s="16" t="s">
        <v>4679</v>
      </c>
      <c r="M686" s="21">
        <v>2356018200139</v>
      </c>
      <c r="O686" s="22" t="s">
        <v>14208</v>
      </c>
      <c r="P686" s="22">
        <v>23</v>
      </c>
      <c r="Q686" s="22">
        <v>60</v>
      </c>
      <c r="R686" s="22">
        <v>0</v>
      </c>
      <c r="S686" s="22" t="s">
        <v>2037</v>
      </c>
    </row>
    <row r="687" spans="1:19">
      <c r="A687" s="16" t="s">
        <v>4674</v>
      </c>
      <c r="B687" s="21">
        <v>2255018159181</v>
      </c>
      <c r="C687" s="21">
        <v>4985009704622</v>
      </c>
      <c r="D687" s="22" t="s">
        <v>12259</v>
      </c>
      <c r="E687" s="22">
        <v>5123</v>
      </c>
      <c r="F687" s="22">
        <v>11</v>
      </c>
      <c r="G687" s="22">
        <v>0</v>
      </c>
      <c r="H687" s="22" t="s">
        <v>2037</v>
      </c>
      <c r="I687" s="22" t="s">
        <v>2036</v>
      </c>
      <c r="J687" s="22" t="s">
        <v>2038</v>
      </c>
      <c r="L687" s="16" t="s">
        <v>4679</v>
      </c>
      <c r="M687" s="21">
        <v>2055017200132</v>
      </c>
      <c r="O687" s="22" t="s">
        <v>14209</v>
      </c>
      <c r="P687" s="22">
        <v>23</v>
      </c>
      <c r="Q687" s="22">
        <v>36</v>
      </c>
      <c r="R687" s="22">
        <v>0</v>
      </c>
      <c r="S687" s="22" t="s">
        <v>2037</v>
      </c>
    </row>
    <row r="688" spans="1:19">
      <c r="A688" s="16" t="s">
        <v>4674</v>
      </c>
      <c r="B688" s="21">
        <v>2255018159181</v>
      </c>
      <c r="C688" s="21">
        <v>4985009704622</v>
      </c>
      <c r="D688" s="22" t="s">
        <v>12259</v>
      </c>
      <c r="E688" s="22">
        <v>4723</v>
      </c>
      <c r="F688" s="22">
        <v>11</v>
      </c>
      <c r="G688" s="22">
        <v>0</v>
      </c>
      <c r="H688" s="22" t="s">
        <v>2037</v>
      </c>
      <c r="I688" s="22" t="s">
        <v>2036</v>
      </c>
      <c r="J688" s="22" t="s">
        <v>2038</v>
      </c>
      <c r="L688" s="16" t="s">
        <v>4679</v>
      </c>
      <c r="M688" s="21">
        <v>2054517328001</v>
      </c>
      <c r="O688" s="22" t="s">
        <v>14214</v>
      </c>
      <c r="P688" s="22">
        <v>23</v>
      </c>
      <c r="Q688" s="22">
        <v>37</v>
      </c>
      <c r="R688" s="22">
        <v>0</v>
      </c>
      <c r="S688" s="22" t="s">
        <v>2037</v>
      </c>
    </row>
    <row r="689" spans="1:19">
      <c r="A689" s="16" t="s">
        <v>4674</v>
      </c>
      <c r="B689" s="21">
        <v>2255018159181</v>
      </c>
      <c r="C689" s="21">
        <v>4985009704622</v>
      </c>
      <c r="D689" s="22" t="s">
        <v>12259</v>
      </c>
      <c r="E689" s="22">
        <v>4723</v>
      </c>
      <c r="F689" s="22">
        <v>6</v>
      </c>
      <c r="G689" s="22">
        <v>0</v>
      </c>
      <c r="H689" s="22" t="s">
        <v>2037</v>
      </c>
      <c r="I689" s="22" t="s">
        <v>2036</v>
      </c>
      <c r="J689" s="22" t="s">
        <v>2038</v>
      </c>
      <c r="L689" s="16" t="s">
        <v>4679</v>
      </c>
      <c r="M689" s="21">
        <v>8853856139996</v>
      </c>
      <c r="O689" s="22" t="s">
        <v>14343</v>
      </c>
      <c r="P689" s="22">
        <v>99</v>
      </c>
      <c r="Q689" s="22">
        <v>4</v>
      </c>
      <c r="R689" s="22">
        <v>0</v>
      </c>
      <c r="S689" s="22" t="s">
        <v>2037</v>
      </c>
    </row>
    <row r="690" spans="1:19">
      <c r="A690" s="16" t="s">
        <v>4674</v>
      </c>
      <c r="B690" s="21">
        <v>2255518159186</v>
      </c>
      <c r="C690" s="21">
        <v>4985009704523</v>
      </c>
      <c r="D690" s="22" t="s">
        <v>2081</v>
      </c>
      <c r="E690" s="22">
        <v>3623</v>
      </c>
      <c r="F690" s="22">
        <v>12</v>
      </c>
      <c r="G690" s="22">
        <v>0</v>
      </c>
      <c r="H690" s="22" t="s">
        <v>2037</v>
      </c>
      <c r="I690" s="22" t="s">
        <v>2036</v>
      </c>
      <c r="J690" s="22" t="s">
        <v>2038</v>
      </c>
      <c r="L690" s="16" t="s">
        <v>4679</v>
      </c>
    </row>
    <row r="691" spans="1:19">
      <c r="A691" s="16" t="s">
        <v>4674</v>
      </c>
      <c r="B691" s="21">
        <v>2255518159186</v>
      </c>
      <c r="C691" s="21">
        <v>4985009704523</v>
      </c>
      <c r="D691" s="22" t="s">
        <v>2081</v>
      </c>
      <c r="E691" s="22">
        <v>1723</v>
      </c>
      <c r="F691" s="22">
        <v>3</v>
      </c>
      <c r="G691" s="22">
        <v>0</v>
      </c>
      <c r="H691" s="22" t="s">
        <v>2037</v>
      </c>
      <c r="I691" s="22" t="s">
        <v>2036</v>
      </c>
      <c r="J691" s="22" t="s">
        <v>2058</v>
      </c>
      <c r="L691" s="16" t="s">
        <v>4679</v>
      </c>
    </row>
    <row r="692" spans="1:19">
      <c r="A692" s="16" t="s">
        <v>4674</v>
      </c>
      <c r="B692" s="21">
        <v>2255518159186</v>
      </c>
      <c r="C692" s="21">
        <v>4985009704523</v>
      </c>
      <c r="D692" s="22" t="s">
        <v>2081</v>
      </c>
      <c r="E692" s="22">
        <v>1823</v>
      </c>
      <c r="F692" s="22">
        <v>4</v>
      </c>
      <c r="G692" s="22">
        <v>0</v>
      </c>
      <c r="H692" s="22" t="s">
        <v>2037</v>
      </c>
      <c r="I692" s="22" t="s">
        <v>2036</v>
      </c>
      <c r="J692" s="22" t="s">
        <v>2058</v>
      </c>
      <c r="L692" s="16" t="s">
        <v>4679</v>
      </c>
    </row>
    <row r="693" spans="1:19">
      <c r="A693" s="16" t="s">
        <v>4674</v>
      </c>
      <c r="B693" s="21">
        <v>2255518159186</v>
      </c>
      <c r="C693" s="21">
        <v>4985009704523</v>
      </c>
      <c r="D693" s="22" t="s">
        <v>2081</v>
      </c>
      <c r="E693" s="22">
        <v>1823</v>
      </c>
      <c r="F693" s="22">
        <v>4</v>
      </c>
      <c r="G693" s="22">
        <v>0</v>
      </c>
      <c r="H693" s="22" t="s">
        <v>2037</v>
      </c>
      <c r="I693" s="22" t="s">
        <v>2036</v>
      </c>
      <c r="J693" s="22" t="s">
        <v>2038</v>
      </c>
      <c r="L693" s="16" t="s">
        <v>4679</v>
      </c>
    </row>
    <row r="694" spans="1:19">
      <c r="A694" s="16" t="s">
        <v>4674</v>
      </c>
      <c r="B694" s="21">
        <v>2255518159186</v>
      </c>
      <c r="C694" s="21">
        <v>4985009704523</v>
      </c>
      <c r="D694" s="22" t="s">
        <v>2081</v>
      </c>
      <c r="E694" s="22">
        <v>1723</v>
      </c>
      <c r="F694" s="22">
        <v>1</v>
      </c>
      <c r="G694" s="22">
        <v>0</v>
      </c>
      <c r="H694" s="22" t="s">
        <v>2037</v>
      </c>
      <c r="I694" s="22" t="s">
        <v>2036</v>
      </c>
      <c r="J694" s="22" t="s">
        <v>2038</v>
      </c>
      <c r="L694" s="16" t="s">
        <v>4679</v>
      </c>
    </row>
    <row r="695" spans="1:19">
      <c r="A695" s="16" t="s">
        <v>4674</v>
      </c>
      <c r="B695" s="21">
        <v>2354518159186</v>
      </c>
      <c r="C695" s="21">
        <v>4985009704530</v>
      </c>
      <c r="D695" s="22" t="s">
        <v>2074</v>
      </c>
      <c r="E695" s="22">
        <v>2123</v>
      </c>
      <c r="F695" s="22">
        <v>1</v>
      </c>
      <c r="G695" s="22">
        <v>0</v>
      </c>
      <c r="H695" s="22" t="s">
        <v>2037</v>
      </c>
      <c r="I695" s="22" t="s">
        <v>2036</v>
      </c>
      <c r="J695" s="22" t="s">
        <v>2038</v>
      </c>
      <c r="L695" s="16" t="s">
        <v>4679</v>
      </c>
    </row>
    <row r="696" spans="1:19">
      <c r="A696" s="16" t="s">
        <v>4674</v>
      </c>
      <c r="B696" s="21">
        <v>2354518159186</v>
      </c>
      <c r="C696" s="21">
        <v>4985009704530</v>
      </c>
      <c r="D696" s="22" t="s">
        <v>2074</v>
      </c>
      <c r="E696" s="22">
        <v>2123</v>
      </c>
      <c r="F696" s="22">
        <v>1</v>
      </c>
      <c r="G696" s="22">
        <v>0</v>
      </c>
      <c r="H696" s="22" t="s">
        <v>2037</v>
      </c>
      <c r="I696" s="22" t="s">
        <v>2036</v>
      </c>
      <c r="J696" s="22" t="s">
        <v>2038</v>
      </c>
      <c r="L696" s="16" t="s">
        <v>4679</v>
      </c>
    </row>
    <row r="697" spans="1:19">
      <c r="A697" s="16" t="s">
        <v>4674</v>
      </c>
      <c r="B697" s="21">
        <v>2354518159186</v>
      </c>
      <c r="C697" s="21">
        <v>4985009704530</v>
      </c>
      <c r="D697" s="22" t="s">
        <v>2074</v>
      </c>
      <c r="E697" s="22">
        <v>4723</v>
      </c>
      <c r="F697" s="22">
        <v>4</v>
      </c>
      <c r="G697" s="22">
        <v>0</v>
      </c>
      <c r="H697" s="22" t="s">
        <v>2037</v>
      </c>
      <c r="I697" s="22" t="s">
        <v>2036</v>
      </c>
      <c r="J697" s="22" t="s">
        <v>2038</v>
      </c>
      <c r="L697" s="16" t="s">
        <v>4679</v>
      </c>
    </row>
    <row r="698" spans="1:19">
      <c r="A698" s="16" t="s">
        <v>4674</v>
      </c>
      <c r="B698" s="21">
        <v>2354518159186</v>
      </c>
      <c r="C698" s="21">
        <v>4985009704530</v>
      </c>
      <c r="D698" s="22" t="s">
        <v>2074</v>
      </c>
      <c r="E698" s="22">
        <v>4723</v>
      </c>
      <c r="F698" s="22">
        <v>12</v>
      </c>
      <c r="G698" s="22">
        <v>0</v>
      </c>
      <c r="H698" s="22" t="s">
        <v>2037</v>
      </c>
      <c r="I698" s="22" t="s">
        <v>2036</v>
      </c>
      <c r="J698" s="22" t="s">
        <v>2038</v>
      </c>
      <c r="L698" s="16" t="s">
        <v>4679</v>
      </c>
    </row>
    <row r="699" spans="1:19">
      <c r="A699" s="16" t="s">
        <v>4674</v>
      </c>
      <c r="B699" s="21">
        <v>1856015159184</v>
      </c>
      <c r="C699" s="21">
        <v>4985009704035</v>
      </c>
      <c r="D699" s="22" t="s">
        <v>13465</v>
      </c>
      <c r="E699" s="22">
        <v>4323</v>
      </c>
      <c r="F699" s="22">
        <v>31</v>
      </c>
      <c r="G699" s="22">
        <v>0</v>
      </c>
      <c r="H699" s="22" t="s">
        <v>2037</v>
      </c>
      <c r="I699" s="22" t="s">
        <v>2036</v>
      </c>
      <c r="J699" s="22" t="s">
        <v>2066</v>
      </c>
      <c r="L699" s="16" t="s">
        <v>4679</v>
      </c>
    </row>
    <row r="700" spans="1:19">
      <c r="A700" s="16" t="s">
        <v>4674</v>
      </c>
      <c r="B700" s="21">
        <v>1856015159184</v>
      </c>
      <c r="C700" s="21">
        <v>4985009704035</v>
      </c>
      <c r="D700" s="22" t="s">
        <v>13465</v>
      </c>
      <c r="E700" s="22">
        <v>4323</v>
      </c>
      <c r="F700" s="22">
        <v>12</v>
      </c>
      <c r="G700" s="22">
        <v>0</v>
      </c>
      <c r="H700" s="22" t="s">
        <v>2037</v>
      </c>
      <c r="I700" s="22" t="s">
        <v>2036</v>
      </c>
      <c r="J700" s="22" t="s">
        <v>2066</v>
      </c>
      <c r="L700" s="16" t="s">
        <v>4679</v>
      </c>
    </row>
    <row r="701" spans="1:19">
      <c r="A701" s="16" t="s">
        <v>4674</v>
      </c>
      <c r="B701" s="21">
        <v>1956515159186</v>
      </c>
      <c r="C701" s="21">
        <v>4985009704936</v>
      </c>
      <c r="D701" s="22" t="s">
        <v>14169</v>
      </c>
      <c r="E701" s="22">
        <v>2723</v>
      </c>
      <c r="F701" s="22">
        <v>8</v>
      </c>
      <c r="G701" s="22">
        <v>0</v>
      </c>
      <c r="H701" s="22" t="s">
        <v>2037</v>
      </c>
      <c r="I701" s="22" t="s">
        <v>2036</v>
      </c>
      <c r="J701" s="22" t="s">
        <v>2066</v>
      </c>
      <c r="L701" s="16" t="s">
        <v>4679</v>
      </c>
    </row>
    <row r="702" spans="1:19">
      <c r="A702" s="16" t="s">
        <v>4674</v>
      </c>
      <c r="B702" s="21">
        <v>1855515155412</v>
      </c>
      <c r="C702" s="21">
        <v>4985009686539</v>
      </c>
      <c r="D702" s="22" t="s">
        <v>2139</v>
      </c>
      <c r="E702" s="22">
        <v>4723</v>
      </c>
      <c r="F702" s="22">
        <v>19</v>
      </c>
      <c r="G702" s="22">
        <v>0</v>
      </c>
      <c r="H702" s="22" t="s">
        <v>2037</v>
      </c>
      <c r="I702" s="22" t="s">
        <v>2036</v>
      </c>
      <c r="J702" s="22" t="s">
        <v>2040</v>
      </c>
      <c r="L702" s="16" t="s">
        <v>4679</v>
      </c>
    </row>
    <row r="703" spans="1:19">
      <c r="A703" s="16" t="s">
        <v>4674</v>
      </c>
      <c r="B703" s="21">
        <v>1855515155412</v>
      </c>
      <c r="C703" s="21">
        <v>4985009686539</v>
      </c>
      <c r="D703" s="22" t="s">
        <v>2139</v>
      </c>
      <c r="E703" s="22">
        <v>3623</v>
      </c>
      <c r="F703" s="22">
        <v>1</v>
      </c>
      <c r="G703" s="22">
        <v>0</v>
      </c>
      <c r="H703" s="22" t="s">
        <v>2037</v>
      </c>
      <c r="I703" s="22" t="s">
        <v>2036</v>
      </c>
      <c r="J703" s="22" t="s">
        <v>2040</v>
      </c>
      <c r="L703" s="16" t="s">
        <v>4679</v>
      </c>
    </row>
    <row r="704" spans="1:19">
      <c r="A704" s="16" t="s">
        <v>4674</v>
      </c>
      <c r="B704" s="21">
        <v>1955515155419</v>
      </c>
      <c r="C704" s="21">
        <v>4985009686553</v>
      </c>
      <c r="D704" s="22" t="s">
        <v>2130</v>
      </c>
      <c r="E704" s="22">
        <v>5223</v>
      </c>
      <c r="F704" s="22">
        <v>3</v>
      </c>
      <c r="G704" s="22">
        <v>0</v>
      </c>
      <c r="H704" s="22" t="s">
        <v>2037</v>
      </c>
      <c r="I704" s="22" t="s">
        <v>2036</v>
      </c>
      <c r="J704" s="22" t="s">
        <v>2040</v>
      </c>
      <c r="L704" s="16" t="s">
        <v>4679</v>
      </c>
    </row>
    <row r="705" spans="1:12">
      <c r="A705" s="16" t="s">
        <v>4674</v>
      </c>
      <c r="B705" s="21">
        <v>1955515155419</v>
      </c>
      <c r="C705" s="21">
        <v>4985009686553</v>
      </c>
      <c r="D705" s="22" t="s">
        <v>2130</v>
      </c>
      <c r="E705" s="22">
        <v>2123</v>
      </c>
      <c r="F705" s="22">
        <v>4</v>
      </c>
      <c r="G705" s="22">
        <v>0</v>
      </c>
      <c r="H705" s="22" t="s">
        <v>2037</v>
      </c>
      <c r="I705" s="22" t="s">
        <v>2036</v>
      </c>
      <c r="J705" s="22" t="s">
        <v>2040</v>
      </c>
      <c r="L705" s="16" t="s">
        <v>4679</v>
      </c>
    </row>
    <row r="706" spans="1:12">
      <c r="A706" s="16" t="s">
        <v>4674</v>
      </c>
      <c r="B706" s="21">
        <v>1955515155419</v>
      </c>
      <c r="C706" s="21">
        <v>4985009686553</v>
      </c>
      <c r="D706" s="22" t="s">
        <v>2130</v>
      </c>
      <c r="E706" s="22">
        <v>2623</v>
      </c>
      <c r="F706" s="22">
        <v>3</v>
      </c>
      <c r="G706" s="22">
        <v>0</v>
      </c>
      <c r="H706" s="22" t="s">
        <v>2037</v>
      </c>
      <c r="I706" s="22" t="s">
        <v>2036</v>
      </c>
      <c r="J706" s="22" t="s">
        <v>2041</v>
      </c>
      <c r="L706" s="16" t="s">
        <v>4679</v>
      </c>
    </row>
    <row r="707" spans="1:12">
      <c r="A707" s="16" t="s">
        <v>4674</v>
      </c>
      <c r="B707" s="21">
        <v>2356018159307</v>
      </c>
      <c r="C707" s="21">
        <v>4985009706268</v>
      </c>
      <c r="D707" s="22" t="s">
        <v>6190</v>
      </c>
      <c r="E707" s="22">
        <v>4623</v>
      </c>
      <c r="F707" s="22">
        <v>11</v>
      </c>
      <c r="G707" s="22">
        <v>0</v>
      </c>
      <c r="H707" s="22" t="s">
        <v>2037</v>
      </c>
      <c r="I707" s="22" t="s">
        <v>2036</v>
      </c>
      <c r="J707" s="22" t="s">
        <v>2041</v>
      </c>
      <c r="L707" s="16" t="s">
        <v>4679</v>
      </c>
    </row>
    <row r="708" spans="1:12">
      <c r="A708" s="16" t="s">
        <v>4674</v>
      </c>
      <c r="B708" s="21">
        <v>2356018159307</v>
      </c>
      <c r="C708" s="21">
        <v>4985009706268</v>
      </c>
      <c r="D708" s="22" t="s">
        <v>6190</v>
      </c>
      <c r="E708" s="22">
        <v>3723</v>
      </c>
      <c r="F708" s="22">
        <v>3</v>
      </c>
      <c r="G708" s="22">
        <v>0</v>
      </c>
      <c r="H708" s="22" t="s">
        <v>2037</v>
      </c>
      <c r="I708" s="22" t="s">
        <v>2036</v>
      </c>
      <c r="J708" s="22" t="s">
        <v>2041</v>
      </c>
      <c r="L708" s="16" t="s">
        <v>4679</v>
      </c>
    </row>
    <row r="709" spans="1:12">
      <c r="A709" s="16" t="s">
        <v>4674</v>
      </c>
      <c r="B709" s="21">
        <v>2356018159307</v>
      </c>
      <c r="C709" s="21">
        <v>4985009706268</v>
      </c>
      <c r="D709" s="22" t="s">
        <v>6190</v>
      </c>
      <c r="E709" s="22">
        <v>3723</v>
      </c>
      <c r="F709" s="22">
        <v>9</v>
      </c>
      <c r="G709" s="22">
        <v>0</v>
      </c>
      <c r="H709" s="22" t="s">
        <v>2037</v>
      </c>
      <c r="I709" s="22" t="s">
        <v>2036</v>
      </c>
      <c r="J709" s="22" t="s">
        <v>2041</v>
      </c>
      <c r="L709" s="16" t="s">
        <v>4679</v>
      </c>
    </row>
    <row r="710" spans="1:12">
      <c r="A710" s="16" t="s">
        <v>4674</v>
      </c>
      <c r="B710" s="21">
        <v>2356018159307</v>
      </c>
      <c r="C710" s="21">
        <v>4985009706268</v>
      </c>
      <c r="D710" s="22" t="s">
        <v>6190</v>
      </c>
      <c r="E710" s="22">
        <v>4623</v>
      </c>
      <c r="F710" s="22">
        <v>5</v>
      </c>
      <c r="G710" s="22">
        <v>0</v>
      </c>
      <c r="H710" s="22" t="s">
        <v>2037</v>
      </c>
      <c r="I710" s="22" t="s">
        <v>2036</v>
      </c>
      <c r="J710" s="22" t="s">
        <v>2040</v>
      </c>
      <c r="L710" s="16" t="s">
        <v>4679</v>
      </c>
    </row>
    <row r="711" spans="1:12">
      <c r="A711" s="16" t="s">
        <v>4674</v>
      </c>
      <c r="B711" s="21">
        <v>2355520159300</v>
      </c>
      <c r="C711" s="21">
        <v>4985009706480</v>
      </c>
      <c r="D711" s="22" t="s">
        <v>12053</v>
      </c>
      <c r="E711" s="22">
        <v>4223</v>
      </c>
      <c r="F711" s="22">
        <v>2</v>
      </c>
      <c r="G711" s="22">
        <v>0</v>
      </c>
      <c r="H711" s="22" t="s">
        <v>2037</v>
      </c>
      <c r="I711" s="22" t="s">
        <v>2036</v>
      </c>
      <c r="J711" s="22" t="s">
        <v>2038</v>
      </c>
      <c r="L711" s="16" t="s">
        <v>4679</v>
      </c>
    </row>
    <row r="712" spans="1:12">
      <c r="A712" s="16" t="s">
        <v>4674</v>
      </c>
      <c r="B712" s="21">
        <v>2355520159300</v>
      </c>
      <c r="C712" s="21">
        <v>4985009706480</v>
      </c>
      <c r="D712" s="22" t="s">
        <v>12053</v>
      </c>
      <c r="E712" s="22">
        <v>4623</v>
      </c>
      <c r="F712" s="22">
        <v>12</v>
      </c>
      <c r="G712" s="22">
        <v>0</v>
      </c>
      <c r="H712" s="22" t="s">
        <v>2037</v>
      </c>
      <c r="I712" s="22" t="s">
        <v>2036</v>
      </c>
      <c r="J712" s="22" t="s">
        <v>2038</v>
      </c>
      <c r="L712" s="16" t="s">
        <v>4679</v>
      </c>
    </row>
    <row r="713" spans="1:12">
      <c r="A713" s="16" t="s">
        <v>4674</v>
      </c>
      <c r="B713" s="21">
        <v>2355520159300</v>
      </c>
      <c r="C713" s="21">
        <v>4985009706480</v>
      </c>
      <c r="D713" s="22" t="s">
        <v>12053</v>
      </c>
      <c r="E713" s="22">
        <v>4623</v>
      </c>
      <c r="F713" s="22">
        <v>12</v>
      </c>
      <c r="G713" s="22">
        <v>0</v>
      </c>
      <c r="H713" s="22" t="s">
        <v>2037</v>
      </c>
      <c r="I713" s="22" t="s">
        <v>2036</v>
      </c>
      <c r="J713" s="22" t="s">
        <v>2038</v>
      </c>
      <c r="L713" s="16" t="s">
        <v>4679</v>
      </c>
    </row>
    <row r="714" spans="1:12">
      <c r="A714" s="16" t="s">
        <v>4674</v>
      </c>
      <c r="B714" s="21">
        <v>2355520159300</v>
      </c>
      <c r="C714" s="21">
        <v>4985009706480</v>
      </c>
      <c r="D714" s="22" t="s">
        <v>12053</v>
      </c>
      <c r="E714" s="22">
        <v>5023</v>
      </c>
      <c r="F714" s="22">
        <v>10</v>
      </c>
      <c r="G714" s="22">
        <v>0</v>
      </c>
      <c r="H714" s="22" t="s">
        <v>2037</v>
      </c>
      <c r="I714" s="22" t="s">
        <v>2036</v>
      </c>
      <c r="J714" s="22" t="s">
        <v>2038</v>
      </c>
      <c r="L714" s="16" t="s">
        <v>4679</v>
      </c>
    </row>
    <row r="715" spans="1:12">
      <c r="A715" s="16" t="s">
        <v>4674</v>
      </c>
      <c r="B715" s="21">
        <v>2256517159306</v>
      </c>
      <c r="C715" s="21">
        <v>4985009706145</v>
      </c>
      <c r="D715" s="22" t="s">
        <v>2079</v>
      </c>
      <c r="E715" s="22">
        <v>4523</v>
      </c>
      <c r="F715" s="22">
        <v>4</v>
      </c>
      <c r="G715" s="22">
        <v>0</v>
      </c>
      <c r="H715" s="22" t="s">
        <v>2037</v>
      </c>
      <c r="I715" s="22" t="s">
        <v>2036</v>
      </c>
      <c r="J715" s="22" t="s">
        <v>2040</v>
      </c>
      <c r="L715" s="16" t="s">
        <v>4679</v>
      </c>
    </row>
    <row r="716" spans="1:12">
      <c r="A716" s="16" t="s">
        <v>4674</v>
      </c>
      <c r="B716" s="21">
        <v>2256517159306</v>
      </c>
      <c r="C716" s="21">
        <v>4985009706145</v>
      </c>
      <c r="D716" s="22" t="s">
        <v>2079</v>
      </c>
      <c r="E716" s="22">
        <v>4523</v>
      </c>
      <c r="F716" s="22">
        <v>8</v>
      </c>
      <c r="G716" s="22">
        <v>0</v>
      </c>
      <c r="H716" s="22" t="s">
        <v>2037</v>
      </c>
      <c r="I716" s="22" t="s">
        <v>2036</v>
      </c>
      <c r="J716" s="22" t="s">
        <v>2040</v>
      </c>
      <c r="L716" s="16" t="s">
        <v>4679</v>
      </c>
    </row>
    <row r="717" spans="1:12">
      <c r="A717" s="16" t="s">
        <v>4674</v>
      </c>
      <c r="B717" s="21">
        <v>2256517159306</v>
      </c>
      <c r="C717" s="21">
        <v>4985009706145</v>
      </c>
      <c r="D717" s="22" t="s">
        <v>2079</v>
      </c>
      <c r="E717" s="22">
        <v>3023</v>
      </c>
      <c r="F717" s="22">
        <v>4</v>
      </c>
      <c r="G717" s="22">
        <v>0</v>
      </c>
      <c r="H717" s="22" t="s">
        <v>2037</v>
      </c>
      <c r="I717" s="22" t="s">
        <v>2036</v>
      </c>
      <c r="J717" s="22" t="s">
        <v>2041</v>
      </c>
      <c r="L717" s="16" t="s">
        <v>4679</v>
      </c>
    </row>
    <row r="718" spans="1:12">
      <c r="A718" s="16" t="s">
        <v>4674</v>
      </c>
      <c r="B718" s="21">
        <v>2256517159306</v>
      </c>
      <c r="C718" s="21">
        <v>4985009706145</v>
      </c>
      <c r="D718" s="22" t="s">
        <v>2079</v>
      </c>
      <c r="E718" s="22">
        <v>1923</v>
      </c>
      <c r="F718" s="22">
        <v>4</v>
      </c>
      <c r="G718" s="22">
        <v>0</v>
      </c>
      <c r="H718" s="22" t="s">
        <v>2037</v>
      </c>
      <c r="I718" s="22" t="s">
        <v>2036</v>
      </c>
      <c r="J718" s="22" t="s">
        <v>2041</v>
      </c>
      <c r="L718" s="16" t="s">
        <v>4679</v>
      </c>
    </row>
    <row r="719" spans="1:12">
      <c r="A719" s="16" t="s">
        <v>4674</v>
      </c>
      <c r="B719" s="21">
        <v>2656517159304</v>
      </c>
      <c r="C719" s="21">
        <v>4985009706190</v>
      </c>
      <c r="D719" s="22" t="s">
        <v>2042</v>
      </c>
      <c r="E719" s="22">
        <v>1423</v>
      </c>
      <c r="F719" s="22">
        <v>4</v>
      </c>
      <c r="G719" s="22">
        <v>0</v>
      </c>
      <c r="H719" s="22" t="s">
        <v>2037</v>
      </c>
      <c r="I719" s="22" t="s">
        <v>2036</v>
      </c>
      <c r="J719" s="22" t="s">
        <v>2041</v>
      </c>
      <c r="L719" s="16" t="s">
        <v>4679</v>
      </c>
    </row>
    <row r="720" spans="1:12">
      <c r="A720" s="16" t="s">
        <v>4674</v>
      </c>
      <c r="B720" s="21">
        <v>2656517159304</v>
      </c>
      <c r="C720" s="21">
        <v>4985009706190</v>
      </c>
      <c r="D720" s="22" t="s">
        <v>2042</v>
      </c>
      <c r="E720" s="22">
        <v>1223</v>
      </c>
      <c r="F720" s="22">
        <v>8</v>
      </c>
      <c r="G720" s="22">
        <v>0</v>
      </c>
      <c r="H720" s="22" t="s">
        <v>2037</v>
      </c>
      <c r="I720" s="22" t="s">
        <v>2036</v>
      </c>
      <c r="J720" s="22" t="s">
        <v>2041</v>
      </c>
      <c r="L720" s="16" t="s">
        <v>4679</v>
      </c>
    </row>
    <row r="721" spans="1:12">
      <c r="A721" s="16" t="s">
        <v>4674</v>
      </c>
      <c r="B721" s="21">
        <v>2456018159304</v>
      </c>
      <c r="C721" s="21">
        <v>4985009706282</v>
      </c>
      <c r="D721" s="22" t="s">
        <v>7248</v>
      </c>
      <c r="E721" s="22">
        <v>3923</v>
      </c>
      <c r="F721" s="22">
        <v>16</v>
      </c>
      <c r="G721" s="22">
        <v>0</v>
      </c>
      <c r="H721" s="22" t="s">
        <v>2037</v>
      </c>
      <c r="I721" s="22" t="s">
        <v>2036</v>
      </c>
      <c r="J721" s="22" t="s">
        <v>2041</v>
      </c>
      <c r="L721" s="16" t="s">
        <v>4679</v>
      </c>
    </row>
    <row r="722" spans="1:12">
      <c r="A722" s="16" t="s">
        <v>4674</v>
      </c>
      <c r="B722" s="21">
        <v>2255518159308</v>
      </c>
      <c r="C722" s="21">
        <v>4985009706237</v>
      </c>
      <c r="D722" s="22" t="s">
        <v>13503</v>
      </c>
      <c r="E722" s="22">
        <v>5023</v>
      </c>
      <c r="F722" s="22">
        <v>18</v>
      </c>
      <c r="G722" s="22">
        <v>0</v>
      </c>
      <c r="H722" s="22" t="s">
        <v>2037</v>
      </c>
      <c r="I722" s="22" t="s">
        <v>2036</v>
      </c>
      <c r="J722" s="22" t="s">
        <v>2038</v>
      </c>
      <c r="L722" s="16" t="s">
        <v>4679</v>
      </c>
    </row>
    <row r="723" spans="1:12">
      <c r="A723" s="16" t="s">
        <v>4674</v>
      </c>
      <c r="B723" s="21">
        <v>2255518159308</v>
      </c>
      <c r="C723" s="21">
        <v>4985009706237</v>
      </c>
      <c r="D723" s="22" t="s">
        <v>13503</v>
      </c>
      <c r="E723" s="22">
        <v>5023</v>
      </c>
      <c r="F723" s="22">
        <v>2</v>
      </c>
      <c r="G723" s="22">
        <v>0</v>
      </c>
      <c r="H723" s="22" t="s">
        <v>2037</v>
      </c>
      <c r="I723" s="22" t="s">
        <v>2036</v>
      </c>
      <c r="J723" s="22" t="s">
        <v>2038</v>
      </c>
      <c r="L723" s="16" t="s">
        <v>4679</v>
      </c>
    </row>
    <row r="724" spans="1:12">
      <c r="A724" s="16" t="s">
        <v>4674</v>
      </c>
      <c r="B724" s="21">
        <v>2355518159305</v>
      </c>
      <c r="C724" s="21">
        <v>4985009706251</v>
      </c>
      <c r="D724" s="22" t="s">
        <v>14093</v>
      </c>
      <c r="E724" s="22">
        <v>4923</v>
      </c>
      <c r="F724" s="22">
        <v>2</v>
      </c>
      <c r="G724" s="22">
        <v>0</v>
      </c>
      <c r="H724" s="22" t="s">
        <v>2037</v>
      </c>
      <c r="I724" s="22" t="s">
        <v>2036</v>
      </c>
      <c r="J724" s="22" t="s">
        <v>2040</v>
      </c>
      <c r="L724" s="16" t="s">
        <v>4679</v>
      </c>
    </row>
    <row r="725" spans="1:12">
      <c r="A725" s="16" t="s">
        <v>4674</v>
      </c>
      <c r="B725" s="21">
        <v>2355518159305</v>
      </c>
      <c r="C725" s="21">
        <v>4985009706251</v>
      </c>
      <c r="D725" s="22" t="s">
        <v>14093</v>
      </c>
      <c r="E725" s="22">
        <v>4623</v>
      </c>
      <c r="F725" s="22">
        <v>12</v>
      </c>
      <c r="G725" s="22">
        <v>0</v>
      </c>
      <c r="H725" s="22" t="s">
        <v>2037</v>
      </c>
      <c r="I725" s="22" t="s">
        <v>2036</v>
      </c>
      <c r="J725" s="22" t="s">
        <v>2041</v>
      </c>
      <c r="L725" s="16" t="s">
        <v>4679</v>
      </c>
    </row>
    <row r="726" spans="1:12">
      <c r="A726" s="16" t="s">
        <v>4674</v>
      </c>
      <c r="B726" s="21">
        <v>2355518159305</v>
      </c>
      <c r="C726" s="21">
        <v>4985009706251</v>
      </c>
      <c r="D726" s="22" t="s">
        <v>14093</v>
      </c>
      <c r="E726" s="22">
        <v>4623</v>
      </c>
      <c r="F726" s="22">
        <v>2</v>
      </c>
      <c r="G726" s="22">
        <v>0</v>
      </c>
      <c r="H726" s="22" t="s">
        <v>2037</v>
      </c>
      <c r="I726" s="22" t="s">
        <v>2036</v>
      </c>
      <c r="J726" s="22" t="s">
        <v>2040</v>
      </c>
      <c r="L726" s="16" t="s">
        <v>4679</v>
      </c>
    </row>
    <row r="727" spans="1:12">
      <c r="A727" s="16" t="s">
        <v>4674</v>
      </c>
      <c r="B727" s="21">
        <v>2255519159307</v>
      </c>
      <c r="C727" s="21">
        <v>4985009706343</v>
      </c>
      <c r="D727" s="22" t="s">
        <v>3375</v>
      </c>
      <c r="E727" s="22">
        <v>4723</v>
      </c>
      <c r="F727" s="22">
        <v>11</v>
      </c>
      <c r="G727" s="22">
        <v>0</v>
      </c>
      <c r="H727" s="22" t="s">
        <v>2037</v>
      </c>
      <c r="I727" s="22" t="s">
        <v>2036</v>
      </c>
      <c r="J727" s="22" t="s">
        <v>2040</v>
      </c>
      <c r="L727" s="16" t="s">
        <v>4679</v>
      </c>
    </row>
    <row r="728" spans="1:12">
      <c r="A728" s="16" t="s">
        <v>4674</v>
      </c>
      <c r="B728" s="21">
        <v>2255519159307</v>
      </c>
      <c r="C728" s="21">
        <v>4985009706343</v>
      </c>
      <c r="D728" s="22" t="s">
        <v>3375</v>
      </c>
      <c r="E728" s="22">
        <v>4723</v>
      </c>
      <c r="F728" s="22">
        <v>8</v>
      </c>
      <c r="G728" s="22">
        <v>0</v>
      </c>
      <c r="H728" s="22" t="s">
        <v>2037</v>
      </c>
      <c r="I728" s="22" t="s">
        <v>2036</v>
      </c>
      <c r="J728" s="22" t="s">
        <v>2041</v>
      </c>
      <c r="L728" s="16" t="s">
        <v>4679</v>
      </c>
    </row>
    <row r="729" spans="1:12">
      <c r="A729" s="16" t="s">
        <v>4674</v>
      </c>
      <c r="B729" s="21">
        <v>2255519159307</v>
      </c>
      <c r="C729" s="21">
        <v>4985009706343</v>
      </c>
      <c r="D729" s="22" t="s">
        <v>3375</v>
      </c>
      <c r="E729" s="22">
        <v>5123</v>
      </c>
      <c r="F729" s="22">
        <v>5</v>
      </c>
      <c r="G729" s="22">
        <v>0</v>
      </c>
      <c r="H729" s="22" t="s">
        <v>2037</v>
      </c>
      <c r="I729" s="22" t="s">
        <v>2036</v>
      </c>
      <c r="J729" s="22" t="s">
        <v>2040</v>
      </c>
      <c r="L729" s="16" t="s">
        <v>4679</v>
      </c>
    </row>
    <row r="730" spans="1:12">
      <c r="A730" s="16" t="s">
        <v>4674</v>
      </c>
      <c r="B730" s="21">
        <v>1450612130586</v>
      </c>
      <c r="C730" s="21">
        <v>4992496151976</v>
      </c>
      <c r="D730" s="22" t="s">
        <v>2234</v>
      </c>
      <c r="E730" s="22">
        <v>2223</v>
      </c>
      <c r="F730" s="22">
        <v>10</v>
      </c>
      <c r="G730" s="22">
        <v>0</v>
      </c>
      <c r="H730" s="22" t="s">
        <v>2037</v>
      </c>
      <c r="I730" s="22" t="s">
        <v>2036</v>
      </c>
      <c r="J730" s="22" t="s">
        <v>2038</v>
      </c>
      <c r="L730" s="16" t="s">
        <v>4679</v>
      </c>
    </row>
    <row r="731" spans="1:12">
      <c r="A731" s="16" t="s">
        <v>4674</v>
      </c>
      <c r="B731" s="21">
        <v>1450612130586</v>
      </c>
      <c r="C731" s="21">
        <v>4992496151976</v>
      </c>
      <c r="D731" s="22" t="s">
        <v>2234</v>
      </c>
      <c r="E731" s="22">
        <v>124</v>
      </c>
      <c r="F731" s="22">
        <v>46</v>
      </c>
      <c r="G731" s="22">
        <v>0</v>
      </c>
      <c r="H731" s="22" t="s">
        <v>2037</v>
      </c>
      <c r="I731" s="22" t="s">
        <v>2036</v>
      </c>
      <c r="J731" s="22" t="s">
        <v>2038</v>
      </c>
      <c r="L731" s="16" t="s">
        <v>4679</v>
      </c>
    </row>
    <row r="732" spans="1:12">
      <c r="A732" s="16" t="s">
        <v>4674</v>
      </c>
      <c r="B732" s="21">
        <v>1450612130586</v>
      </c>
      <c r="C732" s="21">
        <v>4992496151976</v>
      </c>
      <c r="D732" s="22" t="s">
        <v>2234</v>
      </c>
      <c r="E732" s="22">
        <v>3023</v>
      </c>
      <c r="F732" s="22">
        <v>24</v>
      </c>
      <c r="G732" s="22">
        <v>0</v>
      </c>
      <c r="H732" s="22" t="s">
        <v>2037</v>
      </c>
      <c r="I732" s="22" t="s">
        <v>2036</v>
      </c>
      <c r="J732" s="22" t="s">
        <v>2038</v>
      </c>
      <c r="L732" s="16" t="s">
        <v>4679</v>
      </c>
    </row>
    <row r="733" spans="1:12">
      <c r="A733" s="16" t="s">
        <v>4674</v>
      </c>
      <c r="B733" s="21">
        <v>2355020158506</v>
      </c>
      <c r="C733" s="21">
        <v>4985009690697</v>
      </c>
      <c r="D733" s="22" t="s">
        <v>2068</v>
      </c>
      <c r="E733" s="22">
        <v>1023</v>
      </c>
      <c r="F733" s="22">
        <v>6</v>
      </c>
      <c r="G733" s="22">
        <v>0</v>
      </c>
      <c r="H733" s="22" t="s">
        <v>2037</v>
      </c>
      <c r="I733" s="22" t="s">
        <v>2036</v>
      </c>
      <c r="J733" s="22" t="s">
        <v>2055</v>
      </c>
      <c r="L733" s="16" t="s">
        <v>4679</v>
      </c>
    </row>
    <row r="734" spans="1:12">
      <c r="A734" s="16" t="s">
        <v>4674</v>
      </c>
      <c r="B734" s="21">
        <v>2355020158506</v>
      </c>
      <c r="C734" s="21">
        <v>4985009690697</v>
      </c>
      <c r="D734" s="22" t="s">
        <v>2068</v>
      </c>
      <c r="E734" s="22">
        <v>1023</v>
      </c>
      <c r="F734" s="22">
        <v>4</v>
      </c>
      <c r="G734" s="22">
        <v>0</v>
      </c>
      <c r="H734" s="22" t="s">
        <v>2037</v>
      </c>
      <c r="I734" s="22" t="s">
        <v>2036</v>
      </c>
      <c r="J734" s="22" t="s">
        <v>2055</v>
      </c>
      <c r="L734" s="16" t="s">
        <v>4679</v>
      </c>
    </row>
    <row r="735" spans="1:12">
      <c r="A735" s="16" t="s">
        <v>4674</v>
      </c>
      <c r="B735" s="21">
        <v>2255519158508</v>
      </c>
      <c r="C735" s="21">
        <v>4985009690413</v>
      </c>
      <c r="D735" s="22" t="s">
        <v>4745</v>
      </c>
      <c r="E735" s="22">
        <v>4123</v>
      </c>
      <c r="F735" s="22">
        <v>6</v>
      </c>
      <c r="G735" s="22">
        <v>0</v>
      </c>
      <c r="H735" s="22" t="s">
        <v>2037</v>
      </c>
      <c r="I735" s="22" t="s">
        <v>2036</v>
      </c>
      <c r="J735" s="22" t="s">
        <v>2038</v>
      </c>
      <c r="L735" s="16" t="s">
        <v>4679</v>
      </c>
    </row>
    <row r="736" spans="1:12">
      <c r="A736" s="16" t="s">
        <v>4674</v>
      </c>
      <c r="B736" s="21">
        <v>2255519158508</v>
      </c>
      <c r="C736" s="21">
        <v>4985009690413</v>
      </c>
      <c r="D736" s="22" t="s">
        <v>4745</v>
      </c>
      <c r="E736" s="22">
        <v>4123</v>
      </c>
      <c r="F736" s="22">
        <v>2</v>
      </c>
      <c r="G736" s="22">
        <v>0</v>
      </c>
      <c r="H736" s="22" t="s">
        <v>2037</v>
      </c>
      <c r="I736" s="22" t="s">
        <v>2036</v>
      </c>
      <c r="J736" s="22" t="s">
        <v>2038</v>
      </c>
      <c r="L736" s="16" t="s">
        <v>4679</v>
      </c>
    </row>
    <row r="737" spans="1:12">
      <c r="A737" s="16" t="s">
        <v>4674</v>
      </c>
      <c r="B737" s="21">
        <v>2255519158508</v>
      </c>
      <c r="C737" s="21">
        <v>4985009690413</v>
      </c>
      <c r="D737" s="22" t="s">
        <v>4745</v>
      </c>
      <c r="E737" s="22">
        <v>5223</v>
      </c>
      <c r="F737" s="22">
        <v>12</v>
      </c>
      <c r="G737" s="22">
        <v>0</v>
      </c>
      <c r="H737" s="22" t="s">
        <v>2037</v>
      </c>
      <c r="I737" s="22" t="s">
        <v>2036</v>
      </c>
      <c r="J737" s="22" t="s">
        <v>2038</v>
      </c>
      <c r="L737" s="16" t="s">
        <v>4679</v>
      </c>
    </row>
    <row r="738" spans="1:12">
      <c r="A738" s="16" t="s">
        <v>4674</v>
      </c>
      <c r="B738" s="21">
        <v>2255519158508</v>
      </c>
      <c r="C738" s="21">
        <v>4985009690413</v>
      </c>
      <c r="D738" s="22" t="s">
        <v>4745</v>
      </c>
      <c r="E738" s="22">
        <v>2323</v>
      </c>
      <c r="F738" s="22">
        <v>6</v>
      </c>
      <c r="G738" s="22">
        <v>0</v>
      </c>
      <c r="H738" s="22" t="s">
        <v>2037</v>
      </c>
      <c r="I738" s="22" t="s">
        <v>2036</v>
      </c>
      <c r="J738" s="22" t="s">
        <v>2058</v>
      </c>
      <c r="L738" s="16" t="s">
        <v>4679</v>
      </c>
    </row>
    <row r="739" spans="1:12">
      <c r="A739" s="16" t="s">
        <v>4674</v>
      </c>
      <c r="B739" s="21">
        <v>2255517132074</v>
      </c>
      <c r="C739" s="21">
        <v>4992496096819</v>
      </c>
      <c r="D739" s="22" t="s">
        <v>13466</v>
      </c>
      <c r="E739" s="22">
        <v>1523</v>
      </c>
      <c r="F739" s="22">
        <v>20</v>
      </c>
      <c r="G739" s="22">
        <v>0</v>
      </c>
      <c r="H739" s="22" t="s">
        <v>2037</v>
      </c>
      <c r="I739" s="22" t="s">
        <v>2036</v>
      </c>
      <c r="J739" s="22" t="s">
        <v>2148</v>
      </c>
      <c r="L739" s="16" t="s">
        <v>4679</v>
      </c>
    </row>
    <row r="740" spans="1:12">
      <c r="A740" s="16" t="s">
        <v>4674</v>
      </c>
      <c r="B740" s="21">
        <v>2255517132074</v>
      </c>
      <c r="C740" s="21">
        <v>4992496096819</v>
      </c>
      <c r="D740" s="22" t="s">
        <v>13466</v>
      </c>
      <c r="E740" s="22">
        <v>1523</v>
      </c>
      <c r="F740" s="22">
        <v>20</v>
      </c>
      <c r="G740" s="22">
        <v>0</v>
      </c>
      <c r="H740" s="22" t="s">
        <v>2037</v>
      </c>
      <c r="I740" s="22" t="s">
        <v>2036</v>
      </c>
      <c r="J740" s="22" t="s">
        <v>2148</v>
      </c>
      <c r="L740" s="16" t="s">
        <v>4679</v>
      </c>
    </row>
    <row r="741" spans="1:12">
      <c r="A741" s="16" t="s">
        <v>4674</v>
      </c>
      <c r="B741" s="21">
        <v>2055516159672</v>
      </c>
      <c r="C741" s="21">
        <v>3528704440573</v>
      </c>
      <c r="D741" s="22" t="s">
        <v>2279</v>
      </c>
      <c r="E741" s="22">
        <v>1622</v>
      </c>
      <c r="F741" s="22">
        <v>3</v>
      </c>
      <c r="G741" s="22">
        <v>0</v>
      </c>
      <c r="H741" s="22" t="s">
        <v>2037</v>
      </c>
      <c r="I741" s="22" t="s">
        <v>2036</v>
      </c>
      <c r="J741" s="22" t="s">
        <v>2102</v>
      </c>
      <c r="L741" s="16" t="s">
        <v>4679</v>
      </c>
    </row>
    <row r="742" spans="1:12">
      <c r="A742" s="16" t="s">
        <v>4674</v>
      </c>
      <c r="B742" s="21">
        <v>2753519159650</v>
      </c>
      <c r="C742" s="21">
        <v>3528702707760</v>
      </c>
      <c r="D742" s="22" t="s">
        <v>2241</v>
      </c>
      <c r="E742" s="22">
        <v>4022</v>
      </c>
      <c r="F742" s="22">
        <v>1</v>
      </c>
      <c r="G742" s="22">
        <v>0</v>
      </c>
      <c r="H742" s="22" t="s">
        <v>2037</v>
      </c>
      <c r="I742" s="22" t="s">
        <v>2036</v>
      </c>
      <c r="J742" s="22" t="s">
        <v>2055</v>
      </c>
      <c r="L742" s="16" t="s">
        <v>4679</v>
      </c>
    </row>
    <row r="743" spans="1:12">
      <c r="A743" s="16" t="s">
        <v>4674</v>
      </c>
      <c r="B743" s="21">
        <v>2154517159657</v>
      </c>
      <c r="C743" s="21">
        <v>3528702175026</v>
      </c>
      <c r="D743" s="22" t="s">
        <v>2275</v>
      </c>
      <c r="E743" s="22">
        <v>4822</v>
      </c>
      <c r="F743" s="22">
        <v>1</v>
      </c>
      <c r="G743" s="22">
        <v>0</v>
      </c>
      <c r="H743" s="22" t="s">
        <v>2037</v>
      </c>
      <c r="I743" s="22" t="s">
        <v>2036</v>
      </c>
      <c r="J743" s="22" t="s">
        <v>2069</v>
      </c>
      <c r="L743" s="16" t="s">
        <v>4679</v>
      </c>
    </row>
    <row r="744" spans="1:12">
      <c r="A744" s="16" t="s">
        <v>4674</v>
      </c>
      <c r="B744" s="21">
        <v>2056515157751</v>
      </c>
      <c r="C744" s="21">
        <v>4985009755389</v>
      </c>
      <c r="D744" s="22" t="s">
        <v>2278</v>
      </c>
      <c r="E744" s="22">
        <v>1322</v>
      </c>
      <c r="F744" s="22">
        <v>3</v>
      </c>
      <c r="G744" s="22">
        <v>0</v>
      </c>
      <c r="H744" s="22" t="s">
        <v>2037</v>
      </c>
      <c r="I744" s="22" t="s">
        <v>2036</v>
      </c>
      <c r="J744" s="22" t="s">
        <v>2102</v>
      </c>
      <c r="L744" s="16" t="s">
        <v>4679</v>
      </c>
    </row>
    <row r="745" spans="1:12">
      <c r="A745" s="16" t="s">
        <v>4674</v>
      </c>
      <c r="B745" s="21">
        <v>2056515157751</v>
      </c>
      <c r="C745" s="21">
        <v>4985009755389</v>
      </c>
      <c r="D745" s="22" t="s">
        <v>2278</v>
      </c>
      <c r="E745" s="22">
        <v>1822</v>
      </c>
      <c r="F745" s="22">
        <v>18</v>
      </c>
      <c r="G745" s="22">
        <v>0</v>
      </c>
      <c r="H745" s="22" t="s">
        <v>2037</v>
      </c>
      <c r="I745" s="22" t="s">
        <v>2036</v>
      </c>
      <c r="J745" s="22" t="s">
        <v>2102</v>
      </c>
      <c r="L745" s="16" t="s">
        <v>4679</v>
      </c>
    </row>
    <row r="746" spans="1:12">
      <c r="A746" s="16" t="s">
        <v>4674</v>
      </c>
      <c r="B746" s="21">
        <v>2056515157751</v>
      </c>
      <c r="C746" s="21">
        <v>4985009755389</v>
      </c>
      <c r="D746" s="22" t="s">
        <v>2278</v>
      </c>
      <c r="E746" s="22">
        <v>4022</v>
      </c>
      <c r="F746" s="22">
        <v>22</v>
      </c>
      <c r="G746" s="22">
        <v>0</v>
      </c>
      <c r="H746" s="22" t="s">
        <v>2037</v>
      </c>
      <c r="I746" s="22" t="s">
        <v>2036</v>
      </c>
      <c r="J746" s="22" t="s">
        <v>2102</v>
      </c>
      <c r="L746" s="16" t="s">
        <v>4679</v>
      </c>
    </row>
    <row r="747" spans="1:12">
      <c r="A747" s="16" t="s">
        <v>4674</v>
      </c>
      <c r="B747" s="21">
        <v>2056515157751</v>
      </c>
      <c r="C747" s="21">
        <v>4985009755389</v>
      </c>
      <c r="D747" s="22" t="s">
        <v>2278</v>
      </c>
      <c r="E747" s="22">
        <v>4022</v>
      </c>
      <c r="F747" s="22">
        <v>18</v>
      </c>
      <c r="G747" s="22">
        <v>0</v>
      </c>
      <c r="H747" s="22" t="s">
        <v>2037</v>
      </c>
      <c r="I747" s="22" t="s">
        <v>2036</v>
      </c>
      <c r="J747" s="22" t="s">
        <v>2041</v>
      </c>
      <c r="L747" s="16" t="s">
        <v>4679</v>
      </c>
    </row>
    <row r="748" spans="1:12">
      <c r="A748" s="16" t="s">
        <v>4674</v>
      </c>
      <c r="B748" s="21">
        <v>1955016157707</v>
      </c>
      <c r="C748" s="21">
        <v>4985009753286</v>
      </c>
      <c r="D748" s="22" t="s">
        <v>4639</v>
      </c>
      <c r="E748" s="22">
        <v>3023</v>
      </c>
      <c r="F748" s="22">
        <v>1</v>
      </c>
      <c r="G748" s="22">
        <v>0</v>
      </c>
      <c r="H748" s="22" t="s">
        <v>2037</v>
      </c>
      <c r="I748" s="22" t="s">
        <v>2036</v>
      </c>
      <c r="J748" s="22" t="s">
        <v>2062</v>
      </c>
      <c r="L748" s="16" t="s">
        <v>4679</v>
      </c>
    </row>
    <row r="749" spans="1:12">
      <c r="A749" s="16" t="s">
        <v>4674</v>
      </c>
      <c r="B749" s="21">
        <v>2055517157011</v>
      </c>
      <c r="C749" s="21">
        <v>4985009757314</v>
      </c>
      <c r="D749" s="22" t="s">
        <v>4668</v>
      </c>
      <c r="E749" s="22">
        <v>2423</v>
      </c>
      <c r="F749" s="22">
        <v>16</v>
      </c>
      <c r="G749" s="22">
        <v>0</v>
      </c>
      <c r="H749" s="22" t="s">
        <v>2037</v>
      </c>
      <c r="I749" s="22" t="s">
        <v>2036</v>
      </c>
      <c r="J749" s="22" t="s">
        <v>2058</v>
      </c>
      <c r="L749" s="16" t="s">
        <v>4679</v>
      </c>
    </row>
    <row r="750" spans="1:12">
      <c r="A750" s="16" t="s">
        <v>4674</v>
      </c>
      <c r="B750" s="21">
        <v>2055517157011</v>
      </c>
      <c r="C750" s="21">
        <v>4985009757314</v>
      </c>
      <c r="D750" s="22" t="s">
        <v>4668</v>
      </c>
      <c r="E750" s="22">
        <v>2423</v>
      </c>
      <c r="F750" s="22">
        <v>4</v>
      </c>
      <c r="G750" s="22">
        <v>0</v>
      </c>
      <c r="H750" s="22" t="s">
        <v>2037</v>
      </c>
      <c r="I750" s="22" t="s">
        <v>2036</v>
      </c>
      <c r="J750" s="22" t="s">
        <v>2058</v>
      </c>
      <c r="L750" s="16" t="s">
        <v>4679</v>
      </c>
    </row>
    <row r="751" spans="1:12">
      <c r="A751" s="16" t="s">
        <v>4674</v>
      </c>
      <c r="B751" s="21">
        <v>2255517157015</v>
      </c>
      <c r="C751" s="21">
        <v>4985009757390</v>
      </c>
      <c r="D751" s="22" t="s">
        <v>2262</v>
      </c>
      <c r="E751" s="22">
        <v>2423</v>
      </c>
      <c r="F751" s="22">
        <v>12</v>
      </c>
      <c r="G751" s="22">
        <v>0</v>
      </c>
      <c r="H751" s="22" t="s">
        <v>2037</v>
      </c>
      <c r="I751" s="22" t="s">
        <v>2036</v>
      </c>
      <c r="J751" s="22" t="s">
        <v>2038</v>
      </c>
      <c r="L751" s="16" t="s">
        <v>4679</v>
      </c>
    </row>
    <row r="752" spans="1:12">
      <c r="A752" s="16" t="s">
        <v>4674</v>
      </c>
      <c r="B752" s="21">
        <v>2255517157015</v>
      </c>
      <c r="C752" s="21">
        <v>4985009757390</v>
      </c>
      <c r="D752" s="22" t="s">
        <v>2262</v>
      </c>
      <c r="E752" s="22">
        <v>2423</v>
      </c>
      <c r="F752" s="22">
        <v>18</v>
      </c>
      <c r="G752" s="22">
        <v>0</v>
      </c>
      <c r="H752" s="22" t="s">
        <v>2037</v>
      </c>
      <c r="I752" s="22" t="s">
        <v>2036</v>
      </c>
      <c r="J752" s="22" t="s">
        <v>2038</v>
      </c>
      <c r="L752" s="16" t="s">
        <v>4679</v>
      </c>
    </row>
    <row r="753" spans="1:12">
      <c r="A753" s="16" t="s">
        <v>4674</v>
      </c>
      <c r="B753" s="21">
        <v>2255517157015</v>
      </c>
      <c r="C753" s="21">
        <v>4985009757390</v>
      </c>
      <c r="D753" s="22" t="s">
        <v>2262</v>
      </c>
      <c r="E753" s="22">
        <v>2423</v>
      </c>
      <c r="F753" s="22">
        <v>10</v>
      </c>
      <c r="G753" s="22">
        <v>0</v>
      </c>
      <c r="H753" s="22" t="s">
        <v>2037</v>
      </c>
      <c r="I753" s="22" t="s">
        <v>2036</v>
      </c>
      <c r="J753" s="22" t="s">
        <v>2058</v>
      </c>
      <c r="L753" s="16" t="s">
        <v>4679</v>
      </c>
    </row>
    <row r="754" spans="1:12">
      <c r="A754" s="16" t="s">
        <v>4674</v>
      </c>
      <c r="B754" s="21">
        <v>2256017157017</v>
      </c>
      <c r="C754" s="21">
        <v>4985009757406</v>
      </c>
      <c r="D754" s="22" t="s">
        <v>4685</v>
      </c>
      <c r="E754" s="22">
        <v>2423</v>
      </c>
      <c r="F754" s="22">
        <v>21</v>
      </c>
      <c r="G754" s="22">
        <v>0</v>
      </c>
      <c r="H754" s="22" t="s">
        <v>2037</v>
      </c>
      <c r="I754" s="22" t="s">
        <v>2036</v>
      </c>
      <c r="J754" s="22" t="s">
        <v>2058</v>
      </c>
      <c r="L754" s="16" t="s">
        <v>4679</v>
      </c>
    </row>
    <row r="755" spans="1:12">
      <c r="A755" s="16" t="s">
        <v>4674</v>
      </c>
      <c r="B755" s="21">
        <v>2256017157017</v>
      </c>
      <c r="C755" s="21">
        <v>4985009757406</v>
      </c>
      <c r="D755" s="22" t="s">
        <v>4685</v>
      </c>
      <c r="E755" s="22">
        <v>2423</v>
      </c>
      <c r="F755" s="22">
        <v>21</v>
      </c>
      <c r="G755" s="22">
        <v>0</v>
      </c>
      <c r="H755" s="22" t="s">
        <v>2037</v>
      </c>
      <c r="I755" s="22" t="s">
        <v>2036</v>
      </c>
      <c r="J755" s="22" t="s">
        <v>2058</v>
      </c>
      <c r="L755" s="16" t="s">
        <v>4679</v>
      </c>
    </row>
    <row r="756" spans="1:12">
      <c r="A756" s="16" t="s">
        <v>4674</v>
      </c>
      <c r="B756" s="21">
        <v>2256017157017</v>
      </c>
      <c r="C756" s="21">
        <v>4985009757406</v>
      </c>
      <c r="D756" s="22" t="s">
        <v>4685</v>
      </c>
      <c r="E756" s="22">
        <v>2423</v>
      </c>
      <c r="F756" s="22">
        <v>2</v>
      </c>
      <c r="G756" s="22">
        <v>0</v>
      </c>
      <c r="H756" s="22" t="s">
        <v>2037</v>
      </c>
      <c r="I756" s="22" t="s">
        <v>2036</v>
      </c>
      <c r="J756" s="22" t="s">
        <v>2058</v>
      </c>
      <c r="L756" s="16" t="s">
        <v>4679</v>
      </c>
    </row>
    <row r="757" spans="1:12">
      <c r="A757" s="16" t="s">
        <v>4674</v>
      </c>
      <c r="B757" s="21">
        <v>2356018157013</v>
      </c>
      <c r="C757" s="21">
        <v>4985009758144</v>
      </c>
      <c r="D757" s="22" t="s">
        <v>4690</v>
      </c>
      <c r="E757" s="22">
        <v>2323</v>
      </c>
      <c r="F757" s="22">
        <v>2</v>
      </c>
      <c r="G757" s="22">
        <v>0</v>
      </c>
      <c r="H757" s="22" t="s">
        <v>2037</v>
      </c>
      <c r="I757" s="22" t="s">
        <v>2036</v>
      </c>
      <c r="J757" s="22" t="s">
        <v>2058</v>
      </c>
      <c r="L757" s="16" t="s">
        <v>4679</v>
      </c>
    </row>
    <row r="758" spans="1:12">
      <c r="A758" s="16" t="s">
        <v>4674</v>
      </c>
      <c r="B758" s="21">
        <v>2055017157016</v>
      </c>
      <c r="C758" s="21">
        <v>4985009757307</v>
      </c>
      <c r="D758" s="22" t="s">
        <v>2280</v>
      </c>
      <c r="E758" s="22">
        <v>2123</v>
      </c>
      <c r="F758" s="22">
        <v>1</v>
      </c>
      <c r="G758" s="22">
        <v>0</v>
      </c>
      <c r="H758" s="22" t="s">
        <v>2037</v>
      </c>
      <c r="I758" s="22" t="s">
        <v>2036</v>
      </c>
      <c r="J758" s="22" t="s">
        <v>2058</v>
      </c>
      <c r="L758" s="16" t="s">
        <v>4679</v>
      </c>
    </row>
    <row r="759" spans="1:12">
      <c r="A759" s="16" t="s">
        <v>4674</v>
      </c>
      <c r="B759" s="21">
        <v>2255017157010</v>
      </c>
      <c r="C759" s="21">
        <v>4985009757383</v>
      </c>
      <c r="D759" s="22" t="s">
        <v>4669</v>
      </c>
      <c r="E759" s="22">
        <v>2123</v>
      </c>
      <c r="F759" s="22">
        <v>24</v>
      </c>
      <c r="G759" s="22">
        <v>0</v>
      </c>
      <c r="H759" s="22" t="s">
        <v>2037</v>
      </c>
      <c r="I759" s="22" t="s">
        <v>2036</v>
      </c>
      <c r="J759" s="22" t="s">
        <v>2058</v>
      </c>
      <c r="L759" s="16" t="s">
        <v>4679</v>
      </c>
    </row>
    <row r="760" spans="1:12">
      <c r="A760" s="16" t="s">
        <v>4674</v>
      </c>
      <c r="B760" s="21">
        <v>2255017157010</v>
      </c>
      <c r="C760" s="21">
        <v>4985009757383</v>
      </c>
      <c r="D760" s="22" t="s">
        <v>4669</v>
      </c>
      <c r="E760" s="22">
        <v>2123</v>
      </c>
      <c r="F760" s="22">
        <v>6</v>
      </c>
      <c r="G760" s="22">
        <v>0</v>
      </c>
      <c r="H760" s="22" t="s">
        <v>2037</v>
      </c>
      <c r="I760" s="22" t="s">
        <v>2036</v>
      </c>
      <c r="J760" s="22" t="s">
        <v>2058</v>
      </c>
      <c r="L760" s="16" t="s">
        <v>4679</v>
      </c>
    </row>
    <row r="761" spans="1:12">
      <c r="A761" s="16" t="s">
        <v>4674</v>
      </c>
      <c r="B761" s="21">
        <v>2154018139943</v>
      </c>
      <c r="C761" s="21">
        <v>5452000732163</v>
      </c>
      <c r="D761" s="22" t="s">
        <v>2301</v>
      </c>
      <c r="E761" s="22">
        <v>3521</v>
      </c>
      <c r="F761" s="22">
        <v>1</v>
      </c>
      <c r="G761" s="22">
        <v>0</v>
      </c>
      <c r="H761" s="22" t="s">
        <v>2037</v>
      </c>
      <c r="I761" s="22" t="s">
        <v>2036</v>
      </c>
      <c r="J761" s="22" t="s">
        <v>2294</v>
      </c>
      <c r="L761" s="16" t="s">
        <v>4679</v>
      </c>
    </row>
    <row r="762" spans="1:12">
      <c r="A762" s="16" t="s">
        <v>4674</v>
      </c>
      <c r="B762" s="21">
        <v>2354018139947</v>
      </c>
      <c r="C762" s="21">
        <v>5452000829221</v>
      </c>
      <c r="D762" s="22" t="s">
        <v>2292</v>
      </c>
      <c r="E762" s="22">
        <v>2722</v>
      </c>
      <c r="F762" s="22">
        <v>2</v>
      </c>
      <c r="G762" s="22">
        <v>0</v>
      </c>
      <c r="H762" s="22" t="s">
        <v>2037</v>
      </c>
      <c r="I762" s="22" t="s">
        <v>2036</v>
      </c>
      <c r="J762" s="22" t="s">
        <v>2043</v>
      </c>
      <c r="L762" s="16" t="s">
        <v>4679</v>
      </c>
    </row>
    <row r="763" spans="1:12">
      <c r="A763" s="16" t="s">
        <v>4674</v>
      </c>
      <c r="B763" s="21">
        <v>2254018139940</v>
      </c>
      <c r="C763" s="21">
        <v>5452000727060</v>
      </c>
      <c r="D763" s="22" t="s">
        <v>2295</v>
      </c>
      <c r="E763" s="22">
        <v>1222</v>
      </c>
      <c r="F763" s="22">
        <v>1</v>
      </c>
      <c r="G763" s="22">
        <v>0</v>
      </c>
      <c r="H763" s="22" t="s">
        <v>2037</v>
      </c>
      <c r="I763" s="22" t="s">
        <v>2036</v>
      </c>
      <c r="J763" s="22" t="s">
        <v>2294</v>
      </c>
      <c r="L763" s="16" t="s">
        <v>4679</v>
      </c>
    </row>
    <row r="764" spans="1:12">
      <c r="A764" s="16" t="s">
        <v>4674</v>
      </c>
      <c r="B764" s="21">
        <v>2255518157700</v>
      </c>
      <c r="C764" s="21">
        <v>4985009753835</v>
      </c>
      <c r="D764" s="22" t="s">
        <v>7875</v>
      </c>
      <c r="E764" s="22">
        <v>4223</v>
      </c>
      <c r="F764" s="22">
        <v>8</v>
      </c>
      <c r="G764" s="22">
        <v>0</v>
      </c>
      <c r="H764" s="22" t="s">
        <v>2037</v>
      </c>
      <c r="I764" s="22" t="s">
        <v>2036</v>
      </c>
      <c r="J764" s="22" t="s">
        <v>2046</v>
      </c>
      <c r="L764" s="16" t="s">
        <v>4679</v>
      </c>
    </row>
    <row r="765" spans="1:12">
      <c r="A765" s="16" t="s">
        <v>4674</v>
      </c>
      <c r="B765" s="21">
        <v>2255018157668</v>
      </c>
      <c r="C765" s="21">
        <v>4985009709092</v>
      </c>
      <c r="D765" s="22" t="s">
        <v>14094</v>
      </c>
      <c r="E765" s="22">
        <v>3823</v>
      </c>
      <c r="F765" s="22">
        <v>12</v>
      </c>
      <c r="G765" s="22">
        <v>0</v>
      </c>
      <c r="H765" s="22" t="s">
        <v>2037</v>
      </c>
      <c r="I765" s="22" t="s">
        <v>2036</v>
      </c>
      <c r="J765" s="22" t="s">
        <v>2055</v>
      </c>
      <c r="L765" s="16" t="s">
        <v>4679</v>
      </c>
    </row>
    <row r="766" spans="1:12">
      <c r="A766" s="16" t="s">
        <v>4674</v>
      </c>
      <c r="B766" s="21">
        <v>2256018157702</v>
      </c>
      <c r="C766" s="21">
        <v>4985009753842</v>
      </c>
      <c r="D766" s="22" t="s">
        <v>6413</v>
      </c>
      <c r="E766" s="22">
        <v>4323</v>
      </c>
      <c r="F766" s="22">
        <v>4</v>
      </c>
      <c r="G766" s="22">
        <v>0</v>
      </c>
      <c r="H766" s="22" t="s">
        <v>2037</v>
      </c>
      <c r="I766" s="22" t="s">
        <v>2036</v>
      </c>
      <c r="J766" s="22" t="s">
        <v>2046</v>
      </c>
      <c r="L766" s="16" t="s">
        <v>4679</v>
      </c>
    </row>
    <row r="767" spans="1:12">
      <c r="A767" s="16" t="s">
        <v>4674</v>
      </c>
      <c r="B767" s="21">
        <v>2256517157661</v>
      </c>
      <c r="C767" s="21">
        <v>4985009709047</v>
      </c>
      <c r="D767" s="22" t="s">
        <v>2258</v>
      </c>
      <c r="E767" s="22">
        <v>2822</v>
      </c>
      <c r="F767" s="22">
        <v>17</v>
      </c>
      <c r="G767" s="22">
        <v>0</v>
      </c>
      <c r="H767" s="22" t="s">
        <v>2037</v>
      </c>
      <c r="I767" s="22" t="s">
        <v>2036</v>
      </c>
      <c r="J767" s="22" t="s">
        <v>2055</v>
      </c>
      <c r="L767" s="16" t="s">
        <v>4679</v>
      </c>
    </row>
    <row r="768" spans="1:12">
      <c r="A768" s="16" t="s">
        <v>4674</v>
      </c>
      <c r="B768" s="21">
        <v>2256517157661</v>
      </c>
      <c r="C768" s="21">
        <v>4985009709047</v>
      </c>
      <c r="D768" s="22" t="s">
        <v>2258</v>
      </c>
      <c r="E768" s="22">
        <v>2622</v>
      </c>
      <c r="F768" s="22">
        <v>2</v>
      </c>
      <c r="G768" s="22">
        <v>0</v>
      </c>
      <c r="H768" s="22" t="s">
        <v>2037</v>
      </c>
      <c r="I768" s="22" t="s">
        <v>2036</v>
      </c>
      <c r="J768" s="22" t="s">
        <v>2055</v>
      </c>
      <c r="L768" s="16" t="s">
        <v>4679</v>
      </c>
    </row>
    <row r="769" spans="1:12">
      <c r="A769" s="16" t="s">
        <v>4674</v>
      </c>
      <c r="B769" s="21">
        <v>1756015157756</v>
      </c>
      <c r="C769" s="21">
        <v>4985009755600</v>
      </c>
      <c r="D769" s="22" t="s">
        <v>2288</v>
      </c>
      <c r="E769" s="22">
        <v>4622</v>
      </c>
      <c r="F769" s="22">
        <v>8</v>
      </c>
      <c r="G769" s="22">
        <v>0</v>
      </c>
      <c r="H769" s="22" t="s">
        <v>2037</v>
      </c>
      <c r="I769" s="22" t="s">
        <v>2036</v>
      </c>
      <c r="J769" s="22" t="s">
        <v>2044</v>
      </c>
      <c r="L769" s="16" t="s">
        <v>4679</v>
      </c>
    </row>
    <row r="770" spans="1:12">
      <c r="A770" s="16" t="s">
        <v>4674</v>
      </c>
      <c r="B770" s="21">
        <v>1856515139389</v>
      </c>
      <c r="C770" s="21" t="s">
        <v>2901</v>
      </c>
      <c r="D770" s="22" t="s">
        <v>2308</v>
      </c>
      <c r="E770" s="22">
        <v>4222</v>
      </c>
      <c r="F770" s="22">
        <v>1</v>
      </c>
      <c r="G770" s="22">
        <v>0</v>
      </c>
      <c r="H770" s="22" t="s">
        <v>2037</v>
      </c>
      <c r="I770" s="22" t="s">
        <v>2036</v>
      </c>
      <c r="J770" s="22" t="s">
        <v>2146</v>
      </c>
      <c r="L770" s="16" t="s">
        <v>4679</v>
      </c>
    </row>
    <row r="771" spans="1:12">
      <c r="A771" s="16" t="s">
        <v>4674</v>
      </c>
      <c r="B771" s="21">
        <v>2255519157662</v>
      </c>
      <c r="C771" s="21">
        <v>4985009709160</v>
      </c>
      <c r="D771" s="22" t="s">
        <v>6189</v>
      </c>
      <c r="E771" s="22">
        <v>2023</v>
      </c>
      <c r="F771" s="22">
        <v>1</v>
      </c>
      <c r="G771" s="22">
        <v>0</v>
      </c>
      <c r="H771" s="22" t="s">
        <v>2037</v>
      </c>
      <c r="I771" s="22" t="s">
        <v>2036</v>
      </c>
      <c r="J771" s="22" t="s">
        <v>2055</v>
      </c>
      <c r="L771" s="16" t="s">
        <v>4679</v>
      </c>
    </row>
    <row r="772" spans="1:12">
      <c r="A772" s="16" t="s">
        <v>4674</v>
      </c>
      <c r="B772" s="21">
        <v>2255017159656</v>
      </c>
      <c r="C772" s="21">
        <v>3528703196471</v>
      </c>
      <c r="D772" s="22" t="s">
        <v>2083</v>
      </c>
      <c r="E772" s="22">
        <v>123</v>
      </c>
      <c r="F772" s="22">
        <v>1</v>
      </c>
      <c r="G772" s="22">
        <v>0</v>
      </c>
      <c r="H772" s="22" t="s">
        <v>2037</v>
      </c>
      <c r="I772" s="22" t="s">
        <v>2036</v>
      </c>
      <c r="J772" s="22" t="s">
        <v>2055</v>
      </c>
      <c r="L772" s="16" t="s">
        <v>4679</v>
      </c>
    </row>
    <row r="773" spans="1:12">
      <c r="A773" s="16" t="s">
        <v>4674</v>
      </c>
      <c r="B773" s="21">
        <v>2755519158527</v>
      </c>
      <c r="C773" s="21">
        <v>3528704167814</v>
      </c>
      <c r="D773" s="22" t="s">
        <v>2238</v>
      </c>
      <c r="E773" s="22">
        <v>1422</v>
      </c>
      <c r="F773" s="22">
        <v>2</v>
      </c>
      <c r="G773" s="22">
        <v>0</v>
      </c>
      <c r="H773" s="22" t="s">
        <v>2037</v>
      </c>
      <c r="I773" s="22" t="s">
        <v>2036</v>
      </c>
      <c r="J773" s="22" t="s">
        <v>2099</v>
      </c>
      <c r="L773" s="16" t="s">
        <v>4679</v>
      </c>
    </row>
    <row r="774" spans="1:12">
      <c r="A774" s="16" t="s">
        <v>4674</v>
      </c>
      <c r="B774" s="21">
        <v>2554018159697</v>
      </c>
      <c r="C774" s="21">
        <v>3528706854446</v>
      </c>
      <c r="D774" s="22" t="s">
        <v>2244</v>
      </c>
      <c r="E774" s="22">
        <v>522</v>
      </c>
      <c r="F774" s="22">
        <v>6</v>
      </c>
      <c r="G774" s="22">
        <v>0</v>
      </c>
      <c r="H774" s="22" t="s">
        <v>2037</v>
      </c>
      <c r="I774" s="22" t="s">
        <v>2036</v>
      </c>
      <c r="J774" s="22" t="s">
        <v>2055</v>
      </c>
      <c r="L774" s="16" t="s">
        <v>4679</v>
      </c>
    </row>
    <row r="775" spans="1:12">
      <c r="A775" s="16" t="s">
        <v>4674</v>
      </c>
      <c r="B775" s="21">
        <v>2554018159697</v>
      </c>
      <c r="C775" s="21">
        <v>3528706854446</v>
      </c>
      <c r="D775" s="22" t="s">
        <v>2244</v>
      </c>
      <c r="E775" s="22">
        <v>522</v>
      </c>
      <c r="F775" s="22">
        <v>1</v>
      </c>
      <c r="G775" s="22">
        <v>0</v>
      </c>
      <c r="H775" s="22" t="s">
        <v>2037</v>
      </c>
      <c r="I775" s="22" t="s">
        <v>2036</v>
      </c>
      <c r="J775" s="22" t="s">
        <v>2055</v>
      </c>
      <c r="L775" s="16" t="s">
        <v>4679</v>
      </c>
    </row>
    <row r="776" spans="1:12">
      <c r="A776" s="16" t="s">
        <v>4674</v>
      </c>
      <c r="B776" s="21">
        <v>2453520159877</v>
      </c>
      <c r="C776" s="21">
        <v>3528703709435</v>
      </c>
      <c r="D776" s="22" t="s">
        <v>2251</v>
      </c>
      <c r="E776" s="22">
        <v>2622</v>
      </c>
      <c r="F776" s="22">
        <v>3</v>
      </c>
      <c r="G776" s="22">
        <v>0</v>
      </c>
      <c r="H776" s="22" t="s">
        <v>2037</v>
      </c>
      <c r="I776" s="22" t="s">
        <v>2036</v>
      </c>
      <c r="J776" s="22" t="s">
        <v>2099</v>
      </c>
      <c r="L776" s="16" t="s">
        <v>4679</v>
      </c>
    </row>
    <row r="777" spans="1:12">
      <c r="A777" s="16" t="s">
        <v>4674</v>
      </c>
      <c r="B777" s="21">
        <v>2754020157661</v>
      </c>
      <c r="C777" s="21">
        <v>4985009709313</v>
      </c>
      <c r="D777" s="22" t="s">
        <v>2239</v>
      </c>
      <c r="E777" s="22">
        <v>1622</v>
      </c>
      <c r="F777" s="22">
        <v>8</v>
      </c>
      <c r="G777" s="22">
        <v>0</v>
      </c>
      <c r="H777" s="22" t="s">
        <v>2037</v>
      </c>
      <c r="I777" s="22" t="s">
        <v>2036</v>
      </c>
      <c r="J777" s="22" t="s">
        <v>2055</v>
      </c>
      <c r="L777" s="16" t="s">
        <v>4679</v>
      </c>
    </row>
    <row r="778" spans="1:12">
      <c r="A778" s="16" t="s">
        <v>4674</v>
      </c>
      <c r="B778" s="21">
        <v>2454520157665</v>
      </c>
      <c r="C778" s="21">
        <v>4985009709269</v>
      </c>
      <c r="D778" s="22" t="s">
        <v>2246</v>
      </c>
      <c r="E778" s="22">
        <v>5122</v>
      </c>
      <c r="F778" s="22">
        <v>8</v>
      </c>
      <c r="G778" s="22">
        <v>0</v>
      </c>
      <c r="H778" s="22" t="s">
        <v>2037</v>
      </c>
      <c r="I778" s="22" t="s">
        <v>2036</v>
      </c>
      <c r="J778" s="22" t="s">
        <v>2055</v>
      </c>
      <c r="L778" s="16" t="s">
        <v>4679</v>
      </c>
    </row>
    <row r="779" spans="1:12">
      <c r="A779" s="16" t="s">
        <v>4674</v>
      </c>
      <c r="B779" s="21">
        <v>2656517157669</v>
      </c>
      <c r="C779" s="21">
        <v>4985009709078</v>
      </c>
      <c r="D779" s="22" t="s">
        <v>14095</v>
      </c>
      <c r="E779" s="22">
        <v>2623</v>
      </c>
      <c r="F779" s="22">
        <v>4</v>
      </c>
      <c r="G779" s="22">
        <v>0</v>
      </c>
      <c r="H779" s="22" t="s">
        <v>2037</v>
      </c>
      <c r="I779" s="22" t="s">
        <v>2036</v>
      </c>
      <c r="J779" s="22" t="s">
        <v>2043</v>
      </c>
      <c r="L779" s="16" t="s">
        <v>4679</v>
      </c>
    </row>
    <row r="780" spans="1:12">
      <c r="A780" s="16" t="s">
        <v>4674</v>
      </c>
      <c r="B780" s="21">
        <v>2354518159254</v>
      </c>
      <c r="C780" s="21">
        <v>4985009705476</v>
      </c>
      <c r="D780" s="22" t="s">
        <v>14212</v>
      </c>
      <c r="E780" s="22">
        <v>4523</v>
      </c>
      <c r="F780" s="22">
        <v>14</v>
      </c>
      <c r="G780" s="22">
        <v>0</v>
      </c>
      <c r="H780" s="22" t="s">
        <v>2037</v>
      </c>
      <c r="I780" s="22" t="s">
        <v>2036</v>
      </c>
      <c r="J780" s="22" t="s">
        <v>2038</v>
      </c>
      <c r="L780" s="16" t="s">
        <v>4679</v>
      </c>
    </row>
    <row r="781" spans="1:12">
      <c r="A781" s="16" t="s">
        <v>4674</v>
      </c>
      <c r="B781" s="21">
        <v>2354518159254</v>
      </c>
      <c r="C781" s="21">
        <v>4985009705476</v>
      </c>
      <c r="D781" s="22" t="s">
        <v>14212</v>
      </c>
      <c r="E781" s="22">
        <v>4523</v>
      </c>
      <c r="F781" s="22">
        <v>18</v>
      </c>
      <c r="G781" s="22">
        <v>0</v>
      </c>
      <c r="H781" s="22" t="s">
        <v>2037</v>
      </c>
      <c r="I781" s="22" t="s">
        <v>2036</v>
      </c>
      <c r="J781" s="22" t="s">
        <v>2038</v>
      </c>
      <c r="L781" s="16" t="s">
        <v>4679</v>
      </c>
    </row>
    <row r="782" spans="1:12">
      <c r="A782" s="16" t="s">
        <v>4674</v>
      </c>
      <c r="B782" s="21">
        <v>2255516159256</v>
      </c>
      <c r="C782" s="21">
        <v>4985009705209</v>
      </c>
      <c r="D782" s="22" t="s">
        <v>2263</v>
      </c>
      <c r="E782" s="22">
        <v>1123</v>
      </c>
      <c r="F782" s="22">
        <v>1</v>
      </c>
      <c r="G782" s="22">
        <v>0</v>
      </c>
      <c r="H782" s="22" t="s">
        <v>2037</v>
      </c>
      <c r="I782" s="22" t="s">
        <v>2036</v>
      </c>
      <c r="J782" s="22" t="s">
        <v>2044</v>
      </c>
      <c r="L782" s="16" t="s">
        <v>4679</v>
      </c>
    </row>
    <row r="783" spans="1:12">
      <c r="A783" s="16" t="s">
        <v>4674</v>
      </c>
      <c r="B783" s="21">
        <v>2255516159256</v>
      </c>
      <c r="C783" s="21">
        <v>4985009705209</v>
      </c>
      <c r="D783" s="22" t="s">
        <v>2263</v>
      </c>
      <c r="E783" s="22">
        <v>4522</v>
      </c>
      <c r="F783" s="22">
        <v>7</v>
      </c>
      <c r="G783" s="22">
        <v>0</v>
      </c>
      <c r="H783" s="22" t="s">
        <v>2037</v>
      </c>
      <c r="I783" s="22" t="s">
        <v>2036</v>
      </c>
      <c r="J783" s="22" t="s">
        <v>2043</v>
      </c>
      <c r="L783" s="16" t="s">
        <v>4679</v>
      </c>
    </row>
    <row r="784" spans="1:12">
      <c r="A784" s="16" t="s">
        <v>4674</v>
      </c>
      <c r="B784" s="21">
        <v>1855515132079</v>
      </c>
      <c r="C784" s="21">
        <v>4992496096598</v>
      </c>
      <c r="D784" s="22" t="s">
        <v>14096</v>
      </c>
      <c r="E784" s="22">
        <v>4823</v>
      </c>
      <c r="F784" s="22">
        <v>12</v>
      </c>
      <c r="G784" s="22">
        <v>0</v>
      </c>
      <c r="H784" s="22" t="s">
        <v>2037</v>
      </c>
      <c r="I784" s="22" t="s">
        <v>2036</v>
      </c>
      <c r="J784" s="22" t="s">
        <v>2148</v>
      </c>
      <c r="L784" s="16" t="s">
        <v>4679</v>
      </c>
    </row>
    <row r="785" spans="1:12">
      <c r="A785" s="16" t="s">
        <v>4674</v>
      </c>
      <c r="B785" s="21">
        <v>2155518157703</v>
      </c>
      <c r="C785" s="21">
        <v>4985009753828</v>
      </c>
      <c r="D785" s="22" t="s">
        <v>12260</v>
      </c>
      <c r="E785" s="22">
        <v>4423</v>
      </c>
      <c r="F785" s="22">
        <v>5</v>
      </c>
      <c r="G785" s="22">
        <v>0</v>
      </c>
      <c r="H785" s="22" t="s">
        <v>2037</v>
      </c>
      <c r="I785" s="22" t="s">
        <v>2036</v>
      </c>
      <c r="J785" s="22" t="s">
        <v>2046</v>
      </c>
      <c r="L785" s="16" t="s">
        <v>4679</v>
      </c>
    </row>
    <row r="786" spans="1:12">
      <c r="A786" s="16" t="s">
        <v>4674</v>
      </c>
      <c r="B786" s="21">
        <v>2553019159873</v>
      </c>
      <c r="C786" s="21">
        <v>3528708733879</v>
      </c>
      <c r="D786" s="22" t="s">
        <v>2245</v>
      </c>
      <c r="E786" s="22">
        <v>3722</v>
      </c>
      <c r="F786" s="22">
        <v>18</v>
      </c>
      <c r="G786" s="22">
        <v>0</v>
      </c>
      <c r="H786" s="22" t="s">
        <v>2037</v>
      </c>
      <c r="I786" s="22" t="s">
        <v>2036</v>
      </c>
      <c r="J786" s="22" t="s">
        <v>2099</v>
      </c>
      <c r="L786" s="16" t="s">
        <v>4679</v>
      </c>
    </row>
    <row r="787" spans="1:12">
      <c r="A787" s="16" t="s">
        <v>4674</v>
      </c>
      <c r="B787" s="21">
        <v>2255017159663</v>
      </c>
      <c r="C787" s="21">
        <v>3528705843236</v>
      </c>
      <c r="D787" s="22" t="s">
        <v>2265</v>
      </c>
      <c r="E787" s="22">
        <v>222</v>
      </c>
      <c r="F787" s="22">
        <v>1</v>
      </c>
      <c r="G787" s="22">
        <v>0</v>
      </c>
      <c r="H787" s="22" t="s">
        <v>2037</v>
      </c>
      <c r="I787" s="22" t="s">
        <v>2036</v>
      </c>
      <c r="J787" s="22" t="s">
        <v>2102</v>
      </c>
      <c r="L787" s="16" t="s">
        <v>4679</v>
      </c>
    </row>
    <row r="788" spans="1:12">
      <c r="A788" s="16" t="s">
        <v>4674</v>
      </c>
      <c r="B788" s="21">
        <v>2154017158600</v>
      </c>
      <c r="C788" s="21">
        <v>4985009708545</v>
      </c>
      <c r="D788" s="22" t="s">
        <v>4739</v>
      </c>
      <c r="E788" s="22">
        <v>3523</v>
      </c>
      <c r="F788" s="22">
        <v>6</v>
      </c>
      <c r="G788" s="22">
        <v>0</v>
      </c>
      <c r="H788" s="22" t="s">
        <v>2037</v>
      </c>
      <c r="I788" s="22" t="s">
        <v>2036</v>
      </c>
      <c r="J788" s="22" t="s">
        <v>2040</v>
      </c>
      <c r="L788" s="16" t="s">
        <v>4679</v>
      </c>
    </row>
    <row r="789" spans="1:12">
      <c r="A789" s="16" t="s">
        <v>4674</v>
      </c>
      <c r="B789" s="21">
        <v>2154017158600</v>
      </c>
      <c r="C789" s="21">
        <v>4985009708545</v>
      </c>
      <c r="D789" s="22" t="s">
        <v>4739</v>
      </c>
      <c r="E789" s="22">
        <v>3523</v>
      </c>
      <c r="F789" s="22">
        <v>4</v>
      </c>
      <c r="G789" s="22">
        <v>0</v>
      </c>
      <c r="H789" s="22" t="s">
        <v>2037</v>
      </c>
      <c r="I789" s="22" t="s">
        <v>2036</v>
      </c>
      <c r="J789" s="22" t="s">
        <v>2040</v>
      </c>
      <c r="L789" s="16" t="s">
        <v>4679</v>
      </c>
    </row>
    <row r="790" spans="1:12">
      <c r="A790" s="16" t="s">
        <v>4674</v>
      </c>
      <c r="B790" s="21">
        <v>2254518159660</v>
      </c>
      <c r="C790" s="21">
        <v>3528704587247</v>
      </c>
      <c r="D790" s="22" t="s">
        <v>2267</v>
      </c>
      <c r="E790" s="22">
        <v>1622</v>
      </c>
      <c r="F790" s="22">
        <v>21</v>
      </c>
      <c r="G790" s="22">
        <v>0</v>
      </c>
      <c r="H790" s="22" t="s">
        <v>2037</v>
      </c>
      <c r="I790" s="22" t="s">
        <v>2036</v>
      </c>
      <c r="J790" s="22" t="s">
        <v>2055</v>
      </c>
      <c r="L790" s="16" t="s">
        <v>4679</v>
      </c>
    </row>
    <row r="791" spans="1:12">
      <c r="A791" s="16" t="s">
        <v>4674</v>
      </c>
      <c r="B791" s="21">
        <v>2157015158016</v>
      </c>
      <c r="C791" s="21">
        <v>4985009716175</v>
      </c>
      <c r="D791" s="22" t="s">
        <v>7359</v>
      </c>
      <c r="E791" s="22">
        <v>1523</v>
      </c>
      <c r="F791" s="22">
        <v>4</v>
      </c>
      <c r="G791" s="22">
        <v>0</v>
      </c>
      <c r="H791" s="22" t="s">
        <v>2037</v>
      </c>
      <c r="I791" s="22" t="s">
        <v>2036</v>
      </c>
      <c r="J791" s="22" t="s">
        <v>2252</v>
      </c>
      <c r="L791" s="16" t="s">
        <v>4679</v>
      </c>
    </row>
    <row r="792" spans="1:12">
      <c r="A792" s="16" t="s">
        <v>4674</v>
      </c>
      <c r="B792" s="21">
        <v>2157015158016</v>
      </c>
      <c r="C792" s="21">
        <v>4985009716175</v>
      </c>
      <c r="D792" s="22" t="s">
        <v>7359</v>
      </c>
      <c r="E792" s="22">
        <v>2523</v>
      </c>
      <c r="F792" s="22">
        <v>8</v>
      </c>
      <c r="G792" s="22">
        <v>0</v>
      </c>
      <c r="H792" s="22" t="s">
        <v>2037</v>
      </c>
      <c r="I792" s="22" t="s">
        <v>2036</v>
      </c>
      <c r="J792" s="22" t="s">
        <v>2099</v>
      </c>
      <c r="L792" s="16" t="s">
        <v>4679</v>
      </c>
    </row>
    <row r="793" spans="1:12">
      <c r="A793" s="16" t="s">
        <v>4674</v>
      </c>
      <c r="B793" s="21">
        <v>1856016151804</v>
      </c>
      <c r="C793" s="21">
        <v>4985009751350</v>
      </c>
      <c r="D793" s="22" t="s">
        <v>2137</v>
      </c>
      <c r="E793" s="22">
        <v>4723</v>
      </c>
      <c r="F793" s="22">
        <v>9</v>
      </c>
      <c r="G793" s="22">
        <v>0</v>
      </c>
      <c r="H793" s="22" t="s">
        <v>2037</v>
      </c>
      <c r="I793" s="22" t="s">
        <v>2036</v>
      </c>
      <c r="J793" s="22" t="s">
        <v>2040</v>
      </c>
      <c r="L793" s="16" t="s">
        <v>4679</v>
      </c>
    </row>
    <row r="794" spans="1:12">
      <c r="A794" s="16" t="s">
        <v>4674</v>
      </c>
      <c r="B794" s="21">
        <v>1856016151804</v>
      </c>
      <c r="C794" s="21">
        <v>4985009751350</v>
      </c>
      <c r="D794" s="22" t="s">
        <v>2137</v>
      </c>
      <c r="E794" s="22">
        <v>4023</v>
      </c>
      <c r="F794" s="22">
        <v>3</v>
      </c>
      <c r="G794" s="22">
        <v>0</v>
      </c>
      <c r="H794" s="22" t="s">
        <v>2037</v>
      </c>
      <c r="I794" s="22" t="s">
        <v>2036</v>
      </c>
      <c r="J794" s="22" t="s">
        <v>2040</v>
      </c>
      <c r="L794" s="16" t="s">
        <v>4679</v>
      </c>
    </row>
    <row r="795" spans="1:12">
      <c r="A795" s="16" t="s">
        <v>4674</v>
      </c>
      <c r="B795" s="21">
        <v>1856016151804</v>
      </c>
      <c r="C795" s="21">
        <v>4985009751350</v>
      </c>
      <c r="D795" s="22" t="s">
        <v>2137</v>
      </c>
      <c r="E795" s="22">
        <v>2523</v>
      </c>
      <c r="F795" s="22">
        <v>1</v>
      </c>
      <c r="G795" s="22">
        <v>0</v>
      </c>
      <c r="H795" s="22" t="s">
        <v>2037</v>
      </c>
      <c r="I795" s="22" t="s">
        <v>2036</v>
      </c>
      <c r="J795" s="22" t="s">
        <v>2040</v>
      </c>
      <c r="L795" s="16" t="s">
        <v>4679</v>
      </c>
    </row>
    <row r="796" spans="1:12">
      <c r="A796" s="16" t="s">
        <v>4674</v>
      </c>
      <c r="B796" s="21">
        <v>1856016151804</v>
      </c>
      <c r="C796" s="21">
        <v>4985009751350</v>
      </c>
      <c r="D796" s="22" t="s">
        <v>2137</v>
      </c>
      <c r="E796" s="22">
        <v>2523</v>
      </c>
      <c r="F796" s="22">
        <v>7</v>
      </c>
      <c r="G796" s="22">
        <v>0</v>
      </c>
      <c r="H796" s="22" t="s">
        <v>2037</v>
      </c>
      <c r="I796" s="22" t="s">
        <v>2036</v>
      </c>
      <c r="J796" s="22" t="s">
        <v>2040</v>
      </c>
      <c r="L796" s="16" t="s">
        <v>4679</v>
      </c>
    </row>
    <row r="797" spans="1:12">
      <c r="A797" s="16" t="s">
        <v>4674</v>
      </c>
      <c r="B797" s="21">
        <v>1856016151804</v>
      </c>
      <c r="C797" s="21">
        <v>4985009751350</v>
      </c>
      <c r="D797" s="22" t="s">
        <v>2137</v>
      </c>
      <c r="E797" s="22">
        <v>4823</v>
      </c>
      <c r="F797" s="22">
        <v>8</v>
      </c>
      <c r="G797" s="22">
        <v>0</v>
      </c>
      <c r="H797" s="22" t="s">
        <v>2037</v>
      </c>
      <c r="I797" s="22" t="s">
        <v>2036</v>
      </c>
      <c r="J797" s="22" t="s">
        <v>2040</v>
      </c>
      <c r="L797" s="16" t="s">
        <v>4679</v>
      </c>
    </row>
    <row r="798" spans="1:12">
      <c r="A798" s="16" t="s">
        <v>4674</v>
      </c>
      <c r="B798" s="21">
        <v>1955516159263</v>
      </c>
      <c r="C798" s="21">
        <v>4985009705186</v>
      </c>
      <c r="D798" s="22" t="s">
        <v>14097</v>
      </c>
      <c r="E798" s="22">
        <v>3223</v>
      </c>
      <c r="F798" s="22">
        <v>28</v>
      </c>
      <c r="G798" s="22">
        <v>0</v>
      </c>
      <c r="H798" s="22" t="s">
        <v>2037</v>
      </c>
      <c r="I798" s="22" t="s">
        <v>2036</v>
      </c>
      <c r="J798" s="22" t="s">
        <v>2058</v>
      </c>
      <c r="L798" s="16" t="s">
        <v>4679</v>
      </c>
    </row>
    <row r="799" spans="1:12">
      <c r="A799" s="16" t="s">
        <v>4674</v>
      </c>
      <c r="B799" s="21">
        <v>1955516159263</v>
      </c>
      <c r="C799" s="21">
        <v>4985009705186</v>
      </c>
      <c r="D799" s="22" t="s">
        <v>14097</v>
      </c>
      <c r="E799" s="22">
        <v>3223</v>
      </c>
      <c r="F799" s="22">
        <v>28</v>
      </c>
      <c r="G799" s="22">
        <v>0</v>
      </c>
      <c r="H799" s="22" t="s">
        <v>2037</v>
      </c>
      <c r="I799" s="22" t="s">
        <v>2036</v>
      </c>
      <c r="J799" s="22" t="s">
        <v>2058</v>
      </c>
      <c r="L799" s="16" t="s">
        <v>4679</v>
      </c>
    </row>
    <row r="800" spans="1:12">
      <c r="A800" s="16" t="s">
        <v>4674</v>
      </c>
      <c r="B800" s="21">
        <v>1955516159263</v>
      </c>
      <c r="C800" s="21">
        <v>4985009705186</v>
      </c>
      <c r="D800" s="22" t="s">
        <v>14097</v>
      </c>
      <c r="E800" s="22">
        <v>3223</v>
      </c>
      <c r="F800" s="22">
        <v>7</v>
      </c>
      <c r="G800" s="22">
        <v>0</v>
      </c>
      <c r="H800" s="22" t="s">
        <v>2037</v>
      </c>
      <c r="I800" s="22" t="s">
        <v>2036</v>
      </c>
      <c r="J800" s="22" t="s">
        <v>2058</v>
      </c>
      <c r="L800" s="16" t="s">
        <v>4679</v>
      </c>
    </row>
    <row r="801" spans="1:12">
      <c r="A801" s="16" t="s">
        <v>4674</v>
      </c>
      <c r="B801" s="21">
        <v>2255517159262</v>
      </c>
      <c r="C801" s="21">
        <v>4985009705360</v>
      </c>
      <c r="D801" s="22" t="s">
        <v>6388</v>
      </c>
      <c r="E801" s="22">
        <v>1223</v>
      </c>
      <c r="F801" s="22">
        <v>6</v>
      </c>
      <c r="G801" s="22">
        <v>0</v>
      </c>
      <c r="H801" s="22" t="s">
        <v>2037</v>
      </c>
      <c r="I801" s="22" t="s">
        <v>2036</v>
      </c>
      <c r="J801" s="22" t="s">
        <v>2038</v>
      </c>
      <c r="L801" s="16" t="s">
        <v>4679</v>
      </c>
    </row>
    <row r="802" spans="1:12">
      <c r="A802" s="16" t="s">
        <v>4674</v>
      </c>
      <c r="B802" s="21">
        <v>2255517159262</v>
      </c>
      <c r="C802" s="21">
        <v>4985009705360</v>
      </c>
      <c r="D802" s="22" t="s">
        <v>6388</v>
      </c>
      <c r="E802" s="22">
        <v>2123</v>
      </c>
      <c r="F802" s="22">
        <v>10</v>
      </c>
      <c r="G802" s="22">
        <v>0</v>
      </c>
      <c r="H802" s="22" t="s">
        <v>2037</v>
      </c>
      <c r="I802" s="22" t="s">
        <v>2036</v>
      </c>
      <c r="J802" s="22" t="s">
        <v>2038</v>
      </c>
      <c r="L802" s="16" t="s">
        <v>4679</v>
      </c>
    </row>
    <row r="803" spans="1:12">
      <c r="A803" s="16" t="s">
        <v>4674</v>
      </c>
      <c r="B803" s="21">
        <v>2056016159261</v>
      </c>
      <c r="C803" s="21">
        <v>4985009705216</v>
      </c>
      <c r="D803" s="22" t="s">
        <v>13427</v>
      </c>
      <c r="E803" s="22">
        <v>4923</v>
      </c>
      <c r="F803" s="22">
        <v>6</v>
      </c>
      <c r="G803" s="22">
        <v>0</v>
      </c>
      <c r="H803" s="22" t="s">
        <v>2037</v>
      </c>
      <c r="I803" s="22" t="s">
        <v>2036</v>
      </c>
      <c r="J803" s="22" t="s">
        <v>2038</v>
      </c>
      <c r="L803" s="16" t="s">
        <v>4679</v>
      </c>
    </row>
    <row r="804" spans="1:12">
      <c r="A804" s="16" t="s">
        <v>4674</v>
      </c>
      <c r="B804" s="21">
        <v>2555518157664</v>
      </c>
      <c r="C804" s="21">
        <v>4985009709122</v>
      </c>
      <c r="D804" s="22" t="s">
        <v>2916</v>
      </c>
      <c r="E804" s="22">
        <v>423</v>
      </c>
      <c r="F804" s="22">
        <v>8</v>
      </c>
      <c r="G804" s="22">
        <v>0</v>
      </c>
      <c r="H804" s="22" t="s">
        <v>2037</v>
      </c>
      <c r="I804" s="22" t="s">
        <v>2036</v>
      </c>
      <c r="J804" s="22" t="s">
        <v>2043</v>
      </c>
      <c r="L804" s="16" t="s">
        <v>4679</v>
      </c>
    </row>
    <row r="805" spans="1:12">
      <c r="A805" s="16" t="s">
        <v>4674</v>
      </c>
      <c r="B805" s="21">
        <v>2255017159267</v>
      </c>
      <c r="C805" s="21">
        <v>4985009004272</v>
      </c>
      <c r="D805" s="22" t="s">
        <v>2082</v>
      </c>
      <c r="E805" s="22">
        <v>3023</v>
      </c>
      <c r="F805" s="22">
        <v>4</v>
      </c>
      <c r="G805" s="22">
        <v>0</v>
      </c>
      <c r="H805" s="22" t="s">
        <v>2037</v>
      </c>
      <c r="I805" s="22" t="s">
        <v>2036</v>
      </c>
      <c r="J805" s="22" t="s">
        <v>2058</v>
      </c>
      <c r="L805" s="16" t="s">
        <v>4679</v>
      </c>
    </row>
    <row r="806" spans="1:12">
      <c r="A806" s="16" t="s">
        <v>4674</v>
      </c>
      <c r="B806" s="21">
        <v>2255017159267</v>
      </c>
      <c r="C806" s="21">
        <v>4985009004272</v>
      </c>
      <c r="D806" s="22" t="s">
        <v>2082</v>
      </c>
      <c r="E806" s="22">
        <v>4423</v>
      </c>
      <c r="F806" s="22">
        <v>16</v>
      </c>
      <c r="G806" s="22">
        <v>0</v>
      </c>
      <c r="H806" s="22" t="s">
        <v>2037</v>
      </c>
      <c r="I806" s="22" t="s">
        <v>2036</v>
      </c>
      <c r="J806" s="22" t="s">
        <v>2038</v>
      </c>
      <c r="L806" s="16" t="s">
        <v>4679</v>
      </c>
    </row>
    <row r="807" spans="1:12">
      <c r="A807" s="16" t="s">
        <v>4674</v>
      </c>
      <c r="B807" s="21">
        <v>2255017159267</v>
      </c>
      <c r="C807" s="21">
        <v>4985009004272</v>
      </c>
      <c r="D807" s="22" t="s">
        <v>2082</v>
      </c>
      <c r="E807" s="22">
        <v>4423</v>
      </c>
      <c r="F807" s="22">
        <v>16</v>
      </c>
      <c r="G807" s="22">
        <v>0</v>
      </c>
      <c r="H807" s="22" t="s">
        <v>2037</v>
      </c>
      <c r="I807" s="22" t="s">
        <v>2036</v>
      </c>
      <c r="J807" s="22" t="s">
        <v>2038</v>
      </c>
      <c r="L807" s="16" t="s">
        <v>4679</v>
      </c>
    </row>
    <row r="808" spans="1:12">
      <c r="A808" s="16" t="s">
        <v>4674</v>
      </c>
      <c r="B808" s="21">
        <v>2255017159267</v>
      </c>
      <c r="C808" s="21">
        <v>4985009004272</v>
      </c>
      <c r="D808" s="22" t="s">
        <v>2082</v>
      </c>
      <c r="E808" s="22">
        <v>1623</v>
      </c>
      <c r="F808" s="22">
        <v>8</v>
      </c>
      <c r="G808" s="22">
        <v>0</v>
      </c>
      <c r="H808" s="22" t="s">
        <v>2037</v>
      </c>
      <c r="I808" s="22" t="s">
        <v>2036</v>
      </c>
      <c r="J808" s="22" t="s">
        <v>2038</v>
      </c>
      <c r="L808" s="16" t="s">
        <v>4679</v>
      </c>
    </row>
    <row r="809" spans="1:12">
      <c r="A809" s="16" t="s">
        <v>4674</v>
      </c>
      <c r="B809" s="21">
        <v>2156516159256</v>
      </c>
      <c r="C809" s="21">
        <v>4985009705261</v>
      </c>
      <c r="D809" s="22" t="s">
        <v>2101</v>
      </c>
      <c r="E809" s="22">
        <v>3923</v>
      </c>
      <c r="F809" s="22">
        <v>9</v>
      </c>
      <c r="G809" s="22">
        <v>0</v>
      </c>
      <c r="H809" s="22" t="s">
        <v>2037</v>
      </c>
      <c r="I809" s="22" t="s">
        <v>2036</v>
      </c>
      <c r="J809" s="22" t="s">
        <v>2066</v>
      </c>
      <c r="L809" s="16" t="s">
        <v>4679</v>
      </c>
    </row>
    <row r="810" spans="1:12">
      <c r="A810" s="16" t="s">
        <v>4674</v>
      </c>
      <c r="B810" s="21">
        <v>2156516159256</v>
      </c>
      <c r="C810" s="21">
        <v>4985009705261</v>
      </c>
      <c r="D810" s="22" t="s">
        <v>2101</v>
      </c>
      <c r="E810" s="22">
        <v>2723</v>
      </c>
      <c r="F810" s="22">
        <v>3</v>
      </c>
      <c r="G810" s="22">
        <v>0</v>
      </c>
      <c r="H810" s="22" t="s">
        <v>2037</v>
      </c>
      <c r="I810" s="22" t="s">
        <v>2036</v>
      </c>
      <c r="J810" s="22" t="s">
        <v>2102</v>
      </c>
      <c r="L810" s="16" t="s">
        <v>4679</v>
      </c>
    </row>
    <row r="811" spans="1:12">
      <c r="A811" s="16" t="s">
        <v>4674</v>
      </c>
      <c r="B811" s="21">
        <v>2156516159256</v>
      </c>
      <c r="C811" s="21">
        <v>4985009705261</v>
      </c>
      <c r="D811" s="22" t="s">
        <v>2101</v>
      </c>
      <c r="E811" s="22">
        <v>3923</v>
      </c>
      <c r="F811" s="22">
        <v>4</v>
      </c>
      <c r="G811" s="22">
        <v>0</v>
      </c>
      <c r="H811" s="22" t="s">
        <v>2037</v>
      </c>
      <c r="I811" s="22" t="s">
        <v>2036</v>
      </c>
      <c r="J811" s="22" t="s">
        <v>2066</v>
      </c>
      <c r="L811" s="16" t="s">
        <v>4679</v>
      </c>
    </row>
    <row r="812" spans="1:12">
      <c r="A812" s="16" t="s">
        <v>4674</v>
      </c>
      <c r="B812" s="21">
        <v>2156016159268</v>
      </c>
      <c r="C812" s="21">
        <v>4985009705223</v>
      </c>
      <c r="D812" s="22" t="s">
        <v>12275</v>
      </c>
      <c r="E812" s="22">
        <v>4923</v>
      </c>
      <c r="F812" s="22">
        <v>11</v>
      </c>
      <c r="G812" s="22">
        <v>0</v>
      </c>
      <c r="H812" s="22" t="s">
        <v>2037</v>
      </c>
      <c r="I812" s="22" t="s">
        <v>2036</v>
      </c>
      <c r="J812" s="22" t="s">
        <v>2038</v>
      </c>
      <c r="L812" s="16" t="s">
        <v>4679</v>
      </c>
    </row>
    <row r="813" spans="1:12">
      <c r="A813" s="16" t="s">
        <v>4674</v>
      </c>
      <c r="B813" s="21">
        <v>2156016159268</v>
      </c>
      <c r="C813" s="21">
        <v>4985009705223</v>
      </c>
      <c r="D813" s="22" t="s">
        <v>12275</v>
      </c>
      <c r="E813" s="22">
        <v>4923</v>
      </c>
      <c r="F813" s="22">
        <v>1</v>
      </c>
      <c r="G813" s="22">
        <v>0</v>
      </c>
      <c r="H813" s="22" t="s">
        <v>2037</v>
      </c>
      <c r="I813" s="22" t="s">
        <v>2036</v>
      </c>
      <c r="J813" s="22" t="s">
        <v>2058</v>
      </c>
      <c r="L813" s="16" t="s">
        <v>4679</v>
      </c>
    </row>
    <row r="814" spans="1:12">
      <c r="A814" s="16" t="s">
        <v>4674</v>
      </c>
      <c r="B814" s="21">
        <v>2156016159268</v>
      </c>
      <c r="C814" s="21">
        <v>4985009705223</v>
      </c>
      <c r="D814" s="22" t="s">
        <v>12275</v>
      </c>
      <c r="E814" s="22">
        <v>4923</v>
      </c>
      <c r="F814" s="22">
        <v>4</v>
      </c>
      <c r="G814" s="22">
        <v>0</v>
      </c>
      <c r="H814" s="22" t="s">
        <v>2037</v>
      </c>
      <c r="I814" s="22" t="s">
        <v>2036</v>
      </c>
      <c r="J814" s="22" t="s">
        <v>2038</v>
      </c>
      <c r="L814" s="16" t="s">
        <v>4679</v>
      </c>
    </row>
    <row r="815" spans="1:12">
      <c r="A815" s="16" t="s">
        <v>4674</v>
      </c>
      <c r="B815" s="21">
        <v>2156016159268</v>
      </c>
      <c r="C815" s="21">
        <v>4985009705223</v>
      </c>
      <c r="D815" s="22" t="s">
        <v>12275</v>
      </c>
      <c r="E815" s="22">
        <v>4723</v>
      </c>
      <c r="F815" s="22">
        <v>12</v>
      </c>
      <c r="G815" s="22">
        <v>0</v>
      </c>
      <c r="H815" s="22" t="s">
        <v>2037</v>
      </c>
      <c r="I815" s="22" t="s">
        <v>2036</v>
      </c>
      <c r="J815" s="22" t="s">
        <v>2038</v>
      </c>
      <c r="L815" s="16" t="s">
        <v>4679</v>
      </c>
    </row>
    <row r="816" spans="1:12">
      <c r="A816" s="16" t="s">
        <v>4674</v>
      </c>
      <c r="B816" s="21">
        <v>1655514130393</v>
      </c>
      <c r="C816" s="21" t="s">
        <v>2898</v>
      </c>
      <c r="D816" s="22" t="s">
        <v>2227</v>
      </c>
      <c r="E816" s="22">
        <v>224</v>
      </c>
      <c r="F816" s="22">
        <v>4</v>
      </c>
      <c r="G816" s="22">
        <v>0</v>
      </c>
      <c r="H816" s="22" t="s">
        <v>2037</v>
      </c>
      <c r="I816" s="22" t="s">
        <v>2036</v>
      </c>
      <c r="J816" s="22" t="s">
        <v>2148</v>
      </c>
      <c r="L816" s="16" t="s">
        <v>4679</v>
      </c>
    </row>
    <row r="817" spans="1:12">
      <c r="A817" s="16" t="s">
        <v>4674</v>
      </c>
      <c r="B817" s="21">
        <v>1655514130393</v>
      </c>
      <c r="C817" s="21" t="s">
        <v>2898</v>
      </c>
      <c r="D817" s="22" t="s">
        <v>2227</v>
      </c>
      <c r="E817" s="22">
        <v>4723</v>
      </c>
      <c r="F817" s="22">
        <v>8</v>
      </c>
      <c r="G817" s="22">
        <v>0</v>
      </c>
      <c r="H817" s="22" t="s">
        <v>2037</v>
      </c>
      <c r="I817" s="22" t="s">
        <v>2036</v>
      </c>
      <c r="J817" s="22" t="s">
        <v>2148</v>
      </c>
      <c r="L817" s="16" t="s">
        <v>4679</v>
      </c>
    </row>
    <row r="818" spans="1:12">
      <c r="A818" s="16" t="s">
        <v>4674</v>
      </c>
      <c r="B818" s="21">
        <v>1655514130393</v>
      </c>
      <c r="C818" s="21" t="s">
        <v>2898</v>
      </c>
      <c r="D818" s="22" t="s">
        <v>2227</v>
      </c>
      <c r="E818" s="22">
        <v>4723</v>
      </c>
      <c r="F818" s="22">
        <v>12</v>
      </c>
      <c r="G818" s="22">
        <v>0</v>
      </c>
      <c r="H818" s="22" t="s">
        <v>2037</v>
      </c>
      <c r="I818" s="22" t="s">
        <v>2036</v>
      </c>
      <c r="J818" s="22" t="s">
        <v>2146</v>
      </c>
      <c r="L818" s="16" t="s">
        <v>4679</v>
      </c>
    </row>
    <row r="819" spans="1:12">
      <c r="A819" s="16" t="s">
        <v>4674</v>
      </c>
      <c r="B819" s="21">
        <v>2154517159268</v>
      </c>
      <c r="C819" s="21">
        <v>4985009705285</v>
      </c>
      <c r="D819" s="22" t="s">
        <v>13467</v>
      </c>
      <c r="E819" s="22">
        <v>4923</v>
      </c>
      <c r="F819" s="22">
        <v>8</v>
      </c>
      <c r="G819" s="22">
        <v>0</v>
      </c>
      <c r="H819" s="22" t="s">
        <v>2037</v>
      </c>
      <c r="I819" s="22" t="s">
        <v>2036</v>
      </c>
      <c r="J819" s="22" t="s">
        <v>2038</v>
      </c>
      <c r="L819" s="16" t="s">
        <v>4679</v>
      </c>
    </row>
    <row r="820" spans="1:12">
      <c r="A820" s="16" t="s">
        <v>4674</v>
      </c>
      <c r="B820" s="21">
        <v>2055516159269</v>
      </c>
      <c r="C820" s="21">
        <v>4985009705629</v>
      </c>
      <c r="D820" s="22" t="s">
        <v>13428</v>
      </c>
      <c r="E820" s="22">
        <v>5023</v>
      </c>
      <c r="F820" s="22">
        <v>4</v>
      </c>
      <c r="G820" s="22">
        <v>0</v>
      </c>
      <c r="H820" s="22" t="s">
        <v>2037</v>
      </c>
      <c r="I820" s="22" t="s">
        <v>2036</v>
      </c>
      <c r="J820" s="22" t="s">
        <v>2038</v>
      </c>
      <c r="L820" s="16" t="s">
        <v>4679</v>
      </c>
    </row>
    <row r="821" spans="1:12">
      <c r="A821" s="16" t="s">
        <v>4674</v>
      </c>
      <c r="B821" s="21">
        <v>2055516159269</v>
      </c>
      <c r="C821" s="21">
        <v>4985009705629</v>
      </c>
      <c r="D821" s="22" t="s">
        <v>13428</v>
      </c>
      <c r="E821" s="22">
        <v>5023</v>
      </c>
      <c r="F821" s="22">
        <v>12</v>
      </c>
      <c r="G821" s="22">
        <v>0</v>
      </c>
      <c r="H821" s="22" t="s">
        <v>2037</v>
      </c>
      <c r="I821" s="22" t="s">
        <v>2036</v>
      </c>
      <c r="J821" s="22" t="s">
        <v>2038</v>
      </c>
      <c r="L821" s="16" t="s">
        <v>4679</v>
      </c>
    </row>
    <row r="822" spans="1:12">
      <c r="A822" s="16" t="s">
        <v>4674</v>
      </c>
      <c r="B822" s="21">
        <v>2454519159175</v>
      </c>
      <c r="C822" s="21">
        <v>4985009704769</v>
      </c>
      <c r="D822" s="22" t="s">
        <v>2247</v>
      </c>
      <c r="E822" s="22">
        <v>5022</v>
      </c>
      <c r="F822" s="22">
        <v>4</v>
      </c>
      <c r="G822" s="22">
        <v>0</v>
      </c>
      <c r="H822" s="22" t="s">
        <v>2037</v>
      </c>
      <c r="I822" s="22" t="s">
        <v>2036</v>
      </c>
      <c r="J822" s="22" t="s">
        <v>2062</v>
      </c>
      <c r="L822" s="16" t="s">
        <v>4679</v>
      </c>
    </row>
    <row r="823" spans="1:12">
      <c r="A823" s="16" t="s">
        <v>4674</v>
      </c>
      <c r="B823" s="21">
        <v>2256017157031</v>
      </c>
      <c r="C823" s="21" t="s">
        <v>2914</v>
      </c>
      <c r="D823" s="22" t="s">
        <v>2260</v>
      </c>
      <c r="E823" s="22">
        <v>3622</v>
      </c>
      <c r="F823" s="22">
        <v>3</v>
      </c>
      <c r="G823" s="22">
        <v>0</v>
      </c>
      <c r="H823" s="22" t="s">
        <v>2037</v>
      </c>
      <c r="I823" s="22" t="s">
        <v>2036</v>
      </c>
      <c r="J823" s="22" t="s">
        <v>2058</v>
      </c>
      <c r="L823" s="16" t="s">
        <v>4679</v>
      </c>
    </row>
    <row r="824" spans="1:12">
      <c r="A824" s="16" t="s">
        <v>4674</v>
      </c>
      <c r="B824" s="21">
        <v>2256018157078</v>
      </c>
      <c r="C824" s="21" t="s">
        <v>2915</v>
      </c>
      <c r="D824" s="22" t="s">
        <v>2259</v>
      </c>
      <c r="E824" s="22">
        <v>2322</v>
      </c>
      <c r="F824" s="22">
        <v>3</v>
      </c>
      <c r="G824" s="22">
        <v>0</v>
      </c>
      <c r="H824" s="22" t="s">
        <v>2037</v>
      </c>
      <c r="I824" s="22" t="s">
        <v>2036</v>
      </c>
      <c r="J824" s="22" t="s">
        <v>2058</v>
      </c>
      <c r="L824" s="16" t="s">
        <v>4679</v>
      </c>
    </row>
    <row r="825" spans="1:12">
      <c r="A825" s="16" t="s">
        <v>4674</v>
      </c>
      <c r="B825" s="21">
        <v>2255018159259</v>
      </c>
      <c r="C825" s="21">
        <v>4985009705513</v>
      </c>
      <c r="D825" s="22" t="s">
        <v>12274</v>
      </c>
      <c r="E825" s="22">
        <v>4523</v>
      </c>
      <c r="F825" s="22">
        <v>11</v>
      </c>
      <c r="G825" s="22">
        <v>0</v>
      </c>
      <c r="H825" s="22" t="s">
        <v>2037</v>
      </c>
      <c r="I825" s="22" t="s">
        <v>2036</v>
      </c>
      <c r="J825" s="22" t="s">
        <v>2046</v>
      </c>
      <c r="L825" s="16" t="s">
        <v>4679</v>
      </c>
    </row>
    <row r="826" spans="1:12">
      <c r="A826" s="16" t="s">
        <v>4674</v>
      </c>
      <c r="B826" s="21">
        <v>2255018159259</v>
      </c>
      <c r="C826" s="21">
        <v>4985009705513</v>
      </c>
      <c r="D826" s="22" t="s">
        <v>12274</v>
      </c>
      <c r="E826" s="22">
        <v>3923</v>
      </c>
      <c r="F826" s="22">
        <v>7</v>
      </c>
      <c r="G826" s="22">
        <v>0</v>
      </c>
      <c r="H826" s="22" t="s">
        <v>2037</v>
      </c>
      <c r="I826" s="22" t="s">
        <v>2036</v>
      </c>
      <c r="J826" s="22" t="s">
        <v>2055</v>
      </c>
      <c r="L826" s="16" t="s">
        <v>4679</v>
      </c>
    </row>
    <row r="827" spans="1:12">
      <c r="A827" s="16" t="s">
        <v>4674</v>
      </c>
      <c r="B827" s="21">
        <v>2255018159259</v>
      </c>
      <c r="C827" s="21">
        <v>4985009705513</v>
      </c>
      <c r="D827" s="22" t="s">
        <v>12274</v>
      </c>
      <c r="E827" s="22">
        <v>3923</v>
      </c>
      <c r="F827" s="22">
        <v>8</v>
      </c>
      <c r="G827" s="22">
        <v>0</v>
      </c>
      <c r="H827" s="22" t="s">
        <v>2037</v>
      </c>
      <c r="I827" s="22" t="s">
        <v>2036</v>
      </c>
      <c r="J827" s="22" t="s">
        <v>2055</v>
      </c>
      <c r="L827" s="16" t="s">
        <v>4679</v>
      </c>
    </row>
    <row r="828" spans="1:12">
      <c r="A828" s="16" t="s">
        <v>4674</v>
      </c>
      <c r="B828" s="21">
        <v>2254019132070</v>
      </c>
      <c r="C828" s="21">
        <v>4992496097045</v>
      </c>
      <c r="D828" s="22" t="s">
        <v>3373</v>
      </c>
      <c r="E828" s="22">
        <v>423</v>
      </c>
      <c r="F828" s="22">
        <v>4</v>
      </c>
      <c r="G828" s="22">
        <v>0</v>
      </c>
      <c r="H828" s="22" t="s">
        <v>2037</v>
      </c>
      <c r="I828" s="22" t="s">
        <v>2036</v>
      </c>
      <c r="J828" s="22" t="s">
        <v>2146</v>
      </c>
      <c r="L828" s="16" t="s">
        <v>4679</v>
      </c>
    </row>
    <row r="829" spans="1:12">
      <c r="A829" s="16" t="s">
        <v>4674</v>
      </c>
      <c r="B829" s="21">
        <v>2156016157004</v>
      </c>
      <c r="C829" s="21">
        <v>4985009757253</v>
      </c>
      <c r="D829" s="22" t="s">
        <v>3967</v>
      </c>
      <c r="E829" s="22">
        <v>3223</v>
      </c>
      <c r="F829" s="22">
        <v>4</v>
      </c>
      <c r="G829" s="22">
        <v>0</v>
      </c>
      <c r="H829" s="22" t="s">
        <v>2037</v>
      </c>
      <c r="I829" s="22" t="s">
        <v>2036</v>
      </c>
      <c r="J829" s="22" t="s">
        <v>2038</v>
      </c>
      <c r="L829" s="16" t="s">
        <v>4679</v>
      </c>
    </row>
    <row r="830" spans="1:12">
      <c r="A830" s="16" t="s">
        <v>4674</v>
      </c>
      <c r="B830" s="21">
        <v>2156016157004</v>
      </c>
      <c r="C830" s="21">
        <v>4985009757253</v>
      </c>
      <c r="D830" s="22" t="s">
        <v>3967</v>
      </c>
      <c r="E830" s="22">
        <v>3223</v>
      </c>
      <c r="F830" s="22">
        <v>2</v>
      </c>
      <c r="G830" s="22">
        <v>0</v>
      </c>
      <c r="H830" s="22" t="s">
        <v>2037</v>
      </c>
      <c r="I830" s="22" t="s">
        <v>2036</v>
      </c>
      <c r="J830" s="22" t="s">
        <v>2058</v>
      </c>
      <c r="L830" s="16" t="s">
        <v>4679</v>
      </c>
    </row>
    <row r="831" spans="1:12">
      <c r="A831" s="16" t="s">
        <v>4674</v>
      </c>
      <c r="B831" s="21">
        <v>1956515157007</v>
      </c>
      <c r="C831" s="21">
        <v>4985009757130</v>
      </c>
      <c r="D831" s="22" t="s">
        <v>3966</v>
      </c>
      <c r="E831" s="22">
        <v>3423</v>
      </c>
      <c r="F831" s="22">
        <v>1</v>
      </c>
      <c r="G831" s="22">
        <v>0</v>
      </c>
      <c r="H831" s="22" t="s">
        <v>2037</v>
      </c>
      <c r="I831" s="22" t="s">
        <v>2036</v>
      </c>
      <c r="J831" s="22" t="s">
        <v>2058</v>
      </c>
      <c r="L831" s="16" t="s">
        <v>4679</v>
      </c>
    </row>
    <row r="832" spans="1:12">
      <c r="A832" s="16" t="s">
        <v>4674</v>
      </c>
      <c r="B832" s="21">
        <v>2356017157069</v>
      </c>
      <c r="C832" s="21">
        <v>4985009758076</v>
      </c>
      <c r="D832" s="22" t="s">
        <v>4689</v>
      </c>
      <c r="E832" s="22">
        <v>3522</v>
      </c>
      <c r="F832" s="22">
        <v>8</v>
      </c>
      <c r="G832" s="22">
        <v>0</v>
      </c>
      <c r="H832" s="22" t="s">
        <v>2037</v>
      </c>
      <c r="I832" s="22" t="s">
        <v>4681</v>
      </c>
      <c r="J832" s="22" t="s">
        <v>2058</v>
      </c>
      <c r="L832" s="16" t="s">
        <v>4679</v>
      </c>
    </row>
    <row r="833" spans="1:12">
      <c r="A833" s="16" t="s">
        <v>4674</v>
      </c>
      <c r="B833" s="21">
        <v>2354018132078</v>
      </c>
      <c r="C833" s="21">
        <v>4992496096994</v>
      </c>
      <c r="D833" s="22" t="s">
        <v>3964</v>
      </c>
      <c r="E833" s="22">
        <v>3923</v>
      </c>
      <c r="F833" s="22">
        <v>20</v>
      </c>
      <c r="G833" s="22">
        <v>0</v>
      </c>
      <c r="H833" s="22" t="s">
        <v>2037</v>
      </c>
      <c r="I833" s="22" t="s">
        <v>2036</v>
      </c>
      <c r="J833" s="22" t="s">
        <v>2146</v>
      </c>
      <c r="L833" s="16" t="s">
        <v>4679</v>
      </c>
    </row>
    <row r="834" spans="1:12">
      <c r="A834" s="16" t="s">
        <v>4674</v>
      </c>
      <c r="B834" s="21">
        <v>2355018157016</v>
      </c>
      <c r="C834" s="21">
        <v>4985009757567</v>
      </c>
      <c r="D834" s="22" t="s">
        <v>4670</v>
      </c>
      <c r="E834" s="22">
        <v>2423</v>
      </c>
      <c r="F834" s="22">
        <v>2</v>
      </c>
      <c r="G834" s="22">
        <v>0</v>
      </c>
      <c r="H834" s="22" t="s">
        <v>2037</v>
      </c>
      <c r="I834" s="22" t="s">
        <v>2036</v>
      </c>
      <c r="J834" s="22" t="s">
        <v>2058</v>
      </c>
      <c r="L834" s="16" t="s">
        <v>4679</v>
      </c>
    </row>
    <row r="835" spans="1:12">
      <c r="A835" s="16" t="s">
        <v>4674</v>
      </c>
      <c r="B835" s="21">
        <v>2355018157016</v>
      </c>
      <c r="C835" s="21">
        <v>4985009757567</v>
      </c>
      <c r="D835" s="22" t="s">
        <v>4670</v>
      </c>
      <c r="E835" s="22">
        <v>2423</v>
      </c>
      <c r="F835" s="22">
        <v>14</v>
      </c>
      <c r="G835" s="22">
        <v>0</v>
      </c>
      <c r="H835" s="22" t="s">
        <v>2037</v>
      </c>
      <c r="I835" s="22" t="s">
        <v>2036</v>
      </c>
      <c r="J835" s="22" t="s">
        <v>2058</v>
      </c>
      <c r="L835" s="16" t="s">
        <v>4679</v>
      </c>
    </row>
    <row r="836" spans="1:12">
      <c r="A836" s="16" t="s">
        <v>4674</v>
      </c>
      <c r="B836" s="21">
        <v>2256016159265</v>
      </c>
      <c r="C836" s="21">
        <v>4985009705230</v>
      </c>
      <c r="D836" s="22" t="s">
        <v>14098</v>
      </c>
      <c r="E836" s="22">
        <v>4023</v>
      </c>
      <c r="F836" s="22">
        <v>8</v>
      </c>
      <c r="G836" s="22">
        <v>0</v>
      </c>
      <c r="H836" s="22" t="s">
        <v>2037</v>
      </c>
      <c r="I836" s="22" t="s">
        <v>2036</v>
      </c>
      <c r="J836" s="22" t="s">
        <v>2043</v>
      </c>
      <c r="L836" s="16" t="s">
        <v>4679</v>
      </c>
    </row>
    <row r="837" spans="1:12">
      <c r="A837" s="16" t="s">
        <v>4674</v>
      </c>
      <c r="B837" s="21">
        <v>2054018155502</v>
      </c>
      <c r="C837" s="21">
        <v>4985009687178</v>
      </c>
      <c r="D837" s="22" t="s">
        <v>14099</v>
      </c>
      <c r="E837" s="22">
        <v>3323</v>
      </c>
      <c r="F837" s="22">
        <v>16</v>
      </c>
      <c r="G837" s="22">
        <v>0</v>
      </c>
      <c r="H837" s="22" t="s">
        <v>2037</v>
      </c>
      <c r="I837" s="22" t="s">
        <v>2036</v>
      </c>
      <c r="J837" s="22" t="s">
        <v>2062</v>
      </c>
      <c r="L837" s="16" t="s">
        <v>4679</v>
      </c>
    </row>
    <row r="838" spans="1:12">
      <c r="A838" s="16" t="s">
        <v>4674</v>
      </c>
      <c r="B838" s="21">
        <v>2054018155502</v>
      </c>
      <c r="C838" s="21">
        <v>4985009687178</v>
      </c>
      <c r="D838" s="22" t="s">
        <v>14099</v>
      </c>
      <c r="E838" s="22">
        <v>3323</v>
      </c>
      <c r="F838" s="22">
        <v>4</v>
      </c>
      <c r="G838" s="22">
        <v>0</v>
      </c>
      <c r="H838" s="22" t="s">
        <v>2037</v>
      </c>
      <c r="I838" s="22" t="s">
        <v>2036</v>
      </c>
      <c r="J838" s="22" t="s">
        <v>2062</v>
      </c>
      <c r="L838" s="16" t="s">
        <v>4679</v>
      </c>
    </row>
    <row r="839" spans="1:12">
      <c r="A839" s="16" t="s">
        <v>4674</v>
      </c>
      <c r="B839" s="21">
        <v>2154518159250</v>
      </c>
      <c r="C839" s="21">
        <v>4985009705452</v>
      </c>
      <c r="D839" s="22" t="s">
        <v>14100</v>
      </c>
      <c r="E839" s="22">
        <v>4323</v>
      </c>
      <c r="F839" s="22">
        <v>8</v>
      </c>
      <c r="G839" s="22">
        <v>0</v>
      </c>
      <c r="H839" s="22" t="s">
        <v>2037</v>
      </c>
      <c r="I839" s="22" t="s">
        <v>2036</v>
      </c>
      <c r="J839" s="22" t="s">
        <v>2038</v>
      </c>
      <c r="L839" s="16" t="s">
        <v>4679</v>
      </c>
    </row>
    <row r="840" spans="1:12">
      <c r="A840" s="16" t="s">
        <v>4674</v>
      </c>
      <c r="B840" s="21">
        <v>1655514111408</v>
      </c>
      <c r="C840" s="21">
        <v>4961914972134</v>
      </c>
      <c r="D840" s="22" t="s">
        <v>14101</v>
      </c>
      <c r="E840" s="22">
        <v>224</v>
      </c>
      <c r="F840" s="22">
        <v>18</v>
      </c>
      <c r="G840" s="22">
        <v>0</v>
      </c>
      <c r="H840" s="22" t="s">
        <v>2037</v>
      </c>
      <c r="I840" s="22" t="s">
        <v>2036</v>
      </c>
      <c r="J840" s="22" t="s">
        <v>2148</v>
      </c>
      <c r="L840" s="16" t="s">
        <v>4679</v>
      </c>
    </row>
    <row r="841" spans="1:12">
      <c r="A841" s="16" t="s">
        <v>4674</v>
      </c>
      <c r="B841" s="21">
        <v>1655514111408</v>
      </c>
      <c r="C841" s="21">
        <v>4961914972134</v>
      </c>
      <c r="D841" s="22" t="s">
        <v>14101</v>
      </c>
      <c r="E841" s="22">
        <v>5223</v>
      </c>
      <c r="F841" s="22">
        <v>22</v>
      </c>
      <c r="G841" s="22">
        <v>0</v>
      </c>
      <c r="H841" s="22" t="s">
        <v>2037</v>
      </c>
      <c r="I841" s="22" t="s">
        <v>2036</v>
      </c>
      <c r="J841" s="22" t="s">
        <v>2148</v>
      </c>
      <c r="L841" s="16" t="s">
        <v>4679</v>
      </c>
    </row>
    <row r="842" spans="1:12">
      <c r="A842" s="16" t="s">
        <v>4674</v>
      </c>
      <c r="B842" s="21">
        <v>1656514111405</v>
      </c>
      <c r="C842" s="21">
        <v>4961914972332</v>
      </c>
      <c r="D842" s="22" t="s">
        <v>14102</v>
      </c>
      <c r="E842" s="22">
        <v>124</v>
      </c>
      <c r="F842" s="22">
        <v>21</v>
      </c>
      <c r="G842" s="22">
        <v>0</v>
      </c>
      <c r="H842" s="22" t="s">
        <v>2037</v>
      </c>
      <c r="I842" s="22" t="s">
        <v>2036</v>
      </c>
      <c r="J842" s="22" t="s">
        <v>2148</v>
      </c>
      <c r="L842" s="16" t="s">
        <v>4679</v>
      </c>
    </row>
    <row r="843" spans="1:12">
      <c r="A843" s="16" t="s">
        <v>4674</v>
      </c>
      <c r="B843" s="21">
        <v>1655515111407</v>
      </c>
      <c r="C843" s="21">
        <v>4961914972196</v>
      </c>
      <c r="D843" s="22" t="s">
        <v>14103</v>
      </c>
      <c r="E843" s="22">
        <v>224</v>
      </c>
      <c r="F843" s="22">
        <v>36</v>
      </c>
      <c r="G843" s="22">
        <v>0</v>
      </c>
      <c r="H843" s="22" t="s">
        <v>2037</v>
      </c>
      <c r="I843" s="22" t="s">
        <v>2036</v>
      </c>
      <c r="J843" s="22" t="s">
        <v>2148</v>
      </c>
      <c r="L843" s="16" t="s">
        <v>4679</v>
      </c>
    </row>
    <row r="844" spans="1:12">
      <c r="A844" s="16" t="s">
        <v>4674</v>
      </c>
      <c r="B844" s="21">
        <v>1655515111407</v>
      </c>
      <c r="C844" s="21">
        <v>4961914972196</v>
      </c>
      <c r="D844" s="22" t="s">
        <v>14103</v>
      </c>
      <c r="E844" s="22">
        <v>224</v>
      </c>
      <c r="F844" s="22">
        <v>36</v>
      </c>
      <c r="G844" s="22">
        <v>0</v>
      </c>
      <c r="H844" s="22" t="s">
        <v>2037</v>
      </c>
      <c r="I844" s="22" t="s">
        <v>2036</v>
      </c>
      <c r="J844" s="22" t="s">
        <v>2148</v>
      </c>
      <c r="L844" s="16" t="s">
        <v>4679</v>
      </c>
    </row>
    <row r="845" spans="1:12">
      <c r="A845" s="16" t="s">
        <v>4674</v>
      </c>
      <c r="B845" s="21">
        <v>1655515111407</v>
      </c>
      <c r="C845" s="21">
        <v>4961914972196</v>
      </c>
      <c r="D845" s="22" t="s">
        <v>14103</v>
      </c>
      <c r="E845" s="22">
        <v>224</v>
      </c>
      <c r="F845" s="22">
        <v>14</v>
      </c>
      <c r="G845" s="22">
        <v>0</v>
      </c>
      <c r="H845" s="22" t="s">
        <v>2037</v>
      </c>
      <c r="I845" s="22" t="s">
        <v>2036</v>
      </c>
      <c r="J845" s="22" t="s">
        <v>2148</v>
      </c>
      <c r="L845" s="16" t="s">
        <v>4679</v>
      </c>
    </row>
    <row r="846" spans="1:12">
      <c r="A846" s="16" t="s">
        <v>4674</v>
      </c>
      <c r="B846" s="21">
        <v>1656015111409</v>
      </c>
      <c r="C846" s="21">
        <v>4961914972646</v>
      </c>
      <c r="D846" s="22" t="s">
        <v>14104</v>
      </c>
      <c r="E846" s="22">
        <v>5223</v>
      </c>
      <c r="F846" s="22">
        <v>24</v>
      </c>
      <c r="G846" s="22">
        <v>0</v>
      </c>
      <c r="H846" s="22" t="s">
        <v>2037</v>
      </c>
      <c r="I846" s="22" t="s">
        <v>2036</v>
      </c>
      <c r="J846" s="22" t="s">
        <v>2148</v>
      </c>
      <c r="L846" s="16" t="s">
        <v>4679</v>
      </c>
    </row>
    <row r="847" spans="1:12">
      <c r="A847" s="16" t="s">
        <v>4674</v>
      </c>
      <c r="B847" s="21">
        <v>1656015111409</v>
      </c>
      <c r="C847" s="21">
        <v>4961914972646</v>
      </c>
      <c r="D847" s="22" t="s">
        <v>14104</v>
      </c>
      <c r="E847" s="22">
        <v>5223</v>
      </c>
      <c r="F847" s="22">
        <v>25</v>
      </c>
      <c r="G847" s="22">
        <v>0</v>
      </c>
      <c r="H847" s="22" t="s">
        <v>2037</v>
      </c>
      <c r="I847" s="22" t="s">
        <v>2036</v>
      </c>
      <c r="J847" s="22" t="s">
        <v>2148</v>
      </c>
      <c r="L847" s="16" t="s">
        <v>4679</v>
      </c>
    </row>
    <row r="848" spans="1:12">
      <c r="A848" s="16" t="s">
        <v>4674</v>
      </c>
      <c r="B848" s="21">
        <v>1756515111401</v>
      </c>
      <c r="C848" s="21">
        <v>4961914972271</v>
      </c>
      <c r="D848" s="22" t="s">
        <v>14105</v>
      </c>
      <c r="E848" s="22">
        <v>3623</v>
      </c>
      <c r="F848" s="22">
        <v>24</v>
      </c>
      <c r="G848" s="22">
        <v>0</v>
      </c>
      <c r="H848" s="22" t="s">
        <v>2037</v>
      </c>
      <c r="I848" s="22" t="s">
        <v>2036</v>
      </c>
      <c r="J848" s="22" t="s">
        <v>14106</v>
      </c>
      <c r="L848" s="16" t="s">
        <v>4679</v>
      </c>
    </row>
    <row r="849" spans="1:12">
      <c r="A849" s="16" t="s">
        <v>4674</v>
      </c>
      <c r="B849" s="21">
        <v>1756515111401</v>
      </c>
      <c r="C849" s="21">
        <v>4961914972271</v>
      </c>
      <c r="D849" s="22" t="s">
        <v>14105</v>
      </c>
      <c r="E849" s="22">
        <v>3623</v>
      </c>
      <c r="F849" s="22">
        <v>24</v>
      </c>
      <c r="G849" s="22">
        <v>0</v>
      </c>
      <c r="H849" s="22" t="s">
        <v>2037</v>
      </c>
      <c r="I849" s="22" t="s">
        <v>2036</v>
      </c>
      <c r="J849" s="22" t="s">
        <v>14106</v>
      </c>
      <c r="L849" s="16" t="s">
        <v>4679</v>
      </c>
    </row>
    <row r="850" spans="1:12">
      <c r="A850" s="16" t="s">
        <v>4674</v>
      </c>
      <c r="B850" s="21">
        <v>1856015111403</v>
      </c>
      <c r="C850" s="21">
        <v>4961914972233</v>
      </c>
      <c r="D850" s="22" t="s">
        <v>14107</v>
      </c>
      <c r="E850" s="22">
        <v>124</v>
      </c>
      <c r="F850" s="22">
        <v>28</v>
      </c>
      <c r="G850" s="22">
        <v>0</v>
      </c>
      <c r="H850" s="22" t="s">
        <v>2037</v>
      </c>
      <c r="I850" s="22" t="s">
        <v>2036</v>
      </c>
      <c r="J850" s="22" t="s">
        <v>2148</v>
      </c>
      <c r="L850" s="16" t="s">
        <v>4679</v>
      </c>
    </row>
    <row r="851" spans="1:12">
      <c r="A851" s="16" t="s">
        <v>4674</v>
      </c>
      <c r="B851" s="21">
        <v>1856015111403</v>
      </c>
      <c r="C851" s="21">
        <v>4961914972233</v>
      </c>
      <c r="D851" s="22" t="s">
        <v>14107</v>
      </c>
      <c r="E851" s="22">
        <v>124</v>
      </c>
      <c r="F851" s="22">
        <v>32</v>
      </c>
      <c r="G851" s="22">
        <v>0</v>
      </c>
      <c r="H851" s="22" t="s">
        <v>2037</v>
      </c>
      <c r="I851" s="22" t="s">
        <v>2036</v>
      </c>
      <c r="J851" s="22" t="s">
        <v>2148</v>
      </c>
      <c r="L851" s="16" t="s">
        <v>4679</v>
      </c>
    </row>
    <row r="852" spans="1:12">
      <c r="A852" s="16" t="s">
        <v>4674</v>
      </c>
      <c r="B852" s="21">
        <v>1956515111405</v>
      </c>
      <c r="C852" s="21">
        <v>4961914972349</v>
      </c>
      <c r="D852" s="22" t="s">
        <v>14108</v>
      </c>
      <c r="E852" s="22">
        <v>1323</v>
      </c>
      <c r="F852" s="22">
        <v>19</v>
      </c>
      <c r="G852" s="22">
        <v>0</v>
      </c>
      <c r="H852" s="22" t="s">
        <v>2037</v>
      </c>
      <c r="I852" s="22" t="s">
        <v>2036</v>
      </c>
      <c r="J852" s="22" t="s">
        <v>2148</v>
      </c>
      <c r="L852" s="16" t="s">
        <v>4679</v>
      </c>
    </row>
    <row r="853" spans="1:12">
      <c r="A853" s="16" t="s">
        <v>4674</v>
      </c>
      <c r="B853" s="21">
        <v>1856515111408</v>
      </c>
      <c r="C853" s="21">
        <v>4961914972103</v>
      </c>
      <c r="D853" s="22" t="s">
        <v>14109</v>
      </c>
      <c r="E853" s="22">
        <v>224</v>
      </c>
      <c r="F853" s="22">
        <v>16</v>
      </c>
      <c r="G853" s="22">
        <v>0</v>
      </c>
      <c r="H853" s="22" t="s">
        <v>2037</v>
      </c>
      <c r="I853" s="22" t="s">
        <v>2036</v>
      </c>
      <c r="J853" s="22" t="s">
        <v>2148</v>
      </c>
      <c r="L853" s="16" t="s">
        <v>4679</v>
      </c>
    </row>
    <row r="854" spans="1:12">
      <c r="A854" s="16" t="s">
        <v>4674</v>
      </c>
      <c r="B854" s="21">
        <v>2355018159256</v>
      </c>
      <c r="C854" s="21">
        <v>4985009705520</v>
      </c>
      <c r="D854" s="22" t="s">
        <v>14213</v>
      </c>
      <c r="E854" s="22">
        <v>4523</v>
      </c>
      <c r="F854" s="22">
        <v>3</v>
      </c>
      <c r="G854" s="22">
        <v>0</v>
      </c>
      <c r="H854" s="22" t="s">
        <v>2037</v>
      </c>
      <c r="I854" s="22" t="s">
        <v>2036</v>
      </c>
      <c r="J854" s="22" t="s">
        <v>2038</v>
      </c>
      <c r="L854" s="16" t="s">
        <v>4679</v>
      </c>
    </row>
    <row r="855" spans="1:12">
      <c r="A855" s="16" t="s">
        <v>4674</v>
      </c>
      <c r="L855" s="16" t="s">
        <v>4679</v>
      </c>
    </row>
    <row r="856" spans="1:12">
      <c r="A856" s="16" t="s">
        <v>4674</v>
      </c>
      <c r="L856" s="16" t="s">
        <v>4679</v>
      </c>
    </row>
    <row r="857" spans="1:12">
      <c r="A857" s="16" t="s">
        <v>4674</v>
      </c>
      <c r="L857" s="16" t="s">
        <v>4679</v>
      </c>
    </row>
    <row r="858" spans="1:12">
      <c r="A858" s="16" t="s">
        <v>4674</v>
      </c>
      <c r="L858" s="16" t="s">
        <v>4679</v>
      </c>
    </row>
    <row r="859" spans="1:12">
      <c r="A859" s="16" t="s">
        <v>4674</v>
      </c>
      <c r="L859" s="16" t="s">
        <v>4679</v>
      </c>
    </row>
    <row r="860" spans="1:12">
      <c r="A860" s="16" t="s">
        <v>4674</v>
      </c>
      <c r="L860" s="16" t="s">
        <v>4679</v>
      </c>
    </row>
    <row r="861" spans="1:12">
      <c r="A861" s="16" t="s">
        <v>4674</v>
      </c>
      <c r="L861" s="16" t="s">
        <v>4679</v>
      </c>
    </row>
    <row r="862" spans="1:12">
      <c r="A862" s="16" t="s">
        <v>4674</v>
      </c>
      <c r="L862" s="16" t="s">
        <v>4679</v>
      </c>
    </row>
    <row r="863" spans="1:12">
      <c r="A863" s="16" t="s">
        <v>4674</v>
      </c>
      <c r="L863" s="16" t="s">
        <v>4679</v>
      </c>
    </row>
    <row r="864" spans="1:12">
      <c r="A864" s="16" t="s">
        <v>4674</v>
      </c>
      <c r="L864" s="16" t="s">
        <v>4679</v>
      </c>
    </row>
    <row r="865" spans="1:12">
      <c r="A865" s="16" t="s">
        <v>4674</v>
      </c>
      <c r="L865" s="16" t="s">
        <v>4679</v>
      </c>
    </row>
    <row r="866" spans="1:12">
      <c r="A866" s="16" t="s">
        <v>4674</v>
      </c>
      <c r="L866" s="16" t="s">
        <v>4679</v>
      </c>
    </row>
    <row r="867" spans="1:12">
      <c r="A867" s="16" t="s">
        <v>4674</v>
      </c>
      <c r="L867" s="16" t="s">
        <v>4679</v>
      </c>
    </row>
    <row r="868" spans="1:12">
      <c r="A868" s="16" t="s">
        <v>4674</v>
      </c>
      <c r="L868" s="16" t="s">
        <v>4679</v>
      </c>
    </row>
    <row r="869" spans="1:12">
      <c r="A869" s="16" t="s">
        <v>4674</v>
      </c>
      <c r="L869" s="16" t="s">
        <v>4679</v>
      </c>
    </row>
    <row r="870" spans="1:12">
      <c r="A870" s="16" t="s">
        <v>4674</v>
      </c>
      <c r="L870" s="16" t="s">
        <v>4679</v>
      </c>
    </row>
    <row r="871" spans="1:12">
      <c r="A871" s="16" t="s">
        <v>4674</v>
      </c>
      <c r="L871" s="16" t="s">
        <v>4679</v>
      </c>
    </row>
    <row r="872" spans="1:12">
      <c r="A872" s="16" t="s">
        <v>4674</v>
      </c>
      <c r="L872" s="16" t="s">
        <v>4679</v>
      </c>
    </row>
    <row r="873" spans="1:12">
      <c r="A873" s="16" t="s">
        <v>4674</v>
      </c>
      <c r="L873" s="16" t="s">
        <v>4679</v>
      </c>
    </row>
    <row r="874" spans="1:12">
      <c r="A874" s="16" t="s">
        <v>4674</v>
      </c>
      <c r="L874" s="16" t="s">
        <v>4679</v>
      </c>
    </row>
    <row r="875" spans="1:12">
      <c r="A875" s="16" t="s">
        <v>4674</v>
      </c>
      <c r="L875" s="16" t="s">
        <v>4679</v>
      </c>
    </row>
    <row r="876" spans="1:12">
      <c r="A876" s="16" t="s">
        <v>4674</v>
      </c>
      <c r="L876" s="16" t="s">
        <v>4679</v>
      </c>
    </row>
    <row r="877" spans="1:12">
      <c r="A877" s="16" t="s">
        <v>4674</v>
      </c>
      <c r="L877" s="16" t="s">
        <v>4679</v>
      </c>
    </row>
    <row r="878" spans="1:12">
      <c r="A878" s="16" t="s">
        <v>4674</v>
      </c>
      <c r="L878" s="16" t="s">
        <v>4679</v>
      </c>
    </row>
    <row r="879" spans="1:12">
      <c r="A879" s="16" t="s">
        <v>4674</v>
      </c>
      <c r="L879" s="16" t="s">
        <v>4679</v>
      </c>
    </row>
    <row r="880" spans="1:12">
      <c r="A880" s="16" t="s">
        <v>4674</v>
      </c>
      <c r="L880" s="16" t="s">
        <v>4679</v>
      </c>
    </row>
    <row r="881" spans="1:12">
      <c r="A881" s="16" t="s">
        <v>4674</v>
      </c>
      <c r="L881" s="16" t="s">
        <v>4679</v>
      </c>
    </row>
    <row r="882" spans="1:12">
      <c r="A882" s="16" t="s">
        <v>4674</v>
      </c>
      <c r="L882" s="16" t="s">
        <v>4679</v>
      </c>
    </row>
    <row r="883" spans="1:12">
      <c r="A883" s="16" t="s">
        <v>4674</v>
      </c>
      <c r="L883" s="16" t="s">
        <v>4679</v>
      </c>
    </row>
    <row r="884" spans="1:12">
      <c r="A884" s="16" t="s">
        <v>4674</v>
      </c>
      <c r="L884" s="16" t="s">
        <v>4679</v>
      </c>
    </row>
    <row r="885" spans="1:12">
      <c r="A885" s="16" t="s">
        <v>4674</v>
      </c>
      <c r="L885" s="16" t="s">
        <v>4679</v>
      </c>
    </row>
    <row r="886" spans="1:12">
      <c r="A886" s="16" t="s">
        <v>4674</v>
      </c>
      <c r="L886" s="16" t="s">
        <v>4679</v>
      </c>
    </row>
    <row r="887" spans="1:12">
      <c r="A887" s="16" t="s">
        <v>4674</v>
      </c>
      <c r="L887" s="16" t="s">
        <v>4679</v>
      </c>
    </row>
    <row r="888" spans="1:12">
      <c r="A888" s="16" t="s">
        <v>4674</v>
      </c>
      <c r="L888" s="16" t="s">
        <v>4679</v>
      </c>
    </row>
    <row r="889" spans="1:12">
      <c r="A889" s="16" t="s">
        <v>4674</v>
      </c>
      <c r="L889" s="16" t="s">
        <v>4679</v>
      </c>
    </row>
    <row r="890" spans="1:12">
      <c r="A890" s="16" t="s">
        <v>4674</v>
      </c>
      <c r="L890" s="16" t="s">
        <v>4679</v>
      </c>
    </row>
    <row r="891" spans="1:12">
      <c r="A891" s="16" t="s">
        <v>4674</v>
      </c>
      <c r="L891" s="16" t="s">
        <v>4679</v>
      </c>
    </row>
    <row r="892" spans="1:12">
      <c r="A892" s="16" t="s">
        <v>4674</v>
      </c>
      <c r="L892" s="16" t="s">
        <v>4679</v>
      </c>
    </row>
    <row r="893" spans="1:12">
      <c r="A893" s="16" t="s">
        <v>4674</v>
      </c>
      <c r="L893" s="16" t="s">
        <v>4679</v>
      </c>
    </row>
    <row r="894" spans="1:12">
      <c r="A894" s="16" t="s">
        <v>4674</v>
      </c>
      <c r="L894" s="16" t="s">
        <v>4679</v>
      </c>
    </row>
    <row r="895" spans="1:12">
      <c r="A895" s="16" t="s">
        <v>4674</v>
      </c>
      <c r="L895" s="16" t="s">
        <v>4679</v>
      </c>
    </row>
    <row r="896" spans="1:12">
      <c r="A896" s="16" t="s">
        <v>4674</v>
      </c>
      <c r="L896" s="16" t="s">
        <v>4679</v>
      </c>
    </row>
    <row r="897" spans="1:12">
      <c r="A897" s="16" t="s">
        <v>4674</v>
      </c>
      <c r="L897" s="16" t="s">
        <v>4679</v>
      </c>
    </row>
    <row r="898" spans="1:12">
      <c r="A898" s="16" t="s">
        <v>4674</v>
      </c>
      <c r="L898" s="16" t="s">
        <v>4679</v>
      </c>
    </row>
    <row r="899" spans="1:12">
      <c r="A899" s="16" t="s">
        <v>4674</v>
      </c>
      <c r="L899" s="16" t="s">
        <v>4679</v>
      </c>
    </row>
    <row r="900" spans="1:12">
      <c r="A900" s="16" t="s">
        <v>4674</v>
      </c>
      <c r="L900" s="16" t="s">
        <v>4679</v>
      </c>
    </row>
    <row r="901" spans="1:12">
      <c r="A901" s="16" t="s">
        <v>4674</v>
      </c>
      <c r="L901" s="16" t="s">
        <v>4679</v>
      </c>
    </row>
    <row r="902" spans="1:12">
      <c r="A902" s="16" t="s">
        <v>4674</v>
      </c>
      <c r="L902" s="16" t="s">
        <v>4679</v>
      </c>
    </row>
    <row r="903" spans="1:12">
      <c r="A903" s="16" t="s">
        <v>4674</v>
      </c>
      <c r="L903" s="16" t="s">
        <v>4679</v>
      </c>
    </row>
    <row r="904" spans="1:12">
      <c r="A904" s="16" t="s">
        <v>4674</v>
      </c>
      <c r="L904" s="16" t="s">
        <v>4679</v>
      </c>
    </row>
    <row r="905" spans="1:12">
      <c r="A905" s="16" t="s">
        <v>4674</v>
      </c>
      <c r="L905" s="16" t="s">
        <v>4679</v>
      </c>
    </row>
    <row r="906" spans="1:12">
      <c r="A906" s="16" t="s">
        <v>4674</v>
      </c>
      <c r="L906" s="16" t="s">
        <v>4679</v>
      </c>
    </row>
    <row r="907" spans="1:12">
      <c r="A907" s="16" t="s">
        <v>4674</v>
      </c>
      <c r="L907" s="16" t="s">
        <v>4679</v>
      </c>
    </row>
    <row r="908" spans="1:12">
      <c r="A908" s="16" t="s">
        <v>4674</v>
      </c>
      <c r="L908" s="16" t="s">
        <v>4679</v>
      </c>
    </row>
    <row r="909" spans="1:12">
      <c r="A909" s="16" t="s">
        <v>4674</v>
      </c>
      <c r="L909" s="16" t="s">
        <v>4679</v>
      </c>
    </row>
    <row r="910" spans="1:12">
      <c r="A910" s="16" t="s">
        <v>4674</v>
      </c>
      <c r="L910" s="16" t="s">
        <v>4679</v>
      </c>
    </row>
    <row r="911" spans="1:12">
      <c r="A911" s="16" t="s">
        <v>4674</v>
      </c>
      <c r="L911" s="16" t="s">
        <v>4679</v>
      </c>
    </row>
    <row r="912" spans="1:12">
      <c r="A912" s="16" t="s">
        <v>4674</v>
      </c>
      <c r="L912" s="16" t="s">
        <v>4679</v>
      </c>
    </row>
    <row r="913" spans="1:12">
      <c r="A913" s="16" t="s">
        <v>4674</v>
      </c>
      <c r="L913" s="16" t="s">
        <v>4679</v>
      </c>
    </row>
    <row r="914" spans="1:12">
      <c r="A914" s="16" t="s">
        <v>4674</v>
      </c>
      <c r="L914" s="16" t="s">
        <v>4679</v>
      </c>
    </row>
    <row r="915" spans="1:12">
      <c r="A915" s="16" t="s">
        <v>4674</v>
      </c>
      <c r="L915" s="16" t="s">
        <v>4679</v>
      </c>
    </row>
    <row r="916" spans="1:12">
      <c r="A916" s="16" t="s">
        <v>4674</v>
      </c>
      <c r="L916" s="16" t="s">
        <v>4679</v>
      </c>
    </row>
    <row r="917" spans="1:12">
      <c r="A917" s="16" t="s">
        <v>4674</v>
      </c>
      <c r="L917" s="16" t="s">
        <v>4679</v>
      </c>
    </row>
    <row r="918" spans="1:12">
      <c r="A918" s="16" t="s">
        <v>4674</v>
      </c>
      <c r="L918" s="16" t="s">
        <v>4679</v>
      </c>
    </row>
    <row r="919" spans="1:12">
      <c r="A919" s="16" t="s">
        <v>4674</v>
      </c>
      <c r="L919" s="16" t="s">
        <v>4679</v>
      </c>
    </row>
    <row r="920" spans="1:12">
      <c r="A920" s="16" t="s">
        <v>4674</v>
      </c>
      <c r="L920" s="16" t="s">
        <v>4679</v>
      </c>
    </row>
    <row r="921" spans="1:12">
      <c r="A921" s="16" t="s">
        <v>4674</v>
      </c>
      <c r="L921" s="16" t="s">
        <v>4679</v>
      </c>
    </row>
    <row r="922" spans="1:12">
      <c r="A922" s="16" t="s">
        <v>4674</v>
      </c>
      <c r="L922" s="16" t="s">
        <v>4679</v>
      </c>
    </row>
    <row r="923" spans="1:12">
      <c r="A923" s="16" t="s">
        <v>4674</v>
      </c>
      <c r="L923" s="16" t="s">
        <v>4679</v>
      </c>
    </row>
    <row r="924" spans="1:12">
      <c r="A924" s="16" t="s">
        <v>4674</v>
      </c>
      <c r="L924" s="16" t="s">
        <v>4679</v>
      </c>
    </row>
    <row r="925" spans="1:12">
      <c r="A925" s="16" t="s">
        <v>4674</v>
      </c>
      <c r="L925" s="16" t="s">
        <v>4679</v>
      </c>
    </row>
    <row r="926" spans="1:12">
      <c r="A926" s="16" t="s">
        <v>4674</v>
      </c>
      <c r="L926" s="16" t="s">
        <v>4679</v>
      </c>
    </row>
    <row r="927" spans="1:12">
      <c r="A927" s="16" t="s">
        <v>4674</v>
      </c>
      <c r="L927" s="16" t="s">
        <v>4679</v>
      </c>
    </row>
    <row r="928" spans="1:12">
      <c r="A928" s="16" t="s">
        <v>4674</v>
      </c>
      <c r="L928" s="16" t="s">
        <v>4679</v>
      </c>
    </row>
    <row r="929" spans="1:12">
      <c r="A929" s="16" t="s">
        <v>4674</v>
      </c>
      <c r="L929" s="16" t="s">
        <v>4679</v>
      </c>
    </row>
    <row r="930" spans="1:12">
      <c r="A930" s="16" t="s">
        <v>4674</v>
      </c>
      <c r="L930" s="16" t="s">
        <v>4679</v>
      </c>
    </row>
    <row r="931" spans="1:12">
      <c r="A931" s="16" t="s">
        <v>4674</v>
      </c>
      <c r="L931" s="16" t="s">
        <v>4679</v>
      </c>
    </row>
    <row r="932" spans="1:12">
      <c r="A932" s="16" t="s">
        <v>4674</v>
      </c>
      <c r="L932" s="16" t="s">
        <v>4679</v>
      </c>
    </row>
    <row r="933" spans="1:12">
      <c r="A933" s="16" t="s">
        <v>4674</v>
      </c>
      <c r="L933" s="16" t="s">
        <v>4679</v>
      </c>
    </row>
    <row r="934" spans="1:12">
      <c r="A934" s="16" t="s">
        <v>4674</v>
      </c>
      <c r="L934" s="16" t="s">
        <v>4679</v>
      </c>
    </row>
    <row r="935" spans="1:12">
      <c r="A935" s="16" t="s">
        <v>4674</v>
      </c>
      <c r="L935" s="16" t="s">
        <v>4679</v>
      </c>
    </row>
    <row r="936" spans="1:12">
      <c r="A936" s="16" t="s">
        <v>4674</v>
      </c>
      <c r="L936" s="16" t="s">
        <v>4679</v>
      </c>
    </row>
    <row r="937" spans="1:12">
      <c r="A937" s="16" t="s">
        <v>4674</v>
      </c>
      <c r="L937" s="16" t="s">
        <v>4679</v>
      </c>
    </row>
    <row r="938" spans="1:12">
      <c r="A938" s="16" t="s">
        <v>4674</v>
      </c>
      <c r="L938" s="16" t="s">
        <v>4679</v>
      </c>
    </row>
    <row r="939" spans="1:12">
      <c r="A939" s="16" t="s">
        <v>4674</v>
      </c>
      <c r="L939" s="16" t="s">
        <v>4679</v>
      </c>
    </row>
    <row r="940" spans="1:12">
      <c r="A940" s="16" t="s">
        <v>4674</v>
      </c>
      <c r="L940" s="16" t="s">
        <v>4679</v>
      </c>
    </row>
    <row r="941" spans="1:12">
      <c r="A941" s="16" t="s">
        <v>4674</v>
      </c>
      <c r="L941" s="16" t="s">
        <v>4679</v>
      </c>
    </row>
    <row r="942" spans="1:12">
      <c r="A942" s="16" t="s">
        <v>4674</v>
      </c>
      <c r="L942" s="16" t="s">
        <v>4679</v>
      </c>
    </row>
    <row r="943" spans="1:12">
      <c r="A943" s="16" t="s">
        <v>4674</v>
      </c>
      <c r="L943" s="16" t="s">
        <v>4679</v>
      </c>
    </row>
    <row r="944" spans="1:12">
      <c r="A944" s="16" t="s">
        <v>4674</v>
      </c>
      <c r="L944" s="16" t="s">
        <v>4679</v>
      </c>
    </row>
    <row r="945" spans="1:12">
      <c r="A945" s="16" t="s">
        <v>4674</v>
      </c>
      <c r="L945" s="16" t="s">
        <v>4679</v>
      </c>
    </row>
    <row r="946" spans="1:12">
      <c r="A946" s="16" t="s">
        <v>4674</v>
      </c>
      <c r="L946" s="16" t="s">
        <v>4679</v>
      </c>
    </row>
    <row r="947" spans="1:12">
      <c r="A947" s="16" t="s">
        <v>4674</v>
      </c>
      <c r="L947" s="16" t="s">
        <v>4679</v>
      </c>
    </row>
    <row r="948" spans="1:12">
      <c r="A948" s="16" t="s">
        <v>4674</v>
      </c>
      <c r="L948" s="16" t="s">
        <v>4679</v>
      </c>
    </row>
    <row r="949" spans="1:12">
      <c r="A949" s="16" t="s">
        <v>4674</v>
      </c>
      <c r="L949" s="16" t="s">
        <v>4679</v>
      </c>
    </row>
    <row r="950" spans="1:12">
      <c r="A950" s="16" t="s">
        <v>4674</v>
      </c>
      <c r="L950" s="16" t="s">
        <v>4679</v>
      </c>
    </row>
    <row r="951" spans="1:12">
      <c r="A951" s="16" t="s">
        <v>4674</v>
      </c>
      <c r="L951" s="16" t="s">
        <v>4679</v>
      </c>
    </row>
    <row r="952" spans="1:12">
      <c r="A952" s="16" t="s">
        <v>4674</v>
      </c>
      <c r="L952" s="16" t="s">
        <v>4679</v>
      </c>
    </row>
    <row r="953" spans="1:12">
      <c r="A953" s="16" t="s">
        <v>4674</v>
      </c>
      <c r="L953" s="16" t="s">
        <v>4679</v>
      </c>
    </row>
    <row r="954" spans="1:12">
      <c r="A954" s="16" t="s">
        <v>4674</v>
      </c>
      <c r="L954" s="16" t="s">
        <v>4679</v>
      </c>
    </row>
    <row r="955" spans="1:12">
      <c r="A955" s="16" t="s">
        <v>4674</v>
      </c>
      <c r="L955" s="16" t="s">
        <v>4679</v>
      </c>
    </row>
    <row r="956" spans="1:12">
      <c r="A956" s="16" t="s">
        <v>4674</v>
      </c>
      <c r="L956" s="16" t="s">
        <v>4679</v>
      </c>
    </row>
    <row r="957" spans="1:12">
      <c r="A957" s="16" t="s">
        <v>4674</v>
      </c>
      <c r="L957" s="16" t="s">
        <v>4679</v>
      </c>
    </row>
    <row r="958" spans="1:12">
      <c r="A958" s="16" t="s">
        <v>4674</v>
      </c>
      <c r="L958" s="16" t="s">
        <v>4679</v>
      </c>
    </row>
    <row r="959" spans="1:12">
      <c r="A959" s="16" t="s">
        <v>4674</v>
      </c>
      <c r="L959" s="16" t="s">
        <v>4679</v>
      </c>
    </row>
    <row r="960" spans="1:12">
      <c r="A960" s="16" t="s">
        <v>4674</v>
      </c>
      <c r="L960" s="16" t="s">
        <v>4679</v>
      </c>
    </row>
    <row r="961" spans="1:12">
      <c r="A961" s="16" t="s">
        <v>4674</v>
      </c>
      <c r="L961" s="16" t="s">
        <v>4679</v>
      </c>
    </row>
    <row r="962" spans="1:12">
      <c r="A962" s="16" t="s">
        <v>4674</v>
      </c>
      <c r="L962" s="16" t="s">
        <v>4679</v>
      </c>
    </row>
    <row r="963" spans="1:12">
      <c r="A963" s="16" t="s">
        <v>4674</v>
      </c>
      <c r="L963" s="16" t="s">
        <v>4679</v>
      </c>
    </row>
    <row r="964" spans="1:12">
      <c r="A964" s="16" t="s">
        <v>4674</v>
      </c>
      <c r="L964" s="16" t="s">
        <v>4679</v>
      </c>
    </row>
    <row r="965" spans="1:12">
      <c r="A965" s="16" t="s">
        <v>4674</v>
      </c>
      <c r="L965" s="16" t="s">
        <v>4679</v>
      </c>
    </row>
    <row r="966" spans="1:12">
      <c r="A966" s="16" t="s">
        <v>4674</v>
      </c>
      <c r="L966" s="16" t="s">
        <v>4679</v>
      </c>
    </row>
    <row r="967" spans="1:12">
      <c r="A967" s="16" t="s">
        <v>4674</v>
      </c>
      <c r="L967" s="16" t="s">
        <v>4679</v>
      </c>
    </row>
    <row r="968" spans="1:12">
      <c r="A968" s="16" t="s">
        <v>4674</v>
      </c>
      <c r="L968" s="16" t="s">
        <v>4679</v>
      </c>
    </row>
    <row r="969" spans="1:12">
      <c r="A969" s="16" t="s">
        <v>4674</v>
      </c>
      <c r="L969" s="16" t="s">
        <v>4679</v>
      </c>
    </row>
    <row r="970" spans="1:12">
      <c r="A970" s="16" t="s">
        <v>4674</v>
      </c>
      <c r="L970" s="16" t="s">
        <v>4679</v>
      </c>
    </row>
    <row r="971" spans="1:12">
      <c r="A971" s="16" t="s">
        <v>4674</v>
      </c>
      <c r="L971" s="16" t="s">
        <v>4679</v>
      </c>
    </row>
    <row r="972" spans="1:12">
      <c r="A972" s="16" t="s">
        <v>4674</v>
      </c>
      <c r="L972" s="16" t="s">
        <v>4679</v>
      </c>
    </row>
    <row r="973" spans="1:12">
      <c r="A973" s="16" t="s">
        <v>4674</v>
      </c>
      <c r="L973" s="16" t="s">
        <v>4679</v>
      </c>
    </row>
    <row r="974" spans="1:12">
      <c r="A974" s="16" t="s">
        <v>4674</v>
      </c>
      <c r="L974" s="16" t="s">
        <v>4679</v>
      </c>
    </row>
    <row r="975" spans="1:12">
      <c r="A975" s="16" t="s">
        <v>4674</v>
      </c>
      <c r="L975" s="16" t="s">
        <v>4679</v>
      </c>
    </row>
    <row r="976" spans="1:12">
      <c r="A976" s="16" t="s">
        <v>4674</v>
      </c>
      <c r="L976" s="16" t="s">
        <v>4679</v>
      </c>
    </row>
    <row r="977" spans="1:12">
      <c r="A977" s="16" t="s">
        <v>4674</v>
      </c>
      <c r="L977" s="16" t="s">
        <v>4679</v>
      </c>
    </row>
    <row r="978" spans="1:12">
      <c r="A978" s="16" t="s">
        <v>4674</v>
      </c>
      <c r="L978" s="16" t="s">
        <v>4679</v>
      </c>
    </row>
    <row r="979" spans="1:12">
      <c r="A979" s="16" t="s">
        <v>4674</v>
      </c>
      <c r="L979" s="16" t="s">
        <v>4679</v>
      </c>
    </row>
    <row r="980" spans="1:12">
      <c r="A980" s="16" t="s">
        <v>4674</v>
      </c>
      <c r="L980" s="16" t="s">
        <v>4679</v>
      </c>
    </row>
    <row r="981" spans="1:12">
      <c r="A981" s="16" t="s">
        <v>4674</v>
      </c>
      <c r="L981" s="16" t="s">
        <v>4679</v>
      </c>
    </row>
    <row r="982" spans="1:12">
      <c r="A982" s="16" t="s">
        <v>4674</v>
      </c>
      <c r="L982" s="16" t="s">
        <v>4679</v>
      </c>
    </row>
    <row r="983" spans="1:12">
      <c r="A983" s="16" t="s">
        <v>4674</v>
      </c>
      <c r="L983" s="16" t="s">
        <v>4679</v>
      </c>
    </row>
    <row r="984" spans="1:12">
      <c r="A984" s="16" t="s">
        <v>4674</v>
      </c>
      <c r="L984" s="16" t="s">
        <v>4679</v>
      </c>
    </row>
    <row r="985" spans="1:12">
      <c r="A985" s="16" t="s">
        <v>4674</v>
      </c>
      <c r="L985" s="16" t="s">
        <v>4679</v>
      </c>
    </row>
    <row r="986" spans="1:12">
      <c r="A986" s="16" t="s">
        <v>4674</v>
      </c>
      <c r="L986" s="16" t="s">
        <v>4679</v>
      </c>
    </row>
    <row r="987" spans="1:12">
      <c r="A987" s="16" t="s">
        <v>4674</v>
      </c>
      <c r="L987" s="16" t="s">
        <v>4679</v>
      </c>
    </row>
    <row r="988" spans="1:12">
      <c r="A988" s="16" t="s">
        <v>4674</v>
      </c>
      <c r="L988" s="16" t="s">
        <v>4679</v>
      </c>
    </row>
    <row r="989" spans="1:12">
      <c r="A989" s="16" t="s">
        <v>4674</v>
      </c>
      <c r="L989" s="16" t="s">
        <v>4679</v>
      </c>
    </row>
    <row r="990" spans="1:12">
      <c r="A990" s="16" t="s">
        <v>4674</v>
      </c>
      <c r="L990" s="16" t="s">
        <v>4679</v>
      </c>
    </row>
    <row r="991" spans="1:12">
      <c r="A991" s="16" t="s">
        <v>4674</v>
      </c>
      <c r="L991" s="16" t="s">
        <v>4679</v>
      </c>
    </row>
    <row r="992" spans="1:12">
      <c r="A992" s="16" t="s">
        <v>4674</v>
      </c>
      <c r="L992" s="16" t="s">
        <v>4679</v>
      </c>
    </row>
    <row r="993" spans="1:12">
      <c r="A993" s="16" t="s">
        <v>4674</v>
      </c>
      <c r="L993" s="16" t="s">
        <v>4679</v>
      </c>
    </row>
    <row r="994" spans="1:12">
      <c r="A994" s="16" t="s">
        <v>4674</v>
      </c>
      <c r="L994" s="16" t="s">
        <v>4679</v>
      </c>
    </row>
    <row r="995" spans="1:12">
      <c r="A995" s="16" t="s">
        <v>4674</v>
      </c>
      <c r="L995" s="16" t="s">
        <v>4679</v>
      </c>
    </row>
    <row r="996" spans="1:12">
      <c r="A996" s="16" t="s">
        <v>4674</v>
      </c>
      <c r="L996" s="16" t="s">
        <v>4679</v>
      </c>
    </row>
    <row r="997" spans="1:12">
      <c r="A997" s="16" t="s">
        <v>4674</v>
      </c>
      <c r="L997" s="16" t="s">
        <v>4679</v>
      </c>
    </row>
    <row r="998" spans="1:12">
      <c r="A998" s="16" t="s">
        <v>4674</v>
      </c>
      <c r="L998" s="16" t="s">
        <v>4679</v>
      </c>
    </row>
    <row r="999" spans="1:12">
      <c r="A999" s="16" t="s">
        <v>4674</v>
      </c>
      <c r="L999" s="16" t="s">
        <v>4679</v>
      </c>
    </row>
    <row r="1000" spans="1:12">
      <c r="A1000" s="16" t="s">
        <v>4674</v>
      </c>
      <c r="L1000" s="16" t="s">
        <v>4679</v>
      </c>
    </row>
    <row r="1001" spans="1:12">
      <c r="A1001" s="16" t="s">
        <v>4674</v>
      </c>
      <c r="L1001" s="16" t="s">
        <v>4679</v>
      </c>
    </row>
    <row r="1002" spans="1:12">
      <c r="A1002" s="16" t="s">
        <v>4674</v>
      </c>
      <c r="L1002" s="16" t="s">
        <v>4679</v>
      </c>
    </row>
    <row r="1003" spans="1:12">
      <c r="A1003" s="16" t="s">
        <v>4674</v>
      </c>
      <c r="L1003" s="16" t="s">
        <v>4679</v>
      </c>
    </row>
    <row r="1004" spans="1:12">
      <c r="A1004" s="16" t="s">
        <v>4674</v>
      </c>
      <c r="L1004" s="16" t="s">
        <v>4679</v>
      </c>
    </row>
    <row r="1005" spans="1:12">
      <c r="A1005" s="16" t="s">
        <v>4674</v>
      </c>
      <c r="L1005" s="16" t="s">
        <v>4679</v>
      </c>
    </row>
    <row r="1006" spans="1:12">
      <c r="A1006" s="16" t="s">
        <v>4674</v>
      </c>
      <c r="L1006" s="16" t="s">
        <v>4679</v>
      </c>
    </row>
    <row r="1007" spans="1:12">
      <c r="A1007" s="16" t="s">
        <v>4674</v>
      </c>
      <c r="L1007" s="16" t="s">
        <v>4679</v>
      </c>
    </row>
    <row r="1008" spans="1:12">
      <c r="A1008" s="16" t="s">
        <v>4674</v>
      </c>
      <c r="L1008" s="16" t="s">
        <v>4679</v>
      </c>
    </row>
    <row r="1009" spans="1:12">
      <c r="A1009" s="16" t="s">
        <v>4674</v>
      </c>
      <c r="L1009" s="16" t="s">
        <v>4679</v>
      </c>
    </row>
    <row r="1010" spans="1:12">
      <c r="A1010" s="16" t="s">
        <v>4674</v>
      </c>
      <c r="L1010" s="16" t="s">
        <v>4679</v>
      </c>
    </row>
    <row r="1011" spans="1:12">
      <c r="A1011" s="16" t="s">
        <v>4674</v>
      </c>
      <c r="L1011" s="16" t="s">
        <v>4679</v>
      </c>
    </row>
    <row r="1012" spans="1:12">
      <c r="A1012" s="16" t="s">
        <v>4674</v>
      </c>
      <c r="L1012" s="16" t="s">
        <v>4679</v>
      </c>
    </row>
    <row r="1013" spans="1:12">
      <c r="A1013" s="16" t="s">
        <v>4674</v>
      </c>
      <c r="L1013" s="16" t="s">
        <v>4679</v>
      </c>
    </row>
    <row r="1014" spans="1:12">
      <c r="A1014" s="16" t="s">
        <v>4674</v>
      </c>
      <c r="L1014" s="16" t="s">
        <v>4679</v>
      </c>
    </row>
    <row r="1015" spans="1:12">
      <c r="A1015" s="16" t="s">
        <v>4674</v>
      </c>
      <c r="L1015" s="16" t="s">
        <v>4679</v>
      </c>
    </row>
    <row r="1016" spans="1:12">
      <c r="A1016" s="16" t="s">
        <v>4674</v>
      </c>
      <c r="L1016" s="16" t="s">
        <v>4679</v>
      </c>
    </row>
    <row r="1017" spans="1:12">
      <c r="A1017" s="16" t="s">
        <v>4674</v>
      </c>
      <c r="L1017" s="16" t="s">
        <v>4679</v>
      </c>
    </row>
    <row r="1018" spans="1:12">
      <c r="A1018" s="16" t="s">
        <v>4674</v>
      </c>
      <c r="L1018" s="16" t="s">
        <v>4679</v>
      </c>
    </row>
    <row r="1019" spans="1:12">
      <c r="A1019" s="16" t="s">
        <v>4674</v>
      </c>
      <c r="L1019" s="16" t="s">
        <v>4679</v>
      </c>
    </row>
    <row r="1020" spans="1:12">
      <c r="A1020" s="16" t="s">
        <v>4674</v>
      </c>
      <c r="L1020" s="16" t="s">
        <v>4679</v>
      </c>
    </row>
    <row r="1021" spans="1:12">
      <c r="A1021" s="16" t="s">
        <v>4674</v>
      </c>
      <c r="L1021" s="16" t="s">
        <v>4679</v>
      </c>
    </row>
    <row r="1022" spans="1:12">
      <c r="A1022" s="16" t="s">
        <v>4674</v>
      </c>
      <c r="L1022" s="16" t="s">
        <v>4679</v>
      </c>
    </row>
    <row r="1023" spans="1:12">
      <c r="A1023" s="16" t="s">
        <v>4674</v>
      </c>
      <c r="L1023" s="16" t="s">
        <v>4679</v>
      </c>
    </row>
    <row r="1024" spans="1:12">
      <c r="A1024" s="16" t="s">
        <v>4674</v>
      </c>
      <c r="L1024" s="16" t="s">
        <v>4679</v>
      </c>
    </row>
    <row r="1025" spans="1:12">
      <c r="A1025" s="16" t="s">
        <v>4674</v>
      </c>
      <c r="L1025" s="16" t="s">
        <v>4679</v>
      </c>
    </row>
    <row r="1026" spans="1:12">
      <c r="A1026" s="16" t="s">
        <v>4674</v>
      </c>
      <c r="L1026" s="16" t="s">
        <v>4679</v>
      </c>
    </row>
    <row r="1027" spans="1:12">
      <c r="A1027" s="16" t="s">
        <v>4674</v>
      </c>
      <c r="L1027" s="16" t="s">
        <v>4679</v>
      </c>
    </row>
    <row r="1028" spans="1:12">
      <c r="A1028" s="16" t="s">
        <v>4674</v>
      </c>
      <c r="L1028" s="16" t="s">
        <v>4679</v>
      </c>
    </row>
    <row r="1029" spans="1:12">
      <c r="A1029" s="16" t="s">
        <v>4674</v>
      </c>
      <c r="L1029" s="16" t="s">
        <v>4679</v>
      </c>
    </row>
    <row r="1030" spans="1:12">
      <c r="A1030" s="16" t="s">
        <v>4674</v>
      </c>
      <c r="L1030" s="16" t="s">
        <v>4679</v>
      </c>
    </row>
    <row r="1031" spans="1:12">
      <c r="A1031" s="16" t="s">
        <v>4674</v>
      </c>
      <c r="L1031" s="16" t="s">
        <v>4679</v>
      </c>
    </row>
    <row r="1032" spans="1:12">
      <c r="A1032" s="16" t="s">
        <v>4674</v>
      </c>
      <c r="L1032" s="16" t="s">
        <v>4679</v>
      </c>
    </row>
    <row r="1033" spans="1:12">
      <c r="A1033" s="16" t="s">
        <v>4674</v>
      </c>
      <c r="L1033" s="16" t="s">
        <v>4679</v>
      </c>
    </row>
    <row r="1034" spans="1:12">
      <c r="A1034" s="16" t="s">
        <v>4674</v>
      </c>
      <c r="L1034" s="16" t="s">
        <v>4679</v>
      </c>
    </row>
    <row r="1035" spans="1:12">
      <c r="A1035" s="16" t="s">
        <v>4674</v>
      </c>
      <c r="L1035" s="16" t="s">
        <v>4679</v>
      </c>
    </row>
    <row r="1036" spans="1:12">
      <c r="A1036" s="16" t="s">
        <v>4674</v>
      </c>
      <c r="L1036" s="16" t="s">
        <v>4679</v>
      </c>
    </row>
    <row r="1037" spans="1:12">
      <c r="A1037" s="16" t="s">
        <v>4674</v>
      </c>
      <c r="L1037" s="16" t="s">
        <v>4679</v>
      </c>
    </row>
    <row r="1038" spans="1:12">
      <c r="A1038" s="16" t="s">
        <v>4674</v>
      </c>
      <c r="L1038" s="16" t="s">
        <v>4679</v>
      </c>
    </row>
    <row r="1039" spans="1:12">
      <c r="A1039" s="16" t="s">
        <v>4674</v>
      </c>
      <c r="L1039" s="16" t="s">
        <v>4679</v>
      </c>
    </row>
    <row r="1040" spans="1:12">
      <c r="A1040" s="16" t="s">
        <v>4674</v>
      </c>
      <c r="L1040" s="16" t="s">
        <v>4679</v>
      </c>
    </row>
    <row r="1041" spans="1:12">
      <c r="A1041" s="16" t="s">
        <v>4674</v>
      </c>
      <c r="L1041" s="16" t="s">
        <v>4679</v>
      </c>
    </row>
    <row r="1042" spans="1:12">
      <c r="A1042" s="16" t="s">
        <v>4674</v>
      </c>
      <c r="L1042" s="16" t="s">
        <v>4679</v>
      </c>
    </row>
    <row r="1043" spans="1:12">
      <c r="A1043" s="16" t="s">
        <v>4674</v>
      </c>
      <c r="L1043" s="16" t="s">
        <v>4679</v>
      </c>
    </row>
    <row r="1044" spans="1:12">
      <c r="A1044" s="16" t="s">
        <v>4674</v>
      </c>
      <c r="L1044" s="16" t="s">
        <v>4679</v>
      </c>
    </row>
    <row r="1045" spans="1:12">
      <c r="A1045" s="16" t="s">
        <v>4674</v>
      </c>
      <c r="L1045" s="16" t="s">
        <v>4679</v>
      </c>
    </row>
    <row r="1046" spans="1:12">
      <c r="A1046" s="16" t="s">
        <v>4674</v>
      </c>
      <c r="L1046" s="16" t="s">
        <v>4679</v>
      </c>
    </row>
    <row r="1047" spans="1:12">
      <c r="A1047" s="16" t="s">
        <v>4674</v>
      </c>
      <c r="L1047" s="16" t="s">
        <v>4679</v>
      </c>
    </row>
    <row r="1048" spans="1:12">
      <c r="A1048" s="16" t="s">
        <v>4674</v>
      </c>
      <c r="L1048" s="16" t="s">
        <v>4679</v>
      </c>
    </row>
    <row r="1049" spans="1:12">
      <c r="A1049" s="16" t="s">
        <v>4674</v>
      </c>
      <c r="L1049" s="16" t="s">
        <v>4679</v>
      </c>
    </row>
    <row r="1050" spans="1:12">
      <c r="A1050" s="16" t="s">
        <v>4674</v>
      </c>
      <c r="L1050" s="16" t="s">
        <v>4679</v>
      </c>
    </row>
    <row r="1051" spans="1:12">
      <c r="A1051" s="16" t="s">
        <v>4674</v>
      </c>
      <c r="L1051" s="16" t="s">
        <v>4679</v>
      </c>
    </row>
    <row r="1052" spans="1:12">
      <c r="A1052" s="16" t="s">
        <v>4674</v>
      </c>
      <c r="L1052" s="16" t="s">
        <v>4679</v>
      </c>
    </row>
    <row r="1053" spans="1:12">
      <c r="A1053" s="16" t="s">
        <v>4674</v>
      </c>
      <c r="L1053" s="16" t="s">
        <v>4679</v>
      </c>
    </row>
    <row r="1054" spans="1:12">
      <c r="A1054" s="16" t="s">
        <v>4674</v>
      </c>
      <c r="L1054" s="16" t="s">
        <v>4679</v>
      </c>
    </row>
    <row r="1055" spans="1:12">
      <c r="A1055" s="16" t="s">
        <v>4674</v>
      </c>
      <c r="L1055" s="16" t="s">
        <v>4679</v>
      </c>
    </row>
    <row r="1056" spans="1:12">
      <c r="A1056" s="16" t="s">
        <v>4674</v>
      </c>
      <c r="L1056" s="16" t="s">
        <v>4679</v>
      </c>
    </row>
    <row r="1057" spans="1:12">
      <c r="A1057" s="16" t="s">
        <v>4674</v>
      </c>
      <c r="L1057" s="16" t="s">
        <v>4679</v>
      </c>
    </row>
    <row r="1058" spans="1:12">
      <c r="A1058" s="16" t="s">
        <v>4674</v>
      </c>
      <c r="L1058" s="16" t="s">
        <v>4679</v>
      </c>
    </row>
    <row r="1059" spans="1:12">
      <c r="A1059" s="16" t="s">
        <v>4674</v>
      </c>
      <c r="L1059" s="16" t="s">
        <v>4679</v>
      </c>
    </row>
    <row r="1060" spans="1:12">
      <c r="A1060" s="16" t="s">
        <v>4674</v>
      </c>
      <c r="L1060" s="16" t="s">
        <v>4679</v>
      </c>
    </row>
    <row r="1061" spans="1:12">
      <c r="A1061" s="16" t="s">
        <v>4674</v>
      </c>
      <c r="L1061" s="16" t="s">
        <v>4679</v>
      </c>
    </row>
    <row r="1062" spans="1:12">
      <c r="A1062" s="16" t="s">
        <v>4674</v>
      </c>
      <c r="L1062" s="16" t="s">
        <v>4679</v>
      </c>
    </row>
    <row r="1063" spans="1:12">
      <c r="A1063" s="16" t="s">
        <v>4674</v>
      </c>
      <c r="L1063" s="16" t="s">
        <v>4679</v>
      </c>
    </row>
    <row r="1064" spans="1:12">
      <c r="A1064" s="16" t="s">
        <v>4674</v>
      </c>
      <c r="L1064" s="16" t="s">
        <v>4679</v>
      </c>
    </row>
    <row r="1065" spans="1:12">
      <c r="A1065" s="16" t="s">
        <v>4674</v>
      </c>
      <c r="L1065" s="16" t="s">
        <v>4679</v>
      </c>
    </row>
    <row r="1066" spans="1:12">
      <c r="A1066" s="16" t="s">
        <v>4674</v>
      </c>
      <c r="L1066" s="16" t="s">
        <v>4679</v>
      </c>
    </row>
    <row r="1067" spans="1:12">
      <c r="A1067" s="16" t="s">
        <v>4674</v>
      </c>
      <c r="L1067" s="16" t="s">
        <v>4679</v>
      </c>
    </row>
    <row r="1068" spans="1:12">
      <c r="A1068" s="16" t="s">
        <v>4674</v>
      </c>
      <c r="L1068" s="16" t="s">
        <v>4679</v>
      </c>
    </row>
    <row r="1069" spans="1:12">
      <c r="A1069" s="16" t="s">
        <v>4674</v>
      </c>
      <c r="L1069" s="16" t="s">
        <v>4679</v>
      </c>
    </row>
    <row r="1070" spans="1:12">
      <c r="A1070" s="16" t="s">
        <v>4674</v>
      </c>
      <c r="L1070" s="16" t="s">
        <v>4679</v>
      </c>
    </row>
    <row r="1071" spans="1:12">
      <c r="A1071" s="16" t="s">
        <v>4674</v>
      </c>
      <c r="L1071" s="16" t="s">
        <v>4679</v>
      </c>
    </row>
    <row r="1072" spans="1:12">
      <c r="A1072" s="16" t="s">
        <v>4674</v>
      </c>
      <c r="L1072" s="16" t="s">
        <v>4679</v>
      </c>
    </row>
    <row r="1073" spans="1:12">
      <c r="A1073" s="16" t="s">
        <v>4674</v>
      </c>
      <c r="L1073" s="16" t="s">
        <v>4679</v>
      </c>
    </row>
    <row r="1074" spans="1:12">
      <c r="A1074" s="16" t="s">
        <v>4674</v>
      </c>
      <c r="L1074" s="16" t="s">
        <v>4679</v>
      </c>
    </row>
    <row r="1075" spans="1:12">
      <c r="A1075" s="16" t="s">
        <v>4674</v>
      </c>
      <c r="L1075" s="16" t="s">
        <v>4679</v>
      </c>
    </row>
    <row r="1076" spans="1:12">
      <c r="A1076" s="16" t="s">
        <v>4674</v>
      </c>
      <c r="L1076" s="16" t="s">
        <v>4679</v>
      </c>
    </row>
    <row r="1077" spans="1:12">
      <c r="A1077" s="16" t="s">
        <v>4674</v>
      </c>
      <c r="L1077" s="16" t="s">
        <v>4679</v>
      </c>
    </row>
    <row r="1078" spans="1:12">
      <c r="A1078" s="16" t="s">
        <v>4674</v>
      </c>
      <c r="L1078" s="16" t="s">
        <v>4679</v>
      </c>
    </row>
    <row r="1079" spans="1:12">
      <c r="A1079" s="16" t="s">
        <v>4674</v>
      </c>
      <c r="L1079" s="16" t="s">
        <v>4679</v>
      </c>
    </row>
    <row r="1080" spans="1:12">
      <c r="A1080" s="16" t="s">
        <v>4674</v>
      </c>
      <c r="L1080" s="16" t="s">
        <v>4679</v>
      </c>
    </row>
    <row r="1081" spans="1:12">
      <c r="A1081" s="16" t="s">
        <v>4674</v>
      </c>
      <c r="L1081" s="16" t="s">
        <v>4679</v>
      </c>
    </row>
    <row r="1082" spans="1:12">
      <c r="A1082" s="16" t="s">
        <v>4674</v>
      </c>
      <c r="L1082" s="16" t="s">
        <v>4679</v>
      </c>
    </row>
    <row r="1083" spans="1:12">
      <c r="A1083" s="16" t="s">
        <v>4674</v>
      </c>
      <c r="L1083" s="16" t="s">
        <v>4679</v>
      </c>
    </row>
    <row r="1084" spans="1:12">
      <c r="A1084" s="16" t="s">
        <v>4674</v>
      </c>
      <c r="L1084" s="16" t="s">
        <v>4679</v>
      </c>
    </row>
    <row r="1085" spans="1:12">
      <c r="A1085" s="16" t="s">
        <v>4674</v>
      </c>
      <c r="L1085" s="16" t="s">
        <v>4679</v>
      </c>
    </row>
    <row r="1086" spans="1:12">
      <c r="A1086" s="16" t="s">
        <v>4674</v>
      </c>
      <c r="L1086" s="16" t="s">
        <v>4679</v>
      </c>
    </row>
    <row r="1087" spans="1:12">
      <c r="A1087" s="16" t="s">
        <v>4674</v>
      </c>
      <c r="L1087" s="16" t="s">
        <v>4679</v>
      </c>
    </row>
    <row r="1088" spans="1:12">
      <c r="A1088" s="16" t="s">
        <v>4674</v>
      </c>
      <c r="L1088" s="16" t="s">
        <v>4679</v>
      </c>
    </row>
    <row r="1089" spans="1:12">
      <c r="A1089" s="16" t="s">
        <v>4674</v>
      </c>
      <c r="L1089" s="16" t="s">
        <v>4679</v>
      </c>
    </row>
    <row r="1090" spans="1:12">
      <c r="A1090" s="16" t="s">
        <v>4674</v>
      </c>
      <c r="L1090" s="16" t="s">
        <v>4679</v>
      </c>
    </row>
    <row r="1091" spans="1:12">
      <c r="A1091" s="16" t="s">
        <v>4674</v>
      </c>
      <c r="L1091" s="16" t="s">
        <v>4679</v>
      </c>
    </row>
    <row r="1092" spans="1:12">
      <c r="A1092" s="16" t="s">
        <v>4674</v>
      </c>
      <c r="L1092" s="16" t="s">
        <v>4679</v>
      </c>
    </row>
    <row r="1093" spans="1:12">
      <c r="A1093" s="16" t="s">
        <v>4674</v>
      </c>
      <c r="L1093" s="16" t="s">
        <v>4679</v>
      </c>
    </row>
    <row r="1094" spans="1:12">
      <c r="A1094" s="16" t="s">
        <v>4674</v>
      </c>
      <c r="L1094" s="16" t="s">
        <v>4679</v>
      </c>
    </row>
    <row r="1095" spans="1:12">
      <c r="A1095" s="16" t="s">
        <v>4674</v>
      </c>
      <c r="L1095" s="16" t="s">
        <v>4679</v>
      </c>
    </row>
    <row r="1096" spans="1:12">
      <c r="A1096" s="16" t="s">
        <v>4674</v>
      </c>
      <c r="L1096" s="16" t="s">
        <v>4679</v>
      </c>
    </row>
    <row r="1097" spans="1:12">
      <c r="A1097" s="16" t="s">
        <v>4674</v>
      </c>
      <c r="L1097" s="16" t="s">
        <v>4679</v>
      </c>
    </row>
    <row r="1098" spans="1:12">
      <c r="A1098" s="16" t="s">
        <v>4674</v>
      </c>
      <c r="L1098" s="16" t="s">
        <v>4679</v>
      </c>
    </row>
    <row r="1099" spans="1:12">
      <c r="A1099" s="16" t="s">
        <v>4674</v>
      </c>
      <c r="L1099" s="16" t="s">
        <v>4679</v>
      </c>
    </row>
    <row r="1100" spans="1:12">
      <c r="A1100" s="16" t="s">
        <v>4674</v>
      </c>
      <c r="L1100" s="16" t="s">
        <v>4679</v>
      </c>
    </row>
    <row r="1101" spans="1:12">
      <c r="A1101" s="16" t="s">
        <v>4674</v>
      </c>
      <c r="L1101" s="16" t="s">
        <v>4679</v>
      </c>
    </row>
    <row r="1102" spans="1:12">
      <c r="A1102" s="16" t="s">
        <v>4674</v>
      </c>
      <c r="L1102" s="16" t="s">
        <v>4679</v>
      </c>
    </row>
    <row r="1103" spans="1:12">
      <c r="A1103" s="16" t="s">
        <v>4674</v>
      </c>
      <c r="L1103" s="16" t="s">
        <v>4679</v>
      </c>
    </row>
    <row r="1104" spans="1:12">
      <c r="A1104" s="16" t="s">
        <v>4674</v>
      </c>
      <c r="L1104" s="16" t="s">
        <v>4679</v>
      </c>
    </row>
    <row r="1105" spans="1:12">
      <c r="A1105" s="16" t="s">
        <v>4674</v>
      </c>
      <c r="L1105" s="16" t="s">
        <v>4679</v>
      </c>
    </row>
    <row r="1106" spans="1:12">
      <c r="A1106" s="16" t="s">
        <v>4674</v>
      </c>
      <c r="L1106" s="16" t="s">
        <v>4679</v>
      </c>
    </row>
    <row r="1107" spans="1:12">
      <c r="A1107" s="16" t="s">
        <v>4674</v>
      </c>
      <c r="L1107" s="16" t="s">
        <v>4679</v>
      </c>
    </row>
    <row r="1108" spans="1:12">
      <c r="A1108" s="16" t="s">
        <v>4674</v>
      </c>
      <c r="L1108" s="16" t="s">
        <v>4679</v>
      </c>
    </row>
    <row r="1109" spans="1:12">
      <c r="A1109" s="16" t="s">
        <v>4674</v>
      </c>
      <c r="L1109" s="16" t="s">
        <v>4679</v>
      </c>
    </row>
    <row r="1110" spans="1:12">
      <c r="A1110" s="16" t="s">
        <v>4674</v>
      </c>
      <c r="L1110" s="16" t="s">
        <v>4679</v>
      </c>
    </row>
    <row r="1111" spans="1:12">
      <c r="A1111" s="16" t="s">
        <v>4674</v>
      </c>
      <c r="L1111" s="16" t="s">
        <v>4679</v>
      </c>
    </row>
    <row r="1112" spans="1:12">
      <c r="A1112" s="16" t="s">
        <v>4674</v>
      </c>
      <c r="L1112" s="16" t="s">
        <v>4679</v>
      </c>
    </row>
    <row r="1113" spans="1:12">
      <c r="A1113" s="16" t="s">
        <v>4674</v>
      </c>
      <c r="L1113" s="16" t="s">
        <v>4679</v>
      </c>
    </row>
    <row r="1114" spans="1:12">
      <c r="A1114" s="16" t="s">
        <v>4674</v>
      </c>
      <c r="L1114" s="16" t="s">
        <v>4679</v>
      </c>
    </row>
    <row r="1115" spans="1:12">
      <c r="A1115" s="16" t="s">
        <v>4674</v>
      </c>
      <c r="L1115" s="16" t="s">
        <v>4679</v>
      </c>
    </row>
    <row r="1116" spans="1:12">
      <c r="A1116" s="16" t="s">
        <v>4674</v>
      </c>
      <c r="L1116" s="16" t="s">
        <v>4679</v>
      </c>
    </row>
    <row r="1117" spans="1:12">
      <c r="A1117" s="16" t="s">
        <v>4674</v>
      </c>
      <c r="L1117" s="16" t="s">
        <v>4679</v>
      </c>
    </row>
    <row r="1118" spans="1:12">
      <c r="A1118" s="16" t="s">
        <v>4674</v>
      </c>
      <c r="L1118" s="16" t="s">
        <v>4679</v>
      </c>
    </row>
    <row r="1119" spans="1:12">
      <c r="A1119" s="16" t="s">
        <v>4674</v>
      </c>
      <c r="L1119" s="16" t="s">
        <v>4679</v>
      </c>
    </row>
    <row r="1120" spans="1:12">
      <c r="A1120" s="16" t="s">
        <v>4674</v>
      </c>
      <c r="L1120" s="16" t="s">
        <v>4679</v>
      </c>
    </row>
    <row r="1121" spans="1:12">
      <c r="A1121" s="16" t="s">
        <v>4674</v>
      </c>
      <c r="L1121" s="16" t="s">
        <v>4679</v>
      </c>
    </row>
    <row r="1122" spans="1:12">
      <c r="A1122" s="16" t="s">
        <v>4674</v>
      </c>
      <c r="L1122" s="16" t="s">
        <v>4679</v>
      </c>
    </row>
    <row r="1123" spans="1:12">
      <c r="A1123" s="16" t="s">
        <v>4674</v>
      </c>
      <c r="L1123" s="16" t="s">
        <v>4679</v>
      </c>
    </row>
    <row r="1124" spans="1:12">
      <c r="A1124" s="16" t="s">
        <v>4674</v>
      </c>
      <c r="L1124" s="16" t="s">
        <v>4679</v>
      </c>
    </row>
    <row r="1125" spans="1:12">
      <c r="A1125" s="16" t="s">
        <v>4674</v>
      </c>
      <c r="L1125" s="16" t="s">
        <v>4679</v>
      </c>
    </row>
    <row r="1126" spans="1:12">
      <c r="A1126" s="16" t="s">
        <v>4674</v>
      </c>
      <c r="L1126" s="16" t="s">
        <v>4679</v>
      </c>
    </row>
    <row r="1127" spans="1:12">
      <c r="A1127" s="16" t="s">
        <v>4674</v>
      </c>
      <c r="L1127" s="16" t="s">
        <v>4679</v>
      </c>
    </row>
    <row r="1128" spans="1:12">
      <c r="A1128" s="16" t="s">
        <v>4674</v>
      </c>
      <c r="L1128" s="16" t="s">
        <v>4679</v>
      </c>
    </row>
    <row r="1129" spans="1:12">
      <c r="A1129" s="16" t="s">
        <v>4674</v>
      </c>
      <c r="L1129" s="16" t="s">
        <v>4679</v>
      </c>
    </row>
    <row r="1130" spans="1:12">
      <c r="A1130" s="16" t="s">
        <v>4674</v>
      </c>
      <c r="L1130" s="16" t="s">
        <v>4679</v>
      </c>
    </row>
    <row r="1131" spans="1:12">
      <c r="A1131" s="16" t="s">
        <v>4674</v>
      </c>
      <c r="L1131" s="16" t="s">
        <v>4679</v>
      </c>
    </row>
    <row r="1132" spans="1:12">
      <c r="A1132" s="16" t="s">
        <v>4674</v>
      </c>
      <c r="L1132" s="16" t="s">
        <v>4679</v>
      </c>
    </row>
    <row r="1133" spans="1:12">
      <c r="A1133" s="16" t="s">
        <v>4674</v>
      </c>
      <c r="L1133" s="16" t="s">
        <v>4679</v>
      </c>
    </row>
    <row r="1134" spans="1:12">
      <c r="A1134" s="16" t="s">
        <v>4674</v>
      </c>
      <c r="L1134" s="16" t="s">
        <v>4679</v>
      </c>
    </row>
    <row r="1135" spans="1:12">
      <c r="A1135" s="16" t="s">
        <v>4674</v>
      </c>
      <c r="L1135" s="16" t="s">
        <v>4679</v>
      </c>
    </row>
    <row r="1136" spans="1:12">
      <c r="A1136" s="16" t="s">
        <v>4674</v>
      </c>
      <c r="L1136" s="16" t="s">
        <v>4679</v>
      </c>
    </row>
    <row r="1137" spans="1:12">
      <c r="A1137" s="16" t="s">
        <v>4674</v>
      </c>
      <c r="L1137" s="16" t="s">
        <v>4679</v>
      </c>
    </row>
    <row r="1138" spans="1:12">
      <c r="A1138" s="16" t="s">
        <v>4674</v>
      </c>
      <c r="L1138" s="16" t="s">
        <v>4679</v>
      </c>
    </row>
    <row r="1139" spans="1:12">
      <c r="A1139" s="16" t="s">
        <v>4674</v>
      </c>
      <c r="L1139" s="16" t="s">
        <v>4679</v>
      </c>
    </row>
    <row r="1140" spans="1:12">
      <c r="A1140" s="16" t="s">
        <v>4674</v>
      </c>
      <c r="L1140" s="16" t="s">
        <v>4679</v>
      </c>
    </row>
    <row r="1141" spans="1:12">
      <c r="A1141" s="16" t="s">
        <v>4674</v>
      </c>
      <c r="L1141" s="16" t="s">
        <v>4679</v>
      </c>
    </row>
    <row r="1142" spans="1:12">
      <c r="A1142" s="16" t="s">
        <v>4674</v>
      </c>
      <c r="L1142" s="16" t="s">
        <v>4679</v>
      </c>
    </row>
    <row r="1143" spans="1:12">
      <c r="A1143" s="16" t="s">
        <v>4674</v>
      </c>
      <c r="L1143" s="16" t="s">
        <v>4679</v>
      </c>
    </row>
    <row r="1144" spans="1:12">
      <c r="A1144" s="16" t="s">
        <v>4674</v>
      </c>
      <c r="L1144" s="16" t="s">
        <v>4679</v>
      </c>
    </row>
    <row r="1145" spans="1:12">
      <c r="A1145" s="16" t="s">
        <v>4674</v>
      </c>
      <c r="L1145" s="16" t="s">
        <v>4679</v>
      </c>
    </row>
    <row r="1146" spans="1:12">
      <c r="A1146" s="16" t="s">
        <v>4674</v>
      </c>
      <c r="L1146" s="16" t="s">
        <v>4679</v>
      </c>
    </row>
    <row r="1147" spans="1:12">
      <c r="A1147" s="16" t="s">
        <v>4674</v>
      </c>
      <c r="L1147" s="16" t="s">
        <v>4679</v>
      </c>
    </row>
    <row r="1148" spans="1:12">
      <c r="A1148" s="16" t="s">
        <v>4674</v>
      </c>
      <c r="L1148" s="16" t="s">
        <v>4679</v>
      </c>
    </row>
    <row r="1149" spans="1:12">
      <c r="A1149" s="16" t="s">
        <v>4674</v>
      </c>
      <c r="L1149" s="16" t="s">
        <v>4679</v>
      </c>
    </row>
    <row r="1150" spans="1:12">
      <c r="A1150" s="16" t="s">
        <v>4674</v>
      </c>
      <c r="L1150" s="16" t="s">
        <v>4679</v>
      </c>
    </row>
    <row r="1151" spans="1:12">
      <c r="A1151" s="16" t="s">
        <v>4674</v>
      </c>
      <c r="L1151" s="16" t="s">
        <v>4679</v>
      </c>
    </row>
    <row r="1152" spans="1:12">
      <c r="A1152" s="16" t="s">
        <v>4674</v>
      </c>
      <c r="L1152" s="16" t="s">
        <v>4679</v>
      </c>
    </row>
    <row r="1153" spans="1:12">
      <c r="A1153" s="16" t="s">
        <v>4674</v>
      </c>
      <c r="L1153" s="16" t="s">
        <v>4679</v>
      </c>
    </row>
    <row r="1154" spans="1:12">
      <c r="A1154" s="16" t="s">
        <v>4674</v>
      </c>
      <c r="L1154" s="16" t="s">
        <v>4679</v>
      </c>
    </row>
    <row r="1155" spans="1:12">
      <c r="A1155" s="16" t="s">
        <v>4674</v>
      </c>
      <c r="L1155" s="16" t="s">
        <v>4679</v>
      </c>
    </row>
    <row r="1156" spans="1:12">
      <c r="A1156" s="16" t="s">
        <v>4674</v>
      </c>
      <c r="L1156" s="16" t="s">
        <v>4679</v>
      </c>
    </row>
    <row r="1157" spans="1:12">
      <c r="A1157" s="16" t="s">
        <v>4674</v>
      </c>
      <c r="L1157" s="16" t="s">
        <v>4679</v>
      </c>
    </row>
    <row r="1158" spans="1:12">
      <c r="A1158" s="16" t="s">
        <v>4674</v>
      </c>
      <c r="L1158" s="16" t="s">
        <v>4679</v>
      </c>
    </row>
    <row r="1159" spans="1:12">
      <c r="A1159" s="16" t="s">
        <v>4674</v>
      </c>
      <c r="L1159" s="16" t="s">
        <v>4679</v>
      </c>
    </row>
    <row r="1160" spans="1:12">
      <c r="A1160" s="16" t="s">
        <v>4674</v>
      </c>
      <c r="L1160" s="16" t="s">
        <v>4679</v>
      </c>
    </row>
    <row r="1161" spans="1:12">
      <c r="A1161" s="16" t="s">
        <v>4674</v>
      </c>
      <c r="L1161" s="16" t="s">
        <v>4679</v>
      </c>
    </row>
    <row r="1162" spans="1:12">
      <c r="A1162" s="16" t="s">
        <v>4674</v>
      </c>
      <c r="L1162" s="16" t="s">
        <v>4679</v>
      </c>
    </row>
    <row r="1163" spans="1:12">
      <c r="A1163" s="16" t="s">
        <v>4674</v>
      </c>
      <c r="L1163" s="16" t="s">
        <v>4679</v>
      </c>
    </row>
    <row r="1164" spans="1:12">
      <c r="A1164" s="16" t="s">
        <v>4674</v>
      </c>
      <c r="L1164" s="16" t="s">
        <v>4679</v>
      </c>
    </row>
    <row r="1165" spans="1:12">
      <c r="A1165" s="16" t="s">
        <v>4674</v>
      </c>
      <c r="L1165" s="16" t="s">
        <v>4679</v>
      </c>
    </row>
    <row r="1166" spans="1:12">
      <c r="A1166" s="16" t="s">
        <v>4674</v>
      </c>
      <c r="L1166" s="16" t="s">
        <v>4679</v>
      </c>
    </row>
    <row r="1167" spans="1:12">
      <c r="A1167" s="16" t="s">
        <v>4674</v>
      </c>
      <c r="L1167" s="16" t="s">
        <v>4679</v>
      </c>
    </row>
    <row r="1168" spans="1:12">
      <c r="A1168" s="16" t="s">
        <v>4674</v>
      </c>
      <c r="L1168" s="16" t="s">
        <v>4679</v>
      </c>
    </row>
    <row r="1169" spans="1:12">
      <c r="A1169" s="16" t="s">
        <v>4674</v>
      </c>
      <c r="L1169" s="16" t="s">
        <v>4679</v>
      </c>
    </row>
    <row r="1170" spans="1:12">
      <c r="A1170" s="16" t="s">
        <v>4674</v>
      </c>
      <c r="L1170" s="16" t="s">
        <v>4679</v>
      </c>
    </row>
    <row r="1171" spans="1:12">
      <c r="A1171" s="16" t="s">
        <v>4674</v>
      </c>
      <c r="L1171" s="16" t="s">
        <v>4679</v>
      </c>
    </row>
    <row r="1172" spans="1:12">
      <c r="A1172" s="16" t="s">
        <v>4674</v>
      </c>
      <c r="L1172" s="16" t="s">
        <v>4679</v>
      </c>
    </row>
    <row r="1173" spans="1:12">
      <c r="A1173" s="16" t="s">
        <v>4674</v>
      </c>
      <c r="L1173" s="16" t="s">
        <v>4679</v>
      </c>
    </row>
    <row r="1174" spans="1:12">
      <c r="A1174" s="16" t="s">
        <v>4674</v>
      </c>
      <c r="L1174" s="16" t="s">
        <v>4679</v>
      </c>
    </row>
    <row r="1175" spans="1:12">
      <c r="A1175" s="16" t="s">
        <v>4674</v>
      </c>
      <c r="L1175" s="16" t="s">
        <v>4679</v>
      </c>
    </row>
    <row r="1176" spans="1:12">
      <c r="A1176" s="16" t="s">
        <v>4674</v>
      </c>
      <c r="L1176" s="16" t="s">
        <v>4679</v>
      </c>
    </row>
    <row r="1177" spans="1:12">
      <c r="A1177" s="16" t="s">
        <v>4674</v>
      </c>
      <c r="L1177" s="16" t="s">
        <v>4679</v>
      </c>
    </row>
    <row r="1178" spans="1:12">
      <c r="A1178" s="16" t="s">
        <v>4674</v>
      </c>
      <c r="L1178" s="16" t="s">
        <v>4679</v>
      </c>
    </row>
    <row r="1179" spans="1:12">
      <c r="A1179" s="16" t="s">
        <v>4674</v>
      </c>
      <c r="L1179" s="16" t="s">
        <v>4679</v>
      </c>
    </row>
    <row r="1180" spans="1:12">
      <c r="A1180" s="16" t="s">
        <v>4674</v>
      </c>
      <c r="L1180" s="16" t="s">
        <v>4679</v>
      </c>
    </row>
    <row r="1181" spans="1:12">
      <c r="A1181" s="16" t="s">
        <v>4674</v>
      </c>
      <c r="L1181" s="16" t="s">
        <v>4679</v>
      </c>
    </row>
    <row r="1182" spans="1:12">
      <c r="A1182" s="16" t="s">
        <v>4674</v>
      </c>
      <c r="L1182" s="16" t="s">
        <v>4679</v>
      </c>
    </row>
    <row r="1183" spans="1:12">
      <c r="A1183" s="16" t="s">
        <v>4674</v>
      </c>
      <c r="L1183" s="16" t="s">
        <v>4679</v>
      </c>
    </row>
    <row r="1184" spans="1:12">
      <c r="A1184" s="16" t="s">
        <v>4674</v>
      </c>
      <c r="L1184" s="16" t="s">
        <v>4679</v>
      </c>
    </row>
    <row r="1185" spans="1:12">
      <c r="A1185" s="16" t="s">
        <v>4674</v>
      </c>
      <c r="L1185" s="16" t="s">
        <v>4679</v>
      </c>
    </row>
    <row r="1186" spans="1:12">
      <c r="A1186" s="16" t="s">
        <v>4674</v>
      </c>
      <c r="L1186" s="16" t="s">
        <v>4679</v>
      </c>
    </row>
    <row r="1187" spans="1:12">
      <c r="A1187" s="16" t="s">
        <v>4674</v>
      </c>
      <c r="L1187" s="16" t="s">
        <v>4679</v>
      </c>
    </row>
    <row r="1188" spans="1:12">
      <c r="A1188" s="16" t="s">
        <v>4674</v>
      </c>
      <c r="L1188" s="16" t="s">
        <v>4679</v>
      </c>
    </row>
    <row r="1189" spans="1:12">
      <c r="A1189" s="16" t="s">
        <v>4674</v>
      </c>
      <c r="L1189" s="16" t="s">
        <v>4679</v>
      </c>
    </row>
    <row r="1190" spans="1:12">
      <c r="A1190" s="16" t="s">
        <v>4674</v>
      </c>
      <c r="L1190" s="16" t="s">
        <v>4679</v>
      </c>
    </row>
    <row r="1191" spans="1:12">
      <c r="A1191" s="16" t="s">
        <v>4674</v>
      </c>
      <c r="L1191" s="16" t="s">
        <v>4679</v>
      </c>
    </row>
    <row r="1192" spans="1:12">
      <c r="A1192" s="16" t="s">
        <v>4674</v>
      </c>
      <c r="L1192" s="16" t="s">
        <v>4679</v>
      </c>
    </row>
    <row r="1193" spans="1:12">
      <c r="A1193" s="16" t="s">
        <v>4674</v>
      </c>
      <c r="L1193" s="16" t="s">
        <v>4679</v>
      </c>
    </row>
    <row r="1194" spans="1:12">
      <c r="A1194" s="16" t="s">
        <v>4674</v>
      </c>
      <c r="L1194" s="16" t="s">
        <v>4679</v>
      </c>
    </row>
    <row r="1195" spans="1:12">
      <c r="A1195" s="16" t="s">
        <v>4674</v>
      </c>
      <c r="L1195" s="16" t="s">
        <v>4679</v>
      </c>
    </row>
    <row r="1196" spans="1:12">
      <c r="A1196" s="16" t="s">
        <v>4674</v>
      </c>
      <c r="L1196" s="16" t="s">
        <v>4679</v>
      </c>
    </row>
    <row r="1197" spans="1:12">
      <c r="A1197" s="16" t="s">
        <v>4674</v>
      </c>
      <c r="L1197" s="16" t="s">
        <v>4679</v>
      </c>
    </row>
    <row r="1198" spans="1:12">
      <c r="A1198" s="16" t="s">
        <v>4674</v>
      </c>
      <c r="L1198" s="16" t="s">
        <v>4679</v>
      </c>
    </row>
    <row r="1199" spans="1:12">
      <c r="A1199" s="16" t="s">
        <v>4674</v>
      </c>
      <c r="L1199" s="16" t="s">
        <v>4679</v>
      </c>
    </row>
    <row r="1200" spans="1:12">
      <c r="A1200" s="16" t="s">
        <v>4674</v>
      </c>
      <c r="L1200" s="16" t="s">
        <v>4679</v>
      </c>
    </row>
    <row r="1201" spans="1:12">
      <c r="A1201" s="16" t="s">
        <v>4674</v>
      </c>
      <c r="L1201" s="16" t="s">
        <v>4679</v>
      </c>
    </row>
    <row r="1202" spans="1:12">
      <c r="A1202" s="16" t="s">
        <v>4674</v>
      </c>
      <c r="L1202" s="16" t="s">
        <v>4679</v>
      </c>
    </row>
    <row r="1203" spans="1:12">
      <c r="A1203" s="16" t="s">
        <v>4674</v>
      </c>
      <c r="L1203" s="16" t="s">
        <v>4679</v>
      </c>
    </row>
    <row r="1204" spans="1:12">
      <c r="A1204" s="16" t="s">
        <v>4674</v>
      </c>
      <c r="L1204" s="16" t="s">
        <v>4679</v>
      </c>
    </row>
    <row r="1205" spans="1:12">
      <c r="A1205" s="16" t="s">
        <v>4674</v>
      </c>
      <c r="L1205" s="16" t="s">
        <v>4679</v>
      </c>
    </row>
    <row r="1206" spans="1:12">
      <c r="A1206" s="16" t="s">
        <v>4674</v>
      </c>
      <c r="L1206" s="16" t="s">
        <v>4679</v>
      </c>
    </row>
    <row r="1207" spans="1:12">
      <c r="A1207" s="16" t="s">
        <v>4674</v>
      </c>
      <c r="L1207" s="16" t="s">
        <v>4679</v>
      </c>
    </row>
    <row r="1208" spans="1:12">
      <c r="A1208" s="16" t="s">
        <v>4674</v>
      </c>
      <c r="L1208" s="16" t="s">
        <v>4679</v>
      </c>
    </row>
    <row r="1209" spans="1:12">
      <c r="A1209" s="16" t="s">
        <v>4674</v>
      </c>
      <c r="L1209" s="16" t="s">
        <v>4679</v>
      </c>
    </row>
    <row r="1210" spans="1:12">
      <c r="A1210" s="16" t="s">
        <v>4674</v>
      </c>
      <c r="L1210" s="16" t="s">
        <v>4679</v>
      </c>
    </row>
    <row r="1211" spans="1:12">
      <c r="A1211" s="16" t="s">
        <v>4674</v>
      </c>
      <c r="L1211" s="16" t="s">
        <v>4679</v>
      </c>
    </row>
    <row r="1212" spans="1:12">
      <c r="A1212" s="16" t="s">
        <v>4674</v>
      </c>
      <c r="L1212" s="16" t="s">
        <v>4679</v>
      </c>
    </row>
    <row r="1213" spans="1:12">
      <c r="A1213" s="16" t="s">
        <v>4674</v>
      </c>
      <c r="L1213" s="16" t="s">
        <v>4679</v>
      </c>
    </row>
    <row r="1214" spans="1:12">
      <c r="A1214" s="16" t="s">
        <v>4674</v>
      </c>
      <c r="L1214" s="16" t="s">
        <v>4679</v>
      </c>
    </row>
    <row r="1215" spans="1:12">
      <c r="A1215" s="16" t="s">
        <v>4674</v>
      </c>
      <c r="L1215" s="16" t="s">
        <v>4679</v>
      </c>
    </row>
    <row r="1216" spans="1:12">
      <c r="A1216" s="16" t="s">
        <v>4674</v>
      </c>
      <c r="L1216" s="16" t="s">
        <v>4679</v>
      </c>
    </row>
    <row r="1217" spans="1:12">
      <c r="A1217" s="16" t="s">
        <v>4674</v>
      </c>
      <c r="L1217" s="16" t="s">
        <v>4679</v>
      </c>
    </row>
    <row r="1218" spans="1:12">
      <c r="A1218" s="16" t="s">
        <v>4674</v>
      </c>
      <c r="L1218" s="16" t="s">
        <v>4679</v>
      </c>
    </row>
    <row r="1219" spans="1:12">
      <c r="A1219" s="16" t="s">
        <v>4674</v>
      </c>
      <c r="L1219" s="16" t="s">
        <v>4679</v>
      </c>
    </row>
    <row r="1220" spans="1:12">
      <c r="A1220" s="16" t="s">
        <v>4674</v>
      </c>
      <c r="L1220" s="16" t="s">
        <v>4679</v>
      </c>
    </row>
    <row r="1221" spans="1:12">
      <c r="A1221" s="16" t="s">
        <v>4674</v>
      </c>
      <c r="L1221" s="16" t="s">
        <v>4679</v>
      </c>
    </row>
    <row r="1222" spans="1:12">
      <c r="A1222" s="16" t="s">
        <v>4674</v>
      </c>
      <c r="L1222" s="16" t="s">
        <v>4679</v>
      </c>
    </row>
    <row r="1223" spans="1:12">
      <c r="A1223" s="16" t="s">
        <v>4674</v>
      </c>
      <c r="L1223" s="16" t="s">
        <v>4679</v>
      </c>
    </row>
    <row r="1224" spans="1:12">
      <c r="A1224" s="16" t="s">
        <v>4674</v>
      </c>
      <c r="L1224" s="16" t="s">
        <v>4679</v>
      </c>
    </row>
    <row r="1225" spans="1:12">
      <c r="A1225" s="16" t="s">
        <v>4674</v>
      </c>
      <c r="L1225" s="16" t="s">
        <v>4679</v>
      </c>
    </row>
    <row r="1226" spans="1:12">
      <c r="A1226" s="16" t="s">
        <v>4674</v>
      </c>
      <c r="L1226" s="16" t="s">
        <v>4679</v>
      </c>
    </row>
    <row r="1227" spans="1:12">
      <c r="A1227" s="16" t="s">
        <v>4674</v>
      </c>
      <c r="L1227" s="16" t="s">
        <v>4679</v>
      </c>
    </row>
    <row r="1228" spans="1:12">
      <c r="A1228" s="16" t="s">
        <v>4674</v>
      </c>
      <c r="L1228" s="16" t="s">
        <v>4679</v>
      </c>
    </row>
    <row r="1229" spans="1:12">
      <c r="A1229" s="16" t="s">
        <v>4674</v>
      </c>
      <c r="L1229" s="16" t="s">
        <v>4679</v>
      </c>
    </row>
    <row r="1230" spans="1:12">
      <c r="A1230" s="16" t="s">
        <v>4674</v>
      </c>
      <c r="L1230" s="16" t="s">
        <v>4679</v>
      </c>
    </row>
    <row r="1231" spans="1:12">
      <c r="A1231" s="16" t="s">
        <v>4674</v>
      </c>
      <c r="L1231" s="16" t="s">
        <v>4679</v>
      </c>
    </row>
    <row r="1232" spans="1:12">
      <c r="A1232" s="16" t="s">
        <v>4674</v>
      </c>
      <c r="L1232" s="16" t="s">
        <v>4679</v>
      </c>
    </row>
    <row r="1233" spans="1:12">
      <c r="A1233" s="16" t="s">
        <v>4674</v>
      </c>
      <c r="L1233" s="16" t="s">
        <v>4679</v>
      </c>
    </row>
    <row r="1234" spans="1:12">
      <c r="A1234" s="16" t="s">
        <v>4674</v>
      </c>
      <c r="L1234" s="16" t="s">
        <v>4679</v>
      </c>
    </row>
    <row r="1235" spans="1:12">
      <c r="A1235" s="16" t="s">
        <v>4674</v>
      </c>
      <c r="L1235" s="16" t="s">
        <v>4679</v>
      </c>
    </row>
    <row r="1236" spans="1:12">
      <c r="A1236" s="16" t="s">
        <v>4674</v>
      </c>
      <c r="L1236" s="16" t="s">
        <v>4679</v>
      </c>
    </row>
    <row r="1237" spans="1:12">
      <c r="A1237" s="16" t="s">
        <v>4674</v>
      </c>
      <c r="L1237" s="16" t="s">
        <v>4679</v>
      </c>
    </row>
    <row r="1238" spans="1:12">
      <c r="A1238" s="16" t="s">
        <v>4674</v>
      </c>
      <c r="L1238" s="16" t="s">
        <v>4679</v>
      </c>
    </row>
    <row r="1239" spans="1:12">
      <c r="A1239" s="16" t="s">
        <v>4674</v>
      </c>
      <c r="L1239" s="16" t="s">
        <v>4679</v>
      </c>
    </row>
    <row r="1240" spans="1:12">
      <c r="A1240" s="16" t="s">
        <v>4674</v>
      </c>
      <c r="L1240" s="16" t="s">
        <v>4679</v>
      </c>
    </row>
    <row r="1241" spans="1:12">
      <c r="A1241" s="16" t="s">
        <v>4674</v>
      </c>
      <c r="L1241" s="16" t="s">
        <v>4679</v>
      </c>
    </row>
    <row r="1242" spans="1:12">
      <c r="A1242" s="16" t="s">
        <v>4674</v>
      </c>
      <c r="L1242" s="16" t="s">
        <v>4679</v>
      </c>
    </row>
    <row r="1243" spans="1:12">
      <c r="A1243" s="16" t="s">
        <v>4674</v>
      </c>
      <c r="L1243" s="16" t="s">
        <v>4679</v>
      </c>
    </row>
    <row r="1244" spans="1:12">
      <c r="A1244" s="16" t="s">
        <v>4674</v>
      </c>
      <c r="L1244" s="16" t="s">
        <v>4679</v>
      </c>
    </row>
    <row r="1245" spans="1:12">
      <c r="A1245" s="16" t="s">
        <v>4674</v>
      </c>
      <c r="L1245" s="16" t="s">
        <v>4679</v>
      </c>
    </row>
    <row r="1246" spans="1:12">
      <c r="A1246" s="16" t="s">
        <v>4674</v>
      </c>
      <c r="L1246" s="16" t="s">
        <v>4679</v>
      </c>
    </row>
    <row r="1247" spans="1:12">
      <c r="A1247" s="16" t="s">
        <v>4674</v>
      </c>
      <c r="L1247" s="16" t="s">
        <v>4679</v>
      </c>
    </row>
    <row r="1248" spans="1:12">
      <c r="A1248" s="16" t="s">
        <v>4674</v>
      </c>
      <c r="L1248" s="16" t="s">
        <v>4679</v>
      </c>
    </row>
    <row r="1249" spans="1:12">
      <c r="A1249" s="16" t="s">
        <v>4674</v>
      </c>
      <c r="L1249" s="16" t="s">
        <v>4679</v>
      </c>
    </row>
    <row r="1250" spans="1:12">
      <c r="A1250" s="16" t="s">
        <v>4674</v>
      </c>
      <c r="L1250" s="16" t="s">
        <v>4679</v>
      </c>
    </row>
    <row r="1251" spans="1:12">
      <c r="A1251" s="16" t="s">
        <v>4674</v>
      </c>
      <c r="L1251" s="16" t="s">
        <v>4679</v>
      </c>
    </row>
    <row r="1252" spans="1:12">
      <c r="A1252" s="16" t="s">
        <v>4674</v>
      </c>
      <c r="L1252" s="16" t="s">
        <v>4679</v>
      </c>
    </row>
    <row r="1253" spans="1:12">
      <c r="A1253" s="16" t="s">
        <v>4674</v>
      </c>
      <c r="L1253" s="16" t="s">
        <v>4679</v>
      </c>
    </row>
    <row r="1254" spans="1:12">
      <c r="A1254" s="16" t="s">
        <v>4674</v>
      </c>
      <c r="L1254" s="16" t="s">
        <v>4679</v>
      </c>
    </row>
    <row r="1255" spans="1:12">
      <c r="A1255" s="16" t="s">
        <v>4674</v>
      </c>
      <c r="L1255" s="16" t="s">
        <v>4679</v>
      </c>
    </row>
    <row r="1256" spans="1:12">
      <c r="A1256" s="16" t="s">
        <v>4674</v>
      </c>
      <c r="L1256" s="16" t="s">
        <v>4679</v>
      </c>
    </row>
    <row r="1257" spans="1:12">
      <c r="A1257" s="16" t="s">
        <v>4674</v>
      </c>
      <c r="L1257" s="16" t="s">
        <v>4679</v>
      </c>
    </row>
    <row r="1258" spans="1:12">
      <c r="A1258" s="16" t="s">
        <v>4674</v>
      </c>
      <c r="L1258" s="16" t="s">
        <v>4679</v>
      </c>
    </row>
    <row r="1259" spans="1:12">
      <c r="A1259" s="16" t="s">
        <v>4674</v>
      </c>
      <c r="L1259" s="16" t="s">
        <v>4679</v>
      </c>
    </row>
    <row r="1260" spans="1:12">
      <c r="A1260" s="16" t="s">
        <v>4674</v>
      </c>
      <c r="L1260" s="16" t="s">
        <v>4679</v>
      </c>
    </row>
    <row r="1261" spans="1:12">
      <c r="A1261" s="16" t="s">
        <v>4674</v>
      </c>
      <c r="L1261" s="16" t="s">
        <v>4679</v>
      </c>
    </row>
    <row r="1262" spans="1:12">
      <c r="A1262" s="16" t="s">
        <v>4674</v>
      </c>
      <c r="L1262" s="16" t="s">
        <v>4679</v>
      </c>
    </row>
    <row r="1263" spans="1:12">
      <c r="A1263" s="16" t="s">
        <v>4674</v>
      </c>
      <c r="L1263" s="16" t="s">
        <v>4679</v>
      </c>
    </row>
    <row r="1264" spans="1:12">
      <c r="A1264" s="16" t="s">
        <v>4674</v>
      </c>
      <c r="L1264" s="16" t="s">
        <v>4679</v>
      </c>
    </row>
    <row r="1265" spans="1:12">
      <c r="A1265" s="16" t="s">
        <v>4674</v>
      </c>
      <c r="L1265" s="16" t="s">
        <v>4679</v>
      </c>
    </row>
    <row r="1266" spans="1:12">
      <c r="A1266" s="16" t="s">
        <v>4674</v>
      </c>
      <c r="L1266" s="16" t="s">
        <v>4679</v>
      </c>
    </row>
    <row r="1267" spans="1:12">
      <c r="A1267" s="16" t="s">
        <v>4674</v>
      </c>
      <c r="L1267" s="16" t="s">
        <v>4679</v>
      </c>
    </row>
    <row r="1268" spans="1:12">
      <c r="A1268" s="16" t="s">
        <v>4674</v>
      </c>
      <c r="L1268" s="16" t="s">
        <v>4679</v>
      </c>
    </row>
    <row r="1269" spans="1:12">
      <c r="A1269" s="16" t="s">
        <v>4674</v>
      </c>
      <c r="L1269" s="16" t="s">
        <v>4679</v>
      </c>
    </row>
    <row r="1270" spans="1:12">
      <c r="A1270" s="16" t="s">
        <v>4674</v>
      </c>
      <c r="L1270" s="16" t="s">
        <v>4679</v>
      </c>
    </row>
    <row r="1271" spans="1:12">
      <c r="A1271" s="16" t="s">
        <v>4674</v>
      </c>
      <c r="L1271" s="16" t="s">
        <v>4679</v>
      </c>
    </row>
    <row r="1272" spans="1:12">
      <c r="A1272" s="16" t="s">
        <v>4674</v>
      </c>
      <c r="L1272" s="16" t="s">
        <v>4679</v>
      </c>
    </row>
    <row r="1273" spans="1:12">
      <c r="A1273" s="16" t="s">
        <v>4674</v>
      </c>
      <c r="L1273" s="16" t="s">
        <v>4679</v>
      </c>
    </row>
    <row r="1274" spans="1:12">
      <c r="A1274" s="16" t="s">
        <v>4674</v>
      </c>
      <c r="L1274" s="16" t="s">
        <v>4679</v>
      </c>
    </row>
    <row r="1275" spans="1:12">
      <c r="A1275" s="16" t="s">
        <v>4674</v>
      </c>
      <c r="L1275" s="16" t="s">
        <v>4679</v>
      </c>
    </row>
    <row r="1276" spans="1:12">
      <c r="A1276" s="16" t="s">
        <v>4674</v>
      </c>
      <c r="L1276" s="16" t="s">
        <v>4679</v>
      </c>
    </row>
    <row r="1277" spans="1:12">
      <c r="A1277" s="16" t="s">
        <v>4674</v>
      </c>
      <c r="L1277" s="16" t="s">
        <v>4679</v>
      </c>
    </row>
    <row r="1278" spans="1:12">
      <c r="A1278" s="16" t="s">
        <v>4674</v>
      </c>
      <c r="L1278" s="16" t="s">
        <v>4679</v>
      </c>
    </row>
    <row r="1279" spans="1:12">
      <c r="A1279" s="16" t="s">
        <v>4674</v>
      </c>
      <c r="L1279" s="16" t="s">
        <v>4679</v>
      </c>
    </row>
    <row r="1280" spans="1:12">
      <c r="A1280" s="16" t="s">
        <v>4674</v>
      </c>
      <c r="L1280" s="16" t="s">
        <v>4679</v>
      </c>
    </row>
    <row r="1281" spans="1:12">
      <c r="A1281" s="16" t="s">
        <v>4674</v>
      </c>
      <c r="L1281" s="16" t="s">
        <v>4679</v>
      </c>
    </row>
    <row r="1282" spans="1:12">
      <c r="A1282" s="16" t="s">
        <v>4674</v>
      </c>
      <c r="L1282" s="16" t="s">
        <v>4679</v>
      </c>
    </row>
    <row r="1283" spans="1:12">
      <c r="A1283" s="16" t="s">
        <v>4674</v>
      </c>
      <c r="L1283" s="16" t="s">
        <v>4679</v>
      </c>
    </row>
    <row r="1284" spans="1:12">
      <c r="A1284" s="16" t="s">
        <v>4674</v>
      </c>
      <c r="L1284" s="16" t="s">
        <v>4679</v>
      </c>
    </row>
    <row r="1285" spans="1:12">
      <c r="A1285" s="16" t="s">
        <v>4674</v>
      </c>
      <c r="L1285" s="16" t="s">
        <v>4679</v>
      </c>
    </row>
    <row r="1286" spans="1:12">
      <c r="A1286" s="16" t="s">
        <v>4674</v>
      </c>
      <c r="L1286" s="16" t="s">
        <v>4679</v>
      </c>
    </row>
    <row r="1287" spans="1:12">
      <c r="A1287" s="16" t="s">
        <v>4674</v>
      </c>
      <c r="L1287" s="16" t="s">
        <v>4679</v>
      </c>
    </row>
    <row r="1288" spans="1:12">
      <c r="A1288" s="16" t="s">
        <v>4674</v>
      </c>
      <c r="L1288" s="16" t="s">
        <v>4679</v>
      </c>
    </row>
    <row r="1289" spans="1:12">
      <c r="A1289" s="16" t="s">
        <v>4674</v>
      </c>
      <c r="L1289" s="16" t="s">
        <v>4679</v>
      </c>
    </row>
    <row r="1290" spans="1:12">
      <c r="A1290" s="16" t="s">
        <v>4674</v>
      </c>
      <c r="L1290" s="16" t="s">
        <v>4679</v>
      </c>
    </row>
    <row r="1291" spans="1:12">
      <c r="A1291" s="16" t="s">
        <v>4674</v>
      </c>
      <c r="L1291" s="16" t="s">
        <v>4679</v>
      </c>
    </row>
    <row r="1292" spans="1:12">
      <c r="A1292" s="16" t="s">
        <v>4674</v>
      </c>
      <c r="L1292" s="16" t="s">
        <v>4679</v>
      </c>
    </row>
    <row r="1293" spans="1:12">
      <c r="A1293" s="16" t="s">
        <v>4674</v>
      </c>
      <c r="L1293" s="16" t="s">
        <v>4679</v>
      </c>
    </row>
    <row r="1294" spans="1:12">
      <c r="A1294" s="16" t="s">
        <v>4674</v>
      </c>
      <c r="L1294" s="16" t="s">
        <v>4679</v>
      </c>
    </row>
    <row r="1295" spans="1:12">
      <c r="A1295" s="16" t="s">
        <v>4674</v>
      </c>
      <c r="L1295" s="16" t="s">
        <v>4679</v>
      </c>
    </row>
    <row r="1296" spans="1:12">
      <c r="A1296" s="16" t="s">
        <v>4674</v>
      </c>
      <c r="L1296" s="16" t="s">
        <v>4679</v>
      </c>
    </row>
    <row r="1297" spans="1:12">
      <c r="A1297" s="16" t="s">
        <v>4674</v>
      </c>
      <c r="L1297" s="16" t="s">
        <v>4679</v>
      </c>
    </row>
    <row r="1298" spans="1:12">
      <c r="A1298" s="16" t="s">
        <v>4674</v>
      </c>
      <c r="L1298" s="16" t="s">
        <v>4679</v>
      </c>
    </row>
    <row r="1299" spans="1:12">
      <c r="A1299" s="16" t="s">
        <v>4674</v>
      </c>
      <c r="L1299" s="16" t="s">
        <v>4679</v>
      </c>
    </row>
    <row r="1300" spans="1:12">
      <c r="A1300" s="16" t="s">
        <v>4674</v>
      </c>
      <c r="L1300" s="16" t="s">
        <v>4679</v>
      </c>
    </row>
    <row r="1301" spans="1:12">
      <c r="A1301" s="16" t="s">
        <v>4674</v>
      </c>
      <c r="L1301" s="16" t="s">
        <v>4679</v>
      </c>
    </row>
    <row r="1302" spans="1:12">
      <c r="A1302" s="16" t="s">
        <v>4674</v>
      </c>
      <c r="L1302" s="16" t="s">
        <v>4679</v>
      </c>
    </row>
    <row r="1303" spans="1:12">
      <c r="A1303" s="16" t="s">
        <v>4674</v>
      </c>
      <c r="L1303" s="16" t="s">
        <v>4679</v>
      </c>
    </row>
    <row r="1304" spans="1:12">
      <c r="A1304" s="16" t="s">
        <v>4674</v>
      </c>
      <c r="L1304" s="16" t="s">
        <v>4679</v>
      </c>
    </row>
    <row r="1305" spans="1:12">
      <c r="A1305" s="16" t="s">
        <v>4674</v>
      </c>
      <c r="L1305" s="16" t="s">
        <v>4679</v>
      </c>
    </row>
    <row r="1306" spans="1:12">
      <c r="A1306" s="16" t="s">
        <v>4674</v>
      </c>
      <c r="L1306" s="16" t="s">
        <v>4679</v>
      </c>
    </row>
    <row r="1307" spans="1:12">
      <c r="A1307" s="16" t="s">
        <v>4674</v>
      </c>
      <c r="L1307" s="16" t="s">
        <v>4679</v>
      </c>
    </row>
    <row r="1308" spans="1:12">
      <c r="A1308" s="16" t="s">
        <v>4674</v>
      </c>
      <c r="L1308" s="16" t="s">
        <v>4679</v>
      </c>
    </row>
    <row r="1309" spans="1:12">
      <c r="A1309" s="16" t="s">
        <v>4674</v>
      </c>
      <c r="L1309" s="16" t="s">
        <v>4679</v>
      </c>
    </row>
    <row r="1310" spans="1:12">
      <c r="A1310" s="16" t="s">
        <v>4674</v>
      </c>
      <c r="L1310" s="16" t="s">
        <v>4679</v>
      </c>
    </row>
    <row r="1311" spans="1:12">
      <c r="A1311" s="16" t="s">
        <v>4674</v>
      </c>
      <c r="L1311" s="16" t="s">
        <v>4679</v>
      </c>
    </row>
    <row r="1312" spans="1:12">
      <c r="A1312" s="16" t="s">
        <v>4674</v>
      </c>
      <c r="L1312" s="16" t="s">
        <v>4679</v>
      </c>
    </row>
    <row r="1313" spans="1:12">
      <c r="A1313" s="16" t="s">
        <v>4674</v>
      </c>
      <c r="L1313" s="16" t="s">
        <v>4679</v>
      </c>
    </row>
    <row r="1314" spans="1:12">
      <c r="A1314" s="16" t="s">
        <v>4674</v>
      </c>
      <c r="L1314" s="16" t="s">
        <v>4679</v>
      </c>
    </row>
    <row r="1315" spans="1:12">
      <c r="A1315" s="16" t="s">
        <v>4674</v>
      </c>
      <c r="L1315" s="16" t="s">
        <v>4679</v>
      </c>
    </row>
    <row r="1316" spans="1:12">
      <c r="A1316" s="16" t="s">
        <v>4674</v>
      </c>
      <c r="L1316" s="16" t="s">
        <v>4679</v>
      </c>
    </row>
    <row r="1317" spans="1:12">
      <c r="A1317" s="16" t="s">
        <v>4674</v>
      </c>
      <c r="L1317" s="16" t="s">
        <v>4679</v>
      </c>
    </row>
    <row r="1318" spans="1:12">
      <c r="A1318" s="16" t="s">
        <v>4674</v>
      </c>
      <c r="L1318" s="16" t="s">
        <v>4679</v>
      </c>
    </row>
    <row r="1319" spans="1:12">
      <c r="A1319" s="16" t="s">
        <v>4674</v>
      </c>
      <c r="L1319" s="16" t="s">
        <v>4679</v>
      </c>
    </row>
    <row r="1320" spans="1:12">
      <c r="A1320" s="16" t="s">
        <v>4674</v>
      </c>
      <c r="L1320" s="16" t="s">
        <v>4679</v>
      </c>
    </row>
    <row r="1321" spans="1:12">
      <c r="A1321" s="16" t="s">
        <v>4674</v>
      </c>
      <c r="L1321" s="16" t="s">
        <v>4679</v>
      </c>
    </row>
    <row r="1322" spans="1:12">
      <c r="A1322" s="16" t="s">
        <v>4674</v>
      </c>
      <c r="L1322" s="16" t="s">
        <v>4679</v>
      </c>
    </row>
    <row r="1323" spans="1:12">
      <c r="A1323" s="16" t="s">
        <v>4674</v>
      </c>
      <c r="L1323" s="16" t="s">
        <v>4679</v>
      </c>
    </row>
    <row r="1324" spans="1:12">
      <c r="A1324" s="16" t="s">
        <v>4674</v>
      </c>
      <c r="L1324" s="16" t="s">
        <v>4679</v>
      </c>
    </row>
    <row r="1325" spans="1:12">
      <c r="A1325" s="16" t="s">
        <v>4674</v>
      </c>
      <c r="L1325" s="16" t="s">
        <v>4679</v>
      </c>
    </row>
    <row r="1326" spans="1:12">
      <c r="A1326" s="16" t="s">
        <v>4674</v>
      </c>
      <c r="L1326" s="16" t="s">
        <v>4679</v>
      </c>
    </row>
    <row r="1327" spans="1:12">
      <c r="A1327" s="16" t="s">
        <v>4674</v>
      </c>
      <c r="L1327" s="16" t="s">
        <v>4679</v>
      </c>
    </row>
    <row r="1328" spans="1:12">
      <c r="A1328" s="16" t="s">
        <v>4674</v>
      </c>
      <c r="L1328" s="16" t="s">
        <v>4679</v>
      </c>
    </row>
    <row r="1329" spans="1:12">
      <c r="A1329" s="16" t="s">
        <v>4674</v>
      </c>
      <c r="L1329" s="16" t="s">
        <v>4679</v>
      </c>
    </row>
    <row r="1330" spans="1:12">
      <c r="A1330" s="16" t="s">
        <v>4674</v>
      </c>
      <c r="L1330" s="16" t="s">
        <v>4679</v>
      </c>
    </row>
    <row r="1331" spans="1:12">
      <c r="A1331" s="16" t="s">
        <v>4674</v>
      </c>
      <c r="L1331" s="16" t="s">
        <v>4679</v>
      </c>
    </row>
    <row r="1332" spans="1:12">
      <c r="A1332" s="16" t="s">
        <v>4674</v>
      </c>
      <c r="L1332" s="16" t="s">
        <v>4679</v>
      </c>
    </row>
    <row r="1333" spans="1:12">
      <c r="A1333" s="16" t="s">
        <v>4674</v>
      </c>
      <c r="L1333" s="16" t="s">
        <v>4679</v>
      </c>
    </row>
    <row r="1334" spans="1:12">
      <c r="A1334" s="16" t="s">
        <v>4674</v>
      </c>
      <c r="L1334" s="16" t="s">
        <v>4679</v>
      </c>
    </row>
    <row r="1335" spans="1:12">
      <c r="A1335" s="16" t="s">
        <v>4674</v>
      </c>
      <c r="L1335" s="16" t="s">
        <v>4679</v>
      </c>
    </row>
    <row r="1336" spans="1:12">
      <c r="A1336" s="16" t="s">
        <v>4674</v>
      </c>
      <c r="L1336" s="16" t="s">
        <v>4679</v>
      </c>
    </row>
    <row r="1337" spans="1:12">
      <c r="A1337" s="16" t="s">
        <v>4674</v>
      </c>
      <c r="L1337" s="16" t="s">
        <v>4679</v>
      </c>
    </row>
    <row r="1338" spans="1:12">
      <c r="A1338" s="16" t="s">
        <v>4674</v>
      </c>
      <c r="L1338" s="16" t="s">
        <v>4679</v>
      </c>
    </row>
    <row r="1339" spans="1:12">
      <c r="A1339" s="16" t="s">
        <v>4674</v>
      </c>
      <c r="L1339" s="16" t="s">
        <v>4679</v>
      </c>
    </row>
    <row r="1340" spans="1:12">
      <c r="A1340" s="16" t="s">
        <v>4674</v>
      </c>
      <c r="L1340" s="16" t="s">
        <v>4679</v>
      </c>
    </row>
    <row r="1341" spans="1:12">
      <c r="A1341" s="16" t="s">
        <v>4674</v>
      </c>
      <c r="L1341" s="16" t="s">
        <v>4679</v>
      </c>
    </row>
    <row r="1342" spans="1:12">
      <c r="A1342" s="16" t="s">
        <v>4674</v>
      </c>
      <c r="L1342" s="16" t="s">
        <v>4679</v>
      </c>
    </row>
    <row r="1343" spans="1:12">
      <c r="A1343" s="16" t="s">
        <v>4674</v>
      </c>
      <c r="L1343" s="16" t="s">
        <v>4679</v>
      </c>
    </row>
    <row r="1344" spans="1:12">
      <c r="A1344" s="16" t="s">
        <v>4674</v>
      </c>
      <c r="L1344" s="16" t="s">
        <v>4679</v>
      </c>
    </row>
    <row r="1345" spans="1:12">
      <c r="A1345" s="16" t="s">
        <v>4674</v>
      </c>
      <c r="L1345" s="16" t="s">
        <v>4679</v>
      </c>
    </row>
    <row r="1346" spans="1:12">
      <c r="A1346" s="16" t="s">
        <v>4674</v>
      </c>
      <c r="L1346" s="16" t="s">
        <v>4679</v>
      </c>
    </row>
    <row r="1347" spans="1:12">
      <c r="A1347" s="16" t="s">
        <v>4674</v>
      </c>
      <c r="L1347" s="16" t="s">
        <v>4679</v>
      </c>
    </row>
    <row r="1348" spans="1:12">
      <c r="A1348" s="16" t="s">
        <v>4674</v>
      </c>
      <c r="L1348" s="16" t="s">
        <v>4679</v>
      </c>
    </row>
    <row r="1349" spans="1:12">
      <c r="A1349" s="16" t="s">
        <v>4674</v>
      </c>
      <c r="L1349" s="16" t="s">
        <v>4679</v>
      </c>
    </row>
    <row r="1350" spans="1:12">
      <c r="A1350" s="16" t="s">
        <v>4674</v>
      </c>
      <c r="L1350" s="16" t="s">
        <v>4679</v>
      </c>
    </row>
    <row r="1351" spans="1:12">
      <c r="A1351" s="16" t="s">
        <v>4674</v>
      </c>
      <c r="L1351" s="16" t="s">
        <v>4679</v>
      </c>
    </row>
    <row r="1352" spans="1:12">
      <c r="A1352" s="16" t="s">
        <v>4674</v>
      </c>
      <c r="L1352" s="16" t="s">
        <v>4679</v>
      </c>
    </row>
    <row r="1353" spans="1:12">
      <c r="A1353" s="16" t="s">
        <v>4674</v>
      </c>
      <c r="L1353" s="16" t="s">
        <v>4679</v>
      </c>
    </row>
    <row r="1354" spans="1:12">
      <c r="A1354" s="16" t="s">
        <v>4674</v>
      </c>
      <c r="L1354" s="16" t="s">
        <v>4679</v>
      </c>
    </row>
    <row r="1355" spans="1:12">
      <c r="A1355" s="16" t="s">
        <v>4674</v>
      </c>
      <c r="L1355" s="16" t="s">
        <v>4679</v>
      </c>
    </row>
    <row r="1356" spans="1:12">
      <c r="A1356" s="16" t="s">
        <v>4674</v>
      </c>
      <c r="L1356" s="16" t="s">
        <v>4679</v>
      </c>
    </row>
    <row r="1357" spans="1:12">
      <c r="A1357" s="16" t="s">
        <v>4674</v>
      </c>
      <c r="L1357" s="16" t="s">
        <v>4679</v>
      </c>
    </row>
    <row r="1358" spans="1:12">
      <c r="A1358" s="16" t="s">
        <v>4674</v>
      </c>
      <c r="L1358" s="16" t="s">
        <v>4679</v>
      </c>
    </row>
    <row r="1359" spans="1:12">
      <c r="A1359" s="16" t="s">
        <v>4674</v>
      </c>
      <c r="L1359" s="16" t="s">
        <v>4679</v>
      </c>
    </row>
    <row r="1360" spans="1:12">
      <c r="A1360" s="16" t="s">
        <v>4674</v>
      </c>
      <c r="L1360" s="16" t="s">
        <v>4679</v>
      </c>
    </row>
    <row r="1361" spans="1:12">
      <c r="A1361" s="16" t="s">
        <v>4674</v>
      </c>
      <c r="L1361" s="16" t="s">
        <v>4679</v>
      </c>
    </row>
    <row r="1362" spans="1:12">
      <c r="A1362" s="16" t="s">
        <v>4674</v>
      </c>
      <c r="L1362" s="16" t="s">
        <v>4679</v>
      </c>
    </row>
    <row r="1363" spans="1:12">
      <c r="A1363" s="16" t="s">
        <v>4674</v>
      </c>
      <c r="L1363" s="16" t="s">
        <v>4679</v>
      </c>
    </row>
    <row r="1364" spans="1:12">
      <c r="A1364" s="16" t="s">
        <v>4674</v>
      </c>
      <c r="L1364" s="16" t="s">
        <v>4679</v>
      </c>
    </row>
    <row r="1365" spans="1:12">
      <c r="A1365" s="16" t="s">
        <v>4674</v>
      </c>
      <c r="L1365" s="16" t="s">
        <v>4679</v>
      </c>
    </row>
    <row r="1366" spans="1:12">
      <c r="A1366" s="16" t="s">
        <v>4674</v>
      </c>
      <c r="L1366" s="16" t="s">
        <v>4679</v>
      </c>
    </row>
    <row r="1367" spans="1:12">
      <c r="A1367" s="16" t="s">
        <v>4674</v>
      </c>
      <c r="L1367" s="16" t="s">
        <v>4679</v>
      </c>
    </row>
    <row r="1368" spans="1:12">
      <c r="A1368" s="16" t="s">
        <v>4674</v>
      </c>
      <c r="L1368" s="16" t="s">
        <v>4679</v>
      </c>
    </row>
    <row r="1369" spans="1:12">
      <c r="A1369" s="16" t="s">
        <v>4674</v>
      </c>
      <c r="L1369" s="16" t="s">
        <v>4679</v>
      </c>
    </row>
    <row r="1370" spans="1:12">
      <c r="A1370" s="16" t="s">
        <v>4674</v>
      </c>
      <c r="L1370" s="16" t="s">
        <v>4679</v>
      </c>
    </row>
    <row r="1371" spans="1:12">
      <c r="A1371" s="16" t="s">
        <v>4674</v>
      </c>
      <c r="L1371" s="16" t="s">
        <v>4679</v>
      </c>
    </row>
    <row r="1372" spans="1:12">
      <c r="A1372" s="16" t="s">
        <v>4674</v>
      </c>
      <c r="L1372" s="16" t="s">
        <v>4679</v>
      </c>
    </row>
    <row r="1373" spans="1:12">
      <c r="A1373" s="16" t="s">
        <v>4674</v>
      </c>
      <c r="L1373" s="16" t="s">
        <v>4679</v>
      </c>
    </row>
    <row r="1374" spans="1:12">
      <c r="A1374" s="16" t="s">
        <v>4674</v>
      </c>
      <c r="L1374" s="16" t="s">
        <v>4679</v>
      </c>
    </row>
    <row r="1375" spans="1:12">
      <c r="A1375" s="16" t="s">
        <v>4674</v>
      </c>
      <c r="L1375" s="16" t="s">
        <v>4679</v>
      </c>
    </row>
    <row r="1376" spans="1:12">
      <c r="A1376" s="16" t="s">
        <v>4674</v>
      </c>
      <c r="L1376" s="16" t="s">
        <v>4679</v>
      </c>
    </row>
    <row r="1377" spans="1:12">
      <c r="A1377" s="16" t="s">
        <v>4674</v>
      </c>
      <c r="L1377" s="16" t="s">
        <v>4679</v>
      </c>
    </row>
    <row r="1378" spans="1:12">
      <c r="A1378" s="16" t="s">
        <v>4674</v>
      </c>
      <c r="L1378" s="16" t="s">
        <v>4679</v>
      </c>
    </row>
    <row r="1379" spans="1:12">
      <c r="A1379" s="16" t="s">
        <v>4674</v>
      </c>
      <c r="L1379" s="16" t="s">
        <v>4679</v>
      </c>
    </row>
    <row r="1380" spans="1:12">
      <c r="A1380" s="16" t="s">
        <v>4674</v>
      </c>
      <c r="L1380" s="16" t="s">
        <v>4679</v>
      </c>
    </row>
    <row r="1381" spans="1:12">
      <c r="A1381" s="16" t="s">
        <v>4674</v>
      </c>
      <c r="L1381" s="16" t="s">
        <v>4679</v>
      </c>
    </row>
    <row r="1382" spans="1:12">
      <c r="A1382" s="16" t="s">
        <v>4674</v>
      </c>
      <c r="L1382" s="16" t="s">
        <v>4679</v>
      </c>
    </row>
    <row r="1383" spans="1:12">
      <c r="A1383" s="16" t="s">
        <v>4674</v>
      </c>
      <c r="L1383" s="16" t="s">
        <v>4679</v>
      </c>
    </row>
    <row r="1384" spans="1:12">
      <c r="A1384" s="16" t="s">
        <v>4674</v>
      </c>
      <c r="L1384" s="16" t="s">
        <v>4679</v>
      </c>
    </row>
    <row r="1385" spans="1:12">
      <c r="A1385" s="16" t="s">
        <v>4674</v>
      </c>
      <c r="L1385" s="16" t="s">
        <v>4679</v>
      </c>
    </row>
    <row r="1386" spans="1:12">
      <c r="A1386" s="16" t="s">
        <v>4674</v>
      </c>
      <c r="L1386" s="16" t="s">
        <v>4679</v>
      </c>
    </row>
    <row r="1387" spans="1:12">
      <c r="A1387" s="16" t="s">
        <v>4674</v>
      </c>
      <c r="L1387" s="16" t="s">
        <v>4679</v>
      </c>
    </row>
    <row r="1388" spans="1:12">
      <c r="A1388" s="16" t="s">
        <v>4674</v>
      </c>
      <c r="L1388" s="16" t="s">
        <v>4679</v>
      </c>
    </row>
    <row r="1389" spans="1:12">
      <c r="A1389" s="16" t="s">
        <v>4674</v>
      </c>
      <c r="L1389" s="16" t="s">
        <v>4679</v>
      </c>
    </row>
    <row r="1390" spans="1:12">
      <c r="A1390" s="16" t="s">
        <v>4674</v>
      </c>
      <c r="L1390" s="16" t="s">
        <v>4679</v>
      </c>
    </row>
    <row r="1391" spans="1:12">
      <c r="A1391" s="16" t="s">
        <v>4674</v>
      </c>
      <c r="L1391" s="16" t="s">
        <v>4679</v>
      </c>
    </row>
    <row r="1392" spans="1:12">
      <c r="A1392" s="16" t="s">
        <v>4674</v>
      </c>
      <c r="L1392" s="16" t="s">
        <v>4679</v>
      </c>
    </row>
    <row r="1393" spans="1:12">
      <c r="A1393" s="16" t="s">
        <v>4674</v>
      </c>
      <c r="L1393" s="16" t="s">
        <v>4679</v>
      </c>
    </row>
    <row r="1394" spans="1:12">
      <c r="A1394" s="16" t="s">
        <v>4674</v>
      </c>
      <c r="L1394" s="16" t="s">
        <v>4679</v>
      </c>
    </row>
    <row r="1395" spans="1:12">
      <c r="A1395" s="16" t="s">
        <v>4674</v>
      </c>
      <c r="L1395" s="16" t="s">
        <v>4679</v>
      </c>
    </row>
    <row r="1396" spans="1:12">
      <c r="A1396" s="16" t="s">
        <v>4674</v>
      </c>
      <c r="L1396" s="16" t="s">
        <v>4679</v>
      </c>
    </row>
    <row r="1397" spans="1:12">
      <c r="A1397" s="16" t="s">
        <v>4674</v>
      </c>
      <c r="L1397" s="16" t="s">
        <v>4679</v>
      </c>
    </row>
    <row r="1398" spans="1:12">
      <c r="A1398" s="16" t="s">
        <v>4674</v>
      </c>
      <c r="L1398" s="16" t="s">
        <v>4679</v>
      </c>
    </row>
    <row r="1399" spans="1:12">
      <c r="A1399" s="16" t="s">
        <v>4674</v>
      </c>
      <c r="L1399" s="16" t="s">
        <v>4679</v>
      </c>
    </row>
    <row r="1400" spans="1:12">
      <c r="A1400" s="16" t="s">
        <v>4674</v>
      </c>
      <c r="L1400" s="16" t="s">
        <v>4679</v>
      </c>
    </row>
    <row r="1401" spans="1:12">
      <c r="A1401" s="16" t="s">
        <v>4674</v>
      </c>
      <c r="L1401" s="16" t="s">
        <v>4679</v>
      </c>
    </row>
    <row r="1402" spans="1:12">
      <c r="A1402" s="16" t="s">
        <v>4674</v>
      </c>
      <c r="L1402" s="16" t="s">
        <v>4679</v>
      </c>
    </row>
    <row r="1403" spans="1:12">
      <c r="A1403" s="16" t="s">
        <v>4674</v>
      </c>
      <c r="L1403" s="16" t="s">
        <v>4679</v>
      </c>
    </row>
    <row r="1404" spans="1:12">
      <c r="A1404" s="16" t="s">
        <v>4674</v>
      </c>
      <c r="L1404" s="16" t="s">
        <v>4679</v>
      </c>
    </row>
    <row r="1405" spans="1:12">
      <c r="A1405" s="16" t="s">
        <v>4674</v>
      </c>
      <c r="L1405" s="16" t="s">
        <v>4679</v>
      </c>
    </row>
    <row r="1406" spans="1:12">
      <c r="A1406" s="16" t="s">
        <v>4674</v>
      </c>
      <c r="L1406" s="16" t="s">
        <v>4679</v>
      </c>
    </row>
    <row r="1407" spans="1:12">
      <c r="A1407" s="16" t="s">
        <v>4674</v>
      </c>
      <c r="L1407" s="16" t="s">
        <v>4679</v>
      </c>
    </row>
    <row r="1408" spans="1:12">
      <c r="A1408" s="16" t="s">
        <v>4674</v>
      </c>
      <c r="L1408" s="16" t="s">
        <v>4679</v>
      </c>
    </row>
    <row r="1409" spans="1:12">
      <c r="A1409" s="16" t="s">
        <v>4674</v>
      </c>
      <c r="L1409" s="16" t="s">
        <v>4679</v>
      </c>
    </row>
    <row r="1410" spans="1:12">
      <c r="A1410" s="16" t="s">
        <v>4674</v>
      </c>
      <c r="L1410" s="16" t="s">
        <v>4679</v>
      </c>
    </row>
    <row r="1411" spans="1:12">
      <c r="A1411" s="16" t="s">
        <v>4674</v>
      </c>
      <c r="L1411" s="16" t="s">
        <v>4679</v>
      </c>
    </row>
    <row r="1412" spans="1:12">
      <c r="A1412" s="16" t="s">
        <v>4674</v>
      </c>
      <c r="L1412" s="16" t="s">
        <v>4679</v>
      </c>
    </row>
    <row r="1413" spans="1:12">
      <c r="A1413" s="16" t="s">
        <v>4674</v>
      </c>
      <c r="L1413" s="16" t="s">
        <v>4679</v>
      </c>
    </row>
    <row r="1414" spans="1:12">
      <c r="A1414" s="16" t="s">
        <v>4674</v>
      </c>
      <c r="L1414" s="16" t="s">
        <v>4679</v>
      </c>
    </row>
    <row r="1415" spans="1:12">
      <c r="A1415" s="16" t="s">
        <v>4674</v>
      </c>
      <c r="L1415" s="16" t="s">
        <v>4679</v>
      </c>
    </row>
    <row r="1416" spans="1:12">
      <c r="A1416" s="16" t="s">
        <v>4674</v>
      </c>
      <c r="L1416" s="16" t="s">
        <v>4679</v>
      </c>
    </row>
    <row r="1417" spans="1:12">
      <c r="A1417" s="16" t="s">
        <v>4674</v>
      </c>
      <c r="L1417" s="16" t="s">
        <v>4679</v>
      </c>
    </row>
    <row r="1418" spans="1:12">
      <c r="A1418" s="16" t="s">
        <v>4674</v>
      </c>
      <c r="L1418" s="16" t="s">
        <v>4679</v>
      </c>
    </row>
    <row r="1419" spans="1:12">
      <c r="A1419" s="16" t="s">
        <v>4674</v>
      </c>
      <c r="L1419" s="16" t="s">
        <v>4679</v>
      </c>
    </row>
    <row r="1420" spans="1:12">
      <c r="A1420" s="16" t="s">
        <v>4674</v>
      </c>
      <c r="L1420" s="16" t="s">
        <v>4679</v>
      </c>
    </row>
    <row r="1421" spans="1:12">
      <c r="A1421" s="16" t="s">
        <v>4674</v>
      </c>
      <c r="L1421" s="16" t="s">
        <v>4679</v>
      </c>
    </row>
    <row r="1422" spans="1:12">
      <c r="A1422" s="16" t="s">
        <v>4674</v>
      </c>
      <c r="L1422" s="16" t="s">
        <v>4679</v>
      </c>
    </row>
    <row r="1423" spans="1:12">
      <c r="A1423" s="16" t="s">
        <v>4674</v>
      </c>
      <c r="L1423" s="16" t="s">
        <v>4679</v>
      </c>
    </row>
    <row r="1424" spans="1:12">
      <c r="A1424" s="16" t="s">
        <v>4674</v>
      </c>
      <c r="L1424" s="16" t="s">
        <v>4679</v>
      </c>
    </row>
    <row r="1425" spans="1:12">
      <c r="A1425" s="16" t="s">
        <v>4674</v>
      </c>
      <c r="L1425" s="16" t="s">
        <v>4679</v>
      </c>
    </row>
    <row r="1426" spans="1:12">
      <c r="A1426" s="16" t="s">
        <v>4674</v>
      </c>
      <c r="L1426" s="16" t="s">
        <v>4679</v>
      </c>
    </row>
    <row r="1427" spans="1:12">
      <c r="A1427" s="16" t="s">
        <v>4674</v>
      </c>
      <c r="L1427" s="16" t="s">
        <v>4679</v>
      </c>
    </row>
    <row r="1428" spans="1:12">
      <c r="A1428" s="16" t="s">
        <v>4674</v>
      </c>
      <c r="L1428" s="16" t="s">
        <v>4679</v>
      </c>
    </row>
    <row r="1429" spans="1:12">
      <c r="A1429" s="16" t="s">
        <v>4674</v>
      </c>
      <c r="L1429" s="16" t="s">
        <v>4679</v>
      </c>
    </row>
    <row r="1430" spans="1:12">
      <c r="A1430" s="16" t="s">
        <v>4674</v>
      </c>
      <c r="L1430" s="16" t="s">
        <v>4679</v>
      </c>
    </row>
    <row r="1431" spans="1:12">
      <c r="A1431" s="16" t="s">
        <v>4674</v>
      </c>
      <c r="L1431" s="16" t="s">
        <v>4679</v>
      </c>
    </row>
    <row r="1432" spans="1:12">
      <c r="A1432" s="16" t="s">
        <v>4674</v>
      </c>
      <c r="L1432" s="16" t="s">
        <v>4679</v>
      </c>
    </row>
    <row r="1433" spans="1:12">
      <c r="A1433" s="16" t="s">
        <v>4674</v>
      </c>
      <c r="L1433" s="16" t="s">
        <v>4679</v>
      </c>
    </row>
    <row r="1434" spans="1:12">
      <c r="A1434" s="16" t="s">
        <v>4674</v>
      </c>
      <c r="L1434" s="16" t="s">
        <v>4679</v>
      </c>
    </row>
    <row r="1435" spans="1:12">
      <c r="A1435" s="16" t="s">
        <v>4674</v>
      </c>
      <c r="L1435" s="16" t="s">
        <v>4679</v>
      </c>
    </row>
    <row r="1436" spans="1:12">
      <c r="A1436" s="16" t="s">
        <v>4674</v>
      </c>
      <c r="L1436" s="16" t="s">
        <v>4679</v>
      </c>
    </row>
    <row r="1437" spans="1:12">
      <c r="A1437" s="16" t="s">
        <v>4674</v>
      </c>
      <c r="L1437" s="16" t="s">
        <v>4679</v>
      </c>
    </row>
    <row r="1438" spans="1:12">
      <c r="A1438" s="16" t="s">
        <v>4674</v>
      </c>
      <c r="L1438" s="16" t="s">
        <v>4679</v>
      </c>
    </row>
    <row r="1439" spans="1:12">
      <c r="A1439" s="16" t="s">
        <v>4674</v>
      </c>
      <c r="L1439" s="16" t="s">
        <v>4679</v>
      </c>
    </row>
    <row r="1440" spans="1:12">
      <c r="A1440" s="16" t="s">
        <v>4674</v>
      </c>
      <c r="L1440" s="16" t="s">
        <v>4679</v>
      </c>
    </row>
    <row r="1441" spans="1:12">
      <c r="A1441" s="16" t="s">
        <v>4674</v>
      </c>
      <c r="L1441" s="16" t="s">
        <v>4679</v>
      </c>
    </row>
    <row r="1442" spans="1:12">
      <c r="A1442" s="16" t="s">
        <v>4674</v>
      </c>
      <c r="L1442" s="16" t="s">
        <v>4679</v>
      </c>
    </row>
    <row r="1443" spans="1:12">
      <c r="A1443" s="16" t="s">
        <v>4674</v>
      </c>
      <c r="L1443" s="16" t="s">
        <v>4679</v>
      </c>
    </row>
    <row r="1444" spans="1:12">
      <c r="A1444" s="16" t="s">
        <v>4674</v>
      </c>
      <c r="L1444" s="16" t="s">
        <v>4679</v>
      </c>
    </row>
    <row r="1445" spans="1:12">
      <c r="A1445" s="16" t="s">
        <v>4674</v>
      </c>
      <c r="L1445" s="16" t="s">
        <v>4679</v>
      </c>
    </row>
    <row r="1446" spans="1:12">
      <c r="A1446" s="16" t="s">
        <v>4674</v>
      </c>
      <c r="L1446" s="16" t="s">
        <v>4679</v>
      </c>
    </row>
    <row r="1447" spans="1:12">
      <c r="A1447" s="16" t="s">
        <v>4674</v>
      </c>
      <c r="L1447" s="16" t="s">
        <v>4679</v>
      </c>
    </row>
    <row r="1448" spans="1:12">
      <c r="A1448" s="16" t="s">
        <v>4674</v>
      </c>
      <c r="L1448" s="16" t="s">
        <v>4679</v>
      </c>
    </row>
    <row r="1449" spans="1:12">
      <c r="A1449" s="16" t="s">
        <v>4674</v>
      </c>
      <c r="L1449" s="16" t="s">
        <v>4679</v>
      </c>
    </row>
    <row r="1450" spans="1:12">
      <c r="A1450" s="16" t="s">
        <v>4674</v>
      </c>
      <c r="L1450" s="16" t="s">
        <v>4679</v>
      </c>
    </row>
    <row r="1451" spans="1:12">
      <c r="A1451" s="16" t="s">
        <v>4674</v>
      </c>
      <c r="L1451" s="16" t="s">
        <v>4679</v>
      </c>
    </row>
    <row r="1452" spans="1:12">
      <c r="A1452" s="16" t="s">
        <v>4674</v>
      </c>
      <c r="L1452" s="16" t="s">
        <v>4679</v>
      </c>
    </row>
    <row r="1453" spans="1:12">
      <c r="A1453" s="16" t="s">
        <v>4674</v>
      </c>
      <c r="L1453" s="16" t="s">
        <v>4679</v>
      </c>
    </row>
    <row r="1454" spans="1:12">
      <c r="A1454" s="16" t="s">
        <v>4674</v>
      </c>
      <c r="L1454" s="16" t="s">
        <v>4679</v>
      </c>
    </row>
    <row r="1455" spans="1:12">
      <c r="A1455" s="16" t="s">
        <v>4674</v>
      </c>
      <c r="L1455" s="16" t="s">
        <v>4679</v>
      </c>
    </row>
    <row r="1456" spans="1:12">
      <c r="A1456" s="16" t="s">
        <v>4674</v>
      </c>
      <c r="L1456" s="16" t="s">
        <v>4679</v>
      </c>
    </row>
    <row r="1457" spans="1:12">
      <c r="A1457" s="16" t="s">
        <v>4674</v>
      </c>
      <c r="L1457" s="16" t="s">
        <v>4679</v>
      </c>
    </row>
    <row r="1458" spans="1:12">
      <c r="A1458" s="16" t="s">
        <v>4674</v>
      </c>
      <c r="L1458" s="16" t="s">
        <v>4679</v>
      </c>
    </row>
    <row r="1459" spans="1:12">
      <c r="A1459" s="16" t="s">
        <v>4674</v>
      </c>
      <c r="L1459" s="16" t="s">
        <v>4679</v>
      </c>
    </row>
    <row r="1460" spans="1:12">
      <c r="A1460" s="16" t="s">
        <v>4674</v>
      </c>
      <c r="L1460" s="16" t="s">
        <v>4679</v>
      </c>
    </row>
    <row r="1461" spans="1:12">
      <c r="A1461" s="16" t="s">
        <v>4674</v>
      </c>
      <c r="L1461" s="16" t="s">
        <v>4679</v>
      </c>
    </row>
    <row r="1462" spans="1:12">
      <c r="A1462" s="16" t="s">
        <v>4674</v>
      </c>
      <c r="L1462" s="16" t="s">
        <v>4679</v>
      </c>
    </row>
    <row r="1463" spans="1:12">
      <c r="A1463" s="16" t="s">
        <v>4674</v>
      </c>
      <c r="L1463" s="16" t="s">
        <v>4679</v>
      </c>
    </row>
    <row r="1464" spans="1:12">
      <c r="A1464" s="16" t="s">
        <v>4674</v>
      </c>
      <c r="L1464" s="16" t="s">
        <v>4679</v>
      </c>
    </row>
    <row r="1465" spans="1:12">
      <c r="A1465" s="16" t="s">
        <v>4674</v>
      </c>
      <c r="L1465" s="16" t="s">
        <v>4679</v>
      </c>
    </row>
    <row r="1466" spans="1:12">
      <c r="A1466" s="16" t="s">
        <v>4674</v>
      </c>
      <c r="L1466" s="16" t="s">
        <v>4679</v>
      </c>
    </row>
    <row r="1467" spans="1:12">
      <c r="A1467" s="16" t="s">
        <v>4674</v>
      </c>
      <c r="L1467" s="16" t="s">
        <v>4679</v>
      </c>
    </row>
    <row r="1468" spans="1:12">
      <c r="A1468" s="16" t="s">
        <v>4674</v>
      </c>
      <c r="L1468" s="16" t="s">
        <v>4679</v>
      </c>
    </row>
    <row r="1469" spans="1:12">
      <c r="A1469" s="16" t="s">
        <v>4674</v>
      </c>
      <c r="L1469" s="16" t="s">
        <v>4679</v>
      </c>
    </row>
    <row r="1470" spans="1:12">
      <c r="A1470" s="16" t="s">
        <v>4674</v>
      </c>
      <c r="L1470" s="16" t="s">
        <v>4679</v>
      </c>
    </row>
    <row r="1471" spans="1:12">
      <c r="A1471" s="16" t="s">
        <v>4674</v>
      </c>
      <c r="L1471" s="16" t="s">
        <v>4679</v>
      </c>
    </row>
    <row r="1472" spans="1:12">
      <c r="A1472" s="16" t="s">
        <v>4674</v>
      </c>
      <c r="L1472" s="16" t="s">
        <v>4679</v>
      </c>
    </row>
    <row r="1473" spans="1:12">
      <c r="A1473" s="16" t="s">
        <v>4674</v>
      </c>
      <c r="L1473" s="16" t="s">
        <v>4679</v>
      </c>
    </row>
    <row r="1474" spans="1:12">
      <c r="A1474" s="16" t="s">
        <v>4674</v>
      </c>
      <c r="L1474" s="16" t="s">
        <v>4679</v>
      </c>
    </row>
    <row r="1475" spans="1:12">
      <c r="A1475" s="16" t="s">
        <v>4674</v>
      </c>
      <c r="L1475" s="16" t="s">
        <v>4679</v>
      </c>
    </row>
    <row r="1476" spans="1:12">
      <c r="A1476" s="16" t="s">
        <v>4674</v>
      </c>
      <c r="L1476" s="16" t="s">
        <v>4679</v>
      </c>
    </row>
    <row r="1477" spans="1:12">
      <c r="A1477" s="16" t="s">
        <v>4674</v>
      </c>
      <c r="L1477" s="16" t="s">
        <v>4679</v>
      </c>
    </row>
    <row r="1478" spans="1:12">
      <c r="A1478" s="16" t="s">
        <v>4674</v>
      </c>
      <c r="L1478" s="16" t="s">
        <v>4679</v>
      </c>
    </row>
    <row r="1479" spans="1:12">
      <c r="A1479" s="16" t="s">
        <v>4674</v>
      </c>
      <c r="L1479" s="16" t="s">
        <v>4679</v>
      </c>
    </row>
    <row r="1480" spans="1:12">
      <c r="A1480" s="16" t="s">
        <v>4674</v>
      </c>
      <c r="L1480" s="16" t="s">
        <v>4679</v>
      </c>
    </row>
    <row r="1481" spans="1:12">
      <c r="A1481" s="16" t="s">
        <v>4674</v>
      </c>
      <c r="L1481" s="16" t="s">
        <v>4679</v>
      </c>
    </row>
    <row r="1482" spans="1:12">
      <c r="A1482" s="16" t="s">
        <v>4674</v>
      </c>
      <c r="L1482" s="16" t="s">
        <v>4679</v>
      </c>
    </row>
    <row r="1483" spans="1:12">
      <c r="A1483" s="16" t="s">
        <v>4674</v>
      </c>
      <c r="L1483" s="16" t="s">
        <v>4679</v>
      </c>
    </row>
    <row r="1484" spans="1:12">
      <c r="A1484" s="16" t="s">
        <v>4674</v>
      </c>
      <c r="L1484" s="16" t="s">
        <v>4679</v>
      </c>
    </row>
    <row r="1485" spans="1:12">
      <c r="A1485" s="16" t="s">
        <v>4674</v>
      </c>
      <c r="L1485" s="16" t="s">
        <v>4679</v>
      </c>
    </row>
    <row r="1486" spans="1:12">
      <c r="A1486" s="16" t="s">
        <v>4674</v>
      </c>
      <c r="L1486" s="16" t="s">
        <v>4679</v>
      </c>
    </row>
    <row r="1487" spans="1:12">
      <c r="A1487" s="16" t="s">
        <v>4674</v>
      </c>
      <c r="L1487" s="16" t="s">
        <v>4679</v>
      </c>
    </row>
    <row r="1488" spans="1:12">
      <c r="A1488" s="16" t="s">
        <v>4674</v>
      </c>
      <c r="L1488" s="16" t="s">
        <v>4679</v>
      </c>
    </row>
    <row r="1489" spans="1:12">
      <c r="A1489" s="16" t="s">
        <v>4674</v>
      </c>
      <c r="L1489" s="16" t="s">
        <v>4679</v>
      </c>
    </row>
    <row r="1490" spans="1:12">
      <c r="A1490" s="16" t="s">
        <v>4674</v>
      </c>
      <c r="L1490" s="16" t="s">
        <v>4679</v>
      </c>
    </row>
    <row r="1491" spans="1:12">
      <c r="A1491" s="16" t="s">
        <v>4674</v>
      </c>
      <c r="L1491" s="16" t="s">
        <v>4679</v>
      </c>
    </row>
    <row r="1492" spans="1:12">
      <c r="A1492" s="16" t="s">
        <v>4674</v>
      </c>
      <c r="L1492" s="16" t="s">
        <v>4679</v>
      </c>
    </row>
    <row r="1493" spans="1:12">
      <c r="A1493" s="16" t="s">
        <v>4674</v>
      </c>
      <c r="L1493" s="16" t="s">
        <v>4679</v>
      </c>
    </row>
    <row r="1494" spans="1:12">
      <c r="A1494" s="16" t="s">
        <v>4674</v>
      </c>
      <c r="L1494" s="16" t="s">
        <v>4679</v>
      </c>
    </row>
    <row r="1495" spans="1:12">
      <c r="A1495" s="16" t="s">
        <v>4674</v>
      </c>
      <c r="L1495" s="16" t="s">
        <v>4679</v>
      </c>
    </row>
    <row r="1496" spans="1:12">
      <c r="A1496" s="16" t="s">
        <v>4674</v>
      </c>
      <c r="L1496" s="16" t="s">
        <v>4679</v>
      </c>
    </row>
    <row r="1497" spans="1:12">
      <c r="A1497" s="16" t="s">
        <v>4674</v>
      </c>
      <c r="L1497" s="16" t="s">
        <v>4679</v>
      </c>
    </row>
    <row r="1498" spans="1:12">
      <c r="A1498" s="16" t="s">
        <v>4674</v>
      </c>
      <c r="L1498" s="16" t="s">
        <v>4679</v>
      </c>
    </row>
    <row r="1499" spans="1:12">
      <c r="A1499" s="16" t="s">
        <v>4674</v>
      </c>
      <c r="L1499" s="16" t="s">
        <v>4679</v>
      </c>
    </row>
    <row r="1500" spans="1:12">
      <c r="A1500" s="16" t="s">
        <v>4674</v>
      </c>
      <c r="L1500" s="16" t="s">
        <v>4679</v>
      </c>
    </row>
    <row r="1501" spans="1:12">
      <c r="A1501" s="16" t="s">
        <v>4674</v>
      </c>
      <c r="L1501" s="16" t="s">
        <v>4679</v>
      </c>
    </row>
    <row r="1502" spans="1:12">
      <c r="A1502" s="16" t="s">
        <v>4674</v>
      </c>
      <c r="L1502" s="16" t="s">
        <v>4679</v>
      </c>
    </row>
    <row r="1503" spans="1:12">
      <c r="A1503" s="16" t="s">
        <v>4674</v>
      </c>
      <c r="L1503" s="16" t="s">
        <v>4679</v>
      </c>
    </row>
    <row r="1504" spans="1:12">
      <c r="A1504" s="16" t="s">
        <v>4674</v>
      </c>
      <c r="L1504" s="16" t="s">
        <v>4679</v>
      </c>
    </row>
    <row r="1505" spans="1:12">
      <c r="A1505" s="16" t="s">
        <v>4674</v>
      </c>
      <c r="L1505" s="16" t="s">
        <v>4679</v>
      </c>
    </row>
    <row r="1506" spans="1:12">
      <c r="A1506" s="16" t="s">
        <v>4674</v>
      </c>
      <c r="L1506" s="16" t="s">
        <v>4679</v>
      </c>
    </row>
    <row r="1507" spans="1:12">
      <c r="A1507" s="16" t="s">
        <v>4674</v>
      </c>
      <c r="L1507" s="16" t="s">
        <v>4679</v>
      </c>
    </row>
    <row r="1508" spans="1:12">
      <c r="A1508" s="16" t="s">
        <v>4674</v>
      </c>
      <c r="L1508" s="16" t="s">
        <v>4679</v>
      </c>
    </row>
    <row r="1509" spans="1:12">
      <c r="A1509" s="16" t="s">
        <v>4674</v>
      </c>
      <c r="L1509" s="16" t="s">
        <v>4679</v>
      </c>
    </row>
    <row r="1510" spans="1:12">
      <c r="A1510" s="16" t="s">
        <v>4674</v>
      </c>
      <c r="L1510" s="16" t="s">
        <v>4679</v>
      </c>
    </row>
    <row r="1511" spans="1:12">
      <c r="A1511" s="16" t="s">
        <v>4674</v>
      </c>
      <c r="L1511" s="16" t="s">
        <v>4679</v>
      </c>
    </row>
    <row r="1512" spans="1:12">
      <c r="A1512" s="16" t="s">
        <v>4674</v>
      </c>
      <c r="L1512" s="16" t="s">
        <v>4679</v>
      </c>
    </row>
    <row r="1513" spans="1:12">
      <c r="A1513" s="16" t="s">
        <v>4674</v>
      </c>
      <c r="L1513" s="16" t="s">
        <v>4679</v>
      </c>
    </row>
    <row r="1514" spans="1:12">
      <c r="A1514" s="16" t="s">
        <v>4674</v>
      </c>
      <c r="L1514" s="16" t="s">
        <v>4679</v>
      </c>
    </row>
    <row r="1515" spans="1:12">
      <c r="A1515" s="16" t="s">
        <v>4674</v>
      </c>
      <c r="L1515" s="16" t="s">
        <v>4679</v>
      </c>
    </row>
    <row r="1516" spans="1:12">
      <c r="A1516" s="16" t="s">
        <v>4674</v>
      </c>
      <c r="L1516" s="16" t="s">
        <v>4679</v>
      </c>
    </row>
    <row r="1517" spans="1:12">
      <c r="A1517" s="16" t="s">
        <v>4674</v>
      </c>
      <c r="L1517" s="16" t="s">
        <v>4679</v>
      </c>
    </row>
    <row r="1518" spans="1:12">
      <c r="A1518" s="16" t="s">
        <v>4674</v>
      </c>
      <c r="L1518" s="16" t="s">
        <v>4679</v>
      </c>
    </row>
    <row r="1519" spans="1:12">
      <c r="A1519" s="16" t="s">
        <v>4674</v>
      </c>
      <c r="L1519" s="16" t="s">
        <v>4679</v>
      </c>
    </row>
    <row r="1520" spans="1:12">
      <c r="A1520" s="16" t="s">
        <v>4674</v>
      </c>
      <c r="L1520" s="16" t="s">
        <v>4679</v>
      </c>
    </row>
    <row r="1521" spans="1:12">
      <c r="A1521" s="16" t="s">
        <v>4674</v>
      </c>
      <c r="L1521" s="16" t="s">
        <v>4679</v>
      </c>
    </row>
    <row r="1522" spans="1:12">
      <c r="A1522" s="16" t="s">
        <v>4674</v>
      </c>
      <c r="L1522" s="16" t="s">
        <v>4679</v>
      </c>
    </row>
    <row r="1523" spans="1:12">
      <c r="A1523" s="16" t="s">
        <v>4674</v>
      </c>
      <c r="L1523" s="16" t="s">
        <v>4679</v>
      </c>
    </row>
    <row r="1524" spans="1:12">
      <c r="A1524" s="16" t="s">
        <v>4674</v>
      </c>
      <c r="L1524" s="16" t="s">
        <v>4679</v>
      </c>
    </row>
    <row r="1525" spans="1:12">
      <c r="A1525" s="16" t="s">
        <v>4674</v>
      </c>
      <c r="L1525" s="16" t="s">
        <v>4679</v>
      </c>
    </row>
    <row r="1526" spans="1:12">
      <c r="A1526" s="16" t="s">
        <v>4674</v>
      </c>
      <c r="L1526" s="16" t="s">
        <v>4679</v>
      </c>
    </row>
    <row r="1527" spans="1:12">
      <c r="A1527" s="16" t="s">
        <v>4674</v>
      </c>
      <c r="L1527" s="16" t="s">
        <v>4679</v>
      </c>
    </row>
    <row r="1528" spans="1:12">
      <c r="A1528" s="16" t="s">
        <v>4674</v>
      </c>
      <c r="L1528" s="16" t="s">
        <v>4679</v>
      </c>
    </row>
    <row r="1529" spans="1:12">
      <c r="A1529" s="16" t="s">
        <v>4674</v>
      </c>
      <c r="L1529" s="16" t="s">
        <v>4679</v>
      </c>
    </row>
    <row r="1530" spans="1:12">
      <c r="A1530" s="16" t="s">
        <v>4674</v>
      </c>
      <c r="L1530" s="16" t="s">
        <v>4679</v>
      </c>
    </row>
    <row r="1531" spans="1:12">
      <c r="A1531" s="16" t="s">
        <v>4674</v>
      </c>
      <c r="L1531" s="16" t="s">
        <v>4679</v>
      </c>
    </row>
    <row r="1532" spans="1:12">
      <c r="A1532" s="16" t="s">
        <v>4674</v>
      </c>
      <c r="L1532" s="16" t="s">
        <v>4679</v>
      </c>
    </row>
    <row r="1533" spans="1:12">
      <c r="A1533" s="16" t="s">
        <v>4674</v>
      </c>
      <c r="L1533" s="16" t="s">
        <v>4679</v>
      </c>
    </row>
    <row r="1534" spans="1:12">
      <c r="A1534" s="16" t="s">
        <v>4674</v>
      </c>
      <c r="L1534" s="16" t="s">
        <v>4679</v>
      </c>
    </row>
    <row r="1535" spans="1:12">
      <c r="A1535" s="16" t="s">
        <v>4674</v>
      </c>
      <c r="L1535" s="16" t="s">
        <v>4679</v>
      </c>
    </row>
    <row r="1536" spans="1:12">
      <c r="A1536" s="16" t="s">
        <v>4674</v>
      </c>
      <c r="L1536" s="16" t="s">
        <v>4679</v>
      </c>
    </row>
    <row r="1537" spans="1:12">
      <c r="A1537" s="16" t="s">
        <v>4674</v>
      </c>
      <c r="L1537" s="16" t="s">
        <v>4679</v>
      </c>
    </row>
    <row r="1538" spans="1:12">
      <c r="A1538" s="16" t="s">
        <v>4674</v>
      </c>
      <c r="L1538" s="16" t="s">
        <v>4679</v>
      </c>
    </row>
    <row r="1539" spans="1:12">
      <c r="A1539" s="16" t="s">
        <v>4674</v>
      </c>
      <c r="L1539" s="16" t="s">
        <v>4679</v>
      </c>
    </row>
    <row r="1540" spans="1:12">
      <c r="A1540" s="16" t="s">
        <v>4674</v>
      </c>
      <c r="L1540" s="16" t="s">
        <v>4679</v>
      </c>
    </row>
    <row r="1541" spans="1:12">
      <c r="A1541" s="16" t="s">
        <v>4674</v>
      </c>
      <c r="L1541" s="16" t="s">
        <v>4679</v>
      </c>
    </row>
    <row r="1542" spans="1:12">
      <c r="A1542" s="16" t="s">
        <v>4674</v>
      </c>
      <c r="L1542" s="16" t="s">
        <v>4679</v>
      </c>
    </row>
    <row r="1543" spans="1:12">
      <c r="A1543" s="16" t="s">
        <v>4674</v>
      </c>
      <c r="L1543" s="16" t="s">
        <v>4679</v>
      </c>
    </row>
    <row r="1544" spans="1:12">
      <c r="A1544" s="16" t="s">
        <v>4674</v>
      </c>
      <c r="L1544" s="16" t="s">
        <v>4679</v>
      </c>
    </row>
    <row r="1545" spans="1:12">
      <c r="A1545" s="16" t="s">
        <v>4674</v>
      </c>
      <c r="L1545" s="16" t="s">
        <v>4679</v>
      </c>
    </row>
    <row r="1546" spans="1:12">
      <c r="A1546" s="16" t="s">
        <v>4674</v>
      </c>
      <c r="L1546" s="16" t="s">
        <v>4679</v>
      </c>
    </row>
    <row r="1547" spans="1:12">
      <c r="A1547" s="16" t="s">
        <v>4674</v>
      </c>
      <c r="L1547" s="16" t="s">
        <v>4679</v>
      </c>
    </row>
    <row r="1548" spans="1:12">
      <c r="A1548" s="16" t="s">
        <v>4674</v>
      </c>
      <c r="L1548" s="16" t="s">
        <v>4679</v>
      </c>
    </row>
    <row r="1549" spans="1:12">
      <c r="A1549" s="16" t="s">
        <v>4674</v>
      </c>
      <c r="L1549" s="16" t="s">
        <v>4679</v>
      </c>
    </row>
    <row r="1550" spans="1:12">
      <c r="A1550" s="16" t="s">
        <v>4674</v>
      </c>
      <c r="L1550" s="16" t="s">
        <v>4679</v>
      </c>
    </row>
    <row r="1551" spans="1:12">
      <c r="A1551" s="16" t="s">
        <v>4674</v>
      </c>
      <c r="L1551" s="16" t="s">
        <v>4679</v>
      </c>
    </row>
    <row r="1552" spans="1:12">
      <c r="A1552" s="16" t="s">
        <v>4674</v>
      </c>
      <c r="L1552" s="16" t="s">
        <v>4679</v>
      </c>
    </row>
    <row r="1553" spans="1:12">
      <c r="A1553" s="16" t="s">
        <v>4674</v>
      </c>
      <c r="L1553" s="16" t="s">
        <v>4679</v>
      </c>
    </row>
    <row r="1554" spans="1:12">
      <c r="A1554" s="16" t="s">
        <v>4674</v>
      </c>
      <c r="L1554" s="16" t="s">
        <v>4679</v>
      </c>
    </row>
    <row r="1555" spans="1:12">
      <c r="A1555" s="16" t="s">
        <v>4674</v>
      </c>
      <c r="L1555" s="16" t="s">
        <v>4679</v>
      </c>
    </row>
    <row r="1556" spans="1:12">
      <c r="A1556" s="16" t="s">
        <v>4674</v>
      </c>
      <c r="L1556" s="16" t="s">
        <v>4679</v>
      </c>
    </row>
    <row r="1557" spans="1:12">
      <c r="A1557" s="16" t="s">
        <v>4674</v>
      </c>
      <c r="L1557" s="16" t="s">
        <v>4679</v>
      </c>
    </row>
    <row r="1558" spans="1:12">
      <c r="A1558" s="16" t="s">
        <v>4674</v>
      </c>
      <c r="L1558" s="16" t="s">
        <v>4679</v>
      </c>
    </row>
    <row r="1559" spans="1:12">
      <c r="A1559" s="16" t="s">
        <v>4674</v>
      </c>
      <c r="L1559" s="16" t="s">
        <v>4679</v>
      </c>
    </row>
    <row r="1560" spans="1:12">
      <c r="A1560" s="16" t="s">
        <v>4674</v>
      </c>
      <c r="L1560" s="16" t="s">
        <v>4679</v>
      </c>
    </row>
    <row r="1561" spans="1:12">
      <c r="A1561" s="16" t="s">
        <v>4674</v>
      </c>
      <c r="L1561" s="16" t="s">
        <v>4679</v>
      </c>
    </row>
    <row r="1562" spans="1:12">
      <c r="A1562" s="16" t="s">
        <v>4674</v>
      </c>
      <c r="L1562" s="16" t="s">
        <v>4679</v>
      </c>
    </row>
    <row r="1563" spans="1:12">
      <c r="A1563" s="16" t="s">
        <v>4674</v>
      </c>
      <c r="L1563" s="16" t="s">
        <v>4679</v>
      </c>
    </row>
    <row r="1564" spans="1:12">
      <c r="A1564" s="16" t="s">
        <v>4674</v>
      </c>
      <c r="L1564" s="16" t="s">
        <v>4679</v>
      </c>
    </row>
    <row r="1565" spans="1:12">
      <c r="A1565" s="16" t="s">
        <v>4674</v>
      </c>
      <c r="L1565" s="16" t="s">
        <v>4679</v>
      </c>
    </row>
    <row r="1566" spans="1:12">
      <c r="A1566" s="16" t="s">
        <v>4674</v>
      </c>
      <c r="L1566" s="16" t="s">
        <v>4679</v>
      </c>
    </row>
    <row r="1567" spans="1:12">
      <c r="A1567" s="16" t="s">
        <v>4674</v>
      </c>
      <c r="L1567" s="16" t="s">
        <v>4679</v>
      </c>
    </row>
    <row r="1568" spans="1:12">
      <c r="A1568" s="16" t="s">
        <v>4674</v>
      </c>
      <c r="L1568" s="16" t="s">
        <v>4679</v>
      </c>
    </row>
    <row r="1569" spans="1:12">
      <c r="A1569" s="16" t="s">
        <v>4674</v>
      </c>
      <c r="L1569" s="16" t="s">
        <v>4679</v>
      </c>
    </row>
    <row r="1570" spans="1:12">
      <c r="A1570" s="16" t="s">
        <v>4674</v>
      </c>
      <c r="L1570" s="16" t="s">
        <v>4679</v>
      </c>
    </row>
    <row r="1571" spans="1:12">
      <c r="A1571" s="16" t="s">
        <v>4674</v>
      </c>
      <c r="L1571" s="16" t="s">
        <v>4679</v>
      </c>
    </row>
    <row r="1572" spans="1:12">
      <c r="A1572" s="16" t="s">
        <v>4674</v>
      </c>
      <c r="L1572" s="16" t="s">
        <v>4679</v>
      </c>
    </row>
    <row r="1573" spans="1:12">
      <c r="A1573" s="16" t="s">
        <v>4674</v>
      </c>
      <c r="L1573" s="16" t="s">
        <v>4679</v>
      </c>
    </row>
    <row r="1574" spans="1:12">
      <c r="A1574" s="16" t="s">
        <v>4674</v>
      </c>
      <c r="L1574" s="16" t="s">
        <v>4679</v>
      </c>
    </row>
    <row r="1575" spans="1:12">
      <c r="A1575" s="16" t="s">
        <v>4674</v>
      </c>
      <c r="L1575" s="16" t="s">
        <v>4679</v>
      </c>
    </row>
    <row r="1576" spans="1:12">
      <c r="A1576" s="16" t="s">
        <v>4674</v>
      </c>
      <c r="L1576" s="16" t="s">
        <v>4679</v>
      </c>
    </row>
    <row r="1577" spans="1:12">
      <c r="A1577" s="16" t="s">
        <v>4674</v>
      </c>
      <c r="L1577" s="16" t="s">
        <v>4679</v>
      </c>
    </row>
    <row r="1578" spans="1:12">
      <c r="A1578" s="16" t="s">
        <v>4674</v>
      </c>
      <c r="L1578" s="16" t="s">
        <v>4679</v>
      </c>
    </row>
    <row r="1579" spans="1:12">
      <c r="A1579" s="16" t="s">
        <v>4674</v>
      </c>
      <c r="L1579" s="16" t="s">
        <v>4679</v>
      </c>
    </row>
    <row r="1580" spans="1:12">
      <c r="A1580" s="16" t="s">
        <v>4674</v>
      </c>
      <c r="L1580" s="16" t="s">
        <v>4679</v>
      </c>
    </row>
    <row r="1581" spans="1:12">
      <c r="A1581" s="16" t="s">
        <v>4674</v>
      </c>
      <c r="L1581" s="16" t="s">
        <v>4679</v>
      </c>
    </row>
    <row r="1582" spans="1:12">
      <c r="A1582" s="16" t="s">
        <v>4674</v>
      </c>
      <c r="L1582" s="16" t="s">
        <v>4679</v>
      </c>
    </row>
    <row r="1583" spans="1:12">
      <c r="A1583" s="16" t="s">
        <v>4674</v>
      </c>
      <c r="L1583" s="16" t="s">
        <v>4679</v>
      </c>
    </row>
    <row r="1584" spans="1:12">
      <c r="A1584" s="16" t="s">
        <v>4674</v>
      </c>
      <c r="L1584" s="16" t="s">
        <v>4679</v>
      </c>
    </row>
    <row r="1585" spans="1:12">
      <c r="A1585" s="16" t="s">
        <v>4674</v>
      </c>
      <c r="L1585" s="16" t="s">
        <v>4679</v>
      </c>
    </row>
    <row r="1586" spans="1:12">
      <c r="A1586" s="16" t="s">
        <v>4674</v>
      </c>
      <c r="L1586" s="16" t="s">
        <v>4679</v>
      </c>
    </row>
    <row r="1587" spans="1:12">
      <c r="A1587" s="16" t="s">
        <v>4674</v>
      </c>
      <c r="L1587" s="16" t="s">
        <v>4679</v>
      </c>
    </row>
    <row r="1588" spans="1:12">
      <c r="A1588" s="16" t="s">
        <v>4674</v>
      </c>
      <c r="L1588" s="16" t="s">
        <v>4679</v>
      </c>
    </row>
    <row r="1589" spans="1:12">
      <c r="A1589" s="16" t="s">
        <v>4674</v>
      </c>
      <c r="L1589" s="16" t="s">
        <v>4679</v>
      </c>
    </row>
    <row r="1590" spans="1:12">
      <c r="A1590" s="16" t="s">
        <v>4674</v>
      </c>
      <c r="L1590" s="16" t="s">
        <v>4679</v>
      </c>
    </row>
    <row r="1591" spans="1:12">
      <c r="A1591" s="16" t="s">
        <v>4674</v>
      </c>
      <c r="L1591" s="16" t="s">
        <v>4679</v>
      </c>
    </row>
    <row r="1592" spans="1:12">
      <c r="A1592" s="16" t="s">
        <v>4674</v>
      </c>
      <c r="L1592" s="16" t="s">
        <v>4679</v>
      </c>
    </row>
    <row r="1593" spans="1:12">
      <c r="A1593" s="16" t="s">
        <v>4674</v>
      </c>
      <c r="L1593" s="16" t="s">
        <v>4679</v>
      </c>
    </row>
    <row r="1594" spans="1:12">
      <c r="A1594" s="16" t="s">
        <v>4674</v>
      </c>
      <c r="L1594" s="16" t="s">
        <v>4679</v>
      </c>
    </row>
    <row r="1595" spans="1:12">
      <c r="A1595" s="16" t="s">
        <v>4674</v>
      </c>
      <c r="L1595" s="16" t="s">
        <v>4679</v>
      </c>
    </row>
    <row r="1596" spans="1:12">
      <c r="A1596" s="16" t="s">
        <v>4674</v>
      </c>
      <c r="L1596" s="16" t="s">
        <v>4679</v>
      </c>
    </row>
    <row r="1597" spans="1:12">
      <c r="A1597" s="16" t="s">
        <v>4674</v>
      </c>
      <c r="L1597" s="16" t="s">
        <v>4679</v>
      </c>
    </row>
    <row r="1598" spans="1:12">
      <c r="A1598" s="16" t="s">
        <v>4674</v>
      </c>
      <c r="L1598" s="16" t="s">
        <v>4679</v>
      </c>
    </row>
    <row r="1599" spans="1:12">
      <c r="A1599" s="16" t="s">
        <v>4674</v>
      </c>
      <c r="L1599" s="16" t="s">
        <v>4679</v>
      </c>
    </row>
    <row r="1600" spans="1:12">
      <c r="A1600" s="16" t="s">
        <v>4674</v>
      </c>
      <c r="L1600" s="16" t="s">
        <v>4679</v>
      </c>
    </row>
    <row r="1601" spans="1:12">
      <c r="A1601" s="16" t="s">
        <v>4674</v>
      </c>
      <c r="L1601" s="16" t="s">
        <v>4679</v>
      </c>
    </row>
    <row r="1602" spans="1:12">
      <c r="A1602" s="16" t="s">
        <v>4674</v>
      </c>
      <c r="L1602" s="16" t="s">
        <v>4679</v>
      </c>
    </row>
    <row r="1603" spans="1:12">
      <c r="A1603" s="16" t="s">
        <v>4674</v>
      </c>
      <c r="L1603" s="16" t="s">
        <v>4679</v>
      </c>
    </row>
    <row r="1604" spans="1:12">
      <c r="A1604" s="16" t="s">
        <v>4674</v>
      </c>
      <c r="L1604" s="16" t="s">
        <v>4679</v>
      </c>
    </row>
    <row r="1605" spans="1:12">
      <c r="A1605" s="16" t="s">
        <v>4674</v>
      </c>
      <c r="L1605" s="16" t="s">
        <v>4679</v>
      </c>
    </row>
    <row r="1606" spans="1:12">
      <c r="A1606" s="16" t="s">
        <v>4674</v>
      </c>
      <c r="L1606" s="16" t="s">
        <v>4679</v>
      </c>
    </row>
    <row r="1607" spans="1:12">
      <c r="A1607" s="16" t="s">
        <v>4674</v>
      </c>
      <c r="L1607" s="16" t="s">
        <v>4679</v>
      </c>
    </row>
    <row r="1608" spans="1:12">
      <c r="A1608" s="16" t="s">
        <v>4674</v>
      </c>
      <c r="L1608" s="16" t="s">
        <v>4679</v>
      </c>
    </row>
    <row r="1609" spans="1:12">
      <c r="A1609" s="16" t="s">
        <v>4674</v>
      </c>
      <c r="L1609" s="16" t="s">
        <v>4679</v>
      </c>
    </row>
    <row r="1610" spans="1:12">
      <c r="A1610" s="16" t="s">
        <v>4674</v>
      </c>
      <c r="L1610" s="16" t="s">
        <v>4679</v>
      </c>
    </row>
    <row r="1611" spans="1:12">
      <c r="A1611" s="16" t="s">
        <v>4674</v>
      </c>
      <c r="L1611" s="16" t="s">
        <v>4679</v>
      </c>
    </row>
    <row r="1612" spans="1:12">
      <c r="A1612" s="16" t="s">
        <v>4674</v>
      </c>
      <c r="L1612" s="16" t="s">
        <v>4679</v>
      </c>
    </row>
    <row r="1613" spans="1:12">
      <c r="A1613" s="16" t="s">
        <v>4674</v>
      </c>
      <c r="L1613" s="16" t="s">
        <v>4679</v>
      </c>
    </row>
    <row r="1614" spans="1:12">
      <c r="A1614" s="16" t="s">
        <v>4674</v>
      </c>
      <c r="L1614" s="16" t="s">
        <v>4679</v>
      </c>
    </row>
    <row r="1615" spans="1:12">
      <c r="A1615" s="16" t="s">
        <v>4674</v>
      </c>
      <c r="L1615" s="16" t="s">
        <v>4679</v>
      </c>
    </row>
    <row r="1616" spans="1:12">
      <c r="A1616" s="16" t="s">
        <v>4674</v>
      </c>
      <c r="L1616" s="16" t="s">
        <v>4679</v>
      </c>
    </row>
    <row r="1617" spans="1:12">
      <c r="A1617" s="16" t="s">
        <v>4674</v>
      </c>
      <c r="L1617" s="16" t="s">
        <v>4679</v>
      </c>
    </row>
    <row r="1618" spans="1:12">
      <c r="A1618" s="16" t="s">
        <v>4674</v>
      </c>
      <c r="L1618" s="16" t="s">
        <v>4679</v>
      </c>
    </row>
    <row r="1619" spans="1:12">
      <c r="A1619" s="16" t="s">
        <v>4674</v>
      </c>
      <c r="L1619" s="16" t="s">
        <v>4679</v>
      </c>
    </row>
    <row r="1620" spans="1:12">
      <c r="A1620" s="16" t="s">
        <v>4674</v>
      </c>
    </row>
  </sheetData>
  <phoneticPr fontId="1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8B47-5FCA-4822-8502-3DD2DB8211F0}">
  <sheetPr codeName="Sheet4">
    <tabColor rgb="FFC3B0EE"/>
  </sheetPr>
  <dimension ref="A1:P1620"/>
  <sheetViews>
    <sheetView workbookViewId="0">
      <pane ySplit="1" topLeftCell="A2" activePane="bottomLeft" state="frozen"/>
      <selection activeCell="H6" sqref="H6"/>
      <selection pane="bottomLeft" activeCell="D10" sqref="D10"/>
    </sheetView>
  </sheetViews>
  <sheetFormatPr defaultRowHeight="16.5"/>
  <cols>
    <col min="1" max="1" width="7.77734375" style="16" bestFit="1" customWidth="1"/>
    <col min="2" max="2" width="13.33203125" style="373" bestFit="1" customWidth="1"/>
    <col min="3" max="3" width="12.44140625" style="373" customWidth="1"/>
    <col min="4" max="4" width="29.6640625" style="21" customWidth="1"/>
    <col min="5" max="10" width="10.44140625" style="22" customWidth="1"/>
    <col min="11" max="11" width="16" style="15" bestFit="1" customWidth="1"/>
    <col min="12" max="12" width="6" style="15" bestFit="1" customWidth="1"/>
    <col min="13" max="13" width="8.88671875" style="15"/>
    <col min="14" max="14" width="10.109375" style="160" customWidth="1"/>
    <col min="15" max="16" width="8.88671875" style="1"/>
    <col min="17" max="16384" width="8.88671875" style="15"/>
  </cols>
  <sheetData>
    <row r="1" spans="1:16" s="16" customFormat="1">
      <c r="A1" s="14" t="s">
        <v>2822</v>
      </c>
      <c r="B1" s="369" t="s">
        <v>2339</v>
      </c>
      <c r="C1" s="369" t="s">
        <v>2896</v>
      </c>
      <c r="D1" s="369" t="s">
        <v>2338</v>
      </c>
      <c r="E1" s="369" t="s">
        <v>2337</v>
      </c>
      <c r="F1" s="369" t="s">
        <v>2336</v>
      </c>
      <c r="G1" s="369" t="s">
        <v>2897</v>
      </c>
      <c r="H1" s="370" t="s">
        <v>2335</v>
      </c>
      <c r="I1" s="370" t="s">
        <v>2334</v>
      </c>
      <c r="J1" s="369" t="s">
        <v>2333</v>
      </c>
      <c r="K1" s="371" t="s">
        <v>2332</v>
      </c>
      <c r="L1" s="370" t="s">
        <v>2331</v>
      </c>
      <c r="M1" s="371" t="s">
        <v>2823</v>
      </c>
      <c r="N1" s="372" t="s">
        <v>7853</v>
      </c>
      <c r="O1" s="160"/>
      <c r="P1" s="160"/>
    </row>
    <row r="2" spans="1:16">
      <c r="A2" s="16" t="s">
        <v>4679</v>
      </c>
      <c r="B2" s="373">
        <v>5554342012054</v>
      </c>
      <c r="D2" s="22" t="s">
        <v>2784</v>
      </c>
      <c r="E2" s="22">
        <v>0</v>
      </c>
      <c r="F2" s="22">
        <v>4</v>
      </c>
      <c r="G2" s="22">
        <v>0</v>
      </c>
      <c r="H2" s="22" t="s">
        <v>6305</v>
      </c>
      <c r="K2" s="15">
        <f t="shared" ref="K2:K65" si="0">COUNTIF(B:B,B2)</f>
        <v>2</v>
      </c>
      <c r="L2" s="15" t="str">
        <f t="shared" ref="L2:L65" si="1">RIGHT(E2,2)</f>
        <v>0</v>
      </c>
      <c r="M2" s="15" t="str">
        <f t="shared" ref="M2:M65" si="2">"20"&amp;L2&amp;"年製"</f>
        <v>200年製</v>
      </c>
      <c r="N2" s="422" t="e">
        <f>VLOOKUP(B:B,価格調査!B:S,18,0)</f>
        <v>#N/A</v>
      </c>
      <c r="O2" s="15"/>
      <c r="P2" s="15"/>
    </row>
    <row r="3" spans="1:16">
      <c r="A3" s="16" t="s">
        <v>4679</v>
      </c>
      <c r="B3" s="373">
        <v>2355519095893</v>
      </c>
      <c r="D3" s="22" t="s">
        <v>2407</v>
      </c>
      <c r="E3" s="22">
        <v>15</v>
      </c>
      <c r="F3" s="22">
        <v>2</v>
      </c>
      <c r="G3" s="22">
        <v>0</v>
      </c>
      <c r="H3" s="22" t="s">
        <v>2037</v>
      </c>
      <c r="K3" s="15">
        <f t="shared" si="0"/>
        <v>2</v>
      </c>
      <c r="L3" s="15" t="str">
        <f t="shared" si="1"/>
        <v>15</v>
      </c>
      <c r="M3" s="15" t="str">
        <f t="shared" si="2"/>
        <v>2015年製</v>
      </c>
      <c r="N3" s="422" t="e">
        <f>VLOOKUP(B:B,価格調査!B:S,18,0)</f>
        <v>#N/A</v>
      </c>
      <c r="O3" s="15"/>
      <c r="P3" s="15"/>
    </row>
    <row r="4" spans="1:16">
      <c r="A4" s="16" t="s">
        <v>7651</v>
      </c>
      <c r="B4" s="373">
        <v>2954019155504</v>
      </c>
      <c r="C4" s="373">
        <v>4985009687239</v>
      </c>
      <c r="D4" s="22" t="s">
        <v>2330</v>
      </c>
      <c r="E4" s="22">
        <v>3617</v>
      </c>
      <c r="F4" s="22">
        <v>2</v>
      </c>
      <c r="G4" s="22">
        <v>0</v>
      </c>
      <c r="H4" s="22" t="s">
        <v>2037</v>
      </c>
      <c r="I4" s="22" t="s">
        <v>2036</v>
      </c>
      <c r="J4" s="22" t="s">
        <v>2196</v>
      </c>
      <c r="K4" s="15">
        <f t="shared" si="0"/>
        <v>1</v>
      </c>
      <c r="L4" s="15" t="str">
        <f t="shared" si="1"/>
        <v>17</v>
      </c>
      <c r="M4" s="15" t="str">
        <f t="shared" si="2"/>
        <v>2017年製</v>
      </c>
      <c r="N4" s="422" t="e">
        <f>VLOOKUP(B:B,価格調査!B:S,18,0)</f>
        <v>#N/A</v>
      </c>
      <c r="O4" s="15"/>
      <c r="P4" s="15"/>
    </row>
    <row r="5" spans="1:16">
      <c r="A5" s="16" t="s">
        <v>4679</v>
      </c>
      <c r="B5" s="373">
        <v>1657014111155</v>
      </c>
      <c r="D5" s="21" t="s">
        <v>2448</v>
      </c>
      <c r="E5" s="22">
        <v>17</v>
      </c>
      <c r="F5" s="22">
        <v>1</v>
      </c>
      <c r="G5" s="22">
        <v>0</v>
      </c>
      <c r="H5" s="22" t="s">
        <v>2037</v>
      </c>
      <c r="K5" s="15">
        <f t="shared" si="0"/>
        <v>1</v>
      </c>
      <c r="L5" s="15" t="str">
        <f t="shared" si="1"/>
        <v>17</v>
      </c>
      <c r="M5" s="15" t="str">
        <f t="shared" si="2"/>
        <v>2017年製</v>
      </c>
      <c r="N5" s="422" t="e">
        <f>VLOOKUP(B:B,価格調査!B:S,18,0)</f>
        <v>#N/A</v>
      </c>
      <c r="O5" s="15"/>
      <c r="P5" s="15"/>
    </row>
    <row r="6" spans="1:16">
      <c r="A6" s="16" t="s">
        <v>4679</v>
      </c>
      <c r="B6" s="373">
        <v>1954017093885</v>
      </c>
      <c r="D6" s="21" t="s">
        <v>2476</v>
      </c>
      <c r="E6" s="22">
        <v>18</v>
      </c>
      <c r="F6" s="22">
        <v>1</v>
      </c>
      <c r="G6" s="22">
        <v>0</v>
      </c>
      <c r="H6" s="22" t="s">
        <v>2037</v>
      </c>
      <c r="K6" s="15">
        <f t="shared" si="0"/>
        <v>1</v>
      </c>
      <c r="L6" s="15" t="str">
        <f t="shared" si="1"/>
        <v>18</v>
      </c>
      <c r="M6" s="15" t="str">
        <f t="shared" si="2"/>
        <v>2018年製</v>
      </c>
      <c r="N6" s="422" t="e">
        <f>VLOOKUP(B:B,価格調査!B:S,18,0)</f>
        <v>#N/A</v>
      </c>
      <c r="O6" s="15"/>
      <c r="P6" s="15"/>
    </row>
    <row r="7" spans="1:16">
      <c r="A7" s="16" t="s">
        <v>4679</v>
      </c>
      <c r="B7" s="373">
        <v>2353519206509</v>
      </c>
      <c r="D7" s="22" t="s">
        <v>2544</v>
      </c>
      <c r="E7" s="22">
        <v>18</v>
      </c>
      <c r="F7" s="22">
        <v>4</v>
      </c>
      <c r="G7" s="22">
        <v>0</v>
      </c>
      <c r="H7" s="22" t="s">
        <v>2037</v>
      </c>
      <c r="K7" s="15">
        <f t="shared" si="0"/>
        <v>1</v>
      </c>
      <c r="L7" s="15" t="str">
        <f t="shared" si="1"/>
        <v>18</v>
      </c>
      <c r="M7" s="15" t="str">
        <f t="shared" si="2"/>
        <v>2018年製</v>
      </c>
      <c r="N7" s="422" t="e">
        <f>VLOOKUP(B:B,価格調査!B:S,18,0)</f>
        <v>#N/A</v>
      </c>
      <c r="O7" s="15"/>
      <c r="P7" s="15"/>
    </row>
    <row r="8" spans="1:16">
      <c r="A8" s="16" t="s">
        <v>4679</v>
      </c>
      <c r="B8" s="373">
        <v>2355018149073</v>
      </c>
      <c r="D8" s="22" t="s">
        <v>2638</v>
      </c>
      <c r="E8" s="22">
        <v>18</v>
      </c>
      <c r="F8" s="22">
        <v>3</v>
      </c>
      <c r="G8" s="22">
        <v>0</v>
      </c>
      <c r="H8" s="22" t="s">
        <v>2037</v>
      </c>
      <c r="K8" s="15">
        <f t="shared" si="0"/>
        <v>1</v>
      </c>
      <c r="L8" s="15" t="str">
        <f t="shared" si="1"/>
        <v>18</v>
      </c>
      <c r="M8" s="15" t="str">
        <f t="shared" si="2"/>
        <v>2018年製</v>
      </c>
      <c r="N8" s="422" t="e">
        <f>VLOOKUP(B:B,価格調査!B:S,18,0)</f>
        <v>#N/A</v>
      </c>
      <c r="O8" s="15"/>
      <c r="P8" s="15"/>
    </row>
    <row r="9" spans="1:16">
      <c r="A9" s="16" t="s">
        <v>7651</v>
      </c>
      <c r="B9" s="373">
        <v>1855515151735</v>
      </c>
      <c r="C9" s="373">
        <v>4985009645406</v>
      </c>
      <c r="D9" s="21" t="s">
        <v>2286</v>
      </c>
      <c r="E9" s="22">
        <v>3319</v>
      </c>
      <c r="F9" s="22">
        <v>1</v>
      </c>
      <c r="G9" s="22">
        <v>0</v>
      </c>
      <c r="H9" s="22" t="s">
        <v>2037</v>
      </c>
      <c r="I9" s="22" t="s">
        <v>2037</v>
      </c>
      <c r="J9" s="22" t="s">
        <v>2196</v>
      </c>
      <c r="K9" s="15">
        <f t="shared" si="0"/>
        <v>3</v>
      </c>
      <c r="L9" s="15" t="str">
        <f t="shared" si="1"/>
        <v>19</v>
      </c>
      <c r="M9" s="15" t="str">
        <f t="shared" si="2"/>
        <v>2019年製</v>
      </c>
      <c r="N9" s="422">
        <f>VLOOKUP(B:B,価格調査!B:S,18,0)</f>
        <v>1074475869</v>
      </c>
      <c r="O9" s="15"/>
      <c r="P9" s="15"/>
    </row>
    <row r="10" spans="1:16">
      <c r="A10" s="16" t="s">
        <v>7651</v>
      </c>
      <c r="B10" s="373">
        <v>2155516155435</v>
      </c>
      <c r="C10" s="373">
        <v>4985009686294</v>
      </c>
      <c r="D10" s="22" t="s">
        <v>2108</v>
      </c>
      <c r="E10" s="22">
        <v>2619</v>
      </c>
      <c r="F10" s="22">
        <v>3</v>
      </c>
      <c r="G10" s="22">
        <v>0</v>
      </c>
      <c r="H10" s="22" t="s">
        <v>2037</v>
      </c>
      <c r="I10" s="22" t="s">
        <v>2037</v>
      </c>
      <c r="J10" s="22" t="s">
        <v>2196</v>
      </c>
      <c r="K10" s="15">
        <f t="shared" si="0"/>
        <v>3</v>
      </c>
      <c r="L10" s="15" t="str">
        <f t="shared" si="1"/>
        <v>19</v>
      </c>
      <c r="M10" s="15" t="str">
        <f t="shared" si="2"/>
        <v>2019年製</v>
      </c>
      <c r="N10" s="422">
        <f>VLOOKUP(B:B,価格調査!B:S,18,0)</f>
        <v>1074476258</v>
      </c>
      <c r="O10" s="15"/>
      <c r="P10" s="15"/>
    </row>
    <row r="11" spans="1:16">
      <c r="A11" s="16" t="s">
        <v>4679</v>
      </c>
      <c r="B11" s="373">
        <v>1856015208974</v>
      </c>
      <c r="D11" s="21" t="s">
        <v>2355</v>
      </c>
      <c r="E11" s="22">
        <v>19</v>
      </c>
      <c r="F11" s="22">
        <v>1</v>
      </c>
      <c r="G11" s="22">
        <v>0</v>
      </c>
      <c r="H11" s="22" t="s">
        <v>2037</v>
      </c>
      <c r="K11" s="15">
        <f t="shared" si="0"/>
        <v>1</v>
      </c>
      <c r="L11" s="15" t="str">
        <f t="shared" si="1"/>
        <v>19</v>
      </c>
      <c r="M11" s="15" t="str">
        <f t="shared" si="2"/>
        <v>2019年製</v>
      </c>
      <c r="N11" s="422" t="e">
        <f>VLOOKUP(B:B,価格調査!B:S,18,0)</f>
        <v>#N/A</v>
      </c>
      <c r="O11" s="15"/>
      <c r="P11" s="15"/>
    </row>
    <row r="12" spans="1:16">
      <c r="A12" s="16" t="s">
        <v>4679</v>
      </c>
      <c r="B12" s="16">
        <v>2454019207970</v>
      </c>
      <c r="C12" s="16"/>
      <c r="D12" s="423" t="s">
        <v>2357</v>
      </c>
      <c r="E12" s="15">
        <v>19</v>
      </c>
      <c r="F12" s="15">
        <v>1</v>
      </c>
      <c r="G12" s="15">
        <v>0</v>
      </c>
      <c r="H12" s="15" t="s">
        <v>2037</v>
      </c>
      <c r="I12" s="15"/>
      <c r="J12" s="15"/>
      <c r="K12" s="15">
        <f t="shared" si="0"/>
        <v>1</v>
      </c>
      <c r="L12" s="15" t="str">
        <f t="shared" si="1"/>
        <v>19</v>
      </c>
      <c r="M12" s="15" t="str">
        <f t="shared" si="2"/>
        <v>2019年製</v>
      </c>
      <c r="N12" s="422" t="e">
        <f>VLOOKUP(B:B,価格調査!B:S,18,0)</f>
        <v>#N/A</v>
      </c>
      <c r="O12" s="15"/>
      <c r="P12" s="15"/>
    </row>
    <row r="13" spans="1:16">
      <c r="A13" s="16" t="s">
        <v>4679</v>
      </c>
      <c r="B13" s="373">
        <v>2155517209717</v>
      </c>
      <c r="D13" s="21" t="s">
        <v>2402</v>
      </c>
      <c r="E13" s="22">
        <v>19</v>
      </c>
      <c r="F13" s="22">
        <v>2</v>
      </c>
      <c r="G13" s="22">
        <v>0</v>
      </c>
      <c r="H13" s="22" t="s">
        <v>2037</v>
      </c>
      <c r="K13" s="15">
        <f t="shared" si="0"/>
        <v>1</v>
      </c>
      <c r="L13" s="15" t="str">
        <f t="shared" si="1"/>
        <v>19</v>
      </c>
      <c r="M13" s="15" t="str">
        <f t="shared" si="2"/>
        <v>2019年製</v>
      </c>
      <c r="N13" s="422" t="e">
        <f>VLOOKUP(B:B,価格調査!B:S,18,0)</f>
        <v>#N/A</v>
      </c>
      <c r="O13" s="15"/>
      <c r="P13" s="15"/>
    </row>
    <row r="14" spans="1:16">
      <c r="A14" s="16" t="s">
        <v>4679</v>
      </c>
      <c r="B14" s="373">
        <v>2055516093907</v>
      </c>
      <c r="D14" s="21" t="s">
        <v>2487</v>
      </c>
      <c r="E14" s="22">
        <v>19</v>
      </c>
      <c r="F14" s="22">
        <v>1</v>
      </c>
      <c r="G14" s="22">
        <v>0</v>
      </c>
      <c r="H14" s="22" t="s">
        <v>2037</v>
      </c>
      <c r="K14" s="15">
        <f t="shared" si="0"/>
        <v>1</v>
      </c>
      <c r="L14" s="15" t="str">
        <f t="shared" si="1"/>
        <v>19</v>
      </c>
      <c r="M14" s="15" t="str">
        <f t="shared" si="2"/>
        <v>2019年製</v>
      </c>
      <c r="N14" s="422" t="e">
        <f>VLOOKUP(B:B,価格調査!B:S,18,0)</f>
        <v>#N/A</v>
      </c>
      <c r="O14" s="15"/>
      <c r="P14" s="15"/>
    </row>
    <row r="15" spans="1:16">
      <c r="A15" s="16" t="s">
        <v>4679</v>
      </c>
      <c r="B15" s="373">
        <v>2255517095027</v>
      </c>
      <c r="D15" s="21" t="s">
        <v>2509</v>
      </c>
      <c r="E15" s="22">
        <v>19</v>
      </c>
      <c r="F15" s="22">
        <v>1</v>
      </c>
      <c r="G15" s="22">
        <v>0</v>
      </c>
      <c r="H15" s="22" t="s">
        <v>2037</v>
      </c>
      <c r="K15" s="15">
        <f t="shared" si="0"/>
        <v>1</v>
      </c>
      <c r="L15" s="15" t="str">
        <f t="shared" si="1"/>
        <v>19</v>
      </c>
      <c r="M15" s="15" t="str">
        <f t="shared" si="2"/>
        <v>2019年製</v>
      </c>
      <c r="N15" s="422" t="e">
        <f>VLOOKUP(B:B,価格調査!B:S,18,0)</f>
        <v>#N/A</v>
      </c>
      <c r="O15" s="15"/>
      <c r="P15" s="15"/>
    </row>
    <row r="16" spans="1:16">
      <c r="A16" s="16" t="s">
        <v>4679</v>
      </c>
      <c r="B16" s="373">
        <v>2656517050205</v>
      </c>
      <c r="D16" s="21" t="s">
        <v>2537</v>
      </c>
      <c r="E16" s="22">
        <v>19</v>
      </c>
      <c r="F16" s="22">
        <v>2</v>
      </c>
      <c r="G16" s="22">
        <v>0</v>
      </c>
      <c r="H16" s="22" t="s">
        <v>2037</v>
      </c>
      <c r="K16" s="15">
        <f t="shared" si="0"/>
        <v>1</v>
      </c>
      <c r="L16" s="15" t="str">
        <f t="shared" si="1"/>
        <v>19</v>
      </c>
      <c r="M16" s="15" t="str">
        <f t="shared" si="2"/>
        <v>2019年製</v>
      </c>
      <c r="N16" s="422" t="e">
        <f>VLOOKUP(B:B,価格調査!B:S,18,0)</f>
        <v>#N/A</v>
      </c>
      <c r="O16" s="15"/>
      <c r="P16" s="15"/>
    </row>
    <row r="17" spans="1:14" s="15" customFormat="1">
      <c r="A17" s="16" t="s">
        <v>4679</v>
      </c>
      <c r="B17" s="373">
        <v>2055516133962</v>
      </c>
      <c r="C17" s="373"/>
      <c r="D17" s="22" t="s">
        <v>2571</v>
      </c>
      <c r="E17" s="22">
        <v>19</v>
      </c>
      <c r="F17" s="22">
        <v>4</v>
      </c>
      <c r="G17" s="22">
        <v>0</v>
      </c>
      <c r="H17" s="22" t="s">
        <v>2037</v>
      </c>
      <c r="I17" s="22"/>
      <c r="J17" s="22"/>
      <c r="K17" s="15">
        <f t="shared" si="0"/>
        <v>1</v>
      </c>
      <c r="L17" s="15" t="str">
        <f t="shared" si="1"/>
        <v>19</v>
      </c>
      <c r="M17" s="15" t="str">
        <f t="shared" si="2"/>
        <v>2019年製</v>
      </c>
      <c r="N17" s="422" t="e">
        <f>VLOOKUP(B:B,価格調査!B:S,18,0)</f>
        <v>#N/A</v>
      </c>
    </row>
    <row r="18" spans="1:14" s="15" customFormat="1">
      <c r="A18" s="16" t="s">
        <v>4679</v>
      </c>
      <c r="B18" s="373">
        <v>1956016229746</v>
      </c>
      <c r="C18" s="373"/>
      <c r="D18" s="22" t="s">
        <v>2578</v>
      </c>
      <c r="E18" s="22">
        <v>19</v>
      </c>
      <c r="F18" s="22">
        <v>6</v>
      </c>
      <c r="G18" s="22">
        <v>0</v>
      </c>
      <c r="H18" s="22" t="s">
        <v>2037</v>
      </c>
      <c r="I18" s="22"/>
      <c r="J18" s="22"/>
      <c r="K18" s="15">
        <f t="shared" si="0"/>
        <v>1</v>
      </c>
      <c r="L18" s="15" t="str">
        <f t="shared" si="1"/>
        <v>19</v>
      </c>
      <c r="M18" s="15" t="str">
        <f t="shared" si="2"/>
        <v>2019年製</v>
      </c>
      <c r="N18" s="422" t="e">
        <f>VLOOKUP(B:B,価格調査!B:S,18,0)</f>
        <v>#N/A</v>
      </c>
    </row>
    <row r="19" spans="1:14" s="15" customFormat="1">
      <c r="A19" s="16" t="s">
        <v>4679</v>
      </c>
      <c r="B19" s="373">
        <v>1955016093883</v>
      </c>
      <c r="C19" s="373"/>
      <c r="D19" s="22" t="s">
        <v>2586</v>
      </c>
      <c r="E19" s="22">
        <v>19</v>
      </c>
      <c r="F19" s="22">
        <v>1</v>
      </c>
      <c r="G19" s="22">
        <v>0</v>
      </c>
      <c r="H19" s="22" t="s">
        <v>2037</v>
      </c>
      <c r="I19" s="22"/>
      <c r="J19" s="22"/>
      <c r="K19" s="15">
        <f t="shared" si="0"/>
        <v>1</v>
      </c>
      <c r="L19" s="15" t="str">
        <f t="shared" si="1"/>
        <v>19</v>
      </c>
      <c r="M19" s="15" t="str">
        <f t="shared" si="2"/>
        <v>2019年製</v>
      </c>
      <c r="N19" s="422" t="e">
        <f>VLOOKUP(B:B,価格調査!B:S,18,0)</f>
        <v>#N/A</v>
      </c>
    </row>
    <row r="20" spans="1:14" s="15" customFormat="1">
      <c r="A20" s="16" t="s">
        <v>4679</v>
      </c>
      <c r="B20" s="373">
        <v>1756515239204</v>
      </c>
      <c r="C20" s="373"/>
      <c r="D20" s="22" t="s">
        <v>2615</v>
      </c>
      <c r="E20" s="22">
        <v>19</v>
      </c>
      <c r="F20" s="22">
        <v>2</v>
      </c>
      <c r="G20" s="22">
        <v>0</v>
      </c>
      <c r="H20" s="22" t="s">
        <v>2037</v>
      </c>
      <c r="I20" s="22"/>
      <c r="J20" s="22"/>
      <c r="K20" s="15">
        <f t="shared" si="0"/>
        <v>1</v>
      </c>
      <c r="L20" s="15" t="str">
        <f t="shared" si="1"/>
        <v>19</v>
      </c>
      <c r="M20" s="15" t="str">
        <f t="shared" si="2"/>
        <v>2019年製</v>
      </c>
      <c r="N20" s="422" t="e">
        <f>VLOOKUP(B:B,価格調査!B:S,18,0)</f>
        <v>#N/A</v>
      </c>
    </row>
    <row r="21" spans="1:14" s="15" customFormat="1">
      <c r="A21" s="16" t="s">
        <v>4679</v>
      </c>
      <c r="B21" s="373">
        <v>1756515149084</v>
      </c>
      <c r="C21" s="373"/>
      <c r="D21" s="22" t="s">
        <v>2635</v>
      </c>
      <c r="E21" s="22">
        <v>19</v>
      </c>
      <c r="F21" s="22">
        <v>2</v>
      </c>
      <c r="G21" s="22">
        <v>0</v>
      </c>
      <c r="H21" s="22" t="s">
        <v>2037</v>
      </c>
      <c r="I21" s="22"/>
      <c r="J21" s="22"/>
      <c r="K21" s="15">
        <f t="shared" si="0"/>
        <v>1</v>
      </c>
      <c r="L21" s="15" t="str">
        <f t="shared" si="1"/>
        <v>19</v>
      </c>
      <c r="M21" s="15" t="str">
        <f t="shared" si="2"/>
        <v>2019年製</v>
      </c>
      <c r="N21" s="422" t="e">
        <f>VLOOKUP(B:B,価格調査!B:S,18,0)</f>
        <v>#N/A</v>
      </c>
    </row>
    <row r="22" spans="1:14" s="15" customFormat="1">
      <c r="A22" s="16" t="s">
        <v>4679</v>
      </c>
      <c r="B22" s="373">
        <v>1654016335695</v>
      </c>
      <c r="C22" s="373"/>
      <c r="D22" s="22" t="s">
        <v>2639</v>
      </c>
      <c r="E22" s="22">
        <v>19</v>
      </c>
      <c r="F22" s="22">
        <v>12</v>
      </c>
      <c r="G22" s="22">
        <v>0</v>
      </c>
      <c r="H22" s="22" t="s">
        <v>2037</v>
      </c>
      <c r="I22" s="22"/>
      <c r="J22" s="22"/>
      <c r="K22" s="15">
        <f t="shared" si="0"/>
        <v>1</v>
      </c>
      <c r="L22" s="15" t="str">
        <f t="shared" si="1"/>
        <v>19</v>
      </c>
      <c r="M22" s="15" t="str">
        <f t="shared" si="2"/>
        <v>2019年製</v>
      </c>
      <c r="N22" s="422" t="e">
        <f>VLOOKUP(B:B,価格調査!B:S,18,0)</f>
        <v>#N/A</v>
      </c>
    </row>
    <row r="23" spans="1:14" s="15" customFormat="1">
      <c r="A23" s="16" t="s">
        <v>4679</v>
      </c>
      <c r="B23" s="373">
        <v>1655514335699</v>
      </c>
      <c r="C23" s="373"/>
      <c r="D23" s="22" t="s">
        <v>2640</v>
      </c>
      <c r="E23" s="22">
        <v>19</v>
      </c>
      <c r="F23" s="22">
        <v>1</v>
      </c>
      <c r="G23" s="22">
        <v>0</v>
      </c>
      <c r="H23" s="22" t="s">
        <v>2037</v>
      </c>
      <c r="I23" s="22"/>
      <c r="J23" s="22"/>
      <c r="K23" s="15">
        <f t="shared" si="0"/>
        <v>1</v>
      </c>
      <c r="L23" s="15" t="str">
        <f t="shared" si="1"/>
        <v>19</v>
      </c>
      <c r="M23" s="15" t="str">
        <f t="shared" si="2"/>
        <v>2019年製</v>
      </c>
      <c r="N23" s="422" t="e">
        <f>VLOOKUP(B:B,価格調査!B:S,18,0)</f>
        <v>#N/A</v>
      </c>
    </row>
    <row r="24" spans="1:14" s="15" customFormat="1">
      <c r="A24" s="16" t="s">
        <v>4679</v>
      </c>
      <c r="B24" s="373">
        <v>2454018328003</v>
      </c>
      <c r="C24" s="373"/>
      <c r="D24" s="22" t="s">
        <v>2657</v>
      </c>
      <c r="E24" s="22">
        <v>19</v>
      </c>
      <c r="F24" s="22">
        <v>6</v>
      </c>
      <c r="G24" s="22">
        <v>0</v>
      </c>
      <c r="H24" s="22" t="s">
        <v>2037</v>
      </c>
      <c r="I24" s="22"/>
      <c r="J24" s="22"/>
      <c r="K24" s="15">
        <f t="shared" si="0"/>
        <v>1</v>
      </c>
      <c r="L24" s="15" t="str">
        <f t="shared" si="1"/>
        <v>19</v>
      </c>
      <c r="M24" s="15" t="str">
        <f t="shared" si="2"/>
        <v>2019年製</v>
      </c>
      <c r="N24" s="422" t="e">
        <f>VLOOKUP(B:B,価格調査!B:S,18,0)</f>
        <v>#N/A</v>
      </c>
    </row>
    <row r="25" spans="1:14" s="15" customFormat="1">
      <c r="A25" s="16" t="s">
        <v>4679</v>
      </c>
      <c r="B25" s="373">
        <v>1857014110282</v>
      </c>
      <c r="C25" s="373"/>
      <c r="D25" s="22" t="s">
        <v>2669</v>
      </c>
      <c r="E25" s="22">
        <v>19</v>
      </c>
      <c r="F25" s="22">
        <v>2</v>
      </c>
      <c r="G25" s="22">
        <v>0</v>
      </c>
      <c r="H25" s="22" t="s">
        <v>2037</v>
      </c>
      <c r="I25" s="22"/>
      <c r="J25" s="22"/>
      <c r="K25" s="15">
        <f t="shared" si="0"/>
        <v>1</v>
      </c>
      <c r="L25" s="15" t="str">
        <f t="shared" si="1"/>
        <v>19</v>
      </c>
      <c r="M25" s="15" t="str">
        <f t="shared" si="2"/>
        <v>2019年製</v>
      </c>
      <c r="N25" s="422" t="e">
        <f>VLOOKUP(B:B,価格調査!B:S,18,0)</f>
        <v>#N/A</v>
      </c>
    </row>
    <row r="26" spans="1:14" s="15" customFormat="1">
      <c r="A26" s="16" t="s">
        <v>4679</v>
      </c>
      <c r="B26" s="373">
        <v>2256517149888</v>
      </c>
      <c r="C26" s="373"/>
      <c r="D26" s="22" t="s">
        <v>2721</v>
      </c>
      <c r="E26" s="22">
        <v>19</v>
      </c>
      <c r="F26" s="22">
        <v>8</v>
      </c>
      <c r="G26" s="22">
        <v>0</v>
      </c>
      <c r="H26" s="22" t="s">
        <v>2037</v>
      </c>
      <c r="I26" s="22"/>
      <c r="J26" s="22"/>
      <c r="K26" s="15">
        <f t="shared" si="0"/>
        <v>1</v>
      </c>
      <c r="L26" s="15" t="str">
        <f t="shared" si="1"/>
        <v>19</v>
      </c>
      <c r="M26" s="15" t="str">
        <f t="shared" si="2"/>
        <v>2019年製</v>
      </c>
      <c r="N26" s="422" t="e">
        <f>VLOOKUP(B:B,価格調査!B:S,18,0)</f>
        <v>#N/A</v>
      </c>
    </row>
    <row r="27" spans="1:14" s="15" customFormat="1">
      <c r="A27" s="16" t="s">
        <v>4679</v>
      </c>
      <c r="B27" s="373">
        <v>2857017142326</v>
      </c>
      <c r="C27" s="373"/>
      <c r="D27" s="22" t="s">
        <v>2724</v>
      </c>
      <c r="E27" s="22">
        <v>19</v>
      </c>
      <c r="F27" s="22">
        <v>1</v>
      </c>
      <c r="G27" s="22">
        <v>0</v>
      </c>
      <c r="H27" s="22" t="s">
        <v>2037</v>
      </c>
      <c r="I27" s="22"/>
      <c r="J27" s="22"/>
      <c r="K27" s="15">
        <f t="shared" si="0"/>
        <v>1</v>
      </c>
      <c r="L27" s="15" t="str">
        <f t="shared" si="1"/>
        <v>19</v>
      </c>
      <c r="M27" s="15" t="str">
        <f t="shared" si="2"/>
        <v>2019年製</v>
      </c>
      <c r="N27" s="422" t="e">
        <f>VLOOKUP(B:B,価格調査!B:S,18,0)</f>
        <v>#N/A</v>
      </c>
    </row>
    <row r="28" spans="1:14" s="15" customFormat="1">
      <c r="A28" s="16" t="s">
        <v>4679</v>
      </c>
      <c r="B28" s="373">
        <v>1956515170235</v>
      </c>
      <c r="C28" s="373"/>
      <c r="D28" s="22" t="s">
        <v>2725</v>
      </c>
      <c r="E28" s="22">
        <v>19</v>
      </c>
      <c r="F28" s="22">
        <v>1</v>
      </c>
      <c r="G28" s="22">
        <v>0</v>
      </c>
      <c r="H28" s="22" t="s">
        <v>2037</v>
      </c>
      <c r="I28" s="22"/>
      <c r="J28" s="22"/>
      <c r="K28" s="15">
        <f t="shared" si="0"/>
        <v>1</v>
      </c>
      <c r="L28" s="15" t="str">
        <f t="shared" si="1"/>
        <v>19</v>
      </c>
      <c r="M28" s="15" t="str">
        <f t="shared" si="2"/>
        <v>2019年製</v>
      </c>
      <c r="N28" s="422" t="e">
        <f>VLOOKUP(B:B,価格調査!B:S,18,0)</f>
        <v>#N/A</v>
      </c>
    </row>
    <row r="29" spans="1:14" s="15" customFormat="1">
      <c r="A29" s="16" t="s">
        <v>4679</v>
      </c>
      <c r="B29" s="373">
        <v>1657014169996</v>
      </c>
      <c r="C29" s="373"/>
      <c r="D29" s="22" t="s">
        <v>2746</v>
      </c>
      <c r="E29" s="22">
        <v>19</v>
      </c>
      <c r="F29" s="22">
        <v>2</v>
      </c>
      <c r="G29" s="22">
        <v>0</v>
      </c>
      <c r="H29" s="22" t="s">
        <v>2037</v>
      </c>
      <c r="I29" s="22"/>
      <c r="J29" s="22"/>
      <c r="K29" s="15">
        <f t="shared" si="0"/>
        <v>1</v>
      </c>
      <c r="L29" s="15" t="str">
        <f t="shared" si="1"/>
        <v>19</v>
      </c>
      <c r="M29" s="15" t="str">
        <f t="shared" si="2"/>
        <v>2019年製</v>
      </c>
      <c r="N29" s="422" t="e">
        <f>VLOOKUP(B:B,価格調査!B:S,18,0)</f>
        <v>#N/A</v>
      </c>
    </row>
    <row r="30" spans="1:14" s="15" customFormat="1">
      <c r="A30" s="16" t="s">
        <v>4679</v>
      </c>
      <c r="B30" s="373">
        <v>1956016169981</v>
      </c>
      <c r="C30" s="373"/>
      <c r="D30" s="22" t="s">
        <v>2747</v>
      </c>
      <c r="E30" s="22">
        <v>19</v>
      </c>
      <c r="F30" s="22">
        <v>2</v>
      </c>
      <c r="G30" s="22">
        <v>0</v>
      </c>
      <c r="H30" s="22" t="s">
        <v>2037</v>
      </c>
      <c r="I30" s="22"/>
      <c r="J30" s="22"/>
      <c r="K30" s="15">
        <f t="shared" si="0"/>
        <v>1</v>
      </c>
      <c r="L30" s="15" t="str">
        <f t="shared" si="1"/>
        <v>19</v>
      </c>
      <c r="M30" s="15" t="str">
        <f t="shared" si="2"/>
        <v>2019年製</v>
      </c>
      <c r="N30" s="422" t="e">
        <f>VLOOKUP(B:B,価格調査!B:S,18,0)</f>
        <v>#N/A</v>
      </c>
    </row>
    <row r="31" spans="1:14" s="15" customFormat="1">
      <c r="A31" s="16" t="s">
        <v>4679</v>
      </c>
      <c r="B31" s="373">
        <v>2156016121036</v>
      </c>
      <c r="C31" s="373"/>
      <c r="D31" s="22" t="s">
        <v>2753</v>
      </c>
      <c r="E31" s="22">
        <v>19</v>
      </c>
      <c r="F31" s="22">
        <v>2</v>
      </c>
      <c r="G31" s="22">
        <v>0</v>
      </c>
      <c r="H31" s="22" t="s">
        <v>2037</v>
      </c>
      <c r="I31" s="22"/>
      <c r="J31" s="22"/>
      <c r="K31" s="15">
        <f t="shared" si="0"/>
        <v>1</v>
      </c>
      <c r="L31" s="15" t="str">
        <f t="shared" si="1"/>
        <v>19</v>
      </c>
      <c r="M31" s="15" t="str">
        <f t="shared" si="2"/>
        <v>2019年製</v>
      </c>
      <c r="N31" s="422" t="e">
        <f>VLOOKUP(B:B,価格調査!B:S,18,0)</f>
        <v>#N/A</v>
      </c>
    </row>
    <row r="32" spans="1:14" s="15" customFormat="1">
      <c r="A32" s="16" t="s">
        <v>4679</v>
      </c>
      <c r="B32" s="373">
        <v>2255518121039</v>
      </c>
      <c r="C32" s="373"/>
      <c r="D32" s="22" t="s">
        <v>2756</v>
      </c>
      <c r="E32" s="22">
        <v>19</v>
      </c>
      <c r="F32" s="22">
        <v>2</v>
      </c>
      <c r="G32" s="22">
        <v>0</v>
      </c>
      <c r="H32" s="22" t="s">
        <v>2037</v>
      </c>
      <c r="I32" s="22"/>
      <c r="J32" s="22"/>
      <c r="K32" s="15">
        <f t="shared" si="0"/>
        <v>1</v>
      </c>
      <c r="L32" s="15" t="str">
        <f t="shared" si="1"/>
        <v>19</v>
      </c>
      <c r="M32" s="15" t="str">
        <f t="shared" si="2"/>
        <v>2019年製</v>
      </c>
      <c r="N32" s="422" t="e">
        <f>VLOOKUP(B:B,価格調査!B:S,18,0)</f>
        <v>#N/A</v>
      </c>
    </row>
    <row r="33" spans="1:14" s="15" customFormat="1">
      <c r="A33" s="16" t="s">
        <v>4679</v>
      </c>
      <c r="B33" s="373">
        <v>1857014327024</v>
      </c>
      <c r="C33" s="373"/>
      <c r="D33" s="21" t="s">
        <v>7481</v>
      </c>
      <c r="E33" s="22">
        <v>19</v>
      </c>
      <c r="F33" s="22">
        <v>1</v>
      </c>
      <c r="G33" s="22">
        <v>0</v>
      </c>
      <c r="H33" s="22" t="s">
        <v>2037</v>
      </c>
      <c r="I33" s="22"/>
      <c r="J33" s="22"/>
      <c r="K33" s="15">
        <f t="shared" si="0"/>
        <v>1</v>
      </c>
      <c r="L33" s="15" t="str">
        <f t="shared" si="1"/>
        <v>19</v>
      </c>
      <c r="M33" s="15" t="str">
        <f t="shared" si="2"/>
        <v>2019年製</v>
      </c>
      <c r="N33" s="422" t="e">
        <f>VLOOKUP(B:B,価格調査!B:S,18,0)</f>
        <v>#N/A</v>
      </c>
    </row>
    <row r="34" spans="1:14" s="15" customFormat="1">
      <c r="A34" s="16" t="s">
        <v>7651</v>
      </c>
      <c r="B34" s="373" t="s">
        <v>2328</v>
      </c>
      <c r="C34" s="373">
        <v>4992496140178</v>
      </c>
      <c r="D34" s="22" t="s">
        <v>2227</v>
      </c>
      <c r="E34" s="22">
        <v>5020</v>
      </c>
      <c r="F34" s="22">
        <v>1</v>
      </c>
      <c r="G34" s="22">
        <v>0</v>
      </c>
      <c r="H34" s="22" t="s">
        <v>2037</v>
      </c>
      <c r="I34" s="22" t="s">
        <v>2036</v>
      </c>
      <c r="J34" s="22" t="s">
        <v>2146</v>
      </c>
      <c r="K34" s="15">
        <f t="shared" si="0"/>
        <v>1</v>
      </c>
      <c r="L34" s="15" t="str">
        <f t="shared" si="1"/>
        <v>20</v>
      </c>
      <c r="M34" s="15" t="str">
        <f t="shared" si="2"/>
        <v>2020年製</v>
      </c>
      <c r="N34" s="422" t="e">
        <f>VLOOKUP(B:B,価格調査!B:S,18,0)</f>
        <v>#N/A</v>
      </c>
    </row>
    <row r="35" spans="1:14" s="15" customFormat="1">
      <c r="A35" s="16" t="s">
        <v>7651</v>
      </c>
      <c r="B35" s="373">
        <v>1655515130262</v>
      </c>
      <c r="C35" s="373">
        <v>4992496099575</v>
      </c>
      <c r="D35" s="22" t="s">
        <v>4680</v>
      </c>
      <c r="E35" s="22">
        <v>2220</v>
      </c>
      <c r="F35" s="22">
        <v>1</v>
      </c>
      <c r="G35" s="22">
        <v>0</v>
      </c>
      <c r="H35" s="22" t="s">
        <v>2037</v>
      </c>
      <c r="I35" s="22" t="s">
        <v>2037</v>
      </c>
      <c r="J35" s="22" t="s">
        <v>2196</v>
      </c>
      <c r="K35" s="15">
        <f t="shared" si="0"/>
        <v>1</v>
      </c>
      <c r="L35" s="15" t="str">
        <f t="shared" si="1"/>
        <v>20</v>
      </c>
      <c r="M35" s="15" t="str">
        <f t="shared" si="2"/>
        <v>2020年製</v>
      </c>
      <c r="N35" s="422" t="e">
        <f>VLOOKUP(B:B,価格調査!B:S,18,0)</f>
        <v>#N/A</v>
      </c>
    </row>
    <row r="36" spans="1:14" s="15" customFormat="1">
      <c r="A36" s="16" t="s">
        <v>7651</v>
      </c>
      <c r="B36" s="373">
        <v>1956515159759</v>
      </c>
      <c r="C36" s="373">
        <v>3528703709336</v>
      </c>
      <c r="D36" s="22" t="s">
        <v>4682</v>
      </c>
      <c r="E36" s="22">
        <v>3920</v>
      </c>
      <c r="F36" s="22">
        <v>1</v>
      </c>
      <c r="G36" s="22">
        <v>0</v>
      </c>
      <c r="H36" s="22" t="s">
        <v>2037</v>
      </c>
      <c r="I36" s="22" t="s">
        <v>2037</v>
      </c>
      <c r="J36" s="22" t="s">
        <v>2196</v>
      </c>
      <c r="K36" s="15">
        <f t="shared" si="0"/>
        <v>1</v>
      </c>
      <c r="L36" s="15" t="str">
        <f t="shared" si="1"/>
        <v>20</v>
      </c>
      <c r="M36" s="15" t="str">
        <f t="shared" si="2"/>
        <v>2020年製</v>
      </c>
      <c r="N36" s="422" t="e">
        <f>VLOOKUP(B:B,価格調査!B:S,18,0)</f>
        <v>#N/A</v>
      </c>
    </row>
    <row r="37" spans="1:14" s="15" customFormat="1">
      <c r="A37" s="16" t="s">
        <v>7651</v>
      </c>
      <c r="B37" s="373">
        <v>2256517157760</v>
      </c>
      <c r="C37" s="373">
        <v>4985009756010</v>
      </c>
      <c r="D37" s="22" t="s">
        <v>4686</v>
      </c>
      <c r="E37" s="22">
        <v>4820</v>
      </c>
      <c r="F37" s="22">
        <v>1</v>
      </c>
      <c r="G37" s="22">
        <v>0</v>
      </c>
      <c r="H37" s="22" t="s">
        <v>2037</v>
      </c>
      <c r="I37" s="22" t="s">
        <v>2037</v>
      </c>
      <c r="J37" s="22" t="s">
        <v>2196</v>
      </c>
      <c r="K37" s="15">
        <f t="shared" si="0"/>
        <v>2</v>
      </c>
      <c r="L37" s="15" t="str">
        <f t="shared" si="1"/>
        <v>20</v>
      </c>
      <c r="M37" s="15" t="str">
        <f t="shared" si="2"/>
        <v>2020年製</v>
      </c>
      <c r="N37" s="422" t="e">
        <f>VLOOKUP(B:B,価格調査!B:S,18,0)</f>
        <v>#N/A</v>
      </c>
    </row>
    <row r="38" spans="1:14" s="15" customFormat="1">
      <c r="A38" s="16" t="s">
        <v>7651</v>
      </c>
      <c r="B38" s="373">
        <v>2354018159754</v>
      </c>
      <c r="C38" s="373">
        <v>2120090800019</v>
      </c>
      <c r="D38" s="22" t="s">
        <v>4687</v>
      </c>
      <c r="E38" s="22">
        <v>220</v>
      </c>
      <c r="F38" s="22">
        <v>1</v>
      </c>
      <c r="G38" s="22">
        <v>0</v>
      </c>
      <c r="H38" s="22" t="s">
        <v>2037</v>
      </c>
      <c r="I38" s="22" t="s">
        <v>2037</v>
      </c>
      <c r="J38" s="22" t="s">
        <v>2196</v>
      </c>
      <c r="K38" s="15">
        <f t="shared" si="0"/>
        <v>1</v>
      </c>
      <c r="L38" s="15" t="str">
        <f t="shared" si="1"/>
        <v>20</v>
      </c>
      <c r="M38" s="15" t="str">
        <f t="shared" si="2"/>
        <v>2020年製</v>
      </c>
      <c r="N38" s="422" t="e">
        <f>VLOOKUP(B:B,価格調査!B:S,18,0)</f>
        <v>#N/A</v>
      </c>
    </row>
    <row r="39" spans="1:14" s="15" customFormat="1">
      <c r="A39" s="16" t="s">
        <v>7651</v>
      </c>
      <c r="B39" s="373">
        <v>2355518157769</v>
      </c>
      <c r="C39" s="373">
        <v>4985009756119</v>
      </c>
      <c r="D39" s="22" t="s">
        <v>4688</v>
      </c>
      <c r="E39" s="22">
        <v>4620</v>
      </c>
      <c r="F39" s="22">
        <v>1</v>
      </c>
      <c r="G39" s="22">
        <v>0</v>
      </c>
      <c r="H39" s="22" t="s">
        <v>2037</v>
      </c>
      <c r="I39" s="22" t="s">
        <v>2037</v>
      </c>
      <c r="J39" s="22" t="s">
        <v>2196</v>
      </c>
      <c r="K39" s="15">
        <f t="shared" si="0"/>
        <v>1</v>
      </c>
      <c r="L39" s="15" t="str">
        <f t="shared" si="1"/>
        <v>20</v>
      </c>
      <c r="M39" s="15" t="str">
        <f t="shared" si="2"/>
        <v>2020年製</v>
      </c>
      <c r="N39" s="422" t="e">
        <f>VLOOKUP(B:B,価格調査!B:S,18,0)</f>
        <v>#N/A</v>
      </c>
    </row>
    <row r="40" spans="1:14" s="15" customFormat="1">
      <c r="A40" s="16" t="s">
        <v>7651</v>
      </c>
      <c r="B40" s="373">
        <v>2254518139020</v>
      </c>
      <c r="C40" s="373" t="s">
        <v>2911</v>
      </c>
      <c r="D40" s="22" t="s">
        <v>2327</v>
      </c>
      <c r="E40" s="22">
        <v>5120</v>
      </c>
      <c r="F40" s="22">
        <v>1</v>
      </c>
      <c r="G40" s="22">
        <v>0</v>
      </c>
      <c r="H40" s="22" t="s">
        <v>2037</v>
      </c>
      <c r="I40" s="22" t="s">
        <v>2036</v>
      </c>
      <c r="J40" s="22" t="s">
        <v>2326</v>
      </c>
      <c r="K40" s="15">
        <f t="shared" si="0"/>
        <v>1</v>
      </c>
      <c r="L40" s="15" t="str">
        <f t="shared" si="1"/>
        <v>20</v>
      </c>
      <c r="M40" s="15" t="str">
        <f t="shared" si="2"/>
        <v>2020年製</v>
      </c>
      <c r="N40" s="422" t="e">
        <f>VLOOKUP(B:B,価格調査!B:S,18,0)</f>
        <v>#N/A</v>
      </c>
    </row>
    <row r="41" spans="1:14" s="15" customFormat="1">
      <c r="A41" s="16" t="s">
        <v>4679</v>
      </c>
      <c r="B41" s="373">
        <v>2056016208945</v>
      </c>
      <c r="C41" s="373"/>
      <c r="D41" s="21" t="s">
        <v>2446</v>
      </c>
      <c r="E41" s="22">
        <v>20</v>
      </c>
      <c r="F41" s="22">
        <v>12</v>
      </c>
      <c r="G41" s="22">
        <v>0</v>
      </c>
      <c r="H41" s="22" t="s">
        <v>2037</v>
      </c>
      <c r="I41" s="22"/>
      <c r="J41" s="22"/>
      <c r="K41" s="15">
        <f t="shared" si="0"/>
        <v>1</v>
      </c>
      <c r="L41" s="15" t="str">
        <f t="shared" si="1"/>
        <v>20</v>
      </c>
      <c r="M41" s="15" t="str">
        <f t="shared" si="2"/>
        <v>2020年製</v>
      </c>
      <c r="N41" s="422" t="e">
        <f>VLOOKUP(B:B,価格調査!B:S,18,0)</f>
        <v>#N/A</v>
      </c>
    </row>
    <row r="42" spans="1:14" s="15" customFormat="1">
      <c r="A42" s="16" t="s">
        <v>4679</v>
      </c>
      <c r="B42" s="373">
        <v>1856015111151</v>
      </c>
      <c r="C42" s="373"/>
      <c r="D42" s="21" t="s">
        <v>2449</v>
      </c>
      <c r="E42" s="22">
        <v>20</v>
      </c>
      <c r="F42" s="22">
        <v>1</v>
      </c>
      <c r="G42" s="22">
        <v>0</v>
      </c>
      <c r="H42" s="22" t="s">
        <v>2037</v>
      </c>
      <c r="I42" s="22"/>
      <c r="J42" s="22"/>
      <c r="K42" s="15">
        <f t="shared" si="0"/>
        <v>1</v>
      </c>
      <c r="L42" s="15" t="str">
        <f t="shared" si="1"/>
        <v>20</v>
      </c>
      <c r="M42" s="15" t="str">
        <f t="shared" si="2"/>
        <v>2020年製</v>
      </c>
      <c r="N42" s="422" t="e">
        <f>VLOOKUP(B:B,価格調査!B:S,18,0)</f>
        <v>#N/A</v>
      </c>
    </row>
    <row r="43" spans="1:14" s="15" customFormat="1">
      <c r="A43" s="16" t="s">
        <v>4679</v>
      </c>
      <c r="B43" s="373">
        <v>2255517119983</v>
      </c>
      <c r="C43" s="373"/>
      <c r="D43" s="21" t="s">
        <v>2457</v>
      </c>
      <c r="E43" s="22">
        <v>20</v>
      </c>
      <c r="F43" s="22">
        <v>4</v>
      </c>
      <c r="G43" s="22">
        <v>0</v>
      </c>
      <c r="H43" s="22" t="s">
        <v>2037</v>
      </c>
      <c r="I43" s="22"/>
      <c r="J43" s="22"/>
      <c r="K43" s="15">
        <f t="shared" si="0"/>
        <v>1</v>
      </c>
      <c r="L43" s="15" t="str">
        <f t="shared" si="1"/>
        <v>20</v>
      </c>
      <c r="M43" s="15" t="str">
        <f t="shared" si="2"/>
        <v>2020年製</v>
      </c>
      <c r="N43" s="422" t="e">
        <f>VLOOKUP(B:B,価格調査!B:S,18,0)</f>
        <v>#N/A</v>
      </c>
    </row>
    <row r="44" spans="1:14" s="15" customFormat="1">
      <c r="A44" s="16" t="s">
        <v>4679</v>
      </c>
      <c r="B44" s="16">
        <v>2255018050204</v>
      </c>
      <c r="C44" s="16"/>
      <c r="D44" s="423" t="s">
        <v>2528</v>
      </c>
      <c r="E44" s="15">
        <v>20</v>
      </c>
      <c r="F44" s="15">
        <v>1</v>
      </c>
      <c r="G44" s="15">
        <v>0</v>
      </c>
      <c r="H44" s="15" t="s">
        <v>2037</v>
      </c>
      <c r="K44" s="15">
        <f t="shared" si="0"/>
        <v>1</v>
      </c>
      <c r="L44" s="15" t="str">
        <f t="shared" si="1"/>
        <v>20</v>
      </c>
      <c r="M44" s="15" t="str">
        <f t="shared" si="2"/>
        <v>2020年製</v>
      </c>
      <c r="N44" s="422" t="e">
        <f>VLOOKUP(B:B,価格調査!B:S,18,0)</f>
        <v>#N/A</v>
      </c>
    </row>
    <row r="45" spans="1:14" s="15" customFormat="1">
      <c r="A45" s="16" t="s">
        <v>4679</v>
      </c>
      <c r="B45" s="373">
        <v>2256018050201</v>
      </c>
      <c r="C45" s="373"/>
      <c r="D45" s="21" t="s">
        <v>2530</v>
      </c>
      <c r="E45" s="22">
        <v>20</v>
      </c>
      <c r="F45" s="22">
        <v>2</v>
      </c>
      <c r="G45" s="22">
        <v>0</v>
      </c>
      <c r="H45" s="22" t="s">
        <v>2037</v>
      </c>
      <c r="I45" s="22"/>
      <c r="J45" s="22"/>
      <c r="K45" s="15">
        <f t="shared" si="0"/>
        <v>1</v>
      </c>
      <c r="L45" s="15" t="str">
        <f t="shared" si="1"/>
        <v>20</v>
      </c>
      <c r="M45" s="15" t="str">
        <f t="shared" si="2"/>
        <v>2020年製</v>
      </c>
      <c r="N45" s="422" t="e">
        <f>VLOOKUP(B:B,価格調査!B:S,18,0)</f>
        <v>#N/A</v>
      </c>
    </row>
    <row r="46" spans="1:14" s="15" customFormat="1">
      <c r="A46" s="16" t="s">
        <v>4679</v>
      </c>
      <c r="B46" s="373">
        <v>2256517050207</v>
      </c>
      <c r="C46" s="373"/>
      <c r="D46" s="21" t="s">
        <v>2531</v>
      </c>
      <c r="E46" s="22">
        <v>20</v>
      </c>
      <c r="F46" s="22">
        <v>1</v>
      </c>
      <c r="G46" s="22">
        <v>0</v>
      </c>
      <c r="H46" s="22" t="s">
        <v>2037</v>
      </c>
      <c r="I46" s="22"/>
      <c r="J46" s="22"/>
      <c r="K46" s="15">
        <f t="shared" si="0"/>
        <v>1</v>
      </c>
      <c r="L46" s="15" t="str">
        <f t="shared" si="1"/>
        <v>20</v>
      </c>
      <c r="M46" s="15" t="str">
        <f t="shared" si="2"/>
        <v>2020年製</v>
      </c>
      <c r="N46" s="422" t="e">
        <f>VLOOKUP(B:B,価格調査!B:S,18,0)</f>
        <v>#N/A</v>
      </c>
    </row>
    <row r="47" spans="1:14" s="15" customFormat="1">
      <c r="A47" s="16" t="s">
        <v>4679</v>
      </c>
      <c r="B47" s="373">
        <v>2356018050208</v>
      </c>
      <c r="C47" s="373"/>
      <c r="D47" s="21" t="s">
        <v>2536</v>
      </c>
      <c r="E47" s="22">
        <v>20</v>
      </c>
      <c r="F47" s="22">
        <v>2</v>
      </c>
      <c r="G47" s="22">
        <v>0</v>
      </c>
      <c r="H47" s="22" t="s">
        <v>2037</v>
      </c>
      <c r="I47" s="22"/>
      <c r="J47" s="22"/>
      <c r="K47" s="15">
        <f t="shared" si="0"/>
        <v>1</v>
      </c>
      <c r="L47" s="15" t="str">
        <f t="shared" si="1"/>
        <v>20</v>
      </c>
      <c r="M47" s="15" t="str">
        <f t="shared" si="2"/>
        <v>2020年製</v>
      </c>
      <c r="N47" s="422" t="e">
        <f>VLOOKUP(B:B,価格調査!B:S,18,0)</f>
        <v>#N/A</v>
      </c>
    </row>
    <row r="48" spans="1:14" s="15" customFormat="1">
      <c r="A48" s="16" t="s">
        <v>4679</v>
      </c>
      <c r="B48" s="373">
        <v>1657014327358</v>
      </c>
      <c r="C48" s="373"/>
      <c r="D48" s="21" t="s">
        <v>2539</v>
      </c>
      <c r="E48" s="22">
        <v>20</v>
      </c>
      <c r="F48" s="22">
        <v>1</v>
      </c>
      <c r="G48" s="22">
        <v>0</v>
      </c>
      <c r="H48" s="22" t="s">
        <v>2037</v>
      </c>
      <c r="I48" s="22"/>
      <c r="J48" s="22"/>
      <c r="K48" s="15">
        <f t="shared" si="0"/>
        <v>1</v>
      </c>
      <c r="L48" s="15" t="str">
        <f t="shared" si="1"/>
        <v>20</v>
      </c>
      <c r="M48" s="15" t="str">
        <f t="shared" si="2"/>
        <v>2020年製</v>
      </c>
      <c r="N48" s="422" t="e">
        <f>VLOOKUP(B:B,価格調査!B:S,18,0)</f>
        <v>#N/A</v>
      </c>
    </row>
    <row r="49" spans="1:14" s="15" customFormat="1">
      <c r="A49" s="16" t="s">
        <v>4679</v>
      </c>
      <c r="B49" s="373">
        <v>2056016167068</v>
      </c>
      <c r="C49" s="373"/>
      <c r="D49" s="22" t="s">
        <v>2561</v>
      </c>
      <c r="E49" s="22">
        <v>20</v>
      </c>
      <c r="F49" s="22">
        <v>5</v>
      </c>
      <c r="G49" s="22">
        <v>0</v>
      </c>
      <c r="H49" s="22" t="s">
        <v>2037</v>
      </c>
      <c r="I49" s="22"/>
      <c r="J49" s="22"/>
      <c r="K49" s="15">
        <f t="shared" si="0"/>
        <v>1</v>
      </c>
      <c r="L49" s="15" t="str">
        <f t="shared" si="1"/>
        <v>20</v>
      </c>
      <c r="M49" s="15" t="str">
        <f t="shared" si="2"/>
        <v>2020年製</v>
      </c>
      <c r="N49" s="422" t="e">
        <f>VLOOKUP(B:B,価格調査!B:S,18,0)</f>
        <v>#N/A</v>
      </c>
    </row>
    <row r="50" spans="1:14" s="15" customFormat="1">
      <c r="A50" s="16" t="s">
        <v>4679</v>
      </c>
      <c r="B50" s="373">
        <v>1655015138119</v>
      </c>
      <c r="C50" s="373"/>
      <c r="D50" s="22" t="s">
        <v>2563</v>
      </c>
      <c r="E50" s="22">
        <v>20</v>
      </c>
      <c r="F50" s="22">
        <v>1</v>
      </c>
      <c r="G50" s="22">
        <v>0</v>
      </c>
      <c r="H50" s="22" t="s">
        <v>2037</v>
      </c>
      <c r="I50" s="22"/>
      <c r="J50" s="22"/>
      <c r="K50" s="15">
        <f t="shared" si="0"/>
        <v>1</v>
      </c>
      <c r="L50" s="15" t="str">
        <f t="shared" si="1"/>
        <v>20</v>
      </c>
      <c r="M50" s="15" t="str">
        <f t="shared" si="2"/>
        <v>2020年製</v>
      </c>
      <c r="N50" s="422" t="e">
        <f>VLOOKUP(B:B,価格調査!B:S,18,0)</f>
        <v>#N/A</v>
      </c>
    </row>
    <row r="51" spans="1:14" s="15" customFormat="1">
      <c r="A51" s="16" t="s">
        <v>4679</v>
      </c>
      <c r="B51" s="373">
        <v>1756514134104</v>
      </c>
      <c r="C51" s="373"/>
      <c r="D51" s="22" t="s">
        <v>2565</v>
      </c>
      <c r="E51" s="22">
        <v>20</v>
      </c>
      <c r="F51" s="22">
        <v>4</v>
      </c>
      <c r="G51" s="22">
        <v>0</v>
      </c>
      <c r="H51" s="22" t="s">
        <v>2037</v>
      </c>
      <c r="I51" s="22"/>
      <c r="J51" s="22"/>
      <c r="K51" s="15">
        <f t="shared" si="0"/>
        <v>1</v>
      </c>
      <c r="L51" s="15" t="str">
        <f t="shared" si="1"/>
        <v>20</v>
      </c>
      <c r="M51" s="15" t="str">
        <f t="shared" si="2"/>
        <v>2020年製</v>
      </c>
      <c r="N51" s="422" t="e">
        <f>VLOOKUP(B:B,価格調査!B:S,18,0)</f>
        <v>#N/A</v>
      </c>
    </row>
    <row r="52" spans="1:14" s="15" customFormat="1">
      <c r="A52" s="16" t="s">
        <v>4679</v>
      </c>
      <c r="B52" s="373">
        <v>1956016138116</v>
      </c>
      <c r="C52" s="373"/>
      <c r="D52" s="22" t="s">
        <v>2567</v>
      </c>
      <c r="E52" s="22">
        <v>20</v>
      </c>
      <c r="F52" s="22">
        <v>1</v>
      </c>
      <c r="G52" s="22">
        <v>0</v>
      </c>
      <c r="H52" s="22" t="s">
        <v>2037</v>
      </c>
      <c r="I52" s="22"/>
      <c r="J52" s="22"/>
      <c r="K52" s="15">
        <f t="shared" si="0"/>
        <v>1</v>
      </c>
      <c r="L52" s="15" t="str">
        <f t="shared" si="1"/>
        <v>20</v>
      </c>
      <c r="M52" s="15" t="str">
        <f t="shared" si="2"/>
        <v>2020年製</v>
      </c>
      <c r="N52" s="422" t="e">
        <f>VLOOKUP(B:B,価格調査!B:S,18,0)</f>
        <v>#N/A</v>
      </c>
    </row>
    <row r="53" spans="1:14" s="15" customFormat="1">
      <c r="A53" s="16" t="s">
        <v>4679</v>
      </c>
      <c r="B53" s="373">
        <v>1956515530213</v>
      </c>
      <c r="C53" s="373"/>
      <c r="D53" s="22" t="s">
        <v>2568</v>
      </c>
      <c r="E53" s="22">
        <v>20</v>
      </c>
      <c r="F53" s="22">
        <v>4</v>
      </c>
      <c r="G53" s="22">
        <v>0</v>
      </c>
      <c r="H53" s="22" t="s">
        <v>2037</v>
      </c>
      <c r="I53" s="22"/>
      <c r="J53" s="22"/>
      <c r="K53" s="15">
        <f t="shared" si="0"/>
        <v>1</v>
      </c>
      <c r="L53" s="15" t="str">
        <f t="shared" si="1"/>
        <v>20</v>
      </c>
      <c r="M53" s="15" t="str">
        <f t="shared" si="2"/>
        <v>2020年製</v>
      </c>
      <c r="N53" s="422" t="e">
        <f>VLOOKUP(B:B,価格調査!B:S,18,0)</f>
        <v>#N/A</v>
      </c>
    </row>
    <row r="54" spans="1:14" s="15" customFormat="1">
      <c r="A54" s="16" t="s">
        <v>4679</v>
      </c>
      <c r="B54" s="373">
        <v>2054517139492</v>
      </c>
      <c r="C54" s="373"/>
      <c r="D54" s="22" t="s">
        <v>2570</v>
      </c>
      <c r="E54" s="22">
        <v>20</v>
      </c>
      <c r="F54" s="22">
        <v>1</v>
      </c>
      <c r="G54" s="22">
        <v>0</v>
      </c>
      <c r="H54" s="22" t="s">
        <v>2037</v>
      </c>
      <c r="I54" s="22"/>
      <c r="J54" s="22"/>
      <c r="K54" s="15">
        <f t="shared" si="0"/>
        <v>1</v>
      </c>
      <c r="L54" s="15" t="str">
        <f t="shared" si="1"/>
        <v>20</v>
      </c>
      <c r="M54" s="15" t="str">
        <f t="shared" si="2"/>
        <v>2020年製</v>
      </c>
      <c r="N54" s="422" t="e">
        <f>VLOOKUP(B:B,価格調査!B:S,18,0)</f>
        <v>#N/A</v>
      </c>
    </row>
    <row r="55" spans="1:14" s="15" customFormat="1">
      <c r="A55" s="16" t="s">
        <v>4679</v>
      </c>
      <c r="B55" s="373">
        <v>2154017132174</v>
      </c>
      <c r="C55" s="373"/>
      <c r="D55" s="22" t="s">
        <v>2572</v>
      </c>
      <c r="E55" s="22">
        <v>20</v>
      </c>
      <c r="F55" s="22">
        <v>3</v>
      </c>
      <c r="G55" s="22">
        <v>0</v>
      </c>
      <c r="H55" s="22" t="s">
        <v>2037</v>
      </c>
      <c r="I55" s="22"/>
      <c r="J55" s="22"/>
      <c r="K55" s="15">
        <f t="shared" si="0"/>
        <v>1</v>
      </c>
      <c r="L55" s="15" t="str">
        <f t="shared" si="1"/>
        <v>20</v>
      </c>
      <c r="M55" s="15" t="str">
        <f t="shared" si="2"/>
        <v>2020年製</v>
      </c>
      <c r="N55" s="422" t="e">
        <f>VLOOKUP(B:B,価格調査!B:S,18,0)</f>
        <v>#N/A</v>
      </c>
    </row>
    <row r="56" spans="1:14" s="15" customFormat="1">
      <c r="A56" s="16" t="s">
        <v>4679</v>
      </c>
      <c r="B56" s="373">
        <v>2154018139493</v>
      </c>
      <c r="C56" s="373"/>
      <c r="D56" s="22" t="s">
        <v>2573</v>
      </c>
      <c r="E56" s="22">
        <v>20</v>
      </c>
      <c r="F56" s="22">
        <v>13</v>
      </c>
      <c r="G56" s="22">
        <v>0</v>
      </c>
      <c r="H56" s="22" t="s">
        <v>2037</v>
      </c>
      <c r="I56" s="22"/>
      <c r="J56" s="22"/>
      <c r="K56" s="15">
        <f t="shared" si="0"/>
        <v>1</v>
      </c>
      <c r="L56" s="15" t="str">
        <f t="shared" si="1"/>
        <v>20</v>
      </c>
      <c r="M56" s="15" t="str">
        <f t="shared" si="2"/>
        <v>2020年製</v>
      </c>
      <c r="N56" s="422" t="e">
        <f>VLOOKUP(B:B,価格調査!B:S,18,0)</f>
        <v>#N/A</v>
      </c>
    </row>
    <row r="57" spans="1:14" s="15" customFormat="1">
      <c r="A57" s="16" t="s">
        <v>4679</v>
      </c>
      <c r="B57" s="373">
        <v>2453520132177</v>
      </c>
      <c r="C57" s="373"/>
      <c r="D57" s="22" t="s">
        <v>2575</v>
      </c>
      <c r="E57" s="22">
        <v>20</v>
      </c>
      <c r="F57" s="22">
        <v>60</v>
      </c>
      <c r="G57" s="22">
        <v>0</v>
      </c>
      <c r="H57" s="22" t="s">
        <v>2037</v>
      </c>
      <c r="I57" s="22"/>
      <c r="J57" s="22"/>
      <c r="K57" s="15">
        <f t="shared" si="0"/>
        <v>1</v>
      </c>
      <c r="L57" s="15" t="str">
        <f t="shared" si="1"/>
        <v>20</v>
      </c>
      <c r="M57" s="15" t="str">
        <f t="shared" si="2"/>
        <v>2020年製</v>
      </c>
      <c r="N57" s="422" t="e">
        <f>VLOOKUP(B:B,価格調査!B:S,18,0)</f>
        <v>#N/A</v>
      </c>
    </row>
    <row r="58" spans="1:14" s="15" customFormat="1">
      <c r="A58" s="16" t="s">
        <v>4679</v>
      </c>
      <c r="B58" s="373">
        <v>2453520138117</v>
      </c>
      <c r="C58" s="373"/>
      <c r="D58" s="22" t="s">
        <v>2576</v>
      </c>
      <c r="E58" s="22">
        <v>20</v>
      </c>
      <c r="F58" s="22">
        <v>3</v>
      </c>
      <c r="G58" s="22">
        <v>0</v>
      </c>
      <c r="H58" s="22" t="s">
        <v>2037</v>
      </c>
      <c r="I58" s="22"/>
      <c r="J58" s="22"/>
      <c r="K58" s="15">
        <f t="shared" si="0"/>
        <v>1</v>
      </c>
      <c r="L58" s="15" t="str">
        <f t="shared" si="1"/>
        <v>20</v>
      </c>
      <c r="M58" s="15" t="str">
        <f t="shared" si="2"/>
        <v>2020年製</v>
      </c>
      <c r="N58" s="422" t="e">
        <f>VLOOKUP(B:B,価格調査!B:S,18,0)</f>
        <v>#N/A</v>
      </c>
    </row>
    <row r="59" spans="1:14" s="15" customFormat="1">
      <c r="A59" s="16" t="s">
        <v>4679</v>
      </c>
      <c r="B59" s="373">
        <v>1856515093889</v>
      </c>
      <c r="C59" s="373"/>
      <c r="D59" s="22" t="s">
        <v>2583</v>
      </c>
      <c r="E59" s="22">
        <v>20</v>
      </c>
      <c r="F59" s="22">
        <v>1</v>
      </c>
      <c r="G59" s="22">
        <v>0</v>
      </c>
      <c r="H59" s="22" t="s">
        <v>2037</v>
      </c>
      <c r="I59" s="22"/>
      <c r="J59" s="22"/>
      <c r="K59" s="15">
        <f t="shared" si="0"/>
        <v>1</v>
      </c>
      <c r="L59" s="15" t="str">
        <f t="shared" si="1"/>
        <v>20</v>
      </c>
      <c r="M59" s="15" t="str">
        <f t="shared" si="2"/>
        <v>2020年製</v>
      </c>
      <c r="N59" s="422" t="e">
        <f>VLOOKUP(B:B,価格調査!B:S,18,0)</f>
        <v>#N/A</v>
      </c>
    </row>
    <row r="60" spans="1:14" s="15" customFormat="1">
      <c r="A60" s="16" t="s">
        <v>4679</v>
      </c>
      <c r="B60" s="373">
        <v>1954516093881</v>
      </c>
      <c r="C60" s="373"/>
      <c r="D60" s="22" t="s">
        <v>2585</v>
      </c>
      <c r="E60" s="22">
        <v>20</v>
      </c>
      <c r="F60" s="22">
        <v>1</v>
      </c>
      <c r="G60" s="22">
        <v>0</v>
      </c>
      <c r="H60" s="22" t="s">
        <v>2037</v>
      </c>
      <c r="I60" s="22"/>
      <c r="J60" s="22"/>
      <c r="K60" s="15">
        <f t="shared" si="0"/>
        <v>1</v>
      </c>
      <c r="L60" s="15" t="str">
        <f t="shared" si="1"/>
        <v>20</v>
      </c>
      <c r="M60" s="15" t="str">
        <f t="shared" si="2"/>
        <v>2020年製</v>
      </c>
      <c r="N60" s="422" t="e">
        <f>VLOOKUP(B:B,価格調査!B:S,18,0)</f>
        <v>#N/A</v>
      </c>
    </row>
    <row r="61" spans="1:14" s="15" customFormat="1">
      <c r="A61" s="16" t="s">
        <v>4679</v>
      </c>
      <c r="B61" s="373">
        <v>2155017096008</v>
      </c>
      <c r="C61" s="373"/>
      <c r="D61" s="22" t="s">
        <v>2590</v>
      </c>
      <c r="E61" s="22">
        <v>20</v>
      </c>
      <c r="F61" s="22">
        <v>1</v>
      </c>
      <c r="G61" s="22">
        <v>0</v>
      </c>
      <c r="H61" s="22" t="s">
        <v>2037</v>
      </c>
      <c r="I61" s="22"/>
      <c r="J61" s="22"/>
      <c r="K61" s="15">
        <f t="shared" si="0"/>
        <v>1</v>
      </c>
      <c r="L61" s="15" t="str">
        <f t="shared" si="1"/>
        <v>20</v>
      </c>
      <c r="M61" s="15" t="str">
        <f t="shared" si="2"/>
        <v>2020年製</v>
      </c>
      <c r="N61" s="422" t="e">
        <f>VLOOKUP(B:B,価格調査!B:S,18,0)</f>
        <v>#N/A</v>
      </c>
    </row>
    <row r="62" spans="1:14" s="15" customFormat="1">
      <c r="A62" s="16" t="s">
        <v>4679</v>
      </c>
      <c r="B62" s="373">
        <v>2156516094045</v>
      </c>
      <c r="C62" s="373"/>
      <c r="D62" s="22" t="s">
        <v>2595</v>
      </c>
      <c r="E62" s="22">
        <v>20</v>
      </c>
      <c r="F62" s="22">
        <v>1</v>
      </c>
      <c r="G62" s="22">
        <v>0</v>
      </c>
      <c r="H62" s="22" t="s">
        <v>2037</v>
      </c>
      <c r="I62" s="22"/>
      <c r="J62" s="22"/>
      <c r="K62" s="15">
        <f t="shared" si="0"/>
        <v>1</v>
      </c>
      <c r="L62" s="15" t="str">
        <f t="shared" si="1"/>
        <v>20</v>
      </c>
      <c r="M62" s="15" t="str">
        <f t="shared" si="2"/>
        <v>2020年製</v>
      </c>
      <c r="N62" s="422" t="e">
        <f>VLOOKUP(B:B,価格調査!B:S,18,0)</f>
        <v>#N/A</v>
      </c>
    </row>
    <row r="63" spans="1:14" s="15" customFormat="1">
      <c r="A63" s="16" t="s">
        <v>4679</v>
      </c>
      <c r="B63" s="373">
        <v>2157015094017</v>
      </c>
      <c r="C63" s="373"/>
      <c r="D63" s="22" t="s">
        <v>2596</v>
      </c>
      <c r="E63" s="22">
        <v>20</v>
      </c>
      <c r="F63" s="22">
        <v>3</v>
      </c>
      <c r="G63" s="22">
        <v>0</v>
      </c>
      <c r="H63" s="22" t="s">
        <v>2037</v>
      </c>
      <c r="I63" s="22"/>
      <c r="J63" s="22"/>
      <c r="K63" s="15">
        <f t="shared" si="0"/>
        <v>1</v>
      </c>
      <c r="L63" s="15" t="str">
        <f t="shared" si="1"/>
        <v>20</v>
      </c>
      <c r="M63" s="15" t="str">
        <f t="shared" si="2"/>
        <v>2020年製</v>
      </c>
      <c r="N63" s="422" t="e">
        <f>VLOOKUP(B:B,価格調査!B:S,18,0)</f>
        <v>#N/A</v>
      </c>
    </row>
    <row r="64" spans="1:14" s="15" customFormat="1">
      <c r="A64" s="16" t="s">
        <v>4679</v>
      </c>
      <c r="B64" s="373">
        <v>2455020095891</v>
      </c>
      <c r="C64" s="373"/>
      <c r="D64" s="22" t="s">
        <v>2601</v>
      </c>
      <c r="E64" s="22">
        <v>20</v>
      </c>
      <c r="F64" s="22">
        <v>2</v>
      </c>
      <c r="G64" s="22">
        <v>0</v>
      </c>
      <c r="H64" s="22" t="s">
        <v>2037</v>
      </c>
      <c r="I64" s="22"/>
      <c r="J64" s="22"/>
      <c r="K64" s="15">
        <f t="shared" si="0"/>
        <v>1</v>
      </c>
      <c r="L64" s="15" t="str">
        <f t="shared" si="1"/>
        <v>20</v>
      </c>
      <c r="M64" s="15" t="str">
        <f t="shared" si="2"/>
        <v>2020年製</v>
      </c>
      <c r="N64" s="422" t="e">
        <f>VLOOKUP(B:B,価格調査!B:S,18,0)</f>
        <v>#N/A</v>
      </c>
    </row>
    <row r="65" spans="1:14" s="15" customFormat="1">
      <c r="A65" s="16" t="s">
        <v>4679</v>
      </c>
      <c r="B65" s="373">
        <v>2553519095879</v>
      </c>
      <c r="C65" s="373"/>
      <c r="D65" s="22" t="s">
        <v>2602</v>
      </c>
      <c r="E65" s="22">
        <v>20</v>
      </c>
      <c r="F65" s="22">
        <v>1</v>
      </c>
      <c r="G65" s="22">
        <v>0</v>
      </c>
      <c r="H65" s="22" t="s">
        <v>2037</v>
      </c>
      <c r="I65" s="22"/>
      <c r="J65" s="22"/>
      <c r="K65" s="15">
        <f t="shared" si="0"/>
        <v>1</v>
      </c>
      <c r="L65" s="15" t="str">
        <f t="shared" si="1"/>
        <v>20</v>
      </c>
      <c r="M65" s="15" t="str">
        <f t="shared" si="2"/>
        <v>2020年製</v>
      </c>
      <c r="N65" s="422" t="e">
        <f>VLOOKUP(B:B,価格調査!B:S,18,0)</f>
        <v>#N/A</v>
      </c>
    </row>
    <row r="66" spans="1:14" s="15" customFormat="1">
      <c r="A66" s="16" t="s">
        <v>4679</v>
      </c>
      <c r="B66" s="373">
        <v>3253021095891</v>
      </c>
      <c r="C66" s="373"/>
      <c r="D66" s="22" t="s">
        <v>2608</v>
      </c>
      <c r="E66" s="22">
        <v>20</v>
      </c>
      <c r="F66" s="22">
        <v>2</v>
      </c>
      <c r="G66" s="22">
        <v>0</v>
      </c>
      <c r="H66" s="22" t="s">
        <v>2037</v>
      </c>
      <c r="I66" s="22"/>
      <c r="J66" s="22"/>
      <c r="K66" s="15">
        <f t="shared" ref="K66:K129" si="3">COUNTIF(B:B,B66)</f>
        <v>1</v>
      </c>
      <c r="L66" s="15" t="str">
        <f t="shared" ref="L66:L129" si="4">RIGHT(E66,2)</f>
        <v>20</v>
      </c>
      <c r="M66" s="15" t="str">
        <f t="shared" ref="M66:M129" si="5">"20"&amp;L66&amp;"年製"</f>
        <v>2020年製</v>
      </c>
      <c r="N66" s="422" t="e">
        <f>VLOOKUP(B:B,価格調査!B:S,18,0)</f>
        <v>#N/A</v>
      </c>
    </row>
    <row r="67" spans="1:14" s="15" customFormat="1">
      <c r="A67" s="16" t="s">
        <v>4679</v>
      </c>
      <c r="B67" s="373">
        <v>1656514239024</v>
      </c>
      <c r="C67" s="373"/>
      <c r="D67" s="22" t="s">
        <v>2610</v>
      </c>
      <c r="E67" s="22">
        <v>20</v>
      </c>
      <c r="F67" s="22">
        <v>1</v>
      </c>
      <c r="G67" s="22">
        <v>0</v>
      </c>
      <c r="H67" s="22" t="s">
        <v>2037</v>
      </c>
      <c r="I67" s="22"/>
      <c r="J67" s="22"/>
      <c r="K67" s="15">
        <f t="shared" si="3"/>
        <v>1</v>
      </c>
      <c r="L67" s="15" t="str">
        <f t="shared" si="4"/>
        <v>20</v>
      </c>
      <c r="M67" s="15" t="str">
        <f t="shared" si="5"/>
        <v>2020年製</v>
      </c>
      <c r="N67" s="422" t="e">
        <f>VLOOKUP(B:B,価格調査!B:S,18,0)</f>
        <v>#N/A</v>
      </c>
    </row>
    <row r="68" spans="1:14" s="15" customFormat="1">
      <c r="A68" s="16" t="s">
        <v>4679</v>
      </c>
      <c r="B68" s="373">
        <v>1657014239026</v>
      </c>
      <c r="C68" s="373"/>
      <c r="D68" s="22" t="s">
        <v>2612</v>
      </c>
      <c r="E68" s="22">
        <v>20</v>
      </c>
      <c r="F68" s="22">
        <v>2</v>
      </c>
      <c r="G68" s="22">
        <v>0</v>
      </c>
      <c r="H68" s="22" t="s">
        <v>2037</v>
      </c>
      <c r="I68" s="22"/>
      <c r="J68" s="22"/>
      <c r="K68" s="15">
        <f t="shared" si="3"/>
        <v>1</v>
      </c>
      <c r="L68" s="15" t="str">
        <f t="shared" si="4"/>
        <v>20</v>
      </c>
      <c r="M68" s="15" t="str">
        <f t="shared" si="5"/>
        <v>2020年製</v>
      </c>
      <c r="N68" s="422" t="e">
        <f>VLOOKUP(B:B,価格調査!B:S,18,0)</f>
        <v>#N/A</v>
      </c>
    </row>
    <row r="69" spans="1:14" s="15" customFormat="1">
      <c r="A69" s="16" t="s">
        <v>4679</v>
      </c>
      <c r="B69" s="373">
        <v>1756514239021</v>
      </c>
      <c r="C69" s="373"/>
      <c r="D69" s="22" t="s">
        <v>2614</v>
      </c>
      <c r="E69" s="22">
        <v>20</v>
      </c>
      <c r="F69" s="22">
        <v>1</v>
      </c>
      <c r="G69" s="22">
        <v>0</v>
      </c>
      <c r="H69" s="22" t="s">
        <v>2037</v>
      </c>
      <c r="I69" s="22"/>
      <c r="J69" s="22"/>
      <c r="K69" s="15">
        <f t="shared" si="3"/>
        <v>1</v>
      </c>
      <c r="L69" s="15" t="str">
        <f t="shared" si="4"/>
        <v>20</v>
      </c>
      <c r="M69" s="15" t="str">
        <f t="shared" si="5"/>
        <v>2020年製</v>
      </c>
      <c r="N69" s="422" t="e">
        <f>VLOOKUP(B:B,価格調査!B:S,18,0)</f>
        <v>#N/A</v>
      </c>
    </row>
    <row r="70" spans="1:14" s="15" customFormat="1">
      <c r="A70" s="16" t="s">
        <v>4679</v>
      </c>
      <c r="B70" s="373">
        <v>1757014239023</v>
      </c>
      <c r="C70" s="373"/>
      <c r="D70" s="22" t="s">
        <v>2618</v>
      </c>
      <c r="E70" s="22">
        <v>20</v>
      </c>
      <c r="F70" s="22">
        <v>2</v>
      </c>
      <c r="G70" s="22">
        <v>0</v>
      </c>
      <c r="H70" s="22" t="s">
        <v>2037</v>
      </c>
      <c r="I70" s="22"/>
      <c r="J70" s="22"/>
      <c r="K70" s="15">
        <f t="shared" si="3"/>
        <v>1</v>
      </c>
      <c r="L70" s="15" t="str">
        <f t="shared" si="4"/>
        <v>20</v>
      </c>
      <c r="M70" s="15" t="str">
        <f t="shared" si="5"/>
        <v>2020年製</v>
      </c>
      <c r="N70" s="422" t="e">
        <f>VLOOKUP(B:B,価格調査!B:S,18,0)</f>
        <v>#N/A</v>
      </c>
    </row>
    <row r="71" spans="1:14" s="15" customFormat="1">
      <c r="A71" s="16" t="s">
        <v>4679</v>
      </c>
      <c r="B71" s="373">
        <v>2156016239021</v>
      </c>
      <c r="C71" s="373"/>
      <c r="D71" s="22" t="s">
        <v>2627</v>
      </c>
      <c r="E71" s="22">
        <v>20</v>
      </c>
      <c r="F71" s="22">
        <v>1</v>
      </c>
      <c r="G71" s="22">
        <v>0</v>
      </c>
      <c r="H71" s="22" t="s">
        <v>2037</v>
      </c>
      <c r="I71" s="22"/>
      <c r="J71" s="22"/>
      <c r="K71" s="15">
        <f t="shared" si="3"/>
        <v>1</v>
      </c>
      <c r="L71" s="15" t="str">
        <f t="shared" si="4"/>
        <v>20</v>
      </c>
      <c r="M71" s="15" t="str">
        <f t="shared" si="5"/>
        <v>2020年製</v>
      </c>
      <c r="N71" s="422" t="e">
        <f>VLOOKUP(B:B,価格調査!B:S,18,0)</f>
        <v>#N/A</v>
      </c>
    </row>
    <row r="72" spans="1:14" s="15" customFormat="1">
      <c r="A72" s="16" t="s">
        <v>4679</v>
      </c>
      <c r="B72" s="373">
        <v>2256517149086</v>
      </c>
      <c r="C72" s="373"/>
      <c r="D72" s="22" t="s">
        <v>2637</v>
      </c>
      <c r="E72" s="22">
        <v>20</v>
      </c>
      <c r="F72" s="22">
        <v>2</v>
      </c>
      <c r="G72" s="22">
        <v>0</v>
      </c>
      <c r="H72" s="22" t="s">
        <v>2037</v>
      </c>
      <c r="I72" s="22"/>
      <c r="J72" s="22"/>
      <c r="K72" s="15">
        <f t="shared" si="3"/>
        <v>1</v>
      </c>
      <c r="L72" s="15" t="str">
        <f t="shared" si="4"/>
        <v>20</v>
      </c>
      <c r="M72" s="15" t="str">
        <f t="shared" si="5"/>
        <v>2020年製</v>
      </c>
      <c r="N72" s="422" t="e">
        <f>VLOOKUP(B:B,価格調査!B:S,18,0)</f>
        <v>#N/A</v>
      </c>
    </row>
    <row r="73" spans="1:14" s="15" customFormat="1">
      <c r="A73" s="16" t="s">
        <v>4679</v>
      </c>
      <c r="B73" s="373">
        <v>1758016172028</v>
      </c>
      <c r="C73" s="373"/>
      <c r="D73" s="22" t="s">
        <v>2647</v>
      </c>
      <c r="E73" s="22">
        <v>20</v>
      </c>
      <c r="F73" s="22">
        <v>1</v>
      </c>
      <c r="G73" s="22">
        <v>0</v>
      </c>
      <c r="H73" s="22" t="s">
        <v>2037</v>
      </c>
      <c r="I73" s="22"/>
      <c r="J73" s="22"/>
      <c r="K73" s="15">
        <f t="shared" si="3"/>
        <v>1</v>
      </c>
      <c r="L73" s="15" t="str">
        <f t="shared" si="4"/>
        <v>20</v>
      </c>
      <c r="M73" s="15" t="str">
        <f t="shared" si="5"/>
        <v>2020年製</v>
      </c>
      <c r="N73" s="422" t="e">
        <f>VLOOKUP(B:B,価格調査!B:S,18,0)</f>
        <v>#N/A</v>
      </c>
    </row>
    <row r="74" spans="1:14" s="15" customFormat="1">
      <c r="A74" s="16" t="s">
        <v>4679</v>
      </c>
      <c r="B74" s="373">
        <v>2255519380046</v>
      </c>
      <c r="C74" s="373"/>
      <c r="D74" s="22" t="s">
        <v>2658</v>
      </c>
      <c r="E74" s="22">
        <v>20</v>
      </c>
      <c r="F74" s="22">
        <v>1</v>
      </c>
      <c r="G74" s="22">
        <v>0</v>
      </c>
      <c r="H74" s="22" t="s">
        <v>2037</v>
      </c>
      <c r="I74" s="22"/>
      <c r="J74" s="22"/>
      <c r="K74" s="15">
        <f t="shared" si="3"/>
        <v>1</v>
      </c>
      <c r="L74" s="15" t="str">
        <f t="shared" si="4"/>
        <v>20</v>
      </c>
      <c r="M74" s="15" t="str">
        <f t="shared" si="5"/>
        <v>2020年製</v>
      </c>
      <c r="N74" s="422" t="e">
        <f>VLOOKUP(B:B,価格調査!B:S,18,0)</f>
        <v>#N/A</v>
      </c>
    </row>
    <row r="75" spans="1:14" s="15" customFormat="1">
      <c r="A75" s="16" t="s">
        <v>4679</v>
      </c>
      <c r="B75" s="373">
        <v>2753020095881</v>
      </c>
      <c r="C75" s="373"/>
      <c r="D75" s="22" t="s">
        <v>2524</v>
      </c>
      <c r="E75" s="22">
        <v>20</v>
      </c>
      <c r="F75" s="22">
        <v>1</v>
      </c>
      <c r="G75" s="22">
        <v>0</v>
      </c>
      <c r="H75" s="22" t="s">
        <v>2037</v>
      </c>
      <c r="I75" s="22"/>
      <c r="J75" s="22"/>
      <c r="K75" s="15">
        <f t="shared" si="3"/>
        <v>2</v>
      </c>
      <c r="L75" s="15" t="str">
        <f t="shared" si="4"/>
        <v>20</v>
      </c>
      <c r="M75" s="15" t="str">
        <f t="shared" si="5"/>
        <v>2020年製</v>
      </c>
      <c r="N75" s="422" t="e">
        <f>VLOOKUP(B:B,価格調査!B:S,18,0)</f>
        <v>#N/A</v>
      </c>
    </row>
    <row r="76" spans="1:14" s="15" customFormat="1">
      <c r="A76" s="16" t="s">
        <v>4679</v>
      </c>
      <c r="B76" s="373">
        <v>2355519095893</v>
      </c>
      <c r="C76" s="373"/>
      <c r="D76" s="22" t="s">
        <v>2407</v>
      </c>
      <c r="E76" s="22">
        <v>20</v>
      </c>
      <c r="F76" s="22">
        <v>1</v>
      </c>
      <c r="G76" s="22">
        <v>0</v>
      </c>
      <c r="H76" s="22" t="s">
        <v>2037</v>
      </c>
      <c r="I76" s="22"/>
      <c r="J76" s="22"/>
      <c r="K76" s="15">
        <f t="shared" si="3"/>
        <v>2</v>
      </c>
      <c r="L76" s="15" t="str">
        <f t="shared" si="4"/>
        <v>20</v>
      </c>
      <c r="M76" s="15" t="str">
        <f t="shared" si="5"/>
        <v>2020年製</v>
      </c>
      <c r="N76" s="422" t="e">
        <f>VLOOKUP(B:B,価格調査!B:S,18,0)</f>
        <v>#N/A</v>
      </c>
    </row>
    <row r="77" spans="1:14" s="15" customFormat="1">
      <c r="A77" s="16" t="s">
        <v>4679</v>
      </c>
      <c r="B77" s="373">
        <v>1956515118220</v>
      </c>
      <c r="C77" s="373"/>
      <c r="D77" s="22" t="s">
        <v>2671</v>
      </c>
      <c r="E77" s="22">
        <v>20</v>
      </c>
      <c r="F77" s="22">
        <v>4</v>
      </c>
      <c r="G77" s="22">
        <v>0</v>
      </c>
      <c r="H77" s="22" t="s">
        <v>2037</v>
      </c>
      <c r="I77" s="22"/>
      <c r="J77" s="22"/>
      <c r="K77" s="15">
        <f t="shared" si="3"/>
        <v>1</v>
      </c>
      <c r="L77" s="15" t="str">
        <f t="shared" si="4"/>
        <v>20</v>
      </c>
      <c r="M77" s="15" t="str">
        <f t="shared" si="5"/>
        <v>2020年製</v>
      </c>
      <c r="N77" s="422">
        <f>VLOOKUP(B:B,価格調査!B:S,18,0)</f>
        <v>1074476508</v>
      </c>
    </row>
    <row r="78" spans="1:14" s="15" customFormat="1">
      <c r="A78" s="16" t="s">
        <v>4679</v>
      </c>
      <c r="B78" s="373">
        <v>1756514355035</v>
      </c>
      <c r="C78" s="373"/>
      <c r="D78" s="22" t="s">
        <v>2714</v>
      </c>
      <c r="E78" s="22">
        <v>20</v>
      </c>
      <c r="F78" s="22">
        <v>1</v>
      </c>
      <c r="G78" s="22">
        <v>0</v>
      </c>
      <c r="H78" s="22" t="s">
        <v>2037</v>
      </c>
      <c r="I78" s="22"/>
      <c r="J78" s="22"/>
      <c r="K78" s="15">
        <f t="shared" si="3"/>
        <v>1</v>
      </c>
      <c r="L78" s="15" t="str">
        <f t="shared" si="4"/>
        <v>20</v>
      </c>
      <c r="M78" s="15" t="str">
        <f t="shared" si="5"/>
        <v>2020年製</v>
      </c>
      <c r="N78" s="422" t="e">
        <f>VLOOKUP(B:B,価格調査!B:S,18,0)</f>
        <v>#N/A</v>
      </c>
    </row>
    <row r="79" spans="1:14" s="15" customFormat="1">
      <c r="A79" s="16" t="s">
        <v>4679</v>
      </c>
      <c r="B79" s="373">
        <v>1757014358137</v>
      </c>
      <c r="C79" s="373"/>
      <c r="D79" s="22" t="s">
        <v>2715</v>
      </c>
      <c r="E79" s="22">
        <v>20</v>
      </c>
      <c r="F79" s="22">
        <v>1</v>
      </c>
      <c r="G79" s="22">
        <v>0</v>
      </c>
      <c r="H79" s="22" t="s">
        <v>2037</v>
      </c>
      <c r="I79" s="22"/>
      <c r="J79" s="22"/>
      <c r="K79" s="15">
        <f t="shared" si="3"/>
        <v>1</v>
      </c>
      <c r="L79" s="15" t="str">
        <f t="shared" si="4"/>
        <v>20</v>
      </c>
      <c r="M79" s="15" t="str">
        <f t="shared" si="5"/>
        <v>2020年製</v>
      </c>
      <c r="N79" s="422" t="e">
        <f>VLOOKUP(B:B,価格調査!B:S,18,0)</f>
        <v>#N/A</v>
      </c>
    </row>
    <row r="80" spans="1:14" s="15" customFormat="1">
      <c r="A80" s="16" t="s">
        <v>4679</v>
      </c>
      <c r="B80" s="373">
        <v>2156016358135</v>
      </c>
      <c r="C80" s="373"/>
      <c r="D80" s="22" t="s">
        <v>2716</v>
      </c>
      <c r="E80" s="22">
        <v>20</v>
      </c>
      <c r="F80" s="22">
        <v>1</v>
      </c>
      <c r="G80" s="22">
        <v>0</v>
      </c>
      <c r="H80" s="22" t="s">
        <v>2037</v>
      </c>
      <c r="I80" s="22"/>
      <c r="J80" s="22"/>
      <c r="K80" s="15">
        <f t="shared" si="3"/>
        <v>1</v>
      </c>
      <c r="L80" s="15" t="str">
        <f t="shared" si="4"/>
        <v>20</v>
      </c>
      <c r="M80" s="15" t="str">
        <f t="shared" si="5"/>
        <v>2020年製</v>
      </c>
      <c r="N80" s="422" t="e">
        <f>VLOOKUP(B:B,価格調査!B:S,18,0)</f>
        <v>#N/A</v>
      </c>
    </row>
    <row r="81" spans="1:14" s="15" customFormat="1">
      <c r="A81" s="16" t="s">
        <v>4679</v>
      </c>
      <c r="B81" s="373">
        <v>2657017142322</v>
      </c>
      <c r="C81" s="373"/>
      <c r="D81" s="22" t="s">
        <v>2723</v>
      </c>
      <c r="E81" s="22">
        <v>20</v>
      </c>
      <c r="F81" s="22">
        <v>4</v>
      </c>
      <c r="G81" s="22">
        <v>0</v>
      </c>
      <c r="H81" s="22" t="s">
        <v>2037</v>
      </c>
      <c r="I81" s="22"/>
      <c r="J81" s="22"/>
      <c r="K81" s="15">
        <f t="shared" si="3"/>
        <v>1</v>
      </c>
      <c r="L81" s="15" t="str">
        <f t="shared" si="4"/>
        <v>20</v>
      </c>
      <c r="M81" s="15" t="str">
        <f t="shared" si="5"/>
        <v>2020年製</v>
      </c>
      <c r="N81" s="422" t="e">
        <f>VLOOKUP(B:B,価格調査!B:S,18,0)</f>
        <v>#N/A</v>
      </c>
    </row>
    <row r="82" spans="1:14" s="15" customFormat="1">
      <c r="A82" s="16" t="s">
        <v>4679</v>
      </c>
      <c r="B82" s="373">
        <v>2356517129856</v>
      </c>
      <c r="C82" s="373"/>
      <c r="D82" s="22" t="s">
        <v>2737</v>
      </c>
      <c r="E82" s="22">
        <v>20</v>
      </c>
      <c r="F82" s="22">
        <v>4</v>
      </c>
      <c r="G82" s="22">
        <v>0</v>
      </c>
      <c r="H82" s="22" t="s">
        <v>2037</v>
      </c>
      <c r="I82" s="22"/>
      <c r="J82" s="22"/>
      <c r="K82" s="15">
        <f t="shared" si="3"/>
        <v>1</v>
      </c>
      <c r="L82" s="15" t="str">
        <f t="shared" si="4"/>
        <v>20</v>
      </c>
      <c r="M82" s="15" t="str">
        <f t="shared" si="5"/>
        <v>2020年製</v>
      </c>
      <c r="N82" s="422">
        <f>VLOOKUP(B:B,価格調査!B:S,18,0)</f>
        <v>1074476287</v>
      </c>
    </row>
    <row r="83" spans="1:14" s="15" customFormat="1">
      <c r="A83" s="16" t="s">
        <v>4679</v>
      </c>
      <c r="B83" s="373">
        <v>1655515121031</v>
      </c>
      <c r="C83" s="373"/>
      <c r="D83" s="22" t="s">
        <v>2748</v>
      </c>
      <c r="E83" s="22">
        <v>20</v>
      </c>
      <c r="F83" s="22">
        <v>3</v>
      </c>
      <c r="G83" s="22">
        <v>0</v>
      </c>
      <c r="H83" s="22" t="s">
        <v>2037</v>
      </c>
      <c r="I83" s="22"/>
      <c r="J83" s="22"/>
      <c r="K83" s="15">
        <f t="shared" si="3"/>
        <v>1</v>
      </c>
      <c r="L83" s="15" t="str">
        <f t="shared" si="4"/>
        <v>20</v>
      </c>
      <c r="M83" s="15" t="str">
        <f t="shared" si="5"/>
        <v>2020年製</v>
      </c>
      <c r="N83" s="422" t="e">
        <f>VLOOKUP(B:B,価格調査!B:S,18,0)</f>
        <v>#N/A</v>
      </c>
    </row>
    <row r="84" spans="1:14" s="15" customFormat="1">
      <c r="A84" s="16" t="s">
        <v>4679</v>
      </c>
      <c r="B84" s="373">
        <v>2055517121036</v>
      </c>
      <c r="C84" s="373"/>
      <c r="D84" s="22" t="s">
        <v>2750</v>
      </c>
      <c r="E84" s="22">
        <v>20</v>
      </c>
      <c r="F84" s="22">
        <v>3</v>
      </c>
      <c r="G84" s="22">
        <v>0</v>
      </c>
      <c r="H84" s="22" t="s">
        <v>2037</v>
      </c>
      <c r="I84" s="22"/>
      <c r="J84" s="22"/>
      <c r="K84" s="15">
        <f t="shared" si="3"/>
        <v>1</v>
      </c>
      <c r="L84" s="15" t="str">
        <f t="shared" si="4"/>
        <v>20</v>
      </c>
      <c r="M84" s="15" t="str">
        <f t="shared" si="5"/>
        <v>2020年製</v>
      </c>
      <c r="N84" s="422" t="e">
        <f>VLOOKUP(B:B,価格調査!B:S,18,0)</f>
        <v>#N/A</v>
      </c>
    </row>
    <row r="85" spans="1:14" s="15" customFormat="1">
      <c r="A85" s="16" t="s">
        <v>4679</v>
      </c>
      <c r="B85" s="373">
        <v>2056516121034</v>
      </c>
      <c r="C85" s="373"/>
      <c r="D85" s="22" t="s">
        <v>2751</v>
      </c>
      <c r="E85" s="22">
        <v>20</v>
      </c>
      <c r="F85" s="22">
        <v>3</v>
      </c>
      <c r="G85" s="22">
        <v>0</v>
      </c>
      <c r="H85" s="22" t="s">
        <v>2037</v>
      </c>
      <c r="I85" s="22"/>
      <c r="J85" s="22"/>
      <c r="K85" s="15">
        <f t="shared" si="3"/>
        <v>1</v>
      </c>
      <c r="L85" s="15" t="str">
        <f t="shared" si="4"/>
        <v>20</v>
      </c>
      <c r="M85" s="15" t="str">
        <f t="shared" si="5"/>
        <v>2020年製</v>
      </c>
      <c r="N85" s="422" t="e">
        <f>VLOOKUP(B:B,価格調査!B:S,18,0)</f>
        <v>#N/A</v>
      </c>
    </row>
    <row r="86" spans="1:14" s="15" customFormat="1">
      <c r="A86" s="16" t="s">
        <v>4679</v>
      </c>
      <c r="B86" s="373">
        <v>2156017121035</v>
      </c>
      <c r="C86" s="373"/>
      <c r="D86" s="22" t="s">
        <v>4698</v>
      </c>
      <c r="E86" s="22">
        <v>20</v>
      </c>
      <c r="F86" s="22">
        <v>2</v>
      </c>
      <c r="G86" s="22">
        <v>0</v>
      </c>
      <c r="H86" s="22" t="s">
        <v>2037</v>
      </c>
      <c r="I86" s="22"/>
      <c r="J86" s="22"/>
      <c r="K86" s="15">
        <f t="shared" si="3"/>
        <v>2</v>
      </c>
      <c r="L86" s="15" t="str">
        <f t="shared" si="4"/>
        <v>20</v>
      </c>
      <c r="M86" s="15" t="str">
        <f t="shared" si="5"/>
        <v>2020年製</v>
      </c>
      <c r="N86" s="422" t="e">
        <f>VLOOKUP(B:B,価格調査!B:S,18,0)</f>
        <v>#N/A</v>
      </c>
    </row>
    <row r="87" spans="1:14" s="15" customFormat="1">
      <c r="A87" s="16" t="s">
        <v>4679</v>
      </c>
      <c r="B87" s="373">
        <v>2254519121031</v>
      </c>
      <c r="C87" s="373"/>
      <c r="D87" s="22" t="s">
        <v>2755</v>
      </c>
      <c r="E87" s="22">
        <v>20</v>
      </c>
      <c r="F87" s="22">
        <v>1</v>
      </c>
      <c r="G87" s="22">
        <v>0</v>
      </c>
      <c r="H87" s="22" t="s">
        <v>2037</v>
      </c>
      <c r="I87" s="22"/>
      <c r="J87" s="22"/>
      <c r="K87" s="15">
        <f t="shared" si="3"/>
        <v>1</v>
      </c>
      <c r="L87" s="15" t="str">
        <f t="shared" si="4"/>
        <v>20</v>
      </c>
      <c r="M87" s="15" t="str">
        <f t="shared" si="5"/>
        <v>2020年製</v>
      </c>
      <c r="N87" s="422" t="e">
        <f>VLOOKUP(B:B,価格調査!B:S,18,0)</f>
        <v>#N/A</v>
      </c>
    </row>
    <row r="88" spans="1:14" s="15" customFormat="1">
      <c r="A88" s="16" t="s">
        <v>4679</v>
      </c>
      <c r="B88" s="373">
        <v>2254018096007</v>
      </c>
      <c r="C88" s="373"/>
      <c r="D88" s="22" t="s">
        <v>2503</v>
      </c>
      <c r="E88" s="22">
        <v>20</v>
      </c>
      <c r="F88" s="22">
        <v>1</v>
      </c>
      <c r="G88" s="22">
        <v>0</v>
      </c>
      <c r="H88" s="22" t="s">
        <v>2037</v>
      </c>
      <c r="I88" s="22"/>
      <c r="J88" s="22"/>
      <c r="K88" s="15">
        <f t="shared" si="3"/>
        <v>2</v>
      </c>
      <c r="L88" s="15" t="str">
        <f t="shared" si="4"/>
        <v>20</v>
      </c>
      <c r="M88" s="15" t="str">
        <f t="shared" si="5"/>
        <v>2020年製</v>
      </c>
      <c r="N88" s="422" t="e">
        <f>VLOOKUP(B:B,価格調査!B:S,18,0)</f>
        <v>#N/A</v>
      </c>
    </row>
    <row r="89" spans="1:14" s="15" customFormat="1">
      <c r="A89" s="16" t="s">
        <v>7651</v>
      </c>
      <c r="B89" s="373">
        <v>2154516130022</v>
      </c>
      <c r="C89" s="373">
        <v>4992496087107</v>
      </c>
      <c r="D89" s="22" t="s">
        <v>2324</v>
      </c>
      <c r="E89" s="22">
        <v>921</v>
      </c>
      <c r="F89" s="22">
        <v>1</v>
      </c>
      <c r="G89" s="22">
        <v>0</v>
      </c>
      <c r="H89" s="22" t="s">
        <v>2037</v>
      </c>
      <c r="I89" s="22" t="s">
        <v>2036</v>
      </c>
      <c r="J89" s="22" t="s">
        <v>2323</v>
      </c>
      <c r="K89" s="15">
        <f t="shared" si="3"/>
        <v>1</v>
      </c>
      <c r="L89" s="15" t="str">
        <f t="shared" si="4"/>
        <v>21</v>
      </c>
      <c r="M89" s="15" t="str">
        <f t="shared" si="5"/>
        <v>2021年製</v>
      </c>
      <c r="N89" s="422" t="e">
        <f>VLOOKUP(B:B,価格調査!B:S,18,0)</f>
        <v>#N/A</v>
      </c>
    </row>
    <row r="90" spans="1:14" s="15" customFormat="1">
      <c r="A90" s="16" t="s">
        <v>7651</v>
      </c>
      <c r="B90" s="373">
        <v>2254018130077</v>
      </c>
      <c r="C90" s="373">
        <v>4992496142677</v>
      </c>
      <c r="D90" s="21" t="s">
        <v>2321</v>
      </c>
      <c r="E90" s="22">
        <v>1321</v>
      </c>
      <c r="F90" s="22">
        <v>6</v>
      </c>
      <c r="G90" s="22">
        <v>0</v>
      </c>
      <c r="H90" s="22" t="s">
        <v>2037</v>
      </c>
      <c r="I90" s="22" t="s">
        <v>2037</v>
      </c>
      <c r="J90" s="22" t="s">
        <v>2196</v>
      </c>
      <c r="K90" s="15">
        <f t="shared" si="3"/>
        <v>3</v>
      </c>
      <c r="L90" s="15" t="str">
        <f t="shared" si="4"/>
        <v>21</v>
      </c>
      <c r="M90" s="15" t="str">
        <f t="shared" si="5"/>
        <v>2021年製</v>
      </c>
      <c r="N90" s="422">
        <f>VLOOKUP(B:B,価格調査!B:S,18,0)</f>
        <v>1074476228</v>
      </c>
    </row>
    <row r="91" spans="1:14" s="15" customFormat="1">
      <c r="A91" s="16" t="s">
        <v>7651</v>
      </c>
      <c r="B91" s="373">
        <v>2254517130073</v>
      </c>
      <c r="C91" s="373">
        <v>4992496142639</v>
      </c>
      <c r="D91" s="21" t="s">
        <v>2293</v>
      </c>
      <c r="E91" s="22">
        <v>5021</v>
      </c>
      <c r="F91" s="22">
        <v>14</v>
      </c>
      <c r="G91" s="22">
        <v>0</v>
      </c>
      <c r="H91" s="22" t="s">
        <v>2037</v>
      </c>
      <c r="I91" s="22" t="s">
        <v>2036</v>
      </c>
      <c r="J91" s="22" t="s">
        <v>2146</v>
      </c>
      <c r="K91" s="15">
        <f t="shared" si="3"/>
        <v>2</v>
      </c>
      <c r="L91" s="15" t="str">
        <f t="shared" si="4"/>
        <v>21</v>
      </c>
      <c r="M91" s="15" t="str">
        <f t="shared" si="5"/>
        <v>2021年製</v>
      </c>
      <c r="N91" s="422">
        <f>VLOOKUP(B:B,価格調査!B:S,18,0)</f>
        <v>1074476131</v>
      </c>
    </row>
    <row r="92" spans="1:14" s="15" customFormat="1">
      <c r="A92" s="16" t="s">
        <v>7651</v>
      </c>
      <c r="B92" s="373">
        <v>1756515157003</v>
      </c>
      <c r="C92" s="373">
        <v>4985009757093</v>
      </c>
      <c r="D92" s="21" t="s">
        <v>2319</v>
      </c>
      <c r="E92" s="22">
        <v>2221</v>
      </c>
      <c r="F92" s="22">
        <v>1</v>
      </c>
      <c r="G92" s="22">
        <v>0</v>
      </c>
      <c r="H92" s="22" t="s">
        <v>2037</v>
      </c>
      <c r="I92" s="22" t="s">
        <v>2036</v>
      </c>
      <c r="J92" s="22" t="s">
        <v>2318</v>
      </c>
      <c r="K92" s="15">
        <f t="shared" si="3"/>
        <v>1</v>
      </c>
      <c r="L92" s="15" t="str">
        <f t="shared" si="4"/>
        <v>21</v>
      </c>
      <c r="M92" s="15" t="str">
        <f t="shared" si="5"/>
        <v>2021年製</v>
      </c>
      <c r="N92" s="422">
        <f>VLOOKUP(B:B,価格調査!B:S,18,0)</f>
        <v>1074476248</v>
      </c>
    </row>
    <row r="93" spans="1:14" s="15" customFormat="1">
      <c r="A93" s="16" t="s">
        <v>7651</v>
      </c>
      <c r="B93" s="373">
        <v>2254518157000</v>
      </c>
      <c r="C93" s="373">
        <v>4985009757505</v>
      </c>
      <c r="D93" s="22" t="s">
        <v>4683</v>
      </c>
      <c r="E93" s="22">
        <v>3221</v>
      </c>
      <c r="F93" s="22">
        <v>4</v>
      </c>
      <c r="G93" s="22">
        <v>0</v>
      </c>
      <c r="H93" s="22" t="s">
        <v>2037</v>
      </c>
      <c r="I93" s="22" t="s">
        <v>2037</v>
      </c>
      <c r="J93" s="22" t="s">
        <v>4684</v>
      </c>
      <c r="K93" s="15">
        <f t="shared" si="3"/>
        <v>1</v>
      </c>
      <c r="L93" s="15" t="str">
        <f t="shared" si="4"/>
        <v>21</v>
      </c>
      <c r="M93" s="15" t="str">
        <f t="shared" si="5"/>
        <v>2021年製</v>
      </c>
      <c r="N93" s="422" t="e">
        <f>VLOOKUP(B:B,価格調査!B:S,18,0)</f>
        <v>#N/A</v>
      </c>
    </row>
    <row r="94" spans="1:14" s="15" customFormat="1">
      <c r="A94" s="16" t="s">
        <v>7651</v>
      </c>
      <c r="B94" s="373">
        <v>2554518159043</v>
      </c>
      <c r="C94" s="373">
        <v>4985009700044</v>
      </c>
      <c r="D94" s="22" t="s">
        <v>2313</v>
      </c>
      <c r="E94" s="22">
        <v>3221</v>
      </c>
      <c r="F94" s="22">
        <v>1</v>
      </c>
      <c r="G94" s="22">
        <v>0</v>
      </c>
      <c r="H94" s="22" t="s">
        <v>2037</v>
      </c>
      <c r="I94" s="22" t="s">
        <v>2036</v>
      </c>
      <c r="J94" s="22" t="s">
        <v>2055</v>
      </c>
      <c r="K94" s="15">
        <f t="shared" si="3"/>
        <v>1</v>
      </c>
      <c r="L94" s="15" t="str">
        <f t="shared" si="4"/>
        <v>21</v>
      </c>
      <c r="M94" s="15" t="str">
        <f t="shared" si="5"/>
        <v>2021年製</v>
      </c>
      <c r="N94" s="422">
        <f>VLOOKUP(B:B,価格調査!B:S,18,0)</f>
        <v>1074476593</v>
      </c>
    </row>
    <row r="95" spans="1:14" s="15" customFormat="1">
      <c r="A95" s="16" t="s">
        <v>7651</v>
      </c>
      <c r="B95" s="373">
        <v>2753518155509</v>
      </c>
      <c r="C95" s="373">
        <v>4985009687130</v>
      </c>
      <c r="D95" s="22" t="s">
        <v>2240</v>
      </c>
      <c r="E95" s="22">
        <v>4021</v>
      </c>
      <c r="F95" s="22">
        <v>2</v>
      </c>
      <c r="G95" s="22">
        <v>0</v>
      </c>
      <c r="H95" s="22" t="s">
        <v>2037</v>
      </c>
      <c r="I95" s="22" t="s">
        <v>2037</v>
      </c>
      <c r="J95" s="22" t="s">
        <v>2099</v>
      </c>
      <c r="K95" s="15">
        <f t="shared" si="3"/>
        <v>4</v>
      </c>
      <c r="L95" s="15" t="str">
        <f t="shared" si="4"/>
        <v>21</v>
      </c>
      <c r="M95" s="15" t="str">
        <f t="shared" si="5"/>
        <v>2021年製</v>
      </c>
      <c r="N95" s="422">
        <f>VLOOKUP(B:B,価格調査!B:S,18,0)</f>
        <v>1074476423</v>
      </c>
    </row>
    <row r="96" spans="1:14" s="15" customFormat="1">
      <c r="A96" s="16" t="s">
        <v>7651</v>
      </c>
      <c r="B96" s="373">
        <v>2155517130394</v>
      </c>
      <c r="C96" s="373" t="s">
        <v>2907</v>
      </c>
      <c r="D96" s="22" t="s">
        <v>2322</v>
      </c>
      <c r="E96" s="22">
        <v>3821</v>
      </c>
      <c r="F96" s="22">
        <v>3</v>
      </c>
      <c r="G96" s="22">
        <v>0</v>
      </c>
      <c r="H96" s="22" t="s">
        <v>2037</v>
      </c>
      <c r="I96" s="22" t="s">
        <v>2036</v>
      </c>
      <c r="J96" s="22" t="s">
        <v>2196</v>
      </c>
      <c r="K96" s="15">
        <f t="shared" si="3"/>
        <v>1</v>
      </c>
      <c r="L96" s="15" t="str">
        <f t="shared" si="4"/>
        <v>21</v>
      </c>
      <c r="M96" s="15" t="str">
        <f t="shared" si="5"/>
        <v>2021年製</v>
      </c>
      <c r="N96" s="422">
        <f>VLOOKUP(B:B,価格調査!B:S,18,0)</f>
        <v>0</v>
      </c>
    </row>
    <row r="97" spans="1:14" s="15" customFormat="1">
      <c r="A97" s="16" t="s">
        <v>7651</v>
      </c>
      <c r="B97" s="373">
        <v>1955016139024</v>
      </c>
      <c r="C97" s="373" t="s">
        <v>2902</v>
      </c>
      <c r="D97" s="22" t="s">
        <v>2325</v>
      </c>
      <c r="E97" s="22">
        <v>321</v>
      </c>
      <c r="F97" s="22">
        <v>1</v>
      </c>
      <c r="G97" s="22">
        <v>0</v>
      </c>
      <c r="H97" s="22" t="s">
        <v>2037</v>
      </c>
      <c r="I97" s="22" t="s">
        <v>2036</v>
      </c>
      <c r="J97" s="22" t="s">
        <v>2196</v>
      </c>
      <c r="K97" s="15">
        <f t="shared" si="3"/>
        <v>1</v>
      </c>
      <c r="L97" s="15" t="str">
        <f t="shared" si="4"/>
        <v>21</v>
      </c>
      <c r="M97" s="15" t="str">
        <f t="shared" si="5"/>
        <v>2021年製</v>
      </c>
      <c r="N97" s="422" t="e">
        <f>VLOOKUP(B:B,価格調査!B:S,18,0)</f>
        <v>#N/A</v>
      </c>
    </row>
    <row r="98" spans="1:14" s="15" customFormat="1">
      <c r="A98" s="16" t="s">
        <v>7651</v>
      </c>
      <c r="B98" s="373">
        <v>2454018139029</v>
      </c>
      <c r="C98" s="373" t="s">
        <v>2912</v>
      </c>
      <c r="D98" s="22" t="s">
        <v>2320</v>
      </c>
      <c r="E98" s="22">
        <v>721</v>
      </c>
      <c r="F98" s="22">
        <v>1</v>
      </c>
      <c r="G98" s="22">
        <v>0</v>
      </c>
      <c r="H98" s="22" t="s">
        <v>2037</v>
      </c>
      <c r="I98" s="22" t="s">
        <v>2036</v>
      </c>
      <c r="J98" s="22" t="s">
        <v>2196</v>
      </c>
      <c r="K98" s="15">
        <f t="shared" si="3"/>
        <v>1</v>
      </c>
      <c r="L98" s="15" t="str">
        <f t="shared" si="4"/>
        <v>21</v>
      </c>
      <c r="M98" s="15" t="str">
        <f t="shared" si="5"/>
        <v>2021年製</v>
      </c>
      <c r="N98" s="422" t="e">
        <f>VLOOKUP(B:B,価格調査!B:S,18,0)</f>
        <v>#N/A</v>
      </c>
    </row>
    <row r="99" spans="1:14" s="15" customFormat="1">
      <c r="A99" s="16" t="s">
        <v>7651</v>
      </c>
      <c r="B99" s="373">
        <v>1956515159735</v>
      </c>
      <c r="C99" s="373">
        <v>3528704149667</v>
      </c>
      <c r="D99" s="22" t="s">
        <v>2317</v>
      </c>
      <c r="E99" s="22">
        <v>521</v>
      </c>
      <c r="F99" s="22">
        <v>1</v>
      </c>
      <c r="G99" s="22">
        <v>0</v>
      </c>
      <c r="H99" s="22" t="s">
        <v>2037</v>
      </c>
      <c r="I99" s="22" t="s">
        <v>2036</v>
      </c>
      <c r="J99" s="22" t="s">
        <v>3965</v>
      </c>
      <c r="K99" s="15">
        <f t="shared" si="3"/>
        <v>1</v>
      </c>
      <c r="L99" s="15" t="str">
        <f t="shared" si="4"/>
        <v>21</v>
      </c>
      <c r="M99" s="15" t="str">
        <f t="shared" si="5"/>
        <v>2021年製</v>
      </c>
      <c r="N99" s="422">
        <f>VLOOKUP(B:B,価格調査!B:S,18,0)</f>
        <v>1074476550</v>
      </c>
    </row>
    <row r="100" spans="1:14" s="15" customFormat="1">
      <c r="A100" s="16" t="s">
        <v>7651</v>
      </c>
      <c r="B100" s="373">
        <v>1956516157709</v>
      </c>
      <c r="C100" s="373">
        <v>4985009753613</v>
      </c>
      <c r="D100" s="21" t="s">
        <v>2282</v>
      </c>
      <c r="E100" s="22">
        <v>4421</v>
      </c>
      <c r="F100" s="22">
        <v>3</v>
      </c>
      <c r="G100" s="22">
        <v>0</v>
      </c>
      <c r="H100" s="22" t="s">
        <v>2037</v>
      </c>
      <c r="I100" s="22" t="s">
        <v>2036</v>
      </c>
      <c r="J100" s="22" t="s">
        <v>2069</v>
      </c>
      <c r="K100" s="15">
        <f t="shared" si="3"/>
        <v>3</v>
      </c>
      <c r="L100" s="15" t="str">
        <f t="shared" si="4"/>
        <v>21</v>
      </c>
      <c r="M100" s="15" t="str">
        <f t="shared" si="5"/>
        <v>2021年製</v>
      </c>
      <c r="N100" s="422">
        <f>VLOOKUP(B:B,価格調査!B:S,18,0)</f>
        <v>1074476184</v>
      </c>
    </row>
    <row r="101" spans="1:14" s="15" customFormat="1">
      <c r="A101" s="16" t="s">
        <v>7651</v>
      </c>
      <c r="B101" s="373">
        <v>2255516157702</v>
      </c>
      <c r="C101" s="373">
        <v>4985009753408</v>
      </c>
      <c r="D101" s="21" t="s">
        <v>2264</v>
      </c>
      <c r="E101" s="22">
        <v>4821</v>
      </c>
      <c r="F101" s="22">
        <v>3</v>
      </c>
      <c r="G101" s="22">
        <v>0</v>
      </c>
      <c r="H101" s="22" t="s">
        <v>2037</v>
      </c>
      <c r="I101" s="22" t="s">
        <v>2036</v>
      </c>
      <c r="J101" s="22" t="s">
        <v>2102</v>
      </c>
      <c r="K101" s="15">
        <f t="shared" si="3"/>
        <v>5</v>
      </c>
      <c r="L101" s="15" t="str">
        <f t="shared" si="4"/>
        <v>21</v>
      </c>
      <c r="M101" s="15" t="str">
        <f t="shared" si="5"/>
        <v>2021年製</v>
      </c>
      <c r="N101" s="422">
        <f>VLOOKUP(B:B,価格調査!B:S,18,0)</f>
        <v>1074476357</v>
      </c>
    </row>
    <row r="102" spans="1:14" s="15" customFormat="1">
      <c r="A102" s="16" t="s">
        <v>7651</v>
      </c>
      <c r="B102" s="373">
        <v>2154517159749</v>
      </c>
      <c r="C102" s="373">
        <v>3528700610369</v>
      </c>
      <c r="D102" s="21" t="s">
        <v>2316</v>
      </c>
      <c r="E102" s="22">
        <v>1721</v>
      </c>
      <c r="F102" s="22">
        <v>1</v>
      </c>
      <c r="G102" s="22">
        <v>0</v>
      </c>
      <c r="H102" s="22" t="s">
        <v>2037</v>
      </c>
      <c r="I102" s="22" t="s">
        <v>2036</v>
      </c>
      <c r="J102" s="22" t="s">
        <v>2314</v>
      </c>
      <c r="K102" s="15">
        <f t="shared" si="3"/>
        <v>2</v>
      </c>
      <c r="L102" s="15" t="str">
        <f t="shared" si="4"/>
        <v>21</v>
      </c>
      <c r="M102" s="15" t="str">
        <f t="shared" si="5"/>
        <v>2021年製</v>
      </c>
      <c r="N102" s="422">
        <f>VLOOKUP(B:B,価格調査!B:S,18,0)</f>
        <v>1074476401</v>
      </c>
    </row>
    <row r="103" spans="1:14" s="15" customFormat="1">
      <c r="A103" s="16" t="s">
        <v>7651</v>
      </c>
      <c r="B103" s="373">
        <v>2154517159749</v>
      </c>
      <c r="C103" s="373">
        <v>3528700610369</v>
      </c>
      <c r="D103" s="21" t="s">
        <v>2316</v>
      </c>
      <c r="E103" s="22">
        <v>5221</v>
      </c>
      <c r="F103" s="22">
        <v>2</v>
      </c>
      <c r="G103" s="22">
        <v>0</v>
      </c>
      <c r="H103" s="22" t="s">
        <v>2037</v>
      </c>
      <c r="I103" s="22" t="s">
        <v>2036</v>
      </c>
      <c r="J103" s="22" t="s">
        <v>2055</v>
      </c>
      <c r="K103" s="15">
        <f t="shared" si="3"/>
        <v>2</v>
      </c>
      <c r="L103" s="15" t="str">
        <f t="shared" si="4"/>
        <v>21</v>
      </c>
      <c r="M103" s="15" t="str">
        <f t="shared" si="5"/>
        <v>2021年製</v>
      </c>
      <c r="N103" s="422">
        <f>VLOOKUP(B:B,価格調査!B:S,18,0)</f>
        <v>1074476401</v>
      </c>
    </row>
    <row r="104" spans="1:14" s="15" customFormat="1">
      <c r="A104" s="16" t="s">
        <v>7651</v>
      </c>
      <c r="B104" s="373">
        <v>2454018159041</v>
      </c>
      <c r="C104" s="373">
        <v>4985009701805</v>
      </c>
      <c r="D104" s="21" t="s">
        <v>2061</v>
      </c>
      <c r="E104" s="22">
        <v>5121</v>
      </c>
      <c r="F104" s="22">
        <v>2</v>
      </c>
      <c r="G104" s="22">
        <v>0</v>
      </c>
      <c r="H104" s="22" t="s">
        <v>2037</v>
      </c>
      <c r="I104" s="22" t="s">
        <v>2037</v>
      </c>
      <c r="J104" s="22" t="s">
        <v>2055</v>
      </c>
      <c r="K104" s="15">
        <f t="shared" si="3"/>
        <v>3</v>
      </c>
      <c r="L104" s="15" t="str">
        <f t="shared" si="4"/>
        <v>21</v>
      </c>
      <c r="M104" s="15" t="str">
        <f t="shared" si="5"/>
        <v>2021年製</v>
      </c>
      <c r="N104" s="422">
        <f>VLOOKUP(B:B,価格調査!B:S,18,0)</f>
        <v>1074476164</v>
      </c>
    </row>
    <row r="105" spans="1:14" s="15" customFormat="1">
      <c r="A105" s="16" t="s">
        <v>7651</v>
      </c>
      <c r="B105" s="373">
        <v>2355518159978</v>
      </c>
      <c r="C105" s="373">
        <v>3528700026382</v>
      </c>
      <c r="D105" s="21" t="s">
        <v>2315</v>
      </c>
      <c r="E105" s="22">
        <v>3221</v>
      </c>
      <c r="F105" s="22">
        <v>1</v>
      </c>
      <c r="G105" s="22">
        <v>0</v>
      </c>
      <c r="H105" s="22" t="s">
        <v>2037</v>
      </c>
      <c r="I105" s="22" t="s">
        <v>2036</v>
      </c>
      <c r="J105" s="22" t="s">
        <v>2314</v>
      </c>
      <c r="K105" s="15">
        <f t="shared" si="3"/>
        <v>1</v>
      </c>
      <c r="L105" s="15" t="str">
        <f t="shared" si="4"/>
        <v>21</v>
      </c>
      <c r="M105" s="15" t="str">
        <f t="shared" si="5"/>
        <v>2021年製</v>
      </c>
      <c r="N105" s="422">
        <f>VLOOKUP(B:B,価格調査!B:S,18,0)</f>
        <v>1074476395</v>
      </c>
    </row>
    <row r="106" spans="1:14" s="15" customFormat="1">
      <c r="A106" s="16" t="s">
        <v>7651</v>
      </c>
      <c r="B106" s="373">
        <v>2154018139943</v>
      </c>
      <c r="C106" s="373">
        <v>5452000732163</v>
      </c>
      <c r="D106" s="21" t="s">
        <v>2301</v>
      </c>
      <c r="E106" s="22">
        <v>3521</v>
      </c>
      <c r="F106" s="22">
        <v>1</v>
      </c>
      <c r="G106" s="22">
        <v>0</v>
      </c>
      <c r="H106" s="22" t="s">
        <v>2037</v>
      </c>
      <c r="I106" s="22" t="s">
        <v>2036</v>
      </c>
      <c r="J106" s="22" t="s">
        <v>2294</v>
      </c>
      <c r="K106" s="15">
        <f t="shared" si="3"/>
        <v>1</v>
      </c>
      <c r="L106" s="15" t="str">
        <f t="shared" si="4"/>
        <v>21</v>
      </c>
      <c r="M106" s="15" t="str">
        <f t="shared" si="5"/>
        <v>2021年製</v>
      </c>
      <c r="N106" s="422" t="e">
        <f>VLOOKUP(B:B,価格調査!B:S,18,0)</f>
        <v>#N/A</v>
      </c>
    </row>
    <row r="107" spans="1:14" s="15" customFormat="1">
      <c r="A107" s="16" t="s">
        <v>4679</v>
      </c>
      <c r="B107" s="373">
        <v>2256517206611</v>
      </c>
      <c r="C107" s="373"/>
      <c r="D107" s="21" t="s">
        <v>2356</v>
      </c>
      <c r="E107" s="22">
        <v>21</v>
      </c>
      <c r="F107" s="22">
        <v>1</v>
      </c>
      <c r="G107" s="22">
        <v>0</v>
      </c>
      <c r="H107" s="22" t="s">
        <v>2037</v>
      </c>
      <c r="I107" s="22"/>
      <c r="J107" s="22"/>
      <c r="K107" s="15">
        <f t="shared" si="3"/>
        <v>1</v>
      </c>
      <c r="L107" s="15" t="str">
        <f t="shared" si="4"/>
        <v>21</v>
      </c>
      <c r="M107" s="15" t="str">
        <f t="shared" si="5"/>
        <v>2021年製</v>
      </c>
      <c r="N107" s="422" t="e">
        <f>VLOOKUP(B:B,価格調査!B:S,18,0)</f>
        <v>#N/A</v>
      </c>
    </row>
    <row r="108" spans="1:14" s="15" customFormat="1">
      <c r="A108" s="16" t="s">
        <v>4679</v>
      </c>
      <c r="B108" s="373">
        <v>2254518206616</v>
      </c>
      <c r="C108" s="373"/>
      <c r="D108" s="21" t="s">
        <v>2361</v>
      </c>
      <c r="E108" s="22">
        <v>21</v>
      </c>
      <c r="F108" s="22">
        <v>3</v>
      </c>
      <c r="G108" s="22">
        <v>0</v>
      </c>
      <c r="H108" s="22" t="s">
        <v>2037</v>
      </c>
      <c r="I108" s="22"/>
      <c r="J108" s="22"/>
      <c r="K108" s="15">
        <f t="shared" si="3"/>
        <v>1</v>
      </c>
      <c r="L108" s="15" t="str">
        <f t="shared" si="4"/>
        <v>21</v>
      </c>
      <c r="M108" s="15" t="str">
        <f t="shared" si="5"/>
        <v>2021年製</v>
      </c>
      <c r="N108" s="422" t="e">
        <f>VLOOKUP(B:B,価格調査!B:S,18,0)</f>
        <v>#N/A</v>
      </c>
    </row>
    <row r="109" spans="1:14" s="15" customFormat="1">
      <c r="A109" s="16" t="s">
        <v>4679</v>
      </c>
      <c r="B109" s="373">
        <v>2255518206613</v>
      </c>
      <c r="C109" s="373"/>
      <c r="D109" s="21" t="s">
        <v>2363</v>
      </c>
      <c r="E109" s="22">
        <v>21</v>
      </c>
      <c r="F109" s="22">
        <v>2</v>
      </c>
      <c r="G109" s="22">
        <v>0</v>
      </c>
      <c r="H109" s="22" t="s">
        <v>2037</v>
      </c>
      <c r="I109" s="22"/>
      <c r="J109" s="22"/>
      <c r="K109" s="15">
        <f t="shared" si="3"/>
        <v>1</v>
      </c>
      <c r="L109" s="15" t="str">
        <f t="shared" si="4"/>
        <v>21</v>
      </c>
      <c r="M109" s="15" t="str">
        <f t="shared" si="5"/>
        <v>2021年製</v>
      </c>
      <c r="N109" s="422" t="e">
        <f>VLOOKUP(B:B,価格調査!B:S,18,0)</f>
        <v>#N/A</v>
      </c>
    </row>
    <row r="110" spans="1:14" s="15" customFormat="1">
      <c r="A110" s="16" t="s">
        <v>4679</v>
      </c>
      <c r="B110" s="373">
        <v>2256018206615</v>
      </c>
      <c r="C110" s="373"/>
      <c r="D110" s="21" t="s">
        <v>2364</v>
      </c>
      <c r="E110" s="22">
        <v>21</v>
      </c>
      <c r="F110" s="22">
        <v>2</v>
      </c>
      <c r="G110" s="22">
        <v>0</v>
      </c>
      <c r="H110" s="22" t="s">
        <v>2037</v>
      </c>
      <c r="I110" s="22"/>
      <c r="J110" s="22"/>
      <c r="K110" s="15">
        <f t="shared" si="3"/>
        <v>1</v>
      </c>
      <c r="L110" s="15" t="str">
        <f t="shared" si="4"/>
        <v>21</v>
      </c>
      <c r="M110" s="15" t="str">
        <f t="shared" si="5"/>
        <v>2021年製</v>
      </c>
      <c r="N110" s="422" t="e">
        <f>VLOOKUP(B:B,価格調査!B:S,18,0)</f>
        <v>#N/A</v>
      </c>
    </row>
    <row r="111" spans="1:14" s="15" customFormat="1">
      <c r="A111" s="16" t="s">
        <v>4679</v>
      </c>
      <c r="B111" s="373">
        <v>1757014328352</v>
      </c>
      <c r="C111" s="373"/>
      <c r="D111" s="21" t="s">
        <v>2415</v>
      </c>
      <c r="E111" s="22">
        <v>21</v>
      </c>
      <c r="F111" s="22">
        <v>2</v>
      </c>
      <c r="G111" s="22">
        <v>0</v>
      </c>
      <c r="H111" s="22" t="s">
        <v>2037</v>
      </c>
      <c r="I111" s="22"/>
      <c r="J111" s="22"/>
      <c r="K111" s="15">
        <f t="shared" si="3"/>
        <v>1</v>
      </c>
      <c r="L111" s="15" t="str">
        <f t="shared" si="4"/>
        <v>21</v>
      </c>
      <c r="M111" s="15" t="str">
        <f t="shared" si="5"/>
        <v>2021年製</v>
      </c>
      <c r="N111" s="422" t="e">
        <f>VLOOKUP(B:B,価格調査!B:S,18,0)</f>
        <v>#N/A</v>
      </c>
    </row>
    <row r="112" spans="1:14" s="15" customFormat="1">
      <c r="A112" s="16" t="s">
        <v>4679</v>
      </c>
      <c r="B112" s="373">
        <v>2254518328356</v>
      </c>
      <c r="C112" s="373"/>
      <c r="D112" s="21" t="s">
        <v>2433</v>
      </c>
      <c r="E112" s="22">
        <v>21</v>
      </c>
      <c r="F112" s="22">
        <v>2</v>
      </c>
      <c r="G112" s="22">
        <v>0</v>
      </c>
      <c r="H112" s="22" t="s">
        <v>2037</v>
      </c>
      <c r="I112" s="22"/>
      <c r="J112" s="22"/>
      <c r="K112" s="15">
        <f t="shared" si="3"/>
        <v>1</v>
      </c>
      <c r="L112" s="15" t="str">
        <f t="shared" si="4"/>
        <v>21</v>
      </c>
      <c r="M112" s="15" t="str">
        <f t="shared" si="5"/>
        <v>2021年製</v>
      </c>
      <c r="N112" s="422" t="e">
        <f>VLOOKUP(B:B,価格調査!B:S,18,0)</f>
        <v>#N/A</v>
      </c>
    </row>
    <row r="113" spans="1:14" s="15" customFormat="1">
      <c r="A113" s="16" t="s">
        <v>4679</v>
      </c>
      <c r="B113" s="373">
        <v>2256018328362</v>
      </c>
      <c r="C113" s="373"/>
      <c r="D113" s="21" t="s">
        <v>2437</v>
      </c>
      <c r="E113" s="22">
        <v>21</v>
      </c>
      <c r="F113" s="22">
        <v>2</v>
      </c>
      <c r="G113" s="22">
        <v>0</v>
      </c>
      <c r="H113" s="22" t="s">
        <v>2037</v>
      </c>
      <c r="I113" s="22"/>
      <c r="J113" s="22"/>
      <c r="K113" s="15">
        <f t="shared" si="3"/>
        <v>1</v>
      </c>
      <c r="L113" s="15" t="str">
        <f t="shared" si="4"/>
        <v>21</v>
      </c>
      <c r="M113" s="15" t="str">
        <f t="shared" si="5"/>
        <v>2021年製</v>
      </c>
      <c r="N113" s="422" t="e">
        <f>VLOOKUP(B:B,価格調査!B:S,18,0)</f>
        <v>#N/A</v>
      </c>
    </row>
    <row r="114" spans="1:14" s="15" customFormat="1">
      <c r="A114" s="16" t="s">
        <v>4679</v>
      </c>
      <c r="B114" s="373">
        <v>2254018119492</v>
      </c>
      <c r="C114" s="373"/>
      <c r="D114" s="21" t="s">
        <v>2454</v>
      </c>
      <c r="E114" s="22">
        <v>21</v>
      </c>
      <c r="F114" s="22">
        <v>3</v>
      </c>
      <c r="G114" s="22">
        <v>0</v>
      </c>
      <c r="H114" s="22" t="s">
        <v>2037</v>
      </c>
      <c r="I114" s="22"/>
      <c r="J114" s="22"/>
      <c r="K114" s="15">
        <f t="shared" si="3"/>
        <v>1</v>
      </c>
      <c r="L114" s="15" t="str">
        <f t="shared" si="4"/>
        <v>21</v>
      </c>
      <c r="M114" s="15" t="str">
        <f t="shared" si="5"/>
        <v>2021年製</v>
      </c>
      <c r="N114" s="422" t="e">
        <f>VLOOKUP(B:B,価格調査!B:S,18,0)</f>
        <v>#N/A</v>
      </c>
    </row>
    <row r="115" spans="1:14" s="15" customFormat="1">
      <c r="A115" s="16" t="s">
        <v>4679</v>
      </c>
      <c r="B115" s="373">
        <v>2254518119558</v>
      </c>
      <c r="C115" s="373"/>
      <c r="D115" s="21" t="s">
        <v>2455</v>
      </c>
      <c r="E115" s="22">
        <v>21</v>
      </c>
      <c r="F115" s="22">
        <v>1</v>
      </c>
      <c r="G115" s="22">
        <v>0</v>
      </c>
      <c r="H115" s="22" t="s">
        <v>2037</v>
      </c>
      <c r="I115" s="22"/>
      <c r="J115" s="22"/>
      <c r="K115" s="15">
        <f t="shared" si="3"/>
        <v>1</v>
      </c>
      <c r="L115" s="15" t="str">
        <f t="shared" si="4"/>
        <v>21</v>
      </c>
      <c r="M115" s="15" t="str">
        <f t="shared" si="5"/>
        <v>2021年製</v>
      </c>
      <c r="N115" s="422">
        <f>VLOOKUP(B:B,価格調査!B:S,18,0)</f>
        <v>1074476336</v>
      </c>
    </row>
    <row r="116" spans="1:14" s="15" customFormat="1">
      <c r="A116" s="16" t="s">
        <v>4679</v>
      </c>
      <c r="B116" s="373">
        <v>2256018119489</v>
      </c>
      <c r="C116" s="373"/>
      <c r="D116" s="21" t="s">
        <v>2458</v>
      </c>
      <c r="E116" s="22">
        <v>21</v>
      </c>
      <c r="F116" s="22">
        <v>1</v>
      </c>
      <c r="G116" s="22">
        <v>0</v>
      </c>
      <c r="H116" s="22" t="s">
        <v>2037</v>
      </c>
      <c r="I116" s="22"/>
      <c r="J116" s="22"/>
      <c r="K116" s="15">
        <f t="shared" si="3"/>
        <v>1</v>
      </c>
      <c r="L116" s="15" t="str">
        <f t="shared" si="4"/>
        <v>21</v>
      </c>
      <c r="M116" s="15" t="str">
        <f t="shared" si="5"/>
        <v>2021年製</v>
      </c>
      <c r="N116" s="422">
        <f>VLOOKUP(B:B,価格調査!B:S,18,0)</f>
        <v>0</v>
      </c>
    </row>
    <row r="117" spans="1:14" s="15" customFormat="1">
      <c r="A117" s="16" t="s">
        <v>4679</v>
      </c>
      <c r="B117" s="373">
        <v>1653517093882</v>
      </c>
      <c r="C117" s="373"/>
      <c r="D117" s="21" t="s">
        <v>2465</v>
      </c>
      <c r="E117" s="22">
        <v>21</v>
      </c>
      <c r="F117" s="22">
        <v>14</v>
      </c>
      <c r="G117" s="22">
        <v>0</v>
      </c>
      <c r="H117" s="22" t="s">
        <v>2037</v>
      </c>
      <c r="I117" s="22"/>
      <c r="J117" s="22"/>
      <c r="K117" s="15">
        <f t="shared" si="3"/>
        <v>1</v>
      </c>
      <c r="L117" s="15" t="str">
        <f t="shared" si="4"/>
        <v>21</v>
      </c>
      <c r="M117" s="15" t="str">
        <f t="shared" si="5"/>
        <v>2021年製</v>
      </c>
      <c r="N117" s="422" t="e">
        <f>VLOOKUP(B:B,価格調査!B:S,18,0)</f>
        <v>#N/A</v>
      </c>
    </row>
    <row r="118" spans="1:14" s="15" customFormat="1">
      <c r="A118" s="16" t="s">
        <v>4679</v>
      </c>
      <c r="B118" s="373">
        <v>2254018096007</v>
      </c>
      <c r="C118" s="373"/>
      <c r="D118" s="21" t="s">
        <v>2503</v>
      </c>
      <c r="E118" s="22">
        <v>21</v>
      </c>
      <c r="F118" s="22">
        <v>1</v>
      </c>
      <c r="G118" s="22">
        <v>0</v>
      </c>
      <c r="H118" s="22" t="s">
        <v>2037</v>
      </c>
      <c r="I118" s="22"/>
      <c r="J118" s="22"/>
      <c r="K118" s="15">
        <f t="shared" si="3"/>
        <v>2</v>
      </c>
      <c r="L118" s="15" t="str">
        <f t="shared" si="4"/>
        <v>21</v>
      </c>
      <c r="M118" s="15" t="str">
        <f t="shared" si="5"/>
        <v>2021年製</v>
      </c>
      <c r="N118" s="422" t="e">
        <f>VLOOKUP(B:B,価格調査!B:S,18,0)</f>
        <v>#N/A</v>
      </c>
    </row>
    <row r="119" spans="1:14" s="15" customFormat="1">
      <c r="A119" s="16" t="s">
        <v>4679</v>
      </c>
      <c r="B119" s="373">
        <v>2554019095888</v>
      </c>
      <c r="C119" s="373"/>
      <c r="D119" s="21" t="s">
        <v>2523</v>
      </c>
      <c r="E119" s="22">
        <v>21</v>
      </c>
      <c r="F119" s="22">
        <v>3</v>
      </c>
      <c r="G119" s="22">
        <v>0</v>
      </c>
      <c r="H119" s="22" t="s">
        <v>2037</v>
      </c>
      <c r="I119" s="22"/>
      <c r="J119" s="22"/>
      <c r="K119" s="15">
        <f t="shared" si="3"/>
        <v>1</v>
      </c>
      <c r="L119" s="15" t="str">
        <f t="shared" si="4"/>
        <v>21</v>
      </c>
      <c r="M119" s="15" t="str">
        <f t="shared" si="5"/>
        <v>2021年製</v>
      </c>
      <c r="N119" s="422" t="e">
        <f>VLOOKUP(B:B,価格調査!B:S,18,0)</f>
        <v>#N/A</v>
      </c>
    </row>
    <row r="120" spans="1:14" s="15" customFormat="1">
      <c r="A120" s="16" t="s">
        <v>4679</v>
      </c>
      <c r="B120" s="373">
        <v>2354518328353</v>
      </c>
      <c r="C120" s="373"/>
      <c r="D120" s="21" t="s">
        <v>2439</v>
      </c>
      <c r="E120" s="22">
        <v>21</v>
      </c>
      <c r="F120" s="22">
        <v>1</v>
      </c>
      <c r="G120" s="22">
        <v>0</v>
      </c>
      <c r="H120" s="22" t="s">
        <v>2037</v>
      </c>
      <c r="I120" s="22"/>
      <c r="J120" s="22"/>
      <c r="K120" s="15">
        <f t="shared" si="3"/>
        <v>1</v>
      </c>
      <c r="L120" s="15" t="str">
        <f t="shared" si="4"/>
        <v>21</v>
      </c>
      <c r="M120" s="15" t="str">
        <f t="shared" si="5"/>
        <v>2021年製</v>
      </c>
      <c r="N120" s="422" t="e">
        <f>VLOOKUP(B:B,価格調査!B:S,18,0)</f>
        <v>#N/A</v>
      </c>
    </row>
    <row r="121" spans="1:14" s="15" customFormat="1">
      <c r="A121" s="16" t="s">
        <v>4679</v>
      </c>
      <c r="B121" s="373">
        <v>2753518208069</v>
      </c>
      <c r="C121" s="373"/>
      <c r="D121" s="22" t="s">
        <v>2557</v>
      </c>
      <c r="E121" s="22">
        <v>21</v>
      </c>
      <c r="F121" s="22">
        <v>21</v>
      </c>
      <c r="G121" s="22">
        <v>0</v>
      </c>
      <c r="H121" s="22" t="s">
        <v>2037</v>
      </c>
      <c r="I121" s="22"/>
      <c r="J121" s="22"/>
      <c r="K121" s="15">
        <f t="shared" si="3"/>
        <v>1</v>
      </c>
      <c r="L121" s="15" t="str">
        <f t="shared" si="4"/>
        <v>21</v>
      </c>
      <c r="M121" s="15" t="str">
        <f t="shared" si="5"/>
        <v>2021年製</v>
      </c>
      <c r="N121" s="422">
        <f>VLOOKUP(B:B,価格調査!B:S,18,0)</f>
        <v>1074476159</v>
      </c>
    </row>
    <row r="122" spans="1:14" s="15" customFormat="1">
      <c r="A122" s="16" t="s">
        <v>4679</v>
      </c>
      <c r="B122" s="373">
        <v>1656515134007</v>
      </c>
      <c r="C122" s="373"/>
      <c r="D122" s="22" t="s">
        <v>2564</v>
      </c>
      <c r="E122" s="22">
        <v>21</v>
      </c>
      <c r="F122" s="22">
        <v>4</v>
      </c>
      <c r="G122" s="22">
        <v>0</v>
      </c>
      <c r="H122" s="22" t="s">
        <v>2037</v>
      </c>
      <c r="I122" s="22"/>
      <c r="J122" s="22"/>
      <c r="K122" s="15">
        <f t="shared" si="3"/>
        <v>1</v>
      </c>
      <c r="L122" s="15" t="str">
        <f t="shared" si="4"/>
        <v>21</v>
      </c>
      <c r="M122" s="15" t="str">
        <f t="shared" si="5"/>
        <v>2021年製</v>
      </c>
      <c r="N122" s="422" t="e">
        <f>VLOOKUP(B:B,価格調査!B:S,18,0)</f>
        <v>#N/A</v>
      </c>
    </row>
    <row r="123" spans="1:14" s="15" customFormat="1">
      <c r="A123" s="16" t="s">
        <v>4679</v>
      </c>
      <c r="B123" s="373">
        <v>1758016130639</v>
      </c>
      <c r="C123" s="373"/>
      <c r="D123" s="22" t="s">
        <v>2566</v>
      </c>
      <c r="E123" s="22">
        <v>21</v>
      </c>
      <c r="F123" s="22">
        <v>8</v>
      </c>
      <c r="G123" s="22">
        <v>0</v>
      </c>
      <c r="H123" s="22" t="s">
        <v>2037</v>
      </c>
      <c r="I123" s="22"/>
      <c r="J123" s="22"/>
      <c r="K123" s="15">
        <f t="shared" si="3"/>
        <v>1</v>
      </c>
      <c r="L123" s="15" t="str">
        <f t="shared" si="4"/>
        <v>21</v>
      </c>
      <c r="M123" s="15" t="str">
        <f t="shared" si="5"/>
        <v>2021年製</v>
      </c>
      <c r="N123" s="422" t="e">
        <f>VLOOKUP(B:B,価格調査!B:S,18,0)</f>
        <v>#N/A</v>
      </c>
    </row>
    <row r="124" spans="1:14" s="15" customFormat="1">
      <c r="A124" s="16" t="s">
        <v>4679</v>
      </c>
      <c r="B124" s="373">
        <v>1956515134008</v>
      </c>
      <c r="C124" s="373"/>
      <c r="D124" s="22" t="s">
        <v>2569</v>
      </c>
      <c r="E124" s="22">
        <v>21</v>
      </c>
      <c r="F124" s="22">
        <v>2</v>
      </c>
      <c r="G124" s="22">
        <v>0</v>
      </c>
      <c r="H124" s="22" t="s">
        <v>2037</v>
      </c>
      <c r="I124" s="22"/>
      <c r="J124" s="22"/>
      <c r="K124" s="15">
        <f t="shared" si="3"/>
        <v>1</v>
      </c>
      <c r="L124" s="15" t="str">
        <f t="shared" si="4"/>
        <v>21</v>
      </c>
      <c r="M124" s="15" t="str">
        <f t="shared" si="5"/>
        <v>2021年製</v>
      </c>
      <c r="N124" s="422" t="e">
        <f>VLOOKUP(B:B,価格調査!B:S,18,0)</f>
        <v>#N/A</v>
      </c>
    </row>
    <row r="125" spans="1:14" s="15" customFormat="1">
      <c r="A125" s="16" t="s">
        <v>4679</v>
      </c>
      <c r="B125" s="373">
        <v>2154517139499</v>
      </c>
      <c r="C125" s="373"/>
      <c r="D125" s="22" t="s">
        <v>2574</v>
      </c>
      <c r="E125" s="22">
        <v>21</v>
      </c>
      <c r="F125" s="22">
        <v>1</v>
      </c>
      <c r="G125" s="22">
        <v>0</v>
      </c>
      <c r="H125" s="22" t="s">
        <v>2037</v>
      </c>
      <c r="I125" s="22"/>
      <c r="J125" s="22"/>
      <c r="K125" s="15">
        <f t="shared" si="3"/>
        <v>1</v>
      </c>
      <c r="L125" s="15" t="str">
        <f t="shared" si="4"/>
        <v>21</v>
      </c>
      <c r="M125" s="15" t="str">
        <f t="shared" si="5"/>
        <v>2021年製</v>
      </c>
      <c r="N125" s="422" t="e">
        <f>VLOOKUP(B:B,価格調査!B:S,18,0)</f>
        <v>#N/A</v>
      </c>
    </row>
    <row r="126" spans="1:14" s="15" customFormat="1">
      <c r="A126" s="16" t="s">
        <v>4679</v>
      </c>
      <c r="B126" s="373">
        <v>2656517130198</v>
      </c>
      <c r="C126" s="373"/>
      <c r="D126" s="22" t="s">
        <v>2577</v>
      </c>
      <c r="E126" s="22">
        <v>21</v>
      </c>
      <c r="F126" s="22">
        <v>8</v>
      </c>
      <c r="G126" s="22">
        <v>0</v>
      </c>
      <c r="H126" s="22" t="s">
        <v>2037</v>
      </c>
      <c r="I126" s="22"/>
      <c r="J126" s="22"/>
      <c r="K126" s="15">
        <f t="shared" si="3"/>
        <v>1</v>
      </c>
      <c r="L126" s="15" t="str">
        <f t="shared" si="4"/>
        <v>21</v>
      </c>
      <c r="M126" s="15" t="str">
        <f t="shared" si="5"/>
        <v>2021年製</v>
      </c>
      <c r="N126" s="422" t="e">
        <f>VLOOKUP(B:B,価格調査!B:S,18,0)</f>
        <v>#N/A</v>
      </c>
    </row>
    <row r="127" spans="1:14" s="15" customFormat="1">
      <c r="A127" s="16" t="s">
        <v>4679</v>
      </c>
      <c r="B127" s="373">
        <v>1656513093894</v>
      </c>
      <c r="C127" s="373"/>
      <c r="D127" s="22" t="s">
        <v>2580</v>
      </c>
      <c r="E127" s="22">
        <v>21</v>
      </c>
      <c r="F127" s="22">
        <v>2</v>
      </c>
      <c r="G127" s="22">
        <v>0</v>
      </c>
      <c r="H127" s="22" t="s">
        <v>2037</v>
      </c>
      <c r="I127" s="22"/>
      <c r="J127" s="22"/>
      <c r="K127" s="15">
        <f t="shared" si="3"/>
        <v>1</v>
      </c>
      <c r="L127" s="15" t="str">
        <f t="shared" si="4"/>
        <v>21</v>
      </c>
      <c r="M127" s="15" t="str">
        <f t="shared" si="5"/>
        <v>2021年製</v>
      </c>
      <c r="N127" s="422" t="e">
        <f>VLOOKUP(B:B,価格調査!B:S,18,0)</f>
        <v>#N/A</v>
      </c>
    </row>
    <row r="128" spans="1:14" s="15" customFormat="1">
      <c r="A128" s="16" t="s">
        <v>4679</v>
      </c>
      <c r="B128" s="373">
        <v>1756015093887</v>
      </c>
      <c r="C128" s="373"/>
      <c r="D128" s="22" t="s">
        <v>2582</v>
      </c>
      <c r="E128" s="22">
        <v>21</v>
      </c>
      <c r="F128" s="22">
        <v>3</v>
      </c>
      <c r="G128" s="22">
        <v>0</v>
      </c>
      <c r="H128" s="22" t="s">
        <v>2037</v>
      </c>
      <c r="I128" s="22"/>
      <c r="J128" s="22"/>
      <c r="K128" s="15">
        <f t="shared" si="3"/>
        <v>1</v>
      </c>
      <c r="L128" s="15" t="str">
        <f t="shared" si="4"/>
        <v>21</v>
      </c>
      <c r="M128" s="15" t="str">
        <f t="shared" si="5"/>
        <v>2021年製</v>
      </c>
      <c r="N128" s="422" t="e">
        <f>VLOOKUP(B:B,価格調査!B:S,18,0)</f>
        <v>#N/A</v>
      </c>
    </row>
    <row r="129" spans="1:14" s="15" customFormat="1">
      <c r="A129" s="16" t="s">
        <v>4679</v>
      </c>
      <c r="B129" s="373">
        <v>1856515096019</v>
      </c>
      <c r="C129" s="373"/>
      <c r="D129" s="22" t="s">
        <v>2584</v>
      </c>
      <c r="E129" s="22">
        <v>21</v>
      </c>
      <c r="F129" s="22">
        <v>1</v>
      </c>
      <c r="G129" s="22">
        <v>0</v>
      </c>
      <c r="H129" s="22" t="s">
        <v>2037</v>
      </c>
      <c r="I129" s="22"/>
      <c r="J129" s="22"/>
      <c r="K129" s="15">
        <f t="shared" si="3"/>
        <v>1</v>
      </c>
      <c r="L129" s="15" t="str">
        <f t="shared" si="4"/>
        <v>21</v>
      </c>
      <c r="M129" s="15" t="str">
        <f t="shared" si="5"/>
        <v>2021年製</v>
      </c>
      <c r="N129" s="422" t="e">
        <f>VLOOKUP(B:B,価格調査!B:S,18,0)</f>
        <v>#N/A</v>
      </c>
    </row>
    <row r="130" spans="1:14" s="15" customFormat="1">
      <c r="A130" s="16" t="s">
        <v>4679</v>
      </c>
      <c r="B130" s="373">
        <v>2054516095881</v>
      </c>
      <c r="C130" s="373"/>
      <c r="D130" s="22" t="s">
        <v>2587</v>
      </c>
      <c r="E130" s="22">
        <v>21</v>
      </c>
      <c r="F130" s="22">
        <v>7</v>
      </c>
      <c r="G130" s="22">
        <v>0</v>
      </c>
      <c r="H130" s="22" t="s">
        <v>2037</v>
      </c>
      <c r="I130" s="22"/>
      <c r="J130" s="22"/>
      <c r="K130" s="15">
        <f t="shared" ref="K130:K193" si="6">COUNTIF(B:B,B130)</f>
        <v>1</v>
      </c>
      <c r="L130" s="15" t="str">
        <f t="shared" ref="L130:L193" si="7">RIGHT(E130,2)</f>
        <v>21</v>
      </c>
      <c r="M130" s="15" t="str">
        <f t="shared" ref="M130:M193" si="8">"20"&amp;L130&amp;"年製"</f>
        <v>2021年製</v>
      </c>
      <c r="N130" s="422" t="e">
        <f>VLOOKUP(B:B,価格調査!B:S,18,0)</f>
        <v>#N/A</v>
      </c>
    </row>
    <row r="131" spans="1:14" s="15" customFormat="1">
      <c r="A131" s="16" t="s">
        <v>4679</v>
      </c>
      <c r="B131" s="373">
        <v>2056516094000</v>
      </c>
      <c r="C131" s="373"/>
      <c r="D131" s="22" t="s">
        <v>2589</v>
      </c>
      <c r="E131" s="22">
        <v>21</v>
      </c>
      <c r="F131" s="22">
        <v>2</v>
      </c>
      <c r="G131" s="22">
        <v>0</v>
      </c>
      <c r="H131" s="22" t="s">
        <v>2037</v>
      </c>
      <c r="I131" s="22"/>
      <c r="J131" s="22"/>
      <c r="K131" s="15">
        <f t="shared" si="6"/>
        <v>2</v>
      </c>
      <c r="L131" s="15" t="str">
        <f t="shared" si="7"/>
        <v>21</v>
      </c>
      <c r="M131" s="15" t="str">
        <f t="shared" si="8"/>
        <v>2021年製</v>
      </c>
      <c r="N131" s="422" t="e">
        <f>VLOOKUP(B:B,価格調査!B:S,18,0)</f>
        <v>#N/A</v>
      </c>
    </row>
    <row r="132" spans="1:14" s="15" customFormat="1">
      <c r="A132" s="16" t="s">
        <v>4679</v>
      </c>
      <c r="B132" s="373">
        <v>2155517095990</v>
      </c>
      <c r="C132" s="373"/>
      <c r="D132" s="22" t="s">
        <v>2591</v>
      </c>
      <c r="E132" s="22">
        <v>21</v>
      </c>
      <c r="F132" s="22">
        <v>1</v>
      </c>
      <c r="G132" s="22">
        <v>0</v>
      </c>
      <c r="H132" s="22" t="s">
        <v>2037</v>
      </c>
      <c r="I132" s="22"/>
      <c r="J132" s="22"/>
      <c r="K132" s="15">
        <f t="shared" si="6"/>
        <v>1</v>
      </c>
      <c r="L132" s="15" t="str">
        <f t="shared" si="7"/>
        <v>21</v>
      </c>
      <c r="M132" s="15" t="str">
        <f t="shared" si="8"/>
        <v>2021年製</v>
      </c>
      <c r="N132" s="422" t="e">
        <f>VLOOKUP(B:B,価格調査!B:S,18,0)</f>
        <v>#N/A</v>
      </c>
    </row>
    <row r="133" spans="1:14" s="15" customFormat="1">
      <c r="A133" s="16" t="s">
        <v>4679</v>
      </c>
      <c r="B133" s="373">
        <v>2156016096013</v>
      </c>
      <c r="C133" s="373"/>
      <c r="D133" s="22" t="s">
        <v>2593</v>
      </c>
      <c r="E133" s="22">
        <v>21</v>
      </c>
      <c r="F133" s="22">
        <v>1</v>
      </c>
      <c r="G133" s="22">
        <v>0</v>
      </c>
      <c r="H133" s="22" t="s">
        <v>2037</v>
      </c>
      <c r="I133" s="22"/>
      <c r="J133" s="22"/>
      <c r="K133" s="15">
        <f t="shared" si="6"/>
        <v>1</v>
      </c>
      <c r="L133" s="15" t="str">
        <f t="shared" si="7"/>
        <v>21</v>
      </c>
      <c r="M133" s="15" t="str">
        <f t="shared" si="8"/>
        <v>2021年製</v>
      </c>
      <c r="N133" s="422" t="e">
        <f>VLOOKUP(B:B,価格調査!B:S,18,0)</f>
        <v>#N/A</v>
      </c>
    </row>
    <row r="134" spans="1:14" s="15" customFormat="1">
      <c r="A134" s="16" t="s">
        <v>4679</v>
      </c>
      <c r="B134" s="373">
        <v>2156516096001</v>
      </c>
      <c r="C134" s="373"/>
      <c r="D134" s="22" t="s">
        <v>2594</v>
      </c>
      <c r="E134" s="22">
        <v>21</v>
      </c>
      <c r="F134" s="22">
        <v>3</v>
      </c>
      <c r="G134" s="22">
        <v>0</v>
      </c>
      <c r="H134" s="22" t="s">
        <v>2037</v>
      </c>
      <c r="I134" s="22"/>
      <c r="J134" s="22"/>
      <c r="K134" s="15">
        <f t="shared" si="6"/>
        <v>1</v>
      </c>
      <c r="L134" s="15" t="str">
        <f t="shared" si="7"/>
        <v>21</v>
      </c>
      <c r="M134" s="15" t="str">
        <f t="shared" si="8"/>
        <v>2021年製</v>
      </c>
      <c r="N134" s="422" t="e">
        <f>VLOOKUP(B:B,価格調査!B:S,18,0)</f>
        <v>#N/A</v>
      </c>
    </row>
    <row r="135" spans="1:14" s="15" customFormat="1">
      <c r="A135" s="16" t="s">
        <v>4679</v>
      </c>
      <c r="B135" s="373">
        <v>2255517094006</v>
      </c>
      <c r="C135" s="373"/>
      <c r="D135" s="22" t="s">
        <v>2598</v>
      </c>
      <c r="E135" s="22">
        <v>21</v>
      </c>
      <c r="F135" s="22">
        <v>1</v>
      </c>
      <c r="G135" s="22">
        <v>0</v>
      </c>
      <c r="H135" s="22" t="s">
        <v>2037</v>
      </c>
      <c r="I135" s="22"/>
      <c r="J135" s="22"/>
      <c r="K135" s="15">
        <f t="shared" si="6"/>
        <v>2</v>
      </c>
      <c r="L135" s="15" t="str">
        <f t="shared" si="7"/>
        <v>21</v>
      </c>
      <c r="M135" s="15" t="str">
        <f t="shared" si="8"/>
        <v>2021年製</v>
      </c>
      <c r="N135" s="422" t="e">
        <f>VLOOKUP(B:B,価格調査!B:S,18,0)</f>
        <v>#N/A</v>
      </c>
    </row>
    <row r="136" spans="1:14" s="15" customFormat="1">
      <c r="A136" s="16" t="s">
        <v>4679</v>
      </c>
      <c r="B136" s="373">
        <v>2354517095881</v>
      </c>
      <c r="C136" s="373"/>
      <c r="D136" s="22" t="s">
        <v>2599</v>
      </c>
      <c r="E136" s="22">
        <v>21</v>
      </c>
      <c r="F136" s="22">
        <v>1</v>
      </c>
      <c r="G136" s="22">
        <v>0</v>
      </c>
      <c r="H136" s="22" t="s">
        <v>2037</v>
      </c>
      <c r="I136" s="22"/>
      <c r="J136" s="22"/>
      <c r="K136" s="15">
        <f t="shared" si="6"/>
        <v>1</v>
      </c>
      <c r="L136" s="15" t="str">
        <f t="shared" si="7"/>
        <v>21</v>
      </c>
      <c r="M136" s="15" t="str">
        <f t="shared" si="8"/>
        <v>2021年製</v>
      </c>
      <c r="N136" s="422" t="e">
        <f>VLOOKUP(B:B,価格調査!B:S,18,0)</f>
        <v>#N/A</v>
      </c>
    </row>
    <row r="137" spans="1:14" s="15" customFormat="1">
      <c r="A137" s="16" t="s">
        <v>4679</v>
      </c>
      <c r="B137" s="373">
        <v>2555019095892</v>
      </c>
      <c r="C137" s="373"/>
      <c r="D137" s="22" t="s">
        <v>2603</v>
      </c>
      <c r="E137" s="22">
        <v>21</v>
      </c>
      <c r="F137" s="22">
        <v>1</v>
      </c>
      <c r="G137" s="22">
        <v>0</v>
      </c>
      <c r="H137" s="22" t="s">
        <v>2037</v>
      </c>
      <c r="I137" s="22"/>
      <c r="J137" s="22"/>
      <c r="K137" s="15">
        <f t="shared" si="6"/>
        <v>1</v>
      </c>
      <c r="L137" s="15" t="str">
        <f t="shared" si="7"/>
        <v>21</v>
      </c>
      <c r="M137" s="15" t="str">
        <f t="shared" si="8"/>
        <v>2021年製</v>
      </c>
      <c r="N137" s="422" t="e">
        <f>VLOOKUP(B:B,価格調査!B:S,18,0)</f>
        <v>#N/A</v>
      </c>
    </row>
    <row r="138" spans="1:14" s="15" customFormat="1">
      <c r="A138" s="16" t="s">
        <v>4679</v>
      </c>
      <c r="B138" s="373">
        <v>2555020095898</v>
      </c>
      <c r="C138" s="373"/>
      <c r="D138" s="22" t="s">
        <v>2604</v>
      </c>
      <c r="E138" s="22">
        <v>21</v>
      </c>
      <c r="F138" s="22">
        <v>1</v>
      </c>
      <c r="G138" s="22">
        <v>0</v>
      </c>
      <c r="H138" s="22" t="s">
        <v>2037</v>
      </c>
      <c r="I138" s="22"/>
      <c r="J138" s="22"/>
      <c r="K138" s="15">
        <f t="shared" si="6"/>
        <v>1</v>
      </c>
      <c r="L138" s="15" t="str">
        <f t="shared" si="7"/>
        <v>21</v>
      </c>
      <c r="M138" s="15" t="str">
        <f t="shared" si="8"/>
        <v>2021年製</v>
      </c>
      <c r="N138" s="422" t="e">
        <f>VLOOKUP(B:B,価格調査!B:S,18,0)</f>
        <v>#N/A</v>
      </c>
    </row>
    <row r="139" spans="1:14" s="15" customFormat="1">
      <c r="A139" s="16" t="s">
        <v>4679</v>
      </c>
      <c r="B139" s="373">
        <v>2656517095886</v>
      </c>
      <c r="C139" s="373"/>
      <c r="D139" s="22" t="s">
        <v>2605</v>
      </c>
      <c r="E139" s="22">
        <v>21</v>
      </c>
      <c r="F139" s="22">
        <v>1</v>
      </c>
      <c r="G139" s="22">
        <v>0</v>
      </c>
      <c r="H139" s="22" t="s">
        <v>2037</v>
      </c>
      <c r="I139" s="22"/>
      <c r="J139" s="22"/>
      <c r="K139" s="15">
        <f t="shared" si="6"/>
        <v>1</v>
      </c>
      <c r="L139" s="15" t="str">
        <f t="shared" si="7"/>
        <v>21</v>
      </c>
      <c r="M139" s="15" t="str">
        <f t="shared" si="8"/>
        <v>2021年製</v>
      </c>
      <c r="N139" s="422" t="e">
        <f>VLOOKUP(B:B,価格調査!B:S,18,0)</f>
        <v>#N/A</v>
      </c>
    </row>
    <row r="140" spans="1:14" s="15" customFormat="1">
      <c r="A140" s="16" t="s">
        <v>4679</v>
      </c>
      <c r="B140" s="373">
        <v>2853521095899</v>
      </c>
      <c r="C140" s="373"/>
      <c r="D140" s="22" t="s">
        <v>2606</v>
      </c>
      <c r="E140" s="22">
        <v>21</v>
      </c>
      <c r="F140" s="22">
        <v>2</v>
      </c>
      <c r="G140" s="22">
        <v>0</v>
      </c>
      <c r="H140" s="22" t="s">
        <v>2037</v>
      </c>
      <c r="I140" s="22"/>
      <c r="J140" s="22"/>
      <c r="K140" s="15">
        <f t="shared" si="6"/>
        <v>1</v>
      </c>
      <c r="L140" s="15" t="str">
        <f t="shared" si="7"/>
        <v>21</v>
      </c>
      <c r="M140" s="15" t="str">
        <f t="shared" si="8"/>
        <v>2021年製</v>
      </c>
      <c r="N140" s="422" t="e">
        <f>VLOOKUP(B:B,価格調査!B:S,18,0)</f>
        <v>#N/A</v>
      </c>
    </row>
    <row r="141" spans="1:14" s="15" customFormat="1">
      <c r="A141" s="16" t="s">
        <v>4679</v>
      </c>
      <c r="B141" s="373">
        <v>1956515239208</v>
      </c>
      <c r="C141" s="373"/>
      <c r="D141" s="22" t="s">
        <v>2621</v>
      </c>
      <c r="E141" s="22">
        <v>21</v>
      </c>
      <c r="F141" s="22">
        <v>2</v>
      </c>
      <c r="G141" s="22">
        <v>0</v>
      </c>
      <c r="H141" s="22" t="s">
        <v>2037</v>
      </c>
      <c r="I141" s="22"/>
      <c r="J141" s="22"/>
      <c r="K141" s="15">
        <f t="shared" si="6"/>
        <v>1</v>
      </c>
      <c r="L141" s="15" t="str">
        <f t="shared" si="7"/>
        <v>21</v>
      </c>
      <c r="M141" s="15" t="str">
        <f t="shared" si="8"/>
        <v>2021年製</v>
      </c>
      <c r="N141" s="422" t="e">
        <f>VLOOKUP(B:B,価格調査!B:S,18,0)</f>
        <v>#N/A</v>
      </c>
    </row>
    <row r="142" spans="1:14" s="15" customFormat="1">
      <c r="A142" s="16" t="s">
        <v>4679</v>
      </c>
      <c r="B142" s="373">
        <v>1458013239013</v>
      </c>
      <c r="C142" s="373"/>
      <c r="D142" s="22" t="s">
        <v>2642</v>
      </c>
      <c r="E142" s="22">
        <v>21</v>
      </c>
      <c r="F142" s="22">
        <v>1</v>
      </c>
      <c r="G142" s="22">
        <v>0</v>
      </c>
      <c r="H142" s="22" t="s">
        <v>2037</v>
      </c>
      <c r="I142" s="22"/>
      <c r="J142" s="22"/>
      <c r="K142" s="15">
        <f t="shared" si="6"/>
        <v>1</v>
      </c>
      <c r="L142" s="15" t="str">
        <f t="shared" si="7"/>
        <v>21</v>
      </c>
      <c r="M142" s="15" t="str">
        <f t="shared" si="8"/>
        <v>2021年製</v>
      </c>
      <c r="N142" s="422" t="e">
        <f>VLOOKUP(B:B,価格調査!B:S,18,0)</f>
        <v>#N/A</v>
      </c>
    </row>
    <row r="143" spans="1:14" s="15" customFormat="1">
      <c r="A143" s="16" t="s">
        <v>4679</v>
      </c>
      <c r="B143" s="373">
        <v>1655515239019</v>
      </c>
      <c r="C143" s="373"/>
      <c r="D143" s="22" t="s">
        <v>2645</v>
      </c>
      <c r="E143" s="22">
        <v>21</v>
      </c>
      <c r="F143" s="22">
        <v>1</v>
      </c>
      <c r="G143" s="22">
        <v>0</v>
      </c>
      <c r="H143" s="22" t="s">
        <v>2037</v>
      </c>
      <c r="I143" s="22"/>
      <c r="J143" s="22"/>
      <c r="K143" s="15">
        <f t="shared" si="6"/>
        <v>1</v>
      </c>
      <c r="L143" s="15" t="str">
        <f t="shared" si="7"/>
        <v>21</v>
      </c>
      <c r="M143" s="15" t="str">
        <f t="shared" si="8"/>
        <v>2021年製</v>
      </c>
      <c r="N143" s="422" t="e">
        <f>VLOOKUP(B:B,価格調査!B:S,18,0)</f>
        <v>#N/A</v>
      </c>
    </row>
    <row r="144" spans="1:14" s="15" customFormat="1">
      <c r="A144" s="16" t="s">
        <v>4679</v>
      </c>
      <c r="B144" s="373">
        <v>1656513239018</v>
      </c>
      <c r="C144" s="373"/>
      <c r="D144" s="22" t="s">
        <v>2646</v>
      </c>
      <c r="E144" s="22">
        <v>21</v>
      </c>
      <c r="F144" s="22">
        <v>2</v>
      </c>
      <c r="G144" s="22">
        <v>0</v>
      </c>
      <c r="H144" s="22" t="s">
        <v>2037</v>
      </c>
      <c r="I144" s="22"/>
      <c r="J144" s="22"/>
      <c r="K144" s="15">
        <f t="shared" si="6"/>
        <v>1</v>
      </c>
      <c r="L144" s="15" t="str">
        <f t="shared" si="7"/>
        <v>21</v>
      </c>
      <c r="M144" s="15" t="str">
        <f t="shared" si="8"/>
        <v>2021年製</v>
      </c>
      <c r="N144" s="422" t="e">
        <f>VLOOKUP(B:B,価格調査!B:S,18,0)</f>
        <v>#N/A</v>
      </c>
    </row>
    <row r="145" spans="1:14" s="15" customFormat="1">
      <c r="A145" s="16" t="s">
        <v>4679</v>
      </c>
      <c r="B145" s="373">
        <v>2156017328007</v>
      </c>
      <c r="C145" s="373"/>
      <c r="D145" s="22" t="s">
        <v>2427</v>
      </c>
      <c r="E145" s="22">
        <v>21</v>
      </c>
      <c r="F145" s="22">
        <v>50</v>
      </c>
      <c r="G145" s="22">
        <v>0</v>
      </c>
      <c r="H145" s="22" t="s">
        <v>2037</v>
      </c>
      <c r="I145" s="22"/>
      <c r="J145" s="22"/>
      <c r="K145" s="15">
        <f t="shared" si="6"/>
        <v>2</v>
      </c>
      <c r="L145" s="15" t="str">
        <f t="shared" si="7"/>
        <v>21</v>
      </c>
      <c r="M145" s="15" t="str">
        <f t="shared" si="8"/>
        <v>2021年製</v>
      </c>
      <c r="N145" s="422" t="e">
        <f>VLOOKUP(B:B,価格調査!B:S,18,0)</f>
        <v>#N/A</v>
      </c>
    </row>
    <row r="146" spans="1:14" s="15" customFormat="1">
      <c r="A146" s="16" t="s">
        <v>4679</v>
      </c>
      <c r="B146" s="373">
        <v>2356517094000</v>
      </c>
      <c r="C146" s="373"/>
      <c r="D146" s="22" t="s">
        <v>2515</v>
      </c>
      <c r="E146" s="22">
        <v>21</v>
      </c>
      <c r="F146" s="22">
        <v>50</v>
      </c>
      <c r="G146" s="22">
        <v>0</v>
      </c>
      <c r="H146" s="22" t="s">
        <v>2037</v>
      </c>
      <c r="I146" s="22"/>
      <c r="J146" s="22"/>
      <c r="K146" s="15">
        <f t="shared" si="6"/>
        <v>2</v>
      </c>
      <c r="L146" s="15" t="str">
        <f t="shared" si="7"/>
        <v>21</v>
      </c>
      <c r="M146" s="15" t="str">
        <f t="shared" si="8"/>
        <v>2021年製</v>
      </c>
      <c r="N146" s="422" t="e">
        <f>VLOOKUP(B:B,価格調査!B:S,18,0)</f>
        <v>#N/A</v>
      </c>
    </row>
    <row r="147" spans="1:14" s="15" customFormat="1">
      <c r="A147" s="16" t="s">
        <v>4679</v>
      </c>
      <c r="B147" s="373">
        <v>2555019208063</v>
      </c>
      <c r="C147" s="373"/>
      <c r="D147" s="22" t="s">
        <v>2368</v>
      </c>
      <c r="E147" s="22">
        <v>21</v>
      </c>
      <c r="F147" s="22">
        <v>8</v>
      </c>
      <c r="G147" s="22">
        <v>0</v>
      </c>
      <c r="H147" s="22" t="s">
        <v>2037</v>
      </c>
      <c r="I147" s="22"/>
      <c r="J147" s="22"/>
      <c r="K147" s="15">
        <f t="shared" si="6"/>
        <v>2</v>
      </c>
      <c r="L147" s="15" t="str">
        <f t="shared" si="7"/>
        <v>21</v>
      </c>
      <c r="M147" s="15" t="str">
        <f t="shared" si="8"/>
        <v>2021年製</v>
      </c>
      <c r="N147" s="422">
        <f>VLOOKUP(B:B,価格調査!B:S,18,0)</f>
        <v>1074476403</v>
      </c>
    </row>
    <row r="148" spans="1:14" s="15" customFormat="1">
      <c r="A148" s="16" t="s">
        <v>4679</v>
      </c>
      <c r="B148" s="373">
        <v>1956515167068</v>
      </c>
      <c r="C148" s="373"/>
      <c r="D148" s="22" t="s">
        <v>2560</v>
      </c>
      <c r="E148" s="22">
        <v>21</v>
      </c>
      <c r="F148" s="22">
        <v>2</v>
      </c>
      <c r="G148" s="22">
        <v>0</v>
      </c>
      <c r="H148" s="22" t="s">
        <v>2037</v>
      </c>
      <c r="I148" s="22"/>
      <c r="J148" s="22"/>
      <c r="K148" s="15">
        <f t="shared" si="6"/>
        <v>2</v>
      </c>
      <c r="L148" s="15" t="str">
        <f t="shared" si="7"/>
        <v>21</v>
      </c>
      <c r="M148" s="15" t="str">
        <f t="shared" si="8"/>
        <v>2021年製</v>
      </c>
      <c r="N148" s="422" t="e">
        <f>VLOOKUP(B:B,価格調査!B:S,18,0)</f>
        <v>#N/A</v>
      </c>
    </row>
    <row r="149" spans="1:14" s="15" customFormat="1">
      <c r="A149" s="16" t="s">
        <v>4679</v>
      </c>
      <c r="B149" s="373">
        <v>2656517327604</v>
      </c>
      <c r="C149" s="373"/>
      <c r="D149" s="22" t="s">
        <v>2445</v>
      </c>
      <c r="E149" s="22">
        <v>21</v>
      </c>
      <c r="F149" s="22">
        <v>1</v>
      </c>
      <c r="G149" s="22">
        <v>0</v>
      </c>
      <c r="H149" s="22" t="s">
        <v>2037</v>
      </c>
      <c r="I149" s="22"/>
      <c r="J149" s="22"/>
      <c r="K149" s="15">
        <f t="shared" si="6"/>
        <v>2</v>
      </c>
      <c r="L149" s="15" t="str">
        <f t="shared" si="7"/>
        <v>21</v>
      </c>
      <c r="M149" s="15" t="str">
        <f t="shared" si="8"/>
        <v>2021年製</v>
      </c>
      <c r="N149" s="422" t="e">
        <f>VLOOKUP(B:B,価格調査!B:S,18,0)</f>
        <v>#N/A</v>
      </c>
    </row>
    <row r="150" spans="1:14" s="15" customFormat="1">
      <c r="A150" s="16" t="s">
        <v>4679</v>
      </c>
      <c r="B150" s="373">
        <v>2256517327606</v>
      </c>
      <c r="C150" s="373"/>
      <c r="D150" s="22" t="s">
        <v>2438</v>
      </c>
      <c r="E150" s="22">
        <v>21</v>
      </c>
      <c r="F150" s="22">
        <v>16</v>
      </c>
      <c r="G150" s="22">
        <v>0</v>
      </c>
      <c r="H150" s="22" t="s">
        <v>2037</v>
      </c>
      <c r="I150" s="22"/>
      <c r="J150" s="22"/>
      <c r="K150" s="15">
        <f t="shared" si="6"/>
        <v>2</v>
      </c>
      <c r="L150" s="15" t="str">
        <f t="shared" si="7"/>
        <v>21</v>
      </c>
      <c r="M150" s="15" t="str">
        <f t="shared" si="8"/>
        <v>2021年製</v>
      </c>
      <c r="N150" s="422" t="e">
        <f>VLOOKUP(B:B,価格調査!B:S,18,0)</f>
        <v>#N/A</v>
      </c>
    </row>
    <row r="151" spans="1:14" s="15" customFormat="1">
      <c r="A151" s="16" t="s">
        <v>4679</v>
      </c>
      <c r="B151" s="373">
        <v>2256017327601</v>
      </c>
      <c r="C151" s="373"/>
      <c r="D151" s="22" t="s">
        <v>2436</v>
      </c>
      <c r="E151" s="22">
        <v>21</v>
      </c>
      <c r="F151" s="22">
        <v>10</v>
      </c>
      <c r="G151" s="22">
        <v>0</v>
      </c>
      <c r="H151" s="22" t="s">
        <v>2037</v>
      </c>
      <c r="I151" s="22"/>
      <c r="J151" s="22"/>
      <c r="K151" s="15">
        <f t="shared" si="6"/>
        <v>2</v>
      </c>
      <c r="L151" s="15" t="str">
        <f t="shared" si="7"/>
        <v>21</v>
      </c>
      <c r="M151" s="15" t="str">
        <f t="shared" si="8"/>
        <v>2021年製</v>
      </c>
      <c r="N151" s="422" t="e">
        <f>VLOOKUP(B:B,価格調査!B:S,18,0)</f>
        <v>#N/A</v>
      </c>
    </row>
    <row r="152" spans="1:14" s="15" customFormat="1">
      <c r="A152" s="16" t="s">
        <v>4679</v>
      </c>
      <c r="B152" s="373">
        <v>2255517328002</v>
      </c>
      <c r="C152" s="373"/>
      <c r="D152" s="22" t="s">
        <v>2434</v>
      </c>
      <c r="E152" s="22">
        <v>21</v>
      </c>
      <c r="F152" s="22">
        <v>5</v>
      </c>
      <c r="G152" s="22">
        <v>0</v>
      </c>
      <c r="H152" s="22" t="s">
        <v>2037</v>
      </c>
      <c r="I152" s="22"/>
      <c r="J152" s="22"/>
      <c r="K152" s="15">
        <f t="shared" si="6"/>
        <v>2</v>
      </c>
      <c r="L152" s="15" t="str">
        <f t="shared" si="7"/>
        <v>21</v>
      </c>
      <c r="M152" s="15" t="str">
        <f t="shared" si="8"/>
        <v>2021年製</v>
      </c>
      <c r="N152" s="422" t="e">
        <f>VLOOKUP(B:B,価格調査!B:S,18,0)</f>
        <v>#N/A</v>
      </c>
    </row>
    <row r="153" spans="1:14" s="15" customFormat="1">
      <c r="A153" s="16" t="s">
        <v>4679</v>
      </c>
      <c r="B153" s="373">
        <v>2056016328001</v>
      </c>
      <c r="C153" s="373"/>
      <c r="D153" s="22" t="s">
        <v>2423</v>
      </c>
      <c r="E153" s="22">
        <v>21</v>
      </c>
      <c r="F153" s="22">
        <v>17</v>
      </c>
      <c r="G153" s="22">
        <v>0</v>
      </c>
      <c r="H153" s="22" t="s">
        <v>2037</v>
      </c>
      <c r="I153" s="22"/>
      <c r="J153" s="22"/>
      <c r="K153" s="15">
        <f t="shared" si="6"/>
        <v>1</v>
      </c>
      <c r="L153" s="15" t="str">
        <f t="shared" si="7"/>
        <v>21</v>
      </c>
      <c r="M153" s="15" t="str">
        <f t="shared" si="8"/>
        <v>2021年製</v>
      </c>
      <c r="N153" s="422" t="e">
        <f>VLOOKUP(B:B,価格調査!B:S,18,0)</f>
        <v>#N/A</v>
      </c>
    </row>
    <row r="154" spans="1:14" s="15" customFormat="1">
      <c r="A154" s="16" t="s">
        <v>4679</v>
      </c>
      <c r="B154" s="373" t="s">
        <v>2340</v>
      </c>
      <c r="C154" s="373"/>
      <c r="D154" s="22" t="s">
        <v>2665</v>
      </c>
      <c r="E154" s="22">
        <v>21</v>
      </c>
      <c r="F154" s="22">
        <v>4</v>
      </c>
      <c r="G154" s="22">
        <v>0</v>
      </c>
      <c r="H154" s="22" t="s">
        <v>2037</v>
      </c>
      <c r="I154" s="22"/>
      <c r="J154" s="22"/>
      <c r="K154" s="15">
        <f t="shared" si="6"/>
        <v>1</v>
      </c>
      <c r="L154" s="15" t="str">
        <f t="shared" si="7"/>
        <v>21</v>
      </c>
      <c r="M154" s="15" t="str">
        <f t="shared" si="8"/>
        <v>2021年製</v>
      </c>
      <c r="N154" s="422" t="e">
        <f>VLOOKUP(B:B,価格調査!B:S,18,0)</f>
        <v>#N/A</v>
      </c>
    </row>
    <row r="155" spans="1:14" s="15" customFormat="1">
      <c r="A155" s="16" t="s">
        <v>4679</v>
      </c>
      <c r="B155" s="373" t="s">
        <v>2341</v>
      </c>
      <c r="C155" s="373"/>
      <c r="D155" s="22" t="s">
        <v>2666</v>
      </c>
      <c r="E155" s="22">
        <v>21</v>
      </c>
      <c r="F155" s="22">
        <v>6</v>
      </c>
      <c r="G155" s="22">
        <v>0</v>
      </c>
      <c r="H155" s="22" t="s">
        <v>2037</v>
      </c>
      <c r="I155" s="22"/>
      <c r="J155" s="22"/>
      <c r="K155" s="15">
        <f t="shared" si="6"/>
        <v>1</v>
      </c>
      <c r="L155" s="15" t="str">
        <f t="shared" si="7"/>
        <v>21</v>
      </c>
      <c r="M155" s="15" t="str">
        <f t="shared" si="8"/>
        <v>2021年製</v>
      </c>
      <c r="N155" s="422" t="e">
        <f>VLOOKUP(B:B,価格調査!B:S,18,0)</f>
        <v>#N/A</v>
      </c>
    </row>
    <row r="156" spans="1:14" s="15" customFormat="1">
      <c r="A156" s="16" t="s">
        <v>4679</v>
      </c>
      <c r="B156" s="373">
        <v>2555020189207</v>
      </c>
      <c r="C156" s="373"/>
      <c r="D156" s="22" t="s">
        <v>2713</v>
      </c>
      <c r="E156" s="22">
        <v>21</v>
      </c>
      <c r="F156" s="22">
        <v>1</v>
      </c>
      <c r="G156" s="22">
        <v>0</v>
      </c>
      <c r="H156" s="22" t="s">
        <v>2037</v>
      </c>
      <c r="I156" s="22"/>
      <c r="J156" s="22"/>
      <c r="K156" s="15">
        <f t="shared" si="6"/>
        <v>1</v>
      </c>
      <c r="L156" s="15" t="str">
        <f t="shared" si="7"/>
        <v>21</v>
      </c>
      <c r="M156" s="15" t="str">
        <f t="shared" si="8"/>
        <v>2021年製</v>
      </c>
      <c r="N156" s="422">
        <f>VLOOKUP(B:B,価格調査!B:S,18,0)</f>
        <v>1074476049</v>
      </c>
    </row>
    <row r="157" spans="1:14" s="15" customFormat="1">
      <c r="A157" s="16" t="s">
        <v>4679</v>
      </c>
      <c r="B157" s="373">
        <v>2155017129904</v>
      </c>
      <c r="C157" s="373"/>
      <c r="D157" s="22" t="s">
        <v>2728</v>
      </c>
      <c r="E157" s="22">
        <v>21</v>
      </c>
      <c r="F157" s="22">
        <v>1</v>
      </c>
      <c r="G157" s="22">
        <v>0</v>
      </c>
      <c r="H157" s="22" t="s">
        <v>2037</v>
      </c>
      <c r="I157" s="22"/>
      <c r="J157" s="22"/>
      <c r="K157" s="15">
        <f t="shared" si="6"/>
        <v>2</v>
      </c>
      <c r="L157" s="15" t="str">
        <f t="shared" si="7"/>
        <v>21</v>
      </c>
      <c r="M157" s="15" t="str">
        <f t="shared" si="8"/>
        <v>2021年製</v>
      </c>
      <c r="N157" s="422">
        <f>VLOOKUP(B:B,価格調査!B:S,18,0)</f>
        <v>1082154327</v>
      </c>
    </row>
    <row r="158" spans="1:14" s="15" customFormat="1">
      <c r="A158" s="16" t="s">
        <v>4679</v>
      </c>
      <c r="B158" s="373">
        <v>2155017121021</v>
      </c>
      <c r="C158" s="373"/>
      <c r="D158" s="22" t="s">
        <v>2752</v>
      </c>
      <c r="E158" s="22">
        <v>21</v>
      </c>
      <c r="F158" s="22">
        <v>4</v>
      </c>
      <c r="G158" s="22">
        <v>0</v>
      </c>
      <c r="H158" s="22" t="s">
        <v>2037</v>
      </c>
      <c r="I158" s="22"/>
      <c r="J158" s="22"/>
      <c r="K158" s="15">
        <f t="shared" si="6"/>
        <v>1</v>
      </c>
      <c r="L158" s="15" t="str">
        <f t="shared" si="7"/>
        <v>21</v>
      </c>
      <c r="M158" s="15" t="str">
        <f t="shared" si="8"/>
        <v>2021年製</v>
      </c>
      <c r="N158" s="422" t="e">
        <f>VLOOKUP(B:B,価格調査!B:S,18,0)</f>
        <v>#N/A</v>
      </c>
    </row>
    <row r="159" spans="1:14" s="15" customFormat="1">
      <c r="A159" s="16" t="s">
        <v>4679</v>
      </c>
      <c r="B159" s="373">
        <v>2156516121031</v>
      </c>
      <c r="C159" s="373"/>
      <c r="D159" s="22" t="s">
        <v>2754</v>
      </c>
      <c r="E159" s="22">
        <v>21</v>
      </c>
      <c r="F159" s="22">
        <v>2</v>
      </c>
      <c r="G159" s="22">
        <v>0</v>
      </c>
      <c r="H159" s="22" t="s">
        <v>2037</v>
      </c>
      <c r="I159" s="22"/>
      <c r="J159" s="22"/>
      <c r="K159" s="15">
        <f t="shared" si="6"/>
        <v>1</v>
      </c>
      <c r="L159" s="15" t="str">
        <f t="shared" si="7"/>
        <v>21</v>
      </c>
      <c r="M159" s="15" t="str">
        <f t="shared" si="8"/>
        <v>2021年製</v>
      </c>
      <c r="N159" s="422" t="e">
        <f>VLOOKUP(B:B,価格調査!B:S,18,0)</f>
        <v>#N/A</v>
      </c>
    </row>
    <row r="160" spans="1:14" s="15" customFormat="1">
      <c r="A160" s="16" t="s">
        <v>4679</v>
      </c>
      <c r="B160" s="373">
        <v>2156017121035</v>
      </c>
      <c r="C160" s="373"/>
      <c r="D160" s="22" t="s">
        <v>4698</v>
      </c>
      <c r="E160" s="22">
        <v>21</v>
      </c>
      <c r="F160" s="22">
        <v>6</v>
      </c>
      <c r="G160" s="22">
        <v>0</v>
      </c>
      <c r="H160" s="22" t="s">
        <v>2037</v>
      </c>
      <c r="I160" s="22"/>
      <c r="J160" s="22"/>
      <c r="K160" s="15">
        <f t="shared" si="6"/>
        <v>2</v>
      </c>
      <c r="L160" s="15" t="str">
        <f t="shared" si="7"/>
        <v>21</v>
      </c>
      <c r="M160" s="15" t="str">
        <f t="shared" si="8"/>
        <v>2021年製</v>
      </c>
      <c r="N160" s="422" t="e">
        <f>VLOOKUP(B:B,価格調査!B:S,18,0)</f>
        <v>#N/A</v>
      </c>
    </row>
    <row r="161" spans="1:14" s="15" customFormat="1">
      <c r="A161" s="16" t="s">
        <v>7651</v>
      </c>
      <c r="B161" s="373">
        <v>1555514130075</v>
      </c>
      <c r="C161" s="373">
        <v>4992496142387</v>
      </c>
      <c r="D161" s="22" t="s">
        <v>2312</v>
      </c>
      <c r="E161" s="22">
        <v>4522</v>
      </c>
      <c r="F161" s="22">
        <v>11</v>
      </c>
      <c r="G161" s="22">
        <v>0</v>
      </c>
      <c r="H161" s="22" t="s">
        <v>2037</v>
      </c>
      <c r="I161" s="22" t="s">
        <v>2036</v>
      </c>
      <c r="J161" s="22" t="s">
        <v>2148</v>
      </c>
      <c r="K161" s="15">
        <f t="shared" si="6"/>
        <v>2</v>
      </c>
      <c r="L161" s="15" t="str">
        <f t="shared" si="7"/>
        <v>22</v>
      </c>
      <c r="M161" s="15" t="str">
        <f t="shared" si="8"/>
        <v>2022年製</v>
      </c>
      <c r="N161" s="422">
        <f>VLOOKUP(B:B,価格調査!B:S,18,0)</f>
        <v>1074475785</v>
      </c>
    </row>
    <row r="162" spans="1:14" s="15" customFormat="1">
      <c r="A162" s="16" t="s">
        <v>7651</v>
      </c>
      <c r="B162" s="373">
        <v>1655514130454</v>
      </c>
      <c r="C162" s="373">
        <v>4992496151945</v>
      </c>
      <c r="D162" s="22" t="s">
        <v>2311</v>
      </c>
      <c r="E162" s="22">
        <v>2322</v>
      </c>
      <c r="F162" s="22">
        <v>1</v>
      </c>
      <c r="G162" s="22">
        <v>0</v>
      </c>
      <c r="H162" s="22" t="s">
        <v>2037</v>
      </c>
      <c r="I162" s="22" t="s">
        <v>2036</v>
      </c>
      <c r="J162" s="22" t="s">
        <v>2058</v>
      </c>
      <c r="K162" s="15">
        <f t="shared" si="6"/>
        <v>1</v>
      </c>
      <c r="L162" s="15" t="str">
        <f t="shared" si="7"/>
        <v>22</v>
      </c>
      <c r="M162" s="15" t="str">
        <f t="shared" si="8"/>
        <v>2022年製</v>
      </c>
      <c r="N162" s="422" t="e">
        <f>VLOOKUP(B:B,価格調査!B:S,18,0)</f>
        <v>#N/A</v>
      </c>
    </row>
    <row r="163" spans="1:14" s="15" customFormat="1">
      <c r="A163" s="16" t="s">
        <v>7651</v>
      </c>
      <c r="B163" s="373">
        <v>1955516130071</v>
      </c>
      <c r="C163" s="373">
        <v>4992496142554</v>
      </c>
      <c r="D163" s="22" t="s">
        <v>2307</v>
      </c>
      <c r="E163" s="22">
        <v>5122</v>
      </c>
      <c r="F163" s="22">
        <v>3</v>
      </c>
      <c r="G163" s="22">
        <v>0</v>
      </c>
      <c r="H163" s="22" t="s">
        <v>2037</v>
      </c>
      <c r="I163" s="22" t="s">
        <v>2036</v>
      </c>
      <c r="J163" s="22" t="s">
        <v>2146</v>
      </c>
      <c r="K163" s="15">
        <f t="shared" si="6"/>
        <v>4</v>
      </c>
      <c r="L163" s="15" t="str">
        <f t="shared" si="7"/>
        <v>22</v>
      </c>
      <c r="M163" s="15" t="str">
        <f t="shared" si="8"/>
        <v>2022年製</v>
      </c>
      <c r="N163" s="422">
        <f>VLOOKUP(B:B,価格調査!B:S,18,0)</f>
        <v>1074476491</v>
      </c>
    </row>
    <row r="164" spans="1:14" s="15" customFormat="1">
      <c r="A164" s="16" t="s">
        <v>7651</v>
      </c>
      <c r="B164" s="373">
        <v>2055516130398</v>
      </c>
      <c r="C164" s="373">
        <v>4992496140208</v>
      </c>
      <c r="D164" s="22" t="s">
        <v>2303</v>
      </c>
      <c r="E164" s="22">
        <v>322</v>
      </c>
      <c r="F164" s="22">
        <v>1</v>
      </c>
      <c r="G164" s="22">
        <v>0</v>
      </c>
      <c r="H164" s="22" t="s">
        <v>2037</v>
      </c>
      <c r="I164" s="22" t="s">
        <v>2036</v>
      </c>
      <c r="J164" s="22" t="s">
        <v>2146</v>
      </c>
      <c r="K164" s="15">
        <f t="shared" si="6"/>
        <v>1</v>
      </c>
      <c r="L164" s="15" t="str">
        <f t="shared" si="7"/>
        <v>22</v>
      </c>
      <c r="M164" s="15" t="str">
        <f t="shared" si="8"/>
        <v>2022年製</v>
      </c>
      <c r="N164" s="422" t="e">
        <f>VLOOKUP(B:B,価格調査!B:S,18,0)</f>
        <v>#N/A</v>
      </c>
    </row>
    <row r="165" spans="1:14" s="15" customFormat="1">
      <c r="A165" s="16" t="s">
        <v>7651</v>
      </c>
      <c r="B165" s="373">
        <v>2056515130075</v>
      </c>
      <c r="C165" s="373">
        <v>4992496142448</v>
      </c>
      <c r="D165" s="22" t="s">
        <v>2302</v>
      </c>
      <c r="E165" s="22">
        <v>5122</v>
      </c>
      <c r="F165" s="22">
        <v>5</v>
      </c>
      <c r="G165" s="22">
        <v>0</v>
      </c>
      <c r="H165" s="22" t="s">
        <v>2037</v>
      </c>
      <c r="I165" s="22" t="s">
        <v>2036</v>
      </c>
      <c r="J165" s="22" t="s">
        <v>2146</v>
      </c>
      <c r="K165" s="15">
        <f t="shared" si="6"/>
        <v>3</v>
      </c>
      <c r="L165" s="15" t="str">
        <f t="shared" si="7"/>
        <v>22</v>
      </c>
      <c r="M165" s="15" t="str">
        <f t="shared" si="8"/>
        <v>2022年製</v>
      </c>
      <c r="N165" s="422">
        <f>VLOOKUP(B:B,価格調査!B:S,18,0)</f>
        <v>1074476305</v>
      </c>
    </row>
    <row r="166" spans="1:14" s="15" customFormat="1">
      <c r="A166" s="16" t="s">
        <v>7651</v>
      </c>
      <c r="B166" s="373">
        <v>2056515130075</v>
      </c>
      <c r="C166" s="373">
        <v>4992496142448</v>
      </c>
      <c r="D166" s="22" t="s">
        <v>2302</v>
      </c>
      <c r="E166" s="22">
        <v>5122</v>
      </c>
      <c r="F166" s="22">
        <v>1</v>
      </c>
      <c r="G166" s="22">
        <v>0</v>
      </c>
      <c r="H166" s="22" t="s">
        <v>2037</v>
      </c>
      <c r="I166" s="22" t="s">
        <v>2036</v>
      </c>
      <c r="J166" s="22" t="s">
        <v>2146</v>
      </c>
      <c r="K166" s="15">
        <f t="shared" si="6"/>
        <v>3</v>
      </c>
      <c r="L166" s="15" t="str">
        <f t="shared" si="7"/>
        <v>22</v>
      </c>
      <c r="M166" s="15" t="str">
        <f t="shared" si="8"/>
        <v>2022年製</v>
      </c>
      <c r="N166" s="422">
        <f>VLOOKUP(B:B,価格調査!B:S,18,0)</f>
        <v>1074476305</v>
      </c>
    </row>
    <row r="167" spans="1:14" s="15" customFormat="1">
      <c r="A167" s="16" t="s">
        <v>7651</v>
      </c>
      <c r="B167" s="373">
        <v>2154518130075</v>
      </c>
      <c r="C167" s="373">
        <v>4992496142653</v>
      </c>
      <c r="D167" s="21" t="s">
        <v>2299</v>
      </c>
      <c r="E167" s="22">
        <v>4822</v>
      </c>
      <c r="F167" s="22">
        <v>3</v>
      </c>
      <c r="G167" s="22">
        <v>0</v>
      </c>
      <c r="H167" s="22" t="s">
        <v>2037</v>
      </c>
      <c r="I167" s="22" t="s">
        <v>2036</v>
      </c>
      <c r="J167" s="22" t="s">
        <v>2146</v>
      </c>
      <c r="K167" s="15">
        <f t="shared" si="6"/>
        <v>3</v>
      </c>
      <c r="L167" s="15" t="str">
        <f t="shared" si="7"/>
        <v>22</v>
      </c>
      <c r="M167" s="15" t="str">
        <f t="shared" si="8"/>
        <v>2022年製</v>
      </c>
      <c r="N167" s="422">
        <f>VLOOKUP(B:B,価格調査!B:S,18,0)</f>
        <v>1074476485</v>
      </c>
    </row>
    <row r="168" spans="1:14" s="15" customFormat="1">
      <c r="A168" s="16" t="s">
        <v>7651</v>
      </c>
      <c r="B168" s="373">
        <v>2254517130073</v>
      </c>
      <c r="C168" s="373">
        <v>4992496142639</v>
      </c>
      <c r="D168" s="21" t="s">
        <v>2293</v>
      </c>
      <c r="E168" s="22">
        <v>4822</v>
      </c>
      <c r="F168" s="22">
        <v>1</v>
      </c>
      <c r="G168" s="22">
        <v>0</v>
      </c>
      <c r="H168" s="22" t="s">
        <v>2037</v>
      </c>
      <c r="I168" s="22" t="s">
        <v>2036</v>
      </c>
      <c r="J168" s="22" t="s">
        <v>2146</v>
      </c>
      <c r="K168" s="15">
        <f t="shared" si="6"/>
        <v>2</v>
      </c>
      <c r="L168" s="15" t="str">
        <f t="shared" si="7"/>
        <v>22</v>
      </c>
      <c r="M168" s="15" t="str">
        <f t="shared" si="8"/>
        <v>2022年製</v>
      </c>
      <c r="N168" s="422">
        <f>VLOOKUP(B:B,価格調査!B:S,18,0)</f>
        <v>1074476131</v>
      </c>
    </row>
    <row r="169" spans="1:14" s="15" customFormat="1">
      <c r="A169" s="16" t="s">
        <v>7651</v>
      </c>
      <c r="B169" s="373">
        <v>1458013151803</v>
      </c>
      <c r="C169" s="373">
        <v>4985009751190</v>
      </c>
      <c r="D169" s="21" t="s">
        <v>2145</v>
      </c>
      <c r="E169" s="22">
        <v>4722</v>
      </c>
      <c r="F169" s="22">
        <v>4</v>
      </c>
      <c r="G169" s="22">
        <v>0</v>
      </c>
      <c r="H169" s="22" t="s">
        <v>2037</v>
      </c>
      <c r="I169" s="22" t="s">
        <v>4681</v>
      </c>
      <c r="J169" s="22" t="s">
        <v>2040</v>
      </c>
      <c r="K169" s="15">
        <f t="shared" si="6"/>
        <v>4</v>
      </c>
      <c r="L169" s="15" t="str">
        <f t="shared" si="7"/>
        <v>22</v>
      </c>
      <c r="M169" s="15" t="str">
        <f t="shared" si="8"/>
        <v>2022年製</v>
      </c>
      <c r="N169" s="422">
        <f>VLOOKUP(B:B,価格調査!B:S,18,0)</f>
        <v>1074475859</v>
      </c>
    </row>
    <row r="170" spans="1:14" s="15" customFormat="1">
      <c r="A170" s="16" t="s">
        <v>7651</v>
      </c>
      <c r="B170" s="373">
        <v>1655514151800</v>
      </c>
      <c r="C170" s="373">
        <v>4985009751275</v>
      </c>
      <c r="D170" s="21" t="s">
        <v>2291</v>
      </c>
      <c r="E170" s="22">
        <v>1722</v>
      </c>
      <c r="F170" s="22">
        <v>1</v>
      </c>
      <c r="G170" s="22">
        <v>0</v>
      </c>
      <c r="H170" s="22" t="s">
        <v>2037</v>
      </c>
      <c r="I170" s="22" t="s">
        <v>2036</v>
      </c>
      <c r="J170" s="22" t="s">
        <v>2041</v>
      </c>
      <c r="K170" s="15">
        <f t="shared" si="6"/>
        <v>2</v>
      </c>
      <c r="L170" s="15" t="str">
        <f t="shared" si="7"/>
        <v>22</v>
      </c>
      <c r="M170" s="15" t="str">
        <f t="shared" si="8"/>
        <v>2022年製</v>
      </c>
      <c r="N170" s="422">
        <f>VLOOKUP(B:B,価格調査!B:S,18,0)</f>
        <v>1074475851</v>
      </c>
    </row>
    <row r="171" spans="1:14" s="15" customFormat="1">
      <c r="A171" s="16" t="s">
        <v>7651</v>
      </c>
      <c r="B171" s="373">
        <v>1657014157733</v>
      </c>
      <c r="C171" s="373">
        <v>4985009755549</v>
      </c>
      <c r="D171" s="21" t="s">
        <v>2290</v>
      </c>
      <c r="E171" s="22">
        <v>3022</v>
      </c>
      <c r="F171" s="22">
        <v>25</v>
      </c>
      <c r="G171" s="22">
        <v>0</v>
      </c>
      <c r="H171" s="22" t="s">
        <v>2037</v>
      </c>
      <c r="I171" s="22" t="s">
        <v>2036</v>
      </c>
      <c r="J171" s="22" t="s">
        <v>2043</v>
      </c>
      <c r="K171" s="15">
        <f t="shared" si="6"/>
        <v>4</v>
      </c>
      <c r="L171" s="15" t="str">
        <f t="shared" si="7"/>
        <v>22</v>
      </c>
      <c r="M171" s="15" t="str">
        <f t="shared" si="8"/>
        <v>2022年製</v>
      </c>
      <c r="N171" s="422">
        <f>VLOOKUP(B:B,価格調査!B:S,18,0)</f>
        <v>1074476296</v>
      </c>
    </row>
    <row r="172" spans="1:14" s="15" customFormat="1">
      <c r="A172" s="16" t="s">
        <v>7651</v>
      </c>
      <c r="B172" s="373">
        <v>1657014157733</v>
      </c>
      <c r="C172" s="373">
        <v>4985009755549</v>
      </c>
      <c r="D172" s="21" t="s">
        <v>2290</v>
      </c>
      <c r="E172" s="22">
        <v>3122</v>
      </c>
      <c r="F172" s="22">
        <v>8</v>
      </c>
      <c r="G172" s="22">
        <v>0</v>
      </c>
      <c r="H172" s="22" t="s">
        <v>2037</v>
      </c>
      <c r="I172" s="22" t="s">
        <v>2036</v>
      </c>
      <c r="J172" s="22" t="s">
        <v>2043</v>
      </c>
      <c r="K172" s="15">
        <f t="shared" si="6"/>
        <v>4</v>
      </c>
      <c r="L172" s="15" t="str">
        <f t="shared" si="7"/>
        <v>22</v>
      </c>
      <c r="M172" s="15" t="str">
        <f t="shared" si="8"/>
        <v>2022年製</v>
      </c>
      <c r="N172" s="422">
        <f>VLOOKUP(B:B,価格調査!B:S,18,0)</f>
        <v>1074476296</v>
      </c>
    </row>
    <row r="173" spans="1:14" s="15" customFormat="1">
      <c r="A173" s="16" t="s">
        <v>7651</v>
      </c>
      <c r="B173" s="373">
        <v>1657014157733</v>
      </c>
      <c r="C173" s="373">
        <v>4985009755549</v>
      </c>
      <c r="D173" s="21" t="s">
        <v>2290</v>
      </c>
      <c r="E173" s="22">
        <v>3122</v>
      </c>
      <c r="F173" s="22">
        <v>10</v>
      </c>
      <c r="G173" s="22">
        <v>0</v>
      </c>
      <c r="H173" s="22" t="s">
        <v>2037</v>
      </c>
      <c r="I173" s="22" t="s">
        <v>2036</v>
      </c>
      <c r="J173" s="22" t="s">
        <v>2043</v>
      </c>
      <c r="K173" s="15">
        <f t="shared" si="6"/>
        <v>4</v>
      </c>
      <c r="L173" s="15" t="str">
        <f t="shared" si="7"/>
        <v>22</v>
      </c>
      <c r="M173" s="15" t="str">
        <f t="shared" si="8"/>
        <v>2022年製</v>
      </c>
      <c r="N173" s="422">
        <f>VLOOKUP(B:B,価格調査!B:S,18,0)</f>
        <v>1074476296</v>
      </c>
    </row>
    <row r="174" spans="1:14" s="15" customFormat="1">
      <c r="A174" s="16" t="s">
        <v>7651</v>
      </c>
      <c r="B174" s="373">
        <v>1657014157733</v>
      </c>
      <c r="C174" s="373">
        <v>4985009755549</v>
      </c>
      <c r="D174" s="21" t="s">
        <v>2290</v>
      </c>
      <c r="E174" s="22">
        <v>3122</v>
      </c>
      <c r="F174" s="22">
        <v>2</v>
      </c>
      <c r="G174" s="22">
        <v>0</v>
      </c>
      <c r="H174" s="22" t="s">
        <v>2037</v>
      </c>
      <c r="I174" s="22" t="s">
        <v>2036</v>
      </c>
      <c r="J174" s="22" t="s">
        <v>2043</v>
      </c>
      <c r="K174" s="15">
        <f t="shared" si="6"/>
        <v>4</v>
      </c>
      <c r="L174" s="15" t="str">
        <f t="shared" si="7"/>
        <v>22</v>
      </c>
      <c r="M174" s="15" t="str">
        <f t="shared" si="8"/>
        <v>2022年製</v>
      </c>
      <c r="N174" s="422">
        <f>VLOOKUP(B:B,価格調査!B:S,18,0)</f>
        <v>1074476296</v>
      </c>
    </row>
    <row r="175" spans="1:14" s="15" customFormat="1">
      <c r="A175" s="16" t="s">
        <v>7651</v>
      </c>
      <c r="B175" s="373">
        <v>1757014157730</v>
      </c>
      <c r="C175" s="373">
        <v>4985009755563</v>
      </c>
      <c r="D175" s="21" t="s">
        <v>2287</v>
      </c>
      <c r="E175" s="22">
        <v>4222</v>
      </c>
      <c r="F175" s="22">
        <v>12</v>
      </c>
      <c r="G175" s="22">
        <v>0</v>
      </c>
      <c r="H175" s="22" t="s">
        <v>2037</v>
      </c>
      <c r="I175" s="22" t="s">
        <v>2036</v>
      </c>
      <c r="J175" s="22" t="s">
        <v>2043</v>
      </c>
      <c r="K175" s="15">
        <f t="shared" si="6"/>
        <v>2</v>
      </c>
      <c r="L175" s="15" t="str">
        <f t="shared" si="7"/>
        <v>22</v>
      </c>
      <c r="M175" s="15" t="str">
        <f t="shared" si="8"/>
        <v>2022年製</v>
      </c>
      <c r="N175" s="422">
        <f>VLOOKUP(B:B,価格調査!B:S,18,0)</f>
        <v>1074476297</v>
      </c>
    </row>
    <row r="176" spans="1:14" s="15" customFormat="1">
      <c r="A176" s="16" t="s">
        <v>7651</v>
      </c>
      <c r="B176" s="373">
        <v>1757014157730</v>
      </c>
      <c r="C176" s="373">
        <v>4985009755563</v>
      </c>
      <c r="D176" s="21" t="s">
        <v>2287</v>
      </c>
      <c r="E176" s="22">
        <v>4222</v>
      </c>
      <c r="F176" s="22">
        <v>8</v>
      </c>
      <c r="G176" s="22">
        <v>0</v>
      </c>
      <c r="H176" s="22" t="s">
        <v>2037</v>
      </c>
      <c r="I176" s="22" t="s">
        <v>2036</v>
      </c>
      <c r="J176" s="22" t="s">
        <v>2043</v>
      </c>
      <c r="K176" s="15">
        <f t="shared" si="6"/>
        <v>2</v>
      </c>
      <c r="L176" s="15" t="str">
        <f t="shared" si="7"/>
        <v>22</v>
      </c>
      <c r="M176" s="15" t="str">
        <f t="shared" si="8"/>
        <v>2022年製</v>
      </c>
      <c r="N176" s="422">
        <f>VLOOKUP(B:B,価格調査!B:S,18,0)</f>
        <v>1074476297</v>
      </c>
    </row>
    <row r="177" spans="1:14" s="15" customFormat="1">
      <c r="A177" s="16" t="s">
        <v>7651</v>
      </c>
      <c r="B177" s="373">
        <v>1855515151735</v>
      </c>
      <c r="C177" s="373">
        <v>4985009645406</v>
      </c>
      <c r="D177" s="21" t="s">
        <v>2286</v>
      </c>
      <c r="E177" s="22">
        <v>4522</v>
      </c>
      <c r="F177" s="22">
        <v>1</v>
      </c>
      <c r="G177" s="22">
        <v>0</v>
      </c>
      <c r="H177" s="22" t="s">
        <v>2037</v>
      </c>
      <c r="I177" s="22" t="s">
        <v>2036</v>
      </c>
      <c r="J177" s="22" t="s">
        <v>2043</v>
      </c>
      <c r="K177" s="15">
        <f t="shared" si="6"/>
        <v>3</v>
      </c>
      <c r="L177" s="15" t="str">
        <f t="shared" si="7"/>
        <v>22</v>
      </c>
      <c r="M177" s="15" t="str">
        <f t="shared" si="8"/>
        <v>2022年製</v>
      </c>
      <c r="N177" s="422">
        <f>VLOOKUP(B:B,価格調査!B:S,18,0)</f>
        <v>1074475869</v>
      </c>
    </row>
    <row r="178" spans="1:14" s="15" customFormat="1">
      <c r="A178" s="16" t="s">
        <v>7651</v>
      </c>
      <c r="B178" s="373">
        <v>1855515151735</v>
      </c>
      <c r="C178" s="373">
        <v>4985009645406</v>
      </c>
      <c r="D178" s="21" t="s">
        <v>2286</v>
      </c>
      <c r="E178" s="22">
        <v>4522</v>
      </c>
      <c r="F178" s="22">
        <v>2</v>
      </c>
      <c r="G178" s="22">
        <v>0</v>
      </c>
      <c r="H178" s="22" t="s">
        <v>2037</v>
      </c>
      <c r="I178" s="22" t="s">
        <v>2036</v>
      </c>
      <c r="J178" s="22" t="s">
        <v>2043</v>
      </c>
      <c r="K178" s="15">
        <f t="shared" si="6"/>
        <v>3</v>
      </c>
      <c r="L178" s="15" t="str">
        <f t="shared" si="7"/>
        <v>22</v>
      </c>
      <c r="M178" s="15" t="str">
        <f t="shared" si="8"/>
        <v>2022年製</v>
      </c>
      <c r="N178" s="422">
        <f>VLOOKUP(B:B,価格調査!B:S,18,0)</f>
        <v>1074475869</v>
      </c>
    </row>
    <row r="179" spans="1:14" s="15" customFormat="1">
      <c r="A179" s="16" t="s">
        <v>7651</v>
      </c>
      <c r="B179" s="373">
        <v>1856514151801</v>
      </c>
      <c r="C179" s="373">
        <v>4985009751121</v>
      </c>
      <c r="D179" s="22" t="s">
        <v>2285</v>
      </c>
      <c r="E179" s="22">
        <v>5022</v>
      </c>
      <c r="F179" s="22">
        <v>8</v>
      </c>
      <c r="G179" s="22">
        <v>0</v>
      </c>
      <c r="H179" s="22" t="s">
        <v>2037</v>
      </c>
      <c r="I179" s="22" t="s">
        <v>2036</v>
      </c>
      <c r="J179" s="22" t="s">
        <v>2041</v>
      </c>
      <c r="K179" s="15">
        <f t="shared" si="6"/>
        <v>2</v>
      </c>
      <c r="L179" s="15" t="str">
        <f t="shared" si="7"/>
        <v>22</v>
      </c>
      <c r="M179" s="15" t="str">
        <f t="shared" si="8"/>
        <v>2022年製</v>
      </c>
      <c r="N179" s="422">
        <f>VLOOKUP(B:B,価格調査!B:S,18,0)</f>
        <v>1074475849</v>
      </c>
    </row>
    <row r="180" spans="1:14" s="15" customFormat="1">
      <c r="A180" s="16" t="s">
        <v>7651</v>
      </c>
      <c r="B180" s="373">
        <v>2155017155507</v>
      </c>
      <c r="C180" s="373">
        <v>4985009687215</v>
      </c>
      <c r="D180" s="22" t="s">
        <v>2274</v>
      </c>
      <c r="E180" s="22">
        <v>3922</v>
      </c>
      <c r="F180" s="22">
        <v>11</v>
      </c>
      <c r="G180" s="22">
        <v>0</v>
      </c>
      <c r="H180" s="22" t="s">
        <v>2037</v>
      </c>
      <c r="I180" s="22" t="s">
        <v>2036</v>
      </c>
      <c r="J180" s="22" t="s">
        <v>2055</v>
      </c>
      <c r="K180" s="15">
        <f t="shared" si="6"/>
        <v>2</v>
      </c>
      <c r="L180" s="15" t="str">
        <f t="shared" si="7"/>
        <v>22</v>
      </c>
      <c r="M180" s="15" t="str">
        <f t="shared" si="8"/>
        <v>2022年製</v>
      </c>
      <c r="N180" s="422">
        <f>VLOOKUP(B:B,価格調査!B:S,18,0)</f>
        <v>1074476763</v>
      </c>
    </row>
    <row r="181" spans="1:14" s="15" customFormat="1">
      <c r="A181" s="16" t="s">
        <v>7651</v>
      </c>
      <c r="B181" s="373">
        <v>2155017155507</v>
      </c>
      <c r="C181" s="373">
        <v>4985009687215</v>
      </c>
      <c r="D181" s="22" t="s">
        <v>2274</v>
      </c>
      <c r="E181" s="22">
        <v>4022</v>
      </c>
      <c r="F181" s="22">
        <v>1</v>
      </c>
      <c r="G181" s="22">
        <v>0</v>
      </c>
      <c r="H181" s="22" t="s">
        <v>2037</v>
      </c>
      <c r="I181" s="22" t="s">
        <v>2036</v>
      </c>
      <c r="J181" s="22" t="s">
        <v>2055</v>
      </c>
      <c r="K181" s="15">
        <f t="shared" si="6"/>
        <v>2</v>
      </c>
      <c r="L181" s="15" t="str">
        <f t="shared" si="7"/>
        <v>22</v>
      </c>
      <c r="M181" s="15" t="str">
        <f t="shared" si="8"/>
        <v>2022年製</v>
      </c>
      <c r="N181" s="422">
        <f>VLOOKUP(B:B,価格調査!B:S,18,0)</f>
        <v>1074476763</v>
      </c>
    </row>
    <row r="182" spans="1:14" s="15" customFormat="1">
      <c r="A182" s="16" t="s">
        <v>7651</v>
      </c>
      <c r="B182" s="373">
        <v>2255518157762</v>
      </c>
      <c r="C182" s="373">
        <v>4985009756195</v>
      </c>
      <c r="D182" s="22" t="s">
        <v>2261</v>
      </c>
      <c r="E182" s="22">
        <v>1522</v>
      </c>
      <c r="F182" s="22">
        <v>1</v>
      </c>
      <c r="G182" s="22">
        <v>0</v>
      </c>
      <c r="H182" s="22" t="s">
        <v>2037</v>
      </c>
      <c r="I182" s="22" t="s">
        <v>2036</v>
      </c>
      <c r="J182" s="22" t="s">
        <v>2055</v>
      </c>
      <c r="K182" s="15">
        <f t="shared" si="6"/>
        <v>1</v>
      </c>
      <c r="L182" s="15" t="str">
        <f t="shared" si="7"/>
        <v>22</v>
      </c>
      <c r="M182" s="15" t="str">
        <f t="shared" si="8"/>
        <v>2022年製</v>
      </c>
      <c r="N182" s="422">
        <f>VLOOKUP(B:B,価格調査!B:S,18,0)</f>
        <v>1074475836</v>
      </c>
    </row>
    <row r="183" spans="1:14" s="15" customFormat="1">
      <c r="A183" s="16" t="s">
        <v>7651</v>
      </c>
      <c r="B183" s="373">
        <v>2256517157760</v>
      </c>
      <c r="C183" s="373">
        <v>4985009756010</v>
      </c>
      <c r="D183" s="22" t="s">
        <v>4686</v>
      </c>
      <c r="E183" s="22">
        <v>622</v>
      </c>
      <c r="F183" s="22">
        <v>1</v>
      </c>
      <c r="G183" s="22">
        <v>0</v>
      </c>
      <c r="H183" s="22" t="s">
        <v>2037</v>
      </c>
      <c r="I183" s="22" t="s">
        <v>2037</v>
      </c>
      <c r="J183" s="22" t="s">
        <v>2043</v>
      </c>
      <c r="K183" s="15">
        <f t="shared" si="6"/>
        <v>2</v>
      </c>
      <c r="L183" s="15" t="str">
        <f t="shared" si="7"/>
        <v>22</v>
      </c>
      <c r="M183" s="15" t="str">
        <f t="shared" si="8"/>
        <v>2022年製</v>
      </c>
      <c r="N183" s="422" t="e">
        <f>VLOOKUP(B:B,価格調査!B:S,18,0)</f>
        <v>#N/A</v>
      </c>
    </row>
    <row r="184" spans="1:14" s="15" customFormat="1">
      <c r="A184" s="16" t="s">
        <v>7651</v>
      </c>
      <c r="B184" s="373">
        <v>2453519158409</v>
      </c>
      <c r="C184" s="373">
        <v>4985009689066</v>
      </c>
      <c r="D184" s="22" t="s">
        <v>7337</v>
      </c>
      <c r="E184" s="22">
        <v>4622</v>
      </c>
      <c r="F184" s="22">
        <v>1</v>
      </c>
      <c r="G184" s="22">
        <v>0</v>
      </c>
      <c r="H184" s="22" t="s">
        <v>14210</v>
      </c>
      <c r="I184" s="22" t="s">
        <v>2036</v>
      </c>
      <c r="J184" s="22" t="s">
        <v>2099</v>
      </c>
      <c r="K184" s="15">
        <f t="shared" si="6"/>
        <v>2</v>
      </c>
      <c r="L184" s="15" t="str">
        <f t="shared" si="7"/>
        <v>22</v>
      </c>
      <c r="M184" s="15" t="str">
        <f t="shared" si="8"/>
        <v>2022年製</v>
      </c>
      <c r="N184" s="422">
        <f>VLOOKUP(B:B,価格調査!B:S,18,0)</f>
        <v>1074476783</v>
      </c>
    </row>
    <row r="185" spans="1:14" s="15" customFormat="1">
      <c r="A185" s="16" t="s">
        <v>7651</v>
      </c>
      <c r="B185" s="373">
        <v>2554517159044</v>
      </c>
      <c r="C185" s="373">
        <v>4985009700488</v>
      </c>
      <c r="D185" s="22" t="s">
        <v>2243</v>
      </c>
      <c r="E185" s="22">
        <v>1722</v>
      </c>
      <c r="F185" s="22">
        <v>4</v>
      </c>
      <c r="G185" s="22">
        <v>0</v>
      </c>
      <c r="H185" s="22" t="s">
        <v>2037</v>
      </c>
      <c r="I185" s="22" t="s">
        <v>2036</v>
      </c>
      <c r="J185" s="22" t="s">
        <v>2058</v>
      </c>
      <c r="K185" s="15">
        <f t="shared" si="6"/>
        <v>5</v>
      </c>
      <c r="L185" s="15" t="str">
        <f t="shared" si="7"/>
        <v>22</v>
      </c>
      <c r="M185" s="15" t="str">
        <f t="shared" si="8"/>
        <v>2022年製</v>
      </c>
      <c r="N185" s="422">
        <f>VLOOKUP(B:B,価格調査!B:S,18,0)</f>
        <v>1074475791</v>
      </c>
    </row>
    <row r="186" spans="1:14" s="15" customFormat="1">
      <c r="A186" s="16" t="s">
        <v>7651</v>
      </c>
      <c r="B186" s="373">
        <v>2554517159044</v>
      </c>
      <c r="C186" s="373">
        <v>4985009700488</v>
      </c>
      <c r="D186" s="22" t="s">
        <v>2243</v>
      </c>
      <c r="E186" s="22">
        <v>1722</v>
      </c>
      <c r="F186" s="22">
        <v>2</v>
      </c>
      <c r="G186" s="22">
        <v>0</v>
      </c>
      <c r="H186" s="22" t="s">
        <v>2037</v>
      </c>
      <c r="I186" s="22" t="s">
        <v>2036</v>
      </c>
      <c r="J186" s="22" t="s">
        <v>2058</v>
      </c>
      <c r="K186" s="15">
        <f t="shared" si="6"/>
        <v>5</v>
      </c>
      <c r="L186" s="15" t="str">
        <f t="shared" si="7"/>
        <v>22</v>
      </c>
      <c r="M186" s="15" t="str">
        <f t="shared" si="8"/>
        <v>2022年製</v>
      </c>
      <c r="N186" s="422">
        <f>VLOOKUP(B:B,価格調査!B:S,18,0)</f>
        <v>1074475791</v>
      </c>
    </row>
    <row r="187" spans="1:14" s="15" customFormat="1">
      <c r="A187" s="16" t="s">
        <v>7651</v>
      </c>
      <c r="B187" s="373">
        <v>2554517159044</v>
      </c>
      <c r="C187" s="373">
        <v>4985009700488</v>
      </c>
      <c r="D187" s="22" t="s">
        <v>2243</v>
      </c>
      <c r="E187" s="22">
        <v>322</v>
      </c>
      <c r="F187" s="22">
        <v>4</v>
      </c>
      <c r="G187" s="22">
        <v>0</v>
      </c>
      <c r="H187" s="22" t="s">
        <v>2037</v>
      </c>
      <c r="I187" s="22" t="s">
        <v>2036</v>
      </c>
      <c r="J187" s="22" t="s">
        <v>2058</v>
      </c>
      <c r="K187" s="15">
        <f t="shared" si="6"/>
        <v>5</v>
      </c>
      <c r="L187" s="15" t="str">
        <f t="shared" si="7"/>
        <v>22</v>
      </c>
      <c r="M187" s="15" t="str">
        <f t="shared" si="8"/>
        <v>2022年製</v>
      </c>
      <c r="N187" s="422">
        <f>VLOOKUP(B:B,価格調査!B:S,18,0)</f>
        <v>1074475791</v>
      </c>
    </row>
    <row r="188" spans="1:14" s="15" customFormat="1">
      <c r="A188" s="16" t="s">
        <v>7651</v>
      </c>
      <c r="B188" s="373">
        <v>2554517159044</v>
      </c>
      <c r="C188" s="373">
        <v>4985009700488</v>
      </c>
      <c r="D188" s="22" t="s">
        <v>2243</v>
      </c>
      <c r="E188" s="22">
        <v>322</v>
      </c>
      <c r="F188" s="22">
        <v>2</v>
      </c>
      <c r="G188" s="22">
        <v>0</v>
      </c>
      <c r="H188" s="22" t="s">
        <v>2037</v>
      </c>
      <c r="I188" s="22" t="s">
        <v>2036</v>
      </c>
      <c r="J188" s="22" t="s">
        <v>2058</v>
      </c>
      <c r="K188" s="15">
        <f t="shared" si="6"/>
        <v>5</v>
      </c>
      <c r="L188" s="15" t="str">
        <f t="shared" si="7"/>
        <v>22</v>
      </c>
      <c r="M188" s="15" t="str">
        <f t="shared" si="8"/>
        <v>2022年製</v>
      </c>
      <c r="N188" s="422">
        <f>VLOOKUP(B:B,価格調査!B:S,18,0)</f>
        <v>1074475791</v>
      </c>
    </row>
    <row r="189" spans="1:14" s="15" customFormat="1">
      <c r="A189" s="16" t="s">
        <v>7651</v>
      </c>
      <c r="B189" s="373">
        <v>2554517159044</v>
      </c>
      <c r="C189" s="373">
        <v>4985009700488</v>
      </c>
      <c r="D189" s="22" t="s">
        <v>2243</v>
      </c>
      <c r="E189" s="22">
        <v>822</v>
      </c>
      <c r="F189" s="22">
        <v>8</v>
      </c>
      <c r="G189" s="22">
        <v>0</v>
      </c>
      <c r="H189" s="22" t="s">
        <v>2037</v>
      </c>
      <c r="I189" s="22" t="s">
        <v>2036</v>
      </c>
      <c r="J189" s="22" t="s">
        <v>2058</v>
      </c>
      <c r="K189" s="15">
        <f t="shared" si="6"/>
        <v>5</v>
      </c>
      <c r="L189" s="15" t="str">
        <f t="shared" si="7"/>
        <v>22</v>
      </c>
      <c r="M189" s="15" t="str">
        <f t="shared" si="8"/>
        <v>2022年製</v>
      </c>
      <c r="N189" s="422">
        <f>VLOOKUP(B:B,価格調査!B:S,18,0)</f>
        <v>1074475791</v>
      </c>
    </row>
    <row r="190" spans="1:14" s="15" customFormat="1">
      <c r="A190" s="16" t="s">
        <v>7651</v>
      </c>
      <c r="B190" s="373">
        <v>2753518155509</v>
      </c>
      <c r="C190" s="373">
        <v>4985009687130</v>
      </c>
      <c r="D190" s="22" t="s">
        <v>2240</v>
      </c>
      <c r="E190" s="22">
        <v>622</v>
      </c>
      <c r="F190" s="22">
        <v>4</v>
      </c>
      <c r="G190" s="22">
        <v>0</v>
      </c>
      <c r="H190" s="22" t="s">
        <v>2037</v>
      </c>
      <c r="I190" s="22" t="s">
        <v>2036</v>
      </c>
      <c r="J190" s="22" t="s">
        <v>2099</v>
      </c>
      <c r="K190" s="15">
        <f t="shared" si="6"/>
        <v>4</v>
      </c>
      <c r="L190" s="15" t="str">
        <f t="shared" si="7"/>
        <v>22</v>
      </c>
      <c r="M190" s="15" t="str">
        <f t="shared" si="8"/>
        <v>2022年製</v>
      </c>
      <c r="N190" s="422">
        <f>VLOOKUP(B:B,価格調査!B:S,18,0)</f>
        <v>1074476423</v>
      </c>
    </row>
    <row r="191" spans="1:14" s="15" customFormat="1">
      <c r="A191" s="16" t="s">
        <v>7651</v>
      </c>
      <c r="B191" s="373">
        <v>2753518155509</v>
      </c>
      <c r="C191" s="373">
        <v>4985009687130</v>
      </c>
      <c r="D191" s="22" t="s">
        <v>2240</v>
      </c>
      <c r="E191" s="22">
        <v>2422</v>
      </c>
      <c r="F191" s="22">
        <v>8</v>
      </c>
      <c r="G191" s="22">
        <v>0</v>
      </c>
      <c r="H191" s="22" t="s">
        <v>2037</v>
      </c>
      <c r="I191" s="22" t="s">
        <v>2036</v>
      </c>
      <c r="J191" s="22" t="s">
        <v>2099</v>
      </c>
      <c r="K191" s="15">
        <f t="shared" si="6"/>
        <v>4</v>
      </c>
      <c r="L191" s="15" t="str">
        <f t="shared" si="7"/>
        <v>22</v>
      </c>
      <c r="M191" s="15" t="str">
        <f t="shared" si="8"/>
        <v>2022年製</v>
      </c>
      <c r="N191" s="422">
        <f>VLOOKUP(B:B,価格調査!B:S,18,0)</f>
        <v>1074476423</v>
      </c>
    </row>
    <row r="192" spans="1:14" s="15" customFormat="1">
      <c r="A192" s="16" t="s">
        <v>7651</v>
      </c>
      <c r="B192" s="373">
        <v>2753518155509</v>
      </c>
      <c r="C192" s="373">
        <v>4985009687130</v>
      </c>
      <c r="D192" s="22" t="s">
        <v>2240</v>
      </c>
      <c r="E192" s="22">
        <v>522</v>
      </c>
      <c r="F192" s="22">
        <v>8</v>
      </c>
      <c r="G192" s="22">
        <v>0</v>
      </c>
      <c r="H192" s="22" t="s">
        <v>2037</v>
      </c>
      <c r="I192" s="22" t="s">
        <v>2036</v>
      </c>
      <c r="J192" s="22" t="s">
        <v>2099</v>
      </c>
      <c r="K192" s="15">
        <f t="shared" si="6"/>
        <v>4</v>
      </c>
      <c r="L192" s="15" t="str">
        <f t="shared" si="7"/>
        <v>22</v>
      </c>
      <c r="M192" s="15" t="str">
        <f t="shared" si="8"/>
        <v>2022年製</v>
      </c>
      <c r="N192" s="422">
        <f>VLOOKUP(B:B,価格調査!B:S,18,0)</f>
        <v>1074476423</v>
      </c>
    </row>
    <row r="193" spans="1:14" s="15" customFormat="1">
      <c r="A193" s="16" t="s">
        <v>7651</v>
      </c>
      <c r="B193" s="373">
        <v>2354018159730</v>
      </c>
      <c r="C193" s="373">
        <v>3528709577649</v>
      </c>
      <c r="D193" s="22" t="s">
        <v>2257</v>
      </c>
      <c r="E193" s="22">
        <v>2322</v>
      </c>
      <c r="F193" s="22">
        <v>1</v>
      </c>
      <c r="G193" s="22">
        <v>0</v>
      </c>
      <c r="H193" s="22" t="s">
        <v>2037</v>
      </c>
      <c r="I193" s="22" t="s">
        <v>2036</v>
      </c>
      <c r="J193" s="22" t="s">
        <v>2069</v>
      </c>
      <c r="K193" s="15">
        <f t="shared" si="6"/>
        <v>2</v>
      </c>
      <c r="L193" s="15" t="str">
        <f t="shared" si="7"/>
        <v>22</v>
      </c>
      <c r="M193" s="15" t="str">
        <f t="shared" si="8"/>
        <v>2022年製</v>
      </c>
      <c r="N193" s="422">
        <f>VLOOKUP(B:B,価格調査!B:S,18,0)</f>
        <v>0</v>
      </c>
    </row>
    <row r="194" spans="1:14" s="15" customFormat="1">
      <c r="A194" s="16" t="s">
        <v>7651</v>
      </c>
      <c r="B194" s="373">
        <v>2354018159730</v>
      </c>
      <c r="C194" s="373">
        <v>3528709577649</v>
      </c>
      <c r="D194" s="22" t="s">
        <v>2257</v>
      </c>
      <c r="E194" s="22">
        <v>2322</v>
      </c>
      <c r="F194" s="22">
        <v>2</v>
      </c>
      <c r="G194" s="22">
        <v>0</v>
      </c>
      <c r="H194" s="22" t="s">
        <v>2037</v>
      </c>
      <c r="I194" s="22" t="s">
        <v>2036</v>
      </c>
      <c r="J194" s="22" t="s">
        <v>2256</v>
      </c>
      <c r="K194" s="15">
        <f t="shared" ref="K194:K257" si="9">COUNTIF(B:B,B194)</f>
        <v>2</v>
      </c>
      <c r="L194" s="15" t="str">
        <f t="shared" ref="L194:L257" si="10">RIGHT(E194,2)</f>
        <v>22</v>
      </c>
      <c r="M194" s="15" t="str">
        <f t="shared" ref="M194:M257" si="11">"20"&amp;L194&amp;"年製"</f>
        <v>2022年製</v>
      </c>
      <c r="N194" s="422">
        <f>VLOOKUP(B:B,価格調査!B:S,18,0)</f>
        <v>0</v>
      </c>
    </row>
    <row r="195" spans="1:14" s="15" customFormat="1">
      <c r="A195" s="16" t="s">
        <v>7651</v>
      </c>
      <c r="B195" s="373">
        <v>1954517155502</v>
      </c>
      <c r="C195" s="373">
        <v>4985009693032</v>
      </c>
      <c r="D195" s="21" t="s">
        <v>2283</v>
      </c>
      <c r="E195" s="22">
        <v>4322</v>
      </c>
      <c r="F195" s="22">
        <v>5</v>
      </c>
      <c r="G195" s="22">
        <v>0</v>
      </c>
      <c r="H195" s="22" t="s">
        <v>2037</v>
      </c>
      <c r="I195" s="22" t="s">
        <v>2036</v>
      </c>
      <c r="J195" s="22" t="s">
        <v>2102</v>
      </c>
      <c r="K195" s="15">
        <f t="shared" si="9"/>
        <v>3</v>
      </c>
      <c r="L195" s="15" t="str">
        <f t="shared" si="10"/>
        <v>22</v>
      </c>
      <c r="M195" s="15" t="str">
        <f t="shared" si="11"/>
        <v>2022年製</v>
      </c>
      <c r="N195" s="422">
        <f>VLOOKUP(B:B,価格調査!B:S,18,0)</f>
        <v>1074476145</v>
      </c>
    </row>
    <row r="196" spans="1:14" s="15" customFormat="1">
      <c r="A196" s="16" t="s">
        <v>7651</v>
      </c>
      <c r="B196" s="373">
        <v>2254018158408</v>
      </c>
      <c r="C196" s="373">
        <v>4985009692073</v>
      </c>
      <c r="D196" s="21" t="s">
        <v>2270</v>
      </c>
      <c r="E196" s="22">
        <v>3422</v>
      </c>
      <c r="F196" s="22">
        <v>2</v>
      </c>
      <c r="G196" s="22">
        <v>0</v>
      </c>
      <c r="H196" s="22" t="s">
        <v>2037</v>
      </c>
      <c r="I196" s="22" t="s">
        <v>2036</v>
      </c>
      <c r="J196" s="22" t="s">
        <v>2090</v>
      </c>
      <c r="K196" s="15">
        <f t="shared" si="9"/>
        <v>2</v>
      </c>
      <c r="L196" s="15" t="str">
        <f t="shared" si="10"/>
        <v>22</v>
      </c>
      <c r="M196" s="15" t="str">
        <f t="shared" si="11"/>
        <v>2022年製</v>
      </c>
      <c r="N196" s="422">
        <f>VLOOKUP(B:B,価格調査!B:S,18,0)</f>
        <v>1074476327</v>
      </c>
    </row>
    <row r="197" spans="1:14" s="15" customFormat="1">
      <c r="A197" s="16" t="s">
        <v>7651</v>
      </c>
      <c r="B197" s="373">
        <v>2254018158408</v>
      </c>
      <c r="C197" s="373">
        <v>4985009692073</v>
      </c>
      <c r="D197" s="21" t="s">
        <v>2270</v>
      </c>
      <c r="E197" s="22">
        <v>2922</v>
      </c>
      <c r="F197" s="22">
        <v>3</v>
      </c>
      <c r="G197" s="22">
        <v>0</v>
      </c>
      <c r="H197" s="22" t="s">
        <v>2037</v>
      </c>
      <c r="I197" s="22" t="s">
        <v>2036</v>
      </c>
      <c r="J197" s="22" t="s">
        <v>2090</v>
      </c>
      <c r="K197" s="15">
        <f t="shared" si="9"/>
        <v>2</v>
      </c>
      <c r="L197" s="15" t="str">
        <f t="shared" si="10"/>
        <v>22</v>
      </c>
      <c r="M197" s="15" t="str">
        <f t="shared" si="11"/>
        <v>2022年製</v>
      </c>
      <c r="N197" s="422">
        <f>VLOOKUP(B:B,価格調査!B:S,18,0)</f>
        <v>1074476327</v>
      </c>
    </row>
    <row r="198" spans="1:14" s="15" customFormat="1">
      <c r="A198" s="16" t="s">
        <v>7651</v>
      </c>
      <c r="B198" s="373">
        <v>2254518157703</v>
      </c>
      <c r="C198" s="373">
        <v>4985009753231</v>
      </c>
      <c r="D198" s="21" t="s">
        <v>2266</v>
      </c>
      <c r="E198" s="22">
        <v>5022</v>
      </c>
      <c r="F198" s="22">
        <v>7</v>
      </c>
      <c r="G198" s="22">
        <v>0</v>
      </c>
      <c r="H198" s="22" t="s">
        <v>2037</v>
      </c>
      <c r="I198" s="22" t="s">
        <v>2036</v>
      </c>
      <c r="J198" s="22" t="s">
        <v>2055</v>
      </c>
      <c r="K198" s="15">
        <f t="shared" si="9"/>
        <v>3</v>
      </c>
      <c r="L198" s="15" t="str">
        <f t="shared" si="10"/>
        <v>22</v>
      </c>
      <c r="M198" s="15" t="str">
        <f t="shared" si="11"/>
        <v>2022年製</v>
      </c>
      <c r="N198" s="422">
        <f>VLOOKUP(B:B,価格調査!B:S,18,0)</f>
        <v>1074476367</v>
      </c>
    </row>
    <row r="199" spans="1:14" s="15" customFormat="1">
      <c r="A199" s="16" t="s">
        <v>7651</v>
      </c>
      <c r="B199" s="373">
        <v>2254518157703</v>
      </c>
      <c r="C199" s="373">
        <v>4985009753231</v>
      </c>
      <c r="D199" s="21" t="s">
        <v>2266</v>
      </c>
      <c r="E199" s="22">
        <v>5122</v>
      </c>
      <c r="F199" s="22">
        <v>3</v>
      </c>
      <c r="G199" s="22">
        <v>0</v>
      </c>
      <c r="H199" s="22" t="s">
        <v>2037</v>
      </c>
      <c r="I199" s="22" t="s">
        <v>2036</v>
      </c>
      <c r="J199" s="22" t="s">
        <v>2046</v>
      </c>
      <c r="K199" s="15">
        <f t="shared" si="9"/>
        <v>3</v>
      </c>
      <c r="L199" s="15" t="str">
        <f t="shared" si="10"/>
        <v>22</v>
      </c>
      <c r="M199" s="15" t="str">
        <f t="shared" si="11"/>
        <v>2022年製</v>
      </c>
      <c r="N199" s="422">
        <f>VLOOKUP(B:B,価格調査!B:S,18,0)</f>
        <v>1074476367</v>
      </c>
    </row>
    <row r="200" spans="1:14" s="15" customFormat="1">
      <c r="A200" s="16" t="s">
        <v>7651</v>
      </c>
      <c r="B200" s="373">
        <v>2254518157703</v>
      </c>
      <c r="C200" s="373">
        <v>4985009753231</v>
      </c>
      <c r="D200" s="21" t="s">
        <v>2266</v>
      </c>
      <c r="E200" s="22">
        <v>5022</v>
      </c>
      <c r="F200" s="22">
        <v>23</v>
      </c>
      <c r="G200" s="22">
        <v>0</v>
      </c>
      <c r="H200" s="22" t="s">
        <v>2037</v>
      </c>
      <c r="I200" s="22" t="s">
        <v>2036</v>
      </c>
      <c r="J200" s="22" t="s">
        <v>2055</v>
      </c>
      <c r="K200" s="15">
        <f t="shared" si="9"/>
        <v>3</v>
      </c>
      <c r="L200" s="15" t="str">
        <f t="shared" si="10"/>
        <v>22</v>
      </c>
      <c r="M200" s="15" t="str">
        <f t="shared" si="11"/>
        <v>2022年製</v>
      </c>
      <c r="N200" s="422">
        <f>VLOOKUP(B:B,価格調査!B:S,18,0)</f>
        <v>1074476367</v>
      </c>
    </row>
    <row r="201" spans="1:14" s="15" customFormat="1">
      <c r="A201" s="16" t="s">
        <v>7651</v>
      </c>
      <c r="B201" s="373">
        <v>2354018157705</v>
      </c>
      <c r="C201" s="373">
        <v>4985009753101</v>
      </c>
      <c r="D201" s="21" t="s">
        <v>2255</v>
      </c>
      <c r="E201" s="22">
        <v>4222</v>
      </c>
      <c r="F201" s="22">
        <v>4</v>
      </c>
      <c r="G201" s="22">
        <v>0</v>
      </c>
      <c r="H201" s="22" t="s">
        <v>2037</v>
      </c>
      <c r="I201" s="22" t="s">
        <v>2036</v>
      </c>
      <c r="J201" s="22" t="s">
        <v>2055</v>
      </c>
      <c r="K201" s="15">
        <f t="shared" si="9"/>
        <v>5</v>
      </c>
      <c r="L201" s="15" t="str">
        <f t="shared" si="10"/>
        <v>22</v>
      </c>
      <c r="M201" s="15" t="str">
        <f t="shared" si="11"/>
        <v>2022年製</v>
      </c>
      <c r="N201" s="422">
        <f>VLOOKUP(B:B,価格調査!B:S,18,0)</f>
        <v>1074476213</v>
      </c>
    </row>
    <row r="202" spans="1:14" s="15" customFormat="1">
      <c r="A202" s="16" t="s">
        <v>7651</v>
      </c>
      <c r="B202" s="373">
        <v>2354018157705</v>
      </c>
      <c r="C202" s="373">
        <v>4985009753101</v>
      </c>
      <c r="D202" s="21" t="s">
        <v>2255</v>
      </c>
      <c r="E202" s="22">
        <v>4322</v>
      </c>
      <c r="F202" s="22">
        <v>2</v>
      </c>
      <c r="G202" s="22">
        <v>0</v>
      </c>
      <c r="H202" s="22" t="s">
        <v>2037</v>
      </c>
      <c r="I202" s="22" t="s">
        <v>2036</v>
      </c>
      <c r="J202" s="22" t="s">
        <v>2055</v>
      </c>
      <c r="K202" s="15">
        <f t="shared" si="9"/>
        <v>5</v>
      </c>
      <c r="L202" s="15" t="str">
        <f t="shared" si="10"/>
        <v>22</v>
      </c>
      <c r="M202" s="15" t="str">
        <f t="shared" si="11"/>
        <v>2022年製</v>
      </c>
      <c r="N202" s="422">
        <f>VLOOKUP(B:B,価格調査!B:S,18,0)</f>
        <v>1074476213</v>
      </c>
    </row>
    <row r="203" spans="1:14" s="15" customFormat="1">
      <c r="A203" s="16" t="s">
        <v>7651</v>
      </c>
      <c r="B203" s="373">
        <v>2354018157705</v>
      </c>
      <c r="C203" s="373">
        <v>4985009753101</v>
      </c>
      <c r="D203" s="21" t="s">
        <v>2255</v>
      </c>
      <c r="E203" s="22">
        <v>4322</v>
      </c>
      <c r="F203" s="22">
        <v>8</v>
      </c>
      <c r="G203" s="22">
        <v>0</v>
      </c>
      <c r="H203" s="22" t="s">
        <v>2037</v>
      </c>
      <c r="I203" s="22" t="s">
        <v>2036</v>
      </c>
      <c r="J203" s="22" t="s">
        <v>2055</v>
      </c>
      <c r="K203" s="15">
        <f t="shared" si="9"/>
        <v>5</v>
      </c>
      <c r="L203" s="15" t="str">
        <f t="shared" si="10"/>
        <v>22</v>
      </c>
      <c r="M203" s="15" t="str">
        <f t="shared" si="11"/>
        <v>2022年製</v>
      </c>
      <c r="N203" s="422">
        <f>VLOOKUP(B:B,価格調査!B:S,18,0)</f>
        <v>1074476213</v>
      </c>
    </row>
    <row r="204" spans="1:14" s="15" customFormat="1">
      <c r="A204" s="16" t="s">
        <v>7651</v>
      </c>
      <c r="B204" s="373">
        <v>2454018157702</v>
      </c>
      <c r="C204" s="373">
        <v>4985009753118</v>
      </c>
      <c r="D204" s="21" t="s">
        <v>2250</v>
      </c>
      <c r="E204" s="22">
        <v>5122</v>
      </c>
      <c r="F204" s="22">
        <v>19</v>
      </c>
      <c r="G204" s="22">
        <v>0</v>
      </c>
      <c r="H204" s="22" t="s">
        <v>2037</v>
      </c>
      <c r="I204" s="22" t="s">
        <v>2036</v>
      </c>
      <c r="J204" s="22" t="s">
        <v>2055</v>
      </c>
      <c r="K204" s="15">
        <f t="shared" si="9"/>
        <v>1</v>
      </c>
      <c r="L204" s="15" t="str">
        <f t="shared" si="10"/>
        <v>22</v>
      </c>
      <c r="M204" s="15" t="str">
        <f t="shared" si="11"/>
        <v>2022年製</v>
      </c>
      <c r="N204" s="422">
        <f>VLOOKUP(B:B,価格調査!B:S,18,0)</f>
        <v>1074476172</v>
      </c>
    </row>
    <row r="205" spans="1:14" s="15" customFormat="1">
      <c r="A205" s="16" t="s">
        <v>7651</v>
      </c>
      <c r="B205" s="373">
        <v>2354019157704</v>
      </c>
      <c r="C205" s="373">
        <v>4985009753132</v>
      </c>
      <c r="D205" s="21" t="s">
        <v>2254</v>
      </c>
      <c r="E205" s="22">
        <v>4022</v>
      </c>
      <c r="F205" s="22">
        <v>7</v>
      </c>
      <c r="G205" s="22">
        <v>0</v>
      </c>
      <c r="H205" s="22" t="s">
        <v>2037</v>
      </c>
      <c r="I205" s="22" t="s">
        <v>2036</v>
      </c>
      <c r="J205" s="22" t="s">
        <v>2046</v>
      </c>
      <c r="K205" s="15">
        <f t="shared" si="9"/>
        <v>1</v>
      </c>
      <c r="L205" s="15" t="str">
        <f t="shared" si="10"/>
        <v>22</v>
      </c>
      <c r="M205" s="15" t="str">
        <f t="shared" si="11"/>
        <v>2022年製</v>
      </c>
      <c r="N205" s="422">
        <f>VLOOKUP(B:B,価格調査!B:S,18,0)</f>
        <v>1074476176</v>
      </c>
    </row>
    <row r="206" spans="1:14" s="15" customFormat="1">
      <c r="A206" s="16" t="s">
        <v>7651</v>
      </c>
      <c r="B206" s="373">
        <v>1956516157709</v>
      </c>
      <c r="C206" s="373">
        <v>4985009753613</v>
      </c>
      <c r="D206" s="21" t="s">
        <v>2282</v>
      </c>
      <c r="E206" s="22">
        <v>1122</v>
      </c>
      <c r="F206" s="22">
        <v>2</v>
      </c>
      <c r="G206" s="22">
        <v>0</v>
      </c>
      <c r="H206" s="22" t="s">
        <v>2037</v>
      </c>
      <c r="I206" s="22" t="s">
        <v>2036</v>
      </c>
      <c r="J206" s="22" t="s">
        <v>2069</v>
      </c>
      <c r="K206" s="15">
        <f t="shared" si="9"/>
        <v>3</v>
      </c>
      <c r="L206" s="15" t="str">
        <f t="shared" si="10"/>
        <v>22</v>
      </c>
      <c r="M206" s="15" t="str">
        <f t="shared" si="11"/>
        <v>2022年製</v>
      </c>
      <c r="N206" s="422">
        <f>VLOOKUP(B:B,価格調査!B:S,18,0)</f>
        <v>1074476184</v>
      </c>
    </row>
    <row r="207" spans="1:14" s="15" customFormat="1">
      <c r="A207" s="16" t="s">
        <v>7651</v>
      </c>
      <c r="B207" s="373">
        <v>1956516157709</v>
      </c>
      <c r="C207" s="373">
        <v>4985009753613</v>
      </c>
      <c r="D207" s="21" t="s">
        <v>2282</v>
      </c>
      <c r="E207" s="22">
        <v>622</v>
      </c>
      <c r="F207" s="22">
        <v>6</v>
      </c>
      <c r="G207" s="22">
        <v>0</v>
      </c>
      <c r="H207" s="22" t="s">
        <v>2037</v>
      </c>
      <c r="I207" s="22" t="s">
        <v>2036</v>
      </c>
      <c r="J207" s="22" t="s">
        <v>2069</v>
      </c>
      <c r="K207" s="15">
        <f t="shared" si="9"/>
        <v>3</v>
      </c>
      <c r="L207" s="15" t="str">
        <f t="shared" si="10"/>
        <v>22</v>
      </c>
      <c r="M207" s="15" t="str">
        <f t="shared" si="11"/>
        <v>2022年製</v>
      </c>
      <c r="N207" s="422">
        <f>VLOOKUP(B:B,価格調査!B:S,18,0)</f>
        <v>1074476184</v>
      </c>
    </row>
    <row r="208" spans="1:14" s="15" customFormat="1">
      <c r="A208" s="16" t="s">
        <v>7651</v>
      </c>
      <c r="B208" s="373">
        <v>2156016157707</v>
      </c>
      <c r="C208" s="373">
        <v>4985009753514</v>
      </c>
      <c r="D208" s="21" t="s">
        <v>2272</v>
      </c>
      <c r="E208" s="22">
        <v>4122</v>
      </c>
      <c r="F208" s="22">
        <v>12</v>
      </c>
      <c r="G208" s="22">
        <v>0</v>
      </c>
      <c r="H208" s="22" t="s">
        <v>2037</v>
      </c>
      <c r="I208" s="22" t="s">
        <v>2036</v>
      </c>
      <c r="J208" s="22" t="s">
        <v>2102</v>
      </c>
      <c r="K208" s="15">
        <f t="shared" si="9"/>
        <v>2</v>
      </c>
      <c r="L208" s="15" t="str">
        <f t="shared" si="10"/>
        <v>22</v>
      </c>
      <c r="M208" s="15" t="str">
        <f t="shared" si="11"/>
        <v>2022年製</v>
      </c>
      <c r="N208" s="422">
        <f>VLOOKUP(B:B,価格調査!B:S,18,0)</f>
        <v>1074476331</v>
      </c>
    </row>
    <row r="209" spans="1:14" s="15" customFormat="1">
      <c r="A209" s="16" t="s">
        <v>7651</v>
      </c>
      <c r="B209" s="373">
        <v>2255516157702</v>
      </c>
      <c r="C209" s="373">
        <v>4985009753408</v>
      </c>
      <c r="D209" s="21" t="s">
        <v>2264</v>
      </c>
      <c r="E209" s="22">
        <v>922</v>
      </c>
      <c r="F209" s="22">
        <v>2</v>
      </c>
      <c r="G209" s="22">
        <v>0</v>
      </c>
      <c r="H209" s="22" t="s">
        <v>2037</v>
      </c>
      <c r="I209" s="22" t="s">
        <v>2036</v>
      </c>
      <c r="J209" s="22" t="s">
        <v>2102</v>
      </c>
      <c r="K209" s="15">
        <f t="shared" si="9"/>
        <v>5</v>
      </c>
      <c r="L209" s="15" t="str">
        <f t="shared" si="10"/>
        <v>22</v>
      </c>
      <c r="M209" s="15" t="str">
        <f t="shared" si="11"/>
        <v>2022年製</v>
      </c>
      <c r="N209" s="422">
        <f>VLOOKUP(B:B,価格調査!B:S,18,0)</f>
        <v>1074476357</v>
      </c>
    </row>
    <row r="210" spans="1:14" s="15" customFormat="1">
      <c r="A210" s="16" t="s">
        <v>7651</v>
      </c>
      <c r="B210" s="373">
        <v>2255516157702</v>
      </c>
      <c r="C210" s="373">
        <v>4985009753408</v>
      </c>
      <c r="D210" s="21" t="s">
        <v>2264</v>
      </c>
      <c r="E210" s="22">
        <v>3222</v>
      </c>
      <c r="F210" s="22">
        <v>2</v>
      </c>
      <c r="G210" s="22">
        <v>0</v>
      </c>
      <c r="H210" s="22" t="s">
        <v>2037</v>
      </c>
      <c r="I210" s="22" t="s">
        <v>2036</v>
      </c>
      <c r="J210" s="22" t="s">
        <v>2102</v>
      </c>
      <c r="K210" s="15">
        <f t="shared" si="9"/>
        <v>5</v>
      </c>
      <c r="L210" s="15" t="str">
        <f t="shared" si="10"/>
        <v>22</v>
      </c>
      <c r="M210" s="15" t="str">
        <f t="shared" si="11"/>
        <v>2022年製</v>
      </c>
      <c r="N210" s="422">
        <f>VLOOKUP(B:B,価格調査!B:S,18,0)</f>
        <v>1074476357</v>
      </c>
    </row>
    <row r="211" spans="1:14" s="15" customFormat="1">
      <c r="A211" s="16" t="s">
        <v>7651</v>
      </c>
      <c r="B211" s="373">
        <v>2255516157702</v>
      </c>
      <c r="C211" s="373">
        <v>4985009753408</v>
      </c>
      <c r="D211" s="21" t="s">
        <v>2264</v>
      </c>
      <c r="E211" s="22">
        <v>1922</v>
      </c>
      <c r="F211" s="22">
        <v>4</v>
      </c>
      <c r="G211" s="22">
        <v>0</v>
      </c>
      <c r="H211" s="22" t="s">
        <v>2037</v>
      </c>
      <c r="I211" s="22" t="s">
        <v>2036</v>
      </c>
      <c r="J211" s="22" t="s">
        <v>2066</v>
      </c>
      <c r="K211" s="15">
        <f t="shared" si="9"/>
        <v>5</v>
      </c>
      <c r="L211" s="15" t="str">
        <f t="shared" si="10"/>
        <v>22</v>
      </c>
      <c r="M211" s="15" t="str">
        <f t="shared" si="11"/>
        <v>2022年製</v>
      </c>
      <c r="N211" s="422">
        <f>VLOOKUP(B:B,価格調査!B:S,18,0)</f>
        <v>1074476357</v>
      </c>
    </row>
    <row r="212" spans="1:14" s="15" customFormat="1">
      <c r="A212" s="16" t="s">
        <v>7651</v>
      </c>
      <c r="B212" s="373">
        <v>2255516157702</v>
      </c>
      <c r="C212" s="373">
        <v>4985009753408</v>
      </c>
      <c r="D212" s="21" t="s">
        <v>2264</v>
      </c>
      <c r="E212" s="22">
        <v>322</v>
      </c>
      <c r="F212" s="22">
        <v>2</v>
      </c>
      <c r="G212" s="22">
        <v>0</v>
      </c>
      <c r="H212" s="22" t="s">
        <v>2037</v>
      </c>
      <c r="I212" s="22" t="s">
        <v>2036</v>
      </c>
      <c r="J212" s="22" t="s">
        <v>2102</v>
      </c>
      <c r="K212" s="15">
        <f t="shared" si="9"/>
        <v>5</v>
      </c>
      <c r="L212" s="15" t="str">
        <f t="shared" si="10"/>
        <v>22</v>
      </c>
      <c r="M212" s="15" t="str">
        <f t="shared" si="11"/>
        <v>2022年製</v>
      </c>
      <c r="N212" s="422">
        <f>VLOOKUP(B:B,価格調査!B:S,18,0)</f>
        <v>1074476357</v>
      </c>
    </row>
    <row r="213" spans="1:14" s="15" customFormat="1">
      <c r="A213" s="16" t="s">
        <v>7651</v>
      </c>
      <c r="B213" s="373">
        <v>2054517157700</v>
      </c>
      <c r="C213" s="373">
        <v>4985009753187</v>
      </c>
      <c r="D213" s="21" t="s">
        <v>2281</v>
      </c>
      <c r="E213" s="22">
        <v>4722</v>
      </c>
      <c r="F213" s="22">
        <v>1</v>
      </c>
      <c r="G213" s="22">
        <v>0</v>
      </c>
      <c r="H213" s="22" t="s">
        <v>2037</v>
      </c>
      <c r="I213" s="22" t="s">
        <v>2036</v>
      </c>
      <c r="J213" s="22" t="s">
        <v>2069</v>
      </c>
      <c r="K213" s="15">
        <f t="shared" si="9"/>
        <v>2</v>
      </c>
      <c r="L213" s="15" t="str">
        <f t="shared" si="10"/>
        <v>22</v>
      </c>
      <c r="M213" s="15" t="str">
        <f t="shared" si="11"/>
        <v>2022年製</v>
      </c>
      <c r="N213" s="422">
        <f>VLOOKUP(B:B,価格調査!B:S,18,0)</f>
        <v>1074476185</v>
      </c>
    </row>
    <row r="214" spans="1:14" s="15" customFormat="1">
      <c r="A214" s="16" t="s">
        <v>7651</v>
      </c>
      <c r="B214" s="373">
        <v>2054517157700</v>
      </c>
      <c r="C214" s="373">
        <v>4985009753187</v>
      </c>
      <c r="D214" s="21" t="s">
        <v>2281</v>
      </c>
      <c r="E214" s="22">
        <v>4922</v>
      </c>
      <c r="F214" s="22">
        <v>8</v>
      </c>
      <c r="G214" s="22">
        <v>0</v>
      </c>
      <c r="H214" s="22" t="s">
        <v>2037</v>
      </c>
      <c r="I214" s="22" t="s">
        <v>2036</v>
      </c>
      <c r="J214" s="22" t="s">
        <v>2069</v>
      </c>
      <c r="K214" s="15">
        <f t="shared" si="9"/>
        <v>2</v>
      </c>
      <c r="L214" s="15" t="str">
        <f t="shared" si="10"/>
        <v>22</v>
      </c>
      <c r="M214" s="15" t="str">
        <f t="shared" si="11"/>
        <v>2022年製</v>
      </c>
      <c r="N214" s="422">
        <f>VLOOKUP(B:B,価格調査!B:S,18,0)</f>
        <v>1074476185</v>
      </c>
    </row>
    <row r="215" spans="1:14" s="15" customFormat="1">
      <c r="A215" s="16" t="s">
        <v>7651</v>
      </c>
      <c r="B215" s="373">
        <v>2254517157704</v>
      </c>
      <c r="C215" s="373">
        <v>4985009753200</v>
      </c>
      <c r="D215" s="21" t="s">
        <v>2269</v>
      </c>
      <c r="E215" s="22">
        <v>5022</v>
      </c>
      <c r="F215" s="22">
        <v>10</v>
      </c>
      <c r="G215" s="22">
        <v>0</v>
      </c>
      <c r="H215" s="22" t="s">
        <v>2037</v>
      </c>
      <c r="I215" s="22" t="s">
        <v>2036</v>
      </c>
      <c r="J215" s="22" t="s">
        <v>2055</v>
      </c>
      <c r="K215" s="15">
        <f t="shared" si="9"/>
        <v>1</v>
      </c>
      <c r="L215" s="15" t="str">
        <f t="shared" si="10"/>
        <v>22</v>
      </c>
      <c r="M215" s="15" t="str">
        <f t="shared" si="11"/>
        <v>2022年製</v>
      </c>
      <c r="N215" s="422">
        <f>VLOOKUP(B:B,価格調査!B:S,18,0)</f>
        <v>1074476179</v>
      </c>
    </row>
    <row r="216" spans="1:14" s="15" customFormat="1">
      <c r="A216" s="16" t="s">
        <v>7651</v>
      </c>
      <c r="B216" s="373">
        <v>2354517157701</v>
      </c>
      <c r="C216" s="373">
        <v>4985009753217</v>
      </c>
      <c r="D216" s="21" t="s">
        <v>2253</v>
      </c>
      <c r="E216" s="22">
        <v>1722</v>
      </c>
      <c r="F216" s="22">
        <v>12</v>
      </c>
      <c r="G216" s="22">
        <v>0</v>
      </c>
      <c r="H216" s="22" t="s">
        <v>2037</v>
      </c>
      <c r="I216" s="22" t="s">
        <v>2036</v>
      </c>
      <c r="J216" s="22" t="s">
        <v>2055</v>
      </c>
      <c r="K216" s="15">
        <f t="shared" si="9"/>
        <v>1</v>
      </c>
      <c r="L216" s="15" t="str">
        <f t="shared" si="10"/>
        <v>22</v>
      </c>
      <c r="M216" s="15" t="str">
        <f t="shared" si="11"/>
        <v>2022年製</v>
      </c>
      <c r="N216" s="422">
        <f>VLOOKUP(B:B,価格調査!B:S,18,0)</f>
        <v>1074475945</v>
      </c>
    </row>
    <row r="217" spans="1:14" s="15" customFormat="1">
      <c r="A217" s="16" t="s">
        <v>7651</v>
      </c>
      <c r="B217" s="373">
        <v>1856514157735</v>
      </c>
      <c r="C217" s="373">
        <v>4985009755587</v>
      </c>
      <c r="D217" s="21" t="s">
        <v>2284</v>
      </c>
      <c r="E217" s="22">
        <v>822</v>
      </c>
      <c r="F217" s="22">
        <v>6</v>
      </c>
      <c r="G217" s="22">
        <v>0</v>
      </c>
      <c r="H217" s="22" t="s">
        <v>2037</v>
      </c>
      <c r="I217" s="22" t="s">
        <v>2036</v>
      </c>
      <c r="J217" s="22" t="s">
        <v>2043</v>
      </c>
      <c r="K217" s="15">
        <f t="shared" si="9"/>
        <v>2</v>
      </c>
      <c r="L217" s="15" t="str">
        <f t="shared" si="10"/>
        <v>22</v>
      </c>
      <c r="M217" s="15" t="str">
        <f t="shared" si="11"/>
        <v>2022年製</v>
      </c>
      <c r="N217" s="422">
        <f>VLOOKUP(B:B,価格調査!B:S,18,0)</f>
        <v>1074475793</v>
      </c>
    </row>
    <row r="218" spans="1:14" s="15" customFormat="1">
      <c r="A218" s="16" t="s">
        <v>7651</v>
      </c>
      <c r="B218" s="373">
        <v>2454018159041</v>
      </c>
      <c r="C218" s="373">
        <v>4985009701805</v>
      </c>
      <c r="D218" s="21" t="s">
        <v>2061</v>
      </c>
      <c r="E218" s="22">
        <v>422</v>
      </c>
      <c r="F218" s="22">
        <v>2</v>
      </c>
      <c r="G218" s="22">
        <v>0</v>
      </c>
      <c r="H218" s="22" t="s">
        <v>2037</v>
      </c>
      <c r="I218" s="22" t="s">
        <v>2036</v>
      </c>
      <c r="J218" s="22" t="s">
        <v>2055</v>
      </c>
      <c r="K218" s="15">
        <f t="shared" si="9"/>
        <v>3</v>
      </c>
      <c r="L218" s="15" t="str">
        <f t="shared" si="10"/>
        <v>22</v>
      </c>
      <c r="M218" s="15" t="str">
        <f t="shared" si="11"/>
        <v>2022年製</v>
      </c>
      <c r="N218" s="422">
        <f>VLOOKUP(B:B,価格調査!B:S,18,0)</f>
        <v>1074476164</v>
      </c>
    </row>
    <row r="219" spans="1:14" s="15" customFormat="1">
      <c r="A219" s="16" t="s">
        <v>7651</v>
      </c>
      <c r="B219" s="373">
        <v>2454018159966</v>
      </c>
      <c r="C219" s="373">
        <v>3528708947740</v>
      </c>
      <c r="D219" s="21" t="s">
        <v>2249</v>
      </c>
      <c r="E219" s="22">
        <v>822</v>
      </c>
      <c r="F219" s="22">
        <v>3</v>
      </c>
      <c r="G219" s="22">
        <v>0</v>
      </c>
      <c r="H219" s="22" t="s">
        <v>2037</v>
      </c>
      <c r="I219" s="22" t="s">
        <v>2036</v>
      </c>
      <c r="J219" s="22" t="s">
        <v>2055</v>
      </c>
      <c r="K219" s="15">
        <f t="shared" si="9"/>
        <v>1</v>
      </c>
      <c r="L219" s="15" t="str">
        <f t="shared" si="10"/>
        <v>22</v>
      </c>
      <c r="M219" s="15" t="str">
        <f t="shared" si="11"/>
        <v>2022年製</v>
      </c>
      <c r="N219" s="422">
        <f>VLOOKUP(B:B,価格調査!B:S,18,0)</f>
        <v>1074476391</v>
      </c>
    </row>
    <row r="220" spans="1:14" s="15" customFormat="1">
      <c r="A220" s="16" t="s">
        <v>7651</v>
      </c>
      <c r="B220" s="373">
        <v>2254517159968</v>
      </c>
      <c r="C220" s="373">
        <v>3528708268685</v>
      </c>
      <c r="D220" s="21" t="s">
        <v>2268</v>
      </c>
      <c r="E220" s="22">
        <v>2022</v>
      </c>
      <c r="F220" s="22">
        <v>1</v>
      </c>
      <c r="G220" s="22">
        <v>0</v>
      </c>
      <c r="H220" s="22" t="s">
        <v>2037</v>
      </c>
      <c r="I220" s="22" t="s">
        <v>2036</v>
      </c>
      <c r="J220" s="22" t="s">
        <v>2055</v>
      </c>
      <c r="K220" s="15">
        <f t="shared" si="9"/>
        <v>2</v>
      </c>
      <c r="L220" s="15" t="str">
        <f t="shared" si="10"/>
        <v>22</v>
      </c>
      <c r="M220" s="15" t="str">
        <f t="shared" si="11"/>
        <v>2022年製</v>
      </c>
      <c r="N220" s="422">
        <f>VLOOKUP(B:B,価格調査!B:S,18,0)</f>
        <v>1074476393</v>
      </c>
    </row>
    <row r="221" spans="1:14" s="15" customFormat="1">
      <c r="A221" s="16" t="s">
        <v>7651</v>
      </c>
      <c r="B221" s="373">
        <v>2254517158602</v>
      </c>
      <c r="C221" s="373">
        <v>4985009708057</v>
      </c>
      <c r="D221" s="21" t="s">
        <v>2092</v>
      </c>
      <c r="E221" s="22">
        <v>5122</v>
      </c>
      <c r="F221" s="22">
        <v>2</v>
      </c>
      <c r="G221" s="22">
        <v>0</v>
      </c>
      <c r="H221" s="22" t="s">
        <v>2037</v>
      </c>
      <c r="I221" s="22" t="s">
        <v>2036</v>
      </c>
      <c r="J221" s="22" t="s">
        <v>2041</v>
      </c>
      <c r="K221" s="15">
        <f t="shared" si="9"/>
        <v>5</v>
      </c>
      <c r="L221" s="15" t="str">
        <f t="shared" si="10"/>
        <v>22</v>
      </c>
      <c r="M221" s="15" t="str">
        <f t="shared" si="11"/>
        <v>2022年製</v>
      </c>
      <c r="N221" s="422">
        <f>VLOOKUP(B:B,価格調査!B:S,18,0)</f>
        <v>1074476029</v>
      </c>
    </row>
    <row r="222" spans="1:14" s="15" customFormat="1">
      <c r="A222" s="16" t="s">
        <v>7651</v>
      </c>
      <c r="B222" s="373">
        <v>2454518158605</v>
      </c>
      <c r="C222" s="373">
        <v>4985009708200</v>
      </c>
      <c r="D222" s="21" t="s">
        <v>2248</v>
      </c>
      <c r="E222" s="22">
        <v>2022</v>
      </c>
      <c r="F222" s="22">
        <v>6</v>
      </c>
      <c r="G222" s="22">
        <v>0</v>
      </c>
      <c r="H222" s="22" t="s">
        <v>2037</v>
      </c>
      <c r="I222" s="22" t="s">
        <v>2036</v>
      </c>
      <c r="J222" s="22" t="s">
        <v>2041</v>
      </c>
      <c r="K222" s="15">
        <f t="shared" si="9"/>
        <v>3</v>
      </c>
      <c r="L222" s="15" t="str">
        <f t="shared" si="10"/>
        <v>22</v>
      </c>
      <c r="M222" s="15" t="str">
        <f t="shared" si="11"/>
        <v>2022年製</v>
      </c>
      <c r="N222" s="422">
        <f>VLOOKUP(B:B,価格調査!B:S,18,0)</f>
        <v>1074476018</v>
      </c>
    </row>
    <row r="223" spans="1:14" s="15" customFormat="1">
      <c r="A223" s="16" t="s">
        <v>7651</v>
      </c>
      <c r="B223" s="373">
        <v>2554019158606</v>
      </c>
      <c r="C223" s="373">
        <v>4985009708354</v>
      </c>
      <c r="D223" s="21" t="s">
        <v>2047</v>
      </c>
      <c r="E223" s="22">
        <v>2122</v>
      </c>
      <c r="F223" s="22">
        <v>2</v>
      </c>
      <c r="G223" s="22">
        <v>0</v>
      </c>
      <c r="H223" s="22" t="s">
        <v>2037</v>
      </c>
      <c r="I223" s="22" t="s">
        <v>2036</v>
      </c>
      <c r="J223" s="22" t="s">
        <v>2041</v>
      </c>
      <c r="K223" s="15">
        <f t="shared" si="9"/>
        <v>2</v>
      </c>
      <c r="L223" s="15" t="str">
        <f t="shared" si="10"/>
        <v>22</v>
      </c>
      <c r="M223" s="15" t="str">
        <f t="shared" si="11"/>
        <v>2022年製</v>
      </c>
      <c r="N223" s="422">
        <f>VLOOKUP(B:B,価格調査!B:S,18,0)</f>
        <v>1074476014</v>
      </c>
    </row>
    <row r="224" spans="1:14" s="15" customFormat="1">
      <c r="A224" s="16" t="s">
        <v>7651</v>
      </c>
      <c r="B224" s="373">
        <v>2554518159258</v>
      </c>
      <c r="C224" s="373">
        <v>4985009705490</v>
      </c>
      <c r="D224" s="21" t="s">
        <v>2242</v>
      </c>
      <c r="E224" s="22">
        <v>1322</v>
      </c>
      <c r="F224" s="22">
        <v>1</v>
      </c>
      <c r="G224" s="22">
        <v>0</v>
      </c>
      <c r="H224" s="22" t="s">
        <v>2037</v>
      </c>
      <c r="I224" s="22" t="s">
        <v>2036</v>
      </c>
      <c r="J224" s="22" t="s">
        <v>2055</v>
      </c>
      <c r="K224" s="15">
        <f t="shared" si="9"/>
        <v>4</v>
      </c>
      <c r="L224" s="15" t="str">
        <f t="shared" si="10"/>
        <v>22</v>
      </c>
      <c r="M224" s="15" t="str">
        <f t="shared" si="11"/>
        <v>2022年製</v>
      </c>
      <c r="N224" s="422" t="str">
        <f>VLOOKUP(B:B,価格調査!B:S,18,0)</f>
        <v>1075537430</v>
      </c>
    </row>
    <row r="225" spans="1:14" s="15" customFormat="1">
      <c r="A225" s="16" t="s">
        <v>7651</v>
      </c>
      <c r="B225" s="373">
        <v>2554518159258</v>
      </c>
      <c r="C225" s="373">
        <v>4985009705490</v>
      </c>
      <c r="D225" s="21" t="s">
        <v>2242</v>
      </c>
      <c r="E225" s="22">
        <v>1222</v>
      </c>
      <c r="F225" s="22">
        <v>1</v>
      </c>
      <c r="G225" s="22">
        <v>0</v>
      </c>
      <c r="H225" s="22" t="s">
        <v>2037</v>
      </c>
      <c r="I225" s="22" t="s">
        <v>2036</v>
      </c>
      <c r="J225" s="22" t="s">
        <v>2055</v>
      </c>
      <c r="K225" s="15">
        <f t="shared" si="9"/>
        <v>4</v>
      </c>
      <c r="L225" s="15" t="str">
        <f t="shared" si="10"/>
        <v>22</v>
      </c>
      <c r="M225" s="15" t="str">
        <f t="shared" si="11"/>
        <v>2022年製</v>
      </c>
      <c r="N225" s="422" t="str">
        <f>VLOOKUP(B:B,価格調査!B:S,18,0)</f>
        <v>1075537430</v>
      </c>
    </row>
    <row r="226" spans="1:14" s="15" customFormat="1">
      <c r="A226" s="16" t="s">
        <v>7651</v>
      </c>
      <c r="B226" s="373">
        <v>2155516159181</v>
      </c>
      <c r="C226" s="373">
        <v>4985009704202</v>
      </c>
      <c r="D226" s="21" t="s">
        <v>2273</v>
      </c>
      <c r="E226" s="22">
        <v>2422</v>
      </c>
      <c r="F226" s="22">
        <v>3</v>
      </c>
      <c r="G226" s="22">
        <v>0</v>
      </c>
      <c r="H226" s="22" t="s">
        <v>2037</v>
      </c>
      <c r="I226" s="22" t="s">
        <v>2036</v>
      </c>
      <c r="J226" s="22" t="s">
        <v>2069</v>
      </c>
      <c r="K226" s="15">
        <f t="shared" si="9"/>
        <v>2</v>
      </c>
      <c r="L226" s="15" t="str">
        <f t="shared" si="10"/>
        <v>22</v>
      </c>
      <c r="M226" s="15" t="str">
        <f t="shared" si="11"/>
        <v>2022年製</v>
      </c>
      <c r="N226" s="422">
        <f>VLOOKUP(B:B,価格調査!B:S,18,0)</f>
        <v>1074476254</v>
      </c>
    </row>
    <row r="227" spans="1:14" s="15" customFormat="1">
      <c r="A227" s="16" t="s">
        <v>7651</v>
      </c>
      <c r="B227" s="373">
        <v>2155516159181</v>
      </c>
      <c r="C227" s="373">
        <v>4985009704202</v>
      </c>
      <c r="D227" s="21" t="s">
        <v>2273</v>
      </c>
      <c r="E227" s="22">
        <v>2222</v>
      </c>
      <c r="F227" s="22">
        <v>3</v>
      </c>
      <c r="G227" s="22">
        <v>0</v>
      </c>
      <c r="H227" s="22" t="s">
        <v>2037</v>
      </c>
      <c r="I227" s="22" t="s">
        <v>2036</v>
      </c>
      <c r="J227" s="22" t="s">
        <v>2069</v>
      </c>
      <c r="K227" s="15">
        <f t="shared" si="9"/>
        <v>2</v>
      </c>
      <c r="L227" s="15" t="str">
        <f t="shared" si="10"/>
        <v>22</v>
      </c>
      <c r="M227" s="15" t="str">
        <f t="shared" si="11"/>
        <v>2022年製</v>
      </c>
      <c r="N227" s="422">
        <f>VLOOKUP(B:B,価格調査!B:S,18,0)</f>
        <v>1074476254</v>
      </c>
    </row>
    <row r="228" spans="1:14" s="15" customFormat="1">
      <c r="A228" s="16" t="s">
        <v>7651</v>
      </c>
      <c r="B228" s="373">
        <v>2055516159672</v>
      </c>
      <c r="C228" s="373">
        <v>3528704440573</v>
      </c>
      <c r="D228" s="21" t="s">
        <v>2279</v>
      </c>
      <c r="E228" s="22">
        <v>1622</v>
      </c>
      <c r="F228" s="22">
        <v>3</v>
      </c>
      <c r="G228" s="22">
        <v>0</v>
      </c>
      <c r="H228" s="22" t="s">
        <v>2037</v>
      </c>
      <c r="I228" s="22" t="s">
        <v>2036</v>
      </c>
      <c r="J228" s="22" t="s">
        <v>2102</v>
      </c>
      <c r="K228" s="15">
        <f t="shared" si="9"/>
        <v>1</v>
      </c>
      <c r="L228" s="15" t="str">
        <f t="shared" si="10"/>
        <v>22</v>
      </c>
      <c r="M228" s="15" t="str">
        <f t="shared" si="11"/>
        <v>2022年製</v>
      </c>
      <c r="N228" s="422">
        <f>VLOOKUP(B:B,価格調査!B:S,18,0)</f>
        <v>1074475958</v>
      </c>
    </row>
    <row r="229" spans="1:14" s="15" customFormat="1">
      <c r="A229" s="16" t="s">
        <v>7651</v>
      </c>
      <c r="B229" s="373">
        <v>2753519159650</v>
      </c>
      <c r="C229" s="373">
        <v>3528702707760</v>
      </c>
      <c r="D229" s="21" t="s">
        <v>2241</v>
      </c>
      <c r="E229" s="22">
        <v>4022</v>
      </c>
      <c r="F229" s="22">
        <v>1</v>
      </c>
      <c r="G229" s="22">
        <v>0</v>
      </c>
      <c r="H229" s="22" t="s">
        <v>2037</v>
      </c>
      <c r="I229" s="22" t="s">
        <v>2036</v>
      </c>
      <c r="J229" s="22" t="s">
        <v>2055</v>
      </c>
      <c r="K229" s="15">
        <f t="shared" si="9"/>
        <v>1</v>
      </c>
      <c r="L229" s="15" t="str">
        <f t="shared" si="10"/>
        <v>22</v>
      </c>
      <c r="M229" s="15" t="str">
        <f t="shared" si="11"/>
        <v>2022年製</v>
      </c>
      <c r="N229" s="422">
        <f>VLOOKUP(B:B,価格調査!B:S,18,0)</f>
        <v>1074475963</v>
      </c>
    </row>
    <row r="230" spans="1:14" s="15" customFormat="1">
      <c r="A230" s="16" t="s">
        <v>7651</v>
      </c>
      <c r="B230" s="373">
        <v>2154517159657</v>
      </c>
      <c r="C230" s="373">
        <v>3528702175026</v>
      </c>
      <c r="D230" s="21" t="s">
        <v>2275</v>
      </c>
      <c r="E230" s="22">
        <v>4822</v>
      </c>
      <c r="F230" s="22">
        <v>1</v>
      </c>
      <c r="G230" s="22">
        <v>0</v>
      </c>
      <c r="H230" s="22" t="s">
        <v>2037</v>
      </c>
      <c r="I230" s="22" t="s">
        <v>2036</v>
      </c>
      <c r="J230" s="22" t="s">
        <v>2069</v>
      </c>
      <c r="K230" s="15">
        <f t="shared" si="9"/>
        <v>2</v>
      </c>
      <c r="L230" s="15" t="str">
        <f t="shared" si="10"/>
        <v>22</v>
      </c>
      <c r="M230" s="15" t="str">
        <f t="shared" si="11"/>
        <v>2022年製</v>
      </c>
      <c r="N230" s="422">
        <f>VLOOKUP(B:B,価格調査!B:S,18,0)</f>
        <v>1074476253</v>
      </c>
    </row>
    <row r="231" spans="1:14" s="15" customFormat="1">
      <c r="A231" s="16" t="s">
        <v>7651</v>
      </c>
      <c r="B231" s="373">
        <v>2056515157751</v>
      </c>
      <c r="C231" s="373">
        <v>4985009755389</v>
      </c>
      <c r="D231" s="21" t="s">
        <v>2278</v>
      </c>
      <c r="E231" s="22">
        <v>1322</v>
      </c>
      <c r="F231" s="22">
        <v>3</v>
      </c>
      <c r="G231" s="22">
        <v>0</v>
      </c>
      <c r="H231" s="22" t="s">
        <v>2037</v>
      </c>
      <c r="I231" s="22" t="s">
        <v>2036</v>
      </c>
      <c r="J231" s="22" t="s">
        <v>2102</v>
      </c>
      <c r="K231" s="15">
        <f t="shared" si="9"/>
        <v>4</v>
      </c>
      <c r="L231" s="15" t="str">
        <f t="shared" si="10"/>
        <v>22</v>
      </c>
      <c r="M231" s="15" t="str">
        <f t="shared" si="11"/>
        <v>2022年製</v>
      </c>
      <c r="N231" s="422">
        <f>VLOOKUP(B:B,価格調査!B:S,18,0)</f>
        <v>1074475792</v>
      </c>
    </row>
    <row r="232" spans="1:14" s="15" customFormat="1">
      <c r="A232" s="16" t="s">
        <v>7651</v>
      </c>
      <c r="B232" s="373">
        <v>2056515157751</v>
      </c>
      <c r="C232" s="373">
        <v>4985009755389</v>
      </c>
      <c r="D232" s="21" t="s">
        <v>2278</v>
      </c>
      <c r="E232" s="22">
        <v>1822</v>
      </c>
      <c r="F232" s="22">
        <v>18</v>
      </c>
      <c r="G232" s="22">
        <v>0</v>
      </c>
      <c r="H232" s="22" t="s">
        <v>2037</v>
      </c>
      <c r="I232" s="22" t="s">
        <v>2036</v>
      </c>
      <c r="J232" s="22" t="s">
        <v>2102</v>
      </c>
      <c r="K232" s="15">
        <f t="shared" si="9"/>
        <v>4</v>
      </c>
      <c r="L232" s="15" t="str">
        <f t="shared" si="10"/>
        <v>22</v>
      </c>
      <c r="M232" s="15" t="str">
        <f t="shared" si="11"/>
        <v>2022年製</v>
      </c>
      <c r="N232" s="422">
        <f>VLOOKUP(B:B,価格調査!B:S,18,0)</f>
        <v>1074475792</v>
      </c>
    </row>
    <row r="233" spans="1:14" s="15" customFormat="1">
      <c r="A233" s="16" t="s">
        <v>7651</v>
      </c>
      <c r="B233" s="373">
        <v>2056515157751</v>
      </c>
      <c r="C233" s="373">
        <v>4985009755389</v>
      </c>
      <c r="D233" s="21" t="s">
        <v>2278</v>
      </c>
      <c r="E233" s="22">
        <v>4022</v>
      </c>
      <c r="F233" s="22">
        <v>22</v>
      </c>
      <c r="G233" s="22">
        <v>0</v>
      </c>
      <c r="H233" s="22" t="s">
        <v>2037</v>
      </c>
      <c r="I233" s="22" t="s">
        <v>2036</v>
      </c>
      <c r="J233" s="22" t="s">
        <v>2102</v>
      </c>
      <c r="K233" s="15">
        <f t="shared" si="9"/>
        <v>4</v>
      </c>
      <c r="L233" s="15" t="str">
        <f t="shared" si="10"/>
        <v>22</v>
      </c>
      <c r="M233" s="15" t="str">
        <f t="shared" si="11"/>
        <v>2022年製</v>
      </c>
      <c r="N233" s="422">
        <f>VLOOKUP(B:B,価格調査!B:S,18,0)</f>
        <v>1074475792</v>
      </c>
    </row>
    <row r="234" spans="1:14" s="15" customFormat="1">
      <c r="A234" s="16" t="s">
        <v>7651</v>
      </c>
      <c r="B234" s="373">
        <v>2056515157751</v>
      </c>
      <c r="C234" s="373">
        <v>4985009755389</v>
      </c>
      <c r="D234" s="21" t="s">
        <v>2278</v>
      </c>
      <c r="E234" s="22">
        <v>4022</v>
      </c>
      <c r="F234" s="22">
        <v>18</v>
      </c>
      <c r="G234" s="22">
        <v>0</v>
      </c>
      <c r="H234" s="22" t="s">
        <v>2037</v>
      </c>
      <c r="I234" s="22" t="s">
        <v>2036</v>
      </c>
      <c r="J234" s="22" t="s">
        <v>2041</v>
      </c>
      <c r="K234" s="15">
        <f t="shared" si="9"/>
        <v>4</v>
      </c>
      <c r="L234" s="15" t="str">
        <f t="shared" si="10"/>
        <v>22</v>
      </c>
      <c r="M234" s="15" t="str">
        <f t="shared" si="11"/>
        <v>2022年製</v>
      </c>
      <c r="N234" s="422">
        <f>VLOOKUP(B:B,価格調査!B:S,18,0)</f>
        <v>1074475792</v>
      </c>
    </row>
    <row r="235" spans="1:14" s="15" customFormat="1">
      <c r="A235" s="16" t="s">
        <v>7651</v>
      </c>
      <c r="B235" s="373">
        <v>2354018139947</v>
      </c>
      <c r="C235" s="373">
        <v>5452000829221</v>
      </c>
      <c r="D235" s="21" t="s">
        <v>2292</v>
      </c>
      <c r="E235" s="22">
        <v>2722</v>
      </c>
      <c r="F235" s="22">
        <v>2</v>
      </c>
      <c r="G235" s="22">
        <v>0</v>
      </c>
      <c r="H235" s="22" t="s">
        <v>2037</v>
      </c>
      <c r="I235" s="22" t="s">
        <v>2036</v>
      </c>
      <c r="J235" s="22" t="s">
        <v>2043</v>
      </c>
      <c r="K235" s="15">
        <f t="shared" si="9"/>
        <v>2</v>
      </c>
      <c r="L235" s="15" t="str">
        <f t="shared" si="10"/>
        <v>22</v>
      </c>
      <c r="M235" s="15" t="str">
        <f t="shared" si="11"/>
        <v>2022年製</v>
      </c>
      <c r="N235" s="422" t="e">
        <f>VLOOKUP(B:B,価格調査!B:S,18,0)</f>
        <v>#N/A</v>
      </c>
    </row>
    <row r="236" spans="1:14" s="15" customFormat="1">
      <c r="A236" s="16" t="s">
        <v>7651</v>
      </c>
      <c r="B236" s="373">
        <v>2254018139940</v>
      </c>
      <c r="C236" s="373">
        <v>5452000727060</v>
      </c>
      <c r="D236" s="21" t="s">
        <v>2295</v>
      </c>
      <c r="E236" s="22">
        <v>1222</v>
      </c>
      <c r="F236" s="22">
        <v>1</v>
      </c>
      <c r="G236" s="22">
        <v>0</v>
      </c>
      <c r="H236" s="22" t="s">
        <v>2037</v>
      </c>
      <c r="I236" s="22" t="s">
        <v>2036</v>
      </c>
      <c r="J236" s="22" t="s">
        <v>2294</v>
      </c>
      <c r="K236" s="15">
        <f t="shared" si="9"/>
        <v>1</v>
      </c>
      <c r="L236" s="15" t="str">
        <f t="shared" si="10"/>
        <v>22</v>
      </c>
      <c r="M236" s="15" t="str">
        <f t="shared" si="11"/>
        <v>2022年製</v>
      </c>
      <c r="N236" s="422" t="e">
        <f>VLOOKUP(B:B,価格調査!B:S,18,0)</f>
        <v>#N/A</v>
      </c>
    </row>
    <row r="237" spans="1:14" s="15" customFormat="1">
      <c r="A237" s="16" t="s">
        <v>7651</v>
      </c>
      <c r="B237" s="373">
        <v>2256517157661</v>
      </c>
      <c r="C237" s="373">
        <v>4985009709047</v>
      </c>
      <c r="D237" s="21" t="s">
        <v>2258</v>
      </c>
      <c r="E237" s="22">
        <v>2822</v>
      </c>
      <c r="F237" s="22">
        <v>17</v>
      </c>
      <c r="G237" s="22">
        <v>0</v>
      </c>
      <c r="H237" s="22" t="s">
        <v>2037</v>
      </c>
      <c r="I237" s="22" t="s">
        <v>2036</v>
      </c>
      <c r="J237" s="22" t="s">
        <v>2055</v>
      </c>
      <c r="K237" s="15">
        <f t="shared" si="9"/>
        <v>2</v>
      </c>
      <c r="L237" s="15" t="str">
        <f t="shared" si="10"/>
        <v>22</v>
      </c>
      <c r="M237" s="15" t="str">
        <f t="shared" si="11"/>
        <v>2022年製</v>
      </c>
      <c r="N237" s="422">
        <f>VLOOKUP(B:B,価格調査!B:S,18,0)</f>
        <v>1074476662</v>
      </c>
    </row>
    <row r="238" spans="1:14" s="15" customFormat="1">
      <c r="A238" s="16" t="s">
        <v>7651</v>
      </c>
      <c r="B238" s="373">
        <v>2256517157661</v>
      </c>
      <c r="C238" s="373">
        <v>4985009709047</v>
      </c>
      <c r="D238" s="21" t="s">
        <v>2258</v>
      </c>
      <c r="E238" s="22">
        <v>2622</v>
      </c>
      <c r="F238" s="22">
        <v>2</v>
      </c>
      <c r="G238" s="22">
        <v>0</v>
      </c>
      <c r="H238" s="22" t="s">
        <v>2037</v>
      </c>
      <c r="I238" s="22" t="s">
        <v>2036</v>
      </c>
      <c r="J238" s="22" t="s">
        <v>2055</v>
      </c>
      <c r="K238" s="15">
        <f t="shared" si="9"/>
        <v>2</v>
      </c>
      <c r="L238" s="15" t="str">
        <f t="shared" si="10"/>
        <v>22</v>
      </c>
      <c r="M238" s="15" t="str">
        <f t="shared" si="11"/>
        <v>2022年製</v>
      </c>
      <c r="N238" s="422">
        <f>VLOOKUP(B:B,価格調査!B:S,18,0)</f>
        <v>1074476662</v>
      </c>
    </row>
    <row r="239" spans="1:14" s="15" customFormat="1">
      <c r="A239" s="16" t="s">
        <v>7651</v>
      </c>
      <c r="B239" s="373">
        <v>1756015157756</v>
      </c>
      <c r="C239" s="373">
        <v>4985009755600</v>
      </c>
      <c r="D239" s="21" t="s">
        <v>2288</v>
      </c>
      <c r="E239" s="22">
        <v>4622</v>
      </c>
      <c r="F239" s="22">
        <v>8</v>
      </c>
      <c r="G239" s="22">
        <v>0</v>
      </c>
      <c r="H239" s="22" t="s">
        <v>2037</v>
      </c>
      <c r="I239" s="22" t="s">
        <v>2036</v>
      </c>
      <c r="J239" s="22" t="s">
        <v>2044</v>
      </c>
      <c r="K239" s="15">
        <f t="shared" si="9"/>
        <v>1</v>
      </c>
      <c r="L239" s="15" t="str">
        <f t="shared" si="10"/>
        <v>22</v>
      </c>
      <c r="M239" s="15" t="str">
        <f t="shared" si="11"/>
        <v>2022年製</v>
      </c>
      <c r="N239" s="422">
        <f>VLOOKUP(B:B,価格調査!B:S,18,0)</f>
        <v>1074475794</v>
      </c>
    </row>
    <row r="240" spans="1:14" s="15" customFormat="1">
      <c r="A240" s="16" t="s">
        <v>7651</v>
      </c>
      <c r="B240" s="373">
        <v>1856515139389</v>
      </c>
      <c r="C240" s="373" t="s">
        <v>2901</v>
      </c>
      <c r="D240" s="21" t="s">
        <v>2308</v>
      </c>
      <c r="E240" s="22">
        <v>4222</v>
      </c>
      <c r="F240" s="22">
        <v>1</v>
      </c>
      <c r="G240" s="22">
        <v>0</v>
      </c>
      <c r="H240" s="22" t="s">
        <v>2037</v>
      </c>
      <c r="I240" s="22" t="s">
        <v>2036</v>
      </c>
      <c r="J240" s="22" t="s">
        <v>2146</v>
      </c>
      <c r="K240" s="15">
        <f t="shared" si="9"/>
        <v>1</v>
      </c>
      <c r="L240" s="15" t="str">
        <f t="shared" si="10"/>
        <v>22</v>
      </c>
      <c r="M240" s="15" t="str">
        <f t="shared" si="11"/>
        <v>2022年製</v>
      </c>
      <c r="N240" s="422" t="e">
        <f>VLOOKUP(B:B,価格調査!B:S,18,0)</f>
        <v>#N/A</v>
      </c>
    </row>
    <row r="241" spans="1:14" s="15" customFormat="1">
      <c r="A241" s="16" t="s">
        <v>7651</v>
      </c>
      <c r="B241" s="373">
        <v>2755519158527</v>
      </c>
      <c r="C241" s="373">
        <v>3528704167814</v>
      </c>
      <c r="D241" s="21" t="s">
        <v>2238</v>
      </c>
      <c r="E241" s="22">
        <v>1422</v>
      </c>
      <c r="F241" s="22">
        <v>2</v>
      </c>
      <c r="G241" s="22">
        <v>0</v>
      </c>
      <c r="H241" s="22" t="s">
        <v>2037</v>
      </c>
      <c r="I241" s="22" t="s">
        <v>2036</v>
      </c>
      <c r="J241" s="22" t="s">
        <v>2099</v>
      </c>
      <c r="K241" s="15">
        <f t="shared" si="9"/>
        <v>1</v>
      </c>
      <c r="L241" s="15" t="str">
        <f t="shared" si="10"/>
        <v>22</v>
      </c>
      <c r="M241" s="15" t="str">
        <f t="shared" si="11"/>
        <v>2022年製</v>
      </c>
      <c r="N241" s="422">
        <f>VLOOKUP(B:B,価格調査!B:S,18,0)</f>
        <v>0</v>
      </c>
    </row>
    <row r="242" spans="1:14" s="15" customFormat="1">
      <c r="A242" s="16" t="s">
        <v>7651</v>
      </c>
      <c r="B242" s="373">
        <v>2554018159697</v>
      </c>
      <c r="C242" s="373">
        <v>3528706854446</v>
      </c>
      <c r="D242" s="21" t="s">
        <v>2244</v>
      </c>
      <c r="E242" s="22">
        <v>522</v>
      </c>
      <c r="F242" s="22">
        <v>6</v>
      </c>
      <c r="G242" s="22">
        <v>0</v>
      </c>
      <c r="H242" s="22" t="s">
        <v>2037</v>
      </c>
      <c r="I242" s="22" t="s">
        <v>2036</v>
      </c>
      <c r="J242" s="22" t="s">
        <v>2055</v>
      </c>
      <c r="K242" s="15">
        <f t="shared" si="9"/>
        <v>2</v>
      </c>
      <c r="L242" s="15" t="str">
        <f t="shared" si="10"/>
        <v>22</v>
      </c>
      <c r="M242" s="15" t="str">
        <f t="shared" si="11"/>
        <v>2022年製</v>
      </c>
      <c r="N242" s="422">
        <f>VLOOKUP(B:B,価格調査!B:S,18,0)</f>
        <v>1074476201</v>
      </c>
    </row>
    <row r="243" spans="1:14" s="15" customFormat="1">
      <c r="A243" s="16" t="s">
        <v>7651</v>
      </c>
      <c r="B243" s="16">
        <v>2554018159697</v>
      </c>
      <c r="C243" s="16">
        <v>3528706854446</v>
      </c>
      <c r="D243" s="423" t="s">
        <v>2244</v>
      </c>
      <c r="E243" s="15">
        <v>522</v>
      </c>
      <c r="F243" s="15">
        <v>1</v>
      </c>
      <c r="G243" s="15">
        <v>0</v>
      </c>
      <c r="H243" s="15" t="s">
        <v>2037</v>
      </c>
      <c r="I243" s="15" t="s">
        <v>2036</v>
      </c>
      <c r="J243" s="15" t="s">
        <v>2055</v>
      </c>
      <c r="K243" s="15">
        <f t="shared" si="9"/>
        <v>2</v>
      </c>
      <c r="L243" s="15" t="str">
        <f t="shared" si="10"/>
        <v>22</v>
      </c>
      <c r="M243" s="15" t="str">
        <f t="shared" si="11"/>
        <v>2022年製</v>
      </c>
      <c r="N243" s="422">
        <f>VLOOKUP(B:B,価格調査!B:S,18,0)</f>
        <v>1074476201</v>
      </c>
    </row>
    <row r="244" spans="1:14" s="15" customFormat="1">
      <c r="A244" s="16" t="s">
        <v>7651</v>
      </c>
      <c r="B244" s="373">
        <v>2453520159877</v>
      </c>
      <c r="C244" s="373">
        <v>3528703709435</v>
      </c>
      <c r="D244" s="21" t="s">
        <v>2251</v>
      </c>
      <c r="E244" s="22">
        <v>2622</v>
      </c>
      <c r="F244" s="22">
        <v>3</v>
      </c>
      <c r="G244" s="22">
        <v>0</v>
      </c>
      <c r="H244" s="22" t="s">
        <v>2037</v>
      </c>
      <c r="I244" s="22" t="s">
        <v>2036</v>
      </c>
      <c r="J244" s="22" t="s">
        <v>2099</v>
      </c>
      <c r="K244" s="15">
        <f t="shared" si="9"/>
        <v>2</v>
      </c>
      <c r="L244" s="15" t="str">
        <f t="shared" si="10"/>
        <v>22</v>
      </c>
      <c r="M244" s="15" t="str">
        <f t="shared" si="11"/>
        <v>2022年製</v>
      </c>
      <c r="N244" s="422">
        <f>VLOOKUP(B:B,価格調査!B:S,18,0)</f>
        <v>1074476199</v>
      </c>
    </row>
    <row r="245" spans="1:14" s="15" customFormat="1">
      <c r="A245" s="16" t="s">
        <v>7651</v>
      </c>
      <c r="B245" s="373">
        <v>2754020157661</v>
      </c>
      <c r="C245" s="373">
        <v>4985009709313</v>
      </c>
      <c r="D245" s="21" t="s">
        <v>2239</v>
      </c>
      <c r="E245" s="22">
        <v>1622</v>
      </c>
      <c r="F245" s="22">
        <v>8</v>
      </c>
      <c r="G245" s="22">
        <v>0</v>
      </c>
      <c r="H245" s="22" t="s">
        <v>2037</v>
      </c>
      <c r="I245" s="22" t="s">
        <v>2036</v>
      </c>
      <c r="J245" s="22" t="s">
        <v>2055</v>
      </c>
      <c r="K245" s="15">
        <f t="shared" si="9"/>
        <v>1</v>
      </c>
      <c r="L245" s="15" t="str">
        <f t="shared" si="10"/>
        <v>22</v>
      </c>
      <c r="M245" s="15" t="str">
        <f t="shared" si="11"/>
        <v>2022年製</v>
      </c>
      <c r="N245" s="422">
        <f>VLOOKUP(B:B,価格調査!B:S,18,0)</f>
        <v>1074476653</v>
      </c>
    </row>
    <row r="246" spans="1:14" s="15" customFormat="1">
      <c r="A246" s="16" t="s">
        <v>7651</v>
      </c>
      <c r="B246" s="373">
        <v>2454520157665</v>
      </c>
      <c r="C246" s="373">
        <v>4985009709269</v>
      </c>
      <c r="D246" s="21" t="s">
        <v>2246</v>
      </c>
      <c r="E246" s="22">
        <v>5122</v>
      </c>
      <c r="F246" s="22">
        <v>8</v>
      </c>
      <c r="G246" s="22">
        <v>0</v>
      </c>
      <c r="H246" s="22" t="s">
        <v>2037</v>
      </c>
      <c r="I246" s="22" t="s">
        <v>2036</v>
      </c>
      <c r="J246" s="22" t="s">
        <v>2055</v>
      </c>
      <c r="K246" s="15">
        <f t="shared" si="9"/>
        <v>1</v>
      </c>
      <c r="L246" s="15" t="str">
        <f t="shared" si="10"/>
        <v>22</v>
      </c>
      <c r="M246" s="15" t="str">
        <f t="shared" si="11"/>
        <v>2022年製</v>
      </c>
      <c r="N246" s="422">
        <f>VLOOKUP(B:B,価格調査!B:S,18,0)</f>
        <v>1074476655</v>
      </c>
    </row>
    <row r="247" spans="1:14" s="15" customFormat="1">
      <c r="A247" s="16" t="s">
        <v>7651</v>
      </c>
      <c r="B247" s="373">
        <v>2255516159256</v>
      </c>
      <c r="C247" s="373">
        <v>4985009705209</v>
      </c>
      <c r="D247" s="21" t="s">
        <v>2263</v>
      </c>
      <c r="E247" s="22">
        <v>4522</v>
      </c>
      <c r="F247" s="22">
        <v>7</v>
      </c>
      <c r="G247" s="22">
        <v>0</v>
      </c>
      <c r="H247" s="22" t="s">
        <v>2037</v>
      </c>
      <c r="I247" s="22" t="s">
        <v>2036</v>
      </c>
      <c r="J247" s="22" t="s">
        <v>2043</v>
      </c>
      <c r="K247" s="15">
        <f t="shared" si="9"/>
        <v>2</v>
      </c>
      <c r="L247" s="15" t="str">
        <f t="shared" si="10"/>
        <v>22</v>
      </c>
      <c r="M247" s="15" t="str">
        <f t="shared" si="11"/>
        <v>2022年製</v>
      </c>
      <c r="N247" s="422">
        <f>VLOOKUP(B:B,価格調査!B:S,18,0)</f>
        <v>1074476652</v>
      </c>
    </row>
    <row r="248" spans="1:14" s="15" customFormat="1">
      <c r="A248" s="16" t="s">
        <v>7651</v>
      </c>
      <c r="B248" s="373">
        <v>2553019159873</v>
      </c>
      <c r="C248" s="373">
        <v>3528708733879</v>
      </c>
      <c r="D248" s="21" t="s">
        <v>2245</v>
      </c>
      <c r="E248" s="22">
        <v>3722</v>
      </c>
      <c r="F248" s="22">
        <v>18</v>
      </c>
      <c r="G248" s="22">
        <v>0</v>
      </c>
      <c r="H248" s="22" t="s">
        <v>2037</v>
      </c>
      <c r="I248" s="22" t="s">
        <v>2036</v>
      </c>
      <c r="J248" s="22" t="s">
        <v>2099</v>
      </c>
      <c r="K248" s="15">
        <f t="shared" si="9"/>
        <v>1</v>
      </c>
      <c r="L248" s="15" t="str">
        <f t="shared" si="10"/>
        <v>22</v>
      </c>
      <c r="M248" s="15" t="str">
        <f t="shared" si="11"/>
        <v>2022年製</v>
      </c>
      <c r="N248" s="422">
        <f>VLOOKUP(B:B,価格調査!B:S,18,0)</f>
        <v>1074476647</v>
      </c>
    </row>
    <row r="249" spans="1:14" s="15" customFormat="1">
      <c r="A249" s="16" t="s">
        <v>7651</v>
      </c>
      <c r="B249" s="373">
        <v>2255017159663</v>
      </c>
      <c r="C249" s="373">
        <v>3528705843236</v>
      </c>
      <c r="D249" s="21" t="s">
        <v>2265</v>
      </c>
      <c r="E249" s="22">
        <v>222</v>
      </c>
      <c r="F249" s="22">
        <v>1</v>
      </c>
      <c r="G249" s="22">
        <v>0</v>
      </c>
      <c r="H249" s="22" t="s">
        <v>2037</v>
      </c>
      <c r="I249" s="22" t="s">
        <v>2036</v>
      </c>
      <c r="J249" s="22" t="s">
        <v>2102</v>
      </c>
      <c r="K249" s="15">
        <f t="shared" si="9"/>
        <v>1</v>
      </c>
      <c r="L249" s="15" t="str">
        <f t="shared" si="10"/>
        <v>22</v>
      </c>
      <c r="M249" s="15" t="str">
        <f t="shared" si="11"/>
        <v>2022年製</v>
      </c>
      <c r="N249" s="422">
        <f>VLOOKUP(B:B,価格調査!B:S,18,0)</f>
        <v>0</v>
      </c>
    </row>
    <row r="250" spans="1:14" s="15" customFormat="1">
      <c r="A250" s="16" t="s">
        <v>7651</v>
      </c>
      <c r="B250" s="373">
        <v>2254518159660</v>
      </c>
      <c r="C250" s="373">
        <v>3528704587247</v>
      </c>
      <c r="D250" s="21" t="s">
        <v>2267</v>
      </c>
      <c r="E250" s="22">
        <v>1622</v>
      </c>
      <c r="F250" s="22">
        <v>21</v>
      </c>
      <c r="G250" s="22">
        <v>0</v>
      </c>
      <c r="H250" s="22" t="s">
        <v>2037</v>
      </c>
      <c r="I250" s="22" t="s">
        <v>2036</v>
      </c>
      <c r="J250" s="22" t="s">
        <v>2055</v>
      </c>
      <c r="K250" s="15">
        <f t="shared" si="9"/>
        <v>1</v>
      </c>
      <c r="L250" s="15" t="str">
        <f t="shared" si="10"/>
        <v>22</v>
      </c>
      <c r="M250" s="15" t="str">
        <f t="shared" si="11"/>
        <v>2022年製</v>
      </c>
      <c r="N250" s="422">
        <f>VLOOKUP(B:B,価格調査!B:S,18,0)</f>
        <v>1074476616</v>
      </c>
    </row>
    <row r="251" spans="1:14" s="15" customFormat="1">
      <c r="A251" s="16" t="s">
        <v>7651</v>
      </c>
      <c r="B251" s="373">
        <v>2454519159175</v>
      </c>
      <c r="C251" s="373">
        <v>4985009704769</v>
      </c>
      <c r="D251" s="21" t="s">
        <v>2247</v>
      </c>
      <c r="E251" s="22">
        <v>5022</v>
      </c>
      <c r="F251" s="22">
        <v>4</v>
      </c>
      <c r="G251" s="22">
        <v>0</v>
      </c>
      <c r="H251" s="22" t="s">
        <v>2037</v>
      </c>
      <c r="I251" s="22" t="s">
        <v>2036</v>
      </c>
      <c r="J251" s="22" t="s">
        <v>2062</v>
      </c>
      <c r="K251" s="15">
        <f t="shared" si="9"/>
        <v>1</v>
      </c>
      <c r="L251" s="15" t="str">
        <f t="shared" si="10"/>
        <v>22</v>
      </c>
      <c r="M251" s="15" t="str">
        <f t="shared" si="11"/>
        <v>2022年製</v>
      </c>
      <c r="N251" s="422">
        <f>VLOOKUP(B:B,価格調査!B:S,18,0)</f>
        <v>0</v>
      </c>
    </row>
    <row r="252" spans="1:14" s="15" customFormat="1">
      <c r="A252" s="16" t="s">
        <v>7651</v>
      </c>
      <c r="B252" s="16">
        <v>2256017157031</v>
      </c>
      <c r="C252" s="16" t="s">
        <v>2914</v>
      </c>
      <c r="D252" s="423" t="s">
        <v>2260</v>
      </c>
      <c r="E252" s="15">
        <v>3622</v>
      </c>
      <c r="F252" s="15">
        <v>3</v>
      </c>
      <c r="G252" s="15">
        <v>0</v>
      </c>
      <c r="H252" s="15" t="s">
        <v>2037</v>
      </c>
      <c r="I252" s="15" t="s">
        <v>2036</v>
      </c>
      <c r="J252" s="15" t="s">
        <v>2058</v>
      </c>
      <c r="K252" s="15">
        <f t="shared" si="9"/>
        <v>1</v>
      </c>
      <c r="L252" s="15" t="str">
        <f t="shared" si="10"/>
        <v>22</v>
      </c>
      <c r="M252" s="15" t="str">
        <f t="shared" si="11"/>
        <v>2022年製</v>
      </c>
      <c r="N252" s="422" t="str">
        <f>VLOOKUP(B:B,価格調査!B:S,18,0)</f>
        <v>1074476241</v>
      </c>
    </row>
    <row r="253" spans="1:14" s="15" customFormat="1">
      <c r="A253" s="16" t="s">
        <v>7651</v>
      </c>
      <c r="B253" s="373">
        <v>2256018157078</v>
      </c>
      <c r="C253" s="373" t="s">
        <v>2915</v>
      </c>
      <c r="D253" s="21" t="s">
        <v>2259</v>
      </c>
      <c r="E253" s="22">
        <v>2322</v>
      </c>
      <c r="F253" s="22">
        <v>3</v>
      </c>
      <c r="G253" s="22">
        <v>0</v>
      </c>
      <c r="H253" s="22" t="s">
        <v>2037</v>
      </c>
      <c r="I253" s="22" t="s">
        <v>2036</v>
      </c>
      <c r="J253" s="22" t="s">
        <v>2058</v>
      </c>
      <c r="K253" s="15">
        <f t="shared" si="9"/>
        <v>1</v>
      </c>
      <c r="L253" s="15" t="str">
        <f t="shared" si="10"/>
        <v>22</v>
      </c>
      <c r="M253" s="15" t="str">
        <f t="shared" si="11"/>
        <v>2022年製</v>
      </c>
      <c r="N253" s="422">
        <f>VLOOKUP(B:B,価格調査!B:S,18,0)</f>
        <v>1074475804</v>
      </c>
    </row>
    <row r="254" spans="1:14" s="15" customFormat="1">
      <c r="A254" s="16" t="s">
        <v>7651</v>
      </c>
      <c r="B254" s="373">
        <v>2356017157069</v>
      </c>
      <c r="C254" s="373">
        <v>4985009758076</v>
      </c>
      <c r="D254" s="21" t="s">
        <v>4689</v>
      </c>
      <c r="E254" s="22">
        <v>3522</v>
      </c>
      <c r="F254" s="22">
        <v>8</v>
      </c>
      <c r="G254" s="22">
        <v>0</v>
      </c>
      <c r="H254" s="22" t="s">
        <v>2037</v>
      </c>
      <c r="I254" s="22" t="s">
        <v>4681</v>
      </c>
      <c r="J254" s="22" t="s">
        <v>2058</v>
      </c>
      <c r="K254" s="15">
        <f t="shared" si="9"/>
        <v>1</v>
      </c>
      <c r="L254" s="15" t="str">
        <f t="shared" si="10"/>
        <v>22</v>
      </c>
      <c r="M254" s="15" t="str">
        <f t="shared" si="11"/>
        <v>2022年製</v>
      </c>
      <c r="N254" s="422">
        <f>VLOOKUP(B:B,価格調査!B:S,18,0)</f>
        <v>1074475772</v>
      </c>
    </row>
    <row r="255" spans="1:14" s="15" customFormat="1">
      <c r="A255" s="16" t="s">
        <v>4679</v>
      </c>
      <c r="B255" s="16">
        <v>2155017328352</v>
      </c>
      <c r="C255" s="16"/>
      <c r="D255" s="423" t="s">
        <v>2342</v>
      </c>
      <c r="E255" s="15">
        <v>22</v>
      </c>
      <c r="F255" s="15">
        <v>11</v>
      </c>
      <c r="G255" s="15">
        <v>0</v>
      </c>
      <c r="H255" s="15" t="s">
        <v>2037</v>
      </c>
      <c r="K255" s="15">
        <f t="shared" si="9"/>
        <v>1</v>
      </c>
      <c r="L255" s="15" t="str">
        <f t="shared" si="10"/>
        <v>22</v>
      </c>
      <c r="M255" s="15" t="str">
        <f t="shared" si="11"/>
        <v>2022年製</v>
      </c>
      <c r="N255" s="422" t="e">
        <f>VLOOKUP(B:B,価格調査!B:S,18,0)</f>
        <v>#N/A</v>
      </c>
    </row>
    <row r="256" spans="1:14" s="15" customFormat="1">
      <c r="A256" s="16" t="s">
        <v>4679</v>
      </c>
      <c r="B256" s="373">
        <v>2255518328360</v>
      </c>
      <c r="C256" s="373"/>
      <c r="D256" s="21" t="s">
        <v>2345</v>
      </c>
      <c r="E256" s="22">
        <v>22</v>
      </c>
      <c r="F256" s="22">
        <v>10</v>
      </c>
      <c r="G256" s="22">
        <v>0</v>
      </c>
      <c r="H256" s="22" t="s">
        <v>2037</v>
      </c>
      <c r="I256" s="22"/>
      <c r="J256" s="22"/>
      <c r="K256" s="15">
        <f t="shared" si="9"/>
        <v>1</v>
      </c>
      <c r="L256" s="15" t="str">
        <f t="shared" si="10"/>
        <v>22</v>
      </c>
      <c r="M256" s="15" t="str">
        <f t="shared" si="11"/>
        <v>2022年製</v>
      </c>
      <c r="N256" s="422" t="e">
        <f>VLOOKUP(B:B,価格調査!B:S,18,0)</f>
        <v>#N/A</v>
      </c>
    </row>
    <row r="257" spans="1:14" s="15" customFormat="1">
      <c r="A257" s="16" t="s">
        <v>4679</v>
      </c>
      <c r="B257" s="373">
        <v>2056016169864</v>
      </c>
      <c r="C257" s="373"/>
      <c r="D257" s="21" t="s">
        <v>2346</v>
      </c>
      <c r="E257" s="22">
        <v>22</v>
      </c>
      <c r="F257" s="22">
        <v>4</v>
      </c>
      <c r="G257" s="22">
        <v>0</v>
      </c>
      <c r="H257" s="22" t="s">
        <v>2037</v>
      </c>
      <c r="I257" s="22"/>
      <c r="J257" s="22"/>
      <c r="K257" s="15">
        <f t="shared" si="9"/>
        <v>1</v>
      </c>
      <c r="L257" s="15" t="str">
        <f t="shared" si="10"/>
        <v>22</v>
      </c>
      <c r="M257" s="15" t="str">
        <f t="shared" si="11"/>
        <v>2022年製</v>
      </c>
      <c r="N257" s="422">
        <f>VLOOKUP(B:B,価格調査!B:S,18,0)</f>
        <v>1074476364</v>
      </c>
    </row>
    <row r="258" spans="1:14" s="15" customFormat="1">
      <c r="A258" s="16" t="s">
        <v>4679</v>
      </c>
      <c r="B258" s="16">
        <v>2156016169861</v>
      </c>
      <c r="C258" s="16"/>
      <c r="D258" s="423" t="s">
        <v>2347</v>
      </c>
      <c r="E258" s="15">
        <v>22</v>
      </c>
      <c r="F258" s="15">
        <v>3</v>
      </c>
      <c r="G258" s="15">
        <v>0</v>
      </c>
      <c r="H258" s="15" t="s">
        <v>2037</v>
      </c>
      <c r="K258" s="15">
        <f t="shared" ref="K258:K321" si="12">COUNTIF(B:B,B258)</f>
        <v>1</v>
      </c>
      <c r="L258" s="15" t="str">
        <f t="shared" ref="L258:L321" si="13">RIGHT(E258,2)</f>
        <v>22</v>
      </c>
      <c r="M258" s="15" t="str">
        <f t="shared" ref="M258:M321" si="14">"20"&amp;L258&amp;"年製"</f>
        <v>2022年製</v>
      </c>
      <c r="N258" s="422">
        <f>VLOOKUP(B:B,価格調査!B:S,18,0)</f>
        <v>1074476361</v>
      </c>
    </row>
    <row r="259" spans="1:14" s="15" customFormat="1">
      <c r="A259" s="16" t="s">
        <v>4679</v>
      </c>
      <c r="B259" s="373">
        <v>2155517169868</v>
      </c>
      <c r="C259" s="373"/>
      <c r="D259" s="21" t="s">
        <v>2348</v>
      </c>
      <c r="E259" s="22">
        <v>22</v>
      </c>
      <c r="F259" s="22">
        <v>2</v>
      </c>
      <c r="G259" s="22">
        <v>0</v>
      </c>
      <c r="H259" s="22" t="s">
        <v>2037</v>
      </c>
      <c r="I259" s="22"/>
      <c r="J259" s="22"/>
      <c r="K259" s="15">
        <f t="shared" si="12"/>
        <v>1</v>
      </c>
      <c r="L259" s="15" t="str">
        <f t="shared" si="13"/>
        <v>22</v>
      </c>
      <c r="M259" s="15" t="str">
        <f t="shared" si="14"/>
        <v>2022年製</v>
      </c>
      <c r="N259" s="422">
        <f>VLOOKUP(B:B,価格調査!B:S,18,0)</f>
        <v>1074475809</v>
      </c>
    </row>
    <row r="260" spans="1:14" s="15" customFormat="1">
      <c r="A260" s="16" t="s">
        <v>4679</v>
      </c>
      <c r="B260" s="373">
        <v>2156016129971</v>
      </c>
      <c r="C260" s="373"/>
      <c r="D260" s="21" t="s">
        <v>7892</v>
      </c>
      <c r="E260" s="22">
        <v>22</v>
      </c>
      <c r="F260" s="22">
        <v>4</v>
      </c>
      <c r="G260" s="22">
        <v>0</v>
      </c>
      <c r="H260" s="22" t="s">
        <v>2037</v>
      </c>
      <c r="I260" s="22"/>
      <c r="J260" s="22"/>
      <c r="K260" s="15">
        <f t="shared" si="12"/>
        <v>1</v>
      </c>
      <c r="L260" s="15" t="str">
        <f t="shared" si="13"/>
        <v>22</v>
      </c>
      <c r="M260" s="15" t="str">
        <f t="shared" si="14"/>
        <v>2022年製</v>
      </c>
      <c r="N260" s="422" t="e">
        <f>VLOOKUP(B:B,価格調査!B:S,18,0)</f>
        <v>#N/A</v>
      </c>
    </row>
    <row r="261" spans="1:14" s="15" customFormat="1">
      <c r="A261" s="16" t="s">
        <v>4679</v>
      </c>
      <c r="B261" s="373">
        <v>2155517129978</v>
      </c>
      <c r="C261" s="373"/>
      <c r="D261" s="21" t="s">
        <v>7992</v>
      </c>
      <c r="E261" s="22">
        <v>22</v>
      </c>
      <c r="F261" s="22">
        <v>4</v>
      </c>
      <c r="G261" s="22">
        <v>0</v>
      </c>
      <c r="H261" s="22" t="s">
        <v>2037</v>
      </c>
      <c r="I261" s="22"/>
      <c r="J261" s="22"/>
      <c r="K261" s="15">
        <f t="shared" si="12"/>
        <v>1</v>
      </c>
      <c r="L261" s="15" t="str">
        <f t="shared" si="13"/>
        <v>22</v>
      </c>
      <c r="M261" s="15" t="str">
        <f t="shared" si="14"/>
        <v>2022年製</v>
      </c>
      <c r="N261" s="422" t="e">
        <f>VLOOKUP(B:B,価格調査!B:S,18,0)</f>
        <v>#N/A</v>
      </c>
    </row>
    <row r="262" spans="1:14" s="15" customFormat="1">
      <c r="A262" s="16" t="s">
        <v>4679</v>
      </c>
      <c r="B262" s="373">
        <v>2656517328366</v>
      </c>
      <c r="C262" s="373"/>
      <c r="D262" s="21" t="s">
        <v>7993</v>
      </c>
      <c r="E262" s="22">
        <v>22</v>
      </c>
      <c r="F262" s="22">
        <v>4</v>
      </c>
      <c r="G262" s="22">
        <v>0</v>
      </c>
      <c r="H262" s="22" t="s">
        <v>2037</v>
      </c>
      <c r="I262" s="22"/>
      <c r="J262" s="22"/>
      <c r="K262" s="15">
        <f t="shared" si="12"/>
        <v>1</v>
      </c>
      <c r="L262" s="15" t="str">
        <f t="shared" si="13"/>
        <v>22</v>
      </c>
      <c r="M262" s="15" t="str">
        <f t="shared" si="14"/>
        <v>2022年製</v>
      </c>
      <c r="N262" s="422" t="e">
        <f>VLOOKUP(B:B,価格調査!B:S,18,0)</f>
        <v>#N/A</v>
      </c>
    </row>
    <row r="263" spans="1:14" s="15" customFormat="1">
      <c r="A263" s="16" t="s">
        <v>4679</v>
      </c>
      <c r="B263" s="373">
        <v>1656515206568</v>
      </c>
      <c r="C263" s="373"/>
      <c r="D263" s="21" t="s">
        <v>2358</v>
      </c>
      <c r="E263" s="22">
        <v>22</v>
      </c>
      <c r="F263" s="22">
        <v>1</v>
      </c>
      <c r="G263" s="22">
        <v>0</v>
      </c>
      <c r="H263" s="22" t="s">
        <v>2037</v>
      </c>
      <c r="I263" s="22"/>
      <c r="J263" s="22"/>
      <c r="K263" s="15">
        <f t="shared" si="12"/>
        <v>1</v>
      </c>
      <c r="L263" s="15" t="str">
        <f t="shared" si="13"/>
        <v>22</v>
      </c>
      <c r="M263" s="15" t="str">
        <f t="shared" si="14"/>
        <v>2022年製</v>
      </c>
      <c r="N263" s="422" t="e">
        <f>VLOOKUP(B:B,価格調査!B:S,18,0)</f>
        <v>#N/A</v>
      </c>
    </row>
    <row r="264" spans="1:14" s="15" customFormat="1">
      <c r="A264" s="16" t="s">
        <v>4679</v>
      </c>
      <c r="B264" s="373">
        <v>1855516209596</v>
      </c>
      <c r="C264" s="373"/>
      <c r="D264" s="21" t="s">
        <v>2359</v>
      </c>
      <c r="E264" s="22">
        <v>22</v>
      </c>
      <c r="F264" s="22">
        <v>1</v>
      </c>
      <c r="G264" s="22">
        <v>0</v>
      </c>
      <c r="H264" s="22" t="s">
        <v>2037</v>
      </c>
      <c r="I264" s="22"/>
      <c r="J264" s="22"/>
      <c r="K264" s="15">
        <f t="shared" si="12"/>
        <v>1</v>
      </c>
      <c r="L264" s="15" t="str">
        <f t="shared" si="13"/>
        <v>22</v>
      </c>
      <c r="M264" s="15" t="str">
        <f t="shared" si="14"/>
        <v>2022年製</v>
      </c>
      <c r="N264" s="422" t="e">
        <f>VLOOKUP(B:B,価格調査!B:S,18,0)</f>
        <v>#N/A</v>
      </c>
    </row>
    <row r="265" spans="1:14" s="15" customFormat="1">
      <c r="A265" s="16" t="s">
        <v>4679</v>
      </c>
      <c r="B265" s="373">
        <v>2055516206611</v>
      </c>
      <c r="C265" s="373"/>
      <c r="D265" s="21" t="s">
        <v>2360</v>
      </c>
      <c r="E265" s="22">
        <v>22</v>
      </c>
      <c r="F265" s="22">
        <v>2</v>
      </c>
      <c r="G265" s="22">
        <v>0</v>
      </c>
      <c r="H265" s="22" t="s">
        <v>2037</v>
      </c>
      <c r="I265" s="22"/>
      <c r="J265" s="22"/>
      <c r="K265" s="15">
        <f t="shared" si="12"/>
        <v>1</v>
      </c>
      <c r="L265" s="15" t="str">
        <f t="shared" si="13"/>
        <v>22</v>
      </c>
      <c r="M265" s="15" t="str">
        <f t="shared" si="14"/>
        <v>2022年製</v>
      </c>
      <c r="N265" s="422" t="e">
        <f>VLOOKUP(B:B,価格調査!B:S,18,0)</f>
        <v>#N/A</v>
      </c>
    </row>
    <row r="266" spans="1:14" s="15" customFormat="1">
      <c r="A266" s="16" t="s">
        <v>4679</v>
      </c>
      <c r="B266" s="373">
        <v>2254518209686</v>
      </c>
      <c r="C266" s="373"/>
      <c r="D266" s="21" t="s">
        <v>2362</v>
      </c>
      <c r="E266" s="22">
        <v>22</v>
      </c>
      <c r="F266" s="22">
        <v>1</v>
      </c>
      <c r="G266" s="22">
        <v>0</v>
      </c>
      <c r="H266" s="22" t="s">
        <v>2037</v>
      </c>
      <c r="I266" s="22"/>
      <c r="J266" s="22"/>
      <c r="K266" s="15">
        <f t="shared" si="12"/>
        <v>1</v>
      </c>
      <c r="L266" s="15" t="str">
        <f t="shared" si="13"/>
        <v>22</v>
      </c>
      <c r="M266" s="15" t="str">
        <f t="shared" si="14"/>
        <v>2022年製</v>
      </c>
      <c r="N266" s="422" t="e">
        <f>VLOOKUP(B:B,価格調査!B:S,18,0)</f>
        <v>#N/A</v>
      </c>
    </row>
    <row r="267" spans="1:14" s="15" customFormat="1">
      <c r="A267" s="16" t="s">
        <v>4679</v>
      </c>
      <c r="B267" s="373">
        <v>2256517206635</v>
      </c>
      <c r="C267" s="373"/>
      <c r="D267" s="21" t="s">
        <v>2366</v>
      </c>
      <c r="E267" s="22">
        <v>22</v>
      </c>
      <c r="F267" s="22">
        <v>3</v>
      </c>
      <c r="G267" s="22">
        <v>0</v>
      </c>
      <c r="H267" s="22" t="s">
        <v>2037</v>
      </c>
      <c r="I267" s="22"/>
      <c r="J267" s="22"/>
      <c r="K267" s="15">
        <f t="shared" si="12"/>
        <v>1</v>
      </c>
      <c r="L267" s="15" t="str">
        <f t="shared" si="13"/>
        <v>22</v>
      </c>
      <c r="M267" s="15" t="str">
        <f t="shared" si="14"/>
        <v>2022年製</v>
      </c>
      <c r="N267" s="422" t="e">
        <f>VLOOKUP(B:B,価格調査!B:S,18,0)</f>
        <v>#N/A</v>
      </c>
    </row>
    <row r="268" spans="1:14" s="15" customFormat="1">
      <c r="A268" s="16" t="s">
        <v>4679</v>
      </c>
      <c r="B268" s="16">
        <v>1757014206636</v>
      </c>
      <c r="C268" s="16"/>
      <c r="D268" s="423" t="s">
        <v>7994</v>
      </c>
      <c r="E268" s="15">
        <v>22</v>
      </c>
      <c r="F268" s="15">
        <v>4</v>
      </c>
      <c r="G268" s="15">
        <v>0</v>
      </c>
      <c r="H268" s="15" t="s">
        <v>2037</v>
      </c>
      <c r="K268" s="15">
        <f t="shared" si="12"/>
        <v>1</v>
      </c>
      <c r="L268" s="15" t="str">
        <f t="shared" si="13"/>
        <v>22</v>
      </c>
      <c r="M268" s="15" t="str">
        <f t="shared" si="14"/>
        <v>2022年製</v>
      </c>
      <c r="N268" s="422" t="e">
        <f>VLOOKUP(B:B,価格調査!B:S,18,0)</f>
        <v>#N/A</v>
      </c>
    </row>
    <row r="269" spans="1:14" s="15" customFormat="1">
      <c r="A269" s="16" t="s">
        <v>4679</v>
      </c>
      <c r="B269" s="373">
        <v>2055017208060</v>
      </c>
      <c r="C269" s="373"/>
      <c r="D269" s="21" t="s">
        <v>2367</v>
      </c>
      <c r="E269" s="22">
        <v>22</v>
      </c>
      <c r="F269" s="22">
        <v>22</v>
      </c>
      <c r="G269" s="22">
        <v>0</v>
      </c>
      <c r="H269" s="22" t="s">
        <v>2037</v>
      </c>
      <c r="I269" s="22"/>
      <c r="J269" s="22"/>
      <c r="K269" s="15">
        <f t="shared" si="12"/>
        <v>1</v>
      </c>
      <c r="L269" s="15" t="str">
        <f t="shared" si="13"/>
        <v>22</v>
      </c>
      <c r="M269" s="15" t="str">
        <f t="shared" si="14"/>
        <v>2022年製</v>
      </c>
      <c r="N269" s="422">
        <f>VLOOKUP(B:B,価格調査!B:S,18,0)</f>
        <v>1074475986</v>
      </c>
    </row>
    <row r="270" spans="1:14" s="15" customFormat="1">
      <c r="A270" s="16" t="s">
        <v>4679</v>
      </c>
      <c r="B270" s="373">
        <v>2555019208063</v>
      </c>
      <c r="C270" s="373"/>
      <c r="D270" s="21" t="s">
        <v>2368</v>
      </c>
      <c r="E270" s="22">
        <v>22</v>
      </c>
      <c r="F270" s="22">
        <v>43</v>
      </c>
      <c r="G270" s="22">
        <v>0</v>
      </c>
      <c r="H270" s="22" t="s">
        <v>2037</v>
      </c>
      <c r="I270" s="22"/>
      <c r="J270" s="22"/>
      <c r="K270" s="15">
        <f t="shared" si="12"/>
        <v>2</v>
      </c>
      <c r="L270" s="15" t="str">
        <f t="shared" si="13"/>
        <v>22</v>
      </c>
      <c r="M270" s="15" t="str">
        <f t="shared" si="14"/>
        <v>2022年製</v>
      </c>
      <c r="N270" s="422">
        <f>VLOOKUP(B:B,価格調査!B:S,18,0)</f>
        <v>1074476403</v>
      </c>
    </row>
    <row r="271" spans="1:14" s="15" customFormat="1">
      <c r="A271" s="16" t="s">
        <v>4679</v>
      </c>
      <c r="B271" s="373">
        <v>2254517208062</v>
      </c>
      <c r="C271" s="373"/>
      <c r="D271" s="21" t="s">
        <v>2369</v>
      </c>
      <c r="E271" s="22">
        <v>22</v>
      </c>
      <c r="F271" s="22">
        <v>137</v>
      </c>
      <c r="G271" s="22">
        <v>0</v>
      </c>
      <c r="H271" s="22" t="s">
        <v>2037</v>
      </c>
      <c r="I271" s="22"/>
      <c r="J271" s="22"/>
      <c r="K271" s="15">
        <f t="shared" si="12"/>
        <v>1</v>
      </c>
      <c r="L271" s="15" t="str">
        <f t="shared" si="13"/>
        <v>22</v>
      </c>
      <c r="M271" s="15" t="str">
        <f t="shared" si="14"/>
        <v>2022年製</v>
      </c>
      <c r="N271" s="422">
        <f>VLOOKUP(B:B,価格調査!B:S,18,0)</f>
        <v>1074475984</v>
      </c>
    </row>
    <row r="272" spans="1:14" s="15" customFormat="1">
      <c r="A272" s="16" t="s">
        <v>4679</v>
      </c>
      <c r="B272" s="373">
        <v>2155017208067</v>
      </c>
      <c r="C272" s="373"/>
      <c r="D272" s="21" t="s">
        <v>2371</v>
      </c>
      <c r="E272" s="22">
        <v>22</v>
      </c>
      <c r="F272" s="22">
        <v>20</v>
      </c>
      <c r="G272" s="22">
        <v>0</v>
      </c>
      <c r="H272" s="22" t="s">
        <v>2037</v>
      </c>
      <c r="I272" s="22"/>
      <c r="J272" s="22"/>
      <c r="K272" s="15">
        <f t="shared" si="12"/>
        <v>1</v>
      </c>
      <c r="L272" s="15" t="str">
        <f t="shared" si="13"/>
        <v>22</v>
      </c>
      <c r="M272" s="15" t="str">
        <f t="shared" si="14"/>
        <v>2022年製</v>
      </c>
      <c r="N272" s="422">
        <f>VLOOKUP(B:B,価格調査!B:S,18,0)</f>
        <v>1074475760</v>
      </c>
    </row>
    <row r="273" spans="1:14" s="15" customFormat="1">
      <c r="A273" s="16" t="s">
        <v>4679</v>
      </c>
      <c r="B273" s="373">
        <v>2354518206637</v>
      </c>
      <c r="C273" s="373"/>
      <c r="D273" s="21" t="s">
        <v>2372</v>
      </c>
      <c r="E273" s="22">
        <v>22</v>
      </c>
      <c r="F273" s="22">
        <v>8</v>
      </c>
      <c r="G273" s="22">
        <v>0</v>
      </c>
      <c r="H273" s="22" t="s">
        <v>2037</v>
      </c>
      <c r="I273" s="22"/>
      <c r="J273" s="22"/>
      <c r="K273" s="15">
        <f t="shared" si="12"/>
        <v>1</v>
      </c>
      <c r="L273" s="15" t="str">
        <f t="shared" si="13"/>
        <v>22</v>
      </c>
      <c r="M273" s="15" t="str">
        <f t="shared" si="14"/>
        <v>2022年製</v>
      </c>
      <c r="N273" s="422" t="e">
        <f>VLOOKUP(B:B,価格調査!B:S,18,0)</f>
        <v>#N/A</v>
      </c>
    </row>
    <row r="274" spans="1:14" s="15" customFormat="1">
      <c r="A274" s="16" t="s">
        <v>4679</v>
      </c>
      <c r="B274" s="373">
        <v>2155017206636</v>
      </c>
      <c r="C274" s="373"/>
      <c r="D274" s="21" t="s">
        <v>2380</v>
      </c>
      <c r="E274" s="22">
        <v>22</v>
      </c>
      <c r="F274" s="22">
        <v>2</v>
      </c>
      <c r="G274" s="22">
        <v>0</v>
      </c>
      <c r="H274" s="22" t="s">
        <v>2037</v>
      </c>
      <c r="I274" s="22"/>
      <c r="J274" s="22"/>
      <c r="K274" s="15">
        <f t="shared" si="12"/>
        <v>1</v>
      </c>
      <c r="L274" s="15" t="str">
        <f t="shared" si="13"/>
        <v>22</v>
      </c>
      <c r="M274" s="15" t="str">
        <f t="shared" si="14"/>
        <v>2022年製</v>
      </c>
      <c r="N274" s="422" t="e">
        <f>VLOOKUP(B:B,価格調査!B:S,18,0)</f>
        <v>#N/A</v>
      </c>
    </row>
    <row r="275" spans="1:14" s="15" customFormat="1">
      <c r="A275" s="16" t="s">
        <v>4679</v>
      </c>
      <c r="B275" s="373">
        <v>2355018208060</v>
      </c>
      <c r="C275" s="373"/>
      <c r="D275" s="21" t="s">
        <v>2381</v>
      </c>
      <c r="E275" s="22">
        <v>22</v>
      </c>
      <c r="F275" s="22">
        <v>122</v>
      </c>
      <c r="G275" s="22">
        <v>0</v>
      </c>
      <c r="H275" s="22" t="s">
        <v>2037</v>
      </c>
      <c r="I275" s="22"/>
      <c r="J275" s="22"/>
      <c r="K275" s="15">
        <f t="shared" si="12"/>
        <v>1</v>
      </c>
      <c r="L275" s="15" t="str">
        <f t="shared" si="13"/>
        <v>22</v>
      </c>
      <c r="M275" s="15" t="str">
        <f t="shared" si="14"/>
        <v>2022年製</v>
      </c>
      <c r="N275" s="422">
        <f>VLOOKUP(B:B,価格調査!B:S,18,0)</f>
        <v>1074476407</v>
      </c>
    </row>
    <row r="276" spans="1:14" s="15" customFormat="1">
      <c r="A276" s="16" t="s">
        <v>4679</v>
      </c>
      <c r="B276" s="16">
        <v>2156516209609</v>
      </c>
      <c r="C276" s="16"/>
      <c r="D276" s="423" t="s">
        <v>2382</v>
      </c>
      <c r="E276" s="15">
        <v>22</v>
      </c>
      <c r="F276" s="15">
        <v>36</v>
      </c>
      <c r="G276" s="15">
        <v>0</v>
      </c>
      <c r="H276" s="15" t="s">
        <v>2037</v>
      </c>
      <c r="K276" s="15">
        <f t="shared" si="12"/>
        <v>1</v>
      </c>
      <c r="L276" s="15" t="str">
        <f t="shared" si="13"/>
        <v>22</v>
      </c>
      <c r="M276" s="15" t="str">
        <f t="shared" si="14"/>
        <v>2022年製</v>
      </c>
      <c r="N276" s="422" t="e">
        <f>VLOOKUP(B:B,価格調査!B:S,18,0)</f>
        <v>#N/A</v>
      </c>
    </row>
    <row r="277" spans="1:14" s="15" customFormat="1">
      <c r="A277" s="16" t="s">
        <v>4679</v>
      </c>
      <c r="B277" s="373">
        <v>1757014208968</v>
      </c>
      <c r="C277" s="373"/>
      <c r="D277" s="21" t="s">
        <v>2384</v>
      </c>
      <c r="E277" s="22">
        <v>22</v>
      </c>
      <c r="F277" s="22">
        <v>32</v>
      </c>
      <c r="G277" s="22">
        <v>0</v>
      </c>
      <c r="H277" s="22" t="s">
        <v>2037</v>
      </c>
      <c r="I277" s="22"/>
      <c r="J277" s="22"/>
      <c r="K277" s="15">
        <f t="shared" si="12"/>
        <v>1</v>
      </c>
      <c r="L277" s="15" t="str">
        <f t="shared" si="13"/>
        <v>22</v>
      </c>
      <c r="M277" s="15" t="str">
        <f t="shared" si="14"/>
        <v>2022年製</v>
      </c>
      <c r="N277" s="422" t="e">
        <f>VLOOKUP(B:B,価格調査!B:S,18,0)</f>
        <v>#N/A</v>
      </c>
    </row>
    <row r="278" spans="1:14" s="15" customFormat="1">
      <c r="A278" s="16" t="s">
        <v>4679</v>
      </c>
      <c r="B278" s="373">
        <v>1956016206631</v>
      </c>
      <c r="C278" s="373"/>
      <c r="D278" s="21" t="s">
        <v>2386</v>
      </c>
      <c r="E278" s="22">
        <v>22</v>
      </c>
      <c r="F278" s="22">
        <v>2</v>
      </c>
      <c r="G278" s="22">
        <v>0</v>
      </c>
      <c r="H278" s="22" t="s">
        <v>2037</v>
      </c>
      <c r="I278" s="22"/>
      <c r="J278" s="22"/>
      <c r="K278" s="15">
        <f t="shared" si="12"/>
        <v>1</v>
      </c>
      <c r="L278" s="15" t="str">
        <f t="shared" si="13"/>
        <v>22</v>
      </c>
      <c r="M278" s="15" t="str">
        <f t="shared" si="14"/>
        <v>2022年製</v>
      </c>
      <c r="N278" s="422" t="e">
        <f>VLOOKUP(B:B,価格調査!B:S,18,0)</f>
        <v>#N/A</v>
      </c>
    </row>
    <row r="279" spans="1:14" s="15" customFormat="1">
      <c r="A279" s="16" t="s">
        <v>4679</v>
      </c>
      <c r="B279" s="373">
        <v>1857014208965</v>
      </c>
      <c r="C279" s="373"/>
      <c r="D279" s="21" t="s">
        <v>2387</v>
      </c>
      <c r="E279" s="22">
        <v>22</v>
      </c>
      <c r="F279" s="22">
        <v>37</v>
      </c>
      <c r="G279" s="22">
        <v>0</v>
      </c>
      <c r="H279" s="22" t="s">
        <v>2037</v>
      </c>
      <c r="I279" s="22"/>
      <c r="J279" s="22"/>
      <c r="K279" s="15">
        <f t="shared" si="12"/>
        <v>1</v>
      </c>
      <c r="L279" s="15" t="str">
        <f t="shared" si="13"/>
        <v>22</v>
      </c>
      <c r="M279" s="15" t="str">
        <f t="shared" si="14"/>
        <v>2022年製</v>
      </c>
      <c r="N279" s="422" t="e">
        <f>VLOOKUP(B:B,価格調査!B:S,18,0)</f>
        <v>#N/A</v>
      </c>
    </row>
    <row r="280" spans="1:14" s="15" customFormat="1">
      <c r="A280" s="16" t="s">
        <v>4679</v>
      </c>
      <c r="B280" s="373">
        <v>1756515208965</v>
      </c>
      <c r="C280" s="373"/>
      <c r="D280" s="21" t="s">
        <v>2389</v>
      </c>
      <c r="E280" s="22">
        <v>22</v>
      </c>
      <c r="F280" s="22">
        <v>8</v>
      </c>
      <c r="G280" s="22">
        <v>0</v>
      </c>
      <c r="H280" s="22" t="s">
        <v>2037</v>
      </c>
      <c r="I280" s="22"/>
      <c r="J280" s="22"/>
      <c r="K280" s="15">
        <f t="shared" si="12"/>
        <v>2</v>
      </c>
      <c r="L280" s="15" t="str">
        <f t="shared" si="13"/>
        <v>22</v>
      </c>
      <c r="M280" s="15" t="str">
        <f t="shared" si="14"/>
        <v>2022年製</v>
      </c>
      <c r="N280" s="422" t="e">
        <f>VLOOKUP(B:B,価格調査!B:S,18,0)</f>
        <v>#N/A</v>
      </c>
    </row>
    <row r="281" spans="1:14" s="15" customFormat="1">
      <c r="A281" s="16" t="s">
        <v>4679</v>
      </c>
      <c r="B281" s="373">
        <v>1655514208962</v>
      </c>
      <c r="C281" s="373"/>
      <c r="D281" s="21" t="s">
        <v>2390</v>
      </c>
      <c r="E281" s="22">
        <v>22</v>
      </c>
      <c r="F281" s="22">
        <v>90</v>
      </c>
      <c r="G281" s="22">
        <v>0</v>
      </c>
      <c r="H281" s="22" t="s">
        <v>2037</v>
      </c>
      <c r="I281" s="22"/>
      <c r="J281" s="22"/>
      <c r="K281" s="15">
        <f t="shared" si="12"/>
        <v>1</v>
      </c>
      <c r="L281" s="15" t="str">
        <f t="shared" si="13"/>
        <v>22</v>
      </c>
      <c r="M281" s="15" t="str">
        <f t="shared" si="14"/>
        <v>2022年製</v>
      </c>
      <c r="N281" s="422" t="e">
        <f>VLOOKUP(B:B,価格調査!B:S,18,0)</f>
        <v>#N/A</v>
      </c>
    </row>
    <row r="282" spans="1:14" s="15" customFormat="1">
      <c r="A282" s="16" t="s">
        <v>4679</v>
      </c>
      <c r="B282" s="373">
        <v>2056016208976</v>
      </c>
      <c r="C282" s="373"/>
      <c r="D282" s="21" t="s">
        <v>2396</v>
      </c>
      <c r="E282" s="22">
        <v>22</v>
      </c>
      <c r="F282" s="22">
        <v>85</v>
      </c>
      <c r="G282" s="22">
        <v>0</v>
      </c>
      <c r="H282" s="22" t="s">
        <v>2037</v>
      </c>
      <c r="I282" s="22"/>
      <c r="J282" s="22"/>
      <c r="K282" s="15">
        <f t="shared" si="12"/>
        <v>1</v>
      </c>
      <c r="L282" s="15" t="str">
        <f t="shared" si="13"/>
        <v>22</v>
      </c>
      <c r="M282" s="15" t="str">
        <f t="shared" si="14"/>
        <v>2022年製</v>
      </c>
      <c r="N282" s="422" t="e">
        <f>VLOOKUP(B:B,価格調査!B:S,18,0)</f>
        <v>#N/A</v>
      </c>
    </row>
    <row r="283" spans="1:14" s="15" customFormat="1">
      <c r="A283" s="16" t="s">
        <v>4679</v>
      </c>
      <c r="B283" s="373">
        <v>2155517206631</v>
      </c>
      <c r="C283" s="373"/>
      <c r="D283" s="21" t="s">
        <v>2398</v>
      </c>
      <c r="E283" s="22">
        <v>22</v>
      </c>
      <c r="F283" s="22">
        <v>3</v>
      </c>
      <c r="G283" s="22">
        <v>0</v>
      </c>
      <c r="H283" s="22" t="s">
        <v>2037</v>
      </c>
      <c r="I283" s="22"/>
      <c r="J283" s="22"/>
      <c r="K283" s="15">
        <f t="shared" si="12"/>
        <v>1</v>
      </c>
      <c r="L283" s="15" t="str">
        <f t="shared" si="13"/>
        <v>22</v>
      </c>
      <c r="M283" s="15" t="str">
        <f t="shared" si="14"/>
        <v>2022年製</v>
      </c>
      <c r="N283" s="422" t="e">
        <f>VLOOKUP(B:B,価格調査!B:S,18,0)</f>
        <v>#N/A</v>
      </c>
    </row>
    <row r="284" spans="1:14" s="15" customFormat="1">
      <c r="A284" s="16" t="s">
        <v>4679</v>
      </c>
      <c r="B284" s="373">
        <v>1655514327366</v>
      </c>
      <c r="C284" s="373"/>
      <c r="D284" s="21" t="s">
        <v>2411</v>
      </c>
      <c r="E284" s="22">
        <v>22</v>
      </c>
      <c r="F284" s="22">
        <v>314</v>
      </c>
      <c r="G284" s="22">
        <v>0</v>
      </c>
      <c r="H284" s="22" t="s">
        <v>2037</v>
      </c>
      <c r="I284" s="22"/>
      <c r="J284" s="22"/>
      <c r="K284" s="15">
        <f t="shared" si="12"/>
        <v>2</v>
      </c>
      <c r="L284" s="15" t="str">
        <f t="shared" si="13"/>
        <v>22</v>
      </c>
      <c r="M284" s="15" t="str">
        <f t="shared" si="14"/>
        <v>2022年製</v>
      </c>
      <c r="N284" s="422" t="e">
        <f>VLOOKUP(B:B,価格調査!B:S,18,0)</f>
        <v>#N/A</v>
      </c>
    </row>
    <row r="285" spans="1:14" s="15" customFormat="1">
      <c r="A285" s="16" t="s">
        <v>4679</v>
      </c>
      <c r="B285" s="373">
        <v>1657014327020</v>
      </c>
      <c r="C285" s="373"/>
      <c r="D285" s="21" t="s">
        <v>2412</v>
      </c>
      <c r="E285" s="22">
        <v>22</v>
      </c>
      <c r="F285" s="22">
        <v>61</v>
      </c>
      <c r="G285" s="22">
        <v>0</v>
      </c>
      <c r="H285" s="22" t="s">
        <v>2037</v>
      </c>
      <c r="I285" s="22"/>
      <c r="J285" s="22"/>
      <c r="K285" s="15">
        <f t="shared" si="12"/>
        <v>1</v>
      </c>
      <c r="L285" s="15" t="str">
        <f t="shared" si="13"/>
        <v>22</v>
      </c>
      <c r="M285" s="15" t="str">
        <f t="shared" si="14"/>
        <v>2022年製</v>
      </c>
      <c r="N285" s="422" t="e">
        <f>VLOOKUP(B:B,価格調査!B:S,18,0)</f>
        <v>#N/A</v>
      </c>
    </row>
    <row r="286" spans="1:14" s="15" customFormat="1">
      <c r="A286" s="16" t="s">
        <v>4679</v>
      </c>
      <c r="B286" s="373">
        <v>1856015327361</v>
      </c>
      <c r="C286" s="373"/>
      <c r="D286" s="21" t="s">
        <v>2417</v>
      </c>
      <c r="E286" s="22">
        <v>22</v>
      </c>
      <c r="F286" s="22">
        <v>96</v>
      </c>
      <c r="G286" s="22">
        <v>0</v>
      </c>
      <c r="H286" s="22" t="s">
        <v>2037</v>
      </c>
      <c r="I286" s="22"/>
      <c r="J286" s="22"/>
      <c r="K286" s="15">
        <f t="shared" si="12"/>
        <v>2</v>
      </c>
      <c r="L286" s="15" t="str">
        <f t="shared" si="13"/>
        <v>22</v>
      </c>
      <c r="M286" s="15" t="str">
        <f t="shared" si="14"/>
        <v>2022年製</v>
      </c>
      <c r="N286" s="422" t="e">
        <f>VLOOKUP(B:B,価格調査!B:S,18,0)</f>
        <v>#N/A</v>
      </c>
    </row>
    <row r="287" spans="1:14" s="15" customFormat="1">
      <c r="A287" s="16" t="s">
        <v>4679</v>
      </c>
      <c r="B287" s="373">
        <v>2055017328003</v>
      </c>
      <c r="C287" s="373"/>
      <c r="D287" s="21" t="s">
        <v>2422</v>
      </c>
      <c r="E287" s="22">
        <v>22</v>
      </c>
      <c r="F287" s="22">
        <v>197</v>
      </c>
      <c r="G287" s="22">
        <v>0</v>
      </c>
      <c r="H287" s="22" t="s">
        <v>2037</v>
      </c>
      <c r="I287" s="22"/>
      <c r="J287" s="22"/>
      <c r="K287" s="15">
        <f t="shared" si="12"/>
        <v>1</v>
      </c>
      <c r="L287" s="15" t="str">
        <f t="shared" si="13"/>
        <v>22</v>
      </c>
      <c r="M287" s="15" t="str">
        <f t="shared" si="14"/>
        <v>2022年製</v>
      </c>
      <c r="N287" s="422" t="e">
        <f>VLOOKUP(B:B,価格調査!B:S,18,0)</f>
        <v>#N/A</v>
      </c>
    </row>
    <row r="288" spans="1:14" s="15" customFormat="1">
      <c r="A288" s="16" t="s">
        <v>4679</v>
      </c>
      <c r="B288" s="373">
        <v>2056515328007</v>
      </c>
      <c r="C288" s="373"/>
      <c r="D288" s="21" t="s">
        <v>2424</v>
      </c>
      <c r="E288" s="22">
        <v>22</v>
      </c>
      <c r="F288" s="22">
        <v>34</v>
      </c>
      <c r="G288" s="22">
        <v>0</v>
      </c>
      <c r="H288" s="22" t="s">
        <v>2037</v>
      </c>
      <c r="I288" s="22"/>
      <c r="J288" s="22"/>
      <c r="K288" s="15">
        <f t="shared" si="12"/>
        <v>1</v>
      </c>
      <c r="L288" s="15" t="str">
        <f t="shared" si="13"/>
        <v>22</v>
      </c>
      <c r="M288" s="15" t="str">
        <f t="shared" si="14"/>
        <v>2022年製</v>
      </c>
      <c r="N288" s="422" t="e">
        <f>VLOOKUP(B:B,価格調査!B:S,18,0)</f>
        <v>#N/A</v>
      </c>
    </row>
    <row r="289" spans="1:14" s="15" customFormat="1">
      <c r="A289" s="16" t="s">
        <v>4679</v>
      </c>
      <c r="B289" s="373">
        <v>2155517328357</v>
      </c>
      <c r="C289" s="373"/>
      <c r="D289" s="21" t="s">
        <v>2425</v>
      </c>
      <c r="E289" s="22">
        <v>22</v>
      </c>
      <c r="F289" s="22">
        <v>3</v>
      </c>
      <c r="G289" s="22">
        <v>0</v>
      </c>
      <c r="H289" s="22" t="s">
        <v>2037</v>
      </c>
      <c r="I289" s="22"/>
      <c r="J289" s="22"/>
      <c r="K289" s="15">
        <f t="shared" si="12"/>
        <v>1</v>
      </c>
      <c r="L289" s="15" t="str">
        <f t="shared" si="13"/>
        <v>22</v>
      </c>
      <c r="M289" s="15" t="str">
        <f t="shared" si="14"/>
        <v>2022年製</v>
      </c>
      <c r="N289" s="422" t="e">
        <f>VLOOKUP(B:B,価格調査!B:S,18,0)</f>
        <v>#N/A</v>
      </c>
    </row>
    <row r="290" spans="1:14" s="15" customFormat="1">
      <c r="A290" s="16" t="s">
        <v>4679</v>
      </c>
      <c r="B290" s="373">
        <v>2156016328008</v>
      </c>
      <c r="C290" s="373"/>
      <c r="D290" s="21" t="s">
        <v>2426</v>
      </c>
      <c r="E290" s="22">
        <v>22</v>
      </c>
      <c r="F290" s="22">
        <v>149</v>
      </c>
      <c r="G290" s="22">
        <v>0</v>
      </c>
      <c r="H290" s="22" t="s">
        <v>2037</v>
      </c>
      <c r="I290" s="22"/>
      <c r="J290" s="22"/>
      <c r="K290" s="15">
        <f t="shared" si="12"/>
        <v>1</v>
      </c>
      <c r="L290" s="15" t="str">
        <f t="shared" si="13"/>
        <v>22</v>
      </c>
      <c r="M290" s="15" t="str">
        <f t="shared" si="14"/>
        <v>2022年製</v>
      </c>
      <c r="N290" s="422" t="e">
        <f>VLOOKUP(B:B,価格調査!B:S,18,0)</f>
        <v>#N/A</v>
      </c>
    </row>
    <row r="291" spans="1:14" s="15" customFormat="1">
      <c r="A291" s="16" t="s">
        <v>4679</v>
      </c>
      <c r="B291" s="373">
        <v>2156516328003</v>
      </c>
      <c r="C291" s="373"/>
      <c r="D291" s="21" t="s">
        <v>2429</v>
      </c>
      <c r="E291" s="22">
        <v>22</v>
      </c>
      <c r="F291" s="22">
        <v>58</v>
      </c>
      <c r="G291" s="22">
        <v>0</v>
      </c>
      <c r="H291" s="22" t="s">
        <v>2037</v>
      </c>
      <c r="I291" s="22"/>
      <c r="J291" s="22"/>
      <c r="K291" s="15">
        <f t="shared" si="12"/>
        <v>1</v>
      </c>
      <c r="L291" s="15" t="str">
        <f t="shared" si="13"/>
        <v>22</v>
      </c>
      <c r="M291" s="15" t="str">
        <f t="shared" si="14"/>
        <v>2022年製</v>
      </c>
      <c r="N291" s="422" t="e">
        <f>VLOOKUP(B:B,価格調査!B:S,18,0)</f>
        <v>#N/A</v>
      </c>
    </row>
    <row r="292" spans="1:14" s="15" customFormat="1">
      <c r="A292" s="16" t="s">
        <v>4679</v>
      </c>
      <c r="B292" s="373">
        <v>2157016327602</v>
      </c>
      <c r="C292" s="373"/>
      <c r="D292" s="21" t="s">
        <v>2430</v>
      </c>
      <c r="E292" s="22">
        <v>22</v>
      </c>
      <c r="F292" s="22">
        <v>7</v>
      </c>
      <c r="G292" s="22">
        <v>0</v>
      </c>
      <c r="H292" s="22" t="s">
        <v>2037</v>
      </c>
      <c r="I292" s="22"/>
      <c r="J292" s="22"/>
      <c r="K292" s="15">
        <f t="shared" si="12"/>
        <v>1</v>
      </c>
      <c r="L292" s="15" t="str">
        <f t="shared" si="13"/>
        <v>22</v>
      </c>
      <c r="M292" s="15" t="str">
        <f t="shared" si="14"/>
        <v>2022年製</v>
      </c>
      <c r="N292" s="422" t="e">
        <f>VLOOKUP(B:B,価格調査!B:S,18,0)</f>
        <v>#N/A</v>
      </c>
    </row>
    <row r="293" spans="1:14" s="15" customFormat="1">
      <c r="A293" s="16" t="s">
        <v>4679</v>
      </c>
      <c r="B293" s="16">
        <v>2254018328009</v>
      </c>
      <c r="C293" s="16"/>
      <c r="D293" s="423" t="s">
        <v>2431</v>
      </c>
      <c r="E293" s="15">
        <v>22</v>
      </c>
      <c r="F293" s="15">
        <v>123</v>
      </c>
      <c r="G293" s="15">
        <v>0</v>
      </c>
      <c r="H293" s="15" t="s">
        <v>2037</v>
      </c>
      <c r="K293" s="15">
        <f t="shared" si="12"/>
        <v>1</v>
      </c>
      <c r="L293" s="15" t="str">
        <f t="shared" si="13"/>
        <v>22</v>
      </c>
      <c r="M293" s="15" t="str">
        <f t="shared" si="14"/>
        <v>2022年製</v>
      </c>
      <c r="N293" s="422" t="e">
        <f>VLOOKUP(B:B,価格調査!B:S,18,0)</f>
        <v>#N/A</v>
      </c>
    </row>
    <row r="294" spans="1:14" s="15" customFormat="1">
      <c r="A294" s="16" t="s">
        <v>4679</v>
      </c>
      <c r="B294" s="373">
        <v>2254517328357</v>
      </c>
      <c r="C294" s="373"/>
      <c r="D294" s="21" t="s">
        <v>2432</v>
      </c>
      <c r="E294" s="22">
        <v>22</v>
      </c>
      <c r="F294" s="22">
        <v>1</v>
      </c>
      <c r="G294" s="22">
        <v>0</v>
      </c>
      <c r="H294" s="22" t="s">
        <v>2037</v>
      </c>
      <c r="I294" s="22"/>
      <c r="J294" s="22"/>
      <c r="K294" s="15">
        <f t="shared" si="12"/>
        <v>1</v>
      </c>
      <c r="L294" s="15" t="str">
        <f t="shared" si="13"/>
        <v>22</v>
      </c>
      <c r="M294" s="15" t="str">
        <f t="shared" si="14"/>
        <v>2022年製</v>
      </c>
      <c r="N294" s="422" t="e">
        <f>VLOOKUP(B:B,価格調査!B:S,18,0)</f>
        <v>#N/A</v>
      </c>
    </row>
    <row r="295" spans="1:14" s="15" customFormat="1">
      <c r="A295" s="16" t="s">
        <v>4679</v>
      </c>
      <c r="B295" s="373">
        <v>2454518328008</v>
      </c>
      <c r="C295" s="373"/>
      <c r="D295" s="21" t="s">
        <v>2444</v>
      </c>
      <c r="E295" s="22">
        <v>22</v>
      </c>
      <c r="F295" s="22">
        <v>9</v>
      </c>
      <c r="G295" s="22">
        <v>0</v>
      </c>
      <c r="H295" s="22" t="s">
        <v>2037</v>
      </c>
      <c r="I295" s="22"/>
      <c r="J295" s="22"/>
      <c r="K295" s="15">
        <f t="shared" si="12"/>
        <v>1</v>
      </c>
      <c r="L295" s="15" t="str">
        <f t="shared" si="13"/>
        <v>22</v>
      </c>
      <c r="M295" s="15" t="str">
        <f t="shared" si="14"/>
        <v>2022年製</v>
      </c>
      <c r="N295" s="422" t="e">
        <f>VLOOKUP(B:B,価格調査!B:S,18,0)</f>
        <v>#N/A</v>
      </c>
    </row>
    <row r="296" spans="1:14" s="15" customFormat="1">
      <c r="A296" s="16" t="s">
        <v>4679</v>
      </c>
      <c r="B296" s="373">
        <v>2056016119357</v>
      </c>
      <c r="C296" s="373"/>
      <c r="D296" s="21" t="s">
        <v>2452</v>
      </c>
      <c r="E296" s="22">
        <v>22</v>
      </c>
      <c r="F296" s="22">
        <v>24</v>
      </c>
      <c r="G296" s="22">
        <v>0</v>
      </c>
      <c r="H296" s="22" t="s">
        <v>2037</v>
      </c>
      <c r="I296" s="22"/>
      <c r="J296" s="22"/>
      <c r="K296" s="15">
        <f t="shared" si="12"/>
        <v>1</v>
      </c>
      <c r="L296" s="15" t="str">
        <f t="shared" si="13"/>
        <v>22</v>
      </c>
      <c r="M296" s="15" t="str">
        <f t="shared" si="14"/>
        <v>2022年製</v>
      </c>
      <c r="N296" s="422">
        <f>VLOOKUP(B:B,価格調査!B:S,18,0)</f>
        <v>1074476457</v>
      </c>
    </row>
    <row r="297" spans="1:14" s="15" customFormat="1">
      <c r="A297" s="16" t="s">
        <v>4679</v>
      </c>
      <c r="B297" s="373">
        <v>2056016110286</v>
      </c>
      <c r="C297" s="373"/>
      <c r="D297" s="21" t="s">
        <v>2799</v>
      </c>
      <c r="E297" s="22">
        <v>22</v>
      </c>
      <c r="F297" s="22">
        <v>1</v>
      </c>
      <c r="G297" s="22">
        <v>0</v>
      </c>
      <c r="H297" s="22" t="s">
        <v>2037</v>
      </c>
      <c r="I297" s="22"/>
      <c r="J297" s="22"/>
      <c r="K297" s="15">
        <f t="shared" si="12"/>
        <v>1</v>
      </c>
      <c r="L297" s="15" t="str">
        <f t="shared" si="13"/>
        <v>22</v>
      </c>
      <c r="M297" s="15" t="str">
        <f t="shared" si="14"/>
        <v>2022年製</v>
      </c>
      <c r="N297" s="422" t="e">
        <f>VLOOKUP(B:B,価格調査!B:S,18,0)</f>
        <v>#N/A</v>
      </c>
    </row>
    <row r="298" spans="1:14" s="15" customFormat="1">
      <c r="A298" s="16" t="s">
        <v>4679</v>
      </c>
      <c r="B298" s="373">
        <v>2155517119276</v>
      </c>
      <c r="C298" s="373"/>
      <c r="D298" s="21" t="s">
        <v>2453</v>
      </c>
      <c r="E298" s="22">
        <v>22</v>
      </c>
      <c r="F298" s="22">
        <v>15</v>
      </c>
      <c r="G298" s="22">
        <v>0</v>
      </c>
      <c r="H298" s="22" t="s">
        <v>2037</v>
      </c>
      <c r="I298" s="22"/>
      <c r="J298" s="22"/>
      <c r="K298" s="15">
        <f t="shared" si="12"/>
        <v>1</v>
      </c>
      <c r="L298" s="15" t="str">
        <f t="shared" si="13"/>
        <v>22</v>
      </c>
      <c r="M298" s="15" t="str">
        <f t="shared" si="14"/>
        <v>2022年製</v>
      </c>
      <c r="N298" s="422">
        <f>VLOOKUP(B:B,価格調査!B:S,18,0)</f>
        <v>1074476455</v>
      </c>
    </row>
    <row r="299" spans="1:14" s="15" customFormat="1">
      <c r="A299" s="16" t="s">
        <v>4679</v>
      </c>
      <c r="B299" s="373">
        <v>2256517118174</v>
      </c>
      <c r="C299" s="373"/>
      <c r="D299" s="21" t="s">
        <v>2459</v>
      </c>
      <c r="E299" s="22">
        <v>22</v>
      </c>
      <c r="F299" s="22">
        <v>63</v>
      </c>
      <c r="G299" s="22">
        <v>0</v>
      </c>
      <c r="H299" s="22" t="s">
        <v>2037</v>
      </c>
      <c r="I299" s="22"/>
      <c r="J299" s="22"/>
      <c r="K299" s="15">
        <f t="shared" si="12"/>
        <v>1</v>
      </c>
      <c r="L299" s="15" t="str">
        <f t="shared" si="13"/>
        <v>22</v>
      </c>
      <c r="M299" s="15" t="str">
        <f t="shared" si="14"/>
        <v>2022年製</v>
      </c>
      <c r="N299" s="422">
        <f>VLOOKUP(B:B,価格調査!B:S,18,0)</f>
        <v>1074476345</v>
      </c>
    </row>
    <row r="300" spans="1:14" s="15" customFormat="1">
      <c r="A300" s="16" t="s">
        <v>4679</v>
      </c>
      <c r="B300" s="373">
        <v>2354018119949</v>
      </c>
      <c r="C300" s="373"/>
      <c r="D300" s="21" t="s">
        <v>2460</v>
      </c>
      <c r="E300" s="22">
        <v>22</v>
      </c>
      <c r="F300" s="22">
        <v>2</v>
      </c>
      <c r="G300" s="22">
        <v>0</v>
      </c>
      <c r="H300" s="22" t="s">
        <v>2037</v>
      </c>
      <c r="I300" s="22"/>
      <c r="J300" s="22"/>
      <c r="K300" s="15">
        <f t="shared" si="12"/>
        <v>1</v>
      </c>
      <c r="L300" s="15" t="str">
        <f t="shared" si="13"/>
        <v>22</v>
      </c>
      <c r="M300" s="15" t="str">
        <f t="shared" si="14"/>
        <v>2022年製</v>
      </c>
      <c r="N300" s="422">
        <f>VLOOKUP(B:B,価格調査!B:S,18,0)</f>
        <v>0</v>
      </c>
    </row>
    <row r="301" spans="1:14" s="15" customFormat="1">
      <c r="A301" s="16" t="s">
        <v>4679</v>
      </c>
      <c r="B301" s="16">
        <v>2156016093890</v>
      </c>
      <c r="C301" s="16"/>
      <c r="D301" s="423" t="s">
        <v>2497</v>
      </c>
      <c r="E301" s="15">
        <v>22</v>
      </c>
      <c r="F301" s="15">
        <v>7</v>
      </c>
      <c r="G301" s="15">
        <v>0</v>
      </c>
      <c r="H301" s="15" t="s">
        <v>2037</v>
      </c>
      <c r="K301" s="15">
        <f t="shared" si="12"/>
        <v>1</v>
      </c>
      <c r="L301" s="15" t="str">
        <f t="shared" si="13"/>
        <v>22</v>
      </c>
      <c r="M301" s="15" t="str">
        <f t="shared" si="14"/>
        <v>2022年製</v>
      </c>
      <c r="N301" s="422" t="e">
        <f>VLOOKUP(B:B,価格調査!B:S,18,0)</f>
        <v>#N/A</v>
      </c>
    </row>
    <row r="302" spans="1:14" s="15" customFormat="1">
      <c r="A302" s="16" t="s">
        <v>4679</v>
      </c>
      <c r="B302" s="373">
        <v>2254018094003</v>
      </c>
      <c r="C302" s="373"/>
      <c r="D302" s="21" t="s">
        <v>2505</v>
      </c>
      <c r="E302" s="22">
        <v>22</v>
      </c>
      <c r="F302" s="22">
        <v>26</v>
      </c>
      <c r="G302" s="22">
        <v>0</v>
      </c>
      <c r="H302" s="22" t="s">
        <v>2037</v>
      </c>
      <c r="I302" s="22"/>
      <c r="J302" s="22"/>
      <c r="K302" s="15">
        <f t="shared" si="12"/>
        <v>1</v>
      </c>
      <c r="L302" s="15" t="str">
        <f t="shared" si="13"/>
        <v>22</v>
      </c>
      <c r="M302" s="15" t="str">
        <f t="shared" si="14"/>
        <v>2022年製</v>
      </c>
      <c r="N302" s="422" t="e">
        <f>VLOOKUP(B:B,価格調査!B:S,18,0)</f>
        <v>#N/A</v>
      </c>
    </row>
    <row r="303" spans="1:14" s="15" customFormat="1">
      <c r="A303" s="16" t="s">
        <v>4679</v>
      </c>
      <c r="B303" s="373">
        <v>2354518095880</v>
      </c>
      <c r="C303" s="373"/>
      <c r="D303" s="21" t="s">
        <v>2513</v>
      </c>
      <c r="E303" s="22">
        <v>22</v>
      </c>
      <c r="F303" s="22">
        <v>3</v>
      </c>
      <c r="G303" s="22">
        <v>0</v>
      </c>
      <c r="H303" s="22" t="s">
        <v>2037</v>
      </c>
      <c r="I303" s="22"/>
      <c r="J303" s="22"/>
      <c r="K303" s="15">
        <f t="shared" si="12"/>
        <v>1</v>
      </c>
      <c r="L303" s="15" t="str">
        <f t="shared" si="13"/>
        <v>22</v>
      </c>
      <c r="M303" s="15" t="str">
        <f t="shared" si="14"/>
        <v>2022年製</v>
      </c>
      <c r="N303" s="422" t="e">
        <f>VLOOKUP(B:B,価格調査!B:S,18,0)</f>
        <v>#N/A</v>
      </c>
    </row>
    <row r="304" spans="1:14" s="15" customFormat="1">
      <c r="A304" s="16" t="s">
        <v>4679</v>
      </c>
      <c r="B304" s="373">
        <v>2356517094000</v>
      </c>
      <c r="C304" s="373"/>
      <c r="D304" s="21" t="s">
        <v>2515</v>
      </c>
      <c r="E304" s="22">
        <v>22</v>
      </c>
      <c r="F304" s="22">
        <v>56</v>
      </c>
      <c r="G304" s="22">
        <v>0</v>
      </c>
      <c r="H304" s="22" t="s">
        <v>2037</v>
      </c>
      <c r="I304" s="22"/>
      <c r="J304" s="22"/>
      <c r="K304" s="15">
        <f t="shared" si="12"/>
        <v>2</v>
      </c>
      <c r="L304" s="15" t="str">
        <f t="shared" si="13"/>
        <v>22</v>
      </c>
      <c r="M304" s="15" t="str">
        <f t="shared" si="14"/>
        <v>2022年製</v>
      </c>
      <c r="N304" s="422" t="e">
        <f>VLOOKUP(B:B,価格調査!B:S,18,0)</f>
        <v>#N/A</v>
      </c>
    </row>
    <row r="305" spans="1:14" s="15" customFormat="1">
      <c r="A305" s="16" t="s">
        <v>4679</v>
      </c>
      <c r="B305" s="373">
        <v>2753020095881</v>
      </c>
      <c r="C305" s="373"/>
      <c r="D305" s="21" t="s">
        <v>2524</v>
      </c>
      <c r="E305" s="22">
        <v>22</v>
      </c>
      <c r="F305" s="22">
        <v>1</v>
      </c>
      <c r="G305" s="22">
        <v>0</v>
      </c>
      <c r="H305" s="22" t="s">
        <v>2037</v>
      </c>
      <c r="I305" s="22"/>
      <c r="J305" s="22"/>
      <c r="K305" s="15">
        <f t="shared" si="12"/>
        <v>2</v>
      </c>
      <c r="L305" s="15" t="str">
        <f t="shared" si="13"/>
        <v>22</v>
      </c>
      <c r="M305" s="15" t="str">
        <f t="shared" si="14"/>
        <v>2022年製</v>
      </c>
      <c r="N305" s="422" t="e">
        <f>VLOOKUP(B:B,価格調査!B:S,18,0)</f>
        <v>#N/A</v>
      </c>
    </row>
    <row r="306" spans="1:14" s="15" customFormat="1">
      <c r="A306" s="16" t="s">
        <v>4679</v>
      </c>
      <c r="B306" s="373">
        <v>2156516050270</v>
      </c>
      <c r="C306" s="373"/>
      <c r="D306" s="21" t="s">
        <v>2526</v>
      </c>
      <c r="E306" s="22">
        <v>22</v>
      </c>
      <c r="F306" s="22">
        <v>2</v>
      </c>
      <c r="G306" s="22">
        <v>0</v>
      </c>
      <c r="H306" s="22" t="s">
        <v>2037</v>
      </c>
      <c r="I306" s="22"/>
      <c r="J306" s="22"/>
      <c r="K306" s="15">
        <f t="shared" si="12"/>
        <v>1</v>
      </c>
      <c r="L306" s="15" t="str">
        <f t="shared" si="13"/>
        <v>22</v>
      </c>
      <c r="M306" s="15" t="str">
        <f t="shared" si="14"/>
        <v>2022年製</v>
      </c>
      <c r="N306" s="422" t="e">
        <f>VLOOKUP(B:B,価格調査!B:S,18,0)</f>
        <v>#N/A</v>
      </c>
    </row>
    <row r="307" spans="1:14" s="15" customFormat="1">
      <c r="A307" s="16" t="s">
        <v>4679</v>
      </c>
      <c r="B307" s="373">
        <v>2256517050214</v>
      </c>
      <c r="C307" s="373"/>
      <c r="D307" s="21" t="s">
        <v>2532</v>
      </c>
      <c r="E307" s="22">
        <v>22</v>
      </c>
      <c r="F307" s="22">
        <v>96</v>
      </c>
      <c r="G307" s="22">
        <v>0</v>
      </c>
      <c r="H307" s="22" t="s">
        <v>2037</v>
      </c>
      <c r="I307" s="22"/>
      <c r="J307" s="22"/>
      <c r="K307" s="15">
        <f t="shared" si="12"/>
        <v>1</v>
      </c>
      <c r="L307" s="15" t="str">
        <f t="shared" si="13"/>
        <v>22</v>
      </c>
      <c r="M307" s="15" t="str">
        <f t="shared" si="14"/>
        <v>2022年製</v>
      </c>
      <c r="N307" s="422" t="e">
        <f>VLOOKUP(B:B,価格調査!B:S,18,0)</f>
        <v>#N/A</v>
      </c>
    </row>
    <row r="308" spans="1:14" s="15" customFormat="1">
      <c r="A308" s="16" t="s">
        <v>4679</v>
      </c>
      <c r="B308" s="373">
        <v>2256517050276</v>
      </c>
      <c r="C308" s="373"/>
      <c r="D308" s="21" t="s">
        <v>2533</v>
      </c>
      <c r="E308" s="22">
        <v>22</v>
      </c>
      <c r="F308" s="22">
        <v>60</v>
      </c>
      <c r="G308" s="22">
        <v>0</v>
      </c>
      <c r="H308" s="22" t="s">
        <v>2037</v>
      </c>
      <c r="I308" s="22"/>
      <c r="J308" s="22"/>
      <c r="K308" s="15">
        <f t="shared" si="12"/>
        <v>1</v>
      </c>
      <c r="L308" s="15" t="str">
        <f t="shared" si="13"/>
        <v>22</v>
      </c>
      <c r="M308" s="15" t="str">
        <f t="shared" si="14"/>
        <v>2022年製</v>
      </c>
      <c r="N308" s="422" t="e">
        <f>VLOOKUP(B:B,価格調査!B:S,18,0)</f>
        <v>#N/A</v>
      </c>
    </row>
    <row r="309" spans="1:14" s="15" customFormat="1">
      <c r="A309" s="16" t="s">
        <v>4679</v>
      </c>
      <c r="B309" s="373">
        <v>2356018050277</v>
      </c>
      <c r="C309" s="373"/>
      <c r="D309" s="21" t="s">
        <v>2535</v>
      </c>
      <c r="E309" s="22">
        <v>22</v>
      </c>
      <c r="F309" s="22">
        <v>24</v>
      </c>
      <c r="G309" s="22">
        <v>0</v>
      </c>
      <c r="H309" s="22" t="s">
        <v>2037</v>
      </c>
      <c r="I309" s="22"/>
      <c r="J309" s="22"/>
      <c r="K309" s="15">
        <f t="shared" si="12"/>
        <v>1</v>
      </c>
      <c r="L309" s="15" t="str">
        <f t="shared" si="13"/>
        <v>22</v>
      </c>
      <c r="M309" s="15" t="str">
        <f t="shared" si="14"/>
        <v>2022年製</v>
      </c>
      <c r="N309" s="422" t="e">
        <f>VLOOKUP(B:B,価格調査!B:S,18,0)</f>
        <v>#N/A</v>
      </c>
    </row>
    <row r="310" spans="1:14" s="15" customFormat="1">
      <c r="A310" s="16" t="s">
        <v>4679</v>
      </c>
      <c r="B310" s="373">
        <v>2154018208069</v>
      </c>
      <c r="C310" s="373"/>
      <c r="D310" s="22" t="s">
        <v>2542</v>
      </c>
      <c r="E310" s="22">
        <v>22</v>
      </c>
      <c r="F310" s="22">
        <v>2</v>
      </c>
      <c r="G310" s="22">
        <v>0</v>
      </c>
      <c r="H310" s="22" t="s">
        <v>2037</v>
      </c>
      <c r="I310" s="22"/>
      <c r="J310" s="22"/>
      <c r="K310" s="15">
        <f t="shared" si="12"/>
        <v>1</v>
      </c>
      <c r="L310" s="15" t="str">
        <f t="shared" si="13"/>
        <v>22</v>
      </c>
      <c r="M310" s="15" t="str">
        <f t="shared" si="14"/>
        <v>2022年製</v>
      </c>
      <c r="N310" s="422">
        <f>VLOOKUP(B:B,価格調査!B:S,18,0)</f>
        <v>1074476161</v>
      </c>
    </row>
    <row r="311" spans="1:14" s="15" customFormat="1">
      <c r="A311" s="16" t="s">
        <v>4679</v>
      </c>
      <c r="B311" s="373">
        <v>2353519208060</v>
      </c>
      <c r="C311" s="373"/>
      <c r="D311" s="22" t="s">
        <v>2545</v>
      </c>
      <c r="E311" s="22">
        <v>22</v>
      </c>
      <c r="F311" s="22">
        <v>2</v>
      </c>
      <c r="G311" s="22">
        <v>0</v>
      </c>
      <c r="H311" s="22" t="s">
        <v>2037</v>
      </c>
      <c r="I311" s="22"/>
      <c r="J311" s="22"/>
      <c r="K311" s="15">
        <f t="shared" si="12"/>
        <v>1</v>
      </c>
      <c r="L311" s="15" t="str">
        <f t="shared" si="13"/>
        <v>22</v>
      </c>
      <c r="M311" s="15" t="str">
        <f t="shared" si="14"/>
        <v>2022年製</v>
      </c>
      <c r="N311" s="422">
        <f>VLOOKUP(B:B,価格調査!B:S,18,0)</f>
        <v>1074476319</v>
      </c>
    </row>
    <row r="312" spans="1:14" s="15" customFormat="1">
      <c r="A312" s="16" t="s">
        <v>4679</v>
      </c>
      <c r="B312" s="373">
        <v>2354518208068</v>
      </c>
      <c r="C312" s="373"/>
      <c r="D312" s="22" t="s">
        <v>2547</v>
      </c>
      <c r="E312" s="22">
        <v>22</v>
      </c>
      <c r="F312" s="22">
        <v>8</v>
      </c>
      <c r="G312" s="22">
        <v>0</v>
      </c>
      <c r="H312" s="22" t="s">
        <v>2037</v>
      </c>
      <c r="I312" s="22"/>
      <c r="J312" s="22"/>
      <c r="K312" s="15">
        <f t="shared" si="12"/>
        <v>1</v>
      </c>
      <c r="L312" s="15" t="str">
        <f t="shared" si="13"/>
        <v>22</v>
      </c>
      <c r="M312" s="15" t="str">
        <f t="shared" si="14"/>
        <v>2022年製</v>
      </c>
      <c r="N312" s="422">
        <f>VLOOKUP(B:B,価格調査!B:S,18,0)</f>
        <v>1074475983</v>
      </c>
    </row>
    <row r="313" spans="1:14" s="15" customFormat="1">
      <c r="A313" s="16" t="s">
        <v>4679</v>
      </c>
      <c r="B313" s="373">
        <v>2356018208067</v>
      </c>
      <c r="C313" s="373"/>
      <c r="D313" s="22" t="s">
        <v>2548</v>
      </c>
      <c r="E313" s="22">
        <v>22</v>
      </c>
      <c r="F313" s="22">
        <v>3</v>
      </c>
      <c r="G313" s="22">
        <v>0</v>
      </c>
      <c r="H313" s="22" t="s">
        <v>2037</v>
      </c>
      <c r="I313" s="22"/>
      <c r="J313" s="22"/>
      <c r="K313" s="15">
        <f t="shared" si="12"/>
        <v>1</v>
      </c>
      <c r="L313" s="15" t="str">
        <f t="shared" si="13"/>
        <v>22</v>
      </c>
      <c r="M313" s="15" t="str">
        <f t="shared" si="14"/>
        <v>2022年製</v>
      </c>
      <c r="N313" s="422">
        <f>VLOOKUP(B:B,価格調査!B:S,18,0)</f>
        <v>1074475981</v>
      </c>
    </row>
    <row r="314" spans="1:14" s="15" customFormat="1">
      <c r="A314" s="16" t="s">
        <v>4679</v>
      </c>
      <c r="B314" s="373">
        <v>1956515167068</v>
      </c>
      <c r="C314" s="373"/>
      <c r="D314" s="22" t="s">
        <v>2560</v>
      </c>
      <c r="E314" s="22">
        <v>22</v>
      </c>
      <c r="F314" s="22">
        <v>2</v>
      </c>
      <c r="G314" s="22">
        <v>0</v>
      </c>
      <c r="H314" s="22" t="s">
        <v>2037</v>
      </c>
      <c r="I314" s="22"/>
      <c r="J314" s="22"/>
      <c r="K314" s="15">
        <f t="shared" si="12"/>
        <v>2</v>
      </c>
      <c r="L314" s="15" t="str">
        <f t="shared" si="13"/>
        <v>22</v>
      </c>
      <c r="M314" s="15" t="str">
        <f t="shared" si="14"/>
        <v>2022年製</v>
      </c>
      <c r="N314" s="422" t="e">
        <f>VLOOKUP(B:B,価格調査!B:S,18,0)</f>
        <v>#N/A</v>
      </c>
    </row>
    <row r="315" spans="1:14" s="15" customFormat="1">
      <c r="A315" s="16" t="s">
        <v>4679</v>
      </c>
      <c r="B315" s="373">
        <v>2453519189205</v>
      </c>
      <c r="C315" s="373"/>
      <c r="D315" s="22" t="s">
        <v>2562</v>
      </c>
      <c r="E315" s="22">
        <v>22</v>
      </c>
      <c r="F315" s="22">
        <v>1</v>
      </c>
      <c r="G315" s="22">
        <v>0</v>
      </c>
      <c r="H315" s="22" t="s">
        <v>2037</v>
      </c>
      <c r="I315" s="22"/>
      <c r="J315" s="22"/>
      <c r="K315" s="15">
        <f t="shared" si="12"/>
        <v>1</v>
      </c>
      <c r="L315" s="15" t="str">
        <f t="shared" si="13"/>
        <v>22</v>
      </c>
      <c r="M315" s="15" t="str">
        <f t="shared" si="14"/>
        <v>2022年製</v>
      </c>
      <c r="N315" s="422">
        <f>VLOOKUP(B:B,価格調査!B:S,18,0)</f>
        <v>1074476524</v>
      </c>
    </row>
    <row r="316" spans="1:14" s="15" customFormat="1">
      <c r="A316" s="16" t="s">
        <v>4679</v>
      </c>
      <c r="B316" s="373">
        <v>1558013094008</v>
      </c>
      <c r="C316" s="373"/>
      <c r="D316" s="22" t="s">
        <v>2579</v>
      </c>
      <c r="E316" s="22">
        <v>22</v>
      </c>
      <c r="F316" s="22">
        <v>1</v>
      </c>
      <c r="G316" s="22">
        <v>0</v>
      </c>
      <c r="H316" s="22" t="s">
        <v>2037</v>
      </c>
      <c r="I316" s="22"/>
      <c r="J316" s="22"/>
      <c r="K316" s="15">
        <f t="shared" si="12"/>
        <v>1</v>
      </c>
      <c r="L316" s="15" t="str">
        <f t="shared" si="13"/>
        <v>22</v>
      </c>
      <c r="M316" s="15" t="str">
        <f t="shared" si="14"/>
        <v>2022年製</v>
      </c>
      <c r="N316" s="422" t="e">
        <f>VLOOKUP(B:B,価格調査!B:S,18,0)</f>
        <v>#N/A</v>
      </c>
    </row>
    <row r="317" spans="1:14" s="15" customFormat="1">
      <c r="A317" s="16" t="s">
        <v>4679</v>
      </c>
      <c r="B317" s="373">
        <v>2253020095886</v>
      </c>
      <c r="C317" s="373"/>
      <c r="D317" s="22" t="s">
        <v>2597</v>
      </c>
      <c r="E317" s="22">
        <v>22</v>
      </c>
      <c r="F317" s="22">
        <v>3</v>
      </c>
      <c r="G317" s="22">
        <v>0</v>
      </c>
      <c r="H317" s="22" t="s">
        <v>2037</v>
      </c>
      <c r="I317" s="22"/>
      <c r="J317" s="22"/>
      <c r="K317" s="15">
        <f t="shared" si="12"/>
        <v>1</v>
      </c>
      <c r="L317" s="15" t="str">
        <f t="shared" si="13"/>
        <v>22</v>
      </c>
      <c r="M317" s="15" t="str">
        <f t="shared" si="14"/>
        <v>2022年製</v>
      </c>
      <c r="N317" s="422" t="e">
        <f>VLOOKUP(B:B,価格調査!B:S,18,0)</f>
        <v>#N/A</v>
      </c>
    </row>
    <row r="318" spans="1:14" s="15" customFormat="1">
      <c r="A318" s="16" t="s">
        <v>4679</v>
      </c>
      <c r="B318" s="373">
        <v>2454518095887</v>
      </c>
      <c r="C318" s="373"/>
      <c r="D318" s="22" t="s">
        <v>4666</v>
      </c>
      <c r="E318" s="22">
        <v>22</v>
      </c>
      <c r="F318" s="22">
        <v>2</v>
      </c>
      <c r="G318" s="22">
        <v>0</v>
      </c>
      <c r="H318" s="22" t="s">
        <v>2037</v>
      </c>
      <c r="I318" s="22"/>
      <c r="J318" s="22"/>
      <c r="K318" s="15">
        <f t="shared" si="12"/>
        <v>1</v>
      </c>
      <c r="L318" s="15" t="str">
        <f t="shared" si="13"/>
        <v>22</v>
      </c>
      <c r="M318" s="15" t="str">
        <f t="shared" si="14"/>
        <v>2022年製</v>
      </c>
      <c r="N318" s="422" t="e">
        <f>VLOOKUP(B:B,価格調査!B:S,18,0)</f>
        <v>#N/A</v>
      </c>
    </row>
    <row r="319" spans="1:14" s="15" customFormat="1">
      <c r="A319" s="16" t="s">
        <v>4679</v>
      </c>
      <c r="B319" s="373">
        <v>3054022095893</v>
      </c>
      <c r="C319" s="373"/>
      <c r="D319" s="22" t="s">
        <v>2607</v>
      </c>
      <c r="E319" s="22">
        <v>22</v>
      </c>
      <c r="F319" s="22">
        <v>3</v>
      </c>
      <c r="G319" s="22">
        <v>0</v>
      </c>
      <c r="H319" s="22" t="s">
        <v>2037</v>
      </c>
      <c r="I319" s="22"/>
      <c r="J319" s="22"/>
      <c r="K319" s="15">
        <f t="shared" si="12"/>
        <v>1</v>
      </c>
      <c r="L319" s="15" t="str">
        <f t="shared" si="13"/>
        <v>22</v>
      </c>
      <c r="M319" s="15" t="str">
        <f t="shared" si="14"/>
        <v>2022年製</v>
      </c>
      <c r="N319" s="422" t="e">
        <f>VLOOKUP(B:B,価格調査!B:S,18,0)</f>
        <v>#N/A</v>
      </c>
    </row>
    <row r="320" spans="1:14" s="15" customFormat="1">
      <c r="A320" s="16" t="s">
        <v>4679</v>
      </c>
      <c r="B320" s="373">
        <v>2055017232034</v>
      </c>
      <c r="C320" s="373"/>
      <c r="D320" s="22" t="s">
        <v>2623</v>
      </c>
      <c r="E320" s="22">
        <v>22</v>
      </c>
      <c r="F320" s="22">
        <v>1</v>
      </c>
      <c r="G320" s="22">
        <v>0</v>
      </c>
      <c r="H320" s="22" t="s">
        <v>2037</v>
      </c>
      <c r="I320" s="22"/>
      <c r="J320" s="22"/>
      <c r="K320" s="15">
        <f t="shared" si="12"/>
        <v>1</v>
      </c>
      <c r="L320" s="15" t="str">
        <f t="shared" si="13"/>
        <v>22</v>
      </c>
      <c r="M320" s="15" t="str">
        <f t="shared" si="14"/>
        <v>2022年製</v>
      </c>
      <c r="N320" s="422" t="e">
        <f>VLOOKUP(B:B,価格調査!B:S,18,0)</f>
        <v>#N/A</v>
      </c>
    </row>
    <row r="321" spans="1:14" s="15" customFormat="1">
      <c r="A321" s="16" t="s">
        <v>4679</v>
      </c>
      <c r="B321" s="373">
        <v>1856015148980</v>
      </c>
      <c r="C321" s="373"/>
      <c r="D321" s="22" t="s">
        <v>2636</v>
      </c>
      <c r="E321" s="22">
        <v>22</v>
      </c>
      <c r="F321" s="22">
        <v>4</v>
      </c>
      <c r="G321" s="22">
        <v>0</v>
      </c>
      <c r="H321" s="22" t="s">
        <v>2037</v>
      </c>
      <c r="I321" s="22"/>
      <c r="J321" s="22"/>
      <c r="K321" s="15">
        <f t="shared" si="12"/>
        <v>1</v>
      </c>
      <c r="L321" s="15" t="str">
        <f t="shared" si="13"/>
        <v>22</v>
      </c>
      <c r="M321" s="15" t="str">
        <f t="shared" si="14"/>
        <v>2022年製</v>
      </c>
      <c r="N321" s="422" t="e">
        <f>VLOOKUP(B:B,価格調査!B:S,18,0)</f>
        <v>#N/A</v>
      </c>
    </row>
    <row r="322" spans="1:14" s="15" customFormat="1">
      <c r="A322" s="16" t="s">
        <v>4679</v>
      </c>
      <c r="B322" s="373">
        <v>2156016170478</v>
      </c>
      <c r="C322" s="373"/>
      <c r="D322" s="22" t="s">
        <v>2648</v>
      </c>
      <c r="E322" s="22">
        <v>22</v>
      </c>
      <c r="F322" s="22">
        <v>4</v>
      </c>
      <c r="G322" s="22">
        <v>0</v>
      </c>
      <c r="H322" s="22" t="s">
        <v>2037</v>
      </c>
      <c r="I322" s="22"/>
      <c r="J322" s="22"/>
      <c r="K322" s="15">
        <f t="shared" ref="K322:K385" si="15">COUNTIF(B:B,B322)</f>
        <v>1</v>
      </c>
      <c r="L322" s="15" t="str">
        <f t="shared" ref="L322:L385" si="16">RIGHT(E322,2)</f>
        <v>22</v>
      </c>
      <c r="M322" s="15" t="str">
        <f t="shared" ref="M322:M385" si="17">"20"&amp;L322&amp;"年製"</f>
        <v>2022年製</v>
      </c>
      <c r="N322" s="422" t="e">
        <f>VLOOKUP(B:B,価格調査!B:S,18,0)</f>
        <v>#N/A</v>
      </c>
    </row>
    <row r="323" spans="1:14" s="15" customFormat="1">
      <c r="A323" s="16" t="s">
        <v>4679</v>
      </c>
      <c r="B323" s="373">
        <v>1654016050017</v>
      </c>
      <c r="C323" s="373"/>
      <c r="D323" s="22" t="s">
        <v>2649</v>
      </c>
      <c r="E323" s="22">
        <v>22</v>
      </c>
      <c r="F323" s="22">
        <v>52</v>
      </c>
      <c r="G323" s="22">
        <v>0</v>
      </c>
      <c r="H323" s="22" t="s">
        <v>2037</v>
      </c>
      <c r="I323" s="22"/>
      <c r="J323" s="22"/>
      <c r="K323" s="15">
        <f t="shared" si="15"/>
        <v>1</v>
      </c>
      <c r="L323" s="15" t="str">
        <f t="shared" si="16"/>
        <v>22</v>
      </c>
      <c r="M323" s="15" t="str">
        <f t="shared" si="17"/>
        <v>2022年製</v>
      </c>
      <c r="N323" s="422" t="e">
        <f>VLOOKUP(B:B,価格調査!B:S,18,0)</f>
        <v>#N/A</v>
      </c>
    </row>
    <row r="324" spans="1:14" s="15" customFormat="1">
      <c r="A324" s="16" t="s">
        <v>4679</v>
      </c>
      <c r="B324" s="373">
        <v>1654516050012</v>
      </c>
      <c r="C324" s="373"/>
      <c r="D324" s="22" t="s">
        <v>2650</v>
      </c>
      <c r="E324" s="22">
        <v>22</v>
      </c>
      <c r="F324" s="22">
        <v>41</v>
      </c>
      <c r="G324" s="22">
        <v>0</v>
      </c>
      <c r="H324" s="22" t="s">
        <v>2037</v>
      </c>
      <c r="I324" s="22"/>
      <c r="J324" s="22"/>
      <c r="K324" s="15">
        <f t="shared" si="15"/>
        <v>1</v>
      </c>
      <c r="L324" s="15" t="str">
        <f t="shared" si="16"/>
        <v>22</v>
      </c>
      <c r="M324" s="15" t="str">
        <f t="shared" si="17"/>
        <v>2022年製</v>
      </c>
      <c r="N324" s="422" t="e">
        <f>VLOOKUP(B:B,価格調査!B:S,18,0)</f>
        <v>#N/A</v>
      </c>
    </row>
    <row r="325" spans="1:14" s="15" customFormat="1">
      <c r="A325" s="16" t="s">
        <v>4679</v>
      </c>
      <c r="B325" s="373">
        <v>1655016050014</v>
      </c>
      <c r="C325" s="373"/>
      <c r="D325" s="22" t="s">
        <v>2651</v>
      </c>
      <c r="E325" s="22">
        <v>22</v>
      </c>
      <c r="F325" s="22">
        <v>10</v>
      </c>
      <c r="G325" s="22">
        <v>0</v>
      </c>
      <c r="H325" s="22" t="s">
        <v>2037</v>
      </c>
      <c r="I325" s="22"/>
      <c r="J325" s="22"/>
      <c r="K325" s="15">
        <f t="shared" si="15"/>
        <v>1</v>
      </c>
      <c r="L325" s="15" t="str">
        <f t="shared" si="16"/>
        <v>22</v>
      </c>
      <c r="M325" s="15" t="str">
        <f t="shared" si="17"/>
        <v>2022年製</v>
      </c>
      <c r="N325" s="422" t="e">
        <f>VLOOKUP(B:B,価格調査!B:S,18,0)</f>
        <v>#N/A</v>
      </c>
    </row>
    <row r="326" spans="1:14" s="15" customFormat="1">
      <c r="A326" s="16" t="s">
        <v>4679</v>
      </c>
      <c r="B326" s="373">
        <v>1950815050266</v>
      </c>
      <c r="C326" s="373"/>
      <c r="D326" s="22" t="s">
        <v>2652</v>
      </c>
      <c r="E326" s="22">
        <v>22</v>
      </c>
      <c r="F326" s="22">
        <v>61</v>
      </c>
      <c r="G326" s="22">
        <v>0</v>
      </c>
      <c r="H326" s="22" t="s">
        <v>2037</v>
      </c>
      <c r="I326" s="22"/>
      <c r="J326" s="22"/>
      <c r="K326" s="15">
        <f t="shared" si="15"/>
        <v>1</v>
      </c>
      <c r="L326" s="15" t="str">
        <f t="shared" si="16"/>
        <v>22</v>
      </c>
      <c r="M326" s="15" t="str">
        <f t="shared" si="17"/>
        <v>2022年製</v>
      </c>
      <c r="N326" s="422" t="e">
        <f>VLOOKUP(B:B,価格調査!B:S,18,0)</f>
        <v>#N/A</v>
      </c>
    </row>
    <row r="327" spans="1:14" s="15" customFormat="1">
      <c r="A327" s="16" t="s">
        <v>4679</v>
      </c>
      <c r="B327" s="373">
        <v>2355519050205</v>
      </c>
      <c r="C327" s="373"/>
      <c r="D327" s="22" t="s">
        <v>2653</v>
      </c>
      <c r="E327" s="22">
        <v>22</v>
      </c>
      <c r="F327" s="22">
        <v>3</v>
      </c>
      <c r="G327" s="22">
        <v>0</v>
      </c>
      <c r="H327" s="22" t="s">
        <v>2037</v>
      </c>
      <c r="I327" s="22"/>
      <c r="J327" s="22"/>
      <c r="K327" s="15">
        <f t="shared" si="15"/>
        <v>1</v>
      </c>
      <c r="L327" s="15" t="str">
        <f t="shared" si="16"/>
        <v>22</v>
      </c>
      <c r="M327" s="15" t="str">
        <f t="shared" si="17"/>
        <v>2022年製</v>
      </c>
      <c r="N327" s="422" t="e">
        <f>VLOOKUP(B:B,価格調査!B:S,18,0)</f>
        <v>#N/A</v>
      </c>
    </row>
    <row r="328" spans="1:14" s="15" customFormat="1">
      <c r="A328" s="16" t="s">
        <v>4679</v>
      </c>
      <c r="B328" s="373">
        <v>2656517050212</v>
      </c>
      <c r="C328" s="373"/>
      <c r="D328" s="22" t="s">
        <v>2655</v>
      </c>
      <c r="E328" s="22">
        <v>22</v>
      </c>
      <c r="F328" s="22">
        <v>12</v>
      </c>
      <c r="G328" s="22">
        <v>0</v>
      </c>
      <c r="H328" s="22" t="s">
        <v>2037</v>
      </c>
      <c r="I328" s="22"/>
      <c r="J328" s="22"/>
      <c r="K328" s="15">
        <f t="shared" si="15"/>
        <v>1</v>
      </c>
      <c r="L328" s="15" t="str">
        <f t="shared" si="16"/>
        <v>22</v>
      </c>
      <c r="M328" s="15" t="str">
        <f t="shared" si="17"/>
        <v>2022年製</v>
      </c>
      <c r="N328" s="422" t="e">
        <f>VLOOKUP(B:B,価格調査!B:S,18,0)</f>
        <v>#N/A</v>
      </c>
    </row>
    <row r="329" spans="1:14" s="15" customFormat="1">
      <c r="A329" s="16" t="s">
        <v>4679</v>
      </c>
      <c r="B329" s="373">
        <v>1756515328007</v>
      </c>
      <c r="C329" s="373"/>
      <c r="D329" s="22" t="s">
        <v>2656</v>
      </c>
      <c r="E329" s="22">
        <v>22</v>
      </c>
      <c r="F329" s="22">
        <v>176</v>
      </c>
      <c r="G329" s="22">
        <v>0</v>
      </c>
      <c r="H329" s="22" t="s">
        <v>2037</v>
      </c>
      <c r="I329" s="22"/>
      <c r="J329" s="22"/>
      <c r="K329" s="15">
        <f t="shared" si="15"/>
        <v>2</v>
      </c>
      <c r="L329" s="15" t="str">
        <f t="shared" si="16"/>
        <v>22</v>
      </c>
      <c r="M329" s="15" t="str">
        <f t="shared" si="17"/>
        <v>2022年製</v>
      </c>
      <c r="N329" s="422" t="e">
        <f>VLOOKUP(B:B,価格調査!B:S,18,0)</f>
        <v>#N/A</v>
      </c>
    </row>
    <row r="330" spans="1:14" s="15" customFormat="1">
      <c r="A330" s="16" t="s">
        <v>4679</v>
      </c>
      <c r="B330" s="373">
        <v>1855515328007</v>
      </c>
      <c r="C330" s="373"/>
      <c r="D330" s="22" t="s">
        <v>2416</v>
      </c>
      <c r="E330" s="22">
        <v>22</v>
      </c>
      <c r="F330" s="22">
        <v>39</v>
      </c>
      <c r="G330" s="22">
        <v>0</v>
      </c>
      <c r="H330" s="22" t="s">
        <v>2037</v>
      </c>
      <c r="I330" s="22"/>
      <c r="J330" s="22"/>
      <c r="K330" s="15">
        <f t="shared" si="15"/>
        <v>2</v>
      </c>
      <c r="L330" s="15" t="str">
        <f t="shared" si="16"/>
        <v>22</v>
      </c>
      <c r="M330" s="15" t="str">
        <f t="shared" si="17"/>
        <v>2022年製</v>
      </c>
      <c r="N330" s="422" t="e">
        <f>VLOOKUP(B:B,価格調査!B:S,18,0)</f>
        <v>#N/A</v>
      </c>
    </row>
    <row r="331" spans="1:14" s="15" customFormat="1">
      <c r="A331" s="16" t="s">
        <v>4679</v>
      </c>
      <c r="B331" s="373">
        <v>1955016328008</v>
      </c>
      <c r="C331" s="373"/>
      <c r="D331" s="22" t="s">
        <v>2661</v>
      </c>
      <c r="E331" s="22">
        <v>22</v>
      </c>
      <c r="F331" s="22">
        <v>5</v>
      </c>
      <c r="G331" s="22">
        <v>0</v>
      </c>
      <c r="H331" s="22" t="s">
        <v>2037</v>
      </c>
      <c r="I331" s="22"/>
      <c r="J331" s="22"/>
      <c r="K331" s="15">
        <f t="shared" si="15"/>
        <v>2</v>
      </c>
      <c r="L331" s="15" t="str">
        <f t="shared" si="16"/>
        <v>22</v>
      </c>
      <c r="M331" s="15" t="str">
        <f t="shared" si="17"/>
        <v>2022年製</v>
      </c>
      <c r="N331" s="422" t="e">
        <f>VLOOKUP(B:B,価格調査!B:S,18,0)</f>
        <v>#N/A</v>
      </c>
    </row>
    <row r="332" spans="1:14" s="15" customFormat="1">
      <c r="A332" s="16" t="s">
        <v>4679</v>
      </c>
      <c r="B332" s="373">
        <v>2355518328077</v>
      </c>
      <c r="C332" s="373"/>
      <c r="D332" s="22" t="s">
        <v>2442</v>
      </c>
      <c r="E332" s="22">
        <v>22</v>
      </c>
      <c r="F332" s="22">
        <v>24</v>
      </c>
      <c r="G332" s="22">
        <v>0</v>
      </c>
      <c r="H332" s="22" t="s">
        <v>2037</v>
      </c>
      <c r="I332" s="22"/>
      <c r="J332" s="22"/>
      <c r="K332" s="15">
        <f t="shared" si="15"/>
        <v>2</v>
      </c>
      <c r="L332" s="15" t="str">
        <f t="shared" si="16"/>
        <v>22</v>
      </c>
      <c r="M332" s="15" t="str">
        <f t="shared" si="17"/>
        <v>2022年製</v>
      </c>
      <c r="N332" s="422" t="e">
        <f>VLOOKUP(B:B,価格調査!B:S,18,0)</f>
        <v>#N/A</v>
      </c>
    </row>
    <row r="333" spans="1:14" s="15" customFormat="1">
      <c r="A333" s="16" t="s">
        <v>4679</v>
      </c>
      <c r="B333" s="373">
        <v>2754019208060</v>
      </c>
      <c r="C333" s="373"/>
      <c r="D333" s="22" t="s">
        <v>2558</v>
      </c>
      <c r="E333" s="22">
        <v>22</v>
      </c>
      <c r="F333" s="22">
        <v>1</v>
      </c>
      <c r="G333" s="22">
        <v>0</v>
      </c>
      <c r="H333" s="22" t="s">
        <v>2037</v>
      </c>
      <c r="I333" s="22"/>
      <c r="J333" s="22"/>
      <c r="K333" s="15">
        <f t="shared" si="15"/>
        <v>1</v>
      </c>
      <c r="L333" s="15" t="str">
        <f t="shared" si="16"/>
        <v>22</v>
      </c>
      <c r="M333" s="15" t="str">
        <f t="shared" si="17"/>
        <v>2022年製</v>
      </c>
      <c r="N333" s="422">
        <f>VLOOKUP(B:B,価格調査!B:S,18,0)</f>
        <v>1074476150</v>
      </c>
    </row>
    <row r="334" spans="1:14" s="15" customFormat="1">
      <c r="A334" s="16" t="s">
        <v>4679</v>
      </c>
      <c r="B334" s="373">
        <v>1655514119190</v>
      </c>
      <c r="C334" s="373"/>
      <c r="D334" s="22" t="s">
        <v>2663</v>
      </c>
      <c r="E334" s="22">
        <v>22</v>
      </c>
      <c r="F334" s="22">
        <v>2</v>
      </c>
      <c r="G334" s="22">
        <v>0</v>
      </c>
      <c r="H334" s="22" t="s">
        <v>2037</v>
      </c>
      <c r="I334" s="22"/>
      <c r="J334" s="22"/>
      <c r="K334" s="15">
        <f t="shared" si="15"/>
        <v>1</v>
      </c>
      <c r="L334" s="15" t="str">
        <f t="shared" si="16"/>
        <v>22</v>
      </c>
      <c r="M334" s="15" t="str">
        <f t="shared" si="17"/>
        <v>2022年製</v>
      </c>
      <c r="N334" s="422">
        <f>VLOOKUP(B:B,価格調査!B:S,18,0)</f>
        <v>1074476722</v>
      </c>
    </row>
    <row r="335" spans="1:14" s="15" customFormat="1">
      <c r="A335" s="16" t="s">
        <v>4679</v>
      </c>
      <c r="B335" s="373">
        <v>1655515119199</v>
      </c>
      <c r="C335" s="373"/>
      <c r="D335" s="22" t="s">
        <v>2447</v>
      </c>
      <c r="E335" s="22">
        <v>22</v>
      </c>
      <c r="F335" s="22">
        <v>1</v>
      </c>
      <c r="G335" s="22">
        <v>0</v>
      </c>
      <c r="H335" s="22" t="s">
        <v>2037</v>
      </c>
      <c r="I335" s="22"/>
      <c r="J335" s="22"/>
      <c r="K335" s="15">
        <f t="shared" si="15"/>
        <v>2</v>
      </c>
      <c r="L335" s="15" t="str">
        <f t="shared" si="16"/>
        <v>22</v>
      </c>
      <c r="M335" s="15" t="str">
        <f t="shared" si="17"/>
        <v>2022年製</v>
      </c>
      <c r="N335" s="422">
        <f>VLOOKUP(B:B,価格調査!B:S,18,0)</f>
        <v>1074476614</v>
      </c>
    </row>
    <row r="336" spans="1:14" s="15" customFormat="1">
      <c r="A336" s="16" t="s">
        <v>4679</v>
      </c>
      <c r="B336" s="373" t="s">
        <v>6185</v>
      </c>
      <c r="C336" s="373"/>
      <c r="D336" s="22" t="s">
        <v>2668</v>
      </c>
      <c r="E336" s="22">
        <v>22</v>
      </c>
      <c r="F336" s="22">
        <v>2</v>
      </c>
      <c r="G336" s="22">
        <v>0</v>
      </c>
      <c r="H336" s="22" t="s">
        <v>2037</v>
      </c>
      <c r="I336" s="22"/>
      <c r="J336" s="22"/>
      <c r="K336" s="15">
        <f t="shared" si="15"/>
        <v>1</v>
      </c>
      <c r="L336" s="15" t="str">
        <f t="shared" si="16"/>
        <v>22</v>
      </c>
      <c r="M336" s="15" t="str">
        <f t="shared" si="17"/>
        <v>2022年製</v>
      </c>
      <c r="N336" s="422" t="e">
        <f>VLOOKUP(B:B,価格調査!B:S,18,0)</f>
        <v>#N/A</v>
      </c>
    </row>
    <row r="337" spans="1:14" s="15" customFormat="1">
      <c r="A337" s="16" t="s">
        <v>4679</v>
      </c>
      <c r="B337" s="373">
        <v>1956515119517</v>
      </c>
      <c r="C337" s="373"/>
      <c r="D337" s="22" t="s">
        <v>2673</v>
      </c>
      <c r="E337" s="22">
        <v>22</v>
      </c>
      <c r="F337" s="22">
        <v>58</v>
      </c>
      <c r="G337" s="22">
        <v>0</v>
      </c>
      <c r="H337" s="22" t="s">
        <v>2037</v>
      </c>
      <c r="I337" s="22"/>
      <c r="J337" s="22"/>
      <c r="K337" s="15">
        <f t="shared" si="15"/>
        <v>2</v>
      </c>
      <c r="L337" s="15" t="str">
        <f t="shared" si="16"/>
        <v>22</v>
      </c>
      <c r="M337" s="15" t="str">
        <f t="shared" si="17"/>
        <v>2022年製</v>
      </c>
      <c r="N337" s="422">
        <f>VLOOKUP(B:B,価格調査!B:S,18,0)</f>
        <v>0</v>
      </c>
    </row>
    <row r="338" spans="1:14" s="15" customFormat="1">
      <c r="A338" s="16" t="s">
        <v>4679</v>
      </c>
      <c r="B338" s="373">
        <v>2055017119274</v>
      </c>
      <c r="C338" s="373"/>
      <c r="D338" s="22" t="s">
        <v>2674</v>
      </c>
      <c r="E338" s="22">
        <v>22</v>
      </c>
      <c r="F338" s="22">
        <v>1</v>
      </c>
      <c r="G338" s="22">
        <v>0</v>
      </c>
      <c r="H338" s="22" t="s">
        <v>2037</v>
      </c>
      <c r="I338" s="22"/>
      <c r="J338" s="22"/>
      <c r="K338" s="15">
        <f t="shared" si="15"/>
        <v>1</v>
      </c>
      <c r="L338" s="15" t="str">
        <f t="shared" si="16"/>
        <v>22</v>
      </c>
      <c r="M338" s="15" t="str">
        <f t="shared" si="17"/>
        <v>2022年製</v>
      </c>
      <c r="N338" s="422">
        <f>VLOOKUP(B:B,価格調査!B:S,18,0)</f>
        <v>1074475823</v>
      </c>
    </row>
    <row r="339" spans="1:14" s="15" customFormat="1">
      <c r="A339" s="16" t="s">
        <v>4679</v>
      </c>
      <c r="B339" s="373" t="s">
        <v>7387</v>
      </c>
      <c r="C339" s="373"/>
      <c r="D339" s="22" t="s">
        <v>2676</v>
      </c>
      <c r="E339" s="22">
        <v>22</v>
      </c>
      <c r="F339" s="22">
        <v>2</v>
      </c>
      <c r="G339" s="22">
        <v>0</v>
      </c>
      <c r="H339" s="22" t="s">
        <v>2037</v>
      </c>
      <c r="I339" s="22"/>
      <c r="J339" s="22"/>
      <c r="K339" s="15">
        <f t="shared" si="15"/>
        <v>1</v>
      </c>
      <c r="L339" s="15" t="str">
        <f t="shared" si="16"/>
        <v>22</v>
      </c>
      <c r="M339" s="15" t="str">
        <f t="shared" si="17"/>
        <v>2022年製</v>
      </c>
      <c r="N339" s="422" t="e">
        <f>VLOOKUP(B:B,価格調査!B:S,18,0)</f>
        <v>#N/A</v>
      </c>
    </row>
    <row r="340" spans="1:14" s="15" customFormat="1">
      <c r="A340" s="16" t="s">
        <v>4679</v>
      </c>
      <c r="B340" s="373">
        <v>2254517119559</v>
      </c>
      <c r="C340" s="373"/>
      <c r="D340" s="22" t="s">
        <v>2680</v>
      </c>
      <c r="E340" s="22">
        <v>22</v>
      </c>
      <c r="F340" s="22">
        <v>1</v>
      </c>
      <c r="G340" s="22">
        <v>0</v>
      </c>
      <c r="H340" s="22" t="s">
        <v>2037</v>
      </c>
      <c r="I340" s="22"/>
      <c r="J340" s="22"/>
      <c r="K340" s="15">
        <f t="shared" si="15"/>
        <v>1</v>
      </c>
      <c r="L340" s="15" t="str">
        <f t="shared" si="16"/>
        <v>22</v>
      </c>
      <c r="M340" s="15" t="str">
        <f t="shared" si="17"/>
        <v>2022年製</v>
      </c>
      <c r="N340" s="422">
        <f>VLOOKUP(B:B,価格調査!B:S,18,0)</f>
        <v>1074476337</v>
      </c>
    </row>
    <row r="341" spans="1:14" s="15" customFormat="1">
      <c r="A341" s="16" t="s">
        <v>4679</v>
      </c>
      <c r="B341" s="373">
        <v>2256018118819</v>
      </c>
      <c r="C341" s="373"/>
      <c r="D341" s="22" t="s">
        <v>2684</v>
      </c>
      <c r="E341" s="22">
        <v>22</v>
      </c>
      <c r="F341" s="22">
        <v>1</v>
      </c>
      <c r="G341" s="22">
        <v>0</v>
      </c>
      <c r="H341" s="22" t="s">
        <v>2037</v>
      </c>
      <c r="I341" s="22"/>
      <c r="J341" s="22"/>
      <c r="K341" s="15">
        <f t="shared" si="15"/>
        <v>1</v>
      </c>
      <c r="L341" s="15" t="str">
        <f t="shared" si="16"/>
        <v>22</v>
      </c>
      <c r="M341" s="15" t="str">
        <f t="shared" si="17"/>
        <v>2022年製</v>
      </c>
      <c r="N341" s="422">
        <f>VLOOKUP(B:B,価格調査!B:S,18,0)</f>
        <v>0</v>
      </c>
    </row>
    <row r="342" spans="1:14" s="15" customFormat="1">
      <c r="A342" s="16" t="s">
        <v>4679</v>
      </c>
      <c r="B342" s="373">
        <v>2355518118814</v>
      </c>
      <c r="C342" s="373"/>
      <c r="D342" s="22" t="s">
        <v>2687</v>
      </c>
      <c r="E342" s="22">
        <v>22</v>
      </c>
      <c r="F342" s="22">
        <v>1</v>
      </c>
      <c r="G342" s="22">
        <v>0</v>
      </c>
      <c r="H342" s="22" t="s">
        <v>2037</v>
      </c>
      <c r="I342" s="22"/>
      <c r="J342" s="22"/>
      <c r="K342" s="15">
        <f t="shared" si="15"/>
        <v>1</v>
      </c>
      <c r="L342" s="15" t="str">
        <f t="shared" si="16"/>
        <v>22</v>
      </c>
      <c r="M342" s="15" t="str">
        <f t="shared" si="17"/>
        <v>2022年製</v>
      </c>
      <c r="N342" s="422">
        <f>VLOOKUP(B:B,価格調査!B:S,18,0)</f>
        <v>0</v>
      </c>
    </row>
    <row r="343" spans="1:14" s="15" customFormat="1">
      <c r="A343" s="16" t="s">
        <v>4679</v>
      </c>
      <c r="B343" s="373">
        <v>2355519117038</v>
      </c>
      <c r="C343" s="373"/>
      <c r="D343" s="22" t="s">
        <v>2688</v>
      </c>
      <c r="E343" s="22">
        <v>22</v>
      </c>
      <c r="F343" s="22">
        <v>126</v>
      </c>
      <c r="G343" s="22">
        <v>0</v>
      </c>
      <c r="H343" s="22" t="s">
        <v>2037</v>
      </c>
      <c r="I343" s="22"/>
      <c r="J343" s="22"/>
      <c r="K343" s="15">
        <f t="shared" si="15"/>
        <v>1</v>
      </c>
      <c r="L343" s="15" t="str">
        <f t="shared" si="16"/>
        <v>22</v>
      </c>
      <c r="M343" s="15" t="str">
        <f t="shared" si="17"/>
        <v>2022年製</v>
      </c>
      <c r="N343" s="422">
        <f>VLOOKUP(B:B,価格調査!B:S,18,0)</f>
        <v>0</v>
      </c>
    </row>
    <row r="344" spans="1:14" s="15" customFormat="1">
      <c r="A344" s="16" t="s">
        <v>4679</v>
      </c>
      <c r="B344" s="373">
        <v>2355519116901</v>
      </c>
      <c r="C344" s="373"/>
      <c r="D344" s="22" t="s">
        <v>2689</v>
      </c>
      <c r="E344" s="22">
        <v>22</v>
      </c>
      <c r="F344" s="22">
        <v>3</v>
      </c>
      <c r="G344" s="22">
        <v>0</v>
      </c>
      <c r="H344" s="22" t="s">
        <v>2037</v>
      </c>
      <c r="I344" s="22"/>
      <c r="J344" s="22"/>
      <c r="K344" s="15">
        <f t="shared" si="15"/>
        <v>1</v>
      </c>
      <c r="L344" s="15" t="str">
        <f t="shared" si="16"/>
        <v>22</v>
      </c>
      <c r="M344" s="15" t="str">
        <f t="shared" si="17"/>
        <v>2022年製</v>
      </c>
      <c r="N344" s="422">
        <f>VLOOKUP(B:B,価格調査!B:S,18,0)</f>
        <v>0</v>
      </c>
    </row>
    <row r="345" spans="1:14" s="15" customFormat="1">
      <c r="A345" s="16" t="s">
        <v>4679</v>
      </c>
      <c r="B345" s="373">
        <v>1856016167065</v>
      </c>
      <c r="C345" s="373"/>
      <c r="D345" s="22" t="s">
        <v>2692</v>
      </c>
      <c r="E345" s="22">
        <v>22</v>
      </c>
      <c r="F345" s="22">
        <v>1</v>
      </c>
      <c r="G345" s="22">
        <v>0</v>
      </c>
      <c r="H345" s="22" t="s">
        <v>2037</v>
      </c>
      <c r="I345" s="22"/>
      <c r="J345" s="22"/>
      <c r="K345" s="15">
        <f t="shared" si="15"/>
        <v>1</v>
      </c>
      <c r="L345" s="15" t="str">
        <f t="shared" si="16"/>
        <v>22</v>
      </c>
      <c r="M345" s="15" t="str">
        <f t="shared" si="17"/>
        <v>2022年製</v>
      </c>
      <c r="N345" s="422">
        <f>VLOOKUP(B:B,価格調査!B:S,18,0)</f>
        <v>1074476795</v>
      </c>
    </row>
    <row r="346" spans="1:14" s="15" customFormat="1">
      <c r="A346" s="16" t="s">
        <v>4679</v>
      </c>
      <c r="B346" s="373">
        <v>2253519189201</v>
      </c>
      <c r="C346" s="373"/>
      <c r="D346" s="22" t="s">
        <v>2703</v>
      </c>
      <c r="E346" s="22">
        <v>22</v>
      </c>
      <c r="F346" s="22">
        <v>3</v>
      </c>
      <c r="G346" s="22">
        <v>0</v>
      </c>
      <c r="H346" s="22" t="s">
        <v>2037</v>
      </c>
      <c r="I346" s="22"/>
      <c r="J346" s="22"/>
      <c r="K346" s="15">
        <f t="shared" si="15"/>
        <v>1</v>
      </c>
      <c r="L346" s="15" t="str">
        <f t="shared" si="16"/>
        <v>22</v>
      </c>
      <c r="M346" s="15" t="str">
        <f t="shared" si="17"/>
        <v>2022年製</v>
      </c>
      <c r="N346" s="422">
        <f>VLOOKUP(B:B,価格調査!B:S,18,0)</f>
        <v>1074476498</v>
      </c>
    </row>
    <row r="347" spans="1:14" s="15" customFormat="1">
      <c r="A347" s="16" t="s">
        <v>4679</v>
      </c>
      <c r="B347" s="373">
        <v>2254018189204</v>
      </c>
      <c r="C347" s="373"/>
      <c r="D347" s="22" t="s">
        <v>2704</v>
      </c>
      <c r="E347" s="22">
        <v>22</v>
      </c>
      <c r="F347" s="22">
        <v>2</v>
      </c>
      <c r="G347" s="22">
        <v>0</v>
      </c>
      <c r="H347" s="22" t="s">
        <v>2037</v>
      </c>
      <c r="I347" s="22"/>
      <c r="J347" s="22"/>
      <c r="K347" s="15">
        <f t="shared" si="15"/>
        <v>1</v>
      </c>
      <c r="L347" s="15" t="str">
        <f t="shared" si="16"/>
        <v>22</v>
      </c>
      <c r="M347" s="15" t="str">
        <f t="shared" si="17"/>
        <v>2022年製</v>
      </c>
      <c r="N347" s="422">
        <f>VLOOKUP(B:B,価格調査!B:S,18,0)</f>
        <v>1074476728</v>
      </c>
    </row>
    <row r="348" spans="1:14" s="15" customFormat="1">
      <c r="A348" s="16" t="s">
        <v>4679</v>
      </c>
      <c r="B348" s="373">
        <v>2254519189208</v>
      </c>
      <c r="C348" s="373"/>
      <c r="D348" s="22" t="s">
        <v>2705</v>
      </c>
      <c r="E348" s="22">
        <v>22</v>
      </c>
      <c r="F348" s="22">
        <v>6</v>
      </c>
      <c r="G348" s="22">
        <v>0</v>
      </c>
      <c r="H348" s="22" t="s">
        <v>2037</v>
      </c>
      <c r="I348" s="22"/>
      <c r="J348" s="22"/>
      <c r="K348" s="15">
        <f t="shared" si="15"/>
        <v>1</v>
      </c>
      <c r="L348" s="15" t="str">
        <f t="shared" si="16"/>
        <v>22</v>
      </c>
      <c r="M348" s="15" t="str">
        <f t="shared" si="17"/>
        <v>2022年製</v>
      </c>
      <c r="N348" s="422">
        <f>VLOOKUP(B:B,価格調査!B:S,18,0)</f>
        <v>1074476529</v>
      </c>
    </row>
    <row r="349" spans="1:14" s="15" customFormat="1">
      <c r="A349" s="16" t="s">
        <v>4679</v>
      </c>
      <c r="B349" s="373">
        <v>2255018189300</v>
      </c>
      <c r="C349" s="373"/>
      <c r="D349" s="22" t="s">
        <v>2706</v>
      </c>
      <c r="E349" s="22">
        <v>22</v>
      </c>
      <c r="F349" s="22">
        <v>3</v>
      </c>
      <c r="G349" s="22">
        <v>0</v>
      </c>
      <c r="H349" s="22" t="s">
        <v>2037</v>
      </c>
      <c r="I349" s="22"/>
      <c r="J349" s="22"/>
      <c r="K349" s="15">
        <f t="shared" si="15"/>
        <v>1</v>
      </c>
      <c r="L349" s="15" t="str">
        <f t="shared" si="16"/>
        <v>22</v>
      </c>
      <c r="M349" s="15" t="str">
        <f t="shared" si="17"/>
        <v>2022年製</v>
      </c>
      <c r="N349" s="422">
        <f>VLOOKUP(B:B,価格調査!B:S,18,0)</f>
        <v>1074476530</v>
      </c>
    </row>
    <row r="350" spans="1:14" s="15" customFormat="1">
      <c r="A350" s="16" t="s">
        <v>4679</v>
      </c>
      <c r="B350" s="373">
        <v>2354018189201</v>
      </c>
      <c r="C350" s="373"/>
      <c r="D350" s="22" t="s">
        <v>2708</v>
      </c>
      <c r="E350" s="22">
        <v>22</v>
      </c>
      <c r="F350" s="22">
        <v>4</v>
      </c>
      <c r="G350" s="22">
        <v>0</v>
      </c>
      <c r="H350" s="22" t="s">
        <v>2037</v>
      </c>
      <c r="I350" s="22"/>
      <c r="J350" s="22"/>
      <c r="K350" s="15">
        <f t="shared" si="15"/>
        <v>1</v>
      </c>
      <c r="L350" s="15" t="str">
        <f t="shared" si="16"/>
        <v>22</v>
      </c>
      <c r="M350" s="15" t="str">
        <f t="shared" si="17"/>
        <v>2022年製</v>
      </c>
      <c r="N350" s="422">
        <f>VLOOKUP(B:B,価格調査!B:S,18,0)</f>
        <v>1074476249</v>
      </c>
    </row>
    <row r="351" spans="1:14" s="15" customFormat="1">
      <c r="A351" s="16" t="s">
        <v>4679</v>
      </c>
      <c r="B351" s="373">
        <v>2355019189306</v>
      </c>
      <c r="C351" s="373"/>
      <c r="D351" s="22" t="s">
        <v>2709</v>
      </c>
      <c r="E351" s="22">
        <v>22</v>
      </c>
      <c r="F351" s="22">
        <v>15</v>
      </c>
      <c r="G351" s="22">
        <v>0</v>
      </c>
      <c r="H351" s="22" t="s">
        <v>2037</v>
      </c>
      <c r="I351" s="22"/>
      <c r="J351" s="22"/>
      <c r="K351" s="15">
        <f t="shared" si="15"/>
        <v>1</v>
      </c>
      <c r="L351" s="15" t="str">
        <f t="shared" si="16"/>
        <v>22</v>
      </c>
      <c r="M351" s="15" t="str">
        <f t="shared" si="17"/>
        <v>2022年製</v>
      </c>
      <c r="N351" s="422">
        <f>VLOOKUP(B:B,価格調査!B:S,18,0)</f>
        <v>1074476047</v>
      </c>
    </row>
    <row r="352" spans="1:14" s="15" customFormat="1">
      <c r="A352" s="16" t="s">
        <v>4679</v>
      </c>
      <c r="B352" s="373">
        <v>2454019189207</v>
      </c>
      <c r="C352" s="373"/>
      <c r="D352" s="22" t="s">
        <v>2711</v>
      </c>
      <c r="E352" s="22">
        <v>22</v>
      </c>
      <c r="F352" s="22">
        <v>34</v>
      </c>
      <c r="G352" s="22">
        <v>0</v>
      </c>
      <c r="H352" s="22" t="s">
        <v>2037</v>
      </c>
      <c r="I352" s="22"/>
      <c r="J352" s="22"/>
      <c r="K352" s="15">
        <f t="shared" si="15"/>
        <v>1</v>
      </c>
      <c r="L352" s="15" t="str">
        <f t="shared" si="16"/>
        <v>22</v>
      </c>
      <c r="M352" s="15" t="str">
        <f t="shared" si="17"/>
        <v>2022年製</v>
      </c>
      <c r="N352" s="422">
        <f>VLOOKUP(B:B,価格調査!B:S,18,0)</f>
        <v>1074476528</v>
      </c>
    </row>
    <row r="353" spans="1:14" s="15" customFormat="1">
      <c r="A353" s="16" t="s">
        <v>4679</v>
      </c>
      <c r="B353" s="373">
        <v>2553519189202</v>
      </c>
      <c r="C353" s="373"/>
      <c r="D353" s="22" t="s">
        <v>2712</v>
      </c>
      <c r="E353" s="22">
        <v>22</v>
      </c>
      <c r="F353" s="22">
        <v>4</v>
      </c>
      <c r="G353" s="22">
        <v>0</v>
      </c>
      <c r="H353" s="22" t="s">
        <v>2037</v>
      </c>
      <c r="I353" s="22"/>
      <c r="J353" s="22"/>
      <c r="K353" s="15">
        <f t="shared" si="15"/>
        <v>1</v>
      </c>
      <c r="L353" s="15" t="str">
        <f t="shared" si="16"/>
        <v>22</v>
      </c>
      <c r="M353" s="15" t="str">
        <f t="shared" si="17"/>
        <v>2022年製</v>
      </c>
      <c r="N353" s="422">
        <f>VLOOKUP(B:B,価格調査!B:S,18,0)</f>
        <v>1074476051</v>
      </c>
    </row>
    <row r="354" spans="1:14" s="15" customFormat="1">
      <c r="A354" s="16" t="s">
        <v>4679</v>
      </c>
      <c r="B354" s="373">
        <v>1856515149005</v>
      </c>
      <c r="C354" s="373"/>
      <c r="D354" s="22" t="s">
        <v>2717</v>
      </c>
      <c r="E354" s="22">
        <v>22</v>
      </c>
      <c r="F354" s="22">
        <v>3</v>
      </c>
      <c r="G354" s="22">
        <v>0</v>
      </c>
      <c r="H354" s="22" t="s">
        <v>2037</v>
      </c>
      <c r="I354" s="22"/>
      <c r="J354" s="22"/>
      <c r="K354" s="15">
        <f t="shared" si="15"/>
        <v>1</v>
      </c>
      <c r="L354" s="15" t="str">
        <f t="shared" si="16"/>
        <v>22</v>
      </c>
      <c r="M354" s="15" t="str">
        <f t="shared" si="17"/>
        <v>2022年製</v>
      </c>
      <c r="N354" s="422" t="e">
        <f>VLOOKUP(B:B,価格調査!B:S,18,0)</f>
        <v>#N/A</v>
      </c>
    </row>
    <row r="355" spans="1:14" s="15" customFormat="1">
      <c r="A355" s="16" t="s">
        <v>4679</v>
      </c>
      <c r="B355" s="373">
        <v>1956515149002</v>
      </c>
      <c r="C355" s="373"/>
      <c r="D355" s="22" t="s">
        <v>2718</v>
      </c>
      <c r="E355" s="22">
        <v>22</v>
      </c>
      <c r="F355" s="22">
        <v>2</v>
      </c>
      <c r="G355" s="22">
        <v>0</v>
      </c>
      <c r="H355" s="22" t="s">
        <v>2037</v>
      </c>
      <c r="I355" s="22"/>
      <c r="J355" s="22"/>
      <c r="K355" s="15">
        <f t="shared" si="15"/>
        <v>1</v>
      </c>
      <c r="L355" s="15" t="str">
        <f t="shared" si="16"/>
        <v>22</v>
      </c>
      <c r="M355" s="15" t="str">
        <f t="shared" si="17"/>
        <v>2022年製</v>
      </c>
      <c r="N355" s="422" t="e">
        <f>VLOOKUP(B:B,価格調査!B:S,18,0)</f>
        <v>#N/A</v>
      </c>
    </row>
    <row r="356" spans="1:14" s="15" customFormat="1">
      <c r="A356" s="16" t="s">
        <v>4679</v>
      </c>
      <c r="B356" s="373">
        <v>2155017149001</v>
      </c>
      <c r="C356" s="373"/>
      <c r="D356" s="22" t="s">
        <v>2719</v>
      </c>
      <c r="E356" s="22">
        <v>22</v>
      </c>
      <c r="F356" s="22">
        <v>8</v>
      </c>
      <c r="G356" s="22">
        <v>0</v>
      </c>
      <c r="H356" s="22" t="s">
        <v>2037</v>
      </c>
      <c r="I356" s="22"/>
      <c r="J356" s="22"/>
      <c r="K356" s="15">
        <f t="shared" si="15"/>
        <v>1</v>
      </c>
      <c r="L356" s="15" t="str">
        <f t="shared" si="16"/>
        <v>22</v>
      </c>
      <c r="M356" s="15" t="str">
        <f t="shared" si="17"/>
        <v>2022年製</v>
      </c>
      <c r="N356" s="422" t="e">
        <f>VLOOKUP(B:B,価格調査!B:S,18,0)</f>
        <v>#N/A</v>
      </c>
    </row>
    <row r="357" spans="1:14" s="15" customFormat="1">
      <c r="A357" s="16" t="s">
        <v>4679</v>
      </c>
      <c r="B357" s="373">
        <v>2256517149000</v>
      </c>
      <c r="C357" s="373"/>
      <c r="D357" s="22" t="s">
        <v>2720</v>
      </c>
      <c r="E357" s="22">
        <v>22</v>
      </c>
      <c r="F357" s="22">
        <v>3</v>
      </c>
      <c r="G357" s="22">
        <v>0</v>
      </c>
      <c r="H357" s="22" t="s">
        <v>2037</v>
      </c>
      <c r="I357" s="22"/>
      <c r="J357" s="22"/>
      <c r="K357" s="15">
        <f t="shared" si="15"/>
        <v>1</v>
      </c>
      <c r="L357" s="15" t="str">
        <f t="shared" si="16"/>
        <v>22</v>
      </c>
      <c r="M357" s="15" t="str">
        <f t="shared" si="17"/>
        <v>2022年製</v>
      </c>
      <c r="N357" s="422" t="e">
        <f>VLOOKUP(B:B,価格調査!B:S,18,0)</f>
        <v>#N/A</v>
      </c>
    </row>
    <row r="358" spans="1:14" s="15" customFormat="1">
      <c r="A358" s="16" t="s">
        <v>4679</v>
      </c>
      <c r="B358" s="373">
        <v>2654520149831</v>
      </c>
      <c r="C358" s="373"/>
      <c r="D358" s="22" t="s">
        <v>2722</v>
      </c>
      <c r="E358" s="22">
        <v>22</v>
      </c>
      <c r="F358" s="22">
        <v>8</v>
      </c>
      <c r="G358" s="22">
        <v>0</v>
      </c>
      <c r="H358" s="22" t="s">
        <v>2037</v>
      </c>
      <c r="I358" s="22"/>
      <c r="J358" s="22"/>
      <c r="K358" s="15">
        <f t="shared" si="15"/>
        <v>1</v>
      </c>
      <c r="L358" s="15" t="str">
        <f t="shared" si="16"/>
        <v>22</v>
      </c>
      <c r="M358" s="15" t="str">
        <f t="shared" si="17"/>
        <v>2022年製</v>
      </c>
      <c r="N358" s="422" t="e">
        <f>VLOOKUP(B:B,価格調査!B:S,18,0)</f>
        <v>#N/A</v>
      </c>
    </row>
    <row r="359" spans="1:14" s="15" customFormat="1">
      <c r="A359" s="16" t="s">
        <v>4679</v>
      </c>
      <c r="B359" s="373">
        <v>2254018129798</v>
      </c>
      <c r="C359" s="373"/>
      <c r="D359" s="22" t="s">
        <v>2730</v>
      </c>
      <c r="E359" s="22">
        <v>22</v>
      </c>
      <c r="F359" s="22">
        <v>175</v>
      </c>
      <c r="G359" s="22">
        <v>0</v>
      </c>
      <c r="H359" s="22" t="s">
        <v>2037</v>
      </c>
      <c r="I359" s="22"/>
      <c r="J359" s="22"/>
      <c r="K359" s="15">
        <f t="shared" si="15"/>
        <v>1</v>
      </c>
      <c r="L359" s="15" t="str">
        <f t="shared" si="16"/>
        <v>22</v>
      </c>
      <c r="M359" s="15" t="str">
        <f t="shared" si="17"/>
        <v>2022年製</v>
      </c>
      <c r="N359" s="422">
        <f>VLOOKUP(B:B,価格調査!B:S,18,0)</f>
        <v>1074475756</v>
      </c>
    </row>
    <row r="360" spans="1:14" s="15" customFormat="1">
      <c r="A360" s="16" t="s">
        <v>4679</v>
      </c>
      <c r="B360" s="373">
        <v>2355519129857</v>
      </c>
      <c r="C360" s="373"/>
      <c r="D360" s="22" t="s">
        <v>2735</v>
      </c>
      <c r="E360" s="22">
        <v>22</v>
      </c>
      <c r="F360" s="22">
        <v>2</v>
      </c>
      <c r="G360" s="22">
        <v>0</v>
      </c>
      <c r="H360" s="22" t="s">
        <v>2037</v>
      </c>
      <c r="I360" s="22"/>
      <c r="J360" s="22"/>
      <c r="K360" s="15">
        <f t="shared" si="15"/>
        <v>1</v>
      </c>
      <c r="L360" s="15" t="str">
        <f t="shared" si="16"/>
        <v>22</v>
      </c>
      <c r="M360" s="15" t="str">
        <f t="shared" si="17"/>
        <v>2022年製</v>
      </c>
      <c r="N360" s="422">
        <f>VLOOKUP(B:B,価格調査!B:S,18,0)</f>
        <v>0</v>
      </c>
    </row>
    <row r="361" spans="1:14" s="15" customFormat="1">
      <c r="A361" s="16" t="s">
        <v>4679</v>
      </c>
      <c r="B361" s="373">
        <v>2454018129860</v>
      </c>
      <c r="C361" s="373"/>
      <c r="D361" s="22" t="s">
        <v>2740</v>
      </c>
      <c r="E361" s="22">
        <v>22</v>
      </c>
      <c r="F361" s="22">
        <v>3</v>
      </c>
      <c r="G361" s="22">
        <v>0</v>
      </c>
      <c r="H361" s="22" t="s">
        <v>2037</v>
      </c>
      <c r="I361" s="22"/>
      <c r="J361" s="22"/>
      <c r="K361" s="15">
        <f t="shared" si="15"/>
        <v>1</v>
      </c>
      <c r="L361" s="15" t="str">
        <f t="shared" si="16"/>
        <v>22</v>
      </c>
      <c r="M361" s="15" t="str">
        <f t="shared" si="17"/>
        <v>2022年製</v>
      </c>
      <c r="N361" s="422">
        <f>VLOOKUP(B:B,価格調査!B:S,18,0)</f>
        <v>1074476644</v>
      </c>
    </row>
    <row r="362" spans="1:14" s="15" customFormat="1">
      <c r="A362" s="16" t="s">
        <v>4679</v>
      </c>
      <c r="B362" s="373">
        <v>2454018129792</v>
      </c>
      <c r="C362" s="373"/>
      <c r="D362" s="22" t="s">
        <v>2741</v>
      </c>
      <c r="E362" s="22">
        <v>22</v>
      </c>
      <c r="F362" s="22">
        <v>16</v>
      </c>
      <c r="G362" s="22">
        <v>0</v>
      </c>
      <c r="H362" s="22" t="s">
        <v>2037</v>
      </c>
      <c r="I362" s="22"/>
      <c r="J362" s="22"/>
      <c r="K362" s="15">
        <f t="shared" si="15"/>
        <v>1</v>
      </c>
      <c r="L362" s="15" t="str">
        <f t="shared" si="16"/>
        <v>22</v>
      </c>
      <c r="M362" s="15" t="str">
        <f t="shared" si="17"/>
        <v>2022年製</v>
      </c>
      <c r="N362" s="422">
        <f>VLOOKUP(B:B,価格調査!B:S,18,0)</f>
        <v>0</v>
      </c>
    </row>
    <row r="363" spans="1:14" s="15" customFormat="1">
      <c r="A363" s="16" t="s">
        <v>4679</v>
      </c>
      <c r="B363" s="373">
        <v>2454019129784</v>
      </c>
      <c r="C363" s="373"/>
      <c r="D363" s="22" t="s">
        <v>2743</v>
      </c>
      <c r="E363" s="22">
        <v>22</v>
      </c>
      <c r="F363" s="22">
        <v>42</v>
      </c>
      <c r="G363" s="22">
        <v>0</v>
      </c>
      <c r="H363" s="22" t="s">
        <v>2037</v>
      </c>
      <c r="I363" s="22"/>
      <c r="J363" s="22"/>
      <c r="K363" s="15">
        <f t="shared" si="15"/>
        <v>1</v>
      </c>
      <c r="L363" s="15" t="str">
        <f t="shared" si="16"/>
        <v>22</v>
      </c>
      <c r="M363" s="15" t="str">
        <f t="shared" si="17"/>
        <v>2022年製</v>
      </c>
      <c r="N363" s="422">
        <f>VLOOKUP(B:B,価格調査!B:S,18,0)</f>
        <v>1074475758</v>
      </c>
    </row>
    <row r="364" spans="1:14" s="15" customFormat="1">
      <c r="A364" s="16" t="s">
        <v>4679</v>
      </c>
      <c r="B364" s="373">
        <v>2753519129899</v>
      </c>
      <c r="C364" s="373"/>
      <c r="D364" s="22" t="s">
        <v>2744</v>
      </c>
      <c r="E364" s="22">
        <v>22</v>
      </c>
      <c r="F364" s="22">
        <v>1</v>
      </c>
      <c r="G364" s="22">
        <v>0</v>
      </c>
      <c r="H364" s="22" t="s">
        <v>2037</v>
      </c>
      <c r="I364" s="22"/>
      <c r="J364" s="22"/>
      <c r="K364" s="15">
        <f t="shared" si="15"/>
        <v>1</v>
      </c>
      <c r="L364" s="15" t="str">
        <f t="shared" si="16"/>
        <v>22</v>
      </c>
      <c r="M364" s="15" t="str">
        <f t="shared" si="17"/>
        <v>2022年製</v>
      </c>
      <c r="N364" s="422">
        <f>VLOOKUP(B:B,価格調査!B:S,18,0)</f>
        <v>0</v>
      </c>
    </row>
    <row r="365" spans="1:14" s="15" customFormat="1">
      <c r="A365" s="16" t="s">
        <v>4679</v>
      </c>
      <c r="B365" s="373">
        <v>2454019490037</v>
      </c>
      <c r="C365" s="373"/>
      <c r="D365" s="22" t="s">
        <v>2745</v>
      </c>
      <c r="E365" s="22">
        <v>22</v>
      </c>
      <c r="F365" s="22">
        <v>1</v>
      </c>
      <c r="G365" s="22">
        <v>0</v>
      </c>
      <c r="H365" s="22" t="s">
        <v>2037</v>
      </c>
      <c r="I365" s="22"/>
      <c r="J365" s="22"/>
      <c r="K365" s="15">
        <f t="shared" si="15"/>
        <v>1</v>
      </c>
      <c r="L365" s="15" t="str">
        <f t="shared" si="16"/>
        <v>22</v>
      </c>
      <c r="M365" s="15" t="str">
        <f t="shared" si="17"/>
        <v>2022年製</v>
      </c>
      <c r="N365" s="422" t="e">
        <f>VLOOKUP(B:B,価格調査!B:S,18,0)</f>
        <v>#N/A</v>
      </c>
    </row>
    <row r="366" spans="1:14" s="15" customFormat="1">
      <c r="A366" s="16" t="s">
        <v>4679</v>
      </c>
      <c r="B366" s="373">
        <v>2055516129934</v>
      </c>
      <c r="C366" s="373"/>
      <c r="D366" s="22" t="s">
        <v>2749</v>
      </c>
      <c r="E366" s="22">
        <v>22</v>
      </c>
      <c r="F366" s="22">
        <v>4</v>
      </c>
      <c r="G366" s="22">
        <v>0</v>
      </c>
      <c r="H366" s="22" t="s">
        <v>2037</v>
      </c>
      <c r="I366" s="22"/>
      <c r="J366" s="22"/>
      <c r="K366" s="15">
        <f t="shared" si="15"/>
        <v>1</v>
      </c>
      <c r="L366" s="15" t="str">
        <f t="shared" si="16"/>
        <v>22</v>
      </c>
      <c r="M366" s="15" t="str">
        <f t="shared" si="17"/>
        <v>2022年製</v>
      </c>
      <c r="N366" s="422" t="e">
        <f>VLOOKUP(B:B,価格調査!B:S,18,0)</f>
        <v>#N/A</v>
      </c>
    </row>
    <row r="367" spans="1:14" s="15" customFormat="1">
      <c r="A367" s="16" t="s">
        <v>4679</v>
      </c>
      <c r="B367" s="373">
        <v>2454018129938</v>
      </c>
      <c r="C367" s="373"/>
      <c r="D367" s="22" t="s">
        <v>2757</v>
      </c>
      <c r="E367" s="22">
        <v>22</v>
      </c>
      <c r="F367" s="22">
        <v>1</v>
      </c>
      <c r="G367" s="22">
        <v>0</v>
      </c>
      <c r="H367" s="22" t="s">
        <v>2037</v>
      </c>
      <c r="I367" s="22"/>
      <c r="J367" s="22"/>
      <c r="K367" s="15">
        <f t="shared" si="15"/>
        <v>1</v>
      </c>
      <c r="L367" s="15" t="str">
        <f t="shared" si="16"/>
        <v>22</v>
      </c>
      <c r="M367" s="15" t="str">
        <f t="shared" si="17"/>
        <v>2022年製</v>
      </c>
      <c r="N367" s="422" t="e">
        <f>VLOOKUP(B:B,価格調査!B:S,18,0)</f>
        <v>#N/A</v>
      </c>
    </row>
    <row r="368" spans="1:14" s="15" customFormat="1">
      <c r="A368" s="16" t="s">
        <v>4679</v>
      </c>
      <c r="B368" s="373">
        <v>2454517118525</v>
      </c>
      <c r="C368" s="373"/>
      <c r="D368" s="22" t="s">
        <v>2804</v>
      </c>
      <c r="E368" s="22">
        <v>22</v>
      </c>
      <c r="F368" s="22">
        <v>1</v>
      </c>
      <c r="G368" s="22">
        <v>0</v>
      </c>
      <c r="H368" s="22" t="s">
        <v>2037</v>
      </c>
      <c r="I368" s="22"/>
      <c r="J368" s="22"/>
      <c r="K368" s="15">
        <f t="shared" si="15"/>
        <v>1</v>
      </c>
      <c r="L368" s="15" t="str">
        <f t="shared" si="16"/>
        <v>22</v>
      </c>
      <c r="M368" s="15" t="str">
        <f t="shared" si="17"/>
        <v>2022年製</v>
      </c>
      <c r="N368" s="422">
        <f>VLOOKUP(B:B,価格調査!B:S,18,0)</f>
        <v>1074476384</v>
      </c>
    </row>
    <row r="369" spans="1:14" s="15" customFormat="1">
      <c r="A369" s="16" t="s">
        <v>4679</v>
      </c>
      <c r="B369" s="373">
        <v>2353519119557</v>
      </c>
      <c r="C369" s="373"/>
      <c r="D369" s="22" t="s">
        <v>6295</v>
      </c>
      <c r="E369" s="22">
        <v>22</v>
      </c>
      <c r="F369" s="22">
        <v>30</v>
      </c>
      <c r="G369" s="22">
        <v>0</v>
      </c>
      <c r="H369" s="22" t="s">
        <v>2037</v>
      </c>
      <c r="I369" s="22"/>
      <c r="J369" s="22"/>
      <c r="K369" s="15">
        <f t="shared" si="15"/>
        <v>1</v>
      </c>
      <c r="L369" s="15" t="str">
        <f t="shared" si="16"/>
        <v>22</v>
      </c>
      <c r="M369" s="15" t="str">
        <f t="shared" si="17"/>
        <v>2022年製</v>
      </c>
      <c r="N369" s="422">
        <f>VLOOKUP(B:B,価格調査!B:S,18,0)</f>
        <v>1075537432</v>
      </c>
    </row>
    <row r="370" spans="1:14" s="15" customFormat="1">
      <c r="A370" s="16" t="s">
        <v>4679</v>
      </c>
      <c r="B370" s="373">
        <v>2154518208071</v>
      </c>
      <c r="C370" s="373"/>
      <c r="D370" s="22" t="s">
        <v>7447</v>
      </c>
      <c r="E370" s="22">
        <v>22</v>
      </c>
      <c r="F370" s="22">
        <v>37</v>
      </c>
      <c r="G370" s="22">
        <v>0</v>
      </c>
      <c r="H370" s="22" t="s">
        <v>2037</v>
      </c>
      <c r="I370" s="22"/>
      <c r="J370" s="22"/>
      <c r="K370" s="15">
        <f t="shared" si="15"/>
        <v>1</v>
      </c>
      <c r="L370" s="15" t="str">
        <f t="shared" si="16"/>
        <v>22</v>
      </c>
      <c r="M370" s="15" t="str">
        <f t="shared" si="17"/>
        <v>2022年製</v>
      </c>
      <c r="N370" s="422">
        <f>VLOOKUP(B:B,価格調査!B:S,18,0)</f>
        <v>1075650684</v>
      </c>
    </row>
    <row r="371" spans="1:14" s="15" customFormat="1">
      <c r="A371" s="16" t="s">
        <v>4679</v>
      </c>
      <c r="B371" s="373">
        <v>2254018208066</v>
      </c>
      <c r="C371" s="373"/>
      <c r="D371" s="21" t="s">
        <v>7210</v>
      </c>
      <c r="E371" s="22">
        <v>22</v>
      </c>
      <c r="F371" s="22">
        <v>3</v>
      </c>
      <c r="G371" s="22">
        <v>0</v>
      </c>
      <c r="H371" s="22" t="s">
        <v>2037</v>
      </c>
      <c r="I371" s="22"/>
      <c r="J371" s="22"/>
      <c r="K371" s="15">
        <f t="shared" si="15"/>
        <v>1</v>
      </c>
      <c r="L371" s="15" t="str">
        <f t="shared" si="16"/>
        <v>22</v>
      </c>
      <c r="M371" s="15" t="str">
        <f t="shared" si="17"/>
        <v>2022年製</v>
      </c>
      <c r="N371" s="422">
        <f>VLOOKUP(B:B,価格調査!B:S,18,0)</f>
        <v>1074476157</v>
      </c>
    </row>
    <row r="372" spans="1:14" s="15" customFormat="1">
      <c r="A372" s="16" t="s">
        <v>4679</v>
      </c>
      <c r="B372" s="373">
        <v>2255518139225</v>
      </c>
      <c r="C372" s="373"/>
      <c r="D372" s="21" t="s">
        <v>7448</v>
      </c>
      <c r="E372" s="22">
        <v>22</v>
      </c>
      <c r="F372" s="22">
        <v>28</v>
      </c>
      <c r="G372" s="22">
        <v>0</v>
      </c>
      <c r="H372" s="22" t="s">
        <v>2037</v>
      </c>
      <c r="I372" s="22"/>
      <c r="J372" s="22"/>
      <c r="K372" s="15">
        <f t="shared" si="15"/>
        <v>1</v>
      </c>
      <c r="L372" s="15" t="str">
        <f t="shared" si="16"/>
        <v>22</v>
      </c>
      <c r="M372" s="15" t="str">
        <f t="shared" si="17"/>
        <v>2022年製</v>
      </c>
      <c r="N372" s="422" t="e">
        <f>VLOOKUP(B:B,価格調査!B:S,18,0)</f>
        <v>#N/A</v>
      </c>
    </row>
    <row r="373" spans="1:14" s="15" customFormat="1">
      <c r="A373" s="16" t="s">
        <v>4679</v>
      </c>
      <c r="B373" s="373">
        <v>2354018157705</v>
      </c>
      <c r="C373" s="373"/>
      <c r="D373" s="22" t="s">
        <v>7893</v>
      </c>
      <c r="E373" s="22">
        <v>22</v>
      </c>
      <c r="F373" s="22">
        <v>4</v>
      </c>
      <c r="G373" s="22">
        <v>0</v>
      </c>
      <c r="H373" s="22" t="s">
        <v>2037</v>
      </c>
      <c r="I373" s="22"/>
      <c r="J373" s="22"/>
      <c r="K373" s="15">
        <f t="shared" si="15"/>
        <v>5</v>
      </c>
      <c r="L373" s="15" t="str">
        <f t="shared" si="16"/>
        <v>22</v>
      </c>
      <c r="M373" s="15" t="str">
        <f t="shared" si="17"/>
        <v>2022年製</v>
      </c>
      <c r="N373" s="422">
        <f>VLOOKUP(B:B,価格調査!B:S,18,0)</f>
        <v>1074476213</v>
      </c>
    </row>
    <row r="374" spans="1:14" s="15" customFormat="1">
      <c r="A374" s="16" t="s">
        <v>4679</v>
      </c>
      <c r="B374" s="373">
        <v>2156016206634</v>
      </c>
      <c r="C374" s="373"/>
      <c r="D374" s="22" t="s">
        <v>7998</v>
      </c>
      <c r="E374" s="22">
        <v>22</v>
      </c>
      <c r="F374" s="22">
        <v>4</v>
      </c>
      <c r="G374" s="22">
        <v>0</v>
      </c>
      <c r="H374" s="22" t="s">
        <v>2037</v>
      </c>
      <c r="I374" s="22"/>
      <c r="J374" s="22"/>
      <c r="K374" s="15">
        <f t="shared" si="15"/>
        <v>1</v>
      </c>
      <c r="L374" s="15" t="str">
        <f t="shared" si="16"/>
        <v>22</v>
      </c>
      <c r="M374" s="15" t="str">
        <f t="shared" si="17"/>
        <v>2022年製</v>
      </c>
      <c r="N374" s="422" t="e">
        <f>VLOOKUP(B:B,価格調査!B:S,18,0)</f>
        <v>#N/A</v>
      </c>
    </row>
    <row r="375" spans="1:14" s="15" customFormat="1">
      <c r="A375" s="16" t="s">
        <v>4679</v>
      </c>
      <c r="B375" s="373">
        <v>1958015156948</v>
      </c>
      <c r="C375" s="373"/>
      <c r="D375" s="22" t="s">
        <v>7999</v>
      </c>
      <c r="E375" s="22">
        <v>22</v>
      </c>
      <c r="F375" s="22">
        <v>4</v>
      </c>
      <c r="G375" s="22">
        <v>0</v>
      </c>
      <c r="H375" s="22" t="s">
        <v>2037</v>
      </c>
      <c r="I375" s="22"/>
      <c r="J375" s="22"/>
      <c r="K375" s="15">
        <f t="shared" si="15"/>
        <v>1</v>
      </c>
      <c r="L375" s="15" t="str">
        <f t="shared" si="16"/>
        <v>22</v>
      </c>
      <c r="M375" s="15" t="str">
        <f t="shared" si="17"/>
        <v>2022年製</v>
      </c>
      <c r="N375" s="422" t="e">
        <f>VLOOKUP(B:B,価格調査!B:S,18,0)</f>
        <v>#N/A</v>
      </c>
    </row>
    <row r="376" spans="1:14" s="15" customFormat="1">
      <c r="A376" s="16" t="s">
        <v>4679</v>
      </c>
      <c r="B376" s="373">
        <v>2156016208966</v>
      </c>
      <c r="C376" s="373"/>
      <c r="D376" s="22" t="s">
        <v>2393</v>
      </c>
      <c r="E376" s="22">
        <v>22</v>
      </c>
      <c r="F376" s="22">
        <v>33</v>
      </c>
      <c r="G376" s="22">
        <v>0</v>
      </c>
      <c r="H376" s="22" t="s">
        <v>2037</v>
      </c>
      <c r="I376" s="22"/>
      <c r="J376" s="22"/>
      <c r="K376" s="15">
        <f t="shared" si="15"/>
        <v>2</v>
      </c>
      <c r="L376" s="15" t="str">
        <f t="shared" si="16"/>
        <v>22</v>
      </c>
      <c r="M376" s="15" t="str">
        <f t="shared" si="17"/>
        <v>2022年製</v>
      </c>
      <c r="N376" s="422" t="e">
        <f>VLOOKUP(B:B,価格調査!B:S,18,0)</f>
        <v>#N/A</v>
      </c>
    </row>
    <row r="377" spans="1:14" s="15" customFormat="1">
      <c r="A377" s="16" t="s">
        <v>7651</v>
      </c>
      <c r="B377" s="373">
        <v>1458013130457</v>
      </c>
      <c r="C377" s="373">
        <v>4992496151938</v>
      </c>
      <c r="D377" s="22" t="s">
        <v>2236</v>
      </c>
      <c r="E377" s="22">
        <v>423</v>
      </c>
      <c r="F377" s="22">
        <v>4</v>
      </c>
      <c r="G377" s="22">
        <v>0</v>
      </c>
      <c r="H377" s="22" t="s">
        <v>2037</v>
      </c>
      <c r="I377" s="22" t="s">
        <v>2036</v>
      </c>
      <c r="J377" s="22" t="s">
        <v>2146</v>
      </c>
      <c r="K377" s="15">
        <f t="shared" si="15"/>
        <v>1</v>
      </c>
      <c r="L377" s="15" t="str">
        <f t="shared" si="16"/>
        <v>23</v>
      </c>
      <c r="M377" s="15" t="str">
        <f t="shared" si="17"/>
        <v>2023年製</v>
      </c>
      <c r="N377" s="422" t="e">
        <f>VLOOKUP(B:B,価格調査!B:S,18,0)</f>
        <v>#N/A</v>
      </c>
    </row>
    <row r="378" spans="1:14" s="15" customFormat="1">
      <c r="A378" s="16" t="s">
        <v>7651</v>
      </c>
      <c r="B378" s="373">
        <v>1458013130075</v>
      </c>
      <c r="C378" s="373">
        <v>4992496142264</v>
      </c>
      <c r="D378" s="22" t="s">
        <v>2235</v>
      </c>
      <c r="E378" s="22">
        <v>4423</v>
      </c>
      <c r="F378" s="22">
        <v>4</v>
      </c>
      <c r="G378" s="22">
        <v>0</v>
      </c>
      <c r="H378" s="22" t="s">
        <v>2037</v>
      </c>
      <c r="I378" s="22" t="s">
        <v>2036</v>
      </c>
      <c r="J378" s="22" t="s">
        <v>2148</v>
      </c>
      <c r="K378" s="15">
        <f t="shared" si="15"/>
        <v>3</v>
      </c>
      <c r="L378" s="15" t="str">
        <f t="shared" si="16"/>
        <v>23</v>
      </c>
      <c r="M378" s="15" t="str">
        <f t="shared" si="17"/>
        <v>2023年製</v>
      </c>
      <c r="N378" s="422">
        <f>VLOOKUP(B:B,価格調査!B:S,18,0)</f>
        <v>1074476573</v>
      </c>
    </row>
    <row r="379" spans="1:14" s="15" customFormat="1">
      <c r="A379" s="16" t="s">
        <v>7651</v>
      </c>
      <c r="B379" s="373">
        <v>1458013130075</v>
      </c>
      <c r="C379" s="373">
        <v>4992496142264</v>
      </c>
      <c r="D379" s="21" t="s">
        <v>2235</v>
      </c>
      <c r="E379" s="22">
        <v>4523</v>
      </c>
      <c r="F379" s="22">
        <v>12</v>
      </c>
      <c r="G379" s="22">
        <v>0</v>
      </c>
      <c r="H379" s="22" t="s">
        <v>2037</v>
      </c>
      <c r="I379" s="22" t="s">
        <v>2036</v>
      </c>
      <c r="J379" s="22" t="s">
        <v>2148</v>
      </c>
      <c r="K379" s="15">
        <f t="shared" si="15"/>
        <v>3</v>
      </c>
      <c r="L379" s="15" t="str">
        <f t="shared" si="16"/>
        <v>23</v>
      </c>
      <c r="M379" s="15" t="str">
        <f t="shared" si="17"/>
        <v>2023年製</v>
      </c>
      <c r="N379" s="422">
        <f>VLOOKUP(B:B,価格調査!B:S,18,0)</f>
        <v>1074476573</v>
      </c>
    </row>
    <row r="380" spans="1:14" s="15" customFormat="1">
      <c r="A380" s="16" t="s">
        <v>7651</v>
      </c>
      <c r="B380" s="373">
        <v>1458013130075</v>
      </c>
      <c r="C380" s="373">
        <v>4992496142264</v>
      </c>
      <c r="D380" s="21" t="s">
        <v>2235</v>
      </c>
      <c r="E380" s="22">
        <v>4523</v>
      </c>
      <c r="F380" s="22">
        <v>12</v>
      </c>
      <c r="G380" s="22">
        <v>0</v>
      </c>
      <c r="H380" s="22" t="s">
        <v>2037</v>
      </c>
      <c r="I380" s="22" t="s">
        <v>2036</v>
      </c>
      <c r="J380" s="22" t="s">
        <v>2148</v>
      </c>
      <c r="K380" s="15">
        <f t="shared" si="15"/>
        <v>3</v>
      </c>
      <c r="L380" s="15" t="str">
        <f t="shared" si="16"/>
        <v>23</v>
      </c>
      <c r="M380" s="15" t="str">
        <f t="shared" si="17"/>
        <v>2023年製</v>
      </c>
      <c r="N380" s="422">
        <f>VLOOKUP(B:B,価格調査!B:S,18,0)</f>
        <v>1074476573</v>
      </c>
    </row>
    <row r="381" spans="1:14" s="15" customFormat="1">
      <c r="A381" s="16" t="s">
        <v>7651</v>
      </c>
      <c r="B381" s="373">
        <v>1555514130075</v>
      </c>
      <c r="C381" s="373">
        <v>4992496142387</v>
      </c>
      <c r="D381" s="22" t="s">
        <v>2312</v>
      </c>
      <c r="E381" s="22">
        <v>2823</v>
      </c>
      <c r="F381" s="22">
        <v>5</v>
      </c>
      <c r="G381" s="22">
        <v>0</v>
      </c>
      <c r="H381" s="22" t="s">
        <v>2037</v>
      </c>
      <c r="I381" s="22" t="s">
        <v>2036</v>
      </c>
      <c r="J381" s="22" t="s">
        <v>2148</v>
      </c>
      <c r="K381" s="15">
        <f t="shared" si="15"/>
        <v>2</v>
      </c>
      <c r="L381" s="15" t="str">
        <f t="shared" si="16"/>
        <v>23</v>
      </c>
      <c r="M381" s="15" t="str">
        <f t="shared" si="17"/>
        <v>2023年製</v>
      </c>
      <c r="N381" s="422">
        <f>VLOOKUP(B:B,価格調査!B:S,18,0)</f>
        <v>1074475785</v>
      </c>
    </row>
    <row r="382" spans="1:14" s="15" customFormat="1">
      <c r="A382" s="16" t="s">
        <v>7651</v>
      </c>
      <c r="B382" s="373">
        <v>1556513130073</v>
      </c>
      <c r="C382" s="373">
        <v>4992496142301</v>
      </c>
      <c r="D382" s="22" t="s">
        <v>6433</v>
      </c>
      <c r="E382" s="22">
        <v>4223</v>
      </c>
      <c r="F382" s="22">
        <v>8</v>
      </c>
      <c r="G382" s="22">
        <v>0</v>
      </c>
      <c r="H382" s="22" t="s">
        <v>2037</v>
      </c>
      <c r="I382" s="22" t="s">
        <v>2036</v>
      </c>
      <c r="J382" s="22" t="s">
        <v>2148</v>
      </c>
      <c r="K382" s="15">
        <f t="shared" si="15"/>
        <v>4</v>
      </c>
      <c r="L382" s="15" t="str">
        <f t="shared" si="16"/>
        <v>23</v>
      </c>
      <c r="M382" s="15" t="str">
        <f t="shared" si="17"/>
        <v>2023年製</v>
      </c>
      <c r="N382" s="422">
        <f>VLOOKUP(B:B,価格調査!B:S,18,0)</f>
        <v>1074476488</v>
      </c>
    </row>
    <row r="383" spans="1:14" s="15" customFormat="1">
      <c r="A383" s="16" t="s">
        <v>7651</v>
      </c>
      <c r="B383" s="373">
        <v>1556513130073</v>
      </c>
      <c r="C383" s="373">
        <v>4992496142301</v>
      </c>
      <c r="D383" s="22" t="s">
        <v>6433</v>
      </c>
      <c r="E383" s="22">
        <v>4123</v>
      </c>
      <c r="F383" s="22">
        <v>4</v>
      </c>
      <c r="G383" s="22">
        <v>0</v>
      </c>
      <c r="H383" s="22" t="s">
        <v>2037</v>
      </c>
      <c r="I383" s="22" t="s">
        <v>2036</v>
      </c>
      <c r="J383" s="22" t="s">
        <v>2148</v>
      </c>
      <c r="K383" s="15">
        <f t="shared" si="15"/>
        <v>4</v>
      </c>
      <c r="L383" s="15" t="str">
        <f t="shared" si="16"/>
        <v>23</v>
      </c>
      <c r="M383" s="15" t="str">
        <f t="shared" si="17"/>
        <v>2023年製</v>
      </c>
      <c r="N383" s="422">
        <f>VLOOKUP(B:B,価格調査!B:S,18,0)</f>
        <v>1074476488</v>
      </c>
    </row>
    <row r="384" spans="1:14" s="15" customFormat="1">
      <c r="A384" s="16" t="s">
        <v>7651</v>
      </c>
      <c r="B384" s="373">
        <v>1556513130073</v>
      </c>
      <c r="C384" s="373">
        <v>4992496142301</v>
      </c>
      <c r="D384" s="22" t="s">
        <v>6433</v>
      </c>
      <c r="E384" s="22">
        <v>4223</v>
      </c>
      <c r="F384" s="22">
        <v>4</v>
      </c>
      <c r="G384" s="22">
        <v>0</v>
      </c>
      <c r="H384" s="22" t="s">
        <v>2037</v>
      </c>
      <c r="I384" s="22" t="s">
        <v>2036</v>
      </c>
      <c r="J384" s="22" t="s">
        <v>2146</v>
      </c>
      <c r="K384" s="15">
        <f t="shared" si="15"/>
        <v>4</v>
      </c>
      <c r="L384" s="15" t="str">
        <f t="shared" si="16"/>
        <v>23</v>
      </c>
      <c r="M384" s="15" t="str">
        <f t="shared" si="17"/>
        <v>2023年製</v>
      </c>
      <c r="N384" s="422">
        <f>VLOOKUP(B:B,価格調査!B:S,18,0)</f>
        <v>1074476488</v>
      </c>
    </row>
    <row r="385" spans="1:14" s="15" customFormat="1">
      <c r="A385" s="16" t="s">
        <v>7651</v>
      </c>
      <c r="B385" s="373">
        <v>1556513130073</v>
      </c>
      <c r="C385" s="373">
        <v>4992496142301</v>
      </c>
      <c r="D385" s="22" t="s">
        <v>6433</v>
      </c>
      <c r="E385" s="22">
        <v>4423</v>
      </c>
      <c r="F385" s="22">
        <v>8</v>
      </c>
      <c r="G385" s="22">
        <v>0</v>
      </c>
      <c r="H385" s="22" t="s">
        <v>2037</v>
      </c>
      <c r="I385" s="22" t="s">
        <v>2036</v>
      </c>
      <c r="J385" s="22" t="s">
        <v>2148</v>
      </c>
      <c r="K385" s="15">
        <f t="shared" si="15"/>
        <v>4</v>
      </c>
      <c r="L385" s="15" t="str">
        <f t="shared" si="16"/>
        <v>23</v>
      </c>
      <c r="M385" s="15" t="str">
        <f t="shared" si="17"/>
        <v>2023年製</v>
      </c>
      <c r="N385" s="422">
        <f>VLOOKUP(B:B,価格調査!B:S,18,0)</f>
        <v>1074476488</v>
      </c>
    </row>
    <row r="386" spans="1:14" s="15" customFormat="1">
      <c r="A386" s="16" t="s">
        <v>7651</v>
      </c>
      <c r="B386" s="373">
        <v>1556513130394</v>
      </c>
      <c r="C386" s="373">
        <v>4992496139981</v>
      </c>
      <c r="D386" s="22" t="s">
        <v>2233</v>
      </c>
      <c r="E386" s="22">
        <v>5123</v>
      </c>
      <c r="F386" s="22">
        <v>8</v>
      </c>
      <c r="G386" s="22">
        <v>0</v>
      </c>
      <c r="H386" s="22" t="s">
        <v>2037</v>
      </c>
      <c r="I386" s="22" t="s">
        <v>2036</v>
      </c>
      <c r="J386" s="22" t="s">
        <v>2148</v>
      </c>
      <c r="K386" s="15">
        <f t="shared" ref="K386:K449" si="18">COUNTIF(B:B,B386)</f>
        <v>2</v>
      </c>
      <c r="L386" s="15" t="str">
        <f t="shared" ref="L386:L449" si="19">RIGHT(E386,2)</f>
        <v>23</v>
      </c>
      <c r="M386" s="15" t="str">
        <f t="shared" ref="M386:M449" si="20">"20"&amp;L386&amp;"年製"</f>
        <v>2023年製</v>
      </c>
      <c r="N386" s="422">
        <f>VLOOKUP(B:B,価格調査!B:S,18,0)</f>
        <v>1074476444</v>
      </c>
    </row>
    <row r="387" spans="1:14" s="15" customFormat="1">
      <c r="A387" s="16" t="s">
        <v>7651</v>
      </c>
      <c r="B387" s="373">
        <v>1556513130394</v>
      </c>
      <c r="C387" s="373">
        <v>4992496139981</v>
      </c>
      <c r="D387" s="22" t="s">
        <v>2233</v>
      </c>
      <c r="E387" s="22">
        <v>4923</v>
      </c>
      <c r="F387" s="22">
        <v>8</v>
      </c>
      <c r="G387" s="22">
        <v>0</v>
      </c>
      <c r="H387" s="22" t="s">
        <v>2037</v>
      </c>
      <c r="I387" s="22" t="s">
        <v>2036</v>
      </c>
      <c r="J387" s="22" t="s">
        <v>2148</v>
      </c>
      <c r="K387" s="15">
        <f t="shared" si="18"/>
        <v>2</v>
      </c>
      <c r="L387" s="15" t="str">
        <f t="shared" si="19"/>
        <v>23</v>
      </c>
      <c r="M387" s="15" t="str">
        <f t="shared" si="20"/>
        <v>2023年製</v>
      </c>
      <c r="N387" s="422">
        <f>VLOOKUP(B:B,価格調査!B:S,18,0)</f>
        <v>1074476444</v>
      </c>
    </row>
    <row r="388" spans="1:14" s="15" customFormat="1">
      <c r="A388" s="16" t="s">
        <v>7651</v>
      </c>
      <c r="B388" s="373">
        <v>1556514130072</v>
      </c>
      <c r="C388" s="373">
        <v>4992496142349</v>
      </c>
      <c r="D388" s="22" t="s">
        <v>2232</v>
      </c>
      <c r="E388" s="22">
        <v>4723</v>
      </c>
      <c r="F388" s="22">
        <v>29</v>
      </c>
      <c r="G388" s="22">
        <v>0</v>
      </c>
      <c r="H388" s="22" t="s">
        <v>2037</v>
      </c>
      <c r="I388" s="22" t="s">
        <v>2036</v>
      </c>
      <c r="J388" s="22" t="s">
        <v>2148</v>
      </c>
      <c r="K388" s="15">
        <f t="shared" si="18"/>
        <v>3</v>
      </c>
      <c r="L388" s="15" t="str">
        <f t="shared" si="19"/>
        <v>23</v>
      </c>
      <c r="M388" s="15" t="str">
        <f t="shared" si="20"/>
        <v>2023年製</v>
      </c>
      <c r="N388" s="422">
        <f>VLOOKUP(B:B,価格調査!B:S,18,0)</f>
        <v>1074476072</v>
      </c>
    </row>
    <row r="389" spans="1:14" s="15" customFormat="1">
      <c r="A389" s="16" t="s">
        <v>7651</v>
      </c>
      <c r="B389" s="373">
        <v>1556514130072</v>
      </c>
      <c r="C389" s="373">
        <v>4992496142349</v>
      </c>
      <c r="D389" s="22" t="s">
        <v>2232</v>
      </c>
      <c r="E389" s="22">
        <v>4623</v>
      </c>
      <c r="F389" s="22">
        <v>36</v>
      </c>
      <c r="G389" s="22">
        <v>0</v>
      </c>
      <c r="H389" s="22" t="s">
        <v>2037</v>
      </c>
      <c r="I389" s="22" t="s">
        <v>2036</v>
      </c>
      <c r="J389" s="22" t="s">
        <v>2148</v>
      </c>
      <c r="K389" s="15">
        <f t="shared" si="18"/>
        <v>3</v>
      </c>
      <c r="L389" s="15" t="str">
        <f t="shared" si="19"/>
        <v>23</v>
      </c>
      <c r="M389" s="15" t="str">
        <f t="shared" si="20"/>
        <v>2023年製</v>
      </c>
      <c r="N389" s="422">
        <f>VLOOKUP(B:B,価格調査!B:S,18,0)</f>
        <v>1074476072</v>
      </c>
    </row>
    <row r="390" spans="1:14" s="15" customFormat="1">
      <c r="A390" s="16" t="s">
        <v>7651</v>
      </c>
      <c r="B390" s="373">
        <v>1556514130072</v>
      </c>
      <c r="C390" s="373">
        <v>4992496142349</v>
      </c>
      <c r="D390" s="22" t="s">
        <v>2232</v>
      </c>
      <c r="E390" s="22">
        <v>4623</v>
      </c>
      <c r="F390" s="22">
        <v>3</v>
      </c>
      <c r="G390" s="22">
        <v>0</v>
      </c>
      <c r="H390" s="22" t="s">
        <v>2037</v>
      </c>
      <c r="I390" s="22" t="s">
        <v>2036</v>
      </c>
      <c r="J390" s="22" t="s">
        <v>2148</v>
      </c>
      <c r="K390" s="15">
        <f t="shared" si="18"/>
        <v>3</v>
      </c>
      <c r="L390" s="15" t="str">
        <f t="shared" si="19"/>
        <v>23</v>
      </c>
      <c r="M390" s="15" t="str">
        <f t="shared" si="20"/>
        <v>2023年製</v>
      </c>
      <c r="N390" s="422">
        <f>VLOOKUP(B:B,価格調査!B:S,18,0)</f>
        <v>1074476072</v>
      </c>
    </row>
    <row r="391" spans="1:14" s="15" customFormat="1">
      <c r="A391" s="16" t="s">
        <v>7651</v>
      </c>
      <c r="B391" s="373">
        <v>1556514130454</v>
      </c>
      <c r="C391" s="373">
        <v>4992496151952</v>
      </c>
      <c r="D391" s="22" t="s">
        <v>2231</v>
      </c>
      <c r="E391" s="22">
        <v>3923</v>
      </c>
      <c r="F391" s="22">
        <v>40</v>
      </c>
      <c r="G391" s="22">
        <v>0</v>
      </c>
      <c r="H391" s="22" t="s">
        <v>2037</v>
      </c>
      <c r="I391" s="22" t="s">
        <v>2036</v>
      </c>
      <c r="J391" s="22" t="s">
        <v>2038</v>
      </c>
      <c r="K391" s="15">
        <f t="shared" si="18"/>
        <v>3</v>
      </c>
      <c r="L391" s="15" t="str">
        <f t="shared" si="19"/>
        <v>23</v>
      </c>
      <c r="M391" s="15" t="str">
        <f t="shared" si="20"/>
        <v>2023年製</v>
      </c>
      <c r="N391" s="422">
        <f>VLOOKUP(B:B,価格調査!B:S,18,0)</f>
        <v>1074476445</v>
      </c>
    </row>
    <row r="392" spans="1:14" s="15" customFormat="1">
      <c r="A392" s="16" t="s">
        <v>7651</v>
      </c>
      <c r="B392" s="373">
        <v>1556514130454</v>
      </c>
      <c r="C392" s="373">
        <v>4992496151952</v>
      </c>
      <c r="D392" s="22" t="s">
        <v>2231</v>
      </c>
      <c r="E392" s="22">
        <v>3923</v>
      </c>
      <c r="F392" s="22">
        <v>7</v>
      </c>
      <c r="G392" s="22">
        <v>0</v>
      </c>
      <c r="H392" s="22" t="s">
        <v>2037</v>
      </c>
      <c r="I392" s="22" t="s">
        <v>2036</v>
      </c>
      <c r="J392" s="22" t="s">
        <v>2038</v>
      </c>
      <c r="K392" s="15">
        <f t="shared" si="18"/>
        <v>3</v>
      </c>
      <c r="L392" s="15" t="str">
        <f t="shared" si="19"/>
        <v>23</v>
      </c>
      <c r="M392" s="15" t="str">
        <f t="shared" si="20"/>
        <v>2023年製</v>
      </c>
      <c r="N392" s="422">
        <f>VLOOKUP(B:B,価格調査!B:S,18,0)</f>
        <v>1074476445</v>
      </c>
    </row>
    <row r="393" spans="1:14" s="15" customFormat="1">
      <c r="A393" s="16" t="s">
        <v>7651</v>
      </c>
      <c r="B393" s="373">
        <v>1556514130454</v>
      </c>
      <c r="C393" s="373">
        <v>4992496151952</v>
      </c>
      <c r="D393" s="22" t="s">
        <v>2231</v>
      </c>
      <c r="E393" s="22">
        <v>3823</v>
      </c>
      <c r="F393" s="22">
        <v>16</v>
      </c>
      <c r="G393" s="22">
        <v>0</v>
      </c>
      <c r="H393" s="22" t="s">
        <v>2037</v>
      </c>
      <c r="I393" s="22" t="s">
        <v>2036</v>
      </c>
      <c r="J393" s="22" t="s">
        <v>2038</v>
      </c>
      <c r="K393" s="15">
        <f t="shared" si="18"/>
        <v>3</v>
      </c>
      <c r="L393" s="15" t="str">
        <f t="shared" si="19"/>
        <v>23</v>
      </c>
      <c r="M393" s="15" t="str">
        <f t="shared" si="20"/>
        <v>2023年製</v>
      </c>
      <c r="N393" s="422">
        <f>VLOOKUP(B:B,価格調査!B:S,18,0)</f>
        <v>1074476445</v>
      </c>
    </row>
    <row r="394" spans="1:14" s="15" customFormat="1">
      <c r="A394" s="16" t="s">
        <v>7651</v>
      </c>
      <c r="B394" s="373">
        <v>1557013130075</v>
      </c>
      <c r="C394" s="373">
        <v>4992496142295</v>
      </c>
      <c r="D394" s="22" t="s">
        <v>7207</v>
      </c>
      <c r="E394" s="22">
        <v>4923</v>
      </c>
      <c r="F394" s="22">
        <v>4</v>
      </c>
      <c r="G394" s="22">
        <v>0</v>
      </c>
      <c r="H394" s="22" t="s">
        <v>2037</v>
      </c>
      <c r="I394" s="22" t="s">
        <v>2036</v>
      </c>
      <c r="J394" s="22" t="s">
        <v>2148</v>
      </c>
      <c r="K394" s="15">
        <f t="shared" si="18"/>
        <v>2</v>
      </c>
      <c r="L394" s="15" t="str">
        <f t="shared" si="19"/>
        <v>23</v>
      </c>
      <c r="M394" s="15" t="str">
        <f t="shared" si="20"/>
        <v>2023年製</v>
      </c>
      <c r="N394" s="422">
        <f>VLOOKUP(B:B,価格調査!B:S,18,0)</f>
        <v>1074476490</v>
      </c>
    </row>
    <row r="395" spans="1:14" s="15" customFormat="1">
      <c r="A395" s="16" t="s">
        <v>7651</v>
      </c>
      <c r="B395" s="373">
        <v>1557013130075</v>
      </c>
      <c r="C395" s="373">
        <v>4992496142295</v>
      </c>
      <c r="D395" s="22" t="s">
        <v>7207</v>
      </c>
      <c r="E395" s="22">
        <v>4423</v>
      </c>
      <c r="F395" s="22">
        <v>12</v>
      </c>
      <c r="G395" s="22">
        <v>0</v>
      </c>
      <c r="H395" s="22" t="s">
        <v>2037</v>
      </c>
      <c r="I395" s="22" t="s">
        <v>2036</v>
      </c>
      <c r="J395" s="22" t="s">
        <v>2146</v>
      </c>
      <c r="K395" s="15">
        <f t="shared" si="18"/>
        <v>2</v>
      </c>
      <c r="L395" s="15" t="str">
        <f t="shared" si="19"/>
        <v>23</v>
      </c>
      <c r="M395" s="15" t="str">
        <f t="shared" si="20"/>
        <v>2023年製</v>
      </c>
      <c r="N395" s="422">
        <f>VLOOKUP(B:B,価格調査!B:S,18,0)</f>
        <v>1074476490</v>
      </c>
    </row>
    <row r="396" spans="1:14" s="15" customFormat="1">
      <c r="A396" s="16" t="s">
        <v>7651</v>
      </c>
      <c r="B396" s="373">
        <v>1558013130393</v>
      </c>
      <c r="C396" s="373">
        <v>4992496139912</v>
      </c>
      <c r="D396" s="22" t="s">
        <v>2230</v>
      </c>
      <c r="E396" s="22">
        <v>5123</v>
      </c>
      <c r="F396" s="22">
        <v>4</v>
      </c>
      <c r="G396" s="22">
        <v>0</v>
      </c>
      <c r="H396" s="22" t="s">
        <v>2037</v>
      </c>
      <c r="I396" s="22" t="s">
        <v>2036</v>
      </c>
      <c r="J396" s="22" t="s">
        <v>2148</v>
      </c>
      <c r="K396" s="15">
        <f t="shared" si="18"/>
        <v>5</v>
      </c>
      <c r="L396" s="15" t="str">
        <f t="shared" si="19"/>
        <v>23</v>
      </c>
      <c r="M396" s="15" t="str">
        <f t="shared" si="20"/>
        <v>2023年製</v>
      </c>
      <c r="N396" s="422">
        <f>VLOOKUP(B:B,価格調査!B:S,18,0)</f>
        <v>1074476442</v>
      </c>
    </row>
    <row r="397" spans="1:14" s="15" customFormat="1">
      <c r="A397" s="16" t="s">
        <v>7651</v>
      </c>
      <c r="B397" s="373">
        <v>1558013130393</v>
      </c>
      <c r="C397" s="373">
        <v>4992496139912</v>
      </c>
      <c r="D397" s="22" t="s">
        <v>2230</v>
      </c>
      <c r="E397" s="22">
        <v>4023</v>
      </c>
      <c r="F397" s="22">
        <v>5</v>
      </c>
      <c r="G397" s="22">
        <v>0</v>
      </c>
      <c r="H397" s="22" t="s">
        <v>2037</v>
      </c>
      <c r="I397" s="22" t="s">
        <v>2036</v>
      </c>
      <c r="J397" s="22" t="s">
        <v>2148</v>
      </c>
      <c r="K397" s="15">
        <f t="shared" si="18"/>
        <v>5</v>
      </c>
      <c r="L397" s="15" t="str">
        <f t="shared" si="19"/>
        <v>23</v>
      </c>
      <c r="M397" s="15" t="str">
        <f t="shared" si="20"/>
        <v>2023年製</v>
      </c>
      <c r="N397" s="422">
        <f>VLOOKUP(B:B,価格調査!B:S,18,0)</f>
        <v>1074476442</v>
      </c>
    </row>
    <row r="398" spans="1:14" s="15" customFormat="1">
      <c r="A398" s="16" t="s">
        <v>7651</v>
      </c>
      <c r="B398" s="373">
        <v>1558013130393</v>
      </c>
      <c r="C398" s="373">
        <v>4992496139912</v>
      </c>
      <c r="D398" s="22" t="s">
        <v>2230</v>
      </c>
      <c r="E398" s="22">
        <v>5123</v>
      </c>
      <c r="F398" s="22">
        <v>2</v>
      </c>
      <c r="G398" s="22">
        <v>0</v>
      </c>
      <c r="H398" s="22" t="s">
        <v>2037</v>
      </c>
      <c r="I398" s="22" t="s">
        <v>2036</v>
      </c>
      <c r="J398" s="22" t="s">
        <v>2148</v>
      </c>
      <c r="K398" s="15">
        <f t="shared" si="18"/>
        <v>5</v>
      </c>
      <c r="L398" s="15" t="str">
        <f t="shared" si="19"/>
        <v>23</v>
      </c>
      <c r="M398" s="15" t="str">
        <f t="shared" si="20"/>
        <v>2023年製</v>
      </c>
      <c r="N398" s="422">
        <f>VLOOKUP(B:B,価格調査!B:S,18,0)</f>
        <v>1074476442</v>
      </c>
    </row>
    <row r="399" spans="1:14" s="15" customFormat="1">
      <c r="A399" s="16" t="s">
        <v>7651</v>
      </c>
      <c r="B399" s="373">
        <v>1558013130393</v>
      </c>
      <c r="C399" s="373">
        <v>4992496139912</v>
      </c>
      <c r="D399" s="22" t="s">
        <v>2230</v>
      </c>
      <c r="E399" s="22">
        <v>5123</v>
      </c>
      <c r="F399" s="22">
        <v>6</v>
      </c>
      <c r="G399" s="22">
        <v>0</v>
      </c>
      <c r="H399" s="22" t="s">
        <v>2037</v>
      </c>
      <c r="I399" s="22" t="s">
        <v>2036</v>
      </c>
      <c r="J399" s="22" t="s">
        <v>2148</v>
      </c>
      <c r="K399" s="15">
        <f t="shared" si="18"/>
        <v>5</v>
      </c>
      <c r="L399" s="15" t="str">
        <f t="shared" si="19"/>
        <v>23</v>
      </c>
      <c r="M399" s="15" t="str">
        <f t="shared" si="20"/>
        <v>2023年製</v>
      </c>
      <c r="N399" s="422">
        <f>VLOOKUP(B:B,価格調査!B:S,18,0)</f>
        <v>1074476442</v>
      </c>
    </row>
    <row r="400" spans="1:14" s="15" customFormat="1">
      <c r="A400" s="16" t="s">
        <v>7651</v>
      </c>
      <c r="B400" s="373">
        <v>1558013130072</v>
      </c>
      <c r="C400" s="373">
        <v>4992496142271</v>
      </c>
      <c r="D400" s="22" t="s">
        <v>7872</v>
      </c>
      <c r="E400" s="22">
        <v>5123</v>
      </c>
      <c r="F400" s="22">
        <v>4</v>
      </c>
      <c r="G400" s="22">
        <v>0</v>
      </c>
      <c r="H400" s="22" t="s">
        <v>2037</v>
      </c>
      <c r="I400" s="22" t="s">
        <v>2036</v>
      </c>
      <c r="J400" s="22" t="s">
        <v>2148</v>
      </c>
      <c r="K400" s="15">
        <f t="shared" si="18"/>
        <v>2</v>
      </c>
      <c r="L400" s="15" t="str">
        <f t="shared" si="19"/>
        <v>23</v>
      </c>
      <c r="M400" s="15" t="str">
        <f t="shared" si="20"/>
        <v>2023年製</v>
      </c>
      <c r="N400" s="422">
        <f>VLOOKUP(B:B,価格調査!B:S,18,0)</f>
        <v>1074475786</v>
      </c>
    </row>
    <row r="401" spans="1:14" s="15" customFormat="1">
      <c r="A401" s="16" t="s">
        <v>7651</v>
      </c>
      <c r="B401" s="373">
        <v>1558013130072</v>
      </c>
      <c r="C401" s="373">
        <v>4992496142271</v>
      </c>
      <c r="D401" s="22" t="s">
        <v>7872</v>
      </c>
      <c r="E401" s="22">
        <v>4623</v>
      </c>
      <c r="F401" s="22">
        <v>16</v>
      </c>
      <c r="G401" s="22">
        <v>0</v>
      </c>
      <c r="H401" s="22" t="s">
        <v>2037</v>
      </c>
      <c r="I401" s="22" t="s">
        <v>2036</v>
      </c>
      <c r="J401" s="22" t="s">
        <v>2148</v>
      </c>
      <c r="K401" s="15">
        <f t="shared" si="18"/>
        <v>2</v>
      </c>
      <c r="L401" s="15" t="str">
        <f t="shared" si="19"/>
        <v>23</v>
      </c>
      <c r="M401" s="15" t="str">
        <f t="shared" si="20"/>
        <v>2023年製</v>
      </c>
      <c r="N401" s="422">
        <f>VLOOKUP(B:B,価格調査!B:S,18,0)</f>
        <v>1074475786</v>
      </c>
    </row>
    <row r="402" spans="1:14" s="15" customFormat="1">
      <c r="A402" s="16" t="s">
        <v>7651</v>
      </c>
      <c r="B402" s="373">
        <v>1654516132077</v>
      </c>
      <c r="C402" s="373">
        <v>4992496096772</v>
      </c>
      <c r="D402" s="21" t="s">
        <v>2229</v>
      </c>
      <c r="E402" s="22">
        <v>4823</v>
      </c>
      <c r="F402" s="22">
        <v>28</v>
      </c>
      <c r="G402" s="22">
        <v>0</v>
      </c>
      <c r="H402" s="22" t="s">
        <v>2037</v>
      </c>
      <c r="I402" s="22" t="s">
        <v>2036</v>
      </c>
      <c r="J402" s="22" t="s">
        <v>2148</v>
      </c>
      <c r="K402" s="15">
        <f t="shared" si="18"/>
        <v>1</v>
      </c>
      <c r="L402" s="15" t="str">
        <f t="shared" si="19"/>
        <v>23</v>
      </c>
      <c r="M402" s="15" t="str">
        <f t="shared" si="20"/>
        <v>2023年製</v>
      </c>
      <c r="N402" s="422">
        <f>VLOOKUP(B:B,価格調査!B:S,18,0)</f>
        <v>1074476680</v>
      </c>
    </row>
    <row r="403" spans="1:14" s="15" customFormat="1">
      <c r="A403" s="16" t="s">
        <v>7651</v>
      </c>
      <c r="B403" s="373">
        <v>1655015130076</v>
      </c>
      <c r="C403" s="373">
        <v>4992496142509</v>
      </c>
      <c r="D403" s="21" t="s">
        <v>2228</v>
      </c>
      <c r="E403" s="22">
        <v>4523</v>
      </c>
      <c r="F403" s="22">
        <v>8</v>
      </c>
      <c r="G403" s="22">
        <v>0</v>
      </c>
      <c r="H403" s="22" t="s">
        <v>2037</v>
      </c>
      <c r="I403" s="22" t="s">
        <v>2036</v>
      </c>
      <c r="J403" s="22" t="s">
        <v>2148</v>
      </c>
      <c r="K403" s="15">
        <f t="shared" si="18"/>
        <v>4</v>
      </c>
      <c r="L403" s="15" t="str">
        <f t="shared" si="19"/>
        <v>23</v>
      </c>
      <c r="M403" s="15" t="str">
        <f t="shared" si="20"/>
        <v>2023年製</v>
      </c>
      <c r="N403" s="422">
        <f>VLOOKUP(B:B,価格調査!B:S,18,0)</f>
        <v>1074475878</v>
      </c>
    </row>
    <row r="404" spans="1:14" s="15" customFormat="1">
      <c r="A404" s="16" t="s">
        <v>7651</v>
      </c>
      <c r="B404" s="16">
        <v>1655015130076</v>
      </c>
      <c r="C404" s="16">
        <v>4992496142509</v>
      </c>
      <c r="D404" s="423" t="s">
        <v>2228</v>
      </c>
      <c r="E404" s="15">
        <v>5123</v>
      </c>
      <c r="F404" s="15">
        <v>1</v>
      </c>
      <c r="G404" s="15">
        <v>0</v>
      </c>
      <c r="H404" s="15" t="s">
        <v>2037</v>
      </c>
      <c r="I404" s="15" t="s">
        <v>2036</v>
      </c>
      <c r="J404" s="15" t="s">
        <v>2148</v>
      </c>
      <c r="K404" s="15">
        <f t="shared" si="18"/>
        <v>4</v>
      </c>
      <c r="L404" s="15" t="str">
        <f t="shared" si="19"/>
        <v>23</v>
      </c>
      <c r="M404" s="15" t="str">
        <f t="shared" si="20"/>
        <v>2023年製</v>
      </c>
      <c r="N404" s="422">
        <f>VLOOKUP(B:B,価格調査!B:S,18,0)</f>
        <v>1074475878</v>
      </c>
    </row>
    <row r="405" spans="1:14" s="15" customFormat="1">
      <c r="A405" s="16" t="s">
        <v>7651</v>
      </c>
      <c r="B405" s="373">
        <v>1655015130076</v>
      </c>
      <c r="C405" s="373">
        <v>4992496142509</v>
      </c>
      <c r="D405" s="21" t="s">
        <v>2228</v>
      </c>
      <c r="E405" s="22">
        <v>4523</v>
      </c>
      <c r="F405" s="22">
        <v>3</v>
      </c>
      <c r="G405" s="22">
        <v>0</v>
      </c>
      <c r="H405" s="22" t="s">
        <v>2037</v>
      </c>
      <c r="I405" s="22" t="s">
        <v>2036</v>
      </c>
      <c r="J405" s="22" t="s">
        <v>2146</v>
      </c>
      <c r="K405" s="15">
        <f t="shared" si="18"/>
        <v>4</v>
      </c>
      <c r="L405" s="15" t="str">
        <f t="shared" si="19"/>
        <v>23</v>
      </c>
      <c r="M405" s="15" t="str">
        <f t="shared" si="20"/>
        <v>2023年製</v>
      </c>
      <c r="N405" s="422">
        <f>VLOOKUP(B:B,価格調査!B:S,18,0)</f>
        <v>1074475878</v>
      </c>
    </row>
    <row r="406" spans="1:14" s="15" customFormat="1">
      <c r="A406" s="16" t="s">
        <v>7651</v>
      </c>
      <c r="B406" s="373">
        <v>1655015130076</v>
      </c>
      <c r="C406" s="373">
        <v>4992496142509</v>
      </c>
      <c r="D406" s="21" t="s">
        <v>2228</v>
      </c>
      <c r="E406" s="22">
        <v>4523</v>
      </c>
      <c r="F406" s="22">
        <v>4</v>
      </c>
      <c r="G406" s="22">
        <v>0</v>
      </c>
      <c r="H406" s="22" t="s">
        <v>2037</v>
      </c>
      <c r="I406" s="22" t="s">
        <v>2036</v>
      </c>
      <c r="J406" s="22" t="s">
        <v>2148</v>
      </c>
      <c r="K406" s="15">
        <f t="shared" si="18"/>
        <v>4</v>
      </c>
      <c r="L406" s="15" t="str">
        <f t="shared" si="19"/>
        <v>23</v>
      </c>
      <c r="M406" s="15" t="str">
        <f t="shared" si="20"/>
        <v>2023年製</v>
      </c>
      <c r="N406" s="422">
        <f>VLOOKUP(B:B,価格調査!B:S,18,0)</f>
        <v>1074475878</v>
      </c>
    </row>
    <row r="407" spans="1:14" s="15" customFormat="1">
      <c r="A407" s="16" t="s">
        <v>7651</v>
      </c>
      <c r="B407" s="373">
        <v>1655514130072</v>
      </c>
      <c r="C407" s="373">
        <v>4992496142394</v>
      </c>
      <c r="D407" s="21" t="s">
        <v>7476</v>
      </c>
      <c r="E407" s="22">
        <v>4723</v>
      </c>
      <c r="F407" s="22">
        <v>4</v>
      </c>
      <c r="G407" s="22">
        <v>0</v>
      </c>
      <c r="H407" s="22" t="s">
        <v>2037</v>
      </c>
      <c r="I407" s="22" t="s">
        <v>2036</v>
      </c>
      <c r="J407" s="22" t="s">
        <v>2148</v>
      </c>
      <c r="K407" s="15">
        <f t="shared" si="18"/>
        <v>2</v>
      </c>
      <c r="L407" s="15" t="str">
        <f t="shared" si="19"/>
        <v>23</v>
      </c>
      <c r="M407" s="15" t="str">
        <f t="shared" si="20"/>
        <v>2023年製</v>
      </c>
      <c r="N407" s="422">
        <f>VLOOKUP(B:B,価格調査!B:S,18,0)</f>
        <v>1074476572</v>
      </c>
    </row>
    <row r="408" spans="1:14" s="15" customFormat="1">
      <c r="A408" s="16" t="s">
        <v>7651</v>
      </c>
      <c r="B408" s="373">
        <v>1655514130072</v>
      </c>
      <c r="C408" s="373">
        <v>4992496142394</v>
      </c>
      <c r="D408" s="21" t="s">
        <v>7476</v>
      </c>
      <c r="E408" s="22">
        <v>4323</v>
      </c>
      <c r="F408" s="22">
        <v>12</v>
      </c>
      <c r="G408" s="22">
        <v>0</v>
      </c>
      <c r="H408" s="22" t="s">
        <v>2037</v>
      </c>
      <c r="I408" s="22" t="s">
        <v>2036</v>
      </c>
      <c r="J408" s="22" t="s">
        <v>2148</v>
      </c>
      <c r="K408" s="15">
        <f t="shared" si="18"/>
        <v>2</v>
      </c>
      <c r="L408" s="15" t="str">
        <f t="shared" si="19"/>
        <v>23</v>
      </c>
      <c r="M408" s="15" t="str">
        <f t="shared" si="20"/>
        <v>2023年製</v>
      </c>
      <c r="N408" s="422">
        <f>VLOOKUP(B:B,価格調査!B:S,18,0)</f>
        <v>1074476572</v>
      </c>
    </row>
    <row r="409" spans="1:14" s="15" customFormat="1">
      <c r="A409" s="16" t="s">
        <v>7651</v>
      </c>
      <c r="B409" s="373">
        <v>1655514139020</v>
      </c>
      <c r="C409" s="373">
        <v>4992496086940</v>
      </c>
      <c r="D409" s="22" t="s">
        <v>2226</v>
      </c>
      <c r="E409" s="22">
        <v>2023</v>
      </c>
      <c r="F409" s="22">
        <v>15</v>
      </c>
      <c r="G409" s="22">
        <v>0</v>
      </c>
      <c r="H409" s="22" t="s">
        <v>2037</v>
      </c>
      <c r="I409" s="22" t="s">
        <v>2036</v>
      </c>
      <c r="J409" s="22" t="s">
        <v>2148</v>
      </c>
      <c r="K409" s="15">
        <f t="shared" si="18"/>
        <v>2</v>
      </c>
      <c r="L409" s="15" t="str">
        <f t="shared" si="19"/>
        <v>23</v>
      </c>
      <c r="M409" s="15" t="str">
        <f t="shared" si="20"/>
        <v>2023年製</v>
      </c>
      <c r="N409" s="422">
        <f>VLOOKUP(B:B,価格調査!B:S,18,0)</f>
        <v>1074475910</v>
      </c>
    </row>
    <row r="410" spans="1:14" s="15" customFormat="1">
      <c r="A410" s="16" t="s">
        <v>7651</v>
      </c>
      <c r="B410" s="373">
        <v>1655514139020</v>
      </c>
      <c r="C410" s="373">
        <v>4992496086940</v>
      </c>
      <c r="D410" s="22" t="s">
        <v>2226</v>
      </c>
      <c r="E410" s="22">
        <v>2023</v>
      </c>
      <c r="F410" s="22">
        <v>8</v>
      </c>
      <c r="G410" s="22">
        <v>0</v>
      </c>
      <c r="H410" s="22" t="s">
        <v>2037</v>
      </c>
      <c r="I410" s="22" t="s">
        <v>2036</v>
      </c>
      <c r="J410" s="22" t="s">
        <v>2148</v>
      </c>
      <c r="K410" s="15">
        <f t="shared" si="18"/>
        <v>2</v>
      </c>
      <c r="L410" s="15" t="str">
        <f t="shared" si="19"/>
        <v>23</v>
      </c>
      <c r="M410" s="15" t="str">
        <f t="shared" si="20"/>
        <v>2023年製</v>
      </c>
      <c r="N410" s="422">
        <f>VLOOKUP(B:B,価格調査!B:S,18,0)</f>
        <v>1074475910</v>
      </c>
    </row>
    <row r="411" spans="1:14" s="15" customFormat="1">
      <c r="A411" s="16" t="s">
        <v>7651</v>
      </c>
      <c r="B411" s="373">
        <v>1655515130071</v>
      </c>
      <c r="C411" s="373">
        <v>4992496142486</v>
      </c>
      <c r="D411" s="22" t="s">
        <v>2225</v>
      </c>
      <c r="E411" s="22">
        <v>4723</v>
      </c>
      <c r="F411" s="22">
        <v>13</v>
      </c>
      <c r="G411" s="22">
        <v>0</v>
      </c>
      <c r="H411" s="22" t="s">
        <v>2037</v>
      </c>
      <c r="I411" s="22" t="s">
        <v>2036</v>
      </c>
      <c r="J411" s="22" t="s">
        <v>2148</v>
      </c>
      <c r="K411" s="15">
        <f t="shared" si="18"/>
        <v>3</v>
      </c>
      <c r="L411" s="15" t="str">
        <f t="shared" si="19"/>
        <v>23</v>
      </c>
      <c r="M411" s="15" t="str">
        <f t="shared" si="20"/>
        <v>2023年製</v>
      </c>
      <c r="N411" s="422">
        <f>VLOOKUP(B:B,価格調査!B:S,18,0)</f>
        <v>1074476134</v>
      </c>
    </row>
    <row r="412" spans="1:14" s="15" customFormat="1">
      <c r="A412" s="16" t="s">
        <v>7651</v>
      </c>
      <c r="B412" s="373">
        <v>1655515130071</v>
      </c>
      <c r="C412" s="373">
        <v>4992496142486</v>
      </c>
      <c r="D412" s="22" t="s">
        <v>2225</v>
      </c>
      <c r="E412" s="22">
        <v>4623</v>
      </c>
      <c r="F412" s="22">
        <v>9</v>
      </c>
      <c r="G412" s="22">
        <v>0</v>
      </c>
      <c r="H412" s="22" t="s">
        <v>2037</v>
      </c>
      <c r="I412" s="22" t="s">
        <v>2036</v>
      </c>
      <c r="J412" s="22" t="s">
        <v>2148</v>
      </c>
      <c r="K412" s="15">
        <f t="shared" si="18"/>
        <v>3</v>
      </c>
      <c r="L412" s="15" t="str">
        <f t="shared" si="19"/>
        <v>23</v>
      </c>
      <c r="M412" s="15" t="str">
        <f t="shared" si="20"/>
        <v>2023年製</v>
      </c>
      <c r="N412" s="422">
        <f>VLOOKUP(B:B,価格調査!B:S,18,0)</f>
        <v>1074476134</v>
      </c>
    </row>
    <row r="413" spans="1:14" s="15" customFormat="1">
      <c r="A413" s="16" t="s">
        <v>7651</v>
      </c>
      <c r="B413" s="373">
        <v>1655515130071</v>
      </c>
      <c r="C413" s="373">
        <v>4992496142486</v>
      </c>
      <c r="D413" s="22" t="s">
        <v>2225</v>
      </c>
      <c r="E413" s="22">
        <v>4623</v>
      </c>
      <c r="F413" s="22">
        <v>29</v>
      </c>
      <c r="G413" s="22">
        <v>0</v>
      </c>
      <c r="H413" s="22" t="s">
        <v>2037</v>
      </c>
      <c r="I413" s="22" t="s">
        <v>2036</v>
      </c>
      <c r="J413" s="22" t="s">
        <v>2148</v>
      </c>
      <c r="K413" s="15">
        <f t="shared" si="18"/>
        <v>3</v>
      </c>
      <c r="L413" s="15" t="str">
        <f t="shared" si="19"/>
        <v>23</v>
      </c>
      <c r="M413" s="15" t="str">
        <f t="shared" si="20"/>
        <v>2023年製</v>
      </c>
      <c r="N413" s="422">
        <f>VLOOKUP(B:B,価格調査!B:S,18,0)</f>
        <v>1074476134</v>
      </c>
    </row>
    <row r="414" spans="1:14" s="15" customFormat="1">
      <c r="A414" s="16" t="s">
        <v>7651</v>
      </c>
      <c r="B414" s="373">
        <v>1655515132051</v>
      </c>
      <c r="C414" s="373">
        <v>4992496090688</v>
      </c>
      <c r="D414" s="22" t="s">
        <v>2224</v>
      </c>
      <c r="E414" s="22">
        <v>4823</v>
      </c>
      <c r="F414" s="22">
        <v>108</v>
      </c>
      <c r="G414" s="22">
        <v>0</v>
      </c>
      <c r="H414" s="22" t="s">
        <v>2037</v>
      </c>
      <c r="I414" s="22" t="s">
        <v>2036</v>
      </c>
      <c r="J414" s="22" t="s">
        <v>2148</v>
      </c>
      <c r="K414" s="15">
        <f t="shared" si="18"/>
        <v>2</v>
      </c>
      <c r="L414" s="15" t="str">
        <f t="shared" si="19"/>
        <v>23</v>
      </c>
      <c r="M414" s="15" t="str">
        <f t="shared" si="20"/>
        <v>2023年製</v>
      </c>
      <c r="N414" s="422">
        <f>VLOOKUP(B:B,価格調査!B:S,18,0)</f>
        <v>1074475832</v>
      </c>
    </row>
    <row r="415" spans="1:14" s="15" customFormat="1">
      <c r="A415" s="16" t="s">
        <v>7651</v>
      </c>
      <c r="B415" s="373">
        <v>1656015130073</v>
      </c>
      <c r="C415" s="373">
        <v>4992496142455</v>
      </c>
      <c r="D415" s="22" t="s">
        <v>3406</v>
      </c>
      <c r="E415" s="22">
        <v>4423</v>
      </c>
      <c r="F415" s="22">
        <v>5</v>
      </c>
      <c r="G415" s="22">
        <v>0</v>
      </c>
      <c r="H415" s="22" t="s">
        <v>2037</v>
      </c>
      <c r="I415" s="22" t="s">
        <v>2036</v>
      </c>
      <c r="J415" s="22" t="s">
        <v>2148</v>
      </c>
      <c r="K415" s="15">
        <f t="shared" si="18"/>
        <v>5</v>
      </c>
      <c r="L415" s="15" t="str">
        <f t="shared" si="19"/>
        <v>23</v>
      </c>
      <c r="M415" s="15" t="str">
        <f t="shared" si="20"/>
        <v>2023年製</v>
      </c>
      <c r="N415" s="422">
        <f>VLOOKUP(B:B,価格調査!B:S,18,0)</f>
        <v>1074475911</v>
      </c>
    </row>
    <row r="416" spans="1:14" s="15" customFormat="1">
      <c r="A416" s="16" t="s">
        <v>7651</v>
      </c>
      <c r="B416" s="373">
        <v>1656015130073</v>
      </c>
      <c r="C416" s="373">
        <v>4992496142455</v>
      </c>
      <c r="D416" s="22" t="s">
        <v>3406</v>
      </c>
      <c r="E416" s="22">
        <v>4723</v>
      </c>
      <c r="F416" s="22">
        <v>7</v>
      </c>
      <c r="G416" s="22">
        <v>0</v>
      </c>
      <c r="H416" s="22" t="s">
        <v>2037</v>
      </c>
      <c r="I416" s="22" t="s">
        <v>2036</v>
      </c>
      <c r="J416" s="22" t="s">
        <v>2146</v>
      </c>
      <c r="K416" s="15">
        <f t="shared" si="18"/>
        <v>5</v>
      </c>
      <c r="L416" s="15" t="str">
        <f t="shared" si="19"/>
        <v>23</v>
      </c>
      <c r="M416" s="15" t="str">
        <f t="shared" si="20"/>
        <v>2023年製</v>
      </c>
      <c r="N416" s="422">
        <f>VLOOKUP(B:B,価格調査!B:S,18,0)</f>
        <v>1074475911</v>
      </c>
    </row>
    <row r="417" spans="1:14" s="15" customFormat="1">
      <c r="A417" s="16" t="s">
        <v>7651</v>
      </c>
      <c r="B417" s="373">
        <v>1656015130073</v>
      </c>
      <c r="C417" s="373">
        <v>4992496142455</v>
      </c>
      <c r="D417" s="22" t="s">
        <v>3406</v>
      </c>
      <c r="E417" s="22">
        <v>4623</v>
      </c>
      <c r="F417" s="22">
        <v>12</v>
      </c>
      <c r="G417" s="22">
        <v>0</v>
      </c>
      <c r="H417" s="22" t="s">
        <v>2037</v>
      </c>
      <c r="I417" s="22" t="s">
        <v>2036</v>
      </c>
      <c r="J417" s="22" t="s">
        <v>2148</v>
      </c>
      <c r="K417" s="15">
        <f t="shared" si="18"/>
        <v>5</v>
      </c>
      <c r="L417" s="15" t="str">
        <f t="shared" si="19"/>
        <v>23</v>
      </c>
      <c r="M417" s="15" t="str">
        <f t="shared" si="20"/>
        <v>2023年製</v>
      </c>
      <c r="N417" s="422">
        <f>VLOOKUP(B:B,価格調査!B:S,18,0)</f>
        <v>1074475911</v>
      </c>
    </row>
    <row r="418" spans="1:14" s="15" customFormat="1">
      <c r="A418" s="16" t="s">
        <v>7651</v>
      </c>
      <c r="B418" s="373">
        <v>1656015130073</v>
      </c>
      <c r="C418" s="373">
        <v>4992496142455</v>
      </c>
      <c r="D418" s="22" t="s">
        <v>3406</v>
      </c>
      <c r="E418" s="22">
        <v>4223</v>
      </c>
      <c r="F418" s="22">
        <v>3</v>
      </c>
      <c r="G418" s="22">
        <v>0</v>
      </c>
      <c r="H418" s="22" t="s">
        <v>2037</v>
      </c>
      <c r="I418" s="22" t="s">
        <v>2036</v>
      </c>
      <c r="J418" s="22" t="s">
        <v>2146</v>
      </c>
      <c r="K418" s="15">
        <f t="shared" si="18"/>
        <v>5</v>
      </c>
      <c r="L418" s="15" t="str">
        <f t="shared" si="19"/>
        <v>23</v>
      </c>
      <c r="M418" s="15" t="str">
        <f t="shared" si="20"/>
        <v>2023年製</v>
      </c>
      <c r="N418" s="422">
        <f>VLOOKUP(B:B,価格調査!B:S,18,0)</f>
        <v>1074475911</v>
      </c>
    </row>
    <row r="419" spans="1:14" s="15" customFormat="1">
      <c r="A419" s="16" t="s">
        <v>7651</v>
      </c>
      <c r="B419" s="373">
        <v>1656015130073</v>
      </c>
      <c r="C419" s="373">
        <v>4992496142455</v>
      </c>
      <c r="D419" s="22" t="s">
        <v>3406</v>
      </c>
      <c r="E419" s="22">
        <v>4723</v>
      </c>
      <c r="F419" s="22">
        <v>1</v>
      </c>
      <c r="G419" s="22">
        <v>0</v>
      </c>
      <c r="H419" s="22" t="s">
        <v>2037</v>
      </c>
      <c r="I419" s="22" t="s">
        <v>2036</v>
      </c>
      <c r="J419" s="22" t="s">
        <v>2146</v>
      </c>
      <c r="K419" s="15">
        <f t="shared" si="18"/>
        <v>5</v>
      </c>
      <c r="L419" s="15" t="str">
        <f t="shared" si="19"/>
        <v>23</v>
      </c>
      <c r="M419" s="15" t="str">
        <f t="shared" si="20"/>
        <v>2023年製</v>
      </c>
      <c r="N419" s="422">
        <f>VLOOKUP(B:B,価格調査!B:S,18,0)</f>
        <v>1074475911</v>
      </c>
    </row>
    <row r="420" spans="1:14" s="15" customFormat="1">
      <c r="A420" s="16" t="s">
        <v>7651</v>
      </c>
      <c r="B420" s="373">
        <v>1656513130070</v>
      </c>
      <c r="C420" s="373">
        <v>4992496142318</v>
      </c>
      <c r="D420" s="22" t="s">
        <v>2221</v>
      </c>
      <c r="E420" s="22">
        <v>4323</v>
      </c>
      <c r="F420" s="22">
        <v>33</v>
      </c>
      <c r="G420" s="22">
        <v>0</v>
      </c>
      <c r="H420" s="22" t="s">
        <v>2037</v>
      </c>
      <c r="I420" s="22" t="s">
        <v>2036</v>
      </c>
      <c r="J420" s="22" t="s">
        <v>2148</v>
      </c>
      <c r="K420" s="15">
        <f t="shared" si="18"/>
        <v>2</v>
      </c>
      <c r="L420" s="15" t="str">
        <f t="shared" si="19"/>
        <v>23</v>
      </c>
      <c r="M420" s="15" t="str">
        <f t="shared" si="20"/>
        <v>2023年製</v>
      </c>
      <c r="N420" s="422">
        <f>VLOOKUP(B:B,価格調査!B:S,18,0)</f>
        <v>1074476310</v>
      </c>
    </row>
    <row r="421" spans="1:14" s="15" customFormat="1">
      <c r="A421" s="16" t="s">
        <v>7651</v>
      </c>
      <c r="B421" s="373">
        <v>1656513130070</v>
      </c>
      <c r="C421" s="373">
        <v>4992496142318</v>
      </c>
      <c r="D421" s="22" t="s">
        <v>2221</v>
      </c>
      <c r="E421" s="22">
        <v>4623</v>
      </c>
      <c r="F421" s="22">
        <v>7</v>
      </c>
      <c r="G421" s="22">
        <v>0</v>
      </c>
      <c r="H421" s="22" t="s">
        <v>2037</v>
      </c>
      <c r="I421" s="22" t="s">
        <v>2036</v>
      </c>
      <c r="J421" s="22" t="s">
        <v>2148</v>
      </c>
      <c r="K421" s="15">
        <f t="shared" si="18"/>
        <v>2</v>
      </c>
      <c r="L421" s="15" t="str">
        <f t="shared" si="19"/>
        <v>23</v>
      </c>
      <c r="M421" s="15" t="str">
        <f t="shared" si="20"/>
        <v>2023年製</v>
      </c>
      <c r="N421" s="422">
        <f>VLOOKUP(B:B,価格調査!B:S,18,0)</f>
        <v>1074476310</v>
      </c>
    </row>
    <row r="422" spans="1:14" s="15" customFormat="1">
      <c r="A422" s="16" t="s">
        <v>7651</v>
      </c>
      <c r="B422" s="373">
        <v>1656514130079</v>
      </c>
      <c r="C422" s="373">
        <v>4992496142356</v>
      </c>
      <c r="D422" s="22" t="s">
        <v>2220</v>
      </c>
      <c r="E422" s="22">
        <v>4323</v>
      </c>
      <c r="F422" s="22">
        <v>20</v>
      </c>
      <c r="G422" s="22">
        <v>0</v>
      </c>
      <c r="H422" s="22" t="s">
        <v>2037</v>
      </c>
      <c r="I422" s="22" t="s">
        <v>2036</v>
      </c>
      <c r="J422" s="22" t="s">
        <v>2148</v>
      </c>
      <c r="K422" s="15">
        <f t="shared" si="18"/>
        <v>3</v>
      </c>
      <c r="L422" s="15" t="str">
        <f t="shared" si="19"/>
        <v>23</v>
      </c>
      <c r="M422" s="15" t="str">
        <f t="shared" si="20"/>
        <v>2023年製</v>
      </c>
      <c r="N422" s="422">
        <f>VLOOKUP(B:B,価格調査!B:S,18,0)</f>
        <v>1074476308</v>
      </c>
    </row>
    <row r="423" spans="1:14" s="15" customFormat="1">
      <c r="A423" s="16" t="s">
        <v>7651</v>
      </c>
      <c r="B423" s="373">
        <v>1656514130079</v>
      </c>
      <c r="C423" s="373">
        <v>4992496142356</v>
      </c>
      <c r="D423" s="22" t="s">
        <v>2220</v>
      </c>
      <c r="E423" s="22">
        <v>4323</v>
      </c>
      <c r="F423" s="22">
        <v>8</v>
      </c>
      <c r="G423" s="22">
        <v>0</v>
      </c>
      <c r="H423" s="22" t="s">
        <v>2037</v>
      </c>
      <c r="I423" s="22" t="s">
        <v>2036</v>
      </c>
      <c r="J423" s="22" t="s">
        <v>2148</v>
      </c>
      <c r="K423" s="15">
        <f t="shared" si="18"/>
        <v>3</v>
      </c>
      <c r="L423" s="15" t="str">
        <f t="shared" si="19"/>
        <v>23</v>
      </c>
      <c r="M423" s="15" t="str">
        <f t="shared" si="20"/>
        <v>2023年製</v>
      </c>
      <c r="N423" s="422">
        <f>VLOOKUP(B:B,価格調査!B:S,18,0)</f>
        <v>1074476308</v>
      </c>
    </row>
    <row r="424" spans="1:14" s="15" customFormat="1">
      <c r="A424" s="16" t="s">
        <v>7651</v>
      </c>
      <c r="B424" s="373">
        <v>1656514130079</v>
      </c>
      <c r="C424" s="373">
        <v>4992496142356</v>
      </c>
      <c r="D424" s="22" t="s">
        <v>2220</v>
      </c>
      <c r="E424" s="22">
        <v>4323</v>
      </c>
      <c r="F424" s="22">
        <v>2</v>
      </c>
      <c r="G424" s="22">
        <v>0</v>
      </c>
      <c r="H424" s="22" t="s">
        <v>2037</v>
      </c>
      <c r="I424" s="22" t="s">
        <v>2036</v>
      </c>
      <c r="J424" s="22" t="s">
        <v>2148</v>
      </c>
      <c r="K424" s="15">
        <f t="shared" si="18"/>
        <v>3</v>
      </c>
      <c r="L424" s="15" t="str">
        <f t="shared" si="19"/>
        <v>23</v>
      </c>
      <c r="M424" s="15" t="str">
        <f t="shared" si="20"/>
        <v>2023年製</v>
      </c>
      <c r="N424" s="422">
        <f>VLOOKUP(B:B,価格調査!B:S,18,0)</f>
        <v>1074476308</v>
      </c>
    </row>
    <row r="425" spans="1:14" s="15" customFormat="1">
      <c r="A425" s="16" t="s">
        <v>7651</v>
      </c>
      <c r="B425" s="373">
        <v>1656514130390</v>
      </c>
      <c r="C425" s="373">
        <v>4992496143964</v>
      </c>
      <c r="D425" s="22" t="s">
        <v>2219</v>
      </c>
      <c r="E425" s="22">
        <v>4423</v>
      </c>
      <c r="F425" s="22">
        <v>40</v>
      </c>
      <c r="G425" s="22">
        <v>0</v>
      </c>
      <c r="H425" s="22" t="s">
        <v>2037</v>
      </c>
      <c r="I425" s="22" t="s">
        <v>2036</v>
      </c>
      <c r="J425" s="22" t="s">
        <v>2148</v>
      </c>
      <c r="K425" s="15">
        <f t="shared" si="18"/>
        <v>4</v>
      </c>
      <c r="L425" s="15" t="str">
        <f t="shared" si="19"/>
        <v>23</v>
      </c>
      <c r="M425" s="15" t="str">
        <f t="shared" si="20"/>
        <v>2023年製</v>
      </c>
      <c r="N425" s="422">
        <f>VLOOKUP(B:B,価格調査!B:S,18,0)</f>
        <v>1074476726</v>
      </c>
    </row>
    <row r="426" spans="1:14" s="15" customFormat="1">
      <c r="A426" s="16" t="s">
        <v>7651</v>
      </c>
      <c r="B426" s="373">
        <v>1656514130390</v>
      </c>
      <c r="C426" s="373">
        <v>4992496143964</v>
      </c>
      <c r="D426" s="22" t="s">
        <v>2219</v>
      </c>
      <c r="E426" s="22">
        <v>4223</v>
      </c>
      <c r="F426" s="22">
        <v>16</v>
      </c>
      <c r="G426" s="22">
        <v>0</v>
      </c>
      <c r="H426" s="22" t="s">
        <v>2037</v>
      </c>
      <c r="I426" s="22" t="s">
        <v>2036</v>
      </c>
      <c r="J426" s="22" t="s">
        <v>2148</v>
      </c>
      <c r="K426" s="15">
        <f t="shared" si="18"/>
        <v>4</v>
      </c>
      <c r="L426" s="15" t="str">
        <f t="shared" si="19"/>
        <v>23</v>
      </c>
      <c r="M426" s="15" t="str">
        <f t="shared" si="20"/>
        <v>2023年製</v>
      </c>
      <c r="N426" s="422">
        <f>VLOOKUP(B:B,価格調査!B:S,18,0)</f>
        <v>1074476726</v>
      </c>
    </row>
    <row r="427" spans="1:14" s="15" customFormat="1">
      <c r="A427" s="16" t="s">
        <v>7651</v>
      </c>
      <c r="B427" s="373">
        <v>1656514130390</v>
      </c>
      <c r="C427" s="373">
        <v>4992496143964</v>
      </c>
      <c r="D427" s="22" t="s">
        <v>2219</v>
      </c>
      <c r="E427" s="22">
        <v>4323</v>
      </c>
      <c r="F427" s="22">
        <v>30</v>
      </c>
      <c r="G427" s="22">
        <v>0</v>
      </c>
      <c r="H427" s="22" t="s">
        <v>2037</v>
      </c>
      <c r="I427" s="22" t="s">
        <v>2036</v>
      </c>
      <c r="J427" s="22" t="s">
        <v>2148</v>
      </c>
      <c r="K427" s="15">
        <f t="shared" si="18"/>
        <v>4</v>
      </c>
      <c r="L427" s="15" t="str">
        <f t="shared" si="19"/>
        <v>23</v>
      </c>
      <c r="M427" s="15" t="str">
        <f t="shared" si="20"/>
        <v>2023年製</v>
      </c>
      <c r="N427" s="422">
        <f>VLOOKUP(B:B,価格調査!B:S,18,0)</f>
        <v>1074476726</v>
      </c>
    </row>
    <row r="428" spans="1:14" s="15" customFormat="1">
      <c r="A428" s="16" t="s">
        <v>7651</v>
      </c>
      <c r="B428" s="373">
        <v>1656514130390</v>
      </c>
      <c r="C428" s="373">
        <v>4992496143964</v>
      </c>
      <c r="D428" s="22" t="s">
        <v>2219</v>
      </c>
      <c r="E428" s="22">
        <v>4323</v>
      </c>
      <c r="F428" s="22">
        <v>14</v>
      </c>
      <c r="G428" s="22">
        <v>0</v>
      </c>
      <c r="H428" s="22" t="s">
        <v>2037</v>
      </c>
      <c r="I428" s="22" t="s">
        <v>2036</v>
      </c>
      <c r="J428" s="22" t="s">
        <v>2148</v>
      </c>
      <c r="K428" s="15">
        <f t="shared" si="18"/>
        <v>4</v>
      </c>
      <c r="L428" s="15" t="str">
        <f t="shared" si="19"/>
        <v>23</v>
      </c>
      <c r="M428" s="15" t="str">
        <f t="shared" si="20"/>
        <v>2023年製</v>
      </c>
      <c r="N428" s="422">
        <f>VLOOKUP(B:B,価格調査!B:S,18,0)</f>
        <v>1074476726</v>
      </c>
    </row>
    <row r="429" spans="1:14" s="15" customFormat="1">
      <c r="A429" s="16" t="s">
        <v>7651</v>
      </c>
      <c r="B429" s="373">
        <v>1657014130392</v>
      </c>
      <c r="C429" s="373">
        <v>4992496139950</v>
      </c>
      <c r="D429" s="22" t="s">
        <v>2218</v>
      </c>
      <c r="E429" s="22">
        <v>5223</v>
      </c>
      <c r="F429" s="22">
        <v>30</v>
      </c>
      <c r="G429" s="22">
        <v>0</v>
      </c>
      <c r="H429" s="22" t="s">
        <v>2037</v>
      </c>
      <c r="I429" s="22" t="s">
        <v>2036</v>
      </c>
      <c r="J429" s="22" t="s">
        <v>2148</v>
      </c>
      <c r="K429" s="15">
        <f t="shared" si="18"/>
        <v>3</v>
      </c>
      <c r="L429" s="15" t="str">
        <f t="shared" si="19"/>
        <v>23</v>
      </c>
      <c r="M429" s="15" t="str">
        <f t="shared" si="20"/>
        <v>2023年製</v>
      </c>
      <c r="N429" s="422">
        <f>VLOOKUP(B:B,価格調査!B:S,18,0)</f>
        <v>1074476439</v>
      </c>
    </row>
    <row r="430" spans="1:14" s="15" customFormat="1">
      <c r="A430" s="16" t="s">
        <v>7651</v>
      </c>
      <c r="B430" s="373">
        <v>1657014130392</v>
      </c>
      <c r="C430" s="373">
        <v>4992496139950</v>
      </c>
      <c r="D430" s="22" t="s">
        <v>2218</v>
      </c>
      <c r="E430" s="22">
        <v>4923</v>
      </c>
      <c r="F430" s="22">
        <v>38</v>
      </c>
      <c r="G430" s="22">
        <v>0</v>
      </c>
      <c r="H430" s="22" t="s">
        <v>2037</v>
      </c>
      <c r="I430" s="22" t="s">
        <v>2036</v>
      </c>
      <c r="J430" s="22" t="s">
        <v>2148</v>
      </c>
      <c r="K430" s="15">
        <f t="shared" si="18"/>
        <v>3</v>
      </c>
      <c r="L430" s="15" t="str">
        <f t="shared" si="19"/>
        <v>23</v>
      </c>
      <c r="M430" s="15" t="str">
        <f t="shared" si="20"/>
        <v>2023年製</v>
      </c>
      <c r="N430" s="422">
        <f>VLOOKUP(B:B,価格調査!B:S,18,0)</f>
        <v>1074476439</v>
      </c>
    </row>
    <row r="431" spans="1:14" s="15" customFormat="1">
      <c r="A431" s="16" t="s">
        <v>7651</v>
      </c>
      <c r="B431" s="373">
        <v>1657014130392</v>
      </c>
      <c r="C431" s="373">
        <v>4992496139950</v>
      </c>
      <c r="D431" s="22" t="s">
        <v>2218</v>
      </c>
      <c r="E431" s="22">
        <v>4923</v>
      </c>
      <c r="F431" s="22">
        <v>11</v>
      </c>
      <c r="G431" s="22">
        <v>0</v>
      </c>
      <c r="H431" s="22" t="s">
        <v>2037</v>
      </c>
      <c r="I431" s="22" t="s">
        <v>2036</v>
      </c>
      <c r="J431" s="22" t="s">
        <v>2148</v>
      </c>
      <c r="K431" s="15">
        <f t="shared" si="18"/>
        <v>3</v>
      </c>
      <c r="L431" s="15" t="str">
        <f t="shared" si="19"/>
        <v>23</v>
      </c>
      <c r="M431" s="15" t="str">
        <f t="shared" si="20"/>
        <v>2023年製</v>
      </c>
      <c r="N431" s="422">
        <f>VLOOKUP(B:B,価格調査!B:S,18,0)</f>
        <v>1074476439</v>
      </c>
    </row>
    <row r="432" spans="1:14" s="15" customFormat="1">
      <c r="A432" s="16" t="s">
        <v>7651</v>
      </c>
      <c r="B432" s="373">
        <v>1657014130071</v>
      </c>
      <c r="C432" s="373">
        <v>4992496142288</v>
      </c>
      <c r="D432" s="22" t="s">
        <v>4696</v>
      </c>
      <c r="E432" s="22">
        <v>4023</v>
      </c>
      <c r="F432" s="22">
        <v>4</v>
      </c>
      <c r="G432" s="22">
        <v>0</v>
      </c>
      <c r="H432" s="22" t="s">
        <v>2037</v>
      </c>
      <c r="I432" s="22" t="s">
        <v>2036</v>
      </c>
      <c r="J432" s="22" t="s">
        <v>2146</v>
      </c>
      <c r="K432" s="15">
        <f t="shared" si="18"/>
        <v>3</v>
      </c>
      <c r="L432" s="15" t="str">
        <f t="shared" si="19"/>
        <v>23</v>
      </c>
      <c r="M432" s="15" t="str">
        <f t="shared" si="20"/>
        <v>2023年製</v>
      </c>
      <c r="N432" s="422">
        <f>VLOOKUP(B:B,価格調査!B:S,18,0)</f>
        <v>1074476571</v>
      </c>
    </row>
    <row r="433" spans="1:14" s="15" customFormat="1">
      <c r="A433" s="16" t="s">
        <v>7651</v>
      </c>
      <c r="B433" s="373">
        <v>1657014130071</v>
      </c>
      <c r="C433" s="373">
        <v>4992496142288</v>
      </c>
      <c r="D433" s="22" t="s">
        <v>4696</v>
      </c>
      <c r="E433" s="22">
        <v>4323</v>
      </c>
      <c r="F433" s="22">
        <v>4</v>
      </c>
      <c r="G433" s="22">
        <v>0</v>
      </c>
      <c r="H433" s="22" t="s">
        <v>2037</v>
      </c>
      <c r="I433" s="22" t="s">
        <v>2036</v>
      </c>
      <c r="J433" s="22" t="s">
        <v>2148</v>
      </c>
      <c r="K433" s="15">
        <f t="shared" si="18"/>
        <v>3</v>
      </c>
      <c r="L433" s="15" t="str">
        <f t="shared" si="19"/>
        <v>23</v>
      </c>
      <c r="M433" s="15" t="str">
        <f t="shared" si="20"/>
        <v>2023年製</v>
      </c>
      <c r="N433" s="422">
        <f>VLOOKUP(B:B,価格調査!B:S,18,0)</f>
        <v>1074476571</v>
      </c>
    </row>
    <row r="434" spans="1:14" s="15" customFormat="1">
      <c r="A434" s="16" t="s">
        <v>7651</v>
      </c>
      <c r="B434" s="373">
        <v>1657014130071</v>
      </c>
      <c r="C434" s="373">
        <v>4992496142288</v>
      </c>
      <c r="D434" s="22" t="s">
        <v>4696</v>
      </c>
      <c r="E434" s="22">
        <v>4523</v>
      </c>
      <c r="F434" s="22">
        <v>8</v>
      </c>
      <c r="G434" s="22">
        <v>0</v>
      </c>
      <c r="H434" s="22" t="s">
        <v>2037</v>
      </c>
      <c r="I434" s="22" t="s">
        <v>2036</v>
      </c>
      <c r="J434" s="22" t="s">
        <v>2146</v>
      </c>
      <c r="K434" s="15">
        <f t="shared" si="18"/>
        <v>3</v>
      </c>
      <c r="L434" s="15" t="str">
        <f t="shared" si="19"/>
        <v>23</v>
      </c>
      <c r="M434" s="15" t="str">
        <f t="shared" si="20"/>
        <v>2023年製</v>
      </c>
      <c r="N434" s="422">
        <f>VLOOKUP(B:B,価格調査!B:S,18,0)</f>
        <v>1074476571</v>
      </c>
    </row>
    <row r="435" spans="1:14" s="15" customFormat="1">
      <c r="A435" s="16" t="s">
        <v>7651</v>
      </c>
      <c r="B435" s="373">
        <v>1756016130390</v>
      </c>
      <c r="C435" s="373">
        <v>4992496140123</v>
      </c>
      <c r="D435" s="22" t="s">
        <v>2217</v>
      </c>
      <c r="E435" s="22">
        <v>4023</v>
      </c>
      <c r="F435" s="22">
        <v>18</v>
      </c>
      <c r="G435" s="22">
        <v>0</v>
      </c>
      <c r="H435" s="22" t="s">
        <v>2037</v>
      </c>
      <c r="I435" s="22" t="s">
        <v>2036</v>
      </c>
      <c r="J435" s="22" t="s">
        <v>2148</v>
      </c>
      <c r="K435" s="15">
        <f t="shared" si="18"/>
        <v>2</v>
      </c>
      <c r="L435" s="15" t="str">
        <f t="shared" si="19"/>
        <v>23</v>
      </c>
      <c r="M435" s="15" t="str">
        <f t="shared" si="20"/>
        <v>2023年製</v>
      </c>
      <c r="N435" s="422">
        <f>VLOOKUP(B:B,価格調査!B:S,18,0)</f>
        <v>1074476441</v>
      </c>
    </row>
    <row r="436" spans="1:14" s="15" customFormat="1">
      <c r="A436" s="16" t="s">
        <v>7651</v>
      </c>
      <c r="B436" s="373">
        <v>1756016130390</v>
      </c>
      <c r="C436" s="373">
        <v>4992496140123</v>
      </c>
      <c r="D436" s="22" t="s">
        <v>2217</v>
      </c>
      <c r="E436" s="22">
        <v>4023</v>
      </c>
      <c r="F436" s="22">
        <v>4</v>
      </c>
      <c r="G436" s="22">
        <v>0</v>
      </c>
      <c r="H436" s="22" t="s">
        <v>2037</v>
      </c>
      <c r="I436" s="22" t="s">
        <v>2036</v>
      </c>
      <c r="J436" s="22" t="s">
        <v>2148</v>
      </c>
      <c r="K436" s="15">
        <f t="shared" si="18"/>
        <v>2</v>
      </c>
      <c r="L436" s="15" t="str">
        <f t="shared" si="19"/>
        <v>23</v>
      </c>
      <c r="M436" s="15" t="str">
        <f t="shared" si="20"/>
        <v>2023年製</v>
      </c>
      <c r="N436" s="422">
        <f>VLOOKUP(B:B,価格調査!B:S,18,0)</f>
        <v>1074476441</v>
      </c>
    </row>
    <row r="437" spans="1:14" s="15" customFormat="1">
      <c r="A437" s="16" t="s">
        <v>7651</v>
      </c>
      <c r="B437" s="373">
        <v>1756016130079</v>
      </c>
      <c r="C437" s="373">
        <v>4992496142530</v>
      </c>
      <c r="D437" s="22" t="s">
        <v>2310</v>
      </c>
      <c r="E437" s="22">
        <v>3123</v>
      </c>
      <c r="F437" s="22">
        <v>7</v>
      </c>
      <c r="G437" s="22">
        <v>0</v>
      </c>
      <c r="H437" s="22" t="s">
        <v>2037</v>
      </c>
      <c r="I437" s="22" t="s">
        <v>2036</v>
      </c>
      <c r="J437" s="22" t="s">
        <v>2146</v>
      </c>
      <c r="K437" s="15">
        <f t="shared" si="18"/>
        <v>5</v>
      </c>
      <c r="L437" s="15" t="str">
        <f t="shared" si="19"/>
        <v>23</v>
      </c>
      <c r="M437" s="15" t="str">
        <f t="shared" si="20"/>
        <v>2023年製</v>
      </c>
      <c r="N437" s="422">
        <f>VLOOKUP(B:B,価格調査!B:S,18,0)</f>
        <v>1074476569</v>
      </c>
    </row>
    <row r="438" spans="1:14" s="15" customFormat="1">
      <c r="A438" s="16" t="s">
        <v>7651</v>
      </c>
      <c r="B438" s="373">
        <v>1756016130079</v>
      </c>
      <c r="C438" s="373">
        <v>4992496142530</v>
      </c>
      <c r="D438" s="22" t="s">
        <v>2310</v>
      </c>
      <c r="E438" s="22">
        <v>4223</v>
      </c>
      <c r="F438" s="22">
        <v>4</v>
      </c>
      <c r="G438" s="22">
        <v>0</v>
      </c>
      <c r="H438" s="22" t="s">
        <v>2037</v>
      </c>
      <c r="I438" s="22" t="s">
        <v>2036</v>
      </c>
      <c r="J438" s="22" t="s">
        <v>2148</v>
      </c>
      <c r="K438" s="15">
        <f t="shared" si="18"/>
        <v>5</v>
      </c>
      <c r="L438" s="15" t="str">
        <f t="shared" si="19"/>
        <v>23</v>
      </c>
      <c r="M438" s="15" t="str">
        <f t="shared" si="20"/>
        <v>2023年製</v>
      </c>
      <c r="N438" s="422">
        <f>VLOOKUP(B:B,価格調査!B:S,18,0)</f>
        <v>1074476569</v>
      </c>
    </row>
    <row r="439" spans="1:14" s="15" customFormat="1">
      <c r="A439" s="16" t="s">
        <v>7651</v>
      </c>
      <c r="B439" s="373">
        <v>1756016130079</v>
      </c>
      <c r="C439" s="373">
        <v>4992496142530</v>
      </c>
      <c r="D439" s="22" t="s">
        <v>2310</v>
      </c>
      <c r="E439" s="22">
        <v>4223</v>
      </c>
      <c r="F439" s="22">
        <v>4</v>
      </c>
      <c r="G439" s="22">
        <v>0</v>
      </c>
      <c r="H439" s="22" t="s">
        <v>2037</v>
      </c>
      <c r="I439" s="22" t="s">
        <v>2036</v>
      </c>
      <c r="J439" s="22" t="s">
        <v>2146</v>
      </c>
      <c r="K439" s="15">
        <f t="shared" si="18"/>
        <v>5</v>
      </c>
      <c r="L439" s="15" t="str">
        <f t="shared" si="19"/>
        <v>23</v>
      </c>
      <c r="M439" s="15" t="str">
        <f t="shared" si="20"/>
        <v>2023年製</v>
      </c>
      <c r="N439" s="422">
        <f>VLOOKUP(B:B,価格調査!B:S,18,0)</f>
        <v>1074476569</v>
      </c>
    </row>
    <row r="440" spans="1:14" s="15" customFormat="1">
      <c r="A440" s="16" t="s">
        <v>7651</v>
      </c>
      <c r="B440" s="373">
        <v>1756016130079</v>
      </c>
      <c r="C440" s="373">
        <v>4992496142530</v>
      </c>
      <c r="D440" s="22" t="s">
        <v>2310</v>
      </c>
      <c r="E440" s="22">
        <v>4123</v>
      </c>
      <c r="F440" s="22">
        <v>8</v>
      </c>
      <c r="G440" s="22">
        <v>0</v>
      </c>
      <c r="H440" s="22" t="s">
        <v>2037</v>
      </c>
      <c r="I440" s="22" t="s">
        <v>2036</v>
      </c>
      <c r="J440" s="22" t="s">
        <v>2148</v>
      </c>
      <c r="K440" s="15">
        <f t="shared" si="18"/>
        <v>5</v>
      </c>
      <c r="L440" s="15" t="str">
        <f t="shared" si="19"/>
        <v>23</v>
      </c>
      <c r="M440" s="15" t="str">
        <f t="shared" si="20"/>
        <v>2023年製</v>
      </c>
      <c r="N440" s="422">
        <f>VLOOKUP(B:B,価格調査!B:S,18,0)</f>
        <v>1074476569</v>
      </c>
    </row>
    <row r="441" spans="1:14" s="15" customFormat="1">
      <c r="A441" s="16" t="s">
        <v>7651</v>
      </c>
      <c r="B441" s="373">
        <v>1756016130079</v>
      </c>
      <c r="C441" s="373">
        <v>4992496142530</v>
      </c>
      <c r="D441" s="22" t="s">
        <v>2310</v>
      </c>
      <c r="E441" s="22">
        <v>4123</v>
      </c>
      <c r="F441" s="22">
        <v>5</v>
      </c>
      <c r="G441" s="22">
        <v>0</v>
      </c>
      <c r="H441" s="22" t="s">
        <v>2037</v>
      </c>
      <c r="I441" s="22" t="s">
        <v>2036</v>
      </c>
      <c r="J441" s="22" t="s">
        <v>2148</v>
      </c>
      <c r="K441" s="15">
        <f t="shared" si="18"/>
        <v>5</v>
      </c>
      <c r="L441" s="15" t="str">
        <f t="shared" si="19"/>
        <v>23</v>
      </c>
      <c r="M441" s="15" t="str">
        <f t="shared" si="20"/>
        <v>2023年製</v>
      </c>
      <c r="N441" s="422">
        <f>VLOOKUP(B:B,価格調査!B:S,18,0)</f>
        <v>1074476569</v>
      </c>
    </row>
    <row r="442" spans="1:14" s="15" customFormat="1">
      <c r="A442" s="16" t="s">
        <v>7651</v>
      </c>
      <c r="B442" s="373">
        <v>1756514130076</v>
      </c>
      <c r="C442" s="373">
        <v>4992496142363</v>
      </c>
      <c r="D442" s="22" t="s">
        <v>2215</v>
      </c>
      <c r="E442" s="22">
        <v>3423</v>
      </c>
      <c r="F442" s="22">
        <v>12</v>
      </c>
      <c r="G442" s="22">
        <v>0</v>
      </c>
      <c r="H442" s="22" t="s">
        <v>2037</v>
      </c>
      <c r="I442" s="22" t="s">
        <v>2036</v>
      </c>
      <c r="J442" s="22" t="s">
        <v>2146</v>
      </c>
      <c r="K442" s="15">
        <f t="shared" si="18"/>
        <v>2</v>
      </c>
      <c r="L442" s="15" t="str">
        <f t="shared" si="19"/>
        <v>23</v>
      </c>
      <c r="M442" s="15" t="str">
        <f t="shared" si="20"/>
        <v>2023年製</v>
      </c>
      <c r="N442" s="422">
        <f>VLOOKUP(B:B,価格調査!B:S,18,0)</f>
        <v>1074476570</v>
      </c>
    </row>
    <row r="443" spans="1:14" s="15" customFormat="1">
      <c r="A443" s="16" t="s">
        <v>7651</v>
      </c>
      <c r="B443" s="373">
        <v>1756514130076</v>
      </c>
      <c r="C443" s="373">
        <v>4992496142363</v>
      </c>
      <c r="D443" s="22" t="s">
        <v>2215</v>
      </c>
      <c r="E443" s="22">
        <v>3423</v>
      </c>
      <c r="F443" s="22">
        <v>7</v>
      </c>
      <c r="G443" s="22">
        <v>0</v>
      </c>
      <c r="H443" s="22" t="s">
        <v>2037</v>
      </c>
      <c r="I443" s="22" t="s">
        <v>2036</v>
      </c>
      <c r="J443" s="22" t="s">
        <v>2146</v>
      </c>
      <c r="K443" s="15">
        <f t="shared" si="18"/>
        <v>2</v>
      </c>
      <c r="L443" s="15" t="str">
        <f t="shared" si="19"/>
        <v>23</v>
      </c>
      <c r="M443" s="15" t="str">
        <f t="shared" si="20"/>
        <v>2023年製</v>
      </c>
      <c r="N443" s="422">
        <f>VLOOKUP(B:B,価格調査!B:S,18,0)</f>
        <v>1074476570</v>
      </c>
    </row>
    <row r="444" spans="1:14" s="15" customFormat="1">
      <c r="A444" s="16" t="s">
        <v>7651</v>
      </c>
      <c r="B444" s="373">
        <v>1756514130397</v>
      </c>
      <c r="C444" s="373">
        <v>4992496140017</v>
      </c>
      <c r="D444" s="22" t="s">
        <v>2214</v>
      </c>
      <c r="E444" s="22">
        <v>3523</v>
      </c>
      <c r="F444" s="22">
        <v>16</v>
      </c>
      <c r="G444" s="22">
        <v>0</v>
      </c>
      <c r="H444" s="22" t="s">
        <v>2037</v>
      </c>
      <c r="I444" s="22" t="s">
        <v>2036</v>
      </c>
      <c r="J444" s="22" t="s">
        <v>2146</v>
      </c>
      <c r="K444" s="15">
        <f t="shared" si="18"/>
        <v>2</v>
      </c>
      <c r="L444" s="15" t="str">
        <f t="shared" si="19"/>
        <v>23</v>
      </c>
      <c r="M444" s="15" t="str">
        <f t="shared" si="20"/>
        <v>2023年製</v>
      </c>
      <c r="N444" s="422">
        <f>VLOOKUP(B:B,価格調査!B:S,18,0)</f>
        <v>1074476437</v>
      </c>
    </row>
    <row r="445" spans="1:14" s="15" customFormat="1">
      <c r="A445" s="16" t="s">
        <v>7651</v>
      </c>
      <c r="B445" s="373">
        <v>1756515130075</v>
      </c>
      <c r="C445" s="373">
        <v>4992496142417</v>
      </c>
      <c r="D445" s="22" t="s">
        <v>2209</v>
      </c>
      <c r="E445" s="22">
        <v>4623</v>
      </c>
      <c r="F445" s="22">
        <v>8</v>
      </c>
      <c r="G445" s="22">
        <v>0</v>
      </c>
      <c r="H445" s="22" t="s">
        <v>2037</v>
      </c>
      <c r="I445" s="22" t="s">
        <v>2036</v>
      </c>
      <c r="J445" s="22" t="s">
        <v>2148</v>
      </c>
      <c r="K445" s="15">
        <f t="shared" si="18"/>
        <v>3</v>
      </c>
      <c r="L445" s="15" t="str">
        <f t="shared" si="19"/>
        <v>23</v>
      </c>
      <c r="M445" s="15" t="str">
        <f t="shared" si="20"/>
        <v>2023年製</v>
      </c>
      <c r="N445" s="422">
        <f>VLOOKUP(B:B,価格調査!B:S,18,0)</f>
        <v>1074475898</v>
      </c>
    </row>
    <row r="446" spans="1:14" s="15" customFormat="1">
      <c r="A446" s="16" t="s">
        <v>7651</v>
      </c>
      <c r="B446" s="373">
        <v>1756515130075</v>
      </c>
      <c r="C446" s="373">
        <v>4992496142417</v>
      </c>
      <c r="D446" s="22" t="s">
        <v>2209</v>
      </c>
      <c r="E446" s="22">
        <v>4623</v>
      </c>
      <c r="F446" s="22">
        <v>12</v>
      </c>
      <c r="G446" s="22">
        <v>0</v>
      </c>
      <c r="H446" s="22" t="s">
        <v>2037</v>
      </c>
      <c r="I446" s="22" t="s">
        <v>2036</v>
      </c>
      <c r="J446" s="22" t="s">
        <v>2148</v>
      </c>
      <c r="K446" s="15">
        <f t="shared" si="18"/>
        <v>3</v>
      </c>
      <c r="L446" s="15" t="str">
        <f t="shared" si="19"/>
        <v>23</v>
      </c>
      <c r="M446" s="15" t="str">
        <f t="shared" si="20"/>
        <v>2023年製</v>
      </c>
      <c r="N446" s="422">
        <f>VLOOKUP(B:B,価格調査!B:S,18,0)</f>
        <v>1074475898</v>
      </c>
    </row>
    <row r="447" spans="1:14" s="15" customFormat="1">
      <c r="A447" s="16" t="s">
        <v>7651</v>
      </c>
      <c r="B447" s="373">
        <v>1756515130075</v>
      </c>
      <c r="C447" s="373">
        <v>4992496142417</v>
      </c>
      <c r="D447" s="22" t="s">
        <v>2209</v>
      </c>
      <c r="E447" s="22">
        <v>4723</v>
      </c>
      <c r="F447" s="22">
        <v>12</v>
      </c>
      <c r="G447" s="22">
        <v>0</v>
      </c>
      <c r="H447" s="22" t="s">
        <v>2037</v>
      </c>
      <c r="I447" s="22" t="s">
        <v>2036</v>
      </c>
      <c r="J447" s="22" t="s">
        <v>2148</v>
      </c>
      <c r="K447" s="15">
        <f t="shared" si="18"/>
        <v>3</v>
      </c>
      <c r="L447" s="15" t="str">
        <f t="shared" si="19"/>
        <v>23</v>
      </c>
      <c r="M447" s="15" t="str">
        <f t="shared" si="20"/>
        <v>2023年製</v>
      </c>
      <c r="N447" s="422">
        <f>VLOOKUP(B:B,価格調査!B:S,18,0)</f>
        <v>1074475898</v>
      </c>
    </row>
    <row r="448" spans="1:14" s="15" customFormat="1">
      <c r="A448" s="16" t="s">
        <v>7651</v>
      </c>
      <c r="B448" s="373">
        <v>1757014130078</v>
      </c>
      <c r="C448" s="373">
        <v>4992496142325</v>
      </c>
      <c r="D448" s="22" t="s">
        <v>2208</v>
      </c>
      <c r="E448" s="22">
        <v>4723</v>
      </c>
      <c r="F448" s="22">
        <v>12</v>
      </c>
      <c r="G448" s="22">
        <v>0</v>
      </c>
      <c r="H448" s="22" t="s">
        <v>2037</v>
      </c>
      <c r="I448" s="22" t="s">
        <v>2036</v>
      </c>
      <c r="J448" s="22" t="s">
        <v>2148</v>
      </c>
      <c r="K448" s="15">
        <f t="shared" si="18"/>
        <v>2</v>
      </c>
      <c r="L448" s="15" t="str">
        <f t="shared" si="19"/>
        <v>23</v>
      </c>
      <c r="M448" s="15" t="str">
        <f t="shared" si="20"/>
        <v>2023年製</v>
      </c>
      <c r="N448" s="422">
        <f>VLOOKUP(B:B,価格調査!B:S,18,0)</f>
        <v>1074476229</v>
      </c>
    </row>
    <row r="449" spans="1:14" s="15" customFormat="1">
      <c r="A449" s="16" t="s">
        <v>7651</v>
      </c>
      <c r="B449" s="373">
        <v>1757014130078</v>
      </c>
      <c r="C449" s="373">
        <v>4992496142325</v>
      </c>
      <c r="D449" s="22" t="s">
        <v>2208</v>
      </c>
      <c r="E449" s="22">
        <v>4723</v>
      </c>
      <c r="F449" s="22">
        <v>28</v>
      </c>
      <c r="G449" s="22">
        <v>0</v>
      </c>
      <c r="H449" s="22" t="s">
        <v>2037</v>
      </c>
      <c r="I449" s="22" t="s">
        <v>2036</v>
      </c>
      <c r="J449" s="22" t="s">
        <v>2148</v>
      </c>
      <c r="K449" s="15">
        <f t="shared" si="18"/>
        <v>2</v>
      </c>
      <c r="L449" s="15" t="str">
        <f t="shared" si="19"/>
        <v>23</v>
      </c>
      <c r="M449" s="15" t="str">
        <f t="shared" si="20"/>
        <v>2023年製</v>
      </c>
      <c r="N449" s="422">
        <f>VLOOKUP(B:B,価格調査!B:S,18,0)</f>
        <v>1074476229</v>
      </c>
    </row>
    <row r="450" spans="1:14" s="15" customFormat="1">
      <c r="A450" s="16" t="s">
        <v>7651</v>
      </c>
      <c r="B450" s="373">
        <v>1757014130399</v>
      </c>
      <c r="C450" s="373">
        <v>4992496139967</v>
      </c>
      <c r="D450" s="22" t="s">
        <v>2207</v>
      </c>
      <c r="E450" s="22">
        <v>5123</v>
      </c>
      <c r="F450" s="22">
        <v>32</v>
      </c>
      <c r="G450" s="22">
        <v>0</v>
      </c>
      <c r="H450" s="22" t="s">
        <v>2037</v>
      </c>
      <c r="I450" s="22" t="s">
        <v>2036</v>
      </c>
      <c r="J450" s="22" t="s">
        <v>2148</v>
      </c>
      <c r="K450" s="15">
        <f t="shared" ref="K450:K513" si="21">COUNTIF(B:B,B450)</f>
        <v>4</v>
      </c>
      <c r="L450" s="15" t="str">
        <f t="shared" ref="L450:L513" si="22">RIGHT(E450,2)</f>
        <v>23</v>
      </c>
      <c r="M450" s="15" t="str">
        <f t="shared" ref="M450:M513" si="23">"20"&amp;L450&amp;"年製"</f>
        <v>2023年製</v>
      </c>
      <c r="N450" s="422">
        <f>VLOOKUP(B:B,価格調査!B:S,18,0)</f>
        <v>1074476435</v>
      </c>
    </row>
    <row r="451" spans="1:14" s="15" customFormat="1">
      <c r="A451" s="16" t="s">
        <v>7651</v>
      </c>
      <c r="B451" s="373">
        <v>1757014130399</v>
      </c>
      <c r="C451" s="373">
        <v>4992496139967</v>
      </c>
      <c r="D451" s="22" t="s">
        <v>2207</v>
      </c>
      <c r="E451" s="22">
        <v>5123</v>
      </c>
      <c r="F451" s="22">
        <v>22</v>
      </c>
      <c r="G451" s="22">
        <v>0</v>
      </c>
      <c r="H451" s="22" t="s">
        <v>2037</v>
      </c>
      <c r="I451" s="22" t="s">
        <v>2036</v>
      </c>
      <c r="J451" s="22" t="s">
        <v>2148</v>
      </c>
      <c r="K451" s="15">
        <f t="shared" si="21"/>
        <v>4</v>
      </c>
      <c r="L451" s="15" t="str">
        <f t="shared" si="22"/>
        <v>23</v>
      </c>
      <c r="M451" s="15" t="str">
        <f t="shared" si="23"/>
        <v>2023年製</v>
      </c>
      <c r="N451" s="422">
        <f>VLOOKUP(B:B,価格調査!B:S,18,0)</f>
        <v>1074476435</v>
      </c>
    </row>
    <row r="452" spans="1:14" s="15" customFormat="1">
      <c r="A452" s="16" t="s">
        <v>7651</v>
      </c>
      <c r="B452" s="373">
        <v>1757014130399</v>
      </c>
      <c r="C452" s="373">
        <v>4992496139967</v>
      </c>
      <c r="D452" s="22" t="s">
        <v>2207</v>
      </c>
      <c r="E452" s="22">
        <v>5123</v>
      </c>
      <c r="F452" s="22">
        <v>29</v>
      </c>
      <c r="G452" s="22">
        <v>0</v>
      </c>
      <c r="H452" s="22" t="s">
        <v>2037</v>
      </c>
      <c r="I452" s="22" t="s">
        <v>2036</v>
      </c>
      <c r="J452" s="22" t="s">
        <v>2148</v>
      </c>
      <c r="K452" s="15">
        <f t="shared" si="21"/>
        <v>4</v>
      </c>
      <c r="L452" s="15" t="str">
        <f t="shared" si="22"/>
        <v>23</v>
      </c>
      <c r="M452" s="15" t="str">
        <f t="shared" si="23"/>
        <v>2023年製</v>
      </c>
      <c r="N452" s="422">
        <f>VLOOKUP(B:B,価格調査!B:S,18,0)</f>
        <v>1074476435</v>
      </c>
    </row>
    <row r="453" spans="1:14" s="15" customFormat="1">
      <c r="A453" s="16" t="s">
        <v>7651</v>
      </c>
      <c r="B453" s="16">
        <v>1855515130075</v>
      </c>
      <c r="C453" s="16">
        <v>4992496142493</v>
      </c>
      <c r="D453" s="423" t="s">
        <v>2206</v>
      </c>
      <c r="E453" s="15">
        <v>3023</v>
      </c>
      <c r="F453" s="15">
        <v>12</v>
      </c>
      <c r="G453" s="15">
        <v>0</v>
      </c>
      <c r="H453" s="15" t="s">
        <v>2037</v>
      </c>
      <c r="I453" s="15" t="s">
        <v>2036</v>
      </c>
      <c r="J453" s="15" t="s">
        <v>2146</v>
      </c>
      <c r="K453" s="15">
        <f t="shared" si="21"/>
        <v>4</v>
      </c>
      <c r="L453" s="15" t="str">
        <f t="shared" si="22"/>
        <v>23</v>
      </c>
      <c r="M453" s="15" t="str">
        <f t="shared" si="23"/>
        <v>2023年製</v>
      </c>
      <c r="N453" s="422">
        <f>VLOOKUP(B:B,価格調査!B:S,18,0)</f>
        <v>1074476306</v>
      </c>
    </row>
    <row r="454" spans="1:14" s="15" customFormat="1">
      <c r="A454" s="16" t="s">
        <v>7651</v>
      </c>
      <c r="B454" s="373">
        <v>1855515130075</v>
      </c>
      <c r="C454" s="373">
        <v>4992496142493</v>
      </c>
      <c r="D454" s="21" t="s">
        <v>2206</v>
      </c>
      <c r="E454" s="22">
        <v>4223</v>
      </c>
      <c r="F454" s="22">
        <v>2</v>
      </c>
      <c r="G454" s="22">
        <v>0</v>
      </c>
      <c r="H454" s="22" t="s">
        <v>2037</v>
      </c>
      <c r="I454" s="22" t="s">
        <v>2036</v>
      </c>
      <c r="J454" s="22" t="s">
        <v>2148</v>
      </c>
      <c r="K454" s="15">
        <f t="shared" si="21"/>
        <v>4</v>
      </c>
      <c r="L454" s="15" t="str">
        <f t="shared" si="22"/>
        <v>23</v>
      </c>
      <c r="M454" s="15" t="str">
        <f t="shared" si="23"/>
        <v>2023年製</v>
      </c>
      <c r="N454" s="422">
        <f>VLOOKUP(B:B,価格調査!B:S,18,0)</f>
        <v>1074476306</v>
      </c>
    </row>
    <row r="455" spans="1:14" s="15" customFormat="1">
      <c r="A455" s="16" t="s">
        <v>7651</v>
      </c>
      <c r="B455" s="373">
        <v>1855515130075</v>
      </c>
      <c r="C455" s="373">
        <v>4992496142493</v>
      </c>
      <c r="D455" s="21" t="s">
        <v>2206</v>
      </c>
      <c r="E455" s="22">
        <v>4223</v>
      </c>
      <c r="F455" s="22">
        <v>2</v>
      </c>
      <c r="G455" s="22">
        <v>0</v>
      </c>
      <c r="H455" s="22" t="s">
        <v>2037</v>
      </c>
      <c r="I455" s="22" t="s">
        <v>2036</v>
      </c>
      <c r="J455" s="22" t="s">
        <v>2146</v>
      </c>
      <c r="K455" s="15">
        <f t="shared" si="21"/>
        <v>4</v>
      </c>
      <c r="L455" s="15" t="str">
        <f t="shared" si="22"/>
        <v>23</v>
      </c>
      <c r="M455" s="15" t="str">
        <f t="shared" si="23"/>
        <v>2023年製</v>
      </c>
      <c r="N455" s="422">
        <f>VLOOKUP(B:B,価格調査!B:S,18,0)</f>
        <v>1074476306</v>
      </c>
    </row>
    <row r="456" spans="1:14" s="15" customFormat="1">
      <c r="A456" s="16" t="s">
        <v>7651</v>
      </c>
      <c r="B456" s="373">
        <v>1855515130075</v>
      </c>
      <c r="C456" s="373">
        <v>4992496142493</v>
      </c>
      <c r="D456" s="21" t="s">
        <v>2206</v>
      </c>
      <c r="E456" s="22">
        <v>4223</v>
      </c>
      <c r="F456" s="22">
        <v>8</v>
      </c>
      <c r="G456" s="22">
        <v>0</v>
      </c>
      <c r="H456" s="22" t="s">
        <v>2037</v>
      </c>
      <c r="I456" s="22" t="s">
        <v>2036</v>
      </c>
      <c r="J456" s="22" t="s">
        <v>2148</v>
      </c>
      <c r="K456" s="15">
        <f t="shared" si="21"/>
        <v>4</v>
      </c>
      <c r="L456" s="15" t="str">
        <f t="shared" si="22"/>
        <v>23</v>
      </c>
      <c r="M456" s="15" t="str">
        <f t="shared" si="23"/>
        <v>2023年製</v>
      </c>
      <c r="N456" s="422">
        <f>VLOOKUP(B:B,価格調査!B:S,18,0)</f>
        <v>1074476306</v>
      </c>
    </row>
    <row r="457" spans="1:14" s="15" customFormat="1">
      <c r="A457" s="16" t="s">
        <v>7651</v>
      </c>
      <c r="B457" s="373">
        <v>1856015130077</v>
      </c>
      <c r="C457" s="373">
        <v>4992496142462</v>
      </c>
      <c r="D457" s="21" t="s">
        <v>7477</v>
      </c>
      <c r="E457" s="22">
        <v>4523</v>
      </c>
      <c r="F457" s="22">
        <v>12</v>
      </c>
      <c r="G457" s="22">
        <v>0</v>
      </c>
      <c r="H457" s="22" t="s">
        <v>2037</v>
      </c>
      <c r="I457" s="22" t="s">
        <v>2036</v>
      </c>
      <c r="J457" s="22" t="s">
        <v>2148</v>
      </c>
      <c r="K457" s="15">
        <f t="shared" si="21"/>
        <v>2</v>
      </c>
      <c r="L457" s="15" t="str">
        <f t="shared" si="22"/>
        <v>23</v>
      </c>
      <c r="M457" s="15" t="str">
        <f t="shared" si="23"/>
        <v>2023年製</v>
      </c>
      <c r="N457" s="422">
        <f>VLOOKUP(B:B,価格調査!B:S,18,0)</f>
        <v>1074475877</v>
      </c>
    </row>
    <row r="458" spans="1:14" s="15" customFormat="1">
      <c r="A458" s="16" t="s">
        <v>7651</v>
      </c>
      <c r="B458" s="373">
        <v>1856015130077</v>
      </c>
      <c r="C458" s="373">
        <v>4992496142462</v>
      </c>
      <c r="D458" s="21" t="s">
        <v>7477</v>
      </c>
      <c r="E458" s="22">
        <v>4523</v>
      </c>
      <c r="F458" s="22">
        <v>20</v>
      </c>
      <c r="G458" s="22">
        <v>0</v>
      </c>
      <c r="H458" s="22" t="s">
        <v>2037</v>
      </c>
      <c r="I458" s="22" t="s">
        <v>2036</v>
      </c>
      <c r="J458" s="22" t="s">
        <v>2148</v>
      </c>
      <c r="K458" s="15">
        <f t="shared" si="21"/>
        <v>2</v>
      </c>
      <c r="L458" s="15" t="str">
        <f t="shared" si="22"/>
        <v>23</v>
      </c>
      <c r="M458" s="15" t="str">
        <f t="shared" si="23"/>
        <v>2023年製</v>
      </c>
      <c r="N458" s="422">
        <f>VLOOKUP(B:B,価格調査!B:S,18,0)</f>
        <v>1074475877</v>
      </c>
    </row>
    <row r="459" spans="1:14" s="15" customFormat="1">
      <c r="A459" s="16" t="s">
        <v>7651</v>
      </c>
      <c r="B459" s="373">
        <v>1856514130073</v>
      </c>
      <c r="C459" s="373">
        <v>4992496142370</v>
      </c>
      <c r="D459" s="21" t="s">
        <v>12093</v>
      </c>
      <c r="E459" s="22">
        <v>4423</v>
      </c>
      <c r="F459" s="22">
        <v>8</v>
      </c>
      <c r="G459" s="22">
        <v>0</v>
      </c>
      <c r="H459" s="22" t="s">
        <v>2037</v>
      </c>
      <c r="I459" s="22" t="s">
        <v>2036</v>
      </c>
      <c r="J459" s="22" t="s">
        <v>2148</v>
      </c>
      <c r="K459" s="15">
        <f t="shared" si="21"/>
        <v>2</v>
      </c>
      <c r="L459" s="15" t="str">
        <f t="shared" si="22"/>
        <v>23</v>
      </c>
      <c r="M459" s="15" t="str">
        <f t="shared" si="23"/>
        <v>2023年製</v>
      </c>
      <c r="N459" s="422">
        <f>VLOOKUP(B:B,価格調査!B:S,18,0)</f>
        <v>1074476307</v>
      </c>
    </row>
    <row r="460" spans="1:14" s="15" customFormat="1">
      <c r="A460" s="16" t="s">
        <v>7651</v>
      </c>
      <c r="B460" s="373">
        <v>1856514130394</v>
      </c>
      <c r="C460" s="373">
        <v>4992496140024</v>
      </c>
      <c r="D460" s="21" t="s">
        <v>2201</v>
      </c>
      <c r="E460" s="22">
        <v>3523</v>
      </c>
      <c r="F460" s="22">
        <v>6</v>
      </c>
      <c r="G460" s="22">
        <v>0</v>
      </c>
      <c r="H460" s="22" t="s">
        <v>2037</v>
      </c>
      <c r="I460" s="22" t="s">
        <v>2036</v>
      </c>
      <c r="J460" s="22" t="s">
        <v>2146</v>
      </c>
      <c r="K460" s="15">
        <f t="shared" si="21"/>
        <v>2</v>
      </c>
      <c r="L460" s="15" t="str">
        <f t="shared" si="22"/>
        <v>23</v>
      </c>
      <c r="M460" s="15" t="str">
        <f t="shared" si="23"/>
        <v>2023年製</v>
      </c>
      <c r="N460" s="422">
        <f>VLOOKUP(B:B,価格調査!B:S,18,0)</f>
        <v>1074475787</v>
      </c>
    </row>
    <row r="461" spans="1:14" s="15" customFormat="1">
      <c r="A461" s="16" t="s">
        <v>7651</v>
      </c>
      <c r="B461" s="373">
        <v>1856514130394</v>
      </c>
      <c r="C461" s="373">
        <v>4992496140024</v>
      </c>
      <c r="D461" s="21" t="s">
        <v>2201</v>
      </c>
      <c r="E461" s="22">
        <v>2923</v>
      </c>
      <c r="F461" s="22">
        <v>5</v>
      </c>
      <c r="G461" s="22">
        <v>0</v>
      </c>
      <c r="H461" s="22" t="s">
        <v>2037</v>
      </c>
      <c r="I461" s="22" t="s">
        <v>2036</v>
      </c>
      <c r="J461" s="22" t="s">
        <v>2146</v>
      </c>
      <c r="K461" s="15">
        <f t="shared" si="21"/>
        <v>2</v>
      </c>
      <c r="L461" s="15" t="str">
        <f t="shared" si="22"/>
        <v>23</v>
      </c>
      <c r="M461" s="15" t="str">
        <f t="shared" si="23"/>
        <v>2023年製</v>
      </c>
      <c r="N461" s="422">
        <f>VLOOKUP(B:B,価格調査!B:S,18,0)</f>
        <v>1074475787</v>
      </c>
    </row>
    <row r="462" spans="1:14" s="15" customFormat="1">
      <c r="A462" s="16" t="s">
        <v>7651</v>
      </c>
      <c r="B462" s="373">
        <v>1856515130072</v>
      </c>
      <c r="C462" s="373">
        <v>4992496142431</v>
      </c>
      <c r="D462" s="21" t="s">
        <v>2309</v>
      </c>
      <c r="E462" s="22">
        <v>4723</v>
      </c>
      <c r="F462" s="22">
        <v>12</v>
      </c>
      <c r="G462" s="22">
        <v>0</v>
      </c>
      <c r="H462" s="22" t="s">
        <v>2037</v>
      </c>
      <c r="I462" s="22" t="s">
        <v>2036</v>
      </c>
      <c r="J462" s="22" t="s">
        <v>2148</v>
      </c>
      <c r="K462" s="15">
        <f t="shared" si="21"/>
        <v>4</v>
      </c>
      <c r="L462" s="15" t="str">
        <f t="shared" si="22"/>
        <v>23</v>
      </c>
      <c r="M462" s="15" t="str">
        <f t="shared" si="23"/>
        <v>2023年製</v>
      </c>
      <c r="N462" s="422">
        <f>VLOOKUP(B:B,価格調査!B:S,18,0)</f>
        <v>1074476133</v>
      </c>
    </row>
    <row r="463" spans="1:14" s="15" customFormat="1">
      <c r="A463" s="16" t="s">
        <v>7651</v>
      </c>
      <c r="B463" s="373">
        <v>1856515130072</v>
      </c>
      <c r="C463" s="373">
        <v>4992496142431</v>
      </c>
      <c r="D463" s="21" t="s">
        <v>2309</v>
      </c>
      <c r="E463" s="22">
        <v>4823</v>
      </c>
      <c r="F463" s="22">
        <v>22</v>
      </c>
      <c r="G463" s="22">
        <v>0</v>
      </c>
      <c r="H463" s="22" t="s">
        <v>2037</v>
      </c>
      <c r="I463" s="22" t="s">
        <v>2036</v>
      </c>
      <c r="J463" s="22" t="s">
        <v>2148</v>
      </c>
      <c r="K463" s="15">
        <f t="shared" si="21"/>
        <v>4</v>
      </c>
      <c r="L463" s="15" t="str">
        <f t="shared" si="22"/>
        <v>23</v>
      </c>
      <c r="M463" s="15" t="str">
        <f t="shared" si="23"/>
        <v>2023年製</v>
      </c>
      <c r="N463" s="422">
        <f>VLOOKUP(B:B,価格調査!B:S,18,0)</f>
        <v>1074476133</v>
      </c>
    </row>
    <row r="464" spans="1:14" s="15" customFormat="1">
      <c r="A464" s="16" t="s">
        <v>7651</v>
      </c>
      <c r="B464" s="373">
        <v>1856515130072</v>
      </c>
      <c r="C464" s="373">
        <v>4992496142431</v>
      </c>
      <c r="D464" s="21" t="s">
        <v>2309</v>
      </c>
      <c r="E464" s="22">
        <v>4823</v>
      </c>
      <c r="F464" s="22">
        <v>8</v>
      </c>
      <c r="G464" s="22">
        <v>0</v>
      </c>
      <c r="H464" s="22" t="s">
        <v>2037</v>
      </c>
      <c r="I464" s="22" t="s">
        <v>2036</v>
      </c>
      <c r="J464" s="22" t="s">
        <v>2146</v>
      </c>
      <c r="K464" s="15">
        <f t="shared" si="21"/>
        <v>4</v>
      </c>
      <c r="L464" s="15" t="str">
        <f t="shared" si="22"/>
        <v>23</v>
      </c>
      <c r="M464" s="15" t="str">
        <f t="shared" si="23"/>
        <v>2023年製</v>
      </c>
      <c r="N464" s="422">
        <f>VLOOKUP(B:B,価格調査!B:S,18,0)</f>
        <v>1074476133</v>
      </c>
    </row>
    <row r="465" spans="1:14" s="15" customFormat="1">
      <c r="A465" s="16" t="s">
        <v>7651</v>
      </c>
      <c r="B465" s="373">
        <v>1856515130072</v>
      </c>
      <c r="C465" s="373">
        <v>4992496142431</v>
      </c>
      <c r="D465" s="21" t="s">
        <v>2309</v>
      </c>
      <c r="E465" s="22">
        <v>4723</v>
      </c>
      <c r="F465" s="22">
        <v>6</v>
      </c>
      <c r="G465" s="22">
        <v>0</v>
      </c>
      <c r="H465" s="22" t="s">
        <v>2037</v>
      </c>
      <c r="I465" s="22" t="s">
        <v>2036</v>
      </c>
      <c r="J465" s="22" t="s">
        <v>2146</v>
      </c>
      <c r="K465" s="15">
        <f t="shared" si="21"/>
        <v>4</v>
      </c>
      <c r="L465" s="15" t="str">
        <f t="shared" si="22"/>
        <v>23</v>
      </c>
      <c r="M465" s="15" t="str">
        <f t="shared" si="23"/>
        <v>2023年製</v>
      </c>
      <c r="N465" s="422">
        <f>VLOOKUP(B:B,価格調査!B:S,18,0)</f>
        <v>1074476133</v>
      </c>
    </row>
    <row r="466" spans="1:14" s="15" customFormat="1">
      <c r="A466" s="16" t="s">
        <v>7651</v>
      </c>
      <c r="B466" s="373">
        <v>1856515130393</v>
      </c>
      <c r="C466" s="373">
        <v>4992496140055</v>
      </c>
      <c r="D466" s="22" t="s">
        <v>2199</v>
      </c>
      <c r="E466" s="22">
        <v>5223</v>
      </c>
      <c r="F466" s="22">
        <v>12</v>
      </c>
      <c r="G466" s="22">
        <v>0</v>
      </c>
      <c r="H466" s="22" t="s">
        <v>2037</v>
      </c>
      <c r="I466" s="22" t="s">
        <v>2036</v>
      </c>
      <c r="J466" s="22" t="s">
        <v>2148</v>
      </c>
      <c r="K466" s="15">
        <f t="shared" si="21"/>
        <v>3</v>
      </c>
      <c r="L466" s="15" t="str">
        <f t="shared" si="22"/>
        <v>23</v>
      </c>
      <c r="M466" s="15" t="str">
        <f t="shared" si="23"/>
        <v>2023年製</v>
      </c>
      <c r="N466" s="422">
        <f>VLOOKUP(B:B,価格調査!B:S,18,0)</f>
        <v>1074475874</v>
      </c>
    </row>
    <row r="467" spans="1:14" s="15" customFormat="1">
      <c r="A467" s="16" t="s">
        <v>7651</v>
      </c>
      <c r="B467" s="373">
        <v>1856515130393</v>
      </c>
      <c r="C467" s="373">
        <v>4992496140055</v>
      </c>
      <c r="D467" s="22" t="s">
        <v>2199</v>
      </c>
      <c r="E467" s="22">
        <v>5223</v>
      </c>
      <c r="F467" s="22">
        <v>16</v>
      </c>
      <c r="G467" s="22">
        <v>0</v>
      </c>
      <c r="H467" s="22" t="s">
        <v>2037</v>
      </c>
      <c r="I467" s="22" t="s">
        <v>2036</v>
      </c>
      <c r="J467" s="22" t="s">
        <v>2148</v>
      </c>
      <c r="K467" s="15">
        <f t="shared" si="21"/>
        <v>3</v>
      </c>
      <c r="L467" s="15" t="str">
        <f t="shared" si="22"/>
        <v>23</v>
      </c>
      <c r="M467" s="15" t="str">
        <f t="shared" si="23"/>
        <v>2023年製</v>
      </c>
      <c r="N467" s="422">
        <f>VLOOKUP(B:B,価格調査!B:S,18,0)</f>
        <v>1074475874</v>
      </c>
    </row>
    <row r="468" spans="1:14" s="15" customFormat="1">
      <c r="A468" s="16" t="s">
        <v>7651</v>
      </c>
      <c r="B468" s="373">
        <v>1857014130075</v>
      </c>
      <c r="C468" s="373">
        <v>4992496142332</v>
      </c>
      <c r="D468" s="22" t="s">
        <v>7208</v>
      </c>
      <c r="E468" s="22">
        <v>4723</v>
      </c>
      <c r="F468" s="22">
        <v>4</v>
      </c>
      <c r="G468" s="22">
        <v>0</v>
      </c>
      <c r="H468" s="22" t="s">
        <v>2037</v>
      </c>
      <c r="I468" s="22" t="s">
        <v>2036</v>
      </c>
      <c r="J468" s="22" t="s">
        <v>2148</v>
      </c>
      <c r="K468" s="15">
        <f t="shared" si="21"/>
        <v>2</v>
      </c>
      <c r="L468" s="15" t="str">
        <f t="shared" si="22"/>
        <v>23</v>
      </c>
      <c r="M468" s="15" t="str">
        <f t="shared" si="23"/>
        <v>2023年製</v>
      </c>
      <c r="N468" s="422">
        <f>VLOOKUP(B:B,価格調査!B:S,18,0)</f>
        <v>1074476080</v>
      </c>
    </row>
    <row r="469" spans="1:14" s="15" customFormat="1">
      <c r="A469" s="16" t="s">
        <v>7651</v>
      </c>
      <c r="B469" s="373">
        <v>1857014130075</v>
      </c>
      <c r="C469" s="373">
        <v>4992496142332</v>
      </c>
      <c r="D469" s="22" t="s">
        <v>7208</v>
      </c>
      <c r="E469" s="22">
        <v>4723</v>
      </c>
      <c r="F469" s="22">
        <v>8</v>
      </c>
      <c r="G469" s="22">
        <v>0</v>
      </c>
      <c r="H469" s="22" t="s">
        <v>2037</v>
      </c>
      <c r="I469" s="22" t="s">
        <v>2036</v>
      </c>
      <c r="J469" s="22" t="s">
        <v>2148</v>
      </c>
      <c r="K469" s="15">
        <f t="shared" si="21"/>
        <v>2</v>
      </c>
      <c r="L469" s="15" t="str">
        <f t="shared" si="22"/>
        <v>23</v>
      </c>
      <c r="M469" s="15" t="str">
        <f t="shared" si="23"/>
        <v>2023年製</v>
      </c>
      <c r="N469" s="422">
        <f>VLOOKUP(B:B,価格調査!B:S,18,0)</f>
        <v>1074476080</v>
      </c>
    </row>
    <row r="470" spans="1:14" s="15" customFormat="1">
      <c r="A470" s="16" t="s">
        <v>7651</v>
      </c>
      <c r="B470" s="373">
        <v>1857014130396</v>
      </c>
      <c r="C470" s="373">
        <v>4992496139974</v>
      </c>
      <c r="D470" s="22" t="s">
        <v>2198</v>
      </c>
      <c r="E470" s="22">
        <v>5123</v>
      </c>
      <c r="F470" s="22">
        <v>5</v>
      </c>
      <c r="G470" s="22">
        <v>0</v>
      </c>
      <c r="H470" s="22" t="s">
        <v>2037</v>
      </c>
      <c r="I470" s="22" t="s">
        <v>2036</v>
      </c>
      <c r="J470" s="22" t="s">
        <v>2148</v>
      </c>
      <c r="K470" s="15">
        <f t="shared" si="21"/>
        <v>4</v>
      </c>
      <c r="L470" s="15" t="str">
        <f t="shared" si="22"/>
        <v>23</v>
      </c>
      <c r="M470" s="15" t="str">
        <f t="shared" si="23"/>
        <v>2023年製</v>
      </c>
      <c r="N470" s="422">
        <f>VLOOKUP(B:B,価格調査!B:S,18,0)</f>
        <v>1074475875</v>
      </c>
    </row>
    <row r="471" spans="1:14" s="15" customFormat="1">
      <c r="A471" s="16" t="s">
        <v>7651</v>
      </c>
      <c r="B471" s="373">
        <v>1857014130396</v>
      </c>
      <c r="C471" s="373">
        <v>4992496139974</v>
      </c>
      <c r="D471" s="22" t="s">
        <v>2198</v>
      </c>
      <c r="E471" s="22">
        <v>5123</v>
      </c>
      <c r="F471" s="22">
        <v>15</v>
      </c>
      <c r="G471" s="22">
        <v>0</v>
      </c>
      <c r="H471" s="22" t="s">
        <v>2037</v>
      </c>
      <c r="I471" s="22" t="s">
        <v>2036</v>
      </c>
      <c r="J471" s="22" t="s">
        <v>2148</v>
      </c>
      <c r="K471" s="15">
        <f t="shared" si="21"/>
        <v>4</v>
      </c>
      <c r="L471" s="15" t="str">
        <f t="shared" si="22"/>
        <v>23</v>
      </c>
      <c r="M471" s="15" t="str">
        <f t="shared" si="23"/>
        <v>2023年製</v>
      </c>
      <c r="N471" s="422">
        <f>VLOOKUP(B:B,価格調査!B:S,18,0)</f>
        <v>1074475875</v>
      </c>
    </row>
    <row r="472" spans="1:14" s="15" customFormat="1">
      <c r="A472" s="16" t="s">
        <v>7651</v>
      </c>
      <c r="B472" s="373">
        <v>1857014130396</v>
      </c>
      <c r="C472" s="373">
        <v>4992496139974</v>
      </c>
      <c r="D472" s="22" t="s">
        <v>2198</v>
      </c>
      <c r="E472" s="22">
        <v>5123</v>
      </c>
      <c r="F472" s="22">
        <v>8</v>
      </c>
      <c r="G472" s="22">
        <v>0</v>
      </c>
      <c r="H472" s="22" t="s">
        <v>2037</v>
      </c>
      <c r="I472" s="22" t="s">
        <v>2036</v>
      </c>
      <c r="J472" s="22" t="s">
        <v>2148</v>
      </c>
      <c r="K472" s="15">
        <f t="shared" si="21"/>
        <v>4</v>
      </c>
      <c r="L472" s="15" t="str">
        <f t="shared" si="22"/>
        <v>23</v>
      </c>
      <c r="M472" s="15" t="str">
        <f t="shared" si="23"/>
        <v>2023年製</v>
      </c>
      <c r="N472" s="422">
        <f>VLOOKUP(B:B,価格調査!B:S,18,0)</f>
        <v>1074475875</v>
      </c>
    </row>
    <row r="473" spans="1:14" s="15" customFormat="1">
      <c r="A473" s="16" t="s">
        <v>7651</v>
      </c>
      <c r="B473" s="373">
        <v>1954516132078</v>
      </c>
      <c r="C473" s="373">
        <v>4992496096789</v>
      </c>
      <c r="D473" s="22" t="s">
        <v>4646</v>
      </c>
      <c r="E473" s="22">
        <v>5023</v>
      </c>
      <c r="F473" s="22">
        <v>8</v>
      </c>
      <c r="G473" s="22">
        <v>0</v>
      </c>
      <c r="H473" s="22" t="s">
        <v>2037</v>
      </c>
      <c r="I473" s="22" t="s">
        <v>2036</v>
      </c>
      <c r="J473" s="22" t="s">
        <v>2148</v>
      </c>
      <c r="K473" s="15">
        <f t="shared" si="21"/>
        <v>2</v>
      </c>
      <c r="L473" s="15" t="str">
        <f t="shared" si="22"/>
        <v>23</v>
      </c>
      <c r="M473" s="15" t="str">
        <f t="shared" si="23"/>
        <v>2023年製</v>
      </c>
      <c r="N473" s="422">
        <f>VLOOKUP(B:B,価格調査!B:S,18,0)</f>
        <v>1074475828</v>
      </c>
    </row>
    <row r="474" spans="1:14" s="15" customFormat="1">
      <c r="A474" s="16" t="s">
        <v>7651</v>
      </c>
      <c r="B474" s="373">
        <v>1954516132078</v>
      </c>
      <c r="C474" s="373">
        <v>4992496096789</v>
      </c>
      <c r="D474" s="22" t="s">
        <v>4646</v>
      </c>
      <c r="E474" s="22">
        <v>3723</v>
      </c>
      <c r="F474" s="22">
        <v>2</v>
      </c>
      <c r="G474" s="22">
        <v>0</v>
      </c>
      <c r="H474" s="22" t="s">
        <v>2037</v>
      </c>
      <c r="I474" s="22" t="s">
        <v>2036</v>
      </c>
      <c r="J474" s="22" t="s">
        <v>2146</v>
      </c>
      <c r="K474" s="15">
        <f t="shared" si="21"/>
        <v>2</v>
      </c>
      <c r="L474" s="15" t="str">
        <f t="shared" si="22"/>
        <v>23</v>
      </c>
      <c r="M474" s="15" t="str">
        <f t="shared" si="23"/>
        <v>2023年製</v>
      </c>
      <c r="N474" s="422">
        <f>VLOOKUP(B:B,価格調査!B:S,18,0)</f>
        <v>1074475828</v>
      </c>
    </row>
    <row r="475" spans="1:14" s="15" customFormat="1">
      <c r="A475" s="16" t="s">
        <v>7651</v>
      </c>
      <c r="B475" s="373">
        <v>1955016130076</v>
      </c>
      <c r="C475" s="373">
        <v>4992496142578</v>
      </c>
      <c r="D475" s="22" t="s">
        <v>2197</v>
      </c>
      <c r="E475" s="22">
        <v>3923</v>
      </c>
      <c r="F475" s="22">
        <v>7</v>
      </c>
      <c r="G475" s="22">
        <v>0</v>
      </c>
      <c r="H475" s="22" t="s">
        <v>2037</v>
      </c>
      <c r="I475" s="22" t="s">
        <v>2036</v>
      </c>
      <c r="J475" s="22" t="s">
        <v>2146</v>
      </c>
      <c r="K475" s="15">
        <f t="shared" si="21"/>
        <v>3</v>
      </c>
      <c r="L475" s="15" t="str">
        <f t="shared" si="22"/>
        <v>23</v>
      </c>
      <c r="M475" s="15" t="str">
        <f t="shared" si="23"/>
        <v>2023年製</v>
      </c>
      <c r="N475" s="422">
        <f>VLOOKUP(B:B,価格調査!B:S,18,0)</f>
        <v>1074476489</v>
      </c>
    </row>
    <row r="476" spans="1:14" s="15" customFormat="1">
      <c r="A476" s="16" t="s">
        <v>7651</v>
      </c>
      <c r="B476" s="373">
        <v>1955016130076</v>
      </c>
      <c r="C476" s="373">
        <v>4992496142578</v>
      </c>
      <c r="D476" s="22" t="s">
        <v>2197</v>
      </c>
      <c r="E476" s="22">
        <v>3923</v>
      </c>
      <c r="F476" s="22">
        <v>1</v>
      </c>
      <c r="G476" s="22">
        <v>0</v>
      </c>
      <c r="H476" s="22" t="s">
        <v>2037</v>
      </c>
      <c r="I476" s="22" t="s">
        <v>2036</v>
      </c>
      <c r="J476" s="22" t="s">
        <v>2148</v>
      </c>
      <c r="K476" s="15">
        <f t="shared" si="21"/>
        <v>3</v>
      </c>
      <c r="L476" s="15" t="str">
        <f t="shared" si="22"/>
        <v>23</v>
      </c>
      <c r="M476" s="15" t="str">
        <f t="shared" si="23"/>
        <v>2023年製</v>
      </c>
      <c r="N476" s="422">
        <f>VLOOKUP(B:B,価格調査!B:S,18,0)</f>
        <v>1074476489</v>
      </c>
    </row>
    <row r="477" spans="1:14" s="15" customFormat="1">
      <c r="A477" s="16" t="s">
        <v>7651</v>
      </c>
      <c r="B477" s="373">
        <v>1955016130076</v>
      </c>
      <c r="C477" s="373">
        <v>4992496142578</v>
      </c>
      <c r="D477" s="22" t="s">
        <v>2197</v>
      </c>
      <c r="E477" s="22">
        <v>4823</v>
      </c>
      <c r="F477" s="22">
        <v>4</v>
      </c>
      <c r="G477" s="22">
        <v>0</v>
      </c>
      <c r="H477" s="22" t="s">
        <v>2037</v>
      </c>
      <c r="I477" s="22" t="s">
        <v>2036</v>
      </c>
      <c r="J477" s="22" t="s">
        <v>2148</v>
      </c>
      <c r="K477" s="15">
        <f t="shared" si="21"/>
        <v>3</v>
      </c>
      <c r="L477" s="15" t="str">
        <f t="shared" si="22"/>
        <v>23</v>
      </c>
      <c r="M477" s="15" t="str">
        <f t="shared" si="23"/>
        <v>2023年製</v>
      </c>
      <c r="N477" s="422">
        <f>VLOOKUP(B:B,価格調査!B:S,18,0)</f>
        <v>1074476489</v>
      </c>
    </row>
    <row r="478" spans="1:14" s="15" customFormat="1">
      <c r="A478" s="16" t="s">
        <v>7651</v>
      </c>
      <c r="B478" s="373">
        <v>1955516130071</v>
      </c>
      <c r="C478" s="373">
        <v>4992496142554</v>
      </c>
      <c r="D478" s="22" t="s">
        <v>2307</v>
      </c>
      <c r="E478" s="22">
        <v>2623</v>
      </c>
      <c r="F478" s="22">
        <v>1</v>
      </c>
      <c r="G478" s="22">
        <v>0</v>
      </c>
      <c r="H478" s="22" t="s">
        <v>2037</v>
      </c>
      <c r="I478" s="22" t="s">
        <v>2036</v>
      </c>
      <c r="J478" s="22" t="s">
        <v>2148</v>
      </c>
      <c r="K478" s="15">
        <f t="shared" si="21"/>
        <v>4</v>
      </c>
      <c r="L478" s="15" t="str">
        <f t="shared" si="22"/>
        <v>23</v>
      </c>
      <c r="M478" s="15" t="str">
        <f t="shared" si="23"/>
        <v>2023年製</v>
      </c>
      <c r="N478" s="422">
        <f>VLOOKUP(B:B,価格調査!B:S,18,0)</f>
        <v>1074476491</v>
      </c>
    </row>
    <row r="479" spans="1:14" s="15" customFormat="1">
      <c r="A479" s="16" t="s">
        <v>7651</v>
      </c>
      <c r="B479" s="373">
        <v>1955516130071</v>
      </c>
      <c r="C479" s="373">
        <v>4992496142554</v>
      </c>
      <c r="D479" s="22" t="s">
        <v>2307</v>
      </c>
      <c r="E479" s="22">
        <v>2623</v>
      </c>
      <c r="F479" s="22">
        <v>1</v>
      </c>
      <c r="G479" s="22">
        <v>0</v>
      </c>
      <c r="H479" s="22" t="s">
        <v>2037</v>
      </c>
      <c r="I479" s="22" t="s">
        <v>2036</v>
      </c>
      <c r="J479" s="22" t="s">
        <v>2148</v>
      </c>
      <c r="K479" s="15">
        <f t="shared" si="21"/>
        <v>4</v>
      </c>
      <c r="L479" s="15" t="str">
        <f t="shared" si="22"/>
        <v>23</v>
      </c>
      <c r="M479" s="15" t="str">
        <f t="shared" si="23"/>
        <v>2023年製</v>
      </c>
      <c r="N479" s="422">
        <f>VLOOKUP(B:B,価格調査!B:S,18,0)</f>
        <v>1074476491</v>
      </c>
    </row>
    <row r="480" spans="1:14" s="15" customFormat="1">
      <c r="A480" s="16" t="s">
        <v>7651</v>
      </c>
      <c r="B480" s="373">
        <v>1955516130071</v>
      </c>
      <c r="C480" s="373">
        <v>4992496142554</v>
      </c>
      <c r="D480" s="22" t="s">
        <v>2307</v>
      </c>
      <c r="E480" s="22">
        <v>3123</v>
      </c>
      <c r="F480" s="22">
        <v>3</v>
      </c>
      <c r="G480" s="22">
        <v>0</v>
      </c>
      <c r="H480" s="22" t="s">
        <v>2037</v>
      </c>
      <c r="I480" s="22" t="s">
        <v>2036</v>
      </c>
      <c r="J480" s="22" t="s">
        <v>2148</v>
      </c>
      <c r="K480" s="15">
        <f t="shared" si="21"/>
        <v>4</v>
      </c>
      <c r="L480" s="15" t="str">
        <f t="shared" si="22"/>
        <v>23</v>
      </c>
      <c r="M480" s="15" t="str">
        <f t="shared" si="23"/>
        <v>2023年製</v>
      </c>
      <c r="N480" s="422">
        <f>VLOOKUP(B:B,価格調査!B:S,18,0)</f>
        <v>1074476491</v>
      </c>
    </row>
    <row r="481" spans="1:14" s="15" customFormat="1">
      <c r="A481" s="16" t="s">
        <v>7651</v>
      </c>
      <c r="B481" s="373">
        <v>1956015130074</v>
      </c>
      <c r="C481" s="373">
        <v>4992496142479</v>
      </c>
      <c r="D481" s="22" t="s">
        <v>2193</v>
      </c>
      <c r="E481" s="22">
        <v>423</v>
      </c>
      <c r="F481" s="22">
        <v>2</v>
      </c>
      <c r="G481" s="22">
        <v>0</v>
      </c>
      <c r="H481" s="22" t="s">
        <v>2037</v>
      </c>
      <c r="I481" s="22" t="s">
        <v>2036</v>
      </c>
      <c r="J481" s="22" t="s">
        <v>2148</v>
      </c>
      <c r="K481" s="15">
        <f t="shared" si="21"/>
        <v>3</v>
      </c>
      <c r="L481" s="15" t="str">
        <f t="shared" si="22"/>
        <v>23</v>
      </c>
      <c r="M481" s="15" t="str">
        <f t="shared" si="23"/>
        <v>2023年製</v>
      </c>
      <c r="N481" s="422">
        <f>VLOOKUP(B:B,価格調査!B:S,18,0)</f>
        <v>1074475784</v>
      </c>
    </row>
    <row r="482" spans="1:14" s="15" customFormat="1">
      <c r="A482" s="16" t="s">
        <v>7651</v>
      </c>
      <c r="B482" s="373">
        <v>1956015130074</v>
      </c>
      <c r="C482" s="373">
        <v>4992496142479</v>
      </c>
      <c r="D482" s="22" t="s">
        <v>2193</v>
      </c>
      <c r="E482" s="22">
        <v>423</v>
      </c>
      <c r="F482" s="22">
        <v>2</v>
      </c>
      <c r="G482" s="22">
        <v>0</v>
      </c>
      <c r="H482" s="22" t="s">
        <v>2037</v>
      </c>
      <c r="I482" s="22" t="s">
        <v>2036</v>
      </c>
      <c r="J482" s="22" t="s">
        <v>2146</v>
      </c>
      <c r="K482" s="15">
        <f t="shared" si="21"/>
        <v>3</v>
      </c>
      <c r="L482" s="15" t="str">
        <f t="shared" si="22"/>
        <v>23</v>
      </c>
      <c r="M482" s="15" t="str">
        <f t="shared" si="23"/>
        <v>2023年製</v>
      </c>
      <c r="N482" s="422">
        <f>VLOOKUP(B:B,価格調査!B:S,18,0)</f>
        <v>1074475784</v>
      </c>
    </row>
    <row r="483" spans="1:14" s="15" customFormat="1">
      <c r="A483" s="16" t="s">
        <v>7651</v>
      </c>
      <c r="B483" s="373">
        <v>1956015130074</v>
      </c>
      <c r="C483" s="373">
        <v>4992496142479</v>
      </c>
      <c r="D483" s="22" t="s">
        <v>2193</v>
      </c>
      <c r="E483" s="22">
        <v>423</v>
      </c>
      <c r="F483" s="22">
        <v>10</v>
      </c>
      <c r="G483" s="22">
        <v>0</v>
      </c>
      <c r="H483" s="22" t="s">
        <v>2037</v>
      </c>
      <c r="I483" s="22" t="s">
        <v>2036</v>
      </c>
      <c r="J483" s="22" t="s">
        <v>2148</v>
      </c>
      <c r="K483" s="15">
        <f t="shared" si="21"/>
        <v>3</v>
      </c>
      <c r="L483" s="15" t="str">
        <f t="shared" si="22"/>
        <v>23</v>
      </c>
      <c r="M483" s="15" t="str">
        <f t="shared" si="23"/>
        <v>2023年製</v>
      </c>
      <c r="N483" s="422">
        <f>VLOOKUP(B:B,価格調査!B:S,18,0)</f>
        <v>1074475784</v>
      </c>
    </row>
    <row r="484" spans="1:14" s="15" customFormat="1">
      <c r="A484" s="16" t="s">
        <v>7651</v>
      </c>
      <c r="B484" s="373">
        <v>1956016130080</v>
      </c>
      <c r="C484" s="373">
        <v>4992496142424</v>
      </c>
      <c r="D484" s="22" t="s">
        <v>2306</v>
      </c>
      <c r="E484" s="22">
        <v>4623</v>
      </c>
      <c r="F484" s="22">
        <v>6</v>
      </c>
      <c r="G484" s="22">
        <v>0</v>
      </c>
      <c r="H484" s="22" t="s">
        <v>2037</v>
      </c>
      <c r="I484" s="22" t="s">
        <v>2036</v>
      </c>
      <c r="J484" s="22" t="s">
        <v>2148</v>
      </c>
      <c r="K484" s="15">
        <f t="shared" si="21"/>
        <v>4</v>
      </c>
      <c r="L484" s="15" t="str">
        <f t="shared" si="22"/>
        <v>23</v>
      </c>
      <c r="M484" s="15" t="str">
        <f t="shared" si="23"/>
        <v>2023年製</v>
      </c>
      <c r="N484" s="422">
        <f>VLOOKUP(B:B,価格調査!B:S,18,0)</f>
        <v>1074476130</v>
      </c>
    </row>
    <row r="485" spans="1:14" s="15" customFormat="1">
      <c r="A485" s="16" t="s">
        <v>7651</v>
      </c>
      <c r="B485" s="373">
        <v>1956016130080</v>
      </c>
      <c r="C485" s="373">
        <v>4992496142424</v>
      </c>
      <c r="D485" s="22" t="s">
        <v>2306</v>
      </c>
      <c r="E485" s="22">
        <v>4123</v>
      </c>
      <c r="F485" s="22">
        <v>12</v>
      </c>
      <c r="G485" s="22">
        <v>0</v>
      </c>
      <c r="H485" s="22" t="s">
        <v>2037</v>
      </c>
      <c r="I485" s="22" t="s">
        <v>2036</v>
      </c>
      <c r="J485" s="22" t="s">
        <v>2148</v>
      </c>
      <c r="K485" s="15">
        <f t="shared" si="21"/>
        <v>4</v>
      </c>
      <c r="L485" s="15" t="str">
        <f t="shared" si="22"/>
        <v>23</v>
      </c>
      <c r="M485" s="15" t="str">
        <f t="shared" si="23"/>
        <v>2023年製</v>
      </c>
      <c r="N485" s="422">
        <f>VLOOKUP(B:B,価格調査!B:S,18,0)</f>
        <v>1074476130</v>
      </c>
    </row>
    <row r="486" spans="1:14" s="15" customFormat="1">
      <c r="A486" s="16" t="s">
        <v>7651</v>
      </c>
      <c r="B486" s="373">
        <v>1956016130080</v>
      </c>
      <c r="C486" s="373">
        <v>4992496142424</v>
      </c>
      <c r="D486" s="22" t="s">
        <v>2306</v>
      </c>
      <c r="E486" s="22">
        <v>4123</v>
      </c>
      <c r="F486" s="22">
        <v>1</v>
      </c>
      <c r="G486" s="22">
        <v>0</v>
      </c>
      <c r="H486" s="22" t="s">
        <v>2037</v>
      </c>
      <c r="I486" s="22" t="s">
        <v>2036</v>
      </c>
      <c r="J486" s="22" t="s">
        <v>2146</v>
      </c>
      <c r="K486" s="15">
        <f t="shared" si="21"/>
        <v>4</v>
      </c>
      <c r="L486" s="15" t="str">
        <f t="shared" si="22"/>
        <v>23</v>
      </c>
      <c r="M486" s="15" t="str">
        <f t="shared" si="23"/>
        <v>2023年製</v>
      </c>
      <c r="N486" s="422">
        <f>VLOOKUP(B:B,価格調査!B:S,18,0)</f>
        <v>1074476130</v>
      </c>
    </row>
    <row r="487" spans="1:14" s="15" customFormat="1">
      <c r="A487" s="16" t="s">
        <v>7651</v>
      </c>
      <c r="B487" s="373">
        <v>1956515130390</v>
      </c>
      <c r="C487" s="373">
        <v>4992496140062</v>
      </c>
      <c r="D487" s="22" t="s">
        <v>2191</v>
      </c>
      <c r="E487" s="22">
        <v>4023</v>
      </c>
      <c r="F487" s="22">
        <v>82</v>
      </c>
      <c r="G487" s="22">
        <v>0</v>
      </c>
      <c r="H487" s="22" t="s">
        <v>2037</v>
      </c>
      <c r="I487" s="22" t="s">
        <v>2036</v>
      </c>
      <c r="J487" s="22" t="s">
        <v>14341</v>
      </c>
      <c r="K487" s="15">
        <f t="shared" si="21"/>
        <v>5</v>
      </c>
      <c r="L487" s="15" t="str">
        <f t="shared" si="22"/>
        <v>23</v>
      </c>
      <c r="M487" s="15" t="str">
        <f t="shared" si="23"/>
        <v>2023年製</v>
      </c>
      <c r="N487" s="422">
        <f>VLOOKUP(B:B,価格調査!B:S,18,0)</f>
        <v>1074475872</v>
      </c>
    </row>
    <row r="488" spans="1:14" s="15" customFormat="1">
      <c r="A488" s="16" t="s">
        <v>7651</v>
      </c>
      <c r="B488" s="373">
        <v>1956515130390</v>
      </c>
      <c r="C488" s="373">
        <v>4992496140062</v>
      </c>
      <c r="D488" s="22" t="s">
        <v>2191</v>
      </c>
      <c r="E488" s="22">
        <v>4823</v>
      </c>
      <c r="F488" s="22">
        <v>62</v>
      </c>
      <c r="G488" s="22">
        <v>0</v>
      </c>
      <c r="H488" s="22" t="s">
        <v>2037</v>
      </c>
      <c r="I488" s="22" t="s">
        <v>2036</v>
      </c>
      <c r="J488" s="22" t="s">
        <v>2148</v>
      </c>
      <c r="K488" s="15">
        <f t="shared" si="21"/>
        <v>5</v>
      </c>
      <c r="L488" s="15" t="str">
        <f t="shared" si="22"/>
        <v>23</v>
      </c>
      <c r="M488" s="15" t="str">
        <f t="shared" si="23"/>
        <v>2023年製</v>
      </c>
      <c r="N488" s="422">
        <f>VLOOKUP(B:B,価格調査!B:S,18,0)</f>
        <v>1074475872</v>
      </c>
    </row>
    <row r="489" spans="1:14" s="15" customFormat="1">
      <c r="A489" s="16" t="s">
        <v>7651</v>
      </c>
      <c r="B489" s="373">
        <v>1956515130390</v>
      </c>
      <c r="C489" s="373">
        <v>4992496140062</v>
      </c>
      <c r="D489" s="22" t="s">
        <v>2191</v>
      </c>
      <c r="E489" s="22">
        <v>4823</v>
      </c>
      <c r="F489" s="22">
        <v>50</v>
      </c>
      <c r="G489" s="22">
        <v>0</v>
      </c>
      <c r="H489" s="22" t="s">
        <v>2037</v>
      </c>
      <c r="I489" s="22" t="s">
        <v>2036</v>
      </c>
      <c r="J489" s="22" t="s">
        <v>2148</v>
      </c>
      <c r="K489" s="15">
        <f t="shared" si="21"/>
        <v>5</v>
      </c>
      <c r="L489" s="15" t="str">
        <f t="shared" si="22"/>
        <v>23</v>
      </c>
      <c r="M489" s="15" t="str">
        <f t="shared" si="23"/>
        <v>2023年製</v>
      </c>
      <c r="N489" s="422">
        <f>VLOOKUP(B:B,価格調査!B:S,18,0)</f>
        <v>1074475872</v>
      </c>
    </row>
    <row r="490" spans="1:14" s="15" customFormat="1">
      <c r="A490" s="16" t="s">
        <v>7651</v>
      </c>
      <c r="B490" s="373">
        <v>1956515130390</v>
      </c>
      <c r="C490" s="373">
        <v>4992496140062</v>
      </c>
      <c r="D490" s="22" t="s">
        <v>2191</v>
      </c>
      <c r="E490" s="22">
        <v>4823</v>
      </c>
      <c r="F490" s="22">
        <v>51</v>
      </c>
      <c r="G490" s="22">
        <v>0</v>
      </c>
      <c r="H490" s="22" t="s">
        <v>2037</v>
      </c>
      <c r="I490" s="22" t="s">
        <v>2036</v>
      </c>
      <c r="J490" s="22" t="s">
        <v>2148</v>
      </c>
      <c r="K490" s="15">
        <f t="shared" si="21"/>
        <v>5</v>
      </c>
      <c r="L490" s="15" t="str">
        <f t="shared" si="22"/>
        <v>23</v>
      </c>
      <c r="M490" s="15" t="str">
        <f t="shared" si="23"/>
        <v>2023年製</v>
      </c>
      <c r="N490" s="422">
        <f>VLOOKUP(B:B,価格調査!B:S,18,0)</f>
        <v>1074475872</v>
      </c>
    </row>
    <row r="491" spans="1:14" s="15" customFormat="1">
      <c r="A491" s="16" t="s">
        <v>7651</v>
      </c>
      <c r="B491" s="373">
        <v>1956515130390</v>
      </c>
      <c r="C491" s="373">
        <v>4992496140062</v>
      </c>
      <c r="D491" s="22" t="s">
        <v>2191</v>
      </c>
      <c r="E491" s="22">
        <v>4823</v>
      </c>
      <c r="F491" s="22">
        <v>20</v>
      </c>
      <c r="G491" s="22">
        <v>0</v>
      </c>
      <c r="H491" s="22" t="s">
        <v>2037</v>
      </c>
      <c r="I491" s="22" t="s">
        <v>2036</v>
      </c>
      <c r="J491" s="22" t="s">
        <v>2148</v>
      </c>
      <c r="K491" s="15">
        <f t="shared" si="21"/>
        <v>5</v>
      </c>
      <c r="L491" s="15" t="str">
        <f t="shared" si="22"/>
        <v>23</v>
      </c>
      <c r="M491" s="15" t="str">
        <f t="shared" si="23"/>
        <v>2023年製</v>
      </c>
      <c r="N491" s="422">
        <f>VLOOKUP(B:B,価格調査!B:S,18,0)</f>
        <v>1074475872</v>
      </c>
    </row>
    <row r="492" spans="1:14" s="15" customFormat="1">
      <c r="A492" s="16" t="s">
        <v>7651</v>
      </c>
      <c r="B492" s="373">
        <v>1956515130079</v>
      </c>
      <c r="C492" s="373">
        <v>4992496141458</v>
      </c>
      <c r="D492" s="22" t="s">
        <v>2189</v>
      </c>
      <c r="E492" s="22">
        <v>4323</v>
      </c>
      <c r="F492" s="22">
        <v>20</v>
      </c>
      <c r="G492" s="22">
        <v>0</v>
      </c>
      <c r="H492" s="22" t="s">
        <v>2037</v>
      </c>
      <c r="I492" s="22" t="s">
        <v>2036</v>
      </c>
      <c r="J492" s="22" t="s">
        <v>2148</v>
      </c>
      <c r="K492" s="15">
        <f t="shared" si="21"/>
        <v>2</v>
      </c>
      <c r="L492" s="15" t="str">
        <f t="shared" si="22"/>
        <v>23</v>
      </c>
      <c r="M492" s="15" t="str">
        <f t="shared" si="23"/>
        <v>2023年製</v>
      </c>
      <c r="N492" s="422">
        <f>VLOOKUP(B:B,価格調査!B:S,18,0)</f>
        <v>1074475913</v>
      </c>
    </row>
    <row r="493" spans="1:14" s="15" customFormat="1">
      <c r="A493" s="16" t="s">
        <v>7651</v>
      </c>
      <c r="B493" s="373">
        <v>1956515130079</v>
      </c>
      <c r="C493" s="373">
        <v>4992496141458</v>
      </c>
      <c r="D493" s="22" t="s">
        <v>2189</v>
      </c>
      <c r="E493" s="22">
        <v>4423</v>
      </c>
      <c r="F493" s="22">
        <v>8</v>
      </c>
      <c r="G493" s="22">
        <v>0</v>
      </c>
      <c r="H493" s="22" t="s">
        <v>2037</v>
      </c>
      <c r="I493" s="22" t="s">
        <v>2036</v>
      </c>
      <c r="J493" s="22" t="s">
        <v>2146</v>
      </c>
      <c r="K493" s="15">
        <f t="shared" si="21"/>
        <v>2</v>
      </c>
      <c r="L493" s="15" t="str">
        <f t="shared" si="22"/>
        <v>23</v>
      </c>
      <c r="M493" s="15" t="str">
        <f t="shared" si="23"/>
        <v>2023年製</v>
      </c>
      <c r="N493" s="422">
        <f>VLOOKUP(B:B,価格調査!B:S,18,0)</f>
        <v>1074475913</v>
      </c>
    </row>
    <row r="494" spans="1:14" s="15" customFormat="1">
      <c r="A494" s="16" t="s">
        <v>7651</v>
      </c>
      <c r="B494" s="373">
        <v>1958015139088</v>
      </c>
      <c r="C494" s="373">
        <v>4992496138588</v>
      </c>
      <c r="D494" s="22" t="s">
        <v>2187</v>
      </c>
      <c r="E494" s="22">
        <v>4223</v>
      </c>
      <c r="F494" s="22">
        <v>7</v>
      </c>
      <c r="G494" s="22">
        <v>0</v>
      </c>
      <c r="H494" s="22" t="s">
        <v>2037</v>
      </c>
      <c r="I494" s="22" t="s">
        <v>2036</v>
      </c>
      <c r="J494" s="22" t="s">
        <v>2148</v>
      </c>
      <c r="K494" s="15">
        <f t="shared" si="21"/>
        <v>2</v>
      </c>
      <c r="L494" s="15" t="str">
        <f t="shared" si="22"/>
        <v>23</v>
      </c>
      <c r="M494" s="15" t="str">
        <f t="shared" si="23"/>
        <v>2023年製</v>
      </c>
      <c r="N494" s="422">
        <f>VLOOKUP(B:B,価格調査!B:S,18,0)</f>
        <v>1074476745</v>
      </c>
    </row>
    <row r="495" spans="1:14" s="15" customFormat="1">
      <c r="A495" s="16" t="s">
        <v>7651</v>
      </c>
      <c r="B495" s="373">
        <v>2054017132078</v>
      </c>
      <c r="C495" s="373">
        <v>4992496096901</v>
      </c>
      <c r="D495" s="22" t="s">
        <v>2186</v>
      </c>
      <c r="E495" s="22">
        <v>1923</v>
      </c>
      <c r="F495" s="22">
        <v>9</v>
      </c>
      <c r="G495" s="22">
        <v>0</v>
      </c>
      <c r="H495" s="22" t="s">
        <v>2037</v>
      </c>
      <c r="I495" s="22" t="s">
        <v>2036</v>
      </c>
      <c r="J495" s="22" t="s">
        <v>2146</v>
      </c>
      <c r="K495" s="15">
        <f t="shared" si="21"/>
        <v>1</v>
      </c>
      <c r="L495" s="15" t="str">
        <f t="shared" si="22"/>
        <v>23</v>
      </c>
      <c r="M495" s="15" t="str">
        <f t="shared" si="23"/>
        <v>2023年製</v>
      </c>
      <c r="N495" s="422">
        <f>VLOOKUP(B:B,価格調査!B:S,18,0)</f>
        <v>1074476004</v>
      </c>
    </row>
    <row r="496" spans="1:14" s="15" customFormat="1">
      <c r="A496" s="16" t="s">
        <v>7651</v>
      </c>
      <c r="B496" s="373">
        <v>2054516132074</v>
      </c>
      <c r="C496" s="373">
        <v>4992496096796</v>
      </c>
      <c r="D496" s="22" t="s">
        <v>2185</v>
      </c>
      <c r="E496" s="22">
        <v>5023</v>
      </c>
      <c r="F496" s="22">
        <v>14</v>
      </c>
      <c r="G496" s="22">
        <v>0</v>
      </c>
      <c r="H496" s="22" t="s">
        <v>2037</v>
      </c>
      <c r="I496" s="22" t="s">
        <v>2036</v>
      </c>
      <c r="J496" s="22" t="s">
        <v>2148</v>
      </c>
      <c r="K496" s="15">
        <f t="shared" si="21"/>
        <v>1</v>
      </c>
      <c r="L496" s="15" t="str">
        <f t="shared" si="22"/>
        <v>23</v>
      </c>
      <c r="M496" s="15" t="str">
        <f t="shared" si="23"/>
        <v>2023年製</v>
      </c>
      <c r="N496" s="422">
        <f>VLOOKUP(B:B,価格調査!B:S,18,0)</f>
        <v>1074476677</v>
      </c>
    </row>
    <row r="497" spans="1:14" s="15" customFormat="1">
      <c r="A497" s="16" t="s">
        <v>7651</v>
      </c>
      <c r="B497" s="373">
        <v>2054517132073</v>
      </c>
      <c r="C497" s="373">
        <v>4992496096857</v>
      </c>
      <c r="D497" s="22" t="s">
        <v>2184</v>
      </c>
      <c r="E497" s="22">
        <v>2123</v>
      </c>
      <c r="F497" s="22">
        <v>24</v>
      </c>
      <c r="G497" s="22">
        <v>0</v>
      </c>
      <c r="H497" s="22" t="s">
        <v>2037</v>
      </c>
      <c r="I497" s="22" t="s">
        <v>2036</v>
      </c>
      <c r="J497" s="22" t="s">
        <v>2146</v>
      </c>
      <c r="K497" s="15">
        <f t="shared" si="21"/>
        <v>1</v>
      </c>
      <c r="L497" s="15" t="str">
        <f t="shared" si="22"/>
        <v>23</v>
      </c>
      <c r="M497" s="15" t="str">
        <f t="shared" si="23"/>
        <v>2023年製</v>
      </c>
      <c r="N497" s="422">
        <f>VLOOKUP(B:B,価格調査!B:S,18,0)</f>
        <v>1074476506</v>
      </c>
    </row>
    <row r="498" spans="1:14" s="15" customFormat="1">
      <c r="A498" s="16" t="s">
        <v>7651</v>
      </c>
      <c r="B498" s="373">
        <v>2055017132075</v>
      </c>
      <c r="C498" s="373">
        <v>4992496096826</v>
      </c>
      <c r="D498" s="22" t="s">
        <v>2183</v>
      </c>
      <c r="E498" s="22">
        <v>2423</v>
      </c>
      <c r="F498" s="22">
        <v>10</v>
      </c>
      <c r="G498" s="22">
        <v>0</v>
      </c>
      <c r="H498" s="22" t="s">
        <v>2037</v>
      </c>
      <c r="I498" s="22" t="s">
        <v>2036</v>
      </c>
      <c r="J498" s="22" t="s">
        <v>2146</v>
      </c>
      <c r="K498" s="15">
        <f t="shared" si="21"/>
        <v>3</v>
      </c>
      <c r="L498" s="15" t="str">
        <f t="shared" si="22"/>
        <v>23</v>
      </c>
      <c r="M498" s="15" t="str">
        <f t="shared" si="23"/>
        <v>2023年製</v>
      </c>
      <c r="N498" s="422">
        <f>VLOOKUP(B:B,価格調査!B:S,18,0)</f>
        <v>1074476607</v>
      </c>
    </row>
    <row r="499" spans="1:14" s="15" customFormat="1">
      <c r="A499" s="16" t="s">
        <v>7651</v>
      </c>
      <c r="B499" s="373">
        <v>2055017132075</v>
      </c>
      <c r="C499" s="373">
        <v>4992496096826</v>
      </c>
      <c r="D499" s="22" t="s">
        <v>2183</v>
      </c>
      <c r="E499" s="22">
        <v>4923</v>
      </c>
      <c r="F499" s="22">
        <v>24</v>
      </c>
      <c r="G499" s="22">
        <v>0</v>
      </c>
      <c r="H499" s="22" t="s">
        <v>2037</v>
      </c>
      <c r="I499" s="22" t="s">
        <v>2036</v>
      </c>
      <c r="J499" s="22" t="s">
        <v>2148</v>
      </c>
      <c r="K499" s="15">
        <f t="shared" si="21"/>
        <v>3</v>
      </c>
      <c r="L499" s="15" t="str">
        <f t="shared" si="22"/>
        <v>23</v>
      </c>
      <c r="M499" s="15" t="str">
        <f t="shared" si="23"/>
        <v>2023年製</v>
      </c>
      <c r="N499" s="422">
        <f>VLOOKUP(B:B,価格調査!B:S,18,0)</f>
        <v>1074476607</v>
      </c>
    </row>
    <row r="500" spans="1:14" s="15" customFormat="1">
      <c r="A500" s="16" t="s">
        <v>7651</v>
      </c>
      <c r="B500" s="373">
        <v>2055017132075</v>
      </c>
      <c r="C500" s="373">
        <v>4992496096826</v>
      </c>
      <c r="D500" s="22" t="s">
        <v>2183</v>
      </c>
      <c r="E500" s="22">
        <v>2423</v>
      </c>
      <c r="F500" s="22">
        <v>20</v>
      </c>
      <c r="G500" s="22">
        <v>0</v>
      </c>
      <c r="H500" s="22" t="s">
        <v>2037</v>
      </c>
      <c r="I500" s="22" t="s">
        <v>2036</v>
      </c>
      <c r="J500" s="22" t="s">
        <v>2146</v>
      </c>
      <c r="K500" s="15">
        <f t="shared" si="21"/>
        <v>3</v>
      </c>
      <c r="L500" s="15" t="str">
        <f t="shared" si="22"/>
        <v>23</v>
      </c>
      <c r="M500" s="15" t="str">
        <f t="shared" si="23"/>
        <v>2023年製</v>
      </c>
      <c r="N500" s="422">
        <f>VLOOKUP(B:B,価格調査!B:S,18,0)</f>
        <v>1074476607</v>
      </c>
    </row>
    <row r="501" spans="1:14" s="15" customFormat="1">
      <c r="A501" s="16" t="s">
        <v>7651</v>
      </c>
      <c r="B501" s="373">
        <v>2055516130077</v>
      </c>
      <c r="C501" s="373">
        <v>4992496142561</v>
      </c>
      <c r="D501" s="22" t="s">
        <v>7873</v>
      </c>
      <c r="E501" s="22">
        <v>4823</v>
      </c>
      <c r="F501" s="22">
        <v>8</v>
      </c>
      <c r="G501" s="22">
        <v>0</v>
      </c>
      <c r="H501" s="22" t="s">
        <v>2037</v>
      </c>
      <c r="I501" s="22" t="s">
        <v>2036</v>
      </c>
      <c r="J501" s="22" t="s">
        <v>2148</v>
      </c>
      <c r="K501" s="15">
        <f t="shared" si="21"/>
        <v>2</v>
      </c>
      <c r="L501" s="15" t="str">
        <f t="shared" si="22"/>
        <v>23</v>
      </c>
      <c r="M501" s="15" t="str">
        <f t="shared" si="23"/>
        <v>2023年製</v>
      </c>
      <c r="N501" s="422">
        <f>VLOOKUP(B:B,価格調査!B:S,18,0)</f>
        <v>1074475912</v>
      </c>
    </row>
    <row r="502" spans="1:14" s="15" customFormat="1">
      <c r="A502" s="16" t="s">
        <v>7651</v>
      </c>
      <c r="B502" s="373">
        <v>2055516130077</v>
      </c>
      <c r="C502" s="373">
        <v>4992496142561</v>
      </c>
      <c r="D502" s="22" t="s">
        <v>7873</v>
      </c>
      <c r="E502" s="22">
        <v>4823</v>
      </c>
      <c r="F502" s="22">
        <v>8</v>
      </c>
      <c r="G502" s="22">
        <v>0</v>
      </c>
      <c r="H502" s="22" t="s">
        <v>2037</v>
      </c>
      <c r="I502" s="22" t="s">
        <v>2036</v>
      </c>
      <c r="J502" s="22" t="s">
        <v>2148</v>
      </c>
      <c r="K502" s="15">
        <f t="shared" si="21"/>
        <v>2</v>
      </c>
      <c r="L502" s="15" t="str">
        <f t="shared" si="22"/>
        <v>23</v>
      </c>
      <c r="M502" s="15" t="str">
        <f t="shared" si="23"/>
        <v>2023年製</v>
      </c>
      <c r="N502" s="422">
        <f>VLOOKUP(B:B,価格調査!B:S,18,0)</f>
        <v>1074475912</v>
      </c>
    </row>
    <row r="503" spans="1:14" s="15" customFormat="1">
      <c r="A503" s="16" t="s">
        <v>7651</v>
      </c>
      <c r="B503" s="373">
        <v>2056016130390</v>
      </c>
      <c r="C503" s="373">
        <v>4992496140147</v>
      </c>
      <c r="D503" s="22" t="s">
        <v>2178</v>
      </c>
      <c r="E503" s="22">
        <v>2423</v>
      </c>
      <c r="F503" s="22">
        <v>12</v>
      </c>
      <c r="G503" s="22">
        <v>0</v>
      </c>
      <c r="H503" s="22" t="s">
        <v>2037</v>
      </c>
      <c r="I503" s="22" t="s">
        <v>2036</v>
      </c>
      <c r="J503" s="22" t="s">
        <v>2146</v>
      </c>
      <c r="K503" s="15">
        <f t="shared" si="21"/>
        <v>3</v>
      </c>
      <c r="L503" s="15" t="str">
        <f t="shared" si="22"/>
        <v>23</v>
      </c>
      <c r="M503" s="15" t="str">
        <f t="shared" si="23"/>
        <v>2023年製</v>
      </c>
      <c r="N503" s="422">
        <f>VLOOKUP(B:B,価格調査!B:S,18,0)</f>
        <v>1074475870</v>
      </c>
    </row>
    <row r="504" spans="1:14" s="15" customFormat="1">
      <c r="A504" s="16" t="s">
        <v>7651</v>
      </c>
      <c r="B504" s="373">
        <v>2056016130390</v>
      </c>
      <c r="C504" s="373">
        <v>4992496140147</v>
      </c>
      <c r="D504" s="22" t="s">
        <v>2178</v>
      </c>
      <c r="E504" s="22">
        <v>4823</v>
      </c>
      <c r="F504" s="22">
        <v>16</v>
      </c>
      <c r="G504" s="22">
        <v>0</v>
      </c>
      <c r="H504" s="22" t="s">
        <v>2037</v>
      </c>
      <c r="I504" s="22" t="s">
        <v>2036</v>
      </c>
      <c r="J504" s="22" t="s">
        <v>2148</v>
      </c>
      <c r="K504" s="15">
        <f t="shared" si="21"/>
        <v>3</v>
      </c>
      <c r="L504" s="15" t="str">
        <f t="shared" si="22"/>
        <v>23</v>
      </c>
      <c r="M504" s="15" t="str">
        <f t="shared" si="23"/>
        <v>2023年製</v>
      </c>
      <c r="N504" s="422">
        <f>VLOOKUP(B:B,価格調査!B:S,18,0)</f>
        <v>1074475870</v>
      </c>
    </row>
    <row r="505" spans="1:14" s="15" customFormat="1">
      <c r="A505" s="16" t="s">
        <v>7651</v>
      </c>
      <c r="B505" s="373">
        <v>2056016130390</v>
      </c>
      <c r="C505" s="373">
        <v>4992496140147</v>
      </c>
      <c r="D505" s="22" t="s">
        <v>2178</v>
      </c>
      <c r="E505" s="22">
        <v>4923</v>
      </c>
      <c r="F505" s="22">
        <v>8</v>
      </c>
      <c r="G505" s="22">
        <v>0</v>
      </c>
      <c r="H505" s="22" t="s">
        <v>2037</v>
      </c>
      <c r="I505" s="22" t="s">
        <v>2036</v>
      </c>
      <c r="J505" s="22" t="s">
        <v>2148</v>
      </c>
      <c r="K505" s="15">
        <f t="shared" si="21"/>
        <v>3</v>
      </c>
      <c r="L505" s="15" t="str">
        <f t="shared" si="22"/>
        <v>23</v>
      </c>
      <c r="M505" s="15" t="str">
        <f t="shared" si="23"/>
        <v>2023年製</v>
      </c>
      <c r="N505" s="422">
        <f>VLOOKUP(B:B,価格調査!B:S,18,0)</f>
        <v>1074475870</v>
      </c>
    </row>
    <row r="506" spans="1:14" s="15" customFormat="1">
      <c r="A506" s="16" t="s">
        <v>7651</v>
      </c>
      <c r="B506" s="373">
        <v>2056016130079</v>
      </c>
      <c r="C506" s="373">
        <v>4992496142547</v>
      </c>
      <c r="D506" s="22" t="s">
        <v>7478</v>
      </c>
      <c r="E506" s="22">
        <v>4423</v>
      </c>
      <c r="F506" s="22">
        <v>8</v>
      </c>
      <c r="G506" s="22">
        <v>0</v>
      </c>
      <c r="H506" s="22" t="s">
        <v>2037</v>
      </c>
      <c r="I506" s="22" t="s">
        <v>2036</v>
      </c>
      <c r="J506" s="22" t="s">
        <v>2148</v>
      </c>
      <c r="K506" s="15">
        <f t="shared" si="21"/>
        <v>3</v>
      </c>
      <c r="L506" s="15" t="str">
        <f t="shared" si="22"/>
        <v>23</v>
      </c>
      <c r="M506" s="15" t="str">
        <f t="shared" si="23"/>
        <v>2023年製</v>
      </c>
      <c r="N506" s="422">
        <f>VLOOKUP(B:B,価格調査!B:S,18,0)</f>
        <v>1074475876</v>
      </c>
    </row>
    <row r="507" spans="1:14" s="15" customFormat="1">
      <c r="A507" s="16" t="s">
        <v>7651</v>
      </c>
      <c r="B507" s="373">
        <v>2056016130079</v>
      </c>
      <c r="C507" s="373">
        <v>4992496142547</v>
      </c>
      <c r="D507" s="22" t="s">
        <v>7478</v>
      </c>
      <c r="E507" s="22">
        <v>4023</v>
      </c>
      <c r="F507" s="22">
        <v>12</v>
      </c>
      <c r="G507" s="22">
        <v>0</v>
      </c>
      <c r="H507" s="22" t="s">
        <v>2037</v>
      </c>
      <c r="I507" s="22" t="s">
        <v>2036</v>
      </c>
      <c r="J507" s="22" t="s">
        <v>2148</v>
      </c>
      <c r="K507" s="15">
        <f t="shared" si="21"/>
        <v>3</v>
      </c>
      <c r="L507" s="15" t="str">
        <f t="shared" si="22"/>
        <v>23</v>
      </c>
      <c r="M507" s="15" t="str">
        <f t="shared" si="23"/>
        <v>2023年製</v>
      </c>
      <c r="N507" s="422">
        <f>VLOOKUP(B:B,価格調査!B:S,18,0)</f>
        <v>1074475876</v>
      </c>
    </row>
    <row r="508" spans="1:14" s="15" customFormat="1">
      <c r="A508" s="16" t="s">
        <v>7651</v>
      </c>
      <c r="B508" s="373">
        <v>2056016130079</v>
      </c>
      <c r="C508" s="373">
        <v>4992496142547</v>
      </c>
      <c r="D508" s="22" t="s">
        <v>7478</v>
      </c>
      <c r="E508" s="22">
        <v>3823</v>
      </c>
      <c r="F508" s="22">
        <v>4</v>
      </c>
      <c r="G508" s="22">
        <v>0</v>
      </c>
      <c r="H508" s="22" t="s">
        <v>2037</v>
      </c>
      <c r="I508" s="22" t="s">
        <v>2036</v>
      </c>
      <c r="J508" s="22" t="s">
        <v>2146</v>
      </c>
      <c r="K508" s="15">
        <f t="shared" si="21"/>
        <v>3</v>
      </c>
      <c r="L508" s="15" t="str">
        <f t="shared" si="22"/>
        <v>23</v>
      </c>
      <c r="M508" s="15" t="str">
        <f t="shared" si="23"/>
        <v>2023年製</v>
      </c>
      <c r="N508" s="422">
        <f>VLOOKUP(B:B,価格調査!B:S,18,0)</f>
        <v>1074475876</v>
      </c>
    </row>
    <row r="509" spans="1:14" s="15" customFormat="1">
      <c r="A509" s="16" t="s">
        <v>7651</v>
      </c>
      <c r="B509" s="373">
        <v>2056515130075</v>
      </c>
      <c r="C509" s="373">
        <v>4992496142448</v>
      </c>
      <c r="D509" s="22" t="s">
        <v>2302</v>
      </c>
      <c r="E509" s="22">
        <v>4223</v>
      </c>
      <c r="F509" s="22">
        <v>7</v>
      </c>
      <c r="G509" s="22">
        <v>0</v>
      </c>
      <c r="H509" s="22" t="s">
        <v>2037</v>
      </c>
      <c r="I509" s="22" t="s">
        <v>2036</v>
      </c>
      <c r="J509" s="22" t="s">
        <v>2148</v>
      </c>
      <c r="K509" s="15">
        <f t="shared" si="21"/>
        <v>3</v>
      </c>
      <c r="L509" s="15" t="str">
        <f t="shared" si="22"/>
        <v>23</v>
      </c>
      <c r="M509" s="15" t="str">
        <f t="shared" si="23"/>
        <v>2023年製</v>
      </c>
      <c r="N509" s="422">
        <f>VLOOKUP(B:B,価格調査!B:S,18,0)</f>
        <v>1074476305</v>
      </c>
    </row>
    <row r="510" spans="1:14" s="15" customFormat="1">
      <c r="A510" s="16" t="s">
        <v>7651</v>
      </c>
      <c r="B510" s="373">
        <v>2056516130074</v>
      </c>
      <c r="C510" s="373">
        <v>4992496142516</v>
      </c>
      <c r="D510" s="22" t="s">
        <v>7479</v>
      </c>
      <c r="E510" s="22">
        <v>5023</v>
      </c>
      <c r="F510" s="22">
        <v>8</v>
      </c>
      <c r="G510" s="22">
        <v>0</v>
      </c>
      <c r="H510" s="22" t="s">
        <v>2037</v>
      </c>
      <c r="I510" s="22" t="s">
        <v>2036</v>
      </c>
      <c r="J510" s="22" t="s">
        <v>2148</v>
      </c>
      <c r="K510" s="15">
        <f t="shared" si="21"/>
        <v>4</v>
      </c>
      <c r="L510" s="15" t="str">
        <f t="shared" si="22"/>
        <v>23</v>
      </c>
      <c r="M510" s="15" t="str">
        <f t="shared" si="23"/>
        <v>2023年製</v>
      </c>
      <c r="N510" s="422">
        <f>VLOOKUP(B:B,価格調査!B:S,18,0)</f>
        <v>1074476486</v>
      </c>
    </row>
    <row r="511" spans="1:14" s="15" customFormat="1">
      <c r="A511" s="16" t="s">
        <v>7651</v>
      </c>
      <c r="B511" s="373">
        <v>2056516130074</v>
      </c>
      <c r="C511" s="373">
        <v>4992496142516</v>
      </c>
      <c r="D511" s="22" t="s">
        <v>7479</v>
      </c>
      <c r="E511" s="22">
        <v>5023</v>
      </c>
      <c r="F511" s="22">
        <v>4</v>
      </c>
      <c r="G511" s="22">
        <v>0</v>
      </c>
      <c r="H511" s="22" t="s">
        <v>2037</v>
      </c>
      <c r="I511" s="22" t="s">
        <v>2036</v>
      </c>
      <c r="J511" s="22" t="s">
        <v>2148</v>
      </c>
      <c r="K511" s="15">
        <f t="shared" si="21"/>
        <v>4</v>
      </c>
      <c r="L511" s="15" t="str">
        <f t="shared" si="22"/>
        <v>23</v>
      </c>
      <c r="M511" s="15" t="str">
        <f t="shared" si="23"/>
        <v>2023年製</v>
      </c>
      <c r="N511" s="422">
        <f>VLOOKUP(B:B,価格調査!B:S,18,0)</f>
        <v>1074476486</v>
      </c>
    </row>
    <row r="512" spans="1:14" s="15" customFormat="1">
      <c r="A512" s="16" t="s">
        <v>7651</v>
      </c>
      <c r="B512" s="373">
        <v>2056516130074</v>
      </c>
      <c r="C512" s="373">
        <v>4992496142516</v>
      </c>
      <c r="D512" s="21" t="s">
        <v>7479</v>
      </c>
      <c r="E512" s="22">
        <v>4423</v>
      </c>
      <c r="F512" s="22">
        <v>4</v>
      </c>
      <c r="G512" s="22">
        <v>0</v>
      </c>
      <c r="H512" s="22" t="s">
        <v>2037</v>
      </c>
      <c r="I512" s="22" t="s">
        <v>2036</v>
      </c>
      <c r="J512" s="22" t="s">
        <v>2146</v>
      </c>
      <c r="K512" s="15">
        <f t="shared" si="21"/>
        <v>4</v>
      </c>
      <c r="L512" s="15" t="str">
        <f t="shared" si="22"/>
        <v>23</v>
      </c>
      <c r="M512" s="15" t="str">
        <f t="shared" si="23"/>
        <v>2023年製</v>
      </c>
      <c r="N512" s="422">
        <f>VLOOKUP(B:B,価格調査!B:S,18,0)</f>
        <v>1074476486</v>
      </c>
    </row>
    <row r="513" spans="1:14" s="15" customFormat="1">
      <c r="A513" s="16" t="s">
        <v>7651</v>
      </c>
      <c r="B513" s="373">
        <v>2057015130077</v>
      </c>
      <c r="C513" s="373">
        <v>4992496142400</v>
      </c>
      <c r="D513" s="21" t="s">
        <v>7357</v>
      </c>
      <c r="E513" s="22">
        <v>4223</v>
      </c>
      <c r="F513" s="22">
        <v>8</v>
      </c>
      <c r="G513" s="22">
        <v>0</v>
      </c>
      <c r="H513" s="22" t="s">
        <v>2037</v>
      </c>
      <c r="I513" s="22" t="s">
        <v>2036</v>
      </c>
      <c r="J513" s="22" t="s">
        <v>2148</v>
      </c>
      <c r="K513" s="15">
        <f t="shared" si="21"/>
        <v>2</v>
      </c>
      <c r="L513" s="15" t="str">
        <f t="shared" si="22"/>
        <v>23</v>
      </c>
      <c r="M513" s="15" t="str">
        <f t="shared" si="23"/>
        <v>2023年製</v>
      </c>
      <c r="N513" s="422">
        <f>VLOOKUP(B:B,価格調査!B:S,18,0)</f>
        <v>1074476295</v>
      </c>
    </row>
    <row r="514" spans="1:14" s="15" customFormat="1">
      <c r="A514" s="16" t="s">
        <v>7651</v>
      </c>
      <c r="B514" s="373">
        <v>2057015130077</v>
      </c>
      <c r="C514" s="373">
        <v>4992496142400</v>
      </c>
      <c r="D514" s="21" t="s">
        <v>7357</v>
      </c>
      <c r="E514" s="22">
        <v>4223</v>
      </c>
      <c r="F514" s="22">
        <v>24</v>
      </c>
      <c r="G514" s="22">
        <v>0</v>
      </c>
      <c r="H514" s="22" t="s">
        <v>2037</v>
      </c>
      <c r="I514" s="22" t="s">
        <v>2036</v>
      </c>
      <c r="J514" s="22" t="s">
        <v>2148</v>
      </c>
      <c r="K514" s="15">
        <f t="shared" ref="K514:K577" si="24">COUNTIF(B:B,B514)</f>
        <v>2</v>
      </c>
      <c r="L514" s="15" t="str">
        <f t="shared" ref="L514:L577" si="25">RIGHT(E514,2)</f>
        <v>23</v>
      </c>
      <c r="M514" s="15" t="str">
        <f t="shared" ref="M514:M577" si="26">"20"&amp;L514&amp;"年製"</f>
        <v>2023年製</v>
      </c>
      <c r="N514" s="422">
        <f>VLOOKUP(B:B,価格調査!B:S,18,0)</f>
        <v>1074476295</v>
      </c>
    </row>
    <row r="515" spans="1:14" s="15" customFormat="1">
      <c r="A515" s="16" t="s">
        <v>7651</v>
      </c>
      <c r="B515" s="373">
        <v>2154017132075</v>
      </c>
      <c r="C515" s="373">
        <v>4992496096918</v>
      </c>
      <c r="D515" s="21" t="s">
        <v>2175</v>
      </c>
      <c r="E515" s="22">
        <v>3523</v>
      </c>
      <c r="F515" s="22">
        <v>8</v>
      </c>
      <c r="G515" s="22">
        <v>0</v>
      </c>
      <c r="H515" s="22" t="s">
        <v>2037</v>
      </c>
      <c r="I515" s="22" t="s">
        <v>2036</v>
      </c>
      <c r="J515" s="22" t="s">
        <v>2146</v>
      </c>
      <c r="K515" s="15">
        <f t="shared" si="24"/>
        <v>1</v>
      </c>
      <c r="L515" s="15" t="str">
        <f t="shared" si="25"/>
        <v>23</v>
      </c>
      <c r="M515" s="15" t="str">
        <f t="shared" si="26"/>
        <v>2023年製</v>
      </c>
      <c r="N515" s="422">
        <f>VLOOKUP(B:B,価格調査!B:S,18,0)</f>
        <v>1074476505</v>
      </c>
    </row>
    <row r="516" spans="1:14" s="15" customFormat="1">
      <c r="A516" s="16" t="s">
        <v>7651</v>
      </c>
      <c r="B516" s="373">
        <v>2154517130076</v>
      </c>
      <c r="C516" s="373">
        <v>4992496142622</v>
      </c>
      <c r="D516" s="21" t="s">
        <v>2300</v>
      </c>
      <c r="E516" s="22">
        <v>4623</v>
      </c>
      <c r="F516" s="22">
        <v>4</v>
      </c>
      <c r="G516" s="22">
        <v>0</v>
      </c>
      <c r="H516" s="22" t="s">
        <v>2037</v>
      </c>
      <c r="I516" s="22" t="s">
        <v>2036</v>
      </c>
      <c r="J516" s="22" t="s">
        <v>2148</v>
      </c>
      <c r="K516" s="15">
        <f t="shared" si="24"/>
        <v>3</v>
      </c>
      <c r="L516" s="15" t="str">
        <f t="shared" si="25"/>
        <v>23</v>
      </c>
      <c r="M516" s="15" t="str">
        <f t="shared" si="26"/>
        <v>2023年製</v>
      </c>
      <c r="N516" s="422">
        <f>VLOOKUP(B:B,価格調査!B:S,18,0)</f>
        <v>1074476493</v>
      </c>
    </row>
    <row r="517" spans="1:14" s="15" customFormat="1">
      <c r="A517" s="16" t="s">
        <v>7651</v>
      </c>
      <c r="B517" s="373">
        <v>2154517130076</v>
      </c>
      <c r="C517" s="373">
        <v>4992496142622</v>
      </c>
      <c r="D517" s="21" t="s">
        <v>2300</v>
      </c>
      <c r="E517" s="22">
        <v>4623</v>
      </c>
      <c r="F517" s="22">
        <v>4</v>
      </c>
      <c r="G517" s="22">
        <v>0</v>
      </c>
      <c r="H517" s="22" t="s">
        <v>2037</v>
      </c>
      <c r="I517" s="22" t="s">
        <v>2036</v>
      </c>
      <c r="J517" s="22" t="s">
        <v>2148</v>
      </c>
      <c r="K517" s="15">
        <f t="shared" si="24"/>
        <v>3</v>
      </c>
      <c r="L517" s="15" t="str">
        <f t="shared" si="25"/>
        <v>23</v>
      </c>
      <c r="M517" s="15" t="str">
        <f t="shared" si="26"/>
        <v>2023年製</v>
      </c>
      <c r="N517" s="422">
        <f>VLOOKUP(B:B,価格調査!B:S,18,0)</f>
        <v>1074476493</v>
      </c>
    </row>
    <row r="518" spans="1:14" s="15" customFormat="1">
      <c r="A518" s="16" t="s">
        <v>7651</v>
      </c>
      <c r="B518" s="373">
        <v>2154517130076</v>
      </c>
      <c r="C518" s="373">
        <v>4992496142622</v>
      </c>
      <c r="D518" s="21" t="s">
        <v>2300</v>
      </c>
      <c r="E518" s="22">
        <v>4623</v>
      </c>
      <c r="F518" s="22">
        <v>4</v>
      </c>
      <c r="G518" s="22">
        <v>0</v>
      </c>
      <c r="H518" s="22" t="s">
        <v>2037</v>
      </c>
      <c r="I518" s="22" t="s">
        <v>2036</v>
      </c>
      <c r="J518" s="22" t="s">
        <v>2148</v>
      </c>
      <c r="K518" s="15">
        <f t="shared" si="24"/>
        <v>3</v>
      </c>
      <c r="L518" s="15" t="str">
        <f t="shared" si="25"/>
        <v>23</v>
      </c>
      <c r="M518" s="15" t="str">
        <f t="shared" si="26"/>
        <v>2023年製</v>
      </c>
      <c r="N518" s="422">
        <f>VLOOKUP(B:B,価格調査!B:S,18,0)</f>
        <v>1074476493</v>
      </c>
    </row>
    <row r="519" spans="1:14" s="15" customFormat="1">
      <c r="A519" s="16" t="s">
        <v>7651</v>
      </c>
      <c r="B519" s="373">
        <v>2154517130380</v>
      </c>
      <c r="C519" s="373">
        <v>4992496141342</v>
      </c>
      <c r="D519" s="21" t="s">
        <v>2173</v>
      </c>
      <c r="E519" s="22">
        <v>5123</v>
      </c>
      <c r="F519" s="22">
        <v>3</v>
      </c>
      <c r="G519" s="22">
        <v>0</v>
      </c>
      <c r="H519" s="22" t="s">
        <v>2037</v>
      </c>
      <c r="I519" s="22" t="s">
        <v>2036</v>
      </c>
      <c r="J519" s="22" t="s">
        <v>2148</v>
      </c>
      <c r="K519" s="15">
        <f t="shared" si="24"/>
        <v>4</v>
      </c>
      <c r="L519" s="15" t="str">
        <f t="shared" si="25"/>
        <v>23</v>
      </c>
      <c r="M519" s="15" t="str">
        <f t="shared" si="26"/>
        <v>2023年製</v>
      </c>
      <c r="N519" s="422">
        <f>VLOOKUP(B:B,価格調査!B:S,18,0)</f>
        <v>1077393366</v>
      </c>
    </row>
    <row r="520" spans="1:14" s="15" customFormat="1">
      <c r="A520" s="16" t="s">
        <v>7651</v>
      </c>
      <c r="B520" s="373">
        <v>2154517130380</v>
      </c>
      <c r="C520" s="373">
        <v>4992496141342</v>
      </c>
      <c r="D520" s="21" t="s">
        <v>2173</v>
      </c>
      <c r="E520" s="22">
        <v>5123</v>
      </c>
      <c r="F520" s="22">
        <v>1</v>
      </c>
      <c r="G520" s="22">
        <v>0</v>
      </c>
      <c r="H520" s="22" t="s">
        <v>2037</v>
      </c>
      <c r="I520" s="22" t="s">
        <v>2036</v>
      </c>
      <c r="J520" s="22" t="s">
        <v>2148</v>
      </c>
      <c r="K520" s="15">
        <f t="shared" si="24"/>
        <v>4</v>
      </c>
      <c r="L520" s="15" t="str">
        <f t="shared" si="25"/>
        <v>23</v>
      </c>
      <c r="M520" s="15" t="str">
        <f t="shared" si="26"/>
        <v>2023年製</v>
      </c>
      <c r="N520" s="422">
        <f>VLOOKUP(B:B,価格調査!B:S,18,0)</f>
        <v>1077393366</v>
      </c>
    </row>
    <row r="521" spans="1:14" s="15" customFormat="1">
      <c r="A521" s="16" t="s">
        <v>7651</v>
      </c>
      <c r="B521" s="373">
        <v>2154517130380</v>
      </c>
      <c r="C521" s="373">
        <v>4992496141342</v>
      </c>
      <c r="D521" s="21" t="s">
        <v>2173</v>
      </c>
      <c r="E521" s="22">
        <v>4223</v>
      </c>
      <c r="F521" s="22">
        <v>4</v>
      </c>
      <c r="G521" s="22">
        <v>0</v>
      </c>
      <c r="H521" s="22" t="s">
        <v>2037</v>
      </c>
      <c r="I521" s="22" t="s">
        <v>2036</v>
      </c>
      <c r="J521" s="22" t="s">
        <v>2146</v>
      </c>
      <c r="K521" s="15">
        <f t="shared" si="24"/>
        <v>4</v>
      </c>
      <c r="L521" s="15" t="str">
        <f t="shared" si="25"/>
        <v>23</v>
      </c>
      <c r="M521" s="15" t="str">
        <f t="shared" si="26"/>
        <v>2023年製</v>
      </c>
      <c r="N521" s="422">
        <f>VLOOKUP(B:B,価格調査!B:S,18,0)</f>
        <v>1077393366</v>
      </c>
    </row>
    <row r="522" spans="1:14" s="15" customFormat="1">
      <c r="A522" s="16" t="s">
        <v>7651</v>
      </c>
      <c r="B522" s="16">
        <v>2154518130075</v>
      </c>
      <c r="C522" s="16">
        <v>4992496142653</v>
      </c>
      <c r="D522" s="423" t="s">
        <v>2299</v>
      </c>
      <c r="E522" s="15">
        <v>3423</v>
      </c>
      <c r="F522" s="15">
        <v>4</v>
      </c>
      <c r="G522" s="15">
        <v>0</v>
      </c>
      <c r="H522" s="15" t="s">
        <v>2037</v>
      </c>
      <c r="I522" s="15" t="s">
        <v>2036</v>
      </c>
      <c r="J522" s="15" t="s">
        <v>2148</v>
      </c>
      <c r="K522" s="15">
        <f t="shared" si="24"/>
        <v>3</v>
      </c>
      <c r="L522" s="15" t="str">
        <f t="shared" si="25"/>
        <v>23</v>
      </c>
      <c r="M522" s="15" t="str">
        <f t="shared" si="26"/>
        <v>2023年製</v>
      </c>
      <c r="N522" s="422">
        <f>VLOOKUP(B:B,価格調査!B:S,18,0)</f>
        <v>1074476485</v>
      </c>
    </row>
    <row r="523" spans="1:14" s="15" customFormat="1">
      <c r="A523" s="16" t="s">
        <v>7651</v>
      </c>
      <c r="B523" s="373">
        <v>2154518130075</v>
      </c>
      <c r="C523" s="373">
        <v>4992496142653</v>
      </c>
      <c r="D523" s="21" t="s">
        <v>2299</v>
      </c>
      <c r="E523" s="22">
        <v>4323</v>
      </c>
      <c r="F523" s="22">
        <v>8</v>
      </c>
      <c r="G523" s="22">
        <v>0</v>
      </c>
      <c r="H523" s="22" t="s">
        <v>2037</v>
      </c>
      <c r="I523" s="22" t="s">
        <v>2036</v>
      </c>
      <c r="J523" s="22" t="s">
        <v>2146</v>
      </c>
      <c r="K523" s="15">
        <f t="shared" si="24"/>
        <v>3</v>
      </c>
      <c r="L523" s="15" t="str">
        <f t="shared" si="25"/>
        <v>23</v>
      </c>
      <c r="M523" s="15" t="str">
        <f t="shared" si="26"/>
        <v>2023年製</v>
      </c>
      <c r="N523" s="422">
        <f>VLOOKUP(B:B,価格調査!B:S,18,0)</f>
        <v>1074476485</v>
      </c>
    </row>
    <row r="524" spans="1:14" s="15" customFormat="1">
      <c r="A524" s="16" t="s">
        <v>7651</v>
      </c>
      <c r="B524" s="373">
        <v>2154518132079</v>
      </c>
      <c r="C524" s="373">
        <v>4992496096932</v>
      </c>
      <c r="D524" s="21" t="s">
        <v>2172</v>
      </c>
      <c r="E524" s="22">
        <v>2923</v>
      </c>
      <c r="F524" s="22">
        <v>2</v>
      </c>
      <c r="G524" s="22">
        <v>0</v>
      </c>
      <c r="H524" s="22" t="s">
        <v>2037</v>
      </c>
      <c r="I524" s="22" t="s">
        <v>2036</v>
      </c>
      <c r="J524" s="22" t="s">
        <v>2146</v>
      </c>
      <c r="K524" s="15">
        <f t="shared" si="24"/>
        <v>1</v>
      </c>
      <c r="L524" s="15" t="str">
        <f t="shared" si="25"/>
        <v>23</v>
      </c>
      <c r="M524" s="15" t="str">
        <f t="shared" si="26"/>
        <v>2023年製</v>
      </c>
      <c r="N524" s="422">
        <f>VLOOKUP(B:B,価格調査!B:S,18,0)</f>
        <v>1074476503</v>
      </c>
    </row>
    <row r="525" spans="1:14" s="15" customFormat="1">
      <c r="A525" s="16" t="s">
        <v>7651</v>
      </c>
      <c r="B525" s="373">
        <v>2155017130399</v>
      </c>
      <c r="C525" s="373">
        <v>4992496140253</v>
      </c>
      <c r="D525" s="21" t="s">
        <v>2171</v>
      </c>
      <c r="E525" s="22">
        <v>4923</v>
      </c>
      <c r="F525" s="22">
        <v>9</v>
      </c>
      <c r="G525" s="22">
        <v>0</v>
      </c>
      <c r="H525" s="22" t="s">
        <v>2037</v>
      </c>
      <c r="I525" s="22" t="s">
        <v>2036</v>
      </c>
      <c r="J525" s="22" t="s">
        <v>2148</v>
      </c>
      <c r="K525" s="15">
        <f t="shared" si="24"/>
        <v>3</v>
      </c>
      <c r="L525" s="15" t="str">
        <f t="shared" si="25"/>
        <v>23</v>
      </c>
      <c r="M525" s="15" t="str">
        <f t="shared" si="26"/>
        <v>2023年製</v>
      </c>
      <c r="N525" s="422">
        <f>VLOOKUP(B:B,価格調査!B:S,18,0)</f>
        <v>1074476235</v>
      </c>
    </row>
    <row r="526" spans="1:14" s="15" customFormat="1">
      <c r="A526" s="16" t="s">
        <v>7651</v>
      </c>
      <c r="B526" s="373">
        <v>2155017130399</v>
      </c>
      <c r="C526" s="373">
        <v>4992496140253</v>
      </c>
      <c r="D526" s="21" t="s">
        <v>2171</v>
      </c>
      <c r="E526" s="22">
        <v>3123</v>
      </c>
      <c r="F526" s="22">
        <v>8</v>
      </c>
      <c r="G526" s="22">
        <v>0</v>
      </c>
      <c r="H526" s="22" t="s">
        <v>2037</v>
      </c>
      <c r="I526" s="22" t="s">
        <v>2036</v>
      </c>
      <c r="J526" s="22" t="s">
        <v>2146</v>
      </c>
      <c r="K526" s="15">
        <f t="shared" si="24"/>
        <v>3</v>
      </c>
      <c r="L526" s="15" t="str">
        <f t="shared" si="25"/>
        <v>23</v>
      </c>
      <c r="M526" s="15" t="str">
        <f t="shared" si="26"/>
        <v>2023年製</v>
      </c>
      <c r="N526" s="422">
        <f>VLOOKUP(B:B,価格調査!B:S,18,0)</f>
        <v>1074476235</v>
      </c>
    </row>
    <row r="527" spans="1:14" s="15" customFormat="1">
      <c r="A527" s="16" t="s">
        <v>7651</v>
      </c>
      <c r="B527" s="373">
        <v>2155017130078</v>
      </c>
      <c r="C527" s="373">
        <v>4992496142615</v>
      </c>
      <c r="D527" s="21" t="s">
        <v>2170</v>
      </c>
      <c r="E527" s="22">
        <v>4523</v>
      </c>
      <c r="F527" s="22">
        <v>8</v>
      </c>
      <c r="G527" s="22">
        <v>0</v>
      </c>
      <c r="H527" s="22" t="s">
        <v>2037</v>
      </c>
      <c r="I527" s="22" t="s">
        <v>2036</v>
      </c>
      <c r="J527" s="22" t="s">
        <v>2146</v>
      </c>
      <c r="K527" s="15">
        <f t="shared" si="24"/>
        <v>2</v>
      </c>
      <c r="L527" s="15" t="str">
        <f t="shared" si="25"/>
        <v>23</v>
      </c>
      <c r="M527" s="15" t="str">
        <f t="shared" si="26"/>
        <v>2023年製</v>
      </c>
      <c r="N527" s="422">
        <f>VLOOKUP(B:B,価格調査!B:S,18,0)</f>
        <v>1074476309</v>
      </c>
    </row>
    <row r="528" spans="1:14" s="15" customFormat="1">
      <c r="A528" s="16" t="s">
        <v>7651</v>
      </c>
      <c r="B528" s="373">
        <v>2155017130078</v>
      </c>
      <c r="C528" s="373">
        <v>4992496142615</v>
      </c>
      <c r="D528" s="21" t="s">
        <v>2170</v>
      </c>
      <c r="E528" s="22">
        <v>4523</v>
      </c>
      <c r="F528" s="22">
        <v>4</v>
      </c>
      <c r="G528" s="22">
        <v>0</v>
      </c>
      <c r="H528" s="22" t="s">
        <v>2037</v>
      </c>
      <c r="I528" s="22" t="s">
        <v>2036</v>
      </c>
      <c r="J528" s="22" t="s">
        <v>2146</v>
      </c>
      <c r="K528" s="15">
        <f t="shared" si="24"/>
        <v>2</v>
      </c>
      <c r="L528" s="15" t="str">
        <f t="shared" si="25"/>
        <v>23</v>
      </c>
      <c r="M528" s="15" t="str">
        <f t="shared" si="26"/>
        <v>2023年製</v>
      </c>
      <c r="N528" s="422">
        <f>VLOOKUP(B:B,価格調査!B:S,18,0)</f>
        <v>1074476309</v>
      </c>
    </row>
    <row r="529" spans="1:14" s="15" customFormat="1">
      <c r="A529" s="16" t="s">
        <v>7651</v>
      </c>
      <c r="B529" s="16">
        <v>2155017132072</v>
      </c>
      <c r="C529" s="16">
        <v>4992496096833</v>
      </c>
      <c r="D529" s="423" t="s">
        <v>2169</v>
      </c>
      <c r="E529" s="15">
        <v>3023</v>
      </c>
      <c r="F529" s="15">
        <v>3</v>
      </c>
      <c r="G529" s="15">
        <v>0</v>
      </c>
      <c r="H529" s="15" t="s">
        <v>2037</v>
      </c>
      <c r="I529" s="15" t="s">
        <v>2036</v>
      </c>
      <c r="J529" s="15" t="s">
        <v>2148</v>
      </c>
      <c r="K529" s="15">
        <f t="shared" si="24"/>
        <v>2</v>
      </c>
      <c r="L529" s="15" t="str">
        <f t="shared" si="25"/>
        <v>23</v>
      </c>
      <c r="M529" s="15" t="str">
        <f t="shared" si="26"/>
        <v>2023年製</v>
      </c>
      <c r="N529" s="422">
        <f>VLOOKUP(B:B,価格調査!B:S,18,0)</f>
        <v>1074476606</v>
      </c>
    </row>
    <row r="530" spans="1:14" s="15" customFormat="1">
      <c r="A530" s="16" t="s">
        <v>7651</v>
      </c>
      <c r="B530" s="373">
        <v>2155017132072</v>
      </c>
      <c r="C530" s="373">
        <v>4992496096833</v>
      </c>
      <c r="D530" s="21" t="s">
        <v>2169</v>
      </c>
      <c r="E530" s="22">
        <v>2023</v>
      </c>
      <c r="F530" s="22">
        <v>16</v>
      </c>
      <c r="G530" s="22">
        <v>0</v>
      </c>
      <c r="H530" s="22" t="s">
        <v>2037</v>
      </c>
      <c r="I530" s="22" t="s">
        <v>2036</v>
      </c>
      <c r="J530" s="22" t="s">
        <v>2148</v>
      </c>
      <c r="K530" s="15">
        <f t="shared" si="24"/>
        <v>2</v>
      </c>
      <c r="L530" s="15" t="str">
        <f t="shared" si="25"/>
        <v>23</v>
      </c>
      <c r="M530" s="15" t="str">
        <f t="shared" si="26"/>
        <v>2023年製</v>
      </c>
      <c r="N530" s="422">
        <f>VLOOKUP(B:B,価格調査!B:S,18,0)</f>
        <v>1074476606</v>
      </c>
    </row>
    <row r="531" spans="1:14" s="15" customFormat="1">
      <c r="A531" s="16" t="s">
        <v>7651</v>
      </c>
      <c r="B531" s="373">
        <v>2155517130073</v>
      </c>
      <c r="C531" s="373">
        <v>4992496142592</v>
      </c>
      <c r="D531" s="21" t="s">
        <v>2298</v>
      </c>
      <c r="E531" s="22">
        <v>3823</v>
      </c>
      <c r="F531" s="22">
        <v>2</v>
      </c>
      <c r="G531" s="22">
        <v>0</v>
      </c>
      <c r="H531" s="22" t="s">
        <v>2037</v>
      </c>
      <c r="I531" s="22" t="s">
        <v>2036</v>
      </c>
      <c r="J531" s="22" t="s">
        <v>2148</v>
      </c>
      <c r="K531" s="15">
        <f t="shared" si="24"/>
        <v>3</v>
      </c>
      <c r="L531" s="15" t="str">
        <f t="shared" si="25"/>
        <v>23</v>
      </c>
      <c r="M531" s="15" t="str">
        <f t="shared" si="26"/>
        <v>2023年製</v>
      </c>
      <c r="N531" s="422">
        <f>VLOOKUP(B:B,価格調査!B:S,18,0)</f>
        <v>1074475899</v>
      </c>
    </row>
    <row r="532" spans="1:14" s="15" customFormat="1">
      <c r="A532" s="16" t="s">
        <v>7651</v>
      </c>
      <c r="B532" s="373">
        <v>2155517130073</v>
      </c>
      <c r="C532" s="373">
        <v>4992496142592</v>
      </c>
      <c r="D532" s="21" t="s">
        <v>2298</v>
      </c>
      <c r="E532" s="22">
        <v>4423</v>
      </c>
      <c r="F532" s="22">
        <v>4</v>
      </c>
      <c r="G532" s="22">
        <v>0</v>
      </c>
      <c r="H532" s="22" t="s">
        <v>2037</v>
      </c>
      <c r="I532" s="22" t="s">
        <v>2036</v>
      </c>
      <c r="J532" s="22" t="s">
        <v>2146</v>
      </c>
      <c r="K532" s="15">
        <f t="shared" si="24"/>
        <v>3</v>
      </c>
      <c r="L532" s="15" t="str">
        <f t="shared" si="25"/>
        <v>23</v>
      </c>
      <c r="M532" s="15" t="str">
        <f t="shared" si="26"/>
        <v>2023年製</v>
      </c>
      <c r="N532" s="422">
        <f>VLOOKUP(B:B,価格調査!B:S,18,0)</f>
        <v>1074475899</v>
      </c>
    </row>
    <row r="533" spans="1:14" s="15" customFormat="1">
      <c r="A533" s="16" t="s">
        <v>7651</v>
      </c>
      <c r="B533" s="373">
        <v>2155517130073</v>
      </c>
      <c r="C533" s="373">
        <v>4992496142592</v>
      </c>
      <c r="D533" s="21" t="s">
        <v>2298</v>
      </c>
      <c r="E533" s="22">
        <v>4423</v>
      </c>
      <c r="F533" s="22">
        <v>12</v>
      </c>
      <c r="G533" s="22">
        <v>0</v>
      </c>
      <c r="H533" s="22" t="s">
        <v>2037</v>
      </c>
      <c r="I533" s="22" t="s">
        <v>2036</v>
      </c>
      <c r="J533" s="22" t="s">
        <v>2146</v>
      </c>
      <c r="K533" s="15">
        <f t="shared" si="24"/>
        <v>3</v>
      </c>
      <c r="L533" s="15" t="str">
        <f t="shared" si="25"/>
        <v>23</v>
      </c>
      <c r="M533" s="15" t="str">
        <f t="shared" si="26"/>
        <v>2023年製</v>
      </c>
      <c r="N533" s="422">
        <f>VLOOKUP(B:B,価格調査!B:S,18,0)</f>
        <v>1074475899</v>
      </c>
    </row>
    <row r="534" spans="1:14" s="15" customFormat="1">
      <c r="A534" s="16" t="s">
        <v>7651</v>
      </c>
      <c r="B534" s="373">
        <v>2155517132077</v>
      </c>
      <c r="C534" s="373">
        <v>4992496096802</v>
      </c>
      <c r="D534" s="21" t="s">
        <v>2166</v>
      </c>
      <c r="E534" s="22">
        <v>5123</v>
      </c>
      <c r="F534" s="22">
        <v>5</v>
      </c>
      <c r="G534" s="22">
        <v>0</v>
      </c>
      <c r="H534" s="22" t="s">
        <v>2037</v>
      </c>
      <c r="I534" s="22" t="s">
        <v>2036</v>
      </c>
      <c r="J534" s="22" t="s">
        <v>2148</v>
      </c>
      <c r="K534" s="15">
        <f t="shared" si="24"/>
        <v>4</v>
      </c>
      <c r="L534" s="15" t="str">
        <f t="shared" si="25"/>
        <v>23</v>
      </c>
      <c r="M534" s="15" t="str">
        <f t="shared" si="26"/>
        <v>2023年製</v>
      </c>
      <c r="N534" s="422">
        <f>VLOOKUP(B:B,価格調査!B:S,18,0)</f>
        <v>1074476609</v>
      </c>
    </row>
    <row r="535" spans="1:14" s="15" customFormat="1">
      <c r="A535" s="16" t="s">
        <v>7651</v>
      </c>
      <c r="B535" s="373">
        <v>2155517132077</v>
      </c>
      <c r="C535" s="373">
        <v>4992496096802</v>
      </c>
      <c r="D535" s="21" t="s">
        <v>2166</v>
      </c>
      <c r="E535" s="22">
        <v>5023</v>
      </c>
      <c r="F535" s="22">
        <v>18</v>
      </c>
      <c r="G535" s="22">
        <v>0</v>
      </c>
      <c r="H535" s="22" t="s">
        <v>2037</v>
      </c>
      <c r="I535" s="22" t="s">
        <v>2036</v>
      </c>
      <c r="J535" s="22" t="s">
        <v>2148</v>
      </c>
      <c r="K535" s="15">
        <f t="shared" si="24"/>
        <v>4</v>
      </c>
      <c r="L535" s="15" t="str">
        <f t="shared" si="25"/>
        <v>23</v>
      </c>
      <c r="M535" s="15" t="str">
        <f t="shared" si="26"/>
        <v>2023年製</v>
      </c>
      <c r="N535" s="422">
        <f>VLOOKUP(B:B,価格調査!B:S,18,0)</f>
        <v>1074476609</v>
      </c>
    </row>
    <row r="536" spans="1:14" s="15" customFormat="1">
      <c r="A536" s="16" t="s">
        <v>7651</v>
      </c>
      <c r="B536" s="16">
        <v>2155517132077</v>
      </c>
      <c r="C536" s="16">
        <v>4992496096802</v>
      </c>
      <c r="D536" s="423" t="s">
        <v>2166</v>
      </c>
      <c r="E536" s="15">
        <v>5023</v>
      </c>
      <c r="F536" s="15">
        <v>18</v>
      </c>
      <c r="G536" s="15">
        <v>0</v>
      </c>
      <c r="H536" s="15" t="s">
        <v>2037</v>
      </c>
      <c r="I536" s="15" t="s">
        <v>2036</v>
      </c>
      <c r="J536" s="15" t="s">
        <v>2148</v>
      </c>
      <c r="K536" s="15">
        <f t="shared" si="24"/>
        <v>4</v>
      </c>
      <c r="L536" s="15" t="str">
        <f t="shared" si="25"/>
        <v>23</v>
      </c>
      <c r="M536" s="15" t="str">
        <f t="shared" si="26"/>
        <v>2023年製</v>
      </c>
      <c r="N536" s="422">
        <f>VLOOKUP(B:B,価格調査!B:S,18,0)</f>
        <v>1074476609</v>
      </c>
    </row>
    <row r="537" spans="1:14" s="15" customFormat="1">
      <c r="A537" s="16" t="s">
        <v>7651</v>
      </c>
      <c r="B537" s="373">
        <v>2155517132077</v>
      </c>
      <c r="C537" s="373">
        <v>4992496096802</v>
      </c>
      <c r="D537" s="21" t="s">
        <v>2166</v>
      </c>
      <c r="E537" s="22">
        <v>5023</v>
      </c>
      <c r="F537" s="22">
        <v>13</v>
      </c>
      <c r="G537" s="22">
        <v>0</v>
      </c>
      <c r="H537" s="22" t="s">
        <v>2037</v>
      </c>
      <c r="I537" s="22" t="s">
        <v>2036</v>
      </c>
      <c r="J537" s="22" t="s">
        <v>2148</v>
      </c>
      <c r="K537" s="15">
        <f t="shared" si="24"/>
        <v>4</v>
      </c>
      <c r="L537" s="15" t="str">
        <f t="shared" si="25"/>
        <v>23</v>
      </c>
      <c r="M537" s="15" t="str">
        <f t="shared" si="26"/>
        <v>2023年製</v>
      </c>
      <c r="N537" s="422">
        <f>VLOOKUP(B:B,価格調査!B:S,18,0)</f>
        <v>1074476609</v>
      </c>
    </row>
    <row r="538" spans="1:14" s="15" customFormat="1">
      <c r="A538" s="16" t="s">
        <v>7651</v>
      </c>
      <c r="B538" s="373">
        <v>2156016130076</v>
      </c>
      <c r="C538" s="373">
        <v>4992496141465</v>
      </c>
      <c r="D538" s="21" t="s">
        <v>2297</v>
      </c>
      <c r="E538" s="22">
        <v>3523</v>
      </c>
      <c r="F538" s="22">
        <v>16</v>
      </c>
      <c r="G538" s="22">
        <v>0</v>
      </c>
      <c r="H538" s="22" t="s">
        <v>2037</v>
      </c>
      <c r="I538" s="22" t="s">
        <v>2036</v>
      </c>
      <c r="J538" s="22" t="s">
        <v>2146</v>
      </c>
      <c r="K538" s="15">
        <f t="shared" si="24"/>
        <v>2</v>
      </c>
      <c r="L538" s="15" t="str">
        <f t="shared" si="25"/>
        <v>23</v>
      </c>
      <c r="M538" s="15" t="str">
        <f t="shared" si="26"/>
        <v>2023年製</v>
      </c>
      <c r="N538" s="422">
        <f>VLOOKUP(B:B,価格調査!B:S,18,0)</f>
        <v>1074476568</v>
      </c>
    </row>
    <row r="539" spans="1:14" s="15" customFormat="1">
      <c r="A539" s="16" t="s">
        <v>7651</v>
      </c>
      <c r="B539" s="373">
        <v>2156016130076</v>
      </c>
      <c r="C539" s="373">
        <v>4992496141465</v>
      </c>
      <c r="D539" s="21" t="s">
        <v>2297</v>
      </c>
      <c r="E539" s="22">
        <v>3523</v>
      </c>
      <c r="F539" s="22">
        <v>4</v>
      </c>
      <c r="G539" s="22">
        <v>0</v>
      </c>
      <c r="H539" s="22" t="s">
        <v>2037</v>
      </c>
      <c r="I539" s="22" t="s">
        <v>2036</v>
      </c>
      <c r="J539" s="22" t="s">
        <v>2146</v>
      </c>
      <c r="K539" s="15">
        <f t="shared" si="24"/>
        <v>2</v>
      </c>
      <c r="L539" s="15" t="str">
        <f t="shared" si="25"/>
        <v>23</v>
      </c>
      <c r="M539" s="15" t="str">
        <f t="shared" si="26"/>
        <v>2023年製</v>
      </c>
      <c r="N539" s="422">
        <f>VLOOKUP(B:B,価格調査!B:S,18,0)</f>
        <v>1074476568</v>
      </c>
    </row>
    <row r="540" spans="1:14" s="15" customFormat="1">
      <c r="A540" s="16" t="s">
        <v>7651</v>
      </c>
      <c r="B540" s="373">
        <v>2156017130075</v>
      </c>
      <c r="C540" s="373">
        <v>4992496142585</v>
      </c>
      <c r="D540" s="21" t="s">
        <v>2161</v>
      </c>
      <c r="E540" s="22">
        <v>4723</v>
      </c>
      <c r="F540" s="22">
        <v>4</v>
      </c>
      <c r="G540" s="22">
        <v>0</v>
      </c>
      <c r="H540" s="22" t="s">
        <v>2037</v>
      </c>
      <c r="I540" s="22" t="s">
        <v>2036</v>
      </c>
      <c r="J540" s="22" t="s">
        <v>2148</v>
      </c>
      <c r="K540" s="15">
        <f t="shared" si="24"/>
        <v>3</v>
      </c>
      <c r="L540" s="15" t="str">
        <f t="shared" si="25"/>
        <v>23</v>
      </c>
      <c r="M540" s="15" t="str">
        <f t="shared" si="26"/>
        <v>2023年製</v>
      </c>
      <c r="N540" s="422">
        <f>VLOOKUP(B:B,価格調査!B:S,18,0)</f>
        <v>1074476304</v>
      </c>
    </row>
    <row r="541" spans="1:14" s="15" customFormat="1">
      <c r="A541" s="16" t="s">
        <v>7651</v>
      </c>
      <c r="B541" s="373">
        <v>2156017130075</v>
      </c>
      <c r="C541" s="373">
        <v>4992496142585</v>
      </c>
      <c r="D541" s="21" t="s">
        <v>2161</v>
      </c>
      <c r="E541" s="22">
        <v>4723</v>
      </c>
      <c r="F541" s="22">
        <v>8</v>
      </c>
      <c r="G541" s="22">
        <v>0</v>
      </c>
      <c r="H541" s="22" t="s">
        <v>2037</v>
      </c>
      <c r="I541" s="22" t="s">
        <v>2036</v>
      </c>
      <c r="J541" s="22" t="s">
        <v>2148</v>
      </c>
      <c r="K541" s="15">
        <f t="shared" si="24"/>
        <v>3</v>
      </c>
      <c r="L541" s="15" t="str">
        <f t="shared" si="25"/>
        <v>23</v>
      </c>
      <c r="M541" s="15" t="str">
        <f t="shared" si="26"/>
        <v>2023年製</v>
      </c>
      <c r="N541" s="422">
        <f>VLOOKUP(B:B,価格調査!B:S,18,0)</f>
        <v>1074476304</v>
      </c>
    </row>
    <row r="542" spans="1:14" s="15" customFormat="1">
      <c r="A542" s="16" t="s">
        <v>7651</v>
      </c>
      <c r="B542" s="373">
        <v>2156017130075</v>
      </c>
      <c r="C542" s="373">
        <v>4992496142585</v>
      </c>
      <c r="D542" s="21" t="s">
        <v>2161</v>
      </c>
      <c r="E542" s="22">
        <v>3923</v>
      </c>
      <c r="F542" s="22">
        <v>3</v>
      </c>
      <c r="G542" s="22">
        <v>0</v>
      </c>
      <c r="H542" s="22" t="s">
        <v>2037</v>
      </c>
      <c r="I542" s="22" t="s">
        <v>2036</v>
      </c>
      <c r="J542" s="22" t="s">
        <v>2146</v>
      </c>
      <c r="K542" s="15">
        <f t="shared" si="24"/>
        <v>3</v>
      </c>
      <c r="L542" s="15" t="str">
        <f t="shared" si="25"/>
        <v>23</v>
      </c>
      <c r="M542" s="15" t="str">
        <f t="shared" si="26"/>
        <v>2023年製</v>
      </c>
      <c r="N542" s="422">
        <f>VLOOKUP(B:B,価格調査!B:S,18,0)</f>
        <v>1074476304</v>
      </c>
    </row>
    <row r="543" spans="1:14" s="15" customFormat="1">
      <c r="A543" s="16" t="s">
        <v>7651</v>
      </c>
      <c r="B543" s="373">
        <v>2156017139085</v>
      </c>
      <c r="C543" s="373">
        <v>4992496138601</v>
      </c>
      <c r="D543" s="21" t="s">
        <v>2160</v>
      </c>
      <c r="E543" s="22">
        <v>3723</v>
      </c>
      <c r="F543" s="22">
        <v>1</v>
      </c>
      <c r="G543" s="22">
        <v>0</v>
      </c>
      <c r="H543" s="22" t="s">
        <v>2037</v>
      </c>
      <c r="I543" s="22" t="s">
        <v>2036</v>
      </c>
      <c r="J543" s="22" t="s">
        <v>2146</v>
      </c>
      <c r="K543" s="15">
        <f t="shared" si="24"/>
        <v>3</v>
      </c>
      <c r="L543" s="15" t="str">
        <f t="shared" si="25"/>
        <v>23</v>
      </c>
      <c r="M543" s="15" t="str">
        <f t="shared" si="26"/>
        <v>2023年製</v>
      </c>
      <c r="N543" s="422">
        <f>VLOOKUP(B:B,価格調査!B:S,18,0)</f>
        <v>1074476743</v>
      </c>
    </row>
    <row r="544" spans="1:14" s="15" customFormat="1">
      <c r="A544" s="16" t="s">
        <v>7651</v>
      </c>
      <c r="B544" s="373">
        <v>2156017139085</v>
      </c>
      <c r="C544" s="373">
        <v>4992496138601</v>
      </c>
      <c r="D544" s="21" t="s">
        <v>2160</v>
      </c>
      <c r="E544" s="22">
        <v>4023</v>
      </c>
      <c r="F544" s="22">
        <v>19</v>
      </c>
      <c r="G544" s="22">
        <v>0</v>
      </c>
      <c r="H544" s="22" t="s">
        <v>2037</v>
      </c>
      <c r="I544" s="22" t="s">
        <v>2036</v>
      </c>
      <c r="J544" s="22" t="s">
        <v>2148</v>
      </c>
      <c r="K544" s="15">
        <f t="shared" si="24"/>
        <v>3</v>
      </c>
      <c r="L544" s="15" t="str">
        <f t="shared" si="25"/>
        <v>23</v>
      </c>
      <c r="M544" s="15" t="str">
        <f t="shared" si="26"/>
        <v>2023年製</v>
      </c>
      <c r="N544" s="422">
        <f>VLOOKUP(B:B,価格調査!B:S,18,0)</f>
        <v>1074476743</v>
      </c>
    </row>
    <row r="545" spans="1:14" s="15" customFormat="1">
      <c r="A545" s="16" t="s">
        <v>7651</v>
      </c>
      <c r="B545" s="373">
        <v>2156017139085</v>
      </c>
      <c r="C545" s="373">
        <v>4992496138601</v>
      </c>
      <c r="D545" s="21" t="s">
        <v>2160</v>
      </c>
      <c r="E545" s="22">
        <v>4023</v>
      </c>
      <c r="F545" s="22">
        <v>21</v>
      </c>
      <c r="G545" s="22">
        <v>0</v>
      </c>
      <c r="H545" s="22" t="s">
        <v>2037</v>
      </c>
      <c r="I545" s="22" t="s">
        <v>2036</v>
      </c>
      <c r="J545" s="22" t="s">
        <v>2148</v>
      </c>
      <c r="K545" s="15">
        <f t="shared" si="24"/>
        <v>3</v>
      </c>
      <c r="L545" s="15" t="str">
        <f t="shared" si="25"/>
        <v>23</v>
      </c>
      <c r="M545" s="15" t="str">
        <f t="shared" si="26"/>
        <v>2023年製</v>
      </c>
      <c r="N545" s="422">
        <f>VLOOKUP(B:B,価格調査!B:S,18,0)</f>
        <v>1074476743</v>
      </c>
    </row>
    <row r="546" spans="1:14" s="15" customFormat="1">
      <c r="A546" s="16" t="s">
        <v>7651</v>
      </c>
      <c r="B546" s="373">
        <v>2156516130071</v>
      </c>
      <c r="C546" s="373">
        <v>4992496142523</v>
      </c>
      <c r="D546" s="21" t="s">
        <v>2296</v>
      </c>
      <c r="E546" s="22">
        <v>4423</v>
      </c>
      <c r="F546" s="22">
        <v>4</v>
      </c>
      <c r="G546" s="22">
        <v>0</v>
      </c>
      <c r="H546" s="22" t="s">
        <v>2037</v>
      </c>
      <c r="I546" s="22" t="s">
        <v>2036</v>
      </c>
      <c r="J546" s="22" t="s">
        <v>2148</v>
      </c>
      <c r="K546" s="15">
        <f t="shared" si="24"/>
        <v>3</v>
      </c>
      <c r="L546" s="15" t="str">
        <f t="shared" si="25"/>
        <v>23</v>
      </c>
      <c r="M546" s="15" t="str">
        <f t="shared" si="26"/>
        <v>2023年製</v>
      </c>
      <c r="N546" s="422">
        <f>VLOOKUP(B:B,価格調査!B:S,18,0)</f>
        <v>1074476487</v>
      </c>
    </row>
    <row r="547" spans="1:14" s="15" customFormat="1">
      <c r="A547" s="16" t="s">
        <v>7651</v>
      </c>
      <c r="B547" s="16">
        <v>2156516139081</v>
      </c>
      <c r="C547" s="16">
        <v>4992496138595</v>
      </c>
      <c r="D547" s="423" t="s">
        <v>2159</v>
      </c>
      <c r="E547" s="15">
        <v>4123</v>
      </c>
      <c r="F547" s="15">
        <v>18</v>
      </c>
      <c r="G547" s="15">
        <v>0</v>
      </c>
      <c r="H547" s="15" t="s">
        <v>2037</v>
      </c>
      <c r="I547" s="15" t="s">
        <v>2036</v>
      </c>
      <c r="J547" s="15" t="s">
        <v>2148</v>
      </c>
      <c r="K547" s="15">
        <f t="shared" si="24"/>
        <v>3</v>
      </c>
      <c r="L547" s="15" t="str">
        <f t="shared" si="25"/>
        <v>23</v>
      </c>
      <c r="M547" s="15" t="str">
        <f t="shared" si="26"/>
        <v>2023年製</v>
      </c>
      <c r="N547" s="422">
        <f>VLOOKUP(B:B,価格調査!B:S,18,0)</f>
        <v>1074476744</v>
      </c>
    </row>
    <row r="548" spans="1:14" s="15" customFormat="1">
      <c r="A548" s="16" t="s">
        <v>7651</v>
      </c>
      <c r="B548" s="373">
        <v>2156516139081</v>
      </c>
      <c r="C548" s="373">
        <v>4992496138595</v>
      </c>
      <c r="D548" s="21" t="s">
        <v>2159</v>
      </c>
      <c r="E548" s="22">
        <v>4123</v>
      </c>
      <c r="F548" s="22">
        <v>21</v>
      </c>
      <c r="G548" s="22">
        <v>0</v>
      </c>
      <c r="H548" s="22" t="s">
        <v>2037</v>
      </c>
      <c r="I548" s="22" t="s">
        <v>2036</v>
      </c>
      <c r="J548" s="22" t="s">
        <v>2148</v>
      </c>
      <c r="K548" s="15">
        <f t="shared" si="24"/>
        <v>3</v>
      </c>
      <c r="L548" s="15" t="str">
        <f t="shared" si="25"/>
        <v>23</v>
      </c>
      <c r="M548" s="15" t="str">
        <f t="shared" si="26"/>
        <v>2023年製</v>
      </c>
      <c r="N548" s="422">
        <f>VLOOKUP(B:B,価格調査!B:S,18,0)</f>
        <v>1074476744</v>
      </c>
    </row>
    <row r="549" spans="1:14" s="15" customFormat="1">
      <c r="A549" s="16" t="s">
        <v>7651</v>
      </c>
      <c r="B549" s="373">
        <v>2156516139081</v>
      </c>
      <c r="C549" s="373">
        <v>4992496138595</v>
      </c>
      <c r="D549" s="21" t="s">
        <v>2159</v>
      </c>
      <c r="E549" s="22">
        <v>4123</v>
      </c>
      <c r="F549" s="22">
        <v>5</v>
      </c>
      <c r="G549" s="22">
        <v>0</v>
      </c>
      <c r="H549" s="22" t="s">
        <v>2037</v>
      </c>
      <c r="I549" s="22" t="s">
        <v>2036</v>
      </c>
      <c r="J549" s="22" t="s">
        <v>2148</v>
      </c>
      <c r="K549" s="15">
        <f t="shared" si="24"/>
        <v>3</v>
      </c>
      <c r="L549" s="15" t="str">
        <f t="shared" si="25"/>
        <v>23</v>
      </c>
      <c r="M549" s="15" t="str">
        <f t="shared" si="26"/>
        <v>2023年製</v>
      </c>
      <c r="N549" s="422">
        <f>VLOOKUP(B:B,価格調査!B:S,18,0)</f>
        <v>1074476744</v>
      </c>
    </row>
    <row r="550" spans="1:14" s="15" customFormat="1">
      <c r="A550" s="16" t="s">
        <v>7651</v>
      </c>
      <c r="B550" s="373">
        <v>2254018130077</v>
      </c>
      <c r="C550" s="373">
        <v>4992496142677</v>
      </c>
      <c r="D550" s="21" t="s">
        <v>2321</v>
      </c>
      <c r="E550" s="22">
        <v>4023</v>
      </c>
      <c r="F550" s="22">
        <v>12</v>
      </c>
      <c r="G550" s="22">
        <v>0</v>
      </c>
      <c r="H550" s="22" t="s">
        <v>2037</v>
      </c>
      <c r="I550" s="22" t="s">
        <v>2036</v>
      </c>
      <c r="J550" s="22" t="s">
        <v>2146</v>
      </c>
      <c r="K550" s="15">
        <f t="shared" si="24"/>
        <v>3</v>
      </c>
      <c r="L550" s="15" t="str">
        <f t="shared" si="25"/>
        <v>23</v>
      </c>
      <c r="M550" s="15" t="str">
        <f t="shared" si="26"/>
        <v>2023年製</v>
      </c>
      <c r="N550" s="422">
        <f>VLOOKUP(B:B,価格調査!B:S,18,0)</f>
        <v>1074476228</v>
      </c>
    </row>
    <row r="551" spans="1:14" s="15" customFormat="1">
      <c r="A551" s="16" t="s">
        <v>7651</v>
      </c>
      <c r="B551" s="373">
        <v>2254018130077</v>
      </c>
      <c r="C551" s="373">
        <v>4992496142677</v>
      </c>
      <c r="D551" s="21" t="s">
        <v>2321</v>
      </c>
      <c r="E551" s="22">
        <v>4023</v>
      </c>
      <c r="F551" s="22">
        <v>6</v>
      </c>
      <c r="G551" s="22">
        <v>0</v>
      </c>
      <c r="H551" s="22" t="s">
        <v>2037</v>
      </c>
      <c r="I551" s="22" t="s">
        <v>2036</v>
      </c>
      <c r="J551" s="22" t="s">
        <v>2148</v>
      </c>
      <c r="K551" s="15">
        <f t="shared" si="24"/>
        <v>3</v>
      </c>
      <c r="L551" s="15" t="str">
        <f t="shared" si="25"/>
        <v>23</v>
      </c>
      <c r="M551" s="15" t="str">
        <f t="shared" si="26"/>
        <v>2023年製</v>
      </c>
      <c r="N551" s="422">
        <f>VLOOKUP(B:B,価格調査!B:S,18,0)</f>
        <v>1074476228</v>
      </c>
    </row>
    <row r="552" spans="1:14" s="15" customFormat="1">
      <c r="A552" s="16" t="s">
        <v>7651</v>
      </c>
      <c r="B552" s="373">
        <v>2254518130072</v>
      </c>
      <c r="C552" s="373">
        <v>4992496142660</v>
      </c>
      <c r="D552" s="21" t="s">
        <v>2157</v>
      </c>
      <c r="E552" s="22">
        <v>4323</v>
      </c>
      <c r="F552" s="22">
        <v>13</v>
      </c>
      <c r="G552" s="22">
        <v>0</v>
      </c>
      <c r="H552" s="22" t="s">
        <v>2037</v>
      </c>
      <c r="I552" s="22" t="s">
        <v>2036</v>
      </c>
      <c r="J552" s="22" t="s">
        <v>2146</v>
      </c>
      <c r="K552" s="15">
        <f t="shared" si="24"/>
        <v>2</v>
      </c>
      <c r="L552" s="15" t="str">
        <f t="shared" si="25"/>
        <v>23</v>
      </c>
      <c r="M552" s="15" t="str">
        <f t="shared" si="26"/>
        <v>2023年製</v>
      </c>
      <c r="N552" s="422">
        <f>VLOOKUP(B:B,価格調査!B:S,18,0)</f>
        <v>1074476574</v>
      </c>
    </row>
    <row r="553" spans="1:14" s="15" customFormat="1">
      <c r="A553" s="16" t="s">
        <v>7651</v>
      </c>
      <c r="B553" s="373">
        <v>2254518130072</v>
      </c>
      <c r="C553" s="373">
        <v>4992496142660</v>
      </c>
      <c r="D553" s="21" t="s">
        <v>2157</v>
      </c>
      <c r="E553" s="22">
        <v>4323</v>
      </c>
      <c r="F553" s="22">
        <v>7</v>
      </c>
      <c r="G553" s="22">
        <v>0</v>
      </c>
      <c r="H553" s="22" t="s">
        <v>2037</v>
      </c>
      <c r="I553" s="22" t="s">
        <v>2036</v>
      </c>
      <c r="J553" s="22" t="s">
        <v>2146</v>
      </c>
      <c r="K553" s="15">
        <f t="shared" si="24"/>
        <v>2</v>
      </c>
      <c r="L553" s="15" t="str">
        <f t="shared" si="25"/>
        <v>23</v>
      </c>
      <c r="M553" s="15" t="str">
        <f t="shared" si="26"/>
        <v>2023年製</v>
      </c>
      <c r="N553" s="422">
        <f>VLOOKUP(B:B,価格調査!B:S,18,0)</f>
        <v>1074476574</v>
      </c>
    </row>
    <row r="554" spans="1:14" s="15" customFormat="1">
      <c r="A554" s="16" t="s">
        <v>7651</v>
      </c>
      <c r="B554" s="373">
        <v>2254518132076</v>
      </c>
      <c r="C554" s="373">
        <v>4992496096949</v>
      </c>
      <c r="D554" s="21" t="s">
        <v>2156</v>
      </c>
      <c r="E554" s="22">
        <v>5023</v>
      </c>
      <c r="F554" s="22">
        <v>22</v>
      </c>
      <c r="G554" s="22">
        <v>0</v>
      </c>
      <c r="H554" s="22" t="s">
        <v>2037</v>
      </c>
      <c r="I554" s="22" t="s">
        <v>2036</v>
      </c>
      <c r="J554" s="22" t="s">
        <v>2148</v>
      </c>
      <c r="K554" s="15">
        <f t="shared" si="24"/>
        <v>4</v>
      </c>
      <c r="L554" s="15" t="str">
        <f t="shared" si="25"/>
        <v>23</v>
      </c>
      <c r="M554" s="15" t="str">
        <f t="shared" si="26"/>
        <v>2023年製</v>
      </c>
      <c r="N554" s="422">
        <f>VLOOKUP(B:B,価格調査!B:S,18,0)</f>
        <v>1074476608</v>
      </c>
    </row>
    <row r="555" spans="1:14" s="15" customFormat="1">
      <c r="A555" s="16" t="s">
        <v>7651</v>
      </c>
      <c r="B555" s="373">
        <v>2254518132076</v>
      </c>
      <c r="C555" s="373">
        <v>4992496096949</v>
      </c>
      <c r="D555" s="21" t="s">
        <v>2156</v>
      </c>
      <c r="E555" s="22">
        <v>5023</v>
      </c>
      <c r="F555" s="22">
        <v>19</v>
      </c>
      <c r="G555" s="22">
        <v>0</v>
      </c>
      <c r="H555" s="22" t="s">
        <v>2037</v>
      </c>
      <c r="I555" s="22" t="s">
        <v>2036</v>
      </c>
      <c r="J555" s="22" t="s">
        <v>2148</v>
      </c>
      <c r="K555" s="15">
        <f t="shared" si="24"/>
        <v>4</v>
      </c>
      <c r="L555" s="15" t="str">
        <f t="shared" si="25"/>
        <v>23</v>
      </c>
      <c r="M555" s="15" t="str">
        <f t="shared" si="26"/>
        <v>2023年製</v>
      </c>
      <c r="N555" s="422">
        <f>VLOOKUP(B:B,価格調査!B:S,18,0)</f>
        <v>1074476608</v>
      </c>
    </row>
    <row r="556" spans="1:14" s="15" customFormat="1">
      <c r="A556" s="16" t="s">
        <v>7651</v>
      </c>
      <c r="B556" s="16">
        <v>2254518132076</v>
      </c>
      <c r="C556" s="16">
        <v>4992496096949</v>
      </c>
      <c r="D556" s="423" t="s">
        <v>2156</v>
      </c>
      <c r="E556" s="15">
        <v>5023</v>
      </c>
      <c r="F556" s="15">
        <v>19</v>
      </c>
      <c r="G556" s="15">
        <v>0</v>
      </c>
      <c r="H556" s="15" t="s">
        <v>2037</v>
      </c>
      <c r="I556" s="15" t="s">
        <v>2036</v>
      </c>
      <c r="J556" s="15" t="s">
        <v>2148</v>
      </c>
      <c r="K556" s="15">
        <f t="shared" si="24"/>
        <v>4</v>
      </c>
      <c r="L556" s="15" t="str">
        <f t="shared" si="25"/>
        <v>23</v>
      </c>
      <c r="M556" s="15" t="str">
        <f t="shared" si="26"/>
        <v>2023年製</v>
      </c>
      <c r="N556" s="422">
        <f>VLOOKUP(B:B,価格調査!B:S,18,0)</f>
        <v>1074476608</v>
      </c>
    </row>
    <row r="557" spans="1:14" s="15" customFormat="1">
      <c r="A557" s="16" t="s">
        <v>7651</v>
      </c>
      <c r="B557" s="373">
        <v>2254518132076</v>
      </c>
      <c r="C557" s="373">
        <v>4992496096949</v>
      </c>
      <c r="D557" s="21" t="s">
        <v>2156</v>
      </c>
      <c r="E557" s="22">
        <v>5023</v>
      </c>
      <c r="F557" s="22">
        <v>14</v>
      </c>
      <c r="G557" s="22">
        <v>0</v>
      </c>
      <c r="H557" s="22" t="s">
        <v>2037</v>
      </c>
      <c r="I557" s="22" t="s">
        <v>2036</v>
      </c>
      <c r="J557" s="22" t="s">
        <v>2148</v>
      </c>
      <c r="K557" s="15">
        <f t="shared" si="24"/>
        <v>4</v>
      </c>
      <c r="L557" s="15" t="str">
        <f t="shared" si="25"/>
        <v>23</v>
      </c>
      <c r="M557" s="15" t="str">
        <f t="shared" si="26"/>
        <v>2023年製</v>
      </c>
      <c r="N557" s="422">
        <f>VLOOKUP(B:B,価格調査!B:S,18,0)</f>
        <v>1074476608</v>
      </c>
    </row>
    <row r="558" spans="1:14" s="15" customFormat="1">
      <c r="A558" s="16" t="s">
        <v>7651</v>
      </c>
      <c r="B558" s="373">
        <v>2255517130070</v>
      </c>
      <c r="C558" s="373">
        <v>4992496142608</v>
      </c>
      <c r="D558" s="21" t="s">
        <v>2153</v>
      </c>
      <c r="E558" s="22">
        <v>3423</v>
      </c>
      <c r="F558" s="22">
        <v>8</v>
      </c>
      <c r="G558" s="22">
        <v>0</v>
      </c>
      <c r="H558" s="22" t="s">
        <v>2037</v>
      </c>
      <c r="I558" s="22" t="s">
        <v>2036</v>
      </c>
      <c r="J558" s="22" t="s">
        <v>2146</v>
      </c>
      <c r="K558" s="15">
        <f t="shared" si="24"/>
        <v>3</v>
      </c>
      <c r="L558" s="15" t="str">
        <f t="shared" si="25"/>
        <v>23</v>
      </c>
      <c r="M558" s="15" t="str">
        <f t="shared" si="26"/>
        <v>2023年製</v>
      </c>
      <c r="N558" s="422">
        <f>VLOOKUP(B:B,価格調査!B:S,18,0)</f>
        <v>1074476492</v>
      </c>
    </row>
    <row r="559" spans="1:14" s="15" customFormat="1">
      <c r="A559" s="16" t="s">
        <v>7651</v>
      </c>
      <c r="B559" s="373">
        <v>2255517130070</v>
      </c>
      <c r="C559" s="373">
        <v>4992496142608</v>
      </c>
      <c r="D559" s="21" t="s">
        <v>2153</v>
      </c>
      <c r="E559" s="22">
        <v>3423</v>
      </c>
      <c r="F559" s="22">
        <v>8</v>
      </c>
      <c r="G559" s="22">
        <v>0</v>
      </c>
      <c r="H559" s="22" t="s">
        <v>2037</v>
      </c>
      <c r="I559" s="22" t="s">
        <v>2036</v>
      </c>
      <c r="J559" s="22" t="s">
        <v>2148</v>
      </c>
      <c r="K559" s="15">
        <f t="shared" si="24"/>
        <v>3</v>
      </c>
      <c r="L559" s="15" t="str">
        <f t="shared" si="25"/>
        <v>23</v>
      </c>
      <c r="M559" s="15" t="str">
        <f t="shared" si="26"/>
        <v>2023年製</v>
      </c>
      <c r="N559" s="422">
        <f>VLOOKUP(B:B,価格調査!B:S,18,0)</f>
        <v>1074476492</v>
      </c>
    </row>
    <row r="560" spans="1:14" s="15" customFormat="1">
      <c r="A560" s="16" t="s">
        <v>7651</v>
      </c>
      <c r="B560" s="373">
        <v>2255517130070</v>
      </c>
      <c r="C560" s="373">
        <v>4992496142608</v>
      </c>
      <c r="D560" s="21" t="s">
        <v>2153</v>
      </c>
      <c r="E560" s="22">
        <v>3423</v>
      </c>
      <c r="F560" s="22">
        <v>4</v>
      </c>
      <c r="G560" s="22">
        <v>0</v>
      </c>
      <c r="H560" s="22" t="s">
        <v>2037</v>
      </c>
      <c r="I560" s="22" t="s">
        <v>2036</v>
      </c>
      <c r="J560" s="22" t="s">
        <v>2148</v>
      </c>
      <c r="K560" s="15">
        <f t="shared" si="24"/>
        <v>3</v>
      </c>
      <c r="L560" s="15" t="str">
        <f t="shared" si="25"/>
        <v>23</v>
      </c>
      <c r="M560" s="15" t="str">
        <f t="shared" si="26"/>
        <v>2023年製</v>
      </c>
      <c r="N560" s="422">
        <f>VLOOKUP(B:B,価格調査!B:S,18,0)</f>
        <v>1074476492</v>
      </c>
    </row>
    <row r="561" spans="1:14" s="15" customFormat="1">
      <c r="A561" s="16" t="s">
        <v>7651</v>
      </c>
      <c r="B561" s="373">
        <v>2355018130071</v>
      </c>
      <c r="C561" s="373">
        <v>4992496142646</v>
      </c>
      <c r="D561" s="21" t="s">
        <v>7358</v>
      </c>
      <c r="E561" s="22">
        <v>3923</v>
      </c>
      <c r="F561" s="22">
        <v>24</v>
      </c>
      <c r="G561" s="22">
        <v>0</v>
      </c>
      <c r="H561" s="22" t="s">
        <v>2037</v>
      </c>
      <c r="I561" s="22" t="s">
        <v>2036</v>
      </c>
      <c r="J561" s="22" t="s">
        <v>2148</v>
      </c>
      <c r="K561" s="15">
        <f t="shared" si="24"/>
        <v>2</v>
      </c>
      <c r="L561" s="15" t="str">
        <f t="shared" si="25"/>
        <v>23</v>
      </c>
      <c r="M561" s="15" t="str">
        <f t="shared" si="26"/>
        <v>2023年製</v>
      </c>
      <c r="N561" s="422">
        <f>VLOOKUP(B:B,価格調査!B:S,18,0)</f>
        <v>1074476132</v>
      </c>
    </row>
    <row r="562" spans="1:14" s="15" customFormat="1">
      <c r="A562" s="16" t="s">
        <v>7651</v>
      </c>
      <c r="B562" s="373">
        <v>2355018130071</v>
      </c>
      <c r="C562" s="373">
        <v>4992496142646</v>
      </c>
      <c r="D562" s="21" t="s">
        <v>7358</v>
      </c>
      <c r="E562" s="22">
        <v>3923</v>
      </c>
      <c r="F562" s="22">
        <v>3</v>
      </c>
      <c r="G562" s="22">
        <v>0</v>
      </c>
      <c r="H562" s="22" t="s">
        <v>2037</v>
      </c>
      <c r="I562" s="22" t="s">
        <v>2036</v>
      </c>
      <c r="J562" s="22" t="s">
        <v>2146</v>
      </c>
      <c r="K562" s="15">
        <f t="shared" si="24"/>
        <v>2</v>
      </c>
      <c r="L562" s="15" t="str">
        <f t="shared" si="25"/>
        <v>23</v>
      </c>
      <c r="M562" s="15" t="str">
        <f t="shared" si="26"/>
        <v>2023年製</v>
      </c>
      <c r="N562" s="422">
        <f>VLOOKUP(B:B,価格調査!B:S,18,0)</f>
        <v>1074476132</v>
      </c>
    </row>
    <row r="563" spans="1:14" s="15" customFormat="1">
      <c r="A563" s="16" t="s">
        <v>7651</v>
      </c>
      <c r="B563" s="373">
        <v>2355018132075</v>
      </c>
      <c r="C563" s="373">
        <v>4992496096925</v>
      </c>
      <c r="D563" s="21" t="s">
        <v>13464</v>
      </c>
      <c r="E563" s="22">
        <v>5123</v>
      </c>
      <c r="F563" s="22">
        <v>144</v>
      </c>
      <c r="G563" s="22">
        <v>0</v>
      </c>
      <c r="H563" s="22" t="s">
        <v>2037</v>
      </c>
      <c r="I563" s="22" t="s">
        <v>2036</v>
      </c>
      <c r="J563" s="22" t="s">
        <v>2146</v>
      </c>
      <c r="K563" s="15">
        <f t="shared" si="24"/>
        <v>2</v>
      </c>
      <c r="L563" s="15" t="str">
        <f t="shared" si="25"/>
        <v>23</v>
      </c>
      <c r="M563" s="15" t="str">
        <f t="shared" si="26"/>
        <v>2023年製</v>
      </c>
      <c r="N563" s="422">
        <f>VLOOKUP(B:B,価格調査!B:S,18,0)</f>
        <v>1074476603</v>
      </c>
    </row>
    <row r="564" spans="1:14" s="15" customFormat="1">
      <c r="A564" s="16" t="s">
        <v>7651</v>
      </c>
      <c r="B564" s="373">
        <v>2355018132075</v>
      </c>
      <c r="C564" s="373">
        <v>4992496096925</v>
      </c>
      <c r="D564" s="21" t="s">
        <v>13464</v>
      </c>
      <c r="E564" s="22">
        <v>3723</v>
      </c>
      <c r="F564" s="22">
        <v>6</v>
      </c>
      <c r="G564" s="22">
        <v>0</v>
      </c>
      <c r="H564" s="22" t="s">
        <v>2037</v>
      </c>
      <c r="I564" s="22" t="s">
        <v>2036</v>
      </c>
      <c r="J564" s="22" t="s">
        <v>2146</v>
      </c>
      <c r="K564" s="15">
        <f t="shared" si="24"/>
        <v>2</v>
      </c>
      <c r="L564" s="15" t="str">
        <f t="shared" si="25"/>
        <v>23</v>
      </c>
      <c r="M564" s="15" t="str">
        <f t="shared" si="26"/>
        <v>2023年製</v>
      </c>
      <c r="N564" s="422">
        <f>VLOOKUP(B:B,価格調査!B:S,18,0)</f>
        <v>1074476603</v>
      </c>
    </row>
    <row r="565" spans="1:14" s="15" customFormat="1">
      <c r="A565" s="16" t="s">
        <v>7651</v>
      </c>
      <c r="B565" s="373">
        <v>2454517132071</v>
      </c>
      <c r="C565" s="373">
        <v>4992496096895</v>
      </c>
      <c r="D565" s="21" t="s">
        <v>2150</v>
      </c>
      <c r="E565" s="22">
        <v>2523</v>
      </c>
      <c r="F565" s="22">
        <v>10</v>
      </c>
      <c r="G565" s="22">
        <v>0</v>
      </c>
      <c r="H565" s="22" t="s">
        <v>2037</v>
      </c>
      <c r="I565" s="22" t="s">
        <v>2036</v>
      </c>
      <c r="J565" s="22" t="s">
        <v>2146</v>
      </c>
      <c r="K565" s="15">
        <f t="shared" si="24"/>
        <v>1</v>
      </c>
      <c r="L565" s="15" t="str">
        <f t="shared" si="25"/>
        <v>23</v>
      </c>
      <c r="M565" s="15" t="str">
        <f t="shared" si="26"/>
        <v>2023年製</v>
      </c>
      <c r="N565" s="422">
        <f>VLOOKUP(B:B,価格調査!B:S,18,0)</f>
        <v>1074476502</v>
      </c>
    </row>
    <row r="566" spans="1:14" s="15" customFormat="1">
      <c r="A566" s="16" t="s">
        <v>7651</v>
      </c>
      <c r="B566" s="373">
        <v>1458013151803</v>
      </c>
      <c r="C566" s="373">
        <v>4985009751190</v>
      </c>
      <c r="D566" s="21" t="s">
        <v>2145</v>
      </c>
      <c r="E566" s="22">
        <v>223</v>
      </c>
      <c r="F566" s="22">
        <v>7</v>
      </c>
      <c r="G566" s="22">
        <v>0</v>
      </c>
      <c r="H566" s="22" t="s">
        <v>2037</v>
      </c>
      <c r="I566" s="22" t="s">
        <v>2036</v>
      </c>
      <c r="J566" s="22" t="s">
        <v>2041</v>
      </c>
      <c r="K566" s="15">
        <f t="shared" si="24"/>
        <v>4</v>
      </c>
      <c r="L566" s="15" t="str">
        <f t="shared" si="25"/>
        <v>23</v>
      </c>
      <c r="M566" s="15" t="str">
        <f t="shared" si="26"/>
        <v>2023年製</v>
      </c>
      <c r="N566" s="422">
        <f>VLOOKUP(B:B,価格調査!B:S,18,0)</f>
        <v>1074475859</v>
      </c>
    </row>
    <row r="567" spans="1:14" s="15" customFormat="1">
      <c r="A567" s="16" t="s">
        <v>7651</v>
      </c>
      <c r="B567" s="373">
        <v>1458013151803</v>
      </c>
      <c r="C567" s="373">
        <v>4985009751190</v>
      </c>
      <c r="D567" s="21" t="s">
        <v>2145</v>
      </c>
      <c r="E567" s="22">
        <v>1423</v>
      </c>
      <c r="F567" s="22">
        <v>1</v>
      </c>
      <c r="G567" s="22">
        <v>0</v>
      </c>
      <c r="H567" s="22" t="s">
        <v>2037</v>
      </c>
      <c r="I567" s="22" t="s">
        <v>2036</v>
      </c>
      <c r="J567" s="22" t="s">
        <v>2041</v>
      </c>
      <c r="K567" s="15">
        <f t="shared" si="24"/>
        <v>4</v>
      </c>
      <c r="L567" s="15" t="str">
        <f t="shared" si="25"/>
        <v>23</v>
      </c>
      <c r="M567" s="15" t="str">
        <f t="shared" si="26"/>
        <v>2023年製</v>
      </c>
      <c r="N567" s="422">
        <f>VLOOKUP(B:B,価格調査!B:S,18,0)</f>
        <v>1074475859</v>
      </c>
    </row>
    <row r="568" spans="1:14" s="15" customFormat="1">
      <c r="A568" s="16" t="s">
        <v>7651</v>
      </c>
      <c r="B568" s="373">
        <v>1458013151803</v>
      </c>
      <c r="C568" s="373">
        <v>4985009751190</v>
      </c>
      <c r="D568" s="21" t="s">
        <v>2145</v>
      </c>
      <c r="E568" s="22">
        <v>623</v>
      </c>
      <c r="F568" s="22">
        <v>7</v>
      </c>
      <c r="G568" s="22">
        <v>0</v>
      </c>
      <c r="H568" s="22" t="s">
        <v>2037</v>
      </c>
      <c r="I568" s="22" t="s">
        <v>2036</v>
      </c>
      <c r="J568" s="22" t="s">
        <v>2040</v>
      </c>
      <c r="K568" s="15">
        <f t="shared" si="24"/>
        <v>4</v>
      </c>
      <c r="L568" s="15" t="str">
        <f t="shared" si="25"/>
        <v>23</v>
      </c>
      <c r="M568" s="15" t="str">
        <f t="shared" si="26"/>
        <v>2023年製</v>
      </c>
      <c r="N568" s="422">
        <f>VLOOKUP(B:B,価格調査!B:S,18,0)</f>
        <v>1074475859</v>
      </c>
    </row>
    <row r="569" spans="1:14" s="15" customFormat="1">
      <c r="A569" s="16" t="s">
        <v>7651</v>
      </c>
      <c r="B569" s="373">
        <v>1556513151801</v>
      </c>
      <c r="C569" s="373">
        <v>4985009751305</v>
      </c>
      <c r="D569" s="21" t="s">
        <v>2144</v>
      </c>
      <c r="E569" s="22">
        <v>2723</v>
      </c>
      <c r="F569" s="22">
        <v>10</v>
      </c>
      <c r="G569" s="22">
        <v>0</v>
      </c>
      <c r="H569" s="22" t="s">
        <v>2037</v>
      </c>
      <c r="I569" s="22" t="s">
        <v>2036</v>
      </c>
      <c r="J569" s="22" t="s">
        <v>2040</v>
      </c>
      <c r="K569" s="15">
        <f t="shared" si="24"/>
        <v>1</v>
      </c>
      <c r="L569" s="15" t="str">
        <f t="shared" si="25"/>
        <v>23</v>
      </c>
      <c r="M569" s="15" t="str">
        <f t="shared" si="26"/>
        <v>2023年製</v>
      </c>
      <c r="N569" s="422">
        <f>VLOOKUP(B:B,価格調査!B:S,18,0)</f>
        <v>1074475855</v>
      </c>
    </row>
    <row r="570" spans="1:14" s="15" customFormat="1">
      <c r="A570" s="16" t="s">
        <v>7651</v>
      </c>
      <c r="B570" s="373">
        <v>1556514151800</v>
      </c>
      <c r="C570" s="373">
        <v>4985009751183</v>
      </c>
      <c r="D570" s="21" t="s">
        <v>14085</v>
      </c>
      <c r="E570" s="22">
        <v>4823</v>
      </c>
      <c r="F570" s="22">
        <v>32</v>
      </c>
      <c r="G570" s="22">
        <v>0</v>
      </c>
      <c r="H570" s="22" t="s">
        <v>2037</v>
      </c>
      <c r="I570" s="22" t="s">
        <v>2036</v>
      </c>
      <c r="J570" s="22" t="s">
        <v>2040</v>
      </c>
      <c r="K570" s="15">
        <f t="shared" si="24"/>
        <v>2</v>
      </c>
      <c r="L570" s="15" t="str">
        <f t="shared" si="25"/>
        <v>23</v>
      </c>
      <c r="M570" s="15" t="str">
        <f t="shared" si="26"/>
        <v>2023年製</v>
      </c>
      <c r="N570" s="422">
        <f>VLOOKUP(B:B,価格調査!B:S,18,0)</f>
        <v>1074475853</v>
      </c>
    </row>
    <row r="571" spans="1:14" s="15" customFormat="1">
      <c r="A571" s="16" t="s">
        <v>7651</v>
      </c>
      <c r="B571" s="373">
        <v>1556514151800</v>
      </c>
      <c r="C571" s="373">
        <v>4985009751183</v>
      </c>
      <c r="D571" s="21" t="s">
        <v>14085</v>
      </c>
      <c r="E571" s="22">
        <v>4823</v>
      </c>
      <c r="F571" s="22">
        <v>32</v>
      </c>
      <c r="G571" s="22">
        <v>0</v>
      </c>
      <c r="H571" s="22" t="s">
        <v>2037</v>
      </c>
      <c r="I571" s="22" t="s">
        <v>2036</v>
      </c>
      <c r="J571" s="22" t="s">
        <v>2040</v>
      </c>
      <c r="K571" s="15">
        <f t="shared" si="24"/>
        <v>2</v>
      </c>
      <c r="L571" s="15" t="str">
        <f t="shared" si="25"/>
        <v>23</v>
      </c>
      <c r="M571" s="15" t="str">
        <f t="shared" si="26"/>
        <v>2023年製</v>
      </c>
      <c r="N571" s="422">
        <f>VLOOKUP(B:B,価格調査!B:S,18,0)</f>
        <v>1074475853</v>
      </c>
    </row>
    <row r="572" spans="1:14" s="15" customFormat="1">
      <c r="A572" s="16" t="s">
        <v>7651</v>
      </c>
      <c r="B572" s="373">
        <v>1655514151800</v>
      </c>
      <c r="C572" s="373">
        <v>4985009751275</v>
      </c>
      <c r="D572" s="21" t="s">
        <v>2291</v>
      </c>
      <c r="E572" s="22">
        <v>2623</v>
      </c>
      <c r="F572" s="22">
        <v>9</v>
      </c>
      <c r="G572" s="22">
        <v>0</v>
      </c>
      <c r="H572" s="22" t="s">
        <v>2037</v>
      </c>
      <c r="I572" s="22" t="s">
        <v>2036</v>
      </c>
      <c r="J572" s="22" t="s">
        <v>2040</v>
      </c>
      <c r="K572" s="15">
        <f t="shared" si="24"/>
        <v>2</v>
      </c>
      <c r="L572" s="15" t="str">
        <f t="shared" si="25"/>
        <v>23</v>
      </c>
      <c r="M572" s="15" t="str">
        <f t="shared" si="26"/>
        <v>2023年製</v>
      </c>
      <c r="N572" s="422">
        <f>VLOOKUP(B:B,価格調査!B:S,18,0)</f>
        <v>1074475851</v>
      </c>
    </row>
    <row r="573" spans="1:14" s="15" customFormat="1">
      <c r="A573" s="16" t="s">
        <v>7651</v>
      </c>
      <c r="B573" s="373">
        <v>1655515151809</v>
      </c>
      <c r="C573" s="373">
        <v>4985009751268</v>
      </c>
      <c r="D573" s="21" t="s">
        <v>2143</v>
      </c>
      <c r="E573" s="22">
        <v>5123</v>
      </c>
      <c r="F573" s="22">
        <v>32</v>
      </c>
      <c r="G573" s="22">
        <v>0</v>
      </c>
      <c r="H573" s="22" t="s">
        <v>2037</v>
      </c>
      <c r="I573" s="22" t="s">
        <v>2036</v>
      </c>
      <c r="J573" s="22" t="s">
        <v>2040</v>
      </c>
      <c r="K573" s="15">
        <f t="shared" si="24"/>
        <v>2</v>
      </c>
      <c r="L573" s="15" t="str">
        <f t="shared" si="25"/>
        <v>23</v>
      </c>
      <c r="M573" s="15" t="str">
        <f t="shared" si="26"/>
        <v>2023年製</v>
      </c>
      <c r="N573" s="422">
        <f>VLOOKUP(B:B,価格調査!B:S,18,0)</f>
        <v>1074475845</v>
      </c>
    </row>
    <row r="574" spans="1:14" s="15" customFormat="1">
      <c r="A574" s="16" t="s">
        <v>7651</v>
      </c>
      <c r="B574" s="373">
        <v>1655515151809</v>
      </c>
      <c r="C574" s="373">
        <v>4985009751268</v>
      </c>
      <c r="D574" s="21" t="s">
        <v>2143</v>
      </c>
      <c r="E574" s="22">
        <v>4823</v>
      </c>
      <c r="F574" s="22">
        <v>8</v>
      </c>
      <c r="G574" s="22">
        <v>0</v>
      </c>
      <c r="H574" s="22" t="s">
        <v>2037</v>
      </c>
      <c r="I574" s="22" t="s">
        <v>2036</v>
      </c>
      <c r="J574" s="22" t="s">
        <v>2040</v>
      </c>
      <c r="K574" s="15">
        <f t="shared" si="24"/>
        <v>2</v>
      </c>
      <c r="L574" s="15" t="str">
        <f t="shared" si="25"/>
        <v>23</v>
      </c>
      <c r="M574" s="15" t="str">
        <f t="shared" si="26"/>
        <v>2023年製</v>
      </c>
      <c r="N574" s="422">
        <f>VLOOKUP(B:B,価格調査!B:S,18,0)</f>
        <v>1074475845</v>
      </c>
    </row>
    <row r="575" spans="1:14" s="15" customFormat="1">
      <c r="A575" s="16" t="s">
        <v>7651</v>
      </c>
      <c r="B575" s="373">
        <v>1656514151807</v>
      </c>
      <c r="C575" s="373">
        <v>4985009751343</v>
      </c>
      <c r="D575" s="21" t="s">
        <v>2142</v>
      </c>
      <c r="E575" s="22">
        <v>2623</v>
      </c>
      <c r="F575" s="22">
        <v>4</v>
      </c>
      <c r="G575" s="22">
        <v>0</v>
      </c>
      <c r="H575" s="22" t="s">
        <v>2037</v>
      </c>
      <c r="I575" s="22" t="s">
        <v>2036</v>
      </c>
      <c r="J575" s="22" t="s">
        <v>2040</v>
      </c>
      <c r="K575" s="15">
        <f t="shared" si="24"/>
        <v>1</v>
      </c>
      <c r="L575" s="15" t="str">
        <f t="shared" si="25"/>
        <v>23</v>
      </c>
      <c r="M575" s="15" t="str">
        <f t="shared" si="26"/>
        <v>2023年製</v>
      </c>
      <c r="N575" s="422">
        <f>VLOOKUP(B:B,価格調査!B:S,18,0)</f>
        <v>1074475852</v>
      </c>
    </row>
    <row r="576" spans="1:14" s="15" customFormat="1">
      <c r="A576" s="16" t="s">
        <v>7651</v>
      </c>
      <c r="B576" s="373">
        <v>1657014151809</v>
      </c>
      <c r="C576" s="373">
        <v>4985009751138</v>
      </c>
      <c r="D576" s="21" t="s">
        <v>2141</v>
      </c>
      <c r="E576" s="22">
        <v>3523</v>
      </c>
      <c r="F576" s="22">
        <v>6</v>
      </c>
      <c r="G576" s="22">
        <v>0</v>
      </c>
      <c r="H576" s="22" t="s">
        <v>2037</v>
      </c>
      <c r="I576" s="22" t="s">
        <v>2036</v>
      </c>
      <c r="J576" s="22" t="s">
        <v>2040</v>
      </c>
      <c r="K576" s="15">
        <f t="shared" si="24"/>
        <v>1</v>
      </c>
      <c r="L576" s="15" t="str">
        <f t="shared" si="25"/>
        <v>23</v>
      </c>
      <c r="M576" s="15" t="str">
        <f t="shared" si="26"/>
        <v>2023年製</v>
      </c>
      <c r="N576" s="422">
        <f>VLOOKUP(B:B,価格調査!B:S,18,0)</f>
        <v>1074475857</v>
      </c>
    </row>
    <row r="577" spans="1:14" s="15" customFormat="1">
      <c r="A577" s="16" t="s">
        <v>7651</v>
      </c>
      <c r="B577" s="373">
        <v>1756015151808</v>
      </c>
      <c r="C577" s="373">
        <v>4985009751213</v>
      </c>
      <c r="D577" s="21" t="s">
        <v>2289</v>
      </c>
      <c r="E577" s="22">
        <v>1723</v>
      </c>
      <c r="F577" s="22">
        <v>4</v>
      </c>
      <c r="G577" s="22">
        <v>0</v>
      </c>
      <c r="H577" s="22" t="s">
        <v>2037</v>
      </c>
      <c r="I577" s="22" t="s">
        <v>2036</v>
      </c>
      <c r="J577" s="22" t="s">
        <v>2041</v>
      </c>
      <c r="K577" s="15">
        <f t="shared" si="24"/>
        <v>3</v>
      </c>
      <c r="L577" s="15" t="str">
        <f t="shared" si="25"/>
        <v>23</v>
      </c>
      <c r="M577" s="15" t="str">
        <f t="shared" si="26"/>
        <v>2023年製</v>
      </c>
      <c r="N577" s="422">
        <f>VLOOKUP(B:B,価格調査!B:S,18,0)</f>
        <v>1074475842</v>
      </c>
    </row>
    <row r="578" spans="1:14" s="15" customFormat="1">
      <c r="A578" s="16" t="s">
        <v>7651</v>
      </c>
      <c r="B578" s="373">
        <v>1756015151808</v>
      </c>
      <c r="C578" s="373">
        <v>4985009751213</v>
      </c>
      <c r="D578" s="21" t="s">
        <v>2289</v>
      </c>
      <c r="E578" s="22">
        <v>1723</v>
      </c>
      <c r="F578" s="22">
        <v>1</v>
      </c>
      <c r="G578" s="22">
        <v>0</v>
      </c>
      <c r="H578" s="22" t="s">
        <v>2037</v>
      </c>
      <c r="I578" s="22" t="s">
        <v>2036</v>
      </c>
      <c r="J578" s="22" t="s">
        <v>2041</v>
      </c>
      <c r="K578" s="15">
        <f t="shared" ref="K578:K641" si="27">COUNTIF(B:B,B578)</f>
        <v>3</v>
      </c>
      <c r="L578" s="15" t="str">
        <f t="shared" ref="L578:L641" si="28">RIGHT(E578,2)</f>
        <v>23</v>
      </c>
      <c r="M578" s="15" t="str">
        <f t="shared" ref="M578:M641" si="29">"20"&amp;L578&amp;"年製"</f>
        <v>2023年製</v>
      </c>
      <c r="N578" s="422">
        <f>VLOOKUP(B:B,価格調査!B:S,18,0)</f>
        <v>1074475842</v>
      </c>
    </row>
    <row r="579" spans="1:14" s="15" customFormat="1">
      <c r="A579" s="16" t="s">
        <v>7651</v>
      </c>
      <c r="B579" s="373">
        <v>1756015151808</v>
      </c>
      <c r="C579" s="373">
        <v>4985009751213</v>
      </c>
      <c r="D579" s="21" t="s">
        <v>2289</v>
      </c>
      <c r="E579" s="22">
        <v>1723</v>
      </c>
      <c r="F579" s="22">
        <v>1</v>
      </c>
      <c r="G579" s="22">
        <v>0</v>
      </c>
      <c r="H579" s="22" t="s">
        <v>2037</v>
      </c>
      <c r="I579" s="22" t="s">
        <v>2036</v>
      </c>
      <c r="J579" s="22" t="s">
        <v>2041</v>
      </c>
      <c r="K579" s="15">
        <f t="shared" si="27"/>
        <v>3</v>
      </c>
      <c r="L579" s="15" t="str">
        <f t="shared" si="28"/>
        <v>23</v>
      </c>
      <c r="M579" s="15" t="str">
        <f t="shared" si="29"/>
        <v>2023年製</v>
      </c>
      <c r="N579" s="422">
        <f>VLOOKUP(B:B,価格調査!B:S,18,0)</f>
        <v>1074475842</v>
      </c>
    </row>
    <row r="580" spans="1:14" s="15" customFormat="1">
      <c r="A580" s="16" t="s">
        <v>7651</v>
      </c>
      <c r="B580" s="373">
        <v>1756514151804</v>
      </c>
      <c r="C580" s="373">
        <v>4985009751206</v>
      </c>
      <c r="D580" s="21" t="s">
        <v>2140</v>
      </c>
      <c r="E580" s="22">
        <v>3823</v>
      </c>
      <c r="F580" s="22">
        <v>11</v>
      </c>
      <c r="G580" s="22">
        <v>0</v>
      </c>
      <c r="H580" s="22" t="s">
        <v>2037</v>
      </c>
      <c r="I580" s="22" t="s">
        <v>2036</v>
      </c>
      <c r="J580" s="22" t="s">
        <v>2040</v>
      </c>
      <c r="K580" s="15">
        <f t="shared" si="27"/>
        <v>3</v>
      </c>
      <c r="L580" s="15" t="str">
        <f t="shared" si="28"/>
        <v>23</v>
      </c>
      <c r="M580" s="15" t="str">
        <f t="shared" si="29"/>
        <v>2023年製</v>
      </c>
      <c r="N580" s="422">
        <f>VLOOKUP(B:B,価格調査!B:S,18,0)</f>
        <v>1074475850</v>
      </c>
    </row>
    <row r="581" spans="1:14" s="15" customFormat="1">
      <c r="A581" s="16" t="s">
        <v>7651</v>
      </c>
      <c r="B581" s="373">
        <v>1756514151804</v>
      </c>
      <c r="C581" s="373">
        <v>4985009751206</v>
      </c>
      <c r="D581" s="21" t="s">
        <v>2140</v>
      </c>
      <c r="E581" s="22">
        <v>3123</v>
      </c>
      <c r="F581" s="22">
        <v>6</v>
      </c>
      <c r="G581" s="22">
        <v>0</v>
      </c>
      <c r="H581" s="22" t="s">
        <v>2037</v>
      </c>
      <c r="I581" s="22" t="s">
        <v>2036</v>
      </c>
      <c r="J581" s="22" t="s">
        <v>2041</v>
      </c>
      <c r="K581" s="15">
        <f t="shared" si="27"/>
        <v>3</v>
      </c>
      <c r="L581" s="15" t="str">
        <f t="shared" si="28"/>
        <v>23</v>
      </c>
      <c r="M581" s="15" t="str">
        <f t="shared" si="29"/>
        <v>2023年製</v>
      </c>
      <c r="N581" s="422">
        <f>VLOOKUP(B:B,価格調査!B:S,18,0)</f>
        <v>1074475850</v>
      </c>
    </row>
    <row r="582" spans="1:14" s="15" customFormat="1">
      <c r="A582" s="16" t="s">
        <v>7651</v>
      </c>
      <c r="B582" s="373">
        <v>1756514151804</v>
      </c>
      <c r="C582" s="373">
        <v>4985009751206</v>
      </c>
      <c r="D582" s="21" t="s">
        <v>2140</v>
      </c>
      <c r="E582" s="22">
        <v>3823</v>
      </c>
      <c r="F582" s="22">
        <v>2</v>
      </c>
      <c r="G582" s="22">
        <v>0</v>
      </c>
      <c r="H582" s="22" t="s">
        <v>2037</v>
      </c>
      <c r="I582" s="22" t="s">
        <v>2036</v>
      </c>
      <c r="J582" s="22" t="s">
        <v>2040</v>
      </c>
      <c r="K582" s="15">
        <f t="shared" si="27"/>
        <v>3</v>
      </c>
      <c r="L582" s="15" t="str">
        <f t="shared" si="28"/>
        <v>23</v>
      </c>
      <c r="M582" s="15" t="str">
        <f t="shared" si="29"/>
        <v>2023年製</v>
      </c>
      <c r="N582" s="422">
        <f>VLOOKUP(B:B,価格調査!B:S,18,0)</f>
        <v>1074475850</v>
      </c>
    </row>
    <row r="583" spans="1:14" s="15" customFormat="1">
      <c r="A583" s="16" t="s">
        <v>7651</v>
      </c>
      <c r="B583" s="373">
        <v>1756514157738</v>
      </c>
      <c r="C583" s="373">
        <v>4985009755556</v>
      </c>
      <c r="D583" s="21" t="s">
        <v>7849</v>
      </c>
      <c r="E583" s="22">
        <v>4523</v>
      </c>
      <c r="F583" s="22">
        <v>4</v>
      </c>
      <c r="G583" s="22">
        <v>0</v>
      </c>
      <c r="H583" s="22" t="s">
        <v>2037</v>
      </c>
      <c r="I583" s="22" t="s">
        <v>2036</v>
      </c>
      <c r="J583" s="22" t="s">
        <v>2044</v>
      </c>
      <c r="K583" s="15">
        <f t="shared" si="27"/>
        <v>1</v>
      </c>
      <c r="L583" s="15" t="str">
        <f t="shared" si="28"/>
        <v>23</v>
      </c>
      <c r="M583" s="15" t="str">
        <f t="shared" si="29"/>
        <v>2023年製</v>
      </c>
      <c r="N583" s="422">
        <f>VLOOKUP(B:B,価格調査!B:S,18,0)</f>
        <v>1074476731</v>
      </c>
    </row>
    <row r="584" spans="1:14" s="15" customFormat="1">
      <c r="A584" s="16" t="s">
        <v>7651</v>
      </c>
      <c r="B584" s="373">
        <v>1756515151803</v>
      </c>
      <c r="C584" s="373">
        <v>4985009751169</v>
      </c>
      <c r="D584" s="21" t="s">
        <v>12052</v>
      </c>
      <c r="E584" s="22">
        <v>4623</v>
      </c>
      <c r="F584" s="22">
        <v>32</v>
      </c>
      <c r="G584" s="22">
        <v>0</v>
      </c>
      <c r="H584" s="22" t="s">
        <v>2037</v>
      </c>
      <c r="I584" s="22" t="s">
        <v>2036</v>
      </c>
      <c r="J584" s="22" t="s">
        <v>2040</v>
      </c>
      <c r="K584" s="15">
        <f t="shared" si="27"/>
        <v>2</v>
      </c>
      <c r="L584" s="15" t="str">
        <f t="shared" si="28"/>
        <v>23</v>
      </c>
      <c r="M584" s="15" t="str">
        <f t="shared" si="29"/>
        <v>2023年製</v>
      </c>
      <c r="N584" s="422">
        <f>VLOOKUP(B:B,価格調査!B:S,18,0)</f>
        <v>1074475847</v>
      </c>
    </row>
    <row r="585" spans="1:14" s="15" customFormat="1">
      <c r="A585" s="16" t="s">
        <v>7651</v>
      </c>
      <c r="B585" s="373">
        <v>1756515151803</v>
      </c>
      <c r="C585" s="373">
        <v>4985009751169</v>
      </c>
      <c r="D585" s="21" t="s">
        <v>12052</v>
      </c>
      <c r="E585" s="22">
        <v>4623</v>
      </c>
      <c r="F585" s="22">
        <v>23</v>
      </c>
      <c r="G585" s="22">
        <v>0</v>
      </c>
      <c r="H585" s="22" t="s">
        <v>2037</v>
      </c>
      <c r="I585" s="22" t="s">
        <v>2036</v>
      </c>
      <c r="J585" s="22" t="s">
        <v>2040</v>
      </c>
      <c r="K585" s="15">
        <f t="shared" si="27"/>
        <v>2</v>
      </c>
      <c r="L585" s="15" t="str">
        <f t="shared" si="28"/>
        <v>23</v>
      </c>
      <c r="M585" s="15" t="str">
        <f t="shared" si="29"/>
        <v>2023年製</v>
      </c>
      <c r="N585" s="422">
        <f>VLOOKUP(B:B,価格調査!B:S,18,0)</f>
        <v>1074475847</v>
      </c>
    </row>
    <row r="586" spans="1:14" s="15" customFormat="1">
      <c r="A586" s="16" t="s">
        <v>7651</v>
      </c>
      <c r="B586" s="373">
        <v>1757014151806</v>
      </c>
      <c r="C586" s="373">
        <v>4985009751176</v>
      </c>
      <c r="D586" s="21" t="s">
        <v>7336</v>
      </c>
      <c r="E586" s="22">
        <v>2923</v>
      </c>
      <c r="F586" s="22">
        <v>8</v>
      </c>
      <c r="G586" s="22">
        <v>0</v>
      </c>
      <c r="H586" s="22" t="s">
        <v>2037</v>
      </c>
      <c r="I586" s="22" t="s">
        <v>2036</v>
      </c>
      <c r="J586" s="22" t="s">
        <v>2041</v>
      </c>
      <c r="K586" s="15">
        <f t="shared" si="27"/>
        <v>1</v>
      </c>
      <c r="L586" s="15" t="str">
        <f t="shared" si="28"/>
        <v>23</v>
      </c>
      <c r="M586" s="15" t="str">
        <f t="shared" si="29"/>
        <v>2023年製</v>
      </c>
      <c r="N586" s="422">
        <f>VLOOKUP(B:B,価格調査!B:S,18,0)</f>
        <v>1074475858</v>
      </c>
    </row>
    <row r="587" spans="1:14" s="15" customFormat="1">
      <c r="A587" s="16" t="s">
        <v>7651</v>
      </c>
      <c r="B587" s="373">
        <v>1855516151802</v>
      </c>
      <c r="C587" s="373">
        <v>4985009751244</v>
      </c>
      <c r="D587" s="21" t="s">
        <v>6387</v>
      </c>
      <c r="E587" s="22">
        <v>4223</v>
      </c>
      <c r="F587" s="22">
        <v>4</v>
      </c>
      <c r="G587" s="22">
        <v>0</v>
      </c>
      <c r="H587" s="22" t="s">
        <v>2037</v>
      </c>
      <c r="I587" s="22" t="s">
        <v>2036</v>
      </c>
      <c r="J587" s="22" t="s">
        <v>2040</v>
      </c>
      <c r="K587" s="15">
        <f t="shared" si="27"/>
        <v>3</v>
      </c>
      <c r="L587" s="15" t="str">
        <f t="shared" si="28"/>
        <v>23</v>
      </c>
      <c r="M587" s="15" t="str">
        <f t="shared" si="29"/>
        <v>2023年製</v>
      </c>
      <c r="N587" s="422">
        <f>VLOOKUP(B:B,価格調査!B:S,18,0)</f>
        <v>1074475839</v>
      </c>
    </row>
    <row r="588" spans="1:14" s="15" customFormat="1">
      <c r="A588" s="16" t="s">
        <v>7651</v>
      </c>
      <c r="B588" s="373">
        <v>1855516151802</v>
      </c>
      <c r="C588" s="373">
        <v>4985009751244</v>
      </c>
      <c r="D588" s="22" t="s">
        <v>6387</v>
      </c>
      <c r="E588" s="22">
        <v>4723</v>
      </c>
      <c r="F588" s="22">
        <v>36</v>
      </c>
      <c r="G588" s="22">
        <v>0</v>
      </c>
      <c r="H588" s="22" t="s">
        <v>2037</v>
      </c>
      <c r="I588" s="22" t="s">
        <v>2036</v>
      </c>
      <c r="J588" s="22" t="s">
        <v>2040</v>
      </c>
      <c r="K588" s="15">
        <f t="shared" si="27"/>
        <v>3</v>
      </c>
      <c r="L588" s="15" t="str">
        <f t="shared" si="28"/>
        <v>23</v>
      </c>
      <c r="M588" s="15" t="str">
        <f t="shared" si="29"/>
        <v>2023年製</v>
      </c>
      <c r="N588" s="422">
        <f>VLOOKUP(B:B,価格調査!B:S,18,0)</f>
        <v>1074475839</v>
      </c>
    </row>
    <row r="589" spans="1:14" s="15" customFormat="1">
      <c r="A589" s="16" t="s">
        <v>7651</v>
      </c>
      <c r="B589" s="373">
        <v>1855516151802</v>
      </c>
      <c r="C589" s="373">
        <v>4985009751244</v>
      </c>
      <c r="D589" s="22" t="s">
        <v>6387</v>
      </c>
      <c r="E589" s="22">
        <v>4823</v>
      </c>
      <c r="F589" s="22">
        <v>9</v>
      </c>
      <c r="G589" s="22">
        <v>0</v>
      </c>
      <c r="H589" s="22" t="s">
        <v>2037</v>
      </c>
      <c r="I589" s="22" t="s">
        <v>2036</v>
      </c>
      <c r="J589" s="22" t="s">
        <v>2040</v>
      </c>
      <c r="K589" s="15">
        <f t="shared" si="27"/>
        <v>3</v>
      </c>
      <c r="L589" s="15" t="str">
        <f t="shared" si="28"/>
        <v>23</v>
      </c>
      <c r="M589" s="15" t="str">
        <f t="shared" si="29"/>
        <v>2023年製</v>
      </c>
      <c r="N589" s="422">
        <f>VLOOKUP(B:B,価格調査!B:S,18,0)</f>
        <v>1074475839</v>
      </c>
    </row>
    <row r="590" spans="1:14" s="15" customFormat="1">
      <c r="A590" s="16" t="s">
        <v>7651</v>
      </c>
      <c r="B590" s="373">
        <v>1856514151801</v>
      </c>
      <c r="C590" s="373">
        <v>4985009751121</v>
      </c>
      <c r="D590" s="22" t="s">
        <v>2285</v>
      </c>
      <c r="E590" s="22">
        <v>4423</v>
      </c>
      <c r="F590" s="22">
        <v>4</v>
      </c>
      <c r="G590" s="22">
        <v>0</v>
      </c>
      <c r="H590" s="22" t="s">
        <v>2037</v>
      </c>
      <c r="I590" s="22" t="s">
        <v>2036</v>
      </c>
      <c r="J590" s="22" t="s">
        <v>2041</v>
      </c>
      <c r="K590" s="15">
        <f t="shared" si="27"/>
        <v>2</v>
      </c>
      <c r="L590" s="15" t="str">
        <f t="shared" si="28"/>
        <v>23</v>
      </c>
      <c r="M590" s="15" t="str">
        <f t="shared" si="29"/>
        <v>2023年製</v>
      </c>
      <c r="N590" s="422">
        <f>VLOOKUP(B:B,価格調査!B:S,18,0)</f>
        <v>1074475849</v>
      </c>
    </row>
    <row r="591" spans="1:14" s="15" customFormat="1">
      <c r="A591" s="16" t="s">
        <v>7651</v>
      </c>
      <c r="B591" s="373">
        <v>1856515151800</v>
      </c>
      <c r="C591" s="373">
        <v>4985009751299</v>
      </c>
      <c r="D591" s="22" t="s">
        <v>2136</v>
      </c>
      <c r="E591" s="22">
        <v>4523</v>
      </c>
      <c r="F591" s="22">
        <v>28</v>
      </c>
      <c r="G591" s="22">
        <v>0</v>
      </c>
      <c r="H591" s="22" t="s">
        <v>2037</v>
      </c>
      <c r="I591" s="22" t="s">
        <v>2036</v>
      </c>
      <c r="J591" s="22" t="s">
        <v>2040</v>
      </c>
      <c r="K591" s="15">
        <f t="shared" si="27"/>
        <v>2</v>
      </c>
      <c r="L591" s="15" t="str">
        <f t="shared" si="28"/>
        <v>23</v>
      </c>
      <c r="M591" s="15" t="str">
        <f t="shared" si="29"/>
        <v>2023年製</v>
      </c>
      <c r="N591" s="422">
        <f>VLOOKUP(B:B,価格調査!B:S,18,0)</f>
        <v>1074475846</v>
      </c>
    </row>
    <row r="592" spans="1:14" s="15" customFormat="1">
      <c r="A592" s="16" t="s">
        <v>7651</v>
      </c>
      <c r="B592" s="373">
        <v>1856515151800</v>
      </c>
      <c r="C592" s="373">
        <v>4985009751299</v>
      </c>
      <c r="D592" s="22" t="s">
        <v>2136</v>
      </c>
      <c r="E592" s="22">
        <v>4523</v>
      </c>
      <c r="F592" s="22">
        <v>10</v>
      </c>
      <c r="G592" s="22">
        <v>0</v>
      </c>
      <c r="H592" s="22" t="s">
        <v>2037</v>
      </c>
      <c r="I592" s="22" t="s">
        <v>2036</v>
      </c>
      <c r="J592" s="22" t="s">
        <v>2040</v>
      </c>
      <c r="K592" s="15">
        <f t="shared" si="27"/>
        <v>2</v>
      </c>
      <c r="L592" s="15" t="str">
        <f t="shared" si="28"/>
        <v>23</v>
      </c>
      <c r="M592" s="15" t="str">
        <f t="shared" si="29"/>
        <v>2023年製</v>
      </c>
      <c r="N592" s="422">
        <f>VLOOKUP(B:B,価格調査!B:S,18,0)</f>
        <v>1074475846</v>
      </c>
    </row>
    <row r="593" spans="1:14" s="15" customFormat="1">
      <c r="A593" s="16" t="s">
        <v>7651</v>
      </c>
      <c r="B593" s="373">
        <v>1857014151803</v>
      </c>
      <c r="C593" s="373">
        <v>4985009751329</v>
      </c>
      <c r="D593" s="22" t="s">
        <v>2135</v>
      </c>
      <c r="E593" s="22">
        <v>4023</v>
      </c>
      <c r="F593" s="22">
        <v>2</v>
      </c>
      <c r="G593" s="22">
        <v>0</v>
      </c>
      <c r="H593" s="22" t="s">
        <v>2037</v>
      </c>
      <c r="I593" s="22" t="s">
        <v>2036</v>
      </c>
      <c r="J593" s="22" t="s">
        <v>2040</v>
      </c>
      <c r="K593" s="15">
        <f t="shared" si="27"/>
        <v>1</v>
      </c>
      <c r="L593" s="15" t="str">
        <f t="shared" si="28"/>
        <v>23</v>
      </c>
      <c r="M593" s="15" t="str">
        <f t="shared" si="29"/>
        <v>2023年製</v>
      </c>
      <c r="N593" s="422">
        <f>VLOOKUP(B:B,価格調査!B:S,18,0)</f>
        <v>1074475854</v>
      </c>
    </row>
    <row r="594" spans="1:14" s="15" customFormat="1">
      <c r="A594" s="16" t="s">
        <v>7651</v>
      </c>
      <c r="B594" s="373">
        <v>1954516155411</v>
      </c>
      <c r="C594" s="373">
        <v>4985009686133</v>
      </c>
      <c r="D594" s="22" t="s">
        <v>2134</v>
      </c>
      <c r="E594" s="22">
        <v>2723</v>
      </c>
      <c r="F594" s="22">
        <v>2</v>
      </c>
      <c r="G594" s="22">
        <v>0</v>
      </c>
      <c r="H594" s="22" t="s">
        <v>2037</v>
      </c>
      <c r="I594" s="22" t="s">
        <v>2036</v>
      </c>
      <c r="J594" s="22" t="s">
        <v>2069</v>
      </c>
      <c r="K594" s="15">
        <f t="shared" si="27"/>
        <v>1</v>
      </c>
      <c r="L594" s="15" t="str">
        <f t="shared" si="28"/>
        <v>23</v>
      </c>
      <c r="M594" s="15" t="str">
        <f t="shared" si="29"/>
        <v>2023年製</v>
      </c>
      <c r="N594" s="422">
        <f>VLOOKUP(B:B,価格調査!B:S,18,0)</f>
        <v>1074476546</v>
      </c>
    </row>
    <row r="595" spans="1:14" s="15" customFormat="1">
      <c r="A595" s="16" t="s">
        <v>7651</v>
      </c>
      <c r="B595" s="373">
        <v>1955016151804</v>
      </c>
      <c r="C595" s="373">
        <v>4985009751220</v>
      </c>
      <c r="D595" s="22" t="s">
        <v>2132</v>
      </c>
      <c r="E595" s="22">
        <v>3823</v>
      </c>
      <c r="F595" s="22">
        <v>4</v>
      </c>
      <c r="G595" s="22">
        <v>0</v>
      </c>
      <c r="H595" s="22" t="s">
        <v>2037</v>
      </c>
      <c r="I595" s="22" t="s">
        <v>2036</v>
      </c>
      <c r="J595" s="22" t="s">
        <v>2040</v>
      </c>
      <c r="K595" s="15">
        <f t="shared" si="27"/>
        <v>4</v>
      </c>
      <c r="L595" s="15" t="str">
        <f t="shared" si="28"/>
        <v>23</v>
      </c>
      <c r="M595" s="15" t="str">
        <f t="shared" si="29"/>
        <v>2023年製</v>
      </c>
      <c r="N595" s="422">
        <f>VLOOKUP(B:B,価格調査!B:S,18,0)</f>
        <v>1074475840</v>
      </c>
    </row>
    <row r="596" spans="1:14" s="15" customFormat="1">
      <c r="A596" s="16" t="s">
        <v>7651</v>
      </c>
      <c r="B596" s="373">
        <v>1955016151804</v>
      </c>
      <c r="C596" s="373">
        <v>4985009751220</v>
      </c>
      <c r="D596" s="22" t="s">
        <v>2132</v>
      </c>
      <c r="E596" s="22">
        <v>3823</v>
      </c>
      <c r="F596" s="22">
        <v>4</v>
      </c>
      <c r="G596" s="22">
        <v>0</v>
      </c>
      <c r="H596" s="22" t="s">
        <v>2037</v>
      </c>
      <c r="I596" s="22" t="s">
        <v>2036</v>
      </c>
      <c r="J596" s="22" t="s">
        <v>2041</v>
      </c>
      <c r="K596" s="15">
        <f t="shared" si="27"/>
        <v>4</v>
      </c>
      <c r="L596" s="15" t="str">
        <f t="shared" si="28"/>
        <v>23</v>
      </c>
      <c r="M596" s="15" t="str">
        <f t="shared" si="29"/>
        <v>2023年製</v>
      </c>
      <c r="N596" s="422">
        <f>VLOOKUP(B:B,価格調査!B:S,18,0)</f>
        <v>1074475840</v>
      </c>
    </row>
    <row r="597" spans="1:14" s="15" customFormat="1">
      <c r="A597" s="16" t="s">
        <v>7651</v>
      </c>
      <c r="B597" s="373">
        <v>1955016151804</v>
      </c>
      <c r="C597" s="373">
        <v>4985009751220</v>
      </c>
      <c r="D597" s="22" t="s">
        <v>2132</v>
      </c>
      <c r="E597" s="22">
        <v>4923</v>
      </c>
      <c r="F597" s="22">
        <v>6</v>
      </c>
      <c r="G597" s="22">
        <v>0</v>
      </c>
      <c r="H597" s="22" t="s">
        <v>2037</v>
      </c>
      <c r="I597" s="22" t="s">
        <v>2036</v>
      </c>
      <c r="J597" s="22" t="s">
        <v>2040</v>
      </c>
      <c r="K597" s="15">
        <f t="shared" si="27"/>
        <v>4</v>
      </c>
      <c r="L597" s="15" t="str">
        <f t="shared" si="28"/>
        <v>23</v>
      </c>
      <c r="M597" s="15" t="str">
        <f t="shared" si="29"/>
        <v>2023年製</v>
      </c>
      <c r="N597" s="422">
        <f>VLOOKUP(B:B,価格調査!B:S,18,0)</f>
        <v>1074475840</v>
      </c>
    </row>
    <row r="598" spans="1:14" s="15" customFormat="1">
      <c r="A598" s="16" t="s">
        <v>7651</v>
      </c>
      <c r="B598" s="373">
        <v>1955016151804</v>
      </c>
      <c r="C598" s="373">
        <v>4985009751220</v>
      </c>
      <c r="D598" s="22" t="s">
        <v>2132</v>
      </c>
      <c r="E598" s="22">
        <v>5223</v>
      </c>
      <c r="F598" s="22">
        <v>2</v>
      </c>
      <c r="G598" s="22">
        <v>0</v>
      </c>
      <c r="H598" s="22" t="s">
        <v>2037</v>
      </c>
      <c r="I598" s="22" t="s">
        <v>2036</v>
      </c>
      <c r="J598" s="22" t="s">
        <v>2040</v>
      </c>
      <c r="K598" s="15">
        <f t="shared" si="27"/>
        <v>4</v>
      </c>
      <c r="L598" s="15" t="str">
        <f t="shared" si="28"/>
        <v>23</v>
      </c>
      <c r="M598" s="15" t="str">
        <f t="shared" si="29"/>
        <v>2023年製</v>
      </c>
      <c r="N598" s="422">
        <f>VLOOKUP(B:B,価格調査!B:S,18,0)</f>
        <v>1074475840</v>
      </c>
    </row>
    <row r="599" spans="1:14" s="15" customFormat="1">
      <c r="A599" s="16" t="s">
        <v>7651</v>
      </c>
      <c r="B599" s="373">
        <v>1955515151800</v>
      </c>
      <c r="C599" s="373">
        <v>4985009751251</v>
      </c>
      <c r="D599" s="22" t="s">
        <v>2131</v>
      </c>
      <c r="E599" s="22">
        <v>4723</v>
      </c>
      <c r="F599" s="22">
        <v>1</v>
      </c>
      <c r="G599" s="22">
        <v>0</v>
      </c>
      <c r="H599" s="22" t="s">
        <v>2037</v>
      </c>
      <c r="I599" s="22" t="s">
        <v>2036</v>
      </c>
      <c r="J599" s="22" t="s">
        <v>2041</v>
      </c>
      <c r="K599" s="15">
        <f t="shared" si="27"/>
        <v>4</v>
      </c>
      <c r="L599" s="15" t="str">
        <f t="shared" si="28"/>
        <v>23</v>
      </c>
      <c r="M599" s="15" t="str">
        <f t="shared" si="29"/>
        <v>2023年製</v>
      </c>
      <c r="N599" s="422">
        <f>VLOOKUP(B:B,価格調査!B:S,18,0)</f>
        <v>1074475844</v>
      </c>
    </row>
    <row r="600" spans="1:14" s="15" customFormat="1">
      <c r="A600" s="16" t="s">
        <v>7651</v>
      </c>
      <c r="B600" s="373">
        <v>1955515151800</v>
      </c>
      <c r="C600" s="373">
        <v>4985009751251</v>
      </c>
      <c r="D600" s="22" t="s">
        <v>2131</v>
      </c>
      <c r="E600" s="22">
        <v>4723</v>
      </c>
      <c r="F600" s="22">
        <v>10</v>
      </c>
      <c r="G600" s="22">
        <v>0</v>
      </c>
      <c r="H600" s="22" t="s">
        <v>2037</v>
      </c>
      <c r="I600" s="22" t="s">
        <v>2036</v>
      </c>
      <c r="J600" s="22" t="s">
        <v>2040</v>
      </c>
      <c r="K600" s="15">
        <f t="shared" si="27"/>
        <v>4</v>
      </c>
      <c r="L600" s="15" t="str">
        <f t="shared" si="28"/>
        <v>23</v>
      </c>
      <c r="M600" s="15" t="str">
        <f t="shared" si="29"/>
        <v>2023年製</v>
      </c>
      <c r="N600" s="422">
        <f>VLOOKUP(B:B,価格調査!B:S,18,0)</f>
        <v>1074475844</v>
      </c>
    </row>
    <row r="601" spans="1:14" s="15" customFormat="1">
      <c r="A601" s="16" t="s">
        <v>7651</v>
      </c>
      <c r="B601" s="373">
        <v>1955515151800</v>
      </c>
      <c r="C601" s="373">
        <v>4985009751251</v>
      </c>
      <c r="D601" s="22" t="s">
        <v>2131</v>
      </c>
      <c r="E601" s="22">
        <v>1723</v>
      </c>
      <c r="F601" s="22">
        <v>6</v>
      </c>
      <c r="G601" s="22">
        <v>0</v>
      </c>
      <c r="H601" s="22" t="s">
        <v>2037</v>
      </c>
      <c r="I601" s="22" t="s">
        <v>2036</v>
      </c>
      <c r="J601" s="22" t="s">
        <v>2040</v>
      </c>
      <c r="K601" s="15">
        <f t="shared" si="27"/>
        <v>4</v>
      </c>
      <c r="L601" s="15" t="str">
        <f t="shared" si="28"/>
        <v>23</v>
      </c>
      <c r="M601" s="15" t="str">
        <f t="shared" si="29"/>
        <v>2023年製</v>
      </c>
      <c r="N601" s="422">
        <f>VLOOKUP(B:B,価格調査!B:S,18,0)</f>
        <v>1074475844</v>
      </c>
    </row>
    <row r="602" spans="1:14" s="15" customFormat="1">
      <c r="A602" s="16" t="s">
        <v>7651</v>
      </c>
      <c r="B602" s="373">
        <v>1955515151800</v>
      </c>
      <c r="C602" s="373">
        <v>4985009751251</v>
      </c>
      <c r="D602" s="22" t="s">
        <v>2131</v>
      </c>
      <c r="E602" s="22">
        <v>523</v>
      </c>
      <c r="F602" s="22">
        <v>2</v>
      </c>
      <c r="G602" s="22">
        <v>0</v>
      </c>
      <c r="H602" s="22" t="s">
        <v>2037</v>
      </c>
      <c r="I602" s="22" t="s">
        <v>2036</v>
      </c>
      <c r="J602" s="22" t="s">
        <v>2040</v>
      </c>
      <c r="K602" s="15">
        <f t="shared" si="27"/>
        <v>4</v>
      </c>
      <c r="L602" s="15" t="str">
        <f t="shared" si="28"/>
        <v>23</v>
      </c>
      <c r="M602" s="15" t="str">
        <f t="shared" si="29"/>
        <v>2023年製</v>
      </c>
      <c r="N602" s="422">
        <f>VLOOKUP(B:B,価格調査!B:S,18,0)</f>
        <v>1074475844</v>
      </c>
    </row>
    <row r="603" spans="1:14" s="15" customFormat="1">
      <c r="A603" s="16" t="s">
        <v>7651</v>
      </c>
      <c r="B603" s="373">
        <v>1956515151807</v>
      </c>
      <c r="C603" s="373">
        <v>4985009751312</v>
      </c>
      <c r="D603" s="22" t="s">
        <v>6302</v>
      </c>
      <c r="E603" s="22">
        <v>4823</v>
      </c>
      <c r="F603" s="22">
        <v>32</v>
      </c>
      <c r="G603" s="22">
        <v>0</v>
      </c>
      <c r="H603" s="22" t="s">
        <v>2037</v>
      </c>
      <c r="I603" s="22" t="s">
        <v>2036</v>
      </c>
      <c r="J603" s="22" t="s">
        <v>2040</v>
      </c>
      <c r="K603" s="15">
        <f t="shared" si="27"/>
        <v>2</v>
      </c>
      <c r="L603" s="15" t="str">
        <f t="shared" si="28"/>
        <v>23</v>
      </c>
      <c r="M603" s="15" t="str">
        <f t="shared" si="29"/>
        <v>2023年製</v>
      </c>
      <c r="N603" s="422">
        <f>VLOOKUP(B:B,価格調査!B:S,18,0)</f>
        <v>1074475848</v>
      </c>
    </row>
    <row r="604" spans="1:14" s="15" customFormat="1">
      <c r="A604" s="16" t="s">
        <v>7651</v>
      </c>
      <c r="B604" s="373">
        <v>1956515151807</v>
      </c>
      <c r="C604" s="373">
        <v>4985009751312</v>
      </c>
      <c r="D604" s="22" t="s">
        <v>6302</v>
      </c>
      <c r="E604" s="22">
        <v>4823</v>
      </c>
      <c r="F604" s="22">
        <v>21</v>
      </c>
      <c r="G604" s="22">
        <v>0</v>
      </c>
      <c r="H604" s="22" t="s">
        <v>2037</v>
      </c>
      <c r="I604" s="22" t="s">
        <v>2036</v>
      </c>
      <c r="J604" s="22" t="s">
        <v>2040</v>
      </c>
      <c r="K604" s="15">
        <f t="shared" si="27"/>
        <v>2</v>
      </c>
      <c r="L604" s="15" t="str">
        <f t="shared" si="28"/>
        <v>23</v>
      </c>
      <c r="M604" s="15" t="str">
        <f t="shared" si="29"/>
        <v>2023年製</v>
      </c>
      <c r="N604" s="422">
        <f>VLOOKUP(B:B,価格調査!B:S,18,0)</f>
        <v>1074475848</v>
      </c>
    </row>
    <row r="605" spans="1:14" s="15" customFormat="1">
      <c r="A605" s="16" t="s">
        <v>7651</v>
      </c>
      <c r="B605" s="373">
        <v>2054516155417</v>
      </c>
      <c r="C605" s="373">
        <v>4985009686126</v>
      </c>
      <c r="D605" s="22" t="s">
        <v>2127</v>
      </c>
      <c r="E605" s="22">
        <v>1723</v>
      </c>
      <c r="F605" s="22">
        <v>2</v>
      </c>
      <c r="G605" s="22">
        <v>0</v>
      </c>
      <c r="H605" s="22" t="s">
        <v>2037</v>
      </c>
      <c r="I605" s="22" t="s">
        <v>2036</v>
      </c>
      <c r="J605" s="22" t="s">
        <v>2062</v>
      </c>
      <c r="K605" s="15">
        <f t="shared" si="27"/>
        <v>2</v>
      </c>
      <c r="L605" s="15" t="str">
        <f t="shared" si="28"/>
        <v>23</v>
      </c>
      <c r="M605" s="15" t="str">
        <f t="shared" si="29"/>
        <v>2023年製</v>
      </c>
      <c r="N605" s="422">
        <f>VLOOKUP(B:B,価格調査!B:S,18,0)</f>
        <v>1074476545</v>
      </c>
    </row>
    <row r="606" spans="1:14" s="15" customFormat="1">
      <c r="A606" s="16" t="s">
        <v>7651</v>
      </c>
      <c r="B606" s="373">
        <v>2054516155417</v>
      </c>
      <c r="C606" s="373">
        <v>4985009686126</v>
      </c>
      <c r="D606" s="22" t="s">
        <v>2127</v>
      </c>
      <c r="E606" s="22">
        <v>1723</v>
      </c>
      <c r="F606" s="22">
        <v>2</v>
      </c>
      <c r="G606" s="22">
        <v>0</v>
      </c>
      <c r="H606" s="22" t="s">
        <v>2037</v>
      </c>
      <c r="I606" s="22" t="s">
        <v>2036</v>
      </c>
      <c r="J606" s="22" t="s">
        <v>2062</v>
      </c>
      <c r="K606" s="15">
        <f t="shared" si="27"/>
        <v>2</v>
      </c>
      <c r="L606" s="15" t="str">
        <f t="shared" si="28"/>
        <v>23</v>
      </c>
      <c r="M606" s="15" t="str">
        <f t="shared" si="29"/>
        <v>2023年製</v>
      </c>
      <c r="N606" s="422">
        <f>VLOOKUP(B:B,価格調査!B:S,18,0)</f>
        <v>1074476545</v>
      </c>
    </row>
    <row r="607" spans="1:14" s="15" customFormat="1">
      <c r="A607" s="16" t="s">
        <v>7651</v>
      </c>
      <c r="B607" s="373">
        <v>2055016155419</v>
      </c>
      <c r="C607" s="373">
        <v>4985009686102</v>
      </c>
      <c r="D607" s="22" t="s">
        <v>14086</v>
      </c>
      <c r="E607" s="22">
        <v>3323</v>
      </c>
      <c r="F607" s="22">
        <v>20</v>
      </c>
      <c r="G607" s="22">
        <v>0</v>
      </c>
      <c r="H607" s="22" t="s">
        <v>2037</v>
      </c>
      <c r="I607" s="22" t="s">
        <v>2036</v>
      </c>
      <c r="J607" s="22" t="s">
        <v>2062</v>
      </c>
      <c r="K607" s="15">
        <f t="shared" si="27"/>
        <v>1</v>
      </c>
      <c r="L607" s="15" t="str">
        <f t="shared" si="28"/>
        <v>23</v>
      </c>
      <c r="M607" s="15" t="str">
        <f t="shared" si="29"/>
        <v>2023年製</v>
      </c>
      <c r="N607" s="422">
        <f>VLOOKUP(B:B,価格調査!B:S,18,0)</f>
        <v>1074476294</v>
      </c>
    </row>
    <row r="608" spans="1:14" s="15" customFormat="1">
      <c r="A608" s="16" t="s">
        <v>7651</v>
      </c>
      <c r="B608" s="373">
        <v>2055017155500</v>
      </c>
      <c r="C608" s="373">
        <v>4985009687192</v>
      </c>
      <c r="D608" s="22" t="s">
        <v>2123</v>
      </c>
      <c r="E608" s="22">
        <v>1923</v>
      </c>
      <c r="F608" s="22">
        <v>2</v>
      </c>
      <c r="G608" s="22">
        <v>0</v>
      </c>
      <c r="H608" s="22" t="s">
        <v>2037</v>
      </c>
      <c r="I608" s="22" t="s">
        <v>2036</v>
      </c>
      <c r="J608" s="22" t="s">
        <v>2055</v>
      </c>
      <c r="K608" s="15">
        <f t="shared" si="27"/>
        <v>2</v>
      </c>
      <c r="L608" s="15" t="str">
        <f t="shared" si="28"/>
        <v>23</v>
      </c>
      <c r="M608" s="15" t="str">
        <f t="shared" si="29"/>
        <v>2023年製</v>
      </c>
      <c r="N608" s="422">
        <f>VLOOKUP(B:B,価格調査!B:S,18,0)</f>
        <v>1074476785</v>
      </c>
    </row>
    <row r="609" spans="1:14" s="15" customFormat="1">
      <c r="A609" s="16" t="s">
        <v>7651</v>
      </c>
      <c r="B609" s="373">
        <v>2055017155500</v>
      </c>
      <c r="C609" s="373">
        <v>4985009687192</v>
      </c>
      <c r="D609" s="22" t="s">
        <v>2123</v>
      </c>
      <c r="E609" s="22">
        <v>1923</v>
      </c>
      <c r="F609" s="22">
        <v>6</v>
      </c>
      <c r="G609" s="22">
        <v>0</v>
      </c>
      <c r="H609" s="22" t="s">
        <v>2037</v>
      </c>
      <c r="I609" s="22" t="s">
        <v>2036</v>
      </c>
      <c r="J609" s="22" t="s">
        <v>2046</v>
      </c>
      <c r="K609" s="15">
        <f t="shared" si="27"/>
        <v>2</v>
      </c>
      <c r="L609" s="15" t="str">
        <f t="shared" si="28"/>
        <v>23</v>
      </c>
      <c r="M609" s="15" t="str">
        <f t="shared" si="29"/>
        <v>2023年製</v>
      </c>
      <c r="N609" s="422">
        <f>VLOOKUP(B:B,価格調査!B:S,18,0)</f>
        <v>1074476785</v>
      </c>
    </row>
    <row r="610" spans="1:14" s="15" customFormat="1">
      <c r="A610" s="16" t="s">
        <v>7651</v>
      </c>
      <c r="B610" s="373">
        <v>2055516151805</v>
      </c>
      <c r="C610" s="373">
        <v>4985009751282</v>
      </c>
      <c r="D610" s="22" t="s">
        <v>2122</v>
      </c>
      <c r="E610" s="22">
        <v>2123</v>
      </c>
      <c r="F610" s="22">
        <v>16</v>
      </c>
      <c r="G610" s="22">
        <v>0</v>
      </c>
      <c r="H610" s="22" t="s">
        <v>2037</v>
      </c>
      <c r="I610" s="22" t="s">
        <v>2036</v>
      </c>
      <c r="J610" s="22" t="s">
        <v>2040</v>
      </c>
      <c r="K610" s="15">
        <f t="shared" si="27"/>
        <v>3</v>
      </c>
      <c r="L610" s="15" t="str">
        <f t="shared" si="28"/>
        <v>23</v>
      </c>
      <c r="M610" s="15" t="str">
        <f t="shared" si="29"/>
        <v>2023年製</v>
      </c>
      <c r="N610" s="422">
        <f>VLOOKUP(B:B,価格調査!B:S,18,0)</f>
        <v>1074475841</v>
      </c>
    </row>
    <row r="611" spans="1:14" s="15" customFormat="1">
      <c r="A611" s="16" t="s">
        <v>7651</v>
      </c>
      <c r="B611" s="373">
        <v>2055516151805</v>
      </c>
      <c r="C611" s="373">
        <v>4985009751282</v>
      </c>
      <c r="D611" s="22" t="s">
        <v>2122</v>
      </c>
      <c r="E611" s="22">
        <v>1723</v>
      </c>
      <c r="F611" s="22">
        <v>12</v>
      </c>
      <c r="G611" s="22">
        <v>0</v>
      </c>
      <c r="H611" s="22" t="s">
        <v>2037</v>
      </c>
      <c r="I611" s="22" t="s">
        <v>2036</v>
      </c>
      <c r="J611" s="22" t="s">
        <v>2041</v>
      </c>
      <c r="K611" s="15">
        <f t="shared" si="27"/>
        <v>3</v>
      </c>
      <c r="L611" s="15" t="str">
        <f t="shared" si="28"/>
        <v>23</v>
      </c>
      <c r="M611" s="15" t="str">
        <f t="shared" si="29"/>
        <v>2023年製</v>
      </c>
      <c r="N611" s="422">
        <f>VLOOKUP(B:B,価格調査!B:S,18,0)</f>
        <v>1074475841</v>
      </c>
    </row>
    <row r="612" spans="1:14" s="15" customFormat="1">
      <c r="A612" s="16" t="s">
        <v>7651</v>
      </c>
      <c r="B612" s="373">
        <v>2055516151805</v>
      </c>
      <c r="C612" s="373">
        <v>4985009751282</v>
      </c>
      <c r="D612" s="22" t="s">
        <v>2122</v>
      </c>
      <c r="E612" s="22">
        <v>1723</v>
      </c>
      <c r="F612" s="22">
        <v>16</v>
      </c>
      <c r="G612" s="22">
        <v>0</v>
      </c>
      <c r="H612" s="22" t="s">
        <v>2037</v>
      </c>
      <c r="I612" s="22" t="s">
        <v>2036</v>
      </c>
      <c r="J612" s="22" t="s">
        <v>2041</v>
      </c>
      <c r="K612" s="15">
        <f t="shared" si="27"/>
        <v>3</v>
      </c>
      <c r="L612" s="15" t="str">
        <f t="shared" si="28"/>
        <v>23</v>
      </c>
      <c r="M612" s="15" t="str">
        <f t="shared" si="29"/>
        <v>2023年製</v>
      </c>
      <c r="N612" s="422">
        <f>VLOOKUP(B:B,価格調査!B:S,18,0)</f>
        <v>1074475841</v>
      </c>
    </row>
    <row r="613" spans="1:14" s="15" customFormat="1">
      <c r="A613" s="16" t="s">
        <v>7651</v>
      </c>
      <c r="B613" s="373">
        <v>2055516155506</v>
      </c>
      <c r="C613" s="373">
        <v>4985009687185</v>
      </c>
      <c r="D613" s="22" t="s">
        <v>2118</v>
      </c>
      <c r="E613" s="22">
        <v>3323</v>
      </c>
      <c r="F613" s="22">
        <v>2</v>
      </c>
      <c r="G613" s="22">
        <v>0</v>
      </c>
      <c r="H613" s="22" t="s">
        <v>2037</v>
      </c>
      <c r="I613" s="22" t="s">
        <v>2036</v>
      </c>
      <c r="J613" s="22" t="s">
        <v>2046</v>
      </c>
      <c r="K613" s="15">
        <f t="shared" si="27"/>
        <v>1</v>
      </c>
      <c r="L613" s="15" t="str">
        <f t="shared" si="28"/>
        <v>23</v>
      </c>
      <c r="M613" s="15" t="str">
        <f t="shared" si="29"/>
        <v>2023年製</v>
      </c>
      <c r="N613" s="422">
        <f>VLOOKUP(B:B,価格調査!B:S,18,0)</f>
        <v>1074476792</v>
      </c>
    </row>
    <row r="614" spans="1:14" s="15" customFormat="1">
      <c r="A614" s="16" t="s">
        <v>7651</v>
      </c>
      <c r="B614" s="373">
        <v>2056515151803</v>
      </c>
      <c r="C614" s="373">
        <v>4985009751145</v>
      </c>
      <c r="D614" s="22" t="s">
        <v>2116</v>
      </c>
      <c r="E614" s="22">
        <v>4023</v>
      </c>
      <c r="F614" s="22">
        <v>4</v>
      </c>
      <c r="G614" s="22">
        <v>0</v>
      </c>
      <c r="H614" s="22" t="s">
        <v>2037</v>
      </c>
      <c r="I614" s="22" t="s">
        <v>2036</v>
      </c>
      <c r="J614" s="22" t="s">
        <v>2041</v>
      </c>
      <c r="K614" s="15">
        <f t="shared" si="27"/>
        <v>3</v>
      </c>
      <c r="L614" s="15" t="str">
        <f t="shared" si="28"/>
        <v>23</v>
      </c>
      <c r="M614" s="15" t="str">
        <f t="shared" si="29"/>
        <v>2023年製</v>
      </c>
      <c r="N614" s="422">
        <f>VLOOKUP(B:B,価格調査!B:S,18,0)</f>
        <v>1074475843</v>
      </c>
    </row>
    <row r="615" spans="1:14" s="15" customFormat="1">
      <c r="A615" s="16" t="s">
        <v>7651</v>
      </c>
      <c r="B615" s="373">
        <v>2056515151803</v>
      </c>
      <c r="C615" s="373">
        <v>4985009751145</v>
      </c>
      <c r="D615" s="22" t="s">
        <v>2116</v>
      </c>
      <c r="E615" s="22">
        <v>4623</v>
      </c>
      <c r="F615" s="22">
        <v>14</v>
      </c>
      <c r="G615" s="22">
        <v>0</v>
      </c>
      <c r="H615" s="22" t="s">
        <v>2037</v>
      </c>
      <c r="I615" s="22" t="s">
        <v>2036</v>
      </c>
      <c r="J615" s="22" t="s">
        <v>2040</v>
      </c>
      <c r="K615" s="15">
        <f t="shared" si="27"/>
        <v>3</v>
      </c>
      <c r="L615" s="15" t="str">
        <f t="shared" si="28"/>
        <v>23</v>
      </c>
      <c r="M615" s="15" t="str">
        <f t="shared" si="29"/>
        <v>2023年製</v>
      </c>
      <c r="N615" s="422">
        <f>VLOOKUP(B:B,価格調査!B:S,18,0)</f>
        <v>1074475843</v>
      </c>
    </row>
    <row r="616" spans="1:14" s="15" customFormat="1">
      <c r="A616" s="16" t="s">
        <v>7651</v>
      </c>
      <c r="B616" s="373">
        <v>2056515151803</v>
      </c>
      <c r="C616" s="373">
        <v>4985009751145</v>
      </c>
      <c r="D616" s="22" t="s">
        <v>2116</v>
      </c>
      <c r="E616" s="22">
        <v>3923</v>
      </c>
      <c r="F616" s="22">
        <v>12</v>
      </c>
      <c r="G616" s="22">
        <v>0</v>
      </c>
      <c r="H616" s="22" t="s">
        <v>2037</v>
      </c>
      <c r="I616" s="22" t="s">
        <v>2036</v>
      </c>
      <c r="J616" s="22" t="s">
        <v>2040</v>
      </c>
      <c r="K616" s="15">
        <f t="shared" si="27"/>
        <v>3</v>
      </c>
      <c r="L616" s="15" t="str">
        <f t="shared" si="28"/>
        <v>23</v>
      </c>
      <c r="M616" s="15" t="str">
        <f t="shared" si="29"/>
        <v>2023年製</v>
      </c>
      <c r="N616" s="422">
        <f>VLOOKUP(B:B,価格調査!B:S,18,0)</f>
        <v>1074475843</v>
      </c>
    </row>
    <row r="617" spans="1:14" s="15" customFormat="1">
      <c r="A617" s="16" t="s">
        <v>7651</v>
      </c>
      <c r="B617" s="373">
        <v>2056516159044</v>
      </c>
      <c r="C617" s="373">
        <v>4985009700327</v>
      </c>
      <c r="D617" s="22" t="s">
        <v>2115</v>
      </c>
      <c r="E617" s="22">
        <v>1323</v>
      </c>
      <c r="F617" s="22">
        <v>12</v>
      </c>
      <c r="G617" s="22">
        <v>0</v>
      </c>
      <c r="H617" s="22" t="s">
        <v>2037</v>
      </c>
      <c r="I617" s="22" t="s">
        <v>2036</v>
      </c>
      <c r="J617" s="22" t="s">
        <v>2041</v>
      </c>
      <c r="K617" s="15">
        <f t="shared" si="27"/>
        <v>1</v>
      </c>
      <c r="L617" s="15" t="str">
        <f t="shared" si="28"/>
        <v>23</v>
      </c>
      <c r="M617" s="15" t="str">
        <f t="shared" si="29"/>
        <v>2023年製</v>
      </c>
      <c r="N617" s="422">
        <f>VLOOKUP(B:B,価格調査!B:S,18,0)</f>
        <v>1074476400</v>
      </c>
    </row>
    <row r="618" spans="1:14" s="15" customFormat="1">
      <c r="A618" s="16" t="s">
        <v>7651</v>
      </c>
      <c r="B618" s="373">
        <v>2154516155421</v>
      </c>
      <c r="C618" s="373">
        <v>4985009686041</v>
      </c>
      <c r="D618" s="22" t="s">
        <v>12150</v>
      </c>
      <c r="E618" s="22">
        <v>1923</v>
      </c>
      <c r="F618" s="22">
        <v>4</v>
      </c>
      <c r="G618" s="22">
        <v>0</v>
      </c>
      <c r="H618" s="22" t="s">
        <v>2037</v>
      </c>
      <c r="I618" s="22" t="s">
        <v>2036</v>
      </c>
      <c r="J618" s="22" t="s">
        <v>2066</v>
      </c>
      <c r="K618" s="15">
        <f t="shared" si="27"/>
        <v>3</v>
      </c>
      <c r="L618" s="15" t="str">
        <f t="shared" si="28"/>
        <v>23</v>
      </c>
      <c r="M618" s="15" t="str">
        <f t="shared" si="29"/>
        <v>2023年製</v>
      </c>
      <c r="N618" s="422">
        <f>VLOOKUP(B:B,価格調査!B:S,18,0)</f>
        <v>1074476259</v>
      </c>
    </row>
    <row r="619" spans="1:14" s="15" customFormat="1">
      <c r="A619" s="16" t="s">
        <v>7651</v>
      </c>
      <c r="B619" s="373">
        <v>2154516155421</v>
      </c>
      <c r="C619" s="373">
        <v>4985009686041</v>
      </c>
      <c r="D619" s="22" t="s">
        <v>12150</v>
      </c>
      <c r="E619" s="22">
        <v>2323</v>
      </c>
      <c r="F619" s="22">
        <v>4</v>
      </c>
      <c r="G619" s="22">
        <v>0</v>
      </c>
      <c r="H619" s="22" t="s">
        <v>2037</v>
      </c>
      <c r="I619" s="22" t="s">
        <v>2036</v>
      </c>
      <c r="J619" s="22" t="s">
        <v>2066</v>
      </c>
      <c r="K619" s="15">
        <f t="shared" si="27"/>
        <v>3</v>
      </c>
      <c r="L619" s="15" t="str">
        <f t="shared" si="28"/>
        <v>23</v>
      </c>
      <c r="M619" s="15" t="str">
        <f t="shared" si="29"/>
        <v>2023年製</v>
      </c>
      <c r="N619" s="422">
        <f>VLOOKUP(B:B,価格調査!B:S,18,0)</f>
        <v>1074476259</v>
      </c>
    </row>
    <row r="620" spans="1:14" s="15" customFormat="1">
      <c r="A620" s="16" t="s">
        <v>7651</v>
      </c>
      <c r="B620" s="373">
        <v>2154516155421</v>
      </c>
      <c r="C620" s="373">
        <v>4985009686041</v>
      </c>
      <c r="D620" s="22" t="s">
        <v>12150</v>
      </c>
      <c r="E620" s="22">
        <v>2323</v>
      </c>
      <c r="F620" s="22">
        <v>4</v>
      </c>
      <c r="G620" s="22">
        <v>0</v>
      </c>
      <c r="H620" s="22" t="s">
        <v>2037</v>
      </c>
      <c r="I620" s="22" t="s">
        <v>2036</v>
      </c>
      <c r="J620" s="22" t="s">
        <v>2066</v>
      </c>
      <c r="K620" s="15">
        <f t="shared" si="27"/>
        <v>3</v>
      </c>
      <c r="L620" s="15" t="str">
        <f t="shared" si="28"/>
        <v>23</v>
      </c>
      <c r="M620" s="15" t="str">
        <f t="shared" si="29"/>
        <v>2023年製</v>
      </c>
      <c r="N620" s="422">
        <f>VLOOKUP(B:B,価格調査!B:S,18,0)</f>
        <v>1074476259</v>
      </c>
    </row>
    <row r="621" spans="1:14" s="15" customFormat="1">
      <c r="A621" s="16" t="s">
        <v>7651</v>
      </c>
      <c r="B621" s="373">
        <v>2155516155435</v>
      </c>
      <c r="C621" s="373">
        <v>4985009686294</v>
      </c>
      <c r="D621" s="22" t="s">
        <v>2108</v>
      </c>
      <c r="E621" s="22">
        <v>623</v>
      </c>
      <c r="F621" s="22">
        <v>5</v>
      </c>
      <c r="G621" s="22">
        <v>0</v>
      </c>
      <c r="H621" s="22" t="s">
        <v>2037</v>
      </c>
      <c r="I621" s="22" t="s">
        <v>2036</v>
      </c>
      <c r="J621" s="22" t="s">
        <v>2041</v>
      </c>
      <c r="K621" s="15">
        <f t="shared" si="27"/>
        <v>3</v>
      </c>
      <c r="L621" s="15" t="str">
        <f t="shared" si="28"/>
        <v>23</v>
      </c>
      <c r="M621" s="15" t="str">
        <f t="shared" si="29"/>
        <v>2023年製</v>
      </c>
      <c r="N621" s="422">
        <f>VLOOKUP(B:B,価格調査!B:S,18,0)</f>
        <v>1074476258</v>
      </c>
    </row>
    <row r="622" spans="1:14" s="15" customFormat="1">
      <c r="A622" s="16" t="s">
        <v>7651</v>
      </c>
      <c r="B622" s="373">
        <v>2155516155435</v>
      </c>
      <c r="C622" s="373">
        <v>4985009686294</v>
      </c>
      <c r="D622" s="22" t="s">
        <v>2108</v>
      </c>
      <c r="E622" s="22">
        <v>623</v>
      </c>
      <c r="F622" s="22">
        <v>1</v>
      </c>
      <c r="G622" s="22">
        <v>0</v>
      </c>
      <c r="H622" s="22" t="s">
        <v>2037</v>
      </c>
      <c r="I622" s="22" t="s">
        <v>2036</v>
      </c>
      <c r="J622" s="22" t="s">
        <v>2041</v>
      </c>
      <c r="K622" s="15">
        <f t="shared" si="27"/>
        <v>3</v>
      </c>
      <c r="L622" s="15" t="str">
        <f t="shared" si="28"/>
        <v>23</v>
      </c>
      <c r="M622" s="15" t="str">
        <f t="shared" si="29"/>
        <v>2023年製</v>
      </c>
      <c r="N622" s="422">
        <f>VLOOKUP(B:B,価格調査!B:S,18,0)</f>
        <v>1074476258</v>
      </c>
    </row>
    <row r="623" spans="1:14" s="15" customFormat="1">
      <c r="A623" s="16" t="s">
        <v>7651</v>
      </c>
      <c r="B623" s="373">
        <v>2156017157010</v>
      </c>
      <c r="C623" s="373">
        <v>4985009757352</v>
      </c>
      <c r="D623" s="22" t="s">
        <v>2271</v>
      </c>
      <c r="E623" s="22">
        <v>2423</v>
      </c>
      <c r="F623" s="22">
        <v>2</v>
      </c>
      <c r="G623" s="22">
        <v>0</v>
      </c>
      <c r="H623" s="22" t="s">
        <v>2037</v>
      </c>
      <c r="I623" s="22" t="s">
        <v>2036</v>
      </c>
      <c r="J623" s="22" t="s">
        <v>2058</v>
      </c>
      <c r="K623" s="15">
        <f t="shared" si="27"/>
        <v>1</v>
      </c>
      <c r="L623" s="15" t="str">
        <f t="shared" si="28"/>
        <v>23</v>
      </c>
      <c r="M623" s="15" t="str">
        <f t="shared" si="29"/>
        <v>2023年製</v>
      </c>
      <c r="N623" s="422">
        <f>VLOOKUP(B:B,価格調査!B:S,18,0)</f>
        <v>1074476247</v>
      </c>
    </row>
    <row r="624" spans="1:14" s="15" customFormat="1">
      <c r="A624" s="16" t="s">
        <v>7651</v>
      </c>
      <c r="B624" s="373">
        <v>2254019158407</v>
      </c>
      <c r="C624" s="373">
        <v>4985009689028</v>
      </c>
      <c r="D624" s="22" t="s">
        <v>2094</v>
      </c>
      <c r="E624" s="22">
        <v>3423</v>
      </c>
      <c r="F624" s="22">
        <v>2</v>
      </c>
      <c r="G624" s="22">
        <v>0</v>
      </c>
      <c r="H624" s="22" t="s">
        <v>2037</v>
      </c>
      <c r="I624" s="22" t="s">
        <v>2036</v>
      </c>
      <c r="J624" s="22" t="s">
        <v>2062</v>
      </c>
      <c r="K624" s="15">
        <f t="shared" si="27"/>
        <v>3</v>
      </c>
      <c r="L624" s="15" t="str">
        <f t="shared" si="28"/>
        <v>23</v>
      </c>
      <c r="M624" s="15" t="str">
        <f t="shared" si="29"/>
        <v>2023年製</v>
      </c>
      <c r="N624" s="422">
        <f>VLOOKUP(B:B,価格調査!B:S,18,0)</f>
        <v>1074476784</v>
      </c>
    </row>
    <row r="625" spans="1:14" s="15" customFormat="1">
      <c r="A625" s="16" t="s">
        <v>7651</v>
      </c>
      <c r="B625" s="373">
        <v>2254019158407</v>
      </c>
      <c r="C625" s="373">
        <v>4985009689028</v>
      </c>
      <c r="D625" s="22" t="s">
        <v>2094</v>
      </c>
      <c r="E625" s="22">
        <v>3423</v>
      </c>
      <c r="F625" s="22">
        <v>12</v>
      </c>
      <c r="G625" s="22">
        <v>0</v>
      </c>
      <c r="H625" s="22" t="s">
        <v>2037</v>
      </c>
      <c r="I625" s="22" t="s">
        <v>2036</v>
      </c>
      <c r="J625" s="22" t="s">
        <v>2062</v>
      </c>
      <c r="K625" s="15">
        <f t="shared" si="27"/>
        <v>3</v>
      </c>
      <c r="L625" s="15" t="str">
        <f t="shared" si="28"/>
        <v>23</v>
      </c>
      <c r="M625" s="15" t="str">
        <f t="shared" si="29"/>
        <v>2023年製</v>
      </c>
      <c r="N625" s="422">
        <f>VLOOKUP(B:B,価格調査!B:S,18,0)</f>
        <v>1074476784</v>
      </c>
    </row>
    <row r="626" spans="1:14" s="15" customFormat="1">
      <c r="A626" s="16" t="s">
        <v>7651</v>
      </c>
      <c r="B626" s="373">
        <v>2254019158407</v>
      </c>
      <c r="C626" s="373">
        <v>4985009689028</v>
      </c>
      <c r="D626" s="22" t="s">
        <v>2094</v>
      </c>
      <c r="E626" s="22">
        <v>3323</v>
      </c>
      <c r="F626" s="22">
        <v>6</v>
      </c>
      <c r="G626" s="22">
        <v>0</v>
      </c>
      <c r="H626" s="22" t="s">
        <v>2037</v>
      </c>
      <c r="I626" s="22" t="s">
        <v>2036</v>
      </c>
      <c r="J626" s="22" t="s">
        <v>2062</v>
      </c>
      <c r="K626" s="15">
        <f t="shared" si="27"/>
        <v>3</v>
      </c>
      <c r="L626" s="15" t="str">
        <f t="shared" si="28"/>
        <v>23</v>
      </c>
      <c r="M626" s="15" t="str">
        <f t="shared" si="29"/>
        <v>2023年製</v>
      </c>
      <c r="N626" s="422">
        <f>VLOOKUP(B:B,価格調査!B:S,18,0)</f>
        <v>1074476784</v>
      </c>
    </row>
    <row r="627" spans="1:14" s="15" customFormat="1">
      <c r="A627" s="16" t="s">
        <v>7651</v>
      </c>
      <c r="B627" s="373">
        <v>2254519158402</v>
      </c>
      <c r="C627" s="373">
        <v>4985009689035</v>
      </c>
      <c r="D627" s="22" t="s">
        <v>2086</v>
      </c>
      <c r="E627" s="22">
        <v>1323</v>
      </c>
      <c r="F627" s="22">
        <v>2</v>
      </c>
      <c r="G627" s="22">
        <v>0</v>
      </c>
      <c r="H627" s="22" t="s">
        <v>2037</v>
      </c>
      <c r="I627" s="22" t="s">
        <v>2036</v>
      </c>
      <c r="J627" s="22" t="s">
        <v>2066</v>
      </c>
      <c r="K627" s="15">
        <f t="shared" si="27"/>
        <v>4</v>
      </c>
      <c r="L627" s="15" t="str">
        <f t="shared" si="28"/>
        <v>23</v>
      </c>
      <c r="M627" s="15" t="str">
        <f t="shared" si="29"/>
        <v>2023年製</v>
      </c>
      <c r="N627" s="422">
        <f>VLOOKUP(B:B,価格調査!B:S,18,0)</f>
        <v>1074476510</v>
      </c>
    </row>
    <row r="628" spans="1:14" s="15" customFormat="1">
      <c r="A628" s="16" t="s">
        <v>7651</v>
      </c>
      <c r="B628" s="373">
        <v>2254519158402</v>
      </c>
      <c r="C628" s="373">
        <v>4985009689035</v>
      </c>
      <c r="D628" s="22" t="s">
        <v>2086</v>
      </c>
      <c r="E628" s="22">
        <v>523</v>
      </c>
      <c r="F628" s="22">
        <v>4</v>
      </c>
      <c r="G628" s="22">
        <v>0</v>
      </c>
      <c r="H628" s="22" t="s">
        <v>2037</v>
      </c>
      <c r="I628" s="22" t="s">
        <v>2036</v>
      </c>
      <c r="J628" s="22" t="s">
        <v>2066</v>
      </c>
      <c r="K628" s="15">
        <f t="shared" si="27"/>
        <v>4</v>
      </c>
      <c r="L628" s="15" t="str">
        <f t="shared" si="28"/>
        <v>23</v>
      </c>
      <c r="M628" s="15" t="str">
        <f t="shared" si="29"/>
        <v>2023年製</v>
      </c>
      <c r="N628" s="422">
        <f>VLOOKUP(B:B,価格調査!B:S,18,0)</f>
        <v>1074476510</v>
      </c>
    </row>
    <row r="629" spans="1:14" s="15" customFormat="1">
      <c r="A629" s="16" t="s">
        <v>7651</v>
      </c>
      <c r="B629" s="373">
        <v>2254519158402</v>
      </c>
      <c r="C629" s="373">
        <v>4985009689035</v>
      </c>
      <c r="D629" s="22" t="s">
        <v>2086</v>
      </c>
      <c r="E629" s="22">
        <v>623</v>
      </c>
      <c r="F629" s="22">
        <v>2</v>
      </c>
      <c r="G629" s="22">
        <v>0</v>
      </c>
      <c r="H629" s="22" t="s">
        <v>2037</v>
      </c>
      <c r="I629" s="22" t="s">
        <v>2036</v>
      </c>
      <c r="J629" s="22" t="s">
        <v>2066</v>
      </c>
      <c r="K629" s="15">
        <f t="shared" si="27"/>
        <v>4</v>
      </c>
      <c r="L629" s="15" t="str">
        <f t="shared" si="28"/>
        <v>23</v>
      </c>
      <c r="M629" s="15" t="str">
        <f t="shared" si="29"/>
        <v>2023年製</v>
      </c>
      <c r="N629" s="422">
        <f>VLOOKUP(B:B,価格調査!B:S,18,0)</f>
        <v>1074476510</v>
      </c>
    </row>
    <row r="630" spans="1:14" s="15" customFormat="1">
      <c r="A630" s="16" t="s">
        <v>7651</v>
      </c>
      <c r="B630" s="373">
        <v>2254519158402</v>
      </c>
      <c r="C630" s="373">
        <v>4985009689035</v>
      </c>
      <c r="D630" s="22" t="s">
        <v>2086</v>
      </c>
      <c r="E630" s="22">
        <v>523</v>
      </c>
      <c r="F630" s="22">
        <v>4</v>
      </c>
      <c r="G630" s="22">
        <v>0</v>
      </c>
      <c r="H630" s="22" t="s">
        <v>2037</v>
      </c>
      <c r="I630" s="22" t="s">
        <v>2036</v>
      </c>
      <c r="J630" s="22" t="s">
        <v>2066</v>
      </c>
      <c r="K630" s="15">
        <f t="shared" si="27"/>
        <v>4</v>
      </c>
      <c r="L630" s="15" t="str">
        <f t="shared" si="28"/>
        <v>23</v>
      </c>
      <c r="M630" s="15" t="str">
        <f t="shared" si="29"/>
        <v>2023年製</v>
      </c>
      <c r="N630" s="422">
        <f>VLOOKUP(B:B,価格調査!B:S,18,0)</f>
        <v>1074476510</v>
      </c>
    </row>
    <row r="631" spans="1:14" s="15" customFormat="1">
      <c r="A631" s="16" t="s">
        <v>7651</v>
      </c>
      <c r="B631" s="373">
        <v>2353519158402</v>
      </c>
      <c r="C631" s="373">
        <v>4985009689042</v>
      </c>
      <c r="D631" s="22" t="s">
        <v>2077</v>
      </c>
      <c r="E631" s="22">
        <v>623</v>
      </c>
      <c r="F631" s="22">
        <v>1</v>
      </c>
      <c r="G631" s="22">
        <v>0</v>
      </c>
      <c r="H631" s="22" t="s">
        <v>2037</v>
      </c>
      <c r="I631" s="22" t="s">
        <v>2036</v>
      </c>
      <c r="J631" s="22" t="s">
        <v>2090</v>
      </c>
      <c r="K631" s="15">
        <f t="shared" si="27"/>
        <v>4</v>
      </c>
      <c r="L631" s="15" t="str">
        <f t="shared" si="28"/>
        <v>23</v>
      </c>
      <c r="M631" s="15" t="str">
        <f t="shared" si="29"/>
        <v>2023年製</v>
      </c>
      <c r="N631" s="422">
        <f>VLOOKUP(B:B,価格調査!B:S,18,0)</f>
        <v>1074476582</v>
      </c>
    </row>
    <row r="632" spans="1:14" s="15" customFormat="1">
      <c r="A632" s="16" t="s">
        <v>7651</v>
      </c>
      <c r="B632" s="373">
        <v>2353519158402</v>
      </c>
      <c r="C632" s="373">
        <v>4985009689042</v>
      </c>
      <c r="D632" s="22" t="s">
        <v>2077</v>
      </c>
      <c r="E632" s="22">
        <v>2123</v>
      </c>
      <c r="F632" s="22">
        <v>3</v>
      </c>
      <c r="G632" s="22">
        <v>0</v>
      </c>
      <c r="H632" s="22" t="s">
        <v>2037</v>
      </c>
      <c r="I632" s="22" t="s">
        <v>2036</v>
      </c>
      <c r="J632" s="22" t="s">
        <v>6196</v>
      </c>
      <c r="K632" s="15">
        <f t="shared" si="27"/>
        <v>4</v>
      </c>
      <c r="L632" s="15" t="str">
        <f t="shared" si="28"/>
        <v>23</v>
      </c>
      <c r="M632" s="15" t="str">
        <f t="shared" si="29"/>
        <v>2023年製</v>
      </c>
      <c r="N632" s="422">
        <f>VLOOKUP(B:B,価格調査!B:S,18,0)</f>
        <v>1074476582</v>
      </c>
    </row>
    <row r="633" spans="1:14" s="15" customFormat="1">
      <c r="A633" s="16" t="s">
        <v>7651</v>
      </c>
      <c r="B633" s="373">
        <v>2353519158402</v>
      </c>
      <c r="C633" s="373">
        <v>4985009689042</v>
      </c>
      <c r="D633" s="22" t="s">
        <v>2077</v>
      </c>
      <c r="E633" s="22">
        <v>4023</v>
      </c>
      <c r="F633" s="22">
        <v>4</v>
      </c>
      <c r="G633" s="22">
        <v>0</v>
      </c>
      <c r="H633" s="22" t="s">
        <v>2037</v>
      </c>
      <c r="I633" s="22" t="s">
        <v>2036</v>
      </c>
      <c r="J633" s="22" t="s">
        <v>2090</v>
      </c>
      <c r="K633" s="15">
        <f t="shared" si="27"/>
        <v>4</v>
      </c>
      <c r="L633" s="15" t="str">
        <f t="shared" si="28"/>
        <v>23</v>
      </c>
      <c r="M633" s="15" t="str">
        <f t="shared" si="29"/>
        <v>2023年製</v>
      </c>
      <c r="N633" s="422">
        <f>VLOOKUP(B:B,価格調査!B:S,18,0)</f>
        <v>1074476582</v>
      </c>
    </row>
    <row r="634" spans="1:14" s="15" customFormat="1">
      <c r="A634" s="16" t="s">
        <v>7651</v>
      </c>
      <c r="B634" s="373">
        <v>2353519158402</v>
      </c>
      <c r="C634" s="373">
        <v>4985009689042</v>
      </c>
      <c r="D634" s="22" t="s">
        <v>2077</v>
      </c>
      <c r="E634" s="22">
        <v>4023</v>
      </c>
      <c r="F634" s="22">
        <v>4</v>
      </c>
      <c r="G634" s="22">
        <v>0</v>
      </c>
      <c r="H634" s="22" t="s">
        <v>2037</v>
      </c>
      <c r="I634" s="22" t="s">
        <v>2036</v>
      </c>
      <c r="J634" s="22" t="s">
        <v>2090</v>
      </c>
      <c r="K634" s="15">
        <f t="shared" si="27"/>
        <v>4</v>
      </c>
      <c r="L634" s="15" t="str">
        <f t="shared" si="28"/>
        <v>23</v>
      </c>
      <c r="M634" s="15" t="str">
        <f t="shared" si="29"/>
        <v>2023年製</v>
      </c>
      <c r="N634" s="422">
        <f>VLOOKUP(B:B,価格調査!B:S,18,0)</f>
        <v>1074476582</v>
      </c>
    </row>
    <row r="635" spans="1:14" s="15" customFormat="1">
      <c r="A635" s="16" t="s">
        <v>7651</v>
      </c>
      <c r="B635" s="373">
        <v>2354019158404</v>
      </c>
      <c r="C635" s="373">
        <v>4985009689059</v>
      </c>
      <c r="D635" s="22" t="s">
        <v>12055</v>
      </c>
      <c r="E635" s="22">
        <v>4123</v>
      </c>
      <c r="F635" s="22">
        <v>10</v>
      </c>
      <c r="G635" s="22">
        <v>0</v>
      </c>
      <c r="H635" s="22" t="s">
        <v>2037</v>
      </c>
      <c r="I635" s="22" t="s">
        <v>2036</v>
      </c>
      <c r="J635" s="22" t="s">
        <v>2062</v>
      </c>
      <c r="K635" s="15">
        <f t="shared" si="27"/>
        <v>4</v>
      </c>
      <c r="L635" s="15" t="str">
        <f t="shared" si="28"/>
        <v>23</v>
      </c>
      <c r="M635" s="15" t="str">
        <f t="shared" si="29"/>
        <v>2023年製</v>
      </c>
      <c r="N635" s="422">
        <f>VLOOKUP(B:B,価格調査!B:S,18,0)</f>
        <v>1074476751</v>
      </c>
    </row>
    <row r="636" spans="1:14" s="15" customFormat="1">
      <c r="A636" s="16" t="s">
        <v>7651</v>
      </c>
      <c r="B636" s="373">
        <v>2354019158404</v>
      </c>
      <c r="C636" s="373">
        <v>4985009689059</v>
      </c>
      <c r="D636" s="22" t="s">
        <v>12055</v>
      </c>
      <c r="E636" s="22">
        <v>4223</v>
      </c>
      <c r="F636" s="22">
        <v>3</v>
      </c>
      <c r="G636" s="22">
        <v>0</v>
      </c>
      <c r="H636" s="22" t="s">
        <v>2037</v>
      </c>
      <c r="I636" s="22" t="s">
        <v>2036</v>
      </c>
      <c r="J636" s="22" t="s">
        <v>2069</v>
      </c>
      <c r="K636" s="15">
        <f t="shared" si="27"/>
        <v>4</v>
      </c>
      <c r="L636" s="15" t="str">
        <f t="shared" si="28"/>
        <v>23</v>
      </c>
      <c r="M636" s="15" t="str">
        <f t="shared" si="29"/>
        <v>2023年製</v>
      </c>
      <c r="N636" s="422">
        <f>VLOOKUP(B:B,価格調査!B:S,18,0)</f>
        <v>1074476751</v>
      </c>
    </row>
    <row r="637" spans="1:14" s="15" customFormat="1">
      <c r="A637" s="16" t="s">
        <v>7651</v>
      </c>
      <c r="B637" s="373">
        <v>2354019158404</v>
      </c>
      <c r="C637" s="373">
        <v>4985009689059</v>
      </c>
      <c r="D637" s="22" t="s">
        <v>12055</v>
      </c>
      <c r="E637" s="22">
        <v>2823</v>
      </c>
      <c r="F637" s="22">
        <v>2</v>
      </c>
      <c r="G637" s="22">
        <v>0</v>
      </c>
      <c r="H637" s="22" t="s">
        <v>2037</v>
      </c>
      <c r="I637" s="22" t="s">
        <v>2036</v>
      </c>
      <c r="J637" s="22" t="s">
        <v>2069</v>
      </c>
      <c r="K637" s="15">
        <f t="shared" si="27"/>
        <v>4</v>
      </c>
      <c r="L637" s="15" t="str">
        <f t="shared" si="28"/>
        <v>23</v>
      </c>
      <c r="M637" s="15" t="str">
        <f t="shared" si="29"/>
        <v>2023年製</v>
      </c>
      <c r="N637" s="422">
        <f>VLOOKUP(B:B,価格調査!B:S,18,0)</f>
        <v>1074476751</v>
      </c>
    </row>
    <row r="638" spans="1:14" s="15" customFormat="1">
      <c r="A638" s="16" t="s">
        <v>7651</v>
      </c>
      <c r="B638" s="373">
        <v>2355017159042</v>
      </c>
      <c r="C638" s="373">
        <v>4985009700167</v>
      </c>
      <c r="D638" s="22" t="s">
        <v>2073</v>
      </c>
      <c r="E638" s="22">
        <v>1923</v>
      </c>
      <c r="F638" s="22">
        <v>4</v>
      </c>
      <c r="G638" s="22">
        <v>0</v>
      </c>
      <c r="H638" s="22" t="s">
        <v>2037</v>
      </c>
      <c r="I638" s="22" t="s">
        <v>2036</v>
      </c>
      <c r="J638" s="22" t="s">
        <v>2058</v>
      </c>
      <c r="K638" s="15">
        <f t="shared" si="27"/>
        <v>2</v>
      </c>
      <c r="L638" s="15" t="str">
        <f t="shared" si="28"/>
        <v>23</v>
      </c>
      <c r="M638" s="15" t="str">
        <f t="shared" si="29"/>
        <v>2023年製</v>
      </c>
      <c r="N638" s="422">
        <f>VLOOKUP(B:B,価格調査!B:S,18,0)</f>
        <v>1074476590</v>
      </c>
    </row>
    <row r="639" spans="1:14" s="15" customFormat="1">
      <c r="A639" s="16" t="s">
        <v>7651</v>
      </c>
      <c r="B639" s="373">
        <v>2355017159042</v>
      </c>
      <c r="C639" s="373">
        <v>4985009700167</v>
      </c>
      <c r="D639" s="22" t="s">
        <v>2073</v>
      </c>
      <c r="E639" s="22">
        <v>3823</v>
      </c>
      <c r="F639" s="22">
        <v>4</v>
      </c>
      <c r="G639" s="22">
        <v>0</v>
      </c>
      <c r="H639" s="22" t="s">
        <v>2037</v>
      </c>
      <c r="I639" s="22" t="s">
        <v>2036</v>
      </c>
      <c r="J639" s="22" t="s">
        <v>2038</v>
      </c>
      <c r="K639" s="15">
        <f t="shared" si="27"/>
        <v>2</v>
      </c>
      <c r="L639" s="15" t="str">
        <f t="shared" si="28"/>
        <v>23</v>
      </c>
      <c r="M639" s="15" t="str">
        <f t="shared" si="29"/>
        <v>2023年製</v>
      </c>
      <c r="N639" s="422">
        <f>VLOOKUP(B:B,価格調査!B:S,18,0)</f>
        <v>1074476590</v>
      </c>
    </row>
    <row r="640" spans="1:14" s="15" customFormat="1">
      <c r="A640" s="16" t="s">
        <v>7651</v>
      </c>
      <c r="B640" s="373">
        <v>2355018159140</v>
      </c>
      <c r="C640" s="373">
        <v>4985009702055</v>
      </c>
      <c r="D640" s="22" t="s">
        <v>2070</v>
      </c>
      <c r="E640" s="22">
        <v>2423</v>
      </c>
      <c r="F640" s="22">
        <v>3</v>
      </c>
      <c r="G640" s="22">
        <v>0</v>
      </c>
      <c r="H640" s="22" t="s">
        <v>2037</v>
      </c>
      <c r="I640" s="22" t="s">
        <v>2036</v>
      </c>
      <c r="J640" s="22" t="s">
        <v>2058</v>
      </c>
      <c r="K640" s="15">
        <f t="shared" si="27"/>
        <v>1</v>
      </c>
      <c r="L640" s="15" t="str">
        <f t="shared" si="28"/>
        <v>23</v>
      </c>
      <c r="M640" s="15" t="str">
        <f t="shared" si="29"/>
        <v>2023年製</v>
      </c>
      <c r="N640" s="422">
        <f>VLOOKUP(B:B,価格調査!B:S,18,0)</f>
        <v>1074476592</v>
      </c>
    </row>
    <row r="641" spans="1:14" s="15" customFormat="1">
      <c r="A641" s="16" t="s">
        <v>7651</v>
      </c>
      <c r="B641" s="373">
        <v>2356016159040</v>
      </c>
      <c r="C641" s="373">
        <v>4985009700310</v>
      </c>
      <c r="D641" s="22" t="s">
        <v>13501</v>
      </c>
      <c r="E641" s="22">
        <v>3223</v>
      </c>
      <c r="F641" s="22">
        <v>8</v>
      </c>
      <c r="G641" s="22">
        <v>0</v>
      </c>
      <c r="H641" s="22" t="s">
        <v>2037</v>
      </c>
      <c r="I641" s="22" t="s">
        <v>2036</v>
      </c>
      <c r="J641" s="22" t="s">
        <v>2040</v>
      </c>
      <c r="K641" s="15">
        <f t="shared" si="27"/>
        <v>1</v>
      </c>
      <c r="L641" s="15" t="str">
        <f t="shared" si="28"/>
        <v>23</v>
      </c>
      <c r="M641" s="15" t="str">
        <f t="shared" si="29"/>
        <v>2023年製</v>
      </c>
      <c r="N641" s="422">
        <f>VLOOKUP(B:B,価格調査!B:S,18,0)</f>
        <v>1074476513</v>
      </c>
    </row>
    <row r="642" spans="1:14" s="15" customFormat="1">
      <c r="A642" s="16" t="s">
        <v>7651</v>
      </c>
      <c r="B642" s="373">
        <v>2453519158409</v>
      </c>
      <c r="C642" s="373">
        <v>4985009689066</v>
      </c>
      <c r="D642" s="22" t="s">
        <v>7337</v>
      </c>
      <c r="E642" s="22">
        <v>323</v>
      </c>
      <c r="F642" s="22">
        <v>2</v>
      </c>
      <c r="G642" s="22">
        <v>0</v>
      </c>
      <c r="H642" s="22" t="s">
        <v>2037</v>
      </c>
      <c r="I642" s="22" t="s">
        <v>2036</v>
      </c>
      <c r="J642" s="22" t="s">
        <v>2252</v>
      </c>
      <c r="K642" s="15">
        <f t="shared" ref="K642:K705" si="30">COUNTIF(B:B,B642)</f>
        <v>2</v>
      </c>
      <c r="L642" s="15" t="str">
        <f t="shared" ref="L642:L705" si="31">RIGHT(E642,2)</f>
        <v>23</v>
      </c>
      <c r="M642" s="15" t="str">
        <f t="shared" ref="M642:M705" si="32">"20"&amp;L642&amp;"年製"</f>
        <v>2023年製</v>
      </c>
      <c r="N642" s="422">
        <f>VLOOKUP(B:B,価格調査!B:S,18,0)</f>
        <v>1074476783</v>
      </c>
    </row>
    <row r="643" spans="1:14" s="15" customFormat="1">
      <c r="A643" s="16" t="s">
        <v>7651</v>
      </c>
      <c r="B643" s="373">
        <v>2454019158401</v>
      </c>
      <c r="C643" s="373">
        <v>4985009689301</v>
      </c>
      <c r="D643" s="22" t="s">
        <v>2059</v>
      </c>
      <c r="E643" s="22">
        <v>2823</v>
      </c>
      <c r="F643" s="22">
        <v>2</v>
      </c>
      <c r="G643" s="22">
        <v>0</v>
      </c>
      <c r="H643" s="22" t="s">
        <v>2037</v>
      </c>
      <c r="I643" s="22" t="s">
        <v>2036</v>
      </c>
      <c r="J643" s="22" t="s">
        <v>2090</v>
      </c>
      <c r="K643" s="15">
        <f t="shared" si="30"/>
        <v>1</v>
      </c>
      <c r="L643" s="15" t="str">
        <f t="shared" si="31"/>
        <v>23</v>
      </c>
      <c r="M643" s="15" t="str">
        <f t="shared" si="32"/>
        <v>2023年製</v>
      </c>
      <c r="N643" s="422">
        <f>VLOOKUP(B:B,価格調査!B:S,18,0)</f>
        <v>1074476479</v>
      </c>
    </row>
    <row r="644" spans="1:14" s="15" customFormat="1">
      <c r="A644" s="16" t="s">
        <v>7651</v>
      </c>
      <c r="B644" s="373">
        <v>2553519158406</v>
      </c>
      <c r="C644" s="373">
        <v>4985009689080</v>
      </c>
      <c r="D644" s="22" t="s">
        <v>2050</v>
      </c>
      <c r="E644" s="22">
        <v>2323</v>
      </c>
      <c r="F644" s="22">
        <v>12</v>
      </c>
      <c r="G644" s="22">
        <v>0</v>
      </c>
      <c r="H644" s="22" t="s">
        <v>2037</v>
      </c>
      <c r="I644" s="22" t="s">
        <v>2036</v>
      </c>
      <c r="J644" s="22" t="s">
        <v>2062</v>
      </c>
      <c r="K644" s="15">
        <f t="shared" si="30"/>
        <v>1</v>
      </c>
      <c r="L644" s="15" t="str">
        <f t="shared" si="31"/>
        <v>23</v>
      </c>
      <c r="M644" s="15" t="str">
        <f t="shared" si="32"/>
        <v>2023年製</v>
      </c>
      <c r="N644" s="422">
        <f>VLOOKUP(B:B,価格調査!B:S,18,0)</f>
        <v>1074476740</v>
      </c>
    </row>
    <row r="645" spans="1:14" s="15" customFormat="1">
      <c r="A645" s="16" t="s">
        <v>7651</v>
      </c>
      <c r="B645" s="373">
        <v>1756515130389</v>
      </c>
      <c r="C645" s="373" t="s">
        <v>2899</v>
      </c>
      <c r="D645" s="22" t="s">
        <v>2212</v>
      </c>
      <c r="E645" s="22">
        <v>923</v>
      </c>
      <c r="F645" s="22">
        <v>1</v>
      </c>
      <c r="G645" s="22">
        <v>0</v>
      </c>
      <c r="H645" s="22" t="s">
        <v>2037</v>
      </c>
      <c r="I645" s="22" t="s">
        <v>2036</v>
      </c>
      <c r="J645" s="22" t="s">
        <v>2146</v>
      </c>
      <c r="K645" s="15">
        <f t="shared" si="30"/>
        <v>4</v>
      </c>
      <c r="L645" s="15" t="str">
        <f t="shared" si="31"/>
        <v>23</v>
      </c>
      <c r="M645" s="15" t="str">
        <f t="shared" si="32"/>
        <v>2023年製</v>
      </c>
      <c r="N645" s="422" t="e">
        <f>VLOOKUP(B:B,価格調査!B:S,18,0)</f>
        <v>#N/A</v>
      </c>
    </row>
    <row r="646" spans="1:14" s="15" customFormat="1">
      <c r="A646" s="16" t="s">
        <v>7651</v>
      </c>
      <c r="B646" s="373">
        <v>1756515130389</v>
      </c>
      <c r="C646" s="373" t="s">
        <v>2899</v>
      </c>
      <c r="D646" s="22" t="s">
        <v>2212</v>
      </c>
      <c r="E646" s="22">
        <v>1123</v>
      </c>
      <c r="F646" s="22">
        <v>2</v>
      </c>
      <c r="G646" s="22">
        <v>0</v>
      </c>
      <c r="H646" s="22" t="s">
        <v>2037</v>
      </c>
      <c r="I646" s="22" t="s">
        <v>2036</v>
      </c>
      <c r="J646" s="22" t="s">
        <v>2211</v>
      </c>
      <c r="K646" s="15">
        <f t="shared" si="30"/>
        <v>4</v>
      </c>
      <c r="L646" s="15" t="str">
        <f t="shared" si="31"/>
        <v>23</v>
      </c>
      <c r="M646" s="15" t="str">
        <f t="shared" si="32"/>
        <v>2023年製</v>
      </c>
      <c r="N646" s="422" t="e">
        <f>VLOOKUP(B:B,価格調査!B:S,18,0)</f>
        <v>#N/A</v>
      </c>
    </row>
    <row r="647" spans="1:14" s="15" customFormat="1">
      <c r="A647" s="16" t="s">
        <v>7651</v>
      </c>
      <c r="B647" s="373">
        <v>1756515130389</v>
      </c>
      <c r="C647" s="373" t="s">
        <v>2899</v>
      </c>
      <c r="D647" s="22" t="s">
        <v>2212</v>
      </c>
      <c r="E647" s="22">
        <v>1123</v>
      </c>
      <c r="F647" s="22">
        <v>4</v>
      </c>
      <c r="G647" s="22">
        <v>0</v>
      </c>
      <c r="H647" s="22" t="s">
        <v>2037</v>
      </c>
      <c r="I647" s="22" t="s">
        <v>2036</v>
      </c>
      <c r="J647" s="22" t="s">
        <v>2213</v>
      </c>
      <c r="K647" s="15">
        <f t="shared" si="30"/>
        <v>4</v>
      </c>
      <c r="L647" s="15" t="str">
        <f t="shared" si="31"/>
        <v>23</v>
      </c>
      <c r="M647" s="15" t="str">
        <f t="shared" si="32"/>
        <v>2023年製</v>
      </c>
      <c r="N647" s="422" t="e">
        <f>VLOOKUP(B:B,価格調査!B:S,18,0)</f>
        <v>#N/A</v>
      </c>
    </row>
    <row r="648" spans="1:14" s="15" customFormat="1">
      <c r="A648" s="16" t="s">
        <v>7651</v>
      </c>
      <c r="B648" s="373">
        <v>1756515130389</v>
      </c>
      <c r="C648" s="373" t="s">
        <v>2899</v>
      </c>
      <c r="D648" s="22" t="s">
        <v>2212</v>
      </c>
      <c r="E648" s="22">
        <v>1123</v>
      </c>
      <c r="F648" s="22">
        <v>2</v>
      </c>
      <c r="G648" s="22">
        <v>0</v>
      </c>
      <c r="H648" s="22" t="s">
        <v>2037</v>
      </c>
      <c r="I648" s="22" t="s">
        <v>2036</v>
      </c>
      <c r="J648" s="22" t="s">
        <v>2213</v>
      </c>
      <c r="K648" s="15">
        <f t="shared" si="30"/>
        <v>4</v>
      </c>
      <c r="L648" s="15" t="str">
        <f t="shared" si="31"/>
        <v>23</v>
      </c>
      <c r="M648" s="15" t="str">
        <f t="shared" si="32"/>
        <v>2023年製</v>
      </c>
      <c r="N648" s="422" t="e">
        <f>VLOOKUP(B:B,価格調査!B:S,18,0)</f>
        <v>#N/A</v>
      </c>
    </row>
    <row r="649" spans="1:14" s="15" customFormat="1">
      <c r="A649" s="16" t="s">
        <v>7651</v>
      </c>
      <c r="B649" s="373">
        <v>1756515139382</v>
      </c>
      <c r="C649" s="373" t="s">
        <v>2900</v>
      </c>
      <c r="D649" s="22" t="s">
        <v>2210</v>
      </c>
      <c r="E649" s="22">
        <v>2523</v>
      </c>
      <c r="F649" s="22">
        <v>19</v>
      </c>
      <c r="G649" s="22">
        <v>0</v>
      </c>
      <c r="H649" s="22" t="s">
        <v>2037</v>
      </c>
      <c r="I649" s="22" t="s">
        <v>2036</v>
      </c>
      <c r="J649" s="22" t="s">
        <v>2146</v>
      </c>
      <c r="K649" s="15">
        <f t="shared" si="30"/>
        <v>2</v>
      </c>
      <c r="L649" s="15" t="str">
        <f t="shared" si="31"/>
        <v>23</v>
      </c>
      <c r="M649" s="15" t="str">
        <f t="shared" si="32"/>
        <v>2023年製</v>
      </c>
      <c r="N649" s="422">
        <f>VLOOKUP(B:B,価格調査!B:S,18,0)</f>
        <v>1074476438</v>
      </c>
    </row>
    <row r="650" spans="1:14" s="15" customFormat="1">
      <c r="A650" s="16" t="s">
        <v>7651</v>
      </c>
      <c r="B650" s="373">
        <v>1756515139382</v>
      </c>
      <c r="C650" s="373" t="s">
        <v>2900</v>
      </c>
      <c r="D650" s="22" t="s">
        <v>2210</v>
      </c>
      <c r="E650" s="22">
        <v>5023</v>
      </c>
      <c r="F650" s="22">
        <v>20</v>
      </c>
      <c r="G650" s="22">
        <v>0</v>
      </c>
      <c r="H650" s="22" t="s">
        <v>2037</v>
      </c>
      <c r="I650" s="22" t="s">
        <v>2036</v>
      </c>
      <c r="J650" s="22" t="s">
        <v>2148</v>
      </c>
      <c r="K650" s="15">
        <f t="shared" si="30"/>
        <v>2</v>
      </c>
      <c r="L650" s="15" t="str">
        <f t="shared" si="31"/>
        <v>23</v>
      </c>
      <c r="M650" s="15" t="str">
        <f t="shared" si="32"/>
        <v>2023年製</v>
      </c>
      <c r="N650" s="422">
        <f>VLOOKUP(B:B,価格調査!B:S,18,0)</f>
        <v>1074476438</v>
      </c>
    </row>
    <row r="651" spans="1:14" s="15" customFormat="1">
      <c r="A651" s="16" t="s">
        <v>7651</v>
      </c>
      <c r="B651" s="373">
        <v>1955516130392</v>
      </c>
      <c r="C651" s="373" t="s">
        <v>2903</v>
      </c>
      <c r="D651" s="22" t="s">
        <v>2195</v>
      </c>
      <c r="E651" s="22">
        <v>4423</v>
      </c>
      <c r="F651" s="22">
        <v>8</v>
      </c>
      <c r="G651" s="22">
        <v>0</v>
      </c>
      <c r="H651" s="22" t="s">
        <v>2037</v>
      </c>
      <c r="I651" s="22" t="s">
        <v>2036</v>
      </c>
      <c r="J651" s="22" t="s">
        <v>2148</v>
      </c>
      <c r="K651" s="15">
        <f t="shared" si="30"/>
        <v>4</v>
      </c>
      <c r="L651" s="15" t="str">
        <f t="shared" si="31"/>
        <v>23</v>
      </c>
      <c r="M651" s="15" t="str">
        <f t="shared" si="32"/>
        <v>2023年製</v>
      </c>
      <c r="N651" s="422">
        <f>VLOOKUP(B:B,価格調査!B:S,18,0)</f>
        <v>1074475873</v>
      </c>
    </row>
    <row r="652" spans="1:14" s="15" customFormat="1">
      <c r="A652" s="16" t="s">
        <v>7651</v>
      </c>
      <c r="B652" s="373">
        <v>1955516130392</v>
      </c>
      <c r="C652" s="373" t="s">
        <v>2903</v>
      </c>
      <c r="D652" s="22" t="s">
        <v>2195</v>
      </c>
      <c r="E652" s="22">
        <v>5023</v>
      </c>
      <c r="F652" s="22">
        <v>8</v>
      </c>
      <c r="G652" s="22">
        <v>0</v>
      </c>
      <c r="H652" s="22" t="s">
        <v>2037</v>
      </c>
      <c r="I652" s="22" t="s">
        <v>2036</v>
      </c>
      <c r="J652" s="22" t="s">
        <v>2148</v>
      </c>
      <c r="K652" s="15">
        <f t="shared" si="30"/>
        <v>4</v>
      </c>
      <c r="L652" s="15" t="str">
        <f t="shared" si="31"/>
        <v>23</v>
      </c>
      <c r="M652" s="15" t="str">
        <f t="shared" si="32"/>
        <v>2023年製</v>
      </c>
      <c r="N652" s="422">
        <f>VLOOKUP(B:B,価格調査!B:S,18,0)</f>
        <v>1074475873</v>
      </c>
    </row>
    <row r="653" spans="1:14" s="15" customFormat="1">
      <c r="A653" s="16" t="s">
        <v>7651</v>
      </c>
      <c r="B653" s="373">
        <v>1955516130392</v>
      </c>
      <c r="C653" s="373" t="s">
        <v>2903</v>
      </c>
      <c r="D653" s="22" t="s">
        <v>2195</v>
      </c>
      <c r="E653" s="22">
        <v>4423</v>
      </c>
      <c r="F653" s="22">
        <v>4</v>
      </c>
      <c r="G653" s="22">
        <v>0</v>
      </c>
      <c r="H653" s="22" t="s">
        <v>2037</v>
      </c>
      <c r="I653" s="22" t="s">
        <v>2036</v>
      </c>
      <c r="J653" s="22" t="s">
        <v>2146</v>
      </c>
      <c r="K653" s="15">
        <f t="shared" si="30"/>
        <v>4</v>
      </c>
      <c r="L653" s="15" t="str">
        <f t="shared" si="31"/>
        <v>23</v>
      </c>
      <c r="M653" s="15" t="str">
        <f t="shared" si="32"/>
        <v>2023年製</v>
      </c>
      <c r="N653" s="422">
        <f>VLOOKUP(B:B,価格調査!B:S,18,0)</f>
        <v>1074475873</v>
      </c>
    </row>
    <row r="654" spans="1:14" s="15" customFormat="1">
      <c r="A654" s="16" t="s">
        <v>7651</v>
      </c>
      <c r="B654" s="373">
        <v>2154517132070</v>
      </c>
      <c r="C654" s="373" t="s">
        <v>2906</v>
      </c>
      <c r="D654" s="22" t="s">
        <v>2174</v>
      </c>
      <c r="E654" s="22">
        <v>5023</v>
      </c>
      <c r="F654" s="22">
        <v>15</v>
      </c>
      <c r="G654" s="22">
        <v>0</v>
      </c>
      <c r="H654" s="22" t="s">
        <v>2037</v>
      </c>
      <c r="I654" s="22" t="s">
        <v>2036</v>
      </c>
      <c r="J654" s="22" t="s">
        <v>2146</v>
      </c>
      <c r="K654" s="15">
        <f t="shared" si="30"/>
        <v>4</v>
      </c>
      <c r="L654" s="15" t="str">
        <f t="shared" si="31"/>
        <v>23</v>
      </c>
      <c r="M654" s="15" t="str">
        <f t="shared" si="32"/>
        <v>2023年製</v>
      </c>
      <c r="N654" s="422">
        <f>VLOOKUP(B:B,価格調査!B:S,18,0)</f>
        <v>1074476605</v>
      </c>
    </row>
    <row r="655" spans="1:14" s="15" customFormat="1">
      <c r="A655" s="16" t="s">
        <v>7651</v>
      </c>
      <c r="B655" s="373">
        <v>2154517132070</v>
      </c>
      <c r="C655" s="373" t="s">
        <v>2906</v>
      </c>
      <c r="D655" s="22" t="s">
        <v>2174</v>
      </c>
      <c r="E655" s="22">
        <v>4923</v>
      </c>
      <c r="F655" s="22">
        <v>7</v>
      </c>
      <c r="G655" s="22">
        <v>0</v>
      </c>
      <c r="H655" s="22" t="s">
        <v>2037</v>
      </c>
      <c r="I655" s="22" t="s">
        <v>2036</v>
      </c>
      <c r="J655" s="22" t="s">
        <v>2148</v>
      </c>
      <c r="K655" s="15">
        <f t="shared" si="30"/>
        <v>4</v>
      </c>
      <c r="L655" s="15" t="str">
        <f t="shared" si="31"/>
        <v>23</v>
      </c>
      <c r="M655" s="15" t="str">
        <f t="shared" si="32"/>
        <v>2023年製</v>
      </c>
      <c r="N655" s="422">
        <f>VLOOKUP(B:B,価格調査!B:S,18,0)</f>
        <v>1074476605</v>
      </c>
    </row>
    <row r="656" spans="1:14" s="15" customFormat="1">
      <c r="A656" s="16" t="s">
        <v>7651</v>
      </c>
      <c r="B656" s="373">
        <v>2154517132070</v>
      </c>
      <c r="C656" s="373" t="s">
        <v>2906</v>
      </c>
      <c r="D656" s="22" t="s">
        <v>2174</v>
      </c>
      <c r="E656" s="22">
        <v>5023</v>
      </c>
      <c r="F656" s="22">
        <v>7</v>
      </c>
      <c r="G656" s="22">
        <v>0</v>
      </c>
      <c r="H656" s="22" t="s">
        <v>2037</v>
      </c>
      <c r="I656" s="22" t="s">
        <v>2036</v>
      </c>
      <c r="J656" s="22" t="s">
        <v>2148</v>
      </c>
      <c r="K656" s="15">
        <f t="shared" si="30"/>
        <v>4</v>
      </c>
      <c r="L656" s="15" t="str">
        <f t="shared" si="31"/>
        <v>23</v>
      </c>
      <c r="M656" s="15" t="str">
        <f t="shared" si="32"/>
        <v>2023年製</v>
      </c>
      <c r="N656" s="422">
        <f>VLOOKUP(B:B,価格調査!B:S,18,0)</f>
        <v>1074476605</v>
      </c>
    </row>
    <row r="657" spans="1:14" s="15" customFormat="1">
      <c r="A657" s="16" t="s">
        <v>7651</v>
      </c>
      <c r="B657" s="373">
        <v>2154517132070</v>
      </c>
      <c r="C657" s="373" t="s">
        <v>2906</v>
      </c>
      <c r="D657" s="22" t="s">
        <v>2174</v>
      </c>
      <c r="E657" s="22">
        <v>5023</v>
      </c>
      <c r="F657" s="22">
        <v>2</v>
      </c>
      <c r="G657" s="22">
        <v>0</v>
      </c>
      <c r="H657" s="22" t="s">
        <v>2037</v>
      </c>
      <c r="I657" s="22" t="s">
        <v>2036</v>
      </c>
      <c r="J657" s="22" t="s">
        <v>2148</v>
      </c>
      <c r="K657" s="15">
        <f t="shared" si="30"/>
        <v>4</v>
      </c>
      <c r="L657" s="15" t="str">
        <f t="shared" si="31"/>
        <v>23</v>
      </c>
      <c r="M657" s="15" t="str">
        <f t="shared" si="32"/>
        <v>2023年製</v>
      </c>
      <c r="N657" s="422">
        <f>VLOOKUP(B:B,価格調査!B:S,18,0)</f>
        <v>1074476605</v>
      </c>
    </row>
    <row r="658" spans="1:14" s="15" customFormat="1">
      <c r="A658" s="16" t="s">
        <v>7651</v>
      </c>
      <c r="B658" s="373">
        <v>2155517139380</v>
      </c>
      <c r="C658" s="373" t="s">
        <v>2908</v>
      </c>
      <c r="D658" s="22" t="s">
        <v>2165</v>
      </c>
      <c r="E658" s="22">
        <v>3423</v>
      </c>
      <c r="F658" s="22">
        <v>3</v>
      </c>
      <c r="G658" s="22">
        <v>0</v>
      </c>
      <c r="H658" s="22" t="s">
        <v>2037</v>
      </c>
      <c r="I658" s="22" t="s">
        <v>2036</v>
      </c>
      <c r="J658" s="22" t="s">
        <v>2146</v>
      </c>
      <c r="K658" s="15">
        <f t="shared" si="30"/>
        <v>1</v>
      </c>
      <c r="L658" s="15" t="str">
        <f t="shared" si="31"/>
        <v>23</v>
      </c>
      <c r="M658" s="15" t="str">
        <f t="shared" si="32"/>
        <v>2023年製</v>
      </c>
      <c r="N658" s="422">
        <f>VLOOKUP(B:B,価格調査!B:S,18,0)</f>
        <v>1074475866</v>
      </c>
    </row>
    <row r="659" spans="1:14" s="15" customFormat="1">
      <c r="A659" s="16" t="s">
        <v>7651</v>
      </c>
      <c r="B659" s="373">
        <v>2156016139383</v>
      </c>
      <c r="C659" s="373" t="s">
        <v>2909</v>
      </c>
      <c r="D659" s="22" t="s">
        <v>2163</v>
      </c>
      <c r="E659" s="22">
        <v>3823</v>
      </c>
      <c r="F659" s="22">
        <v>12</v>
      </c>
      <c r="G659" s="22">
        <v>0</v>
      </c>
      <c r="H659" s="22" t="s">
        <v>2037</v>
      </c>
      <c r="I659" s="22" t="s">
        <v>2036</v>
      </c>
      <c r="J659" s="22" t="s">
        <v>2148</v>
      </c>
      <c r="K659" s="15">
        <f t="shared" si="30"/>
        <v>1</v>
      </c>
      <c r="L659" s="15" t="str">
        <f t="shared" si="31"/>
        <v>23</v>
      </c>
      <c r="M659" s="15" t="str">
        <f t="shared" si="32"/>
        <v>2023年製</v>
      </c>
      <c r="N659" s="422">
        <f>VLOOKUP(B:B,価格調査!B:S,18,0)</f>
        <v>1074475867</v>
      </c>
    </row>
    <row r="660" spans="1:14" s="15" customFormat="1">
      <c r="A660" s="16" t="s">
        <v>7651</v>
      </c>
      <c r="B660" s="373">
        <v>2254517132077</v>
      </c>
      <c r="C660" s="373" t="s">
        <v>2910</v>
      </c>
      <c r="D660" s="22" t="s">
        <v>2158</v>
      </c>
      <c r="E660" s="22">
        <v>3323</v>
      </c>
      <c r="F660" s="22">
        <v>10</v>
      </c>
      <c r="G660" s="22">
        <v>0</v>
      </c>
      <c r="H660" s="22" t="s">
        <v>2037</v>
      </c>
      <c r="I660" s="22" t="s">
        <v>2036</v>
      </c>
      <c r="J660" s="22" t="s">
        <v>2148</v>
      </c>
      <c r="K660" s="15">
        <f t="shared" si="30"/>
        <v>1</v>
      </c>
      <c r="L660" s="15" t="str">
        <f t="shared" si="31"/>
        <v>23</v>
      </c>
      <c r="M660" s="15" t="str">
        <f t="shared" si="32"/>
        <v>2023年製</v>
      </c>
      <c r="N660" s="422">
        <f>VLOOKUP(B:B,価格調査!B:S,18,0)</f>
        <v>1074475954</v>
      </c>
    </row>
    <row r="661" spans="1:14" s="15" customFormat="1">
      <c r="A661" s="16" t="s">
        <v>7651</v>
      </c>
      <c r="B661" s="373">
        <v>2454519132079</v>
      </c>
      <c r="C661" s="373" t="s">
        <v>2913</v>
      </c>
      <c r="D661" s="22" t="s">
        <v>2149</v>
      </c>
      <c r="E661" s="22">
        <v>5023</v>
      </c>
      <c r="F661" s="22">
        <v>10</v>
      </c>
      <c r="G661" s="22">
        <v>0</v>
      </c>
      <c r="H661" s="22" t="s">
        <v>2037</v>
      </c>
      <c r="I661" s="22" t="s">
        <v>2036</v>
      </c>
      <c r="J661" s="22" t="s">
        <v>2148</v>
      </c>
      <c r="K661" s="15">
        <f t="shared" si="30"/>
        <v>4</v>
      </c>
      <c r="L661" s="15" t="str">
        <f t="shared" si="31"/>
        <v>23</v>
      </c>
      <c r="M661" s="15" t="str">
        <f t="shared" si="32"/>
        <v>2023年製</v>
      </c>
      <c r="N661" s="422">
        <f>VLOOKUP(B:B,価格調査!B:S,18,0)</f>
        <v>1074476504</v>
      </c>
    </row>
    <row r="662" spans="1:14" s="15" customFormat="1">
      <c r="A662" s="16" t="s">
        <v>7651</v>
      </c>
      <c r="B662" s="373">
        <v>2454519132079</v>
      </c>
      <c r="C662" s="373" t="s">
        <v>2913</v>
      </c>
      <c r="D662" s="22" t="s">
        <v>2149</v>
      </c>
      <c r="E662" s="22">
        <v>5023</v>
      </c>
      <c r="F662" s="22">
        <v>15</v>
      </c>
      <c r="G662" s="22">
        <v>0</v>
      </c>
      <c r="H662" s="22" t="s">
        <v>2037</v>
      </c>
      <c r="I662" s="22" t="s">
        <v>2036</v>
      </c>
      <c r="J662" s="22" t="s">
        <v>2148</v>
      </c>
      <c r="K662" s="15">
        <f t="shared" si="30"/>
        <v>4</v>
      </c>
      <c r="L662" s="15" t="str">
        <f t="shared" si="31"/>
        <v>23</v>
      </c>
      <c r="M662" s="15" t="str">
        <f t="shared" si="32"/>
        <v>2023年製</v>
      </c>
      <c r="N662" s="422">
        <f>VLOOKUP(B:B,価格調査!B:S,18,0)</f>
        <v>1074476504</v>
      </c>
    </row>
    <row r="663" spans="1:14" s="15" customFormat="1">
      <c r="A663" s="16" t="s">
        <v>7651</v>
      </c>
      <c r="B663" s="373">
        <v>2454519132079</v>
      </c>
      <c r="C663" s="373" t="s">
        <v>2913</v>
      </c>
      <c r="D663" s="22" t="s">
        <v>2149</v>
      </c>
      <c r="E663" s="22">
        <v>5023</v>
      </c>
      <c r="F663" s="22">
        <v>16</v>
      </c>
      <c r="G663" s="22">
        <v>0</v>
      </c>
      <c r="H663" s="22" t="s">
        <v>2037</v>
      </c>
      <c r="I663" s="22" t="s">
        <v>2036</v>
      </c>
      <c r="J663" s="22" t="s">
        <v>2148</v>
      </c>
      <c r="K663" s="15">
        <f t="shared" si="30"/>
        <v>4</v>
      </c>
      <c r="L663" s="15" t="str">
        <f t="shared" si="31"/>
        <v>23</v>
      </c>
      <c r="M663" s="15" t="str">
        <f t="shared" si="32"/>
        <v>2023年製</v>
      </c>
      <c r="N663" s="422">
        <f>VLOOKUP(B:B,価格調査!B:S,18,0)</f>
        <v>1074476504</v>
      </c>
    </row>
    <row r="664" spans="1:14" s="15" customFormat="1">
      <c r="A664" s="16" t="s">
        <v>7651</v>
      </c>
      <c r="B664" s="373">
        <v>2454519132079</v>
      </c>
      <c r="C664" s="373" t="s">
        <v>2913</v>
      </c>
      <c r="D664" s="22" t="s">
        <v>2149</v>
      </c>
      <c r="E664" s="22">
        <v>5023</v>
      </c>
      <c r="F664" s="22">
        <v>7</v>
      </c>
      <c r="G664" s="22">
        <v>0</v>
      </c>
      <c r="H664" s="22" t="s">
        <v>2037</v>
      </c>
      <c r="I664" s="22" t="s">
        <v>2036</v>
      </c>
      <c r="J664" s="22" t="s">
        <v>2148</v>
      </c>
      <c r="K664" s="15">
        <f t="shared" si="30"/>
        <v>4</v>
      </c>
      <c r="L664" s="15" t="str">
        <f t="shared" si="31"/>
        <v>23</v>
      </c>
      <c r="M664" s="15" t="str">
        <f t="shared" si="32"/>
        <v>2023年製</v>
      </c>
      <c r="N664" s="422">
        <f>VLOOKUP(B:B,価格調査!B:S,18,0)</f>
        <v>1074476504</v>
      </c>
    </row>
    <row r="665" spans="1:14" s="15" customFormat="1">
      <c r="A665" s="16" t="s">
        <v>7651</v>
      </c>
      <c r="B665" s="373">
        <v>1958015156566</v>
      </c>
      <c r="C665" s="373" t="s">
        <v>12272</v>
      </c>
      <c r="D665" s="22" t="s">
        <v>12273</v>
      </c>
      <c r="E665" s="22">
        <v>4923</v>
      </c>
      <c r="F665" s="22">
        <v>24</v>
      </c>
      <c r="G665" s="22">
        <v>0</v>
      </c>
      <c r="H665" s="22" t="s">
        <v>2037</v>
      </c>
      <c r="I665" s="22" t="s">
        <v>2036</v>
      </c>
      <c r="J665" s="22" t="s">
        <v>2040</v>
      </c>
      <c r="K665" s="15">
        <f t="shared" si="30"/>
        <v>7</v>
      </c>
      <c r="L665" s="15" t="str">
        <f t="shared" si="31"/>
        <v>23</v>
      </c>
      <c r="M665" s="15" t="str">
        <f t="shared" si="32"/>
        <v>2023年製</v>
      </c>
      <c r="N665" s="422">
        <f>VLOOKUP(B:B,価格調査!B:S,18,0)</f>
        <v>1074475761</v>
      </c>
    </row>
    <row r="666" spans="1:14" s="15" customFormat="1">
      <c r="A666" s="16" t="s">
        <v>7651</v>
      </c>
      <c r="B666" s="373">
        <v>1958015156566</v>
      </c>
      <c r="C666" s="373" t="s">
        <v>12272</v>
      </c>
      <c r="D666" s="22" t="s">
        <v>12273</v>
      </c>
      <c r="E666" s="22">
        <v>4923</v>
      </c>
      <c r="F666" s="22">
        <v>24</v>
      </c>
      <c r="G666" s="22">
        <v>0</v>
      </c>
      <c r="H666" s="22" t="s">
        <v>2037</v>
      </c>
      <c r="I666" s="22" t="s">
        <v>2036</v>
      </c>
      <c r="J666" s="22" t="s">
        <v>2040</v>
      </c>
      <c r="K666" s="15">
        <f t="shared" si="30"/>
        <v>7</v>
      </c>
      <c r="L666" s="15" t="str">
        <f t="shared" si="31"/>
        <v>23</v>
      </c>
      <c r="M666" s="15" t="str">
        <f t="shared" si="32"/>
        <v>2023年製</v>
      </c>
      <c r="N666" s="422">
        <f>VLOOKUP(B:B,価格調査!B:S,18,0)</f>
        <v>1074475761</v>
      </c>
    </row>
    <row r="667" spans="1:14" s="15" customFormat="1">
      <c r="A667" s="16" t="s">
        <v>7651</v>
      </c>
      <c r="B667" s="373">
        <v>1958015156566</v>
      </c>
      <c r="C667" s="373" t="s">
        <v>12272</v>
      </c>
      <c r="D667" s="22" t="s">
        <v>12273</v>
      </c>
      <c r="E667" s="22">
        <v>4923</v>
      </c>
      <c r="F667" s="22">
        <v>24</v>
      </c>
      <c r="G667" s="22">
        <v>0</v>
      </c>
      <c r="H667" s="22" t="s">
        <v>2037</v>
      </c>
      <c r="I667" s="22" t="s">
        <v>2036</v>
      </c>
      <c r="J667" s="22" t="s">
        <v>2040</v>
      </c>
      <c r="K667" s="15">
        <f t="shared" si="30"/>
        <v>7</v>
      </c>
      <c r="L667" s="15" t="str">
        <f t="shared" si="31"/>
        <v>23</v>
      </c>
      <c r="M667" s="15" t="str">
        <f t="shared" si="32"/>
        <v>2023年製</v>
      </c>
      <c r="N667" s="422">
        <f>VLOOKUP(B:B,価格調査!B:S,18,0)</f>
        <v>1074475761</v>
      </c>
    </row>
    <row r="668" spans="1:14" s="15" customFormat="1">
      <c r="A668" s="16" t="s">
        <v>7651</v>
      </c>
      <c r="B668" s="373">
        <v>1958015156566</v>
      </c>
      <c r="C668" s="373" t="s">
        <v>12272</v>
      </c>
      <c r="D668" s="22" t="s">
        <v>12273</v>
      </c>
      <c r="E668" s="22">
        <v>4923</v>
      </c>
      <c r="F668" s="22">
        <v>11</v>
      </c>
      <c r="G668" s="22">
        <v>0</v>
      </c>
      <c r="H668" s="22" t="s">
        <v>2037</v>
      </c>
      <c r="I668" s="22" t="s">
        <v>2036</v>
      </c>
      <c r="J668" s="22" t="s">
        <v>2040</v>
      </c>
      <c r="K668" s="15">
        <f t="shared" si="30"/>
        <v>7</v>
      </c>
      <c r="L668" s="15" t="str">
        <f t="shared" si="31"/>
        <v>23</v>
      </c>
      <c r="M668" s="15" t="str">
        <f t="shared" si="32"/>
        <v>2023年製</v>
      </c>
      <c r="N668" s="422">
        <f>VLOOKUP(B:B,価格調査!B:S,18,0)</f>
        <v>1074475761</v>
      </c>
    </row>
    <row r="669" spans="1:14" s="15" customFormat="1">
      <c r="A669" s="16" t="s">
        <v>7651</v>
      </c>
      <c r="B669" s="373">
        <v>1958015156566</v>
      </c>
      <c r="C669" s="373" t="s">
        <v>12272</v>
      </c>
      <c r="D669" s="22" t="s">
        <v>12273</v>
      </c>
      <c r="E669" s="22">
        <v>4823</v>
      </c>
      <c r="F669" s="22">
        <v>13</v>
      </c>
      <c r="G669" s="22">
        <v>0</v>
      </c>
      <c r="H669" s="22" t="s">
        <v>2037</v>
      </c>
      <c r="I669" s="22" t="s">
        <v>2036</v>
      </c>
      <c r="J669" s="22" t="s">
        <v>2040</v>
      </c>
      <c r="K669" s="15">
        <f t="shared" si="30"/>
        <v>7</v>
      </c>
      <c r="L669" s="15" t="str">
        <f t="shared" si="31"/>
        <v>23</v>
      </c>
      <c r="M669" s="15" t="str">
        <f t="shared" si="32"/>
        <v>2023年製</v>
      </c>
      <c r="N669" s="422">
        <f>VLOOKUP(B:B,価格調査!B:S,18,0)</f>
        <v>1074475761</v>
      </c>
    </row>
    <row r="670" spans="1:14" s="15" customFormat="1">
      <c r="A670" s="16" t="s">
        <v>7651</v>
      </c>
      <c r="B670" s="373">
        <v>1958015156566</v>
      </c>
      <c r="C670" s="373" t="s">
        <v>12272</v>
      </c>
      <c r="D670" s="22" t="s">
        <v>12273</v>
      </c>
      <c r="E670" s="22">
        <v>4823</v>
      </c>
      <c r="F670" s="22">
        <v>21</v>
      </c>
      <c r="G670" s="22">
        <v>0</v>
      </c>
      <c r="H670" s="22" t="s">
        <v>2037</v>
      </c>
      <c r="I670" s="22" t="s">
        <v>2036</v>
      </c>
      <c r="J670" s="22" t="s">
        <v>2040</v>
      </c>
      <c r="K670" s="15">
        <f t="shared" si="30"/>
        <v>7</v>
      </c>
      <c r="L670" s="15" t="str">
        <f t="shared" si="31"/>
        <v>23</v>
      </c>
      <c r="M670" s="15" t="str">
        <f t="shared" si="32"/>
        <v>2023年製</v>
      </c>
      <c r="N670" s="422">
        <f>VLOOKUP(B:B,価格調査!B:S,18,0)</f>
        <v>1074475761</v>
      </c>
    </row>
    <row r="671" spans="1:14" s="15" customFormat="1">
      <c r="A671" s="16" t="s">
        <v>7651</v>
      </c>
      <c r="B671" s="373">
        <v>1958015156566</v>
      </c>
      <c r="C671" s="373" t="s">
        <v>12272</v>
      </c>
      <c r="D671" s="22" t="s">
        <v>12273</v>
      </c>
      <c r="E671" s="22">
        <v>4823</v>
      </c>
      <c r="F671" s="22">
        <v>23</v>
      </c>
      <c r="G671" s="22">
        <v>0</v>
      </c>
      <c r="H671" s="22" t="s">
        <v>2037</v>
      </c>
      <c r="I671" s="22" t="s">
        <v>2036</v>
      </c>
      <c r="J671" s="22" t="s">
        <v>2040</v>
      </c>
      <c r="K671" s="15">
        <f t="shared" si="30"/>
        <v>7</v>
      </c>
      <c r="L671" s="15" t="str">
        <f t="shared" si="31"/>
        <v>23</v>
      </c>
      <c r="M671" s="15" t="str">
        <f t="shared" si="32"/>
        <v>2023年製</v>
      </c>
      <c r="N671" s="422">
        <f>VLOOKUP(B:B,価格調査!B:S,18,0)</f>
        <v>1074475761</v>
      </c>
    </row>
    <row r="672" spans="1:14" s="15" customFormat="1">
      <c r="A672" s="16" t="s">
        <v>7651</v>
      </c>
      <c r="B672" s="373">
        <v>2254518158403</v>
      </c>
      <c r="C672" s="373">
        <v>4985009692080</v>
      </c>
      <c r="D672" s="22" t="s">
        <v>2089</v>
      </c>
      <c r="E672" s="22">
        <v>1123</v>
      </c>
      <c r="F672" s="22">
        <v>2</v>
      </c>
      <c r="G672" s="22">
        <v>0</v>
      </c>
      <c r="H672" s="22" t="s">
        <v>2037</v>
      </c>
      <c r="I672" s="22" t="s">
        <v>2036</v>
      </c>
      <c r="J672" s="22" t="s">
        <v>2090</v>
      </c>
      <c r="K672" s="15">
        <f t="shared" si="30"/>
        <v>3</v>
      </c>
      <c r="L672" s="15" t="str">
        <f t="shared" si="31"/>
        <v>23</v>
      </c>
      <c r="M672" s="15" t="str">
        <f t="shared" si="32"/>
        <v>2023年製</v>
      </c>
      <c r="N672" s="422">
        <f>VLOOKUP(B:B,価格調査!B:S,18,0)</f>
        <v>1074476328</v>
      </c>
    </row>
    <row r="673" spans="1:14" s="15" customFormat="1">
      <c r="A673" s="16" t="s">
        <v>7651</v>
      </c>
      <c r="B673" s="373">
        <v>2254518158403</v>
      </c>
      <c r="C673" s="373">
        <v>4985009692080</v>
      </c>
      <c r="D673" s="22" t="s">
        <v>2089</v>
      </c>
      <c r="E673" s="22">
        <v>2823</v>
      </c>
      <c r="F673" s="22">
        <v>2</v>
      </c>
      <c r="G673" s="22">
        <v>0</v>
      </c>
      <c r="H673" s="22" t="s">
        <v>2037</v>
      </c>
      <c r="I673" s="22" t="s">
        <v>2036</v>
      </c>
      <c r="J673" s="22" t="s">
        <v>2035</v>
      </c>
      <c r="K673" s="15">
        <f t="shared" si="30"/>
        <v>3</v>
      </c>
      <c r="L673" s="15" t="str">
        <f t="shared" si="31"/>
        <v>23</v>
      </c>
      <c r="M673" s="15" t="str">
        <f t="shared" si="32"/>
        <v>2023年製</v>
      </c>
      <c r="N673" s="422">
        <f>VLOOKUP(B:B,価格調査!B:S,18,0)</f>
        <v>1074476328</v>
      </c>
    </row>
    <row r="674" spans="1:14" s="15" customFormat="1">
      <c r="A674" s="16" t="s">
        <v>7651</v>
      </c>
      <c r="B674" s="373">
        <v>2254518158403</v>
      </c>
      <c r="C674" s="373">
        <v>4985009692080</v>
      </c>
      <c r="D674" s="22" t="s">
        <v>2089</v>
      </c>
      <c r="E674" s="22">
        <v>1123</v>
      </c>
      <c r="F674" s="22">
        <v>2</v>
      </c>
      <c r="G674" s="22">
        <v>0</v>
      </c>
      <c r="H674" s="22" t="s">
        <v>2037</v>
      </c>
      <c r="I674" s="22" t="s">
        <v>2036</v>
      </c>
      <c r="J674" s="22" t="s">
        <v>2035</v>
      </c>
      <c r="K674" s="15">
        <f t="shared" si="30"/>
        <v>3</v>
      </c>
      <c r="L674" s="15" t="str">
        <f t="shared" si="31"/>
        <v>23</v>
      </c>
      <c r="M674" s="15" t="str">
        <f t="shared" si="32"/>
        <v>2023年製</v>
      </c>
      <c r="N674" s="422">
        <f>VLOOKUP(B:B,価格調査!B:S,18,0)</f>
        <v>1074476328</v>
      </c>
    </row>
    <row r="675" spans="1:14" s="15" customFormat="1">
      <c r="A675" s="16" t="s">
        <v>7651</v>
      </c>
      <c r="B675" s="373">
        <v>2253519132078</v>
      </c>
      <c r="C675" s="373">
        <v>4992496097076</v>
      </c>
      <c r="D675" s="22" t="s">
        <v>4647</v>
      </c>
      <c r="E675" s="22">
        <v>4123</v>
      </c>
      <c r="F675" s="22">
        <v>19</v>
      </c>
      <c r="G675" s="22">
        <v>0</v>
      </c>
      <c r="H675" s="22" t="s">
        <v>2037</v>
      </c>
      <c r="I675" s="22" t="s">
        <v>2036</v>
      </c>
      <c r="J675" s="22" t="s">
        <v>2146</v>
      </c>
      <c r="K675" s="15">
        <f t="shared" si="30"/>
        <v>1</v>
      </c>
      <c r="L675" s="15" t="str">
        <f t="shared" si="31"/>
        <v>23</v>
      </c>
      <c r="M675" s="15" t="str">
        <f t="shared" si="32"/>
        <v>2023年製</v>
      </c>
      <c r="N675" s="422">
        <f>VLOOKUP(B:B,価格調査!B:S,18,0)</f>
        <v>0</v>
      </c>
    </row>
    <row r="676" spans="1:14" s="15" customFormat="1">
      <c r="A676" s="16" t="s">
        <v>7651</v>
      </c>
      <c r="B676" s="373">
        <v>1856515159042</v>
      </c>
      <c r="C676" s="373">
        <v>4985009700693</v>
      </c>
      <c r="D676" s="22" t="s">
        <v>7247</v>
      </c>
      <c r="E676" s="22">
        <v>1723</v>
      </c>
      <c r="F676" s="22">
        <v>2</v>
      </c>
      <c r="G676" s="22">
        <v>0</v>
      </c>
      <c r="H676" s="22" t="s">
        <v>2037</v>
      </c>
      <c r="I676" s="22" t="s">
        <v>2036</v>
      </c>
      <c r="J676" s="22" t="s">
        <v>2043</v>
      </c>
      <c r="K676" s="15">
        <f t="shared" si="30"/>
        <v>2</v>
      </c>
      <c r="L676" s="15" t="str">
        <f t="shared" si="31"/>
        <v>23</v>
      </c>
      <c r="M676" s="15" t="str">
        <f t="shared" si="32"/>
        <v>2023年製</v>
      </c>
      <c r="N676" s="422">
        <f>VLOOKUP(B:B,価格調査!B:S,18,0)</f>
        <v>1074476324</v>
      </c>
    </row>
    <row r="677" spans="1:14" s="15" customFormat="1">
      <c r="A677" s="16" t="s">
        <v>7651</v>
      </c>
      <c r="B677" s="373">
        <v>1856515159042</v>
      </c>
      <c r="C677" s="373">
        <v>4985009700693</v>
      </c>
      <c r="D677" s="22" t="s">
        <v>7247</v>
      </c>
      <c r="E677" s="22">
        <v>4523</v>
      </c>
      <c r="F677" s="22">
        <v>16</v>
      </c>
      <c r="G677" s="22">
        <v>0</v>
      </c>
      <c r="H677" s="22" t="s">
        <v>2037</v>
      </c>
      <c r="I677" s="22" t="s">
        <v>2036</v>
      </c>
      <c r="J677" s="22" t="s">
        <v>2044</v>
      </c>
      <c r="K677" s="15">
        <f t="shared" si="30"/>
        <v>2</v>
      </c>
      <c r="L677" s="15" t="str">
        <f t="shared" si="31"/>
        <v>23</v>
      </c>
      <c r="M677" s="15" t="str">
        <f t="shared" si="32"/>
        <v>2023年製</v>
      </c>
      <c r="N677" s="422">
        <f>VLOOKUP(B:B,価格調査!B:S,18,0)</f>
        <v>1074476324</v>
      </c>
    </row>
    <row r="678" spans="1:14" s="15" customFormat="1">
      <c r="A678" s="16" t="s">
        <v>7651</v>
      </c>
      <c r="B678" s="373">
        <v>1954517155502</v>
      </c>
      <c r="C678" s="373">
        <v>4985009693032</v>
      </c>
      <c r="D678" s="22" t="s">
        <v>2283</v>
      </c>
      <c r="E678" s="22">
        <v>3823</v>
      </c>
      <c r="F678" s="22">
        <v>20</v>
      </c>
      <c r="G678" s="22">
        <v>0</v>
      </c>
      <c r="H678" s="22" t="s">
        <v>2037</v>
      </c>
      <c r="I678" s="22" t="s">
        <v>2036</v>
      </c>
      <c r="J678" s="22" t="s">
        <v>2066</v>
      </c>
      <c r="K678" s="15">
        <f t="shared" si="30"/>
        <v>3</v>
      </c>
      <c r="L678" s="15" t="str">
        <f t="shared" si="31"/>
        <v>23</v>
      </c>
      <c r="M678" s="15" t="str">
        <f t="shared" si="32"/>
        <v>2023年製</v>
      </c>
      <c r="N678" s="422">
        <f>VLOOKUP(B:B,価格調査!B:S,18,0)</f>
        <v>1074476145</v>
      </c>
    </row>
    <row r="679" spans="1:14" s="15" customFormat="1">
      <c r="A679" s="16" t="s">
        <v>7651</v>
      </c>
      <c r="B679" s="373">
        <v>1954517155502</v>
      </c>
      <c r="C679" s="373">
        <v>4985009693032</v>
      </c>
      <c r="D679" s="21" t="s">
        <v>2283</v>
      </c>
      <c r="E679" s="22">
        <v>3823</v>
      </c>
      <c r="F679" s="22">
        <v>20</v>
      </c>
      <c r="G679" s="22">
        <v>0</v>
      </c>
      <c r="H679" s="22" t="s">
        <v>2037</v>
      </c>
      <c r="I679" s="22" t="s">
        <v>2036</v>
      </c>
      <c r="J679" s="22" t="s">
        <v>2066</v>
      </c>
      <c r="K679" s="15">
        <f t="shared" si="30"/>
        <v>3</v>
      </c>
      <c r="L679" s="15" t="str">
        <f t="shared" si="31"/>
        <v>23</v>
      </c>
      <c r="M679" s="15" t="str">
        <f t="shared" si="32"/>
        <v>2023年製</v>
      </c>
      <c r="N679" s="422">
        <f>VLOOKUP(B:B,価格調査!B:S,18,0)</f>
        <v>1074476145</v>
      </c>
    </row>
    <row r="680" spans="1:14" s="15" customFormat="1">
      <c r="A680" s="16" t="s">
        <v>7651</v>
      </c>
      <c r="B680" s="373">
        <v>2554017155508</v>
      </c>
      <c r="C680" s="373">
        <v>4985009687659</v>
      </c>
      <c r="D680" s="21" t="s">
        <v>2049</v>
      </c>
      <c r="E680" s="22">
        <v>3823</v>
      </c>
      <c r="F680" s="22">
        <v>1</v>
      </c>
      <c r="G680" s="22">
        <v>0</v>
      </c>
      <c r="H680" s="22" t="s">
        <v>2037</v>
      </c>
      <c r="I680" s="22" t="s">
        <v>2036</v>
      </c>
      <c r="J680" s="22" t="s">
        <v>2046</v>
      </c>
      <c r="K680" s="15">
        <f t="shared" si="30"/>
        <v>4</v>
      </c>
      <c r="L680" s="15" t="str">
        <f t="shared" si="31"/>
        <v>23</v>
      </c>
      <c r="M680" s="15" t="str">
        <f t="shared" si="32"/>
        <v>2023年製</v>
      </c>
      <c r="N680" s="422">
        <f>VLOOKUP(B:B,価格調査!B:S,18,0)</f>
        <v>1074476144</v>
      </c>
    </row>
    <row r="681" spans="1:14" s="15" customFormat="1">
      <c r="A681" s="16" t="s">
        <v>7651</v>
      </c>
      <c r="B681" s="373">
        <v>2554017155508</v>
      </c>
      <c r="C681" s="373">
        <v>4985009687659</v>
      </c>
      <c r="D681" s="21" t="s">
        <v>2049</v>
      </c>
      <c r="E681" s="22">
        <v>3923</v>
      </c>
      <c r="F681" s="22">
        <v>1</v>
      </c>
      <c r="G681" s="22">
        <v>0</v>
      </c>
      <c r="H681" s="22" t="s">
        <v>2037</v>
      </c>
      <c r="I681" s="22" t="s">
        <v>2036</v>
      </c>
      <c r="J681" s="22" t="s">
        <v>2046</v>
      </c>
      <c r="K681" s="15">
        <f t="shared" si="30"/>
        <v>4</v>
      </c>
      <c r="L681" s="15" t="str">
        <f t="shared" si="31"/>
        <v>23</v>
      </c>
      <c r="M681" s="15" t="str">
        <f t="shared" si="32"/>
        <v>2023年製</v>
      </c>
      <c r="N681" s="422">
        <f>VLOOKUP(B:B,価格調査!B:S,18,0)</f>
        <v>1074476144</v>
      </c>
    </row>
    <row r="682" spans="1:14" s="15" customFormat="1">
      <c r="A682" s="16" t="s">
        <v>7651</v>
      </c>
      <c r="B682" s="373">
        <v>2554017155508</v>
      </c>
      <c r="C682" s="373">
        <v>4985009687659</v>
      </c>
      <c r="D682" s="21" t="s">
        <v>2049</v>
      </c>
      <c r="E682" s="22">
        <v>3823</v>
      </c>
      <c r="F682" s="22">
        <v>7</v>
      </c>
      <c r="G682" s="22">
        <v>0</v>
      </c>
      <c r="H682" s="22" t="s">
        <v>2037</v>
      </c>
      <c r="I682" s="22" t="s">
        <v>2036</v>
      </c>
      <c r="J682" s="22" t="s">
        <v>2055</v>
      </c>
      <c r="K682" s="15">
        <f t="shared" si="30"/>
        <v>4</v>
      </c>
      <c r="L682" s="15" t="str">
        <f t="shared" si="31"/>
        <v>23</v>
      </c>
      <c r="M682" s="15" t="str">
        <f t="shared" si="32"/>
        <v>2023年製</v>
      </c>
      <c r="N682" s="422">
        <f>VLOOKUP(B:B,価格調査!B:S,18,0)</f>
        <v>1074476144</v>
      </c>
    </row>
    <row r="683" spans="1:14" s="15" customFormat="1">
      <c r="A683" s="16" t="s">
        <v>7651</v>
      </c>
      <c r="B683" s="16">
        <v>2554017155508</v>
      </c>
      <c r="C683" s="16">
        <v>4985009687659</v>
      </c>
      <c r="D683" s="423" t="s">
        <v>2049</v>
      </c>
      <c r="E683" s="15">
        <v>3023</v>
      </c>
      <c r="F683" s="15">
        <v>1</v>
      </c>
      <c r="G683" s="15">
        <v>0</v>
      </c>
      <c r="H683" s="15" t="s">
        <v>2037</v>
      </c>
      <c r="I683" s="15" t="s">
        <v>2036</v>
      </c>
      <c r="J683" s="15" t="s">
        <v>2055</v>
      </c>
      <c r="K683" s="15">
        <f t="shared" si="30"/>
        <v>4</v>
      </c>
      <c r="L683" s="15" t="str">
        <f t="shared" si="31"/>
        <v>23</v>
      </c>
      <c r="M683" s="15" t="str">
        <f t="shared" si="32"/>
        <v>2023年製</v>
      </c>
      <c r="N683" s="422">
        <f>VLOOKUP(B:B,価格調査!B:S,18,0)</f>
        <v>1074476144</v>
      </c>
    </row>
    <row r="684" spans="1:14" s="15" customFormat="1">
      <c r="A684" s="16" t="s">
        <v>7651</v>
      </c>
      <c r="B684" s="373">
        <v>2554018132072</v>
      </c>
      <c r="C684" s="373">
        <v>4992496097014</v>
      </c>
      <c r="D684" s="21" t="s">
        <v>2147</v>
      </c>
      <c r="E684" s="22">
        <v>1523</v>
      </c>
      <c r="F684" s="22">
        <v>2</v>
      </c>
      <c r="G684" s="22">
        <v>0</v>
      </c>
      <c r="H684" s="22" t="s">
        <v>2037</v>
      </c>
      <c r="I684" s="22" t="s">
        <v>2036</v>
      </c>
      <c r="J684" s="22" t="s">
        <v>2146</v>
      </c>
      <c r="K684" s="15">
        <f t="shared" si="30"/>
        <v>1</v>
      </c>
      <c r="L684" s="15" t="str">
        <f t="shared" si="31"/>
        <v>23</v>
      </c>
      <c r="M684" s="15" t="str">
        <f t="shared" si="32"/>
        <v>2023年製</v>
      </c>
      <c r="N684" s="422">
        <f>VLOOKUP(B:B,価格調査!B:S,18,0)</f>
        <v>1074475953</v>
      </c>
    </row>
    <row r="685" spans="1:14" s="15" customFormat="1">
      <c r="A685" s="16" t="s">
        <v>7651</v>
      </c>
      <c r="B685" s="373">
        <v>1656514157755</v>
      </c>
      <c r="C685" s="373">
        <v>4985009755747</v>
      </c>
      <c r="D685" s="21" t="s">
        <v>3374</v>
      </c>
      <c r="E685" s="22">
        <v>2223</v>
      </c>
      <c r="F685" s="22">
        <v>1</v>
      </c>
      <c r="G685" s="22">
        <v>0</v>
      </c>
      <c r="H685" s="22" t="s">
        <v>2037</v>
      </c>
      <c r="I685" s="22" t="s">
        <v>2036</v>
      </c>
      <c r="J685" s="22" t="s">
        <v>2044</v>
      </c>
      <c r="K685" s="15">
        <f t="shared" si="30"/>
        <v>1</v>
      </c>
      <c r="L685" s="15" t="str">
        <f t="shared" si="31"/>
        <v>23</v>
      </c>
      <c r="M685" s="15" t="str">
        <f t="shared" si="32"/>
        <v>2023年製</v>
      </c>
      <c r="N685" s="422">
        <f>VLOOKUP(B:B,価格調査!B:S,18,0)</f>
        <v>1074475778</v>
      </c>
    </row>
    <row r="686" spans="1:14" s="15" customFormat="1">
      <c r="A686" s="16" t="s">
        <v>7651</v>
      </c>
      <c r="B686" s="373">
        <v>1956015132078</v>
      </c>
      <c r="C686" s="373">
        <v>4992496096574</v>
      </c>
      <c r="D686" s="21" t="s">
        <v>2194</v>
      </c>
      <c r="E686" s="22">
        <v>1123</v>
      </c>
      <c r="F686" s="22">
        <v>2</v>
      </c>
      <c r="G686" s="22">
        <v>0</v>
      </c>
      <c r="H686" s="22" t="s">
        <v>2037</v>
      </c>
      <c r="I686" s="22" t="s">
        <v>2036</v>
      </c>
      <c r="J686" s="22" t="s">
        <v>2146</v>
      </c>
      <c r="K686" s="15">
        <f t="shared" si="30"/>
        <v>2</v>
      </c>
      <c r="L686" s="15" t="str">
        <f t="shared" si="31"/>
        <v>23</v>
      </c>
      <c r="M686" s="15" t="str">
        <f t="shared" si="32"/>
        <v>2023年製</v>
      </c>
      <c r="N686" s="422">
        <f>VLOOKUP(B:B,価格調査!B:S,18,0)</f>
        <v>1074476678</v>
      </c>
    </row>
    <row r="687" spans="1:14" s="15" customFormat="1">
      <c r="A687" s="16" t="s">
        <v>7651</v>
      </c>
      <c r="B687" s="373">
        <v>1956015132078</v>
      </c>
      <c r="C687" s="373">
        <v>4992496096574</v>
      </c>
      <c r="D687" s="21" t="s">
        <v>2194</v>
      </c>
      <c r="E687" s="22">
        <v>3523</v>
      </c>
      <c r="F687" s="22">
        <v>14</v>
      </c>
      <c r="G687" s="22">
        <v>0</v>
      </c>
      <c r="H687" s="22" t="s">
        <v>2037</v>
      </c>
      <c r="I687" s="22" t="s">
        <v>2036</v>
      </c>
      <c r="J687" s="22" t="s">
        <v>2148</v>
      </c>
      <c r="K687" s="15">
        <f t="shared" si="30"/>
        <v>2</v>
      </c>
      <c r="L687" s="15" t="str">
        <f t="shared" si="31"/>
        <v>23</v>
      </c>
      <c r="M687" s="15" t="str">
        <f t="shared" si="32"/>
        <v>2023年製</v>
      </c>
      <c r="N687" s="422">
        <f>VLOOKUP(B:B,価格調査!B:S,18,0)</f>
        <v>1074476678</v>
      </c>
    </row>
    <row r="688" spans="1:14" s="15" customFormat="1">
      <c r="A688" s="16" t="s">
        <v>7651</v>
      </c>
      <c r="B688" s="373">
        <v>1756016132073</v>
      </c>
      <c r="C688" s="373">
        <v>4992496096666</v>
      </c>
      <c r="D688" s="21" t="s">
        <v>2216</v>
      </c>
      <c r="E688" s="22">
        <v>2023</v>
      </c>
      <c r="F688" s="22">
        <v>7</v>
      </c>
      <c r="G688" s="22">
        <v>0</v>
      </c>
      <c r="H688" s="22" t="s">
        <v>2037</v>
      </c>
      <c r="I688" s="22" t="s">
        <v>2036</v>
      </c>
      <c r="J688" s="22" t="s">
        <v>2148</v>
      </c>
      <c r="K688" s="15">
        <f t="shared" si="30"/>
        <v>2</v>
      </c>
      <c r="L688" s="15" t="str">
        <f t="shared" si="31"/>
        <v>23</v>
      </c>
      <c r="M688" s="15" t="str">
        <f t="shared" si="32"/>
        <v>2023年製</v>
      </c>
      <c r="N688" s="422">
        <f>VLOOKUP(B:B,価格調査!B:S,18,0)</f>
        <v>1074476681</v>
      </c>
    </row>
    <row r="689" spans="1:14" s="15" customFormat="1">
      <c r="A689" s="16" t="s">
        <v>7651</v>
      </c>
      <c r="B689" s="373">
        <v>1756016132073</v>
      </c>
      <c r="C689" s="373">
        <v>4992496096666</v>
      </c>
      <c r="D689" s="21" t="s">
        <v>2216</v>
      </c>
      <c r="E689" s="22">
        <v>4523</v>
      </c>
      <c r="F689" s="22">
        <v>7</v>
      </c>
      <c r="G689" s="22">
        <v>0</v>
      </c>
      <c r="H689" s="22" t="s">
        <v>2037</v>
      </c>
      <c r="I689" s="22" t="s">
        <v>2036</v>
      </c>
      <c r="J689" s="22" t="s">
        <v>2148</v>
      </c>
      <c r="K689" s="15">
        <f t="shared" si="30"/>
        <v>2</v>
      </c>
      <c r="L689" s="15" t="str">
        <f t="shared" si="31"/>
        <v>23</v>
      </c>
      <c r="M689" s="15" t="str">
        <f t="shared" si="32"/>
        <v>2023年製</v>
      </c>
      <c r="N689" s="422">
        <f>VLOOKUP(B:B,価格調査!B:S,18,0)</f>
        <v>1074476681</v>
      </c>
    </row>
    <row r="690" spans="1:14" s="15" customFormat="1">
      <c r="A690" s="16" t="s">
        <v>7651</v>
      </c>
      <c r="B690" s="373">
        <v>2155516132078</v>
      </c>
      <c r="C690" s="373">
        <v>4992496096741</v>
      </c>
      <c r="D690" s="21" t="s">
        <v>2167</v>
      </c>
      <c r="E690" s="22">
        <v>4423</v>
      </c>
      <c r="F690" s="22">
        <v>12</v>
      </c>
      <c r="G690" s="22">
        <v>0</v>
      </c>
      <c r="H690" s="22" t="s">
        <v>2037</v>
      </c>
      <c r="I690" s="22" t="s">
        <v>2036</v>
      </c>
      <c r="J690" s="22" t="s">
        <v>2146</v>
      </c>
      <c r="K690" s="15">
        <f t="shared" si="30"/>
        <v>2</v>
      </c>
      <c r="L690" s="15" t="str">
        <f t="shared" si="31"/>
        <v>23</v>
      </c>
      <c r="M690" s="15" t="str">
        <f t="shared" si="32"/>
        <v>2023年製</v>
      </c>
      <c r="N690" s="422">
        <f>VLOOKUP(B:B,価格調査!B:S,18,0)</f>
        <v>1074476003</v>
      </c>
    </row>
    <row r="691" spans="1:14" s="15" customFormat="1">
      <c r="A691" s="16" t="s">
        <v>7651</v>
      </c>
      <c r="B691" s="373">
        <v>2155516132078</v>
      </c>
      <c r="C691" s="373">
        <v>4992496096741</v>
      </c>
      <c r="D691" s="21" t="s">
        <v>2167</v>
      </c>
      <c r="E691" s="22">
        <v>1923</v>
      </c>
      <c r="F691" s="22">
        <v>1</v>
      </c>
      <c r="G691" s="22">
        <v>0</v>
      </c>
      <c r="H691" s="22" t="s">
        <v>2037</v>
      </c>
      <c r="I691" s="22" t="s">
        <v>2036</v>
      </c>
      <c r="J691" s="22" t="s">
        <v>2146</v>
      </c>
      <c r="K691" s="15">
        <f t="shared" si="30"/>
        <v>2</v>
      </c>
      <c r="L691" s="15" t="str">
        <f t="shared" si="31"/>
        <v>23</v>
      </c>
      <c r="M691" s="15" t="str">
        <f t="shared" si="32"/>
        <v>2023年製</v>
      </c>
      <c r="N691" s="422">
        <f>VLOOKUP(B:B,価格調査!B:S,18,0)</f>
        <v>1074476003</v>
      </c>
    </row>
    <row r="692" spans="1:14" s="15" customFormat="1">
      <c r="A692" s="16" t="s">
        <v>7651</v>
      </c>
      <c r="B692" s="373">
        <v>1656015130608</v>
      </c>
      <c r="C692" s="373">
        <v>4992496153031</v>
      </c>
      <c r="D692" s="21" t="s">
        <v>2222</v>
      </c>
      <c r="E692" s="22">
        <v>2923</v>
      </c>
      <c r="F692" s="22">
        <v>8</v>
      </c>
      <c r="G692" s="22">
        <v>0</v>
      </c>
      <c r="H692" s="22" t="s">
        <v>2037</v>
      </c>
      <c r="I692" s="22" t="s">
        <v>2036</v>
      </c>
      <c r="J692" s="22" t="s">
        <v>2148</v>
      </c>
      <c r="K692" s="15">
        <f t="shared" si="30"/>
        <v>4</v>
      </c>
      <c r="L692" s="15" t="str">
        <f t="shared" si="31"/>
        <v>23</v>
      </c>
      <c r="M692" s="15" t="str">
        <f t="shared" si="32"/>
        <v>2023年製</v>
      </c>
      <c r="N692" s="422">
        <f>VLOOKUP(B:B,価格調査!B:S,18,0)</f>
        <v>1074476044</v>
      </c>
    </row>
    <row r="693" spans="1:14" s="15" customFormat="1">
      <c r="A693" s="16" t="s">
        <v>7651</v>
      </c>
      <c r="B693" s="373">
        <v>1656015130608</v>
      </c>
      <c r="C693" s="373">
        <v>4992496153031</v>
      </c>
      <c r="D693" s="21" t="s">
        <v>2222</v>
      </c>
      <c r="E693" s="22">
        <v>3923</v>
      </c>
      <c r="F693" s="22">
        <v>12</v>
      </c>
      <c r="G693" s="22">
        <v>0</v>
      </c>
      <c r="H693" s="22" t="s">
        <v>2037</v>
      </c>
      <c r="I693" s="22" t="s">
        <v>2036</v>
      </c>
      <c r="J693" s="22" t="s">
        <v>2148</v>
      </c>
      <c r="K693" s="15">
        <f t="shared" si="30"/>
        <v>4</v>
      </c>
      <c r="L693" s="15" t="str">
        <f t="shared" si="31"/>
        <v>23</v>
      </c>
      <c r="M693" s="15" t="str">
        <f t="shared" si="32"/>
        <v>2023年製</v>
      </c>
      <c r="N693" s="422">
        <f>VLOOKUP(B:B,価格調査!B:S,18,0)</f>
        <v>1074476044</v>
      </c>
    </row>
    <row r="694" spans="1:14" s="15" customFormat="1">
      <c r="A694" s="16" t="s">
        <v>7651</v>
      </c>
      <c r="B694" s="373">
        <v>1656015130608</v>
      </c>
      <c r="C694" s="373">
        <v>4992496153031</v>
      </c>
      <c r="D694" s="21" t="s">
        <v>2222</v>
      </c>
      <c r="E694" s="22">
        <v>2923</v>
      </c>
      <c r="F694" s="22">
        <v>1</v>
      </c>
      <c r="G694" s="22">
        <v>0</v>
      </c>
      <c r="H694" s="22" t="s">
        <v>2037</v>
      </c>
      <c r="I694" s="22" t="s">
        <v>2036</v>
      </c>
      <c r="J694" s="22" t="s">
        <v>2146</v>
      </c>
      <c r="K694" s="15">
        <f t="shared" si="30"/>
        <v>4</v>
      </c>
      <c r="L694" s="15" t="str">
        <f t="shared" si="31"/>
        <v>23</v>
      </c>
      <c r="M694" s="15" t="str">
        <f t="shared" si="32"/>
        <v>2023年製</v>
      </c>
      <c r="N694" s="422">
        <f>VLOOKUP(B:B,価格調査!B:S,18,0)</f>
        <v>1074476044</v>
      </c>
    </row>
    <row r="695" spans="1:14" s="15" customFormat="1">
      <c r="A695" s="16" t="s">
        <v>7651</v>
      </c>
      <c r="B695" s="373">
        <v>1655515130606</v>
      </c>
      <c r="C695" s="373">
        <v>4992496152959</v>
      </c>
      <c r="D695" s="21" t="s">
        <v>2223</v>
      </c>
      <c r="E695" s="22">
        <v>3523</v>
      </c>
      <c r="F695" s="22">
        <v>2</v>
      </c>
      <c r="G695" s="22">
        <v>0</v>
      </c>
      <c r="H695" s="22" t="s">
        <v>2037</v>
      </c>
      <c r="I695" s="22" t="s">
        <v>2036</v>
      </c>
      <c r="J695" s="22" t="s">
        <v>2146</v>
      </c>
      <c r="K695" s="15">
        <f t="shared" si="30"/>
        <v>3</v>
      </c>
      <c r="L695" s="15" t="str">
        <f t="shared" si="31"/>
        <v>23</v>
      </c>
      <c r="M695" s="15" t="str">
        <f t="shared" si="32"/>
        <v>2023年製</v>
      </c>
      <c r="N695" s="422">
        <f>VLOOKUP(B:B,価格調査!B:S,18,0)</f>
        <v>1074476041</v>
      </c>
    </row>
    <row r="696" spans="1:14" s="15" customFormat="1">
      <c r="A696" s="16" t="s">
        <v>7651</v>
      </c>
      <c r="B696" s="373">
        <v>1655515130606</v>
      </c>
      <c r="C696" s="373">
        <v>4992496152959</v>
      </c>
      <c r="D696" s="21" t="s">
        <v>2223</v>
      </c>
      <c r="E696" s="22">
        <v>4123</v>
      </c>
      <c r="F696" s="22">
        <v>16</v>
      </c>
      <c r="G696" s="22">
        <v>0</v>
      </c>
      <c r="H696" s="22" t="s">
        <v>2037</v>
      </c>
      <c r="I696" s="22" t="s">
        <v>2036</v>
      </c>
      <c r="J696" s="22" t="s">
        <v>2146</v>
      </c>
      <c r="K696" s="15">
        <f t="shared" si="30"/>
        <v>3</v>
      </c>
      <c r="L696" s="15" t="str">
        <f t="shared" si="31"/>
        <v>23</v>
      </c>
      <c r="M696" s="15" t="str">
        <f t="shared" si="32"/>
        <v>2023年製</v>
      </c>
      <c r="N696" s="422">
        <f>VLOOKUP(B:B,価格調査!B:S,18,0)</f>
        <v>1074476041</v>
      </c>
    </row>
    <row r="697" spans="1:14" s="15" customFormat="1">
      <c r="A697" s="16" t="s">
        <v>7651</v>
      </c>
      <c r="B697" s="373">
        <v>1856515130607</v>
      </c>
      <c r="C697" s="373">
        <v>4992496152881</v>
      </c>
      <c r="D697" s="21" t="s">
        <v>2200</v>
      </c>
      <c r="E697" s="22">
        <v>2523</v>
      </c>
      <c r="F697" s="22">
        <v>3</v>
      </c>
      <c r="G697" s="22">
        <v>0</v>
      </c>
      <c r="H697" s="22" t="s">
        <v>2037</v>
      </c>
      <c r="I697" s="22" t="s">
        <v>2036</v>
      </c>
      <c r="J697" s="22" t="s">
        <v>2148</v>
      </c>
      <c r="K697" s="15">
        <f t="shared" si="30"/>
        <v>5</v>
      </c>
      <c r="L697" s="15" t="str">
        <f t="shared" si="31"/>
        <v>23</v>
      </c>
      <c r="M697" s="15" t="str">
        <f t="shared" si="32"/>
        <v>2023年製</v>
      </c>
      <c r="N697" s="422">
        <f>VLOOKUP(B:B,価格調査!B:S,18,0)</f>
        <v>1074476038</v>
      </c>
    </row>
    <row r="698" spans="1:14" s="15" customFormat="1">
      <c r="A698" s="16" t="s">
        <v>7651</v>
      </c>
      <c r="B698" s="373">
        <v>1856515130607</v>
      </c>
      <c r="C698" s="373">
        <v>4992496152881</v>
      </c>
      <c r="D698" s="21" t="s">
        <v>2200</v>
      </c>
      <c r="E698" s="22">
        <v>2523</v>
      </c>
      <c r="F698" s="22">
        <v>4</v>
      </c>
      <c r="G698" s="22">
        <v>0</v>
      </c>
      <c r="H698" s="22" t="s">
        <v>2037</v>
      </c>
      <c r="I698" s="22" t="s">
        <v>2036</v>
      </c>
      <c r="J698" s="22" t="s">
        <v>2148</v>
      </c>
      <c r="K698" s="15">
        <f t="shared" si="30"/>
        <v>5</v>
      </c>
      <c r="L698" s="15" t="str">
        <f t="shared" si="31"/>
        <v>23</v>
      </c>
      <c r="M698" s="15" t="str">
        <f t="shared" si="32"/>
        <v>2023年製</v>
      </c>
      <c r="N698" s="422">
        <f>VLOOKUP(B:B,価格調査!B:S,18,0)</f>
        <v>1074476038</v>
      </c>
    </row>
    <row r="699" spans="1:14" s="15" customFormat="1">
      <c r="A699" s="16" t="s">
        <v>7651</v>
      </c>
      <c r="B699" s="373">
        <v>1856515130607</v>
      </c>
      <c r="C699" s="373">
        <v>4992496152881</v>
      </c>
      <c r="D699" s="21" t="s">
        <v>2200</v>
      </c>
      <c r="E699" s="22">
        <v>2523</v>
      </c>
      <c r="F699" s="22">
        <v>1</v>
      </c>
      <c r="G699" s="22">
        <v>0</v>
      </c>
      <c r="H699" s="22" t="s">
        <v>2037</v>
      </c>
      <c r="I699" s="22" t="s">
        <v>2036</v>
      </c>
      <c r="J699" s="22" t="s">
        <v>2148</v>
      </c>
      <c r="K699" s="15">
        <f t="shared" si="30"/>
        <v>5</v>
      </c>
      <c r="L699" s="15" t="str">
        <f t="shared" si="31"/>
        <v>23</v>
      </c>
      <c r="M699" s="15" t="str">
        <f t="shared" si="32"/>
        <v>2023年製</v>
      </c>
      <c r="N699" s="422">
        <f>VLOOKUP(B:B,価格調査!B:S,18,0)</f>
        <v>1074476038</v>
      </c>
    </row>
    <row r="700" spans="1:14" s="15" customFormat="1">
      <c r="A700" s="16" t="s">
        <v>7651</v>
      </c>
      <c r="B700" s="373">
        <v>1856515130607</v>
      </c>
      <c r="C700" s="373">
        <v>4992496152881</v>
      </c>
      <c r="D700" s="21" t="s">
        <v>2200</v>
      </c>
      <c r="E700" s="22">
        <v>2523</v>
      </c>
      <c r="F700" s="22">
        <v>4</v>
      </c>
      <c r="G700" s="22">
        <v>0</v>
      </c>
      <c r="H700" s="22" t="s">
        <v>2037</v>
      </c>
      <c r="I700" s="22" t="s">
        <v>2036</v>
      </c>
      <c r="J700" s="22" t="s">
        <v>2148</v>
      </c>
      <c r="K700" s="15">
        <f t="shared" si="30"/>
        <v>5</v>
      </c>
      <c r="L700" s="15" t="str">
        <f t="shared" si="31"/>
        <v>23</v>
      </c>
      <c r="M700" s="15" t="str">
        <f t="shared" si="32"/>
        <v>2023年製</v>
      </c>
      <c r="N700" s="422">
        <f>VLOOKUP(B:B,価格調査!B:S,18,0)</f>
        <v>1074476038</v>
      </c>
    </row>
    <row r="701" spans="1:14" s="15" customFormat="1">
      <c r="A701" s="16" t="s">
        <v>7651</v>
      </c>
      <c r="B701" s="373">
        <v>1956515130604</v>
      </c>
      <c r="C701" s="373">
        <v>4992496152874</v>
      </c>
      <c r="D701" s="21" t="s">
        <v>2190</v>
      </c>
      <c r="E701" s="22">
        <v>4023</v>
      </c>
      <c r="F701" s="22">
        <v>1</v>
      </c>
      <c r="G701" s="22">
        <v>0</v>
      </c>
      <c r="H701" s="22" t="s">
        <v>2037</v>
      </c>
      <c r="I701" s="22" t="s">
        <v>2036</v>
      </c>
      <c r="J701" s="22" t="s">
        <v>2146</v>
      </c>
      <c r="K701" s="15">
        <f t="shared" si="30"/>
        <v>6</v>
      </c>
      <c r="L701" s="15" t="str">
        <f t="shared" si="31"/>
        <v>23</v>
      </c>
      <c r="M701" s="15" t="str">
        <f t="shared" si="32"/>
        <v>2023年製</v>
      </c>
      <c r="N701" s="422">
        <f>VLOOKUP(B:B,価格調査!B:S,18,0)</f>
        <v>1074476037</v>
      </c>
    </row>
    <row r="702" spans="1:14" s="15" customFormat="1">
      <c r="A702" s="16" t="s">
        <v>7651</v>
      </c>
      <c r="B702" s="373">
        <v>1956515130604</v>
      </c>
      <c r="C702" s="373">
        <v>4992496152874</v>
      </c>
      <c r="D702" s="21" t="s">
        <v>2190</v>
      </c>
      <c r="E702" s="22">
        <v>4623</v>
      </c>
      <c r="F702" s="22">
        <v>15</v>
      </c>
      <c r="G702" s="22">
        <v>0</v>
      </c>
      <c r="H702" s="22" t="s">
        <v>2037</v>
      </c>
      <c r="I702" s="22" t="s">
        <v>2036</v>
      </c>
      <c r="J702" s="22" t="s">
        <v>2148</v>
      </c>
      <c r="K702" s="15">
        <f t="shared" si="30"/>
        <v>6</v>
      </c>
      <c r="L702" s="15" t="str">
        <f t="shared" si="31"/>
        <v>23</v>
      </c>
      <c r="M702" s="15" t="str">
        <f t="shared" si="32"/>
        <v>2023年製</v>
      </c>
      <c r="N702" s="422">
        <f>VLOOKUP(B:B,価格調査!B:S,18,0)</f>
        <v>1074476037</v>
      </c>
    </row>
    <row r="703" spans="1:14" s="15" customFormat="1">
      <c r="A703" s="16" t="s">
        <v>7651</v>
      </c>
      <c r="B703" s="373">
        <v>1956515130604</v>
      </c>
      <c r="C703" s="373">
        <v>4992496152874</v>
      </c>
      <c r="D703" s="21" t="s">
        <v>2190</v>
      </c>
      <c r="E703" s="22">
        <v>4623</v>
      </c>
      <c r="F703" s="22">
        <v>8</v>
      </c>
      <c r="G703" s="22">
        <v>0</v>
      </c>
      <c r="H703" s="22" t="s">
        <v>2037</v>
      </c>
      <c r="I703" s="22" t="s">
        <v>2036</v>
      </c>
      <c r="J703" s="22" t="s">
        <v>2148</v>
      </c>
      <c r="K703" s="15">
        <f t="shared" si="30"/>
        <v>6</v>
      </c>
      <c r="L703" s="15" t="str">
        <f t="shared" si="31"/>
        <v>23</v>
      </c>
      <c r="M703" s="15" t="str">
        <f t="shared" si="32"/>
        <v>2023年製</v>
      </c>
      <c r="N703" s="422">
        <f>VLOOKUP(B:B,価格調査!B:S,18,0)</f>
        <v>1074476037</v>
      </c>
    </row>
    <row r="704" spans="1:14" s="15" customFormat="1">
      <c r="A704" s="16" t="s">
        <v>7651</v>
      </c>
      <c r="B704" s="373">
        <v>1956515130604</v>
      </c>
      <c r="C704" s="373">
        <v>4992496152874</v>
      </c>
      <c r="D704" s="21" t="s">
        <v>2190</v>
      </c>
      <c r="E704" s="22">
        <v>4023</v>
      </c>
      <c r="F704" s="22">
        <v>2</v>
      </c>
      <c r="G704" s="22">
        <v>0</v>
      </c>
      <c r="H704" s="22" t="s">
        <v>2037</v>
      </c>
      <c r="I704" s="22" t="s">
        <v>2036</v>
      </c>
      <c r="J704" s="22" t="s">
        <v>2148</v>
      </c>
      <c r="K704" s="15">
        <f t="shared" si="30"/>
        <v>6</v>
      </c>
      <c r="L704" s="15" t="str">
        <f t="shared" si="31"/>
        <v>23</v>
      </c>
      <c r="M704" s="15" t="str">
        <f t="shared" si="32"/>
        <v>2023年製</v>
      </c>
      <c r="N704" s="422">
        <f>VLOOKUP(B:B,価格調査!B:S,18,0)</f>
        <v>1074476037</v>
      </c>
    </row>
    <row r="705" spans="1:14" s="15" customFormat="1">
      <c r="A705" s="16" t="s">
        <v>7651</v>
      </c>
      <c r="B705" s="373">
        <v>1956515130604</v>
      </c>
      <c r="C705" s="373">
        <v>4992496152874</v>
      </c>
      <c r="D705" s="21" t="s">
        <v>2190</v>
      </c>
      <c r="E705" s="22">
        <v>4023</v>
      </c>
      <c r="F705" s="22">
        <v>2</v>
      </c>
      <c r="G705" s="22">
        <v>0</v>
      </c>
      <c r="H705" s="22" t="s">
        <v>2037</v>
      </c>
      <c r="I705" s="22" t="s">
        <v>2036</v>
      </c>
      <c r="J705" s="22" t="s">
        <v>2146</v>
      </c>
      <c r="K705" s="15">
        <f t="shared" si="30"/>
        <v>6</v>
      </c>
      <c r="L705" s="15" t="str">
        <f t="shared" si="31"/>
        <v>23</v>
      </c>
      <c r="M705" s="15" t="str">
        <f t="shared" si="32"/>
        <v>2023年製</v>
      </c>
      <c r="N705" s="422">
        <f>VLOOKUP(B:B,価格調査!B:S,18,0)</f>
        <v>1074476037</v>
      </c>
    </row>
    <row r="706" spans="1:14" s="15" customFormat="1">
      <c r="A706" s="16" t="s">
        <v>7651</v>
      </c>
      <c r="B706" s="373">
        <v>1855516130609</v>
      </c>
      <c r="C706" s="373">
        <v>4992496153093</v>
      </c>
      <c r="D706" s="21" t="s">
        <v>2204</v>
      </c>
      <c r="E706" s="22">
        <v>2023</v>
      </c>
      <c r="F706" s="22">
        <v>26</v>
      </c>
      <c r="G706" s="22">
        <v>0</v>
      </c>
      <c r="H706" s="22" t="s">
        <v>2037</v>
      </c>
      <c r="I706" s="22" t="s">
        <v>2036</v>
      </c>
      <c r="J706" s="22" t="s">
        <v>2148</v>
      </c>
      <c r="K706" s="15">
        <f t="shared" ref="K706:K769" si="33">COUNTIF(B:B,B706)</f>
        <v>2</v>
      </c>
      <c r="L706" s="15" t="str">
        <f t="shared" ref="L706:L769" si="34">RIGHT(E706,2)</f>
        <v>23</v>
      </c>
      <c r="M706" s="15" t="str">
        <f t="shared" ref="M706:M769" si="35">"20"&amp;L706&amp;"年製"</f>
        <v>2023年製</v>
      </c>
      <c r="N706" s="422">
        <f>VLOOKUP(B:B,価格調査!B:S,18,0)</f>
        <v>1074476039</v>
      </c>
    </row>
    <row r="707" spans="1:14" s="15" customFormat="1">
      <c r="A707" s="16" t="s">
        <v>7651</v>
      </c>
      <c r="B707" s="373">
        <v>1855516130609</v>
      </c>
      <c r="C707" s="373">
        <v>4992496153093</v>
      </c>
      <c r="D707" s="21" t="s">
        <v>2204</v>
      </c>
      <c r="E707" s="22">
        <v>2023</v>
      </c>
      <c r="F707" s="22">
        <v>2</v>
      </c>
      <c r="G707" s="22">
        <v>0</v>
      </c>
      <c r="H707" s="22" t="s">
        <v>2037</v>
      </c>
      <c r="I707" s="22" t="s">
        <v>2036</v>
      </c>
      <c r="J707" s="22" t="s">
        <v>2148</v>
      </c>
      <c r="K707" s="15">
        <f t="shared" si="33"/>
        <v>2</v>
      </c>
      <c r="L707" s="15" t="str">
        <f t="shared" si="34"/>
        <v>23</v>
      </c>
      <c r="M707" s="15" t="str">
        <f t="shared" si="35"/>
        <v>2023年製</v>
      </c>
      <c r="N707" s="422">
        <f>VLOOKUP(B:B,価格調査!B:S,18,0)</f>
        <v>1074476039</v>
      </c>
    </row>
    <row r="708" spans="1:14" s="15" customFormat="1">
      <c r="A708" s="16" t="s">
        <v>7651</v>
      </c>
      <c r="B708" s="373">
        <v>1956016130608</v>
      </c>
      <c r="C708" s="373">
        <v>4992496152911</v>
      </c>
      <c r="D708" s="21" t="s">
        <v>2192</v>
      </c>
      <c r="E708" s="22">
        <v>4223</v>
      </c>
      <c r="F708" s="22">
        <v>4</v>
      </c>
      <c r="G708" s="22">
        <v>0</v>
      </c>
      <c r="H708" s="22" t="s">
        <v>2037</v>
      </c>
      <c r="I708" s="22" t="s">
        <v>2036</v>
      </c>
      <c r="J708" s="22" t="s">
        <v>2148</v>
      </c>
      <c r="K708" s="15">
        <f t="shared" si="33"/>
        <v>4</v>
      </c>
      <c r="L708" s="15" t="str">
        <f t="shared" si="34"/>
        <v>23</v>
      </c>
      <c r="M708" s="15" t="str">
        <f t="shared" si="35"/>
        <v>2023年製</v>
      </c>
      <c r="N708" s="422">
        <f>VLOOKUP(B:B,価格調査!B:S,18,0)</f>
        <v>1074476043</v>
      </c>
    </row>
    <row r="709" spans="1:14" s="15" customFormat="1">
      <c r="A709" s="16" t="s">
        <v>7651</v>
      </c>
      <c r="B709" s="373">
        <v>1956016130608</v>
      </c>
      <c r="C709" s="373">
        <v>4992496152911</v>
      </c>
      <c r="D709" s="21" t="s">
        <v>2192</v>
      </c>
      <c r="E709" s="22">
        <v>4223</v>
      </c>
      <c r="F709" s="22">
        <v>5</v>
      </c>
      <c r="G709" s="22">
        <v>0</v>
      </c>
      <c r="H709" s="22" t="s">
        <v>2037</v>
      </c>
      <c r="I709" s="22" t="s">
        <v>2036</v>
      </c>
      <c r="J709" s="22" t="s">
        <v>2148</v>
      </c>
      <c r="K709" s="15">
        <f t="shared" si="33"/>
        <v>4</v>
      </c>
      <c r="L709" s="15" t="str">
        <f t="shared" si="34"/>
        <v>23</v>
      </c>
      <c r="M709" s="15" t="str">
        <f t="shared" si="35"/>
        <v>2023年製</v>
      </c>
      <c r="N709" s="422">
        <f>VLOOKUP(B:B,価格調査!B:S,18,0)</f>
        <v>1074476043</v>
      </c>
    </row>
    <row r="710" spans="1:14" s="15" customFormat="1">
      <c r="A710" s="16" t="s">
        <v>7651</v>
      </c>
      <c r="B710" s="373">
        <v>1956016130608</v>
      </c>
      <c r="C710" s="373">
        <v>4992496152911</v>
      </c>
      <c r="D710" s="21" t="s">
        <v>2192</v>
      </c>
      <c r="E710" s="22">
        <v>4223</v>
      </c>
      <c r="F710" s="22">
        <v>10</v>
      </c>
      <c r="G710" s="22">
        <v>0</v>
      </c>
      <c r="H710" s="22" t="s">
        <v>2037</v>
      </c>
      <c r="I710" s="22" t="s">
        <v>2036</v>
      </c>
      <c r="J710" s="22" t="s">
        <v>2146</v>
      </c>
      <c r="K710" s="15">
        <f t="shared" si="33"/>
        <v>4</v>
      </c>
      <c r="L710" s="15" t="str">
        <f t="shared" si="34"/>
        <v>23</v>
      </c>
      <c r="M710" s="15" t="str">
        <f t="shared" si="35"/>
        <v>2023年製</v>
      </c>
      <c r="N710" s="422">
        <f>VLOOKUP(B:B,価格調査!B:S,18,0)</f>
        <v>1074476043</v>
      </c>
    </row>
    <row r="711" spans="1:14" s="15" customFormat="1">
      <c r="A711" s="16" t="s">
        <v>7651</v>
      </c>
      <c r="B711" s="373">
        <v>2056016130604</v>
      </c>
      <c r="C711" s="373">
        <v>4992496152867</v>
      </c>
      <c r="D711" s="21" t="s">
        <v>2177</v>
      </c>
      <c r="E711" s="22">
        <v>4323</v>
      </c>
      <c r="F711" s="22">
        <v>16</v>
      </c>
      <c r="G711" s="22">
        <v>0</v>
      </c>
      <c r="H711" s="22" t="s">
        <v>2037</v>
      </c>
      <c r="I711" s="22" t="s">
        <v>2036</v>
      </c>
      <c r="J711" s="22" t="s">
        <v>2146</v>
      </c>
      <c r="K711" s="15">
        <f t="shared" si="33"/>
        <v>3</v>
      </c>
      <c r="L711" s="15" t="str">
        <f t="shared" si="34"/>
        <v>23</v>
      </c>
      <c r="M711" s="15" t="str">
        <f t="shared" si="35"/>
        <v>2023年製</v>
      </c>
      <c r="N711" s="422">
        <f>VLOOKUP(B:B,価格調査!B:S,18,0)</f>
        <v>1074476046</v>
      </c>
    </row>
    <row r="712" spans="1:14" s="15" customFormat="1">
      <c r="A712" s="16" t="s">
        <v>7651</v>
      </c>
      <c r="B712" s="373">
        <v>2056016130604</v>
      </c>
      <c r="C712" s="373">
        <v>4992496152867</v>
      </c>
      <c r="D712" s="21" t="s">
        <v>2177</v>
      </c>
      <c r="E712" s="22">
        <v>4323</v>
      </c>
      <c r="F712" s="22">
        <v>7</v>
      </c>
      <c r="G712" s="22">
        <v>0</v>
      </c>
      <c r="H712" s="22" t="s">
        <v>2037</v>
      </c>
      <c r="I712" s="22" t="s">
        <v>2036</v>
      </c>
      <c r="J712" s="22" t="s">
        <v>2146</v>
      </c>
      <c r="K712" s="15">
        <f t="shared" si="33"/>
        <v>3</v>
      </c>
      <c r="L712" s="15" t="str">
        <f t="shared" si="34"/>
        <v>23</v>
      </c>
      <c r="M712" s="15" t="str">
        <f t="shared" si="35"/>
        <v>2023年製</v>
      </c>
      <c r="N712" s="422">
        <f>VLOOKUP(B:B,価格調査!B:S,18,0)</f>
        <v>1074476046</v>
      </c>
    </row>
    <row r="713" spans="1:14" s="15" customFormat="1">
      <c r="A713" s="16" t="s">
        <v>7651</v>
      </c>
      <c r="B713" s="373">
        <v>2055516130602</v>
      </c>
      <c r="C713" s="373">
        <v>4992496153024</v>
      </c>
      <c r="D713" s="21" t="s">
        <v>2180</v>
      </c>
      <c r="E713" s="22">
        <v>4523</v>
      </c>
      <c r="F713" s="22">
        <v>10</v>
      </c>
      <c r="G713" s="22">
        <v>0</v>
      </c>
      <c r="H713" s="22" t="s">
        <v>2037</v>
      </c>
      <c r="I713" s="22" t="s">
        <v>2036</v>
      </c>
      <c r="J713" s="22" t="s">
        <v>2148</v>
      </c>
      <c r="K713" s="15">
        <f t="shared" si="33"/>
        <v>1</v>
      </c>
      <c r="L713" s="15" t="str">
        <f t="shared" si="34"/>
        <v>23</v>
      </c>
      <c r="M713" s="15" t="str">
        <f t="shared" si="35"/>
        <v>2023年製</v>
      </c>
      <c r="N713" s="422">
        <f>VLOOKUP(B:B,価格調査!B:S,18,0)</f>
        <v>1074476036</v>
      </c>
    </row>
    <row r="714" spans="1:14" s="15" customFormat="1">
      <c r="A714" s="16" t="s">
        <v>7651</v>
      </c>
      <c r="B714" s="373">
        <v>2156017130600</v>
      </c>
      <c r="C714" s="373">
        <v>4992496152904</v>
      </c>
      <c r="D714" s="21" t="s">
        <v>2162</v>
      </c>
      <c r="E714" s="22">
        <v>2623</v>
      </c>
      <c r="F714" s="22">
        <v>8</v>
      </c>
      <c r="G714" s="22">
        <v>0</v>
      </c>
      <c r="H714" s="22" t="s">
        <v>2037</v>
      </c>
      <c r="I714" s="22" t="s">
        <v>2036</v>
      </c>
      <c r="J714" s="22" t="s">
        <v>2148</v>
      </c>
      <c r="K714" s="15">
        <f t="shared" si="33"/>
        <v>4</v>
      </c>
      <c r="L714" s="15" t="str">
        <f t="shared" si="34"/>
        <v>23</v>
      </c>
      <c r="M714" s="15" t="str">
        <f t="shared" si="35"/>
        <v>2023年製</v>
      </c>
      <c r="N714" s="422">
        <f>VLOOKUP(B:B,価格調査!B:S,18,0)</f>
        <v>1074476040</v>
      </c>
    </row>
    <row r="715" spans="1:14" s="15" customFormat="1">
      <c r="A715" s="16" t="s">
        <v>7651</v>
      </c>
      <c r="B715" s="373">
        <v>2156017130600</v>
      </c>
      <c r="C715" s="373">
        <v>4992496152904</v>
      </c>
      <c r="D715" s="21" t="s">
        <v>2162</v>
      </c>
      <c r="E715" s="22">
        <v>2123</v>
      </c>
      <c r="F715" s="22">
        <v>5</v>
      </c>
      <c r="G715" s="22">
        <v>0</v>
      </c>
      <c r="H715" s="22" t="s">
        <v>2037</v>
      </c>
      <c r="I715" s="22" t="s">
        <v>2036</v>
      </c>
      <c r="J715" s="22" t="s">
        <v>2146</v>
      </c>
      <c r="K715" s="15">
        <f t="shared" si="33"/>
        <v>4</v>
      </c>
      <c r="L715" s="15" t="str">
        <f t="shared" si="34"/>
        <v>23</v>
      </c>
      <c r="M715" s="15" t="str">
        <f t="shared" si="35"/>
        <v>2023年製</v>
      </c>
      <c r="N715" s="422">
        <f>VLOOKUP(B:B,価格調査!B:S,18,0)</f>
        <v>1074476040</v>
      </c>
    </row>
    <row r="716" spans="1:14" s="15" customFormat="1">
      <c r="A716" s="16" t="s">
        <v>7651</v>
      </c>
      <c r="B716" s="373">
        <v>2156017130600</v>
      </c>
      <c r="C716" s="373">
        <v>4992496152904</v>
      </c>
      <c r="D716" s="21" t="s">
        <v>2162</v>
      </c>
      <c r="E716" s="22">
        <v>3123</v>
      </c>
      <c r="F716" s="22">
        <v>6</v>
      </c>
      <c r="G716" s="22">
        <v>0</v>
      </c>
      <c r="H716" s="22" t="s">
        <v>2037</v>
      </c>
      <c r="I716" s="22" t="s">
        <v>2036</v>
      </c>
      <c r="J716" s="22" t="s">
        <v>2146</v>
      </c>
      <c r="K716" s="15">
        <f t="shared" si="33"/>
        <v>4</v>
      </c>
      <c r="L716" s="15" t="str">
        <f t="shared" si="34"/>
        <v>23</v>
      </c>
      <c r="M716" s="15" t="str">
        <f t="shared" si="35"/>
        <v>2023年製</v>
      </c>
      <c r="N716" s="422">
        <f>VLOOKUP(B:B,価格調査!B:S,18,0)</f>
        <v>1074476040</v>
      </c>
    </row>
    <row r="717" spans="1:14" s="15" customFormat="1">
      <c r="A717" s="16" t="s">
        <v>7651</v>
      </c>
      <c r="B717" s="373">
        <v>2256017130607</v>
      </c>
      <c r="C717" s="373">
        <v>4992496152973</v>
      </c>
      <c r="D717" s="21" t="s">
        <v>2152</v>
      </c>
      <c r="E717" s="22">
        <v>4023</v>
      </c>
      <c r="F717" s="22">
        <v>4</v>
      </c>
      <c r="G717" s="22">
        <v>0</v>
      </c>
      <c r="H717" s="22" t="s">
        <v>2037</v>
      </c>
      <c r="I717" s="22" t="s">
        <v>2036</v>
      </c>
      <c r="J717" s="22" t="s">
        <v>2146</v>
      </c>
      <c r="K717" s="15">
        <f t="shared" si="33"/>
        <v>4</v>
      </c>
      <c r="L717" s="15" t="str">
        <f t="shared" si="34"/>
        <v>23</v>
      </c>
      <c r="M717" s="15" t="str">
        <f t="shared" si="35"/>
        <v>2023年製</v>
      </c>
      <c r="N717" s="422">
        <f>VLOOKUP(B:B,価格調査!B:S,18,0)</f>
        <v>1074476033</v>
      </c>
    </row>
    <row r="718" spans="1:14" s="15" customFormat="1">
      <c r="A718" s="16" t="s">
        <v>7651</v>
      </c>
      <c r="B718" s="373">
        <v>2256017130607</v>
      </c>
      <c r="C718" s="373">
        <v>4992496152973</v>
      </c>
      <c r="D718" s="21" t="s">
        <v>2152</v>
      </c>
      <c r="E718" s="22">
        <v>4123</v>
      </c>
      <c r="F718" s="22">
        <v>4</v>
      </c>
      <c r="G718" s="22">
        <v>0</v>
      </c>
      <c r="H718" s="22" t="s">
        <v>2037</v>
      </c>
      <c r="I718" s="22" t="s">
        <v>2036</v>
      </c>
      <c r="J718" s="22" t="s">
        <v>2146</v>
      </c>
      <c r="K718" s="15">
        <f t="shared" si="33"/>
        <v>4</v>
      </c>
      <c r="L718" s="15" t="str">
        <f t="shared" si="34"/>
        <v>23</v>
      </c>
      <c r="M718" s="15" t="str">
        <f t="shared" si="35"/>
        <v>2023年製</v>
      </c>
      <c r="N718" s="422">
        <f>VLOOKUP(B:B,価格調査!B:S,18,0)</f>
        <v>1074476033</v>
      </c>
    </row>
    <row r="719" spans="1:14" s="15" customFormat="1">
      <c r="A719" s="16" t="s">
        <v>7651</v>
      </c>
      <c r="B719" s="16">
        <v>2256017130607</v>
      </c>
      <c r="C719" s="16">
        <v>4992496152973</v>
      </c>
      <c r="D719" s="423" t="s">
        <v>2152</v>
      </c>
      <c r="E719" s="15">
        <v>4123</v>
      </c>
      <c r="F719" s="15">
        <v>4</v>
      </c>
      <c r="G719" s="15">
        <v>0</v>
      </c>
      <c r="H719" s="15" t="s">
        <v>2037</v>
      </c>
      <c r="I719" s="15" t="s">
        <v>2036</v>
      </c>
      <c r="J719" s="15" t="s">
        <v>2148</v>
      </c>
      <c r="K719" s="15">
        <f t="shared" si="33"/>
        <v>4</v>
      </c>
      <c r="L719" s="15" t="str">
        <f t="shared" si="34"/>
        <v>23</v>
      </c>
      <c r="M719" s="15" t="str">
        <f t="shared" si="35"/>
        <v>2023年製</v>
      </c>
      <c r="N719" s="422">
        <f>VLOOKUP(B:B,価格調査!B:S,18,0)</f>
        <v>1074476033</v>
      </c>
    </row>
    <row r="720" spans="1:14" s="15" customFormat="1">
      <c r="A720" s="16" t="s">
        <v>7651</v>
      </c>
      <c r="B720" s="373">
        <v>2155517130608</v>
      </c>
      <c r="C720" s="373">
        <v>4992496152942</v>
      </c>
      <c r="D720" s="21" t="s">
        <v>2164</v>
      </c>
      <c r="E720" s="22">
        <v>2323</v>
      </c>
      <c r="F720" s="22">
        <v>4</v>
      </c>
      <c r="G720" s="22">
        <v>0</v>
      </c>
      <c r="H720" s="22" t="s">
        <v>2037</v>
      </c>
      <c r="I720" s="22" t="s">
        <v>2036</v>
      </c>
      <c r="J720" s="22" t="s">
        <v>2146</v>
      </c>
      <c r="K720" s="15">
        <f t="shared" si="33"/>
        <v>5</v>
      </c>
      <c r="L720" s="15" t="str">
        <f t="shared" si="34"/>
        <v>23</v>
      </c>
      <c r="M720" s="15" t="str">
        <f t="shared" si="35"/>
        <v>2023年製</v>
      </c>
      <c r="N720" s="422">
        <f>VLOOKUP(B:B,価格調査!B:S,18,0)</f>
        <v>1074476035</v>
      </c>
    </row>
    <row r="721" spans="1:14" s="15" customFormat="1">
      <c r="A721" s="16" t="s">
        <v>7651</v>
      </c>
      <c r="B721" s="373">
        <v>2155517130608</v>
      </c>
      <c r="C721" s="373">
        <v>4992496152942</v>
      </c>
      <c r="D721" s="21" t="s">
        <v>2164</v>
      </c>
      <c r="E721" s="22">
        <v>3023</v>
      </c>
      <c r="F721" s="22">
        <v>3</v>
      </c>
      <c r="G721" s="22">
        <v>0</v>
      </c>
      <c r="H721" s="22" t="s">
        <v>2037</v>
      </c>
      <c r="I721" s="22" t="s">
        <v>2036</v>
      </c>
      <c r="J721" s="22" t="s">
        <v>2146</v>
      </c>
      <c r="K721" s="15">
        <f t="shared" si="33"/>
        <v>5</v>
      </c>
      <c r="L721" s="15" t="str">
        <f t="shared" si="34"/>
        <v>23</v>
      </c>
      <c r="M721" s="15" t="str">
        <f t="shared" si="35"/>
        <v>2023年製</v>
      </c>
      <c r="N721" s="422">
        <f>VLOOKUP(B:B,価格調査!B:S,18,0)</f>
        <v>1074476035</v>
      </c>
    </row>
    <row r="722" spans="1:14" s="15" customFormat="1">
      <c r="A722" s="16" t="s">
        <v>7651</v>
      </c>
      <c r="B722" s="373">
        <v>2155517130608</v>
      </c>
      <c r="C722" s="373">
        <v>4992496152942</v>
      </c>
      <c r="D722" s="21" t="s">
        <v>2164</v>
      </c>
      <c r="E722" s="22">
        <v>3023</v>
      </c>
      <c r="F722" s="22">
        <v>3</v>
      </c>
      <c r="G722" s="22">
        <v>0</v>
      </c>
      <c r="H722" s="22" t="s">
        <v>2037</v>
      </c>
      <c r="I722" s="22" t="s">
        <v>2036</v>
      </c>
      <c r="J722" s="22" t="s">
        <v>2148</v>
      </c>
      <c r="K722" s="15">
        <f t="shared" si="33"/>
        <v>5</v>
      </c>
      <c r="L722" s="15" t="str">
        <f t="shared" si="34"/>
        <v>23</v>
      </c>
      <c r="M722" s="15" t="str">
        <f t="shared" si="35"/>
        <v>2023年製</v>
      </c>
      <c r="N722" s="422">
        <f>VLOOKUP(B:B,価格調査!B:S,18,0)</f>
        <v>1074476035</v>
      </c>
    </row>
    <row r="723" spans="1:14" s="15" customFormat="1">
      <c r="A723" s="16" t="s">
        <v>7651</v>
      </c>
      <c r="B723" s="373">
        <v>2155517130608</v>
      </c>
      <c r="C723" s="373">
        <v>4992496152942</v>
      </c>
      <c r="D723" s="21" t="s">
        <v>2164</v>
      </c>
      <c r="E723" s="22">
        <v>1923</v>
      </c>
      <c r="F723" s="22">
        <v>1</v>
      </c>
      <c r="G723" s="22">
        <v>0</v>
      </c>
      <c r="H723" s="22" t="s">
        <v>2037</v>
      </c>
      <c r="I723" s="22" t="s">
        <v>2036</v>
      </c>
      <c r="J723" s="22" t="s">
        <v>2146</v>
      </c>
      <c r="K723" s="15">
        <f t="shared" si="33"/>
        <v>5</v>
      </c>
      <c r="L723" s="15" t="str">
        <f t="shared" si="34"/>
        <v>23</v>
      </c>
      <c r="M723" s="15" t="str">
        <f t="shared" si="35"/>
        <v>2023年製</v>
      </c>
      <c r="N723" s="422">
        <f>VLOOKUP(B:B,価格調査!B:S,18,0)</f>
        <v>1074476035</v>
      </c>
    </row>
    <row r="724" spans="1:14" s="15" customFormat="1">
      <c r="A724" s="16" t="s">
        <v>7651</v>
      </c>
      <c r="B724" s="373">
        <v>2055017130606</v>
      </c>
      <c r="C724" s="373">
        <v>4992496153079</v>
      </c>
      <c r="D724" s="21" t="s">
        <v>2182</v>
      </c>
      <c r="E724" s="22">
        <v>2023</v>
      </c>
      <c r="F724" s="22">
        <v>4</v>
      </c>
      <c r="G724" s="22">
        <v>0</v>
      </c>
      <c r="H724" s="22" t="s">
        <v>2037</v>
      </c>
      <c r="I724" s="22" t="s">
        <v>2036</v>
      </c>
      <c r="J724" s="22" t="s">
        <v>2148</v>
      </c>
      <c r="K724" s="15">
        <f t="shared" si="33"/>
        <v>2</v>
      </c>
      <c r="L724" s="15" t="str">
        <f t="shared" si="34"/>
        <v>23</v>
      </c>
      <c r="M724" s="15" t="str">
        <f t="shared" si="35"/>
        <v>2023年製</v>
      </c>
      <c r="N724" s="422">
        <f>VLOOKUP(B:B,価格調査!B:S,18,0)</f>
        <v>1074476045</v>
      </c>
    </row>
    <row r="725" spans="1:14" s="15" customFormat="1">
      <c r="A725" s="16" t="s">
        <v>7651</v>
      </c>
      <c r="B725" s="373">
        <v>2055017130606</v>
      </c>
      <c r="C725" s="373">
        <v>4992496153079</v>
      </c>
      <c r="D725" s="21" t="s">
        <v>2182</v>
      </c>
      <c r="E725" s="22">
        <v>2023</v>
      </c>
      <c r="F725" s="22">
        <v>4</v>
      </c>
      <c r="G725" s="22">
        <v>0</v>
      </c>
      <c r="H725" s="22" t="s">
        <v>2037</v>
      </c>
      <c r="I725" s="22" t="s">
        <v>2036</v>
      </c>
      <c r="J725" s="22" t="s">
        <v>2146</v>
      </c>
      <c r="K725" s="15">
        <f t="shared" si="33"/>
        <v>2</v>
      </c>
      <c r="L725" s="15" t="str">
        <f t="shared" si="34"/>
        <v>23</v>
      </c>
      <c r="M725" s="15" t="str">
        <f t="shared" si="35"/>
        <v>2023年製</v>
      </c>
      <c r="N725" s="422">
        <f>VLOOKUP(B:B,価格調査!B:S,18,0)</f>
        <v>1074476045</v>
      </c>
    </row>
    <row r="726" spans="1:14" s="15" customFormat="1">
      <c r="A726" s="16" t="s">
        <v>7651</v>
      </c>
      <c r="B726" s="373">
        <v>2255018130609</v>
      </c>
      <c r="C726" s="373">
        <v>4992496152898</v>
      </c>
      <c r="D726" s="21" t="s">
        <v>2154</v>
      </c>
      <c r="E726" s="22">
        <v>2923</v>
      </c>
      <c r="F726" s="22">
        <v>8</v>
      </c>
      <c r="G726" s="22">
        <v>0</v>
      </c>
      <c r="H726" s="22" t="s">
        <v>2037</v>
      </c>
      <c r="I726" s="22" t="s">
        <v>2036</v>
      </c>
      <c r="J726" s="22" t="s">
        <v>2148</v>
      </c>
      <c r="K726" s="15">
        <f t="shared" si="33"/>
        <v>4</v>
      </c>
      <c r="L726" s="15" t="str">
        <f t="shared" si="34"/>
        <v>23</v>
      </c>
      <c r="M726" s="15" t="str">
        <f t="shared" si="35"/>
        <v>2023年製</v>
      </c>
      <c r="N726" s="422">
        <f>VLOOKUP(B:B,価格調査!B:S,18,0)</f>
        <v>1074476042</v>
      </c>
    </row>
    <row r="727" spans="1:14" s="15" customFormat="1">
      <c r="A727" s="16" t="s">
        <v>7651</v>
      </c>
      <c r="B727" s="373">
        <v>2255018130609</v>
      </c>
      <c r="C727" s="373">
        <v>4992496152898</v>
      </c>
      <c r="D727" s="21" t="s">
        <v>2154</v>
      </c>
      <c r="E727" s="22">
        <v>2823</v>
      </c>
      <c r="F727" s="22">
        <v>6</v>
      </c>
      <c r="G727" s="22">
        <v>0</v>
      </c>
      <c r="H727" s="22" t="s">
        <v>2037</v>
      </c>
      <c r="I727" s="22" t="s">
        <v>2036</v>
      </c>
      <c r="J727" s="22" t="s">
        <v>2148</v>
      </c>
      <c r="K727" s="15">
        <f t="shared" si="33"/>
        <v>4</v>
      </c>
      <c r="L727" s="15" t="str">
        <f t="shared" si="34"/>
        <v>23</v>
      </c>
      <c r="M727" s="15" t="str">
        <f t="shared" si="35"/>
        <v>2023年製</v>
      </c>
      <c r="N727" s="422">
        <f>VLOOKUP(B:B,価格調査!B:S,18,0)</f>
        <v>1074476042</v>
      </c>
    </row>
    <row r="728" spans="1:14" s="15" customFormat="1">
      <c r="A728" s="16" t="s">
        <v>7651</v>
      </c>
      <c r="B728" s="373">
        <v>2255018130609</v>
      </c>
      <c r="C728" s="373">
        <v>4992496152898</v>
      </c>
      <c r="D728" s="21" t="s">
        <v>2154</v>
      </c>
      <c r="E728" s="22">
        <v>3923</v>
      </c>
      <c r="F728" s="22">
        <v>4</v>
      </c>
      <c r="G728" s="22">
        <v>0</v>
      </c>
      <c r="H728" s="22" t="s">
        <v>2037</v>
      </c>
      <c r="I728" s="22" t="s">
        <v>2036</v>
      </c>
      <c r="J728" s="22" t="s">
        <v>2146</v>
      </c>
      <c r="K728" s="15">
        <f t="shared" si="33"/>
        <v>4</v>
      </c>
      <c r="L728" s="15" t="str">
        <f t="shared" si="34"/>
        <v>23</v>
      </c>
      <c r="M728" s="15" t="str">
        <f t="shared" si="35"/>
        <v>2023年製</v>
      </c>
      <c r="N728" s="422">
        <f>VLOOKUP(B:B,価格調査!B:S,18,0)</f>
        <v>1074476042</v>
      </c>
    </row>
    <row r="729" spans="1:14" s="15" customFormat="1">
      <c r="A729" s="16" t="s">
        <v>7651</v>
      </c>
      <c r="B729" s="373">
        <v>2355018130606</v>
      </c>
      <c r="C729" s="373">
        <v>4992496152843</v>
      </c>
      <c r="D729" s="21" t="s">
        <v>2151</v>
      </c>
      <c r="E729" s="22">
        <v>4323</v>
      </c>
      <c r="F729" s="22">
        <v>16</v>
      </c>
      <c r="G729" s="22">
        <v>0</v>
      </c>
      <c r="H729" s="22" t="s">
        <v>2037</v>
      </c>
      <c r="I729" s="22" t="s">
        <v>2036</v>
      </c>
      <c r="J729" s="22" t="s">
        <v>2146</v>
      </c>
      <c r="K729" s="15">
        <f t="shared" si="33"/>
        <v>4</v>
      </c>
      <c r="L729" s="15" t="str">
        <f t="shared" si="34"/>
        <v>23</v>
      </c>
      <c r="M729" s="15" t="str">
        <f t="shared" si="35"/>
        <v>2023年製</v>
      </c>
      <c r="N729" s="422">
        <f>VLOOKUP(B:B,価格調査!B:S,18,0)</f>
        <v>1074476032</v>
      </c>
    </row>
    <row r="730" spans="1:14" s="15" customFormat="1">
      <c r="A730" s="16" t="s">
        <v>7651</v>
      </c>
      <c r="B730" s="373">
        <v>2355018130606</v>
      </c>
      <c r="C730" s="373">
        <v>4992496152843</v>
      </c>
      <c r="D730" s="21" t="s">
        <v>2151</v>
      </c>
      <c r="E730" s="22">
        <v>4223</v>
      </c>
      <c r="F730" s="22">
        <v>4</v>
      </c>
      <c r="G730" s="22">
        <v>0</v>
      </c>
      <c r="H730" s="22" t="s">
        <v>2037</v>
      </c>
      <c r="I730" s="22" t="s">
        <v>2036</v>
      </c>
      <c r="J730" s="22" t="s">
        <v>2148</v>
      </c>
      <c r="K730" s="15">
        <f t="shared" si="33"/>
        <v>4</v>
      </c>
      <c r="L730" s="15" t="str">
        <f t="shared" si="34"/>
        <v>23</v>
      </c>
      <c r="M730" s="15" t="str">
        <f t="shared" si="35"/>
        <v>2023年製</v>
      </c>
      <c r="N730" s="422">
        <f>VLOOKUP(B:B,価格調査!B:S,18,0)</f>
        <v>1074476032</v>
      </c>
    </row>
    <row r="731" spans="1:14" s="15" customFormat="1">
      <c r="A731" s="16" t="s">
        <v>7651</v>
      </c>
      <c r="B731" s="373">
        <v>2355018130606</v>
      </c>
      <c r="C731" s="373">
        <v>4992496152843</v>
      </c>
      <c r="D731" s="21" t="s">
        <v>2151</v>
      </c>
      <c r="E731" s="22">
        <v>4223</v>
      </c>
      <c r="F731" s="22">
        <v>8</v>
      </c>
      <c r="G731" s="22">
        <v>0</v>
      </c>
      <c r="H731" s="22" t="s">
        <v>2037</v>
      </c>
      <c r="I731" s="22" t="s">
        <v>2036</v>
      </c>
      <c r="J731" s="22" t="s">
        <v>2146</v>
      </c>
      <c r="K731" s="15">
        <f t="shared" si="33"/>
        <v>4</v>
      </c>
      <c r="L731" s="15" t="str">
        <f t="shared" si="34"/>
        <v>23</v>
      </c>
      <c r="M731" s="15" t="str">
        <f t="shared" si="35"/>
        <v>2023年製</v>
      </c>
      <c r="N731" s="422">
        <f>VLOOKUP(B:B,価格調査!B:S,18,0)</f>
        <v>1074476032</v>
      </c>
    </row>
    <row r="732" spans="1:14" s="15" customFormat="1">
      <c r="A732" s="16" t="s">
        <v>7651</v>
      </c>
      <c r="B732" s="373">
        <v>2254518130607</v>
      </c>
      <c r="C732" s="373">
        <v>4992496153215</v>
      </c>
      <c r="D732" s="21" t="s">
        <v>2155</v>
      </c>
      <c r="E732" s="22">
        <v>923</v>
      </c>
      <c r="F732" s="22">
        <v>22</v>
      </c>
      <c r="G732" s="22">
        <v>0</v>
      </c>
      <c r="H732" s="22" t="s">
        <v>2037</v>
      </c>
      <c r="I732" s="22" t="s">
        <v>2036</v>
      </c>
      <c r="J732" s="22" t="s">
        <v>2146</v>
      </c>
      <c r="K732" s="15">
        <f t="shared" si="33"/>
        <v>1</v>
      </c>
      <c r="L732" s="15" t="str">
        <f t="shared" si="34"/>
        <v>23</v>
      </c>
      <c r="M732" s="15" t="str">
        <f t="shared" si="35"/>
        <v>2023年製</v>
      </c>
      <c r="N732" s="422">
        <f>VLOOKUP(B:B,価格調査!B:S,18,0)</f>
        <v>1074476034</v>
      </c>
    </row>
    <row r="733" spans="1:14" s="15" customFormat="1">
      <c r="A733" s="16" t="s">
        <v>7651</v>
      </c>
      <c r="B733" s="373">
        <v>2454020130601</v>
      </c>
      <c r="C733" s="373">
        <v>4992496153208</v>
      </c>
      <c r="D733" s="21" t="s">
        <v>14087</v>
      </c>
      <c r="E733" s="22">
        <v>3823</v>
      </c>
      <c r="F733" s="22">
        <v>12</v>
      </c>
      <c r="G733" s="22">
        <v>0</v>
      </c>
      <c r="H733" s="22" t="s">
        <v>2037</v>
      </c>
      <c r="I733" s="22" t="s">
        <v>2036</v>
      </c>
      <c r="J733" s="22" t="s">
        <v>2148</v>
      </c>
      <c r="K733" s="15">
        <f t="shared" si="33"/>
        <v>1</v>
      </c>
      <c r="L733" s="15" t="str">
        <f t="shared" si="34"/>
        <v>23</v>
      </c>
      <c r="M733" s="15" t="str">
        <f t="shared" si="35"/>
        <v>2023年製</v>
      </c>
      <c r="N733" s="422">
        <f>VLOOKUP(B:B,価格調査!B:S,18,0)</f>
        <v>1074476031</v>
      </c>
    </row>
    <row r="734" spans="1:14" s="15" customFormat="1">
      <c r="A734" s="16" t="s">
        <v>7651</v>
      </c>
      <c r="B734" s="16">
        <v>2355018157702</v>
      </c>
      <c r="C734" s="16">
        <v>4985009753347</v>
      </c>
      <c r="D734" s="423" t="s">
        <v>2072</v>
      </c>
      <c r="E734" s="15">
        <v>2523</v>
      </c>
      <c r="F734" s="15">
        <v>8</v>
      </c>
      <c r="G734" s="15">
        <v>0</v>
      </c>
      <c r="H734" s="15" t="s">
        <v>2037</v>
      </c>
      <c r="I734" s="15" t="s">
        <v>2036</v>
      </c>
      <c r="J734" s="15" t="s">
        <v>2046</v>
      </c>
      <c r="K734" s="15">
        <f t="shared" si="33"/>
        <v>2</v>
      </c>
      <c r="L734" s="15" t="str">
        <f t="shared" si="34"/>
        <v>23</v>
      </c>
      <c r="M734" s="15" t="str">
        <f t="shared" si="35"/>
        <v>2023年製</v>
      </c>
      <c r="N734" s="422">
        <f>VLOOKUP(B:B,価格調査!B:S,18,0)</f>
        <v>1074476175</v>
      </c>
    </row>
    <row r="735" spans="1:14" s="15" customFormat="1">
      <c r="A735" s="16" t="s">
        <v>7651</v>
      </c>
      <c r="B735" s="373">
        <v>2355018157702</v>
      </c>
      <c r="C735" s="373">
        <v>4985009753347</v>
      </c>
      <c r="D735" s="21" t="s">
        <v>2072</v>
      </c>
      <c r="E735" s="22">
        <v>1223</v>
      </c>
      <c r="F735" s="22">
        <v>8</v>
      </c>
      <c r="G735" s="22">
        <v>0</v>
      </c>
      <c r="H735" s="22" t="s">
        <v>2037</v>
      </c>
      <c r="I735" s="22" t="s">
        <v>2036</v>
      </c>
      <c r="J735" s="22" t="s">
        <v>2046</v>
      </c>
      <c r="K735" s="15">
        <f t="shared" si="33"/>
        <v>2</v>
      </c>
      <c r="L735" s="15" t="str">
        <f t="shared" si="34"/>
        <v>23</v>
      </c>
      <c r="M735" s="15" t="str">
        <f t="shared" si="35"/>
        <v>2023年製</v>
      </c>
      <c r="N735" s="422">
        <f>VLOOKUP(B:B,価格調査!B:S,18,0)</f>
        <v>1074476175</v>
      </c>
    </row>
    <row r="736" spans="1:14" s="15" customFormat="1">
      <c r="A736" s="16" t="s">
        <v>7651</v>
      </c>
      <c r="B736" s="373">
        <v>2454518157707</v>
      </c>
      <c r="C736" s="373">
        <v>4985009753255</v>
      </c>
      <c r="D736" s="21" t="s">
        <v>2056</v>
      </c>
      <c r="E736" s="22">
        <v>2523</v>
      </c>
      <c r="F736" s="22">
        <v>2</v>
      </c>
      <c r="G736" s="22">
        <v>0</v>
      </c>
      <c r="H736" s="22" t="s">
        <v>2037</v>
      </c>
      <c r="I736" s="22" t="s">
        <v>2036</v>
      </c>
      <c r="J736" s="22" t="s">
        <v>2055</v>
      </c>
      <c r="K736" s="15">
        <f t="shared" si="33"/>
        <v>3</v>
      </c>
      <c r="L736" s="15" t="str">
        <f t="shared" si="34"/>
        <v>23</v>
      </c>
      <c r="M736" s="15" t="str">
        <f t="shared" si="35"/>
        <v>2023年製</v>
      </c>
      <c r="N736" s="422">
        <f>VLOOKUP(B:B,価格調査!B:S,18,0)</f>
        <v>1074476212</v>
      </c>
    </row>
    <row r="737" spans="1:14" s="15" customFormat="1">
      <c r="A737" s="16" t="s">
        <v>7651</v>
      </c>
      <c r="B737" s="373">
        <v>2454518157707</v>
      </c>
      <c r="C737" s="373">
        <v>4985009753255</v>
      </c>
      <c r="D737" s="21" t="s">
        <v>2056</v>
      </c>
      <c r="E737" s="22">
        <v>623</v>
      </c>
      <c r="F737" s="22">
        <v>6</v>
      </c>
      <c r="G737" s="22">
        <v>0</v>
      </c>
      <c r="H737" s="22" t="s">
        <v>2037</v>
      </c>
      <c r="I737" s="22" t="s">
        <v>2036</v>
      </c>
      <c r="J737" s="22" t="s">
        <v>2055</v>
      </c>
      <c r="K737" s="15">
        <f t="shared" si="33"/>
        <v>3</v>
      </c>
      <c r="L737" s="15" t="str">
        <f t="shared" si="34"/>
        <v>23</v>
      </c>
      <c r="M737" s="15" t="str">
        <f t="shared" si="35"/>
        <v>2023年製</v>
      </c>
      <c r="N737" s="422">
        <f>VLOOKUP(B:B,価格調査!B:S,18,0)</f>
        <v>1074476212</v>
      </c>
    </row>
    <row r="738" spans="1:14" s="15" customFormat="1">
      <c r="A738" s="16" t="s">
        <v>7651</v>
      </c>
      <c r="B738" s="373">
        <v>2454518157707</v>
      </c>
      <c r="C738" s="373">
        <v>4985009753255</v>
      </c>
      <c r="D738" s="21" t="s">
        <v>2056</v>
      </c>
      <c r="E738" s="22">
        <v>2523</v>
      </c>
      <c r="F738" s="22">
        <v>2</v>
      </c>
      <c r="G738" s="22">
        <v>0</v>
      </c>
      <c r="H738" s="22" t="s">
        <v>2037</v>
      </c>
      <c r="I738" s="22" t="s">
        <v>2036</v>
      </c>
      <c r="J738" s="22" t="s">
        <v>2055</v>
      </c>
      <c r="K738" s="15">
        <f t="shared" si="33"/>
        <v>3</v>
      </c>
      <c r="L738" s="15" t="str">
        <f t="shared" si="34"/>
        <v>23</v>
      </c>
      <c r="M738" s="15" t="str">
        <f t="shared" si="35"/>
        <v>2023年製</v>
      </c>
      <c r="N738" s="422">
        <f>VLOOKUP(B:B,価格調査!B:S,18,0)</f>
        <v>1074476212</v>
      </c>
    </row>
    <row r="739" spans="1:14" s="15" customFormat="1">
      <c r="A739" s="16" t="s">
        <v>7651</v>
      </c>
      <c r="B739" s="373">
        <v>2254018157708</v>
      </c>
      <c r="C739" s="373">
        <v>4985009753095</v>
      </c>
      <c r="D739" s="21" t="s">
        <v>2098</v>
      </c>
      <c r="E739" s="22">
        <v>3423</v>
      </c>
      <c r="F739" s="22">
        <v>2</v>
      </c>
      <c r="G739" s="22">
        <v>0</v>
      </c>
      <c r="H739" s="22" t="s">
        <v>2037</v>
      </c>
      <c r="I739" s="22" t="s">
        <v>2036</v>
      </c>
      <c r="J739" s="22" t="s">
        <v>2055</v>
      </c>
      <c r="K739" s="15">
        <f t="shared" si="33"/>
        <v>2</v>
      </c>
      <c r="L739" s="15" t="str">
        <f t="shared" si="34"/>
        <v>23</v>
      </c>
      <c r="M739" s="15" t="str">
        <f t="shared" si="35"/>
        <v>2023年製</v>
      </c>
      <c r="N739" s="422">
        <f>VLOOKUP(B:B,価格調査!B:S,18,0)</f>
        <v>1074476180</v>
      </c>
    </row>
    <row r="740" spans="1:14" s="15" customFormat="1">
      <c r="A740" s="16" t="s">
        <v>7651</v>
      </c>
      <c r="B740" s="373">
        <v>2254018157708</v>
      </c>
      <c r="C740" s="373">
        <v>4985009753095</v>
      </c>
      <c r="D740" s="21" t="s">
        <v>2098</v>
      </c>
      <c r="E740" s="22">
        <v>2623</v>
      </c>
      <c r="F740" s="22">
        <v>10</v>
      </c>
      <c r="G740" s="22">
        <v>0</v>
      </c>
      <c r="H740" s="22" t="s">
        <v>2037</v>
      </c>
      <c r="I740" s="22" t="s">
        <v>2036</v>
      </c>
      <c r="J740" s="22" t="s">
        <v>2055</v>
      </c>
      <c r="K740" s="15">
        <f t="shared" si="33"/>
        <v>2</v>
      </c>
      <c r="L740" s="15" t="str">
        <f t="shared" si="34"/>
        <v>23</v>
      </c>
      <c r="M740" s="15" t="str">
        <f t="shared" si="35"/>
        <v>2023年製</v>
      </c>
      <c r="N740" s="422">
        <f>VLOOKUP(B:B,価格調査!B:S,18,0)</f>
        <v>1074476180</v>
      </c>
    </row>
    <row r="741" spans="1:14" s="15" customFormat="1">
      <c r="A741" s="16" t="s">
        <v>7651</v>
      </c>
      <c r="B741" s="373">
        <v>2354018157705</v>
      </c>
      <c r="C741" s="373">
        <v>4985009753101</v>
      </c>
      <c r="D741" s="21" t="s">
        <v>2255</v>
      </c>
      <c r="E741" s="22">
        <v>3223</v>
      </c>
      <c r="F741" s="22">
        <v>2</v>
      </c>
      <c r="G741" s="22">
        <v>0</v>
      </c>
      <c r="H741" s="22" t="s">
        <v>2037</v>
      </c>
      <c r="I741" s="22" t="s">
        <v>2036</v>
      </c>
      <c r="J741" s="22" t="s">
        <v>2055</v>
      </c>
      <c r="K741" s="15">
        <f t="shared" si="33"/>
        <v>5</v>
      </c>
      <c r="L741" s="15" t="str">
        <f t="shared" si="34"/>
        <v>23</v>
      </c>
      <c r="M741" s="15" t="str">
        <f t="shared" si="35"/>
        <v>2023年製</v>
      </c>
      <c r="N741" s="422">
        <f>VLOOKUP(B:B,価格調査!B:S,18,0)</f>
        <v>1074476213</v>
      </c>
    </row>
    <row r="742" spans="1:14" s="15" customFormat="1">
      <c r="A742" s="16" t="s">
        <v>7651</v>
      </c>
      <c r="B742" s="373">
        <v>1956515157700</v>
      </c>
      <c r="C742" s="373">
        <v>4985009753576</v>
      </c>
      <c r="D742" s="21" t="s">
        <v>13502</v>
      </c>
      <c r="E742" s="22">
        <v>4723</v>
      </c>
      <c r="F742" s="22">
        <v>4</v>
      </c>
      <c r="G742" s="22">
        <v>0</v>
      </c>
      <c r="H742" s="22" t="s">
        <v>2037</v>
      </c>
      <c r="I742" s="22" t="s">
        <v>2036</v>
      </c>
      <c r="J742" s="22" t="s">
        <v>2066</v>
      </c>
      <c r="K742" s="15">
        <f t="shared" si="33"/>
        <v>2</v>
      </c>
      <c r="L742" s="15" t="str">
        <f t="shared" si="34"/>
        <v>23</v>
      </c>
      <c r="M742" s="15" t="str">
        <f t="shared" si="35"/>
        <v>2023年製</v>
      </c>
      <c r="N742" s="422">
        <f>VLOOKUP(B:B,価格調査!B:S,18,0)</f>
        <v>1074476333</v>
      </c>
    </row>
    <row r="743" spans="1:14" s="15" customFormat="1">
      <c r="A743" s="16" t="s">
        <v>7651</v>
      </c>
      <c r="B743" s="373">
        <v>1956515157700</v>
      </c>
      <c r="C743" s="373">
        <v>4985009753576</v>
      </c>
      <c r="D743" s="21" t="s">
        <v>13502</v>
      </c>
      <c r="E743" s="22">
        <v>4723</v>
      </c>
      <c r="F743" s="22">
        <v>20</v>
      </c>
      <c r="G743" s="22">
        <v>0</v>
      </c>
      <c r="H743" s="22" t="s">
        <v>2037</v>
      </c>
      <c r="I743" s="22" t="s">
        <v>2036</v>
      </c>
      <c r="J743" s="22" t="s">
        <v>2066</v>
      </c>
      <c r="K743" s="15">
        <f t="shared" si="33"/>
        <v>2</v>
      </c>
      <c r="L743" s="15" t="str">
        <f t="shared" si="34"/>
        <v>23</v>
      </c>
      <c r="M743" s="15" t="str">
        <f t="shared" si="35"/>
        <v>2023年製</v>
      </c>
      <c r="N743" s="422">
        <f>VLOOKUP(B:B,価格調査!B:S,18,0)</f>
        <v>1074476333</v>
      </c>
    </row>
    <row r="744" spans="1:14" s="15" customFormat="1">
      <c r="A744" s="16" t="s">
        <v>7651</v>
      </c>
      <c r="B744" s="373">
        <v>1856015157708</v>
      </c>
      <c r="C744" s="373">
        <v>4985009753460</v>
      </c>
      <c r="D744" s="21" t="s">
        <v>2138</v>
      </c>
      <c r="E744" s="22">
        <v>4423</v>
      </c>
      <c r="F744" s="22">
        <v>14</v>
      </c>
      <c r="G744" s="22">
        <v>0</v>
      </c>
      <c r="H744" s="22" t="s">
        <v>2037</v>
      </c>
      <c r="I744" s="22" t="s">
        <v>2036</v>
      </c>
      <c r="J744" s="22" t="s">
        <v>2062</v>
      </c>
      <c r="K744" s="15">
        <f t="shared" si="33"/>
        <v>2</v>
      </c>
      <c r="L744" s="15" t="str">
        <f t="shared" si="34"/>
        <v>23</v>
      </c>
      <c r="M744" s="15" t="str">
        <f t="shared" si="35"/>
        <v>2023年製</v>
      </c>
      <c r="N744" s="422">
        <f>VLOOKUP(B:B,価格調査!B:S,18,0)</f>
        <v>1074476366</v>
      </c>
    </row>
    <row r="745" spans="1:14" s="15" customFormat="1">
      <c r="A745" s="16" t="s">
        <v>7651</v>
      </c>
      <c r="B745" s="373">
        <v>1856015157708</v>
      </c>
      <c r="C745" s="373">
        <v>4985009753460</v>
      </c>
      <c r="D745" s="21" t="s">
        <v>2138</v>
      </c>
      <c r="E745" s="22">
        <v>4423</v>
      </c>
      <c r="F745" s="22">
        <v>12</v>
      </c>
      <c r="G745" s="22">
        <v>0</v>
      </c>
      <c r="H745" s="22" t="s">
        <v>2037</v>
      </c>
      <c r="I745" s="22" t="s">
        <v>2036</v>
      </c>
      <c r="J745" s="22" t="s">
        <v>2062</v>
      </c>
      <c r="K745" s="15">
        <f t="shared" si="33"/>
        <v>2</v>
      </c>
      <c r="L745" s="15" t="str">
        <f t="shared" si="34"/>
        <v>23</v>
      </c>
      <c r="M745" s="15" t="str">
        <f t="shared" si="35"/>
        <v>2023年製</v>
      </c>
      <c r="N745" s="422">
        <f>VLOOKUP(B:B,価格調査!B:S,18,0)</f>
        <v>1074476366</v>
      </c>
    </row>
    <row r="746" spans="1:14" s="15" customFormat="1">
      <c r="A746" s="16" t="s">
        <v>7651</v>
      </c>
      <c r="B746" s="373">
        <v>2156516157702</v>
      </c>
      <c r="C746" s="373">
        <v>4985009753644</v>
      </c>
      <c r="D746" s="21" t="s">
        <v>2103</v>
      </c>
      <c r="E746" s="22">
        <v>323</v>
      </c>
      <c r="F746" s="22">
        <v>10</v>
      </c>
      <c r="G746" s="22">
        <v>0</v>
      </c>
      <c r="H746" s="22" t="s">
        <v>2037</v>
      </c>
      <c r="I746" s="22" t="s">
        <v>2036</v>
      </c>
      <c r="J746" s="22" t="s">
        <v>2102</v>
      </c>
      <c r="K746" s="15">
        <f t="shared" si="33"/>
        <v>2</v>
      </c>
      <c r="L746" s="15" t="str">
        <f t="shared" si="34"/>
        <v>23</v>
      </c>
      <c r="M746" s="15" t="str">
        <f t="shared" si="35"/>
        <v>2023年製</v>
      </c>
      <c r="N746" s="422">
        <f>VLOOKUP(B:B,価格調査!B:S,18,0)</f>
        <v>1074476334</v>
      </c>
    </row>
    <row r="747" spans="1:14" s="15" customFormat="1">
      <c r="A747" s="16" t="s">
        <v>7651</v>
      </c>
      <c r="B747" s="373">
        <v>2156516157702</v>
      </c>
      <c r="C747" s="373">
        <v>4985009753644</v>
      </c>
      <c r="D747" s="21" t="s">
        <v>2103</v>
      </c>
      <c r="E747" s="22">
        <v>4523</v>
      </c>
      <c r="F747" s="22">
        <v>2</v>
      </c>
      <c r="G747" s="22">
        <v>0</v>
      </c>
      <c r="H747" s="22" t="s">
        <v>2037</v>
      </c>
      <c r="I747" s="22" t="s">
        <v>2036</v>
      </c>
      <c r="J747" s="22" t="s">
        <v>2066</v>
      </c>
      <c r="K747" s="15">
        <f t="shared" si="33"/>
        <v>2</v>
      </c>
      <c r="L747" s="15" t="str">
        <f t="shared" si="34"/>
        <v>23</v>
      </c>
      <c r="M747" s="15" t="str">
        <f t="shared" si="35"/>
        <v>2023年製</v>
      </c>
      <c r="N747" s="422">
        <f>VLOOKUP(B:B,価格調査!B:S,18,0)</f>
        <v>1074476334</v>
      </c>
    </row>
    <row r="748" spans="1:14" s="15" customFormat="1">
      <c r="A748" s="16" t="s">
        <v>7651</v>
      </c>
      <c r="B748" s="373">
        <v>1956016157704</v>
      </c>
      <c r="C748" s="373">
        <v>4985009753491</v>
      </c>
      <c r="D748" s="21" t="s">
        <v>13424</v>
      </c>
      <c r="E748" s="22">
        <v>4323</v>
      </c>
      <c r="F748" s="22">
        <v>14</v>
      </c>
      <c r="G748" s="22">
        <v>0</v>
      </c>
      <c r="H748" s="22" t="s">
        <v>2037</v>
      </c>
      <c r="I748" s="22" t="s">
        <v>2036</v>
      </c>
      <c r="J748" s="22" t="s">
        <v>2043</v>
      </c>
      <c r="K748" s="15">
        <f t="shared" si="33"/>
        <v>1</v>
      </c>
      <c r="L748" s="15" t="str">
        <f t="shared" si="34"/>
        <v>23</v>
      </c>
      <c r="M748" s="15" t="str">
        <f t="shared" si="35"/>
        <v>2023年製</v>
      </c>
      <c r="N748" s="422">
        <f>VLOOKUP(B:B,価格調査!B:S,18,0)</f>
        <v>1074476355</v>
      </c>
    </row>
    <row r="749" spans="1:14" s="15" customFormat="1">
      <c r="A749" s="16" t="s">
        <v>7651</v>
      </c>
      <c r="B749" s="373">
        <v>2156016157707</v>
      </c>
      <c r="C749" s="373">
        <v>4985009753514</v>
      </c>
      <c r="D749" s="21" t="s">
        <v>2272</v>
      </c>
      <c r="E749" s="22">
        <v>3023</v>
      </c>
      <c r="F749" s="22">
        <v>8</v>
      </c>
      <c r="G749" s="22">
        <v>0</v>
      </c>
      <c r="H749" s="22" t="s">
        <v>2037</v>
      </c>
      <c r="I749" s="22" t="s">
        <v>2036</v>
      </c>
      <c r="J749" s="22" t="s">
        <v>2066</v>
      </c>
      <c r="K749" s="15">
        <f t="shared" si="33"/>
        <v>2</v>
      </c>
      <c r="L749" s="15" t="str">
        <f t="shared" si="34"/>
        <v>23</v>
      </c>
      <c r="M749" s="15" t="str">
        <f t="shared" si="35"/>
        <v>2023年製</v>
      </c>
      <c r="N749" s="422">
        <f>VLOOKUP(B:B,価格調査!B:S,18,0)</f>
        <v>1074476331</v>
      </c>
    </row>
    <row r="750" spans="1:14" s="15" customFormat="1">
      <c r="A750" s="16" t="s">
        <v>7651</v>
      </c>
      <c r="B750" s="373">
        <v>1955516157702</v>
      </c>
      <c r="C750" s="373">
        <v>4985009753378</v>
      </c>
      <c r="D750" s="21" t="s">
        <v>14088</v>
      </c>
      <c r="E750" s="22">
        <v>4223</v>
      </c>
      <c r="F750" s="22">
        <v>4</v>
      </c>
      <c r="G750" s="22">
        <v>0</v>
      </c>
      <c r="H750" s="22" t="s">
        <v>2037</v>
      </c>
      <c r="I750" s="22" t="s">
        <v>2036</v>
      </c>
      <c r="J750" s="22" t="s">
        <v>2066</v>
      </c>
      <c r="K750" s="15">
        <f t="shared" si="33"/>
        <v>1</v>
      </c>
      <c r="L750" s="15" t="str">
        <f t="shared" si="34"/>
        <v>23</v>
      </c>
      <c r="M750" s="15" t="str">
        <f t="shared" si="35"/>
        <v>2023年製</v>
      </c>
      <c r="N750" s="422">
        <f>VLOOKUP(B:B,価格調査!B:S,18,0)</f>
        <v>1074476365</v>
      </c>
    </row>
    <row r="751" spans="1:14" s="15" customFormat="1">
      <c r="A751" s="16" t="s">
        <v>7651</v>
      </c>
      <c r="B751" s="373">
        <v>2055516157708</v>
      </c>
      <c r="C751" s="373">
        <v>4985009753385</v>
      </c>
      <c r="D751" s="21" t="s">
        <v>2121</v>
      </c>
      <c r="E751" s="22">
        <v>3923</v>
      </c>
      <c r="F751" s="22">
        <v>1</v>
      </c>
      <c r="G751" s="22">
        <v>0</v>
      </c>
      <c r="H751" s="22" t="s">
        <v>2037</v>
      </c>
      <c r="I751" s="22" t="s">
        <v>2036</v>
      </c>
      <c r="J751" s="22" t="s">
        <v>2046</v>
      </c>
      <c r="K751" s="15">
        <f t="shared" si="33"/>
        <v>1</v>
      </c>
      <c r="L751" s="15" t="str">
        <f t="shared" si="34"/>
        <v>23</v>
      </c>
      <c r="M751" s="15" t="str">
        <f t="shared" si="35"/>
        <v>2023年製</v>
      </c>
      <c r="N751" s="422">
        <f>VLOOKUP(B:B,価格調査!B:S,18,0)</f>
        <v>1074476183</v>
      </c>
    </row>
    <row r="752" spans="1:14" s="15" customFormat="1">
      <c r="A752" s="16" t="s">
        <v>7651</v>
      </c>
      <c r="B752" s="373">
        <v>2154516157708</v>
      </c>
      <c r="C752" s="373">
        <v>4985009753170</v>
      </c>
      <c r="D752" s="21" t="s">
        <v>2113</v>
      </c>
      <c r="E752" s="22">
        <v>1723</v>
      </c>
      <c r="F752" s="22">
        <v>11</v>
      </c>
      <c r="G752" s="22">
        <v>0</v>
      </c>
      <c r="H752" s="22" t="s">
        <v>2037</v>
      </c>
      <c r="I752" s="22" t="s">
        <v>2036</v>
      </c>
      <c r="J752" s="22" t="s">
        <v>2062</v>
      </c>
      <c r="K752" s="15">
        <f t="shared" si="33"/>
        <v>3</v>
      </c>
      <c r="L752" s="15" t="str">
        <f t="shared" si="34"/>
        <v>23</v>
      </c>
      <c r="M752" s="15" t="str">
        <f t="shared" si="35"/>
        <v>2023年製</v>
      </c>
      <c r="N752" s="422">
        <f>VLOOKUP(B:B,価格調査!B:S,18,0)</f>
        <v>1074476182</v>
      </c>
    </row>
    <row r="753" spans="1:14" s="15" customFormat="1">
      <c r="A753" s="16" t="s">
        <v>7651</v>
      </c>
      <c r="B753" s="373">
        <v>2154516157708</v>
      </c>
      <c r="C753" s="373">
        <v>4985009753170</v>
      </c>
      <c r="D753" s="21" t="s">
        <v>2113</v>
      </c>
      <c r="E753" s="22">
        <v>1723</v>
      </c>
      <c r="F753" s="22">
        <v>4</v>
      </c>
      <c r="G753" s="22">
        <v>0</v>
      </c>
      <c r="H753" s="22" t="s">
        <v>2037</v>
      </c>
      <c r="I753" s="22" t="s">
        <v>2036</v>
      </c>
      <c r="J753" s="22" t="s">
        <v>2062</v>
      </c>
      <c r="K753" s="15">
        <f t="shared" si="33"/>
        <v>3</v>
      </c>
      <c r="L753" s="15" t="str">
        <f t="shared" si="34"/>
        <v>23</v>
      </c>
      <c r="M753" s="15" t="str">
        <f t="shared" si="35"/>
        <v>2023年製</v>
      </c>
      <c r="N753" s="422">
        <f>VLOOKUP(B:B,価格調査!B:S,18,0)</f>
        <v>1074476182</v>
      </c>
    </row>
    <row r="754" spans="1:14" s="15" customFormat="1">
      <c r="A754" s="16" t="s">
        <v>7651</v>
      </c>
      <c r="B754" s="373">
        <v>2154516157708</v>
      </c>
      <c r="C754" s="373">
        <v>4985009753170</v>
      </c>
      <c r="D754" s="21" t="s">
        <v>2113</v>
      </c>
      <c r="E754" s="22">
        <v>1723</v>
      </c>
      <c r="F754" s="22">
        <v>1</v>
      </c>
      <c r="G754" s="22">
        <v>0</v>
      </c>
      <c r="H754" s="22" t="s">
        <v>2037</v>
      </c>
      <c r="I754" s="22" t="s">
        <v>2036</v>
      </c>
      <c r="J754" s="22" t="s">
        <v>2062</v>
      </c>
      <c r="K754" s="15">
        <f t="shared" si="33"/>
        <v>3</v>
      </c>
      <c r="L754" s="15" t="str">
        <f t="shared" si="34"/>
        <v>23</v>
      </c>
      <c r="M754" s="15" t="str">
        <f t="shared" si="35"/>
        <v>2023年製</v>
      </c>
      <c r="N754" s="422">
        <f>VLOOKUP(B:B,価格調査!B:S,18,0)</f>
        <v>1074476182</v>
      </c>
    </row>
    <row r="755" spans="1:14" s="15" customFormat="1">
      <c r="A755" s="16" t="s">
        <v>7651</v>
      </c>
      <c r="B755" s="16">
        <v>2156017157706</v>
      </c>
      <c r="C755" s="16">
        <v>4985009753538</v>
      </c>
      <c r="D755" s="423" t="s">
        <v>2105</v>
      </c>
      <c r="E755" s="15">
        <v>4123</v>
      </c>
      <c r="F755" s="15">
        <v>3</v>
      </c>
      <c r="G755" s="15">
        <v>0</v>
      </c>
      <c r="H755" s="15" t="s">
        <v>2037</v>
      </c>
      <c r="I755" s="15" t="s">
        <v>2036</v>
      </c>
      <c r="J755" s="15" t="s">
        <v>2055</v>
      </c>
      <c r="K755" s="15">
        <f t="shared" si="33"/>
        <v>3</v>
      </c>
      <c r="L755" s="15" t="str">
        <f t="shared" si="34"/>
        <v>23</v>
      </c>
      <c r="M755" s="15" t="str">
        <f t="shared" si="35"/>
        <v>2023年製</v>
      </c>
      <c r="N755" s="422">
        <f>VLOOKUP(B:B,価格調査!B:S,18,0)</f>
        <v>1074476356</v>
      </c>
    </row>
    <row r="756" spans="1:14" s="15" customFormat="1">
      <c r="A756" s="16" t="s">
        <v>7651</v>
      </c>
      <c r="B756" s="373">
        <v>2156017157706</v>
      </c>
      <c r="C756" s="373">
        <v>4985009753538</v>
      </c>
      <c r="D756" s="21" t="s">
        <v>2105</v>
      </c>
      <c r="E756" s="22">
        <v>4223</v>
      </c>
      <c r="F756" s="22">
        <v>1</v>
      </c>
      <c r="G756" s="22">
        <v>0</v>
      </c>
      <c r="H756" s="22" t="s">
        <v>2037</v>
      </c>
      <c r="I756" s="22" t="s">
        <v>2036</v>
      </c>
      <c r="J756" s="22" t="s">
        <v>2046</v>
      </c>
      <c r="K756" s="15">
        <f t="shared" si="33"/>
        <v>3</v>
      </c>
      <c r="L756" s="15" t="str">
        <f t="shared" si="34"/>
        <v>23</v>
      </c>
      <c r="M756" s="15" t="str">
        <f t="shared" si="35"/>
        <v>2023年製</v>
      </c>
      <c r="N756" s="422">
        <f>VLOOKUP(B:B,価格調査!B:S,18,0)</f>
        <v>1074476356</v>
      </c>
    </row>
    <row r="757" spans="1:14" s="15" customFormat="1">
      <c r="A757" s="16" t="s">
        <v>7651</v>
      </c>
      <c r="B757" s="373">
        <v>2156017157706</v>
      </c>
      <c r="C757" s="373">
        <v>4985009753538</v>
      </c>
      <c r="D757" s="21" t="s">
        <v>2105</v>
      </c>
      <c r="E757" s="22">
        <v>3623</v>
      </c>
      <c r="F757" s="22">
        <v>8</v>
      </c>
      <c r="G757" s="22">
        <v>0</v>
      </c>
      <c r="H757" s="22" t="s">
        <v>2037</v>
      </c>
      <c r="I757" s="22" t="s">
        <v>2036</v>
      </c>
      <c r="J757" s="22" t="s">
        <v>2046</v>
      </c>
      <c r="K757" s="15">
        <f t="shared" si="33"/>
        <v>3</v>
      </c>
      <c r="L757" s="15" t="str">
        <f t="shared" si="34"/>
        <v>23</v>
      </c>
      <c r="M757" s="15" t="str">
        <f t="shared" si="35"/>
        <v>2023年製</v>
      </c>
      <c r="N757" s="422">
        <f>VLOOKUP(B:B,価格調査!B:S,18,0)</f>
        <v>1074476356</v>
      </c>
    </row>
    <row r="758" spans="1:14" s="15" customFormat="1">
      <c r="A758" s="16" t="s">
        <v>7651</v>
      </c>
      <c r="B758" s="373">
        <v>2155517157704</v>
      </c>
      <c r="C758" s="373">
        <v>4985009753422</v>
      </c>
      <c r="D758" s="21" t="s">
        <v>2107</v>
      </c>
      <c r="E758" s="22">
        <v>3723</v>
      </c>
      <c r="F758" s="22">
        <v>3</v>
      </c>
      <c r="G758" s="22">
        <v>0</v>
      </c>
      <c r="H758" s="22" t="s">
        <v>2037</v>
      </c>
      <c r="I758" s="22" t="s">
        <v>2036</v>
      </c>
      <c r="J758" s="22" t="s">
        <v>2055</v>
      </c>
      <c r="K758" s="15">
        <f t="shared" si="33"/>
        <v>1</v>
      </c>
      <c r="L758" s="15" t="str">
        <f t="shared" si="34"/>
        <v>23</v>
      </c>
      <c r="M758" s="15" t="str">
        <f t="shared" si="35"/>
        <v>2023年製</v>
      </c>
      <c r="N758" s="422">
        <f>VLOOKUP(B:B,価格調査!B:S,18,0)</f>
        <v>1074476186</v>
      </c>
    </row>
    <row r="759" spans="1:14" s="15" customFormat="1">
      <c r="A759" s="16" t="s">
        <v>7651</v>
      </c>
      <c r="B759" s="373">
        <v>2255517157701</v>
      </c>
      <c r="C759" s="373">
        <v>4985009753439</v>
      </c>
      <c r="D759" s="21" t="s">
        <v>12258</v>
      </c>
      <c r="E759" s="22">
        <v>3423</v>
      </c>
      <c r="F759" s="22">
        <v>8</v>
      </c>
      <c r="G759" s="22">
        <v>0</v>
      </c>
      <c r="H759" s="22" t="s">
        <v>2037</v>
      </c>
      <c r="I759" s="22" t="s">
        <v>2036</v>
      </c>
      <c r="J759" s="22" t="s">
        <v>2046</v>
      </c>
      <c r="K759" s="15">
        <f t="shared" si="33"/>
        <v>3</v>
      </c>
      <c r="L759" s="15" t="str">
        <f t="shared" si="34"/>
        <v>23</v>
      </c>
      <c r="M759" s="15" t="str">
        <f t="shared" si="35"/>
        <v>2023年製</v>
      </c>
      <c r="N759" s="422">
        <f>VLOOKUP(B:B,価格調査!B:S,18,0)</f>
        <v>1074476178</v>
      </c>
    </row>
    <row r="760" spans="1:14" s="15" customFormat="1">
      <c r="A760" s="16" t="s">
        <v>7651</v>
      </c>
      <c r="B760" s="373">
        <v>2255517157701</v>
      </c>
      <c r="C760" s="373">
        <v>4985009753439</v>
      </c>
      <c r="D760" s="21" t="s">
        <v>12258</v>
      </c>
      <c r="E760" s="22">
        <v>4023</v>
      </c>
      <c r="F760" s="22">
        <v>8</v>
      </c>
      <c r="G760" s="22">
        <v>0</v>
      </c>
      <c r="H760" s="22" t="s">
        <v>2037</v>
      </c>
      <c r="I760" s="22" t="s">
        <v>2036</v>
      </c>
      <c r="J760" s="22" t="s">
        <v>2046</v>
      </c>
      <c r="K760" s="15">
        <f t="shared" si="33"/>
        <v>3</v>
      </c>
      <c r="L760" s="15" t="str">
        <f t="shared" si="34"/>
        <v>23</v>
      </c>
      <c r="M760" s="15" t="str">
        <f t="shared" si="35"/>
        <v>2023年製</v>
      </c>
      <c r="N760" s="422">
        <f>VLOOKUP(B:B,価格調査!B:S,18,0)</f>
        <v>1074476178</v>
      </c>
    </row>
    <row r="761" spans="1:14" s="15" customFormat="1">
      <c r="A761" s="16" t="s">
        <v>7651</v>
      </c>
      <c r="B761" s="373">
        <v>2255517157701</v>
      </c>
      <c r="C761" s="373">
        <v>4985009753439</v>
      </c>
      <c r="D761" s="21" t="s">
        <v>12258</v>
      </c>
      <c r="E761" s="22">
        <v>4023</v>
      </c>
      <c r="F761" s="22">
        <v>4</v>
      </c>
      <c r="G761" s="22">
        <v>0</v>
      </c>
      <c r="H761" s="22" t="s">
        <v>2037</v>
      </c>
      <c r="I761" s="22" t="s">
        <v>2036</v>
      </c>
      <c r="J761" s="22" t="s">
        <v>2046</v>
      </c>
      <c r="K761" s="15">
        <f t="shared" si="33"/>
        <v>3</v>
      </c>
      <c r="L761" s="15" t="str">
        <f t="shared" si="34"/>
        <v>23</v>
      </c>
      <c r="M761" s="15" t="str">
        <f t="shared" si="35"/>
        <v>2023年製</v>
      </c>
      <c r="N761" s="422">
        <f>VLOOKUP(B:B,価格調査!B:S,18,0)</f>
        <v>1074476178</v>
      </c>
    </row>
    <row r="762" spans="1:14" s="15" customFormat="1">
      <c r="A762" s="16" t="s">
        <v>7651</v>
      </c>
      <c r="B762" s="373">
        <v>2055017157702</v>
      </c>
      <c r="C762" s="373">
        <v>4985009753316</v>
      </c>
      <c r="D762" s="21" t="s">
        <v>14089</v>
      </c>
      <c r="E762" s="22">
        <v>3923</v>
      </c>
      <c r="F762" s="22">
        <v>8</v>
      </c>
      <c r="G762" s="22">
        <v>0</v>
      </c>
      <c r="H762" s="22" t="s">
        <v>2037</v>
      </c>
      <c r="I762" s="22" t="s">
        <v>2036</v>
      </c>
      <c r="J762" s="22" t="s">
        <v>2066</v>
      </c>
      <c r="K762" s="15">
        <f t="shared" si="33"/>
        <v>1</v>
      </c>
      <c r="L762" s="15" t="str">
        <f t="shared" si="34"/>
        <v>23</v>
      </c>
      <c r="M762" s="15" t="str">
        <f t="shared" si="35"/>
        <v>2023年製</v>
      </c>
      <c r="N762" s="422">
        <f>VLOOKUP(B:B,価格調査!B:S,18,0)</f>
        <v>1074476368</v>
      </c>
    </row>
    <row r="763" spans="1:14" s="15" customFormat="1">
      <c r="A763" s="16" t="s">
        <v>7651</v>
      </c>
      <c r="B763" s="373">
        <v>2255017157706</v>
      </c>
      <c r="C763" s="373">
        <v>4985009753330</v>
      </c>
      <c r="D763" s="21" t="s">
        <v>2085</v>
      </c>
      <c r="E763" s="22">
        <v>523</v>
      </c>
      <c r="F763" s="22">
        <v>17</v>
      </c>
      <c r="G763" s="22">
        <v>0</v>
      </c>
      <c r="H763" s="22" t="s">
        <v>2037</v>
      </c>
      <c r="I763" s="22" t="s">
        <v>2036</v>
      </c>
      <c r="J763" s="22" t="s">
        <v>2069</v>
      </c>
      <c r="K763" s="15">
        <f t="shared" si="33"/>
        <v>1</v>
      </c>
      <c r="L763" s="15" t="str">
        <f t="shared" si="34"/>
        <v>23</v>
      </c>
      <c r="M763" s="15" t="str">
        <f t="shared" si="35"/>
        <v>2023年製</v>
      </c>
      <c r="N763" s="422">
        <f>VLOOKUP(B:B,価格調査!B:S,18,0)</f>
        <v>1074476177</v>
      </c>
    </row>
    <row r="764" spans="1:14" s="15" customFormat="1">
      <c r="A764" s="16" t="s">
        <v>7651</v>
      </c>
      <c r="B764" s="373">
        <v>2154517157707</v>
      </c>
      <c r="C764" s="373">
        <v>4985009753194</v>
      </c>
      <c r="D764" s="21" t="s">
        <v>2276</v>
      </c>
      <c r="E764" s="22">
        <v>2123</v>
      </c>
      <c r="F764" s="22">
        <v>1</v>
      </c>
      <c r="G764" s="22">
        <v>0</v>
      </c>
      <c r="H764" s="22" t="s">
        <v>2037</v>
      </c>
      <c r="I764" s="22" t="s">
        <v>2036</v>
      </c>
      <c r="J764" s="22" t="s">
        <v>2066</v>
      </c>
      <c r="K764" s="15">
        <f t="shared" si="33"/>
        <v>1</v>
      </c>
      <c r="L764" s="15" t="str">
        <f t="shared" si="34"/>
        <v>23</v>
      </c>
      <c r="M764" s="15" t="str">
        <f t="shared" si="35"/>
        <v>2023年製</v>
      </c>
      <c r="N764" s="422">
        <f>VLOOKUP(B:B,価格調査!B:S,18,0)</f>
        <v>1074476181</v>
      </c>
    </row>
    <row r="765" spans="1:14" s="15" customFormat="1">
      <c r="A765" s="16" t="s">
        <v>7651</v>
      </c>
      <c r="B765" s="373">
        <v>1756515157706</v>
      </c>
      <c r="C765" s="373">
        <v>4985009753552</v>
      </c>
      <c r="D765" s="21" t="s">
        <v>7850</v>
      </c>
      <c r="E765" s="22">
        <v>3823</v>
      </c>
      <c r="F765" s="22">
        <v>16</v>
      </c>
      <c r="G765" s="22">
        <v>0</v>
      </c>
      <c r="H765" s="22" t="s">
        <v>2037</v>
      </c>
      <c r="I765" s="22" t="s">
        <v>2036</v>
      </c>
      <c r="J765" s="22" t="s">
        <v>2044</v>
      </c>
      <c r="K765" s="15">
        <f t="shared" si="33"/>
        <v>3</v>
      </c>
      <c r="L765" s="15" t="str">
        <f t="shared" si="34"/>
        <v>23</v>
      </c>
      <c r="M765" s="15" t="str">
        <f t="shared" si="35"/>
        <v>2023年製</v>
      </c>
      <c r="N765" s="422">
        <f>VLOOKUP(B:B,価格調査!B:S,18,0)</f>
        <v>1074476371</v>
      </c>
    </row>
    <row r="766" spans="1:14" s="15" customFormat="1">
      <c r="A766" s="16" t="s">
        <v>7651</v>
      </c>
      <c r="B766" s="373">
        <v>1756515157706</v>
      </c>
      <c r="C766" s="373">
        <v>4985009753552</v>
      </c>
      <c r="D766" s="21" t="s">
        <v>7850</v>
      </c>
      <c r="E766" s="22">
        <v>3923</v>
      </c>
      <c r="F766" s="22">
        <v>7</v>
      </c>
      <c r="G766" s="22">
        <v>0</v>
      </c>
      <c r="H766" s="22" t="s">
        <v>2037</v>
      </c>
      <c r="I766" s="22" t="s">
        <v>2036</v>
      </c>
      <c r="J766" s="22" t="s">
        <v>2043</v>
      </c>
      <c r="K766" s="15">
        <f t="shared" si="33"/>
        <v>3</v>
      </c>
      <c r="L766" s="15" t="str">
        <f t="shared" si="34"/>
        <v>23</v>
      </c>
      <c r="M766" s="15" t="str">
        <f t="shared" si="35"/>
        <v>2023年製</v>
      </c>
      <c r="N766" s="422">
        <f>VLOOKUP(B:B,価格調査!B:S,18,0)</f>
        <v>1074476371</v>
      </c>
    </row>
    <row r="767" spans="1:14" s="15" customFormat="1">
      <c r="A767" s="16" t="s">
        <v>7651</v>
      </c>
      <c r="B767" s="16">
        <v>1756515157706</v>
      </c>
      <c r="C767" s="16">
        <v>4985009753552</v>
      </c>
      <c r="D767" s="423" t="s">
        <v>7850</v>
      </c>
      <c r="E767" s="15">
        <v>3823</v>
      </c>
      <c r="F767" s="15">
        <v>1</v>
      </c>
      <c r="G767" s="15">
        <v>0</v>
      </c>
      <c r="H767" s="15" t="s">
        <v>2037</v>
      </c>
      <c r="I767" s="15" t="s">
        <v>2036</v>
      </c>
      <c r="J767" s="15" t="s">
        <v>2043</v>
      </c>
      <c r="K767" s="15">
        <f t="shared" si="33"/>
        <v>3</v>
      </c>
      <c r="L767" s="15" t="str">
        <f t="shared" si="34"/>
        <v>23</v>
      </c>
      <c r="M767" s="15" t="str">
        <f t="shared" si="35"/>
        <v>2023年製</v>
      </c>
      <c r="N767" s="422">
        <f>VLOOKUP(B:B,価格調査!B:S,18,0)</f>
        <v>1074476371</v>
      </c>
    </row>
    <row r="768" spans="1:14" s="15" customFormat="1">
      <c r="A768" s="16" t="s">
        <v>7651</v>
      </c>
      <c r="B768" s="373">
        <v>2056016157700</v>
      </c>
      <c r="C768" s="373">
        <v>4985009753507</v>
      </c>
      <c r="D768" s="21" t="s">
        <v>2117</v>
      </c>
      <c r="E768" s="22">
        <v>3823</v>
      </c>
      <c r="F768" s="22">
        <v>3</v>
      </c>
      <c r="G768" s="22">
        <v>0</v>
      </c>
      <c r="H768" s="22" t="s">
        <v>2037</v>
      </c>
      <c r="I768" s="22" t="s">
        <v>2036</v>
      </c>
      <c r="J768" s="22" t="s">
        <v>2069</v>
      </c>
      <c r="K768" s="15">
        <f t="shared" si="33"/>
        <v>1</v>
      </c>
      <c r="L768" s="15" t="str">
        <f t="shared" si="34"/>
        <v>23</v>
      </c>
      <c r="M768" s="15" t="str">
        <f t="shared" si="35"/>
        <v>2023年製</v>
      </c>
      <c r="N768" s="422">
        <f>VLOOKUP(B:B,価格調査!B:S,18,0)</f>
        <v>1074476369</v>
      </c>
    </row>
    <row r="769" spans="1:16">
      <c r="A769" s="16" t="s">
        <v>7651</v>
      </c>
      <c r="B769" s="373">
        <v>2157016157766</v>
      </c>
      <c r="C769" s="373">
        <v>4985009756126</v>
      </c>
      <c r="D769" s="21" t="s">
        <v>2100</v>
      </c>
      <c r="E769" s="22">
        <v>823</v>
      </c>
      <c r="F769" s="22">
        <v>1</v>
      </c>
      <c r="G769" s="22">
        <v>0</v>
      </c>
      <c r="H769" s="22" t="s">
        <v>2037</v>
      </c>
      <c r="I769" s="22" t="s">
        <v>2036</v>
      </c>
      <c r="J769" s="22" t="s">
        <v>2099</v>
      </c>
      <c r="K769" s="15">
        <f t="shared" si="33"/>
        <v>2</v>
      </c>
      <c r="L769" s="15" t="str">
        <f t="shared" si="34"/>
        <v>23</v>
      </c>
      <c r="M769" s="15" t="str">
        <f t="shared" si="35"/>
        <v>2023年製</v>
      </c>
      <c r="N769" s="422">
        <f>VLOOKUP(B:B,価格調査!B:S,18,0)</f>
        <v>1074475940</v>
      </c>
      <c r="O769" s="15"/>
      <c r="P769" s="15"/>
    </row>
    <row r="770" spans="1:16">
      <c r="A770" s="16" t="s">
        <v>7651</v>
      </c>
      <c r="B770" s="373">
        <v>2157016157766</v>
      </c>
      <c r="C770" s="373">
        <v>4985009756126</v>
      </c>
      <c r="D770" s="21" t="s">
        <v>2100</v>
      </c>
      <c r="E770" s="22">
        <v>3523</v>
      </c>
      <c r="F770" s="22">
        <v>2</v>
      </c>
      <c r="G770" s="22">
        <v>0</v>
      </c>
      <c r="H770" s="22" t="s">
        <v>2037</v>
      </c>
      <c r="I770" s="22" t="s">
        <v>2036</v>
      </c>
      <c r="J770" s="22" t="s">
        <v>2099</v>
      </c>
      <c r="K770" s="15">
        <f t="shared" ref="K770:K833" si="36">COUNTIF(B:B,B770)</f>
        <v>2</v>
      </c>
      <c r="L770" s="15" t="str">
        <f t="shared" ref="L770:L833" si="37">RIGHT(E770,2)</f>
        <v>23</v>
      </c>
      <c r="M770" s="15" t="str">
        <f t="shared" ref="M770:M833" si="38">"20"&amp;L770&amp;"年製"</f>
        <v>2023年製</v>
      </c>
      <c r="N770" s="422">
        <f>VLOOKUP(B:B,価格調査!B:S,18,0)</f>
        <v>1074475940</v>
      </c>
      <c r="O770" s="15"/>
      <c r="P770" s="15"/>
    </row>
    <row r="771" spans="1:16">
      <c r="A771" s="16" t="s">
        <v>7651</v>
      </c>
      <c r="B771" s="373">
        <v>2055516139384</v>
      </c>
      <c r="C771" s="373" t="s">
        <v>2904</v>
      </c>
      <c r="D771" s="21" t="s">
        <v>2181</v>
      </c>
      <c r="E771" s="22">
        <v>4723</v>
      </c>
      <c r="F771" s="22">
        <v>18</v>
      </c>
      <c r="G771" s="22">
        <v>0</v>
      </c>
      <c r="H771" s="22" t="s">
        <v>2037</v>
      </c>
      <c r="I771" s="22" t="s">
        <v>2036</v>
      </c>
      <c r="J771" s="22" t="s">
        <v>2146</v>
      </c>
      <c r="K771" s="15">
        <f t="shared" si="36"/>
        <v>1</v>
      </c>
      <c r="L771" s="15" t="str">
        <f t="shared" si="37"/>
        <v>23</v>
      </c>
      <c r="M771" s="15" t="str">
        <f t="shared" si="38"/>
        <v>2023年製</v>
      </c>
      <c r="N771" s="422">
        <f>VLOOKUP(B:B,価格調査!B:S,18,0)</f>
        <v>1074476237</v>
      </c>
      <c r="O771" s="15"/>
      <c r="P771" s="15"/>
    </row>
    <row r="772" spans="1:16">
      <c r="A772" s="16" t="s">
        <v>7651</v>
      </c>
      <c r="B772" s="373">
        <v>2056515139382</v>
      </c>
      <c r="C772" s="373" t="s">
        <v>2905</v>
      </c>
      <c r="D772" s="21" t="s">
        <v>2176</v>
      </c>
      <c r="E772" s="22">
        <v>3823</v>
      </c>
      <c r="F772" s="22">
        <v>28</v>
      </c>
      <c r="G772" s="22">
        <v>0</v>
      </c>
      <c r="H772" s="22" t="s">
        <v>2037</v>
      </c>
      <c r="I772" s="22" t="s">
        <v>2036</v>
      </c>
      <c r="J772" s="22" t="s">
        <v>2148</v>
      </c>
      <c r="K772" s="15">
        <f t="shared" si="36"/>
        <v>1</v>
      </c>
      <c r="L772" s="15" t="str">
        <f t="shared" si="37"/>
        <v>23</v>
      </c>
      <c r="M772" s="15" t="str">
        <f t="shared" si="38"/>
        <v>2023年製</v>
      </c>
      <c r="N772" s="422">
        <f>VLOOKUP(B:B,価格調査!B:S,18,0)</f>
        <v>1074475871</v>
      </c>
      <c r="O772" s="15"/>
      <c r="P772" s="15"/>
    </row>
    <row r="773" spans="1:16">
      <c r="A773" s="16" t="s">
        <v>7651</v>
      </c>
      <c r="B773" s="373">
        <v>2455018159048</v>
      </c>
      <c r="C773" s="373">
        <v>4985009700075</v>
      </c>
      <c r="D773" s="21" t="s">
        <v>2054</v>
      </c>
      <c r="E773" s="22">
        <v>123</v>
      </c>
      <c r="F773" s="22">
        <v>1</v>
      </c>
      <c r="G773" s="22">
        <v>0</v>
      </c>
      <c r="H773" s="22" t="s">
        <v>2037</v>
      </c>
      <c r="I773" s="22" t="s">
        <v>2036</v>
      </c>
      <c r="J773" s="22" t="s">
        <v>2041</v>
      </c>
      <c r="K773" s="15">
        <f t="shared" si="36"/>
        <v>2</v>
      </c>
      <c r="L773" s="15" t="str">
        <f t="shared" si="37"/>
        <v>23</v>
      </c>
      <c r="M773" s="15" t="str">
        <f t="shared" si="38"/>
        <v>2023年製</v>
      </c>
      <c r="N773" s="422">
        <f>VLOOKUP(B:B,価格調査!B:S,18,0)</f>
        <v>1074476167</v>
      </c>
      <c r="O773" s="15"/>
      <c r="P773" s="15"/>
    </row>
    <row r="774" spans="1:16">
      <c r="A774" s="16" t="s">
        <v>7651</v>
      </c>
      <c r="B774" s="373">
        <v>2455018159048</v>
      </c>
      <c r="C774" s="373">
        <v>4985009700075</v>
      </c>
      <c r="D774" s="21" t="s">
        <v>2054</v>
      </c>
      <c r="E774" s="22">
        <v>2723</v>
      </c>
      <c r="F774" s="22">
        <v>18</v>
      </c>
      <c r="G774" s="22">
        <v>0</v>
      </c>
      <c r="H774" s="22" t="s">
        <v>2037</v>
      </c>
      <c r="I774" s="22" t="s">
        <v>2036</v>
      </c>
      <c r="J774" s="22" t="s">
        <v>2040</v>
      </c>
      <c r="K774" s="15">
        <f t="shared" si="36"/>
        <v>2</v>
      </c>
      <c r="L774" s="15" t="str">
        <f t="shared" si="37"/>
        <v>23</v>
      </c>
      <c r="M774" s="15" t="str">
        <f t="shared" si="38"/>
        <v>2023年製</v>
      </c>
      <c r="N774" s="422">
        <f>VLOOKUP(B:B,価格調査!B:S,18,0)</f>
        <v>1074476167</v>
      </c>
      <c r="O774" s="15"/>
      <c r="P774" s="15"/>
    </row>
    <row r="775" spans="1:16">
      <c r="A775" s="16" t="s">
        <v>7651</v>
      </c>
      <c r="B775" s="373">
        <v>1856514157735</v>
      </c>
      <c r="C775" s="373">
        <v>4985009755587</v>
      </c>
      <c r="D775" s="21" t="s">
        <v>2284</v>
      </c>
      <c r="E775" s="22">
        <v>1623</v>
      </c>
      <c r="F775" s="22">
        <v>2</v>
      </c>
      <c r="G775" s="22">
        <v>0</v>
      </c>
      <c r="H775" s="22" t="s">
        <v>2037</v>
      </c>
      <c r="I775" s="22" t="s">
        <v>2036</v>
      </c>
      <c r="J775" s="22" t="s">
        <v>2044</v>
      </c>
      <c r="K775" s="15">
        <f t="shared" si="36"/>
        <v>2</v>
      </c>
      <c r="L775" s="15" t="str">
        <f t="shared" si="37"/>
        <v>23</v>
      </c>
      <c r="M775" s="15" t="str">
        <f t="shared" si="38"/>
        <v>2023年製</v>
      </c>
      <c r="N775" s="422">
        <f>VLOOKUP(B:B,価格調査!B:S,18,0)</f>
        <v>1074475793</v>
      </c>
      <c r="O775" s="15"/>
      <c r="P775" s="15"/>
    </row>
    <row r="776" spans="1:16">
      <c r="A776" s="16" t="s">
        <v>7651</v>
      </c>
      <c r="B776" s="373">
        <v>1956015159044</v>
      </c>
      <c r="C776" s="373">
        <v>4985009701140</v>
      </c>
      <c r="D776" s="21" t="s">
        <v>2129</v>
      </c>
      <c r="E776" s="22">
        <v>3123</v>
      </c>
      <c r="F776" s="22">
        <v>6</v>
      </c>
      <c r="G776" s="22">
        <v>0</v>
      </c>
      <c r="H776" s="22" t="s">
        <v>2037</v>
      </c>
      <c r="I776" s="22" t="s">
        <v>2036</v>
      </c>
      <c r="J776" s="22" t="s">
        <v>2041</v>
      </c>
      <c r="K776" s="15">
        <f t="shared" si="36"/>
        <v>3</v>
      </c>
      <c r="L776" s="15" t="str">
        <f t="shared" si="37"/>
        <v>23</v>
      </c>
      <c r="M776" s="15" t="str">
        <f t="shared" si="38"/>
        <v>2023年製</v>
      </c>
      <c r="N776" s="422">
        <f>VLOOKUP(B:B,価格調査!B:S,18,0)</f>
        <v>1074476171</v>
      </c>
      <c r="O776" s="15"/>
      <c r="P776" s="15"/>
    </row>
    <row r="777" spans="1:16">
      <c r="A777" s="16" t="s">
        <v>7651</v>
      </c>
      <c r="B777" s="373">
        <v>1956015159044</v>
      </c>
      <c r="C777" s="373">
        <v>4985009701140</v>
      </c>
      <c r="D777" s="21" t="s">
        <v>2129</v>
      </c>
      <c r="E777" s="22">
        <v>3823</v>
      </c>
      <c r="F777" s="22">
        <v>6</v>
      </c>
      <c r="G777" s="22">
        <v>0</v>
      </c>
      <c r="H777" s="22" t="s">
        <v>2037</v>
      </c>
      <c r="I777" s="22" t="s">
        <v>2036</v>
      </c>
      <c r="J777" s="22" t="s">
        <v>2040</v>
      </c>
      <c r="K777" s="15">
        <f t="shared" si="36"/>
        <v>3</v>
      </c>
      <c r="L777" s="15" t="str">
        <f t="shared" si="37"/>
        <v>23</v>
      </c>
      <c r="M777" s="15" t="str">
        <f t="shared" si="38"/>
        <v>2023年製</v>
      </c>
      <c r="N777" s="422">
        <f>VLOOKUP(B:B,価格調査!B:S,18,0)</f>
        <v>1074476171</v>
      </c>
      <c r="O777" s="15"/>
      <c r="P777" s="15"/>
    </row>
    <row r="778" spans="1:16">
      <c r="A778" s="16" t="s">
        <v>7651</v>
      </c>
      <c r="B778" s="373">
        <v>1956015159044</v>
      </c>
      <c r="C778" s="373">
        <v>4985009701140</v>
      </c>
      <c r="D778" s="21" t="s">
        <v>2129</v>
      </c>
      <c r="E778" s="22">
        <v>3423</v>
      </c>
      <c r="F778" s="22">
        <v>8</v>
      </c>
      <c r="G778" s="22">
        <v>0</v>
      </c>
      <c r="H778" s="22" t="s">
        <v>2037</v>
      </c>
      <c r="I778" s="22" t="s">
        <v>2036</v>
      </c>
      <c r="J778" s="22" t="s">
        <v>2040</v>
      </c>
      <c r="K778" s="15">
        <f t="shared" si="36"/>
        <v>3</v>
      </c>
      <c r="L778" s="15" t="str">
        <f t="shared" si="37"/>
        <v>23</v>
      </c>
      <c r="M778" s="15" t="str">
        <f t="shared" si="38"/>
        <v>2023年製</v>
      </c>
      <c r="N778" s="422">
        <f>VLOOKUP(B:B,価格調査!B:S,18,0)</f>
        <v>1074476171</v>
      </c>
      <c r="O778" s="15"/>
      <c r="P778" s="15"/>
    </row>
    <row r="779" spans="1:16">
      <c r="A779" s="16" t="s">
        <v>7651</v>
      </c>
      <c r="B779" s="373">
        <v>2154517158407</v>
      </c>
      <c r="C779" s="373">
        <v>4985009683040</v>
      </c>
      <c r="D779" s="21" t="s">
        <v>2111</v>
      </c>
      <c r="E779" s="22">
        <v>2123</v>
      </c>
      <c r="F779" s="22">
        <v>8</v>
      </c>
      <c r="G779" s="22">
        <v>0</v>
      </c>
      <c r="H779" s="22" t="s">
        <v>2037</v>
      </c>
      <c r="I779" s="22" t="s">
        <v>2036</v>
      </c>
      <c r="J779" s="22" t="s">
        <v>2090</v>
      </c>
      <c r="K779" s="15">
        <f t="shared" si="36"/>
        <v>5</v>
      </c>
      <c r="L779" s="15" t="str">
        <f t="shared" si="37"/>
        <v>23</v>
      </c>
      <c r="M779" s="15" t="str">
        <f t="shared" si="38"/>
        <v>2023年製</v>
      </c>
      <c r="N779" s="422">
        <f>VLOOKUP(B:B,価格調査!B:S,18,0)</f>
        <v>1074476329</v>
      </c>
      <c r="O779" s="15"/>
      <c r="P779" s="15"/>
    </row>
    <row r="780" spans="1:16">
      <c r="A780" s="16" t="s">
        <v>7651</v>
      </c>
      <c r="B780" s="16">
        <v>2154517158407</v>
      </c>
      <c r="C780" s="16">
        <v>4985009683040</v>
      </c>
      <c r="D780" s="423" t="s">
        <v>2111</v>
      </c>
      <c r="E780" s="15">
        <v>923</v>
      </c>
      <c r="F780" s="15">
        <v>4</v>
      </c>
      <c r="G780" s="15">
        <v>0</v>
      </c>
      <c r="H780" s="15" t="s">
        <v>2037</v>
      </c>
      <c r="I780" s="15" t="s">
        <v>2036</v>
      </c>
      <c r="J780" s="15" t="s">
        <v>2090</v>
      </c>
      <c r="K780" s="15">
        <f t="shared" si="36"/>
        <v>5</v>
      </c>
      <c r="L780" s="15" t="str">
        <f t="shared" si="37"/>
        <v>23</v>
      </c>
      <c r="M780" s="15" t="str">
        <f t="shared" si="38"/>
        <v>2023年製</v>
      </c>
      <c r="N780" s="422">
        <f>VLOOKUP(B:B,価格調査!B:S,18,0)</f>
        <v>1074476329</v>
      </c>
      <c r="O780" s="15"/>
      <c r="P780" s="15"/>
    </row>
    <row r="781" spans="1:16">
      <c r="A781" s="16" t="s">
        <v>7651</v>
      </c>
      <c r="B781" s="373">
        <v>2154517158407</v>
      </c>
      <c r="C781" s="373">
        <v>4985009683040</v>
      </c>
      <c r="D781" s="21" t="s">
        <v>2111</v>
      </c>
      <c r="E781" s="22">
        <v>923</v>
      </c>
      <c r="F781" s="22">
        <v>1</v>
      </c>
      <c r="G781" s="22">
        <v>0</v>
      </c>
      <c r="H781" s="22" t="s">
        <v>2037</v>
      </c>
      <c r="I781" s="22" t="s">
        <v>2036</v>
      </c>
      <c r="J781" s="22" t="s">
        <v>2035</v>
      </c>
      <c r="K781" s="15">
        <f t="shared" si="36"/>
        <v>5</v>
      </c>
      <c r="L781" s="15" t="str">
        <f t="shared" si="37"/>
        <v>23</v>
      </c>
      <c r="M781" s="15" t="str">
        <f t="shared" si="38"/>
        <v>2023年製</v>
      </c>
      <c r="N781" s="422">
        <f>VLOOKUP(B:B,価格調査!B:S,18,0)</f>
        <v>1074476329</v>
      </c>
      <c r="O781" s="15"/>
      <c r="P781" s="15"/>
    </row>
    <row r="782" spans="1:16">
      <c r="A782" s="16" t="s">
        <v>7651</v>
      </c>
      <c r="B782" s="373">
        <v>2154517158407</v>
      </c>
      <c r="C782" s="373">
        <v>4985009683040</v>
      </c>
      <c r="D782" s="21" t="s">
        <v>2111</v>
      </c>
      <c r="E782" s="22">
        <v>2023</v>
      </c>
      <c r="F782" s="22">
        <v>3</v>
      </c>
      <c r="G782" s="22">
        <v>0</v>
      </c>
      <c r="H782" s="22" t="s">
        <v>2037</v>
      </c>
      <c r="I782" s="22" t="s">
        <v>2036</v>
      </c>
      <c r="J782" s="22" t="s">
        <v>2090</v>
      </c>
      <c r="K782" s="15">
        <f t="shared" si="36"/>
        <v>5</v>
      </c>
      <c r="L782" s="15" t="str">
        <f t="shared" si="37"/>
        <v>23</v>
      </c>
      <c r="M782" s="15" t="str">
        <f t="shared" si="38"/>
        <v>2023年製</v>
      </c>
      <c r="N782" s="422">
        <f>VLOOKUP(B:B,価格調査!B:S,18,0)</f>
        <v>1074476329</v>
      </c>
      <c r="O782" s="15"/>
      <c r="P782" s="15"/>
    </row>
    <row r="783" spans="1:16">
      <c r="A783" s="16" t="s">
        <v>7651</v>
      </c>
      <c r="B783" s="373">
        <v>2254517158404</v>
      </c>
      <c r="C783" s="373">
        <v>4985009683057</v>
      </c>
      <c r="D783" s="21" t="s">
        <v>2091</v>
      </c>
      <c r="E783" s="22">
        <v>723</v>
      </c>
      <c r="F783" s="22">
        <v>2</v>
      </c>
      <c r="G783" s="22">
        <v>0</v>
      </c>
      <c r="H783" s="22" t="s">
        <v>2037</v>
      </c>
      <c r="I783" s="22" t="s">
        <v>2036</v>
      </c>
      <c r="J783" s="22" t="s">
        <v>2090</v>
      </c>
      <c r="K783" s="15">
        <f t="shared" si="36"/>
        <v>2</v>
      </c>
      <c r="L783" s="15" t="str">
        <f t="shared" si="37"/>
        <v>23</v>
      </c>
      <c r="M783" s="15" t="str">
        <f t="shared" si="38"/>
        <v>2023年製</v>
      </c>
      <c r="N783" s="422">
        <f>VLOOKUP(B:B,価格調査!B:S,18,0)</f>
        <v>1074476330</v>
      </c>
      <c r="O783" s="15"/>
      <c r="P783" s="15"/>
    </row>
    <row r="784" spans="1:16">
      <c r="A784" s="16" t="s">
        <v>7651</v>
      </c>
      <c r="B784" s="373">
        <v>2254517158404</v>
      </c>
      <c r="C784" s="373">
        <v>4985009683057</v>
      </c>
      <c r="D784" s="21" t="s">
        <v>2091</v>
      </c>
      <c r="E784" s="22">
        <v>3023</v>
      </c>
      <c r="F784" s="22">
        <v>2</v>
      </c>
      <c r="G784" s="22">
        <v>0</v>
      </c>
      <c r="H784" s="22" t="s">
        <v>2037</v>
      </c>
      <c r="I784" s="22" t="s">
        <v>2036</v>
      </c>
      <c r="J784" s="22" t="s">
        <v>2090</v>
      </c>
      <c r="K784" s="15">
        <f t="shared" si="36"/>
        <v>2</v>
      </c>
      <c r="L784" s="15" t="str">
        <f t="shared" si="37"/>
        <v>23</v>
      </c>
      <c r="M784" s="15" t="str">
        <f t="shared" si="38"/>
        <v>2023年製</v>
      </c>
      <c r="N784" s="422">
        <f>VLOOKUP(B:B,価格調査!B:S,18,0)</f>
        <v>1074476330</v>
      </c>
      <c r="O784" s="15"/>
      <c r="P784" s="15"/>
    </row>
    <row r="785" spans="1:16">
      <c r="A785" s="16" t="s">
        <v>7651</v>
      </c>
      <c r="B785" s="373">
        <v>1656515130078</v>
      </c>
      <c r="C785" s="373">
        <v>4992496155264</v>
      </c>
      <c r="D785" s="21" t="s">
        <v>7891</v>
      </c>
      <c r="E785" s="22">
        <v>5123</v>
      </c>
      <c r="F785" s="22">
        <v>3</v>
      </c>
      <c r="G785" s="22">
        <v>0</v>
      </c>
      <c r="H785" s="22" t="s">
        <v>2037</v>
      </c>
      <c r="I785" s="22" t="s">
        <v>2036</v>
      </c>
      <c r="J785" s="22" t="s">
        <v>2148</v>
      </c>
      <c r="K785" s="15">
        <f t="shared" si="36"/>
        <v>5</v>
      </c>
      <c r="L785" s="15" t="str">
        <f t="shared" si="37"/>
        <v>23</v>
      </c>
      <c r="M785" s="15" t="str">
        <f t="shared" si="38"/>
        <v>2023年製</v>
      </c>
      <c r="N785" s="422">
        <f>VLOOKUP(B:B,価格調査!B:S,18,0)</f>
        <v>1074476226</v>
      </c>
      <c r="O785" s="15"/>
      <c r="P785" s="15"/>
    </row>
    <row r="786" spans="1:16">
      <c r="A786" s="16" t="s">
        <v>7651</v>
      </c>
      <c r="B786" s="373">
        <v>1656515130078</v>
      </c>
      <c r="C786" s="373">
        <v>4992496155264</v>
      </c>
      <c r="D786" s="21" t="s">
        <v>7891</v>
      </c>
      <c r="E786" s="22">
        <v>5123</v>
      </c>
      <c r="F786" s="22">
        <v>14</v>
      </c>
      <c r="G786" s="22">
        <v>0</v>
      </c>
      <c r="H786" s="22" t="s">
        <v>2037</v>
      </c>
      <c r="I786" s="22" t="s">
        <v>2036</v>
      </c>
      <c r="J786" s="22" t="s">
        <v>2146</v>
      </c>
      <c r="K786" s="15">
        <f t="shared" si="36"/>
        <v>5</v>
      </c>
      <c r="L786" s="15" t="str">
        <f t="shared" si="37"/>
        <v>23</v>
      </c>
      <c r="M786" s="15" t="str">
        <f t="shared" si="38"/>
        <v>2023年製</v>
      </c>
      <c r="N786" s="422">
        <f>VLOOKUP(B:B,価格調査!B:S,18,0)</f>
        <v>1074476226</v>
      </c>
      <c r="O786" s="15"/>
      <c r="P786" s="15"/>
    </row>
    <row r="787" spans="1:16">
      <c r="A787" s="16" t="s">
        <v>7651</v>
      </c>
      <c r="B787" s="373">
        <v>1855516130074</v>
      </c>
      <c r="C787" s="373">
        <v>4992496155288</v>
      </c>
      <c r="D787" s="21" t="s">
        <v>2205</v>
      </c>
      <c r="E787" s="22">
        <v>5223</v>
      </c>
      <c r="F787" s="22">
        <v>8</v>
      </c>
      <c r="G787" s="22">
        <v>0</v>
      </c>
      <c r="H787" s="22" t="s">
        <v>2037</v>
      </c>
      <c r="I787" s="22" t="s">
        <v>2036</v>
      </c>
      <c r="J787" s="22" t="s">
        <v>2148</v>
      </c>
      <c r="K787" s="15">
        <f t="shared" si="36"/>
        <v>2</v>
      </c>
      <c r="L787" s="15" t="str">
        <f t="shared" si="37"/>
        <v>23</v>
      </c>
      <c r="M787" s="15" t="str">
        <f t="shared" si="38"/>
        <v>2023年製</v>
      </c>
      <c r="N787" s="422">
        <f>VLOOKUP(B:B,価格調査!B:S,18,0)</f>
        <v>1074476227</v>
      </c>
      <c r="O787" s="15"/>
      <c r="P787" s="15"/>
    </row>
    <row r="788" spans="1:16">
      <c r="A788" s="16" t="s">
        <v>7651</v>
      </c>
      <c r="B788" s="373">
        <v>1855516130074</v>
      </c>
      <c r="C788" s="373">
        <v>4992496155288</v>
      </c>
      <c r="D788" s="21" t="s">
        <v>2205</v>
      </c>
      <c r="E788" s="22">
        <v>4623</v>
      </c>
      <c r="F788" s="22">
        <v>8</v>
      </c>
      <c r="G788" s="22">
        <v>0</v>
      </c>
      <c r="H788" s="22" t="s">
        <v>2037</v>
      </c>
      <c r="I788" s="22" t="s">
        <v>2036</v>
      </c>
      <c r="J788" s="22" t="s">
        <v>2146</v>
      </c>
      <c r="K788" s="15">
        <f t="shared" si="36"/>
        <v>2</v>
      </c>
      <c r="L788" s="15" t="str">
        <f t="shared" si="37"/>
        <v>23</v>
      </c>
      <c r="M788" s="15" t="str">
        <f t="shared" si="38"/>
        <v>2023年製</v>
      </c>
      <c r="N788" s="422">
        <f>VLOOKUP(B:B,価格調査!B:S,18,0)</f>
        <v>1074476227</v>
      </c>
      <c r="O788" s="15"/>
      <c r="P788" s="15"/>
    </row>
    <row r="789" spans="1:16">
      <c r="A789" s="16" t="s">
        <v>7651</v>
      </c>
      <c r="B789" s="373">
        <v>1956017130072</v>
      </c>
      <c r="C789" s="373">
        <v>4992496155233</v>
      </c>
      <c r="D789" s="21" t="s">
        <v>2305</v>
      </c>
      <c r="E789" s="22">
        <v>4323</v>
      </c>
      <c r="F789" s="22">
        <v>8</v>
      </c>
      <c r="G789" s="22">
        <v>0</v>
      </c>
      <c r="H789" s="22" t="s">
        <v>2037</v>
      </c>
      <c r="I789" s="22" t="s">
        <v>2036</v>
      </c>
      <c r="J789" s="22" t="s">
        <v>2148</v>
      </c>
      <c r="K789" s="15">
        <f t="shared" si="36"/>
        <v>2</v>
      </c>
      <c r="L789" s="15" t="str">
        <f t="shared" si="37"/>
        <v>23</v>
      </c>
      <c r="M789" s="15" t="str">
        <f t="shared" si="38"/>
        <v>2023年製</v>
      </c>
      <c r="N789" s="422">
        <f>VLOOKUP(B:B,価格調査!B:S,18,0)</f>
        <v>1074476205</v>
      </c>
      <c r="O789" s="15"/>
      <c r="P789" s="15"/>
    </row>
    <row r="790" spans="1:16">
      <c r="A790" s="16" t="s">
        <v>7651</v>
      </c>
      <c r="B790" s="373">
        <v>1956017130072</v>
      </c>
      <c r="C790" s="373">
        <v>4992496155233</v>
      </c>
      <c r="D790" s="21" t="s">
        <v>2305</v>
      </c>
      <c r="E790" s="22">
        <v>823</v>
      </c>
      <c r="F790" s="22">
        <v>4</v>
      </c>
      <c r="G790" s="22">
        <v>0</v>
      </c>
      <c r="H790" s="22" t="s">
        <v>2037</v>
      </c>
      <c r="I790" s="22" t="s">
        <v>2036</v>
      </c>
      <c r="J790" s="22" t="s">
        <v>2148</v>
      </c>
      <c r="K790" s="15">
        <f t="shared" si="36"/>
        <v>2</v>
      </c>
      <c r="L790" s="15" t="str">
        <f t="shared" si="37"/>
        <v>23</v>
      </c>
      <c r="M790" s="15" t="str">
        <f t="shared" si="38"/>
        <v>2023年製</v>
      </c>
      <c r="N790" s="422">
        <f>VLOOKUP(B:B,価格調査!B:S,18,0)</f>
        <v>1074476205</v>
      </c>
      <c r="O790" s="15"/>
      <c r="P790" s="15"/>
    </row>
    <row r="791" spans="1:16">
      <c r="A791" s="16" t="s">
        <v>7651</v>
      </c>
      <c r="B791" s="373">
        <v>2055017130088</v>
      </c>
      <c r="C791" s="373">
        <v>4992496155240</v>
      </c>
      <c r="D791" s="21" t="s">
        <v>2304</v>
      </c>
      <c r="E791" s="22">
        <v>5123</v>
      </c>
      <c r="F791" s="22">
        <v>8</v>
      </c>
      <c r="G791" s="22">
        <v>0</v>
      </c>
      <c r="H791" s="22" t="s">
        <v>2037</v>
      </c>
      <c r="I791" s="22" t="s">
        <v>2036</v>
      </c>
      <c r="J791" s="22" t="s">
        <v>2148</v>
      </c>
      <c r="K791" s="15">
        <f t="shared" si="36"/>
        <v>1</v>
      </c>
      <c r="L791" s="15" t="str">
        <f t="shared" si="37"/>
        <v>23</v>
      </c>
      <c r="M791" s="15" t="str">
        <f t="shared" si="38"/>
        <v>2023年製</v>
      </c>
      <c r="N791" s="422">
        <f>VLOOKUP(B:B,価格調査!B:S,18,0)</f>
        <v>1074475782</v>
      </c>
      <c r="O791" s="15"/>
      <c r="P791" s="15"/>
    </row>
    <row r="792" spans="1:16">
      <c r="A792" s="16" t="s">
        <v>7651</v>
      </c>
      <c r="B792" s="373">
        <v>2055517130076</v>
      </c>
      <c r="C792" s="373">
        <v>4992496155257</v>
      </c>
      <c r="D792" s="21" t="s">
        <v>2179</v>
      </c>
      <c r="E792" s="22">
        <v>4123</v>
      </c>
      <c r="F792" s="22">
        <v>4</v>
      </c>
      <c r="G792" s="22">
        <v>0</v>
      </c>
      <c r="H792" s="22" t="s">
        <v>2037</v>
      </c>
      <c r="I792" s="22" t="s">
        <v>2036</v>
      </c>
      <c r="J792" s="22" t="s">
        <v>2146</v>
      </c>
      <c r="K792" s="15">
        <f t="shared" si="36"/>
        <v>3</v>
      </c>
      <c r="L792" s="15" t="str">
        <f t="shared" si="37"/>
        <v>23</v>
      </c>
      <c r="M792" s="15" t="str">
        <f t="shared" si="38"/>
        <v>2023年製</v>
      </c>
      <c r="N792" s="422">
        <f>VLOOKUP(B:B,価格調査!B:S,18,0)</f>
        <v>1074475781</v>
      </c>
      <c r="O792" s="15"/>
      <c r="P792" s="15"/>
    </row>
    <row r="793" spans="1:16">
      <c r="A793" s="16" t="s">
        <v>7651</v>
      </c>
      <c r="B793" s="373">
        <v>2155018130077</v>
      </c>
      <c r="C793" s="373">
        <v>4992496155271</v>
      </c>
      <c r="D793" s="21" t="s">
        <v>2168</v>
      </c>
      <c r="E793" s="22">
        <v>4023</v>
      </c>
      <c r="F793" s="22">
        <v>3</v>
      </c>
      <c r="G793" s="22">
        <v>0</v>
      </c>
      <c r="H793" s="22" t="s">
        <v>2037</v>
      </c>
      <c r="I793" s="22" t="s">
        <v>2036</v>
      </c>
      <c r="J793" s="22" t="s">
        <v>2146</v>
      </c>
      <c r="K793" s="15">
        <f t="shared" si="36"/>
        <v>2</v>
      </c>
      <c r="L793" s="15" t="str">
        <f t="shared" si="37"/>
        <v>23</v>
      </c>
      <c r="M793" s="15" t="str">
        <f t="shared" si="38"/>
        <v>2023年製</v>
      </c>
      <c r="N793" s="422">
        <f>VLOOKUP(B:B,価格調査!B:S,18,0)</f>
        <v>1074475780</v>
      </c>
      <c r="O793" s="15"/>
      <c r="P793" s="15"/>
    </row>
    <row r="794" spans="1:16">
      <c r="A794" s="16" t="s">
        <v>7651</v>
      </c>
      <c r="B794" s="373">
        <v>2155018130077</v>
      </c>
      <c r="C794" s="373">
        <v>4992496155271</v>
      </c>
      <c r="D794" s="21" t="s">
        <v>2168</v>
      </c>
      <c r="E794" s="22">
        <v>4523</v>
      </c>
      <c r="F794" s="22">
        <v>13</v>
      </c>
      <c r="G794" s="22">
        <v>0</v>
      </c>
      <c r="H794" s="22" t="s">
        <v>2037</v>
      </c>
      <c r="I794" s="22" t="s">
        <v>2036</v>
      </c>
      <c r="J794" s="22" t="s">
        <v>2148</v>
      </c>
      <c r="K794" s="15">
        <f t="shared" si="36"/>
        <v>2</v>
      </c>
      <c r="L794" s="15" t="str">
        <f t="shared" si="37"/>
        <v>23</v>
      </c>
      <c r="M794" s="15" t="str">
        <f t="shared" si="38"/>
        <v>2023年製</v>
      </c>
      <c r="N794" s="422">
        <f>VLOOKUP(B:B,価格調査!B:S,18,0)</f>
        <v>1074475780</v>
      </c>
      <c r="O794" s="15"/>
      <c r="P794" s="15"/>
    </row>
    <row r="795" spans="1:16">
      <c r="A795" s="16" t="s">
        <v>7651</v>
      </c>
      <c r="B795" s="16">
        <v>2155518130072</v>
      </c>
      <c r="C795" s="16">
        <v>4992496155301</v>
      </c>
      <c r="D795" s="423" t="s">
        <v>7668</v>
      </c>
      <c r="E795" s="15">
        <v>4123</v>
      </c>
      <c r="F795" s="15">
        <v>8</v>
      </c>
      <c r="G795" s="15">
        <v>0</v>
      </c>
      <c r="H795" s="15" t="s">
        <v>2037</v>
      </c>
      <c r="I795" s="15" t="s">
        <v>2036</v>
      </c>
      <c r="J795" s="15" t="s">
        <v>2148</v>
      </c>
      <c r="K795" s="15">
        <f t="shared" si="36"/>
        <v>3</v>
      </c>
      <c r="L795" s="15" t="str">
        <f t="shared" si="37"/>
        <v>23</v>
      </c>
      <c r="M795" s="15" t="str">
        <f t="shared" si="38"/>
        <v>2023年製</v>
      </c>
      <c r="N795" s="422">
        <f>VLOOKUP(B:B,価格調査!B:S,18,0)</f>
        <v>0</v>
      </c>
      <c r="O795" s="15"/>
      <c r="P795" s="15"/>
    </row>
    <row r="796" spans="1:16">
      <c r="A796" s="16" t="s">
        <v>7651</v>
      </c>
      <c r="B796" s="373">
        <v>2155518130072</v>
      </c>
      <c r="C796" s="373">
        <v>4992496155301</v>
      </c>
      <c r="D796" s="21" t="s">
        <v>7668</v>
      </c>
      <c r="E796" s="22">
        <v>5023</v>
      </c>
      <c r="F796" s="22">
        <v>4</v>
      </c>
      <c r="G796" s="22">
        <v>0</v>
      </c>
      <c r="H796" s="22" t="s">
        <v>2037</v>
      </c>
      <c r="I796" s="22" t="s">
        <v>2036</v>
      </c>
      <c r="J796" s="22" t="s">
        <v>2148</v>
      </c>
      <c r="K796" s="15">
        <f t="shared" si="36"/>
        <v>3</v>
      </c>
      <c r="L796" s="15" t="str">
        <f t="shared" si="37"/>
        <v>23</v>
      </c>
      <c r="M796" s="15" t="str">
        <f t="shared" si="38"/>
        <v>2023年製</v>
      </c>
      <c r="N796" s="422">
        <f>VLOOKUP(B:B,価格調査!B:S,18,0)</f>
        <v>0</v>
      </c>
      <c r="O796" s="15"/>
      <c r="P796" s="15"/>
    </row>
    <row r="797" spans="1:16">
      <c r="A797" s="16" t="s">
        <v>7651</v>
      </c>
      <c r="B797" s="373">
        <v>2155518130072</v>
      </c>
      <c r="C797" s="373">
        <v>4992496155301</v>
      </c>
      <c r="D797" s="21" t="s">
        <v>7668</v>
      </c>
      <c r="E797" s="22">
        <v>5023</v>
      </c>
      <c r="F797" s="22">
        <v>8</v>
      </c>
      <c r="G797" s="22">
        <v>0</v>
      </c>
      <c r="H797" s="22" t="s">
        <v>2037</v>
      </c>
      <c r="I797" s="22" t="s">
        <v>2036</v>
      </c>
      <c r="J797" s="22" t="s">
        <v>2148</v>
      </c>
      <c r="K797" s="15">
        <f t="shared" si="36"/>
        <v>3</v>
      </c>
      <c r="L797" s="15" t="str">
        <f t="shared" si="37"/>
        <v>23</v>
      </c>
      <c r="M797" s="15" t="str">
        <f t="shared" si="38"/>
        <v>2023年製</v>
      </c>
      <c r="N797" s="422">
        <f>VLOOKUP(B:B,価格調査!B:S,18,0)</f>
        <v>0</v>
      </c>
      <c r="O797" s="15"/>
      <c r="P797" s="15"/>
    </row>
    <row r="798" spans="1:16">
      <c r="A798" s="16" t="s">
        <v>7651</v>
      </c>
      <c r="B798" s="373">
        <v>2454018159041</v>
      </c>
      <c r="C798" s="373">
        <v>4985009701805</v>
      </c>
      <c r="D798" s="21" t="s">
        <v>2061</v>
      </c>
      <c r="E798" s="22">
        <v>1823</v>
      </c>
      <c r="F798" s="22">
        <v>2</v>
      </c>
      <c r="G798" s="22">
        <v>0</v>
      </c>
      <c r="H798" s="22" t="s">
        <v>2037</v>
      </c>
      <c r="I798" s="22" t="s">
        <v>2036</v>
      </c>
      <c r="J798" s="22" t="s">
        <v>2055</v>
      </c>
      <c r="K798" s="15">
        <f t="shared" si="36"/>
        <v>3</v>
      </c>
      <c r="L798" s="15" t="str">
        <f t="shared" si="37"/>
        <v>23</v>
      </c>
      <c r="M798" s="15" t="str">
        <f t="shared" si="38"/>
        <v>2023年製</v>
      </c>
      <c r="N798" s="422">
        <f>VLOOKUP(B:B,価格調査!B:S,18,0)</f>
        <v>1074476164</v>
      </c>
      <c r="O798" s="15"/>
      <c r="P798" s="15"/>
    </row>
    <row r="799" spans="1:16">
      <c r="A799" s="16" t="s">
        <v>7651</v>
      </c>
      <c r="B799" s="373">
        <v>2156516132075</v>
      </c>
      <c r="C799" s="373">
        <v>4992496096659</v>
      </c>
      <c r="D799" s="21" t="s">
        <v>3372</v>
      </c>
      <c r="E799" s="22">
        <v>3223</v>
      </c>
      <c r="F799" s="22">
        <v>7</v>
      </c>
      <c r="G799" s="22">
        <v>0</v>
      </c>
      <c r="H799" s="22" t="s">
        <v>2037</v>
      </c>
      <c r="I799" s="22" t="s">
        <v>2036</v>
      </c>
      <c r="J799" s="22" t="s">
        <v>2146</v>
      </c>
      <c r="K799" s="15">
        <f t="shared" si="36"/>
        <v>2</v>
      </c>
      <c r="L799" s="15" t="str">
        <f t="shared" si="37"/>
        <v>23</v>
      </c>
      <c r="M799" s="15" t="str">
        <f t="shared" si="38"/>
        <v>2023年製</v>
      </c>
      <c r="N799" s="422">
        <f>VLOOKUP(B:B,価格調査!B:S,18,0)</f>
        <v>1074476002</v>
      </c>
      <c r="O799" s="15"/>
      <c r="P799" s="15"/>
    </row>
    <row r="800" spans="1:16">
      <c r="A800" s="16" t="s">
        <v>7651</v>
      </c>
      <c r="B800" s="373">
        <v>2156516132075</v>
      </c>
      <c r="C800" s="373">
        <v>4992496096659</v>
      </c>
      <c r="D800" s="21" t="s">
        <v>3372</v>
      </c>
      <c r="E800" s="22">
        <v>3123</v>
      </c>
      <c r="F800" s="22">
        <v>7</v>
      </c>
      <c r="G800" s="22">
        <v>0</v>
      </c>
      <c r="H800" s="22" t="s">
        <v>2037</v>
      </c>
      <c r="I800" s="22" t="s">
        <v>2036</v>
      </c>
      <c r="J800" s="22" t="s">
        <v>2146</v>
      </c>
      <c r="K800" s="15">
        <f t="shared" si="36"/>
        <v>2</v>
      </c>
      <c r="L800" s="15" t="str">
        <f t="shared" si="37"/>
        <v>23</v>
      </c>
      <c r="M800" s="15" t="str">
        <f t="shared" si="38"/>
        <v>2023年製</v>
      </c>
      <c r="N800" s="422">
        <f>VLOOKUP(B:B,価格調査!B:S,18,0)</f>
        <v>1074476002</v>
      </c>
      <c r="O800" s="15"/>
      <c r="P800" s="15"/>
    </row>
    <row r="801" spans="1:16">
      <c r="A801" s="16" t="s">
        <v>7651</v>
      </c>
      <c r="B801" s="373">
        <v>2054017158603</v>
      </c>
      <c r="C801" s="373">
        <v>4985009708019</v>
      </c>
      <c r="D801" s="21" t="s">
        <v>2128</v>
      </c>
      <c r="E801" s="22">
        <v>3123</v>
      </c>
      <c r="F801" s="22">
        <v>1</v>
      </c>
      <c r="G801" s="22">
        <v>0</v>
      </c>
      <c r="H801" s="22" t="s">
        <v>2037</v>
      </c>
      <c r="I801" s="22" t="s">
        <v>2036</v>
      </c>
      <c r="J801" s="22" t="s">
        <v>2102</v>
      </c>
      <c r="K801" s="15">
        <f t="shared" si="36"/>
        <v>1</v>
      </c>
      <c r="L801" s="15" t="str">
        <f t="shared" si="37"/>
        <v>23</v>
      </c>
      <c r="M801" s="15" t="str">
        <f t="shared" si="38"/>
        <v>2023年製</v>
      </c>
      <c r="N801" s="422">
        <f>VLOOKUP(B:B,価格調査!B:S,18,0)</f>
        <v>1074476025</v>
      </c>
      <c r="O801" s="15"/>
      <c r="P801" s="15"/>
    </row>
    <row r="802" spans="1:16">
      <c r="A802" s="16" t="s">
        <v>7651</v>
      </c>
      <c r="B802" s="373">
        <v>2054517158608</v>
      </c>
      <c r="C802" s="373">
        <v>4985009708026</v>
      </c>
      <c r="D802" s="21" t="s">
        <v>2125</v>
      </c>
      <c r="E802" s="22">
        <v>4123</v>
      </c>
      <c r="F802" s="22">
        <v>13</v>
      </c>
      <c r="G802" s="22">
        <v>0</v>
      </c>
      <c r="H802" s="22" t="s">
        <v>2037</v>
      </c>
      <c r="I802" s="22" t="s">
        <v>2036</v>
      </c>
      <c r="J802" s="22" t="s">
        <v>2062</v>
      </c>
      <c r="K802" s="15">
        <f t="shared" si="36"/>
        <v>1</v>
      </c>
      <c r="L802" s="15" t="str">
        <f t="shared" si="37"/>
        <v>23</v>
      </c>
      <c r="M802" s="15" t="str">
        <f t="shared" si="38"/>
        <v>2023年製</v>
      </c>
      <c r="N802" s="422">
        <f>VLOOKUP(B:B,価格調査!B:S,18,0)</f>
        <v>1074476017</v>
      </c>
      <c r="O802" s="15"/>
      <c r="P802" s="15"/>
    </row>
    <row r="803" spans="1:16">
      <c r="A803" s="16" t="s">
        <v>7651</v>
      </c>
      <c r="B803" s="373">
        <v>2154018158609</v>
      </c>
      <c r="C803" s="373">
        <v>4985009708118</v>
      </c>
      <c r="D803" s="21" t="s">
        <v>2114</v>
      </c>
      <c r="E803" s="22">
        <v>3923</v>
      </c>
      <c r="F803" s="22">
        <v>2</v>
      </c>
      <c r="G803" s="22">
        <v>0</v>
      </c>
      <c r="H803" s="22" t="s">
        <v>2037</v>
      </c>
      <c r="I803" s="22" t="s">
        <v>2036</v>
      </c>
      <c r="J803" s="22" t="s">
        <v>2040</v>
      </c>
      <c r="K803" s="15">
        <f t="shared" si="36"/>
        <v>3</v>
      </c>
      <c r="L803" s="15" t="str">
        <f t="shared" si="37"/>
        <v>23</v>
      </c>
      <c r="M803" s="15" t="str">
        <f t="shared" si="38"/>
        <v>2023年製</v>
      </c>
      <c r="N803" s="422">
        <f>VLOOKUP(B:B,価格調査!B:S,18,0)</f>
        <v>1074476021</v>
      </c>
      <c r="O803" s="15"/>
      <c r="P803" s="15"/>
    </row>
    <row r="804" spans="1:16">
      <c r="A804" s="16" t="s">
        <v>7651</v>
      </c>
      <c r="B804" s="373">
        <v>2154018158609</v>
      </c>
      <c r="C804" s="373">
        <v>4985009708118</v>
      </c>
      <c r="D804" s="21" t="s">
        <v>2114</v>
      </c>
      <c r="E804" s="22">
        <v>4123</v>
      </c>
      <c r="F804" s="22">
        <v>3</v>
      </c>
      <c r="G804" s="22">
        <v>0</v>
      </c>
      <c r="H804" s="22" t="s">
        <v>2037</v>
      </c>
      <c r="I804" s="22" t="s">
        <v>2036</v>
      </c>
      <c r="J804" s="22" t="s">
        <v>2041</v>
      </c>
      <c r="K804" s="15">
        <f t="shared" si="36"/>
        <v>3</v>
      </c>
      <c r="L804" s="15" t="str">
        <f t="shared" si="37"/>
        <v>23</v>
      </c>
      <c r="M804" s="15" t="str">
        <f t="shared" si="38"/>
        <v>2023年製</v>
      </c>
      <c r="N804" s="422">
        <f>VLOOKUP(B:B,価格調査!B:S,18,0)</f>
        <v>1074476021</v>
      </c>
      <c r="O804" s="15"/>
      <c r="P804" s="15"/>
    </row>
    <row r="805" spans="1:16">
      <c r="A805" s="16" t="s">
        <v>7651</v>
      </c>
      <c r="B805" s="373">
        <v>2154018158609</v>
      </c>
      <c r="C805" s="373">
        <v>4985009708118</v>
      </c>
      <c r="D805" s="21" t="s">
        <v>2114</v>
      </c>
      <c r="E805" s="22">
        <v>3923</v>
      </c>
      <c r="F805" s="22">
        <v>16</v>
      </c>
      <c r="G805" s="22">
        <v>0</v>
      </c>
      <c r="H805" s="22" t="s">
        <v>2037</v>
      </c>
      <c r="I805" s="22" t="s">
        <v>2036</v>
      </c>
      <c r="J805" s="22" t="s">
        <v>2040</v>
      </c>
      <c r="K805" s="15">
        <f t="shared" si="36"/>
        <v>3</v>
      </c>
      <c r="L805" s="15" t="str">
        <f t="shared" si="37"/>
        <v>23</v>
      </c>
      <c r="M805" s="15" t="str">
        <f t="shared" si="38"/>
        <v>2023年製</v>
      </c>
      <c r="N805" s="422">
        <f>VLOOKUP(B:B,価格調査!B:S,18,0)</f>
        <v>1074476021</v>
      </c>
      <c r="O805" s="15"/>
      <c r="P805" s="15"/>
    </row>
    <row r="806" spans="1:16">
      <c r="A806" s="16" t="s">
        <v>7651</v>
      </c>
      <c r="B806" s="373">
        <v>2154517158605</v>
      </c>
      <c r="C806" s="373">
        <v>4985009708033</v>
      </c>
      <c r="D806" s="21" t="s">
        <v>2112</v>
      </c>
      <c r="E806" s="22">
        <v>1923</v>
      </c>
      <c r="F806" s="22">
        <v>3</v>
      </c>
      <c r="G806" s="22">
        <v>0</v>
      </c>
      <c r="H806" s="22" t="s">
        <v>2037</v>
      </c>
      <c r="I806" s="22" t="s">
        <v>2036</v>
      </c>
      <c r="J806" s="22" t="s">
        <v>2069</v>
      </c>
      <c r="K806" s="15">
        <f t="shared" si="36"/>
        <v>3</v>
      </c>
      <c r="L806" s="15" t="str">
        <f t="shared" si="37"/>
        <v>23</v>
      </c>
      <c r="M806" s="15" t="str">
        <f t="shared" si="38"/>
        <v>2023年製</v>
      </c>
      <c r="N806" s="422">
        <f>VLOOKUP(B:B,価格調査!B:S,18,0)</f>
        <v>1074476030</v>
      </c>
      <c r="O806" s="15"/>
      <c r="P806" s="15"/>
    </row>
    <row r="807" spans="1:16">
      <c r="A807" s="16" t="s">
        <v>7651</v>
      </c>
      <c r="B807" s="373">
        <v>2154517158605</v>
      </c>
      <c r="C807" s="373">
        <v>4985009708033</v>
      </c>
      <c r="D807" s="21" t="s">
        <v>2112</v>
      </c>
      <c r="E807" s="22">
        <v>1723</v>
      </c>
      <c r="F807" s="22">
        <v>1</v>
      </c>
      <c r="G807" s="22">
        <v>0</v>
      </c>
      <c r="H807" s="22" t="s">
        <v>2037</v>
      </c>
      <c r="I807" s="22" t="s">
        <v>2036</v>
      </c>
      <c r="J807" s="22" t="s">
        <v>2069</v>
      </c>
      <c r="K807" s="15">
        <f t="shared" si="36"/>
        <v>3</v>
      </c>
      <c r="L807" s="15" t="str">
        <f t="shared" si="37"/>
        <v>23</v>
      </c>
      <c r="M807" s="15" t="str">
        <f t="shared" si="38"/>
        <v>2023年製</v>
      </c>
      <c r="N807" s="422">
        <f>VLOOKUP(B:B,価格調査!B:S,18,0)</f>
        <v>1074476030</v>
      </c>
      <c r="O807" s="15"/>
      <c r="P807" s="15"/>
    </row>
    <row r="808" spans="1:16">
      <c r="A808" s="16" t="s">
        <v>7651</v>
      </c>
      <c r="B808" s="373">
        <v>2154517158605</v>
      </c>
      <c r="C808" s="373">
        <v>4985009708033</v>
      </c>
      <c r="D808" s="21" t="s">
        <v>2112</v>
      </c>
      <c r="E808" s="22">
        <v>1923</v>
      </c>
      <c r="F808" s="22">
        <v>4</v>
      </c>
      <c r="G808" s="22">
        <v>0</v>
      </c>
      <c r="H808" s="22" t="s">
        <v>2037</v>
      </c>
      <c r="I808" s="22" t="s">
        <v>2036</v>
      </c>
      <c r="J808" s="22" t="s">
        <v>2069</v>
      </c>
      <c r="K808" s="15">
        <f t="shared" si="36"/>
        <v>3</v>
      </c>
      <c r="L808" s="15" t="str">
        <f t="shared" si="37"/>
        <v>23</v>
      </c>
      <c r="M808" s="15" t="str">
        <f t="shared" si="38"/>
        <v>2023年製</v>
      </c>
      <c r="N808" s="422">
        <f>VLOOKUP(B:B,価格調査!B:S,18,0)</f>
        <v>1074476030</v>
      </c>
      <c r="O808" s="15"/>
      <c r="P808" s="15"/>
    </row>
    <row r="809" spans="1:16">
      <c r="A809" s="16" t="s">
        <v>7651</v>
      </c>
      <c r="B809" s="373">
        <v>2154518158604</v>
      </c>
      <c r="C809" s="373">
        <v>4985009708125</v>
      </c>
      <c r="D809" s="21" t="s">
        <v>2110</v>
      </c>
      <c r="E809" s="22">
        <v>3023</v>
      </c>
      <c r="F809" s="22">
        <v>3</v>
      </c>
      <c r="G809" s="22">
        <v>0</v>
      </c>
      <c r="H809" s="22" t="s">
        <v>2037</v>
      </c>
      <c r="I809" s="22" t="s">
        <v>2036</v>
      </c>
      <c r="J809" s="22" t="s">
        <v>2055</v>
      </c>
      <c r="K809" s="15">
        <f t="shared" si="36"/>
        <v>3</v>
      </c>
      <c r="L809" s="15" t="str">
        <f t="shared" si="37"/>
        <v>23</v>
      </c>
      <c r="M809" s="15" t="str">
        <f t="shared" si="38"/>
        <v>2023年製</v>
      </c>
      <c r="N809" s="422">
        <f>VLOOKUP(B:B,価格調査!B:S,18,0)</f>
        <v>1074475974</v>
      </c>
      <c r="O809" s="15"/>
      <c r="P809" s="15"/>
    </row>
    <row r="810" spans="1:16">
      <c r="A810" s="16" t="s">
        <v>7651</v>
      </c>
      <c r="B810" s="373">
        <v>2154518158604</v>
      </c>
      <c r="C810" s="373">
        <v>4985009708125</v>
      </c>
      <c r="D810" s="21" t="s">
        <v>2110</v>
      </c>
      <c r="E810" s="22">
        <v>3423</v>
      </c>
      <c r="F810" s="22">
        <v>9</v>
      </c>
      <c r="G810" s="22">
        <v>0</v>
      </c>
      <c r="H810" s="22" t="s">
        <v>2037</v>
      </c>
      <c r="I810" s="22" t="s">
        <v>2036</v>
      </c>
      <c r="J810" s="22" t="s">
        <v>2046</v>
      </c>
      <c r="K810" s="15">
        <f t="shared" si="36"/>
        <v>3</v>
      </c>
      <c r="L810" s="15" t="str">
        <f t="shared" si="37"/>
        <v>23</v>
      </c>
      <c r="M810" s="15" t="str">
        <f t="shared" si="38"/>
        <v>2023年製</v>
      </c>
      <c r="N810" s="422">
        <f>VLOOKUP(B:B,価格調査!B:S,18,0)</f>
        <v>1074475974</v>
      </c>
      <c r="O810" s="15"/>
      <c r="P810" s="15"/>
    </row>
    <row r="811" spans="1:16">
      <c r="A811" s="16" t="s">
        <v>7651</v>
      </c>
      <c r="B811" s="373">
        <v>2154518158604</v>
      </c>
      <c r="C811" s="373">
        <v>4985009708125</v>
      </c>
      <c r="D811" s="21" t="s">
        <v>2110</v>
      </c>
      <c r="E811" s="22">
        <v>4123</v>
      </c>
      <c r="F811" s="22">
        <v>6</v>
      </c>
      <c r="G811" s="22">
        <v>0</v>
      </c>
      <c r="H811" s="22" t="s">
        <v>2037</v>
      </c>
      <c r="I811" s="22" t="s">
        <v>2036</v>
      </c>
      <c r="J811" s="22" t="s">
        <v>2046</v>
      </c>
      <c r="K811" s="15">
        <f t="shared" si="36"/>
        <v>3</v>
      </c>
      <c r="L811" s="15" t="str">
        <f t="shared" si="37"/>
        <v>23</v>
      </c>
      <c r="M811" s="15" t="str">
        <f t="shared" si="38"/>
        <v>2023年製</v>
      </c>
      <c r="N811" s="422">
        <f>VLOOKUP(B:B,価格調査!B:S,18,0)</f>
        <v>1074475974</v>
      </c>
      <c r="O811" s="15"/>
      <c r="P811" s="15"/>
    </row>
    <row r="812" spans="1:16">
      <c r="A812" s="16" t="s">
        <v>7651</v>
      </c>
      <c r="B812" s="373">
        <v>2155517158602</v>
      </c>
      <c r="C812" s="373">
        <v>4985009708040</v>
      </c>
      <c r="D812" s="21" t="s">
        <v>2106</v>
      </c>
      <c r="E812" s="22">
        <v>2723</v>
      </c>
      <c r="F812" s="22">
        <v>4</v>
      </c>
      <c r="G812" s="22">
        <v>0</v>
      </c>
      <c r="H812" s="22" t="s">
        <v>2037</v>
      </c>
      <c r="I812" s="22" t="s">
        <v>2036</v>
      </c>
      <c r="J812" s="22" t="s">
        <v>2041</v>
      </c>
      <c r="K812" s="15">
        <f t="shared" si="36"/>
        <v>2</v>
      </c>
      <c r="L812" s="15" t="str">
        <f t="shared" si="37"/>
        <v>23</v>
      </c>
      <c r="M812" s="15" t="str">
        <f t="shared" si="38"/>
        <v>2023年製</v>
      </c>
      <c r="N812" s="422">
        <f>VLOOKUP(B:B,価格調査!B:S,18,0)</f>
        <v>1074475977</v>
      </c>
      <c r="O812" s="15"/>
      <c r="P812" s="15"/>
    </row>
    <row r="813" spans="1:16">
      <c r="A813" s="16" t="s">
        <v>7651</v>
      </c>
      <c r="B813" s="373">
        <v>2155517158602</v>
      </c>
      <c r="C813" s="373">
        <v>4985009708040</v>
      </c>
      <c r="D813" s="21" t="s">
        <v>2106</v>
      </c>
      <c r="E813" s="22">
        <v>3123</v>
      </c>
      <c r="F813" s="22">
        <v>4</v>
      </c>
      <c r="G813" s="22">
        <v>0</v>
      </c>
      <c r="H813" s="22" t="s">
        <v>2037</v>
      </c>
      <c r="I813" s="22" t="s">
        <v>2036</v>
      </c>
      <c r="J813" s="22" t="s">
        <v>2041</v>
      </c>
      <c r="K813" s="15">
        <f t="shared" si="36"/>
        <v>2</v>
      </c>
      <c r="L813" s="15" t="str">
        <f t="shared" si="37"/>
        <v>23</v>
      </c>
      <c r="M813" s="15" t="str">
        <f t="shared" si="38"/>
        <v>2023年製</v>
      </c>
      <c r="N813" s="422">
        <f>VLOOKUP(B:B,価格調査!B:S,18,0)</f>
        <v>1074475977</v>
      </c>
      <c r="O813" s="15"/>
      <c r="P813" s="15"/>
    </row>
    <row r="814" spans="1:16">
      <c r="A814" s="16" t="s">
        <v>7651</v>
      </c>
      <c r="B814" s="373">
        <v>2254018158606</v>
      </c>
      <c r="C814" s="373">
        <v>4985009708132</v>
      </c>
      <c r="D814" s="21" t="s">
        <v>2097</v>
      </c>
      <c r="E814" s="22">
        <v>4823</v>
      </c>
      <c r="F814" s="22">
        <v>14</v>
      </c>
      <c r="G814" s="22">
        <v>0</v>
      </c>
      <c r="H814" s="22" t="s">
        <v>2037</v>
      </c>
      <c r="I814" s="22" t="s">
        <v>2036</v>
      </c>
      <c r="J814" s="22" t="s">
        <v>2040</v>
      </c>
      <c r="K814" s="15">
        <f t="shared" si="36"/>
        <v>1</v>
      </c>
      <c r="L814" s="15" t="str">
        <f t="shared" si="37"/>
        <v>23</v>
      </c>
      <c r="M814" s="15" t="str">
        <f t="shared" si="38"/>
        <v>2023年製</v>
      </c>
      <c r="N814" s="422">
        <f>VLOOKUP(B:B,価格調査!B:S,18,0)</f>
        <v>1074476028</v>
      </c>
      <c r="O814" s="15"/>
      <c r="P814" s="15"/>
    </row>
    <row r="815" spans="1:16">
      <c r="A815" s="16" t="s">
        <v>7651</v>
      </c>
      <c r="B815" s="373">
        <v>2254019158605</v>
      </c>
      <c r="C815" s="373">
        <v>4985009708279</v>
      </c>
      <c r="D815" s="21" t="s">
        <v>2095</v>
      </c>
      <c r="E815" s="22">
        <v>2523</v>
      </c>
      <c r="F815" s="22">
        <v>8</v>
      </c>
      <c r="G815" s="22">
        <v>0</v>
      </c>
      <c r="H815" s="22" t="s">
        <v>2037</v>
      </c>
      <c r="I815" s="22" t="s">
        <v>2036</v>
      </c>
      <c r="J815" s="22" t="s">
        <v>2055</v>
      </c>
      <c r="K815" s="15">
        <f t="shared" si="36"/>
        <v>2</v>
      </c>
      <c r="L815" s="15" t="str">
        <f t="shared" si="37"/>
        <v>23</v>
      </c>
      <c r="M815" s="15" t="str">
        <f t="shared" si="38"/>
        <v>2023年製</v>
      </c>
      <c r="N815" s="422">
        <f>VLOOKUP(B:B,価格調査!B:S,18,0)</f>
        <v>1074476208</v>
      </c>
      <c r="O815" s="15"/>
      <c r="P815" s="15"/>
    </row>
    <row r="816" spans="1:16">
      <c r="A816" s="16" t="s">
        <v>7651</v>
      </c>
      <c r="B816" s="373">
        <v>2254019158605</v>
      </c>
      <c r="C816" s="373">
        <v>4985009708279</v>
      </c>
      <c r="D816" s="21" t="s">
        <v>2095</v>
      </c>
      <c r="E816" s="22">
        <v>4423</v>
      </c>
      <c r="F816" s="22">
        <v>6</v>
      </c>
      <c r="G816" s="22">
        <v>0</v>
      </c>
      <c r="H816" s="22" t="s">
        <v>2037</v>
      </c>
      <c r="I816" s="22" t="s">
        <v>2036</v>
      </c>
      <c r="J816" s="22" t="s">
        <v>2046</v>
      </c>
      <c r="K816" s="15">
        <f t="shared" si="36"/>
        <v>2</v>
      </c>
      <c r="L816" s="15" t="str">
        <f t="shared" si="37"/>
        <v>23</v>
      </c>
      <c r="M816" s="15" t="str">
        <f t="shared" si="38"/>
        <v>2023年製</v>
      </c>
      <c r="N816" s="422">
        <f>VLOOKUP(B:B,価格調査!B:S,18,0)</f>
        <v>1074476208</v>
      </c>
      <c r="O816" s="15"/>
      <c r="P816" s="15"/>
    </row>
    <row r="817" spans="1:16">
      <c r="A817" s="16" t="s">
        <v>7651</v>
      </c>
      <c r="B817" s="373">
        <v>2254517158602</v>
      </c>
      <c r="C817" s="373">
        <v>4985009708057</v>
      </c>
      <c r="D817" s="21" t="s">
        <v>2092</v>
      </c>
      <c r="E817" s="22">
        <v>1923</v>
      </c>
      <c r="F817" s="22">
        <v>6</v>
      </c>
      <c r="G817" s="22">
        <v>0</v>
      </c>
      <c r="H817" s="22" t="s">
        <v>2037</v>
      </c>
      <c r="I817" s="22" t="s">
        <v>2036</v>
      </c>
      <c r="J817" s="22" t="s">
        <v>2041</v>
      </c>
      <c r="K817" s="15">
        <f t="shared" si="36"/>
        <v>5</v>
      </c>
      <c r="L817" s="15" t="str">
        <f t="shared" si="37"/>
        <v>23</v>
      </c>
      <c r="M817" s="15" t="str">
        <f t="shared" si="38"/>
        <v>2023年製</v>
      </c>
      <c r="N817" s="422">
        <f>VLOOKUP(B:B,価格調査!B:S,18,0)</f>
        <v>1074476029</v>
      </c>
      <c r="O817" s="15"/>
      <c r="P817" s="15"/>
    </row>
    <row r="818" spans="1:16">
      <c r="A818" s="16" t="s">
        <v>7651</v>
      </c>
      <c r="B818" s="373">
        <v>2254517158602</v>
      </c>
      <c r="C818" s="373">
        <v>4985009708057</v>
      </c>
      <c r="D818" s="21" t="s">
        <v>2092</v>
      </c>
      <c r="E818" s="22">
        <v>1923</v>
      </c>
      <c r="F818" s="22">
        <v>10</v>
      </c>
      <c r="G818" s="22">
        <v>0</v>
      </c>
      <c r="H818" s="22" t="s">
        <v>2037</v>
      </c>
      <c r="I818" s="22" t="s">
        <v>2036</v>
      </c>
      <c r="J818" s="22" t="s">
        <v>2041</v>
      </c>
      <c r="K818" s="15">
        <f t="shared" si="36"/>
        <v>5</v>
      </c>
      <c r="L818" s="15" t="str">
        <f t="shared" si="37"/>
        <v>23</v>
      </c>
      <c r="M818" s="15" t="str">
        <f t="shared" si="38"/>
        <v>2023年製</v>
      </c>
      <c r="N818" s="422">
        <f>VLOOKUP(B:B,価格調査!B:S,18,0)</f>
        <v>1074476029</v>
      </c>
      <c r="O818" s="15"/>
      <c r="P818" s="15"/>
    </row>
    <row r="819" spans="1:16">
      <c r="A819" s="16" t="s">
        <v>7651</v>
      </c>
      <c r="B819" s="373">
        <v>2254517158602</v>
      </c>
      <c r="C819" s="373">
        <v>4985009708057</v>
      </c>
      <c r="D819" s="21" t="s">
        <v>2092</v>
      </c>
      <c r="E819" s="22">
        <v>2223</v>
      </c>
      <c r="F819" s="22">
        <v>4</v>
      </c>
      <c r="G819" s="22">
        <v>0</v>
      </c>
      <c r="H819" s="22" t="s">
        <v>2037</v>
      </c>
      <c r="I819" s="22" t="s">
        <v>2036</v>
      </c>
      <c r="J819" s="22" t="s">
        <v>2040</v>
      </c>
      <c r="K819" s="15">
        <f t="shared" si="36"/>
        <v>5</v>
      </c>
      <c r="L819" s="15" t="str">
        <f t="shared" si="37"/>
        <v>23</v>
      </c>
      <c r="M819" s="15" t="str">
        <f t="shared" si="38"/>
        <v>2023年製</v>
      </c>
      <c r="N819" s="422">
        <f>VLOOKUP(B:B,価格調査!B:S,18,0)</f>
        <v>1074476029</v>
      </c>
      <c r="O819" s="15"/>
      <c r="P819" s="15"/>
    </row>
    <row r="820" spans="1:16">
      <c r="A820" s="16" t="s">
        <v>7651</v>
      </c>
      <c r="B820" s="373">
        <v>2254517158602</v>
      </c>
      <c r="C820" s="373">
        <v>4985009708057</v>
      </c>
      <c r="D820" s="21" t="s">
        <v>2092</v>
      </c>
      <c r="E820" s="22">
        <v>4623</v>
      </c>
      <c r="F820" s="22">
        <v>18</v>
      </c>
      <c r="G820" s="22">
        <v>0</v>
      </c>
      <c r="H820" s="22" t="s">
        <v>2037</v>
      </c>
      <c r="I820" s="22" t="s">
        <v>2036</v>
      </c>
      <c r="J820" s="22" t="s">
        <v>2040</v>
      </c>
      <c r="K820" s="15">
        <f t="shared" si="36"/>
        <v>5</v>
      </c>
      <c r="L820" s="15" t="str">
        <f t="shared" si="37"/>
        <v>23</v>
      </c>
      <c r="M820" s="15" t="str">
        <f t="shared" si="38"/>
        <v>2023年製</v>
      </c>
      <c r="N820" s="422">
        <f>VLOOKUP(B:B,価格調査!B:S,18,0)</f>
        <v>1074476029</v>
      </c>
      <c r="O820" s="15"/>
      <c r="P820" s="15"/>
    </row>
    <row r="821" spans="1:16">
      <c r="A821" s="16" t="s">
        <v>7651</v>
      </c>
      <c r="B821" s="373">
        <v>2254518158601</v>
      </c>
      <c r="C821" s="373">
        <v>4985009708149</v>
      </c>
      <c r="D821" s="21" t="s">
        <v>4740</v>
      </c>
      <c r="E821" s="22">
        <v>4823</v>
      </c>
      <c r="F821" s="22">
        <v>3</v>
      </c>
      <c r="G821" s="22">
        <v>0</v>
      </c>
      <c r="H821" s="22" t="s">
        <v>2037</v>
      </c>
      <c r="I821" s="22" t="s">
        <v>2036</v>
      </c>
      <c r="J821" s="22" t="s">
        <v>2041</v>
      </c>
      <c r="K821" s="15">
        <f t="shared" si="36"/>
        <v>4</v>
      </c>
      <c r="L821" s="15" t="str">
        <f t="shared" si="37"/>
        <v>23</v>
      </c>
      <c r="M821" s="15" t="str">
        <f t="shared" si="38"/>
        <v>2023年製</v>
      </c>
      <c r="N821" s="422">
        <f>VLOOKUP(B:B,価格調査!B:S,18,0)</f>
        <v>1074476027</v>
      </c>
      <c r="O821" s="15"/>
      <c r="P821" s="15"/>
    </row>
    <row r="822" spans="1:16">
      <c r="A822" s="16" t="s">
        <v>7651</v>
      </c>
      <c r="B822" s="373">
        <v>2254518158601</v>
      </c>
      <c r="C822" s="373">
        <v>4985009708149</v>
      </c>
      <c r="D822" s="21" t="s">
        <v>4740</v>
      </c>
      <c r="E822" s="22">
        <v>4723</v>
      </c>
      <c r="F822" s="22">
        <v>70</v>
      </c>
      <c r="G822" s="22">
        <v>0</v>
      </c>
      <c r="H822" s="22" t="s">
        <v>2037</v>
      </c>
      <c r="I822" s="22" t="s">
        <v>2036</v>
      </c>
      <c r="J822" s="22" t="s">
        <v>2040</v>
      </c>
      <c r="K822" s="15">
        <f t="shared" si="36"/>
        <v>4</v>
      </c>
      <c r="L822" s="15" t="str">
        <f t="shared" si="37"/>
        <v>23</v>
      </c>
      <c r="M822" s="15" t="str">
        <f t="shared" si="38"/>
        <v>2023年製</v>
      </c>
      <c r="N822" s="422">
        <f>VLOOKUP(B:B,価格調査!B:S,18,0)</f>
        <v>1074476027</v>
      </c>
      <c r="O822" s="15"/>
      <c r="P822" s="15"/>
    </row>
    <row r="823" spans="1:16">
      <c r="A823" s="16" t="s">
        <v>7651</v>
      </c>
      <c r="B823" s="373">
        <v>2254518158601</v>
      </c>
      <c r="C823" s="373">
        <v>4985009708149</v>
      </c>
      <c r="D823" s="21" t="s">
        <v>4740</v>
      </c>
      <c r="E823" s="22">
        <v>4723</v>
      </c>
      <c r="F823" s="22">
        <v>140</v>
      </c>
      <c r="G823" s="22">
        <v>0</v>
      </c>
      <c r="H823" s="22" t="s">
        <v>2037</v>
      </c>
      <c r="I823" s="22" t="s">
        <v>2036</v>
      </c>
      <c r="J823" s="22" t="s">
        <v>2040</v>
      </c>
      <c r="K823" s="15">
        <f t="shared" si="36"/>
        <v>4</v>
      </c>
      <c r="L823" s="15" t="str">
        <f t="shared" si="37"/>
        <v>23</v>
      </c>
      <c r="M823" s="15" t="str">
        <f t="shared" si="38"/>
        <v>2023年製</v>
      </c>
      <c r="N823" s="422">
        <f>VLOOKUP(B:B,価格調査!B:S,18,0)</f>
        <v>1074476027</v>
      </c>
      <c r="O823" s="15"/>
      <c r="P823" s="15"/>
    </row>
    <row r="824" spans="1:16">
      <c r="A824" s="16" t="s">
        <v>7651</v>
      </c>
      <c r="B824" s="373">
        <v>2254518158601</v>
      </c>
      <c r="C824" s="373">
        <v>4985009708149</v>
      </c>
      <c r="D824" s="21" t="s">
        <v>4740</v>
      </c>
      <c r="E824" s="22">
        <v>5023</v>
      </c>
      <c r="F824" s="22">
        <v>14</v>
      </c>
      <c r="G824" s="22">
        <v>0</v>
      </c>
      <c r="H824" s="22" t="s">
        <v>2037</v>
      </c>
      <c r="I824" s="22" t="s">
        <v>2036</v>
      </c>
      <c r="J824" s="22" t="s">
        <v>2040</v>
      </c>
      <c r="K824" s="15">
        <f t="shared" si="36"/>
        <v>4</v>
      </c>
      <c r="L824" s="15" t="str">
        <f t="shared" si="37"/>
        <v>23</v>
      </c>
      <c r="M824" s="15" t="str">
        <f t="shared" si="38"/>
        <v>2023年製</v>
      </c>
      <c r="N824" s="422">
        <f>VLOOKUP(B:B,価格調査!B:S,18,0)</f>
        <v>1074476027</v>
      </c>
      <c r="O824" s="15"/>
      <c r="P824" s="15"/>
    </row>
    <row r="825" spans="1:16">
      <c r="A825" s="16" t="s">
        <v>7651</v>
      </c>
      <c r="B825" s="373">
        <v>2254519158600</v>
      </c>
      <c r="C825" s="373">
        <v>4985009708491</v>
      </c>
      <c r="D825" s="21" t="s">
        <v>2087</v>
      </c>
      <c r="E825" s="22">
        <v>1323</v>
      </c>
      <c r="F825" s="22">
        <v>13</v>
      </c>
      <c r="G825" s="22">
        <v>0</v>
      </c>
      <c r="H825" s="22" t="s">
        <v>2037</v>
      </c>
      <c r="I825" s="22" t="s">
        <v>2036</v>
      </c>
      <c r="J825" s="22" t="s">
        <v>2046</v>
      </c>
      <c r="K825" s="15">
        <f t="shared" si="36"/>
        <v>3</v>
      </c>
      <c r="L825" s="15" t="str">
        <f t="shared" si="37"/>
        <v>23</v>
      </c>
      <c r="M825" s="15" t="str">
        <f t="shared" si="38"/>
        <v>2023年製</v>
      </c>
      <c r="N825" s="422">
        <f>VLOOKUP(B:B,価格調査!B:S,18,0)</f>
        <v>1074475980</v>
      </c>
      <c r="O825" s="15"/>
      <c r="P825" s="15"/>
    </row>
    <row r="826" spans="1:16">
      <c r="A826" s="16" t="s">
        <v>7651</v>
      </c>
      <c r="B826" s="373">
        <v>2254519158600</v>
      </c>
      <c r="C826" s="373">
        <v>4985009708491</v>
      </c>
      <c r="D826" s="21" t="s">
        <v>2087</v>
      </c>
      <c r="E826" s="22">
        <v>4423</v>
      </c>
      <c r="F826" s="22">
        <v>4</v>
      </c>
      <c r="G826" s="22">
        <v>0</v>
      </c>
      <c r="H826" s="22" t="s">
        <v>2037</v>
      </c>
      <c r="I826" s="22" t="s">
        <v>2036</v>
      </c>
      <c r="J826" s="22" t="s">
        <v>2046</v>
      </c>
      <c r="K826" s="15">
        <f t="shared" si="36"/>
        <v>3</v>
      </c>
      <c r="L826" s="15" t="str">
        <f t="shared" si="37"/>
        <v>23</v>
      </c>
      <c r="M826" s="15" t="str">
        <f t="shared" si="38"/>
        <v>2023年製</v>
      </c>
      <c r="N826" s="422">
        <f>VLOOKUP(B:B,価格調査!B:S,18,0)</f>
        <v>1074475980</v>
      </c>
      <c r="O826" s="15"/>
      <c r="P826" s="15"/>
    </row>
    <row r="827" spans="1:16">
      <c r="A827" s="16" t="s">
        <v>7651</v>
      </c>
      <c r="B827" s="373">
        <v>2254519158600</v>
      </c>
      <c r="C827" s="373">
        <v>4985009708491</v>
      </c>
      <c r="D827" s="21" t="s">
        <v>2087</v>
      </c>
      <c r="E827" s="22">
        <v>4423</v>
      </c>
      <c r="F827" s="22">
        <v>4</v>
      </c>
      <c r="G827" s="22">
        <v>0</v>
      </c>
      <c r="H827" s="22" t="s">
        <v>2037</v>
      </c>
      <c r="I827" s="22" t="s">
        <v>2036</v>
      </c>
      <c r="J827" s="22" t="s">
        <v>2046</v>
      </c>
      <c r="K827" s="15">
        <f t="shared" si="36"/>
        <v>3</v>
      </c>
      <c r="L827" s="15" t="str">
        <f t="shared" si="37"/>
        <v>23</v>
      </c>
      <c r="M827" s="15" t="str">
        <f t="shared" si="38"/>
        <v>2023年製</v>
      </c>
      <c r="N827" s="422">
        <f>VLOOKUP(B:B,価格調査!B:S,18,0)</f>
        <v>1074475980</v>
      </c>
      <c r="O827" s="15"/>
      <c r="P827" s="15"/>
    </row>
    <row r="828" spans="1:16">
      <c r="A828" s="16" t="s">
        <v>7651</v>
      </c>
      <c r="B828" s="373">
        <v>2255017158604</v>
      </c>
      <c r="C828" s="373">
        <v>4985009708064</v>
      </c>
      <c r="D828" s="21" t="s">
        <v>2084</v>
      </c>
      <c r="E828" s="22">
        <v>3023</v>
      </c>
      <c r="F828" s="22">
        <v>3</v>
      </c>
      <c r="G828" s="22">
        <v>0</v>
      </c>
      <c r="H828" s="22" t="s">
        <v>2037</v>
      </c>
      <c r="I828" s="22" t="s">
        <v>2036</v>
      </c>
      <c r="J828" s="22" t="s">
        <v>2040</v>
      </c>
      <c r="K828" s="15">
        <f t="shared" si="36"/>
        <v>3</v>
      </c>
      <c r="L828" s="15" t="str">
        <f t="shared" si="37"/>
        <v>23</v>
      </c>
      <c r="M828" s="15" t="str">
        <f t="shared" si="38"/>
        <v>2023年製</v>
      </c>
      <c r="N828" s="422">
        <f>VLOOKUP(B:B,価格調査!B:S,18,0)</f>
        <v>1074476651</v>
      </c>
      <c r="O828" s="15"/>
      <c r="P828" s="15"/>
    </row>
    <row r="829" spans="1:16">
      <c r="A829" s="16" t="s">
        <v>7651</v>
      </c>
      <c r="B829" s="373">
        <v>2255017158604</v>
      </c>
      <c r="C829" s="373">
        <v>4985009708064</v>
      </c>
      <c r="D829" s="21" t="s">
        <v>2084</v>
      </c>
      <c r="E829" s="22">
        <v>723</v>
      </c>
      <c r="F829" s="22">
        <v>4</v>
      </c>
      <c r="G829" s="22">
        <v>0</v>
      </c>
      <c r="H829" s="22" t="s">
        <v>2037</v>
      </c>
      <c r="I829" s="22" t="s">
        <v>2036</v>
      </c>
      <c r="J829" s="22" t="s">
        <v>2041</v>
      </c>
      <c r="K829" s="15">
        <f t="shared" si="36"/>
        <v>3</v>
      </c>
      <c r="L829" s="15" t="str">
        <f t="shared" si="37"/>
        <v>23</v>
      </c>
      <c r="M829" s="15" t="str">
        <f t="shared" si="38"/>
        <v>2023年製</v>
      </c>
      <c r="N829" s="422">
        <f>VLOOKUP(B:B,価格調査!B:S,18,0)</f>
        <v>1074476651</v>
      </c>
      <c r="O829" s="15"/>
      <c r="P829" s="15"/>
    </row>
    <row r="830" spans="1:16">
      <c r="A830" s="16" t="s">
        <v>7651</v>
      </c>
      <c r="B830" s="373">
        <v>2255017158604</v>
      </c>
      <c r="C830" s="373">
        <v>4985009708064</v>
      </c>
      <c r="D830" s="21" t="s">
        <v>2084</v>
      </c>
      <c r="E830" s="22">
        <v>3023</v>
      </c>
      <c r="F830" s="22">
        <v>8</v>
      </c>
      <c r="G830" s="22">
        <v>0</v>
      </c>
      <c r="H830" s="22" t="s">
        <v>2037</v>
      </c>
      <c r="I830" s="22" t="s">
        <v>2036</v>
      </c>
      <c r="J830" s="22" t="s">
        <v>2040</v>
      </c>
      <c r="K830" s="15">
        <f t="shared" si="36"/>
        <v>3</v>
      </c>
      <c r="L830" s="15" t="str">
        <f t="shared" si="37"/>
        <v>23</v>
      </c>
      <c r="M830" s="15" t="str">
        <f t="shared" si="38"/>
        <v>2023年製</v>
      </c>
      <c r="N830" s="422">
        <f>VLOOKUP(B:B,価格調査!B:S,18,0)</f>
        <v>1074476651</v>
      </c>
      <c r="O830" s="15"/>
      <c r="P830" s="15"/>
    </row>
    <row r="831" spans="1:16">
      <c r="A831" s="16" t="s">
        <v>7651</v>
      </c>
      <c r="B831" s="373">
        <v>2255517158609</v>
      </c>
      <c r="C831" s="373">
        <v>4985009708071</v>
      </c>
      <c r="D831" s="21" t="s">
        <v>7851</v>
      </c>
      <c r="E831" s="22">
        <v>2823</v>
      </c>
      <c r="F831" s="22">
        <v>4</v>
      </c>
      <c r="G831" s="22">
        <v>0</v>
      </c>
      <c r="H831" s="22" t="s">
        <v>2037</v>
      </c>
      <c r="I831" s="22" t="s">
        <v>2036</v>
      </c>
      <c r="J831" s="22" t="s">
        <v>2038</v>
      </c>
      <c r="K831" s="15">
        <f t="shared" si="36"/>
        <v>1</v>
      </c>
      <c r="L831" s="15" t="str">
        <f t="shared" si="37"/>
        <v>23</v>
      </c>
      <c r="M831" s="15" t="str">
        <f t="shared" si="38"/>
        <v>2023年製</v>
      </c>
      <c r="N831" s="422">
        <f>VLOOKUP(B:B,価格調査!B:S,18,0)</f>
        <v>1074476000</v>
      </c>
      <c r="O831" s="15"/>
      <c r="P831" s="15"/>
    </row>
    <row r="832" spans="1:16">
      <c r="A832" s="16" t="s">
        <v>7651</v>
      </c>
      <c r="B832" s="373">
        <v>2353519158600</v>
      </c>
      <c r="C832" s="373">
        <v>4985009708286</v>
      </c>
      <c r="D832" s="21" t="s">
        <v>2078</v>
      </c>
      <c r="E832" s="22">
        <v>4323</v>
      </c>
      <c r="F832" s="22">
        <v>4</v>
      </c>
      <c r="G832" s="22">
        <v>0</v>
      </c>
      <c r="H832" s="22" t="s">
        <v>2037</v>
      </c>
      <c r="I832" s="22" t="s">
        <v>2036</v>
      </c>
      <c r="J832" s="22" t="s">
        <v>2038</v>
      </c>
      <c r="K832" s="15">
        <f t="shared" si="36"/>
        <v>3</v>
      </c>
      <c r="L832" s="15" t="str">
        <f t="shared" si="37"/>
        <v>23</v>
      </c>
      <c r="M832" s="15" t="str">
        <f t="shared" si="38"/>
        <v>2023年製</v>
      </c>
      <c r="N832" s="422">
        <f>VLOOKUP(B:B,価格調査!B:S,18,0)</f>
        <v>1074475976</v>
      </c>
      <c r="O832" s="15"/>
      <c r="P832" s="15"/>
    </row>
    <row r="833" spans="1:16">
      <c r="A833" s="16" t="s">
        <v>7651</v>
      </c>
      <c r="B833" s="373">
        <v>2353519158600</v>
      </c>
      <c r="C833" s="373">
        <v>4985009708286</v>
      </c>
      <c r="D833" s="21" t="s">
        <v>2078</v>
      </c>
      <c r="E833" s="22">
        <v>2423</v>
      </c>
      <c r="F833" s="22">
        <v>3</v>
      </c>
      <c r="G833" s="22">
        <v>0</v>
      </c>
      <c r="H833" s="22" t="s">
        <v>2037</v>
      </c>
      <c r="I833" s="22" t="s">
        <v>2036</v>
      </c>
      <c r="J833" s="22" t="s">
        <v>2058</v>
      </c>
      <c r="K833" s="15">
        <f t="shared" si="36"/>
        <v>3</v>
      </c>
      <c r="L833" s="15" t="str">
        <f t="shared" si="37"/>
        <v>23</v>
      </c>
      <c r="M833" s="15" t="str">
        <f t="shared" si="38"/>
        <v>2023年製</v>
      </c>
      <c r="N833" s="422">
        <f>VLOOKUP(B:B,価格調査!B:S,18,0)</f>
        <v>1074475976</v>
      </c>
      <c r="O833" s="15"/>
      <c r="P833" s="15"/>
    </row>
    <row r="834" spans="1:16">
      <c r="A834" s="16" t="s">
        <v>7651</v>
      </c>
      <c r="B834" s="373">
        <v>2353519158600</v>
      </c>
      <c r="C834" s="373">
        <v>4985009708286</v>
      </c>
      <c r="D834" s="21" t="s">
        <v>2078</v>
      </c>
      <c r="E834" s="22">
        <v>2523</v>
      </c>
      <c r="F834" s="22">
        <v>1</v>
      </c>
      <c r="G834" s="22">
        <v>0</v>
      </c>
      <c r="H834" s="22" t="s">
        <v>2037</v>
      </c>
      <c r="I834" s="22" t="s">
        <v>2036</v>
      </c>
      <c r="J834" s="22" t="s">
        <v>2038</v>
      </c>
      <c r="K834" s="15">
        <f t="shared" ref="K834:K897" si="39">COUNTIF(B:B,B834)</f>
        <v>3</v>
      </c>
      <c r="L834" s="15" t="str">
        <f t="shared" ref="L834:L897" si="40">RIGHT(E834,2)</f>
        <v>23</v>
      </c>
      <c r="M834" s="15" t="str">
        <f t="shared" ref="M834:M897" si="41">"20"&amp;L834&amp;"年製"</f>
        <v>2023年製</v>
      </c>
      <c r="N834" s="422">
        <f>VLOOKUP(B:B,価格調査!B:S,18,0)</f>
        <v>1074475976</v>
      </c>
      <c r="O834" s="15"/>
      <c r="P834" s="15"/>
    </row>
    <row r="835" spans="1:16">
      <c r="A835" s="16" t="s">
        <v>7651</v>
      </c>
      <c r="B835" s="373">
        <v>2354018158603</v>
      </c>
      <c r="C835" s="373">
        <v>4985009708156</v>
      </c>
      <c r="D835" s="21" t="s">
        <v>2076</v>
      </c>
      <c r="E835" s="22">
        <v>4223</v>
      </c>
      <c r="F835" s="22">
        <v>2</v>
      </c>
      <c r="G835" s="22">
        <v>0</v>
      </c>
      <c r="H835" s="22" t="s">
        <v>2037</v>
      </c>
      <c r="I835" s="22" t="s">
        <v>2036</v>
      </c>
      <c r="J835" s="22" t="s">
        <v>2040</v>
      </c>
      <c r="K835" s="15">
        <f t="shared" si="39"/>
        <v>5</v>
      </c>
      <c r="L835" s="15" t="str">
        <f t="shared" si="40"/>
        <v>23</v>
      </c>
      <c r="M835" s="15" t="str">
        <f t="shared" si="41"/>
        <v>2023年製</v>
      </c>
      <c r="N835" s="422">
        <f>VLOOKUP(B:B,価格調査!B:S,18,0)</f>
        <v>1074476026</v>
      </c>
      <c r="O835" s="15"/>
      <c r="P835" s="15"/>
    </row>
    <row r="836" spans="1:16">
      <c r="A836" s="16" t="s">
        <v>7651</v>
      </c>
      <c r="B836" s="373">
        <v>2354018158603</v>
      </c>
      <c r="C836" s="373">
        <v>4985009708156</v>
      </c>
      <c r="D836" s="21" t="s">
        <v>2076</v>
      </c>
      <c r="E836" s="22">
        <v>4423</v>
      </c>
      <c r="F836" s="22">
        <v>28</v>
      </c>
      <c r="G836" s="22">
        <v>0</v>
      </c>
      <c r="H836" s="22" t="s">
        <v>2037</v>
      </c>
      <c r="I836" s="22" t="s">
        <v>2036</v>
      </c>
      <c r="J836" s="22" t="s">
        <v>2040</v>
      </c>
      <c r="K836" s="15">
        <f t="shared" si="39"/>
        <v>5</v>
      </c>
      <c r="L836" s="15" t="str">
        <f t="shared" si="40"/>
        <v>23</v>
      </c>
      <c r="M836" s="15" t="str">
        <f t="shared" si="41"/>
        <v>2023年製</v>
      </c>
      <c r="N836" s="422">
        <f>VLOOKUP(B:B,価格調査!B:S,18,0)</f>
        <v>1074476026</v>
      </c>
      <c r="O836" s="15"/>
      <c r="P836" s="15"/>
    </row>
    <row r="837" spans="1:16">
      <c r="A837" s="16" t="s">
        <v>7651</v>
      </c>
      <c r="B837" s="373">
        <v>2354018158603</v>
      </c>
      <c r="C837" s="373">
        <v>4985009708156</v>
      </c>
      <c r="D837" s="21" t="s">
        <v>2076</v>
      </c>
      <c r="E837" s="22">
        <v>3423</v>
      </c>
      <c r="F837" s="22">
        <v>4</v>
      </c>
      <c r="G837" s="22">
        <v>0</v>
      </c>
      <c r="H837" s="22" t="s">
        <v>2037</v>
      </c>
      <c r="I837" s="22" t="s">
        <v>2036</v>
      </c>
      <c r="J837" s="22" t="s">
        <v>2041</v>
      </c>
      <c r="K837" s="15">
        <f t="shared" si="39"/>
        <v>5</v>
      </c>
      <c r="L837" s="15" t="str">
        <f t="shared" si="40"/>
        <v>23</v>
      </c>
      <c r="M837" s="15" t="str">
        <f t="shared" si="41"/>
        <v>2023年製</v>
      </c>
      <c r="N837" s="422">
        <f>VLOOKUP(B:B,価格調査!B:S,18,0)</f>
        <v>1074476026</v>
      </c>
      <c r="O837" s="15"/>
      <c r="P837" s="15"/>
    </row>
    <row r="838" spans="1:16">
      <c r="A838" s="16" t="s">
        <v>7651</v>
      </c>
      <c r="B838" s="373">
        <v>2354018158603</v>
      </c>
      <c r="C838" s="373">
        <v>4985009708156</v>
      </c>
      <c r="D838" s="21" t="s">
        <v>2076</v>
      </c>
      <c r="E838" s="22">
        <v>3723</v>
      </c>
      <c r="F838" s="22">
        <v>6</v>
      </c>
      <c r="G838" s="22">
        <v>0</v>
      </c>
      <c r="H838" s="22" t="s">
        <v>2037</v>
      </c>
      <c r="I838" s="22" t="s">
        <v>2036</v>
      </c>
      <c r="J838" s="22" t="s">
        <v>2040</v>
      </c>
      <c r="K838" s="15">
        <f t="shared" si="39"/>
        <v>5</v>
      </c>
      <c r="L838" s="15" t="str">
        <f t="shared" si="40"/>
        <v>23</v>
      </c>
      <c r="M838" s="15" t="str">
        <f t="shared" si="41"/>
        <v>2023年製</v>
      </c>
      <c r="N838" s="422">
        <f>VLOOKUP(B:B,価格調査!B:S,18,0)</f>
        <v>1074476026</v>
      </c>
      <c r="O838" s="15"/>
      <c r="P838" s="15"/>
    </row>
    <row r="839" spans="1:16">
      <c r="A839" s="16" t="s">
        <v>7651</v>
      </c>
      <c r="B839" s="373">
        <v>2354018158603</v>
      </c>
      <c r="C839" s="373">
        <v>4985009708156</v>
      </c>
      <c r="D839" s="21" t="s">
        <v>2076</v>
      </c>
      <c r="E839" s="22">
        <v>4423</v>
      </c>
      <c r="F839" s="22">
        <v>8</v>
      </c>
      <c r="G839" s="22">
        <v>0</v>
      </c>
      <c r="H839" s="22" t="s">
        <v>2037</v>
      </c>
      <c r="I839" s="22" t="s">
        <v>2036</v>
      </c>
      <c r="J839" s="22" t="s">
        <v>2040</v>
      </c>
      <c r="K839" s="15">
        <f t="shared" si="39"/>
        <v>5</v>
      </c>
      <c r="L839" s="15" t="str">
        <f t="shared" si="40"/>
        <v>23</v>
      </c>
      <c r="M839" s="15" t="str">
        <f t="shared" si="41"/>
        <v>2023年製</v>
      </c>
      <c r="N839" s="422">
        <f>VLOOKUP(B:B,価格調査!B:S,18,0)</f>
        <v>1074476026</v>
      </c>
      <c r="O839" s="15"/>
      <c r="P839" s="15"/>
    </row>
    <row r="840" spans="1:16">
      <c r="A840" s="16" t="s">
        <v>7651</v>
      </c>
      <c r="B840" s="373">
        <v>2354518158608</v>
      </c>
      <c r="C840" s="373">
        <v>4985009708163</v>
      </c>
      <c r="D840" s="21" t="s">
        <v>7874</v>
      </c>
      <c r="E840" s="22">
        <v>4723</v>
      </c>
      <c r="F840" s="22">
        <v>4</v>
      </c>
      <c r="G840" s="22">
        <v>0</v>
      </c>
      <c r="H840" s="22" t="s">
        <v>2037</v>
      </c>
      <c r="I840" s="22" t="s">
        <v>2036</v>
      </c>
      <c r="J840" s="22" t="s">
        <v>2041</v>
      </c>
      <c r="K840" s="15">
        <f t="shared" si="39"/>
        <v>4</v>
      </c>
      <c r="L840" s="15" t="str">
        <f t="shared" si="40"/>
        <v>23</v>
      </c>
      <c r="M840" s="15" t="str">
        <f t="shared" si="41"/>
        <v>2023年製</v>
      </c>
      <c r="N840" s="422">
        <f>VLOOKUP(B:B,価格調査!B:S,18,0)</f>
        <v>1074476023</v>
      </c>
      <c r="O840" s="15"/>
      <c r="P840" s="15"/>
    </row>
    <row r="841" spans="1:16">
      <c r="A841" s="16" t="s">
        <v>7651</v>
      </c>
      <c r="B841" s="373">
        <v>2354518158608</v>
      </c>
      <c r="C841" s="373">
        <v>4985009708163</v>
      </c>
      <c r="D841" s="21" t="s">
        <v>7874</v>
      </c>
      <c r="E841" s="22">
        <v>4723</v>
      </c>
      <c r="F841" s="22">
        <v>10</v>
      </c>
      <c r="G841" s="22">
        <v>0</v>
      </c>
      <c r="H841" s="22" t="s">
        <v>2037</v>
      </c>
      <c r="I841" s="22" t="s">
        <v>2036</v>
      </c>
      <c r="J841" s="22" t="s">
        <v>2041</v>
      </c>
      <c r="K841" s="15">
        <f t="shared" si="39"/>
        <v>4</v>
      </c>
      <c r="L841" s="15" t="str">
        <f t="shared" si="40"/>
        <v>23</v>
      </c>
      <c r="M841" s="15" t="str">
        <f t="shared" si="41"/>
        <v>2023年製</v>
      </c>
      <c r="N841" s="422">
        <f>VLOOKUP(B:B,価格調査!B:S,18,0)</f>
        <v>1074476023</v>
      </c>
      <c r="O841" s="15"/>
      <c r="P841" s="15"/>
    </row>
    <row r="842" spans="1:16">
      <c r="A842" s="16" t="s">
        <v>7651</v>
      </c>
      <c r="B842" s="373">
        <v>2354518158608</v>
      </c>
      <c r="C842" s="373">
        <v>4985009708163</v>
      </c>
      <c r="D842" s="21" t="s">
        <v>7874</v>
      </c>
      <c r="E842" s="22">
        <v>4723</v>
      </c>
      <c r="F842" s="22">
        <v>3</v>
      </c>
      <c r="G842" s="22">
        <v>0</v>
      </c>
      <c r="H842" s="22" t="s">
        <v>2037</v>
      </c>
      <c r="I842" s="22" t="s">
        <v>2036</v>
      </c>
      <c r="J842" s="22" t="s">
        <v>2040</v>
      </c>
      <c r="K842" s="15">
        <f t="shared" si="39"/>
        <v>4</v>
      </c>
      <c r="L842" s="15" t="str">
        <f t="shared" si="40"/>
        <v>23</v>
      </c>
      <c r="M842" s="15" t="str">
        <f t="shared" si="41"/>
        <v>2023年製</v>
      </c>
      <c r="N842" s="422">
        <f>VLOOKUP(B:B,価格調査!B:S,18,0)</f>
        <v>1074476023</v>
      </c>
      <c r="O842" s="15"/>
      <c r="P842" s="15"/>
    </row>
    <row r="843" spans="1:16">
      <c r="A843" s="16" t="s">
        <v>7651</v>
      </c>
      <c r="B843" s="373">
        <v>2354518158608</v>
      </c>
      <c r="C843" s="373">
        <v>4985009708163</v>
      </c>
      <c r="D843" s="21" t="s">
        <v>7874</v>
      </c>
      <c r="E843" s="22">
        <v>4223</v>
      </c>
      <c r="F843" s="22">
        <v>10</v>
      </c>
      <c r="G843" s="22">
        <v>0</v>
      </c>
      <c r="H843" s="22" t="s">
        <v>2037</v>
      </c>
      <c r="I843" s="22" t="s">
        <v>2036</v>
      </c>
      <c r="J843" s="22" t="s">
        <v>2040</v>
      </c>
      <c r="K843" s="15">
        <f t="shared" si="39"/>
        <v>4</v>
      </c>
      <c r="L843" s="15" t="str">
        <f t="shared" si="40"/>
        <v>23</v>
      </c>
      <c r="M843" s="15" t="str">
        <f t="shared" si="41"/>
        <v>2023年製</v>
      </c>
      <c r="N843" s="422">
        <f>VLOOKUP(B:B,価格調査!B:S,18,0)</f>
        <v>1074476023</v>
      </c>
      <c r="O843" s="15"/>
      <c r="P843" s="15"/>
    </row>
    <row r="844" spans="1:16">
      <c r="A844" s="16" t="s">
        <v>7651</v>
      </c>
      <c r="B844" s="373">
        <v>2354519158607</v>
      </c>
      <c r="C844" s="373">
        <v>4985009708309</v>
      </c>
      <c r="D844" s="21" t="s">
        <v>14211</v>
      </c>
      <c r="E844" s="22">
        <v>4523</v>
      </c>
      <c r="F844" s="22">
        <v>12</v>
      </c>
      <c r="G844" s="22">
        <v>0</v>
      </c>
      <c r="H844" s="22" t="s">
        <v>2037</v>
      </c>
      <c r="I844" s="22" t="s">
        <v>2036</v>
      </c>
      <c r="J844" s="22" t="s">
        <v>2040</v>
      </c>
      <c r="K844" s="15">
        <f t="shared" si="39"/>
        <v>1</v>
      </c>
      <c r="L844" s="15" t="str">
        <f t="shared" si="40"/>
        <v>23</v>
      </c>
      <c r="M844" s="15" t="str">
        <f t="shared" si="41"/>
        <v>2023年製</v>
      </c>
      <c r="N844" s="422">
        <f>VLOOKUP(B:B,価格調査!B:S,18,0)</f>
        <v>1074476206</v>
      </c>
      <c r="O844" s="15"/>
      <c r="P844" s="15"/>
    </row>
    <row r="845" spans="1:16">
      <c r="A845" s="16" t="s">
        <v>7651</v>
      </c>
      <c r="B845" s="373">
        <v>2355018158600</v>
      </c>
      <c r="C845" s="373">
        <v>4985009708170</v>
      </c>
      <c r="D845" s="21" t="s">
        <v>2071</v>
      </c>
      <c r="E845" s="22">
        <v>4623</v>
      </c>
      <c r="F845" s="22">
        <v>4</v>
      </c>
      <c r="G845" s="22">
        <v>0</v>
      </c>
      <c r="H845" s="22" t="s">
        <v>2037</v>
      </c>
      <c r="I845" s="22" t="s">
        <v>2036</v>
      </c>
      <c r="J845" s="22" t="s">
        <v>2038</v>
      </c>
      <c r="K845" s="15">
        <f t="shared" si="39"/>
        <v>3</v>
      </c>
      <c r="L845" s="15" t="str">
        <f t="shared" si="40"/>
        <v>23</v>
      </c>
      <c r="M845" s="15" t="str">
        <f t="shared" si="41"/>
        <v>2023年製</v>
      </c>
      <c r="N845" s="422">
        <f>VLOOKUP(B:B,価格調査!B:S,18,0)</f>
        <v>1074476022</v>
      </c>
      <c r="O845" s="15"/>
      <c r="P845" s="15"/>
    </row>
    <row r="846" spans="1:16">
      <c r="A846" s="16" t="s">
        <v>7651</v>
      </c>
      <c r="B846" s="373">
        <v>2355018158600</v>
      </c>
      <c r="C846" s="373">
        <v>4985009708170</v>
      </c>
      <c r="D846" s="21" t="s">
        <v>2071</v>
      </c>
      <c r="E846" s="22">
        <v>4623</v>
      </c>
      <c r="F846" s="22">
        <v>7</v>
      </c>
      <c r="G846" s="22">
        <v>0</v>
      </c>
      <c r="H846" s="22" t="s">
        <v>2037</v>
      </c>
      <c r="I846" s="22" t="s">
        <v>2036</v>
      </c>
      <c r="J846" s="22" t="s">
        <v>2038</v>
      </c>
      <c r="K846" s="15">
        <f t="shared" si="39"/>
        <v>3</v>
      </c>
      <c r="L846" s="15" t="str">
        <f t="shared" si="40"/>
        <v>23</v>
      </c>
      <c r="M846" s="15" t="str">
        <f t="shared" si="41"/>
        <v>2023年製</v>
      </c>
      <c r="N846" s="422">
        <f>VLOOKUP(B:B,価格調査!B:S,18,0)</f>
        <v>1074476022</v>
      </c>
      <c r="O846" s="15"/>
      <c r="P846" s="15"/>
    </row>
    <row r="847" spans="1:16">
      <c r="A847" s="16" t="s">
        <v>7651</v>
      </c>
      <c r="B847" s="373">
        <v>2355018158600</v>
      </c>
      <c r="C847" s="373">
        <v>4985009708170</v>
      </c>
      <c r="D847" s="21" t="s">
        <v>2071</v>
      </c>
      <c r="E847" s="22">
        <v>723</v>
      </c>
      <c r="F847" s="22">
        <v>5</v>
      </c>
      <c r="G847" s="22">
        <v>0</v>
      </c>
      <c r="H847" s="22" t="s">
        <v>2037</v>
      </c>
      <c r="I847" s="22" t="s">
        <v>2036</v>
      </c>
      <c r="J847" s="22" t="s">
        <v>2058</v>
      </c>
      <c r="K847" s="15">
        <f t="shared" si="39"/>
        <v>3</v>
      </c>
      <c r="L847" s="15" t="str">
        <f t="shared" si="40"/>
        <v>23</v>
      </c>
      <c r="M847" s="15" t="str">
        <f t="shared" si="41"/>
        <v>2023年製</v>
      </c>
      <c r="N847" s="422">
        <f>VLOOKUP(B:B,価格調査!B:S,18,0)</f>
        <v>1074476022</v>
      </c>
      <c r="O847" s="15"/>
      <c r="P847" s="15"/>
    </row>
    <row r="848" spans="1:16">
      <c r="A848" s="16" t="s">
        <v>7651</v>
      </c>
      <c r="B848" s="16">
        <v>2453518158608</v>
      </c>
      <c r="C848" s="16">
        <v>4985009708187</v>
      </c>
      <c r="D848" s="423" t="s">
        <v>2065</v>
      </c>
      <c r="E848" s="15">
        <v>1823</v>
      </c>
      <c r="F848" s="15">
        <v>2</v>
      </c>
      <c r="G848" s="15">
        <v>0</v>
      </c>
      <c r="H848" s="15" t="s">
        <v>2037</v>
      </c>
      <c r="I848" s="15" t="s">
        <v>2036</v>
      </c>
      <c r="J848" s="15" t="s">
        <v>2055</v>
      </c>
      <c r="K848" s="15">
        <f t="shared" si="39"/>
        <v>3</v>
      </c>
      <c r="L848" s="15" t="str">
        <f t="shared" si="40"/>
        <v>23</v>
      </c>
      <c r="M848" s="15" t="str">
        <f t="shared" si="41"/>
        <v>2023年製</v>
      </c>
      <c r="N848" s="422">
        <f>VLOOKUP(B:B,価格調査!B:S,18,0)</f>
        <v>1074476211</v>
      </c>
      <c r="O848" s="15"/>
      <c r="P848" s="15"/>
    </row>
    <row r="849" spans="1:16">
      <c r="A849" s="16" t="s">
        <v>7651</v>
      </c>
      <c r="B849" s="373">
        <v>2453518158608</v>
      </c>
      <c r="C849" s="373">
        <v>4985009708187</v>
      </c>
      <c r="D849" s="21" t="s">
        <v>2065</v>
      </c>
      <c r="E849" s="22">
        <v>1923</v>
      </c>
      <c r="F849" s="22">
        <v>6</v>
      </c>
      <c r="G849" s="22">
        <v>0</v>
      </c>
      <c r="H849" s="22" t="s">
        <v>2037</v>
      </c>
      <c r="I849" s="22" t="s">
        <v>2036</v>
      </c>
      <c r="J849" s="22" t="s">
        <v>2055</v>
      </c>
      <c r="K849" s="15">
        <f t="shared" si="39"/>
        <v>3</v>
      </c>
      <c r="L849" s="15" t="str">
        <f t="shared" si="40"/>
        <v>23</v>
      </c>
      <c r="M849" s="15" t="str">
        <f t="shared" si="41"/>
        <v>2023年製</v>
      </c>
      <c r="N849" s="422">
        <f>VLOOKUP(B:B,価格調査!B:S,18,0)</f>
        <v>1074476211</v>
      </c>
      <c r="O849" s="15"/>
      <c r="P849" s="15"/>
    </row>
    <row r="850" spans="1:16">
      <c r="A850" s="16" t="s">
        <v>7651</v>
      </c>
      <c r="B850" s="373">
        <v>2453518158608</v>
      </c>
      <c r="C850" s="373">
        <v>4985009708187</v>
      </c>
      <c r="D850" s="21" t="s">
        <v>2065</v>
      </c>
      <c r="E850" s="22">
        <v>2723</v>
      </c>
      <c r="F850" s="22">
        <v>2</v>
      </c>
      <c r="G850" s="22">
        <v>0</v>
      </c>
      <c r="H850" s="22" t="s">
        <v>2037</v>
      </c>
      <c r="I850" s="22" t="s">
        <v>2036</v>
      </c>
      <c r="J850" s="22" t="s">
        <v>2055</v>
      </c>
      <c r="K850" s="15">
        <f t="shared" si="39"/>
        <v>3</v>
      </c>
      <c r="L850" s="15" t="str">
        <f t="shared" si="40"/>
        <v>23</v>
      </c>
      <c r="M850" s="15" t="str">
        <f t="shared" si="41"/>
        <v>2023年製</v>
      </c>
      <c r="N850" s="422">
        <f>VLOOKUP(B:B,価格調査!B:S,18,0)</f>
        <v>1074476211</v>
      </c>
      <c r="O850" s="15"/>
      <c r="P850" s="15"/>
    </row>
    <row r="851" spans="1:16">
      <c r="A851" s="16" t="s">
        <v>7651</v>
      </c>
      <c r="B851" s="373">
        <v>2453519158607</v>
      </c>
      <c r="C851" s="373">
        <v>4985009708316</v>
      </c>
      <c r="D851" s="21" t="s">
        <v>2064</v>
      </c>
      <c r="E851" s="22">
        <v>4723</v>
      </c>
      <c r="F851" s="22">
        <v>3</v>
      </c>
      <c r="G851" s="22">
        <v>0</v>
      </c>
      <c r="H851" s="22" t="s">
        <v>2037</v>
      </c>
      <c r="I851" s="22" t="s">
        <v>2036</v>
      </c>
      <c r="J851" s="22" t="s">
        <v>2038</v>
      </c>
      <c r="K851" s="15">
        <f t="shared" si="39"/>
        <v>2</v>
      </c>
      <c r="L851" s="15" t="str">
        <f t="shared" si="40"/>
        <v>23</v>
      </c>
      <c r="M851" s="15" t="str">
        <f t="shared" si="41"/>
        <v>2023年製</v>
      </c>
      <c r="N851" s="422">
        <f>VLOOKUP(B:B,価格調査!B:S,18,0)</f>
        <v>1074475978</v>
      </c>
      <c r="O851" s="15"/>
      <c r="P851" s="15"/>
    </row>
    <row r="852" spans="1:16">
      <c r="A852" s="16" t="s">
        <v>7651</v>
      </c>
      <c r="B852" s="373">
        <v>2453519158607</v>
      </c>
      <c r="C852" s="373">
        <v>4985009708316</v>
      </c>
      <c r="D852" s="21" t="s">
        <v>2064</v>
      </c>
      <c r="E852" s="22">
        <v>3523</v>
      </c>
      <c r="F852" s="22">
        <v>9</v>
      </c>
      <c r="G852" s="22">
        <v>0</v>
      </c>
      <c r="H852" s="22" t="s">
        <v>2037</v>
      </c>
      <c r="I852" s="22" t="s">
        <v>2036</v>
      </c>
      <c r="J852" s="22" t="s">
        <v>2058</v>
      </c>
      <c r="K852" s="15">
        <f t="shared" si="39"/>
        <v>2</v>
      </c>
      <c r="L852" s="15" t="str">
        <f t="shared" si="40"/>
        <v>23</v>
      </c>
      <c r="M852" s="15" t="str">
        <f t="shared" si="41"/>
        <v>2023年製</v>
      </c>
      <c r="N852" s="422">
        <f>VLOOKUP(B:B,価格調査!B:S,18,0)</f>
        <v>1074475978</v>
      </c>
      <c r="O852" s="15"/>
      <c r="P852" s="15"/>
    </row>
    <row r="853" spans="1:16">
      <c r="A853" s="16" t="s">
        <v>7651</v>
      </c>
      <c r="B853" s="373">
        <v>2454017158601</v>
      </c>
      <c r="C853" s="373">
        <v>4985009708088</v>
      </c>
      <c r="D853" s="21" t="s">
        <v>2063</v>
      </c>
      <c r="E853" s="22">
        <v>3223</v>
      </c>
      <c r="F853" s="22">
        <v>1</v>
      </c>
      <c r="G853" s="22">
        <v>0</v>
      </c>
      <c r="H853" s="22" t="s">
        <v>2037</v>
      </c>
      <c r="I853" s="22" t="s">
        <v>2036</v>
      </c>
      <c r="J853" s="22" t="s">
        <v>2062</v>
      </c>
      <c r="K853" s="15">
        <f t="shared" si="39"/>
        <v>4</v>
      </c>
      <c r="L853" s="15" t="str">
        <f t="shared" si="40"/>
        <v>23</v>
      </c>
      <c r="M853" s="15" t="str">
        <f t="shared" si="41"/>
        <v>2023年製</v>
      </c>
      <c r="N853" s="422">
        <f>VLOOKUP(B:B,価格調査!B:S,18,0)</f>
        <v>1074476020</v>
      </c>
      <c r="O853" s="15"/>
      <c r="P853" s="15"/>
    </row>
    <row r="854" spans="1:16">
      <c r="A854" s="16" t="s">
        <v>7651</v>
      </c>
      <c r="B854" s="373">
        <v>2454017158601</v>
      </c>
      <c r="C854" s="373">
        <v>4985009708088</v>
      </c>
      <c r="D854" s="21" t="s">
        <v>2063</v>
      </c>
      <c r="E854" s="22">
        <v>3223</v>
      </c>
      <c r="F854" s="22">
        <v>2</v>
      </c>
      <c r="G854" s="22">
        <v>0</v>
      </c>
      <c r="H854" s="22" t="s">
        <v>2037</v>
      </c>
      <c r="I854" s="22" t="s">
        <v>2036</v>
      </c>
      <c r="J854" s="22" t="s">
        <v>2062</v>
      </c>
      <c r="K854" s="15">
        <f t="shared" si="39"/>
        <v>4</v>
      </c>
      <c r="L854" s="15" t="str">
        <f t="shared" si="40"/>
        <v>23</v>
      </c>
      <c r="M854" s="15" t="str">
        <f t="shared" si="41"/>
        <v>2023年製</v>
      </c>
      <c r="N854" s="422">
        <f>VLOOKUP(B:B,価格調査!B:S,18,0)</f>
        <v>1074476020</v>
      </c>
      <c r="O854" s="15"/>
      <c r="P854" s="15"/>
    </row>
    <row r="855" spans="1:16">
      <c r="A855" s="16" t="s">
        <v>7651</v>
      </c>
      <c r="B855" s="373">
        <v>2454017158601</v>
      </c>
      <c r="C855" s="373">
        <v>4985009708088</v>
      </c>
      <c r="D855" s="21" t="s">
        <v>2063</v>
      </c>
      <c r="E855" s="22">
        <v>4323</v>
      </c>
      <c r="F855" s="22">
        <v>8</v>
      </c>
      <c r="G855" s="22">
        <v>0</v>
      </c>
      <c r="H855" s="22" t="s">
        <v>2037</v>
      </c>
      <c r="I855" s="22" t="s">
        <v>2036</v>
      </c>
      <c r="J855" s="22" t="s">
        <v>2062</v>
      </c>
      <c r="K855" s="15">
        <f t="shared" si="39"/>
        <v>4</v>
      </c>
      <c r="L855" s="15" t="str">
        <f t="shared" si="40"/>
        <v>23</v>
      </c>
      <c r="M855" s="15" t="str">
        <f t="shared" si="41"/>
        <v>2023年製</v>
      </c>
      <c r="N855" s="422">
        <f>VLOOKUP(B:B,価格調査!B:S,18,0)</f>
        <v>1074476020</v>
      </c>
      <c r="O855" s="15"/>
      <c r="P855" s="15"/>
    </row>
    <row r="856" spans="1:16">
      <c r="A856" s="16" t="s">
        <v>7651</v>
      </c>
      <c r="B856" s="373">
        <v>2454017158601</v>
      </c>
      <c r="C856" s="373">
        <v>4985009708088</v>
      </c>
      <c r="D856" s="21" t="s">
        <v>2063</v>
      </c>
      <c r="E856" s="22">
        <v>4323</v>
      </c>
      <c r="F856" s="22">
        <v>4</v>
      </c>
      <c r="G856" s="22">
        <v>0</v>
      </c>
      <c r="H856" s="22" t="s">
        <v>2037</v>
      </c>
      <c r="I856" s="22" t="s">
        <v>2036</v>
      </c>
      <c r="J856" s="22" t="s">
        <v>2069</v>
      </c>
      <c r="K856" s="15">
        <f t="shared" si="39"/>
        <v>4</v>
      </c>
      <c r="L856" s="15" t="str">
        <f t="shared" si="40"/>
        <v>23</v>
      </c>
      <c r="M856" s="15" t="str">
        <f t="shared" si="41"/>
        <v>2023年製</v>
      </c>
      <c r="N856" s="422">
        <f>VLOOKUP(B:B,価格調査!B:S,18,0)</f>
        <v>1074476020</v>
      </c>
      <c r="O856" s="15"/>
      <c r="P856" s="15"/>
    </row>
    <row r="857" spans="1:16">
      <c r="A857" s="16" t="s">
        <v>7651</v>
      </c>
      <c r="B857" s="373">
        <v>2454018158600</v>
      </c>
      <c r="C857" s="373">
        <v>4985009708194</v>
      </c>
      <c r="D857" s="21" t="s">
        <v>2060</v>
      </c>
      <c r="E857" s="22">
        <v>4623</v>
      </c>
      <c r="F857" s="22">
        <v>20</v>
      </c>
      <c r="G857" s="22">
        <v>0</v>
      </c>
      <c r="H857" s="22" t="s">
        <v>2037</v>
      </c>
      <c r="I857" s="22" t="s">
        <v>2036</v>
      </c>
      <c r="J857" s="22" t="s">
        <v>2040</v>
      </c>
      <c r="K857" s="15">
        <f t="shared" si="39"/>
        <v>4</v>
      </c>
      <c r="L857" s="15" t="str">
        <f t="shared" si="40"/>
        <v>23</v>
      </c>
      <c r="M857" s="15" t="str">
        <f t="shared" si="41"/>
        <v>2023年製</v>
      </c>
      <c r="N857" s="422">
        <f>VLOOKUP(B:B,価格調査!B:S,18,0)</f>
        <v>1074476019</v>
      </c>
      <c r="O857" s="15"/>
      <c r="P857" s="15"/>
    </row>
    <row r="858" spans="1:16">
      <c r="A858" s="16" t="s">
        <v>7651</v>
      </c>
      <c r="B858" s="373">
        <v>2454018158600</v>
      </c>
      <c r="C858" s="373">
        <v>4985009708194</v>
      </c>
      <c r="D858" s="21" t="s">
        <v>2060</v>
      </c>
      <c r="E858" s="22">
        <v>4623</v>
      </c>
      <c r="F858" s="22">
        <v>19</v>
      </c>
      <c r="G858" s="22">
        <v>0</v>
      </c>
      <c r="H858" s="22" t="s">
        <v>2037</v>
      </c>
      <c r="I858" s="22" t="s">
        <v>2036</v>
      </c>
      <c r="J858" s="22" t="s">
        <v>2040</v>
      </c>
      <c r="K858" s="15">
        <f t="shared" si="39"/>
        <v>4</v>
      </c>
      <c r="L858" s="15" t="str">
        <f t="shared" si="40"/>
        <v>23</v>
      </c>
      <c r="M858" s="15" t="str">
        <f t="shared" si="41"/>
        <v>2023年製</v>
      </c>
      <c r="N858" s="422">
        <f>VLOOKUP(B:B,価格調査!B:S,18,0)</f>
        <v>1074476019</v>
      </c>
      <c r="O858" s="15"/>
      <c r="P858" s="15"/>
    </row>
    <row r="859" spans="1:16">
      <c r="A859" s="16" t="s">
        <v>7651</v>
      </c>
      <c r="B859" s="373">
        <v>2454018158600</v>
      </c>
      <c r="C859" s="373">
        <v>4985009708194</v>
      </c>
      <c r="D859" s="21" t="s">
        <v>2060</v>
      </c>
      <c r="E859" s="22">
        <v>4623</v>
      </c>
      <c r="F859" s="22">
        <v>17</v>
      </c>
      <c r="G859" s="22">
        <v>0</v>
      </c>
      <c r="H859" s="22" t="s">
        <v>2037</v>
      </c>
      <c r="I859" s="22" t="s">
        <v>2036</v>
      </c>
      <c r="J859" s="22" t="s">
        <v>2040</v>
      </c>
      <c r="K859" s="15">
        <f t="shared" si="39"/>
        <v>4</v>
      </c>
      <c r="L859" s="15" t="str">
        <f t="shared" si="40"/>
        <v>23</v>
      </c>
      <c r="M859" s="15" t="str">
        <f t="shared" si="41"/>
        <v>2023年製</v>
      </c>
      <c r="N859" s="422">
        <f>VLOOKUP(B:B,価格調査!B:S,18,0)</f>
        <v>1074476019</v>
      </c>
      <c r="O859" s="15"/>
      <c r="P859" s="15"/>
    </row>
    <row r="860" spans="1:16">
      <c r="A860" s="16" t="s">
        <v>7651</v>
      </c>
      <c r="B860" s="373">
        <v>2454018158600</v>
      </c>
      <c r="C860" s="373">
        <v>4985009708194</v>
      </c>
      <c r="D860" s="21" t="s">
        <v>2060</v>
      </c>
      <c r="E860" s="22">
        <v>923</v>
      </c>
      <c r="F860" s="22">
        <v>16</v>
      </c>
      <c r="G860" s="22">
        <v>0</v>
      </c>
      <c r="H860" s="22" t="s">
        <v>2037</v>
      </c>
      <c r="I860" s="22" t="s">
        <v>2036</v>
      </c>
      <c r="J860" s="22" t="s">
        <v>2041</v>
      </c>
      <c r="K860" s="15">
        <f t="shared" si="39"/>
        <v>4</v>
      </c>
      <c r="L860" s="15" t="str">
        <f t="shared" si="40"/>
        <v>23</v>
      </c>
      <c r="M860" s="15" t="str">
        <f t="shared" si="41"/>
        <v>2023年製</v>
      </c>
      <c r="N860" s="422">
        <f>VLOOKUP(B:B,価格調査!B:S,18,0)</f>
        <v>1074476019</v>
      </c>
      <c r="O860" s="15"/>
      <c r="P860" s="15"/>
    </row>
    <row r="861" spans="1:16">
      <c r="A861" s="16" t="s">
        <v>7651</v>
      </c>
      <c r="B861" s="373">
        <v>2454019158609</v>
      </c>
      <c r="C861" s="373">
        <v>4985009708323</v>
      </c>
      <c r="D861" s="21" t="s">
        <v>2923</v>
      </c>
      <c r="E861" s="22">
        <v>3323</v>
      </c>
      <c r="F861" s="22">
        <v>3</v>
      </c>
      <c r="G861" s="22">
        <v>0</v>
      </c>
      <c r="H861" s="22" t="s">
        <v>2037</v>
      </c>
      <c r="I861" s="22" t="s">
        <v>2036</v>
      </c>
      <c r="J861" s="22" t="s">
        <v>2041</v>
      </c>
      <c r="K861" s="15">
        <f t="shared" si="39"/>
        <v>2</v>
      </c>
      <c r="L861" s="15" t="str">
        <f t="shared" si="40"/>
        <v>23</v>
      </c>
      <c r="M861" s="15" t="str">
        <f t="shared" si="41"/>
        <v>2023年製</v>
      </c>
      <c r="N861" s="422">
        <f>VLOOKUP(B:B,価格調査!B:S,18,0)</f>
        <v>1074476015</v>
      </c>
      <c r="O861" s="15"/>
      <c r="P861" s="15"/>
    </row>
    <row r="862" spans="1:16">
      <c r="A862" s="16" t="s">
        <v>7651</v>
      </c>
      <c r="B862" s="16">
        <v>2454019158609</v>
      </c>
      <c r="C862" s="16">
        <v>4985009708323</v>
      </c>
      <c r="D862" s="423" t="s">
        <v>2923</v>
      </c>
      <c r="E862" s="15">
        <v>3523</v>
      </c>
      <c r="F862" s="15">
        <v>8</v>
      </c>
      <c r="G862" s="15">
        <v>0</v>
      </c>
      <c r="H862" s="15" t="s">
        <v>2037</v>
      </c>
      <c r="I862" s="15" t="s">
        <v>2036</v>
      </c>
      <c r="J862" s="15" t="s">
        <v>2040</v>
      </c>
      <c r="K862" s="15">
        <f t="shared" si="39"/>
        <v>2</v>
      </c>
      <c r="L862" s="15" t="str">
        <f t="shared" si="40"/>
        <v>23</v>
      </c>
      <c r="M862" s="15" t="str">
        <f t="shared" si="41"/>
        <v>2023年製</v>
      </c>
      <c r="N862" s="422">
        <f>VLOOKUP(B:B,価格調査!B:S,18,0)</f>
        <v>1074476015</v>
      </c>
      <c r="O862" s="15"/>
      <c r="P862" s="15"/>
    </row>
    <row r="863" spans="1:16">
      <c r="A863" s="16" t="s">
        <v>7651</v>
      </c>
      <c r="B863" s="373">
        <v>2454517158606</v>
      </c>
      <c r="C863" s="373">
        <v>4985009708095</v>
      </c>
      <c r="D863" s="21" t="s">
        <v>12149</v>
      </c>
      <c r="E863" s="22">
        <v>4723</v>
      </c>
      <c r="F863" s="22">
        <v>4</v>
      </c>
      <c r="G863" s="22">
        <v>0</v>
      </c>
      <c r="H863" s="22" t="s">
        <v>2037</v>
      </c>
      <c r="I863" s="22" t="s">
        <v>2036</v>
      </c>
      <c r="J863" s="22" t="s">
        <v>2040</v>
      </c>
      <c r="K863" s="15">
        <f t="shared" si="39"/>
        <v>2</v>
      </c>
      <c r="L863" s="15" t="str">
        <f t="shared" si="40"/>
        <v>23</v>
      </c>
      <c r="M863" s="15" t="str">
        <f t="shared" si="41"/>
        <v>2023年製</v>
      </c>
      <c r="N863" s="422">
        <f>VLOOKUP(B:B,価格調査!B:S,18,0)</f>
        <v>1074476210</v>
      </c>
      <c r="O863" s="15"/>
      <c r="P863" s="15"/>
    </row>
    <row r="864" spans="1:16">
      <c r="A864" s="16" t="s">
        <v>7651</v>
      </c>
      <c r="B864" s="373">
        <v>2454517158606</v>
      </c>
      <c r="C864" s="373">
        <v>4985009708095</v>
      </c>
      <c r="D864" s="21" t="s">
        <v>12149</v>
      </c>
      <c r="E864" s="22">
        <v>4723</v>
      </c>
      <c r="F864" s="22">
        <v>4</v>
      </c>
      <c r="G864" s="22">
        <v>0</v>
      </c>
      <c r="H864" s="22" t="s">
        <v>2037</v>
      </c>
      <c r="I864" s="22" t="s">
        <v>2036</v>
      </c>
      <c r="J864" s="22" t="s">
        <v>2040</v>
      </c>
      <c r="K864" s="15">
        <f t="shared" si="39"/>
        <v>2</v>
      </c>
      <c r="L864" s="15" t="str">
        <f t="shared" si="40"/>
        <v>23</v>
      </c>
      <c r="M864" s="15" t="str">
        <f t="shared" si="41"/>
        <v>2023年製</v>
      </c>
      <c r="N864" s="422">
        <f>VLOOKUP(B:B,価格調査!B:S,18,0)</f>
        <v>1074476210</v>
      </c>
      <c r="O864" s="15"/>
      <c r="P864" s="15"/>
    </row>
    <row r="865" spans="1:16">
      <c r="A865" s="16" t="s">
        <v>7651</v>
      </c>
      <c r="B865" s="373">
        <v>2454518158605</v>
      </c>
      <c r="C865" s="373">
        <v>4985009708200</v>
      </c>
      <c r="D865" s="21" t="s">
        <v>2248</v>
      </c>
      <c r="E865" s="22">
        <v>3923</v>
      </c>
      <c r="F865" s="22">
        <v>8</v>
      </c>
      <c r="G865" s="22">
        <v>0</v>
      </c>
      <c r="H865" s="22" t="s">
        <v>2037</v>
      </c>
      <c r="I865" s="22" t="s">
        <v>2036</v>
      </c>
      <c r="J865" s="22" t="s">
        <v>2040</v>
      </c>
      <c r="K865" s="15">
        <f t="shared" si="39"/>
        <v>3</v>
      </c>
      <c r="L865" s="15" t="str">
        <f t="shared" si="40"/>
        <v>23</v>
      </c>
      <c r="M865" s="15" t="str">
        <f t="shared" si="41"/>
        <v>2023年製</v>
      </c>
      <c r="N865" s="422">
        <f>VLOOKUP(B:B,価格調査!B:S,18,0)</f>
        <v>1074476018</v>
      </c>
      <c r="O865" s="15"/>
      <c r="P865" s="15"/>
    </row>
    <row r="866" spans="1:16">
      <c r="A866" s="16" t="s">
        <v>7651</v>
      </c>
      <c r="B866" s="373">
        <v>2454518158605</v>
      </c>
      <c r="C866" s="373">
        <v>4985009708200</v>
      </c>
      <c r="D866" s="21" t="s">
        <v>2248</v>
      </c>
      <c r="E866" s="22">
        <v>3323</v>
      </c>
      <c r="F866" s="22">
        <v>2</v>
      </c>
      <c r="G866" s="22">
        <v>0</v>
      </c>
      <c r="H866" s="22" t="s">
        <v>2037</v>
      </c>
      <c r="I866" s="22" t="s">
        <v>2036</v>
      </c>
      <c r="J866" s="22" t="s">
        <v>2041</v>
      </c>
      <c r="K866" s="15">
        <f t="shared" si="39"/>
        <v>3</v>
      </c>
      <c r="L866" s="15" t="str">
        <f t="shared" si="40"/>
        <v>23</v>
      </c>
      <c r="M866" s="15" t="str">
        <f t="shared" si="41"/>
        <v>2023年製</v>
      </c>
      <c r="N866" s="422">
        <f>VLOOKUP(B:B,価格調査!B:S,18,0)</f>
        <v>1074476018</v>
      </c>
      <c r="O866" s="15"/>
      <c r="P866" s="15"/>
    </row>
    <row r="867" spans="1:16">
      <c r="A867" s="16" t="s">
        <v>7651</v>
      </c>
      <c r="B867" s="373">
        <v>2553518158605</v>
      </c>
      <c r="C867" s="373">
        <v>4985009708217</v>
      </c>
      <c r="D867" s="21" t="s">
        <v>2052</v>
      </c>
      <c r="E867" s="22">
        <v>2923</v>
      </c>
      <c r="F867" s="22">
        <v>1</v>
      </c>
      <c r="G867" s="22">
        <v>0</v>
      </c>
      <c r="H867" s="22" t="s">
        <v>2037</v>
      </c>
      <c r="I867" s="22" t="s">
        <v>2036</v>
      </c>
      <c r="J867" s="22" t="s">
        <v>2053</v>
      </c>
      <c r="K867" s="15">
        <f t="shared" si="39"/>
        <v>2</v>
      </c>
      <c r="L867" s="15" t="str">
        <f t="shared" si="40"/>
        <v>23</v>
      </c>
      <c r="M867" s="15" t="str">
        <f t="shared" si="41"/>
        <v>2023年製</v>
      </c>
      <c r="N867" s="422">
        <f>VLOOKUP(B:B,価格調査!B:S,18,0)</f>
        <v>1074475999</v>
      </c>
      <c r="O867" s="15"/>
      <c r="P867" s="15"/>
    </row>
    <row r="868" spans="1:16">
      <c r="A868" s="16" t="s">
        <v>7651</v>
      </c>
      <c r="B868" s="373">
        <v>2553518158605</v>
      </c>
      <c r="C868" s="373">
        <v>4985009708217</v>
      </c>
      <c r="D868" s="21" t="s">
        <v>2052</v>
      </c>
      <c r="E868" s="22">
        <v>3423</v>
      </c>
      <c r="F868" s="22">
        <v>4</v>
      </c>
      <c r="G868" s="22">
        <v>0</v>
      </c>
      <c r="H868" s="22" t="s">
        <v>2037</v>
      </c>
      <c r="I868" s="22" t="s">
        <v>2036</v>
      </c>
      <c r="J868" s="22" t="s">
        <v>2053</v>
      </c>
      <c r="K868" s="15">
        <f t="shared" si="39"/>
        <v>2</v>
      </c>
      <c r="L868" s="15" t="str">
        <f t="shared" si="40"/>
        <v>23</v>
      </c>
      <c r="M868" s="15" t="str">
        <f t="shared" si="41"/>
        <v>2023年製</v>
      </c>
      <c r="N868" s="422">
        <f>VLOOKUP(B:B,価格調査!B:S,18,0)</f>
        <v>1074475999</v>
      </c>
      <c r="O868" s="15"/>
      <c r="P868" s="15"/>
    </row>
    <row r="869" spans="1:16">
      <c r="A869" s="16" t="s">
        <v>7651</v>
      </c>
      <c r="B869" s="373">
        <v>2553519158604</v>
      </c>
      <c r="C869" s="373">
        <v>4985009708347</v>
      </c>
      <c r="D869" s="21" t="s">
        <v>2051</v>
      </c>
      <c r="E869" s="22">
        <v>3923</v>
      </c>
      <c r="F869" s="22">
        <v>4</v>
      </c>
      <c r="G869" s="22">
        <v>0</v>
      </c>
      <c r="H869" s="22" t="s">
        <v>2037</v>
      </c>
      <c r="I869" s="22" t="s">
        <v>2036</v>
      </c>
      <c r="J869" s="22" t="s">
        <v>2040</v>
      </c>
      <c r="K869" s="15">
        <f t="shared" si="39"/>
        <v>2</v>
      </c>
      <c r="L869" s="15" t="str">
        <f t="shared" si="40"/>
        <v>23</v>
      </c>
      <c r="M869" s="15" t="str">
        <f t="shared" si="41"/>
        <v>2023年製</v>
      </c>
      <c r="N869" s="422">
        <f>VLOOKUP(B:B,価格調査!B:S,18,0)</f>
        <v>1074476209</v>
      </c>
      <c r="O869" s="15"/>
      <c r="P869" s="15"/>
    </row>
    <row r="870" spans="1:16">
      <c r="A870" s="16" t="s">
        <v>7651</v>
      </c>
      <c r="B870" s="373">
        <v>2553519158604</v>
      </c>
      <c r="C870" s="373">
        <v>4985009708347</v>
      </c>
      <c r="D870" s="21" t="s">
        <v>2051</v>
      </c>
      <c r="E870" s="22">
        <v>4623</v>
      </c>
      <c r="F870" s="22">
        <v>6</v>
      </c>
      <c r="G870" s="22">
        <v>0</v>
      </c>
      <c r="H870" s="22" t="s">
        <v>2037</v>
      </c>
      <c r="I870" s="22" t="s">
        <v>2036</v>
      </c>
      <c r="J870" s="22" t="s">
        <v>2041</v>
      </c>
      <c r="K870" s="15">
        <f t="shared" si="39"/>
        <v>2</v>
      </c>
      <c r="L870" s="15" t="str">
        <f t="shared" si="40"/>
        <v>23</v>
      </c>
      <c r="M870" s="15" t="str">
        <f t="shared" si="41"/>
        <v>2023年製</v>
      </c>
      <c r="N870" s="422">
        <f>VLOOKUP(B:B,価格調査!B:S,18,0)</f>
        <v>1074476209</v>
      </c>
      <c r="O870" s="15"/>
      <c r="P870" s="15"/>
    </row>
    <row r="871" spans="1:16">
      <c r="A871" s="16" t="s">
        <v>7651</v>
      </c>
      <c r="B871" s="373">
        <v>2554018158607</v>
      </c>
      <c r="C871" s="373">
        <v>4985009708224</v>
      </c>
      <c r="D871" s="21" t="s">
        <v>2048</v>
      </c>
      <c r="E871" s="22">
        <v>1423</v>
      </c>
      <c r="F871" s="22">
        <v>1</v>
      </c>
      <c r="G871" s="22">
        <v>0</v>
      </c>
      <c r="H871" s="22" t="s">
        <v>2037</v>
      </c>
      <c r="I871" s="22" t="s">
        <v>2036</v>
      </c>
      <c r="J871" s="22" t="s">
        <v>2041</v>
      </c>
      <c r="K871" s="15">
        <f t="shared" si="39"/>
        <v>3</v>
      </c>
      <c r="L871" s="15" t="str">
        <f t="shared" si="40"/>
        <v>23</v>
      </c>
      <c r="M871" s="15" t="str">
        <f t="shared" si="41"/>
        <v>2023年製</v>
      </c>
      <c r="N871" s="422">
        <f>VLOOKUP(B:B,価格調査!B:S,18,0)</f>
        <v>1074475997</v>
      </c>
      <c r="O871" s="15"/>
      <c r="P871" s="15"/>
    </row>
    <row r="872" spans="1:16">
      <c r="A872" s="16" t="s">
        <v>7651</v>
      </c>
      <c r="B872" s="373">
        <v>2554018158607</v>
      </c>
      <c r="C872" s="373">
        <v>4985009708224</v>
      </c>
      <c r="D872" s="21" t="s">
        <v>2048</v>
      </c>
      <c r="E872" s="22">
        <v>4523</v>
      </c>
      <c r="F872" s="22">
        <v>6</v>
      </c>
      <c r="G872" s="22">
        <v>0</v>
      </c>
      <c r="H872" s="22" t="s">
        <v>2037</v>
      </c>
      <c r="I872" s="22" t="s">
        <v>2036</v>
      </c>
      <c r="J872" s="22" t="s">
        <v>2040</v>
      </c>
      <c r="K872" s="15">
        <f t="shared" si="39"/>
        <v>3</v>
      </c>
      <c r="L872" s="15" t="str">
        <f t="shared" si="40"/>
        <v>23</v>
      </c>
      <c r="M872" s="15" t="str">
        <f t="shared" si="41"/>
        <v>2023年製</v>
      </c>
      <c r="N872" s="422">
        <f>VLOOKUP(B:B,価格調査!B:S,18,0)</f>
        <v>1074475997</v>
      </c>
      <c r="O872" s="15"/>
      <c r="P872" s="15"/>
    </row>
    <row r="873" spans="1:16">
      <c r="A873" s="16" t="s">
        <v>7651</v>
      </c>
      <c r="B873" s="373">
        <v>2554018158607</v>
      </c>
      <c r="C873" s="373">
        <v>4985009708224</v>
      </c>
      <c r="D873" s="21" t="s">
        <v>2048</v>
      </c>
      <c r="E873" s="22">
        <v>4523</v>
      </c>
      <c r="F873" s="22">
        <v>13</v>
      </c>
      <c r="G873" s="22">
        <v>0</v>
      </c>
      <c r="H873" s="22" t="s">
        <v>2037</v>
      </c>
      <c r="I873" s="22" t="s">
        <v>2036</v>
      </c>
      <c r="J873" s="22" t="s">
        <v>2040</v>
      </c>
      <c r="K873" s="15">
        <f t="shared" si="39"/>
        <v>3</v>
      </c>
      <c r="L873" s="15" t="str">
        <f t="shared" si="40"/>
        <v>23</v>
      </c>
      <c r="M873" s="15" t="str">
        <f t="shared" si="41"/>
        <v>2023年製</v>
      </c>
      <c r="N873" s="422">
        <f>VLOOKUP(B:B,価格調査!B:S,18,0)</f>
        <v>1074475997</v>
      </c>
      <c r="O873" s="15"/>
      <c r="P873" s="15"/>
    </row>
    <row r="874" spans="1:16">
      <c r="A874" s="16" t="s">
        <v>7651</v>
      </c>
      <c r="B874" s="373">
        <v>2554019158606</v>
      </c>
      <c r="C874" s="373">
        <v>4985009708354</v>
      </c>
      <c r="D874" s="21" t="s">
        <v>2047</v>
      </c>
      <c r="E874" s="22">
        <v>1523</v>
      </c>
      <c r="F874" s="22">
        <v>2</v>
      </c>
      <c r="G874" s="22">
        <v>0</v>
      </c>
      <c r="H874" s="22" t="s">
        <v>2037</v>
      </c>
      <c r="I874" s="22" t="s">
        <v>2036</v>
      </c>
      <c r="J874" s="22" t="s">
        <v>2041</v>
      </c>
      <c r="K874" s="15">
        <f t="shared" si="39"/>
        <v>2</v>
      </c>
      <c r="L874" s="15" t="str">
        <f t="shared" si="40"/>
        <v>23</v>
      </c>
      <c r="M874" s="15" t="str">
        <f t="shared" si="41"/>
        <v>2023年製</v>
      </c>
      <c r="N874" s="422">
        <f>VLOOKUP(B:B,価格調査!B:S,18,0)</f>
        <v>1074476014</v>
      </c>
      <c r="O874" s="15"/>
      <c r="P874" s="15"/>
    </row>
    <row r="875" spans="1:16">
      <c r="A875" s="16" t="s">
        <v>7651</v>
      </c>
      <c r="B875" s="373">
        <v>2554519158601</v>
      </c>
      <c r="C875" s="373">
        <v>4985009708361</v>
      </c>
      <c r="D875" s="21" t="s">
        <v>14090</v>
      </c>
      <c r="E875" s="22">
        <v>3223</v>
      </c>
      <c r="F875" s="22">
        <v>2</v>
      </c>
      <c r="G875" s="22">
        <v>0</v>
      </c>
      <c r="H875" s="22" t="s">
        <v>2037</v>
      </c>
      <c r="I875" s="22" t="s">
        <v>2036</v>
      </c>
      <c r="J875" s="22" t="s">
        <v>2038</v>
      </c>
      <c r="K875" s="15">
        <f t="shared" si="39"/>
        <v>1</v>
      </c>
      <c r="L875" s="15" t="str">
        <f t="shared" si="40"/>
        <v>23</v>
      </c>
      <c r="M875" s="15" t="str">
        <f t="shared" si="41"/>
        <v>2023年製</v>
      </c>
      <c r="N875" s="422">
        <f>VLOOKUP(B:B,価格調査!B:S,18,0)</f>
        <v>1074476016</v>
      </c>
      <c r="O875" s="15"/>
      <c r="P875" s="15"/>
    </row>
    <row r="876" spans="1:16">
      <c r="A876" s="16" t="s">
        <v>7651</v>
      </c>
      <c r="B876" s="373">
        <v>2653518158602</v>
      </c>
      <c r="C876" s="373">
        <v>4985009708248</v>
      </c>
      <c r="D876" s="21" t="s">
        <v>2045</v>
      </c>
      <c r="E876" s="22">
        <v>3723</v>
      </c>
      <c r="F876" s="22">
        <v>6</v>
      </c>
      <c r="G876" s="22">
        <v>0</v>
      </c>
      <c r="H876" s="22" t="s">
        <v>2037</v>
      </c>
      <c r="I876" s="22" t="s">
        <v>2036</v>
      </c>
      <c r="J876" s="22" t="s">
        <v>2040</v>
      </c>
      <c r="K876" s="15">
        <f t="shared" si="39"/>
        <v>4</v>
      </c>
      <c r="L876" s="15" t="str">
        <f t="shared" si="40"/>
        <v>23</v>
      </c>
      <c r="M876" s="15" t="str">
        <f t="shared" si="41"/>
        <v>2023年製</v>
      </c>
      <c r="N876" s="422">
        <f>VLOOKUP(B:B,価格調査!B:S,18,0)</f>
        <v>1074475979</v>
      </c>
      <c r="O876" s="15"/>
      <c r="P876" s="15"/>
    </row>
    <row r="877" spans="1:16">
      <c r="A877" s="16" t="s">
        <v>7651</v>
      </c>
      <c r="B877" s="373">
        <v>2653518158602</v>
      </c>
      <c r="C877" s="373">
        <v>4985009708248</v>
      </c>
      <c r="D877" s="21" t="s">
        <v>2045</v>
      </c>
      <c r="E877" s="22">
        <v>4423</v>
      </c>
      <c r="F877" s="22">
        <v>4</v>
      </c>
      <c r="G877" s="22">
        <v>0</v>
      </c>
      <c r="H877" s="22" t="s">
        <v>2037</v>
      </c>
      <c r="I877" s="22" t="s">
        <v>2036</v>
      </c>
      <c r="J877" s="22" t="s">
        <v>2040</v>
      </c>
      <c r="K877" s="15">
        <f t="shared" si="39"/>
        <v>4</v>
      </c>
      <c r="L877" s="15" t="str">
        <f t="shared" si="40"/>
        <v>23</v>
      </c>
      <c r="M877" s="15" t="str">
        <f t="shared" si="41"/>
        <v>2023年製</v>
      </c>
      <c r="N877" s="422">
        <f>VLOOKUP(B:B,価格調査!B:S,18,0)</f>
        <v>1074475979</v>
      </c>
      <c r="O877" s="15"/>
      <c r="P877" s="15"/>
    </row>
    <row r="878" spans="1:16">
      <c r="A878" s="16" t="s">
        <v>7651</v>
      </c>
      <c r="B878" s="373">
        <v>2653518158602</v>
      </c>
      <c r="C878" s="373">
        <v>4985009708248</v>
      </c>
      <c r="D878" s="21" t="s">
        <v>2045</v>
      </c>
      <c r="E878" s="22">
        <v>4223</v>
      </c>
      <c r="F878" s="22">
        <v>4</v>
      </c>
      <c r="G878" s="22">
        <v>0</v>
      </c>
      <c r="H878" s="22" t="s">
        <v>2037</v>
      </c>
      <c r="I878" s="22" t="s">
        <v>2036</v>
      </c>
      <c r="J878" s="22" t="s">
        <v>2040</v>
      </c>
      <c r="K878" s="15">
        <f t="shared" si="39"/>
        <v>4</v>
      </c>
      <c r="L878" s="15" t="str">
        <f t="shared" si="40"/>
        <v>23</v>
      </c>
      <c r="M878" s="15" t="str">
        <f t="shared" si="41"/>
        <v>2023年製</v>
      </c>
      <c r="N878" s="422">
        <f>VLOOKUP(B:B,価格調査!B:S,18,0)</f>
        <v>1074475979</v>
      </c>
      <c r="O878" s="15"/>
      <c r="P878" s="15"/>
    </row>
    <row r="879" spans="1:16">
      <c r="A879" s="16" t="s">
        <v>7651</v>
      </c>
      <c r="B879" s="373">
        <v>2653518158602</v>
      </c>
      <c r="C879" s="373">
        <v>4985009708248</v>
      </c>
      <c r="D879" s="21" t="s">
        <v>2045</v>
      </c>
      <c r="E879" s="22">
        <v>4323</v>
      </c>
      <c r="F879" s="22">
        <v>4</v>
      </c>
      <c r="G879" s="22">
        <v>0</v>
      </c>
      <c r="H879" s="22" t="s">
        <v>2037</v>
      </c>
      <c r="I879" s="22" t="s">
        <v>2036</v>
      </c>
      <c r="J879" s="22" t="s">
        <v>2040</v>
      </c>
      <c r="K879" s="15">
        <f t="shared" si="39"/>
        <v>4</v>
      </c>
      <c r="L879" s="15" t="str">
        <f t="shared" si="40"/>
        <v>23</v>
      </c>
      <c r="M879" s="15" t="str">
        <f t="shared" si="41"/>
        <v>2023年製</v>
      </c>
      <c r="N879" s="422">
        <f>VLOOKUP(B:B,価格調査!B:S,18,0)</f>
        <v>1074475979</v>
      </c>
      <c r="O879" s="15"/>
      <c r="P879" s="15"/>
    </row>
    <row r="880" spans="1:16">
      <c r="A880" s="16" t="s">
        <v>7651</v>
      </c>
      <c r="B880" s="373">
        <v>2753519158608</v>
      </c>
      <c r="C880" s="373">
        <v>4985009708378</v>
      </c>
      <c r="D880" s="21" t="s">
        <v>2039</v>
      </c>
      <c r="E880" s="22">
        <v>4523</v>
      </c>
      <c r="F880" s="22">
        <v>8</v>
      </c>
      <c r="G880" s="22">
        <v>0</v>
      </c>
      <c r="H880" s="22" t="s">
        <v>2037</v>
      </c>
      <c r="I880" s="22" t="s">
        <v>2036</v>
      </c>
      <c r="J880" s="22" t="s">
        <v>2038</v>
      </c>
      <c r="K880" s="15">
        <f t="shared" si="39"/>
        <v>3</v>
      </c>
      <c r="L880" s="15" t="str">
        <f t="shared" si="40"/>
        <v>23</v>
      </c>
      <c r="M880" s="15" t="str">
        <f t="shared" si="41"/>
        <v>2023年製</v>
      </c>
      <c r="N880" s="422">
        <f>VLOOKUP(B:B,価格調査!B:S,18,0)</f>
        <v>1074475975</v>
      </c>
      <c r="O880" s="15"/>
      <c r="P880" s="15"/>
    </row>
    <row r="881" spans="1:16">
      <c r="A881" s="16" t="s">
        <v>7651</v>
      </c>
      <c r="B881" s="373">
        <v>2753519158608</v>
      </c>
      <c r="C881" s="373">
        <v>4985009708378</v>
      </c>
      <c r="D881" s="21" t="s">
        <v>2039</v>
      </c>
      <c r="E881" s="22">
        <v>5223</v>
      </c>
      <c r="F881" s="22">
        <v>8</v>
      </c>
      <c r="G881" s="22">
        <v>0</v>
      </c>
      <c r="H881" s="22" t="s">
        <v>2037</v>
      </c>
      <c r="I881" s="22" t="s">
        <v>2036</v>
      </c>
      <c r="J881" s="22" t="s">
        <v>2038</v>
      </c>
      <c r="K881" s="15">
        <f t="shared" si="39"/>
        <v>3</v>
      </c>
      <c r="L881" s="15" t="str">
        <f t="shared" si="40"/>
        <v>23</v>
      </c>
      <c r="M881" s="15" t="str">
        <f t="shared" si="41"/>
        <v>2023年製</v>
      </c>
      <c r="N881" s="422">
        <f>VLOOKUP(B:B,価格調査!B:S,18,0)</f>
        <v>1074475975</v>
      </c>
      <c r="O881" s="15"/>
      <c r="P881" s="15"/>
    </row>
    <row r="882" spans="1:16">
      <c r="A882" s="16" t="s">
        <v>7651</v>
      </c>
      <c r="B882" s="373">
        <v>2753519158608</v>
      </c>
      <c r="C882" s="373">
        <v>4985009708378</v>
      </c>
      <c r="D882" s="21" t="s">
        <v>2039</v>
      </c>
      <c r="E882" s="22">
        <v>4123</v>
      </c>
      <c r="F882" s="22">
        <v>8</v>
      </c>
      <c r="G882" s="22">
        <v>0</v>
      </c>
      <c r="H882" s="22" t="s">
        <v>2037</v>
      </c>
      <c r="I882" s="22" t="s">
        <v>2036</v>
      </c>
      <c r="J882" s="22" t="s">
        <v>2058</v>
      </c>
      <c r="K882" s="15">
        <f t="shared" si="39"/>
        <v>3</v>
      </c>
      <c r="L882" s="15" t="str">
        <f t="shared" si="40"/>
        <v>23</v>
      </c>
      <c r="M882" s="15" t="str">
        <f t="shared" si="41"/>
        <v>2023年製</v>
      </c>
      <c r="N882" s="422">
        <f>VLOOKUP(B:B,価格調査!B:S,18,0)</f>
        <v>1074475975</v>
      </c>
      <c r="O882" s="15"/>
      <c r="P882" s="15"/>
    </row>
    <row r="883" spans="1:16">
      <c r="A883" s="16" t="s">
        <v>7651</v>
      </c>
      <c r="B883" s="373">
        <v>2054517159254</v>
      </c>
      <c r="C883" s="373">
        <v>4985009705278</v>
      </c>
      <c r="D883" s="21" t="s">
        <v>2126</v>
      </c>
      <c r="E883" s="22">
        <v>2923</v>
      </c>
      <c r="F883" s="22">
        <v>3</v>
      </c>
      <c r="G883" s="22">
        <v>0</v>
      </c>
      <c r="H883" s="22" t="s">
        <v>2037</v>
      </c>
      <c r="I883" s="22" t="s">
        <v>2036</v>
      </c>
      <c r="J883" s="22" t="s">
        <v>2066</v>
      </c>
      <c r="K883" s="15">
        <f t="shared" si="39"/>
        <v>1</v>
      </c>
      <c r="L883" s="15" t="str">
        <f t="shared" si="40"/>
        <v>23</v>
      </c>
      <c r="M883" s="15" t="str">
        <f t="shared" si="41"/>
        <v>2023年製</v>
      </c>
      <c r="N883" s="422">
        <f>VLOOKUP(B:B,価格調査!B:S,18,0)</f>
        <v>1074475996</v>
      </c>
      <c r="O883" s="15"/>
      <c r="P883" s="15"/>
    </row>
    <row r="884" spans="1:16">
      <c r="A884" s="16" t="s">
        <v>7651</v>
      </c>
      <c r="B884" s="373">
        <v>2055017159256</v>
      </c>
      <c r="C884" s="373">
        <v>4985009705315</v>
      </c>
      <c r="D884" s="21" t="s">
        <v>2124</v>
      </c>
      <c r="E884" s="22">
        <v>3323</v>
      </c>
      <c r="F884" s="22">
        <v>24</v>
      </c>
      <c r="G884" s="22">
        <v>0</v>
      </c>
      <c r="H884" s="22" t="s">
        <v>2037</v>
      </c>
      <c r="I884" s="22" t="s">
        <v>2036</v>
      </c>
      <c r="J884" s="22" t="s">
        <v>2038</v>
      </c>
      <c r="K884" s="15">
        <f t="shared" si="39"/>
        <v>3</v>
      </c>
      <c r="L884" s="15" t="str">
        <f t="shared" si="40"/>
        <v>23</v>
      </c>
      <c r="M884" s="15" t="str">
        <f t="shared" si="41"/>
        <v>2023年製</v>
      </c>
      <c r="N884" s="422">
        <f>VLOOKUP(B:B,価格調査!B:S,18,0)</f>
        <v>1074475998</v>
      </c>
      <c r="O884" s="15"/>
      <c r="P884" s="15"/>
    </row>
    <row r="885" spans="1:16">
      <c r="A885" s="16" t="s">
        <v>7651</v>
      </c>
      <c r="B885" s="373">
        <v>2055017159256</v>
      </c>
      <c r="C885" s="373">
        <v>4985009705315</v>
      </c>
      <c r="D885" s="21" t="s">
        <v>2124</v>
      </c>
      <c r="E885" s="22">
        <v>3323</v>
      </c>
      <c r="F885" s="22">
        <v>24</v>
      </c>
      <c r="G885" s="22">
        <v>0</v>
      </c>
      <c r="H885" s="22" t="s">
        <v>2037</v>
      </c>
      <c r="I885" s="22" t="s">
        <v>2036</v>
      </c>
      <c r="J885" s="22" t="s">
        <v>2038</v>
      </c>
      <c r="K885" s="15">
        <f t="shared" si="39"/>
        <v>3</v>
      </c>
      <c r="L885" s="15" t="str">
        <f t="shared" si="40"/>
        <v>23</v>
      </c>
      <c r="M885" s="15" t="str">
        <f t="shared" si="41"/>
        <v>2023年製</v>
      </c>
      <c r="N885" s="422">
        <f>VLOOKUP(B:B,価格調査!B:S,18,0)</f>
        <v>1074475998</v>
      </c>
      <c r="O885" s="15"/>
      <c r="P885" s="15"/>
    </row>
    <row r="886" spans="1:16">
      <c r="A886" s="16" t="s">
        <v>7651</v>
      </c>
      <c r="B886" s="373">
        <v>2055017159256</v>
      </c>
      <c r="C886" s="373">
        <v>4985009705315</v>
      </c>
      <c r="D886" s="21" t="s">
        <v>2124</v>
      </c>
      <c r="E886" s="22">
        <v>3323</v>
      </c>
      <c r="F886" s="22">
        <v>4</v>
      </c>
      <c r="G886" s="22">
        <v>0</v>
      </c>
      <c r="H886" s="22" t="s">
        <v>2037</v>
      </c>
      <c r="I886" s="22" t="s">
        <v>2036</v>
      </c>
      <c r="J886" s="22" t="s">
        <v>2058</v>
      </c>
      <c r="K886" s="15">
        <f t="shared" si="39"/>
        <v>3</v>
      </c>
      <c r="L886" s="15" t="str">
        <f t="shared" si="40"/>
        <v>23</v>
      </c>
      <c r="M886" s="15" t="str">
        <f t="shared" si="41"/>
        <v>2023年製</v>
      </c>
      <c r="N886" s="422">
        <f>VLOOKUP(B:B,価格調査!B:S,18,0)</f>
        <v>1074475998</v>
      </c>
      <c r="O886" s="15"/>
      <c r="P886" s="15"/>
    </row>
    <row r="887" spans="1:16">
      <c r="A887" s="16" t="s">
        <v>7651</v>
      </c>
      <c r="B887" s="373">
        <v>2055517159251</v>
      </c>
      <c r="C887" s="373">
        <v>4985009705346</v>
      </c>
      <c r="D887" s="21" t="s">
        <v>2119</v>
      </c>
      <c r="E887" s="22">
        <v>5023</v>
      </c>
      <c r="F887" s="22">
        <v>20</v>
      </c>
      <c r="G887" s="22">
        <v>0</v>
      </c>
      <c r="H887" s="22" t="s">
        <v>2037</v>
      </c>
      <c r="I887" s="22" t="s">
        <v>2036</v>
      </c>
      <c r="J887" s="22" t="s">
        <v>2058</v>
      </c>
      <c r="K887" s="15">
        <f t="shared" si="39"/>
        <v>5</v>
      </c>
      <c r="L887" s="15" t="str">
        <f t="shared" si="40"/>
        <v>23</v>
      </c>
      <c r="M887" s="15" t="str">
        <f t="shared" si="41"/>
        <v>2023年製</v>
      </c>
      <c r="N887" s="422">
        <f>VLOOKUP(B:B,価格調査!B:S,18,0)</f>
        <v>1074475995</v>
      </c>
      <c r="O887" s="15"/>
      <c r="P887" s="15"/>
    </row>
    <row r="888" spans="1:16">
      <c r="A888" s="16" t="s">
        <v>7651</v>
      </c>
      <c r="B888" s="373">
        <v>2055517159251</v>
      </c>
      <c r="C888" s="373">
        <v>4985009705346</v>
      </c>
      <c r="D888" s="21" t="s">
        <v>2119</v>
      </c>
      <c r="E888" s="22">
        <v>5023</v>
      </c>
      <c r="F888" s="22">
        <v>20</v>
      </c>
      <c r="G888" s="22">
        <v>0</v>
      </c>
      <c r="H888" s="22" t="s">
        <v>2037</v>
      </c>
      <c r="I888" s="22" t="s">
        <v>2036</v>
      </c>
      <c r="J888" s="22" t="s">
        <v>2058</v>
      </c>
      <c r="K888" s="15">
        <f t="shared" si="39"/>
        <v>5</v>
      </c>
      <c r="L888" s="15" t="str">
        <f t="shared" si="40"/>
        <v>23</v>
      </c>
      <c r="M888" s="15" t="str">
        <f t="shared" si="41"/>
        <v>2023年製</v>
      </c>
      <c r="N888" s="422">
        <f>VLOOKUP(B:B,価格調査!B:S,18,0)</f>
        <v>1074475995</v>
      </c>
      <c r="O888" s="15"/>
      <c r="P888" s="15"/>
    </row>
    <row r="889" spans="1:16">
      <c r="A889" s="16" t="s">
        <v>7651</v>
      </c>
      <c r="B889" s="373">
        <v>2055517159251</v>
      </c>
      <c r="C889" s="373">
        <v>4985009705346</v>
      </c>
      <c r="D889" s="21" t="s">
        <v>2119</v>
      </c>
      <c r="E889" s="22">
        <v>2423</v>
      </c>
      <c r="F889" s="22">
        <v>13</v>
      </c>
      <c r="G889" s="22">
        <v>0</v>
      </c>
      <c r="H889" s="22" t="s">
        <v>2037</v>
      </c>
      <c r="I889" s="22" t="s">
        <v>2036</v>
      </c>
      <c r="J889" s="22" t="s">
        <v>2038</v>
      </c>
      <c r="K889" s="15">
        <f t="shared" si="39"/>
        <v>5</v>
      </c>
      <c r="L889" s="15" t="str">
        <f t="shared" si="40"/>
        <v>23</v>
      </c>
      <c r="M889" s="15" t="str">
        <f t="shared" si="41"/>
        <v>2023年製</v>
      </c>
      <c r="N889" s="422">
        <f>VLOOKUP(B:B,価格調査!B:S,18,0)</f>
        <v>1074475995</v>
      </c>
      <c r="O889" s="15"/>
      <c r="P889" s="15"/>
    </row>
    <row r="890" spans="1:16">
      <c r="A890" s="16" t="s">
        <v>7651</v>
      </c>
      <c r="B890" s="373">
        <v>2055517159251</v>
      </c>
      <c r="C890" s="373">
        <v>4985009705346</v>
      </c>
      <c r="D890" s="21" t="s">
        <v>2119</v>
      </c>
      <c r="E890" s="22">
        <v>2423</v>
      </c>
      <c r="F890" s="22">
        <v>5</v>
      </c>
      <c r="G890" s="22">
        <v>0</v>
      </c>
      <c r="H890" s="22" t="s">
        <v>2037</v>
      </c>
      <c r="I890" s="22" t="s">
        <v>2036</v>
      </c>
      <c r="J890" s="22" t="s">
        <v>2058</v>
      </c>
      <c r="K890" s="15">
        <f t="shared" si="39"/>
        <v>5</v>
      </c>
      <c r="L890" s="15" t="str">
        <f t="shared" si="40"/>
        <v>23</v>
      </c>
      <c r="M890" s="15" t="str">
        <f t="shared" si="41"/>
        <v>2023年製</v>
      </c>
      <c r="N890" s="422">
        <f>VLOOKUP(B:B,価格調査!B:S,18,0)</f>
        <v>1074475995</v>
      </c>
      <c r="O890" s="15"/>
      <c r="P890" s="15"/>
    </row>
    <row r="891" spans="1:16">
      <c r="A891" s="16" t="s">
        <v>7651</v>
      </c>
      <c r="B891" s="373">
        <v>2055517159251</v>
      </c>
      <c r="C891" s="373">
        <v>4985009705346</v>
      </c>
      <c r="D891" s="21" t="s">
        <v>2119</v>
      </c>
      <c r="E891" s="22">
        <v>1323</v>
      </c>
      <c r="F891" s="22">
        <v>9</v>
      </c>
      <c r="G891" s="22">
        <v>0</v>
      </c>
      <c r="H891" s="22" t="s">
        <v>2037</v>
      </c>
      <c r="I891" s="22" t="s">
        <v>2036</v>
      </c>
      <c r="J891" s="22" t="s">
        <v>2058</v>
      </c>
      <c r="K891" s="15">
        <f t="shared" si="39"/>
        <v>5</v>
      </c>
      <c r="L891" s="15" t="str">
        <f t="shared" si="40"/>
        <v>23</v>
      </c>
      <c r="M891" s="15" t="str">
        <f t="shared" si="41"/>
        <v>2023年製</v>
      </c>
      <c r="N891" s="422">
        <f>VLOOKUP(B:B,価格調査!B:S,18,0)</f>
        <v>1074475995</v>
      </c>
      <c r="O891" s="15"/>
      <c r="P891" s="15"/>
    </row>
    <row r="892" spans="1:16">
      <c r="A892" s="16" t="s">
        <v>7651</v>
      </c>
      <c r="B892" s="373">
        <v>2155017159253</v>
      </c>
      <c r="C892" s="373">
        <v>4985009705322</v>
      </c>
      <c r="D892" s="21" t="s">
        <v>2109</v>
      </c>
      <c r="E892" s="22">
        <v>2423</v>
      </c>
      <c r="F892" s="22">
        <v>9</v>
      </c>
      <c r="G892" s="22">
        <v>0</v>
      </c>
      <c r="H892" s="22" t="s">
        <v>2037</v>
      </c>
      <c r="I892" s="22" t="s">
        <v>2036</v>
      </c>
      <c r="J892" s="22" t="s">
        <v>2058</v>
      </c>
      <c r="K892" s="15">
        <f t="shared" si="39"/>
        <v>3</v>
      </c>
      <c r="L892" s="15" t="str">
        <f t="shared" si="40"/>
        <v>23</v>
      </c>
      <c r="M892" s="15" t="str">
        <f t="shared" si="41"/>
        <v>2023年製</v>
      </c>
      <c r="N892" s="422">
        <f>VLOOKUP(B:B,価格調査!B:S,18,0)</f>
        <v>1074476012</v>
      </c>
      <c r="O892" s="15"/>
      <c r="P892" s="15"/>
    </row>
    <row r="893" spans="1:16">
      <c r="A893" s="16" t="s">
        <v>7651</v>
      </c>
      <c r="B893" s="373">
        <v>2155017159253</v>
      </c>
      <c r="C893" s="373">
        <v>4985009705322</v>
      </c>
      <c r="D893" s="21" t="s">
        <v>2109</v>
      </c>
      <c r="E893" s="22">
        <v>4323</v>
      </c>
      <c r="F893" s="22">
        <v>5</v>
      </c>
      <c r="G893" s="22">
        <v>0</v>
      </c>
      <c r="H893" s="22" t="s">
        <v>2037</v>
      </c>
      <c r="I893" s="22" t="s">
        <v>2036</v>
      </c>
      <c r="J893" s="22" t="s">
        <v>2038</v>
      </c>
      <c r="K893" s="15">
        <f t="shared" si="39"/>
        <v>3</v>
      </c>
      <c r="L893" s="15" t="str">
        <f t="shared" si="40"/>
        <v>23</v>
      </c>
      <c r="M893" s="15" t="str">
        <f t="shared" si="41"/>
        <v>2023年製</v>
      </c>
      <c r="N893" s="422">
        <f>VLOOKUP(B:B,価格調査!B:S,18,0)</f>
        <v>1074476012</v>
      </c>
      <c r="O893" s="15"/>
      <c r="P893" s="15"/>
    </row>
    <row r="894" spans="1:16">
      <c r="A894" s="16" t="s">
        <v>7651</v>
      </c>
      <c r="B894" s="373">
        <v>2155017159253</v>
      </c>
      <c r="C894" s="373">
        <v>4985009705322</v>
      </c>
      <c r="D894" s="21" t="s">
        <v>2109</v>
      </c>
      <c r="E894" s="22">
        <v>2423</v>
      </c>
      <c r="F894" s="22">
        <v>6</v>
      </c>
      <c r="G894" s="22">
        <v>0</v>
      </c>
      <c r="H894" s="22" t="s">
        <v>2037</v>
      </c>
      <c r="I894" s="22" t="s">
        <v>2036</v>
      </c>
      <c r="J894" s="22" t="s">
        <v>2038</v>
      </c>
      <c r="K894" s="15">
        <f t="shared" si="39"/>
        <v>3</v>
      </c>
      <c r="L894" s="15" t="str">
        <f t="shared" si="40"/>
        <v>23</v>
      </c>
      <c r="M894" s="15" t="str">
        <f t="shared" si="41"/>
        <v>2023年製</v>
      </c>
      <c r="N894" s="422">
        <f>VLOOKUP(B:B,価格調査!B:S,18,0)</f>
        <v>1074476012</v>
      </c>
      <c r="O894" s="15"/>
      <c r="P894" s="15"/>
    </row>
    <row r="895" spans="1:16">
      <c r="A895" s="16" t="s">
        <v>7651</v>
      </c>
      <c r="B895" s="373">
        <v>2155517159258</v>
      </c>
      <c r="C895" s="373">
        <v>4985009705353</v>
      </c>
      <c r="D895" s="21" t="s">
        <v>13425</v>
      </c>
      <c r="E895" s="22">
        <v>5023</v>
      </c>
      <c r="F895" s="22">
        <v>10</v>
      </c>
      <c r="G895" s="22">
        <v>0</v>
      </c>
      <c r="H895" s="22" t="s">
        <v>2037</v>
      </c>
      <c r="I895" s="22" t="s">
        <v>2036</v>
      </c>
      <c r="J895" s="22" t="s">
        <v>2038</v>
      </c>
      <c r="K895" s="15">
        <f t="shared" si="39"/>
        <v>4</v>
      </c>
      <c r="L895" s="15" t="str">
        <f t="shared" si="40"/>
        <v>23</v>
      </c>
      <c r="M895" s="15" t="str">
        <f t="shared" si="41"/>
        <v>2023年製</v>
      </c>
      <c r="N895" s="422">
        <f>VLOOKUP(B:B,価格調査!B:S,18,0)</f>
        <v>1074475993</v>
      </c>
      <c r="O895" s="15"/>
      <c r="P895" s="15"/>
    </row>
    <row r="896" spans="1:16">
      <c r="A896" s="16" t="s">
        <v>7651</v>
      </c>
      <c r="B896" s="373">
        <v>2155517159258</v>
      </c>
      <c r="C896" s="373">
        <v>4985009705353</v>
      </c>
      <c r="D896" s="21" t="s">
        <v>13425</v>
      </c>
      <c r="E896" s="22">
        <v>5023</v>
      </c>
      <c r="F896" s="22">
        <v>18</v>
      </c>
      <c r="G896" s="22">
        <v>0</v>
      </c>
      <c r="H896" s="22" t="s">
        <v>2037</v>
      </c>
      <c r="I896" s="22" t="s">
        <v>2036</v>
      </c>
      <c r="J896" s="22" t="s">
        <v>2038</v>
      </c>
      <c r="K896" s="15">
        <f t="shared" si="39"/>
        <v>4</v>
      </c>
      <c r="L896" s="15" t="str">
        <f t="shared" si="40"/>
        <v>23</v>
      </c>
      <c r="M896" s="15" t="str">
        <f t="shared" si="41"/>
        <v>2023年製</v>
      </c>
      <c r="N896" s="422">
        <f>VLOOKUP(B:B,価格調査!B:S,18,0)</f>
        <v>1074475993</v>
      </c>
      <c r="O896" s="15"/>
      <c r="P896" s="15"/>
    </row>
    <row r="897" spans="1:16">
      <c r="A897" s="16" t="s">
        <v>7651</v>
      </c>
      <c r="B897" s="373">
        <v>2155517159258</v>
      </c>
      <c r="C897" s="373">
        <v>4985009705353</v>
      </c>
      <c r="D897" s="21" t="s">
        <v>13425</v>
      </c>
      <c r="E897" s="22">
        <v>5023</v>
      </c>
      <c r="F897" s="22">
        <v>14</v>
      </c>
      <c r="G897" s="22">
        <v>0</v>
      </c>
      <c r="H897" s="22" t="s">
        <v>2037</v>
      </c>
      <c r="I897" s="22" t="s">
        <v>2036</v>
      </c>
      <c r="J897" s="22" t="s">
        <v>2038</v>
      </c>
      <c r="K897" s="15">
        <f t="shared" si="39"/>
        <v>4</v>
      </c>
      <c r="L897" s="15" t="str">
        <f t="shared" si="40"/>
        <v>23</v>
      </c>
      <c r="M897" s="15" t="str">
        <f t="shared" si="41"/>
        <v>2023年製</v>
      </c>
      <c r="N897" s="422">
        <f>VLOOKUP(B:B,価格調査!B:S,18,0)</f>
        <v>1074475993</v>
      </c>
      <c r="O897" s="15"/>
      <c r="P897" s="15"/>
    </row>
    <row r="898" spans="1:16">
      <c r="A898" s="16" t="s">
        <v>7651</v>
      </c>
      <c r="B898" s="373">
        <v>2155517159258</v>
      </c>
      <c r="C898" s="373">
        <v>4985009705353</v>
      </c>
      <c r="D898" s="21" t="s">
        <v>13425</v>
      </c>
      <c r="E898" s="22">
        <v>5023</v>
      </c>
      <c r="F898" s="22">
        <v>16</v>
      </c>
      <c r="G898" s="22">
        <v>0</v>
      </c>
      <c r="H898" s="22" t="s">
        <v>2037</v>
      </c>
      <c r="I898" s="22" t="s">
        <v>2036</v>
      </c>
      <c r="J898" s="22" t="s">
        <v>2058</v>
      </c>
      <c r="K898" s="15">
        <f t="shared" ref="K898:K961" si="42">COUNTIF(B:B,B898)</f>
        <v>4</v>
      </c>
      <c r="L898" s="15" t="str">
        <f t="shared" ref="L898:L961" si="43">RIGHT(E898,2)</f>
        <v>23</v>
      </c>
      <c r="M898" s="15" t="str">
        <f t="shared" ref="M898:M961" si="44">"20"&amp;L898&amp;"年製"</f>
        <v>2023年製</v>
      </c>
      <c r="N898" s="422">
        <f>VLOOKUP(B:B,価格調査!B:S,18,0)</f>
        <v>1074475993</v>
      </c>
      <c r="O898" s="15"/>
      <c r="P898" s="15"/>
    </row>
    <row r="899" spans="1:16">
      <c r="A899" s="16" t="s">
        <v>7651</v>
      </c>
      <c r="B899" s="373">
        <v>2156017159250</v>
      </c>
      <c r="C899" s="373">
        <v>4985009705384</v>
      </c>
      <c r="D899" s="21" t="s">
        <v>2104</v>
      </c>
      <c r="E899" s="22">
        <v>2423</v>
      </c>
      <c r="F899" s="22">
        <v>4</v>
      </c>
      <c r="G899" s="22">
        <v>0</v>
      </c>
      <c r="H899" s="22" t="s">
        <v>2037</v>
      </c>
      <c r="I899" s="22" t="s">
        <v>2036</v>
      </c>
      <c r="J899" s="22" t="s">
        <v>2058</v>
      </c>
      <c r="K899" s="15">
        <f t="shared" si="42"/>
        <v>3</v>
      </c>
      <c r="L899" s="15" t="str">
        <f t="shared" si="43"/>
        <v>23</v>
      </c>
      <c r="M899" s="15" t="str">
        <f t="shared" si="44"/>
        <v>2023年製</v>
      </c>
      <c r="N899" s="422">
        <f>VLOOKUP(B:B,価格調査!B:S,18,0)</f>
        <v>1074475992</v>
      </c>
      <c r="O899" s="15"/>
      <c r="P899" s="15"/>
    </row>
    <row r="900" spans="1:16">
      <c r="A900" s="16" t="s">
        <v>7651</v>
      </c>
      <c r="B900" s="373">
        <v>2156017159250</v>
      </c>
      <c r="C900" s="373">
        <v>4985009705384</v>
      </c>
      <c r="D900" s="21" t="s">
        <v>2104</v>
      </c>
      <c r="E900" s="22">
        <v>1023</v>
      </c>
      <c r="F900" s="22">
        <v>1</v>
      </c>
      <c r="G900" s="22">
        <v>0</v>
      </c>
      <c r="H900" s="22" t="s">
        <v>2037</v>
      </c>
      <c r="I900" s="22" t="s">
        <v>2036</v>
      </c>
      <c r="J900" s="22" t="s">
        <v>2038</v>
      </c>
      <c r="K900" s="15">
        <f t="shared" si="42"/>
        <v>3</v>
      </c>
      <c r="L900" s="15" t="str">
        <f t="shared" si="43"/>
        <v>23</v>
      </c>
      <c r="M900" s="15" t="str">
        <f t="shared" si="44"/>
        <v>2023年製</v>
      </c>
      <c r="N900" s="422">
        <f>VLOOKUP(B:B,価格調査!B:S,18,0)</f>
        <v>1074475992</v>
      </c>
      <c r="O900" s="15"/>
      <c r="P900" s="15"/>
    </row>
    <row r="901" spans="1:16">
      <c r="A901" s="16" t="s">
        <v>7651</v>
      </c>
      <c r="B901" s="373">
        <v>2156017159250</v>
      </c>
      <c r="C901" s="373">
        <v>4985009705384</v>
      </c>
      <c r="D901" s="21" t="s">
        <v>2104</v>
      </c>
      <c r="E901" s="22">
        <v>4723</v>
      </c>
      <c r="F901" s="22">
        <v>14</v>
      </c>
      <c r="G901" s="22">
        <v>0</v>
      </c>
      <c r="H901" s="22" t="s">
        <v>2037</v>
      </c>
      <c r="I901" s="22" t="s">
        <v>2036</v>
      </c>
      <c r="J901" s="22" t="s">
        <v>2038</v>
      </c>
      <c r="K901" s="15">
        <f t="shared" si="42"/>
        <v>3</v>
      </c>
      <c r="L901" s="15" t="str">
        <f t="shared" si="43"/>
        <v>23</v>
      </c>
      <c r="M901" s="15" t="str">
        <f t="shared" si="44"/>
        <v>2023年製</v>
      </c>
      <c r="N901" s="422">
        <f>VLOOKUP(B:B,価格調査!B:S,18,0)</f>
        <v>1074475992</v>
      </c>
      <c r="O901" s="15"/>
      <c r="P901" s="15"/>
    </row>
    <row r="902" spans="1:16">
      <c r="A902" s="16" t="s">
        <v>7651</v>
      </c>
      <c r="B902" s="373">
        <v>2254018159252</v>
      </c>
      <c r="C902" s="373">
        <v>4985009705438</v>
      </c>
      <c r="D902" s="21" t="s">
        <v>2096</v>
      </c>
      <c r="E902" s="22">
        <v>4823</v>
      </c>
      <c r="F902" s="22">
        <v>24</v>
      </c>
      <c r="G902" s="22">
        <v>0</v>
      </c>
      <c r="H902" s="22" t="s">
        <v>2037</v>
      </c>
      <c r="I902" s="22" t="s">
        <v>2036</v>
      </c>
      <c r="J902" s="22" t="s">
        <v>2038</v>
      </c>
      <c r="K902" s="15">
        <f t="shared" si="42"/>
        <v>2</v>
      </c>
      <c r="L902" s="15" t="str">
        <f t="shared" si="43"/>
        <v>23</v>
      </c>
      <c r="M902" s="15" t="str">
        <f t="shared" si="44"/>
        <v>2023年製</v>
      </c>
      <c r="N902" s="422">
        <f>VLOOKUP(B:B,価格調査!B:S,18,0)</f>
        <v>1074476011</v>
      </c>
      <c r="O902" s="15"/>
      <c r="P902" s="15"/>
    </row>
    <row r="903" spans="1:16">
      <c r="A903" s="16" t="s">
        <v>7651</v>
      </c>
      <c r="B903" s="373">
        <v>2254018159252</v>
      </c>
      <c r="C903" s="373">
        <v>4985009705438</v>
      </c>
      <c r="D903" s="21" t="s">
        <v>2096</v>
      </c>
      <c r="E903" s="22">
        <v>3723</v>
      </c>
      <c r="F903" s="22">
        <v>4</v>
      </c>
      <c r="G903" s="22">
        <v>0</v>
      </c>
      <c r="H903" s="22" t="s">
        <v>2037</v>
      </c>
      <c r="I903" s="22" t="s">
        <v>2036</v>
      </c>
      <c r="J903" s="22" t="s">
        <v>2038</v>
      </c>
      <c r="K903" s="15">
        <f t="shared" si="42"/>
        <v>2</v>
      </c>
      <c r="L903" s="15" t="str">
        <f t="shared" si="43"/>
        <v>23</v>
      </c>
      <c r="M903" s="15" t="str">
        <f t="shared" si="44"/>
        <v>2023年製</v>
      </c>
      <c r="N903" s="422">
        <f>VLOOKUP(B:B,価格調査!B:S,18,0)</f>
        <v>1074476011</v>
      </c>
      <c r="O903" s="15"/>
      <c r="P903" s="15"/>
    </row>
    <row r="904" spans="1:16">
      <c r="A904" s="16" t="s">
        <v>7651</v>
      </c>
      <c r="B904" s="373">
        <v>2254517159258</v>
      </c>
      <c r="C904" s="373">
        <v>4985009705643</v>
      </c>
      <c r="D904" s="21" t="s">
        <v>2093</v>
      </c>
      <c r="E904" s="22">
        <v>5023</v>
      </c>
      <c r="F904" s="22">
        <v>8</v>
      </c>
      <c r="G904" s="22">
        <v>0</v>
      </c>
      <c r="H904" s="22" t="s">
        <v>2037</v>
      </c>
      <c r="I904" s="22" t="s">
        <v>2036</v>
      </c>
      <c r="J904" s="22" t="s">
        <v>2038</v>
      </c>
      <c r="K904" s="15">
        <f t="shared" si="42"/>
        <v>2</v>
      </c>
      <c r="L904" s="15" t="str">
        <f t="shared" si="43"/>
        <v>23</v>
      </c>
      <c r="M904" s="15" t="str">
        <f t="shared" si="44"/>
        <v>2023年製</v>
      </c>
      <c r="N904" s="422">
        <f>VLOOKUP(B:B,価格調査!B:S,18,0)</f>
        <v>1074476010</v>
      </c>
      <c r="O904" s="15"/>
      <c r="P904" s="15"/>
    </row>
    <row r="905" spans="1:16">
      <c r="A905" s="16" t="s">
        <v>7651</v>
      </c>
      <c r="B905" s="373">
        <v>2254517159258</v>
      </c>
      <c r="C905" s="373">
        <v>4985009705643</v>
      </c>
      <c r="D905" s="21" t="s">
        <v>2093</v>
      </c>
      <c r="E905" s="22">
        <v>4923</v>
      </c>
      <c r="F905" s="22">
        <v>12</v>
      </c>
      <c r="G905" s="22">
        <v>0</v>
      </c>
      <c r="H905" s="22" t="s">
        <v>2037</v>
      </c>
      <c r="I905" s="22" t="s">
        <v>2036</v>
      </c>
      <c r="J905" s="22" t="s">
        <v>2038</v>
      </c>
      <c r="K905" s="15">
        <f t="shared" si="42"/>
        <v>2</v>
      </c>
      <c r="L905" s="15" t="str">
        <f t="shared" si="43"/>
        <v>23</v>
      </c>
      <c r="M905" s="15" t="str">
        <f t="shared" si="44"/>
        <v>2023年製</v>
      </c>
      <c r="N905" s="422">
        <f>VLOOKUP(B:B,価格調査!B:S,18,0)</f>
        <v>1074476010</v>
      </c>
      <c r="O905" s="15"/>
      <c r="P905" s="15"/>
    </row>
    <row r="906" spans="1:16">
      <c r="A906" s="16" t="s">
        <v>7651</v>
      </c>
      <c r="B906" s="373">
        <v>2254518159257</v>
      </c>
      <c r="C906" s="373">
        <v>4985009705735</v>
      </c>
      <c r="D906" s="21" t="s">
        <v>2088</v>
      </c>
      <c r="E906" s="22">
        <v>4423</v>
      </c>
      <c r="F906" s="22">
        <v>11</v>
      </c>
      <c r="G906" s="22">
        <v>0</v>
      </c>
      <c r="H906" s="22" t="s">
        <v>2037</v>
      </c>
      <c r="I906" s="22" t="s">
        <v>2036</v>
      </c>
      <c r="J906" s="22" t="s">
        <v>2046</v>
      </c>
      <c r="K906" s="15">
        <f t="shared" si="42"/>
        <v>3</v>
      </c>
      <c r="L906" s="15" t="str">
        <f t="shared" si="43"/>
        <v>23</v>
      </c>
      <c r="M906" s="15" t="str">
        <f t="shared" si="44"/>
        <v>2023年製</v>
      </c>
      <c r="N906" s="422">
        <f>VLOOKUP(B:B,価格調査!B:S,18,0)</f>
        <v>1074476009</v>
      </c>
      <c r="O906" s="15"/>
      <c r="P906" s="15"/>
    </row>
    <row r="907" spans="1:16">
      <c r="A907" s="16" t="s">
        <v>7651</v>
      </c>
      <c r="B907" s="373">
        <v>2254518159257</v>
      </c>
      <c r="C907" s="373">
        <v>4985009705735</v>
      </c>
      <c r="D907" s="21" t="s">
        <v>2088</v>
      </c>
      <c r="E907" s="22">
        <v>4423</v>
      </c>
      <c r="F907" s="22">
        <v>18</v>
      </c>
      <c r="G907" s="22">
        <v>0</v>
      </c>
      <c r="H907" s="22" t="s">
        <v>2037</v>
      </c>
      <c r="I907" s="22" t="s">
        <v>2036</v>
      </c>
      <c r="J907" s="22" t="s">
        <v>2046</v>
      </c>
      <c r="K907" s="15">
        <f t="shared" si="42"/>
        <v>3</v>
      </c>
      <c r="L907" s="15" t="str">
        <f t="shared" si="43"/>
        <v>23</v>
      </c>
      <c r="M907" s="15" t="str">
        <f t="shared" si="44"/>
        <v>2023年製</v>
      </c>
      <c r="N907" s="422">
        <f>VLOOKUP(B:B,価格調査!B:S,18,0)</f>
        <v>1074476009</v>
      </c>
      <c r="O907" s="15"/>
      <c r="P907" s="15"/>
    </row>
    <row r="908" spans="1:16">
      <c r="A908" s="16" t="s">
        <v>7651</v>
      </c>
      <c r="B908" s="373">
        <v>2254518159257</v>
      </c>
      <c r="C908" s="373">
        <v>4985009705735</v>
      </c>
      <c r="D908" s="21" t="s">
        <v>2088</v>
      </c>
      <c r="E908" s="22">
        <v>4423</v>
      </c>
      <c r="F908" s="22">
        <v>9</v>
      </c>
      <c r="G908" s="22">
        <v>0</v>
      </c>
      <c r="H908" s="22" t="s">
        <v>2037</v>
      </c>
      <c r="I908" s="22" t="s">
        <v>2036</v>
      </c>
      <c r="J908" s="22" t="s">
        <v>2046</v>
      </c>
      <c r="K908" s="15">
        <f t="shared" si="42"/>
        <v>3</v>
      </c>
      <c r="L908" s="15" t="str">
        <f t="shared" si="43"/>
        <v>23</v>
      </c>
      <c r="M908" s="15" t="str">
        <f t="shared" si="44"/>
        <v>2023年製</v>
      </c>
      <c r="N908" s="422">
        <f>VLOOKUP(B:B,価格調査!B:S,18,0)</f>
        <v>1074476009</v>
      </c>
      <c r="O908" s="15"/>
      <c r="P908" s="15"/>
    </row>
    <row r="909" spans="1:16">
      <c r="A909" s="16" t="s">
        <v>7651</v>
      </c>
      <c r="B909" s="373">
        <v>2255518159254</v>
      </c>
      <c r="C909" s="373">
        <v>4985009705551</v>
      </c>
      <c r="D909" s="21" t="s">
        <v>6474</v>
      </c>
      <c r="E909" s="22">
        <v>4823</v>
      </c>
      <c r="F909" s="22">
        <v>16</v>
      </c>
      <c r="G909" s="22">
        <v>0</v>
      </c>
      <c r="H909" s="22" t="s">
        <v>2037</v>
      </c>
      <c r="I909" s="22" t="s">
        <v>2036</v>
      </c>
      <c r="J909" s="22" t="s">
        <v>2038</v>
      </c>
      <c r="K909" s="15">
        <f t="shared" si="42"/>
        <v>4</v>
      </c>
      <c r="L909" s="15" t="str">
        <f t="shared" si="43"/>
        <v>23</v>
      </c>
      <c r="M909" s="15" t="str">
        <f t="shared" si="44"/>
        <v>2023年製</v>
      </c>
      <c r="N909" s="422">
        <f>VLOOKUP(B:B,価格調査!B:S,18,0)</f>
        <v>1074475972</v>
      </c>
      <c r="O909" s="15"/>
      <c r="P909" s="15"/>
    </row>
    <row r="910" spans="1:16">
      <c r="A910" s="16" t="s">
        <v>7651</v>
      </c>
      <c r="B910" s="373">
        <v>2255518159254</v>
      </c>
      <c r="C910" s="373">
        <v>4985009705551</v>
      </c>
      <c r="D910" s="21" t="s">
        <v>6474</v>
      </c>
      <c r="E910" s="22">
        <v>4823</v>
      </c>
      <c r="F910" s="22">
        <v>8</v>
      </c>
      <c r="G910" s="22">
        <v>0</v>
      </c>
      <c r="H910" s="22" t="s">
        <v>2037</v>
      </c>
      <c r="I910" s="22" t="s">
        <v>2036</v>
      </c>
      <c r="J910" s="22" t="s">
        <v>2038</v>
      </c>
      <c r="K910" s="15">
        <f t="shared" si="42"/>
        <v>4</v>
      </c>
      <c r="L910" s="15" t="str">
        <f t="shared" si="43"/>
        <v>23</v>
      </c>
      <c r="M910" s="15" t="str">
        <f t="shared" si="44"/>
        <v>2023年製</v>
      </c>
      <c r="N910" s="422">
        <f>VLOOKUP(B:B,価格調査!B:S,18,0)</f>
        <v>1074475972</v>
      </c>
      <c r="O910" s="15"/>
      <c r="P910" s="15"/>
    </row>
    <row r="911" spans="1:16">
      <c r="A911" s="16" t="s">
        <v>7651</v>
      </c>
      <c r="B911" s="373">
        <v>2255518159254</v>
      </c>
      <c r="C911" s="373">
        <v>4985009705551</v>
      </c>
      <c r="D911" s="21" t="s">
        <v>6474</v>
      </c>
      <c r="E911" s="22">
        <v>4823</v>
      </c>
      <c r="F911" s="22">
        <v>5</v>
      </c>
      <c r="G911" s="22">
        <v>0</v>
      </c>
      <c r="H911" s="22" t="s">
        <v>2037</v>
      </c>
      <c r="I911" s="22" t="s">
        <v>2036</v>
      </c>
      <c r="J911" s="22" t="s">
        <v>2038</v>
      </c>
      <c r="K911" s="15">
        <f t="shared" si="42"/>
        <v>4</v>
      </c>
      <c r="L911" s="15" t="str">
        <f t="shared" si="43"/>
        <v>23</v>
      </c>
      <c r="M911" s="15" t="str">
        <f t="shared" si="44"/>
        <v>2023年製</v>
      </c>
      <c r="N911" s="422">
        <f>VLOOKUP(B:B,価格調査!B:S,18,0)</f>
        <v>1074475972</v>
      </c>
      <c r="O911" s="15"/>
      <c r="P911" s="15"/>
    </row>
    <row r="912" spans="1:16">
      <c r="A912" s="16" t="s">
        <v>7651</v>
      </c>
      <c r="B912" s="373">
        <v>2255518159254</v>
      </c>
      <c r="C912" s="373">
        <v>4985009705551</v>
      </c>
      <c r="D912" s="21" t="s">
        <v>6474</v>
      </c>
      <c r="E912" s="22">
        <v>5023</v>
      </c>
      <c r="F912" s="22">
        <v>15</v>
      </c>
      <c r="G912" s="22">
        <v>0</v>
      </c>
      <c r="H912" s="22" t="s">
        <v>2037</v>
      </c>
      <c r="I912" s="22" t="s">
        <v>2036</v>
      </c>
      <c r="J912" s="22" t="s">
        <v>2038</v>
      </c>
      <c r="K912" s="15">
        <f t="shared" si="42"/>
        <v>4</v>
      </c>
      <c r="L912" s="15" t="str">
        <f t="shared" si="43"/>
        <v>23</v>
      </c>
      <c r="M912" s="15" t="str">
        <f t="shared" si="44"/>
        <v>2023年製</v>
      </c>
      <c r="N912" s="422">
        <f>VLOOKUP(B:B,価格調査!B:S,18,0)</f>
        <v>1074475972</v>
      </c>
      <c r="O912" s="15"/>
      <c r="P912" s="15"/>
    </row>
    <row r="913" spans="1:16">
      <c r="A913" s="16" t="s">
        <v>7651</v>
      </c>
      <c r="B913" s="373">
        <v>2256017159257</v>
      </c>
      <c r="C913" s="373">
        <v>4985009705391</v>
      </c>
      <c r="D913" s="21" t="s">
        <v>2080</v>
      </c>
      <c r="E913" s="22">
        <v>2223</v>
      </c>
      <c r="F913" s="22">
        <v>4</v>
      </c>
      <c r="G913" s="22">
        <v>0</v>
      </c>
      <c r="H913" s="22" t="s">
        <v>2037</v>
      </c>
      <c r="I913" s="22" t="s">
        <v>2036</v>
      </c>
      <c r="J913" s="22" t="s">
        <v>2046</v>
      </c>
      <c r="K913" s="15">
        <f t="shared" si="42"/>
        <v>4</v>
      </c>
      <c r="L913" s="15" t="str">
        <f t="shared" si="43"/>
        <v>23</v>
      </c>
      <c r="M913" s="15" t="str">
        <f t="shared" si="44"/>
        <v>2023年製</v>
      </c>
      <c r="N913" s="422">
        <f>VLOOKUP(B:B,価格調査!B:S,18,0)</f>
        <v>1074475970</v>
      </c>
      <c r="O913" s="15"/>
      <c r="P913" s="15"/>
    </row>
    <row r="914" spans="1:16">
      <c r="A914" s="16" t="s">
        <v>7651</v>
      </c>
      <c r="B914" s="373">
        <v>2256017159257</v>
      </c>
      <c r="C914" s="373">
        <v>4985009705391</v>
      </c>
      <c r="D914" s="21" t="s">
        <v>2080</v>
      </c>
      <c r="E914" s="22">
        <v>2223</v>
      </c>
      <c r="F914" s="22">
        <v>4</v>
      </c>
      <c r="G914" s="22">
        <v>0</v>
      </c>
      <c r="H914" s="22" t="s">
        <v>2037</v>
      </c>
      <c r="I914" s="22" t="s">
        <v>2036</v>
      </c>
      <c r="J914" s="22" t="s">
        <v>2046</v>
      </c>
      <c r="K914" s="15">
        <f t="shared" si="42"/>
        <v>4</v>
      </c>
      <c r="L914" s="15" t="str">
        <f t="shared" si="43"/>
        <v>23</v>
      </c>
      <c r="M914" s="15" t="str">
        <f t="shared" si="44"/>
        <v>2023年製</v>
      </c>
      <c r="N914" s="422">
        <f>VLOOKUP(B:B,価格調査!B:S,18,0)</f>
        <v>1074475970</v>
      </c>
      <c r="O914" s="15"/>
      <c r="P914" s="15"/>
    </row>
    <row r="915" spans="1:16">
      <c r="A915" s="16" t="s">
        <v>7651</v>
      </c>
      <c r="B915" s="373">
        <v>2256017159257</v>
      </c>
      <c r="C915" s="373">
        <v>4985009705391</v>
      </c>
      <c r="D915" s="21" t="s">
        <v>2080</v>
      </c>
      <c r="E915" s="22">
        <v>3523</v>
      </c>
      <c r="F915" s="22">
        <v>8</v>
      </c>
      <c r="G915" s="22">
        <v>0</v>
      </c>
      <c r="H915" s="22" t="s">
        <v>2037</v>
      </c>
      <c r="I915" s="22" t="s">
        <v>2036</v>
      </c>
      <c r="J915" s="22" t="s">
        <v>2046</v>
      </c>
      <c r="K915" s="15">
        <f t="shared" si="42"/>
        <v>4</v>
      </c>
      <c r="L915" s="15" t="str">
        <f t="shared" si="43"/>
        <v>23</v>
      </c>
      <c r="M915" s="15" t="str">
        <f t="shared" si="44"/>
        <v>2023年製</v>
      </c>
      <c r="N915" s="422">
        <f>VLOOKUP(B:B,価格調査!B:S,18,0)</f>
        <v>1074475970</v>
      </c>
      <c r="O915" s="15"/>
      <c r="P915" s="15"/>
    </row>
    <row r="916" spans="1:16">
      <c r="A916" s="16" t="s">
        <v>7651</v>
      </c>
      <c r="B916" s="373">
        <v>2256017159257</v>
      </c>
      <c r="C916" s="373">
        <v>4985009705391</v>
      </c>
      <c r="D916" s="21" t="s">
        <v>2080</v>
      </c>
      <c r="E916" s="22">
        <v>2023</v>
      </c>
      <c r="F916" s="22">
        <v>12</v>
      </c>
      <c r="G916" s="22">
        <v>0</v>
      </c>
      <c r="H916" s="22" t="s">
        <v>2037</v>
      </c>
      <c r="I916" s="22" t="s">
        <v>2036</v>
      </c>
      <c r="J916" s="22" t="s">
        <v>2046</v>
      </c>
      <c r="K916" s="15">
        <f t="shared" si="42"/>
        <v>4</v>
      </c>
      <c r="L916" s="15" t="str">
        <f t="shared" si="43"/>
        <v>23</v>
      </c>
      <c r="M916" s="15" t="str">
        <f t="shared" si="44"/>
        <v>2023年製</v>
      </c>
      <c r="N916" s="422">
        <f>VLOOKUP(B:B,価格調査!B:S,18,0)</f>
        <v>1074475970</v>
      </c>
      <c r="O916" s="15"/>
      <c r="P916" s="15"/>
    </row>
    <row r="917" spans="1:16">
      <c r="A917" s="16" t="s">
        <v>7651</v>
      </c>
      <c r="B917" s="373">
        <v>2354517159255</v>
      </c>
      <c r="C917" s="373">
        <v>4985009705292</v>
      </c>
      <c r="D917" s="21" t="s">
        <v>2075</v>
      </c>
      <c r="E917" s="22">
        <v>1723</v>
      </c>
      <c r="F917" s="22">
        <v>4</v>
      </c>
      <c r="G917" s="22">
        <v>0</v>
      </c>
      <c r="H917" s="22" t="s">
        <v>2037</v>
      </c>
      <c r="I917" s="22" t="s">
        <v>2036</v>
      </c>
      <c r="J917" s="22" t="s">
        <v>2055</v>
      </c>
      <c r="K917" s="15">
        <f t="shared" si="42"/>
        <v>2</v>
      </c>
      <c r="L917" s="15" t="str">
        <f t="shared" si="43"/>
        <v>23</v>
      </c>
      <c r="M917" s="15" t="str">
        <f t="shared" si="44"/>
        <v>2023年製</v>
      </c>
      <c r="N917" s="422">
        <f>VLOOKUP(B:B,価格調査!B:S,18,0)</f>
        <v>1074476217</v>
      </c>
      <c r="O917" s="15"/>
      <c r="P917" s="15"/>
    </row>
    <row r="918" spans="1:16">
      <c r="A918" s="16" t="s">
        <v>7651</v>
      </c>
      <c r="B918" s="373">
        <v>2354517159255</v>
      </c>
      <c r="C918" s="373">
        <v>4985009705292</v>
      </c>
      <c r="D918" s="21" t="s">
        <v>2075</v>
      </c>
      <c r="E918" s="22">
        <v>1723</v>
      </c>
      <c r="F918" s="22">
        <v>4</v>
      </c>
      <c r="G918" s="22">
        <v>0</v>
      </c>
      <c r="H918" s="22" t="s">
        <v>2037</v>
      </c>
      <c r="I918" s="22" t="s">
        <v>2036</v>
      </c>
      <c r="J918" s="22" t="s">
        <v>2046</v>
      </c>
      <c r="K918" s="15">
        <f t="shared" si="42"/>
        <v>2</v>
      </c>
      <c r="L918" s="15" t="str">
        <f t="shared" si="43"/>
        <v>23</v>
      </c>
      <c r="M918" s="15" t="str">
        <f t="shared" si="44"/>
        <v>2023年製</v>
      </c>
      <c r="N918" s="422">
        <f>VLOOKUP(B:B,価格調査!B:S,18,0)</f>
        <v>1074476217</v>
      </c>
      <c r="O918" s="15"/>
      <c r="P918" s="15"/>
    </row>
    <row r="919" spans="1:16">
      <c r="A919" s="16" t="s">
        <v>7651</v>
      </c>
      <c r="B919" s="373">
        <v>2355517159252</v>
      </c>
      <c r="C919" s="373">
        <v>4985009705704</v>
      </c>
      <c r="D919" s="21" t="s">
        <v>2067</v>
      </c>
      <c r="E919" s="22">
        <v>1823</v>
      </c>
      <c r="F919" s="22">
        <v>4</v>
      </c>
      <c r="G919" s="22">
        <v>0</v>
      </c>
      <c r="H919" s="22" t="s">
        <v>2037</v>
      </c>
      <c r="I919" s="22" t="s">
        <v>2036</v>
      </c>
      <c r="J919" s="22" t="s">
        <v>2066</v>
      </c>
      <c r="K919" s="15">
        <f t="shared" si="42"/>
        <v>3</v>
      </c>
      <c r="L919" s="15" t="str">
        <f t="shared" si="43"/>
        <v>23</v>
      </c>
      <c r="M919" s="15" t="str">
        <f t="shared" si="44"/>
        <v>2023年製</v>
      </c>
      <c r="N919" s="422">
        <f>VLOOKUP(B:B,価格調査!B:S,18,0)</f>
        <v>1074476203</v>
      </c>
      <c r="O919" s="15"/>
      <c r="P919" s="15"/>
    </row>
    <row r="920" spans="1:16">
      <c r="A920" s="16" t="s">
        <v>7651</v>
      </c>
      <c r="B920" s="373">
        <v>2355517159252</v>
      </c>
      <c r="C920" s="373">
        <v>4985009705704</v>
      </c>
      <c r="D920" s="21" t="s">
        <v>2067</v>
      </c>
      <c r="E920" s="22">
        <v>1823</v>
      </c>
      <c r="F920" s="22">
        <v>2</v>
      </c>
      <c r="G920" s="22">
        <v>0</v>
      </c>
      <c r="H920" s="22" t="s">
        <v>2037</v>
      </c>
      <c r="I920" s="22" t="s">
        <v>2036</v>
      </c>
      <c r="J920" s="22" t="s">
        <v>2102</v>
      </c>
      <c r="K920" s="15">
        <f t="shared" si="42"/>
        <v>3</v>
      </c>
      <c r="L920" s="15" t="str">
        <f t="shared" si="43"/>
        <v>23</v>
      </c>
      <c r="M920" s="15" t="str">
        <f t="shared" si="44"/>
        <v>2023年製</v>
      </c>
      <c r="N920" s="422">
        <f>VLOOKUP(B:B,価格調査!B:S,18,0)</f>
        <v>1074476203</v>
      </c>
      <c r="O920" s="15"/>
      <c r="P920" s="15"/>
    </row>
    <row r="921" spans="1:16">
      <c r="A921" s="16" t="s">
        <v>7651</v>
      </c>
      <c r="B921" s="373">
        <v>2355517159252</v>
      </c>
      <c r="C921" s="373">
        <v>4985009705704</v>
      </c>
      <c r="D921" s="21" t="s">
        <v>2067</v>
      </c>
      <c r="E921" s="22">
        <v>2723</v>
      </c>
      <c r="F921" s="22">
        <v>14</v>
      </c>
      <c r="G921" s="22">
        <v>0</v>
      </c>
      <c r="H921" s="22" t="s">
        <v>2037</v>
      </c>
      <c r="I921" s="22" t="s">
        <v>2036</v>
      </c>
      <c r="J921" s="22" t="s">
        <v>2058</v>
      </c>
      <c r="K921" s="15">
        <f t="shared" si="42"/>
        <v>3</v>
      </c>
      <c r="L921" s="15" t="str">
        <f t="shared" si="43"/>
        <v>23</v>
      </c>
      <c r="M921" s="15" t="str">
        <f t="shared" si="44"/>
        <v>2023年製</v>
      </c>
      <c r="N921" s="422">
        <f>VLOOKUP(B:B,価格調査!B:S,18,0)</f>
        <v>1074476203</v>
      </c>
      <c r="O921" s="15"/>
      <c r="P921" s="15"/>
    </row>
    <row r="922" spans="1:16">
      <c r="A922" s="16" t="s">
        <v>7651</v>
      </c>
      <c r="B922" s="373">
        <v>2355518159251</v>
      </c>
      <c r="C922" s="373">
        <v>4985009705568</v>
      </c>
      <c r="D922" s="21" t="s">
        <v>6170</v>
      </c>
      <c r="E922" s="22">
        <v>1923</v>
      </c>
      <c r="F922" s="22">
        <v>16</v>
      </c>
      <c r="G922" s="22">
        <v>0</v>
      </c>
      <c r="H922" s="22" t="s">
        <v>2037</v>
      </c>
      <c r="I922" s="22" t="s">
        <v>2036</v>
      </c>
      <c r="J922" s="22" t="s">
        <v>2066</v>
      </c>
      <c r="K922" s="15">
        <f t="shared" si="42"/>
        <v>3</v>
      </c>
      <c r="L922" s="15" t="str">
        <f t="shared" si="43"/>
        <v>23</v>
      </c>
      <c r="M922" s="15" t="str">
        <f t="shared" si="44"/>
        <v>2023年製</v>
      </c>
      <c r="N922" s="422">
        <f>VLOOKUP(B:B,価格調査!B:S,18,0)</f>
        <v>1074475971</v>
      </c>
      <c r="O922" s="15"/>
      <c r="P922" s="15"/>
    </row>
    <row r="923" spans="1:16">
      <c r="A923" s="16" t="s">
        <v>7651</v>
      </c>
      <c r="B923" s="373">
        <v>2355518159251</v>
      </c>
      <c r="C923" s="373">
        <v>4985009705568</v>
      </c>
      <c r="D923" s="21" t="s">
        <v>6170</v>
      </c>
      <c r="E923" s="22">
        <v>1923</v>
      </c>
      <c r="F923" s="22">
        <v>14</v>
      </c>
      <c r="G923" s="22">
        <v>0</v>
      </c>
      <c r="H923" s="22" t="s">
        <v>2037</v>
      </c>
      <c r="I923" s="22" t="s">
        <v>2036</v>
      </c>
      <c r="J923" s="22" t="s">
        <v>2102</v>
      </c>
      <c r="K923" s="15">
        <f t="shared" si="42"/>
        <v>3</v>
      </c>
      <c r="L923" s="15" t="str">
        <f t="shared" si="43"/>
        <v>23</v>
      </c>
      <c r="M923" s="15" t="str">
        <f t="shared" si="44"/>
        <v>2023年製</v>
      </c>
      <c r="N923" s="422">
        <f>VLOOKUP(B:B,価格調査!B:S,18,0)</f>
        <v>1074475971</v>
      </c>
      <c r="O923" s="15"/>
      <c r="P923" s="15"/>
    </row>
    <row r="924" spans="1:16">
      <c r="A924" s="16" t="s">
        <v>7651</v>
      </c>
      <c r="B924" s="373">
        <v>2355518159251</v>
      </c>
      <c r="C924" s="373">
        <v>4985009705568</v>
      </c>
      <c r="D924" s="21" t="s">
        <v>6170</v>
      </c>
      <c r="E924" s="22">
        <v>1923</v>
      </c>
      <c r="F924" s="22">
        <v>10</v>
      </c>
      <c r="G924" s="22">
        <v>0</v>
      </c>
      <c r="H924" s="22" t="s">
        <v>2037</v>
      </c>
      <c r="I924" s="22" t="s">
        <v>2036</v>
      </c>
      <c r="J924" s="22" t="s">
        <v>2102</v>
      </c>
      <c r="K924" s="15">
        <f t="shared" si="42"/>
        <v>3</v>
      </c>
      <c r="L924" s="15" t="str">
        <f t="shared" si="43"/>
        <v>23</v>
      </c>
      <c r="M924" s="15" t="str">
        <f t="shared" si="44"/>
        <v>2023年製</v>
      </c>
      <c r="N924" s="422">
        <f>VLOOKUP(B:B,価格調査!B:S,18,0)</f>
        <v>1074475971</v>
      </c>
      <c r="O924" s="15"/>
      <c r="P924" s="15"/>
    </row>
    <row r="925" spans="1:16">
      <c r="A925" s="16" t="s">
        <v>7651</v>
      </c>
      <c r="B925" s="373">
        <v>2454517159252</v>
      </c>
      <c r="C925" s="373">
        <v>4985009705308</v>
      </c>
      <c r="D925" s="21" t="s">
        <v>14091</v>
      </c>
      <c r="E925" s="22">
        <v>3123</v>
      </c>
      <c r="F925" s="22">
        <v>6</v>
      </c>
      <c r="G925" s="22">
        <v>0</v>
      </c>
      <c r="H925" s="22" t="s">
        <v>2037</v>
      </c>
      <c r="I925" s="22" t="s">
        <v>2036</v>
      </c>
      <c r="J925" s="22" t="s">
        <v>2058</v>
      </c>
      <c r="K925" s="15">
        <f t="shared" si="42"/>
        <v>2</v>
      </c>
      <c r="L925" s="15" t="str">
        <f t="shared" si="43"/>
        <v>23</v>
      </c>
      <c r="M925" s="15" t="str">
        <f t="shared" si="44"/>
        <v>2023年製</v>
      </c>
      <c r="N925" s="422">
        <f>VLOOKUP(B:B,価格調査!B:S,18,0)</f>
        <v>1074476218</v>
      </c>
      <c r="O925" s="15"/>
      <c r="P925" s="15"/>
    </row>
    <row r="926" spans="1:16">
      <c r="A926" s="16" t="s">
        <v>7651</v>
      </c>
      <c r="B926" s="373">
        <v>2454517159252</v>
      </c>
      <c r="C926" s="373">
        <v>4985009705308</v>
      </c>
      <c r="D926" s="21" t="s">
        <v>14091</v>
      </c>
      <c r="E926" s="22">
        <v>4923</v>
      </c>
      <c r="F926" s="22">
        <v>2</v>
      </c>
      <c r="G926" s="22">
        <v>0</v>
      </c>
      <c r="H926" s="22" t="s">
        <v>2037</v>
      </c>
      <c r="I926" s="22" t="s">
        <v>2036</v>
      </c>
      <c r="J926" s="22" t="s">
        <v>2038</v>
      </c>
      <c r="K926" s="15">
        <f t="shared" si="42"/>
        <v>2</v>
      </c>
      <c r="L926" s="15" t="str">
        <f t="shared" si="43"/>
        <v>23</v>
      </c>
      <c r="M926" s="15" t="str">
        <f t="shared" si="44"/>
        <v>2023年製</v>
      </c>
      <c r="N926" s="422">
        <f>VLOOKUP(B:B,価格調査!B:S,18,0)</f>
        <v>1074476218</v>
      </c>
      <c r="O926" s="15"/>
      <c r="P926" s="15"/>
    </row>
    <row r="927" spans="1:16">
      <c r="A927" s="16" t="s">
        <v>7651</v>
      </c>
      <c r="B927" s="373">
        <v>2454518159251</v>
      </c>
      <c r="C927" s="373">
        <v>4985009705483</v>
      </c>
      <c r="D927" s="21" t="s">
        <v>2057</v>
      </c>
      <c r="E927" s="22">
        <v>4923</v>
      </c>
      <c r="F927" s="22">
        <v>7</v>
      </c>
      <c r="G927" s="22">
        <v>0</v>
      </c>
      <c r="H927" s="22" t="s">
        <v>2037</v>
      </c>
      <c r="I927" s="22" t="s">
        <v>2036</v>
      </c>
      <c r="J927" s="22" t="s">
        <v>2038</v>
      </c>
      <c r="K927" s="15">
        <f t="shared" si="42"/>
        <v>2</v>
      </c>
      <c r="L927" s="15" t="str">
        <f t="shared" si="43"/>
        <v>23</v>
      </c>
      <c r="M927" s="15" t="str">
        <f t="shared" si="44"/>
        <v>2023年製</v>
      </c>
      <c r="N927" s="422">
        <f>VLOOKUP(B:B,価格調査!B:S,18,0)</f>
        <v>1074475990</v>
      </c>
      <c r="O927" s="15"/>
      <c r="P927" s="15"/>
    </row>
    <row r="928" spans="1:16">
      <c r="A928" s="16" t="s">
        <v>7651</v>
      </c>
      <c r="B928" s="373">
        <v>2454518159251</v>
      </c>
      <c r="C928" s="373">
        <v>4985009705483</v>
      </c>
      <c r="D928" s="21" t="s">
        <v>2057</v>
      </c>
      <c r="E928" s="22">
        <v>4123</v>
      </c>
      <c r="F928" s="22">
        <v>9</v>
      </c>
      <c r="G928" s="22">
        <v>0</v>
      </c>
      <c r="H928" s="22" t="s">
        <v>2037</v>
      </c>
      <c r="I928" s="22" t="s">
        <v>2036</v>
      </c>
      <c r="J928" s="22" t="s">
        <v>2038</v>
      </c>
      <c r="K928" s="15">
        <f t="shared" si="42"/>
        <v>2</v>
      </c>
      <c r="L928" s="15" t="str">
        <f t="shared" si="43"/>
        <v>23</v>
      </c>
      <c r="M928" s="15" t="str">
        <f t="shared" si="44"/>
        <v>2023年製</v>
      </c>
      <c r="N928" s="422">
        <f>VLOOKUP(B:B,価格調査!B:S,18,0)</f>
        <v>1074475990</v>
      </c>
      <c r="O928" s="15"/>
      <c r="P928" s="15"/>
    </row>
    <row r="929" spans="1:16">
      <c r="A929" s="16" t="s">
        <v>7651</v>
      </c>
      <c r="B929" s="373">
        <v>2554518159258</v>
      </c>
      <c r="C929" s="373">
        <v>4985009705490</v>
      </c>
      <c r="D929" s="21" t="s">
        <v>2242</v>
      </c>
      <c r="E929" s="22">
        <v>1223</v>
      </c>
      <c r="F929" s="22">
        <v>2</v>
      </c>
      <c r="G929" s="22">
        <v>0</v>
      </c>
      <c r="H929" s="22" t="s">
        <v>2037</v>
      </c>
      <c r="I929" s="22" t="s">
        <v>2036</v>
      </c>
      <c r="J929" s="22" t="s">
        <v>2046</v>
      </c>
      <c r="K929" s="15">
        <f t="shared" si="42"/>
        <v>4</v>
      </c>
      <c r="L929" s="15" t="str">
        <f t="shared" si="43"/>
        <v>23</v>
      </c>
      <c r="M929" s="15" t="str">
        <f t="shared" si="44"/>
        <v>2023年製</v>
      </c>
      <c r="N929" s="422" t="str">
        <f>VLOOKUP(B:B,価格調査!B:S,18,0)</f>
        <v>1075537430</v>
      </c>
      <c r="O929" s="15"/>
      <c r="P929" s="15"/>
    </row>
    <row r="930" spans="1:16">
      <c r="A930" s="16" t="s">
        <v>7651</v>
      </c>
      <c r="B930" s="373">
        <v>2554518159258</v>
      </c>
      <c r="C930" s="373">
        <v>4985009705490</v>
      </c>
      <c r="D930" s="21" t="s">
        <v>2242</v>
      </c>
      <c r="E930" s="22">
        <v>2723</v>
      </c>
      <c r="F930" s="22">
        <v>8</v>
      </c>
      <c r="G930" s="22">
        <v>0</v>
      </c>
      <c r="H930" s="22" t="s">
        <v>2037</v>
      </c>
      <c r="I930" s="22" t="s">
        <v>2036</v>
      </c>
      <c r="J930" s="22" t="s">
        <v>2055</v>
      </c>
      <c r="K930" s="15">
        <f t="shared" si="42"/>
        <v>4</v>
      </c>
      <c r="L930" s="15" t="str">
        <f t="shared" si="43"/>
        <v>23</v>
      </c>
      <c r="M930" s="15" t="str">
        <f t="shared" si="44"/>
        <v>2023年製</v>
      </c>
      <c r="N930" s="422" t="str">
        <f>VLOOKUP(B:B,価格調査!B:S,18,0)</f>
        <v>1075537430</v>
      </c>
      <c r="O930" s="15"/>
      <c r="P930" s="15"/>
    </row>
    <row r="931" spans="1:16">
      <c r="A931" s="16" t="s">
        <v>7651</v>
      </c>
      <c r="B931" s="373">
        <v>1955015155575</v>
      </c>
      <c r="C931" s="373">
        <v>4985009686546</v>
      </c>
      <c r="D931" s="21" t="s">
        <v>2133</v>
      </c>
      <c r="E931" s="22">
        <v>623</v>
      </c>
      <c r="F931" s="22">
        <v>4</v>
      </c>
      <c r="G931" s="22">
        <v>0</v>
      </c>
      <c r="H931" s="22" t="s">
        <v>2037</v>
      </c>
      <c r="I931" s="22" t="s">
        <v>2036</v>
      </c>
      <c r="J931" s="22" t="s">
        <v>2040</v>
      </c>
      <c r="K931" s="15">
        <f t="shared" si="42"/>
        <v>3</v>
      </c>
      <c r="L931" s="15" t="str">
        <f t="shared" si="43"/>
        <v>23</v>
      </c>
      <c r="M931" s="15" t="str">
        <f t="shared" si="44"/>
        <v>2023年製</v>
      </c>
      <c r="N931" s="422">
        <f>VLOOKUP(B:B,価格調査!B:S,18,0)</f>
        <v>1074476547</v>
      </c>
      <c r="O931" s="15"/>
      <c r="P931" s="15"/>
    </row>
    <row r="932" spans="1:16">
      <c r="A932" s="16" t="s">
        <v>7651</v>
      </c>
      <c r="B932" s="373">
        <v>1955015155575</v>
      </c>
      <c r="C932" s="373">
        <v>4985009686546</v>
      </c>
      <c r="D932" s="21" t="s">
        <v>2133</v>
      </c>
      <c r="E932" s="22">
        <v>4723</v>
      </c>
      <c r="F932" s="22">
        <v>10</v>
      </c>
      <c r="G932" s="22">
        <v>0</v>
      </c>
      <c r="H932" s="22" t="s">
        <v>2037</v>
      </c>
      <c r="I932" s="22" t="s">
        <v>2036</v>
      </c>
      <c r="J932" s="22" t="s">
        <v>2040</v>
      </c>
      <c r="K932" s="15">
        <f t="shared" si="42"/>
        <v>3</v>
      </c>
      <c r="L932" s="15" t="str">
        <f t="shared" si="43"/>
        <v>23</v>
      </c>
      <c r="M932" s="15" t="str">
        <f t="shared" si="44"/>
        <v>2023年製</v>
      </c>
      <c r="N932" s="422">
        <f>VLOOKUP(B:B,価格調査!B:S,18,0)</f>
        <v>1074476547</v>
      </c>
      <c r="O932" s="15"/>
      <c r="P932" s="15"/>
    </row>
    <row r="933" spans="1:16">
      <c r="A933" s="16" t="s">
        <v>7651</v>
      </c>
      <c r="B933" s="373">
        <v>1955015155575</v>
      </c>
      <c r="C933" s="373">
        <v>4985009686546</v>
      </c>
      <c r="D933" s="21" t="s">
        <v>2133</v>
      </c>
      <c r="E933" s="22">
        <v>1423</v>
      </c>
      <c r="F933" s="22">
        <v>2</v>
      </c>
      <c r="G933" s="22">
        <v>0</v>
      </c>
      <c r="H933" s="22" t="s">
        <v>2037</v>
      </c>
      <c r="I933" s="22" t="s">
        <v>2036</v>
      </c>
      <c r="J933" s="22" t="s">
        <v>2040</v>
      </c>
      <c r="K933" s="15">
        <f t="shared" si="42"/>
        <v>3</v>
      </c>
      <c r="L933" s="15" t="str">
        <f t="shared" si="43"/>
        <v>23</v>
      </c>
      <c r="M933" s="15" t="str">
        <f t="shared" si="44"/>
        <v>2023年製</v>
      </c>
      <c r="N933" s="422">
        <f>VLOOKUP(B:B,価格調査!B:S,18,0)</f>
        <v>1074476547</v>
      </c>
      <c r="O933" s="15"/>
      <c r="P933" s="15"/>
    </row>
    <row r="934" spans="1:16">
      <c r="A934" s="16" t="s">
        <v>7651</v>
      </c>
      <c r="B934" s="373">
        <v>2255018159051</v>
      </c>
      <c r="C934" s="373">
        <v>4985009702376</v>
      </c>
      <c r="D934" s="21" t="s">
        <v>13426</v>
      </c>
      <c r="E934" s="22">
        <v>4823</v>
      </c>
      <c r="F934" s="22">
        <v>3</v>
      </c>
      <c r="G934" s="22">
        <v>0</v>
      </c>
      <c r="H934" s="22" t="s">
        <v>2037</v>
      </c>
      <c r="I934" s="22" t="s">
        <v>2036</v>
      </c>
      <c r="J934" s="22" t="s">
        <v>2040</v>
      </c>
      <c r="K934" s="15">
        <f t="shared" si="42"/>
        <v>1</v>
      </c>
      <c r="L934" s="15" t="str">
        <f t="shared" si="43"/>
        <v>23</v>
      </c>
      <c r="M934" s="15" t="str">
        <f t="shared" si="44"/>
        <v>2023年製</v>
      </c>
      <c r="N934" s="422">
        <f>VLOOKUP(B:B,価格調査!B:S,18,0)</f>
        <v>1074476770</v>
      </c>
      <c r="O934" s="15"/>
      <c r="P934" s="15"/>
    </row>
    <row r="935" spans="1:16">
      <c r="A935" s="16" t="s">
        <v>7651</v>
      </c>
      <c r="B935" s="373">
        <v>1856515159189</v>
      </c>
      <c r="C935" s="373">
        <v>4985009704042</v>
      </c>
      <c r="D935" s="21" t="s">
        <v>14092</v>
      </c>
      <c r="E935" s="22">
        <v>2023</v>
      </c>
      <c r="F935" s="22">
        <v>4</v>
      </c>
      <c r="G935" s="22">
        <v>0</v>
      </c>
      <c r="H935" s="22" t="s">
        <v>2037</v>
      </c>
      <c r="I935" s="22" t="s">
        <v>2036</v>
      </c>
      <c r="J935" s="22" t="s">
        <v>2066</v>
      </c>
      <c r="K935" s="15">
        <f t="shared" si="42"/>
        <v>1</v>
      </c>
      <c r="L935" s="15" t="str">
        <f t="shared" si="43"/>
        <v>23</v>
      </c>
      <c r="M935" s="15" t="str">
        <f t="shared" si="44"/>
        <v>2023年製</v>
      </c>
      <c r="N935" s="422">
        <f>VLOOKUP(B:B,価格調査!B:S,18,0)</f>
        <v>1074476007</v>
      </c>
      <c r="O935" s="15"/>
      <c r="P935" s="15"/>
    </row>
    <row r="936" spans="1:16">
      <c r="A936" s="16" t="s">
        <v>7651</v>
      </c>
      <c r="B936" s="16">
        <v>2055517159183</v>
      </c>
      <c r="C936" s="16">
        <v>4985009704240</v>
      </c>
      <c r="D936" s="423" t="s">
        <v>2120</v>
      </c>
      <c r="E936" s="15">
        <v>1123</v>
      </c>
      <c r="F936" s="15">
        <v>4</v>
      </c>
      <c r="G936" s="15">
        <v>0</v>
      </c>
      <c r="H936" s="15" t="s">
        <v>2037</v>
      </c>
      <c r="I936" s="15" t="s">
        <v>2036</v>
      </c>
      <c r="J936" s="15" t="s">
        <v>2069</v>
      </c>
      <c r="K936" s="15">
        <f t="shared" si="42"/>
        <v>2</v>
      </c>
      <c r="L936" s="15" t="str">
        <f t="shared" si="43"/>
        <v>23</v>
      </c>
      <c r="M936" s="15" t="str">
        <f t="shared" si="44"/>
        <v>2023年製</v>
      </c>
      <c r="N936" s="422">
        <f>VLOOKUP(B:B,価格調査!B:S,18,0)</f>
        <v>1074476006</v>
      </c>
      <c r="O936" s="15"/>
      <c r="P936" s="15"/>
    </row>
    <row r="937" spans="1:16">
      <c r="A937" s="16" t="s">
        <v>7651</v>
      </c>
      <c r="B937" s="373">
        <v>2055517159183</v>
      </c>
      <c r="C937" s="373">
        <v>4985009704240</v>
      </c>
      <c r="D937" s="21" t="s">
        <v>2120</v>
      </c>
      <c r="E937" s="22">
        <v>2123</v>
      </c>
      <c r="F937" s="22">
        <v>4</v>
      </c>
      <c r="G937" s="22">
        <v>0</v>
      </c>
      <c r="H937" s="22" t="s">
        <v>2037</v>
      </c>
      <c r="I937" s="22" t="s">
        <v>2036</v>
      </c>
      <c r="J937" s="22" t="s">
        <v>2062</v>
      </c>
      <c r="K937" s="15">
        <f t="shared" si="42"/>
        <v>2</v>
      </c>
      <c r="L937" s="15" t="str">
        <f t="shared" si="43"/>
        <v>23</v>
      </c>
      <c r="M937" s="15" t="str">
        <f t="shared" si="44"/>
        <v>2023年製</v>
      </c>
      <c r="N937" s="422">
        <f>VLOOKUP(B:B,価格調査!B:S,18,0)</f>
        <v>1074476006</v>
      </c>
      <c r="O937" s="15"/>
      <c r="P937" s="15"/>
    </row>
    <row r="938" spans="1:16">
      <c r="A938" s="16" t="s">
        <v>7651</v>
      </c>
      <c r="B938" s="373">
        <v>2255018159181</v>
      </c>
      <c r="C938" s="373">
        <v>4985009704622</v>
      </c>
      <c r="D938" s="21" t="s">
        <v>12259</v>
      </c>
      <c r="E938" s="22">
        <v>5123</v>
      </c>
      <c r="F938" s="22">
        <v>11</v>
      </c>
      <c r="G938" s="22">
        <v>0</v>
      </c>
      <c r="H938" s="22" t="s">
        <v>2037</v>
      </c>
      <c r="I938" s="22" t="s">
        <v>2036</v>
      </c>
      <c r="J938" s="22" t="s">
        <v>2038</v>
      </c>
      <c r="K938" s="15">
        <f t="shared" si="42"/>
        <v>3</v>
      </c>
      <c r="L938" s="15" t="str">
        <f t="shared" si="43"/>
        <v>23</v>
      </c>
      <c r="M938" s="15" t="str">
        <f t="shared" si="44"/>
        <v>2023年製</v>
      </c>
      <c r="N938" s="422">
        <f>VLOOKUP(B:B,価格調査!B:S,18,0)</f>
        <v>1074476645</v>
      </c>
      <c r="O938" s="15"/>
      <c r="P938" s="15"/>
    </row>
    <row r="939" spans="1:16">
      <c r="A939" s="16" t="s">
        <v>7651</v>
      </c>
      <c r="B939" s="373">
        <v>2255018159181</v>
      </c>
      <c r="C939" s="373">
        <v>4985009704622</v>
      </c>
      <c r="D939" s="21" t="s">
        <v>12259</v>
      </c>
      <c r="E939" s="22">
        <v>4723</v>
      </c>
      <c r="F939" s="22">
        <v>11</v>
      </c>
      <c r="G939" s="22">
        <v>0</v>
      </c>
      <c r="H939" s="22" t="s">
        <v>2037</v>
      </c>
      <c r="I939" s="22" t="s">
        <v>2036</v>
      </c>
      <c r="J939" s="22" t="s">
        <v>2038</v>
      </c>
      <c r="K939" s="15">
        <f t="shared" si="42"/>
        <v>3</v>
      </c>
      <c r="L939" s="15" t="str">
        <f t="shared" si="43"/>
        <v>23</v>
      </c>
      <c r="M939" s="15" t="str">
        <f t="shared" si="44"/>
        <v>2023年製</v>
      </c>
      <c r="N939" s="422">
        <f>VLOOKUP(B:B,価格調査!B:S,18,0)</f>
        <v>1074476645</v>
      </c>
      <c r="O939" s="15"/>
      <c r="P939" s="15"/>
    </row>
    <row r="940" spans="1:16">
      <c r="A940" s="16" t="s">
        <v>7651</v>
      </c>
      <c r="B940" s="373">
        <v>2255018159181</v>
      </c>
      <c r="C940" s="373">
        <v>4985009704622</v>
      </c>
      <c r="D940" s="21" t="s">
        <v>12259</v>
      </c>
      <c r="E940" s="22">
        <v>4723</v>
      </c>
      <c r="F940" s="22">
        <v>6</v>
      </c>
      <c r="G940" s="22">
        <v>0</v>
      </c>
      <c r="H940" s="22" t="s">
        <v>2037</v>
      </c>
      <c r="I940" s="22" t="s">
        <v>2036</v>
      </c>
      <c r="J940" s="22" t="s">
        <v>2038</v>
      </c>
      <c r="K940" s="15">
        <f t="shared" si="42"/>
        <v>3</v>
      </c>
      <c r="L940" s="15" t="str">
        <f t="shared" si="43"/>
        <v>23</v>
      </c>
      <c r="M940" s="15" t="str">
        <f t="shared" si="44"/>
        <v>2023年製</v>
      </c>
      <c r="N940" s="422">
        <f>VLOOKUP(B:B,価格調査!B:S,18,0)</f>
        <v>1074476645</v>
      </c>
      <c r="O940" s="15"/>
      <c r="P940" s="15"/>
    </row>
    <row r="941" spans="1:16">
      <c r="A941" s="16" t="s">
        <v>7651</v>
      </c>
      <c r="B941" s="373">
        <v>2255518159186</v>
      </c>
      <c r="C941" s="373">
        <v>4985009704523</v>
      </c>
      <c r="D941" s="21" t="s">
        <v>2081</v>
      </c>
      <c r="E941" s="22">
        <v>3623</v>
      </c>
      <c r="F941" s="22">
        <v>12</v>
      </c>
      <c r="G941" s="22">
        <v>0</v>
      </c>
      <c r="H941" s="22" t="s">
        <v>2037</v>
      </c>
      <c r="I941" s="22" t="s">
        <v>2036</v>
      </c>
      <c r="J941" s="22" t="s">
        <v>2038</v>
      </c>
      <c r="K941" s="15">
        <f t="shared" si="42"/>
        <v>5</v>
      </c>
      <c r="L941" s="15" t="str">
        <f t="shared" si="43"/>
        <v>23</v>
      </c>
      <c r="M941" s="15" t="str">
        <f t="shared" si="44"/>
        <v>2023年製</v>
      </c>
      <c r="N941" s="422">
        <f>VLOOKUP(B:B,価格調査!B:S,18,0)</f>
        <v>1074476013</v>
      </c>
      <c r="O941" s="15"/>
      <c r="P941" s="15"/>
    </row>
    <row r="942" spans="1:16">
      <c r="A942" s="16" t="s">
        <v>7651</v>
      </c>
      <c r="B942" s="373">
        <v>2255518159186</v>
      </c>
      <c r="C942" s="373">
        <v>4985009704523</v>
      </c>
      <c r="D942" s="21" t="s">
        <v>2081</v>
      </c>
      <c r="E942" s="22">
        <v>1723</v>
      </c>
      <c r="F942" s="22">
        <v>3</v>
      </c>
      <c r="G942" s="22">
        <v>0</v>
      </c>
      <c r="H942" s="22" t="s">
        <v>2037</v>
      </c>
      <c r="I942" s="22" t="s">
        <v>2036</v>
      </c>
      <c r="J942" s="22" t="s">
        <v>2058</v>
      </c>
      <c r="K942" s="15">
        <f t="shared" si="42"/>
        <v>5</v>
      </c>
      <c r="L942" s="15" t="str">
        <f t="shared" si="43"/>
        <v>23</v>
      </c>
      <c r="M942" s="15" t="str">
        <f t="shared" si="44"/>
        <v>2023年製</v>
      </c>
      <c r="N942" s="422">
        <f>VLOOKUP(B:B,価格調査!B:S,18,0)</f>
        <v>1074476013</v>
      </c>
      <c r="O942" s="15"/>
      <c r="P942" s="15"/>
    </row>
    <row r="943" spans="1:16">
      <c r="A943" s="16" t="s">
        <v>7651</v>
      </c>
      <c r="B943" s="373">
        <v>2255518159186</v>
      </c>
      <c r="C943" s="373">
        <v>4985009704523</v>
      </c>
      <c r="D943" s="21" t="s">
        <v>2081</v>
      </c>
      <c r="E943" s="22">
        <v>1823</v>
      </c>
      <c r="F943" s="22">
        <v>4</v>
      </c>
      <c r="G943" s="22">
        <v>0</v>
      </c>
      <c r="H943" s="22" t="s">
        <v>2037</v>
      </c>
      <c r="I943" s="22" t="s">
        <v>2036</v>
      </c>
      <c r="J943" s="22" t="s">
        <v>2058</v>
      </c>
      <c r="K943" s="15">
        <f t="shared" si="42"/>
        <v>5</v>
      </c>
      <c r="L943" s="15" t="str">
        <f t="shared" si="43"/>
        <v>23</v>
      </c>
      <c r="M943" s="15" t="str">
        <f t="shared" si="44"/>
        <v>2023年製</v>
      </c>
      <c r="N943" s="422">
        <f>VLOOKUP(B:B,価格調査!B:S,18,0)</f>
        <v>1074476013</v>
      </c>
      <c r="O943" s="15"/>
      <c r="P943" s="15"/>
    </row>
    <row r="944" spans="1:16">
      <c r="A944" s="16" t="s">
        <v>7651</v>
      </c>
      <c r="B944" s="373">
        <v>2255518159186</v>
      </c>
      <c r="C944" s="373">
        <v>4985009704523</v>
      </c>
      <c r="D944" s="21" t="s">
        <v>2081</v>
      </c>
      <c r="E944" s="22">
        <v>1823</v>
      </c>
      <c r="F944" s="22">
        <v>4</v>
      </c>
      <c r="G944" s="22">
        <v>0</v>
      </c>
      <c r="H944" s="22" t="s">
        <v>2037</v>
      </c>
      <c r="I944" s="22" t="s">
        <v>2036</v>
      </c>
      <c r="J944" s="22" t="s">
        <v>2038</v>
      </c>
      <c r="K944" s="15">
        <f t="shared" si="42"/>
        <v>5</v>
      </c>
      <c r="L944" s="15" t="str">
        <f t="shared" si="43"/>
        <v>23</v>
      </c>
      <c r="M944" s="15" t="str">
        <f t="shared" si="44"/>
        <v>2023年製</v>
      </c>
      <c r="N944" s="422">
        <f>VLOOKUP(B:B,価格調査!B:S,18,0)</f>
        <v>1074476013</v>
      </c>
      <c r="O944" s="15"/>
      <c r="P944" s="15"/>
    </row>
    <row r="945" spans="1:16">
      <c r="A945" s="16" t="s">
        <v>7651</v>
      </c>
      <c r="B945" s="373">
        <v>2255518159186</v>
      </c>
      <c r="C945" s="373">
        <v>4985009704523</v>
      </c>
      <c r="D945" s="21" t="s">
        <v>2081</v>
      </c>
      <c r="E945" s="22">
        <v>1723</v>
      </c>
      <c r="F945" s="22">
        <v>1</v>
      </c>
      <c r="G945" s="22">
        <v>0</v>
      </c>
      <c r="H945" s="22" t="s">
        <v>2037</v>
      </c>
      <c r="I945" s="22" t="s">
        <v>2036</v>
      </c>
      <c r="J945" s="22" t="s">
        <v>2038</v>
      </c>
      <c r="K945" s="15">
        <f t="shared" si="42"/>
        <v>5</v>
      </c>
      <c r="L945" s="15" t="str">
        <f t="shared" si="43"/>
        <v>23</v>
      </c>
      <c r="M945" s="15" t="str">
        <f t="shared" si="44"/>
        <v>2023年製</v>
      </c>
      <c r="N945" s="422">
        <f>VLOOKUP(B:B,価格調査!B:S,18,0)</f>
        <v>1074476013</v>
      </c>
      <c r="O945" s="15"/>
      <c r="P945" s="15"/>
    </row>
    <row r="946" spans="1:16">
      <c r="A946" s="16" t="s">
        <v>7651</v>
      </c>
      <c r="B946" s="373">
        <v>2354518159186</v>
      </c>
      <c r="C946" s="373">
        <v>4985009704530</v>
      </c>
      <c r="D946" s="21" t="s">
        <v>2074</v>
      </c>
      <c r="E946" s="22">
        <v>2123</v>
      </c>
      <c r="F946" s="22">
        <v>1</v>
      </c>
      <c r="G946" s="22">
        <v>0</v>
      </c>
      <c r="H946" s="22" t="s">
        <v>2037</v>
      </c>
      <c r="I946" s="22" t="s">
        <v>2036</v>
      </c>
      <c r="J946" s="22" t="s">
        <v>2038</v>
      </c>
      <c r="K946" s="15">
        <f t="shared" si="42"/>
        <v>4</v>
      </c>
      <c r="L946" s="15" t="str">
        <f t="shared" si="43"/>
        <v>23</v>
      </c>
      <c r="M946" s="15" t="str">
        <f t="shared" si="44"/>
        <v>2023年製</v>
      </c>
      <c r="N946" s="422">
        <f>VLOOKUP(B:B,価格調査!B:S,18,0)</f>
        <v>1074476008</v>
      </c>
      <c r="O946" s="15"/>
      <c r="P946" s="15"/>
    </row>
    <row r="947" spans="1:16">
      <c r="A947" s="16" t="s">
        <v>7651</v>
      </c>
      <c r="B947" s="373">
        <v>2354518159186</v>
      </c>
      <c r="C947" s="373">
        <v>4985009704530</v>
      </c>
      <c r="D947" s="21" t="s">
        <v>2074</v>
      </c>
      <c r="E947" s="22">
        <v>2123</v>
      </c>
      <c r="F947" s="22">
        <v>1</v>
      </c>
      <c r="G947" s="22">
        <v>0</v>
      </c>
      <c r="H947" s="22" t="s">
        <v>2037</v>
      </c>
      <c r="I947" s="22" t="s">
        <v>2036</v>
      </c>
      <c r="J947" s="22" t="s">
        <v>2038</v>
      </c>
      <c r="K947" s="15">
        <f t="shared" si="42"/>
        <v>4</v>
      </c>
      <c r="L947" s="15" t="str">
        <f t="shared" si="43"/>
        <v>23</v>
      </c>
      <c r="M947" s="15" t="str">
        <f t="shared" si="44"/>
        <v>2023年製</v>
      </c>
      <c r="N947" s="422">
        <f>VLOOKUP(B:B,価格調査!B:S,18,0)</f>
        <v>1074476008</v>
      </c>
      <c r="O947" s="15"/>
      <c r="P947" s="15"/>
    </row>
    <row r="948" spans="1:16">
      <c r="A948" s="16" t="s">
        <v>7651</v>
      </c>
      <c r="B948" s="373">
        <v>2354518159186</v>
      </c>
      <c r="C948" s="373">
        <v>4985009704530</v>
      </c>
      <c r="D948" s="21" t="s">
        <v>2074</v>
      </c>
      <c r="E948" s="22">
        <v>4723</v>
      </c>
      <c r="F948" s="22">
        <v>4</v>
      </c>
      <c r="G948" s="22">
        <v>0</v>
      </c>
      <c r="H948" s="22" t="s">
        <v>2037</v>
      </c>
      <c r="I948" s="22" t="s">
        <v>2036</v>
      </c>
      <c r="J948" s="22" t="s">
        <v>2038</v>
      </c>
      <c r="K948" s="15">
        <f t="shared" si="42"/>
        <v>4</v>
      </c>
      <c r="L948" s="15" t="str">
        <f t="shared" si="43"/>
        <v>23</v>
      </c>
      <c r="M948" s="15" t="str">
        <f t="shared" si="44"/>
        <v>2023年製</v>
      </c>
      <c r="N948" s="422">
        <f>VLOOKUP(B:B,価格調査!B:S,18,0)</f>
        <v>1074476008</v>
      </c>
      <c r="O948" s="15"/>
      <c r="P948" s="15"/>
    </row>
    <row r="949" spans="1:16">
      <c r="A949" s="16" t="s">
        <v>7651</v>
      </c>
      <c r="B949" s="373">
        <v>2354518159186</v>
      </c>
      <c r="C949" s="373">
        <v>4985009704530</v>
      </c>
      <c r="D949" s="21" t="s">
        <v>2074</v>
      </c>
      <c r="E949" s="22">
        <v>4723</v>
      </c>
      <c r="F949" s="22">
        <v>12</v>
      </c>
      <c r="G949" s="22">
        <v>0</v>
      </c>
      <c r="H949" s="22" t="s">
        <v>2037</v>
      </c>
      <c r="I949" s="22" t="s">
        <v>2036</v>
      </c>
      <c r="J949" s="22" t="s">
        <v>2038</v>
      </c>
      <c r="K949" s="15">
        <f t="shared" si="42"/>
        <v>4</v>
      </c>
      <c r="L949" s="15" t="str">
        <f t="shared" si="43"/>
        <v>23</v>
      </c>
      <c r="M949" s="15" t="str">
        <f t="shared" si="44"/>
        <v>2023年製</v>
      </c>
      <c r="N949" s="422">
        <f>VLOOKUP(B:B,価格調査!B:S,18,0)</f>
        <v>1074476008</v>
      </c>
      <c r="O949" s="15"/>
      <c r="P949" s="15"/>
    </row>
    <row r="950" spans="1:16">
      <c r="A950" s="16" t="s">
        <v>7651</v>
      </c>
      <c r="B950" s="373">
        <v>1856015159184</v>
      </c>
      <c r="C950" s="373">
        <v>4985009704035</v>
      </c>
      <c r="D950" s="21" t="s">
        <v>13465</v>
      </c>
      <c r="E950" s="22">
        <v>4323</v>
      </c>
      <c r="F950" s="22">
        <v>31</v>
      </c>
      <c r="G950" s="22">
        <v>0</v>
      </c>
      <c r="H950" s="22" t="s">
        <v>2037</v>
      </c>
      <c r="I950" s="22" t="s">
        <v>2036</v>
      </c>
      <c r="J950" s="22" t="s">
        <v>2066</v>
      </c>
      <c r="K950" s="15">
        <f t="shared" si="42"/>
        <v>2</v>
      </c>
      <c r="L950" s="15" t="str">
        <f t="shared" si="43"/>
        <v>23</v>
      </c>
      <c r="M950" s="15" t="str">
        <f t="shared" si="44"/>
        <v>2023年製</v>
      </c>
      <c r="N950" s="422">
        <f>VLOOKUP(B:B,価格調査!B:S,18,0)</f>
        <v>1074476005</v>
      </c>
      <c r="O950" s="15"/>
      <c r="P950" s="15"/>
    </row>
    <row r="951" spans="1:16">
      <c r="A951" s="16" t="s">
        <v>7651</v>
      </c>
      <c r="B951" s="373">
        <v>1856015159184</v>
      </c>
      <c r="C951" s="373">
        <v>4985009704035</v>
      </c>
      <c r="D951" s="21" t="s">
        <v>13465</v>
      </c>
      <c r="E951" s="22">
        <v>4323</v>
      </c>
      <c r="F951" s="22">
        <v>12</v>
      </c>
      <c r="G951" s="22">
        <v>0</v>
      </c>
      <c r="H951" s="22" t="s">
        <v>2037</v>
      </c>
      <c r="I951" s="22" t="s">
        <v>2036</v>
      </c>
      <c r="J951" s="22" t="s">
        <v>2066</v>
      </c>
      <c r="K951" s="15">
        <f t="shared" si="42"/>
        <v>2</v>
      </c>
      <c r="L951" s="15" t="str">
        <f t="shared" si="43"/>
        <v>23</v>
      </c>
      <c r="M951" s="15" t="str">
        <f t="shared" si="44"/>
        <v>2023年製</v>
      </c>
      <c r="N951" s="422">
        <f>VLOOKUP(B:B,価格調査!B:S,18,0)</f>
        <v>1074476005</v>
      </c>
      <c r="O951" s="15"/>
      <c r="P951" s="15"/>
    </row>
    <row r="952" spans="1:16">
      <c r="A952" s="16" t="s">
        <v>7651</v>
      </c>
      <c r="B952" s="373">
        <v>1956515159186</v>
      </c>
      <c r="C952" s="373">
        <v>4985009704936</v>
      </c>
      <c r="D952" s="21" t="s">
        <v>14169</v>
      </c>
      <c r="E952" s="22">
        <v>2723</v>
      </c>
      <c r="F952" s="22">
        <v>8</v>
      </c>
      <c r="G952" s="22">
        <v>0</v>
      </c>
      <c r="H952" s="22" t="s">
        <v>2037</v>
      </c>
      <c r="I952" s="22" t="s">
        <v>2036</v>
      </c>
      <c r="J952" s="22" t="s">
        <v>2066</v>
      </c>
      <c r="K952" s="15">
        <f t="shared" si="42"/>
        <v>1</v>
      </c>
      <c r="L952" s="15" t="str">
        <f t="shared" si="43"/>
        <v>23</v>
      </c>
      <c r="M952" s="15" t="str">
        <f t="shared" si="44"/>
        <v>2023年製</v>
      </c>
      <c r="N952" s="422" t="e">
        <f>VLOOKUP(B:B,価格調査!B:S,18,0)</f>
        <v>#N/A</v>
      </c>
      <c r="O952" s="15"/>
      <c r="P952" s="15"/>
    </row>
    <row r="953" spans="1:16">
      <c r="A953" s="16" t="s">
        <v>7651</v>
      </c>
      <c r="B953" s="373">
        <v>1855515155412</v>
      </c>
      <c r="C953" s="373">
        <v>4985009686539</v>
      </c>
      <c r="D953" s="21" t="s">
        <v>2139</v>
      </c>
      <c r="E953" s="22">
        <v>4723</v>
      </c>
      <c r="F953" s="22">
        <v>19</v>
      </c>
      <c r="G953" s="22">
        <v>0</v>
      </c>
      <c r="H953" s="22" t="s">
        <v>2037</v>
      </c>
      <c r="I953" s="22" t="s">
        <v>2036</v>
      </c>
      <c r="J953" s="22" t="s">
        <v>2040</v>
      </c>
      <c r="K953" s="15">
        <f t="shared" si="42"/>
        <v>2</v>
      </c>
      <c r="L953" s="15" t="str">
        <f t="shared" si="43"/>
        <v>23</v>
      </c>
      <c r="M953" s="15" t="str">
        <f t="shared" si="44"/>
        <v>2023年製</v>
      </c>
      <c r="N953" s="422">
        <f>VLOOKUP(B:B,価格調査!B:S,18,0)</f>
        <v>1074476001</v>
      </c>
      <c r="O953" s="15"/>
      <c r="P953" s="15"/>
    </row>
    <row r="954" spans="1:16">
      <c r="A954" s="16" t="s">
        <v>7651</v>
      </c>
      <c r="B954" s="373">
        <v>1855515155412</v>
      </c>
      <c r="C954" s="373">
        <v>4985009686539</v>
      </c>
      <c r="D954" s="21" t="s">
        <v>2139</v>
      </c>
      <c r="E954" s="22">
        <v>3623</v>
      </c>
      <c r="F954" s="22">
        <v>1</v>
      </c>
      <c r="G954" s="22">
        <v>0</v>
      </c>
      <c r="H954" s="22" t="s">
        <v>2037</v>
      </c>
      <c r="I954" s="22" t="s">
        <v>2036</v>
      </c>
      <c r="J954" s="22" t="s">
        <v>2040</v>
      </c>
      <c r="K954" s="15">
        <f t="shared" si="42"/>
        <v>2</v>
      </c>
      <c r="L954" s="15" t="str">
        <f t="shared" si="43"/>
        <v>23</v>
      </c>
      <c r="M954" s="15" t="str">
        <f t="shared" si="44"/>
        <v>2023年製</v>
      </c>
      <c r="N954" s="422">
        <f>VLOOKUP(B:B,価格調査!B:S,18,0)</f>
        <v>1074476001</v>
      </c>
      <c r="O954" s="15"/>
      <c r="P954" s="15"/>
    </row>
    <row r="955" spans="1:16">
      <c r="A955" s="16" t="s">
        <v>7651</v>
      </c>
      <c r="B955" s="373">
        <v>1955515155419</v>
      </c>
      <c r="C955" s="373">
        <v>4985009686553</v>
      </c>
      <c r="D955" s="21" t="s">
        <v>2130</v>
      </c>
      <c r="E955" s="22">
        <v>5223</v>
      </c>
      <c r="F955" s="22">
        <v>3</v>
      </c>
      <c r="G955" s="22">
        <v>0</v>
      </c>
      <c r="H955" s="22" t="s">
        <v>2037</v>
      </c>
      <c r="I955" s="22" t="s">
        <v>2036</v>
      </c>
      <c r="J955" s="22" t="s">
        <v>2040</v>
      </c>
      <c r="K955" s="15">
        <f t="shared" si="42"/>
        <v>3</v>
      </c>
      <c r="L955" s="15" t="str">
        <f t="shared" si="43"/>
        <v>23</v>
      </c>
      <c r="M955" s="15" t="str">
        <f t="shared" si="44"/>
        <v>2023年製</v>
      </c>
      <c r="N955" s="422">
        <f>VLOOKUP(B:B,価格調査!B:S,18,0)</f>
        <v>1074476481</v>
      </c>
      <c r="O955" s="15"/>
      <c r="P955" s="15"/>
    </row>
    <row r="956" spans="1:16">
      <c r="A956" s="16" t="s">
        <v>7651</v>
      </c>
      <c r="B956" s="373">
        <v>1955515155419</v>
      </c>
      <c r="C956" s="373">
        <v>4985009686553</v>
      </c>
      <c r="D956" s="21" t="s">
        <v>2130</v>
      </c>
      <c r="E956" s="22">
        <v>2123</v>
      </c>
      <c r="F956" s="22">
        <v>4</v>
      </c>
      <c r="G956" s="22">
        <v>0</v>
      </c>
      <c r="H956" s="22" t="s">
        <v>2037</v>
      </c>
      <c r="I956" s="22" t="s">
        <v>2036</v>
      </c>
      <c r="J956" s="22" t="s">
        <v>2040</v>
      </c>
      <c r="K956" s="15">
        <f t="shared" si="42"/>
        <v>3</v>
      </c>
      <c r="L956" s="15" t="str">
        <f t="shared" si="43"/>
        <v>23</v>
      </c>
      <c r="M956" s="15" t="str">
        <f t="shared" si="44"/>
        <v>2023年製</v>
      </c>
      <c r="N956" s="422">
        <f>VLOOKUP(B:B,価格調査!B:S,18,0)</f>
        <v>1074476481</v>
      </c>
      <c r="O956" s="15"/>
      <c r="P956" s="15"/>
    </row>
    <row r="957" spans="1:16">
      <c r="A957" s="16" t="s">
        <v>7651</v>
      </c>
      <c r="B957" s="373">
        <v>1955515155419</v>
      </c>
      <c r="C957" s="373">
        <v>4985009686553</v>
      </c>
      <c r="D957" s="21" t="s">
        <v>2130</v>
      </c>
      <c r="E957" s="22">
        <v>2623</v>
      </c>
      <c r="F957" s="22">
        <v>3</v>
      </c>
      <c r="G957" s="22">
        <v>0</v>
      </c>
      <c r="H957" s="22" t="s">
        <v>2037</v>
      </c>
      <c r="I957" s="22" t="s">
        <v>2036</v>
      </c>
      <c r="J957" s="22" t="s">
        <v>2041</v>
      </c>
      <c r="K957" s="15">
        <f t="shared" si="42"/>
        <v>3</v>
      </c>
      <c r="L957" s="15" t="str">
        <f t="shared" si="43"/>
        <v>23</v>
      </c>
      <c r="M957" s="15" t="str">
        <f t="shared" si="44"/>
        <v>2023年製</v>
      </c>
      <c r="N957" s="422">
        <f>VLOOKUP(B:B,価格調査!B:S,18,0)</f>
        <v>1074476481</v>
      </c>
      <c r="O957" s="15"/>
      <c r="P957" s="15"/>
    </row>
    <row r="958" spans="1:16">
      <c r="A958" s="16" t="s">
        <v>7651</v>
      </c>
      <c r="B958" s="373">
        <v>2356018159307</v>
      </c>
      <c r="C958" s="373">
        <v>4985009706268</v>
      </c>
      <c r="D958" s="21" t="s">
        <v>6190</v>
      </c>
      <c r="E958" s="22">
        <v>4623</v>
      </c>
      <c r="F958" s="22">
        <v>11</v>
      </c>
      <c r="G958" s="22">
        <v>0</v>
      </c>
      <c r="H958" s="22" t="s">
        <v>2037</v>
      </c>
      <c r="I958" s="22" t="s">
        <v>2036</v>
      </c>
      <c r="J958" s="22" t="s">
        <v>2041</v>
      </c>
      <c r="K958" s="15">
        <f t="shared" si="42"/>
        <v>4</v>
      </c>
      <c r="L958" s="15" t="str">
        <f t="shared" si="43"/>
        <v>23</v>
      </c>
      <c r="M958" s="15" t="str">
        <f t="shared" si="44"/>
        <v>2023年製</v>
      </c>
      <c r="N958" s="422">
        <f>VLOOKUP(B:B,価格調査!B:S,18,0)</f>
        <v>1074475936</v>
      </c>
      <c r="O958" s="15"/>
      <c r="P958" s="15"/>
    </row>
    <row r="959" spans="1:16">
      <c r="A959" s="16" t="s">
        <v>7651</v>
      </c>
      <c r="B959" s="373">
        <v>2356018159307</v>
      </c>
      <c r="C959" s="373">
        <v>4985009706268</v>
      </c>
      <c r="D959" s="21" t="s">
        <v>6190</v>
      </c>
      <c r="E959" s="22">
        <v>3723</v>
      </c>
      <c r="F959" s="22">
        <v>3</v>
      </c>
      <c r="G959" s="22">
        <v>0</v>
      </c>
      <c r="H959" s="22" t="s">
        <v>2037</v>
      </c>
      <c r="I959" s="22" t="s">
        <v>2036</v>
      </c>
      <c r="J959" s="22" t="s">
        <v>2041</v>
      </c>
      <c r="K959" s="15">
        <f t="shared" si="42"/>
        <v>4</v>
      </c>
      <c r="L959" s="15" t="str">
        <f t="shared" si="43"/>
        <v>23</v>
      </c>
      <c r="M959" s="15" t="str">
        <f t="shared" si="44"/>
        <v>2023年製</v>
      </c>
      <c r="N959" s="422">
        <f>VLOOKUP(B:B,価格調査!B:S,18,0)</f>
        <v>1074475936</v>
      </c>
      <c r="O959" s="15"/>
      <c r="P959" s="15"/>
    </row>
    <row r="960" spans="1:16">
      <c r="A960" s="16" t="s">
        <v>7651</v>
      </c>
      <c r="B960" s="373">
        <v>2356018159307</v>
      </c>
      <c r="C960" s="373">
        <v>4985009706268</v>
      </c>
      <c r="D960" s="21" t="s">
        <v>6190</v>
      </c>
      <c r="E960" s="22">
        <v>3723</v>
      </c>
      <c r="F960" s="22">
        <v>9</v>
      </c>
      <c r="G960" s="22">
        <v>0</v>
      </c>
      <c r="H960" s="22" t="s">
        <v>2037</v>
      </c>
      <c r="I960" s="22" t="s">
        <v>2036</v>
      </c>
      <c r="J960" s="22" t="s">
        <v>2041</v>
      </c>
      <c r="K960" s="15">
        <f t="shared" si="42"/>
        <v>4</v>
      </c>
      <c r="L960" s="15" t="str">
        <f t="shared" si="43"/>
        <v>23</v>
      </c>
      <c r="M960" s="15" t="str">
        <f t="shared" si="44"/>
        <v>2023年製</v>
      </c>
      <c r="N960" s="422">
        <f>VLOOKUP(B:B,価格調査!B:S,18,0)</f>
        <v>1074475936</v>
      </c>
      <c r="O960" s="15"/>
      <c r="P960" s="15"/>
    </row>
    <row r="961" spans="1:16">
      <c r="A961" s="16" t="s">
        <v>7651</v>
      </c>
      <c r="B961" s="373">
        <v>2356018159307</v>
      </c>
      <c r="C961" s="373">
        <v>4985009706268</v>
      </c>
      <c r="D961" s="21" t="s">
        <v>6190</v>
      </c>
      <c r="E961" s="22">
        <v>4623</v>
      </c>
      <c r="F961" s="22">
        <v>5</v>
      </c>
      <c r="G961" s="22">
        <v>0</v>
      </c>
      <c r="H961" s="22" t="s">
        <v>2037</v>
      </c>
      <c r="I961" s="22" t="s">
        <v>2036</v>
      </c>
      <c r="J961" s="22" t="s">
        <v>2040</v>
      </c>
      <c r="K961" s="15">
        <f t="shared" si="42"/>
        <v>4</v>
      </c>
      <c r="L961" s="15" t="str">
        <f t="shared" si="43"/>
        <v>23</v>
      </c>
      <c r="M961" s="15" t="str">
        <f t="shared" si="44"/>
        <v>2023年製</v>
      </c>
      <c r="N961" s="422">
        <f>VLOOKUP(B:B,価格調査!B:S,18,0)</f>
        <v>1074475936</v>
      </c>
      <c r="O961" s="15"/>
      <c r="P961" s="15"/>
    </row>
    <row r="962" spans="1:16">
      <c r="A962" s="16" t="s">
        <v>7651</v>
      </c>
      <c r="B962" s="373">
        <v>2355520159300</v>
      </c>
      <c r="C962" s="373">
        <v>4985009706480</v>
      </c>
      <c r="D962" s="21" t="s">
        <v>12053</v>
      </c>
      <c r="E962" s="22">
        <v>4223</v>
      </c>
      <c r="F962" s="22">
        <v>2</v>
      </c>
      <c r="G962" s="22">
        <v>0</v>
      </c>
      <c r="H962" s="22" t="s">
        <v>2037</v>
      </c>
      <c r="I962" s="22" t="s">
        <v>2036</v>
      </c>
      <c r="J962" s="22" t="s">
        <v>2038</v>
      </c>
      <c r="K962" s="15">
        <f t="shared" ref="K962:K1025" si="45">COUNTIF(B:B,B962)</f>
        <v>4</v>
      </c>
      <c r="L962" s="15" t="str">
        <f t="shared" ref="L962:L1025" si="46">RIGHT(E962,2)</f>
        <v>23</v>
      </c>
      <c r="M962" s="15" t="str">
        <f t="shared" ref="M962:M1025" si="47">"20"&amp;L962&amp;"年製"</f>
        <v>2023年製</v>
      </c>
      <c r="N962" s="422">
        <f>VLOOKUP(B:B,価格調査!B:S,18,0)</f>
        <v>1074475934</v>
      </c>
      <c r="O962" s="15"/>
      <c r="P962" s="15"/>
    </row>
    <row r="963" spans="1:16">
      <c r="A963" s="16" t="s">
        <v>7651</v>
      </c>
      <c r="B963" s="373">
        <v>2355520159300</v>
      </c>
      <c r="C963" s="373">
        <v>4985009706480</v>
      </c>
      <c r="D963" s="21" t="s">
        <v>12053</v>
      </c>
      <c r="E963" s="22">
        <v>4623</v>
      </c>
      <c r="F963" s="22">
        <v>12</v>
      </c>
      <c r="G963" s="22">
        <v>0</v>
      </c>
      <c r="H963" s="22" t="s">
        <v>2037</v>
      </c>
      <c r="I963" s="22" t="s">
        <v>2036</v>
      </c>
      <c r="J963" s="22" t="s">
        <v>2038</v>
      </c>
      <c r="K963" s="15">
        <f t="shared" si="45"/>
        <v>4</v>
      </c>
      <c r="L963" s="15" t="str">
        <f t="shared" si="46"/>
        <v>23</v>
      </c>
      <c r="M963" s="15" t="str">
        <f t="shared" si="47"/>
        <v>2023年製</v>
      </c>
      <c r="N963" s="422">
        <f>VLOOKUP(B:B,価格調査!B:S,18,0)</f>
        <v>1074475934</v>
      </c>
      <c r="O963" s="15"/>
      <c r="P963" s="15"/>
    </row>
    <row r="964" spans="1:16">
      <c r="A964" s="16" t="s">
        <v>7651</v>
      </c>
      <c r="B964" s="16">
        <v>2355520159300</v>
      </c>
      <c r="C964" s="16">
        <v>4985009706480</v>
      </c>
      <c r="D964" s="423" t="s">
        <v>12053</v>
      </c>
      <c r="E964" s="15">
        <v>4623</v>
      </c>
      <c r="F964" s="15">
        <v>12</v>
      </c>
      <c r="G964" s="15">
        <v>0</v>
      </c>
      <c r="H964" s="15" t="s">
        <v>2037</v>
      </c>
      <c r="I964" s="15" t="s">
        <v>2036</v>
      </c>
      <c r="J964" s="15" t="s">
        <v>2038</v>
      </c>
      <c r="K964" s="15">
        <f t="shared" si="45"/>
        <v>4</v>
      </c>
      <c r="L964" s="15" t="str">
        <f t="shared" si="46"/>
        <v>23</v>
      </c>
      <c r="M964" s="15" t="str">
        <f t="shared" si="47"/>
        <v>2023年製</v>
      </c>
      <c r="N964" s="422">
        <f>VLOOKUP(B:B,価格調査!B:S,18,0)</f>
        <v>1074475934</v>
      </c>
      <c r="O964" s="15"/>
      <c r="P964" s="15"/>
    </row>
    <row r="965" spans="1:16">
      <c r="A965" s="16" t="s">
        <v>7651</v>
      </c>
      <c r="B965" s="373">
        <v>2355520159300</v>
      </c>
      <c r="C965" s="373">
        <v>4985009706480</v>
      </c>
      <c r="D965" s="21" t="s">
        <v>12053</v>
      </c>
      <c r="E965" s="22">
        <v>5023</v>
      </c>
      <c r="F965" s="22">
        <v>10</v>
      </c>
      <c r="G965" s="22">
        <v>0</v>
      </c>
      <c r="H965" s="22" t="s">
        <v>2037</v>
      </c>
      <c r="I965" s="22" t="s">
        <v>2036</v>
      </c>
      <c r="J965" s="22" t="s">
        <v>2038</v>
      </c>
      <c r="K965" s="15">
        <f t="shared" si="45"/>
        <v>4</v>
      </c>
      <c r="L965" s="15" t="str">
        <f t="shared" si="46"/>
        <v>23</v>
      </c>
      <c r="M965" s="15" t="str">
        <f t="shared" si="47"/>
        <v>2023年製</v>
      </c>
      <c r="N965" s="422">
        <f>VLOOKUP(B:B,価格調査!B:S,18,0)</f>
        <v>1074475934</v>
      </c>
      <c r="O965" s="15"/>
      <c r="P965" s="15"/>
    </row>
    <row r="966" spans="1:16">
      <c r="A966" s="16" t="s">
        <v>7651</v>
      </c>
      <c r="B966" s="16">
        <v>2256517159306</v>
      </c>
      <c r="C966" s="16">
        <v>4985009706145</v>
      </c>
      <c r="D966" s="423" t="s">
        <v>2079</v>
      </c>
      <c r="E966" s="15">
        <v>4523</v>
      </c>
      <c r="F966" s="15">
        <v>4</v>
      </c>
      <c r="G966" s="15">
        <v>0</v>
      </c>
      <c r="H966" s="15" t="s">
        <v>2037</v>
      </c>
      <c r="I966" s="15" t="s">
        <v>2036</v>
      </c>
      <c r="J966" s="15" t="s">
        <v>2040</v>
      </c>
      <c r="K966" s="15">
        <f t="shared" si="45"/>
        <v>4</v>
      </c>
      <c r="L966" s="15" t="str">
        <f t="shared" si="46"/>
        <v>23</v>
      </c>
      <c r="M966" s="15" t="str">
        <f t="shared" si="47"/>
        <v>2023年製</v>
      </c>
      <c r="N966" s="422">
        <f>VLOOKUP(B:B,価格調査!B:S,18,0)</f>
        <v>1074475938</v>
      </c>
      <c r="O966" s="15"/>
      <c r="P966" s="15"/>
    </row>
    <row r="967" spans="1:16">
      <c r="A967" s="16" t="s">
        <v>7651</v>
      </c>
      <c r="B967" s="373">
        <v>2256517159306</v>
      </c>
      <c r="C967" s="373">
        <v>4985009706145</v>
      </c>
      <c r="D967" s="21" t="s">
        <v>2079</v>
      </c>
      <c r="E967" s="22">
        <v>4523</v>
      </c>
      <c r="F967" s="22">
        <v>8</v>
      </c>
      <c r="G967" s="22">
        <v>0</v>
      </c>
      <c r="H967" s="22" t="s">
        <v>2037</v>
      </c>
      <c r="I967" s="22" t="s">
        <v>2036</v>
      </c>
      <c r="J967" s="22" t="s">
        <v>2040</v>
      </c>
      <c r="K967" s="15">
        <f t="shared" si="45"/>
        <v>4</v>
      </c>
      <c r="L967" s="15" t="str">
        <f t="shared" si="46"/>
        <v>23</v>
      </c>
      <c r="M967" s="15" t="str">
        <f t="shared" si="47"/>
        <v>2023年製</v>
      </c>
      <c r="N967" s="422">
        <f>VLOOKUP(B:B,価格調査!B:S,18,0)</f>
        <v>1074475938</v>
      </c>
      <c r="O967" s="15"/>
      <c r="P967" s="15"/>
    </row>
    <row r="968" spans="1:16">
      <c r="A968" s="16" t="s">
        <v>7651</v>
      </c>
      <c r="B968" s="373">
        <v>2256517159306</v>
      </c>
      <c r="C968" s="373">
        <v>4985009706145</v>
      </c>
      <c r="D968" s="21" t="s">
        <v>2079</v>
      </c>
      <c r="E968" s="22">
        <v>3023</v>
      </c>
      <c r="F968" s="22">
        <v>4</v>
      </c>
      <c r="G968" s="22">
        <v>0</v>
      </c>
      <c r="H968" s="22" t="s">
        <v>2037</v>
      </c>
      <c r="I968" s="22" t="s">
        <v>2036</v>
      </c>
      <c r="J968" s="22" t="s">
        <v>2041</v>
      </c>
      <c r="K968" s="15">
        <f t="shared" si="45"/>
        <v>4</v>
      </c>
      <c r="L968" s="15" t="str">
        <f t="shared" si="46"/>
        <v>23</v>
      </c>
      <c r="M968" s="15" t="str">
        <f t="shared" si="47"/>
        <v>2023年製</v>
      </c>
      <c r="N968" s="422">
        <f>VLOOKUP(B:B,価格調査!B:S,18,0)</f>
        <v>1074475938</v>
      </c>
      <c r="O968" s="15"/>
      <c r="P968" s="15"/>
    </row>
    <row r="969" spans="1:16">
      <c r="A969" s="16" t="s">
        <v>7651</v>
      </c>
      <c r="B969" s="373">
        <v>2256517159306</v>
      </c>
      <c r="C969" s="373">
        <v>4985009706145</v>
      </c>
      <c r="D969" s="21" t="s">
        <v>2079</v>
      </c>
      <c r="E969" s="22">
        <v>1923</v>
      </c>
      <c r="F969" s="22">
        <v>4</v>
      </c>
      <c r="G969" s="22">
        <v>0</v>
      </c>
      <c r="H969" s="22" t="s">
        <v>2037</v>
      </c>
      <c r="I969" s="22" t="s">
        <v>2036</v>
      </c>
      <c r="J969" s="22" t="s">
        <v>2041</v>
      </c>
      <c r="K969" s="15">
        <f t="shared" si="45"/>
        <v>4</v>
      </c>
      <c r="L969" s="15" t="str">
        <f t="shared" si="46"/>
        <v>23</v>
      </c>
      <c r="M969" s="15" t="str">
        <f t="shared" si="47"/>
        <v>2023年製</v>
      </c>
      <c r="N969" s="422">
        <f>VLOOKUP(B:B,価格調査!B:S,18,0)</f>
        <v>1074475938</v>
      </c>
      <c r="O969" s="15"/>
      <c r="P969" s="15"/>
    </row>
    <row r="970" spans="1:16">
      <c r="A970" s="16" t="s">
        <v>7651</v>
      </c>
      <c r="B970" s="373">
        <v>2656517159304</v>
      </c>
      <c r="C970" s="373">
        <v>4985009706190</v>
      </c>
      <c r="D970" s="21" t="s">
        <v>2042</v>
      </c>
      <c r="E970" s="22">
        <v>1423</v>
      </c>
      <c r="F970" s="22">
        <v>4</v>
      </c>
      <c r="G970" s="22">
        <v>0</v>
      </c>
      <c r="H970" s="22" t="s">
        <v>2037</v>
      </c>
      <c r="I970" s="22" t="s">
        <v>2036</v>
      </c>
      <c r="J970" s="22" t="s">
        <v>2041</v>
      </c>
      <c r="K970" s="15">
        <f t="shared" si="45"/>
        <v>2</v>
      </c>
      <c r="L970" s="15" t="str">
        <f t="shared" si="46"/>
        <v>23</v>
      </c>
      <c r="M970" s="15" t="str">
        <f t="shared" si="47"/>
        <v>2023年製</v>
      </c>
      <c r="N970" s="422">
        <f>VLOOKUP(B:B,価格調査!B:S,18,0)</f>
        <v>1074475935</v>
      </c>
      <c r="O970" s="15"/>
      <c r="P970" s="15"/>
    </row>
    <row r="971" spans="1:16">
      <c r="A971" s="16" t="s">
        <v>7651</v>
      </c>
      <c r="B971" s="373">
        <v>2656517159304</v>
      </c>
      <c r="C971" s="373">
        <v>4985009706190</v>
      </c>
      <c r="D971" s="21" t="s">
        <v>2042</v>
      </c>
      <c r="E971" s="22">
        <v>1223</v>
      </c>
      <c r="F971" s="22">
        <v>8</v>
      </c>
      <c r="G971" s="22">
        <v>0</v>
      </c>
      <c r="H971" s="22" t="s">
        <v>2037</v>
      </c>
      <c r="I971" s="22" t="s">
        <v>2036</v>
      </c>
      <c r="J971" s="22" t="s">
        <v>2041</v>
      </c>
      <c r="K971" s="15">
        <f t="shared" si="45"/>
        <v>2</v>
      </c>
      <c r="L971" s="15" t="str">
        <f t="shared" si="46"/>
        <v>23</v>
      </c>
      <c r="M971" s="15" t="str">
        <f t="shared" si="47"/>
        <v>2023年製</v>
      </c>
      <c r="N971" s="422">
        <f>VLOOKUP(B:B,価格調査!B:S,18,0)</f>
        <v>1074475935</v>
      </c>
      <c r="O971" s="15"/>
      <c r="P971" s="15"/>
    </row>
    <row r="972" spans="1:16">
      <c r="A972" s="16" t="s">
        <v>7651</v>
      </c>
      <c r="B972" s="373">
        <v>2456018159304</v>
      </c>
      <c r="C972" s="373">
        <v>4985009706282</v>
      </c>
      <c r="D972" s="21" t="s">
        <v>7248</v>
      </c>
      <c r="E972" s="22">
        <v>3923</v>
      </c>
      <c r="F972" s="22">
        <v>16</v>
      </c>
      <c r="G972" s="22">
        <v>0</v>
      </c>
      <c r="H972" s="22" t="s">
        <v>2037</v>
      </c>
      <c r="I972" s="22" t="s">
        <v>2036</v>
      </c>
      <c r="J972" s="22" t="s">
        <v>2041</v>
      </c>
      <c r="K972" s="15">
        <f t="shared" si="45"/>
        <v>1</v>
      </c>
      <c r="L972" s="15" t="str">
        <f t="shared" si="46"/>
        <v>23</v>
      </c>
      <c r="M972" s="15" t="str">
        <f t="shared" si="47"/>
        <v>2023年製</v>
      </c>
      <c r="N972" s="422">
        <f>VLOOKUP(B:B,価格調査!B:S,18,0)</f>
        <v>1074476649</v>
      </c>
      <c r="O972" s="15"/>
      <c r="P972" s="15"/>
    </row>
    <row r="973" spans="1:16">
      <c r="A973" s="16" t="s">
        <v>7651</v>
      </c>
      <c r="B973" s="373">
        <v>2255518159308</v>
      </c>
      <c r="C973" s="373">
        <v>4985009706237</v>
      </c>
      <c r="D973" s="21" t="s">
        <v>13503</v>
      </c>
      <c r="E973" s="22">
        <v>5023</v>
      </c>
      <c r="F973" s="22">
        <v>18</v>
      </c>
      <c r="G973" s="22">
        <v>0</v>
      </c>
      <c r="H973" s="22" t="s">
        <v>2037</v>
      </c>
      <c r="I973" s="22" t="s">
        <v>2036</v>
      </c>
      <c r="J973" s="22" t="s">
        <v>2038</v>
      </c>
      <c r="K973" s="15">
        <f t="shared" si="45"/>
        <v>2</v>
      </c>
      <c r="L973" s="15" t="str">
        <f t="shared" si="46"/>
        <v>23</v>
      </c>
      <c r="M973" s="15" t="str">
        <f t="shared" si="47"/>
        <v>2023年製</v>
      </c>
      <c r="N973" s="422">
        <f>VLOOKUP(B:B,価格調査!B:S,18,0)</f>
        <v>1074475939</v>
      </c>
      <c r="O973" s="15"/>
      <c r="P973" s="15"/>
    </row>
    <row r="974" spans="1:16">
      <c r="A974" s="16" t="s">
        <v>7651</v>
      </c>
      <c r="B974" s="373">
        <v>2255518159308</v>
      </c>
      <c r="C974" s="373">
        <v>4985009706237</v>
      </c>
      <c r="D974" s="21" t="s">
        <v>13503</v>
      </c>
      <c r="E974" s="22">
        <v>5023</v>
      </c>
      <c r="F974" s="22">
        <v>2</v>
      </c>
      <c r="G974" s="22">
        <v>0</v>
      </c>
      <c r="H974" s="22" t="s">
        <v>2037</v>
      </c>
      <c r="I974" s="22" t="s">
        <v>2036</v>
      </c>
      <c r="J974" s="22" t="s">
        <v>2038</v>
      </c>
      <c r="K974" s="15">
        <f t="shared" si="45"/>
        <v>2</v>
      </c>
      <c r="L974" s="15" t="str">
        <f t="shared" si="46"/>
        <v>23</v>
      </c>
      <c r="M974" s="15" t="str">
        <f t="shared" si="47"/>
        <v>2023年製</v>
      </c>
      <c r="N974" s="422">
        <f>VLOOKUP(B:B,価格調査!B:S,18,0)</f>
        <v>1074475939</v>
      </c>
      <c r="O974" s="15"/>
      <c r="P974" s="15"/>
    </row>
    <row r="975" spans="1:16">
      <c r="A975" s="16" t="s">
        <v>7651</v>
      </c>
      <c r="B975" s="373">
        <v>2355518159305</v>
      </c>
      <c r="C975" s="373">
        <v>4985009706251</v>
      </c>
      <c r="D975" s="21" t="s">
        <v>14093</v>
      </c>
      <c r="E975" s="22">
        <v>4923</v>
      </c>
      <c r="F975" s="22">
        <v>2</v>
      </c>
      <c r="G975" s="22">
        <v>0</v>
      </c>
      <c r="H975" s="22" t="s">
        <v>2037</v>
      </c>
      <c r="I975" s="22" t="s">
        <v>2036</v>
      </c>
      <c r="J975" s="22" t="s">
        <v>2040</v>
      </c>
      <c r="K975" s="15">
        <f t="shared" si="45"/>
        <v>3</v>
      </c>
      <c r="L975" s="15" t="str">
        <f t="shared" si="46"/>
        <v>23</v>
      </c>
      <c r="M975" s="15" t="str">
        <f t="shared" si="47"/>
        <v>2023年製</v>
      </c>
      <c r="N975" s="422">
        <f>VLOOKUP(B:B,価格調査!B:S,18,0)</f>
        <v>1074475937</v>
      </c>
      <c r="O975" s="15"/>
      <c r="P975" s="15"/>
    </row>
    <row r="976" spans="1:16">
      <c r="A976" s="16" t="s">
        <v>7651</v>
      </c>
      <c r="B976" s="373">
        <v>2355518159305</v>
      </c>
      <c r="C976" s="373">
        <v>4985009706251</v>
      </c>
      <c r="D976" s="21" t="s">
        <v>14093</v>
      </c>
      <c r="E976" s="22">
        <v>4623</v>
      </c>
      <c r="F976" s="22">
        <v>12</v>
      </c>
      <c r="G976" s="22">
        <v>0</v>
      </c>
      <c r="H976" s="22" t="s">
        <v>2037</v>
      </c>
      <c r="I976" s="22" t="s">
        <v>2036</v>
      </c>
      <c r="J976" s="22" t="s">
        <v>2041</v>
      </c>
      <c r="K976" s="15">
        <f t="shared" si="45"/>
        <v>3</v>
      </c>
      <c r="L976" s="15" t="str">
        <f t="shared" si="46"/>
        <v>23</v>
      </c>
      <c r="M976" s="15" t="str">
        <f t="shared" si="47"/>
        <v>2023年製</v>
      </c>
      <c r="N976" s="422">
        <f>VLOOKUP(B:B,価格調査!B:S,18,0)</f>
        <v>1074475937</v>
      </c>
      <c r="O976" s="15"/>
      <c r="P976" s="15"/>
    </row>
    <row r="977" spans="1:16">
      <c r="A977" s="16" t="s">
        <v>7651</v>
      </c>
      <c r="B977" s="373">
        <v>2355518159305</v>
      </c>
      <c r="C977" s="373">
        <v>4985009706251</v>
      </c>
      <c r="D977" s="21" t="s">
        <v>14093</v>
      </c>
      <c r="E977" s="22">
        <v>4623</v>
      </c>
      <c r="F977" s="22">
        <v>2</v>
      </c>
      <c r="G977" s="22">
        <v>0</v>
      </c>
      <c r="H977" s="22" t="s">
        <v>2037</v>
      </c>
      <c r="I977" s="22" t="s">
        <v>2036</v>
      </c>
      <c r="J977" s="22" t="s">
        <v>2040</v>
      </c>
      <c r="K977" s="15">
        <f t="shared" si="45"/>
        <v>3</v>
      </c>
      <c r="L977" s="15" t="str">
        <f t="shared" si="46"/>
        <v>23</v>
      </c>
      <c r="M977" s="15" t="str">
        <f t="shared" si="47"/>
        <v>2023年製</v>
      </c>
      <c r="N977" s="422">
        <f>VLOOKUP(B:B,価格調査!B:S,18,0)</f>
        <v>1074475937</v>
      </c>
      <c r="O977" s="15"/>
      <c r="P977" s="15"/>
    </row>
    <row r="978" spans="1:16">
      <c r="A978" s="16" t="s">
        <v>7651</v>
      </c>
      <c r="B978" s="16">
        <v>2255519159307</v>
      </c>
      <c r="C978" s="16">
        <v>4985009706343</v>
      </c>
      <c r="D978" s="423" t="s">
        <v>3375</v>
      </c>
      <c r="E978" s="15">
        <v>4723</v>
      </c>
      <c r="F978" s="15">
        <v>11</v>
      </c>
      <c r="G978" s="15">
        <v>0</v>
      </c>
      <c r="H978" s="15" t="s">
        <v>2037</v>
      </c>
      <c r="I978" s="15" t="s">
        <v>2036</v>
      </c>
      <c r="J978" s="15" t="s">
        <v>2040</v>
      </c>
      <c r="K978" s="15">
        <f t="shared" si="45"/>
        <v>3</v>
      </c>
      <c r="L978" s="15" t="str">
        <f t="shared" si="46"/>
        <v>23</v>
      </c>
      <c r="M978" s="15" t="str">
        <f t="shared" si="47"/>
        <v>2023年製</v>
      </c>
      <c r="N978" s="422">
        <f>VLOOKUP(B:B,価格調査!B:S,18,0)</f>
        <v>1074476202</v>
      </c>
      <c r="O978" s="15"/>
      <c r="P978" s="15"/>
    </row>
    <row r="979" spans="1:16">
      <c r="A979" s="16" t="s">
        <v>7651</v>
      </c>
      <c r="B979" s="373">
        <v>2255519159307</v>
      </c>
      <c r="C979" s="373">
        <v>4985009706343</v>
      </c>
      <c r="D979" s="21" t="s">
        <v>3375</v>
      </c>
      <c r="E979" s="22">
        <v>4723</v>
      </c>
      <c r="F979" s="22">
        <v>8</v>
      </c>
      <c r="G979" s="22">
        <v>0</v>
      </c>
      <c r="H979" s="22" t="s">
        <v>2037</v>
      </c>
      <c r="I979" s="22" t="s">
        <v>2036</v>
      </c>
      <c r="J979" s="22" t="s">
        <v>2041</v>
      </c>
      <c r="K979" s="15">
        <f t="shared" si="45"/>
        <v>3</v>
      </c>
      <c r="L979" s="15" t="str">
        <f t="shared" si="46"/>
        <v>23</v>
      </c>
      <c r="M979" s="15" t="str">
        <f t="shared" si="47"/>
        <v>2023年製</v>
      </c>
      <c r="N979" s="422">
        <f>VLOOKUP(B:B,価格調査!B:S,18,0)</f>
        <v>1074476202</v>
      </c>
      <c r="O979" s="15"/>
      <c r="P979" s="15"/>
    </row>
    <row r="980" spans="1:16">
      <c r="A980" s="16" t="s">
        <v>7651</v>
      </c>
      <c r="B980" s="373">
        <v>2255519159307</v>
      </c>
      <c r="C980" s="373">
        <v>4985009706343</v>
      </c>
      <c r="D980" s="21" t="s">
        <v>3375</v>
      </c>
      <c r="E980" s="22">
        <v>5123</v>
      </c>
      <c r="F980" s="22">
        <v>5</v>
      </c>
      <c r="G980" s="22">
        <v>0</v>
      </c>
      <c r="H980" s="22" t="s">
        <v>2037</v>
      </c>
      <c r="I980" s="22" t="s">
        <v>2036</v>
      </c>
      <c r="J980" s="22" t="s">
        <v>2040</v>
      </c>
      <c r="K980" s="15">
        <f t="shared" si="45"/>
        <v>3</v>
      </c>
      <c r="L980" s="15" t="str">
        <f t="shared" si="46"/>
        <v>23</v>
      </c>
      <c r="M980" s="15" t="str">
        <f t="shared" si="47"/>
        <v>2023年製</v>
      </c>
      <c r="N980" s="422">
        <f>VLOOKUP(B:B,価格調査!B:S,18,0)</f>
        <v>1074476202</v>
      </c>
      <c r="O980" s="15"/>
      <c r="P980" s="15"/>
    </row>
    <row r="981" spans="1:16">
      <c r="A981" s="16" t="s">
        <v>7651</v>
      </c>
      <c r="B981" s="373">
        <v>1450612130586</v>
      </c>
      <c r="C981" s="373">
        <v>4992496151976</v>
      </c>
      <c r="D981" s="21" t="s">
        <v>2234</v>
      </c>
      <c r="E981" s="22">
        <v>2223</v>
      </c>
      <c r="F981" s="22">
        <v>10</v>
      </c>
      <c r="G981" s="22">
        <v>0</v>
      </c>
      <c r="H981" s="22" t="s">
        <v>2037</v>
      </c>
      <c r="I981" s="22" t="s">
        <v>2036</v>
      </c>
      <c r="J981" s="22" t="s">
        <v>2038</v>
      </c>
      <c r="K981" s="15">
        <f t="shared" si="45"/>
        <v>3</v>
      </c>
      <c r="L981" s="15" t="str">
        <f t="shared" si="46"/>
        <v>23</v>
      </c>
      <c r="M981" s="15" t="str">
        <f t="shared" si="47"/>
        <v>2023年製</v>
      </c>
      <c r="N981" s="422">
        <f>VLOOKUP(B:B,価格調査!B:S,18,0)</f>
        <v>0</v>
      </c>
      <c r="O981" s="15"/>
      <c r="P981" s="15"/>
    </row>
    <row r="982" spans="1:16">
      <c r="A982" s="16" t="s">
        <v>7651</v>
      </c>
      <c r="B982" s="373">
        <v>1450612130586</v>
      </c>
      <c r="C982" s="373">
        <v>4992496151976</v>
      </c>
      <c r="D982" s="21" t="s">
        <v>2234</v>
      </c>
      <c r="E982" s="22">
        <v>3023</v>
      </c>
      <c r="F982" s="22">
        <v>24</v>
      </c>
      <c r="G982" s="22">
        <v>0</v>
      </c>
      <c r="H982" s="22" t="s">
        <v>2037</v>
      </c>
      <c r="I982" s="22" t="s">
        <v>2036</v>
      </c>
      <c r="J982" s="22" t="s">
        <v>2038</v>
      </c>
      <c r="K982" s="15">
        <f t="shared" si="45"/>
        <v>3</v>
      </c>
      <c r="L982" s="15" t="str">
        <f t="shared" si="46"/>
        <v>23</v>
      </c>
      <c r="M982" s="15" t="str">
        <f t="shared" si="47"/>
        <v>2023年製</v>
      </c>
      <c r="N982" s="422">
        <f>VLOOKUP(B:B,価格調査!B:S,18,0)</f>
        <v>0</v>
      </c>
      <c r="O982" s="15"/>
      <c r="P982" s="15"/>
    </row>
    <row r="983" spans="1:16">
      <c r="A983" s="16" t="s">
        <v>7651</v>
      </c>
      <c r="B983" s="373">
        <v>2355020158506</v>
      </c>
      <c r="C983" s="373">
        <v>4985009690697</v>
      </c>
      <c r="D983" s="21" t="s">
        <v>2068</v>
      </c>
      <c r="E983" s="22">
        <v>1023</v>
      </c>
      <c r="F983" s="22">
        <v>6</v>
      </c>
      <c r="G983" s="22">
        <v>0</v>
      </c>
      <c r="H983" s="22" t="s">
        <v>2037</v>
      </c>
      <c r="I983" s="22" t="s">
        <v>2036</v>
      </c>
      <c r="J983" s="22" t="s">
        <v>2055</v>
      </c>
      <c r="K983" s="15">
        <f t="shared" si="45"/>
        <v>2</v>
      </c>
      <c r="L983" s="15" t="str">
        <f t="shared" si="46"/>
        <v>23</v>
      </c>
      <c r="M983" s="15" t="str">
        <f t="shared" si="47"/>
        <v>2023年製</v>
      </c>
      <c r="N983" s="422">
        <f>VLOOKUP(B:B,価格調査!B:S,18,0)</f>
        <v>1074475776</v>
      </c>
      <c r="O983" s="15"/>
      <c r="P983" s="15"/>
    </row>
    <row r="984" spans="1:16">
      <c r="A984" s="16" t="s">
        <v>7651</v>
      </c>
      <c r="B984" s="16">
        <v>2355020158506</v>
      </c>
      <c r="C984" s="16">
        <v>4985009690697</v>
      </c>
      <c r="D984" s="423" t="s">
        <v>2068</v>
      </c>
      <c r="E984" s="15">
        <v>1023</v>
      </c>
      <c r="F984" s="15">
        <v>4</v>
      </c>
      <c r="G984" s="15">
        <v>0</v>
      </c>
      <c r="H984" s="15" t="s">
        <v>2037</v>
      </c>
      <c r="I984" s="15" t="s">
        <v>2036</v>
      </c>
      <c r="J984" s="15" t="s">
        <v>2055</v>
      </c>
      <c r="K984" s="15">
        <f t="shared" si="45"/>
        <v>2</v>
      </c>
      <c r="L984" s="15" t="str">
        <f t="shared" si="46"/>
        <v>23</v>
      </c>
      <c r="M984" s="15" t="str">
        <f t="shared" si="47"/>
        <v>2023年製</v>
      </c>
      <c r="N984" s="422">
        <f>VLOOKUP(B:B,価格調査!B:S,18,0)</f>
        <v>1074475776</v>
      </c>
      <c r="O984" s="15"/>
      <c r="P984" s="15"/>
    </row>
    <row r="985" spans="1:16">
      <c r="A985" s="16" t="s">
        <v>7651</v>
      </c>
      <c r="B985" s="373">
        <v>2255519158508</v>
      </c>
      <c r="C985" s="373">
        <v>4985009690413</v>
      </c>
      <c r="D985" s="21" t="s">
        <v>4745</v>
      </c>
      <c r="E985" s="22">
        <v>4123</v>
      </c>
      <c r="F985" s="22">
        <v>6</v>
      </c>
      <c r="G985" s="22">
        <v>0</v>
      </c>
      <c r="H985" s="22" t="s">
        <v>2037</v>
      </c>
      <c r="I985" s="22" t="s">
        <v>2036</v>
      </c>
      <c r="J985" s="22" t="s">
        <v>2038</v>
      </c>
      <c r="K985" s="15">
        <f t="shared" si="45"/>
        <v>4</v>
      </c>
      <c r="L985" s="15" t="str">
        <f t="shared" si="46"/>
        <v>23</v>
      </c>
      <c r="M985" s="15" t="str">
        <f t="shared" si="47"/>
        <v>2023年製</v>
      </c>
      <c r="N985" s="422">
        <f>VLOOKUP(B:B,価格調査!B:S,18,0)</f>
        <v>1074475777</v>
      </c>
      <c r="O985" s="15"/>
      <c r="P985" s="15"/>
    </row>
    <row r="986" spans="1:16">
      <c r="A986" s="16" t="s">
        <v>7651</v>
      </c>
      <c r="B986" s="373">
        <v>2255519158508</v>
      </c>
      <c r="C986" s="373">
        <v>4985009690413</v>
      </c>
      <c r="D986" s="21" t="s">
        <v>4745</v>
      </c>
      <c r="E986" s="22">
        <v>4123</v>
      </c>
      <c r="F986" s="22">
        <v>2</v>
      </c>
      <c r="G986" s="22">
        <v>0</v>
      </c>
      <c r="H986" s="22" t="s">
        <v>2037</v>
      </c>
      <c r="I986" s="22" t="s">
        <v>2036</v>
      </c>
      <c r="J986" s="22" t="s">
        <v>2038</v>
      </c>
      <c r="K986" s="15">
        <f t="shared" si="45"/>
        <v>4</v>
      </c>
      <c r="L986" s="15" t="str">
        <f t="shared" si="46"/>
        <v>23</v>
      </c>
      <c r="M986" s="15" t="str">
        <f t="shared" si="47"/>
        <v>2023年製</v>
      </c>
      <c r="N986" s="422">
        <f>VLOOKUP(B:B,価格調査!B:S,18,0)</f>
        <v>1074475777</v>
      </c>
      <c r="O986" s="15"/>
      <c r="P986" s="15"/>
    </row>
    <row r="987" spans="1:16">
      <c r="A987" s="16" t="s">
        <v>7651</v>
      </c>
      <c r="B987" s="373">
        <v>2255519158508</v>
      </c>
      <c r="C987" s="373">
        <v>4985009690413</v>
      </c>
      <c r="D987" s="21" t="s">
        <v>4745</v>
      </c>
      <c r="E987" s="22">
        <v>5223</v>
      </c>
      <c r="F987" s="22">
        <v>12</v>
      </c>
      <c r="G987" s="22">
        <v>0</v>
      </c>
      <c r="H987" s="22" t="s">
        <v>2037</v>
      </c>
      <c r="I987" s="22" t="s">
        <v>2036</v>
      </c>
      <c r="J987" s="22" t="s">
        <v>2038</v>
      </c>
      <c r="K987" s="15">
        <f t="shared" si="45"/>
        <v>4</v>
      </c>
      <c r="L987" s="15" t="str">
        <f t="shared" si="46"/>
        <v>23</v>
      </c>
      <c r="M987" s="15" t="str">
        <f t="shared" si="47"/>
        <v>2023年製</v>
      </c>
      <c r="N987" s="422">
        <f>VLOOKUP(B:B,価格調査!B:S,18,0)</f>
        <v>1074475777</v>
      </c>
      <c r="O987" s="15"/>
      <c r="P987" s="15"/>
    </row>
    <row r="988" spans="1:16">
      <c r="A988" s="16" t="s">
        <v>7651</v>
      </c>
      <c r="B988" s="373">
        <v>2255519158508</v>
      </c>
      <c r="C988" s="373">
        <v>4985009690413</v>
      </c>
      <c r="D988" s="21" t="s">
        <v>4745</v>
      </c>
      <c r="E988" s="22">
        <v>2323</v>
      </c>
      <c r="F988" s="22">
        <v>6</v>
      </c>
      <c r="G988" s="22">
        <v>0</v>
      </c>
      <c r="H988" s="22" t="s">
        <v>2037</v>
      </c>
      <c r="I988" s="22" t="s">
        <v>2036</v>
      </c>
      <c r="J988" s="22" t="s">
        <v>2058</v>
      </c>
      <c r="K988" s="15">
        <f t="shared" si="45"/>
        <v>4</v>
      </c>
      <c r="L988" s="15" t="str">
        <f t="shared" si="46"/>
        <v>23</v>
      </c>
      <c r="M988" s="15" t="str">
        <f t="shared" si="47"/>
        <v>2023年製</v>
      </c>
      <c r="N988" s="422">
        <f>VLOOKUP(B:B,価格調査!B:S,18,0)</f>
        <v>1074475777</v>
      </c>
      <c r="O988" s="15"/>
      <c r="P988" s="15"/>
    </row>
    <row r="989" spans="1:16">
      <c r="A989" s="16" t="s">
        <v>7651</v>
      </c>
      <c r="B989" s="373">
        <v>2255517132074</v>
      </c>
      <c r="C989" s="373">
        <v>4992496096819</v>
      </c>
      <c r="D989" s="21" t="s">
        <v>13466</v>
      </c>
      <c r="E989" s="22">
        <v>1523</v>
      </c>
      <c r="F989" s="22">
        <v>20</v>
      </c>
      <c r="G989" s="22">
        <v>0</v>
      </c>
      <c r="H989" s="22" t="s">
        <v>2037</v>
      </c>
      <c r="I989" s="22" t="s">
        <v>2036</v>
      </c>
      <c r="J989" s="22" t="s">
        <v>2148</v>
      </c>
      <c r="K989" s="15">
        <f t="shared" si="45"/>
        <v>2</v>
      </c>
      <c r="L989" s="15" t="str">
        <f t="shared" si="46"/>
        <v>23</v>
      </c>
      <c r="M989" s="15" t="str">
        <f t="shared" si="47"/>
        <v>2023年製</v>
      </c>
      <c r="N989" s="422">
        <f>VLOOKUP(B:B,価格調査!B:S,18,0)</f>
        <v>1074475955</v>
      </c>
      <c r="O989" s="15"/>
      <c r="P989" s="15"/>
    </row>
    <row r="990" spans="1:16">
      <c r="A990" s="16" t="s">
        <v>7651</v>
      </c>
      <c r="B990" s="16">
        <v>2255517132074</v>
      </c>
      <c r="C990" s="16">
        <v>4992496096819</v>
      </c>
      <c r="D990" s="423" t="s">
        <v>13466</v>
      </c>
      <c r="E990" s="15">
        <v>1523</v>
      </c>
      <c r="F990" s="15">
        <v>20</v>
      </c>
      <c r="G990" s="15">
        <v>0</v>
      </c>
      <c r="H990" s="15" t="s">
        <v>2037</v>
      </c>
      <c r="I990" s="15" t="s">
        <v>2036</v>
      </c>
      <c r="J990" s="15" t="s">
        <v>2148</v>
      </c>
      <c r="K990" s="15">
        <f t="shared" si="45"/>
        <v>2</v>
      </c>
      <c r="L990" s="15" t="str">
        <f t="shared" si="46"/>
        <v>23</v>
      </c>
      <c r="M990" s="15" t="str">
        <f t="shared" si="47"/>
        <v>2023年製</v>
      </c>
      <c r="N990" s="422">
        <f>VLOOKUP(B:B,価格調査!B:S,18,0)</f>
        <v>1074475955</v>
      </c>
      <c r="O990" s="15"/>
      <c r="P990" s="15"/>
    </row>
    <row r="991" spans="1:16">
      <c r="A991" s="16" t="s">
        <v>7651</v>
      </c>
      <c r="B991" s="373">
        <v>1955016157707</v>
      </c>
      <c r="C991" s="373">
        <v>4985009753286</v>
      </c>
      <c r="D991" s="21" t="s">
        <v>4639</v>
      </c>
      <c r="E991" s="22">
        <v>3023</v>
      </c>
      <c r="F991" s="22">
        <v>1</v>
      </c>
      <c r="G991" s="22">
        <v>0</v>
      </c>
      <c r="H991" s="22" t="s">
        <v>2037</v>
      </c>
      <c r="I991" s="22" t="s">
        <v>2036</v>
      </c>
      <c r="J991" s="22" t="s">
        <v>2062</v>
      </c>
      <c r="K991" s="15">
        <f t="shared" si="45"/>
        <v>1</v>
      </c>
      <c r="L991" s="15" t="str">
        <f t="shared" si="46"/>
        <v>23</v>
      </c>
      <c r="M991" s="15" t="str">
        <f t="shared" si="47"/>
        <v>2023年製</v>
      </c>
      <c r="N991" s="422">
        <f>VLOOKUP(B:B,価格調査!B:S,18,0)</f>
        <v>1074476215</v>
      </c>
      <c r="O991" s="15"/>
      <c r="P991" s="15"/>
    </row>
    <row r="992" spans="1:16">
      <c r="A992" s="16" t="s">
        <v>7651</v>
      </c>
      <c r="B992" s="373">
        <v>2055517157011</v>
      </c>
      <c r="C992" s="373">
        <v>4985009757314</v>
      </c>
      <c r="D992" s="21" t="s">
        <v>4668</v>
      </c>
      <c r="E992" s="22">
        <v>2423</v>
      </c>
      <c r="F992" s="22">
        <v>16</v>
      </c>
      <c r="G992" s="22">
        <v>0</v>
      </c>
      <c r="H992" s="22" t="s">
        <v>2037</v>
      </c>
      <c r="I992" s="22" t="s">
        <v>2036</v>
      </c>
      <c r="J992" s="22" t="s">
        <v>2058</v>
      </c>
      <c r="K992" s="15">
        <f t="shared" si="45"/>
        <v>2</v>
      </c>
      <c r="L992" s="15" t="str">
        <f t="shared" si="46"/>
        <v>23</v>
      </c>
      <c r="M992" s="15" t="str">
        <f t="shared" si="47"/>
        <v>2023年製</v>
      </c>
      <c r="N992" s="422" t="str">
        <f>VLOOKUP(B:B,価格調査!B:S,18,0)</f>
        <v>1074476241</v>
      </c>
      <c r="O992" s="15"/>
      <c r="P992" s="15"/>
    </row>
    <row r="993" spans="1:16">
      <c r="A993" s="16" t="s">
        <v>7651</v>
      </c>
      <c r="B993" s="373">
        <v>2055517157011</v>
      </c>
      <c r="C993" s="373">
        <v>4985009757314</v>
      </c>
      <c r="D993" s="21" t="s">
        <v>4668</v>
      </c>
      <c r="E993" s="22">
        <v>2423</v>
      </c>
      <c r="F993" s="22">
        <v>4</v>
      </c>
      <c r="G993" s="22">
        <v>0</v>
      </c>
      <c r="H993" s="22" t="s">
        <v>2037</v>
      </c>
      <c r="I993" s="22" t="s">
        <v>2036</v>
      </c>
      <c r="J993" s="22" t="s">
        <v>2058</v>
      </c>
      <c r="K993" s="15">
        <f t="shared" si="45"/>
        <v>2</v>
      </c>
      <c r="L993" s="15" t="str">
        <f t="shared" si="46"/>
        <v>23</v>
      </c>
      <c r="M993" s="15" t="str">
        <f t="shared" si="47"/>
        <v>2023年製</v>
      </c>
      <c r="N993" s="422" t="str">
        <f>VLOOKUP(B:B,価格調査!B:S,18,0)</f>
        <v>1074476241</v>
      </c>
      <c r="O993" s="15"/>
      <c r="P993" s="15"/>
    </row>
    <row r="994" spans="1:16">
      <c r="A994" s="16" t="s">
        <v>7651</v>
      </c>
      <c r="B994" s="373">
        <v>2255517157015</v>
      </c>
      <c r="C994" s="373">
        <v>4985009757390</v>
      </c>
      <c r="D994" s="21" t="s">
        <v>2262</v>
      </c>
      <c r="E994" s="22">
        <v>2423</v>
      </c>
      <c r="F994" s="22">
        <v>12</v>
      </c>
      <c r="G994" s="22">
        <v>0</v>
      </c>
      <c r="H994" s="22" t="s">
        <v>2037</v>
      </c>
      <c r="I994" s="22" t="s">
        <v>2036</v>
      </c>
      <c r="J994" s="22" t="s">
        <v>2038</v>
      </c>
      <c r="K994" s="15">
        <f t="shared" si="45"/>
        <v>3</v>
      </c>
      <c r="L994" s="15" t="str">
        <f t="shared" si="46"/>
        <v>23</v>
      </c>
      <c r="M994" s="15" t="str">
        <f t="shared" si="47"/>
        <v>2023年製</v>
      </c>
      <c r="N994" s="422">
        <f>VLOOKUP(B:B,価格調査!B:S,18,0)</f>
        <v>1074476240</v>
      </c>
      <c r="O994" s="15"/>
      <c r="P994" s="15"/>
    </row>
    <row r="995" spans="1:16">
      <c r="A995" s="16" t="s">
        <v>7651</v>
      </c>
      <c r="B995" s="373">
        <v>2255517157015</v>
      </c>
      <c r="C995" s="373">
        <v>4985009757390</v>
      </c>
      <c r="D995" s="21" t="s">
        <v>2262</v>
      </c>
      <c r="E995" s="22">
        <v>2423</v>
      </c>
      <c r="F995" s="22">
        <v>18</v>
      </c>
      <c r="G995" s="22">
        <v>0</v>
      </c>
      <c r="H995" s="22" t="s">
        <v>2037</v>
      </c>
      <c r="I995" s="22" t="s">
        <v>2036</v>
      </c>
      <c r="J995" s="22" t="s">
        <v>2038</v>
      </c>
      <c r="K995" s="15">
        <f t="shared" si="45"/>
        <v>3</v>
      </c>
      <c r="L995" s="15" t="str">
        <f t="shared" si="46"/>
        <v>23</v>
      </c>
      <c r="M995" s="15" t="str">
        <f t="shared" si="47"/>
        <v>2023年製</v>
      </c>
      <c r="N995" s="422">
        <f>VLOOKUP(B:B,価格調査!B:S,18,0)</f>
        <v>1074476240</v>
      </c>
      <c r="O995" s="15"/>
      <c r="P995" s="15"/>
    </row>
    <row r="996" spans="1:16">
      <c r="A996" s="16" t="s">
        <v>7651</v>
      </c>
      <c r="B996" s="373">
        <v>2255517157015</v>
      </c>
      <c r="C996" s="373">
        <v>4985009757390</v>
      </c>
      <c r="D996" s="21" t="s">
        <v>2262</v>
      </c>
      <c r="E996" s="22">
        <v>2423</v>
      </c>
      <c r="F996" s="22">
        <v>10</v>
      </c>
      <c r="G996" s="22">
        <v>0</v>
      </c>
      <c r="H996" s="22" t="s">
        <v>2037</v>
      </c>
      <c r="I996" s="22" t="s">
        <v>2036</v>
      </c>
      <c r="J996" s="22" t="s">
        <v>2058</v>
      </c>
      <c r="K996" s="15">
        <f t="shared" si="45"/>
        <v>3</v>
      </c>
      <c r="L996" s="15" t="str">
        <f t="shared" si="46"/>
        <v>23</v>
      </c>
      <c r="M996" s="15" t="str">
        <f t="shared" si="47"/>
        <v>2023年製</v>
      </c>
      <c r="N996" s="422">
        <f>VLOOKUP(B:B,価格調査!B:S,18,0)</f>
        <v>1074476240</v>
      </c>
      <c r="O996" s="15"/>
      <c r="P996" s="15"/>
    </row>
    <row r="997" spans="1:16">
      <c r="A997" s="16" t="s">
        <v>7651</v>
      </c>
      <c r="B997" s="16">
        <v>2256017157017</v>
      </c>
      <c r="C997" s="16">
        <v>4985009757406</v>
      </c>
      <c r="D997" s="423" t="s">
        <v>4685</v>
      </c>
      <c r="E997" s="15">
        <v>2423</v>
      </c>
      <c r="F997" s="15">
        <v>21</v>
      </c>
      <c r="G997" s="15">
        <v>0</v>
      </c>
      <c r="H997" s="15" t="s">
        <v>2037</v>
      </c>
      <c r="I997" s="15" t="s">
        <v>2036</v>
      </c>
      <c r="J997" s="15" t="s">
        <v>2058</v>
      </c>
      <c r="K997" s="15">
        <f t="shared" si="45"/>
        <v>3</v>
      </c>
      <c r="L997" s="15" t="str">
        <f t="shared" si="46"/>
        <v>23</v>
      </c>
      <c r="M997" s="15" t="str">
        <f t="shared" si="47"/>
        <v>2023年製</v>
      </c>
      <c r="N997" s="422" t="str">
        <f>VLOOKUP(B:B,価格調査!B:S,18,0)</f>
        <v>1074476239</v>
      </c>
      <c r="O997" s="15"/>
      <c r="P997" s="15"/>
    </row>
    <row r="998" spans="1:16">
      <c r="A998" s="16" t="s">
        <v>7651</v>
      </c>
      <c r="B998" s="373">
        <v>2256017157017</v>
      </c>
      <c r="C998" s="373">
        <v>4985009757406</v>
      </c>
      <c r="D998" s="21" t="s">
        <v>4685</v>
      </c>
      <c r="E998" s="22">
        <v>2423</v>
      </c>
      <c r="F998" s="22">
        <v>21</v>
      </c>
      <c r="G998" s="22">
        <v>0</v>
      </c>
      <c r="H998" s="22" t="s">
        <v>2037</v>
      </c>
      <c r="I998" s="22" t="s">
        <v>2036</v>
      </c>
      <c r="J998" s="22" t="s">
        <v>2058</v>
      </c>
      <c r="K998" s="15">
        <f t="shared" si="45"/>
        <v>3</v>
      </c>
      <c r="L998" s="15" t="str">
        <f t="shared" si="46"/>
        <v>23</v>
      </c>
      <c r="M998" s="15" t="str">
        <f t="shared" si="47"/>
        <v>2023年製</v>
      </c>
      <c r="N998" s="422" t="str">
        <f>VLOOKUP(B:B,価格調査!B:S,18,0)</f>
        <v>1074476239</v>
      </c>
      <c r="O998" s="15"/>
      <c r="P998" s="15"/>
    </row>
    <row r="999" spans="1:16">
      <c r="A999" s="16" t="s">
        <v>7651</v>
      </c>
      <c r="B999" s="373">
        <v>2256017157017</v>
      </c>
      <c r="C999" s="373">
        <v>4985009757406</v>
      </c>
      <c r="D999" s="21" t="s">
        <v>4685</v>
      </c>
      <c r="E999" s="22">
        <v>2423</v>
      </c>
      <c r="F999" s="22">
        <v>2</v>
      </c>
      <c r="G999" s="22">
        <v>0</v>
      </c>
      <c r="H999" s="22" t="s">
        <v>2037</v>
      </c>
      <c r="I999" s="22" t="s">
        <v>2036</v>
      </c>
      <c r="J999" s="22" t="s">
        <v>2058</v>
      </c>
      <c r="K999" s="15">
        <f t="shared" si="45"/>
        <v>3</v>
      </c>
      <c r="L999" s="15" t="str">
        <f t="shared" si="46"/>
        <v>23</v>
      </c>
      <c r="M999" s="15" t="str">
        <f t="shared" si="47"/>
        <v>2023年製</v>
      </c>
      <c r="N999" s="422" t="str">
        <f>VLOOKUP(B:B,価格調査!B:S,18,0)</f>
        <v>1074476239</v>
      </c>
      <c r="O999" s="15"/>
      <c r="P999" s="15"/>
    </row>
    <row r="1000" spans="1:16">
      <c r="A1000" s="16" t="s">
        <v>7651</v>
      </c>
      <c r="B1000" s="373">
        <v>2356018157013</v>
      </c>
      <c r="C1000" s="373">
        <v>4985009758144</v>
      </c>
      <c r="D1000" s="21" t="s">
        <v>4690</v>
      </c>
      <c r="E1000" s="22">
        <v>2323</v>
      </c>
      <c r="F1000" s="22">
        <v>2</v>
      </c>
      <c r="G1000" s="22">
        <v>0</v>
      </c>
      <c r="H1000" s="22" t="s">
        <v>2037</v>
      </c>
      <c r="I1000" s="22" t="s">
        <v>2036</v>
      </c>
      <c r="J1000" s="22" t="s">
        <v>2058</v>
      </c>
      <c r="K1000" s="15">
        <f t="shared" si="45"/>
        <v>1</v>
      </c>
      <c r="L1000" s="15" t="str">
        <f t="shared" si="46"/>
        <v>23</v>
      </c>
      <c r="M1000" s="15" t="str">
        <f t="shared" si="47"/>
        <v>2023年製</v>
      </c>
      <c r="N1000" s="422">
        <f>VLOOKUP(B:B,価格調査!B:S,18,0)</f>
        <v>1074476230</v>
      </c>
      <c r="O1000" s="15"/>
      <c r="P1000" s="15"/>
    </row>
    <row r="1001" spans="1:16">
      <c r="A1001" s="16" t="s">
        <v>7651</v>
      </c>
      <c r="B1001" s="373">
        <v>2055017157016</v>
      </c>
      <c r="C1001" s="373">
        <v>4985009757307</v>
      </c>
      <c r="D1001" s="21" t="s">
        <v>2280</v>
      </c>
      <c r="E1001" s="22">
        <v>2123</v>
      </c>
      <c r="F1001" s="22">
        <v>1</v>
      </c>
      <c r="G1001" s="22">
        <v>0</v>
      </c>
      <c r="H1001" s="22" t="s">
        <v>2037</v>
      </c>
      <c r="I1001" s="22" t="s">
        <v>2036</v>
      </c>
      <c r="J1001" s="22" t="s">
        <v>2058</v>
      </c>
      <c r="K1001" s="15">
        <f t="shared" si="45"/>
        <v>1</v>
      </c>
      <c r="L1001" s="15" t="str">
        <f t="shared" si="46"/>
        <v>23</v>
      </c>
      <c r="M1001" s="15" t="str">
        <f t="shared" si="47"/>
        <v>2023年製</v>
      </c>
      <c r="N1001" s="422">
        <f>VLOOKUP(B:B,価格調査!B:S,18,0)</f>
        <v>1074476243</v>
      </c>
      <c r="O1001" s="15"/>
      <c r="P1001" s="15"/>
    </row>
    <row r="1002" spans="1:16">
      <c r="A1002" s="16" t="s">
        <v>7651</v>
      </c>
      <c r="B1002" s="373">
        <v>2255017157010</v>
      </c>
      <c r="C1002" s="373">
        <v>4985009757383</v>
      </c>
      <c r="D1002" s="21" t="s">
        <v>4669</v>
      </c>
      <c r="E1002" s="22">
        <v>2123</v>
      </c>
      <c r="F1002" s="22">
        <v>24</v>
      </c>
      <c r="G1002" s="22">
        <v>0</v>
      </c>
      <c r="H1002" s="22" t="s">
        <v>2037</v>
      </c>
      <c r="I1002" s="22" t="s">
        <v>2036</v>
      </c>
      <c r="J1002" s="22" t="s">
        <v>2058</v>
      </c>
      <c r="K1002" s="15">
        <f t="shared" si="45"/>
        <v>2</v>
      </c>
      <c r="L1002" s="15" t="str">
        <f t="shared" si="46"/>
        <v>23</v>
      </c>
      <c r="M1002" s="15" t="str">
        <f t="shared" si="47"/>
        <v>2023年製</v>
      </c>
      <c r="N1002" s="422">
        <f>VLOOKUP(B:B,価格調査!B:S,18,0)</f>
        <v>1074476242</v>
      </c>
      <c r="O1002" s="15"/>
      <c r="P1002" s="15"/>
    </row>
    <row r="1003" spans="1:16">
      <c r="A1003" s="16" t="s">
        <v>7651</v>
      </c>
      <c r="B1003" s="373">
        <v>2255017157010</v>
      </c>
      <c r="C1003" s="373">
        <v>4985009757383</v>
      </c>
      <c r="D1003" s="21" t="s">
        <v>4669</v>
      </c>
      <c r="E1003" s="22">
        <v>2123</v>
      </c>
      <c r="F1003" s="22">
        <v>6</v>
      </c>
      <c r="G1003" s="22">
        <v>0</v>
      </c>
      <c r="H1003" s="22" t="s">
        <v>2037</v>
      </c>
      <c r="I1003" s="22" t="s">
        <v>2036</v>
      </c>
      <c r="J1003" s="22" t="s">
        <v>2058</v>
      </c>
      <c r="K1003" s="15">
        <f t="shared" si="45"/>
        <v>2</v>
      </c>
      <c r="L1003" s="15" t="str">
        <f t="shared" si="46"/>
        <v>23</v>
      </c>
      <c r="M1003" s="15" t="str">
        <f t="shared" si="47"/>
        <v>2023年製</v>
      </c>
      <c r="N1003" s="422">
        <f>VLOOKUP(B:B,価格調査!B:S,18,0)</f>
        <v>1074476242</v>
      </c>
      <c r="O1003" s="15"/>
      <c r="P1003" s="15"/>
    </row>
    <row r="1004" spans="1:16">
      <c r="A1004" s="16" t="s">
        <v>7651</v>
      </c>
      <c r="B1004" s="16">
        <v>2255518157700</v>
      </c>
      <c r="C1004" s="16">
        <v>4985009753835</v>
      </c>
      <c r="D1004" s="423" t="s">
        <v>7875</v>
      </c>
      <c r="E1004" s="15">
        <v>4223</v>
      </c>
      <c r="F1004" s="15">
        <v>8</v>
      </c>
      <c r="G1004" s="15">
        <v>0</v>
      </c>
      <c r="H1004" s="15" t="s">
        <v>2037</v>
      </c>
      <c r="I1004" s="15" t="s">
        <v>2036</v>
      </c>
      <c r="J1004" s="15" t="s">
        <v>2046</v>
      </c>
      <c r="K1004" s="15">
        <f t="shared" si="45"/>
        <v>1</v>
      </c>
      <c r="L1004" s="15" t="str">
        <f t="shared" si="46"/>
        <v>23</v>
      </c>
      <c r="M1004" s="15" t="str">
        <f t="shared" si="47"/>
        <v>2023年製</v>
      </c>
      <c r="N1004" s="422">
        <f>VLOOKUP(B:B,価格調査!B:S,18,0)</f>
        <v>1074475798</v>
      </c>
      <c r="O1004" s="15"/>
      <c r="P1004" s="15"/>
    </row>
    <row r="1005" spans="1:16">
      <c r="A1005" s="16" t="s">
        <v>7651</v>
      </c>
      <c r="B1005" s="373">
        <v>2255018157668</v>
      </c>
      <c r="C1005" s="373">
        <v>4985009709092</v>
      </c>
      <c r="D1005" s="21" t="s">
        <v>14094</v>
      </c>
      <c r="E1005" s="22">
        <v>3823</v>
      </c>
      <c r="F1005" s="22">
        <v>12</v>
      </c>
      <c r="G1005" s="22">
        <v>0</v>
      </c>
      <c r="H1005" s="22" t="s">
        <v>2037</v>
      </c>
      <c r="I1005" s="22" t="s">
        <v>2036</v>
      </c>
      <c r="J1005" s="22" t="s">
        <v>2055</v>
      </c>
      <c r="K1005" s="15">
        <f t="shared" si="45"/>
        <v>1</v>
      </c>
      <c r="L1005" s="15" t="str">
        <f t="shared" si="46"/>
        <v>23</v>
      </c>
      <c r="M1005" s="15" t="str">
        <f t="shared" si="47"/>
        <v>2023年製</v>
      </c>
      <c r="N1005" s="422">
        <f>VLOOKUP(B:B,価格調査!B:S,18,0)</f>
        <v>1074476659</v>
      </c>
      <c r="O1005" s="15"/>
      <c r="P1005" s="15"/>
    </row>
    <row r="1006" spans="1:16">
      <c r="A1006" s="16" t="s">
        <v>7651</v>
      </c>
      <c r="B1006" s="373">
        <v>2256018157702</v>
      </c>
      <c r="C1006" s="373">
        <v>4985009753842</v>
      </c>
      <c r="D1006" s="21" t="s">
        <v>6413</v>
      </c>
      <c r="E1006" s="22">
        <v>4323</v>
      </c>
      <c r="F1006" s="22">
        <v>4</v>
      </c>
      <c r="G1006" s="22">
        <v>0</v>
      </c>
      <c r="H1006" s="22" t="s">
        <v>2037</v>
      </c>
      <c r="I1006" s="22" t="s">
        <v>2036</v>
      </c>
      <c r="J1006" s="22" t="s">
        <v>2046</v>
      </c>
      <c r="K1006" s="15">
        <f t="shared" si="45"/>
        <v>1</v>
      </c>
      <c r="L1006" s="15" t="str">
        <f t="shared" si="46"/>
        <v>23</v>
      </c>
      <c r="M1006" s="15" t="str">
        <f t="shared" si="47"/>
        <v>2023年製</v>
      </c>
      <c r="N1006" s="422">
        <f>VLOOKUP(B:B,価格調査!B:S,18,0)</f>
        <v>1074475796</v>
      </c>
      <c r="O1006" s="15"/>
      <c r="P1006" s="15"/>
    </row>
    <row r="1007" spans="1:16">
      <c r="A1007" s="16" t="s">
        <v>7651</v>
      </c>
      <c r="B1007" s="373">
        <v>2255519157662</v>
      </c>
      <c r="C1007" s="373">
        <v>4985009709160</v>
      </c>
      <c r="D1007" s="21" t="s">
        <v>6189</v>
      </c>
      <c r="E1007" s="22">
        <v>2023</v>
      </c>
      <c r="F1007" s="22">
        <v>1</v>
      </c>
      <c r="G1007" s="22">
        <v>0</v>
      </c>
      <c r="H1007" s="22" t="s">
        <v>2037</v>
      </c>
      <c r="I1007" s="22" t="s">
        <v>2036</v>
      </c>
      <c r="J1007" s="22" t="s">
        <v>2055</v>
      </c>
      <c r="K1007" s="15">
        <f t="shared" si="45"/>
        <v>1</v>
      </c>
      <c r="L1007" s="15" t="str">
        <f t="shared" si="46"/>
        <v>23</v>
      </c>
      <c r="M1007" s="15" t="str">
        <f t="shared" si="47"/>
        <v>2023年製</v>
      </c>
      <c r="N1007" s="422">
        <f>VLOOKUP(B:B,価格調査!B:S,18,0)</f>
        <v>1074476657</v>
      </c>
      <c r="O1007" s="15"/>
      <c r="P1007" s="15"/>
    </row>
    <row r="1008" spans="1:16">
      <c r="A1008" s="16" t="s">
        <v>7651</v>
      </c>
      <c r="B1008" s="373">
        <v>2255017159656</v>
      </c>
      <c r="C1008" s="373">
        <v>3528703196471</v>
      </c>
      <c r="D1008" s="21" t="s">
        <v>2083</v>
      </c>
      <c r="E1008" s="22">
        <v>123</v>
      </c>
      <c r="F1008" s="22">
        <v>1</v>
      </c>
      <c r="G1008" s="22">
        <v>0</v>
      </c>
      <c r="H1008" s="22" t="s">
        <v>2037</v>
      </c>
      <c r="I1008" s="22" t="s">
        <v>2036</v>
      </c>
      <c r="J1008" s="22" t="s">
        <v>2055</v>
      </c>
      <c r="K1008" s="15">
        <f t="shared" si="45"/>
        <v>1</v>
      </c>
      <c r="L1008" s="15" t="str">
        <f t="shared" si="46"/>
        <v>23</v>
      </c>
      <c r="M1008" s="15" t="str">
        <f t="shared" si="47"/>
        <v>2023年製</v>
      </c>
      <c r="N1008" s="422">
        <f>VLOOKUP(B:B,価格調査!B:S,18,0)</f>
        <v>1074476197</v>
      </c>
      <c r="O1008" s="15"/>
      <c r="P1008" s="15"/>
    </row>
    <row r="1009" spans="1:16">
      <c r="A1009" s="16" t="s">
        <v>7651</v>
      </c>
      <c r="B1009" s="373">
        <v>2656517157669</v>
      </c>
      <c r="C1009" s="373">
        <v>4985009709078</v>
      </c>
      <c r="D1009" s="21" t="s">
        <v>14095</v>
      </c>
      <c r="E1009" s="22">
        <v>2623</v>
      </c>
      <c r="F1009" s="22">
        <v>4</v>
      </c>
      <c r="G1009" s="22">
        <v>0</v>
      </c>
      <c r="H1009" s="22" t="s">
        <v>2037</v>
      </c>
      <c r="I1009" s="22" t="s">
        <v>2036</v>
      </c>
      <c r="J1009" s="22" t="s">
        <v>2043</v>
      </c>
      <c r="K1009" s="15">
        <f t="shared" si="45"/>
        <v>1</v>
      </c>
      <c r="L1009" s="15" t="str">
        <f t="shared" si="46"/>
        <v>23</v>
      </c>
      <c r="M1009" s="15" t="str">
        <f t="shared" si="47"/>
        <v>2023年製</v>
      </c>
      <c r="N1009" s="422">
        <f>VLOOKUP(B:B,価格調査!B:S,18,0)</f>
        <v>1074476660</v>
      </c>
      <c r="O1009" s="15"/>
      <c r="P1009" s="15"/>
    </row>
    <row r="1010" spans="1:16">
      <c r="A1010" s="16" t="s">
        <v>7651</v>
      </c>
      <c r="B1010" s="373">
        <v>2354518159254</v>
      </c>
      <c r="C1010" s="373">
        <v>4985009705476</v>
      </c>
      <c r="D1010" s="21" t="s">
        <v>14212</v>
      </c>
      <c r="E1010" s="22">
        <v>4523</v>
      </c>
      <c r="F1010" s="22">
        <v>14</v>
      </c>
      <c r="G1010" s="22">
        <v>0</v>
      </c>
      <c r="H1010" s="22" t="s">
        <v>2037</v>
      </c>
      <c r="I1010" s="22" t="s">
        <v>2036</v>
      </c>
      <c r="J1010" s="22" t="s">
        <v>2038</v>
      </c>
      <c r="K1010" s="15">
        <f t="shared" si="45"/>
        <v>2</v>
      </c>
      <c r="L1010" s="15" t="str">
        <f t="shared" si="46"/>
        <v>23</v>
      </c>
      <c r="M1010" s="15" t="str">
        <f t="shared" si="47"/>
        <v>2023年製</v>
      </c>
      <c r="N1010" s="422">
        <f>VLOOKUP(B:B,価格調査!B:S,18,0)</f>
        <v>1074476650</v>
      </c>
      <c r="O1010" s="15"/>
      <c r="P1010" s="15"/>
    </row>
    <row r="1011" spans="1:16">
      <c r="A1011" s="16" t="s">
        <v>7651</v>
      </c>
      <c r="B1011" s="373">
        <v>2354518159254</v>
      </c>
      <c r="C1011" s="373">
        <v>4985009705476</v>
      </c>
      <c r="D1011" s="21" t="s">
        <v>14212</v>
      </c>
      <c r="E1011" s="22">
        <v>4523</v>
      </c>
      <c r="F1011" s="22">
        <v>18</v>
      </c>
      <c r="G1011" s="22">
        <v>0</v>
      </c>
      <c r="H1011" s="22" t="s">
        <v>2037</v>
      </c>
      <c r="I1011" s="22" t="s">
        <v>2036</v>
      </c>
      <c r="J1011" s="22" t="s">
        <v>2038</v>
      </c>
      <c r="K1011" s="15">
        <f t="shared" si="45"/>
        <v>2</v>
      </c>
      <c r="L1011" s="15" t="str">
        <f t="shared" si="46"/>
        <v>23</v>
      </c>
      <c r="M1011" s="15" t="str">
        <f t="shared" si="47"/>
        <v>2023年製</v>
      </c>
      <c r="N1011" s="422">
        <f>VLOOKUP(B:B,価格調査!B:S,18,0)</f>
        <v>1074476650</v>
      </c>
      <c r="O1011" s="15"/>
      <c r="P1011" s="15"/>
    </row>
    <row r="1012" spans="1:16">
      <c r="A1012" s="16" t="s">
        <v>7651</v>
      </c>
      <c r="B1012" s="373">
        <v>2255516159256</v>
      </c>
      <c r="C1012" s="373">
        <v>4985009705209</v>
      </c>
      <c r="D1012" s="21" t="s">
        <v>2263</v>
      </c>
      <c r="E1012" s="22">
        <v>1123</v>
      </c>
      <c r="F1012" s="22">
        <v>1</v>
      </c>
      <c r="G1012" s="22">
        <v>0</v>
      </c>
      <c r="H1012" s="22" t="s">
        <v>2037</v>
      </c>
      <c r="I1012" s="22" t="s">
        <v>2036</v>
      </c>
      <c r="J1012" s="22" t="s">
        <v>2044</v>
      </c>
      <c r="K1012" s="15">
        <f t="shared" si="45"/>
        <v>2</v>
      </c>
      <c r="L1012" s="15" t="str">
        <f t="shared" si="46"/>
        <v>23</v>
      </c>
      <c r="M1012" s="15" t="str">
        <f t="shared" si="47"/>
        <v>2023年製</v>
      </c>
      <c r="N1012" s="422">
        <f>VLOOKUP(B:B,価格調査!B:S,18,0)</f>
        <v>1074476652</v>
      </c>
      <c r="O1012" s="15"/>
      <c r="P1012" s="15"/>
    </row>
    <row r="1013" spans="1:16">
      <c r="A1013" s="16" t="s">
        <v>7651</v>
      </c>
      <c r="B1013" s="373">
        <v>1855515132079</v>
      </c>
      <c r="C1013" s="373">
        <v>4992496096598</v>
      </c>
      <c r="D1013" s="21" t="s">
        <v>14096</v>
      </c>
      <c r="E1013" s="22">
        <v>4823</v>
      </c>
      <c r="F1013" s="22">
        <v>12</v>
      </c>
      <c r="G1013" s="22">
        <v>0</v>
      </c>
      <c r="H1013" s="22" t="s">
        <v>2037</v>
      </c>
      <c r="I1013" s="22" t="s">
        <v>2036</v>
      </c>
      <c r="J1013" s="22" t="s">
        <v>2148</v>
      </c>
      <c r="K1013" s="15">
        <f t="shared" si="45"/>
        <v>1</v>
      </c>
      <c r="L1013" s="15" t="str">
        <f t="shared" si="46"/>
        <v>23</v>
      </c>
      <c r="M1013" s="15" t="str">
        <f t="shared" si="47"/>
        <v>2023年製</v>
      </c>
      <c r="N1013" s="422">
        <f>VLOOKUP(B:B,価格調査!B:S,18,0)</f>
        <v>1074476679</v>
      </c>
      <c r="O1013" s="15"/>
      <c r="P1013" s="15"/>
    </row>
    <row r="1014" spans="1:16">
      <c r="A1014" s="16" t="s">
        <v>7651</v>
      </c>
      <c r="B1014" s="373">
        <v>2155518157703</v>
      </c>
      <c r="C1014" s="373">
        <v>4985009753828</v>
      </c>
      <c r="D1014" s="21" t="s">
        <v>12260</v>
      </c>
      <c r="E1014" s="22">
        <v>4423</v>
      </c>
      <c r="F1014" s="22">
        <v>5</v>
      </c>
      <c r="G1014" s="22">
        <v>0</v>
      </c>
      <c r="H1014" s="22" t="s">
        <v>2037</v>
      </c>
      <c r="I1014" s="22" t="s">
        <v>2036</v>
      </c>
      <c r="J1014" s="22" t="s">
        <v>2046</v>
      </c>
      <c r="K1014" s="15">
        <f t="shared" si="45"/>
        <v>1</v>
      </c>
      <c r="L1014" s="15" t="str">
        <f t="shared" si="46"/>
        <v>23</v>
      </c>
      <c r="M1014" s="15" t="str">
        <f t="shared" si="47"/>
        <v>2023年製</v>
      </c>
      <c r="N1014" s="422">
        <f>VLOOKUP(B:B,価格調査!B:S,18,0)</f>
        <v>1074475795</v>
      </c>
      <c r="O1014" s="15"/>
      <c r="P1014" s="15"/>
    </row>
    <row r="1015" spans="1:16">
      <c r="A1015" s="16" t="s">
        <v>7651</v>
      </c>
      <c r="B1015" s="373">
        <v>2154017158600</v>
      </c>
      <c r="C1015" s="373">
        <v>4985009708545</v>
      </c>
      <c r="D1015" s="21" t="s">
        <v>4739</v>
      </c>
      <c r="E1015" s="22">
        <v>3523</v>
      </c>
      <c r="F1015" s="22">
        <v>6</v>
      </c>
      <c r="G1015" s="22">
        <v>0</v>
      </c>
      <c r="H1015" s="22" t="s">
        <v>2037</v>
      </c>
      <c r="I1015" s="22" t="s">
        <v>2036</v>
      </c>
      <c r="J1015" s="22" t="s">
        <v>2040</v>
      </c>
      <c r="K1015" s="15">
        <f t="shared" si="45"/>
        <v>2</v>
      </c>
      <c r="L1015" s="15" t="str">
        <f t="shared" si="46"/>
        <v>23</v>
      </c>
      <c r="M1015" s="15" t="str">
        <f t="shared" si="47"/>
        <v>2023年製</v>
      </c>
      <c r="N1015" s="422">
        <f>VLOOKUP(B:B,価格調査!B:S,18,0)</f>
        <v>0</v>
      </c>
      <c r="O1015" s="15"/>
      <c r="P1015" s="15"/>
    </row>
    <row r="1016" spans="1:16">
      <c r="A1016" s="16" t="s">
        <v>7651</v>
      </c>
      <c r="B1016" s="373">
        <v>2154017158600</v>
      </c>
      <c r="C1016" s="373">
        <v>4985009708545</v>
      </c>
      <c r="D1016" s="21" t="s">
        <v>4739</v>
      </c>
      <c r="E1016" s="22">
        <v>3523</v>
      </c>
      <c r="F1016" s="22">
        <v>4</v>
      </c>
      <c r="G1016" s="22">
        <v>0</v>
      </c>
      <c r="H1016" s="22" t="s">
        <v>2037</v>
      </c>
      <c r="I1016" s="22" t="s">
        <v>2036</v>
      </c>
      <c r="J1016" s="22" t="s">
        <v>2040</v>
      </c>
      <c r="K1016" s="15">
        <f t="shared" si="45"/>
        <v>2</v>
      </c>
      <c r="L1016" s="15" t="str">
        <f t="shared" si="46"/>
        <v>23</v>
      </c>
      <c r="M1016" s="15" t="str">
        <f t="shared" si="47"/>
        <v>2023年製</v>
      </c>
      <c r="N1016" s="422">
        <f>VLOOKUP(B:B,価格調査!B:S,18,0)</f>
        <v>0</v>
      </c>
      <c r="O1016" s="15"/>
      <c r="P1016" s="15"/>
    </row>
    <row r="1017" spans="1:16">
      <c r="A1017" s="16" t="s">
        <v>7651</v>
      </c>
      <c r="B1017" s="373">
        <v>2157015158016</v>
      </c>
      <c r="C1017" s="373">
        <v>4985009716175</v>
      </c>
      <c r="D1017" s="21" t="s">
        <v>7359</v>
      </c>
      <c r="E1017" s="22">
        <v>1523</v>
      </c>
      <c r="F1017" s="22">
        <v>4</v>
      </c>
      <c r="G1017" s="22">
        <v>0</v>
      </c>
      <c r="H1017" s="22" t="s">
        <v>2037</v>
      </c>
      <c r="I1017" s="22" t="s">
        <v>2036</v>
      </c>
      <c r="J1017" s="22" t="s">
        <v>2252</v>
      </c>
      <c r="K1017" s="15">
        <f t="shared" si="45"/>
        <v>2</v>
      </c>
      <c r="L1017" s="15" t="str">
        <f t="shared" si="46"/>
        <v>23</v>
      </c>
      <c r="M1017" s="15" t="str">
        <f t="shared" si="47"/>
        <v>2023年製</v>
      </c>
      <c r="N1017" s="422" t="str">
        <f>VLOOKUP(B:B,価格調査!B:S,18,0)</f>
        <v>1076554691</v>
      </c>
      <c r="O1017" s="15"/>
      <c r="P1017" s="15"/>
    </row>
    <row r="1018" spans="1:16">
      <c r="A1018" s="16" t="s">
        <v>7651</v>
      </c>
      <c r="B1018" s="373">
        <v>2157015158016</v>
      </c>
      <c r="C1018" s="373">
        <v>4985009716175</v>
      </c>
      <c r="D1018" s="21" t="s">
        <v>7359</v>
      </c>
      <c r="E1018" s="22">
        <v>2523</v>
      </c>
      <c r="F1018" s="22">
        <v>8</v>
      </c>
      <c r="G1018" s="22">
        <v>0</v>
      </c>
      <c r="H1018" s="22" t="s">
        <v>2037</v>
      </c>
      <c r="I1018" s="22" t="s">
        <v>2036</v>
      </c>
      <c r="J1018" s="22" t="s">
        <v>2099</v>
      </c>
      <c r="K1018" s="15">
        <f t="shared" si="45"/>
        <v>2</v>
      </c>
      <c r="L1018" s="15" t="str">
        <f t="shared" si="46"/>
        <v>23</v>
      </c>
      <c r="M1018" s="15" t="str">
        <f t="shared" si="47"/>
        <v>2023年製</v>
      </c>
      <c r="N1018" s="422" t="str">
        <f>VLOOKUP(B:B,価格調査!B:S,18,0)</f>
        <v>1076554691</v>
      </c>
      <c r="O1018" s="15"/>
      <c r="P1018" s="15"/>
    </row>
    <row r="1019" spans="1:16">
      <c r="A1019" s="16" t="s">
        <v>7651</v>
      </c>
      <c r="B1019" s="373">
        <v>1856016151804</v>
      </c>
      <c r="C1019" s="373">
        <v>4985009751350</v>
      </c>
      <c r="D1019" s="21" t="s">
        <v>2137</v>
      </c>
      <c r="E1019" s="22">
        <v>4723</v>
      </c>
      <c r="F1019" s="22">
        <v>9</v>
      </c>
      <c r="G1019" s="22">
        <v>0</v>
      </c>
      <c r="H1019" s="22" t="s">
        <v>2037</v>
      </c>
      <c r="I1019" s="22" t="s">
        <v>2036</v>
      </c>
      <c r="J1019" s="22" t="s">
        <v>2040</v>
      </c>
      <c r="K1019" s="15">
        <f t="shared" si="45"/>
        <v>5</v>
      </c>
      <c r="L1019" s="15" t="str">
        <f t="shared" si="46"/>
        <v>23</v>
      </c>
      <c r="M1019" s="15" t="str">
        <f t="shared" si="47"/>
        <v>2023年製</v>
      </c>
      <c r="N1019" s="422">
        <f>VLOOKUP(B:B,価格調査!B:S,18,0)</f>
        <v>1074476643</v>
      </c>
      <c r="O1019" s="15"/>
      <c r="P1019" s="15"/>
    </row>
    <row r="1020" spans="1:16">
      <c r="A1020" s="16" t="s">
        <v>7651</v>
      </c>
      <c r="B1020" s="373">
        <v>1856016151804</v>
      </c>
      <c r="C1020" s="373">
        <v>4985009751350</v>
      </c>
      <c r="D1020" s="21" t="s">
        <v>2137</v>
      </c>
      <c r="E1020" s="22">
        <v>4023</v>
      </c>
      <c r="F1020" s="22">
        <v>3</v>
      </c>
      <c r="G1020" s="22">
        <v>0</v>
      </c>
      <c r="H1020" s="22" t="s">
        <v>2037</v>
      </c>
      <c r="I1020" s="22" t="s">
        <v>2036</v>
      </c>
      <c r="J1020" s="22" t="s">
        <v>2040</v>
      </c>
      <c r="K1020" s="15">
        <f t="shared" si="45"/>
        <v>5</v>
      </c>
      <c r="L1020" s="15" t="str">
        <f t="shared" si="46"/>
        <v>23</v>
      </c>
      <c r="M1020" s="15" t="str">
        <f t="shared" si="47"/>
        <v>2023年製</v>
      </c>
      <c r="N1020" s="422">
        <f>VLOOKUP(B:B,価格調査!B:S,18,0)</f>
        <v>1074476643</v>
      </c>
      <c r="O1020" s="15"/>
      <c r="P1020" s="15"/>
    </row>
    <row r="1021" spans="1:16">
      <c r="A1021" s="16" t="s">
        <v>7651</v>
      </c>
      <c r="B1021" s="373">
        <v>1856016151804</v>
      </c>
      <c r="C1021" s="373">
        <v>4985009751350</v>
      </c>
      <c r="D1021" s="21" t="s">
        <v>2137</v>
      </c>
      <c r="E1021" s="22">
        <v>2523</v>
      </c>
      <c r="F1021" s="22">
        <v>1</v>
      </c>
      <c r="G1021" s="22">
        <v>0</v>
      </c>
      <c r="H1021" s="22" t="s">
        <v>2037</v>
      </c>
      <c r="I1021" s="22" t="s">
        <v>2036</v>
      </c>
      <c r="J1021" s="22" t="s">
        <v>2040</v>
      </c>
      <c r="K1021" s="15">
        <f t="shared" si="45"/>
        <v>5</v>
      </c>
      <c r="L1021" s="15" t="str">
        <f t="shared" si="46"/>
        <v>23</v>
      </c>
      <c r="M1021" s="15" t="str">
        <f t="shared" si="47"/>
        <v>2023年製</v>
      </c>
      <c r="N1021" s="422">
        <f>VLOOKUP(B:B,価格調査!B:S,18,0)</f>
        <v>1074476643</v>
      </c>
      <c r="O1021" s="15"/>
      <c r="P1021" s="15"/>
    </row>
    <row r="1022" spans="1:16">
      <c r="A1022" s="16" t="s">
        <v>7651</v>
      </c>
      <c r="B1022" s="373">
        <v>1856016151804</v>
      </c>
      <c r="C1022" s="373">
        <v>4985009751350</v>
      </c>
      <c r="D1022" s="21" t="s">
        <v>2137</v>
      </c>
      <c r="E1022" s="22">
        <v>2523</v>
      </c>
      <c r="F1022" s="22">
        <v>7</v>
      </c>
      <c r="G1022" s="22">
        <v>0</v>
      </c>
      <c r="H1022" s="22" t="s">
        <v>2037</v>
      </c>
      <c r="I1022" s="22" t="s">
        <v>2036</v>
      </c>
      <c r="J1022" s="22" t="s">
        <v>2040</v>
      </c>
      <c r="K1022" s="15">
        <f t="shared" si="45"/>
        <v>5</v>
      </c>
      <c r="L1022" s="15" t="str">
        <f t="shared" si="46"/>
        <v>23</v>
      </c>
      <c r="M1022" s="15" t="str">
        <f t="shared" si="47"/>
        <v>2023年製</v>
      </c>
      <c r="N1022" s="422">
        <f>VLOOKUP(B:B,価格調査!B:S,18,0)</f>
        <v>1074476643</v>
      </c>
      <c r="O1022" s="15"/>
      <c r="P1022" s="15"/>
    </row>
    <row r="1023" spans="1:16">
      <c r="A1023" s="16" t="s">
        <v>7651</v>
      </c>
      <c r="B1023" s="373">
        <v>1856016151804</v>
      </c>
      <c r="C1023" s="373">
        <v>4985009751350</v>
      </c>
      <c r="D1023" s="21" t="s">
        <v>2137</v>
      </c>
      <c r="E1023" s="22">
        <v>4823</v>
      </c>
      <c r="F1023" s="22">
        <v>8</v>
      </c>
      <c r="G1023" s="22">
        <v>0</v>
      </c>
      <c r="H1023" s="22" t="s">
        <v>2037</v>
      </c>
      <c r="I1023" s="22" t="s">
        <v>2036</v>
      </c>
      <c r="J1023" s="22" t="s">
        <v>2040</v>
      </c>
      <c r="K1023" s="15">
        <f t="shared" si="45"/>
        <v>5</v>
      </c>
      <c r="L1023" s="15" t="str">
        <f t="shared" si="46"/>
        <v>23</v>
      </c>
      <c r="M1023" s="15" t="str">
        <f t="shared" si="47"/>
        <v>2023年製</v>
      </c>
      <c r="N1023" s="422">
        <f>VLOOKUP(B:B,価格調査!B:S,18,0)</f>
        <v>1074476643</v>
      </c>
      <c r="O1023" s="15"/>
      <c r="P1023" s="15"/>
    </row>
    <row r="1024" spans="1:16">
      <c r="A1024" s="16" t="s">
        <v>7651</v>
      </c>
      <c r="B1024" s="373">
        <v>1955516159263</v>
      </c>
      <c r="C1024" s="373">
        <v>4985009705186</v>
      </c>
      <c r="D1024" s="21" t="s">
        <v>14097</v>
      </c>
      <c r="E1024" s="22">
        <v>3223</v>
      </c>
      <c r="F1024" s="22">
        <v>28</v>
      </c>
      <c r="G1024" s="22">
        <v>0</v>
      </c>
      <c r="H1024" s="22" t="s">
        <v>2037</v>
      </c>
      <c r="I1024" s="22" t="s">
        <v>2036</v>
      </c>
      <c r="J1024" s="22" t="s">
        <v>2058</v>
      </c>
      <c r="K1024" s="15">
        <f t="shared" si="45"/>
        <v>3</v>
      </c>
      <c r="L1024" s="15" t="str">
        <f t="shared" si="46"/>
        <v>23</v>
      </c>
      <c r="M1024" s="15" t="str">
        <f t="shared" si="47"/>
        <v>2023年製</v>
      </c>
      <c r="N1024" s="422">
        <f>VLOOKUP(B:B,価格調査!B:S,18,0)</f>
        <v>1074476640</v>
      </c>
      <c r="O1024" s="15"/>
      <c r="P1024" s="15"/>
    </row>
    <row r="1025" spans="1:16">
      <c r="A1025" s="16" t="s">
        <v>7651</v>
      </c>
      <c r="B1025" s="373">
        <v>1955516159263</v>
      </c>
      <c r="C1025" s="373">
        <v>4985009705186</v>
      </c>
      <c r="D1025" s="21" t="s">
        <v>14097</v>
      </c>
      <c r="E1025" s="22">
        <v>3223</v>
      </c>
      <c r="F1025" s="22">
        <v>28</v>
      </c>
      <c r="G1025" s="22">
        <v>0</v>
      </c>
      <c r="H1025" s="22" t="s">
        <v>2037</v>
      </c>
      <c r="I1025" s="22" t="s">
        <v>2036</v>
      </c>
      <c r="J1025" s="22" t="s">
        <v>2058</v>
      </c>
      <c r="K1025" s="15">
        <f t="shared" si="45"/>
        <v>3</v>
      </c>
      <c r="L1025" s="15" t="str">
        <f t="shared" si="46"/>
        <v>23</v>
      </c>
      <c r="M1025" s="15" t="str">
        <f t="shared" si="47"/>
        <v>2023年製</v>
      </c>
      <c r="N1025" s="422">
        <f>VLOOKUP(B:B,価格調査!B:S,18,0)</f>
        <v>1074476640</v>
      </c>
      <c r="O1025" s="15"/>
      <c r="P1025" s="15"/>
    </row>
    <row r="1026" spans="1:16">
      <c r="A1026" s="16" t="s">
        <v>7651</v>
      </c>
      <c r="B1026" s="373">
        <v>1955516159263</v>
      </c>
      <c r="C1026" s="373">
        <v>4985009705186</v>
      </c>
      <c r="D1026" s="21" t="s">
        <v>14097</v>
      </c>
      <c r="E1026" s="22">
        <v>3223</v>
      </c>
      <c r="F1026" s="22">
        <v>7</v>
      </c>
      <c r="G1026" s="22">
        <v>0</v>
      </c>
      <c r="H1026" s="22" t="s">
        <v>2037</v>
      </c>
      <c r="I1026" s="22" t="s">
        <v>2036</v>
      </c>
      <c r="J1026" s="22" t="s">
        <v>2058</v>
      </c>
      <c r="K1026" s="15">
        <f t="shared" ref="K1026:K1089" si="48">COUNTIF(B:B,B1026)</f>
        <v>3</v>
      </c>
      <c r="L1026" s="15" t="str">
        <f t="shared" ref="L1026:L1089" si="49">RIGHT(E1026,2)</f>
        <v>23</v>
      </c>
      <c r="M1026" s="15" t="str">
        <f t="shared" ref="M1026:M1089" si="50">"20"&amp;L1026&amp;"年製"</f>
        <v>2023年製</v>
      </c>
      <c r="N1026" s="422">
        <f>VLOOKUP(B:B,価格調査!B:S,18,0)</f>
        <v>1074476640</v>
      </c>
      <c r="O1026" s="15"/>
      <c r="P1026" s="15"/>
    </row>
    <row r="1027" spans="1:16">
      <c r="A1027" s="16" t="s">
        <v>7651</v>
      </c>
      <c r="B1027" s="373">
        <v>2255517159262</v>
      </c>
      <c r="C1027" s="373">
        <v>4985009705360</v>
      </c>
      <c r="D1027" s="21" t="s">
        <v>6388</v>
      </c>
      <c r="E1027" s="22">
        <v>1223</v>
      </c>
      <c r="F1027" s="22">
        <v>6</v>
      </c>
      <c r="G1027" s="22">
        <v>0</v>
      </c>
      <c r="H1027" s="22" t="s">
        <v>2037</v>
      </c>
      <c r="I1027" s="22" t="s">
        <v>2036</v>
      </c>
      <c r="J1027" s="22" t="s">
        <v>2038</v>
      </c>
      <c r="K1027" s="15">
        <f t="shared" si="48"/>
        <v>2</v>
      </c>
      <c r="L1027" s="15" t="str">
        <f t="shared" si="49"/>
        <v>23</v>
      </c>
      <c r="M1027" s="15" t="str">
        <f t="shared" si="50"/>
        <v>2023年製</v>
      </c>
      <c r="N1027" s="422">
        <f>VLOOKUP(B:B,価格調査!B:S,18,0)</f>
        <v>1074476639</v>
      </c>
      <c r="O1027" s="15"/>
      <c r="P1027" s="15"/>
    </row>
    <row r="1028" spans="1:16">
      <c r="A1028" s="16" t="s">
        <v>7651</v>
      </c>
      <c r="B1028" s="373">
        <v>2255517159262</v>
      </c>
      <c r="C1028" s="373">
        <v>4985009705360</v>
      </c>
      <c r="D1028" s="21" t="s">
        <v>6388</v>
      </c>
      <c r="E1028" s="22">
        <v>2123</v>
      </c>
      <c r="F1028" s="22">
        <v>10</v>
      </c>
      <c r="G1028" s="22">
        <v>0</v>
      </c>
      <c r="H1028" s="22" t="s">
        <v>2037</v>
      </c>
      <c r="I1028" s="22" t="s">
        <v>2036</v>
      </c>
      <c r="J1028" s="22" t="s">
        <v>2038</v>
      </c>
      <c r="K1028" s="15">
        <f t="shared" si="48"/>
        <v>2</v>
      </c>
      <c r="L1028" s="15" t="str">
        <f t="shared" si="49"/>
        <v>23</v>
      </c>
      <c r="M1028" s="15" t="str">
        <f t="shared" si="50"/>
        <v>2023年製</v>
      </c>
      <c r="N1028" s="422">
        <f>VLOOKUP(B:B,価格調査!B:S,18,0)</f>
        <v>1074476639</v>
      </c>
      <c r="O1028" s="15"/>
      <c r="P1028" s="15"/>
    </row>
    <row r="1029" spans="1:16">
      <c r="A1029" s="16" t="s">
        <v>7651</v>
      </c>
      <c r="B1029" s="16">
        <v>2056016159261</v>
      </c>
      <c r="C1029" s="16">
        <v>4985009705216</v>
      </c>
      <c r="D1029" s="423" t="s">
        <v>13427</v>
      </c>
      <c r="E1029" s="15">
        <v>4923</v>
      </c>
      <c r="F1029" s="15">
        <v>6</v>
      </c>
      <c r="G1029" s="15">
        <v>0</v>
      </c>
      <c r="H1029" s="15" t="s">
        <v>2037</v>
      </c>
      <c r="I1029" s="15" t="s">
        <v>2036</v>
      </c>
      <c r="J1029" s="15" t="s">
        <v>2038</v>
      </c>
      <c r="K1029" s="15">
        <f t="shared" si="48"/>
        <v>1</v>
      </c>
      <c r="L1029" s="15" t="str">
        <f t="shared" si="49"/>
        <v>23</v>
      </c>
      <c r="M1029" s="15" t="str">
        <f t="shared" si="50"/>
        <v>2023年製</v>
      </c>
      <c r="N1029" s="422">
        <f>VLOOKUP(B:B,価格調査!B:S,18,0)</f>
        <v>1074476641</v>
      </c>
      <c r="O1029" s="15"/>
      <c r="P1029" s="15"/>
    </row>
    <row r="1030" spans="1:16">
      <c r="A1030" s="16" t="s">
        <v>7651</v>
      </c>
      <c r="B1030" s="373">
        <v>2555518157664</v>
      </c>
      <c r="C1030" s="373">
        <v>4985009709122</v>
      </c>
      <c r="D1030" s="21" t="s">
        <v>2916</v>
      </c>
      <c r="E1030" s="22">
        <v>423</v>
      </c>
      <c r="F1030" s="22">
        <v>8</v>
      </c>
      <c r="G1030" s="22">
        <v>0</v>
      </c>
      <c r="H1030" s="22" t="s">
        <v>2037</v>
      </c>
      <c r="I1030" s="22" t="s">
        <v>2036</v>
      </c>
      <c r="J1030" s="22" t="s">
        <v>2043</v>
      </c>
      <c r="K1030" s="15">
        <f t="shared" si="48"/>
        <v>1</v>
      </c>
      <c r="L1030" s="15" t="str">
        <f t="shared" si="49"/>
        <v>23</v>
      </c>
      <c r="M1030" s="15" t="str">
        <f t="shared" si="50"/>
        <v>2023年製</v>
      </c>
      <c r="N1030" s="422">
        <f>VLOOKUP(B:B,価格調査!B:S,18,0)</f>
        <v>1074475779</v>
      </c>
      <c r="O1030" s="15"/>
      <c r="P1030" s="15"/>
    </row>
    <row r="1031" spans="1:16">
      <c r="A1031" s="16" t="s">
        <v>7651</v>
      </c>
      <c r="B1031" s="373">
        <v>2255017159267</v>
      </c>
      <c r="C1031" s="373">
        <v>4985009004272</v>
      </c>
      <c r="D1031" s="21" t="s">
        <v>2082</v>
      </c>
      <c r="E1031" s="22">
        <v>3023</v>
      </c>
      <c r="F1031" s="22">
        <v>4</v>
      </c>
      <c r="G1031" s="22">
        <v>0</v>
      </c>
      <c r="H1031" s="22" t="s">
        <v>2037</v>
      </c>
      <c r="I1031" s="22" t="s">
        <v>2036</v>
      </c>
      <c r="J1031" s="22" t="s">
        <v>2058</v>
      </c>
      <c r="K1031" s="15">
        <f t="shared" si="48"/>
        <v>4</v>
      </c>
      <c r="L1031" s="15" t="str">
        <f t="shared" si="49"/>
        <v>23</v>
      </c>
      <c r="M1031" s="15" t="str">
        <f t="shared" si="50"/>
        <v>2023年製</v>
      </c>
      <c r="N1031" s="422">
        <f>VLOOKUP(B:B,価格調査!B:S,18,0)</f>
        <v>1074475991</v>
      </c>
      <c r="O1031" s="15"/>
      <c r="P1031" s="15"/>
    </row>
    <row r="1032" spans="1:16">
      <c r="A1032" s="16" t="s">
        <v>7651</v>
      </c>
      <c r="B1032" s="373">
        <v>2255017159267</v>
      </c>
      <c r="C1032" s="373">
        <v>4985009004272</v>
      </c>
      <c r="D1032" s="21" t="s">
        <v>2082</v>
      </c>
      <c r="E1032" s="22">
        <v>4423</v>
      </c>
      <c r="F1032" s="22">
        <v>16</v>
      </c>
      <c r="G1032" s="22">
        <v>0</v>
      </c>
      <c r="H1032" s="22" t="s">
        <v>2037</v>
      </c>
      <c r="I1032" s="22" t="s">
        <v>2036</v>
      </c>
      <c r="J1032" s="22" t="s">
        <v>2038</v>
      </c>
      <c r="K1032" s="15">
        <f t="shared" si="48"/>
        <v>4</v>
      </c>
      <c r="L1032" s="15" t="str">
        <f t="shared" si="49"/>
        <v>23</v>
      </c>
      <c r="M1032" s="15" t="str">
        <f t="shared" si="50"/>
        <v>2023年製</v>
      </c>
      <c r="N1032" s="422">
        <f>VLOOKUP(B:B,価格調査!B:S,18,0)</f>
        <v>1074475991</v>
      </c>
      <c r="O1032" s="15"/>
      <c r="P1032" s="15"/>
    </row>
    <row r="1033" spans="1:16">
      <c r="A1033" s="16" t="s">
        <v>7651</v>
      </c>
      <c r="B1033" s="16">
        <v>2255017159267</v>
      </c>
      <c r="C1033" s="16">
        <v>4985009004272</v>
      </c>
      <c r="D1033" s="423" t="s">
        <v>2082</v>
      </c>
      <c r="E1033" s="15">
        <v>4423</v>
      </c>
      <c r="F1033" s="15">
        <v>16</v>
      </c>
      <c r="G1033" s="15">
        <v>0</v>
      </c>
      <c r="H1033" s="15" t="s">
        <v>2037</v>
      </c>
      <c r="I1033" s="15" t="s">
        <v>2036</v>
      </c>
      <c r="J1033" s="15" t="s">
        <v>2038</v>
      </c>
      <c r="K1033" s="15">
        <f t="shared" si="48"/>
        <v>4</v>
      </c>
      <c r="L1033" s="15" t="str">
        <f t="shared" si="49"/>
        <v>23</v>
      </c>
      <c r="M1033" s="15" t="str">
        <f t="shared" si="50"/>
        <v>2023年製</v>
      </c>
      <c r="N1033" s="422">
        <f>VLOOKUP(B:B,価格調査!B:S,18,0)</f>
        <v>1074475991</v>
      </c>
      <c r="O1033" s="15"/>
      <c r="P1033" s="15"/>
    </row>
    <row r="1034" spans="1:16">
      <c r="A1034" s="16" t="s">
        <v>7651</v>
      </c>
      <c r="B1034" s="373">
        <v>2255017159267</v>
      </c>
      <c r="C1034" s="373">
        <v>4985009004272</v>
      </c>
      <c r="D1034" s="21" t="s">
        <v>2082</v>
      </c>
      <c r="E1034" s="22">
        <v>1623</v>
      </c>
      <c r="F1034" s="22">
        <v>8</v>
      </c>
      <c r="G1034" s="22">
        <v>0</v>
      </c>
      <c r="H1034" s="22" t="s">
        <v>2037</v>
      </c>
      <c r="I1034" s="22" t="s">
        <v>2036</v>
      </c>
      <c r="J1034" s="22" t="s">
        <v>2038</v>
      </c>
      <c r="K1034" s="15">
        <f t="shared" si="48"/>
        <v>4</v>
      </c>
      <c r="L1034" s="15" t="str">
        <f t="shared" si="49"/>
        <v>23</v>
      </c>
      <c r="M1034" s="15" t="str">
        <f t="shared" si="50"/>
        <v>2023年製</v>
      </c>
      <c r="N1034" s="422">
        <f>VLOOKUP(B:B,価格調査!B:S,18,0)</f>
        <v>1074475991</v>
      </c>
      <c r="O1034" s="15"/>
      <c r="P1034" s="15"/>
    </row>
    <row r="1035" spans="1:16">
      <c r="A1035" s="16" t="s">
        <v>7651</v>
      </c>
      <c r="B1035" s="373">
        <v>2156516159256</v>
      </c>
      <c r="C1035" s="373">
        <v>4985009705261</v>
      </c>
      <c r="D1035" s="21" t="s">
        <v>2101</v>
      </c>
      <c r="E1035" s="22">
        <v>3923</v>
      </c>
      <c r="F1035" s="22">
        <v>9</v>
      </c>
      <c r="G1035" s="22">
        <v>0</v>
      </c>
      <c r="H1035" s="22" t="s">
        <v>2037</v>
      </c>
      <c r="I1035" s="22" t="s">
        <v>2036</v>
      </c>
      <c r="J1035" s="22" t="s">
        <v>2066</v>
      </c>
      <c r="K1035" s="15">
        <f t="shared" si="48"/>
        <v>3</v>
      </c>
      <c r="L1035" s="15" t="str">
        <f t="shared" si="49"/>
        <v>23</v>
      </c>
      <c r="M1035" s="15" t="str">
        <f t="shared" si="50"/>
        <v>2023年製</v>
      </c>
      <c r="N1035" s="422">
        <f>VLOOKUP(B:B,価格調査!B:S,18,0)</f>
        <v>1074475788</v>
      </c>
      <c r="O1035" s="15"/>
      <c r="P1035" s="15"/>
    </row>
    <row r="1036" spans="1:16">
      <c r="A1036" s="16" t="s">
        <v>7651</v>
      </c>
      <c r="B1036" s="373">
        <v>2156516159256</v>
      </c>
      <c r="C1036" s="373">
        <v>4985009705261</v>
      </c>
      <c r="D1036" s="21" t="s">
        <v>2101</v>
      </c>
      <c r="E1036" s="22">
        <v>2723</v>
      </c>
      <c r="F1036" s="22">
        <v>3</v>
      </c>
      <c r="G1036" s="22">
        <v>0</v>
      </c>
      <c r="H1036" s="22" t="s">
        <v>2037</v>
      </c>
      <c r="I1036" s="22" t="s">
        <v>2036</v>
      </c>
      <c r="J1036" s="22" t="s">
        <v>2102</v>
      </c>
      <c r="K1036" s="15">
        <f t="shared" si="48"/>
        <v>3</v>
      </c>
      <c r="L1036" s="15" t="str">
        <f t="shared" si="49"/>
        <v>23</v>
      </c>
      <c r="M1036" s="15" t="str">
        <f t="shared" si="50"/>
        <v>2023年製</v>
      </c>
      <c r="N1036" s="422">
        <f>VLOOKUP(B:B,価格調査!B:S,18,0)</f>
        <v>1074475788</v>
      </c>
      <c r="O1036" s="15"/>
      <c r="P1036" s="15"/>
    </row>
    <row r="1037" spans="1:16">
      <c r="A1037" s="16" t="s">
        <v>7651</v>
      </c>
      <c r="B1037" s="373">
        <v>2156516159256</v>
      </c>
      <c r="C1037" s="373">
        <v>4985009705261</v>
      </c>
      <c r="D1037" s="21" t="s">
        <v>2101</v>
      </c>
      <c r="E1037" s="22">
        <v>3923</v>
      </c>
      <c r="F1037" s="22">
        <v>4</v>
      </c>
      <c r="G1037" s="22">
        <v>0</v>
      </c>
      <c r="H1037" s="22" t="s">
        <v>2037</v>
      </c>
      <c r="I1037" s="22" t="s">
        <v>2036</v>
      </c>
      <c r="J1037" s="22" t="s">
        <v>2066</v>
      </c>
      <c r="K1037" s="15">
        <f t="shared" si="48"/>
        <v>3</v>
      </c>
      <c r="L1037" s="15" t="str">
        <f t="shared" si="49"/>
        <v>23</v>
      </c>
      <c r="M1037" s="15" t="str">
        <f t="shared" si="50"/>
        <v>2023年製</v>
      </c>
      <c r="N1037" s="422">
        <f>VLOOKUP(B:B,価格調査!B:S,18,0)</f>
        <v>1074475788</v>
      </c>
      <c r="O1037" s="15"/>
      <c r="P1037" s="15"/>
    </row>
    <row r="1038" spans="1:16">
      <c r="A1038" s="16" t="s">
        <v>7651</v>
      </c>
      <c r="B1038" s="373">
        <v>2156016159268</v>
      </c>
      <c r="C1038" s="373">
        <v>4985009705223</v>
      </c>
      <c r="D1038" s="21" t="s">
        <v>12275</v>
      </c>
      <c r="E1038" s="22">
        <v>4923</v>
      </c>
      <c r="F1038" s="22">
        <v>11</v>
      </c>
      <c r="G1038" s="22">
        <v>0</v>
      </c>
      <c r="H1038" s="22" t="s">
        <v>2037</v>
      </c>
      <c r="I1038" s="22" t="s">
        <v>2036</v>
      </c>
      <c r="J1038" s="22" t="s">
        <v>2038</v>
      </c>
      <c r="K1038" s="15">
        <f t="shared" si="48"/>
        <v>4</v>
      </c>
      <c r="L1038" s="15" t="str">
        <f t="shared" si="49"/>
        <v>23</v>
      </c>
      <c r="M1038" s="15" t="str">
        <f t="shared" si="50"/>
        <v>2023年製</v>
      </c>
      <c r="N1038" s="422">
        <f>VLOOKUP(B:B,価格調査!B:S,18,0)</f>
        <v>1074475789</v>
      </c>
      <c r="O1038" s="15"/>
      <c r="P1038" s="15"/>
    </row>
    <row r="1039" spans="1:16">
      <c r="A1039" s="16" t="s">
        <v>7651</v>
      </c>
      <c r="B1039" s="373">
        <v>2156016159268</v>
      </c>
      <c r="C1039" s="373">
        <v>4985009705223</v>
      </c>
      <c r="D1039" s="21" t="s">
        <v>12275</v>
      </c>
      <c r="E1039" s="22">
        <v>4923</v>
      </c>
      <c r="F1039" s="22">
        <v>1</v>
      </c>
      <c r="G1039" s="22">
        <v>0</v>
      </c>
      <c r="H1039" s="22" t="s">
        <v>2037</v>
      </c>
      <c r="I1039" s="22" t="s">
        <v>2036</v>
      </c>
      <c r="J1039" s="22" t="s">
        <v>2058</v>
      </c>
      <c r="K1039" s="15">
        <f t="shared" si="48"/>
        <v>4</v>
      </c>
      <c r="L1039" s="15" t="str">
        <f t="shared" si="49"/>
        <v>23</v>
      </c>
      <c r="M1039" s="15" t="str">
        <f t="shared" si="50"/>
        <v>2023年製</v>
      </c>
      <c r="N1039" s="422">
        <f>VLOOKUP(B:B,価格調査!B:S,18,0)</f>
        <v>1074475789</v>
      </c>
      <c r="O1039" s="15"/>
      <c r="P1039" s="15"/>
    </row>
    <row r="1040" spans="1:16">
      <c r="A1040" s="16" t="s">
        <v>7651</v>
      </c>
      <c r="B1040" s="373">
        <v>2156016159268</v>
      </c>
      <c r="C1040" s="373">
        <v>4985009705223</v>
      </c>
      <c r="D1040" s="21" t="s">
        <v>12275</v>
      </c>
      <c r="E1040" s="22">
        <v>4923</v>
      </c>
      <c r="F1040" s="22">
        <v>4</v>
      </c>
      <c r="G1040" s="22">
        <v>0</v>
      </c>
      <c r="H1040" s="22" t="s">
        <v>2037</v>
      </c>
      <c r="I1040" s="22" t="s">
        <v>2036</v>
      </c>
      <c r="J1040" s="22" t="s">
        <v>2038</v>
      </c>
      <c r="K1040" s="15">
        <f t="shared" si="48"/>
        <v>4</v>
      </c>
      <c r="L1040" s="15" t="str">
        <f t="shared" si="49"/>
        <v>23</v>
      </c>
      <c r="M1040" s="15" t="str">
        <f t="shared" si="50"/>
        <v>2023年製</v>
      </c>
      <c r="N1040" s="422">
        <f>VLOOKUP(B:B,価格調査!B:S,18,0)</f>
        <v>1074475789</v>
      </c>
      <c r="O1040" s="15"/>
      <c r="P1040" s="15"/>
    </row>
    <row r="1041" spans="1:16">
      <c r="A1041" s="16" t="s">
        <v>7651</v>
      </c>
      <c r="B1041" s="373">
        <v>2156016159268</v>
      </c>
      <c r="C1041" s="373">
        <v>4985009705223</v>
      </c>
      <c r="D1041" s="21" t="s">
        <v>12275</v>
      </c>
      <c r="E1041" s="22">
        <v>4723</v>
      </c>
      <c r="F1041" s="22">
        <v>12</v>
      </c>
      <c r="G1041" s="22">
        <v>0</v>
      </c>
      <c r="H1041" s="22" t="s">
        <v>2037</v>
      </c>
      <c r="I1041" s="22" t="s">
        <v>2036</v>
      </c>
      <c r="J1041" s="22" t="s">
        <v>2038</v>
      </c>
      <c r="K1041" s="15">
        <f t="shared" si="48"/>
        <v>4</v>
      </c>
      <c r="L1041" s="15" t="str">
        <f t="shared" si="49"/>
        <v>23</v>
      </c>
      <c r="M1041" s="15" t="str">
        <f t="shared" si="50"/>
        <v>2023年製</v>
      </c>
      <c r="N1041" s="422">
        <f>VLOOKUP(B:B,価格調査!B:S,18,0)</f>
        <v>1074475789</v>
      </c>
      <c r="O1041" s="15"/>
      <c r="P1041" s="15"/>
    </row>
    <row r="1042" spans="1:16">
      <c r="A1042" s="16" t="s">
        <v>7651</v>
      </c>
      <c r="B1042" s="373">
        <v>1655514130393</v>
      </c>
      <c r="C1042" s="373" t="s">
        <v>2898</v>
      </c>
      <c r="D1042" s="21" t="s">
        <v>2227</v>
      </c>
      <c r="E1042" s="22">
        <v>4723</v>
      </c>
      <c r="F1042" s="22">
        <v>8</v>
      </c>
      <c r="G1042" s="22">
        <v>0</v>
      </c>
      <c r="H1042" s="22" t="s">
        <v>2037</v>
      </c>
      <c r="I1042" s="22" t="s">
        <v>2036</v>
      </c>
      <c r="J1042" s="22" t="s">
        <v>2148</v>
      </c>
      <c r="K1042" s="15">
        <f t="shared" si="48"/>
        <v>3</v>
      </c>
      <c r="L1042" s="15" t="str">
        <f t="shared" si="49"/>
        <v>23</v>
      </c>
      <c r="M1042" s="15" t="str">
        <f t="shared" si="50"/>
        <v>2023年製</v>
      </c>
      <c r="N1042" s="422">
        <f>VLOOKUP(B:B,価格調査!B:S,18,0)</f>
        <v>1074476440</v>
      </c>
      <c r="O1042" s="15"/>
      <c r="P1042" s="15"/>
    </row>
    <row r="1043" spans="1:16">
      <c r="A1043" s="16" t="s">
        <v>7651</v>
      </c>
      <c r="B1043" s="373">
        <v>1655514130393</v>
      </c>
      <c r="C1043" s="373" t="s">
        <v>2898</v>
      </c>
      <c r="D1043" s="21" t="s">
        <v>2227</v>
      </c>
      <c r="E1043" s="22">
        <v>4723</v>
      </c>
      <c r="F1043" s="22">
        <v>12</v>
      </c>
      <c r="G1043" s="22">
        <v>0</v>
      </c>
      <c r="H1043" s="22" t="s">
        <v>2037</v>
      </c>
      <c r="I1043" s="22" t="s">
        <v>2036</v>
      </c>
      <c r="J1043" s="22" t="s">
        <v>2146</v>
      </c>
      <c r="K1043" s="15">
        <f t="shared" si="48"/>
        <v>3</v>
      </c>
      <c r="L1043" s="15" t="str">
        <f t="shared" si="49"/>
        <v>23</v>
      </c>
      <c r="M1043" s="15" t="str">
        <f t="shared" si="50"/>
        <v>2023年製</v>
      </c>
      <c r="N1043" s="422">
        <f>VLOOKUP(B:B,価格調査!B:S,18,0)</f>
        <v>1074476440</v>
      </c>
      <c r="O1043" s="15"/>
      <c r="P1043" s="15"/>
    </row>
    <row r="1044" spans="1:16">
      <c r="A1044" s="16" t="s">
        <v>7651</v>
      </c>
      <c r="B1044" s="373">
        <v>2154517159268</v>
      </c>
      <c r="C1044" s="373">
        <v>4985009705285</v>
      </c>
      <c r="D1044" s="21" t="s">
        <v>13467</v>
      </c>
      <c r="E1044" s="22">
        <v>4923</v>
      </c>
      <c r="F1044" s="22">
        <v>8</v>
      </c>
      <c r="G1044" s="22">
        <v>0</v>
      </c>
      <c r="H1044" s="22" t="s">
        <v>2037</v>
      </c>
      <c r="I1044" s="22" t="s">
        <v>2036</v>
      </c>
      <c r="J1044" s="22" t="s">
        <v>2038</v>
      </c>
      <c r="K1044" s="15">
        <f t="shared" si="48"/>
        <v>1</v>
      </c>
      <c r="L1044" s="15" t="str">
        <f t="shared" si="49"/>
        <v>23</v>
      </c>
      <c r="M1044" s="15" t="str">
        <f t="shared" si="50"/>
        <v>2023年製</v>
      </c>
      <c r="N1044" s="422">
        <f>VLOOKUP(B:B,価格調査!B:S,18,0)</f>
        <v>0</v>
      </c>
      <c r="O1044" s="15"/>
      <c r="P1044" s="15"/>
    </row>
    <row r="1045" spans="1:16">
      <c r="A1045" s="16" t="s">
        <v>7651</v>
      </c>
      <c r="B1045" s="373">
        <v>2055516159269</v>
      </c>
      <c r="C1045" s="373">
        <v>4985009705629</v>
      </c>
      <c r="D1045" s="21" t="s">
        <v>13428</v>
      </c>
      <c r="E1045" s="22">
        <v>5023</v>
      </c>
      <c r="F1045" s="22">
        <v>4</v>
      </c>
      <c r="G1045" s="22">
        <v>0</v>
      </c>
      <c r="H1045" s="22" t="s">
        <v>2037</v>
      </c>
      <c r="I1045" s="22" t="s">
        <v>2036</v>
      </c>
      <c r="J1045" s="22" t="s">
        <v>2038</v>
      </c>
      <c r="K1045" s="15">
        <f t="shared" si="48"/>
        <v>2</v>
      </c>
      <c r="L1045" s="15" t="str">
        <f t="shared" si="49"/>
        <v>23</v>
      </c>
      <c r="M1045" s="15" t="str">
        <f t="shared" si="50"/>
        <v>2023年製</v>
      </c>
      <c r="N1045" s="422">
        <f>VLOOKUP(B:B,価格調査!B:S,18,0)</f>
        <v>1074475762</v>
      </c>
      <c r="O1045" s="15"/>
      <c r="P1045" s="15"/>
    </row>
    <row r="1046" spans="1:16">
      <c r="A1046" s="16" t="s">
        <v>7651</v>
      </c>
      <c r="B1046" s="373">
        <v>2055516159269</v>
      </c>
      <c r="C1046" s="373">
        <v>4985009705629</v>
      </c>
      <c r="D1046" s="21" t="s">
        <v>13428</v>
      </c>
      <c r="E1046" s="22">
        <v>5023</v>
      </c>
      <c r="F1046" s="22">
        <v>12</v>
      </c>
      <c r="G1046" s="22">
        <v>0</v>
      </c>
      <c r="H1046" s="22" t="s">
        <v>2037</v>
      </c>
      <c r="I1046" s="22" t="s">
        <v>2036</v>
      </c>
      <c r="J1046" s="22" t="s">
        <v>2038</v>
      </c>
      <c r="K1046" s="15">
        <f t="shared" si="48"/>
        <v>2</v>
      </c>
      <c r="L1046" s="15" t="str">
        <f t="shared" si="49"/>
        <v>23</v>
      </c>
      <c r="M1046" s="15" t="str">
        <f t="shared" si="50"/>
        <v>2023年製</v>
      </c>
      <c r="N1046" s="422">
        <f>VLOOKUP(B:B,価格調査!B:S,18,0)</f>
        <v>1074475762</v>
      </c>
      <c r="O1046" s="15"/>
      <c r="P1046" s="15"/>
    </row>
    <row r="1047" spans="1:16">
      <c r="A1047" s="16" t="s">
        <v>7651</v>
      </c>
      <c r="B1047" s="16">
        <v>2255018159259</v>
      </c>
      <c r="C1047" s="16">
        <v>4985009705513</v>
      </c>
      <c r="D1047" s="423" t="s">
        <v>12274</v>
      </c>
      <c r="E1047" s="15">
        <v>4523</v>
      </c>
      <c r="F1047" s="15">
        <v>11</v>
      </c>
      <c r="G1047" s="15">
        <v>0</v>
      </c>
      <c r="H1047" s="15" t="s">
        <v>2037</v>
      </c>
      <c r="I1047" s="15" t="s">
        <v>2036</v>
      </c>
      <c r="J1047" s="15" t="s">
        <v>2046</v>
      </c>
      <c r="K1047" s="15">
        <f t="shared" si="48"/>
        <v>3</v>
      </c>
      <c r="L1047" s="15" t="str">
        <f t="shared" si="49"/>
        <v>23</v>
      </c>
      <c r="M1047" s="15" t="str">
        <f t="shared" si="50"/>
        <v>2023年製</v>
      </c>
      <c r="N1047" s="422" t="str">
        <f>VLOOKUP(B:B,価格調査!B:S,18,0)</f>
        <v>1075523828</v>
      </c>
      <c r="O1047" s="15"/>
      <c r="P1047" s="15"/>
    </row>
    <row r="1048" spans="1:16">
      <c r="A1048" s="16" t="s">
        <v>7651</v>
      </c>
      <c r="B1048" s="373">
        <v>2255018159259</v>
      </c>
      <c r="C1048" s="373">
        <v>4985009705513</v>
      </c>
      <c r="D1048" s="21" t="s">
        <v>12274</v>
      </c>
      <c r="E1048" s="22">
        <v>3923</v>
      </c>
      <c r="F1048" s="22">
        <v>7</v>
      </c>
      <c r="G1048" s="22">
        <v>0</v>
      </c>
      <c r="H1048" s="22" t="s">
        <v>2037</v>
      </c>
      <c r="I1048" s="22" t="s">
        <v>2036</v>
      </c>
      <c r="J1048" s="22" t="s">
        <v>2055</v>
      </c>
      <c r="K1048" s="15">
        <f t="shared" si="48"/>
        <v>3</v>
      </c>
      <c r="L1048" s="15" t="str">
        <f t="shared" si="49"/>
        <v>23</v>
      </c>
      <c r="M1048" s="15" t="str">
        <f t="shared" si="50"/>
        <v>2023年製</v>
      </c>
      <c r="N1048" s="422" t="str">
        <f>VLOOKUP(B:B,価格調査!B:S,18,0)</f>
        <v>1075523828</v>
      </c>
      <c r="O1048" s="15"/>
      <c r="P1048" s="15"/>
    </row>
    <row r="1049" spans="1:16">
      <c r="A1049" s="16" t="s">
        <v>7651</v>
      </c>
      <c r="B1049" s="373">
        <v>2255018159259</v>
      </c>
      <c r="C1049" s="373">
        <v>4985009705513</v>
      </c>
      <c r="D1049" s="21" t="s">
        <v>12274</v>
      </c>
      <c r="E1049" s="22">
        <v>3923</v>
      </c>
      <c r="F1049" s="22">
        <v>8</v>
      </c>
      <c r="G1049" s="22">
        <v>0</v>
      </c>
      <c r="H1049" s="22" t="s">
        <v>2037</v>
      </c>
      <c r="I1049" s="22" t="s">
        <v>2036</v>
      </c>
      <c r="J1049" s="22" t="s">
        <v>2055</v>
      </c>
      <c r="K1049" s="15">
        <f t="shared" si="48"/>
        <v>3</v>
      </c>
      <c r="L1049" s="15" t="str">
        <f t="shared" si="49"/>
        <v>23</v>
      </c>
      <c r="M1049" s="15" t="str">
        <f t="shared" si="50"/>
        <v>2023年製</v>
      </c>
      <c r="N1049" s="422" t="str">
        <f>VLOOKUP(B:B,価格調査!B:S,18,0)</f>
        <v>1075523828</v>
      </c>
      <c r="O1049" s="15"/>
      <c r="P1049" s="15"/>
    </row>
    <row r="1050" spans="1:16">
      <c r="A1050" s="16" t="s">
        <v>7651</v>
      </c>
      <c r="B1050" s="373">
        <v>2254019132070</v>
      </c>
      <c r="C1050" s="373">
        <v>4992496097045</v>
      </c>
      <c r="D1050" s="21" t="s">
        <v>3373</v>
      </c>
      <c r="E1050" s="22">
        <v>423</v>
      </c>
      <c r="F1050" s="22">
        <v>4</v>
      </c>
      <c r="G1050" s="22">
        <v>0</v>
      </c>
      <c r="H1050" s="22" t="s">
        <v>2037</v>
      </c>
      <c r="I1050" s="22" t="s">
        <v>2036</v>
      </c>
      <c r="J1050" s="22" t="s">
        <v>2146</v>
      </c>
      <c r="K1050" s="15">
        <f t="shared" si="48"/>
        <v>1</v>
      </c>
      <c r="L1050" s="15" t="str">
        <f t="shared" si="49"/>
        <v>23</v>
      </c>
      <c r="M1050" s="15" t="str">
        <f t="shared" si="50"/>
        <v>2023年製</v>
      </c>
      <c r="N1050" s="422">
        <f>VLOOKUP(B:B,価格調査!B:S,18,0)</f>
        <v>0</v>
      </c>
      <c r="O1050" s="15"/>
      <c r="P1050" s="15"/>
    </row>
    <row r="1051" spans="1:16">
      <c r="A1051" s="16" t="s">
        <v>7651</v>
      </c>
      <c r="B1051" s="373">
        <v>2156016157004</v>
      </c>
      <c r="C1051" s="373">
        <v>4985009757253</v>
      </c>
      <c r="D1051" s="21" t="s">
        <v>3967</v>
      </c>
      <c r="E1051" s="22">
        <v>3223</v>
      </c>
      <c r="F1051" s="22">
        <v>4</v>
      </c>
      <c r="G1051" s="22">
        <v>0</v>
      </c>
      <c r="H1051" s="22" t="s">
        <v>2037</v>
      </c>
      <c r="I1051" s="22" t="s">
        <v>2036</v>
      </c>
      <c r="J1051" s="22" t="s">
        <v>2038</v>
      </c>
      <c r="K1051" s="15">
        <f t="shared" si="48"/>
        <v>2</v>
      </c>
      <c r="L1051" s="15" t="str">
        <f t="shared" si="49"/>
        <v>23</v>
      </c>
      <c r="M1051" s="15" t="str">
        <f t="shared" si="50"/>
        <v>2023年製</v>
      </c>
      <c r="N1051" s="422">
        <f>VLOOKUP(B:B,価格調査!B:S,18,0)</f>
        <v>1074475774</v>
      </c>
      <c r="O1051" s="15"/>
      <c r="P1051" s="15"/>
    </row>
    <row r="1052" spans="1:16">
      <c r="A1052" s="16" t="s">
        <v>7651</v>
      </c>
      <c r="B1052" s="373">
        <v>2156016157004</v>
      </c>
      <c r="C1052" s="373">
        <v>4985009757253</v>
      </c>
      <c r="D1052" s="21" t="s">
        <v>3967</v>
      </c>
      <c r="E1052" s="22">
        <v>3223</v>
      </c>
      <c r="F1052" s="22">
        <v>2</v>
      </c>
      <c r="G1052" s="22">
        <v>0</v>
      </c>
      <c r="H1052" s="22" t="s">
        <v>2037</v>
      </c>
      <c r="I1052" s="22" t="s">
        <v>2036</v>
      </c>
      <c r="J1052" s="22" t="s">
        <v>2058</v>
      </c>
      <c r="K1052" s="15">
        <f t="shared" si="48"/>
        <v>2</v>
      </c>
      <c r="L1052" s="15" t="str">
        <f t="shared" si="49"/>
        <v>23</v>
      </c>
      <c r="M1052" s="15" t="str">
        <f t="shared" si="50"/>
        <v>2023年製</v>
      </c>
      <c r="N1052" s="422">
        <f>VLOOKUP(B:B,価格調査!B:S,18,0)</f>
        <v>1074475774</v>
      </c>
      <c r="O1052" s="15"/>
      <c r="P1052" s="15"/>
    </row>
    <row r="1053" spans="1:16">
      <c r="A1053" s="16" t="s">
        <v>7651</v>
      </c>
      <c r="B1053" s="373">
        <v>1956515157007</v>
      </c>
      <c r="C1053" s="373">
        <v>4985009757130</v>
      </c>
      <c r="D1053" s="21" t="s">
        <v>3966</v>
      </c>
      <c r="E1053" s="22">
        <v>3423</v>
      </c>
      <c r="F1053" s="22">
        <v>1</v>
      </c>
      <c r="G1053" s="22">
        <v>0</v>
      </c>
      <c r="H1053" s="22" t="s">
        <v>2037</v>
      </c>
      <c r="I1053" s="22" t="s">
        <v>2036</v>
      </c>
      <c r="J1053" s="22" t="s">
        <v>2058</v>
      </c>
      <c r="K1053" s="15">
        <f t="shared" si="48"/>
        <v>1</v>
      </c>
      <c r="L1053" s="15" t="str">
        <f t="shared" si="49"/>
        <v>23</v>
      </c>
      <c r="M1053" s="15" t="str">
        <f t="shared" si="50"/>
        <v>2023年製</v>
      </c>
      <c r="N1053" s="422">
        <f>VLOOKUP(B:B,価格調査!B:S,18,0)</f>
        <v>1074475775</v>
      </c>
      <c r="O1053" s="15"/>
      <c r="P1053" s="15"/>
    </row>
    <row r="1054" spans="1:16">
      <c r="A1054" s="16" t="s">
        <v>7651</v>
      </c>
      <c r="B1054" s="373">
        <v>2354018132078</v>
      </c>
      <c r="C1054" s="373">
        <v>4992496096994</v>
      </c>
      <c r="D1054" s="21" t="s">
        <v>3964</v>
      </c>
      <c r="E1054" s="22">
        <v>3923</v>
      </c>
      <c r="F1054" s="22">
        <v>20</v>
      </c>
      <c r="G1054" s="22">
        <v>0</v>
      </c>
      <c r="H1054" s="22" t="s">
        <v>2037</v>
      </c>
      <c r="I1054" s="22" t="s">
        <v>2036</v>
      </c>
      <c r="J1054" s="22" t="s">
        <v>2146</v>
      </c>
      <c r="K1054" s="15">
        <f t="shared" si="48"/>
        <v>1</v>
      </c>
      <c r="L1054" s="15" t="str">
        <f t="shared" si="49"/>
        <v>23</v>
      </c>
      <c r="M1054" s="15" t="str">
        <f t="shared" si="50"/>
        <v>2023年製</v>
      </c>
      <c r="N1054" s="422">
        <f>VLOOKUP(B:B,価格調査!B:S,18,0)</f>
        <v>0</v>
      </c>
      <c r="O1054" s="15"/>
      <c r="P1054" s="15"/>
    </row>
    <row r="1055" spans="1:16">
      <c r="A1055" s="16" t="s">
        <v>7651</v>
      </c>
      <c r="B1055" s="373">
        <v>2355018157016</v>
      </c>
      <c r="C1055" s="373">
        <v>4985009757567</v>
      </c>
      <c r="D1055" s="21" t="s">
        <v>4670</v>
      </c>
      <c r="E1055" s="22">
        <v>2423</v>
      </c>
      <c r="F1055" s="22">
        <v>2</v>
      </c>
      <c r="G1055" s="22">
        <v>0</v>
      </c>
      <c r="H1055" s="22" t="s">
        <v>2037</v>
      </c>
      <c r="I1055" s="22" t="s">
        <v>2036</v>
      </c>
      <c r="J1055" s="22" t="s">
        <v>2058</v>
      </c>
      <c r="K1055" s="15">
        <f t="shared" si="48"/>
        <v>2</v>
      </c>
      <c r="L1055" s="15" t="str">
        <f t="shared" si="49"/>
        <v>23</v>
      </c>
      <c r="M1055" s="15" t="str">
        <f t="shared" si="50"/>
        <v>2023年製</v>
      </c>
      <c r="N1055" s="422" t="str">
        <f>VLOOKUP(B:B,価格調査!B:S,18,0)</f>
        <v>1074475805</v>
      </c>
      <c r="O1055" s="15"/>
      <c r="P1055" s="15"/>
    </row>
    <row r="1056" spans="1:16">
      <c r="A1056" s="16" t="s">
        <v>7651</v>
      </c>
      <c r="B1056" s="373">
        <v>2355018157016</v>
      </c>
      <c r="C1056" s="373">
        <v>4985009757567</v>
      </c>
      <c r="D1056" s="21" t="s">
        <v>4670</v>
      </c>
      <c r="E1056" s="22">
        <v>2423</v>
      </c>
      <c r="F1056" s="22">
        <v>14</v>
      </c>
      <c r="G1056" s="22">
        <v>0</v>
      </c>
      <c r="H1056" s="22" t="s">
        <v>2037</v>
      </c>
      <c r="I1056" s="22" t="s">
        <v>2036</v>
      </c>
      <c r="J1056" s="22" t="s">
        <v>2058</v>
      </c>
      <c r="K1056" s="15">
        <f t="shared" si="48"/>
        <v>2</v>
      </c>
      <c r="L1056" s="15" t="str">
        <f t="shared" si="49"/>
        <v>23</v>
      </c>
      <c r="M1056" s="15" t="str">
        <f t="shared" si="50"/>
        <v>2023年製</v>
      </c>
      <c r="N1056" s="422" t="str">
        <f>VLOOKUP(B:B,価格調査!B:S,18,0)</f>
        <v>1074475805</v>
      </c>
      <c r="O1056" s="15"/>
      <c r="P1056" s="15"/>
    </row>
    <row r="1057" spans="1:16">
      <c r="A1057" s="16" t="s">
        <v>7651</v>
      </c>
      <c r="B1057" s="373">
        <v>2256016159265</v>
      </c>
      <c r="C1057" s="373">
        <v>4985009705230</v>
      </c>
      <c r="D1057" s="21" t="s">
        <v>14098</v>
      </c>
      <c r="E1057" s="22">
        <v>4023</v>
      </c>
      <c r="F1057" s="22">
        <v>8</v>
      </c>
      <c r="G1057" s="22">
        <v>0</v>
      </c>
      <c r="H1057" s="22" t="s">
        <v>2037</v>
      </c>
      <c r="I1057" s="22" t="s">
        <v>2036</v>
      </c>
      <c r="J1057" s="22" t="s">
        <v>2043</v>
      </c>
      <c r="K1057" s="15">
        <f t="shared" si="48"/>
        <v>1</v>
      </c>
      <c r="L1057" s="15" t="str">
        <f t="shared" si="49"/>
        <v>23</v>
      </c>
      <c r="M1057" s="15" t="str">
        <f t="shared" si="50"/>
        <v>2023年製</v>
      </c>
      <c r="N1057" s="422">
        <f>VLOOKUP(B:B,価格調査!B:S,18,0)</f>
        <v>0</v>
      </c>
      <c r="O1057" s="15"/>
      <c r="P1057" s="15"/>
    </row>
    <row r="1058" spans="1:16">
      <c r="A1058" s="16" t="s">
        <v>7651</v>
      </c>
      <c r="B1058" s="373">
        <v>2054018155502</v>
      </c>
      <c r="C1058" s="373">
        <v>4985009687178</v>
      </c>
      <c r="D1058" s="21" t="s">
        <v>14099</v>
      </c>
      <c r="E1058" s="22">
        <v>3323</v>
      </c>
      <c r="F1058" s="22">
        <v>16</v>
      </c>
      <c r="G1058" s="22">
        <v>0</v>
      </c>
      <c r="H1058" s="22" t="s">
        <v>2037</v>
      </c>
      <c r="I1058" s="22" t="s">
        <v>2036</v>
      </c>
      <c r="J1058" s="22" t="s">
        <v>2062</v>
      </c>
      <c r="K1058" s="15">
        <f t="shared" si="48"/>
        <v>2</v>
      </c>
      <c r="L1058" s="15" t="str">
        <f t="shared" si="49"/>
        <v>23</v>
      </c>
      <c r="M1058" s="15" t="str">
        <f t="shared" si="50"/>
        <v>2023年製</v>
      </c>
      <c r="N1058" s="422">
        <f>VLOOKUP(B:B,価格調査!B:S,18,0)</f>
        <v>1074476765</v>
      </c>
      <c r="O1058" s="15"/>
      <c r="P1058" s="15"/>
    </row>
    <row r="1059" spans="1:16">
      <c r="A1059" s="16" t="s">
        <v>7651</v>
      </c>
      <c r="B1059" s="373">
        <v>2054018155502</v>
      </c>
      <c r="C1059" s="373">
        <v>4985009687178</v>
      </c>
      <c r="D1059" s="21" t="s">
        <v>14099</v>
      </c>
      <c r="E1059" s="22">
        <v>3323</v>
      </c>
      <c r="F1059" s="22">
        <v>4</v>
      </c>
      <c r="G1059" s="22">
        <v>0</v>
      </c>
      <c r="H1059" s="22" t="s">
        <v>2037</v>
      </c>
      <c r="I1059" s="22" t="s">
        <v>2036</v>
      </c>
      <c r="J1059" s="22" t="s">
        <v>2062</v>
      </c>
      <c r="K1059" s="15">
        <f t="shared" si="48"/>
        <v>2</v>
      </c>
      <c r="L1059" s="15" t="str">
        <f t="shared" si="49"/>
        <v>23</v>
      </c>
      <c r="M1059" s="15" t="str">
        <f t="shared" si="50"/>
        <v>2023年製</v>
      </c>
      <c r="N1059" s="422">
        <f>VLOOKUP(B:B,価格調査!B:S,18,0)</f>
        <v>1074476765</v>
      </c>
      <c r="O1059" s="15"/>
      <c r="P1059" s="15"/>
    </row>
    <row r="1060" spans="1:16">
      <c r="A1060" s="16" t="s">
        <v>7651</v>
      </c>
      <c r="B1060" s="373">
        <v>2154518159250</v>
      </c>
      <c r="C1060" s="373">
        <v>4985009705452</v>
      </c>
      <c r="D1060" s="21" t="s">
        <v>14100</v>
      </c>
      <c r="E1060" s="22">
        <v>4323</v>
      </c>
      <c r="F1060" s="22">
        <v>8</v>
      </c>
      <c r="G1060" s="22">
        <v>0</v>
      </c>
      <c r="H1060" s="22" t="s">
        <v>2037</v>
      </c>
      <c r="I1060" s="22" t="s">
        <v>2036</v>
      </c>
      <c r="J1060" s="22" t="s">
        <v>2038</v>
      </c>
      <c r="K1060" s="15">
        <f t="shared" si="48"/>
        <v>1</v>
      </c>
      <c r="L1060" s="15" t="str">
        <f t="shared" si="49"/>
        <v>23</v>
      </c>
      <c r="M1060" s="15" t="str">
        <f t="shared" si="50"/>
        <v>2023年製</v>
      </c>
      <c r="N1060" s="422">
        <f>VLOOKUP(B:B,価格調査!B:S,18,0)</f>
        <v>0</v>
      </c>
      <c r="O1060" s="15"/>
      <c r="P1060" s="15"/>
    </row>
    <row r="1061" spans="1:16">
      <c r="A1061" s="16" t="s">
        <v>7651</v>
      </c>
      <c r="B1061" s="373">
        <v>1655514111408</v>
      </c>
      <c r="C1061" s="373">
        <v>4961914972134</v>
      </c>
      <c r="D1061" s="21" t="s">
        <v>14101</v>
      </c>
      <c r="E1061" s="22">
        <v>5223</v>
      </c>
      <c r="F1061" s="22">
        <v>22</v>
      </c>
      <c r="G1061" s="22">
        <v>0</v>
      </c>
      <c r="H1061" s="22" t="s">
        <v>2037</v>
      </c>
      <c r="I1061" s="22" t="s">
        <v>2036</v>
      </c>
      <c r="J1061" s="22" t="s">
        <v>2148</v>
      </c>
      <c r="K1061" s="15">
        <f t="shared" si="48"/>
        <v>2</v>
      </c>
      <c r="L1061" s="15" t="str">
        <f t="shared" si="49"/>
        <v>23</v>
      </c>
      <c r="M1061" s="15" t="str">
        <f t="shared" si="50"/>
        <v>2023年製</v>
      </c>
      <c r="N1061" s="422">
        <f>VLOOKUP(B:B,価格調査!B:S,18,0)</f>
        <v>1081657740</v>
      </c>
      <c r="O1061" s="15"/>
      <c r="P1061" s="15"/>
    </row>
    <row r="1062" spans="1:16">
      <c r="A1062" s="16" t="s">
        <v>7651</v>
      </c>
      <c r="B1062" s="373">
        <v>1656015111409</v>
      </c>
      <c r="C1062" s="373">
        <v>4961914972646</v>
      </c>
      <c r="D1062" s="21" t="s">
        <v>14104</v>
      </c>
      <c r="E1062" s="22">
        <v>5223</v>
      </c>
      <c r="F1062" s="22">
        <v>24</v>
      </c>
      <c r="G1062" s="22">
        <v>0</v>
      </c>
      <c r="H1062" s="22" t="s">
        <v>2037</v>
      </c>
      <c r="I1062" s="22" t="s">
        <v>2036</v>
      </c>
      <c r="J1062" s="22" t="s">
        <v>2148</v>
      </c>
      <c r="K1062" s="15">
        <f t="shared" si="48"/>
        <v>2</v>
      </c>
      <c r="L1062" s="15" t="str">
        <f t="shared" si="49"/>
        <v>23</v>
      </c>
      <c r="M1062" s="15" t="str">
        <f t="shared" si="50"/>
        <v>2023年製</v>
      </c>
      <c r="N1062" s="422">
        <f>VLOOKUP(B:B,価格調査!B:S,18,0)</f>
        <v>1081670472</v>
      </c>
      <c r="O1062" s="15"/>
      <c r="P1062" s="15"/>
    </row>
    <row r="1063" spans="1:16">
      <c r="A1063" s="16" t="s">
        <v>7651</v>
      </c>
      <c r="B1063" s="373">
        <v>1656015111409</v>
      </c>
      <c r="C1063" s="373">
        <v>4961914972646</v>
      </c>
      <c r="D1063" s="21" t="s">
        <v>14104</v>
      </c>
      <c r="E1063" s="22">
        <v>5223</v>
      </c>
      <c r="F1063" s="22">
        <v>25</v>
      </c>
      <c r="G1063" s="22">
        <v>0</v>
      </c>
      <c r="H1063" s="22" t="s">
        <v>2037</v>
      </c>
      <c r="I1063" s="22" t="s">
        <v>2036</v>
      </c>
      <c r="J1063" s="22" t="s">
        <v>2148</v>
      </c>
      <c r="K1063" s="15">
        <f t="shared" si="48"/>
        <v>2</v>
      </c>
      <c r="L1063" s="15" t="str">
        <f t="shared" si="49"/>
        <v>23</v>
      </c>
      <c r="M1063" s="15" t="str">
        <f t="shared" si="50"/>
        <v>2023年製</v>
      </c>
      <c r="N1063" s="422">
        <f>VLOOKUP(B:B,価格調査!B:S,18,0)</f>
        <v>1081670472</v>
      </c>
      <c r="O1063" s="15"/>
      <c r="P1063" s="15"/>
    </row>
    <row r="1064" spans="1:16">
      <c r="A1064" s="16" t="s">
        <v>7651</v>
      </c>
      <c r="B1064" s="373">
        <v>1756515111401</v>
      </c>
      <c r="C1064" s="373">
        <v>4961914972271</v>
      </c>
      <c r="D1064" s="21" t="s">
        <v>14105</v>
      </c>
      <c r="E1064" s="22">
        <v>3623</v>
      </c>
      <c r="F1064" s="22">
        <v>24</v>
      </c>
      <c r="G1064" s="22">
        <v>0</v>
      </c>
      <c r="H1064" s="22" t="s">
        <v>2037</v>
      </c>
      <c r="I1064" s="22" t="s">
        <v>2036</v>
      </c>
      <c r="J1064" s="22" t="s">
        <v>14106</v>
      </c>
      <c r="K1064" s="15">
        <f t="shared" si="48"/>
        <v>2</v>
      </c>
      <c r="L1064" s="15" t="str">
        <f t="shared" si="49"/>
        <v>23</v>
      </c>
      <c r="M1064" s="15" t="str">
        <f t="shared" si="50"/>
        <v>2023年製</v>
      </c>
      <c r="N1064" s="422">
        <f>VLOOKUP(B:B,価格調査!B:S,18,0)</f>
        <v>1081670473</v>
      </c>
      <c r="O1064" s="15"/>
      <c r="P1064" s="15"/>
    </row>
    <row r="1065" spans="1:16">
      <c r="A1065" s="16" t="s">
        <v>7651</v>
      </c>
      <c r="B1065" s="373">
        <v>1756515111401</v>
      </c>
      <c r="C1065" s="373">
        <v>4961914972271</v>
      </c>
      <c r="D1065" s="21" t="s">
        <v>14105</v>
      </c>
      <c r="E1065" s="22">
        <v>3623</v>
      </c>
      <c r="F1065" s="22">
        <v>24</v>
      </c>
      <c r="G1065" s="22">
        <v>0</v>
      </c>
      <c r="H1065" s="22" t="s">
        <v>2037</v>
      </c>
      <c r="I1065" s="22" t="s">
        <v>2036</v>
      </c>
      <c r="J1065" s="22" t="s">
        <v>14106</v>
      </c>
      <c r="K1065" s="15">
        <f t="shared" si="48"/>
        <v>2</v>
      </c>
      <c r="L1065" s="15" t="str">
        <f t="shared" si="49"/>
        <v>23</v>
      </c>
      <c r="M1065" s="15" t="str">
        <f t="shared" si="50"/>
        <v>2023年製</v>
      </c>
      <c r="N1065" s="422">
        <f>VLOOKUP(B:B,価格調査!B:S,18,0)</f>
        <v>1081670473</v>
      </c>
      <c r="O1065" s="15"/>
      <c r="P1065" s="15"/>
    </row>
    <row r="1066" spans="1:16">
      <c r="A1066" s="16" t="s">
        <v>7651</v>
      </c>
      <c r="B1066" s="373">
        <v>1956515111405</v>
      </c>
      <c r="C1066" s="373">
        <v>4961914972349</v>
      </c>
      <c r="D1066" s="21" t="s">
        <v>14108</v>
      </c>
      <c r="E1066" s="22">
        <v>1323</v>
      </c>
      <c r="F1066" s="22">
        <v>19</v>
      </c>
      <c r="G1066" s="22">
        <v>0</v>
      </c>
      <c r="H1066" s="22" t="s">
        <v>2037</v>
      </c>
      <c r="I1066" s="22" t="s">
        <v>2036</v>
      </c>
      <c r="J1066" s="22" t="s">
        <v>2148</v>
      </c>
      <c r="K1066" s="15">
        <f t="shared" si="48"/>
        <v>1</v>
      </c>
      <c r="L1066" s="15" t="str">
        <f t="shared" si="49"/>
        <v>23</v>
      </c>
      <c r="M1066" s="15" t="str">
        <f t="shared" si="50"/>
        <v>2023年製</v>
      </c>
      <c r="N1066" s="422">
        <f>VLOOKUP(B:B,価格調査!B:S,18,0)</f>
        <v>1081670477</v>
      </c>
      <c r="O1066" s="15"/>
      <c r="P1066" s="15"/>
    </row>
    <row r="1067" spans="1:16">
      <c r="A1067" s="16" t="s">
        <v>7651</v>
      </c>
      <c r="B1067" s="373">
        <v>2355018159256</v>
      </c>
      <c r="C1067" s="373">
        <v>4985009705520</v>
      </c>
      <c r="D1067" s="21" t="s">
        <v>14213</v>
      </c>
      <c r="E1067" s="22">
        <v>4523</v>
      </c>
      <c r="F1067" s="22">
        <v>3</v>
      </c>
      <c r="G1067" s="22">
        <v>0</v>
      </c>
      <c r="H1067" s="22" t="s">
        <v>2037</v>
      </c>
      <c r="I1067" s="22" t="s">
        <v>2036</v>
      </c>
      <c r="J1067" s="22" t="s">
        <v>2038</v>
      </c>
      <c r="K1067" s="15">
        <f t="shared" si="48"/>
        <v>1</v>
      </c>
      <c r="L1067" s="15" t="str">
        <f t="shared" si="49"/>
        <v>23</v>
      </c>
      <c r="M1067" s="15" t="str">
        <f t="shared" si="50"/>
        <v>2023年製</v>
      </c>
      <c r="N1067" s="422">
        <f>VLOOKUP(B:B,価格調査!B:S,18,0)</f>
        <v>0</v>
      </c>
      <c r="O1067" s="15"/>
      <c r="P1067" s="15"/>
    </row>
    <row r="1068" spans="1:16">
      <c r="A1068" s="16" t="s">
        <v>4679</v>
      </c>
      <c r="B1068" s="373">
        <v>1956515206644</v>
      </c>
      <c r="D1068" s="21" t="s">
        <v>2349</v>
      </c>
      <c r="E1068" s="22">
        <v>23</v>
      </c>
      <c r="F1068" s="22">
        <v>35</v>
      </c>
      <c r="G1068" s="22">
        <v>0</v>
      </c>
      <c r="H1068" s="22" t="s">
        <v>2037</v>
      </c>
      <c r="K1068" s="15">
        <f t="shared" si="48"/>
        <v>1</v>
      </c>
      <c r="L1068" s="15" t="str">
        <f t="shared" si="49"/>
        <v>23</v>
      </c>
      <c r="M1068" s="15" t="str">
        <f t="shared" si="50"/>
        <v>2023年製</v>
      </c>
      <c r="N1068" s="422" t="e">
        <f>VLOOKUP(B:B,価格調査!B:S,18,0)</f>
        <v>#N/A</v>
      </c>
      <c r="O1068" s="15"/>
      <c r="P1068" s="15"/>
    </row>
    <row r="1069" spans="1:16">
      <c r="A1069" s="16" t="s">
        <v>4679</v>
      </c>
      <c r="B1069" s="373">
        <v>2056016206644</v>
      </c>
      <c r="D1069" s="21" t="s">
        <v>2350</v>
      </c>
      <c r="E1069" s="22">
        <v>23</v>
      </c>
      <c r="F1069" s="22">
        <v>2</v>
      </c>
      <c r="G1069" s="22">
        <v>0</v>
      </c>
      <c r="H1069" s="22" t="s">
        <v>2037</v>
      </c>
      <c r="K1069" s="15">
        <f t="shared" si="48"/>
        <v>1</v>
      </c>
      <c r="L1069" s="15" t="str">
        <f t="shared" si="49"/>
        <v>23</v>
      </c>
      <c r="M1069" s="15" t="str">
        <f t="shared" si="50"/>
        <v>2023年製</v>
      </c>
      <c r="N1069" s="422" t="e">
        <f>VLOOKUP(B:B,価格調査!B:S,18,0)</f>
        <v>#N/A</v>
      </c>
      <c r="O1069" s="15"/>
      <c r="P1069" s="15"/>
    </row>
    <row r="1070" spans="1:16">
      <c r="A1070" s="16" t="s">
        <v>4679</v>
      </c>
      <c r="B1070" s="373">
        <v>2256517206642</v>
      </c>
      <c r="D1070" s="21" t="s">
        <v>2351</v>
      </c>
      <c r="E1070" s="22">
        <v>23</v>
      </c>
      <c r="F1070" s="22">
        <v>8</v>
      </c>
      <c r="G1070" s="22">
        <v>0</v>
      </c>
      <c r="H1070" s="22" t="s">
        <v>2037</v>
      </c>
      <c r="K1070" s="15">
        <f t="shared" si="48"/>
        <v>1</v>
      </c>
      <c r="L1070" s="15" t="str">
        <f t="shared" si="49"/>
        <v>23</v>
      </c>
      <c r="M1070" s="15" t="str">
        <f t="shared" si="50"/>
        <v>2023年製</v>
      </c>
      <c r="N1070" s="422" t="e">
        <f>VLOOKUP(B:B,価格調査!B:S,18,0)</f>
        <v>#N/A</v>
      </c>
      <c r="O1070" s="15"/>
      <c r="P1070" s="15"/>
    </row>
    <row r="1071" spans="1:16">
      <c r="A1071" s="16" t="s">
        <v>4679</v>
      </c>
      <c r="B1071" s="373">
        <v>1656514206644</v>
      </c>
      <c r="D1071" s="21" t="s">
        <v>2352</v>
      </c>
      <c r="E1071" s="22">
        <v>23</v>
      </c>
      <c r="F1071" s="22">
        <v>15</v>
      </c>
      <c r="G1071" s="22">
        <v>0</v>
      </c>
      <c r="H1071" s="22" t="s">
        <v>2037</v>
      </c>
      <c r="K1071" s="15">
        <f t="shared" si="48"/>
        <v>1</v>
      </c>
      <c r="L1071" s="15" t="str">
        <f t="shared" si="49"/>
        <v>23</v>
      </c>
      <c r="M1071" s="15" t="str">
        <f t="shared" si="50"/>
        <v>2023年製</v>
      </c>
      <c r="N1071" s="422" t="e">
        <f>VLOOKUP(B:B,価格調査!B:S,18,0)</f>
        <v>#N/A</v>
      </c>
      <c r="O1071" s="15"/>
      <c r="P1071" s="15"/>
    </row>
    <row r="1072" spans="1:16">
      <c r="A1072" s="16" t="s">
        <v>4679</v>
      </c>
      <c r="B1072" s="373">
        <v>2256018119588</v>
      </c>
      <c r="D1072" s="21" t="s">
        <v>2353</v>
      </c>
      <c r="E1072" s="22">
        <v>23</v>
      </c>
      <c r="F1072" s="22">
        <v>1</v>
      </c>
      <c r="G1072" s="22">
        <v>0</v>
      </c>
      <c r="H1072" s="22" t="s">
        <v>2037</v>
      </c>
      <c r="K1072" s="15">
        <f t="shared" si="48"/>
        <v>1</v>
      </c>
      <c r="L1072" s="15" t="str">
        <f t="shared" si="49"/>
        <v>23</v>
      </c>
      <c r="M1072" s="15" t="str">
        <f t="shared" si="50"/>
        <v>2023年製</v>
      </c>
      <c r="N1072" s="422">
        <f>VLOOKUP(B:B,価格調査!B:S,18,0)</f>
        <v>1074476349</v>
      </c>
      <c r="O1072" s="15"/>
      <c r="P1072" s="15"/>
    </row>
    <row r="1073" spans="1:16">
      <c r="A1073" s="16" t="s">
        <v>4679</v>
      </c>
      <c r="B1073" s="373">
        <v>2355518119583</v>
      </c>
      <c r="D1073" s="21" t="s">
        <v>2354</v>
      </c>
      <c r="E1073" s="22">
        <v>23</v>
      </c>
      <c r="F1073" s="22">
        <v>4</v>
      </c>
      <c r="G1073" s="22">
        <v>0</v>
      </c>
      <c r="H1073" s="22" t="s">
        <v>2037</v>
      </c>
      <c r="K1073" s="15">
        <f t="shared" si="48"/>
        <v>1</v>
      </c>
      <c r="L1073" s="15" t="str">
        <f t="shared" si="49"/>
        <v>23</v>
      </c>
      <c r="M1073" s="15" t="str">
        <f t="shared" si="50"/>
        <v>2023年製</v>
      </c>
      <c r="N1073" s="422">
        <f>VLOOKUP(B:B,価格調査!B:S,18,0)</f>
        <v>1074476346</v>
      </c>
      <c r="O1073" s="15"/>
      <c r="P1073" s="15"/>
    </row>
    <row r="1074" spans="1:16">
      <c r="A1074" s="16" t="s">
        <v>4679</v>
      </c>
      <c r="B1074" s="373">
        <v>2454518208065</v>
      </c>
      <c r="D1074" s="21" t="s">
        <v>2365</v>
      </c>
      <c r="E1074" s="22">
        <v>23</v>
      </c>
      <c r="F1074" s="22">
        <v>43</v>
      </c>
      <c r="G1074" s="22">
        <v>0</v>
      </c>
      <c r="H1074" s="22" t="s">
        <v>2037</v>
      </c>
      <c r="K1074" s="15">
        <f t="shared" si="48"/>
        <v>1</v>
      </c>
      <c r="L1074" s="15" t="str">
        <f t="shared" si="49"/>
        <v>23</v>
      </c>
      <c r="M1074" s="15" t="str">
        <f t="shared" si="50"/>
        <v>2023年製</v>
      </c>
      <c r="N1074" s="422">
        <f>VLOOKUP(B:B,価格調査!B:S,18,0)</f>
        <v>1074476408</v>
      </c>
      <c r="O1074" s="15"/>
      <c r="P1074" s="15"/>
    </row>
    <row r="1075" spans="1:16">
      <c r="A1075" s="16" t="s">
        <v>4679</v>
      </c>
      <c r="B1075" s="373">
        <v>2653518208062</v>
      </c>
      <c r="D1075" s="21" t="s">
        <v>14196</v>
      </c>
      <c r="E1075" s="22">
        <v>23</v>
      </c>
      <c r="F1075" s="22">
        <v>23</v>
      </c>
      <c r="G1075" s="22">
        <v>0</v>
      </c>
      <c r="H1075" s="22" t="s">
        <v>2037</v>
      </c>
      <c r="K1075" s="15">
        <f t="shared" si="48"/>
        <v>1</v>
      </c>
      <c r="L1075" s="15" t="str">
        <f t="shared" si="49"/>
        <v>23</v>
      </c>
      <c r="M1075" s="15" t="str">
        <f t="shared" si="50"/>
        <v>2023年製</v>
      </c>
      <c r="N1075" s="422">
        <f>VLOOKUP(B:B,価格調査!B:S,18,0)</f>
        <v>1074476160</v>
      </c>
      <c r="O1075" s="15"/>
      <c r="P1075" s="15"/>
    </row>
    <row r="1076" spans="1:16">
      <c r="A1076" s="16" t="s">
        <v>4679</v>
      </c>
      <c r="B1076" s="373">
        <v>2355018200118</v>
      </c>
      <c r="D1076" s="21" t="s">
        <v>14193</v>
      </c>
      <c r="E1076" s="22">
        <v>23</v>
      </c>
      <c r="F1076" s="22">
        <v>150</v>
      </c>
      <c r="G1076" s="22">
        <v>0</v>
      </c>
      <c r="H1076" s="22" t="s">
        <v>2037</v>
      </c>
      <c r="K1076" s="15">
        <f t="shared" si="48"/>
        <v>1</v>
      </c>
      <c r="L1076" s="15" t="str">
        <f t="shared" si="49"/>
        <v>23</v>
      </c>
      <c r="M1076" s="15" t="str">
        <f t="shared" si="50"/>
        <v>2023年製</v>
      </c>
      <c r="N1076" s="422" t="e">
        <f>VLOOKUP(B:B,価格調査!B:S,18,0)</f>
        <v>#N/A</v>
      </c>
      <c r="O1076" s="15"/>
      <c r="P1076" s="15"/>
    </row>
    <row r="1077" spans="1:16">
      <c r="A1077" s="16" t="s">
        <v>4679</v>
      </c>
      <c r="B1077" s="373">
        <v>2256017200119</v>
      </c>
      <c r="D1077" s="21" t="s">
        <v>6317</v>
      </c>
      <c r="E1077" s="22">
        <v>23</v>
      </c>
      <c r="F1077" s="22">
        <v>1</v>
      </c>
      <c r="G1077" s="22">
        <v>0</v>
      </c>
      <c r="H1077" s="22" t="s">
        <v>2037</v>
      </c>
      <c r="K1077" s="15">
        <f t="shared" si="48"/>
        <v>1</v>
      </c>
      <c r="L1077" s="15" t="str">
        <f t="shared" si="49"/>
        <v>23</v>
      </c>
      <c r="M1077" s="15" t="str">
        <f t="shared" si="50"/>
        <v>2023年製</v>
      </c>
      <c r="N1077" s="422" t="e">
        <f>VLOOKUP(B:B,価格調査!B:S,18,0)</f>
        <v>#N/A</v>
      </c>
      <c r="O1077" s="15"/>
      <c r="P1077" s="15"/>
    </row>
    <row r="1078" spans="1:16">
      <c r="A1078" s="16" t="s">
        <v>4679</v>
      </c>
      <c r="B1078" s="373">
        <v>2055516208066</v>
      </c>
      <c r="D1078" s="21" t="s">
        <v>2370</v>
      </c>
      <c r="E1078" s="22">
        <v>23</v>
      </c>
      <c r="F1078" s="22">
        <v>71</v>
      </c>
      <c r="G1078" s="22">
        <v>0</v>
      </c>
      <c r="H1078" s="22" t="s">
        <v>2037</v>
      </c>
      <c r="K1078" s="15">
        <f t="shared" si="48"/>
        <v>1</v>
      </c>
      <c r="L1078" s="15" t="str">
        <f t="shared" si="49"/>
        <v>23</v>
      </c>
      <c r="M1078" s="15" t="str">
        <f t="shared" si="50"/>
        <v>2023年製</v>
      </c>
      <c r="N1078" s="422">
        <f>VLOOKUP(B:B,価格調査!B:S,18,0)</f>
        <v>1074475987</v>
      </c>
      <c r="O1078" s="15"/>
      <c r="P1078" s="15"/>
    </row>
    <row r="1079" spans="1:16">
      <c r="A1079" s="16" t="s">
        <v>4679</v>
      </c>
      <c r="B1079" s="373">
        <v>2055017200118</v>
      </c>
      <c r="D1079" s="21" t="s">
        <v>2373</v>
      </c>
      <c r="E1079" s="22">
        <v>23</v>
      </c>
      <c r="F1079" s="22">
        <v>2</v>
      </c>
      <c r="G1079" s="22">
        <v>0</v>
      </c>
      <c r="H1079" s="22" t="s">
        <v>2037</v>
      </c>
      <c r="K1079" s="15">
        <f t="shared" si="48"/>
        <v>1</v>
      </c>
      <c r="L1079" s="15" t="str">
        <f t="shared" si="49"/>
        <v>23</v>
      </c>
      <c r="M1079" s="15" t="str">
        <f t="shared" si="50"/>
        <v>2023年製</v>
      </c>
      <c r="N1079" s="422" t="e">
        <f>VLOOKUP(B:B,価格調査!B:S,18,0)</f>
        <v>#N/A</v>
      </c>
      <c r="O1079" s="15"/>
      <c r="P1079" s="15"/>
    </row>
    <row r="1080" spans="1:16">
      <c r="A1080" s="16" t="s">
        <v>4679</v>
      </c>
      <c r="B1080" s="373">
        <v>2254517200110</v>
      </c>
      <c r="D1080" s="21" t="s">
        <v>2374</v>
      </c>
      <c r="E1080" s="22">
        <v>23</v>
      </c>
      <c r="F1080" s="22">
        <v>1</v>
      </c>
      <c r="G1080" s="22">
        <v>0</v>
      </c>
      <c r="H1080" s="22" t="s">
        <v>2037</v>
      </c>
      <c r="K1080" s="15">
        <f t="shared" si="48"/>
        <v>1</v>
      </c>
      <c r="L1080" s="15" t="str">
        <f t="shared" si="49"/>
        <v>23</v>
      </c>
      <c r="M1080" s="15" t="str">
        <f t="shared" si="50"/>
        <v>2023年製</v>
      </c>
      <c r="N1080" s="422" t="e">
        <f>VLOOKUP(B:B,価格調査!B:S,18,0)</f>
        <v>#N/A</v>
      </c>
      <c r="O1080" s="15"/>
      <c r="P1080" s="15"/>
    </row>
    <row r="1081" spans="1:16">
      <c r="A1081" s="16" t="s">
        <v>4679</v>
      </c>
      <c r="B1081" s="373">
        <v>2055516200114</v>
      </c>
      <c r="D1081" s="21" t="s">
        <v>2375</v>
      </c>
      <c r="E1081" s="22">
        <v>23</v>
      </c>
      <c r="F1081" s="22">
        <v>1</v>
      </c>
      <c r="G1081" s="22">
        <v>0</v>
      </c>
      <c r="H1081" s="22" t="s">
        <v>2037</v>
      </c>
      <c r="K1081" s="15">
        <f t="shared" si="48"/>
        <v>1</v>
      </c>
      <c r="L1081" s="15" t="str">
        <f t="shared" si="49"/>
        <v>23</v>
      </c>
      <c r="M1081" s="15" t="str">
        <f t="shared" si="50"/>
        <v>2023年製</v>
      </c>
      <c r="N1081" s="422" t="e">
        <f>VLOOKUP(B:B,価格調査!B:S,18,0)</f>
        <v>#N/A</v>
      </c>
      <c r="O1081" s="15"/>
      <c r="P1081" s="15"/>
    </row>
    <row r="1082" spans="1:16">
      <c r="A1082" s="16" t="s">
        <v>4679</v>
      </c>
      <c r="B1082" s="373">
        <v>1956016208727</v>
      </c>
      <c r="D1082" s="21" t="s">
        <v>2376</v>
      </c>
      <c r="E1082" s="22">
        <v>23</v>
      </c>
      <c r="F1082" s="22">
        <v>124</v>
      </c>
      <c r="G1082" s="22">
        <v>0</v>
      </c>
      <c r="H1082" s="22" t="s">
        <v>2037</v>
      </c>
      <c r="K1082" s="15">
        <f t="shared" si="48"/>
        <v>1</v>
      </c>
      <c r="L1082" s="15" t="str">
        <f t="shared" si="49"/>
        <v>23</v>
      </c>
      <c r="M1082" s="15" t="str">
        <f t="shared" si="50"/>
        <v>2023年製</v>
      </c>
      <c r="N1082" s="422" t="e">
        <f>VLOOKUP(B:B,価格調査!B:S,18,0)</f>
        <v>#N/A</v>
      </c>
      <c r="O1082" s="15"/>
      <c r="P1082" s="15"/>
    </row>
    <row r="1083" spans="1:16">
      <c r="A1083" s="16" t="s">
        <v>4679</v>
      </c>
      <c r="B1083" s="373">
        <v>1757014200115</v>
      </c>
      <c r="D1083" s="21" t="s">
        <v>2377</v>
      </c>
      <c r="E1083" s="22">
        <v>23</v>
      </c>
      <c r="F1083" s="22">
        <v>2</v>
      </c>
      <c r="G1083" s="22">
        <v>0</v>
      </c>
      <c r="H1083" s="22" t="s">
        <v>2037</v>
      </c>
      <c r="K1083" s="15">
        <f t="shared" si="48"/>
        <v>1</v>
      </c>
      <c r="L1083" s="15" t="str">
        <f t="shared" si="49"/>
        <v>23</v>
      </c>
      <c r="M1083" s="15" t="str">
        <f t="shared" si="50"/>
        <v>2023年製</v>
      </c>
      <c r="N1083" s="422" t="e">
        <f>VLOOKUP(B:B,価格調査!B:S,18,0)</f>
        <v>#N/A</v>
      </c>
      <c r="O1083" s="15"/>
      <c r="P1083" s="15"/>
    </row>
    <row r="1084" spans="1:16">
      <c r="A1084" s="16" t="s">
        <v>4679</v>
      </c>
      <c r="B1084" s="373">
        <v>2354518200116</v>
      </c>
      <c r="D1084" s="21" t="s">
        <v>2378</v>
      </c>
      <c r="E1084" s="22">
        <v>23</v>
      </c>
      <c r="F1084" s="22">
        <v>2</v>
      </c>
      <c r="G1084" s="22">
        <v>0</v>
      </c>
      <c r="H1084" s="22" t="s">
        <v>2037</v>
      </c>
      <c r="K1084" s="15">
        <f t="shared" si="48"/>
        <v>1</v>
      </c>
      <c r="L1084" s="15" t="str">
        <f t="shared" si="49"/>
        <v>23</v>
      </c>
      <c r="M1084" s="15" t="str">
        <f t="shared" si="50"/>
        <v>2023年製</v>
      </c>
      <c r="N1084" s="422" t="e">
        <f>VLOOKUP(B:B,価格調査!B:S,18,0)</f>
        <v>#N/A</v>
      </c>
      <c r="O1084" s="15"/>
      <c r="P1084" s="15"/>
    </row>
    <row r="1085" spans="1:16">
      <c r="A1085" s="16" t="s">
        <v>4679</v>
      </c>
      <c r="B1085" s="373">
        <v>1956515208723</v>
      </c>
      <c r="D1085" s="21" t="s">
        <v>13504</v>
      </c>
      <c r="E1085" s="22">
        <v>23</v>
      </c>
      <c r="F1085" s="22">
        <v>128</v>
      </c>
      <c r="G1085" s="22">
        <v>0</v>
      </c>
      <c r="H1085" s="22" t="s">
        <v>2037</v>
      </c>
      <c r="K1085" s="15">
        <f t="shared" si="48"/>
        <v>1</v>
      </c>
      <c r="L1085" s="15" t="str">
        <f t="shared" si="49"/>
        <v>23</v>
      </c>
      <c r="M1085" s="15" t="str">
        <f t="shared" si="50"/>
        <v>2023年製</v>
      </c>
      <c r="N1085" s="422" t="e">
        <f>VLOOKUP(B:B,価格調査!B:S,18,0)</f>
        <v>#N/A</v>
      </c>
      <c r="O1085" s="15"/>
      <c r="P1085" s="15"/>
    </row>
    <row r="1086" spans="1:16">
      <c r="A1086" s="16" t="s">
        <v>4679</v>
      </c>
      <c r="B1086" s="373">
        <v>2254518200119</v>
      </c>
      <c r="D1086" s="21" t="s">
        <v>2379</v>
      </c>
      <c r="E1086" s="22">
        <v>23</v>
      </c>
      <c r="F1086" s="22">
        <v>44</v>
      </c>
      <c r="G1086" s="22">
        <v>0</v>
      </c>
      <c r="H1086" s="22" t="s">
        <v>2037</v>
      </c>
      <c r="K1086" s="15">
        <f t="shared" si="48"/>
        <v>1</v>
      </c>
      <c r="L1086" s="15" t="str">
        <f t="shared" si="49"/>
        <v>23</v>
      </c>
      <c r="M1086" s="15" t="str">
        <f t="shared" si="50"/>
        <v>2023年製</v>
      </c>
      <c r="N1086" s="422" t="e">
        <f>VLOOKUP(B:B,価格調査!B:S,18,0)</f>
        <v>#N/A</v>
      </c>
      <c r="O1086" s="15"/>
      <c r="P1086" s="15"/>
    </row>
    <row r="1087" spans="1:16">
      <c r="A1087" s="16" t="s">
        <v>4679</v>
      </c>
      <c r="B1087" s="373">
        <v>1856515208726</v>
      </c>
      <c r="D1087" s="21" t="s">
        <v>12085</v>
      </c>
      <c r="E1087" s="22">
        <v>23</v>
      </c>
      <c r="F1087" s="22">
        <v>144</v>
      </c>
      <c r="G1087" s="22">
        <v>0</v>
      </c>
      <c r="H1087" s="22" t="s">
        <v>2037</v>
      </c>
      <c r="K1087" s="15">
        <f t="shared" si="48"/>
        <v>1</v>
      </c>
      <c r="L1087" s="15" t="str">
        <f t="shared" si="49"/>
        <v>23</v>
      </c>
      <c r="M1087" s="15" t="str">
        <f t="shared" si="50"/>
        <v>2023年製</v>
      </c>
      <c r="N1087" s="422" t="e">
        <f>VLOOKUP(B:B,価格調査!B:S,18,0)</f>
        <v>#N/A</v>
      </c>
      <c r="O1087" s="15"/>
      <c r="P1087" s="15"/>
    </row>
    <row r="1088" spans="1:16">
      <c r="A1088" s="16" t="s">
        <v>4679</v>
      </c>
      <c r="B1088" s="373">
        <v>1956515200116</v>
      </c>
      <c r="D1088" s="21" t="s">
        <v>4635</v>
      </c>
      <c r="E1088" s="22">
        <v>23</v>
      </c>
      <c r="F1088" s="22">
        <v>3</v>
      </c>
      <c r="G1088" s="22">
        <v>0</v>
      </c>
      <c r="H1088" s="22" t="s">
        <v>2037</v>
      </c>
      <c r="K1088" s="15">
        <f t="shared" si="48"/>
        <v>1</v>
      </c>
      <c r="L1088" s="15" t="str">
        <f t="shared" si="49"/>
        <v>23</v>
      </c>
      <c r="M1088" s="15" t="str">
        <f t="shared" si="50"/>
        <v>2023年製</v>
      </c>
      <c r="N1088" s="422" t="e">
        <f>VLOOKUP(B:B,価格調査!B:S,18,0)</f>
        <v>#N/A</v>
      </c>
      <c r="O1088" s="15"/>
      <c r="P1088" s="15"/>
    </row>
    <row r="1089" spans="1:16">
      <c r="A1089" s="16" t="s">
        <v>4679</v>
      </c>
      <c r="B1089" s="373">
        <v>2055516208721</v>
      </c>
      <c r="D1089" s="21" t="s">
        <v>2383</v>
      </c>
      <c r="E1089" s="22">
        <v>23</v>
      </c>
      <c r="F1089" s="22">
        <v>109</v>
      </c>
      <c r="G1089" s="22">
        <v>0</v>
      </c>
      <c r="H1089" s="22" t="s">
        <v>2037</v>
      </c>
      <c r="K1089" s="15">
        <f t="shared" si="48"/>
        <v>1</v>
      </c>
      <c r="L1089" s="15" t="str">
        <f t="shared" si="49"/>
        <v>23</v>
      </c>
      <c r="M1089" s="15" t="str">
        <f t="shared" si="50"/>
        <v>2023年製</v>
      </c>
      <c r="N1089" s="422" t="e">
        <f>VLOOKUP(B:B,価格調査!B:S,18,0)</f>
        <v>#N/A</v>
      </c>
      <c r="O1089" s="15"/>
      <c r="P1089" s="15"/>
    </row>
    <row r="1090" spans="1:16">
      <c r="A1090" s="16" t="s">
        <v>4679</v>
      </c>
      <c r="B1090" s="373">
        <v>1756514208966</v>
      </c>
      <c r="D1090" s="21" t="s">
        <v>2385</v>
      </c>
      <c r="E1090" s="22">
        <v>23</v>
      </c>
      <c r="F1090" s="22">
        <v>68</v>
      </c>
      <c r="G1090" s="22">
        <v>0</v>
      </c>
      <c r="H1090" s="22" t="s">
        <v>2037</v>
      </c>
      <c r="K1090" s="15">
        <f t="shared" ref="K1090:K1153" si="51">COUNTIF(B:B,B1090)</f>
        <v>1</v>
      </c>
      <c r="L1090" s="15" t="str">
        <f t="shared" ref="L1090:L1153" si="52">RIGHT(E1090,2)</f>
        <v>23</v>
      </c>
      <c r="M1090" s="15" t="str">
        <f t="shared" ref="M1090:M1153" si="53">"20"&amp;L1090&amp;"年製"</f>
        <v>2023年製</v>
      </c>
      <c r="N1090" s="422" t="e">
        <f>VLOOKUP(B:B,価格調査!B:S,18,0)</f>
        <v>#N/A</v>
      </c>
      <c r="O1090" s="15"/>
      <c r="P1090" s="15"/>
    </row>
    <row r="1091" spans="1:16">
      <c r="A1091" s="16" t="s">
        <v>4679</v>
      </c>
      <c r="B1091" s="373">
        <v>2155517200110</v>
      </c>
      <c r="D1091" s="21" t="s">
        <v>2388</v>
      </c>
      <c r="E1091" s="22">
        <v>23</v>
      </c>
      <c r="F1091" s="22">
        <v>3</v>
      </c>
      <c r="G1091" s="22">
        <v>0</v>
      </c>
      <c r="H1091" s="22" t="s">
        <v>2037</v>
      </c>
      <c r="K1091" s="15">
        <f t="shared" si="51"/>
        <v>1</v>
      </c>
      <c r="L1091" s="15" t="str">
        <f t="shared" si="52"/>
        <v>23</v>
      </c>
      <c r="M1091" s="15" t="str">
        <f t="shared" si="53"/>
        <v>2023年製</v>
      </c>
      <c r="N1091" s="422" t="e">
        <f>VLOOKUP(B:B,価格調査!B:S,18,0)</f>
        <v>#N/A</v>
      </c>
      <c r="O1091" s="15"/>
      <c r="P1091" s="15"/>
    </row>
    <row r="1092" spans="1:16">
      <c r="A1092" s="16" t="s">
        <v>4679</v>
      </c>
      <c r="B1092" s="373">
        <v>1956016200110</v>
      </c>
      <c r="D1092" s="21" t="s">
        <v>2391</v>
      </c>
      <c r="E1092" s="22">
        <v>23</v>
      </c>
      <c r="F1092" s="22">
        <v>3</v>
      </c>
      <c r="G1092" s="22">
        <v>0</v>
      </c>
      <c r="H1092" s="22" t="s">
        <v>2037</v>
      </c>
      <c r="K1092" s="15">
        <f t="shared" si="51"/>
        <v>1</v>
      </c>
      <c r="L1092" s="15" t="str">
        <f t="shared" si="52"/>
        <v>23</v>
      </c>
      <c r="M1092" s="15" t="str">
        <f t="shared" si="53"/>
        <v>2023年製</v>
      </c>
      <c r="N1092" s="422" t="e">
        <f>VLOOKUP(B:B,価格調査!B:S,18,0)</f>
        <v>#N/A</v>
      </c>
      <c r="O1092" s="15"/>
      <c r="P1092" s="15"/>
    </row>
    <row r="1093" spans="1:16">
      <c r="A1093" s="16" t="s">
        <v>4679</v>
      </c>
      <c r="B1093" s="373">
        <v>2056016208723</v>
      </c>
      <c r="D1093" s="21" t="s">
        <v>2392</v>
      </c>
      <c r="E1093" s="22">
        <v>23</v>
      </c>
      <c r="F1093" s="22">
        <v>199</v>
      </c>
      <c r="G1093" s="22">
        <v>0</v>
      </c>
      <c r="H1093" s="22" t="s">
        <v>2037</v>
      </c>
      <c r="K1093" s="15">
        <f t="shared" si="51"/>
        <v>1</v>
      </c>
      <c r="L1093" s="15" t="str">
        <f t="shared" si="52"/>
        <v>23</v>
      </c>
      <c r="M1093" s="15" t="str">
        <f t="shared" si="53"/>
        <v>2023年製</v>
      </c>
      <c r="N1093" s="422" t="e">
        <f>VLOOKUP(B:B,価格調査!B:S,18,0)</f>
        <v>#N/A</v>
      </c>
      <c r="O1093" s="15"/>
      <c r="P1093" s="15"/>
    </row>
    <row r="1094" spans="1:16">
      <c r="A1094" s="16" t="s">
        <v>4679</v>
      </c>
      <c r="B1094" s="373">
        <v>2156016208966</v>
      </c>
      <c r="D1094" s="21" t="s">
        <v>2393</v>
      </c>
      <c r="E1094" s="22">
        <v>23</v>
      </c>
      <c r="F1094" s="22">
        <v>58</v>
      </c>
      <c r="G1094" s="22">
        <v>0</v>
      </c>
      <c r="H1094" s="22" t="s">
        <v>2037</v>
      </c>
      <c r="K1094" s="15">
        <f t="shared" si="51"/>
        <v>2</v>
      </c>
      <c r="L1094" s="15" t="str">
        <f t="shared" si="52"/>
        <v>23</v>
      </c>
      <c r="M1094" s="15" t="str">
        <f t="shared" si="53"/>
        <v>2023年製</v>
      </c>
      <c r="N1094" s="422" t="e">
        <f>VLOOKUP(B:B,価格調査!B:S,18,0)</f>
        <v>#N/A</v>
      </c>
      <c r="O1094" s="15"/>
      <c r="P1094" s="15"/>
    </row>
    <row r="1095" spans="1:16">
      <c r="A1095" s="16" t="s">
        <v>4679</v>
      </c>
      <c r="B1095" s="16">
        <v>1956515208969</v>
      </c>
      <c r="C1095" s="16"/>
      <c r="D1095" s="423" t="s">
        <v>2394</v>
      </c>
      <c r="E1095" s="15">
        <v>23</v>
      </c>
      <c r="F1095" s="15">
        <v>5</v>
      </c>
      <c r="G1095" s="15">
        <v>0</v>
      </c>
      <c r="H1095" s="15" t="s">
        <v>2037</v>
      </c>
      <c r="I1095" s="15"/>
      <c r="J1095" s="15"/>
      <c r="K1095" s="15">
        <f t="shared" si="51"/>
        <v>1</v>
      </c>
      <c r="L1095" s="15" t="str">
        <f t="shared" si="52"/>
        <v>23</v>
      </c>
      <c r="M1095" s="15" t="str">
        <f t="shared" si="53"/>
        <v>2023年製</v>
      </c>
      <c r="N1095" s="422" t="e">
        <f>VLOOKUP(B:B,価格調査!B:S,18,0)</f>
        <v>#N/A</v>
      </c>
      <c r="O1095" s="15"/>
      <c r="P1095" s="15"/>
    </row>
    <row r="1096" spans="1:16">
      <c r="A1096" s="16" t="s">
        <v>4679</v>
      </c>
      <c r="B1096" s="373">
        <v>1656015208727</v>
      </c>
      <c r="D1096" s="21" t="s">
        <v>2395</v>
      </c>
      <c r="E1096" s="22">
        <v>23</v>
      </c>
      <c r="F1096" s="22">
        <v>91</v>
      </c>
      <c r="G1096" s="22">
        <v>0</v>
      </c>
      <c r="H1096" s="22" t="s">
        <v>2037</v>
      </c>
      <c r="K1096" s="15">
        <f t="shared" si="51"/>
        <v>1</v>
      </c>
      <c r="L1096" s="15" t="str">
        <f t="shared" si="52"/>
        <v>23</v>
      </c>
      <c r="M1096" s="15" t="str">
        <f t="shared" si="53"/>
        <v>2023年製</v>
      </c>
      <c r="N1096" s="422" t="e">
        <f>VLOOKUP(B:B,価格調査!B:S,18,0)</f>
        <v>#N/A</v>
      </c>
      <c r="O1096" s="15"/>
      <c r="P1096" s="15"/>
    </row>
    <row r="1097" spans="1:16">
      <c r="A1097" s="16" t="s">
        <v>4679</v>
      </c>
      <c r="B1097" s="373">
        <v>1856015200114</v>
      </c>
      <c r="D1097" s="21" t="s">
        <v>7480</v>
      </c>
      <c r="E1097" s="22">
        <v>23</v>
      </c>
      <c r="F1097" s="22">
        <v>1</v>
      </c>
      <c r="G1097" s="22">
        <v>0</v>
      </c>
      <c r="H1097" s="22" t="s">
        <v>2037</v>
      </c>
      <c r="K1097" s="15">
        <f t="shared" si="51"/>
        <v>1</v>
      </c>
      <c r="L1097" s="15" t="str">
        <f t="shared" si="52"/>
        <v>23</v>
      </c>
      <c r="M1097" s="15" t="str">
        <f t="shared" si="53"/>
        <v>2023年製</v>
      </c>
      <c r="N1097" s="422" t="e">
        <f>VLOOKUP(B:B,価格調査!B:S,18,0)</f>
        <v>#N/A</v>
      </c>
      <c r="O1097" s="15"/>
      <c r="P1097" s="15"/>
    </row>
    <row r="1098" spans="1:16">
      <c r="A1098" s="16" t="s">
        <v>4679</v>
      </c>
      <c r="B1098" s="373">
        <v>1656514208723</v>
      </c>
      <c r="D1098" s="21" t="s">
        <v>2397</v>
      </c>
      <c r="E1098" s="22">
        <v>23</v>
      </c>
      <c r="F1098" s="22">
        <v>211</v>
      </c>
      <c r="G1098" s="22">
        <v>0</v>
      </c>
      <c r="H1098" s="22" t="s">
        <v>2037</v>
      </c>
      <c r="K1098" s="15">
        <f t="shared" si="51"/>
        <v>1</v>
      </c>
      <c r="L1098" s="15" t="str">
        <f t="shared" si="52"/>
        <v>23</v>
      </c>
      <c r="M1098" s="15" t="str">
        <f t="shared" si="53"/>
        <v>2023年製</v>
      </c>
      <c r="N1098" s="422" t="e">
        <f>VLOOKUP(B:B,価格調査!B:S,18,0)</f>
        <v>#N/A</v>
      </c>
      <c r="O1098" s="15"/>
      <c r="P1098" s="15"/>
    </row>
    <row r="1099" spans="1:16">
      <c r="A1099" s="16" t="s">
        <v>4679</v>
      </c>
      <c r="B1099" s="373">
        <v>1556514209921</v>
      </c>
      <c r="D1099" s="21" t="s">
        <v>2399</v>
      </c>
      <c r="E1099" s="22">
        <v>23</v>
      </c>
      <c r="F1099" s="22">
        <v>79</v>
      </c>
      <c r="G1099" s="22">
        <v>0</v>
      </c>
      <c r="H1099" s="22" t="s">
        <v>2037</v>
      </c>
      <c r="K1099" s="15">
        <f t="shared" si="51"/>
        <v>1</v>
      </c>
      <c r="L1099" s="15" t="str">
        <f t="shared" si="52"/>
        <v>23</v>
      </c>
      <c r="M1099" s="15" t="str">
        <f t="shared" si="53"/>
        <v>2023年製</v>
      </c>
      <c r="N1099" s="422" t="e">
        <f>VLOOKUP(B:B,価格調査!B:S,18,0)</f>
        <v>#N/A</v>
      </c>
      <c r="O1099" s="15"/>
      <c r="P1099" s="15"/>
    </row>
    <row r="1100" spans="1:16">
      <c r="A1100" s="16" t="s">
        <v>4679</v>
      </c>
      <c r="B1100" s="373">
        <v>2154517209819</v>
      </c>
      <c r="D1100" s="21" t="s">
        <v>2400</v>
      </c>
      <c r="E1100" s="22">
        <v>23</v>
      </c>
      <c r="F1100" s="22">
        <v>2</v>
      </c>
      <c r="G1100" s="22">
        <v>0</v>
      </c>
      <c r="H1100" s="22" t="s">
        <v>2037</v>
      </c>
      <c r="K1100" s="15">
        <f t="shared" si="51"/>
        <v>1</v>
      </c>
      <c r="L1100" s="15" t="str">
        <f t="shared" si="52"/>
        <v>23</v>
      </c>
      <c r="M1100" s="15" t="str">
        <f t="shared" si="53"/>
        <v>2023年製</v>
      </c>
      <c r="N1100" s="422">
        <f>VLOOKUP(B:B,価格調査!B:S,18,0)</f>
        <v>0</v>
      </c>
      <c r="O1100" s="15"/>
      <c r="P1100" s="15"/>
    </row>
    <row r="1101" spans="1:16">
      <c r="A1101" s="16" t="s">
        <v>4679</v>
      </c>
      <c r="B1101" s="373">
        <v>2155017209811</v>
      </c>
      <c r="D1101" s="21" t="s">
        <v>2401</v>
      </c>
      <c r="E1101" s="22">
        <v>23</v>
      </c>
      <c r="F1101" s="22">
        <v>35</v>
      </c>
      <c r="G1101" s="22">
        <v>0</v>
      </c>
      <c r="H1101" s="22" t="s">
        <v>2037</v>
      </c>
      <c r="K1101" s="15">
        <f t="shared" si="51"/>
        <v>1</v>
      </c>
      <c r="L1101" s="15" t="str">
        <f t="shared" si="52"/>
        <v>23</v>
      </c>
      <c r="M1101" s="15" t="str">
        <f t="shared" si="53"/>
        <v>2023年製</v>
      </c>
      <c r="N1101" s="422">
        <f>VLOOKUP(B:B,価格調査!B:S,18,0)</f>
        <v>0</v>
      </c>
      <c r="O1101" s="15"/>
      <c r="P1101" s="15"/>
    </row>
    <row r="1102" spans="1:16">
      <c r="A1102" s="16" t="s">
        <v>4679</v>
      </c>
      <c r="B1102" s="373">
        <v>2156017095893</v>
      </c>
      <c r="D1102" s="21" t="s">
        <v>2403</v>
      </c>
      <c r="E1102" s="22">
        <v>23</v>
      </c>
      <c r="F1102" s="22">
        <v>92</v>
      </c>
      <c r="G1102" s="22">
        <v>0</v>
      </c>
      <c r="H1102" s="22" t="s">
        <v>2037</v>
      </c>
      <c r="K1102" s="15">
        <f t="shared" si="51"/>
        <v>1</v>
      </c>
      <c r="L1102" s="15" t="str">
        <f t="shared" si="52"/>
        <v>23</v>
      </c>
      <c r="M1102" s="15" t="str">
        <f t="shared" si="53"/>
        <v>2023年製</v>
      </c>
      <c r="N1102" s="422" t="e">
        <f>VLOOKUP(B:B,価格調査!B:S,18,0)</f>
        <v>#N/A</v>
      </c>
      <c r="O1102" s="15"/>
      <c r="P1102" s="15"/>
    </row>
    <row r="1103" spans="1:16">
      <c r="A1103" s="16" t="s">
        <v>4679</v>
      </c>
      <c r="B1103" s="373">
        <v>2256517095895</v>
      </c>
      <c r="D1103" s="21" t="s">
        <v>2405</v>
      </c>
      <c r="E1103" s="22">
        <v>23</v>
      </c>
      <c r="F1103" s="22">
        <v>3</v>
      </c>
      <c r="G1103" s="22">
        <v>0</v>
      </c>
      <c r="H1103" s="22" t="s">
        <v>2037</v>
      </c>
      <c r="K1103" s="15">
        <f t="shared" si="51"/>
        <v>1</v>
      </c>
      <c r="L1103" s="15" t="str">
        <f t="shared" si="52"/>
        <v>23</v>
      </c>
      <c r="M1103" s="15" t="str">
        <f t="shared" si="53"/>
        <v>2023年製</v>
      </c>
      <c r="N1103" s="422" t="e">
        <f>VLOOKUP(B:B,価格調査!B:S,18,0)</f>
        <v>#N/A</v>
      </c>
      <c r="O1103" s="15"/>
      <c r="P1103" s="15"/>
    </row>
    <row r="1104" spans="1:16">
      <c r="A1104" s="16" t="s">
        <v>4679</v>
      </c>
      <c r="B1104" s="373">
        <v>2355518095894</v>
      </c>
      <c r="D1104" s="21" t="s">
        <v>2406</v>
      </c>
      <c r="E1104" s="22">
        <v>23</v>
      </c>
      <c r="F1104" s="22">
        <v>3</v>
      </c>
      <c r="G1104" s="22">
        <v>0</v>
      </c>
      <c r="H1104" s="22" t="s">
        <v>2037</v>
      </c>
      <c r="K1104" s="15">
        <f t="shared" si="51"/>
        <v>1</v>
      </c>
      <c r="L1104" s="15" t="str">
        <f t="shared" si="52"/>
        <v>23</v>
      </c>
      <c r="M1104" s="15" t="str">
        <f t="shared" si="53"/>
        <v>2023年製</v>
      </c>
      <c r="N1104" s="422" t="e">
        <f>VLOOKUP(B:B,価格調査!B:S,18,0)</f>
        <v>#N/A</v>
      </c>
      <c r="O1104" s="15"/>
      <c r="P1104" s="15"/>
    </row>
    <row r="1105" spans="1:16">
      <c r="A1105" s="16" t="s">
        <v>4679</v>
      </c>
      <c r="B1105" s="373">
        <v>2356018095896</v>
      </c>
      <c r="D1105" s="21" t="s">
        <v>2408</v>
      </c>
      <c r="E1105" s="22">
        <v>23</v>
      </c>
      <c r="F1105" s="22">
        <v>1</v>
      </c>
      <c r="G1105" s="22">
        <v>0</v>
      </c>
      <c r="H1105" s="22" t="s">
        <v>2037</v>
      </c>
      <c r="K1105" s="15">
        <f t="shared" si="51"/>
        <v>1</v>
      </c>
      <c r="L1105" s="15" t="str">
        <f t="shared" si="52"/>
        <v>23</v>
      </c>
      <c r="M1105" s="15" t="str">
        <f t="shared" si="53"/>
        <v>2023年製</v>
      </c>
      <c r="N1105" s="422" t="e">
        <f>VLOOKUP(B:B,価格調査!B:S,18,0)</f>
        <v>#N/A</v>
      </c>
      <c r="O1105" s="15"/>
      <c r="P1105" s="15"/>
    </row>
    <row r="1106" spans="1:16">
      <c r="A1106" s="16" t="s">
        <v>4679</v>
      </c>
      <c r="B1106" s="16">
        <v>2454520095899</v>
      </c>
      <c r="C1106" s="16"/>
      <c r="D1106" s="423" t="s">
        <v>2409</v>
      </c>
      <c r="E1106" s="15">
        <v>23</v>
      </c>
      <c r="F1106" s="15">
        <v>69</v>
      </c>
      <c r="G1106" s="15">
        <v>0</v>
      </c>
      <c r="H1106" s="15" t="s">
        <v>2037</v>
      </c>
      <c r="I1106" s="15"/>
      <c r="J1106" s="15"/>
      <c r="K1106" s="15">
        <f t="shared" si="51"/>
        <v>1</v>
      </c>
      <c r="L1106" s="15" t="str">
        <f t="shared" si="52"/>
        <v>23</v>
      </c>
      <c r="M1106" s="15" t="str">
        <f t="shared" si="53"/>
        <v>2023年製</v>
      </c>
      <c r="N1106" s="422" t="e">
        <f>VLOOKUP(B:B,価格調査!B:S,18,0)</f>
        <v>#N/A</v>
      </c>
      <c r="O1106" s="15"/>
      <c r="P1106" s="15"/>
    </row>
    <row r="1107" spans="1:16">
      <c r="A1107" s="16" t="s">
        <v>4679</v>
      </c>
      <c r="B1107" s="373">
        <v>2654022095896</v>
      </c>
      <c r="D1107" s="21" t="s">
        <v>2410</v>
      </c>
      <c r="E1107" s="22">
        <v>23</v>
      </c>
      <c r="F1107" s="22">
        <v>2</v>
      </c>
      <c r="G1107" s="22">
        <v>0</v>
      </c>
      <c r="H1107" s="22" t="s">
        <v>2037</v>
      </c>
      <c r="K1107" s="15">
        <f t="shared" si="51"/>
        <v>1</v>
      </c>
      <c r="L1107" s="15" t="str">
        <f t="shared" si="52"/>
        <v>23</v>
      </c>
      <c r="M1107" s="15" t="str">
        <f t="shared" si="53"/>
        <v>2023年製</v>
      </c>
      <c r="N1107" s="422" t="e">
        <f>VLOOKUP(B:B,価格調査!B:S,18,0)</f>
        <v>#N/A</v>
      </c>
      <c r="O1107" s="15"/>
      <c r="P1107" s="15"/>
    </row>
    <row r="1108" spans="1:16">
      <c r="A1108" s="16" t="s">
        <v>4679</v>
      </c>
      <c r="B1108" s="373">
        <v>1655514327366</v>
      </c>
      <c r="D1108" s="21" t="s">
        <v>2411</v>
      </c>
      <c r="E1108" s="22">
        <v>23</v>
      </c>
      <c r="F1108" s="22">
        <v>150</v>
      </c>
      <c r="G1108" s="22">
        <v>0</v>
      </c>
      <c r="H1108" s="22" t="s">
        <v>2037</v>
      </c>
      <c r="K1108" s="15">
        <f t="shared" si="51"/>
        <v>2</v>
      </c>
      <c r="L1108" s="15" t="str">
        <f t="shared" si="52"/>
        <v>23</v>
      </c>
      <c r="M1108" s="15" t="str">
        <f t="shared" si="53"/>
        <v>2023年製</v>
      </c>
      <c r="N1108" s="422" t="e">
        <f>VLOOKUP(B:B,価格調査!B:S,18,0)</f>
        <v>#N/A</v>
      </c>
      <c r="O1108" s="15"/>
      <c r="P1108" s="15"/>
    </row>
    <row r="1109" spans="1:16">
      <c r="A1109" s="16" t="s">
        <v>4679</v>
      </c>
      <c r="B1109" s="373">
        <v>1756514327360</v>
      </c>
      <c r="D1109" s="21" t="s">
        <v>2413</v>
      </c>
      <c r="E1109" s="22">
        <v>23</v>
      </c>
      <c r="F1109" s="22">
        <v>292</v>
      </c>
      <c r="G1109" s="22">
        <v>0</v>
      </c>
      <c r="H1109" s="22" t="s">
        <v>2037</v>
      </c>
      <c r="K1109" s="15">
        <f t="shared" si="51"/>
        <v>1</v>
      </c>
      <c r="L1109" s="15" t="str">
        <f t="shared" si="52"/>
        <v>23</v>
      </c>
      <c r="M1109" s="15" t="str">
        <f t="shared" si="53"/>
        <v>2023年製</v>
      </c>
      <c r="N1109" s="422" t="e">
        <f>VLOOKUP(B:B,価格調査!B:S,18,0)</f>
        <v>#N/A</v>
      </c>
      <c r="O1109" s="15"/>
      <c r="P1109" s="15"/>
    </row>
    <row r="1110" spans="1:16">
      <c r="A1110" s="16" t="s">
        <v>4679</v>
      </c>
      <c r="B1110" s="373">
        <v>1756515328007</v>
      </c>
      <c r="D1110" s="21" t="s">
        <v>2656</v>
      </c>
      <c r="E1110" s="22">
        <v>23</v>
      </c>
      <c r="F1110" s="22">
        <v>234</v>
      </c>
      <c r="G1110" s="22">
        <v>0</v>
      </c>
      <c r="H1110" s="22" t="s">
        <v>2037</v>
      </c>
      <c r="K1110" s="15">
        <f t="shared" si="51"/>
        <v>2</v>
      </c>
      <c r="L1110" s="15" t="str">
        <f t="shared" si="52"/>
        <v>23</v>
      </c>
      <c r="M1110" s="15" t="str">
        <f t="shared" si="53"/>
        <v>2023年製</v>
      </c>
      <c r="N1110" s="422" t="e">
        <f>VLOOKUP(B:B,価格調査!B:S,18,0)</f>
        <v>#N/A</v>
      </c>
      <c r="O1110" s="15"/>
      <c r="P1110" s="15"/>
    </row>
    <row r="1111" spans="1:16">
      <c r="A1111" s="16" t="s">
        <v>4679</v>
      </c>
      <c r="B1111" s="373">
        <v>1757014327362</v>
      </c>
      <c r="D1111" s="21" t="s">
        <v>2414</v>
      </c>
      <c r="E1111" s="22">
        <v>23</v>
      </c>
      <c r="F1111" s="22">
        <v>36</v>
      </c>
      <c r="G1111" s="22">
        <v>0</v>
      </c>
      <c r="H1111" s="22" t="s">
        <v>2037</v>
      </c>
      <c r="K1111" s="15">
        <f t="shared" si="51"/>
        <v>1</v>
      </c>
      <c r="L1111" s="15" t="str">
        <f t="shared" si="52"/>
        <v>23</v>
      </c>
      <c r="M1111" s="15" t="str">
        <f t="shared" si="53"/>
        <v>2023年製</v>
      </c>
      <c r="N1111" s="422" t="e">
        <f>VLOOKUP(B:B,価格調査!B:S,18,0)</f>
        <v>#N/A</v>
      </c>
      <c r="O1111" s="15"/>
      <c r="P1111" s="15"/>
    </row>
    <row r="1112" spans="1:16">
      <c r="A1112" s="16" t="s">
        <v>4679</v>
      </c>
      <c r="B1112" s="373">
        <v>1855515328007</v>
      </c>
      <c r="D1112" s="21" t="s">
        <v>2416</v>
      </c>
      <c r="E1112" s="22">
        <v>23</v>
      </c>
      <c r="F1112" s="22">
        <v>55</v>
      </c>
      <c r="G1112" s="22">
        <v>0</v>
      </c>
      <c r="H1112" s="22" t="s">
        <v>2037</v>
      </c>
      <c r="K1112" s="15">
        <f t="shared" si="51"/>
        <v>2</v>
      </c>
      <c r="L1112" s="15" t="str">
        <f t="shared" si="52"/>
        <v>23</v>
      </c>
      <c r="M1112" s="15" t="str">
        <f t="shared" si="53"/>
        <v>2023年製</v>
      </c>
      <c r="N1112" s="422" t="e">
        <f>VLOOKUP(B:B,価格調査!B:S,18,0)</f>
        <v>#N/A</v>
      </c>
      <c r="O1112" s="15"/>
      <c r="P1112" s="15"/>
    </row>
    <row r="1113" spans="1:16">
      <c r="A1113" s="16" t="s">
        <v>4679</v>
      </c>
      <c r="B1113" s="373">
        <v>1856514327367</v>
      </c>
      <c r="D1113" s="21" t="s">
        <v>2418</v>
      </c>
      <c r="E1113" s="22">
        <v>23</v>
      </c>
      <c r="F1113" s="22">
        <v>37</v>
      </c>
      <c r="G1113" s="22">
        <v>0</v>
      </c>
      <c r="H1113" s="22" t="s">
        <v>2037</v>
      </c>
      <c r="K1113" s="15">
        <f t="shared" si="51"/>
        <v>1</v>
      </c>
      <c r="L1113" s="15" t="str">
        <f t="shared" si="52"/>
        <v>23</v>
      </c>
      <c r="M1113" s="15" t="str">
        <f t="shared" si="53"/>
        <v>2023年製</v>
      </c>
      <c r="N1113" s="422" t="e">
        <f>VLOOKUP(B:B,価格調査!B:S,18,0)</f>
        <v>#N/A</v>
      </c>
      <c r="O1113" s="15"/>
      <c r="P1113" s="15"/>
    </row>
    <row r="1114" spans="1:16">
      <c r="A1114" s="16" t="s">
        <v>4679</v>
      </c>
      <c r="B1114" s="373">
        <v>1857014327369</v>
      </c>
      <c r="D1114" s="21" t="s">
        <v>2419</v>
      </c>
      <c r="E1114" s="22">
        <v>23</v>
      </c>
      <c r="F1114" s="22">
        <v>56</v>
      </c>
      <c r="G1114" s="22">
        <v>0</v>
      </c>
      <c r="H1114" s="22" t="s">
        <v>2037</v>
      </c>
      <c r="K1114" s="15">
        <f t="shared" si="51"/>
        <v>1</v>
      </c>
      <c r="L1114" s="15" t="str">
        <f t="shared" si="52"/>
        <v>23</v>
      </c>
      <c r="M1114" s="15" t="str">
        <f t="shared" si="53"/>
        <v>2023年製</v>
      </c>
      <c r="N1114" s="422" t="e">
        <f>VLOOKUP(B:B,価格調査!B:S,18,0)</f>
        <v>#N/A</v>
      </c>
      <c r="O1114" s="15"/>
      <c r="P1114" s="15"/>
    </row>
    <row r="1115" spans="1:16">
      <c r="A1115" s="16" t="s">
        <v>4679</v>
      </c>
      <c r="B1115" s="373">
        <v>1954516328006</v>
      </c>
      <c r="D1115" s="21" t="s">
        <v>2420</v>
      </c>
      <c r="E1115" s="22">
        <v>23</v>
      </c>
      <c r="F1115" s="22">
        <v>11</v>
      </c>
      <c r="G1115" s="22">
        <v>0</v>
      </c>
      <c r="H1115" s="22" t="s">
        <v>2037</v>
      </c>
      <c r="K1115" s="15">
        <f t="shared" si="51"/>
        <v>1</v>
      </c>
      <c r="L1115" s="15" t="str">
        <f t="shared" si="52"/>
        <v>23</v>
      </c>
      <c r="M1115" s="15" t="str">
        <f t="shared" si="53"/>
        <v>2023年製</v>
      </c>
      <c r="N1115" s="422" t="e">
        <f>VLOOKUP(B:B,価格調査!B:S,18,0)</f>
        <v>#N/A</v>
      </c>
      <c r="O1115" s="15"/>
      <c r="P1115" s="15"/>
    </row>
    <row r="1116" spans="1:16">
      <c r="A1116" s="16" t="s">
        <v>4679</v>
      </c>
      <c r="B1116" s="16">
        <v>1955016328008</v>
      </c>
      <c r="C1116" s="16"/>
      <c r="D1116" s="423" t="s">
        <v>2661</v>
      </c>
      <c r="E1116" s="15">
        <v>23</v>
      </c>
      <c r="F1116" s="15">
        <v>44</v>
      </c>
      <c r="G1116" s="15">
        <v>0</v>
      </c>
      <c r="H1116" s="15" t="s">
        <v>2037</v>
      </c>
      <c r="I1116" s="15"/>
      <c r="J1116" s="15"/>
      <c r="K1116" s="15">
        <f t="shared" si="51"/>
        <v>2</v>
      </c>
      <c r="L1116" s="15" t="str">
        <f t="shared" si="52"/>
        <v>23</v>
      </c>
      <c r="M1116" s="15" t="str">
        <f t="shared" si="53"/>
        <v>2023年製</v>
      </c>
      <c r="N1116" s="422" t="e">
        <f>VLOOKUP(B:B,価格調査!B:S,18,0)</f>
        <v>#N/A</v>
      </c>
      <c r="O1116" s="15"/>
      <c r="P1116" s="15"/>
    </row>
    <row r="1117" spans="1:16">
      <c r="A1117" s="16" t="s">
        <v>4679</v>
      </c>
      <c r="B1117" s="373">
        <v>1955516328003</v>
      </c>
      <c r="D1117" s="21" t="s">
        <v>2421</v>
      </c>
      <c r="E1117" s="22">
        <v>23</v>
      </c>
      <c r="F1117" s="22">
        <v>3</v>
      </c>
      <c r="G1117" s="22">
        <v>0</v>
      </c>
      <c r="H1117" s="22" t="s">
        <v>2037</v>
      </c>
      <c r="K1117" s="15">
        <f t="shared" si="51"/>
        <v>1</v>
      </c>
      <c r="L1117" s="15" t="str">
        <f t="shared" si="52"/>
        <v>23</v>
      </c>
      <c r="M1117" s="15" t="str">
        <f t="shared" si="53"/>
        <v>2023年製</v>
      </c>
      <c r="N1117" s="422" t="e">
        <f>VLOOKUP(B:B,価格調査!B:S,18,0)</f>
        <v>#N/A</v>
      </c>
      <c r="O1117" s="15"/>
      <c r="P1117" s="15"/>
    </row>
    <row r="1118" spans="1:16">
      <c r="A1118" s="16" t="s">
        <v>4679</v>
      </c>
      <c r="B1118" s="373">
        <v>2156017328007</v>
      </c>
      <c r="D1118" s="21" t="s">
        <v>2427</v>
      </c>
      <c r="E1118" s="22">
        <v>23</v>
      </c>
      <c r="F1118" s="22">
        <v>74</v>
      </c>
      <c r="G1118" s="22">
        <v>0</v>
      </c>
      <c r="H1118" s="22" t="s">
        <v>2037</v>
      </c>
      <c r="K1118" s="15">
        <f t="shared" si="51"/>
        <v>2</v>
      </c>
      <c r="L1118" s="15" t="str">
        <f t="shared" si="52"/>
        <v>23</v>
      </c>
      <c r="M1118" s="15" t="str">
        <f t="shared" si="53"/>
        <v>2023年製</v>
      </c>
      <c r="N1118" s="422" t="e">
        <f>VLOOKUP(B:B,価格調査!B:S,18,0)</f>
        <v>#N/A</v>
      </c>
      <c r="O1118" s="15"/>
      <c r="P1118" s="15"/>
    </row>
    <row r="1119" spans="1:16">
      <c r="A1119" s="16" t="s">
        <v>4679</v>
      </c>
      <c r="B1119" s="373">
        <v>2255517328002</v>
      </c>
      <c r="D1119" s="21" t="s">
        <v>2434</v>
      </c>
      <c r="E1119" s="22">
        <v>23</v>
      </c>
      <c r="F1119" s="22">
        <v>36</v>
      </c>
      <c r="G1119" s="22">
        <v>0</v>
      </c>
      <c r="H1119" s="22" t="s">
        <v>2037</v>
      </c>
      <c r="K1119" s="15">
        <f t="shared" si="51"/>
        <v>2</v>
      </c>
      <c r="L1119" s="15" t="str">
        <f t="shared" si="52"/>
        <v>23</v>
      </c>
      <c r="M1119" s="15" t="str">
        <f t="shared" si="53"/>
        <v>2023年製</v>
      </c>
      <c r="N1119" s="422" t="e">
        <f>VLOOKUP(B:B,価格調査!B:S,18,0)</f>
        <v>#N/A</v>
      </c>
      <c r="O1119" s="15"/>
      <c r="P1119" s="15"/>
    </row>
    <row r="1120" spans="1:16">
      <c r="A1120" s="16" t="s">
        <v>4679</v>
      </c>
      <c r="B1120" s="373">
        <v>2255518327608</v>
      </c>
      <c r="D1120" s="21" t="s">
        <v>2435</v>
      </c>
      <c r="E1120" s="22">
        <v>23</v>
      </c>
      <c r="F1120" s="22">
        <v>5</v>
      </c>
      <c r="G1120" s="22">
        <v>0</v>
      </c>
      <c r="H1120" s="22" t="s">
        <v>2037</v>
      </c>
      <c r="K1120" s="15">
        <f t="shared" si="51"/>
        <v>1</v>
      </c>
      <c r="L1120" s="15" t="str">
        <f t="shared" si="52"/>
        <v>23</v>
      </c>
      <c r="M1120" s="15" t="str">
        <f t="shared" si="53"/>
        <v>2023年製</v>
      </c>
      <c r="N1120" s="422" t="e">
        <f>VLOOKUP(B:B,価格調査!B:S,18,0)</f>
        <v>#N/A</v>
      </c>
      <c r="O1120" s="15"/>
      <c r="P1120" s="15"/>
    </row>
    <row r="1121" spans="1:16">
      <c r="A1121" s="16" t="s">
        <v>4679</v>
      </c>
      <c r="B1121" s="373">
        <v>2256017327601</v>
      </c>
      <c r="D1121" s="21" t="s">
        <v>2436</v>
      </c>
      <c r="E1121" s="22">
        <v>23</v>
      </c>
      <c r="F1121" s="22">
        <v>66</v>
      </c>
      <c r="G1121" s="22">
        <v>0</v>
      </c>
      <c r="H1121" s="22" t="s">
        <v>2037</v>
      </c>
      <c r="K1121" s="15">
        <f t="shared" si="51"/>
        <v>2</v>
      </c>
      <c r="L1121" s="15" t="str">
        <f t="shared" si="52"/>
        <v>23</v>
      </c>
      <c r="M1121" s="15" t="str">
        <f t="shared" si="53"/>
        <v>2023年製</v>
      </c>
      <c r="N1121" s="422" t="e">
        <f>VLOOKUP(B:B,価格調査!B:S,18,0)</f>
        <v>#N/A</v>
      </c>
      <c r="O1121" s="15"/>
      <c r="P1121" s="15"/>
    </row>
    <row r="1122" spans="1:16">
      <c r="A1122" s="16" t="s">
        <v>4679</v>
      </c>
      <c r="B1122" s="373">
        <v>2256517327606</v>
      </c>
      <c r="D1122" s="21" t="s">
        <v>2438</v>
      </c>
      <c r="E1122" s="22">
        <v>23</v>
      </c>
      <c r="F1122" s="22">
        <v>191</v>
      </c>
      <c r="G1122" s="22">
        <v>0</v>
      </c>
      <c r="H1122" s="22" t="s">
        <v>2037</v>
      </c>
      <c r="K1122" s="15">
        <f t="shared" si="51"/>
        <v>2</v>
      </c>
      <c r="L1122" s="15" t="str">
        <f t="shared" si="52"/>
        <v>23</v>
      </c>
      <c r="M1122" s="15" t="str">
        <f t="shared" si="53"/>
        <v>2023年製</v>
      </c>
      <c r="N1122" s="422" t="e">
        <f>VLOOKUP(B:B,価格調査!B:S,18,0)</f>
        <v>#N/A</v>
      </c>
      <c r="O1122" s="15"/>
      <c r="P1122" s="15"/>
    </row>
    <row r="1123" spans="1:16">
      <c r="A1123" s="16" t="s">
        <v>4679</v>
      </c>
      <c r="B1123" s="373">
        <v>2355018328072</v>
      </c>
      <c r="D1123" s="21" t="s">
        <v>2440</v>
      </c>
      <c r="E1123" s="22">
        <v>23</v>
      </c>
      <c r="F1123" s="22">
        <v>11</v>
      </c>
      <c r="G1123" s="22">
        <v>0</v>
      </c>
      <c r="H1123" s="22" t="s">
        <v>2037</v>
      </c>
      <c r="K1123" s="15">
        <f t="shared" si="51"/>
        <v>1</v>
      </c>
      <c r="L1123" s="15" t="str">
        <f t="shared" si="52"/>
        <v>23</v>
      </c>
      <c r="M1123" s="15" t="str">
        <f t="shared" si="53"/>
        <v>2023年製</v>
      </c>
      <c r="N1123" s="422" t="e">
        <f>VLOOKUP(B:B,価格調査!B:S,18,0)</f>
        <v>#N/A</v>
      </c>
      <c r="O1123" s="15"/>
      <c r="P1123" s="15"/>
    </row>
    <row r="1124" spans="1:16">
      <c r="A1124" s="16" t="s">
        <v>4679</v>
      </c>
      <c r="B1124" s="373">
        <v>2355018328003</v>
      </c>
      <c r="D1124" s="21" t="s">
        <v>2441</v>
      </c>
      <c r="E1124" s="22">
        <v>23</v>
      </c>
      <c r="F1124" s="22">
        <v>104</v>
      </c>
      <c r="G1124" s="22">
        <v>0</v>
      </c>
      <c r="H1124" s="22" t="s">
        <v>2037</v>
      </c>
      <c r="K1124" s="15">
        <f t="shared" si="51"/>
        <v>1</v>
      </c>
      <c r="L1124" s="15" t="str">
        <f t="shared" si="52"/>
        <v>23</v>
      </c>
      <c r="M1124" s="15" t="str">
        <f t="shared" si="53"/>
        <v>2023年製</v>
      </c>
      <c r="N1124" s="422" t="e">
        <f>VLOOKUP(B:B,価格調査!B:S,18,0)</f>
        <v>#N/A</v>
      </c>
      <c r="O1124" s="15"/>
      <c r="P1124" s="15"/>
    </row>
    <row r="1125" spans="1:16">
      <c r="A1125" s="16" t="s">
        <v>4679</v>
      </c>
      <c r="B1125" s="373">
        <v>2355518328077</v>
      </c>
      <c r="D1125" s="21" t="s">
        <v>2442</v>
      </c>
      <c r="E1125" s="22">
        <v>23</v>
      </c>
      <c r="F1125" s="22">
        <v>10</v>
      </c>
      <c r="G1125" s="22">
        <v>0</v>
      </c>
      <c r="H1125" s="22" t="s">
        <v>2037</v>
      </c>
      <c r="K1125" s="15">
        <f t="shared" si="51"/>
        <v>2</v>
      </c>
      <c r="L1125" s="15" t="str">
        <f t="shared" si="52"/>
        <v>23</v>
      </c>
      <c r="M1125" s="15" t="str">
        <f t="shared" si="53"/>
        <v>2023年製</v>
      </c>
      <c r="N1125" s="422" t="e">
        <f>VLOOKUP(B:B,価格調査!B:S,18,0)</f>
        <v>#N/A</v>
      </c>
      <c r="O1125" s="15"/>
      <c r="P1125" s="15"/>
    </row>
    <row r="1126" spans="1:16">
      <c r="A1126" s="16" t="s">
        <v>4679</v>
      </c>
      <c r="B1126" s="373">
        <v>2454019328002</v>
      </c>
      <c r="D1126" s="21" t="s">
        <v>2443</v>
      </c>
      <c r="E1126" s="22">
        <v>23</v>
      </c>
      <c r="F1126" s="22">
        <v>3</v>
      </c>
      <c r="G1126" s="22">
        <v>0</v>
      </c>
      <c r="H1126" s="22" t="s">
        <v>2037</v>
      </c>
      <c r="K1126" s="15">
        <f t="shared" si="51"/>
        <v>1</v>
      </c>
      <c r="L1126" s="15" t="str">
        <f t="shared" si="52"/>
        <v>23</v>
      </c>
      <c r="M1126" s="15" t="str">
        <f t="shared" si="53"/>
        <v>2023年製</v>
      </c>
      <c r="N1126" s="422" t="e">
        <f>VLOOKUP(B:B,価格調査!B:S,18,0)</f>
        <v>#N/A</v>
      </c>
      <c r="O1126" s="15"/>
      <c r="P1126" s="15"/>
    </row>
    <row r="1127" spans="1:16">
      <c r="A1127" s="16" t="s">
        <v>4679</v>
      </c>
      <c r="B1127" s="373">
        <v>2656517327604</v>
      </c>
      <c r="D1127" s="21" t="s">
        <v>2445</v>
      </c>
      <c r="E1127" s="22">
        <v>23</v>
      </c>
      <c r="F1127" s="22">
        <v>24</v>
      </c>
      <c r="G1127" s="22">
        <v>0</v>
      </c>
      <c r="H1127" s="22" t="s">
        <v>2037</v>
      </c>
      <c r="K1127" s="15">
        <f t="shared" si="51"/>
        <v>2</v>
      </c>
      <c r="L1127" s="15" t="str">
        <f t="shared" si="52"/>
        <v>23</v>
      </c>
      <c r="M1127" s="15" t="str">
        <f t="shared" si="53"/>
        <v>2023年製</v>
      </c>
      <c r="N1127" s="422" t="e">
        <f>VLOOKUP(B:B,価格調査!B:S,18,0)</f>
        <v>#N/A</v>
      </c>
      <c r="O1127" s="15"/>
      <c r="P1127" s="15"/>
    </row>
    <row r="1128" spans="1:16">
      <c r="A1128" s="16" t="s">
        <v>4679</v>
      </c>
      <c r="B1128" s="373">
        <v>1655515119199</v>
      </c>
      <c r="D1128" s="21" t="s">
        <v>2447</v>
      </c>
      <c r="E1128" s="22">
        <v>23</v>
      </c>
      <c r="F1128" s="22">
        <v>17</v>
      </c>
      <c r="G1128" s="22">
        <v>0</v>
      </c>
      <c r="H1128" s="22" t="s">
        <v>2037</v>
      </c>
      <c r="K1128" s="15">
        <f t="shared" si="51"/>
        <v>2</v>
      </c>
      <c r="L1128" s="15" t="str">
        <f t="shared" si="52"/>
        <v>23</v>
      </c>
      <c r="M1128" s="15" t="str">
        <f t="shared" si="53"/>
        <v>2023年製</v>
      </c>
      <c r="N1128" s="422">
        <f>VLOOKUP(B:B,価格調査!B:S,18,0)</f>
        <v>1074476614</v>
      </c>
      <c r="O1128" s="15"/>
      <c r="P1128" s="15"/>
    </row>
    <row r="1129" spans="1:16">
      <c r="A1129" s="16" t="s">
        <v>4679</v>
      </c>
      <c r="B1129" s="373">
        <v>1856015119270</v>
      </c>
      <c r="D1129" s="21" t="s">
        <v>2450</v>
      </c>
      <c r="E1129" s="22">
        <v>23</v>
      </c>
      <c r="F1129" s="22">
        <v>1</v>
      </c>
      <c r="G1129" s="22">
        <v>0</v>
      </c>
      <c r="H1129" s="22" t="s">
        <v>2037</v>
      </c>
      <c r="K1129" s="15">
        <f t="shared" si="51"/>
        <v>1</v>
      </c>
      <c r="L1129" s="15" t="str">
        <f t="shared" si="52"/>
        <v>23</v>
      </c>
      <c r="M1129" s="15" t="str">
        <f t="shared" si="53"/>
        <v>2023年製</v>
      </c>
      <c r="N1129" s="422">
        <f>VLOOKUP(B:B,価格調査!B:S,18,0)</f>
        <v>1074475819</v>
      </c>
      <c r="O1129" s="15"/>
      <c r="P1129" s="15"/>
    </row>
    <row r="1130" spans="1:16">
      <c r="A1130" s="16" t="s">
        <v>4679</v>
      </c>
      <c r="B1130" s="373">
        <v>1856515119275</v>
      </c>
      <c r="D1130" s="21" t="s">
        <v>2451</v>
      </c>
      <c r="E1130" s="22">
        <v>23</v>
      </c>
      <c r="F1130" s="22">
        <v>111</v>
      </c>
      <c r="G1130" s="22">
        <v>0</v>
      </c>
      <c r="H1130" s="22" t="s">
        <v>2037</v>
      </c>
      <c r="K1130" s="15">
        <f t="shared" si="51"/>
        <v>1</v>
      </c>
      <c r="L1130" s="15" t="str">
        <f t="shared" si="52"/>
        <v>23</v>
      </c>
      <c r="M1130" s="15" t="str">
        <f t="shared" si="53"/>
        <v>2023年製</v>
      </c>
      <c r="N1130" s="422">
        <f>VLOOKUP(B:B,価格調査!B:S,18,0)</f>
        <v>1074476464</v>
      </c>
      <c r="O1130" s="15"/>
      <c r="P1130" s="15"/>
    </row>
    <row r="1131" spans="1:16">
      <c r="A1131" s="16" t="s">
        <v>4679</v>
      </c>
      <c r="B1131" s="373">
        <v>2255018119277</v>
      </c>
      <c r="D1131" s="21" t="s">
        <v>2456</v>
      </c>
      <c r="E1131" s="22">
        <v>23</v>
      </c>
      <c r="F1131" s="22">
        <v>62</v>
      </c>
      <c r="G1131" s="22">
        <v>0</v>
      </c>
      <c r="H1131" s="22" t="s">
        <v>2037</v>
      </c>
      <c r="K1131" s="15">
        <f t="shared" si="51"/>
        <v>1</v>
      </c>
      <c r="L1131" s="15" t="str">
        <f t="shared" si="52"/>
        <v>23</v>
      </c>
      <c r="M1131" s="15" t="str">
        <f t="shared" si="53"/>
        <v>2023年製</v>
      </c>
      <c r="N1131" s="422">
        <f>VLOOKUP(B:B,価格調査!B:S,18,0)</f>
        <v>1074476673</v>
      </c>
      <c r="O1131" s="15"/>
      <c r="P1131" s="15"/>
    </row>
    <row r="1132" spans="1:16">
      <c r="A1132" s="16" t="s">
        <v>4679</v>
      </c>
      <c r="B1132" s="373">
        <v>2355518118173</v>
      </c>
      <c r="D1132" s="21" t="s">
        <v>2461</v>
      </c>
      <c r="E1132" s="22">
        <v>23</v>
      </c>
      <c r="F1132" s="22">
        <v>5</v>
      </c>
      <c r="G1132" s="22">
        <v>0</v>
      </c>
      <c r="H1132" s="22" t="s">
        <v>2037</v>
      </c>
      <c r="K1132" s="15">
        <f t="shared" si="51"/>
        <v>1</v>
      </c>
      <c r="L1132" s="15" t="str">
        <f t="shared" si="52"/>
        <v>23</v>
      </c>
      <c r="M1132" s="15" t="str">
        <f t="shared" si="53"/>
        <v>2023年製</v>
      </c>
      <c r="N1132" s="422">
        <f>VLOOKUP(B:B,価格調査!B:S,18,0)</f>
        <v>1074476342</v>
      </c>
      <c r="O1132" s="15"/>
      <c r="P1132" s="15"/>
    </row>
    <row r="1133" spans="1:16">
      <c r="A1133" s="16" t="s">
        <v>4679</v>
      </c>
      <c r="B1133" s="373">
        <v>1556513094009</v>
      </c>
      <c r="D1133" s="21" t="s">
        <v>2462</v>
      </c>
      <c r="E1133" s="22">
        <v>23</v>
      </c>
      <c r="F1133" s="22">
        <v>101</v>
      </c>
      <c r="G1133" s="22">
        <v>0</v>
      </c>
      <c r="H1133" s="22" t="s">
        <v>2037</v>
      </c>
      <c r="K1133" s="15">
        <f t="shared" si="51"/>
        <v>1</v>
      </c>
      <c r="L1133" s="15" t="str">
        <f t="shared" si="52"/>
        <v>23</v>
      </c>
      <c r="M1133" s="15" t="str">
        <f t="shared" si="53"/>
        <v>2023年製</v>
      </c>
      <c r="N1133" s="422" t="e">
        <f>VLOOKUP(B:B,価格調査!B:S,18,0)</f>
        <v>#N/A</v>
      </c>
      <c r="O1133" s="15"/>
      <c r="P1133" s="15"/>
    </row>
    <row r="1134" spans="1:16">
      <c r="A1134" s="16" t="s">
        <v>4679</v>
      </c>
      <c r="B1134" s="373">
        <v>1557013094001</v>
      </c>
      <c r="D1134" s="21" t="s">
        <v>2463</v>
      </c>
      <c r="E1134" s="22">
        <v>23</v>
      </c>
      <c r="F1134" s="22">
        <v>310</v>
      </c>
      <c r="G1134" s="22">
        <v>0</v>
      </c>
      <c r="H1134" s="22" t="s">
        <v>2037</v>
      </c>
      <c r="K1134" s="15">
        <f t="shared" si="51"/>
        <v>1</v>
      </c>
      <c r="L1134" s="15" t="str">
        <f t="shared" si="52"/>
        <v>23</v>
      </c>
      <c r="M1134" s="15" t="str">
        <f t="shared" si="53"/>
        <v>2023年製</v>
      </c>
      <c r="N1134" s="422" t="e">
        <f>VLOOKUP(B:B,価格調査!B:S,18,0)</f>
        <v>#N/A</v>
      </c>
      <c r="O1134" s="15"/>
      <c r="P1134" s="15"/>
    </row>
    <row r="1135" spans="1:16">
      <c r="A1135" s="16" t="s">
        <v>4679</v>
      </c>
      <c r="B1135" s="373">
        <v>1557013093882</v>
      </c>
      <c r="D1135" s="21" t="s">
        <v>2464</v>
      </c>
      <c r="E1135" s="22">
        <v>23</v>
      </c>
      <c r="F1135" s="22">
        <v>6</v>
      </c>
      <c r="G1135" s="22">
        <v>0</v>
      </c>
      <c r="H1135" s="22" t="s">
        <v>2037</v>
      </c>
      <c r="K1135" s="15">
        <f t="shared" si="51"/>
        <v>1</v>
      </c>
      <c r="L1135" s="15" t="str">
        <f t="shared" si="52"/>
        <v>23</v>
      </c>
      <c r="M1135" s="15" t="str">
        <f t="shared" si="53"/>
        <v>2023年製</v>
      </c>
      <c r="N1135" s="422" t="e">
        <f>VLOOKUP(B:B,価格調査!B:S,18,0)</f>
        <v>#N/A</v>
      </c>
      <c r="O1135" s="15"/>
      <c r="P1135" s="15"/>
    </row>
    <row r="1136" spans="1:16">
      <c r="A1136" s="16" t="s">
        <v>4679</v>
      </c>
      <c r="B1136" s="373">
        <v>1656014094000</v>
      </c>
      <c r="D1136" s="21" t="s">
        <v>2466</v>
      </c>
      <c r="E1136" s="22">
        <v>23</v>
      </c>
      <c r="F1136" s="22">
        <v>3</v>
      </c>
      <c r="G1136" s="22">
        <v>0</v>
      </c>
      <c r="H1136" s="22" t="s">
        <v>2037</v>
      </c>
      <c r="K1136" s="15">
        <f t="shared" si="51"/>
        <v>1</v>
      </c>
      <c r="L1136" s="15" t="str">
        <f t="shared" si="52"/>
        <v>23</v>
      </c>
      <c r="M1136" s="15" t="str">
        <f t="shared" si="53"/>
        <v>2023年製</v>
      </c>
      <c r="N1136" s="422" t="e">
        <f>VLOOKUP(B:B,価格調査!B:S,18,0)</f>
        <v>#N/A</v>
      </c>
      <c r="O1136" s="15"/>
      <c r="P1136" s="15"/>
    </row>
    <row r="1137" spans="1:16">
      <c r="A1137" s="16" t="s">
        <v>4679</v>
      </c>
      <c r="B1137" s="373">
        <v>1656014093881</v>
      </c>
      <c r="D1137" s="21" t="s">
        <v>2467</v>
      </c>
      <c r="E1137" s="22">
        <v>23</v>
      </c>
      <c r="F1137" s="22">
        <v>4</v>
      </c>
      <c r="G1137" s="22">
        <v>0</v>
      </c>
      <c r="H1137" s="22" t="s">
        <v>2037</v>
      </c>
      <c r="K1137" s="15">
        <f t="shared" si="51"/>
        <v>1</v>
      </c>
      <c r="L1137" s="15" t="str">
        <f t="shared" si="52"/>
        <v>23</v>
      </c>
      <c r="M1137" s="15" t="str">
        <f t="shared" si="53"/>
        <v>2023年製</v>
      </c>
      <c r="N1137" s="422" t="e">
        <f>VLOOKUP(B:B,価格調査!B:S,18,0)</f>
        <v>#N/A</v>
      </c>
      <c r="O1137" s="15"/>
      <c r="P1137" s="15"/>
    </row>
    <row r="1138" spans="1:16">
      <c r="A1138" s="16" t="s">
        <v>4679</v>
      </c>
      <c r="B1138" s="373">
        <v>1656015094009</v>
      </c>
      <c r="D1138" s="21" t="s">
        <v>2468</v>
      </c>
      <c r="E1138" s="22">
        <v>23</v>
      </c>
      <c r="F1138" s="22">
        <v>116</v>
      </c>
      <c r="G1138" s="22">
        <v>0</v>
      </c>
      <c r="H1138" s="22" t="s">
        <v>2037</v>
      </c>
      <c r="K1138" s="15">
        <f t="shared" si="51"/>
        <v>1</v>
      </c>
      <c r="L1138" s="15" t="str">
        <f t="shared" si="52"/>
        <v>23</v>
      </c>
      <c r="M1138" s="15" t="str">
        <f t="shared" si="53"/>
        <v>2023年製</v>
      </c>
      <c r="N1138" s="422" t="e">
        <f>VLOOKUP(B:B,価格調査!B:S,18,0)</f>
        <v>#N/A</v>
      </c>
      <c r="O1138" s="15"/>
      <c r="P1138" s="15"/>
    </row>
    <row r="1139" spans="1:16">
      <c r="A1139" s="16" t="s">
        <v>4679</v>
      </c>
      <c r="B1139" s="373">
        <v>1657014094007</v>
      </c>
      <c r="D1139" s="21" t="s">
        <v>2470</v>
      </c>
      <c r="E1139" s="22">
        <v>23</v>
      </c>
      <c r="F1139" s="22">
        <v>1</v>
      </c>
      <c r="G1139" s="22">
        <v>0</v>
      </c>
      <c r="H1139" s="22" t="s">
        <v>2037</v>
      </c>
      <c r="K1139" s="15">
        <f t="shared" si="51"/>
        <v>1</v>
      </c>
      <c r="L1139" s="15" t="str">
        <f t="shared" si="52"/>
        <v>23</v>
      </c>
      <c r="M1139" s="15" t="str">
        <f t="shared" si="53"/>
        <v>2023年製</v>
      </c>
      <c r="N1139" s="422" t="e">
        <f>VLOOKUP(B:B,価格調査!B:S,18,0)</f>
        <v>#N/A</v>
      </c>
      <c r="O1139" s="15"/>
      <c r="P1139" s="15"/>
    </row>
    <row r="1140" spans="1:16">
      <c r="A1140" s="16" t="s">
        <v>4679</v>
      </c>
      <c r="B1140" s="373">
        <v>1756515094001</v>
      </c>
      <c r="D1140" s="21" t="s">
        <v>2471</v>
      </c>
      <c r="E1140" s="22">
        <v>23</v>
      </c>
      <c r="F1140" s="22">
        <v>136</v>
      </c>
      <c r="G1140" s="22">
        <v>0</v>
      </c>
      <c r="H1140" s="22" t="s">
        <v>2037</v>
      </c>
      <c r="K1140" s="15">
        <f t="shared" si="51"/>
        <v>1</v>
      </c>
      <c r="L1140" s="15" t="str">
        <f t="shared" si="52"/>
        <v>23</v>
      </c>
      <c r="M1140" s="15" t="str">
        <f t="shared" si="53"/>
        <v>2023年製</v>
      </c>
      <c r="N1140" s="422" t="e">
        <f>VLOOKUP(B:B,価格調査!B:S,18,0)</f>
        <v>#N/A</v>
      </c>
      <c r="O1140" s="15"/>
      <c r="P1140" s="15"/>
    </row>
    <row r="1141" spans="1:16">
      <c r="A1141" s="16" t="s">
        <v>4679</v>
      </c>
      <c r="B1141" s="373">
        <v>1757014093885</v>
      </c>
      <c r="D1141" s="21" t="s">
        <v>2472</v>
      </c>
      <c r="E1141" s="22">
        <v>23</v>
      </c>
      <c r="F1141" s="22">
        <v>196</v>
      </c>
      <c r="G1141" s="22">
        <v>0</v>
      </c>
      <c r="H1141" s="22" t="s">
        <v>2037</v>
      </c>
      <c r="K1141" s="15">
        <f t="shared" si="51"/>
        <v>1</v>
      </c>
      <c r="L1141" s="15" t="str">
        <f t="shared" si="52"/>
        <v>23</v>
      </c>
      <c r="M1141" s="15" t="str">
        <f t="shared" si="53"/>
        <v>2023年製</v>
      </c>
      <c r="N1141" s="422" t="e">
        <f>VLOOKUP(B:B,価格調査!B:S,18,0)</f>
        <v>#N/A</v>
      </c>
      <c r="O1141" s="15"/>
      <c r="P1141" s="15"/>
    </row>
    <row r="1142" spans="1:16">
      <c r="A1142" s="16" t="s">
        <v>4679</v>
      </c>
      <c r="B1142" s="373">
        <v>1855516093881</v>
      </c>
      <c r="D1142" s="21" t="s">
        <v>2473</v>
      </c>
      <c r="E1142" s="22">
        <v>23</v>
      </c>
      <c r="F1142" s="22">
        <v>24</v>
      </c>
      <c r="G1142" s="22">
        <v>0</v>
      </c>
      <c r="H1142" s="22" t="s">
        <v>2037</v>
      </c>
      <c r="K1142" s="15">
        <f t="shared" si="51"/>
        <v>1</v>
      </c>
      <c r="L1142" s="15" t="str">
        <f t="shared" si="52"/>
        <v>23</v>
      </c>
      <c r="M1142" s="15" t="str">
        <f t="shared" si="53"/>
        <v>2023年製</v>
      </c>
      <c r="N1142" s="422" t="e">
        <f>VLOOKUP(B:B,価格調査!B:S,18,0)</f>
        <v>#N/A</v>
      </c>
      <c r="O1142" s="15"/>
      <c r="P1142" s="15"/>
    </row>
    <row r="1143" spans="1:16">
      <c r="A1143" s="16" t="s">
        <v>4679</v>
      </c>
      <c r="B1143" s="373">
        <v>1856015094003</v>
      </c>
      <c r="D1143" s="21" t="s">
        <v>14342</v>
      </c>
      <c r="E1143" s="22">
        <v>23</v>
      </c>
      <c r="F1143" s="22">
        <v>1</v>
      </c>
      <c r="G1143" s="22">
        <v>0</v>
      </c>
      <c r="H1143" s="22" t="s">
        <v>2037</v>
      </c>
      <c r="K1143" s="15">
        <f t="shared" si="51"/>
        <v>1</v>
      </c>
      <c r="L1143" s="15" t="str">
        <f t="shared" si="52"/>
        <v>23</v>
      </c>
      <c r="M1143" s="15" t="str">
        <f t="shared" si="53"/>
        <v>2023年製</v>
      </c>
      <c r="N1143" s="422" t="e">
        <f>VLOOKUP(B:B,価格調査!B:S,18,0)</f>
        <v>#N/A</v>
      </c>
      <c r="O1143" s="15"/>
      <c r="P1143" s="15"/>
    </row>
    <row r="1144" spans="1:16">
      <c r="A1144" s="16" t="s">
        <v>4679</v>
      </c>
      <c r="B1144" s="373">
        <v>1856514093880</v>
      </c>
      <c r="D1144" s="21" t="s">
        <v>2474</v>
      </c>
      <c r="E1144" s="22">
        <v>23</v>
      </c>
      <c r="F1144" s="22">
        <v>2</v>
      </c>
      <c r="G1144" s="22">
        <v>0</v>
      </c>
      <c r="H1144" s="22" t="s">
        <v>2037</v>
      </c>
      <c r="K1144" s="15">
        <f t="shared" si="51"/>
        <v>1</v>
      </c>
      <c r="L1144" s="15" t="str">
        <f t="shared" si="52"/>
        <v>23</v>
      </c>
      <c r="M1144" s="15" t="str">
        <f t="shared" si="53"/>
        <v>2023年製</v>
      </c>
      <c r="N1144" s="422" t="e">
        <f>VLOOKUP(B:B,価格調査!B:S,18,0)</f>
        <v>#N/A</v>
      </c>
      <c r="O1144" s="15"/>
      <c r="P1144" s="15"/>
    </row>
    <row r="1145" spans="1:16">
      <c r="A1145" s="16" t="s">
        <v>4679</v>
      </c>
      <c r="B1145" s="373">
        <v>1856515094008</v>
      </c>
      <c r="D1145" s="21" t="s">
        <v>2475</v>
      </c>
      <c r="E1145" s="22">
        <v>23</v>
      </c>
      <c r="F1145" s="22">
        <v>102</v>
      </c>
      <c r="G1145" s="22">
        <v>0</v>
      </c>
      <c r="H1145" s="22" t="s">
        <v>2037</v>
      </c>
      <c r="K1145" s="15">
        <f t="shared" si="51"/>
        <v>1</v>
      </c>
      <c r="L1145" s="15" t="str">
        <f t="shared" si="52"/>
        <v>23</v>
      </c>
      <c r="M1145" s="15" t="str">
        <f t="shared" si="53"/>
        <v>2023年製</v>
      </c>
      <c r="N1145" s="422" t="e">
        <f>VLOOKUP(B:B,価格調査!B:S,18,0)</f>
        <v>#N/A</v>
      </c>
      <c r="O1145" s="15"/>
      <c r="P1145" s="15"/>
    </row>
    <row r="1146" spans="1:16">
      <c r="A1146" s="16" t="s">
        <v>4679</v>
      </c>
      <c r="B1146" s="373">
        <v>1954517093880</v>
      </c>
      <c r="D1146" s="21" t="s">
        <v>2477</v>
      </c>
      <c r="E1146" s="22">
        <v>23</v>
      </c>
      <c r="F1146" s="22">
        <v>38</v>
      </c>
      <c r="G1146" s="22">
        <v>0</v>
      </c>
      <c r="H1146" s="22" t="s">
        <v>2037</v>
      </c>
      <c r="K1146" s="15">
        <f t="shared" si="51"/>
        <v>1</v>
      </c>
      <c r="L1146" s="15" t="str">
        <f t="shared" si="52"/>
        <v>23</v>
      </c>
      <c r="M1146" s="15" t="str">
        <f t="shared" si="53"/>
        <v>2023年製</v>
      </c>
      <c r="N1146" s="422" t="e">
        <f>VLOOKUP(B:B,価格調査!B:S,18,0)</f>
        <v>#N/A</v>
      </c>
      <c r="O1146" s="15"/>
      <c r="P1146" s="15"/>
    </row>
    <row r="1147" spans="1:16">
      <c r="A1147" s="16" t="s">
        <v>4679</v>
      </c>
      <c r="B1147" s="373">
        <v>1955016093890</v>
      </c>
      <c r="D1147" s="21" t="s">
        <v>2478</v>
      </c>
      <c r="E1147" s="22">
        <v>23</v>
      </c>
      <c r="F1147" s="22">
        <v>144</v>
      </c>
      <c r="G1147" s="22">
        <v>0</v>
      </c>
      <c r="H1147" s="22" t="s">
        <v>2037</v>
      </c>
      <c r="K1147" s="15">
        <f t="shared" si="51"/>
        <v>1</v>
      </c>
      <c r="L1147" s="15" t="str">
        <f t="shared" si="52"/>
        <v>23</v>
      </c>
      <c r="M1147" s="15" t="str">
        <f t="shared" si="53"/>
        <v>2023年製</v>
      </c>
      <c r="N1147" s="422" t="e">
        <f>VLOOKUP(B:B,価格調査!B:S,18,0)</f>
        <v>#N/A</v>
      </c>
      <c r="O1147" s="15"/>
      <c r="P1147" s="15"/>
    </row>
    <row r="1148" spans="1:16">
      <c r="A1148" s="16" t="s">
        <v>4679</v>
      </c>
      <c r="B1148" s="373">
        <v>1955516094007</v>
      </c>
      <c r="D1148" s="21" t="s">
        <v>2479</v>
      </c>
      <c r="E1148" s="22">
        <v>23</v>
      </c>
      <c r="F1148" s="22">
        <v>150</v>
      </c>
      <c r="G1148" s="22">
        <v>0</v>
      </c>
      <c r="H1148" s="22" t="s">
        <v>2037</v>
      </c>
      <c r="K1148" s="15">
        <f t="shared" si="51"/>
        <v>1</v>
      </c>
      <c r="L1148" s="15" t="str">
        <f t="shared" si="52"/>
        <v>23</v>
      </c>
      <c r="M1148" s="15" t="str">
        <f t="shared" si="53"/>
        <v>2023年製</v>
      </c>
      <c r="N1148" s="422" t="e">
        <f>VLOOKUP(B:B,価格調査!B:S,18,0)</f>
        <v>#N/A</v>
      </c>
      <c r="O1148" s="15"/>
      <c r="P1148" s="15"/>
    </row>
    <row r="1149" spans="1:16">
      <c r="A1149" s="16" t="s">
        <v>4679</v>
      </c>
      <c r="B1149" s="373">
        <v>1955516093994</v>
      </c>
      <c r="D1149" s="21" t="s">
        <v>2480</v>
      </c>
      <c r="E1149" s="22">
        <v>23</v>
      </c>
      <c r="F1149" s="22">
        <v>4</v>
      </c>
      <c r="G1149" s="22">
        <v>0</v>
      </c>
      <c r="H1149" s="22" t="s">
        <v>2037</v>
      </c>
      <c r="K1149" s="15">
        <f t="shared" si="51"/>
        <v>1</v>
      </c>
      <c r="L1149" s="15" t="str">
        <f t="shared" si="52"/>
        <v>23</v>
      </c>
      <c r="M1149" s="15" t="str">
        <f t="shared" si="53"/>
        <v>2023年製</v>
      </c>
      <c r="N1149" s="422" t="e">
        <f>VLOOKUP(B:B,価格調査!B:S,18,0)</f>
        <v>#N/A</v>
      </c>
      <c r="O1149" s="15"/>
      <c r="P1149" s="15"/>
    </row>
    <row r="1150" spans="1:16">
      <c r="A1150" s="16" t="s">
        <v>4679</v>
      </c>
      <c r="B1150" s="373">
        <v>1955516093888</v>
      </c>
      <c r="D1150" s="21" t="s">
        <v>2481</v>
      </c>
      <c r="E1150" s="22">
        <v>23</v>
      </c>
      <c r="F1150" s="22">
        <v>13</v>
      </c>
      <c r="G1150" s="22">
        <v>0</v>
      </c>
      <c r="H1150" s="22" t="s">
        <v>2037</v>
      </c>
      <c r="K1150" s="15">
        <f t="shared" si="51"/>
        <v>1</v>
      </c>
      <c r="L1150" s="15" t="str">
        <f t="shared" si="52"/>
        <v>23</v>
      </c>
      <c r="M1150" s="15" t="str">
        <f t="shared" si="53"/>
        <v>2023年製</v>
      </c>
      <c r="N1150" s="422" t="e">
        <f>VLOOKUP(B:B,価格調査!B:S,18,0)</f>
        <v>#N/A</v>
      </c>
      <c r="O1150" s="15"/>
      <c r="P1150" s="15"/>
    </row>
    <row r="1151" spans="1:16">
      <c r="A1151" s="16" t="s">
        <v>4679</v>
      </c>
      <c r="B1151" s="373">
        <v>1956016093880</v>
      </c>
      <c r="D1151" s="21" t="s">
        <v>2482</v>
      </c>
      <c r="E1151" s="22">
        <v>23</v>
      </c>
      <c r="F1151" s="22">
        <v>2</v>
      </c>
      <c r="G1151" s="22">
        <v>0</v>
      </c>
      <c r="H1151" s="22" t="s">
        <v>2037</v>
      </c>
      <c r="K1151" s="15">
        <f t="shared" si="51"/>
        <v>1</v>
      </c>
      <c r="L1151" s="15" t="str">
        <f t="shared" si="52"/>
        <v>23</v>
      </c>
      <c r="M1151" s="15" t="str">
        <f t="shared" si="53"/>
        <v>2023年製</v>
      </c>
      <c r="N1151" s="422" t="e">
        <f>VLOOKUP(B:B,価格調査!B:S,18,0)</f>
        <v>#N/A</v>
      </c>
      <c r="O1151" s="15"/>
      <c r="P1151" s="15"/>
    </row>
    <row r="1152" spans="1:16">
      <c r="A1152" s="16" t="s">
        <v>4679</v>
      </c>
      <c r="B1152" s="373">
        <v>2054017095885</v>
      </c>
      <c r="D1152" s="21" t="s">
        <v>2483</v>
      </c>
      <c r="E1152" s="22">
        <v>23</v>
      </c>
      <c r="F1152" s="22">
        <v>1</v>
      </c>
      <c r="G1152" s="22">
        <v>0</v>
      </c>
      <c r="H1152" s="22" t="s">
        <v>2037</v>
      </c>
      <c r="K1152" s="15">
        <f t="shared" si="51"/>
        <v>1</v>
      </c>
      <c r="L1152" s="15" t="str">
        <f t="shared" si="52"/>
        <v>23</v>
      </c>
      <c r="M1152" s="15" t="str">
        <f t="shared" si="53"/>
        <v>2023年製</v>
      </c>
      <c r="N1152" s="422" t="e">
        <f>VLOOKUP(B:B,価格調査!B:S,18,0)</f>
        <v>#N/A</v>
      </c>
      <c r="O1152" s="15"/>
      <c r="P1152" s="15"/>
    </row>
    <row r="1153" spans="1:16">
      <c r="A1153" s="16" t="s">
        <v>4679</v>
      </c>
      <c r="B1153" s="16">
        <v>2055017094007</v>
      </c>
      <c r="C1153" s="16"/>
      <c r="D1153" s="423" t="s">
        <v>2484</v>
      </c>
      <c r="E1153" s="15">
        <v>23</v>
      </c>
      <c r="F1153" s="15">
        <v>94</v>
      </c>
      <c r="G1153" s="15">
        <v>0</v>
      </c>
      <c r="H1153" s="15" t="s">
        <v>2037</v>
      </c>
      <c r="I1153" s="15"/>
      <c r="J1153" s="15"/>
      <c r="K1153" s="15">
        <f t="shared" si="51"/>
        <v>1</v>
      </c>
      <c r="L1153" s="15" t="str">
        <f t="shared" si="52"/>
        <v>23</v>
      </c>
      <c r="M1153" s="15" t="str">
        <f t="shared" si="53"/>
        <v>2023年製</v>
      </c>
      <c r="N1153" s="422" t="e">
        <f>VLOOKUP(B:B,価格調査!B:S,18,0)</f>
        <v>#N/A</v>
      </c>
      <c r="O1153" s="15"/>
      <c r="P1153" s="15"/>
    </row>
    <row r="1154" spans="1:16">
      <c r="A1154" s="16" t="s">
        <v>4679</v>
      </c>
      <c r="B1154" s="373">
        <v>2055017093888</v>
      </c>
      <c r="D1154" s="21" t="s">
        <v>2485</v>
      </c>
      <c r="E1154" s="22">
        <v>23</v>
      </c>
      <c r="F1154" s="22">
        <v>42</v>
      </c>
      <c r="G1154" s="22">
        <v>0</v>
      </c>
      <c r="H1154" s="22" t="s">
        <v>2037</v>
      </c>
      <c r="K1154" s="15">
        <f t="shared" ref="K1154:K1217" si="54">COUNTIF(B:B,B1154)</f>
        <v>1</v>
      </c>
      <c r="L1154" s="15" t="str">
        <f t="shared" ref="L1154:L1217" si="55">RIGHT(E1154,2)</f>
        <v>23</v>
      </c>
      <c r="M1154" s="15" t="str">
        <f t="shared" ref="M1154:M1217" si="56">"20"&amp;L1154&amp;"年製"</f>
        <v>2023年製</v>
      </c>
      <c r="N1154" s="422" t="e">
        <f>VLOOKUP(B:B,価格調査!B:S,18,0)</f>
        <v>#N/A</v>
      </c>
      <c r="O1154" s="15"/>
      <c r="P1154" s="15"/>
    </row>
    <row r="1155" spans="1:16">
      <c r="A1155" s="16" t="s">
        <v>4679</v>
      </c>
      <c r="B1155" s="373">
        <v>2055516093891</v>
      </c>
      <c r="D1155" s="21" t="s">
        <v>2486</v>
      </c>
      <c r="E1155" s="22">
        <v>23</v>
      </c>
      <c r="F1155" s="22">
        <v>10</v>
      </c>
      <c r="G1155" s="22">
        <v>0</v>
      </c>
      <c r="H1155" s="22" t="s">
        <v>2037</v>
      </c>
      <c r="K1155" s="15">
        <f t="shared" si="54"/>
        <v>1</v>
      </c>
      <c r="L1155" s="15" t="str">
        <f t="shared" si="55"/>
        <v>23</v>
      </c>
      <c r="M1155" s="15" t="str">
        <f t="shared" si="56"/>
        <v>2023年製</v>
      </c>
      <c r="N1155" s="422" t="e">
        <f>VLOOKUP(B:B,価格調査!B:S,18,0)</f>
        <v>#N/A</v>
      </c>
      <c r="O1155" s="15"/>
      <c r="P1155" s="15"/>
    </row>
    <row r="1156" spans="1:16">
      <c r="A1156" s="16" t="s">
        <v>4679</v>
      </c>
      <c r="B1156" s="373">
        <v>2055517094002</v>
      </c>
      <c r="D1156" s="21" t="s">
        <v>2488</v>
      </c>
      <c r="E1156" s="22">
        <v>23</v>
      </c>
      <c r="F1156" s="22">
        <v>3</v>
      </c>
      <c r="G1156" s="22">
        <v>0</v>
      </c>
      <c r="H1156" s="22" t="s">
        <v>2037</v>
      </c>
      <c r="K1156" s="15">
        <f t="shared" si="54"/>
        <v>1</v>
      </c>
      <c r="L1156" s="15" t="str">
        <f t="shared" si="55"/>
        <v>23</v>
      </c>
      <c r="M1156" s="15" t="str">
        <f t="shared" si="56"/>
        <v>2023年製</v>
      </c>
      <c r="N1156" s="422" t="e">
        <f>VLOOKUP(B:B,価格調査!B:S,18,0)</f>
        <v>#N/A</v>
      </c>
      <c r="O1156" s="15"/>
      <c r="P1156" s="15"/>
    </row>
    <row r="1157" spans="1:16">
      <c r="A1157" s="16" t="s">
        <v>4679</v>
      </c>
      <c r="B1157" s="373">
        <v>2055517093883</v>
      </c>
      <c r="D1157" s="21" t="s">
        <v>2489</v>
      </c>
      <c r="E1157" s="22">
        <v>23</v>
      </c>
      <c r="F1157" s="22">
        <v>1</v>
      </c>
      <c r="G1157" s="22">
        <v>0</v>
      </c>
      <c r="H1157" s="22" t="s">
        <v>2037</v>
      </c>
      <c r="K1157" s="15">
        <f t="shared" si="54"/>
        <v>1</v>
      </c>
      <c r="L1157" s="15" t="str">
        <f t="shared" si="55"/>
        <v>23</v>
      </c>
      <c r="M1157" s="15" t="str">
        <f t="shared" si="56"/>
        <v>2023年製</v>
      </c>
      <c r="N1157" s="422" t="e">
        <f>VLOOKUP(B:B,価格調査!B:S,18,0)</f>
        <v>#N/A</v>
      </c>
      <c r="O1157" s="15"/>
      <c r="P1157" s="15"/>
    </row>
    <row r="1158" spans="1:16">
      <c r="A1158" s="16" t="s">
        <v>4679</v>
      </c>
      <c r="B1158" s="373">
        <v>2056016093886</v>
      </c>
      <c r="D1158" s="21" t="s">
        <v>2490</v>
      </c>
      <c r="E1158" s="22">
        <v>23</v>
      </c>
      <c r="F1158" s="22">
        <v>13</v>
      </c>
      <c r="G1158" s="22">
        <v>0</v>
      </c>
      <c r="H1158" s="22" t="s">
        <v>2037</v>
      </c>
      <c r="K1158" s="15">
        <f t="shared" si="54"/>
        <v>1</v>
      </c>
      <c r="L1158" s="15" t="str">
        <f t="shared" si="55"/>
        <v>23</v>
      </c>
      <c r="M1158" s="15" t="str">
        <f t="shared" si="56"/>
        <v>2023年製</v>
      </c>
      <c r="N1158" s="422" t="e">
        <f>VLOOKUP(B:B,価格調査!B:S,18,0)</f>
        <v>#N/A</v>
      </c>
      <c r="O1158" s="15"/>
      <c r="P1158" s="15"/>
    </row>
    <row r="1159" spans="1:16">
      <c r="A1159" s="16" t="s">
        <v>4679</v>
      </c>
      <c r="B1159" s="373">
        <v>2056515094001</v>
      </c>
      <c r="D1159" s="21" t="s">
        <v>2491</v>
      </c>
      <c r="E1159" s="22">
        <v>23</v>
      </c>
      <c r="F1159" s="22">
        <v>1</v>
      </c>
      <c r="G1159" s="22">
        <v>0</v>
      </c>
      <c r="H1159" s="22" t="s">
        <v>2037</v>
      </c>
      <c r="K1159" s="15">
        <f t="shared" si="54"/>
        <v>1</v>
      </c>
      <c r="L1159" s="15" t="str">
        <f t="shared" si="55"/>
        <v>23</v>
      </c>
      <c r="M1159" s="15" t="str">
        <f t="shared" si="56"/>
        <v>2023年製</v>
      </c>
      <c r="N1159" s="422" t="e">
        <f>VLOOKUP(B:B,価格調査!B:S,18,0)</f>
        <v>#N/A</v>
      </c>
      <c r="O1159" s="15"/>
      <c r="P1159" s="15"/>
    </row>
    <row r="1160" spans="1:16">
      <c r="A1160" s="16" t="s">
        <v>4679</v>
      </c>
      <c r="B1160" s="373">
        <v>2154018093887</v>
      </c>
      <c r="D1160" s="21" t="s">
        <v>2492</v>
      </c>
      <c r="E1160" s="22">
        <v>23</v>
      </c>
      <c r="F1160" s="22">
        <v>59</v>
      </c>
      <c r="G1160" s="22">
        <v>0</v>
      </c>
      <c r="H1160" s="22" t="s">
        <v>2037</v>
      </c>
      <c r="K1160" s="15">
        <f t="shared" si="54"/>
        <v>1</v>
      </c>
      <c r="L1160" s="15" t="str">
        <f t="shared" si="55"/>
        <v>23</v>
      </c>
      <c r="M1160" s="15" t="str">
        <f t="shared" si="56"/>
        <v>2023年製</v>
      </c>
      <c r="N1160" s="422" t="e">
        <f>VLOOKUP(B:B,価格調査!B:S,18,0)</f>
        <v>#N/A</v>
      </c>
      <c r="O1160" s="15"/>
      <c r="P1160" s="15"/>
    </row>
    <row r="1161" spans="1:16">
      <c r="A1161" s="16" t="s">
        <v>4679</v>
      </c>
      <c r="B1161" s="373">
        <v>2154517094002</v>
      </c>
      <c r="D1161" s="21" t="s">
        <v>2493</v>
      </c>
      <c r="E1161" s="22">
        <v>23</v>
      </c>
      <c r="F1161" s="22">
        <v>2</v>
      </c>
      <c r="G1161" s="22">
        <v>0</v>
      </c>
      <c r="H1161" s="22" t="s">
        <v>2037</v>
      </c>
      <c r="K1161" s="15">
        <f t="shared" si="54"/>
        <v>1</v>
      </c>
      <c r="L1161" s="15" t="str">
        <f t="shared" si="55"/>
        <v>23</v>
      </c>
      <c r="M1161" s="15" t="str">
        <f t="shared" si="56"/>
        <v>2023年製</v>
      </c>
      <c r="N1161" s="422" t="e">
        <f>VLOOKUP(B:B,価格調査!B:S,18,0)</f>
        <v>#N/A</v>
      </c>
      <c r="O1161" s="15"/>
      <c r="P1161" s="15"/>
    </row>
    <row r="1162" spans="1:16">
      <c r="A1162" s="16" t="s">
        <v>4679</v>
      </c>
      <c r="B1162" s="373">
        <v>2154518095886</v>
      </c>
      <c r="D1162" s="21" t="s">
        <v>2494</v>
      </c>
      <c r="E1162" s="22">
        <v>23</v>
      </c>
      <c r="F1162" s="22">
        <v>61</v>
      </c>
      <c r="G1162" s="22">
        <v>0</v>
      </c>
      <c r="H1162" s="22" t="s">
        <v>2037</v>
      </c>
      <c r="K1162" s="15">
        <f t="shared" si="54"/>
        <v>1</v>
      </c>
      <c r="L1162" s="15" t="str">
        <f t="shared" si="55"/>
        <v>23</v>
      </c>
      <c r="M1162" s="15" t="str">
        <f t="shared" si="56"/>
        <v>2023年製</v>
      </c>
      <c r="N1162" s="422" t="e">
        <f>VLOOKUP(B:B,価格調査!B:S,18,0)</f>
        <v>#N/A</v>
      </c>
      <c r="O1162" s="15"/>
      <c r="P1162" s="15"/>
    </row>
    <row r="1163" spans="1:16">
      <c r="A1163" s="16" t="s">
        <v>4679</v>
      </c>
      <c r="B1163" s="373">
        <v>2155017095889</v>
      </c>
      <c r="D1163" s="21" t="s">
        <v>2495</v>
      </c>
      <c r="E1163" s="22">
        <v>23</v>
      </c>
      <c r="F1163" s="22">
        <v>77</v>
      </c>
      <c r="G1163" s="22">
        <v>0</v>
      </c>
      <c r="H1163" s="22" t="s">
        <v>2037</v>
      </c>
      <c r="K1163" s="15">
        <f t="shared" si="54"/>
        <v>1</v>
      </c>
      <c r="L1163" s="15" t="str">
        <f t="shared" si="55"/>
        <v>23</v>
      </c>
      <c r="M1163" s="15" t="str">
        <f t="shared" si="56"/>
        <v>2023年製</v>
      </c>
      <c r="N1163" s="422" t="e">
        <f>VLOOKUP(B:B,価格調査!B:S,18,0)</f>
        <v>#N/A</v>
      </c>
      <c r="O1163" s="15"/>
      <c r="P1163" s="15"/>
    </row>
    <row r="1164" spans="1:16">
      <c r="A1164" s="16" t="s">
        <v>4679</v>
      </c>
      <c r="B1164" s="373">
        <v>2155517094009</v>
      </c>
      <c r="D1164" s="21" t="s">
        <v>2496</v>
      </c>
      <c r="E1164" s="22">
        <v>23</v>
      </c>
      <c r="F1164" s="22">
        <v>61</v>
      </c>
      <c r="G1164" s="22">
        <v>0</v>
      </c>
      <c r="H1164" s="22" t="s">
        <v>2037</v>
      </c>
      <c r="K1164" s="15">
        <f t="shared" si="54"/>
        <v>1</v>
      </c>
      <c r="L1164" s="15" t="str">
        <f t="shared" si="55"/>
        <v>23</v>
      </c>
      <c r="M1164" s="15" t="str">
        <f t="shared" si="56"/>
        <v>2023年製</v>
      </c>
      <c r="N1164" s="422" t="e">
        <f>VLOOKUP(B:B,価格調査!B:S,18,0)</f>
        <v>#N/A</v>
      </c>
      <c r="O1164" s="15"/>
      <c r="P1164" s="15"/>
    </row>
    <row r="1165" spans="1:16">
      <c r="A1165" s="16" t="s">
        <v>4679</v>
      </c>
      <c r="B1165" s="373">
        <v>2156016095887</v>
      </c>
      <c r="D1165" s="21" t="s">
        <v>2498</v>
      </c>
      <c r="E1165" s="22">
        <v>23</v>
      </c>
      <c r="F1165" s="22">
        <v>3</v>
      </c>
      <c r="G1165" s="22">
        <v>0</v>
      </c>
      <c r="H1165" s="22" t="s">
        <v>2037</v>
      </c>
      <c r="K1165" s="15">
        <f t="shared" si="54"/>
        <v>1</v>
      </c>
      <c r="L1165" s="15" t="str">
        <f t="shared" si="55"/>
        <v>23</v>
      </c>
      <c r="M1165" s="15" t="str">
        <f t="shared" si="56"/>
        <v>2023年製</v>
      </c>
      <c r="N1165" s="422" t="e">
        <f>VLOOKUP(B:B,価格調査!B:S,18,0)</f>
        <v>#N/A</v>
      </c>
      <c r="O1165" s="15"/>
      <c r="P1165" s="15"/>
    </row>
    <row r="1166" spans="1:16">
      <c r="A1166" s="16" t="s">
        <v>4679</v>
      </c>
      <c r="B1166" s="373">
        <v>2156017094001</v>
      </c>
      <c r="D1166" s="21" t="s">
        <v>4746</v>
      </c>
      <c r="E1166" s="22">
        <v>23</v>
      </c>
      <c r="F1166" s="22">
        <v>57</v>
      </c>
      <c r="G1166" s="22">
        <v>0</v>
      </c>
      <c r="H1166" s="22" t="s">
        <v>2037</v>
      </c>
      <c r="K1166" s="15">
        <f t="shared" si="54"/>
        <v>1</v>
      </c>
      <c r="L1166" s="15" t="str">
        <f t="shared" si="55"/>
        <v>23</v>
      </c>
      <c r="M1166" s="15" t="str">
        <f t="shared" si="56"/>
        <v>2023年製</v>
      </c>
      <c r="N1166" s="422" t="e">
        <f>VLOOKUP(B:B,価格調査!B:S,18,0)</f>
        <v>#N/A</v>
      </c>
      <c r="O1166" s="15"/>
      <c r="P1166" s="15"/>
    </row>
    <row r="1167" spans="1:16">
      <c r="A1167" s="16" t="s">
        <v>4679</v>
      </c>
      <c r="B1167" s="16">
        <v>2156516094007</v>
      </c>
      <c r="C1167" s="16"/>
      <c r="D1167" s="423" t="s">
        <v>2499</v>
      </c>
      <c r="E1167" s="15">
        <v>23</v>
      </c>
      <c r="F1167" s="15">
        <v>14</v>
      </c>
      <c r="G1167" s="15">
        <v>0</v>
      </c>
      <c r="H1167" s="15" t="s">
        <v>2037</v>
      </c>
      <c r="I1167" s="15"/>
      <c r="J1167" s="15"/>
      <c r="K1167" s="15">
        <f t="shared" si="54"/>
        <v>1</v>
      </c>
      <c r="L1167" s="15" t="str">
        <f t="shared" si="55"/>
        <v>23</v>
      </c>
      <c r="M1167" s="15" t="str">
        <f t="shared" si="56"/>
        <v>2023年製</v>
      </c>
      <c r="N1167" s="422" t="e">
        <f>VLOOKUP(B:B,価格調査!B:S,18,0)</f>
        <v>#N/A</v>
      </c>
      <c r="O1167" s="15"/>
      <c r="P1167" s="15"/>
    </row>
    <row r="1168" spans="1:16">
      <c r="A1168" s="16" t="s">
        <v>4679</v>
      </c>
      <c r="B1168" s="373">
        <v>2156516093888</v>
      </c>
      <c r="D1168" s="21" t="s">
        <v>2500</v>
      </c>
      <c r="E1168" s="22">
        <v>23</v>
      </c>
      <c r="F1168" s="22">
        <v>1</v>
      </c>
      <c r="G1168" s="22">
        <v>0</v>
      </c>
      <c r="H1168" s="22" t="s">
        <v>2037</v>
      </c>
      <c r="K1168" s="15">
        <f t="shared" si="54"/>
        <v>1</v>
      </c>
      <c r="L1168" s="15" t="str">
        <f t="shared" si="55"/>
        <v>23</v>
      </c>
      <c r="M1168" s="15" t="str">
        <f t="shared" si="56"/>
        <v>2023年製</v>
      </c>
      <c r="N1168" s="422" t="e">
        <f>VLOOKUP(B:B,価格調査!B:S,18,0)</f>
        <v>#N/A</v>
      </c>
      <c r="O1168" s="15"/>
      <c r="P1168" s="15"/>
    </row>
    <row r="1169" spans="1:16">
      <c r="A1169" s="16" t="s">
        <v>4679</v>
      </c>
      <c r="B1169" s="373">
        <v>2253519095885</v>
      </c>
      <c r="D1169" s="21" t="s">
        <v>2501</v>
      </c>
      <c r="E1169" s="22">
        <v>23</v>
      </c>
      <c r="F1169" s="22">
        <v>115</v>
      </c>
      <c r="G1169" s="22">
        <v>0</v>
      </c>
      <c r="H1169" s="22" t="s">
        <v>2037</v>
      </c>
      <c r="K1169" s="15">
        <f t="shared" si="54"/>
        <v>1</v>
      </c>
      <c r="L1169" s="15" t="str">
        <f t="shared" si="55"/>
        <v>23</v>
      </c>
      <c r="M1169" s="15" t="str">
        <f t="shared" si="56"/>
        <v>2023年製</v>
      </c>
      <c r="N1169" s="422" t="e">
        <f>VLOOKUP(B:B,価格調査!B:S,18,0)</f>
        <v>#N/A</v>
      </c>
      <c r="O1169" s="15"/>
      <c r="P1169" s="15"/>
    </row>
    <row r="1170" spans="1:16">
      <c r="A1170" s="16" t="s">
        <v>4679</v>
      </c>
      <c r="B1170" s="373">
        <v>2253520095881</v>
      </c>
      <c r="D1170" s="21" t="s">
        <v>2502</v>
      </c>
      <c r="E1170" s="22">
        <v>23</v>
      </c>
      <c r="F1170" s="22">
        <v>15</v>
      </c>
      <c r="G1170" s="22">
        <v>0</v>
      </c>
      <c r="H1170" s="22" t="s">
        <v>2037</v>
      </c>
      <c r="K1170" s="15">
        <f t="shared" si="54"/>
        <v>1</v>
      </c>
      <c r="L1170" s="15" t="str">
        <f t="shared" si="55"/>
        <v>23</v>
      </c>
      <c r="M1170" s="15" t="str">
        <f t="shared" si="56"/>
        <v>2023年製</v>
      </c>
      <c r="N1170" s="422" t="e">
        <f>VLOOKUP(B:B,価格調査!B:S,18,0)</f>
        <v>#N/A</v>
      </c>
      <c r="O1170" s="15"/>
      <c r="P1170" s="15"/>
    </row>
    <row r="1171" spans="1:16">
      <c r="A1171" s="16" t="s">
        <v>4679</v>
      </c>
      <c r="B1171" s="373">
        <v>2254018090104</v>
      </c>
      <c r="D1171" s="21" t="s">
        <v>2504</v>
      </c>
      <c r="E1171" s="22">
        <v>23</v>
      </c>
      <c r="F1171" s="22">
        <v>159</v>
      </c>
      <c r="G1171" s="22">
        <v>0</v>
      </c>
      <c r="H1171" s="22" t="s">
        <v>2037</v>
      </c>
      <c r="K1171" s="15">
        <f t="shared" si="54"/>
        <v>1</v>
      </c>
      <c r="L1171" s="15" t="str">
        <f t="shared" si="55"/>
        <v>23</v>
      </c>
      <c r="M1171" s="15" t="str">
        <f t="shared" si="56"/>
        <v>2023年製</v>
      </c>
      <c r="N1171" s="422" t="e">
        <f>VLOOKUP(B:B,価格調査!B:S,18,0)</f>
        <v>#N/A</v>
      </c>
      <c r="O1171" s="15"/>
      <c r="P1171" s="15"/>
    </row>
    <row r="1172" spans="1:16">
      <c r="A1172" s="16" t="s">
        <v>4679</v>
      </c>
      <c r="B1172" s="373">
        <v>2254517094009</v>
      </c>
      <c r="D1172" s="21" t="s">
        <v>2506</v>
      </c>
      <c r="E1172" s="22">
        <v>23</v>
      </c>
      <c r="F1172" s="22">
        <v>2</v>
      </c>
      <c r="G1172" s="22">
        <v>0</v>
      </c>
      <c r="H1172" s="22" t="s">
        <v>2037</v>
      </c>
      <c r="K1172" s="15">
        <f t="shared" si="54"/>
        <v>1</v>
      </c>
      <c r="L1172" s="15" t="str">
        <f t="shared" si="55"/>
        <v>23</v>
      </c>
      <c r="M1172" s="15" t="str">
        <f t="shared" si="56"/>
        <v>2023年製</v>
      </c>
      <c r="N1172" s="422" t="e">
        <f>VLOOKUP(B:B,価格調査!B:S,18,0)</f>
        <v>#N/A</v>
      </c>
      <c r="O1172" s="15"/>
      <c r="P1172" s="15"/>
    </row>
    <row r="1173" spans="1:16">
      <c r="A1173" s="16" t="s">
        <v>4679</v>
      </c>
      <c r="B1173" s="373">
        <v>2254518095883</v>
      </c>
      <c r="D1173" s="21" t="s">
        <v>7728</v>
      </c>
      <c r="E1173" s="22">
        <v>23</v>
      </c>
      <c r="F1173" s="22">
        <v>96</v>
      </c>
      <c r="G1173" s="22">
        <v>0</v>
      </c>
      <c r="H1173" s="22" t="s">
        <v>2037</v>
      </c>
      <c r="K1173" s="15">
        <f t="shared" si="54"/>
        <v>1</v>
      </c>
      <c r="L1173" s="15" t="str">
        <f t="shared" si="55"/>
        <v>23</v>
      </c>
      <c r="M1173" s="15" t="str">
        <f t="shared" si="56"/>
        <v>2023年製</v>
      </c>
      <c r="N1173" s="422" t="e">
        <f>VLOOKUP(B:B,価格調査!B:S,18,0)</f>
        <v>#N/A</v>
      </c>
      <c r="O1173" s="15"/>
      <c r="P1173" s="15"/>
    </row>
    <row r="1174" spans="1:16">
      <c r="A1174" s="16" t="s">
        <v>4679</v>
      </c>
      <c r="B1174" s="373">
        <v>2254519095882</v>
      </c>
      <c r="D1174" s="21" t="s">
        <v>2507</v>
      </c>
      <c r="E1174" s="22">
        <v>23</v>
      </c>
      <c r="F1174" s="22">
        <v>11</v>
      </c>
      <c r="G1174" s="22">
        <v>0</v>
      </c>
      <c r="H1174" s="22" t="s">
        <v>2037</v>
      </c>
      <c r="K1174" s="15">
        <f t="shared" si="54"/>
        <v>1</v>
      </c>
      <c r="L1174" s="15" t="str">
        <f t="shared" si="55"/>
        <v>23</v>
      </c>
      <c r="M1174" s="15" t="str">
        <f t="shared" si="56"/>
        <v>2023年製</v>
      </c>
      <c r="N1174" s="422" t="e">
        <f>VLOOKUP(B:B,価格調査!B:S,18,0)</f>
        <v>#N/A</v>
      </c>
      <c r="O1174" s="15"/>
      <c r="P1174" s="15"/>
    </row>
    <row r="1175" spans="1:16">
      <c r="A1175" s="16" t="s">
        <v>4679</v>
      </c>
      <c r="B1175" s="373">
        <v>2255018093881</v>
      </c>
      <c r="D1175" s="21" t="s">
        <v>13429</v>
      </c>
      <c r="E1175" s="22">
        <v>23</v>
      </c>
      <c r="F1175" s="22">
        <v>3</v>
      </c>
      <c r="G1175" s="22">
        <v>0</v>
      </c>
      <c r="H1175" s="22" t="s">
        <v>2037</v>
      </c>
      <c r="K1175" s="15">
        <f t="shared" si="54"/>
        <v>1</v>
      </c>
      <c r="L1175" s="15" t="str">
        <f t="shared" si="55"/>
        <v>23</v>
      </c>
      <c r="M1175" s="15" t="str">
        <f t="shared" si="56"/>
        <v>2023年製</v>
      </c>
      <c r="N1175" s="422" t="e">
        <f>VLOOKUP(B:B,価格調査!B:S,18,0)</f>
        <v>#N/A</v>
      </c>
      <c r="O1175" s="15"/>
      <c r="P1175" s="15"/>
    </row>
    <row r="1176" spans="1:16">
      <c r="A1176" s="16" t="s">
        <v>4679</v>
      </c>
      <c r="B1176" s="373">
        <v>2255017095886</v>
      </c>
      <c r="D1176" s="21" t="s">
        <v>2508</v>
      </c>
      <c r="E1176" s="22">
        <v>23</v>
      </c>
      <c r="F1176" s="22">
        <v>3</v>
      </c>
      <c r="G1176" s="22">
        <v>0</v>
      </c>
      <c r="H1176" s="22" t="s">
        <v>2037</v>
      </c>
      <c r="K1176" s="15">
        <f t="shared" si="54"/>
        <v>1</v>
      </c>
      <c r="L1176" s="15" t="str">
        <f t="shared" si="55"/>
        <v>23</v>
      </c>
      <c r="M1176" s="15" t="str">
        <f t="shared" si="56"/>
        <v>2023年製</v>
      </c>
      <c r="N1176" s="422" t="e">
        <f>VLOOKUP(B:B,価格調査!B:S,18,0)</f>
        <v>#N/A</v>
      </c>
      <c r="O1176" s="15"/>
      <c r="P1176" s="15"/>
    </row>
    <row r="1177" spans="1:16">
      <c r="A1177" s="16" t="s">
        <v>4679</v>
      </c>
      <c r="B1177" s="373">
        <v>2255517095881</v>
      </c>
      <c r="D1177" s="21" t="s">
        <v>2510</v>
      </c>
      <c r="E1177" s="22">
        <v>23</v>
      </c>
      <c r="F1177" s="22">
        <v>21</v>
      </c>
      <c r="G1177" s="22">
        <v>0</v>
      </c>
      <c r="H1177" s="22" t="s">
        <v>2037</v>
      </c>
      <c r="K1177" s="15">
        <f t="shared" si="54"/>
        <v>1</v>
      </c>
      <c r="L1177" s="15" t="str">
        <f t="shared" si="55"/>
        <v>23</v>
      </c>
      <c r="M1177" s="15" t="str">
        <f t="shared" si="56"/>
        <v>2023年製</v>
      </c>
      <c r="N1177" s="422" t="e">
        <f>VLOOKUP(B:B,価格調査!B:S,18,0)</f>
        <v>#N/A</v>
      </c>
      <c r="O1177" s="15"/>
      <c r="P1177" s="15"/>
    </row>
    <row r="1178" spans="1:16">
      <c r="A1178" s="16" t="s">
        <v>4679</v>
      </c>
      <c r="B1178" s="373">
        <v>2256017095029</v>
      </c>
      <c r="D1178" s="21" t="s">
        <v>2511</v>
      </c>
      <c r="E1178" s="22">
        <v>23</v>
      </c>
      <c r="F1178" s="22">
        <v>13</v>
      </c>
      <c r="G1178" s="22">
        <v>0</v>
      </c>
      <c r="H1178" s="22" t="s">
        <v>2037</v>
      </c>
      <c r="K1178" s="15">
        <f t="shared" si="54"/>
        <v>1</v>
      </c>
      <c r="L1178" s="15" t="str">
        <f t="shared" si="55"/>
        <v>23</v>
      </c>
      <c r="M1178" s="15" t="str">
        <f t="shared" si="56"/>
        <v>2023年製</v>
      </c>
      <c r="N1178" s="422" t="e">
        <f>VLOOKUP(B:B,価格調査!B:S,18,0)</f>
        <v>#N/A</v>
      </c>
      <c r="O1178" s="15"/>
      <c r="P1178" s="15"/>
    </row>
    <row r="1179" spans="1:16">
      <c r="A1179" s="16" t="s">
        <v>4679</v>
      </c>
      <c r="B1179" s="373">
        <v>2354018095885</v>
      </c>
      <c r="D1179" s="21" t="s">
        <v>2512</v>
      </c>
      <c r="E1179" s="22">
        <v>23</v>
      </c>
      <c r="F1179" s="22">
        <v>2</v>
      </c>
      <c r="G1179" s="22">
        <v>0</v>
      </c>
      <c r="H1179" s="22" t="s">
        <v>2037</v>
      </c>
      <c r="K1179" s="15">
        <f t="shared" si="54"/>
        <v>1</v>
      </c>
      <c r="L1179" s="15" t="str">
        <f t="shared" si="55"/>
        <v>23</v>
      </c>
      <c r="M1179" s="15" t="str">
        <f t="shared" si="56"/>
        <v>2023年製</v>
      </c>
      <c r="N1179" s="422" t="e">
        <f>VLOOKUP(B:B,価格調査!B:S,18,0)</f>
        <v>#N/A</v>
      </c>
      <c r="O1179" s="15"/>
      <c r="P1179" s="15"/>
    </row>
    <row r="1180" spans="1:16">
      <c r="A1180" s="16" t="s">
        <v>4679</v>
      </c>
      <c r="B1180" s="373">
        <v>2355018094007</v>
      </c>
      <c r="D1180" s="21" t="s">
        <v>2514</v>
      </c>
      <c r="E1180" s="22">
        <v>23</v>
      </c>
      <c r="F1180" s="22">
        <v>105</v>
      </c>
      <c r="G1180" s="22">
        <v>0</v>
      </c>
      <c r="H1180" s="22" t="s">
        <v>2037</v>
      </c>
      <c r="K1180" s="15">
        <f t="shared" si="54"/>
        <v>1</v>
      </c>
      <c r="L1180" s="15" t="str">
        <f t="shared" si="55"/>
        <v>23</v>
      </c>
      <c r="M1180" s="15" t="str">
        <f t="shared" si="56"/>
        <v>2023年製</v>
      </c>
      <c r="N1180" s="422" t="e">
        <f>VLOOKUP(B:B,価格調査!B:S,18,0)</f>
        <v>#N/A</v>
      </c>
      <c r="O1180" s="15"/>
      <c r="P1180" s="15"/>
    </row>
    <row r="1181" spans="1:16">
      <c r="A1181" s="16" t="s">
        <v>4679</v>
      </c>
      <c r="B1181" s="373">
        <v>2453020095880</v>
      </c>
      <c r="D1181" s="21" t="s">
        <v>2516</v>
      </c>
      <c r="E1181" s="22">
        <v>23</v>
      </c>
      <c r="F1181" s="22">
        <v>27</v>
      </c>
      <c r="G1181" s="22">
        <v>0</v>
      </c>
      <c r="H1181" s="22" t="s">
        <v>2037</v>
      </c>
      <c r="K1181" s="15">
        <f t="shared" si="54"/>
        <v>1</v>
      </c>
      <c r="L1181" s="15" t="str">
        <f t="shared" si="55"/>
        <v>23</v>
      </c>
      <c r="M1181" s="15" t="str">
        <f t="shared" si="56"/>
        <v>2023年製</v>
      </c>
      <c r="N1181" s="422" t="e">
        <f>VLOOKUP(B:B,価格調査!B:S,18,0)</f>
        <v>#N/A</v>
      </c>
      <c r="O1181" s="15"/>
      <c r="P1181" s="15"/>
    </row>
    <row r="1182" spans="1:16">
      <c r="A1182" s="16" t="s">
        <v>4679</v>
      </c>
      <c r="B1182" s="373">
        <v>2453519095889</v>
      </c>
      <c r="D1182" s="21" t="s">
        <v>2517</v>
      </c>
      <c r="E1182" s="22">
        <v>23</v>
      </c>
      <c r="F1182" s="22">
        <v>1</v>
      </c>
      <c r="G1182" s="22">
        <v>0</v>
      </c>
      <c r="H1182" s="22" t="s">
        <v>2037</v>
      </c>
      <c r="K1182" s="15">
        <f t="shared" si="54"/>
        <v>1</v>
      </c>
      <c r="L1182" s="15" t="str">
        <f t="shared" si="55"/>
        <v>23</v>
      </c>
      <c r="M1182" s="15" t="str">
        <f t="shared" si="56"/>
        <v>2023年製</v>
      </c>
      <c r="N1182" s="422" t="e">
        <f>VLOOKUP(B:B,価格調査!B:S,18,0)</f>
        <v>#N/A</v>
      </c>
      <c r="O1182" s="15"/>
      <c r="P1182" s="15"/>
    </row>
    <row r="1183" spans="1:16">
      <c r="A1183" s="16" t="s">
        <v>4679</v>
      </c>
      <c r="B1183" s="373">
        <v>2453520095885</v>
      </c>
      <c r="D1183" s="21" t="s">
        <v>2518</v>
      </c>
      <c r="E1183" s="22">
        <v>23</v>
      </c>
      <c r="F1183" s="22">
        <v>128</v>
      </c>
      <c r="G1183" s="22">
        <v>0</v>
      </c>
      <c r="H1183" s="22" t="s">
        <v>2037</v>
      </c>
      <c r="K1183" s="15">
        <f t="shared" si="54"/>
        <v>1</v>
      </c>
      <c r="L1183" s="15" t="str">
        <f t="shared" si="55"/>
        <v>23</v>
      </c>
      <c r="M1183" s="15" t="str">
        <f t="shared" si="56"/>
        <v>2023年製</v>
      </c>
      <c r="N1183" s="422" t="e">
        <f>VLOOKUP(B:B,価格調査!B:S,18,0)</f>
        <v>#N/A</v>
      </c>
      <c r="O1183" s="15"/>
      <c r="P1183" s="15"/>
    </row>
    <row r="1184" spans="1:16">
      <c r="A1184" s="16" t="s">
        <v>4679</v>
      </c>
      <c r="B1184" s="373">
        <v>2454019095881</v>
      </c>
      <c r="D1184" s="21" t="s">
        <v>2519</v>
      </c>
      <c r="E1184" s="22">
        <v>23</v>
      </c>
      <c r="F1184" s="22">
        <v>60</v>
      </c>
      <c r="G1184" s="22">
        <v>0</v>
      </c>
      <c r="H1184" s="22" t="s">
        <v>2037</v>
      </c>
      <c r="K1184" s="15">
        <f t="shared" si="54"/>
        <v>1</v>
      </c>
      <c r="L1184" s="15" t="str">
        <f t="shared" si="55"/>
        <v>23</v>
      </c>
      <c r="M1184" s="15" t="str">
        <f t="shared" si="56"/>
        <v>2023年製</v>
      </c>
      <c r="N1184" s="422" t="e">
        <f>VLOOKUP(B:B,価格調査!B:S,18,0)</f>
        <v>#N/A</v>
      </c>
      <c r="O1184" s="15"/>
      <c r="P1184" s="15"/>
    </row>
    <row r="1185" spans="1:16">
      <c r="A1185" s="16" t="s">
        <v>4679</v>
      </c>
      <c r="B1185" s="373">
        <v>2454020095870</v>
      </c>
      <c r="D1185" s="21" t="s">
        <v>2520</v>
      </c>
      <c r="E1185" s="22">
        <v>23</v>
      </c>
      <c r="F1185" s="22">
        <v>15</v>
      </c>
      <c r="G1185" s="22">
        <v>0</v>
      </c>
      <c r="H1185" s="22" t="s">
        <v>2037</v>
      </c>
      <c r="K1185" s="15">
        <f t="shared" si="54"/>
        <v>1</v>
      </c>
      <c r="L1185" s="15" t="str">
        <f t="shared" si="55"/>
        <v>23</v>
      </c>
      <c r="M1185" s="15" t="str">
        <f t="shared" si="56"/>
        <v>2023年製</v>
      </c>
      <c r="N1185" s="422" t="e">
        <f>VLOOKUP(B:B,価格調査!B:S,18,0)</f>
        <v>#N/A</v>
      </c>
      <c r="O1185" s="15"/>
      <c r="P1185" s="15"/>
    </row>
    <row r="1186" spans="1:16">
      <c r="A1186" s="16" t="s">
        <v>4679</v>
      </c>
      <c r="B1186" s="373">
        <v>2455018095872</v>
      </c>
      <c r="D1186" s="21" t="s">
        <v>2521</v>
      </c>
      <c r="E1186" s="22">
        <v>23</v>
      </c>
      <c r="F1186" s="22">
        <v>1</v>
      </c>
      <c r="G1186" s="22">
        <v>0</v>
      </c>
      <c r="H1186" s="22" t="s">
        <v>2037</v>
      </c>
      <c r="K1186" s="15">
        <f t="shared" si="54"/>
        <v>1</v>
      </c>
      <c r="L1186" s="15" t="str">
        <f t="shared" si="55"/>
        <v>23</v>
      </c>
      <c r="M1186" s="15" t="str">
        <f t="shared" si="56"/>
        <v>2023年製</v>
      </c>
      <c r="N1186" s="422" t="e">
        <f>VLOOKUP(B:B,価格調査!B:S,18,0)</f>
        <v>#N/A</v>
      </c>
      <c r="O1186" s="15"/>
      <c r="P1186" s="15"/>
    </row>
    <row r="1187" spans="1:16">
      <c r="A1187" s="16" t="s">
        <v>4679</v>
      </c>
      <c r="B1187" s="373">
        <v>2553520095882</v>
      </c>
      <c r="D1187" s="21" t="s">
        <v>2522</v>
      </c>
      <c r="E1187" s="22">
        <v>23</v>
      </c>
      <c r="F1187" s="22">
        <v>17</v>
      </c>
      <c r="G1187" s="22">
        <v>0</v>
      </c>
      <c r="H1187" s="22" t="s">
        <v>2037</v>
      </c>
      <c r="K1187" s="15">
        <f t="shared" si="54"/>
        <v>1</v>
      </c>
      <c r="L1187" s="15" t="str">
        <f t="shared" si="55"/>
        <v>23</v>
      </c>
      <c r="M1187" s="15" t="str">
        <f t="shared" si="56"/>
        <v>2023年製</v>
      </c>
      <c r="N1187" s="422" t="e">
        <f>VLOOKUP(B:B,価格調査!B:S,18,0)</f>
        <v>#N/A</v>
      </c>
      <c r="O1187" s="15"/>
      <c r="P1187" s="15"/>
    </row>
    <row r="1188" spans="1:16">
      <c r="A1188" s="16" t="s">
        <v>4679</v>
      </c>
      <c r="B1188" s="373">
        <v>2050816050285</v>
      </c>
      <c r="D1188" s="21" t="s">
        <v>2525</v>
      </c>
      <c r="E1188" s="22">
        <v>23</v>
      </c>
      <c r="F1188" s="22">
        <v>32</v>
      </c>
      <c r="G1188" s="22">
        <v>0</v>
      </c>
      <c r="H1188" s="22" t="s">
        <v>2037</v>
      </c>
      <c r="K1188" s="15">
        <f t="shared" si="54"/>
        <v>1</v>
      </c>
      <c r="L1188" s="15" t="str">
        <f t="shared" si="55"/>
        <v>23</v>
      </c>
      <c r="M1188" s="15" t="str">
        <f t="shared" si="56"/>
        <v>2023年製</v>
      </c>
      <c r="N1188" s="422" t="e">
        <f>VLOOKUP(B:B,価格調査!B:S,18,0)</f>
        <v>#N/A</v>
      </c>
      <c r="O1188" s="15"/>
      <c r="P1188" s="15"/>
    </row>
    <row r="1189" spans="1:16">
      <c r="A1189" s="16" t="s">
        <v>4679</v>
      </c>
      <c r="B1189" s="373">
        <v>2157016050272</v>
      </c>
      <c r="D1189" s="21" t="s">
        <v>2527</v>
      </c>
      <c r="E1189" s="22">
        <v>23</v>
      </c>
      <c r="F1189" s="22">
        <v>36</v>
      </c>
      <c r="G1189" s="22">
        <v>0</v>
      </c>
      <c r="H1189" s="22" t="s">
        <v>2037</v>
      </c>
      <c r="K1189" s="15">
        <f t="shared" si="54"/>
        <v>1</v>
      </c>
      <c r="L1189" s="15" t="str">
        <f t="shared" si="55"/>
        <v>23</v>
      </c>
      <c r="M1189" s="15" t="str">
        <f t="shared" si="56"/>
        <v>2023年製</v>
      </c>
      <c r="N1189" s="422" t="e">
        <f>VLOOKUP(B:B,価格調査!B:S,18,0)</f>
        <v>#N/A</v>
      </c>
      <c r="O1189" s="15"/>
      <c r="P1189" s="15"/>
    </row>
    <row r="1190" spans="1:16">
      <c r="A1190" s="16" t="s">
        <v>4679</v>
      </c>
      <c r="B1190" s="373">
        <v>2256017050271</v>
      </c>
      <c r="D1190" s="21" t="s">
        <v>2529</v>
      </c>
      <c r="E1190" s="22">
        <v>23</v>
      </c>
      <c r="F1190" s="22">
        <v>12</v>
      </c>
      <c r="G1190" s="22">
        <v>0</v>
      </c>
      <c r="H1190" s="22" t="s">
        <v>2037</v>
      </c>
      <c r="K1190" s="15">
        <f t="shared" si="54"/>
        <v>1</v>
      </c>
      <c r="L1190" s="15" t="str">
        <f t="shared" si="55"/>
        <v>23</v>
      </c>
      <c r="M1190" s="15" t="str">
        <f t="shared" si="56"/>
        <v>2023年製</v>
      </c>
      <c r="N1190" s="422" t="e">
        <f>VLOOKUP(B:B,価格調査!B:S,18,0)</f>
        <v>#N/A</v>
      </c>
      <c r="O1190" s="15"/>
      <c r="P1190" s="15"/>
    </row>
    <row r="1191" spans="1:16">
      <c r="A1191" s="16" t="s">
        <v>4679</v>
      </c>
      <c r="B1191" s="373">
        <v>2356017050278</v>
      </c>
      <c r="D1191" s="21" t="s">
        <v>2534</v>
      </c>
      <c r="E1191" s="22">
        <v>23</v>
      </c>
      <c r="F1191" s="22">
        <v>4</v>
      </c>
      <c r="G1191" s="22">
        <v>0</v>
      </c>
      <c r="H1191" s="22" t="s">
        <v>2037</v>
      </c>
      <c r="K1191" s="15">
        <f t="shared" si="54"/>
        <v>1</v>
      </c>
      <c r="L1191" s="15" t="str">
        <f t="shared" si="55"/>
        <v>23</v>
      </c>
      <c r="M1191" s="15" t="str">
        <f t="shared" si="56"/>
        <v>2023年製</v>
      </c>
      <c r="N1191" s="422" t="e">
        <f>VLOOKUP(B:B,価格調査!B:S,18,0)</f>
        <v>#N/A</v>
      </c>
      <c r="O1191" s="15"/>
      <c r="P1191" s="15"/>
    </row>
    <row r="1192" spans="1:16">
      <c r="A1192" s="16" t="s">
        <v>4679</v>
      </c>
      <c r="B1192" s="373">
        <v>2657016050277</v>
      </c>
      <c r="D1192" s="21" t="s">
        <v>2538</v>
      </c>
      <c r="E1192" s="22">
        <v>23</v>
      </c>
      <c r="F1192" s="22">
        <v>12</v>
      </c>
      <c r="G1192" s="22">
        <v>0</v>
      </c>
      <c r="H1192" s="22" t="s">
        <v>2037</v>
      </c>
      <c r="K1192" s="15">
        <f t="shared" si="54"/>
        <v>1</v>
      </c>
      <c r="L1192" s="15" t="str">
        <f t="shared" si="55"/>
        <v>23</v>
      </c>
      <c r="M1192" s="15" t="str">
        <f t="shared" si="56"/>
        <v>2023年製</v>
      </c>
      <c r="N1192" s="422" t="e">
        <f>VLOOKUP(B:B,価格調査!B:S,18,0)</f>
        <v>#N/A</v>
      </c>
      <c r="O1192" s="15"/>
      <c r="P1192" s="15"/>
    </row>
    <row r="1193" spans="1:16">
      <c r="A1193" s="16" t="s">
        <v>4679</v>
      </c>
      <c r="B1193" s="16">
        <v>2056016328353</v>
      </c>
      <c r="C1193" s="16"/>
      <c r="D1193" s="423" t="s">
        <v>2540</v>
      </c>
      <c r="E1193" s="15">
        <v>23</v>
      </c>
      <c r="F1193" s="15">
        <v>1</v>
      </c>
      <c r="G1193" s="15">
        <v>0</v>
      </c>
      <c r="H1193" s="15" t="s">
        <v>2037</v>
      </c>
      <c r="I1193" s="15"/>
      <c r="J1193" s="15"/>
      <c r="K1193" s="15">
        <f t="shared" si="54"/>
        <v>1</v>
      </c>
      <c r="L1193" s="15" t="str">
        <f t="shared" si="55"/>
        <v>23</v>
      </c>
      <c r="M1193" s="15" t="str">
        <f t="shared" si="56"/>
        <v>2023年製</v>
      </c>
      <c r="N1193" s="422" t="e">
        <f>VLOOKUP(B:B,価格調査!B:S,18,0)</f>
        <v>#N/A</v>
      </c>
      <c r="O1193" s="15"/>
      <c r="P1193" s="15"/>
    </row>
    <row r="1194" spans="1:16">
      <c r="A1194" s="16" t="s">
        <v>4679</v>
      </c>
      <c r="B1194" s="373">
        <v>2054517208068</v>
      </c>
      <c r="D1194" s="22" t="s">
        <v>2541</v>
      </c>
      <c r="E1194" s="22">
        <v>23</v>
      </c>
      <c r="F1194" s="22">
        <v>5</v>
      </c>
      <c r="G1194" s="22">
        <v>0</v>
      </c>
      <c r="H1194" s="22" t="s">
        <v>2037</v>
      </c>
      <c r="K1194" s="15">
        <f t="shared" si="54"/>
        <v>1</v>
      </c>
      <c r="L1194" s="15" t="str">
        <f t="shared" si="55"/>
        <v>23</v>
      </c>
      <c r="M1194" s="15" t="str">
        <f t="shared" si="56"/>
        <v>2023年製</v>
      </c>
      <c r="N1194" s="422">
        <f>VLOOKUP(B:B,価格調査!B:S,18,0)</f>
        <v>1074475985</v>
      </c>
      <c r="O1194" s="15"/>
      <c r="P1194" s="15"/>
    </row>
    <row r="1195" spans="1:16">
      <c r="A1195" s="16" t="s">
        <v>4679</v>
      </c>
      <c r="B1195" s="373">
        <v>2255018208063</v>
      </c>
      <c r="D1195" s="22" t="s">
        <v>2543</v>
      </c>
      <c r="E1195" s="22">
        <v>23</v>
      </c>
      <c r="F1195" s="22">
        <v>46</v>
      </c>
      <c r="G1195" s="22">
        <v>0</v>
      </c>
      <c r="H1195" s="22" t="s">
        <v>2037</v>
      </c>
      <c r="K1195" s="15">
        <f t="shared" si="54"/>
        <v>1</v>
      </c>
      <c r="L1195" s="15" t="str">
        <f t="shared" si="55"/>
        <v>23</v>
      </c>
      <c r="M1195" s="15" t="str">
        <f t="shared" si="56"/>
        <v>2023年製</v>
      </c>
      <c r="N1195" s="422">
        <f>VLOOKUP(B:B,価格調査!B:S,18,0)</f>
        <v>1074476321</v>
      </c>
      <c r="O1195" s="15"/>
      <c r="P1195" s="15"/>
    </row>
    <row r="1196" spans="1:16">
      <c r="A1196" s="16" t="s">
        <v>4679</v>
      </c>
      <c r="B1196" s="373">
        <v>2354019208062</v>
      </c>
      <c r="D1196" s="22" t="s">
        <v>2546</v>
      </c>
      <c r="E1196" s="22">
        <v>23</v>
      </c>
      <c r="F1196" s="22">
        <v>1</v>
      </c>
      <c r="G1196" s="22">
        <v>0</v>
      </c>
      <c r="H1196" s="22" t="s">
        <v>2037</v>
      </c>
      <c r="K1196" s="15">
        <f t="shared" si="54"/>
        <v>1</v>
      </c>
      <c r="L1196" s="15" t="str">
        <f t="shared" si="55"/>
        <v>23</v>
      </c>
      <c r="M1196" s="15" t="str">
        <f t="shared" si="56"/>
        <v>2023年製</v>
      </c>
      <c r="N1196" s="422">
        <f>VLOOKUP(B:B,価格調査!B:S,18,0)</f>
        <v>1074476153</v>
      </c>
      <c r="O1196" s="15"/>
      <c r="P1196" s="15"/>
    </row>
    <row r="1197" spans="1:16">
      <c r="A1197" s="16" t="s">
        <v>4679</v>
      </c>
      <c r="B1197" s="373">
        <v>2454018208060</v>
      </c>
      <c r="D1197" s="22" t="s">
        <v>2549</v>
      </c>
      <c r="E1197" s="22">
        <v>23</v>
      </c>
      <c r="F1197" s="22">
        <v>3</v>
      </c>
      <c r="G1197" s="22">
        <v>0</v>
      </c>
      <c r="H1197" s="22" t="s">
        <v>2037</v>
      </c>
      <c r="K1197" s="15">
        <f t="shared" si="54"/>
        <v>1</v>
      </c>
      <c r="L1197" s="15" t="str">
        <f t="shared" si="55"/>
        <v>23</v>
      </c>
      <c r="M1197" s="15" t="str">
        <f t="shared" si="56"/>
        <v>2023年製</v>
      </c>
      <c r="N1197" s="422">
        <f>VLOOKUP(B:B,価格調査!B:S,18,0)</f>
        <v>1074476156</v>
      </c>
      <c r="O1197" s="15"/>
      <c r="P1197" s="15"/>
    </row>
    <row r="1198" spans="1:16">
      <c r="A1198" s="16" t="s">
        <v>4679</v>
      </c>
      <c r="B1198" s="373">
        <v>2454019208069</v>
      </c>
      <c r="D1198" s="22" t="s">
        <v>2550</v>
      </c>
      <c r="E1198" s="22">
        <v>23</v>
      </c>
      <c r="F1198" s="22">
        <v>1</v>
      </c>
      <c r="G1198" s="22">
        <v>0</v>
      </c>
      <c r="H1198" s="22" t="s">
        <v>2037</v>
      </c>
      <c r="K1198" s="15">
        <f t="shared" si="54"/>
        <v>1</v>
      </c>
      <c r="L1198" s="15" t="str">
        <f t="shared" si="55"/>
        <v>23</v>
      </c>
      <c r="M1198" s="15" t="str">
        <f t="shared" si="56"/>
        <v>2023年製</v>
      </c>
      <c r="N1198" s="422">
        <f>VLOOKUP(B:B,価格調査!B:S,18,0)</f>
        <v>1074476152</v>
      </c>
      <c r="O1198" s="15"/>
      <c r="P1198" s="15"/>
    </row>
    <row r="1199" spans="1:16">
      <c r="A1199" s="16" t="s">
        <v>4679</v>
      </c>
      <c r="B1199" s="373">
        <v>2454519208064</v>
      </c>
      <c r="D1199" s="22" t="s">
        <v>2551</v>
      </c>
      <c r="E1199" s="22">
        <v>23</v>
      </c>
      <c r="F1199" s="22">
        <v>5</v>
      </c>
      <c r="G1199" s="22">
        <v>0</v>
      </c>
      <c r="H1199" s="22" t="s">
        <v>2037</v>
      </c>
      <c r="K1199" s="15">
        <f t="shared" si="54"/>
        <v>1</v>
      </c>
      <c r="L1199" s="15" t="str">
        <f t="shared" si="55"/>
        <v>23</v>
      </c>
      <c r="M1199" s="15" t="str">
        <f t="shared" si="56"/>
        <v>2023年製</v>
      </c>
      <c r="N1199" s="422">
        <f>VLOOKUP(B:B,価格調査!B:S,18,0)</f>
        <v>1074476151</v>
      </c>
      <c r="O1199" s="15"/>
      <c r="P1199" s="15"/>
    </row>
    <row r="1200" spans="1:16">
      <c r="A1200" s="16" t="s">
        <v>4679</v>
      </c>
      <c r="B1200" s="373">
        <v>2454520208060</v>
      </c>
      <c r="D1200" s="22" t="s">
        <v>2552</v>
      </c>
      <c r="E1200" s="22">
        <v>23</v>
      </c>
      <c r="F1200" s="22">
        <v>4</v>
      </c>
      <c r="G1200" s="22">
        <v>0</v>
      </c>
      <c r="H1200" s="22" t="s">
        <v>2037</v>
      </c>
      <c r="K1200" s="15">
        <f t="shared" si="54"/>
        <v>1</v>
      </c>
      <c r="L1200" s="15" t="str">
        <f t="shared" si="55"/>
        <v>23</v>
      </c>
      <c r="M1200" s="15" t="str">
        <f t="shared" si="56"/>
        <v>2023年製</v>
      </c>
      <c r="N1200" s="422">
        <f>VLOOKUP(B:B,価格調査!B:S,18,0)</f>
        <v>1074476318</v>
      </c>
      <c r="O1200" s="15"/>
      <c r="P1200" s="15"/>
    </row>
    <row r="1201" spans="1:16">
      <c r="A1201" s="16" t="s">
        <v>4679</v>
      </c>
      <c r="B1201" s="373">
        <v>2654520208064</v>
      </c>
      <c r="D1201" s="22" t="s">
        <v>2554</v>
      </c>
      <c r="E1201" s="22">
        <v>23</v>
      </c>
      <c r="F1201" s="22">
        <v>48</v>
      </c>
      <c r="G1201" s="22">
        <v>0</v>
      </c>
      <c r="H1201" s="22" t="s">
        <v>2037</v>
      </c>
      <c r="K1201" s="15">
        <f t="shared" si="54"/>
        <v>1</v>
      </c>
      <c r="L1201" s="15" t="str">
        <f t="shared" si="55"/>
        <v>23</v>
      </c>
      <c r="M1201" s="15" t="str">
        <f t="shared" si="56"/>
        <v>2023年製</v>
      </c>
      <c r="N1201" s="422">
        <f>VLOOKUP(B:B,価格調査!B:S,18,0)</f>
        <v>1074476163</v>
      </c>
      <c r="O1201" s="15"/>
      <c r="P1201" s="15"/>
    </row>
    <row r="1202" spans="1:16">
      <c r="A1202" s="16" t="s">
        <v>4679</v>
      </c>
      <c r="B1202" s="373">
        <v>2753019208063</v>
      </c>
      <c r="D1202" s="22" t="s">
        <v>2555</v>
      </c>
      <c r="E1202" s="22">
        <v>23</v>
      </c>
      <c r="F1202" s="22">
        <v>9</v>
      </c>
      <c r="G1202" s="22">
        <v>0</v>
      </c>
      <c r="H1202" s="22" t="s">
        <v>2037</v>
      </c>
      <c r="K1202" s="15">
        <f t="shared" si="54"/>
        <v>1</v>
      </c>
      <c r="L1202" s="15" t="str">
        <f t="shared" si="55"/>
        <v>23</v>
      </c>
      <c r="M1202" s="15" t="str">
        <f t="shared" si="56"/>
        <v>2023年製</v>
      </c>
      <c r="N1202" s="422">
        <f>VLOOKUP(B:B,価格調査!B:S,18,0)</f>
        <v>1074476162</v>
      </c>
      <c r="O1202" s="15"/>
      <c r="P1202" s="15"/>
    </row>
    <row r="1203" spans="1:16">
      <c r="A1203" s="16" t="s">
        <v>4679</v>
      </c>
      <c r="B1203" s="373">
        <v>2753020208069</v>
      </c>
      <c r="D1203" s="22" t="s">
        <v>2556</v>
      </c>
      <c r="E1203" s="22">
        <v>23</v>
      </c>
      <c r="F1203" s="22">
        <v>20</v>
      </c>
      <c r="G1203" s="22">
        <v>0</v>
      </c>
      <c r="H1203" s="22" t="s">
        <v>2037</v>
      </c>
      <c r="K1203" s="15">
        <f t="shared" si="54"/>
        <v>1</v>
      </c>
      <c r="L1203" s="15" t="str">
        <f t="shared" si="55"/>
        <v>23</v>
      </c>
      <c r="M1203" s="15" t="str">
        <f t="shared" si="56"/>
        <v>2023年製</v>
      </c>
      <c r="N1203" s="422">
        <f>VLOOKUP(B:B,価格調査!B:S,18,0)</f>
        <v>1074476316</v>
      </c>
      <c r="O1203" s="15"/>
      <c r="P1203" s="15"/>
    </row>
    <row r="1204" spans="1:16">
      <c r="A1204" s="16" t="s">
        <v>4679</v>
      </c>
      <c r="B1204" s="373">
        <v>2754520208061</v>
      </c>
      <c r="D1204" s="22" t="s">
        <v>2559</v>
      </c>
      <c r="E1204" s="22">
        <v>23</v>
      </c>
      <c r="F1204" s="22">
        <v>5</v>
      </c>
      <c r="G1204" s="22">
        <v>0</v>
      </c>
      <c r="H1204" s="22" t="s">
        <v>2037</v>
      </c>
      <c r="K1204" s="15">
        <f t="shared" si="54"/>
        <v>1</v>
      </c>
      <c r="L1204" s="15" t="str">
        <f t="shared" si="55"/>
        <v>23</v>
      </c>
      <c r="M1204" s="15" t="str">
        <f t="shared" si="56"/>
        <v>2023年製</v>
      </c>
      <c r="N1204" s="422">
        <f>VLOOKUP(B:B,価格調査!B:S,18,0)</f>
        <v>1074476147</v>
      </c>
      <c r="O1204" s="15"/>
      <c r="P1204" s="15"/>
    </row>
    <row r="1205" spans="1:16">
      <c r="A1205" s="16" t="s">
        <v>4679</v>
      </c>
      <c r="B1205" s="373">
        <v>1657014093888</v>
      </c>
      <c r="D1205" s="22" t="s">
        <v>2581</v>
      </c>
      <c r="E1205" s="22">
        <v>23</v>
      </c>
      <c r="F1205" s="22">
        <v>1</v>
      </c>
      <c r="G1205" s="22">
        <v>0</v>
      </c>
      <c r="H1205" s="22" t="s">
        <v>2037</v>
      </c>
      <c r="K1205" s="15">
        <f t="shared" si="54"/>
        <v>1</v>
      </c>
      <c r="L1205" s="15" t="str">
        <f t="shared" si="55"/>
        <v>23</v>
      </c>
      <c r="M1205" s="15" t="str">
        <f t="shared" si="56"/>
        <v>2023年製</v>
      </c>
      <c r="N1205" s="422" t="e">
        <f>VLOOKUP(B:B,価格調査!B:S,18,0)</f>
        <v>#N/A</v>
      </c>
      <c r="O1205" s="15"/>
      <c r="P1205" s="15"/>
    </row>
    <row r="1206" spans="1:16">
      <c r="A1206" s="16" t="s">
        <v>4679</v>
      </c>
      <c r="B1206" s="373">
        <v>2056016094005</v>
      </c>
      <c r="D1206" s="22" t="s">
        <v>2588</v>
      </c>
      <c r="E1206" s="22">
        <v>23</v>
      </c>
      <c r="F1206" s="22">
        <v>161</v>
      </c>
      <c r="G1206" s="22">
        <v>0</v>
      </c>
      <c r="H1206" s="22" t="s">
        <v>2037</v>
      </c>
      <c r="K1206" s="15">
        <f t="shared" si="54"/>
        <v>1</v>
      </c>
      <c r="L1206" s="15" t="str">
        <f t="shared" si="55"/>
        <v>23</v>
      </c>
      <c r="M1206" s="15" t="str">
        <f t="shared" si="56"/>
        <v>2023年製</v>
      </c>
      <c r="N1206" s="422" t="e">
        <f>VLOOKUP(B:B,価格調査!B:S,18,0)</f>
        <v>#N/A</v>
      </c>
      <c r="O1206" s="15"/>
      <c r="P1206" s="15"/>
    </row>
    <row r="1207" spans="1:16">
      <c r="A1207" s="16" t="s">
        <v>4679</v>
      </c>
      <c r="B1207" s="373">
        <v>2155517093880</v>
      </c>
      <c r="D1207" s="22" t="s">
        <v>2592</v>
      </c>
      <c r="E1207" s="22">
        <v>23</v>
      </c>
      <c r="F1207" s="22">
        <v>1</v>
      </c>
      <c r="G1207" s="22">
        <v>0</v>
      </c>
      <c r="H1207" s="22" t="s">
        <v>2037</v>
      </c>
      <c r="K1207" s="15">
        <f t="shared" si="54"/>
        <v>1</v>
      </c>
      <c r="L1207" s="15" t="str">
        <f t="shared" si="55"/>
        <v>23</v>
      </c>
      <c r="M1207" s="15" t="str">
        <f t="shared" si="56"/>
        <v>2023年製</v>
      </c>
      <c r="N1207" s="422" t="e">
        <f>VLOOKUP(B:B,価格調査!B:S,18,0)</f>
        <v>#N/A</v>
      </c>
      <c r="O1207" s="15"/>
      <c r="P1207" s="15"/>
    </row>
    <row r="1208" spans="1:16">
      <c r="A1208" s="16" t="s">
        <v>4679</v>
      </c>
      <c r="B1208" s="373">
        <v>2355518094002</v>
      </c>
      <c r="D1208" s="22" t="s">
        <v>2600</v>
      </c>
      <c r="E1208" s="22">
        <v>23</v>
      </c>
      <c r="F1208" s="22">
        <v>3</v>
      </c>
      <c r="G1208" s="22">
        <v>0</v>
      </c>
      <c r="H1208" s="22" t="s">
        <v>2037</v>
      </c>
      <c r="K1208" s="15">
        <f t="shared" si="54"/>
        <v>1</v>
      </c>
      <c r="L1208" s="15" t="str">
        <f t="shared" si="55"/>
        <v>23</v>
      </c>
      <c r="M1208" s="15" t="str">
        <f t="shared" si="56"/>
        <v>2023年製</v>
      </c>
      <c r="N1208" s="422" t="e">
        <f>VLOOKUP(B:B,価格調査!B:S,18,0)</f>
        <v>#N/A</v>
      </c>
      <c r="O1208" s="15"/>
      <c r="P1208" s="15"/>
    </row>
    <row r="1209" spans="1:16">
      <c r="A1209" s="16" t="s">
        <v>4679</v>
      </c>
      <c r="B1209" s="373">
        <v>1557013231208</v>
      </c>
      <c r="D1209" s="22" t="s">
        <v>2609</v>
      </c>
      <c r="E1209" s="22">
        <v>23</v>
      </c>
      <c r="F1209" s="22">
        <v>122</v>
      </c>
      <c r="G1209" s="22">
        <v>0</v>
      </c>
      <c r="H1209" s="22" t="s">
        <v>2037</v>
      </c>
      <c r="K1209" s="15">
        <f t="shared" si="54"/>
        <v>1</v>
      </c>
      <c r="L1209" s="15" t="str">
        <f t="shared" si="55"/>
        <v>23</v>
      </c>
      <c r="M1209" s="15" t="str">
        <f t="shared" si="56"/>
        <v>2023年製</v>
      </c>
      <c r="N1209" s="422" t="e">
        <f>VLOOKUP(B:B,価格調査!B:S,18,0)</f>
        <v>#N/A</v>
      </c>
      <c r="O1209" s="15"/>
      <c r="P1209" s="15"/>
    </row>
    <row r="1210" spans="1:16">
      <c r="A1210" s="16" t="s">
        <v>4679</v>
      </c>
      <c r="B1210" s="373">
        <v>1656514231202</v>
      </c>
      <c r="D1210" s="22" t="s">
        <v>2611</v>
      </c>
      <c r="E1210" s="22">
        <v>23</v>
      </c>
      <c r="F1210" s="22">
        <v>1</v>
      </c>
      <c r="G1210" s="22">
        <v>0</v>
      </c>
      <c r="H1210" s="22" t="s">
        <v>2037</v>
      </c>
      <c r="K1210" s="15">
        <f t="shared" si="54"/>
        <v>1</v>
      </c>
      <c r="L1210" s="15" t="str">
        <f t="shared" si="55"/>
        <v>23</v>
      </c>
      <c r="M1210" s="15" t="str">
        <f t="shared" si="56"/>
        <v>2023年製</v>
      </c>
      <c r="N1210" s="422" t="e">
        <f>VLOOKUP(B:B,価格調査!B:S,18,0)</f>
        <v>#N/A</v>
      </c>
      <c r="O1210" s="15"/>
      <c r="P1210" s="15"/>
    </row>
    <row r="1211" spans="1:16">
      <c r="A1211" s="16" t="s">
        <v>4679</v>
      </c>
      <c r="B1211" s="373">
        <v>1756514231209</v>
      </c>
      <c r="D1211" s="22" t="s">
        <v>2613</v>
      </c>
      <c r="E1211" s="22">
        <v>23</v>
      </c>
      <c r="F1211" s="22">
        <v>34</v>
      </c>
      <c r="G1211" s="22">
        <v>0</v>
      </c>
      <c r="H1211" s="22" t="s">
        <v>2037</v>
      </c>
      <c r="K1211" s="15">
        <f t="shared" si="54"/>
        <v>1</v>
      </c>
      <c r="L1211" s="15" t="str">
        <f t="shared" si="55"/>
        <v>23</v>
      </c>
      <c r="M1211" s="15" t="str">
        <f t="shared" si="56"/>
        <v>2023年製</v>
      </c>
      <c r="N1211" s="422" t="e">
        <f>VLOOKUP(B:B,価格調査!B:S,18,0)</f>
        <v>#N/A</v>
      </c>
      <c r="O1211" s="15"/>
      <c r="P1211" s="15"/>
    </row>
    <row r="1212" spans="1:16">
      <c r="A1212" s="16" t="s">
        <v>4679</v>
      </c>
      <c r="B1212" s="373">
        <v>1756515231208</v>
      </c>
      <c r="D1212" s="22" t="s">
        <v>2616</v>
      </c>
      <c r="E1212" s="22">
        <v>23</v>
      </c>
      <c r="F1212" s="22">
        <v>167</v>
      </c>
      <c r="G1212" s="22">
        <v>0</v>
      </c>
      <c r="H1212" s="22" t="s">
        <v>2037</v>
      </c>
      <c r="K1212" s="15">
        <f t="shared" si="54"/>
        <v>1</v>
      </c>
      <c r="L1212" s="15" t="str">
        <f t="shared" si="55"/>
        <v>23</v>
      </c>
      <c r="M1212" s="15" t="str">
        <f t="shared" si="56"/>
        <v>2023年製</v>
      </c>
      <c r="N1212" s="422" t="e">
        <f>VLOOKUP(B:B,価格調査!B:S,18,0)</f>
        <v>#N/A</v>
      </c>
      <c r="O1212" s="15"/>
      <c r="P1212" s="15"/>
    </row>
    <row r="1213" spans="1:16">
      <c r="A1213" s="16" t="s">
        <v>4679</v>
      </c>
      <c r="B1213" s="373">
        <v>1757014231201</v>
      </c>
      <c r="D1213" s="22" t="s">
        <v>2617</v>
      </c>
      <c r="E1213" s="22">
        <v>23</v>
      </c>
      <c r="F1213" s="22">
        <v>72</v>
      </c>
      <c r="G1213" s="22">
        <v>0</v>
      </c>
      <c r="H1213" s="22" t="s">
        <v>2037</v>
      </c>
      <c r="K1213" s="15">
        <f t="shared" si="54"/>
        <v>1</v>
      </c>
      <c r="L1213" s="15" t="str">
        <f t="shared" si="55"/>
        <v>23</v>
      </c>
      <c r="M1213" s="15" t="str">
        <f t="shared" si="56"/>
        <v>2023年製</v>
      </c>
      <c r="N1213" s="422" t="e">
        <f>VLOOKUP(B:B,価格調査!B:S,18,0)</f>
        <v>#N/A</v>
      </c>
      <c r="O1213" s="15"/>
      <c r="P1213" s="15"/>
    </row>
    <row r="1214" spans="1:16">
      <c r="A1214" s="16" t="s">
        <v>4679</v>
      </c>
      <c r="B1214" s="373">
        <v>1856015231200</v>
      </c>
      <c r="D1214" s="22" t="s">
        <v>5216</v>
      </c>
      <c r="E1214" s="22">
        <v>23</v>
      </c>
      <c r="F1214" s="22">
        <v>202</v>
      </c>
      <c r="G1214" s="22">
        <v>0</v>
      </c>
      <c r="H1214" s="22" t="s">
        <v>2037</v>
      </c>
      <c r="K1214" s="15">
        <f t="shared" si="54"/>
        <v>1</v>
      </c>
      <c r="L1214" s="15" t="str">
        <f t="shared" si="55"/>
        <v>23</v>
      </c>
      <c r="M1214" s="15" t="str">
        <f t="shared" si="56"/>
        <v>2023年製</v>
      </c>
      <c r="N1214" s="422" t="e">
        <f>VLOOKUP(B:B,価格調査!B:S,18,0)</f>
        <v>#N/A</v>
      </c>
      <c r="O1214" s="15"/>
      <c r="P1214" s="15"/>
    </row>
    <row r="1215" spans="1:16">
      <c r="A1215" s="16" t="s">
        <v>4679</v>
      </c>
      <c r="B1215" s="373">
        <v>1856514231206</v>
      </c>
      <c r="D1215" s="22" t="s">
        <v>2619</v>
      </c>
      <c r="E1215" s="22">
        <v>23</v>
      </c>
      <c r="F1215" s="22">
        <v>11</v>
      </c>
      <c r="G1215" s="22">
        <v>0</v>
      </c>
      <c r="H1215" s="22" t="s">
        <v>2037</v>
      </c>
      <c r="K1215" s="15">
        <f t="shared" si="54"/>
        <v>1</v>
      </c>
      <c r="L1215" s="15" t="str">
        <f t="shared" si="55"/>
        <v>23</v>
      </c>
      <c r="M1215" s="15" t="str">
        <f t="shared" si="56"/>
        <v>2023年製</v>
      </c>
      <c r="N1215" s="422" t="e">
        <f>VLOOKUP(B:B,価格調査!B:S,18,0)</f>
        <v>#N/A</v>
      </c>
      <c r="O1215" s="15"/>
      <c r="P1215" s="15"/>
    </row>
    <row r="1216" spans="1:16">
      <c r="A1216" s="16" t="s">
        <v>4679</v>
      </c>
      <c r="B1216" s="373">
        <v>1856515231205</v>
      </c>
      <c r="D1216" s="22" t="s">
        <v>2620</v>
      </c>
      <c r="E1216" s="22">
        <v>23</v>
      </c>
      <c r="F1216" s="22">
        <v>139</v>
      </c>
      <c r="G1216" s="22">
        <v>0</v>
      </c>
      <c r="H1216" s="22" t="s">
        <v>2037</v>
      </c>
      <c r="K1216" s="15">
        <f t="shared" si="54"/>
        <v>1</v>
      </c>
      <c r="L1216" s="15" t="str">
        <f t="shared" si="55"/>
        <v>23</v>
      </c>
      <c r="M1216" s="15" t="str">
        <f t="shared" si="56"/>
        <v>2023年製</v>
      </c>
      <c r="N1216" s="422" t="e">
        <f>VLOOKUP(B:B,価格調査!B:S,18,0)</f>
        <v>#N/A</v>
      </c>
      <c r="O1216" s="15"/>
      <c r="P1216" s="15"/>
    </row>
    <row r="1217" spans="1:16">
      <c r="A1217" s="16" t="s">
        <v>4679</v>
      </c>
      <c r="B1217" s="373">
        <v>1958015231232</v>
      </c>
      <c r="D1217" s="22" t="s">
        <v>2622</v>
      </c>
      <c r="E1217" s="22">
        <v>23</v>
      </c>
      <c r="F1217" s="22">
        <v>29</v>
      </c>
      <c r="G1217" s="22">
        <v>0</v>
      </c>
      <c r="H1217" s="22" t="s">
        <v>2037</v>
      </c>
      <c r="K1217" s="15">
        <f t="shared" si="54"/>
        <v>1</v>
      </c>
      <c r="L1217" s="15" t="str">
        <f t="shared" si="55"/>
        <v>23</v>
      </c>
      <c r="M1217" s="15" t="str">
        <f t="shared" si="56"/>
        <v>2023年製</v>
      </c>
      <c r="N1217" s="422" t="e">
        <f>VLOOKUP(B:B,価格調査!B:S,18,0)</f>
        <v>#N/A</v>
      </c>
      <c r="O1217" s="15"/>
      <c r="P1217" s="15"/>
    </row>
    <row r="1218" spans="1:16">
      <c r="A1218" s="16" t="s">
        <v>4679</v>
      </c>
      <c r="B1218" s="373">
        <v>2055017231204</v>
      </c>
      <c r="D1218" s="22" t="s">
        <v>2624</v>
      </c>
      <c r="E1218" s="22">
        <v>23</v>
      </c>
      <c r="F1218" s="22">
        <v>44</v>
      </c>
      <c r="G1218" s="22">
        <v>0</v>
      </c>
      <c r="H1218" s="22" t="s">
        <v>2037</v>
      </c>
      <c r="K1218" s="15">
        <f t="shared" ref="K1218:K1281" si="57">COUNTIF(B:B,B1218)</f>
        <v>1</v>
      </c>
      <c r="L1218" s="15" t="str">
        <f t="shared" ref="L1218:L1281" si="58">RIGHT(E1218,2)</f>
        <v>23</v>
      </c>
      <c r="M1218" s="15" t="str">
        <f t="shared" ref="M1218:M1281" si="59">"20"&amp;L1218&amp;"年製"</f>
        <v>2023年製</v>
      </c>
      <c r="N1218" s="422" t="e">
        <f>VLOOKUP(B:B,価格調査!B:S,18,0)</f>
        <v>#N/A</v>
      </c>
      <c r="O1218" s="15"/>
      <c r="P1218" s="15"/>
    </row>
    <row r="1219" spans="1:16">
      <c r="A1219" s="16" t="s">
        <v>4679</v>
      </c>
      <c r="B1219" s="373">
        <v>2056016231202</v>
      </c>
      <c r="D1219" s="22" t="s">
        <v>3407</v>
      </c>
      <c r="E1219" s="22">
        <v>23</v>
      </c>
      <c r="F1219" s="22">
        <v>209</v>
      </c>
      <c r="G1219" s="22">
        <v>0</v>
      </c>
      <c r="H1219" s="22" t="s">
        <v>2037</v>
      </c>
      <c r="K1219" s="15">
        <f t="shared" si="57"/>
        <v>1</v>
      </c>
      <c r="L1219" s="15" t="str">
        <f t="shared" si="58"/>
        <v>23</v>
      </c>
      <c r="M1219" s="15" t="str">
        <f t="shared" si="59"/>
        <v>2023年製</v>
      </c>
      <c r="N1219" s="422" t="e">
        <f>VLOOKUP(B:B,価格調査!B:S,18,0)</f>
        <v>#N/A</v>
      </c>
      <c r="O1219" s="15"/>
      <c r="P1219" s="15"/>
    </row>
    <row r="1220" spans="1:16">
      <c r="A1220" s="16" t="s">
        <v>4679</v>
      </c>
      <c r="B1220" s="373">
        <v>2154517231209</v>
      </c>
      <c r="D1220" s="22" t="s">
        <v>7876</v>
      </c>
      <c r="E1220" s="22">
        <v>23</v>
      </c>
      <c r="F1220" s="22">
        <v>8</v>
      </c>
      <c r="G1220" s="22">
        <v>0</v>
      </c>
      <c r="H1220" s="22" t="s">
        <v>2037</v>
      </c>
      <c r="K1220" s="15">
        <f t="shared" si="57"/>
        <v>1</v>
      </c>
      <c r="L1220" s="15" t="str">
        <f t="shared" si="58"/>
        <v>23</v>
      </c>
      <c r="M1220" s="15" t="str">
        <f t="shared" si="59"/>
        <v>2023年製</v>
      </c>
      <c r="N1220" s="422" t="e">
        <f>VLOOKUP(B:B,価格調査!B:S,18,0)</f>
        <v>#N/A</v>
      </c>
      <c r="O1220" s="15"/>
      <c r="P1220" s="15"/>
    </row>
    <row r="1221" spans="1:16">
      <c r="A1221" s="16" t="s">
        <v>4679</v>
      </c>
      <c r="B1221" s="373">
        <v>2155517231206</v>
      </c>
      <c r="D1221" s="22" t="s">
        <v>2625</v>
      </c>
      <c r="E1221" s="22">
        <v>23</v>
      </c>
      <c r="F1221" s="22">
        <v>33</v>
      </c>
      <c r="G1221" s="22">
        <v>0</v>
      </c>
      <c r="H1221" s="22" t="s">
        <v>2037</v>
      </c>
      <c r="K1221" s="15">
        <f t="shared" si="57"/>
        <v>1</v>
      </c>
      <c r="L1221" s="15" t="str">
        <f t="shared" si="58"/>
        <v>23</v>
      </c>
      <c r="M1221" s="15" t="str">
        <f t="shared" si="59"/>
        <v>2023年製</v>
      </c>
      <c r="N1221" s="422" t="e">
        <f>VLOOKUP(B:B,価格調査!B:S,18,0)</f>
        <v>#N/A</v>
      </c>
      <c r="O1221" s="15"/>
      <c r="P1221" s="15"/>
    </row>
    <row r="1222" spans="1:16">
      <c r="A1222" s="16" t="s">
        <v>4679</v>
      </c>
      <c r="B1222" s="373">
        <v>2156016231209</v>
      </c>
      <c r="D1222" s="22" t="s">
        <v>2626</v>
      </c>
      <c r="E1222" s="22">
        <v>23</v>
      </c>
      <c r="F1222" s="22">
        <v>47</v>
      </c>
      <c r="G1222" s="22">
        <v>0</v>
      </c>
      <c r="H1222" s="22" t="s">
        <v>2037</v>
      </c>
      <c r="K1222" s="15">
        <f t="shared" si="57"/>
        <v>1</v>
      </c>
      <c r="L1222" s="15" t="str">
        <f t="shared" si="58"/>
        <v>23</v>
      </c>
      <c r="M1222" s="15" t="str">
        <f t="shared" si="59"/>
        <v>2023年製</v>
      </c>
      <c r="N1222" s="422" t="e">
        <f>VLOOKUP(B:B,価格調査!B:S,18,0)</f>
        <v>#N/A</v>
      </c>
      <c r="O1222" s="15"/>
      <c r="P1222" s="15"/>
    </row>
    <row r="1223" spans="1:16">
      <c r="A1223" s="16" t="s">
        <v>4679</v>
      </c>
      <c r="B1223" s="373">
        <v>2156017231208</v>
      </c>
      <c r="D1223" s="22" t="s">
        <v>2628</v>
      </c>
      <c r="E1223" s="22">
        <v>23</v>
      </c>
      <c r="F1223" s="22">
        <v>26</v>
      </c>
      <c r="G1223" s="22">
        <v>0</v>
      </c>
      <c r="H1223" s="22" t="s">
        <v>2037</v>
      </c>
      <c r="K1223" s="15">
        <f t="shared" si="57"/>
        <v>1</v>
      </c>
      <c r="L1223" s="15" t="str">
        <f t="shared" si="58"/>
        <v>23</v>
      </c>
      <c r="M1223" s="15" t="str">
        <f t="shared" si="59"/>
        <v>2023年製</v>
      </c>
      <c r="N1223" s="422" t="e">
        <f>VLOOKUP(B:B,価格調査!B:S,18,0)</f>
        <v>#N/A</v>
      </c>
      <c r="O1223" s="15"/>
      <c r="P1223" s="15"/>
    </row>
    <row r="1224" spans="1:16">
      <c r="A1224" s="16" t="s">
        <v>4679</v>
      </c>
      <c r="B1224" s="373">
        <v>2157016231206</v>
      </c>
      <c r="D1224" s="22" t="s">
        <v>2630</v>
      </c>
      <c r="E1224" s="22">
        <v>23</v>
      </c>
      <c r="F1224" s="22">
        <v>40</v>
      </c>
      <c r="G1224" s="22">
        <v>0</v>
      </c>
      <c r="H1224" s="22" t="s">
        <v>2037</v>
      </c>
      <c r="K1224" s="15">
        <f t="shared" si="57"/>
        <v>1</v>
      </c>
      <c r="L1224" s="15" t="str">
        <f t="shared" si="58"/>
        <v>23</v>
      </c>
      <c r="M1224" s="15" t="str">
        <f t="shared" si="59"/>
        <v>2023年製</v>
      </c>
      <c r="N1224" s="422" t="e">
        <f>VLOOKUP(B:B,価格調査!B:S,18,0)</f>
        <v>#N/A</v>
      </c>
      <c r="O1224" s="15"/>
      <c r="P1224" s="15"/>
    </row>
    <row r="1225" spans="1:16">
      <c r="A1225" s="16" t="s">
        <v>4679</v>
      </c>
      <c r="B1225" s="373">
        <v>2255517231203</v>
      </c>
      <c r="D1225" s="22" t="s">
        <v>2631</v>
      </c>
      <c r="E1225" s="22">
        <v>23</v>
      </c>
      <c r="F1225" s="22">
        <v>37</v>
      </c>
      <c r="G1225" s="22">
        <v>0</v>
      </c>
      <c r="H1225" s="22" t="s">
        <v>2037</v>
      </c>
      <c r="K1225" s="15">
        <f t="shared" si="57"/>
        <v>1</v>
      </c>
      <c r="L1225" s="15" t="str">
        <f t="shared" si="58"/>
        <v>23</v>
      </c>
      <c r="M1225" s="15" t="str">
        <f t="shared" si="59"/>
        <v>2023年製</v>
      </c>
      <c r="N1225" s="422" t="e">
        <f>VLOOKUP(B:B,価格調査!B:S,18,0)</f>
        <v>#N/A</v>
      </c>
      <c r="O1225" s="15"/>
      <c r="P1225" s="15"/>
    </row>
    <row r="1226" spans="1:16">
      <c r="A1226" s="16" t="s">
        <v>4679</v>
      </c>
      <c r="B1226" s="373">
        <v>2256517231200</v>
      </c>
      <c r="D1226" s="22" t="s">
        <v>2632</v>
      </c>
      <c r="E1226" s="22">
        <v>23</v>
      </c>
      <c r="F1226" s="22">
        <v>58</v>
      </c>
      <c r="G1226" s="22">
        <v>0</v>
      </c>
      <c r="H1226" s="22" t="s">
        <v>2037</v>
      </c>
      <c r="K1226" s="15">
        <f t="shared" si="57"/>
        <v>1</v>
      </c>
      <c r="L1226" s="15" t="str">
        <f t="shared" si="58"/>
        <v>23</v>
      </c>
      <c r="M1226" s="15" t="str">
        <f t="shared" si="59"/>
        <v>2023年製</v>
      </c>
      <c r="N1226" s="422" t="e">
        <f>VLOOKUP(B:B,価格調査!B:S,18,0)</f>
        <v>#N/A</v>
      </c>
      <c r="O1226" s="15"/>
      <c r="P1226" s="15"/>
    </row>
    <row r="1227" spans="1:16">
      <c r="A1227" s="16" t="s">
        <v>4679</v>
      </c>
      <c r="B1227" s="373">
        <v>2355018231204</v>
      </c>
      <c r="D1227" s="22" t="s">
        <v>2633</v>
      </c>
      <c r="E1227" s="22">
        <v>23</v>
      </c>
      <c r="F1227" s="22">
        <v>55</v>
      </c>
      <c r="G1227" s="22">
        <v>0</v>
      </c>
      <c r="H1227" s="22" t="s">
        <v>2037</v>
      </c>
      <c r="K1227" s="15">
        <f t="shared" si="57"/>
        <v>1</v>
      </c>
      <c r="L1227" s="15" t="str">
        <f t="shared" si="58"/>
        <v>23</v>
      </c>
      <c r="M1227" s="15" t="str">
        <f t="shared" si="59"/>
        <v>2023年製</v>
      </c>
      <c r="N1227" s="422" t="e">
        <f>VLOOKUP(B:B,価格調査!B:S,18,0)</f>
        <v>#N/A</v>
      </c>
      <c r="O1227" s="15"/>
      <c r="P1227" s="15"/>
    </row>
    <row r="1228" spans="1:16">
      <c r="A1228" s="16" t="s">
        <v>4679</v>
      </c>
      <c r="B1228" s="373">
        <v>2356018231201</v>
      </c>
      <c r="D1228" s="22" t="s">
        <v>2634</v>
      </c>
      <c r="E1228" s="22">
        <v>23</v>
      </c>
      <c r="F1228" s="22">
        <v>4</v>
      </c>
      <c r="G1228" s="22">
        <v>0</v>
      </c>
      <c r="H1228" s="22" t="s">
        <v>2037</v>
      </c>
      <c r="K1228" s="15">
        <f t="shared" si="57"/>
        <v>1</v>
      </c>
      <c r="L1228" s="15" t="str">
        <f t="shared" si="58"/>
        <v>23</v>
      </c>
      <c r="M1228" s="15" t="str">
        <f t="shared" si="59"/>
        <v>2023年製</v>
      </c>
      <c r="N1228" s="422" t="e">
        <f>VLOOKUP(B:B,価格調査!B:S,18,0)</f>
        <v>#N/A</v>
      </c>
      <c r="O1228" s="15"/>
      <c r="P1228" s="15"/>
    </row>
    <row r="1229" spans="1:16">
      <c r="A1229" s="16" t="s">
        <v>4679</v>
      </c>
      <c r="B1229" s="373">
        <v>1458013231161</v>
      </c>
      <c r="D1229" s="22" t="s">
        <v>2641</v>
      </c>
      <c r="E1229" s="22">
        <v>23</v>
      </c>
      <c r="F1229" s="22">
        <v>12</v>
      </c>
      <c r="G1229" s="22">
        <v>0</v>
      </c>
      <c r="H1229" s="22" t="s">
        <v>2037</v>
      </c>
      <c r="K1229" s="15">
        <f t="shared" si="57"/>
        <v>1</v>
      </c>
      <c r="L1229" s="15" t="str">
        <f t="shared" si="58"/>
        <v>23</v>
      </c>
      <c r="M1229" s="15" t="str">
        <f t="shared" si="59"/>
        <v>2023年製</v>
      </c>
      <c r="N1229" s="422" t="e">
        <f>VLOOKUP(B:B,価格調査!B:S,18,0)</f>
        <v>#N/A</v>
      </c>
      <c r="O1229" s="15"/>
      <c r="P1229" s="15"/>
    </row>
    <row r="1230" spans="1:16">
      <c r="A1230" s="16" t="s">
        <v>4679</v>
      </c>
      <c r="B1230" s="373">
        <v>1556513231169</v>
      </c>
      <c r="D1230" s="22" t="s">
        <v>2643</v>
      </c>
      <c r="E1230" s="22">
        <v>23</v>
      </c>
      <c r="F1230" s="22">
        <v>3</v>
      </c>
      <c r="G1230" s="22">
        <v>0</v>
      </c>
      <c r="H1230" s="22" t="s">
        <v>2037</v>
      </c>
      <c r="K1230" s="15">
        <f t="shared" si="57"/>
        <v>1</v>
      </c>
      <c r="L1230" s="15" t="str">
        <f t="shared" si="58"/>
        <v>23</v>
      </c>
      <c r="M1230" s="15" t="str">
        <f t="shared" si="59"/>
        <v>2023年製</v>
      </c>
      <c r="N1230" s="422" t="e">
        <f>VLOOKUP(B:B,価格調査!B:S,18,0)</f>
        <v>#N/A</v>
      </c>
      <c r="O1230" s="15"/>
      <c r="P1230" s="15"/>
    </row>
    <row r="1231" spans="1:16">
      <c r="A1231" s="16" t="s">
        <v>4679</v>
      </c>
      <c r="B1231" s="373">
        <v>1655515231167</v>
      </c>
      <c r="D1231" s="22" t="s">
        <v>2644</v>
      </c>
      <c r="E1231" s="22">
        <v>23</v>
      </c>
      <c r="F1231" s="22">
        <v>1</v>
      </c>
      <c r="G1231" s="22">
        <v>0</v>
      </c>
      <c r="H1231" s="22" t="s">
        <v>2037</v>
      </c>
      <c r="K1231" s="15">
        <f t="shared" si="57"/>
        <v>1</v>
      </c>
      <c r="L1231" s="15" t="str">
        <f t="shared" si="58"/>
        <v>23</v>
      </c>
      <c r="M1231" s="15" t="str">
        <f t="shared" si="59"/>
        <v>2023年製</v>
      </c>
      <c r="N1231" s="422" t="e">
        <f>VLOOKUP(B:B,価格調査!B:S,18,0)</f>
        <v>#N/A</v>
      </c>
      <c r="O1231" s="15"/>
      <c r="P1231" s="15"/>
    </row>
    <row r="1232" spans="1:16">
      <c r="A1232" s="16" t="s">
        <v>4679</v>
      </c>
      <c r="B1232" s="373">
        <v>1656015231169</v>
      </c>
      <c r="D1232" s="22" t="s">
        <v>6303</v>
      </c>
      <c r="E1232" s="22">
        <v>23</v>
      </c>
      <c r="F1232" s="22">
        <v>3</v>
      </c>
      <c r="G1232" s="22">
        <v>0</v>
      </c>
      <c r="H1232" s="22" t="s">
        <v>2037</v>
      </c>
      <c r="K1232" s="15">
        <f t="shared" si="57"/>
        <v>1</v>
      </c>
      <c r="L1232" s="15" t="str">
        <f t="shared" si="58"/>
        <v>23</v>
      </c>
      <c r="M1232" s="15" t="str">
        <f t="shared" si="59"/>
        <v>2023年製</v>
      </c>
      <c r="N1232" s="422" t="e">
        <f>VLOOKUP(B:B,価格調査!B:S,18,0)</f>
        <v>#N/A</v>
      </c>
      <c r="O1232" s="15"/>
      <c r="P1232" s="15"/>
    </row>
    <row r="1233" spans="1:16">
      <c r="A1233" s="16" t="s">
        <v>4679</v>
      </c>
      <c r="B1233" s="373">
        <v>2656517050298</v>
      </c>
      <c r="D1233" s="22" t="s">
        <v>2654</v>
      </c>
      <c r="E1233" s="22">
        <v>23</v>
      </c>
      <c r="F1233" s="22">
        <v>48</v>
      </c>
      <c r="G1233" s="22">
        <v>0</v>
      </c>
      <c r="H1233" s="22" t="s">
        <v>2037</v>
      </c>
      <c r="K1233" s="15">
        <f t="shared" si="57"/>
        <v>1</v>
      </c>
      <c r="L1233" s="15" t="str">
        <f t="shared" si="58"/>
        <v>23</v>
      </c>
      <c r="M1233" s="15" t="str">
        <f t="shared" si="59"/>
        <v>2023年製</v>
      </c>
      <c r="N1233" s="422" t="e">
        <f>VLOOKUP(B:B,価格調査!B:S,18,0)</f>
        <v>#N/A</v>
      </c>
      <c r="O1233" s="15"/>
      <c r="P1233" s="15"/>
    </row>
    <row r="1234" spans="1:16">
      <c r="A1234" s="16" t="s">
        <v>4679</v>
      </c>
      <c r="B1234" s="373">
        <v>1856514094009</v>
      </c>
      <c r="D1234" s="22" t="s">
        <v>2659</v>
      </c>
      <c r="E1234" s="22">
        <v>23</v>
      </c>
      <c r="F1234" s="22">
        <v>1</v>
      </c>
      <c r="G1234" s="22">
        <v>0</v>
      </c>
      <c r="H1234" s="22" t="s">
        <v>2037</v>
      </c>
      <c r="K1234" s="15">
        <f t="shared" si="57"/>
        <v>1</v>
      </c>
      <c r="L1234" s="15" t="str">
        <f t="shared" si="58"/>
        <v>23</v>
      </c>
      <c r="M1234" s="15" t="str">
        <f t="shared" si="59"/>
        <v>2023年製</v>
      </c>
      <c r="N1234" s="422" t="e">
        <f>VLOOKUP(B:B,価格調査!B:S,18,0)</f>
        <v>#N/A</v>
      </c>
      <c r="O1234" s="15"/>
      <c r="P1234" s="15"/>
    </row>
    <row r="1235" spans="1:16">
      <c r="A1235" s="16" t="s">
        <v>4679</v>
      </c>
      <c r="B1235" s="373">
        <v>1855515094001</v>
      </c>
      <c r="D1235" s="22" t="s">
        <v>2660</v>
      </c>
      <c r="E1235" s="22">
        <v>23</v>
      </c>
      <c r="F1235" s="22">
        <v>40</v>
      </c>
      <c r="G1235" s="22">
        <v>0</v>
      </c>
      <c r="H1235" s="22" t="s">
        <v>2037</v>
      </c>
      <c r="K1235" s="15">
        <f t="shared" si="57"/>
        <v>1</v>
      </c>
      <c r="L1235" s="15" t="str">
        <f t="shared" si="58"/>
        <v>23</v>
      </c>
      <c r="M1235" s="15" t="str">
        <f t="shared" si="59"/>
        <v>2023年製</v>
      </c>
      <c r="N1235" s="422" t="e">
        <f>VLOOKUP(B:B,価格調査!B:S,18,0)</f>
        <v>#N/A</v>
      </c>
      <c r="O1235" s="15"/>
      <c r="P1235" s="15"/>
    </row>
    <row r="1236" spans="1:16">
      <c r="A1236" s="16" t="s">
        <v>4679</v>
      </c>
      <c r="B1236" s="373">
        <v>1956016119351</v>
      </c>
      <c r="D1236" s="22" t="s">
        <v>2670</v>
      </c>
      <c r="E1236" s="22">
        <v>23</v>
      </c>
      <c r="F1236" s="22">
        <v>1</v>
      </c>
      <c r="G1236" s="22">
        <v>0</v>
      </c>
      <c r="H1236" s="22" t="s">
        <v>2037</v>
      </c>
      <c r="K1236" s="15">
        <f t="shared" si="57"/>
        <v>1</v>
      </c>
      <c r="L1236" s="15" t="str">
        <f t="shared" si="58"/>
        <v>23</v>
      </c>
      <c r="M1236" s="15" t="str">
        <f t="shared" si="59"/>
        <v>2023年製</v>
      </c>
      <c r="N1236" s="422">
        <f>VLOOKUP(B:B,価格調査!B:S,18,0)</f>
        <v>1074476460</v>
      </c>
      <c r="O1236" s="15"/>
      <c r="P1236" s="15"/>
    </row>
    <row r="1237" spans="1:16">
      <c r="A1237" s="16" t="s">
        <v>4679</v>
      </c>
      <c r="B1237" s="373">
        <v>1956515119357</v>
      </c>
      <c r="D1237" s="22" t="s">
        <v>14199</v>
      </c>
      <c r="E1237" s="22">
        <v>23</v>
      </c>
      <c r="F1237" s="22">
        <v>172</v>
      </c>
      <c r="G1237" s="22">
        <v>0</v>
      </c>
      <c r="H1237" s="22" t="s">
        <v>2037</v>
      </c>
      <c r="K1237" s="15">
        <f t="shared" si="57"/>
        <v>1</v>
      </c>
      <c r="L1237" s="15" t="str">
        <f t="shared" si="58"/>
        <v>23</v>
      </c>
      <c r="M1237" s="15" t="str">
        <f t="shared" si="59"/>
        <v>2023年製</v>
      </c>
      <c r="N1237" s="422">
        <f>VLOOKUP(B:B,価格調査!B:S,18,0)</f>
        <v>1074475818</v>
      </c>
      <c r="O1237" s="15"/>
      <c r="P1237" s="15"/>
    </row>
    <row r="1238" spans="1:16">
      <c r="A1238" s="16" t="s">
        <v>4679</v>
      </c>
      <c r="B1238" s="373">
        <v>2055517119354</v>
      </c>
      <c r="D1238" s="22" t="s">
        <v>2675</v>
      </c>
      <c r="E1238" s="22">
        <v>23</v>
      </c>
      <c r="F1238" s="22">
        <v>1</v>
      </c>
      <c r="G1238" s="22">
        <v>0</v>
      </c>
      <c r="H1238" s="22" t="s">
        <v>2037</v>
      </c>
      <c r="K1238" s="15">
        <f t="shared" si="57"/>
        <v>1</v>
      </c>
      <c r="L1238" s="15" t="str">
        <f t="shared" si="58"/>
        <v>23</v>
      </c>
      <c r="M1238" s="15" t="str">
        <f t="shared" si="59"/>
        <v>2023年製</v>
      </c>
      <c r="N1238" s="422">
        <f>VLOOKUP(B:B,価格調査!B:S,18,0)</f>
        <v>1074475988</v>
      </c>
      <c r="O1238" s="15"/>
      <c r="P1238" s="15"/>
    </row>
    <row r="1239" spans="1:16">
      <c r="A1239" s="16" t="s">
        <v>4679</v>
      </c>
      <c r="B1239" s="373">
        <v>2155517119351</v>
      </c>
      <c r="D1239" s="22" t="s">
        <v>2677</v>
      </c>
      <c r="E1239" s="22">
        <v>23</v>
      </c>
      <c r="F1239" s="22">
        <v>3</v>
      </c>
      <c r="G1239" s="22">
        <v>0</v>
      </c>
      <c r="H1239" s="22" t="s">
        <v>2037</v>
      </c>
      <c r="K1239" s="15">
        <f t="shared" si="57"/>
        <v>1</v>
      </c>
      <c r="L1239" s="15" t="str">
        <f t="shared" si="58"/>
        <v>23</v>
      </c>
      <c r="M1239" s="15" t="str">
        <f t="shared" si="59"/>
        <v>2023年製</v>
      </c>
      <c r="N1239" s="422">
        <f>VLOOKUP(B:B,価格調査!B:S,18,0)</f>
        <v>1074476553</v>
      </c>
      <c r="O1239" s="15"/>
      <c r="P1239" s="15"/>
    </row>
    <row r="1240" spans="1:16">
      <c r="A1240" s="16" t="s">
        <v>4679</v>
      </c>
      <c r="B1240" s="373">
        <v>2255017119353</v>
      </c>
      <c r="D1240" s="22" t="s">
        <v>2681</v>
      </c>
      <c r="E1240" s="22">
        <v>23</v>
      </c>
      <c r="F1240" s="22">
        <v>2</v>
      </c>
      <c r="G1240" s="22">
        <v>0</v>
      </c>
      <c r="H1240" s="22" t="s">
        <v>2037</v>
      </c>
      <c r="K1240" s="15">
        <f t="shared" si="57"/>
        <v>1</v>
      </c>
      <c r="L1240" s="15" t="str">
        <f t="shared" si="58"/>
        <v>23</v>
      </c>
      <c r="M1240" s="15" t="str">
        <f t="shared" si="59"/>
        <v>2023年製</v>
      </c>
      <c r="N1240" s="422">
        <f>VLOOKUP(B:B,価格調査!B:S,18,0)</f>
        <v>1074476674</v>
      </c>
      <c r="O1240" s="15"/>
      <c r="P1240" s="15"/>
    </row>
    <row r="1241" spans="1:16">
      <c r="A1241" s="16" t="s">
        <v>4679</v>
      </c>
      <c r="B1241" s="373">
        <v>2255518119357</v>
      </c>
      <c r="D1241" s="22" t="s">
        <v>2683</v>
      </c>
      <c r="E1241" s="22">
        <v>23</v>
      </c>
      <c r="F1241" s="22">
        <v>2</v>
      </c>
      <c r="G1241" s="22">
        <v>0</v>
      </c>
      <c r="H1241" s="22" t="s">
        <v>2037</v>
      </c>
      <c r="K1241" s="15">
        <f t="shared" si="57"/>
        <v>1</v>
      </c>
      <c r="L1241" s="15" t="str">
        <f t="shared" si="58"/>
        <v>23</v>
      </c>
      <c r="M1241" s="15" t="str">
        <f t="shared" si="59"/>
        <v>2023年製</v>
      </c>
      <c r="N1241" s="422">
        <f>VLOOKUP(B:B,価格調査!B:S,18,0)</f>
        <v>1074476501</v>
      </c>
      <c r="O1241" s="15"/>
      <c r="P1241" s="15"/>
    </row>
    <row r="1242" spans="1:16">
      <c r="A1242" s="16" t="s">
        <v>4679</v>
      </c>
      <c r="B1242" s="373">
        <v>2354518119272</v>
      </c>
      <c r="D1242" s="22" t="s">
        <v>2686</v>
      </c>
      <c r="E1242" s="22">
        <v>23</v>
      </c>
      <c r="F1242" s="22">
        <v>1</v>
      </c>
      <c r="G1242" s="22">
        <v>0</v>
      </c>
      <c r="H1242" s="22" t="s">
        <v>2037</v>
      </c>
      <c r="K1242" s="15">
        <f t="shared" si="57"/>
        <v>1</v>
      </c>
      <c r="L1242" s="15" t="str">
        <f t="shared" si="58"/>
        <v>23</v>
      </c>
      <c r="M1242" s="15" t="str">
        <f t="shared" si="59"/>
        <v>2023年製</v>
      </c>
      <c r="N1242" s="422">
        <f>VLOOKUP(B:B,価格調査!B:S,18,0)</f>
        <v>1074475816</v>
      </c>
      <c r="O1242" s="15"/>
      <c r="P1242" s="15"/>
    </row>
    <row r="1243" spans="1:16">
      <c r="A1243" s="16" t="s">
        <v>4679</v>
      </c>
      <c r="B1243" s="373">
        <v>2454018119557</v>
      </c>
      <c r="D1243" s="22" t="s">
        <v>6304</v>
      </c>
      <c r="E1243" s="22">
        <v>23</v>
      </c>
      <c r="F1243" s="22">
        <v>1</v>
      </c>
      <c r="G1243" s="22">
        <v>0</v>
      </c>
      <c r="H1243" s="22" t="s">
        <v>2037</v>
      </c>
      <c r="K1243" s="15">
        <f t="shared" si="57"/>
        <v>1</v>
      </c>
      <c r="L1243" s="15" t="str">
        <f t="shared" si="58"/>
        <v>23</v>
      </c>
      <c r="M1243" s="15" t="str">
        <f t="shared" si="59"/>
        <v>2023年製</v>
      </c>
      <c r="N1243" s="422">
        <f>VLOOKUP(B:B,価格調査!B:S,18,0)</f>
        <v>1074476338</v>
      </c>
      <c r="O1243" s="15"/>
      <c r="P1243" s="15"/>
    </row>
    <row r="1244" spans="1:16">
      <c r="A1244" s="16" t="s">
        <v>4679</v>
      </c>
      <c r="B1244" s="373">
        <v>2454519119278</v>
      </c>
      <c r="D1244" s="22" t="s">
        <v>2690</v>
      </c>
      <c r="E1244" s="22">
        <v>23</v>
      </c>
      <c r="F1244" s="22">
        <v>1</v>
      </c>
      <c r="G1244" s="22">
        <v>0</v>
      </c>
      <c r="H1244" s="22" t="s">
        <v>2037</v>
      </c>
      <c r="K1244" s="15">
        <f t="shared" si="57"/>
        <v>1</v>
      </c>
      <c r="L1244" s="15" t="str">
        <f t="shared" si="58"/>
        <v>23</v>
      </c>
      <c r="M1244" s="15" t="str">
        <f t="shared" si="59"/>
        <v>2023年製</v>
      </c>
      <c r="N1244" s="422">
        <f>VLOOKUP(B:B,価格調査!B:S,18,0)</f>
        <v>1074476671</v>
      </c>
      <c r="O1244" s="15"/>
      <c r="P1244" s="15"/>
    </row>
    <row r="1245" spans="1:16">
      <c r="A1245" s="16" t="s">
        <v>4679</v>
      </c>
      <c r="B1245" s="373">
        <v>1855516167070</v>
      </c>
      <c r="D1245" s="22" t="s">
        <v>2691</v>
      </c>
      <c r="E1245" s="22">
        <v>23</v>
      </c>
      <c r="F1245" s="22">
        <v>1</v>
      </c>
      <c r="G1245" s="22">
        <v>0</v>
      </c>
      <c r="H1245" s="22" t="s">
        <v>2037</v>
      </c>
      <c r="K1245" s="15">
        <f t="shared" si="57"/>
        <v>1</v>
      </c>
      <c r="L1245" s="15" t="str">
        <f t="shared" si="58"/>
        <v>23</v>
      </c>
      <c r="M1245" s="15" t="str">
        <f t="shared" si="59"/>
        <v>2023年製</v>
      </c>
      <c r="N1245" s="422">
        <f>VLOOKUP(B:B,価格調査!B:S,18,0)</f>
        <v>1074476634</v>
      </c>
      <c r="O1245" s="15"/>
      <c r="P1245" s="15"/>
    </row>
    <row r="1246" spans="1:16">
      <c r="A1246" s="16" t="s">
        <v>4679</v>
      </c>
      <c r="B1246" s="373">
        <v>1856016167072</v>
      </c>
      <c r="D1246" s="22" t="s">
        <v>2693</v>
      </c>
      <c r="E1246" s="22">
        <v>23</v>
      </c>
      <c r="F1246" s="22">
        <v>3</v>
      </c>
      <c r="G1246" s="22">
        <v>0</v>
      </c>
      <c r="H1246" s="22" t="s">
        <v>2037</v>
      </c>
      <c r="K1246" s="15">
        <f t="shared" si="57"/>
        <v>1</v>
      </c>
      <c r="L1246" s="15" t="str">
        <f t="shared" si="58"/>
        <v>23</v>
      </c>
      <c r="M1246" s="15" t="str">
        <f t="shared" si="59"/>
        <v>2023年製</v>
      </c>
      <c r="N1246" s="422">
        <f>VLOOKUP(B:B,価格調査!B:S,18,0)</f>
        <v>1074476635</v>
      </c>
      <c r="O1246" s="15"/>
      <c r="P1246" s="15"/>
    </row>
    <row r="1247" spans="1:16">
      <c r="A1247" s="16" t="s">
        <v>4679</v>
      </c>
      <c r="B1247" s="373">
        <v>1954517167079</v>
      </c>
      <c r="D1247" s="22" t="s">
        <v>2694</v>
      </c>
      <c r="E1247" s="22">
        <v>23</v>
      </c>
      <c r="F1247" s="22">
        <v>6</v>
      </c>
      <c r="G1247" s="22">
        <v>0</v>
      </c>
      <c r="H1247" s="22" t="s">
        <v>2037</v>
      </c>
      <c r="K1247" s="15">
        <f t="shared" si="57"/>
        <v>1</v>
      </c>
      <c r="L1247" s="15" t="str">
        <f t="shared" si="58"/>
        <v>23</v>
      </c>
      <c r="M1247" s="15" t="str">
        <f t="shared" si="59"/>
        <v>2023年製</v>
      </c>
      <c r="N1247" s="422">
        <f>VLOOKUP(B:B,価格調査!B:S,18,0)</f>
        <v>1074476632</v>
      </c>
      <c r="O1247" s="15"/>
      <c r="P1247" s="15"/>
    </row>
    <row r="1248" spans="1:16">
      <c r="A1248" s="16" t="s">
        <v>4679</v>
      </c>
      <c r="B1248" s="373">
        <v>1955016169977</v>
      </c>
      <c r="D1248" s="22" t="s">
        <v>2695</v>
      </c>
      <c r="E1248" s="22">
        <v>23</v>
      </c>
      <c r="F1248" s="22">
        <v>44</v>
      </c>
      <c r="G1248" s="22">
        <v>0</v>
      </c>
      <c r="H1248" s="22" t="s">
        <v>2037</v>
      </c>
      <c r="K1248" s="15">
        <f t="shared" si="57"/>
        <v>1</v>
      </c>
      <c r="L1248" s="15" t="str">
        <f t="shared" si="58"/>
        <v>23</v>
      </c>
      <c r="M1248" s="15" t="str">
        <f t="shared" si="59"/>
        <v>2023年製</v>
      </c>
      <c r="N1248" s="422">
        <f>VLOOKUP(B:B,価格調査!B:S,18,0)</f>
        <v>1074476629</v>
      </c>
      <c r="O1248" s="15"/>
      <c r="P1248" s="15"/>
    </row>
    <row r="1249" spans="1:16">
      <c r="A1249" s="16" t="s">
        <v>4679</v>
      </c>
      <c r="B1249" s="373">
        <v>1956515167075</v>
      </c>
      <c r="D1249" s="22" t="s">
        <v>2696</v>
      </c>
      <c r="E1249" s="22">
        <v>23</v>
      </c>
      <c r="F1249" s="22">
        <v>7</v>
      </c>
      <c r="G1249" s="22">
        <v>0</v>
      </c>
      <c r="H1249" s="22" t="s">
        <v>2037</v>
      </c>
      <c r="K1249" s="15">
        <f t="shared" si="57"/>
        <v>1</v>
      </c>
      <c r="L1249" s="15" t="str">
        <f t="shared" si="58"/>
        <v>23</v>
      </c>
      <c r="M1249" s="15" t="str">
        <f t="shared" si="59"/>
        <v>2023年製</v>
      </c>
      <c r="N1249" s="422">
        <f>VLOOKUP(B:B,価格調査!B:S,18,0)</f>
        <v>1074476636</v>
      </c>
      <c r="O1249" s="15"/>
      <c r="P1249" s="15"/>
    </row>
    <row r="1250" spans="1:16">
      <c r="A1250" s="16" t="s">
        <v>4679</v>
      </c>
      <c r="B1250" s="373">
        <v>2054517169970</v>
      </c>
      <c r="D1250" s="22" t="s">
        <v>11921</v>
      </c>
      <c r="E1250" s="22">
        <v>23</v>
      </c>
      <c r="F1250" s="22">
        <v>14</v>
      </c>
      <c r="G1250" s="22">
        <v>0</v>
      </c>
      <c r="H1250" s="22" t="s">
        <v>2037</v>
      </c>
      <c r="K1250" s="15">
        <f t="shared" si="57"/>
        <v>1</v>
      </c>
      <c r="L1250" s="15" t="str">
        <f t="shared" si="58"/>
        <v>23</v>
      </c>
      <c r="M1250" s="15" t="str">
        <f t="shared" si="59"/>
        <v>2023年製</v>
      </c>
      <c r="N1250" s="422">
        <f>VLOOKUP(B:B,価格調査!B:S,18,0)</f>
        <v>1074476628</v>
      </c>
      <c r="O1250" s="15"/>
      <c r="P1250" s="15"/>
    </row>
    <row r="1251" spans="1:16">
      <c r="A1251" s="16" t="s">
        <v>4679</v>
      </c>
      <c r="B1251" s="373">
        <v>2055017167077</v>
      </c>
      <c r="D1251" s="22" t="s">
        <v>2697</v>
      </c>
      <c r="E1251" s="22">
        <v>23</v>
      </c>
      <c r="F1251" s="22">
        <v>6</v>
      </c>
      <c r="G1251" s="22">
        <v>0</v>
      </c>
      <c r="H1251" s="22" t="s">
        <v>2037</v>
      </c>
      <c r="K1251" s="15">
        <f t="shared" si="57"/>
        <v>1</v>
      </c>
      <c r="L1251" s="15" t="str">
        <f t="shared" si="58"/>
        <v>23</v>
      </c>
      <c r="M1251" s="15" t="str">
        <f t="shared" si="59"/>
        <v>2023年製</v>
      </c>
      <c r="N1251" s="422">
        <f>VLOOKUP(B:B,価格調査!B:S,18,0)</f>
        <v>1074476631</v>
      </c>
      <c r="O1251" s="15"/>
      <c r="P1251" s="15"/>
    </row>
    <row r="1252" spans="1:16">
      <c r="A1252" s="16" t="s">
        <v>4679</v>
      </c>
      <c r="B1252" s="373">
        <v>2055516167073</v>
      </c>
      <c r="D1252" s="22" t="s">
        <v>2698</v>
      </c>
      <c r="E1252" s="22">
        <v>23</v>
      </c>
      <c r="F1252" s="22">
        <v>3</v>
      </c>
      <c r="G1252" s="22">
        <v>0</v>
      </c>
      <c r="H1252" s="22" t="s">
        <v>2037</v>
      </c>
      <c r="K1252" s="15">
        <f t="shared" si="57"/>
        <v>1</v>
      </c>
      <c r="L1252" s="15" t="str">
        <f t="shared" si="58"/>
        <v>23</v>
      </c>
      <c r="M1252" s="15" t="str">
        <f t="shared" si="59"/>
        <v>2023年製</v>
      </c>
      <c r="N1252" s="422">
        <f>VLOOKUP(B:B,価格調査!B:S,18,0)</f>
        <v>1074476633</v>
      </c>
      <c r="O1252" s="15"/>
      <c r="P1252" s="15"/>
    </row>
    <row r="1253" spans="1:16">
      <c r="A1253" s="16" t="s">
        <v>4679</v>
      </c>
      <c r="B1253" s="373">
        <v>2153518169979</v>
      </c>
      <c r="D1253" s="22" t="s">
        <v>4667</v>
      </c>
      <c r="E1253" s="22">
        <v>23</v>
      </c>
      <c r="F1253" s="22">
        <v>3</v>
      </c>
      <c r="G1253" s="22">
        <v>0</v>
      </c>
      <c r="H1253" s="22" t="s">
        <v>2037</v>
      </c>
      <c r="K1253" s="15">
        <f t="shared" si="57"/>
        <v>1</v>
      </c>
      <c r="L1253" s="15" t="str">
        <f t="shared" si="58"/>
        <v>23</v>
      </c>
      <c r="M1253" s="15" t="str">
        <f t="shared" si="59"/>
        <v>2023年製</v>
      </c>
      <c r="N1253" s="422">
        <f>VLOOKUP(B:B,価格調査!B:S,18,0)</f>
        <v>1074476625</v>
      </c>
      <c r="O1253" s="15"/>
      <c r="P1253" s="15"/>
    </row>
    <row r="1254" spans="1:16">
      <c r="A1254" s="16" t="s">
        <v>4679</v>
      </c>
      <c r="B1254" s="373">
        <v>2154517169977</v>
      </c>
      <c r="D1254" s="22" t="s">
        <v>2699</v>
      </c>
      <c r="E1254" s="22">
        <v>23</v>
      </c>
      <c r="F1254" s="22">
        <v>370</v>
      </c>
      <c r="G1254" s="22">
        <v>0</v>
      </c>
      <c r="H1254" s="22" t="s">
        <v>2037</v>
      </c>
      <c r="K1254" s="15">
        <f t="shared" si="57"/>
        <v>1</v>
      </c>
      <c r="L1254" s="15" t="str">
        <f t="shared" si="58"/>
        <v>23</v>
      </c>
      <c r="M1254" s="15" t="str">
        <f t="shared" si="59"/>
        <v>2023年製</v>
      </c>
      <c r="N1254" s="422">
        <f>VLOOKUP(B:B,価格調査!B:S,18,0)</f>
        <v>1074476627</v>
      </c>
      <c r="O1254" s="15"/>
      <c r="P1254" s="15"/>
    </row>
    <row r="1255" spans="1:16">
      <c r="A1255" s="16" t="s">
        <v>4679</v>
      </c>
      <c r="B1255" s="373">
        <v>2155017169979</v>
      </c>
      <c r="D1255" s="22" t="s">
        <v>6186</v>
      </c>
      <c r="E1255" s="22">
        <v>23</v>
      </c>
      <c r="F1255" s="22">
        <v>64</v>
      </c>
      <c r="G1255" s="22">
        <v>0</v>
      </c>
      <c r="H1255" s="22" t="s">
        <v>2037</v>
      </c>
      <c r="K1255" s="15">
        <f t="shared" si="57"/>
        <v>1</v>
      </c>
      <c r="L1255" s="15" t="str">
        <f t="shared" si="58"/>
        <v>23</v>
      </c>
      <c r="M1255" s="15" t="str">
        <f t="shared" si="59"/>
        <v>2023年製</v>
      </c>
      <c r="N1255" s="422">
        <f>VLOOKUP(B:B,価格調査!B:S,18,0)</f>
        <v>1074476626</v>
      </c>
      <c r="O1255" s="15"/>
      <c r="P1255" s="15"/>
    </row>
    <row r="1256" spans="1:16">
      <c r="A1256" s="16" t="s">
        <v>4679</v>
      </c>
      <c r="B1256" s="373">
        <v>2254018169978</v>
      </c>
      <c r="D1256" s="22" t="s">
        <v>2700</v>
      </c>
      <c r="E1256" s="22">
        <v>23</v>
      </c>
      <c r="F1256" s="22">
        <v>99</v>
      </c>
      <c r="G1256" s="22">
        <v>0</v>
      </c>
      <c r="H1256" s="22" t="s">
        <v>2037</v>
      </c>
      <c r="K1256" s="15">
        <f t="shared" si="57"/>
        <v>1</v>
      </c>
      <c r="L1256" s="15" t="str">
        <f t="shared" si="58"/>
        <v>23</v>
      </c>
      <c r="M1256" s="15" t="str">
        <f t="shared" si="59"/>
        <v>2023年製</v>
      </c>
      <c r="N1256" s="422">
        <f>VLOOKUP(B:B,価格調査!B:S,18,0)</f>
        <v>1074476624</v>
      </c>
      <c r="O1256" s="15"/>
      <c r="P1256" s="15"/>
    </row>
    <row r="1257" spans="1:16">
      <c r="A1257" s="16" t="s">
        <v>4679</v>
      </c>
      <c r="B1257" s="373">
        <v>2254518169973</v>
      </c>
      <c r="D1257" s="22" t="s">
        <v>2701</v>
      </c>
      <c r="E1257" s="22">
        <v>23</v>
      </c>
      <c r="F1257" s="22">
        <v>92</v>
      </c>
      <c r="G1257" s="22">
        <v>0</v>
      </c>
      <c r="H1257" s="22" t="s">
        <v>2037</v>
      </c>
      <c r="K1257" s="15">
        <f t="shared" si="57"/>
        <v>1</v>
      </c>
      <c r="L1257" s="15" t="str">
        <f t="shared" si="58"/>
        <v>23</v>
      </c>
      <c r="M1257" s="15" t="str">
        <f t="shared" si="59"/>
        <v>2023年製</v>
      </c>
      <c r="N1257" s="422">
        <f>VLOOKUP(B:B,価格調査!B:S,18,0)</f>
        <v>1074476623</v>
      </c>
      <c r="O1257" s="15"/>
      <c r="P1257" s="15"/>
    </row>
    <row r="1258" spans="1:16">
      <c r="A1258" s="16" t="s">
        <v>4679</v>
      </c>
      <c r="B1258" s="373">
        <v>2454018169972</v>
      </c>
      <c r="D1258" s="22" t="s">
        <v>2702</v>
      </c>
      <c r="E1258" s="22">
        <v>23</v>
      </c>
      <c r="F1258" s="22">
        <v>1</v>
      </c>
      <c r="G1258" s="22">
        <v>0</v>
      </c>
      <c r="H1258" s="22" t="s">
        <v>2037</v>
      </c>
      <c r="K1258" s="15">
        <f t="shared" si="57"/>
        <v>1</v>
      </c>
      <c r="L1258" s="15" t="str">
        <f t="shared" si="58"/>
        <v>23</v>
      </c>
      <c r="M1258" s="15" t="str">
        <f t="shared" si="59"/>
        <v>2023年製</v>
      </c>
      <c r="N1258" s="422">
        <f>VLOOKUP(B:B,価格調査!B:S,18,0)</f>
        <v>1074476621</v>
      </c>
      <c r="O1258" s="15"/>
      <c r="P1258" s="15"/>
    </row>
    <row r="1259" spans="1:16">
      <c r="A1259" s="16" t="s">
        <v>4679</v>
      </c>
      <c r="B1259" s="373">
        <v>2255518189305</v>
      </c>
      <c r="D1259" s="22" t="s">
        <v>2707</v>
      </c>
      <c r="E1259" s="22">
        <v>23</v>
      </c>
      <c r="F1259" s="22">
        <v>18</v>
      </c>
      <c r="G1259" s="22">
        <v>0</v>
      </c>
      <c r="H1259" s="22" t="s">
        <v>2037</v>
      </c>
      <c r="K1259" s="15">
        <f t="shared" si="57"/>
        <v>1</v>
      </c>
      <c r="L1259" s="15" t="str">
        <f t="shared" si="58"/>
        <v>23</v>
      </c>
      <c r="M1259" s="15" t="str">
        <f t="shared" si="59"/>
        <v>2023年製</v>
      </c>
      <c r="N1259" s="422">
        <f>VLOOKUP(B:B,価格調査!B:S,18,0)</f>
        <v>1074476532</v>
      </c>
      <c r="O1259" s="15"/>
      <c r="P1259" s="15"/>
    </row>
    <row r="1260" spans="1:16">
      <c r="A1260" s="16" t="s">
        <v>4679</v>
      </c>
      <c r="B1260" s="373">
        <v>2454018189208</v>
      </c>
      <c r="D1260" s="22" t="s">
        <v>2710</v>
      </c>
      <c r="E1260" s="22">
        <v>23</v>
      </c>
      <c r="F1260" s="22">
        <v>1</v>
      </c>
      <c r="G1260" s="22">
        <v>0</v>
      </c>
      <c r="H1260" s="22" t="s">
        <v>2037</v>
      </c>
      <c r="K1260" s="15">
        <f t="shared" si="57"/>
        <v>1</v>
      </c>
      <c r="L1260" s="15" t="str">
        <f t="shared" si="58"/>
        <v>23</v>
      </c>
      <c r="M1260" s="15" t="str">
        <f t="shared" si="59"/>
        <v>2023年製</v>
      </c>
      <c r="N1260" s="422">
        <f>VLOOKUP(B:B,価格調査!B:S,18,0)</f>
        <v>1074476730</v>
      </c>
      <c r="O1260" s="15"/>
      <c r="P1260" s="15"/>
    </row>
    <row r="1261" spans="1:16">
      <c r="A1261" s="16" t="s">
        <v>4679</v>
      </c>
      <c r="B1261" s="373">
        <v>1956016129879</v>
      </c>
      <c r="D1261" s="22" t="s">
        <v>2726</v>
      </c>
      <c r="E1261" s="22">
        <v>23</v>
      </c>
      <c r="F1261" s="22">
        <v>23</v>
      </c>
      <c r="G1261" s="22">
        <v>0</v>
      </c>
      <c r="H1261" s="22" t="s">
        <v>2037</v>
      </c>
      <c r="K1261" s="15">
        <f t="shared" si="57"/>
        <v>1</v>
      </c>
      <c r="L1261" s="15" t="str">
        <f t="shared" si="58"/>
        <v>23</v>
      </c>
      <c r="M1261" s="15" t="str">
        <f t="shared" si="59"/>
        <v>2023年製</v>
      </c>
      <c r="N1261" s="422">
        <f>VLOOKUP(B:B,価格調査!B:S,18,0)</f>
        <v>1074475755</v>
      </c>
      <c r="O1261" s="15"/>
      <c r="P1261" s="15"/>
    </row>
    <row r="1262" spans="1:16">
      <c r="A1262" s="16" t="s">
        <v>4679</v>
      </c>
      <c r="B1262" s="373">
        <v>2155017129867</v>
      </c>
      <c r="D1262" s="22" t="s">
        <v>6318</v>
      </c>
      <c r="E1262" s="22">
        <v>23</v>
      </c>
      <c r="F1262" s="22">
        <v>42</v>
      </c>
      <c r="G1262" s="22">
        <v>0</v>
      </c>
      <c r="H1262" s="22" t="s">
        <v>2037</v>
      </c>
      <c r="K1262" s="15">
        <f t="shared" si="57"/>
        <v>1</v>
      </c>
      <c r="L1262" s="15" t="str">
        <f t="shared" si="58"/>
        <v>23</v>
      </c>
      <c r="M1262" s="15" t="str">
        <f t="shared" si="59"/>
        <v>2023年製</v>
      </c>
      <c r="N1262" s="422">
        <f>VLOOKUP(B:B,価格調査!B:S,18,0)</f>
        <v>1074476265</v>
      </c>
      <c r="O1262" s="15"/>
      <c r="P1262" s="15"/>
    </row>
    <row r="1263" spans="1:16">
      <c r="A1263" s="16" t="s">
        <v>4679</v>
      </c>
      <c r="B1263" s="373">
        <v>2254018129873</v>
      </c>
      <c r="D1263" s="22" t="s">
        <v>2729</v>
      </c>
      <c r="E1263" s="22">
        <v>23</v>
      </c>
      <c r="F1263" s="22">
        <v>7</v>
      </c>
      <c r="G1263" s="22">
        <v>0</v>
      </c>
      <c r="H1263" s="22" t="s">
        <v>2037</v>
      </c>
      <c r="K1263" s="15">
        <f t="shared" si="57"/>
        <v>1</v>
      </c>
      <c r="L1263" s="15" t="str">
        <f t="shared" si="58"/>
        <v>23</v>
      </c>
      <c r="M1263" s="15" t="str">
        <f t="shared" si="59"/>
        <v>2023年製</v>
      </c>
      <c r="N1263" s="422">
        <f>VLOOKUP(B:B,価格調査!B:S,18,0)</f>
        <v>1074476666</v>
      </c>
      <c r="O1263" s="15"/>
      <c r="P1263" s="15"/>
    </row>
    <row r="1264" spans="1:16">
      <c r="A1264" s="16" t="s">
        <v>4679</v>
      </c>
      <c r="B1264" s="373">
        <v>2254518129960</v>
      </c>
      <c r="D1264" s="22" t="s">
        <v>2732</v>
      </c>
      <c r="E1264" s="22">
        <v>23</v>
      </c>
      <c r="F1264" s="22">
        <v>1</v>
      </c>
      <c r="G1264" s="22">
        <v>0</v>
      </c>
      <c r="H1264" s="22" t="s">
        <v>2037</v>
      </c>
      <c r="K1264" s="15">
        <f t="shared" si="57"/>
        <v>1</v>
      </c>
      <c r="L1264" s="15" t="str">
        <f t="shared" si="58"/>
        <v>23</v>
      </c>
      <c r="M1264" s="15" t="str">
        <f t="shared" si="59"/>
        <v>2023年製</v>
      </c>
      <c r="N1264" s="422">
        <f>VLOOKUP(B:B,価格調査!B:S,18,0)</f>
        <v>0</v>
      </c>
      <c r="O1264" s="15"/>
      <c r="P1264" s="15"/>
    </row>
    <row r="1265" spans="1:16">
      <c r="A1265" s="16" t="s">
        <v>4679</v>
      </c>
      <c r="B1265" s="373">
        <v>2255518129943</v>
      </c>
      <c r="D1265" s="22" t="s">
        <v>2733</v>
      </c>
      <c r="E1265" s="22">
        <v>23</v>
      </c>
      <c r="F1265" s="22">
        <v>4</v>
      </c>
      <c r="G1265" s="22">
        <v>0</v>
      </c>
      <c r="H1265" s="22" t="s">
        <v>2037</v>
      </c>
      <c r="K1265" s="15">
        <f t="shared" si="57"/>
        <v>1</v>
      </c>
      <c r="L1265" s="15" t="str">
        <f t="shared" si="58"/>
        <v>23</v>
      </c>
      <c r="M1265" s="15" t="str">
        <f t="shared" si="59"/>
        <v>2023年製</v>
      </c>
      <c r="N1265" s="422">
        <f>VLOOKUP(B:B,価格調査!B:S,18,0)</f>
        <v>1074476280</v>
      </c>
      <c r="O1265" s="15"/>
      <c r="P1265" s="15"/>
    </row>
    <row r="1266" spans="1:16">
      <c r="A1266" s="16" t="s">
        <v>4679</v>
      </c>
      <c r="B1266" s="373">
        <v>2355518129940</v>
      </c>
      <c r="D1266" s="22" t="s">
        <v>2734</v>
      </c>
      <c r="E1266" s="22">
        <v>23</v>
      </c>
      <c r="F1266" s="22">
        <v>38</v>
      </c>
      <c r="G1266" s="22">
        <v>0</v>
      </c>
      <c r="H1266" s="22" t="s">
        <v>2037</v>
      </c>
      <c r="K1266" s="15">
        <f t="shared" si="57"/>
        <v>1</v>
      </c>
      <c r="L1266" s="15" t="str">
        <f t="shared" si="58"/>
        <v>23</v>
      </c>
      <c r="M1266" s="15" t="str">
        <f t="shared" si="59"/>
        <v>2023年製</v>
      </c>
      <c r="N1266" s="422">
        <f>VLOOKUP(B:B,価格調査!B:S,18,0)</f>
        <v>1074476289</v>
      </c>
      <c r="O1266" s="15"/>
      <c r="P1266" s="15"/>
    </row>
    <row r="1267" spans="1:16">
      <c r="A1267" s="16" t="s">
        <v>4679</v>
      </c>
      <c r="B1267" s="373">
        <v>2356018129850</v>
      </c>
      <c r="D1267" s="22" t="s">
        <v>4697</v>
      </c>
      <c r="E1267" s="22">
        <v>23</v>
      </c>
      <c r="F1267" s="22">
        <v>62</v>
      </c>
      <c r="G1267" s="22">
        <v>0</v>
      </c>
      <c r="H1267" s="22" t="s">
        <v>2037</v>
      </c>
      <c r="K1267" s="15">
        <f t="shared" si="57"/>
        <v>1</v>
      </c>
      <c r="L1267" s="15" t="str">
        <f t="shared" si="58"/>
        <v>23</v>
      </c>
      <c r="M1267" s="15" t="str">
        <f t="shared" si="59"/>
        <v>2023年製</v>
      </c>
      <c r="N1267" s="422">
        <f>VLOOKUP(B:B,価格調査!B:S,18,0)</f>
        <v>1074476284</v>
      </c>
      <c r="O1267" s="15"/>
      <c r="P1267" s="15"/>
    </row>
    <row r="1268" spans="1:16">
      <c r="A1268" s="16" t="s">
        <v>4679</v>
      </c>
      <c r="B1268" s="373">
        <v>2454018129877</v>
      </c>
      <c r="D1268" s="22" t="s">
        <v>2738</v>
      </c>
      <c r="E1268" s="22">
        <v>23</v>
      </c>
      <c r="F1268" s="22">
        <v>2</v>
      </c>
      <c r="G1268" s="22">
        <v>0</v>
      </c>
      <c r="H1268" s="22" t="s">
        <v>2037</v>
      </c>
      <c r="K1268" s="15">
        <f t="shared" si="57"/>
        <v>1</v>
      </c>
      <c r="L1268" s="15" t="str">
        <f t="shared" si="58"/>
        <v>23</v>
      </c>
      <c r="M1268" s="15" t="str">
        <f t="shared" si="59"/>
        <v>2023年製</v>
      </c>
      <c r="N1268" s="422">
        <f>VLOOKUP(B:B,価格調査!B:S,18,0)</f>
        <v>1074476665</v>
      </c>
      <c r="O1268" s="15"/>
      <c r="P1268" s="15"/>
    </row>
    <row r="1269" spans="1:16">
      <c r="A1269" s="16" t="s">
        <v>4679</v>
      </c>
      <c r="B1269" s="373">
        <v>2454019129876</v>
      </c>
      <c r="D1269" s="22" t="s">
        <v>2742</v>
      </c>
      <c r="E1269" s="22">
        <v>23</v>
      </c>
      <c r="F1269" s="22">
        <v>38</v>
      </c>
      <c r="G1269" s="22">
        <v>0</v>
      </c>
      <c r="H1269" s="22" t="s">
        <v>2037</v>
      </c>
      <c r="K1269" s="15">
        <f t="shared" si="57"/>
        <v>1</v>
      </c>
      <c r="L1269" s="15" t="str">
        <f t="shared" si="58"/>
        <v>23</v>
      </c>
      <c r="M1269" s="15" t="str">
        <f t="shared" si="59"/>
        <v>2023年製</v>
      </c>
      <c r="N1269" s="422">
        <f>VLOOKUP(B:B,価格調査!B:S,18,0)</f>
        <v>1074475754</v>
      </c>
      <c r="O1269" s="15"/>
      <c r="P1269" s="15"/>
    </row>
    <row r="1270" spans="1:16">
      <c r="A1270" s="16" t="s">
        <v>4679</v>
      </c>
      <c r="B1270" s="373">
        <v>2055516328351</v>
      </c>
      <c r="D1270" s="22" t="s">
        <v>2344</v>
      </c>
      <c r="E1270" s="22">
        <v>23</v>
      </c>
      <c r="F1270" s="22">
        <v>12</v>
      </c>
      <c r="G1270" s="22">
        <v>0</v>
      </c>
      <c r="H1270" s="22" t="s">
        <v>2037</v>
      </c>
      <c r="K1270" s="15">
        <f t="shared" si="57"/>
        <v>1</v>
      </c>
      <c r="L1270" s="15" t="str">
        <f t="shared" si="58"/>
        <v>23</v>
      </c>
      <c r="M1270" s="15" t="str">
        <f t="shared" si="59"/>
        <v>2023年製</v>
      </c>
      <c r="N1270" s="422" t="e">
        <f>VLOOKUP(B:B,価格調査!B:S,18,0)</f>
        <v>#N/A</v>
      </c>
      <c r="O1270" s="15"/>
      <c r="P1270" s="15"/>
    </row>
    <row r="1271" spans="1:16">
      <c r="A1271" s="16" t="s">
        <v>4679</v>
      </c>
      <c r="B1271" s="373">
        <v>1556514119190</v>
      </c>
      <c r="D1271" s="22" t="s">
        <v>2662</v>
      </c>
      <c r="E1271" s="22">
        <v>23</v>
      </c>
      <c r="F1271" s="22">
        <v>4</v>
      </c>
      <c r="G1271" s="22">
        <v>0</v>
      </c>
      <c r="H1271" s="22" t="s">
        <v>2037</v>
      </c>
      <c r="K1271" s="15">
        <f t="shared" si="57"/>
        <v>1</v>
      </c>
      <c r="L1271" s="15" t="str">
        <f t="shared" si="58"/>
        <v>23</v>
      </c>
      <c r="M1271" s="15" t="str">
        <f t="shared" si="59"/>
        <v>2023年製</v>
      </c>
      <c r="N1271" s="422">
        <f>VLOOKUP(B:B,価格調査!B:S,18,0)</f>
        <v>1074476724</v>
      </c>
      <c r="O1271" s="15"/>
      <c r="P1271" s="15"/>
    </row>
    <row r="1272" spans="1:16">
      <c r="A1272" s="16" t="s">
        <v>4679</v>
      </c>
      <c r="B1272" s="373">
        <v>1956515119272</v>
      </c>
      <c r="D1272" s="22" t="s">
        <v>2672</v>
      </c>
      <c r="E1272" s="22">
        <v>23</v>
      </c>
      <c r="F1272" s="22">
        <v>1</v>
      </c>
      <c r="G1272" s="22">
        <v>0</v>
      </c>
      <c r="H1272" s="22" t="s">
        <v>2037</v>
      </c>
      <c r="K1272" s="15">
        <f t="shared" si="57"/>
        <v>1</v>
      </c>
      <c r="L1272" s="15" t="str">
        <f t="shared" si="58"/>
        <v>23</v>
      </c>
      <c r="M1272" s="15" t="str">
        <f t="shared" si="59"/>
        <v>2023年製</v>
      </c>
      <c r="N1272" s="422">
        <f>VLOOKUP(B:B,価格調査!B:S,18,0)</f>
        <v>1074476459</v>
      </c>
      <c r="O1272" s="15"/>
      <c r="P1272" s="15"/>
    </row>
    <row r="1273" spans="1:16">
      <c r="A1273" s="16" t="s">
        <v>4679</v>
      </c>
      <c r="B1273" s="373">
        <v>1956515119517</v>
      </c>
      <c r="D1273" s="22" t="s">
        <v>2673</v>
      </c>
      <c r="E1273" s="22">
        <v>23</v>
      </c>
      <c r="F1273" s="22">
        <v>15</v>
      </c>
      <c r="G1273" s="22">
        <v>0</v>
      </c>
      <c r="H1273" s="22" t="s">
        <v>2037</v>
      </c>
      <c r="K1273" s="15">
        <f t="shared" si="57"/>
        <v>2</v>
      </c>
      <c r="L1273" s="15" t="str">
        <f t="shared" si="58"/>
        <v>23</v>
      </c>
      <c r="M1273" s="15" t="str">
        <f t="shared" si="59"/>
        <v>2023年製</v>
      </c>
      <c r="N1273" s="422">
        <f>VLOOKUP(B:B,価格調査!B:S,18,0)</f>
        <v>0</v>
      </c>
      <c r="O1273" s="15"/>
      <c r="P1273" s="15"/>
    </row>
    <row r="1274" spans="1:16">
      <c r="A1274" s="16" t="s">
        <v>4679</v>
      </c>
      <c r="B1274" s="373">
        <v>2355018119359</v>
      </c>
      <c r="D1274" s="22" t="s">
        <v>2789</v>
      </c>
      <c r="E1274" s="22">
        <v>23</v>
      </c>
      <c r="F1274" s="22">
        <v>57</v>
      </c>
      <c r="G1274" s="22">
        <v>0</v>
      </c>
      <c r="H1274" s="22" t="s">
        <v>2037</v>
      </c>
      <c r="K1274" s="15">
        <f t="shared" si="57"/>
        <v>1</v>
      </c>
      <c r="L1274" s="15" t="str">
        <f t="shared" si="58"/>
        <v>23</v>
      </c>
      <c r="M1274" s="15" t="str">
        <f t="shared" si="59"/>
        <v>2023年製</v>
      </c>
      <c r="N1274" s="422">
        <f>VLOOKUP(B:B,価格調査!B:S,18,0)</f>
        <v>1074476456</v>
      </c>
      <c r="O1274" s="15"/>
      <c r="P1274" s="15"/>
    </row>
    <row r="1275" spans="1:16">
      <c r="A1275" s="16" t="s">
        <v>4679</v>
      </c>
      <c r="B1275" s="373">
        <v>2156017232045</v>
      </c>
      <c r="D1275" s="22" t="s">
        <v>7823</v>
      </c>
      <c r="E1275" s="22">
        <v>23</v>
      </c>
      <c r="F1275" s="22">
        <v>3</v>
      </c>
      <c r="G1275" s="22">
        <v>0</v>
      </c>
      <c r="H1275" s="22" t="s">
        <v>2037</v>
      </c>
      <c r="K1275" s="15">
        <f t="shared" si="57"/>
        <v>1</v>
      </c>
      <c r="L1275" s="15" t="str">
        <f t="shared" si="58"/>
        <v>23</v>
      </c>
      <c r="M1275" s="15" t="str">
        <f t="shared" si="59"/>
        <v>2023年製</v>
      </c>
      <c r="N1275" s="422" t="e">
        <f>VLOOKUP(B:B,価格調査!B:S,18,0)</f>
        <v>#N/A</v>
      </c>
      <c r="O1275" s="15"/>
      <c r="P1275" s="15"/>
    </row>
    <row r="1276" spans="1:16">
      <c r="A1276" s="16" t="s">
        <v>4679</v>
      </c>
      <c r="B1276" s="373">
        <v>2256017232042</v>
      </c>
      <c r="D1276" s="22" t="s">
        <v>2790</v>
      </c>
      <c r="E1276" s="22">
        <v>23</v>
      </c>
      <c r="F1276" s="22">
        <v>2</v>
      </c>
      <c r="G1276" s="22">
        <v>0</v>
      </c>
      <c r="H1276" s="22" t="s">
        <v>2037</v>
      </c>
      <c r="K1276" s="15">
        <f t="shared" si="57"/>
        <v>1</v>
      </c>
      <c r="L1276" s="15" t="str">
        <f t="shared" si="58"/>
        <v>23</v>
      </c>
      <c r="M1276" s="15" t="str">
        <f t="shared" si="59"/>
        <v>2023年製</v>
      </c>
      <c r="N1276" s="422" t="e">
        <f>VLOOKUP(B:B,価格調査!B:S,18,0)</f>
        <v>#N/A</v>
      </c>
      <c r="O1276" s="15"/>
      <c r="P1276" s="15"/>
    </row>
    <row r="1277" spans="1:16">
      <c r="A1277" s="16" t="s">
        <v>4679</v>
      </c>
      <c r="B1277" s="373">
        <v>2155017111305</v>
      </c>
      <c r="D1277" s="22" t="s">
        <v>2791</v>
      </c>
      <c r="E1277" s="22">
        <v>23</v>
      </c>
      <c r="F1277" s="22">
        <v>24</v>
      </c>
      <c r="G1277" s="22">
        <v>0</v>
      </c>
      <c r="H1277" s="22" t="s">
        <v>2037</v>
      </c>
      <c r="K1277" s="15">
        <f t="shared" si="57"/>
        <v>1</v>
      </c>
      <c r="L1277" s="15" t="str">
        <f t="shared" si="58"/>
        <v>23</v>
      </c>
      <c r="M1277" s="15" t="str">
        <f t="shared" si="59"/>
        <v>2023年製</v>
      </c>
      <c r="N1277" s="422">
        <f>VLOOKUP(B:B,価格調査!B:S,18,0)</f>
        <v>1074475807</v>
      </c>
      <c r="O1277" s="15"/>
      <c r="P1277" s="15"/>
    </row>
    <row r="1278" spans="1:16">
      <c r="A1278" s="16" t="s">
        <v>4679</v>
      </c>
      <c r="B1278" s="373">
        <v>1756515110282</v>
      </c>
      <c r="D1278" s="22" t="s">
        <v>2667</v>
      </c>
      <c r="E1278" s="22">
        <v>23</v>
      </c>
      <c r="F1278" s="22">
        <v>4</v>
      </c>
      <c r="G1278" s="22">
        <v>0</v>
      </c>
      <c r="H1278" s="22" t="s">
        <v>2037</v>
      </c>
      <c r="K1278" s="15">
        <f t="shared" si="57"/>
        <v>1</v>
      </c>
      <c r="L1278" s="15" t="str">
        <f t="shared" si="58"/>
        <v>23</v>
      </c>
      <c r="M1278" s="15" t="str">
        <f t="shared" si="59"/>
        <v>2023年製</v>
      </c>
      <c r="N1278" s="422" t="e">
        <f>VLOOKUP(B:B,価格調査!B:S,18,0)</f>
        <v>#N/A</v>
      </c>
      <c r="O1278" s="15"/>
      <c r="P1278" s="15"/>
    </row>
    <row r="1279" spans="1:16">
      <c r="A1279" s="16" t="s">
        <v>4679</v>
      </c>
      <c r="B1279" s="373">
        <v>1656515208722</v>
      </c>
      <c r="D1279" s="22" t="s">
        <v>2792</v>
      </c>
      <c r="E1279" s="22">
        <v>23</v>
      </c>
      <c r="F1279" s="22">
        <v>28</v>
      </c>
      <c r="G1279" s="22">
        <v>0</v>
      </c>
      <c r="H1279" s="22" t="s">
        <v>2037</v>
      </c>
      <c r="K1279" s="15">
        <f t="shared" si="57"/>
        <v>1</v>
      </c>
      <c r="L1279" s="15" t="str">
        <f t="shared" si="58"/>
        <v>23</v>
      </c>
      <c r="M1279" s="15" t="str">
        <f t="shared" si="59"/>
        <v>2023年製</v>
      </c>
      <c r="N1279" s="422" t="e">
        <f>VLOOKUP(B:B,価格調査!B:S,18,0)</f>
        <v>#N/A</v>
      </c>
      <c r="O1279" s="15"/>
      <c r="P1279" s="15"/>
    </row>
    <row r="1280" spans="1:16">
      <c r="A1280" s="16" t="s">
        <v>4679</v>
      </c>
      <c r="B1280" s="373">
        <v>1556514208726</v>
      </c>
      <c r="D1280" s="22" t="s">
        <v>2793</v>
      </c>
      <c r="E1280" s="22">
        <v>23</v>
      </c>
      <c r="F1280" s="22">
        <v>249</v>
      </c>
      <c r="G1280" s="22">
        <v>0</v>
      </c>
      <c r="H1280" s="22" t="s">
        <v>2037</v>
      </c>
      <c r="K1280" s="15">
        <f t="shared" si="57"/>
        <v>1</v>
      </c>
      <c r="L1280" s="15" t="str">
        <f t="shared" si="58"/>
        <v>23</v>
      </c>
      <c r="M1280" s="15" t="str">
        <f t="shared" si="59"/>
        <v>2023年製</v>
      </c>
      <c r="N1280" s="422" t="e">
        <f>VLOOKUP(B:B,価格調査!B:S,18,0)</f>
        <v>#N/A</v>
      </c>
      <c r="O1280" s="15"/>
      <c r="P1280" s="15"/>
    </row>
    <row r="1281" spans="1:16">
      <c r="A1281" s="16" t="s">
        <v>4679</v>
      </c>
      <c r="B1281" s="373">
        <v>2355518209604</v>
      </c>
      <c r="D1281" s="22" t="s">
        <v>2794</v>
      </c>
      <c r="E1281" s="22">
        <v>23</v>
      </c>
      <c r="F1281" s="22">
        <v>106</v>
      </c>
      <c r="G1281" s="22">
        <v>0</v>
      </c>
      <c r="H1281" s="22" t="s">
        <v>2037</v>
      </c>
      <c r="K1281" s="15">
        <f t="shared" si="57"/>
        <v>1</v>
      </c>
      <c r="L1281" s="15" t="str">
        <f t="shared" si="58"/>
        <v>23</v>
      </c>
      <c r="M1281" s="15" t="str">
        <f t="shared" si="59"/>
        <v>2023年製</v>
      </c>
      <c r="N1281" s="422" t="e">
        <f>VLOOKUP(B:B,価格調査!B:S,18,0)</f>
        <v>#N/A</v>
      </c>
      <c r="O1281" s="15"/>
      <c r="P1281" s="15"/>
    </row>
    <row r="1282" spans="1:16">
      <c r="A1282" s="16" t="s">
        <v>4679</v>
      </c>
      <c r="B1282" s="373">
        <v>2256517209605</v>
      </c>
      <c r="D1282" s="22" t="s">
        <v>2795</v>
      </c>
      <c r="E1282" s="22">
        <v>23</v>
      </c>
      <c r="F1282" s="22">
        <v>48</v>
      </c>
      <c r="G1282" s="22">
        <v>0</v>
      </c>
      <c r="H1282" s="22" t="s">
        <v>2037</v>
      </c>
      <c r="K1282" s="15">
        <f t="shared" ref="K1282:K1345" si="60">COUNTIF(B:B,B1282)</f>
        <v>1</v>
      </c>
      <c r="L1282" s="15" t="str">
        <f t="shared" ref="L1282:L1345" si="61">RIGHT(E1282,2)</f>
        <v>23</v>
      </c>
      <c r="M1282" s="15" t="str">
        <f t="shared" ref="M1282:M1345" si="62">"20"&amp;L1282&amp;"年製"</f>
        <v>2023年製</v>
      </c>
      <c r="N1282" s="422" t="e">
        <f>VLOOKUP(B:B,価格調査!B:S,18,0)</f>
        <v>#N/A</v>
      </c>
      <c r="O1282" s="15"/>
      <c r="P1282" s="15"/>
    </row>
    <row r="1283" spans="1:16">
      <c r="A1283" s="16" t="s">
        <v>4679</v>
      </c>
      <c r="B1283" s="373">
        <v>2355519209603</v>
      </c>
      <c r="D1283" s="22" t="s">
        <v>2796</v>
      </c>
      <c r="E1283" s="22">
        <v>23</v>
      </c>
      <c r="F1283" s="22">
        <v>32</v>
      </c>
      <c r="G1283" s="22">
        <v>0</v>
      </c>
      <c r="H1283" s="22" t="s">
        <v>2037</v>
      </c>
      <c r="K1283" s="15">
        <f t="shared" si="60"/>
        <v>1</v>
      </c>
      <c r="L1283" s="15" t="str">
        <f t="shared" si="61"/>
        <v>23</v>
      </c>
      <c r="M1283" s="15" t="str">
        <f t="shared" si="62"/>
        <v>2023年製</v>
      </c>
      <c r="N1283" s="422" t="e">
        <f>VLOOKUP(B:B,価格調査!B:S,18,0)</f>
        <v>#N/A</v>
      </c>
      <c r="O1283" s="15"/>
      <c r="P1283" s="15"/>
    </row>
    <row r="1284" spans="1:16">
      <c r="A1284" s="16" t="s">
        <v>4679</v>
      </c>
      <c r="B1284" s="373">
        <v>1656015111331</v>
      </c>
      <c r="D1284" s="22" t="s">
        <v>2664</v>
      </c>
      <c r="E1284" s="22">
        <v>23</v>
      </c>
      <c r="F1284" s="22">
        <v>33</v>
      </c>
      <c r="G1284" s="22">
        <v>0</v>
      </c>
      <c r="H1284" s="22" t="s">
        <v>2037</v>
      </c>
      <c r="K1284" s="15">
        <f t="shared" si="60"/>
        <v>1</v>
      </c>
      <c r="L1284" s="15" t="str">
        <f t="shared" si="61"/>
        <v>23</v>
      </c>
      <c r="M1284" s="15" t="str">
        <f t="shared" si="62"/>
        <v>2023年製</v>
      </c>
      <c r="N1284" s="422">
        <f>VLOOKUP(B:B,価格調査!B:S,18,0)</f>
        <v>1074476353</v>
      </c>
      <c r="O1284" s="15"/>
      <c r="P1284" s="15"/>
    </row>
    <row r="1285" spans="1:16">
      <c r="A1285" s="16" t="s">
        <v>4679</v>
      </c>
      <c r="B1285" s="373">
        <v>1757014111336</v>
      </c>
      <c r="D1285" s="22" t="s">
        <v>2797</v>
      </c>
      <c r="E1285" s="22">
        <v>23</v>
      </c>
      <c r="F1285" s="22">
        <v>2</v>
      </c>
      <c r="G1285" s="22">
        <v>0</v>
      </c>
      <c r="H1285" s="22" t="s">
        <v>2037</v>
      </c>
      <c r="K1285" s="15">
        <f t="shared" si="60"/>
        <v>1</v>
      </c>
      <c r="L1285" s="15" t="str">
        <f t="shared" si="61"/>
        <v>23</v>
      </c>
      <c r="M1285" s="15" t="str">
        <f t="shared" si="62"/>
        <v>2023年製</v>
      </c>
      <c r="N1285" s="422">
        <f>VLOOKUP(B:B,価格調査!B:S,18,0)</f>
        <v>1074476352</v>
      </c>
      <c r="O1285" s="15"/>
      <c r="P1285" s="15"/>
    </row>
    <row r="1286" spans="1:16">
      <c r="A1286" s="16" t="s">
        <v>4679</v>
      </c>
      <c r="B1286" s="373">
        <v>2156016111334</v>
      </c>
      <c r="D1286" s="22" t="s">
        <v>2798</v>
      </c>
      <c r="E1286" s="22">
        <v>23</v>
      </c>
      <c r="F1286" s="22">
        <v>34</v>
      </c>
      <c r="G1286" s="22">
        <v>0</v>
      </c>
      <c r="H1286" s="22" t="s">
        <v>2037</v>
      </c>
      <c r="K1286" s="15">
        <f t="shared" si="60"/>
        <v>1</v>
      </c>
      <c r="L1286" s="15" t="str">
        <f t="shared" si="61"/>
        <v>23</v>
      </c>
      <c r="M1286" s="15" t="str">
        <f t="shared" si="62"/>
        <v>2023年製</v>
      </c>
      <c r="N1286" s="422">
        <f>VLOOKUP(B:B,価格調査!B:S,18,0)</f>
        <v>1074476684</v>
      </c>
      <c r="O1286" s="15"/>
      <c r="P1286" s="15"/>
    </row>
    <row r="1287" spans="1:16">
      <c r="A1287" s="16" t="s">
        <v>4679</v>
      </c>
      <c r="B1287" s="373">
        <v>2155517111300</v>
      </c>
      <c r="D1287" s="22" t="s">
        <v>2676</v>
      </c>
      <c r="E1287" s="22">
        <v>23</v>
      </c>
      <c r="F1287" s="22">
        <v>60</v>
      </c>
      <c r="G1287" s="22">
        <v>0</v>
      </c>
      <c r="H1287" s="22" t="s">
        <v>2037</v>
      </c>
      <c r="K1287" s="15">
        <f t="shared" si="60"/>
        <v>1</v>
      </c>
      <c r="L1287" s="15" t="str">
        <f t="shared" si="61"/>
        <v>23</v>
      </c>
      <c r="M1287" s="15" t="str">
        <f t="shared" si="62"/>
        <v>2023年製</v>
      </c>
      <c r="N1287" s="422">
        <f>VLOOKUP(B:B,価格調査!B:S,18,0)</f>
        <v>1074476686</v>
      </c>
      <c r="O1287" s="15"/>
      <c r="P1287" s="15"/>
    </row>
    <row r="1288" spans="1:16">
      <c r="A1288" s="16" t="s">
        <v>4679</v>
      </c>
      <c r="B1288" s="373">
        <v>2055016118520</v>
      </c>
      <c r="D1288" s="22" t="s">
        <v>2801</v>
      </c>
      <c r="E1288" s="22">
        <v>23</v>
      </c>
      <c r="F1288" s="22">
        <v>1</v>
      </c>
      <c r="G1288" s="22">
        <v>0</v>
      </c>
      <c r="H1288" s="22" t="s">
        <v>2037</v>
      </c>
      <c r="K1288" s="15">
        <f t="shared" si="60"/>
        <v>1</v>
      </c>
      <c r="L1288" s="15" t="str">
        <f t="shared" si="61"/>
        <v>23</v>
      </c>
      <c r="M1288" s="15" t="str">
        <f t="shared" si="62"/>
        <v>2023年製</v>
      </c>
      <c r="N1288" s="422">
        <f>VLOOKUP(B:B,価格調査!B:S,18,0)</f>
        <v>1074476388</v>
      </c>
      <c r="O1288" s="15"/>
      <c r="P1288" s="15"/>
    </row>
    <row r="1289" spans="1:16">
      <c r="A1289" s="16" t="s">
        <v>4679</v>
      </c>
      <c r="B1289" s="373">
        <v>2055516118525</v>
      </c>
      <c r="D1289" s="22" t="s">
        <v>2802</v>
      </c>
      <c r="E1289" s="22">
        <v>23</v>
      </c>
      <c r="F1289" s="22">
        <v>2</v>
      </c>
      <c r="G1289" s="22">
        <v>0</v>
      </c>
      <c r="H1289" s="22" t="s">
        <v>2037</v>
      </c>
      <c r="K1289" s="15">
        <f t="shared" si="60"/>
        <v>1</v>
      </c>
      <c r="L1289" s="15" t="str">
        <f t="shared" si="61"/>
        <v>23</v>
      </c>
      <c r="M1289" s="15" t="str">
        <f t="shared" si="62"/>
        <v>2023年製</v>
      </c>
      <c r="N1289" s="422">
        <f>VLOOKUP(B:B,価格調査!B:S,18,0)</f>
        <v>1074476315</v>
      </c>
      <c r="O1289" s="15"/>
      <c r="P1289" s="15"/>
    </row>
    <row r="1290" spans="1:16">
      <c r="A1290" s="16" t="s">
        <v>4679</v>
      </c>
      <c r="B1290" s="373">
        <v>2054517118527</v>
      </c>
      <c r="D1290" s="22" t="s">
        <v>7589</v>
      </c>
      <c r="E1290" s="22">
        <v>23</v>
      </c>
      <c r="F1290" s="22">
        <v>24</v>
      </c>
      <c r="G1290" s="22">
        <v>0</v>
      </c>
      <c r="H1290" s="22" t="s">
        <v>2037</v>
      </c>
      <c r="K1290" s="15">
        <f t="shared" si="60"/>
        <v>1</v>
      </c>
      <c r="L1290" s="15" t="str">
        <f t="shared" si="61"/>
        <v>23</v>
      </c>
      <c r="M1290" s="15" t="str">
        <f t="shared" si="62"/>
        <v>2023年製</v>
      </c>
      <c r="N1290" s="422">
        <f>VLOOKUP(B:B,価格調査!B:S,18,0)</f>
        <v>1074476194</v>
      </c>
      <c r="O1290" s="15"/>
      <c r="P1290" s="15"/>
    </row>
    <row r="1291" spans="1:16">
      <c r="A1291" s="16" t="s">
        <v>4679</v>
      </c>
      <c r="B1291" s="373">
        <v>2155517118521</v>
      </c>
      <c r="D1291" s="22" t="s">
        <v>2803</v>
      </c>
      <c r="E1291" s="22">
        <v>23</v>
      </c>
      <c r="F1291" s="22">
        <v>11</v>
      </c>
      <c r="G1291" s="22">
        <v>0</v>
      </c>
      <c r="H1291" s="22" t="s">
        <v>2037</v>
      </c>
      <c r="K1291" s="15">
        <f t="shared" si="60"/>
        <v>1</v>
      </c>
      <c r="L1291" s="15" t="str">
        <f t="shared" si="61"/>
        <v>23</v>
      </c>
      <c r="M1291" s="15" t="str">
        <f t="shared" si="62"/>
        <v>2023年製</v>
      </c>
      <c r="N1291" s="422">
        <f>VLOOKUP(B:B,価格調査!B:S,18,0)</f>
        <v>1074476191</v>
      </c>
      <c r="O1291" s="15"/>
      <c r="P1291" s="15"/>
    </row>
    <row r="1292" spans="1:16">
      <c r="A1292" s="16" t="s">
        <v>4679</v>
      </c>
      <c r="B1292" s="373">
        <v>2255017118523</v>
      </c>
      <c r="D1292" s="22" t="s">
        <v>2682</v>
      </c>
      <c r="E1292" s="22">
        <v>23</v>
      </c>
      <c r="F1292" s="22">
        <v>14</v>
      </c>
      <c r="G1292" s="22">
        <v>0</v>
      </c>
      <c r="H1292" s="22" t="s">
        <v>2037</v>
      </c>
      <c r="K1292" s="15">
        <f t="shared" si="60"/>
        <v>1</v>
      </c>
      <c r="L1292" s="15" t="str">
        <f t="shared" si="61"/>
        <v>23</v>
      </c>
      <c r="M1292" s="15" t="str">
        <f t="shared" si="62"/>
        <v>2023年製</v>
      </c>
      <c r="N1292" s="422">
        <f>VLOOKUP(B:B,価格調査!B:S,18,0)</f>
        <v>1074476387</v>
      </c>
      <c r="O1292" s="15"/>
      <c r="P1292" s="15"/>
    </row>
    <row r="1293" spans="1:16">
      <c r="A1293" s="16" t="s">
        <v>4679</v>
      </c>
      <c r="B1293" s="373">
        <v>2354517118528</v>
      </c>
      <c r="D1293" s="22" t="s">
        <v>2685</v>
      </c>
      <c r="E1293" s="22">
        <v>23</v>
      </c>
      <c r="F1293" s="22">
        <v>7</v>
      </c>
      <c r="G1293" s="22">
        <v>0</v>
      </c>
      <c r="H1293" s="22" t="s">
        <v>2037</v>
      </c>
      <c r="K1293" s="15">
        <f t="shared" si="60"/>
        <v>1</v>
      </c>
      <c r="L1293" s="15" t="str">
        <f t="shared" si="61"/>
        <v>23</v>
      </c>
      <c r="M1293" s="15" t="str">
        <f t="shared" si="62"/>
        <v>2023年製</v>
      </c>
      <c r="N1293" s="422">
        <f>VLOOKUP(B:B,価格調査!B:S,18,0)</f>
        <v>1074476188</v>
      </c>
      <c r="O1293" s="15"/>
      <c r="P1293" s="15"/>
    </row>
    <row r="1294" spans="1:16">
      <c r="A1294" s="16" t="s">
        <v>4679</v>
      </c>
      <c r="B1294" s="373">
        <v>2254518118520</v>
      </c>
      <c r="D1294" s="22" t="s">
        <v>2805</v>
      </c>
      <c r="E1294" s="22">
        <v>23</v>
      </c>
      <c r="F1294" s="22">
        <v>44</v>
      </c>
      <c r="G1294" s="22">
        <v>0</v>
      </c>
      <c r="H1294" s="22" t="s">
        <v>2037</v>
      </c>
      <c r="K1294" s="15">
        <f t="shared" si="60"/>
        <v>1</v>
      </c>
      <c r="L1294" s="15" t="str">
        <f t="shared" si="61"/>
        <v>23</v>
      </c>
      <c r="M1294" s="15" t="str">
        <f t="shared" si="62"/>
        <v>2023年製</v>
      </c>
      <c r="N1294" s="422">
        <f>VLOOKUP(B:B,価格調査!B:S,18,0)</f>
        <v>1074476190</v>
      </c>
      <c r="O1294" s="15"/>
      <c r="P1294" s="15"/>
    </row>
    <row r="1295" spans="1:16">
      <c r="A1295" s="16" t="s">
        <v>4679</v>
      </c>
      <c r="B1295" s="373">
        <v>2454018118529</v>
      </c>
      <c r="D1295" s="22" t="s">
        <v>2806</v>
      </c>
      <c r="E1295" s="22">
        <v>23</v>
      </c>
      <c r="F1295" s="22">
        <v>24</v>
      </c>
      <c r="G1295" s="22">
        <v>0</v>
      </c>
      <c r="H1295" s="22" t="s">
        <v>2037</v>
      </c>
      <c r="K1295" s="15">
        <f t="shared" si="60"/>
        <v>1</v>
      </c>
      <c r="L1295" s="15" t="str">
        <f t="shared" si="61"/>
        <v>23</v>
      </c>
      <c r="M1295" s="15" t="str">
        <f t="shared" si="62"/>
        <v>2023年製</v>
      </c>
      <c r="N1295" s="422">
        <f>VLOOKUP(B:B,価格調査!B:S,18,0)</f>
        <v>1074476189</v>
      </c>
      <c r="O1295" s="15"/>
      <c r="P1295" s="15"/>
    </row>
    <row r="1296" spans="1:16">
      <c r="A1296" s="16" t="s">
        <v>4679</v>
      </c>
      <c r="B1296" s="373">
        <v>2454019118528</v>
      </c>
      <c r="D1296" s="22" t="s">
        <v>7590</v>
      </c>
      <c r="E1296" s="22">
        <v>23</v>
      </c>
      <c r="F1296" s="22">
        <v>10</v>
      </c>
      <c r="G1296" s="22">
        <v>0</v>
      </c>
      <c r="H1296" s="22" t="s">
        <v>2037</v>
      </c>
      <c r="K1296" s="15">
        <f t="shared" si="60"/>
        <v>1</v>
      </c>
      <c r="L1296" s="15" t="str">
        <f t="shared" si="61"/>
        <v>23</v>
      </c>
      <c r="M1296" s="15" t="str">
        <f t="shared" si="62"/>
        <v>2023年製</v>
      </c>
      <c r="N1296" s="422">
        <f>VLOOKUP(B:B,価格調査!B:S,18,0)</f>
        <v>1074476386</v>
      </c>
      <c r="O1296" s="15"/>
      <c r="P1296" s="15"/>
    </row>
    <row r="1297" spans="1:16">
      <c r="A1297" s="16" t="s">
        <v>4679</v>
      </c>
      <c r="B1297" s="373">
        <v>2655020095901</v>
      </c>
      <c r="D1297" s="22" t="s">
        <v>4747</v>
      </c>
      <c r="E1297" s="22">
        <v>23</v>
      </c>
      <c r="F1297" s="22">
        <v>6</v>
      </c>
      <c r="G1297" s="22">
        <v>0</v>
      </c>
      <c r="H1297" s="22" t="s">
        <v>2037</v>
      </c>
      <c r="K1297" s="15">
        <f t="shared" si="60"/>
        <v>1</v>
      </c>
      <c r="L1297" s="15" t="str">
        <f t="shared" si="61"/>
        <v>23</v>
      </c>
      <c r="M1297" s="15" t="str">
        <f t="shared" si="62"/>
        <v>2023年製</v>
      </c>
      <c r="N1297" s="422" t="e">
        <f>VLOOKUP(B:B,価格調査!B:S,18,0)</f>
        <v>#N/A</v>
      </c>
      <c r="O1297" s="15"/>
      <c r="P1297" s="15"/>
    </row>
    <row r="1298" spans="1:16">
      <c r="A1298" s="16" t="s">
        <v>4679</v>
      </c>
      <c r="B1298" s="373">
        <v>2156516111339</v>
      </c>
      <c r="D1298" s="22" t="s">
        <v>2807</v>
      </c>
      <c r="E1298" s="22">
        <v>23</v>
      </c>
      <c r="F1298" s="22">
        <v>28</v>
      </c>
      <c r="G1298" s="22">
        <v>0</v>
      </c>
      <c r="H1298" s="22" t="s">
        <v>2037</v>
      </c>
      <c r="K1298" s="15">
        <f t="shared" si="60"/>
        <v>1</v>
      </c>
      <c r="L1298" s="15" t="str">
        <f t="shared" si="61"/>
        <v>23</v>
      </c>
      <c r="M1298" s="15" t="str">
        <f t="shared" si="62"/>
        <v>2023年製</v>
      </c>
      <c r="N1298" s="422">
        <f>VLOOKUP(B:B,価格調査!B:S,18,0)</f>
        <v>1074476683</v>
      </c>
      <c r="O1298" s="15"/>
      <c r="P1298" s="15"/>
    </row>
    <row r="1299" spans="1:16">
      <c r="A1299" s="16" t="s">
        <v>4679</v>
      </c>
      <c r="B1299" s="373">
        <v>1856015111335</v>
      </c>
      <c r="D1299" s="22" t="s">
        <v>2668</v>
      </c>
      <c r="E1299" s="22">
        <v>23</v>
      </c>
      <c r="F1299" s="22">
        <v>278</v>
      </c>
      <c r="G1299" s="22">
        <v>0</v>
      </c>
      <c r="H1299" s="22" t="s">
        <v>2037</v>
      </c>
      <c r="K1299" s="15">
        <f t="shared" si="60"/>
        <v>1</v>
      </c>
      <c r="L1299" s="15" t="str">
        <f t="shared" si="61"/>
        <v>23</v>
      </c>
      <c r="M1299" s="15" t="str">
        <f t="shared" si="62"/>
        <v>2023年製</v>
      </c>
      <c r="N1299" s="422">
        <f>VLOOKUP(B:B,価格調査!B:S,18,0)</f>
        <v>1074476699</v>
      </c>
      <c r="O1299" s="15"/>
      <c r="P1299" s="15"/>
    </row>
    <row r="1300" spans="1:16">
      <c r="A1300" s="16" t="s">
        <v>4679</v>
      </c>
      <c r="B1300" s="373">
        <v>2156017111333</v>
      </c>
      <c r="D1300" s="22" t="s">
        <v>2678</v>
      </c>
      <c r="E1300" s="22">
        <v>23</v>
      </c>
      <c r="F1300" s="22">
        <v>51</v>
      </c>
      <c r="G1300" s="22">
        <v>0</v>
      </c>
      <c r="H1300" s="22" t="s">
        <v>2037</v>
      </c>
      <c r="K1300" s="15">
        <f t="shared" si="60"/>
        <v>1</v>
      </c>
      <c r="L1300" s="15" t="str">
        <f t="shared" si="61"/>
        <v>23</v>
      </c>
      <c r="M1300" s="15" t="str">
        <f t="shared" si="62"/>
        <v>2023年製</v>
      </c>
      <c r="N1300" s="422">
        <f>VLOOKUP(B:B,価格調査!B:S,18,0)</f>
        <v>1074476695</v>
      </c>
      <c r="O1300" s="15"/>
      <c r="P1300" s="15"/>
    </row>
    <row r="1301" spans="1:16">
      <c r="A1301" s="16" t="s">
        <v>4679</v>
      </c>
      <c r="B1301" s="373">
        <v>2156017328359</v>
      </c>
      <c r="D1301" s="22" t="s">
        <v>2808</v>
      </c>
      <c r="E1301" s="22">
        <v>23</v>
      </c>
      <c r="F1301" s="22">
        <v>18</v>
      </c>
      <c r="G1301" s="22">
        <v>0</v>
      </c>
      <c r="H1301" s="22" t="s">
        <v>2037</v>
      </c>
      <c r="K1301" s="15">
        <f t="shared" si="60"/>
        <v>1</v>
      </c>
      <c r="L1301" s="15" t="str">
        <f t="shared" si="61"/>
        <v>23</v>
      </c>
      <c r="M1301" s="15" t="str">
        <f t="shared" si="62"/>
        <v>2023年製</v>
      </c>
      <c r="N1301" s="422" t="e">
        <f>VLOOKUP(B:B,価格調査!B:S,18,0)</f>
        <v>#N/A</v>
      </c>
      <c r="O1301" s="15"/>
      <c r="P1301" s="15"/>
    </row>
    <row r="1302" spans="1:16">
      <c r="A1302" s="16" t="s">
        <v>4679</v>
      </c>
      <c r="B1302" s="373">
        <v>2256017328363</v>
      </c>
      <c r="D1302" s="22" t="s">
        <v>2809</v>
      </c>
      <c r="E1302" s="22">
        <v>23</v>
      </c>
      <c r="F1302" s="22">
        <v>4</v>
      </c>
      <c r="G1302" s="22">
        <v>0</v>
      </c>
      <c r="H1302" s="22" t="s">
        <v>2037</v>
      </c>
      <c r="K1302" s="15">
        <f t="shared" si="60"/>
        <v>1</v>
      </c>
      <c r="L1302" s="15" t="str">
        <f t="shared" si="61"/>
        <v>23</v>
      </c>
      <c r="M1302" s="15" t="str">
        <f t="shared" si="62"/>
        <v>2023年製</v>
      </c>
      <c r="N1302" s="422" t="e">
        <f>VLOOKUP(B:B,価格調査!B:S,18,0)</f>
        <v>#N/A</v>
      </c>
      <c r="O1302" s="15"/>
      <c r="P1302" s="15"/>
    </row>
    <row r="1303" spans="1:16">
      <c r="A1303" s="16" t="s">
        <v>4679</v>
      </c>
      <c r="B1303" s="373">
        <v>1856515111330</v>
      </c>
      <c r="D1303" s="22" t="s">
        <v>2810</v>
      </c>
      <c r="E1303" s="22">
        <v>23</v>
      </c>
      <c r="F1303" s="22">
        <v>3</v>
      </c>
      <c r="G1303" s="22">
        <v>0</v>
      </c>
      <c r="H1303" s="22" t="s">
        <v>2037</v>
      </c>
      <c r="K1303" s="15">
        <f t="shared" si="60"/>
        <v>1</v>
      </c>
      <c r="L1303" s="15" t="str">
        <f t="shared" si="61"/>
        <v>23</v>
      </c>
      <c r="M1303" s="15" t="str">
        <f t="shared" si="62"/>
        <v>2023年製</v>
      </c>
      <c r="N1303" s="422">
        <f>VLOOKUP(B:B,価格調査!B:S,18,0)</f>
        <v>1074476694</v>
      </c>
      <c r="O1303" s="15"/>
      <c r="P1303" s="15"/>
    </row>
    <row r="1304" spans="1:16">
      <c r="A1304" s="16" t="s">
        <v>4679</v>
      </c>
      <c r="B1304" s="373">
        <v>1656514111337</v>
      </c>
      <c r="D1304" s="22" t="s">
        <v>2665</v>
      </c>
      <c r="E1304" s="22">
        <v>23</v>
      </c>
      <c r="F1304" s="22">
        <v>169</v>
      </c>
      <c r="G1304" s="22">
        <v>0</v>
      </c>
      <c r="H1304" s="22" t="s">
        <v>2037</v>
      </c>
      <c r="K1304" s="15">
        <f t="shared" si="60"/>
        <v>1</v>
      </c>
      <c r="L1304" s="15" t="str">
        <f t="shared" si="61"/>
        <v>23</v>
      </c>
      <c r="M1304" s="15" t="str">
        <f t="shared" si="62"/>
        <v>2023年製</v>
      </c>
      <c r="N1304" s="422">
        <f>VLOOKUP(B:B,価格調査!B:S,18,0)</f>
        <v>1074476691</v>
      </c>
      <c r="O1304" s="15"/>
      <c r="P1304" s="15"/>
    </row>
    <row r="1305" spans="1:16">
      <c r="A1305" s="16" t="s">
        <v>4679</v>
      </c>
      <c r="B1305" s="373">
        <v>1756515206640</v>
      </c>
      <c r="D1305" s="22" t="s">
        <v>2811</v>
      </c>
      <c r="E1305" s="22">
        <v>23</v>
      </c>
      <c r="F1305" s="22">
        <v>122</v>
      </c>
      <c r="G1305" s="22">
        <v>0</v>
      </c>
      <c r="H1305" s="22" t="s">
        <v>2037</v>
      </c>
      <c r="K1305" s="15">
        <f t="shared" si="60"/>
        <v>1</v>
      </c>
      <c r="L1305" s="15" t="str">
        <f t="shared" si="61"/>
        <v>23</v>
      </c>
      <c r="M1305" s="15" t="str">
        <f t="shared" si="62"/>
        <v>2023年製</v>
      </c>
      <c r="N1305" s="422" t="e">
        <f>VLOOKUP(B:B,価格調査!B:S,18,0)</f>
        <v>#N/A</v>
      </c>
      <c r="O1305" s="15"/>
      <c r="P1305" s="15"/>
    </row>
    <row r="1306" spans="1:16">
      <c r="A1306" s="16" t="s">
        <v>4679</v>
      </c>
      <c r="B1306" s="373">
        <v>2154517159657</v>
      </c>
      <c r="D1306" s="22" t="s">
        <v>2275</v>
      </c>
      <c r="E1306" s="22">
        <v>23</v>
      </c>
      <c r="F1306" s="22">
        <v>8</v>
      </c>
      <c r="G1306" s="22">
        <v>0</v>
      </c>
      <c r="H1306" s="22" t="s">
        <v>2037</v>
      </c>
      <c r="K1306" s="15">
        <f t="shared" si="60"/>
        <v>2</v>
      </c>
      <c r="L1306" s="15" t="str">
        <f t="shared" si="61"/>
        <v>23</v>
      </c>
      <c r="M1306" s="15" t="str">
        <f t="shared" si="62"/>
        <v>2023年製</v>
      </c>
      <c r="N1306" s="422">
        <f>VLOOKUP(B:B,価格調査!B:S,18,0)</f>
        <v>1074476253</v>
      </c>
      <c r="O1306" s="15"/>
      <c r="P1306" s="15"/>
    </row>
    <row r="1307" spans="1:16">
      <c r="A1307" s="16" t="s">
        <v>4679</v>
      </c>
      <c r="B1307" s="373">
        <v>2254019159657</v>
      </c>
      <c r="D1307" s="22" t="s">
        <v>2812</v>
      </c>
      <c r="E1307" s="22">
        <v>23</v>
      </c>
      <c r="F1307" s="22">
        <v>4</v>
      </c>
      <c r="G1307" s="22">
        <v>0</v>
      </c>
      <c r="H1307" s="22" t="s">
        <v>2037</v>
      </c>
      <c r="K1307" s="15">
        <f t="shared" si="60"/>
        <v>1</v>
      </c>
      <c r="L1307" s="15" t="str">
        <f t="shared" si="61"/>
        <v>23</v>
      </c>
      <c r="M1307" s="15" t="str">
        <f t="shared" si="62"/>
        <v>2023年製</v>
      </c>
      <c r="N1307" s="422">
        <f>VLOOKUP(B:B,価格調査!B:S,18,0)</f>
        <v>1074476646</v>
      </c>
      <c r="O1307" s="15"/>
      <c r="P1307" s="15"/>
    </row>
    <row r="1308" spans="1:16">
      <c r="A1308" s="16" t="s">
        <v>4679</v>
      </c>
      <c r="B1308" s="373">
        <v>2254517159968</v>
      </c>
      <c r="D1308" s="22" t="s">
        <v>2268</v>
      </c>
      <c r="E1308" s="22">
        <v>23</v>
      </c>
      <c r="F1308" s="22">
        <v>4</v>
      </c>
      <c r="G1308" s="22">
        <v>0</v>
      </c>
      <c r="H1308" s="22" t="s">
        <v>2037</v>
      </c>
      <c r="K1308" s="15">
        <f t="shared" si="60"/>
        <v>2</v>
      </c>
      <c r="L1308" s="15" t="str">
        <f t="shared" si="61"/>
        <v>23</v>
      </c>
      <c r="M1308" s="15" t="str">
        <f t="shared" si="62"/>
        <v>2023年製</v>
      </c>
      <c r="N1308" s="422">
        <f>VLOOKUP(B:B,価格調査!B:S,18,0)</f>
        <v>1074476393</v>
      </c>
      <c r="O1308" s="15"/>
      <c r="P1308" s="15"/>
    </row>
    <row r="1309" spans="1:16">
      <c r="A1309" s="16" t="s">
        <v>4679</v>
      </c>
      <c r="B1309" s="373">
        <v>2254018119553</v>
      </c>
      <c r="D1309" s="22" t="s">
        <v>2813</v>
      </c>
      <c r="E1309" s="22">
        <v>23</v>
      </c>
      <c r="F1309" s="22">
        <v>3</v>
      </c>
      <c r="G1309" s="22">
        <v>0</v>
      </c>
      <c r="H1309" s="22" t="s">
        <v>2037</v>
      </c>
      <c r="K1309" s="15">
        <f t="shared" si="60"/>
        <v>1</v>
      </c>
      <c r="L1309" s="15" t="str">
        <f t="shared" si="61"/>
        <v>23</v>
      </c>
      <c r="M1309" s="15" t="str">
        <f t="shared" si="62"/>
        <v>2023年製</v>
      </c>
      <c r="N1309" s="422">
        <f>VLOOKUP(B:B,価格調査!B:S,18,0)</f>
        <v>1074476700</v>
      </c>
      <c r="O1309" s="15"/>
      <c r="P1309" s="15"/>
    </row>
    <row r="1310" spans="1:16">
      <c r="A1310" s="16" t="s">
        <v>4679</v>
      </c>
      <c r="B1310" s="373">
        <v>2254517159678</v>
      </c>
      <c r="D1310" s="22" t="s">
        <v>2814</v>
      </c>
      <c r="E1310" s="22">
        <v>23</v>
      </c>
      <c r="F1310" s="22">
        <v>4</v>
      </c>
      <c r="G1310" s="22">
        <v>0</v>
      </c>
      <c r="H1310" s="22" t="s">
        <v>2037</v>
      </c>
      <c r="K1310" s="15">
        <f t="shared" si="60"/>
        <v>1</v>
      </c>
      <c r="L1310" s="15" t="str">
        <f t="shared" si="61"/>
        <v>23</v>
      </c>
      <c r="M1310" s="15" t="str">
        <f t="shared" si="62"/>
        <v>2023年製</v>
      </c>
      <c r="N1310" s="422">
        <f>VLOOKUP(B:B,価格調査!B:S,18,0)</f>
        <v>1074475956</v>
      </c>
      <c r="O1310" s="15"/>
      <c r="P1310" s="15"/>
    </row>
    <row r="1311" spans="1:16">
      <c r="A1311" s="16" t="s">
        <v>4679</v>
      </c>
      <c r="B1311" s="373">
        <v>2454020189210</v>
      </c>
      <c r="D1311" s="22" t="s">
        <v>1769</v>
      </c>
      <c r="E1311" s="22">
        <v>23</v>
      </c>
      <c r="F1311" s="22">
        <v>3</v>
      </c>
      <c r="G1311" s="22">
        <v>0</v>
      </c>
      <c r="H1311" s="22" t="s">
        <v>2037</v>
      </c>
      <c r="K1311" s="15">
        <f t="shared" si="60"/>
        <v>1</v>
      </c>
      <c r="L1311" s="15" t="str">
        <f t="shared" si="61"/>
        <v>23</v>
      </c>
      <c r="M1311" s="15" t="str">
        <f t="shared" si="62"/>
        <v>2023年製</v>
      </c>
      <c r="N1311" s="422">
        <f>VLOOKUP(B:B,価格調査!B:S,18,0)</f>
        <v>1074475771</v>
      </c>
      <c r="O1311" s="15"/>
      <c r="P1311" s="15"/>
    </row>
    <row r="1312" spans="1:16">
      <c r="A1312" s="16" t="s">
        <v>4679</v>
      </c>
      <c r="B1312" s="373">
        <v>2453519189212</v>
      </c>
      <c r="D1312" s="22" t="s">
        <v>1770</v>
      </c>
      <c r="E1312" s="22">
        <v>23</v>
      </c>
      <c r="F1312" s="22">
        <v>18</v>
      </c>
      <c r="G1312" s="22">
        <v>0</v>
      </c>
      <c r="H1312" s="22" t="s">
        <v>2037</v>
      </c>
      <c r="K1312" s="15">
        <f t="shared" si="60"/>
        <v>1</v>
      </c>
      <c r="L1312" s="15" t="str">
        <f t="shared" si="61"/>
        <v>23</v>
      </c>
      <c r="M1312" s="15" t="str">
        <f t="shared" si="62"/>
        <v>2023年製</v>
      </c>
      <c r="N1312" s="422">
        <f>VLOOKUP(B:B,価格調査!B:S,18,0)</f>
        <v>1074475768</v>
      </c>
      <c r="O1312" s="15"/>
      <c r="P1312" s="15"/>
    </row>
    <row r="1313" spans="1:16">
      <c r="A1313" s="16" t="s">
        <v>4679</v>
      </c>
      <c r="B1313" s="373">
        <v>2353519189215</v>
      </c>
      <c r="D1313" s="22" t="s">
        <v>1771</v>
      </c>
      <c r="E1313" s="22">
        <v>23</v>
      </c>
      <c r="F1313" s="22">
        <v>58</v>
      </c>
      <c r="G1313" s="22">
        <v>0</v>
      </c>
      <c r="H1313" s="22" t="s">
        <v>2037</v>
      </c>
      <c r="K1313" s="15">
        <f t="shared" si="60"/>
        <v>1</v>
      </c>
      <c r="L1313" s="15" t="str">
        <f t="shared" si="61"/>
        <v>23</v>
      </c>
      <c r="M1313" s="15" t="str">
        <f t="shared" si="62"/>
        <v>2023年製</v>
      </c>
      <c r="N1313" s="422">
        <f>VLOOKUP(B:B,価格調査!B:S,18,0)</f>
        <v>1074475769</v>
      </c>
      <c r="O1313" s="15"/>
      <c r="P1313" s="15"/>
    </row>
    <row r="1314" spans="1:16">
      <c r="A1314" s="16" t="s">
        <v>4679</v>
      </c>
      <c r="B1314" s="373">
        <v>2454018189215</v>
      </c>
      <c r="D1314" s="22" t="s">
        <v>1772</v>
      </c>
      <c r="E1314" s="22">
        <v>23</v>
      </c>
      <c r="F1314" s="22">
        <v>8</v>
      </c>
      <c r="G1314" s="22">
        <v>0</v>
      </c>
      <c r="H1314" s="22" t="s">
        <v>2037</v>
      </c>
      <c r="K1314" s="15">
        <f t="shared" si="60"/>
        <v>1</v>
      </c>
      <c r="L1314" s="15" t="str">
        <f t="shared" si="61"/>
        <v>23</v>
      </c>
      <c r="M1314" s="15" t="str">
        <f t="shared" si="62"/>
        <v>2023年製</v>
      </c>
      <c r="N1314" s="422">
        <f>VLOOKUP(B:B,価格調査!B:S,18,0)</f>
        <v>1074475767</v>
      </c>
      <c r="O1314" s="15"/>
      <c r="P1314" s="15"/>
    </row>
    <row r="1315" spans="1:16">
      <c r="A1315" s="16" t="s">
        <v>4679</v>
      </c>
      <c r="B1315" s="373">
        <v>2354018189218</v>
      </c>
      <c r="D1315" s="22" t="s">
        <v>1773</v>
      </c>
      <c r="E1315" s="22">
        <v>23</v>
      </c>
      <c r="F1315" s="22">
        <v>11</v>
      </c>
      <c r="G1315" s="22">
        <v>0</v>
      </c>
      <c r="H1315" s="22" t="s">
        <v>2037</v>
      </c>
      <c r="K1315" s="15">
        <f t="shared" si="60"/>
        <v>1</v>
      </c>
      <c r="L1315" s="15" t="str">
        <f t="shared" si="61"/>
        <v>23</v>
      </c>
      <c r="M1315" s="15" t="str">
        <f t="shared" si="62"/>
        <v>2023年製</v>
      </c>
      <c r="N1315" s="422">
        <f>VLOOKUP(B:B,価格調査!B:S,18,0)</f>
        <v>1074475766</v>
      </c>
      <c r="O1315" s="15"/>
      <c r="P1315" s="15"/>
    </row>
    <row r="1316" spans="1:16">
      <c r="A1316" s="16" t="s">
        <v>4679</v>
      </c>
      <c r="B1316" s="373">
        <v>2254518189216</v>
      </c>
      <c r="D1316" s="22" t="s">
        <v>1774</v>
      </c>
      <c r="E1316" s="22">
        <v>23</v>
      </c>
      <c r="F1316" s="22">
        <v>5</v>
      </c>
      <c r="G1316" s="22">
        <v>0</v>
      </c>
      <c r="H1316" s="22" t="s">
        <v>2037</v>
      </c>
      <c r="K1316" s="15">
        <f t="shared" si="60"/>
        <v>1</v>
      </c>
      <c r="L1316" s="15" t="str">
        <f t="shared" si="61"/>
        <v>23</v>
      </c>
      <c r="M1316" s="15" t="str">
        <f t="shared" si="62"/>
        <v>2023年製</v>
      </c>
      <c r="N1316" s="422">
        <f>VLOOKUP(B:B,価格調査!B:S,18,0)</f>
        <v>1074475765</v>
      </c>
      <c r="O1316" s="15"/>
      <c r="P1316" s="15"/>
    </row>
    <row r="1317" spans="1:16">
      <c r="A1317" s="16" t="s">
        <v>4679</v>
      </c>
      <c r="B1317" s="373">
        <v>2255518189213</v>
      </c>
      <c r="D1317" s="22" t="s">
        <v>1775</v>
      </c>
      <c r="E1317" s="22">
        <v>23</v>
      </c>
      <c r="F1317" s="22">
        <v>40</v>
      </c>
      <c r="G1317" s="22">
        <v>0</v>
      </c>
      <c r="H1317" s="22" t="s">
        <v>2037</v>
      </c>
      <c r="K1317" s="15">
        <f t="shared" si="60"/>
        <v>1</v>
      </c>
      <c r="L1317" s="15" t="str">
        <f t="shared" si="61"/>
        <v>23</v>
      </c>
      <c r="M1317" s="15" t="str">
        <f t="shared" si="62"/>
        <v>2023年製</v>
      </c>
      <c r="N1317" s="422">
        <f>VLOOKUP(B:B,価格調査!B:S,18,0)</f>
        <v>1074475764</v>
      </c>
      <c r="O1317" s="15"/>
      <c r="P1317" s="15"/>
    </row>
    <row r="1318" spans="1:16">
      <c r="A1318" s="16" t="s">
        <v>4679</v>
      </c>
      <c r="B1318" s="373">
        <v>1556514093889</v>
      </c>
      <c r="D1318" s="22" t="s">
        <v>2818</v>
      </c>
      <c r="E1318" s="22">
        <v>23</v>
      </c>
      <c r="F1318" s="22">
        <v>151</v>
      </c>
      <c r="G1318" s="22">
        <v>0</v>
      </c>
      <c r="H1318" s="22" t="s">
        <v>2037</v>
      </c>
      <c r="K1318" s="15">
        <f t="shared" si="60"/>
        <v>1</v>
      </c>
      <c r="L1318" s="15" t="str">
        <f t="shared" si="61"/>
        <v>23</v>
      </c>
      <c r="M1318" s="15" t="str">
        <f t="shared" si="62"/>
        <v>2023年製</v>
      </c>
      <c r="N1318" s="422" t="e">
        <f>VLOOKUP(B:B,価格調査!B:S,18,0)</f>
        <v>#N/A</v>
      </c>
      <c r="O1318" s="15"/>
      <c r="P1318" s="15"/>
    </row>
    <row r="1319" spans="1:16">
      <c r="A1319" s="16" t="s">
        <v>4679</v>
      </c>
      <c r="B1319" s="373">
        <v>1956515094005</v>
      </c>
      <c r="D1319" s="22" t="s">
        <v>13430</v>
      </c>
      <c r="E1319" s="22">
        <v>23</v>
      </c>
      <c r="F1319" s="22">
        <v>3</v>
      </c>
      <c r="G1319" s="22">
        <v>0</v>
      </c>
      <c r="H1319" s="22" t="s">
        <v>2037</v>
      </c>
      <c r="K1319" s="15">
        <f t="shared" si="60"/>
        <v>1</v>
      </c>
      <c r="L1319" s="15" t="str">
        <f t="shared" si="61"/>
        <v>23</v>
      </c>
      <c r="M1319" s="15" t="str">
        <f t="shared" si="62"/>
        <v>2023年製</v>
      </c>
      <c r="N1319" s="422" t="e">
        <f>VLOOKUP(B:B,価格調査!B:S,18,0)</f>
        <v>#N/A</v>
      </c>
      <c r="O1319" s="15"/>
      <c r="P1319" s="15"/>
    </row>
    <row r="1320" spans="1:16">
      <c r="A1320" s="16" t="s">
        <v>4679</v>
      </c>
      <c r="B1320" s="373">
        <v>1656515094004</v>
      </c>
      <c r="D1320" s="22" t="s">
        <v>2819</v>
      </c>
      <c r="E1320" s="22">
        <v>23</v>
      </c>
      <c r="F1320" s="22">
        <v>312</v>
      </c>
      <c r="G1320" s="22">
        <v>0</v>
      </c>
      <c r="H1320" s="22" t="s">
        <v>2037</v>
      </c>
      <c r="K1320" s="15">
        <f t="shared" si="60"/>
        <v>1</v>
      </c>
      <c r="L1320" s="15" t="str">
        <f t="shared" si="61"/>
        <v>23</v>
      </c>
      <c r="M1320" s="15" t="str">
        <f t="shared" si="62"/>
        <v>2023年製</v>
      </c>
      <c r="N1320" s="422" t="e">
        <f>VLOOKUP(B:B,価格調査!B:S,18,0)</f>
        <v>#N/A</v>
      </c>
      <c r="O1320" s="15"/>
      <c r="P1320" s="15"/>
    </row>
    <row r="1321" spans="1:16">
      <c r="A1321" s="16" t="s">
        <v>4679</v>
      </c>
      <c r="B1321" s="373">
        <v>2255518119586</v>
      </c>
      <c r="D1321" s="22" t="s">
        <v>2820</v>
      </c>
      <c r="E1321" s="22">
        <v>23</v>
      </c>
      <c r="F1321" s="22">
        <v>3</v>
      </c>
      <c r="G1321" s="22">
        <v>0</v>
      </c>
      <c r="H1321" s="22" t="s">
        <v>2037</v>
      </c>
      <c r="K1321" s="15">
        <f t="shared" si="60"/>
        <v>1</v>
      </c>
      <c r="L1321" s="15" t="str">
        <f t="shared" si="61"/>
        <v>23</v>
      </c>
      <c r="M1321" s="15" t="str">
        <f t="shared" si="62"/>
        <v>2023年製</v>
      </c>
      <c r="N1321" s="422">
        <f>VLOOKUP(B:B,価格調査!B:S,18,0)</f>
        <v>1074476348</v>
      </c>
      <c r="O1321" s="15"/>
      <c r="P1321" s="15"/>
    </row>
    <row r="1322" spans="1:16">
      <c r="A1322" s="16" t="s">
        <v>4679</v>
      </c>
      <c r="B1322" s="373">
        <v>2356018119585</v>
      </c>
      <c r="D1322" s="22" t="s">
        <v>2821</v>
      </c>
      <c r="E1322" s="22">
        <v>23</v>
      </c>
      <c r="F1322" s="22">
        <v>47</v>
      </c>
      <c r="G1322" s="22">
        <v>0</v>
      </c>
      <c r="H1322" s="22" t="s">
        <v>2037</v>
      </c>
      <c r="K1322" s="15">
        <f t="shared" si="60"/>
        <v>1</v>
      </c>
      <c r="L1322" s="15" t="str">
        <f t="shared" si="61"/>
        <v>23</v>
      </c>
      <c r="M1322" s="15" t="str">
        <f t="shared" si="62"/>
        <v>2023年製</v>
      </c>
      <c r="N1322" s="422">
        <f>VLOOKUP(B:B,価格調査!B:S,18,0)</f>
        <v>1074475797</v>
      </c>
      <c r="O1322" s="15"/>
      <c r="P1322" s="15"/>
    </row>
    <row r="1323" spans="1:16">
      <c r="A1323" s="16" t="s">
        <v>4679</v>
      </c>
      <c r="B1323" s="373">
        <v>2255518209591</v>
      </c>
      <c r="D1323" s="22" t="s">
        <v>2924</v>
      </c>
      <c r="E1323" s="22">
        <v>23</v>
      </c>
      <c r="F1323" s="22">
        <v>159</v>
      </c>
      <c r="G1323" s="22">
        <v>0</v>
      </c>
      <c r="H1323" s="22" t="s">
        <v>2037</v>
      </c>
      <c r="K1323" s="15">
        <f t="shared" si="60"/>
        <v>1</v>
      </c>
      <c r="L1323" s="15" t="str">
        <f t="shared" si="61"/>
        <v>23</v>
      </c>
      <c r="M1323" s="15" t="str">
        <f t="shared" si="62"/>
        <v>2023年製</v>
      </c>
      <c r="N1323" s="422" t="e">
        <f>VLOOKUP(B:B,価格調査!B:S,18,0)</f>
        <v>#N/A</v>
      </c>
      <c r="O1323" s="15"/>
      <c r="P1323" s="15"/>
    </row>
    <row r="1324" spans="1:16">
      <c r="A1324" s="16" t="s">
        <v>4679</v>
      </c>
      <c r="B1324" s="373">
        <v>2256018209593</v>
      </c>
      <c r="D1324" s="22" t="s">
        <v>2925</v>
      </c>
      <c r="E1324" s="22">
        <v>23</v>
      </c>
      <c r="F1324" s="22">
        <v>160</v>
      </c>
      <c r="G1324" s="22">
        <v>0</v>
      </c>
      <c r="H1324" s="22" t="s">
        <v>2037</v>
      </c>
      <c r="K1324" s="15">
        <f t="shared" si="60"/>
        <v>1</v>
      </c>
      <c r="L1324" s="15" t="str">
        <f t="shared" si="61"/>
        <v>23</v>
      </c>
      <c r="M1324" s="15" t="str">
        <f t="shared" si="62"/>
        <v>2023年製</v>
      </c>
      <c r="N1324" s="422" t="e">
        <f>VLOOKUP(B:B,価格調査!B:S,18,0)</f>
        <v>#N/A</v>
      </c>
      <c r="O1324" s="15"/>
      <c r="P1324" s="15"/>
    </row>
    <row r="1325" spans="1:16">
      <c r="A1325" s="16" t="s">
        <v>4679</v>
      </c>
      <c r="B1325" s="373">
        <v>1655515132051</v>
      </c>
      <c r="D1325" s="22" t="s">
        <v>2224</v>
      </c>
      <c r="E1325" s="22">
        <v>23</v>
      </c>
      <c r="F1325" s="22">
        <v>1</v>
      </c>
      <c r="G1325" s="22">
        <v>0</v>
      </c>
      <c r="H1325" s="22" t="s">
        <v>2037</v>
      </c>
      <c r="K1325" s="15">
        <f t="shared" si="60"/>
        <v>2</v>
      </c>
      <c r="L1325" s="15" t="str">
        <f t="shared" si="61"/>
        <v>23</v>
      </c>
      <c r="M1325" s="15" t="str">
        <f t="shared" si="62"/>
        <v>2023年製</v>
      </c>
      <c r="N1325" s="422">
        <f>VLOOKUP(B:B,価格調査!B:S,18,0)</f>
        <v>1074475832</v>
      </c>
      <c r="O1325" s="15"/>
      <c r="P1325" s="15"/>
    </row>
    <row r="1326" spans="1:16">
      <c r="A1326" s="16" t="s">
        <v>4679</v>
      </c>
      <c r="B1326" s="373">
        <v>1856515328356</v>
      </c>
      <c r="D1326" s="22" t="s">
        <v>2343</v>
      </c>
      <c r="E1326" s="22">
        <v>23</v>
      </c>
      <c r="F1326" s="22">
        <v>2</v>
      </c>
      <c r="G1326" s="22">
        <v>0</v>
      </c>
      <c r="H1326" s="22" t="s">
        <v>2037</v>
      </c>
      <c r="K1326" s="15">
        <f t="shared" si="60"/>
        <v>1</v>
      </c>
      <c r="L1326" s="15" t="str">
        <f t="shared" si="61"/>
        <v>23</v>
      </c>
      <c r="M1326" s="15" t="str">
        <f t="shared" si="62"/>
        <v>2023年製</v>
      </c>
      <c r="N1326" s="422" t="e">
        <f>VLOOKUP(B:B,価格調査!B:S,18,0)</f>
        <v>#N/A</v>
      </c>
      <c r="O1326" s="15"/>
      <c r="P1326" s="15"/>
    </row>
    <row r="1327" spans="1:16">
      <c r="A1327" s="16" t="s">
        <v>4679</v>
      </c>
      <c r="B1327" s="373">
        <v>2156516328362</v>
      </c>
      <c r="D1327" s="22" t="s">
        <v>2428</v>
      </c>
      <c r="E1327" s="22">
        <v>23</v>
      </c>
      <c r="F1327" s="22">
        <v>4</v>
      </c>
      <c r="G1327" s="22">
        <v>0</v>
      </c>
      <c r="H1327" s="22" t="s">
        <v>2037</v>
      </c>
      <c r="K1327" s="15">
        <f t="shared" si="60"/>
        <v>1</v>
      </c>
      <c r="L1327" s="15" t="str">
        <f t="shared" si="61"/>
        <v>23</v>
      </c>
      <c r="M1327" s="15" t="str">
        <f t="shared" si="62"/>
        <v>2023年製</v>
      </c>
      <c r="N1327" s="422" t="e">
        <f>VLOOKUP(B:B,価格調査!B:S,18,0)</f>
        <v>#N/A</v>
      </c>
      <c r="O1327" s="15"/>
      <c r="P1327" s="15"/>
    </row>
    <row r="1328" spans="1:16">
      <c r="A1328" s="16" t="s">
        <v>4679</v>
      </c>
      <c r="B1328" s="373">
        <v>2656018119586</v>
      </c>
      <c r="D1328" s="22" t="s">
        <v>3376</v>
      </c>
      <c r="E1328" s="22">
        <v>23</v>
      </c>
      <c r="F1328" s="22">
        <v>2</v>
      </c>
      <c r="G1328" s="22">
        <v>0</v>
      </c>
      <c r="H1328" s="22" t="s">
        <v>2037</v>
      </c>
      <c r="K1328" s="15">
        <f t="shared" si="60"/>
        <v>1</v>
      </c>
      <c r="L1328" s="15" t="str">
        <f t="shared" si="61"/>
        <v>23</v>
      </c>
      <c r="M1328" s="15" t="str">
        <f t="shared" si="62"/>
        <v>2023年製</v>
      </c>
      <c r="N1328" s="422">
        <f>VLOOKUP(B:B,価格調査!B:S,18,0)</f>
        <v>1074476347</v>
      </c>
      <c r="O1328" s="15"/>
      <c r="P1328" s="15"/>
    </row>
    <row r="1329" spans="1:16">
      <c r="A1329" s="16" t="s">
        <v>4679</v>
      </c>
      <c r="B1329" s="373">
        <v>1956515231226</v>
      </c>
      <c r="D1329" s="22" t="s">
        <v>3408</v>
      </c>
      <c r="E1329" s="22">
        <v>23</v>
      </c>
      <c r="F1329" s="22">
        <v>142</v>
      </c>
      <c r="G1329" s="22">
        <v>0</v>
      </c>
      <c r="H1329" s="22" t="s">
        <v>2037</v>
      </c>
      <c r="K1329" s="15">
        <f t="shared" si="60"/>
        <v>1</v>
      </c>
      <c r="L1329" s="15" t="str">
        <f t="shared" si="61"/>
        <v>23</v>
      </c>
      <c r="M1329" s="15" t="str">
        <f t="shared" si="62"/>
        <v>2023年製</v>
      </c>
      <c r="N1329" s="422" t="e">
        <f>VLOOKUP(B:B,価格調査!B:S,18,0)</f>
        <v>#N/A</v>
      </c>
      <c r="O1329" s="15"/>
      <c r="P1329" s="15"/>
    </row>
    <row r="1330" spans="1:16">
      <c r="A1330" s="16" t="s">
        <v>4679</v>
      </c>
      <c r="B1330" s="373">
        <v>1655514231168</v>
      </c>
      <c r="D1330" s="22" t="s">
        <v>3409</v>
      </c>
      <c r="E1330" s="22">
        <v>23</v>
      </c>
      <c r="F1330" s="22">
        <v>50</v>
      </c>
      <c r="G1330" s="22">
        <v>0</v>
      </c>
      <c r="H1330" s="22" t="s">
        <v>2037</v>
      </c>
      <c r="K1330" s="15">
        <f t="shared" si="60"/>
        <v>1</v>
      </c>
      <c r="L1330" s="15" t="str">
        <f t="shared" si="61"/>
        <v>23</v>
      </c>
      <c r="M1330" s="15" t="str">
        <f t="shared" si="62"/>
        <v>2023年製</v>
      </c>
      <c r="N1330" s="422" t="e">
        <f>VLOOKUP(B:B,価格調査!B:S,18,0)</f>
        <v>#N/A</v>
      </c>
      <c r="O1330" s="15"/>
      <c r="P1330" s="15"/>
    </row>
    <row r="1331" spans="1:16">
      <c r="A1331" s="16" t="s">
        <v>4679</v>
      </c>
      <c r="B1331" s="373">
        <v>1855515231208</v>
      </c>
      <c r="D1331" s="22" t="s">
        <v>7877</v>
      </c>
      <c r="E1331" s="22">
        <v>23</v>
      </c>
      <c r="F1331" s="22">
        <v>108</v>
      </c>
      <c r="G1331" s="22">
        <v>0</v>
      </c>
      <c r="H1331" s="22" t="s">
        <v>2037</v>
      </c>
      <c r="K1331" s="15">
        <f t="shared" si="60"/>
        <v>1</v>
      </c>
      <c r="L1331" s="15" t="str">
        <f t="shared" si="61"/>
        <v>23</v>
      </c>
      <c r="M1331" s="15" t="str">
        <f t="shared" si="62"/>
        <v>2023年製</v>
      </c>
      <c r="N1331" s="422" t="e">
        <f>VLOOKUP(B:B,価格調査!B:S,18,0)</f>
        <v>#N/A</v>
      </c>
      <c r="O1331" s="15"/>
      <c r="P1331" s="15"/>
    </row>
    <row r="1332" spans="1:16">
      <c r="A1332" s="16" t="s">
        <v>4679</v>
      </c>
      <c r="B1332" s="373">
        <v>1955516231204</v>
      </c>
      <c r="D1332" s="22" t="s">
        <v>3410</v>
      </c>
      <c r="E1332" s="22">
        <v>23</v>
      </c>
      <c r="F1332" s="22">
        <v>41</v>
      </c>
      <c r="G1332" s="22">
        <v>0</v>
      </c>
      <c r="H1332" s="22" t="s">
        <v>2037</v>
      </c>
      <c r="K1332" s="15">
        <f t="shared" si="60"/>
        <v>1</v>
      </c>
      <c r="L1332" s="15" t="str">
        <f t="shared" si="61"/>
        <v>23</v>
      </c>
      <c r="M1332" s="15" t="str">
        <f t="shared" si="62"/>
        <v>2023年製</v>
      </c>
      <c r="N1332" s="422" t="e">
        <f>VLOOKUP(B:B,価格調査!B:S,18,0)</f>
        <v>#N/A</v>
      </c>
      <c r="O1332" s="15"/>
      <c r="P1332" s="15"/>
    </row>
    <row r="1333" spans="1:16">
      <c r="A1333" s="16" t="s">
        <v>4679</v>
      </c>
      <c r="B1333" s="373">
        <v>1655515208725</v>
      </c>
      <c r="D1333" s="22" t="s">
        <v>3968</v>
      </c>
      <c r="E1333" s="22">
        <v>23</v>
      </c>
      <c r="F1333" s="22">
        <v>516</v>
      </c>
      <c r="G1333" s="22">
        <v>0</v>
      </c>
      <c r="H1333" s="22" t="s">
        <v>2037</v>
      </c>
      <c r="K1333" s="15">
        <f t="shared" si="60"/>
        <v>1</v>
      </c>
      <c r="L1333" s="15" t="str">
        <f t="shared" si="61"/>
        <v>23</v>
      </c>
      <c r="M1333" s="15" t="str">
        <f t="shared" si="62"/>
        <v>2023年製</v>
      </c>
      <c r="N1333" s="422" t="e">
        <f>VLOOKUP(B:B,価格調査!B:S,18,0)</f>
        <v>#N/A</v>
      </c>
      <c r="O1333" s="15"/>
      <c r="P1333" s="15"/>
    </row>
    <row r="1334" spans="1:16">
      <c r="A1334" s="16" t="s">
        <v>4679</v>
      </c>
      <c r="B1334" s="373">
        <v>1956016130608</v>
      </c>
      <c r="D1334" s="22" t="s">
        <v>2192</v>
      </c>
      <c r="E1334" s="22">
        <v>23</v>
      </c>
      <c r="F1334" s="22">
        <v>56</v>
      </c>
      <c r="G1334" s="22">
        <v>0</v>
      </c>
      <c r="H1334" s="22" t="s">
        <v>2037</v>
      </c>
      <c r="K1334" s="15">
        <f t="shared" si="60"/>
        <v>4</v>
      </c>
      <c r="L1334" s="15" t="str">
        <f t="shared" si="61"/>
        <v>23</v>
      </c>
      <c r="M1334" s="15" t="str">
        <f t="shared" si="62"/>
        <v>2023年製</v>
      </c>
      <c r="N1334" s="422">
        <f>VLOOKUP(B:B,価格調査!B:S,18,0)</f>
        <v>1074476043</v>
      </c>
      <c r="O1334" s="15"/>
      <c r="P1334" s="15"/>
    </row>
    <row r="1335" spans="1:16">
      <c r="A1335" s="16" t="s">
        <v>4679</v>
      </c>
      <c r="B1335" s="373">
        <v>2256017129854</v>
      </c>
      <c r="D1335" s="22" t="s">
        <v>6306</v>
      </c>
      <c r="E1335" s="22">
        <v>23</v>
      </c>
      <c r="F1335" s="22">
        <v>26</v>
      </c>
      <c r="G1335" s="22">
        <v>0</v>
      </c>
      <c r="H1335" s="22" t="s">
        <v>2037</v>
      </c>
      <c r="K1335" s="15">
        <f t="shared" si="60"/>
        <v>1</v>
      </c>
      <c r="L1335" s="15" t="str">
        <f t="shared" si="61"/>
        <v>23</v>
      </c>
      <c r="M1335" s="15" t="str">
        <f t="shared" si="62"/>
        <v>2023年製</v>
      </c>
      <c r="N1335" s="422">
        <f>VLOOKUP(B:B,価格調査!B:S,18,0)</f>
        <v>1074476281</v>
      </c>
      <c r="O1335" s="15"/>
      <c r="P1335" s="15"/>
    </row>
    <row r="1336" spans="1:16">
      <c r="A1336" s="16" t="s">
        <v>4679</v>
      </c>
      <c r="B1336" s="373">
        <v>2254519208060</v>
      </c>
      <c r="D1336" s="22" t="s">
        <v>4675</v>
      </c>
      <c r="E1336" s="22">
        <v>23</v>
      </c>
      <c r="F1336" s="22">
        <v>9</v>
      </c>
      <c r="G1336" s="22">
        <v>0</v>
      </c>
      <c r="H1336" s="22" t="s">
        <v>2037</v>
      </c>
      <c r="K1336" s="15">
        <f t="shared" si="60"/>
        <v>1</v>
      </c>
      <c r="L1336" s="15" t="str">
        <f t="shared" si="61"/>
        <v>23</v>
      </c>
      <c r="M1336" s="15" t="str">
        <f t="shared" si="62"/>
        <v>2023年製</v>
      </c>
      <c r="N1336" s="422">
        <f>VLOOKUP(B:B,価格調査!B:S,18,0)</f>
        <v>1074476404</v>
      </c>
      <c r="O1336" s="15"/>
      <c r="P1336" s="15"/>
    </row>
    <row r="1337" spans="1:16">
      <c r="A1337" s="16" t="s">
        <v>4679</v>
      </c>
      <c r="B1337" s="373">
        <v>1756515200112</v>
      </c>
      <c r="D1337" s="22" t="s">
        <v>4676</v>
      </c>
      <c r="E1337" s="22">
        <v>23</v>
      </c>
      <c r="F1337" s="22">
        <v>3</v>
      </c>
      <c r="G1337" s="22">
        <v>0</v>
      </c>
      <c r="H1337" s="22" t="s">
        <v>2037</v>
      </c>
      <c r="K1337" s="15">
        <f t="shared" si="60"/>
        <v>1</v>
      </c>
      <c r="L1337" s="15" t="str">
        <f t="shared" si="61"/>
        <v>23</v>
      </c>
      <c r="M1337" s="15" t="str">
        <f t="shared" si="62"/>
        <v>2023年製</v>
      </c>
      <c r="N1337" s="422" t="e">
        <f>VLOOKUP(B:B,価格調査!B:S,18,0)</f>
        <v>#N/A</v>
      </c>
      <c r="O1337" s="15"/>
      <c r="P1337" s="15"/>
    </row>
    <row r="1338" spans="1:16">
      <c r="A1338" s="16" t="s">
        <v>4679</v>
      </c>
      <c r="B1338" s="373">
        <v>1855516200111</v>
      </c>
      <c r="D1338" s="22" t="s">
        <v>4677</v>
      </c>
      <c r="E1338" s="22">
        <v>23</v>
      </c>
      <c r="F1338" s="22">
        <v>3</v>
      </c>
      <c r="G1338" s="22">
        <v>0</v>
      </c>
      <c r="H1338" s="22" t="s">
        <v>2037</v>
      </c>
      <c r="K1338" s="15">
        <f t="shared" si="60"/>
        <v>1</v>
      </c>
      <c r="L1338" s="15" t="str">
        <f t="shared" si="61"/>
        <v>23</v>
      </c>
      <c r="M1338" s="15" t="str">
        <f t="shared" si="62"/>
        <v>2023年製</v>
      </c>
      <c r="N1338" s="422" t="e">
        <f>VLOOKUP(B:B,価格調査!B:S,18,0)</f>
        <v>#N/A</v>
      </c>
      <c r="O1338" s="15"/>
      <c r="P1338" s="15"/>
    </row>
    <row r="1339" spans="1:16">
      <c r="A1339" s="16" t="s">
        <v>4679</v>
      </c>
      <c r="B1339" s="373">
        <v>2155017200115</v>
      </c>
      <c r="D1339" s="22" t="s">
        <v>14205</v>
      </c>
      <c r="E1339" s="22">
        <v>23</v>
      </c>
      <c r="F1339" s="22">
        <v>84</v>
      </c>
      <c r="G1339" s="22">
        <v>0</v>
      </c>
      <c r="H1339" s="22" t="s">
        <v>2037</v>
      </c>
      <c r="K1339" s="15">
        <f t="shared" si="60"/>
        <v>1</v>
      </c>
      <c r="L1339" s="15" t="str">
        <f t="shared" si="61"/>
        <v>23</v>
      </c>
      <c r="M1339" s="15" t="str">
        <f t="shared" si="62"/>
        <v>2023年製</v>
      </c>
      <c r="N1339" s="422" t="e">
        <f>VLOOKUP(B:B,価格調査!B:S,18,0)</f>
        <v>#N/A</v>
      </c>
      <c r="O1339" s="15"/>
      <c r="P1339" s="15"/>
    </row>
    <row r="1340" spans="1:16">
      <c r="A1340" s="16" t="s">
        <v>4679</v>
      </c>
      <c r="B1340" s="373">
        <v>2255017094001</v>
      </c>
      <c r="D1340" s="22" t="s">
        <v>4748</v>
      </c>
      <c r="E1340" s="22">
        <v>23</v>
      </c>
      <c r="F1340" s="22">
        <v>160</v>
      </c>
      <c r="G1340" s="22">
        <v>0</v>
      </c>
      <c r="H1340" s="22" t="s">
        <v>2037</v>
      </c>
      <c r="K1340" s="15">
        <f t="shared" si="60"/>
        <v>1</v>
      </c>
      <c r="L1340" s="15" t="str">
        <f t="shared" si="61"/>
        <v>23</v>
      </c>
      <c r="M1340" s="15" t="str">
        <f t="shared" si="62"/>
        <v>2023年製</v>
      </c>
      <c r="N1340" s="422" t="e">
        <f>VLOOKUP(B:B,価格調査!B:S,18,0)</f>
        <v>#N/A</v>
      </c>
      <c r="O1340" s="15"/>
      <c r="P1340" s="15"/>
    </row>
    <row r="1341" spans="1:16">
      <c r="A1341" s="16" t="s">
        <v>4679</v>
      </c>
      <c r="B1341" s="373">
        <v>1756514093883</v>
      </c>
      <c r="D1341" s="22" t="s">
        <v>4749</v>
      </c>
      <c r="E1341" s="22">
        <v>23</v>
      </c>
      <c r="F1341" s="22">
        <v>3</v>
      </c>
      <c r="G1341" s="22">
        <v>0</v>
      </c>
      <c r="H1341" s="22" t="s">
        <v>2037</v>
      </c>
      <c r="K1341" s="15">
        <f t="shared" si="60"/>
        <v>1</v>
      </c>
      <c r="L1341" s="15" t="str">
        <f t="shared" si="61"/>
        <v>23</v>
      </c>
      <c r="M1341" s="15" t="str">
        <f t="shared" si="62"/>
        <v>2023年製</v>
      </c>
      <c r="N1341" s="422" t="e">
        <f>VLOOKUP(B:B,価格調査!B:S,18,0)</f>
        <v>#N/A</v>
      </c>
      <c r="O1341" s="15"/>
      <c r="P1341" s="15"/>
    </row>
    <row r="1342" spans="1:16">
      <c r="A1342" s="16" t="s">
        <v>4679</v>
      </c>
      <c r="B1342" s="373">
        <v>1757014094004</v>
      </c>
      <c r="D1342" s="22" t="s">
        <v>4750</v>
      </c>
      <c r="E1342" s="22">
        <v>23</v>
      </c>
      <c r="F1342" s="22">
        <v>89</v>
      </c>
      <c r="G1342" s="22">
        <v>0</v>
      </c>
      <c r="H1342" s="22" t="s">
        <v>2037</v>
      </c>
      <c r="K1342" s="15">
        <f t="shared" si="60"/>
        <v>2</v>
      </c>
      <c r="L1342" s="15" t="str">
        <f t="shared" si="61"/>
        <v>23</v>
      </c>
      <c r="M1342" s="15" t="str">
        <f t="shared" si="62"/>
        <v>2023年製</v>
      </c>
      <c r="N1342" s="422" t="e">
        <f>VLOOKUP(B:B,価格調査!B:S,18,0)</f>
        <v>#N/A</v>
      </c>
      <c r="O1342" s="15"/>
      <c r="P1342" s="15"/>
    </row>
    <row r="1343" spans="1:16">
      <c r="A1343" s="16" t="s">
        <v>4679</v>
      </c>
      <c r="B1343" s="373">
        <v>2356018094004</v>
      </c>
      <c r="D1343" s="22" t="s">
        <v>4751</v>
      </c>
      <c r="E1343" s="22">
        <v>23</v>
      </c>
      <c r="F1343" s="22">
        <v>8</v>
      </c>
      <c r="G1343" s="22">
        <v>0</v>
      </c>
      <c r="H1343" s="22" t="s">
        <v>2037</v>
      </c>
      <c r="K1343" s="15">
        <f t="shared" si="60"/>
        <v>1</v>
      </c>
      <c r="L1343" s="15" t="str">
        <f t="shared" si="61"/>
        <v>23</v>
      </c>
      <c r="M1343" s="15" t="str">
        <f t="shared" si="62"/>
        <v>2023年製</v>
      </c>
      <c r="N1343" s="422" t="e">
        <f>VLOOKUP(B:B,価格調査!B:S,18,0)</f>
        <v>#N/A</v>
      </c>
      <c r="O1343" s="15"/>
      <c r="P1343" s="15"/>
    </row>
    <row r="1344" spans="1:16">
      <c r="A1344" s="16" t="s">
        <v>4679</v>
      </c>
      <c r="B1344" s="373">
        <v>2454018094007</v>
      </c>
      <c r="D1344" s="22" t="s">
        <v>4752</v>
      </c>
      <c r="E1344" s="22">
        <v>23</v>
      </c>
      <c r="F1344" s="22">
        <v>3</v>
      </c>
      <c r="G1344" s="22">
        <v>0</v>
      </c>
      <c r="H1344" s="22" t="s">
        <v>2037</v>
      </c>
      <c r="K1344" s="15">
        <f t="shared" si="60"/>
        <v>1</v>
      </c>
      <c r="L1344" s="15" t="str">
        <f t="shared" si="61"/>
        <v>23</v>
      </c>
      <c r="M1344" s="15" t="str">
        <f t="shared" si="62"/>
        <v>2023年製</v>
      </c>
      <c r="N1344" s="422" t="e">
        <f>VLOOKUP(B:B,価格調査!B:S,18,0)</f>
        <v>#N/A</v>
      </c>
      <c r="O1344" s="15"/>
      <c r="P1344" s="15"/>
    </row>
    <row r="1345" spans="1:16">
      <c r="A1345" s="16" t="s">
        <v>4679</v>
      </c>
      <c r="B1345" s="373">
        <v>2156516231204</v>
      </c>
      <c r="D1345" s="22" t="s">
        <v>2629</v>
      </c>
      <c r="E1345" s="22">
        <v>23</v>
      </c>
      <c r="F1345" s="22">
        <v>76</v>
      </c>
      <c r="G1345" s="22">
        <v>0</v>
      </c>
      <c r="H1345" s="22" t="s">
        <v>2037</v>
      </c>
      <c r="K1345" s="15">
        <f t="shared" si="60"/>
        <v>1</v>
      </c>
      <c r="L1345" s="15" t="str">
        <f t="shared" si="61"/>
        <v>23</v>
      </c>
      <c r="M1345" s="15" t="str">
        <f t="shared" si="62"/>
        <v>2023年製</v>
      </c>
      <c r="N1345" s="422" t="e">
        <f>VLOOKUP(B:B,価格調査!B:S,18,0)</f>
        <v>#N/A</v>
      </c>
      <c r="O1345" s="15"/>
      <c r="P1345" s="15"/>
    </row>
    <row r="1346" spans="1:16">
      <c r="A1346" s="16" t="s">
        <v>4679</v>
      </c>
      <c r="B1346" s="373">
        <v>2055516231200</v>
      </c>
      <c r="D1346" s="22" t="s">
        <v>5217</v>
      </c>
      <c r="E1346" s="22">
        <v>23</v>
      </c>
      <c r="F1346" s="22">
        <v>48</v>
      </c>
      <c r="G1346" s="22">
        <v>0</v>
      </c>
      <c r="H1346" s="22" t="s">
        <v>2037</v>
      </c>
      <c r="K1346" s="15">
        <f t="shared" ref="K1346:K1409" si="63">COUNTIF(B:B,B1346)</f>
        <v>1</v>
      </c>
      <c r="L1346" s="15" t="str">
        <f t="shared" ref="L1346:L1409" si="64">RIGHT(E1346,2)</f>
        <v>23</v>
      </c>
      <c r="M1346" s="15" t="str">
        <f t="shared" ref="M1346:M1409" si="65">"20"&amp;L1346&amp;"年製"</f>
        <v>2023年製</v>
      </c>
      <c r="N1346" s="422" t="e">
        <f>VLOOKUP(B:B,価格調査!B:S,18,0)</f>
        <v>#N/A</v>
      </c>
      <c r="O1346" s="15"/>
      <c r="P1346" s="15"/>
    </row>
    <row r="1347" spans="1:16">
      <c r="A1347" s="16" t="s">
        <v>4679</v>
      </c>
      <c r="B1347" s="373">
        <v>2154018169971</v>
      </c>
      <c r="D1347" s="22" t="s">
        <v>11922</v>
      </c>
      <c r="E1347" s="22">
        <v>23</v>
      </c>
      <c r="F1347" s="22">
        <v>86</v>
      </c>
      <c r="G1347" s="22">
        <v>0</v>
      </c>
      <c r="H1347" s="22" t="s">
        <v>2037</v>
      </c>
      <c r="K1347" s="15">
        <f t="shared" si="63"/>
        <v>1</v>
      </c>
      <c r="L1347" s="15" t="str">
        <f t="shared" si="64"/>
        <v>23</v>
      </c>
      <c r="M1347" s="15" t="str">
        <f t="shared" si="65"/>
        <v>2023年製</v>
      </c>
      <c r="N1347" s="422">
        <f>VLOOKUP(B:B,価格調査!B:S,18,0)</f>
        <v>1074476619</v>
      </c>
      <c r="O1347" s="15"/>
      <c r="P1347" s="15"/>
    </row>
    <row r="1348" spans="1:16">
      <c r="A1348" s="16" t="s">
        <v>4679</v>
      </c>
      <c r="B1348" s="373">
        <v>2355018169972</v>
      </c>
      <c r="D1348" s="22" t="s">
        <v>6187</v>
      </c>
      <c r="E1348" s="22">
        <v>23</v>
      </c>
      <c r="F1348" s="22">
        <v>88</v>
      </c>
      <c r="G1348" s="22">
        <v>0</v>
      </c>
      <c r="H1348" s="22" t="s">
        <v>2037</v>
      </c>
      <c r="K1348" s="15">
        <f t="shared" si="63"/>
        <v>1</v>
      </c>
      <c r="L1348" s="15" t="str">
        <f t="shared" si="64"/>
        <v>23</v>
      </c>
      <c r="M1348" s="15" t="str">
        <f t="shared" si="65"/>
        <v>2023年製</v>
      </c>
      <c r="N1348" s="422">
        <f>VLOOKUP(B:B,価格調査!B:S,18,0)</f>
        <v>1074476622</v>
      </c>
      <c r="O1348" s="15"/>
      <c r="P1348" s="15"/>
    </row>
    <row r="1349" spans="1:16">
      <c r="A1349" s="16" t="s">
        <v>4679</v>
      </c>
      <c r="B1349" s="373">
        <v>2155517167079</v>
      </c>
      <c r="D1349" s="22" t="s">
        <v>6193</v>
      </c>
      <c r="E1349" s="22">
        <v>23</v>
      </c>
      <c r="F1349" s="22">
        <v>4</v>
      </c>
      <c r="G1349" s="22">
        <v>0</v>
      </c>
      <c r="H1349" s="22" t="s">
        <v>2037</v>
      </c>
      <c r="K1349" s="15">
        <f t="shared" si="63"/>
        <v>1</v>
      </c>
      <c r="L1349" s="15" t="str">
        <f t="shared" si="64"/>
        <v>23</v>
      </c>
      <c r="M1349" s="15" t="str">
        <f t="shared" si="65"/>
        <v>2023年製</v>
      </c>
      <c r="N1349" s="422" t="e">
        <f>VLOOKUP(B:B,価格調査!B:S,18,0)</f>
        <v>#N/A</v>
      </c>
      <c r="O1349" s="15"/>
      <c r="P1349" s="15"/>
    </row>
    <row r="1350" spans="1:16">
      <c r="A1350" s="16" t="s">
        <v>4679</v>
      </c>
      <c r="B1350" s="373">
        <v>2254518200126</v>
      </c>
      <c r="D1350" s="22" t="s">
        <v>6258</v>
      </c>
      <c r="E1350" s="22">
        <v>23</v>
      </c>
      <c r="F1350" s="22">
        <v>1</v>
      </c>
      <c r="G1350" s="22">
        <v>0</v>
      </c>
      <c r="H1350" s="22" t="s">
        <v>2037</v>
      </c>
      <c r="K1350" s="15">
        <f t="shared" si="63"/>
        <v>1</v>
      </c>
      <c r="L1350" s="15" t="str">
        <f t="shared" si="64"/>
        <v>23</v>
      </c>
      <c r="M1350" s="15" t="str">
        <f t="shared" si="65"/>
        <v>2023年製</v>
      </c>
      <c r="N1350" s="422" t="e">
        <f>VLOOKUP(B:B,価格調査!B:S,18,0)</f>
        <v>#N/A</v>
      </c>
      <c r="O1350" s="15"/>
      <c r="P1350" s="15"/>
    </row>
    <row r="1351" spans="1:16">
      <c r="A1351" s="16" t="s">
        <v>4679</v>
      </c>
      <c r="B1351" s="373">
        <v>2054517119555</v>
      </c>
      <c r="D1351" s="22" t="s">
        <v>6294</v>
      </c>
      <c r="E1351" s="22">
        <v>23</v>
      </c>
      <c r="F1351" s="22">
        <v>134</v>
      </c>
      <c r="G1351" s="22">
        <v>0</v>
      </c>
      <c r="H1351" s="22" t="s">
        <v>2037</v>
      </c>
      <c r="K1351" s="15">
        <f t="shared" si="63"/>
        <v>1</v>
      </c>
      <c r="L1351" s="15" t="str">
        <f t="shared" si="64"/>
        <v>23</v>
      </c>
      <c r="M1351" s="15" t="str">
        <f t="shared" si="65"/>
        <v>2023年製</v>
      </c>
      <c r="N1351" s="422">
        <f>VLOOKUP(B:B,価格調査!B:S,18,0)</f>
        <v>1075537431</v>
      </c>
      <c r="O1351" s="15"/>
      <c r="P1351" s="15"/>
    </row>
    <row r="1352" spans="1:16">
      <c r="A1352" s="16" t="s">
        <v>4679</v>
      </c>
      <c r="B1352" s="373">
        <v>2055516119942</v>
      </c>
      <c r="D1352" s="22" t="s">
        <v>6296</v>
      </c>
      <c r="E1352" s="22">
        <v>23</v>
      </c>
      <c r="F1352" s="22">
        <v>53</v>
      </c>
      <c r="G1352" s="22">
        <v>0</v>
      </c>
      <c r="H1352" s="22" t="s">
        <v>2037</v>
      </c>
      <c r="K1352" s="15">
        <f t="shared" si="63"/>
        <v>1</v>
      </c>
      <c r="L1352" s="15" t="str">
        <f t="shared" si="64"/>
        <v>23</v>
      </c>
      <c r="M1352" s="15" t="str">
        <f t="shared" si="65"/>
        <v>2023年製</v>
      </c>
      <c r="N1352" s="422">
        <f>VLOOKUP(B:B,価格調査!B:S,18,0)</f>
        <v>0</v>
      </c>
      <c r="O1352" s="15"/>
      <c r="P1352" s="15"/>
    </row>
    <row r="1353" spans="1:16">
      <c r="A1353" s="16" t="s">
        <v>4679</v>
      </c>
      <c r="B1353" s="373">
        <v>2455019118815</v>
      </c>
      <c r="D1353" s="22" t="s">
        <v>6297</v>
      </c>
      <c r="E1353" s="22">
        <v>23</v>
      </c>
      <c r="F1353" s="22">
        <v>1</v>
      </c>
      <c r="G1353" s="22">
        <v>0</v>
      </c>
      <c r="H1353" s="22" t="s">
        <v>2037</v>
      </c>
      <c r="K1353" s="15">
        <f t="shared" si="63"/>
        <v>1</v>
      </c>
      <c r="L1353" s="15" t="str">
        <f t="shared" si="64"/>
        <v>23</v>
      </c>
      <c r="M1353" s="15" t="str">
        <f t="shared" si="65"/>
        <v>2023年製</v>
      </c>
      <c r="N1353" s="422">
        <f>VLOOKUP(B:B,価格調査!B:S,18,0)</f>
        <v>0</v>
      </c>
      <c r="O1353" s="15"/>
      <c r="P1353" s="15"/>
    </row>
    <row r="1354" spans="1:16">
      <c r="A1354" s="16" t="s">
        <v>4679</v>
      </c>
      <c r="B1354" s="373">
        <v>2055516159979</v>
      </c>
      <c r="D1354" s="22" t="s">
        <v>6298</v>
      </c>
      <c r="E1354" s="22">
        <v>23</v>
      </c>
      <c r="F1354" s="22">
        <v>1</v>
      </c>
      <c r="G1354" s="22">
        <v>0</v>
      </c>
      <c r="H1354" s="22" t="s">
        <v>2037</v>
      </c>
      <c r="K1354" s="15">
        <f t="shared" si="63"/>
        <v>1</v>
      </c>
      <c r="L1354" s="15" t="str">
        <f t="shared" si="64"/>
        <v>23</v>
      </c>
      <c r="M1354" s="15" t="str">
        <f t="shared" si="65"/>
        <v>2023年製</v>
      </c>
      <c r="N1354" s="422">
        <f>VLOOKUP(B:B,価格調査!B:S,18,0)</f>
        <v>1075483584</v>
      </c>
      <c r="O1354" s="15"/>
      <c r="P1354" s="15"/>
    </row>
    <row r="1355" spans="1:16">
      <c r="A1355" s="16" t="s">
        <v>4679</v>
      </c>
      <c r="B1355" s="373">
        <v>2254018159962</v>
      </c>
      <c r="D1355" s="22" t="s">
        <v>6299</v>
      </c>
      <c r="E1355" s="22">
        <v>23</v>
      </c>
      <c r="F1355" s="22">
        <v>2</v>
      </c>
      <c r="G1355" s="22">
        <v>0</v>
      </c>
      <c r="H1355" s="22" t="s">
        <v>2037</v>
      </c>
      <c r="K1355" s="15">
        <f t="shared" si="63"/>
        <v>1</v>
      </c>
      <c r="L1355" s="15" t="str">
        <f t="shared" si="64"/>
        <v>23</v>
      </c>
      <c r="M1355" s="15" t="str">
        <f t="shared" si="65"/>
        <v>2023年製</v>
      </c>
      <c r="N1355" s="422">
        <f>VLOOKUP(B:B,価格調査!B:S,18,0)</f>
        <v>1074476234</v>
      </c>
      <c r="O1355" s="15"/>
      <c r="P1355" s="15"/>
    </row>
    <row r="1356" spans="1:16">
      <c r="A1356" s="16" t="s">
        <v>4679</v>
      </c>
      <c r="B1356" s="373">
        <v>2154517159664</v>
      </c>
      <c r="D1356" s="22" t="s">
        <v>2277</v>
      </c>
      <c r="E1356" s="22">
        <v>23</v>
      </c>
      <c r="F1356" s="22">
        <v>23</v>
      </c>
      <c r="G1356" s="22">
        <v>0</v>
      </c>
      <c r="H1356" s="22" t="s">
        <v>2037</v>
      </c>
      <c r="K1356" s="15">
        <f t="shared" si="63"/>
        <v>1</v>
      </c>
      <c r="L1356" s="15" t="str">
        <f t="shared" si="64"/>
        <v>23</v>
      </c>
      <c r="M1356" s="15" t="str">
        <f t="shared" si="65"/>
        <v>2023年製</v>
      </c>
      <c r="N1356" s="422">
        <f>VLOOKUP(B:B,価格調査!B:S,18,0)</f>
        <v>1074475790</v>
      </c>
      <c r="O1356" s="15"/>
      <c r="P1356" s="15"/>
    </row>
    <row r="1357" spans="1:16">
      <c r="A1357" s="16" t="s">
        <v>4679</v>
      </c>
      <c r="B1357" s="373">
        <v>2254517159654</v>
      </c>
      <c r="D1357" s="22" t="s">
        <v>6300</v>
      </c>
      <c r="E1357" s="22">
        <v>23</v>
      </c>
      <c r="F1357" s="22">
        <v>8</v>
      </c>
      <c r="G1357" s="22">
        <v>0</v>
      </c>
      <c r="H1357" s="22" t="s">
        <v>2037</v>
      </c>
      <c r="K1357" s="15">
        <f t="shared" si="63"/>
        <v>1</v>
      </c>
      <c r="L1357" s="15" t="str">
        <f t="shared" si="64"/>
        <v>23</v>
      </c>
      <c r="M1357" s="15" t="str">
        <f t="shared" si="65"/>
        <v>2023年製</v>
      </c>
      <c r="N1357" s="422">
        <f>VLOOKUP(B:B,価格調査!B:S,18,0)</f>
        <v>1074475962</v>
      </c>
      <c r="O1357" s="15"/>
      <c r="P1357" s="15"/>
    </row>
    <row r="1358" spans="1:16">
      <c r="A1358" s="16" t="s">
        <v>4679</v>
      </c>
      <c r="B1358" s="373">
        <v>2254018159658</v>
      </c>
      <c r="D1358" s="22" t="s">
        <v>6301</v>
      </c>
      <c r="E1358" s="22">
        <v>23</v>
      </c>
      <c r="F1358" s="22">
        <v>2</v>
      </c>
      <c r="G1358" s="22">
        <v>0</v>
      </c>
      <c r="H1358" s="22" t="s">
        <v>2037</v>
      </c>
      <c r="K1358" s="15">
        <f t="shared" si="63"/>
        <v>1</v>
      </c>
      <c r="L1358" s="15" t="str">
        <f t="shared" si="64"/>
        <v>23</v>
      </c>
      <c r="M1358" s="15" t="str">
        <f t="shared" si="65"/>
        <v>2023年製</v>
      </c>
      <c r="N1358" s="422" t="str">
        <f>VLOOKUP(B:B,価格調査!B:S,18,0)</f>
        <v>1075537429</v>
      </c>
      <c r="O1358" s="15"/>
      <c r="P1358" s="15"/>
    </row>
    <row r="1359" spans="1:16">
      <c r="A1359" s="16" t="s">
        <v>4679</v>
      </c>
      <c r="B1359" s="373">
        <v>2553519159687</v>
      </c>
      <c r="D1359" s="22" t="s">
        <v>6307</v>
      </c>
      <c r="E1359" s="22">
        <v>23</v>
      </c>
      <c r="F1359" s="22">
        <v>1</v>
      </c>
      <c r="G1359" s="22">
        <v>0</v>
      </c>
      <c r="H1359" s="22" t="s">
        <v>2037</v>
      </c>
      <c r="K1359" s="15">
        <f t="shared" si="63"/>
        <v>1</v>
      </c>
      <c r="L1359" s="15" t="str">
        <f t="shared" si="64"/>
        <v>23</v>
      </c>
      <c r="M1359" s="15" t="str">
        <f t="shared" si="65"/>
        <v>2023年製</v>
      </c>
      <c r="N1359" s="422">
        <f>VLOOKUP(B:B,価格調査!B:S,18,0)</f>
        <v>1074476196</v>
      </c>
      <c r="O1359" s="15"/>
      <c r="P1359" s="15"/>
    </row>
    <row r="1360" spans="1:16">
      <c r="A1360" s="16" t="s">
        <v>4679</v>
      </c>
      <c r="B1360" s="373">
        <v>2454019159651</v>
      </c>
      <c r="D1360" s="22" t="s">
        <v>6308</v>
      </c>
      <c r="E1360" s="22">
        <v>23</v>
      </c>
      <c r="F1360" s="22">
        <v>2</v>
      </c>
      <c r="G1360" s="22">
        <v>0</v>
      </c>
      <c r="H1360" s="22" t="s">
        <v>2037</v>
      </c>
      <c r="K1360" s="15">
        <f t="shared" si="63"/>
        <v>1</v>
      </c>
      <c r="L1360" s="15" t="str">
        <f t="shared" si="64"/>
        <v>23</v>
      </c>
      <c r="M1360" s="15" t="str">
        <f t="shared" si="65"/>
        <v>2023年製</v>
      </c>
      <c r="N1360" s="422">
        <f>VLOOKUP(B:B,価格調査!B:S,18,0)</f>
        <v>1074475966</v>
      </c>
      <c r="O1360" s="15"/>
      <c r="P1360" s="15"/>
    </row>
    <row r="1361" spans="1:16">
      <c r="A1361" s="16" t="s">
        <v>4679</v>
      </c>
      <c r="B1361" s="373">
        <v>2553518159657</v>
      </c>
      <c r="D1361" s="22" t="s">
        <v>6309</v>
      </c>
      <c r="E1361" s="22">
        <v>23</v>
      </c>
      <c r="F1361" s="22">
        <v>1</v>
      </c>
      <c r="G1361" s="22">
        <v>0</v>
      </c>
      <c r="H1361" s="22" t="s">
        <v>2037</v>
      </c>
      <c r="K1361" s="15">
        <f t="shared" si="63"/>
        <v>1</v>
      </c>
      <c r="L1361" s="15" t="str">
        <f t="shared" si="64"/>
        <v>23</v>
      </c>
      <c r="M1361" s="15" t="str">
        <f t="shared" si="65"/>
        <v>2023年製</v>
      </c>
      <c r="N1361" s="422">
        <f>VLOOKUP(B:B,価格調査!B:S,18,0)</f>
        <v>0</v>
      </c>
      <c r="O1361" s="15"/>
      <c r="P1361" s="15"/>
    </row>
    <row r="1362" spans="1:16">
      <c r="A1362" s="16" t="s">
        <v>4679</v>
      </c>
      <c r="B1362" s="373">
        <v>2653518159654</v>
      </c>
      <c r="D1362" s="22" t="s">
        <v>6310</v>
      </c>
      <c r="E1362" s="22">
        <v>23</v>
      </c>
      <c r="F1362" s="22">
        <v>2</v>
      </c>
      <c r="G1362" s="22">
        <v>0</v>
      </c>
      <c r="H1362" s="22" t="s">
        <v>2037</v>
      </c>
      <c r="K1362" s="15">
        <f t="shared" si="63"/>
        <v>1</v>
      </c>
      <c r="L1362" s="15" t="str">
        <f t="shared" si="64"/>
        <v>23</v>
      </c>
      <c r="M1362" s="15" t="str">
        <f t="shared" si="65"/>
        <v>2023年製</v>
      </c>
      <c r="N1362" s="422">
        <f>VLOOKUP(B:B,価格調査!B:S,18,0)</f>
        <v>1074475979</v>
      </c>
      <c r="O1362" s="15"/>
      <c r="P1362" s="15"/>
    </row>
    <row r="1363" spans="1:16">
      <c r="A1363" s="16" t="s">
        <v>4679</v>
      </c>
      <c r="B1363" s="373">
        <v>2453520159877</v>
      </c>
      <c r="D1363" s="22" t="s">
        <v>2251</v>
      </c>
      <c r="E1363" s="22">
        <v>23</v>
      </c>
      <c r="F1363" s="22">
        <v>30</v>
      </c>
      <c r="G1363" s="22">
        <v>0</v>
      </c>
      <c r="H1363" s="22" t="s">
        <v>2037</v>
      </c>
      <c r="K1363" s="15">
        <f t="shared" si="63"/>
        <v>2</v>
      </c>
      <c r="L1363" s="15" t="str">
        <f t="shared" si="64"/>
        <v>23</v>
      </c>
      <c r="M1363" s="15" t="str">
        <f t="shared" si="65"/>
        <v>2023年製</v>
      </c>
      <c r="N1363" s="422">
        <f>VLOOKUP(B:B,価格調査!B:S,18,0)</f>
        <v>1074476199</v>
      </c>
      <c r="O1363" s="15"/>
      <c r="P1363" s="15"/>
    </row>
    <row r="1364" spans="1:16">
      <c r="A1364" s="16" t="s">
        <v>4679</v>
      </c>
      <c r="B1364" s="373">
        <v>2355019149829</v>
      </c>
      <c r="D1364" s="22" t="s">
        <v>6311</v>
      </c>
      <c r="E1364" s="22">
        <v>23</v>
      </c>
      <c r="F1364" s="22">
        <v>1</v>
      </c>
      <c r="G1364" s="22">
        <v>0</v>
      </c>
      <c r="H1364" s="22" t="s">
        <v>2037</v>
      </c>
      <c r="K1364" s="15">
        <f t="shared" si="63"/>
        <v>1</v>
      </c>
      <c r="L1364" s="15" t="str">
        <f t="shared" si="64"/>
        <v>23</v>
      </c>
      <c r="M1364" s="15" t="str">
        <f t="shared" si="65"/>
        <v>2023年製</v>
      </c>
      <c r="N1364" s="422" t="e">
        <f>VLOOKUP(B:B,価格調査!B:S,18,0)</f>
        <v>#N/A</v>
      </c>
      <c r="O1364" s="15"/>
      <c r="P1364" s="15"/>
    </row>
    <row r="1365" spans="1:16">
      <c r="A1365" s="16" t="s">
        <v>4679</v>
      </c>
      <c r="B1365" s="373">
        <v>2354018139947</v>
      </c>
      <c r="D1365" s="22" t="s">
        <v>2292</v>
      </c>
      <c r="E1365" s="22">
        <v>23</v>
      </c>
      <c r="F1365" s="22">
        <v>4</v>
      </c>
      <c r="G1365" s="22">
        <v>0</v>
      </c>
      <c r="H1365" s="22" t="s">
        <v>2037</v>
      </c>
      <c r="K1365" s="15">
        <f t="shared" si="63"/>
        <v>2</v>
      </c>
      <c r="L1365" s="15" t="str">
        <f t="shared" si="64"/>
        <v>23</v>
      </c>
      <c r="M1365" s="15" t="str">
        <f t="shared" si="65"/>
        <v>2023年製</v>
      </c>
      <c r="N1365" s="422" t="e">
        <f>VLOOKUP(B:B,価格調査!B:S,18,0)</f>
        <v>#N/A</v>
      </c>
      <c r="O1365" s="15"/>
      <c r="P1365" s="15"/>
    </row>
    <row r="1366" spans="1:16">
      <c r="A1366" s="16" t="s">
        <v>4679</v>
      </c>
      <c r="B1366" s="373">
        <v>2553520208060</v>
      </c>
      <c r="D1366" s="22" t="s">
        <v>2553</v>
      </c>
      <c r="E1366" s="22">
        <v>23</v>
      </c>
      <c r="F1366" s="22">
        <v>2</v>
      </c>
      <c r="G1366" s="22">
        <v>0</v>
      </c>
      <c r="H1366" s="22" t="s">
        <v>2037</v>
      </c>
      <c r="K1366" s="15">
        <f t="shared" si="63"/>
        <v>1</v>
      </c>
      <c r="L1366" s="15" t="str">
        <f t="shared" si="64"/>
        <v>23</v>
      </c>
      <c r="M1366" s="15" t="str">
        <f t="shared" si="65"/>
        <v>2023年製</v>
      </c>
      <c r="N1366" s="422">
        <f>VLOOKUP(B:B,価格調査!B:S,18,0)</f>
        <v>1074476317</v>
      </c>
      <c r="O1366" s="15"/>
      <c r="P1366" s="15"/>
    </row>
    <row r="1367" spans="1:16">
      <c r="A1367" s="16" t="s">
        <v>4679</v>
      </c>
      <c r="B1367" s="373">
        <v>2254518129861</v>
      </c>
      <c r="D1367" s="22" t="s">
        <v>6319</v>
      </c>
      <c r="E1367" s="22">
        <v>23</v>
      </c>
      <c r="F1367" s="22">
        <v>5</v>
      </c>
      <c r="G1367" s="22">
        <v>0</v>
      </c>
      <c r="H1367" s="22" t="s">
        <v>2037</v>
      </c>
      <c r="K1367" s="15">
        <f t="shared" si="63"/>
        <v>1</v>
      </c>
      <c r="L1367" s="15" t="str">
        <f t="shared" si="64"/>
        <v>23</v>
      </c>
      <c r="M1367" s="15" t="str">
        <f t="shared" si="65"/>
        <v>2023年製</v>
      </c>
      <c r="N1367" s="422">
        <f>VLOOKUP(B:B,価格調査!B:S,18,0)</f>
        <v>1074476291</v>
      </c>
      <c r="O1367" s="15"/>
      <c r="P1367" s="15"/>
    </row>
    <row r="1368" spans="1:16">
      <c r="A1368" s="16" t="s">
        <v>4679</v>
      </c>
      <c r="B1368" s="373">
        <v>2355519129949</v>
      </c>
      <c r="D1368" s="22" t="s">
        <v>12261</v>
      </c>
      <c r="E1368" s="22">
        <v>23</v>
      </c>
      <c r="F1368" s="22">
        <v>2</v>
      </c>
      <c r="G1368" s="22">
        <v>0</v>
      </c>
      <c r="H1368" s="22" t="s">
        <v>2037</v>
      </c>
      <c r="K1368" s="15">
        <f t="shared" si="63"/>
        <v>1</v>
      </c>
      <c r="L1368" s="15" t="str">
        <f t="shared" si="64"/>
        <v>23</v>
      </c>
      <c r="M1368" s="15" t="str">
        <f t="shared" si="65"/>
        <v>2023年製</v>
      </c>
      <c r="N1368" s="422">
        <f>VLOOKUP(B:B,価格調査!B:S,18,0)</f>
        <v>1074476282</v>
      </c>
      <c r="O1368" s="15"/>
      <c r="P1368" s="15"/>
    </row>
    <row r="1369" spans="1:16">
      <c r="A1369" s="16" t="s">
        <v>4679</v>
      </c>
      <c r="B1369" s="373">
        <v>2254019129810</v>
      </c>
      <c r="D1369" s="22" t="s">
        <v>6320</v>
      </c>
      <c r="E1369" s="22">
        <v>23</v>
      </c>
      <c r="F1369" s="22">
        <v>17</v>
      </c>
      <c r="G1369" s="22">
        <v>0</v>
      </c>
      <c r="H1369" s="22" t="s">
        <v>2037</v>
      </c>
      <c r="K1369" s="15">
        <f t="shared" si="63"/>
        <v>1</v>
      </c>
      <c r="L1369" s="15" t="str">
        <f t="shared" si="64"/>
        <v>23</v>
      </c>
      <c r="M1369" s="15" t="str">
        <f t="shared" si="65"/>
        <v>2023年製</v>
      </c>
      <c r="N1369" s="422">
        <f>VLOOKUP(B:B,価格調査!B:S,18,0)</f>
        <v>1074476224</v>
      </c>
      <c r="O1369" s="15"/>
      <c r="P1369" s="15"/>
    </row>
    <row r="1370" spans="1:16">
      <c r="A1370" s="16" t="s">
        <v>4679</v>
      </c>
      <c r="B1370" s="373">
        <v>2256018129853</v>
      </c>
      <c r="D1370" s="22" t="s">
        <v>6389</v>
      </c>
      <c r="E1370" s="22">
        <v>23</v>
      </c>
      <c r="F1370" s="22">
        <v>12</v>
      </c>
      <c r="G1370" s="22">
        <v>0</v>
      </c>
      <c r="H1370" s="22" t="s">
        <v>2037</v>
      </c>
      <c r="K1370" s="15">
        <f t="shared" si="63"/>
        <v>1</v>
      </c>
      <c r="L1370" s="15" t="str">
        <f t="shared" si="64"/>
        <v>23</v>
      </c>
      <c r="M1370" s="15" t="str">
        <f t="shared" si="65"/>
        <v>2023年製</v>
      </c>
      <c r="N1370" s="422">
        <f>VLOOKUP(B:B,価格調査!B:S,18,0)</f>
        <v>1074476138</v>
      </c>
      <c r="O1370" s="15"/>
      <c r="P1370" s="15"/>
    </row>
    <row r="1371" spans="1:16">
      <c r="A1371" s="16" t="s">
        <v>4679</v>
      </c>
      <c r="B1371" s="373">
        <v>2254018129811</v>
      </c>
      <c r="D1371" s="22" t="s">
        <v>6390</v>
      </c>
      <c r="E1371" s="22">
        <v>23</v>
      </c>
      <c r="F1371" s="22">
        <v>19</v>
      </c>
      <c r="G1371" s="22">
        <v>0</v>
      </c>
      <c r="H1371" s="22" t="s">
        <v>2037</v>
      </c>
      <c r="K1371" s="15">
        <f t="shared" si="63"/>
        <v>1</v>
      </c>
      <c r="L1371" s="15" t="str">
        <f t="shared" si="64"/>
        <v>23</v>
      </c>
      <c r="M1371" s="15" t="str">
        <f t="shared" si="65"/>
        <v>2023年製</v>
      </c>
      <c r="N1371" s="422">
        <f>VLOOKUP(B:B,価格調査!B:S,18,0)</f>
        <v>0</v>
      </c>
      <c r="O1371" s="15"/>
      <c r="P1371" s="15"/>
    </row>
    <row r="1372" spans="1:16">
      <c r="A1372" s="16" t="s">
        <v>4679</v>
      </c>
      <c r="B1372" s="373">
        <v>2254518129816</v>
      </c>
      <c r="D1372" s="22" t="s">
        <v>6391</v>
      </c>
      <c r="E1372" s="22">
        <v>23</v>
      </c>
      <c r="F1372" s="22">
        <v>19</v>
      </c>
      <c r="G1372" s="22">
        <v>0</v>
      </c>
      <c r="H1372" s="22" t="s">
        <v>2037</v>
      </c>
      <c r="K1372" s="15">
        <f t="shared" si="63"/>
        <v>1</v>
      </c>
      <c r="L1372" s="15" t="str">
        <f t="shared" si="64"/>
        <v>23</v>
      </c>
      <c r="M1372" s="15" t="str">
        <f t="shared" si="65"/>
        <v>2023年製</v>
      </c>
      <c r="N1372" s="422">
        <f>VLOOKUP(B:B,価格調査!B:S,18,0)</f>
        <v>1074476223</v>
      </c>
      <c r="O1372" s="15"/>
      <c r="P1372" s="15"/>
    </row>
    <row r="1373" spans="1:16">
      <c r="A1373" s="16" t="s">
        <v>4679</v>
      </c>
      <c r="B1373" s="373">
        <v>2454018129808</v>
      </c>
      <c r="D1373" s="22" t="s">
        <v>2739</v>
      </c>
      <c r="E1373" s="22">
        <v>23</v>
      </c>
      <c r="F1373" s="22">
        <v>53</v>
      </c>
      <c r="G1373" s="22">
        <v>0</v>
      </c>
      <c r="H1373" s="22" t="s">
        <v>2037</v>
      </c>
      <c r="K1373" s="15">
        <f t="shared" si="63"/>
        <v>1</v>
      </c>
      <c r="L1373" s="15" t="str">
        <f t="shared" si="64"/>
        <v>23</v>
      </c>
      <c r="M1373" s="15" t="str">
        <f t="shared" si="65"/>
        <v>2023年製</v>
      </c>
      <c r="N1373" s="422">
        <f>VLOOKUP(B:B,価格調査!B:S,18,0)</f>
        <v>0</v>
      </c>
      <c r="O1373" s="15"/>
      <c r="P1373" s="15"/>
    </row>
    <row r="1374" spans="1:16">
      <c r="A1374" s="16" t="s">
        <v>4679</v>
      </c>
      <c r="B1374" s="373">
        <v>2156016129896</v>
      </c>
      <c r="D1374" s="22" t="s">
        <v>6475</v>
      </c>
      <c r="E1374" s="22">
        <v>23</v>
      </c>
      <c r="F1374" s="22">
        <v>4</v>
      </c>
      <c r="G1374" s="22">
        <v>0</v>
      </c>
      <c r="H1374" s="22" t="s">
        <v>2037</v>
      </c>
      <c r="K1374" s="15">
        <f t="shared" si="63"/>
        <v>1</v>
      </c>
      <c r="L1374" s="15" t="str">
        <f t="shared" si="64"/>
        <v>23</v>
      </c>
      <c r="M1374" s="15" t="str">
        <f t="shared" si="65"/>
        <v>2023年製</v>
      </c>
      <c r="N1374" s="422">
        <f>VLOOKUP(B:B,価格調査!B:S,18,0)</f>
        <v>1074476271</v>
      </c>
      <c r="O1374" s="15"/>
      <c r="P1374" s="15"/>
    </row>
    <row r="1375" spans="1:16">
      <c r="A1375" s="16" t="s">
        <v>4679</v>
      </c>
      <c r="B1375" s="373">
        <v>2055017129891</v>
      </c>
      <c r="D1375" s="22" t="s">
        <v>6476</v>
      </c>
      <c r="E1375" s="22">
        <v>23</v>
      </c>
      <c r="F1375" s="22">
        <v>2</v>
      </c>
      <c r="G1375" s="22">
        <v>0</v>
      </c>
      <c r="H1375" s="22" t="s">
        <v>2037</v>
      </c>
      <c r="K1375" s="15">
        <f t="shared" si="63"/>
        <v>1</v>
      </c>
      <c r="L1375" s="15" t="str">
        <f t="shared" si="64"/>
        <v>23</v>
      </c>
      <c r="M1375" s="15" t="str">
        <f t="shared" si="65"/>
        <v>2023年製</v>
      </c>
      <c r="N1375" s="422" t="str">
        <f>VLOOKUP(B:B,価格調査!B:S,18,0)</f>
        <v>1074832160</v>
      </c>
      <c r="O1375" s="15"/>
      <c r="P1375" s="15"/>
    </row>
    <row r="1376" spans="1:16">
      <c r="A1376" s="16" t="s">
        <v>4679</v>
      </c>
      <c r="B1376" s="373">
        <v>2155517129893</v>
      </c>
      <c r="D1376" s="22" t="s">
        <v>6477</v>
      </c>
      <c r="E1376" s="22">
        <v>23</v>
      </c>
      <c r="F1376" s="22">
        <v>2</v>
      </c>
      <c r="G1376" s="22">
        <v>0</v>
      </c>
      <c r="H1376" s="22" t="s">
        <v>2037</v>
      </c>
      <c r="K1376" s="15">
        <f t="shared" si="63"/>
        <v>1</v>
      </c>
      <c r="L1376" s="15" t="str">
        <f t="shared" si="64"/>
        <v>23</v>
      </c>
      <c r="M1376" s="15" t="str">
        <f t="shared" si="65"/>
        <v>2023年製</v>
      </c>
      <c r="N1376" s="422">
        <f>VLOOKUP(B:B,価格調査!B:S,18,0)</f>
        <v>1074476269</v>
      </c>
      <c r="O1376" s="15"/>
      <c r="P1376" s="15"/>
    </row>
    <row r="1377" spans="1:16">
      <c r="A1377" s="16" t="s">
        <v>4679</v>
      </c>
      <c r="B1377" s="373">
        <v>2254517129879</v>
      </c>
      <c r="D1377" s="22" t="s">
        <v>6478</v>
      </c>
      <c r="E1377" s="22">
        <v>23</v>
      </c>
      <c r="F1377" s="22">
        <v>2</v>
      </c>
      <c r="G1377" s="22">
        <v>0</v>
      </c>
      <c r="H1377" s="22" t="s">
        <v>2037</v>
      </c>
      <c r="K1377" s="15">
        <f t="shared" si="63"/>
        <v>1</v>
      </c>
      <c r="L1377" s="15" t="str">
        <f t="shared" si="64"/>
        <v>23</v>
      </c>
      <c r="M1377" s="15" t="str">
        <f t="shared" si="65"/>
        <v>2023年製</v>
      </c>
      <c r="N1377" s="422">
        <f>VLOOKUP(B:B,価格調査!B:S,18,0)</f>
        <v>1074476669</v>
      </c>
      <c r="O1377" s="15"/>
      <c r="P1377" s="15"/>
    </row>
    <row r="1378" spans="1:16">
      <c r="A1378" s="16" t="s">
        <v>4679</v>
      </c>
      <c r="B1378" s="373">
        <v>2255517129890</v>
      </c>
      <c r="D1378" s="22" t="s">
        <v>6479</v>
      </c>
      <c r="E1378" s="22">
        <v>23</v>
      </c>
      <c r="F1378" s="22">
        <v>7</v>
      </c>
      <c r="G1378" s="22">
        <v>0</v>
      </c>
      <c r="H1378" s="22" t="s">
        <v>2037</v>
      </c>
      <c r="K1378" s="15">
        <f t="shared" si="63"/>
        <v>1</v>
      </c>
      <c r="L1378" s="15" t="str">
        <f t="shared" si="64"/>
        <v>23</v>
      </c>
      <c r="M1378" s="15" t="str">
        <f t="shared" si="65"/>
        <v>2023年製</v>
      </c>
      <c r="N1378" s="422">
        <f>VLOOKUP(B:B,価格調査!B:S,18,0)</f>
        <v>1074476267</v>
      </c>
      <c r="O1378" s="15"/>
      <c r="P1378" s="15"/>
    </row>
    <row r="1379" spans="1:16">
      <c r="A1379" s="16" t="s">
        <v>4679</v>
      </c>
      <c r="B1379" s="373">
        <v>2254518129892</v>
      </c>
      <c r="D1379" s="22" t="s">
        <v>6480</v>
      </c>
      <c r="E1379" s="22">
        <v>23</v>
      </c>
      <c r="F1379" s="22">
        <v>76</v>
      </c>
      <c r="G1379" s="22">
        <v>0</v>
      </c>
      <c r="H1379" s="22" t="s">
        <v>2037</v>
      </c>
      <c r="K1379" s="15">
        <f t="shared" si="63"/>
        <v>1</v>
      </c>
      <c r="L1379" s="15" t="str">
        <f t="shared" si="64"/>
        <v>23</v>
      </c>
      <c r="M1379" s="15" t="str">
        <f t="shared" si="65"/>
        <v>2023年製</v>
      </c>
      <c r="N1379" s="422">
        <f>VLOOKUP(B:B,価格調査!B:S,18,0)</f>
        <v>1074476668</v>
      </c>
      <c r="O1379" s="15"/>
      <c r="P1379" s="15"/>
    </row>
    <row r="1380" spans="1:16">
      <c r="A1380" s="16" t="s">
        <v>4679</v>
      </c>
      <c r="B1380" s="373">
        <v>2255018129870</v>
      </c>
      <c r="D1380" s="22" t="s">
        <v>6481</v>
      </c>
      <c r="E1380" s="22">
        <v>23</v>
      </c>
      <c r="F1380" s="22">
        <v>26</v>
      </c>
      <c r="G1380" s="22">
        <v>0</v>
      </c>
      <c r="H1380" s="22" t="s">
        <v>2037</v>
      </c>
      <c r="K1380" s="15">
        <f t="shared" si="63"/>
        <v>1</v>
      </c>
      <c r="L1380" s="15" t="str">
        <f t="shared" si="64"/>
        <v>23</v>
      </c>
      <c r="M1380" s="15" t="str">
        <f t="shared" si="65"/>
        <v>2023年製</v>
      </c>
      <c r="N1380" s="422" t="str">
        <f>VLOOKUP(B:B,価格調査!B:S,18,0)</f>
        <v>1074832161</v>
      </c>
      <c r="O1380" s="15"/>
      <c r="P1380" s="15"/>
    </row>
    <row r="1381" spans="1:16">
      <c r="A1381" s="16" t="s">
        <v>4679</v>
      </c>
      <c r="B1381" s="373">
        <v>2355018129877</v>
      </c>
      <c r="D1381" s="22" t="s">
        <v>6482</v>
      </c>
      <c r="E1381" s="22">
        <v>23</v>
      </c>
      <c r="F1381" s="22">
        <v>1</v>
      </c>
      <c r="G1381" s="22">
        <v>0</v>
      </c>
      <c r="H1381" s="22" t="s">
        <v>2037</v>
      </c>
      <c r="K1381" s="15">
        <f t="shared" si="63"/>
        <v>1</v>
      </c>
      <c r="L1381" s="15" t="str">
        <f t="shared" si="64"/>
        <v>23</v>
      </c>
      <c r="M1381" s="15" t="str">
        <f t="shared" si="65"/>
        <v>2023年製</v>
      </c>
      <c r="N1381" s="422">
        <f>VLOOKUP(B:B,価格調査!B:S,18,0)</f>
        <v>1074476667</v>
      </c>
      <c r="O1381" s="15"/>
      <c r="P1381" s="15"/>
    </row>
    <row r="1382" spans="1:16">
      <c r="A1382" s="16" t="s">
        <v>4679</v>
      </c>
      <c r="B1382" s="373">
        <v>2454518129896</v>
      </c>
      <c r="D1382" s="22" t="s">
        <v>6483</v>
      </c>
      <c r="E1382" s="22">
        <v>23</v>
      </c>
      <c r="F1382" s="22">
        <v>24</v>
      </c>
      <c r="G1382" s="22">
        <v>0</v>
      </c>
      <c r="H1382" s="22" t="s">
        <v>2037</v>
      </c>
      <c r="K1382" s="15">
        <f t="shared" si="63"/>
        <v>1</v>
      </c>
      <c r="L1382" s="15" t="str">
        <f t="shared" si="64"/>
        <v>23</v>
      </c>
      <c r="M1382" s="15" t="str">
        <f t="shared" si="65"/>
        <v>2023年製</v>
      </c>
      <c r="N1382" s="422">
        <f>VLOOKUP(B:B,価格調査!B:S,18,0)</f>
        <v>1074476664</v>
      </c>
      <c r="O1382" s="15"/>
      <c r="P1382" s="15"/>
    </row>
    <row r="1383" spans="1:16">
      <c r="A1383" s="16" t="s">
        <v>4679</v>
      </c>
      <c r="B1383" s="373">
        <v>2355519129895</v>
      </c>
      <c r="D1383" s="22" t="s">
        <v>2736</v>
      </c>
      <c r="E1383" s="22">
        <v>23</v>
      </c>
      <c r="F1383" s="22">
        <v>26</v>
      </c>
      <c r="G1383" s="22">
        <v>0</v>
      </c>
      <c r="H1383" s="22" t="s">
        <v>2037</v>
      </c>
      <c r="K1383" s="15">
        <f t="shared" si="63"/>
        <v>1</v>
      </c>
      <c r="L1383" s="15" t="str">
        <f t="shared" si="64"/>
        <v>23</v>
      </c>
      <c r="M1383" s="15" t="str">
        <f t="shared" si="65"/>
        <v>2023年製</v>
      </c>
      <c r="N1383" s="422" t="str">
        <f>VLOOKUP(B:B,価格調査!B:S,18,0)</f>
        <v>1074832162</v>
      </c>
      <c r="O1383" s="15"/>
      <c r="P1383" s="15"/>
    </row>
    <row r="1384" spans="1:16">
      <c r="A1384" s="16" t="s">
        <v>4679</v>
      </c>
      <c r="B1384" s="373">
        <v>2256517129859</v>
      </c>
      <c r="D1384" s="22" t="s">
        <v>6484</v>
      </c>
      <c r="E1384" s="22">
        <v>23</v>
      </c>
      <c r="F1384" s="22">
        <v>8</v>
      </c>
      <c r="G1384" s="22">
        <v>0</v>
      </c>
      <c r="H1384" s="22" t="s">
        <v>2037</v>
      </c>
      <c r="K1384" s="15">
        <f t="shared" si="63"/>
        <v>1</v>
      </c>
      <c r="L1384" s="15" t="str">
        <f t="shared" si="64"/>
        <v>23</v>
      </c>
      <c r="M1384" s="15" t="str">
        <f t="shared" si="65"/>
        <v>2023年製</v>
      </c>
      <c r="N1384" s="422">
        <f>VLOOKUP(B:B,価格調査!B:S,18,0)</f>
        <v>0</v>
      </c>
      <c r="O1384" s="15"/>
      <c r="P1384" s="15"/>
    </row>
    <row r="1385" spans="1:16">
      <c r="A1385" s="16" t="s">
        <v>4679</v>
      </c>
      <c r="B1385" s="373">
        <v>1756515208965</v>
      </c>
      <c r="D1385" s="22" t="s">
        <v>2389</v>
      </c>
      <c r="E1385" s="22">
        <v>23</v>
      </c>
      <c r="F1385" s="22">
        <v>22</v>
      </c>
      <c r="G1385" s="22">
        <v>0</v>
      </c>
      <c r="H1385" s="22" t="s">
        <v>2037</v>
      </c>
      <c r="K1385" s="15">
        <f t="shared" si="63"/>
        <v>2</v>
      </c>
      <c r="L1385" s="15" t="str">
        <f t="shared" si="64"/>
        <v>23</v>
      </c>
      <c r="M1385" s="15" t="str">
        <f t="shared" si="65"/>
        <v>2023年製</v>
      </c>
      <c r="N1385" s="422" t="e">
        <f>VLOOKUP(B:B,価格調査!B:S,18,0)</f>
        <v>#N/A</v>
      </c>
      <c r="O1385" s="15"/>
      <c r="P1385" s="15"/>
    </row>
    <row r="1386" spans="1:16">
      <c r="A1386" s="16" t="s">
        <v>4679</v>
      </c>
      <c r="B1386" s="373">
        <v>1856016208720</v>
      </c>
      <c r="D1386" s="22" t="s">
        <v>7209</v>
      </c>
      <c r="E1386" s="22">
        <v>23</v>
      </c>
      <c r="F1386" s="22">
        <v>32</v>
      </c>
      <c r="G1386" s="22">
        <v>0</v>
      </c>
      <c r="H1386" s="22" t="s">
        <v>2037</v>
      </c>
      <c r="K1386" s="15">
        <f t="shared" si="63"/>
        <v>1</v>
      </c>
      <c r="L1386" s="15" t="str">
        <f t="shared" si="64"/>
        <v>23</v>
      </c>
      <c r="M1386" s="15" t="str">
        <f t="shared" si="65"/>
        <v>2023年製</v>
      </c>
      <c r="N1386" s="422" t="e">
        <f>VLOOKUP(B:B,価格調査!B:S,18,0)</f>
        <v>#N/A</v>
      </c>
      <c r="O1386" s="15"/>
      <c r="P1386" s="15"/>
    </row>
    <row r="1387" spans="1:16">
      <c r="A1387" s="16" t="s">
        <v>4679</v>
      </c>
      <c r="B1387" s="373">
        <v>1756514094002</v>
      </c>
      <c r="D1387" s="21" t="s">
        <v>7364</v>
      </c>
      <c r="E1387" s="22">
        <v>23</v>
      </c>
      <c r="F1387" s="22">
        <v>273</v>
      </c>
      <c r="G1387" s="22">
        <v>0</v>
      </c>
      <c r="H1387" s="22" t="s">
        <v>2037</v>
      </c>
      <c r="K1387" s="15">
        <f t="shared" si="63"/>
        <v>1</v>
      </c>
      <c r="L1387" s="15" t="str">
        <f t="shared" si="64"/>
        <v>23</v>
      </c>
      <c r="M1387" s="15" t="str">
        <f t="shared" si="65"/>
        <v>2023年製</v>
      </c>
      <c r="N1387" s="422" t="e">
        <f>VLOOKUP(B:B,価格調査!B:S,18,0)</f>
        <v>#N/A</v>
      </c>
      <c r="O1387" s="15"/>
      <c r="P1387" s="15"/>
    </row>
    <row r="1388" spans="1:16">
      <c r="A1388" s="16" t="s">
        <v>4679</v>
      </c>
      <c r="B1388" s="373">
        <v>2155517208727</v>
      </c>
      <c r="D1388" s="21" t="s">
        <v>7496</v>
      </c>
      <c r="E1388" s="22">
        <v>23</v>
      </c>
      <c r="F1388" s="22">
        <v>166</v>
      </c>
      <c r="G1388" s="22">
        <v>0</v>
      </c>
      <c r="H1388" s="22" t="s">
        <v>2037</v>
      </c>
      <c r="K1388" s="15">
        <f t="shared" si="63"/>
        <v>1</v>
      </c>
      <c r="L1388" s="15" t="str">
        <f t="shared" si="64"/>
        <v>23</v>
      </c>
      <c r="M1388" s="15" t="str">
        <f t="shared" si="65"/>
        <v>2023年製</v>
      </c>
      <c r="N1388" s="422" t="e">
        <f>VLOOKUP(B:B,価格調査!B:S,18,0)</f>
        <v>#N/A</v>
      </c>
      <c r="O1388" s="15"/>
      <c r="P1388" s="15"/>
    </row>
    <row r="1389" spans="1:16">
      <c r="A1389" s="16" t="s">
        <v>4679</v>
      </c>
      <c r="B1389" s="373">
        <v>1856015327361</v>
      </c>
      <c r="D1389" s="21" t="s">
        <v>2417</v>
      </c>
      <c r="E1389" s="22">
        <v>23</v>
      </c>
      <c r="F1389" s="22">
        <v>160</v>
      </c>
      <c r="G1389" s="22">
        <v>0</v>
      </c>
      <c r="H1389" s="22" t="s">
        <v>2037</v>
      </c>
      <c r="K1389" s="15">
        <f t="shared" si="63"/>
        <v>2</v>
      </c>
      <c r="L1389" s="15" t="str">
        <f t="shared" si="64"/>
        <v>23</v>
      </c>
      <c r="M1389" s="15" t="str">
        <f t="shared" si="65"/>
        <v>2023年製</v>
      </c>
      <c r="N1389" s="422" t="e">
        <f>VLOOKUP(B:B,価格調査!B:S,18,0)</f>
        <v>#N/A</v>
      </c>
      <c r="O1389" s="15"/>
      <c r="P1389" s="15"/>
    </row>
    <row r="1390" spans="1:16">
      <c r="A1390" s="16" t="s">
        <v>4679</v>
      </c>
      <c r="B1390" s="373">
        <v>2254517118521</v>
      </c>
      <c r="D1390" s="21" t="s">
        <v>2679</v>
      </c>
      <c r="E1390" s="22">
        <v>23</v>
      </c>
      <c r="F1390" s="22">
        <v>5</v>
      </c>
      <c r="G1390" s="22">
        <v>0</v>
      </c>
      <c r="H1390" s="22" t="s">
        <v>2037</v>
      </c>
      <c r="K1390" s="15">
        <f t="shared" si="63"/>
        <v>1</v>
      </c>
      <c r="L1390" s="15" t="str">
        <f t="shared" si="64"/>
        <v>23</v>
      </c>
      <c r="M1390" s="15" t="str">
        <f t="shared" si="65"/>
        <v>2023年製</v>
      </c>
      <c r="N1390" s="422">
        <f>VLOOKUP(B:B,価格調査!B:S,18,0)</f>
        <v>1074476389</v>
      </c>
      <c r="O1390" s="15"/>
      <c r="P1390" s="15"/>
    </row>
    <row r="1391" spans="1:16">
      <c r="A1391" s="16" t="s">
        <v>4679</v>
      </c>
      <c r="B1391" s="373">
        <v>2154517209604</v>
      </c>
      <c r="D1391" s="21" t="s">
        <v>7648</v>
      </c>
      <c r="E1391" s="22">
        <v>23</v>
      </c>
      <c r="F1391" s="22">
        <v>211</v>
      </c>
      <c r="G1391" s="22">
        <v>0</v>
      </c>
      <c r="H1391" s="22" t="s">
        <v>2037</v>
      </c>
      <c r="K1391" s="15">
        <f t="shared" si="63"/>
        <v>1</v>
      </c>
      <c r="L1391" s="15" t="str">
        <f t="shared" si="64"/>
        <v>23</v>
      </c>
      <c r="M1391" s="15" t="str">
        <f t="shared" si="65"/>
        <v>2023年製</v>
      </c>
      <c r="N1391" s="422" t="e">
        <f>VLOOKUP(B:B,価格調査!B:S,18,0)</f>
        <v>#N/A</v>
      </c>
      <c r="O1391" s="15"/>
      <c r="P1391" s="15"/>
    </row>
    <row r="1392" spans="1:16">
      <c r="A1392" s="16" t="s">
        <v>4679</v>
      </c>
      <c r="B1392" s="373">
        <v>2254518209600</v>
      </c>
      <c r="D1392" s="21" t="s">
        <v>7649</v>
      </c>
      <c r="E1392" s="22">
        <v>23</v>
      </c>
      <c r="F1392" s="22">
        <v>248</v>
      </c>
      <c r="G1392" s="22">
        <v>0</v>
      </c>
      <c r="H1392" s="22" t="s">
        <v>2037</v>
      </c>
      <c r="K1392" s="15">
        <f t="shared" si="63"/>
        <v>1</v>
      </c>
      <c r="L1392" s="15" t="str">
        <f t="shared" si="64"/>
        <v>23</v>
      </c>
      <c r="M1392" s="15" t="str">
        <f t="shared" si="65"/>
        <v>2023年製</v>
      </c>
      <c r="N1392" s="422" t="e">
        <f>VLOOKUP(B:B,価格調査!B:S,18,0)</f>
        <v>#N/A</v>
      </c>
      <c r="O1392" s="15"/>
      <c r="P1392" s="15"/>
    </row>
    <row r="1393" spans="1:16">
      <c r="A1393" s="16" t="s">
        <v>4679</v>
      </c>
      <c r="B1393" s="373">
        <v>2454519209603</v>
      </c>
      <c r="D1393" s="21" t="s">
        <v>7650</v>
      </c>
      <c r="E1393" s="22">
        <v>23</v>
      </c>
      <c r="F1393" s="22">
        <v>40</v>
      </c>
      <c r="G1393" s="22">
        <v>0</v>
      </c>
      <c r="H1393" s="22" t="s">
        <v>2037</v>
      </c>
      <c r="K1393" s="15">
        <f t="shared" si="63"/>
        <v>1</v>
      </c>
      <c r="L1393" s="15" t="str">
        <f t="shared" si="64"/>
        <v>23</v>
      </c>
      <c r="M1393" s="15" t="str">
        <f t="shared" si="65"/>
        <v>2023年製</v>
      </c>
      <c r="N1393" s="422" t="e">
        <f>VLOOKUP(B:B,価格調査!B:S,18,0)</f>
        <v>#N/A</v>
      </c>
      <c r="O1393" s="15"/>
      <c r="P1393" s="15"/>
    </row>
    <row r="1394" spans="1:16">
      <c r="A1394" s="16" t="s">
        <v>4679</v>
      </c>
      <c r="B1394" s="373">
        <v>1656514130604</v>
      </c>
      <c r="D1394" s="21" t="s">
        <v>7785</v>
      </c>
      <c r="E1394" s="22">
        <v>23</v>
      </c>
      <c r="F1394" s="22">
        <v>76</v>
      </c>
      <c r="G1394" s="22">
        <v>0</v>
      </c>
      <c r="H1394" s="22" t="s">
        <v>2037</v>
      </c>
      <c r="K1394" s="15">
        <f t="shared" si="63"/>
        <v>1</v>
      </c>
      <c r="L1394" s="15" t="str">
        <f t="shared" si="64"/>
        <v>23</v>
      </c>
      <c r="M1394" s="15" t="str">
        <f t="shared" si="65"/>
        <v>2023年製</v>
      </c>
      <c r="N1394" s="422">
        <f>VLOOKUP(B:B,価格調査!B:S,18,0)</f>
        <v>1076493705</v>
      </c>
      <c r="O1394" s="15"/>
      <c r="P1394" s="15"/>
    </row>
    <row r="1395" spans="1:16">
      <c r="A1395" s="16" t="s">
        <v>4679</v>
      </c>
      <c r="B1395" s="373">
        <v>2055517130601</v>
      </c>
      <c r="D1395" s="21" t="s">
        <v>7786</v>
      </c>
      <c r="E1395" s="22">
        <v>23</v>
      </c>
      <c r="F1395" s="22">
        <v>40</v>
      </c>
      <c r="G1395" s="22">
        <v>0</v>
      </c>
      <c r="H1395" s="22" t="s">
        <v>2037</v>
      </c>
      <c r="K1395" s="15">
        <f t="shared" si="63"/>
        <v>1</v>
      </c>
      <c r="L1395" s="15" t="str">
        <f t="shared" si="64"/>
        <v>23</v>
      </c>
      <c r="M1395" s="15" t="str">
        <f t="shared" si="65"/>
        <v>2023年製</v>
      </c>
      <c r="N1395" s="422">
        <f>VLOOKUP(B:B,価格調査!B:S,18,0)</f>
        <v>1076493708</v>
      </c>
      <c r="O1395" s="15"/>
      <c r="P1395" s="15"/>
    </row>
    <row r="1396" spans="1:16">
      <c r="A1396" s="16" t="s">
        <v>4679</v>
      </c>
      <c r="B1396" s="373">
        <v>2155517130608</v>
      </c>
      <c r="D1396" s="21" t="s">
        <v>2164</v>
      </c>
      <c r="E1396" s="22">
        <v>23</v>
      </c>
      <c r="F1396" s="22">
        <v>40</v>
      </c>
      <c r="G1396" s="22">
        <v>0</v>
      </c>
      <c r="H1396" s="22" t="s">
        <v>2037</v>
      </c>
      <c r="K1396" s="15">
        <f t="shared" si="63"/>
        <v>5</v>
      </c>
      <c r="L1396" s="15" t="str">
        <f t="shared" si="64"/>
        <v>23</v>
      </c>
      <c r="M1396" s="15" t="str">
        <f t="shared" si="65"/>
        <v>2023年製</v>
      </c>
      <c r="N1396" s="422">
        <f>VLOOKUP(B:B,価格調査!B:S,18,0)</f>
        <v>1074476035</v>
      </c>
      <c r="O1396" s="15"/>
      <c r="P1396" s="15"/>
    </row>
    <row r="1397" spans="1:16">
      <c r="A1397" s="16" t="s">
        <v>4679</v>
      </c>
      <c r="B1397" s="373">
        <v>2255519130603</v>
      </c>
      <c r="D1397" s="21" t="s">
        <v>7787</v>
      </c>
      <c r="E1397" s="22">
        <v>23</v>
      </c>
      <c r="F1397" s="22">
        <v>12</v>
      </c>
      <c r="G1397" s="22">
        <v>0</v>
      </c>
      <c r="H1397" s="22" t="s">
        <v>2037</v>
      </c>
      <c r="K1397" s="15">
        <f t="shared" si="63"/>
        <v>1</v>
      </c>
      <c r="L1397" s="15" t="str">
        <f t="shared" si="64"/>
        <v>23</v>
      </c>
      <c r="M1397" s="15" t="str">
        <f t="shared" si="65"/>
        <v>2023年製</v>
      </c>
      <c r="N1397" s="422">
        <f>VLOOKUP(B:B,価格調査!B:S,18,0)</f>
        <v>1076493710</v>
      </c>
      <c r="O1397" s="15"/>
      <c r="P1397" s="15"/>
    </row>
    <row r="1398" spans="1:16">
      <c r="A1398" s="16" t="s">
        <v>4679</v>
      </c>
      <c r="B1398" s="373">
        <v>2255517130605</v>
      </c>
      <c r="D1398" s="21" t="s">
        <v>7788</v>
      </c>
      <c r="E1398" s="22">
        <v>23</v>
      </c>
      <c r="F1398" s="22">
        <v>12</v>
      </c>
      <c r="G1398" s="22">
        <v>0</v>
      </c>
      <c r="H1398" s="22" t="s">
        <v>2037</v>
      </c>
      <c r="K1398" s="15">
        <f t="shared" si="63"/>
        <v>1</v>
      </c>
      <c r="L1398" s="15" t="str">
        <f t="shared" si="64"/>
        <v>23</v>
      </c>
      <c r="M1398" s="15" t="str">
        <f t="shared" si="65"/>
        <v>2023年製</v>
      </c>
      <c r="N1398" s="422">
        <f>VLOOKUP(B:B,価格調査!B:S,18,0)</f>
        <v>1076493709</v>
      </c>
      <c r="O1398" s="15"/>
      <c r="P1398" s="15"/>
    </row>
    <row r="1399" spans="1:16">
      <c r="A1399" s="16" t="s">
        <v>4679</v>
      </c>
      <c r="B1399" s="373">
        <v>2056016130604</v>
      </c>
      <c r="D1399" s="21" t="s">
        <v>2177</v>
      </c>
      <c r="E1399" s="22">
        <v>23</v>
      </c>
      <c r="F1399" s="22">
        <v>143</v>
      </c>
      <c r="G1399" s="22">
        <v>0</v>
      </c>
      <c r="H1399" s="22" t="s">
        <v>2037</v>
      </c>
      <c r="K1399" s="15">
        <f t="shared" si="63"/>
        <v>3</v>
      </c>
      <c r="L1399" s="15" t="str">
        <f t="shared" si="64"/>
        <v>23</v>
      </c>
      <c r="M1399" s="15" t="str">
        <f t="shared" si="65"/>
        <v>2023年製</v>
      </c>
      <c r="N1399" s="422">
        <f>VLOOKUP(B:B,価格調査!B:S,18,0)</f>
        <v>1074476046</v>
      </c>
      <c r="O1399" s="15"/>
      <c r="P1399" s="15"/>
    </row>
    <row r="1400" spans="1:16">
      <c r="A1400" s="16" t="s">
        <v>4679</v>
      </c>
      <c r="B1400" s="373">
        <v>1956515130604</v>
      </c>
      <c r="D1400" s="21" t="s">
        <v>2190</v>
      </c>
      <c r="E1400" s="22">
        <v>23</v>
      </c>
      <c r="F1400" s="22">
        <v>78</v>
      </c>
      <c r="G1400" s="22">
        <v>0</v>
      </c>
      <c r="H1400" s="22" t="s">
        <v>2037</v>
      </c>
      <c r="K1400" s="15">
        <f t="shared" si="63"/>
        <v>6</v>
      </c>
      <c r="L1400" s="15" t="str">
        <f t="shared" si="64"/>
        <v>23</v>
      </c>
      <c r="M1400" s="15" t="str">
        <f t="shared" si="65"/>
        <v>2023年製</v>
      </c>
      <c r="N1400" s="422">
        <f>VLOOKUP(B:B,価格調査!B:S,18,0)</f>
        <v>1074476037</v>
      </c>
      <c r="O1400" s="15"/>
      <c r="P1400" s="15"/>
    </row>
    <row r="1401" spans="1:16">
      <c r="A1401" s="16" t="s">
        <v>4679</v>
      </c>
      <c r="B1401" s="373">
        <v>1656015130608</v>
      </c>
      <c r="D1401" s="21" t="s">
        <v>2222</v>
      </c>
      <c r="E1401" s="22">
        <v>23</v>
      </c>
      <c r="F1401" s="22">
        <v>107</v>
      </c>
      <c r="G1401" s="22">
        <v>0</v>
      </c>
      <c r="H1401" s="22" t="s">
        <v>2037</v>
      </c>
      <c r="K1401" s="15">
        <f t="shared" si="63"/>
        <v>4</v>
      </c>
      <c r="L1401" s="15" t="str">
        <f t="shared" si="64"/>
        <v>23</v>
      </c>
      <c r="M1401" s="15" t="str">
        <f t="shared" si="65"/>
        <v>2023年製</v>
      </c>
      <c r="N1401" s="422">
        <f>VLOOKUP(B:B,価格調査!B:S,18,0)</f>
        <v>1074476044</v>
      </c>
      <c r="O1401" s="15"/>
      <c r="P1401" s="15"/>
    </row>
    <row r="1402" spans="1:16">
      <c r="A1402" s="16" t="s">
        <v>4679</v>
      </c>
      <c r="B1402" s="373">
        <v>1756016130604</v>
      </c>
      <c r="D1402" s="21" t="s">
        <v>7824</v>
      </c>
      <c r="E1402" s="22">
        <v>23</v>
      </c>
      <c r="F1402" s="22">
        <v>60</v>
      </c>
      <c r="G1402" s="22">
        <v>0</v>
      </c>
      <c r="H1402" s="22" t="s">
        <v>2037</v>
      </c>
      <c r="K1402" s="15">
        <f t="shared" si="63"/>
        <v>1</v>
      </c>
      <c r="L1402" s="15" t="str">
        <f t="shared" si="64"/>
        <v>23</v>
      </c>
      <c r="M1402" s="15" t="str">
        <f t="shared" si="65"/>
        <v>2023年製</v>
      </c>
      <c r="N1402" s="422">
        <f>VLOOKUP(B:B,価格調査!B:S,18,0)</f>
        <v>1076493706</v>
      </c>
      <c r="O1402" s="15"/>
      <c r="P1402" s="15"/>
    </row>
    <row r="1403" spans="1:16">
      <c r="A1403" s="16" t="s">
        <v>4679</v>
      </c>
      <c r="B1403" s="373">
        <v>2355018130606</v>
      </c>
      <c r="D1403" s="21" t="s">
        <v>2151</v>
      </c>
      <c r="E1403" s="22">
        <v>23</v>
      </c>
      <c r="F1403" s="22">
        <v>43</v>
      </c>
      <c r="G1403" s="22">
        <v>0</v>
      </c>
      <c r="H1403" s="22" t="s">
        <v>2037</v>
      </c>
      <c r="K1403" s="15">
        <f t="shared" si="63"/>
        <v>4</v>
      </c>
      <c r="L1403" s="15" t="str">
        <f t="shared" si="64"/>
        <v>23</v>
      </c>
      <c r="M1403" s="15" t="str">
        <f t="shared" si="65"/>
        <v>2023年製</v>
      </c>
      <c r="N1403" s="422">
        <f>VLOOKUP(B:B,価格調査!B:S,18,0)</f>
        <v>1074476032</v>
      </c>
      <c r="O1403" s="15"/>
      <c r="P1403" s="15"/>
    </row>
    <row r="1404" spans="1:16">
      <c r="A1404" s="16" t="s">
        <v>4679</v>
      </c>
      <c r="B1404" s="373">
        <v>1856515130607</v>
      </c>
      <c r="D1404" s="21" t="s">
        <v>2200</v>
      </c>
      <c r="E1404" s="22">
        <v>23</v>
      </c>
      <c r="F1404" s="22">
        <v>16</v>
      </c>
      <c r="G1404" s="22">
        <v>0</v>
      </c>
      <c r="H1404" s="22" t="s">
        <v>2037</v>
      </c>
      <c r="K1404" s="15">
        <f t="shared" si="63"/>
        <v>5</v>
      </c>
      <c r="L1404" s="15" t="str">
        <f t="shared" si="64"/>
        <v>23</v>
      </c>
      <c r="M1404" s="15" t="str">
        <f t="shared" si="65"/>
        <v>2023年製</v>
      </c>
      <c r="N1404" s="422">
        <f>VLOOKUP(B:B,価格調査!B:S,18,0)</f>
        <v>1074476038</v>
      </c>
      <c r="O1404" s="15"/>
      <c r="P1404" s="15"/>
    </row>
    <row r="1405" spans="1:16">
      <c r="A1405" s="16" t="s">
        <v>4679</v>
      </c>
      <c r="B1405" s="373">
        <v>2255018130609</v>
      </c>
      <c r="D1405" s="21" t="s">
        <v>2154</v>
      </c>
      <c r="E1405" s="22">
        <v>23</v>
      </c>
      <c r="F1405" s="22">
        <v>40</v>
      </c>
      <c r="G1405" s="22">
        <v>0</v>
      </c>
      <c r="H1405" s="22" t="s">
        <v>2037</v>
      </c>
      <c r="K1405" s="15">
        <f t="shared" si="63"/>
        <v>4</v>
      </c>
      <c r="L1405" s="15" t="str">
        <f t="shared" si="64"/>
        <v>23</v>
      </c>
      <c r="M1405" s="15" t="str">
        <f t="shared" si="65"/>
        <v>2023年製</v>
      </c>
      <c r="N1405" s="422">
        <f>VLOOKUP(B:B,価格調査!B:S,18,0)</f>
        <v>1074476042</v>
      </c>
      <c r="O1405" s="15"/>
      <c r="P1405" s="15"/>
    </row>
    <row r="1406" spans="1:16">
      <c r="A1406" s="16" t="s">
        <v>4679</v>
      </c>
      <c r="B1406" s="373">
        <v>2156017130600</v>
      </c>
      <c r="D1406" s="21" t="s">
        <v>2162</v>
      </c>
      <c r="E1406" s="22">
        <v>23</v>
      </c>
      <c r="F1406" s="22">
        <v>32</v>
      </c>
      <c r="G1406" s="22">
        <v>0</v>
      </c>
      <c r="H1406" s="22" t="s">
        <v>2037</v>
      </c>
      <c r="K1406" s="15">
        <f t="shared" si="63"/>
        <v>4</v>
      </c>
      <c r="L1406" s="15" t="str">
        <f t="shared" si="64"/>
        <v>23</v>
      </c>
      <c r="M1406" s="15" t="str">
        <f t="shared" si="65"/>
        <v>2023年製</v>
      </c>
      <c r="N1406" s="422">
        <f>VLOOKUP(B:B,価格調査!B:S,18,0)</f>
        <v>1074476040</v>
      </c>
      <c r="O1406" s="15"/>
      <c r="P1406" s="15"/>
    </row>
    <row r="1407" spans="1:16">
      <c r="A1407" s="16" t="s">
        <v>4679</v>
      </c>
      <c r="B1407" s="373">
        <v>1755515130603</v>
      </c>
      <c r="D1407" s="21" t="s">
        <v>7825</v>
      </c>
      <c r="E1407" s="22">
        <v>23</v>
      </c>
      <c r="F1407" s="22">
        <v>13</v>
      </c>
      <c r="G1407" s="22">
        <v>0</v>
      </c>
      <c r="H1407" s="22" t="s">
        <v>2037</v>
      </c>
      <c r="K1407" s="15">
        <f t="shared" si="63"/>
        <v>1</v>
      </c>
      <c r="L1407" s="15" t="str">
        <f t="shared" si="64"/>
        <v>23</v>
      </c>
      <c r="M1407" s="15" t="str">
        <f t="shared" si="65"/>
        <v>2023年製</v>
      </c>
      <c r="N1407" s="422">
        <f>VLOOKUP(B:B,価格調査!B:S,18,0)</f>
        <v>1076493704</v>
      </c>
      <c r="O1407" s="15"/>
      <c r="P1407" s="15"/>
    </row>
    <row r="1408" spans="1:16">
      <c r="A1408" s="16" t="s">
        <v>4679</v>
      </c>
      <c r="B1408" s="373">
        <v>2256017130607</v>
      </c>
      <c r="D1408" s="21" t="s">
        <v>2152</v>
      </c>
      <c r="E1408" s="22">
        <v>23</v>
      </c>
      <c r="F1408" s="22">
        <v>28</v>
      </c>
      <c r="G1408" s="22">
        <v>0</v>
      </c>
      <c r="H1408" s="22" t="s">
        <v>2037</v>
      </c>
      <c r="K1408" s="15">
        <f t="shared" si="63"/>
        <v>4</v>
      </c>
      <c r="L1408" s="15" t="str">
        <f t="shared" si="64"/>
        <v>23</v>
      </c>
      <c r="M1408" s="15" t="str">
        <f t="shared" si="65"/>
        <v>2023年製</v>
      </c>
      <c r="N1408" s="422">
        <f>VLOOKUP(B:B,価格調査!B:S,18,0)</f>
        <v>1074476033</v>
      </c>
      <c r="O1408" s="15"/>
      <c r="P1408" s="15"/>
    </row>
    <row r="1409" spans="1:16">
      <c r="A1409" s="16" t="s">
        <v>4679</v>
      </c>
      <c r="B1409" s="373">
        <v>1856015130602</v>
      </c>
      <c r="D1409" s="21" t="s">
        <v>7826</v>
      </c>
      <c r="E1409" s="22">
        <v>23</v>
      </c>
      <c r="F1409" s="22">
        <v>12</v>
      </c>
      <c r="G1409" s="22">
        <v>0</v>
      </c>
      <c r="H1409" s="22" t="s">
        <v>2037</v>
      </c>
      <c r="K1409" s="15">
        <f t="shared" si="63"/>
        <v>1</v>
      </c>
      <c r="L1409" s="15" t="str">
        <f t="shared" si="64"/>
        <v>23</v>
      </c>
      <c r="M1409" s="15" t="str">
        <f t="shared" si="65"/>
        <v>2023年製</v>
      </c>
      <c r="N1409" s="422">
        <f>VLOOKUP(B:B,価格調査!B:S,18,0)</f>
        <v>1076493707</v>
      </c>
      <c r="O1409" s="15"/>
      <c r="P1409" s="15"/>
    </row>
    <row r="1410" spans="1:16">
      <c r="A1410" s="16" t="s">
        <v>4679</v>
      </c>
      <c r="B1410" s="373">
        <v>2255017169853</v>
      </c>
      <c r="D1410" s="21" t="s">
        <v>7852</v>
      </c>
      <c r="E1410" s="22">
        <v>23</v>
      </c>
      <c r="F1410" s="22">
        <v>8</v>
      </c>
      <c r="G1410" s="22">
        <v>0</v>
      </c>
      <c r="H1410" s="22" t="s">
        <v>2037</v>
      </c>
      <c r="K1410" s="15">
        <f t="shared" ref="K1410:K1473" si="66">COUNTIF(B:B,B1410)</f>
        <v>1</v>
      </c>
      <c r="L1410" s="15" t="str">
        <f t="shared" ref="L1410:L1473" si="67">RIGHT(E1410,2)</f>
        <v>23</v>
      </c>
      <c r="M1410" s="15" t="str">
        <f t="shared" ref="M1410:M1473" si="68">"20"&amp;L1410&amp;"年製"</f>
        <v>2023年製</v>
      </c>
      <c r="N1410" s="422">
        <f>VLOOKUP(B:B,価格調査!B:S,18,0)</f>
        <v>1074475811</v>
      </c>
      <c r="O1410" s="15"/>
      <c r="P1410" s="15"/>
    </row>
    <row r="1411" spans="1:16">
      <c r="A1411" s="16" t="s">
        <v>4679</v>
      </c>
      <c r="B1411" s="373">
        <v>1655515130606</v>
      </c>
      <c r="D1411" s="22" t="s">
        <v>2223</v>
      </c>
      <c r="E1411" s="22">
        <v>23</v>
      </c>
      <c r="F1411" s="22">
        <v>76</v>
      </c>
      <c r="G1411" s="22">
        <v>0</v>
      </c>
      <c r="H1411" s="22" t="s">
        <v>2037</v>
      </c>
      <c r="K1411" s="15">
        <f t="shared" si="66"/>
        <v>3</v>
      </c>
      <c r="L1411" s="15" t="str">
        <f t="shared" si="67"/>
        <v>23</v>
      </c>
      <c r="M1411" s="15" t="str">
        <f t="shared" si="68"/>
        <v>2023年製</v>
      </c>
      <c r="N1411" s="422">
        <f>VLOOKUP(B:B,価格調査!B:S,18,0)</f>
        <v>1074476041</v>
      </c>
      <c r="O1411" s="15"/>
      <c r="P1411" s="15"/>
    </row>
    <row r="1412" spans="1:16">
      <c r="A1412" s="16" t="s">
        <v>4679</v>
      </c>
      <c r="B1412" s="373">
        <v>2154517158407</v>
      </c>
      <c r="D1412" s="22" t="s">
        <v>7995</v>
      </c>
      <c r="E1412" s="22">
        <v>23</v>
      </c>
      <c r="F1412" s="22">
        <v>4</v>
      </c>
      <c r="G1412" s="22">
        <v>0</v>
      </c>
      <c r="H1412" s="22" t="s">
        <v>2037</v>
      </c>
      <c r="K1412" s="15">
        <f t="shared" si="66"/>
        <v>5</v>
      </c>
      <c r="L1412" s="15" t="str">
        <f t="shared" si="67"/>
        <v>23</v>
      </c>
      <c r="M1412" s="15" t="str">
        <f t="shared" si="68"/>
        <v>2023年製</v>
      </c>
      <c r="N1412" s="422">
        <f>VLOOKUP(B:B,価格調査!B:S,18,0)</f>
        <v>1074476329</v>
      </c>
      <c r="O1412" s="15"/>
      <c r="P1412" s="15"/>
    </row>
    <row r="1413" spans="1:16">
      <c r="A1413" s="16" t="s">
        <v>4679</v>
      </c>
      <c r="B1413" s="373">
        <v>2354019158404</v>
      </c>
      <c r="D1413" s="22" t="s">
        <v>7996</v>
      </c>
      <c r="E1413" s="22">
        <v>23</v>
      </c>
      <c r="F1413" s="22">
        <v>1</v>
      </c>
      <c r="G1413" s="22">
        <v>0</v>
      </c>
      <c r="H1413" s="22" t="s">
        <v>2037</v>
      </c>
      <c r="K1413" s="15">
        <f t="shared" si="66"/>
        <v>4</v>
      </c>
      <c r="L1413" s="15" t="str">
        <f t="shared" si="67"/>
        <v>23</v>
      </c>
      <c r="M1413" s="15" t="str">
        <f t="shared" si="68"/>
        <v>2023年製</v>
      </c>
      <c r="N1413" s="422">
        <f>VLOOKUP(B:B,価格調査!B:S,18,0)</f>
        <v>1074476751</v>
      </c>
      <c r="O1413" s="15"/>
      <c r="P1413" s="15"/>
    </row>
    <row r="1414" spans="1:16">
      <c r="A1414" s="16" t="s">
        <v>4679</v>
      </c>
      <c r="B1414" s="373">
        <v>1856015134112</v>
      </c>
      <c r="D1414" s="22" t="s">
        <v>7997</v>
      </c>
      <c r="E1414" s="22">
        <v>23</v>
      </c>
      <c r="F1414" s="22">
        <v>1</v>
      </c>
      <c r="G1414" s="22">
        <v>0</v>
      </c>
      <c r="H1414" s="22" t="s">
        <v>2037</v>
      </c>
      <c r="K1414" s="15">
        <f t="shared" si="66"/>
        <v>1</v>
      </c>
      <c r="L1414" s="15" t="str">
        <f t="shared" si="67"/>
        <v>23</v>
      </c>
      <c r="M1414" s="15" t="str">
        <f t="shared" si="68"/>
        <v>2023年製</v>
      </c>
      <c r="N1414" s="422" t="e">
        <f>VLOOKUP(B:B,価格調査!B:S,18,0)</f>
        <v>#N/A</v>
      </c>
      <c r="O1414" s="15"/>
      <c r="P1414" s="15"/>
    </row>
    <row r="1415" spans="1:16">
      <c r="A1415" s="16" t="s">
        <v>4679</v>
      </c>
      <c r="B1415" s="373">
        <v>2156516170343</v>
      </c>
      <c r="D1415" s="22" t="s">
        <v>8000</v>
      </c>
      <c r="E1415" s="22">
        <v>23</v>
      </c>
      <c r="F1415" s="22">
        <v>4</v>
      </c>
      <c r="G1415" s="22">
        <v>0</v>
      </c>
      <c r="H1415" s="22" t="s">
        <v>2037</v>
      </c>
      <c r="K1415" s="15">
        <f t="shared" si="66"/>
        <v>1</v>
      </c>
      <c r="L1415" s="15" t="str">
        <f t="shared" si="67"/>
        <v>23</v>
      </c>
      <c r="M1415" s="15" t="str">
        <f t="shared" si="68"/>
        <v>2023年製</v>
      </c>
      <c r="N1415" s="422" t="e">
        <f>VLOOKUP(B:B,価格調査!B:S,18,0)</f>
        <v>#N/A</v>
      </c>
      <c r="O1415" s="15"/>
      <c r="P1415" s="15"/>
    </row>
    <row r="1416" spans="1:16">
      <c r="A1416" s="16" t="s">
        <v>4679</v>
      </c>
      <c r="B1416" s="373">
        <v>2157016170345</v>
      </c>
      <c r="D1416" s="22" t="s">
        <v>8001</v>
      </c>
      <c r="E1416" s="22">
        <v>23</v>
      </c>
      <c r="F1416" s="22">
        <v>4</v>
      </c>
      <c r="G1416" s="22">
        <v>0</v>
      </c>
      <c r="H1416" s="22" t="s">
        <v>2037</v>
      </c>
      <c r="K1416" s="15">
        <f t="shared" si="66"/>
        <v>1</v>
      </c>
      <c r="L1416" s="15" t="str">
        <f t="shared" si="67"/>
        <v>23</v>
      </c>
      <c r="M1416" s="15" t="str">
        <f t="shared" si="68"/>
        <v>2023年製</v>
      </c>
      <c r="N1416" s="422" t="e">
        <f>VLOOKUP(B:B,価格調査!B:S,18,0)</f>
        <v>#N/A</v>
      </c>
      <c r="O1416" s="15"/>
      <c r="P1416" s="15"/>
    </row>
    <row r="1417" spans="1:16">
      <c r="A1417" s="16" t="s">
        <v>4679</v>
      </c>
      <c r="B1417" s="373">
        <v>2256517170349</v>
      </c>
      <c r="D1417" s="22" t="s">
        <v>8002</v>
      </c>
      <c r="E1417" s="22">
        <v>23</v>
      </c>
      <c r="F1417" s="22">
        <v>4</v>
      </c>
      <c r="G1417" s="22">
        <v>0</v>
      </c>
      <c r="H1417" s="22" t="s">
        <v>2037</v>
      </c>
      <c r="K1417" s="15">
        <f t="shared" si="66"/>
        <v>1</v>
      </c>
      <c r="L1417" s="15" t="str">
        <f t="shared" si="67"/>
        <v>23</v>
      </c>
      <c r="M1417" s="15" t="str">
        <f t="shared" si="68"/>
        <v>2023年製</v>
      </c>
      <c r="N1417" s="422" t="e">
        <f>VLOOKUP(B:B,価格調査!B:S,18,0)</f>
        <v>#N/A</v>
      </c>
      <c r="O1417" s="15"/>
      <c r="P1417" s="15"/>
    </row>
    <row r="1418" spans="1:16">
      <c r="A1418" s="16" t="s">
        <v>4679</v>
      </c>
      <c r="B1418" s="373">
        <v>2255018169975</v>
      </c>
      <c r="D1418" s="22" t="s">
        <v>11923</v>
      </c>
      <c r="E1418" s="22">
        <v>23</v>
      </c>
      <c r="F1418" s="22">
        <v>76</v>
      </c>
      <c r="G1418" s="22">
        <v>0</v>
      </c>
      <c r="H1418" s="22" t="s">
        <v>2037</v>
      </c>
      <c r="K1418" s="15">
        <f t="shared" si="66"/>
        <v>1</v>
      </c>
      <c r="L1418" s="15" t="str">
        <f t="shared" si="67"/>
        <v>23</v>
      </c>
      <c r="M1418" s="15" t="str">
        <f t="shared" si="68"/>
        <v>2023年製</v>
      </c>
      <c r="N1418" s="422">
        <f>VLOOKUP(B:B,価格調査!B:S,18,0)</f>
        <v>1074476618</v>
      </c>
      <c r="O1418" s="15"/>
      <c r="P1418" s="15"/>
    </row>
    <row r="1419" spans="1:16">
      <c r="A1419" s="16" t="s">
        <v>4679</v>
      </c>
      <c r="B1419" s="373">
        <v>2055516209605</v>
      </c>
      <c r="D1419" s="22" t="s">
        <v>12086</v>
      </c>
      <c r="E1419" s="22">
        <v>23</v>
      </c>
      <c r="F1419" s="22">
        <v>247</v>
      </c>
      <c r="G1419" s="22">
        <v>0</v>
      </c>
      <c r="H1419" s="22" t="s">
        <v>2037</v>
      </c>
      <c r="K1419" s="15">
        <f t="shared" si="66"/>
        <v>1</v>
      </c>
      <c r="L1419" s="15" t="str">
        <f t="shared" si="67"/>
        <v>23</v>
      </c>
      <c r="M1419" s="15" t="str">
        <f t="shared" si="68"/>
        <v>2023年製</v>
      </c>
      <c r="N1419" s="422" t="e">
        <f>VLOOKUP(B:B,価格調査!B:S,18,0)</f>
        <v>#N/A</v>
      </c>
      <c r="O1419" s="15"/>
      <c r="P1419" s="15"/>
    </row>
    <row r="1420" spans="1:16">
      <c r="A1420" s="16" t="s">
        <v>4679</v>
      </c>
      <c r="B1420" s="373">
        <v>2155518209594</v>
      </c>
      <c r="D1420" s="22" t="s">
        <v>12087</v>
      </c>
      <c r="E1420" s="22">
        <v>23</v>
      </c>
      <c r="F1420" s="22">
        <v>20</v>
      </c>
      <c r="G1420" s="22">
        <v>0</v>
      </c>
      <c r="H1420" s="22" t="s">
        <v>2037</v>
      </c>
      <c r="K1420" s="15">
        <f t="shared" si="66"/>
        <v>1</v>
      </c>
      <c r="L1420" s="15" t="str">
        <f t="shared" si="67"/>
        <v>23</v>
      </c>
      <c r="M1420" s="15" t="str">
        <f t="shared" si="68"/>
        <v>2023年製</v>
      </c>
      <c r="N1420" s="422" t="e">
        <f>VLOOKUP(B:B,価格調査!B:S,18,0)</f>
        <v>#N/A</v>
      </c>
      <c r="O1420" s="15"/>
      <c r="P1420" s="15"/>
    </row>
    <row r="1421" spans="1:16">
      <c r="A1421" s="16" t="s">
        <v>4679</v>
      </c>
      <c r="B1421" s="373">
        <v>1956515129905</v>
      </c>
      <c r="D1421" s="22" t="s">
        <v>12262</v>
      </c>
      <c r="E1421" s="22">
        <v>23</v>
      </c>
      <c r="F1421" s="22">
        <v>4</v>
      </c>
      <c r="G1421" s="22">
        <v>0</v>
      </c>
      <c r="H1421" s="22" t="s">
        <v>2037</v>
      </c>
      <c r="K1421" s="15">
        <f t="shared" si="66"/>
        <v>1</v>
      </c>
      <c r="L1421" s="15" t="str">
        <f t="shared" si="67"/>
        <v>23</v>
      </c>
      <c r="M1421" s="15" t="str">
        <f t="shared" si="68"/>
        <v>2023年製</v>
      </c>
      <c r="N1421" s="422">
        <f>VLOOKUP(B:B,価格調査!B:S,18,0)</f>
        <v>1082154324</v>
      </c>
      <c r="O1421" s="15"/>
      <c r="P1421" s="15"/>
    </row>
    <row r="1422" spans="1:16">
      <c r="A1422" s="16" t="s">
        <v>4679</v>
      </c>
      <c r="B1422" s="373">
        <v>1954516129900</v>
      </c>
      <c r="D1422" s="22" t="s">
        <v>12263</v>
      </c>
      <c r="E1422" s="22">
        <v>23</v>
      </c>
      <c r="F1422" s="22">
        <v>20</v>
      </c>
      <c r="G1422" s="22">
        <v>0</v>
      </c>
      <c r="H1422" s="22" t="s">
        <v>2037</v>
      </c>
      <c r="K1422" s="15">
        <f t="shared" si="66"/>
        <v>1</v>
      </c>
      <c r="L1422" s="15" t="str">
        <f t="shared" si="67"/>
        <v>23</v>
      </c>
      <c r="M1422" s="15" t="str">
        <f t="shared" si="68"/>
        <v>2023年製</v>
      </c>
      <c r="N1422" s="422">
        <f>VLOOKUP(B:B,価格調査!B:S,18,0)</f>
        <v>1082154337</v>
      </c>
      <c r="O1422" s="15"/>
      <c r="P1422" s="15"/>
    </row>
    <row r="1423" spans="1:16">
      <c r="A1423" s="16" t="s">
        <v>4679</v>
      </c>
      <c r="B1423" s="373">
        <v>2055516129903</v>
      </c>
      <c r="D1423" s="22" t="s">
        <v>12264</v>
      </c>
      <c r="E1423" s="22">
        <v>23</v>
      </c>
      <c r="F1423" s="22">
        <v>4</v>
      </c>
      <c r="G1423" s="22">
        <v>0</v>
      </c>
      <c r="H1423" s="22" t="s">
        <v>2037</v>
      </c>
      <c r="K1423" s="15">
        <f t="shared" si="66"/>
        <v>1</v>
      </c>
      <c r="L1423" s="15" t="str">
        <f t="shared" si="67"/>
        <v>23</v>
      </c>
      <c r="M1423" s="15" t="str">
        <f t="shared" si="68"/>
        <v>2023年製</v>
      </c>
      <c r="N1423" s="422">
        <f>VLOOKUP(B:B,価格調査!B:S,18,0)</f>
        <v>1082154325</v>
      </c>
      <c r="O1423" s="15"/>
      <c r="P1423" s="15"/>
    </row>
    <row r="1424" spans="1:16">
      <c r="A1424" s="16" t="s">
        <v>4679</v>
      </c>
      <c r="B1424" s="373">
        <v>2056016129905</v>
      </c>
      <c r="D1424" s="22" t="s">
        <v>2727</v>
      </c>
      <c r="E1424" s="22">
        <v>23</v>
      </c>
      <c r="F1424" s="22">
        <v>3</v>
      </c>
      <c r="G1424" s="22">
        <v>0</v>
      </c>
      <c r="H1424" s="22" t="s">
        <v>2037</v>
      </c>
      <c r="K1424" s="15">
        <f t="shared" si="66"/>
        <v>1</v>
      </c>
      <c r="L1424" s="15" t="str">
        <f t="shared" si="67"/>
        <v>23</v>
      </c>
      <c r="M1424" s="15" t="str">
        <f t="shared" si="68"/>
        <v>2023年製</v>
      </c>
      <c r="N1424" s="422">
        <f>VLOOKUP(B:B,価格調査!B:S,18,0)</f>
        <v>1082154326</v>
      </c>
      <c r="O1424" s="15"/>
      <c r="P1424" s="15"/>
    </row>
    <row r="1425" spans="1:16">
      <c r="A1425" s="16" t="s">
        <v>4679</v>
      </c>
      <c r="B1425" s="373">
        <v>2155017129904</v>
      </c>
      <c r="D1425" s="22" t="s">
        <v>2728</v>
      </c>
      <c r="E1425" s="22">
        <v>23</v>
      </c>
      <c r="F1425" s="22">
        <v>20</v>
      </c>
      <c r="G1425" s="22">
        <v>0</v>
      </c>
      <c r="H1425" s="22" t="s">
        <v>2037</v>
      </c>
      <c r="K1425" s="15">
        <f t="shared" si="66"/>
        <v>2</v>
      </c>
      <c r="L1425" s="15" t="str">
        <f t="shared" si="67"/>
        <v>23</v>
      </c>
      <c r="M1425" s="15" t="str">
        <f t="shared" si="68"/>
        <v>2023年製</v>
      </c>
      <c r="N1425" s="422">
        <f>VLOOKUP(B:B,価格調査!B:S,18,0)</f>
        <v>1082154327</v>
      </c>
      <c r="O1425" s="15"/>
      <c r="P1425" s="15"/>
    </row>
    <row r="1426" spans="1:16">
      <c r="A1426" s="16" t="s">
        <v>4679</v>
      </c>
      <c r="B1426" s="373">
        <v>2254517129909</v>
      </c>
      <c r="D1426" s="22" t="s">
        <v>2731</v>
      </c>
      <c r="E1426" s="22">
        <v>23</v>
      </c>
      <c r="F1426" s="22">
        <v>10</v>
      </c>
      <c r="G1426" s="22">
        <v>0</v>
      </c>
      <c r="H1426" s="22" t="s">
        <v>2037</v>
      </c>
      <c r="K1426" s="15">
        <f t="shared" si="66"/>
        <v>1</v>
      </c>
      <c r="L1426" s="15" t="str">
        <f t="shared" si="67"/>
        <v>23</v>
      </c>
      <c r="M1426" s="15" t="str">
        <f t="shared" si="68"/>
        <v>2023年製</v>
      </c>
      <c r="N1426" s="422">
        <f>VLOOKUP(B:B,価格調査!B:S,18,0)</f>
        <v>1082154329</v>
      </c>
      <c r="O1426" s="15"/>
      <c r="P1426" s="15"/>
    </row>
    <row r="1427" spans="1:16">
      <c r="A1427" s="16" t="s">
        <v>4679</v>
      </c>
      <c r="B1427" s="373">
        <v>2255017129901</v>
      </c>
      <c r="D1427" s="22" t="s">
        <v>12265</v>
      </c>
      <c r="E1427" s="22">
        <v>23</v>
      </c>
      <c r="F1427" s="22">
        <v>20</v>
      </c>
      <c r="G1427" s="22">
        <v>0</v>
      </c>
      <c r="H1427" s="22" t="s">
        <v>2037</v>
      </c>
      <c r="K1427" s="15">
        <f t="shared" si="66"/>
        <v>1</v>
      </c>
      <c r="L1427" s="15" t="str">
        <f t="shared" si="67"/>
        <v>23</v>
      </c>
      <c r="M1427" s="15" t="str">
        <f t="shared" si="68"/>
        <v>2023年製</v>
      </c>
      <c r="N1427" s="422">
        <f>VLOOKUP(B:B,価格調査!B:S,18,0)</f>
        <v>1082154331</v>
      </c>
      <c r="O1427" s="15"/>
      <c r="P1427" s="15"/>
    </row>
    <row r="1428" spans="1:16">
      <c r="A1428" s="16" t="s">
        <v>4679</v>
      </c>
      <c r="B1428" s="373">
        <v>2256017129908</v>
      </c>
      <c r="D1428" s="22" t="s">
        <v>13431</v>
      </c>
      <c r="E1428" s="22">
        <v>23</v>
      </c>
      <c r="F1428" s="22">
        <v>8</v>
      </c>
      <c r="G1428" s="22">
        <v>0</v>
      </c>
      <c r="H1428" s="22" t="s">
        <v>2037</v>
      </c>
      <c r="K1428" s="15">
        <f t="shared" si="66"/>
        <v>1</v>
      </c>
      <c r="L1428" s="15" t="str">
        <f t="shared" si="67"/>
        <v>23</v>
      </c>
      <c r="M1428" s="15" t="str">
        <f t="shared" si="68"/>
        <v>2023年製</v>
      </c>
      <c r="N1428" s="422">
        <f>VLOOKUP(B:B,価格調査!B:S,18,0)</f>
        <v>1082154332</v>
      </c>
      <c r="O1428" s="15"/>
      <c r="P1428" s="15"/>
    </row>
    <row r="1429" spans="1:16">
      <c r="A1429" s="16" t="s">
        <v>4679</v>
      </c>
      <c r="B1429" s="373">
        <v>2355517129903</v>
      </c>
      <c r="D1429" s="22" t="s">
        <v>12266</v>
      </c>
      <c r="E1429" s="22">
        <v>23</v>
      </c>
      <c r="F1429" s="22">
        <v>20</v>
      </c>
      <c r="G1429" s="22">
        <v>0</v>
      </c>
      <c r="H1429" s="22" t="s">
        <v>2037</v>
      </c>
      <c r="K1429" s="15">
        <f t="shared" si="66"/>
        <v>1</v>
      </c>
      <c r="L1429" s="15" t="str">
        <f t="shared" si="67"/>
        <v>23</v>
      </c>
      <c r="M1429" s="15" t="str">
        <f t="shared" si="68"/>
        <v>2023年製</v>
      </c>
      <c r="N1429" s="422">
        <f>VLOOKUP(B:B,価格調査!B:S,18,0)</f>
        <v>1082154339</v>
      </c>
      <c r="O1429" s="15"/>
      <c r="P1429" s="15"/>
    </row>
    <row r="1430" spans="1:16">
      <c r="A1430" s="16" t="s">
        <v>4679</v>
      </c>
      <c r="B1430" s="373">
        <v>2254518129908</v>
      </c>
      <c r="D1430" s="22" t="s">
        <v>12267</v>
      </c>
      <c r="E1430" s="22">
        <v>23</v>
      </c>
      <c r="F1430" s="22">
        <v>44</v>
      </c>
      <c r="G1430" s="22">
        <v>0</v>
      </c>
      <c r="H1430" s="22" t="s">
        <v>2037</v>
      </c>
      <c r="K1430" s="15">
        <f t="shared" si="66"/>
        <v>1</v>
      </c>
      <c r="L1430" s="15" t="str">
        <f t="shared" si="67"/>
        <v>23</v>
      </c>
      <c r="M1430" s="15" t="str">
        <f t="shared" si="68"/>
        <v>2023年製</v>
      </c>
      <c r="N1430" s="422">
        <f>VLOOKUP(B:B,価格調査!B:S,18,0)</f>
        <v>1082154340</v>
      </c>
      <c r="O1430" s="15"/>
      <c r="P1430" s="15"/>
    </row>
    <row r="1431" spans="1:16">
      <c r="A1431" s="16" t="s">
        <v>4679</v>
      </c>
      <c r="B1431" s="373">
        <v>2255518129905</v>
      </c>
      <c r="D1431" s="22" t="s">
        <v>13432</v>
      </c>
      <c r="E1431" s="22">
        <v>23</v>
      </c>
      <c r="F1431" s="22">
        <v>56</v>
      </c>
      <c r="G1431" s="22">
        <v>0</v>
      </c>
      <c r="H1431" s="22" t="s">
        <v>2037</v>
      </c>
      <c r="K1431" s="15">
        <f t="shared" si="66"/>
        <v>1</v>
      </c>
      <c r="L1431" s="15" t="str">
        <f t="shared" si="67"/>
        <v>23</v>
      </c>
      <c r="M1431" s="15" t="str">
        <f t="shared" si="68"/>
        <v>2023年製</v>
      </c>
      <c r="N1431" s="422">
        <f>VLOOKUP(B:B,価格調査!B:S,18,0)</f>
        <v>1082154333</v>
      </c>
      <c r="O1431" s="15"/>
      <c r="P1431" s="15"/>
    </row>
    <row r="1432" spans="1:16">
      <c r="A1432" s="16" t="s">
        <v>4679</v>
      </c>
      <c r="B1432" s="373">
        <v>2256018129907</v>
      </c>
      <c r="D1432" s="22" t="s">
        <v>12268</v>
      </c>
      <c r="E1432" s="22">
        <v>23</v>
      </c>
      <c r="F1432" s="22">
        <v>4</v>
      </c>
      <c r="G1432" s="22">
        <v>0</v>
      </c>
      <c r="H1432" s="22" t="s">
        <v>2037</v>
      </c>
      <c r="K1432" s="15">
        <f t="shared" si="66"/>
        <v>1</v>
      </c>
      <c r="L1432" s="15" t="str">
        <f t="shared" si="67"/>
        <v>23</v>
      </c>
      <c r="M1432" s="15" t="str">
        <f t="shared" si="68"/>
        <v>2023年製</v>
      </c>
      <c r="N1432" s="422">
        <f>VLOOKUP(B:B,価格調査!B:S,18,0)</f>
        <v>1082154334</v>
      </c>
      <c r="O1432" s="15"/>
      <c r="P1432" s="15"/>
    </row>
    <row r="1433" spans="1:16">
      <c r="A1433" s="16" t="s">
        <v>4679</v>
      </c>
      <c r="B1433" s="373">
        <v>2354518129905</v>
      </c>
      <c r="D1433" s="22" t="s">
        <v>12269</v>
      </c>
      <c r="E1433" s="22">
        <v>23</v>
      </c>
      <c r="F1433" s="22">
        <v>12</v>
      </c>
      <c r="G1433" s="22">
        <v>0</v>
      </c>
      <c r="H1433" s="22" t="s">
        <v>2037</v>
      </c>
      <c r="K1433" s="15">
        <f t="shared" si="66"/>
        <v>1</v>
      </c>
      <c r="L1433" s="15" t="str">
        <f t="shared" si="67"/>
        <v>23</v>
      </c>
      <c r="M1433" s="15" t="str">
        <f t="shared" si="68"/>
        <v>2023年製</v>
      </c>
      <c r="N1433" s="422">
        <f>VLOOKUP(B:B,価格調査!B:S,18,0)</f>
        <v>1082154342</v>
      </c>
      <c r="O1433" s="15"/>
      <c r="P1433" s="15"/>
    </row>
    <row r="1434" spans="1:16">
      <c r="A1434" s="16" t="s">
        <v>4679</v>
      </c>
      <c r="B1434" s="373">
        <v>2356018129904</v>
      </c>
      <c r="D1434" s="22" t="s">
        <v>12270</v>
      </c>
      <c r="E1434" s="22">
        <v>23</v>
      </c>
      <c r="F1434" s="22">
        <v>116</v>
      </c>
      <c r="G1434" s="22">
        <v>0</v>
      </c>
      <c r="H1434" s="22" t="s">
        <v>2037</v>
      </c>
      <c r="K1434" s="15">
        <f t="shared" si="66"/>
        <v>1</v>
      </c>
      <c r="L1434" s="15" t="str">
        <f t="shared" si="67"/>
        <v>23</v>
      </c>
      <c r="M1434" s="15" t="str">
        <f t="shared" si="68"/>
        <v>2023年製</v>
      </c>
      <c r="N1434" s="422">
        <f>VLOOKUP(B:B,価格調査!B:S,18,0)</f>
        <v>1082154343</v>
      </c>
      <c r="O1434" s="15"/>
      <c r="P1434" s="15"/>
    </row>
    <row r="1435" spans="1:16">
      <c r="A1435" s="16" t="s">
        <v>4679</v>
      </c>
      <c r="B1435" s="373">
        <v>2355519129901</v>
      </c>
      <c r="D1435" s="22" t="s">
        <v>12271</v>
      </c>
      <c r="E1435" s="22">
        <v>23</v>
      </c>
      <c r="F1435" s="22">
        <v>72</v>
      </c>
      <c r="G1435" s="22">
        <v>0</v>
      </c>
      <c r="H1435" s="22" t="s">
        <v>2037</v>
      </c>
      <c r="K1435" s="15">
        <f t="shared" si="66"/>
        <v>1</v>
      </c>
      <c r="L1435" s="15" t="str">
        <f t="shared" si="67"/>
        <v>23</v>
      </c>
      <c r="M1435" s="15" t="str">
        <f t="shared" si="68"/>
        <v>2023年製</v>
      </c>
      <c r="N1435" s="422">
        <f>VLOOKUP(B:B,価格調査!B:S,18,0)</f>
        <v>1082154344</v>
      </c>
      <c r="O1435" s="15"/>
      <c r="P1435" s="15"/>
    </row>
    <row r="1436" spans="1:16">
      <c r="A1436" s="16" t="s">
        <v>4679</v>
      </c>
      <c r="B1436" s="373">
        <v>1756515208729</v>
      </c>
      <c r="D1436" s="22" t="s">
        <v>13505</v>
      </c>
      <c r="E1436" s="22">
        <v>23</v>
      </c>
      <c r="F1436" s="22">
        <v>194</v>
      </c>
      <c r="G1436" s="22">
        <v>0</v>
      </c>
      <c r="H1436" s="22" t="s">
        <v>2037</v>
      </c>
      <c r="K1436" s="15">
        <f t="shared" si="66"/>
        <v>1</v>
      </c>
      <c r="L1436" s="15" t="str">
        <f t="shared" si="67"/>
        <v>23</v>
      </c>
      <c r="M1436" s="15" t="str">
        <f t="shared" si="68"/>
        <v>2023年製</v>
      </c>
      <c r="N1436" s="422" t="e">
        <f>VLOOKUP(B:B,価格調査!B:S,18,0)</f>
        <v>#N/A</v>
      </c>
      <c r="O1436" s="15"/>
      <c r="P1436" s="15"/>
    </row>
    <row r="1437" spans="1:16">
      <c r="A1437" s="16" t="s">
        <v>4679</v>
      </c>
      <c r="B1437" s="373">
        <v>2155517209885</v>
      </c>
      <c r="D1437" s="22" t="s">
        <v>13506</v>
      </c>
      <c r="E1437" s="22">
        <v>23</v>
      </c>
      <c r="F1437" s="22">
        <v>261</v>
      </c>
      <c r="G1437" s="22">
        <v>0</v>
      </c>
      <c r="H1437" s="22" t="s">
        <v>2037</v>
      </c>
      <c r="K1437" s="15">
        <f t="shared" si="66"/>
        <v>1</v>
      </c>
      <c r="L1437" s="15" t="str">
        <f t="shared" si="67"/>
        <v>23</v>
      </c>
      <c r="M1437" s="15" t="str">
        <f t="shared" si="68"/>
        <v>2023年製</v>
      </c>
      <c r="N1437" s="422" t="e">
        <f>VLOOKUP(B:B,価格調査!B:S,18,0)</f>
        <v>#N/A</v>
      </c>
      <c r="O1437" s="15"/>
      <c r="P1437" s="15"/>
    </row>
    <row r="1438" spans="1:16">
      <c r="A1438" s="16" t="s">
        <v>4679</v>
      </c>
      <c r="B1438" s="373">
        <v>2155017209590</v>
      </c>
      <c r="D1438" s="22" t="s">
        <v>13507</v>
      </c>
      <c r="E1438" s="22">
        <v>23</v>
      </c>
      <c r="F1438" s="22">
        <v>156</v>
      </c>
      <c r="G1438" s="22">
        <v>0</v>
      </c>
      <c r="H1438" s="22" t="s">
        <v>2037</v>
      </c>
      <c r="K1438" s="15">
        <f t="shared" si="66"/>
        <v>1</v>
      </c>
      <c r="L1438" s="15" t="str">
        <f t="shared" si="67"/>
        <v>23</v>
      </c>
      <c r="M1438" s="15" t="str">
        <f t="shared" si="68"/>
        <v>2023年製</v>
      </c>
      <c r="N1438" s="422" t="e">
        <f>VLOOKUP(B:B,価格調査!B:S,18,0)</f>
        <v>#N/A</v>
      </c>
      <c r="O1438" s="15"/>
      <c r="P1438" s="15"/>
    </row>
    <row r="1439" spans="1:16">
      <c r="A1439" s="16" t="s">
        <v>4679</v>
      </c>
      <c r="B1439" s="373">
        <v>2056016209591</v>
      </c>
      <c r="D1439" s="22" t="s">
        <v>13508</v>
      </c>
      <c r="E1439" s="22">
        <v>23</v>
      </c>
      <c r="F1439" s="22">
        <v>108</v>
      </c>
      <c r="G1439" s="22">
        <v>0</v>
      </c>
      <c r="H1439" s="22" t="s">
        <v>2037</v>
      </c>
      <c r="K1439" s="15">
        <f t="shared" si="66"/>
        <v>1</v>
      </c>
      <c r="L1439" s="15" t="str">
        <f t="shared" si="67"/>
        <v>23</v>
      </c>
      <c r="M1439" s="15" t="str">
        <f t="shared" si="68"/>
        <v>2023年製</v>
      </c>
      <c r="N1439" s="422" t="e">
        <f>VLOOKUP(B:B,価格調査!B:S,18,0)</f>
        <v>#N/A</v>
      </c>
      <c r="O1439" s="15"/>
      <c r="P1439" s="15"/>
    </row>
    <row r="1440" spans="1:16">
      <c r="A1440" s="16" t="s">
        <v>4679</v>
      </c>
      <c r="B1440" s="373">
        <v>2156016209598</v>
      </c>
      <c r="D1440" s="22" t="s">
        <v>13509</v>
      </c>
      <c r="E1440" s="22">
        <v>23</v>
      </c>
      <c r="F1440" s="22">
        <v>44</v>
      </c>
      <c r="G1440" s="22">
        <v>0</v>
      </c>
      <c r="H1440" s="22" t="s">
        <v>2037</v>
      </c>
      <c r="K1440" s="15">
        <f t="shared" si="66"/>
        <v>1</v>
      </c>
      <c r="L1440" s="15" t="str">
        <f t="shared" si="67"/>
        <v>23</v>
      </c>
      <c r="M1440" s="15" t="str">
        <f t="shared" si="68"/>
        <v>2023年製</v>
      </c>
      <c r="N1440" s="422" t="e">
        <f>VLOOKUP(B:B,価格調査!B:S,18,0)</f>
        <v>#N/A</v>
      </c>
      <c r="O1440" s="15"/>
      <c r="P1440" s="15"/>
    </row>
    <row r="1441" spans="1:16">
      <c r="A1441" s="16" t="s">
        <v>4679</v>
      </c>
      <c r="B1441" s="373">
        <v>1757014208722</v>
      </c>
      <c r="D1441" s="22" t="s">
        <v>14110</v>
      </c>
      <c r="E1441" s="22">
        <v>23</v>
      </c>
      <c r="F1441" s="22">
        <v>44</v>
      </c>
      <c r="G1441" s="22">
        <v>0</v>
      </c>
      <c r="H1441" s="22" t="s">
        <v>2037</v>
      </c>
      <c r="K1441" s="15">
        <f t="shared" si="66"/>
        <v>1</v>
      </c>
      <c r="L1441" s="15" t="str">
        <f t="shared" si="67"/>
        <v>23</v>
      </c>
      <c r="M1441" s="15" t="str">
        <f t="shared" si="68"/>
        <v>2023年製</v>
      </c>
      <c r="N1441" s="422" t="e">
        <f>VLOOKUP(B:B,価格調査!B:S,18,0)</f>
        <v>#N/A</v>
      </c>
      <c r="O1441" s="15"/>
      <c r="P1441" s="15"/>
    </row>
    <row r="1442" spans="1:16">
      <c r="A1442" s="16" t="s">
        <v>4679</v>
      </c>
      <c r="B1442" s="373">
        <v>1857014208729</v>
      </c>
      <c r="D1442" s="22" t="s">
        <v>14111</v>
      </c>
      <c r="E1442" s="22">
        <v>23</v>
      </c>
      <c r="F1442" s="22">
        <v>16</v>
      </c>
      <c r="G1442" s="22">
        <v>0</v>
      </c>
      <c r="H1442" s="22" t="s">
        <v>2037</v>
      </c>
      <c r="K1442" s="15">
        <f t="shared" si="66"/>
        <v>1</v>
      </c>
      <c r="L1442" s="15" t="str">
        <f t="shared" si="67"/>
        <v>23</v>
      </c>
      <c r="M1442" s="15" t="str">
        <f t="shared" si="68"/>
        <v>2023年製</v>
      </c>
      <c r="N1442" s="422" t="e">
        <f>VLOOKUP(B:B,価格調査!B:S,18,0)</f>
        <v>#N/A</v>
      </c>
      <c r="O1442" s="15"/>
      <c r="P1442" s="15"/>
    </row>
    <row r="1443" spans="1:16">
      <c r="A1443" s="16" t="s">
        <v>4679</v>
      </c>
      <c r="B1443" s="373">
        <v>2255517209592</v>
      </c>
      <c r="D1443" s="22" t="s">
        <v>14112</v>
      </c>
      <c r="E1443" s="22">
        <v>23</v>
      </c>
      <c r="F1443" s="22">
        <v>48</v>
      </c>
      <c r="G1443" s="22">
        <v>0</v>
      </c>
      <c r="H1443" s="22" t="s">
        <v>2037</v>
      </c>
      <c r="K1443" s="15">
        <f t="shared" si="66"/>
        <v>1</v>
      </c>
      <c r="L1443" s="15" t="str">
        <f t="shared" si="67"/>
        <v>23</v>
      </c>
      <c r="M1443" s="15" t="str">
        <f t="shared" si="68"/>
        <v>2023年製</v>
      </c>
      <c r="N1443" s="422" t="e">
        <f>VLOOKUP(B:B,価格調査!B:S,18,0)</f>
        <v>#N/A</v>
      </c>
      <c r="O1443" s="15"/>
      <c r="P1443" s="15"/>
    </row>
    <row r="1444" spans="1:16">
      <c r="A1444" s="16" t="s">
        <v>4679</v>
      </c>
      <c r="B1444" s="373">
        <v>2056516209596</v>
      </c>
      <c r="D1444" s="22" t="s">
        <v>14113</v>
      </c>
      <c r="E1444" s="22">
        <v>23</v>
      </c>
      <c r="F1444" s="22">
        <v>12</v>
      </c>
      <c r="G1444" s="22">
        <v>0</v>
      </c>
      <c r="H1444" s="22" t="s">
        <v>2037</v>
      </c>
      <c r="K1444" s="15">
        <f t="shared" si="66"/>
        <v>1</v>
      </c>
      <c r="L1444" s="15" t="str">
        <f t="shared" si="67"/>
        <v>23</v>
      </c>
      <c r="M1444" s="15" t="str">
        <f t="shared" si="68"/>
        <v>2023年製</v>
      </c>
      <c r="N1444" s="422" t="e">
        <f>VLOOKUP(B:B,価格調査!B:S,18,0)</f>
        <v>#N/A</v>
      </c>
      <c r="O1444" s="15"/>
      <c r="P1444" s="15"/>
    </row>
    <row r="1445" spans="1:16">
      <c r="A1445" s="16" t="s">
        <v>4679</v>
      </c>
      <c r="B1445" s="373">
        <v>2356018157716</v>
      </c>
      <c r="D1445" s="22" t="s">
        <v>14170</v>
      </c>
      <c r="E1445" s="22">
        <v>23</v>
      </c>
      <c r="F1445" s="22">
        <v>4</v>
      </c>
      <c r="G1445" s="22">
        <v>0</v>
      </c>
      <c r="H1445" s="22" t="s">
        <v>2037</v>
      </c>
      <c r="K1445" s="15">
        <f t="shared" si="66"/>
        <v>1</v>
      </c>
      <c r="L1445" s="15" t="str">
        <f t="shared" si="67"/>
        <v>23</v>
      </c>
      <c r="M1445" s="15" t="str">
        <f t="shared" si="68"/>
        <v>2023年製</v>
      </c>
      <c r="N1445" s="422">
        <f>VLOOKUP(B:B,価格調査!B:S,18,0)</f>
        <v>1074475944</v>
      </c>
      <c r="O1445" s="15"/>
      <c r="P1445" s="15"/>
    </row>
    <row r="1446" spans="1:16">
      <c r="A1446" s="16" t="s">
        <v>4679</v>
      </c>
      <c r="B1446" s="373">
        <v>2155017119158</v>
      </c>
      <c r="D1446" s="21" t="s">
        <v>14203</v>
      </c>
      <c r="E1446" s="22">
        <v>23</v>
      </c>
      <c r="F1446" s="22">
        <v>4</v>
      </c>
      <c r="G1446" s="22">
        <v>0</v>
      </c>
      <c r="H1446" s="22" t="s">
        <v>2037</v>
      </c>
      <c r="K1446" s="15">
        <f t="shared" si="66"/>
        <v>1</v>
      </c>
      <c r="L1446" s="15" t="str">
        <f t="shared" si="67"/>
        <v>23</v>
      </c>
      <c r="M1446" s="15" t="str">
        <f t="shared" si="68"/>
        <v>2023年製</v>
      </c>
      <c r="N1446" s="422">
        <f>VLOOKUP(B:B,価格調査!B:S,18,0)</f>
        <v>0</v>
      </c>
      <c r="O1446" s="15"/>
      <c r="P1446" s="15"/>
    </row>
    <row r="1447" spans="1:16">
      <c r="A1447" s="16" t="s">
        <v>4679</v>
      </c>
      <c r="B1447" s="373">
        <v>2454020119354</v>
      </c>
      <c r="D1447" s="21" t="s">
        <v>14204</v>
      </c>
      <c r="E1447" s="22">
        <v>23</v>
      </c>
      <c r="F1447" s="22">
        <v>20</v>
      </c>
      <c r="G1447" s="22">
        <v>0</v>
      </c>
      <c r="H1447" s="22" t="s">
        <v>2037</v>
      </c>
      <c r="K1447" s="15">
        <f t="shared" si="66"/>
        <v>1</v>
      </c>
      <c r="L1447" s="15" t="str">
        <f t="shared" si="67"/>
        <v>23</v>
      </c>
      <c r="M1447" s="15" t="str">
        <f t="shared" si="68"/>
        <v>2023年製</v>
      </c>
      <c r="N1447" s="422">
        <f>VLOOKUP(B:B,価格調査!B:S,18,0)</f>
        <v>0</v>
      </c>
      <c r="O1447" s="15"/>
      <c r="P1447" s="15"/>
    </row>
    <row r="1448" spans="1:16">
      <c r="A1448" s="16" t="s">
        <v>4679</v>
      </c>
      <c r="B1448" s="373">
        <v>2055517200137</v>
      </c>
      <c r="D1448" s="21" t="s">
        <v>14194</v>
      </c>
      <c r="E1448" s="22">
        <v>23</v>
      </c>
      <c r="F1448" s="22">
        <v>68</v>
      </c>
      <c r="G1448" s="22">
        <v>0</v>
      </c>
      <c r="H1448" s="22" t="s">
        <v>2037</v>
      </c>
      <c r="K1448" s="15">
        <f t="shared" si="66"/>
        <v>1</v>
      </c>
      <c r="L1448" s="15" t="str">
        <f t="shared" si="67"/>
        <v>23</v>
      </c>
      <c r="M1448" s="15" t="str">
        <f t="shared" si="68"/>
        <v>2023年製</v>
      </c>
      <c r="N1448" s="422" t="e">
        <f>VLOOKUP(B:B,価格調査!B:S,18,0)</f>
        <v>#N/A</v>
      </c>
      <c r="O1448" s="15"/>
      <c r="P1448" s="15"/>
    </row>
    <row r="1449" spans="1:16">
      <c r="A1449" s="16" t="s">
        <v>4679</v>
      </c>
      <c r="B1449" s="373">
        <v>2754021200137</v>
      </c>
      <c r="D1449" s="21" t="s">
        <v>14195</v>
      </c>
      <c r="E1449" s="22">
        <v>23</v>
      </c>
      <c r="F1449" s="22">
        <v>1</v>
      </c>
      <c r="G1449" s="22">
        <v>0</v>
      </c>
      <c r="H1449" s="22" t="s">
        <v>2037</v>
      </c>
      <c r="K1449" s="15">
        <f t="shared" si="66"/>
        <v>1</v>
      </c>
      <c r="L1449" s="15" t="str">
        <f t="shared" si="67"/>
        <v>23</v>
      </c>
      <c r="M1449" s="15" t="str">
        <f t="shared" si="68"/>
        <v>2023年製</v>
      </c>
      <c r="N1449" s="422" t="e">
        <f>VLOOKUP(B:B,価格調査!B:S,18,0)</f>
        <v>#N/A</v>
      </c>
      <c r="O1449" s="15"/>
      <c r="P1449" s="15"/>
    </row>
    <row r="1450" spans="1:16">
      <c r="A1450" s="16" t="s">
        <v>4679</v>
      </c>
      <c r="B1450" s="373">
        <v>2753519208068</v>
      </c>
      <c r="D1450" s="21" t="s">
        <v>14197</v>
      </c>
      <c r="E1450" s="22">
        <v>23</v>
      </c>
      <c r="F1450" s="22">
        <v>41</v>
      </c>
      <c r="G1450" s="22">
        <v>0</v>
      </c>
      <c r="H1450" s="22" t="s">
        <v>2037</v>
      </c>
      <c r="K1450" s="15">
        <f t="shared" si="66"/>
        <v>1</v>
      </c>
      <c r="L1450" s="15" t="str">
        <f t="shared" si="67"/>
        <v>23</v>
      </c>
      <c r="M1450" s="15" t="str">
        <f t="shared" si="68"/>
        <v>2023年製</v>
      </c>
      <c r="N1450" s="422">
        <f>VLOOKUP(B:B,価格調査!B:S,18,0)</f>
        <v>1074476165</v>
      </c>
      <c r="O1450" s="15"/>
      <c r="P1450" s="15"/>
    </row>
    <row r="1451" spans="1:16">
      <c r="A1451" s="16" t="s">
        <v>4679</v>
      </c>
      <c r="B1451" s="373">
        <v>1956515200130</v>
      </c>
      <c r="D1451" s="21" t="s">
        <v>14206</v>
      </c>
      <c r="E1451" s="22">
        <v>23</v>
      </c>
      <c r="F1451" s="22">
        <v>136</v>
      </c>
      <c r="G1451" s="22">
        <v>0</v>
      </c>
      <c r="H1451" s="22" t="s">
        <v>2037</v>
      </c>
      <c r="K1451" s="15">
        <f t="shared" si="66"/>
        <v>1</v>
      </c>
      <c r="L1451" s="15" t="str">
        <f t="shared" si="67"/>
        <v>23</v>
      </c>
      <c r="M1451" s="15" t="str">
        <f t="shared" si="68"/>
        <v>2023年製</v>
      </c>
      <c r="N1451" s="422" t="e">
        <f>VLOOKUP(B:B,価格調査!B:S,18,0)</f>
        <v>#N/A</v>
      </c>
      <c r="O1451" s="15"/>
      <c r="P1451" s="15"/>
    </row>
    <row r="1452" spans="1:16">
      <c r="A1452" s="16" t="s">
        <v>4679</v>
      </c>
      <c r="B1452" s="373">
        <v>2255518200130</v>
      </c>
      <c r="D1452" s="21" t="s">
        <v>14207</v>
      </c>
      <c r="E1452" s="22">
        <v>23</v>
      </c>
      <c r="F1452" s="22">
        <v>37</v>
      </c>
      <c r="G1452" s="22">
        <v>0</v>
      </c>
      <c r="H1452" s="22" t="s">
        <v>2037</v>
      </c>
      <c r="K1452" s="15">
        <f t="shared" si="66"/>
        <v>1</v>
      </c>
      <c r="L1452" s="15" t="str">
        <f t="shared" si="67"/>
        <v>23</v>
      </c>
      <c r="M1452" s="15" t="str">
        <f t="shared" si="68"/>
        <v>2023年製</v>
      </c>
      <c r="N1452" s="422" t="e">
        <f>VLOOKUP(B:B,価格調査!B:S,18,0)</f>
        <v>#N/A</v>
      </c>
      <c r="O1452" s="15"/>
      <c r="P1452" s="15"/>
    </row>
    <row r="1453" spans="1:16">
      <c r="A1453" s="16" t="s">
        <v>4679</v>
      </c>
      <c r="B1453" s="373">
        <v>2356018200139</v>
      </c>
      <c r="D1453" s="21" t="s">
        <v>14208</v>
      </c>
      <c r="E1453" s="22">
        <v>23</v>
      </c>
      <c r="F1453" s="22">
        <v>60</v>
      </c>
      <c r="G1453" s="22">
        <v>0</v>
      </c>
      <c r="H1453" s="22" t="s">
        <v>2037</v>
      </c>
      <c r="K1453" s="15">
        <f t="shared" si="66"/>
        <v>1</v>
      </c>
      <c r="L1453" s="15" t="str">
        <f t="shared" si="67"/>
        <v>23</v>
      </c>
      <c r="M1453" s="15" t="str">
        <f t="shared" si="68"/>
        <v>2023年製</v>
      </c>
      <c r="N1453" s="422" t="e">
        <f>VLOOKUP(B:B,価格調査!B:S,18,0)</f>
        <v>#N/A</v>
      </c>
      <c r="O1453" s="15"/>
      <c r="P1453" s="15"/>
    </row>
    <row r="1454" spans="1:16">
      <c r="A1454" s="16" t="s">
        <v>4679</v>
      </c>
      <c r="B1454" s="373">
        <v>2055017200132</v>
      </c>
      <c r="D1454" s="21" t="s">
        <v>14209</v>
      </c>
      <c r="E1454" s="22">
        <v>23</v>
      </c>
      <c r="F1454" s="22">
        <v>36</v>
      </c>
      <c r="G1454" s="22">
        <v>0</v>
      </c>
      <c r="H1454" s="22" t="s">
        <v>2037</v>
      </c>
      <c r="K1454" s="15">
        <f t="shared" si="66"/>
        <v>1</v>
      </c>
      <c r="L1454" s="15" t="str">
        <f t="shared" si="67"/>
        <v>23</v>
      </c>
      <c r="M1454" s="15" t="str">
        <f t="shared" si="68"/>
        <v>2023年製</v>
      </c>
      <c r="N1454" s="422" t="e">
        <f>VLOOKUP(B:B,価格調査!B:S,18,0)</f>
        <v>#N/A</v>
      </c>
      <c r="O1454" s="15"/>
      <c r="P1454" s="15"/>
    </row>
    <row r="1455" spans="1:16">
      <c r="A1455" s="16" t="s">
        <v>4679</v>
      </c>
      <c r="B1455" s="373">
        <v>2054517328001</v>
      </c>
      <c r="D1455" s="21" t="s">
        <v>14214</v>
      </c>
      <c r="E1455" s="22">
        <v>23</v>
      </c>
      <c r="F1455" s="22">
        <v>37</v>
      </c>
      <c r="G1455" s="22">
        <v>0</v>
      </c>
      <c r="H1455" s="22" t="s">
        <v>2037</v>
      </c>
      <c r="K1455" s="15">
        <f t="shared" si="66"/>
        <v>1</v>
      </c>
      <c r="L1455" s="15" t="str">
        <f t="shared" si="67"/>
        <v>23</v>
      </c>
      <c r="M1455" s="15" t="str">
        <f t="shared" si="68"/>
        <v>2023年製</v>
      </c>
      <c r="N1455" s="422" t="e">
        <f>VLOOKUP(B:B,価格調査!B:S,18,0)</f>
        <v>#N/A</v>
      </c>
      <c r="O1455" s="15"/>
      <c r="P1455" s="15"/>
    </row>
    <row r="1456" spans="1:16">
      <c r="A1456" s="16" t="s">
        <v>7651</v>
      </c>
      <c r="B1456" s="373">
        <v>1458013130396</v>
      </c>
      <c r="C1456" s="373">
        <v>4992496139905</v>
      </c>
      <c r="D1456" s="21" t="s">
        <v>2237</v>
      </c>
      <c r="E1456" s="22">
        <v>124</v>
      </c>
      <c r="F1456" s="22">
        <v>26</v>
      </c>
      <c r="G1456" s="22">
        <v>0</v>
      </c>
      <c r="H1456" s="22" t="s">
        <v>2037</v>
      </c>
      <c r="I1456" s="22" t="s">
        <v>2036</v>
      </c>
      <c r="J1456" s="22" t="s">
        <v>2148</v>
      </c>
      <c r="K1456" s="15">
        <f t="shared" si="66"/>
        <v>3</v>
      </c>
      <c r="L1456" s="15" t="str">
        <f t="shared" si="67"/>
        <v>24</v>
      </c>
      <c r="M1456" s="15" t="str">
        <f t="shared" si="68"/>
        <v>2024年製</v>
      </c>
      <c r="N1456" s="422">
        <f>VLOOKUP(B:B,価格調査!B:S,18,0)</f>
        <v>1074476443</v>
      </c>
      <c r="O1456" s="15"/>
      <c r="P1456" s="15"/>
    </row>
    <row r="1457" spans="1:16">
      <c r="A1457" s="16" t="s">
        <v>7651</v>
      </c>
      <c r="B1457" s="373">
        <v>1458013130396</v>
      </c>
      <c r="C1457" s="373">
        <v>4992496139905</v>
      </c>
      <c r="D1457" s="22" t="s">
        <v>2237</v>
      </c>
      <c r="E1457" s="22">
        <v>124</v>
      </c>
      <c r="F1457" s="22">
        <v>35</v>
      </c>
      <c r="G1457" s="22">
        <v>0</v>
      </c>
      <c r="H1457" s="22" t="s">
        <v>2037</v>
      </c>
      <c r="I1457" s="22" t="s">
        <v>2036</v>
      </c>
      <c r="J1457" s="22" t="s">
        <v>2148</v>
      </c>
      <c r="K1457" s="15">
        <f t="shared" si="66"/>
        <v>3</v>
      </c>
      <c r="L1457" s="15" t="str">
        <f t="shared" si="67"/>
        <v>24</v>
      </c>
      <c r="M1457" s="15" t="str">
        <f t="shared" si="68"/>
        <v>2024年製</v>
      </c>
      <c r="N1457" s="422">
        <f>VLOOKUP(B:B,価格調査!B:S,18,0)</f>
        <v>1074476443</v>
      </c>
      <c r="O1457" s="15"/>
      <c r="P1457" s="15"/>
    </row>
    <row r="1458" spans="1:16">
      <c r="A1458" s="16" t="s">
        <v>7651</v>
      </c>
      <c r="B1458" s="373">
        <v>1458013130396</v>
      </c>
      <c r="C1458" s="373">
        <v>4992496139905</v>
      </c>
      <c r="D1458" s="22" t="s">
        <v>2237</v>
      </c>
      <c r="E1458" s="22">
        <v>124</v>
      </c>
      <c r="F1458" s="22">
        <v>40</v>
      </c>
      <c r="G1458" s="22">
        <v>0</v>
      </c>
      <c r="H1458" s="22" t="s">
        <v>2037</v>
      </c>
      <c r="I1458" s="22" t="s">
        <v>2036</v>
      </c>
      <c r="J1458" s="22" t="s">
        <v>2148</v>
      </c>
      <c r="K1458" s="15">
        <f t="shared" si="66"/>
        <v>3</v>
      </c>
      <c r="L1458" s="15" t="str">
        <f t="shared" si="67"/>
        <v>24</v>
      </c>
      <c r="M1458" s="15" t="str">
        <f t="shared" si="68"/>
        <v>2024年製</v>
      </c>
      <c r="N1458" s="422">
        <f>VLOOKUP(B:B,価格調査!B:S,18,0)</f>
        <v>1074476443</v>
      </c>
      <c r="O1458" s="15"/>
      <c r="P1458" s="15"/>
    </row>
    <row r="1459" spans="1:16">
      <c r="A1459" s="16" t="s">
        <v>7651</v>
      </c>
      <c r="B1459" s="373">
        <v>1558013130393</v>
      </c>
      <c r="C1459" s="373">
        <v>4992496139912</v>
      </c>
      <c r="D1459" s="22" t="s">
        <v>2230</v>
      </c>
      <c r="E1459" s="22">
        <v>224</v>
      </c>
      <c r="F1459" s="22">
        <v>40</v>
      </c>
      <c r="G1459" s="22">
        <v>0</v>
      </c>
      <c r="H1459" s="22" t="s">
        <v>2037</v>
      </c>
      <c r="I1459" s="22" t="s">
        <v>2036</v>
      </c>
      <c r="J1459" s="22" t="s">
        <v>2148</v>
      </c>
      <c r="K1459" s="15">
        <f t="shared" si="66"/>
        <v>5</v>
      </c>
      <c r="L1459" s="15" t="str">
        <f t="shared" si="67"/>
        <v>24</v>
      </c>
      <c r="M1459" s="15" t="str">
        <f t="shared" si="68"/>
        <v>2024年製</v>
      </c>
      <c r="N1459" s="422">
        <f>VLOOKUP(B:B,価格調査!B:S,18,0)</f>
        <v>1074476442</v>
      </c>
      <c r="O1459" s="15"/>
      <c r="P1459" s="15"/>
    </row>
    <row r="1460" spans="1:16">
      <c r="A1460" s="16" t="s">
        <v>7651</v>
      </c>
      <c r="B1460" s="373">
        <v>1756514130397</v>
      </c>
      <c r="C1460" s="373">
        <v>4992496140017</v>
      </c>
      <c r="D1460" s="22" t="s">
        <v>2214</v>
      </c>
      <c r="E1460" s="22">
        <v>324</v>
      </c>
      <c r="F1460" s="22">
        <v>3</v>
      </c>
      <c r="G1460" s="22">
        <v>0</v>
      </c>
      <c r="H1460" s="22" t="s">
        <v>2037</v>
      </c>
      <c r="I1460" s="22" t="s">
        <v>2036</v>
      </c>
      <c r="J1460" s="22" t="s">
        <v>2148</v>
      </c>
      <c r="K1460" s="15">
        <f t="shared" si="66"/>
        <v>2</v>
      </c>
      <c r="L1460" s="15" t="str">
        <f t="shared" si="67"/>
        <v>24</v>
      </c>
      <c r="M1460" s="15" t="str">
        <f t="shared" si="68"/>
        <v>2024年製</v>
      </c>
      <c r="N1460" s="422">
        <f>VLOOKUP(B:B,価格調査!B:S,18,0)</f>
        <v>1074476437</v>
      </c>
      <c r="O1460" s="15"/>
      <c r="P1460" s="15"/>
    </row>
    <row r="1461" spans="1:16">
      <c r="A1461" s="16" t="s">
        <v>7651</v>
      </c>
      <c r="B1461" s="373">
        <v>1757014130399</v>
      </c>
      <c r="C1461" s="373">
        <v>4992496139967</v>
      </c>
      <c r="D1461" s="21" t="s">
        <v>2207</v>
      </c>
      <c r="E1461" s="22">
        <v>224</v>
      </c>
      <c r="F1461" s="22">
        <v>20</v>
      </c>
      <c r="G1461" s="22">
        <v>0</v>
      </c>
      <c r="H1461" s="22" t="s">
        <v>2037</v>
      </c>
      <c r="I1461" s="22" t="s">
        <v>2036</v>
      </c>
      <c r="J1461" s="22" t="s">
        <v>2148</v>
      </c>
      <c r="K1461" s="15">
        <f t="shared" si="66"/>
        <v>4</v>
      </c>
      <c r="L1461" s="15" t="str">
        <f t="shared" si="67"/>
        <v>24</v>
      </c>
      <c r="M1461" s="15" t="str">
        <f t="shared" si="68"/>
        <v>2024年製</v>
      </c>
      <c r="N1461" s="422">
        <f>VLOOKUP(B:B,価格調査!B:S,18,0)</f>
        <v>1074476435</v>
      </c>
      <c r="O1461" s="15"/>
      <c r="P1461" s="15"/>
    </row>
    <row r="1462" spans="1:16">
      <c r="A1462" s="16" t="s">
        <v>7651</v>
      </c>
      <c r="B1462" s="373">
        <v>1856015130398</v>
      </c>
      <c r="C1462" s="373">
        <v>4992496140109</v>
      </c>
      <c r="D1462" s="21" t="s">
        <v>2203</v>
      </c>
      <c r="E1462" s="22">
        <v>124</v>
      </c>
      <c r="F1462" s="22">
        <v>20</v>
      </c>
      <c r="G1462" s="22">
        <v>0</v>
      </c>
      <c r="H1462" s="22" t="s">
        <v>2037</v>
      </c>
      <c r="I1462" s="22" t="s">
        <v>2036</v>
      </c>
      <c r="J1462" s="22" t="s">
        <v>2148</v>
      </c>
      <c r="K1462" s="15">
        <f t="shared" si="66"/>
        <v>3</v>
      </c>
      <c r="L1462" s="15" t="str">
        <f t="shared" si="67"/>
        <v>24</v>
      </c>
      <c r="M1462" s="15" t="str">
        <f t="shared" si="68"/>
        <v>2024年製</v>
      </c>
      <c r="N1462" s="422">
        <f>VLOOKUP(B:B,価格調査!B:S,18,0)</f>
        <v>1074476436</v>
      </c>
      <c r="O1462" s="15"/>
      <c r="P1462" s="15"/>
    </row>
    <row r="1463" spans="1:16">
      <c r="A1463" s="16" t="s">
        <v>7651</v>
      </c>
      <c r="B1463" s="373">
        <v>1856015130398</v>
      </c>
      <c r="C1463" s="373">
        <v>4992496140109</v>
      </c>
      <c r="D1463" s="21" t="s">
        <v>2203</v>
      </c>
      <c r="E1463" s="22">
        <v>124</v>
      </c>
      <c r="F1463" s="22">
        <v>32</v>
      </c>
      <c r="G1463" s="22">
        <v>0</v>
      </c>
      <c r="H1463" s="22" t="s">
        <v>2037</v>
      </c>
      <c r="I1463" s="22" t="s">
        <v>2036</v>
      </c>
      <c r="J1463" s="22" t="s">
        <v>2148</v>
      </c>
      <c r="K1463" s="15">
        <f t="shared" si="66"/>
        <v>3</v>
      </c>
      <c r="L1463" s="15" t="str">
        <f t="shared" si="67"/>
        <v>24</v>
      </c>
      <c r="M1463" s="15" t="str">
        <f t="shared" si="68"/>
        <v>2024年製</v>
      </c>
      <c r="N1463" s="422">
        <f>VLOOKUP(B:B,価格調査!B:S,18,0)</f>
        <v>1074476436</v>
      </c>
      <c r="O1463" s="15"/>
      <c r="P1463" s="15"/>
    </row>
    <row r="1464" spans="1:16">
      <c r="A1464" s="16" t="s">
        <v>7651</v>
      </c>
      <c r="B1464" s="373">
        <v>1856015130398</v>
      </c>
      <c r="C1464" s="373">
        <v>4992496140109</v>
      </c>
      <c r="D1464" s="21" t="s">
        <v>2203</v>
      </c>
      <c r="E1464" s="22">
        <v>124</v>
      </c>
      <c r="F1464" s="22">
        <v>20</v>
      </c>
      <c r="G1464" s="22">
        <v>0</v>
      </c>
      <c r="H1464" s="22" t="s">
        <v>2037</v>
      </c>
      <c r="I1464" s="22" t="s">
        <v>2036</v>
      </c>
      <c r="J1464" s="22" t="s">
        <v>2148</v>
      </c>
      <c r="K1464" s="15">
        <f t="shared" si="66"/>
        <v>3</v>
      </c>
      <c r="L1464" s="15" t="str">
        <f t="shared" si="67"/>
        <v>24</v>
      </c>
      <c r="M1464" s="15" t="str">
        <f t="shared" si="68"/>
        <v>2024年製</v>
      </c>
      <c r="N1464" s="422">
        <f>VLOOKUP(B:B,価格調査!B:S,18,0)</f>
        <v>1074476436</v>
      </c>
      <c r="O1464" s="15"/>
      <c r="P1464" s="15"/>
    </row>
    <row r="1465" spans="1:16">
      <c r="A1465" s="16" t="s">
        <v>7651</v>
      </c>
      <c r="B1465" s="373">
        <v>1856514130073</v>
      </c>
      <c r="C1465" s="373">
        <v>4992496142370</v>
      </c>
      <c r="D1465" s="21" t="s">
        <v>12093</v>
      </c>
      <c r="E1465" s="22">
        <v>324</v>
      </c>
      <c r="F1465" s="22">
        <v>12</v>
      </c>
      <c r="G1465" s="22">
        <v>0</v>
      </c>
      <c r="H1465" s="22" t="s">
        <v>2037</v>
      </c>
      <c r="I1465" s="22" t="s">
        <v>2036</v>
      </c>
      <c r="J1465" s="22" t="s">
        <v>2148</v>
      </c>
      <c r="K1465" s="15">
        <f t="shared" si="66"/>
        <v>2</v>
      </c>
      <c r="L1465" s="15" t="str">
        <f t="shared" si="67"/>
        <v>24</v>
      </c>
      <c r="M1465" s="15" t="str">
        <f t="shared" si="68"/>
        <v>2024年製</v>
      </c>
      <c r="N1465" s="422">
        <f>VLOOKUP(B:B,価格調査!B:S,18,0)</f>
        <v>1074476307</v>
      </c>
      <c r="O1465" s="15"/>
      <c r="P1465" s="15"/>
    </row>
    <row r="1466" spans="1:16">
      <c r="A1466" s="16" t="s">
        <v>7651</v>
      </c>
      <c r="B1466" s="373">
        <v>1856515130393</v>
      </c>
      <c r="C1466" s="373">
        <v>4992496140055</v>
      </c>
      <c r="D1466" s="21" t="s">
        <v>2199</v>
      </c>
      <c r="E1466" s="22">
        <v>224</v>
      </c>
      <c r="F1466" s="22">
        <v>12</v>
      </c>
      <c r="G1466" s="22">
        <v>0</v>
      </c>
      <c r="H1466" s="22" t="s">
        <v>2037</v>
      </c>
      <c r="I1466" s="22" t="s">
        <v>2036</v>
      </c>
      <c r="J1466" s="22" t="s">
        <v>2148</v>
      </c>
      <c r="K1466" s="15">
        <f t="shared" si="66"/>
        <v>3</v>
      </c>
      <c r="L1466" s="15" t="str">
        <f t="shared" si="67"/>
        <v>24</v>
      </c>
      <c r="M1466" s="15" t="str">
        <f t="shared" si="68"/>
        <v>2024年製</v>
      </c>
      <c r="N1466" s="422">
        <f>VLOOKUP(B:B,価格調査!B:S,18,0)</f>
        <v>1074475874</v>
      </c>
      <c r="O1466" s="15"/>
      <c r="P1466" s="15"/>
    </row>
    <row r="1467" spans="1:16">
      <c r="A1467" s="16" t="s">
        <v>7651</v>
      </c>
      <c r="B1467" s="373">
        <v>1857014130396</v>
      </c>
      <c r="C1467" s="373">
        <v>4992496139974</v>
      </c>
      <c r="D1467" s="22" t="s">
        <v>2198</v>
      </c>
      <c r="E1467" s="22">
        <v>124</v>
      </c>
      <c r="F1467" s="22">
        <v>20</v>
      </c>
      <c r="G1467" s="22">
        <v>0</v>
      </c>
      <c r="H1467" s="22" t="s">
        <v>2037</v>
      </c>
      <c r="I1467" s="22" t="s">
        <v>2036</v>
      </c>
      <c r="J1467" s="22" t="s">
        <v>2148</v>
      </c>
      <c r="K1467" s="15">
        <f t="shared" si="66"/>
        <v>4</v>
      </c>
      <c r="L1467" s="15" t="str">
        <f t="shared" si="67"/>
        <v>24</v>
      </c>
      <c r="M1467" s="15" t="str">
        <f t="shared" si="68"/>
        <v>2024年製</v>
      </c>
      <c r="N1467" s="422">
        <f>VLOOKUP(B:B,価格調査!B:S,18,0)</f>
        <v>1074475875</v>
      </c>
      <c r="O1467" s="15"/>
      <c r="P1467" s="15"/>
    </row>
    <row r="1468" spans="1:16">
      <c r="A1468" s="16" t="s">
        <v>7651</v>
      </c>
      <c r="B1468" s="373">
        <v>1956016130080</v>
      </c>
      <c r="C1468" s="373">
        <v>4992496142424</v>
      </c>
      <c r="D1468" s="22" t="s">
        <v>2306</v>
      </c>
      <c r="E1468" s="22">
        <v>124</v>
      </c>
      <c r="F1468" s="22">
        <v>5</v>
      </c>
      <c r="G1468" s="22">
        <v>0</v>
      </c>
      <c r="H1468" s="22" t="s">
        <v>2037</v>
      </c>
      <c r="I1468" s="22" t="s">
        <v>2036</v>
      </c>
      <c r="J1468" s="22" t="s">
        <v>2148</v>
      </c>
      <c r="K1468" s="15">
        <f t="shared" si="66"/>
        <v>4</v>
      </c>
      <c r="L1468" s="15" t="str">
        <f t="shared" si="67"/>
        <v>24</v>
      </c>
      <c r="M1468" s="15" t="str">
        <f t="shared" si="68"/>
        <v>2024年製</v>
      </c>
      <c r="N1468" s="422">
        <f>VLOOKUP(B:B,価格調査!B:S,18,0)</f>
        <v>1074476130</v>
      </c>
      <c r="O1468" s="15"/>
      <c r="P1468" s="15"/>
    </row>
    <row r="1469" spans="1:16">
      <c r="A1469" s="16" t="s">
        <v>7651</v>
      </c>
      <c r="B1469" s="373">
        <v>1958015139088</v>
      </c>
      <c r="C1469" s="373">
        <v>4992496138588</v>
      </c>
      <c r="D1469" s="22" t="s">
        <v>2187</v>
      </c>
      <c r="E1469" s="22">
        <v>124</v>
      </c>
      <c r="F1469" s="22">
        <v>16</v>
      </c>
      <c r="G1469" s="22">
        <v>0</v>
      </c>
      <c r="H1469" s="22" t="s">
        <v>2037</v>
      </c>
      <c r="I1469" s="22" t="s">
        <v>2036</v>
      </c>
      <c r="J1469" s="22" t="s">
        <v>2146</v>
      </c>
      <c r="K1469" s="15">
        <f t="shared" si="66"/>
        <v>2</v>
      </c>
      <c r="L1469" s="15" t="str">
        <f t="shared" si="67"/>
        <v>24</v>
      </c>
      <c r="M1469" s="15" t="str">
        <f t="shared" si="68"/>
        <v>2024年製</v>
      </c>
      <c r="N1469" s="422">
        <f>VLOOKUP(B:B,価格調査!B:S,18,0)</f>
        <v>1074476745</v>
      </c>
      <c r="O1469" s="15"/>
      <c r="P1469" s="15"/>
    </row>
    <row r="1470" spans="1:16">
      <c r="A1470" s="16" t="s">
        <v>7651</v>
      </c>
      <c r="B1470" s="373">
        <v>2056516130074</v>
      </c>
      <c r="C1470" s="373">
        <v>4992496142516</v>
      </c>
      <c r="D1470" s="22" t="s">
        <v>7479</v>
      </c>
      <c r="E1470" s="22">
        <v>124</v>
      </c>
      <c r="F1470" s="22">
        <v>8</v>
      </c>
      <c r="G1470" s="22">
        <v>0</v>
      </c>
      <c r="H1470" s="22" t="s">
        <v>2037</v>
      </c>
      <c r="I1470" s="22" t="s">
        <v>2036</v>
      </c>
      <c r="J1470" s="22" t="s">
        <v>2148</v>
      </c>
      <c r="K1470" s="15">
        <f t="shared" si="66"/>
        <v>4</v>
      </c>
      <c r="L1470" s="15" t="str">
        <f t="shared" si="67"/>
        <v>24</v>
      </c>
      <c r="M1470" s="15" t="str">
        <f t="shared" si="68"/>
        <v>2024年製</v>
      </c>
      <c r="N1470" s="422">
        <f>VLOOKUP(B:B,価格調査!B:S,18,0)</f>
        <v>1074476486</v>
      </c>
      <c r="O1470" s="15"/>
      <c r="P1470" s="15"/>
    </row>
    <row r="1471" spans="1:16">
      <c r="A1471" s="16" t="s">
        <v>7651</v>
      </c>
      <c r="B1471" s="373">
        <v>2154517130380</v>
      </c>
      <c r="C1471" s="373">
        <v>4992496141342</v>
      </c>
      <c r="D1471" s="21" t="s">
        <v>2173</v>
      </c>
      <c r="E1471" s="22">
        <v>224</v>
      </c>
      <c r="F1471" s="22">
        <v>4</v>
      </c>
      <c r="G1471" s="22">
        <v>0</v>
      </c>
      <c r="H1471" s="22" t="s">
        <v>2037</v>
      </c>
      <c r="I1471" s="22" t="s">
        <v>2036</v>
      </c>
      <c r="J1471" s="22" t="s">
        <v>2148</v>
      </c>
      <c r="K1471" s="15">
        <f t="shared" si="66"/>
        <v>4</v>
      </c>
      <c r="L1471" s="15" t="str">
        <f t="shared" si="67"/>
        <v>24</v>
      </c>
      <c r="M1471" s="15" t="str">
        <f t="shared" si="68"/>
        <v>2024年製</v>
      </c>
      <c r="N1471" s="422">
        <f>VLOOKUP(B:B,価格調査!B:S,18,0)</f>
        <v>1077393366</v>
      </c>
      <c r="O1471" s="15"/>
      <c r="P1471" s="15"/>
    </row>
    <row r="1472" spans="1:16">
      <c r="A1472" s="16" t="s">
        <v>7651</v>
      </c>
      <c r="B1472" s="373">
        <v>2155017130399</v>
      </c>
      <c r="C1472" s="373">
        <v>4992496140253</v>
      </c>
      <c r="D1472" s="21" t="s">
        <v>2171</v>
      </c>
      <c r="E1472" s="22">
        <v>224</v>
      </c>
      <c r="F1472" s="22">
        <v>11</v>
      </c>
      <c r="G1472" s="22">
        <v>0</v>
      </c>
      <c r="H1472" s="22" t="s">
        <v>2037</v>
      </c>
      <c r="I1472" s="22" t="s">
        <v>2036</v>
      </c>
      <c r="J1472" s="22" t="s">
        <v>2148</v>
      </c>
      <c r="K1472" s="15">
        <f t="shared" si="66"/>
        <v>3</v>
      </c>
      <c r="L1472" s="15" t="str">
        <f t="shared" si="67"/>
        <v>24</v>
      </c>
      <c r="M1472" s="15" t="str">
        <f t="shared" si="68"/>
        <v>2024年製</v>
      </c>
      <c r="N1472" s="422">
        <f>VLOOKUP(B:B,価格調査!B:S,18,0)</f>
        <v>1074476235</v>
      </c>
      <c r="O1472" s="15"/>
      <c r="P1472" s="15"/>
    </row>
    <row r="1473" spans="1:16">
      <c r="A1473" s="16" t="s">
        <v>7651</v>
      </c>
      <c r="B1473" s="373">
        <v>2156516130071</v>
      </c>
      <c r="C1473" s="373">
        <v>4992496142523</v>
      </c>
      <c r="D1473" s="21" t="s">
        <v>2296</v>
      </c>
      <c r="E1473" s="22">
        <v>224</v>
      </c>
      <c r="F1473" s="22">
        <v>4</v>
      </c>
      <c r="G1473" s="22">
        <v>0</v>
      </c>
      <c r="H1473" s="22" t="s">
        <v>2037</v>
      </c>
      <c r="I1473" s="22" t="s">
        <v>2036</v>
      </c>
      <c r="J1473" s="22" t="s">
        <v>2148</v>
      </c>
      <c r="K1473" s="15">
        <f t="shared" si="66"/>
        <v>3</v>
      </c>
      <c r="L1473" s="15" t="str">
        <f t="shared" si="67"/>
        <v>24</v>
      </c>
      <c r="M1473" s="15" t="str">
        <f t="shared" si="68"/>
        <v>2024年製</v>
      </c>
      <c r="N1473" s="422">
        <f>VLOOKUP(B:B,価格調査!B:S,18,0)</f>
        <v>1074476487</v>
      </c>
      <c r="O1473" s="15"/>
      <c r="P1473" s="15"/>
    </row>
    <row r="1474" spans="1:16">
      <c r="A1474" s="16" t="s">
        <v>7651</v>
      </c>
      <c r="B1474" s="373">
        <v>2156516130071</v>
      </c>
      <c r="C1474" s="373">
        <v>4992496142523</v>
      </c>
      <c r="D1474" s="21" t="s">
        <v>2296</v>
      </c>
      <c r="E1474" s="22">
        <v>224</v>
      </c>
      <c r="F1474" s="22">
        <v>8</v>
      </c>
      <c r="G1474" s="22">
        <v>0</v>
      </c>
      <c r="H1474" s="22" t="s">
        <v>2037</v>
      </c>
      <c r="I1474" s="22" t="s">
        <v>2036</v>
      </c>
      <c r="J1474" s="22" t="s">
        <v>2148</v>
      </c>
      <c r="K1474" s="15">
        <f t="shared" ref="K1474:K1542" si="69">COUNTIF(B:B,B1474)</f>
        <v>3</v>
      </c>
      <c r="L1474" s="15" t="str">
        <f t="shared" ref="L1474:L1542" si="70">RIGHT(E1474,2)</f>
        <v>24</v>
      </c>
      <c r="M1474" s="15" t="str">
        <f t="shared" ref="M1474:M1537" si="71">"20"&amp;L1474&amp;"年製"</f>
        <v>2024年製</v>
      </c>
      <c r="N1474" s="422">
        <f>VLOOKUP(B:B,価格調査!B:S,18,0)</f>
        <v>1074476487</v>
      </c>
      <c r="O1474" s="15"/>
      <c r="P1474" s="15"/>
    </row>
    <row r="1475" spans="1:16">
      <c r="A1475" s="16" t="s">
        <v>7651</v>
      </c>
      <c r="B1475" s="373">
        <v>1955516130392</v>
      </c>
      <c r="C1475" s="373" t="s">
        <v>2903</v>
      </c>
      <c r="D1475" s="22" t="s">
        <v>2195</v>
      </c>
      <c r="E1475" s="22">
        <v>124</v>
      </c>
      <c r="F1475" s="22">
        <v>4</v>
      </c>
      <c r="G1475" s="22">
        <v>0</v>
      </c>
      <c r="H1475" s="22" t="s">
        <v>2037</v>
      </c>
      <c r="I1475" s="22" t="s">
        <v>2036</v>
      </c>
      <c r="J1475" s="22" t="s">
        <v>2148</v>
      </c>
      <c r="K1475" s="15">
        <f t="shared" si="69"/>
        <v>4</v>
      </c>
      <c r="L1475" s="15" t="str">
        <f t="shared" si="70"/>
        <v>24</v>
      </c>
      <c r="M1475" s="15" t="str">
        <f t="shared" si="71"/>
        <v>2024年製</v>
      </c>
      <c r="N1475" s="422">
        <f>VLOOKUP(B:B,価格調査!B:S,18,0)</f>
        <v>1074475873</v>
      </c>
      <c r="O1475" s="15"/>
      <c r="P1475" s="15"/>
    </row>
    <row r="1476" spans="1:16">
      <c r="A1476" s="16" t="s">
        <v>7651</v>
      </c>
      <c r="B1476" s="373">
        <v>1656515130078</v>
      </c>
      <c r="C1476" s="373">
        <v>4992496155264</v>
      </c>
      <c r="D1476" s="21" t="s">
        <v>7891</v>
      </c>
      <c r="E1476" s="22">
        <v>124</v>
      </c>
      <c r="F1476" s="22">
        <v>37</v>
      </c>
      <c r="G1476" s="22">
        <v>0</v>
      </c>
      <c r="H1476" s="22" t="s">
        <v>2037</v>
      </c>
      <c r="I1476" s="22" t="s">
        <v>2036</v>
      </c>
      <c r="J1476" s="22" t="s">
        <v>2148</v>
      </c>
      <c r="K1476" s="15">
        <f t="shared" si="69"/>
        <v>5</v>
      </c>
      <c r="L1476" s="15" t="str">
        <f t="shared" si="70"/>
        <v>24</v>
      </c>
      <c r="M1476" s="15" t="str">
        <f t="shared" si="71"/>
        <v>2024年製</v>
      </c>
      <c r="N1476" s="422">
        <f>VLOOKUP(B:B,価格調査!B:S,18,0)</f>
        <v>1074476226</v>
      </c>
      <c r="O1476" s="15"/>
      <c r="P1476" s="15"/>
    </row>
    <row r="1477" spans="1:16">
      <c r="A1477" s="16" t="s">
        <v>7651</v>
      </c>
      <c r="B1477" s="373">
        <v>1656515130078</v>
      </c>
      <c r="C1477" s="373">
        <v>4992496155264</v>
      </c>
      <c r="D1477" s="21" t="s">
        <v>7891</v>
      </c>
      <c r="E1477" s="22">
        <v>124</v>
      </c>
      <c r="F1477" s="22">
        <v>24</v>
      </c>
      <c r="G1477" s="22">
        <v>0</v>
      </c>
      <c r="H1477" s="22" t="s">
        <v>2037</v>
      </c>
      <c r="I1477" s="22" t="s">
        <v>2036</v>
      </c>
      <c r="J1477" s="22" t="s">
        <v>2148</v>
      </c>
      <c r="K1477" s="15">
        <f t="shared" si="69"/>
        <v>5</v>
      </c>
      <c r="L1477" s="15" t="str">
        <f t="shared" si="70"/>
        <v>24</v>
      </c>
      <c r="M1477" s="15" t="str">
        <f t="shared" si="71"/>
        <v>2024年製</v>
      </c>
      <c r="N1477" s="422">
        <f>VLOOKUP(B:B,価格調査!B:S,18,0)</f>
        <v>1074476226</v>
      </c>
      <c r="O1477" s="15"/>
      <c r="P1477" s="15"/>
    </row>
    <row r="1478" spans="1:16">
      <c r="A1478" s="16" t="s">
        <v>7651</v>
      </c>
      <c r="B1478" s="373">
        <v>1656515130078</v>
      </c>
      <c r="C1478" s="373">
        <v>4992496155264</v>
      </c>
      <c r="D1478" s="21" t="s">
        <v>7891</v>
      </c>
      <c r="E1478" s="22">
        <v>224</v>
      </c>
      <c r="F1478" s="22">
        <v>20</v>
      </c>
      <c r="G1478" s="22">
        <v>0</v>
      </c>
      <c r="H1478" s="22" t="s">
        <v>2037</v>
      </c>
      <c r="I1478" s="22" t="s">
        <v>2036</v>
      </c>
      <c r="J1478" s="22" t="s">
        <v>2146</v>
      </c>
      <c r="K1478" s="15">
        <f t="shared" si="69"/>
        <v>5</v>
      </c>
      <c r="L1478" s="15" t="str">
        <f t="shared" si="70"/>
        <v>24</v>
      </c>
      <c r="M1478" s="15" t="str">
        <f t="shared" si="71"/>
        <v>2024年製</v>
      </c>
      <c r="N1478" s="422">
        <f>VLOOKUP(B:B,価格調査!B:S,18,0)</f>
        <v>1074476226</v>
      </c>
      <c r="O1478" s="15"/>
      <c r="P1478" s="15"/>
    </row>
    <row r="1479" spans="1:16">
      <c r="A1479" s="16" t="s">
        <v>7651</v>
      </c>
      <c r="B1479" s="373">
        <v>1856016130076</v>
      </c>
      <c r="C1479" s="373">
        <v>4992496155295</v>
      </c>
      <c r="D1479" s="21" t="s">
        <v>2202</v>
      </c>
      <c r="E1479" s="22">
        <v>224</v>
      </c>
      <c r="F1479" s="22">
        <v>2</v>
      </c>
      <c r="G1479" s="22">
        <v>0</v>
      </c>
      <c r="H1479" s="22" t="s">
        <v>2037</v>
      </c>
      <c r="I1479" s="22" t="s">
        <v>2036</v>
      </c>
      <c r="J1479" s="22" t="s">
        <v>2148</v>
      </c>
      <c r="K1479" s="15">
        <f t="shared" si="69"/>
        <v>3</v>
      </c>
      <c r="L1479" s="15" t="str">
        <f t="shared" si="70"/>
        <v>24</v>
      </c>
      <c r="M1479" s="15" t="str">
        <f t="shared" si="71"/>
        <v>2024年製</v>
      </c>
      <c r="N1479" s="422">
        <f>VLOOKUP(B:B,価格調査!B:S,18,0)</f>
        <v>1074476204</v>
      </c>
      <c r="O1479" s="15"/>
      <c r="P1479" s="15"/>
    </row>
    <row r="1480" spans="1:16">
      <c r="A1480" s="16" t="s">
        <v>7651</v>
      </c>
      <c r="B1480" s="373">
        <v>1856016130076</v>
      </c>
      <c r="C1480" s="373">
        <v>4992496155295</v>
      </c>
      <c r="D1480" s="21" t="s">
        <v>2202</v>
      </c>
      <c r="E1480" s="22">
        <v>224</v>
      </c>
      <c r="F1480" s="22">
        <v>9</v>
      </c>
      <c r="G1480" s="22">
        <v>0</v>
      </c>
      <c r="H1480" s="22" t="s">
        <v>2037</v>
      </c>
      <c r="I1480" s="22" t="s">
        <v>2036</v>
      </c>
      <c r="J1480" s="22" t="s">
        <v>2148</v>
      </c>
      <c r="K1480" s="15">
        <f t="shared" si="69"/>
        <v>3</v>
      </c>
      <c r="L1480" s="15" t="str">
        <f t="shared" si="70"/>
        <v>24</v>
      </c>
      <c r="M1480" s="15" t="str">
        <f t="shared" si="71"/>
        <v>2024年製</v>
      </c>
      <c r="N1480" s="422">
        <f>VLOOKUP(B:B,価格調査!B:S,18,0)</f>
        <v>1074476204</v>
      </c>
      <c r="O1480" s="15"/>
      <c r="P1480" s="15"/>
    </row>
    <row r="1481" spans="1:16">
      <c r="A1481" s="16" t="s">
        <v>7651</v>
      </c>
      <c r="B1481" s="373">
        <v>1856016130076</v>
      </c>
      <c r="C1481" s="373">
        <v>4992496155295</v>
      </c>
      <c r="D1481" s="21" t="s">
        <v>2202</v>
      </c>
      <c r="E1481" s="22">
        <v>224</v>
      </c>
      <c r="F1481" s="22">
        <v>4</v>
      </c>
      <c r="G1481" s="22">
        <v>0</v>
      </c>
      <c r="H1481" s="22" t="s">
        <v>2037</v>
      </c>
      <c r="I1481" s="22" t="s">
        <v>2036</v>
      </c>
      <c r="J1481" s="22" t="s">
        <v>2148</v>
      </c>
      <c r="K1481" s="15">
        <f t="shared" si="69"/>
        <v>3</v>
      </c>
      <c r="L1481" s="15" t="str">
        <f t="shared" si="70"/>
        <v>24</v>
      </c>
      <c r="M1481" s="15" t="str">
        <f t="shared" si="71"/>
        <v>2024年製</v>
      </c>
      <c r="N1481" s="422">
        <f>VLOOKUP(B:B,価格調査!B:S,18,0)</f>
        <v>1074476204</v>
      </c>
      <c r="O1481" s="15"/>
      <c r="P1481" s="15"/>
    </row>
    <row r="1482" spans="1:16">
      <c r="A1482" s="16" t="s">
        <v>7651</v>
      </c>
      <c r="B1482" s="373">
        <v>1956516130078</v>
      </c>
      <c r="C1482" s="373">
        <v>4992496155226</v>
      </c>
      <c r="D1482" s="21" t="s">
        <v>2188</v>
      </c>
      <c r="E1482" s="22">
        <v>324</v>
      </c>
      <c r="F1482" s="22">
        <v>8</v>
      </c>
      <c r="G1482" s="22">
        <v>0</v>
      </c>
      <c r="H1482" s="22" t="s">
        <v>2037</v>
      </c>
      <c r="I1482" s="22" t="s">
        <v>2036</v>
      </c>
      <c r="J1482" s="22" t="s">
        <v>2148</v>
      </c>
      <c r="K1482" s="15">
        <f t="shared" si="69"/>
        <v>1</v>
      </c>
      <c r="L1482" s="15" t="str">
        <f t="shared" si="70"/>
        <v>24</v>
      </c>
      <c r="M1482" s="15" t="str">
        <f t="shared" si="71"/>
        <v>2024年製</v>
      </c>
      <c r="N1482" s="422">
        <f>VLOOKUP(B:B,価格調査!B:S,18,0)</f>
        <v>1074475783</v>
      </c>
      <c r="O1482" s="15"/>
      <c r="P1482" s="15"/>
    </row>
    <row r="1483" spans="1:16">
      <c r="A1483" s="16" t="s">
        <v>7651</v>
      </c>
      <c r="B1483" s="373">
        <v>2055517130076</v>
      </c>
      <c r="C1483" s="373">
        <v>4992496155257</v>
      </c>
      <c r="D1483" s="21" t="s">
        <v>2179</v>
      </c>
      <c r="E1483" s="22">
        <v>324</v>
      </c>
      <c r="F1483" s="22">
        <v>4</v>
      </c>
      <c r="G1483" s="22">
        <v>0</v>
      </c>
      <c r="H1483" s="22" t="s">
        <v>2037</v>
      </c>
      <c r="I1483" s="22" t="s">
        <v>2036</v>
      </c>
      <c r="J1483" s="22" t="s">
        <v>2148</v>
      </c>
      <c r="K1483" s="15">
        <f t="shared" si="69"/>
        <v>3</v>
      </c>
      <c r="L1483" s="15" t="str">
        <f t="shared" si="70"/>
        <v>24</v>
      </c>
      <c r="M1483" s="15" t="str">
        <f t="shared" si="71"/>
        <v>2024年製</v>
      </c>
      <c r="N1483" s="422">
        <f>VLOOKUP(B:B,価格調査!B:S,18,0)</f>
        <v>1074475781</v>
      </c>
      <c r="O1483" s="15"/>
      <c r="P1483" s="15"/>
    </row>
    <row r="1484" spans="1:16">
      <c r="A1484" s="16" t="s">
        <v>7651</v>
      </c>
      <c r="B1484" s="373">
        <v>2055517130076</v>
      </c>
      <c r="C1484" s="373">
        <v>4992496155257</v>
      </c>
      <c r="D1484" s="21" t="s">
        <v>2179</v>
      </c>
      <c r="E1484" s="22">
        <v>324</v>
      </c>
      <c r="F1484" s="22">
        <v>4</v>
      </c>
      <c r="G1484" s="22">
        <v>0</v>
      </c>
      <c r="H1484" s="22" t="s">
        <v>2037</v>
      </c>
      <c r="I1484" s="22" t="s">
        <v>2036</v>
      </c>
      <c r="J1484" s="22" t="s">
        <v>2148</v>
      </c>
      <c r="K1484" s="15">
        <f t="shared" si="69"/>
        <v>3</v>
      </c>
      <c r="L1484" s="15" t="str">
        <f t="shared" si="70"/>
        <v>24</v>
      </c>
      <c r="M1484" s="15" t="str">
        <f t="shared" si="71"/>
        <v>2024年製</v>
      </c>
      <c r="N1484" s="422">
        <f>VLOOKUP(B:B,価格調査!B:S,18,0)</f>
        <v>1074475781</v>
      </c>
      <c r="O1484" s="15"/>
      <c r="P1484" s="15"/>
    </row>
    <row r="1485" spans="1:16">
      <c r="A1485" s="16" t="s">
        <v>7651</v>
      </c>
      <c r="B1485" s="373">
        <v>1450612130586</v>
      </c>
      <c r="C1485" s="373">
        <v>4992496151976</v>
      </c>
      <c r="D1485" s="21" t="s">
        <v>2234</v>
      </c>
      <c r="E1485" s="22">
        <v>124</v>
      </c>
      <c r="F1485" s="22">
        <v>46</v>
      </c>
      <c r="G1485" s="22">
        <v>0</v>
      </c>
      <c r="H1485" s="22" t="s">
        <v>2037</v>
      </c>
      <c r="I1485" s="22" t="s">
        <v>2036</v>
      </c>
      <c r="J1485" s="22" t="s">
        <v>2038</v>
      </c>
      <c r="K1485" s="15">
        <f t="shared" si="69"/>
        <v>3</v>
      </c>
      <c r="L1485" s="15" t="str">
        <f t="shared" si="70"/>
        <v>24</v>
      </c>
      <c r="M1485" s="15" t="str">
        <f t="shared" si="71"/>
        <v>2024年製</v>
      </c>
      <c r="N1485" s="422">
        <f>VLOOKUP(B:B,価格調査!B:S,18,0)</f>
        <v>0</v>
      </c>
      <c r="O1485" s="15"/>
      <c r="P1485" s="15"/>
    </row>
    <row r="1486" spans="1:16">
      <c r="A1486" s="16" t="s">
        <v>7651</v>
      </c>
      <c r="B1486" s="373">
        <v>1655514130393</v>
      </c>
      <c r="C1486" s="373" t="s">
        <v>2898</v>
      </c>
      <c r="D1486" s="21" t="s">
        <v>2227</v>
      </c>
      <c r="E1486" s="22">
        <v>224</v>
      </c>
      <c r="F1486" s="22">
        <v>4</v>
      </c>
      <c r="G1486" s="22">
        <v>0</v>
      </c>
      <c r="H1486" s="22" t="s">
        <v>2037</v>
      </c>
      <c r="I1486" s="22" t="s">
        <v>2036</v>
      </c>
      <c r="J1486" s="22" t="s">
        <v>2148</v>
      </c>
      <c r="K1486" s="15">
        <f t="shared" si="69"/>
        <v>3</v>
      </c>
      <c r="L1486" s="15" t="str">
        <f t="shared" si="70"/>
        <v>24</v>
      </c>
      <c r="M1486" s="15" t="str">
        <f t="shared" si="71"/>
        <v>2024年製</v>
      </c>
      <c r="N1486" s="422">
        <f>VLOOKUP(B:B,価格調査!B:S,18,0)</f>
        <v>1074476440</v>
      </c>
      <c r="O1486" s="15"/>
      <c r="P1486" s="15"/>
    </row>
    <row r="1487" spans="1:16">
      <c r="A1487" s="16" t="s">
        <v>7651</v>
      </c>
      <c r="B1487" s="373">
        <v>1655514111408</v>
      </c>
      <c r="C1487" s="373">
        <v>4961914972134</v>
      </c>
      <c r="D1487" s="21" t="s">
        <v>14101</v>
      </c>
      <c r="E1487" s="22">
        <v>224</v>
      </c>
      <c r="F1487" s="22">
        <v>18</v>
      </c>
      <c r="G1487" s="22">
        <v>0</v>
      </c>
      <c r="H1487" s="22" t="s">
        <v>2037</v>
      </c>
      <c r="I1487" s="22" t="s">
        <v>2036</v>
      </c>
      <c r="J1487" s="22" t="s">
        <v>2148</v>
      </c>
      <c r="K1487" s="15">
        <f t="shared" si="69"/>
        <v>2</v>
      </c>
      <c r="L1487" s="15" t="str">
        <f t="shared" si="70"/>
        <v>24</v>
      </c>
      <c r="M1487" s="15" t="str">
        <f t="shared" si="71"/>
        <v>2024年製</v>
      </c>
      <c r="N1487" s="422">
        <f>VLOOKUP(B:B,価格調査!B:S,18,0)</f>
        <v>1081657740</v>
      </c>
      <c r="O1487" s="15"/>
      <c r="P1487" s="15"/>
    </row>
    <row r="1488" spans="1:16">
      <c r="A1488" s="16" t="s">
        <v>7651</v>
      </c>
      <c r="B1488" s="373">
        <v>1656514111405</v>
      </c>
      <c r="C1488" s="373">
        <v>4961914972332</v>
      </c>
      <c r="D1488" s="21" t="s">
        <v>14102</v>
      </c>
      <c r="E1488" s="22">
        <v>124</v>
      </c>
      <c r="F1488" s="22">
        <v>21</v>
      </c>
      <c r="G1488" s="22">
        <v>0</v>
      </c>
      <c r="H1488" s="22" t="s">
        <v>2037</v>
      </c>
      <c r="I1488" s="22" t="s">
        <v>2036</v>
      </c>
      <c r="J1488" s="22" t="s">
        <v>2148</v>
      </c>
      <c r="K1488" s="15">
        <f t="shared" si="69"/>
        <v>1</v>
      </c>
      <c r="L1488" s="15" t="str">
        <f t="shared" si="70"/>
        <v>24</v>
      </c>
      <c r="M1488" s="15" t="str">
        <f t="shared" si="71"/>
        <v>2024年製</v>
      </c>
      <c r="N1488" s="422">
        <f>VLOOKUP(B:B,価格調査!B:S,18,0)</f>
        <v>1081670474</v>
      </c>
      <c r="O1488" s="15"/>
      <c r="P1488" s="15"/>
    </row>
    <row r="1489" spans="1:16">
      <c r="A1489" s="16" t="s">
        <v>7651</v>
      </c>
      <c r="B1489" s="373">
        <v>1655515111407</v>
      </c>
      <c r="C1489" s="373">
        <v>4961914972196</v>
      </c>
      <c r="D1489" s="21" t="s">
        <v>14103</v>
      </c>
      <c r="E1489" s="22">
        <v>224</v>
      </c>
      <c r="F1489" s="22">
        <v>36</v>
      </c>
      <c r="G1489" s="22">
        <v>0</v>
      </c>
      <c r="H1489" s="22" t="s">
        <v>2037</v>
      </c>
      <c r="I1489" s="22" t="s">
        <v>2036</v>
      </c>
      <c r="J1489" s="22" t="s">
        <v>2148</v>
      </c>
      <c r="K1489" s="15">
        <f t="shared" si="69"/>
        <v>3</v>
      </c>
      <c r="L1489" s="15" t="str">
        <f t="shared" si="70"/>
        <v>24</v>
      </c>
      <c r="M1489" s="15" t="str">
        <f t="shared" si="71"/>
        <v>2024年製</v>
      </c>
      <c r="N1489" s="422">
        <f>VLOOKUP(B:B,価格調査!B:S,18,0)</f>
        <v>1081670471</v>
      </c>
      <c r="O1489" s="15"/>
      <c r="P1489" s="15"/>
    </row>
    <row r="1490" spans="1:16">
      <c r="A1490" s="16" t="s">
        <v>7651</v>
      </c>
      <c r="B1490" s="373">
        <v>1655515111407</v>
      </c>
      <c r="C1490" s="373">
        <v>4961914972196</v>
      </c>
      <c r="D1490" s="21" t="s">
        <v>14103</v>
      </c>
      <c r="E1490" s="22">
        <v>224</v>
      </c>
      <c r="F1490" s="22">
        <v>36</v>
      </c>
      <c r="G1490" s="22">
        <v>0</v>
      </c>
      <c r="H1490" s="22" t="s">
        <v>2037</v>
      </c>
      <c r="I1490" s="22" t="s">
        <v>2036</v>
      </c>
      <c r="J1490" s="22" t="s">
        <v>2148</v>
      </c>
      <c r="K1490" s="15">
        <f t="shared" si="69"/>
        <v>3</v>
      </c>
      <c r="L1490" s="15" t="str">
        <f t="shared" si="70"/>
        <v>24</v>
      </c>
      <c r="M1490" s="15" t="str">
        <f t="shared" si="71"/>
        <v>2024年製</v>
      </c>
      <c r="N1490" s="422">
        <f>VLOOKUP(B:B,価格調査!B:S,18,0)</f>
        <v>1081670471</v>
      </c>
      <c r="O1490" s="15"/>
      <c r="P1490" s="15"/>
    </row>
    <row r="1491" spans="1:16">
      <c r="A1491" s="16" t="s">
        <v>7651</v>
      </c>
      <c r="B1491" s="373">
        <v>1655515111407</v>
      </c>
      <c r="C1491" s="373">
        <v>4961914972196</v>
      </c>
      <c r="D1491" s="21" t="s">
        <v>14103</v>
      </c>
      <c r="E1491" s="22">
        <v>224</v>
      </c>
      <c r="F1491" s="22">
        <v>14</v>
      </c>
      <c r="G1491" s="22">
        <v>0</v>
      </c>
      <c r="H1491" s="22" t="s">
        <v>2037</v>
      </c>
      <c r="I1491" s="22" t="s">
        <v>2036</v>
      </c>
      <c r="J1491" s="22" t="s">
        <v>2148</v>
      </c>
      <c r="K1491" s="15">
        <f t="shared" si="69"/>
        <v>3</v>
      </c>
      <c r="L1491" s="15" t="str">
        <f t="shared" si="70"/>
        <v>24</v>
      </c>
      <c r="M1491" s="15" t="str">
        <f t="shared" si="71"/>
        <v>2024年製</v>
      </c>
      <c r="N1491" s="422">
        <f>VLOOKUP(B:B,価格調査!B:S,18,0)</f>
        <v>1081670471</v>
      </c>
      <c r="O1491" s="15"/>
      <c r="P1491" s="15"/>
    </row>
    <row r="1492" spans="1:16">
      <c r="A1492" s="16" t="s">
        <v>7651</v>
      </c>
      <c r="B1492" s="373">
        <v>1856015111403</v>
      </c>
      <c r="C1492" s="373">
        <v>4961914972233</v>
      </c>
      <c r="D1492" s="21" t="s">
        <v>14107</v>
      </c>
      <c r="E1492" s="22">
        <v>124</v>
      </c>
      <c r="F1492" s="22">
        <v>28</v>
      </c>
      <c r="G1492" s="22">
        <v>0</v>
      </c>
      <c r="H1492" s="22" t="s">
        <v>2037</v>
      </c>
      <c r="I1492" s="22" t="s">
        <v>2036</v>
      </c>
      <c r="J1492" s="22" t="s">
        <v>2148</v>
      </c>
      <c r="K1492" s="15">
        <f t="shared" si="69"/>
        <v>2</v>
      </c>
      <c r="L1492" s="15" t="str">
        <f t="shared" si="70"/>
        <v>24</v>
      </c>
      <c r="M1492" s="15" t="str">
        <f t="shared" si="71"/>
        <v>2024年製</v>
      </c>
      <c r="N1492" s="422">
        <f>VLOOKUP(B:B,価格調査!B:S,18,0)</f>
        <v>1081670475</v>
      </c>
      <c r="O1492" s="15"/>
      <c r="P1492" s="15"/>
    </row>
    <row r="1493" spans="1:16">
      <c r="A1493" s="16" t="s">
        <v>7651</v>
      </c>
      <c r="B1493" s="373">
        <v>1856015111403</v>
      </c>
      <c r="C1493" s="373">
        <v>4961914972233</v>
      </c>
      <c r="D1493" s="21" t="s">
        <v>14107</v>
      </c>
      <c r="E1493" s="22">
        <v>124</v>
      </c>
      <c r="F1493" s="22">
        <v>32</v>
      </c>
      <c r="G1493" s="22">
        <v>0</v>
      </c>
      <c r="H1493" s="22" t="s">
        <v>2037</v>
      </c>
      <c r="I1493" s="22" t="s">
        <v>2036</v>
      </c>
      <c r="J1493" s="22" t="s">
        <v>2148</v>
      </c>
      <c r="K1493" s="15">
        <f t="shared" si="69"/>
        <v>2</v>
      </c>
      <c r="L1493" s="15" t="str">
        <f t="shared" si="70"/>
        <v>24</v>
      </c>
      <c r="M1493" s="15" t="str">
        <f t="shared" si="71"/>
        <v>2024年製</v>
      </c>
      <c r="N1493" s="422">
        <f>VLOOKUP(B:B,価格調査!B:S,18,0)</f>
        <v>1081670475</v>
      </c>
      <c r="O1493" s="15"/>
      <c r="P1493" s="15"/>
    </row>
    <row r="1494" spans="1:16">
      <c r="A1494" s="16" t="s">
        <v>7651</v>
      </c>
      <c r="B1494" s="373">
        <v>1856515111408</v>
      </c>
      <c r="C1494" s="373">
        <v>4961914972103</v>
      </c>
      <c r="D1494" s="21" t="s">
        <v>14109</v>
      </c>
      <c r="E1494" s="22">
        <v>224</v>
      </c>
      <c r="F1494" s="22">
        <v>16</v>
      </c>
      <c r="G1494" s="22">
        <v>0</v>
      </c>
      <c r="H1494" s="22" t="s">
        <v>2037</v>
      </c>
      <c r="I1494" s="22" t="s">
        <v>2036</v>
      </c>
      <c r="J1494" s="22" t="s">
        <v>2148</v>
      </c>
      <c r="K1494" s="15">
        <f t="shared" si="69"/>
        <v>1</v>
      </c>
      <c r="L1494" s="15" t="str">
        <f t="shared" si="70"/>
        <v>24</v>
      </c>
      <c r="M1494" s="15" t="str">
        <f t="shared" si="71"/>
        <v>2024年製</v>
      </c>
      <c r="N1494" s="422">
        <f>VLOOKUP(B:B,価格調査!B:S,18,0)</f>
        <v>1081670476</v>
      </c>
      <c r="O1494" s="15"/>
      <c r="P1494" s="15"/>
    </row>
    <row r="1495" spans="1:16">
      <c r="A1495" s="16" t="s">
        <v>4679</v>
      </c>
      <c r="B1495" s="373">
        <v>1656514094005</v>
      </c>
      <c r="D1495" s="22" t="s">
        <v>2469</v>
      </c>
      <c r="E1495" s="22">
        <v>24</v>
      </c>
      <c r="F1495" s="22">
        <v>12</v>
      </c>
      <c r="G1495" s="22">
        <v>0</v>
      </c>
      <c r="H1495" s="22" t="s">
        <v>2037</v>
      </c>
      <c r="K1495" s="15">
        <f t="shared" si="69"/>
        <v>1</v>
      </c>
      <c r="L1495" s="15" t="str">
        <f t="shared" si="70"/>
        <v>24</v>
      </c>
      <c r="M1495" s="15" t="str">
        <f t="shared" si="71"/>
        <v>2024年製</v>
      </c>
      <c r="N1495" s="422" t="e">
        <f>VLOOKUP(B:B,価格調査!B:S,18,0)</f>
        <v>#N/A</v>
      </c>
      <c r="O1495" s="15"/>
      <c r="P1495" s="15"/>
    </row>
    <row r="1496" spans="1:16">
      <c r="A1496" s="16" t="s">
        <v>4679</v>
      </c>
      <c r="B1496" s="373">
        <v>1757014094004</v>
      </c>
      <c r="D1496" s="22" t="s">
        <v>4750</v>
      </c>
      <c r="E1496" s="22">
        <v>24</v>
      </c>
      <c r="F1496" s="22">
        <v>110</v>
      </c>
      <c r="G1496" s="22">
        <v>0</v>
      </c>
      <c r="H1496" s="22" t="s">
        <v>2037</v>
      </c>
      <c r="K1496" s="15">
        <f t="shared" si="69"/>
        <v>2</v>
      </c>
      <c r="L1496" s="15" t="str">
        <f t="shared" si="70"/>
        <v>24</v>
      </c>
      <c r="M1496" s="15" t="str">
        <f t="shared" si="71"/>
        <v>2024年製</v>
      </c>
      <c r="N1496" s="422" t="e">
        <f>VLOOKUP(B:B,価格調査!B:S,18,0)</f>
        <v>#N/A</v>
      </c>
      <c r="O1496" s="15"/>
      <c r="P1496" s="15"/>
    </row>
    <row r="1497" spans="1:16">
      <c r="A1497" s="16" t="s">
        <v>4679</v>
      </c>
      <c r="B1497" s="373">
        <v>2054517094005</v>
      </c>
      <c r="D1497" s="22" t="s">
        <v>11915</v>
      </c>
      <c r="E1497" s="22">
        <v>24</v>
      </c>
      <c r="F1497" s="22">
        <v>176</v>
      </c>
      <c r="G1497" s="22">
        <v>0</v>
      </c>
      <c r="H1497" s="22" t="s">
        <v>2037</v>
      </c>
      <c r="K1497" s="15">
        <f t="shared" si="69"/>
        <v>1</v>
      </c>
      <c r="L1497" s="15" t="str">
        <f t="shared" si="70"/>
        <v>24</v>
      </c>
      <c r="M1497" s="15" t="str">
        <f t="shared" si="71"/>
        <v>2024年製</v>
      </c>
      <c r="N1497" s="422" t="e">
        <f>VLOOKUP(B:B,価格調査!B:S,18,0)</f>
        <v>#N/A</v>
      </c>
      <c r="O1497" s="15"/>
      <c r="P1497" s="15"/>
    </row>
    <row r="1498" spans="1:16">
      <c r="A1498" s="16" t="s">
        <v>4679</v>
      </c>
      <c r="B1498" s="373">
        <v>2255519095896</v>
      </c>
      <c r="D1498" s="22" t="s">
        <v>2404</v>
      </c>
      <c r="E1498" s="22">
        <v>24</v>
      </c>
      <c r="F1498" s="22">
        <v>6</v>
      </c>
      <c r="G1498" s="22">
        <v>0</v>
      </c>
      <c r="H1498" s="22" t="s">
        <v>2037</v>
      </c>
      <c r="K1498" s="15">
        <f t="shared" si="69"/>
        <v>1</v>
      </c>
      <c r="L1498" s="15" t="str">
        <f t="shared" si="70"/>
        <v>24</v>
      </c>
      <c r="M1498" s="15" t="str">
        <f t="shared" si="71"/>
        <v>2024年製</v>
      </c>
      <c r="N1498" s="422" t="e">
        <f>VLOOKUP(B:B,価格調査!B:S,18,0)</f>
        <v>#N/A</v>
      </c>
      <c r="O1498" s="15"/>
      <c r="P1498" s="15"/>
    </row>
    <row r="1499" spans="1:16">
      <c r="A1499" s="16" t="s">
        <v>4679</v>
      </c>
      <c r="B1499" s="373">
        <v>1556514094008</v>
      </c>
      <c r="D1499" s="22" t="s">
        <v>14201</v>
      </c>
      <c r="E1499" s="22">
        <v>24</v>
      </c>
      <c r="F1499" s="22">
        <v>413</v>
      </c>
      <c r="G1499" s="22">
        <v>0</v>
      </c>
      <c r="H1499" s="22" t="s">
        <v>2037</v>
      </c>
      <c r="K1499" s="15">
        <f t="shared" si="69"/>
        <v>1</v>
      </c>
      <c r="L1499" s="15" t="str">
        <f t="shared" si="70"/>
        <v>24</v>
      </c>
      <c r="M1499" s="15" t="str">
        <f t="shared" si="71"/>
        <v>2024年製</v>
      </c>
      <c r="N1499" s="422" t="e">
        <f>VLOOKUP(B:B,価格調査!B:S,18,0)</f>
        <v>#N/A</v>
      </c>
      <c r="O1499" s="15"/>
      <c r="P1499" s="15"/>
    </row>
    <row r="1500" spans="1:16">
      <c r="A1500" s="16" t="s">
        <v>4679</v>
      </c>
      <c r="B1500" s="373">
        <v>2255518094005</v>
      </c>
      <c r="D1500" s="21" t="s">
        <v>14202</v>
      </c>
      <c r="E1500" s="22">
        <v>24</v>
      </c>
      <c r="F1500" s="22">
        <v>162</v>
      </c>
      <c r="G1500" s="22">
        <v>0</v>
      </c>
      <c r="H1500" s="22" t="s">
        <v>2037</v>
      </c>
      <c r="K1500" s="15">
        <f t="shared" si="69"/>
        <v>1</v>
      </c>
      <c r="L1500" s="15" t="str">
        <f t="shared" si="70"/>
        <v>24</v>
      </c>
      <c r="M1500" s="15" t="str">
        <f t="shared" si="71"/>
        <v>2024年製</v>
      </c>
      <c r="N1500" s="422" t="e">
        <f>VLOOKUP(B:B,価格調査!B:S,18,0)</f>
        <v>#N/A</v>
      </c>
      <c r="O1500" s="15"/>
      <c r="P1500" s="15"/>
    </row>
    <row r="1501" spans="1:16">
      <c r="A1501" s="14" t="s">
        <v>4679</v>
      </c>
      <c r="B1501" s="369">
        <v>2255517094006</v>
      </c>
      <c r="C1501" s="369"/>
      <c r="D1501" s="20" t="s">
        <v>2598</v>
      </c>
      <c r="E1501" s="20">
        <v>24</v>
      </c>
      <c r="F1501" s="20">
        <v>44</v>
      </c>
      <c r="G1501" s="20">
        <v>0</v>
      </c>
      <c r="H1501" s="20" t="s">
        <v>2037</v>
      </c>
      <c r="I1501" s="20"/>
      <c r="J1501" s="20"/>
      <c r="K1501" s="15">
        <f t="shared" si="69"/>
        <v>2</v>
      </c>
      <c r="L1501" s="15" t="str">
        <f t="shared" si="70"/>
        <v>24</v>
      </c>
      <c r="M1501" s="15" t="str">
        <f t="shared" si="71"/>
        <v>2024年製</v>
      </c>
      <c r="N1501" s="422" t="e">
        <f>VLOOKUP(B:B,価格調査!B:S,18,0)</f>
        <v>#N/A</v>
      </c>
      <c r="O1501" s="15"/>
      <c r="P1501" s="15"/>
    </row>
    <row r="1502" spans="1:16">
      <c r="A1502" s="16" t="s">
        <v>4679</v>
      </c>
      <c r="B1502" s="373">
        <v>2056516094000</v>
      </c>
      <c r="D1502" s="22" t="s">
        <v>2589</v>
      </c>
      <c r="E1502" s="22">
        <v>24</v>
      </c>
      <c r="F1502" s="22">
        <v>80</v>
      </c>
      <c r="G1502" s="22">
        <v>0</v>
      </c>
      <c r="H1502" s="22" t="s">
        <v>2037</v>
      </c>
      <c r="K1502" s="15">
        <f t="shared" si="69"/>
        <v>2</v>
      </c>
      <c r="L1502" s="15" t="str">
        <f t="shared" si="70"/>
        <v>24</v>
      </c>
      <c r="M1502" s="15" t="str">
        <f t="shared" si="71"/>
        <v>2024年製</v>
      </c>
      <c r="N1502" s="422" t="e">
        <f>VLOOKUP(B:B,価格調査!B:S,18,0)</f>
        <v>#N/A</v>
      </c>
      <c r="O1502" s="15"/>
      <c r="P1502" s="15"/>
    </row>
    <row r="1503" spans="1:16">
      <c r="A1503" s="16" t="s">
        <v>4679</v>
      </c>
      <c r="B1503" s="373">
        <v>6654852021047</v>
      </c>
      <c r="D1503" s="22" t="s">
        <v>2758</v>
      </c>
      <c r="E1503" s="22">
        <v>99</v>
      </c>
      <c r="F1503" s="22">
        <v>4</v>
      </c>
      <c r="G1503" s="22">
        <v>0</v>
      </c>
      <c r="H1503" s="22" t="s">
        <v>2037</v>
      </c>
      <c r="K1503" s="15">
        <f t="shared" si="69"/>
        <v>1</v>
      </c>
      <c r="L1503" s="15" t="str">
        <f t="shared" si="70"/>
        <v>99</v>
      </c>
      <c r="M1503" s="15" t="str">
        <f t="shared" si="71"/>
        <v>2099年製</v>
      </c>
      <c r="N1503" s="422" t="e">
        <f>VLOOKUP(B:B,価格調査!B:S,18,0)</f>
        <v>#N/A</v>
      </c>
      <c r="O1503" s="15"/>
      <c r="P1503" s="15"/>
    </row>
    <row r="1504" spans="1:16">
      <c r="A1504" s="16" t="s">
        <v>4679</v>
      </c>
      <c r="B1504" s="373">
        <v>5454542079959</v>
      </c>
      <c r="D1504" s="22" t="s">
        <v>2759</v>
      </c>
      <c r="E1504" s="22">
        <v>99</v>
      </c>
      <c r="F1504" s="22">
        <v>3</v>
      </c>
      <c r="G1504" s="22">
        <v>0</v>
      </c>
      <c r="H1504" s="22" t="s">
        <v>2037</v>
      </c>
      <c r="K1504" s="15">
        <f t="shared" si="69"/>
        <v>1</v>
      </c>
      <c r="L1504" s="15" t="str">
        <f t="shared" si="70"/>
        <v>99</v>
      </c>
      <c r="M1504" s="15" t="str">
        <f t="shared" si="71"/>
        <v>2099年製</v>
      </c>
      <c r="N1504" s="422" t="e">
        <f>VLOOKUP(B:B,価格調査!B:S,18,0)</f>
        <v>#N/A</v>
      </c>
      <c r="O1504" s="15"/>
      <c r="P1504" s="15"/>
    </row>
    <row r="1505" spans="1:16">
      <c r="A1505" s="16" t="s">
        <v>4679</v>
      </c>
      <c r="B1505" s="373">
        <v>5604356079960</v>
      </c>
      <c r="D1505" s="22" t="s">
        <v>2760</v>
      </c>
      <c r="E1505" s="22">
        <v>99</v>
      </c>
      <c r="F1505" s="22">
        <v>8</v>
      </c>
      <c r="G1505" s="22">
        <v>0</v>
      </c>
      <c r="H1505" s="22" t="s">
        <v>2037</v>
      </c>
      <c r="K1505" s="15">
        <f t="shared" si="69"/>
        <v>1</v>
      </c>
      <c r="L1505" s="15" t="str">
        <f t="shared" si="70"/>
        <v>99</v>
      </c>
      <c r="M1505" s="15" t="str">
        <f t="shared" si="71"/>
        <v>2099年製</v>
      </c>
      <c r="N1505" s="422" t="e">
        <f>VLOOKUP(B:B,価格調査!B:S,18,0)</f>
        <v>#N/A</v>
      </c>
      <c r="O1505" s="15"/>
      <c r="P1505" s="15"/>
    </row>
    <row r="1506" spans="1:16">
      <c r="A1506" s="16" t="s">
        <v>4679</v>
      </c>
      <c r="B1506" s="373">
        <v>5605356070759</v>
      </c>
      <c r="D1506" s="22" t="s">
        <v>2761</v>
      </c>
      <c r="E1506" s="22">
        <v>99</v>
      </c>
      <c r="F1506" s="22">
        <v>4</v>
      </c>
      <c r="G1506" s="22">
        <v>0</v>
      </c>
      <c r="H1506" s="22" t="s">
        <v>2037</v>
      </c>
      <c r="K1506" s="15">
        <f t="shared" si="69"/>
        <v>1</v>
      </c>
      <c r="L1506" s="15" t="str">
        <f t="shared" si="70"/>
        <v>99</v>
      </c>
      <c r="M1506" s="15" t="str">
        <f t="shared" si="71"/>
        <v>2099年製</v>
      </c>
      <c r="N1506" s="422" t="e">
        <f>VLOOKUP(B:B,価格調査!B:S,18,0)</f>
        <v>#N/A</v>
      </c>
      <c r="O1506" s="15"/>
      <c r="P1506" s="15"/>
    </row>
    <row r="1507" spans="1:16">
      <c r="A1507" s="16" t="s">
        <v>4679</v>
      </c>
      <c r="B1507" s="373">
        <v>5605356070780</v>
      </c>
      <c r="D1507" s="22" t="s">
        <v>2762</v>
      </c>
      <c r="E1507" s="22">
        <v>99</v>
      </c>
      <c r="F1507" s="22">
        <v>4</v>
      </c>
      <c r="G1507" s="22">
        <v>0</v>
      </c>
      <c r="H1507" s="22" t="s">
        <v>2037</v>
      </c>
      <c r="K1507" s="15">
        <f t="shared" si="69"/>
        <v>1</v>
      </c>
      <c r="L1507" s="15" t="str">
        <f t="shared" si="70"/>
        <v>99</v>
      </c>
      <c r="M1507" s="15" t="str">
        <f t="shared" si="71"/>
        <v>2099年製</v>
      </c>
      <c r="N1507" s="422" t="e">
        <f>VLOOKUP(B:B,価格調査!B:S,18,0)</f>
        <v>#N/A</v>
      </c>
      <c r="O1507" s="15"/>
      <c r="P1507" s="15"/>
    </row>
    <row r="1508" spans="1:16">
      <c r="A1508" s="16" t="s">
        <v>4679</v>
      </c>
      <c r="B1508" s="373">
        <v>5454542350102</v>
      </c>
      <c r="D1508" s="22" t="s">
        <v>2763</v>
      </c>
      <c r="E1508" s="22">
        <v>99</v>
      </c>
      <c r="F1508" s="22">
        <v>4</v>
      </c>
      <c r="G1508" s="22">
        <v>0</v>
      </c>
      <c r="H1508" s="22" t="s">
        <v>2037</v>
      </c>
      <c r="K1508" s="15">
        <f t="shared" si="69"/>
        <v>1</v>
      </c>
      <c r="L1508" s="15" t="str">
        <f t="shared" si="70"/>
        <v>99</v>
      </c>
      <c r="M1508" s="15" t="str">
        <f t="shared" si="71"/>
        <v>2099年製</v>
      </c>
      <c r="N1508" s="422" t="e">
        <f>VLOOKUP(B:B,価格調査!B:S,18,0)</f>
        <v>#N/A</v>
      </c>
      <c r="O1508" s="15"/>
      <c r="P1508" s="15"/>
    </row>
    <row r="1509" spans="1:16">
      <c r="A1509" s="16" t="s">
        <v>4679</v>
      </c>
      <c r="B1509" s="373">
        <v>4454542141305</v>
      </c>
      <c r="D1509" s="22" t="s">
        <v>2764</v>
      </c>
      <c r="E1509" s="22">
        <v>99</v>
      </c>
      <c r="F1509" s="22">
        <v>28</v>
      </c>
      <c r="G1509" s="22">
        <v>0</v>
      </c>
      <c r="H1509" s="22" t="s">
        <v>2037</v>
      </c>
      <c r="K1509" s="15">
        <f t="shared" si="69"/>
        <v>1</v>
      </c>
      <c r="L1509" s="15" t="str">
        <f t="shared" si="70"/>
        <v>99</v>
      </c>
      <c r="M1509" s="15" t="str">
        <f t="shared" si="71"/>
        <v>2099年製</v>
      </c>
      <c r="N1509" s="422" t="e">
        <f>VLOOKUP(B:B,価格調査!B:S,18,0)</f>
        <v>#N/A</v>
      </c>
      <c r="O1509" s="15"/>
      <c r="P1509" s="15"/>
    </row>
    <row r="1510" spans="1:16">
      <c r="A1510" s="16" t="s">
        <v>4679</v>
      </c>
      <c r="B1510" s="373">
        <v>4454542140186</v>
      </c>
      <c r="D1510" s="22" t="s">
        <v>2765</v>
      </c>
      <c r="E1510" s="22">
        <v>99</v>
      </c>
      <c r="F1510" s="22">
        <v>4</v>
      </c>
      <c r="G1510" s="22">
        <v>0</v>
      </c>
      <c r="H1510" s="22" t="s">
        <v>2037</v>
      </c>
      <c r="K1510" s="15">
        <f t="shared" si="69"/>
        <v>1</v>
      </c>
      <c r="L1510" s="15" t="str">
        <f t="shared" si="70"/>
        <v>99</v>
      </c>
      <c r="M1510" s="15" t="str">
        <f t="shared" si="71"/>
        <v>2099年製</v>
      </c>
      <c r="N1510" s="422" t="e">
        <f>VLOOKUP(B:B,価格調査!B:S,18,0)</f>
        <v>#N/A</v>
      </c>
      <c r="O1510" s="15"/>
      <c r="P1510" s="15"/>
    </row>
    <row r="1511" spans="1:16">
      <c r="A1511" s="16" t="s">
        <v>4679</v>
      </c>
      <c r="B1511" s="373">
        <v>7703856031329</v>
      </c>
      <c r="D1511" s="22" t="s">
        <v>2766</v>
      </c>
      <c r="E1511" s="22">
        <v>99</v>
      </c>
      <c r="F1511" s="22">
        <v>4</v>
      </c>
      <c r="G1511" s="22">
        <v>0</v>
      </c>
      <c r="H1511" s="22" t="s">
        <v>2037</v>
      </c>
      <c r="K1511" s="15">
        <f t="shared" si="69"/>
        <v>1</v>
      </c>
      <c r="L1511" s="15" t="str">
        <f t="shared" si="70"/>
        <v>99</v>
      </c>
      <c r="M1511" s="15" t="str">
        <f t="shared" si="71"/>
        <v>2099年製</v>
      </c>
      <c r="N1511" s="422" t="e">
        <f>VLOOKUP(B:B,価格調査!B:S,18,0)</f>
        <v>#N/A</v>
      </c>
      <c r="O1511" s="15"/>
      <c r="P1511" s="15"/>
    </row>
    <row r="1512" spans="1:16">
      <c r="A1512" s="16" t="s">
        <v>4679</v>
      </c>
      <c r="B1512" s="373">
        <v>5454542070192</v>
      </c>
      <c r="D1512" s="22" t="s">
        <v>2767</v>
      </c>
      <c r="E1512" s="22">
        <v>99</v>
      </c>
      <c r="F1512" s="22">
        <v>4</v>
      </c>
      <c r="G1512" s="22">
        <v>0</v>
      </c>
      <c r="H1512" s="22" t="s">
        <v>2037</v>
      </c>
      <c r="K1512" s="15">
        <f t="shared" si="69"/>
        <v>1</v>
      </c>
      <c r="L1512" s="15" t="str">
        <f t="shared" si="70"/>
        <v>99</v>
      </c>
      <c r="M1512" s="15" t="str">
        <f t="shared" si="71"/>
        <v>2099年製</v>
      </c>
      <c r="N1512" s="422" t="e">
        <f>VLOOKUP(B:B,価格調査!B:S,18,0)</f>
        <v>#N/A</v>
      </c>
      <c r="O1512" s="15"/>
      <c r="P1512" s="15"/>
    </row>
    <row r="1513" spans="1:16">
      <c r="A1513" s="16" t="s">
        <v>4679</v>
      </c>
      <c r="B1513" s="373">
        <v>9804852220033</v>
      </c>
      <c r="D1513" s="22" t="s">
        <v>2768</v>
      </c>
      <c r="E1513" s="22">
        <v>99</v>
      </c>
      <c r="F1513" s="22">
        <v>4</v>
      </c>
      <c r="G1513" s="22">
        <v>0</v>
      </c>
      <c r="H1513" s="22" t="s">
        <v>2037</v>
      </c>
      <c r="K1513" s="15">
        <f t="shared" si="69"/>
        <v>1</v>
      </c>
      <c r="L1513" s="15" t="str">
        <f t="shared" si="70"/>
        <v>99</v>
      </c>
      <c r="M1513" s="15" t="str">
        <f t="shared" si="71"/>
        <v>2099年製</v>
      </c>
      <c r="N1513" s="422" t="e">
        <f>VLOOKUP(B:B,価格調査!B:S,18,0)</f>
        <v>#N/A</v>
      </c>
      <c r="O1513" s="15"/>
      <c r="P1513" s="15"/>
    </row>
    <row r="1514" spans="1:16">
      <c r="A1514" s="16" t="s">
        <v>4679</v>
      </c>
      <c r="B1514" s="373">
        <v>853556157519</v>
      </c>
      <c r="D1514" s="22" t="s">
        <v>2769</v>
      </c>
      <c r="E1514" s="22">
        <v>99</v>
      </c>
      <c r="F1514" s="22">
        <v>4</v>
      </c>
      <c r="G1514" s="22">
        <v>0</v>
      </c>
      <c r="H1514" s="22" t="s">
        <v>2037</v>
      </c>
      <c r="K1514" s="15">
        <f t="shared" si="69"/>
        <v>1</v>
      </c>
      <c r="L1514" s="15" t="str">
        <f t="shared" si="70"/>
        <v>99</v>
      </c>
      <c r="M1514" s="15" t="str">
        <f t="shared" si="71"/>
        <v>2099年製</v>
      </c>
      <c r="N1514" s="422" t="e">
        <f>VLOOKUP(B:B,価格調査!B:S,18,0)</f>
        <v>#N/A</v>
      </c>
      <c r="O1514" s="15"/>
      <c r="P1514" s="15"/>
    </row>
    <row r="1515" spans="1:16">
      <c r="A1515" s="16" t="s">
        <v>4679</v>
      </c>
      <c r="B1515" s="373">
        <v>854556157417</v>
      </c>
      <c r="D1515" s="22" t="s">
        <v>2770</v>
      </c>
      <c r="E1515" s="22">
        <v>99</v>
      </c>
      <c r="F1515" s="22">
        <v>4</v>
      </c>
      <c r="G1515" s="22">
        <v>0</v>
      </c>
      <c r="H1515" s="22" t="s">
        <v>2037</v>
      </c>
      <c r="K1515" s="15">
        <f t="shared" si="69"/>
        <v>1</v>
      </c>
      <c r="L1515" s="15" t="str">
        <f t="shared" si="70"/>
        <v>99</v>
      </c>
      <c r="M1515" s="15" t="str">
        <f t="shared" si="71"/>
        <v>2099年製</v>
      </c>
      <c r="N1515" s="422" t="e">
        <f>VLOOKUP(B:B,価格調査!B:S,18,0)</f>
        <v>#N/A</v>
      </c>
      <c r="O1515" s="15"/>
      <c r="P1515" s="15"/>
    </row>
    <row r="1516" spans="1:16">
      <c r="A1516" s="16" t="s">
        <v>4679</v>
      </c>
      <c r="B1516" s="373">
        <v>5454542158708</v>
      </c>
      <c r="D1516" s="22" t="s">
        <v>2771</v>
      </c>
      <c r="E1516" s="22">
        <v>99</v>
      </c>
      <c r="F1516" s="22">
        <v>4</v>
      </c>
      <c r="G1516" s="22">
        <v>0</v>
      </c>
      <c r="H1516" s="22" t="s">
        <v>2037</v>
      </c>
      <c r="K1516" s="15">
        <f t="shared" si="69"/>
        <v>1</v>
      </c>
      <c r="L1516" s="15" t="str">
        <f t="shared" si="70"/>
        <v>99</v>
      </c>
      <c r="M1516" s="15" t="str">
        <f t="shared" si="71"/>
        <v>2099年製</v>
      </c>
      <c r="N1516" s="422" t="e">
        <f>VLOOKUP(B:B,価格調査!B:S,18,0)</f>
        <v>#N/A</v>
      </c>
      <c r="O1516" s="15"/>
      <c r="P1516" s="15"/>
    </row>
    <row r="1517" spans="1:16">
      <c r="A1517" s="16" t="s">
        <v>4679</v>
      </c>
      <c r="B1517" s="373">
        <v>855256157165</v>
      </c>
      <c r="D1517" s="22" t="s">
        <v>2772</v>
      </c>
      <c r="E1517" s="22">
        <v>99</v>
      </c>
      <c r="F1517" s="22">
        <v>4</v>
      </c>
      <c r="G1517" s="22">
        <v>0</v>
      </c>
      <c r="H1517" s="22" t="s">
        <v>2037</v>
      </c>
      <c r="K1517" s="15">
        <f t="shared" si="69"/>
        <v>1</v>
      </c>
      <c r="L1517" s="15" t="str">
        <f t="shared" si="70"/>
        <v>99</v>
      </c>
      <c r="M1517" s="15" t="str">
        <f t="shared" si="71"/>
        <v>2099年製</v>
      </c>
      <c r="N1517" s="422" t="e">
        <f>VLOOKUP(B:B,価格調査!B:S,18,0)</f>
        <v>#N/A</v>
      </c>
      <c r="O1517" s="15"/>
      <c r="P1517" s="15"/>
    </row>
    <row r="1518" spans="1:16">
      <c r="A1518" s="16" t="s">
        <v>4679</v>
      </c>
      <c r="B1518" s="373">
        <v>5554556039922</v>
      </c>
      <c r="D1518" s="22" t="s">
        <v>2773</v>
      </c>
      <c r="E1518" s="22">
        <v>99</v>
      </c>
      <c r="F1518" s="22">
        <v>12</v>
      </c>
      <c r="G1518" s="22">
        <v>0</v>
      </c>
      <c r="H1518" s="22" t="s">
        <v>2037</v>
      </c>
      <c r="K1518" s="15">
        <f t="shared" si="69"/>
        <v>1</v>
      </c>
      <c r="L1518" s="15" t="str">
        <f t="shared" si="70"/>
        <v>99</v>
      </c>
      <c r="M1518" s="15" t="str">
        <f t="shared" si="71"/>
        <v>2099年製</v>
      </c>
      <c r="N1518" s="422" t="e">
        <f>VLOOKUP(B:B,価格調査!B:S,18,0)</f>
        <v>#N/A</v>
      </c>
      <c r="O1518" s="15"/>
      <c r="P1518" s="15"/>
    </row>
    <row r="1519" spans="1:16">
      <c r="A1519" s="16" t="s">
        <v>4679</v>
      </c>
      <c r="B1519" s="373">
        <v>7704856039926</v>
      </c>
      <c r="D1519" s="22" t="s">
        <v>2774</v>
      </c>
      <c r="E1519" s="22">
        <v>99</v>
      </c>
      <c r="F1519" s="22">
        <v>20</v>
      </c>
      <c r="G1519" s="22">
        <v>0</v>
      </c>
      <c r="H1519" s="22" t="s">
        <v>2037</v>
      </c>
      <c r="K1519" s="15">
        <f t="shared" si="69"/>
        <v>1</v>
      </c>
      <c r="L1519" s="15" t="str">
        <f t="shared" si="70"/>
        <v>99</v>
      </c>
      <c r="M1519" s="15" t="str">
        <f t="shared" si="71"/>
        <v>2099年製</v>
      </c>
      <c r="N1519" s="422" t="e">
        <f>VLOOKUP(B:B,価格調査!B:S,18,0)</f>
        <v>#N/A</v>
      </c>
      <c r="O1519" s="15"/>
      <c r="P1519" s="15"/>
    </row>
    <row r="1520" spans="1:16">
      <c r="A1520" s="16" t="s">
        <v>4679</v>
      </c>
      <c r="B1520" s="373">
        <v>3404542039943</v>
      </c>
      <c r="D1520" s="22" t="s">
        <v>2775</v>
      </c>
      <c r="E1520" s="22">
        <v>99</v>
      </c>
      <c r="F1520" s="22">
        <v>12</v>
      </c>
      <c r="G1520" s="22">
        <v>0</v>
      </c>
      <c r="H1520" s="22" t="s">
        <v>2037</v>
      </c>
      <c r="K1520" s="15">
        <f t="shared" si="69"/>
        <v>1</v>
      </c>
      <c r="L1520" s="15" t="str">
        <f t="shared" si="70"/>
        <v>99</v>
      </c>
      <c r="M1520" s="15" t="str">
        <f t="shared" si="71"/>
        <v>2099年製</v>
      </c>
      <c r="N1520" s="422" t="e">
        <f>VLOOKUP(B:B,価格調査!B:S,18,0)</f>
        <v>#N/A</v>
      </c>
      <c r="O1520" s="15"/>
      <c r="P1520" s="15"/>
    </row>
    <row r="1521" spans="1:16">
      <c r="A1521" s="16" t="s">
        <v>4679</v>
      </c>
      <c r="B1521" s="373">
        <v>6654352039948</v>
      </c>
      <c r="D1521" s="22" t="s">
        <v>2776</v>
      </c>
      <c r="E1521" s="22">
        <v>99</v>
      </c>
      <c r="F1521" s="22">
        <v>12</v>
      </c>
      <c r="G1521" s="22">
        <v>0</v>
      </c>
      <c r="H1521" s="22" t="s">
        <v>2037</v>
      </c>
      <c r="K1521" s="15">
        <f t="shared" si="69"/>
        <v>1</v>
      </c>
      <c r="L1521" s="15" t="str">
        <f t="shared" si="70"/>
        <v>99</v>
      </c>
      <c r="M1521" s="15" t="str">
        <f t="shared" si="71"/>
        <v>2099年製</v>
      </c>
      <c r="N1521" s="422" t="e">
        <f>VLOOKUP(B:B,価格調査!B:S,18,0)</f>
        <v>#N/A</v>
      </c>
      <c r="O1521" s="15"/>
      <c r="P1521" s="15"/>
    </row>
    <row r="1522" spans="1:16">
      <c r="A1522" s="16" t="s">
        <v>4679</v>
      </c>
      <c r="B1522" s="373">
        <v>7604042039948</v>
      </c>
      <c r="D1522" s="22" t="s">
        <v>2777</v>
      </c>
      <c r="E1522" s="22">
        <v>99</v>
      </c>
      <c r="F1522" s="22">
        <v>4</v>
      </c>
      <c r="G1522" s="22">
        <v>0</v>
      </c>
      <c r="H1522" s="22" t="s">
        <v>2037</v>
      </c>
      <c r="K1522" s="15">
        <f t="shared" si="69"/>
        <v>1</v>
      </c>
      <c r="L1522" s="15" t="str">
        <f t="shared" si="70"/>
        <v>99</v>
      </c>
      <c r="M1522" s="15" t="str">
        <f t="shared" si="71"/>
        <v>2099年製</v>
      </c>
      <c r="N1522" s="422" t="e">
        <f>VLOOKUP(B:B,価格調査!B:S,18,0)</f>
        <v>#N/A</v>
      </c>
      <c r="O1522" s="15"/>
      <c r="P1522" s="15"/>
    </row>
    <row r="1523" spans="1:16">
      <c r="A1523" s="16" t="s">
        <v>4679</v>
      </c>
      <c r="B1523" s="373">
        <v>7704856039940</v>
      </c>
      <c r="D1523" s="22" t="s">
        <v>2778</v>
      </c>
      <c r="E1523" s="22">
        <v>99</v>
      </c>
      <c r="F1523" s="22">
        <v>24</v>
      </c>
      <c r="G1523" s="22">
        <v>0</v>
      </c>
      <c r="H1523" s="22" t="s">
        <v>2037</v>
      </c>
      <c r="K1523" s="15">
        <f t="shared" si="69"/>
        <v>1</v>
      </c>
      <c r="L1523" s="15" t="str">
        <f t="shared" si="70"/>
        <v>99</v>
      </c>
      <c r="M1523" s="15" t="str">
        <f t="shared" si="71"/>
        <v>2099年製</v>
      </c>
      <c r="N1523" s="422" t="e">
        <f>VLOOKUP(B:B,価格調査!B:S,18,0)</f>
        <v>#N/A</v>
      </c>
      <c r="O1523" s="15"/>
      <c r="P1523" s="15"/>
    </row>
    <row r="1524" spans="1:16">
      <c r="A1524" s="16" t="s">
        <v>4679</v>
      </c>
      <c r="B1524" s="373">
        <v>9755556030636</v>
      </c>
      <c r="D1524" s="22" t="s">
        <v>2779</v>
      </c>
      <c r="E1524" s="22">
        <v>99</v>
      </c>
      <c r="F1524" s="22">
        <v>4</v>
      </c>
      <c r="G1524" s="22">
        <v>0</v>
      </c>
      <c r="H1524" s="22" t="s">
        <v>2037</v>
      </c>
      <c r="K1524" s="15">
        <f t="shared" si="69"/>
        <v>1</v>
      </c>
      <c r="L1524" s="15" t="str">
        <f t="shared" si="70"/>
        <v>99</v>
      </c>
      <c r="M1524" s="15" t="str">
        <f t="shared" si="71"/>
        <v>2099年製</v>
      </c>
      <c r="N1524" s="422" t="e">
        <f>VLOOKUP(B:B,価格調査!B:S,18,0)</f>
        <v>#N/A</v>
      </c>
      <c r="O1524" s="15"/>
      <c r="P1524" s="15"/>
    </row>
    <row r="1525" spans="1:16">
      <c r="A1525" s="16" t="s">
        <v>4679</v>
      </c>
      <c r="B1525" s="373">
        <v>7604052151319</v>
      </c>
      <c r="D1525" s="22" t="s">
        <v>2780</v>
      </c>
      <c r="E1525" s="22">
        <v>99</v>
      </c>
      <c r="F1525" s="22">
        <v>4</v>
      </c>
      <c r="G1525" s="22">
        <v>0</v>
      </c>
      <c r="H1525" s="22" t="s">
        <v>2037</v>
      </c>
      <c r="K1525" s="15">
        <f t="shared" si="69"/>
        <v>1</v>
      </c>
      <c r="L1525" s="15" t="str">
        <f t="shared" si="70"/>
        <v>99</v>
      </c>
      <c r="M1525" s="15" t="str">
        <f t="shared" si="71"/>
        <v>2099年製</v>
      </c>
      <c r="N1525" s="422" t="e">
        <f>VLOOKUP(B:B,価格調査!B:S,18,0)</f>
        <v>#N/A</v>
      </c>
      <c r="O1525" s="15"/>
      <c r="P1525" s="15"/>
    </row>
    <row r="1526" spans="1:16">
      <c r="A1526" s="16" t="s">
        <v>4679</v>
      </c>
      <c r="B1526" s="373">
        <v>2404242020068</v>
      </c>
      <c r="D1526" s="22" t="s">
        <v>2781</v>
      </c>
      <c r="E1526" s="22">
        <v>99</v>
      </c>
      <c r="F1526" s="22">
        <v>1</v>
      </c>
      <c r="G1526" s="22">
        <v>0</v>
      </c>
      <c r="H1526" s="22" t="s">
        <v>2037</v>
      </c>
      <c r="K1526" s="15">
        <f t="shared" si="69"/>
        <v>1</v>
      </c>
      <c r="L1526" s="15" t="str">
        <f t="shared" si="70"/>
        <v>99</v>
      </c>
      <c r="M1526" s="15" t="str">
        <f t="shared" si="71"/>
        <v>2099年製</v>
      </c>
      <c r="N1526" s="422" t="e">
        <f>VLOOKUP(B:B,価格調査!B:S,18,0)</f>
        <v>#N/A</v>
      </c>
      <c r="O1526" s="15"/>
      <c r="P1526" s="15"/>
    </row>
    <row r="1527" spans="1:16">
      <c r="A1527" s="16" t="s">
        <v>4679</v>
      </c>
      <c r="B1527" s="373">
        <v>4454542012063</v>
      </c>
      <c r="D1527" s="22" t="s">
        <v>2782</v>
      </c>
      <c r="E1527" s="22">
        <v>99</v>
      </c>
      <c r="F1527" s="22">
        <v>117</v>
      </c>
      <c r="G1527" s="22">
        <v>0</v>
      </c>
      <c r="H1527" s="22" t="s">
        <v>2037</v>
      </c>
      <c r="K1527" s="15">
        <f t="shared" si="69"/>
        <v>1</v>
      </c>
      <c r="L1527" s="15" t="str">
        <f t="shared" si="70"/>
        <v>99</v>
      </c>
      <c r="M1527" s="15" t="str">
        <f t="shared" si="71"/>
        <v>2099年製</v>
      </c>
      <c r="N1527" s="422" t="e">
        <f>VLOOKUP(B:B,価格調査!B:S,18,0)</f>
        <v>#N/A</v>
      </c>
      <c r="O1527" s="15"/>
      <c r="P1527" s="15"/>
    </row>
    <row r="1528" spans="1:16">
      <c r="A1528" s="16" t="s">
        <v>4679</v>
      </c>
      <c r="B1528" s="373">
        <v>4454542012056</v>
      </c>
      <c r="D1528" s="22" t="s">
        <v>2783</v>
      </c>
      <c r="E1528" s="22">
        <v>99</v>
      </c>
      <c r="F1528" s="22">
        <v>36</v>
      </c>
      <c r="G1528" s="22">
        <v>0</v>
      </c>
      <c r="H1528" s="22" t="s">
        <v>2037</v>
      </c>
      <c r="K1528" s="15">
        <f t="shared" si="69"/>
        <v>1</v>
      </c>
      <c r="L1528" s="15" t="str">
        <f t="shared" si="70"/>
        <v>99</v>
      </c>
      <c r="M1528" s="15" t="str">
        <f t="shared" si="71"/>
        <v>2099年製</v>
      </c>
      <c r="N1528" s="422" t="e">
        <f>VLOOKUP(B:B,価格調査!B:S,18,0)</f>
        <v>#N/A</v>
      </c>
      <c r="O1528" s="15"/>
      <c r="P1528" s="15"/>
    </row>
    <row r="1529" spans="1:16">
      <c r="A1529" s="16" t="s">
        <v>4679</v>
      </c>
      <c r="B1529" s="373">
        <v>5554342012054</v>
      </c>
      <c r="D1529" s="22" t="s">
        <v>2784</v>
      </c>
      <c r="E1529" s="22">
        <v>99</v>
      </c>
      <c r="F1529" s="22">
        <v>1</v>
      </c>
      <c r="G1529" s="22">
        <v>0</v>
      </c>
      <c r="H1529" s="22" t="s">
        <v>2037</v>
      </c>
      <c r="K1529" s="15">
        <f t="shared" si="69"/>
        <v>2</v>
      </c>
      <c r="L1529" s="15" t="str">
        <f t="shared" si="70"/>
        <v>99</v>
      </c>
      <c r="M1529" s="15" t="str">
        <f t="shared" si="71"/>
        <v>2099年製</v>
      </c>
      <c r="N1529" s="422" t="e">
        <f>VLOOKUP(B:B,価格調査!B:S,18,0)</f>
        <v>#N/A</v>
      </c>
      <c r="O1529" s="15"/>
      <c r="P1529" s="15"/>
    </row>
    <row r="1530" spans="1:16">
      <c r="A1530" s="16" t="s">
        <v>4679</v>
      </c>
      <c r="B1530" s="373">
        <v>853856012716</v>
      </c>
      <c r="D1530" s="22" t="s">
        <v>2785</v>
      </c>
      <c r="E1530" s="22">
        <v>99</v>
      </c>
      <c r="F1530" s="22">
        <v>7</v>
      </c>
      <c r="G1530" s="22">
        <v>0</v>
      </c>
      <c r="H1530" s="22" t="s">
        <v>2037</v>
      </c>
      <c r="K1530" s="15">
        <f t="shared" si="69"/>
        <v>1</v>
      </c>
      <c r="L1530" s="15" t="str">
        <f t="shared" si="70"/>
        <v>99</v>
      </c>
      <c r="M1530" s="15" t="str">
        <f t="shared" si="71"/>
        <v>2099年製</v>
      </c>
      <c r="N1530" s="422" t="e">
        <f>VLOOKUP(B:B,価格調査!B:S,18,0)</f>
        <v>#N/A</v>
      </c>
      <c r="O1530" s="15"/>
      <c r="P1530" s="15"/>
    </row>
    <row r="1531" spans="1:16">
      <c r="A1531" s="16" t="s">
        <v>4679</v>
      </c>
      <c r="B1531" s="373">
        <v>853856012709</v>
      </c>
      <c r="D1531" s="22" t="s">
        <v>2786</v>
      </c>
      <c r="E1531" s="22">
        <v>99</v>
      </c>
      <c r="F1531" s="22">
        <v>8</v>
      </c>
      <c r="G1531" s="22">
        <v>0</v>
      </c>
      <c r="H1531" s="22" t="s">
        <v>2037</v>
      </c>
      <c r="K1531" s="15">
        <f t="shared" si="69"/>
        <v>1</v>
      </c>
      <c r="L1531" s="15" t="str">
        <f t="shared" si="70"/>
        <v>99</v>
      </c>
      <c r="M1531" s="15" t="str">
        <f t="shared" si="71"/>
        <v>2099年製</v>
      </c>
      <c r="N1531" s="422" t="e">
        <f>VLOOKUP(B:B,価格調査!B:S,18,0)</f>
        <v>#N/A</v>
      </c>
      <c r="O1531" s="15"/>
      <c r="P1531" s="15"/>
    </row>
    <row r="1532" spans="1:16">
      <c r="A1532" s="16" t="s">
        <v>4679</v>
      </c>
      <c r="B1532" s="373">
        <v>854556012709</v>
      </c>
      <c r="D1532" s="22" t="s">
        <v>2787</v>
      </c>
      <c r="E1532" s="22">
        <v>99</v>
      </c>
      <c r="F1532" s="22">
        <v>4</v>
      </c>
      <c r="G1532" s="22">
        <v>0</v>
      </c>
      <c r="H1532" s="22" t="s">
        <v>2037</v>
      </c>
      <c r="K1532" s="15">
        <f t="shared" si="69"/>
        <v>1</v>
      </c>
      <c r="L1532" s="15" t="str">
        <f t="shared" si="70"/>
        <v>99</v>
      </c>
      <c r="M1532" s="15" t="str">
        <f t="shared" si="71"/>
        <v>2099年製</v>
      </c>
      <c r="N1532" s="422" t="e">
        <f>VLOOKUP(B:B,価格調査!B:S,18,0)</f>
        <v>#N/A</v>
      </c>
      <c r="O1532" s="15"/>
      <c r="P1532" s="15"/>
    </row>
    <row r="1533" spans="1:16">
      <c r="A1533" s="16" t="s">
        <v>4679</v>
      </c>
      <c r="B1533" s="373">
        <v>7705356012303</v>
      </c>
      <c r="D1533" s="22" t="s">
        <v>2788</v>
      </c>
      <c r="E1533" s="22">
        <v>99</v>
      </c>
      <c r="F1533" s="22">
        <v>1</v>
      </c>
      <c r="G1533" s="22">
        <v>0</v>
      </c>
      <c r="H1533" s="22" t="s">
        <v>2037</v>
      </c>
      <c r="K1533" s="15">
        <f t="shared" si="69"/>
        <v>1</v>
      </c>
      <c r="L1533" s="15" t="str">
        <f t="shared" si="70"/>
        <v>99</v>
      </c>
      <c r="M1533" s="15" t="str">
        <f t="shared" si="71"/>
        <v>2099年製</v>
      </c>
      <c r="N1533" s="422" t="e">
        <f>VLOOKUP(B:B,価格調査!B:S,18,0)</f>
        <v>#N/A</v>
      </c>
      <c r="O1533" s="15"/>
      <c r="P1533" s="15"/>
    </row>
    <row r="1534" spans="1:16">
      <c r="A1534" s="16" t="s">
        <v>4679</v>
      </c>
      <c r="B1534" s="373">
        <v>4582401602732</v>
      </c>
      <c r="D1534" s="22" t="s">
        <v>2800</v>
      </c>
      <c r="E1534" s="22">
        <v>99</v>
      </c>
      <c r="F1534" s="22">
        <v>92</v>
      </c>
      <c r="G1534" s="22">
        <v>0</v>
      </c>
      <c r="H1534" s="22" t="s">
        <v>2037</v>
      </c>
      <c r="K1534" s="15">
        <f t="shared" si="69"/>
        <v>1</v>
      </c>
      <c r="L1534" s="15" t="str">
        <f t="shared" si="70"/>
        <v>99</v>
      </c>
      <c r="M1534" s="15" t="str">
        <f t="shared" si="71"/>
        <v>2099年製</v>
      </c>
      <c r="N1534" s="422" t="e">
        <f>VLOOKUP(B:B,価格調査!B:S,18,0)</f>
        <v>#N/A</v>
      </c>
      <c r="O1534" s="15"/>
      <c r="P1534" s="15"/>
    </row>
    <row r="1535" spans="1:16">
      <c r="A1535" s="16" t="s">
        <v>4679</v>
      </c>
      <c r="B1535" s="373">
        <v>4454542012070</v>
      </c>
      <c r="D1535" s="22" t="s">
        <v>2815</v>
      </c>
      <c r="E1535" s="22">
        <v>99</v>
      </c>
      <c r="F1535" s="22">
        <v>8</v>
      </c>
      <c r="G1535" s="22">
        <v>0</v>
      </c>
      <c r="H1535" s="22" t="s">
        <v>2037</v>
      </c>
      <c r="K1535" s="15">
        <f t="shared" si="69"/>
        <v>1</v>
      </c>
      <c r="L1535" s="15" t="str">
        <f t="shared" si="70"/>
        <v>99</v>
      </c>
      <c r="M1535" s="15" t="str">
        <f t="shared" si="71"/>
        <v>2099年製</v>
      </c>
      <c r="N1535" s="422" t="e">
        <f>VLOOKUP(B:B,価格調査!B:S,18,0)</f>
        <v>#N/A</v>
      </c>
      <c r="O1535" s="15"/>
      <c r="P1535" s="15"/>
    </row>
    <row r="1536" spans="1:16">
      <c r="A1536" s="16" t="s">
        <v>4679</v>
      </c>
      <c r="B1536" s="373">
        <v>5554342012061</v>
      </c>
      <c r="D1536" s="22" t="s">
        <v>2816</v>
      </c>
      <c r="E1536" s="22">
        <v>99</v>
      </c>
      <c r="F1536" s="22">
        <v>4</v>
      </c>
      <c r="G1536" s="22">
        <v>0</v>
      </c>
      <c r="H1536" s="22" t="s">
        <v>2037</v>
      </c>
      <c r="K1536" s="15">
        <f t="shared" si="69"/>
        <v>1</v>
      </c>
      <c r="L1536" s="15" t="str">
        <f t="shared" si="70"/>
        <v>99</v>
      </c>
      <c r="M1536" s="15" t="str">
        <f t="shared" si="71"/>
        <v>2099年製</v>
      </c>
      <c r="N1536" s="422" t="e">
        <f>VLOOKUP(B:B,価格調査!B:S,18,0)</f>
        <v>#N/A</v>
      </c>
      <c r="O1536" s="15"/>
      <c r="P1536" s="15"/>
    </row>
    <row r="1537" spans="1:16">
      <c r="A1537" s="16" t="s">
        <v>4679</v>
      </c>
      <c r="B1537" s="373">
        <v>5555042012054</v>
      </c>
      <c r="D1537" s="22" t="s">
        <v>2817</v>
      </c>
      <c r="E1537" s="22">
        <v>99</v>
      </c>
      <c r="F1537" s="22">
        <v>4</v>
      </c>
      <c r="G1537" s="22">
        <v>0</v>
      </c>
      <c r="H1537" s="22" t="s">
        <v>2037</v>
      </c>
      <c r="K1537" s="15">
        <f t="shared" si="69"/>
        <v>1</v>
      </c>
      <c r="L1537" s="15" t="str">
        <f t="shared" si="70"/>
        <v>99</v>
      </c>
      <c r="M1537" s="15" t="str">
        <f t="shared" si="71"/>
        <v>2099年製</v>
      </c>
      <c r="N1537" s="422" t="e">
        <f>VLOOKUP(B:B,価格調査!B:S,18,0)</f>
        <v>#N/A</v>
      </c>
      <c r="O1537" s="15"/>
      <c r="P1537" s="15"/>
    </row>
    <row r="1538" spans="1:16">
      <c r="A1538" s="16" t="s">
        <v>4679</v>
      </c>
      <c r="B1538" s="373">
        <v>8855056220641</v>
      </c>
      <c r="D1538" s="22" t="s">
        <v>14200</v>
      </c>
      <c r="E1538" s="22">
        <v>99</v>
      </c>
      <c r="F1538" s="22">
        <v>4</v>
      </c>
      <c r="G1538" s="22">
        <v>0</v>
      </c>
      <c r="H1538" s="22" t="s">
        <v>2037</v>
      </c>
      <c r="K1538" s="15">
        <f t="shared" si="69"/>
        <v>1</v>
      </c>
      <c r="L1538" s="15" t="str">
        <f t="shared" si="70"/>
        <v>99</v>
      </c>
      <c r="M1538" s="15" t="str">
        <f t="shared" ref="M1538:M1601" si="72">"20"&amp;L1538&amp;"年製"</f>
        <v>2099年製</v>
      </c>
      <c r="N1538" s="422" t="e">
        <f>VLOOKUP(B:B,価格調査!B:S,18,0)</f>
        <v>#N/A</v>
      </c>
      <c r="O1538" s="15"/>
      <c r="P1538" s="15"/>
    </row>
    <row r="1539" spans="1:16">
      <c r="A1539" s="16" t="s">
        <v>4679</v>
      </c>
      <c r="B1539" s="373">
        <v>8853856139996</v>
      </c>
      <c r="D1539" s="21" t="s">
        <v>14343</v>
      </c>
      <c r="E1539" s="22">
        <v>99</v>
      </c>
      <c r="F1539" s="22">
        <v>4</v>
      </c>
      <c r="G1539" s="22">
        <v>0</v>
      </c>
      <c r="H1539" s="22" t="s">
        <v>2037</v>
      </c>
      <c r="K1539" s="15">
        <f t="shared" si="69"/>
        <v>1</v>
      </c>
      <c r="L1539" s="15" t="str">
        <f t="shared" si="70"/>
        <v>99</v>
      </c>
      <c r="M1539" s="15" t="str">
        <f t="shared" si="72"/>
        <v>2099年製</v>
      </c>
      <c r="N1539" s="422" t="e">
        <f>VLOOKUP(B:B,価格調査!B:S,18,0)</f>
        <v>#N/A</v>
      </c>
      <c r="O1539" s="15"/>
      <c r="P1539" s="15"/>
    </row>
    <row r="1540" spans="1:16">
      <c r="A1540" s="16" t="s">
        <v>2822</v>
      </c>
      <c r="B1540" s="373" t="s">
        <v>2339</v>
      </c>
      <c r="C1540" s="373" t="s">
        <v>2896</v>
      </c>
      <c r="D1540" s="21" t="s">
        <v>2338</v>
      </c>
      <c r="E1540" s="22" t="s">
        <v>2337</v>
      </c>
      <c r="F1540" s="22" t="s">
        <v>2336</v>
      </c>
      <c r="G1540" s="22" t="s">
        <v>2897</v>
      </c>
      <c r="H1540" s="22" t="s">
        <v>2335</v>
      </c>
      <c r="I1540" s="22" t="s">
        <v>2334</v>
      </c>
      <c r="J1540" s="22" t="s">
        <v>2333</v>
      </c>
      <c r="K1540" s="15">
        <f t="shared" si="69"/>
        <v>2</v>
      </c>
      <c r="L1540" s="15" t="str">
        <f t="shared" si="70"/>
        <v>No</v>
      </c>
      <c r="M1540" s="15" t="str">
        <f t="shared" si="72"/>
        <v>20No年製</v>
      </c>
      <c r="N1540" s="422" t="e">
        <f>VLOOKUP(B:B,価格調査!B:S,18,0)</f>
        <v>#N/A</v>
      </c>
      <c r="O1540" s="15"/>
      <c r="P1540" s="15"/>
    </row>
    <row r="1541" spans="1:16">
      <c r="A1541" s="16" t="s">
        <v>7651</v>
      </c>
      <c r="D1541" s="22"/>
      <c r="F1541" s="22">
        <v>7984</v>
      </c>
      <c r="G1541" s="22">
        <v>0</v>
      </c>
      <c r="K1541" s="15">
        <f t="shared" si="69"/>
        <v>0</v>
      </c>
      <c r="L1541" s="15" t="str">
        <f t="shared" si="70"/>
        <v/>
      </c>
      <c r="M1541" s="15" t="str">
        <f t="shared" si="72"/>
        <v>20年製</v>
      </c>
      <c r="N1541" s="422">
        <f>VLOOKUP(B:B,価格調査!B:S,18,0)</f>
        <v>0</v>
      </c>
      <c r="O1541" s="15"/>
      <c r="P1541" s="15"/>
    </row>
    <row r="1542" spans="1:16">
      <c r="A1542" s="16" t="s">
        <v>4679</v>
      </c>
      <c r="F1542" s="22">
        <v>23291</v>
      </c>
      <c r="G1542" s="22">
        <v>0</v>
      </c>
      <c r="K1542" s="15">
        <f t="shared" si="69"/>
        <v>0</v>
      </c>
      <c r="L1542" s="15" t="str">
        <f t="shared" si="70"/>
        <v/>
      </c>
      <c r="M1542" s="15" t="str">
        <f t="shared" si="72"/>
        <v>20年製</v>
      </c>
      <c r="N1542" s="422">
        <f>VLOOKUP(B:B,価格調査!B:S,18,0)</f>
        <v>0</v>
      </c>
      <c r="O1542" s="15"/>
      <c r="P1542" s="15"/>
    </row>
    <row r="1543" spans="1:16">
      <c r="A1543" s="16" t="s">
        <v>4679</v>
      </c>
      <c r="B1543" s="373">
        <v>2256017119350</v>
      </c>
      <c r="D1543" s="22" t="s">
        <v>14198</v>
      </c>
      <c r="E1543" s="22">
        <v>23</v>
      </c>
      <c r="F1543" s="22">
        <v>72</v>
      </c>
      <c r="G1543" s="22">
        <v>0</v>
      </c>
      <c r="H1543" s="22" t="s">
        <v>2037</v>
      </c>
      <c r="M1543" s="15" t="str">
        <f t="shared" si="72"/>
        <v>20年製</v>
      </c>
      <c r="N1543" s="422">
        <f>VLOOKUP(B:B,価格調査!B:S,18,0)</f>
        <v>1074476500</v>
      </c>
      <c r="O1543" s="15"/>
      <c r="P1543" s="15"/>
    </row>
    <row r="1544" spans="1:16">
      <c r="A1544" s="16" t="s">
        <v>7651</v>
      </c>
      <c r="K1544" s="15">
        <f t="shared" ref="K1544:K1575" si="73">COUNTIF(B:B,B1544)</f>
        <v>0</v>
      </c>
      <c r="L1544" s="15" t="str">
        <f t="shared" ref="L1544:L1575" si="74">RIGHT(E1544,2)</f>
        <v/>
      </c>
      <c r="M1544" s="15" t="str">
        <f t="shared" si="72"/>
        <v>20年製</v>
      </c>
      <c r="N1544" s="422">
        <f>VLOOKUP(B:B,価格調査!B:S,18,0)</f>
        <v>0</v>
      </c>
      <c r="O1544" s="15"/>
      <c r="P1544" s="15"/>
    </row>
    <row r="1545" spans="1:16">
      <c r="A1545" s="16" t="s">
        <v>7651</v>
      </c>
      <c r="K1545" s="15">
        <f t="shared" si="73"/>
        <v>0</v>
      </c>
      <c r="L1545" s="15" t="str">
        <f t="shared" si="74"/>
        <v/>
      </c>
      <c r="M1545" s="15" t="str">
        <f t="shared" si="72"/>
        <v>20年製</v>
      </c>
      <c r="N1545" s="422">
        <f>VLOOKUP(B:B,価格調査!B:S,18,0)</f>
        <v>0</v>
      </c>
      <c r="O1545" s="15"/>
      <c r="P1545" s="15"/>
    </row>
    <row r="1546" spans="1:16">
      <c r="A1546" s="16" t="s">
        <v>7651</v>
      </c>
      <c r="K1546" s="15">
        <f t="shared" si="73"/>
        <v>0</v>
      </c>
      <c r="L1546" s="15" t="str">
        <f t="shared" si="74"/>
        <v/>
      </c>
      <c r="M1546" s="15" t="str">
        <f t="shared" si="72"/>
        <v>20年製</v>
      </c>
      <c r="N1546" s="422">
        <f>VLOOKUP(B:B,価格調査!B:S,18,0)</f>
        <v>0</v>
      </c>
      <c r="O1546" s="15"/>
      <c r="P1546" s="15"/>
    </row>
    <row r="1547" spans="1:16">
      <c r="A1547" s="16" t="s">
        <v>7651</v>
      </c>
      <c r="K1547" s="15">
        <f t="shared" si="73"/>
        <v>0</v>
      </c>
      <c r="L1547" s="15" t="str">
        <f t="shared" si="74"/>
        <v/>
      </c>
      <c r="M1547" s="15" t="str">
        <f t="shared" si="72"/>
        <v>20年製</v>
      </c>
      <c r="N1547" s="422">
        <f>VLOOKUP(B:B,価格調査!B:S,18,0)</f>
        <v>0</v>
      </c>
      <c r="O1547" s="15"/>
      <c r="P1547" s="15"/>
    </row>
    <row r="1548" spans="1:16">
      <c r="A1548" s="16" t="s">
        <v>7651</v>
      </c>
      <c r="K1548" s="15">
        <f t="shared" si="73"/>
        <v>0</v>
      </c>
      <c r="L1548" s="15" t="str">
        <f t="shared" si="74"/>
        <v/>
      </c>
      <c r="M1548" s="15" t="str">
        <f t="shared" si="72"/>
        <v>20年製</v>
      </c>
      <c r="N1548" s="422">
        <f>VLOOKUP(B:B,価格調査!B:S,18,0)</f>
        <v>0</v>
      </c>
      <c r="O1548" s="15"/>
      <c r="P1548" s="15"/>
    </row>
    <row r="1549" spans="1:16">
      <c r="A1549" s="16" t="s">
        <v>7651</v>
      </c>
      <c r="K1549" s="15">
        <f t="shared" si="73"/>
        <v>0</v>
      </c>
      <c r="L1549" s="15" t="str">
        <f t="shared" si="74"/>
        <v/>
      </c>
      <c r="M1549" s="15" t="str">
        <f t="shared" si="72"/>
        <v>20年製</v>
      </c>
      <c r="N1549" s="422">
        <f>VLOOKUP(B:B,価格調査!B:S,18,0)</f>
        <v>0</v>
      </c>
      <c r="O1549" s="15"/>
      <c r="P1549" s="15"/>
    </row>
    <row r="1550" spans="1:16">
      <c r="A1550" s="16" t="s">
        <v>7651</v>
      </c>
      <c r="K1550" s="15">
        <f t="shared" si="73"/>
        <v>0</v>
      </c>
      <c r="L1550" s="15" t="str">
        <f t="shared" si="74"/>
        <v/>
      </c>
      <c r="M1550" s="15" t="str">
        <f t="shared" si="72"/>
        <v>20年製</v>
      </c>
      <c r="N1550" s="422">
        <f>VLOOKUP(B:B,価格調査!B:S,18,0)</f>
        <v>0</v>
      </c>
      <c r="O1550" s="15"/>
      <c r="P1550" s="15"/>
    </row>
    <row r="1551" spans="1:16">
      <c r="A1551" s="16" t="s">
        <v>7651</v>
      </c>
      <c r="K1551" s="15">
        <f t="shared" si="73"/>
        <v>0</v>
      </c>
      <c r="L1551" s="15" t="str">
        <f t="shared" si="74"/>
        <v/>
      </c>
      <c r="M1551" s="15" t="str">
        <f t="shared" si="72"/>
        <v>20年製</v>
      </c>
      <c r="N1551" s="422">
        <f>VLOOKUP(B:B,価格調査!B:S,18,0)</f>
        <v>0</v>
      </c>
      <c r="O1551" s="15"/>
      <c r="P1551" s="15"/>
    </row>
    <row r="1552" spans="1:16">
      <c r="A1552" s="16" t="s">
        <v>7651</v>
      </c>
      <c r="K1552" s="15">
        <f t="shared" si="73"/>
        <v>0</v>
      </c>
      <c r="L1552" s="15" t="str">
        <f t="shared" si="74"/>
        <v/>
      </c>
      <c r="M1552" s="15" t="str">
        <f t="shared" si="72"/>
        <v>20年製</v>
      </c>
      <c r="N1552" s="422">
        <f>VLOOKUP(B:B,価格調査!B:S,18,0)</f>
        <v>0</v>
      </c>
      <c r="O1552" s="15"/>
      <c r="P1552" s="15"/>
    </row>
    <row r="1553" spans="1:16">
      <c r="A1553" s="16" t="s">
        <v>7651</v>
      </c>
      <c r="B1553" s="16"/>
      <c r="C1553" s="16"/>
      <c r="D1553" s="423"/>
      <c r="E1553" s="15"/>
      <c r="F1553" s="15"/>
      <c r="G1553" s="15"/>
      <c r="H1553" s="15"/>
      <c r="I1553" s="15"/>
      <c r="J1553" s="15"/>
      <c r="K1553" s="15">
        <f t="shared" si="73"/>
        <v>0</v>
      </c>
      <c r="L1553" s="15" t="str">
        <f t="shared" si="74"/>
        <v/>
      </c>
      <c r="M1553" s="15" t="str">
        <f t="shared" si="72"/>
        <v>20年製</v>
      </c>
      <c r="N1553" s="422">
        <f>VLOOKUP(B:B,価格調査!B:S,18,0)</f>
        <v>0</v>
      </c>
      <c r="O1553" s="15"/>
      <c r="P1553" s="15"/>
    </row>
    <row r="1554" spans="1:16">
      <c r="A1554" s="16" t="s">
        <v>7651</v>
      </c>
      <c r="K1554" s="15">
        <f t="shared" si="73"/>
        <v>0</v>
      </c>
      <c r="L1554" s="15" t="str">
        <f t="shared" si="74"/>
        <v/>
      </c>
      <c r="M1554" s="15" t="str">
        <f t="shared" si="72"/>
        <v>20年製</v>
      </c>
      <c r="N1554" s="422">
        <f>VLOOKUP(B:B,価格調査!B:S,18,0)</f>
        <v>0</v>
      </c>
      <c r="O1554" s="15"/>
      <c r="P1554" s="15"/>
    </row>
    <row r="1555" spans="1:16">
      <c r="A1555" s="16" t="s">
        <v>7651</v>
      </c>
      <c r="K1555" s="15">
        <f t="shared" si="73"/>
        <v>0</v>
      </c>
      <c r="L1555" s="15" t="str">
        <f t="shared" si="74"/>
        <v/>
      </c>
      <c r="M1555" s="15" t="str">
        <f t="shared" si="72"/>
        <v>20年製</v>
      </c>
      <c r="N1555" s="422">
        <f>VLOOKUP(B:B,価格調査!B:S,18,0)</f>
        <v>0</v>
      </c>
      <c r="O1555" s="15"/>
      <c r="P1555" s="15"/>
    </row>
    <row r="1556" spans="1:16">
      <c r="A1556" s="16" t="s">
        <v>7651</v>
      </c>
      <c r="K1556" s="15">
        <f t="shared" si="73"/>
        <v>0</v>
      </c>
      <c r="L1556" s="15" t="str">
        <f t="shared" si="74"/>
        <v/>
      </c>
      <c r="M1556" s="15" t="str">
        <f t="shared" si="72"/>
        <v>20年製</v>
      </c>
      <c r="N1556" s="422">
        <f>VLOOKUP(B:B,価格調査!B:S,18,0)</f>
        <v>0</v>
      </c>
      <c r="O1556" s="15"/>
      <c r="P1556" s="15"/>
    </row>
    <row r="1557" spans="1:16">
      <c r="A1557" s="16" t="s">
        <v>7651</v>
      </c>
      <c r="K1557" s="15">
        <f t="shared" si="73"/>
        <v>0</v>
      </c>
      <c r="L1557" s="15" t="str">
        <f t="shared" si="74"/>
        <v/>
      </c>
      <c r="M1557" s="15" t="str">
        <f t="shared" si="72"/>
        <v>20年製</v>
      </c>
      <c r="N1557" s="422">
        <f>VLOOKUP(B:B,価格調査!B:S,18,0)</f>
        <v>0</v>
      </c>
      <c r="O1557" s="15"/>
      <c r="P1557" s="15"/>
    </row>
    <row r="1558" spans="1:16">
      <c r="A1558" s="16" t="s">
        <v>7651</v>
      </c>
      <c r="K1558" s="15">
        <f t="shared" si="73"/>
        <v>0</v>
      </c>
      <c r="L1558" s="15" t="str">
        <f t="shared" si="74"/>
        <v/>
      </c>
      <c r="M1558" s="15" t="str">
        <f t="shared" si="72"/>
        <v>20年製</v>
      </c>
      <c r="N1558" s="422">
        <f>VLOOKUP(B:B,価格調査!B:S,18,0)</f>
        <v>0</v>
      </c>
      <c r="O1558" s="15"/>
      <c r="P1558" s="15"/>
    </row>
    <row r="1559" spans="1:16">
      <c r="A1559" s="16" t="s">
        <v>7651</v>
      </c>
      <c r="K1559" s="15">
        <f t="shared" si="73"/>
        <v>0</v>
      </c>
      <c r="L1559" s="15" t="str">
        <f t="shared" si="74"/>
        <v/>
      </c>
      <c r="M1559" s="15" t="str">
        <f t="shared" si="72"/>
        <v>20年製</v>
      </c>
      <c r="N1559" s="422">
        <f>VLOOKUP(B:B,価格調査!B:S,18,0)</f>
        <v>0</v>
      </c>
      <c r="O1559" s="15"/>
      <c r="P1559" s="15"/>
    </row>
    <row r="1560" spans="1:16">
      <c r="A1560" s="16" t="s">
        <v>7651</v>
      </c>
      <c r="K1560" s="15">
        <f t="shared" si="73"/>
        <v>0</v>
      </c>
      <c r="L1560" s="15" t="str">
        <f t="shared" si="74"/>
        <v/>
      </c>
      <c r="M1560" s="15" t="str">
        <f t="shared" si="72"/>
        <v>20年製</v>
      </c>
      <c r="N1560" s="422">
        <f>VLOOKUP(B:B,価格調査!B:S,18,0)</f>
        <v>0</v>
      </c>
      <c r="O1560" s="15"/>
      <c r="P1560" s="15"/>
    </row>
    <row r="1561" spans="1:16">
      <c r="A1561" s="16" t="s">
        <v>7651</v>
      </c>
      <c r="B1561" s="16"/>
      <c r="C1561" s="16"/>
      <c r="D1561" s="423"/>
      <c r="E1561" s="15"/>
      <c r="F1561" s="15"/>
      <c r="G1561" s="15"/>
      <c r="H1561" s="15"/>
      <c r="I1561" s="15"/>
      <c r="J1561" s="15"/>
      <c r="K1561" s="15">
        <f t="shared" si="73"/>
        <v>0</v>
      </c>
      <c r="L1561" s="15" t="str">
        <f t="shared" si="74"/>
        <v/>
      </c>
      <c r="M1561" s="15" t="str">
        <f t="shared" si="72"/>
        <v>20年製</v>
      </c>
      <c r="N1561" s="422">
        <f>VLOOKUP(B:B,価格調査!B:S,18,0)</f>
        <v>0</v>
      </c>
      <c r="O1561" s="15"/>
      <c r="P1561" s="15"/>
    </row>
    <row r="1562" spans="1:16">
      <c r="A1562" s="16" t="s">
        <v>7651</v>
      </c>
      <c r="K1562" s="15">
        <f t="shared" si="73"/>
        <v>0</v>
      </c>
      <c r="L1562" s="15" t="str">
        <f t="shared" si="74"/>
        <v/>
      </c>
      <c r="M1562" s="15" t="str">
        <f t="shared" si="72"/>
        <v>20年製</v>
      </c>
      <c r="N1562" s="422">
        <f>VLOOKUP(B:B,価格調査!B:S,18,0)</f>
        <v>0</v>
      </c>
      <c r="O1562" s="15"/>
      <c r="P1562" s="15"/>
    </row>
    <row r="1563" spans="1:16">
      <c r="A1563" s="16" t="s">
        <v>7651</v>
      </c>
      <c r="K1563" s="15">
        <f t="shared" si="73"/>
        <v>0</v>
      </c>
      <c r="L1563" s="15" t="str">
        <f t="shared" si="74"/>
        <v/>
      </c>
      <c r="M1563" s="15" t="str">
        <f t="shared" si="72"/>
        <v>20年製</v>
      </c>
      <c r="N1563" s="422">
        <f>VLOOKUP(B:B,価格調査!B:S,18,0)</f>
        <v>0</v>
      </c>
      <c r="O1563" s="15"/>
      <c r="P1563" s="15"/>
    </row>
    <row r="1564" spans="1:16">
      <c r="A1564" s="16" t="s">
        <v>7651</v>
      </c>
      <c r="K1564" s="15">
        <f t="shared" si="73"/>
        <v>0</v>
      </c>
      <c r="L1564" s="15" t="str">
        <f t="shared" si="74"/>
        <v/>
      </c>
      <c r="M1564" s="15" t="str">
        <f t="shared" si="72"/>
        <v>20年製</v>
      </c>
      <c r="N1564" s="422">
        <f>VLOOKUP(B:B,価格調査!B:S,18,0)</f>
        <v>0</v>
      </c>
      <c r="O1564" s="15"/>
      <c r="P1564" s="15"/>
    </row>
    <row r="1565" spans="1:16">
      <c r="A1565" s="16" t="s">
        <v>7651</v>
      </c>
      <c r="K1565" s="15">
        <f t="shared" si="73"/>
        <v>0</v>
      </c>
      <c r="L1565" s="15" t="str">
        <f t="shared" si="74"/>
        <v/>
      </c>
      <c r="M1565" s="15" t="str">
        <f t="shared" si="72"/>
        <v>20年製</v>
      </c>
      <c r="N1565" s="422">
        <f>VLOOKUP(B:B,価格調査!B:S,18,0)</f>
        <v>0</v>
      </c>
      <c r="O1565" s="15"/>
      <c r="P1565" s="15"/>
    </row>
    <row r="1566" spans="1:16">
      <c r="A1566" s="16" t="s">
        <v>7651</v>
      </c>
      <c r="K1566" s="15">
        <f t="shared" si="73"/>
        <v>0</v>
      </c>
      <c r="L1566" s="15" t="str">
        <f t="shared" si="74"/>
        <v/>
      </c>
      <c r="M1566" s="15" t="str">
        <f t="shared" si="72"/>
        <v>20年製</v>
      </c>
      <c r="N1566" s="422">
        <f>VLOOKUP(B:B,価格調査!B:S,18,0)</f>
        <v>0</v>
      </c>
      <c r="O1566" s="15"/>
      <c r="P1566" s="15"/>
    </row>
    <row r="1567" spans="1:16">
      <c r="A1567" s="16" t="s">
        <v>7651</v>
      </c>
      <c r="K1567" s="15">
        <f t="shared" si="73"/>
        <v>0</v>
      </c>
      <c r="L1567" s="15" t="str">
        <f t="shared" si="74"/>
        <v/>
      </c>
      <c r="M1567" s="15" t="str">
        <f t="shared" si="72"/>
        <v>20年製</v>
      </c>
      <c r="N1567" s="422">
        <f>VLOOKUP(B:B,価格調査!B:S,18,0)</f>
        <v>0</v>
      </c>
      <c r="O1567" s="15"/>
      <c r="P1567" s="15"/>
    </row>
    <row r="1568" spans="1:16">
      <c r="A1568" s="16" t="s">
        <v>7651</v>
      </c>
      <c r="K1568" s="15">
        <f t="shared" si="73"/>
        <v>0</v>
      </c>
      <c r="L1568" s="15" t="str">
        <f t="shared" si="74"/>
        <v/>
      </c>
      <c r="M1568" s="15" t="str">
        <f t="shared" si="72"/>
        <v>20年製</v>
      </c>
      <c r="N1568" s="422">
        <f>VLOOKUP(B:B,価格調査!B:S,18,0)</f>
        <v>0</v>
      </c>
      <c r="O1568" s="15"/>
      <c r="P1568" s="15"/>
    </row>
    <row r="1569" spans="1:16">
      <c r="A1569" s="16" t="s">
        <v>7651</v>
      </c>
      <c r="K1569" s="15">
        <f t="shared" si="73"/>
        <v>0</v>
      </c>
      <c r="L1569" s="15" t="str">
        <f t="shared" si="74"/>
        <v/>
      </c>
      <c r="M1569" s="15" t="str">
        <f t="shared" si="72"/>
        <v>20年製</v>
      </c>
      <c r="N1569" s="422">
        <f>VLOOKUP(B:B,価格調査!B:S,18,0)</f>
        <v>0</v>
      </c>
      <c r="O1569" s="15"/>
      <c r="P1569" s="15"/>
    </row>
    <row r="1570" spans="1:16">
      <c r="A1570" s="16" t="s">
        <v>7651</v>
      </c>
      <c r="K1570" s="15">
        <f t="shared" si="73"/>
        <v>0</v>
      </c>
      <c r="L1570" s="15" t="str">
        <f t="shared" si="74"/>
        <v/>
      </c>
      <c r="M1570" s="15" t="str">
        <f t="shared" si="72"/>
        <v>20年製</v>
      </c>
      <c r="N1570" s="422">
        <f>VLOOKUP(B:B,価格調査!B:S,18,0)</f>
        <v>0</v>
      </c>
      <c r="O1570" s="15"/>
      <c r="P1570" s="15"/>
    </row>
    <row r="1571" spans="1:16">
      <c r="A1571" s="16" t="s">
        <v>7651</v>
      </c>
      <c r="K1571" s="15">
        <f t="shared" si="73"/>
        <v>0</v>
      </c>
      <c r="L1571" s="15" t="str">
        <f t="shared" si="74"/>
        <v/>
      </c>
      <c r="M1571" s="15" t="str">
        <f t="shared" si="72"/>
        <v>20年製</v>
      </c>
      <c r="N1571" s="422">
        <f>VLOOKUP(B:B,価格調査!B:S,18,0)</f>
        <v>0</v>
      </c>
      <c r="O1571" s="15"/>
      <c r="P1571" s="15"/>
    </row>
    <row r="1572" spans="1:16">
      <c r="A1572" s="16" t="s">
        <v>7651</v>
      </c>
      <c r="K1572" s="15">
        <f t="shared" si="73"/>
        <v>0</v>
      </c>
      <c r="L1572" s="15" t="str">
        <f t="shared" si="74"/>
        <v/>
      </c>
      <c r="M1572" s="15" t="str">
        <f t="shared" si="72"/>
        <v>20年製</v>
      </c>
      <c r="N1572" s="422">
        <f>VLOOKUP(B:B,価格調査!B:S,18,0)</f>
        <v>0</v>
      </c>
      <c r="O1572" s="15"/>
      <c r="P1572" s="15"/>
    </row>
    <row r="1573" spans="1:16">
      <c r="A1573" s="16" t="s">
        <v>7651</v>
      </c>
      <c r="K1573" s="15">
        <f t="shared" si="73"/>
        <v>0</v>
      </c>
      <c r="L1573" s="15" t="str">
        <f t="shared" si="74"/>
        <v/>
      </c>
      <c r="M1573" s="15" t="str">
        <f t="shared" si="72"/>
        <v>20年製</v>
      </c>
      <c r="N1573" s="422">
        <f>VLOOKUP(B:B,価格調査!B:S,18,0)</f>
        <v>0</v>
      </c>
    </row>
    <row r="1574" spans="1:16">
      <c r="A1574" s="16" t="s">
        <v>7651</v>
      </c>
      <c r="K1574" s="15">
        <f t="shared" si="73"/>
        <v>0</v>
      </c>
      <c r="L1574" s="15" t="str">
        <f t="shared" si="74"/>
        <v/>
      </c>
      <c r="M1574" s="15" t="str">
        <f t="shared" si="72"/>
        <v>20年製</v>
      </c>
      <c r="N1574" s="422">
        <f>VLOOKUP(B:B,価格調査!B:S,18,0)</f>
        <v>0</v>
      </c>
    </row>
    <row r="1575" spans="1:16">
      <c r="A1575" s="16" t="s">
        <v>7651</v>
      </c>
      <c r="K1575" s="15">
        <f t="shared" si="73"/>
        <v>0</v>
      </c>
      <c r="L1575" s="15" t="str">
        <f t="shared" si="74"/>
        <v/>
      </c>
      <c r="M1575" s="15" t="str">
        <f t="shared" si="72"/>
        <v>20年製</v>
      </c>
      <c r="N1575" s="422">
        <f>VLOOKUP(B:B,価格調査!B:S,18,0)</f>
        <v>0</v>
      </c>
    </row>
    <row r="1576" spans="1:16">
      <c r="A1576" s="16" t="s">
        <v>7651</v>
      </c>
      <c r="K1576" s="15">
        <f t="shared" ref="K1576:K1607" si="75">COUNTIF(B:B,B1576)</f>
        <v>0</v>
      </c>
      <c r="L1576" s="15" t="str">
        <f t="shared" ref="L1576:L1607" si="76">RIGHT(E1576,2)</f>
        <v/>
      </c>
      <c r="M1576" s="15" t="str">
        <f t="shared" si="72"/>
        <v>20年製</v>
      </c>
      <c r="N1576" s="422">
        <f>VLOOKUP(B:B,価格調査!B:S,18,0)</f>
        <v>0</v>
      </c>
    </row>
    <row r="1577" spans="1:16">
      <c r="A1577" s="16" t="s">
        <v>7651</v>
      </c>
      <c r="K1577" s="15">
        <f t="shared" si="75"/>
        <v>0</v>
      </c>
      <c r="L1577" s="15" t="str">
        <f t="shared" si="76"/>
        <v/>
      </c>
      <c r="M1577" s="15" t="str">
        <f t="shared" si="72"/>
        <v>20年製</v>
      </c>
      <c r="N1577" s="422">
        <f>VLOOKUP(B:B,価格調査!B:S,18,0)</f>
        <v>0</v>
      </c>
    </row>
    <row r="1578" spans="1:16">
      <c r="A1578" s="16" t="s">
        <v>7651</v>
      </c>
      <c r="K1578" s="15">
        <f t="shared" si="75"/>
        <v>0</v>
      </c>
      <c r="L1578" s="15" t="str">
        <f t="shared" si="76"/>
        <v/>
      </c>
      <c r="M1578" s="15" t="str">
        <f t="shared" si="72"/>
        <v>20年製</v>
      </c>
      <c r="N1578" s="422">
        <f>VLOOKUP(B:B,価格調査!B:S,18,0)</f>
        <v>0</v>
      </c>
    </row>
    <row r="1579" spans="1:16">
      <c r="A1579" s="16" t="s">
        <v>7651</v>
      </c>
      <c r="K1579" s="15">
        <f t="shared" si="75"/>
        <v>0</v>
      </c>
      <c r="L1579" s="15" t="str">
        <f t="shared" si="76"/>
        <v/>
      </c>
      <c r="M1579" s="15" t="str">
        <f t="shared" si="72"/>
        <v>20年製</v>
      </c>
      <c r="N1579" s="422">
        <f>VLOOKUP(B:B,価格調査!B:S,18,0)</f>
        <v>0</v>
      </c>
    </row>
    <row r="1580" spans="1:16">
      <c r="A1580" s="16" t="s">
        <v>7651</v>
      </c>
      <c r="K1580" s="15">
        <f t="shared" si="75"/>
        <v>0</v>
      </c>
      <c r="L1580" s="15" t="str">
        <f t="shared" si="76"/>
        <v/>
      </c>
      <c r="M1580" s="15" t="str">
        <f t="shared" si="72"/>
        <v>20年製</v>
      </c>
      <c r="N1580" s="422">
        <f>VLOOKUP(B:B,価格調査!B:S,18,0)</f>
        <v>0</v>
      </c>
    </row>
    <row r="1581" spans="1:16">
      <c r="A1581" s="16" t="s">
        <v>7651</v>
      </c>
      <c r="K1581" s="15">
        <f t="shared" si="75"/>
        <v>0</v>
      </c>
      <c r="L1581" s="15" t="str">
        <f t="shared" si="76"/>
        <v/>
      </c>
      <c r="M1581" s="15" t="str">
        <f t="shared" si="72"/>
        <v>20年製</v>
      </c>
      <c r="N1581" s="422">
        <f>VLOOKUP(B:B,価格調査!B:S,18,0)</f>
        <v>0</v>
      </c>
    </row>
    <row r="1582" spans="1:16">
      <c r="A1582" s="16" t="s">
        <v>7651</v>
      </c>
      <c r="K1582" s="15">
        <f t="shared" si="75"/>
        <v>0</v>
      </c>
      <c r="L1582" s="15" t="str">
        <f t="shared" si="76"/>
        <v/>
      </c>
      <c r="M1582" s="15" t="str">
        <f t="shared" si="72"/>
        <v>20年製</v>
      </c>
      <c r="N1582" s="422">
        <f>VLOOKUP(B:B,価格調査!B:S,18,0)</f>
        <v>0</v>
      </c>
    </row>
    <row r="1583" spans="1:16">
      <c r="A1583" s="16" t="s">
        <v>7651</v>
      </c>
      <c r="K1583" s="15">
        <f t="shared" si="75"/>
        <v>0</v>
      </c>
      <c r="L1583" s="15" t="str">
        <f t="shared" si="76"/>
        <v/>
      </c>
      <c r="M1583" s="15" t="str">
        <f t="shared" si="72"/>
        <v>20年製</v>
      </c>
      <c r="N1583" s="422">
        <f>VLOOKUP(B:B,価格調査!B:S,18,0)</f>
        <v>0</v>
      </c>
    </row>
    <row r="1584" spans="1:16">
      <c r="A1584" s="16" t="s">
        <v>7651</v>
      </c>
      <c r="K1584" s="15">
        <f t="shared" si="75"/>
        <v>0</v>
      </c>
      <c r="L1584" s="15" t="str">
        <f t="shared" si="76"/>
        <v/>
      </c>
      <c r="M1584" s="15" t="str">
        <f t="shared" si="72"/>
        <v>20年製</v>
      </c>
      <c r="N1584" s="422">
        <f>VLOOKUP(B:B,価格調査!B:S,18,0)</f>
        <v>0</v>
      </c>
    </row>
    <row r="1585" spans="1:14">
      <c r="A1585" s="16" t="s">
        <v>7651</v>
      </c>
      <c r="K1585" s="15">
        <f t="shared" si="75"/>
        <v>0</v>
      </c>
      <c r="L1585" s="15" t="str">
        <f t="shared" si="76"/>
        <v/>
      </c>
      <c r="M1585" s="15" t="str">
        <f t="shared" si="72"/>
        <v>20年製</v>
      </c>
      <c r="N1585" s="422">
        <f>VLOOKUP(B:B,価格調査!B:S,18,0)</f>
        <v>0</v>
      </c>
    </row>
    <row r="1586" spans="1:14">
      <c r="A1586" s="16" t="s">
        <v>7651</v>
      </c>
      <c r="K1586" s="15">
        <f t="shared" si="75"/>
        <v>0</v>
      </c>
      <c r="L1586" s="15" t="str">
        <f t="shared" si="76"/>
        <v/>
      </c>
      <c r="M1586" s="15" t="str">
        <f t="shared" si="72"/>
        <v>20年製</v>
      </c>
      <c r="N1586" s="422">
        <f>VLOOKUP(B:B,価格調査!B:S,18,0)</f>
        <v>0</v>
      </c>
    </row>
    <row r="1587" spans="1:14">
      <c r="A1587" s="16" t="s">
        <v>7651</v>
      </c>
      <c r="K1587" s="15">
        <f t="shared" si="75"/>
        <v>0</v>
      </c>
      <c r="L1587" s="15" t="str">
        <f t="shared" si="76"/>
        <v/>
      </c>
      <c r="M1587" s="15" t="str">
        <f t="shared" si="72"/>
        <v>20年製</v>
      </c>
      <c r="N1587" s="422">
        <f>VLOOKUP(B:B,価格調査!B:S,18,0)</f>
        <v>0</v>
      </c>
    </row>
    <row r="1588" spans="1:14">
      <c r="A1588" s="16" t="s">
        <v>7651</v>
      </c>
      <c r="K1588" s="15">
        <f t="shared" si="75"/>
        <v>0</v>
      </c>
      <c r="L1588" s="15" t="str">
        <f t="shared" si="76"/>
        <v/>
      </c>
      <c r="M1588" s="15" t="str">
        <f t="shared" si="72"/>
        <v>20年製</v>
      </c>
      <c r="N1588" s="422">
        <f>VLOOKUP(B:B,価格調査!B:S,18,0)</f>
        <v>0</v>
      </c>
    </row>
    <row r="1589" spans="1:14">
      <c r="A1589" s="16" t="s">
        <v>7651</v>
      </c>
      <c r="K1589" s="15">
        <f t="shared" si="75"/>
        <v>0</v>
      </c>
      <c r="L1589" s="15" t="str">
        <f t="shared" si="76"/>
        <v/>
      </c>
      <c r="M1589" s="15" t="str">
        <f t="shared" si="72"/>
        <v>20年製</v>
      </c>
      <c r="N1589" s="422">
        <f>VLOOKUP(B:B,価格調査!B:S,18,0)</f>
        <v>0</v>
      </c>
    </row>
    <row r="1590" spans="1:14">
      <c r="A1590" s="16" t="s">
        <v>7651</v>
      </c>
      <c r="K1590" s="15">
        <f t="shared" si="75"/>
        <v>0</v>
      </c>
      <c r="L1590" s="15" t="str">
        <f t="shared" si="76"/>
        <v/>
      </c>
      <c r="M1590" s="15" t="str">
        <f t="shared" si="72"/>
        <v>20年製</v>
      </c>
      <c r="N1590" s="422">
        <f>VLOOKUP(B:B,価格調査!B:S,18,0)</f>
        <v>0</v>
      </c>
    </row>
    <row r="1591" spans="1:14">
      <c r="A1591" s="16" t="s">
        <v>7651</v>
      </c>
      <c r="K1591" s="15">
        <f t="shared" si="75"/>
        <v>0</v>
      </c>
      <c r="L1591" s="15" t="str">
        <f t="shared" si="76"/>
        <v/>
      </c>
      <c r="M1591" s="15" t="str">
        <f t="shared" si="72"/>
        <v>20年製</v>
      </c>
      <c r="N1591" s="422">
        <f>VLOOKUP(B:B,価格調査!B:S,18,0)</f>
        <v>0</v>
      </c>
    </row>
    <row r="1592" spans="1:14">
      <c r="A1592" s="16" t="s">
        <v>7651</v>
      </c>
      <c r="K1592" s="15">
        <f t="shared" si="75"/>
        <v>0</v>
      </c>
      <c r="L1592" s="15" t="str">
        <f t="shared" si="76"/>
        <v/>
      </c>
      <c r="M1592" s="15" t="str">
        <f t="shared" si="72"/>
        <v>20年製</v>
      </c>
      <c r="N1592" s="422">
        <f>VLOOKUP(B:B,価格調査!B:S,18,0)</f>
        <v>0</v>
      </c>
    </row>
    <row r="1593" spans="1:14">
      <c r="A1593" s="16" t="s">
        <v>7651</v>
      </c>
      <c r="K1593" s="15">
        <f t="shared" si="75"/>
        <v>0</v>
      </c>
      <c r="L1593" s="15" t="str">
        <f t="shared" si="76"/>
        <v/>
      </c>
      <c r="M1593" s="15" t="str">
        <f t="shared" si="72"/>
        <v>20年製</v>
      </c>
      <c r="N1593" s="422">
        <f>VLOOKUP(B:B,価格調査!B:S,18,0)</f>
        <v>0</v>
      </c>
    </row>
    <row r="1594" spans="1:14">
      <c r="A1594" s="16" t="s">
        <v>7651</v>
      </c>
      <c r="K1594" s="15">
        <f t="shared" si="75"/>
        <v>0</v>
      </c>
      <c r="L1594" s="15" t="str">
        <f t="shared" si="76"/>
        <v/>
      </c>
      <c r="M1594" s="15" t="str">
        <f t="shared" si="72"/>
        <v>20年製</v>
      </c>
      <c r="N1594" s="422">
        <f>VLOOKUP(B:B,価格調査!B:S,18,0)</f>
        <v>0</v>
      </c>
    </row>
    <row r="1595" spans="1:14">
      <c r="A1595" s="16" t="s">
        <v>7651</v>
      </c>
      <c r="K1595" s="15">
        <f t="shared" si="75"/>
        <v>0</v>
      </c>
      <c r="L1595" s="15" t="str">
        <f t="shared" si="76"/>
        <v/>
      </c>
      <c r="M1595" s="15" t="str">
        <f t="shared" si="72"/>
        <v>20年製</v>
      </c>
      <c r="N1595" s="422">
        <f>VLOOKUP(B:B,価格調査!B:S,18,0)</f>
        <v>0</v>
      </c>
    </row>
    <row r="1596" spans="1:14">
      <c r="A1596" s="16" t="s">
        <v>7651</v>
      </c>
      <c r="K1596" s="15">
        <f t="shared" si="75"/>
        <v>0</v>
      </c>
      <c r="L1596" s="15" t="str">
        <f t="shared" si="76"/>
        <v/>
      </c>
      <c r="M1596" s="15" t="str">
        <f t="shared" si="72"/>
        <v>20年製</v>
      </c>
      <c r="N1596" s="422">
        <f>VLOOKUP(B:B,価格調査!B:S,18,0)</f>
        <v>0</v>
      </c>
    </row>
    <row r="1597" spans="1:14">
      <c r="A1597" s="16" t="s">
        <v>7651</v>
      </c>
      <c r="K1597" s="15">
        <f t="shared" si="75"/>
        <v>0</v>
      </c>
      <c r="L1597" s="15" t="str">
        <f t="shared" si="76"/>
        <v/>
      </c>
      <c r="M1597" s="15" t="str">
        <f t="shared" si="72"/>
        <v>20年製</v>
      </c>
      <c r="N1597" s="422">
        <f>VLOOKUP(B:B,価格調査!B:S,18,0)</f>
        <v>0</v>
      </c>
    </row>
    <row r="1598" spans="1:14">
      <c r="A1598" s="16" t="s">
        <v>7651</v>
      </c>
      <c r="K1598" s="15">
        <f t="shared" si="75"/>
        <v>0</v>
      </c>
      <c r="L1598" s="15" t="str">
        <f t="shared" si="76"/>
        <v/>
      </c>
      <c r="M1598" s="15" t="str">
        <f t="shared" si="72"/>
        <v>20年製</v>
      </c>
      <c r="N1598" s="422">
        <f>VLOOKUP(B:B,価格調査!B:S,18,0)</f>
        <v>0</v>
      </c>
    </row>
    <row r="1599" spans="1:14">
      <c r="A1599" s="16" t="s">
        <v>7651</v>
      </c>
      <c r="K1599" s="15">
        <f t="shared" si="75"/>
        <v>0</v>
      </c>
      <c r="L1599" s="15" t="str">
        <f t="shared" si="76"/>
        <v/>
      </c>
      <c r="M1599" s="15" t="str">
        <f t="shared" si="72"/>
        <v>20年製</v>
      </c>
      <c r="N1599" s="422">
        <f>VLOOKUP(B:B,価格調査!B:S,18,0)</f>
        <v>0</v>
      </c>
    </row>
    <row r="1600" spans="1:14">
      <c r="A1600" s="16" t="s">
        <v>7651</v>
      </c>
      <c r="K1600" s="15">
        <f t="shared" si="75"/>
        <v>0</v>
      </c>
      <c r="L1600" s="15" t="str">
        <f t="shared" si="76"/>
        <v/>
      </c>
      <c r="M1600" s="15" t="str">
        <f t="shared" si="72"/>
        <v>20年製</v>
      </c>
      <c r="N1600" s="422">
        <f>VLOOKUP(B:B,価格調査!B:S,18,0)</f>
        <v>0</v>
      </c>
    </row>
    <row r="1601" spans="1:14">
      <c r="A1601" s="16" t="s">
        <v>7651</v>
      </c>
      <c r="K1601" s="15">
        <f t="shared" si="75"/>
        <v>0</v>
      </c>
      <c r="L1601" s="15" t="str">
        <f t="shared" si="76"/>
        <v/>
      </c>
      <c r="M1601" s="15" t="str">
        <f t="shared" si="72"/>
        <v>20年製</v>
      </c>
      <c r="N1601" s="422">
        <f>VLOOKUP(B:B,価格調査!B:S,18,0)</f>
        <v>0</v>
      </c>
    </row>
    <row r="1602" spans="1:14">
      <c r="A1602" s="16" t="s">
        <v>7651</v>
      </c>
      <c r="K1602" s="15">
        <f t="shared" si="75"/>
        <v>0</v>
      </c>
      <c r="L1602" s="15" t="str">
        <f t="shared" si="76"/>
        <v/>
      </c>
      <c r="M1602" s="15" t="str">
        <f t="shared" ref="M1602:M1618" si="77">"20"&amp;L1602&amp;"年製"</f>
        <v>20年製</v>
      </c>
      <c r="N1602" s="422">
        <f>VLOOKUP(B:B,価格調査!B:S,18,0)</f>
        <v>0</v>
      </c>
    </row>
    <row r="1603" spans="1:14">
      <c r="A1603" s="16" t="s">
        <v>7651</v>
      </c>
      <c r="K1603" s="15">
        <f t="shared" si="75"/>
        <v>0</v>
      </c>
      <c r="L1603" s="15" t="str">
        <f t="shared" si="76"/>
        <v/>
      </c>
      <c r="M1603" s="15" t="str">
        <f t="shared" si="77"/>
        <v>20年製</v>
      </c>
      <c r="N1603" s="422">
        <f>VLOOKUP(B:B,価格調査!B:S,18,0)</f>
        <v>0</v>
      </c>
    </row>
    <row r="1604" spans="1:14">
      <c r="A1604" s="16" t="s">
        <v>7651</v>
      </c>
      <c r="K1604" s="15">
        <f t="shared" si="75"/>
        <v>0</v>
      </c>
      <c r="L1604" s="15" t="str">
        <f t="shared" si="76"/>
        <v/>
      </c>
      <c r="M1604" s="15" t="str">
        <f t="shared" si="77"/>
        <v>20年製</v>
      </c>
      <c r="N1604" s="422">
        <f>VLOOKUP(B:B,価格調査!B:S,18,0)</f>
        <v>0</v>
      </c>
    </row>
    <row r="1605" spans="1:14">
      <c r="A1605" s="16" t="s">
        <v>7651</v>
      </c>
      <c r="K1605" s="15">
        <f t="shared" si="75"/>
        <v>0</v>
      </c>
      <c r="L1605" s="15" t="str">
        <f t="shared" si="76"/>
        <v/>
      </c>
      <c r="M1605" s="15" t="str">
        <f t="shared" si="77"/>
        <v>20年製</v>
      </c>
      <c r="N1605" s="422">
        <f>VLOOKUP(B:B,価格調査!B:S,18,0)</f>
        <v>0</v>
      </c>
    </row>
    <row r="1606" spans="1:14">
      <c r="A1606" s="16" t="s">
        <v>7651</v>
      </c>
      <c r="K1606" s="15">
        <f t="shared" si="75"/>
        <v>0</v>
      </c>
      <c r="L1606" s="15" t="str">
        <f t="shared" si="76"/>
        <v/>
      </c>
      <c r="M1606" s="15" t="str">
        <f t="shared" si="77"/>
        <v>20年製</v>
      </c>
      <c r="N1606" s="422">
        <f>VLOOKUP(B:B,価格調査!B:S,18,0)</f>
        <v>0</v>
      </c>
    </row>
    <row r="1607" spans="1:14">
      <c r="A1607" s="16" t="s">
        <v>7651</v>
      </c>
      <c r="K1607" s="15">
        <f t="shared" si="75"/>
        <v>0</v>
      </c>
      <c r="L1607" s="15" t="str">
        <f t="shared" si="76"/>
        <v/>
      </c>
      <c r="M1607" s="15" t="str">
        <f t="shared" si="77"/>
        <v>20年製</v>
      </c>
      <c r="N1607" s="422">
        <f>VLOOKUP(B:B,価格調査!B:S,18,0)</f>
        <v>0</v>
      </c>
    </row>
    <row r="1608" spans="1:14">
      <c r="A1608" s="16" t="s">
        <v>7651</v>
      </c>
      <c r="K1608" s="15">
        <f t="shared" ref="K1608:K1618" si="78">COUNTIF(B:B,B1608)</f>
        <v>0</v>
      </c>
      <c r="L1608" s="15" t="str">
        <f t="shared" ref="L1608:L1618" si="79">RIGHT(E1608,2)</f>
        <v/>
      </c>
      <c r="M1608" s="15" t="str">
        <f t="shared" si="77"/>
        <v>20年製</v>
      </c>
      <c r="N1608" s="422">
        <f>VLOOKUP(B:B,価格調査!B:S,18,0)</f>
        <v>0</v>
      </c>
    </row>
    <row r="1609" spans="1:14">
      <c r="A1609" s="16" t="s">
        <v>7651</v>
      </c>
      <c r="K1609" s="15">
        <f t="shared" si="78"/>
        <v>0</v>
      </c>
      <c r="L1609" s="15" t="str">
        <f t="shared" si="79"/>
        <v/>
      </c>
      <c r="M1609" s="15" t="str">
        <f t="shared" si="77"/>
        <v>20年製</v>
      </c>
      <c r="N1609" s="422">
        <f>VLOOKUP(B:B,価格調査!B:S,18,0)</f>
        <v>0</v>
      </c>
    </row>
    <row r="1610" spans="1:14">
      <c r="A1610" s="16" t="s">
        <v>7651</v>
      </c>
      <c r="K1610" s="15">
        <f t="shared" si="78"/>
        <v>0</v>
      </c>
      <c r="L1610" s="15" t="str">
        <f t="shared" si="79"/>
        <v/>
      </c>
      <c r="M1610" s="15" t="str">
        <f t="shared" si="77"/>
        <v>20年製</v>
      </c>
      <c r="N1610" s="422">
        <f>VLOOKUP(B:B,価格調査!B:S,18,0)</f>
        <v>0</v>
      </c>
    </row>
    <row r="1611" spans="1:14">
      <c r="A1611" s="16" t="s">
        <v>7651</v>
      </c>
      <c r="K1611" s="15">
        <f t="shared" si="78"/>
        <v>0</v>
      </c>
      <c r="L1611" s="15" t="str">
        <f t="shared" si="79"/>
        <v/>
      </c>
      <c r="M1611" s="15" t="str">
        <f t="shared" si="77"/>
        <v>20年製</v>
      </c>
      <c r="N1611" s="422">
        <f>VLOOKUP(B:B,価格調査!B:S,18,0)</f>
        <v>0</v>
      </c>
    </row>
    <row r="1612" spans="1:14">
      <c r="A1612" s="16" t="s">
        <v>7651</v>
      </c>
      <c r="K1612" s="15">
        <f t="shared" si="78"/>
        <v>0</v>
      </c>
      <c r="L1612" s="15" t="str">
        <f t="shared" si="79"/>
        <v/>
      </c>
      <c r="M1612" s="15" t="str">
        <f t="shared" si="77"/>
        <v>20年製</v>
      </c>
      <c r="N1612" s="422">
        <f>VLOOKUP(B:B,価格調査!B:S,18,0)</f>
        <v>0</v>
      </c>
    </row>
    <row r="1613" spans="1:14">
      <c r="A1613" s="16" t="s">
        <v>7651</v>
      </c>
      <c r="K1613" s="15">
        <f t="shared" si="78"/>
        <v>0</v>
      </c>
      <c r="L1613" s="15" t="str">
        <f t="shared" si="79"/>
        <v/>
      </c>
      <c r="M1613" s="15" t="str">
        <f t="shared" si="77"/>
        <v>20年製</v>
      </c>
      <c r="N1613" s="422">
        <f>VLOOKUP(B:B,価格調査!B:S,18,0)</f>
        <v>0</v>
      </c>
    </row>
    <row r="1614" spans="1:14">
      <c r="A1614" s="16" t="s">
        <v>7651</v>
      </c>
      <c r="K1614" s="15">
        <f t="shared" si="78"/>
        <v>0</v>
      </c>
      <c r="L1614" s="15" t="str">
        <f t="shared" si="79"/>
        <v/>
      </c>
      <c r="M1614" s="15" t="str">
        <f t="shared" si="77"/>
        <v>20年製</v>
      </c>
      <c r="N1614" s="422">
        <f>VLOOKUP(B:B,価格調査!B:S,18,0)</f>
        <v>0</v>
      </c>
    </row>
    <row r="1615" spans="1:14">
      <c r="A1615" s="16" t="s">
        <v>7651</v>
      </c>
      <c r="K1615" s="15">
        <f t="shared" si="78"/>
        <v>0</v>
      </c>
      <c r="L1615" s="15" t="str">
        <f t="shared" si="79"/>
        <v/>
      </c>
      <c r="M1615" s="15" t="str">
        <f t="shared" si="77"/>
        <v>20年製</v>
      </c>
      <c r="N1615" s="422">
        <f>VLOOKUP(B:B,価格調査!B:S,18,0)</f>
        <v>0</v>
      </c>
    </row>
    <row r="1616" spans="1:14">
      <c r="A1616" s="16" t="s">
        <v>7651</v>
      </c>
      <c r="K1616" s="15">
        <f t="shared" si="78"/>
        <v>0</v>
      </c>
      <c r="L1616" s="15" t="str">
        <f t="shared" si="79"/>
        <v/>
      </c>
      <c r="M1616" s="15" t="str">
        <f t="shared" si="77"/>
        <v>20年製</v>
      </c>
      <c r="N1616" s="422">
        <f>VLOOKUP(B:B,価格調査!B:S,18,0)</f>
        <v>0</v>
      </c>
    </row>
    <row r="1617" spans="1:14">
      <c r="A1617" s="16" t="s">
        <v>7651</v>
      </c>
      <c r="K1617" s="15">
        <f t="shared" si="78"/>
        <v>0</v>
      </c>
      <c r="L1617" s="15" t="str">
        <f t="shared" si="79"/>
        <v/>
      </c>
      <c r="M1617" s="15" t="str">
        <f t="shared" si="77"/>
        <v>20年製</v>
      </c>
      <c r="N1617" s="422">
        <f>VLOOKUP(B:B,価格調査!B:S,18,0)</f>
        <v>0</v>
      </c>
    </row>
    <row r="1618" spans="1:14">
      <c r="A1618" s="16" t="s">
        <v>7651</v>
      </c>
      <c r="K1618" s="15">
        <f t="shared" si="78"/>
        <v>0</v>
      </c>
      <c r="L1618" s="15" t="str">
        <f t="shared" si="79"/>
        <v/>
      </c>
      <c r="M1618" s="15" t="str">
        <f t="shared" si="77"/>
        <v>20年製</v>
      </c>
      <c r="N1618" s="422">
        <f>VLOOKUP(B:B,価格調査!B:S,18,0)</f>
        <v>0</v>
      </c>
    </row>
    <row r="1619" spans="1:14">
      <c r="A1619" s="16" t="s">
        <v>7651</v>
      </c>
    </row>
    <row r="1620" spans="1:14">
      <c r="A1620" s="16" t="s">
        <v>7651</v>
      </c>
    </row>
  </sheetData>
  <autoFilter ref="A1:N1618" xr:uid="{8AE497B2-D1FF-4DF2-B60E-C33B3C1C48DF}">
    <sortState xmlns:xlrd2="http://schemas.microsoft.com/office/spreadsheetml/2017/richdata2" ref="A2:N1620">
      <sortCondition ref="M1:M1618"/>
    </sortState>
  </autoFilter>
  <phoneticPr fontId="1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7E125-AF6E-458E-BF00-883834BB6262}">
  <sheetPr codeName="Sheet7">
    <tabColor theme="8" tint="0.39997558519241921"/>
  </sheetPr>
  <dimension ref="A1:XCJ793"/>
  <sheetViews>
    <sheetView tabSelected="1" zoomScale="86" zoomScaleNormal="85" workbookViewId="0">
      <pane xSplit="4" ySplit="2" topLeftCell="E3" activePane="bottomRight" state="frozen"/>
      <selection pane="topRight" activeCell="E1" sqref="E1"/>
      <selection pane="bottomLeft" activeCell="A3" sqref="A3"/>
      <selection pane="bottomRight" activeCell="E3" sqref="E3"/>
    </sheetView>
  </sheetViews>
  <sheetFormatPr defaultRowHeight="19.5" outlineLevelCol="1"/>
  <cols>
    <col min="1" max="1" width="3.109375" style="2" customWidth="1"/>
    <col min="2" max="2" width="14.21875" style="432" bestFit="1" customWidth="1"/>
    <col min="3" max="3" width="4.44140625" style="2" customWidth="1"/>
    <col min="4" max="4" width="7.5546875" style="2" customWidth="1"/>
    <col min="5" max="5" width="35.5546875" style="2" customWidth="1"/>
    <col min="6" max="6" width="6.109375" style="23" customWidth="1"/>
    <col min="7" max="7" width="4.88671875" style="368" customWidth="1"/>
    <col min="8" max="8" width="4.5546875" style="2" customWidth="1"/>
    <col min="9" max="9" width="5" style="2" customWidth="1"/>
    <col min="10" max="10" width="5.21875" style="3" customWidth="1"/>
    <col min="11" max="11" width="6.33203125" style="132" customWidth="1"/>
    <col min="12" max="12" width="4.88671875" style="132" customWidth="1"/>
    <col min="13" max="13" width="7.6640625" style="2" customWidth="1"/>
    <col min="14" max="14" width="6.44140625" style="10" customWidth="1"/>
    <col min="15" max="15" width="5" style="10" customWidth="1"/>
    <col min="16" max="16" width="7.21875" style="10" customWidth="1"/>
    <col min="17" max="17" width="8.21875" style="2" customWidth="1" outlineLevel="1"/>
    <col min="18" max="18" width="7.109375" style="2" customWidth="1" outlineLevel="1"/>
    <col min="19" max="19" width="11.109375" style="191" customWidth="1"/>
    <col min="20" max="20" width="3.33203125" style="23" customWidth="1"/>
    <col min="21" max="21" width="7.21875" style="4" customWidth="1" outlineLevel="1"/>
    <col min="22" max="22" width="4.77734375" style="2" customWidth="1" outlineLevel="1"/>
    <col min="23" max="23" width="7.77734375" style="13" customWidth="1" outlineLevel="1"/>
    <col min="24" max="24" width="6.44140625" style="4" customWidth="1" outlineLevel="1"/>
    <col min="25" max="25" width="6.44140625" style="13" customWidth="1" outlineLevel="1"/>
    <col min="26" max="26" width="7.5546875" style="155" customWidth="1" outlineLevel="1"/>
    <col min="27" max="27" width="7.44140625" style="13" customWidth="1" outlineLevel="1"/>
    <col min="28" max="29" width="7.5546875" style="12" customWidth="1"/>
    <col min="30" max="30" width="6.88671875" style="4" customWidth="1"/>
    <col min="31" max="31" width="7.5546875" style="6" customWidth="1"/>
    <col min="32" max="32" width="5.6640625" style="2" customWidth="1"/>
    <col min="33" max="33" width="7.21875" style="2" bestFit="1" customWidth="1"/>
    <col min="34" max="34" width="6.6640625" style="154" bestFit="1" customWidth="1"/>
    <col min="35" max="35" width="5.6640625" style="13" customWidth="1"/>
    <col min="36" max="36" width="6.77734375" style="2" bestFit="1" customWidth="1"/>
    <col min="37" max="37" width="7.77734375" style="2" bestFit="1" customWidth="1"/>
    <col min="38" max="38" width="10.6640625" style="2" bestFit="1" customWidth="1"/>
    <col min="39" max="41" width="5.77734375" style="2" customWidth="1"/>
    <col min="42" max="42" width="9.6640625" style="2" bestFit="1" customWidth="1"/>
    <col min="43" max="43" width="14.33203125" style="193" customWidth="1" outlineLevel="1"/>
    <col min="44" max="44" width="14.33203125" style="197" customWidth="1" outlineLevel="1"/>
    <col min="45" max="45" width="10" style="198" customWidth="1" outlineLevel="1"/>
    <col min="46" max="46" width="23.77734375" style="328" customWidth="1" outlineLevel="1"/>
    <col min="47" max="47" width="19" style="328" customWidth="1" outlineLevel="1"/>
    <col min="48" max="48" width="10.5546875" customWidth="1" outlineLevel="1"/>
    <col min="49" max="49" width="8" customWidth="1" outlineLevel="1"/>
    <col min="50" max="50" width="7.88671875" customWidth="1" outlineLevel="1"/>
    <col min="51" max="54" width="7.77734375" style="417" customWidth="1" outlineLevel="1"/>
    <col min="55" max="55" width="7.109375" style="417" customWidth="1" outlineLevel="1"/>
    <col min="56" max="56" width="3.5546875" customWidth="1" outlineLevel="1"/>
    <col min="57" max="57" width="19.33203125" style="197" customWidth="1"/>
    <col min="58" max="58" width="27.21875" style="12" customWidth="1"/>
    <col min="59" max="59" width="9.44140625" style="12" bestFit="1" customWidth="1"/>
    <col min="60" max="60" width="6" style="12" customWidth="1"/>
    <col min="61" max="62" width="13.109375" style="5" customWidth="1"/>
    <col min="63" max="63" width="13.5546875" style="2" bestFit="1" customWidth="1"/>
    <col min="64" max="64" width="17.5546875" style="2" customWidth="1"/>
    <col min="65" max="65" width="15.44140625" style="443" bestFit="1" customWidth="1"/>
    <col min="66" max="66" width="15.5546875" style="2" bestFit="1" customWidth="1"/>
    <col min="67" max="77" width="8.88671875" style="2" customWidth="1"/>
    <col min="78" max="16379" width="0" style="2" hidden="1" customWidth="1"/>
    <col min="16380" max="16384" width="8.88671875" style="2"/>
  </cols>
  <sheetData>
    <row r="1" spans="1:76" s="200" customFormat="1" ht="19.5" customHeight="1">
      <c r="A1" s="199"/>
      <c r="B1" s="429" t="s">
        <v>12117</v>
      </c>
      <c r="D1" s="199"/>
      <c r="E1" s="201" t="s">
        <v>1975</v>
      </c>
      <c r="F1" s="202" t="s">
        <v>5863</v>
      </c>
      <c r="G1" s="367"/>
      <c r="H1" s="305"/>
      <c r="I1" s="305"/>
      <c r="J1" s="203"/>
      <c r="K1" s="204"/>
      <c r="L1" s="204"/>
      <c r="M1" s="205" t="s">
        <v>4672</v>
      </c>
      <c r="N1" s="206"/>
      <c r="O1" s="206"/>
      <c r="P1" s="206"/>
      <c r="Q1" s="207"/>
      <c r="R1" s="175"/>
      <c r="S1" s="208"/>
      <c r="T1" s="209" t="s">
        <v>384</v>
      </c>
      <c r="U1" s="207" t="s">
        <v>1964</v>
      </c>
      <c r="V1" s="207"/>
      <c r="W1" s="210"/>
      <c r="X1" s="207"/>
      <c r="Y1" s="207"/>
      <c r="Z1" s="211"/>
      <c r="AA1" s="188"/>
      <c r="AB1" s="212" t="s">
        <v>5938</v>
      </c>
      <c r="AC1" s="444"/>
      <c r="AD1" s="126" t="s">
        <v>4671</v>
      </c>
      <c r="AE1" s="213"/>
      <c r="AF1" s="214"/>
      <c r="AG1" s="214"/>
      <c r="AH1" s="215"/>
      <c r="AI1" s="214"/>
      <c r="AJ1" s="214"/>
      <c r="AK1" s="216"/>
      <c r="AQ1" s="190"/>
      <c r="AR1" s="217"/>
      <c r="AS1" s="218"/>
      <c r="AT1" s="219" t="s">
        <v>1743</v>
      </c>
      <c r="AU1" s="326" t="s">
        <v>27</v>
      </c>
      <c r="AV1" s="220"/>
      <c r="AW1" s="221"/>
      <c r="AX1" s="221"/>
      <c r="AY1" s="414"/>
      <c r="AZ1" s="414"/>
      <c r="BA1" s="414"/>
      <c r="BB1" s="414"/>
      <c r="BC1" s="414"/>
      <c r="BD1" s="222" t="s">
        <v>6173</v>
      </c>
      <c r="BE1" s="217"/>
      <c r="BF1" s="223"/>
      <c r="BG1" s="223"/>
      <c r="BH1" s="223"/>
      <c r="BI1" s="404"/>
      <c r="BJ1" s="404"/>
      <c r="BM1" s="190"/>
    </row>
    <row r="2" spans="1:76" s="224" customFormat="1" ht="60" customHeight="1">
      <c r="A2" s="251"/>
      <c r="B2" s="430" t="s">
        <v>7246</v>
      </c>
      <c r="C2" s="252" t="s">
        <v>1467</v>
      </c>
      <c r="D2" s="251" t="s">
        <v>1470</v>
      </c>
      <c r="E2" s="253" t="s">
        <v>12156</v>
      </c>
      <c r="F2" s="254" t="s">
        <v>5862</v>
      </c>
      <c r="G2" s="255" t="s">
        <v>12119</v>
      </c>
      <c r="H2" s="355" t="s">
        <v>14216</v>
      </c>
      <c r="I2" s="252" t="s">
        <v>1455</v>
      </c>
      <c r="J2" s="255" t="s">
        <v>6386</v>
      </c>
      <c r="K2" s="256" t="s">
        <v>7499</v>
      </c>
      <c r="L2" s="256" t="s">
        <v>7498</v>
      </c>
      <c r="M2" s="257" t="s">
        <v>4758</v>
      </c>
      <c r="N2" s="258" t="s">
        <v>4759</v>
      </c>
      <c r="O2" s="258" t="s">
        <v>349</v>
      </c>
      <c r="P2" s="259" t="s">
        <v>4760</v>
      </c>
      <c r="Q2" s="260" t="s">
        <v>4761</v>
      </c>
      <c r="R2" s="261" t="s">
        <v>4762</v>
      </c>
      <c r="S2" s="262" t="s">
        <v>5196</v>
      </c>
      <c r="T2" s="284"/>
      <c r="U2" s="263" t="s">
        <v>4763</v>
      </c>
      <c r="V2" s="264" t="s">
        <v>349</v>
      </c>
      <c r="W2" s="265" t="s">
        <v>1960</v>
      </c>
      <c r="X2" s="266" t="s">
        <v>4764</v>
      </c>
      <c r="Y2" s="267" t="s">
        <v>4761</v>
      </c>
      <c r="Z2" s="268" t="s">
        <v>4765</v>
      </c>
      <c r="AA2" s="269" t="s">
        <v>4766</v>
      </c>
      <c r="AB2" s="270" t="s">
        <v>5939</v>
      </c>
      <c r="AC2" s="445"/>
      <c r="AD2" s="271" t="s">
        <v>4767</v>
      </c>
      <c r="AE2" s="272" t="s">
        <v>1472</v>
      </c>
      <c r="AF2" s="273" t="s">
        <v>4768</v>
      </c>
      <c r="AG2" s="274" t="s">
        <v>4769</v>
      </c>
      <c r="AH2" s="275"/>
      <c r="AI2" s="276" t="s">
        <v>4770</v>
      </c>
      <c r="AJ2" s="277"/>
      <c r="AK2" s="294" t="s">
        <v>4771</v>
      </c>
      <c r="AL2" s="174"/>
      <c r="AM2" s="411" t="s">
        <v>12155</v>
      </c>
      <c r="AN2" s="411" t="s">
        <v>12128</v>
      </c>
      <c r="AO2" s="174"/>
      <c r="AP2" s="411" t="s">
        <v>12125</v>
      </c>
      <c r="AQ2" s="194" t="s">
        <v>436</v>
      </c>
      <c r="AR2" s="194" t="s">
        <v>2926</v>
      </c>
      <c r="AS2" s="194" t="s">
        <v>2927</v>
      </c>
      <c r="AT2" s="278" t="s">
        <v>1468</v>
      </c>
      <c r="AU2" s="278" t="s">
        <v>1465</v>
      </c>
      <c r="AV2" s="278" t="s">
        <v>31</v>
      </c>
      <c r="AW2" s="278" t="s">
        <v>1466</v>
      </c>
      <c r="AX2" s="278" t="s">
        <v>2928</v>
      </c>
      <c r="AY2" s="415" t="s">
        <v>1467</v>
      </c>
      <c r="AZ2" s="415" t="s">
        <v>1455</v>
      </c>
      <c r="BA2" s="415" t="s">
        <v>13444</v>
      </c>
      <c r="BB2" s="415" t="s">
        <v>13445</v>
      </c>
      <c r="BC2" s="415" t="s">
        <v>6205</v>
      </c>
      <c r="BD2" s="279" t="s">
        <v>4773</v>
      </c>
      <c r="BE2" s="280" t="s">
        <v>4774</v>
      </c>
      <c r="BF2" s="281" t="s">
        <v>4775</v>
      </c>
      <c r="BG2" s="281" t="s">
        <v>4776</v>
      </c>
      <c r="BH2" s="281"/>
      <c r="BI2" s="405" t="s">
        <v>4777</v>
      </c>
      <c r="BJ2" s="405" t="s">
        <v>4778</v>
      </c>
      <c r="BK2" s="174"/>
      <c r="BL2" s="301"/>
      <c r="BM2" s="442"/>
    </row>
    <row r="3" spans="1:76" s="11" customFormat="1" ht="19.5" customHeight="1">
      <c r="A3" s="11">
        <f t="shared" ref="A3:A66" si="0">COUNTIF(E:E,E3)</f>
        <v>1</v>
      </c>
      <c r="B3" s="239">
        <f t="shared" ref="B3:B66" si="1">AQ3</f>
        <v>1756515157706</v>
      </c>
      <c r="C3" s="225">
        <f t="shared" ref="C3:C66" si="2">AY3</f>
        <v>69</v>
      </c>
      <c r="D3" s="11" t="s">
        <v>4059</v>
      </c>
      <c r="E3" s="11" t="s">
        <v>12127</v>
      </c>
      <c r="F3" s="158" t="s">
        <v>1680</v>
      </c>
      <c r="G3" s="132" t="str">
        <f t="shared" ref="G3:G66" si="3">MID(AQ:AQ,6,2)</f>
        <v>15</v>
      </c>
      <c r="H3" s="225">
        <v>24</v>
      </c>
      <c r="I3" s="225">
        <f t="shared" ref="I3:I66" si="4">AZ3</f>
        <v>24</v>
      </c>
      <c r="J3" s="131">
        <v>2245</v>
      </c>
      <c r="K3" s="132" t="s">
        <v>1748</v>
      </c>
      <c r="L3" s="132">
        <v>1</v>
      </c>
      <c r="M3" s="134" t="s">
        <v>14217</v>
      </c>
      <c r="N3" s="226" t="s">
        <v>14218</v>
      </c>
      <c r="O3" s="226" t="s">
        <v>2890</v>
      </c>
      <c r="P3" s="227">
        <v>12187</v>
      </c>
      <c r="Q3" s="228">
        <f t="shared" ref="Q3:Q34" si="5">(P3-AY3)/1.1</f>
        <v>11016.363636363636</v>
      </c>
      <c r="R3" s="143">
        <f t="shared" ref="R3:R34" si="6">IFERROR((Q3-X3)/Q3,"")</f>
        <v>0.15852450899488363</v>
      </c>
      <c r="S3" s="192">
        <v>1074476371</v>
      </c>
      <c r="T3" s="285" t="s">
        <v>7867</v>
      </c>
      <c r="U3" s="189">
        <f t="shared" ref="U3:U66" si="7">W3-V3</f>
        <v>11287</v>
      </c>
      <c r="V3" s="11">
        <v>900</v>
      </c>
      <c r="W3" s="229">
        <v>12187</v>
      </c>
      <c r="X3" s="135">
        <f t="shared" ref="X3:X66" si="8">AX3</f>
        <v>9270</v>
      </c>
      <c r="Y3" s="230">
        <f t="shared" ref="Y3:Y66" si="9">(W3-AY3)/1.1</f>
        <v>11016.363636363636</v>
      </c>
      <c r="Z3" s="141">
        <f t="shared" ref="Z3:Z66" si="10">IFERROR(-1+(AE3/N3),"")</f>
        <v>7.535155213584499E-2</v>
      </c>
      <c r="AA3" s="136">
        <f t="shared" ref="AA3:AA66" si="11">IFERROR((Y3-X3)/Y3,"")</f>
        <v>0.15852450899488363</v>
      </c>
      <c r="AB3" s="144" t="s">
        <v>14340</v>
      </c>
      <c r="AC3" s="144"/>
      <c r="AD3" s="184">
        <f t="shared" ref="AD3:AD34" si="12">ROUNDDOWN(U3/1.02,0)</f>
        <v>11065</v>
      </c>
      <c r="AE3" s="182">
        <f t="shared" ref="AE3:AE34" si="13">ROUNDDOWN(AD3/0.91,0)</f>
        <v>12159</v>
      </c>
      <c r="AF3" s="128">
        <f t="shared" ref="AF3:AF34" si="14">AE3*0.09</f>
        <v>1094.31</v>
      </c>
      <c r="AG3" s="129">
        <f t="shared" ref="AG3:AG34" si="15">AF3-AI3</f>
        <v>222.30999999999995</v>
      </c>
      <c r="AH3" s="130">
        <f t="shared" ref="AH3:AH34" si="16">IFERROR(AG3/AE3,"")</f>
        <v>1.8283575951969729E-2</v>
      </c>
      <c r="AI3" s="137">
        <f t="shared" ref="AI3:AI34" si="17">AE3-U3</f>
        <v>872</v>
      </c>
      <c r="AJ3" s="138">
        <f t="shared" ref="AJ3:AJ34" si="18">IFERROR(AI3/AE3,"")</f>
        <v>7.1716424048030261E-2</v>
      </c>
      <c r="AK3" s="138">
        <f t="shared" ref="AK3:AK34" si="19">IFERROR(AA3-AH3,"")</f>
        <v>0.14024093304291391</v>
      </c>
      <c r="AM3" s="11">
        <f t="shared" ref="AM3:AM34" si="20">AD3-AE3*0.1</f>
        <v>9849.1</v>
      </c>
      <c r="AN3" s="412">
        <f t="shared" ref="AN3:AN34" si="21">(AM3-AY3)/1.1</f>
        <v>8891</v>
      </c>
      <c r="AO3" s="412">
        <f t="shared" ref="AO3:AO34" si="22">AN3-X3</f>
        <v>-379</v>
      </c>
      <c r="AP3" s="413">
        <f t="shared" ref="AP3:AP34" si="23">AO3/AN3</f>
        <v>-4.2627375998200427E-2</v>
      </c>
      <c r="AQ3" s="192">
        <v>1756515157706</v>
      </c>
      <c r="AR3" s="192">
        <f>VLOOKUP(AQ:AQ,[1]MICHELIN!$B:$O,2,0)</f>
        <v>4985009753552</v>
      </c>
      <c r="AS3" s="192" t="str">
        <f>VLOOKUP(AQ:AQ,[1]MICHELIN!$B:$O,3,0)</f>
        <v>728920</v>
      </c>
      <c r="AT3" s="231" t="str">
        <f>VLOOKUP(AQ:AQ,[1]MICHELIN!$B:$O,4,0)</f>
        <v>CROSSCLIMATE 2</v>
      </c>
      <c r="AU3" s="231" t="str">
        <f>VLOOKUP(AQ:AQ,[1]MICHELIN!$B:$O,5,0)</f>
        <v>175/65R15 88H XL</v>
      </c>
      <c r="AV3" s="232" t="str">
        <f>VLOOKUP(AQ:AQ,[1]MICHELIN!$B:$O,6,0)</f>
        <v>175/65R15</v>
      </c>
      <c r="AW3" s="232">
        <f>VLOOKUP(AQ:AQ,[1]MICHELIN!$B:$O,7,0)</f>
        <v>19300</v>
      </c>
      <c r="AX3" s="233">
        <f>VLOOKUP(AQ:AQ,[1]MICHELIN!$B:$K,8,0)</f>
        <v>9270</v>
      </c>
      <c r="AY3" s="233">
        <f>VLOOKUP(AQ:AQ,[1]MICHELIN!$B:$K,9,0)</f>
        <v>69</v>
      </c>
      <c r="AZ3" s="233">
        <f>VLOOKUP(AQ:AQ,[1]MICHELIN!$B:$K,10,0)</f>
        <v>24</v>
      </c>
      <c r="BA3" s="233">
        <f>VLOOKUP(AQ:AQ,[1]MICHELIN!$B:$O,11,0)</f>
        <v>12740</v>
      </c>
      <c r="BB3" s="233">
        <f>VLOOKUP(AQ:AQ,[1]MICHELIN!$B:$O,12,0)</f>
        <v>11104.545454545454</v>
      </c>
      <c r="BC3" s="233">
        <f t="shared" ref="BC3:BC66" si="24">BA3-BB3*1.1</f>
        <v>525</v>
      </c>
      <c r="BD3" s="204" t="s">
        <v>3387</v>
      </c>
      <c r="BE3" s="192" t="s">
        <v>218</v>
      </c>
      <c r="BF3" s="133" t="str">
        <f>IFERROR(VLOOKUP(BE:BE,Q商品!B:E,4,0),"")</f>
        <v>2023年製 CROSSCLIMATE2 175/65R15 88H XL オールシーズン 夏冬タイヤ 最短当日発送</v>
      </c>
      <c r="BG3" s="133" t="str">
        <f>IFERROR(VLOOKUP(AQ:AQ,在庫!B:M,12,0),"")</f>
        <v>2023年製</v>
      </c>
      <c r="BH3" s="133">
        <f>IFERROR(VLOOKUP(AQ:AQ,在庫!B:L,10,0),"")</f>
        <v>3</v>
      </c>
      <c r="BI3" s="234">
        <f>VLOOKUP(AQ:AQ,[1]MICHELIN!$B:$AH,32,0)</f>
        <v>605922079</v>
      </c>
      <c r="BJ3" s="234">
        <f>VLOOKUP(AQ:AQ,[1]MICHELIN!$B:$AH,33,0)</f>
        <v>605922132</v>
      </c>
      <c r="BK3" s="191"/>
      <c r="BL3" s="191"/>
      <c r="BM3" s="191"/>
      <c r="BN3" s="191"/>
      <c r="BO3" s="191"/>
      <c r="BP3" s="191"/>
      <c r="BQ3" s="191"/>
      <c r="BR3" s="191"/>
      <c r="BS3" s="191"/>
      <c r="BT3" s="191"/>
      <c r="BU3" s="191"/>
      <c r="BV3" s="191"/>
      <c r="BW3" s="191"/>
      <c r="BX3" s="191"/>
    </row>
    <row r="4" spans="1:76" s="11" customFormat="1" ht="19.5" customHeight="1">
      <c r="A4" s="11">
        <f t="shared" si="0"/>
        <v>1</v>
      </c>
      <c r="B4" s="239">
        <f t="shared" si="1"/>
        <v>1855516157705</v>
      </c>
      <c r="C4" s="225">
        <f t="shared" si="2"/>
        <v>16</v>
      </c>
      <c r="D4" s="11" t="s">
        <v>5180</v>
      </c>
      <c r="E4" s="11" t="s">
        <v>751</v>
      </c>
      <c r="F4" s="158" t="s">
        <v>7071</v>
      </c>
      <c r="G4" s="132" t="str">
        <f t="shared" si="3"/>
        <v>16</v>
      </c>
      <c r="H4" s="225">
        <v>0</v>
      </c>
      <c r="I4" s="225">
        <f t="shared" si="4"/>
        <v>0</v>
      </c>
      <c r="J4" s="131"/>
      <c r="K4" s="132" t="s">
        <v>5186</v>
      </c>
      <c r="L4" s="132">
        <v>2</v>
      </c>
      <c r="M4" s="134" t="s">
        <v>1780</v>
      </c>
      <c r="N4" s="226" t="s">
        <v>3358</v>
      </c>
      <c r="O4" s="226" t="s">
        <v>1777</v>
      </c>
      <c r="P4" s="227">
        <v>15180</v>
      </c>
      <c r="Q4" s="228">
        <f t="shared" si="5"/>
        <v>13785.454545454544</v>
      </c>
      <c r="R4" s="143">
        <f t="shared" si="6"/>
        <v>7.0034291743603178E-2</v>
      </c>
      <c r="S4" s="192">
        <v>1074476187</v>
      </c>
      <c r="T4" s="288" t="s">
        <v>6544</v>
      </c>
      <c r="U4" s="189">
        <f t="shared" si="7"/>
        <v>15680</v>
      </c>
      <c r="V4" s="11">
        <v>900</v>
      </c>
      <c r="W4" s="229">
        <v>16580</v>
      </c>
      <c r="X4" s="135">
        <f t="shared" si="8"/>
        <v>12820</v>
      </c>
      <c r="Y4" s="230">
        <f t="shared" si="9"/>
        <v>15058.181818181816</v>
      </c>
      <c r="Z4" s="141">
        <f t="shared" si="10"/>
        <v>0.11277997364953896</v>
      </c>
      <c r="AA4" s="136">
        <f t="shared" si="11"/>
        <v>0.14863559526684364</v>
      </c>
      <c r="AB4" s="309" t="s">
        <v>14114</v>
      </c>
      <c r="AC4" s="144"/>
      <c r="AD4" s="184">
        <f t="shared" si="12"/>
        <v>15372</v>
      </c>
      <c r="AE4" s="182">
        <f t="shared" si="13"/>
        <v>16892</v>
      </c>
      <c r="AF4" s="128">
        <f t="shared" si="14"/>
        <v>1520.28</v>
      </c>
      <c r="AG4" s="129">
        <f t="shared" si="15"/>
        <v>308.27999999999997</v>
      </c>
      <c r="AH4" s="130">
        <f t="shared" si="16"/>
        <v>1.8250059199621121E-2</v>
      </c>
      <c r="AI4" s="137">
        <f t="shared" si="17"/>
        <v>1212</v>
      </c>
      <c r="AJ4" s="138">
        <f t="shared" si="18"/>
        <v>7.1749940800378872E-2</v>
      </c>
      <c r="AK4" s="138">
        <f t="shared" si="19"/>
        <v>0.13038553606722253</v>
      </c>
      <c r="AM4" s="11">
        <f t="shared" si="20"/>
        <v>13682.8</v>
      </c>
      <c r="AN4" s="412">
        <f t="shared" si="21"/>
        <v>12424.363636363634</v>
      </c>
      <c r="AO4" s="412">
        <f t="shared" si="22"/>
        <v>-395.63636363636579</v>
      </c>
      <c r="AP4" s="413">
        <f t="shared" si="23"/>
        <v>-3.1843591769836567E-2</v>
      </c>
      <c r="AQ4" s="192">
        <v>1855516157705</v>
      </c>
      <c r="AR4" s="192">
        <f>VLOOKUP(AQ:AQ,[1]MICHELIN!$B:$O,2,0)</f>
        <v>4985009753361</v>
      </c>
      <c r="AS4" s="192" t="str">
        <f>VLOOKUP(AQ:AQ,[1]MICHELIN!$B:$O,3,0)</f>
        <v>728730</v>
      </c>
      <c r="AT4" s="231" t="str">
        <f>VLOOKUP(AQ:AQ,[1]MICHELIN!$B:$O,4,0)</f>
        <v>CROSSCLIMATE 2</v>
      </c>
      <c r="AU4" s="231" t="str">
        <f>VLOOKUP(AQ:AQ,[1]MICHELIN!$B:$O,5,0)</f>
        <v>185/55R16 83V</v>
      </c>
      <c r="AV4" s="232" t="str">
        <f>VLOOKUP(AQ:AQ,[1]MICHELIN!$B:$O,6,0)</f>
        <v>185/55R16</v>
      </c>
      <c r="AW4" s="232">
        <f>VLOOKUP(AQ:AQ,[1]MICHELIN!$B:$O,7,0)</f>
        <v>26700</v>
      </c>
      <c r="AX4" s="233">
        <f>VLOOKUP(AQ:AQ,[1]MICHELIN!$B:$K,8,0)</f>
        <v>12820</v>
      </c>
      <c r="AY4" s="233">
        <f>VLOOKUP(AQ:AQ,[1]MICHELIN!$B:$K,9,0)</f>
        <v>16</v>
      </c>
      <c r="AZ4" s="233">
        <f>VLOOKUP(AQ:AQ,[1]MICHELIN!$B:$K,10,0)</f>
        <v>0</v>
      </c>
      <c r="BA4" s="233">
        <f>VLOOKUP(AQ:AQ,[1]MICHELIN!$B:$O,11,0)</f>
        <v>17200</v>
      </c>
      <c r="BB4" s="233">
        <f>VLOOKUP(AQ:AQ,[1]MICHELIN!$B:$O,12,0)</f>
        <v>15159.090909090908</v>
      </c>
      <c r="BC4" s="233">
        <f t="shared" si="24"/>
        <v>525</v>
      </c>
      <c r="BD4" s="204" t="s">
        <v>3387</v>
      </c>
      <c r="BE4" s="192" t="s">
        <v>219</v>
      </c>
      <c r="BF4" s="133" t="str">
        <f>IFERROR(VLOOKUP(BE:BE,Q商品!B:E,4,0),"")</f>
        <v>2023年製 CROSSCLIMATE2 185/55R16 83V オールシーズン 夏冬タイヤ 最短当日発送</v>
      </c>
      <c r="BG4" s="133" t="str">
        <f>IFERROR(VLOOKUP(AQ:AQ,在庫!B:M,12,0),"")</f>
        <v/>
      </c>
      <c r="BH4" s="133" t="str">
        <f>IFERROR(VLOOKUP(AQ:AQ,在庫!B:L,10,0),"")</f>
        <v/>
      </c>
      <c r="BI4" s="234">
        <f>VLOOKUP(AQ:AQ,[1]MICHELIN!$B:$AH,32,0)</f>
        <v>605922073</v>
      </c>
      <c r="BJ4" s="234">
        <f>VLOOKUP(AQ:AQ,[1]MICHELIN!$B:$AH,33,0)</f>
        <v>605922126</v>
      </c>
      <c r="BK4" s="191"/>
      <c r="BL4" s="191"/>
      <c r="BM4" s="191"/>
      <c r="BN4" s="191"/>
      <c r="BO4" s="191"/>
      <c r="BP4" s="191"/>
      <c r="BQ4" s="191"/>
      <c r="BR4" s="191"/>
      <c r="BS4" s="191"/>
      <c r="BT4" s="191"/>
      <c r="BU4" s="191"/>
      <c r="BV4" s="191"/>
      <c r="BW4" s="191"/>
      <c r="BX4" s="191"/>
    </row>
    <row r="5" spans="1:76" s="11" customFormat="1" ht="19.5" customHeight="1">
      <c r="A5" s="11">
        <f t="shared" si="0"/>
        <v>1</v>
      </c>
      <c r="B5" s="239">
        <f t="shared" si="1"/>
        <v>1856015157708</v>
      </c>
      <c r="C5" s="225">
        <f t="shared" si="2"/>
        <v>68</v>
      </c>
      <c r="D5" s="11" t="s">
        <v>4059</v>
      </c>
      <c r="E5" s="11" t="s">
        <v>773</v>
      </c>
      <c r="F5" s="158" t="s">
        <v>6210</v>
      </c>
      <c r="G5" s="132" t="str">
        <f t="shared" si="3"/>
        <v>15</v>
      </c>
      <c r="H5" s="225">
        <v>26</v>
      </c>
      <c r="I5" s="225">
        <f t="shared" si="4"/>
        <v>26</v>
      </c>
      <c r="J5" s="131">
        <v>1014</v>
      </c>
      <c r="K5" s="132" t="s">
        <v>1748</v>
      </c>
      <c r="L5" s="132">
        <v>3</v>
      </c>
      <c r="M5" s="134" t="s">
        <v>1782</v>
      </c>
      <c r="N5" s="226" t="s">
        <v>14219</v>
      </c>
      <c r="O5" s="226" t="s">
        <v>1970</v>
      </c>
      <c r="P5" s="227">
        <v>15051</v>
      </c>
      <c r="Q5" s="228">
        <f t="shared" si="5"/>
        <v>13620.90909090909</v>
      </c>
      <c r="R5" s="143">
        <f t="shared" si="6"/>
        <v>0.18213975839284519</v>
      </c>
      <c r="S5" s="192">
        <v>1074476366</v>
      </c>
      <c r="T5" s="285" t="s">
        <v>6545</v>
      </c>
      <c r="U5" s="189">
        <f t="shared" si="7"/>
        <v>14151</v>
      </c>
      <c r="V5" s="11">
        <v>900</v>
      </c>
      <c r="W5" s="229">
        <v>15051</v>
      </c>
      <c r="X5" s="135">
        <f t="shared" si="8"/>
        <v>11140</v>
      </c>
      <c r="Y5" s="230">
        <f t="shared" si="9"/>
        <v>13620.90909090909</v>
      </c>
      <c r="Z5" s="141">
        <f t="shared" si="10"/>
        <v>6.3777824296978647E-2</v>
      </c>
      <c r="AA5" s="136">
        <f t="shared" si="11"/>
        <v>0.18213975839284519</v>
      </c>
      <c r="AB5" s="144" t="s">
        <v>14340</v>
      </c>
      <c r="AC5" s="144"/>
      <c r="AD5" s="184">
        <f t="shared" si="12"/>
        <v>13873</v>
      </c>
      <c r="AE5" s="182">
        <f t="shared" si="13"/>
        <v>15245</v>
      </c>
      <c r="AF5" s="128">
        <f t="shared" si="14"/>
        <v>1372.05</v>
      </c>
      <c r="AG5" s="129">
        <f t="shared" si="15"/>
        <v>278.04999999999995</v>
      </c>
      <c r="AH5" s="130">
        <f t="shared" si="16"/>
        <v>1.8238766808789764E-2</v>
      </c>
      <c r="AI5" s="137">
        <f t="shared" si="17"/>
        <v>1094</v>
      </c>
      <c r="AJ5" s="138">
        <f t="shared" si="18"/>
        <v>7.1761233191210236E-2</v>
      </c>
      <c r="AK5" s="138">
        <f t="shared" si="19"/>
        <v>0.16390099158405541</v>
      </c>
      <c r="AM5" s="11">
        <f t="shared" si="20"/>
        <v>12348.5</v>
      </c>
      <c r="AN5" s="412">
        <f t="shared" si="21"/>
        <v>11164.090909090908</v>
      </c>
      <c r="AO5" s="412">
        <f t="shared" si="22"/>
        <v>24.090909090908099</v>
      </c>
      <c r="AP5" s="413">
        <f t="shared" si="23"/>
        <v>2.1578925939496692E-3</v>
      </c>
      <c r="AQ5" s="192">
        <v>1856015157708</v>
      </c>
      <c r="AR5" s="192">
        <f>VLOOKUP(AQ:AQ,[1]MICHELIN!$B:$O,2,0)</f>
        <v>4985009753460</v>
      </c>
      <c r="AS5" s="192" t="str">
        <f>VLOOKUP(AQ:AQ,[1]MICHELIN!$B:$O,3,0)</f>
        <v>728830</v>
      </c>
      <c r="AT5" s="231" t="str">
        <f>VLOOKUP(AQ:AQ,[1]MICHELIN!$B:$O,4,0)</f>
        <v>CROSSCLIMATE 2</v>
      </c>
      <c r="AU5" s="231" t="str">
        <f>VLOOKUP(AQ:AQ,[1]MICHELIN!$B:$O,5,0)</f>
        <v>185/60R15 88V XL</v>
      </c>
      <c r="AV5" s="232" t="str">
        <f>VLOOKUP(AQ:AQ,[1]MICHELIN!$B:$O,6,0)</f>
        <v>185/60R15</v>
      </c>
      <c r="AW5" s="232">
        <f>VLOOKUP(AQ:AQ,[1]MICHELIN!$B:$O,7,0)</f>
        <v>23200</v>
      </c>
      <c r="AX5" s="233">
        <f>VLOOKUP(AQ:AQ,[1]MICHELIN!$B:$K,8,0)</f>
        <v>11140</v>
      </c>
      <c r="AY5" s="233">
        <f>VLOOKUP(AQ:AQ,[1]MICHELIN!$B:$K,9,0)</f>
        <v>68</v>
      </c>
      <c r="AZ5" s="233">
        <f>VLOOKUP(AQ:AQ,[1]MICHELIN!$B:$K,10,0)</f>
        <v>26</v>
      </c>
      <c r="BA5" s="233">
        <f>VLOOKUP(AQ:AQ,[1]MICHELIN!$B:$O,11,0)</f>
        <v>14980</v>
      </c>
      <c r="BB5" s="233">
        <f>VLOOKUP(AQ:AQ,[1]MICHELIN!$B:$O,12,0)</f>
        <v>13140.90909090909</v>
      </c>
      <c r="BC5" s="233">
        <f t="shared" si="24"/>
        <v>525</v>
      </c>
      <c r="BD5" s="204" t="s">
        <v>3387</v>
      </c>
      <c r="BE5" s="192" t="s">
        <v>220</v>
      </c>
      <c r="BF5" s="133" t="str">
        <f>IFERROR(VLOOKUP(BE:BE,Q商品!B:E,4,0),"")</f>
        <v>2023年製 CROSSCLIMATE2 185/60R15 88V XL オールシーズン 夏冬タイヤ 最短当日発送</v>
      </c>
      <c r="BG5" s="133" t="str">
        <f>IFERROR(VLOOKUP(AQ:AQ,在庫!B:M,12,0),"")</f>
        <v>2023年製</v>
      </c>
      <c r="BH5" s="133">
        <f>IFERROR(VLOOKUP(AQ:AQ,在庫!B:L,10,0),"")</f>
        <v>2</v>
      </c>
      <c r="BI5" s="234">
        <f>VLOOKUP(AQ:AQ,[1]MICHELIN!$B:$AH,32,0)</f>
        <v>605922082</v>
      </c>
      <c r="BJ5" s="234">
        <f>VLOOKUP(AQ:AQ,[1]MICHELIN!$B:$AH,33,0)</f>
        <v>605922135</v>
      </c>
      <c r="BK5" s="191"/>
      <c r="BL5" s="191"/>
      <c r="BM5" s="191"/>
      <c r="BN5" s="191"/>
      <c r="BO5" s="191"/>
      <c r="BP5" s="191"/>
      <c r="BQ5" s="191"/>
      <c r="BR5" s="191"/>
      <c r="BS5" s="191"/>
      <c r="BT5" s="191"/>
      <c r="BU5" s="191"/>
      <c r="BV5" s="191"/>
      <c r="BW5" s="191"/>
      <c r="BX5" s="191"/>
    </row>
    <row r="6" spans="1:76" s="11" customFormat="1" ht="19.5" customHeight="1">
      <c r="A6" s="11">
        <f t="shared" si="0"/>
        <v>1</v>
      </c>
      <c r="B6" s="239">
        <f t="shared" si="1"/>
        <v>1856515157703</v>
      </c>
      <c r="C6" s="225">
        <f t="shared" si="2"/>
        <v>86</v>
      </c>
      <c r="D6" s="11" t="s">
        <v>4059</v>
      </c>
      <c r="E6" s="11" t="s">
        <v>793</v>
      </c>
      <c r="F6" s="158" t="s">
        <v>1681</v>
      </c>
      <c r="G6" s="132" t="str">
        <f t="shared" si="3"/>
        <v>15</v>
      </c>
      <c r="H6" s="225">
        <v>0</v>
      </c>
      <c r="I6" s="225">
        <f t="shared" si="4"/>
        <v>0</v>
      </c>
      <c r="J6" s="131"/>
      <c r="K6" s="132" t="s">
        <v>1748</v>
      </c>
      <c r="L6" s="132">
        <v>4</v>
      </c>
      <c r="M6" s="134" t="s">
        <v>1780</v>
      </c>
      <c r="N6" s="226" t="s">
        <v>7220</v>
      </c>
      <c r="O6" s="226">
        <v>0</v>
      </c>
      <c r="P6" s="227">
        <v>12480</v>
      </c>
      <c r="Q6" s="228">
        <f t="shared" si="5"/>
        <v>11267.272727272726</v>
      </c>
      <c r="R6" s="143">
        <f t="shared" si="6"/>
        <v>7.9635307406809658E-2</v>
      </c>
      <c r="S6" s="192">
        <v>1074476370</v>
      </c>
      <c r="T6" s="285" t="s">
        <v>6546</v>
      </c>
      <c r="U6" s="189">
        <f t="shared" si="7"/>
        <v>12880</v>
      </c>
      <c r="V6" s="11">
        <v>900</v>
      </c>
      <c r="W6" s="229">
        <v>13780</v>
      </c>
      <c r="X6" s="135">
        <f t="shared" si="8"/>
        <v>10370</v>
      </c>
      <c r="Y6" s="230">
        <f t="shared" si="9"/>
        <v>12449.090909090908</v>
      </c>
      <c r="Z6" s="141">
        <f t="shared" si="10"/>
        <v>0.11177884615384626</v>
      </c>
      <c r="AA6" s="136">
        <f t="shared" si="11"/>
        <v>0.16700744851759888</v>
      </c>
      <c r="AB6" s="309" t="s">
        <v>14114</v>
      </c>
      <c r="AC6" s="144"/>
      <c r="AD6" s="184">
        <f t="shared" si="12"/>
        <v>12627</v>
      </c>
      <c r="AE6" s="182">
        <f t="shared" si="13"/>
        <v>13875</v>
      </c>
      <c r="AF6" s="128">
        <f t="shared" si="14"/>
        <v>1248.75</v>
      </c>
      <c r="AG6" s="129">
        <f t="shared" si="15"/>
        <v>253.75</v>
      </c>
      <c r="AH6" s="130">
        <f t="shared" si="16"/>
        <v>1.8288288288288289E-2</v>
      </c>
      <c r="AI6" s="137">
        <f t="shared" si="17"/>
        <v>995</v>
      </c>
      <c r="AJ6" s="138">
        <f t="shared" si="18"/>
        <v>7.1711711711711715E-2</v>
      </c>
      <c r="AK6" s="138">
        <f t="shared" si="19"/>
        <v>0.14871916022931059</v>
      </c>
      <c r="AM6" s="11">
        <f t="shared" si="20"/>
        <v>11239.5</v>
      </c>
      <c r="AN6" s="412">
        <f t="shared" si="21"/>
        <v>10139.545454545454</v>
      </c>
      <c r="AO6" s="412">
        <f t="shared" si="22"/>
        <v>-230.45454545454595</v>
      </c>
      <c r="AP6" s="413">
        <f t="shared" si="23"/>
        <v>-2.2728291567669392E-2</v>
      </c>
      <c r="AQ6" s="192">
        <v>1856515157703</v>
      </c>
      <c r="AR6" s="192">
        <f>VLOOKUP(AQ:AQ,[1]MICHELIN!$B:$O,2,0)</f>
        <v>4985009753569</v>
      </c>
      <c r="AS6" s="192" t="str">
        <f>VLOOKUP(AQ:AQ,[1]MICHELIN!$B:$O,3,0)</f>
        <v>728930</v>
      </c>
      <c r="AT6" s="231" t="str">
        <f>VLOOKUP(AQ:AQ,[1]MICHELIN!$B:$O,4,0)</f>
        <v>CROSSCLIMATE 2</v>
      </c>
      <c r="AU6" s="231" t="str">
        <f>VLOOKUP(AQ:AQ,[1]MICHELIN!$B:$O,5,0)</f>
        <v>185/65R15 92V XL</v>
      </c>
      <c r="AV6" s="232" t="str">
        <f>VLOOKUP(AQ:AQ,[1]MICHELIN!$B:$O,6,0)</f>
        <v>185/65R15</v>
      </c>
      <c r="AW6" s="232">
        <f>VLOOKUP(AQ:AQ,[1]MICHELIN!$B:$O,7,0)</f>
        <v>21600</v>
      </c>
      <c r="AX6" s="233">
        <f>VLOOKUP(AQ:AQ,[1]MICHELIN!$B:$K,8,0)</f>
        <v>10370</v>
      </c>
      <c r="AY6" s="233">
        <f>VLOOKUP(AQ:AQ,[1]MICHELIN!$B:$K,9,0)</f>
        <v>86</v>
      </c>
      <c r="AZ6" s="233">
        <f>VLOOKUP(AQ:AQ,[1]MICHELIN!$B:$K,10,0)</f>
        <v>0</v>
      </c>
      <c r="BA6" s="233">
        <f>VLOOKUP(AQ:AQ,[1]MICHELIN!$B:$O,11,0)</f>
        <v>14280</v>
      </c>
      <c r="BB6" s="233">
        <f>VLOOKUP(AQ:AQ,[1]MICHELIN!$B:$O,12,0)</f>
        <v>12504.545454545454</v>
      </c>
      <c r="BC6" s="233">
        <f t="shared" si="24"/>
        <v>525</v>
      </c>
      <c r="BD6" s="204" t="s">
        <v>3387</v>
      </c>
      <c r="BE6" s="192" t="s">
        <v>221</v>
      </c>
      <c r="BF6" s="133" t="str">
        <f>IFERROR(VLOOKUP(BE:BE,Q商品!B:E,4,0),"")</f>
        <v>2023年製 CROSSCLIMATE2 185/65R15 92V XL オールシーズン 夏冬タイヤ 最短当日発送</v>
      </c>
      <c r="BG6" s="133" t="str">
        <f>IFERROR(VLOOKUP(AQ:AQ,在庫!B:M,12,0),"")</f>
        <v/>
      </c>
      <c r="BH6" s="133" t="str">
        <f>IFERROR(VLOOKUP(AQ:AQ,在庫!B:L,10,0),"")</f>
        <v/>
      </c>
      <c r="BI6" s="234">
        <f>VLOOKUP(AQ:AQ,[1]MICHELIN!$B:$AH,32,0)</f>
        <v>605922080</v>
      </c>
      <c r="BJ6" s="234">
        <f>VLOOKUP(AQ:AQ,[1]MICHELIN!$B:$AH,33,0)</f>
        <v>605922133</v>
      </c>
      <c r="BK6" s="191"/>
      <c r="BL6" s="191"/>
      <c r="BM6" s="191"/>
      <c r="BN6" s="191"/>
      <c r="BO6" s="191"/>
      <c r="BP6" s="191"/>
      <c r="BQ6" s="191"/>
      <c r="BR6" s="191"/>
      <c r="BS6" s="191"/>
      <c r="BT6" s="191"/>
      <c r="BU6" s="191"/>
      <c r="BV6" s="191"/>
      <c r="BW6" s="191"/>
      <c r="BX6" s="191"/>
    </row>
    <row r="7" spans="1:76" s="11" customFormat="1" ht="19.5" customHeight="1">
      <c r="A7" s="11">
        <f t="shared" si="0"/>
        <v>1</v>
      </c>
      <c r="B7" s="239">
        <f t="shared" si="1"/>
        <v>1955016157707</v>
      </c>
      <c r="C7" s="225">
        <f t="shared" si="2"/>
        <v>38</v>
      </c>
      <c r="D7" s="11" t="s">
        <v>4059</v>
      </c>
      <c r="E7" s="358" t="s">
        <v>811</v>
      </c>
      <c r="F7" s="158" t="s">
        <v>7072</v>
      </c>
      <c r="G7" s="132" t="str">
        <f t="shared" si="3"/>
        <v>16</v>
      </c>
      <c r="H7" s="225">
        <v>1</v>
      </c>
      <c r="I7" s="225">
        <f t="shared" si="4"/>
        <v>1</v>
      </c>
      <c r="J7" s="131"/>
      <c r="K7" s="132" t="s">
        <v>1748</v>
      </c>
      <c r="L7" s="132">
        <v>5</v>
      </c>
      <c r="M7" s="134" t="s">
        <v>1776</v>
      </c>
      <c r="N7" s="226" t="s">
        <v>2013</v>
      </c>
      <c r="O7" s="226">
        <v>0</v>
      </c>
      <c r="P7" s="227">
        <v>16800</v>
      </c>
      <c r="Q7" s="228">
        <f t="shared" si="5"/>
        <v>15238.181818181816</v>
      </c>
      <c r="R7" s="143">
        <f t="shared" si="6"/>
        <v>0.11144254862188271</v>
      </c>
      <c r="S7" s="192">
        <v>1074476215</v>
      </c>
      <c r="T7" s="286" t="s">
        <v>6547</v>
      </c>
      <c r="U7" s="189">
        <f t="shared" si="7"/>
        <v>16800</v>
      </c>
      <c r="W7" s="229">
        <v>16800</v>
      </c>
      <c r="X7" s="135">
        <f t="shared" si="8"/>
        <v>13540</v>
      </c>
      <c r="Y7" s="230">
        <f t="shared" si="9"/>
        <v>15238.181818181816</v>
      </c>
      <c r="Z7" s="141">
        <f t="shared" si="10"/>
        <v>7.7261904761904754E-2</v>
      </c>
      <c r="AA7" s="136">
        <f t="shared" si="11"/>
        <v>0.11144254862188271</v>
      </c>
      <c r="AB7" s="144" t="s">
        <v>14114</v>
      </c>
      <c r="AC7" s="144"/>
      <c r="AD7" s="184">
        <f t="shared" si="12"/>
        <v>16470</v>
      </c>
      <c r="AE7" s="182">
        <f t="shared" si="13"/>
        <v>18098</v>
      </c>
      <c r="AF7" s="128">
        <f t="shared" si="14"/>
        <v>1628.82</v>
      </c>
      <c r="AG7" s="129">
        <f t="shared" si="15"/>
        <v>330.81999999999994</v>
      </c>
      <c r="AH7" s="130">
        <f t="shared" si="16"/>
        <v>1.8279367885954245E-2</v>
      </c>
      <c r="AI7" s="137">
        <f t="shared" si="17"/>
        <v>1298</v>
      </c>
      <c r="AJ7" s="138">
        <f t="shared" si="18"/>
        <v>7.1720632114045751E-2</v>
      </c>
      <c r="AK7" s="138">
        <f t="shared" si="19"/>
        <v>9.3163180735928469E-2</v>
      </c>
      <c r="AM7" s="11">
        <f t="shared" si="20"/>
        <v>14660.2</v>
      </c>
      <c r="AN7" s="412">
        <f t="shared" si="21"/>
        <v>13292.90909090909</v>
      </c>
      <c r="AO7" s="412">
        <f t="shared" si="22"/>
        <v>-247.09090909090992</v>
      </c>
      <c r="AP7" s="413">
        <f t="shared" si="23"/>
        <v>-1.8588174146161381E-2</v>
      </c>
      <c r="AQ7" s="192">
        <v>1955016157707</v>
      </c>
      <c r="AR7" s="192">
        <f>VLOOKUP(AQ:AQ,[1]MICHELIN!$B:$O,2,0)</f>
        <v>4985009753286</v>
      </c>
      <c r="AS7" s="192" t="str">
        <f>VLOOKUP(AQ:AQ,[1]MICHELIN!$B:$O,3,0)</f>
        <v>728650</v>
      </c>
      <c r="AT7" s="231" t="str">
        <f>VLOOKUP(AQ:AQ,[1]MICHELIN!$B:$O,4,0)</f>
        <v>CROSSCLIMATE 2</v>
      </c>
      <c r="AU7" s="231" t="str">
        <f>VLOOKUP(AQ:AQ,[1]MICHELIN!$B:$O,5,0)</f>
        <v>195/50R16 88V</v>
      </c>
      <c r="AV7" s="232" t="str">
        <f>VLOOKUP(AQ:AQ,[1]MICHELIN!$B:$O,6,0)</f>
        <v>195/50R16</v>
      </c>
      <c r="AW7" s="232">
        <f>VLOOKUP(AQ:AQ,[1]MICHELIN!$B:$O,7,0)</f>
        <v>28200</v>
      </c>
      <c r="AX7" s="233">
        <f>VLOOKUP(AQ:AQ,[1]MICHELIN!$B:$K,8,0)</f>
        <v>13540</v>
      </c>
      <c r="AY7" s="233">
        <f>VLOOKUP(AQ:AQ,[1]MICHELIN!$B:$K,9,0)</f>
        <v>38</v>
      </c>
      <c r="AZ7" s="233">
        <f>VLOOKUP(AQ:AQ,[1]MICHELIN!$B:$K,10,0)</f>
        <v>1</v>
      </c>
      <c r="BA7" s="233">
        <f>VLOOKUP(AQ:AQ,[1]MICHELIN!$B:$O,11,0)</f>
        <v>18200</v>
      </c>
      <c r="BB7" s="233">
        <f>VLOOKUP(AQ:AQ,[1]MICHELIN!$B:$O,12,0)</f>
        <v>16068.181818181816</v>
      </c>
      <c r="BC7" s="233">
        <f t="shared" si="24"/>
        <v>525</v>
      </c>
      <c r="BD7" s="204" t="s">
        <v>3387</v>
      </c>
      <c r="BE7" s="192" t="s">
        <v>222</v>
      </c>
      <c r="BF7" s="133" t="str">
        <f>IFERROR(VLOOKUP(BE:BE,Q商品!B:E,4,0),"")</f>
        <v>2023年製 CROSSCLIMATE2 195/50R16 88V オールシーズン 夏冬タイヤ 最短当日発送</v>
      </c>
      <c r="BG7" s="133" t="str">
        <f>IFERROR(VLOOKUP(AQ:AQ,在庫!B:M,12,0),"")</f>
        <v>2023年製</v>
      </c>
      <c r="BH7" s="133">
        <f>IFERROR(VLOOKUP(AQ:AQ,在庫!B:L,10,0),"")</f>
        <v>1</v>
      </c>
      <c r="BI7" s="234">
        <f>VLOOKUP(AQ:AQ,[1]MICHELIN!$B:$AH,32,0)</f>
        <v>605922074</v>
      </c>
      <c r="BJ7" s="234">
        <f>VLOOKUP(AQ:AQ,[1]MICHELIN!$B:$AH,33,0)</f>
        <v>605922127</v>
      </c>
      <c r="BK7" s="191"/>
      <c r="BL7" s="191"/>
      <c r="BM7" s="191"/>
      <c r="BN7" s="191"/>
      <c r="BO7" s="191"/>
      <c r="BP7" s="191"/>
      <c r="BQ7" s="191"/>
      <c r="BR7" s="191"/>
      <c r="BS7" s="191"/>
      <c r="BT7" s="191"/>
      <c r="BU7" s="191"/>
      <c r="BV7" s="191"/>
      <c r="BW7" s="191"/>
      <c r="BX7" s="191"/>
    </row>
    <row r="8" spans="1:76" s="11" customFormat="1" ht="19.5" customHeight="1">
      <c r="A8" s="11">
        <f t="shared" si="0"/>
        <v>1</v>
      </c>
      <c r="B8" s="239">
        <f t="shared" si="1"/>
        <v>1955516157702</v>
      </c>
      <c r="C8" s="225">
        <f t="shared" si="2"/>
        <v>71</v>
      </c>
      <c r="D8" s="11" t="s">
        <v>4059</v>
      </c>
      <c r="E8" s="11" t="s">
        <v>830</v>
      </c>
      <c r="F8" s="158" t="s">
        <v>5821</v>
      </c>
      <c r="G8" s="132" t="str">
        <f t="shared" si="3"/>
        <v>16</v>
      </c>
      <c r="H8" s="225">
        <v>4</v>
      </c>
      <c r="I8" s="225">
        <f t="shared" si="4"/>
        <v>2</v>
      </c>
      <c r="J8" s="131"/>
      <c r="K8" s="132" t="s">
        <v>1748</v>
      </c>
      <c r="L8" s="132">
        <v>6</v>
      </c>
      <c r="M8" s="134" t="s">
        <v>1780</v>
      </c>
      <c r="N8" s="226" t="s">
        <v>14139</v>
      </c>
      <c r="O8" s="226" t="s">
        <v>1777</v>
      </c>
      <c r="P8" s="227">
        <v>15980</v>
      </c>
      <c r="Q8" s="228">
        <f t="shared" si="5"/>
        <v>14462.727272727272</v>
      </c>
      <c r="R8" s="143">
        <f t="shared" si="6"/>
        <v>7.3480419888113602E-2</v>
      </c>
      <c r="S8" s="192">
        <v>1074476365</v>
      </c>
      <c r="T8" s="285" t="s">
        <v>6548</v>
      </c>
      <c r="U8" s="189">
        <f t="shared" si="7"/>
        <v>16943</v>
      </c>
      <c r="V8" s="11">
        <v>900</v>
      </c>
      <c r="W8" s="229">
        <v>17843</v>
      </c>
      <c r="X8" s="135">
        <f t="shared" si="8"/>
        <v>13400</v>
      </c>
      <c r="Y8" s="230">
        <f t="shared" si="9"/>
        <v>16156.363636363634</v>
      </c>
      <c r="Z8" s="141">
        <f t="shared" si="10"/>
        <v>0.14217772215269076</v>
      </c>
      <c r="AA8" s="136">
        <f t="shared" si="11"/>
        <v>0.1706054467702002</v>
      </c>
      <c r="AB8" s="144" t="s">
        <v>14114</v>
      </c>
      <c r="AC8" s="144"/>
      <c r="AD8" s="184">
        <f t="shared" si="12"/>
        <v>16610</v>
      </c>
      <c r="AE8" s="182">
        <f t="shared" si="13"/>
        <v>18252</v>
      </c>
      <c r="AF8" s="128">
        <f t="shared" si="14"/>
        <v>1642.6799999999998</v>
      </c>
      <c r="AG8" s="129">
        <f t="shared" si="15"/>
        <v>333.67999999999984</v>
      </c>
      <c r="AH8" s="130">
        <f t="shared" si="16"/>
        <v>1.8281832127985963E-2</v>
      </c>
      <c r="AI8" s="137">
        <f t="shared" si="17"/>
        <v>1309</v>
      </c>
      <c r="AJ8" s="138">
        <f t="shared" si="18"/>
        <v>7.171816787201403E-2</v>
      </c>
      <c r="AK8" s="138">
        <f t="shared" si="19"/>
        <v>0.15232361464221425</v>
      </c>
      <c r="AM8" s="11">
        <f t="shared" si="20"/>
        <v>14784.8</v>
      </c>
      <c r="AN8" s="412">
        <f t="shared" si="21"/>
        <v>13376.181818181816</v>
      </c>
      <c r="AO8" s="412">
        <f t="shared" si="22"/>
        <v>-23.818181818183803</v>
      </c>
      <c r="AP8" s="413">
        <f t="shared" si="23"/>
        <v>-1.7806413027227628E-3</v>
      </c>
      <c r="AQ8" s="192">
        <v>1955516157702</v>
      </c>
      <c r="AR8" s="192">
        <f>VLOOKUP(AQ:AQ,[1]MICHELIN!$B:$O,2,0)</f>
        <v>4985009753378</v>
      </c>
      <c r="AS8" s="192" t="str">
        <f>VLOOKUP(AQ:AQ,[1]MICHELIN!$B:$O,3,0)</f>
        <v>728740</v>
      </c>
      <c r="AT8" s="231" t="str">
        <f>VLOOKUP(AQ:AQ,[1]MICHELIN!$B:$O,4,0)</f>
        <v>CROSSCLIMATE 2</v>
      </c>
      <c r="AU8" s="231" t="str">
        <f>VLOOKUP(AQ:AQ,[1]MICHELIN!$B:$O,5,0)</f>
        <v>195/55R16 91V XL</v>
      </c>
      <c r="AV8" s="232" t="str">
        <f>VLOOKUP(AQ:AQ,[1]MICHELIN!$B:$O,6,0)</f>
        <v>195/55R16</v>
      </c>
      <c r="AW8" s="232">
        <f>VLOOKUP(AQ:AQ,[1]MICHELIN!$B:$O,7,0)</f>
        <v>27900</v>
      </c>
      <c r="AX8" s="233">
        <f>VLOOKUP(AQ:AQ,[1]MICHELIN!$B:$K,8,0)</f>
        <v>13400</v>
      </c>
      <c r="AY8" s="233">
        <f>VLOOKUP(AQ:AQ,[1]MICHELIN!$B:$K,9,0)</f>
        <v>71</v>
      </c>
      <c r="AZ8" s="233">
        <f>VLOOKUP(AQ:AQ,[1]MICHELIN!$B:$K,10,0)</f>
        <v>2</v>
      </c>
      <c r="BA8" s="233">
        <f>VLOOKUP(AQ:AQ,[1]MICHELIN!$B:$O,11,0)</f>
        <v>17980</v>
      </c>
      <c r="BB8" s="233">
        <f>VLOOKUP(AQ:AQ,[1]MICHELIN!$B:$O,12,0)</f>
        <v>15868.181818181816</v>
      </c>
      <c r="BC8" s="233">
        <f t="shared" si="24"/>
        <v>525</v>
      </c>
      <c r="BD8" s="204" t="s">
        <v>3387</v>
      </c>
      <c r="BE8" s="192" t="s">
        <v>223</v>
      </c>
      <c r="BF8" s="133" t="str">
        <f>IFERROR(VLOOKUP(BE:BE,Q商品!B:E,4,0),"")</f>
        <v>2023年製 CROSSCLIMATE2 195/55R16 91V XL オールシーズン 夏冬タイヤ 最短当日発送</v>
      </c>
      <c r="BG8" s="133" t="str">
        <f>IFERROR(VLOOKUP(AQ:AQ,在庫!B:M,12,0),"")</f>
        <v>2023年製</v>
      </c>
      <c r="BH8" s="133">
        <f>IFERROR(VLOOKUP(AQ:AQ,在庫!B:L,10,0),"")</f>
        <v>1</v>
      </c>
      <c r="BI8" s="234">
        <f>VLOOKUP(AQ:AQ,[1]MICHELIN!$B:$AH,32,0)</f>
        <v>605922070</v>
      </c>
      <c r="BJ8" s="234">
        <f>VLOOKUP(AQ:AQ,[1]MICHELIN!$B:$AH,33,0)</f>
        <v>605922123</v>
      </c>
      <c r="BK8" s="191"/>
      <c r="BL8" s="191"/>
      <c r="BM8" s="191"/>
      <c r="BN8" s="191"/>
      <c r="BO8" s="191"/>
      <c r="BP8" s="191"/>
      <c r="BQ8" s="191"/>
      <c r="BR8" s="191"/>
      <c r="BS8" s="191"/>
      <c r="BT8" s="191"/>
      <c r="BU8" s="191"/>
      <c r="BV8" s="191"/>
      <c r="BW8" s="191"/>
      <c r="BX8" s="191"/>
    </row>
    <row r="9" spans="1:76" s="11" customFormat="1" ht="19.5" customHeight="1">
      <c r="A9" s="11">
        <f t="shared" si="0"/>
        <v>1</v>
      </c>
      <c r="B9" s="239">
        <f t="shared" si="1"/>
        <v>1956016157704</v>
      </c>
      <c r="C9" s="225">
        <f t="shared" si="2"/>
        <v>54</v>
      </c>
      <c r="D9" s="11" t="s">
        <v>4059</v>
      </c>
      <c r="E9" s="11" t="s">
        <v>840</v>
      </c>
      <c r="F9" s="158" t="s">
        <v>7073</v>
      </c>
      <c r="G9" s="132" t="str">
        <f t="shared" si="3"/>
        <v>16</v>
      </c>
      <c r="H9" s="225">
        <v>14</v>
      </c>
      <c r="I9" s="225">
        <f t="shared" si="4"/>
        <v>14</v>
      </c>
      <c r="J9" s="131">
        <v>353</v>
      </c>
      <c r="K9" s="132" t="s">
        <v>1748</v>
      </c>
      <c r="L9" s="132">
        <v>7</v>
      </c>
      <c r="M9" s="134" t="s">
        <v>1776</v>
      </c>
      <c r="N9" s="226" t="s">
        <v>14220</v>
      </c>
      <c r="O9" s="226" t="s">
        <v>1777</v>
      </c>
      <c r="P9" s="227">
        <v>16179</v>
      </c>
      <c r="Q9" s="228">
        <f t="shared" si="5"/>
        <v>14659.090909090908</v>
      </c>
      <c r="R9" s="143">
        <f t="shared" si="6"/>
        <v>0.17798449612403094</v>
      </c>
      <c r="S9" s="192">
        <v>1074476355</v>
      </c>
      <c r="T9" s="285" t="s">
        <v>14215</v>
      </c>
      <c r="U9" s="189">
        <f t="shared" si="7"/>
        <v>15279</v>
      </c>
      <c r="V9" s="11">
        <v>900</v>
      </c>
      <c r="W9" s="229">
        <v>16179</v>
      </c>
      <c r="X9" s="135">
        <f t="shared" si="8"/>
        <v>12050</v>
      </c>
      <c r="Y9" s="230">
        <f t="shared" si="9"/>
        <v>14659.090909090908</v>
      </c>
      <c r="Z9" s="141">
        <f t="shared" si="10"/>
        <v>1.736819333704176E-2</v>
      </c>
      <c r="AA9" s="136">
        <f t="shared" si="11"/>
        <v>0.17798449612403094</v>
      </c>
      <c r="AB9" s="144" t="s">
        <v>14340</v>
      </c>
      <c r="AC9" s="144"/>
      <c r="AD9" s="184">
        <f t="shared" si="12"/>
        <v>14979</v>
      </c>
      <c r="AE9" s="182">
        <f t="shared" si="13"/>
        <v>16460</v>
      </c>
      <c r="AF9" s="128">
        <f t="shared" si="14"/>
        <v>1481.3999999999999</v>
      </c>
      <c r="AG9" s="129">
        <f t="shared" si="15"/>
        <v>300.39999999999986</v>
      </c>
      <c r="AH9" s="130">
        <f t="shared" si="16"/>
        <v>1.8250303766707162E-2</v>
      </c>
      <c r="AI9" s="137">
        <f t="shared" si="17"/>
        <v>1181</v>
      </c>
      <c r="AJ9" s="138">
        <f t="shared" si="18"/>
        <v>7.1749696233292831E-2</v>
      </c>
      <c r="AK9" s="138">
        <f t="shared" si="19"/>
        <v>0.15973419235732378</v>
      </c>
      <c r="AM9" s="11">
        <f t="shared" si="20"/>
        <v>13333</v>
      </c>
      <c r="AN9" s="412">
        <f t="shared" si="21"/>
        <v>12071.81818181818</v>
      </c>
      <c r="AO9" s="412">
        <f t="shared" si="22"/>
        <v>21.818181818180165</v>
      </c>
      <c r="AP9" s="413">
        <f t="shared" si="23"/>
        <v>1.8073650124254977E-3</v>
      </c>
      <c r="AQ9" s="192">
        <v>1956016157704</v>
      </c>
      <c r="AR9" s="192">
        <f>VLOOKUP(AQ:AQ,[1]MICHELIN!$B:$O,2,0)</f>
        <v>4985009753491</v>
      </c>
      <c r="AS9" s="192" t="str">
        <f>VLOOKUP(AQ:AQ,[1]MICHELIN!$B:$O,3,0)</f>
        <v>728860</v>
      </c>
      <c r="AT9" s="231" t="str">
        <f>VLOOKUP(AQ:AQ,[1]MICHELIN!$B:$O,4,0)</f>
        <v>CROSSCLIMATE 2</v>
      </c>
      <c r="AU9" s="231" t="str">
        <f>VLOOKUP(AQ:AQ,[1]MICHELIN!$B:$O,5,0)</f>
        <v>195/60R16 93H XL</v>
      </c>
      <c r="AV9" s="232" t="str">
        <f>VLOOKUP(AQ:AQ,[1]MICHELIN!$B:$O,6,0)</f>
        <v>195/60R16</v>
      </c>
      <c r="AW9" s="232">
        <f>VLOOKUP(AQ:AQ,[1]MICHELIN!$B:$O,7,0)</f>
        <v>25100</v>
      </c>
      <c r="AX9" s="233">
        <f>VLOOKUP(AQ:AQ,[1]MICHELIN!$B:$K,8,0)</f>
        <v>12050</v>
      </c>
      <c r="AY9" s="233">
        <f>VLOOKUP(AQ:AQ,[1]MICHELIN!$B:$K,9,0)</f>
        <v>54</v>
      </c>
      <c r="AZ9" s="233">
        <f>VLOOKUP(AQ:AQ,[1]MICHELIN!$B:$K,10,0)</f>
        <v>14</v>
      </c>
      <c r="BA9" s="233">
        <f>VLOOKUP(AQ:AQ,[1]MICHELIN!$B:$O,11,0)</f>
        <v>16460</v>
      </c>
      <c r="BB9" s="233">
        <f>VLOOKUP(AQ:AQ,[1]MICHELIN!$B:$O,12,0)</f>
        <v>14486.363636363636</v>
      </c>
      <c r="BC9" s="233">
        <f t="shared" si="24"/>
        <v>524.99999999999818</v>
      </c>
      <c r="BD9" s="204" t="s">
        <v>3387</v>
      </c>
      <c r="BE9" s="192" t="s">
        <v>224</v>
      </c>
      <c r="BF9" s="133" t="str">
        <f>IFERROR(VLOOKUP(BE:BE,Q商品!B:E,4,0),"")</f>
        <v>2023年製 CROSSCLIMATE2 195/60R16 93H XL オールシーズン 夏冬タイヤ 最短当日発送</v>
      </c>
      <c r="BG9" s="133" t="str">
        <f>IFERROR(VLOOKUP(AQ:AQ,在庫!B:M,12,0),"")</f>
        <v>2023年製</v>
      </c>
      <c r="BH9" s="133">
        <f>IFERROR(VLOOKUP(AQ:AQ,在庫!B:L,10,0),"")</f>
        <v>1</v>
      </c>
      <c r="BI9" s="234">
        <f>VLOOKUP(AQ:AQ,[1]MICHELIN!$B:$AH,32,0)</f>
        <v>605922072</v>
      </c>
      <c r="BJ9" s="234">
        <f>VLOOKUP(AQ:AQ,[1]MICHELIN!$B:$AH,33,0)</f>
        <v>605922125</v>
      </c>
      <c r="BK9" s="191"/>
      <c r="BL9" s="191"/>
      <c r="BM9" s="191"/>
      <c r="BN9" s="191"/>
      <c r="BO9" s="191"/>
      <c r="BP9" s="191"/>
      <c r="BQ9" s="191"/>
      <c r="BR9" s="191"/>
      <c r="BS9" s="191"/>
      <c r="BT9" s="191"/>
      <c r="BU9" s="191"/>
      <c r="BV9" s="191"/>
      <c r="BW9" s="191"/>
      <c r="BX9" s="191"/>
    </row>
    <row r="10" spans="1:76" s="11" customFormat="1" ht="19.5" customHeight="1">
      <c r="A10" s="11">
        <f t="shared" si="0"/>
        <v>1</v>
      </c>
      <c r="B10" s="239">
        <f t="shared" si="1"/>
        <v>1956515157700</v>
      </c>
      <c r="C10" s="225">
        <f t="shared" si="2"/>
        <v>117</v>
      </c>
      <c r="D10" s="11" t="s">
        <v>4059</v>
      </c>
      <c r="E10" s="11" t="s">
        <v>846</v>
      </c>
      <c r="F10" s="158" t="s">
        <v>5822</v>
      </c>
      <c r="G10" s="132" t="str">
        <f t="shared" si="3"/>
        <v>15</v>
      </c>
      <c r="H10" s="225">
        <v>24</v>
      </c>
      <c r="I10" s="225">
        <f t="shared" si="4"/>
        <v>24</v>
      </c>
      <c r="J10" s="131">
        <v>279</v>
      </c>
      <c r="K10" s="132" t="s">
        <v>5186</v>
      </c>
      <c r="L10" s="132">
        <v>8</v>
      </c>
      <c r="M10" s="134" t="s">
        <v>14217</v>
      </c>
      <c r="N10" s="226" t="s">
        <v>14221</v>
      </c>
      <c r="O10" s="226" t="s">
        <v>2890</v>
      </c>
      <c r="P10" s="227">
        <v>15599</v>
      </c>
      <c r="Q10" s="228">
        <f t="shared" si="5"/>
        <v>14074.545454545454</v>
      </c>
      <c r="R10" s="143">
        <f t="shared" si="6"/>
        <v>0.2120527063686862</v>
      </c>
      <c r="S10" s="192">
        <v>1074476333</v>
      </c>
      <c r="T10" s="288" t="s">
        <v>6550</v>
      </c>
      <c r="U10" s="189">
        <f t="shared" si="7"/>
        <v>14699</v>
      </c>
      <c r="V10" s="11">
        <v>900</v>
      </c>
      <c r="W10" s="229">
        <v>15599</v>
      </c>
      <c r="X10" s="135">
        <f t="shared" si="8"/>
        <v>11090</v>
      </c>
      <c r="Y10" s="230">
        <f t="shared" si="9"/>
        <v>14074.545454545454</v>
      </c>
      <c r="Z10" s="141">
        <f t="shared" si="10"/>
        <v>7.5820368231537483E-2</v>
      </c>
      <c r="AA10" s="136">
        <f t="shared" si="11"/>
        <v>0.2120527063686862</v>
      </c>
      <c r="AB10" s="144" t="s">
        <v>14340</v>
      </c>
      <c r="AC10" s="144"/>
      <c r="AD10" s="184">
        <f t="shared" si="12"/>
        <v>14410</v>
      </c>
      <c r="AE10" s="182">
        <f t="shared" si="13"/>
        <v>15835</v>
      </c>
      <c r="AF10" s="128">
        <f t="shared" si="14"/>
        <v>1425.1499999999999</v>
      </c>
      <c r="AG10" s="129">
        <f t="shared" si="15"/>
        <v>289.14999999999986</v>
      </c>
      <c r="AH10" s="130">
        <f t="shared" si="16"/>
        <v>1.8260183138616978E-2</v>
      </c>
      <c r="AI10" s="137">
        <f t="shared" si="17"/>
        <v>1136</v>
      </c>
      <c r="AJ10" s="138">
        <f t="shared" si="18"/>
        <v>7.1739816861383018E-2</v>
      </c>
      <c r="AK10" s="138">
        <f t="shared" si="19"/>
        <v>0.19379252323006924</v>
      </c>
      <c r="AM10" s="11">
        <f t="shared" si="20"/>
        <v>12826.5</v>
      </c>
      <c r="AN10" s="412">
        <f t="shared" si="21"/>
        <v>11554.090909090908</v>
      </c>
      <c r="AO10" s="412">
        <f t="shared" si="22"/>
        <v>464.0909090909081</v>
      </c>
      <c r="AP10" s="413">
        <f t="shared" si="23"/>
        <v>4.0166804358944014E-2</v>
      </c>
      <c r="AQ10" s="192">
        <v>1956515157700</v>
      </c>
      <c r="AR10" s="192">
        <f>VLOOKUP(AQ:AQ,[1]MICHELIN!$B:$O,2,0)</f>
        <v>4985009753576</v>
      </c>
      <c r="AS10" s="192" t="str">
        <f>VLOOKUP(AQ:AQ,[1]MICHELIN!$B:$O,3,0)</f>
        <v>728940</v>
      </c>
      <c r="AT10" s="231" t="str">
        <f>VLOOKUP(AQ:AQ,[1]MICHELIN!$B:$O,4,0)</f>
        <v>CROSSCLIMATE 2</v>
      </c>
      <c r="AU10" s="231" t="str">
        <f>VLOOKUP(AQ:AQ,[1]MICHELIN!$B:$O,5,0)</f>
        <v>195/65R15 95V XL</v>
      </c>
      <c r="AV10" s="232" t="str">
        <f>VLOOKUP(AQ:AQ,[1]MICHELIN!$B:$O,6,0)</f>
        <v>195/65R15</v>
      </c>
      <c r="AW10" s="232">
        <f>VLOOKUP(AQ:AQ,[1]MICHELIN!$B:$O,7,0)</f>
        <v>23100</v>
      </c>
      <c r="AX10" s="233">
        <f>VLOOKUP(AQ:AQ,[1]MICHELIN!$B:$K,8,0)</f>
        <v>11090</v>
      </c>
      <c r="AY10" s="233">
        <f>VLOOKUP(AQ:AQ,[1]MICHELIN!$B:$K,9,0)</f>
        <v>117</v>
      </c>
      <c r="AZ10" s="233">
        <f>VLOOKUP(AQ:AQ,[1]MICHELIN!$B:$K,10,0)</f>
        <v>24</v>
      </c>
      <c r="BA10" s="233">
        <f>VLOOKUP(AQ:AQ,[1]MICHELIN!$B:$O,11,0)</f>
        <v>14980</v>
      </c>
      <c r="BB10" s="233">
        <f>VLOOKUP(AQ:AQ,[1]MICHELIN!$B:$O,12,0)</f>
        <v>13140.90909090909</v>
      </c>
      <c r="BC10" s="233">
        <f t="shared" si="24"/>
        <v>525</v>
      </c>
      <c r="BD10" s="204" t="s">
        <v>3387</v>
      </c>
      <c r="BE10" s="192" t="s">
        <v>225</v>
      </c>
      <c r="BF10" s="133" t="str">
        <f>IFERROR(VLOOKUP(BE:BE,Q商品!B:E,4,0),"")</f>
        <v>2022年製以降 CROSSCLIMATE2 195/65R15 95V XL オールシーズン 夏冬タイヤ 最短当日発送</v>
      </c>
      <c r="BG10" s="133" t="str">
        <f>IFERROR(VLOOKUP(AQ:AQ,在庫!B:M,12,0),"")</f>
        <v>2023年製</v>
      </c>
      <c r="BH10" s="133">
        <f>IFERROR(VLOOKUP(AQ:AQ,在庫!B:L,10,0),"")</f>
        <v>2</v>
      </c>
      <c r="BI10" s="234">
        <f>VLOOKUP(AQ:AQ,[1]MICHELIN!$B:$AH,32,0)</f>
        <v>605922081</v>
      </c>
      <c r="BJ10" s="234">
        <f>VLOOKUP(AQ:AQ,[1]MICHELIN!$B:$AH,33,0)</f>
        <v>605922134</v>
      </c>
      <c r="BK10" s="191"/>
      <c r="BL10" s="191"/>
      <c r="BM10" s="191"/>
      <c r="BN10" s="191"/>
      <c r="BO10" s="191"/>
      <c r="BP10" s="191"/>
      <c r="BQ10" s="191"/>
      <c r="BR10" s="191"/>
      <c r="BS10" s="191"/>
      <c r="BT10" s="191"/>
      <c r="BU10" s="191"/>
      <c r="BV10" s="191"/>
      <c r="BW10" s="191"/>
      <c r="BX10" s="191"/>
    </row>
    <row r="11" spans="1:76" s="11" customFormat="1" ht="19.5" customHeight="1">
      <c r="A11" s="11">
        <f t="shared" si="0"/>
        <v>1</v>
      </c>
      <c r="B11" s="239">
        <f t="shared" si="1"/>
        <v>1956516157709</v>
      </c>
      <c r="C11" s="225">
        <f t="shared" si="2"/>
        <v>0</v>
      </c>
      <c r="D11" s="11" t="s">
        <v>4059</v>
      </c>
      <c r="E11" s="11" t="s">
        <v>733</v>
      </c>
      <c r="F11" s="158" t="s">
        <v>5823</v>
      </c>
      <c r="G11" s="132" t="str">
        <f t="shared" si="3"/>
        <v>16</v>
      </c>
      <c r="H11" s="225">
        <v>11</v>
      </c>
      <c r="I11" s="225">
        <f t="shared" si="4"/>
        <v>11</v>
      </c>
      <c r="J11" s="131" t="s">
        <v>12</v>
      </c>
      <c r="K11" s="132" t="s">
        <v>1748</v>
      </c>
      <c r="L11" s="132">
        <v>10</v>
      </c>
      <c r="M11" s="134" t="s">
        <v>1782</v>
      </c>
      <c r="N11" s="226" t="s">
        <v>14222</v>
      </c>
      <c r="O11" s="226" t="s">
        <v>1970</v>
      </c>
      <c r="P11" s="227">
        <v>17130</v>
      </c>
      <c r="Q11" s="228">
        <f t="shared" si="5"/>
        <v>15572.727272727272</v>
      </c>
      <c r="R11" s="143">
        <f t="shared" si="6"/>
        <v>0.1767659077641564</v>
      </c>
      <c r="S11" s="192">
        <v>1074476184</v>
      </c>
      <c r="T11" s="285" t="s">
        <v>13500</v>
      </c>
      <c r="U11" s="189">
        <f t="shared" si="7"/>
        <v>16230</v>
      </c>
      <c r="V11" s="11">
        <v>900</v>
      </c>
      <c r="W11" s="229">
        <v>17130</v>
      </c>
      <c r="X11" s="135">
        <f t="shared" si="8"/>
        <v>12820</v>
      </c>
      <c r="Y11" s="230">
        <f t="shared" si="9"/>
        <v>15572.727272727272</v>
      </c>
      <c r="Z11" s="141">
        <f t="shared" si="10"/>
        <v>6.5447897623400308E-2</v>
      </c>
      <c r="AA11" s="136">
        <f t="shared" si="11"/>
        <v>0.1767659077641564</v>
      </c>
      <c r="AB11" s="144" t="s">
        <v>14340</v>
      </c>
      <c r="AC11" s="144"/>
      <c r="AD11" s="184">
        <f t="shared" si="12"/>
        <v>15911</v>
      </c>
      <c r="AE11" s="182">
        <f t="shared" si="13"/>
        <v>17484</v>
      </c>
      <c r="AF11" s="128">
        <f t="shared" si="14"/>
        <v>1573.56</v>
      </c>
      <c r="AG11" s="129">
        <f t="shared" si="15"/>
        <v>319.55999999999995</v>
      </c>
      <c r="AH11" s="130">
        <f t="shared" si="16"/>
        <v>1.8277282086479062E-2</v>
      </c>
      <c r="AI11" s="137">
        <f t="shared" si="17"/>
        <v>1254</v>
      </c>
      <c r="AJ11" s="138">
        <f t="shared" si="18"/>
        <v>7.1722717913520931E-2</v>
      </c>
      <c r="AK11" s="138">
        <f t="shared" si="19"/>
        <v>0.15848862567767735</v>
      </c>
      <c r="AM11" s="11">
        <f t="shared" si="20"/>
        <v>14162.6</v>
      </c>
      <c r="AN11" s="412">
        <f t="shared" si="21"/>
        <v>12875.090909090908</v>
      </c>
      <c r="AO11" s="412">
        <f t="shared" si="22"/>
        <v>55.090909090908099</v>
      </c>
      <c r="AP11" s="413">
        <f t="shared" si="23"/>
        <v>4.2788753477468059E-3</v>
      </c>
      <c r="AQ11" s="192">
        <v>1956516157709</v>
      </c>
      <c r="AR11" s="192">
        <f>VLOOKUP(AQ:AQ,[1]MICHELIN!$B:$O,2,0)</f>
        <v>4985009753613</v>
      </c>
      <c r="AS11" s="192" t="str">
        <f>VLOOKUP(AQ:AQ,[1]MICHELIN!$B:$O,3,0)</f>
        <v>729770</v>
      </c>
      <c r="AT11" s="231" t="str">
        <f>VLOOKUP(AQ:AQ,[1]MICHELIN!$B:$O,4,0)</f>
        <v>CROSSCLIMATE 2</v>
      </c>
      <c r="AU11" s="231" t="str">
        <f>VLOOKUP(AQ:AQ,[1]MICHELIN!$B:$O,5,0)</f>
        <v>195/65R16 92V</v>
      </c>
      <c r="AV11" s="232" t="str">
        <f>VLOOKUP(AQ:AQ,[1]MICHELIN!$B:$O,6,0)</f>
        <v>195/65R16</v>
      </c>
      <c r="AW11" s="232">
        <f>VLOOKUP(AQ:AQ,[1]MICHELIN!$B:$O,7,0)</f>
        <v>26700</v>
      </c>
      <c r="AX11" s="233">
        <f>VLOOKUP(AQ:AQ,[1]MICHELIN!$B:$K,8,0)</f>
        <v>12820</v>
      </c>
      <c r="AY11" s="233">
        <f>VLOOKUP(AQ:AQ,[1]MICHELIN!$B:$K,9,0)</f>
        <v>0</v>
      </c>
      <c r="AZ11" s="233">
        <f>VLOOKUP(AQ:AQ,[1]MICHELIN!$B:$K,10,0)</f>
        <v>11</v>
      </c>
      <c r="BA11" s="233">
        <f>VLOOKUP(AQ:AQ,[1]MICHELIN!$B:$O,11,0)</f>
        <v>17680</v>
      </c>
      <c r="BB11" s="233">
        <f>VLOOKUP(AQ:AQ,[1]MICHELIN!$B:$O,12,0)</f>
        <v>15118.181818181816</v>
      </c>
      <c r="BC11" s="233">
        <f t="shared" si="24"/>
        <v>1050</v>
      </c>
      <c r="BD11" s="204" t="s">
        <v>3387</v>
      </c>
      <c r="BE11" s="192" t="s">
        <v>226</v>
      </c>
      <c r="BF11" s="133" t="str">
        <f>IFERROR(VLOOKUP(BE:BE,Q商品!B:E,4,0),"")</f>
        <v>2021年製以降 CROSSCLIMATE2 195/65R16 92V オールシーズン 夏冬タイヤ 最短当日発送</v>
      </c>
      <c r="BG11" s="133" t="str">
        <f>IFERROR(VLOOKUP(AQ:AQ,在庫!B:M,12,0),"")</f>
        <v>2021年製</v>
      </c>
      <c r="BH11" s="133">
        <f>IFERROR(VLOOKUP(AQ:AQ,在庫!B:L,10,0),"")</f>
        <v>3</v>
      </c>
      <c r="BI11" s="234">
        <f>VLOOKUP(AQ:AQ,[1]MICHELIN!$B:$AH,32,0)</f>
        <v>605922076</v>
      </c>
      <c r="BJ11" s="234">
        <f>VLOOKUP(AQ:AQ,[1]MICHELIN!$B:$AH,33,0)</f>
        <v>605922129</v>
      </c>
      <c r="BK11" s="191"/>
      <c r="BL11" s="191"/>
      <c r="BM11" s="191"/>
      <c r="BN11" s="191"/>
      <c r="BO11" s="191"/>
      <c r="BP11" s="191"/>
      <c r="BQ11" s="191"/>
      <c r="BR11" s="191"/>
      <c r="BS11" s="191"/>
      <c r="BT11" s="191"/>
      <c r="BU11" s="191"/>
      <c r="BV11" s="191"/>
      <c r="BW11" s="191"/>
      <c r="BX11" s="191"/>
    </row>
    <row r="12" spans="1:76" s="11" customFormat="1" ht="19.5" customHeight="1">
      <c r="A12" s="11">
        <f t="shared" si="0"/>
        <v>1</v>
      </c>
      <c r="B12" s="239">
        <f t="shared" si="1"/>
        <v>2054517157700</v>
      </c>
      <c r="C12" s="225">
        <f t="shared" si="2"/>
        <v>12</v>
      </c>
      <c r="D12" s="11" t="s">
        <v>4059</v>
      </c>
      <c r="E12" s="11" t="s">
        <v>735</v>
      </c>
      <c r="F12" s="158" t="s">
        <v>5824</v>
      </c>
      <c r="G12" s="132" t="str">
        <f t="shared" si="3"/>
        <v>17</v>
      </c>
      <c r="H12" s="225">
        <v>9</v>
      </c>
      <c r="I12" s="225">
        <f t="shared" si="4"/>
        <v>9</v>
      </c>
      <c r="J12" s="131">
        <v>1014</v>
      </c>
      <c r="K12" s="132" t="s">
        <v>1748</v>
      </c>
      <c r="L12" s="132">
        <v>11</v>
      </c>
      <c r="M12" s="134" t="s">
        <v>1776</v>
      </c>
      <c r="N12" s="226" t="s">
        <v>14223</v>
      </c>
      <c r="O12" s="226" t="s">
        <v>1777</v>
      </c>
      <c r="P12" s="227">
        <v>24473</v>
      </c>
      <c r="Q12" s="228">
        <f t="shared" si="5"/>
        <v>22237.272727272724</v>
      </c>
      <c r="R12" s="143">
        <f t="shared" si="6"/>
        <v>0.16671436163689127</v>
      </c>
      <c r="S12" s="192">
        <v>1074476185</v>
      </c>
      <c r="T12" s="285" t="s">
        <v>6552</v>
      </c>
      <c r="U12" s="189">
        <f t="shared" si="7"/>
        <v>23573</v>
      </c>
      <c r="V12" s="11">
        <v>900</v>
      </c>
      <c r="W12" s="229">
        <v>24473</v>
      </c>
      <c r="X12" s="135">
        <f t="shared" si="8"/>
        <v>18530</v>
      </c>
      <c r="Y12" s="230">
        <f t="shared" si="9"/>
        <v>22237.272727272724</v>
      </c>
      <c r="Z12" s="141">
        <f t="shared" si="10"/>
        <v>3.7674171535978518E-2</v>
      </c>
      <c r="AA12" s="136">
        <f t="shared" si="11"/>
        <v>0.16671436163689127</v>
      </c>
      <c r="AB12" s="144" t="s">
        <v>14340</v>
      </c>
      <c r="AC12" s="144"/>
      <c r="AD12" s="184">
        <f t="shared" si="12"/>
        <v>23110</v>
      </c>
      <c r="AE12" s="182">
        <f t="shared" si="13"/>
        <v>25395</v>
      </c>
      <c r="AF12" s="128">
        <f t="shared" si="14"/>
        <v>2285.5499999999997</v>
      </c>
      <c r="AG12" s="129">
        <f t="shared" si="15"/>
        <v>463.54999999999973</v>
      </c>
      <c r="AH12" s="130">
        <f t="shared" si="16"/>
        <v>1.8253593227013181E-2</v>
      </c>
      <c r="AI12" s="137">
        <f t="shared" si="17"/>
        <v>1822</v>
      </c>
      <c r="AJ12" s="138">
        <f t="shared" si="18"/>
        <v>7.1746406772986812E-2</v>
      </c>
      <c r="AK12" s="138">
        <f t="shared" si="19"/>
        <v>0.1484607684098781</v>
      </c>
      <c r="AM12" s="11">
        <f t="shared" si="20"/>
        <v>20570.5</v>
      </c>
      <c r="AN12" s="412">
        <f t="shared" si="21"/>
        <v>18689.545454545452</v>
      </c>
      <c r="AO12" s="412">
        <f t="shared" si="22"/>
        <v>159.54545454545223</v>
      </c>
      <c r="AP12" s="413">
        <f t="shared" si="23"/>
        <v>8.5366150254151552E-3</v>
      </c>
      <c r="AQ12" s="192">
        <v>2054517157700</v>
      </c>
      <c r="AR12" s="192">
        <f>VLOOKUP(AQ:AQ,[1]MICHELIN!$B:$O,2,0)</f>
        <v>4985009753187</v>
      </c>
      <c r="AS12" s="192" t="str">
        <f>VLOOKUP(AQ:AQ,[1]MICHELIN!$B:$O,3,0)</f>
        <v>728550</v>
      </c>
      <c r="AT12" s="231" t="str">
        <f>VLOOKUP(AQ:AQ,[1]MICHELIN!$B:$O,4,0)</f>
        <v>CROSSCLIMATE 2</v>
      </c>
      <c r="AU12" s="231" t="str">
        <f>VLOOKUP(AQ:AQ,[1]MICHELIN!$B:$O,5,0)</f>
        <v>205/45R17 88W XL</v>
      </c>
      <c r="AV12" s="232" t="str">
        <f>VLOOKUP(AQ:AQ,[1]MICHELIN!$B:$O,6,0)</f>
        <v>205/45R17</v>
      </c>
      <c r="AW12" s="232">
        <f>VLOOKUP(AQ:AQ,[1]MICHELIN!$B:$O,7,0)</f>
        <v>38600</v>
      </c>
      <c r="AX12" s="233">
        <f>VLOOKUP(AQ:AQ,[1]MICHELIN!$B:$K,8,0)</f>
        <v>18530</v>
      </c>
      <c r="AY12" s="233">
        <f>VLOOKUP(AQ:AQ,[1]MICHELIN!$B:$K,9,0)</f>
        <v>12</v>
      </c>
      <c r="AZ12" s="233">
        <f>VLOOKUP(AQ:AQ,[1]MICHELIN!$B:$K,10,0)</f>
        <v>9</v>
      </c>
      <c r="BA12" s="233">
        <f>VLOOKUP(AQ:AQ,[1]MICHELIN!$B:$O,11,0)</f>
        <v>24580</v>
      </c>
      <c r="BB12" s="233">
        <f>VLOOKUP(AQ:AQ,[1]MICHELIN!$B:$O,12,0)</f>
        <v>21868.181818181816</v>
      </c>
      <c r="BC12" s="233">
        <f t="shared" si="24"/>
        <v>525</v>
      </c>
      <c r="BD12" s="204" t="s">
        <v>3387</v>
      </c>
      <c r="BE12" s="192" t="s">
        <v>227</v>
      </c>
      <c r="BF12" s="133" t="str">
        <f>IFERROR(VLOOKUP(BE:BE,Q商品!B:E,4,0),"")</f>
        <v>2022年製 CROSSCLIMATE2 205/45R17 88W XL オールシーズン 夏冬タイヤ 最短当日発送</v>
      </c>
      <c r="BG12" s="133" t="str">
        <f>IFERROR(VLOOKUP(AQ:AQ,在庫!B:M,12,0),"")</f>
        <v>2022年製</v>
      </c>
      <c r="BH12" s="133">
        <f>IFERROR(VLOOKUP(AQ:AQ,在庫!B:L,10,0),"")</f>
        <v>2</v>
      </c>
      <c r="BI12" s="234">
        <f>VLOOKUP(AQ:AQ,[1]MICHELIN!$B:$AH,32,0)</f>
        <v>605922061</v>
      </c>
      <c r="BJ12" s="234">
        <f>VLOOKUP(AQ:AQ,[1]MICHELIN!$B:$AH,33,0)</f>
        <v>605922114</v>
      </c>
      <c r="BK12" s="191"/>
      <c r="BL12" s="191"/>
      <c r="BM12" s="191"/>
      <c r="BN12" s="191"/>
      <c r="BO12" s="191"/>
      <c r="BP12" s="191"/>
      <c r="BQ12" s="191"/>
      <c r="BR12" s="191"/>
      <c r="BS12" s="191"/>
      <c r="BT12" s="191"/>
      <c r="BU12" s="191"/>
      <c r="BV12" s="191"/>
      <c r="BW12" s="191"/>
      <c r="BX12" s="191"/>
    </row>
    <row r="13" spans="1:76" s="11" customFormat="1" ht="19.5" customHeight="1">
      <c r="A13" s="11">
        <f t="shared" si="0"/>
        <v>1</v>
      </c>
      <c r="B13" s="239">
        <f t="shared" si="1"/>
        <v>2055017157702</v>
      </c>
      <c r="C13" s="225">
        <f t="shared" si="2"/>
        <v>46</v>
      </c>
      <c r="D13" s="11" t="s">
        <v>5180</v>
      </c>
      <c r="E13" s="11" t="s">
        <v>737</v>
      </c>
      <c r="F13" s="158" t="s">
        <v>5825</v>
      </c>
      <c r="G13" s="132" t="str">
        <f t="shared" si="3"/>
        <v>17</v>
      </c>
      <c r="H13" s="225">
        <v>8</v>
      </c>
      <c r="I13" s="225">
        <f t="shared" si="4"/>
        <v>8</v>
      </c>
      <c r="J13" s="131">
        <v>1014</v>
      </c>
      <c r="K13" s="132" t="s">
        <v>1748</v>
      </c>
      <c r="L13" s="132">
        <v>12</v>
      </c>
      <c r="M13" s="134" t="s">
        <v>1782</v>
      </c>
      <c r="N13" s="226" t="s">
        <v>14224</v>
      </c>
      <c r="O13" s="226" t="s">
        <v>1970</v>
      </c>
      <c r="P13" s="227">
        <v>22029</v>
      </c>
      <c r="Q13" s="228">
        <f t="shared" si="5"/>
        <v>19984.545454545452</v>
      </c>
      <c r="R13" s="143">
        <f t="shared" si="6"/>
        <v>0.17135968703088741</v>
      </c>
      <c r="S13" s="192">
        <v>1074476368</v>
      </c>
      <c r="T13" s="288" t="s">
        <v>6553</v>
      </c>
      <c r="U13" s="189">
        <f t="shared" si="7"/>
        <v>22029</v>
      </c>
      <c r="W13" s="229">
        <v>22029</v>
      </c>
      <c r="X13" s="135">
        <f t="shared" si="8"/>
        <v>16560</v>
      </c>
      <c r="Y13" s="230">
        <f t="shared" si="9"/>
        <v>19984.545454545452</v>
      </c>
      <c r="Z13" s="141">
        <f t="shared" si="10"/>
        <v>0.11370782298559301</v>
      </c>
      <c r="AA13" s="136">
        <f t="shared" si="11"/>
        <v>0.17135968703088741</v>
      </c>
      <c r="AB13" s="144" t="s">
        <v>14340</v>
      </c>
      <c r="AC13" s="144"/>
      <c r="AD13" s="184">
        <f t="shared" si="12"/>
        <v>21597</v>
      </c>
      <c r="AE13" s="182">
        <f t="shared" si="13"/>
        <v>23732</v>
      </c>
      <c r="AF13" s="128">
        <f t="shared" si="14"/>
        <v>2135.88</v>
      </c>
      <c r="AG13" s="129">
        <f t="shared" si="15"/>
        <v>432.88000000000011</v>
      </c>
      <c r="AH13" s="130">
        <f t="shared" si="16"/>
        <v>1.8240350581493345E-2</v>
      </c>
      <c r="AI13" s="137">
        <f t="shared" si="17"/>
        <v>1703</v>
      </c>
      <c r="AJ13" s="138">
        <f t="shared" si="18"/>
        <v>7.1759649418506655E-2</v>
      </c>
      <c r="AK13" s="138">
        <f t="shared" si="19"/>
        <v>0.15311933644939407</v>
      </c>
      <c r="AM13" s="11">
        <f t="shared" si="20"/>
        <v>19223.8</v>
      </c>
      <c r="AN13" s="412">
        <f t="shared" si="21"/>
        <v>17434.363636363636</v>
      </c>
      <c r="AO13" s="412">
        <f t="shared" si="22"/>
        <v>874.36363636363603</v>
      </c>
      <c r="AP13" s="413">
        <f t="shared" si="23"/>
        <v>5.0151737947001201E-2</v>
      </c>
      <c r="AQ13" s="192">
        <v>2055017157702</v>
      </c>
      <c r="AR13" s="192">
        <f>VLOOKUP(AQ:AQ,[1]MICHELIN!$B:$O,2,0)</f>
        <v>4985009753316</v>
      </c>
      <c r="AS13" s="192" t="str">
        <f>VLOOKUP(AQ:AQ,[1]MICHELIN!$B:$O,3,0)</f>
        <v>728680</v>
      </c>
      <c r="AT13" s="231" t="str">
        <f>VLOOKUP(AQ:AQ,[1]MICHELIN!$B:$O,4,0)</f>
        <v>CROSSCLIMATE 2</v>
      </c>
      <c r="AU13" s="231" t="str">
        <f>VLOOKUP(AQ:AQ,[1]MICHELIN!$B:$O,5,0)</f>
        <v>205/50R17 93W XL</v>
      </c>
      <c r="AV13" s="232" t="str">
        <f>VLOOKUP(AQ:AQ,[1]MICHELIN!$B:$O,6,0)</f>
        <v>205/50R17</v>
      </c>
      <c r="AW13" s="232">
        <f>VLOOKUP(AQ:AQ,[1]MICHELIN!$B:$O,7,0)</f>
        <v>34500</v>
      </c>
      <c r="AX13" s="233">
        <f>VLOOKUP(AQ:AQ,[1]MICHELIN!$B:$K,8,0)</f>
        <v>16560</v>
      </c>
      <c r="AY13" s="233">
        <f>VLOOKUP(AQ:AQ,[1]MICHELIN!$B:$K,9,0)</f>
        <v>46</v>
      </c>
      <c r="AZ13" s="233">
        <f>VLOOKUP(AQ:AQ,[1]MICHELIN!$B:$K,10,0)</f>
        <v>8</v>
      </c>
      <c r="BA13" s="233">
        <f>VLOOKUP(AQ:AQ,[1]MICHELIN!$B:$O,11,0)</f>
        <v>21980</v>
      </c>
      <c r="BB13" s="233">
        <f>VLOOKUP(AQ:AQ,[1]MICHELIN!$B:$O,12,0)</f>
        <v>19504.545454545452</v>
      </c>
      <c r="BC13" s="233">
        <f t="shared" si="24"/>
        <v>525</v>
      </c>
      <c r="BD13" s="204" t="s">
        <v>3387</v>
      </c>
      <c r="BE13" s="192" t="s">
        <v>228</v>
      </c>
      <c r="BF13" s="133" t="str">
        <f>IFERROR(VLOOKUP(BE:BE,Q商品!B:E,4,0),"")</f>
        <v>2022年製以降 CROSSCLIMATE2 205/50R17 93W XL オールシーズン 夏冬タイヤ 最短当日発送</v>
      </c>
      <c r="BG13" s="133" t="str">
        <f>IFERROR(VLOOKUP(AQ:AQ,在庫!B:M,12,0),"")</f>
        <v>2023年製</v>
      </c>
      <c r="BH13" s="133">
        <f>IFERROR(VLOOKUP(AQ:AQ,在庫!B:L,10,0),"")</f>
        <v>1</v>
      </c>
      <c r="BI13" s="234">
        <f>VLOOKUP(AQ:AQ,[1]MICHELIN!$B:$AH,32,0)</f>
        <v>605922062</v>
      </c>
      <c r="BJ13" s="234">
        <f>VLOOKUP(AQ:AQ,[1]MICHELIN!$B:$AH,33,0)</f>
        <v>605922115</v>
      </c>
      <c r="BK13" s="191"/>
      <c r="BL13" s="191"/>
      <c r="BM13" s="191"/>
      <c r="BN13" s="191"/>
      <c r="BO13" s="191"/>
      <c r="BP13" s="191"/>
      <c r="BQ13" s="191"/>
      <c r="BR13" s="191"/>
      <c r="BS13" s="191"/>
      <c r="BT13" s="191"/>
      <c r="BU13" s="191"/>
      <c r="BV13" s="191"/>
      <c r="BW13" s="191"/>
      <c r="BX13" s="191"/>
    </row>
    <row r="14" spans="1:76" s="11" customFormat="1" ht="19.5" customHeight="1">
      <c r="A14" s="237">
        <f t="shared" si="0"/>
        <v>1</v>
      </c>
      <c r="B14" s="249">
        <f t="shared" si="1"/>
        <v>2055516159993</v>
      </c>
      <c r="C14" s="225">
        <f t="shared" si="2"/>
        <v>0</v>
      </c>
      <c r="D14" s="11" t="s">
        <v>4059</v>
      </c>
      <c r="E14" s="358" t="s">
        <v>1620</v>
      </c>
      <c r="F14" s="158" t="s">
        <v>6008</v>
      </c>
      <c r="G14" s="132" t="str">
        <f t="shared" si="3"/>
        <v>16</v>
      </c>
      <c r="H14" s="225">
        <v>0</v>
      </c>
      <c r="I14" s="225">
        <f t="shared" si="4"/>
        <v>0</v>
      </c>
      <c r="J14" s="131"/>
      <c r="K14" s="132" t="s">
        <v>5186</v>
      </c>
      <c r="L14" s="324">
        <v>13</v>
      </c>
      <c r="M14" s="134"/>
      <c r="N14" s="226"/>
      <c r="O14" s="226"/>
      <c r="P14" s="227"/>
      <c r="Q14" s="228">
        <f t="shared" si="5"/>
        <v>0</v>
      </c>
      <c r="R14" s="143" t="str">
        <f t="shared" si="6"/>
        <v/>
      </c>
      <c r="S14" s="238"/>
      <c r="T14" s="288"/>
      <c r="U14" s="189">
        <f t="shared" si="7"/>
        <v>0</v>
      </c>
      <c r="W14" s="229"/>
      <c r="X14" s="135">
        <f t="shared" si="8"/>
        <v>8999</v>
      </c>
      <c r="Y14" s="230">
        <f t="shared" si="9"/>
        <v>0</v>
      </c>
      <c r="Z14" s="141" t="str">
        <f t="shared" si="10"/>
        <v/>
      </c>
      <c r="AA14" s="136" t="str">
        <f t="shared" si="11"/>
        <v/>
      </c>
      <c r="AB14" s="309" t="s">
        <v>14114</v>
      </c>
      <c r="AC14" s="144"/>
      <c r="AD14" s="184">
        <f t="shared" si="12"/>
        <v>0</v>
      </c>
      <c r="AE14" s="182">
        <f t="shared" si="13"/>
        <v>0</v>
      </c>
      <c r="AF14" s="128">
        <f t="shared" si="14"/>
        <v>0</v>
      </c>
      <c r="AG14" s="129">
        <f t="shared" si="15"/>
        <v>0</v>
      </c>
      <c r="AH14" s="130" t="str">
        <f t="shared" si="16"/>
        <v/>
      </c>
      <c r="AI14" s="137">
        <f t="shared" si="17"/>
        <v>0</v>
      </c>
      <c r="AJ14" s="138" t="str">
        <f t="shared" si="18"/>
        <v/>
      </c>
      <c r="AK14" s="138" t="str">
        <f t="shared" si="19"/>
        <v/>
      </c>
      <c r="AM14" s="11">
        <f t="shared" si="20"/>
        <v>0</v>
      </c>
      <c r="AN14" s="412">
        <f t="shared" si="21"/>
        <v>0</v>
      </c>
      <c r="AO14" s="412">
        <f t="shared" si="22"/>
        <v>-8999</v>
      </c>
      <c r="AP14" s="413" t="e">
        <f t="shared" si="23"/>
        <v>#DIV/0!</v>
      </c>
      <c r="AQ14" s="192">
        <v>2055516159993</v>
      </c>
      <c r="AR14" s="192" t="str">
        <f>VLOOKUP(AQ:AQ,[1]MICHELIN!$B:$O,2,0)</f>
        <v/>
      </c>
      <c r="AS14" s="192" t="str">
        <f>VLOOKUP(AQ:AQ,[1]MICHELIN!$B:$O,3,0)</f>
        <v/>
      </c>
      <c r="AT14" s="231" t="str">
        <f>VLOOKUP(AQ:AQ,[1]MICHELIN!$B:$O,4,0)</f>
        <v>CROSSCLIMATE 2（並行）</v>
      </c>
      <c r="AU14" s="231" t="str">
        <f>VLOOKUP(AQ:AQ,[1]MICHELIN!$B:$O,5,0)</f>
        <v>205/55R16 91H（ストップ）</v>
      </c>
      <c r="AV14" s="232" t="str">
        <f>VLOOKUP(AQ:AQ,[1]MICHELIN!$B:$O,6,0)</f>
        <v>205/55R16</v>
      </c>
      <c r="AW14" s="232" t="str">
        <f>VLOOKUP(AQ:AQ,[1]MICHELIN!$B:$O,7,0)</f>
        <v/>
      </c>
      <c r="AX14" s="233">
        <f>VLOOKUP(AQ:AQ,[1]MICHELIN!$B:$K,8,0)</f>
        <v>8999</v>
      </c>
      <c r="AY14" s="233">
        <f>VLOOKUP(AQ:AQ,[1]MICHELIN!$B:$K,9,0)</f>
        <v>0</v>
      </c>
      <c r="AZ14" s="233">
        <f>VLOOKUP(AQ:AQ,[1]MICHELIN!$B:$K,10,0)</f>
        <v>0</v>
      </c>
      <c r="BA14" s="233">
        <f>VLOOKUP(AQ:AQ,[1]MICHELIN!$B:$O,11,0)</f>
        <v>14300</v>
      </c>
      <c r="BB14" s="233">
        <f>VLOOKUP(AQ:AQ,[1]MICHELIN!$B:$O,12,0)</f>
        <v>12522.727272727272</v>
      </c>
      <c r="BC14" s="233">
        <f t="shared" si="24"/>
        <v>525</v>
      </c>
      <c r="BD14" s="204" t="s">
        <v>3388</v>
      </c>
      <c r="BE14" s="192"/>
      <c r="BF14" s="133" t="str">
        <f>IFERROR(VLOOKUP(BE:BE,Q商品!B:E,4,0),"")</f>
        <v/>
      </c>
      <c r="BG14" s="133" t="str">
        <f>IFERROR(VLOOKUP(AQ:AQ,在庫!B:M,12,0),"")</f>
        <v/>
      </c>
      <c r="BH14" s="133" t="str">
        <f>IFERROR(VLOOKUP(AQ:AQ,在庫!B:L,10,0),"")</f>
        <v/>
      </c>
      <c r="BI14" s="234" t="str">
        <f>VLOOKUP(AQ:AQ,[1]MICHELIN!$B:$AH,32,0)</f>
        <v/>
      </c>
      <c r="BJ14" s="234" t="str">
        <f>VLOOKUP(AQ:AQ,[1]MICHELIN!$B:$AH,33,0)</f>
        <v/>
      </c>
      <c r="BK14" s="191"/>
      <c r="BL14" s="191"/>
      <c r="BM14" s="191"/>
      <c r="BN14" s="191"/>
      <c r="BO14" s="191"/>
      <c r="BP14" s="191"/>
      <c r="BQ14" s="191"/>
      <c r="BR14" s="191"/>
      <c r="BS14" s="191"/>
      <c r="BT14" s="191"/>
      <c r="BU14" s="191"/>
      <c r="BV14" s="191"/>
      <c r="BW14" s="191"/>
      <c r="BX14" s="191"/>
    </row>
    <row r="15" spans="1:76" s="11" customFormat="1" ht="19.5" customHeight="1">
      <c r="A15" s="237">
        <f t="shared" si="0"/>
        <v>1</v>
      </c>
      <c r="B15" s="249">
        <f t="shared" si="1"/>
        <v>2055516159979</v>
      </c>
      <c r="C15" s="225">
        <f t="shared" si="2"/>
        <v>107</v>
      </c>
      <c r="D15" s="153" t="s">
        <v>4059</v>
      </c>
      <c r="E15" s="11" t="s">
        <v>7365</v>
      </c>
      <c r="F15" s="158" t="s">
        <v>7450</v>
      </c>
      <c r="G15" s="132" t="str">
        <f t="shared" si="3"/>
        <v>16</v>
      </c>
      <c r="H15" s="225">
        <v>1</v>
      </c>
      <c r="I15" s="225">
        <f t="shared" si="4"/>
        <v>1</v>
      </c>
      <c r="J15" s="131"/>
      <c r="K15" s="132" t="s">
        <v>5186</v>
      </c>
      <c r="L15" s="324">
        <v>13</v>
      </c>
      <c r="M15" s="157" t="s">
        <v>3422</v>
      </c>
      <c r="N15" s="241" t="s">
        <v>4735</v>
      </c>
      <c r="O15" s="226">
        <v>0</v>
      </c>
      <c r="P15" s="242">
        <v>18800</v>
      </c>
      <c r="Q15" s="228">
        <f t="shared" si="5"/>
        <v>16993.636363636364</v>
      </c>
      <c r="R15" s="143">
        <f t="shared" si="6"/>
        <v>0.28943989728775477</v>
      </c>
      <c r="S15" s="238">
        <v>1075483584</v>
      </c>
      <c r="T15" s="310" t="s">
        <v>7370</v>
      </c>
      <c r="U15" s="189">
        <f t="shared" si="7"/>
        <v>18800</v>
      </c>
      <c r="W15" s="180">
        <v>18800</v>
      </c>
      <c r="X15" s="135">
        <f t="shared" si="8"/>
        <v>12075</v>
      </c>
      <c r="Y15" s="230">
        <f t="shared" si="9"/>
        <v>16993.636363636364</v>
      </c>
      <c r="Z15" s="141">
        <f t="shared" si="10"/>
        <v>7.7287234042553221E-2</v>
      </c>
      <c r="AA15" s="136">
        <f t="shared" si="11"/>
        <v>0.28943989728775477</v>
      </c>
      <c r="AB15" s="309" t="s">
        <v>14114</v>
      </c>
      <c r="AC15" s="144"/>
      <c r="AD15" s="184">
        <f t="shared" si="12"/>
        <v>18431</v>
      </c>
      <c r="AE15" s="182">
        <f t="shared" si="13"/>
        <v>20253</v>
      </c>
      <c r="AF15" s="128">
        <f t="shared" si="14"/>
        <v>1822.77</v>
      </c>
      <c r="AG15" s="129">
        <f t="shared" si="15"/>
        <v>369.77</v>
      </c>
      <c r="AH15" s="130">
        <f t="shared" si="16"/>
        <v>1.82575420925295E-2</v>
      </c>
      <c r="AI15" s="137">
        <f t="shared" si="17"/>
        <v>1453</v>
      </c>
      <c r="AJ15" s="138">
        <f t="shared" si="18"/>
        <v>7.1742457907470497E-2</v>
      </c>
      <c r="AK15" s="138">
        <f t="shared" si="19"/>
        <v>0.27118235519522527</v>
      </c>
      <c r="AL15" s="11" t="s">
        <v>13397</v>
      </c>
      <c r="AM15" s="11">
        <f t="shared" si="20"/>
        <v>16405.7</v>
      </c>
      <c r="AN15" s="412">
        <f t="shared" si="21"/>
        <v>14817</v>
      </c>
      <c r="AO15" s="412">
        <f t="shared" si="22"/>
        <v>2742</v>
      </c>
      <c r="AP15" s="413">
        <f t="shared" si="23"/>
        <v>0.18505770398866167</v>
      </c>
      <c r="AQ15" s="192">
        <v>2055516159979</v>
      </c>
      <c r="AR15" s="192">
        <f>VLOOKUP(AQ:AQ,[1]MICHELIN!$B:$O,2,0)</f>
        <v>3528706599323</v>
      </c>
      <c r="AS15" s="192" t="str">
        <f>VLOOKUP(AQ:AQ,[1]MICHELIN!$B:$O,3,0)</f>
        <v>659932</v>
      </c>
      <c r="AT15" s="231" t="str">
        <f>VLOOKUP(AQ:AQ,[1]MICHELIN!$B:$O,4,0)</f>
        <v>CROSSCLIMATE 2（並行）</v>
      </c>
      <c r="AU15" s="231" t="str">
        <f>VLOOKUP(AQ:AQ,[1]MICHELIN!$B:$O,5,0)</f>
        <v>205/55R16 91W</v>
      </c>
      <c r="AV15" s="232" t="str">
        <f>VLOOKUP(AQ:AQ,[1]MICHELIN!$B:$O,6,0)</f>
        <v>205/55R16</v>
      </c>
      <c r="AW15" s="232" t="str">
        <f>VLOOKUP(AQ:AQ,[1]MICHELIN!$B:$O,7,0)</f>
        <v/>
      </c>
      <c r="AX15" s="233">
        <f>VLOOKUP(AQ:AQ,[1]MICHELIN!$B:$K,8,0)</f>
        <v>12075</v>
      </c>
      <c r="AY15" s="233">
        <f>VLOOKUP(AQ:AQ,[1]MICHELIN!$B:$K,9,0)</f>
        <v>107</v>
      </c>
      <c r="AZ15" s="233">
        <f>VLOOKUP(AQ:AQ,[1]MICHELIN!$B:$K,10,0)</f>
        <v>1</v>
      </c>
      <c r="BA15" s="233">
        <f>VLOOKUP(AQ:AQ,[1]MICHELIN!$B:$O,11,0)</f>
        <v>19780</v>
      </c>
      <c r="BB15" s="233">
        <f>VLOOKUP(AQ:AQ,[1]MICHELIN!$B:$O,12,0)</f>
        <v>17504.545454545452</v>
      </c>
      <c r="BC15" s="233">
        <f t="shared" si="24"/>
        <v>525</v>
      </c>
      <c r="BD15" s="204" t="s">
        <v>7366</v>
      </c>
      <c r="BE15" s="195" t="s">
        <v>7543</v>
      </c>
      <c r="BF15" s="133" t="str">
        <f>IFERROR(VLOOKUP(BE:BE,Q商品!B:E,4,0),"")</f>
        <v>2023年製 CROSSCLIMATE 2 205/55R16 91W オールシーズン 夏冬タイヤ 最短当日発送</v>
      </c>
      <c r="BG15" s="133" t="str">
        <f>IFERROR(VLOOKUP(AQ:AQ,在庫!B:M,12,0),"")</f>
        <v>2023年製</v>
      </c>
      <c r="BH15" s="133">
        <f>IFERROR(VLOOKUP(AQ:AQ,在庫!B:L,10,0),"")</f>
        <v>1</v>
      </c>
      <c r="BI15" s="234" t="str">
        <f>VLOOKUP(AQ:AQ,[1]MICHELIN!$B:$AH,32,0)</f>
        <v/>
      </c>
      <c r="BJ15" s="234" t="str">
        <f>VLOOKUP(AQ:AQ,[1]MICHELIN!$B:$AH,33,0)</f>
        <v/>
      </c>
      <c r="BK15" s="191"/>
      <c r="BL15" s="191"/>
      <c r="BM15" s="191"/>
      <c r="BN15" s="191"/>
      <c r="BO15" s="191"/>
      <c r="BP15" s="191"/>
      <c r="BQ15" s="191"/>
      <c r="BR15" s="191"/>
      <c r="BS15" s="191"/>
      <c r="BT15" s="191"/>
      <c r="BU15" s="191"/>
      <c r="BV15" s="191"/>
      <c r="BW15" s="191"/>
      <c r="BX15" s="191"/>
    </row>
    <row r="16" spans="1:76" s="11" customFormat="1" ht="19.5" customHeight="1">
      <c r="A16" s="237">
        <f t="shared" si="0"/>
        <v>2</v>
      </c>
      <c r="B16" s="249">
        <f t="shared" si="1"/>
        <v>2055516159986</v>
      </c>
      <c r="C16" s="225">
        <f t="shared" si="2"/>
        <v>13</v>
      </c>
      <c r="D16" s="11" t="s">
        <v>4059</v>
      </c>
      <c r="E16" s="358" t="s">
        <v>740</v>
      </c>
      <c r="F16" s="158" t="s">
        <v>5826</v>
      </c>
      <c r="G16" s="132" t="str">
        <f t="shared" si="3"/>
        <v>16</v>
      </c>
      <c r="H16" s="225">
        <v>0</v>
      </c>
      <c r="I16" s="225">
        <f t="shared" si="4"/>
        <v>0</v>
      </c>
      <c r="J16" s="131"/>
      <c r="K16" s="132" t="s">
        <v>1748</v>
      </c>
      <c r="L16" s="324">
        <v>14</v>
      </c>
      <c r="M16" s="134" t="s">
        <v>3422</v>
      </c>
      <c r="N16" s="226">
        <v>17100</v>
      </c>
      <c r="O16" s="226">
        <v>0</v>
      </c>
      <c r="P16" s="227">
        <v>17100</v>
      </c>
      <c r="Q16" s="228">
        <f t="shared" si="5"/>
        <v>15533.636363636362</v>
      </c>
      <c r="R16" s="143">
        <f t="shared" si="6"/>
        <v>0.20250482823198915</v>
      </c>
      <c r="S16" s="238">
        <v>1074476399</v>
      </c>
      <c r="T16" s="286" t="s">
        <v>6555</v>
      </c>
      <c r="U16" s="189">
        <f t="shared" si="7"/>
        <v>17100</v>
      </c>
      <c r="W16" s="229">
        <v>17100</v>
      </c>
      <c r="X16" s="135">
        <f t="shared" si="8"/>
        <v>12388</v>
      </c>
      <c r="Y16" s="230">
        <f t="shared" si="9"/>
        <v>15533.636363636362</v>
      </c>
      <c r="Z16" s="141">
        <f t="shared" si="10"/>
        <v>7.7251461988304015E-2</v>
      </c>
      <c r="AA16" s="136">
        <f t="shared" si="11"/>
        <v>0.20250482823198915</v>
      </c>
      <c r="AB16" s="144" t="s">
        <v>14114</v>
      </c>
      <c r="AC16" s="144"/>
      <c r="AD16" s="184">
        <f t="shared" si="12"/>
        <v>16764</v>
      </c>
      <c r="AE16" s="182">
        <f t="shared" si="13"/>
        <v>18421</v>
      </c>
      <c r="AF16" s="128">
        <f t="shared" si="14"/>
        <v>1657.8899999999999</v>
      </c>
      <c r="AG16" s="129">
        <f t="shared" si="15"/>
        <v>336.88999999999987</v>
      </c>
      <c r="AH16" s="130">
        <f t="shared" si="16"/>
        <v>1.82883665381901E-2</v>
      </c>
      <c r="AI16" s="137">
        <f t="shared" si="17"/>
        <v>1321</v>
      </c>
      <c r="AJ16" s="138">
        <f t="shared" si="18"/>
        <v>7.1711633461809893E-2</v>
      </c>
      <c r="AK16" s="138">
        <f t="shared" si="19"/>
        <v>0.18421646169379904</v>
      </c>
      <c r="AM16" s="11">
        <f t="shared" si="20"/>
        <v>14921.9</v>
      </c>
      <c r="AN16" s="412">
        <f t="shared" si="21"/>
        <v>13553.545454545452</v>
      </c>
      <c r="AO16" s="412">
        <f t="shared" si="22"/>
        <v>1165.5454545454522</v>
      </c>
      <c r="AP16" s="413">
        <f t="shared" si="23"/>
        <v>8.5995613358463577E-2</v>
      </c>
      <c r="AQ16" s="192">
        <v>2055516159986</v>
      </c>
      <c r="AR16" s="192" t="str">
        <f>VLOOKUP(AQ:AQ,[1]MICHELIN!$B:$O,2,0)</f>
        <v/>
      </c>
      <c r="AS16" s="192" t="str">
        <f>VLOOKUP(AQ:AQ,[1]MICHELIN!$B:$O,3,0)</f>
        <v/>
      </c>
      <c r="AT16" s="231" t="str">
        <f>VLOOKUP(AQ:AQ,[1]MICHELIN!$B:$O,4,0)</f>
        <v>CROSSCLIMATE 2（並行）</v>
      </c>
      <c r="AU16" s="231" t="str">
        <f>VLOOKUP(AQ:AQ,[1]MICHELIN!$B:$O,5,0)</f>
        <v>205/55R16 94V XL（販売中）</v>
      </c>
      <c r="AV16" s="232" t="str">
        <f>VLOOKUP(AQ:AQ,[1]MICHELIN!$B:$O,6,0)</f>
        <v>205/55R16</v>
      </c>
      <c r="AW16" s="232" t="str">
        <f>VLOOKUP(AQ:AQ,[1]MICHELIN!$B:$O,7,0)</f>
        <v/>
      </c>
      <c r="AX16" s="233">
        <f>VLOOKUP(AQ:AQ,[1]MICHELIN!$B:$K,8,0)</f>
        <v>12388</v>
      </c>
      <c r="AY16" s="233">
        <f>VLOOKUP(AQ:AQ,[1]MICHELIN!$B:$K,9,0)</f>
        <v>13</v>
      </c>
      <c r="AZ16" s="233">
        <f>VLOOKUP(AQ:AQ,[1]MICHELIN!$B:$K,10,0)</f>
        <v>0</v>
      </c>
      <c r="BA16" s="233">
        <f>VLOOKUP(AQ:AQ,[1]MICHELIN!$B:$O,11,0)</f>
        <v>16680</v>
      </c>
      <c r="BB16" s="233">
        <f>VLOOKUP(AQ:AQ,[1]MICHELIN!$B:$O,12,0)</f>
        <v>14686.363636363636</v>
      </c>
      <c r="BC16" s="233">
        <f t="shared" si="24"/>
        <v>524.99999999999818</v>
      </c>
      <c r="BD16" s="204" t="s">
        <v>3388</v>
      </c>
      <c r="BE16" s="192" t="s">
        <v>269</v>
      </c>
      <c r="BF16" s="133" t="str">
        <f>IFERROR(VLOOKUP(BE:BE,Q商品!B:E,4,0),"")</f>
        <v>2022年製 CROSSCLIMATE2 205/55R16 94V XLオールシーズン 夏冬タイヤ 最短当日発送</v>
      </c>
      <c r="BG16" s="133" t="str">
        <f>IFERROR(VLOOKUP(AQ:AQ,在庫!B:M,12,0),"")</f>
        <v/>
      </c>
      <c r="BH16" s="133" t="str">
        <f>IFERROR(VLOOKUP(AQ:AQ,在庫!B:L,10,0),"")</f>
        <v/>
      </c>
      <c r="BI16" s="234" t="str">
        <f>VLOOKUP(AQ:AQ,[1]MICHELIN!$B:$AH,32,0)</f>
        <v/>
      </c>
      <c r="BJ16" s="234" t="str">
        <f>VLOOKUP(AQ:AQ,[1]MICHELIN!$B:$AH,33,0)</f>
        <v/>
      </c>
      <c r="BK16" s="191"/>
      <c r="BL16" s="191"/>
      <c r="BM16" s="191"/>
      <c r="BN16" s="191"/>
      <c r="BO16" s="191"/>
      <c r="BP16" s="191"/>
      <c r="BQ16" s="191"/>
      <c r="BR16" s="191"/>
      <c r="BS16" s="191"/>
      <c r="BT16" s="191"/>
      <c r="BU16" s="191"/>
      <c r="BV16" s="191"/>
      <c r="BW16" s="191"/>
      <c r="BX16" s="191"/>
    </row>
    <row r="17" spans="1:76" s="11" customFormat="1" ht="19.5" customHeight="1">
      <c r="A17" s="11">
        <f t="shared" si="0"/>
        <v>2</v>
      </c>
      <c r="B17" s="239">
        <f t="shared" si="1"/>
        <v>2055516157708</v>
      </c>
      <c r="C17" s="225">
        <f t="shared" si="2"/>
        <v>40</v>
      </c>
      <c r="D17" s="11" t="s">
        <v>4059</v>
      </c>
      <c r="E17" s="11" t="s">
        <v>740</v>
      </c>
      <c r="F17" s="158" t="s">
        <v>5826</v>
      </c>
      <c r="G17" s="132" t="str">
        <f t="shared" si="3"/>
        <v>16</v>
      </c>
      <c r="H17" s="225">
        <v>1</v>
      </c>
      <c r="I17" s="225">
        <f t="shared" si="4"/>
        <v>1</v>
      </c>
      <c r="J17" s="131"/>
      <c r="K17" s="132" t="s">
        <v>1748</v>
      </c>
      <c r="L17" s="324">
        <v>14</v>
      </c>
      <c r="M17" s="134" t="s">
        <v>1780</v>
      </c>
      <c r="N17" s="226" t="s">
        <v>7777</v>
      </c>
      <c r="O17" s="226" t="s">
        <v>1777</v>
      </c>
      <c r="P17" s="227">
        <v>17100</v>
      </c>
      <c r="Q17" s="228">
        <f t="shared" si="5"/>
        <v>15509.090909090908</v>
      </c>
      <c r="R17" s="143">
        <f t="shared" si="6"/>
        <v>3.7338804220398529E-2</v>
      </c>
      <c r="S17" s="192">
        <v>1074476183</v>
      </c>
      <c r="T17" s="285" t="s">
        <v>6554</v>
      </c>
      <c r="U17" s="189">
        <f t="shared" si="7"/>
        <v>19180</v>
      </c>
      <c r="V17" s="11">
        <v>900</v>
      </c>
      <c r="W17" s="229">
        <v>20080</v>
      </c>
      <c r="X17" s="135">
        <f t="shared" si="8"/>
        <v>14930</v>
      </c>
      <c r="Y17" s="230">
        <f t="shared" si="9"/>
        <v>18218.181818181816</v>
      </c>
      <c r="Z17" s="141">
        <f t="shared" si="10"/>
        <v>0.20830409356725155</v>
      </c>
      <c r="AA17" s="136">
        <f t="shared" si="11"/>
        <v>0.18048902195608774</v>
      </c>
      <c r="AB17" s="309" t="s">
        <v>14114</v>
      </c>
      <c r="AC17" s="144"/>
      <c r="AD17" s="184">
        <f t="shared" si="12"/>
        <v>18803</v>
      </c>
      <c r="AE17" s="182">
        <f t="shared" si="13"/>
        <v>20662</v>
      </c>
      <c r="AF17" s="128">
        <f t="shared" si="14"/>
        <v>1859.58</v>
      </c>
      <c r="AG17" s="129">
        <f t="shared" si="15"/>
        <v>377.57999999999993</v>
      </c>
      <c r="AH17" s="130">
        <f t="shared" si="16"/>
        <v>1.8274126415642238E-2</v>
      </c>
      <c r="AI17" s="137">
        <f t="shared" si="17"/>
        <v>1482</v>
      </c>
      <c r="AJ17" s="138">
        <f t="shared" si="18"/>
        <v>7.1725873584357752E-2</v>
      </c>
      <c r="AK17" s="138">
        <f t="shared" si="19"/>
        <v>0.16221489554044549</v>
      </c>
      <c r="AM17" s="11">
        <f t="shared" si="20"/>
        <v>16736.8</v>
      </c>
      <c r="AN17" s="412">
        <f t="shared" si="21"/>
        <v>15178.909090909088</v>
      </c>
      <c r="AO17" s="412">
        <f t="shared" si="22"/>
        <v>248.90909090908826</v>
      </c>
      <c r="AP17" s="413">
        <f t="shared" si="23"/>
        <v>1.6398351779981623E-2</v>
      </c>
      <c r="AQ17" s="192">
        <v>2055516157708</v>
      </c>
      <c r="AR17" s="192">
        <f>VLOOKUP(AQ:AQ,[1]MICHELIN!$B:$O,2,0)</f>
        <v>4985009753385</v>
      </c>
      <c r="AS17" s="192" t="str">
        <f>VLOOKUP(AQ:AQ,[1]MICHELIN!$B:$O,3,0)</f>
        <v>728750</v>
      </c>
      <c r="AT17" s="231" t="str">
        <f>VLOOKUP(AQ:AQ,[1]MICHELIN!$B:$O,4,0)</f>
        <v>CROSSCLIMATE 2</v>
      </c>
      <c r="AU17" s="231" t="str">
        <f>VLOOKUP(AQ:AQ,[1]MICHELIN!$B:$O,5,0)</f>
        <v>205/55R16 94V XL</v>
      </c>
      <c r="AV17" s="232" t="str">
        <f>VLOOKUP(AQ:AQ,[1]MICHELIN!$B:$O,6,0)</f>
        <v>205/55R16</v>
      </c>
      <c r="AW17" s="232">
        <f>VLOOKUP(AQ:AQ,[1]MICHELIN!$B:$O,7,0)</f>
        <v>31100</v>
      </c>
      <c r="AX17" s="233">
        <f>VLOOKUP(AQ:AQ,[1]MICHELIN!$B:$K,8,0)</f>
        <v>14930</v>
      </c>
      <c r="AY17" s="233">
        <f>VLOOKUP(AQ:AQ,[1]MICHELIN!$B:$K,9,0)</f>
        <v>40</v>
      </c>
      <c r="AZ17" s="233">
        <f>VLOOKUP(AQ:AQ,[1]MICHELIN!$B:$K,10,0)</f>
        <v>1</v>
      </c>
      <c r="BA17" s="233">
        <f>VLOOKUP(AQ:AQ,[1]MICHELIN!$B:$O,11,0)</f>
        <v>19880</v>
      </c>
      <c r="BB17" s="233">
        <f>VLOOKUP(AQ:AQ,[1]MICHELIN!$B:$O,12,0)</f>
        <v>17595.454545454544</v>
      </c>
      <c r="BC17" s="233">
        <f t="shared" si="24"/>
        <v>525</v>
      </c>
      <c r="BD17" s="204" t="s">
        <v>3387</v>
      </c>
      <c r="BE17" s="192" t="s">
        <v>229</v>
      </c>
      <c r="BF17" s="133" t="str">
        <f>IFERROR(VLOOKUP(BE:BE,Q商品!B:E,4,0),"")</f>
        <v>2023年製 CROSSCLIMATE2 205/55R16 94V XL オールシーズン 夏冬タイヤ 最短当日発送</v>
      </c>
      <c r="BG17" s="133" t="str">
        <f>IFERROR(VLOOKUP(AQ:AQ,在庫!B:M,12,0),"")</f>
        <v>2023年製</v>
      </c>
      <c r="BH17" s="133">
        <f>IFERROR(VLOOKUP(AQ:AQ,在庫!B:L,10,0),"")</f>
        <v>1</v>
      </c>
      <c r="BI17" s="234">
        <f>VLOOKUP(AQ:AQ,[1]MICHELIN!$B:$AH,32,0)</f>
        <v>605922066</v>
      </c>
      <c r="BJ17" s="234">
        <f>VLOOKUP(AQ:AQ,[1]MICHELIN!$B:$AH,33,0)</f>
        <v>605922119</v>
      </c>
      <c r="BK17" s="191"/>
      <c r="BL17" s="191"/>
      <c r="BM17" s="191"/>
      <c r="BN17" s="191"/>
      <c r="BO17" s="191"/>
      <c r="BP17" s="191"/>
      <c r="BQ17" s="191"/>
      <c r="BR17" s="191"/>
      <c r="BS17" s="191"/>
      <c r="BT17" s="191"/>
      <c r="BU17" s="191"/>
      <c r="BV17" s="191"/>
      <c r="BW17" s="191"/>
      <c r="BX17" s="191"/>
    </row>
    <row r="18" spans="1:76" s="11" customFormat="1" ht="19.5" customHeight="1">
      <c r="A18" s="11">
        <f t="shared" si="0"/>
        <v>1</v>
      </c>
      <c r="B18" s="239">
        <f t="shared" si="1"/>
        <v>2055517157707</v>
      </c>
      <c r="C18" s="225">
        <f t="shared" si="2"/>
        <v>52</v>
      </c>
      <c r="D18" s="11" t="s">
        <v>4059</v>
      </c>
      <c r="E18" s="358" t="s">
        <v>742</v>
      </c>
      <c r="F18" s="158" t="s">
        <v>5827</v>
      </c>
      <c r="G18" s="132" t="str">
        <f t="shared" si="3"/>
        <v>17</v>
      </c>
      <c r="H18" s="225">
        <v>0</v>
      </c>
      <c r="I18" s="225">
        <f t="shared" si="4"/>
        <v>0</v>
      </c>
      <c r="J18" s="131"/>
      <c r="K18" s="132" t="s">
        <v>1748</v>
      </c>
      <c r="L18" s="132">
        <v>15</v>
      </c>
      <c r="M18" s="134" t="s">
        <v>3422</v>
      </c>
      <c r="N18" s="226" t="s">
        <v>7223</v>
      </c>
      <c r="O18" s="226">
        <v>0</v>
      </c>
      <c r="P18" s="227">
        <v>19400</v>
      </c>
      <c r="Q18" s="228">
        <f t="shared" si="5"/>
        <v>17589.090909090908</v>
      </c>
      <c r="R18" s="143">
        <f t="shared" si="6"/>
        <v>0.11820343187926395</v>
      </c>
      <c r="S18" s="192">
        <v>1074476323</v>
      </c>
      <c r="T18" s="289" t="s">
        <v>6556</v>
      </c>
      <c r="U18" s="189">
        <f t="shared" si="7"/>
        <v>19400</v>
      </c>
      <c r="W18" s="229">
        <v>19400</v>
      </c>
      <c r="X18" s="135">
        <f t="shared" si="8"/>
        <v>15510</v>
      </c>
      <c r="Y18" s="230">
        <f t="shared" si="9"/>
        <v>17589.090909090908</v>
      </c>
      <c r="Z18" s="141">
        <f t="shared" si="10"/>
        <v>7.7319587628865927E-2</v>
      </c>
      <c r="AA18" s="136">
        <f t="shared" si="11"/>
        <v>0.11820343187926395</v>
      </c>
      <c r="AB18" s="144" t="s">
        <v>14114</v>
      </c>
      <c r="AC18" s="144"/>
      <c r="AD18" s="184">
        <f t="shared" si="12"/>
        <v>19019</v>
      </c>
      <c r="AE18" s="182">
        <f t="shared" si="13"/>
        <v>20900</v>
      </c>
      <c r="AF18" s="128">
        <f t="shared" si="14"/>
        <v>1881</v>
      </c>
      <c r="AG18" s="129">
        <f t="shared" si="15"/>
        <v>381</v>
      </c>
      <c r="AH18" s="130">
        <f t="shared" si="16"/>
        <v>1.8229665071770335E-2</v>
      </c>
      <c r="AI18" s="137">
        <f t="shared" si="17"/>
        <v>1500</v>
      </c>
      <c r="AJ18" s="138">
        <f t="shared" si="18"/>
        <v>7.1770334928229665E-2</v>
      </c>
      <c r="AK18" s="138">
        <f t="shared" si="19"/>
        <v>9.9973766807493619E-2</v>
      </c>
      <c r="AM18" s="11">
        <f t="shared" si="20"/>
        <v>16929</v>
      </c>
      <c r="AN18" s="412">
        <f t="shared" si="21"/>
        <v>15342.727272727272</v>
      </c>
      <c r="AO18" s="412">
        <f t="shared" si="22"/>
        <v>-167.27272727272793</v>
      </c>
      <c r="AP18" s="413">
        <f t="shared" si="23"/>
        <v>-1.0902411566036661E-2</v>
      </c>
      <c r="AQ18" s="192">
        <v>2055517157707</v>
      </c>
      <c r="AR18" s="192">
        <f>VLOOKUP(AQ:AQ,[1]MICHELIN!$B:$O,2,0)</f>
        <v>4985009753415</v>
      </c>
      <c r="AS18" s="192" t="str">
        <f>VLOOKUP(AQ:AQ,[1]MICHELIN!$B:$O,3,0)</f>
        <v>728780</v>
      </c>
      <c r="AT18" s="231" t="str">
        <f>VLOOKUP(AQ:AQ,[1]MICHELIN!$B:$O,4,0)</f>
        <v>CROSSCLIMATE 2</v>
      </c>
      <c r="AU18" s="231" t="str">
        <f>VLOOKUP(AQ:AQ,[1]MICHELIN!$B:$O,5,0)</f>
        <v>205/55R17 95V XL</v>
      </c>
      <c r="AV18" s="232" t="str">
        <f>VLOOKUP(AQ:AQ,[1]MICHELIN!$B:$O,6,0)</f>
        <v>205/55R17</v>
      </c>
      <c r="AW18" s="232">
        <f>VLOOKUP(AQ:AQ,[1]MICHELIN!$B:$O,7,0)</f>
        <v>32300</v>
      </c>
      <c r="AX18" s="233">
        <f>VLOOKUP(AQ:AQ,[1]MICHELIN!$B:$K,8,0)</f>
        <v>15510</v>
      </c>
      <c r="AY18" s="233">
        <f>VLOOKUP(AQ:AQ,[1]MICHELIN!$B:$K,9,0)</f>
        <v>52</v>
      </c>
      <c r="AZ18" s="233">
        <f>VLOOKUP(AQ:AQ,[1]MICHELIN!$B:$K,10,0)</f>
        <v>0</v>
      </c>
      <c r="BA18" s="233">
        <f>VLOOKUP(AQ:AQ,[1]MICHELIN!$B:$O,11,0)</f>
        <v>21050</v>
      </c>
      <c r="BB18" s="233">
        <f>VLOOKUP(AQ:AQ,[1]MICHELIN!$B:$O,12,0)</f>
        <v>18181.81818181818</v>
      </c>
      <c r="BC18" s="233">
        <f t="shared" si="24"/>
        <v>1050</v>
      </c>
      <c r="BD18" s="204" t="s">
        <v>3387</v>
      </c>
      <c r="BE18" s="192" t="s">
        <v>230</v>
      </c>
      <c r="BF18" s="133" t="str">
        <f>IFERROR(VLOOKUP(BE:BE,Q商品!B:E,4,0),"")</f>
        <v>2023年製 CROSSCLIMATE2 205/55R17 95V XL オールシーズン 夏冬タイヤ 最短当日発送</v>
      </c>
      <c r="BG18" s="133" t="str">
        <f>IFERROR(VLOOKUP(AQ:AQ,在庫!B:M,12,0),"")</f>
        <v/>
      </c>
      <c r="BH18" s="133" t="str">
        <f>IFERROR(VLOOKUP(AQ:AQ,在庫!B:L,10,0),"")</f>
        <v/>
      </c>
      <c r="BI18" s="234">
        <f>VLOOKUP(AQ:AQ,[1]MICHELIN!$B:$AH,32,0)</f>
        <v>605922063</v>
      </c>
      <c r="BJ18" s="234">
        <f>VLOOKUP(AQ:AQ,[1]MICHELIN!$B:$AH,33,0)</f>
        <v>605922116</v>
      </c>
      <c r="BK18" s="191"/>
      <c r="BL18" s="191"/>
      <c r="BM18" s="191"/>
      <c r="BN18" s="191"/>
      <c r="BO18" s="191"/>
      <c r="BP18" s="191"/>
      <c r="BQ18" s="191"/>
      <c r="BR18" s="191"/>
      <c r="BS18" s="191"/>
      <c r="BT18" s="191"/>
      <c r="BU18" s="191"/>
      <c r="BV18" s="191"/>
      <c r="BW18" s="191"/>
      <c r="BX18" s="191"/>
    </row>
    <row r="19" spans="1:76" s="11" customFormat="1" ht="19.5" customHeight="1">
      <c r="A19" s="11">
        <f t="shared" si="0"/>
        <v>1</v>
      </c>
      <c r="B19" s="239">
        <f t="shared" si="1"/>
        <v>2056016157700</v>
      </c>
      <c r="C19" s="225">
        <f t="shared" si="2"/>
        <v>43</v>
      </c>
      <c r="D19" s="11" t="s">
        <v>4059</v>
      </c>
      <c r="E19" s="358" t="s">
        <v>744</v>
      </c>
      <c r="F19" s="158" t="s">
        <v>5828</v>
      </c>
      <c r="G19" s="132" t="str">
        <f t="shared" si="3"/>
        <v>16</v>
      </c>
      <c r="H19" s="225">
        <v>3</v>
      </c>
      <c r="I19" s="225">
        <f t="shared" si="4"/>
        <v>3</v>
      </c>
      <c r="J19" s="131"/>
      <c r="K19" s="132" t="s">
        <v>1748</v>
      </c>
      <c r="L19" s="132">
        <v>16</v>
      </c>
      <c r="M19" s="134" t="s">
        <v>3422</v>
      </c>
      <c r="N19" s="226">
        <v>15904</v>
      </c>
      <c r="O19" s="226">
        <v>0</v>
      </c>
      <c r="P19" s="227">
        <v>15904</v>
      </c>
      <c r="Q19" s="228">
        <f t="shared" si="5"/>
        <v>14419.090909090908</v>
      </c>
      <c r="R19" s="143">
        <f t="shared" si="6"/>
        <v>9.4256352058508228E-2</v>
      </c>
      <c r="S19" s="192">
        <v>1074476369</v>
      </c>
      <c r="T19" s="286" t="s">
        <v>6557</v>
      </c>
      <c r="U19" s="189">
        <f t="shared" si="7"/>
        <v>15904</v>
      </c>
      <c r="W19" s="229">
        <v>15904</v>
      </c>
      <c r="X19" s="135">
        <f t="shared" si="8"/>
        <v>13060</v>
      </c>
      <c r="Y19" s="230">
        <f t="shared" si="9"/>
        <v>14419.090909090908</v>
      </c>
      <c r="Z19" s="141">
        <f t="shared" si="10"/>
        <v>7.7339034205231361E-2</v>
      </c>
      <c r="AA19" s="136">
        <f t="shared" si="11"/>
        <v>9.4256352058508228E-2</v>
      </c>
      <c r="AB19" s="144" t="s">
        <v>14114</v>
      </c>
      <c r="AC19" s="144"/>
      <c r="AD19" s="184">
        <f t="shared" si="12"/>
        <v>15592</v>
      </c>
      <c r="AE19" s="182">
        <f t="shared" si="13"/>
        <v>17134</v>
      </c>
      <c r="AF19" s="128">
        <f t="shared" si="14"/>
        <v>1542.06</v>
      </c>
      <c r="AG19" s="129">
        <f t="shared" si="15"/>
        <v>312.05999999999995</v>
      </c>
      <c r="AH19" s="130">
        <f t="shared" si="16"/>
        <v>1.8212910003501805E-2</v>
      </c>
      <c r="AI19" s="137">
        <f t="shared" si="17"/>
        <v>1230</v>
      </c>
      <c r="AJ19" s="138">
        <f t="shared" si="18"/>
        <v>7.1787089996498188E-2</v>
      </c>
      <c r="AK19" s="138">
        <f t="shared" si="19"/>
        <v>7.6043442055006419E-2</v>
      </c>
      <c r="AM19" s="11">
        <f t="shared" si="20"/>
        <v>13878.6</v>
      </c>
      <c r="AN19" s="412">
        <f t="shared" si="21"/>
        <v>12577.818181818182</v>
      </c>
      <c r="AO19" s="412">
        <f t="shared" si="22"/>
        <v>-482.18181818181802</v>
      </c>
      <c r="AP19" s="413">
        <f t="shared" si="23"/>
        <v>-3.8335887131747071E-2</v>
      </c>
      <c r="AQ19" s="192">
        <v>2056016157700</v>
      </c>
      <c r="AR19" s="192">
        <f>VLOOKUP(AQ:AQ,[1]MICHELIN!$B:$O,2,0)</f>
        <v>4985009753507</v>
      </c>
      <c r="AS19" s="192" t="str">
        <f>VLOOKUP(AQ:AQ,[1]MICHELIN!$B:$O,3,0)</f>
        <v>728870</v>
      </c>
      <c r="AT19" s="231" t="str">
        <f>VLOOKUP(AQ:AQ,[1]MICHELIN!$B:$O,4,0)</f>
        <v>CROSSCLIMATE 2</v>
      </c>
      <c r="AU19" s="231" t="str">
        <f>VLOOKUP(AQ:AQ,[1]MICHELIN!$B:$O,5,0)</f>
        <v>205/60R16 96V XL</v>
      </c>
      <c r="AV19" s="232" t="str">
        <f>VLOOKUP(AQ:AQ,[1]MICHELIN!$B:$O,6,0)</f>
        <v>205/60R16</v>
      </c>
      <c r="AW19" s="232">
        <f>VLOOKUP(AQ:AQ,[1]MICHELIN!$B:$O,7,0)</f>
        <v>27200</v>
      </c>
      <c r="AX19" s="233">
        <f>VLOOKUP(AQ:AQ,[1]MICHELIN!$B:$K,8,0)</f>
        <v>13060</v>
      </c>
      <c r="AY19" s="233">
        <f>VLOOKUP(AQ:AQ,[1]MICHELIN!$B:$K,9,0)</f>
        <v>43</v>
      </c>
      <c r="AZ19" s="233">
        <f>VLOOKUP(AQ:AQ,[1]MICHELIN!$B:$K,10,0)</f>
        <v>3</v>
      </c>
      <c r="BA19" s="233">
        <f>VLOOKUP(AQ:AQ,[1]MICHELIN!$B:$O,11,0)</f>
        <v>18176</v>
      </c>
      <c r="BB19" s="233">
        <f>VLOOKUP(AQ:AQ,[1]MICHELIN!$B:$O,12,0)</f>
        <v>15569.090909090908</v>
      </c>
      <c r="BC19" s="233">
        <f t="shared" si="24"/>
        <v>1050</v>
      </c>
      <c r="BD19" s="204" t="s">
        <v>3387</v>
      </c>
      <c r="BE19" s="192" t="s">
        <v>231</v>
      </c>
      <c r="BF19" s="133" t="str">
        <f>IFERROR(VLOOKUP(BE:BE,Q商品!B:E,4,0),"")</f>
        <v>2023年製 CROSSCLIMATE2 205/60R16 96V XL オールシーズン 夏冬タイヤ 最短当日発送</v>
      </c>
      <c r="BG19" s="133" t="str">
        <f>IFERROR(VLOOKUP(AQ:AQ,在庫!B:M,12,0),"")</f>
        <v>2023年製</v>
      </c>
      <c r="BH19" s="133">
        <f>IFERROR(VLOOKUP(AQ:AQ,在庫!B:L,10,0),"")</f>
        <v>1</v>
      </c>
      <c r="BI19" s="234">
        <f>VLOOKUP(AQ:AQ,[1]MICHELIN!$B:$AH,32,0)</f>
        <v>605922068</v>
      </c>
      <c r="BJ19" s="234">
        <f>VLOOKUP(AQ:AQ,[1]MICHELIN!$B:$AH,33,0)</f>
        <v>605922121</v>
      </c>
      <c r="BK19" s="191"/>
      <c r="BL19" s="191"/>
      <c r="BM19" s="191"/>
      <c r="BN19" s="191"/>
      <c r="BO19" s="191"/>
      <c r="BP19" s="191"/>
      <c r="BQ19" s="191"/>
      <c r="BR19" s="191"/>
      <c r="BS19" s="191"/>
      <c r="BT19" s="191"/>
      <c r="BU19" s="191"/>
      <c r="BV19" s="191"/>
      <c r="BW19" s="191"/>
      <c r="BX19" s="191"/>
    </row>
    <row r="20" spans="1:76" s="11" customFormat="1" ht="19.5" customHeight="1">
      <c r="A20" s="11">
        <f t="shared" si="0"/>
        <v>1</v>
      </c>
      <c r="B20" s="239">
        <f t="shared" si="1"/>
        <v>2154516157708</v>
      </c>
      <c r="C20" s="225">
        <f t="shared" si="2"/>
        <v>8</v>
      </c>
      <c r="D20" s="11" t="s">
        <v>4059</v>
      </c>
      <c r="E20" s="11" t="s">
        <v>746</v>
      </c>
      <c r="F20" s="158" t="s">
        <v>5829</v>
      </c>
      <c r="G20" s="132" t="str">
        <f t="shared" si="3"/>
        <v>16</v>
      </c>
      <c r="H20" s="225">
        <v>16</v>
      </c>
      <c r="I20" s="225">
        <f t="shared" si="4"/>
        <v>16</v>
      </c>
      <c r="J20" s="131" t="s">
        <v>12</v>
      </c>
      <c r="K20" s="132" t="s">
        <v>1748</v>
      </c>
      <c r="L20" s="132">
        <v>17</v>
      </c>
      <c r="M20" s="134" t="s">
        <v>13410</v>
      </c>
      <c r="N20" s="226" t="s">
        <v>13469</v>
      </c>
      <c r="O20" s="226" t="s">
        <v>13412</v>
      </c>
      <c r="P20" s="227">
        <v>19290</v>
      </c>
      <c r="Q20" s="228">
        <f t="shared" si="5"/>
        <v>17529.090909090908</v>
      </c>
      <c r="R20" s="143">
        <f t="shared" si="6"/>
        <v>2.2196867544860437E-2</v>
      </c>
      <c r="S20" s="192">
        <v>1074476182</v>
      </c>
      <c r="T20" s="285" t="s">
        <v>6558</v>
      </c>
      <c r="U20" s="189">
        <f t="shared" si="7"/>
        <v>22823</v>
      </c>
      <c r="W20" s="229">
        <v>22823</v>
      </c>
      <c r="X20" s="135">
        <f t="shared" si="8"/>
        <v>17140</v>
      </c>
      <c r="Y20" s="230">
        <f t="shared" si="9"/>
        <v>20740.909090909088</v>
      </c>
      <c r="Z20" s="141">
        <f t="shared" si="10"/>
        <v>0.39382086167800456</v>
      </c>
      <c r="AA20" s="136">
        <f t="shared" si="11"/>
        <v>0.17361385053692735</v>
      </c>
      <c r="AB20" s="144" t="s">
        <v>14340</v>
      </c>
      <c r="AC20" s="144"/>
      <c r="AD20" s="184">
        <f t="shared" si="12"/>
        <v>22375</v>
      </c>
      <c r="AE20" s="182">
        <f t="shared" si="13"/>
        <v>24587</v>
      </c>
      <c r="AF20" s="128">
        <f t="shared" si="14"/>
        <v>2212.83</v>
      </c>
      <c r="AG20" s="129">
        <f t="shared" si="15"/>
        <v>448.82999999999993</v>
      </c>
      <c r="AH20" s="130">
        <f t="shared" si="16"/>
        <v>1.8254768780249724E-2</v>
      </c>
      <c r="AI20" s="137">
        <f t="shared" si="17"/>
        <v>1764</v>
      </c>
      <c r="AJ20" s="138">
        <f t="shared" si="18"/>
        <v>7.174523121975028E-2</v>
      </c>
      <c r="AK20" s="138">
        <f t="shared" si="19"/>
        <v>0.15535908175667762</v>
      </c>
      <c r="AM20" s="11">
        <f t="shared" si="20"/>
        <v>19916.3</v>
      </c>
      <c r="AN20" s="412">
        <f t="shared" si="21"/>
        <v>18098.454545454544</v>
      </c>
      <c r="AO20" s="412">
        <f t="shared" si="22"/>
        <v>958.45454545454413</v>
      </c>
      <c r="AP20" s="413">
        <f t="shared" si="23"/>
        <v>5.2957811566030182E-2</v>
      </c>
      <c r="AQ20" s="192">
        <v>2154516157708</v>
      </c>
      <c r="AR20" s="192">
        <f>VLOOKUP(AQ:AQ,[1]MICHELIN!$B:$O,2,0)</f>
        <v>4985009753170</v>
      </c>
      <c r="AS20" s="192" t="str">
        <f>VLOOKUP(AQ:AQ,[1]MICHELIN!$B:$O,3,0)</f>
        <v>728540</v>
      </c>
      <c r="AT20" s="231" t="str">
        <f>VLOOKUP(AQ:AQ,[1]MICHELIN!$B:$O,4,0)</f>
        <v>CROSSCLIMATE 2</v>
      </c>
      <c r="AU20" s="231" t="str">
        <f>VLOOKUP(AQ:AQ,[1]MICHELIN!$B:$O,5,0)</f>
        <v>215/45R16 90V XL</v>
      </c>
      <c r="AV20" s="232" t="str">
        <f>VLOOKUP(AQ:AQ,[1]MICHELIN!$B:$O,6,0)</f>
        <v>215/45R16</v>
      </c>
      <c r="AW20" s="232">
        <f>VLOOKUP(AQ:AQ,[1]MICHELIN!$B:$O,7,0)</f>
        <v>35700</v>
      </c>
      <c r="AX20" s="233">
        <f>VLOOKUP(AQ:AQ,[1]MICHELIN!$B:$K,8,0)</f>
        <v>17140</v>
      </c>
      <c r="AY20" s="233">
        <f>VLOOKUP(AQ:AQ,[1]MICHELIN!$B:$K,9,0)</f>
        <v>8</v>
      </c>
      <c r="AZ20" s="233">
        <f>VLOOKUP(AQ:AQ,[1]MICHELIN!$B:$K,10,0)</f>
        <v>16</v>
      </c>
      <c r="BA20" s="233">
        <f>VLOOKUP(AQ:AQ,[1]MICHELIN!$B:$O,11,0)</f>
        <v>22500</v>
      </c>
      <c r="BB20" s="233">
        <f>VLOOKUP(AQ:AQ,[1]MICHELIN!$B:$O,12,0)</f>
        <v>19977.272727272724</v>
      </c>
      <c r="BC20" s="233">
        <f t="shared" si="24"/>
        <v>525</v>
      </c>
      <c r="BD20" s="204" t="s">
        <v>3387</v>
      </c>
      <c r="BE20" s="192" t="s">
        <v>232</v>
      </c>
      <c r="BF20" s="133" t="str">
        <f>IFERROR(VLOOKUP(BE:BE,Q商品!B:E,4,0),"")</f>
        <v>2023年製 CROSSCLIMATE2 215/45R16 90V XLオールシーズン 夏冬タイヤ 最短当日発送</v>
      </c>
      <c r="BG20" s="133" t="str">
        <f>IFERROR(VLOOKUP(AQ:AQ,在庫!B:M,12,0),"")</f>
        <v>2023年製</v>
      </c>
      <c r="BH20" s="133">
        <f>IFERROR(VLOOKUP(AQ:AQ,在庫!B:L,10,0),"")</f>
        <v>3</v>
      </c>
      <c r="BI20" s="234">
        <f>VLOOKUP(AQ:AQ,[1]MICHELIN!$B:$AH,32,0)</f>
        <v>605922075</v>
      </c>
      <c r="BJ20" s="234">
        <f>VLOOKUP(AQ:AQ,[1]MICHELIN!$B:$AH,33,0)</f>
        <v>605922128</v>
      </c>
      <c r="BK20" s="191"/>
      <c r="BL20" s="191"/>
      <c r="BM20" s="191"/>
      <c r="BN20" s="191"/>
      <c r="BO20" s="191"/>
      <c r="BP20" s="191"/>
      <c r="BQ20" s="191"/>
      <c r="BR20" s="191"/>
      <c r="BS20" s="191"/>
      <c r="BT20" s="191"/>
      <c r="BU20" s="191"/>
      <c r="BV20" s="191"/>
      <c r="BW20" s="191"/>
      <c r="BX20" s="191"/>
    </row>
    <row r="21" spans="1:76" s="11" customFormat="1" ht="19.5" customHeight="1">
      <c r="A21" s="237">
        <f t="shared" si="0"/>
        <v>2</v>
      </c>
      <c r="B21" s="249">
        <f t="shared" si="1"/>
        <v>2154517159961</v>
      </c>
      <c r="C21" s="225">
        <f t="shared" si="2"/>
        <v>0</v>
      </c>
      <c r="D21" s="11" t="s">
        <v>5180</v>
      </c>
      <c r="E21" s="358" t="s">
        <v>748</v>
      </c>
      <c r="F21" s="158" t="s">
        <v>5830</v>
      </c>
      <c r="G21" s="132" t="str">
        <f t="shared" si="3"/>
        <v>17</v>
      </c>
      <c r="H21" s="225">
        <v>0</v>
      </c>
      <c r="I21" s="225">
        <f t="shared" si="4"/>
        <v>0</v>
      </c>
      <c r="J21" s="131"/>
      <c r="K21" s="132" t="s">
        <v>5186</v>
      </c>
      <c r="L21" s="324">
        <v>18</v>
      </c>
      <c r="M21" s="134" t="s">
        <v>3422</v>
      </c>
      <c r="N21" s="226" t="s">
        <v>7225</v>
      </c>
      <c r="O21" s="226">
        <v>0</v>
      </c>
      <c r="P21" s="227">
        <v>22300</v>
      </c>
      <c r="Q21" s="228">
        <f t="shared" si="5"/>
        <v>20272.727272727272</v>
      </c>
      <c r="R21" s="143">
        <f t="shared" si="6"/>
        <v>0.2422825112107623</v>
      </c>
      <c r="S21" s="238">
        <v>1074476392</v>
      </c>
      <c r="T21" s="285" t="s">
        <v>7894</v>
      </c>
      <c r="U21" s="189">
        <f t="shared" si="7"/>
        <v>22300</v>
      </c>
      <c r="W21" s="229">
        <v>22300</v>
      </c>
      <c r="X21" s="135">
        <f t="shared" si="8"/>
        <v>15361</v>
      </c>
      <c r="Y21" s="230">
        <f t="shared" si="9"/>
        <v>20272.727272727272</v>
      </c>
      <c r="Z21" s="141">
        <f t="shared" si="10"/>
        <v>7.7309417040358763E-2</v>
      </c>
      <c r="AA21" s="136">
        <f t="shared" si="11"/>
        <v>0.2422825112107623</v>
      </c>
      <c r="AB21" s="144" t="s">
        <v>14114</v>
      </c>
      <c r="AC21" s="144"/>
      <c r="AD21" s="184">
        <f t="shared" si="12"/>
        <v>21862</v>
      </c>
      <c r="AE21" s="182">
        <f t="shared" si="13"/>
        <v>24024</v>
      </c>
      <c r="AF21" s="128">
        <f t="shared" si="14"/>
        <v>2162.16</v>
      </c>
      <c r="AG21" s="129">
        <f t="shared" si="15"/>
        <v>438.15999999999985</v>
      </c>
      <c r="AH21" s="130">
        <f t="shared" si="16"/>
        <v>1.8238428238428233E-2</v>
      </c>
      <c r="AI21" s="137">
        <f t="shared" si="17"/>
        <v>1724</v>
      </c>
      <c r="AJ21" s="138">
        <f t="shared" si="18"/>
        <v>7.176157176157176E-2</v>
      </c>
      <c r="AK21" s="138">
        <f t="shared" si="19"/>
        <v>0.22404408297233408</v>
      </c>
      <c r="AM21" s="11">
        <f t="shared" si="20"/>
        <v>19459.599999999999</v>
      </c>
      <c r="AN21" s="412">
        <f t="shared" si="21"/>
        <v>17690.545454545452</v>
      </c>
      <c r="AO21" s="412">
        <f t="shared" si="22"/>
        <v>2329.5454545454522</v>
      </c>
      <c r="AP21" s="413">
        <f t="shared" si="23"/>
        <v>0.1316830767333346</v>
      </c>
      <c r="AQ21" s="192">
        <v>2154517159961</v>
      </c>
      <c r="AR21" s="192">
        <f>VLOOKUP(AQ:AQ,[1]MICHELIN!$B:$O,2,0)</f>
        <v>4985009753194</v>
      </c>
      <c r="AS21" s="192" t="str">
        <f>VLOOKUP(AQ:AQ,[1]MICHELIN!$B:$O,3,0)</f>
        <v/>
      </c>
      <c r="AT21" s="231" t="str">
        <f>VLOOKUP(AQ:AQ,[1]MICHELIN!$B:$O,4,0)</f>
        <v>CROSSCLIMATE 2（並行）</v>
      </c>
      <c r="AU21" s="231" t="str">
        <f>VLOOKUP(AQ:AQ,[1]MICHELIN!$B:$O,5,0)</f>
        <v>215/45R17 91Y XL</v>
      </c>
      <c r="AV21" s="232" t="str">
        <f>VLOOKUP(AQ:AQ,[1]MICHELIN!$B:$O,6,0)</f>
        <v>215/45R17</v>
      </c>
      <c r="AW21" s="232" t="str">
        <f>VLOOKUP(AQ:AQ,[1]MICHELIN!$B:$O,7,0)</f>
        <v/>
      </c>
      <c r="AX21" s="233">
        <f>VLOOKUP(AQ:AQ,[1]MICHELIN!$B:$K,8,0)</f>
        <v>15361</v>
      </c>
      <c r="AY21" s="233">
        <f>VLOOKUP(AQ:AQ,[1]MICHELIN!$B:$K,9,0)</f>
        <v>0</v>
      </c>
      <c r="AZ21" s="233">
        <f>VLOOKUP(AQ:AQ,[1]MICHELIN!$B:$K,10,0)</f>
        <v>0</v>
      </c>
      <c r="BA21" s="233">
        <f>VLOOKUP(AQ:AQ,[1]MICHELIN!$B:$O,11,0)</f>
        <v>21480</v>
      </c>
      <c r="BB21" s="233">
        <f>VLOOKUP(AQ:AQ,[1]MICHELIN!$B:$O,12,0)</f>
        <v>19050</v>
      </c>
      <c r="BC21" s="233">
        <f t="shared" si="24"/>
        <v>525</v>
      </c>
      <c r="BD21" s="204" t="s">
        <v>3388</v>
      </c>
      <c r="BE21" s="192" t="s">
        <v>270</v>
      </c>
      <c r="BF21" s="133" t="str">
        <f>IFERROR(VLOOKUP(BE:BE,Q商品!B:E,4,0),"")</f>
        <v>2022年製 CROSSCLIMATE2 215/45R17 91Y XL オールシーズン 夏冬タイヤ 最短当日発送</v>
      </c>
      <c r="BG21" s="133" t="str">
        <f>IFERROR(VLOOKUP(AQ:AQ,在庫!B:M,12,0),"")</f>
        <v/>
      </c>
      <c r="BH21" s="133" t="str">
        <f>IFERROR(VLOOKUP(AQ:AQ,在庫!B:L,10,0),"")</f>
        <v/>
      </c>
      <c r="BI21" s="234" t="str">
        <f>VLOOKUP(AQ:AQ,[1]MICHELIN!$B:$AH,32,0)</f>
        <v/>
      </c>
      <c r="BJ21" s="234" t="str">
        <f>VLOOKUP(AQ:AQ,[1]MICHELIN!$B:$AH,33,0)</f>
        <v/>
      </c>
      <c r="BK21" s="191"/>
      <c r="BL21" s="191"/>
      <c r="BM21" s="191"/>
      <c r="BN21" s="191"/>
      <c r="BO21" s="191"/>
      <c r="BP21" s="191"/>
      <c r="BQ21" s="191"/>
      <c r="BR21" s="191"/>
      <c r="BS21" s="191"/>
      <c r="BT21" s="191"/>
      <c r="BU21" s="191"/>
      <c r="BV21" s="191"/>
      <c r="BW21" s="191"/>
      <c r="BX21" s="191"/>
    </row>
    <row r="22" spans="1:76" s="11" customFormat="1" ht="19.5" customHeight="1">
      <c r="A22" s="11">
        <f t="shared" si="0"/>
        <v>2</v>
      </c>
      <c r="B22" s="239">
        <f t="shared" si="1"/>
        <v>2154517157707</v>
      </c>
      <c r="C22" s="225">
        <f t="shared" si="2"/>
        <v>26</v>
      </c>
      <c r="D22" s="11" t="s">
        <v>4059</v>
      </c>
      <c r="E22" s="358" t="s">
        <v>748</v>
      </c>
      <c r="F22" s="158" t="s">
        <v>5830</v>
      </c>
      <c r="G22" s="132" t="str">
        <f t="shared" si="3"/>
        <v>17</v>
      </c>
      <c r="H22" s="225">
        <v>1</v>
      </c>
      <c r="I22" s="225">
        <f t="shared" si="4"/>
        <v>1</v>
      </c>
      <c r="J22" s="131"/>
      <c r="K22" s="132" t="s">
        <v>1748</v>
      </c>
      <c r="L22" s="324">
        <v>18</v>
      </c>
      <c r="M22" s="134" t="s">
        <v>3422</v>
      </c>
      <c r="N22" s="226" t="s">
        <v>7225</v>
      </c>
      <c r="O22" s="226">
        <v>0</v>
      </c>
      <c r="P22" s="227">
        <v>22300</v>
      </c>
      <c r="Q22" s="228">
        <f t="shared" si="5"/>
        <v>20249.090909090908</v>
      </c>
      <c r="R22" s="143">
        <f t="shared" si="6"/>
        <v>9.181108018317316E-2</v>
      </c>
      <c r="S22" s="192">
        <v>1074476181</v>
      </c>
      <c r="T22" s="285" t="s">
        <v>6559</v>
      </c>
      <c r="U22" s="189">
        <f t="shared" si="7"/>
        <v>22300</v>
      </c>
      <c r="W22" s="229">
        <v>22300</v>
      </c>
      <c r="X22" s="135">
        <f t="shared" si="8"/>
        <v>18390</v>
      </c>
      <c r="Y22" s="230">
        <f t="shared" si="9"/>
        <v>20249.090909090908</v>
      </c>
      <c r="Z22" s="141">
        <f t="shared" si="10"/>
        <v>7.7309417040358763E-2</v>
      </c>
      <c r="AA22" s="136">
        <f t="shared" si="11"/>
        <v>9.181108018317316E-2</v>
      </c>
      <c r="AB22" s="144" t="s">
        <v>14114</v>
      </c>
      <c r="AC22" s="144"/>
      <c r="AD22" s="184">
        <f t="shared" si="12"/>
        <v>21862</v>
      </c>
      <c r="AE22" s="182">
        <f t="shared" si="13"/>
        <v>24024</v>
      </c>
      <c r="AF22" s="128">
        <f t="shared" si="14"/>
        <v>2162.16</v>
      </c>
      <c r="AG22" s="129">
        <f t="shared" si="15"/>
        <v>438.15999999999985</v>
      </c>
      <c r="AH22" s="130">
        <f t="shared" si="16"/>
        <v>1.8238428238428233E-2</v>
      </c>
      <c r="AI22" s="137">
        <f t="shared" si="17"/>
        <v>1724</v>
      </c>
      <c r="AJ22" s="138">
        <f t="shared" si="18"/>
        <v>7.176157176157176E-2</v>
      </c>
      <c r="AK22" s="138">
        <f t="shared" si="19"/>
        <v>7.3572651944744924E-2</v>
      </c>
      <c r="AM22" s="11">
        <f t="shared" si="20"/>
        <v>19459.599999999999</v>
      </c>
      <c r="AN22" s="412">
        <f t="shared" si="21"/>
        <v>17666.909090909088</v>
      </c>
      <c r="AO22" s="412">
        <f t="shared" si="22"/>
        <v>-723.09090909091174</v>
      </c>
      <c r="AP22" s="413">
        <f t="shared" si="23"/>
        <v>-4.0929112465009215E-2</v>
      </c>
      <c r="AQ22" s="192">
        <v>2154517157707</v>
      </c>
      <c r="AR22" s="192">
        <f>VLOOKUP(AQ:AQ,[1]MICHELIN!$B:$O,2,0)</f>
        <v>4985009753194</v>
      </c>
      <c r="AS22" s="192" t="str">
        <f>VLOOKUP(AQ:AQ,[1]MICHELIN!$B:$O,3,0)</f>
        <v>728560</v>
      </c>
      <c r="AT22" s="231" t="str">
        <f>VLOOKUP(AQ:AQ,[1]MICHELIN!$B:$O,4,0)</f>
        <v>CROSSCLIMATE 2</v>
      </c>
      <c r="AU22" s="231" t="str">
        <f>VLOOKUP(AQ:AQ,[1]MICHELIN!$B:$O,5,0)</f>
        <v>215/45R17 91YXL</v>
      </c>
      <c r="AV22" s="232" t="str">
        <f>VLOOKUP(AQ:AQ,[1]MICHELIN!$B:$O,6,0)</f>
        <v>215/45R17</v>
      </c>
      <c r="AW22" s="232">
        <f>VLOOKUP(AQ:AQ,[1]MICHELIN!$B:$O,7,0)</f>
        <v>38300</v>
      </c>
      <c r="AX22" s="233">
        <f>VLOOKUP(AQ:AQ,[1]MICHELIN!$B:$K,8,0)</f>
        <v>18390</v>
      </c>
      <c r="AY22" s="233">
        <f>VLOOKUP(AQ:AQ,[1]MICHELIN!$B:$K,9,0)</f>
        <v>26</v>
      </c>
      <c r="AZ22" s="233">
        <f>VLOOKUP(AQ:AQ,[1]MICHELIN!$B:$K,10,0)</f>
        <v>1</v>
      </c>
      <c r="BA22" s="233">
        <f>VLOOKUP(AQ:AQ,[1]MICHELIN!$B:$O,11,0)</f>
        <v>24480</v>
      </c>
      <c r="BB22" s="233">
        <f>VLOOKUP(AQ:AQ,[1]MICHELIN!$B:$O,12,0)</f>
        <v>21777.272727272724</v>
      </c>
      <c r="BC22" s="233">
        <f t="shared" si="24"/>
        <v>525</v>
      </c>
      <c r="BD22" s="204" t="s">
        <v>3387</v>
      </c>
      <c r="BE22" s="192" t="s">
        <v>233</v>
      </c>
      <c r="BF22" s="133" t="str">
        <f>IFERROR(VLOOKUP(BE:BE,Q商品!B:E,4,0),"")</f>
        <v>2022年製以降 CROSSCLIMATE2 215/45R17 91Y XL オールシーズンタイヤ 夏冬タイヤ 最短当日発送</v>
      </c>
      <c r="BG22" s="133" t="str">
        <f>IFERROR(VLOOKUP(AQ:AQ,在庫!B:M,12,0),"")</f>
        <v>2023年製</v>
      </c>
      <c r="BH22" s="133">
        <f>IFERROR(VLOOKUP(AQ:AQ,在庫!B:L,10,0),"")</f>
        <v>1</v>
      </c>
      <c r="BI22" s="234">
        <f>VLOOKUP(AQ:AQ,[1]MICHELIN!$B:$AH,32,0)</f>
        <v>605922060</v>
      </c>
      <c r="BJ22" s="234">
        <f>VLOOKUP(AQ:AQ,[1]MICHELIN!$B:$AH,33,0)</f>
        <v>605922113</v>
      </c>
      <c r="BK22" s="191"/>
      <c r="BL22" s="191"/>
      <c r="BM22" s="191"/>
      <c r="BN22" s="191"/>
      <c r="BO22" s="191"/>
      <c r="BP22" s="191"/>
      <c r="BQ22" s="191"/>
      <c r="BR22" s="191"/>
      <c r="BS22" s="191"/>
      <c r="BT22" s="191"/>
      <c r="BU22" s="191"/>
      <c r="BV22" s="191"/>
      <c r="BW22" s="191"/>
      <c r="BX22" s="191"/>
    </row>
    <row r="23" spans="1:76" s="11" customFormat="1" ht="19.5" customHeight="1">
      <c r="A23" s="11">
        <f t="shared" si="0"/>
        <v>1</v>
      </c>
      <c r="B23" s="239">
        <f t="shared" si="1"/>
        <v>2155017157709</v>
      </c>
      <c r="C23" s="225">
        <f t="shared" si="2"/>
        <v>32</v>
      </c>
      <c r="D23" s="11" t="s">
        <v>4059</v>
      </c>
      <c r="E23" s="11" t="s">
        <v>749</v>
      </c>
      <c r="F23" s="158" t="s">
        <v>5831</v>
      </c>
      <c r="G23" s="132" t="str">
        <f t="shared" si="3"/>
        <v>17</v>
      </c>
      <c r="H23" s="225">
        <v>0</v>
      </c>
      <c r="I23" s="225">
        <f t="shared" si="4"/>
        <v>0</v>
      </c>
      <c r="J23" s="131"/>
      <c r="K23" s="132" t="s">
        <v>1748</v>
      </c>
      <c r="L23" s="132">
        <v>19</v>
      </c>
      <c r="M23" s="134" t="s">
        <v>3422</v>
      </c>
      <c r="N23" s="226" t="s">
        <v>1982</v>
      </c>
      <c r="O23" s="226">
        <v>0</v>
      </c>
      <c r="P23" s="227">
        <v>22700</v>
      </c>
      <c r="Q23" s="228">
        <f t="shared" si="5"/>
        <v>20607.272727272724</v>
      </c>
      <c r="R23" s="143">
        <f t="shared" si="6"/>
        <v>0.11002293982706887</v>
      </c>
      <c r="S23" s="192">
        <v>1074476332</v>
      </c>
      <c r="T23" s="285" t="s">
        <v>6560</v>
      </c>
      <c r="U23" s="189">
        <f t="shared" si="7"/>
        <v>22700</v>
      </c>
      <c r="W23" s="229">
        <v>22700</v>
      </c>
      <c r="X23" s="135">
        <f t="shared" si="8"/>
        <v>18340</v>
      </c>
      <c r="Y23" s="230">
        <f t="shared" si="9"/>
        <v>20607.272727272724</v>
      </c>
      <c r="Z23" s="141">
        <f t="shared" si="10"/>
        <v>7.7268722466960371E-2</v>
      </c>
      <c r="AA23" s="136">
        <f t="shared" si="11"/>
        <v>0.11002293982706887</v>
      </c>
      <c r="AB23" s="144" t="s">
        <v>14114</v>
      </c>
      <c r="AC23" s="144"/>
      <c r="AD23" s="184">
        <f t="shared" si="12"/>
        <v>22254</v>
      </c>
      <c r="AE23" s="182">
        <f t="shared" si="13"/>
        <v>24454</v>
      </c>
      <c r="AF23" s="128">
        <f t="shared" si="14"/>
        <v>2200.86</v>
      </c>
      <c r="AG23" s="129">
        <f t="shared" si="15"/>
        <v>446.86000000000013</v>
      </c>
      <c r="AH23" s="130">
        <f t="shared" si="16"/>
        <v>1.8273493089065188E-2</v>
      </c>
      <c r="AI23" s="137">
        <f t="shared" si="17"/>
        <v>1754</v>
      </c>
      <c r="AJ23" s="138">
        <f t="shared" si="18"/>
        <v>7.1726506910934823E-2</v>
      </c>
      <c r="AK23" s="138">
        <f t="shared" si="19"/>
        <v>9.1749446738003684E-2</v>
      </c>
      <c r="AM23" s="11">
        <f t="shared" si="20"/>
        <v>19808.599999999999</v>
      </c>
      <c r="AN23" s="412">
        <f t="shared" si="21"/>
        <v>17978.727272727268</v>
      </c>
      <c r="AO23" s="412">
        <f t="shared" si="22"/>
        <v>-361.27272727273157</v>
      </c>
      <c r="AP23" s="413">
        <f t="shared" si="23"/>
        <v>-2.0094455063054562E-2</v>
      </c>
      <c r="AQ23" s="192">
        <v>2155017157709</v>
      </c>
      <c r="AR23" s="192">
        <f>VLOOKUP(AQ:AQ,[1]MICHELIN!$B:$O,2,0)</f>
        <v>4985009753323</v>
      </c>
      <c r="AS23" s="192" t="str">
        <f>VLOOKUP(AQ:AQ,[1]MICHELIN!$B:$O,3,0)</f>
        <v>728690</v>
      </c>
      <c r="AT23" s="231" t="str">
        <f>VLOOKUP(AQ:AQ,[1]MICHELIN!$B:$O,4,0)</f>
        <v>CROSSCLIMATE 2</v>
      </c>
      <c r="AU23" s="231" t="str">
        <f>VLOOKUP(AQ:AQ,[1]MICHELIN!$B:$O,5,0)</f>
        <v>215/50R17 95W XL</v>
      </c>
      <c r="AV23" s="232" t="str">
        <f>VLOOKUP(AQ:AQ,[1]MICHELIN!$B:$O,6,0)</f>
        <v>215/50R17</v>
      </c>
      <c r="AW23" s="232">
        <f>VLOOKUP(AQ:AQ,[1]MICHELIN!$B:$O,7,0)</f>
        <v>38200</v>
      </c>
      <c r="AX23" s="233">
        <f>VLOOKUP(AQ:AQ,[1]MICHELIN!$B:$K,8,0)</f>
        <v>18340</v>
      </c>
      <c r="AY23" s="233">
        <f>VLOOKUP(AQ:AQ,[1]MICHELIN!$B:$K,9,0)</f>
        <v>32</v>
      </c>
      <c r="AZ23" s="233">
        <f>VLOOKUP(AQ:AQ,[1]MICHELIN!$B:$K,10,0)</f>
        <v>0</v>
      </c>
      <c r="BA23" s="233">
        <f>VLOOKUP(AQ:AQ,[1]MICHELIN!$B:$O,11,0)</f>
        <v>24820</v>
      </c>
      <c r="BB23" s="233">
        <f>VLOOKUP(AQ:AQ,[1]MICHELIN!$B:$O,12,0)</f>
        <v>21609.090909090908</v>
      </c>
      <c r="BC23" s="233">
        <f t="shared" si="24"/>
        <v>1050</v>
      </c>
      <c r="BD23" s="204" t="s">
        <v>3387</v>
      </c>
      <c r="BE23" s="192" t="s">
        <v>234</v>
      </c>
      <c r="BF23" s="133" t="str">
        <f>IFERROR(VLOOKUP(BE:BE,Q商品!B:E,4,0),"")</f>
        <v>2023年製 CROSSCLIMATE2 215/50R17 95W XL オールシーズン 夏冬タイヤ 最短当日発送</v>
      </c>
      <c r="BG23" s="133" t="str">
        <f>IFERROR(VLOOKUP(AQ:AQ,在庫!B:M,12,0),"")</f>
        <v/>
      </c>
      <c r="BH23" s="133" t="str">
        <f>IFERROR(VLOOKUP(AQ:AQ,在庫!B:L,10,0),"")</f>
        <v/>
      </c>
      <c r="BI23" s="234">
        <f>VLOOKUP(AQ:AQ,[1]MICHELIN!$B:$AH,32,0)</f>
        <v>605922053</v>
      </c>
      <c r="BJ23" s="234">
        <f>VLOOKUP(AQ:AQ,[1]MICHELIN!$B:$AH,33,0)</f>
        <v>605922106</v>
      </c>
      <c r="BK23" s="191"/>
      <c r="BL23" s="191"/>
      <c r="BM23" s="191"/>
      <c r="BN23" s="191"/>
      <c r="BO23" s="191"/>
      <c r="BP23" s="191"/>
      <c r="BQ23" s="191"/>
      <c r="BR23" s="191"/>
      <c r="BS23" s="191"/>
      <c r="BT23" s="191"/>
      <c r="BU23" s="191"/>
      <c r="BV23" s="191"/>
      <c r="BW23" s="191"/>
      <c r="BX23" s="191"/>
    </row>
    <row r="24" spans="1:76" s="11" customFormat="1" ht="19.5" customHeight="1">
      <c r="A24" s="11">
        <f t="shared" si="0"/>
        <v>1</v>
      </c>
      <c r="B24" s="239">
        <f t="shared" si="1"/>
        <v>2155516157705</v>
      </c>
      <c r="C24" s="225">
        <f t="shared" si="2"/>
        <v>4</v>
      </c>
      <c r="D24" s="11" t="s">
        <v>4059</v>
      </c>
      <c r="E24" s="11" t="s">
        <v>753</v>
      </c>
      <c r="F24" s="158" t="s">
        <v>7074</v>
      </c>
      <c r="G24" s="132" t="str">
        <f t="shared" si="3"/>
        <v>16</v>
      </c>
      <c r="H24" s="225">
        <v>0</v>
      </c>
      <c r="I24" s="225">
        <f t="shared" si="4"/>
        <v>0</v>
      </c>
      <c r="J24" s="131"/>
      <c r="K24" s="132" t="s">
        <v>1748</v>
      </c>
      <c r="L24" s="132">
        <v>20</v>
      </c>
      <c r="M24" s="134" t="s">
        <v>1776</v>
      </c>
      <c r="N24" s="226" t="s">
        <v>1981</v>
      </c>
      <c r="O24" s="226">
        <v>0</v>
      </c>
      <c r="P24" s="227">
        <v>19000</v>
      </c>
      <c r="Q24" s="228">
        <f t="shared" si="5"/>
        <v>17269.090909090908</v>
      </c>
      <c r="R24" s="143">
        <f t="shared" si="6"/>
        <v>6.0170562223625976E-2</v>
      </c>
      <c r="S24" s="192">
        <v>1074476216</v>
      </c>
      <c r="T24" s="285" t="s">
        <v>7895</v>
      </c>
      <c r="U24" s="189">
        <f t="shared" si="7"/>
        <v>21348</v>
      </c>
      <c r="W24" s="229">
        <v>21348</v>
      </c>
      <c r="X24" s="135">
        <f t="shared" si="8"/>
        <v>16230</v>
      </c>
      <c r="Y24" s="230">
        <f t="shared" si="9"/>
        <v>19403.63636363636</v>
      </c>
      <c r="Z24" s="141">
        <f t="shared" si="10"/>
        <v>0.21042105263157884</v>
      </c>
      <c r="AA24" s="136">
        <f t="shared" si="11"/>
        <v>0.16355884557721126</v>
      </c>
      <c r="AB24" s="309" t="s">
        <v>14114</v>
      </c>
      <c r="AC24" s="144"/>
      <c r="AD24" s="184">
        <f t="shared" si="12"/>
        <v>20929</v>
      </c>
      <c r="AE24" s="182">
        <f t="shared" si="13"/>
        <v>22998</v>
      </c>
      <c r="AF24" s="128">
        <f t="shared" si="14"/>
        <v>2069.8199999999997</v>
      </c>
      <c r="AG24" s="129">
        <f t="shared" si="15"/>
        <v>419.81999999999971</v>
      </c>
      <c r="AH24" s="130">
        <f t="shared" si="16"/>
        <v>1.8254630837464116E-2</v>
      </c>
      <c r="AI24" s="137">
        <f t="shared" si="17"/>
        <v>1650</v>
      </c>
      <c r="AJ24" s="138">
        <f t="shared" si="18"/>
        <v>7.1745369162535877E-2</v>
      </c>
      <c r="AK24" s="138">
        <f t="shared" si="19"/>
        <v>0.14530421473974714</v>
      </c>
      <c r="AM24" s="11">
        <f t="shared" si="20"/>
        <v>18629.2</v>
      </c>
      <c r="AN24" s="412">
        <f t="shared" si="21"/>
        <v>16932</v>
      </c>
      <c r="AO24" s="412">
        <f t="shared" si="22"/>
        <v>702</v>
      </c>
      <c r="AP24" s="413">
        <f t="shared" si="23"/>
        <v>4.1459957476966687E-2</v>
      </c>
      <c r="AQ24" s="192">
        <v>2155516157705</v>
      </c>
      <c r="AR24" s="192">
        <f>VLOOKUP(AQ:AQ,[1]MICHELIN!$B:$O,2,0)</f>
        <v>4985009753392</v>
      </c>
      <c r="AS24" s="192" t="str">
        <f>VLOOKUP(AQ:AQ,[1]MICHELIN!$B:$O,3,0)</f>
        <v>728760</v>
      </c>
      <c r="AT24" s="231" t="str">
        <f>VLOOKUP(AQ:AQ,[1]MICHELIN!$B:$O,4,0)</f>
        <v>CROSSCLIMATE 2</v>
      </c>
      <c r="AU24" s="231" t="str">
        <f>VLOOKUP(AQ:AQ,[1]MICHELIN!$B:$O,5,0)</f>
        <v>215/55R16 97W XL</v>
      </c>
      <c r="AV24" s="232" t="str">
        <f>VLOOKUP(AQ:AQ,[1]MICHELIN!$B:$O,6,0)</f>
        <v>215/55R16</v>
      </c>
      <c r="AW24" s="232">
        <f>VLOOKUP(AQ:AQ,[1]MICHELIN!$B:$O,7,0)</f>
        <v>33800</v>
      </c>
      <c r="AX24" s="233">
        <f>VLOOKUP(AQ:AQ,[1]MICHELIN!$B:$K,8,0)</f>
        <v>16230</v>
      </c>
      <c r="AY24" s="233">
        <f>VLOOKUP(AQ:AQ,[1]MICHELIN!$B:$K,9,0)</f>
        <v>4</v>
      </c>
      <c r="AZ24" s="233">
        <f>VLOOKUP(AQ:AQ,[1]MICHELIN!$B:$K,10,0)</f>
        <v>0</v>
      </c>
      <c r="BA24" s="233">
        <f>VLOOKUP(AQ:AQ,[1]MICHELIN!$B:$O,11,0)</f>
        <v>22000</v>
      </c>
      <c r="BB24" s="233">
        <f>VLOOKUP(AQ:AQ,[1]MICHELIN!$B:$O,12,0)</f>
        <v>19045.454545454544</v>
      </c>
      <c r="BC24" s="233">
        <f t="shared" si="24"/>
        <v>1050</v>
      </c>
      <c r="BD24" s="204" t="s">
        <v>3387</v>
      </c>
      <c r="BE24" s="192" t="s">
        <v>235</v>
      </c>
      <c r="BF24" s="133" t="str">
        <f>IFERROR(VLOOKUP(BE:BE,Q商品!B:E,4,0),"")</f>
        <v>2022年製 CROSSCLIMATE2 215/55R16 97W XL オールシーズン 夏冬タイヤ 最短当日発送</v>
      </c>
      <c r="BG24" s="133" t="str">
        <f>IFERROR(VLOOKUP(AQ:AQ,在庫!B:M,12,0),"")</f>
        <v/>
      </c>
      <c r="BH24" s="133" t="str">
        <f>IFERROR(VLOOKUP(AQ:AQ,在庫!B:L,10,0),"")</f>
        <v/>
      </c>
      <c r="BI24" s="234">
        <f>VLOOKUP(AQ:AQ,[1]MICHELIN!$B:$AH,32,0)</f>
        <v>605922067</v>
      </c>
      <c r="BJ24" s="234">
        <f>VLOOKUP(AQ:AQ,[1]MICHELIN!$B:$AH,33,0)</f>
        <v>605922120</v>
      </c>
      <c r="BK24" s="191"/>
      <c r="BL24" s="191"/>
      <c r="BM24" s="191"/>
      <c r="BN24" s="191"/>
      <c r="BO24" s="191"/>
      <c r="BP24" s="191"/>
      <c r="BQ24" s="191"/>
      <c r="BR24" s="191"/>
      <c r="BS24" s="191"/>
      <c r="BT24" s="191"/>
      <c r="BU24" s="191"/>
      <c r="BV24" s="191"/>
      <c r="BW24" s="191"/>
      <c r="BX24" s="191"/>
    </row>
    <row r="25" spans="1:76" s="11" customFormat="1" ht="19.5" customHeight="1">
      <c r="A25" s="11">
        <f t="shared" si="0"/>
        <v>1</v>
      </c>
      <c r="B25" s="239">
        <f t="shared" si="1"/>
        <v>2155517157704</v>
      </c>
      <c r="C25" s="225">
        <f t="shared" si="2"/>
        <v>57</v>
      </c>
      <c r="D25" s="11" t="s">
        <v>4059</v>
      </c>
      <c r="E25" s="358" t="s">
        <v>755</v>
      </c>
      <c r="F25" s="158" t="s">
        <v>5832</v>
      </c>
      <c r="G25" s="132" t="str">
        <f t="shared" si="3"/>
        <v>17</v>
      </c>
      <c r="H25" s="225">
        <v>3</v>
      </c>
      <c r="I25" s="225">
        <f t="shared" si="4"/>
        <v>3</v>
      </c>
      <c r="J25" s="131"/>
      <c r="K25" s="132" t="s">
        <v>1748</v>
      </c>
      <c r="L25" s="132">
        <v>21</v>
      </c>
      <c r="M25" s="134" t="s">
        <v>3422</v>
      </c>
      <c r="N25" s="226" t="s">
        <v>1987</v>
      </c>
      <c r="O25" s="226">
        <v>0</v>
      </c>
      <c r="P25" s="227">
        <v>19900</v>
      </c>
      <c r="Q25" s="228">
        <f t="shared" si="5"/>
        <v>18039.090909090908</v>
      </c>
      <c r="R25" s="143">
        <f t="shared" si="6"/>
        <v>0.11359169480421302</v>
      </c>
      <c r="S25" s="192">
        <v>1074476186</v>
      </c>
      <c r="T25" s="285" t="s">
        <v>6561</v>
      </c>
      <c r="U25" s="189">
        <f t="shared" si="7"/>
        <v>19900</v>
      </c>
      <c r="W25" s="229">
        <v>19900</v>
      </c>
      <c r="X25" s="135">
        <f t="shared" si="8"/>
        <v>15990</v>
      </c>
      <c r="Y25" s="230">
        <f t="shared" si="9"/>
        <v>18039.090909090908</v>
      </c>
      <c r="Z25" s="141">
        <f t="shared" si="10"/>
        <v>7.7286432160803997E-2</v>
      </c>
      <c r="AA25" s="136">
        <f t="shared" si="11"/>
        <v>0.11359169480421302</v>
      </c>
      <c r="AB25" s="144" t="s">
        <v>14114</v>
      </c>
      <c r="AC25" s="144"/>
      <c r="AD25" s="184">
        <f t="shared" si="12"/>
        <v>19509</v>
      </c>
      <c r="AE25" s="182">
        <f t="shared" si="13"/>
        <v>21438</v>
      </c>
      <c r="AF25" s="128">
        <f t="shared" si="14"/>
        <v>1929.4199999999998</v>
      </c>
      <c r="AG25" s="129">
        <f t="shared" si="15"/>
        <v>391.41999999999985</v>
      </c>
      <c r="AH25" s="130">
        <f t="shared" si="16"/>
        <v>1.8258233044127242E-2</v>
      </c>
      <c r="AI25" s="137">
        <f t="shared" si="17"/>
        <v>1538</v>
      </c>
      <c r="AJ25" s="138">
        <f t="shared" si="18"/>
        <v>7.1741766955872754E-2</v>
      </c>
      <c r="AK25" s="138">
        <f t="shared" si="19"/>
        <v>9.533346176008578E-2</v>
      </c>
      <c r="AM25" s="11">
        <f t="shared" si="20"/>
        <v>17365.2</v>
      </c>
      <c r="AN25" s="412">
        <f t="shared" si="21"/>
        <v>15734.727272727272</v>
      </c>
      <c r="AO25" s="412">
        <f t="shared" si="22"/>
        <v>-255.27272727272793</v>
      </c>
      <c r="AP25" s="413">
        <f t="shared" si="23"/>
        <v>-1.6223524109959486E-2</v>
      </c>
      <c r="AQ25" s="192">
        <v>2155517157704</v>
      </c>
      <c r="AR25" s="192">
        <f>VLOOKUP(AQ:AQ,[1]MICHELIN!$B:$O,2,0)</f>
        <v>4985009753422</v>
      </c>
      <c r="AS25" s="192" t="str">
        <f>VLOOKUP(AQ:AQ,[1]MICHELIN!$B:$O,3,0)</f>
        <v>728790</v>
      </c>
      <c r="AT25" s="231" t="str">
        <f>VLOOKUP(AQ:AQ,[1]MICHELIN!$B:$O,4,0)</f>
        <v>CROSSCLIMATE 2</v>
      </c>
      <c r="AU25" s="231" t="str">
        <f>VLOOKUP(AQ:AQ,[1]MICHELIN!$B:$O,5,0)</f>
        <v>215/55R17 98W XL</v>
      </c>
      <c r="AV25" s="232" t="str">
        <f>VLOOKUP(AQ:AQ,[1]MICHELIN!$B:$O,6,0)</f>
        <v>215/55R17</v>
      </c>
      <c r="AW25" s="232">
        <f>VLOOKUP(AQ:AQ,[1]MICHELIN!$B:$O,7,0)</f>
        <v>33300</v>
      </c>
      <c r="AX25" s="233">
        <f>VLOOKUP(AQ:AQ,[1]MICHELIN!$B:$K,8,0)</f>
        <v>15990</v>
      </c>
      <c r="AY25" s="233">
        <f>VLOOKUP(AQ:AQ,[1]MICHELIN!$B:$K,9,0)</f>
        <v>57</v>
      </c>
      <c r="AZ25" s="233">
        <f>VLOOKUP(AQ:AQ,[1]MICHELIN!$B:$K,10,0)</f>
        <v>3</v>
      </c>
      <c r="BA25" s="233">
        <f>VLOOKUP(AQ:AQ,[1]MICHELIN!$B:$O,11,0)</f>
        <v>21680</v>
      </c>
      <c r="BB25" s="233">
        <f>VLOOKUP(AQ:AQ,[1]MICHELIN!$B:$O,12,0)</f>
        <v>18754.545454545452</v>
      </c>
      <c r="BC25" s="233">
        <f t="shared" si="24"/>
        <v>1050</v>
      </c>
      <c r="BD25" s="204" t="s">
        <v>3387</v>
      </c>
      <c r="BE25" s="192" t="s">
        <v>236</v>
      </c>
      <c r="BF25" s="133" t="str">
        <f>IFERROR(VLOOKUP(BE:BE,Q商品!B:E,4,0),"")</f>
        <v>2023年製 CROSSCLIMATE2 215/55R17 98W XL オールシーズン 夏冬タイヤ 最短当日発送</v>
      </c>
      <c r="BG25" s="133" t="str">
        <f>IFERROR(VLOOKUP(AQ:AQ,在庫!B:M,12,0),"")</f>
        <v>2023年製</v>
      </c>
      <c r="BH25" s="133">
        <f>IFERROR(VLOOKUP(AQ:AQ,在庫!B:L,10,0),"")</f>
        <v>1</v>
      </c>
      <c r="BI25" s="234">
        <f>VLOOKUP(AQ:AQ,[1]MICHELIN!$B:$AH,32,0)</f>
        <v>605922055</v>
      </c>
      <c r="BJ25" s="234">
        <f>VLOOKUP(AQ:AQ,[1]MICHELIN!$B:$AH,33,0)</f>
        <v>605922108</v>
      </c>
      <c r="BK25" s="191"/>
      <c r="BL25" s="191"/>
      <c r="BM25" s="191"/>
      <c r="BN25" s="191"/>
      <c r="BO25" s="191"/>
      <c r="BP25" s="191"/>
      <c r="BQ25" s="191"/>
      <c r="BR25" s="191"/>
      <c r="BS25" s="191"/>
      <c r="BT25" s="191"/>
      <c r="BU25" s="191"/>
      <c r="BV25" s="191"/>
      <c r="BW25" s="191"/>
      <c r="BX25" s="191"/>
    </row>
    <row r="26" spans="1:76" s="11" customFormat="1" ht="19.5" customHeight="1">
      <c r="A26" s="11">
        <f t="shared" si="0"/>
        <v>1</v>
      </c>
      <c r="B26" s="239">
        <f t="shared" si="1"/>
        <v>2156016157707</v>
      </c>
      <c r="C26" s="225">
        <f t="shared" si="2"/>
        <v>20</v>
      </c>
      <c r="D26" s="11" t="s">
        <v>4059</v>
      </c>
      <c r="E26" s="11" t="s">
        <v>757</v>
      </c>
      <c r="F26" s="158" t="s">
        <v>5833</v>
      </c>
      <c r="G26" s="132" t="str">
        <f t="shared" si="3"/>
        <v>16</v>
      </c>
      <c r="H26" s="225">
        <v>20</v>
      </c>
      <c r="I26" s="225">
        <f t="shared" si="4"/>
        <v>20</v>
      </c>
      <c r="J26" s="131">
        <v>1014</v>
      </c>
      <c r="K26" s="132" t="s">
        <v>1748</v>
      </c>
      <c r="L26" s="132">
        <v>22</v>
      </c>
      <c r="M26" s="134" t="s">
        <v>1776</v>
      </c>
      <c r="N26" s="226" t="s">
        <v>14225</v>
      </c>
      <c r="O26" s="226" t="s">
        <v>1777</v>
      </c>
      <c r="P26" s="227">
        <v>18544</v>
      </c>
      <c r="Q26" s="228">
        <f t="shared" si="5"/>
        <v>16840</v>
      </c>
      <c r="R26" s="143">
        <f t="shared" si="6"/>
        <v>0.16745843230403801</v>
      </c>
      <c r="S26" s="192">
        <v>1074476331</v>
      </c>
      <c r="T26" s="285" t="s">
        <v>6562</v>
      </c>
      <c r="U26" s="189">
        <f t="shared" si="7"/>
        <v>18544</v>
      </c>
      <c r="W26" s="229">
        <v>18544</v>
      </c>
      <c r="X26" s="135">
        <f t="shared" si="8"/>
        <v>14020</v>
      </c>
      <c r="Y26" s="230">
        <f t="shared" si="9"/>
        <v>16840</v>
      </c>
      <c r="Z26" s="141">
        <f t="shared" si="10"/>
        <v>7.7329594477998365E-2</v>
      </c>
      <c r="AA26" s="136">
        <f t="shared" si="11"/>
        <v>0.16745843230403801</v>
      </c>
      <c r="AB26" s="144" t="s">
        <v>14340</v>
      </c>
      <c r="AC26" s="144"/>
      <c r="AD26" s="184">
        <f t="shared" si="12"/>
        <v>18180</v>
      </c>
      <c r="AE26" s="182">
        <f t="shared" si="13"/>
        <v>19978</v>
      </c>
      <c r="AF26" s="128">
        <f t="shared" si="14"/>
        <v>1798.02</v>
      </c>
      <c r="AG26" s="129">
        <f t="shared" si="15"/>
        <v>364.02</v>
      </c>
      <c r="AH26" s="130">
        <f t="shared" si="16"/>
        <v>1.8221043147462208E-2</v>
      </c>
      <c r="AI26" s="137">
        <f t="shared" si="17"/>
        <v>1434</v>
      </c>
      <c r="AJ26" s="138">
        <f t="shared" si="18"/>
        <v>7.1778956852537795E-2</v>
      </c>
      <c r="AK26" s="138">
        <f t="shared" si="19"/>
        <v>0.14923738915657581</v>
      </c>
      <c r="AM26" s="11">
        <f t="shared" si="20"/>
        <v>16182.2</v>
      </c>
      <c r="AN26" s="412">
        <f t="shared" si="21"/>
        <v>14692.90909090909</v>
      </c>
      <c r="AO26" s="412">
        <f t="shared" si="22"/>
        <v>672.90909090909008</v>
      </c>
      <c r="AP26" s="413">
        <f t="shared" si="23"/>
        <v>4.5798220539282966E-2</v>
      </c>
      <c r="AQ26" s="192">
        <v>2156016157707</v>
      </c>
      <c r="AR26" s="192">
        <f>VLOOKUP(AQ:AQ,[1]MICHELIN!$B:$O,2,0)</f>
        <v>4985009753514</v>
      </c>
      <c r="AS26" s="192" t="str">
        <f>VLOOKUP(AQ:AQ,[1]MICHELIN!$B:$O,3,0)</f>
        <v>728880</v>
      </c>
      <c r="AT26" s="231" t="str">
        <f>VLOOKUP(AQ:AQ,[1]MICHELIN!$B:$O,4,0)</f>
        <v>CROSSCLIMATE 2</v>
      </c>
      <c r="AU26" s="231" t="str">
        <f>VLOOKUP(AQ:AQ,[1]MICHELIN!$B:$O,5,0)</f>
        <v>215/60R16 99V XL</v>
      </c>
      <c r="AV26" s="232" t="str">
        <f>VLOOKUP(AQ:AQ,[1]MICHELIN!$B:$O,6,0)</f>
        <v>215/60R16</v>
      </c>
      <c r="AW26" s="232">
        <f>VLOOKUP(AQ:AQ,[1]MICHELIN!$B:$O,7,0)</f>
        <v>29200</v>
      </c>
      <c r="AX26" s="233">
        <f>VLOOKUP(AQ:AQ,[1]MICHELIN!$B:$K,8,0)</f>
        <v>14020</v>
      </c>
      <c r="AY26" s="233">
        <f>VLOOKUP(AQ:AQ,[1]MICHELIN!$B:$K,9,0)</f>
        <v>20</v>
      </c>
      <c r="AZ26" s="233">
        <f>VLOOKUP(AQ:AQ,[1]MICHELIN!$B:$K,10,0)</f>
        <v>20</v>
      </c>
      <c r="BA26" s="233">
        <f>VLOOKUP(AQ:AQ,[1]MICHELIN!$B:$O,11,0)</f>
        <v>19080</v>
      </c>
      <c r="BB26" s="233">
        <f>VLOOKUP(AQ:AQ,[1]MICHELIN!$B:$O,12,0)</f>
        <v>16390.909090909088</v>
      </c>
      <c r="BC26" s="233">
        <f t="shared" si="24"/>
        <v>1050</v>
      </c>
      <c r="BD26" s="204" t="s">
        <v>3387</v>
      </c>
      <c r="BE26" s="192" t="s">
        <v>237</v>
      </c>
      <c r="BF26" s="133" t="str">
        <f>IFERROR(VLOOKUP(BE:BE,Q商品!B:E,4,0),"")</f>
        <v>2022年製以降 CROSSCLIMATE2 215/60R16 99V XL オールシーズン 夏冬タイヤ 最短当日発送</v>
      </c>
      <c r="BG26" s="133" t="str">
        <f>IFERROR(VLOOKUP(AQ:AQ,在庫!B:M,12,0),"")</f>
        <v>2022年製</v>
      </c>
      <c r="BH26" s="133">
        <f>IFERROR(VLOOKUP(AQ:AQ,在庫!B:L,10,0),"")</f>
        <v>2</v>
      </c>
      <c r="BI26" s="234">
        <f>VLOOKUP(AQ:AQ,[1]MICHELIN!$B:$AH,32,0)</f>
        <v>605922065</v>
      </c>
      <c r="BJ26" s="234">
        <f>VLOOKUP(AQ:AQ,[1]MICHELIN!$B:$AH,33,0)</f>
        <v>605922118</v>
      </c>
      <c r="BK26" s="191"/>
      <c r="BL26" s="191"/>
      <c r="BM26" s="191"/>
      <c r="BN26" s="191"/>
      <c r="BO26" s="191"/>
      <c r="BP26" s="191"/>
      <c r="BQ26" s="191"/>
      <c r="BR26" s="191"/>
      <c r="BS26" s="191"/>
      <c r="BT26" s="191"/>
      <c r="BU26" s="191"/>
      <c r="BV26" s="191"/>
      <c r="BW26" s="191"/>
      <c r="BX26" s="191"/>
    </row>
    <row r="27" spans="1:76" s="11" customFormat="1" ht="19.5" customHeight="1">
      <c r="A27" s="11">
        <f t="shared" si="0"/>
        <v>1</v>
      </c>
      <c r="B27" s="239">
        <f t="shared" si="1"/>
        <v>2156017157706</v>
      </c>
      <c r="C27" s="225">
        <f t="shared" si="2"/>
        <v>57</v>
      </c>
      <c r="D27" s="11" t="s">
        <v>4059</v>
      </c>
      <c r="E27" s="11" t="s">
        <v>759</v>
      </c>
      <c r="F27" s="158" t="s">
        <v>5834</v>
      </c>
      <c r="G27" s="132" t="str">
        <f t="shared" si="3"/>
        <v>17</v>
      </c>
      <c r="H27" s="225">
        <v>12</v>
      </c>
      <c r="I27" s="225">
        <f t="shared" si="4"/>
        <v>12</v>
      </c>
      <c r="J27" s="131">
        <v>2245</v>
      </c>
      <c r="K27" s="132" t="s">
        <v>1748</v>
      </c>
      <c r="L27" s="132">
        <v>23</v>
      </c>
      <c r="M27" s="134" t="s">
        <v>1782</v>
      </c>
      <c r="N27" s="226" t="s">
        <v>14226</v>
      </c>
      <c r="O27" s="226" t="s">
        <v>1970</v>
      </c>
      <c r="P27" s="227">
        <v>18972</v>
      </c>
      <c r="Q27" s="228">
        <f t="shared" si="5"/>
        <v>17195.454545454544</v>
      </c>
      <c r="R27" s="143">
        <f t="shared" si="6"/>
        <v>0.16780333068992856</v>
      </c>
      <c r="S27" s="192">
        <v>1074476356</v>
      </c>
      <c r="T27" s="285" t="s">
        <v>6563</v>
      </c>
      <c r="U27" s="189">
        <f t="shared" si="7"/>
        <v>18972</v>
      </c>
      <c r="W27" s="229">
        <v>18972</v>
      </c>
      <c r="X27" s="135">
        <f t="shared" si="8"/>
        <v>14310</v>
      </c>
      <c r="Y27" s="230">
        <f t="shared" si="9"/>
        <v>17195.454545454544</v>
      </c>
      <c r="Z27" s="141">
        <f t="shared" si="10"/>
        <v>0.11982248520710059</v>
      </c>
      <c r="AA27" s="136">
        <f t="shared" si="11"/>
        <v>0.16780333068992856</v>
      </c>
      <c r="AB27" s="144" t="s">
        <v>14340</v>
      </c>
      <c r="AC27" s="144"/>
      <c r="AD27" s="184">
        <f t="shared" si="12"/>
        <v>18600</v>
      </c>
      <c r="AE27" s="182">
        <f t="shared" si="13"/>
        <v>20439</v>
      </c>
      <c r="AF27" s="128">
        <f t="shared" si="14"/>
        <v>1839.51</v>
      </c>
      <c r="AG27" s="129">
        <f t="shared" si="15"/>
        <v>372.51</v>
      </c>
      <c r="AH27" s="130">
        <f t="shared" si="16"/>
        <v>1.8225451343020695E-2</v>
      </c>
      <c r="AI27" s="137">
        <f t="shared" si="17"/>
        <v>1467</v>
      </c>
      <c r="AJ27" s="138">
        <f t="shared" si="18"/>
        <v>7.1774548656979298E-2</v>
      </c>
      <c r="AK27" s="138">
        <f t="shared" si="19"/>
        <v>0.14957787934690786</v>
      </c>
      <c r="AM27" s="11">
        <f t="shared" si="20"/>
        <v>16556.099999999999</v>
      </c>
      <c r="AN27" s="412">
        <f t="shared" si="21"/>
        <v>14999.181818181816</v>
      </c>
      <c r="AO27" s="412">
        <f t="shared" si="22"/>
        <v>689.1818181818162</v>
      </c>
      <c r="AP27" s="413">
        <f t="shared" si="23"/>
        <v>4.5947960797861578E-2</v>
      </c>
      <c r="AQ27" s="192">
        <v>2156017157706</v>
      </c>
      <c r="AR27" s="192">
        <f>VLOOKUP(AQ:AQ,[1]MICHELIN!$B:$O,2,0)</f>
        <v>4985009753538</v>
      </c>
      <c r="AS27" s="192" t="str">
        <f>VLOOKUP(AQ:AQ,[1]MICHELIN!$B:$O,3,0)</f>
        <v>728900</v>
      </c>
      <c r="AT27" s="231" t="str">
        <f>VLOOKUP(AQ:AQ,[1]MICHELIN!$B:$O,4,0)</f>
        <v>CROSSCLIMATE 2</v>
      </c>
      <c r="AU27" s="231" t="str">
        <f>VLOOKUP(AQ:AQ,[1]MICHELIN!$B:$O,5,0)</f>
        <v>215/60R17 100V XL</v>
      </c>
      <c r="AV27" s="232" t="str">
        <f>VLOOKUP(AQ:AQ,[1]MICHELIN!$B:$O,6,0)</f>
        <v>215/60R17</v>
      </c>
      <c r="AW27" s="232">
        <f>VLOOKUP(AQ:AQ,[1]MICHELIN!$B:$O,7,0)</f>
        <v>29800</v>
      </c>
      <c r="AX27" s="233">
        <f>VLOOKUP(AQ:AQ,[1]MICHELIN!$B:$K,8,0)</f>
        <v>14310</v>
      </c>
      <c r="AY27" s="233">
        <f>VLOOKUP(AQ:AQ,[1]MICHELIN!$B:$K,9,0)</f>
        <v>57</v>
      </c>
      <c r="AZ27" s="233">
        <f>VLOOKUP(AQ:AQ,[1]MICHELIN!$B:$K,10,0)</f>
        <v>12</v>
      </c>
      <c r="BA27" s="233">
        <f>VLOOKUP(AQ:AQ,[1]MICHELIN!$B:$O,11,0)</f>
        <v>19460</v>
      </c>
      <c r="BB27" s="233">
        <f>VLOOKUP(AQ:AQ,[1]MICHELIN!$B:$O,12,0)</f>
        <v>16736.363636363636</v>
      </c>
      <c r="BC27" s="233">
        <f t="shared" si="24"/>
        <v>1050</v>
      </c>
      <c r="BD27" s="204" t="s">
        <v>3387</v>
      </c>
      <c r="BE27" s="192" t="s">
        <v>238</v>
      </c>
      <c r="BF27" s="133" t="str">
        <f>IFERROR(VLOOKUP(BE:BE,Q商品!B:E,4,0),"")</f>
        <v>2023年製 CROSSCLIMATE2 215/60R17 100V XL オールシーズン 夏冬タイヤ 最短当日発送</v>
      </c>
      <c r="BG27" s="133" t="str">
        <f>IFERROR(VLOOKUP(AQ:AQ,在庫!B:M,12,0),"")</f>
        <v>2023年製</v>
      </c>
      <c r="BH27" s="133">
        <f>IFERROR(VLOOKUP(AQ:AQ,在庫!B:L,10,0),"")</f>
        <v>3</v>
      </c>
      <c r="BI27" s="234">
        <f>VLOOKUP(AQ:AQ,[1]MICHELIN!$B:$AH,32,0)</f>
        <v>605922056</v>
      </c>
      <c r="BJ27" s="234">
        <f>VLOOKUP(AQ:AQ,[1]MICHELIN!$B:$AH,33,0)</f>
        <v>605922109</v>
      </c>
      <c r="BK27" s="191"/>
      <c r="BL27" s="191"/>
      <c r="BM27" s="191"/>
      <c r="BN27" s="191"/>
      <c r="BO27" s="191"/>
      <c r="BP27" s="191"/>
      <c r="BQ27" s="191"/>
      <c r="BR27" s="191"/>
      <c r="BS27" s="191"/>
      <c r="BT27" s="191"/>
      <c r="BU27" s="191"/>
      <c r="BV27" s="191"/>
      <c r="BW27" s="191"/>
      <c r="BX27" s="191"/>
    </row>
    <row r="28" spans="1:76" s="11" customFormat="1" ht="19.5" customHeight="1">
      <c r="A28" s="11">
        <f t="shared" si="0"/>
        <v>1</v>
      </c>
      <c r="B28" s="239">
        <f t="shared" si="1"/>
        <v>2156516157702</v>
      </c>
      <c r="C28" s="225">
        <f t="shared" si="2"/>
        <v>30</v>
      </c>
      <c r="D28" s="11" t="s">
        <v>4059</v>
      </c>
      <c r="E28" s="11" t="s">
        <v>761</v>
      </c>
      <c r="F28" s="158" t="s">
        <v>5835</v>
      </c>
      <c r="G28" s="132" t="str">
        <f t="shared" si="3"/>
        <v>16</v>
      </c>
      <c r="H28" s="225">
        <v>12</v>
      </c>
      <c r="I28" s="225">
        <f t="shared" si="4"/>
        <v>12</v>
      </c>
      <c r="J28" s="131" t="s">
        <v>12</v>
      </c>
      <c r="K28" s="132" t="s">
        <v>1748</v>
      </c>
      <c r="L28" s="132">
        <v>24</v>
      </c>
      <c r="M28" s="134" t="s">
        <v>14217</v>
      </c>
      <c r="N28" s="226" t="s">
        <v>14227</v>
      </c>
      <c r="O28" s="226" t="s">
        <v>2890</v>
      </c>
      <c r="P28" s="227">
        <v>18543</v>
      </c>
      <c r="Q28" s="228">
        <f t="shared" si="5"/>
        <v>16830</v>
      </c>
      <c r="R28" s="143">
        <f t="shared" si="6"/>
        <v>0.17528223410576352</v>
      </c>
      <c r="S28" s="192">
        <v>1074476334</v>
      </c>
      <c r="T28" s="285" t="s">
        <v>6564</v>
      </c>
      <c r="U28" s="189">
        <f t="shared" si="7"/>
        <v>17643</v>
      </c>
      <c r="V28" s="11">
        <v>900</v>
      </c>
      <c r="W28" s="229">
        <v>18543</v>
      </c>
      <c r="X28" s="135">
        <f t="shared" si="8"/>
        <v>13880</v>
      </c>
      <c r="Y28" s="230">
        <f t="shared" si="9"/>
        <v>16830</v>
      </c>
      <c r="Z28" s="141">
        <f t="shared" si="10"/>
        <v>7.609126422465029E-2</v>
      </c>
      <c r="AA28" s="136">
        <f t="shared" si="11"/>
        <v>0.17528223410576352</v>
      </c>
      <c r="AB28" s="144" t="s">
        <v>14340</v>
      </c>
      <c r="AC28" s="144"/>
      <c r="AD28" s="184">
        <f t="shared" si="12"/>
        <v>17297</v>
      </c>
      <c r="AE28" s="182">
        <f t="shared" si="13"/>
        <v>19007</v>
      </c>
      <c r="AF28" s="128">
        <f t="shared" si="14"/>
        <v>1710.6299999999999</v>
      </c>
      <c r="AG28" s="129">
        <f t="shared" si="15"/>
        <v>346.62999999999988</v>
      </c>
      <c r="AH28" s="130">
        <f t="shared" si="16"/>
        <v>1.8236965328563153E-2</v>
      </c>
      <c r="AI28" s="137">
        <f t="shared" si="17"/>
        <v>1364</v>
      </c>
      <c r="AJ28" s="138">
        <f t="shared" si="18"/>
        <v>7.176303467143684E-2</v>
      </c>
      <c r="AK28" s="138">
        <f t="shared" si="19"/>
        <v>0.15704526877720038</v>
      </c>
      <c r="AM28" s="11">
        <f t="shared" si="20"/>
        <v>15396.3</v>
      </c>
      <c r="AN28" s="412">
        <f t="shared" si="21"/>
        <v>13969.363636363634</v>
      </c>
      <c r="AO28" s="412">
        <f t="shared" si="22"/>
        <v>89.363636363634214</v>
      </c>
      <c r="AP28" s="413">
        <f t="shared" si="23"/>
        <v>6.3971157663196511E-3</v>
      </c>
      <c r="AQ28" s="192">
        <v>2156516157702</v>
      </c>
      <c r="AR28" s="192">
        <f>VLOOKUP(AQ:AQ,[1]MICHELIN!$B:$O,2,0)</f>
        <v>4985009753644</v>
      </c>
      <c r="AS28" s="192" t="str">
        <f>VLOOKUP(AQ:AQ,[1]MICHELIN!$B:$O,3,0)</f>
        <v>729800</v>
      </c>
      <c r="AT28" s="231" t="str">
        <f>VLOOKUP(AQ:AQ,[1]MICHELIN!$B:$O,4,0)</f>
        <v>CROSSCLIMATE 2</v>
      </c>
      <c r="AU28" s="231" t="str">
        <f>VLOOKUP(AQ:AQ,[1]MICHELIN!$B:$O,5,0)</f>
        <v>215/65R16 102V XL</v>
      </c>
      <c r="AV28" s="232" t="str">
        <f>VLOOKUP(AQ:AQ,[1]MICHELIN!$B:$O,6,0)</f>
        <v>215/65R16</v>
      </c>
      <c r="AW28" s="232">
        <f>VLOOKUP(AQ:AQ,[1]MICHELIN!$B:$O,7,0)</f>
        <v>28900</v>
      </c>
      <c r="AX28" s="233">
        <f>VLOOKUP(AQ:AQ,[1]MICHELIN!$B:$K,8,0)</f>
        <v>13880</v>
      </c>
      <c r="AY28" s="233">
        <f>VLOOKUP(AQ:AQ,[1]MICHELIN!$B:$K,9,0)</f>
        <v>30</v>
      </c>
      <c r="AZ28" s="233">
        <f>VLOOKUP(AQ:AQ,[1]MICHELIN!$B:$K,10,0)</f>
        <v>12</v>
      </c>
      <c r="BA28" s="233">
        <f>VLOOKUP(AQ:AQ,[1]MICHELIN!$B:$O,11,0)</f>
        <v>19150</v>
      </c>
      <c r="BB28" s="233">
        <f>VLOOKUP(AQ:AQ,[1]MICHELIN!$B:$O,12,0)</f>
        <v>16454.545454545452</v>
      </c>
      <c r="BC28" s="233">
        <f t="shared" si="24"/>
        <v>1050</v>
      </c>
      <c r="BD28" s="204" t="s">
        <v>3387</v>
      </c>
      <c r="BE28" s="192" t="s">
        <v>239</v>
      </c>
      <c r="BF28" s="133" t="str">
        <f>IFERROR(VLOOKUP(BE:BE,Q商品!B:E,4,0),"")</f>
        <v>2023年製 CROSSCLIMATE2 215/65R16 102V XL オールシーズン 夏冬タイヤ 最短当日発送</v>
      </c>
      <c r="BG28" s="133" t="str">
        <f>IFERROR(VLOOKUP(AQ:AQ,在庫!B:M,12,0),"")</f>
        <v>2023年製</v>
      </c>
      <c r="BH28" s="133">
        <f>IFERROR(VLOOKUP(AQ:AQ,在庫!B:L,10,0),"")</f>
        <v>2</v>
      </c>
      <c r="BI28" s="234">
        <f>VLOOKUP(AQ:AQ,[1]MICHELIN!$B:$AH,32,0)</f>
        <v>605922071</v>
      </c>
      <c r="BJ28" s="234">
        <f>VLOOKUP(AQ:AQ,[1]MICHELIN!$B:$AH,33,0)</f>
        <v>605922124</v>
      </c>
      <c r="BK28" s="191"/>
      <c r="BL28" s="191"/>
      <c r="BM28" s="191"/>
      <c r="BN28" s="191"/>
      <c r="BO28" s="191"/>
      <c r="BP28" s="191"/>
      <c r="BQ28" s="191"/>
      <c r="BR28" s="191"/>
      <c r="BS28" s="191"/>
      <c r="BT28" s="191"/>
      <c r="BU28" s="191"/>
      <c r="BV28" s="191"/>
      <c r="BW28" s="191"/>
      <c r="BX28" s="191"/>
    </row>
    <row r="29" spans="1:76" s="11" customFormat="1" ht="19.5" customHeight="1">
      <c r="A29" s="237">
        <f t="shared" si="0"/>
        <v>2</v>
      </c>
      <c r="B29" s="249">
        <f t="shared" si="1"/>
        <v>2254018159962</v>
      </c>
      <c r="C29" s="225">
        <f t="shared" si="2"/>
        <v>83</v>
      </c>
      <c r="D29" s="11" t="s">
        <v>4059</v>
      </c>
      <c r="E29" s="11" t="s">
        <v>763</v>
      </c>
      <c r="F29" s="158" t="s">
        <v>5836</v>
      </c>
      <c r="G29" s="132" t="str">
        <f t="shared" si="3"/>
        <v>18</v>
      </c>
      <c r="H29" s="225">
        <v>1</v>
      </c>
      <c r="I29" s="225">
        <f t="shared" si="4"/>
        <v>1</v>
      </c>
      <c r="J29" s="131"/>
      <c r="K29" s="132" t="s">
        <v>1748</v>
      </c>
      <c r="L29" s="324">
        <v>25</v>
      </c>
      <c r="M29" s="134" t="s">
        <v>1779</v>
      </c>
      <c r="N29" s="226" t="s">
        <v>7185</v>
      </c>
      <c r="O29" s="226">
        <v>0</v>
      </c>
      <c r="P29" s="227">
        <v>25500</v>
      </c>
      <c r="Q29" s="228">
        <f t="shared" si="5"/>
        <v>23106.363636363636</v>
      </c>
      <c r="R29" s="143">
        <f t="shared" si="6"/>
        <v>0.36251327851438014</v>
      </c>
      <c r="S29" s="238">
        <v>1074476234</v>
      </c>
      <c r="T29" s="285" t="s">
        <v>7184</v>
      </c>
      <c r="U29" s="189">
        <f t="shared" si="7"/>
        <v>25500</v>
      </c>
      <c r="W29" s="229">
        <v>25500</v>
      </c>
      <c r="X29" s="135">
        <f t="shared" si="8"/>
        <v>14730</v>
      </c>
      <c r="Y29" s="230">
        <f t="shared" si="9"/>
        <v>23106.363636363636</v>
      </c>
      <c r="Z29" s="141">
        <f t="shared" si="10"/>
        <v>7.7333333333333254E-2</v>
      </c>
      <c r="AA29" s="136">
        <f t="shared" si="11"/>
        <v>0.36251327851438014</v>
      </c>
      <c r="AB29" s="309">
        <v>9</v>
      </c>
      <c r="AC29" s="144"/>
      <c r="AD29" s="184">
        <f t="shared" si="12"/>
        <v>25000</v>
      </c>
      <c r="AE29" s="182">
        <f t="shared" si="13"/>
        <v>27472</v>
      </c>
      <c r="AF29" s="128">
        <f t="shared" si="14"/>
        <v>2472.48</v>
      </c>
      <c r="AG29" s="129">
        <f t="shared" si="15"/>
        <v>500.48</v>
      </c>
      <c r="AH29" s="130">
        <f t="shared" si="16"/>
        <v>1.821782178217822E-2</v>
      </c>
      <c r="AI29" s="137">
        <f t="shared" si="17"/>
        <v>1972</v>
      </c>
      <c r="AJ29" s="138">
        <f t="shared" si="18"/>
        <v>7.1782178217821777E-2</v>
      </c>
      <c r="AK29" s="138">
        <f t="shared" si="19"/>
        <v>0.34429545673220191</v>
      </c>
      <c r="AL29" s="11" t="s">
        <v>13397</v>
      </c>
      <c r="AM29" s="11">
        <f t="shared" si="20"/>
        <v>22252.799999999999</v>
      </c>
      <c r="AN29" s="412">
        <f t="shared" si="21"/>
        <v>20154.363636363632</v>
      </c>
      <c r="AO29" s="412">
        <f t="shared" si="22"/>
        <v>5424.3636363636324</v>
      </c>
      <c r="AP29" s="413">
        <f t="shared" si="23"/>
        <v>0.26914090339109947</v>
      </c>
      <c r="AQ29" s="192">
        <v>2254018159962</v>
      </c>
      <c r="AR29" s="192">
        <f>VLOOKUP(AQ:AQ,[1]MICHELIN!$B:$O,2,0)</f>
        <v>3528703638896</v>
      </c>
      <c r="AS29" s="192" t="str">
        <f>VLOOKUP(AQ:AQ,[1]MICHELIN!$B:$O,3,0)</f>
        <v>363889</v>
      </c>
      <c r="AT29" s="231" t="str">
        <f>VLOOKUP(AQ:AQ,[1]MICHELIN!$B:$O,4,0)</f>
        <v>CROSSCLIMATE 2（並行）</v>
      </c>
      <c r="AU29" s="231" t="str">
        <f>VLOOKUP(AQ:AQ,[1]MICHELIN!$B:$O,5,0)</f>
        <v>225/40R18 92Y XL</v>
      </c>
      <c r="AV29" s="232" t="str">
        <f>VLOOKUP(AQ:AQ,[1]MICHELIN!$B:$O,6,0)</f>
        <v>225/40R18</v>
      </c>
      <c r="AW29" s="232" t="str">
        <f>VLOOKUP(AQ:AQ,[1]MICHELIN!$B:$O,7,0)</f>
        <v/>
      </c>
      <c r="AX29" s="233">
        <f>VLOOKUP(AQ:AQ,[1]MICHELIN!$B:$K,8,0)</f>
        <v>14730</v>
      </c>
      <c r="AY29" s="233">
        <f>VLOOKUP(AQ:AQ,[1]MICHELIN!$B:$K,9,0)</f>
        <v>83</v>
      </c>
      <c r="AZ29" s="233">
        <f>VLOOKUP(AQ:AQ,[1]MICHELIN!$B:$K,10,0)</f>
        <v>1</v>
      </c>
      <c r="BA29" s="233">
        <f>VLOOKUP(AQ:AQ,[1]MICHELIN!$B:$O,11,0)</f>
        <v>28600</v>
      </c>
      <c r="BB29" s="233">
        <f>VLOOKUP(AQ:AQ,[1]MICHELIN!$B:$O,12,0)</f>
        <v>25522.727272727272</v>
      </c>
      <c r="BC29" s="233">
        <f t="shared" si="24"/>
        <v>525</v>
      </c>
      <c r="BD29" s="204" t="s">
        <v>3388</v>
      </c>
      <c r="BE29" s="195" t="s">
        <v>271</v>
      </c>
      <c r="BF29" s="133" t="str">
        <f>IFERROR(VLOOKUP(BE:BE,Q商品!B:E,4,0),"")</f>
        <v>2023年製 CROSSCLIMATE2 225/40R18 92Y XL オールシーズン 夏冬タイヤ 最短当日発送</v>
      </c>
      <c r="BG29" s="133" t="str">
        <f>IFERROR(VLOOKUP(AQ:AQ,在庫!B:M,12,0),"")</f>
        <v>2023年製</v>
      </c>
      <c r="BH29" s="133">
        <f>IFERROR(VLOOKUP(AQ:AQ,在庫!B:L,10,0),"")</f>
        <v>1</v>
      </c>
      <c r="BI29" s="234" t="str">
        <f>VLOOKUP(AQ:AQ,[1]MICHELIN!$B:$AH,32,0)</f>
        <v/>
      </c>
      <c r="BJ29" s="234" t="str">
        <f>VLOOKUP(AQ:AQ,[1]MICHELIN!$B:$AH,33,0)</f>
        <v/>
      </c>
      <c r="BK29" s="191"/>
      <c r="BL29" s="191"/>
      <c r="BM29" s="191"/>
      <c r="BN29" s="191"/>
      <c r="BO29" s="191"/>
      <c r="BP29" s="191"/>
      <c r="BQ29" s="191"/>
      <c r="BR29" s="191"/>
      <c r="BS29" s="191"/>
      <c r="BT29" s="191"/>
      <c r="BU29" s="191"/>
      <c r="BV29" s="191"/>
      <c r="BW29" s="191"/>
      <c r="BX29" s="191"/>
    </row>
    <row r="30" spans="1:76" s="11" customFormat="1" ht="19.5" customHeight="1">
      <c r="A30" s="11">
        <f t="shared" si="0"/>
        <v>2</v>
      </c>
      <c r="B30" s="239">
        <f t="shared" si="1"/>
        <v>2254018157708</v>
      </c>
      <c r="C30" s="225">
        <f t="shared" si="2"/>
        <v>16</v>
      </c>
      <c r="D30" s="11" t="s">
        <v>4059</v>
      </c>
      <c r="E30" s="11" t="s">
        <v>763</v>
      </c>
      <c r="F30" s="158" t="s">
        <v>5836</v>
      </c>
      <c r="G30" s="132" t="str">
        <f t="shared" si="3"/>
        <v>18</v>
      </c>
      <c r="H30" s="225">
        <v>12</v>
      </c>
      <c r="I30" s="225">
        <f t="shared" si="4"/>
        <v>12</v>
      </c>
      <c r="J30" s="131">
        <v>1449</v>
      </c>
      <c r="K30" s="132" t="s">
        <v>1748</v>
      </c>
      <c r="L30" s="324">
        <v>25</v>
      </c>
      <c r="M30" s="134" t="s">
        <v>1782</v>
      </c>
      <c r="N30" s="226" t="s">
        <v>12213</v>
      </c>
      <c r="O30" s="226" t="s">
        <v>1970</v>
      </c>
      <c r="P30" s="227">
        <v>28119</v>
      </c>
      <c r="Q30" s="228">
        <f t="shared" si="5"/>
        <v>25548.181818181816</v>
      </c>
      <c r="R30" s="143">
        <f t="shared" si="6"/>
        <v>0.15062448848877338</v>
      </c>
      <c r="S30" s="192">
        <v>1074476180</v>
      </c>
      <c r="T30" s="285" t="s">
        <v>6565</v>
      </c>
      <c r="U30" s="189">
        <f t="shared" si="7"/>
        <v>28119</v>
      </c>
      <c r="W30" s="229">
        <v>28119</v>
      </c>
      <c r="X30" s="135">
        <f t="shared" si="8"/>
        <v>21700</v>
      </c>
      <c r="Y30" s="230">
        <f t="shared" si="9"/>
        <v>25548.181818181816</v>
      </c>
      <c r="Z30" s="141">
        <f t="shared" si="10"/>
        <v>0.1056242928574036</v>
      </c>
      <c r="AA30" s="136">
        <f t="shared" si="11"/>
        <v>0.15062448848877338</v>
      </c>
      <c r="AB30" s="144" t="s">
        <v>14340</v>
      </c>
      <c r="AC30" s="144"/>
      <c r="AD30" s="184">
        <f t="shared" si="12"/>
        <v>27567</v>
      </c>
      <c r="AE30" s="182">
        <f t="shared" si="13"/>
        <v>30293</v>
      </c>
      <c r="AF30" s="128">
        <f t="shared" si="14"/>
        <v>2726.37</v>
      </c>
      <c r="AG30" s="129">
        <f t="shared" si="15"/>
        <v>552.36999999999989</v>
      </c>
      <c r="AH30" s="130">
        <f t="shared" si="16"/>
        <v>1.823424553527217E-2</v>
      </c>
      <c r="AI30" s="137">
        <f t="shared" si="17"/>
        <v>2174</v>
      </c>
      <c r="AJ30" s="138">
        <f t="shared" si="18"/>
        <v>7.1765754464727827E-2</v>
      </c>
      <c r="AK30" s="138">
        <f t="shared" si="19"/>
        <v>0.13239024295350121</v>
      </c>
      <c r="AM30" s="11">
        <f t="shared" si="20"/>
        <v>24537.7</v>
      </c>
      <c r="AN30" s="412">
        <f t="shared" si="21"/>
        <v>22292.454545454544</v>
      </c>
      <c r="AO30" s="412">
        <f t="shared" si="22"/>
        <v>592.45454545454413</v>
      </c>
      <c r="AP30" s="413">
        <f t="shared" si="23"/>
        <v>2.6576460848962289E-2</v>
      </c>
      <c r="AQ30" s="192">
        <v>2254018157708</v>
      </c>
      <c r="AR30" s="192">
        <f>VLOOKUP(AQ:AQ,[1]MICHELIN!$B:$O,2,0)</f>
        <v>4985009753095</v>
      </c>
      <c r="AS30" s="192" t="str">
        <f>VLOOKUP(AQ:AQ,[1]MICHELIN!$B:$O,3,0)</f>
        <v>728460</v>
      </c>
      <c r="AT30" s="231" t="str">
        <f>VLOOKUP(AQ:AQ,[1]MICHELIN!$B:$O,4,0)</f>
        <v>CROSSCLIMATE 2</v>
      </c>
      <c r="AU30" s="231" t="str">
        <f>VLOOKUP(AQ:AQ,[1]MICHELIN!$B:$O,5,0)</f>
        <v>225/40R18 92YXL</v>
      </c>
      <c r="AV30" s="232" t="str">
        <f>VLOOKUP(AQ:AQ,[1]MICHELIN!$B:$O,6,0)</f>
        <v>225/40R18</v>
      </c>
      <c r="AW30" s="232">
        <f>VLOOKUP(AQ:AQ,[1]MICHELIN!$B:$O,7,0)</f>
        <v>45200</v>
      </c>
      <c r="AX30" s="233">
        <f>VLOOKUP(AQ:AQ,[1]MICHELIN!$B:$K,8,0)</f>
        <v>21700</v>
      </c>
      <c r="AY30" s="233">
        <f>VLOOKUP(AQ:AQ,[1]MICHELIN!$B:$K,9,0)</f>
        <v>16</v>
      </c>
      <c r="AZ30" s="233">
        <f>VLOOKUP(AQ:AQ,[1]MICHELIN!$B:$K,10,0)</f>
        <v>12</v>
      </c>
      <c r="BA30" s="233">
        <f>VLOOKUP(AQ:AQ,[1]MICHELIN!$B:$O,11,0)</f>
        <v>28680</v>
      </c>
      <c r="BB30" s="233">
        <f>VLOOKUP(AQ:AQ,[1]MICHELIN!$B:$O,12,0)</f>
        <v>25595.454545454544</v>
      </c>
      <c r="BC30" s="233">
        <f t="shared" si="24"/>
        <v>525</v>
      </c>
      <c r="BD30" s="204" t="s">
        <v>3387</v>
      </c>
      <c r="BE30" s="192" t="s">
        <v>240</v>
      </c>
      <c r="BF30" s="133" t="str">
        <f>IFERROR(VLOOKUP(BE:BE,Q商品!B:E,4,0),"")</f>
        <v>2023年製 CROSSCLIMATE2 225/40R18 92Y XL オールシーズン 夏冬タイヤ 最短当日発送</v>
      </c>
      <c r="BG30" s="133" t="str">
        <f>IFERROR(VLOOKUP(AQ:AQ,在庫!B:M,12,0),"")</f>
        <v>2023年製</v>
      </c>
      <c r="BH30" s="133">
        <f>IFERROR(VLOOKUP(AQ:AQ,在庫!B:L,10,0),"")</f>
        <v>2</v>
      </c>
      <c r="BI30" s="234">
        <f>VLOOKUP(AQ:AQ,[1]MICHELIN!$B:$AH,32,0)</f>
        <v>605922045</v>
      </c>
      <c r="BJ30" s="234">
        <f>VLOOKUP(AQ:AQ,[1]MICHELIN!$B:$AH,33,0)</f>
        <v>605922098</v>
      </c>
      <c r="BK30" s="191"/>
      <c r="BL30" s="191"/>
      <c r="BM30" s="191"/>
      <c r="BN30" s="191"/>
      <c r="BO30" s="191"/>
      <c r="BP30" s="191"/>
      <c r="BQ30" s="191"/>
      <c r="BR30" s="191"/>
      <c r="BS30" s="191"/>
      <c r="BT30" s="191"/>
      <c r="BU30" s="191"/>
      <c r="BV30" s="191"/>
      <c r="BW30" s="191"/>
      <c r="BX30" s="191"/>
    </row>
    <row r="31" spans="1:76" s="11" customFormat="1" ht="19.5" customHeight="1">
      <c r="A31" s="237">
        <f t="shared" si="0"/>
        <v>2</v>
      </c>
      <c r="B31" s="249">
        <f t="shared" si="1"/>
        <v>2254517159968</v>
      </c>
      <c r="C31" s="225">
        <f t="shared" si="2"/>
        <v>30</v>
      </c>
      <c r="D31" s="11" t="s">
        <v>5180</v>
      </c>
      <c r="E31" s="11" t="s">
        <v>765</v>
      </c>
      <c r="F31" s="158" t="s">
        <v>5837</v>
      </c>
      <c r="G31" s="132" t="str">
        <f t="shared" si="3"/>
        <v>17</v>
      </c>
      <c r="H31" s="225">
        <v>1</v>
      </c>
      <c r="I31" s="225">
        <f t="shared" si="4"/>
        <v>1</v>
      </c>
      <c r="J31" s="131"/>
      <c r="K31" s="132" t="s">
        <v>5186</v>
      </c>
      <c r="L31" s="324">
        <v>26</v>
      </c>
      <c r="M31" s="134" t="s">
        <v>1776</v>
      </c>
      <c r="N31" s="226" t="s">
        <v>7228</v>
      </c>
      <c r="O31" s="226">
        <v>0</v>
      </c>
      <c r="P31" s="227">
        <v>22999</v>
      </c>
      <c r="Q31" s="228">
        <f t="shared" si="5"/>
        <v>20880.909090909088</v>
      </c>
      <c r="R31" s="143">
        <f t="shared" si="6"/>
        <v>0.3574513474683268</v>
      </c>
      <c r="S31" s="238">
        <v>1074476393</v>
      </c>
      <c r="T31" s="285" t="s">
        <v>6566</v>
      </c>
      <c r="U31" s="189">
        <f t="shared" si="7"/>
        <v>22999</v>
      </c>
      <c r="W31" s="229">
        <v>22999</v>
      </c>
      <c r="X31" s="135">
        <f t="shared" si="8"/>
        <v>13417</v>
      </c>
      <c r="Y31" s="230">
        <f t="shared" si="9"/>
        <v>20880.909090909088</v>
      </c>
      <c r="Z31" s="141">
        <f t="shared" si="10"/>
        <v>7.7351189182138347E-2</v>
      </c>
      <c r="AA31" s="136">
        <f t="shared" si="11"/>
        <v>0.3574513474683268</v>
      </c>
      <c r="AB31" s="144">
        <v>9</v>
      </c>
      <c r="AC31" s="144"/>
      <c r="AD31" s="184">
        <f t="shared" si="12"/>
        <v>22548</v>
      </c>
      <c r="AE31" s="182">
        <f t="shared" si="13"/>
        <v>24778</v>
      </c>
      <c r="AF31" s="128">
        <f t="shared" si="14"/>
        <v>2230.02</v>
      </c>
      <c r="AG31" s="129">
        <f t="shared" si="15"/>
        <v>451.02</v>
      </c>
      <c r="AH31" s="130">
        <f t="shared" si="16"/>
        <v>1.8202437646299134E-2</v>
      </c>
      <c r="AI31" s="137">
        <f t="shared" si="17"/>
        <v>1779</v>
      </c>
      <c r="AJ31" s="138">
        <f t="shared" si="18"/>
        <v>7.1797562353700869E-2</v>
      </c>
      <c r="AK31" s="138">
        <f t="shared" si="19"/>
        <v>0.33924890982202766</v>
      </c>
      <c r="AM31" s="11">
        <f t="shared" si="20"/>
        <v>20070.2</v>
      </c>
      <c r="AN31" s="412">
        <f t="shared" si="21"/>
        <v>18218.363636363636</v>
      </c>
      <c r="AO31" s="412">
        <f t="shared" si="22"/>
        <v>4801.363636363636</v>
      </c>
      <c r="AP31" s="413">
        <f t="shared" si="23"/>
        <v>0.26354527399926148</v>
      </c>
      <c r="AQ31" s="192">
        <v>2254517159968</v>
      </c>
      <c r="AR31" s="192">
        <f>VLOOKUP(AQ:AQ,[1]MICHELIN!$B:$O,2,0)</f>
        <v>3528708268685</v>
      </c>
      <c r="AS31" s="192" t="str">
        <f>VLOOKUP(AQ:AQ,[1]MICHELIN!$B:$O,3,0)</f>
        <v>826868</v>
      </c>
      <c r="AT31" s="231" t="str">
        <f>VLOOKUP(AQ:AQ,[1]MICHELIN!$B:$O,4,0)</f>
        <v>CROSSCLIMATE 2（並行）</v>
      </c>
      <c r="AU31" s="231" t="str">
        <f>VLOOKUP(AQ:AQ,[1]MICHELIN!$B:$O,5,0)</f>
        <v>225/45R17 94Y XL（CJ：22年 3本）</v>
      </c>
      <c r="AV31" s="232" t="str">
        <f>VLOOKUP(AQ:AQ,[1]MICHELIN!$B:$O,6,0)</f>
        <v>225/45R17</v>
      </c>
      <c r="AW31" s="232" t="str">
        <f>VLOOKUP(AQ:AQ,[1]MICHELIN!$B:$O,7,0)</f>
        <v/>
      </c>
      <c r="AX31" s="233">
        <f>VLOOKUP(AQ:AQ,[1]MICHELIN!$B:$K,8,0)</f>
        <v>13417</v>
      </c>
      <c r="AY31" s="233">
        <f>VLOOKUP(AQ:AQ,[1]MICHELIN!$B:$K,9,0)</f>
        <v>30</v>
      </c>
      <c r="AZ31" s="233">
        <f>VLOOKUP(AQ:AQ,[1]MICHELIN!$B:$K,10,0)</f>
        <v>1</v>
      </c>
      <c r="BA31" s="233">
        <f>VLOOKUP(AQ:AQ,[1]MICHELIN!$B:$O,11,0)</f>
        <v>25380</v>
      </c>
      <c r="BB31" s="233">
        <f>VLOOKUP(AQ:AQ,[1]MICHELIN!$B:$O,12,0)</f>
        <v>22595.454545454544</v>
      </c>
      <c r="BC31" s="233">
        <f t="shared" si="24"/>
        <v>525</v>
      </c>
      <c r="BD31" s="204" t="s">
        <v>3388</v>
      </c>
      <c r="BE31" s="192" t="s">
        <v>272</v>
      </c>
      <c r="BF31" s="133" t="str">
        <f>IFERROR(VLOOKUP(BE:BE,Q商品!B:E,4,0),"")</f>
        <v>2021年製 CROSSCLIMATE2 225/45R17 94Y XLオールシーズン 夏冬タイヤ 最短当日発送</v>
      </c>
      <c r="BG31" s="133" t="str">
        <f>IFERROR(VLOOKUP(AQ:AQ,在庫!B:M,12,0),"")</f>
        <v>2022年製</v>
      </c>
      <c r="BH31" s="133">
        <f>IFERROR(VLOOKUP(AQ:AQ,在庫!B:L,10,0),"")</f>
        <v>2</v>
      </c>
      <c r="BI31" s="234" t="str">
        <f>VLOOKUP(AQ:AQ,[1]MICHELIN!$B:$AH,32,0)</f>
        <v/>
      </c>
      <c r="BJ31" s="234" t="str">
        <f>VLOOKUP(AQ:AQ,[1]MICHELIN!$B:$AH,33,0)</f>
        <v/>
      </c>
      <c r="BK31" s="191"/>
      <c r="BL31" s="191"/>
      <c r="BM31" s="191"/>
      <c r="BN31" s="191"/>
      <c r="BO31" s="191"/>
      <c r="BP31" s="191"/>
      <c r="BQ31" s="191"/>
      <c r="BR31" s="191"/>
      <c r="BS31" s="191"/>
      <c r="BT31" s="191"/>
      <c r="BU31" s="191"/>
      <c r="BV31" s="191"/>
      <c r="BW31" s="191"/>
      <c r="BX31" s="191"/>
    </row>
    <row r="32" spans="1:76" s="11" customFormat="1" ht="19.5" customHeight="1">
      <c r="A32" s="11">
        <f t="shared" si="0"/>
        <v>2</v>
      </c>
      <c r="B32" s="239">
        <f t="shared" si="1"/>
        <v>2254517157704</v>
      </c>
      <c r="C32" s="225">
        <f t="shared" si="2"/>
        <v>32</v>
      </c>
      <c r="D32" s="11" t="s">
        <v>4059</v>
      </c>
      <c r="E32" s="11" t="s">
        <v>765</v>
      </c>
      <c r="F32" s="158" t="s">
        <v>5837</v>
      </c>
      <c r="G32" s="132" t="str">
        <f t="shared" si="3"/>
        <v>17</v>
      </c>
      <c r="H32" s="225">
        <v>10</v>
      </c>
      <c r="I32" s="225">
        <f t="shared" si="4"/>
        <v>10</v>
      </c>
      <c r="J32" s="131">
        <v>1014</v>
      </c>
      <c r="K32" s="132" t="s">
        <v>1748</v>
      </c>
      <c r="L32" s="324">
        <v>26</v>
      </c>
      <c r="M32" s="134" t="s">
        <v>1779</v>
      </c>
      <c r="N32" s="226" t="s">
        <v>14228</v>
      </c>
      <c r="O32" s="226" t="s">
        <v>1777</v>
      </c>
      <c r="P32" s="227">
        <v>24300</v>
      </c>
      <c r="Q32" s="228">
        <f t="shared" si="5"/>
        <v>22061.81818181818</v>
      </c>
      <c r="R32" s="143">
        <f t="shared" si="6"/>
        <v>0.13606395253008069</v>
      </c>
      <c r="S32" s="192">
        <v>1074476179</v>
      </c>
      <c r="T32" s="285" t="s">
        <v>7472</v>
      </c>
      <c r="U32" s="189">
        <f t="shared" si="7"/>
        <v>23400</v>
      </c>
      <c r="V32" s="11">
        <v>900</v>
      </c>
      <c r="W32" s="229">
        <v>24300</v>
      </c>
      <c r="X32" s="135">
        <f t="shared" si="8"/>
        <v>19060</v>
      </c>
      <c r="Y32" s="230">
        <f t="shared" si="9"/>
        <v>22061.81818181818</v>
      </c>
      <c r="Z32" s="141">
        <f t="shared" si="10"/>
        <v>3.7407407407407334E-2</v>
      </c>
      <c r="AA32" s="136">
        <f t="shared" si="11"/>
        <v>0.13606395253008069</v>
      </c>
      <c r="AB32" s="144" t="s">
        <v>14340</v>
      </c>
      <c r="AC32" s="144"/>
      <c r="AD32" s="184">
        <f t="shared" si="12"/>
        <v>22941</v>
      </c>
      <c r="AE32" s="182">
        <f t="shared" si="13"/>
        <v>25209</v>
      </c>
      <c r="AF32" s="128">
        <f t="shared" si="14"/>
        <v>2268.81</v>
      </c>
      <c r="AG32" s="129">
        <f t="shared" si="15"/>
        <v>459.80999999999995</v>
      </c>
      <c r="AH32" s="130">
        <f t="shared" si="16"/>
        <v>1.8239914316315598E-2</v>
      </c>
      <c r="AI32" s="137">
        <f t="shared" si="17"/>
        <v>1809</v>
      </c>
      <c r="AJ32" s="138">
        <f t="shared" si="18"/>
        <v>7.1760085683684402E-2</v>
      </c>
      <c r="AK32" s="138">
        <f t="shared" si="19"/>
        <v>0.11782403821376509</v>
      </c>
      <c r="AM32" s="11">
        <f t="shared" si="20"/>
        <v>20420.099999999999</v>
      </c>
      <c r="AN32" s="412">
        <f t="shared" si="21"/>
        <v>18534.63636363636</v>
      </c>
      <c r="AO32" s="412">
        <f t="shared" si="22"/>
        <v>-525.36363636363967</v>
      </c>
      <c r="AP32" s="413">
        <f t="shared" si="23"/>
        <v>-2.8344965936011875E-2</v>
      </c>
      <c r="AQ32" s="192">
        <v>2254517157704</v>
      </c>
      <c r="AR32" s="192">
        <f>VLOOKUP(AQ:AQ,[1]MICHELIN!$B:$O,2,0)</f>
        <v>4985009753200</v>
      </c>
      <c r="AS32" s="192" t="str">
        <f>VLOOKUP(AQ:AQ,[1]MICHELIN!$B:$O,3,0)</f>
        <v>728570</v>
      </c>
      <c r="AT32" s="231" t="str">
        <f>VLOOKUP(AQ:AQ,[1]MICHELIN!$B:$O,4,0)</f>
        <v>CROSSCLIMATE 2</v>
      </c>
      <c r="AU32" s="231" t="str">
        <f>VLOOKUP(AQ:AQ,[1]MICHELIN!$B:$O,5,0)</f>
        <v>225/45R17 94Y XL</v>
      </c>
      <c r="AV32" s="232" t="str">
        <f>VLOOKUP(AQ:AQ,[1]MICHELIN!$B:$O,6,0)</f>
        <v>225/45R17</v>
      </c>
      <c r="AW32" s="232">
        <f>VLOOKUP(AQ:AQ,[1]MICHELIN!$B:$O,7,0)</f>
        <v>39700</v>
      </c>
      <c r="AX32" s="233">
        <f>VLOOKUP(AQ:AQ,[1]MICHELIN!$B:$K,8,0)</f>
        <v>19060</v>
      </c>
      <c r="AY32" s="233">
        <f>VLOOKUP(AQ:AQ,[1]MICHELIN!$B:$K,9,0)</f>
        <v>32</v>
      </c>
      <c r="AZ32" s="233">
        <f>VLOOKUP(AQ:AQ,[1]MICHELIN!$B:$K,10,0)</f>
        <v>10</v>
      </c>
      <c r="BA32" s="233">
        <f>VLOOKUP(AQ:AQ,[1]MICHELIN!$B:$O,11,0)</f>
        <v>25480</v>
      </c>
      <c r="BB32" s="233">
        <f>VLOOKUP(AQ:AQ,[1]MICHELIN!$B:$O,12,0)</f>
        <v>22686.363636363636</v>
      </c>
      <c r="BC32" s="233">
        <f t="shared" si="24"/>
        <v>525</v>
      </c>
      <c r="BD32" s="204" t="s">
        <v>3387</v>
      </c>
      <c r="BE32" s="192" t="s">
        <v>241</v>
      </c>
      <c r="BF32" s="133" t="str">
        <f>IFERROR(VLOOKUP(BE:BE,Q商品!B:E,4,0),"")</f>
        <v>2022年製 CROSSCLIMATE2 225/45R17 94Y XL オールシーズン 夏冬タイヤ 最短当日発送</v>
      </c>
      <c r="BG32" s="133" t="str">
        <f>IFERROR(VLOOKUP(AQ:AQ,在庫!B:M,12,0),"")</f>
        <v>2022年製</v>
      </c>
      <c r="BH32" s="133">
        <f>IFERROR(VLOOKUP(AQ:AQ,在庫!B:L,10,0),"")</f>
        <v>1</v>
      </c>
      <c r="BI32" s="234">
        <f>VLOOKUP(AQ:AQ,[1]MICHELIN!$B:$AH,32,0)</f>
        <v>605922052</v>
      </c>
      <c r="BJ32" s="234">
        <f>VLOOKUP(AQ:AQ,[1]MICHELIN!$B:$AH,33,0)</f>
        <v>605922105</v>
      </c>
      <c r="BK32" s="191"/>
      <c r="BL32" s="191"/>
      <c r="BM32" s="191"/>
      <c r="BN32" s="191"/>
      <c r="BO32" s="191"/>
      <c r="BP32" s="191"/>
      <c r="BQ32" s="191"/>
      <c r="BR32" s="191"/>
      <c r="BS32" s="191"/>
      <c r="BT32" s="191"/>
      <c r="BU32" s="191"/>
      <c r="BV32" s="191"/>
      <c r="BW32" s="191"/>
      <c r="BX32" s="191"/>
    </row>
    <row r="33" spans="1:76" s="11" customFormat="1" ht="19.5" customHeight="1">
      <c r="A33" s="237">
        <f t="shared" si="0"/>
        <v>2</v>
      </c>
      <c r="B33" s="249">
        <f t="shared" si="1"/>
        <v>2254518159967</v>
      </c>
      <c r="C33" s="225">
        <f t="shared" si="2"/>
        <v>0</v>
      </c>
      <c r="D33" s="11" t="s">
        <v>5180</v>
      </c>
      <c r="E33" s="11" t="s">
        <v>767</v>
      </c>
      <c r="F33" s="158" t="s">
        <v>5838</v>
      </c>
      <c r="G33" s="132" t="str">
        <f t="shared" si="3"/>
        <v>18</v>
      </c>
      <c r="H33" s="225">
        <v>0</v>
      </c>
      <c r="I33" s="225">
        <f t="shared" si="4"/>
        <v>0</v>
      </c>
      <c r="J33" s="131"/>
      <c r="K33" s="132" t="s">
        <v>5186</v>
      </c>
      <c r="L33" s="324">
        <v>27</v>
      </c>
      <c r="M33" s="134" t="s">
        <v>3422</v>
      </c>
      <c r="N33" s="226" t="s">
        <v>7229</v>
      </c>
      <c r="O33" s="226">
        <v>0</v>
      </c>
      <c r="P33" s="227">
        <v>25700</v>
      </c>
      <c r="Q33" s="228">
        <f t="shared" si="5"/>
        <v>23363.63636363636</v>
      </c>
      <c r="R33" s="143">
        <f t="shared" si="6"/>
        <v>0.32335019455252911</v>
      </c>
      <c r="S33" s="238">
        <v>1074476396</v>
      </c>
      <c r="T33" s="285" t="s">
        <v>7896</v>
      </c>
      <c r="U33" s="189">
        <f t="shared" si="7"/>
        <v>25700</v>
      </c>
      <c r="W33" s="229">
        <v>25700</v>
      </c>
      <c r="X33" s="135">
        <f t="shared" si="8"/>
        <v>15809</v>
      </c>
      <c r="Y33" s="230">
        <f t="shared" si="9"/>
        <v>23363.63636363636</v>
      </c>
      <c r="Z33" s="141">
        <f t="shared" si="10"/>
        <v>7.7315175097276256E-2</v>
      </c>
      <c r="AA33" s="136">
        <f t="shared" si="11"/>
        <v>0.32335019455252911</v>
      </c>
      <c r="AB33" s="144" t="s">
        <v>14114</v>
      </c>
      <c r="AC33" s="144"/>
      <c r="AD33" s="184">
        <f t="shared" si="12"/>
        <v>25196</v>
      </c>
      <c r="AE33" s="182">
        <f t="shared" si="13"/>
        <v>27687</v>
      </c>
      <c r="AF33" s="128">
        <f t="shared" si="14"/>
        <v>2491.83</v>
      </c>
      <c r="AG33" s="129">
        <f t="shared" si="15"/>
        <v>504.82999999999993</v>
      </c>
      <c r="AH33" s="130">
        <f t="shared" si="16"/>
        <v>1.8233466970058149E-2</v>
      </c>
      <c r="AI33" s="137">
        <f t="shared" si="17"/>
        <v>1987</v>
      </c>
      <c r="AJ33" s="138">
        <f t="shared" si="18"/>
        <v>7.1766533029941848E-2</v>
      </c>
      <c r="AK33" s="138">
        <f t="shared" si="19"/>
        <v>0.30511672758247099</v>
      </c>
      <c r="AM33" s="11">
        <f t="shared" si="20"/>
        <v>22427.3</v>
      </c>
      <c r="AN33" s="412">
        <f t="shared" si="21"/>
        <v>20388.454545454544</v>
      </c>
      <c r="AO33" s="412">
        <f t="shared" si="22"/>
        <v>4579.4545454545441</v>
      </c>
      <c r="AP33" s="413">
        <f t="shared" si="23"/>
        <v>0.22461018490857121</v>
      </c>
      <c r="AQ33" s="192">
        <v>2254518159967</v>
      </c>
      <c r="AR33" s="192">
        <f>VLOOKUP(AQ:AQ,[1]MICHELIN!$B:$O,2,0)</f>
        <v>4985009753231</v>
      </c>
      <c r="AS33" s="192" t="str">
        <f>VLOOKUP(AQ:AQ,[1]MICHELIN!$B:$O,3,0)</f>
        <v/>
      </c>
      <c r="AT33" s="231" t="str">
        <f>VLOOKUP(AQ:AQ,[1]MICHELIN!$B:$O,4,0)</f>
        <v>CROSSCLIMATE 2（並行）</v>
      </c>
      <c r="AU33" s="231" t="str">
        <f>VLOOKUP(AQ:AQ,[1]MICHELIN!$B:$O,5,0)</f>
        <v>225/45R18 95Y XL</v>
      </c>
      <c r="AV33" s="232" t="str">
        <f>VLOOKUP(AQ:AQ,[1]MICHELIN!$B:$O,6,0)</f>
        <v>225/45R18</v>
      </c>
      <c r="AW33" s="232" t="str">
        <f>VLOOKUP(AQ:AQ,[1]MICHELIN!$B:$O,7,0)</f>
        <v/>
      </c>
      <c r="AX33" s="233">
        <f>VLOOKUP(AQ:AQ,[1]MICHELIN!$B:$K,8,0)</f>
        <v>15809</v>
      </c>
      <c r="AY33" s="233">
        <f>VLOOKUP(AQ:AQ,[1]MICHELIN!$B:$K,9,0)</f>
        <v>0</v>
      </c>
      <c r="AZ33" s="233">
        <f>VLOOKUP(AQ:AQ,[1]MICHELIN!$B:$K,10,0)</f>
        <v>0</v>
      </c>
      <c r="BA33" s="233">
        <f>VLOOKUP(AQ:AQ,[1]MICHELIN!$B:$O,11,0)</f>
        <v>23400</v>
      </c>
      <c r="BB33" s="233">
        <f>VLOOKUP(AQ:AQ,[1]MICHELIN!$B:$O,12,0)</f>
        <v>20318.181818181816</v>
      </c>
      <c r="BC33" s="233">
        <f t="shared" si="24"/>
        <v>1050</v>
      </c>
      <c r="BD33" s="204" t="s">
        <v>3388</v>
      </c>
      <c r="BE33" s="192" t="s">
        <v>273</v>
      </c>
      <c r="BF33" s="133" t="str">
        <f>IFERROR(VLOOKUP(BE:BE,Q商品!B:E,4,0),"")</f>
        <v>2021年製 CROSSCLIMATE2 225/45R18 95Y XL オールシーズン 夏冬タイヤ 最短当日発送</v>
      </c>
      <c r="BG33" s="133" t="str">
        <f>IFERROR(VLOOKUP(AQ:AQ,在庫!B:M,12,0),"")</f>
        <v/>
      </c>
      <c r="BH33" s="133" t="str">
        <f>IFERROR(VLOOKUP(AQ:AQ,在庫!B:L,10,0),"")</f>
        <v/>
      </c>
      <c r="BI33" s="234" t="str">
        <f>VLOOKUP(AQ:AQ,[1]MICHELIN!$B:$AH,32,0)</f>
        <v/>
      </c>
      <c r="BJ33" s="234" t="str">
        <f>VLOOKUP(AQ:AQ,[1]MICHELIN!$B:$AH,33,0)</f>
        <v/>
      </c>
      <c r="BK33" s="191"/>
      <c r="BL33" s="191"/>
      <c r="BM33" s="191"/>
      <c r="BN33" s="191"/>
      <c r="BO33" s="191"/>
      <c r="BP33" s="191"/>
      <c r="BQ33" s="191"/>
      <c r="BR33" s="191"/>
      <c r="BS33" s="191"/>
      <c r="BT33" s="191"/>
      <c r="BU33" s="191"/>
      <c r="BV33" s="191"/>
      <c r="BW33" s="191"/>
      <c r="BX33" s="191"/>
    </row>
    <row r="34" spans="1:76" s="11" customFormat="1" ht="19.5" customHeight="1">
      <c r="A34" s="11">
        <f t="shared" si="0"/>
        <v>2</v>
      </c>
      <c r="B34" s="239">
        <f t="shared" si="1"/>
        <v>2254518157703</v>
      </c>
      <c r="C34" s="225">
        <f t="shared" si="2"/>
        <v>24</v>
      </c>
      <c r="D34" s="11" t="s">
        <v>4059</v>
      </c>
      <c r="E34" s="11" t="s">
        <v>767</v>
      </c>
      <c r="F34" s="158" t="s">
        <v>5838</v>
      </c>
      <c r="G34" s="132" t="str">
        <f t="shared" si="3"/>
        <v>18</v>
      </c>
      <c r="H34" s="225">
        <v>33</v>
      </c>
      <c r="I34" s="225">
        <f t="shared" si="4"/>
        <v>33</v>
      </c>
      <c r="J34" s="131">
        <v>508</v>
      </c>
      <c r="K34" s="132" t="s">
        <v>1748</v>
      </c>
      <c r="L34" s="324">
        <v>27</v>
      </c>
      <c r="M34" s="134" t="s">
        <v>1776</v>
      </c>
      <c r="N34" s="226" t="s">
        <v>14229</v>
      </c>
      <c r="O34" s="226" t="s">
        <v>1777</v>
      </c>
      <c r="P34" s="227">
        <v>27388</v>
      </c>
      <c r="Q34" s="228">
        <f t="shared" si="5"/>
        <v>24876.363636363636</v>
      </c>
      <c r="R34" s="143">
        <f t="shared" si="6"/>
        <v>0.1662768601081713</v>
      </c>
      <c r="S34" s="192">
        <v>1074476367</v>
      </c>
      <c r="T34" s="285" t="s">
        <v>6567</v>
      </c>
      <c r="U34" s="189">
        <f t="shared" si="7"/>
        <v>27388</v>
      </c>
      <c r="W34" s="229">
        <v>27388</v>
      </c>
      <c r="X34" s="135">
        <f t="shared" si="8"/>
        <v>20740</v>
      </c>
      <c r="Y34" s="230">
        <f t="shared" si="9"/>
        <v>24876.363636363636</v>
      </c>
      <c r="Z34" s="141">
        <f t="shared" si="10"/>
        <v>7.7296626259675705E-2</v>
      </c>
      <c r="AA34" s="136">
        <f t="shared" si="11"/>
        <v>0.1662768601081713</v>
      </c>
      <c r="AB34" s="144" t="s">
        <v>14340</v>
      </c>
      <c r="AC34" s="144"/>
      <c r="AD34" s="184">
        <f t="shared" si="12"/>
        <v>26850</v>
      </c>
      <c r="AE34" s="182">
        <f t="shared" si="13"/>
        <v>29505</v>
      </c>
      <c r="AF34" s="128">
        <f t="shared" si="14"/>
        <v>2655.45</v>
      </c>
      <c r="AG34" s="129">
        <f t="shared" si="15"/>
        <v>538.44999999999982</v>
      </c>
      <c r="AH34" s="130">
        <f t="shared" si="16"/>
        <v>1.8249449245890521E-2</v>
      </c>
      <c r="AI34" s="137">
        <f t="shared" si="17"/>
        <v>2117</v>
      </c>
      <c r="AJ34" s="138">
        <f t="shared" si="18"/>
        <v>7.1750550754109479E-2</v>
      </c>
      <c r="AK34" s="138">
        <f t="shared" si="19"/>
        <v>0.14802741086228077</v>
      </c>
      <c r="AM34" s="11">
        <f t="shared" si="20"/>
        <v>23899.5</v>
      </c>
      <c r="AN34" s="412">
        <f t="shared" si="21"/>
        <v>21705</v>
      </c>
      <c r="AO34" s="412">
        <f t="shared" si="22"/>
        <v>965</v>
      </c>
      <c r="AP34" s="413">
        <f t="shared" si="23"/>
        <v>4.4459801888965679E-2</v>
      </c>
      <c r="AQ34" s="192">
        <v>2254518157703</v>
      </c>
      <c r="AR34" s="192">
        <f>VLOOKUP(AQ:AQ,[1]MICHELIN!$B:$O,2,0)</f>
        <v>4985009753231</v>
      </c>
      <c r="AS34" s="192" t="str">
        <f>VLOOKUP(AQ:AQ,[1]MICHELIN!$B:$O,3,0)</f>
        <v>728600</v>
      </c>
      <c r="AT34" s="231" t="str">
        <f>VLOOKUP(AQ:AQ,[1]MICHELIN!$B:$O,4,0)</f>
        <v>CROSSCLIMATE 2</v>
      </c>
      <c r="AU34" s="231" t="str">
        <f>VLOOKUP(AQ:AQ,[1]MICHELIN!$B:$O,5,0)</f>
        <v>225/45R18 95Y XL</v>
      </c>
      <c r="AV34" s="232" t="str">
        <f>VLOOKUP(AQ:AQ,[1]MICHELIN!$B:$O,6,0)</f>
        <v>225/45R18</v>
      </c>
      <c r="AW34" s="232">
        <f>VLOOKUP(AQ:AQ,[1]MICHELIN!$B:$O,7,0)</f>
        <v>43200</v>
      </c>
      <c r="AX34" s="233">
        <f>VLOOKUP(AQ:AQ,[1]MICHELIN!$B:$K,8,0)</f>
        <v>20740</v>
      </c>
      <c r="AY34" s="233">
        <f>VLOOKUP(AQ:AQ,[1]MICHELIN!$B:$K,9,0)</f>
        <v>24</v>
      </c>
      <c r="AZ34" s="233">
        <f>VLOOKUP(AQ:AQ,[1]MICHELIN!$B:$K,10,0)</f>
        <v>33</v>
      </c>
      <c r="BA34" s="233">
        <f>VLOOKUP(AQ:AQ,[1]MICHELIN!$B:$O,11,0)</f>
        <v>27980</v>
      </c>
      <c r="BB34" s="233">
        <f>VLOOKUP(AQ:AQ,[1]MICHELIN!$B:$O,12,0)</f>
        <v>24481.81818181818</v>
      </c>
      <c r="BC34" s="233">
        <f t="shared" si="24"/>
        <v>1050</v>
      </c>
      <c r="BD34" s="204" t="s">
        <v>3387</v>
      </c>
      <c r="BE34" s="192" t="s">
        <v>242</v>
      </c>
      <c r="BF34" s="133" t="str">
        <f>IFERROR(VLOOKUP(BE:BE,Q商品!B:E,4,0),"")</f>
        <v>2022年製 CROSSCLIMATE2 225/45R18 95Y XL オールシーズン 夏冬タイヤ 最短当日発送</v>
      </c>
      <c r="BG34" s="133" t="str">
        <f>IFERROR(VLOOKUP(AQ:AQ,在庫!B:M,12,0),"")</f>
        <v>2022年製</v>
      </c>
      <c r="BH34" s="133">
        <f>IFERROR(VLOOKUP(AQ:AQ,在庫!B:L,10,0),"")</f>
        <v>3</v>
      </c>
      <c r="BI34" s="234">
        <f>VLOOKUP(AQ:AQ,[1]MICHELIN!$B:$AH,32,0)</f>
        <v>605922042</v>
      </c>
      <c r="BJ34" s="234">
        <f>VLOOKUP(AQ:AQ,[1]MICHELIN!$B:$AH,33,0)</f>
        <v>605922095</v>
      </c>
      <c r="BK34" s="191"/>
      <c r="BL34" s="191"/>
      <c r="BM34" s="191"/>
      <c r="BN34" s="191"/>
      <c r="BO34" s="191"/>
      <c r="BP34" s="191"/>
      <c r="BQ34" s="191"/>
      <c r="BR34" s="191"/>
      <c r="BS34" s="191"/>
      <c r="BT34" s="191"/>
      <c r="BU34" s="191"/>
      <c r="BV34" s="191"/>
      <c r="BW34" s="191"/>
      <c r="BX34" s="191"/>
    </row>
    <row r="35" spans="1:76" s="11" customFormat="1" ht="19.5" customHeight="1">
      <c r="A35" s="11">
        <f t="shared" si="0"/>
        <v>1</v>
      </c>
      <c r="B35" s="239">
        <f t="shared" si="1"/>
        <v>2255017157706</v>
      </c>
      <c r="C35" s="225">
        <f t="shared" si="2"/>
        <v>20</v>
      </c>
      <c r="D35" s="11" t="s">
        <v>4059</v>
      </c>
      <c r="E35" s="11" t="s">
        <v>769</v>
      </c>
      <c r="F35" s="158" t="s">
        <v>11905</v>
      </c>
      <c r="G35" s="132" t="str">
        <f t="shared" si="3"/>
        <v>17</v>
      </c>
      <c r="H35" s="225">
        <v>17</v>
      </c>
      <c r="I35" s="225">
        <f t="shared" si="4"/>
        <v>17</v>
      </c>
      <c r="J35" s="131">
        <v>2245</v>
      </c>
      <c r="K35" s="132" t="s">
        <v>1748</v>
      </c>
      <c r="L35" s="132">
        <v>28</v>
      </c>
      <c r="M35" s="134" t="s">
        <v>1782</v>
      </c>
      <c r="N35" s="226" t="s">
        <v>14230</v>
      </c>
      <c r="O35" s="226" t="s">
        <v>1970</v>
      </c>
      <c r="P35" s="227">
        <v>25921</v>
      </c>
      <c r="Q35" s="228">
        <f t="shared" ref="Q35:Q66" si="25">(P35-AY35)/1.1</f>
        <v>23546.363636363636</v>
      </c>
      <c r="R35" s="143">
        <f t="shared" ref="R35:R66" si="26">IFERROR((Q35-X35)/Q35,"")</f>
        <v>0.15400949770279138</v>
      </c>
      <c r="S35" s="192">
        <v>1074476177</v>
      </c>
      <c r="T35" s="285" t="s">
        <v>6568</v>
      </c>
      <c r="U35" s="189">
        <f t="shared" si="7"/>
        <v>25921</v>
      </c>
      <c r="W35" s="229">
        <v>25921</v>
      </c>
      <c r="X35" s="135">
        <f t="shared" si="8"/>
        <v>19920</v>
      </c>
      <c r="Y35" s="230">
        <f t="shared" si="9"/>
        <v>23546.363636363636</v>
      </c>
      <c r="Z35" s="141">
        <f t="shared" si="10"/>
        <v>0.1080909487718742</v>
      </c>
      <c r="AA35" s="136">
        <f t="shared" si="11"/>
        <v>0.15400949770279138</v>
      </c>
      <c r="AB35" s="144" t="s">
        <v>14340</v>
      </c>
      <c r="AC35" s="144"/>
      <c r="AD35" s="184">
        <f t="shared" ref="AD35:AD66" si="27">ROUNDDOWN(U35/1.02,0)</f>
        <v>25412</v>
      </c>
      <c r="AE35" s="182">
        <f t="shared" ref="AE35:AE66" si="28">ROUNDDOWN(AD35/0.91,0)</f>
        <v>27925</v>
      </c>
      <c r="AF35" s="128">
        <f t="shared" ref="AF35:AF66" si="29">AE35*0.09</f>
        <v>2513.25</v>
      </c>
      <c r="AG35" s="129">
        <f t="shared" ref="AG35:AG66" si="30">AF35-AI35</f>
        <v>509.25</v>
      </c>
      <c r="AH35" s="130">
        <f t="shared" ref="AH35:AH66" si="31">IFERROR(AG35/AE35,"")</f>
        <v>1.8236347358997314E-2</v>
      </c>
      <c r="AI35" s="137">
        <f t="shared" ref="AI35:AI66" si="32">AE35-U35</f>
        <v>2004</v>
      </c>
      <c r="AJ35" s="138">
        <f t="shared" ref="AJ35:AJ66" si="33">IFERROR(AI35/AE35,"")</f>
        <v>7.1763652641002693E-2</v>
      </c>
      <c r="AK35" s="138">
        <f t="shared" ref="AK35:AK66" si="34">IFERROR(AA35-AH35,"")</f>
        <v>0.13577315034379406</v>
      </c>
      <c r="AM35" s="11">
        <f t="shared" ref="AM35:AM66" si="35">AD35-AE35*0.1</f>
        <v>22619.5</v>
      </c>
      <c r="AN35" s="412">
        <f t="shared" ref="AN35:AN66" si="36">(AM35-AY35)/1.1</f>
        <v>20545</v>
      </c>
      <c r="AO35" s="412">
        <f t="shared" ref="AO35:AO66" si="37">AN35-X35</f>
        <v>625</v>
      </c>
      <c r="AP35" s="413">
        <f t="shared" ref="AP35:AP66" si="38">AO35/AN35</f>
        <v>3.0421027013871987E-2</v>
      </c>
      <c r="AQ35" s="192">
        <v>2255017157706</v>
      </c>
      <c r="AR35" s="192">
        <f>VLOOKUP(AQ:AQ,[1]MICHELIN!$B:$O,2,0)</f>
        <v>4985009753330</v>
      </c>
      <c r="AS35" s="192" t="str">
        <f>VLOOKUP(AQ:AQ,[1]MICHELIN!$B:$O,3,0)</f>
        <v>728700</v>
      </c>
      <c r="AT35" s="231" t="str">
        <f>VLOOKUP(AQ:AQ,[1]MICHELIN!$B:$O,4,0)</f>
        <v>CROSSCLIMATE 2</v>
      </c>
      <c r="AU35" s="231" t="str">
        <f>VLOOKUP(AQ:AQ,[1]MICHELIN!$B:$O,5,0)</f>
        <v>225/50R17 98Y XL</v>
      </c>
      <c r="AV35" s="232" t="str">
        <f>VLOOKUP(AQ:AQ,[1]MICHELIN!$B:$O,6,0)</f>
        <v>225/50R17</v>
      </c>
      <c r="AW35" s="232">
        <f>VLOOKUP(AQ:AQ,[1]MICHELIN!$B:$O,7,0)</f>
        <v>41500</v>
      </c>
      <c r="AX35" s="233">
        <f>VLOOKUP(AQ:AQ,[1]MICHELIN!$B:$K,8,0)</f>
        <v>19920</v>
      </c>
      <c r="AY35" s="233">
        <f>VLOOKUP(AQ:AQ,[1]MICHELIN!$B:$K,9,0)</f>
        <v>20</v>
      </c>
      <c r="AZ35" s="233">
        <f>VLOOKUP(AQ:AQ,[1]MICHELIN!$B:$K,10,0)</f>
        <v>17</v>
      </c>
      <c r="BA35" s="233">
        <f>VLOOKUP(AQ:AQ,[1]MICHELIN!$B:$O,11,0)</f>
        <v>26900</v>
      </c>
      <c r="BB35" s="233">
        <f>VLOOKUP(AQ:AQ,[1]MICHELIN!$B:$O,12,0)</f>
        <v>23499.999999999996</v>
      </c>
      <c r="BC35" s="233">
        <f t="shared" si="24"/>
        <v>1050.0000000000036</v>
      </c>
      <c r="BD35" s="204" t="s">
        <v>3387</v>
      </c>
      <c r="BE35" s="192" t="s">
        <v>243</v>
      </c>
      <c r="BF35" s="133" t="str">
        <f>IFERROR(VLOOKUP(BE:BE,Q商品!B:E,4,0),"")</f>
        <v>2023年製 CROSSCLIMATE2 225/50R17 98Y XL オールシーズン 夏冬タイヤ 最短当日発送</v>
      </c>
      <c r="BG35" s="133" t="str">
        <f>IFERROR(VLOOKUP(AQ:AQ,在庫!B:M,12,0),"")</f>
        <v>2023年製</v>
      </c>
      <c r="BH35" s="133">
        <f>IFERROR(VLOOKUP(AQ:AQ,在庫!B:L,10,0),"")</f>
        <v>1</v>
      </c>
      <c r="BI35" s="234">
        <f>VLOOKUP(AQ:AQ,[1]MICHELIN!$B:$AH,32,0)</f>
        <v>605922058</v>
      </c>
      <c r="BJ35" s="234">
        <f>VLOOKUP(AQ:AQ,[1]MICHELIN!$B:$AH,33,0)</f>
        <v>605922111</v>
      </c>
      <c r="BK35" s="191"/>
      <c r="BL35" s="191"/>
      <c r="BM35" s="191"/>
      <c r="BN35" s="191"/>
      <c r="BO35" s="191"/>
      <c r="BP35" s="191"/>
      <c r="BQ35" s="191"/>
      <c r="BR35" s="191"/>
      <c r="BS35" s="191"/>
      <c r="BT35" s="191"/>
      <c r="BU35" s="191"/>
      <c r="BV35" s="191"/>
      <c r="BW35" s="191"/>
      <c r="BX35" s="191"/>
    </row>
    <row r="36" spans="1:76" s="11" customFormat="1" ht="19.5" customHeight="1">
      <c r="A36" s="11">
        <f t="shared" si="0"/>
        <v>1</v>
      </c>
      <c r="B36" s="239">
        <f t="shared" si="1"/>
        <v>2255516157702</v>
      </c>
      <c r="C36" s="225">
        <f t="shared" si="2"/>
        <v>0</v>
      </c>
      <c r="D36" s="11" t="s">
        <v>4059</v>
      </c>
      <c r="E36" s="11" t="s">
        <v>771</v>
      </c>
      <c r="F36" s="158" t="s">
        <v>5839</v>
      </c>
      <c r="G36" s="132" t="str">
        <f t="shared" si="3"/>
        <v>16</v>
      </c>
      <c r="H36" s="225">
        <v>13</v>
      </c>
      <c r="I36" s="225">
        <f t="shared" si="4"/>
        <v>13</v>
      </c>
      <c r="J36" s="131" t="s">
        <v>14231</v>
      </c>
      <c r="K36" s="132" t="s">
        <v>1748</v>
      </c>
      <c r="L36" s="132">
        <v>29</v>
      </c>
      <c r="M36" s="134" t="s">
        <v>12014</v>
      </c>
      <c r="N36" s="226" t="s">
        <v>2016</v>
      </c>
      <c r="O36" s="226" t="s">
        <v>12015</v>
      </c>
      <c r="P36" s="227">
        <v>22345</v>
      </c>
      <c r="Q36" s="228">
        <f t="shared" si="25"/>
        <v>20313.63636363636</v>
      </c>
      <c r="R36" s="143">
        <f t="shared" si="26"/>
        <v>0.161154620720519</v>
      </c>
      <c r="S36" s="192">
        <v>1074476357</v>
      </c>
      <c r="T36" s="285" t="s">
        <v>6569</v>
      </c>
      <c r="U36" s="189">
        <f t="shared" si="7"/>
        <v>21445</v>
      </c>
      <c r="V36" s="11">
        <v>900</v>
      </c>
      <c r="W36" s="229">
        <v>22345</v>
      </c>
      <c r="X36" s="135">
        <f t="shared" si="8"/>
        <v>17040</v>
      </c>
      <c r="Y36" s="230">
        <f t="shared" si="9"/>
        <v>20313.63636363636</v>
      </c>
      <c r="Z36" s="141">
        <f t="shared" si="10"/>
        <v>7.4558139534883772E-2</v>
      </c>
      <c r="AA36" s="136">
        <f t="shared" si="11"/>
        <v>0.161154620720519</v>
      </c>
      <c r="AB36" s="144" t="s">
        <v>14340</v>
      </c>
      <c r="AC36" s="144"/>
      <c r="AD36" s="184">
        <f t="shared" si="27"/>
        <v>21024</v>
      </c>
      <c r="AE36" s="182">
        <f t="shared" si="28"/>
        <v>23103</v>
      </c>
      <c r="AF36" s="128">
        <f t="shared" si="29"/>
        <v>2079.27</v>
      </c>
      <c r="AG36" s="129">
        <f t="shared" si="30"/>
        <v>421.27</v>
      </c>
      <c r="AH36" s="130">
        <f t="shared" si="31"/>
        <v>1.8234428429208326E-2</v>
      </c>
      <c r="AI36" s="137">
        <f t="shared" si="32"/>
        <v>1658</v>
      </c>
      <c r="AJ36" s="138">
        <f t="shared" si="33"/>
        <v>7.1765571570791678E-2</v>
      </c>
      <c r="AK36" s="138">
        <f t="shared" si="34"/>
        <v>0.14292019229131067</v>
      </c>
      <c r="AM36" s="11">
        <f t="shared" si="35"/>
        <v>18713.7</v>
      </c>
      <c r="AN36" s="412">
        <f t="shared" si="36"/>
        <v>17012.454545454544</v>
      </c>
      <c r="AO36" s="412">
        <f t="shared" si="37"/>
        <v>-27.545454545455868</v>
      </c>
      <c r="AP36" s="413">
        <f t="shared" si="38"/>
        <v>-1.619134644672163E-3</v>
      </c>
      <c r="AQ36" s="192">
        <v>2255516157702</v>
      </c>
      <c r="AR36" s="192">
        <f>VLOOKUP(AQ:AQ,[1]MICHELIN!$B:$O,2,0)</f>
        <v>4985009753408</v>
      </c>
      <c r="AS36" s="192" t="str">
        <f>VLOOKUP(AQ:AQ,[1]MICHELIN!$B:$O,3,0)</f>
        <v>728770</v>
      </c>
      <c r="AT36" s="231" t="str">
        <f>VLOOKUP(AQ:AQ,[1]MICHELIN!$B:$O,4,0)</f>
        <v>CROSSCLIMATE 2</v>
      </c>
      <c r="AU36" s="231" t="str">
        <f>VLOOKUP(AQ:AQ,[1]MICHELIN!$B:$O,5,0)</f>
        <v>225/55R16 99W XL</v>
      </c>
      <c r="AV36" s="232" t="str">
        <f>VLOOKUP(AQ:AQ,[1]MICHELIN!$B:$O,6,0)</f>
        <v>225/55R16</v>
      </c>
      <c r="AW36" s="232">
        <f>VLOOKUP(AQ:AQ,[1]MICHELIN!$B:$O,7,0)</f>
        <v>35500</v>
      </c>
      <c r="AX36" s="233">
        <f>VLOOKUP(AQ:AQ,[1]MICHELIN!$B:$K,8,0)</f>
        <v>17040</v>
      </c>
      <c r="AY36" s="233">
        <f>VLOOKUP(AQ:AQ,[1]MICHELIN!$B:$K,9,0)</f>
        <v>0</v>
      </c>
      <c r="AZ36" s="233">
        <f>VLOOKUP(AQ:AQ,[1]MICHELIN!$B:$K,10,0)</f>
        <v>13</v>
      </c>
      <c r="BA36" s="233">
        <f>VLOOKUP(AQ:AQ,[1]MICHELIN!$B:$O,11,0)</f>
        <v>23090</v>
      </c>
      <c r="BB36" s="233">
        <f>VLOOKUP(AQ:AQ,[1]MICHELIN!$B:$O,12,0)</f>
        <v>20036.363636363636</v>
      </c>
      <c r="BC36" s="233">
        <f t="shared" si="24"/>
        <v>1050</v>
      </c>
      <c r="BD36" s="204" t="s">
        <v>3387</v>
      </c>
      <c r="BE36" s="192" t="s">
        <v>244</v>
      </c>
      <c r="BF36" s="133" t="str">
        <f>IFERROR(VLOOKUP(BE:BE,Q商品!B:E,4,0),"")</f>
        <v>2021年製以降 CROSSCLIMATE2 225/55R16 99W XL オールシーズン 夏冬タイヤ 最短当日発送</v>
      </c>
      <c r="BG36" s="133" t="str">
        <f>IFERROR(VLOOKUP(AQ:AQ,在庫!B:M,12,0),"")</f>
        <v>2021年製</v>
      </c>
      <c r="BH36" s="133">
        <f>IFERROR(VLOOKUP(AQ:AQ,在庫!B:L,10,0),"")</f>
        <v>5</v>
      </c>
      <c r="BI36" s="234">
        <f>VLOOKUP(AQ:AQ,[1]MICHELIN!$B:$AH,32,0)</f>
        <v>605922069</v>
      </c>
      <c r="BJ36" s="234">
        <f>VLOOKUP(AQ:AQ,[1]MICHELIN!$B:$AH,33,0)</f>
        <v>605922122</v>
      </c>
      <c r="BK36" s="191"/>
      <c r="BL36" s="191"/>
      <c r="BM36" s="191"/>
      <c r="BN36" s="191"/>
      <c r="BO36" s="191"/>
      <c r="BP36" s="191"/>
      <c r="BQ36" s="191"/>
      <c r="BR36" s="191"/>
      <c r="BS36" s="191"/>
      <c r="BT36" s="191"/>
      <c r="BU36" s="191"/>
      <c r="BV36" s="191"/>
      <c r="BW36" s="191"/>
      <c r="BX36" s="191"/>
    </row>
    <row r="37" spans="1:76" s="11" customFormat="1" ht="19.5" customHeight="1">
      <c r="A37" s="11">
        <f t="shared" si="0"/>
        <v>1</v>
      </c>
      <c r="B37" s="239">
        <f t="shared" si="1"/>
        <v>2255517157701</v>
      </c>
      <c r="C37" s="225">
        <f t="shared" si="2"/>
        <v>16</v>
      </c>
      <c r="D37" s="11" t="s">
        <v>4059</v>
      </c>
      <c r="E37" s="11" t="s">
        <v>775</v>
      </c>
      <c r="F37" s="158" t="s">
        <v>5840</v>
      </c>
      <c r="G37" s="132" t="str">
        <f t="shared" si="3"/>
        <v>17</v>
      </c>
      <c r="H37" s="225">
        <v>20</v>
      </c>
      <c r="I37" s="225">
        <f t="shared" si="4"/>
        <v>20</v>
      </c>
      <c r="J37" s="131">
        <v>1449</v>
      </c>
      <c r="K37" s="132" t="s">
        <v>1748</v>
      </c>
      <c r="L37" s="132">
        <v>30</v>
      </c>
      <c r="M37" s="134" t="s">
        <v>12014</v>
      </c>
      <c r="N37" s="226" t="s">
        <v>14232</v>
      </c>
      <c r="O37" s="226" t="s">
        <v>12015</v>
      </c>
      <c r="P37" s="227">
        <v>22240</v>
      </c>
      <c r="Q37" s="228">
        <f t="shared" si="25"/>
        <v>20203.63636363636</v>
      </c>
      <c r="R37" s="143">
        <f t="shared" si="26"/>
        <v>9.7192224622030088E-2</v>
      </c>
      <c r="S37" s="192">
        <v>1074476178</v>
      </c>
      <c r="T37" s="285" t="s">
        <v>6570</v>
      </c>
      <c r="U37" s="189">
        <f t="shared" si="7"/>
        <v>21340</v>
      </c>
      <c r="V37" s="11">
        <v>900</v>
      </c>
      <c r="W37" s="229">
        <v>22240</v>
      </c>
      <c r="X37" s="135">
        <f t="shared" si="8"/>
        <v>18240</v>
      </c>
      <c r="Y37" s="230">
        <f t="shared" si="9"/>
        <v>20203.63636363636</v>
      </c>
      <c r="Z37" s="141">
        <f t="shared" si="10"/>
        <v>7.455012853470433E-2</v>
      </c>
      <c r="AA37" s="136">
        <f t="shared" si="11"/>
        <v>9.7192224622030088E-2</v>
      </c>
      <c r="AB37" s="144" t="s">
        <v>14340</v>
      </c>
      <c r="AC37" s="144"/>
      <c r="AD37" s="184">
        <f t="shared" si="27"/>
        <v>20921</v>
      </c>
      <c r="AE37" s="182">
        <f t="shared" si="28"/>
        <v>22990</v>
      </c>
      <c r="AF37" s="128">
        <f t="shared" si="29"/>
        <v>2069.1</v>
      </c>
      <c r="AG37" s="129">
        <f t="shared" si="30"/>
        <v>419.09999999999991</v>
      </c>
      <c r="AH37" s="130">
        <f t="shared" si="31"/>
        <v>1.8229665071770332E-2</v>
      </c>
      <c r="AI37" s="137">
        <f t="shared" si="32"/>
        <v>1650</v>
      </c>
      <c r="AJ37" s="138">
        <f t="shared" si="33"/>
        <v>7.1770334928229665E-2</v>
      </c>
      <c r="AK37" s="138">
        <f t="shared" si="34"/>
        <v>7.8962559550259756E-2</v>
      </c>
      <c r="AM37" s="11">
        <f t="shared" si="35"/>
        <v>18622</v>
      </c>
      <c r="AN37" s="412">
        <f t="shared" si="36"/>
        <v>16914.545454545452</v>
      </c>
      <c r="AO37" s="412">
        <f t="shared" si="37"/>
        <v>-1325.4545454545478</v>
      </c>
      <c r="AP37" s="413">
        <f t="shared" si="38"/>
        <v>-7.8361818768139455E-2</v>
      </c>
      <c r="AQ37" s="192">
        <v>2255517157701</v>
      </c>
      <c r="AR37" s="192">
        <f>VLOOKUP(AQ:AQ,[1]MICHELIN!$B:$O,2,0)</f>
        <v>4985009753439</v>
      </c>
      <c r="AS37" s="192" t="str">
        <f>VLOOKUP(AQ:AQ,[1]MICHELIN!$B:$O,3,0)</f>
        <v>728800</v>
      </c>
      <c r="AT37" s="231" t="str">
        <f>VLOOKUP(AQ:AQ,[1]MICHELIN!$B:$O,4,0)</f>
        <v>CROSSCLIMATE 2</v>
      </c>
      <c r="AU37" s="231" t="str">
        <f>VLOOKUP(AQ:AQ,[1]MICHELIN!$B:$O,5,0)</f>
        <v>225/55R17 101Y XL</v>
      </c>
      <c r="AV37" s="232" t="str">
        <f>VLOOKUP(AQ:AQ,[1]MICHELIN!$B:$O,6,0)</f>
        <v>225/55R17</v>
      </c>
      <c r="AW37" s="232">
        <f>VLOOKUP(AQ:AQ,[1]MICHELIN!$B:$O,7,0)</f>
        <v>38000</v>
      </c>
      <c r="AX37" s="233">
        <f>VLOOKUP(AQ:AQ,[1]MICHELIN!$B:$K,8,0)</f>
        <v>18240</v>
      </c>
      <c r="AY37" s="233">
        <f>VLOOKUP(AQ:AQ,[1]MICHELIN!$B:$K,9,0)</f>
        <v>16</v>
      </c>
      <c r="AZ37" s="233">
        <f>VLOOKUP(AQ:AQ,[1]MICHELIN!$B:$K,10,0)</f>
        <v>20</v>
      </c>
      <c r="BA37" s="233">
        <f>VLOOKUP(AQ:AQ,[1]MICHELIN!$B:$O,11,0)</f>
        <v>24200</v>
      </c>
      <c r="BB37" s="233">
        <f>VLOOKUP(AQ:AQ,[1]MICHELIN!$B:$O,12,0)</f>
        <v>21522.727272727272</v>
      </c>
      <c r="BC37" s="233">
        <f t="shared" si="24"/>
        <v>525</v>
      </c>
      <c r="BD37" s="204" t="s">
        <v>3387</v>
      </c>
      <c r="BE37" s="192" t="s">
        <v>245</v>
      </c>
      <c r="BF37" s="133" t="str">
        <f>IFERROR(VLOOKUP(BE:BE,Q商品!B:E,4,0),"")</f>
        <v>2023年製 CROSSCLIMATE2 225/55R17 101Y XL オールシーズン 夏冬タイヤ 最短当日発送</v>
      </c>
      <c r="BG37" s="133" t="str">
        <f>IFERROR(VLOOKUP(AQ:AQ,在庫!B:M,12,0),"")</f>
        <v>2023年製</v>
      </c>
      <c r="BH37" s="133">
        <f>IFERROR(VLOOKUP(AQ:AQ,在庫!B:L,10,0),"")</f>
        <v>3</v>
      </c>
      <c r="BI37" s="234">
        <f>VLOOKUP(AQ:AQ,[1]MICHELIN!$B:$AH,32,0)</f>
        <v>605922054</v>
      </c>
      <c r="BJ37" s="234">
        <f>VLOOKUP(AQ:AQ,[1]MICHELIN!$B:$AH,33,0)</f>
        <v>605922107</v>
      </c>
      <c r="BK37" s="191"/>
      <c r="BL37" s="191"/>
      <c r="BM37" s="191"/>
      <c r="BN37" s="191"/>
      <c r="BO37" s="191"/>
      <c r="BP37" s="191"/>
      <c r="BQ37" s="191"/>
      <c r="BR37" s="191"/>
      <c r="BS37" s="191"/>
      <c r="BT37" s="191"/>
      <c r="BU37" s="191"/>
      <c r="BV37" s="191"/>
      <c r="BW37" s="191"/>
      <c r="BX37" s="191"/>
    </row>
    <row r="38" spans="1:76" s="11" customFormat="1" ht="19.5" customHeight="1">
      <c r="A38" s="11">
        <f t="shared" si="0"/>
        <v>1</v>
      </c>
      <c r="B38" s="239">
        <f t="shared" si="1"/>
        <v>2255518157700</v>
      </c>
      <c r="C38" s="225">
        <f t="shared" si="2"/>
        <v>73</v>
      </c>
      <c r="D38" s="11" t="s">
        <v>4059</v>
      </c>
      <c r="E38" s="11" t="s">
        <v>4782</v>
      </c>
      <c r="F38" s="158" t="s">
        <v>7075</v>
      </c>
      <c r="G38" s="132" t="str">
        <f t="shared" si="3"/>
        <v>18</v>
      </c>
      <c r="H38" s="225">
        <v>8</v>
      </c>
      <c r="I38" s="225">
        <f t="shared" si="4"/>
        <v>8</v>
      </c>
      <c r="J38" s="131">
        <v>126</v>
      </c>
      <c r="K38" s="132" t="s">
        <v>1748</v>
      </c>
      <c r="L38" s="132">
        <v>31</v>
      </c>
      <c r="M38" s="134" t="s">
        <v>14233</v>
      </c>
      <c r="N38" s="226" t="s">
        <v>14234</v>
      </c>
      <c r="O38" s="226" t="s">
        <v>7214</v>
      </c>
      <c r="P38" s="227">
        <v>24200</v>
      </c>
      <c r="Q38" s="228">
        <f t="shared" si="25"/>
        <v>21933.63636363636</v>
      </c>
      <c r="R38" s="143">
        <f t="shared" si="26"/>
        <v>0.19210842624445629</v>
      </c>
      <c r="S38" s="192">
        <v>1074475798</v>
      </c>
      <c r="T38" s="285" t="s">
        <v>7897</v>
      </c>
      <c r="U38" s="189">
        <f t="shared" si="7"/>
        <v>24200</v>
      </c>
      <c r="W38" s="229">
        <v>24200</v>
      </c>
      <c r="X38" s="135">
        <f t="shared" si="8"/>
        <v>17720</v>
      </c>
      <c r="Y38" s="230">
        <f t="shared" si="9"/>
        <v>21933.63636363636</v>
      </c>
      <c r="Z38" s="141">
        <f t="shared" si="10"/>
        <v>0.10004219409282711</v>
      </c>
      <c r="AA38" s="136">
        <f t="shared" si="11"/>
        <v>0.19210842624445629</v>
      </c>
      <c r="AB38" s="144" t="s">
        <v>14340</v>
      </c>
      <c r="AC38" s="144"/>
      <c r="AD38" s="184">
        <f t="shared" si="27"/>
        <v>23725</v>
      </c>
      <c r="AE38" s="182">
        <f t="shared" si="28"/>
        <v>26071</v>
      </c>
      <c r="AF38" s="128">
        <f t="shared" si="29"/>
        <v>2346.39</v>
      </c>
      <c r="AG38" s="129">
        <f t="shared" si="30"/>
        <v>475.38999999999987</v>
      </c>
      <c r="AH38" s="130">
        <f t="shared" si="31"/>
        <v>1.8234436730466798E-2</v>
      </c>
      <c r="AI38" s="137">
        <f t="shared" si="32"/>
        <v>1871</v>
      </c>
      <c r="AJ38" s="138">
        <f t="shared" si="33"/>
        <v>7.1765563269533192E-2</v>
      </c>
      <c r="AK38" s="138">
        <f t="shared" si="34"/>
        <v>0.1738739895139895</v>
      </c>
      <c r="AM38" s="11">
        <f t="shared" si="35"/>
        <v>21117.9</v>
      </c>
      <c r="AN38" s="412">
        <f t="shared" si="36"/>
        <v>19131.727272727272</v>
      </c>
      <c r="AO38" s="412">
        <f t="shared" si="37"/>
        <v>1411.7272727272721</v>
      </c>
      <c r="AP38" s="413">
        <f t="shared" si="38"/>
        <v>7.3789849322163537E-2</v>
      </c>
      <c r="AQ38" s="192">
        <v>2255518157700</v>
      </c>
      <c r="AR38" s="192">
        <f>VLOOKUP(AQ:AQ,[1]MICHELIN!$B:$O,2,0)</f>
        <v>4985009753835</v>
      </c>
      <c r="AS38" s="192" t="str">
        <f>VLOOKUP(AQ:AQ,[1]MICHELIN!$B:$O,3,0)</f>
        <v>735500</v>
      </c>
      <c r="AT38" s="231" t="str">
        <f>VLOOKUP(AQ:AQ,[1]MICHELIN!$B:$O,4,0)</f>
        <v>CROSSCLIMATE 2</v>
      </c>
      <c r="AU38" s="231" t="str">
        <f>VLOOKUP(AQ:AQ,[1]MICHELIN!$B:$O,5,0)</f>
        <v>225/55R18 98V</v>
      </c>
      <c r="AV38" s="232" t="str">
        <f>VLOOKUP(AQ:AQ,[1]MICHELIN!$B:$O,6,0)</f>
        <v>225/55R18</v>
      </c>
      <c r="AW38" s="232">
        <f>VLOOKUP(AQ:AQ,[1]MICHELIN!$B:$O,7,0)</f>
        <v>36900</v>
      </c>
      <c r="AX38" s="233">
        <f>VLOOKUP(AQ:AQ,[1]MICHELIN!$B:$K,8,0)</f>
        <v>17720</v>
      </c>
      <c r="AY38" s="233">
        <f>VLOOKUP(AQ:AQ,[1]MICHELIN!$B:$K,9,0)</f>
        <v>73</v>
      </c>
      <c r="AZ38" s="233">
        <f>VLOOKUP(AQ:AQ,[1]MICHELIN!$B:$K,10,0)</f>
        <v>8</v>
      </c>
      <c r="BA38" s="233">
        <f>VLOOKUP(AQ:AQ,[1]MICHELIN!$B:$O,11,0)</f>
        <v>24380</v>
      </c>
      <c r="BB38" s="233">
        <f>VLOOKUP(AQ:AQ,[1]MICHELIN!$B:$O,12,0)</f>
        <v>21209.090909090908</v>
      </c>
      <c r="BC38" s="233">
        <f t="shared" si="24"/>
        <v>1050</v>
      </c>
      <c r="BD38" s="204" t="s">
        <v>3387</v>
      </c>
      <c r="BE38" s="192" t="s">
        <v>2883</v>
      </c>
      <c r="BF38" s="133" t="str">
        <f>IFERROR(VLOOKUP(BE:BE,Q商品!B:E,4,0),"")</f>
        <v>2023年製 CROSSCLIMATE 2 225/55R18 98V オールシーズン 夏冬タイヤ 最短当日発送</v>
      </c>
      <c r="BG38" s="133" t="str">
        <f>IFERROR(VLOOKUP(AQ:AQ,在庫!B:M,12,0),"")</f>
        <v>2023年製</v>
      </c>
      <c r="BH38" s="133">
        <f>IFERROR(VLOOKUP(AQ:AQ,在庫!B:L,10,0),"")</f>
        <v>1</v>
      </c>
      <c r="BI38" s="234">
        <f>VLOOKUP(AQ:AQ,[1]MICHELIN!$B:$AH,32,0)</f>
        <v>605922043</v>
      </c>
      <c r="BJ38" s="234">
        <f>VLOOKUP(AQ:AQ,[1]MICHELIN!$B:$AH,33,0)</f>
        <v>605922096</v>
      </c>
      <c r="BK38" s="191"/>
      <c r="BL38" s="191"/>
      <c r="BM38" s="191"/>
      <c r="BN38" s="191"/>
      <c r="BO38" s="191"/>
      <c r="BP38" s="191"/>
      <c r="BQ38" s="191"/>
      <c r="BR38" s="191"/>
      <c r="BS38" s="191"/>
      <c r="BT38" s="191"/>
      <c r="BU38" s="191"/>
      <c r="BV38" s="191"/>
      <c r="BW38" s="191"/>
      <c r="BX38" s="191"/>
    </row>
    <row r="39" spans="1:76" s="11" customFormat="1" ht="19.5" customHeight="1">
      <c r="A39" s="11">
        <f t="shared" si="0"/>
        <v>1</v>
      </c>
      <c r="B39" s="239">
        <f t="shared" si="1"/>
        <v>2256017157703</v>
      </c>
      <c r="C39" s="225">
        <f t="shared" si="2"/>
        <v>47</v>
      </c>
      <c r="D39" s="11" t="s">
        <v>4059</v>
      </c>
      <c r="E39" s="358" t="s">
        <v>778</v>
      </c>
      <c r="F39" s="158" t="s">
        <v>6211</v>
      </c>
      <c r="G39" s="132" t="str">
        <f t="shared" si="3"/>
        <v>17</v>
      </c>
      <c r="H39" s="225">
        <v>0</v>
      </c>
      <c r="I39" s="225">
        <f t="shared" si="4"/>
        <v>0</v>
      </c>
      <c r="J39" s="131"/>
      <c r="K39" s="132" t="s">
        <v>1748</v>
      </c>
      <c r="L39" s="132">
        <v>32</v>
      </c>
      <c r="M39" s="134" t="s">
        <v>3422</v>
      </c>
      <c r="N39" s="226" t="s">
        <v>3357</v>
      </c>
      <c r="O39" s="226">
        <v>0</v>
      </c>
      <c r="P39" s="227">
        <v>18900</v>
      </c>
      <c r="Q39" s="228">
        <f t="shared" si="25"/>
        <v>17139.090909090908</v>
      </c>
      <c r="R39" s="143">
        <f t="shared" si="26"/>
        <v>0.11780618469209139</v>
      </c>
      <c r="S39" s="192">
        <v>1074476358</v>
      </c>
      <c r="T39" s="288" t="s">
        <v>6571</v>
      </c>
      <c r="U39" s="189">
        <f t="shared" si="7"/>
        <v>18900</v>
      </c>
      <c r="W39" s="229">
        <v>18900</v>
      </c>
      <c r="X39" s="135">
        <f t="shared" si="8"/>
        <v>15120</v>
      </c>
      <c r="Y39" s="230">
        <f t="shared" si="9"/>
        <v>17139.090909090908</v>
      </c>
      <c r="Z39" s="141">
        <f t="shared" si="10"/>
        <v>7.7301587301587205E-2</v>
      </c>
      <c r="AA39" s="136">
        <f t="shared" si="11"/>
        <v>0.11780618469209139</v>
      </c>
      <c r="AB39" s="144" t="s">
        <v>14114</v>
      </c>
      <c r="AC39" s="144"/>
      <c r="AD39" s="184">
        <f t="shared" si="27"/>
        <v>18529</v>
      </c>
      <c r="AE39" s="182">
        <f t="shared" si="28"/>
        <v>20361</v>
      </c>
      <c r="AF39" s="128">
        <f t="shared" si="29"/>
        <v>1832.49</v>
      </c>
      <c r="AG39" s="129">
        <f t="shared" si="30"/>
        <v>371.49</v>
      </c>
      <c r="AH39" s="130">
        <f t="shared" si="31"/>
        <v>1.8245174598497126E-2</v>
      </c>
      <c r="AI39" s="137">
        <f t="shared" si="32"/>
        <v>1461</v>
      </c>
      <c r="AJ39" s="138">
        <f t="shared" si="33"/>
        <v>7.1754825401502867E-2</v>
      </c>
      <c r="AK39" s="138">
        <f t="shared" si="34"/>
        <v>9.9561010093594263E-2</v>
      </c>
      <c r="AM39" s="11">
        <f t="shared" si="35"/>
        <v>16492.900000000001</v>
      </c>
      <c r="AN39" s="412">
        <f t="shared" si="36"/>
        <v>14950.818181818182</v>
      </c>
      <c r="AO39" s="412">
        <f t="shared" si="37"/>
        <v>-169.18181818181802</v>
      </c>
      <c r="AP39" s="413">
        <f t="shared" si="38"/>
        <v>-1.1315890282684427E-2</v>
      </c>
      <c r="AQ39" s="192">
        <v>2256017157703</v>
      </c>
      <c r="AR39" s="192">
        <f>VLOOKUP(AQ:AQ,[1]MICHELIN!$B:$O,2,0)</f>
        <v>4985009753545</v>
      </c>
      <c r="AS39" s="192" t="str">
        <f>VLOOKUP(AQ:AQ,[1]MICHELIN!$B:$O,3,0)</f>
        <v>728910</v>
      </c>
      <c r="AT39" s="231" t="str">
        <f>VLOOKUP(AQ:AQ,[1]MICHELIN!$B:$O,4,0)</f>
        <v>CROSSCLIMATE 2</v>
      </c>
      <c r="AU39" s="231" t="str">
        <f>VLOOKUP(AQ:AQ,[1]MICHELIN!$B:$O,5,0)</f>
        <v>225/60R17 99V</v>
      </c>
      <c r="AV39" s="232" t="str">
        <f>VLOOKUP(AQ:AQ,[1]MICHELIN!$B:$O,6,0)</f>
        <v>225/60R17</v>
      </c>
      <c r="AW39" s="232">
        <f>VLOOKUP(AQ:AQ,[1]MICHELIN!$B:$O,7,0)</f>
        <v>31500</v>
      </c>
      <c r="AX39" s="233">
        <f>VLOOKUP(AQ:AQ,[1]MICHELIN!$B:$K,8,0)</f>
        <v>15120</v>
      </c>
      <c r="AY39" s="233">
        <f>VLOOKUP(AQ:AQ,[1]MICHELIN!$B:$K,9,0)</f>
        <v>47</v>
      </c>
      <c r="AZ39" s="233">
        <f>VLOOKUP(AQ:AQ,[1]MICHELIN!$B:$K,10,0)</f>
        <v>0</v>
      </c>
      <c r="BA39" s="233">
        <f>VLOOKUP(AQ:AQ,[1]MICHELIN!$B:$O,11,0)</f>
        <v>20540</v>
      </c>
      <c r="BB39" s="233">
        <f>VLOOKUP(AQ:AQ,[1]MICHELIN!$B:$O,12,0)</f>
        <v>17718.181818181816</v>
      </c>
      <c r="BC39" s="233">
        <f t="shared" si="24"/>
        <v>1050</v>
      </c>
      <c r="BD39" s="204" t="s">
        <v>3387</v>
      </c>
      <c r="BE39" s="192" t="s">
        <v>246</v>
      </c>
      <c r="BF39" s="133" t="str">
        <f>IFERROR(VLOOKUP(BE:BE,Q商品!B:E,4,0),"")</f>
        <v>2023年製以降 CROSSCLIMATE2 225/60R17 99V オールシーズン 夏冬タイヤ 最短当日発送</v>
      </c>
      <c r="BG39" s="133" t="str">
        <f>IFERROR(VLOOKUP(AQ:AQ,在庫!B:M,12,0),"")</f>
        <v/>
      </c>
      <c r="BH39" s="133" t="str">
        <f>IFERROR(VLOOKUP(AQ:AQ,在庫!B:L,10,0),"")</f>
        <v/>
      </c>
      <c r="BI39" s="234">
        <f>VLOOKUP(AQ:AQ,[1]MICHELIN!$B:$AH,32,0)</f>
        <v>605922064</v>
      </c>
      <c r="BJ39" s="234">
        <f>VLOOKUP(AQ:AQ,[1]MICHELIN!$B:$AH,33,0)</f>
        <v>605922117</v>
      </c>
      <c r="BK39" s="191"/>
      <c r="BL39" s="191"/>
      <c r="BM39" s="191"/>
      <c r="BN39" s="191"/>
      <c r="BO39" s="191"/>
      <c r="BP39" s="191"/>
      <c r="BQ39" s="191"/>
      <c r="BR39" s="191"/>
      <c r="BS39" s="191"/>
      <c r="BT39" s="191"/>
      <c r="BU39" s="191"/>
      <c r="BV39" s="191"/>
      <c r="BW39" s="191"/>
      <c r="BX39" s="191"/>
    </row>
    <row r="40" spans="1:76" s="11" customFormat="1" ht="19.5" customHeight="1">
      <c r="A40" s="11">
        <f t="shared" si="0"/>
        <v>1</v>
      </c>
      <c r="B40" s="239">
        <f t="shared" si="1"/>
        <v>2256018157702</v>
      </c>
      <c r="C40" s="225">
        <f t="shared" si="2"/>
        <v>24</v>
      </c>
      <c r="D40" s="11" t="s">
        <v>4059</v>
      </c>
      <c r="E40" s="11" t="s">
        <v>780</v>
      </c>
      <c r="F40" s="158" t="s">
        <v>5841</v>
      </c>
      <c r="G40" s="132" t="str">
        <f t="shared" si="3"/>
        <v>18</v>
      </c>
      <c r="H40" s="225">
        <v>4</v>
      </c>
      <c r="I40" s="225">
        <f t="shared" si="4"/>
        <v>4</v>
      </c>
      <c r="J40" s="131"/>
      <c r="K40" s="132" t="s">
        <v>1748</v>
      </c>
      <c r="L40" s="132">
        <v>33</v>
      </c>
      <c r="M40" s="134" t="s">
        <v>3422</v>
      </c>
      <c r="N40" s="226">
        <v>21580</v>
      </c>
      <c r="O40" s="226">
        <v>0</v>
      </c>
      <c r="P40" s="227">
        <v>21580</v>
      </c>
      <c r="Q40" s="228">
        <f t="shared" si="25"/>
        <v>19596.363636363636</v>
      </c>
      <c r="R40" s="143">
        <f t="shared" si="26"/>
        <v>0.13045091853776208</v>
      </c>
      <c r="S40" s="192">
        <v>1074475796</v>
      </c>
      <c r="T40" s="288" t="s">
        <v>6572</v>
      </c>
      <c r="U40" s="189">
        <f t="shared" si="7"/>
        <v>21580</v>
      </c>
      <c r="W40" s="229">
        <v>21580</v>
      </c>
      <c r="X40" s="135">
        <f t="shared" si="8"/>
        <v>17040</v>
      </c>
      <c r="Y40" s="230">
        <f t="shared" si="9"/>
        <v>19596.363636363636</v>
      </c>
      <c r="Z40" s="141">
        <f t="shared" si="10"/>
        <v>7.7293790546802521E-2</v>
      </c>
      <c r="AA40" s="136">
        <f t="shared" si="11"/>
        <v>0.13045091853776208</v>
      </c>
      <c r="AB40" s="144" t="s">
        <v>14114</v>
      </c>
      <c r="AC40" s="144"/>
      <c r="AD40" s="184">
        <f t="shared" si="27"/>
        <v>21156</v>
      </c>
      <c r="AE40" s="182">
        <f t="shared" si="28"/>
        <v>23248</v>
      </c>
      <c r="AF40" s="128">
        <f t="shared" si="29"/>
        <v>2092.3199999999997</v>
      </c>
      <c r="AG40" s="129">
        <f t="shared" si="30"/>
        <v>424.31999999999971</v>
      </c>
      <c r="AH40" s="130">
        <f t="shared" si="31"/>
        <v>1.8251892635925658E-2</v>
      </c>
      <c r="AI40" s="137">
        <f t="shared" si="32"/>
        <v>1668</v>
      </c>
      <c r="AJ40" s="138">
        <f t="shared" si="33"/>
        <v>7.1748107364074332E-2</v>
      </c>
      <c r="AK40" s="138">
        <f t="shared" si="34"/>
        <v>0.11219902590183642</v>
      </c>
      <c r="AM40" s="11">
        <f t="shared" si="35"/>
        <v>18831.2</v>
      </c>
      <c r="AN40" s="412">
        <f t="shared" si="36"/>
        <v>17097.454545454544</v>
      </c>
      <c r="AO40" s="412">
        <f t="shared" si="37"/>
        <v>57.454545454544132</v>
      </c>
      <c r="AP40" s="413">
        <f t="shared" si="38"/>
        <v>3.3604151601513543E-3</v>
      </c>
      <c r="AQ40" s="192">
        <v>2256018157702</v>
      </c>
      <c r="AR40" s="192">
        <f>VLOOKUP(AQ:AQ,[1]MICHELIN!$B:$O,2,0)</f>
        <v>4985009753842</v>
      </c>
      <c r="AS40" s="192" t="str">
        <f>VLOOKUP(AQ:AQ,[1]MICHELIN!$B:$O,3,0)</f>
        <v>735510</v>
      </c>
      <c r="AT40" s="231" t="str">
        <f>VLOOKUP(AQ:AQ,[1]MICHELIN!$B:$O,4,0)</f>
        <v>CROSSCLIMATE 2</v>
      </c>
      <c r="AU40" s="231" t="str">
        <f>VLOOKUP(AQ:AQ,[1]MICHELIN!$B:$O,5,0)</f>
        <v>225/60R18 104W XL</v>
      </c>
      <c r="AV40" s="232" t="str">
        <f>VLOOKUP(AQ:AQ,[1]MICHELIN!$B:$O,6,0)</f>
        <v>225/60R18</v>
      </c>
      <c r="AW40" s="232">
        <f>VLOOKUP(AQ:AQ,[1]MICHELIN!$B:$O,7,0)</f>
        <v>35500</v>
      </c>
      <c r="AX40" s="233">
        <f>VLOOKUP(AQ:AQ,[1]MICHELIN!$B:$K,8,0)</f>
        <v>17040</v>
      </c>
      <c r="AY40" s="233">
        <f>VLOOKUP(AQ:AQ,[1]MICHELIN!$B:$K,9,0)</f>
        <v>24</v>
      </c>
      <c r="AZ40" s="233">
        <f>VLOOKUP(AQ:AQ,[1]MICHELIN!$B:$K,10,0)</f>
        <v>4</v>
      </c>
      <c r="BA40" s="233">
        <f>VLOOKUP(AQ:AQ,[1]MICHELIN!$B:$O,11,0)</f>
        <v>25010</v>
      </c>
      <c r="BB40" s="233">
        <f>VLOOKUP(AQ:AQ,[1]MICHELIN!$B:$O,12,0)</f>
        <v>21781.81818181818</v>
      </c>
      <c r="BC40" s="233">
        <f t="shared" si="24"/>
        <v>1050</v>
      </c>
      <c r="BD40" s="204" t="s">
        <v>3387</v>
      </c>
      <c r="BE40" s="192" t="s">
        <v>2884</v>
      </c>
      <c r="BF40" s="133" t="str">
        <f>IFERROR(VLOOKUP(BE:BE,Q商品!B:E,4,0),"")</f>
        <v>2023年製 CROSSCLIMATE 2 225/60R18 104W XL オールシーズン 夏冬タイヤ 最短当日発送</v>
      </c>
      <c r="BG40" s="133" t="str">
        <f>IFERROR(VLOOKUP(AQ:AQ,在庫!B:M,12,0),"")</f>
        <v>2023年製</v>
      </c>
      <c r="BH40" s="133">
        <f>IFERROR(VLOOKUP(AQ:AQ,在庫!B:L,10,0),"")</f>
        <v>1</v>
      </c>
      <c r="BI40" s="234">
        <f>VLOOKUP(AQ:AQ,[1]MICHELIN!$B:$AH,32,0)</f>
        <v>605922050</v>
      </c>
      <c r="BJ40" s="234">
        <f>VLOOKUP(AQ:AQ,[1]MICHELIN!$B:$AH,33,0)</f>
        <v>605922103</v>
      </c>
      <c r="BK40" s="191"/>
      <c r="BL40" s="191"/>
      <c r="BM40" s="191"/>
      <c r="BN40" s="191"/>
      <c r="BO40" s="191"/>
      <c r="BP40" s="191"/>
      <c r="BQ40" s="191"/>
      <c r="BR40" s="191"/>
      <c r="BS40" s="191"/>
      <c r="BT40" s="191"/>
      <c r="BU40" s="191"/>
      <c r="BV40" s="191"/>
      <c r="BW40" s="191"/>
      <c r="BX40" s="191"/>
    </row>
    <row r="41" spans="1:76" s="11" customFormat="1" ht="19.5" customHeight="1">
      <c r="A41" s="11">
        <f t="shared" si="0"/>
        <v>1</v>
      </c>
      <c r="B41" s="239">
        <f t="shared" si="1"/>
        <v>2354018157705</v>
      </c>
      <c r="C41" s="225">
        <f t="shared" si="2"/>
        <v>4</v>
      </c>
      <c r="D41" s="11" t="s">
        <v>4059</v>
      </c>
      <c r="E41" s="11" t="s">
        <v>7231</v>
      </c>
      <c r="F41" s="158" t="s">
        <v>5842</v>
      </c>
      <c r="G41" s="132" t="str">
        <f t="shared" si="3"/>
        <v>18</v>
      </c>
      <c r="H41" s="225">
        <v>20</v>
      </c>
      <c r="I41" s="225">
        <f t="shared" si="4"/>
        <v>20</v>
      </c>
      <c r="J41" s="131">
        <v>1449</v>
      </c>
      <c r="K41" s="132" t="s">
        <v>1748</v>
      </c>
      <c r="L41" s="132">
        <v>34</v>
      </c>
      <c r="M41" s="134" t="s">
        <v>1776</v>
      </c>
      <c r="N41" s="226" t="s">
        <v>14235</v>
      </c>
      <c r="O41" s="226" t="s">
        <v>1777</v>
      </c>
      <c r="P41" s="227">
        <v>29599</v>
      </c>
      <c r="Q41" s="228">
        <f t="shared" si="25"/>
        <v>26904.545454545452</v>
      </c>
      <c r="R41" s="143">
        <f t="shared" si="26"/>
        <v>0.13471870248352755</v>
      </c>
      <c r="S41" s="192">
        <v>1074476213</v>
      </c>
      <c r="T41" s="285" t="s">
        <v>6573</v>
      </c>
      <c r="U41" s="189">
        <f t="shared" si="7"/>
        <v>29599</v>
      </c>
      <c r="W41" s="229">
        <v>29599</v>
      </c>
      <c r="X41" s="135">
        <f t="shared" si="8"/>
        <v>23280</v>
      </c>
      <c r="Y41" s="230">
        <f t="shared" si="9"/>
        <v>26904.545454545452</v>
      </c>
      <c r="Z41" s="141">
        <f t="shared" si="10"/>
        <v>7.7299908780702031E-2</v>
      </c>
      <c r="AA41" s="136">
        <f t="shared" si="11"/>
        <v>0.13471870248352755</v>
      </c>
      <c r="AB41" s="144" t="s">
        <v>14340</v>
      </c>
      <c r="AC41" s="144"/>
      <c r="AD41" s="184">
        <f t="shared" si="27"/>
        <v>29018</v>
      </c>
      <c r="AE41" s="182">
        <f t="shared" si="28"/>
        <v>31887</v>
      </c>
      <c r="AF41" s="128">
        <f t="shared" si="29"/>
        <v>2869.83</v>
      </c>
      <c r="AG41" s="129">
        <f t="shared" si="30"/>
        <v>581.82999999999993</v>
      </c>
      <c r="AH41" s="130">
        <f t="shared" si="31"/>
        <v>1.8246620879982436E-2</v>
      </c>
      <c r="AI41" s="137">
        <f t="shared" si="32"/>
        <v>2288</v>
      </c>
      <c r="AJ41" s="138">
        <f t="shared" si="33"/>
        <v>7.1753379120017557E-2</v>
      </c>
      <c r="AK41" s="138">
        <f t="shared" si="34"/>
        <v>0.11647208160354511</v>
      </c>
      <c r="AM41" s="11">
        <f t="shared" si="35"/>
        <v>25829.3</v>
      </c>
      <c r="AN41" s="412">
        <f t="shared" si="36"/>
        <v>23477.545454545452</v>
      </c>
      <c r="AO41" s="412">
        <f t="shared" si="37"/>
        <v>197.54545454545223</v>
      </c>
      <c r="AP41" s="413">
        <f t="shared" si="38"/>
        <v>8.414229457160128E-3</v>
      </c>
      <c r="AQ41" s="192">
        <v>2354018157705</v>
      </c>
      <c r="AR41" s="192">
        <f>VLOOKUP(AQ:AQ,[1]MICHELIN!$B:$O,2,0)</f>
        <v>4985009753101</v>
      </c>
      <c r="AS41" s="192" t="str">
        <f>VLOOKUP(AQ:AQ,[1]MICHELIN!$B:$O,3,0)</f>
        <v>728470</v>
      </c>
      <c r="AT41" s="231" t="str">
        <f>VLOOKUP(AQ:AQ,[1]MICHELIN!$B:$O,4,0)</f>
        <v>CROSSCLIMATE 2</v>
      </c>
      <c r="AU41" s="231" t="str">
        <f>VLOOKUP(AQ:AQ,[1]MICHELIN!$B:$O,5,0)</f>
        <v>235/40R18 95Y XL</v>
      </c>
      <c r="AV41" s="232" t="str">
        <f>VLOOKUP(AQ:AQ,[1]MICHELIN!$B:$O,6,0)</f>
        <v>235/40R18</v>
      </c>
      <c r="AW41" s="232">
        <f>VLOOKUP(AQ:AQ,[1]MICHELIN!$B:$O,7,0)</f>
        <v>48500</v>
      </c>
      <c r="AX41" s="233">
        <f>VLOOKUP(AQ:AQ,[1]MICHELIN!$B:$K,8,0)</f>
        <v>23280</v>
      </c>
      <c r="AY41" s="233">
        <f>VLOOKUP(AQ:AQ,[1]MICHELIN!$B:$K,9,0)</f>
        <v>4</v>
      </c>
      <c r="AZ41" s="233">
        <f>VLOOKUP(AQ:AQ,[1]MICHELIN!$B:$K,10,0)</f>
        <v>20</v>
      </c>
      <c r="BA41" s="233">
        <f>VLOOKUP(AQ:AQ,[1]MICHELIN!$B:$O,11,0)</f>
        <v>31200</v>
      </c>
      <c r="BB41" s="233">
        <f>VLOOKUP(AQ:AQ,[1]MICHELIN!$B:$O,12,0)</f>
        <v>27409.090909090908</v>
      </c>
      <c r="BC41" s="233">
        <f t="shared" si="24"/>
        <v>1050</v>
      </c>
      <c r="BD41" s="204" t="s">
        <v>3387</v>
      </c>
      <c r="BE41" s="192" t="s">
        <v>247</v>
      </c>
      <c r="BF41" s="133" t="str">
        <f>IFERROR(VLOOKUP(BE:BE,Q商品!B:E,4,0),"")</f>
        <v>2022年製以降 CROSSCLIMATE2 235/40R18 95Y XL オールシーズン 夏冬タイヤ 最短当日発送</v>
      </c>
      <c r="BG41" s="133" t="str">
        <f>IFERROR(VLOOKUP(AQ:AQ,在庫!B:M,12,0),"")</f>
        <v>2022年製</v>
      </c>
      <c r="BH41" s="133">
        <f>IFERROR(VLOOKUP(AQ:AQ,在庫!B:L,10,0),"")</f>
        <v>5</v>
      </c>
      <c r="BI41" s="234">
        <f>VLOOKUP(AQ:AQ,[1]MICHELIN!$B:$AH,32,0)</f>
        <v>605922047</v>
      </c>
      <c r="BJ41" s="234">
        <f>VLOOKUP(AQ:AQ,[1]MICHELIN!$B:$AH,33,0)</f>
        <v>605922100</v>
      </c>
      <c r="BK41" s="191"/>
      <c r="BL41" s="191"/>
      <c r="BM41" s="191"/>
      <c r="BN41" s="191"/>
      <c r="BO41" s="191"/>
      <c r="BP41" s="191"/>
      <c r="BQ41" s="191"/>
      <c r="BR41" s="191"/>
      <c r="BS41" s="191"/>
      <c r="BT41" s="191"/>
      <c r="BU41" s="191"/>
      <c r="BV41" s="191"/>
      <c r="BW41" s="191"/>
      <c r="BX41" s="191"/>
    </row>
    <row r="42" spans="1:76" s="11" customFormat="1" ht="19.5" customHeight="1">
      <c r="A42" s="11">
        <f t="shared" si="0"/>
        <v>1</v>
      </c>
      <c r="B42" s="239">
        <f t="shared" si="1"/>
        <v>2354019157704</v>
      </c>
      <c r="C42" s="225">
        <f t="shared" si="2"/>
        <v>21</v>
      </c>
      <c r="D42" s="11" t="s">
        <v>4059</v>
      </c>
      <c r="E42" s="11" t="s">
        <v>783</v>
      </c>
      <c r="F42" s="158" t="s">
        <v>5843</v>
      </c>
      <c r="G42" s="132" t="str">
        <f t="shared" si="3"/>
        <v>19</v>
      </c>
      <c r="H42" s="225">
        <v>7</v>
      </c>
      <c r="I42" s="225">
        <f t="shared" si="4"/>
        <v>7</v>
      </c>
      <c r="J42" s="131"/>
      <c r="K42" s="132" t="s">
        <v>1748</v>
      </c>
      <c r="L42" s="132">
        <v>35</v>
      </c>
      <c r="M42" s="134" t="s">
        <v>1780</v>
      </c>
      <c r="N42" s="226" t="s">
        <v>1991</v>
      </c>
      <c r="O42" s="226" t="s">
        <v>1777</v>
      </c>
      <c r="P42" s="227">
        <v>30000</v>
      </c>
      <c r="Q42" s="228">
        <f t="shared" si="25"/>
        <v>27253.63636363636</v>
      </c>
      <c r="R42" s="143">
        <f t="shared" si="26"/>
        <v>4.1595783715267239E-2</v>
      </c>
      <c r="S42" s="192">
        <v>1074476176</v>
      </c>
      <c r="T42" s="285" t="s">
        <v>7898</v>
      </c>
      <c r="U42" s="189">
        <f t="shared" si="7"/>
        <v>34200</v>
      </c>
      <c r="V42" s="11">
        <v>900</v>
      </c>
      <c r="W42" s="229">
        <v>35100</v>
      </c>
      <c r="X42" s="135">
        <f t="shared" si="8"/>
        <v>26120</v>
      </c>
      <c r="Y42" s="230">
        <f t="shared" si="9"/>
        <v>31889.999999999996</v>
      </c>
      <c r="Z42" s="141">
        <f t="shared" si="10"/>
        <v>0.22816666666666663</v>
      </c>
      <c r="AA42" s="136">
        <f t="shared" si="11"/>
        <v>0.18093446221386006</v>
      </c>
      <c r="AB42" s="144">
        <v>2</v>
      </c>
      <c r="AC42" s="144"/>
      <c r="AD42" s="184">
        <f t="shared" si="27"/>
        <v>33529</v>
      </c>
      <c r="AE42" s="182">
        <f t="shared" si="28"/>
        <v>36845</v>
      </c>
      <c r="AF42" s="128">
        <f t="shared" si="29"/>
        <v>3316.0499999999997</v>
      </c>
      <c r="AG42" s="129">
        <f t="shared" si="30"/>
        <v>671.04999999999973</v>
      </c>
      <c r="AH42" s="130">
        <f t="shared" si="31"/>
        <v>1.8212783281313604E-2</v>
      </c>
      <c r="AI42" s="137">
        <f t="shared" si="32"/>
        <v>2645</v>
      </c>
      <c r="AJ42" s="138">
        <f t="shared" si="33"/>
        <v>7.1787216718686389E-2</v>
      </c>
      <c r="AK42" s="138">
        <f t="shared" si="34"/>
        <v>0.16272167893254647</v>
      </c>
      <c r="AM42" s="11">
        <f t="shared" si="35"/>
        <v>29844.5</v>
      </c>
      <c r="AN42" s="412">
        <f t="shared" si="36"/>
        <v>27112.272727272724</v>
      </c>
      <c r="AO42" s="412">
        <f t="shared" si="37"/>
        <v>992.2727272727243</v>
      </c>
      <c r="AP42" s="413">
        <f t="shared" si="38"/>
        <v>3.6598655422736999E-2</v>
      </c>
      <c r="AQ42" s="192">
        <v>2354019157704</v>
      </c>
      <c r="AR42" s="192">
        <f>VLOOKUP(AQ:AQ,[1]MICHELIN!$B:$O,2,0)</f>
        <v>4985009753132</v>
      </c>
      <c r="AS42" s="192" t="str">
        <f>VLOOKUP(AQ:AQ,[1]MICHELIN!$B:$O,3,0)</f>
        <v>728500</v>
      </c>
      <c r="AT42" s="231" t="str">
        <f>VLOOKUP(AQ:AQ,[1]MICHELIN!$B:$O,4,0)</f>
        <v>CROSSCLIMATE 2（平均単価）</v>
      </c>
      <c r="AU42" s="231" t="str">
        <f>VLOOKUP(AQ:AQ,[1]MICHELIN!$B:$O,5,0)</f>
        <v>235/40R19 96YXL</v>
      </c>
      <c r="AV42" s="232" t="str">
        <f>VLOOKUP(AQ:AQ,[1]MICHELIN!$B:$O,6,0)</f>
        <v>235/40R19</v>
      </c>
      <c r="AW42" s="232">
        <f>VLOOKUP(AQ:AQ,[1]MICHELIN!$B:$O,7,0)</f>
        <v>54400</v>
      </c>
      <c r="AX42" s="233">
        <f>VLOOKUP(AQ:AQ,[1]MICHELIN!$B:$K,8,0)</f>
        <v>26120</v>
      </c>
      <c r="AY42" s="233">
        <f>VLOOKUP(AQ:AQ,[1]MICHELIN!$B:$K,9,0)</f>
        <v>21</v>
      </c>
      <c r="AZ42" s="233">
        <f>VLOOKUP(AQ:AQ,[1]MICHELIN!$B:$K,10,0)</f>
        <v>7</v>
      </c>
      <c r="BA42" s="233">
        <f>VLOOKUP(AQ:AQ,[1]MICHELIN!$B:$O,11,0)</f>
        <v>34680</v>
      </c>
      <c r="BB42" s="233">
        <f>VLOOKUP(AQ:AQ,[1]MICHELIN!$B:$O,12,0)</f>
        <v>30572.727272727272</v>
      </c>
      <c r="BC42" s="233">
        <f t="shared" si="24"/>
        <v>1050</v>
      </c>
      <c r="BD42" s="204" t="s">
        <v>3387</v>
      </c>
      <c r="BE42" s="192" t="s">
        <v>248</v>
      </c>
      <c r="BF42" s="133" t="str">
        <f>IFERROR(VLOOKUP(BE:BE,Q商品!B:E,4,0),"")</f>
        <v>2022年製 CROSSCLIMATE2 235/40R19 96Y XLオールシーズン 夏冬タイヤ 最短当日発送</v>
      </c>
      <c r="BG42" s="133" t="str">
        <f>IFERROR(VLOOKUP(AQ:AQ,在庫!B:M,12,0),"")</f>
        <v>2022年製</v>
      </c>
      <c r="BH42" s="133">
        <f>IFERROR(VLOOKUP(AQ:AQ,在庫!B:L,10,0),"")</f>
        <v>1</v>
      </c>
      <c r="BI42" s="234">
        <f>VLOOKUP(AQ:AQ,[1]MICHELIN!$B:$AH,32,0)</f>
        <v>605922078</v>
      </c>
      <c r="BJ42" s="234">
        <f>VLOOKUP(AQ:AQ,[1]MICHELIN!$B:$AH,33,0)</f>
        <v>605922131</v>
      </c>
      <c r="BK42" s="191"/>
      <c r="BL42" s="191"/>
      <c r="BM42" s="191"/>
      <c r="BN42" s="191"/>
      <c r="BO42" s="191"/>
      <c r="BP42" s="191"/>
      <c r="BQ42" s="191"/>
      <c r="BR42" s="191"/>
      <c r="BS42" s="191"/>
      <c r="BT42" s="191"/>
      <c r="BU42" s="191"/>
      <c r="BV42" s="191"/>
      <c r="BW42" s="191"/>
      <c r="BX42" s="191"/>
    </row>
    <row r="43" spans="1:76" s="11" customFormat="1" ht="19.5" customHeight="1">
      <c r="A43" s="11">
        <f t="shared" si="0"/>
        <v>1</v>
      </c>
      <c r="B43" s="239">
        <f t="shared" si="1"/>
        <v>2354517157701</v>
      </c>
      <c r="C43" s="225">
        <f t="shared" si="2"/>
        <v>0</v>
      </c>
      <c r="D43" s="11" t="s">
        <v>4059</v>
      </c>
      <c r="E43" s="11" t="s">
        <v>785</v>
      </c>
      <c r="F43" s="158" t="s">
        <v>5844</v>
      </c>
      <c r="G43" s="132" t="str">
        <f t="shared" si="3"/>
        <v>17</v>
      </c>
      <c r="H43" s="225">
        <v>12</v>
      </c>
      <c r="I43" s="225">
        <f t="shared" si="4"/>
        <v>12</v>
      </c>
      <c r="J43" s="131">
        <v>1014</v>
      </c>
      <c r="K43" s="132" t="s">
        <v>1748</v>
      </c>
      <c r="L43" s="132">
        <v>36</v>
      </c>
      <c r="M43" s="134" t="s">
        <v>12014</v>
      </c>
      <c r="N43" s="226" t="s">
        <v>14236</v>
      </c>
      <c r="O43" s="226" t="s">
        <v>12015</v>
      </c>
      <c r="P43" s="227">
        <v>27045</v>
      </c>
      <c r="Q43" s="228">
        <f t="shared" si="25"/>
        <v>24586.363636363636</v>
      </c>
      <c r="R43" s="143">
        <f t="shared" si="26"/>
        <v>8.4045110001848763E-2</v>
      </c>
      <c r="S43" s="192">
        <v>1074475945</v>
      </c>
      <c r="T43" s="285" t="s">
        <v>7899</v>
      </c>
      <c r="U43" s="189">
        <f t="shared" si="7"/>
        <v>27045</v>
      </c>
      <c r="W43" s="229">
        <v>27045</v>
      </c>
      <c r="X43" s="135">
        <f t="shared" si="8"/>
        <v>22520</v>
      </c>
      <c r="Y43" s="230">
        <f t="shared" si="9"/>
        <v>24586.363636363636</v>
      </c>
      <c r="Z43" s="141">
        <f t="shared" si="10"/>
        <v>0.11206106870229005</v>
      </c>
      <c r="AA43" s="136">
        <f t="shared" si="11"/>
        <v>8.4045110001848763E-2</v>
      </c>
      <c r="AB43" s="144" t="s">
        <v>14340</v>
      </c>
      <c r="AC43" s="144"/>
      <c r="AD43" s="184">
        <f t="shared" si="27"/>
        <v>26514</v>
      </c>
      <c r="AE43" s="182">
        <f t="shared" si="28"/>
        <v>29136</v>
      </c>
      <c r="AF43" s="128">
        <f t="shared" si="29"/>
        <v>2622.24</v>
      </c>
      <c r="AG43" s="129">
        <f t="shared" si="30"/>
        <v>531.23999999999978</v>
      </c>
      <c r="AH43" s="130">
        <f t="shared" si="31"/>
        <v>1.8233113673805593E-2</v>
      </c>
      <c r="AI43" s="137">
        <f t="shared" si="32"/>
        <v>2091</v>
      </c>
      <c r="AJ43" s="138">
        <f t="shared" si="33"/>
        <v>7.1766886326194393E-2</v>
      </c>
      <c r="AK43" s="138">
        <f t="shared" si="34"/>
        <v>6.5811996328043174E-2</v>
      </c>
      <c r="AM43" s="11">
        <f t="shared" si="35"/>
        <v>23600.400000000001</v>
      </c>
      <c r="AN43" s="412">
        <f t="shared" si="36"/>
        <v>21454.909090909092</v>
      </c>
      <c r="AO43" s="412">
        <f t="shared" si="37"/>
        <v>-1065.0909090909081</v>
      </c>
      <c r="AP43" s="413">
        <f t="shared" si="38"/>
        <v>-4.9643226385993409E-2</v>
      </c>
      <c r="AQ43" s="192">
        <v>2354517157701</v>
      </c>
      <c r="AR43" s="192">
        <f>VLOOKUP(AQ:AQ,[1]MICHELIN!$B:$O,2,0)</f>
        <v>4985009753217</v>
      </c>
      <c r="AS43" s="192" t="str">
        <f>VLOOKUP(AQ:AQ,[1]MICHELIN!$B:$O,3,0)</f>
        <v>728580</v>
      </c>
      <c r="AT43" s="231" t="str">
        <f>VLOOKUP(AQ:AQ,[1]MICHELIN!$B:$O,4,0)</f>
        <v>CROSSCLIMATE 2</v>
      </c>
      <c r="AU43" s="231" t="str">
        <f>VLOOKUP(AQ:AQ,[1]MICHELIN!$B:$O,5,0)</f>
        <v>235/45R17 97Y XL</v>
      </c>
      <c r="AV43" s="232" t="str">
        <f>VLOOKUP(AQ:AQ,[1]MICHELIN!$B:$O,6,0)</f>
        <v>235/45R17</v>
      </c>
      <c r="AW43" s="232">
        <f>VLOOKUP(AQ:AQ,[1]MICHELIN!$B:$O,7,0)</f>
        <v>46900</v>
      </c>
      <c r="AX43" s="233">
        <f>VLOOKUP(AQ:AQ,[1]MICHELIN!$B:$K,8,0)</f>
        <v>22520</v>
      </c>
      <c r="AY43" s="233">
        <f>VLOOKUP(AQ:AQ,[1]MICHELIN!$B:$K,9,0)</f>
        <v>0</v>
      </c>
      <c r="AZ43" s="233">
        <f>VLOOKUP(AQ:AQ,[1]MICHELIN!$B:$K,10,0)</f>
        <v>12</v>
      </c>
      <c r="BA43" s="233">
        <f>VLOOKUP(AQ:AQ,[1]MICHELIN!$B:$O,11,0)</f>
        <v>30280</v>
      </c>
      <c r="BB43" s="233">
        <f>VLOOKUP(AQ:AQ,[1]MICHELIN!$B:$O,12,0)</f>
        <v>26572.727272727272</v>
      </c>
      <c r="BC43" s="233">
        <f t="shared" si="24"/>
        <v>1050</v>
      </c>
      <c r="BD43" s="204" t="s">
        <v>3387</v>
      </c>
      <c r="BE43" s="192" t="s">
        <v>249</v>
      </c>
      <c r="BF43" s="133" t="str">
        <f>IFERROR(VLOOKUP(BE:BE,Q商品!B:E,4,0),"")</f>
        <v>2022年製 CROSSCLIMATE2 235/45R17 97Y XL オールシーズン 夏冬タイヤ 最短当日発送</v>
      </c>
      <c r="BG43" s="133" t="str">
        <f>IFERROR(VLOOKUP(AQ:AQ,在庫!B:M,12,0),"")</f>
        <v>2022年製</v>
      </c>
      <c r="BH43" s="133">
        <f>IFERROR(VLOOKUP(AQ:AQ,在庫!B:L,10,0),"")</f>
        <v>1</v>
      </c>
      <c r="BI43" s="234">
        <f>VLOOKUP(AQ:AQ,[1]MICHELIN!$B:$AH,32,0)</f>
        <v>605922059</v>
      </c>
      <c r="BJ43" s="234">
        <f>VLOOKUP(AQ:AQ,[1]MICHELIN!$B:$AH,33,0)</f>
        <v>605922112</v>
      </c>
      <c r="BK43" s="191"/>
      <c r="BL43" s="191"/>
      <c r="BM43" s="191"/>
      <c r="BN43" s="191"/>
      <c r="BO43" s="191"/>
      <c r="BP43" s="191"/>
      <c r="BQ43" s="191"/>
      <c r="BR43" s="191"/>
      <c r="BS43" s="191"/>
      <c r="BT43" s="191"/>
      <c r="BU43" s="191"/>
      <c r="BV43" s="191"/>
      <c r="BW43" s="191"/>
      <c r="BX43" s="191"/>
    </row>
    <row r="44" spans="1:76" s="11" customFormat="1" ht="19.5" customHeight="1">
      <c r="A44" s="11">
        <f t="shared" si="0"/>
        <v>1</v>
      </c>
      <c r="B44" s="239">
        <f t="shared" si="1"/>
        <v>2354518157700</v>
      </c>
      <c r="C44" s="225">
        <f t="shared" si="2"/>
        <v>36</v>
      </c>
      <c r="D44" s="11" t="s">
        <v>4059</v>
      </c>
      <c r="E44" s="358" t="s">
        <v>787</v>
      </c>
      <c r="F44" s="158" t="s">
        <v>6212</v>
      </c>
      <c r="G44" s="132" t="str">
        <f t="shared" si="3"/>
        <v>18</v>
      </c>
      <c r="H44" s="225">
        <v>0</v>
      </c>
      <c r="I44" s="225">
        <f t="shared" si="4"/>
        <v>0</v>
      </c>
      <c r="J44" s="131"/>
      <c r="K44" s="132" t="s">
        <v>1748</v>
      </c>
      <c r="L44" s="132">
        <v>37</v>
      </c>
      <c r="M44" s="134" t="s">
        <v>3422</v>
      </c>
      <c r="N44" s="226">
        <v>26790</v>
      </c>
      <c r="O44" s="226">
        <v>0</v>
      </c>
      <c r="P44" s="227">
        <v>26790</v>
      </c>
      <c r="Q44" s="228">
        <f t="shared" si="25"/>
        <v>24321.81818181818</v>
      </c>
      <c r="R44" s="143">
        <f t="shared" si="26"/>
        <v>0.10574119757793221</v>
      </c>
      <c r="S44" s="192">
        <v>1074476174</v>
      </c>
      <c r="T44" s="285" t="s">
        <v>6574</v>
      </c>
      <c r="U44" s="189">
        <f t="shared" si="7"/>
        <v>26790</v>
      </c>
      <c r="W44" s="229">
        <v>26790</v>
      </c>
      <c r="X44" s="135">
        <f t="shared" si="8"/>
        <v>21750</v>
      </c>
      <c r="Y44" s="230">
        <f t="shared" si="9"/>
        <v>24321.81818181818</v>
      </c>
      <c r="Z44" s="141">
        <f t="shared" si="10"/>
        <v>7.7304964539007148E-2</v>
      </c>
      <c r="AA44" s="136">
        <f t="shared" si="11"/>
        <v>0.10574119757793221</v>
      </c>
      <c r="AB44" s="144" t="s">
        <v>14114</v>
      </c>
      <c r="AC44" s="144"/>
      <c r="AD44" s="184">
        <f t="shared" si="27"/>
        <v>26264</v>
      </c>
      <c r="AE44" s="182">
        <f t="shared" si="28"/>
        <v>28861</v>
      </c>
      <c r="AF44" s="128">
        <f t="shared" si="29"/>
        <v>2597.4899999999998</v>
      </c>
      <c r="AG44" s="129">
        <f t="shared" si="30"/>
        <v>526.48999999999978</v>
      </c>
      <c r="AH44" s="130">
        <f t="shared" si="31"/>
        <v>1.8242264647794593E-2</v>
      </c>
      <c r="AI44" s="137">
        <f t="shared" si="32"/>
        <v>2071</v>
      </c>
      <c r="AJ44" s="138">
        <f t="shared" si="33"/>
        <v>7.1757735352205393E-2</v>
      </c>
      <c r="AK44" s="138">
        <f t="shared" si="34"/>
        <v>8.7498932930137621E-2</v>
      </c>
      <c r="AM44" s="11">
        <f t="shared" si="35"/>
        <v>23377.9</v>
      </c>
      <c r="AN44" s="412">
        <f t="shared" si="36"/>
        <v>21219.909090909092</v>
      </c>
      <c r="AO44" s="412">
        <f t="shared" si="37"/>
        <v>-530.0909090909081</v>
      </c>
      <c r="AP44" s="413">
        <f t="shared" si="38"/>
        <v>-2.4980828467262687E-2</v>
      </c>
      <c r="AQ44" s="192">
        <v>2354518157700</v>
      </c>
      <c r="AR44" s="192">
        <f>VLOOKUP(AQ:AQ,[1]MICHELIN!$B:$O,2,0)</f>
        <v>4985009753248</v>
      </c>
      <c r="AS44" s="192" t="str">
        <f>VLOOKUP(AQ:AQ,[1]MICHELIN!$B:$O,3,0)</f>
        <v>728610</v>
      </c>
      <c r="AT44" s="231" t="str">
        <f>VLOOKUP(AQ:AQ,[1]MICHELIN!$B:$O,4,0)</f>
        <v>CROSSCLIMATE 2</v>
      </c>
      <c r="AU44" s="231" t="str">
        <f>VLOOKUP(AQ:AQ,[1]MICHELIN!$B:$O,5,0)</f>
        <v>235/45R18 98YXL</v>
      </c>
      <c r="AV44" s="232" t="str">
        <f>VLOOKUP(AQ:AQ,[1]MICHELIN!$B:$O,6,0)</f>
        <v>235/45R18</v>
      </c>
      <c r="AW44" s="232">
        <f>VLOOKUP(AQ:AQ,[1]MICHELIN!$B:$O,7,0)</f>
        <v>45300</v>
      </c>
      <c r="AX44" s="233">
        <f>VLOOKUP(AQ:AQ,[1]MICHELIN!$B:$K,8,0)</f>
        <v>21750</v>
      </c>
      <c r="AY44" s="233">
        <f>VLOOKUP(AQ:AQ,[1]MICHELIN!$B:$K,9,0)</f>
        <v>36</v>
      </c>
      <c r="AZ44" s="233">
        <f>VLOOKUP(AQ:AQ,[1]MICHELIN!$B:$K,10,0)</f>
        <v>0</v>
      </c>
      <c r="BA44" s="233">
        <f>VLOOKUP(AQ:AQ,[1]MICHELIN!$B:$O,11,0)</f>
        <v>29280</v>
      </c>
      <c r="BB44" s="233">
        <f>VLOOKUP(AQ:AQ,[1]MICHELIN!$B:$O,12,0)</f>
        <v>25663.63636363636</v>
      </c>
      <c r="BC44" s="233">
        <f t="shared" si="24"/>
        <v>1050</v>
      </c>
      <c r="BD44" s="204" t="s">
        <v>3387</v>
      </c>
      <c r="BE44" s="192" t="s">
        <v>250</v>
      </c>
      <c r="BF44" s="133" t="str">
        <f>IFERROR(VLOOKUP(BE:BE,Q商品!B:E,4,0),"")</f>
        <v>2023年製 CROSSCLIMATE2 235/45R18 98Y XL オールシーズン 夏冬タイヤ 最短当日発送</v>
      </c>
      <c r="BG44" s="133" t="str">
        <f>IFERROR(VLOOKUP(AQ:AQ,在庫!B:M,12,0),"")</f>
        <v/>
      </c>
      <c r="BH44" s="133" t="str">
        <f>IFERROR(VLOOKUP(AQ:AQ,在庫!B:L,10,0),"")</f>
        <v/>
      </c>
      <c r="BI44" s="234">
        <f>VLOOKUP(AQ:AQ,[1]MICHELIN!$B:$AH,32,0)</f>
        <v>605922051</v>
      </c>
      <c r="BJ44" s="234">
        <f>VLOOKUP(AQ:AQ,[1]MICHELIN!$B:$AH,33,0)</f>
        <v>605922104</v>
      </c>
      <c r="BK44" s="191"/>
      <c r="BL44" s="191"/>
      <c r="BM44" s="191"/>
      <c r="BN44" s="191"/>
      <c r="BO44" s="191"/>
      <c r="BP44" s="191"/>
      <c r="BQ44" s="191"/>
      <c r="BR44" s="191"/>
      <c r="BS44" s="191"/>
      <c r="BT44" s="191"/>
      <c r="BU44" s="191"/>
      <c r="BV44" s="191"/>
      <c r="BW44" s="191"/>
      <c r="BX44" s="191"/>
    </row>
    <row r="45" spans="1:76" s="11" customFormat="1" ht="19.5" customHeight="1">
      <c r="A45" s="11">
        <f t="shared" si="0"/>
        <v>1</v>
      </c>
      <c r="B45" s="239">
        <f t="shared" si="1"/>
        <v>2355018157702</v>
      </c>
      <c r="C45" s="225">
        <f t="shared" si="2"/>
        <v>45</v>
      </c>
      <c r="D45" s="11" t="s">
        <v>4059</v>
      </c>
      <c r="E45" s="11" t="s">
        <v>789</v>
      </c>
      <c r="F45" s="158" t="s">
        <v>6213</v>
      </c>
      <c r="G45" s="132" t="str">
        <f t="shared" si="3"/>
        <v>18</v>
      </c>
      <c r="H45" s="225">
        <v>16</v>
      </c>
      <c r="I45" s="225">
        <f t="shared" si="4"/>
        <v>16</v>
      </c>
      <c r="J45" s="131">
        <v>2245</v>
      </c>
      <c r="K45" s="132" t="s">
        <v>1748</v>
      </c>
      <c r="L45" s="132">
        <v>38</v>
      </c>
      <c r="M45" s="134" t="s">
        <v>12014</v>
      </c>
      <c r="N45" s="226" t="s">
        <v>14237</v>
      </c>
      <c r="O45" s="226" t="s">
        <v>12017</v>
      </c>
      <c r="P45" s="227">
        <v>25926</v>
      </c>
      <c r="Q45" s="228">
        <f t="shared" si="25"/>
        <v>23528.181818181816</v>
      </c>
      <c r="R45" s="143">
        <f t="shared" si="26"/>
        <v>0.11850392179591199</v>
      </c>
      <c r="S45" s="192">
        <v>1074476175</v>
      </c>
      <c r="T45" s="285" t="s">
        <v>6575</v>
      </c>
      <c r="U45" s="189">
        <f t="shared" si="7"/>
        <v>25026</v>
      </c>
      <c r="V45" s="11">
        <v>900</v>
      </c>
      <c r="W45" s="229">
        <v>25926</v>
      </c>
      <c r="X45" s="135">
        <f t="shared" si="8"/>
        <v>20740</v>
      </c>
      <c r="Y45" s="230">
        <f t="shared" si="9"/>
        <v>23528.181818181816</v>
      </c>
      <c r="Z45" s="141">
        <f t="shared" si="10"/>
        <v>8.077447286138062E-2</v>
      </c>
      <c r="AA45" s="136">
        <f t="shared" si="11"/>
        <v>0.11850392179591199</v>
      </c>
      <c r="AB45" s="144" t="s">
        <v>14340</v>
      </c>
      <c r="AC45" s="144"/>
      <c r="AD45" s="184">
        <f t="shared" si="27"/>
        <v>24535</v>
      </c>
      <c r="AE45" s="182">
        <f t="shared" si="28"/>
        <v>26961</v>
      </c>
      <c r="AF45" s="128">
        <f t="shared" si="29"/>
        <v>2426.4899999999998</v>
      </c>
      <c r="AG45" s="129">
        <f t="shared" si="30"/>
        <v>491.48999999999978</v>
      </c>
      <c r="AH45" s="130">
        <f t="shared" si="31"/>
        <v>1.8229665071770328E-2</v>
      </c>
      <c r="AI45" s="137">
        <f t="shared" si="32"/>
        <v>1935</v>
      </c>
      <c r="AJ45" s="138">
        <f t="shared" si="33"/>
        <v>7.1770334928229665E-2</v>
      </c>
      <c r="AK45" s="138">
        <f t="shared" si="34"/>
        <v>0.10027425672414166</v>
      </c>
      <c r="AM45" s="11">
        <f t="shared" si="35"/>
        <v>21838.9</v>
      </c>
      <c r="AN45" s="412">
        <f t="shared" si="36"/>
        <v>19812.636363636364</v>
      </c>
      <c r="AO45" s="412">
        <f t="shared" si="37"/>
        <v>-927.36363636363603</v>
      </c>
      <c r="AP45" s="413">
        <f t="shared" si="38"/>
        <v>-4.6806675262344034E-2</v>
      </c>
      <c r="AQ45" s="192">
        <v>2355018157702</v>
      </c>
      <c r="AR45" s="192">
        <f>VLOOKUP(AQ:AQ,[1]MICHELIN!$B:$O,2,0)</f>
        <v>4985009753347</v>
      </c>
      <c r="AS45" s="192" t="str">
        <f>VLOOKUP(AQ:AQ,[1]MICHELIN!$B:$O,3,0)</f>
        <v>728710</v>
      </c>
      <c r="AT45" s="231" t="str">
        <f>VLOOKUP(AQ:AQ,[1]MICHELIN!$B:$O,4,0)</f>
        <v>CROSSCLIMATE 2</v>
      </c>
      <c r="AU45" s="231" t="str">
        <f>VLOOKUP(AQ:AQ,[1]MICHELIN!$B:$O,5,0)</f>
        <v>235/50R18 101YXL</v>
      </c>
      <c r="AV45" s="232" t="str">
        <f>VLOOKUP(AQ:AQ,[1]MICHELIN!$B:$O,6,0)</f>
        <v>235/50R18</v>
      </c>
      <c r="AW45" s="232">
        <f>VLOOKUP(AQ:AQ,[1]MICHELIN!$B:$O,7,0)</f>
        <v>43200</v>
      </c>
      <c r="AX45" s="233">
        <f>VLOOKUP(AQ:AQ,[1]MICHELIN!$B:$K,8,0)</f>
        <v>20740</v>
      </c>
      <c r="AY45" s="233">
        <f>VLOOKUP(AQ:AQ,[1]MICHELIN!$B:$K,9,0)</f>
        <v>45</v>
      </c>
      <c r="AZ45" s="233">
        <f>VLOOKUP(AQ:AQ,[1]MICHELIN!$B:$K,10,0)</f>
        <v>16</v>
      </c>
      <c r="BA45" s="233">
        <f>VLOOKUP(AQ:AQ,[1]MICHELIN!$B:$O,11,0)</f>
        <v>27880</v>
      </c>
      <c r="BB45" s="233">
        <f>VLOOKUP(AQ:AQ,[1]MICHELIN!$B:$O,12,0)</f>
        <v>24390.909090909088</v>
      </c>
      <c r="BC45" s="233">
        <f t="shared" si="24"/>
        <v>1050</v>
      </c>
      <c r="BD45" s="204" t="s">
        <v>3387</v>
      </c>
      <c r="BE45" s="192" t="s">
        <v>251</v>
      </c>
      <c r="BF45" s="133" t="str">
        <f>IFERROR(VLOOKUP(BE:BE,Q商品!B:E,4,0),"")</f>
        <v>2023年製 CROSSCLIMATE2 235/50R18 101Y XLオールシーズン 夏冬タイヤ 最短当日発送</v>
      </c>
      <c r="BG45" s="133" t="str">
        <f>IFERROR(VLOOKUP(AQ:AQ,在庫!B:M,12,0),"")</f>
        <v>2023年製</v>
      </c>
      <c r="BH45" s="133">
        <f>IFERROR(VLOOKUP(AQ:AQ,在庫!B:L,10,0),"")</f>
        <v>2</v>
      </c>
      <c r="BI45" s="234">
        <f>VLOOKUP(AQ:AQ,[1]MICHELIN!$B:$AH,32,0)</f>
        <v>605922044</v>
      </c>
      <c r="BJ45" s="234">
        <f>VLOOKUP(AQ:AQ,[1]MICHELIN!$B:$AH,33,0)</f>
        <v>605922097</v>
      </c>
      <c r="BK45" s="191"/>
      <c r="BL45" s="191"/>
      <c r="BM45" s="191"/>
      <c r="BN45" s="191"/>
      <c r="BO45" s="191"/>
      <c r="BP45" s="191"/>
      <c r="BQ45" s="191"/>
      <c r="BR45" s="191"/>
      <c r="BS45" s="191"/>
      <c r="BT45" s="191"/>
      <c r="BU45" s="191"/>
      <c r="BV45" s="191"/>
      <c r="BW45" s="191"/>
      <c r="BX45" s="191"/>
    </row>
    <row r="46" spans="1:76" s="11" customFormat="1" ht="19.5" customHeight="1">
      <c r="A46" s="11">
        <f t="shared" si="0"/>
        <v>1</v>
      </c>
      <c r="B46" s="239">
        <f t="shared" si="1"/>
        <v>2355019157718</v>
      </c>
      <c r="C46" s="225">
        <f t="shared" si="2"/>
        <v>12</v>
      </c>
      <c r="D46" s="11" t="s">
        <v>4059</v>
      </c>
      <c r="E46" s="358" t="s">
        <v>791</v>
      </c>
      <c r="F46" s="158" t="s">
        <v>6214</v>
      </c>
      <c r="G46" s="132" t="str">
        <f t="shared" si="3"/>
        <v>19</v>
      </c>
      <c r="H46" s="225">
        <v>0</v>
      </c>
      <c r="I46" s="225">
        <f t="shared" si="4"/>
        <v>0</v>
      </c>
      <c r="J46" s="131"/>
      <c r="K46" s="132" t="s">
        <v>5186</v>
      </c>
      <c r="L46" s="132">
        <v>39</v>
      </c>
      <c r="M46" s="134" t="s">
        <v>3422</v>
      </c>
      <c r="N46" s="226">
        <v>29400</v>
      </c>
      <c r="O46" s="226">
        <v>0</v>
      </c>
      <c r="P46" s="227">
        <v>29400</v>
      </c>
      <c r="Q46" s="228">
        <f t="shared" si="25"/>
        <v>26716.363636363632</v>
      </c>
      <c r="R46" s="143">
        <f t="shared" si="26"/>
        <v>9.0819382060704917E-2</v>
      </c>
      <c r="S46" s="192">
        <v>1074476173</v>
      </c>
      <c r="T46" s="288" t="s">
        <v>6576</v>
      </c>
      <c r="U46" s="189">
        <f t="shared" si="7"/>
        <v>29400</v>
      </c>
      <c r="W46" s="229">
        <v>29400</v>
      </c>
      <c r="X46" s="135">
        <f t="shared" si="8"/>
        <v>24290</v>
      </c>
      <c r="Y46" s="230">
        <f t="shared" si="9"/>
        <v>26716.363636363632</v>
      </c>
      <c r="Z46" s="141">
        <f t="shared" si="10"/>
        <v>7.7312925170067937E-2</v>
      </c>
      <c r="AA46" s="136">
        <f t="shared" si="11"/>
        <v>9.0819382060704917E-2</v>
      </c>
      <c r="AB46" s="144" t="s">
        <v>14114</v>
      </c>
      <c r="AC46" s="144"/>
      <c r="AD46" s="184">
        <f t="shared" si="27"/>
        <v>28823</v>
      </c>
      <c r="AE46" s="182">
        <f t="shared" si="28"/>
        <v>31673</v>
      </c>
      <c r="AF46" s="128">
        <f t="shared" si="29"/>
        <v>2850.5699999999997</v>
      </c>
      <c r="AG46" s="129">
        <f t="shared" si="30"/>
        <v>577.56999999999971</v>
      </c>
      <c r="AH46" s="130">
        <f t="shared" si="31"/>
        <v>1.8235405550468844E-2</v>
      </c>
      <c r="AI46" s="137">
        <f t="shared" si="32"/>
        <v>2273</v>
      </c>
      <c r="AJ46" s="138">
        <f t="shared" si="33"/>
        <v>7.1764594449531149E-2</v>
      </c>
      <c r="AK46" s="138">
        <f t="shared" si="34"/>
        <v>7.258397651023607E-2</v>
      </c>
      <c r="AM46" s="11">
        <f t="shared" si="35"/>
        <v>25655.7</v>
      </c>
      <c r="AN46" s="412">
        <f t="shared" si="36"/>
        <v>23312.454545454544</v>
      </c>
      <c r="AO46" s="412">
        <f t="shared" si="37"/>
        <v>-977.54545454545587</v>
      </c>
      <c r="AP46" s="413">
        <f t="shared" si="38"/>
        <v>-4.1932326458350454E-2</v>
      </c>
      <c r="AQ46" s="192">
        <v>2355019157718</v>
      </c>
      <c r="AR46" s="192">
        <f>VLOOKUP(AQ:AQ,[1]MICHELIN!$B:$O,2,0)</f>
        <v>4985009753705</v>
      </c>
      <c r="AS46" s="192" t="str">
        <f>VLOOKUP(AQ:AQ,[1]MICHELIN!$B:$O,3,0)</f>
        <v>729860</v>
      </c>
      <c r="AT46" s="231" t="str">
        <f>VLOOKUP(AQ:AQ,[1]MICHELIN!$B:$O,4,0)</f>
        <v>CROSSCLIMATE 2</v>
      </c>
      <c r="AU46" s="231" t="str">
        <f>VLOOKUP(AQ:AQ,[1]MICHELIN!$B:$O,5,0)</f>
        <v>235/50R19 103V XL VOL</v>
      </c>
      <c r="AV46" s="232" t="str">
        <f>VLOOKUP(AQ:AQ,[1]MICHELIN!$B:$O,6,0)</f>
        <v>235/50R19</v>
      </c>
      <c r="AW46" s="232">
        <f>VLOOKUP(AQ:AQ,[1]MICHELIN!$B:$O,7,0)</f>
        <v>50600</v>
      </c>
      <c r="AX46" s="233">
        <f>VLOOKUP(AQ:AQ,[1]MICHELIN!$B:$K,8,0)</f>
        <v>24290</v>
      </c>
      <c r="AY46" s="233">
        <f>VLOOKUP(AQ:AQ,[1]MICHELIN!$B:$K,9,0)</f>
        <v>12</v>
      </c>
      <c r="AZ46" s="233">
        <f>VLOOKUP(AQ:AQ,[1]MICHELIN!$B:$K,10,0)</f>
        <v>0</v>
      </c>
      <c r="BA46" s="233">
        <f>VLOOKUP(AQ:AQ,[1]MICHELIN!$B:$O,11,0)</f>
        <v>32480</v>
      </c>
      <c r="BB46" s="233">
        <f>VLOOKUP(AQ:AQ,[1]MICHELIN!$B:$O,12,0)</f>
        <v>28572.727272727272</v>
      </c>
      <c r="BC46" s="233">
        <f t="shared" si="24"/>
        <v>1050</v>
      </c>
      <c r="BD46" s="204" t="s">
        <v>3387</v>
      </c>
      <c r="BE46" s="192" t="s">
        <v>252</v>
      </c>
      <c r="BF46" s="133" t="str">
        <f>IFERROR(VLOOKUP(BE:BE,Q商品!B:E,4,0),"")</f>
        <v>2023年製 CROSSCLIMATE2 235/50R19 103V XL VOL オールシーズン 夏冬タイヤ 最短当日発送</v>
      </c>
      <c r="BG46" s="133" t="str">
        <f>IFERROR(VLOOKUP(AQ:AQ,在庫!B:M,12,0),"")</f>
        <v/>
      </c>
      <c r="BH46" s="133" t="str">
        <f>IFERROR(VLOOKUP(AQ:AQ,在庫!B:L,10,0),"")</f>
        <v/>
      </c>
      <c r="BI46" s="234">
        <f>VLOOKUP(AQ:AQ,[1]MICHELIN!$B:$AH,32,0)</f>
        <v>605922077</v>
      </c>
      <c r="BJ46" s="234">
        <f>VLOOKUP(AQ:AQ,[1]MICHELIN!$B:$AH,33,0)</f>
        <v>605922130</v>
      </c>
      <c r="BK46" s="191"/>
      <c r="BL46" s="191"/>
      <c r="BM46" s="191"/>
      <c r="BN46" s="191"/>
      <c r="BO46" s="191"/>
      <c r="BP46" s="191"/>
      <c r="BQ46" s="191"/>
      <c r="BR46" s="191"/>
      <c r="BS46" s="191"/>
      <c r="BT46" s="191"/>
      <c r="BU46" s="191"/>
      <c r="BV46" s="191"/>
      <c r="BW46" s="191"/>
      <c r="BX46" s="191"/>
    </row>
    <row r="47" spans="1:76" s="11" customFormat="1" ht="19.5" customHeight="1">
      <c r="A47" s="11">
        <f t="shared" si="0"/>
        <v>1</v>
      </c>
      <c r="B47" s="239">
        <f t="shared" si="1"/>
        <v>2355517157708</v>
      </c>
      <c r="C47" s="225">
        <f t="shared" si="2"/>
        <v>0</v>
      </c>
      <c r="D47" s="11" t="s">
        <v>4059</v>
      </c>
      <c r="E47" s="11" t="s">
        <v>795</v>
      </c>
      <c r="F47" s="158" t="s">
        <v>7076</v>
      </c>
      <c r="G47" s="132" t="str">
        <f t="shared" si="3"/>
        <v>17</v>
      </c>
      <c r="H47" s="225">
        <v>0</v>
      </c>
      <c r="I47" s="225">
        <f t="shared" si="4"/>
        <v>0</v>
      </c>
      <c r="J47" s="131"/>
      <c r="K47" s="132" t="s">
        <v>5186</v>
      </c>
      <c r="L47" s="132">
        <v>40</v>
      </c>
      <c r="M47" s="134" t="s">
        <v>1780</v>
      </c>
      <c r="N47" s="226" t="s">
        <v>14057</v>
      </c>
      <c r="O47" s="226" t="s">
        <v>1777</v>
      </c>
      <c r="P47" s="227">
        <v>23000</v>
      </c>
      <c r="Q47" s="228">
        <f t="shared" si="25"/>
        <v>20909.090909090908</v>
      </c>
      <c r="R47" s="143">
        <f t="shared" si="26"/>
        <v>5.3999999999999958E-2</v>
      </c>
      <c r="S47" s="192">
        <v>1074476214</v>
      </c>
      <c r="T47" s="288" t="s">
        <v>6577</v>
      </c>
      <c r="U47" s="189">
        <f t="shared" si="7"/>
        <v>23980</v>
      </c>
      <c r="W47" s="229">
        <v>23980</v>
      </c>
      <c r="X47" s="135">
        <f t="shared" si="8"/>
        <v>19780</v>
      </c>
      <c r="Y47" s="230">
        <f t="shared" si="9"/>
        <v>21800</v>
      </c>
      <c r="Z47" s="141">
        <f t="shared" si="10"/>
        <v>0.12321739130434772</v>
      </c>
      <c r="AA47" s="136">
        <f t="shared" si="11"/>
        <v>9.2660550458715601E-2</v>
      </c>
      <c r="AB47" s="309" t="s">
        <v>14114</v>
      </c>
      <c r="AC47" s="144"/>
      <c r="AD47" s="184">
        <f t="shared" si="27"/>
        <v>23509</v>
      </c>
      <c r="AE47" s="182">
        <f t="shared" si="28"/>
        <v>25834</v>
      </c>
      <c r="AF47" s="128">
        <f t="shared" si="29"/>
        <v>2325.06</v>
      </c>
      <c r="AG47" s="129">
        <f t="shared" si="30"/>
        <v>471.05999999999995</v>
      </c>
      <c r="AH47" s="130">
        <f t="shared" si="31"/>
        <v>1.823411008748161E-2</v>
      </c>
      <c r="AI47" s="137">
        <f t="shared" si="32"/>
        <v>1854</v>
      </c>
      <c r="AJ47" s="138">
        <f t="shared" si="33"/>
        <v>7.1765889912518394E-2</v>
      </c>
      <c r="AK47" s="138">
        <f t="shared" si="34"/>
        <v>7.4426440371233998E-2</v>
      </c>
      <c r="AM47" s="11">
        <f t="shared" si="35"/>
        <v>20925.599999999999</v>
      </c>
      <c r="AN47" s="412">
        <f t="shared" si="36"/>
        <v>19023.272727272724</v>
      </c>
      <c r="AO47" s="412">
        <f t="shared" si="37"/>
        <v>-756.7272727272757</v>
      </c>
      <c r="AP47" s="413">
        <f t="shared" si="38"/>
        <v>-3.9779026646786876E-2</v>
      </c>
      <c r="AQ47" s="192">
        <v>2355517157708</v>
      </c>
      <c r="AR47" s="192">
        <f>VLOOKUP(AQ:AQ,[1]MICHELIN!$B:$O,2,0)</f>
        <v>4985009753446</v>
      </c>
      <c r="AS47" s="192" t="str">
        <f>VLOOKUP(AQ:AQ,[1]MICHELIN!$B:$O,3,0)</f>
        <v>728810</v>
      </c>
      <c r="AT47" s="231" t="str">
        <f>VLOOKUP(AQ:AQ,[1]MICHELIN!$B:$O,4,0)</f>
        <v>CROSSCLIMATE 2</v>
      </c>
      <c r="AU47" s="231" t="str">
        <f>VLOOKUP(AQ:AQ,[1]MICHELIN!$B:$O,5,0)</f>
        <v>235/55R17 103Y XL</v>
      </c>
      <c r="AV47" s="232" t="str">
        <f>VLOOKUP(AQ:AQ,[1]MICHELIN!$B:$O,6,0)</f>
        <v>235/55R17</v>
      </c>
      <c r="AW47" s="232">
        <f>VLOOKUP(AQ:AQ,[1]MICHELIN!$B:$O,7,0)</f>
        <v>41200</v>
      </c>
      <c r="AX47" s="233">
        <f>VLOOKUP(AQ:AQ,[1]MICHELIN!$B:$K,8,0)</f>
        <v>19780</v>
      </c>
      <c r="AY47" s="233">
        <f>VLOOKUP(AQ:AQ,[1]MICHELIN!$B:$K,9,0)</f>
        <v>0</v>
      </c>
      <c r="AZ47" s="233">
        <f>VLOOKUP(AQ:AQ,[1]MICHELIN!$B:$K,10,0)</f>
        <v>0</v>
      </c>
      <c r="BA47" s="233">
        <f>VLOOKUP(AQ:AQ,[1]MICHELIN!$B:$O,11,0)</f>
        <v>26720</v>
      </c>
      <c r="BB47" s="233">
        <f>VLOOKUP(AQ:AQ,[1]MICHELIN!$B:$O,12,0)</f>
        <v>23336.363636363636</v>
      </c>
      <c r="BC47" s="233">
        <f t="shared" si="24"/>
        <v>1050</v>
      </c>
      <c r="BD47" s="204" t="s">
        <v>3387</v>
      </c>
      <c r="BE47" s="192" t="s">
        <v>253</v>
      </c>
      <c r="BF47" s="133" t="str">
        <f>IFERROR(VLOOKUP(BE:BE,Q商品!B:E,4,0),"")</f>
        <v>2022年製 CROSSCLIMATE2 235/55R17 103Y XL オールシーズン 夏冬タイヤ 最短当日発送</v>
      </c>
      <c r="BG47" s="133" t="str">
        <f>IFERROR(VLOOKUP(AQ:AQ,在庫!B:M,12,0),"")</f>
        <v/>
      </c>
      <c r="BH47" s="133" t="str">
        <f>IFERROR(VLOOKUP(AQ:AQ,在庫!B:L,10,0),"")</f>
        <v/>
      </c>
      <c r="BI47" s="234">
        <f>VLOOKUP(AQ:AQ,[1]MICHELIN!$B:$AH,32,0)</f>
        <v>605922057</v>
      </c>
      <c r="BJ47" s="234">
        <f>VLOOKUP(AQ:AQ,[1]MICHELIN!$B:$AH,33,0)</f>
        <v>605922110</v>
      </c>
      <c r="BK47" s="191"/>
      <c r="BL47" s="191"/>
      <c r="BM47" s="191"/>
      <c r="BN47" s="191"/>
      <c r="BO47" s="191"/>
      <c r="BP47" s="191"/>
      <c r="BQ47" s="191"/>
      <c r="BR47" s="191"/>
      <c r="BS47" s="191"/>
      <c r="BT47" s="191"/>
      <c r="BU47" s="191"/>
      <c r="BV47" s="191"/>
      <c r="BW47" s="191"/>
      <c r="BX47" s="191"/>
    </row>
    <row r="48" spans="1:76" s="11" customFormat="1" ht="19.5" customHeight="1">
      <c r="A48" s="237">
        <f t="shared" si="0"/>
        <v>1</v>
      </c>
      <c r="B48" s="249">
        <f t="shared" si="1"/>
        <v>2355518159978</v>
      </c>
      <c r="C48" s="225">
        <f t="shared" si="2"/>
        <v>0</v>
      </c>
      <c r="D48" s="11" t="s">
        <v>4059</v>
      </c>
      <c r="E48" s="358" t="s">
        <v>797</v>
      </c>
      <c r="F48" s="158" t="s">
        <v>7077</v>
      </c>
      <c r="G48" s="132" t="str">
        <f t="shared" si="3"/>
        <v>18</v>
      </c>
      <c r="H48" s="225">
        <v>1</v>
      </c>
      <c r="I48" s="225">
        <f t="shared" si="4"/>
        <v>1</v>
      </c>
      <c r="J48" s="131"/>
      <c r="K48" s="132" t="s">
        <v>1748</v>
      </c>
      <c r="L48" s="132">
        <v>41</v>
      </c>
      <c r="M48" s="134" t="s">
        <v>1776</v>
      </c>
      <c r="N48" s="226" t="s">
        <v>4730</v>
      </c>
      <c r="O48" s="226">
        <v>0</v>
      </c>
      <c r="P48" s="227">
        <v>24700</v>
      </c>
      <c r="Q48" s="228">
        <f t="shared" si="25"/>
        <v>22454.545454545452</v>
      </c>
      <c r="R48" s="143">
        <f t="shared" si="26"/>
        <v>0.36168825910931168</v>
      </c>
      <c r="S48" s="238">
        <v>1074476395</v>
      </c>
      <c r="T48" s="285" t="s">
        <v>7900</v>
      </c>
      <c r="U48" s="189">
        <f t="shared" si="7"/>
        <v>24700</v>
      </c>
      <c r="W48" s="229">
        <v>24700</v>
      </c>
      <c r="X48" s="135">
        <f t="shared" si="8"/>
        <v>14333</v>
      </c>
      <c r="Y48" s="230">
        <f t="shared" si="9"/>
        <v>22454.545454545452</v>
      </c>
      <c r="Z48" s="141">
        <f t="shared" si="10"/>
        <v>7.7287449392712482E-2</v>
      </c>
      <c r="AA48" s="136">
        <f t="shared" si="11"/>
        <v>0.36168825910931168</v>
      </c>
      <c r="AB48" s="144" t="s">
        <v>14114</v>
      </c>
      <c r="AC48" s="144"/>
      <c r="AD48" s="184">
        <f t="shared" si="27"/>
        <v>24215</v>
      </c>
      <c r="AE48" s="182">
        <f t="shared" si="28"/>
        <v>26609</v>
      </c>
      <c r="AF48" s="128">
        <f t="shared" si="29"/>
        <v>2394.81</v>
      </c>
      <c r="AG48" s="129">
        <f t="shared" si="30"/>
        <v>485.80999999999995</v>
      </c>
      <c r="AH48" s="130">
        <f t="shared" si="31"/>
        <v>1.8257356533503698E-2</v>
      </c>
      <c r="AI48" s="137">
        <f t="shared" si="32"/>
        <v>1909</v>
      </c>
      <c r="AJ48" s="138">
        <f t="shared" si="33"/>
        <v>7.1742643466496295E-2</v>
      </c>
      <c r="AK48" s="138">
        <f t="shared" si="34"/>
        <v>0.34343090257580799</v>
      </c>
      <c r="AL48" s="11" t="s">
        <v>13397</v>
      </c>
      <c r="AM48" s="11">
        <f t="shared" si="35"/>
        <v>21554.1</v>
      </c>
      <c r="AN48" s="412">
        <f t="shared" si="36"/>
        <v>19594.63636363636</v>
      </c>
      <c r="AO48" s="412">
        <f t="shared" si="37"/>
        <v>5261.6363636363603</v>
      </c>
      <c r="AP48" s="413">
        <f t="shared" si="38"/>
        <v>0.26852431787919689</v>
      </c>
      <c r="AQ48" s="192">
        <v>2355518159978</v>
      </c>
      <c r="AR48" s="192">
        <f>VLOOKUP(AQ:AQ,[1]MICHELIN!$B:$O,2,0)</f>
        <v>4985009753651</v>
      </c>
      <c r="AS48" s="192" t="str">
        <f>VLOOKUP(AQ:AQ,[1]MICHELIN!$B:$O,3,0)</f>
        <v/>
      </c>
      <c r="AT48" s="231" t="str">
        <f>VLOOKUP(AQ:AQ,[1]MICHELIN!$B:$O,4,0)</f>
        <v>CROSSCLIMATE 2（並行）</v>
      </c>
      <c r="AU48" s="231" t="str">
        <f>VLOOKUP(AQ:AQ,[1]MICHELIN!$B:$O,5,0)</f>
        <v>235/55R18 104H XL VOL</v>
      </c>
      <c r="AV48" s="232" t="str">
        <f>VLOOKUP(AQ:AQ,[1]MICHELIN!$B:$O,6,0)</f>
        <v>235/55R18</v>
      </c>
      <c r="AW48" s="232" t="str">
        <f>VLOOKUP(AQ:AQ,[1]MICHELIN!$B:$O,7,0)</f>
        <v/>
      </c>
      <c r="AX48" s="233">
        <f>VLOOKUP(AQ:AQ,[1]MICHELIN!$B:$K,8,0)</f>
        <v>14333</v>
      </c>
      <c r="AY48" s="233">
        <f>VLOOKUP(AQ:AQ,[1]MICHELIN!$B:$K,9,0)</f>
        <v>0</v>
      </c>
      <c r="AZ48" s="233">
        <f>VLOOKUP(AQ:AQ,[1]MICHELIN!$B:$K,10,0)</f>
        <v>1</v>
      </c>
      <c r="BA48" s="233">
        <f>VLOOKUP(AQ:AQ,[1]MICHELIN!$B:$O,11,0)</f>
        <v>24000</v>
      </c>
      <c r="BB48" s="233">
        <f>VLOOKUP(AQ:AQ,[1]MICHELIN!$B:$O,12,0)</f>
        <v>20863.63636363636</v>
      </c>
      <c r="BC48" s="233">
        <f t="shared" si="24"/>
        <v>1050</v>
      </c>
      <c r="BD48" s="204" t="s">
        <v>3388</v>
      </c>
      <c r="BE48" s="195" t="s">
        <v>274</v>
      </c>
      <c r="BF48" s="133" t="str">
        <f>IFERROR(VLOOKUP(BE:BE,Q商品!B:E,4,0),"")</f>
        <v>2022年製 CROSSCLIMATE2 235/55R18 104H XL VOL オールシーズン 夏冬タイヤ 最短当日発送</v>
      </c>
      <c r="BG48" s="133" t="str">
        <f>IFERROR(VLOOKUP(AQ:AQ,在庫!B:M,12,0),"")</f>
        <v>2021年製</v>
      </c>
      <c r="BH48" s="133">
        <f>IFERROR(VLOOKUP(AQ:AQ,在庫!B:L,10,0),"")</f>
        <v>1</v>
      </c>
      <c r="BI48" s="234" t="str">
        <f>VLOOKUP(AQ:AQ,[1]MICHELIN!$B:$AH,32,0)</f>
        <v/>
      </c>
      <c r="BJ48" s="234" t="str">
        <f>VLOOKUP(AQ:AQ,[1]MICHELIN!$B:$AH,33,0)</f>
        <v/>
      </c>
      <c r="BK48" s="191"/>
      <c r="BL48" s="191"/>
      <c r="BM48" s="191"/>
      <c r="BN48" s="191"/>
      <c r="BO48" s="191"/>
      <c r="BP48" s="191"/>
      <c r="BQ48" s="191"/>
      <c r="BR48" s="191"/>
      <c r="BS48" s="191"/>
      <c r="BT48" s="191"/>
      <c r="BU48" s="191"/>
      <c r="BV48" s="191"/>
      <c r="BW48" s="191"/>
      <c r="BX48" s="191"/>
    </row>
    <row r="49" spans="1:76" s="11" customFormat="1" ht="19.5" customHeight="1">
      <c r="A49" s="237">
        <f t="shared" si="0"/>
        <v>1</v>
      </c>
      <c r="B49" s="249">
        <f t="shared" si="1"/>
        <v>2355519159977</v>
      </c>
      <c r="C49" s="225">
        <f t="shared" si="2"/>
        <v>0</v>
      </c>
      <c r="D49" s="11" t="s">
        <v>4059</v>
      </c>
      <c r="E49" s="358" t="s">
        <v>800</v>
      </c>
      <c r="F49" s="158" t="s">
        <v>7078</v>
      </c>
      <c r="G49" s="132" t="str">
        <f t="shared" si="3"/>
        <v>19</v>
      </c>
      <c r="H49" s="225">
        <v>0</v>
      </c>
      <c r="I49" s="225">
        <f t="shared" si="4"/>
        <v>0</v>
      </c>
      <c r="J49" s="131"/>
      <c r="K49" s="132" t="s">
        <v>5186</v>
      </c>
      <c r="L49" s="132">
        <v>43</v>
      </c>
      <c r="M49" s="134"/>
      <c r="N49" s="226"/>
      <c r="O49" s="226"/>
      <c r="P49" s="227"/>
      <c r="Q49" s="228">
        <f t="shared" si="25"/>
        <v>0</v>
      </c>
      <c r="R49" s="143" t="str">
        <f t="shared" si="26"/>
        <v/>
      </c>
      <c r="S49" s="238">
        <v>1074476394</v>
      </c>
      <c r="T49" s="288" t="s">
        <v>6578</v>
      </c>
      <c r="U49" s="189">
        <f t="shared" si="7"/>
        <v>29200</v>
      </c>
      <c r="W49" s="229">
        <v>29200</v>
      </c>
      <c r="X49" s="135">
        <f t="shared" si="8"/>
        <v>17310</v>
      </c>
      <c r="Y49" s="230">
        <f t="shared" si="9"/>
        <v>26545.454545454544</v>
      </c>
      <c r="Z49" s="141" t="str">
        <f t="shared" si="10"/>
        <v/>
      </c>
      <c r="AA49" s="136">
        <f t="shared" si="11"/>
        <v>0.34791095890410956</v>
      </c>
      <c r="AB49" s="452" t="s">
        <v>14114</v>
      </c>
      <c r="AC49" s="144"/>
      <c r="AD49" s="184">
        <f t="shared" si="27"/>
        <v>28627</v>
      </c>
      <c r="AE49" s="182">
        <f t="shared" si="28"/>
        <v>31458</v>
      </c>
      <c r="AF49" s="128">
        <f t="shared" si="29"/>
        <v>2831.22</v>
      </c>
      <c r="AG49" s="129">
        <f t="shared" si="30"/>
        <v>573.2199999999998</v>
      </c>
      <c r="AH49" s="130">
        <f t="shared" si="31"/>
        <v>1.8221755992116468E-2</v>
      </c>
      <c r="AI49" s="137">
        <f t="shared" si="32"/>
        <v>2258</v>
      </c>
      <c r="AJ49" s="138">
        <f t="shared" si="33"/>
        <v>7.1778244007883532E-2</v>
      </c>
      <c r="AK49" s="138">
        <f t="shared" si="34"/>
        <v>0.32968920291199311</v>
      </c>
      <c r="AL49" s="11" t="s">
        <v>13397</v>
      </c>
      <c r="AM49" s="11">
        <f t="shared" si="35"/>
        <v>25481.200000000001</v>
      </c>
      <c r="AN49" s="412">
        <f t="shared" si="36"/>
        <v>23164.727272727272</v>
      </c>
      <c r="AO49" s="412">
        <f t="shared" si="37"/>
        <v>5854.7272727272721</v>
      </c>
      <c r="AP49" s="413">
        <f t="shared" si="38"/>
        <v>0.25274319890742974</v>
      </c>
      <c r="AQ49" s="192">
        <v>2355519159977</v>
      </c>
      <c r="AR49" s="192">
        <f>VLOOKUP(AQ:AQ,[1]MICHELIN!$B:$O,2,0)</f>
        <v>4985009753712</v>
      </c>
      <c r="AS49" s="192" t="str">
        <f>VLOOKUP(AQ:AQ,[1]MICHELIN!$B:$O,3,0)</f>
        <v/>
      </c>
      <c r="AT49" s="231" t="str">
        <f>VLOOKUP(AQ:AQ,[1]MICHELIN!$B:$O,4,0)</f>
        <v>CROSSCLIMATE 2（並行）</v>
      </c>
      <c r="AU49" s="231" t="str">
        <f>VLOOKUP(AQ:AQ,[1]MICHELIN!$B:$O,5,0)</f>
        <v>235/55R19 105H XL VOL</v>
      </c>
      <c r="AV49" s="232" t="str">
        <f>VLOOKUP(AQ:AQ,[1]MICHELIN!$B:$O,6,0)</f>
        <v>235/55R19</v>
      </c>
      <c r="AW49" s="232" t="str">
        <f>VLOOKUP(AQ:AQ,[1]MICHELIN!$B:$O,7,0)</f>
        <v/>
      </c>
      <c r="AX49" s="233">
        <f>VLOOKUP(AQ:AQ,[1]MICHELIN!$B:$K,8,0)</f>
        <v>17310</v>
      </c>
      <c r="AY49" s="233">
        <f>VLOOKUP(AQ:AQ,[1]MICHELIN!$B:$K,9,0)</f>
        <v>0</v>
      </c>
      <c r="AZ49" s="233">
        <f>VLOOKUP(AQ:AQ,[1]MICHELIN!$B:$K,10,0)</f>
        <v>0</v>
      </c>
      <c r="BA49" s="233">
        <f>VLOOKUP(AQ:AQ,[1]MICHELIN!$B:$O,11,0)</f>
        <v>24480</v>
      </c>
      <c r="BB49" s="233">
        <f>VLOOKUP(AQ:AQ,[1]MICHELIN!$B:$O,12,0)</f>
        <v>21300</v>
      </c>
      <c r="BC49" s="233">
        <f t="shared" si="24"/>
        <v>1049.9999999999964</v>
      </c>
      <c r="BD49" s="204" t="s">
        <v>3388</v>
      </c>
      <c r="BE49" s="195" t="s">
        <v>275</v>
      </c>
      <c r="BF49" s="133" t="str">
        <f>IFERROR(VLOOKUP(BE:BE,Q商品!B:E,4,0),"")</f>
        <v>2021年製 CROSSCLIMATE2 235/55R19 105H XL VOL オールシーズン 夏冬タイヤ 最短当日発送</v>
      </c>
      <c r="BG49" s="133" t="str">
        <f>IFERROR(VLOOKUP(AQ:AQ,在庫!B:M,12,0),"")</f>
        <v/>
      </c>
      <c r="BH49" s="133" t="str">
        <f>IFERROR(VLOOKUP(AQ:AQ,在庫!B:L,10,0),"")</f>
        <v/>
      </c>
      <c r="BI49" s="234" t="str">
        <f>VLOOKUP(AQ:AQ,[1]MICHELIN!$B:$AH,32,0)</f>
        <v/>
      </c>
      <c r="BJ49" s="234" t="str">
        <f>VLOOKUP(AQ:AQ,[1]MICHELIN!$B:$AH,33,0)</f>
        <v/>
      </c>
      <c r="BK49" s="191"/>
      <c r="BL49" s="191"/>
      <c r="BM49" s="191"/>
      <c r="BN49" s="191"/>
      <c r="BO49" s="191"/>
      <c r="BP49" s="191"/>
      <c r="BQ49" s="191"/>
      <c r="BR49" s="191"/>
      <c r="BS49" s="191"/>
      <c r="BT49" s="191"/>
      <c r="BU49" s="191"/>
      <c r="BV49" s="191"/>
      <c r="BW49" s="191"/>
      <c r="BX49" s="191"/>
    </row>
    <row r="50" spans="1:76" s="11" customFormat="1" ht="19.5" customHeight="1">
      <c r="A50" s="11">
        <f t="shared" si="0"/>
        <v>1</v>
      </c>
      <c r="B50" s="239">
        <f t="shared" si="1"/>
        <v>2356018157716</v>
      </c>
      <c r="C50" s="225">
        <f t="shared" si="2"/>
        <v>28</v>
      </c>
      <c r="D50" s="11" t="s">
        <v>4059</v>
      </c>
      <c r="E50" s="11" t="s">
        <v>802</v>
      </c>
      <c r="F50" s="158" t="s">
        <v>5845</v>
      </c>
      <c r="G50" s="132" t="str">
        <f t="shared" si="3"/>
        <v>18</v>
      </c>
      <c r="H50" s="225">
        <v>4</v>
      </c>
      <c r="I50" s="225">
        <f t="shared" si="4"/>
        <v>4</v>
      </c>
      <c r="J50" s="131"/>
      <c r="K50" s="132" t="s">
        <v>1748</v>
      </c>
      <c r="L50" s="132">
        <v>44</v>
      </c>
      <c r="M50" s="134" t="s">
        <v>1780</v>
      </c>
      <c r="N50" s="226" t="s">
        <v>7232</v>
      </c>
      <c r="O50" s="226" t="s">
        <v>1777</v>
      </c>
      <c r="P50" s="227">
        <v>23500</v>
      </c>
      <c r="Q50" s="228">
        <f t="shared" si="25"/>
        <v>21338.181818181816</v>
      </c>
      <c r="R50" s="143">
        <f t="shared" si="26"/>
        <v>7.7709611451942648E-2</v>
      </c>
      <c r="S50" s="192">
        <v>1074475944</v>
      </c>
      <c r="T50" s="285" t="s">
        <v>6579</v>
      </c>
      <c r="U50" s="189">
        <f t="shared" si="7"/>
        <v>24400</v>
      </c>
      <c r="V50" s="11">
        <v>900</v>
      </c>
      <c r="W50" s="229">
        <v>25300</v>
      </c>
      <c r="X50" s="135">
        <f t="shared" si="8"/>
        <v>19680</v>
      </c>
      <c r="Y50" s="230">
        <f t="shared" si="9"/>
        <v>22974.545454545452</v>
      </c>
      <c r="Z50" s="141">
        <f t="shared" si="10"/>
        <v>0.11855319148936161</v>
      </c>
      <c r="AA50" s="136">
        <f t="shared" si="11"/>
        <v>0.14339981006647665</v>
      </c>
      <c r="AB50" s="144">
        <v>2</v>
      </c>
      <c r="AC50" s="144"/>
      <c r="AD50" s="184">
        <f t="shared" si="27"/>
        <v>23921</v>
      </c>
      <c r="AE50" s="182">
        <f t="shared" si="28"/>
        <v>26286</v>
      </c>
      <c r="AF50" s="128">
        <f t="shared" si="29"/>
        <v>2365.7399999999998</v>
      </c>
      <c r="AG50" s="129">
        <f t="shared" si="30"/>
        <v>479.73999999999978</v>
      </c>
      <c r="AH50" s="130">
        <f t="shared" si="31"/>
        <v>1.8250779882827351E-2</v>
      </c>
      <c r="AI50" s="137">
        <f t="shared" si="32"/>
        <v>1886</v>
      </c>
      <c r="AJ50" s="138">
        <f t="shared" si="33"/>
        <v>7.1749220117172635E-2</v>
      </c>
      <c r="AK50" s="138">
        <f t="shared" si="34"/>
        <v>0.12514903018364928</v>
      </c>
      <c r="AM50" s="11">
        <f t="shared" si="35"/>
        <v>21292.400000000001</v>
      </c>
      <c r="AN50" s="412">
        <f t="shared" si="36"/>
        <v>19331.272727272728</v>
      </c>
      <c r="AO50" s="412">
        <f t="shared" si="37"/>
        <v>-348.72727272727207</v>
      </c>
      <c r="AP50" s="413">
        <f t="shared" si="38"/>
        <v>-1.8039540264479566E-2</v>
      </c>
      <c r="AQ50" s="192">
        <v>2356018157716</v>
      </c>
      <c r="AR50" s="192">
        <f>VLOOKUP(AQ:AQ,[1]MICHELIN!$B:$O,2,0)</f>
        <v>4985009753668</v>
      </c>
      <c r="AS50" s="192" t="str">
        <f>VLOOKUP(AQ:AQ,[1]MICHELIN!$B:$O,3,0)</f>
        <v>729820</v>
      </c>
      <c r="AT50" s="231" t="str">
        <f>VLOOKUP(AQ:AQ,[1]MICHELIN!$B:$O,4,0)</f>
        <v>CROSSCLIMATE 2</v>
      </c>
      <c r="AU50" s="231" t="str">
        <f>VLOOKUP(AQ:AQ,[1]MICHELIN!$B:$O,5,0)</f>
        <v>235/60R18 107H XL VOL</v>
      </c>
      <c r="AV50" s="232" t="str">
        <f>VLOOKUP(AQ:AQ,[1]MICHELIN!$B:$O,6,0)</f>
        <v>235/60R18</v>
      </c>
      <c r="AW50" s="232">
        <f>VLOOKUP(AQ:AQ,[1]MICHELIN!$B:$O,7,0)</f>
        <v>41000</v>
      </c>
      <c r="AX50" s="233">
        <f>VLOOKUP(AQ:AQ,[1]MICHELIN!$B:$K,8,0)</f>
        <v>19680</v>
      </c>
      <c r="AY50" s="233">
        <f>VLOOKUP(AQ:AQ,[1]MICHELIN!$B:$K,9,0)</f>
        <v>28</v>
      </c>
      <c r="AZ50" s="233">
        <f>VLOOKUP(AQ:AQ,[1]MICHELIN!$B:$K,10,0)</f>
        <v>4</v>
      </c>
      <c r="BA50" s="233">
        <f>VLOOKUP(AQ:AQ,[1]MICHELIN!$B:$O,11,0)</f>
        <v>26500</v>
      </c>
      <c r="BB50" s="233">
        <f>VLOOKUP(AQ:AQ,[1]MICHELIN!$B:$O,12,0)</f>
        <v>23136.363636363636</v>
      </c>
      <c r="BC50" s="233">
        <f t="shared" si="24"/>
        <v>1050</v>
      </c>
      <c r="BD50" s="204" t="s">
        <v>3387</v>
      </c>
      <c r="BE50" s="192" t="s">
        <v>254</v>
      </c>
      <c r="BF50" s="133" t="str">
        <f>IFERROR(VLOOKUP(BE:BE,Q商品!B:E,4,0),"")</f>
        <v>2023年製 CROSSCLIMATE2 235/60R18 107H XL VOL オールシーズン 夏冬タイヤ 最短当日発送</v>
      </c>
      <c r="BG50" s="133" t="str">
        <f>IFERROR(VLOOKUP(AQ:AQ,在庫!B:M,12,0),"")</f>
        <v>2023年製</v>
      </c>
      <c r="BH50" s="133">
        <f>IFERROR(VLOOKUP(AQ:AQ,在庫!B:L,10,0),"")</f>
        <v>1</v>
      </c>
      <c r="BI50" s="234">
        <f>VLOOKUP(AQ:AQ,[1]MICHELIN!$B:$AH,32,0)</f>
        <v>605922048</v>
      </c>
      <c r="BJ50" s="234">
        <f>VLOOKUP(AQ:AQ,[1]MICHELIN!$B:$AH,33,0)</f>
        <v>605922101</v>
      </c>
      <c r="BK50" s="191"/>
      <c r="BL50" s="191"/>
      <c r="BM50" s="191"/>
      <c r="BN50" s="191"/>
      <c r="BO50" s="191"/>
      <c r="BP50" s="191"/>
      <c r="BQ50" s="191"/>
      <c r="BR50" s="191"/>
      <c r="BS50" s="191"/>
      <c r="BT50" s="191"/>
      <c r="BU50" s="191"/>
      <c r="BV50" s="191"/>
      <c r="BW50" s="191"/>
      <c r="BX50" s="191"/>
    </row>
    <row r="51" spans="1:76" s="11" customFormat="1" ht="19.5" customHeight="1">
      <c r="A51" s="237">
        <f t="shared" si="0"/>
        <v>2</v>
      </c>
      <c r="B51" s="249">
        <f t="shared" si="1"/>
        <v>2454018159966</v>
      </c>
      <c r="C51" s="225">
        <f t="shared" si="2"/>
        <v>23</v>
      </c>
      <c r="D51" s="11" t="s">
        <v>4059</v>
      </c>
      <c r="E51" s="358" t="s">
        <v>803</v>
      </c>
      <c r="F51" s="158" t="s">
        <v>5846</v>
      </c>
      <c r="G51" s="132" t="str">
        <f t="shared" si="3"/>
        <v>18</v>
      </c>
      <c r="H51" s="225">
        <v>3</v>
      </c>
      <c r="I51" s="225">
        <f t="shared" si="4"/>
        <v>3</v>
      </c>
      <c r="J51" s="131"/>
      <c r="K51" s="132" t="s">
        <v>1748</v>
      </c>
      <c r="L51" s="324">
        <v>45</v>
      </c>
      <c r="M51" s="134" t="s">
        <v>1776</v>
      </c>
      <c r="N51" s="226" t="s">
        <v>7233</v>
      </c>
      <c r="O51" s="226">
        <v>0</v>
      </c>
      <c r="P51" s="227">
        <v>32129</v>
      </c>
      <c r="Q51" s="228">
        <f t="shared" si="25"/>
        <v>29187.272727272724</v>
      </c>
      <c r="R51" s="143">
        <f t="shared" si="26"/>
        <v>0.37459041923627978</v>
      </c>
      <c r="S51" s="238">
        <v>1074476391</v>
      </c>
      <c r="T51" s="285" t="s">
        <v>6580</v>
      </c>
      <c r="U51" s="189">
        <f t="shared" si="7"/>
        <v>32129</v>
      </c>
      <c r="W51" s="229">
        <v>32129</v>
      </c>
      <c r="X51" s="135">
        <f t="shared" si="8"/>
        <v>18254</v>
      </c>
      <c r="Y51" s="230">
        <f t="shared" si="9"/>
        <v>29187.272727272724</v>
      </c>
      <c r="Z51" s="141">
        <f t="shared" si="10"/>
        <v>7.7344455165115678E-2</v>
      </c>
      <c r="AA51" s="136">
        <f t="shared" si="11"/>
        <v>0.37459041923627978</v>
      </c>
      <c r="AB51" s="144" t="s">
        <v>14114</v>
      </c>
      <c r="AC51" s="144"/>
      <c r="AD51" s="184">
        <f t="shared" si="27"/>
        <v>31499</v>
      </c>
      <c r="AE51" s="182">
        <f t="shared" si="28"/>
        <v>34614</v>
      </c>
      <c r="AF51" s="128">
        <f t="shared" si="29"/>
        <v>3115.2599999999998</v>
      </c>
      <c r="AG51" s="129">
        <f t="shared" si="30"/>
        <v>630.25999999999976</v>
      </c>
      <c r="AH51" s="130">
        <f t="shared" si="31"/>
        <v>1.8208239440688733E-2</v>
      </c>
      <c r="AI51" s="137">
        <f t="shared" si="32"/>
        <v>2485</v>
      </c>
      <c r="AJ51" s="138">
        <f t="shared" si="33"/>
        <v>7.179176055931126E-2</v>
      </c>
      <c r="AK51" s="138">
        <f t="shared" si="34"/>
        <v>0.35638217979559106</v>
      </c>
      <c r="AM51" s="11">
        <f t="shared" si="35"/>
        <v>28037.599999999999</v>
      </c>
      <c r="AN51" s="412">
        <f t="shared" si="36"/>
        <v>25467.81818181818</v>
      </c>
      <c r="AO51" s="412">
        <f t="shared" si="37"/>
        <v>7213.8181818181802</v>
      </c>
      <c r="AP51" s="413">
        <f t="shared" si="38"/>
        <v>0.28325230415569019</v>
      </c>
      <c r="AQ51" s="192">
        <v>2454018159966</v>
      </c>
      <c r="AR51" s="192">
        <f>VLOOKUP(AQ:AQ,[1]MICHELIN!$B:$O,2,0)</f>
        <v>3528708947740</v>
      </c>
      <c r="AS51" s="192" t="str">
        <f>VLOOKUP(AQ:AQ,[1]MICHELIN!$B:$O,3,0)</f>
        <v>894774</v>
      </c>
      <c r="AT51" s="231" t="str">
        <f>VLOOKUP(AQ:AQ,[1]MICHELIN!$B:$O,4,0)</f>
        <v>CROSSCLIMATE 2（並行）</v>
      </c>
      <c r="AU51" s="231" t="str">
        <f>VLOOKUP(AQ:AQ,[1]MICHELIN!$B:$O,5,0)</f>
        <v>245/40R18 97Y XL</v>
      </c>
      <c r="AV51" s="232" t="str">
        <f>VLOOKUP(AQ:AQ,[1]MICHELIN!$B:$O,6,0)</f>
        <v>245/40R18</v>
      </c>
      <c r="AW51" s="232" t="str">
        <f>VLOOKUP(AQ:AQ,[1]MICHELIN!$B:$O,7,0)</f>
        <v/>
      </c>
      <c r="AX51" s="233">
        <f>VLOOKUP(AQ:AQ,[1]MICHELIN!$B:$K,8,0)</f>
        <v>18254</v>
      </c>
      <c r="AY51" s="233">
        <f>VLOOKUP(AQ:AQ,[1]MICHELIN!$B:$K,9,0)</f>
        <v>23</v>
      </c>
      <c r="AZ51" s="233">
        <f>VLOOKUP(AQ:AQ,[1]MICHELIN!$B:$K,10,0)</f>
        <v>3</v>
      </c>
      <c r="BA51" s="233">
        <f>VLOOKUP(AQ:AQ,[1]MICHELIN!$B:$O,11,0)</f>
        <v>36500</v>
      </c>
      <c r="BB51" s="233">
        <f>VLOOKUP(AQ:AQ,[1]MICHELIN!$B:$O,12,0)</f>
        <v>32227.272727272724</v>
      </c>
      <c r="BC51" s="233">
        <f t="shared" si="24"/>
        <v>1050</v>
      </c>
      <c r="BD51" s="204" t="s">
        <v>3388</v>
      </c>
      <c r="BE51" s="192" t="s">
        <v>276</v>
      </c>
      <c r="BF51" s="133" t="str">
        <f>IFERROR(VLOOKUP(BE:BE,Q商品!B:E,4,0),"")</f>
        <v>2022年製 CROSSCLIMATE2 245/40R18 97Y XL オールシーズン 夏冬タイヤ 最短当日発送</v>
      </c>
      <c r="BG51" s="133" t="str">
        <f>IFERROR(VLOOKUP(AQ:AQ,在庫!B:M,12,0),"")</f>
        <v>2022年製</v>
      </c>
      <c r="BH51" s="133">
        <f>IFERROR(VLOOKUP(AQ:AQ,在庫!B:L,10,0),"")</f>
        <v>1</v>
      </c>
      <c r="BI51" s="234" t="str">
        <f>VLOOKUP(AQ:AQ,[1]MICHELIN!$B:$AH,32,0)</f>
        <v/>
      </c>
      <c r="BJ51" s="234" t="str">
        <f>VLOOKUP(AQ:AQ,[1]MICHELIN!$B:$AH,33,0)</f>
        <v/>
      </c>
      <c r="BK51" s="191"/>
      <c r="BL51" s="191"/>
      <c r="BM51" s="191"/>
      <c r="BN51" s="191"/>
      <c r="BO51" s="191"/>
      <c r="BP51" s="191"/>
      <c r="BQ51" s="191"/>
      <c r="BR51" s="191"/>
      <c r="BS51" s="191"/>
      <c r="BT51" s="191"/>
      <c r="BU51" s="191"/>
      <c r="BV51" s="191"/>
      <c r="BW51" s="191"/>
      <c r="BX51" s="191"/>
    </row>
    <row r="52" spans="1:76" s="11" customFormat="1" ht="19.5" customHeight="1">
      <c r="A52" s="11">
        <f t="shared" si="0"/>
        <v>2</v>
      </c>
      <c r="B52" s="239">
        <f t="shared" si="1"/>
        <v>2454018157702</v>
      </c>
      <c r="C52" s="225">
        <f t="shared" si="2"/>
        <v>12</v>
      </c>
      <c r="D52" s="11" t="s">
        <v>4059</v>
      </c>
      <c r="E52" s="11" t="s">
        <v>803</v>
      </c>
      <c r="F52" s="158" t="s">
        <v>5846</v>
      </c>
      <c r="G52" s="132" t="str">
        <f t="shared" si="3"/>
        <v>18</v>
      </c>
      <c r="H52" s="225">
        <v>19</v>
      </c>
      <c r="I52" s="225">
        <f t="shared" si="4"/>
        <v>19</v>
      </c>
      <c r="J52" s="131">
        <v>1014</v>
      </c>
      <c r="K52" s="132" t="s">
        <v>1748</v>
      </c>
      <c r="L52" s="324">
        <v>45</v>
      </c>
      <c r="M52" s="134" t="s">
        <v>1779</v>
      </c>
      <c r="N52" s="226" t="s">
        <v>14238</v>
      </c>
      <c r="O52" s="226" t="s">
        <v>1777</v>
      </c>
      <c r="P52" s="227">
        <v>33800</v>
      </c>
      <c r="Q52" s="228">
        <f t="shared" si="25"/>
        <v>30716.363636363632</v>
      </c>
      <c r="R52" s="143">
        <f t="shared" si="26"/>
        <v>9.8200544572037293E-2</v>
      </c>
      <c r="S52" s="192">
        <v>1074476172</v>
      </c>
      <c r="T52" s="285" t="s">
        <v>7901</v>
      </c>
      <c r="U52" s="189">
        <f t="shared" si="7"/>
        <v>33800</v>
      </c>
      <c r="W52" s="229">
        <v>33800</v>
      </c>
      <c r="X52" s="135">
        <f t="shared" si="8"/>
        <v>27700</v>
      </c>
      <c r="Y52" s="230">
        <f t="shared" si="9"/>
        <v>30716.363636363632</v>
      </c>
      <c r="Z52" s="141">
        <f t="shared" si="10"/>
        <v>7.7337278106508922E-2</v>
      </c>
      <c r="AA52" s="136">
        <f t="shared" si="11"/>
        <v>9.8200544572037293E-2</v>
      </c>
      <c r="AB52" s="144" t="s">
        <v>14340</v>
      </c>
      <c r="AC52" s="144"/>
      <c r="AD52" s="184">
        <f t="shared" si="27"/>
        <v>33137</v>
      </c>
      <c r="AE52" s="182">
        <f t="shared" si="28"/>
        <v>36414</v>
      </c>
      <c r="AF52" s="128">
        <f t="shared" si="29"/>
        <v>3277.2599999999998</v>
      </c>
      <c r="AG52" s="129">
        <f t="shared" si="30"/>
        <v>663.25999999999976</v>
      </c>
      <c r="AH52" s="130">
        <f t="shared" si="31"/>
        <v>1.8214423024111599E-2</v>
      </c>
      <c r="AI52" s="137">
        <f t="shared" si="32"/>
        <v>2614</v>
      </c>
      <c r="AJ52" s="138">
        <f t="shared" si="33"/>
        <v>7.1785576975888388E-2</v>
      </c>
      <c r="AK52" s="138">
        <f t="shared" si="34"/>
        <v>7.9986121547925698E-2</v>
      </c>
      <c r="AM52" s="11">
        <f t="shared" si="35"/>
        <v>29495.599999999999</v>
      </c>
      <c r="AN52" s="412">
        <f t="shared" si="36"/>
        <v>26803.272727272724</v>
      </c>
      <c r="AO52" s="412">
        <f t="shared" si="37"/>
        <v>-896.7272727272757</v>
      </c>
      <c r="AP52" s="413">
        <f t="shared" si="38"/>
        <v>-3.3455887340759043E-2</v>
      </c>
      <c r="AQ52" s="192">
        <v>2454018157702</v>
      </c>
      <c r="AR52" s="192">
        <f>VLOOKUP(AQ:AQ,[1]MICHELIN!$B:$O,2,0)</f>
        <v>4985009753118</v>
      </c>
      <c r="AS52" s="192" t="str">
        <f>VLOOKUP(AQ:AQ,[1]MICHELIN!$B:$O,3,0)</f>
        <v>728480</v>
      </c>
      <c r="AT52" s="231" t="str">
        <f>VLOOKUP(AQ:AQ,[1]MICHELIN!$B:$O,4,0)</f>
        <v>CROSSCLIMATE 2</v>
      </c>
      <c r="AU52" s="231" t="str">
        <f>VLOOKUP(AQ:AQ,[1]MICHELIN!$B:$O,5,0)</f>
        <v>245/40R18 97YXL</v>
      </c>
      <c r="AV52" s="232" t="str">
        <f>VLOOKUP(AQ:AQ,[1]MICHELIN!$B:$O,6,0)</f>
        <v>245/40R18</v>
      </c>
      <c r="AW52" s="232">
        <f>VLOOKUP(AQ:AQ,[1]MICHELIN!$B:$O,7,0)</f>
        <v>57700</v>
      </c>
      <c r="AX52" s="233">
        <f>VLOOKUP(AQ:AQ,[1]MICHELIN!$B:$K,8,0)</f>
        <v>27700</v>
      </c>
      <c r="AY52" s="233">
        <f>VLOOKUP(AQ:AQ,[1]MICHELIN!$B:$K,9,0)</f>
        <v>12</v>
      </c>
      <c r="AZ52" s="233">
        <f>VLOOKUP(AQ:AQ,[1]MICHELIN!$B:$K,10,0)</f>
        <v>19</v>
      </c>
      <c r="BA52" s="233">
        <f>VLOOKUP(AQ:AQ,[1]MICHELIN!$B:$O,11,0)</f>
        <v>36800</v>
      </c>
      <c r="BB52" s="233">
        <f>VLOOKUP(AQ:AQ,[1]MICHELIN!$B:$O,12,0)</f>
        <v>32499.999999999996</v>
      </c>
      <c r="BC52" s="233">
        <f t="shared" si="24"/>
        <v>1050</v>
      </c>
      <c r="BD52" s="204" t="s">
        <v>3387</v>
      </c>
      <c r="BE52" s="192" t="s">
        <v>255</v>
      </c>
      <c r="BF52" s="133" t="str">
        <f>IFERROR(VLOOKUP(BE:BE,Q商品!B:E,4,0),"")</f>
        <v>2022年製 CROSSCLIMATE2 245/40R18 97Y XL オールシーズン 夏冬タイヤ 最短当日発送</v>
      </c>
      <c r="BG52" s="133" t="str">
        <f>IFERROR(VLOOKUP(AQ:AQ,在庫!B:M,12,0),"")</f>
        <v>2022年製</v>
      </c>
      <c r="BH52" s="133">
        <f>IFERROR(VLOOKUP(AQ:AQ,在庫!B:L,10,0),"")</f>
        <v>1</v>
      </c>
      <c r="BI52" s="234">
        <f>VLOOKUP(AQ:AQ,[1]MICHELIN!$B:$AH,32,0)</f>
        <v>605922046</v>
      </c>
      <c r="BJ52" s="234">
        <f>VLOOKUP(AQ:AQ,[1]MICHELIN!$B:$AH,33,0)</f>
        <v>605922099</v>
      </c>
      <c r="BK52" s="191"/>
      <c r="BL52" s="191"/>
      <c r="BM52" s="191"/>
      <c r="BN52" s="191"/>
      <c r="BO52" s="191"/>
      <c r="BP52" s="191"/>
      <c r="BQ52" s="191"/>
      <c r="BR52" s="191"/>
      <c r="BS52" s="191"/>
      <c r="BT52" s="191"/>
      <c r="BU52" s="191"/>
      <c r="BV52" s="191"/>
      <c r="BW52" s="191"/>
      <c r="BX52" s="191"/>
    </row>
    <row r="53" spans="1:76" s="11" customFormat="1" ht="19.5" customHeight="1">
      <c r="A53" s="237">
        <f t="shared" si="0"/>
        <v>2</v>
      </c>
      <c r="B53" s="249">
        <f t="shared" si="1"/>
        <v>2454518159961</v>
      </c>
      <c r="C53" s="225">
        <f t="shared" si="2"/>
        <v>0</v>
      </c>
      <c r="D53" s="11" t="s">
        <v>5180</v>
      </c>
      <c r="E53" s="358" t="s">
        <v>805</v>
      </c>
      <c r="F53" s="158" t="s">
        <v>5847</v>
      </c>
      <c r="G53" s="132" t="str">
        <f t="shared" si="3"/>
        <v>18</v>
      </c>
      <c r="H53" s="225">
        <v>0</v>
      </c>
      <c r="I53" s="225">
        <f t="shared" si="4"/>
        <v>0</v>
      </c>
      <c r="J53" s="131"/>
      <c r="K53" s="132" t="s">
        <v>5186</v>
      </c>
      <c r="L53" s="324">
        <v>46</v>
      </c>
      <c r="M53" s="134" t="s">
        <v>3422</v>
      </c>
      <c r="N53" s="226" t="s">
        <v>7234</v>
      </c>
      <c r="O53" s="226">
        <v>0</v>
      </c>
      <c r="P53" s="227">
        <v>28700</v>
      </c>
      <c r="Q53" s="228">
        <f t="shared" si="25"/>
        <v>26090.909090909088</v>
      </c>
      <c r="R53" s="143">
        <f t="shared" si="26"/>
        <v>0.33179790940766546</v>
      </c>
      <c r="S53" s="238">
        <v>1074476390</v>
      </c>
      <c r="T53" s="285" t="s">
        <v>7902</v>
      </c>
      <c r="U53" s="189">
        <f t="shared" si="7"/>
        <v>28700</v>
      </c>
      <c r="W53" s="229">
        <v>28700</v>
      </c>
      <c r="X53" s="135">
        <f t="shared" si="8"/>
        <v>17434</v>
      </c>
      <c r="Y53" s="230">
        <f t="shared" si="9"/>
        <v>26090.909090909088</v>
      </c>
      <c r="Z53" s="141">
        <f t="shared" si="10"/>
        <v>7.7317073170731776E-2</v>
      </c>
      <c r="AA53" s="136">
        <f t="shared" si="11"/>
        <v>0.33179790940766546</v>
      </c>
      <c r="AB53" s="144" t="s">
        <v>14114</v>
      </c>
      <c r="AC53" s="144"/>
      <c r="AD53" s="184">
        <f t="shared" si="27"/>
        <v>28137</v>
      </c>
      <c r="AE53" s="182">
        <f t="shared" si="28"/>
        <v>30919</v>
      </c>
      <c r="AF53" s="128">
        <f t="shared" si="29"/>
        <v>2782.71</v>
      </c>
      <c r="AG53" s="129">
        <f t="shared" si="30"/>
        <v>563.71</v>
      </c>
      <c r="AH53" s="130">
        <f t="shared" si="31"/>
        <v>1.8231831559882273E-2</v>
      </c>
      <c r="AI53" s="137">
        <f t="shared" si="32"/>
        <v>2219</v>
      </c>
      <c r="AJ53" s="138">
        <f t="shared" si="33"/>
        <v>7.1768168440117727E-2</v>
      </c>
      <c r="AK53" s="138">
        <f t="shared" si="34"/>
        <v>0.31356607784778318</v>
      </c>
      <c r="AM53" s="11">
        <f t="shared" si="35"/>
        <v>25045.1</v>
      </c>
      <c r="AN53" s="412">
        <f t="shared" si="36"/>
        <v>22768.272727272724</v>
      </c>
      <c r="AO53" s="412">
        <f t="shared" si="37"/>
        <v>5334.2727272727243</v>
      </c>
      <c r="AP53" s="413">
        <f t="shared" si="38"/>
        <v>0.234285349229989</v>
      </c>
      <c r="AQ53" s="192">
        <v>2454518159961</v>
      </c>
      <c r="AR53" s="192">
        <f>VLOOKUP(AQ:AQ,[1]MICHELIN!$B:$O,2,0)</f>
        <v>4985009753255</v>
      </c>
      <c r="AS53" s="192" t="str">
        <f>VLOOKUP(AQ:AQ,[1]MICHELIN!$B:$O,3,0)</f>
        <v/>
      </c>
      <c r="AT53" s="231" t="str">
        <f>VLOOKUP(AQ:AQ,[1]MICHELIN!$B:$O,4,0)</f>
        <v>CROSSCLIMATE 2（並行）</v>
      </c>
      <c r="AU53" s="231" t="str">
        <f>VLOOKUP(AQ:AQ,[1]MICHELIN!$B:$O,5,0)</f>
        <v>245/45R18 100Y XL</v>
      </c>
      <c r="AV53" s="232" t="str">
        <f>VLOOKUP(AQ:AQ,[1]MICHELIN!$B:$O,6,0)</f>
        <v>245/45R18</v>
      </c>
      <c r="AW53" s="232" t="str">
        <f>VLOOKUP(AQ:AQ,[1]MICHELIN!$B:$O,7,0)</f>
        <v/>
      </c>
      <c r="AX53" s="233">
        <f>VLOOKUP(AQ:AQ,[1]MICHELIN!$B:$K,8,0)</f>
        <v>17434</v>
      </c>
      <c r="AY53" s="233">
        <f>VLOOKUP(AQ:AQ,[1]MICHELIN!$B:$K,9,0)</f>
        <v>0</v>
      </c>
      <c r="AZ53" s="233">
        <f>VLOOKUP(AQ:AQ,[1]MICHELIN!$B:$K,10,0)</f>
        <v>0</v>
      </c>
      <c r="BA53" s="233">
        <f>VLOOKUP(AQ:AQ,[1]MICHELIN!$B:$O,11,0)</f>
        <v>26300</v>
      </c>
      <c r="BB53" s="233">
        <f>VLOOKUP(AQ:AQ,[1]MICHELIN!$B:$O,12,0)</f>
        <v>22954.545454545452</v>
      </c>
      <c r="BC53" s="233">
        <f t="shared" si="24"/>
        <v>1050</v>
      </c>
      <c r="BD53" s="204" t="s">
        <v>3388</v>
      </c>
      <c r="BE53" s="192" t="s">
        <v>277</v>
      </c>
      <c r="BF53" s="133" t="str">
        <f>IFERROR(VLOOKUP(BE:BE,Q商品!B:E,4,0),"")</f>
        <v>2021年製 CROSSCLIMATE2 245/45R18 100Y XL オールシーズン 夏冬タイヤ 最短当日発送</v>
      </c>
      <c r="BG53" s="133" t="str">
        <f>IFERROR(VLOOKUP(AQ:AQ,在庫!B:M,12,0),"")</f>
        <v/>
      </c>
      <c r="BH53" s="133" t="str">
        <f>IFERROR(VLOOKUP(AQ:AQ,在庫!B:L,10,0),"")</f>
        <v/>
      </c>
      <c r="BI53" s="234" t="str">
        <f>VLOOKUP(AQ:AQ,[1]MICHELIN!$B:$AH,32,0)</f>
        <v/>
      </c>
      <c r="BJ53" s="234" t="str">
        <f>VLOOKUP(AQ:AQ,[1]MICHELIN!$B:$AH,33,0)</f>
        <v/>
      </c>
      <c r="BK53" s="191"/>
      <c r="BL53" s="191"/>
      <c r="BM53" s="191"/>
      <c r="BN53" s="191"/>
      <c r="BO53" s="191"/>
      <c r="BP53" s="191"/>
      <c r="BQ53" s="191"/>
      <c r="BR53" s="191"/>
      <c r="BS53" s="191"/>
      <c r="BT53" s="191"/>
      <c r="BU53" s="191"/>
      <c r="BV53" s="191"/>
      <c r="BW53" s="191"/>
      <c r="BX53" s="191"/>
    </row>
    <row r="54" spans="1:76" s="11" customFormat="1" ht="19.5" customHeight="1">
      <c r="A54" s="11">
        <f t="shared" si="0"/>
        <v>2</v>
      </c>
      <c r="B54" s="239">
        <f t="shared" si="1"/>
        <v>2454518157707</v>
      </c>
      <c r="C54" s="225">
        <f t="shared" si="2"/>
        <v>8</v>
      </c>
      <c r="D54" s="11" t="s">
        <v>4059</v>
      </c>
      <c r="E54" s="11" t="s">
        <v>805</v>
      </c>
      <c r="F54" s="158" t="s">
        <v>5847</v>
      </c>
      <c r="G54" s="132" t="str">
        <f t="shared" si="3"/>
        <v>18</v>
      </c>
      <c r="H54" s="225">
        <v>10</v>
      </c>
      <c r="I54" s="225">
        <f t="shared" si="4"/>
        <v>10</v>
      </c>
      <c r="J54" s="131">
        <v>2245</v>
      </c>
      <c r="K54" s="132" t="s">
        <v>1748</v>
      </c>
      <c r="L54" s="324">
        <v>46</v>
      </c>
      <c r="M54" s="134" t="s">
        <v>1782</v>
      </c>
      <c r="N54" s="226" t="s">
        <v>14239</v>
      </c>
      <c r="O54" s="226" t="s">
        <v>1970</v>
      </c>
      <c r="P54" s="227">
        <v>31675</v>
      </c>
      <c r="Q54" s="228">
        <f t="shared" si="25"/>
        <v>28788.181818181816</v>
      </c>
      <c r="R54" s="143">
        <f t="shared" si="26"/>
        <v>0.15798781065462464</v>
      </c>
      <c r="S54" s="192">
        <v>1074476212</v>
      </c>
      <c r="T54" s="285" t="s">
        <v>6581</v>
      </c>
      <c r="U54" s="189">
        <f t="shared" si="7"/>
        <v>31675</v>
      </c>
      <c r="W54" s="229">
        <v>31675</v>
      </c>
      <c r="X54" s="135">
        <f t="shared" si="8"/>
        <v>24240</v>
      </c>
      <c r="Y54" s="230">
        <f t="shared" si="9"/>
        <v>28788.181818181816</v>
      </c>
      <c r="Z54" s="141">
        <f t="shared" si="10"/>
        <v>0.10237441447262152</v>
      </c>
      <c r="AA54" s="136">
        <f t="shared" si="11"/>
        <v>0.15798781065462464</v>
      </c>
      <c r="AB54" s="144" t="s">
        <v>14340</v>
      </c>
      <c r="AC54" s="144"/>
      <c r="AD54" s="184">
        <f t="shared" si="27"/>
        <v>31053</v>
      </c>
      <c r="AE54" s="182">
        <f t="shared" si="28"/>
        <v>34124</v>
      </c>
      <c r="AF54" s="128">
        <f t="shared" si="29"/>
        <v>3071.16</v>
      </c>
      <c r="AG54" s="129">
        <f t="shared" si="30"/>
        <v>622.15999999999985</v>
      </c>
      <c r="AH54" s="130">
        <f t="shared" si="31"/>
        <v>1.8232329152502634E-2</v>
      </c>
      <c r="AI54" s="137">
        <f t="shared" si="32"/>
        <v>2449</v>
      </c>
      <c r="AJ54" s="138">
        <f t="shared" si="33"/>
        <v>7.1767670847497356E-2</v>
      </c>
      <c r="AK54" s="138">
        <f t="shared" si="34"/>
        <v>0.139755481502122</v>
      </c>
      <c r="AM54" s="11">
        <f t="shared" si="35"/>
        <v>27640.6</v>
      </c>
      <c r="AN54" s="412">
        <f t="shared" si="36"/>
        <v>25120.545454545452</v>
      </c>
      <c r="AO54" s="412">
        <f t="shared" si="37"/>
        <v>880.54545454545223</v>
      </c>
      <c r="AP54" s="413">
        <f t="shared" si="38"/>
        <v>3.5052799953677813E-2</v>
      </c>
      <c r="AQ54" s="192">
        <v>2454518157707</v>
      </c>
      <c r="AR54" s="192">
        <f>VLOOKUP(AQ:AQ,[1]MICHELIN!$B:$O,2,0)</f>
        <v>4985009753255</v>
      </c>
      <c r="AS54" s="192" t="str">
        <f>VLOOKUP(AQ:AQ,[1]MICHELIN!$B:$O,3,0)</f>
        <v>728620</v>
      </c>
      <c r="AT54" s="231" t="str">
        <f>VLOOKUP(AQ:AQ,[1]MICHELIN!$B:$O,4,0)</f>
        <v>CROSSCLIMATE 2</v>
      </c>
      <c r="AU54" s="231" t="str">
        <f>VLOOKUP(AQ:AQ,[1]MICHELIN!$B:$O,5,0)</f>
        <v>245/45R18 100Y XL</v>
      </c>
      <c r="AV54" s="232" t="str">
        <f>VLOOKUP(AQ:AQ,[1]MICHELIN!$B:$O,6,0)</f>
        <v>245/45R18</v>
      </c>
      <c r="AW54" s="232">
        <f>VLOOKUP(AQ:AQ,[1]MICHELIN!$B:$O,7,0)</f>
        <v>50500</v>
      </c>
      <c r="AX54" s="233">
        <f>VLOOKUP(AQ:AQ,[1]MICHELIN!$B:$K,8,0)</f>
        <v>24240</v>
      </c>
      <c r="AY54" s="233">
        <f>VLOOKUP(AQ:AQ,[1]MICHELIN!$B:$K,9,0)</f>
        <v>8</v>
      </c>
      <c r="AZ54" s="233">
        <f>VLOOKUP(AQ:AQ,[1]MICHELIN!$B:$K,10,0)</f>
        <v>10</v>
      </c>
      <c r="BA54" s="233">
        <f>VLOOKUP(AQ:AQ,[1]MICHELIN!$B:$O,11,0)</f>
        <v>32580</v>
      </c>
      <c r="BB54" s="233">
        <f>VLOOKUP(AQ:AQ,[1]MICHELIN!$B:$O,12,0)</f>
        <v>28663.63636363636</v>
      </c>
      <c r="BC54" s="233">
        <f t="shared" si="24"/>
        <v>1050</v>
      </c>
      <c r="BD54" s="204" t="s">
        <v>3387</v>
      </c>
      <c r="BE54" s="192" t="s">
        <v>256</v>
      </c>
      <c r="BF54" s="133" t="str">
        <f>IFERROR(VLOOKUP(BE:BE,Q商品!B:E,4,0),"")</f>
        <v>2022年製以降 CROSSCLIMATE2 245/45R18 100Y XL オールシーズン 夏冬タイヤ 最短当日発送</v>
      </c>
      <c r="BG54" s="133" t="str">
        <f>IFERROR(VLOOKUP(AQ:AQ,在庫!B:M,12,0),"")</f>
        <v>2023年製</v>
      </c>
      <c r="BH54" s="133">
        <f>IFERROR(VLOOKUP(AQ:AQ,在庫!B:L,10,0),"")</f>
        <v>3</v>
      </c>
      <c r="BI54" s="234">
        <f>VLOOKUP(AQ:AQ,[1]MICHELIN!$B:$AH,32,0)</f>
        <v>605922041</v>
      </c>
      <c r="BJ54" s="234">
        <f>VLOOKUP(AQ:AQ,[1]MICHELIN!$B:$AH,33,0)</f>
        <v>605922094</v>
      </c>
      <c r="BK54" s="191"/>
      <c r="BL54" s="191"/>
      <c r="BM54" s="191"/>
      <c r="BN54" s="191"/>
      <c r="BO54" s="191"/>
      <c r="BP54" s="191"/>
      <c r="BQ54" s="191"/>
      <c r="BR54" s="191"/>
      <c r="BS54" s="191"/>
      <c r="BT54" s="191"/>
      <c r="BU54" s="191"/>
      <c r="BV54" s="191"/>
      <c r="BW54" s="191"/>
      <c r="BX54" s="191"/>
    </row>
    <row r="55" spans="1:76" s="11" customFormat="1" ht="19.5" customHeight="1">
      <c r="A55" s="11">
        <f t="shared" si="0"/>
        <v>1</v>
      </c>
      <c r="B55" s="239">
        <f t="shared" si="1"/>
        <v>2553519157706</v>
      </c>
      <c r="C55" s="225">
        <f t="shared" si="2"/>
        <v>0</v>
      </c>
      <c r="D55" s="11" t="s">
        <v>4059</v>
      </c>
      <c r="E55" s="358" t="s">
        <v>4959</v>
      </c>
      <c r="F55" s="158" t="s">
        <v>5848</v>
      </c>
      <c r="G55" s="132" t="str">
        <f t="shared" si="3"/>
        <v>19</v>
      </c>
      <c r="H55" s="225" t="s">
        <v>3170</v>
      </c>
      <c r="I55" s="225" t="str">
        <f t="shared" si="4"/>
        <v>該当なし</v>
      </c>
      <c r="J55" s="131"/>
      <c r="K55" s="132" t="s">
        <v>1748</v>
      </c>
      <c r="L55" s="132">
        <v>47</v>
      </c>
      <c r="M55" s="134"/>
      <c r="N55" s="226"/>
      <c r="O55" s="226"/>
      <c r="P55" s="227"/>
      <c r="Q55" s="228">
        <f t="shared" si="25"/>
        <v>0</v>
      </c>
      <c r="R55" s="143" t="str">
        <f t="shared" si="26"/>
        <v/>
      </c>
      <c r="S55" s="192"/>
      <c r="T55" s="287"/>
      <c r="U55" s="189">
        <f t="shared" si="7"/>
        <v>0</v>
      </c>
      <c r="W55" s="229"/>
      <c r="X55" s="135">
        <f t="shared" si="8"/>
        <v>30000</v>
      </c>
      <c r="Y55" s="230">
        <f t="shared" si="9"/>
        <v>0</v>
      </c>
      <c r="Z55" s="141" t="str">
        <f t="shared" si="10"/>
        <v/>
      </c>
      <c r="AA55" s="136" t="str">
        <f t="shared" si="11"/>
        <v/>
      </c>
      <c r="AB55" s="144" t="s">
        <v>14114</v>
      </c>
      <c r="AC55" s="144"/>
      <c r="AD55" s="184">
        <f t="shared" si="27"/>
        <v>0</v>
      </c>
      <c r="AE55" s="182">
        <f t="shared" si="28"/>
        <v>0</v>
      </c>
      <c r="AF55" s="128">
        <f t="shared" si="29"/>
        <v>0</v>
      </c>
      <c r="AG55" s="129">
        <f t="shared" si="30"/>
        <v>0</v>
      </c>
      <c r="AH55" s="130" t="str">
        <f t="shared" si="31"/>
        <v/>
      </c>
      <c r="AI55" s="137">
        <f t="shared" si="32"/>
        <v>0</v>
      </c>
      <c r="AJ55" s="138" t="str">
        <f t="shared" si="33"/>
        <v/>
      </c>
      <c r="AK55" s="138" t="str">
        <f t="shared" si="34"/>
        <v/>
      </c>
      <c r="AM55" s="11">
        <f t="shared" si="35"/>
        <v>0</v>
      </c>
      <c r="AN55" s="412">
        <f t="shared" si="36"/>
        <v>0</v>
      </c>
      <c r="AO55" s="412">
        <f t="shared" si="37"/>
        <v>-30000</v>
      </c>
      <c r="AP55" s="413" t="e">
        <f t="shared" si="38"/>
        <v>#DIV/0!</v>
      </c>
      <c r="AQ55" s="192">
        <v>2553519157706</v>
      </c>
      <c r="AR55" s="192">
        <f>VLOOKUP(AQ:AQ,[1]MICHELIN!$B:$O,2,0)</f>
        <v>4985009753064</v>
      </c>
      <c r="AS55" s="192" t="str">
        <f>VLOOKUP(AQ:AQ,[1]MICHELIN!$B:$O,3,0)</f>
        <v>728430</v>
      </c>
      <c r="AT55" s="231" t="str">
        <f>VLOOKUP(AQ:AQ,[1]MICHELIN!$B:$O,4,0)</f>
        <v>CROSSCLIMATE 2</v>
      </c>
      <c r="AU55" s="231" t="str">
        <f>VLOOKUP(AQ:AQ,[1]MICHELIN!$B:$O,5,0)</f>
        <v>255/35R19 96Y XL（発売延期）</v>
      </c>
      <c r="AV55" s="232" t="str">
        <f>VLOOKUP(AQ:AQ,[1]MICHELIN!$B:$O,6,0)</f>
        <v>255/35R19</v>
      </c>
      <c r="AW55" s="232">
        <f>VLOOKUP(AQ:AQ,[1]MICHELIN!$B:$O,7,0)</f>
        <v>62500</v>
      </c>
      <c r="AX55" s="233">
        <f>VLOOKUP(AQ:AQ,[1]MICHELIN!$B:$K,8,0)</f>
        <v>30000</v>
      </c>
      <c r="AY55" s="233">
        <f>VLOOKUP(AQ:AQ,[1]MICHELIN!$B:$K,9,0)</f>
        <v>0</v>
      </c>
      <c r="AZ55" s="233" t="str">
        <f>VLOOKUP(AQ:AQ,[1]MICHELIN!$B:$K,10,0)</f>
        <v>該当なし</v>
      </c>
      <c r="BA55" s="233">
        <f>VLOOKUP(AQ:AQ,[1]MICHELIN!$B:$O,11,0)</f>
        <v>0</v>
      </c>
      <c r="BB55" s="233">
        <f>VLOOKUP(AQ:AQ,[1]MICHELIN!$B:$O,12,0)</f>
        <v>-954.5454545454545</v>
      </c>
      <c r="BC55" s="233">
        <f t="shared" si="24"/>
        <v>1050</v>
      </c>
      <c r="BD55" s="204" t="s">
        <v>3387</v>
      </c>
      <c r="BE55" s="192"/>
      <c r="BF55" s="133" t="str">
        <f>IFERROR(VLOOKUP(BE:BE,Q商品!B:E,4,0),"")</f>
        <v/>
      </c>
      <c r="BG55" s="133" t="str">
        <f>IFERROR(VLOOKUP(AQ:AQ,在庫!B:M,12,0),"")</f>
        <v/>
      </c>
      <c r="BH55" s="133" t="str">
        <f>IFERROR(VLOOKUP(AQ:AQ,在庫!B:L,10,0),"")</f>
        <v/>
      </c>
      <c r="BI55" s="234" t="str">
        <f>VLOOKUP(AQ:AQ,[1]MICHELIN!$B:$AH,32,0)</f>
        <v>×</v>
      </c>
      <c r="BJ55" s="234" t="str">
        <f>VLOOKUP(AQ:AQ,[1]MICHELIN!$B:$AH,33,0)</f>
        <v>×</v>
      </c>
      <c r="BK55" s="191"/>
      <c r="BL55" s="191"/>
      <c r="BM55" s="191"/>
      <c r="BN55" s="191"/>
      <c r="BO55" s="191"/>
      <c r="BP55" s="191"/>
      <c r="BQ55" s="191"/>
      <c r="BR55" s="191"/>
      <c r="BS55" s="191"/>
      <c r="BT55" s="191"/>
      <c r="BU55" s="191"/>
      <c r="BV55" s="191"/>
      <c r="BW55" s="191"/>
      <c r="BX55" s="191"/>
    </row>
    <row r="56" spans="1:76" s="11" customFormat="1" ht="19.5" customHeight="1">
      <c r="A56" s="11">
        <f t="shared" si="0"/>
        <v>1</v>
      </c>
      <c r="B56" s="239">
        <f t="shared" si="1"/>
        <v>2155018157661</v>
      </c>
      <c r="C56" s="225">
        <f t="shared" si="2"/>
        <v>37</v>
      </c>
      <c r="D56" s="11" t="s">
        <v>5180</v>
      </c>
      <c r="E56" s="358" t="s">
        <v>4783</v>
      </c>
      <c r="F56" s="158" t="s">
        <v>5849</v>
      </c>
      <c r="G56" s="132" t="str">
        <f t="shared" si="3"/>
        <v>18</v>
      </c>
      <c r="H56" s="225">
        <v>0</v>
      </c>
      <c r="I56" s="225">
        <f t="shared" si="4"/>
        <v>0</v>
      </c>
      <c r="J56" s="131"/>
      <c r="K56" s="132" t="s">
        <v>1748</v>
      </c>
      <c r="L56" s="132">
        <v>48</v>
      </c>
      <c r="M56" s="134" t="s">
        <v>1776</v>
      </c>
      <c r="N56" s="226" t="s">
        <v>7235</v>
      </c>
      <c r="O56" s="226">
        <v>0</v>
      </c>
      <c r="P56" s="227">
        <v>24240</v>
      </c>
      <c r="Q56" s="228">
        <f t="shared" si="25"/>
        <v>22002.727272727272</v>
      </c>
      <c r="R56" s="143">
        <f t="shared" si="26"/>
        <v>0.11192827335454279</v>
      </c>
      <c r="S56" s="192">
        <v>1074476661</v>
      </c>
      <c r="T56" s="288" t="s">
        <v>6582</v>
      </c>
      <c r="U56" s="189">
        <f t="shared" si="7"/>
        <v>24240</v>
      </c>
      <c r="W56" s="229">
        <v>24240</v>
      </c>
      <c r="X56" s="135">
        <f t="shared" si="8"/>
        <v>19540</v>
      </c>
      <c r="Y56" s="230">
        <f t="shared" si="9"/>
        <v>22002.727272727272</v>
      </c>
      <c r="Z56" s="141">
        <f t="shared" si="10"/>
        <v>7.7310231023102416E-2</v>
      </c>
      <c r="AA56" s="136">
        <f t="shared" si="11"/>
        <v>0.11192827335454279</v>
      </c>
      <c r="AB56" s="144" t="s">
        <v>14114</v>
      </c>
      <c r="AC56" s="144"/>
      <c r="AD56" s="184">
        <f t="shared" si="27"/>
        <v>23764</v>
      </c>
      <c r="AE56" s="182">
        <f t="shared" si="28"/>
        <v>26114</v>
      </c>
      <c r="AF56" s="128">
        <f t="shared" si="29"/>
        <v>2350.2599999999998</v>
      </c>
      <c r="AG56" s="129">
        <f t="shared" si="30"/>
        <v>476.25999999999976</v>
      </c>
      <c r="AH56" s="130">
        <f t="shared" si="31"/>
        <v>1.8237726889790907E-2</v>
      </c>
      <c r="AI56" s="137">
        <f t="shared" si="32"/>
        <v>1874</v>
      </c>
      <c r="AJ56" s="138">
        <f t="shared" si="33"/>
        <v>7.1762273110209079E-2</v>
      </c>
      <c r="AK56" s="138">
        <f t="shared" si="34"/>
        <v>9.3690546464751889E-2</v>
      </c>
      <c r="AM56" s="11">
        <f t="shared" si="35"/>
        <v>21152.6</v>
      </c>
      <c r="AN56" s="412">
        <f t="shared" si="36"/>
        <v>19195.999999999996</v>
      </c>
      <c r="AO56" s="412">
        <f t="shared" si="37"/>
        <v>-344.00000000000364</v>
      </c>
      <c r="AP56" s="413">
        <f t="shared" si="38"/>
        <v>-1.7920400083350892E-2</v>
      </c>
      <c r="AQ56" s="192">
        <v>2155018157661</v>
      </c>
      <c r="AR56" s="192">
        <f>VLOOKUP(AQ:AQ,[1]MICHELIN!$B:$O,2,0)</f>
        <v>4985009709085</v>
      </c>
      <c r="AS56" s="192" t="str">
        <f>VLOOKUP(AQ:AQ,[1]MICHELIN!$B:$O,3,0)</f>
        <v>735630</v>
      </c>
      <c r="AT56" s="231" t="str">
        <f>VLOOKUP(AQ:AQ,[1]MICHELIN!$B:$O,4,0)</f>
        <v>CROSSCLIMATE 2 SUV</v>
      </c>
      <c r="AU56" s="231" t="str">
        <f>VLOOKUP(AQ:AQ,[1]MICHELIN!$B:$O,5,0)</f>
        <v>215/50R18 92W</v>
      </c>
      <c r="AV56" s="232" t="str">
        <f>VLOOKUP(AQ:AQ,[1]MICHELIN!$B:$O,6,0)</f>
        <v>215/50R18</v>
      </c>
      <c r="AW56" s="232">
        <f>VLOOKUP(AQ:AQ,[1]MICHELIN!$B:$O,7,0)</f>
        <v>40700</v>
      </c>
      <c r="AX56" s="233">
        <f>VLOOKUP(AQ:AQ,[1]MICHELIN!$B:$K,8,0)</f>
        <v>19540</v>
      </c>
      <c r="AY56" s="233">
        <f>VLOOKUP(AQ:AQ,[1]MICHELIN!$B:$K,9,0)</f>
        <v>37</v>
      </c>
      <c r="AZ56" s="233">
        <f>VLOOKUP(AQ:AQ,[1]MICHELIN!$B:$K,10,0)</f>
        <v>0</v>
      </c>
      <c r="BA56" s="233">
        <f>VLOOKUP(AQ:AQ,[1]MICHELIN!$B:$O,11,0)</f>
        <v>26480</v>
      </c>
      <c r="BB56" s="233">
        <f>VLOOKUP(AQ:AQ,[1]MICHELIN!$B:$O,12,0)</f>
        <v>23118.181818181816</v>
      </c>
      <c r="BC56" s="233">
        <f t="shared" si="24"/>
        <v>1050</v>
      </c>
      <c r="BD56" s="204" t="s">
        <v>3387</v>
      </c>
      <c r="BE56" s="192" t="s">
        <v>257</v>
      </c>
      <c r="BF56" s="133" t="str">
        <f>IFERROR(VLOOKUP(BE:BE,Q商品!B:E,4,0),"")</f>
        <v>2023年製 CROSSCLIMATE 2 SUV 215/50R18 92W オールシーズン 夏冬タイヤ 最短当日発送</v>
      </c>
      <c r="BG56" s="133" t="str">
        <f>IFERROR(VLOOKUP(AQ:AQ,在庫!B:M,12,0),"")</f>
        <v/>
      </c>
      <c r="BH56" s="133" t="str">
        <f>IFERROR(VLOOKUP(AQ:AQ,在庫!B:L,10,0),"")</f>
        <v/>
      </c>
      <c r="BI56" s="234" t="str">
        <f>VLOOKUP(AQ:AQ,[1]MICHELIN!$B:$AH,32,0)</f>
        <v>×</v>
      </c>
      <c r="BJ56" s="234" t="str">
        <f>VLOOKUP(AQ:AQ,[1]MICHELIN!$B:$AH,33,0)</f>
        <v/>
      </c>
      <c r="BK56" s="191"/>
      <c r="BL56" s="191"/>
      <c r="BM56" s="191"/>
      <c r="BN56" s="191"/>
      <c r="BO56" s="191"/>
      <c r="BP56" s="191"/>
      <c r="BQ56" s="191"/>
      <c r="BR56" s="191"/>
      <c r="BS56" s="191"/>
      <c r="BT56" s="191"/>
      <c r="BU56" s="191"/>
      <c r="BV56" s="191"/>
      <c r="BW56" s="191"/>
      <c r="BX56" s="191"/>
    </row>
    <row r="57" spans="1:76" s="11" customFormat="1" ht="19.5" customHeight="1">
      <c r="A57" s="11">
        <f t="shared" si="0"/>
        <v>1</v>
      </c>
      <c r="B57" s="239">
        <f t="shared" si="1"/>
        <v>2255018157668</v>
      </c>
      <c r="C57" s="225">
        <f t="shared" si="2"/>
        <v>68</v>
      </c>
      <c r="D57" s="11" t="s">
        <v>5180</v>
      </c>
      <c r="E57" s="11" t="s">
        <v>809</v>
      </c>
      <c r="F57" s="158" t="s">
        <v>6215</v>
      </c>
      <c r="G57" s="132" t="str">
        <f t="shared" si="3"/>
        <v>18</v>
      </c>
      <c r="H57" s="225">
        <v>12</v>
      </c>
      <c r="I57" s="225">
        <f t="shared" si="4"/>
        <v>12</v>
      </c>
      <c r="J57" s="131">
        <v>624</v>
      </c>
      <c r="K57" s="132" t="s">
        <v>5186</v>
      </c>
      <c r="L57" s="132">
        <v>49</v>
      </c>
      <c r="M57" s="134" t="s">
        <v>14233</v>
      </c>
      <c r="N57" s="226" t="s">
        <v>4645</v>
      </c>
      <c r="O57" s="226" t="s">
        <v>7214</v>
      </c>
      <c r="P57" s="227">
        <v>28000</v>
      </c>
      <c r="Q57" s="228">
        <f t="shared" si="25"/>
        <v>25392.727272727272</v>
      </c>
      <c r="R57" s="143">
        <f t="shared" si="26"/>
        <v>0.18716883860804809</v>
      </c>
      <c r="S57" s="192">
        <v>1074476659</v>
      </c>
      <c r="T57" s="288" t="s">
        <v>6583</v>
      </c>
      <c r="U57" s="189">
        <f t="shared" si="7"/>
        <v>28000</v>
      </c>
      <c r="W57" s="229">
        <v>28000</v>
      </c>
      <c r="X57" s="135">
        <f t="shared" si="8"/>
        <v>20640</v>
      </c>
      <c r="Y57" s="230">
        <f t="shared" si="9"/>
        <v>25392.727272727272</v>
      </c>
      <c r="Z57" s="141">
        <f t="shared" si="10"/>
        <v>9.6872727272727222E-2</v>
      </c>
      <c r="AA57" s="136">
        <f t="shared" si="11"/>
        <v>0.18716883860804809</v>
      </c>
      <c r="AB57" s="144" t="s">
        <v>14340</v>
      </c>
      <c r="AC57" s="144"/>
      <c r="AD57" s="184">
        <f t="shared" si="27"/>
        <v>27450</v>
      </c>
      <c r="AE57" s="182">
        <f t="shared" si="28"/>
        <v>30164</v>
      </c>
      <c r="AF57" s="128">
        <f t="shared" si="29"/>
        <v>2714.7599999999998</v>
      </c>
      <c r="AG57" s="129">
        <f t="shared" si="30"/>
        <v>550.75999999999976</v>
      </c>
      <c r="AH57" s="130">
        <f t="shared" si="31"/>
        <v>1.8258851611192142E-2</v>
      </c>
      <c r="AI57" s="137">
        <f t="shared" si="32"/>
        <v>2164</v>
      </c>
      <c r="AJ57" s="138">
        <f t="shared" si="33"/>
        <v>7.1741148388807852E-2</v>
      </c>
      <c r="AK57" s="138">
        <f t="shared" si="34"/>
        <v>0.16890998699685594</v>
      </c>
      <c r="AM57" s="11">
        <f t="shared" si="35"/>
        <v>24433.599999999999</v>
      </c>
      <c r="AN57" s="412">
        <f t="shared" si="36"/>
        <v>22150.545454545452</v>
      </c>
      <c r="AO57" s="412">
        <f t="shared" si="37"/>
        <v>1510.5454545454522</v>
      </c>
      <c r="AP57" s="413">
        <f t="shared" si="38"/>
        <v>6.8194503726565228E-2</v>
      </c>
      <c r="AQ57" s="192">
        <v>2255018157668</v>
      </c>
      <c r="AR57" s="192">
        <f>VLOOKUP(AQ:AQ,[1]MICHELIN!$B:$O,2,0)</f>
        <v>4985009709092</v>
      </c>
      <c r="AS57" s="192" t="str">
        <f>VLOOKUP(AQ:AQ,[1]MICHELIN!$B:$O,3,0)</f>
        <v>735640</v>
      </c>
      <c r="AT57" s="231" t="str">
        <f>VLOOKUP(AQ:AQ,[1]MICHELIN!$B:$O,4,0)</f>
        <v>CROSSCLIMATE 2 SUV</v>
      </c>
      <c r="AU57" s="231" t="str">
        <f>VLOOKUP(AQ:AQ,[1]MICHELIN!$B:$O,5,0)</f>
        <v>225/50R18 95W</v>
      </c>
      <c r="AV57" s="232" t="str">
        <f>VLOOKUP(AQ:AQ,[1]MICHELIN!$B:$O,6,0)</f>
        <v>225/50R18</v>
      </c>
      <c r="AW57" s="232">
        <f>VLOOKUP(AQ:AQ,[1]MICHELIN!$B:$O,7,0)</f>
        <v>43000</v>
      </c>
      <c r="AX57" s="233">
        <f>VLOOKUP(AQ:AQ,[1]MICHELIN!$B:$K,8,0)</f>
        <v>20640</v>
      </c>
      <c r="AY57" s="233">
        <f>VLOOKUP(AQ:AQ,[1]MICHELIN!$B:$K,9,0)</f>
        <v>68</v>
      </c>
      <c r="AZ57" s="233">
        <f>VLOOKUP(AQ:AQ,[1]MICHELIN!$B:$K,10,0)</f>
        <v>12</v>
      </c>
      <c r="BA57" s="233">
        <f>VLOOKUP(AQ:AQ,[1]MICHELIN!$B:$O,11,0)</f>
        <v>27780</v>
      </c>
      <c r="BB57" s="233">
        <f>VLOOKUP(AQ:AQ,[1]MICHELIN!$B:$O,12,0)</f>
        <v>24299.999999999996</v>
      </c>
      <c r="BC57" s="233">
        <f t="shared" si="24"/>
        <v>1050.0000000000036</v>
      </c>
      <c r="BD57" s="204" t="s">
        <v>3387</v>
      </c>
      <c r="BE57" s="192" t="s">
        <v>258</v>
      </c>
      <c r="BF57" s="133" t="str">
        <f>IFERROR(VLOOKUP(BE:BE,Q商品!B:E,4,0),"")</f>
        <v>2023年製 CROSSCLIMATE 2 SUV 225/50R18 95W オールシーズン 夏冬タイヤ 最短当日発送</v>
      </c>
      <c r="BG57" s="133" t="str">
        <f>IFERROR(VLOOKUP(AQ:AQ,在庫!B:M,12,0),"")</f>
        <v>2023年製</v>
      </c>
      <c r="BH57" s="133">
        <f>IFERROR(VLOOKUP(AQ:AQ,在庫!B:L,10,0),"")</f>
        <v>1</v>
      </c>
      <c r="BI57" s="234">
        <f>VLOOKUP(AQ:AQ,[1]MICHELIN!$B:$AH,32,0)</f>
        <v>605922091</v>
      </c>
      <c r="BJ57" s="234">
        <f>VLOOKUP(AQ:AQ,[1]MICHELIN!$B:$AH,33,0)</f>
        <v>605922144</v>
      </c>
      <c r="BK57" s="191"/>
      <c r="BL57" s="191"/>
      <c r="BM57" s="191"/>
      <c r="BN57" s="191"/>
      <c r="BO57" s="191"/>
      <c r="BP57" s="191"/>
      <c r="BQ57" s="191"/>
      <c r="BR57" s="191"/>
      <c r="BS57" s="191"/>
      <c r="BT57" s="191"/>
      <c r="BU57" s="191"/>
      <c r="BV57" s="191"/>
      <c r="BW57" s="191"/>
      <c r="BX57" s="191"/>
    </row>
    <row r="58" spans="1:76" s="11" customFormat="1" ht="19.5" customHeight="1">
      <c r="A58" s="11">
        <f t="shared" si="0"/>
        <v>1</v>
      </c>
      <c r="B58" s="239">
        <f t="shared" si="1"/>
        <v>2255519157662</v>
      </c>
      <c r="C58" s="225">
        <f t="shared" si="2"/>
        <v>55</v>
      </c>
      <c r="D58" s="11" t="s">
        <v>4059</v>
      </c>
      <c r="E58" s="358" t="s">
        <v>813</v>
      </c>
      <c r="F58" s="158" t="s">
        <v>6216</v>
      </c>
      <c r="G58" s="132" t="str">
        <f t="shared" si="3"/>
        <v>19</v>
      </c>
      <c r="H58" s="225">
        <v>1</v>
      </c>
      <c r="I58" s="225">
        <f t="shared" si="4"/>
        <v>1</v>
      </c>
      <c r="J58" s="131"/>
      <c r="K58" s="132" t="s">
        <v>1748</v>
      </c>
      <c r="L58" s="132">
        <v>50</v>
      </c>
      <c r="M58" s="134" t="s">
        <v>3422</v>
      </c>
      <c r="N58" s="226" t="s">
        <v>7361</v>
      </c>
      <c r="O58" s="226">
        <v>0</v>
      </c>
      <c r="P58" s="227">
        <v>28389</v>
      </c>
      <c r="Q58" s="228">
        <f t="shared" si="25"/>
        <v>25758.181818181816</v>
      </c>
      <c r="R58" s="143">
        <f t="shared" si="26"/>
        <v>0.12959695065998442</v>
      </c>
      <c r="S58" s="192">
        <v>1074476657</v>
      </c>
      <c r="T58" s="285" t="s">
        <v>6584</v>
      </c>
      <c r="U58" s="189">
        <f t="shared" si="7"/>
        <v>28389</v>
      </c>
      <c r="W58" s="229">
        <v>28389</v>
      </c>
      <c r="X58" s="135">
        <f t="shared" si="8"/>
        <v>22420</v>
      </c>
      <c r="Y58" s="230">
        <f t="shared" si="9"/>
        <v>25758.181818181816</v>
      </c>
      <c r="Z58" s="141">
        <f t="shared" si="10"/>
        <v>7.7318679770333576E-2</v>
      </c>
      <c r="AA58" s="136">
        <f t="shared" si="11"/>
        <v>0.12959695065998442</v>
      </c>
      <c r="AB58" s="144" t="s">
        <v>14114</v>
      </c>
      <c r="AC58" s="144"/>
      <c r="AD58" s="184">
        <f t="shared" si="27"/>
        <v>27832</v>
      </c>
      <c r="AE58" s="182">
        <f t="shared" si="28"/>
        <v>30584</v>
      </c>
      <c r="AF58" s="128">
        <f t="shared" si="29"/>
        <v>2752.56</v>
      </c>
      <c r="AG58" s="129">
        <f t="shared" si="30"/>
        <v>557.55999999999995</v>
      </c>
      <c r="AH58" s="130">
        <f t="shared" si="31"/>
        <v>1.8230447292702064E-2</v>
      </c>
      <c r="AI58" s="137">
        <f t="shared" si="32"/>
        <v>2195</v>
      </c>
      <c r="AJ58" s="138">
        <f t="shared" si="33"/>
        <v>7.1769552707297929E-2</v>
      </c>
      <c r="AK58" s="138">
        <f t="shared" si="34"/>
        <v>0.11136650336728235</v>
      </c>
      <c r="AM58" s="11">
        <f t="shared" si="35"/>
        <v>24773.599999999999</v>
      </c>
      <c r="AN58" s="412">
        <f t="shared" si="36"/>
        <v>22471.454545454544</v>
      </c>
      <c r="AO58" s="412">
        <f t="shared" si="37"/>
        <v>51.454545454544132</v>
      </c>
      <c r="AP58" s="413">
        <f t="shared" si="38"/>
        <v>2.289773692684802E-3</v>
      </c>
      <c r="AQ58" s="192">
        <v>2255519157662</v>
      </c>
      <c r="AR58" s="192">
        <f>VLOOKUP(AQ:AQ,[1]MICHELIN!$B:$O,2,0)</f>
        <v>4985009709160</v>
      </c>
      <c r="AS58" s="192" t="str">
        <f>VLOOKUP(AQ:AQ,[1]MICHELIN!$B:$O,3,0)</f>
        <v>735710</v>
      </c>
      <c r="AT58" s="231" t="str">
        <f>VLOOKUP(AQ:AQ,[1]MICHELIN!$B:$O,4,0)</f>
        <v>CROSSCLIMATE 2 SUV</v>
      </c>
      <c r="AU58" s="231" t="str">
        <f>VLOOKUP(AQ:AQ,[1]MICHELIN!$B:$O,5,0)</f>
        <v>225/55R19 99V</v>
      </c>
      <c r="AV58" s="232" t="str">
        <f>VLOOKUP(AQ:AQ,[1]MICHELIN!$B:$O,6,0)</f>
        <v>225/55R19</v>
      </c>
      <c r="AW58" s="232">
        <f>VLOOKUP(AQ:AQ,[1]MICHELIN!$B:$O,7,0)</f>
        <v>46700</v>
      </c>
      <c r="AX58" s="233">
        <f>VLOOKUP(AQ:AQ,[1]MICHELIN!$B:$K,8,0)</f>
        <v>22420</v>
      </c>
      <c r="AY58" s="233">
        <f>VLOOKUP(AQ:AQ,[1]MICHELIN!$B:$K,9,0)</f>
        <v>55</v>
      </c>
      <c r="AZ58" s="233">
        <f>VLOOKUP(AQ:AQ,[1]MICHELIN!$B:$K,10,0)</f>
        <v>1</v>
      </c>
      <c r="BA58" s="233">
        <f>VLOOKUP(AQ:AQ,[1]MICHELIN!$B:$O,11,0)</f>
        <v>30000</v>
      </c>
      <c r="BB58" s="233">
        <f>VLOOKUP(AQ:AQ,[1]MICHELIN!$B:$O,12,0)</f>
        <v>26318.181818181816</v>
      </c>
      <c r="BC58" s="233">
        <f t="shared" si="24"/>
        <v>1050</v>
      </c>
      <c r="BD58" s="204" t="s">
        <v>3387</v>
      </c>
      <c r="BE58" s="192" t="s">
        <v>259</v>
      </c>
      <c r="BF58" s="133" t="str">
        <f>IFERROR(VLOOKUP(BE:BE,Q商品!B:E,4,0),"")</f>
        <v>2023年製 CROSSCLIMATE 2 SUV 225/55R19 99V オールシーズン 夏冬タイヤ 最短当日発送</v>
      </c>
      <c r="BG58" s="133" t="str">
        <f>IFERROR(VLOOKUP(AQ:AQ,在庫!B:M,12,0),"")</f>
        <v>2023年製</v>
      </c>
      <c r="BH58" s="133">
        <f>IFERROR(VLOOKUP(AQ:AQ,在庫!B:L,10,0),"")</f>
        <v>1</v>
      </c>
      <c r="BI58" s="234">
        <f>VLOOKUP(AQ:AQ,[1]MICHELIN!$B:$AH,32,0)</f>
        <v>605922093</v>
      </c>
      <c r="BJ58" s="234">
        <f>VLOOKUP(AQ:AQ,[1]MICHELIN!$B:$AH,33,0)</f>
        <v>605922146</v>
      </c>
      <c r="BK58" s="191"/>
      <c r="BL58" s="191"/>
      <c r="BM58" s="191"/>
      <c r="BN58" s="191"/>
      <c r="BO58" s="191"/>
      <c r="BP58" s="191"/>
      <c r="BQ58" s="191"/>
      <c r="BR58" s="191"/>
      <c r="BS58" s="191"/>
      <c r="BT58" s="191"/>
      <c r="BU58" s="191"/>
      <c r="BV58" s="191"/>
      <c r="BW58" s="191"/>
      <c r="BX58" s="191"/>
    </row>
    <row r="59" spans="1:76" s="11" customFormat="1" ht="19.5" customHeight="1">
      <c r="A59" s="11">
        <f t="shared" si="0"/>
        <v>1</v>
      </c>
      <c r="B59" s="239">
        <f t="shared" si="1"/>
        <v>2256517157661</v>
      </c>
      <c r="C59" s="225">
        <f t="shared" si="2"/>
        <v>36</v>
      </c>
      <c r="D59" s="11" t="s">
        <v>4059</v>
      </c>
      <c r="E59" s="11" t="s">
        <v>815</v>
      </c>
      <c r="F59" s="158" t="s">
        <v>5850</v>
      </c>
      <c r="G59" s="132" t="str">
        <f t="shared" si="3"/>
        <v>17</v>
      </c>
      <c r="H59" s="225">
        <v>19</v>
      </c>
      <c r="I59" s="225">
        <f t="shared" si="4"/>
        <v>19</v>
      </c>
      <c r="J59" s="131">
        <v>508</v>
      </c>
      <c r="K59" s="132" t="s">
        <v>1748</v>
      </c>
      <c r="L59" s="132">
        <v>51</v>
      </c>
      <c r="M59" s="134" t="s">
        <v>1782</v>
      </c>
      <c r="N59" s="226" t="s">
        <v>14240</v>
      </c>
      <c r="O59" s="226" t="s">
        <v>1970</v>
      </c>
      <c r="P59" s="227">
        <v>22596</v>
      </c>
      <c r="Q59" s="228">
        <f t="shared" si="25"/>
        <v>20509.090909090908</v>
      </c>
      <c r="R59" s="143">
        <f t="shared" si="26"/>
        <v>0.19011524822695031</v>
      </c>
      <c r="S59" s="192">
        <v>1074476662</v>
      </c>
      <c r="T59" s="285" t="s">
        <v>6585</v>
      </c>
      <c r="U59" s="189">
        <f t="shared" si="7"/>
        <v>22596</v>
      </c>
      <c r="W59" s="229">
        <v>22596</v>
      </c>
      <c r="X59" s="135">
        <f t="shared" si="8"/>
        <v>16610</v>
      </c>
      <c r="Y59" s="230">
        <f t="shared" si="9"/>
        <v>20509.090909090908</v>
      </c>
      <c r="Z59" s="141">
        <f t="shared" si="10"/>
        <v>0.11272627537026869</v>
      </c>
      <c r="AA59" s="136">
        <f t="shared" si="11"/>
        <v>0.19011524822695031</v>
      </c>
      <c r="AB59" s="144" t="s">
        <v>14340</v>
      </c>
      <c r="AC59" s="144"/>
      <c r="AD59" s="184">
        <f t="shared" si="27"/>
        <v>22152</v>
      </c>
      <c r="AE59" s="182">
        <f t="shared" si="28"/>
        <v>24342</v>
      </c>
      <c r="AF59" s="128">
        <f t="shared" si="29"/>
        <v>2190.7799999999997</v>
      </c>
      <c r="AG59" s="129">
        <f t="shared" si="30"/>
        <v>444.77999999999975</v>
      </c>
      <c r="AH59" s="130">
        <f t="shared" si="31"/>
        <v>1.8272122257825971E-2</v>
      </c>
      <c r="AI59" s="137">
        <f t="shared" si="32"/>
        <v>1746</v>
      </c>
      <c r="AJ59" s="138">
        <f t="shared" si="33"/>
        <v>7.1727877742174026E-2</v>
      </c>
      <c r="AK59" s="138">
        <f t="shared" si="34"/>
        <v>0.17184312596912432</v>
      </c>
      <c r="AL59" s="11" t="s">
        <v>13397</v>
      </c>
      <c r="AM59" s="11">
        <f t="shared" si="35"/>
        <v>19717.8</v>
      </c>
      <c r="AN59" s="412">
        <f t="shared" si="36"/>
        <v>17892.545454545452</v>
      </c>
      <c r="AO59" s="412">
        <f t="shared" si="37"/>
        <v>1282.5454545454522</v>
      </c>
      <c r="AP59" s="413">
        <f t="shared" si="38"/>
        <v>7.1680435732504016E-2</v>
      </c>
      <c r="AQ59" s="192">
        <v>2256517157661</v>
      </c>
      <c r="AR59" s="192">
        <f>VLOOKUP(AQ:AQ,[1]MICHELIN!$B:$O,2,0)</f>
        <v>4985009709047</v>
      </c>
      <c r="AS59" s="192" t="str">
        <f>VLOOKUP(AQ:AQ,[1]MICHELIN!$B:$O,3,0)</f>
        <v>735590</v>
      </c>
      <c r="AT59" s="231" t="str">
        <f>VLOOKUP(AQ:AQ,[1]MICHELIN!$B:$O,4,0)</f>
        <v>CROSSCLIMATE 2 SUV</v>
      </c>
      <c r="AU59" s="231" t="str">
        <f>VLOOKUP(AQ:AQ,[1]MICHELIN!$B:$O,5,0)</f>
        <v>225/65R17 106V XL</v>
      </c>
      <c r="AV59" s="232" t="str">
        <f>VLOOKUP(AQ:AQ,[1]MICHELIN!$B:$O,6,0)</f>
        <v>225/65R17</v>
      </c>
      <c r="AW59" s="232">
        <f>VLOOKUP(AQ:AQ,[1]MICHELIN!$B:$O,7,0)</f>
        <v>34600</v>
      </c>
      <c r="AX59" s="233">
        <f>VLOOKUP(AQ:AQ,[1]MICHELIN!$B:$K,8,0)</f>
        <v>16610</v>
      </c>
      <c r="AY59" s="233">
        <f>VLOOKUP(AQ:AQ,[1]MICHELIN!$B:$K,9,0)</f>
        <v>36</v>
      </c>
      <c r="AZ59" s="233">
        <f>VLOOKUP(AQ:AQ,[1]MICHELIN!$B:$K,10,0)</f>
        <v>19</v>
      </c>
      <c r="BA59" s="233">
        <f>VLOOKUP(AQ:AQ,[1]MICHELIN!$B:$O,11,0)</f>
        <v>22580</v>
      </c>
      <c r="BB59" s="233">
        <f>VLOOKUP(AQ:AQ,[1]MICHELIN!$B:$O,12,0)</f>
        <v>19572.727272727272</v>
      </c>
      <c r="BC59" s="233">
        <f t="shared" si="24"/>
        <v>1050</v>
      </c>
      <c r="BD59" s="204" t="s">
        <v>3387</v>
      </c>
      <c r="BE59" s="195" t="s">
        <v>260</v>
      </c>
      <c r="BF59" s="133" t="str">
        <f>IFERROR(VLOOKUP(BE:BE,Q商品!B:E,4,0),"")</f>
        <v>2022年製 CROSSCLIMATE 2 SUV 225/65R17 106V XL オールシーズン 夏冬タイヤ 最短当日発送</v>
      </c>
      <c r="BG59" s="133" t="str">
        <f>IFERROR(VLOOKUP(AQ:AQ,在庫!B:M,12,0),"")</f>
        <v>2022年製</v>
      </c>
      <c r="BH59" s="133">
        <f>IFERROR(VLOOKUP(AQ:AQ,在庫!B:L,10,0),"")</f>
        <v>2</v>
      </c>
      <c r="BI59" s="234">
        <f>VLOOKUP(AQ:AQ,[1]MICHELIN!$B:$AH,32,0)</f>
        <v>605922092</v>
      </c>
      <c r="BJ59" s="234">
        <f>VLOOKUP(AQ:AQ,[1]MICHELIN!$B:$AH,33,0)</f>
        <v>605922145</v>
      </c>
      <c r="BK59" s="191"/>
      <c r="BL59" s="191"/>
      <c r="BM59" s="191"/>
      <c r="BN59" s="191"/>
      <c r="BO59" s="191"/>
      <c r="BP59" s="191"/>
      <c r="BQ59" s="191"/>
      <c r="BR59" s="191"/>
      <c r="BS59" s="191"/>
      <c r="BT59" s="191"/>
      <c r="BU59" s="191"/>
      <c r="BV59" s="191"/>
      <c r="BW59" s="191"/>
      <c r="BX59" s="191"/>
    </row>
    <row r="60" spans="1:76" s="11" customFormat="1" ht="19.5" customHeight="1">
      <c r="A60" s="11">
        <f t="shared" si="0"/>
        <v>1</v>
      </c>
      <c r="B60" s="239">
        <f t="shared" si="1"/>
        <v>2355519157669</v>
      </c>
      <c r="C60" s="225">
        <f t="shared" si="2"/>
        <v>20</v>
      </c>
      <c r="D60" s="11" t="s">
        <v>4059</v>
      </c>
      <c r="E60" s="358" t="s">
        <v>817</v>
      </c>
      <c r="F60" s="158" t="s">
        <v>6217</v>
      </c>
      <c r="G60" s="132" t="str">
        <f t="shared" si="3"/>
        <v>19</v>
      </c>
      <c r="H60" s="225">
        <v>0</v>
      </c>
      <c r="I60" s="225">
        <f t="shared" si="4"/>
        <v>0</v>
      </c>
      <c r="J60" s="131"/>
      <c r="K60" s="132" t="s">
        <v>5186</v>
      </c>
      <c r="L60" s="132">
        <v>52</v>
      </c>
      <c r="M60" s="134" t="s">
        <v>3422</v>
      </c>
      <c r="N60" s="226">
        <v>29900</v>
      </c>
      <c r="O60" s="226">
        <v>0</v>
      </c>
      <c r="P60" s="227">
        <v>29900</v>
      </c>
      <c r="Q60" s="228">
        <f t="shared" si="25"/>
        <v>27163.63636363636</v>
      </c>
      <c r="R60" s="143">
        <f t="shared" si="26"/>
        <v>0.1039491298527442</v>
      </c>
      <c r="S60" s="192">
        <v>1074476656</v>
      </c>
      <c r="T60" s="288" t="s">
        <v>6586</v>
      </c>
      <c r="U60" s="189">
        <f t="shared" si="7"/>
        <v>29900</v>
      </c>
      <c r="W60" s="229">
        <v>29900</v>
      </c>
      <c r="X60" s="135">
        <f t="shared" si="8"/>
        <v>24340</v>
      </c>
      <c r="Y60" s="230">
        <f t="shared" si="9"/>
        <v>27163.63636363636</v>
      </c>
      <c r="Z60" s="141">
        <f t="shared" si="10"/>
        <v>7.7324414715719048E-2</v>
      </c>
      <c r="AA60" s="136">
        <f t="shared" si="11"/>
        <v>0.1039491298527442</v>
      </c>
      <c r="AB60" s="144" t="s">
        <v>14114</v>
      </c>
      <c r="AC60" s="144"/>
      <c r="AD60" s="184">
        <f t="shared" si="27"/>
        <v>29313</v>
      </c>
      <c r="AE60" s="182">
        <f t="shared" si="28"/>
        <v>32212</v>
      </c>
      <c r="AF60" s="128">
        <f t="shared" si="29"/>
        <v>2899.08</v>
      </c>
      <c r="AG60" s="129">
        <f t="shared" si="30"/>
        <v>587.07999999999993</v>
      </c>
      <c r="AH60" s="130">
        <f t="shared" si="31"/>
        <v>1.8225506022600271E-2</v>
      </c>
      <c r="AI60" s="137">
        <f t="shared" si="32"/>
        <v>2312</v>
      </c>
      <c r="AJ60" s="138">
        <f t="shared" si="33"/>
        <v>7.1774493977399725E-2</v>
      </c>
      <c r="AK60" s="138">
        <f t="shared" si="34"/>
        <v>8.5723623830143925E-2</v>
      </c>
      <c r="AM60" s="11">
        <f t="shared" si="35"/>
        <v>26091.8</v>
      </c>
      <c r="AN60" s="412">
        <f t="shared" si="36"/>
        <v>23701.63636363636</v>
      </c>
      <c r="AO60" s="412">
        <f t="shared" si="37"/>
        <v>-638.36363636363967</v>
      </c>
      <c r="AP60" s="413">
        <f t="shared" si="38"/>
        <v>-2.6933314922636863E-2</v>
      </c>
      <c r="AQ60" s="192">
        <v>2355519157669</v>
      </c>
      <c r="AR60" s="192">
        <f>VLOOKUP(AQ:AQ,[1]MICHELIN!$B:$O,2,0)</f>
        <v>4985009709184</v>
      </c>
      <c r="AS60" s="192" t="str">
        <f>VLOOKUP(AQ:AQ,[1]MICHELIN!$B:$O,3,0)</f>
        <v>735730</v>
      </c>
      <c r="AT60" s="231" t="str">
        <f>VLOOKUP(AQ:AQ,[1]MICHELIN!$B:$O,4,0)</f>
        <v>CROSSCLIMATE 2 SUV</v>
      </c>
      <c r="AU60" s="231" t="str">
        <f>VLOOKUP(AQ:AQ,[1]MICHELIN!$B:$O,5,0)</f>
        <v>235/55R19 105W XL</v>
      </c>
      <c r="AV60" s="232" t="str">
        <f>VLOOKUP(AQ:AQ,[1]MICHELIN!$B:$O,6,0)</f>
        <v>235/55R19</v>
      </c>
      <c r="AW60" s="232">
        <f>VLOOKUP(AQ:AQ,[1]MICHELIN!$B:$O,7,0)</f>
        <v>50700</v>
      </c>
      <c r="AX60" s="233">
        <f>VLOOKUP(AQ:AQ,[1]MICHELIN!$B:$K,8,0)</f>
        <v>24340</v>
      </c>
      <c r="AY60" s="233">
        <f>VLOOKUP(AQ:AQ,[1]MICHELIN!$B:$K,9,0)</f>
        <v>20</v>
      </c>
      <c r="AZ60" s="233">
        <f>VLOOKUP(AQ:AQ,[1]MICHELIN!$B:$K,10,0)</f>
        <v>0</v>
      </c>
      <c r="BA60" s="233">
        <f>VLOOKUP(AQ:AQ,[1]MICHELIN!$B:$O,11,0)</f>
        <v>32580</v>
      </c>
      <c r="BB60" s="233">
        <f>VLOOKUP(AQ:AQ,[1]MICHELIN!$B:$O,12,0)</f>
        <v>28663.63636363636</v>
      </c>
      <c r="BC60" s="233">
        <f t="shared" si="24"/>
        <v>1050</v>
      </c>
      <c r="BD60" s="204" t="s">
        <v>3387</v>
      </c>
      <c r="BE60" s="192" t="s">
        <v>261</v>
      </c>
      <c r="BF60" s="133" t="str">
        <f>IFERROR(VLOOKUP(BE:BE,Q商品!B:E,4,0),"")</f>
        <v>2022年製以降 CROSSCLIMATE 2 SUV 235/55R19 105W XL オールシーズン 夏冬タイヤ 最短当日発送</v>
      </c>
      <c r="BG60" s="133" t="str">
        <f>IFERROR(VLOOKUP(AQ:AQ,在庫!B:M,12,0),"")</f>
        <v/>
      </c>
      <c r="BH60" s="133" t="str">
        <f>IFERROR(VLOOKUP(AQ:AQ,在庫!B:L,10,0),"")</f>
        <v/>
      </c>
      <c r="BI60" s="234" t="str">
        <f>VLOOKUP(AQ:AQ,[1]MICHELIN!$B:$AH,32,0)</f>
        <v>×</v>
      </c>
      <c r="BJ60" s="234" t="str">
        <f>VLOOKUP(AQ:AQ,[1]MICHELIN!$B:$AH,33,0)</f>
        <v/>
      </c>
      <c r="BK60" s="191"/>
      <c r="BL60" s="191"/>
      <c r="BM60" s="191"/>
      <c r="BN60" s="191"/>
      <c r="BO60" s="191"/>
      <c r="BP60" s="191"/>
      <c r="BQ60" s="191"/>
      <c r="BR60" s="191"/>
      <c r="BS60" s="191"/>
      <c r="BT60" s="191"/>
      <c r="BU60" s="191"/>
      <c r="BV60" s="191"/>
      <c r="BW60" s="191"/>
      <c r="BX60" s="191"/>
    </row>
    <row r="61" spans="1:76" s="11" customFormat="1" ht="19.5" customHeight="1">
      <c r="A61" s="11">
        <f t="shared" si="0"/>
        <v>1</v>
      </c>
      <c r="B61" s="239">
        <f t="shared" si="1"/>
        <v>2454520157665</v>
      </c>
      <c r="C61" s="225">
        <f t="shared" si="2"/>
        <v>4</v>
      </c>
      <c r="D61" s="11" t="s">
        <v>4059</v>
      </c>
      <c r="E61" s="11" t="s">
        <v>819</v>
      </c>
      <c r="F61" s="158" t="s">
        <v>5851</v>
      </c>
      <c r="G61" s="132" t="str">
        <f t="shared" si="3"/>
        <v>20</v>
      </c>
      <c r="H61" s="225">
        <v>8</v>
      </c>
      <c r="I61" s="225">
        <f t="shared" si="4"/>
        <v>8</v>
      </c>
      <c r="J61" s="131">
        <v>2245</v>
      </c>
      <c r="K61" s="132" t="s">
        <v>1748</v>
      </c>
      <c r="L61" s="132">
        <v>53</v>
      </c>
      <c r="M61" s="134" t="s">
        <v>14233</v>
      </c>
      <c r="N61" s="226" t="s">
        <v>14241</v>
      </c>
      <c r="O61" s="226" t="s">
        <v>7214</v>
      </c>
      <c r="P61" s="227">
        <v>43200</v>
      </c>
      <c r="Q61" s="228">
        <f t="shared" si="25"/>
        <v>39269.090909090904</v>
      </c>
      <c r="R61" s="143">
        <f t="shared" si="26"/>
        <v>0.17594221687193248</v>
      </c>
      <c r="S61" s="192">
        <v>1074476655</v>
      </c>
      <c r="T61" s="285" t="s">
        <v>6587</v>
      </c>
      <c r="U61" s="189">
        <f t="shared" si="7"/>
        <v>43200</v>
      </c>
      <c r="W61" s="229">
        <v>43200</v>
      </c>
      <c r="X61" s="135">
        <f t="shared" si="8"/>
        <v>32360</v>
      </c>
      <c r="Y61" s="230">
        <f t="shared" si="9"/>
        <v>39269.090909090904</v>
      </c>
      <c r="Z61" s="141">
        <f t="shared" si="10"/>
        <v>8.9929742388758838E-2</v>
      </c>
      <c r="AA61" s="136">
        <f t="shared" si="11"/>
        <v>0.17594221687193248</v>
      </c>
      <c r="AB61" s="144" t="s">
        <v>14340</v>
      </c>
      <c r="AC61" s="144"/>
      <c r="AD61" s="184">
        <f t="shared" si="27"/>
        <v>42352</v>
      </c>
      <c r="AE61" s="182">
        <f t="shared" si="28"/>
        <v>46540</v>
      </c>
      <c r="AF61" s="128">
        <f t="shared" si="29"/>
        <v>4188.5999999999995</v>
      </c>
      <c r="AG61" s="129">
        <f t="shared" si="30"/>
        <v>848.59999999999945</v>
      </c>
      <c r="AH61" s="130">
        <f t="shared" si="31"/>
        <v>1.8233777395788558E-2</v>
      </c>
      <c r="AI61" s="137">
        <f t="shared" si="32"/>
        <v>3340</v>
      </c>
      <c r="AJ61" s="138">
        <f t="shared" si="33"/>
        <v>7.1766222604211435E-2</v>
      </c>
      <c r="AK61" s="138">
        <f t="shared" si="34"/>
        <v>0.15770843947614394</v>
      </c>
      <c r="AM61" s="11">
        <f t="shared" si="35"/>
        <v>37698</v>
      </c>
      <c r="AN61" s="412">
        <f t="shared" si="36"/>
        <v>34267.272727272728</v>
      </c>
      <c r="AO61" s="412">
        <f t="shared" si="37"/>
        <v>1907.2727272727279</v>
      </c>
      <c r="AP61" s="413">
        <f t="shared" si="38"/>
        <v>5.5658725526609026E-2</v>
      </c>
      <c r="AQ61" s="192">
        <v>2454520157665</v>
      </c>
      <c r="AR61" s="192">
        <f>VLOOKUP(AQ:AQ,[1]MICHELIN!$B:$O,2,0)</f>
        <v>4985009709269</v>
      </c>
      <c r="AS61" s="192" t="str">
        <f>VLOOKUP(AQ:AQ,[1]MICHELIN!$B:$O,3,0)</f>
        <v>735810</v>
      </c>
      <c r="AT61" s="231" t="str">
        <f>VLOOKUP(AQ:AQ,[1]MICHELIN!$B:$O,4,0)</f>
        <v>CROSSCLIMATE 2 SUV</v>
      </c>
      <c r="AU61" s="231" t="str">
        <f>VLOOKUP(AQ:AQ,[1]MICHELIN!$B:$O,5,0)</f>
        <v>245/45R20 103W XL</v>
      </c>
      <c r="AV61" s="232" t="str">
        <f>VLOOKUP(AQ:AQ,[1]MICHELIN!$B:$O,6,0)</f>
        <v>245/45R20</v>
      </c>
      <c r="AW61" s="232">
        <f>VLOOKUP(AQ:AQ,[1]MICHELIN!$B:$O,7,0)</f>
        <v>67400</v>
      </c>
      <c r="AX61" s="233">
        <f>VLOOKUP(AQ:AQ,[1]MICHELIN!$B:$K,8,0)</f>
        <v>32360</v>
      </c>
      <c r="AY61" s="233">
        <f>VLOOKUP(AQ:AQ,[1]MICHELIN!$B:$K,9,0)</f>
        <v>4</v>
      </c>
      <c r="AZ61" s="233">
        <f>VLOOKUP(AQ:AQ,[1]MICHELIN!$B:$K,10,0)</f>
        <v>8</v>
      </c>
      <c r="BA61" s="233">
        <f>VLOOKUP(AQ:AQ,[1]MICHELIN!$B:$O,11,0)</f>
        <v>42980</v>
      </c>
      <c r="BB61" s="233">
        <f>VLOOKUP(AQ:AQ,[1]MICHELIN!$B:$O,12,0)</f>
        <v>38118.181818181816</v>
      </c>
      <c r="BC61" s="233">
        <f t="shared" si="24"/>
        <v>1050</v>
      </c>
      <c r="BD61" s="204" t="s">
        <v>3387</v>
      </c>
      <c r="BE61" s="192" t="s">
        <v>262</v>
      </c>
      <c r="BF61" s="133" t="str">
        <f>IFERROR(VLOOKUP(BE:BE,Q商品!B:E,4,0),"")</f>
        <v>2022年製 CROSSCLIMATE 2 SUV 245/45R20 103W XL オールシーズン 夏冬タイヤ 最短当日発送</v>
      </c>
      <c r="BG61" s="133" t="str">
        <f>IFERROR(VLOOKUP(AQ:AQ,在庫!B:M,12,0),"")</f>
        <v>2022年製</v>
      </c>
      <c r="BH61" s="133">
        <f>IFERROR(VLOOKUP(AQ:AQ,在庫!B:L,10,0),"")</f>
        <v>1</v>
      </c>
      <c r="BI61" s="234" t="str">
        <f>VLOOKUP(AQ:AQ,[1]MICHELIN!$B:$AH,32,0)</f>
        <v>×</v>
      </c>
      <c r="BJ61" s="234" t="str">
        <f>VLOOKUP(AQ:AQ,[1]MICHELIN!$B:$AH,33,0)</f>
        <v/>
      </c>
      <c r="BK61" s="191"/>
      <c r="BL61" s="191"/>
      <c r="BM61" s="191"/>
      <c r="BN61" s="191"/>
      <c r="BO61" s="191"/>
      <c r="BP61" s="191"/>
      <c r="BQ61" s="191"/>
      <c r="BR61" s="191"/>
      <c r="BS61" s="191"/>
      <c r="BT61" s="191"/>
      <c r="BU61" s="191"/>
      <c r="BV61" s="191"/>
      <c r="BW61" s="191"/>
      <c r="BX61" s="191"/>
    </row>
    <row r="62" spans="1:76" s="11" customFormat="1" ht="19.5" customHeight="1">
      <c r="A62" s="11">
        <f t="shared" si="0"/>
        <v>1</v>
      </c>
      <c r="B62" s="239">
        <f t="shared" si="1"/>
        <v>2554520157662</v>
      </c>
      <c r="C62" s="225">
        <f t="shared" si="2"/>
        <v>20</v>
      </c>
      <c r="D62" s="11" t="s">
        <v>5180</v>
      </c>
      <c r="E62" s="11" t="s">
        <v>821</v>
      </c>
      <c r="F62" s="158" t="s">
        <v>7079</v>
      </c>
      <c r="G62" s="132" t="str">
        <f t="shared" si="3"/>
        <v>20</v>
      </c>
      <c r="H62" s="225">
        <v>0</v>
      </c>
      <c r="I62" s="225">
        <f t="shared" si="4"/>
        <v>0</v>
      </c>
      <c r="J62" s="131"/>
      <c r="K62" s="132" t="s">
        <v>5186</v>
      </c>
      <c r="L62" s="132">
        <v>54</v>
      </c>
      <c r="M62" s="134" t="s">
        <v>3422</v>
      </c>
      <c r="N62" s="226" t="s">
        <v>1992</v>
      </c>
      <c r="O62" s="226" t="s">
        <v>1777</v>
      </c>
      <c r="P62" s="227">
        <v>39976</v>
      </c>
      <c r="Q62" s="228">
        <f t="shared" si="25"/>
        <v>36323.63636363636</v>
      </c>
      <c r="R62" s="143">
        <f t="shared" si="26"/>
        <v>9.4804284713184417E-2</v>
      </c>
      <c r="S62" s="192">
        <v>1074476654</v>
      </c>
      <c r="T62" s="288" t="s">
        <v>6588</v>
      </c>
      <c r="U62" s="189">
        <f t="shared" si="7"/>
        <v>39976</v>
      </c>
      <c r="W62" s="229">
        <v>39976</v>
      </c>
      <c r="X62" s="135">
        <f t="shared" si="8"/>
        <v>32880</v>
      </c>
      <c r="Y62" s="230">
        <f t="shared" si="9"/>
        <v>36323.63636363636</v>
      </c>
      <c r="Z62" s="141">
        <f t="shared" si="10"/>
        <v>7.734640784470681E-2</v>
      </c>
      <c r="AA62" s="136">
        <f t="shared" si="11"/>
        <v>9.4804284713184417E-2</v>
      </c>
      <c r="AB62" s="309" t="s">
        <v>14114</v>
      </c>
      <c r="AC62" s="144"/>
      <c r="AD62" s="184">
        <f t="shared" si="27"/>
        <v>39192</v>
      </c>
      <c r="AE62" s="182">
        <f t="shared" si="28"/>
        <v>43068</v>
      </c>
      <c r="AF62" s="128">
        <f t="shared" si="29"/>
        <v>3876.12</v>
      </c>
      <c r="AG62" s="129">
        <f t="shared" si="30"/>
        <v>784.11999999999989</v>
      </c>
      <c r="AH62" s="130">
        <f t="shared" si="31"/>
        <v>1.8206557072536451E-2</v>
      </c>
      <c r="AI62" s="137">
        <f t="shared" si="32"/>
        <v>3092</v>
      </c>
      <c r="AJ62" s="138">
        <f t="shared" si="33"/>
        <v>7.1793442927463549E-2</v>
      </c>
      <c r="AK62" s="138">
        <f t="shared" si="34"/>
        <v>7.659772764064797E-2</v>
      </c>
      <c r="AM62" s="11">
        <f t="shared" si="35"/>
        <v>34885.199999999997</v>
      </c>
      <c r="AN62" s="412">
        <f t="shared" si="36"/>
        <v>31695.636363636357</v>
      </c>
      <c r="AO62" s="412">
        <f t="shared" si="37"/>
        <v>-1184.3636363636433</v>
      </c>
      <c r="AP62" s="413">
        <f t="shared" si="38"/>
        <v>-3.7366772598465173E-2</v>
      </c>
      <c r="AQ62" s="192">
        <v>2554520157662</v>
      </c>
      <c r="AR62" s="192">
        <f>VLOOKUP(AQ:AQ,[1]MICHELIN!$B:$O,2,0)</f>
        <v>4985009709276</v>
      </c>
      <c r="AS62" s="192" t="str">
        <f>VLOOKUP(AQ:AQ,[1]MICHELIN!$B:$O,3,0)</f>
        <v>735820</v>
      </c>
      <c r="AT62" s="231" t="str">
        <f>VLOOKUP(AQ:AQ,[1]MICHELIN!$B:$O,4,0)</f>
        <v>CROSSCLIMATE 2 SUV</v>
      </c>
      <c r="AU62" s="231" t="str">
        <f>VLOOKUP(AQ:AQ,[1]MICHELIN!$B:$O,5,0)</f>
        <v>255/45R20 105V XL</v>
      </c>
      <c r="AV62" s="232" t="str">
        <f>VLOOKUP(AQ:AQ,[1]MICHELIN!$B:$O,6,0)</f>
        <v>255/45R20</v>
      </c>
      <c r="AW62" s="232">
        <f>VLOOKUP(AQ:AQ,[1]MICHELIN!$B:$O,7,0)</f>
        <v>68500</v>
      </c>
      <c r="AX62" s="233">
        <f>VLOOKUP(AQ:AQ,[1]MICHELIN!$B:$K,8,0)</f>
        <v>32880</v>
      </c>
      <c r="AY62" s="233">
        <f>VLOOKUP(AQ:AQ,[1]MICHELIN!$B:$K,9,0)</f>
        <v>20</v>
      </c>
      <c r="AZ62" s="233">
        <f>VLOOKUP(AQ:AQ,[1]MICHELIN!$B:$K,10,0)</f>
        <v>0</v>
      </c>
      <c r="BA62" s="233">
        <f>VLOOKUP(AQ:AQ,[1]MICHELIN!$B:$O,11,0)</f>
        <v>43790</v>
      </c>
      <c r="BB62" s="233">
        <f>VLOOKUP(AQ:AQ,[1]MICHELIN!$B:$O,12,0)</f>
        <v>38854.545454545449</v>
      </c>
      <c r="BC62" s="233">
        <f t="shared" si="24"/>
        <v>1050</v>
      </c>
      <c r="BD62" s="204" t="s">
        <v>3387</v>
      </c>
      <c r="BE62" s="192" t="s">
        <v>263</v>
      </c>
      <c r="BF62" s="133" t="str">
        <f>IFERROR(VLOOKUP(BE:BE,Q商品!B:E,4,0),"")</f>
        <v>2023年製 CROSSCLIMATE 2 SUV 255/45R20 105V XL オールシーズン 夏冬タイヤ 最短当日発送</v>
      </c>
      <c r="BG62" s="133" t="str">
        <f>IFERROR(VLOOKUP(AQ:AQ,在庫!B:M,12,0),"")</f>
        <v/>
      </c>
      <c r="BH62" s="133" t="str">
        <f>IFERROR(VLOOKUP(AQ:AQ,在庫!B:L,10,0),"")</f>
        <v/>
      </c>
      <c r="BI62" s="234" t="str">
        <f>VLOOKUP(AQ:AQ,[1]MICHELIN!$B:$AH,32,0)</f>
        <v>×</v>
      </c>
      <c r="BJ62" s="234" t="str">
        <f>VLOOKUP(AQ:AQ,[1]MICHELIN!$B:$AH,33,0)</f>
        <v/>
      </c>
      <c r="BK62" s="191"/>
      <c r="BL62" s="191"/>
      <c r="BM62" s="191"/>
      <c r="BN62" s="191"/>
      <c r="BO62" s="191"/>
      <c r="BP62" s="191"/>
      <c r="BQ62" s="191"/>
      <c r="BR62" s="191"/>
      <c r="BS62" s="191"/>
      <c r="BT62" s="191"/>
      <c r="BU62" s="191"/>
      <c r="BV62" s="191"/>
      <c r="BW62" s="191"/>
      <c r="BX62" s="191"/>
    </row>
    <row r="63" spans="1:76" s="11" customFormat="1" ht="19.5" customHeight="1">
      <c r="A63" s="11">
        <f t="shared" si="0"/>
        <v>1</v>
      </c>
      <c r="B63" s="239">
        <f t="shared" si="1"/>
        <v>2656018157663</v>
      </c>
      <c r="C63" s="225">
        <f t="shared" si="2"/>
        <v>4</v>
      </c>
      <c r="D63" s="11" t="s">
        <v>5180</v>
      </c>
      <c r="E63" s="358" t="s">
        <v>823</v>
      </c>
      <c r="F63" s="158" t="s">
        <v>6218</v>
      </c>
      <c r="G63" s="132" t="str">
        <f t="shared" si="3"/>
        <v>18</v>
      </c>
      <c r="H63" s="225">
        <v>0</v>
      </c>
      <c r="I63" s="225">
        <f t="shared" si="4"/>
        <v>0</v>
      </c>
      <c r="J63" s="131"/>
      <c r="K63" s="132" t="s">
        <v>1748</v>
      </c>
      <c r="L63" s="132">
        <v>55</v>
      </c>
      <c r="M63" s="134"/>
      <c r="N63" s="226"/>
      <c r="O63" s="226"/>
      <c r="P63" s="227"/>
      <c r="Q63" s="228">
        <f t="shared" si="25"/>
        <v>-3.6363636363636362</v>
      </c>
      <c r="R63" s="143">
        <f t="shared" si="26"/>
        <v>6337</v>
      </c>
      <c r="S63" s="192">
        <v>1074476658</v>
      </c>
      <c r="T63" s="288" t="s">
        <v>6589</v>
      </c>
      <c r="U63" s="189">
        <f t="shared" si="7"/>
        <v>28700</v>
      </c>
      <c r="W63" s="229">
        <v>28700</v>
      </c>
      <c r="X63" s="135">
        <f t="shared" si="8"/>
        <v>23040</v>
      </c>
      <c r="Y63" s="230">
        <f t="shared" si="9"/>
        <v>26087.272727272724</v>
      </c>
      <c r="Z63" s="141" t="str">
        <f t="shared" si="10"/>
        <v/>
      </c>
      <c r="AA63" s="136">
        <f t="shared" si="11"/>
        <v>0.11681070532478384</v>
      </c>
      <c r="AB63" s="144" t="s">
        <v>14114</v>
      </c>
      <c r="AC63" s="144"/>
      <c r="AD63" s="184">
        <f t="shared" si="27"/>
        <v>28137</v>
      </c>
      <c r="AE63" s="182">
        <f t="shared" si="28"/>
        <v>30919</v>
      </c>
      <c r="AF63" s="128">
        <f t="shared" si="29"/>
        <v>2782.71</v>
      </c>
      <c r="AG63" s="129">
        <f t="shared" si="30"/>
        <v>563.71</v>
      </c>
      <c r="AH63" s="130">
        <f t="shared" si="31"/>
        <v>1.8231831559882273E-2</v>
      </c>
      <c r="AI63" s="137">
        <f t="shared" si="32"/>
        <v>2219</v>
      </c>
      <c r="AJ63" s="138">
        <f t="shared" si="33"/>
        <v>7.1768168440117727E-2</v>
      </c>
      <c r="AK63" s="138">
        <f t="shared" si="34"/>
        <v>9.857887376490157E-2</v>
      </c>
      <c r="AM63" s="11">
        <f t="shared" si="35"/>
        <v>25045.1</v>
      </c>
      <c r="AN63" s="412">
        <f t="shared" si="36"/>
        <v>22764.63636363636</v>
      </c>
      <c r="AO63" s="412">
        <f t="shared" si="37"/>
        <v>-275.36363636363967</v>
      </c>
      <c r="AP63" s="413">
        <f t="shared" si="38"/>
        <v>-1.2096113988602884E-2</v>
      </c>
      <c r="AQ63" s="192">
        <v>2656018157663</v>
      </c>
      <c r="AR63" s="192">
        <f>VLOOKUP(AQ:AQ,[1]MICHELIN!$B:$O,2,0)</f>
        <v>4985009709146</v>
      </c>
      <c r="AS63" s="192" t="str">
        <f>VLOOKUP(AQ:AQ,[1]MICHELIN!$B:$O,3,0)</f>
        <v>735690</v>
      </c>
      <c r="AT63" s="231" t="str">
        <f>VLOOKUP(AQ:AQ,[1]MICHELIN!$B:$O,4,0)</f>
        <v>CROSSCLIMATE 2 SUV</v>
      </c>
      <c r="AU63" s="231" t="str">
        <f>VLOOKUP(AQ:AQ,[1]MICHELIN!$B:$O,5,0)</f>
        <v>265/60R18 110H</v>
      </c>
      <c r="AV63" s="232" t="str">
        <f>VLOOKUP(AQ:AQ,[1]MICHELIN!$B:$O,6,0)</f>
        <v>265/60R18</v>
      </c>
      <c r="AW63" s="232">
        <f>VLOOKUP(AQ:AQ,[1]MICHELIN!$B:$O,7,0)</f>
        <v>48000</v>
      </c>
      <c r="AX63" s="233">
        <f>VLOOKUP(AQ:AQ,[1]MICHELIN!$B:$K,8,0)</f>
        <v>23040</v>
      </c>
      <c r="AY63" s="233">
        <f>VLOOKUP(AQ:AQ,[1]MICHELIN!$B:$K,9,0)</f>
        <v>4</v>
      </c>
      <c r="AZ63" s="233">
        <f>VLOOKUP(AQ:AQ,[1]MICHELIN!$B:$K,10,0)</f>
        <v>0</v>
      </c>
      <c r="BA63" s="233">
        <f>VLOOKUP(AQ:AQ,[1]MICHELIN!$B:$O,11,0)</f>
        <v>31200</v>
      </c>
      <c r="BB63" s="233">
        <f>VLOOKUP(AQ:AQ,[1]MICHELIN!$B:$O,12,0)</f>
        <v>27409.090909090908</v>
      </c>
      <c r="BC63" s="233">
        <f t="shared" si="24"/>
        <v>1050</v>
      </c>
      <c r="BD63" s="204" t="s">
        <v>3387</v>
      </c>
      <c r="BE63" s="192" t="s">
        <v>264</v>
      </c>
      <c r="BF63" s="133" t="str">
        <f>IFERROR(VLOOKUP(BE:BE,Q商品!B:E,4,0),"")</f>
        <v>2023年製 CROSSCLIMATE 2 SUV 265/60R18 110H オールシーズン 夏冬タイヤ 最短当日発送</v>
      </c>
      <c r="BG63" s="133" t="str">
        <f>IFERROR(VLOOKUP(AQ:AQ,在庫!B:M,12,0),"")</f>
        <v/>
      </c>
      <c r="BH63" s="133" t="str">
        <f>IFERROR(VLOOKUP(AQ:AQ,在庫!B:L,10,0),"")</f>
        <v/>
      </c>
      <c r="BI63" s="234" t="str">
        <f>VLOOKUP(AQ:AQ,[1]MICHELIN!$B:$AH,32,0)</f>
        <v>×</v>
      </c>
      <c r="BJ63" s="234" t="str">
        <f>VLOOKUP(AQ:AQ,[1]MICHELIN!$B:$AH,33,0)</f>
        <v/>
      </c>
      <c r="BK63" s="191"/>
      <c r="BL63" s="191"/>
      <c r="BM63" s="191"/>
      <c r="BN63" s="191"/>
      <c r="BO63" s="191"/>
      <c r="BP63" s="191"/>
      <c r="BQ63" s="191"/>
      <c r="BR63" s="191"/>
      <c r="BS63" s="191"/>
      <c r="BT63" s="191"/>
      <c r="BU63" s="191"/>
      <c r="BV63" s="191"/>
      <c r="BW63" s="191"/>
      <c r="BX63" s="191"/>
    </row>
    <row r="64" spans="1:76" s="11" customFormat="1" ht="19.5" customHeight="1">
      <c r="A64" s="11">
        <f t="shared" si="0"/>
        <v>1</v>
      </c>
      <c r="B64" s="239">
        <f t="shared" si="1"/>
        <v>2656517157669</v>
      </c>
      <c r="C64" s="225">
        <f t="shared" si="2"/>
        <v>20</v>
      </c>
      <c r="D64" s="11" t="s">
        <v>4059</v>
      </c>
      <c r="E64" s="358" t="s">
        <v>825</v>
      </c>
      <c r="F64" s="158" t="s">
        <v>7080</v>
      </c>
      <c r="G64" s="132" t="str">
        <f t="shared" si="3"/>
        <v>17</v>
      </c>
      <c r="H64" s="225">
        <v>4</v>
      </c>
      <c r="I64" s="225">
        <f t="shared" si="4"/>
        <v>4</v>
      </c>
      <c r="J64" s="131"/>
      <c r="K64" s="132" t="s">
        <v>1748</v>
      </c>
      <c r="L64" s="132">
        <v>56</v>
      </c>
      <c r="M64" s="134" t="s">
        <v>3422</v>
      </c>
      <c r="N64" s="226" t="s">
        <v>4645</v>
      </c>
      <c r="O64" s="226">
        <v>0</v>
      </c>
      <c r="P64" s="227">
        <v>27500</v>
      </c>
      <c r="Q64" s="228">
        <f t="shared" si="25"/>
        <v>24981.81818181818</v>
      </c>
      <c r="R64" s="143">
        <f t="shared" si="26"/>
        <v>0.10815138282387185</v>
      </c>
      <c r="S64" s="192">
        <v>1074476660</v>
      </c>
      <c r="T64" s="289" t="s">
        <v>6590</v>
      </c>
      <c r="U64" s="189">
        <f t="shared" si="7"/>
        <v>27500</v>
      </c>
      <c r="W64" s="229">
        <v>27500</v>
      </c>
      <c r="X64" s="135">
        <f t="shared" si="8"/>
        <v>22280</v>
      </c>
      <c r="Y64" s="230">
        <f t="shared" si="9"/>
        <v>24981.81818181818</v>
      </c>
      <c r="Z64" s="141">
        <f t="shared" si="10"/>
        <v>7.7309090909090994E-2</v>
      </c>
      <c r="AA64" s="136">
        <f t="shared" si="11"/>
        <v>0.10815138282387185</v>
      </c>
      <c r="AB64" s="144" t="s">
        <v>14114</v>
      </c>
      <c r="AC64" s="144"/>
      <c r="AD64" s="184">
        <f t="shared" si="27"/>
        <v>26960</v>
      </c>
      <c r="AE64" s="182">
        <f t="shared" si="28"/>
        <v>29626</v>
      </c>
      <c r="AF64" s="128">
        <f t="shared" si="29"/>
        <v>2666.3399999999997</v>
      </c>
      <c r="AG64" s="129">
        <f t="shared" si="30"/>
        <v>540.33999999999969</v>
      </c>
      <c r="AH64" s="130">
        <f t="shared" si="31"/>
        <v>1.8238709241882121E-2</v>
      </c>
      <c r="AI64" s="137">
        <f t="shared" si="32"/>
        <v>2126</v>
      </c>
      <c r="AJ64" s="138">
        <f t="shared" si="33"/>
        <v>7.1761290758117866E-2</v>
      </c>
      <c r="AK64" s="138">
        <f t="shared" si="34"/>
        <v>8.9912673581989733E-2</v>
      </c>
      <c r="AM64" s="11">
        <f t="shared" si="35"/>
        <v>23997.4</v>
      </c>
      <c r="AN64" s="412">
        <f t="shared" si="36"/>
        <v>21797.636363636364</v>
      </c>
      <c r="AO64" s="412">
        <f t="shared" si="37"/>
        <v>-482.36363636363603</v>
      </c>
      <c r="AP64" s="413">
        <f t="shared" si="38"/>
        <v>-2.2129171636624471E-2</v>
      </c>
      <c r="AQ64" s="192">
        <v>2656517157669</v>
      </c>
      <c r="AR64" s="192">
        <f>VLOOKUP(AQ:AQ,[1]MICHELIN!$B:$O,2,0)</f>
        <v>4985009709078</v>
      </c>
      <c r="AS64" s="192" t="str">
        <f>VLOOKUP(AQ:AQ,[1]MICHELIN!$B:$O,3,0)</f>
        <v>735620</v>
      </c>
      <c r="AT64" s="231" t="str">
        <f>VLOOKUP(AQ:AQ,[1]MICHELIN!$B:$O,4,0)</f>
        <v>CROSSCLIMATE 2 SUV</v>
      </c>
      <c r="AU64" s="231" t="str">
        <f>VLOOKUP(AQ:AQ,[1]MICHELIN!$B:$O,5,0)</f>
        <v>265/65R17 112H</v>
      </c>
      <c r="AV64" s="232" t="str">
        <f>VLOOKUP(AQ:AQ,[1]MICHELIN!$B:$O,6,0)</f>
        <v>265/65R17</v>
      </c>
      <c r="AW64" s="232">
        <f>VLOOKUP(AQ:AQ,[1]MICHELIN!$B:$O,7,0)</f>
        <v>46400</v>
      </c>
      <c r="AX64" s="233">
        <f>VLOOKUP(AQ:AQ,[1]MICHELIN!$B:$K,8,0)</f>
        <v>22280</v>
      </c>
      <c r="AY64" s="233">
        <f>VLOOKUP(AQ:AQ,[1]MICHELIN!$B:$K,9,0)</f>
        <v>20</v>
      </c>
      <c r="AZ64" s="233">
        <f>VLOOKUP(AQ:AQ,[1]MICHELIN!$B:$K,10,0)</f>
        <v>4</v>
      </c>
      <c r="BA64" s="233">
        <f>VLOOKUP(AQ:AQ,[1]MICHELIN!$B:$O,11,0)</f>
        <v>29980</v>
      </c>
      <c r="BB64" s="233">
        <f>VLOOKUP(AQ:AQ,[1]MICHELIN!$B:$O,12,0)</f>
        <v>26299.999999999996</v>
      </c>
      <c r="BC64" s="233">
        <f t="shared" si="24"/>
        <v>1050</v>
      </c>
      <c r="BD64" s="204" t="s">
        <v>3387</v>
      </c>
      <c r="BE64" s="192" t="s">
        <v>265</v>
      </c>
      <c r="BF64" s="133" t="str">
        <f>IFERROR(VLOOKUP(BE:BE,Q商品!B:E,4,0),"")</f>
        <v>2023年製 CROSSCLIMATE 2 SUV 265/65R17 112H オールシーズン 夏冬タイヤ 最短当日発送</v>
      </c>
      <c r="BG64" s="133" t="str">
        <f>IFERROR(VLOOKUP(AQ:AQ,在庫!B:M,12,0),"")</f>
        <v>2023年製</v>
      </c>
      <c r="BH64" s="133">
        <f>IFERROR(VLOOKUP(AQ:AQ,在庫!B:L,10,0),"")</f>
        <v>1</v>
      </c>
      <c r="BI64" s="234" t="str">
        <f>VLOOKUP(AQ:AQ,[1]MICHELIN!$B:$AH,32,0)</f>
        <v>×</v>
      </c>
      <c r="BJ64" s="234" t="str">
        <f>VLOOKUP(AQ:AQ,[1]MICHELIN!$B:$AH,33,0)</f>
        <v/>
      </c>
      <c r="BK64" s="191"/>
      <c r="BL64" s="191"/>
      <c r="BM64" s="191"/>
      <c r="BN64" s="191"/>
      <c r="BO64" s="191"/>
      <c r="BP64" s="191"/>
      <c r="BQ64" s="191"/>
      <c r="BR64" s="191"/>
      <c r="BS64" s="191"/>
      <c r="BT64" s="191"/>
      <c r="BU64" s="191"/>
      <c r="BV64" s="191"/>
      <c r="BW64" s="191"/>
      <c r="BX64" s="191"/>
    </row>
    <row r="65" spans="1:76" s="11" customFormat="1" ht="19.5" customHeight="1">
      <c r="A65" s="11">
        <f t="shared" si="0"/>
        <v>1</v>
      </c>
      <c r="B65" s="239">
        <f t="shared" si="1"/>
        <v>2754020157661</v>
      </c>
      <c r="C65" s="225">
        <f t="shared" si="2"/>
        <v>0</v>
      </c>
      <c r="D65" s="11" t="s">
        <v>4059</v>
      </c>
      <c r="E65" s="11" t="s">
        <v>827</v>
      </c>
      <c r="F65" s="158" t="s">
        <v>5852</v>
      </c>
      <c r="G65" s="132" t="str">
        <f t="shared" si="3"/>
        <v>20</v>
      </c>
      <c r="H65" s="225">
        <v>8</v>
      </c>
      <c r="I65" s="225">
        <f t="shared" si="4"/>
        <v>8</v>
      </c>
      <c r="J65" s="131">
        <v>2245</v>
      </c>
      <c r="K65" s="132" t="s">
        <v>1748</v>
      </c>
      <c r="L65" s="132">
        <v>57</v>
      </c>
      <c r="M65" s="134" t="s">
        <v>12014</v>
      </c>
      <c r="N65" s="226" t="s">
        <v>14242</v>
      </c>
      <c r="O65" s="226" t="s">
        <v>12017</v>
      </c>
      <c r="P65" s="227">
        <v>47684</v>
      </c>
      <c r="Q65" s="228">
        <f t="shared" si="25"/>
        <v>43349.090909090904</v>
      </c>
      <c r="R65" s="143">
        <f t="shared" si="26"/>
        <v>0.10955456756983466</v>
      </c>
      <c r="S65" s="192">
        <v>1074476653</v>
      </c>
      <c r="T65" s="285" t="s">
        <v>6591</v>
      </c>
      <c r="U65" s="189">
        <f t="shared" si="7"/>
        <v>47684</v>
      </c>
      <c r="W65" s="229">
        <v>47684</v>
      </c>
      <c r="X65" s="135">
        <f t="shared" si="8"/>
        <v>38600</v>
      </c>
      <c r="Y65" s="230">
        <f t="shared" si="9"/>
        <v>43349.090909090904</v>
      </c>
      <c r="Z65" s="141">
        <f t="shared" si="10"/>
        <v>9.9948612538540704E-2</v>
      </c>
      <c r="AA65" s="136">
        <f t="shared" si="11"/>
        <v>0.10955456756983466</v>
      </c>
      <c r="AB65" s="144" t="s">
        <v>14340</v>
      </c>
      <c r="AC65" s="144"/>
      <c r="AD65" s="184">
        <f t="shared" si="27"/>
        <v>46749</v>
      </c>
      <c r="AE65" s="182">
        <f t="shared" si="28"/>
        <v>51372</v>
      </c>
      <c r="AF65" s="128">
        <f t="shared" si="29"/>
        <v>4623.4799999999996</v>
      </c>
      <c r="AG65" s="129">
        <f t="shared" si="30"/>
        <v>935.47999999999956</v>
      </c>
      <c r="AH65" s="130">
        <f t="shared" si="31"/>
        <v>1.8209919800669615E-2</v>
      </c>
      <c r="AI65" s="137">
        <f t="shared" si="32"/>
        <v>3688</v>
      </c>
      <c r="AJ65" s="138">
        <f t="shared" si="33"/>
        <v>7.1790080199330378E-2</v>
      </c>
      <c r="AK65" s="138">
        <f t="shared" si="34"/>
        <v>9.1344647769165038E-2</v>
      </c>
      <c r="AM65" s="11">
        <f t="shared" si="35"/>
        <v>41611.800000000003</v>
      </c>
      <c r="AN65" s="412">
        <f t="shared" si="36"/>
        <v>37828.909090909088</v>
      </c>
      <c r="AO65" s="412">
        <f t="shared" si="37"/>
        <v>-771.09090909091174</v>
      </c>
      <c r="AP65" s="413">
        <f t="shared" si="38"/>
        <v>-2.0383641178704188E-2</v>
      </c>
      <c r="AQ65" s="192">
        <v>2754020157661</v>
      </c>
      <c r="AR65" s="192">
        <f>VLOOKUP(AQ:AQ,[1]MICHELIN!$B:$O,2,0)</f>
        <v>4985009709313</v>
      </c>
      <c r="AS65" s="192" t="str">
        <f>VLOOKUP(AQ:AQ,[1]MICHELIN!$B:$O,3,0)</f>
        <v>735860</v>
      </c>
      <c r="AT65" s="231" t="str">
        <f>VLOOKUP(AQ:AQ,[1]MICHELIN!$B:$O,4,0)</f>
        <v>CROSSCLIMATE 2 SUV</v>
      </c>
      <c r="AU65" s="231" t="str">
        <f>VLOOKUP(AQ:AQ,[1]MICHELIN!$B:$O,5,0)</f>
        <v>275/40R20 106Y XL</v>
      </c>
      <c r="AV65" s="232" t="str">
        <f>VLOOKUP(AQ:AQ,[1]MICHELIN!$B:$O,6,0)</f>
        <v>275/40R20</v>
      </c>
      <c r="AW65" s="232">
        <f>VLOOKUP(AQ:AQ,[1]MICHELIN!$B:$O,7,0)</f>
        <v>80400</v>
      </c>
      <c r="AX65" s="233">
        <f>VLOOKUP(AQ:AQ,[1]MICHELIN!$B:$K,8,0)</f>
        <v>38600</v>
      </c>
      <c r="AY65" s="233">
        <f>VLOOKUP(AQ:AQ,[1]MICHELIN!$B:$K,9,0)</f>
        <v>0</v>
      </c>
      <c r="AZ65" s="233">
        <f>VLOOKUP(AQ:AQ,[1]MICHELIN!$B:$K,10,0)</f>
        <v>8</v>
      </c>
      <c r="BA65" s="233">
        <f>VLOOKUP(AQ:AQ,[1]MICHELIN!$B:$O,11,0)</f>
        <v>51480</v>
      </c>
      <c r="BB65" s="233">
        <f>VLOOKUP(AQ:AQ,[1]MICHELIN!$B:$O,12,0)</f>
        <v>45845.454545454544</v>
      </c>
      <c r="BC65" s="233">
        <f t="shared" si="24"/>
        <v>1050</v>
      </c>
      <c r="BD65" s="204" t="s">
        <v>3387</v>
      </c>
      <c r="BE65" s="192" t="s">
        <v>266</v>
      </c>
      <c r="BF65" s="133" t="str">
        <f>IFERROR(VLOOKUP(BE:BE,Q商品!B:E,4,0),"")</f>
        <v>2022年製 CROSSCLIMATE 2 SUV 275/40R20 106Y XL オールシーズン 夏冬タイヤ 最短当日発送</v>
      </c>
      <c r="BG65" s="133" t="str">
        <f>IFERROR(VLOOKUP(AQ:AQ,在庫!B:M,12,0),"")</f>
        <v>2022年製</v>
      </c>
      <c r="BH65" s="133">
        <f>IFERROR(VLOOKUP(AQ:AQ,在庫!B:L,10,0),"")</f>
        <v>1</v>
      </c>
      <c r="BI65" s="234" t="str">
        <f>VLOOKUP(AQ:AQ,[1]MICHELIN!$B:$AH,32,0)</f>
        <v>×</v>
      </c>
      <c r="BJ65" s="234" t="str">
        <f>VLOOKUP(AQ:AQ,[1]MICHELIN!$B:$AH,33,0)</f>
        <v/>
      </c>
      <c r="BK65" s="191"/>
      <c r="BL65" s="191"/>
      <c r="BM65" s="191"/>
      <c r="BN65" s="191"/>
      <c r="BO65" s="191"/>
      <c r="BP65" s="191"/>
      <c r="BQ65" s="191"/>
      <c r="BR65" s="191"/>
      <c r="BS65" s="191"/>
      <c r="BT65" s="191"/>
      <c r="BU65" s="191"/>
      <c r="BV65" s="191"/>
      <c r="BW65" s="191"/>
      <c r="BX65" s="191"/>
    </row>
    <row r="66" spans="1:76" s="11" customFormat="1" ht="19.5" customHeight="1">
      <c r="A66" s="11">
        <f t="shared" si="0"/>
        <v>1</v>
      </c>
      <c r="B66" s="239">
        <f t="shared" si="1"/>
        <v>2155518157703</v>
      </c>
      <c r="C66" s="225">
        <f t="shared" si="2"/>
        <v>8</v>
      </c>
      <c r="D66" s="11" t="s">
        <v>4059</v>
      </c>
      <c r="E66" s="11" t="s">
        <v>1652</v>
      </c>
      <c r="F66" s="158" t="s">
        <v>5853</v>
      </c>
      <c r="G66" s="132" t="str">
        <f t="shared" si="3"/>
        <v>18</v>
      </c>
      <c r="H66" s="225">
        <v>5</v>
      </c>
      <c r="I66" s="225">
        <f t="shared" si="4"/>
        <v>5</v>
      </c>
      <c r="J66" s="131"/>
      <c r="K66" s="132" t="s">
        <v>1748</v>
      </c>
      <c r="L66" s="132">
        <v>59</v>
      </c>
      <c r="M66" s="134" t="s">
        <v>3422</v>
      </c>
      <c r="N66" s="226">
        <v>21940</v>
      </c>
      <c r="O66" s="226">
        <v>0</v>
      </c>
      <c r="P66" s="227">
        <v>21940</v>
      </c>
      <c r="Q66" s="228">
        <f t="shared" si="25"/>
        <v>19938.181818181816</v>
      </c>
      <c r="R66" s="143">
        <f t="shared" si="26"/>
        <v>0.10924676272113798</v>
      </c>
      <c r="S66" s="192">
        <v>1074475795</v>
      </c>
      <c r="T66" s="285" t="s">
        <v>7903</v>
      </c>
      <c r="U66" s="189">
        <f t="shared" si="7"/>
        <v>21940</v>
      </c>
      <c r="W66" s="229">
        <v>21940</v>
      </c>
      <c r="X66" s="135">
        <f t="shared" si="8"/>
        <v>17760</v>
      </c>
      <c r="Y66" s="230">
        <f t="shared" si="9"/>
        <v>19938.181818181816</v>
      </c>
      <c r="Z66" s="141">
        <f t="shared" si="10"/>
        <v>7.7301731996353595E-2</v>
      </c>
      <c r="AA66" s="136">
        <f t="shared" si="11"/>
        <v>0.10924676272113798</v>
      </c>
      <c r="AB66" s="144" t="s">
        <v>14114</v>
      </c>
      <c r="AC66" s="144"/>
      <c r="AD66" s="184">
        <f t="shared" si="27"/>
        <v>21509</v>
      </c>
      <c r="AE66" s="182">
        <f t="shared" si="28"/>
        <v>23636</v>
      </c>
      <c r="AF66" s="128">
        <f t="shared" si="29"/>
        <v>2127.2399999999998</v>
      </c>
      <c r="AG66" s="129">
        <f t="shared" si="30"/>
        <v>431.23999999999978</v>
      </c>
      <c r="AH66" s="130">
        <f t="shared" si="31"/>
        <v>1.8245049923844972E-2</v>
      </c>
      <c r="AI66" s="137">
        <f t="shared" si="32"/>
        <v>1696</v>
      </c>
      <c r="AJ66" s="138">
        <f t="shared" si="33"/>
        <v>7.1754950076155025E-2</v>
      </c>
      <c r="AK66" s="138">
        <f t="shared" si="34"/>
        <v>9.1001712797293008E-2</v>
      </c>
      <c r="AM66" s="11">
        <f t="shared" si="35"/>
        <v>19145.400000000001</v>
      </c>
      <c r="AN66" s="412">
        <f t="shared" si="36"/>
        <v>17397.636363636364</v>
      </c>
      <c r="AO66" s="412">
        <f t="shared" si="37"/>
        <v>-362.36363636363603</v>
      </c>
      <c r="AP66" s="413">
        <f t="shared" si="38"/>
        <v>-2.0828325686874895E-2</v>
      </c>
      <c r="AQ66" s="192">
        <v>2155518157703</v>
      </c>
      <c r="AR66" s="192">
        <f>VLOOKUP(AQ:AQ,[1]MICHELIN!$B:$O,2,0)</f>
        <v>4985009753828</v>
      </c>
      <c r="AS66" s="192" t="str">
        <f>VLOOKUP(AQ:AQ,[1]MICHELIN!$B:$O,3,0)</f>
        <v>735490</v>
      </c>
      <c r="AT66" s="231" t="str">
        <f>VLOOKUP(AQ:AQ,[1]MICHELIN!$B:$O,4,0)</f>
        <v>CROSSCLIMATE 2</v>
      </c>
      <c r="AU66" s="231" t="str">
        <f>VLOOKUP(AQ:AQ,[1]MICHELIN!$B:$O,5,0)</f>
        <v>215/55R18 99V XL</v>
      </c>
      <c r="AV66" s="232" t="str">
        <f>VLOOKUP(AQ:AQ,[1]MICHELIN!$B:$O,6,0)</f>
        <v>215/55R18</v>
      </c>
      <c r="AW66" s="232">
        <f>VLOOKUP(AQ:AQ,[1]MICHELIN!$B:$O,7,0)</f>
        <v>37000</v>
      </c>
      <c r="AX66" s="233">
        <f>VLOOKUP(AQ:AQ,[1]MICHELIN!$B:$K,8,0)</f>
        <v>17760</v>
      </c>
      <c r="AY66" s="233">
        <f>VLOOKUP(AQ:AQ,[1]MICHELIN!$B:$K,9,0)</f>
        <v>8</v>
      </c>
      <c r="AZ66" s="233">
        <f>VLOOKUP(AQ:AQ,[1]MICHELIN!$B:$K,10,0)</f>
        <v>5</v>
      </c>
      <c r="BA66" s="233">
        <f>VLOOKUP(AQ:AQ,[1]MICHELIN!$B:$O,11,0)</f>
        <v>23980</v>
      </c>
      <c r="BB66" s="233">
        <f>VLOOKUP(AQ:AQ,[1]MICHELIN!$B:$O,12,0)</f>
        <v>20845.454545454544</v>
      </c>
      <c r="BC66" s="233">
        <f t="shared" si="24"/>
        <v>1050</v>
      </c>
      <c r="BD66" s="204" t="s">
        <v>3387</v>
      </c>
      <c r="BE66" s="192" t="s">
        <v>2876</v>
      </c>
      <c r="BF66" s="133" t="str">
        <f>IFERROR(VLOOKUP(BE:BE,Q商品!B:E,4,0),"")</f>
        <v>2023年製 CROSSCLIMATE 2 215/55R18 99V XL オールシーズン 夏冬タイヤ 最短当日発送</v>
      </c>
      <c r="BG66" s="133" t="str">
        <f>IFERROR(VLOOKUP(AQ:AQ,在庫!B:M,12,0),"")</f>
        <v>2023年製</v>
      </c>
      <c r="BH66" s="133">
        <f>IFERROR(VLOOKUP(AQ:AQ,在庫!B:L,10,0),"")</f>
        <v>1</v>
      </c>
      <c r="BI66" s="234" t="str">
        <f>VLOOKUP(AQ:AQ,[1]MICHELIN!$B:$AH,32,0)</f>
        <v>×</v>
      </c>
      <c r="BJ66" s="234" t="str">
        <f>VLOOKUP(AQ:AQ,[1]MICHELIN!$B:$AH,33,0)</f>
        <v>×</v>
      </c>
      <c r="BK66" s="191"/>
      <c r="BL66" s="191"/>
      <c r="BM66" s="191"/>
      <c r="BN66" s="191"/>
      <c r="BO66" s="191"/>
      <c r="BP66" s="191"/>
      <c r="BQ66" s="191"/>
      <c r="BR66" s="191"/>
      <c r="BS66" s="191"/>
      <c r="BT66" s="191"/>
      <c r="BU66" s="191"/>
      <c r="BV66" s="191"/>
      <c r="BW66" s="191"/>
      <c r="BX66" s="191"/>
    </row>
    <row r="67" spans="1:76" s="11" customFormat="1" ht="19.5" customHeight="1">
      <c r="A67" s="237">
        <f t="shared" ref="A67:A130" si="39">COUNTIF(E:E,E67)</f>
        <v>1</v>
      </c>
      <c r="B67" s="249">
        <f t="shared" ref="B67:B130" si="40">AQ67</f>
        <v>2254517159982</v>
      </c>
      <c r="C67" s="225">
        <f t="shared" ref="C67:C130" si="41">AY67</f>
        <v>0</v>
      </c>
      <c r="D67" s="11" t="s">
        <v>4059</v>
      </c>
      <c r="E67" s="358" t="s">
        <v>1551</v>
      </c>
      <c r="F67" s="158"/>
      <c r="G67" s="132" t="str">
        <f t="shared" ref="G67:G130" si="42">MID(AQ:AQ,6,2)</f>
        <v>17</v>
      </c>
      <c r="H67" s="225">
        <v>0</v>
      </c>
      <c r="I67" s="225">
        <f t="shared" ref="I67:I130" si="43">AZ67</f>
        <v>0</v>
      </c>
      <c r="J67" s="131"/>
      <c r="K67" s="132" t="s">
        <v>5186</v>
      </c>
      <c r="L67" s="132">
        <v>60</v>
      </c>
      <c r="M67" s="134"/>
      <c r="N67" s="226"/>
      <c r="O67" s="226"/>
      <c r="P67" s="227"/>
      <c r="Q67" s="228">
        <f t="shared" ref="Q67:Q98" si="44">(P67-AY67)/1.1</f>
        <v>0</v>
      </c>
      <c r="R67" s="143" t="str">
        <f t="shared" ref="R67:R98" si="45">IFERROR((Q67-X67)/Q67,"")</f>
        <v/>
      </c>
      <c r="S67" s="238"/>
      <c r="T67" s="288"/>
      <c r="U67" s="189">
        <f t="shared" ref="U67:U130" si="46">W67-V67</f>
        <v>0</v>
      </c>
      <c r="W67" s="229"/>
      <c r="X67" s="135">
        <f t="shared" ref="X67:X130" si="47">AX67</f>
        <v>11792</v>
      </c>
      <c r="Y67" s="230">
        <f t="shared" ref="Y67:Y130" si="48">(W67-AY67)/1.1</f>
        <v>0</v>
      </c>
      <c r="Z67" s="141" t="str">
        <f t="shared" ref="Z67:Z130" si="49">IFERROR(-1+(AE67/N67),"")</f>
        <v/>
      </c>
      <c r="AA67" s="136" t="str">
        <f t="shared" ref="AA67:AA130" si="50">IFERROR((Y67-X67)/Y67,"")</f>
        <v/>
      </c>
      <c r="AB67" s="309" t="s">
        <v>14114</v>
      </c>
      <c r="AC67" s="144"/>
      <c r="AD67" s="184">
        <f t="shared" ref="AD67:AD100" si="51">ROUNDDOWN(U67/1.02,0)</f>
        <v>0</v>
      </c>
      <c r="AE67" s="182">
        <f t="shared" ref="AE67:AE98" si="52">ROUNDDOWN(AD67/0.91,0)</f>
        <v>0</v>
      </c>
      <c r="AF67" s="128">
        <f t="shared" ref="AF67:AF98" si="53">AE67*0.09</f>
        <v>0</v>
      </c>
      <c r="AG67" s="129">
        <f t="shared" ref="AG67:AG98" si="54">AF67-AI67</f>
        <v>0</v>
      </c>
      <c r="AH67" s="130" t="str">
        <f t="shared" ref="AH67:AH98" si="55">IFERROR(AG67/AE67,"")</f>
        <v/>
      </c>
      <c r="AI67" s="137">
        <f t="shared" ref="AI67:AI98" si="56">AE67-U67</f>
        <v>0</v>
      </c>
      <c r="AJ67" s="138" t="str">
        <f t="shared" ref="AJ67:AJ98" si="57">IFERROR(AI67/AE67,"")</f>
        <v/>
      </c>
      <c r="AK67" s="138" t="str">
        <f t="shared" ref="AK67:AK98" si="58">IFERROR(AA67-AH67,"")</f>
        <v/>
      </c>
      <c r="AM67" s="11">
        <f t="shared" ref="AM67:AM98" si="59">AD67-AE67*0.1</f>
        <v>0</v>
      </c>
      <c r="AN67" s="412">
        <f t="shared" ref="AN67:AN98" si="60">(AM67-AY67)/1.1</f>
        <v>0</v>
      </c>
      <c r="AO67" s="412">
        <f t="shared" ref="AO67:AO98" si="61">AN67-X67</f>
        <v>-11792</v>
      </c>
      <c r="AP67" s="413" t="e">
        <f t="shared" ref="AP67:AP98" si="62">AO67/AN67</f>
        <v>#DIV/0!</v>
      </c>
      <c r="AQ67" s="192">
        <v>2254517159982</v>
      </c>
      <c r="AR67" s="192" t="str">
        <f>VLOOKUP(AQ:AQ,[1]MICHELIN!$B:$O,2,0)</f>
        <v/>
      </c>
      <c r="AS67" s="192" t="str">
        <f>VLOOKUP(AQ:AQ,[1]MICHELIN!$B:$O,3,0)</f>
        <v/>
      </c>
      <c r="AT67" s="231" t="str">
        <f>VLOOKUP(AQ:AQ,[1]MICHELIN!$B:$O,4,0)</f>
        <v>CROSSCLIMATE 2（並行）</v>
      </c>
      <c r="AU67" s="231" t="str">
        <f>VLOOKUP(AQ:AQ,[1]MICHELIN!$B:$O,5,0)</f>
        <v>225/45R17 91Y</v>
      </c>
      <c r="AV67" s="232" t="str">
        <f>VLOOKUP(AQ:AQ,[1]MICHELIN!$B:$O,6,0)</f>
        <v>225/45R17</v>
      </c>
      <c r="AW67" s="232" t="str">
        <f>VLOOKUP(AQ:AQ,[1]MICHELIN!$B:$O,7,0)</f>
        <v/>
      </c>
      <c r="AX67" s="233">
        <f>VLOOKUP(AQ:AQ,[1]MICHELIN!$B:$K,8,0)</f>
        <v>11792</v>
      </c>
      <c r="AY67" s="233">
        <f>VLOOKUP(AQ:AQ,[1]MICHELIN!$B:$K,9,0)</f>
        <v>0</v>
      </c>
      <c r="AZ67" s="233">
        <f>VLOOKUP(AQ:AQ,[1]MICHELIN!$B:$K,10,0)</f>
        <v>0</v>
      </c>
      <c r="BA67" s="233">
        <f>VLOOKUP(AQ:AQ,[1]MICHELIN!$B:$O,11,0)</f>
        <v>16980</v>
      </c>
      <c r="BB67" s="233">
        <f>VLOOKUP(AQ:AQ,[1]MICHELIN!$B:$O,12,0)</f>
        <v>14959.090909090908</v>
      </c>
      <c r="BC67" s="233">
        <f t="shared" ref="BC67:BC130" si="63">BA67-BB67*1.1</f>
        <v>525</v>
      </c>
      <c r="BD67" s="204" t="s">
        <v>3388</v>
      </c>
      <c r="BE67" s="192"/>
      <c r="BF67" s="133" t="str">
        <f>IFERROR(VLOOKUP(BE:BE,Q商品!B:E,4,0),"")</f>
        <v/>
      </c>
      <c r="BG67" s="133" t="str">
        <f>IFERROR(VLOOKUP(AQ:AQ,在庫!B:M,12,0),"")</f>
        <v/>
      </c>
      <c r="BH67" s="133" t="str">
        <f>IFERROR(VLOOKUP(AQ:AQ,在庫!B:L,10,0),"")</f>
        <v/>
      </c>
      <c r="BI67" s="234" t="str">
        <f>VLOOKUP(AQ:AQ,[1]MICHELIN!$B:$AH,32,0)</f>
        <v/>
      </c>
      <c r="BJ67" s="234" t="str">
        <f>VLOOKUP(AQ:AQ,[1]MICHELIN!$B:$AH,33,0)</f>
        <v/>
      </c>
      <c r="BK67" s="191"/>
      <c r="BL67" s="191"/>
      <c r="BM67" s="191"/>
      <c r="BN67" s="191"/>
      <c r="BO67" s="191"/>
      <c r="BP67" s="191"/>
      <c r="BQ67" s="191"/>
      <c r="BR67" s="191"/>
      <c r="BS67" s="191"/>
      <c r="BT67" s="191"/>
      <c r="BU67" s="191"/>
      <c r="BV67" s="191"/>
      <c r="BW67" s="191"/>
      <c r="BX67" s="191"/>
    </row>
    <row r="68" spans="1:76" s="11" customFormat="1" ht="19.5" customHeight="1">
      <c r="A68" s="11">
        <f t="shared" si="39"/>
        <v>1</v>
      </c>
      <c r="B68" s="239">
        <f t="shared" si="40"/>
        <v>2555518157664</v>
      </c>
      <c r="C68" s="225">
        <f t="shared" si="41"/>
        <v>0</v>
      </c>
      <c r="D68" s="11" t="s">
        <v>4059</v>
      </c>
      <c r="E68" s="11" t="s">
        <v>4784</v>
      </c>
      <c r="F68" s="158" t="s">
        <v>5854</v>
      </c>
      <c r="G68" s="132" t="str">
        <f t="shared" si="42"/>
        <v>18</v>
      </c>
      <c r="H68" s="225">
        <v>8</v>
      </c>
      <c r="I68" s="225">
        <f t="shared" si="43"/>
        <v>8</v>
      </c>
      <c r="J68" s="131" t="s">
        <v>14231</v>
      </c>
      <c r="K68" s="132" t="s">
        <v>1748</v>
      </c>
      <c r="L68" s="132">
        <v>61</v>
      </c>
      <c r="M68" s="134" t="s">
        <v>14233</v>
      </c>
      <c r="N68" s="226" t="s">
        <v>6280</v>
      </c>
      <c r="O68" s="226" t="s">
        <v>7214</v>
      </c>
      <c r="P68" s="227">
        <v>32500</v>
      </c>
      <c r="Q68" s="228">
        <f t="shared" si="44"/>
        <v>29545.454545454544</v>
      </c>
      <c r="R68" s="143">
        <f t="shared" si="45"/>
        <v>0.18430769230769228</v>
      </c>
      <c r="S68" s="192">
        <v>1074475779</v>
      </c>
      <c r="T68" s="285" t="s">
        <v>6592</v>
      </c>
      <c r="U68" s="189">
        <f t="shared" si="46"/>
        <v>32500</v>
      </c>
      <c r="W68" s="229">
        <v>32500</v>
      </c>
      <c r="X68" s="135">
        <f t="shared" si="47"/>
        <v>24100</v>
      </c>
      <c r="Y68" s="230">
        <f t="shared" si="48"/>
        <v>29545.454545454544</v>
      </c>
      <c r="Z68" s="141">
        <f t="shared" si="49"/>
        <v>9.4156249999999941E-2</v>
      </c>
      <c r="AA68" s="136">
        <f t="shared" si="50"/>
        <v>0.18430769230769228</v>
      </c>
      <c r="AB68" s="144" t="s">
        <v>14340</v>
      </c>
      <c r="AC68" s="144"/>
      <c r="AD68" s="184">
        <f t="shared" si="51"/>
        <v>31862</v>
      </c>
      <c r="AE68" s="182">
        <f t="shared" si="52"/>
        <v>35013</v>
      </c>
      <c r="AF68" s="128">
        <f t="shared" si="53"/>
        <v>3151.17</v>
      </c>
      <c r="AG68" s="129">
        <f t="shared" si="54"/>
        <v>638.17000000000007</v>
      </c>
      <c r="AH68" s="130">
        <f t="shared" si="55"/>
        <v>1.8226658669636995E-2</v>
      </c>
      <c r="AI68" s="137">
        <f t="shared" si="56"/>
        <v>2513</v>
      </c>
      <c r="AJ68" s="138">
        <f t="shared" si="57"/>
        <v>7.1773341330363005E-2</v>
      </c>
      <c r="AK68" s="138">
        <f t="shared" si="58"/>
        <v>0.16608103363805529</v>
      </c>
      <c r="AM68" s="11">
        <f t="shared" si="59"/>
        <v>28360.7</v>
      </c>
      <c r="AN68" s="412">
        <f t="shared" si="60"/>
        <v>25782.454545454544</v>
      </c>
      <c r="AO68" s="412">
        <f t="shared" si="61"/>
        <v>1682.4545454545441</v>
      </c>
      <c r="AP68" s="413">
        <f t="shared" si="62"/>
        <v>6.5255794109454229E-2</v>
      </c>
      <c r="AQ68" s="192">
        <v>2555518157664</v>
      </c>
      <c r="AR68" s="192">
        <f>VLOOKUP(AQ:AQ,[1]MICHELIN!$B:$O,2,0)</f>
        <v>4985009709122</v>
      </c>
      <c r="AS68" s="192" t="str">
        <f>VLOOKUP(AQ:AQ,[1]MICHELIN!$B:$O,3,0)</f>
        <v>735670</v>
      </c>
      <c r="AT68" s="231" t="str">
        <f>VLOOKUP(AQ:AQ,[1]MICHELIN!$B:$O,4,0)</f>
        <v>CROSSCLIMATE 2 SUV</v>
      </c>
      <c r="AU68" s="231" t="str">
        <f>VLOOKUP(AQ:AQ,[1]MICHELIN!$B:$O,5,0)</f>
        <v>255/55R18 109W XL</v>
      </c>
      <c r="AV68" s="232" t="str">
        <f>VLOOKUP(AQ:AQ,[1]MICHELIN!$B:$O,6,0)</f>
        <v>255/55R18</v>
      </c>
      <c r="AW68" s="232">
        <f>VLOOKUP(AQ:AQ,[1]MICHELIN!$B:$O,7,0)</f>
        <v>50200</v>
      </c>
      <c r="AX68" s="233">
        <f>VLOOKUP(AQ:AQ,[1]MICHELIN!$B:$K,8,0)</f>
        <v>24100</v>
      </c>
      <c r="AY68" s="233">
        <f>VLOOKUP(AQ:AQ,[1]MICHELIN!$B:$K,9,0)</f>
        <v>0</v>
      </c>
      <c r="AZ68" s="233">
        <f>VLOOKUP(AQ:AQ,[1]MICHELIN!$B:$K,10,0)</f>
        <v>8</v>
      </c>
      <c r="BA68" s="233">
        <f>VLOOKUP(AQ:AQ,[1]MICHELIN!$B:$O,11,0)</f>
        <v>32300</v>
      </c>
      <c r="BB68" s="233">
        <f>VLOOKUP(AQ:AQ,[1]MICHELIN!$B:$O,12,0)</f>
        <v>28409.090909090908</v>
      </c>
      <c r="BC68" s="233">
        <f t="shared" si="63"/>
        <v>1050</v>
      </c>
      <c r="BD68" s="204" t="s">
        <v>3387</v>
      </c>
      <c r="BE68" s="192" t="s">
        <v>4651</v>
      </c>
      <c r="BF68" s="133" t="str">
        <f>IFERROR(VLOOKUP(BE:BE,Q商品!B:E,4,0),"")</f>
        <v>2023年製 CROSSCLIMATE 2 SUV 255/55R18 109W XL オールシーズン 夏冬タイヤ 最短当日発送</v>
      </c>
      <c r="BG68" s="133" t="str">
        <f>IFERROR(VLOOKUP(AQ:AQ,在庫!B:M,12,0),"")</f>
        <v>2023年製</v>
      </c>
      <c r="BH68" s="133">
        <f>IFERROR(VLOOKUP(AQ:AQ,在庫!B:L,10,0),"")</f>
        <v>1</v>
      </c>
      <c r="BI68" s="234" t="str">
        <f>VLOOKUP(AQ:AQ,[1]MICHELIN!$B:$AH,32,0)</f>
        <v/>
      </c>
      <c r="BJ68" s="234" t="str">
        <f>VLOOKUP(AQ:AQ,[1]MICHELIN!$B:$AH,33,0)</f>
        <v/>
      </c>
      <c r="BK68" s="191"/>
      <c r="BL68" s="191"/>
      <c r="BM68" s="191"/>
      <c r="BN68" s="191"/>
      <c r="BO68" s="191"/>
      <c r="BP68" s="191"/>
      <c r="BQ68" s="191"/>
      <c r="BR68" s="191"/>
      <c r="BS68" s="191"/>
      <c r="BT68" s="191"/>
      <c r="BU68" s="191"/>
      <c r="BV68" s="191"/>
      <c r="BW68" s="191"/>
      <c r="BX68" s="191"/>
    </row>
    <row r="69" spans="1:76" s="11" customFormat="1" ht="19.5" customHeight="1">
      <c r="A69" s="11">
        <f t="shared" si="39"/>
        <v>1</v>
      </c>
      <c r="B69" s="239">
        <f t="shared" si="40"/>
        <v>1656514157755</v>
      </c>
      <c r="C69" s="225">
        <f t="shared" si="41"/>
        <v>77</v>
      </c>
      <c r="D69" s="11" t="s">
        <v>4059</v>
      </c>
      <c r="E69" s="358" t="s">
        <v>4785</v>
      </c>
      <c r="F69" s="158" t="s">
        <v>6219</v>
      </c>
      <c r="G69" s="132" t="str">
        <f t="shared" si="42"/>
        <v>14</v>
      </c>
      <c r="H69" s="225">
        <v>1</v>
      </c>
      <c r="I69" s="225">
        <f t="shared" si="43"/>
        <v>1</v>
      </c>
      <c r="J69" s="131"/>
      <c r="K69" s="132" t="s">
        <v>1748</v>
      </c>
      <c r="L69" s="132">
        <v>62</v>
      </c>
      <c r="M69" s="134" t="s">
        <v>3422</v>
      </c>
      <c r="N69" s="226" t="s">
        <v>4732</v>
      </c>
      <c r="O69" s="226">
        <v>0</v>
      </c>
      <c r="P69" s="227">
        <v>9000</v>
      </c>
      <c r="Q69" s="228">
        <f t="shared" si="44"/>
        <v>8111.8181818181811</v>
      </c>
      <c r="R69" s="143">
        <f t="shared" si="45"/>
        <v>0.11487167992827517</v>
      </c>
      <c r="S69" s="192">
        <v>1074475778</v>
      </c>
      <c r="T69" s="285" t="s">
        <v>6593</v>
      </c>
      <c r="U69" s="189">
        <f t="shared" si="46"/>
        <v>9000</v>
      </c>
      <c r="W69" s="229">
        <v>9000</v>
      </c>
      <c r="X69" s="135">
        <f t="shared" si="47"/>
        <v>7180</v>
      </c>
      <c r="Y69" s="230">
        <f t="shared" si="48"/>
        <v>8111.8181818181811</v>
      </c>
      <c r="Z69" s="141">
        <f t="shared" si="49"/>
        <v>7.7222222222222303E-2</v>
      </c>
      <c r="AA69" s="136">
        <f t="shared" si="50"/>
        <v>0.11487167992827517</v>
      </c>
      <c r="AB69" s="144" t="s">
        <v>14114</v>
      </c>
      <c r="AC69" s="144"/>
      <c r="AD69" s="184">
        <f t="shared" si="51"/>
        <v>8823</v>
      </c>
      <c r="AE69" s="182">
        <f t="shared" si="52"/>
        <v>9695</v>
      </c>
      <c r="AF69" s="128">
        <f t="shared" si="53"/>
        <v>872.55</v>
      </c>
      <c r="AG69" s="129">
        <f t="shared" si="54"/>
        <v>177.54999999999995</v>
      </c>
      <c r="AH69" s="130">
        <f t="shared" si="55"/>
        <v>1.8313563692625059E-2</v>
      </c>
      <c r="AI69" s="137">
        <f t="shared" si="56"/>
        <v>695</v>
      </c>
      <c r="AJ69" s="138">
        <f t="shared" si="57"/>
        <v>7.1686436307374937E-2</v>
      </c>
      <c r="AK69" s="138">
        <f t="shared" si="58"/>
        <v>9.655811623565011E-2</v>
      </c>
      <c r="AL69" s="11" t="s">
        <v>13397</v>
      </c>
      <c r="AM69" s="11">
        <f t="shared" si="59"/>
        <v>7853.5</v>
      </c>
      <c r="AN69" s="412">
        <f t="shared" si="60"/>
        <v>7069.545454545454</v>
      </c>
      <c r="AO69" s="412">
        <f t="shared" si="61"/>
        <v>-110.45454545454595</v>
      </c>
      <c r="AP69" s="413">
        <f t="shared" si="62"/>
        <v>-1.5623995370668109E-2</v>
      </c>
      <c r="AQ69" s="192">
        <v>1656514157755</v>
      </c>
      <c r="AR69" s="192">
        <f>VLOOKUP(AQ:AQ,[1]MICHELIN!$B:$O,2,0)</f>
        <v>4985009755747</v>
      </c>
      <c r="AS69" s="192" t="str">
        <f>VLOOKUP(AQ:AQ,[1]MICHELIN!$B:$O,3,0)</f>
        <v>726120</v>
      </c>
      <c r="AT69" s="231" t="str">
        <f>VLOOKUP(AQ:AQ,[1]MICHELIN!$B:$O,4,0)</f>
        <v>CROSSCLIMATE+</v>
      </c>
      <c r="AU69" s="231" t="str">
        <f>VLOOKUP(AQ:AQ,[1]MICHELIN!$B:$O,5,0)</f>
        <v>165/65R14 83T XL</v>
      </c>
      <c r="AV69" s="232" t="str">
        <f>VLOOKUP(AQ:AQ,[1]MICHELIN!$B:$O,6,0)</f>
        <v>165/65R14</v>
      </c>
      <c r="AW69" s="232">
        <f>VLOOKUP(AQ:AQ,[1]MICHELIN!$B:$O,7,0)</f>
        <v>15600</v>
      </c>
      <c r="AX69" s="233">
        <f>VLOOKUP(AQ:AQ,[1]MICHELIN!$B:$K,8,0)</f>
        <v>7180</v>
      </c>
      <c r="AY69" s="233">
        <f>VLOOKUP(AQ:AQ,[1]MICHELIN!$B:$K,9,0)</f>
        <v>77</v>
      </c>
      <c r="AZ69" s="233">
        <f>VLOOKUP(AQ:AQ,[1]MICHELIN!$B:$K,10,0)</f>
        <v>1</v>
      </c>
      <c r="BA69" s="233">
        <f>VLOOKUP(AQ:AQ,[1]MICHELIN!$B:$O,11,0)</f>
        <v>9980</v>
      </c>
      <c r="BB69" s="233">
        <f>VLOOKUP(AQ:AQ,[1]MICHELIN!$B:$O,12,0)</f>
        <v>8595.4545454545441</v>
      </c>
      <c r="BC69" s="233">
        <f t="shared" si="63"/>
        <v>525</v>
      </c>
      <c r="BD69" s="204" t="s">
        <v>3387</v>
      </c>
      <c r="BE69" s="195" t="s">
        <v>4650</v>
      </c>
      <c r="BF69" s="133" t="str">
        <f>IFERROR(VLOOKUP(BE:BE,Q商品!B:E,4,0),"")</f>
        <v>2023年製 CROSSCLIMATE+ 165/65R14 83T XL オールシーズン 夏冬タイヤ 最短当日発送</v>
      </c>
      <c r="BG69" s="133" t="str">
        <f>IFERROR(VLOOKUP(AQ:AQ,在庫!B:M,12,0),"")</f>
        <v>2023年製</v>
      </c>
      <c r="BH69" s="133">
        <f>IFERROR(VLOOKUP(AQ:AQ,在庫!B:L,10,0),"")</f>
        <v>1</v>
      </c>
      <c r="BI69" s="234">
        <f>VLOOKUP(AQ:AQ,[1]MICHELIN!$B:$AH,32,0)</f>
        <v>605922089</v>
      </c>
      <c r="BJ69" s="234">
        <f>VLOOKUP(AQ:AQ,[1]MICHELIN!$B:$AH,33,0)</f>
        <v>605922142</v>
      </c>
      <c r="BK69" s="191"/>
      <c r="BL69" s="191"/>
      <c r="BM69" s="191"/>
      <c r="BN69" s="191"/>
      <c r="BO69" s="191"/>
      <c r="BP69" s="191"/>
      <c r="BQ69" s="191"/>
      <c r="BR69" s="191"/>
      <c r="BS69" s="191"/>
      <c r="BT69" s="191"/>
      <c r="BU69" s="191"/>
      <c r="BV69" s="191"/>
      <c r="BW69" s="191"/>
      <c r="BX69" s="191"/>
    </row>
    <row r="70" spans="1:76" s="11" customFormat="1" ht="19.5" customHeight="1">
      <c r="A70" s="11">
        <f t="shared" si="39"/>
        <v>1</v>
      </c>
      <c r="B70" s="239">
        <f t="shared" si="40"/>
        <v>1656515157754</v>
      </c>
      <c r="C70" s="225">
        <f t="shared" si="41"/>
        <v>28</v>
      </c>
      <c r="D70" s="11" t="s">
        <v>4059</v>
      </c>
      <c r="E70" s="358" t="s">
        <v>1499</v>
      </c>
      <c r="F70" s="158" t="s">
        <v>7081</v>
      </c>
      <c r="G70" s="132" t="str">
        <f t="shared" si="42"/>
        <v>15</v>
      </c>
      <c r="H70" s="225">
        <v>0</v>
      </c>
      <c r="I70" s="225">
        <f t="shared" si="43"/>
        <v>0</v>
      </c>
      <c r="J70" s="131"/>
      <c r="K70" s="132" t="s">
        <v>5186</v>
      </c>
      <c r="L70" s="132">
        <v>63</v>
      </c>
      <c r="M70" s="134"/>
      <c r="N70" s="226"/>
      <c r="O70" s="226"/>
      <c r="P70" s="227"/>
      <c r="Q70" s="228">
        <f t="shared" si="44"/>
        <v>-25.454545454545453</v>
      </c>
      <c r="R70" s="143">
        <f t="shared" si="45"/>
        <v>312.14285714285717</v>
      </c>
      <c r="S70" s="192"/>
      <c r="T70" s="286"/>
      <c r="U70" s="189">
        <f t="shared" si="46"/>
        <v>0</v>
      </c>
      <c r="W70" s="229"/>
      <c r="X70" s="135">
        <f t="shared" si="47"/>
        <v>7920</v>
      </c>
      <c r="Y70" s="230">
        <f t="shared" si="48"/>
        <v>-25.454545454545453</v>
      </c>
      <c r="Z70" s="141" t="str">
        <f t="shared" si="49"/>
        <v/>
      </c>
      <c r="AA70" s="136">
        <f t="shared" si="50"/>
        <v>312.14285714285717</v>
      </c>
      <c r="AB70" s="144" t="s">
        <v>14114</v>
      </c>
      <c r="AC70" s="144"/>
      <c r="AD70" s="184">
        <f t="shared" si="51"/>
        <v>0</v>
      </c>
      <c r="AE70" s="182">
        <f t="shared" si="52"/>
        <v>0</v>
      </c>
      <c r="AF70" s="128">
        <f t="shared" si="53"/>
        <v>0</v>
      </c>
      <c r="AG70" s="129">
        <f t="shared" si="54"/>
        <v>0</v>
      </c>
      <c r="AH70" s="130" t="str">
        <f t="shared" si="55"/>
        <v/>
      </c>
      <c r="AI70" s="137">
        <f t="shared" si="56"/>
        <v>0</v>
      </c>
      <c r="AJ70" s="138" t="str">
        <f t="shared" si="57"/>
        <v/>
      </c>
      <c r="AK70" s="138" t="str">
        <f t="shared" si="58"/>
        <v/>
      </c>
      <c r="AM70" s="11">
        <f t="shared" si="59"/>
        <v>0</v>
      </c>
      <c r="AN70" s="412">
        <f t="shared" si="60"/>
        <v>-25.454545454545453</v>
      </c>
      <c r="AO70" s="412">
        <f t="shared" si="61"/>
        <v>-7945.454545454545</v>
      </c>
      <c r="AP70" s="413">
        <f t="shared" si="62"/>
        <v>312.14285714285717</v>
      </c>
      <c r="AQ70" s="192">
        <v>1656515157754</v>
      </c>
      <c r="AR70" s="192">
        <f>VLOOKUP(AQ:AQ,[1]MICHELIN!$B:$O,2,0)</f>
        <v>4985009755594</v>
      </c>
      <c r="AS70" s="192" t="str">
        <f>VLOOKUP(AQ:AQ,[1]MICHELIN!$B:$O,3,0)</f>
        <v>721950</v>
      </c>
      <c r="AT70" s="231" t="str">
        <f>VLOOKUP(AQ:AQ,[1]MICHELIN!$B:$O,4,0)</f>
        <v>CROSSCLIMATE+</v>
      </c>
      <c r="AU70" s="231" t="str">
        <f>VLOOKUP(AQ:AQ,[1]MICHELIN!$B:$O,5,0)</f>
        <v>165/65R15 85H</v>
      </c>
      <c r="AV70" s="232" t="str">
        <f>VLOOKUP(AQ:AQ,[1]MICHELIN!$B:$O,6,0)</f>
        <v>165/65R15</v>
      </c>
      <c r="AW70" s="232">
        <f>VLOOKUP(AQ:AQ,[1]MICHELIN!$B:$O,7,0)</f>
        <v>17200</v>
      </c>
      <c r="AX70" s="233">
        <f>VLOOKUP(AQ:AQ,[1]MICHELIN!$B:$K,8,0)</f>
        <v>7920</v>
      </c>
      <c r="AY70" s="233">
        <f>VLOOKUP(AQ:AQ,[1]MICHELIN!$B:$K,9,0)</f>
        <v>28</v>
      </c>
      <c r="AZ70" s="233">
        <f>VLOOKUP(AQ:AQ,[1]MICHELIN!$B:$K,10,0)</f>
        <v>0</v>
      </c>
      <c r="BA70" s="233">
        <f>VLOOKUP(AQ:AQ,[1]MICHELIN!$B:$O,11,0)</f>
        <v>11070</v>
      </c>
      <c r="BB70" s="233">
        <f>VLOOKUP(AQ:AQ,[1]MICHELIN!$B:$O,12,0)</f>
        <v>9586.363636363636</v>
      </c>
      <c r="BC70" s="233">
        <f t="shared" si="63"/>
        <v>525</v>
      </c>
      <c r="BD70" s="204" t="s">
        <v>3387</v>
      </c>
      <c r="BE70" s="192"/>
      <c r="BF70" s="133" t="str">
        <f>IFERROR(VLOOKUP(BE:BE,Q商品!B:E,4,0),"")</f>
        <v/>
      </c>
      <c r="BG70" s="133" t="str">
        <f>IFERROR(VLOOKUP(AQ:AQ,在庫!B:M,12,0),"")</f>
        <v/>
      </c>
      <c r="BH70" s="133" t="str">
        <f>IFERROR(VLOOKUP(AQ:AQ,在庫!B:L,10,0),"")</f>
        <v/>
      </c>
      <c r="BI70" s="234">
        <f>VLOOKUP(AQ:AQ,[1]MICHELIN!$B:$AH,32,0)</f>
        <v>605922085</v>
      </c>
      <c r="BJ70" s="234">
        <f>VLOOKUP(AQ:AQ,[1]MICHELIN!$B:$AH,33,0)</f>
        <v>605922138</v>
      </c>
      <c r="BK70" s="191"/>
      <c r="BL70" s="191"/>
      <c r="BM70" s="191"/>
      <c r="BN70" s="191"/>
      <c r="BO70" s="191"/>
      <c r="BP70" s="191"/>
      <c r="BQ70" s="191"/>
      <c r="BR70" s="191"/>
      <c r="BS70" s="191"/>
      <c r="BT70" s="191"/>
      <c r="BU70" s="191"/>
      <c r="BV70" s="191"/>
      <c r="BW70" s="191"/>
      <c r="BX70" s="191"/>
    </row>
    <row r="71" spans="1:76" s="11" customFormat="1" ht="19.5" customHeight="1">
      <c r="A71" s="11">
        <f t="shared" si="39"/>
        <v>1</v>
      </c>
      <c r="B71" s="239">
        <f t="shared" si="40"/>
        <v>1657014157733</v>
      </c>
      <c r="C71" s="225">
        <f t="shared" si="41"/>
        <v>24</v>
      </c>
      <c r="D71" s="11" t="s">
        <v>4059</v>
      </c>
      <c r="E71" s="11" t="s">
        <v>12129</v>
      </c>
      <c r="F71" s="158" t="s">
        <v>5855</v>
      </c>
      <c r="G71" s="132" t="str">
        <f t="shared" si="42"/>
        <v>14</v>
      </c>
      <c r="H71" s="225">
        <v>45</v>
      </c>
      <c r="I71" s="225">
        <f t="shared" si="43"/>
        <v>45</v>
      </c>
      <c r="J71" s="131">
        <v>2245</v>
      </c>
      <c r="K71" s="132" t="s">
        <v>1748</v>
      </c>
      <c r="L71" s="132">
        <v>64</v>
      </c>
      <c r="M71" s="134" t="s">
        <v>1782</v>
      </c>
      <c r="N71" s="226" t="s">
        <v>14243</v>
      </c>
      <c r="O71" s="226" t="s">
        <v>1980</v>
      </c>
      <c r="P71" s="227">
        <v>9070</v>
      </c>
      <c r="Q71" s="228">
        <f t="shared" si="44"/>
        <v>8223.6363636363621</v>
      </c>
      <c r="R71" s="143">
        <f t="shared" si="45"/>
        <v>0.13298695556046855</v>
      </c>
      <c r="S71" s="192">
        <v>1074476296</v>
      </c>
      <c r="T71" s="289" t="s">
        <v>6594</v>
      </c>
      <c r="U71" s="189">
        <f t="shared" si="46"/>
        <v>8170</v>
      </c>
      <c r="V71" s="11">
        <v>900</v>
      </c>
      <c r="W71" s="229">
        <v>9070</v>
      </c>
      <c r="X71" s="135">
        <f t="shared" si="47"/>
        <v>7130</v>
      </c>
      <c r="Y71" s="230">
        <f t="shared" si="48"/>
        <v>8223.6363636363621</v>
      </c>
      <c r="Z71" s="141">
        <f t="shared" si="49"/>
        <v>1.0447761194029903E-2</v>
      </c>
      <c r="AA71" s="136">
        <f t="shared" si="50"/>
        <v>0.13298695556046855</v>
      </c>
      <c r="AB71" s="144" t="s">
        <v>14340</v>
      </c>
      <c r="AC71" s="144"/>
      <c r="AD71" s="184">
        <f t="shared" si="51"/>
        <v>8009</v>
      </c>
      <c r="AE71" s="182">
        <f t="shared" si="52"/>
        <v>8801</v>
      </c>
      <c r="AF71" s="128">
        <f t="shared" si="53"/>
        <v>792.08999999999992</v>
      </c>
      <c r="AG71" s="129">
        <f t="shared" si="54"/>
        <v>161.08999999999992</v>
      </c>
      <c r="AH71" s="130">
        <f t="shared" si="55"/>
        <v>1.8303601863424602E-2</v>
      </c>
      <c r="AI71" s="137">
        <f t="shared" si="56"/>
        <v>631</v>
      </c>
      <c r="AJ71" s="138">
        <f t="shared" si="57"/>
        <v>7.1696398136575384E-2</v>
      </c>
      <c r="AK71" s="138">
        <f t="shared" si="58"/>
        <v>0.11468335369704395</v>
      </c>
      <c r="AL71" s="11" t="s">
        <v>13397</v>
      </c>
      <c r="AM71" s="11">
        <f t="shared" si="59"/>
        <v>7128.9</v>
      </c>
      <c r="AN71" s="412">
        <f t="shared" si="60"/>
        <v>6458.9999999999991</v>
      </c>
      <c r="AO71" s="412">
        <f t="shared" si="61"/>
        <v>-671.00000000000091</v>
      </c>
      <c r="AP71" s="413">
        <f t="shared" si="62"/>
        <v>-0.10388605047220947</v>
      </c>
      <c r="AQ71" s="192">
        <v>1657014157733</v>
      </c>
      <c r="AR71" s="192">
        <f>VLOOKUP(AQ:AQ,[1]MICHELIN!$B:$O,2,0)</f>
        <v>4985009755549</v>
      </c>
      <c r="AS71" s="192" t="str">
        <f>VLOOKUP(AQ:AQ,[1]MICHELIN!$B:$O,3,0)</f>
        <v>721900</v>
      </c>
      <c r="AT71" s="231" t="str">
        <f>VLOOKUP(AQ:AQ,[1]MICHELIN!$B:$O,4,0)</f>
        <v>CROSSCLIMATE+</v>
      </c>
      <c r="AU71" s="231" t="str">
        <f>VLOOKUP(AQ:AQ,[1]MICHELIN!$B:$O,5,0)</f>
        <v>165/70R14 85T XL</v>
      </c>
      <c r="AV71" s="232" t="str">
        <f>VLOOKUP(AQ:AQ,[1]MICHELIN!$B:$O,6,0)</f>
        <v>165/70R14</v>
      </c>
      <c r="AW71" s="232">
        <f>VLOOKUP(AQ:AQ,[1]MICHELIN!$B:$O,7,0)</f>
        <v>15500</v>
      </c>
      <c r="AX71" s="233">
        <f>VLOOKUP(AQ:AQ,[1]MICHELIN!$B:$K,8,0)</f>
        <v>7130</v>
      </c>
      <c r="AY71" s="233">
        <f>VLOOKUP(AQ:AQ,[1]MICHELIN!$B:$K,9,0)</f>
        <v>24</v>
      </c>
      <c r="AZ71" s="233">
        <f>VLOOKUP(AQ:AQ,[1]MICHELIN!$B:$K,10,0)</f>
        <v>45</v>
      </c>
      <c r="BA71" s="233">
        <f>VLOOKUP(AQ:AQ,[1]MICHELIN!$B:$O,11,0)</f>
        <v>9800</v>
      </c>
      <c r="BB71" s="233">
        <f>VLOOKUP(AQ:AQ,[1]MICHELIN!$B:$O,12,0)</f>
        <v>8431.818181818182</v>
      </c>
      <c r="BC71" s="233">
        <f t="shared" si="63"/>
        <v>524.99999999999818</v>
      </c>
      <c r="BD71" s="204" t="s">
        <v>3387</v>
      </c>
      <c r="BE71" s="195" t="s">
        <v>1798</v>
      </c>
      <c r="BF71" s="133" t="str">
        <f>IFERROR(VLOOKUP(BE:BE,Q商品!B:E,4,0),"")</f>
        <v>2022年製 CROSS CLIMATE+ 165/70R14 85T XL オールシーズンタイヤ 夏冬タイヤ 最短当日発送</v>
      </c>
      <c r="BG71" s="133" t="str">
        <f>IFERROR(VLOOKUP(AQ:AQ,在庫!B:M,12,0),"")</f>
        <v>2022年製</v>
      </c>
      <c r="BH71" s="133">
        <f>IFERROR(VLOOKUP(AQ:AQ,在庫!B:L,10,0),"")</f>
        <v>4</v>
      </c>
      <c r="BI71" s="234">
        <f>VLOOKUP(AQ:AQ,[1]MICHELIN!$B:$AH,32,0)</f>
        <v>605922086</v>
      </c>
      <c r="BJ71" s="234">
        <f>VLOOKUP(AQ:AQ,[1]MICHELIN!$B:$AH,33,0)</f>
        <v>605922139</v>
      </c>
      <c r="BK71" s="191"/>
      <c r="BL71" s="191"/>
      <c r="BM71" s="191"/>
      <c r="BN71" s="191"/>
      <c r="BO71" s="191"/>
      <c r="BP71" s="191"/>
      <c r="BQ71" s="191"/>
      <c r="BR71" s="191"/>
      <c r="BS71" s="191"/>
      <c r="BT71" s="191"/>
      <c r="BU71" s="191"/>
      <c r="BV71" s="191"/>
      <c r="BW71" s="191"/>
      <c r="BX71" s="191"/>
    </row>
    <row r="72" spans="1:76" s="11" customFormat="1" ht="19.5" customHeight="1">
      <c r="A72" s="11">
        <f t="shared" si="39"/>
        <v>1</v>
      </c>
      <c r="B72" s="239">
        <f t="shared" si="40"/>
        <v>1756514157738</v>
      </c>
      <c r="C72" s="225">
        <f t="shared" si="41"/>
        <v>40</v>
      </c>
      <c r="D72" s="11" t="s">
        <v>4059</v>
      </c>
      <c r="E72" s="11" t="s">
        <v>834</v>
      </c>
      <c r="F72" s="158" t="s">
        <v>5856</v>
      </c>
      <c r="G72" s="132" t="str">
        <f t="shared" si="42"/>
        <v>14</v>
      </c>
      <c r="H72" s="225">
        <v>4</v>
      </c>
      <c r="I72" s="225">
        <f t="shared" si="43"/>
        <v>4</v>
      </c>
      <c r="J72" s="131"/>
      <c r="K72" s="132" t="s">
        <v>1748</v>
      </c>
      <c r="L72" s="132">
        <v>65</v>
      </c>
      <c r="M72" s="134" t="s">
        <v>3422</v>
      </c>
      <c r="N72" s="226" t="s">
        <v>6178</v>
      </c>
      <c r="O72" s="226">
        <v>0</v>
      </c>
      <c r="P72" s="227">
        <v>10300</v>
      </c>
      <c r="Q72" s="228">
        <f t="shared" si="44"/>
        <v>9327.2727272727261</v>
      </c>
      <c r="R72" s="143">
        <f t="shared" si="45"/>
        <v>0.11656920077972699</v>
      </c>
      <c r="S72" s="192">
        <v>1074476731</v>
      </c>
      <c r="T72" s="285" t="s">
        <v>6595</v>
      </c>
      <c r="U72" s="189">
        <f t="shared" si="46"/>
        <v>10300</v>
      </c>
      <c r="W72" s="229">
        <v>10300</v>
      </c>
      <c r="X72" s="135">
        <f t="shared" si="47"/>
        <v>8240</v>
      </c>
      <c r="Y72" s="230">
        <f t="shared" si="48"/>
        <v>9327.2727272727261</v>
      </c>
      <c r="Z72" s="141">
        <f t="shared" si="49"/>
        <v>7.72815533980582E-2</v>
      </c>
      <c r="AA72" s="136">
        <f t="shared" si="50"/>
        <v>0.11656920077972699</v>
      </c>
      <c r="AB72" s="144" t="s">
        <v>14114</v>
      </c>
      <c r="AC72" s="144"/>
      <c r="AD72" s="184">
        <f t="shared" si="51"/>
        <v>10098</v>
      </c>
      <c r="AE72" s="182">
        <f t="shared" si="52"/>
        <v>11096</v>
      </c>
      <c r="AF72" s="128">
        <f t="shared" si="53"/>
        <v>998.64</v>
      </c>
      <c r="AG72" s="129">
        <f t="shared" si="54"/>
        <v>202.64</v>
      </c>
      <c r="AH72" s="130">
        <f t="shared" si="55"/>
        <v>1.8262436914203314E-2</v>
      </c>
      <c r="AI72" s="137">
        <f t="shared" si="56"/>
        <v>796</v>
      </c>
      <c r="AJ72" s="138">
        <f t="shared" si="57"/>
        <v>7.173756308579668E-2</v>
      </c>
      <c r="AK72" s="138">
        <f t="shared" si="58"/>
        <v>9.8306763865523672E-2</v>
      </c>
      <c r="AL72" s="11" t="s">
        <v>13397</v>
      </c>
      <c r="AM72" s="11">
        <f t="shared" si="59"/>
        <v>8988.4</v>
      </c>
      <c r="AN72" s="412">
        <f t="shared" si="60"/>
        <v>8134.9090909090901</v>
      </c>
      <c r="AO72" s="412">
        <f t="shared" si="61"/>
        <v>-105.09090909090992</v>
      </c>
      <c r="AP72" s="413">
        <f t="shared" si="62"/>
        <v>-1.2918510571722422E-2</v>
      </c>
      <c r="AQ72" s="192">
        <v>1756514157738</v>
      </c>
      <c r="AR72" s="192">
        <f>VLOOKUP(AQ:AQ,[1]MICHELIN!$B:$O,2,0)</f>
        <v>4985009755556</v>
      </c>
      <c r="AS72" s="192" t="str">
        <f>VLOOKUP(AQ:AQ,[1]MICHELIN!$B:$O,3,0)</f>
        <v>721910</v>
      </c>
      <c r="AT72" s="231" t="str">
        <f>VLOOKUP(AQ:AQ,[1]MICHELIN!$B:$O,4,0)</f>
        <v>CROSSCLIMATE+</v>
      </c>
      <c r="AU72" s="231" t="str">
        <f>VLOOKUP(AQ:AQ,[1]MICHELIN!$B:$O,5,0)</f>
        <v>175/65R14 86H XL</v>
      </c>
      <c r="AV72" s="232" t="str">
        <f>VLOOKUP(AQ:AQ,[1]MICHELIN!$B:$O,6,0)</f>
        <v>175/65R14</v>
      </c>
      <c r="AW72" s="232">
        <f>VLOOKUP(AQ:AQ,[1]MICHELIN!$B:$O,7,0)</f>
        <v>17900</v>
      </c>
      <c r="AX72" s="233">
        <f>VLOOKUP(AQ:AQ,[1]MICHELIN!$B:$K,8,0)</f>
        <v>8240</v>
      </c>
      <c r="AY72" s="233">
        <f>VLOOKUP(AQ:AQ,[1]MICHELIN!$B:$K,9,0)</f>
        <v>40</v>
      </c>
      <c r="AZ72" s="233">
        <f>VLOOKUP(AQ:AQ,[1]MICHELIN!$B:$K,10,0)</f>
        <v>4</v>
      </c>
      <c r="BA72" s="233">
        <f>VLOOKUP(AQ:AQ,[1]MICHELIN!$B:$O,11,0)</f>
        <v>11280</v>
      </c>
      <c r="BB72" s="233">
        <f>VLOOKUP(AQ:AQ,[1]MICHELIN!$B:$O,12,0)</f>
        <v>9777.2727272727261</v>
      </c>
      <c r="BC72" s="233">
        <f t="shared" si="63"/>
        <v>525</v>
      </c>
      <c r="BD72" s="204" t="s">
        <v>3387</v>
      </c>
      <c r="BE72" s="195" t="s">
        <v>279</v>
      </c>
      <c r="BF72" s="133" t="str">
        <f>IFERROR(VLOOKUP(BE:BE,Q商品!B:E,4,0),"")</f>
        <v>2023年製 CROSS CLIMATE+ 175/65R14 86H XL オールシーズン 夏冬タイヤ 最短当日発送</v>
      </c>
      <c r="BG72" s="133" t="str">
        <f>IFERROR(VLOOKUP(AQ:AQ,在庫!B:M,12,0),"")</f>
        <v>2023年製</v>
      </c>
      <c r="BH72" s="133">
        <f>IFERROR(VLOOKUP(AQ:AQ,在庫!B:L,10,0),"")</f>
        <v>1</v>
      </c>
      <c r="BI72" s="234">
        <f>VLOOKUP(AQ:AQ,[1]MICHELIN!$B:$AH,32,0)</f>
        <v>605922088</v>
      </c>
      <c r="BJ72" s="234">
        <f>VLOOKUP(AQ:AQ,[1]MICHELIN!$B:$AH,33,0)</f>
        <v>605922141</v>
      </c>
      <c r="BK72" s="191"/>
      <c r="BL72" s="191"/>
      <c r="BM72" s="191"/>
      <c r="BN72" s="191"/>
      <c r="BO72" s="191"/>
      <c r="BP72" s="191"/>
      <c r="BQ72" s="191"/>
      <c r="BR72" s="191"/>
      <c r="BS72" s="191"/>
      <c r="BT72" s="191"/>
      <c r="BU72" s="191"/>
      <c r="BV72" s="191"/>
      <c r="BW72" s="191"/>
      <c r="BX72" s="191"/>
    </row>
    <row r="73" spans="1:76" s="11" customFormat="1" ht="19.5" customHeight="1">
      <c r="A73" s="11">
        <f t="shared" si="39"/>
        <v>1</v>
      </c>
      <c r="B73" s="239">
        <f t="shared" si="40"/>
        <v>1757014157730</v>
      </c>
      <c r="C73" s="225">
        <f t="shared" si="41"/>
        <v>20</v>
      </c>
      <c r="D73" s="11" t="s">
        <v>4059</v>
      </c>
      <c r="E73" s="11" t="s">
        <v>836</v>
      </c>
      <c r="F73" s="158" t="s">
        <v>1685</v>
      </c>
      <c r="G73" s="132" t="str">
        <f t="shared" si="42"/>
        <v>14</v>
      </c>
      <c r="H73" s="225">
        <v>20</v>
      </c>
      <c r="I73" s="225">
        <f t="shared" si="43"/>
        <v>20</v>
      </c>
      <c r="J73" s="131" t="s">
        <v>14231</v>
      </c>
      <c r="K73" s="132" t="s">
        <v>1748</v>
      </c>
      <c r="L73" s="132">
        <v>66</v>
      </c>
      <c r="M73" s="134" t="s">
        <v>14217</v>
      </c>
      <c r="N73" s="226" t="s">
        <v>14244</v>
      </c>
      <c r="O73" s="226" t="s">
        <v>2890</v>
      </c>
      <c r="P73" s="227">
        <v>11007</v>
      </c>
      <c r="Q73" s="228">
        <f t="shared" si="44"/>
        <v>9988.181818181818</v>
      </c>
      <c r="R73" s="143">
        <f t="shared" si="45"/>
        <v>0.21707472467461544</v>
      </c>
      <c r="S73" s="192">
        <v>1074476297</v>
      </c>
      <c r="T73" s="285" t="s">
        <v>6596</v>
      </c>
      <c r="U73" s="189">
        <f t="shared" si="46"/>
        <v>10107</v>
      </c>
      <c r="V73" s="11">
        <v>900</v>
      </c>
      <c r="W73" s="229">
        <v>11007</v>
      </c>
      <c r="X73" s="135">
        <f t="shared" si="47"/>
        <v>7820</v>
      </c>
      <c r="Y73" s="230">
        <f t="shared" si="48"/>
        <v>9988.181818181818</v>
      </c>
      <c r="Z73" s="141">
        <f t="shared" si="49"/>
        <v>7.5046904315196894E-2</v>
      </c>
      <c r="AA73" s="136">
        <f t="shared" si="50"/>
        <v>0.21707472467461544</v>
      </c>
      <c r="AB73" s="144" t="s">
        <v>14340</v>
      </c>
      <c r="AC73" s="144"/>
      <c r="AD73" s="184">
        <f t="shared" si="51"/>
        <v>9908</v>
      </c>
      <c r="AE73" s="182">
        <f t="shared" si="52"/>
        <v>10887</v>
      </c>
      <c r="AF73" s="128">
        <f t="shared" si="53"/>
        <v>979.82999999999993</v>
      </c>
      <c r="AG73" s="129">
        <f t="shared" si="54"/>
        <v>199.82999999999993</v>
      </c>
      <c r="AH73" s="130">
        <f t="shared" si="55"/>
        <v>1.8354918710388531E-2</v>
      </c>
      <c r="AI73" s="137">
        <f t="shared" si="56"/>
        <v>780</v>
      </c>
      <c r="AJ73" s="138">
        <f t="shared" si="57"/>
        <v>7.1645081289611459E-2</v>
      </c>
      <c r="AK73" s="138">
        <f t="shared" si="58"/>
        <v>0.19871980596422692</v>
      </c>
      <c r="AM73" s="11">
        <f t="shared" si="59"/>
        <v>8819.2999999999993</v>
      </c>
      <c r="AN73" s="412">
        <f t="shared" si="60"/>
        <v>7999.3636363636351</v>
      </c>
      <c r="AO73" s="412">
        <f t="shared" si="61"/>
        <v>179.36363636363512</v>
      </c>
      <c r="AP73" s="413">
        <f t="shared" si="62"/>
        <v>2.2422238132578577E-2</v>
      </c>
      <c r="AQ73" s="192">
        <v>1757014157730</v>
      </c>
      <c r="AR73" s="192">
        <f>VLOOKUP(AQ:AQ,[1]MICHELIN!$B:$O,2,0)</f>
        <v>4985009755563</v>
      </c>
      <c r="AS73" s="192" t="str">
        <f>VLOOKUP(AQ:AQ,[1]MICHELIN!$B:$O,3,0)</f>
        <v>721920</v>
      </c>
      <c r="AT73" s="231" t="str">
        <f>VLOOKUP(AQ:AQ,[1]MICHELIN!$B:$O,4,0)</f>
        <v>CROSSCLIMATE+</v>
      </c>
      <c r="AU73" s="231" t="str">
        <f>VLOOKUP(AQ:AQ,[1]MICHELIN!$B:$O,5,0)</f>
        <v>175/70R14 88T XL</v>
      </c>
      <c r="AV73" s="232" t="str">
        <f>VLOOKUP(AQ:AQ,[1]MICHELIN!$B:$O,6,0)</f>
        <v>175/70R14</v>
      </c>
      <c r="AW73" s="232">
        <f>VLOOKUP(AQ:AQ,[1]MICHELIN!$B:$O,7,0)</f>
        <v>17000</v>
      </c>
      <c r="AX73" s="233">
        <f>VLOOKUP(AQ:AQ,[1]MICHELIN!$B:$K,8,0)</f>
        <v>7820</v>
      </c>
      <c r="AY73" s="233">
        <f>VLOOKUP(AQ:AQ,[1]MICHELIN!$B:$K,9,0)</f>
        <v>20</v>
      </c>
      <c r="AZ73" s="233">
        <f>VLOOKUP(AQ:AQ,[1]MICHELIN!$B:$K,10,0)</f>
        <v>20</v>
      </c>
      <c r="BA73" s="233">
        <f>VLOOKUP(AQ:AQ,[1]MICHELIN!$B:$O,11,0)</f>
        <v>10680</v>
      </c>
      <c r="BB73" s="233">
        <f>VLOOKUP(AQ:AQ,[1]MICHELIN!$B:$O,12,0)</f>
        <v>9231.8181818181802</v>
      </c>
      <c r="BC73" s="233">
        <f t="shared" si="63"/>
        <v>525.00000000000182</v>
      </c>
      <c r="BD73" s="204" t="s">
        <v>3387</v>
      </c>
      <c r="BE73" s="192" t="s">
        <v>280</v>
      </c>
      <c r="BF73" s="133" t="str">
        <f>IFERROR(VLOOKUP(BE:BE,Q商品!B:E,4,0),"")</f>
        <v>2022年製 CROSS CLIMATE+ 175/70R14 88T XL オールシーズン 夏冬タイヤ 最短当日発送</v>
      </c>
      <c r="BG73" s="133" t="str">
        <f>IFERROR(VLOOKUP(AQ:AQ,在庫!B:M,12,0),"")</f>
        <v>2022年製</v>
      </c>
      <c r="BH73" s="133">
        <f>IFERROR(VLOOKUP(AQ:AQ,在庫!B:L,10,0),"")</f>
        <v>2</v>
      </c>
      <c r="BI73" s="234">
        <f>VLOOKUP(AQ:AQ,[1]MICHELIN!$B:$AH,32,0)</f>
        <v>605922087</v>
      </c>
      <c r="BJ73" s="234">
        <f>VLOOKUP(AQ:AQ,[1]MICHELIN!$B:$AH,33,0)</f>
        <v>605922140</v>
      </c>
      <c r="BK73" s="191"/>
      <c r="BL73" s="191"/>
      <c r="BM73" s="191"/>
      <c r="BN73" s="191"/>
      <c r="BO73" s="191"/>
      <c r="BP73" s="191"/>
      <c r="BQ73" s="191"/>
      <c r="BR73" s="191"/>
      <c r="BS73" s="191"/>
      <c r="BT73" s="191"/>
      <c r="BU73" s="191"/>
      <c r="BV73" s="191"/>
      <c r="BW73" s="191"/>
      <c r="BX73" s="191"/>
    </row>
    <row r="74" spans="1:76" s="11" customFormat="1" ht="19.5" customHeight="1">
      <c r="A74" s="11">
        <f t="shared" si="39"/>
        <v>1</v>
      </c>
      <c r="B74" s="239">
        <f t="shared" si="40"/>
        <v>1756015157756</v>
      </c>
      <c r="C74" s="225">
        <f t="shared" si="41"/>
        <v>16</v>
      </c>
      <c r="D74" s="11" t="s">
        <v>4059</v>
      </c>
      <c r="E74" s="11" t="s">
        <v>4786</v>
      </c>
      <c r="F74" s="158" t="s">
        <v>5857</v>
      </c>
      <c r="G74" s="132" t="str">
        <f t="shared" si="42"/>
        <v>15</v>
      </c>
      <c r="H74" s="225">
        <v>8</v>
      </c>
      <c r="I74" s="225">
        <f t="shared" si="43"/>
        <v>8</v>
      </c>
      <c r="J74" s="131" t="s">
        <v>14231</v>
      </c>
      <c r="K74" s="132" t="s">
        <v>1748</v>
      </c>
      <c r="L74" s="132">
        <v>67</v>
      </c>
      <c r="M74" s="134" t="s">
        <v>13410</v>
      </c>
      <c r="N74" s="226" t="s">
        <v>14245</v>
      </c>
      <c r="O74" s="226" t="s">
        <v>1777</v>
      </c>
      <c r="P74" s="227">
        <v>12500</v>
      </c>
      <c r="Q74" s="228">
        <f t="shared" si="44"/>
        <v>11349.090909090908</v>
      </c>
      <c r="R74" s="143">
        <f t="shared" si="45"/>
        <v>0.1770265940403716</v>
      </c>
      <c r="S74" s="192">
        <v>1074475794</v>
      </c>
      <c r="T74" s="285" t="s">
        <v>6597</v>
      </c>
      <c r="U74" s="189">
        <f t="shared" si="46"/>
        <v>12500</v>
      </c>
      <c r="W74" s="229">
        <v>12500</v>
      </c>
      <c r="X74" s="135">
        <f t="shared" si="47"/>
        <v>9340</v>
      </c>
      <c r="Y74" s="230">
        <f t="shared" si="48"/>
        <v>11349.090909090908</v>
      </c>
      <c r="Z74" s="141">
        <f t="shared" si="49"/>
        <v>7.7199999999999935E-2</v>
      </c>
      <c r="AA74" s="136">
        <f t="shared" si="50"/>
        <v>0.1770265940403716</v>
      </c>
      <c r="AB74" s="144" t="s">
        <v>14340</v>
      </c>
      <c r="AC74" s="144"/>
      <c r="AD74" s="184">
        <f t="shared" si="51"/>
        <v>12254</v>
      </c>
      <c r="AE74" s="182">
        <f t="shared" si="52"/>
        <v>13465</v>
      </c>
      <c r="AF74" s="128">
        <f t="shared" si="53"/>
        <v>1211.8499999999999</v>
      </c>
      <c r="AG74" s="129">
        <f t="shared" si="54"/>
        <v>246.84999999999991</v>
      </c>
      <c r="AH74" s="130">
        <f t="shared" si="55"/>
        <v>1.833271444485703E-2</v>
      </c>
      <c r="AI74" s="137">
        <f t="shared" si="56"/>
        <v>965</v>
      </c>
      <c r="AJ74" s="138">
        <f t="shared" si="57"/>
        <v>7.1667285555142957E-2</v>
      </c>
      <c r="AK74" s="138">
        <f t="shared" si="58"/>
        <v>0.15869387959551456</v>
      </c>
      <c r="AL74" s="11" t="s">
        <v>13397</v>
      </c>
      <c r="AM74" s="11">
        <f t="shared" si="59"/>
        <v>10907.5</v>
      </c>
      <c r="AN74" s="412">
        <f t="shared" si="60"/>
        <v>9901.363636363636</v>
      </c>
      <c r="AO74" s="412">
        <f t="shared" si="61"/>
        <v>561.36363636363603</v>
      </c>
      <c r="AP74" s="413">
        <f t="shared" si="62"/>
        <v>5.6695588302804911E-2</v>
      </c>
      <c r="AQ74" s="192">
        <v>1756015157756</v>
      </c>
      <c r="AR74" s="192">
        <f>VLOOKUP(AQ:AQ,[1]MICHELIN!$B:$O,2,0)</f>
        <v>4985009755600</v>
      </c>
      <c r="AS74" s="192" t="str">
        <f>VLOOKUP(AQ:AQ,[1]MICHELIN!$B:$O,3,0)</f>
        <v>721960</v>
      </c>
      <c r="AT74" s="231" t="str">
        <f>VLOOKUP(AQ:AQ,[1]MICHELIN!$B:$O,4,0)</f>
        <v>CROSSCLIMATE+</v>
      </c>
      <c r="AU74" s="231" t="str">
        <f>VLOOKUP(AQ:AQ,[1]MICHELIN!$B:$O,5,0)</f>
        <v>175/60R15 85H XL</v>
      </c>
      <c r="AV74" s="232" t="str">
        <f>VLOOKUP(AQ:AQ,[1]MICHELIN!$B:$O,6,0)</f>
        <v>175/60R15</v>
      </c>
      <c r="AW74" s="232">
        <f>VLOOKUP(AQ:AQ,[1]MICHELIN!$B:$O,7,0)</f>
        <v>20300</v>
      </c>
      <c r="AX74" s="233">
        <f>VLOOKUP(AQ:AQ,[1]MICHELIN!$B:$K,8,0)</f>
        <v>9340</v>
      </c>
      <c r="AY74" s="233">
        <f>VLOOKUP(AQ:AQ,[1]MICHELIN!$B:$K,9,0)</f>
        <v>16</v>
      </c>
      <c r="AZ74" s="233">
        <f>VLOOKUP(AQ:AQ,[1]MICHELIN!$B:$K,10,0)</f>
        <v>8</v>
      </c>
      <c r="BA74" s="233">
        <f>VLOOKUP(AQ:AQ,[1]MICHELIN!$B:$O,11,0)</f>
        <v>12800</v>
      </c>
      <c r="BB74" s="233">
        <f>VLOOKUP(AQ:AQ,[1]MICHELIN!$B:$O,12,0)</f>
        <v>11159.090909090908</v>
      </c>
      <c r="BC74" s="233">
        <f t="shared" si="63"/>
        <v>525</v>
      </c>
      <c r="BD74" s="204" t="s">
        <v>3387</v>
      </c>
      <c r="BE74" s="195" t="s">
        <v>2877</v>
      </c>
      <c r="BF74" s="133" t="str">
        <f>IFERROR(VLOOKUP(BE:BE,Q商品!B:E,4,0),"")</f>
        <v>2022年製 CROSSCLIMATE+ 175/60R15 85H XL オールシーズン 夏冬タイヤ 最短当日発送</v>
      </c>
      <c r="BG74" s="133" t="str">
        <f>IFERROR(VLOOKUP(AQ:AQ,在庫!B:M,12,0),"")</f>
        <v>2022年製</v>
      </c>
      <c r="BH74" s="133">
        <f>IFERROR(VLOOKUP(AQ:AQ,在庫!B:L,10,0),"")</f>
        <v>1</v>
      </c>
      <c r="BI74" s="234">
        <f>VLOOKUP(AQ:AQ,[1]MICHELIN!$B:$AH,32,0)</f>
        <v>605922084</v>
      </c>
      <c r="BJ74" s="234">
        <f>VLOOKUP(AQ:AQ,[1]MICHELIN!$B:$AH,33,0)</f>
        <v>605922137</v>
      </c>
      <c r="BK74" s="191"/>
      <c r="BL74" s="191"/>
      <c r="BM74" s="191"/>
      <c r="BN74" s="191"/>
      <c r="BO74" s="191"/>
      <c r="BP74" s="191"/>
      <c r="BQ74" s="191"/>
      <c r="BR74" s="191"/>
      <c r="BS74" s="191"/>
      <c r="BT74" s="191"/>
      <c r="BU74" s="191"/>
      <c r="BV74" s="191"/>
      <c r="BW74" s="191"/>
      <c r="BX74" s="191"/>
    </row>
    <row r="75" spans="1:76" s="11" customFormat="1" ht="19.5" customHeight="1">
      <c r="A75" s="11">
        <f t="shared" si="39"/>
        <v>1</v>
      </c>
      <c r="B75" s="239">
        <f t="shared" si="40"/>
        <v>1856514157735</v>
      </c>
      <c r="C75" s="225">
        <f t="shared" si="41"/>
        <v>6</v>
      </c>
      <c r="D75" s="11" t="s">
        <v>4059</v>
      </c>
      <c r="E75" s="11" t="s">
        <v>1498</v>
      </c>
      <c r="F75" s="158" t="s">
        <v>5858</v>
      </c>
      <c r="G75" s="132" t="str">
        <f t="shared" si="42"/>
        <v>14</v>
      </c>
      <c r="H75" s="225">
        <v>8</v>
      </c>
      <c r="I75" s="225">
        <f t="shared" si="43"/>
        <v>8</v>
      </c>
      <c r="J75" s="131" t="s">
        <v>14231</v>
      </c>
      <c r="K75" s="132" t="s">
        <v>1748</v>
      </c>
      <c r="L75" s="132">
        <v>68</v>
      </c>
      <c r="M75" s="134" t="s">
        <v>14217</v>
      </c>
      <c r="N75" s="226" t="s">
        <v>14246</v>
      </c>
      <c r="O75" s="226" t="s">
        <v>2890</v>
      </c>
      <c r="P75" s="227">
        <v>12793</v>
      </c>
      <c r="Q75" s="228">
        <f t="shared" si="44"/>
        <v>11624.545454545454</v>
      </c>
      <c r="R75" s="143">
        <f t="shared" si="45"/>
        <v>0.2317979197622585</v>
      </c>
      <c r="S75" s="192">
        <v>1074475793</v>
      </c>
      <c r="T75" s="285" t="s">
        <v>6598</v>
      </c>
      <c r="U75" s="189">
        <f t="shared" si="46"/>
        <v>11893</v>
      </c>
      <c r="V75" s="11">
        <v>900</v>
      </c>
      <c r="W75" s="229">
        <v>12793</v>
      </c>
      <c r="X75" s="135">
        <f t="shared" si="47"/>
        <v>8930</v>
      </c>
      <c r="Y75" s="230">
        <f t="shared" si="48"/>
        <v>11624.545454545454</v>
      </c>
      <c r="Z75" s="141">
        <f t="shared" si="49"/>
        <v>7.5463779064887104E-2</v>
      </c>
      <c r="AA75" s="136">
        <f t="shared" si="50"/>
        <v>0.2317979197622585</v>
      </c>
      <c r="AB75" s="144" t="s">
        <v>14340</v>
      </c>
      <c r="AC75" s="144"/>
      <c r="AD75" s="184">
        <f t="shared" si="51"/>
        <v>11659</v>
      </c>
      <c r="AE75" s="182">
        <f t="shared" si="52"/>
        <v>12812</v>
      </c>
      <c r="AF75" s="128">
        <f t="shared" si="53"/>
        <v>1153.08</v>
      </c>
      <c r="AG75" s="129">
        <f t="shared" si="54"/>
        <v>234.07999999999993</v>
      </c>
      <c r="AH75" s="130">
        <f t="shared" si="55"/>
        <v>1.827037152669372E-2</v>
      </c>
      <c r="AI75" s="137">
        <f t="shared" si="56"/>
        <v>919</v>
      </c>
      <c r="AJ75" s="138">
        <f t="shared" si="57"/>
        <v>7.1729628473306273E-2</v>
      </c>
      <c r="AK75" s="138">
        <f t="shared" si="58"/>
        <v>0.21352754823556477</v>
      </c>
      <c r="AL75" s="11" t="s">
        <v>13397</v>
      </c>
      <c r="AM75" s="11">
        <f t="shared" si="59"/>
        <v>10377.799999999999</v>
      </c>
      <c r="AN75" s="412">
        <f t="shared" si="60"/>
        <v>9428.9090909090901</v>
      </c>
      <c r="AO75" s="412">
        <f t="shared" si="61"/>
        <v>498.90909090909008</v>
      </c>
      <c r="AP75" s="413">
        <f t="shared" si="62"/>
        <v>5.2912705605584288E-2</v>
      </c>
      <c r="AQ75" s="192">
        <v>1856514157735</v>
      </c>
      <c r="AR75" s="192">
        <f>VLOOKUP(AQ:AQ,[1]MICHELIN!$B:$O,2,0)</f>
        <v>4985009755587</v>
      </c>
      <c r="AS75" s="192" t="str">
        <f>VLOOKUP(AQ:AQ,[1]MICHELIN!$B:$O,3,0)</f>
        <v>721940</v>
      </c>
      <c r="AT75" s="231" t="str">
        <f>VLOOKUP(AQ:AQ,[1]MICHELIN!$B:$O,4,0)</f>
        <v>CROSSCLIMATE+</v>
      </c>
      <c r="AU75" s="231" t="str">
        <f>VLOOKUP(AQ:AQ,[1]MICHELIN!$B:$O,5,0)</f>
        <v>185/65R14 90H XL</v>
      </c>
      <c r="AV75" s="232" t="str">
        <f>VLOOKUP(AQ:AQ,[1]MICHELIN!$B:$O,6,0)</f>
        <v>185/65R14</v>
      </c>
      <c r="AW75" s="232">
        <f>VLOOKUP(AQ:AQ,[1]MICHELIN!$B:$O,7,0)</f>
        <v>19400</v>
      </c>
      <c r="AX75" s="233">
        <f>VLOOKUP(AQ:AQ,[1]MICHELIN!$B:$K,8,0)</f>
        <v>8930</v>
      </c>
      <c r="AY75" s="233">
        <f>VLOOKUP(AQ:AQ,[1]MICHELIN!$B:$K,9,0)</f>
        <v>6</v>
      </c>
      <c r="AZ75" s="233">
        <f>VLOOKUP(AQ:AQ,[1]MICHELIN!$B:$K,10,0)</f>
        <v>8</v>
      </c>
      <c r="BA75" s="233">
        <f>VLOOKUP(AQ:AQ,[1]MICHELIN!$B:$O,11,0)</f>
        <v>12180</v>
      </c>
      <c r="BB75" s="233">
        <f>VLOOKUP(AQ:AQ,[1]MICHELIN!$B:$O,12,0)</f>
        <v>10595.454545454544</v>
      </c>
      <c r="BC75" s="233">
        <f t="shared" si="63"/>
        <v>525</v>
      </c>
      <c r="BD75" s="204" t="s">
        <v>3387</v>
      </c>
      <c r="BE75" s="195" t="s">
        <v>2878</v>
      </c>
      <c r="BF75" s="133" t="str">
        <f>IFERROR(VLOOKUP(BE:BE,Q商品!B:E,4,0),"")</f>
        <v>2022年製以降 CROSSCLIMATE+ 185/65R14 90H XL オールシーズン 夏冬タイヤ 最短当日発送</v>
      </c>
      <c r="BG75" s="133" t="str">
        <f>IFERROR(VLOOKUP(AQ:AQ,在庫!B:M,12,0),"")</f>
        <v>2022年製</v>
      </c>
      <c r="BH75" s="133">
        <f>IFERROR(VLOOKUP(AQ:AQ,在庫!B:L,10,0),"")</f>
        <v>2</v>
      </c>
      <c r="BI75" s="234">
        <f>VLOOKUP(AQ:AQ,[1]MICHELIN!$B:$AH,32,0)</f>
        <v>605922090</v>
      </c>
      <c r="BJ75" s="234">
        <f>VLOOKUP(AQ:AQ,[1]MICHELIN!$B:$AH,33,0)</f>
        <v>605922143</v>
      </c>
      <c r="BK75" s="191"/>
      <c r="BL75" s="191"/>
      <c r="BM75" s="191"/>
      <c r="BN75" s="191"/>
      <c r="BO75" s="191"/>
      <c r="BP75" s="191"/>
      <c r="BQ75" s="191"/>
      <c r="BR75" s="191"/>
      <c r="BS75" s="191"/>
      <c r="BT75" s="191"/>
      <c r="BU75" s="191"/>
      <c r="BV75" s="191"/>
      <c r="BW75" s="191"/>
      <c r="BX75" s="191"/>
    </row>
    <row r="76" spans="1:76" s="11" customFormat="1" ht="19.5" customHeight="1">
      <c r="A76" s="237">
        <f t="shared" si="39"/>
        <v>1</v>
      </c>
      <c r="B76" s="249">
        <f t="shared" si="40"/>
        <v>1856515159752</v>
      </c>
      <c r="C76" s="225">
        <f t="shared" si="41"/>
        <v>0</v>
      </c>
      <c r="D76" s="11" t="s">
        <v>4059</v>
      </c>
      <c r="E76" s="358" t="s">
        <v>1550</v>
      </c>
      <c r="F76" s="158"/>
      <c r="G76" s="132" t="str">
        <f t="shared" si="42"/>
        <v>15</v>
      </c>
      <c r="H76" s="225">
        <v>0</v>
      </c>
      <c r="I76" s="225">
        <f t="shared" si="43"/>
        <v>0</v>
      </c>
      <c r="J76" s="131"/>
      <c r="K76" s="132" t="s">
        <v>5186</v>
      </c>
      <c r="L76" s="132">
        <v>69</v>
      </c>
      <c r="M76" s="134"/>
      <c r="N76" s="226"/>
      <c r="O76" s="226"/>
      <c r="P76" s="227"/>
      <c r="Q76" s="228">
        <f t="shared" si="44"/>
        <v>0</v>
      </c>
      <c r="R76" s="143" t="str">
        <f t="shared" si="45"/>
        <v/>
      </c>
      <c r="S76" s="238"/>
      <c r="T76" s="288"/>
      <c r="U76" s="189">
        <f t="shared" si="46"/>
        <v>0</v>
      </c>
      <c r="W76" s="229"/>
      <c r="X76" s="135">
        <f t="shared" si="47"/>
        <v>6387</v>
      </c>
      <c r="Y76" s="230">
        <f t="shared" si="48"/>
        <v>0</v>
      </c>
      <c r="Z76" s="141" t="str">
        <f t="shared" si="49"/>
        <v/>
      </c>
      <c r="AA76" s="136" t="str">
        <f t="shared" si="50"/>
        <v/>
      </c>
      <c r="AB76" s="309" t="s">
        <v>14114</v>
      </c>
      <c r="AC76" s="144"/>
      <c r="AD76" s="184">
        <f t="shared" si="51"/>
        <v>0</v>
      </c>
      <c r="AE76" s="182">
        <f t="shared" si="52"/>
        <v>0</v>
      </c>
      <c r="AF76" s="128">
        <f t="shared" si="53"/>
        <v>0</v>
      </c>
      <c r="AG76" s="129">
        <f t="shared" si="54"/>
        <v>0</v>
      </c>
      <c r="AH76" s="130" t="str">
        <f t="shared" si="55"/>
        <v/>
      </c>
      <c r="AI76" s="137">
        <f t="shared" si="56"/>
        <v>0</v>
      </c>
      <c r="AJ76" s="138" t="str">
        <f t="shared" si="57"/>
        <v/>
      </c>
      <c r="AK76" s="138" t="str">
        <f t="shared" si="58"/>
        <v/>
      </c>
      <c r="AM76" s="11">
        <f t="shared" si="59"/>
        <v>0</v>
      </c>
      <c r="AN76" s="412">
        <f t="shared" si="60"/>
        <v>0</v>
      </c>
      <c r="AO76" s="412">
        <f t="shared" si="61"/>
        <v>-6387</v>
      </c>
      <c r="AP76" s="413" t="e">
        <f t="shared" si="62"/>
        <v>#DIV/0!</v>
      </c>
      <c r="AQ76" s="192">
        <v>1856515159752</v>
      </c>
      <c r="AR76" s="192">
        <f>VLOOKUP(AQ:AQ,[1]MICHELIN!$B:$O,2,0)</f>
        <v>4985009755167</v>
      </c>
      <c r="AS76" s="192" t="str">
        <f>VLOOKUP(AQ:AQ,[1]MICHELIN!$B:$O,3,0)</f>
        <v/>
      </c>
      <c r="AT76" s="231" t="str">
        <f>VLOOKUP(AQ:AQ,[1]MICHELIN!$B:$O,4,0)</f>
        <v>CROSSCLIMATE+（並行）</v>
      </c>
      <c r="AU76" s="231" t="str">
        <f>VLOOKUP(AQ:AQ,[1]MICHELIN!$B:$O,5,0)</f>
        <v>185/65R15 92T XL</v>
      </c>
      <c r="AV76" s="232" t="str">
        <f>VLOOKUP(AQ:AQ,[1]MICHELIN!$B:$O,6,0)</f>
        <v>185/65R15</v>
      </c>
      <c r="AW76" s="232" t="str">
        <f>VLOOKUP(AQ:AQ,[1]MICHELIN!$B:$O,7,0)</f>
        <v/>
      </c>
      <c r="AX76" s="233">
        <f>VLOOKUP(AQ:AQ,[1]MICHELIN!$B:$K,8,0)</f>
        <v>6387</v>
      </c>
      <c r="AY76" s="233">
        <f>VLOOKUP(AQ:AQ,[1]MICHELIN!$B:$K,9,0)</f>
        <v>0</v>
      </c>
      <c r="AZ76" s="233">
        <f>VLOOKUP(AQ:AQ,[1]MICHELIN!$B:$K,10,0)</f>
        <v>0</v>
      </c>
      <c r="BA76" s="233">
        <f>VLOOKUP(AQ:AQ,[1]MICHELIN!$B:$O,11,0)</f>
        <v>7480</v>
      </c>
      <c r="BB76" s="233">
        <f>VLOOKUP(AQ:AQ,[1]MICHELIN!$B:$O,12,0)</f>
        <v>6322.7272727272721</v>
      </c>
      <c r="BC76" s="233">
        <f t="shared" si="63"/>
        <v>525</v>
      </c>
      <c r="BD76" s="204" t="s">
        <v>3388</v>
      </c>
      <c r="BE76" s="192"/>
      <c r="BF76" s="133" t="str">
        <f>IFERROR(VLOOKUP(BE:BE,Q商品!B:E,4,0),"")</f>
        <v/>
      </c>
      <c r="BG76" s="133" t="str">
        <f>IFERROR(VLOOKUP(AQ:AQ,在庫!B:M,12,0),"")</f>
        <v/>
      </c>
      <c r="BH76" s="133" t="str">
        <f>IFERROR(VLOOKUP(AQ:AQ,在庫!B:L,10,0),"")</f>
        <v/>
      </c>
      <c r="BI76" s="234" t="str">
        <f>VLOOKUP(AQ:AQ,[1]MICHELIN!$B:$AH,32,0)</f>
        <v/>
      </c>
      <c r="BJ76" s="234" t="str">
        <f>VLOOKUP(AQ:AQ,[1]MICHELIN!$B:$AH,33,0)</f>
        <v/>
      </c>
      <c r="BK76" s="191"/>
      <c r="BL76" s="191"/>
      <c r="BM76" s="191"/>
      <c r="BN76" s="191"/>
      <c r="BO76" s="191"/>
      <c r="BP76" s="191"/>
      <c r="BQ76" s="191"/>
      <c r="BR76" s="191"/>
      <c r="BS76" s="191"/>
      <c r="BT76" s="191"/>
      <c r="BU76" s="191"/>
      <c r="BV76" s="191"/>
      <c r="BW76" s="191"/>
      <c r="BX76" s="191"/>
    </row>
    <row r="77" spans="1:76" s="11" customFormat="1" ht="19.5" customHeight="1">
      <c r="A77" s="11">
        <f t="shared" si="39"/>
        <v>1</v>
      </c>
      <c r="B77" s="239">
        <f t="shared" si="40"/>
        <v>2056515157751</v>
      </c>
      <c r="C77" s="225">
        <f t="shared" si="41"/>
        <v>5</v>
      </c>
      <c r="D77" s="11" t="s">
        <v>4059</v>
      </c>
      <c r="E77" s="11" t="s">
        <v>4787</v>
      </c>
      <c r="F77" s="158" t="s">
        <v>5859</v>
      </c>
      <c r="G77" s="132" t="str">
        <f t="shared" si="42"/>
        <v>15</v>
      </c>
      <c r="H77" s="225">
        <v>61</v>
      </c>
      <c r="I77" s="225">
        <f t="shared" si="43"/>
        <v>61</v>
      </c>
      <c r="J77" s="131" t="s">
        <v>14231</v>
      </c>
      <c r="K77" s="132" t="s">
        <v>1748</v>
      </c>
      <c r="L77" s="132">
        <v>70</v>
      </c>
      <c r="M77" s="134" t="s">
        <v>14217</v>
      </c>
      <c r="N77" s="226" t="s">
        <v>14247</v>
      </c>
      <c r="O77" s="226" t="s">
        <v>2890</v>
      </c>
      <c r="P77" s="227">
        <v>17010</v>
      </c>
      <c r="Q77" s="228">
        <f t="shared" si="44"/>
        <v>15459.090909090908</v>
      </c>
      <c r="R77" s="143">
        <f t="shared" si="45"/>
        <v>0.21146721552484557</v>
      </c>
      <c r="S77" s="192">
        <v>1074475792</v>
      </c>
      <c r="T77" s="285" t="s">
        <v>6599</v>
      </c>
      <c r="U77" s="189">
        <f t="shared" si="46"/>
        <v>16110</v>
      </c>
      <c r="V77" s="11">
        <v>900</v>
      </c>
      <c r="W77" s="229">
        <v>17010</v>
      </c>
      <c r="X77" s="135">
        <f t="shared" si="47"/>
        <v>12190</v>
      </c>
      <c r="Y77" s="230">
        <f t="shared" si="48"/>
        <v>15459.090909090908</v>
      </c>
      <c r="Z77" s="141">
        <f t="shared" si="49"/>
        <v>7.6007439553626766E-2</v>
      </c>
      <c r="AA77" s="136">
        <f t="shared" si="50"/>
        <v>0.21146721552484557</v>
      </c>
      <c r="AB77" s="144" t="s">
        <v>14340</v>
      </c>
      <c r="AC77" s="144"/>
      <c r="AD77" s="184">
        <f t="shared" si="51"/>
        <v>15794</v>
      </c>
      <c r="AE77" s="182">
        <f t="shared" si="52"/>
        <v>17356</v>
      </c>
      <c r="AF77" s="128">
        <f t="shared" si="53"/>
        <v>1562.04</v>
      </c>
      <c r="AG77" s="129">
        <f t="shared" si="54"/>
        <v>316.03999999999996</v>
      </c>
      <c r="AH77" s="130">
        <f t="shared" si="55"/>
        <v>1.8209264807559345E-2</v>
      </c>
      <c r="AI77" s="137">
        <f t="shared" si="56"/>
        <v>1246</v>
      </c>
      <c r="AJ77" s="138">
        <f t="shared" si="57"/>
        <v>7.1790735192440655E-2</v>
      </c>
      <c r="AK77" s="138">
        <f t="shared" si="58"/>
        <v>0.19325795071728621</v>
      </c>
      <c r="AM77" s="11">
        <f t="shared" si="59"/>
        <v>14058.4</v>
      </c>
      <c r="AN77" s="412">
        <f t="shared" si="60"/>
        <v>12775.81818181818</v>
      </c>
      <c r="AO77" s="412">
        <f t="shared" si="61"/>
        <v>585.81818181818016</v>
      </c>
      <c r="AP77" s="413">
        <f t="shared" si="62"/>
        <v>4.5853672420908695E-2</v>
      </c>
      <c r="AQ77" s="192">
        <v>2056515157751</v>
      </c>
      <c r="AR77" s="192">
        <f>VLOOKUP(AQ:AQ,[1]MICHELIN!$B:$O,2,0)</f>
        <v>4985009755389</v>
      </c>
      <c r="AS77" s="192" t="str">
        <f>VLOOKUP(AQ:AQ,[1]MICHELIN!$B:$O,3,0)</f>
        <v>717370</v>
      </c>
      <c r="AT77" s="231" t="str">
        <f>VLOOKUP(AQ:AQ,[1]MICHELIN!$B:$O,4,0)</f>
        <v>CROSSCLIMATE+</v>
      </c>
      <c r="AU77" s="231" t="str">
        <f>VLOOKUP(AQ:AQ,[1]MICHELIN!$B:$O,5,0)</f>
        <v>205/65R15 99V XL</v>
      </c>
      <c r="AV77" s="232" t="str">
        <f>VLOOKUP(AQ:AQ,[1]MICHELIN!$B:$O,6,0)</f>
        <v>205/65R15</v>
      </c>
      <c r="AW77" s="232">
        <f>VLOOKUP(AQ:AQ,[1]MICHELIN!$B:$O,7,0)</f>
        <v>26500</v>
      </c>
      <c r="AX77" s="233">
        <f>VLOOKUP(AQ:AQ,[1]MICHELIN!$B:$K,8,0)</f>
        <v>12190</v>
      </c>
      <c r="AY77" s="233">
        <f>VLOOKUP(AQ:AQ,[1]MICHELIN!$B:$K,9,0)</f>
        <v>5</v>
      </c>
      <c r="AZ77" s="233">
        <f>VLOOKUP(AQ:AQ,[1]MICHELIN!$B:$K,10,0)</f>
        <v>61</v>
      </c>
      <c r="BA77" s="233">
        <f>VLOOKUP(AQ:AQ,[1]MICHELIN!$B:$O,11,0)</f>
        <v>16480</v>
      </c>
      <c r="BB77" s="233">
        <f>VLOOKUP(AQ:AQ,[1]MICHELIN!$B:$O,12,0)</f>
        <v>14027.272727272726</v>
      </c>
      <c r="BC77" s="233">
        <f t="shared" si="63"/>
        <v>1050</v>
      </c>
      <c r="BD77" s="204" t="s">
        <v>3387</v>
      </c>
      <c r="BE77" s="192" t="s">
        <v>2879</v>
      </c>
      <c r="BF77" s="133" t="str">
        <f>IFERROR(VLOOKUP(BE:BE,Q商品!B:E,4,0),"")</f>
        <v>2022年製 CROSSCLIMATE+ 205/65R15 99V XL オールシーズン 夏冬タイヤ 最短当日発送</v>
      </c>
      <c r="BG77" s="133" t="str">
        <f>IFERROR(VLOOKUP(AQ:AQ,在庫!B:M,12,0),"")</f>
        <v>2022年製</v>
      </c>
      <c r="BH77" s="133">
        <f>IFERROR(VLOOKUP(AQ:AQ,在庫!B:L,10,0),"")</f>
        <v>4</v>
      </c>
      <c r="BI77" s="234">
        <f>VLOOKUP(AQ:AQ,[1]MICHELIN!$B:$AH,32,0)</f>
        <v>605922083</v>
      </c>
      <c r="BJ77" s="234">
        <f>VLOOKUP(AQ:AQ,[1]MICHELIN!$B:$AH,33,0)</f>
        <v>605922136</v>
      </c>
      <c r="BK77" s="191"/>
      <c r="BL77" s="191"/>
      <c r="BM77" s="191"/>
      <c r="BN77" s="191"/>
      <c r="BO77" s="191"/>
      <c r="BP77" s="191"/>
      <c r="BQ77" s="191"/>
      <c r="BR77" s="191"/>
      <c r="BS77" s="191"/>
      <c r="BT77" s="191"/>
      <c r="BU77" s="191"/>
      <c r="BV77" s="191"/>
      <c r="BW77" s="191"/>
      <c r="BX77" s="191"/>
    </row>
    <row r="78" spans="1:76" s="11" customFormat="1" ht="19.5" customHeight="1">
      <c r="A78" s="237">
        <f t="shared" si="39"/>
        <v>1</v>
      </c>
      <c r="B78" s="249">
        <f t="shared" si="40"/>
        <v>1956515159964</v>
      </c>
      <c r="C78" s="225">
        <f t="shared" si="41"/>
        <v>0</v>
      </c>
      <c r="D78" s="11" t="s">
        <v>4059</v>
      </c>
      <c r="E78" s="358" t="s">
        <v>845</v>
      </c>
      <c r="F78" s="158"/>
      <c r="G78" s="132" t="str">
        <f t="shared" si="42"/>
        <v>15</v>
      </c>
      <c r="H78" s="225">
        <v>0</v>
      </c>
      <c r="I78" s="225">
        <f t="shared" si="43"/>
        <v>0</v>
      </c>
      <c r="J78" s="131"/>
      <c r="K78" s="132" t="s">
        <v>5186</v>
      </c>
      <c r="L78" s="132">
        <v>71</v>
      </c>
      <c r="M78" s="134"/>
      <c r="N78" s="226"/>
      <c r="O78" s="226"/>
      <c r="P78" s="227"/>
      <c r="Q78" s="228">
        <f t="shared" si="44"/>
        <v>0</v>
      </c>
      <c r="R78" s="143" t="str">
        <f t="shared" si="45"/>
        <v/>
      </c>
      <c r="S78" s="238">
        <v>1074476397</v>
      </c>
      <c r="T78" s="288" t="s">
        <v>6600</v>
      </c>
      <c r="U78" s="189">
        <f t="shared" si="46"/>
        <v>0</v>
      </c>
      <c r="W78" s="229"/>
      <c r="X78" s="135">
        <f t="shared" si="47"/>
        <v>7674</v>
      </c>
      <c r="Y78" s="230">
        <f t="shared" si="48"/>
        <v>0</v>
      </c>
      <c r="Z78" s="141" t="str">
        <f t="shared" si="49"/>
        <v/>
      </c>
      <c r="AA78" s="136" t="str">
        <f t="shared" si="50"/>
        <v/>
      </c>
      <c r="AB78" s="309" t="s">
        <v>14114</v>
      </c>
      <c r="AC78" s="144"/>
      <c r="AD78" s="184">
        <f t="shared" si="51"/>
        <v>0</v>
      </c>
      <c r="AE78" s="182">
        <f t="shared" si="52"/>
        <v>0</v>
      </c>
      <c r="AF78" s="128">
        <f t="shared" si="53"/>
        <v>0</v>
      </c>
      <c r="AG78" s="129">
        <f t="shared" si="54"/>
        <v>0</v>
      </c>
      <c r="AH78" s="130" t="str">
        <f t="shared" si="55"/>
        <v/>
      </c>
      <c r="AI78" s="137">
        <f t="shared" si="56"/>
        <v>0</v>
      </c>
      <c r="AJ78" s="138" t="str">
        <f t="shared" si="57"/>
        <v/>
      </c>
      <c r="AK78" s="138" t="str">
        <f t="shared" si="58"/>
        <v/>
      </c>
      <c r="AL78" s="11" t="s">
        <v>13397</v>
      </c>
      <c r="AM78" s="11">
        <f t="shared" si="59"/>
        <v>0</v>
      </c>
      <c r="AN78" s="412">
        <f t="shared" si="60"/>
        <v>0</v>
      </c>
      <c r="AO78" s="412">
        <f t="shared" si="61"/>
        <v>-7674</v>
      </c>
      <c r="AP78" s="413" t="e">
        <f t="shared" si="62"/>
        <v>#DIV/0!</v>
      </c>
      <c r="AQ78" s="192">
        <v>1956515159964</v>
      </c>
      <c r="AR78" s="192">
        <f>VLOOKUP(AQ:AQ,[1]MICHELIN!$B:$O,2,0)</f>
        <v>4985009753576</v>
      </c>
      <c r="AS78" s="192" t="str">
        <f>VLOOKUP(AQ:AQ,[1]MICHELIN!$B:$O,3,0)</f>
        <v/>
      </c>
      <c r="AT78" s="231" t="str">
        <f>VLOOKUP(AQ:AQ,[1]MICHELIN!$B:$O,4,0)</f>
        <v>CROSSCLIMATE 2（並行）</v>
      </c>
      <c r="AU78" s="231" t="str">
        <f>VLOOKUP(AQ:AQ,[1]MICHELIN!$B:$O,5,0)</f>
        <v>195/65R15 91H</v>
      </c>
      <c r="AV78" s="232" t="str">
        <f>VLOOKUP(AQ:AQ,[1]MICHELIN!$B:$O,6,0)</f>
        <v>195/65R15</v>
      </c>
      <c r="AW78" s="232" t="str">
        <f>VLOOKUP(AQ:AQ,[1]MICHELIN!$B:$O,7,0)</f>
        <v/>
      </c>
      <c r="AX78" s="233">
        <f>VLOOKUP(AQ:AQ,[1]MICHELIN!$B:$K,8,0)</f>
        <v>7674</v>
      </c>
      <c r="AY78" s="233">
        <f>VLOOKUP(AQ:AQ,[1]MICHELIN!$B:$K,9,0)</f>
        <v>0</v>
      </c>
      <c r="AZ78" s="233">
        <f>VLOOKUP(AQ:AQ,[1]MICHELIN!$B:$K,10,0)</f>
        <v>0</v>
      </c>
      <c r="BA78" s="233">
        <f>VLOOKUP(AQ:AQ,[1]MICHELIN!$B:$O,11,0)</f>
        <v>11800</v>
      </c>
      <c r="BB78" s="233">
        <f>VLOOKUP(AQ:AQ,[1]MICHELIN!$B:$O,12,0)</f>
        <v>10250</v>
      </c>
      <c r="BC78" s="233">
        <f t="shared" si="63"/>
        <v>524.99999999999818</v>
      </c>
      <c r="BD78" s="204" t="s">
        <v>3388</v>
      </c>
      <c r="BE78" s="195" t="s">
        <v>267</v>
      </c>
      <c r="BF78" s="133" t="str">
        <f>IFERROR(VLOOKUP(BE:BE,Q商品!B:E,4,0),"")</f>
        <v>2022年製 CROSSCLIMATE2 195/65R15 91H オールシーズン 夏冬タイヤ 最短当日発送</v>
      </c>
      <c r="BG78" s="133" t="str">
        <f>IFERROR(VLOOKUP(AQ:AQ,在庫!B:M,12,0),"")</f>
        <v/>
      </c>
      <c r="BH78" s="133" t="str">
        <f>IFERROR(VLOOKUP(AQ:AQ,在庫!B:L,10,0),"")</f>
        <v/>
      </c>
      <c r="BI78" s="234" t="str">
        <f>VLOOKUP(AQ:AQ,[1]MICHELIN!$B:$AH,32,0)</f>
        <v/>
      </c>
      <c r="BJ78" s="234" t="str">
        <f>VLOOKUP(AQ:AQ,[1]MICHELIN!$B:$AH,33,0)</f>
        <v/>
      </c>
      <c r="BK78" s="191"/>
      <c r="BL78" s="191"/>
      <c r="BM78" s="191"/>
      <c r="BN78" s="191"/>
      <c r="BO78" s="191"/>
      <c r="BP78" s="191"/>
      <c r="BQ78" s="191"/>
      <c r="BR78" s="191"/>
      <c r="BS78" s="191"/>
      <c r="BT78" s="191"/>
      <c r="BU78" s="191"/>
      <c r="BV78" s="191"/>
      <c r="BW78" s="191"/>
      <c r="BX78" s="191"/>
    </row>
    <row r="79" spans="1:76" s="11" customFormat="1" ht="19.5" customHeight="1">
      <c r="A79" s="237">
        <f t="shared" si="39"/>
        <v>1</v>
      </c>
      <c r="B79" s="249">
        <f t="shared" si="40"/>
        <v>2055516159962</v>
      </c>
      <c r="C79" s="225">
        <f t="shared" si="41"/>
        <v>0</v>
      </c>
      <c r="D79" s="11" t="s">
        <v>4059</v>
      </c>
      <c r="E79" s="358" t="s">
        <v>739</v>
      </c>
      <c r="F79" s="158"/>
      <c r="G79" s="132" t="str">
        <f t="shared" si="42"/>
        <v>16</v>
      </c>
      <c r="H79" s="225">
        <v>0</v>
      </c>
      <c r="I79" s="225">
        <f t="shared" si="43"/>
        <v>0</v>
      </c>
      <c r="J79" s="131"/>
      <c r="K79" s="132" t="s">
        <v>5186</v>
      </c>
      <c r="L79" s="132">
        <v>72</v>
      </c>
      <c r="M79" s="134"/>
      <c r="N79" s="226"/>
      <c r="O79" s="226"/>
      <c r="P79" s="227"/>
      <c r="Q79" s="228">
        <f t="shared" si="44"/>
        <v>0</v>
      </c>
      <c r="R79" s="143" t="str">
        <f t="shared" si="45"/>
        <v/>
      </c>
      <c r="S79" s="238">
        <v>1074476398</v>
      </c>
      <c r="T79" s="288" t="s">
        <v>6601</v>
      </c>
      <c r="U79" s="189">
        <f t="shared" si="46"/>
        <v>0</v>
      </c>
      <c r="W79" s="229"/>
      <c r="X79" s="135">
        <f t="shared" si="47"/>
        <v>8999</v>
      </c>
      <c r="Y79" s="230">
        <f t="shared" si="48"/>
        <v>0</v>
      </c>
      <c r="Z79" s="141" t="str">
        <f t="shared" si="49"/>
        <v/>
      </c>
      <c r="AA79" s="136" t="str">
        <f t="shared" si="50"/>
        <v/>
      </c>
      <c r="AB79" s="309" t="s">
        <v>14114</v>
      </c>
      <c r="AC79" s="144"/>
      <c r="AD79" s="184">
        <f t="shared" si="51"/>
        <v>0</v>
      </c>
      <c r="AE79" s="182">
        <f t="shared" si="52"/>
        <v>0</v>
      </c>
      <c r="AF79" s="128">
        <f t="shared" si="53"/>
        <v>0</v>
      </c>
      <c r="AG79" s="129">
        <f t="shared" si="54"/>
        <v>0</v>
      </c>
      <c r="AH79" s="130" t="str">
        <f t="shared" si="55"/>
        <v/>
      </c>
      <c r="AI79" s="137">
        <f t="shared" si="56"/>
        <v>0</v>
      </c>
      <c r="AJ79" s="138" t="str">
        <f t="shared" si="57"/>
        <v/>
      </c>
      <c r="AK79" s="138" t="str">
        <f t="shared" si="58"/>
        <v/>
      </c>
      <c r="AL79" s="11" t="s">
        <v>13397</v>
      </c>
      <c r="AM79" s="11">
        <f t="shared" si="59"/>
        <v>0</v>
      </c>
      <c r="AN79" s="412">
        <f t="shared" si="60"/>
        <v>0</v>
      </c>
      <c r="AO79" s="412">
        <f t="shared" si="61"/>
        <v>-8999</v>
      </c>
      <c r="AP79" s="413" t="e">
        <f t="shared" si="62"/>
        <v>#DIV/0!</v>
      </c>
      <c r="AQ79" s="192">
        <v>2055516159962</v>
      </c>
      <c r="AR79" s="192">
        <f>VLOOKUP(AQ:AQ,[1]MICHELIN!$B:$O,2,0)</f>
        <v>4985009753385</v>
      </c>
      <c r="AS79" s="192" t="str">
        <f>VLOOKUP(AQ:AQ,[1]MICHELIN!$B:$O,3,0)</f>
        <v/>
      </c>
      <c r="AT79" s="231" t="str">
        <f>VLOOKUP(AQ:AQ,[1]MICHELIN!$B:$O,4,0)</f>
        <v>CROSSCLIMATE 2（並行）</v>
      </c>
      <c r="AU79" s="231" t="str">
        <f>VLOOKUP(AQ:AQ,[1]MICHELIN!$B:$O,5,0)</f>
        <v>205/55R16 91V（ストップ）</v>
      </c>
      <c r="AV79" s="232" t="str">
        <f>VLOOKUP(AQ:AQ,[1]MICHELIN!$B:$O,6,0)</f>
        <v>205/55R16</v>
      </c>
      <c r="AW79" s="232" t="str">
        <f>VLOOKUP(AQ:AQ,[1]MICHELIN!$B:$O,7,0)</f>
        <v/>
      </c>
      <c r="AX79" s="233">
        <f>VLOOKUP(AQ:AQ,[1]MICHELIN!$B:$K,8,0)</f>
        <v>8999</v>
      </c>
      <c r="AY79" s="233">
        <f>VLOOKUP(AQ:AQ,[1]MICHELIN!$B:$K,9,0)</f>
        <v>0</v>
      </c>
      <c r="AZ79" s="233">
        <f>VLOOKUP(AQ:AQ,[1]MICHELIN!$B:$K,10,0)</f>
        <v>0</v>
      </c>
      <c r="BA79" s="233">
        <f>VLOOKUP(AQ:AQ,[1]MICHELIN!$B:$O,11,0)</f>
        <v>15800</v>
      </c>
      <c r="BB79" s="233">
        <f>VLOOKUP(AQ:AQ,[1]MICHELIN!$B:$O,12,0)</f>
        <v>13886.363636363636</v>
      </c>
      <c r="BC79" s="233">
        <f t="shared" si="63"/>
        <v>525</v>
      </c>
      <c r="BD79" s="204" t="s">
        <v>3388</v>
      </c>
      <c r="BE79" s="195" t="s">
        <v>268</v>
      </c>
      <c r="BF79" s="133" t="str">
        <f>IFERROR(VLOOKUP(BE:BE,Q商品!B:E,4,0),"")</f>
        <v>2021年製 CROSSCLIMATE2 205/55R16 91V オールシーズン 夏冬タイヤ 最短当日発送</v>
      </c>
      <c r="BG79" s="133" t="str">
        <f>IFERROR(VLOOKUP(AQ:AQ,在庫!B:M,12,0),"")</f>
        <v/>
      </c>
      <c r="BH79" s="133" t="str">
        <f>IFERROR(VLOOKUP(AQ:AQ,在庫!B:L,10,0),"")</f>
        <v/>
      </c>
      <c r="BI79" s="234" t="str">
        <f>VLOOKUP(AQ:AQ,[1]MICHELIN!$B:$AH,32,0)</f>
        <v/>
      </c>
      <c r="BJ79" s="234" t="str">
        <f>VLOOKUP(AQ:AQ,[1]MICHELIN!$B:$AH,33,0)</f>
        <v/>
      </c>
      <c r="BK79" s="191"/>
      <c r="BL79" s="191"/>
      <c r="BM79" s="191"/>
      <c r="BN79" s="191"/>
      <c r="BO79" s="191"/>
      <c r="BP79" s="191"/>
      <c r="BQ79" s="191"/>
      <c r="BR79" s="191"/>
      <c r="BS79" s="191"/>
      <c r="BT79" s="191"/>
      <c r="BU79" s="191"/>
      <c r="BV79" s="191"/>
      <c r="BW79" s="191"/>
      <c r="BX79" s="191"/>
    </row>
    <row r="80" spans="1:76" s="11" customFormat="1" ht="19.5" customHeight="1">
      <c r="A80" s="11">
        <f t="shared" si="39"/>
        <v>1</v>
      </c>
      <c r="B80" s="239">
        <f t="shared" si="40"/>
        <v>2157015158016</v>
      </c>
      <c r="C80" s="225">
        <f t="shared" si="41"/>
        <v>56</v>
      </c>
      <c r="D80" s="11" t="s">
        <v>4059</v>
      </c>
      <c r="E80" s="11" t="s">
        <v>6400</v>
      </c>
      <c r="F80" s="158" t="s">
        <v>6220</v>
      </c>
      <c r="G80" s="132" t="str">
        <f t="shared" si="42"/>
        <v>15</v>
      </c>
      <c r="H80" s="225">
        <v>12</v>
      </c>
      <c r="I80" s="225">
        <f t="shared" si="43"/>
        <v>12</v>
      </c>
      <c r="J80" s="131">
        <v>774</v>
      </c>
      <c r="K80" s="132" t="s">
        <v>1748</v>
      </c>
      <c r="L80" s="132">
        <v>73</v>
      </c>
      <c r="M80" s="134" t="s">
        <v>13410</v>
      </c>
      <c r="N80" s="226" t="s">
        <v>14248</v>
      </c>
      <c r="O80" s="226" t="s">
        <v>1777</v>
      </c>
      <c r="P80" s="227">
        <v>21100</v>
      </c>
      <c r="Q80" s="228">
        <f t="shared" si="44"/>
        <v>19130.909090909088</v>
      </c>
      <c r="R80" s="143">
        <f t="shared" si="45"/>
        <v>0.10929481087245758</v>
      </c>
      <c r="S80" s="192" t="s">
        <v>7615</v>
      </c>
      <c r="T80" s="285" t="s">
        <v>7617</v>
      </c>
      <c r="U80" s="189">
        <f t="shared" si="46"/>
        <v>21100</v>
      </c>
      <c r="W80" s="229">
        <v>21100</v>
      </c>
      <c r="X80" s="135">
        <f t="shared" si="47"/>
        <v>17040</v>
      </c>
      <c r="Y80" s="230">
        <f t="shared" si="48"/>
        <v>19130.909090909088</v>
      </c>
      <c r="Z80" s="141">
        <f t="shared" si="49"/>
        <v>7.7298578199052059E-2</v>
      </c>
      <c r="AA80" s="136">
        <f t="shared" si="50"/>
        <v>0.10929481087245758</v>
      </c>
      <c r="AB80" s="144" t="s">
        <v>14340</v>
      </c>
      <c r="AC80" s="144"/>
      <c r="AD80" s="184">
        <f t="shared" si="51"/>
        <v>20686</v>
      </c>
      <c r="AE80" s="182">
        <f t="shared" si="52"/>
        <v>22731</v>
      </c>
      <c r="AF80" s="128">
        <f t="shared" si="53"/>
        <v>2045.79</v>
      </c>
      <c r="AG80" s="129">
        <f t="shared" si="54"/>
        <v>414.78999999999996</v>
      </c>
      <c r="AH80" s="130">
        <f t="shared" si="55"/>
        <v>1.8247767366151951E-2</v>
      </c>
      <c r="AI80" s="137">
        <f t="shared" si="56"/>
        <v>1631</v>
      </c>
      <c r="AJ80" s="138">
        <f t="shared" si="57"/>
        <v>7.1752232633848043E-2</v>
      </c>
      <c r="AK80" s="138">
        <f t="shared" si="58"/>
        <v>9.104704350630563E-2</v>
      </c>
      <c r="AL80" s="11" t="s">
        <v>13397</v>
      </c>
      <c r="AM80" s="11">
        <f t="shared" si="59"/>
        <v>18412.900000000001</v>
      </c>
      <c r="AN80" s="412">
        <f t="shared" si="60"/>
        <v>16688.090909090908</v>
      </c>
      <c r="AO80" s="412">
        <f t="shared" si="61"/>
        <v>-351.9090909090919</v>
      </c>
      <c r="AP80" s="413">
        <f t="shared" si="62"/>
        <v>-2.1087438510859736E-2</v>
      </c>
      <c r="AQ80" s="192">
        <v>2157015158016</v>
      </c>
      <c r="AR80" s="192">
        <f>VLOOKUP(AQ:AQ,[1]MICHELIN!$B:$O,2,0)</f>
        <v>4985009716175</v>
      </c>
      <c r="AS80" s="192" t="str">
        <f>VLOOKUP(AQ:AQ,[1]MICHELIN!$B:$O,3,0)</f>
        <v>735870</v>
      </c>
      <c r="AT80" s="231" t="str">
        <f>VLOOKUP(AQ:AQ,[1]MICHELIN!$B:$O,4,0)</f>
        <v>CROSSCLIMATE CAMPING</v>
      </c>
      <c r="AU80" s="231" t="str">
        <f>VLOOKUP(AQ:AQ,[1]MICHELIN!$B:$O,5,0)</f>
        <v>215/70R15 109/107R</v>
      </c>
      <c r="AV80" s="232" t="str">
        <f>VLOOKUP(AQ:AQ,[1]MICHELIN!$B:$O,6,0)</f>
        <v>215/70R15</v>
      </c>
      <c r="AW80" s="232">
        <f>VLOOKUP(AQ:AQ,[1]MICHELIN!$B:$O,7,0)</f>
        <v>35500</v>
      </c>
      <c r="AX80" s="233">
        <f>VLOOKUP(AQ:AQ,[1]MICHELIN!$B:$K,8,0)</f>
        <v>17040</v>
      </c>
      <c r="AY80" s="233">
        <f>VLOOKUP(AQ:AQ,[1]MICHELIN!$B:$K,9,0)</f>
        <v>56</v>
      </c>
      <c r="AZ80" s="233">
        <f>VLOOKUP(AQ:AQ,[1]MICHELIN!$B:$K,10,0)</f>
        <v>12</v>
      </c>
      <c r="BA80" s="233">
        <f>VLOOKUP(AQ:AQ,[1]MICHELIN!$B:$O,11,0)</f>
        <v>23200</v>
      </c>
      <c r="BB80" s="233">
        <f>VLOOKUP(AQ:AQ,[1]MICHELIN!$B:$O,12,0)</f>
        <v>20136.363636363636</v>
      </c>
      <c r="BC80" s="233">
        <f t="shared" si="63"/>
        <v>1050</v>
      </c>
      <c r="BD80" s="204" t="s">
        <v>3387</v>
      </c>
      <c r="BE80" s="195" t="s">
        <v>7616</v>
      </c>
      <c r="BF80" s="133" t="str">
        <f>IFERROR(VLOOKUP(BE:BE,Q商品!B:E,4,0),"")</f>
        <v>2023年製 CROSSCLIMATE CAMPING 215/70R15CP 109/107R オールシーズン 夏冬タイヤ 最短当日発送</v>
      </c>
      <c r="BG80" s="133" t="str">
        <f>IFERROR(VLOOKUP(AQ:AQ,在庫!B:M,12,0),"")</f>
        <v>2023年製</v>
      </c>
      <c r="BH80" s="133">
        <f>IFERROR(VLOOKUP(AQ:AQ,在庫!B:L,10,0),"")</f>
        <v>2</v>
      </c>
      <c r="BI80" s="234" t="str">
        <f>VLOOKUP(AQ:AQ,[1]MICHELIN!$B:$AH,32,0)</f>
        <v>×</v>
      </c>
      <c r="BJ80" s="234" t="str">
        <f>VLOOKUP(AQ:AQ,[1]MICHELIN!$B:$AH,33,0)</f>
        <v/>
      </c>
      <c r="BK80" s="191"/>
      <c r="BL80" s="191"/>
      <c r="BM80" s="191"/>
      <c r="BN80" s="191"/>
      <c r="BO80" s="191"/>
      <c r="BP80" s="191"/>
      <c r="BQ80" s="191"/>
      <c r="BR80" s="191"/>
      <c r="BS80" s="191"/>
      <c r="BT80" s="191"/>
      <c r="BU80" s="191"/>
      <c r="BV80" s="191"/>
      <c r="BW80" s="191"/>
      <c r="BX80" s="191"/>
    </row>
    <row r="81" spans="1:76" s="11" customFormat="1" ht="19.5" customHeight="1">
      <c r="A81" s="11">
        <f t="shared" si="39"/>
        <v>1</v>
      </c>
      <c r="B81" s="239">
        <f t="shared" si="40"/>
        <v>2355518157707</v>
      </c>
      <c r="C81" s="225">
        <f t="shared" si="41"/>
        <v>60</v>
      </c>
      <c r="D81" s="11" t="s">
        <v>4059</v>
      </c>
      <c r="E81" s="11" t="s">
        <v>12130</v>
      </c>
      <c r="F81" s="158" t="s">
        <v>5972</v>
      </c>
      <c r="G81" s="132" t="str">
        <f t="shared" si="42"/>
        <v>18</v>
      </c>
      <c r="H81" s="225">
        <v>0</v>
      </c>
      <c r="I81" s="225">
        <f t="shared" si="43"/>
        <v>0</v>
      </c>
      <c r="J81" s="131"/>
      <c r="K81" s="132" t="s">
        <v>1748</v>
      </c>
      <c r="L81" s="132">
        <v>75</v>
      </c>
      <c r="M81" s="134" t="s">
        <v>3422</v>
      </c>
      <c r="N81" s="226" t="s">
        <v>7243</v>
      </c>
      <c r="O81" s="226" t="s">
        <v>1777</v>
      </c>
      <c r="P81" s="227">
        <v>23980</v>
      </c>
      <c r="Q81" s="228">
        <f t="shared" si="44"/>
        <v>21745.454545454544</v>
      </c>
      <c r="R81" s="143">
        <f t="shared" si="45"/>
        <v>0.12349498327759192</v>
      </c>
      <c r="S81" s="192">
        <v>1074735356</v>
      </c>
      <c r="T81" s="289" t="s">
        <v>7173</v>
      </c>
      <c r="U81" s="189">
        <f t="shared" si="46"/>
        <v>23980</v>
      </c>
      <c r="W81" s="229">
        <v>23980</v>
      </c>
      <c r="X81" s="135">
        <f t="shared" si="47"/>
        <v>19060</v>
      </c>
      <c r="Y81" s="230">
        <f t="shared" si="48"/>
        <v>21745.454545454544</v>
      </c>
      <c r="Z81" s="141">
        <f t="shared" si="49"/>
        <v>7.7314428690575587E-2</v>
      </c>
      <c r="AA81" s="136">
        <f t="shared" si="50"/>
        <v>0.12349498327759192</v>
      </c>
      <c r="AB81" s="309" t="s">
        <v>14114</v>
      </c>
      <c r="AC81" s="144"/>
      <c r="AD81" s="184">
        <f t="shared" si="51"/>
        <v>23509</v>
      </c>
      <c r="AE81" s="182">
        <f t="shared" si="52"/>
        <v>25834</v>
      </c>
      <c r="AF81" s="128">
        <f t="shared" si="53"/>
        <v>2325.06</v>
      </c>
      <c r="AG81" s="129">
        <f t="shared" si="54"/>
        <v>471.05999999999995</v>
      </c>
      <c r="AH81" s="130">
        <f t="shared" si="55"/>
        <v>1.823411008748161E-2</v>
      </c>
      <c r="AI81" s="137">
        <f t="shared" si="56"/>
        <v>1854</v>
      </c>
      <c r="AJ81" s="138">
        <f t="shared" si="57"/>
        <v>7.1765889912518394E-2</v>
      </c>
      <c r="AK81" s="138">
        <f t="shared" si="58"/>
        <v>0.10526087319011032</v>
      </c>
      <c r="AM81" s="11">
        <f t="shared" si="59"/>
        <v>20925.599999999999</v>
      </c>
      <c r="AN81" s="412">
        <f t="shared" si="60"/>
        <v>18968.727272727268</v>
      </c>
      <c r="AO81" s="412">
        <f t="shared" si="61"/>
        <v>-91.272727272731572</v>
      </c>
      <c r="AP81" s="413">
        <f t="shared" si="62"/>
        <v>-4.8117475653709817E-3</v>
      </c>
      <c r="AQ81" s="192">
        <v>2355518157707</v>
      </c>
      <c r="AR81" s="192">
        <f>VLOOKUP(AQ:AQ,[1]MICHELIN!$B:$O,2,0)</f>
        <v>4985009753934</v>
      </c>
      <c r="AS81" s="192" t="str">
        <f>VLOOKUP(AQ:AQ,[1]MICHELIN!$B:$O,3,0)</f>
        <v>737000</v>
      </c>
      <c r="AT81" s="231" t="str">
        <f>VLOOKUP(AQ:AQ,[1]MICHELIN!$B:$O,4,0)</f>
        <v>CROSSCLIMATE 2</v>
      </c>
      <c r="AU81" s="231" t="str">
        <f>VLOOKUP(AQ:AQ,[1]MICHELIN!$B:$O,5,0)</f>
        <v>235/55R18 104V XL</v>
      </c>
      <c r="AV81" s="232" t="str">
        <f>VLOOKUP(AQ:AQ,[1]MICHELIN!$B:$O,6,0)</f>
        <v>235/55R18</v>
      </c>
      <c r="AW81" s="232">
        <f>VLOOKUP(AQ:AQ,[1]MICHELIN!$B:$O,7,0)</f>
        <v>39700</v>
      </c>
      <c r="AX81" s="233">
        <f>VLOOKUP(AQ:AQ,[1]MICHELIN!$B:$K,8,0)</f>
        <v>19060</v>
      </c>
      <c r="AY81" s="233">
        <f>VLOOKUP(AQ:AQ,[1]MICHELIN!$B:$K,9,0)</f>
        <v>60</v>
      </c>
      <c r="AZ81" s="233">
        <f>VLOOKUP(AQ:AQ,[1]MICHELIN!$B:$K,10,0)</f>
        <v>0</v>
      </c>
      <c r="BA81" s="233">
        <f>VLOOKUP(AQ:AQ,[1]MICHELIN!$B:$O,11,0)</f>
        <v>25680</v>
      </c>
      <c r="BB81" s="233">
        <f>VLOOKUP(AQ:AQ,[1]MICHELIN!$B:$O,12,0)</f>
        <v>22390.909090909088</v>
      </c>
      <c r="BC81" s="233">
        <f t="shared" si="63"/>
        <v>1050</v>
      </c>
      <c r="BD81" s="204" t="s">
        <v>3387</v>
      </c>
      <c r="BE81" s="192" t="s">
        <v>8003</v>
      </c>
      <c r="BF81" s="133" t="str">
        <f>IFERROR(VLOOKUP(BE:BE,Q商品!B:E,4,0),"")</f>
        <v>2023年製 CROSSCLIMATE 2 235/55R18 104V XL オールシーズン 夏冬タイヤ 最短当日発送</v>
      </c>
      <c r="BG81" s="133" t="str">
        <f>IFERROR(VLOOKUP(AQ:AQ,在庫!B:M,12,0),"")</f>
        <v/>
      </c>
      <c r="BH81" s="133" t="str">
        <f>IFERROR(VLOOKUP(AQ:AQ,在庫!B:L,10,0),"")</f>
        <v/>
      </c>
      <c r="BI81" s="234">
        <f>VLOOKUP(AQ:AQ,[1]MICHELIN!$B:$AH,32,0)</f>
        <v>605922049</v>
      </c>
      <c r="BJ81" s="234">
        <f>VLOOKUP(AQ:AQ,[1]MICHELIN!$B:$AH,33,0)</f>
        <v>605922102</v>
      </c>
      <c r="BK81" s="191"/>
      <c r="BL81" s="191"/>
      <c r="BM81" s="191"/>
      <c r="BN81" s="191"/>
      <c r="BO81" s="191"/>
      <c r="BP81" s="191"/>
      <c r="BQ81" s="191"/>
      <c r="BR81" s="191"/>
      <c r="BS81" s="191"/>
      <c r="BT81" s="191"/>
      <c r="BU81" s="191"/>
      <c r="BV81" s="191"/>
      <c r="BW81" s="191"/>
      <c r="BX81" s="191"/>
    </row>
    <row r="82" spans="1:76" s="11" customFormat="1" ht="19.5" customHeight="1">
      <c r="A82" s="11">
        <f t="shared" si="39"/>
        <v>1</v>
      </c>
      <c r="B82" s="239">
        <f t="shared" si="40"/>
        <v>2156516157757</v>
      </c>
      <c r="C82" s="225">
        <f t="shared" si="41"/>
        <v>1</v>
      </c>
      <c r="D82" s="11" t="s">
        <v>5180</v>
      </c>
      <c r="E82" s="359" t="s">
        <v>7465</v>
      </c>
      <c r="F82" s="158" t="s">
        <v>14145</v>
      </c>
      <c r="G82" s="132" t="str">
        <f t="shared" si="42"/>
        <v>16</v>
      </c>
      <c r="H82" s="225">
        <v>0</v>
      </c>
      <c r="I82" s="225">
        <f t="shared" si="43"/>
        <v>0</v>
      </c>
      <c r="J82" s="132"/>
      <c r="K82" s="132" t="s">
        <v>5186</v>
      </c>
      <c r="L82" s="132">
        <v>76</v>
      </c>
      <c r="M82" s="134" t="s">
        <v>13410</v>
      </c>
      <c r="N82" s="226" t="s">
        <v>14146</v>
      </c>
      <c r="O82" s="226" t="s">
        <v>1777</v>
      </c>
      <c r="P82" s="227">
        <v>18840</v>
      </c>
      <c r="Q82" s="228">
        <f t="shared" si="44"/>
        <v>17126.363636363636</v>
      </c>
      <c r="R82" s="143">
        <f t="shared" si="45"/>
        <v>0.41960825946175484</v>
      </c>
      <c r="S82" s="192">
        <v>1074476292</v>
      </c>
      <c r="T82" s="289" t="s">
        <v>14143</v>
      </c>
      <c r="U82" s="189">
        <f t="shared" si="46"/>
        <v>18840</v>
      </c>
      <c r="W82" s="229">
        <v>18840</v>
      </c>
      <c r="X82" s="135">
        <f t="shared" si="47"/>
        <v>9940</v>
      </c>
      <c r="Y82" s="230">
        <f t="shared" si="48"/>
        <v>17126.363636363636</v>
      </c>
      <c r="Z82" s="141">
        <f t="shared" si="49"/>
        <v>7.7282377919320577E-2</v>
      </c>
      <c r="AA82" s="136">
        <f t="shared" si="50"/>
        <v>0.41960825946175484</v>
      </c>
      <c r="AB82" s="144" t="s">
        <v>14114</v>
      </c>
      <c r="AC82" s="144"/>
      <c r="AD82" s="184">
        <f t="shared" si="51"/>
        <v>18470</v>
      </c>
      <c r="AE82" s="182">
        <f t="shared" si="52"/>
        <v>20296</v>
      </c>
      <c r="AF82" s="128">
        <f t="shared" si="53"/>
        <v>1826.6399999999999</v>
      </c>
      <c r="AG82" s="129">
        <f t="shared" si="54"/>
        <v>370.63999999999987</v>
      </c>
      <c r="AH82" s="130">
        <f t="shared" si="55"/>
        <v>1.8261726448561288E-2</v>
      </c>
      <c r="AI82" s="137">
        <f t="shared" si="56"/>
        <v>1456</v>
      </c>
      <c r="AJ82" s="138">
        <f t="shared" si="57"/>
        <v>7.1738273551438705E-2</v>
      </c>
      <c r="AK82" s="138">
        <f t="shared" si="58"/>
        <v>0.40134653301319356</v>
      </c>
      <c r="AM82" s="11">
        <f t="shared" si="59"/>
        <v>16440.400000000001</v>
      </c>
      <c r="AN82" s="412">
        <f t="shared" si="60"/>
        <v>14944.909090909092</v>
      </c>
      <c r="AO82" s="412">
        <f t="shared" si="61"/>
        <v>5004.9090909090919</v>
      </c>
      <c r="AP82" s="413">
        <f t="shared" si="62"/>
        <v>0.33489056778227921</v>
      </c>
      <c r="AQ82" s="192">
        <v>2156516157757</v>
      </c>
      <c r="AR82" s="192">
        <f>VLOOKUP(AQ:AQ,[1]MICHELIN!$B:$O,2,0)</f>
        <v>4985009755129</v>
      </c>
      <c r="AS82" s="192" t="str">
        <f>VLOOKUP(AQ:AQ,[1]MICHELIN!$B:$O,3,0)</f>
        <v>708450</v>
      </c>
      <c r="AT82" s="231" t="str">
        <f>VLOOKUP(AQ:AQ,[1]MICHELIN!$B:$O,4,0)</f>
        <v>CROSSCLIMATE+</v>
      </c>
      <c r="AU82" s="231" t="str">
        <f>VLOOKUP(AQ:AQ,[1]MICHELIN!$B:$O,5,0)</f>
        <v>215/65R16 102V XL（在庫限り）</v>
      </c>
      <c r="AV82" s="232" t="str">
        <f>VLOOKUP(AQ:AQ,[1]MICHELIN!$B:$O,6,0)</f>
        <v>215/65R16</v>
      </c>
      <c r="AW82" s="232">
        <f>VLOOKUP(AQ:AQ,[1]MICHELIN!$B:$O,7,0)</f>
        <v>21600</v>
      </c>
      <c r="AX82" s="233">
        <f>VLOOKUP(AQ:AQ,[1]MICHELIN!$B:$K,8,0)</f>
        <v>9940</v>
      </c>
      <c r="AY82" s="233">
        <f>VLOOKUP(AQ:AQ,[1]MICHELIN!$B:$K,9,0)</f>
        <v>1</v>
      </c>
      <c r="AZ82" s="233">
        <f>VLOOKUP(AQ:AQ,[1]MICHELIN!$B:$K,10,0)</f>
        <v>0</v>
      </c>
      <c r="BA82" s="233">
        <f>VLOOKUP(AQ:AQ,[1]MICHELIN!$B:$O,11,0)</f>
        <v>6980</v>
      </c>
      <c r="BB82" s="233">
        <f>VLOOKUP(AQ:AQ,[1]MICHELIN!$B:$O,12,0)</f>
        <v>5390.9090909090901</v>
      </c>
      <c r="BC82" s="233">
        <f t="shared" si="63"/>
        <v>1050</v>
      </c>
      <c r="BD82" s="204"/>
      <c r="BE82" s="192" t="s">
        <v>14147</v>
      </c>
      <c r="BF82" s="133" t="str">
        <f>IFERROR(VLOOKUP(BE:BE,Q商品!B:E,4,0),"")</f>
        <v>2020年製以降 CROSS CLIMATE+ 215/65R16 102V XL オールシーズン 夏冬タイヤ 最短当日発送</v>
      </c>
      <c r="BG82" s="133" t="str">
        <f>IFERROR(VLOOKUP(AQ:AQ,在庫!B:M,12,0),"")</f>
        <v/>
      </c>
      <c r="BH82" s="133" t="str">
        <f>IFERROR(VLOOKUP(AQ:AQ,在庫!B:L,10,0),"")</f>
        <v/>
      </c>
      <c r="BI82" s="234" t="str">
        <f>VLOOKUP(AQ:AQ,[1]MICHELIN!$B:$AH,32,0)</f>
        <v/>
      </c>
      <c r="BJ82" s="234" t="str">
        <f>VLOOKUP(AQ:AQ,[1]MICHELIN!$B:$AH,33,0)</f>
        <v/>
      </c>
      <c r="BK82" s="191"/>
      <c r="BL82" s="191"/>
      <c r="BM82" s="191"/>
      <c r="BN82" s="191"/>
      <c r="BO82" s="191"/>
      <c r="BP82" s="191"/>
      <c r="BQ82" s="191"/>
      <c r="BR82" s="191"/>
      <c r="BS82" s="191"/>
      <c r="BT82" s="191"/>
      <c r="BU82" s="191"/>
      <c r="BV82" s="191"/>
      <c r="BW82" s="191"/>
      <c r="BX82" s="191"/>
    </row>
    <row r="83" spans="1:76" s="11" customFormat="1" ht="19.5" customHeight="1">
      <c r="A83" s="11">
        <f t="shared" si="39"/>
        <v>1</v>
      </c>
      <c r="B83" s="239">
        <f t="shared" si="40"/>
        <v>2157016157766</v>
      </c>
      <c r="C83" s="225">
        <f t="shared" si="41"/>
        <v>0</v>
      </c>
      <c r="D83" s="11" t="s">
        <v>4059</v>
      </c>
      <c r="E83" s="358" t="s">
        <v>7176</v>
      </c>
      <c r="F83" s="158" t="s">
        <v>6008</v>
      </c>
      <c r="G83" s="132" t="str">
        <f t="shared" si="42"/>
        <v>16</v>
      </c>
      <c r="H83" s="225">
        <v>3</v>
      </c>
      <c r="I83" s="225">
        <f t="shared" si="43"/>
        <v>3</v>
      </c>
      <c r="J83" s="131"/>
      <c r="K83" s="132" t="s">
        <v>1748</v>
      </c>
      <c r="L83" s="132" t="s">
        <v>7181</v>
      </c>
      <c r="M83" s="134" t="s">
        <v>1776</v>
      </c>
      <c r="N83" s="226" t="s">
        <v>4731</v>
      </c>
      <c r="O83" s="226">
        <v>0</v>
      </c>
      <c r="P83" s="227">
        <v>16900</v>
      </c>
      <c r="Q83" s="228">
        <f t="shared" si="44"/>
        <v>15363.636363636362</v>
      </c>
      <c r="R83" s="143">
        <f t="shared" si="45"/>
        <v>0.14928994082840227</v>
      </c>
      <c r="S83" s="192">
        <v>1074475940</v>
      </c>
      <c r="T83" s="289" t="s">
        <v>7174</v>
      </c>
      <c r="U83" s="189">
        <f t="shared" si="46"/>
        <v>16900</v>
      </c>
      <c r="W83" s="229">
        <v>16900</v>
      </c>
      <c r="X83" s="135">
        <f t="shared" si="47"/>
        <v>13070</v>
      </c>
      <c r="Y83" s="230">
        <f t="shared" si="48"/>
        <v>15363.636363636362</v>
      </c>
      <c r="Z83" s="141">
        <f t="shared" si="49"/>
        <v>7.7278106508875677E-2</v>
      </c>
      <c r="AA83" s="136">
        <f t="shared" si="50"/>
        <v>0.14928994082840227</v>
      </c>
      <c r="AB83" s="144" t="s">
        <v>14114</v>
      </c>
      <c r="AC83" s="144"/>
      <c r="AD83" s="184">
        <f t="shared" si="51"/>
        <v>16568</v>
      </c>
      <c r="AE83" s="182">
        <f t="shared" si="52"/>
        <v>18206</v>
      </c>
      <c r="AF83" s="128">
        <f t="shared" si="53"/>
        <v>1638.54</v>
      </c>
      <c r="AG83" s="129">
        <f t="shared" si="54"/>
        <v>332.53999999999996</v>
      </c>
      <c r="AH83" s="130">
        <f t="shared" si="55"/>
        <v>1.8265407008678455E-2</v>
      </c>
      <c r="AI83" s="137">
        <f t="shared" si="56"/>
        <v>1306</v>
      </c>
      <c r="AJ83" s="138">
        <f t="shared" si="57"/>
        <v>7.1734592991321539E-2</v>
      </c>
      <c r="AK83" s="138">
        <f t="shared" si="58"/>
        <v>0.13102453381972382</v>
      </c>
      <c r="AM83" s="11">
        <f t="shared" si="59"/>
        <v>14747.4</v>
      </c>
      <c r="AN83" s="412">
        <f t="shared" si="60"/>
        <v>13406.727272727272</v>
      </c>
      <c r="AO83" s="412">
        <f t="shared" si="61"/>
        <v>336.72727272727207</v>
      </c>
      <c r="AP83" s="413">
        <f t="shared" si="62"/>
        <v>2.5116291685313975E-2</v>
      </c>
      <c r="AQ83" s="192">
        <v>2157016157766</v>
      </c>
      <c r="AR83" s="192">
        <f>VLOOKUP(AQ:AQ,[1]MICHELIN!$B:$O,2,0)</f>
        <v>4985009756126</v>
      </c>
      <c r="AS83" s="192" t="str">
        <f>VLOOKUP(AQ:AQ,[1]MICHELIN!$B:$O,3,0)</f>
        <v>716990</v>
      </c>
      <c r="AT83" s="231" t="str">
        <f>VLOOKUP(AQ:AQ,[1]MICHELIN!$B:$O,4,0)</f>
        <v>CROSSCLIMATE SUV</v>
      </c>
      <c r="AU83" s="231" t="str">
        <f>VLOOKUP(AQ:AQ,[1]MICHELIN!$B:$O,5,0)</f>
        <v>215/70R16 100H TL</v>
      </c>
      <c r="AV83" s="232" t="str">
        <f>VLOOKUP(AQ:AQ,[1]MICHELIN!$B:$O,6,0)</f>
        <v>215/70R16</v>
      </c>
      <c r="AW83" s="232">
        <f>VLOOKUP(AQ:AQ,[1]MICHELIN!$B:$O,7,0)</f>
        <v>28400</v>
      </c>
      <c r="AX83" s="233">
        <f>VLOOKUP(AQ:AQ,[1]MICHELIN!$B:$K,8,0)</f>
        <v>13070</v>
      </c>
      <c r="AY83" s="233">
        <f>VLOOKUP(AQ:AQ,[1]MICHELIN!$B:$K,9,0)</f>
        <v>0</v>
      </c>
      <c r="AZ83" s="233">
        <f>VLOOKUP(AQ:AQ,[1]MICHELIN!$B:$K,10,0)</f>
        <v>3</v>
      </c>
      <c r="BA83" s="233">
        <f>VLOOKUP(AQ:AQ,[1]MICHELIN!$B:$O,11,0)</f>
        <v>17920</v>
      </c>
      <c r="BB83" s="233">
        <f>VLOOKUP(AQ:AQ,[1]MICHELIN!$B:$O,12,0)</f>
        <v>15336.363636363636</v>
      </c>
      <c r="BC83" s="233">
        <f t="shared" si="63"/>
        <v>1050</v>
      </c>
      <c r="BD83" s="204" t="s">
        <v>3387</v>
      </c>
      <c r="BE83" s="192" t="s">
        <v>278</v>
      </c>
      <c r="BF83" s="133" t="str">
        <f>IFERROR(VLOOKUP(BE:BE,Q商品!B:E,4,0),"")</f>
        <v>2023年製 CROSS CLIMATE SUV 215/70R16 100H TL オールシーズン 夏冬タイヤ 最短当日発送</v>
      </c>
      <c r="BG83" s="133" t="str">
        <f>IFERROR(VLOOKUP(AQ:AQ,在庫!B:M,12,0),"")</f>
        <v>2023年製</v>
      </c>
      <c r="BH83" s="133">
        <f>IFERROR(VLOOKUP(AQ:AQ,在庫!B:L,10,0),"")</f>
        <v>2</v>
      </c>
      <c r="BI83" s="234" t="str">
        <f>VLOOKUP(AQ:AQ,[1]MICHELIN!$B:$AH,32,0)</f>
        <v/>
      </c>
      <c r="BJ83" s="234" t="str">
        <f>VLOOKUP(AQ:AQ,[1]MICHELIN!$B:$AH,33,0)</f>
        <v/>
      </c>
      <c r="BK83" s="191"/>
      <c r="BL83" s="191"/>
      <c r="BM83" s="191"/>
      <c r="BN83" s="191"/>
      <c r="BO83" s="191"/>
      <c r="BP83" s="191"/>
      <c r="BQ83" s="191"/>
      <c r="BR83" s="191"/>
      <c r="BS83" s="191"/>
      <c r="BT83" s="191"/>
      <c r="BU83" s="191"/>
      <c r="BV83" s="191"/>
      <c r="BW83" s="191"/>
      <c r="BX83" s="191"/>
    </row>
    <row r="84" spans="1:76" s="11" customFormat="1" ht="19.5" customHeight="1">
      <c r="A84" s="11">
        <f t="shared" si="39"/>
        <v>1</v>
      </c>
      <c r="B84" s="239">
        <f t="shared" si="40"/>
        <v>2255518157762</v>
      </c>
      <c r="C84" s="225">
        <f t="shared" si="41"/>
        <v>2</v>
      </c>
      <c r="D84" s="11" t="s">
        <v>4059</v>
      </c>
      <c r="E84" s="358" t="s">
        <v>4788</v>
      </c>
      <c r="F84" s="304" t="s">
        <v>7075</v>
      </c>
      <c r="G84" s="132" t="str">
        <f t="shared" si="42"/>
        <v>18</v>
      </c>
      <c r="H84" s="225">
        <v>1</v>
      </c>
      <c r="I84" s="225">
        <f t="shared" si="43"/>
        <v>1</v>
      </c>
      <c r="J84" s="131"/>
      <c r="K84" s="132" t="s">
        <v>5186</v>
      </c>
      <c r="L84" s="132"/>
      <c r="M84" s="134"/>
      <c r="N84" s="226"/>
      <c r="O84" s="226"/>
      <c r="P84" s="227"/>
      <c r="Q84" s="228">
        <f t="shared" si="44"/>
        <v>-1.8181818181818181</v>
      </c>
      <c r="R84" s="143">
        <f t="shared" si="45"/>
        <v>9109</v>
      </c>
      <c r="S84" s="192">
        <v>1074475836</v>
      </c>
      <c r="T84" s="285" t="s">
        <v>7904</v>
      </c>
      <c r="U84" s="189">
        <f t="shared" si="46"/>
        <v>0</v>
      </c>
      <c r="W84" s="229"/>
      <c r="X84" s="135">
        <f t="shared" si="47"/>
        <v>16560</v>
      </c>
      <c r="Y84" s="230">
        <f t="shared" si="48"/>
        <v>-1.8181818181818181</v>
      </c>
      <c r="Z84" s="141" t="str">
        <f t="shared" si="49"/>
        <v/>
      </c>
      <c r="AA84" s="136">
        <f t="shared" si="50"/>
        <v>9109</v>
      </c>
      <c r="AB84" s="144" t="s">
        <v>14114</v>
      </c>
      <c r="AC84" s="144"/>
      <c r="AD84" s="184">
        <f t="shared" si="51"/>
        <v>0</v>
      </c>
      <c r="AE84" s="182">
        <f t="shared" si="52"/>
        <v>0</v>
      </c>
      <c r="AF84" s="128">
        <f t="shared" si="53"/>
        <v>0</v>
      </c>
      <c r="AG84" s="129">
        <f t="shared" si="54"/>
        <v>0</v>
      </c>
      <c r="AH84" s="130" t="str">
        <f t="shared" si="55"/>
        <v/>
      </c>
      <c r="AI84" s="137">
        <f t="shared" si="56"/>
        <v>0</v>
      </c>
      <c r="AJ84" s="138" t="str">
        <f t="shared" si="57"/>
        <v/>
      </c>
      <c r="AK84" s="138" t="str">
        <f t="shared" si="58"/>
        <v/>
      </c>
      <c r="AL84" s="11" t="s">
        <v>13397</v>
      </c>
      <c r="AM84" s="11">
        <f t="shared" si="59"/>
        <v>0</v>
      </c>
      <c r="AN84" s="412">
        <f t="shared" si="60"/>
        <v>-1.8181818181818181</v>
      </c>
      <c r="AO84" s="412">
        <f t="shared" si="61"/>
        <v>-16561.81818181818</v>
      </c>
      <c r="AP84" s="413">
        <f t="shared" si="62"/>
        <v>9109</v>
      </c>
      <c r="AQ84" s="192">
        <v>2255518157762</v>
      </c>
      <c r="AR84" s="192">
        <f>VLOOKUP(AQ:AQ,[1]MICHELIN!$B:$O,2,0)</f>
        <v>4985009756195</v>
      </c>
      <c r="AS84" s="192" t="str">
        <f>VLOOKUP(AQ:AQ,[1]MICHELIN!$B:$O,3,0)</f>
        <v>717060</v>
      </c>
      <c r="AT84" s="231" t="str">
        <f>VLOOKUP(AQ:AQ,[1]MICHELIN!$B:$O,4,0)</f>
        <v>CROSSCLIMATE SUV</v>
      </c>
      <c r="AU84" s="231" t="str">
        <f>VLOOKUP(AQ:AQ,[1]MICHELIN!$B:$O,5,0)</f>
        <v>225/55R18 98V（在庫限り）</v>
      </c>
      <c r="AV84" s="232" t="str">
        <f>VLOOKUP(AQ:AQ,[1]MICHELIN!$B:$O,6,0)</f>
        <v>225/55R18</v>
      </c>
      <c r="AW84" s="232">
        <f>VLOOKUP(AQ:AQ,[1]MICHELIN!$B:$O,7,0)</f>
        <v>36000</v>
      </c>
      <c r="AX84" s="233">
        <f>VLOOKUP(AQ:AQ,[1]MICHELIN!$B:$K,8,0)</f>
        <v>16560</v>
      </c>
      <c r="AY84" s="233">
        <f>VLOOKUP(AQ:AQ,[1]MICHELIN!$B:$K,9,0)</f>
        <v>2</v>
      </c>
      <c r="AZ84" s="233">
        <f>VLOOKUP(AQ:AQ,[1]MICHELIN!$B:$K,10,0)</f>
        <v>1</v>
      </c>
      <c r="BA84" s="233">
        <f>VLOOKUP(AQ:AQ,[1]MICHELIN!$B:$O,11,0)</f>
        <v>22480</v>
      </c>
      <c r="BB84" s="233">
        <f>VLOOKUP(AQ:AQ,[1]MICHELIN!$B:$O,12,0)</f>
        <v>19481.81818181818</v>
      </c>
      <c r="BC84" s="233">
        <f t="shared" si="63"/>
        <v>1050</v>
      </c>
      <c r="BD84" s="204" t="s">
        <v>3387</v>
      </c>
      <c r="BE84" s="195" t="s">
        <v>217</v>
      </c>
      <c r="BF84" s="133" t="str">
        <f>IFERROR(VLOOKUP(BE:BE,Q商品!B:E,4,0),"")</f>
        <v>2021年製 CROSS CLIMATE SUV 225/55R18 98V オールシーズン 夏冬タイヤ 最短当日発送</v>
      </c>
      <c r="BG84" s="133" t="str">
        <f>IFERROR(VLOOKUP(AQ:AQ,在庫!B:M,12,0),"")</f>
        <v>2022年製</v>
      </c>
      <c r="BH84" s="133">
        <f>IFERROR(VLOOKUP(AQ:AQ,在庫!B:L,10,0),"")</f>
        <v>1</v>
      </c>
      <c r="BI84" s="234" t="str">
        <f>VLOOKUP(AQ:AQ,[1]MICHELIN!$B:$AH,32,0)</f>
        <v/>
      </c>
      <c r="BJ84" s="234" t="str">
        <f>VLOOKUP(AQ:AQ,[1]MICHELIN!$B:$AH,33,0)</f>
        <v/>
      </c>
      <c r="BK84" s="191"/>
      <c r="BL84" s="191"/>
      <c r="BM84" s="191"/>
      <c r="BN84" s="191"/>
      <c r="BO84" s="191"/>
      <c r="BP84" s="191"/>
      <c r="BQ84" s="191"/>
      <c r="BR84" s="191"/>
      <c r="BS84" s="191"/>
      <c r="BT84" s="191"/>
      <c r="BU84" s="191"/>
      <c r="BV84" s="191"/>
      <c r="BW84" s="191"/>
      <c r="BX84" s="191"/>
    </row>
    <row r="85" spans="1:76" s="11" customFormat="1" ht="19.5" customHeight="1">
      <c r="A85" s="11">
        <f t="shared" si="39"/>
        <v>1</v>
      </c>
      <c r="B85" s="239">
        <f t="shared" si="40"/>
        <v>1458013151803</v>
      </c>
      <c r="C85" s="225">
        <f t="shared" si="41"/>
        <v>12</v>
      </c>
      <c r="D85" s="11" t="s">
        <v>4059</v>
      </c>
      <c r="E85" s="11" t="s">
        <v>1691</v>
      </c>
      <c r="F85" s="158" t="s">
        <v>5808</v>
      </c>
      <c r="G85" s="132" t="str">
        <f t="shared" si="42"/>
        <v>13</v>
      </c>
      <c r="H85" s="225">
        <v>15</v>
      </c>
      <c r="I85" s="225">
        <f t="shared" si="43"/>
        <v>15</v>
      </c>
      <c r="J85" s="131">
        <v>1014</v>
      </c>
      <c r="K85" s="132" t="s">
        <v>1750</v>
      </c>
      <c r="L85" s="132">
        <v>1</v>
      </c>
      <c r="M85" s="134" t="s">
        <v>1782</v>
      </c>
      <c r="N85" s="226" t="s">
        <v>7362</v>
      </c>
      <c r="O85" s="226" t="s">
        <v>1980</v>
      </c>
      <c r="P85" s="227">
        <v>5360</v>
      </c>
      <c r="Q85" s="228">
        <f t="shared" si="44"/>
        <v>4861.8181818181811</v>
      </c>
      <c r="R85" s="143">
        <f t="shared" si="45"/>
        <v>0.11967090501121901</v>
      </c>
      <c r="S85" s="192">
        <v>1074475859</v>
      </c>
      <c r="T85" s="289" t="s">
        <v>11913</v>
      </c>
      <c r="U85" s="189">
        <f t="shared" si="46"/>
        <v>5700</v>
      </c>
      <c r="V85" s="11">
        <v>900</v>
      </c>
      <c r="W85" s="229">
        <v>6600</v>
      </c>
      <c r="X85" s="135">
        <f t="shared" si="47"/>
        <v>4280</v>
      </c>
      <c r="Y85" s="230">
        <f t="shared" si="48"/>
        <v>5989.090909090909</v>
      </c>
      <c r="Z85" s="141">
        <f t="shared" si="49"/>
        <v>0.22799999999999998</v>
      </c>
      <c r="AA85" s="136">
        <f t="shared" si="50"/>
        <v>0.28536733454766239</v>
      </c>
      <c r="AB85" s="144" t="s">
        <v>14340</v>
      </c>
      <c r="AC85" s="144"/>
      <c r="AD85" s="184">
        <f t="shared" si="51"/>
        <v>5588</v>
      </c>
      <c r="AE85" s="182">
        <f t="shared" si="52"/>
        <v>6140</v>
      </c>
      <c r="AF85" s="128">
        <f t="shared" si="53"/>
        <v>552.6</v>
      </c>
      <c r="AG85" s="129">
        <f t="shared" si="54"/>
        <v>112.60000000000002</v>
      </c>
      <c r="AH85" s="130">
        <f t="shared" si="55"/>
        <v>1.8338762214983716E-2</v>
      </c>
      <c r="AI85" s="137">
        <f t="shared" si="56"/>
        <v>440</v>
      </c>
      <c r="AJ85" s="138">
        <f t="shared" si="57"/>
        <v>7.1661237785016291E-2</v>
      </c>
      <c r="AK85" s="138">
        <f t="shared" si="58"/>
        <v>0.26702857233267868</v>
      </c>
      <c r="AM85" s="11">
        <f t="shared" si="59"/>
        <v>4974</v>
      </c>
      <c r="AN85" s="412">
        <f t="shared" si="60"/>
        <v>4510.909090909091</v>
      </c>
      <c r="AO85" s="412">
        <f t="shared" si="61"/>
        <v>230.90909090909099</v>
      </c>
      <c r="AP85" s="413">
        <f t="shared" si="62"/>
        <v>5.1189036678758584E-2</v>
      </c>
      <c r="AQ85" s="192">
        <v>1458013151803</v>
      </c>
      <c r="AR85" s="192">
        <f>VLOOKUP(AQ:AQ,[1]MICHELIN!$B:$O,2,0)</f>
        <v>4985009751190</v>
      </c>
      <c r="AS85" s="192" t="str">
        <f>VLOOKUP(AQ:AQ,[1]MICHELIN!$B:$O,3,0)</f>
        <v>715750</v>
      </c>
      <c r="AT85" s="231" t="str">
        <f>VLOOKUP(AQ:AQ,[1]MICHELIN!$B:$O,4,0)</f>
        <v>ENERGY SAVER 4</v>
      </c>
      <c r="AU85" s="231" t="str">
        <f>VLOOKUP(AQ:AQ,[1]MICHELIN!$B:$O,5,0)</f>
        <v>145/80R13 79S</v>
      </c>
      <c r="AV85" s="232" t="str">
        <f>VLOOKUP(AQ:AQ,[1]MICHELIN!$B:$O,6,0)</f>
        <v>145/80R13</v>
      </c>
      <c r="AW85" s="232">
        <f>VLOOKUP(AQ:AQ,[1]MICHELIN!$B:$O,7,0)</f>
        <v>11900</v>
      </c>
      <c r="AX85" s="233">
        <f>VLOOKUP(AQ:AQ,[1]MICHELIN!$B:$K,8,0)</f>
        <v>4280</v>
      </c>
      <c r="AY85" s="233">
        <f>VLOOKUP(AQ:AQ,[1]MICHELIN!$B:$K,9,0)</f>
        <v>12</v>
      </c>
      <c r="AZ85" s="233">
        <f>VLOOKUP(AQ:AQ,[1]MICHELIN!$B:$K,10,0)</f>
        <v>15</v>
      </c>
      <c r="BA85" s="233">
        <f>VLOOKUP(AQ:AQ,[1]MICHELIN!$B:$O,11,0)</f>
        <v>6300</v>
      </c>
      <c r="BB85" s="233">
        <f>VLOOKUP(AQ:AQ,[1]MICHELIN!$B:$O,12,0)</f>
        <v>5250</v>
      </c>
      <c r="BC85" s="233">
        <f t="shared" si="63"/>
        <v>524.99999999999909</v>
      </c>
      <c r="BD85" s="204" t="s">
        <v>3387</v>
      </c>
      <c r="BE85" s="192" t="s">
        <v>412</v>
      </c>
      <c r="BF85" s="133" t="str">
        <f>IFERROR(VLOOKUP(BE:BE,Q商品!B:E,4,0),"")</f>
        <v>2023年製 ENERGY SAVER 4 145/80R13 79S XL サマータイヤ 最短当日発送</v>
      </c>
      <c r="BG85" s="133" t="str">
        <f>IFERROR(VLOOKUP(AQ:AQ,在庫!B:M,12,0),"")</f>
        <v>2022年製</v>
      </c>
      <c r="BH85" s="133">
        <f>IFERROR(VLOOKUP(AQ:AQ,在庫!B:L,10,0),"")</f>
        <v>4</v>
      </c>
      <c r="BI85" s="234">
        <f>VLOOKUP(AQ:AQ,[1]MICHELIN!$B:$AH,32,0)</f>
        <v>605642064</v>
      </c>
      <c r="BJ85" s="234">
        <f>VLOOKUP(AQ:AQ,[1]MICHELIN!$B:$AH,33,0)</f>
        <v>605642095</v>
      </c>
      <c r="BK85" s="191"/>
      <c r="BL85" s="191"/>
      <c r="BM85" s="191"/>
      <c r="BN85" s="191"/>
      <c r="BO85" s="191"/>
      <c r="BP85" s="191"/>
      <c r="BQ85" s="191"/>
      <c r="BR85" s="191"/>
      <c r="BS85" s="191"/>
      <c r="BT85" s="191"/>
      <c r="BU85" s="191"/>
      <c r="BV85" s="191"/>
      <c r="BW85" s="191"/>
      <c r="BX85" s="191"/>
    </row>
    <row r="86" spans="1:76" s="11" customFormat="1" ht="19.5" customHeight="1">
      <c r="A86" s="11">
        <f t="shared" si="39"/>
        <v>1</v>
      </c>
      <c r="B86" s="239">
        <f t="shared" si="40"/>
        <v>1556513151801</v>
      </c>
      <c r="C86" s="225">
        <f t="shared" si="41"/>
        <v>24</v>
      </c>
      <c r="D86" s="11" t="s">
        <v>4059</v>
      </c>
      <c r="E86" s="11" t="s">
        <v>575</v>
      </c>
      <c r="F86" s="158" t="s">
        <v>6229</v>
      </c>
      <c r="G86" s="132" t="str">
        <f t="shared" si="42"/>
        <v>13</v>
      </c>
      <c r="H86" s="225">
        <v>10</v>
      </c>
      <c r="I86" s="225">
        <f t="shared" si="43"/>
        <v>10</v>
      </c>
      <c r="J86" s="131">
        <v>1014</v>
      </c>
      <c r="K86" s="132" t="s">
        <v>1750</v>
      </c>
      <c r="L86" s="132">
        <v>2</v>
      </c>
      <c r="M86" s="134" t="s">
        <v>14217</v>
      </c>
      <c r="N86" s="226" t="s">
        <v>14249</v>
      </c>
      <c r="O86" s="226" t="s">
        <v>2890</v>
      </c>
      <c r="P86" s="227">
        <v>6997</v>
      </c>
      <c r="Q86" s="228">
        <f t="shared" si="44"/>
        <v>6339.090909090909</v>
      </c>
      <c r="R86" s="143">
        <f t="shared" si="45"/>
        <v>0.3532195611644916</v>
      </c>
      <c r="S86" s="192">
        <v>1074475855</v>
      </c>
      <c r="T86" s="289" t="s">
        <v>6603</v>
      </c>
      <c r="U86" s="189">
        <f t="shared" si="46"/>
        <v>6097</v>
      </c>
      <c r="V86" s="11">
        <v>900</v>
      </c>
      <c r="W86" s="229">
        <v>6997</v>
      </c>
      <c r="X86" s="135">
        <f t="shared" si="47"/>
        <v>4100</v>
      </c>
      <c r="Y86" s="230">
        <f t="shared" si="48"/>
        <v>6339.090909090909</v>
      </c>
      <c r="Z86" s="141">
        <f t="shared" si="49"/>
        <v>7.372895210070296E-2</v>
      </c>
      <c r="AA86" s="136">
        <f t="shared" si="50"/>
        <v>0.3532195611644916</v>
      </c>
      <c r="AB86" s="144" t="s">
        <v>14340</v>
      </c>
      <c r="AC86" s="144"/>
      <c r="AD86" s="184">
        <f t="shared" si="51"/>
        <v>5977</v>
      </c>
      <c r="AE86" s="182">
        <f t="shared" si="52"/>
        <v>6568</v>
      </c>
      <c r="AF86" s="128">
        <f t="shared" si="53"/>
        <v>591.12</v>
      </c>
      <c r="AG86" s="129">
        <f t="shared" si="54"/>
        <v>120.12</v>
      </c>
      <c r="AH86" s="130">
        <f t="shared" si="55"/>
        <v>1.8288672350791717E-2</v>
      </c>
      <c r="AI86" s="137">
        <f t="shared" si="56"/>
        <v>471</v>
      </c>
      <c r="AJ86" s="138">
        <f t="shared" si="57"/>
        <v>7.1711327649208276E-2</v>
      </c>
      <c r="AK86" s="138">
        <f t="shared" si="58"/>
        <v>0.33493088881369987</v>
      </c>
      <c r="AM86" s="11">
        <f t="shared" si="59"/>
        <v>5320.2</v>
      </c>
      <c r="AN86" s="412">
        <f t="shared" si="60"/>
        <v>4814.7272727272721</v>
      </c>
      <c r="AO86" s="412">
        <f t="shared" si="61"/>
        <v>714.72727272727207</v>
      </c>
      <c r="AP86" s="413">
        <f t="shared" si="62"/>
        <v>0.1484460556625504</v>
      </c>
      <c r="AQ86" s="192">
        <v>1556513151801</v>
      </c>
      <c r="AR86" s="192">
        <f>VLOOKUP(AQ:AQ,[1]MICHELIN!$B:$O,2,0)</f>
        <v>4985009751305</v>
      </c>
      <c r="AS86" s="192" t="str">
        <f>VLOOKUP(AQ:AQ,[1]MICHELIN!$B:$O,3,0)</f>
        <v>715860</v>
      </c>
      <c r="AT86" s="231" t="str">
        <f>VLOOKUP(AQ:AQ,[1]MICHELIN!$B:$O,4,0)</f>
        <v>ENERGY SAVER 4</v>
      </c>
      <c r="AU86" s="231" t="str">
        <f>VLOOKUP(AQ:AQ,[1]MICHELIN!$B:$O,5,0)</f>
        <v>155/65R13 73S</v>
      </c>
      <c r="AV86" s="232" t="str">
        <f>VLOOKUP(AQ:AQ,[1]MICHELIN!$B:$O,6,0)</f>
        <v>155/65R13</v>
      </c>
      <c r="AW86" s="232">
        <f>VLOOKUP(AQ:AQ,[1]MICHELIN!$B:$O,7,0)</f>
        <v>12100</v>
      </c>
      <c r="AX86" s="233">
        <f>VLOOKUP(AQ:AQ,[1]MICHELIN!$B:$K,8,0)</f>
        <v>4100</v>
      </c>
      <c r="AY86" s="233">
        <f>VLOOKUP(AQ:AQ,[1]MICHELIN!$B:$K,9,0)</f>
        <v>24</v>
      </c>
      <c r="AZ86" s="233">
        <f>VLOOKUP(AQ:AQ,[1]MICHELIN!$B:$K,10,0)</f>
        <v>10</v>
      </c>
      <c r="BA86" s="233">
        <f>VLOOKUP(AQ:AQ,[1]MICHELIN!$B:$O,11,0)</f>
        <v>5980</v>
      </c>
      <c r="BB86" s="233">
        <f>VLOOKUP(AQ:AQ,[1]MICHELIN!$B:$O,12,0)</f>
        <v>4959.090909090909</v>
      </c>
      <c r="BC86" s="233">
        <f t="shared" si="63"/>
        <v>525</v>
      </c>
      <c r="BD86" s="204" t="s">
        <v>3387</v>
      </c>
      <c r="BE86" s="192" t="s">
        <v>430</v>
      </c>
      <c r="BF86" s="133" t="str">
        <f>IFERROR(VLOOKUP(BE:BE,Q商品!B:E,4,0),"")</f>
        <v>2023年製 ENERGY SAVER 4 155/65R13 73S サマータイヤ 最短当日発送</v>
      </c>
      <c r="BG86" s="133" t="str">
        <f>IFERROR(VLOOKUP(AQ:AQ,在庫!B:M,12,0),"")</f>
        <v>2023年製</v>
      </c>
      <c r="BH86" s="133">
        <f>IFERROR(VLOOKUP(AQ:AQ,在庫!B:L,10,0),"")</f>
        <v>1</v>
      </c>
      <c r="BI86" s="234">
        <f>VLOOKUP(AQ:AQ,[1]MICHELIN!$B:$AH,32,0)</f>
        <v>605642063</v>
      </c>
      <c r="BJ86" s="234">
        <f>VLOOKUP(AQ:AQ,[1]MICHELIN!$B:$AH,33,0)</f>
        <v>605642094</v>
      </c>
      <c r="BK86" s="191"/>
      <c r="BL86" s="191"/>
      <c r="BM86" s="191"/>
      <c r="BN86" s="191"/>
      <c r="BO86" s="191"/>
      <c r="BP86" s="191"/>
      <c r="BQ86" s="191"/>
      <c r="BR86" s="191"/>
      <c r="BS86" s="191"/>
      <c r="BT86" s="191"/>
      <c r="BU86" s="191"/>
      <c r="BV86" s="191"/>
      <c r="BW86" s="191"/>
      <c r="BX86" s="191"/>
    </row>
    <row r="87" spans="1:76" s="11" customFormat="1" ht="19.5" customHeight="1">
      <c r="A87" s="11">
        <f t="shared" si="39"/>
        <v>1</v>
      </c>
      <c r="B87" s="239">
        <f t="shared" si="40"/>
        <v>1556514151800</v>
      </c>
      <c r="C87" s="225">
        <f t="shared" si="41"/>
        <v>60</v>
      </c>
      <c r="D87" s="11" t="s">
        <v>5180</v>
      </c>
      <c r="E87" s="11" t="s">
        <v>576</v>
      </c>
      <c r="F87" s="158" t="s">
        <v>1783</v>
      </c>
      <c r="G87" s="132" t="str">
        <f t="shared" si="42"/>
        <v>14</v>
      </c>
      <c r="H87" s="225">
        <v>64</v>
      </c>
      <c r="I87" s="225">
        <f t="shared" si="43"/>
        <v>64</v>
      </c>
      <c r="J87" s="131">
        <v>1014</v>
      </c>
      <c r="K87" s="132" t="s">
        <v>1750</v>
      </c>
      <c r="L87" s="132">
        <v>3</v>
      </c>
      <c r="M87" s="134" t="s">
        <v>1782</v>
      </c>
      <c r="N87" s="226" t="s">
        <v>14250</v>
      </c>
      <c r="O87" s="226" t="s">
        <v>1980</v>
      </c>
      <c r="P87" s="227">
        <v>6360</v>
      </c>
      <c r="Q87" s="228">
        <f t="shared" si="44"/>
        <v>5727.272727272727</v>
      </c>
      <c r="R87" s="143">
        <f t="shared" si="45"/>
        <v>0.2317460317460317</v>
      </c>
      <c r="S87" s="192">
        <v>1074475853</v>
      </c>
      <c r="T87" s="288" t="s">
        <v>6604</v>
      </c>
      <c r="U87" s="189">
        <f t="shared" si="46"/>
        <v>5460</v>
      </c>
      <c r="V87" s="11">
        <v>900</v>
      </c>
      <c r="W87" s="229">
        <v>6360</v>
      </c>
      <c r="X87" s="135">
        <f t="shared" si="47"/>
        <v>4400</v>
      </c>
      <c r="Y87" s="230">
        <f t="shared" si="48"/>
        <v>5727.272727272727</v>
      </c>
      <c r="Z87" s="141">
        <f t="shared" si="49"/>
        <v>-1.9833333333333369E-2</v>
      </c>
      <c r="AA87" s="136">
        <f t="shared" si="50"/>
        <v>0.2317460317460317</v>
      </c>
      <c r="AB87" s="144" t="s">
        <v>14340</v>
      </c>
      <c r="AC87" s="144"/>
      <c r="AD87" s="184">
        <f t="shared" si="51"/>
        <v>5352</v>
      </c>
      <c r="AE87" s="182">
        <f t="shared" si="52"/>
        <v>5881</v>
      </c>
      <c r="AF87" s="128">
        <f t="shared" si="53"/>
        <v>529.29</v>
      </c>
      <c r="AG87" s="129">
        <f t="shared" si="54"/>
        <v>108.28999999999996</v>
      </c>
      <c r="AH87" s="130">
        <f t="shared" si="55"/>
        <v>1.8413535113076002E-2</v>
      </c>
      <c r="AI87" s="137">
        <f t="shared" si="56"/>
        <v>421</v>
      </c>
      <c r="AJ87" s="138">
        <f t="shared" si="57"/>
        <v>7.1586464886923995E-2</v>
      </c>
      <c r="AK87" s="138">
        <f t="shared" si="58"/>
        <v>0.2133324966329557</v>
      </c>
      <c r="AM87" s="11">
        <f t="shared" si="59"/>
        <v>4763.8999999999996</v>
      </c>
      <c r="AN87" s="412">
        <f t="shared" si="60"/>
        <v>4276.272727272727</v>
      </c>
      <c r="AO87" s="412">
        <f t="shared" si="61"/>
        <v>-123.72727272727298</v>
      </c>
      <c r="AP87" s="413">
        <f t="shared" si="62"/>
        <v>-2.8933438210846377E-2</v>
      </c>
      <c r="AQ87" s="192">
        <v>1556514151800</v>
      </c>
      <c r="AR87" s="192">
        <f>VLOOKUP(AQ:AQ,[1]MICHELIN!$B:$O,2,0)</f>
        <v>4985009751183</v>
      </c>
      <c r="AS87" s="192" t="str">
        <f>VLOOKUP(AQ:AQ,[1]MICHELIN!$B:$O,3,0)</f>
        <v>715740</v>
      </c>
      <c r="AT87" s="231" t="str">
        <f>VLOOKUP(AQ:AQ,[1]MICHELIN!$B:$O,4,0)</f>
        <v>ENERGY SAVER 4</v>
      </c>
      <c r="AU87" s="231" t="str">
        <f>VLOOKUP(AQ:AQ,[1]MICHELIN!$B:$O,5,0)</f>
        <v>155/65R14 79H</v>
      </c>
      <c r="AV87" s="232" t="str">
        <f>VLOOKUP(AQ:AQ,[1]MICHELIN!$B:$O,6,0)</f>
        <v>155/65R14</v>
      </c>
      <c r="AW87" s="232">
        <f>VLOOKUP(AQ:AQ,[1]MICHELIN!$B:$O,7,0)</f>
        <v>13700</v>
      </c>
      <c r="AX87" s="233">
        <f>VLOOKUP(AQ:AQ,[1]MICHELIN!$B:$K,8,0)</f>
        <v>4400</v>
      </c>
      <c r="AY87" s="233">
        <f>VLOOKUP(AQ:AQ,[1]MICHELIN!$B:$K,9,0)</f>
        <v>60</v>
      </c>
      <c r="AZ87" s="233">
        <f>VLOOKUP(AQ:AQ,[1]MICHELIN!$B:$K,10,0)</f>
        <v>64</v>
      </c>
      <c r="BA87" s="233">
        <f>VLOOKUP(AQ:AQ,[1]MICHELIN!$B:$O,11,0)</f>
        <v>6500</v>
      </c>
      <c r="BB87" s="233">
        <f>VLOOKUP(AQ:AQ,[1]MICHELIN!$B:$O,12,0)</f>
        <v>5431.8181818181811</v>
      </c>
      <c r="BC87" s="233">
        <f t="shared" si="63"/>
        <v>525</v>
      </c>
      <c r="BD87" s="204" t="s">
        <v>3387</v>
      </c>
      <c r="BE87" s="192" t="s">
        <v>452</v>
      </c>
      <c r="BF87" s="133" t="str">
        <f>IFERROR(VLOOKUP(BE:BE,Q商品!B:E,4,0),"")</f>
        <v>2023年製 ENERGY SAVER 4 155/65R14 79H XL サマータイヤ 最短当日発送</v>
      </c>
      <c r="BG87" s="133" t="str">
        <f>IFERROR(VLOOKUP(AQ:AQ,在庫!B:M,12,0),"")</f>
        <v>2023年製</v>
      </c>
      <c r="BH87" s="133">
        <f>IFERROR(VLOOKUP(AQ:AQ,在庫!B:L,10,0),"")</f>
        <v>2</v>
      </c>
      <c r="BI87" s="234">
        <f>VLOOKUP(AQ:AQ,[1]MICHELIN!$B:$AH,32,0)</f>
        <v>605642059</v>
      </c>
      <c r="BJ87" s="234">
        <f>VLOOKUP(AQ:AQ,[1]MICHELIN!$B:$AH,33,0)</f>
        <v>605642090</v>
      </c>
      <c r="BK87" s="191"/>
      <c r="BL87" s="191"/>
      <c r="BM87" s="191"/>
      <c r="BN87" s="191"/>
      <c r="BO87" s="191"/>
      <c r="BP87" s="191"/>
      <c r="BQ87" s="191"/>
      <c r="BR87" s="191"/>
      <c r="BS87" s="191"/>
      <c r="BT87" s="191"/>
      <c r="BU87" s="191"/>
      <c r="BV87" s="191"/>
      <c r="BW87" s="191"/>
      <c r="BX87" s="191"/>
    </row>
    <row r="88" spans="1:76" s="11" customFormat="1" ht="19.5" customHeight="1">
      <c r="A88" s="11">
        <f t="shared" si="39"/>
        <v>1</v>
      </c>
      <c r="B88" s="239">
        <f t="shared" si="40"/>
        <v>1655514151800</v>
      </c>
      <c r="C88" s="225">
        <f t="shared" si="41"/>
        <v>2</v>
      </c>
      <c r="D88" s="11" t="s">
        <v>4059</v>
      </c>
      <c r="E88" s="11" t="s">
        <v>577</v>
      </c>
      <c r="F88" s="158" t="s">
        <v>6221</v>
      </c>
      <c r="G88" s="132" t="str">
        <f t="shared" si="42"/>
        <v>14</v>
      </c>
      <c r="H88" s="225">
        <v>10</v>
      </c>
      <c r="I88" s="225">
        <f t="shared" si="43"/>
        <v>10</v>
      </c>
      <c r="J88" s="131" t="s">
        <v>14231</v>
      </c>
      <c r="K88" s="132" t="s">
        <v>1750</v>
      </c>
      <c r="L88" s="132">
        <v>4</v>
      </c>
      <c r="M88" s="134" t="s">
        <v>1782</v>
      </c>
      <c r="N88" s="226" t="s">
        <v>1979</v>
      </c>
      <c r="O88" s="226" t="s">
        <v>1980</v>
      </c>
      <c r="P88" s="227">
        <v>8360</v>
      </c>
      <c r="Q88" s="228">
        <f t="shared" si="44"/>
        <v>7598.181818181818</v>
      </c>
      <c r="R88" s="143">
        <f t="shared" si="45"/>
        <v>1.5553960277578346E-2</v>
      </c>
      <c r="S88" s="192">
        <v>1074475851</v>
      </c>
      <c r="T88" s="285" t="s">
        <v>6605</v>
      </c>
      <c r="U88" s="189">
        <f t="shared" si="46"/>
        <v>8340</v>
      </c>
      <c r="V88" s="11">
        <v>900</v>
      </c>
      <c r="W88" s="229">
        <v>9240</v>
      </c>
      <c r="X88" s="135">
        <f t="shared" si="47"/>
        <v>7480</v>
      </c>
      <c r="Y88" s="230">
        <f t="shared" si="48"/>
        <v>8398.181818181818</v>
      </c>
      <c r="Z88" s="141">
        <f t="shared" si="49"/>
        <v>0.123</v>
      </c>
      <c r="AA88" s="136">
        <f t="shared" si="50"/>
        <v>0.10933102403117556</v>
      </c>
      <c r="AB88" s="144" t="s">
        <v>14340</v>
      </c>
      <c r="AC88" s="144"/>
      <c r="AD88" s="184">
        <f t="shared" si="51"/>
        <v>8176</v>
      </c>
      <c r="AE88" s="182">
        <f t="shared" si="52"/>
        <v>8984</v>
      </c>
      <c r="AF88" s="128">
        <f t="shared" si="53"/>
        <v>808.56</v>
      </c>
      <c r="AG88" s="129">
        <f t="shared" si="54"/>
        <v>164.55999999999995</v>
      </c>
      <c r="AH88" s="130">
        <f t="shared" si="55"/>
        <v>1.8317008014247547E-2</v>
      </c>
      <c r="AI88" s="137">
        <f t="shared" si="56"/>
        <v>644</v>
      </c>
      <c r="AJ88" s="138">
        <f t="shared" si="57"/>
        <v>7.1682991985752453E-2</v>
      </c>
      <c r="AK88" s="138">
        <f t="shared" si="58"/>
        <v>9.1014016016928018E-2</v>
      </c>
      <c r="AM88" s="11">
        <f t="shared" si="59"/>
        <v>7277.6</v>
      </c>
      <c r="AN88" s="412">
        <f t="shared" si="60"/>
        <v>6614.181818181818</v>
      </c>
      <c r="AO88" s="412">
        <f t="shared" si="61"/>
        <v>-865.81818181818198</v>
      </c>
      <c r="AP88" s="413">
        <f t="shared" si="62"/>
        <v>-0.13090329319918634</v>
      </c>
      <c r="AQ88" s="192">
        <v>1655514151800</v>
      </c>
      <c r="AR88" s="192">
        <f>VLOOKUP(AQ:AQ,[1]MICHELIN!$B:$O,2,0)</f>
        <v>4985009751275</v>
      </c>
      <c r="AS88" s="192" t="str">
        <f>VLOOKUP(AQ:AQ,[1]MICHELIN!$B:$O,3,0)</f>
        <v>715830</v>
      </c>
      <c r="AT88" s="231" t="str">
        <f>VLOOKUP(AQ:AQ,[1]MICHELIN!$B:$O,4,0)</f>
        <v>ENERGY SAVER 4</v>
      </c>
      <c r="AU88" s="231" t="str">
        <f>VLOOKUP(AQ:AQ,[1]MICHELIN!$B:$O,5,0)</f>
        <v>165/55R14 72V</v>
      </c>
      <c r="AV88" s="232" t="str">
        <f>VLOOKUP(AQ:AQ,[1]MICHELIN!$B:$O,6,0)</f>
        <v>165/55R14</v>
      </c>
      <c r="AW88" s="232">
        <f>VLOOKUP(AQ:AQ,[1]MICHELIN!$B:$O,7,0)</f>
        <v>17800</v>
      </c>
      <c r="AX88" s="233">
        <f>VLOOKUP(AQ:AQ,[1]MICHELIN!$B:$K,8,0)</f>
        <v>7480</v>
      </c>
      <c r="AY88" s="233">
        <f>VLOOKUP(AQ:AQ,[1]MICHELIN!$B:$K,9,0)</f>
        <v>2</v>
      </c>
      <c r="AZ88" s="233">
        <f>VLOOKUP(AQ:AQ,[1]MICHELIN!$B:$K,10,0)</f>
        <v>10</v>
      </c>
      <c r="BA88" s="233">
        <f>VLOOKUP(AQ:AQ,[1]MICHELIN!$B:$O,11,0)</f>
        <v>10480</v>
      </c>
      <c r="BB88" s="233">
        <f>VLOOKUP(AQ:AQ,[1]MICHELIN!$B:$O,12,0)</f>
        <v>9050</v>
      </c>
      <c r="BC88" s="233">
        <f t="shared" si="63"/>
        <v>525</v>
      </c>
      <c r="BD88" s="204" t="s">
        <v>3387</v>
      </c>
      <c r="BE88" s="192" t="s">
        <v>484</v>
      </c>
      <c r="BF88" s="133" t="str">
        <f>IFERROR(VLOOKUP(BE:BE,Q商品!B:E,4,0),"")</f>
        <v>2022年製以降 ENERGY SAVER 4 165/55R14 72V サマータイヤ 最短当日発送</v>
      </c>
      <c r="BG88" s="133" t="str">
        <f>IFERROR(VLOOKUP(AQ:AQ,在庫!B:M,12,0),"")</f>
        <v>2022年製</v>
      </c>
      <c r="BH88" s="133">
        <f>IFERROR(VLOOKUP(AQ:AQ,在庫!B:L,10,0),"")</f>
        <v>2</v>
      </c>
      <c r="BI88" s="234">
        <f>VLOOKUP(AQ:AQ,[1]MICHELIN!$B:$AH,32,0)</f>
        <v>605642062</v>
      </c>
      <c r="BJ88" s="234">
        <f>VLOOKUP(AQ:AQ,[1]MICHELIN!$B:$AH,33,0)</f>
        <v>605642093</v>
      </c>
      <c r="BK88" s="191"/>
      <c r="BL88" s="191"/>
      <c r="BM88" s="191"/>
      <c r="BN88" s="191"/>
      <c r="BO88" s="191"/>
      <c r="BP88" s="191"/>
      <c r="BQ88" s="191"/>
      <c r="BR88" s="191"/>
      <c r="BS88" s="191"/>
      <c r="BT88" s="191"/>
      <c r="BU88" s="191"/>
      <c r="BV88" s="191"/>
      <c r="BW88" s="191"/>
      <c r="BX88" s="191"/>
    </row>
    <row r="89" spans="1:76" s="11" customFormat="1" ht="19.5" customHeight="1">
      <c r="A89" s="11">
        <f t="shared" si="39"/>
        <v>1</v>
      </c>
      <c r="B89" s="239">
        <f t="shared" si="40"/>
        <v>1655515151809</v>
      </c>
      <c r="C89" s="225">
        <f t="shared" si="41"/>
        <v>75</v>
      </c>
      <c r="D89" s="11" t="s">
        <v>4059</v>
      </c>
      <c r="E89" s="11" t="s">
        <v>578</v>
      </c>
      <c r="F89" s="158" t="s">
        <v>5809</v>
      </c>
      <c r="G89" s="132" t="str">
        <f t="shared" si="42"/>
        <v>15</v>
      </c>
      <c r="H89" s="225">
        <v>40</v>
      </c>
      <c r="I89" s="225">
        <f t="shared" si="43"/>
        <v>40</v>
      </c>
      <c r="J89" s="131">
        <v>214</v>
      </c>
      <c r="K89" s="132" t="s">
        <v>1750</v>
      </c>
      <c r="L89" s="132">
        <v>5</v>
      </c>
      <c r="M89" s="134" t="s">
        <v>1782</v>
      </c>
      <c r="N89" s="226" t="s">
        <v>14251</v>
      </c>
      <c r="O89" s="226" t="s">
        <v>1980</v>
      </c>
      <c r="P89" s="227">
        <v>8860</v>
      </c>
      <c r="Q89" s="228">
        <f t="shared" si="44"/>
        <v>7986.363636363636</v>
      </c>
      <c r="R89" s="143">
        <f t="shared" si="45"/>
        <v>0.22367672168468977</v>
      </c>
      <c r="S89" s="192">
        <v>1074475845</v>
      </c>
      <c r="T89" s="289" t="s">
        <v>7905</v>
      </c>
      <c r="U89" s="189">
        <f t="shared" si="46"/>
        <v>7960</v>
      </c>
      <c r="V89" s="11">
        <v>900</v>
      </c>
      <c r="W89" s="229">
        <v>8860</v>
      </c>
      <c r="X89" s="135">
        <f t="shared" si="47"/>
        <v>6200</v>
      </c>
      <c r="Y89" s="230">
        <f t="shared" si="48"/>
        <v>7986.363636363636</v>
      </c>
      <c r="Z89" s="141">
        <f t="shared" si="49"/>
        <v>8.7058823529411189E-3</v>
      </c>
      <c r="AA89" s="136">
        <f t="shared" si="50"/>
        <v>0.22367672168468977</v>
      </c>
      <c r="AB89" s="144" t="s">
        <v>14340</v>
      </c>
      <c r="AC89" s="144"/>
      <c r="AD89" s="184">
        <f t="shared" si="51"/>
        <v>7803</v>
      </c>
      <c r="AE89" s="182">
        <f t="shared" si="52"/>
        <v>8574</v>
      </c>
      <c r="AF89" s="128">
        <f t="shared" si="53"/>
        <v>771.66</v>
      </c>
      <c r="AG89" s="129">
        <f t="shared" si="54"/>
        <v>157.65999999999997</v>
      </c>
      <c r="AH89" s="130">
        <f t="shared" si="55"/>
        <v>1.8388150221600182E-2</v>
      </c>
      <c r="AI89" s="137">
        <f t="shared" si="56"/>
        <v>614</v>
      </c>
      <c r="AJ89" s="138">
        <f t="shared" si="57"/>
        <v>7.1611849778399808E-2</v>
      </c>
      <c r="AK89" s="138">
        <f t="shared" si="58"/>
        <v>0.2052885714630896</v>
      </c>
      <c r="AL89" s="11" t="s">
        <v>13397</v>
      </c>
      <c r="AM89" s="11">
        <f t="shared" si="59"/>
        <v>6945.6</v>
      </c>
      <c r="AN89" s="412">
        <f t="shared" si="60"/>
        <v>6246</v>
      </c>
      <c r="AO89" s="412">
        <f t="shared" si="61"/>
        <v>46</v>
      </c>
      <c r="AP89" s="413">
        <f t="shared" si="62"/>
        <v>7.3647134165866152E-3</v>
      </c>
      <c r="AQ89" s="192">
        <v>1655515151809</v>
      </c>
      <c r="AR89" s="192">
        <f>VLOOKUP(AQ:AQ,[1]MICHELIN!$B:$O,2,0)</f>
        <v>4985009751268</v>
      </c>
      <c r="AS89" s="192" t="str">
        <f>VLOOKUP(AQ:AQ,[1]MICHELIN!$B:$O,3,0)</f>
        <v>715820</v>
      </c>
      <c r="AT89" s="231" t="str">
        <f>VLOOKUP(AQ:AQ,[1]MICHELIN!$B:$O,4,0)</f>
        <v>ENERGY SAVER 4</v>
      </c>
      <c r="AU89" s="231" t="str">
        <f>VLOOKUP(AQ:AQ,[1]MICHELIN!$B:$O,5,0)</f>
        <v>165/55R15 75V</v>
      </c>
      <c r="AV89" s="232" t="str">
        <f>VLOOKUP(AQ:AQ,[1]MICHELIN!$B:$O,6,0)</f>
        <v>165/55R15</v>
      </c>
      <c r="AW89" s="232">
        <f>VLOOKUP(AQ:AQ,[1]MICHELIN!$B:$O,7,0)</f>
        <v>18600</v>
      </c>
      <c r="AX89" s="233">
        <f>VLOOKUP(AQ:AQ,[1]MICHELIN!$B:$K,8,0)</f>
        <v>6200</v>
      </c>
      <c r="AY89" s="233">
        <f>VLOOKUP(AQ:AQ,[1]MICHELIN!$B:$K,9,0)</f>
        <v>75</v>
      </c>
      <c r="AZ89" s="233">
        <f>VLOOKUP(AQ:AQ,[1]MICHELIN!$B:$K,10,0)</f>
        <v>40</v>
      </c>
      <c r="BA89" s="233">
        <f>VLOOKUP(AQ:AQ,[1]MICHELIN!$B:$O,11,0)</f>
        <v>8800</v>
      </c>
      <c r="BB89" s="233">
        <f>VLOOKUP(AQ:AQ,[1]MICHELIN!$B:$O,12,0)</f>
        <v>7522.7272727272721</v>
      </c>
      <c r="BC89" s="233">
        <f t="shared" si="63"/>
        <v>525</v>
      </c>
      <c r="BD89" s="204" t="s">
        <v>3387</v>
      </c>
      <c r="BE89" s="195" t="s">
        <v>413</v>
      </c>
      <c r="BF89" s="133" t="str">
        <f>IFERROR(VLOOKUP(BE:BE,Q商品!B:E,4,0),"")</f>
        <v>2023年製 ENERGY SAVER 4 165/55R15 75V サマータイヤ 最短当日発送</v>
      </c>
      <c r="BG89" s="133" t="str">
        <f>IFERROR(VLOOKUP(AQ:AQ,在庫!B:M,12,0),"")</f>
        <v>2023年製</v>
      </c>
      <c r="BH89" s="133">
        <f>IFERROR(VLOOKUP(AQ:AQ,在庫!B:L,10,0),"")</f>
        <v>2</v>
      </c>
      <c r="BI89" s="234">
        <f>VLOOKUP(AQ:AQ,[1]MICHELIN!$B:$AH,32,0)</f>
        <v>605642053</v>
      </c>
      <c r="BJ89" s="234">
        <f>VLOOKUP(AQ:AQ,[1]MICHELIN!$B:$AH,33,0)</f>
        <v>605642084</v>
      </c>
      <c r="BK89" s="191"/>
      <c r="BL89" s="191"/>
      <c r="BM89" s="191"/>
      <c r="BN89" s="191"/>
      <c r="BO89" s="191"/>
      <c r="BP89" s="191"/>
      <c r="BQ89" s="191"/>
      <c r="BR89" s="191"/>
      <c r="BS89" s="191"/>
      <c r="BT89" s="191"/>
      <c r="BU89" s="191"/>
      <c r="BV89" s="191"/>
      <c r="BW89" s="191"/>
      <c r="BX89" s="191"/>
    </row>
    <row r="90" spans="1:76" s="11" customFormat="1" ht="19.5" customHeight="1">
      <c r="A90" s="11">
        <f t="shared" si="39"/>
        <v>1</v>
      </c>
      <c r="B90" s="239">
        <f t="shared" si="40"/>
        <v>1656514151807</v>
      </c>
      <c r="C90" s="225">
        <f t="shared" si="41"/>
        <v>24</v>
      </c>
      <c r="D90" s="11" t="s">
        <v>4059</v>
      </c>
      <c r="E90" s="358" t="s">
        <v>582</v>
      </c>
      <c r="F90" s="158" t="s">
        <v>7082</v>
      </c>
      <c r="G90" s="132" t="str">
        <f t="shared" si="42"/>
        <v>14</v>
      </c>
      <c r="H90" s="225">
        <v>0</v>
      </c>
      <c r="I90" s="225">
        <f t="shared" si="43"/>
        <v>0</v>
      </c>
      <c r="J90" s="131"/>
      <c r="K90" s="132" t="s">
        <v>1750</v>
      </c>
      <c r="L90" s="132">
        <v>6</v>
      </c>
      <c r="M90" s="134" t="s">
        <v>3422</v>
      </c>
      <c r="N90" s="226" t="s">
        <v>4734</v>
      </c>
      <c r="O90" s="226">
        <v>0</v>
      </c>
      <c r="P90" s="227">
        <v>6860</v>
      </c>
      <c r="Q90" s="228">
        <f t="shared" si="44"/>
        <v>6214.545454545454</v>
      </c>
      <c r="R90" s="143">
        <f t="shared" si="45"/>
        <v>0.21152720889409005</v>
      </c>
      <c r="S90" s="192">
        <v>1074475852</v>
      </c>
      <c r="T90" s="289" t="s">
        <v>6606</v>
      </c>
      <c r="U90" s="189">
        <f t="shared" si="46"/>
        <v>6860</v>
      </c>
      <c r="W90" s="229">
        <v>6860</v>
      </c>
      <c r="X90" s="135">
        <f t="shared" si="47"/>
        <v>4900</v>
      </c>
      <c r="Y90" s="230">
        <f t="shared" si="48"/>
        <v>6214.545454545454</v>
      </c>
      <c r="Z90" s="141">
        <f t="shared" si="49"/>
        <v>7.7259475218658835E-2</v>
      </c>
      <c r="AA90" s="136">
        <f t="shared" si="50"/>
        <v>0.21152720889409005</v>
      </c>
      <c r="AB90" s="144" t="s">
        <v>14114</v>
      </c>
      <c r="AC90" s="144"/>
      <c r="AD90" s="184">
        <f t="shared" si="51"/>
        <v>6725</v>
      </c>
      <c r="AE90" s="182">
        <f t="shared" si="52"/>
        <v>7390</v>
      </c>
      <c r="AF90" s="128">
        <f t="shared" si="53"/>
        <v>665.1</v>
      </c>
      <c r="AG90" s="129">
        <f t="shared" si="54"/>
        <v>135.10000000000002</v>
      </c>
      <c r="AH90" s="130">
        <f t="shared" si="55"/>
        <v>1.8281461434370774E-2</v>
      </c>
      <c r="AI90" s="137">
        <f t="shared" si="56"/>
        <v>530</v>
      </c>
      <c r="AJ90" s="138">
        <f t="shared" si="57"/>
        <v>7.1718538565629222E-2</v>
      </c>
      <c r="AK90" s="138">
        <f t="shared" si="58"/>
        <v>0.19324574745971929</v>
      </c>
      <c r="AM90" s="11">
        <f t="shared" si="59"/>
        <v>5986</v>
      </c>
      <c r="AN90" s="412">
        <f t="shared" si="60"/>
        <v>5420</v>
      </c>
      <c r="AO90" s="412">
        <f t="shared" si="61"/>
        <v>520</v>
      </c>
      <c r="AP90" s="413">
        <f t="shared" si="62"/>
        <v>9.5940959409594101E-2</v>
      </c>
      <c r="AQ90" s="192">
        <v>1656514151807</v>
      </c>
      <c r="AR90" s="192">
        <f>VLOOKUP(AQ:AQ,[1]MICHELIN!$B:$O,2,0)</f>
        <v>4985009751343</v>
      </c>
      <c r="AS90" s="192" t="str">
        <f>VLOOKUP(AQ:AQ,[1]MICHELIN!$B:$O,3,0)</f>
        <v>719030</v>
      </c>
      <c r="AT90" s="231" t="str">
        <f>VLOOKUP(AQ:AQ,[1]MICHELIN!$B:$O,4,0)</f>
        <v>ENERGY SAVER 4</v>
      </c>
      <c r="AU90" s="231" t="str">
        <f>VLOOKUP(AQ:AQ,[1]MICHELIN!$B:$O,5,0)</f>
        <v>165/65R14 83H</v>
      </c>
      <c r="AV90" s="232" t="str">
        <f>VLOOKUP(AQ:AQ,[1]MICHELIN!$B:$O,6,0)</f>
        <v>165/65R14</v>
      </c>
      <c r="AW90" s="232">
        <f>VLOOKUP(AQ:AQ,[1]MICHELIN!$B:$O,7,0)</f>
        <v>13400</v>
      </c>
      <c r="AX90" s="233">
        <f>VLOOKUP(AQ:AQ,[1]MICHELIN!$B:$K,8,0)</f>
        <v>4900</v>
      </c>
      <c r="AY90" s="233">
        <f>VLOOKUP(AQ:AQ,[1]MICHELIN!$B:$K,9,0)</f>
        <v>24</v>
      </c>
      <c r="AZ90" s="233">
        <f>VLOOKUP(AQ:AQ,[1]MICHELIN!$B:$K,10,0)</f>
        <v>0</v>
      </c>
      <c r="BA90" s="233">
        <f>VLOOKUP(AQ:AQ,[1]MICHELIN!$B:$O,11,0)</f>
        <v>6980</v>
      </c>
      <c r="BB90" s="233">
        <f>VLOOKUP(AQ:AQ,[1]MICHELIN!$B:$O,12,0)</f>
        <v>5868.181818181818</v>
      </c>
      <c r="BC90" s="233">
        <f t="shared" si="63"/>
        <v>525</v>
      </c>
      <c r="BD90" s="204" t="s">
        <v>3387</v>
      </c>
      <c r="BE90" s="192" t="s">
        <v>387</v>
      </c>
      <c r="BF90" s="133" t="str">
        <f>IFERROR(VLOOKUP(BE:BE,Q商品!B:E,4,0),"")</f>
        <v>2023年製 ENERGY SAVER 4 165/65R14 83H XL サマータイヤ 最短当日発送</v>
      </c>
      <c r="BG90" s="133" t="str">
        <f>IFERROR(VLOOKUP(AQ:AQ,在庫!B:M,12,0),"")</f>
        <v>2023年製</v>
      </c>
      <c r="BH90" s="133">
        <f>IFERROR(VLOOKUP(AQ:AQ,在庫!B:L,10,0),"")</f>
        <v>1</v>
      </c>
      <c r="BI90" s="234">
        <f>VLOOKUP(AQ:AQ,[1]MICHELIN!$B:$AH,32,0)</f>
        <v>605642060</v>
      </c>
      <c r="BJ90" s="234">
        <f>VLOOKUP(AQ:AQ,[1]MICHELIN!$B:$AH,33,0)</f>
        <v>605642091</v>
      </c>
      <c r="BK90" s="191"/>
      <c r="BL90" s="191"/>
      <c r="BM90" s="191"/>
      <c r="BN90" s="191"/>
      <c r="BO90" s="191"/>
      <c r="BP90" s="191"/>
      <c r="BQ90" s="191"/>
      <c r="BR90" s="191"/>
      <c r="BS90" s="191"/>
      <c r="BT90" s="191"/>
      <c r="BU90" s="191"/>
      <c r="BV90" s="191"/>
      <c r="BW90" s="191"/>
      <c r="BX90" s="191"/>
    </row>
    <row r="91" spans="1:76" s="11" customFormat="1" ht="19.5" customHeight="1">
      <c r="A91" s="11">
        <f t="shared" si="39"/>
        <v>1</v>
      </c>
      <c r="B91" s="239">
        <f t="shared" si="40"/>
        <v>1657014151809</v>
      </c>
      <c r="C91" s="225">
        <f t="shared" si="41"/>
        <v>26</v>
      </c>
      <c r="D91" s="11" t="s">
        <v>4059</v>
      </c>
      <c r="E91" s="11" t="s">
        <v>4922</v>
      </c>
      <c r="F91" s="158" t="s">
        <v>6231</v>
      </c>
      <c r="G91" s="132" t="str">
        <f t="shared" si="42"/>
        <v>14</v>
      </c>
      <c r="H91" s="225">
        <v>6</v>
      </c>
      <c r="I91" s="225">
        <f t="shared" si="43"/>
        <v>6</v>
      </c>
      <c r="J91" s="131"/>
      <c r="K91" s="132" t="s">
        <v>1750</v>
      </c>
      <c r="L91" s="132">
        <v>7</v>
      </c>
      <c r="M91" s="134" t="s">
        <v>3422</v>
      </c>
      <c r="N91" s="226" t="s">
        <v>6232</v>
      </c>
      <c r="O91" s="226">
        <v>0</v>
      </c>
      <c r="P91" s="227">
        <v>7455</v>
      </c>
      <c r="Q91" s="228">
        <f t="shared" si="44"/>
        <v>6753.6363636363631</v>
      </c>
      <c r="R91" s="143">
        <f t="shared" si="45"/>
        <v>0.16637501682595227</v>
      </c>
      <c r="S91" s="192">
        <v>1074475857</v>
      </c>
      <c r="T91" s="285" t="s">
        <v>6607</v>
      </c>
      <c r="U91" s="189">
        <f t="shared" si="46"/>
        <v>7455</v>
      </c>
      <c r="W91" s="229">
        <v>7455</v>
      </c>
      <c r="X91" s="135">
        <f t="shared" si="47"/>
        <v>5630</v>
      </c>
      <c r="Y91" s="230">
        <f t="shared" si="48"/>
        <v>6753.6363636363631</v>
      </c>
      <c r="Z91" s="141">
        <f t="shared" si="49"/>
        <v>7.7129443326626523E-2</v>
      </c>
      <c r="AA91" s="136">
        <f t="shared" si="50"/>
        <v>0.16637501682595227</v>
      </c>
      <c r="AB91" s="309" t="s">
        <v>14114</v>
      </c>
      <c r="AC91" s="144"/>
      <c r="AD91" s="184">
        <f t="shared" si="51"/>
        <v>7308</v>
      </c>
      <c r="AE91" s="182">
        <f t="shared" si="52"/>
        <v>8030</v>
      </c>
      <c r="AF91" s="128">
        <f t="shared" si="53"/>
        <v>722.69999999999993</v>
      </c>
      <c r="AG91" s="129">
        <f t="shared" si="54"/>
        <v>147.69999999999993</v>
      </c>
      <c r="AH91" s="130">
        <f t="shared" si="55"/>
        <v>1.8393524283935234E-2</v>
      </c>
      <c r="AI91" s="137">
        <f t="shared" si="56"/>
        <v>575</v>
      </c>
      <c r="AJ91" s="138">
        <f t="shared" si="57"/>
        <v>7.1606475716064752E-2</v>
      </c>
      <c r="AK91" s="138">
        <f t="shared" si="58"/>
        <v>0.14798149254201703</v>
      </c>
      <c r="AM91" s="11">
        <f t="shared" si="59"/>
        <v>6505</v>
      </c>
      <c r="AN91" s="412">
        <f t="shared" si="60"/>
        <v>5889.9999999999991</v>
      </c>
      <c r="AO91" s="412">
        <f t="shared" si="61"/>
        <v>259.99999999999909</v>
      </c>
      <c r="AP91" s="413">
        <f t="shared" si="62"/>
        <v>4.414261460101853E-2</v>
      </c>
      <c r="AQ91" s="192">
        <v>1657014151809</v>
      </c>
      <c r="AR91" s="192">
        <f>VLOOKUP(AQ:AQ,[1]MICHELIN!$B:$O,2,0)</f>
        <v>4985009751138</v>
      </c>
      <c r="AS91" s="192" t="str">
        <f>VLOOKUP(AQ:AQ,[1]MICHELIN!$B:$O,3,0)</f>
        <v>715690</v>
      </c>
      <c r="AT91" s="231" t="str">
        <f>VLOOKUP(AQ:AQ,[1]MICHELIN!$B:$O,4,0)</f>
        <v>ENERGY SAVER 4</v>
      </c>
      <c r="AU91" s="231" t="str">
        <f>VLOOKUP(AQ:AQ,[1]MICHELIN!$B:$O,5,0)</f>
        <v>165/70R14 85T</v>
      </c>
      <c r="AV91" s="232" t="str">
        <f>VLOOKUP(AQ:AQ,[1]MICHELIN!$B:$O,6,0)</f>
        <v>165/70R14</v>
      </c>
      <c r="AW91" s="232">
        <f>VLOOKUP(AQ:AQ,[1]MICHELIN!$B:$O,7,0)</f>
        <v>13400</v>
      </c>
      <c r="AX91" s="233">
        <f>VLOOKUP(AQ:AQ,[1]MICHELIN!$B:$K,8,0)</f>
        <v>5630</v>
      </c>
      <c r="AY91" s="233">
        <f>VLOOKUP(AQ:AQ,[1]MICHELIN!$B:$K,9,0)</f>
        <v>26</v>
      </c>
      <c r="AZ91" s="233">
        <f>VLOOKUP(AQ:AQ,[1]MICHELIN!$B:$K,10,0)</f>
        <v>6</v>
      </c>
      <c r="BA91" s="233">
        <f>VLOOKUP(AQ:AQ,[1]MICHELIN!$B:$O,11,0)</f>
        <v>7960</v>
      </c>
      <c r="BB91" s="233">
        <f>VLOOKUP(AQ:AQ,[1]MICHELIN!$B:$O,12,0)</f>
        <v>6759.0909090909081</v>
      </c>
      <c r="BC91" s="233">
        <f t="shared" si="63"/>
        <v>525.00000000000091</v>
      </c>
      <c r="BD91" s="204" t="s">
        <v>3387</v>
      </c>
      <c r="BE91" s="192" t="s">
        <v>451</v>
      </c>
      <c r="BF91" s="133" t="str">
        <f>IFERROR(VLOOKUP(BE:BE,Q商品!B:E,4,0),"")</f>
        <v>2023年製 ENERGY SAVER 4 165/70R14 85T XL サマータイヤ 最短当日発送</v>
      </c>
      <c r="BG91" s="133" t="str">
        <f>IFERROR(VLOOKUP(AQ:AQ,在庫!B:M,12,0),"")</f>
        <v>2023年製</v>
      </c>
      <c r="BH91" s="133">
        <f>IFERROR(VLOOKUP(AQ:AQ,在庫!B:L,10,0),"")</f>
        <v>1</v>
      </c>
      <c r="BI91" s="234">
        <f>VLOOKUP(AQ:AQ,[1]MICHELIN!$B:$AH,32,0)</f>
        <v>605642055</v>
      </c>
      <c r="BJ91" s="234">
        <f>VLOOKUP(AQ:AQ,[1]MICHELIN!$B:$AH,33,0)</f>
        <v>605642086</v>
      </c>
      <c r="BK91" s="191"/>
      <c r="BL91" s="191"/>
      <c r="BM91" s="191"/>
      <c r="BN91" s="191"/>
      <c r="BO91" s="191"/>
      <c r="BP91" s="191"/>
      <c r="BQ91" s="191"/>
      <c r="BR91" s="191"/>
      <c r="BS91" s="191"/>
      <c r="BT91" s="191"/>
      <c r="BU91" s="191"/>
      <c r="BV91" s="191"/>
      <c r="BW91" s="191"/>
      <c r="BX91" s="191"/>
    </row>
    <row r="92" spans="1:76" s="11" customFormat="1" ht="19.5" customHeight="1">
      <c r="A92" s="11">
        <f t="shared" si="39"/>
        <v>1</v>
      </c>
      <c r="B92" s="239">
        <f t="shared" si="40"/>
        <v>1756015151808</v>
      </c>
      <c r="C92" s="225">
        <f t="shared" si="41"/>
        <v>10</v>
      </c>
      <c r="D92" s="11" t="s">
        <v>4059</v>
      </c>
      <c r="E92" s="358" t="s">
        <v>14164</v>
      </c>
      <c r="F92" s="158" t="s">
        <v>5810</v>
      </c>
      <c r="G92" s="132" t="str">
        <f t="shared" si="42"/>
        <v>15</v>
      </c>
      <c r="H92" s="225">
        <v>6</v>
      </c>
      <c r="I92" s="225">
        <f t="shared" si="43"/>
        <v>6</v>
      </c>
      <c r="J92" s="131"/>
      <c r="K92" s="132" t="s">
        <v>1750</v>
      </c>
      <c r="L92" s="132">
        <v>8</v>
      </c>
      <c r="M92" s="134" t="s">
        <v>3422</v>
      </c>
      <c r="N92" s="226" t="s">
        <v>1993</v>
      </c>
      <c r="O92" s="226">
        <v>0</v>
      </c>
      <c r="P92" s="227">
        <v>9915</v>
      </c>
      <c r="Q92" s="228">
        <f t="shared" si="44"/>
        <v>9004.545454545454</v>
      </c>
      <c r="R92" s="143">
        <f t="shared" si="45"/>
        <v>0.1837455830388692</v>
      </c>
      <c r="S92" s="192">
        <v>1074475842</v>
      </c>
      <c r="T92" s="289" t="s">
        <v>7906</v>
      </c>
      <c r="U92" s="189">
        <f t="shared" si="46"/>
        <v>9915</v>
      </c>
      <c r="W92" s="229">
        <v>9915</v>
      </c>
      <c r="X92" s="135">
        <f t="shared" si="47"/>
        <v>7350</v>
      </c>
      <c r="Y92" s="230">
        <f t="shared" si="48"/>
        <v>9004.545454545454</v>
      </c>
      <c r="Z92" s="141">
        <f t="shared" si="49"/>
        <v>7.7256681795259796E-2</v>
      </c>
      <c r="AA92" s="136">
        <f t="shared" si="50"/>
        <v>0.1837455830388692</v>
      </c>
      <c r="AB92" s="309" t="s">
        <v>14114</v>
      </c>
      <c r="AC92" s="144"/>
      <c r="AD92" s="184">
        <f t="shared" si="51"/>
        <v>9720</v>
      </c>
      <c r="AE92" s="182">
        <f t="shared" si="52"/>
        <v>10681</v>
      </c>
      <c r="AF92" s="128">
        <f t="shared" si="53"/>
        <v>961.29</v>
      </c>
      <c r="AG92" s="129">
        <f t="shared" si="54"/>
        <v>195.28999999999996</v>
      </c>
      <c r="AH92" s="130">
        <f t="shared" si="55"/>
        <v>1.828386855163374E-2</v>
      </c>
      <c r="AI92" s="137">
        <f t="shared" si="56"/>
        <v>766</v>
      </c>
      <c r="AJ92" s="138">
        <f t="shared" si="57"/>
        <v>7.1716131448366263E-2</v>
      </c>
      <c r="AK92" s="138">
        <f t="shared" si="58"/>
        <v>0.16546171448723546</v>
      </c>
      <c r="AM92" s="11">
        <f t="shared" si="59"/>
        <v>8651.9</v>
      </c>
      <c r="AN92" s="412">
        <f t="shared" si="60"/>
        <v>7856.2727272727261</v>
      </c>
      <c r="AO92" s="412">
        <f t="shared" si="61"/>
        <v>506.27272727272612</v>
      </c>
      <c r="AP92" s="413">
        <f t="shared" si="62"/>
        <v>6.4441847278954717E-2</v>
      </c>
      <c r="AQ92" s="192">
        <v>1756015151808</v>
      </c>
      <c r="AR92" s="192">
        <f>VLOOKUP(AQ:AQ,[1]MICHELIN!$B:$O,2,0)</f>
        <v>4985009751213</v>
      </c>
      <c r="AS92" s="192" t="str">
        <f>VLOOKUP(AQ:AQ,[1]MICHELIN!$B:$O,3,0)</f>
        <v>715770</v>
      </c>
      <c r="AT92" s="231" t="str">
        <f>VLOOKUP(AQ:AQ,[1]MICHELIN!$B:$O,4,0)</f>
        <v>ENERGY SAVER 4</v>
      </c>
      <c r="AU92" s="231" t="str">
        <f>VLOOKUP(AQ:AQ,[1]MICHELIN!$B:$O,5,0)</f>
        <v>175/60R15 81H（在庫限り）</v>
      </c>
      <c r="AV92" s="232" t="str">
        <f>VLOOKUP(AQ:AQ,[1]MICHELIN!$B:$O,6,0)</f>
        <v>175/60R15</v>
      </c>
      <c r="AW92" s="232">
        <f>VLOOKUP(AQ:AQ,[1]MICHELIN!$B:$O,7,0)</f>
        <v>17500</v>
      </c>
      <c r="AX92" s="233">
        <f>VLOOKUP(AQ:AQ,[1]MICHELIN!$B:$K,8,0)</f>
        <v>7350</v>
      </c>
      <c r="AY92" s="233">
        <f>VLOOKUP(AQ:AQ,[1]MICHELIN!$B:$K,9,0)</f>
        <v>10</v>
      </c>
      <c r="AZ92" s="233">
        <f>VLOOKUP(AQ:AQ,[1]MICHELIN!$B:$K,10,0)</f>
        <v>6</v>
      </c>
      <c r="BA92" s="233">
        <f>VLOOKUP(AQ:AQ,[1]MICHELIN!$B:$O,11,0)</f>
        <v>11260</v>
      </c>
      <c r="BB92" s="233">
        <f>VLOOKUP(AQ:AQ,[1]MICHELIN!$B:$O,12,0)</f>
        <v>9759.0909090909081</v>
      </c>
      <c r="BC92" s="233">
        <f t="shared" si="63"/>
        <v>525</v>
      </c>
      <c r="BD92" s="204" t="s">
        <v>3387</v>
      </c>
      <c r="BE92" s="192" t="s">
        <v>416</v>
      </c>
      <c r="BF92" s="133" t="str">
        <f>IFERROR(VLOOKUP(BE:BE,Q商品!B:E,4,0),"")</f>
        <v>2023年製 ENERGY SAVER 4 175/60R15 81H サマータイヤ 最短当日発送</v>
      </c>
      <c r="BG92" s="133" t="str">
        <f>IFERROR(VLOOKUP(AQ:AQ,在庫!B:M,12,0),"")</f>
        <v>2023年製</v>
      </c>
      <c r="BH92" s="133">
        <f>IFERROR(VLOOKUP(AQ:AQ,在庫!B:L,10,0),"")</f>
        <v>3</v>
      </c>
      <c r="BI92" s="234">
        <f>VLOOKUP(AQ:AQ,[1]MICHELIN!$B:$AH,32,0)</f>
        <v>605642054</v>
      </c>
      <c r="BJ92" s="234">
        <f>VLOOKUP(AQ:AQ,[1]MICHELIN!$B:$AH,33,0)</f>
        <v>605642085</v>
      </c>
      <c r="BK92" s="191"/>
      <c r="BL92" s="191"/>
      <c r="BM92" s="191"/>
      <c r="BN92" s="191"/>
      <c r="BO92" s="191"/>
      <c r="BP92" s="191"/>
      <c r="BQ92" s="191"/>
      <c r="BR92" s="191"/>
      <c r="BS92" s="191"/>
      <c r="BT92" s="191"/>
      <c r="BU92" s="191"/>
      <c r="BV92" s="191"/>
      <c r="BW92" s="191"/>
      <c r="BX92" s="191"/>
    </row>
    <row r="93" spans="1:76" s="11" customFormat="1" ht="19.5" customHeight="1">
      <c r="A93" s="11">
        <f t="shared" si="39"/>
        <v>1</v>
      </c>
      <c r="B93" s="239">
        <f t="shared" si="40"/>
        <v>1756514151804</v>
      </c>
      <c r="C93" s="225">
        <f t="shared" si="41"/>
        <v>47</v>
      </c>
      <c r="D93" s="11" t="s">
        <v>4059</v>
      </c>
      <c r="E93" s="11" t="s">
        <v>584</v>
      </c>
      <c r="F93" s="158" t="s">
        <v>5811</v>
      </c>
      <c r="G93" s="132" t="str">
        <f t="shared" si="42"/>
        <v>14</v>
      </c>
      <c r="H93" s="225">
        <v>19</v>
      </c>
      <c r="I93" s="225">
        <f t="shared" si="43"/>
        <v>19</v>
      </c>
      <c r="J93" s="131">
        <v>1449</v>
      </c>
      <c r="K93" s="132" t="s">
        <v>1750</v>
      </c>
      <c r="L93" s="132">
        <v>9</v>
      </c>
      <c r="M93" s="134" t="s">
        <v>14217</v>
      </c>
      <c r="N93" s="226" t="s">
        <v>14252</v>
      </c>
      <c r="O93" s="226" t="s">
        <v>2890</v>
      </c>
      <c r="P93" s="227">
        <v>8837</v>
      </c>
      <c r="Q93" s="228">
        <f t="shared" si="44"/>
        <v>7990.9090909090901</v>
      </c>
      <c r="R93" s="143">
        <f t="shared" si="45"/>
        <v>0.16905574516496011</v>
      </c>
      <c r="S93" s="192">
        <v>1074475850</v>
      </c>
      <c r="T93" s="289" t="s">
        <v>11932</v>
      </c>
      <c r="U93" s="189">
        <f t="shared" si="46"/>
        <v>7937</v>
      </c>
      <c r="V93" s="11">
        <v>900</v>
      </c>
      <c r="W93" s="229">
        <v>8837</v>
      </c>
      <c r="X93" s="135">
        <f t="shared" si="47"/>
        <v>6640</v>
      </c>
      <c r="Y93" s="230">
        <f t="shared" si="48"/>
        <v>7990.9090909090901</v>
      </c>
      <c r="Z93" s="141">
        <f t="shared" si="49"/>
        <v>7.4525574965439212E-2</v>
      </c>
      <c r="AA93" s="136">
        <f t="shared" si="50"/>
        <v>0.16905574516496011</v>
      </c>
      <c r="AB93" s="144" t="s">
        <v>14340</v>
      </c>
      <c r="AC93" s="144"/>
      <c r="AD93" s="184">
        <f t="shared" si="51"/>
        <v>7781</v>
      </c>
      <c r="AE93" s="182">
        <f t="shared" si="52"/>
        <v>8550</v>
      </c>
      <c r="AF93" s="128">
        <f t="shared" si="53"/>
        <v>769.5</v>
      </c>
      <c r="AG93" s="129">
        <f t="shared" si="54"/>
        <v>156.5</v>
      </c>
      <c r="AH93" s="130">
        <f t="shared" si="55"/>
        <v>1.8304093567251462E-2</v>
      </c>
      <c r="AI93" s="137">
        <f t="shared" si="56"/>
        <v>613</v>
      </c>
      <c r="AJ93" s="138">
        <f t="shared" si="57"/>
        <v>7.1695906432748535E-2</v>
      </c>
      <c r="AK93" s="138">
        <f t="shared" si="58"/>
        <v>0.15075165159770865</v>
      </c>
      <c r="AL93" s="11" t="s">
        <v>13397</v>
      </c>
      <c r="AM93" s="11">
        <f t="shared" si="59"/>
        <v>6926</v>
      </c>
      <c r="AN93" s="412">
        <f t="shared" si="60"/>
        <v>6253.6363636363631</v>
      </c>
      <c r="AO93" s="412">
        <f t="shared" si="61"/>
        <v>-386.36363636363694</v>
      </c>
      <c r="AP93" s="413">
        <f t="shared" si="62"/>
        <v>-6.178223579008587E-2</v>
      </c>
      <c r="AQ93" s="192">
        <v>1756514151804</v>
      </c>
      <c r="AR93" s="192">
        <f>VLOOKUP(AQ:AQ,[1]MICHELIN!$B:$O,2,0)</f>
        <v>4985009751206</v>
      </c>
      <c r="AS93" s="192" t="str">
        <f>VLOOKUP(AQ:AQ,[1]MICHELIN!$B:$O,3,0)</f>
        <v>715760</v>
      </c>
      <c r="AT93" s="231" t="str">
        <f>VLOOKUP(AQ:AQ,[1]MICHELIN!$B:$O,4,0)</f>
        <v>ENERGY SAVER 4</v>
      </c>
      <c r="AU93" s="231" t="str">
        <f>VLOOKUP(AQ:AQ,[1]MICHELIN!$B:$O,5,0)</f>
        <v>175/65R14 86H</v>
      </c>
      <c r="AV93" s="232" t="str">
        <f>VLOOKUP(AQ:AQ,[1]MICHELIN!$B:$O,6,0)</f>
        <v>175/65R14</v>
      </c>
      <c r="AW93" s="232">
        <f>VLOOKUP(AQ:AQ,[1]MICHELIN!$B:$O,7,0)</f>
        <v>15800</v>
      </c>
      <c r="AX93" s="233">
        <f>VLOOKUP(AQ:AQ,[1]MICHELIN!$B:$K,8,0)</f>
        <v>6640</v>
      </c>
      <c r="AY93" s="233">
        <f>VLOOKUP(AQ:AQ,[1]MICHELIN!$B:$K,9,0)</f>
        <v>47</v>
      </c>
      <c r="AZ93" s="233">
        <f>VLOOKUP(AQ:AQ,[1]MICHELIN!$B:$K,10,0)</f>
        <v>19</v>
      </c>
      <c r="BA93" s="233">
        <f>VLOOKUP(AQ:AQ,[1]MICHELIN!$B:$O,11,0)</f>
        <v>9380</v>
      </c>
      <c r="BB93" s="233">
        <f>VLOOKUP(AQ:AQ,[1]MICHELIN!$B:$O,12,0)</f>
        <v>8049.9999999999991</v>
      </c>
      <c r="BC93" s="233">
        <f t="shared" si="63"/>
        <v>525</v>
      </c>
      <c r="BD93" s="204" t="s">
        <v>3387</v>
      </c>
      <c r="BE93" s="195" t="s">
        <v>450</v>
      </c>
      <c r="BF93" s="133" t="str">
        <f>IFERROR(VLOOKUP(BE:BE,Q商品!B:E,4,0),"")</f>
        <v>2023年製 ENERGY SAVER 4 175/65R14 86H XL サマータイヤ 最短当日発送</v>
      </c>
      <c r="BG93" s="133" t="str">
        <f>IFERROR(VLOOKUP(AQ:AQ,在庫!B:M,12,0),"")</f>
        <v>2023年製</v>
      </c>
      <c r="BH93" s="133">
        <f>IFERROR(VLOOKUP(AQ:AQ,在庫!B:L,10,0),"")</f>
        <v>3</v>
      </c>
      <c r="BI93" s="234">
        <f>VLOOKUP(AQ:AQ,[1]MICHELIN!$B:$AH,32,0)</f>
        <v>605642058</v>
      </c>
      <c r="BJ93" s="234">
        <f>VLOOKUP(AQ:AQ,[1]MICHELIN!$B:$AH,33,0)</f>
        <v>605642089</v>
      </c>
      <c r="BK93" s="191"/>
      <c r="BL93" s="191"/>
      <c r="BM93" s="191"/>
      <c r="BN93" s="191"/>
      <c r="BO93" s="191"/>
      <c r="BP93" s="191"/>
      <c r="BQ93" s="191"/>
      <c r="BR93" s="191"/>
      <c r="BS93" s="191"/>
      <c r="BT93" s="191"/>
      <c r="BU93" s="191"/>
      <c r="BV93" s="191"/>
      <c r="BW93" s="191"/>
      <c r="BX93" s="191"/>
    </row>
    <row r="94" spans="1:76" s="11" customFormat="1" ht="19.5" customHeight="1">
      <c r="A94" s="11">
        <f t="shared" si="39"/>
        <v>1</v>
      </c>
      <c r="B94" s="239">
        <f t="shared" si="40"/>
        <v>1756515151803</v>
      </c>
      <c r="C94" s="225">
        <f t="shared" si="41"/>
        <v>89</v>
      </c>
      <c r="D94" s="11" t="s">
        <v>4059</v>
      </c>
      <c r="E94" s="358" t="s">
        <v>585</v>
      </c>
      <c r="F94" s="158" t="s">
        <v>5812</v>
      </c>
      <c r="G94" s="132" t="str">
        <f t="shared" si="42"/>
        <v>15</v>
      </c>
      <c r="H94" s="225">
        <v>55</v>
      </c>
      <c r="I94" s="225">
        <f t="shared" si="43"/>
        <v>55</v>
      </c>
      <c r="J94" s="131">
        <v>1014</v>
      </c>
      <c r="K94" s="132" t="s">
        <v>1750</v>
      </c>
      <c r="L94" s="132">
        <v>10</v>
      </c>
      <c r="M94" s="134" t="s">
        <v>1780</v>
      </c>
      <c r="N94" s="226" t="s">
        <v>1994</v>
      </c>
      <c r="O94" s="226" t="s">
        <v>1777</v>
      </c>
      <c r="P94" s="227">
        <v>9700</v>
      </c>
      <c r="Q94" s="228">
        <f t="shared" si="44"/>
        <v>8737.2727272727261</v>
      </c>
      <c r="R94" s="143">
        <f t="shared" si="45"/>
        <v>0.19654562480491095</v>
      </c>
      <c r="S94" s="192">
        <v>1074475847</v>
      </c>
      <c r="T94" s="289" t="s">
        <v>6609</v>
      </c>
      <c r="U94" s="189">
        <f t="shared" si="46"/>
        <v>9700</v>
      </c>
      <c r="W94" s="229">
        <v>9700</v>
      </c>
      <c r="X94" s="135">
        <f t="shared" si="47"/>
        <v>7020</v>
      </c>
      <c r="Y94" s="230">
        <f t="shared" si="48"/>
        <v>8737.2727272727261</v>
      </c>
      <c r="Z94" s="141">
        <f t="shared" si="49"/>
        <v>7.7216494845360861E-2</v>
      </c>
      <c r="AA94" s="136">
        <f t="shared" si="50"/>
        <v>0.19654562480491095</v>
      </c>
      <c r="AB94" s="144" t="s">
        <v>14340</v>
      </c>
      <c r="AC94" s="144"/>
      <c r="AD94" s="184">
        <f t="shared" si="51"/>
        <v>9509</v>
      </c>
      <c r="AE94" s="182">
        <f t="shared" si="52"/>
        <v>10449</v>
      </c>
      <c r="AF94" s="128">
        <f t="shared" si="53"/>
        <v>940.41</v>
      </c>
      <c r="AG94" s="129">
        <f t="shared" si="54"/>
        <v>191.40999999999997</v>
      </c>
      <c r="AH94" s="130">
        <f t="shared" si="55"/>
        <v>1.83184993779309E-2</v>
      </c>
      <c r="AI94" s="137">
        <f t="shared" si="56"/>
        <v>749</v>
      </c>
      <c r="AJ94" s="138">
        <f t="shared" si="57"/>
        <v>7.16815006220691E-2</v>
      </c>
      <c r="AK94" s="138">
        <f t="shared" si="58"/>
        <v>0.17822712542698005</v>
      </c>
      <c r="AL94" s="11" t="s">
        <v>13397</v>
      </c>
      <c r="AM94" s="11">
        <f t="shared" si="59"/>
        <v>8464.1</v>
      </c>
      <c r="AN94" s="412">
        <f t="shared" si="60"/>
        <v>7613.7272727272721</v>
      </c>
      <c r="AO94" s="412">
        <f t="shared" si="61"/>
        <v>593.72727272727207</v>
      </c>
      <c r="AP94" s="413">
        <f t="shared" si="62"/>
        <v>7.7981158433929068E-2</v>
      </c>
      <c r="AQ94" s="192">
        <v>1756515151803</v>
      </c>
      <c r="AR94" s="192">
        <f>VLOOKUP(AQ:AQ,[1]MICHELIN!$B:$O,2,0)</f>
        <v>4985009751169</v>
      </c>
      <c r="AS94" s="192" t="str">
        <f>VLOOKUP(AQ:AQ,[1]MICHELIN!$B:$O,3,0)</f>
        <v>715720</v>
      </c>
      <c r="AT94" s="231" t="str">
        <f>VLOOKUP(AQ:AQ,[1]MICHELIN!$B:$O,4,0)</f>
        <v>ENERGY SAVER 4</v>
      </c>
      <c r="AU94" s="231" t="str">
        <f>VLOOKUP(AQ:AQ,[1]MICHELIN!$B:$O,5,0)</f>
        <v>175/65R15 88H</v>
      </c>
      <c r="AV94" s="232" t="str">
        <f>VLOOKUP(AQ:AQ,[1]MICHELIN!$B:$O,6,0)</f>
        <v>175/65R15</v>
      </c>
      <c r="AW94" s="232">
        <f>VLOOKUP(AQ:AQ,[1]MICHELIN!$B:$O,7,0)</f>
        <v>16700</v>
      </c>
      <c r="AX94" s="233">
        <f>VLOOKUP(AQ:AQ,[1]MICHELIN!$B:$K,8,0)</f>
        <v>7020</v>
      </c>
      <c r="AY94" s="233">
        <f>VLOOKUP(AQ:AQ,[1]MICHELIN!$B:$K,9,0)</f>
        <v>89</v>
      </c>
      <c r="AZ94" s="233">
        <f>VLOOKUP(AQ:AQ,[1]MICHELIN!$B:$K,10,0)</f>
        <v>55</v>
      </c>
      <c r="BA94" s="233">
        <f>VLOOKUP(AQ:AQ,[1]MICHELIN!$B:$O,11,0)</f>
        <v>9990</v>
      </c>
      <c r="BB94" s="233">
        <f>VLOOKUP(AQ:AQ,[1]MICHELIN!$B:$O,12,0)</f>
        <v>8604.545454545454</v>
      </c>
      <c r="BC94" s="233">
        <f t="shared" si="63"/>
        <v>525</v>
      </c>
      <c r="BD94" s="204" t="s">
        <v>3387</v>
      </c>
      <c r="BE94" s="195" t="s">
        <v>401</v>
      </c>
      <c r="BF94" s="133" t="str">
        <f>IFERROR(VLOOKUP(BE:BE,Q商品!B:E,4,0),"")</f>
        <v>2023年製 ENERGY SAVER 4 175/65R15 88H XL サマータイヤ 最短当日発送</v>
      </c>
      <c r="BG94" s="133" t="str">
        <f>IFERROR(VLOOKUP(AQ:AQ,在庫!B:M,12,0),"")</f>
        <v>2023年製</v>
      </c>
      <c r="BH94" s="133">
        <f>IFERROR(VLOOKUP(AQ:AQ,在庫!B:L,10,0),"")</f>
        <v>2</v>
      </c>
      <c r="BI94" s="234">
        <f>VLOOKUP(AQ:AQ,[1]MICHELIN!$B:$AH,32,0)</f>
        <v>605642049</v>
      </c>
      <c r="BJ94" s="234">
        <f>VLOOKUP(AQ:AQ,[1]MICHELIN!$B:$AH,33,0)</f>
        <v>605642080</v>
      </c>
      <c r="BK94" s="191"/>
      <c r="BL94" s="191"/>
      <c r="BM94" s="191"/>
      <c r="BN94" s="191"/>
      <c r="BO94" s="191"/>
      <c r="BP94" s="191"/>
      <c r="BQ94" s="191"/>
      <c r="BR94" s="191"/>
      <c r="BS94" s="191"/>
      <c r="BT94" s="191"/>
      <c r="BU94" s="191"/>
      <c r="BV94" s="191"/>
      <c r="BW94" s="191"/>
      <c r="BX94" s="191"/>
    </row>
    <row r="95" spans="1:76" s="11" customFormat="1" ht="19.5" customHeight="1">
      <c r="A95" s="11">
        <f t="shared" si="39"/>
        <v>1</v>
      </c>
      <c r="B95" s="239">
        <f t="shared" si="40"/>
        <v>1757014151806</v>
      </c>
      <c r="C95" s="225">
        <f t="shared" si="41"/>
        <v>28</v>
      </c>
      <c r="D95" s="11" t="s">
        <v>4059</v>
      </c>
      <c r="E95" s="11" t="s">
        <v>586</v>
      </c>
      <c r="F95" s="158" t="s">
        <v>1664</v>
      </c>
      <c r="G95" s="132" t="str">
        <f t="shared" si="42"/>
        <v>14</v>
      </c>
      <c r="H95" s="225">
        <v>8</v>
      </c>
      <c r="I95" s="225">
        <f t="shared" si="43"/>
        <v>8</v>
      </c>
      <c r="J95" s="131">
        <v>1014</v>
      </c>
      <c r="K95" s="132" t="s">
        <v>1750</v>
      </c>
      <c r="L95" s="132">
        <v>11</v>
      </c>
      <c r="M95" s="134" t="s">
        <v>1780</v>
      </c>
      <c r="N95" s="226" t="s">
        <v>14253</v>
      </c>
      <c r="O95" s="226" t="s">
        <v>1777</v>
      </c>
      <c r="P95" s="227">
        <v>8400</v>
      </c>
      <c r="Q95" s="228">
        <f t="shared" si="44"/>
        <v>7610.9090909090901</v>
      </c>
      <c r="R95" s="143">
        <f t="shared" si="45"/>
        <v>0.17749641662685131</v>
      </c>
      <c r="S95" s="192">
        <v>1074475858</v>
      </c>
      <c r="T95" s="285" t="s">
        <v>6610</v>
      </c>
      <c r="U95" s="189">
        <f t="shared" si="46"/>
        <v>8400</v>
      </c>
      <c r="W95" s="229">
        <v>8400</v>
      </c>
      <c r="X95" s="135">
        <f t="shared" si="47"/>
        <v>6260</v>
      </c>
      <c r="Y95" s="230">
        <f t="shared" si="48"/>
        <v>7610.9090909090901</v>
      </c>
      <c r="Z95" s="141">
        <f t="shared" si="49"/>
        <v>7.7261904761904754E-2</v>
      </c>
      <c r="AA95" s="136">
        <f t="shared" si="50"/>
        <v>0.17749641662685131</v>
      </c>
      <c r="AB95" s="144" t="s">
        <v>14340</v>
      </c>
      <c r="AC95" s="144"/>
      <c r="AD95" s="184">
        <f t="shared" si="51"/>
        <v>8235</v>
      </c>
      <c r="AE95" s="182">
        <f t="shared" si="52"/>
        <v>9049</v>
      </c>
      <c r="AF95" s="128">
        <f t="shared" si="53"/>
        <v>814.41</v>
      </c>
      <c r="AG95" s="129">
        <f t="shared" si="54"/>
        <v>165.40999999999997</v>
      </c>
      <c r="AH95" s="130">
        <f t="shared" si="55"/>
        <v>1.8279367885954245E-2</v>
      </c>
      <c r="AI95" s="137">
        <f t="shared" si="56"/>
        <v>649</v>
      </c>
      <c r="AJ95" s="138">
        <f t="shared" si="57"/>
        <v>7.1720632114045751E-2</v>
      </c>
      <c r="AK95" s="138">
        <f t="shared" si="58"/>
        <v>0.15921704874089707</v>
      </c>
      <c r="AM95" s="11">
        <f t="shared" si="59"/>
        <v>7330.1</v>
      </c>
      <c r="AN95" s="412">
        <f t="shared" si="60"/>
        <v>6638.272727272727</v>
      </c>
      <c r="AO95" s="412">
        <f t="shared" si="61"/>
        <v>378.27272727272702</v>
      </c>
      <c r="AP95" s="413">
        <f t="shared" si="62"/>
        <v>5.6983607455389509E-2</v>
      </c>
      <c r="AQ95" s="192">
        <v>1757014151806</v>
      </c>
      <c r="AR95" s="192">
        <f>VLOOKUP(AQ:AQ,[1]MICHELIN!$B:$O,2,0)</f>
        <v>4985009751176</v>
      </c>
      <c r="AS95" s="192" t="str">
        <f>VLOOKUP(AQ:AQ,[1]MICHELIN!$B:$O,3,0)</f>
        <v>715730</v>
      </c>
      <c r="AT95" s="231" t="str">
        <f>VLOOKUP(AQ:AQ,[1]MICHELIN!$B:$O,4,0)</f>
        <v>ENERGY SAVER 4</v>
      </c>
      <c r="AU95" s="231" t="str">
        <f>VLOOKUP(AQ:AQ,[1]MICHELIN!$B:$O,5,0)</f>
        <v>175/70R14 88T</v>
      </c>
      <c r="AV95" s="232" t="str">
        <f>VLOOKUP(AQ:AQ,[1]MICHELIN!$B:$O,6,0)</f>
        <v>175/70R14</v>
      </c>
      <c r="AW95" s="232">
        <f>VLOOKUP(AQ:AQ,[1]MICHELIN!$B:$O,7,0)</f>
        <v>14900</v>
      </c>
      <c r="AX95" s="233">
        <f>VLOOKUP(AQ:AQ,[1]MICHELIN!$B:$K,8,0)</f>
        <v>6260</v>
      </c>
      <c r="AY95" s="233">
        <f>VLOOKUP(AQ:AQ,[1]MICHELIN!$B:$K,9,0)</f>
        <v>28</v>
      </c>
      <c r="AZ95" s="233">
        <f>VLOOKUP(AQ:AQ,[1]MICHELIN!$B:$K,10,0)</f>
        <v>8</v>
      </c>
      <c r="BA95" s="233">
        <f>VLOOKUP(AQ:AQ,[1]MICHELIN!$B:$O,11,0)</f>
        <v>8780</v>
      </c>
      <c r="BB95" s="233">
        <f>VLOOKUP(AQ:AQ,[1]MICHELIN!$B:$O,12,0)</f>
        <v>7504.545454545454</v>
      </c>
      <c r="BC95" s="233">
        <f t="shared" si="63"/>
        <v>525</v>
      </c>
      <c r="BD95" s="204" t="s">
        <v>3387</v>
      </c>
      <c r="BE95" s="192" t="s">
        <v>392</v>
      </c>
      <c r="BF95" s="133" t="str">
        <f>IFERROR(VLOOKUP(BE:BE,Q商品!B:E,4,0),"")</f>
        <v>2023年製 ENERGY SAVER 4 175/70R14 88T XL サマータイヤ 最短当日発送</v>
      </c>
      <c r="BG95" s="133" t="str">
        <f>IFERROR(VLOOKUP(AQ:AQ,在庫!B:M,12,0),"")</f>
        <v>2023年製</v>
      </c>
      <c r="BH95" s="133">
        <f>IFERROR(VLOOKUP(AQ:AQ,在庫!B:L,10,0),"")</f>
        <v>1</v>
      </c>
      <c r="BI95" s="234">
        <f>VLOOKUP(AQ:AQ,[1]MICHELIN!$B:$AH,32,0)</f>
        <v>605642056</v>
      </c>
      <c r="BJ95" s="234">
        <f>VLOOKUP(AQ:AQ,[1]MICHELIN!$B:$AH,33,0)</f>
        <v>605642087</v>
      </c>
      <c r="BK95" s="191"/>
      <c r="BL95" s="191"/>
      <c r="BM95" s="191"/>
      <c r="BN95" s="191"/>
      <c r="BO95" s="191"/>
      <c r="BP95" s="191"/>
      <c r="BQ95" s="191"/>
      <c r="BR95" s="191"/>
      <c r="BS95" s="191"/>
      <c r="BT95" s="191"/>
      <c r="BU95" s="191"/>
      <c r="BV95" s="191"/>
      <c r="BW95" s="191"/>
      <c r="BX95" s="191"/>
    </row>
    <row r="96" spans="1:76" s="11" customFormat="1" ht="19.5" customHeight="1">
      <c r="A96" s="11">
        <f t="shared" si="39"/>
        <v>1</v>
      </c>
      <c r="B96" s="239">
        <f t="shared" si="40"/>
        <v>1855516151802</v>
      </c>
      <c r="C96" s="225">
        <f t="shared" si="41"/>
        <v>59</v>
      </c>
      <c r="D96" s="11" t="s">
        <v>4059</v>
      </c>
      <c r="E96" s="11" t="s">
        <v>587</v>
      </c>
      <c r="F96" s="158" t="s">
        <v>7083</v>
      </c>
      <c r="G96" s="132" t="str">
        <f t="shared" si="42"/>
        <v>16</v>
      </c>
      <c r="H96" s="225">
        <v>53</v>
      </c>
      <c r="I96" s="225">
        <f t="shared" si="43"/>
        <v>49</v>
      </c>
      <c r="J96" s="131">
        <v>241</v>
      </c>
      <c r="K96" s="132" t="s">
        <v>1750</v>
      </c>
      <c r="L96" s="132">
        <v>12</v>
      </c>
      <c r="M96" s="134" t="s">
        <v>1780</v>
      </c>
      <c r="N96" s="226" t="s">
        <v>1995</v>
      </c>
      <c r="O96" s="226" t="s">
        <v>1777</v>
      </c>
      <c r="P96" s="227">
        <v>13350</v>
      </c>
      <c r="Q96" s="228">
        <f t="shared" si="44"/>
        <v>12082.727272727272</v>
      </c>
      <c r="R96" s="143">
        <f t="shared" si="45"/>
        <v>0.15168158904521853</v>
      </c>
      <c r="S96" s="192">
        <v>1074475839</v>
      </c>
      <c r="T96" s="285" t="s">
        <v>6611</v>
      </c>
      <c r="U96" s="189">
        <f t="shared" si="46"/>
        <v>13350</v>
      </c>
      <c r="W96" s="229">
        <v>13350</v>
      </c>
      <c r="X96" s="135">
        <f t="shared" si="47"/>
        <v>10250</v>
      </c>
      <c r="Y96" s="230">
        <f t="shared" si="48"/>
        <v>12082.727272727272</v>
      </c>
      <c r="Z96" s="141">
        <f t="shared" si="49"/>
        <v>7.7303370786516945E-2</v>
      </c>
      <c r="AA96" s="136">
        <f t="shared" si="50"/>
        <v>0.15168158904521853</v>
      </c>
      <c r="AB96" s="144" t="s">
        <v>14340</v>
      </c>
      <c r="AC96" s="144"/>
      <c r="AD96" s="184">
        <f t="shared" si="51"/>
        <v>13088</v>
      </c>
      <c r="AE96" s="182">
        <f t="shared" si="52"/>
        <v>14382</v>
      </c>
      <c r="AF96" s="128">
        <f t="shared" si="53"/>
        <v>1294.3799999999999</v>
      </c>
      <c r="AG96" s="129">
        <f t="shared" si="54"/>
        <v>262.37999999999988</v>
      </c>
      <c r="AH96" s="130">
        <f t="shared" si="55"/>
        <v>1.8243637880684182E-2</v>
      </c>
      <c r="AI96" s="137">
        <f t="shared" si="56"/>
        <v>1032</v>
      </c>
      <c r="AJ96" s="138">
        <f t="shared" si="57"/>
        <v>7.1756362119315811E-2</v>
      </c>
      <c r="AK96" s="138">
        <f t="shared" si="58"/>
        <v>0.13343795116453436</v>
      </c>
      <c r="AL96" s="11" t="s">
        <v>13397</v>
      </c>
      <c r="AM96" s="11">
        <f t="shared" si="59"/>
        <v>11649.8</v>
      </c>
      <c r="AN96" s="412">
        <f t="shared" si="60"/>
        <v>10537.090909090908</v>
      </c>
      <c r="AO96" s="412">
        <f t="shared" si="61"/>
        <v>287.0909090909081</v>
      </c>
      <c r="AP96" s="413">
        <f t="shared" si="62"/>
        <v>2.7245746626634825E-2</v>
      </c>
      <c r="AQ96" s="192">
        <v>1855516151802</v>
      </c>
      <c r="AR96" s="192">
        <f>VLOOKUP(AQ:AQ,[1]MICHELIN!$B:$O,2,0)</f>
        <v>4985009751244</v>
      </c>
      <c r="AS96" s="192" t="str">
        <f>VLOOKUP(AQ:AQ,[1]MICHELIN!$B:$O,3,0)</f>
        <v>715800</v>
      </c>
      <c r="AT96" s="231" t="str">
        <f>VLOOKUP(AQ:AQ,[1]MICHELIN!$B:$O,4,0)</f>
        <v>ENERGY SAVER 4</v>
      </c>
      <c r="AU96" s="231" t="str">
        <f>VLOOKUP(AQ:AQ,[1]MICHELIN!$B:$O,5,0)</f>
        <v>185/55R16 87V</v>
      </c>
      <c r="AV96" s="232" t="str">
        <f>VLOOKUP(AQ:AQ,[1]MICHELIN!$B:$O,6,0)</f>
        <v>185/55R16</v>
      </c>
      <c r="AW96" s="232">
        <f>VLOOKUP(AQ:AQ,[1]MICHELIN!$B:$O,7,0)</f>
        <v>24400</v>
      </c>
      <c r="AX96" s="233">
        <f>VLOOKUP(AQ:AQ,[1]MICHELIN!$B:$K,8,0)</f>
        <v>10250</v>
      </c>
      <c r="AY96" s="233">
        <f>VLOOKUP(AQ:AQ,[1]MICHELIN!$B:$K,9,0)</f>
        <v>59</v>
      </c>
      <c r="AZ96" s="233">
        <f>VLOOKUP(AQ:AQ,[1]MICHELIN!$B:$K,10,0)</f>
        <v>49</v>
      </c>
      <c r="BA96" s="233">
        <f>VLOOKUP(AQ:AQ,[1]MICHELIN!$B:$O,11,0)</f>
        <v>14280</v>
      </c>
      <c r="BB96" s="233">
        <f>VLOOKUP(AQ:AQ,[1]MICHELIN!$B:$O,12,0)</f>
        <v>12504.545454545454</v>
      </c>
      <c r="BC96" s="233">
        <f t="shared" si="63"/>
        <v>525</v>
      </c>
      <c r="BD96" s="204" t="s">
        <v>3387</v>
      </c>
      <c r="BE96" s="195" t="s">
        <v>422</v>
      </c>
      <c r="BF96" s="133" t="str">
        <f>IFERROR(VLOOKUP(BE:BE,Q商品!B:E,4,0),"")</f>
        <v>2023年製 ENERGY SAVER 4 185/55R16 87V XL サマータイヤ 最短当日発送</v>
      </c>
      <c r="BG96" s="133" t="str">
        <f>IFERROR(VLOOKUP(AQ:AQ,在庫!B:M,12,0),"")</f>
        <v>2023年製</v>
      </c>
      <c r="BH96" s="133">
        <f>IFERROR(VLOOKUP(AQ:AQ,在庫!B:L,10,0),"")</f>
        <v>3</v>
      </c>
      <c r="BI96" s="234">
        <f>VLOOKUP(AQ:AQ,[1]MICHELIN!$B:$AH,32,0)</f>
        <v>605642046</v>
      </c>
      <c r="BJ96" s="234">
        <f>VLOOKUP(AQ:AQ,[1]MICHELIN!$B:$AH,33,0)</f>
        <v>605642077</v>
      </c>
      <c r="BK96" s="191"/>
      <c r="BL96" s="191"/>
      <c r="BM96" s="191"/>
      <c r="BN96" s="191"/>
      <c r="BO96" s="191"/>
      <c r="BP96" s="191"/>
      <c r="BQ96" s="191"/>
      <c r="BR96" s="191"/>
      <c r="BS96" s="191"/>
      <c r="BT96" s="191"/>
      <c r="BU96" s="191"/>
      <c r="BV96" s="191"/>
      <c r="BW96" s="191"/>
      <c r="BX96" s="191"/>
    </row>
    <row r="97" spans="1:76" s="11" customFormat="1" ht="19.5" customHeight="1">
      <c r="A97" s="11">
        <f t="shared" si="39"/>
        <v>1</v>
      </c>
      <c r="B97" s="239">
        <f t="shared" si="40"/>
        <v>1856016151804</v>
      </c>
      <c r="C97" s="225">
        <f t="shared" si="41"/>
        <v>29</v>
      </c>
      <c r="D97" s="11" t="s">
        <v>4059</v>
      </c>
      <c r="E97" s="11" t="s">
        <v>588</v>
      </c>
      <c r="F97" s="158" t="s">
        <v>7084</v>
      </c>
      <c r="G97" s="132" t="str">
        <f t="shared" si="42"/>
        <v>16</v>
      </c>
      <c r="H97" s="225">
        <v>28</v>
      </c>
      <c r="I97" s="225">
        <f t="shared" si="43"/>
        <v>28</v>
      </c>
      <c r="J97" s="131">
        <v>1449</v>
      </c>
      <c r="K97" s="132" t="s">
        <v>1750</v>
      </c>
      <c r="L97" s="132">
        <v>13</v>
      </c>
      <c r="M97" s="134" t="s">
        <v>1780</v>
      </c>
      <c r="N97" s="226" t="s">
        <v>1977</v>
      </c>
      <c r="O97" s="226" t="s">
        <v>1777</v>
      </c>
      <c r="P97" s="227">
        <v>12400</v>
      </c>
      <c r="Q97" s="228">
        <f t="shared" si="44"/>
        <v>11246.363636363636</v>
      </c>
      <c r="R97" s="143">
        <f t="shared" si="45"/>
        <v>0.19262792013580143</v>
      </c>
      <c r="S97" s="192">
        <v>1074476643</v>
      </c>
      <c r="T97" s="285" t="s">
        <v>6612</v>
      </c>
      <c r="U97" s="189">
        <f t="shared" si="46"/>
        <v>12400</v>
      </c>
      <c r="W97" s="229">
        <v>12400</v>
      </c>
      <c r="X97" s="135">
        <f t="shared" si="47"/>
        <v>9080</v>
      </c>
      <c r="Y97" s="230">
        <f t="shared" si="48"/>
        <v>11246.363636363636</v>
      </c>
      <c r="Z97" s="141">
        <f t="shared" si="49"/>
        <v>7.7258064516128933E-2</v>
      </c>
      <c r="AA97" s="136">
        <f t="shared" si="50"/>
        <v>0.19262792013580143</v>
      </c>
      <c r="AB97" s="144" t="s">
        <v>14340</v>
      </c>
      <c r="AC97" s="144"/>
      <c r="AD97" s="184">
        <f t="shared" si="51"/>
        <v>12156</v>
      </c>
      <c r="AE97" s="182">
        <f t="shared" si="52"/>
        <v>13358</v>
      </c>
      <c r="AF97" s="128">
        <f t="shared" si="53"/>
        <v>1202.22</v>
      </c>
      <c r="AG97" s="129">
        <f t="shared" si="54"/>
        <v>244.22000000000003</v>
      </c>
      <c r="AH97" s="130">
        <f t="shared" si="55"/>
        <v>1.8282677047462198E-2</v>
      </c>
      <c r="AI97" s="137">
        <f t="shared" si="56"/>
        <v>958</v>
      </c>
      <c r="AJ97" s="138">
        <f t="shared" si="57"/>
        <v>7.1717322952537799E-2</v>
      </c>
      <c r="AK97" s="138">
        <f t="shared" si="58"/>
        <v>0.17434524308833924</v>
      </c>
      <c r="AL97" s="11" t="s">
        <v>13397</v>
      </c>
      <c r="AM97" s="11">
        <f t="shared" si="59"/>
        <v>10820.2</v>
      </c>
      <c r="AN97" s="412">
        <f t="shared" si="60"/>
        <v>9810.181818181818</v>
      </c>
      <c r="AO97" s="412">
        <f t="shared" si="61"/>
        <v>730.18181818181802</v>
      </c>
      <c r="AP97" s="413">
        <f t="shared" si="62"/>
        <v>7.4431017866409654E-2</v>
      </c>
      <c r="AQ97" s="192">
        <v>1856016151804</v>
      </c>
      <c r="AR97" s="192">
        <f>VLOOKUP(AQ:AQ,[1]MICHELIN!$B:$O,2,0)</f>
        <v>4985009751350</v>
      </c>
      <c r="AS97" s="192" t="str">
        <f>VLOOKUP(AQ:AQ,[1]MICHELIN!$B:$O,3,0)</f>
        <v>825360</v>
      </c>
      <c r="AT97" s="231" t="str">
        <f>VLOOKUP(AQ:AQ,[1]MICHELIN!$B:$O,4,0)</f>
        <v>ENERGY SAVER 4</v>
      </c>
      <c r="AU97" s="231" t="str">
        <f>VLOOKUP(AQ:AQ,[1]MICHELIN!$B:$O,5,0)</f>
        <v>185/60R16 86H</v>
      </c>
      <c r="AV97" s="232" t="str">
        <f>VLOOKUP(AQ:AQ,[1]MICHELIN!$B:$O,6,0)</f>
        <v>185/60R16</v>
      </c>
      <c r="AW97" s="232">
        <f>VLOOKUP(AQ:AQ,[1]MICHELIN!$B:$O,7,0)</f>
        <v>21600</v>
      </c>
      <c r="AX97" s="233">
        <f>VLOOKUP(AQ:AQ,[1]MICHELIN!$B:$K,8,0)</f>
        <v>9080</v>
      </c>
      <c r="AY97" s="233">
        <f>VLOOKUP(AQ:AQ,[1]MICHELIN!$B:$K,9,0)</f>
        <v>29</v>
      </c>
      <c r="AZ97" s="233">
        <f>VLOOKUP(AQ:AQ,[1]MICHELIN!$B:$K,10,0)</f>
        <v>28</v>
      </c>
      <c r="BA97" s="233">
        <f>VLOOKUP(AQ:AQ,[1]MICHELIN!$B:$O,11,0)</f>
        <v>12780</v>
      </c>
      <c r="BB97" s="233">
        <f>VLOOKUP(AQ:AQ,[1]MICHELIN!$B:$O,12,0)</f>
        <v>11140.90909090909</v>
      </c>
      <c r="BC97" s="233">
        <f t="shared" si="63"/>
        <v>525</v>
      </c>
      <c r="BD97" s="204" t="s">
        <v>3387</v>
      </c>
      <c r="BE97" s="195" t="s">
        <v>1675</v>
      </c>
      <c r="BF97" s="133" t="str">
        <f>IFERROR(VLOOKUP(BE:BE,Q商品!B:E,4,0),"")</f>
        <v>2023年製 ENERGY SAVER 4 185/60R16 86H サマータイヤ 最短当日発送</v>
      </c>
      <c r="BG97" s="133" t="str">
        <f>IFERROR(VLOOKUP(AQ:AQ,在庫!B:M,12,0),"")</f>
        <v>2023年製</v>
      </c>
      <c r="BH97" s="133">
        <f>IFERROR(VLOOKUP(AQ:AQ,在庫!B:L,10,0),"")</f>
        <v>5</v>
      </c>
      <c r="BI97" s="234" t="str">
        <f>VLOOKUP(AQ:AQ,[1]MICHELIN!$B:$AH,32,0)</f>
        <v>×</v>
      </c>
      <c r="BJ97" s="234" t="str">
        <f>VLOOKUP(AQ:AQ,[1]MICHELIN!$B:$AH,33,0)</f>
        <v>×</v>
      </c>
      <c r="BK97" s="191"/>
      <c r="BL97" s="191"/>
      <c r="BM97" s="191"/>
      <c r="BN97" s="191"/>
      <c r="BO97" s="191"/>
      <c r="BP97" s="191"/>
      <c r="BQ97" s="191"/>
      <c r="BR97" s="191"/>
      <c r="BS97" s="191"/>
      <c r="BT97" s="191"/>
      <c r="BU97" s="191"/>
      <c r="BV97" s="191"/>
      <c r="BW97" s="191"/>
      <c r="BX97" s="191"/>
    </row>
    <row r="98" spans="1:76" s="11" customFormat="1" ht="19.5" customHeight="1">
      <c r="A98" s="11">
        <f t="shared" si="39"/>
        <v>1</v>
      </c>
      <c r="B98" s="239">
        <f t="shared" si="40"/>
        <v>1856515151800</v>
      </c>
      <c r="C98" s="225">
        <f t="shared" si="41"/>
        <v>40</v>
      </c>
      <c r="D98" s="11" t="s">
        <v>4059</v>
      </c>
      <c r="E98" s="11" t="s">
        <v>589</v>
      </c>
      <c r="F98" s="158" t="s">
        <v>5813</v>
      </c>
      <c r="G98" s="132" t="str">
        <f t="shared" si="42"/>
        <v>15</v>
      </c>
      <c r="H98" s="225">
        <v>38</v>
      </c>
      <c r="I98" s="225">
        <f t="shared" si="43"/>
        <v>38</v>
      </c>
      <c r="J98" s="131">
        <v>2245</v>
      </c>
      <c r="K98" s="132" t="s">
        <v>1750</v>
      </c>
      <c r="L98" s="132">
        <v>14</v>
      </c>
      <c r="M98" s="134" t="s">
        <v>1780</v>
      </c>
      <c r="N98" s="226" t="s">
        <v>5820</v>
      </c>
      <c r="O98" s="226" t="s">
        <v>1777</v>
      </c>
      <c r="P98" s="227">
        <v>10600</v>
      </c>
      <c r="Q98" s="228">
        <f t="shared" si="44"/>
        <v>9600</v>
      </c>
      <c r="R98" s="143">
        <f t="shared" si="45"/>
        <v>0.18541666666666667</v>
      </c>
      <c r="S98" s="192">
        <v>1074475846</v>
      </c>
      <c r="T98" s="289" t="s">
        <v>6613</v>
      </c>
      <c r="U98" s="189">
        <f t="shared" si="46"/>
        <v>10600</v>
      </c>
      <c r="W98" s="229">
        <v>10600</v>
      </c>
      <c r="X98" s="135">
        <f t="shared" si="47"/>
        <v>7820</v>
      </c>
      <c r="Y98" s="230">
        <f t="shared" si="48"/>
        <v>9600</v>
      </c>
      <c r="Z98" s="141">
        <f t="shared" si="49"/>
        <v>7.7264150943396226E-2</v>
      </c>
      <c r="AA98" s="136">
        <f t="shared" si="50"/>
        <v>0.18541666666666667</v>
      </c>
      <c r="AB98" s="144" t="s">
        <v>14340</v>
      </c>
      <c r="AC98" s="144"/>
      <c r="AD98" s="184">
        <f t="shared" si="51"/>
        <v>10392</v>
      </c>
      <c r="AE98" s="182">
        <f t="shared" si="52"/>
        <v>11419</v>
      </c>
      <c r="AF98" s="128">
        <f t="shared" si="53"/>
        <v>1027.71</v>
      </c>
      <c r="AG98" s="129">
        <f t="shared" si="54"/>
        <v>208.71000000000004</v>
      </c>
      <c r="AH98" s="130">
        <f t="shared" si="55"/>
        <v>1.8277432349592788E-2</v>
      </c>
      <c r="AI98" s="137">
        <f t="shared" si="56"/>
        <v>819</v>
      </c>
      <c r="AJ98" s="138">
        <f t="shared" si="57"/>
        <v>7.1722567650407215E-2</v>
      </c>
      <c r="AK98" s="138">
        <f t="shared" si="58"/>
        <v>0.16713923431707389</v>
      </c>
      <c r="AL98" s="11" t="s">
        <v>13397</v>
      </c>
      <c r="AM98" s="11">
        <f t="shared" si="59"/>
        <v>9250.1</v>
      </c>
      <c r="AN98" s="412">
        <f t="shared" si="60"/>
        <v>8372.818181818182</v>
      </c>
      <c r="AO98" s="412">
        <f t="shared" si="61"/>
        <v>552.81818181818198</v>
      </c>
      <c r="AP98" s="413">
        <f t="shared" si="62"/>
        <v>6.6025341744389329E-2</v>
      </c>
      <c r="AQ98" s="192">
        <v>1856515151800</v>
      </c>
      <c r="AR98" s="192">
        <f>VLOOKUP(AQ:AQ,[1]MICHELIN!$B:$O,2,0)</f>
        <v>4985009751299</v>
      </c>
      <c r="AS98" s="192" t="str">
        <f>VLOOKUP(AQ:AQ,[1]MICHELIN!$B:$O,3,0)</f>
        <v>715850</v>
      </c>
      <c r="AT98" s="231" t="str">
        <f>VLOOKUP(AQ:AQ,[1]MICHELIN!$B:$O,4,0)</f>
        <v>ENERGY SAVER 4</v>
      </c>
      <c r="AU98" s="231" t="str">
        <f>VLOOKUP(AQ:AQ,[1]MICHELIN!$B:$O,5,0)</f>
        <v>185/65R15 92H</v>
      </c>
      <c r="AV98" s="232" t="str">
        <f>VLOOKUP(AQ:AQ,[1]MICHELIN!$B:$O,6,0)</f>
        <v>185/65R15</v>
      </c>
      <c r="AW98" s="232">
        <f>VLOOKUP(AQ:AQ,[1]MICHELIN!$B:$O,7,0)</f>
        <v>18600</v>
      </c>
      <c r="AX98" s="233">
        <f>VLOOKUP(AQ:AQ,[1]MICHELIN!$B:$K,8,0)</f>
        <v>7820</v>
      </c>
      <c r="AY98" s="233">
        <f>VLOOKUP(AQ:AQ,[1]MICHELIN!$B:$K,9,0)</f>
        <v>40</v>
      </c>
      <c r="AZ98" s="233">
        <f>VLOOKUP(AQ:AQ,[1]MICHELIN!$B:$K,10,0)</f>
        <v>38</v>
      </c>
      <c r="BA98" s="233">
        <f>VLOOKUP(AQ:AQ,[1]MICHELIN!$B:$O,11,0)</f>
        <v>10980</v>
      </c>
      <c r="BB98" s="233">
        <f>VLOOKUP(AQ:AQ,[1]MICHELIN!$B:$O,12,0)</f>
        <v>9504.545454545454</v>
      </c>
      <c r="BC98" s="233">
        <f t="shared" si="63"/>
        <v>525</v>
      </c>
      <c r="BD98" s="204" t="s">
        <v>3387</v>
      </c>
      <c r="BE98" s="195" t="s">
        <v>449</v>
      </c>
      <c r="BF98" s="133" t="str">
        <f>IFERROR(VLOOKUP(BE:BE,Q商品!B:E,4,0),"")</f>
        <v>2023年製 ENERGY SAVER 4 185/65R15 92H XL サマータイヤ 最短当日発送</v>
      </c>
      <c r="BG98" s="133" t="str">
        <f>IFERROR(VLOOKUP(AQ:AQ,在庫!B:M,12,0),"")</f>
        <v>2023年製</v>
      </c>
      <c r="BH98" s="133">
        <f>IFERROR(VLOOKUP(AQ:AQ,在庫!B:L,10,0),"")</f>
        <v>2</v>
      </c>
      <c r="BI98" s="234">
        <f>VLOOKUP(AQ:AQ,[1]MICHELIN!$B:$AH,32,0)</f>
        <v>605642050</v>
      </c>
      <c r="BJ98" s="234">
        <f>VLOOKUP(AQ:AQ,[1]MICHELIN!$B:$AH,33,0)</f>
        <v>605642081</v>
      </c>
      <c r="BK98" s="191"/>
      <c r="BL98" s="191"/>
      <c r="BM98" s="191"/>
      <c r="BN98" s="191"/>
      <c r="BO98" s="191"/>
      <c r="BP98" s="191"/>
      <c r="BQ98" s="191"/>
      <c r="BR98" s="191"/>
      <c r="BS98" s="191"/>
      <c r="BT98" s="191"/>
      <c r="BU98" s="191"/>
      <c r="BV98" s="191"/>
      <c r="BW98" s="191"/>
      <c r="BX98" s="191"/>
    </row>
    <row r="99" spans="1:76" s="11" customFormat="1" ht="19.5" customHeight="1">
      <c r="A99" s="11">
        <f t="shared" si="39"/>
        <v>1</v>
      </c>
      <c r="B99" s="239">
        <f t="shared" si="40"/>
        <v>1857014151803</v>
      </c>
      <c r="C99" s="225">
        <f t="shared" si="41"/>
        <v>45</v>
      </c>
      <c r="D99" s="11" t="s">
        <v>4059</v>
      </c>
      <c r="E99" s="358" t="s">
        <v>590</v>
      </c>
      <c r="F99" s="158" t="s">
        <v>6222</v>
      </c>
      <c r="G99" s="132" t="str">
        <f t="shared" si="42"/>
        <v>14</v>
      </c>
      <c r="H99" s="225">
        <v>2</v>
      </c>
      <c r="I99" s="225">
        <f t="shared" si="43"/>
        <v>2</v>
      </c>
      <c r="J99" s="131"/>
      <c r="K99" s="132" t="s">
        <v>1750</v>
      </c>
      <c r="L99" s="132">
        <v>15</v>
      </c>
      <c r="M99" s="134" t="s">
        <v>3422</v>
      </c>
      <c r="N99" s="226" t="s">
        <v>1996</v>
      </c>
      <c r="O99" s="226">
        <v>0</v>
      </c>
      <c r="P99" s="227">
        <v>9200</v>
      </c>
      <c r="Q99" s="228">
        <f t="shared" ref="Q99:Q130" si="64">(P99-AY99)/1.1</f>
        <v>8322.7272727272721</v>
      </c>
      <c r="R99" s="143">
        <f t="shared" ref="R99:R130" si="65">IFERROR((Q99-X99)/Q99,"")</f>
        <v>0.15172037138175853</v>
      </c>
      <c r="S99" s="192">
        <v>1074475854</v>
      </c>
      <c r="T99" s="285" t="s">
        <v>6614</v>
      </c>
      <c r="U99" s="189">
        <f t="shared" si="46"/>
        <v>9200</v>
      </c>
      <c r="W99" s="229">
        <v>9200</v>
      </c>
      <c r="X99" s="135">
        <f t="shared" si="47"/>
        <v>7060</v>
      </c>
      <c r="Y99" s="230">
        <f t="shared" si="48"/>
        <v>8322.7272727272721</v>
      </c>
      <c r="Z99" s="141">
        <f t="shared" si="49"/>
        <v>7.7173913043478315E-2</v>
      </c>
      <c r="AA99" s="136">
        <f t="shared" si="50"/>
        <v>0.15172037138175853</v>
      </c>
      <c r="AB99" s="309" t="s">
        <v>14114</v>
      </c>
      <c r="AC99" s="144"/>
      <c r="AD99" s="184">
        <f t="shared" si="51"/>
        <v>9019</v>
      </c>
      <c r="AE99" s="182">
        <f t="shared" ref="AE99:AE100" si="66">ROUNDDOWN(AD99/0.91,0)</f>
        <v>9910</v>
      </c>
      <c r="AF99" s="128">
        <f t="shared" ref="AF99:AF130" si="67">AE99*0.09</f>
        <v>891.9</v>
      </c>
      <c r="AG99" s="129">
        <f t="shared" ref="AG99:AG130" si="68">AF99-AI99</f>
        <v>181.89999999999998</v>
      </c>
      <c r="AH99" s="130">
        <f t="shared" ref="AH99:AH130" si="69">IFERROR(AG99/AE99,"")</f>
        <v>1.8355196770938442E-2</v>
      </c>
      <c r="AI99" s="137">
        <f t="shared" ref="AI99:AI130" si="70">AE99-U99</f>
        <v>710</v>
      </c>
      <c r="AJ99" s="138">
        <f t="shared" ref="AJ99:AJ130" si="71">IFERROR(AI99/AE99,"")</f>
        <v>7.1644803229061554E-2</v>
      </c>
      <c r="AK99" s="138">
        <f t="shared" ref="AK99:AK130" si="72">IFERROR(AA99-AH99,"")</f>
        <v>0.13336517461082009</v>
      </c>
      <c r="AL99" s="11" t="s">
        <v>13397</v>
      </c>
      <c r="AM99" s="11">
        <f t="shared" ref="AM99:AM130" si="73">AD99-AE99*0.1</f>
        <v>8028</v>
      </c>
      <c r="AN99" s="412">
        <f t="shared" ref="AN99:AN130" si="74">(AM99-AY99)/1.1</f>
        <v>7257.272727272727</v>
      </c>
      <c r="AO99" s="412">
        <f t="shared" ref="AO99:AO130" si="75">AN99-X99</f>
        <v>197.27272727272702</v>
      </c>
      <c r="AP99" s="413">
        <f t="shared" ref="AP99:AP130" si="76">AO99/AN99</f>
        <v>2.7182763372165818E-2</v>
      </c>
      <c r="AQ99" s="192">
        <v>1857014151803</v>
      </c>
      <c r="AR99" s="192">
        <f>VLOOKUP(AQ:AQ,[1]MICHELIN!$B:$O,2,0)</f>
        <v>4985009751329</v>
      </c>
      <c r="AS99" s="192" t="str">
        <f>VLOOKUP(AQ:AQ,[1]MICHELIN!$B:$O,3,0)</f>
        <v>715880</v>
      </c>
      <c r="AT99" s="231" t="str">
        <f>VLOOKUP(AQ:AQ,[1]MICHELIN!$B:$O,4,0)</f>
        <v>ENERGY SAVER 4</v>
      </c>
      <c r="AU99" s="231" t="str">
        <f>VLOOKUP(AQ:AQ,[1]MICHELIN!$B:$O,5,0)</f>
        <v>185/70R14 92H</v>
      </c>
      <c r="AV99" s="232" t="str">
        <f>VLOOKUP(AQ:AQ,[1]MICHELIN!$B:$O,6,0)</f>
        <v>185/70R14</v>
      </c>
      <c r="AW99" s="232">
        <f>VLOOKUP(AQ:AQ,[1]MICHELIN!$B:$O,7,0)</f>
        <v>16800</v>
      </c>
      <c r="AX99" s="233">
        <f>VLOOKUP(AQ:AQ,[1]MICHELIN!$B:$K,8,0)</f>
        <v>7060</v>
      </c>
      <c r="AY99" s="233">
        <f>VLOOKUP(AQ:AQ,[1]MICHELIN!$B:$K,9,0)</f>
        <v>45</v>
      </c>
      <c r="AZ99" s="233">
        <f>VLOOKUP(AQ:AQ,[1]MICHELIN!$B:$K,10,0)</f>
        <v>2</v>
      </c>
      <c r="BA99" s="233">
        <f>VLOOKUP(AQ:AQ,[1]MICHELIN!$B:$O,11,0)</f>
        <v>9780</v>
      </c>
      <c r="BB99" s="233">
        <f>VLOOKUP(AQ:AQ,[1]MICHELIN!$B:$O,12,0)</f>
        <v>8413.6363636363621</v>
      </c>
      <c r="BC99" s="233">
        <f t="shared" si="63"/>
        <v>525</v>
      </c>
      <c r="BD99" s="204" t="s">
        <v>3387</v>
      </c>
      <c r="BE99" s="195" t="s">
        <v>448</v>
      </c>
      <c r="BF99" s="133" t="str">
        <f>IFERROR(VLOOKUP(BE:BE,Q商品!B:E,4,0),"")</f>
        <v>2023年製 ENERGY SAVER 4 185/70R14 92H XL サマータイヤ 最短当日発送</v>
      </c>
      <c r="BG99" s="133" t="str">
        <f>IFERROR(VLOOKUP(AQ:AQ,在庫!B:M,12,0),"")</f>
        <v>2023年製</v>
      </c>
      <c r="BH99" s="133">
        <f>IFERROR(VLOOKUP(AQ:AQ,在庫!B:L,10,0),"")</f>
        <v>1</v>
      </c>
      <c r="BI99" s="234">
        <f>VLOOKUP(AQ:AQ,[1]MICHELIN!$B:$AH,32,0)</f>
        <v>605642057</v>
      </c>
      <c r="BJ99" s="234">
        <f>VLOOKUP(AQ:AQ,[1]MICHELIN!$B:$AH,33,0)</f>
        <v>605642088</v>
      </c>
      <c r="BK99" s="191"/>
      <c r="BL99" s="191"/>
      <c r="BM99" s="191"/>
      <c r="BN99" s="191"/>
      <c r="BO99" s="191"/>
      <c r="BP99" s="191"/>
      <c r="BQ99" s="191"/>
      <c r="BR99" s="191"/>
      <c r="BS99" s="191"/>
      <c r="BT99" s="191"/>
      <c r="BU99" s="191"/>
      <c r="BV99" s="191"/>
      <c r="BW99" s="191"/>
      <c r="BX99" s="191"/>
    </row>
    <row r="100" spans="1:76" s="11" customFormat="1" ht="19.5" customHeight="1">
      <c r="A100" s="11">
        <f t="shared" si="39"/>
        <v>1</v>
      </c>
      <c r="B100" s="239">
        <f t="shared" si="40"/>
        <v>1955016151804</v>
      </c>
      <c r="C100" s="225">
        <f t="shared" si="41"/>
        <v>8</v>
      </c>
      <c r="D100" s="11" t="s">
        <v>4059</v>
      </c>
      <c r="E100" s="11" t="s">
        <v>591</v>
      </c>
      <c r="F100" s="158" t="s">
        <v>5814</v>
      </c>
      <c r="G100" s="132" t="str">
        <f t="shared" si="42"/>
        <v>16</v>
      </c>
      <c r="H100" s="225">
        <v>16</v>
      </c>
      <c r="I100" s="225">
        <f t="shared" si="43"/>
        <v>16</v>
      </c>
      <c r="J100" s="131">
        <v>2245</v>
      </c>
      <c r="K100" s="132" t="s">
        <v>1750</v>
      </c>
      <c r="L100" s="132">
        <v>16</v>
      </c>
      <c r="M100" s="134" t="s">
        <v>1780</v>
      </c>
      <c r="N100" s="226" t="s">
        <v>1963</v>
      </c>
      <c r="O100" s="226" t="s">
        <v>1777</v>
      </c>
      <c r="P100" s="227">
        <v>15600</v>
      </c>
      <c r="Q100" s="228">
        <f t="shared" si="64"/>
        <v>14174.545454545454</v>
      </c>
      <c r="R100" s="143">
        <f t="shared" si="65"/>
        <v>0.19362493586454591</v>
      </c>
      <c r="S100" s="192">
        <v>1074475840</v>
      </c>
      <c r="T100" s="289" t="s">
        <v>6615</v>
      </c>
      <c r="U100" s="189">
        <f t="shared" si="46"/>
        <v>15600</v>
      </c>
      <c r="W100" s="229">
        <v>15600</v>
      </c>
      <c r="X100" s="135">
        <f t="shared" si="47"/>
        <v>11430</v>
      </c>
      <c r="Y100" s="230">
        <f t="shared" si="48"/>
        <v>14174.545454545454</v>
      </c>
      <c r="Z100" s="141">
        <f t="shared" si="49"/>
        <v>7.7307692307692299E-2</v>
      </c>
      <c r="AA100" s="136">
        <f t="shared" si="50"/>
        <v>0.19362493586454591</v>
      </c>
      <c r="AB100" s="144" t="s">
        <v>14340</v>
      </c>
      <c r="AC100" s="144"/>
      <c r="AD100" s="184">
        <f t="shared" si="51"/>
        <v>15294</v>
      </c>
      <c r="AE100" s="182">
        <f t="shared" si="66"/>
        <v>16806</v>
      </c>
      <c r="AF100" s="128">
        <f t="shared" si="67"/>
        <v>1512.54</v>
      </c>
      <c r="AG100" s="129">
        <f t="shared" si="68"/>
        <v>306.53999999999996</v>
      </c>
      <c r="AH100" s="130">
        <f t="shared" si="69"/>
        <v>1.8239914316315598E-2</v>
      </c>
      <c r="AI100" s="137">
        <f t="shared" si="70"/>
        <v>1206</v>
      </c>
      <c r="AJ100" s="138">
        <f t="shared" si="71"/>
        <v>7.1760085683684402E-2</v>
      </c>
      <c r="AK100" s="138">
        <f t="shared" si="72"/>
        <v>0.1753850215482303</v>
      </c>
      <c r="AL100" s="11" t="s">
        <v>13397</v>
      </c>
      <c r="AM100" s="11">
        <f t="shared" si="73"/>
        <v>13613.4</v>
      </c>
      <c r="AN100" s="412">
        <f t="shared" si="74"/>
        <v>12368.545454545454</v>
      </c>
      <c r="AO100" s="412">
        <f t="shared" si="75"/>
        <v>938.54545454545405</v>
      </c>
      <c r="AP100" s="413">
        <f t="shared" si="76"/>
        <v>7.5881635233069192E-2</v>
      </c>
      <c r="AQ100" s="192">
        <v>1955016151804</v>
      </c>
      <c r="AR100" s="192">
        <f>VLOOKUP(AQ:AQ,[1]MICHELIN!$B:$O,2,0)</f>
        <v>4985009751220</v>
      </c>
      <c r="AS100" s="192" t="str">
        <f>VLOOKUP(AQ:AQ,[1]MICHELIN!$B:$O,3,0)</f>
        <v>715780</v>
      </c>
      <c r="AT100" s="231" t="str">
        <f>VLOOKUP(AQ:AQ,[1]MICHELIN!$B:$O,4,0)</f>
        <v>ENERGY SAVER 4</v>
      </c>
      <c r="AU100" s="231" t="str">
        <f>VLOOKUP(AQ:AQ,[1]MICHELIN!$B:$O,5,0)</f>
        <v>195/50R16 88V</v>
      </c>
      <c r="AV100" s="232" t="str">
        <f>VLOOKUP(AQ:AQ,[1]MICHELIN!$B:$O,6,0)</f>
        <v>195/50R16</v>
      </c>
      <c r="AW100" s="232">
        <f>VLOOKUP(AQ:AQ,[1]MICHELIN!$B:$O,7,0)</f>
        <v>27200</v>
      </c>
      <c r="AX100" s="233">
        <f>VLOOKUP(AQ:AQ,[1]MICHELIN!$B:$K,8,0)</f>
        <v>11430</v>
      </c>
      <c r="AY100" s="233">
        <f>VLOOKUP(AQ:AQ,[1]MICHELIN!$B:$K,9,0)</f>
        <v>8</v>
      </c>
      <c r="AZ100" s="233">
        <f>VLOOKUP(AQ:AQ,[1]MICHELIN!$B:$K,10,0)</f>
        <v>16</v>
      </c>
      <c r="BA100" s="233">
        <f>VLOOKUP(AQ:AQ,[1]MICHELIN!$B:$O,11,0)</f>
        <v>16000</v>
      </c>
      <c r="BB100" s="233">
        <f>VLOOKUP(AQ:AQ,[1]MICHELIN!$B:$O,12,0)</f>
        <v>14068.181818181816</v>
      </c>
      <c r="BC100" s="233">
        <f t="shared" si="63"/>
        <v>525.00000000000182</v>
      </c>
      <c r="BD100" s="204" t="s">
        <v>3387</v>
      </c>
      <c r="BE100" s="195" t="s">
        <v>447</v>
      </c>
      <c r="BF100" s="133" t="str">
        <f>IFERROR(VLOOKUP(BE:BE,Q商品!B:E,4,0),"")</f>
        <v>2023年製 ENERGY SAVER 4 195/50R16 88V XL サマータイヤ 最短当日発送</v>
      </c>
      <c r="BG100" s="133" t="str">
        <f>IFERROR(VLOOKUP(AQ:AQ,在庫!B:M,12,0),"")</f>
        <v>2023年製</v>
      </c>
      <c r="BH100" s="133">
        <f>IFERROR(VLOOKUP(AQ:AQ,在庫!B:L,10,0),"")</f>
        <v>4</v>
      </c>
      <c r="BI100" s="234">
        <f>VLOOKUP(AQ:AQ,[1]MICHELIN!$B:$AH,32,0)</f>
        <v>605642047</v>
      </c>
      <c r="BJ100" s="234">
        <f>VLOOKUP(AQ:AQ,[1]MICHELIN!$B:$AH,33,0)</f>
        <v>605642078</v>
      </c>
      <c r="BK100" s="191"/>
      <c r="BL100" s="191"/>
      <c r="BM100" s="191"/>
      <c r="BN100" s="191"/>
      <c r="BO100" s="191"/>
      <c r="BP100" s="191"/>
      <c r="BQ100" s="191"/>
      <c r="BR100" s="191"/>
      <c r="BS100" s="191"/>
      <c r="BT100" s="191"/>
      <c r="BU100" s="191"/>
      <c r="BV100" s="191"/>
      <c r="BW100" s="191"/>
      <c r="BX100" s="191"/>
    </row>
    <row r="101" spans="1:76" s="11" customFormat="1" ht="19.5" customHeight="1">
      <c r="A101" s="11">
        <f t="shared" si="39"/>
        <v>1</v>
      </c>
      <c r="B101" s="239">
        <f t="shared" si="40"/>
        <v>1955515151800</v>
      </c>
      <c r="C101" s="225">
        <f t="shared" si="41"/>
        <v>2</v>
      </c>
      <c r="D101" s="11" t="s">
        <v>4059</v>
      </c>
      <c r="E101" s="11" t="s">
        <v>592</v>
      </c>
      <c r="F101" s="158" t="s">
        <v>7085</v>
      </c>
      <c r="G101" s="132" t="str">
        <f t="shared" si="42"/>
        <v>15</v>
      </c>
      <c r="H101" s="225">
        <v>19</v>
      </c>
      <c r="I101" s="225">
        <f t="shared" si="43"/>
        <v>19</v>
      </c>
      <c r="J101" s="131">
        <v>1449</v>
      </c>
      <c r="K101" s="132" t="s">
        <v>1750</v>
      </c>
      <c r="L101" s="132">
        <v>17</v>
      </c>
      <c r="M101" s="134" t="s">
        <v>1780</v>
      </c>
      <c r="N101" s="226" t="s">
        <v>11978</v>
      </c>
      <c r="O101" s="226" t="s">
        <v>1777</v>
      </c>
      <c r="P101" s="227">
        <v>12000</v>
      </c>
      <c r="Q101" s="228">
        <f t="shared" si="64"/>
        <v>10907.272727272726</v>
      </c>
      <c r="R101" s="143">
        <f t="shared" si="65"/>
        <v>0.19869978329721613</v>
      </c>
      <c r="S101" s="192">
        <v>1074475844</v>
      </c>
      <c r="T101" s="285" t="s">
        <v>7907</v>
      </c>
      <c r="U101" s="189">
        <f t="shared" si="46"/>
        <v>12000</v>
      </c>
      <c r="W101" s="229">
        <v>12000</v>
      </c>
      <c r="X101" s="135">
        <f t="shared" si="47"/>
        <v>8740</v>
      </c>
      <c r="Y101" s="230">
        <f t="shared" si="48"/>
        <v>10907.272727272726</v>
      </c>
      <c r="Z101" s="141">
        <f t="shared" si="49"/>
        <v>1.6333333333333311E-2</v>
      </c>
      <c r="AA101" s="136">
        <f t="shared" si="50"/>
        <v>0.19869978329721613</v>
      </c>
      <c r="AB101" s="144" t="s">
        <v>14340</v>
      </c>
      <c r="AC101" s="144"/>
      <c r="AD101" s="184">
        <v>11098</v>
      </c>
      <c r="AE101" s="182">
        <v>12196</v>
      </c>
      <c r="AF101" s="128">
        <f t="shared" si="67"/>
        <v>1097.6399999999999</v>
      </c>
      <c r="AG101" s="129">
        <f t="shared" si="68"/>
        <v>901.63999999999987</v>
      </c>
      <c r="AH101" s="130">
        <f t="shared" si="69"/>
        <v>7.3929157100688744E-2</v>
      </c>
      <c r="AI101" s="137">
        <f t="shared" si="70"/>
        <v>196</v>
      </c>
      <c r="AJ101" s="138">
        <f t="shared" si="71"/>
        <v>1.6070842899311249E-2</v>
      </c>
      <c r="AK101" s="138">
        <f t="shared" si="72"/>
        <v>0.12477062619652739</v>
      </c>
      <c r="AL101" s="11" t="s">
        <v>13397</v>
      </c>
      <c r="AM101" s="11">
        <f t="shared" si="73"/>
        <v>9878.4</v>
      </c>
      <c r="AN101" s="412">
        <f t="shared" si="74"/>
        <v>8978.545454545454</v>
      </c>
      <c r="AO101" s="412">
        <f t="shared" si="75"/>
        <v>238.54545454545405</v>
      </c>
      <c r="AP101" s="413">
        <f t="shared" si="76"/>
        <v>2.6568385241585949E-2</v>
      </c>
      <c r="AQ101" s="192">
        <v>1955515151800</v>
      </c>
      <c r="AR101" s="192">
        <f>VLOOKUP(AQ:AQ,[1]MICHELIN!$B:$O,2,0)</f>
        <v>4985009751251</v>
      </c>
      <c r="AS101" s="192" t="str">
        <f>VLOOKUP(AQ:AQ,[1]MICHELIN!$B:$O,3,0)</f>
        <v>715810</v>
      </c>
      <c r="AT101" s="231" t="str">
        <f>VLOOKUP(AQ:AQ,[1]MICHELIN!$B:$O,4,0)</f>
        <v>ENERGY SAVER 4</v>
      </c>
      <c r="AU101" s="231" t="str">
        <f>VLOOKUP(AQ:AQ,[1]MICHELIN!$B:$O,5,0)</f>
        <v>195/55R15 89V</v>
      </c>
      <c r="AV101" s="232" t="str">
        <f>VLOOKUP(AQ:AQ,[1]MICHELIN!$B:$O,6,0)</f>
        <v>195/55R15</v>
      </c>
      <c r="AW101" s="232">
        <f>VLOOKUP(AQ:AQ,[1]MICHELIN!$B:$O,7,0)</f>
        <v>20800</v>
      </c>
      <c r="AX101" s="233">
        <f>VLOOKUP(AQ:AQ,[1]MICHELIN!$B:$K,8,0)</f>
        <v>8740</v>
      </c>
      <c r="AY101" s="233">
        <f>VLOOKUP(AQ:AQ,[1]MICHELIN!$B:$K,9,0)</f>
        <v>2</v>
      </c>
      <c r="AZ101" s="233">
        <f>VLOOKUP(AQ:AQ,[1]MICHELIN!$B:$K,10,0)</f>
        <v>19</v>
      </c>
      <c r="BA101" s="233">
        <f>VLOOKUP(AQ:AQ,[1]MICHELIN!$B:$O,11,0)</f>
        <v>12560</v>
      </c>
      <c r="BB101" s="233">
        <f>VLOOKUP(AQ:AQ,[1]MICHELIN!$B:$O,12,0)</f>
        <v>10940.90909090909</v>
      </c>
      <c r="BC101" s="233">
        <f t="shared" si="63"/>
        <v>525</v>
      </c>
      <c r="BD101" s="204" t="s">
        <v>3387</v>
      </c>
      <c r="BE101" s="195" t="s">
        <v>446</v>
      </c>
      <c r="BF101" s="133" t="str">
        <f>IFERROR(VLOOKUP(BE:BE,Q商品!B:E,4,0),"")</f>
        <v>2023年製 ENERGY SAVER 4 195/55R15 89V XL サマータイヤ 最短当日発送</v>
      </c>
      <c r="BG101" s="133" t="str">
        <f>IFERROR(VLOOKUP(AQ:AQ,在庫!B:M,12,0),"")</f>
        <v>2023年製</v>
      </c>
      <c r="BH101" s="133">
        <f>IFERROR(VLOOKUP(AQ:AQ,在庫!B:L,10,0),"")</f>
        <v>4</v>
      </c>
      <c r="BI101" s="234">
        <f>VLOOKUP(AQ:AQ,[1]MICHELIN!$B:$AH,32,0)</f>
        <v>605642048</v>
      </c>
      <c r="BJ101" s="234">
        <f>VLOOKUP(AQ:AQ,[1]MICHELIN!$B:$AH,33,0)</f>
        <v>605642079</v>
      </c>
      <c r="BK101" s="191"/>
      <c r="BL101" s="191"/>
      <c r="BM101" s="191"/>
      <c r="BN101" s="191"/>
      <c r="BO101" s="191"/>
      <c r="BP101" s="191"/>
      <c r="BQ101" s="191"/>
      <c r="BR101" s="191"/>
      <c r="BS101" s="191"/>
      <c r="BT101" s="191"/>
      <c r="BU101" s="191"/>
      <c r="BV101" s="191"/>
      <c r="BW101" s="191"/>
      <c r="BX101" s="191"/>
    </row>
    <row r="102" spans="1:76" s="11" customFormat="1" ht="19.5" customHeight="1">
      <c r="A102" s="11">
        <f t="shared" si="39"/>
        <v>1</v>
      </c>
      <c r="B102" s="239">
        <f t="shared" si="40"/>
        <v>1956515151807</v>
      </c>
      <c r="C102" s="225">
        <f t="shared" si="41"/>
        <v>67</v>
      </c>
      <c r="D102" s="11" t="s">
        <v>4059</v>
      </c>
      <c r="E102" s="11" t="s">
        <v>579</v>
      </c>
      <c r="F102" s="158" t="s">
        <v>7086</v>
      </c>
      <c r="G102" s="132" t="str">
        <f t="shared" si="42"/>
        <v>15</v>
      </c>
      <c r="H102" s="225">
        <v>53</v>
      </c>
      <c r="I102" s="225">
        <f t="shared" si="43"/>
        <v>53</v>
      </c>
      <c r="J102" s="131">
        <v>624</v>
      </c>
      <c r="K102" s="132" t="s">
        <v>1750</v>
      </c>
      <c r="L102" s="132">
        <v>18</v>
      </c>
      <c r="M102" s="134" t="s">
        <v>14217</v>
      </c>
      <c r="N102" s="226" t="s">
        <v>14254</v>
      </c>
      <c r="O102" s="226" t="s">
        <v>2890</v>
      </c>
      <c r="P102" s="227">
        <v>12210</v>
      </c>
      <c r="Q102" s="228">
        <f t="shared" si="64"/>
        <v>11039.090909090908</v>
      </c>
      <c r="R102" s="143">
        <f t="shared" si="65"/>
        <v>0.19649180597875313</v>
      </c>
      <c r="S102" s="192">
        <v>1074475848</v>
      </c>
      <c r="T102" s="285" t="s">
        <v>6616</v>
      </c>
      <c r="U102" s="189">
        <f t="shared" si="46"/>
        <v>11310</v>
      </c>
      <c r="V102" s="11">
        <v>900</v>
      </c>
      <c r="W102" s="229">
        <v>12210</v>
      </c>
      <c r="X102" s="135">
        <f t="shared" si="47"/>
        <v>8870</v>
      </c>
      <c r="Y102" s="230">
        <f t="shared" si="48"/>
        <v>11039.090909090908</v>
      </c>
      <c r="Z102" s="141">
        <f t="shared" si="49"/>
        <v>7.5375110326566741E-2</v>
      </c>
      <c r="AA102" s="136">
        <f t="shared" si="50"/>
        <v>0.19649180597875313</v>
      </c>
      <c r="AB102" s="144" t="s">
        <v>14340</v>
      </c>
      <c r="AC102" s="144"/>
      <c r="AD102" s="184">
        <f t="shared" ref="AD102:AD133" si="77">ROUNDDOWN(U102/1.02,0)</f>
        <v>11088</v>
      </c>
      <c r="AE102" s="182">
        <f t="shared" ref="AE102:AE133" si="78">ROUNDDOWN(AD102/0.91,0)</f>
        <v>12184</v>
      </c>
      <c r="AF102" s="128">
        <f t="shared" si="67"/>
        <v>1096.56</v>
      </c>
      <c r="AG102" s="129">
        <f t="shared" si="68"/>
        <v>222.55999999999995</v>
      </c>
      <c r="AH102" s="130">
        <f t="shared" si="69"/>
        <v>1.826657912015758E-2</v>
      </c>
      <c r="AI102" s="137">
        <f t="shared" si="70"/>
        <v>874</v>
      </c>
      <c r="AJ102" s="138">
        <f t="shared" si="71"/>
        <v>7.1733420879842413E-2</v>
      </c>
      <c r="AK102" s="138">
        <f t="shared" si="72"/>
        <v>0.17822522685859554</v>
      </c>
      <c r="AL102" s="11" t="s">
        <v>13397</v>
      </c>
      <c r="AM102" s="11">
        <f t="shared" si="73"/>
        <v>9869.6</v>
      </c>
      <c r="AN102" s="412">
        <f t="shared" si="74"/>
        <v>8911.454545454546</v>
      </c>
      <c r="AO102" s="412">
        <f t="shared" si="75"/>
        <v>41.454545454545951</v>
      </c>
      <c r="AP102" s="413">
        <f t="shared" si="76"/>
        <v>4.6518270662885908E-3</v>
      </c>
      <c r="AQ102" s="192">
        <v>1956515151807</v>
      </c>
      <c r="AR102" s="192">
        <f>VLOOKUP(AQ:AQ,[1]MICHELIN!$B:$O,2,0)</f>
        <v>4985009751312</v>
      </c>
      <c r="AS102" s="192" t="str">
        <f>VLOOKUP(AQ:AQ,[1]MICHELIN!$B:$O,3,0)</f>
        <v>715870</v>
      </c>
      <c r="AT102" s="231" t="str">
        <f>VLOOKUP(AQ:AQ,[1]MICHELIN!$B:$O,4,0)</f>
        <v>ENERGY SAVER 4</v>
      </c>
      <c r="AU102" s="231" t="str">
        <f>VLOOKUP(AQ:AQ,[1]MICHELIN!$B:$O,5,0)</f>
        <v>195/65R15 95H</v>
      </c>
      <c r="AV102" s="232" t="str">
        <f>VLOOKUP(AQ:AQ,[1]MICHELIN!$B:$O,6,0)</f>
        <v>195/65R15</v>
      </c>
      <c r="AW102" s="232">
        <f>VLOOKUP(AQ:AQ,[1]MICHELIN!$B:$O,7,0)</f>
        <v>21100</v>
      </c>
      <c r="AX102" s="233">
        <f>VLOOKUP(AQ:AQ,[1]MICHELIN!$B:$K,8,0)</f>
        <v>8870</v>
      </c>
      <c r="AY102" s="233">
        <f>VLOOKUP(AQ:AQ,[1]MICHELIN!$B:$K,9,0)</f>
        <v>67</v>
      </c>
      <c r="AZ102" s="233">
        <f>VLOOKUP(AQ:AQ,[1]MICHELIN!$B:$K,10,0)</f>
        <v>53</v>
      </c>
      <c r="BA102" s="233">
        <f>VLOOKUP(AQ:AQ,[1]MICHELIN!$B:$O,11,0)</f>
        <v>13000</v>
      </c>
      <c r="BB102" s="233">
        <f>VLOOKUP(AQ:AQ,[1]MICHELIN!$B:$O,12,0)</f>
        <v>11340.90909090909</v>
      </c>
      <c r="BC102" s="233">
        <f t="shared" si="63"/>
        <v>525</v>
      </c>
      <c r="BD102" s="204" t="s">
        <v>3387</v>
      </c>
      <c r="BE102" s="195" t="s">
        <v>445</v>
      </c>
      <c r="BF102" s="133" t="str">
        <f>IFERROR(VLOOKUP(BE:BE,Q商品!B:E,4,0),"")</f>
        <v>2023年製 ENERGY SAVER 4 195/65R15 95H XL サマータイヤ 最短当日発送</v>
      </c>
      <c r="BG102" s="133" t="str">
        <f>IFERROR(VLOOKUP(AQ:AQ,在庫!B:M,12,0),"")</f>
        <v>2023年製</v>
      </c>
      <c r="BH102" s="133">
        <f>IFERROR(VLOOKUP(AQ:AQ,在庫!B:L,10,0),"")</f>
        <v>2</v>
      </c>
      <c r="BI102" s="234">
        <f>VLOOKUP(AQ:AQ,[1]MICHELIN!$B:$AH,32,0)</f>
        <v>605642051</v>
      </c>
      <c r="BJ102" s="234">
        <f>VLOOKUP(AQ:AQ,[1]MICHELIN!$B:$AH,33,0)</f>
        <v>605642082</v>
      </c>
      <c r="BK102" s="191"/>
      <c r="BL102" s="191"/>
      <c r="BM102" s="191"/>
      <c r="BN102" s="191"/>
      <c r="BO102" s="191"/>
      <c r="BP102" s="191"/>
      <c r="BQ102" s="191"/>
      <c r="BR102" s="191"/>
      <c r="BS102" s="191"/>
      <c r="BT102" s="191"/>
      <c r="BU102" s="191"/>
      <c r="BV102" s="191"/>
      <c r="BW102" s="191"/>
      <c r="BX102" s="191"/>
    </row>
    <row r="103" spans="1:76" s="11" customFormat="1" ht="19.5" customHeight="1">
      <c r="A103" s="11">
        <f t="shared" si="39"/>
        <v>1</v>
      </c>
      <c r="B103" s="239">
        <f t="shared" si="40"/>
        <v>2055516151805</v>
      </c>
      <c r="C103" s="225">
        <f t="shared" si="41"/>
        <v>48</v>
      </c>
      <c r="D103" s="11" t="s">
        <v>4059</v>
      </c>
      <c r="E103" s="11" t="s">
        <v>580</v>
      </c>
      <c r="F103" s="158" t="s">
        <v>5815</v>
      </c>
      <c r="G103" s="132" t="str">
        <f t="shared" si="42"/>
        <v>16</v>
      </c>
      <c r="H103" s="225">
        <v>44</v>
      </c>
      <c r="I103" s="225">
        <f t="shared" si="43"/>
        <v>44</v>
      </c>
      <c r="J103" s="131">
        <v>353</v>
      </c>
      <c r="K103" s="132" t="s">
        <v>1750</v>
      </c>
      <c r="L103" s="132">
        <v>19</v>
      </c>
      <c r="M103" s="134" t="s">
        <v>1780</v>
      </c>
      <c r="N103" s="226" t="s">
        <v>3424</v>
      </c>
      <c r="O103" s="226" t="s">
        <v>1777</v>
      </c>
      <c r="P103" s="227">
        <v>14430</v>
      </c>
      <c r="Q103" s="228">
        <f t="shared" si="64"/>
        <v>13074.545454545454</v>
      </c>
      <c r="R103" s="143">
        <f t="shared" si="65"/>
        <v>0.14184397163120563</v>
      </c>
      <c r="S103" s="192">
        <v>1074475841</v>
      </c>
      <c r="T103" s="289" t="s">
        <v>7857</v>
      </c>
      <c r="U103" s="189">
        <f t="shared" si="46"/>
        <v>14430</v>
      </c>
      <c r="W103" s="229">
        <v>14430</v>
      </c>
      <c r="X103" s="135">
        <f t="shared" si="47"/>
        <v>11220</v>
      </c>
      <c r="Y103" s="230">
        <f t="shared" si="48"/>
        <v>13074.545454545454</v>
      </c>
      <c r="Z103" s="141">
        <f t="shared" si="49"/>
        <v>7.7338877338877232E-2</v>
      </c>
      <c r="AA103" s="136">
        <f t="shared" si="50"/>
        <v>0.14184397163120563</v>
      </c>
      <c r="AB103" s="144" t="s">
        <v>14340</v>
      </c>
      <c r="AC103" s="144"/>
      <c r="AD103" s="184">
        <f t="shared" si="77"/>
        <v>14147</v>
      </c>
      <c r="AE103" s="182">
        <f t="shared" si="78"/>
        <v>15546</v>
      </c>
      <c r="AF103" s="128">
        <f t="shared" si="67"/>
        <v>1399.1399999999999</v>
      </c>
      <c r="AG103" s="129">
        <f t="shared" si="68"/>
        <v>283.13999999999987</v>
      </c>
      <c r="AH103" s="130">
        <f t="shared" si="69"/>
        <v>1.8213045156310295E-2</v>
      </c>
      <c r="AI103" s="137">
        <f t="shared" si="70"/>
        <v>1116</v>
      </c>
      <c r="AJ103" s="138">
        <f t="shared" si="71"/>
        <v>7.1786954843689701E-2</v>
      </c>
      <c r="AK103" s="138">
        <f t="shared" si="72"/>
        <v>0.12363092647489533</v>
      </c>
      <c r="AM103" s="11">
        <f t="shared" si="73"/>
        <v>12592.4</v>
      </c>
      <c r="AN103" s="412">
        <f t="shared" si="74"/>
        <v>11403.999999999998</v>
      </c>
      <c r="AO103" s="412">
        <f t="shared" si="75"/>
        <v>183.99999999999818</v>
      </c>
      <c r="AP103" s="413">
        <f t="shared" si="76"/>
        <v>1.6134689582602439E-2</v>
      </c>
      <c r="AQ103" s="192">
        <v>2055516151805</v>
      </c>
      <c r="AR103" s="192">
        <f>VLOOKUP(AQ:AQ,[1]MICHELIN!$B:$O,2,0)</f>
        <v>4985009751282</v>
      </c>
      <c r="AS103" s="192" t="str">
        <f>VLOOKUP(AQ:AQ,[1]MICHELIN!$B:$O,3,0)</f>
        <v>715840</v>
      </c>
      <c r="AT103" s="231" t="str">
        <f>VLOOKUP(AQ:AQ,[1]MICHELIN!$B:$O,4,0)</f>
        <v>ENERGY SAVER 4</v>
      </c>
      <c r="AU103" s="231" t="str">
        <f>VLOOKUP(AQ:AQ,[1]MICHELIN!$B:$O,5,0)</f>
        <v>205/55R16 94V</v>
      </c>
      <c r="AV103" s="232" t="str">
        <f>VLOOKUP(AQ:AQ,[1]MICHELIN!$B:$O,6,0)</f>
        <v>205/55R16</v>
      </c>
      <c r="AW103" s="232">
        <f>VLOOKUP(AQ:AQ,[1]MICHELIN!$B:$O,7,0)</f>
        <v>26700</v>
      </c>
      <c r="AX103" s="233">
        <f>VLOOKUP(AQ:AQ,[1]MICHELIN!$B:$K,8,0)</f>
        <v>11220</v>
      </c>
      <c r="AY103" s="233">
        <f>VLOOKUP(AQ:AQ,[1]MICHELIN!$B:$K,9,0)</f>
        <v>48</v>
      </c>
      <c r="AZ103" s="233">
        <f>VLOOKUP(AQ:AQ,[1]MICHELIN!$B:$K,10,0)</f>
        <v>44</v>
      </c>
      <c r="BA103" s="233">
        <f>VLOOKUP(AQ:AQ,[1]MICHELIN!$B:$O,11,0)</f>
        <v>15180</v>
      </c>
      <c r="BB103" s="233">
        <f>VLOOKUP(AQ:AQ,[1]MICHELIN!$B:$O,12,0)</f>
        <v>13322.727272727272</v>
      </c>
      <c r="BC103" s="233">
        <f t="shared" si="63"/>
        <v>525</v>
      </c>
      <c r="BD103" s="204" t="s">
        <v>3387</v>
      </c>
      <c r="BE103" s="192" t="s">
        <v>389</v>
      </c>
      <c r="BF103" s="133" t="str">
        <f>IFERROR(VLOOKUP(BE:BE,Q商品!B:E,4,0),"")</f>
        <v>2023年製 ENERGY SAVER 4 205/55R16 94V XL サマータイヤ 最短当日発送</v>
      </c>
      <c r="BG103" s="133" t="str">
        <f>IFERROR(VLOOKUP(AQ:AQ,在庫!B:M,12,0),"")</f>
        <v>2023年製</v>
      </c>
      <c r="BH103" s="133">
        <f>IFERROR(VLOOKUP(AQ:AQ,在庫!B:L,10,0),"")</f>
        <v>3</v>
      </c>
      <c r="BI103" s="234">
        <f>VLOOKUP(AQ:AQ,[1]MICHELIN!$B:$AH,32,0)</f>
        <v>605642045</v>
      </c>
      <c r="BJ103" s="234">
        <f>VLOOKUP(AQ:AQ,[1]MICHELIN!$B:$AH,33,0)</f>
        <v>605642076</v>
      </c>
      <c r="BK103" s="191"/>
      <c r="BL103" s="191"/>
      <c r="BM103" s="191"/>
      <c r="BN103" s="191"/>
      <c r="BO103" s="191"/>
      <c r="BP103" s="191"/>
      <c r="BQ103" s="191"/>
      <c r="BR103" s="191"/>
      <c r="BS103" s="191"/>
      <c r="BT103" s="191"/>
      <c r="BU103" s="191"/>
      <c r="BV103" s="191"/>
      <c r="BW103" s="191"/>
      <c r="BX103" s="191"/>
    </row>
    <row r="104" spans="1:76" s="11" customFormat="1" ht="19.5" customHeight="1">
      <c r="A104" s="11">
        <f t="shared" si="39"/>
        <v>1</v>
      </c>
      <c r="B104" s="239">
        <f t="shared" si="40"/>
        <v>2056515151803</v>
      </c>
      <c r="C104" s="225">
        <f t="shared" si="41"/>
        <v>12</v>
      </c>
      <c r="D104" s="11" t="s">
        <v>4059</v>
      </c>
      <c r="E104" s="11" t="s">
        <v>581</v>
      </c>
      <c r="F104" s="158" t="s">
        <v>7087</v>
      </c>
      <c r="G104" s="132" t="str">
        <f t="shared" si="42"/>
        <v>15</v>
      </c>
      <c r="H104" s="225">
        <v>30</v>
      </c>
      <c r="I104" s="225">
        <f t="shared" si="43"/>
        <v>30</v>
      </c>
      <c r="J104" s="131">
        <v>2245</v>
      </c>
      <c r="K104" s="132" t="s">
        <v>1750</v>
      </c>
      <c r="L104" s="132">
        <v>20</v>
      </c>
      <c r="M104" s="134" t="s">
        <v>1776</v>
      </c>
      <c r="N104" s="226" t="s">
        <v>14255</v>
      </c>
      <c r="O104" s="226" t="s">
        <v>1777</v>
      </c>
      <c r="P104" s="227">
        <v>13500</v>
      </c>
      <c r="Q104" s="228">
        <f t="shared" si="64"/>
        <v>12261.81818181818</v>
      </c>
      <c r="R104" s="143">
        <f t="shared" si="65"/>
        <v>0.22197508896797141</v>
      </c>
      <c r="S104" s="192">
        <v>1074475843</v>
      </c>
      <c r="T104" s="285" t="s">
        <v>7908</v>
      </c>
      <c r="U104" s="189">
        <f t="shared" si="46"/>
        <v>13500</v>
      </c>
      <c r="W104" s="246">
        <v>13500</v>
      </c>
      <c r="X104" s="135">
        <f t="shared" si="47"/>
        <v>9540</v>
      </c>
      <c r="Y104" s="230">
        <f t="shared" si="48"/>
        <v>12261.81818181818</v>
      </c>
      <c r="Z104" s="141">
        <f t="shared" si="49"/>
        <v>7.7259259259259361E-2</v>
      </c>
      <c r="AA104" s="136">
        <f t="shared" si="50"/>
        <v>0.22197508896797141</v>
      </c>
      <c r="AB104" s="144" t="s">
        <v>14340</v>
      </c>
      <c r="AC104" s="144"/>
      <c r="AD104" s="184">
        <f t="shared" si="77"/>
        <v>13235</v>
      </c>
      <c r="AE104" s="182">
        <f t="shared" si="78"/>
        <v>14543</v>
      </c>
      <c r="AF104" s="128">
        <f t="shared" si="67"/>
        <v>1308.8699999999999</v>
      </c>
      <c r="AG104" s="129">
        <f t="shared" si="68"/>
        <v>265.86999999999989</v>
      </c>
      <c r="AH104" s="130">
        <f t="shared" si="69"/>
        <v>1.8281647528020344E-2</v>
      </c>
      <c r="AI104" s="137">
        <f t="shared" si="70"/>
        <v>1043</v>
      </c>
      <c r="AJ104" s="138">
        <f t="shared" si="71"/>
        <v>7.1718352471979649E-2</v>
      </c>
      <c r="AK104" s="138">
        <f t="shared" si="72"/>
        <v>0.20369344143995108</v>
      </c>
      <c r="AM104" s="11">
        <f t="shared" si="73"/>
        <v>11780.7</v>
      </c>
      <c r="AN104" s="412">
        <f t="shared" si="74"/>
        <v>10698.818181818182</v>
      </c>
      <c r="AO104" s="412">
        <f t="shared" si="75"/>
        <v>1158.818181818182</v>
      </c>
      <c r="AP104" s="413">
        <f t="shared" si="76"/>
        <v>0.1083127278289021</v>
      </c>
      <c r="AQ104" s="192">
        <v>2056515151803</v>
      </c>
      <c r="AR104" s="192">
        <f>VLOOKUP(AQ:AQ,[1]MICHELIN!$B:$O,2,0)</f>
        <v>4985009751145</v>
      </c>
      <c r="AS104" s="192" t="str">
        <f>VLOOKUP(AQ:AQ,[1]MICHELIN!$B:$O,3,0)</f>
        <v>715700</v>
      </c>
      <c r="AT104" s="231" t="str">
        <f>VLOOKUP(AQ:AQ,[1]MICHELIN!$B:$O,4,0)</f>
        <v>ENERGY SAVER 4</v>
      </c>
      <c r="AU104" s="231" t="str">
        <f>VLOOKUP(AQ:AQ,[1]MICHELIN!$B:$O,5,0)</f>
        <v>205/65R15 99H</v>
      </c>
      <c r="AV104" s="232" t="str">
        <f>VLOOKUP(AQ:AQ,[1]MICHELIN!$B:$O,6,0)</f>
        <v>205/65R15</v>
      </c>
      <c r="AW104" s="232">
        <f>VLOOKUP(AQ:AQ,[1]MICHELIN!$B:$O,7,0)</f>
        <v>22700</v>
      </c>
      <c r="AX104" s="233">
        <f>VLOOKUP(AQ:AQ,[1]MICHELIN!$B:$K,8,0)</f>
        <v>9540</v>
      </c>
      <c r="AY104" s="233">
        <f>VLOOKUP(AQ:AQ,[1]MICHELIN!$B:$K,9,0)</f>
        <v>12</v>
      </c>
      <c r="AZ104" s="233">
        <f>VLOOKUP(AQ:AQ,[1]MICHELIN!$B:$K,10,0)</f>
        <v>30</v>
      </c>
      <c r="BA104" s="233">
        <f>VLOOKUP(AQ:AQ,[1]MICHELIN!$B:$O,11,0)</f>
        <v>13780</v>
      </c>
      <c r="BB104" s="233">
        <f>VLOOKUP(AQ:AQ,[1]MICHELIN!$B:$O,12,0)</f>
        <v>11572.727272727272</v>
      </c>
      <c r="BC104" s="233">
        <f t="shared" si="63"/>
        <v>1050</v>
      </c>
      <c r="BD104" s="204" t="s">
        <v>3387</v>
      </c>
      <c r="BE104" s="192" t="s">
        <v>461</v>
      </c>
      <c r="BF104" s="133" t="str">
        <f>IFERROR(VLOOKUP(BE:BE,Q商品!B:E,4,0),"")</f>
        <v>2023年製 ENERGY SAVER 4 205/65R15 99H XL サマータイヤ 最短当日発送</v>
      </c>
      <c r="BG104" s="133" t="str">
        <f>IFERROR(VLOOKUP(AQ:AQ,在庫!B:M,12,0),"")</f>
        <v>2023年製</v>
      </c>
      <c r="BH104" s="133">
        <f>IFERROR(VLOOKUP(AQ:AQ,在庫!B:L,10,0),"")</f>
        <v>3</v>
      </c>
      <c r="BI104" s="234">
        <f>VLOOKUP(AQ:AQ,[1]MICHELIN!$B:$AH,32,0)</f>
        <v>605642052</v>
      </c>
      <c r="BJ104" s="234">
        <f>VLOOKUP(AQ:AQ,[1]MICHELIN!$B:$AH,33,0)</f>
        <v>605642083</v>
      </c>
      <c r="BK104" s="191"/>
      <c r="BL104" s="191"/>
      <c r="BM104" s="191"/>
      <c r="BN104" s="191"/>
      <c r="BO104" s="191"/>
      <c r="BP104" s="191"/>
      <c r="BQ104" s="191"/>
      <c r="BR104" s="191"/>
      <c r="BS104" s="191"/>
      <c r="BT104" s="191"/>
      <c r="BU104" s="191"/>
      <c r="BV104" s="191"/>
      <c r="BW104" s="191"/>
      <c r="BX104" s="191"/>
    </row>
    <row r="105" spans="1:76" s="11" customFormat="1" ht="19.5" customHeight="1">
      <c r="A105" s="11">
        <f t="shared" si="39"/>
        <v>1</v>
      </c>
      <c r="B105" s="239">
        <f t="shared" si="40"/>
        <v>1856514151801</v>
      </c>
      <c r="C105" s="225">
        <f t="shared" si="41"/>
        <v>0</v>
      </c>
      <c r="D105" s="11" t="s">
        <v>4059</v>
      </c>
      <c r="E105" s="11" t="s">
        <v>1495</v>
      </c>
      <c r="F105" s="158" t="s">
        <v>5816</v>
      </c>
      <c r="G105" s="132" t="str">
        <f t="shared" si="42"/>
        <v>14</v>
      </c>
      <c r="H105" s="225">
        <v>12</v>
      </c>
      <c r="I105" s="225">
        <f t="shared" si="43"/>
        <v>12</v>
      </c>
      <c r="J105" s="131" t="s">
        <v>14231</v>
      </c>
      <c r="K105" s="132" t="s">
        <v>1750</v>
      </c>
      <c r="L105" s="132">
        <v>21</v>
      </c>
      <c r="M105" s="134" t="s">
        <v>14217</v>
      </c>
      <c r="N105" s="226" t="s">
        <v>14256</v>
      </c>
      <c r="O105" s="226" t="s">
        <v>2890</v>
      </c>
      <c r="P105" s="227">
        <v>9632</v>
      </c>
      <c r="Q105" s="228">
        <f t="shared" si="64"/>
        <v>8756.363636363636</v>
      </c>
      <c r="R105" s="143">
        <f t="shared" si="65"/>
        <v>0.19372923588039864</v>
      </c>
      <c r="S105" s="192">
        <v>1074475849</v>
      </c>
      <c r="T105" s="289" t="s">
        <v>6617</v>
      </c>
      <c r="U105" s="189">
        <f t="shared" si="46"/>
        <v>8732</v>
      </c>
      <c r="V105" s="11">
        <v>900</v>
      </c>
      <c r="W105" s="229">
        <v>9632</v>
      </c>
      <c r="X105" s="135">
        <f t="shared" si="47"/>
        <v>7060</v>
      </c>
      <c r="Y105" s="230">
        <f t="shared" si="48"/>
        <v>8756.363636363636</v>
      </c>
      <c r="Z105" s="141">
        <f t="shared" si="49"/>
        <v>7.4725776965265167E-2</v>
      </c>
      <c r="AA105" s="136">
        <f t="shared" si="50"/>
        <v>0.19372923588039864</v>
      </c>
      <c r="AB105" s="144" t="s">
        <v>14340</v>
      </c>
      <c r="AC105" s="144"/>
      <c r="AD105" s="184">
        <f t="shared" si="77"/>
        <v>8560</v>
      </c>
      <c r="AE105" s="182">
        <f t="shared" si="78"/>
        <v>9406</v>
      </c>
      <c r="AF105" s="128">
        <f t="shared" si="67"/>
        <v>846.54</v>
      </c>
      <c r="AG105" s="129">
        <f t="shared" si="68"/>
        <v>172.53999999999996</v>
      </c>
      <c r="AH105" s="130">
        <f t="shared" si="69"/>
        <v>1.834361046140761E-2</v>
      </c>
      <c r="AI105" s="137">
        <f t="shared" si="70"/>
        <v>674</v>
      </c>
      <c r="AJ105" s="138">
        <f t="shared" si="71"/>
        <v>7.1656389538592394E-2</v>
      </c>
      <c r="AK105" s="138">
        <f t="shared" si="72"/>
        <v>0.17538562541899103</v>
      </c>
      <c r="AL105" s="11" t="s">
        <v>13397</v>
      </c>
      <c r="AM105" s="11">
        <f t="shared" si="73"/>
        <v>7619.4</v>
      </c>
      <c r="AN105" s="412">
        <f t="shared" si="74"/>
        <v>6926.7272727272721</v>
      </c>
      <c r="AO105" s="412">
        <f t="shared" si="75"/>
        <v>-133.27272727272793</v>
      </c>
      <c r="AP105" s="413">
        <f t="shared" si="76"/>
        <v>-1.9240360133343931E-2</v>
      </c>
      <c r="AQ105" s="192">
        <v>1856514151801</v>
      </c>
      <c r="AR105" s="192">
        <f>VLOOKUP(AQ:AQ,[1]MICHELIN!$B:$O,2,0)</f>
        <v>4985009751121</v>
      </c>
      <c r="AS105" s="192" t="str">
        <f>VLOOKUP(AQ:AQ,[1]MICHELIN!$B:$O,3,0)</f>
        <v>715680</v>
      </c>
      <c r="AT105" s="231" t="str">
        <f>VLOOKUP(AQ:AQ,[1]MICHELIN!$B:$O,4,0)</f>
        <v>ENERGY SAVER 4</v>
      </c>
      <c r="AU105" s="231" t="str">
        <f>VLOOKUP(AQ:AQ,[1]MICHELIN!$B:$O,5,0)</f>
        <v>185/65R14 90H</v>
      </c>
      <c r="AV105" s="232" t="str">
        <f>VLOOKUP(AQ:AQ,[1]MICHELIN!$B:$O,6,0)</f>
        <v>185/65R14</v>
      </c>
      <c r="AW105" s="232">
        <f>VLOOKUP(AQ:AQ,[1]MICHELIN!$B:$O,7,0)</f>
        <v>16800</v>
      </c>
      <c r="AX105" s="233">
        <f>VLOOKUP(AQ:AQ,[1]MICHELIN!$B:$K,8,0)</f>
        <v>7060</v>
      </c>
      <c r="AY105" s="233">
        <f>VLOOKUP(AQ:AQ,[1]MICHELIN!$B:$K,9,0)</f>
        <v>0</v>
      </c>
      <c r="AZ105" s="233">
        <f>VLOOKUP(AQ:AQ,[1]MICHELIN!$B:$K,10,0)</f>
        <v>12</v>
      </c>
      <c r="BA105" s="233">
        <f>VLOOKUP(AQ:AQ,[1]MICHELIN!$B:$O,11,0)</f>
        <v>9880</v>
      </c>
      <c r="BB105" s="233">
        <f>VLOOKUP(AQ:AQ,[1]MICHELIN!$B:$O,12,0)</f>
        <v>8504.545454545454</v>
      </c>
      <c r="BC105" s="233">
        <f t="shared" si="63"/>
        <v>525</v>
      </c>
      <c r="BD105" s="204" t="s">
        <v>3387</v>
      </c>
      <c r="BE105" s="195" t="s">
        <v>1676</v>
      </c>
      <c r="BF105" s="133" t="str">
        <f>IFERROR(VLOOKUP(BE:BE,Q商品!B:E,4,0),"")</f>
        <v>2022年製以降 ENERGY SAVER 4 185/65R14 90H XL サマータイヤ 最短当日発送</v>
      </c>
      <c r="BG105" s="133" t="str">
        <f>IFERROR(VLOOKUP(AQ:AQ,在庫!B:M,12,0),"")</f>
        <v>2022年製</v>
      </c>
      <c r="BH105" s="133">
        <f>IFERROR(VLOOKUP(AQ:AQ,在庫!B:L,10,0),"")</f>
        <v>2</v>
      </c>
      <c r="BI105" s="234">
        <f>VLOOKUP(AQ:AQ,[1]MICHELIN!$B:$AH,32,0)</f>
        <v>605642061</v>
      </c>
      <c r="BJ105" s="234">
        <f>VLOOKUP(AQ:AQ,[1]MICHELIN!$B:$AH,33,0)</f>
        <v>605642092</v>
      </c>
      <c r="BK105" s="191"/>
      <c r="BL105" s="191"/>
      <c r="BM105" s="191"/>
      <c r="BN105" s="191"/>
      <c r="BO105" s="191"/>
      <c r="BP105" s="191"/>
      <c r="BQ105" s="191"/>
      <c r="BR105" s="191"/>
      <c r="BS105" s="191"/>
      <c r="BT105" s="191"/>
      <c r="BU105" s="191"/>
      <c r="BV105" s="191"/>
      <c r="BW105" s="191"/>
      <c r="BX105" s="191"/>
    </row>
    <row r="106" spans="1:76" s="11" customFormat="1" ht="19.5" customHeight="1">
      <c r="A106" s="11">
        <f t="shared" si="39"/>
        <v>1</v>
      </c>
      <c r="B106" s="239">
        <f t="shared" si="40"/>
        <v>1855515151735</v>
      </c>
      <c r="C106" s="225">
        <f t="shared" si="41"/>
        <v>0</v>
      </c>
      <c r="D106" s="11" t="s">
        <v>4059</v>
      </c>
      <c r="E106" s="358" t="s">
        <v>1543</v>
      </c>
      <c r="F106" s="158" t="s">
        <v>7088</v>
      </c>
      <c r="G106" s="132" t="str">
        <f t="shared" si="42"/>
        <v>15</v>
      </c>
      <c r="H106" s="225">
        <v>3</v>
      </c>
      <c r="I106" s="225">
        <f t="shared" si="43"/>
        <v>3</v>
      </c>
      <c r="J106" s="131"/>
      <c r="K106" s="132" t="s">
        <v>1750</v>
      </c>
      <c r="L106" s="132">
        <v>22</v>
      </c>
      <c r="M106" s="134" t="s">
        <v>3414</v>
      </c>
      <c r="N106" s="226" t="s">
        <v>7471</v>
      </c>
      <c r="O106" s="226">
        <v>0</v>
      </c>
      <c r="P106" s="227">
        <v>13800</v>
      </c>
      <c r="Q106" s="228">
        <f t="shared" si="64"/>
        <v>12545.454545454544</v>
      </c>
      <c r="R106" s="143">
        <f t="shared" si="65"/>
        <v>0.34318840579710136</v>
      </c>
      <c r="S106" s="192">
        <v>1074475869</v>
      </c>
      <c r="T106" s="285" t="s">
        <v>7909</v>
      </c>
      <c r="U106" s="189">
        <f t="shared" si="46"/>
        <v>0</v>
      </c>
      <c r="W106" s="229"/>
      <c r="X106" s="135">
        <f t="shared" si="47"/>
        <v>8240</v>
      </c>
      <c r="Y106" s="230">
        <f t="shared" si="48"/>
        <v>0</v>
      </c>
      <c r="Z106" s="141">
        <f t="shared" si="49"/>
        <v>-1</v>
      </c>
      <c r="AA106" s="136" t="str">
        <f t="shared" si="50"/>
        <v/>
      </c>
      <c r="AB106" s="144" t="s">
        <v>14114</v>
      </c>
      <c r="AC106" s="144"/>
      <c r="AD106" s="184">
        <f t="shared" si="77"/>
        <v>0</v>
      </c>
      <c r="AE106" s="182">
        <f t="shared" si="78"/>
        <v>0</v>
      </c>
      <c r="AF106" s="128">
        <f t="shared" si="67"/>
        <v>0</v>
      </c>
      <c r="AG106" s="129">
        <f t="shared" si="68"/>
        <v>0</v>
      </c>
      <c r="AH106" s="130" t="str">
        <f t="shared" si="69"/>
        <v/>
      </c>
      <c r="AI106" s="137">
        <f t="shared" si="70"/>
        <v>0</v>
      </c>
      <c r="AJ106" s="138" t="str">
        <f t="shared" si="71"/>
        <v/>
      </c>
      <c r="AK106" s="138" t="str">
        <f t="shared" si="72"/>
        <v/>
      </c>
      <c r="AL106" s="11" t="s">
        <v>13397</v>
      </c>
      <c r="AM106" s="11">
        <f t="shared" si="73"/>
        <v>0</v>
      </c>
      <c r="AN106" s="412">
        <f t="shared" si="74"/>
        <v>0</v>
      </c>
      <c r="AO106" s="412">
        <f t="shared" si="75"/>
        <v>-8240</v>
      </c>
      <c r="AP106" s="413" t="e">
        <f t="shared" si="76"/>
        <v>#DIV/0!</v>
      </c>
      <c r="AQ106" s="192">
        <v>1855515151735</v>
      </c>
      <c r="AR106" s="192">
        <f>VLOOKUP(AQ:AQ,[1]MICHELIN!$B:$O,2,0)</f>
        <v>4985009645406</v>
      </c>
      <c r="AS106" s="192" t="str">
        <f>VLOOKUP(AQ:AQ,[1]MICHELIN!$B:$O,3,0)</f>
        <v>198771</v>
      </c>
      <c r="AT106" s="231" t="str">
        <f>VLOOKUP(AQ:AQ,[1]MICHELIN!$B:$O,4,0)</f>
        <v>ENERGY SAVER+</v>
      </c>
      <c r="AU106" s="231" t="str">
        <f>VLOOKUP(AQ:AQ,[1]MICHELIN!$B:$O,5,0)</f>
        <v>185/55R15 82H（在庫限り）</v>
      </c>
      <c r="AV106" s="232" t="str">
        <f>VLOOKUP(AQ:AQ,[1]MICHELIN!$B:$O,6,0)</f>
        <v>185/55R15</v>
      </c>
      <c r="AW106" s="232">
        <f>VLOOKUP(AQ:AQ,[1]MICHELIN!$B:$O,7,0)</f>
        <v>19600</v>
      </c>
      <c r="AX106" s="233">
        <f>VLOOKUP(AQ:AQ,[1]MICHELIN!$B:$K,8,0)</f>
        <v>8240</v>
      </c>
      <c r="AY106" s="233">
        <f>VLOOKUP(AQ:AQ,[1]MICHELIN!$B:$K,9,0)</f>
        <v>0</v>
      </c>
      <c r="AZ106" s="233">
        <f>VLOOKUP(AQ:AQ,[1]MICHELIN!$B:$K,10,0)</f>
        <v>3</v>
      </c>
      <c r="BA106" s="233">
        <f>VLOOKUP(AQ:AQ,[1]MICHELIN!$B:$O,11,0)</f>
        <v>11480</v>
      </c>
      <c r="BB106" s="233">
        <f>VLOOKUP(AQ:AQ,[1]MICHELIN!$B:$O,12,0)</f>
        <v>9959.0909090909081</v>
      </c>
      <c r="BC106" s="233">
        <f t="shared" si="63"/>
        <v>525</v>
      </c>
      <c r="BD106" s="204" t="s">
        <v>3387</v>
      </c>
      <c r="BE106" s="195" t="s">
        <v>1677</v>
      </c>
      <c r="BF106" s="133" t="str">
        <f>IFERROR(VLOOKUP(BE:BE,Q商品!B:E,4,0),"")</f>
        <v>2021年製ENERGY SAVER+ 185/55R15 82H サマータイヤ当店在庫 最短当日発送</v>
      </c>
      <c r="BG106" s="133" t="str">
        <f>IFERROR(VLOOKUP(AQ:AQ,在庫!B:M,12,0),"")</f>
        <v>2019年製</v>
      </c>
      <c r="BH106" s="133">
        <f>IFERROR(VLOOKUP(AQ:AQ,在庫!B:L,10,0),"")</f>
        <v>3</v>
      </c>
      <c r="BI106" s="234">
        <f>VLOOKUP(AQ:AQ,[1]MICHELIN!$B:$AH,32,0)</f>
        <v>605642044</v>
      </c>
      <c r="BJ106" s="234">
        <f>VLOOKUP(AQ:AQ,[1]MICHELIN!$B:$AH,33,0)</f>
        <v>605642075</v>
      </c>
      <c r="BK106" s="191"/>
      <c r="BL106" s="191"/>
      <c r="BM106" s="191"/>
      <c r="BN106" s="191"/>
      <c r="BO106" s="191"/>
      <c r="BP106" s="191"/>
      <c r="BQ106" s="191"/>
      <c r="BR106" s="191"/>
      <c r="BS106" s="191"/>
      <c r="BT106" s="191"/>
      <c r="BU106" s="191"/>
      <c r="BV106" s="191"/>
      <c r="BW106" s="191"/>
      <c r="BX106" s="191"/>
    </row>
    <row r="107" spans="1:76" s="11" customFormat="1" ht="19.5" customHeight="1">
      <c r="A107" s="237">
        <f t="shared" si="39"/>
        <v>1</v>
      </c>
      <c r="B107" s="249">
        <f t="shared" si="40"/>
        <v>2355519159915</v>
      </c>
      <c r="C107" s="225">
        <f t="shared" si="41"/>
        <v>0</v>
      </c>
      <c r="D107" s="11" t="s">
        <v>4059</v>
      </c>
      <c r="E107" s="358" t="s">
        <v>1548</v>
      </c>
      <c r="F107" s="158" t="s">
        <v>7089</v>
      </c>
      <c r="G107" s="132" t="str">
        <f t="shared" si="42"/>
        <v>19</v>
      </c>
      <c r="H107" s="225">
        <v>0</v>
      </c>
      <c r="I107" s="225">
        <f t="shared" si="43"/>
        <v>0</v>
      </c>
      <c r="J107" s="131"/>
      <c r="K107" s="132" t="s">
        <v>4888</v>
      </c>
      <c r="L107" s="132">
        <v>1</v>
      </c>
      <c r="M107" s="134"/>
      <c r="N107" s="226"/>
      <c r="O107" s="226"/>
      <c r="P107" s="227"/>
      <c r="Q107" s="228">
        <f t="shared" si="64"/>
        <v>0</v>
      </c>
      <c r="R107" s="143" t="str">
        <f t="shared" si="65"/>
        <v/>
      </c>
      <c r="S107" s="238"/>
      <c r="T107" s="288"/>
      <c r="U107" s="189">
        <f t="shared" si="46"/>
        <v>0</v>
      </c>
      <c r="W107" s="229"/>
      <c r="X107" s="135">
        <f t="shared" si="47"/>
        <v>15081</v>
      </c>
      <c r="Y107" s="230">
        <f t="shared" si="48"/>
        <v>0</v>
      </c>
      <c r="Z107" s="141" t="str">
        <f t="shared" si="49"/>
        <v/>
      </c>
      <c r="AA107" s="136" t="str">
        <f t="shared" si="50"/>
        <v/>
      </c>
      <c r="AB107" s="309" t="s">
        <v>14114</v>
      </c>
      <c r="AC107" s="144"/>
      <c r="AD107" s="184">
        <f t="shared" si="77"/>
        <v>0</v>
      </c>
      <c r="AE107" s="182">
        <f t="shared" si="78"/>
        <v>0</v>
      </c>
      <c r="AF107" s="128">
        <f t="shared" si="67"/>
        <v>0</v>
      </c>
      <c r="AG107" s="129">
        <f t="shared" si="68"/>
        <v>0</v>
      </c>
      <c r="AH107" s="130" t="str">
        <f t="shared" si="69"/>
        <v/>
      </c>
      <c r="AI107" s="137">
        <f t="shared" si="70"/>
        <v>0</v>
      </c>
      <c r="AJ107" s="138" t="str">
        <f t="shared" si="71"/>
        <v/>
      </c>
      <c r="AK107" s="138" t="str">
        <f t="shared" si="72"/>
        <v/>
      </c>
      <c r="AM107" s="11">
        <f t="shared" si="73"/>
        <v>0</v>
      </c>
      <c r="AN107" s="412">
        <f t="shared" si="74"/>
        <v>0</v>
      </c>
      <c r="AO107" s="412">
        <f t="shared" si="75"/>
        <v>-15081</v>
      </c>
      <c r="AP107" s="413" t="e">
        <f t="shared" si="76"/>
        <v>#DIV/0!</v>
      </c>
      <c r="AQ107" s="192">
        <v>2355519159915</v>
      </c>
      <c r="AR107" s="192">
        <f>VLOOKUP(AQ:AQ,[1]MICHELIN!$B:$O,2,0)</f>
        <v>4985009740514</v>
      </c>
      <c r="AS107" s="192" t="str">
        <f>VLOOKUP(AQ:AQ,[1]MICHELIN!$B:$O,3,0)</f>
        <v>21年3/25</v>
      </c>
      <c r="AT107" s="231" t="str">
        <f>VLOOKUP(AQ:AQ,[1]MICHELIN!$B:$O,4,0)</f>
        <v>LATITUDE SPORT 3（並行）</v>
      </c>
      <c r="AU107" s="231" t="str">
        <f>VLOOKUP(AQ:AQ,[1]MICHELIN!$B:$O,5,0)</f>
        <v>235/55R19 101V MO</v>
      </c>
      <c r="AV107" s="232" t="str">
        <f>VLOOKUP(AQ:AQ,[1]MICHELIN!$B:$O,6,0)</f>
        <v>235/55R19 MO</v>
      </c>
      <c r="AW107" s="232" t="str">
        <f>VLOOKUP(AQ:AQ,[1]MICHELIN!$B:$O,7,0)</f>
        <v/>
      </c>
      <c r="AX107" s="233">
        <f>VLOOKUP(AQ:AQ,[1]MICHELIN!$B:$K,8,0)</f>
        <v>15081</v>
      </c>
      <c r="AY107" s="233">
        <f>VLOOKUP(AQ:AQ,[1]MICHELIN!$B:$K,9,0)</f>
        <v>0</v>
      </c>
      <c r="AZ107" s="233">
        <f>VLOOKUP(AQ:AQ,[1]MICHELIN!$B:$K,10,0)</f>
        <v>0</v>
      </c>
      <c r="BA107" s="233">
        <f>VLOOKUP(AQ:AQ,[1]MICHELIN!$B:$O,11,0)</f>
        <v>20599</v>
      </c>
      <c r="BB107" s="233">
        <f>VLOOKUP(AQ:AQ,[1]MICHELIN!$B:$O,12,0)</f>
        <v>17771.81818181818</v>
      </c>
      <c r="BC107" s="233">
        <f t="shared" si="63"/>
        <v>1050</v>
      </c>
      <c r="BD107" s="204" t="s">
        <v>3388</v>
      </c>
      <c r="BE107" s="192"/>
      <c r="BF107" s="133" t="str">
        <f>IFERROR(VLOOKUP(BE:BE,Q商品!B:E,4,0),"")</f>
        <v/>
      </c>
      <c r="BG107" s="133" t="str">
        <f>IFERROR(VLOOKUP(AQ:AQ,在庫!B:M,12,0),"")</f>
        <v/>
      </c>
      <c r="BH107" s="133" t="str">
        <f>IFERROR(VLOOKUP(AQ:AQ,在庫!B:L,10,0),"")</f>
        <v/>
      </c>
      <c r="BI107" s="234" t="str">
        <f>VLOOKUP(AQ:AQ,[1]MICHELIN!$B:$AH,32,0)</f>
        <v/>
      </c>
      <c r="BJ107" s="234" t="str">
        <f>VLOOKUP(AQ:AQ,[1]MICHELIN!$B:$AH,33,0)</f>
        <v/>
      </c>
      <c r="BK107" s="191"/>
      <c r="BL107" s="191"/>
      <c r="BM107" s="191"/>
      <c r="BN107" s="191"/>
      <c r="BO107" s="191"/>
      <c r="BP107" s="191"/>
      <c r="BQ107" s="191"/>
      <c r="BR107" s="191"/>
      <c r="BS107" s="191"/>
      <c r="BT107" s="191"/>
      <c r="BU107" s="191"/>
      <c r="BV107" s="191"/>
      <c r="BW107" s="191"/>
      <c r="BX107" s="191"/>
    </row>
    <row r="108" spans="1:76" s="11" customFormat="1" ht="19.5" customHeight="1">
      <c r="A108" s="237">
        <f t="shared" si="39"/>
        <v>1</v>
      </c>
      <c r="B108" s="249">
        <f t="shared" si="40"/>
        <v>2355519159922</v>
      </c>
      <c r="C108" s="225">
        <f t="shared" si="41"/>
        <v>0</v>
      </c>
      <c r="D108" s="11" t="s">
        <v>4059</v>
      </c>
      <c r="E108" s="358" t="s">
        <v>1547</v>
      </c>
      <c r="F108" s="158" t="s">
        <v>7090</v>
      </c>
      <c r="G108" s="132" t="str">
        <f t="shared" si="42"/>
        <v>19</v>
      </c>
      <c r="H108" s="225">
        <v>0</v>
      </c>
      <c r="I108" s="225">
        <f t="shared" si="43"/>
        <v>0</v>
      </c>
      <c r="J108" s="131"/>
      <c r="K108" s="132" t="s">
        <v>4888</v>
      </c>
      <c r="L108" s="132">
        <v>2</v>
      </c>
      <c r="M108" s="134"/>
      <c r="N108" s="226"/>
      <c r="O108" s="226"/>
      <c r="P108" s="227"/>
      <c r="Q108" s="228">
        <f t="shared" si="64"/>
        <v>0</v>
      </c>
      <c r="R108" s="143" t="str">
        <f t="shared" si="65"/>
        <v/>
      </c>
      <c r="S108" s="238"/>
      <c r="T108" s="288"/>
      <c r="U108" s="189">
        <f t="shared" si="46"/>
        <v>0</v>
      </c>
      <c r="W108" s="229"/>
      <c r="X108" s="135">
        <f t="shared" si="47"/>
        <v>14582</v>
      </c>
      <c r="Y108" s="230">
        <f t="shared" si="48"/>
        <v>0</v>
      </c>
      <c r="Z108" s="141" t="str">
        <f t="shared" si="49"/>
        <v/>
      </c>
      <c r="AA108" s="136" t="str">
        <f t="shared" si="50"/>
        <v/>
      </c>
      <c r="AB108" s="309" t="s">
        <v>14114</v>
      </c>
      <c r="AC108" s="144"/>
      <c r="AD108" s="184">
        <f t="shared" si="77"/>
        <v>0</v>
      </c>
      <c r="AE108" s="182">
        <f t="shared" si="78"/>
        <v>0</v>
      </c>
      <c r="AF108" s="128">
        <f t="shared" si="67"/>
        <v>0</v>
      </c>
      <c r="AG108" s="129">
        <f t="shared" si="68"/>
        <v>0</v>
      </c>
      <c r="AH108" s="130" t="str">
        <f t="shared" si="69"/>
        <v/>
      </c>
      <c r="AI108" s="137">
        <f t="shared" si="70"/>
        <v>0</v>
      </c>
      <c r="AJ108" s="138" t="str">
        <f t="shared" si="71"/>
        <v/>
      </c>
      <c r="AK108" s="138" t="str">
        <f t="shared" si="72"/>
        <v/>
      </c>
      <c r="AM108" s="11">
        <f t="shared" si="73"/>
        <v>0</v>
      </c>
      <c r="AN108" s="412">
        <f t="shared" si="74"/>
        <v>0</v>
      </c>
      <c r="AO108" s="412">
        <f t="shared" si="75"/>
        <v>-14582</v>
      </c>
      <c r="AP108" s="413" t="e">
        <f t="shared" si="76"/>
        <v>#DIV/0!</v>
      </c>
      <c r="AQ108" s="192">
        <v>2355519159922</v>
      </c>
      <c r="AR108" s="192">
        <f>VLOOKUP(AQ:AQ,[1]MICHELIN!$B:$O,2,0)</f>
        <v>4985009740521</v>
      </c>
      <c r="AS108" s="192" t="str">
        <f>VLOOKUP(AQ:AQ,[1]MICHELIN!$B:$O,3,0)</f>
        <v>21年3/25</v>
      </c>
      <c r="AT108" s="231" t="str">
        <f>VLOOKUP(AQ:AQ,[1]MICHELIN!$B:$O,4,0)</f>
        <v>LATITUDE SPORT 3（並行）</v>
      </c>
      <c r="AU108" s="231" t="str">
        <f>VLOOKUP(AQ:AQ,[1]MICHELIN!$B:$O,5,0)</f>
        <v>235/55R19 101W AO</v>
      </c>
      <c r="AV108" s="232" t="str">
        <f>VLOOKUP(AQ:AQ,[1]MICHELIN!$B:$O,6,0)</f>
        <v>235/55R19 AO</v>
      </c>
      <c r="AW108" s="232" t="str">
        <f>VLOOKUP(AQ:AQ,[1]MICHELIN!$B:$O,7,0)</f>
        <v/>
      </c>
      <c r="AX108" s="233">
        <f>VLOOKUP(AQ:AQ,[1]MICHELIN!$B:$K,8,0)</f>
        <v>14582</v>
      </c>
      <c r="AY108" s="233">
        <f>VLOOKUP(AQ:AQ,[1]MICHELIN!$B:$K,9,0)</f>
        <v>0</v>
      </c>
      <c r="AZ108" s="233">
        <f>VLOOKUP(AQ:AQ,[1]MICHELIN!$B:$K,10,0)</f>
        <v>0</v>
      </c>
      <c r="BA108" s="233">
        <f>VLOOKUP(AQ:AQ,[1]MICHELIN!$B:$O,11,0)</f>
        <v>22000</v>
      </c>
      <c r="BB108" s="233">
        <f>VLOOKUP(AQ:AQ,[1]MICHELIN!$B:$O,12,0)</f>
        <v>19045.454545454544</v>
      </c>
      <c r="BC108" s="233">
        <f t="shared" si="63"/>
        <v>1050</v>
      </c>
      <c r="BD108" s="204" t="s">
        <v>3388</v>
      </c>
      <c r="BE108" s="192"/>
      <c r="BF108" s="133" t="str">
        <f>IFERROR(VLOOKUP(BE:BE,Q商品!B:E,4,0),"")</f>
        <v/>
      </c>
      <c r="BG108" s="133" t="str">
        <f>IFERROR(VLOOKUP(AQ:AQ,在庫!B:M,12,0),"")</f>
        <v/>
      </c>
      <c r="BH108" s="133" t="str">
        <f>IFERROR(VLOOKUP(AQ:AQ,在庫!B:L,10,0),"")</f>
        <v/>
      </c>
      <c r="BI108" s="234" t="str">
        <f>VLOOKUP(AQ:AQ,[1]MICHELIN!$B:$AH,32,0)</f>
        <v/>
      </c>
      <c r="BJ108" s="234" t="str">
        <f>VLOOKUP(AQ:AQ,[1]MICHELIN!$B:$AH,33,0)</f>
        <v/>
      </c>
      <c r="BK108" s="191"/>
      <c r="BL108" s="191"/>
      <c r="BM108" s="191"/>
      <c r="BN108" s="191"/>
      <c r="BO108" s="191"/>
      <c r="BP108" s="191"/>
      <c r="BQ108" s="191"/>
      <c r="BR108" s="191"/>
      <c r="BS108" s="191"/>
      <c r="BT108" s="191"/>
      <c r="BU108" s="191"/>
      <c r="BV108" s="191"/>
      <c r="BW108" s="191"/>
      <c r="BX108" s="191"/>
    </row>
    <row r="109" spans="1:76" s="11" customFormat="1" ht="19.5" customHeight="1">
      <c r="A109" s="237">
        <f t="shared" si="39"/>
        <v>1</v>
      </c>
      <c r="B109" s="249">
        <f t="shared" si="40"/>
        <v>2355519159908</v>
      </c>
      <c r="C109" s="225">
        <f t="shared" si="41"/>
        <v>0</v>
      </c>
      <c r="D109" s="11" t="s">
        <v>4059</v>
      </c>
      <c r="E109" s="358" t="s">
        <v>1549</v>
      </c>
      <c r="F109" s="158" t="s">
        <v>7091</v>
      </c>
      <c r="G109" s="132" t="str">
        <f t="shared" si="42"/>
        <v>19</v>
      </c>
      <c r="H109" s="225">
        <v>0</v>
      </c>
      <c r="I109" s="225">
        <f t="shared" si="43"/>
        <v>0</v>
      </c>
      <c r="J109" s="131"/>
      <c r="K109" s="132" t="s">
        <v>4888</v>
      </c>
      <c r="L109" s="132">
        <v>3</v>
      </c>
      <c r="M109" s="134"/>
      <c r="N109" s="226"/>
      <c r="O109" s="226"/>
      <c r="P109" s="227"/>
      <c r="Q109" s="228">
        <f t="shared" si="64"/>
        <v>0</v>
      </c>
      <c r="R109" s="143" t="str">
        <f t="shared" si="65"/>
        <v/>
      </c>
      <c r="S109" s="238"/>
      <c r="T109" s="288"/>
      <c r="U109" s="189">
        <f t="shared" si="46"/>
        <v>0</v>
      </c>
      <c r="W109" s="229"/>
      <c r="X109" s="135">
        <f t="shared" si="47"/>
        <v>15632</v>
      </c>
      <c r="Y109" s="230">
        <f t="shared" si="48"/>
        <v>0</v>
      </c>
      <c r="Z109" s="141" t="str">
        <f t="shared" si="49"/>
        <v/>
      </c>
      <c r="AA109" s="136" t="str">
        <f t="shared" si="50"/>
        <v/>
      </c>
      <c r="AB109" s="309" t="s">
        <v>14114</v>
      </c>
      <c r="AC109" s="144"/>
      <c r="AD109" s="184">
        <f t="shared" si="77"/>
        <v>0</v>
      </c>
      <c r="AE109" s="182">
        <f t="shared" si="78"/>
        <v>0</v>
      </c>
      <c r="AF109" s="128">
        <f t="shared" si="67"/>
        <v>0</v>
      </c>
      <c r="AG109" s="129">
        <f t="shared" si="68"/>
        <v>0</v>
      </c>
      <c r="AH109" s="130" t="str">
        <f t="shared" si="69"/>
        <v/>
      </c>
      <c r="AI109" s="137">
        <f t="shared" si="70"/>
        <v>0</v>
      </c>
      <c r="AJ109" s="138" t="str">
        <f t="shared" si="71"/>
        <v/>
      </c>
      <c r="AK109" s="138" t="str">
        <f t="shared" si="72"/>
        <v/>
      </c>
      <c r="AM109" s="11">
        <f t="shared" si="73"/>
        <v>0</v>
      </c>
      <c r="AN109" s="412">
        <f t="shared" si="74"/>
        <v>0</v>
      </c>
      <c r="AO109" s="412">
        <f t="shared" si="75"/>
        <v>-15632</v>
      </c>
      <c r="AP109" s="413" t="e">
        <f t="shared" si="76"/>
        <v>#DIV/0!</v>
      </c>
      <c r="AQ109" s="192">
        <v>2355519159908</v>
      </c>
      <c r="AR109" s="192">
        <f>VLOOKUP(AQ:AQ,[1]MICHELIN!$B:$O,2,0)</f>
        <v>4985009740545</v>
      </c>
      <c r="AS109" s="192" t="str">
        <f>VLOOKUP(AQ:AQ,[1]MICHELIN!$B:$O,3,0)</f>
        <v>21年3/25</v>
      </c>
      <c r="AT109" s="231" t="str">
        <f>VLOOKUP(AQ:AQ,[1]MICHELIN!$B:$O,4,0)</f>
        <v>LATITUDE SPORT 3（並行）</v>
      </c>
      <c r="AU109" s="231" t="str">
        <f>VLOOKUP(AQ:AQ,[1]MICHELIN!$B:$O,5,0)</f>
        <v>235/55R19 105V XL VOL</v>
      </c>
      <c r="AV109" s="232" t="str">
        <f>VLOOKUP(AQ:AQ,[1]MICHELIN!$B:$O,6,0)</f>
        <v>235/55R19 VOL</v>
      </c>
      <c r="AW109" s="232" t="str">
        <f>VLOOKUP(AQ:AQ,[1]MICHELIN!$B:$O,7,0)</f>
        <v/>
      </c>
      <c r="AX109" s="233">
        <f>VLOOKUP(AQ:AQ,[1]MICHELIN!$B:$K,8,0)</f>
        <v>15632</v>
      </c>
      <c r="AY109" s="233">
        <f>VLOOKUP(AQ:AQ,[1]MICHELIN!$B:$K,9,0)</f>
        <v>0</v>
      </c>
      <c r="AZ109" s="233">
        <f>VLOOKUP(AQ:AQ,[1]MICHELIN!$B:$K,10,0)</f>
        <v>0</v>
      </c>
      <c r="BA109" s="233">
        <f>VLOOKUP(AQ:AQ,[1]MICHELIN!$B:$O,11,0)</f>
        <v>22500</v>
      </c>
      <c r="BB109" s="233">
        <f>VLOOKUP(AQ:AQ,[1]MICHELIN!$B:$O,12,0)</f>
        <v>19500</v>
      </c>
      <c r="BC109" s="233">
        <f t="shared" si="63"/>
        <v>1050</v>
      </c>
      <c r="BD109" s="204" t="s">
        <v>3388</v>
      </c>
      <c r="BE109" s="192"/>
      <c r="BF109" s="133" t="str">
        <f>IFERROR(VLOOKUP(BE:BE,Q商品!B:E,4,0),"")</f>
        <v/>
      </c>
      <c r="BG109" s="133" t="str">
        <f>IFERROR(VLOOKUP(AQ:AQ,在庫!B:M,12,0),"")</f>
        <v/>
      </c>
      <c r="BH109" s="133" t="str">
        <f>IFERROR(VLOOKUP(AQ:AQ,在庫!B:L,10,0),"")</f>
        <v/>
      </c>
      <c r="BI109" s="234" t="str">
        <f>VLOOKUP(AQ:AQ,[1]MICHELIN!$B:$AH,32,0)</f>
        <v/>
      </c>
      <c r="BJ109" s="234" t="str">
        <f>VLOOKUP(AQ:AQ,[1]MICHELIN!$B:$AH,33,0)</f>
        <v/>
      </c>
      <c r="BK109" s="191"/>
      <c r="BL109" s="191"/>
      <c r="BM109" s="191"/>
      <c r="BN109" s="191"/>
      <c r="BO109" s="191"/>
      <c r="BP109" s="191"/>
      <c r="BQ109" s="191"/>
      <c r="BR109" s="191"/>
      <c r="BS109" s="191"/>
      <c r="BT109" s="191"/>
      <c r="BU109" s="191"/>
      <c r="BV109" s="191"/>
      <c r="BW109" s="191"/>
      <c r="BX109" s="191"/>
    </row>
    <row r="110" spans="1:76" s="11" customFormat="1" ht="19.5" customHeight="1">
      <c r="A110" s="11">
        <f t="shared" si="39"/>
        <v>1</v>
      </c>
      <c r="B110" s="239">
        <f t="shared" si="40"/>
        <v>2656517154699</v>
      </c>
      <c r="C110" s="225">
        <f t="shared" si="41"/>
        <v>193</v>
      </c>
      <c r="D110" s="11" t="s">
        <v>5180</v>
      </c>
      <c r="E110" s="358" t="s">
        <v>7445</v>
      </c>
      <c r="F110" s="293" t="s">
        <v>7092</v>
      </c>
      <c r="G110" s="132" t="str">
        <f t="shared" si="42"/>
        <v>17</v>
      </c>
      <c r="H110" s="225">
        <v>0</v>
      </c>
      <c r="I110" s="225">
        <f t="shared" si="43"/>
        <v>0</v>
      </c>
      <c r="J110" s="131"/>
      <c r="K110" s="132" t="s">
        <v>4888</v>
      </c>
      <c r="L110" s="132">
        <v>4</v>
      </c>
      <c r="M110" s="134" t="s">
        <v>3422</v>
      </c>
      <c r="N110" s="226" t="s">
        <v>1781</v>
      </c>
      <c r="O110" s="226">
        <v>0</v>
      </c>
      <c r="P110" s="227">
        <v>20000</v>
      </c>
      <c r="Q110" s="228">
        <f t="shared" si="64"/>
        <v>18006.363636363636</v>
      </c>
      <c r="R110" s="143">
        <f t="shared" si="65"/>
        <v>0.23582571818044124</v>
      </c>
      <c r="S110" s="192">
        <v>1074475863</v>
      </c>
      <c r="T110" s="285" t="s">
        <v>6618</v>
      </c>
      <c r="U110" s="189">
        <f t="shared" si="46"/>
        <v>20000</v>
      </c>
      <c r="W110" s="229">
        <v>20000</v>
      </c>
      <c r="X110" s="135">
        <f t="shared" si="47"/>
        <v>13760</v>
      </c>
      <c r="Y110" s="230">
        <f t="shared" si="48"/>
        <v>18006.363636363636</v>
      </c>
      <c r="Z110" s="141">
        <f t="shared" si="49"/>
        <v>7.7299999999999924E-2</v>
      </c>
      <c r="AA110" s="136">
        <f t="shared" si="50"/>
        <v>0.23582571818044124</v>
      </c>
      <c r="AB110" s="309" t="s">
        <v>14114</v>
      </c>
      <c r="AC110" s="144"/>
      <c r="AD110" s="184">
        <f t="shared" si="77"/>
        <v>19607</v>
      </c>
      <c r="AE110" s="182">
        <f t="shared" si="78"/>
        <v>21546</v>
      </c>
      <c r="AF110" s="128">
        <f t="shared" si="67"/>
        <v>1939.1399999999999</v>
      </c>
      <c r="AG110" s="129">
        <f t="shared" si="68"/>
        <v>393.13999999999987</v>
      </c>
      <c r="AH110" s="130">
        <f t="shared" si="69"/>
        <v>1.8246542281629995E-2</v>
      </c>
      <c r="AI110" s="137">
        <f t="shared" si="70"/>
        <v>1546</v>
      </c>
      <c r="AJ110" s="138">
        <f t="shared" si="71"/>
        <v>7.1753457718369995E-2</v>
      </c>
      <c r="AK110" s="138">
        <f t="shared" si="72"/>
        <v>0.21757917589881123</v>
      </c>
      <c r="AL110" s="11" t="s">
        <v>13397</v>
      </c>
      <c r="AM110" s="11">
        <f t="shared" si="73"/>
        <v>17452.400000000001</v>
      </c>
      <c r="AN110" s="412">
        <f t="shared" si="74"/>
        <v>15690.363636363636</v>
      </c>
      <c r="AO110" s="412">
        <f t="shared" si="75"/>
        <v>1930.363636363636</v>
      </c>
      <c r="AP110" s="413">
        <f t="shared" si="76"/>
        <v>0.12302861049630924</v>
      </c>
      <c r="AQ110" s="192">
        <v>2656517154699</v>
      </c>
      <c r="AR110" s="192">
        <f>VLOOKUP(AQ:AQ,[1]MICHELIN!$B:$O,2,0)</f>
        <v>4985009729090</v>
      </c>
      <c r="AS110" s="192" t="str">
        <f>VLOOKUP(AQ:AQ,[1]MICHELIN!$B:$O,3,0)</f>
        <v>31380</v>
      </c>
      <c r="AT110" s="231" t="str">
        <f>VLOOKUP(AQ:AQ,[1]MICHELIN!$B:$O,4,0)</f>
        <v>LATITUDE TOUR</v>
      </c>
      <c r="AU110" s="231" t="str">
        <f>VLOOKUP(AQ:AQ,[1]MICHELIN!$B:$O,5,0)</f>
        <v>265/65R17 112S（43掛）（在庫限り）</v>
      </c>
      <c r="AV110" s="232" t="str">
        <f>VLOOKUP(AQ:AQ,[1]MICHELIN!$B:$O,6,0)</f>
        <v>265/65R17</v>
      </c>
      <c r="AW110" s="232">
        <f>VLOOKUP(AQ:AQ,[1]MICHELIN!$B:$O,7,0)</f>
        <v>32000</v>
      </c>
      <c r="AX110" s="233">
        <f>VLOOKUP(AQ:AQ,[1]MICHELIN!$B:$K,8,0)</f>
        <v>13760</v>
      </c>
      <c r="AY110" s="233">
        <f>VLOOKUP(AQ:AQ,[1]MICHELIN!$B:$K,9,0)</f>
        <v>193</v>
      </c>
      <c r="AZ110" s="233">
        <f>VLOOKUP(AQ:AQ,[1]MICHELIN!$B:$K,10,0)</f>
        <v>0</v>
      </c>
      <c r="BA110" s="233">
        <f>VLOOKUP(AQ:AQ,[1]MICHELIN!$B:$O,11,0)</f>
        <v>20200</v>
      </c>
      <c r="BB110" s="233">
        <f>VLOOKUP(AQ:AQ,[1]MICHELIN!$B:$O,12,0)</f>
        <v>17409.090909090908</v>
      </c>
      <c r="BC110" s="233">
        <f t="shared" si="63"/>
        <v>1050</v>
      </c>
      <c r="BD110" s="204" t="s">
        <v>3387</v>
      </c>
      <c r="BE110" s="195" t="s">
        <v>394</v>
      </c>
      <c r="BF110" s="133" t="str">
        <f>IFERROR(VLOOKUP(BE:BE,Q商品!B:E,4,0),"")</f>
        <v>2023年製 LATITUDE TOUR 265/65R17 112S サマータイヤ 最短当日発送</v>
      </c>
      <c r="BG110" s="133" t="str">
        <f>IFERROR(VLOOKUP(AQ:AQ,在庫!B:M,12,0),"")</f>
        <v/>
      </c>
      <c r="BH110" s="133" t="str">
        <f>IFERROR(VLOOKUP(AQ:AQ,在庫!B:L,10,0),"")</f>
        <v/>
      </c>
      <c r="BI110" s="234" t="str">
        <f>VLOOKUP(AQ:AQ,[1]MICHELIN!$B:$AH,32,0)</f>
        <v/>
      </c>
      <c r="BJ110" s="234" t="str">
        <f>VLOOKUP(AQ:AQ,[1]MICHELIN!$B:$AH,33,0)</f>
        <v/>
      </c>
      <c r="BK110" s="191"/>
      <c r="BL110" s="191"/>
      <c r="BM110" s="191"/>
      <c r="BN110" s="191"/>
      <c r="BO110" s="191"/>
      <c r="BP110" s="191"/>
      <c r="BQ110" s="191"/>
      <c r="BR110" s="191"/>
      <c r="BS110" s="191"/>
      <c r="BT110" s="191"/>
      <c r="BU110" s="191"/>
      <c r="BV110" s="191"/>
      <c r="BW110" s="191"/>
      <c r="BX110" s="191"/>
    </row>
    <row r="111" spans="1:76" s="11" customFormat="1" ht="19.5" customHeight="1">
      <c r="A111" s="11">
        <f t="shared" si="39"/>
        <v>1</v>
      </c>
      <c r="B111" s="239">
        <f t="shared" si="40"/>
        <v>2355018154701</v>
      </c>
      <c r="C111" s="225">
        <f t="shared" si="41"/>
        <v>0</v>
      </c>
      <c r="D111" s="11" t="s">
        <v>4059</v>
      </c>
      <c r="E111" s="358" t="s">
        <v>1619</v>
      </c>
      <c r="F111" s="158" t="s">
        <v>7093</v>
      </c>
      <c r="G111" s="132" t="str">
        <f t="shared" si="42"/>
        <v>18</v>
      </c>
      <c r="H111" s="225">
        <v>0</v>
      </c>
      <c r="I111" s="225">
        <f t="shared" si="43"/>
        <v>0</v>
      </c>
      <c r="J111" s="131"/>
      <c r="K111" s="132" t="s">
        <v>4888</v>
      </c>
      <c r="L111" s="132">
        <v>5</v>
      </c>
      <c r="M111" s="134"/>
      <c r="N111" s="226"/>
      <c r="O111" s="226"/>
      <c r="P111" s="227"/>
      <c r="Q111" s="228">
        <f t="shared" si="64"/>
        <v>0</v>
      </c>
      <c r="R111" s="143" t="str">
        <f t="shared" si="65"/>
        <v/>
      </c>
      <c r="S111" s="192"/>
      <c r="T111" s="288"/>
      <c r="U111" s="189">
        <f t="shared" si="46"/>
        <v>0</v>
      </c>
      <c r="W111" s="229"/>
      <c r="X111" s="135">
        <f t="shared" si="47"/>
        <v>15300</v>
      </c>
      <c r="Y111" s="230">
        <f t="shared" si="48"/>
        <v>0</v>
      </c>
      <c r="Z111" s="141" t="str">
        <f t="shared" si="49"/>
        <v/>
      </c>
      <c r="AA111" s="136" t="str">
        <f t="shared" si="50"/>
        <v/>
      </c>
      <c r="AB111" s="309" t="s">
        <v>14114</v>
      </c>
      <c r="AC111" s="144"/>
      <c r="AD111" s="184">
        <f t="shared" si="77"/>
        <v>0</v>
      </c>
      <c r="AE111" s="182">
        <f t="shared" si="78"/>
        <v>0</v>
      </c>
      <c r="AF111" s="128">
        <f t="shared" si="67"/>
        <v>0</v>
      </c>
      <c r="AG111" s="129">
        <f t="shared" si="68"/>
        <v>0</v>
      </c>
      <c r="AH111" s="130" t="str">
        <f t="shared" si="69"/>
        <v/>
      </c>
      <c r="AI111" s="137">
        <f t="shared" si="70"/>
        <v>0</v>
      </c>
      <c r="AJ111" s="138" t="str">
        <f t="shared" si="71"/>
        <v/>
      </c>
      <c r="AK111" s="138" t="str">
        <f t="shared" si="72"/>
        <v/>
      </c>
      <c r="AM111" s="11">
        <f t="shared" si="73"/>
        <v>0</v>
      </c>
      <c r="AN111" s="412">
        <f t="shared" si="74"/>
        <v>0</v>
      </c>
      <c r="AO111" s="412">
        <f t="shared" si="75"/>
        <v>-15300</v>
      </c>
      <c r="AP111" s="413" t="e">
        <f t="shared" si="76"/>
        <v>#DIV/0!</v>
      </c>
      <c r="AQ111" s="192">
        <v>2355018154701</v>
      </c>
      <c r="AR111" s="192">
        <f>VLOOKUP(AQ:AQ,[1]MICHELIN!$B:$O,2,0)</f>
        <v>4985009728413</v>
      </c>
      <c r="AS111" s="192" t="str">
        <f>VLOOKUP(AQ:AQ,[1]MICHELIN!$B:$O,3,0)</f>
        <v>068740</v>
      </c>
      <c r="AT111" s="231" t="str">
        <f>VLOOKUP(AQ:AQ,[1]MICHELIN!$B:$O,4,0)</f>
        <v>LATITUDE TOUR HP</v>
      </c>
      <c r="AU111" s="231" t="str">
        <f>VLOOKUP(AQ:AQ,[1]MICHELIN!$B:$O,5,0)</f>
        <v>235/50R18 97V（在庫限り）</v>
      </c>
      <c r="AV111" s="232" t="str">
        <f>VLOOKUP(AQ:AQ,[1]MICHELIN!$B:$O,6,0)</f>
        <v>235/50R18</v>
      </c>
      <c r="AW111" s="232">
        <f>VLOOKUP(AQ:AQ,[1]MICHELIN!$B:$O,7,0)</f>
        <v>34000</v>
      </c>
      <c r="AX111" s="233">
        <f>VLOOKUP(AQ:AQ,[1]MICHELIN!$B:$K,8,0)</f>
        <v>15300</v>
      </c>
      <c r="AY111" s="233">
        <f>VLOOKUP(AQ:AQ,[1]MICHELIN!$B:$K,9,0)</f>
        <v>0</v>
      </c>
      <c r="AZ111" s="233">
        <f>VLOOKUP(AQ:AQ,[1]MICHELIN!$B:$K,10,0)</f>
        <v>0</v>
      </c>
      <c r="BA111" s="233">
        <f>VLOOKUP(AQ:AQ,[1]MICHELIN!$B:$O,11,0)</f>
        <v>10980</v>
      </c>
      <c r="BB111" s="233">
        <f>VLOOKUP(AQ:AQ,[1]MICHELIN!$B:$O,12,0)</f>
        <v>9163.6363636363621</v>
      </c>
      <c r="BC111" s="233">
        <f t="shared" si="63"/>
        <v>900</v>
      </c>
      <c r="BD111" s="204" t="s">
        <v>3387</v>
      </c>
      <c r="BE111" s="192"/>
      <c r="BF111" s="133" t="str">
        <f>IFERROR(VLOOKUP(BE:BE,Q商品!B:E,4,0),"")</f>
        <v/>
      </c>
      <c r="BG111" s="133" t="str">
        <f>IFERROR(VLOOKUP(AQ:AQ,在庫!B:M,12,0),"")</f>
        <v/>
      </c>
      <c r="BH111" s="133" t="str">
        <f>IFERROR(VLOOKUP(AQ:AQ,在庫!B:L,10,0),"")</f>
        <v/>
      </c>
      <c r="BI111" s="234" t="str">
        <f>VLOOKUP(AQ:AQ,[1]MICHELIN!$B:$AH,32,0)</f>
        <v/>
      </c>
      <c r="BJ111" s="234" t="str">
        <f>VLOOKUP(AQ:AQ,[1]MICHELIN!$B:$AH,33,0)</f>
        <v/>
      </c>
      <c r="BK111" s="191"/>
      <c r="BL111" s="191"/>
      <c r="BM111" s="191"/>
      <c r="BN111" s="191"/>
      <c r="BO111" s="191"/>
      <c r="BP111" s="191"/>
      <c r="BQ111" s="191"/>
      <c r="BR111" s="191"/>
      <c r="BS111" s="191"/>
      <c r="BT111" s="191"/>
      <c r="BU111" s="191"/>
      <c r="BV111" s="191"/>
      <c r="BW111" s="191"/>
      <c r="BX111" s="191"/>
    </row>
    <row r="112" spans="1:76" s="11" customFormat="1" ht="19.5" customHeight="1">
      <c r="A112" s="11">
        <f t="shared" si="39"/>
        <v>1</v>
      </c>
      <c r="B112" s="239">
        <f t="shared" si="40"/>
        <v>1856515159042</v>
      </c>
      <c r="C112" s="225">
        <f t="shared" si="41"/>
        <v>14</v>
      </c>
      <c r="D112" s="11" t="s">
        <v>4059</v>
      </c>
      <c r="E112" s="11" t="s">
        <v>848</v>
      </c>
      <c r="F112" s="158" t="s">
        <v>7094</v>
      </c>
      <c r="G112" s="132" t="str">
        <f t="shared" si="42"/>
        <v>15</v>
      </c>
      <c r="H112" s="225">
        <v>18</v>
      </c>
      <c r="I112" s="225">
        <f t="shared" si="43"/>
        <v>18</v>
      </c>
      <c r="J112" s="131">
        <v>1014</v>
      </c>
      <c r="K112" s="132" t="s">
        <v>1749</v>
      </c>
      <c r="L112" s="132">
        <v>1</v>
      </c>
      <c r="M112" s="134" t="s">
        <v>1780</v>
      </c>
      <c r="N112" s="226" t="s">
        <v>1999</v>
      </c>
      <c r="O112" s="226" t="s">
        <v>1777</v>
      </c>
      <c r="P112" s="227">
        <v>11680</v>
      </c>
      <c r="Q112" s="228">
        <f t="shared" si="64"/>
        <v>10605.454545454544</v>
      </c>
      <c r="R112" s="143">
        <f t="shared" si="65"/>
        <v>0.15986627807303264</v>
      </c>
      <c r="S112" s="192">
        <v>1074476324</v>
      </c>
      <c r="T112" s="289" t="s">
        <v>7861</v>
      </c>
      <c r="U112" s="189">
        <f t="shared" si="46"/>
        <v>11680</v>
      </c>
      <c r="W112" s="229">
        <v>11680</v>
      </c>
      <c r="X112" s="135">
        <f t="shared" si="47"/>
        <v>8910</v>
      </c>
      <c r="Y112" s="230">
        <f t="shared" si="48"/>
        <v>10605.454545454544</v>
      </c>
      <c r="Z112" s="141">
        <f t="shared" si="49"/>
        <v>7.7226027397260255E-2</v>
      </c>
      <c r="AA112" s="136">
        <f t="shared" si="50"/>
        <v>0.15986627807303264</v>
      </c>
      <c r="AB112" s="144" t="s">
        <v>14340</v>
      </c>
      <c r="AC112" s="144"/>
      <c r="AD112" s="184">
        <f t="shared" si="77"/>
        <v>11450</v>
      </c>
      <c r="AE112" s="182">
        <f t="shared" si="78"/>
        <v>12582</v>
      </c>
      <c r="AF112" s="128">
        <f t="shared" si="67"/>
        <v>1132.3799999999999</v>
      </c>
      <c r="AG112" s="129">
        <f t="shared" si="68"/>
        <v>230.37999999999988</v>
      </c>
      <c r="AH112" s="130">
        <f t="shared" si="69"/>
        <v>1.8310284533460491E-2</v>
      </c>
      <c r="AI112" s="137">
        <f t="shared" si="70"/>
        <v>902</v>
      </c>
      <c r="AJ112" s="138">
        <f t="shared" si="71"/>
        <v>7.1689715466539503E-2</v>
      </c>
      <c r="AK112" s="138">
        <f t="shared" si="72"/>
        <v>0.14155599353957216</v>
      </c>
      <c r="AM112" s="11">
        <f t="shared" si="73"/>
        <v>10191.799999999999</v>
      </c>
      <c r="AN112" s="412">
        <f t="shared" si="74"/>
        <v>9252.5454545454522</v>
      </c>
      <c r="AO112" s="412">
        <f t="shared" si="75"/>
        <v>342.54545454545223</v>
      </c>
      <c r="AP112" s="413">
        <f t="shared" si="76"/>
        <v>3.7021753227612801E-2</v>
      </c>
      <c r="AQ112" s="192">
        <v>1856515159042</v>
      </c>
      <c r="AR112" s="192">
        <f>VLOOKUP(AQ:AQ,[1]MICHELIN!$B:$O,2,0)</f>
        <v>4985009700693</v>
      </c>
      <c r="AS112" s="192" t="str">
        <f>VLOOKUP(AQ:AQ,[1]MICHELIN!$B:$O,3,0)</f>
        <v>712900</v>
      </c>
      <c r="AT112" s="231" t="str">
        <f>VLOOKUP(AQ:AQ,[1]MICHELIN!$B:$O,4,0)</f>
        <v>PRIMACY4</v>
      </c>
      <c r="AU112" s="231" t="str">
        <f>VLOOKUP(AQ:AQ,[1]MICHELIN!$B:$O,5,0)</f>
        <v>185/65R15 88T</v>
      </c>
      <c r="AV112" s="232" t="str">
        <f>VLOOKUP(AQ:AQ,[1]MICHELIN!$B:$O,6,0)</f>
        <v>185/65R15</v>
      </c>
      <c r="AW112" s="232">
        <f>VLOOKUP(AQ:AQ,[1]MICHELIN!$B:$O,7,0)</f>
        <v>20700</v>
      </c>
      <c r="AX112" s="233">
        <f>VLOOKUP(AQ:AQ,[1]MICHELIN!$B:$K,8,0)</f>
        <v>8910</v>
      </c>
      <c r="AY112" s="233">
        <f>VLOOKUP(AQ:AQ,[1]MICHELIN!$B:$K,9,0)</f>
        <v>14</v>
      </c>
      <c r="AZ112" s="233">
        <f>VLOOKUP(AQ:AQ,[1]MICHELIN!$B:$K,10,0)</f>
        <v>18</v>
      </c>
      <c r="BA112" s="233">
        <f>VLOOKUP(AQ:AQ,[1]MICHELIN!$B:$O,11,0)</f>
        <v>12200</v>
      </c>
      <c r="BB112" s="233">
        <f>VLOOKUP(AQ:AQ,[1]MICHELIN!$B:$O,12,0)</f>
        <v>10613.636363636362</v>
      </c>
      <c r="BC112" s="233">
        <f t="shared" si="63"/>
        <v>525</v>
      </c>
      <c r="BD112" s="204" t="s">
        <v>3387</v>
      </c>
      <c r="BE112" s="192" t="s">
        <v>328</v>
      </c>
      <c r="BF112" s="133" t="str">
        <f>IFERROR(VLOOKUP(BE:BE,Q商品!B:E,4,0),"")</f>
        <v>2023年製 Primacy 4 185/65R15 88T サマータイヤ 最短当日発送</v>
      </c>
      <c r="BG112" s="133" t="str">
        <f>IFERROR(VLOOKUP(AQ:AQ,在庫!B:M,12,0),"")</f>
        <v>2023年製</v>
      </c>
      <c r="BH112" s="133">
        <f>IFERROR(VLOOKUP(AQ:AQ,在庫!B:L,10,0),"")</f>
        <v>2</v>
      </c>
      <c r="BI112" s="234">
        <f>VLOOKUP(AQ:AQ,[1]MICHELIN!$B:$AH,32,0)</f>
        <v>605880315</v>
      </c>
      <c r="BJ112" s="234">
        <f>VLOOKUP(AQ:AQ,[1]MICHELIN!$B:$AH,33,0)</f>
        <v>605880370</v>
      </c>
      <c r="BK112" s="191"/>
      <c r="BL112" s="191"/>
      <c r="BM112" s="191"/>
      <c r="BN112" s="191"/>
      <c r="BO112" s="191"/>
      <c r="BP112" s="191"/>
      <c r="BQ112" s="191"/>
      <c r="BR112" s="191"/>
      <c r="BS112" s="191"/>
      <c r="BT112" s="191"/>
      <c r="BU112" s="191"/>
      <c r="BV112" s="191"/>
      <c r="BW112" s="191"/>
      <c r="BX112" s="191"/>
    </row>
    <row r="113" spans="1:76" s="11" customFormat="1" ht="19.5" customHeight="1">
      <c r="A113" s="11">
        <f t="shared" si="39"/>
        <v>1</v>
      </c>
      <c r="B113" s="239">
        <f t="shared" si="40"/>
        <v>2255018159051</v>
      </c>
      <c r="C113" s="225">
        <f t="shared" si="41"/>
        <v>12</v>
      </c>
      <c r="D113" s="11" t="s">
        <v>5180</v>
      </c>
      <c r="E113" s="358" t="s">
        <v>4897</v>
      </c>
      <c r="F113" s="158" t="s">
        <v>7095</v>
      </c>
      <c r="G113" s="132" t="str">
        <f t="shared" si="42"/>
        <v>18</v>
      </c>
      <c r="H113" s="225">
        <v>3</v>
      </c>
      <c r="I113" s="225">
        <f t="shared" si="43"/>
        <v>3</v>
      </c>
      <c r="J113" s="131"/>
      <c r="K113" s="132" t="s">
        <v>1749</v>
      </c>
      <c r="L113" s="132">
        <v>2</v>
      </c>
      <c r="M113" s="134" t="s">
        <v>1780</v>
      </c>
      <c r="N113" s="226" t="s">
        <v>2000</v>
      </c>
      <c r="O113" s="226">
        <v>0</v>
      </c>
      <c r="P113" s="227">
        <v>21800</v>
      </c>
      <c r="Q113" s="228">
        <f t="shared" si="64"/>
        <v>19807.272727272724</v>
      </c>
      <c r="R113" s="143">
        <f t="shared" si="65"/>
        <v>0.1770699467596841</v>
      </c>
      <c r="S113" s="192">
        <v>1074476770</v>
      </c>
      <c r="T113" s="285" t="s">
        <v>7862</v>
      </c>
      <c r="U113" s="189">
        <f t="shared" si="46"/>
        <v>21800</v>
      </c>
      <c r="W113" s="229">
        <v>21800</v>
      </c>
      <c r="X113" s="135">
        <f t="shared" si="47"/>
        <v>16300</v>
      </c>
      <c r="Y113" s="230">
        <f t="shared" si="48"/>
        <v>19807.272727272724</v>
      </c>
      <c r="Z113" s="141">
        <f t="shared" si="49"/>
        <v>7.7293577981651485E-2</v>
      </c>
      <c r="AA113" s="136">
        <f t="shared" si="50"/>
        <v>0.1770699467596841</v>
      </c>
      <c r="AB113" s="309" t="s">
        <v>14114</v>
      </c>
      <c r="AC113" s="144"/>
      <c r="AD113" s="184">
        <f t="shared" si="77"/>
        <v>21372</v>
      </c>
      <c r="AE113" s="182">
        <f t="shared" si="78"/>
        <v>23485</v>
      </c>
      <c r="AF113" s="128">
        <f t="shared" si="67"/>
        <v>2113.65</v>
      </c>
      <c r="AG113" s="129">
        <f t="shared" si="68"/>
        <v>428.65000000000009</v>
      </c>
      <c r="AH113" s="130">
        <f t="shared" si="69"/>
        <v>1.8252075793059402E-2</v>
      </c>
      <c r="AI113" s="137">
        <f t="shared" si="70"/>
        <v>1685</v>
      </c>
      <c r="AJ113" s="138">
        <f t="shared" si="71"/>
        <v>7.1747924206940594E-2</v>
      </c>
      <c r="AK113" s="138">
        <f t="shared" si="72"/>
        <v>0.1588178709666247</v>
      </c>
      <c r="AM113" s="11">
        <f t="shared" si="73"/>
        <v>19023.5</v>
      </c>
      <c r="AN113" s="412">
        <f t="shared" si="74"/>
        <v>17283.181818181816</v>
      </c>
      <c r="AO113" s="412">
        <f t="shared" si="75"/>
        <v>983.1818181818162</v>
      </c>
      <c r="AP113" s="413">
        <f t="shared" si="76"/>
        <v>5.6886621255555742E-2</v>
      </c>
      <c r="AQ113" s="192">
        <v>2255018159051</v>
      </c>
      <c r="AR113" s="192">
        <f>VLOOKUP(AQ:AQ,[1]MICHELIN!$B:$O,2,0)</f>
        <v>4985009702376</v>
      </c>
      <c r="AS113" s="192" t="str">
        <f>VLOOKUP(AQ:AQ,[1]MICHELIN!$B:$O,3,0)</f>
        <v>731150</v>
      </c>
      <c r="AT113" s="231" t="str">
        <f>VLOOKUP(AQ:AQ,[1]MICHELIN!$B:$O,4,0)</f>
        <v>PRIMACY4</v>
      </c>
      <c r="AU113" s="231" t="str">
        <f>VLOOKUP(AQ:AQ,[1]MICHELIN!$B:$O,5,0)</f>
        <v>225/50R18 95V（43掛）（在庫限り）</v>
      </c>
      <c r="AV113" s="232" t="str">
        <f>VLOOKUP(AQ:AQ,[1]MICHELIN!$B:$O,6,0)</f>
        <v>225/50R18</v>
      </c>
      <c r="AW113" s="232">
        <f>VLOOKUP(AQ:AQ,[1]MICHELIN!$B:$O,7,0)</f>
        <v>37900</v>
      </c>
      <c r="AX113" s="233">
        <f>VLOOKUP(AQ:AQ,[1]MICHELIN!$B:$K,8,0)</f>
        <v>16300</v>
      </c>
      <c r="AY113" s="233">
        <f>VLOOKUP(AQ:AQ,[1]MICHELIN!$B:$K,9,0)</f>
        <v>12</v>
      </c>
      <c r="AZ113" s="233">
        <f>VLOOKUP(AQ:AQ,[1]MICHELIN!$B:$K,10,0)</f>
        <v>3</v>
      </c>
      <c r="BA113" s="233">
        <f>VLOOKUP(AQ:AQ,[1]MICHELIN!$B:$O,11,0)</f>
        <v>21980</v>
      </c>
      <c r="BB113" s="233">
        <f>VLOOKUP(AQ:AQ,[1]MICHELIN!$B:$O,12,0)</f>
        <v>19027.272727272724</v>
      </c>
      <c r="BC113" s="233">
        <f t="shared" si="63"/>
        <v>1050</v>
      </c>
      <c r="BD113" s="204" t="s">
        <v>3387</v>
      </c>
      <c r="BE113" s="192" t="s">
        <v>1792</v>
      </c>
      <c r="BF113" s="133" t="str">
        <f>IFERROR(VLOOKUP(BE:BE,Q商品!B:E,4,0),"")</f>
        <v>2023年製 PRIMACY 4 225/50R18 95V (TOY) DT RP サマータイヤ 最短当日発送</v>
      </c>
      <c r="BG113" s="133" t="str">
        <f>IFERROR(VLOOKUP(AQ:AQ,在庫!B:M,12,0),"")</f>
        <v>2023年製</v>
      </c>
      <c r="BH113" s="133">
        <f>IFERROR(VLOOKUP(AQ:AQ,在庫!B:L,10,0),"")</f>
        <v>1</v>
      </c>
      <c r="BI113" s="234">
        <f>VLOOKUP(AQ:AQ,[1]MICHELIN!$B:$AH,32,0)</f>
        <v>605880300</v>
      </c>
      <c r="BJ113" s="234">
        <f>VLOOKUP(AQ:AQ,[1]MICHELIN!$B:$AH,33,0)</f>
        <v>605880355</v>
      </c>
      <c r="BK113" s="191"/>
      <c r="BL113" s="191"/>
      <c r="BM113" s="191"/>
      <c r="BN113" s="191"/>
      <c r="BO113" s="191"/>
      <c r="BP113" s="191"/>
      <c r="BQ113" s="191"/>
      <c r="BR113" s="191"/>
      <c r="BS113" s="191"/>
      <c r="BT113" s="191"/>
      <c r="BU113" s="191"/>
      <c r="BV113" s="191"/>
      <c r="BW113" s="191"/>
      <c r="BX113" s="191"/>
    </row>
    <row r="114" spans="1:76" s="11" customFormat="1" ht="19.5" customHeight="1">
      <c r="A114" s="11">
        <f t="shared" si="39"/>
        <v>1</v>
      </c>
      <c r="B114" s="239">
        <f t="shared" si="40"/>
        <v>1956015159044</v>
      </c>
      <c r="C114" s="225">
        <f t="shared" si="41"/>
        <v>2</v>
      </c>
      <c r="D114" s="11" t="s">
        <v>4059</v>
      </c>
      <c r="E114" s="11" t="s">
        <v>864</v>
      </c>
      <c r="F114" s="158" t="s">
        <v>5817</v>
      </c>
      <c r="G114" s="132" t="str">
        <f t="shared" si="42"/>
        <v>15</v>
      </c>
      <c r="H114" s="225">
        <v>20</v>
      </c>
      <c r="I114" s="225">
        <f t="shared" si="43"/>
        <v>20</v>
      </c>
      <c r="J114" s="131">
        <v>1449</v>
      </c>
      <c r="K114" s="132" t="s">
        <v>1749</v>
      </c>
      <c r="L114" s="132">
        <v>3</v>
      </c>
      <c r="M114" s="134" t="s">
        <v>1780</v>
      </c>
      <c r="N114" s="226" t="s">
        <v>2001</v>
      </c>
      <c r="O114" s="226" t="s">
        <v>1777</v>
      </c>
      <c r="P114" s="227">
        <v>12800</v>
      </c>
      <c r="Q114" s="228">
        <f t="shared" si="64"/>
        <v>11634.545454545454</v>
      </c>
      <c r="R114" s="143">
        <f t="shared" si="65"/>
        <v>0.13103609939052974</v>
      </c>
      <c r="S114" s="192">
        <v>1074476171</v>
      </c>
      <c r="T114" s="289" t="s">
        <v>6619</v>
      </c>
      <c r="U114" s="189">
        <f t="shared" si="46"/>
        <v>12800</v>
      </c>
      <c r="W114" s="229">
        <v>12800</v>
      </c>
      <c r="X114" s="135">
        <f t="shared" si="47"/>
        <v>10110</v>
      </c>
      <c r="Y114" s="230">
        <f t="shared" si="48"/>
        <v>11634.545454545454</v>
      </c>
      <c r="Z114" s="141">
        <f t="shared" si="49"/>
        <v>7.7343750000000044E-2</v>
      </c>
      <c r="AA114" s="136">
        <f t="shared" si="50"/>
        <v>0.13103609939052974</v>
      </c>
      <c r="AB114" s="144" t="s">
        <v>14340</v>
      </c>
      <c r="AC114" s="144"/>
      <c r="AD114" s="184">
        <f t="shared" si="77"/>
        <v>12549</v>
      </c>
      <c r="AE114" s="182">
        <f t="shared" si="78"/>
        <v>13790</v>
      </c>
      <c r="AF114" s="128">
        <f t="shared" si="67"/>
        <v>1241.0999999999999</v>
      </c>
      <c r="AG114" s="129">
        <f t="shared" si="68"/>
        <v>251.09999999999991</v>
      </c>
      <c r="AH114" s="130">
        <f t="shared" si="69"/>
        <v>1.8208846990572871E-2</v>
      </c>
      <c r="AI114" s="137">
        <f t="shared" si="70"/>
        <v>990</v>
      </c>
      <c r="AJ114" s="138">
        <f t="shared" si="71"/>
        <v>7.1791153009427122E-2</v>
      </c>
      <c r="AK114" s="138">
        <f t="shared" si="72"/>
        <v>0.11282725239995686</v>
      </c>
      <c r="AM114" s="11">
        <f t="shared" si="73"/>
        <v>11170</v>
      </c>
      <c r="AN114" s="412">
        <f t="shared" si="74"/>
        <v>10152.727272727272</v>
      </c>
      <c r="AO114" s="412">
        <f t="shared" si="75"/>
        <v>42.727272727272066</v>
      </c>
      <c r="AP114" s="413">
        <f t="shared" si="76"/>
        <v>4.2084527220629725E-3</v>
      </c>
      <c r="AQ114" s="192">
        <v>1956015159044</v>
      </c>
      <c r="AR114" s="192">
        <f>VLOOKUP(AQ:AQ,[1]MICHELIN!$B:$O,2,0)</f>
        <v>4985009701140</v>
      </c>
      <c r="AS114" s="192" t="str">
        <f>VLOOKUP(AQ:AQ,[1]MICHELIN!$B:$O,3,0)</f>
        <v>719050</v>
      </c>
      <c r="AT114" s="231" t="str">
        <f>VLOOKUP(AQ:AQ,[1]MICHELIN!$B:$O,4,0)</f>
        <v>PRIMACY4</v>
      </c>
      <c r="AU114" s="231" t="str">
        <f>VLOOKUP(AQ:AQ,[1]MICHELIN!$B:$O,5,0)</f>
        <v>195/60R15 92V XL</v>
      </c>
      <c r="AV114" s="232" t="str">
        <f>VLOOKUP(AQ:AQ,[1]MICHELIN!$B:$O,6,0)</f>
        <v>195/60R15</v>
      </c>
      <c r="AW114" s="232">
        <f>VLOOKUP(AQ:AQ,[1]MICHELIN!$B:$O,7,0)</f>
        <v>23500</v>
      </c>
      <c r="AX114" s="233">
        <f>VLOOKUP(AQ:AQ,[1]MICHELIN!$B:$K,8,0)</f>
        <v>10110</v>
      </c>
      <c r="AY114" s="233">
        <f>VLOOKUP(AQ:AQ,[1]MICHELIN!$B:$K,9,0)</f>
        <v>2</v>
      </c>
      <c r="AZ114" s="233">
        <f>VLOOKUP(AQ:AQ,[1]MICHELIN!$B:$K,10,0)</f>
        <v>20</v>
      </c>
      <c r="BA114" s="233">
        <f>VLOOKUP(AQ:AQ,[1]MICHELIN!$B:$O,11,0)</f>
        <v>13980</v>
      </c>
      <c r="BB114" s="233">
        <f>VLOOKUP(AQ:AQ,[1]MICHELIN!$B:$O,12,0)</f>
        <v>12231.81818181818</v>
      </c>
      <c r="BC114" s="233">
        <f t="shared" si="63"/>
        <v>525</v>
      </c>
      <c r="BD114" s="204" t="s">
        <v>3387</v>
      </c>
      <c r="BE114" s="192" t="s">
        <v>329</v>
      </c>
      <c r="BF114" s="133" t="str">
        <f>IFERROR(VLOOKUP(BE:BE,Q商品!B:E,4,0),"")</f>
        <v>2023年製 Primacy 4 195/60R15 92V XL サマータイヤ 最短当日発送</v>
      </c>
      <c r="BG114" s="133" t="str">
        <f>IFERROR(VLOOKUP(AQ:AQ,在庫!B:M,12,0),"")</f>
        <v>2023年製</v>
      </c>
      <c r="BH114" s="133">
        <f>IFERROR(VLOOKUP(AQ:AQ,在庫!B:L,10,0),"")</f>
        <v>3</v>
      </c>
      <c r="BI114" s="234">
        <f>VLOOKUP(AQ:AQ,[1]MICHELIN!$B:$AH,32,0)</f>
        <v>605880317</v>
      </c>
      <c r="BJ114" s="234">
        <f>VLOOKUP(AQ:AQ,[1]MICHELIN!$B:$AH,33,0)</f>
        <v>605880372</v>
      </c>
      <c r="BK114" s="191"/>
      <c r="BL114" s="191"/>
      <c r="BM114" s="191"/>
      <c r="BN114" s="191"/>
      <c r="BO114" s="191"/>
      <c r="BP114" s="191"/>
      <c r="BQ114" s="191"/>
      <c r="BR114" s="191"/>
      <c r="BS114" s="191"/>
      <c r="BT114" s="191"/>
      <c r="BU114" s="191"/>
      <c r="BV114" s="191"/>
      <c r="BW114" s="191"/>
      <c r="BX114" s="191"/>
    </row>
    <row r="115" spans="1:76" s="11" customFormat="1" ht="19.5" customHeight="1">
      <c r="A115" s="11">
        <f t="shared" si="39"/>
        <v>1</v>
      </c>
      <c r="B115" s="239">
        <f t="shared" si="40"/>
        <v>2454018159041</v>
      </c>
      <c r="C115" s="225">
        <f t="shared" si="41"/>
        <v>2</v>
      </c>
      <c r="D115" s="11" t="s">
        <v>4059</v>
      </c>
      <c r="E115" s="358" t="s">
        <v>1686</v>
      </c>
      <c r="F115" s="158" t="s">
        <v>7096</v>
      </c>
      <c r="G115" s="132" t="str">
        <f t="shared" si="42"/>
        <v>18</v>
      </c>
      <c r="H115" s="225">
        <v>4</v>
      </c>
      <c r="I115" s="225">
        <f t="shared" si="43"/>
        <v>4</v>
      </c>
      <c r="J115" s="131"/>
      <c r="K115" s="132" t="s">
        <v>1749</v>
      </c>
      <c r="L115" s="132">
        <v>4</v>
      </c>
      <c r="M115" s="134"/>
      <c r="N115" s="226"/>
      <c r="O115" s="226"/>
      <c r="P115" s="227"/>
      <c r="Q115" s="228">
        <f t="shared" si="64"/>
        <v>-1.8181818181818181</v>
      </c>
      <c r="R115" s="143">
        <f t="shared" si="65"/>
        <v>14405.5</v>
      </c>
      <c r="S115" s="192">
        <v>1074476164</v>
      </c>
      <c r="T115" s="285" t="s">
        <v>7910</v>
      </c>
      <c r="U115" s="189">
        <f t="shared" si="46"/>
        <v>0</v>
      </c>
      <c r="W115" s="229"/>
      <c r="X115" s="135">
        <f t="shared" si="47"/>
        <v>26190</v>
      </c>
      <c r="Y115" s="230">
        <f t="shared" si="48"/>
        <v>-1.8181818181818181</v>
      </c>
      <c r="Z115" s="141" t="str">
        <f t="shared" si="49"/>
        <v/>
      </c>
      <c r="AA115" s="136">
        <f t="shared" si="50"/>
        <v>14405.5</v>
      </c>
      <c r="AB115" s="144" t="s">
        <v>14114</v>
      </c>
      <c r="AC115" s="144"/>
      <c r="AD115" s="184">
        <f t="shared" si="77"/>
        <v>0</v>
      </c>
      <c r="AE115" s="182">
        <f t="shared" si="78"/>
        <v>0</v>
      </c>
      <c r="AF115" s="128">
        <f t="shared" si="67"/>
        <v>0</v>
      </c>
      <c r="AG115" s="129">
        <f t="shared" si="68"/>
        <v>0</v>
      </c>
      <c r="AH115" s="130" t="str">
        <f t="shared" si="69"/>
        <v/>
      </c>
      <c r="AI115" s="137">
        <f t="shared" si="70"/>
        <v>0</v>
      </c>
      <c r="AJ115" s="138" t="str">
        <f t="shared" si="71"/>
        <v/>
      </c>
      <c r="AK115" s="138" t="str">
        <f t="shared" si="72"/>
        <v/>
      </c>
      <c r="AL115" s="11" t="s">
        <v>13397</v>
      </c>
      <c r="AM115" s="11">
        <f t="shared" si="73"/>
        <v>0</v>
      </c>
      <c r="AN115" s="412">
        <f t="shared" si="74"/>
        <v>-1.8181818181818181</v>
      </c>
      <c r="AO115" s="412">
        <f t="shared" si="75"/>
        <v>-26191.81818181818</v>
      </c>
      <c r="AP115" s="413">
        <f t="shared" si="76"/>
        <v>14405.5</v>
      </c>
      <c r="AQ115" s="192">
        <v>2454018159041</v>
      </c>
      <c r="AR115" s="192">
        <f>VLOOKUP(AQ:AQ,[1]MICHELIN!$B:$O,2,0)</f>
        <v>4985009701805</v>
      </c>
      <c r="AS115" s="192" t="str">
        <f>VLOOKUP(AQ:AQ,[1]MICHELIN!$B:$O,3,0)</f>
        <v>724960</v>
      </c>
      <c r="AT115" s="231" t="str">
        <f>VLOOKUP(AQ:AQ,[1]MICHELIN!$B:$O,4,0)</f>
        <v>PRIMACY4</v>
      </c>
      <c r="AU115" s="231" t="str">
        <f>VLOOKUP(AQ:AQ,[1]MICHELIN!$B:$O,5,0)</f>
        <v>245/40R18 93H AO</v>
      </c>
      <c r="AV115" s="232" t="str">
        <f>VLOOKUP(AQ:AQ,[1]MICHELIN!$B:$O,6,0)</f>
        <v>245/40R18</v>
      </c>
      <c r="AW115" s="232">
        <f>VLOOKUP(AQ:AQ,[1]MICHELIN!$B:$O,7,0)</f>
        <v>60900</v>
      </c>
      <c r="AX115" s="233">
        <f>VLOOKUP(AQ:AQ,[1]MICHELIN!$B:$K,8,0)</f>
        <v>26190</v>
      </c>
      <c r="AY115" s="233">
        <f>VLOOKUP(AQ:AQ,[1]MICHELIN!$B:$K,9,0)</f>
        <v>2</v>
      </c>
      <c r="AZ115" s="233">
        <f>VLOOKUP(AQ:AQ,[1]MICHELIN!$B:$K,10,0)</f>
        <v>4</v>
      </c>
      <c r="BA115" s="233">
        <f>VLOOKUP(AQ:AQ,[1]MICHELIN!$B:$O,11,0)</f>
        <v>35800</v>
      </c>
      <c r="BB115" s="233">
        <f>VLOOKUP(AQ:AQ,[1]MICHELIN!$B:$O,12,0)</f>
        <v>31590.909090909088</v>
      </c>
      <c r="BC115" s="233">
        <f t="shared" si="63"/>
        <v>1050</v>
      </c>
      <c r="BD115" s="204" t="s">
        <v>3387</v>
      </c>
      <c r="BE115" s="195" t="s">
        <v>1678</v>
      </c>
      <c r="BF115" s="133" t="str">
        <f>IFERROR(VLOOKUP(BE:BE,Q商品!B:E,4,0),"")</f>
        <v>2022年製以降 Primacy 4 245/40R18 93H サマータイヤ 最短当日発送</v>
      </c>
      <c r="BG115" s="133" t="str">
        <f>IFERROR(VLOOKUP(AQ:AQ,在庫!B:M,12,0),"")</f>
        <v>2021年製</v>
      </c>
      <c r="BH115" s="133">
        <f>IFERROR(VLOOKUP(AQ:AQ,在庫!B:L,10,0),"")</f>
        <v>3</v>
      </c>
      <c r="BI115" s="234">
        <f>VLOOKUP(AQ:AQ,[1]MICHELIN!$B:$AH,32,0)</f>
        <v>605880299</v>
      </c>
      <c r="BJ115" s="234">
        <f>VLOOKUP(AQ:AQ,[1]MICHELIN!$B:$AH,33,0)</f>
        <v>605880354</v>
      </c>
      <c r="BK115" s="191"/>
      <c r="BL115" s="191"/>
      <c r="BM115" s="191"/>
      <c r="BN115" s="191"/>
      <c r="BO115" s="191"/>
      <c r="BP115" s="191"/>
      <c r="BQ115" s="191"/>
      <c r="BR115" s="191"/>
      <c r="BS115" s="191"/>
      <c r="BT115" s="191"/>
      <c r="BU115" s="191"/>
      <c r="BV115" s="191"/>
      <c r="BW115" s="191"/>
      <c r="BX115" s="191"/>
    </row>
    <row r="116" spans="1:76" s="11" customFormat="1" ht="19.5" customHeight="1">
      <c r="A116" s="237">
        <f t="shared" si="39"/>
        <v>1</v>
      </c>
      <c r="B116" s="249">
        <f t="shared" si="40"/>
        <v>1956515159742</v>
      </c>
      <c r="C116" s="225">
        <f t="shared" si="41"/>
        <v>0</v>
      </c>
      <c r="D116" s="11" t="s">
        <v>4059</v>
      </c>
      <c r="E116" s="358" t="s">
        <v>890</v>
      </c>
      <c r="F116" s="158" t="s">
        <v>7097</v>
      </c>
      <c r="G116" s="132" t="str">
        <f t="shared" si="42"/>
        <v>15</v>
      </c>
      <c r="H116" s="225">
        <v>0</v>
      </c>
      <c r="I116" s="225">
        <f t="shared" si="43"/>
        <v>0</v>
      </c>
      <c r="J116" s="131"/>
      <c r="K116" s="132" t="s">
        <v>1749</v>
      </c>
      <c r="L116" s="132">
        <v>5</v>
      </c>
      <c r="M116" s="134"/>
      <c r="N116" s="226"/>
      <c r="O116" s="226"/>
      <c r="P116" s="227"/>
      <c r="Q116" s="228">
        <f t="shared" si="64"/>
        <v>0</v>
      </c>
      <c r="R116" s="143" t="str">
        <f t="shared" si="65"/>
        <v/>
      </c>
      <c r="S116" s="238">
        <v>1074476372</v>
      </c>
      <c r="T116" s="288" t="s">
        <v>6620</v>
      </c>
      <c r="U116" s="189">
        <f t="shared" si="46"/>
        <v>0</v>
      </c>
      <c r="W116" s="229"/>
      <c r="X116" s="135">
        <f t="shared" si="47"/>
        <v>7164</v>
      </c>
      <c r="Y116" s="230">
        <f t="shared" si="48"/>
        <v>0</v>
      </c>
      <c r="Z116" s="141" t="str">
        <f t="shared" si="49"/>
        <v/>
      </c>
      <c r="AA116" s="136" t="str">
        <f t="shared" si="50"/>
        <v/>
      </c>
      <c r="AB116" s="309" t="s">
        <v>14114</v>
      </c>
      <c r="AC116" s="144"/>
      <c r="AD116" s="184">
        <f t="shared" si="77"/>
        <v>0</v>
      </c>
      <c r="AE116" s="182">
        <f t="shared" si="78"/>
        <v>0</v>
      </c>
      <c r="AF116" s="128">
        <f t="shared" si="67"/>
        <v>0</v>
      </c>
      <c r="AG116" s="129">
        <f t="shared" si="68"/>
        <v>0</v>
      </c>
      <c r="AH116" s="130" t="str">
        <f t="shared" si="69"/>
        <v/>
      </c>
      <c r="AI116" s="137">
        <f t="shared" si="70"/>
        <v>0</v>
      </c>
      <c r="AJ116" s="138" t="str">
        <f t="shared" si="71"/>
        <v/>
      </c>
      <c r="AK116" s="138" t="str">
        <f t="shared" si="72"/>
        <v/>
      </c>
      <c r="AL116" s="11" t="s">
        <v>13397</v>
      </c>
      <c r="AM116" s="11">
        <f t="shared" si="73"/>
        <v>0</v>
      </c>
      <c r="AN116" s="412">
        <f t="shared" si="74"/>
        <v>0</v>
      </c>
      <c r="AO116" s="412">
        <f t="shared" si="75"/>
        <v>-7164</v>
      </c>
      <c r="AP116" s="413" t="e">
        <f t="shared" si="76"/>
        <v>#DIV/0!</v>
      </c>
      <c r="AQ116" s="192">
        <v>1956515159742</v>
      </c>
      <c r="AR116" s="192">
        <f>VLOOKUP(AQ:AQ,[1]MICHELIN!$B:$O,2,0)</f>
        <v>4985009700990</v>
      </c>
      <c r="AS116" s="192" t="str">
        <f>VLOOKUP(AQ:AQ,[1]MICHELIN!$B:$O,3,0)</f>
        <v/>
      </c>
      <c r="AT116" s="231" t="str">
        <f>VLOOKUP(AQ:AQ,[1]MICHELIN!$B:$O,4,0)</f>
        <v>PRIMACY4（並行）</v>
      </c>
      <c r="AU116" s="231" t="str">
        <f>VLOOKUP(AQ:AQ,[1]MICHELIN!$B:$O,5,0)</f>
        <v>195/65R15 91H（販売中）</v>
      </c>
      <c r="AV116" s="232" t="str">
        <f>VLOOKUP(AQ:AQ,[1]MICHELIN!$B:$O,6,0)</f>
        <v>195/65R15</v>
      </c>
      <c r="AW116" s="232" t="str">
        <f>VLOOKUP(AQ:AQ,[1]MICHELIN!$B:$O,7,0)</f>
        <v/>
      </c>
      <c r="AX116" s="233">
        <f>VLOOKUP(AQ:AQ,[1]MICHELIN!$B:$K,8,0)</f>
        <v>7164</v>
      </c>
      <c r="AY116" s="233">
        <f>VLOOKUP(AQ:AQ,[1]MICHELIN!$B:$K,9,0)</f>
        <v>0</v>
      </c>
      <c r="AZ116" s="233">
        <f>VLOOKUP(AQ:AQ,[1]MICHELIN!$B:$K,10,0)</f>
        <v>0</v>
      </c>
      <c r="BA116" s="233">
        <f>VLOOKUP(AQ:AQ,[1]MICHELIN!$B:$O,11,0)</f>
        <v>10380</v>
      </c>
      <c r="BB116" s="233">
        <f>VLOOKUP(AQ:AQ,[1]MICHELIN!$B:$O,12,0)</f>
        <v>8959.0909090909081</v>
      </c>
      <c r="BC116" s="233">
        <f t="shared" si="63"/>
        <v>525</v>
      </c>
      <c r="BD116" s="204" t="s">
        <v>3388</v>
      </c>
      <c r="BE116" s="195" t="s">
        <v>340</v>
      </c>
      <c r="BF116" s="133" t="str">
        <f>IFERROR(VLOOKUP(BE:BE,Q商品!B:E,4,0),"")</f>
        <v>2021年製 Primacy 4 195/65R15 91H サマータイヤ 最短当日発送</v>
      </c>
      <c r="BG116" s="133" t="str">
        <f>IFERROR(VLOOKUP(AQ:AQ,在庫!B:M,12,0),"")</f>
        <v/>
      </c>
      <c r="BH116" s="133" t="str">
        <f>IFERROR(VLOOKUP(AQ:AQ,在庫!B:L,10,0),"")</f>
        <v/>
      </c>
      <c r="BI116" s="234" t="str">
        <f>VLOOKUP(AQ:AQ,[1]MICHELIN!$B:$AH,32,0)</f>
        <v/>
      </c>
      <c r="BJ116" s="234" t="str">
        <f>VLOOKUP(AQ:AQ,[1]MICHELIN!$B:$AH,33,0)</f>
        <v/>
      </c>
      <c r="BK116" s="191"/>
      <c r="BL116" s="191"/>
      <c r="BM116" s="191"/>
      <c r="BN116" s="443"/>
      <c r="BO116" s="191"/>
      <c r="BP116" s="191"/>
      <c r="BQ116" s="191"/>
      <c r="BR116" s="191"/>
      <c r="BS116" s="191"/>
      <c r="BT116" s="191"/>
      <c r="BU116" s="191"/>
      <c r="BV116" s="191"/>
      <c r="BW116" s="191"/>
      <c r="BX116" s="191"/>
    </row>
    <row r="117" spans="1:76" s="11" customFormat="1" ht="19.5" customHeight="1">
      <c r="A117" s="237">
        <f t="shared" si="39"/>
        <v>2</v>
      </c>
      <c r="B117" s="249">
        <f t="shared" si="40"/>
        <v>1956515159735</v>
      </c>
      <c r="C117" s="225">
        <f t="shared" si="41"/>
        <v>0</v>
      </c>
      <c r="D117" s="11" t="s">
        <v>4059</v>
      </c>
      <c r="E117" s="358" t="s">
        <v>902</v>
      </c>
      <c r="F117" s="158" t="s">
        <v>6223</v>
      </c>
      <c r="G117" s="132" t="str">
        <f t="shared" si="42"/>
        <v>15</v>
      </c>
      <c r="H117" s="225">
        <v>1</v>
      </c>
      <c r="I117" s="225">
        <f t="shared" si="43"/>
        <v>1</v>
      </c>
      <c r="J117" s="131"/>
      <c r="K117" s="132" t="s">
        <v>1749</v>
      </c>
      <c r="L117" s="324">
        <v>6</v>
      </c>
      <c r="M117" s="134" t="s">
        <v>3422</v>
      </c>
      <c r="N117" s="226" t="s">
        <v>2002</v>
      </c>
      <c r="O117" s="226">
        <v>0</v>
      </c>
      <c r="P117" s="227">
        <v>12700</v>
      </c>
      <c r="Q117" s="228">
        <f t="shared" si="64"/>
        <v>11545.454545454544</v>
      </c>
      <c r="R117" s="143">
        <f t="shared" si="65"/>
        <v>0.42254330708661408</v>
      </c>
      <c r="S117" s="238">
        <v>1074476550</v>
      </c>
      <c r="T117" s="285" t="s">
        <v>7911</v>
      </c>
      <c r="U117" s="189">
        <f t="shared" si="46"/>
        <v>12700</v>
      </c>
      <c r="W117" s="229">
        <v>12700</v>
      </c>
      <c r="X117" s="135">
        <f t="shared" si="47"/>
        <v>6667</v>
      </c>
      <c r="Y117" s="230">
        <f t="shared" si="48"/>
        <v>11545.454545454544</v>
      </c>
      <c r="Z117" s="141">
        <f t="shared" si="49"/>
        <v>7.7244094488188919E-2</v>
      </c>
      <c r="AA117" s="136">
        <f t="shared" si="50"/>
        <v>0.42254330708661408</v>
      </c>
      <c r="AB117" s="144">
        <v>9</v>
      </c>
      <c r="AC117" s="144"/>
      <c r="AD117" s="184">
        <f t="shared" si="77"/>
        <v>12450</v>
      </c>
      <c r="AE117" s="182">
        <f t="shared" si="78"/>
        <v>13681</v>
      </c>
      <c r="AF117" s="128">
        <f t="shared" si="67"/>
        <v>1231.29</v>
      </c>
      <c r="AG117" s="129">
        <f t="shared" si="68"/>
        <v>250.28999999999996</v>
      </c>
      <c r="AH117" s="130">
        <f t="shared" si="69"/>
        <v>1.8294715298589281E-2</v>
      </c>
      <c r="AI117" s="137">
        <f t="shared" si="70"/>
        <v>981</v>
      </c>
      <c r="AJ117" s="138">
        <f t="shared" si="71"/>
        <v>7.1705284701410715E-2</v>
      </c>
      <c r="AK117" s="138">
        <f t="shared" si="72"/>
        <v>0.4042485917880248</v>
      </c>
      <c r="AM117" s="11">
        <f t="shared" si="73"/>
        <v>11081.9</v>
      </c>
      <c r="AN117" s="412">
        <f t="shared" si="74"/>
        <v>10074.454545454544</v>
      </c>
      <c r="AO117" s="412">
        <f t="shared" si="75"/>
        <v>3407.4545454545441</v>
      </c>
      <c r="AP117" s="413">
        <f t="shared" si="76"/>
        <v>0.33822719930697798</v>
      </c>
      <c r="AQ117" s="192">
        <v>1956515159735</v>
      </c>
      <c r="AR117" s="192">
        <f>VLOOKUP(AQ:AQ,[1]MICHELIN!$B:$O,2,0)</f>
        <v>4985009700990</v>
      </c>
      <c r="AS117" s="192" t="str">
        <f>VLOOKUP(AQ:AQ,[1]MICHELIN!$B:$O,3,0)</f>
        <v/>
      </c>
      <c r="AT117" s="231" t="str">
        <f>VLOOKUP(AQ:AQ,[1]MICHELIN!$B:$O,4,0)</f>
        <v>PRIMACY4（並行）</v>
      </c>
      <c r="AU117" s="231" t="str">
        <f>VLOOKUP(AQ:AQ,[1]MICHELIN!$B:$O,5,0)</f>
        <v>195/65R15 91V（ストップ）</v>
      </c>
      <c r="AV117" s="232" t="str">
        <f>VLOOKUP(AQ:AQ,[1]MICHELIN!$B:$O,6,0)</f>
        <v>195/65R15</v>
      </c>
      <c r="AW117" s="232" t="str">
        <f>VLOOKUP(AQ:AQ,[1]MICHELIN!$B:$O,7,0)</f>
        <v/>
      </c>
      <c r="AX117" s="233">
        <f>VLOOKUP(AQ:AQ,[1]MICHELIN!$B:$K,8,0)</f>
        <v>6667</v>
      </c>
      <c r="AY117" s="233">
        <f>VLOOKUP(AQ:AQ,[1]MICHELIN!$B:$K,9,0)</f>
        <v>0</v>
      </c>
      <c r="AZ117" s="233">
        <f>VLOOKUP(AQ:AQ,[1]MICHELIN!$B:$K,10,0)</f>
        <v>1</v>
      </c>
      <c r="BA117" s="233">
        <f>VLOOKUP(AQ:AQ,[1]MICHELIN!$B:$O,11,0)</f>
        <v>9180</v>
      </c>
      <c r="BB117" s="233">
        <f>VLOOKUP(AQ:AQ,[1]MICHELIN!$B:$O,12,0)</f>
        <v>7868.1818181818171</v>
      </c>
      <c r="BC117" s="233">
        <f t="shared" si="63"/>
        <v>525</v>
      </c>
      <c r="BD117" s="204" t="s">
        <v>3388</v>
      </c>
      <c r="BE117" s="192" t="s">
        <v>341</v>
      </c>
      <c r="BF117" s="133" t="str">
        <f>IFERROR(VLOOKUP(BE:BE,Q商品!B:E,4,0),"")</f>
        <v>2021年製 Primacy 4 195/65R15 91V サマータイヤ 最短当日発送</v>
      </c>
      <c r="BG117" s="133" t="str">
        <f>IFERROR(VLOOKUP(AQ:AQ,在庫!B:M,12,0),"")</f>
        <v>2021年製</v>
      </c>
      <c r="BH117" s="133">
        <f>IFERROR(VLOOKUP(AQ:AQ,在庫!B:L,10,0),"")</f>
        <v>1</v>
      </c>
      <c r="BI117" s="234" t="str">
        <f>VLOOKUP(AQ:AQ,[1]MICHELIN!$B:$AH,32,0)</f>
        <v/>
      </c>
      <c r="BJ117" s="234" t="str">
        <f>VLOOKUP(AQ:AQ,[1]MICHELIN!$B:$AH,33,0)</f>
        <v/>
      </c>
      <c r="BK117" s="191"/>
      <c r="BL117" s="191"/>
      <c r="BM117" s="191"/>
      <c r="BN117" s="191"/>
      <c r="BO117" s="191"/>
      <c r="BP117" s="191"/>
      <c r="BQ117" s="191"/>
      <c r="BR117" s="191"/>
      <c r="BS117" s="191"/>
      <c r="BT117" s="191"/>
      <c r="BU117" s="191"/>
      <c r="BV117" s="191"/>
      <c r="BW117" s="191"/>
      <c r="BX117" s="191"/>
    </row>
    <row r="118" spans="1:76" s="11" customFormat="1" ht="19.5" customHeight="1">
      <c r="A118" s="11">
        <f t="shared" si="39"/>
        <v>2</v>
      </c>
      <c r="B118" s="239">
        <f t="shared" si="40"/>
        <v>1956515159049</v>
      </c>
      <c r="C118" s="225">
        <f t="shared" si="41"/>
        <v>94</v>
      </c>
      <c r="D118" s="11" t="s">
        <v>4059</v>
      </c>
      <c r="E118" s="11" t="s">
        <v>902</v>
      </c>
      <c r="F118" s="158" t="s">
        <v>6223</v>
      </c>
      <c r="G118" s="132" t="str">
        <f t="shared" si="42"/>
        <v>15</v>
      </c>
      <c r="H118" s="225">
        <v>0</v>
      </c>
      <c r="I118" s="225">
        <f t="shared" si="43"/>
        <v>0</v>
      </c>
      <c r="J118" s="131"/>
      <c r="K118" s="132" t="s">
        <v>1749</v>
      </c>
      <c r="L118" s="324">
        <v>6</v>
      </c>
      <c r="M118" s="134" t="s">
        <v>3422</v>
      </c>
      <c r="N118" s="226" t="s">
        <v>2002</v>
      </c>
      <c r="O118" s="226">
        <v>0</v>
      </c>
      <c r="P118" s="227">
        <v>12700</v>
      </c>
      <c r="Q118" s="228">
        <f t="shared" si="64"/>
        <v>11459.999999999998</v>
      </c>
      <c r="R118" s="143">
        <f t="shared" si="65"/>
        <v>0.13263525305410109</v>
      </c>
      <c r="S118" s="192">
        <v>1074476559</v>
      </c>
      <c r="T118" s="285" t="s">
        <v>6621</v>
      </c>
      <c r="U118" s="189">
        <f t="shared" si="46"/>
        <v>12700</v>
      </c>
      <c r="W118" s="229">
        <v>12700</v>
      </c>
      <c r="X118" s="135">
        <f t="shared" si="47"/>
        <v>9940</v>
      </c>
      <c r="Y118" s="230">
        <f t="shared" si="48"/>
        <v>11459.999999999998</v>
      </c>
      <c r="Z118" s="141">
        <f t="shared" si="49"/>
        <v>7.7244094488188919E-2</v>
      </c>
      <c r="AA118" s="136">
        <f t="shared" si="50"/>
        <v>0.13263525305410109</v>
      </c>
      <c r="AB118" s="309" t="s">
        <v>14050</v>
      </c>
      <c r="AC118" s="144"/>
      <c r="AD118" s="184">
        <f t="shared" si="77"/>
        <v>12450</v>
      </c>
      <c r="AE118" s="182">
        <f t="shared" si="78"/>
        <v>13681</v>
      </c>
      <c r="AF118" s="128">
        <f t="shared" si="67"/>
        <v>1231.29</v>
      </c>
      <c r="AG118" s="129">
        <f t="shared" si="68"/>
        <v>250.28999999999996</v>
      </c>
      <c r="AH118" s="130">
        <f t="shared" si="69"/>
        <v>1.8294715298589281E-2</v>
      </c>
      <c r="AI118" s="137">
        <f t="shared" si="70"/>
        <v>981</v>
      </c>
      <c r="AJ118" s="138">
        <f t="shared" si="71"/>
        <v>7.1705284701410715E-2</v>
      </c>
      <c r="AK118" s="138">
        <f t="shared" si="72"/>
        <v>0.11434053775551181</v>
      </c>
      <c r="AM118" s="11">
        <f t="shared" si="73"/>
        <v>11081.9</v>
      </c>
      <c r="AN118" s="412">
        <f t="shared" si="74"/>
        <v>9988.9999999999982</v>
      </c>
      <c r="AO118" s="412">
        <f t="shared" si="75"/>
        <v>48.999999999998181</v>
      </c>
      <c r="AP118" s="413">
        <f t="shared" si="76"/>
        <v>4.9053959355289008E-3</v>
      </c>
      <c r="AQ118" s="192">
        <v>1956515159049</v>
      </c>
      <c r="AR118" s="192">
        <f>VLOOKUP(AQ:AQ,[1]MICHELIN!$B:$O,2,0)</f>
        <v>4985009700990</v>
      </c>
      <c r="AS118" s="192" t="str">
        <f>VLOOKUP(AQ:AQ,[1]MICHELIN!$B:$O,3,0)</f>
        <v>718240</v>
      </c>
      <c r="AT118" s="231" t="str">
        <f>VLOOKUP(AQ:AQ,[1]MICHELIN!$B:$O,4,0)</f>
        <v>PRIMACY4</v>
      </c>
      <c r="AU118" s="231" t="str">
        <f>VLOOKUP(AQ:AQ,[1]MICHELIN!$B:$O,5,0)</f>
        <v>195/65R15 91V</v>
      </c>
      <c r="AV118" s="232" t="str">
        <f>VLOOKUP(AQ:AQ,[1]MICHELIN!$B:$O,6,0)</f>
        <v>195/65R15</v>
      </c>
      <c r="AW118" s="232">
        <f>VLOOKUP(AQ:AQ,[1]MICHELIN!$B:$O,7,0)</f>
        <v>23100</v>
      </c>
      <c r="AX118" s="233">
        <f>VLOOKUP(AQ:AQ,[1]MICHELIN!$B:$K,8,0)</f>
        <v>9940</v>
      </c>
      <c r="AY118" s="233">
        <f>VLOOKUP(AQ:AQ,[1]MICHELIN!$B:$K,9,0)</f>
        <v>94</v>
      </c>
      <c r="AZ118" s="233">
        <f>VLOOKUP(AQ:AQ,[1]MICHELIN!$B:$K,10,0)</f>
        <v>0</v>
      </c>
      <c r="BA118" s="233">
        <f>VLOOKUP(AQ:AQ,[1]MICHELIN!$B:$O,11,0)</f>
        <v>13680</v>
      </c>
      <c r="BB118" s="233">
        <f>VLOOKUP(AQ:AQ,[1]MICHELIN!$B:$O,12,0)</f>
        <v>11959.090909090908</v>
      </c>
      <c r="BC118" s="233">
        <f t="shared" si="63"/>
        <v>525</v>
      </c>
      <c r="BD118" s="204" t="s">
        <v>3387</v>
      </c>
      <c r="BE118" s="192" t="s">
        <v>330</v>
      </c>
      <c r="BF118" s="133" t="str">
        <f>IFERROR(VLOOKUP(BE:BE,Q商品!B:E,4,0),"")</f>
        <v>2023年製 Primacy 4 195/65R15 91V サマータイヤ 最短当日発送</v>
      </c>
      <c r="BG118" s="133" t="str">
        <f>IFERROR(VLOOKUP(AQ:AQ,在庫!B:M,12,0),"")</f>
        <v/>
      </c>
      <c r="BH118" s="133" t="str">
        <f>IFERROR(VLOOKUP(AQ:AQ,在庫!B:L,10,0),"")</f>
        <v/>
      </c>
      <c r="BI118" s="234">
        <f>VLOOKUP(AQ:AQ,[1]MICHELIN!$B:$AH,32,0)</f>
        <v>605880316</v>
      </c>
      <c r="BJ118" s="234">
        <f>VLOOKUP(AQ:AQ,[1]MICHELIN!$B:$AH,33,0)</f>
        <v>605880371</v>
      </c>
      <c r="BK118" s="191"/>
      <c r="BL118" s="191"/>
      <c r="BM118" s="191"/>
      <c r="BN118" s="191"/>
      <c r="BO118" s="191"/>
      <c r="BP118" s="191"/>
      <c r="BQ118" s="191"/>
      <c r="BR118" s="191"/>
      <c r="BS118" s="191"/>
      <c r="BT118" s="191"/>
      <c r="BU118" s="191"/>
      <c r="BV118" s="191"/>
      <c r="BW118" s="191"/>
      <c r="BX118" s="191"/>
    </row>
    <row r="119" spans="1:76" s="11" customFormat="1" ht="19.5" customHeight="1">
      <c r="A119" s="11">
        <f t="shared" si="39"/>
        <v>1</v>
      </c>
      <c r="B119" s="239">
        <f t="shared" si="40"/>
        <v>1956016159265</v>
      </c>
      <c r="C119" s="225">
        <f t="shared" si="41"/>
        <v>34</v>
      </c>
      <c r="D119" s="11" t="s">
        <v>5180</v>
      </c>
      <c r="E119" s="358" t="s">
        <v>1692</v>
      </c>
      <c r="F119" s="158" t="s">
        <v>5818</v>
      </c>
      <c r="G119" s="132" t="str">
        <f t="shared" si="42"/>
        <v>16</v>
      </c>
      <c r="H119" s="225">
        <v>0</v>
      </c>
      <c r="I119" s="225">
        <f t="shared" si="43"/>
        <v>0</v>
      </c>
      <c r="J119" s="131"/>
      <c r="K119" s="132" t="s">
        <v>1749</v>
      </c>
      <c r="L119" s="132">
        <v>7</v>
      </c>
      <c r="M119" s="134" t="s">
        <v>3422</v>
      </c>
      <c r="N119" s="226" t="s">
        <v>6234</v>
      </c>
      <c r="O119" s="226">
        <v>0</v>
      </c>
      <c r="P119" s="227">
        <v>14680</v>
      </c>
      <c r="Q119" s="228">
        <f t="shared" si="64"/>
        <v>13314.545454545454</v>
      </c>
      <c r="R119" s="143">
        <f t="shared" si="65"/>
        <v>0.23091629113751191</v>
      </c>
      <c r="S119" s="192">
        <v>1074475763</v>
      </c>
      <c r="T119" s="288" t="s">
        <v>6622</v>
      </c>
      <c r="U119" s="189">
        <f t="shared" si="46"/>
        <v>14680</v>
      </c>
      <c r="W119" s="229">
        <v>14680</v>
      </c>
      <c r="X119" s="135">
        <f t="shared" si="47"/>
        <v>10240</v>
      </c>
      <c r="Y119" s="230">
        <f t="shared" si="48"/>
        <v>13314.545454545454</v>
      </c>
      <c r="Z119" s="141">
        <f t="shared" si="49"/>
        <v>7.7316076294277947E-2</v>
      </c>
      <c r="AA119" s="136">
        <f t="shared" si="50"/>
        <v>0.23091629113751191</v>
      </c>
      <c r="AB119" s="309" t="s">
        <v>14114</v>
      </c>
      <c r="AC119" s="144"/>
      <c r="AD119" s="184">
        <f t="shared" si="77"/>
        <v>14392</v>
      </c>
      <c r="AE119" s="182">
        <f t="shared" si="78"/>
        <v>15815</v>
      </c>
      <c r="AF119" s="128">
        <f t="shared" si="67"/>
        <v>1423.35</v>
      </c>
      <c r="AG119" s="129">
        <f t="shared" si="68"/>
        <v>288.34999999999991</v>
      </c>
      <c r="AH119" s="130">
        <f t="shared" si="69"/>
        <v>1.8232690483717985E-2</v>
      </c>
      <c r="AI119" s="137">
        <f t="shared" si="70"/>
        <v>1135</v>
      </c>
      <c r="AJ119" s="138">
        <f t="shared" si="71"/>
        <v>7.1767309516282005E-2</v>
      </c>
      <c r="AK119" s="138">
        <f t="shared" si="72"/>
        <v>0.21268360065379394</v>
      </c>
      <c r="AL119" s="11" t="s">
        <v>13397</v>
      </c>
      <c r="AM119" s="11">
        <f t="shared" si="73"/>
        <v>12810.5</v>
      </c>
      <c r="AN119" s="412">
        <f t="shared" si="74"/>
        <v>11614.999999999998</v>
      </c>
      <c r="AO119" s="412">
        <f t="shared" si="75"/>
        <v>1374.9999999999982</v>
      </c>
      <c r="AP119" s="413">
        <f t="shared" si="76"/>
        <v>0.11838140335772694</v>
      </c>
      <c r="AQ119" s="192">
        <v>1956016159265</v>
      </c>
      <c r="AR119" s="192">
        <f>VLOOKUP(AQ:AQ,[1]MICHELIN!$B:$O,2,0)</f>
        <v>4985009705728</v>
      </c>
      <c r="AS119" s="192" t="str">
        <f>VLOOKUP(AQ:AQ,[1]MICHELIN!$B:$O,3,0)</f>
        <v>039936</v>
      </c>
      <c r="AT119" s="231" t="str">
        <f>VLOOKUP(AQ:AQ,[1]MICHELIN!$B:$O,4,0)</f>
        <v>PRIMACY 4+</v>
      </c>
      <c r="AU119" s="231" t="str">
        <f>VLOOKUP(AQ:AQ,[1]MICHELIN!$B:$O,5,0)</f>
        <v>195/60R16 93V XL</v>
      </c>
      <c r="AV119" s="232" t="str">
        <f>VLOOKUP(AQ:AQ,[1]MICHELIN!$B:$O,6,0)</f>
        <v>195/60R16</v>
      </c>
      <c r="AW119" s="232">
        <f>VLOOKUP(AQ:AQ,[1]MICHELIN!$B:$O,7,0)</f>
        <v>23800</v>
      </c>
      <c r="AX119" s="233">
        <f>VLOOKUP(AQ:AQ,[1]MICHELIN!$B:$K,8,0)</f>
        <v>10240</v>
      </c>
      <c r="AY119" s="233">
        <f>VLOOKUP(AQ:AQ,[1]MICHELIN!$B:$K,9,0)</f>
        <v>34</v>
      </c>
      <c r="AZ119" s="233">
        <f>VLOOKUP(AQ:AQ,[1]MICHELIN!$B:$K,10,0)</f>
        <v>0</v>
      </c>
      <c r="BA119" s="233">
        <f>VLOOKUP(AQ:AQ,[1]MICHELIN!$B:$O,11,0)</f>
        <v>13980</v>
      </c>
      <c r="BB119" s="233">
        <f>VLOOKUP(AQ:AQ,[1]MICHELIN!$B:$O,12,0)</f>
        <v>12231.81818181818</v>
      </c>
      <c r="BC119" s="233">
        <f t="shared" si="63"/>
        <v>525</v>
      </c>
      <c r="BD119" s="204" t="s">
        <v>3387</v>
      </c>
      <c r="BE119" s="195" t="s">
        <v>4743</v>
      </c>
      <c r="BF119" s="133" t="str">
        <f>IFERROR(VLOOKUP(BE:BE,Q商品!B:E,4,0),"")</f>
        <v>23年製 PRIMACY 4+（プライマシー4+） 195/60R16 93V XL サマータイヤ 最短当日発送</v>
      </c>
      <c r="BG119" s="133" t="str">
        <f>IFERROR(VLOOKUP(AQ:AQ,在庫!B:M,12,0),"")</f>
        <v/>
      </c>
      <c r="BH119" s="133" t="str">
        <f>IFERROR(VLOOKUP(AQ:AQ,在庫!B:L,10,0),"")</f>
        <v/>
      </c>
      <c r="BI119" s="234" t="str">
        <f>VLOOKUP(AQ:AQ,[1]MICHELIN!$B:$AH,32,0)</f>
        <v/>
      </c>
      <c r="BJ119" s="234" t="str">
        <f>VLOOKUP(AQ:AQ,[1]MICHELIN!$B:$AH,33,0)</f>
        <v/>
      </c>
      <c r="BK119" s="191"/>
      <c r="BL119" s="191"/>
      <c r="BM119" s="191"/>
      <c r="BN119" s="443"/>
      <c r="BO119" s="191"/>
      <c r="BP119" s="191"/>
      <c r="BQ119" s="191"/>
      <c r="BR119" s="191"/>
      <c r="BS119" s="191"/>
      <c r="BT119" s="191"/>
      <c r="BU119" s="191"/>
      <c r="BV119" s="191"/>
      <c r="BW119" s="191"/>
      <c r="BX119" s="191"/>
    </row>
    <row r="120" spans="1:76" s="11" customFormat="1" ht="19.5" customHeight="1">
      <c r="A120" s="11">
        <f t="shared" si="39"/>
        <v>1</v>
      </c>
      <c r="B120" s="239">
        <f t="shared" si="40"/>
        <v>2055516159269</v>
      </c>
      <c r="C120" s="225">
        <f t="shared" si="41"/>
        <v>16</v>
      </c>
      <c r="D120" s="11" t="s">
        <v>4059</v>
      </c>
      <c r="E120" s="11" t="s">
        <v>1693</v>
      </c>
      <c r="F120" s="158" t="s">
        <v>5819</v>
      </c>
      <c r="G120" s="132" t="str">
        <f t="shared" si="42"/>
        <v>16</v>
      </c>
      <c r="H120" s="225">
        <v>16</v>
      </c>
      <c r="I120" s="225">
        <f t="shared" si="43"/>
        <v>16</v>
      </c>
      <c r="J120" s="131">
        <v>353</v>
      </c>
      <c r="K120" s="132" t="s">
        <v>1749</v>
      </c>
      <c r="L120" s="132">
        <v>8</v>
      </c>
      <c r="M120" s="134" t="s">
        <v>1776</v>
      </c>
      <c r="N120" s="226" t="s">
        <v>14257</v>
      </c>
      <c r="O120" s="226" t="s">
        <v>1777</v>
      </c>
      <c r="P120" s="227">
        <v>18100</v>
      </c>
      <c r="Q120" s="228">
        <f t="shared" si="64"/>
        <v>16440</v>
      </c>
      <c r="R120" s="143">
        <f t="shared" si="65"/>
        <v>0.21532846715328466</v>
      </c>
      <c r="S120" s="192">
        <v>1074475762</v>
      </c>
      <c r="T120" s="289" t="s">
        <v>6623</v>
      </c>
      <c r="U120" s="189">
        <f t="shared" si="46"/>
        <v>17440</v>
      </c>
      <c r="W120" s="229">
        <v>17440</v>
      </c>
      <c r="X120" s="135">
        <f t="shared" si="47"/>
        <v>12900</v>
      </c>
      <c r="Y120" s="230">
        <f t="shared" si="48"/>
        <v>15839.999999999998</v>
      </c>
      <c r="Z120" s="141">
        <f t="shared" si="49"/>
        <v>3.8066298342541494E-2</v>
      </c>
      <c r="AA120" s="136">
        <f t="shared" si="50"/>
        <v>0.18560606060606052</v>
      </c>
      <c r="AB120" s="144" t="s">
        <v>14340</v>
      </c>
      <c r="AC120" s="144"/>
      <c r="AD120" s="184">
        <f t="shared" si="77"/>
        <v>17098</v>
      </c>
      <c r="AE120" s="182">
        <f t="shared" si="78"/>
        <v>18789</v>
      </c>
      <c r="AF120" s="128">
        <f t="shared" si="67"/>
        <v>1691.01</v>
      </c>
      <c r="AG120" s="129">
        <f t="shared" si="68"/>
        <v>342.01</v>
      </c>
      <c r="AH120" s="130">
        <f t="shared" si="69"/>
        <v>1.8202671776039171E-2</v>
      </c>
      <c r="AI120" s="137">
        <f t="shared" si="70"/>
        <v>1349</v>
      </c>
      <c r="AJ120" s="138">
        <f t="shared" si="71"/>
        <v>7.179732822396083E-2</v>
      </c>
      <c r="AK120" s="138">
        <f t="shared" si="72"/>
        <v>0.16740338883002134</v>
      </c>
      <c r="AL120" s="11" t="s">
        <v>13397</v>
      </c>
      <c r="AM120" s="11">
        <f t="shared" si="73"/>
        <v>15219.1</v>
      </c>
      <c r="AN120" s="412">
        <f t="shared" si="74"/>
        <v>13821</v>
      </c>
      <c r="AO120" s="412">
        <f t="shared" si="75"/>
        <v>921</v>
      </c>
      <c r="AP120" s="413">
        <f t="shared" si="76"/>
        <v>6.6637725200781414E-2</v>
      </c>
      <c r="AQ120" s="192">
        <v>2055516159269</v>
      </c>
      <c r="AR120" s="192">
        <f>VLOOKUP(AQ:AQ,[1]MICHELIN!$B:$O,2,0)</f>
        <v>4985009705629</v>
      </c>
      <c r="AS120" s="192" t="str">
        <f>VLOOKUP(AQ:AQ,[1]MICHELIN!$B:$O,3,0)</f>
        <v>655078</v>
      </c>
      <c r="AT120" s="231" t="str">
        <f>VLOOKUP(AQ:AQ,[1]MICHELIN!$B:$O,4,0)</f>
        <v>PRIMACY 4+</v>
      </c>
      <c r="AU120" s="231" t="str">
        <f>VLOOKUP(AQ:AQ,[1]MICHELIN!$B:$O,5,0)</f>
        <v>205/55R16 91W</v>
      </c>
      <c r="AV120" s="232" t="str">
        <f>VLOOKUP(AQ:AQ,[1]MICHELIN!$B:$O,6,0)</f>
        <v>205/55R16</v>
      </c>
      <c r="AW120" s="232">
        <f>VLOOKUP(AQ:AQ,[1]MICHELIN!$B:$O,7,0)</f>
        <v>30000</v>
      </c>
      <c r="AX120" s="233">
        <f>VLOOKUP(AQ:AQ,[1]MICHELIN!$B:$K,8,0)</f>
        <v>12900</v>
      </c>
      <c r="AY120" s="233">
        <f>VLOOKUP(AQ:AQ,[1]MICHELIN!$B:$K,9,0)</f>
        <v>16</v>
      </c>
      <c r="AZ120" s="233">
        <f>VLOOKUP(AQ:AQ,[1]MICHELIN!$B:$K,10,0)</f>
        <v>16</v>
      </c>
      <c r="BA120" s="233">
        <f>VLOOKUP(AQ:AQ,[1]MICHELIN!$B:$O,11,0)</f>
        <v>17590</v>
      </c>
      <c r="BB120" s="233">
        <f>VLOOKUP(AQ:AQ,[1]MICHELIN!$B:$O,12,0)</f>
        <v>15513.636363636362</v>
      </c>
      <c r="BC120" s="233">
        <f t="shared" si="63"/>
        <v>525</v>
      </c>
      <c r="BD120" s="204" t="s">
        <v>3387</v>
      </c>
      <c r="BE120" s="195" t="s">
        <v>4744</v>
      </c>
      <c r="BF120" s="133" t="str">
        <f>IFERROR(VLOOKUP(BE:BE,Q商品!B:E,4,0),"")</f>
        <v>23年製 PRIMACY 4+（プライマシー4+） 205/55R16 91W サマータイヤ 最短当日発送</v>
      </c>
      <c r="BG120" s="133" t="str">
        <f>IFERROR(VLOOKUP(AQ:AQ,在庫!B:M,12,0),"")</f>
        <v>2023年製</v>
      </c>
      <c r="BH120" s="133">
        <f>IFERROR(VLOOKUP(AQ:AQ,在庫!B:L,10,0),"")</f>
        <v>2</v>
      </c>
      <c r="BI120" s="234">
        <f>VLOOKUP(AQ:AQ,[1]MICHELIN!$B:$AH,32,0)</f>
        <v>644966988</v>
      </c>
      <c r="BJ120" s="234">
        <f>VLOOKUP(AQ:AQ,[1]MICHELIN!$B:$AH,33,0)</f>
        <v>644969194</v>
      </c>
      <c r="BK120" s="191"/>
      <c r="BL120" s="191"/>
      <c r="BM120" s="191"/>
      <c r="BN120" s="191"/>
      <c r="BO120" s="191"/>
      <c r="BP120" s="191"/>
      <c r="BQ120" s="191"/>
      <c r="BR120" s="191"/>
      <c r="BS120" s="191"/>
      <c r="BT120" s="191"/>
      <c r="BU120" s="191"/>
      <c r="BV120" s="191"/>
      <c r="BW120" s="191"/>
      <c r="BX120" s="191"/>
    </row>
    <row r="121" spans="1:76" s="11" customFormat="1" ht="19.5" customHeight="1">
      <c r="A121" s="237">
        <f t="shared" si="39"/>
        <v>1</v>
      </c>
      <c r="B121" s="249">
        <f t="shared" si="40"/>
        <v>2154517159664</v>
      </c>
      <c r="C121" s="225">
        <f t="shared" si="41"/>
        <v>43</v>
      </c>
      <c r="D121" s="11" t="s">
        <v>4059</v>
      </c>
      <c r="E121" s="11" t="s">
        <v>14259</v>
      </c>
      <c r="F121" s="158" t="s">
        <v>6225</v>
      </c>
      <c r="G121" s="132" t="str">
        <f t="shared" si="42"/>
        <v>17</v>
      </c>
      <c r="H121" s="225">
        <v>19</v>
      </c>
      <c r="I121" s="225">
        <f t="shared" si="43"/>
        <v>19</v>
      </c>
      <c r="J121" s="131"/>
      <c r="K121" s="132" t="s">
        <v>1749</v>
      </c>
      <c r="L121" s="132">
        <v>9</v>
      </c>
      <c r="M121" s="134" t="s">
        <v>3422</v>
      </c>
      <c r="N121" s="226" t="s">
        <v>6286</v>
      </c>
      <c r="O121" s="226">
        <v>0</v>
      </c>
      <c r="P121" s="227">
        <v>22800</v>
      </c>
      <c r="Q121" s="228">
        <f t="shared" si="64"/>
        <v>20688.181818181816</v>
      </c>
      <c r="R121" s="143">
        <f t="shared" si="65"/>
        <v>0.28722590851166668</v>
      </c>
      <c r="S121" s="238">
        <v>1074475790</v>
      </c>
      <c r="T121" s="285" t="s">
        <v>6624</v>
      </c>
      <c r="U121" s="189">
        <f t="shared" si="46"/>
        <v>22800</v>
      </c>
      <c r="W121" s="229">
        <v>22800</v>
      </c>
      <c r="X121" s="135">
        <f t="shared" si="47"/>
        <v>14746</v>
      </c>
      <c r="Y121" s="230">
        <f t="shared" si="48"/>
        <v>20688.181818181816</v>
      </c>
      <c r="Z121" s="141">
        <f t="shared" si="49"/>
        <v>7.728070175438595E-2</v>
      </c>
      <c r="AA121" s="136">
        <f t="shared" si="50"/>
        <v>0.28722590851166668</v>
      </c>
      <c r="AB121" s="144" t="s">
        <v>14340</v>
      </c>
      <c r="AC121" s="144"/>
      <c r="AD121" s="184">
        <f t="shared" si="77"/>
        <v>22352</v>
      </c>
      <c r="AE121" s="182">
        <f t="shared" si="78"/>
        <v>24562</v>
      </c>
      <c r="AF121" s="128">
        <f t="shared" si="67"/>
        <v>2210.58</v>
      </c>
      <c r="AG121" s="129">
        <f t="shared" si="68"/>
        <v>448.57999999999993</v>
      </c>
      <c r="AH121" s="130">
        <f t="shared" si="69"/>
        <v>1.826317075156746E-2</v>
      </c>
      <c r="AI121" s="137">
        <f t="shared" si="70"/>
        <v>1762</v>
      </c>
      <c r="AJ121" s="138">
        <f t="shared" si="71"/>
        <v>7.173682924843254E-2</v>
      </c>
      <c r="AK121" s="138">
        <f t="shared" si="72"/>
        <v>0.26896273776009921</v>
      </c>
      <c r="AL121" s="11" t="s">
        <v>13397</v>
      </c>
      <c r="AM121" s="11">
        <f t="shared" si="73"/>
        <v>19895.8</v>
      </c>
      <c r="AN121" s="412">
        <f t="shared" si="74"/>
        <v>18047.999999999996</v>
      </c>
      <c r="AO121" s="412">
        <f t="shared" si="75"/>
        <v>3301.9999999999964</v>
      </c>
      <c r="AP121" s="413">
        <f t="shared" si="76"/>
        <v>0.18295656028368779</v>
      </c>
      <c r="AQ121" s="192">
        <v>2154517159664</v>
      </c>
      <c r="AR121" s="192">
        <f>VLOOKUP(AQ:AQ,[1]MICHELIN!$B:$O,2,0)</f>
        <v>3528704931903</v>
      </c>
      <c r="AS121" s="192" t="str">
        <f>VLOOKUP(AQ:AQ,[1]MICHELIN!$B:$O,3,0)</f>
        <v>493190</v>
      </c>
      <c r="AT121" s="231" t="str">
        <f>VLOOKUP(AQ:AQ,[1]MICHELIN!$B:$O,4,0)</f>
        <v>PRIMACY 4+（並行）</v>
      </c>
      <c r="AU121" s="231" t="str">
        <f>VLOOKUP(AQ:AQ,[1]MICHELIN!$B:$O,5,0)</f>
        <v>215/45R17 91V XL</v>
      </c>
      <c r="AV121" s="232" t="str">
        <f>VLOOKUP(AQ:AQ,[1]MICHELIN!$B:$O,6,0)</f>
        <v>215/45R17</v>
      </c>
      <c r="AW121" s="232" t="str">
        <f>VLOOKUP(AQ:AQ,[1]MICHELIN!$B:$O,7,0)</f>
        <v/>
      </c>
      <c r="AX121" s="233">
        <f>VLOOKUP(AQ:AQ,[1]MICHELIN!$B:$K,8,0)</f>
        <v>14746</v>
      </c>
      <c r="AY121" s="233">
        <f>VLOOKUP(AQ:AQ,[1]MICHELIN!$B:$K,9,0)</f>
        <v>43</v>
      </c>
      <c r="AZ121" s="233">
        <f>VLOOKUP(AQ:AQ,[1]MICHELIN!$B:$K,10,0)</f>
        <v>19</v>
      </c>
      <c r="BA121" s="233">
        <f>VLOOKUP(AQ:AQ,[1]MICHELIN!$B:$O,11,0)</f>
        <v>22480</v>
      </c>
      <c r="BB121" s="233">
        <f>VLOOKUP(AQ:AQ,[1]MICHELIN!$B:$O,12,0)</f>
        <v>19959.090909090908</v>
      </c>
      <c r="BC121" s="233">
        <f t="shared" si="63"/>
        <v>525</v>
      </c>
      <c r="BD121" s="204" t="s">
        <v>3388</v>
      </c>
      <c r="BE121" s="195" t="s">
        <v>2881</v>
      </c>
      <c r="BF121" s="133" t="str">
        <f>IFERROR(VLOOKUP(BE:BE,Q商品!B:E,4,0),"")</f>
        <v>23年製 PRIMACY 4+（プライマシー4+） 215/45R17 91V XL サマータイヤ 最短当日発送</v>
      </c>
      <c r="BG121" s="133" t="str">
        <f>IFERROR(VLOOKUP(AQ:AQ,在庫!B:M,12,0),"")</f>
        <v>2023年製</v>
      </c>
      <c r="BH121" s="133">
        <f>IFERROR(VLOOKUP(AQ:AQ,在庫!B:L,10,0),"")</f>
        <v>1</v>
      </c>
      <c r="BI121" s="234">
        <f>VLOOKUP(AQ:AQ,[1]MICHELIN!$B:$AH,32,0)</f>
        <v>620994294</v>
      </c>
      <c r="BJ121" s="234">
        <f>VLOOKUP(AQ:AQ,[1]MICHELIN!$B:$AH,33,0)</f>
        <v>620994296</v>
      </c>
      <c r="BK121" s="191"/>
      <c r="BL121" s="191"/>
      <c r="BM121" s="191"/>
      <c r="BN121" s="191"/>
      <c r="BO121" s="191"/>
      <c r="BP121" s="191"/>
      <c r="BQ121" s="191"/>
      <c r="BR121" s="191"/>
      <c r="BS121" s="191"/>
      <c r="BT121" s="191"/>
      <c r="BU121" s="191"/>
      <c r="BV121" s="191"/>
      <c r="BW121" s="191"/>
      <c r="BX121" s="191"/>
    </row>
    <row r="122" spans="1:76" s="11" customFormat="1" ht="19.5" customHeight="1">
      <c r="A122" s="11">
        <f t="shared" si="39"/>
        <v>1</v>
      </c>
      <c r="B122" s="239">
        <f t="shared" si="40"/>
        <v>2154517159268</v>
      </c>
      <c r="C122" s="225">
        <f t="shared" si="41"/>
        <v>8</v>
      </c>
      <c r="D122" s="11" t="s">
        <v>5180</v>
      </c>
      <c r="E122" s="11" t="s">
        <v>1697</v>
      </c>
      <c r="F122" s="158" t="s">
        <v>7098</v>
      </c>
      <c r="G122" s="132" t="str">
        <f t="shared" si="42"/>
        <v>17</v>
      </c>
      <c r="H122" s="225">
        <v>8</v>
      </c>
      <c r="I122" s="225">
        <f t="shared" si="43"/>
        <v>8</v>
      </c>
      <c r="J122" s="131">
        <v>424</v>
      </c>
      <c r="K122" s="132" t="s">
        <v>1749</v>
      </c>
      <c r="L122" s="132">
        <v>10</v>
      </c>
      <c r="M122" s="134" t="s">
        <v>12014</v>
      </c>
      <c r="N122" s="226" t="s">
        <v>4736</v>
      </c>
      <c r="O122" s="226" t="s">
        <v>14260</v>
      </c>
      <c r="P122" s="227">
        <v>22205</v>
      </c>
      <c r="Q122" s="228">
        <f t="shared" si="64"/>
        <v>20179.090909090908</v>
      </c>
      <c r="R122" s="143">
        <f t="shared" si="65"/>
        <v>0.18380862278686305</v>
      </c>
      <c r="S122" s="192"/>
      <c r="T122" s="287"/>
      <c r="U122" s="189">
        <f t="shared" si="46"/>
        <v>22205</v>
      </c>
      <c r="W122" s="229">
        <v>22205</v>
      </c>
      <c r="X122" s="135">
        <f t="shared" si="47"/>
        <v>16470</v>
      </c>
      <c r="Y122" s="230">
        <f t="shared" si="48"/>
        <v>20179.090909090908</v>
      </c>
      <c r="Z122" s="141">
        <f t="shared" si="49"/>
        <v>0.11780373831775703</v>
      </c>
      <c r="AA122" s="136">
        <f t="shared" si="50"/>
        <v>0.18380862278686305</v>
      </c>
      <c r="AB122" s="144" t="s">
        <v>14340</v>
      </c>
      <c r="AC122" s="144"/>
      <c r="AD122" s="184">
        <f t="shared" si="77"/>
        <v>21769</v>
      </c>
      <c r="AE122" s="182">
        <f t="shared" si="78"/>
        <v>23921</v>
      </c>
      <c r="AF122" s="128">
        <f t="shared" si="67"/>
        <v>2152.89</v>
      </c>
      <c r="AG122" s="129">
        <f t="shared" si="68"/>
        <v>436.88999999999987</v>
      </c>
      <c r="AH122" s="130">
        <f t="shared" si="69"/>
        <v>1.8263868567367579E-2</v>
      </c>
      <c r="AI122" s="137">
        <f t="shared" si="70"/>
        <v>1716</v>
      </c>
      <c r="AJ122" s="138">
        <f t="shared" si="71"/>
        <v>7.1736131432632411E-2</v>
      </c>
      <c r="AK122" s="138">
        <f t="shared" si="72"/>
        <v>0.16554475421949547</v>
      </c>
      <c r="AM122" s="11">
        <f t="shared" si="73"/>
        <v>19376.900000000001</v>
      </c>
      <c r="AN122" s="412">
        <f t="shared" si="74"/>
        <v>17608.090909090908</v>
      </c>
      <c r="AO122" s="412">
        <f t="shared" si="75"/>
        <v>1138.0909090909081</v>
      </c>
      <c r="AP122" s="413">
        <f t="shared" si="76"/>
        <v>6.4634543004507175E-2</v>
      </c>
      <c r="AQ122" s="192">
        <v>2154517159268</v>
      </c>
      <c r="AR122" s="192">
        <f>VLOOKUP(AQ:AQ,[1]MICHELIN!$B:$O,2,0)</f>
        <v>4985009705285</v>
      </c>
      <c r="AS122" s="192" t="str">
        <f>VLOOKUP(AQ:AQ,[1]MICHELIN!$B:$O,3,0)</f>
        <v>134194</v>
      </c>
      <c r="AT122" s="231" t="str">
        <f>VLOOKUP(AQ:AQ,[1]MICHELIN!$B:$O,4,0)</f>
        <v>PRIMACY 4+</v>
      </c>
      <c r="AU122" s="231" t="str">
        <f>VLOOKUP(AQ:AQ,[1]MICHELIN!$B:$O,5,0)</f>
        <v>215/45R17 91W XL</v>
      </c>
      <c r="AV122" s="232" t="str">
        <f>VLOOKUP(AQ:AQ,[1]MICHELIN!$B:$O,6,0)</f>
        <v>215/45R17</v>
      </c>
      <c r="AW122" s="232">
        <f>VLOOKUP(AQ:AQ,[1]MICHELIN!$B:$O,7,0)</f>
        <v>38300</v>
      </c>
      <c r="AX122" s="233">
        <f>VLOOKUP(AQ:AQ,[1]MICHELIN!$B:$K,8,0)</f>
        <v>16470</v>
      </c>
      <c r="AY122" s="233">
        <f>VLOOKUP(AQ:AQ,[1]MICHELIN!$B:$K,9,0)</f>
        <v>8</v>
      </c>
      <c r="AZ122" s="233">
        <f>VLOOKUP(AQ:AQ,[1]MICHELIN!$B:$K,10,0)</f>
        <v>8</v>
      </c>
      <c r="BA122" s="233">
        <f>VLOOKUP(AQ:AQ,[1]MICHELIN!$B:$O,11,0)</f>
        <v>22190</v>
      </c>
      <c r="BB122" s="233">
        <f>VLOOKUP(AQ:AQ,[1]MICHELIN!$B:$O,12,0)</f>
        <v>19695.454545454544</v>
      </c>
      <c r="BC122" s="233">
        <f t="shared" si="63"/>
        <v>525</v>
      </c>
      <c r="BD122" s="204" t="s">
        <v>3387</v>
      </c>
      <c r="BE122" s="192"/>
      <c r="BF122" s="133" t="str">
        <f>IFERROR(VLOOKUP(BE:BE,Q商品!B:E,4,0),"")</f>
        <v/>
      </c>
      <c r="BG122" s="133" t="str">
        <f>IFERROR(VLOOKUP(AQ:AQ,在庫!B:M,12,0),"")</f>
        <v>2023年製</v>
      </c>
      <c r="BH122" s="133">
        <f>IFERROR(VLOOKUP(AQ:AQ,在庫!B:L,10,0),"")</f>
        <v>1</v>
      </c>
      <c r="BI122" s="234">
        <f>VLOOKUP(AQ:AQ,[1]MICHELIN!$B:$AH,32,0)</f>
        <v>644969425</v>
      </c>
      <c r="BJ122" s="234">
        <f>VLOOKUP(AQ:AQ,[1]MICHELIN!$B:$AH,33,0)</f>
        <v>644969498</v>
      </c>
      <c r="BK122" s="191"/>
      <c r="BL122" s="191"/>
      <c r="BM122" s="191"/>
      <c r="BN122" s="191"/>
      <c r="BO122" s="191"/>
      <c r="BP122" s="191"/>
      <c r="BQ122" s="191"/>
      <c r="BR122" s="191"/>
      <c r="BS122" s="191"/>
      <c r="BT122" s="191"/>
      <c r="BU122" s="191"/>
      <c r="BV122" s="191"/>
      <c r="BW122" s="191"/>
      <c r="BX122" s="191"/>
    </row>
    <row r="123" spans="1:76" s="11" customFormat="1" ht="19.5" customHeight="1">
      <c r="A123" s="11">
        <f t="shared" si="39"/>
        <v>1</v>
      </c>
      <c r="B123" s="239">
        <f t="shared" si="40"/>
        <v>2056016159049</v>
      </c>
      <c r="C123" s="225">
        <f t="shared" si="41"/>
        <v>0</v>
      </c>
      <c r="D123" s="11" t="s">
        <v>4059</v>
      </c>
      <c r="E123" s="358" t="s">
        <v>4895</v>
      </c>
      <c r="F123" s="158" t="s">
        <v>7099</v>
      </c>
      <c r="G123" s="132" t="str">
        <f t="shared" si="42"/>
        <v>16</v>
      </c>
      <c r="H123" s="225">
        <v>0</v>
      </c>
      <c r="I123" s="225">
        <f t="shared" si="43"/>
        <v>0</v>
      </c>
      <c r="J123" s="131"/>
      <c r="K123" s="132" t="s">
        <v>1749</v>
      </c>
      <c r="L123" s="132">
        <v>11</v>
      </c>
      <c r="M123" s="134"/>
      <c r="N123" s="226"/>
      <c r="O123" s="226"/>
      <c r="P123" s="227"/>
      <c r="Q123" s="228">
        <f t="shared" si="64"/>
        <v>0</v>
      </c>
      <c r="R123" s="143" t="str">
        <f t="shared" si="65"/>
        <v/>
      </c>
      <c r="S123" s="192">
        <v>1074476078</v>
      </c>
      <c r="T123" s="288" t="s">
        <v>6625</v>
      </c>
      <c r="U123" s="189">
        <f t="shared" si="46"/>
        <v>-900</v>
      </c>
      <c r="V123" s="11">
        <v>900</v>
      </c>
      <c r="W123" s="229"/>
      <c r="X123" s="135">
        <f t="shared" si="47"/>
        <v>10580</v>
      </c>
      <c r="Y123" s="230">
        <f t="shared" si="48"/>
        <v>0</v>
      </c>
      <c r="Z123" s="141" t="str">
        <f t="shared" si="49"/>
        <v/>
      </c>
      <c r="AA123" s="136" t="str">
        <f t="shared" si="50"/>
        <v/>
      </c>
      <c r="AB123" s="309" t="s">
        <v>14114</v>
      </c>
      <c r="AC123" s="144"/>
      <c r="AD123" s="184">
        <f t="shared" si="77"/>
        <v>-882</v>
      </c>
      <c r="AE123" s="182">
        <f t="shared" si="78"/>
        <v>-969</v>
      </c>
      <c r="AF123" s="128">
        <f t="shared" si="67"/>
        <v>-87.21</v>
      </c>
      <c r="AG123" s="129">
        <f t="shared" si="68"/>
        <v>-18.209999999999994</v>
      </c>
      <c r="AH123" s="130">
        <f t="shared" si="69"/>
        <v>1.8792569659442718E-2</v>
      </c>
      <c r="AI123" s="137">
        <f t="shared" si="70"/>
        <v>-69</v>
      </c>
      <c r="AJ123" s="138">
        <f t="shared" si="71"/>
        <v>7.1207430340557279E-2</v>
      </c>
      <c r="AK123" s="138" t="str">
        <f t="shared" si="72"/>
        <v/>
      </c>
      <c r="AL123" s="11" t="s">
        <v>13397</v>
      </c>
      <c r="AM123" s="11">
        <f t="shared" si="73"/>
        <v>-785.1</v>
      </c>
      <c r="AN123" s="412">
        <f t="shared" si="74"/>
        <v>-713.72727272727263</v>
      </c>
      <c r="AO123" s="412">
        <f t="shared" si="75"/>
        <v>-11293.727272727272</v>
      </c>
      <c r="AP123" s="413">
        <f t="shared" si="76"/>
        <v>15.823589351674947</v>
      </c>
      <c r="AQ123" s="192">
        <v>2056016159049</v>
      </c>
      <c r="AR123" s="192">
        <f>VLOOKUP(AQ:AQ,[1]MICHELIN!$B:$O,2,0)</f>
        <v>4985009700273</v>
      </c>
      <c r="AS123" s="192" t="str">
        <f>VLOOKUP(AQ:AQ,[1]MICHELIN!$B:$O,3,0)</f>
        <v>711790</v>
      </c>
      <c r="AT123" s="231" t="str">
        <f>VLOOKUP(AQ:AQ,[1]MICHELIN!$B:$O,4,0)</f>
        <v>PRIMACY4</v>
      </c>
      <c r="AU123" s="231" t="str">
        <f>VLOOKUP(AQ:AQ,[1]MICHELIN!$B:$O,5,0)</f>
        <v>205/60R16 96W XL（在庫限り）</v>
      </c>
      <c r="AV123" s="232" t="str">
        <f>VLOOKUP(AQ:AQ,[1]MICHELIN!$B:$O,6,0)</f>
        <v>205/60R16</v>
      </c>
      <c r="AW123" s="232">
        <f>VLOOKUP(AQ:AQ,[1]MICHELIN!$B:$O,7,0)</f>
        <v>24600</v>
      </c>
      <c r="AX123" s="233">
        <f>VLOOKUP(AQ:AQ,[1]MICHELIN!$B:$K,8,0)</f>
        <v>10580</v>
      </c>
      <c r="AY123" s="233">
        <f>VLOOKUP(AQ:AQ,[1]MICHELIN!$B:$K,9,0)</f>
        <v>0</v>
      </c>
      <c r="AZ123" s="233">
        <f>VLOOKUP(AQ:AQ,[1]MICHELIN!$B:$K,10,0)</f>
        <v>0</v>
      </c>
      <c r="BA123" s="233">
        <f>VLOOKUP(AQ:AQ,[1]MICHELIN!$B:$O,11,0)</f>
        <v>11980</v>
      </c>
      <c r="BB123" s="233">
        <f>VLOOKUP(AQ:AQ,[1]MICHELIN!$B:$O,12,0)</f>
        <v>10072.727272727272</v>
      </c>
      <c r="BC123" s="233">
        <f t="shared" si="63"/>
        <v>900</v>
      </c>
      <c r="BD123" s="204" t="s">
        <v>3387</v>
      </c>
      <c r="BE123" s="195" t="s">
        <v>331</v>
      </c>
      <c r="BF123" s="133" t="str">
        <f>IFERROR(VLOOKUP(BE:BE,Q商品!B:E,4,0),"")</f>
        <v>2023年製 Primacy 4 205/60R16 96W XL サマータイヤ 最短当日発送</v>
      </c>
      <c r="BG123" s="133" t="str">
        <f>IFERROR(VLOOKUP(AQ:AQ,在庫!B:M,12,0),"")</f>
        <v/>
      </c>
      <c r="BH123" s="133" t="str">
        <f>IFERROR(VLOOKUP(AQ:AQ,在庫!B:L,10,0),"")</f>
        <v/>
      </c>
      <c r="BI123" s="234">
        <f>VLOOKUP(AQ:AQ,[1]MICHELIN!$B:$AH,32,0)</f>
        <v>605880310</v>
      </c>
      <c r="BJ123" s="234">
        <f>VLOOKUP(AQ:AQ,[1]MICHELIN!$B:$AH,33,0)</f>
        <v>605880365</v>
      </c>
      <c r="BK123" s="191"/>
      <c r="BL123" s="191"/>
      <c r="BM123" s="191"/>
      <c r="BN123" s="443"/>
      <c r="BO123" s="191"/>
      <c r="BP123" s="191"/>
      <c r="BQ123" s="191"/>
      <c r="BR123" s="191"/>
      <c r="BS123" s="191"/>
      <c r="BT123" s="191"/>
      <c r="BU123" s="191"/>
      <c r="BV123" s="191"/>
      <c r="BW123" s="191"/>
      <c r="BX123" s="191"/>
    </row>
    <row r="124" spans="1:76" s="11" customFormat="1" ht="19.5" customHeight="1">
      <c r="A124" s="11">
        <f t="shared" si="39"/>
        <v>1</v>
      </c>
      <c r="B124" s="239">
        <f t="shared" si="40"/>
        <v>2056516159044</v>
      </c>
      <c r="C124" s="225">
        <f t="shared" si="41"/>
        <v>0</v>
      </c>
      <c r="D124" s="11" t="s">
        <v>4059</v>
      </c>
      <c r="E124" s="11" t="s">
        <v>852</v>
      </c>
      <c r="F124" s="158" t="s">
        <v>5880</v>
      </c>
      <c r="G124" s="132" t="str">
        <f t="shared" si="42"/>
        <v>16</v>
      </c>
      <c r="H124" s="225">
        <v>12</v>
      </c>
      <c r="I124" s="225">
        <f t="shared" si="43"/>
        <v>12</v>
      </c>
      <c r="J124" s="131" t="s">
        <v>14231</v>
      </c>
      <c r="K124" s="132" t="s">
        <v>1749</v>
      </c>
      <c r="L124" s="132">
        <v>12</v>
      </c>
      <c r="M124" s="134" t="s">
        <v>1780</v>
      </c>
      <c r="N124" s="226" t="s">
        <v>2003</v>
      </c>
      <c r="O124" s="226" t="s">
        <v>1777</v>
      </c>
      <c r="P124" s="227">
        <v>17600</v>
      </c>
      <c r="Q124" s="228">
        <f t="shared" si="64"/>
        <v>15999.999999999998</v>
      </c>
      <c r="R124" s="143">
        <f t="shared" si="65"/>
        <v>0.1699999999999999</v>
      </c>
      <c r="S124" s="192">
        <v>1074476400</v>
      </c>
      <c r="T124" s="289" t="s">
        <v>6626</v>
      </c>
      <c r="U124" s="189">
        <f t="shared" si="46"/>
        <v>17600</v>
      </c>
      <c r="W124" s="229">
        <v>17600</v>
      </c>
      <c r="X124" s="135">
        <f t="shared" si="47"/>
        <v>13280</v>
      </c>
      <c r="Y124" s="230">
        <f t="shared" si="48"/>
        <v>15999.999999999998</v>
      </c>
      <c r="Z124" s="141">
        <f t="shared" si="49"/>
        <v>7.7272727272727382E-2</v>
      </c>
      <c r="AA124" s="136">
        <f t="shared" si="50"/>
        <v>0.1699999999999999</v>
      </c>
      <c r="AB124" s="144" t="s">
        <v>14340</v>
      </c>
      <c r="AC124" s="144"/>
      <c r="AD124" s="184">
        <f t="shared" si="77"/>
        <v>17254</v>
      </c>
      <c r="AE124" s="182">
        <f t="shared" si="78"/>
        <v>18960</v>
      </c>
      <c r="AF124" s="128">
        <f t="shared" si="67"/>
        <v>1706.3999999999999</v>
      </c>
      <c r="AG124" s="129">
        <f t="shared" si="68"/>
        <v>346.39999999999986</v>
      </c>
      <c r="AH124" s="130">
        <f t="shared" si="69"/>
        <v>1.8270042194092818E-2</v>
      </c>
      <c r="AI124" s="137">
        <f t="shared" si="70"/>
        <v>1360</v>
      </c>
      <c r="AJ124" s="138">
        <f t="shared" si="71"/>
        <v>7.1729957805907171E-2</v>
      </c>
      <c r="AK124" s="138">
        <f t="shared" si="72"/>
        <v>0.15172995780590709</v>
      </c>
      <c r="AM124" s="11">
        <f t="shared" si="73"/>
        <v>15358</v>
      </c>
      <c r="AN124" s="412">
        <f t="shared" si="74"/>
        <v>13961.81818181818</v>
      </c>
      <c r="AO124" s="412">
        <f t="shared" si="75"/>
        <v>681.81818181818016</v>
      </c>
      <c r="AP124" s="413">
        <f t="shared" si="76"/>
        <v>4.8834483656726026E-2</v>
      </c>
      <c r="AQ124" s="192">
        <v>2056516159044</v>
      </c>
      <c r="AR124" s="192">
        <f>VLOOKUP(AQ:AQ,[1]MICHELIN!$B:$O,2,0)</f>
        <v>4985009700327</v>
      </c>
      <c r="AS124" s="192" t="str">
        <f>VLOOKUP(AQ:AQ,[1]MICHELIN!$B:$O,3,0)</f>
        <v>711840</v>
      </c>
      <c r="AT124" s="231" t="str">
        <f>VLOOKUP(AQ:AQ,[1]MICHELIN!$B:$O,4,0)</f>
        <v>PRIMACY4</v>
      </c>
      <c r="AU124" s="231" t="str">
        <f>VLOOKUP(AQ:AQ,[1]MICHELIN!$B:$O,5,0)</f>
        <v>205/65R16 95V（在庫限り）</v>
      </c>
      <c r="AV124" s="232" t="str">
        <f>VLOOKUP(AQ:AQ,[1]MICHELIN!$B:$O,6,0)</f>
        <v>205/65R16</v>
      </c>
      <c r="AW124" s="232">
        <f>VLOOKUP(AQ:AQ,[1]MICHELIN!$B:$O,7,0)</f>
        <v>29500</v>
      </c>
      <c r="AX124" s="233">
        <f>VLOOKUP(AQ:AQ,[1]MICHELIN!$B:$K,8,0)</f>
        <v>13280</v>
      </c>
      <c r="AY124" s="233">
        <f>VLOOKUP(AQ:AQ,[1]MICHELIN!$B:$K,9,0)</f>
        <v>0</v>
      </c>
      <c r="AZ124" s="233">
        <f>VLOOKUP(AQ:AQ,[1]MICHELIN!$B:$K,10,0)</f>
        <v>12</v>
      </c>
      <c r="BA124" s="233">
        <f>VLOOKUP(AQ:AQ,[1]MICHELIN!$B:$O,11,0)</f>
        <v>18480</v>
      </c>
      <c r="BB124" s="233">
        <f>VLOOKUP(AQ:AQ,[1]MICHELIN!$B:$O,12,0)</f>
        <v>15845.454545454544</v>
      </c>
      <c r="BC124" s="233">
        <f t="shared" si="63"/>
        <v>1050</v>
      </c>
      <c r="BD124" s="204" t="s">
        <v>3387</v>
      </c>
      <c r="BE124" s="192" t="s">
        <v>332</v>
      </c>
      <c r="BF124" s="133" t="str">
        <f>IFERROR(VLOOKUP(BE:BE,Q商品!B:E,4,0),"")</f>
        <v>2023年製 Primacy 4 205/65R16 95V サマータイヤ 最短当日発送</v>
      </c>
      <c r="BG124" s="133" t="str">
        <f>IFERROR(VLOOKUP(AQ:AQ,在庫!B:M,12,0),"")</f>
        <v>2023年製</v>
      </c>
      <c r="BH124" s="133">
        <f>IFERROR(VLOOKUP(AQ:AQ,在庫!B:L,10,0),"")</f>
        <v>1</v>
      </c>
      <c r="BI124" s="234">
        <f>VLOOKUP(AQ:AQ,[1]MICHELIN!$B:$AH,32,0)</f>
        <v>605880307</v>
      </c>
      <c r="BJ124" s="234">
        <f>VLOOKUP(AQ:AQ,[1]MICHELIN!$B:$AH,33,0)</f>
        <v>605880362</v>
      </c>
      <c r="BK124" s="191"/>
      <c r="BL124" s="191"/>
      <c r="BM124" s="191"/>
      <c r="BN124" s="191"/>
      <c r="BO124" s="191"/>
      <c r="BP124" s="191"/>
      <c r="BQ124" s="191"/>
      <c r="BR124" s="191"/>
      <c r="BS124" s="191"/>
      <c r="BT124" s="191"/>
      <c r="BU124" s="191"/>
      <c r="BV124" s="191"/>
      <c r="BW124" s="191"/>
      <c r="BX124" s="191"/>
    </row>
    <row r="125" spans="1:76" s="11" customFormat="1" ht="19.5" customHeight="1">
      <c r="A125" s="237">
        <f t="shared" si="39"/>
        <v>1</v>
      </c>
      <c r="B125" s="249">
        <f t="shared" si="40"/>
        <v>2154517159749</v>
      </c>
      <c r="C125" s="225">
        <f t="shared" si="41"/>
        <v>0</v>
      </c>
      <c r="D125" s="11" t="s">
        <v>4059</v>
      </c>
      <c r="E125" s="358" t="s">
        <v>854</v>
      </c>
      <c r="F125" s="158" t="s">
        <v>7100</v>
      </c>
      <c r="G125" s="132" t="str">
        <f t="shared" si="42"/>
        <v>17</v>
      </c>
      <c r="H125" s="225">
        <v>3</v>
      </c>
      <c r="I125" s="225">
        <f t="shared" si="43"/>
        <v>3</v>
      </c>
      <c r="J125" s="131"/>
      <c r="K125" s="132" t="s">
        <v>1749</v>
      </c>
      <c r="L125" s="132">
        <v>14</v>
      </c>
      <c r="M125" s="134"/>
      <c r="N125" s="226"/>
      <c r="O125" s="226"/>
      <c r="P125" s="227"/>
      <c r="Q125" s="228">
        <f t="shared" si="64"/>
        <v>0</v>
      </c>
      <c r="R125" s="143" t="str">
        <f t="shared" si="65"/>
        <v/>
      </c>
      <c r="S125" s="238">
        <v>1074476401</v>
      </c>
      <c r="T125" s="285" t="s">
        <v>7912</v>
      </c>
      <c r="U125" s="189">
        <f t="shared" si="46"/>
        <v>0</v>
      </c>
      <c r="W125" s="229"/>
      <c r="X125" s="135">
        <f t="shared" si="47"/>
        <v>10804</v>
      </c>
      <c r="Y125" s="230">
        <f t="shared" si="48"/>
        <v>0</v>
      </c>
      <c r="Z125" s="141" t="str">
        <f t="shared" si="49"/>
        <v/>
      </c>
      <c r="AA125" s="136" t="str">
        <f t="shared" si="50"/>
        <v/>
      </c>
      <c r="AB125" s="144" t="s">
        <v>14114</v>
      </c>
      <c r="AC125" s="144"/>
      <c r="AD125" s="184">
        <f t="shared" si="77"/>
        <v>0</v>
      </c>
      <c r="AE125" s="182">
        <f t="shared" si="78"/>
        <v>0</v>
      </c>
      <c r="AF125" s="128">
        <f t="shared" si="67"/>
        <v>0</v>
      </c>
      <c r="AG125" s="129">
        <f t="shared" si="68"/>
        <v>0</v>
      </c>
      <c r="AH125" s="130" t="str">
        <f t="shared" si="69"/>
        <v/>
      </c>
      <c r="AI125" s="137">
        <f t="shared" si="70"/>
        <v>0</v>
      </c>
      <c r="AJ125" s="138" t="str">
        <f t="shared" si="71"/>
        <v/>
      </c>
      <c r="AK125" s="138" t="str">
        <f t="shared" si="72"/>
        <v/>
      </c>
      <c r="AL125" s="11" t="s">
        <v>13397</v>
      </c>
      <c r="AM125" s="11">
        <f t="shared" si="73"/>
        <v>0</v>
      </c>
      <c r="AN125" s="412">
        <f t="shared" si="74"/>
        <v>0</v>
      </c>
      <c r="AO125" s="412">
        <f t="shared" si="75"/>
        <v>-10804</v>
      </c>
      <c r="AP125" s="413" t="e">
        <f t="shared" si="76"/>
        <v>#DIV/0!</v>
      </c>
      <c r="AQ125" s="192">
        <v>2154517159749</v>
      </c>
      <c r="AR125" s="192">
        <f>VLOOKUP(AQ:AQ,[1]MICHELIN!$B:$O,2,0)</f>
        <v>4985009700372</v>
      </c>
      <c r="AS125" s="192" t="str">
        <f>VLOOKUP(AQ:AQ,[1]MICHELIN!$B:$O,3,0)</f>
        <v/>
      </c>
      <c r="AT125" s="231" t="str">
        <f>VLOOKUP(AQ:AQ,[1]MICHELIN!$B:$O,4,0)</f>
        <v>PRIMACY4（並行）</v>
      </c>
      <c r="AU125" s="231" t="str">
        <f>VLOOKUP(AQ:AQ,[1]MICHELIN!$B:$O,5,0)</f>
        <v>215/45R17 91W XL（ストップ）</v>
      </c>
      <c r="AV125" s="232" t="str">
        <f>VLOOKUP(AQ:AQ,[1]MICHELIN!$B:$O,6,0)</f>
        <v>215/45R17</v>
      </c>
      <c r="AW125" s="232" t="str">
        <f>VLOOKUP(AQ:AQ,[1]MICHELIN!$B:$O,7,0)</f>
        <v/>
      </c>
      <c r="AX125" s="233">
        <f>VLOOKUP(AQ:AQ,[1]MICHELIN!$B:$K,8,0)</f>
        <v>10804</v>
      </c>
      <c r="AY125" s="233">
        <f>VLOOKUP(AQ:AQ,[1]MICHELIN!$B:$K,9,0)</f>
        <v>0</v>
      </c>
      <c r="AZ125" s="233">
        <f>VLOOKUP(AQ:AQ,[1]MICHELIN!$B:$K,10,0)</f>
        <v>3</v>
      </c>
      <c r="BA125" s="233">
        <f>VLOOKUP(AQ:AQ,[1]MICHELIN!$B:$O,11,0)</f>
        <v>16140</v>
      </c>
      <c r="BB125" s="233">
        <f>VLOOKUP(AQ:AQ,[1]MICHELIN!$B:$O,12,0)</f>
        <v>14195.454545454544</v>
      </c>
      <c r="BC125" s="233">
        <f t="shared" si="63"/>
        <v>525</v>
      </c>
      <c r="BD125" s="204" t="s">
        <v>3388</v>
      </c>
      <c r="BE125" s="195" t="s">
        <v>342</v>
      </c>
      <c r="BF125" s="133" t="str">
        <f>IFERROR(VLOOKUP(BE:BE,Q商品!B:E,4,0),"")</f>
        <v>2021年製 Primacy 4 215/45R17 91W XL サマータイヤ 最短当日発送</v>
      </c>
      <c r="BG125" s="133" t="str">
        <f>IFERROR(VLOOKUP(AQ:AQ,在庫!B:M,12,0),"")</f>
        <v>2021年製</v>
      </c>
      <c r="BH125" s="133">
        <f>IFERROR(VLOOKUP(AQ:AQ,在庫!B:L,10,0),"")</f>
        <v>2</v>
      </c>
      <c r="BI125" s="234" t="str">
        <f>VLOOKUP(AQ:AQ,[1]MICHELIN!$B:$AH,32,0)</f>
        <v/>
      </c>
      <c r="BJ125" s="234" t="str">
        <f>VLOOKUP(AQ:AQ,[1]MICHELIN!$B:$AH,33,0)</f>
        <v/>
      </c>
      <c r="BK125" s="191"/>
      <c r="BL125" s="191"/>
      <c r="BM125" s="191"/>
      <c r="BN125" s="191"/>
      <c r="BO125" s="191"/>
      <c r="BP125" s="191"/>
      <c r="BQ125" s="191"/>
      <c r="BR125" s="191"/>
      <c r="BS125" s="191"/>
      <c r="BT125" s="191"/>
      <c r="BU125" s="191"/>
      <c r="BV125" s="191"/>
      <c r="BW125" s="191"/>
      <c r="BX125" s="191"/>
    </row>
    <row r="126" spans="1:76" s="11" customFormat="1" ht="19.5" customHeight="1">
      <c r="A126" s="11">
        <f t="shared" si="39"/>
        <v>1</v>
      </c>
      <c r="B126" s="239">
        <f t="shared" si="40"/>
        <v>2154518159045</v>
      </c>
      <c r="C126" s="225">
        <f t="shared" si="41"/>
        <v>0</v>
      </c>
      <c r="D126" s="11" t="s">
        <v>4059</v>
      </c>
      <c r="E126" s="358" t="s">
        <v>4896</v>
      </c>
      <c r="F126" s="158" t="s">
        <v>7132</v>
      </c>
      <c r="G126" s="132" t="str">
        <f t="shared" si="42"/>
        <v>18</v>
      </c>
      <c r="H126" s="225">
        <v>0</v>
      </c>
      <c r="I126" s="225">
        <f t="shared" si="43"/>
        <v>0</v>
      </c>
      <c r="J126" s="131"/>
      <c r="K126" s="132" t="s">
        <v>1749</v>
      </c>
      <c r="L126" s="132">
        <v>16</v>
      </c>
      <c r="M126" s="134"/>
      <c r="N126" s="226"/>
      <c r="O126" s="226"/>
      <c r="P126" s="227"/>
      <c r="Q126" s="228">
        <f t="shared" si="64"/>
        <v>0</v>
      </c>
      <c r="R126" s="143" t="str">
        <f t="shared" si="65"/>
        <v/>
      </c>
      <c r="S126" s="192">
        <v>1074476094</v>
      </c>
      <c r="T126" s="288" t="s">
        <v>6627</v>
      </c>
      <c r="U126" s="189">
        <f t="shared" si="46"/>
        <v>20500</v>
      </c>
      <c r="V126" s="11">
        <v>900</v>
      </c>
      <c r="W126" s="229">
        <v>21400</v>
      </c>
      <c r="X126" s="135">
        <f t="shared" si="47"/>
        <v>15790</v>
      </c>
      <c r="Y126" s="230">
        <f t="shared" si="48"/>
        <v>19454.545454545452</v>
      </c>
      <c r="Z126" s="141" t="str">
        <f t="shared" si="49"/>
        <v/>
      </c>
      <c r="AA126" s="136">
        <f t="shared" si="50"/>
        <v>0.18836448598130831</v>
      </c>
      <c r="AB126" s="309" t="s">
        <v>14114</v>
      </c>
      <c r="AC126" s="144"/>
      <c r="AD126" s="184">
        <f t="shared" si="77"/>
        <v>20098</v>
      </c>
      <c r="AE126" s="182">
        <f t="shared" si="78"/>
        <v>22085</v>
      </c>
      <c r="AF126" s="128">
        <f t="shared" si="67"/>
        <v>1987.6499999999999</v>
      </c>
      <c r="AG126" s="129">
        <f t="shared" si="68"/>
        <v>402.64999999999986</v>
      </c>
      <c r="AH126" s="130">
        <f t="shared" si="69"/>
        <v>1.8231831559882266E-2</v>
      </c>
      <c r="AI126" s="137">
        <f t="shared" si="70"/>
        <v>1585</v>
      </c>
      <c r="AJ126" s="138">
        <f t="shared" si="71"/>
        <v>7.1768168440117727E-2</v>
      </c>
      <c r="AK126" s="138">
        <f t="shared" si="72"/>
        <v>0.17013265442142605</v>
      </c>
      <c r="AM126" s="11">
        <f t="shared" si="73"/>
        <v>17889.5</v>
      </c>
      <c r="AN126" s="412">
        <f t="shared" si="74"/>
        <v>16263.181818181816</v>
      </c>
      <c r="AO126" s="412">
        <f t="shared" si="75"/>
        <v>473.1818181818162</v>
      </c>
      <c r="AP126" s="413">
        <f t="shared" si="76"/>
        <v>2.9095279353810777E-2</v>
      </c>
      <c r="AQ126" s="192">
        <v>2154518159045</v>
      </c>
      <c r="AR126" s="192">
        <f>VLOOKUP(AQ:AQ,[1]MICHELIN!$B:$O,2,0)</f>
        <v>4985009700020</v>
      </c>
      <c r="AS126" s="192" t="str">
        <f>VLOOKUP(AQ:AQ,[1]MICHELIN!$B:$O,3,0)</f>
        <v>711550</v>
      </c>
      <c r="AT126" s="231" t="str">
        <f>VLOOKUP(AQ:AQ,[1]MICHELIN!$B:$O,4,0)</f>
        <v>PRIMACY4</v>
      </c>
      <c r="AU126" s="231" t="str">
        <f>VLOOKUP(AQ:AQ,[1]MICHELIN!$B:$O,5,0)</f>
        <v>215/45R18 93W XL（43掛）（在庫限り）</v>
      </c>
      <c r="AV126" s="232" t="str">
        <f>VLOOKUP(AQ:AQ,[1]MICHELIN!$B:$O,6,0)</f>
        <v>215/45R18</v>
      </c>
      <c r="AW126" s="232">
        <f>VLOOKUP(AQ:AQ,[1]MICHELIN!$B:$O,7,0)</f>
        <v>36700</v>
      </c>
      <c r="AX126" s="233">
        <f>VLOOKUP(AQ:AQ,[1]MICHELIN!$B:$K,8,0)</f>
        <v>15790</v>
      </c>
      <c r="AY126" s="233">
        <f>VLOOKUP(AQ:AQ,[1]MICHELIN!$B:$K,9,0)</f>
        <v>0</v>
      </c>
      <c r="AZ126" s="233">
        <f>VLOOKUP(AQ:AQ,[1]MICHELIN!$B:$K,10,0)</f>
        <v>0</v>
      </c>
      <c r="BA126" s="233">
        <f>VLOOKUP(AQ:AQ,[1]MICHELIN!$B:$O,11,0)</f>
        <v>22480</v>
      </c>
      <c r="BB126" s="233">
        <f>VLOOKUP(AQ:AQ,[1]MICHELIN!$B:$O,12,0)</f>
        <v>19618.181818181816</v>
      </c>
      <c r="BC126" s="233">
        <f t="shared" si="63"/>
        <v>900</v>
      </c>
      <c r="BD126" s="204" t="s">
        <v>3387</v>
      </c>
      <c r="BE126" s="192" t="s">
        <v>333</v>
      </c>
      <c r="BF126" s="133" t="str">
        <f>IFERROR(VLOOKUP(BE:BE,Q商品!B:E,4,0),"")</f>
        <v>2023年製 Primacy 4 215/45R18 93W XL サマータイヤ 最短当日発送</v>
      </c>
      <c r="BG126" s="133" t="str">
        <f>IFERROR(VLOOKUP(AQ:AQ,在庫!B:M,12,0),"")</f>
        <v/>
      </c>
      <c r="BH126" s="133" t="str">
        <f>IFERROR(VLOOKUP(AQ:AQ,在庫!B:L,10,0),"")</f>
        <v/>
      </c>
      <c r="BI126" s="234">
        <f>VLOOKUP(AQ:AQ,[1]MICHELIN!$B:$AH,32,0)</f>
        <v>605880296</v>
      </c>
      <c r="BJ126" s="234">
        <f>VLOOKUP(AQ:AQ,[1]MICHELIN!$B:$AH,33,0)</f>
        <v>605880351</v>
      </c>
      <c r="BK126" s="191"/>
      <c r="BL126" s="191"/>
      <c r="BM126" s="191"/>
      <c r="BN126" s="443"/>
      <c r="BO126" s="191"/>
      <c r="BP126" s="191"/>
      <c r="BQ126" s="191"/>
      <c r="BR126" s="191"/>
      <c r="BS126" s="191"/>
      <c r="BT126" s="191"/>
      <c r="BU126" s="191"/>
      <c r="BV126" s="191"/>
      <c r="BW126" s="191"/>
      <c r="BX126" s="191"/>
    </row>
    <row r="127" spans="1:76" s="11" customFormat="1" ht="19.5" customHeight="1">
      <c r="A127" s="11">
        <f t="shared" si="39"/>
        <v>1</v>
      </c>
      <c r="B127" s="239">
        <f t="shared" si="40"/>
        <v>2156016159046</v>
      </c>
      <c r="C127" s="225">
        <f t="shared" si="41"/>
        <v>3</v>
      </c>
      <c r="D127" s="11" t="s">
        <v>4059</v>
      </c>
      <c r="E127" s="358" t="s">
        <v>855</v>
      </c>
      <c r="F127" s="158" t="s">
        <v>5910</v>
      </c>
      <c r="G127" s="132" t="str">
        <f t="shared" si="42"/>
        <v>16</v>
      </c>
      <c r="H127" s="225">
        <v>0</v>
      </c>
      <c r="I127" s="225">
        <f t="shared" si="43"/>
        <v>0</v>
      </c>
      <c r="J127" s="131"/>
      <c r="K127" s="132" t="s">
        <v>1749</v>
      </c>
      <c r="L127" s="132">
        <v>19</v>
      </c>
      <c r="M127" s="134"/>
      <c r="N127" s="226"/>
      <c r="O127" s="226"/>
      <c r="P127" s="227"/>
      <c r="Q127" s="228">
        <f t="shared" si="64"/>
        <v>-2.7272727272727271</v>
      </c>
      <c r="R127" s="143">
        <f t="shared" si="65"/>
        <v>4148</v>
      </c>
      <c r="S127" s="192">
        <v>1074476079</v>
      </c>
      <c r="T127" s="285" t="s">
        <v>7913</v>
      </c>
      <c r="U127" s="189">
        <f t="shared" si="46"/>
        <v>13935</v>
      </c>
      <c r="V127" s="11">
        <v>900</v>
      </c>
      <c r="W127" s="229">
        <v>14835</v>
      </c>
      <c r="X127" s="135">
        <f t="shared" si="47"/>
        <v>11310</v>
      </c>
      <c r="Y127" s="230">
        <f t="shared" si="48"/>
        <v>13483.636363636362</v>
      </c>
      <c r="Z127" s="141" t="str">
        <f t="shared" si="49"/>
        <v/>
      </c>
      <c r="AA127" s="136">
        <f t="shared" si="50"/>
        <v>0.16120550161812289</v>
      </c>
      <c r="AB127" s="144" t="s">
        <v>14114</v>
      </c>
      <c r="AC127" s="144"/>
      <c r="AD127" s="184">
        <f t="shared" si="77"/>
        <v>13661</v>
      </c>
      <c r="AE127" s="182">
        <f t="shared" si="78"/>
        <v>15012</v>
      </c>
      <c r="AF127" s="128">
        <f t="shared" si="67"/>
        <v>1351.08</v>
      </c>
      <c r="AG127" s="129">
        <f t="shared" si="68"/>
        <v>274.07999999999993</v>
      </c>
      <c r="AH127" s="130">
        <f t="shared" si="69"/>
        <v>1.8257394084732211E-2</v>
      </c>
      <c r="AI127" s="137">
        <f t="shared" si="70"/>
        <v>1077</v>
      </c>
      <c r="AJ127" s="138">
        <f t="shared" si="71"/>
        <v>7.1742605915267779E-2</v>
      </c>
      <c r="AK127" s="138">
        <f t="shared" si="72"/>
        <v>0.14294810753339068</v>
      </c>
      <c r="AM127" s="11">
        <f t="shared" si="73"/>
        <v>12159.8</v>
      </c>
      <c r="AN127" s="412">
        <f t="shared" si="74"/>
        <v>11051.636363636362</v>
      </c>
      <c r="AO127" s="412">
        <f t="shared" si="75"/>
        <v>-258.36363636363785</v>
      </c>
      <c r="AP127" s="413">
        <f t="shared" si="76"/>
        <v>-2.3377862595419987E-2</v>
      </c>
      <c r="AQ127" s="192">
        <v>2156016159046</v>
      </c>
      <c r="AR127" s="192">
        <f>VLOOKUP(AQ:AQ,[1]MICHELIN!$B:$O,2,0)</f>
        <v>4985009700280</v>
      </c>
      <c r="AS127" s="192" t="str">
        <f>VLOOKUP(AQ:AQ,[1]MICHELIN!$B:$O,3,0)</f>
        <v>711800</v>
      </c>
      <c r="AT127" s="231" t="str">
        <f>VLOOKUP(AQ:AQ,[1]MICHELIN!$B:$O,4,0)</f>
        <v>PRIMACY4</v>
      </c>
      <c r="AU127" s="231" t="str">
        <f>VLOOKUP(AQ:AQ,[1]MICHELIN!$B:$O,5,0)</f>
        <v>215/60R16 99V XL（在庫限り）</v>
      </c>
      <c r="AV127" s="232" t="str">
        <f>VLOOKUP(AQ:AQ,[1]MICHELIN!$B:$O,6,0)</f>
        <v>215/60R16</v>
      </c>
      <c r="AW127" s="232">
        <f>VLOOKUP(AQ:AQ,[1]MICHELIN!$B:$O,7,0)</f>
        <v>26300</v>
      </c>
      <c r="AX127" s="233">
        <f>VLOOKUP(AQ:AQ,[1]MICHELIN!$B:$K,8,0)</f>
        <v>11310</v>
      </c>
      <c r="AY127" s="233">
        <f>VLOOKUP(AQ:AQ,[1]MICHELIN!$B:$K,9,0)</f>
        <v>3</v>
      </c>
      <c r="AZ127" s="233">
        <f>VLOOKUP(AQ:AQ,[1]MICHELIN!$B:$K,10,0)</f>
        <v>0</v>
      </c>
      <c r="BA127" s="233">
        <f>VLOOKUP(AQ:AQ,[1]MICHELIN!$B:$O,11,0)</f>
        <v>11980</v>
      </c>
      <c r="BB127" s="233">
        <f>VLOOKUP(AQ:AQ,[1]MICHELIN!$B:$O,12,0)</f>
        <v>9936.363636363636</v>
      </c>
      <c r="BC127" s="233">
        <f t="shared" si="63"/>
        <v>1050</v>
      </c>
      <c r="BD127" s="204" t="s">
        <v>3387</v>
      </c>
      <c r="BE127" s="192" t="s">
        <v>334</v>
      </c>
      <c r="BF127" s="133" t="str">
        <f>IFERROR(VLOOKUP(BE:BE,Q商品!B:E,4,0),"")</f>
        <v>2022年製 Primacy 4 215/60R16 99V XL サマータイヤ 最短当日発送</v>
      </c>
      <c r="BG127" s="133" t="str">
        <f>IFERROR(VLOOKUP(AQ:AQ,在庫!B:M,12,0),"")</f>
        <v/>
      </c>
      <c r="BH127" s="133" t="str">
        <f>IFERROR(VLOOKUP(AQ:AQ,在庫!B:L,10,0),"")</f>
        <v/>
      </c>
      <c r="BI127" s="234">
        <f>VLOOKUP(AQ:AQ,[1]MICHELIN!$B:$AH,32,0)</f>
        <v>605880305</v>
      </c>
      <c r="BJ127" s="234">
        <f>VLOOKUP(AQ:AQ,[1]MICHELIN!$B:$AH,33,0)</f>
        <v>605880360</v>
      </c>
      <c r="BK127" s="191"/>
      <c r="BL127" s="191"/>
      <c r="BM127" s="191"/>
      <c r="BN127" s="191"/>
      <c r="BO127" s="191"/>
      <c r="BP127" s="191"/>
      <c r="BQ127" s="191"/>
      <c r="BR127" s="191"/>
      <c r="BS127" s="191"/>
      <c r="BT127" s="191"/>
      <c r="BU127" s="191"/>
      <c r="BV127" s="191"/>
      <c r="BW127" s="191"/>
      <c r="BX127" s="191"/>
    </row>
    <row r="128" spans="1:76" s="11" customFormat="1" ht="19.5" customHeight="1">
      <c r="A128" s="237">
        <f t="shared" si="39"/>
        <v>1</v>
      </c>
      <c r="B128" s="249">
        <f t="shared" si="40"/>
        <v>2254018159719</v>
      </c>
      <c r="C128" s="225">
        <f t="shared" si="41"/>
        <v>0</v>
      </c>
      <c r="D128" s="11" t="s">
        <v>4059</v>
      </c>
      <c r="E128" s="358" t="s">
        <v>857</v>
      </c>
      <c r="F128" s="158" t="s">
        <v>7101</v>
      </c>
      <c r="G128" s="132" t="str">
        <f t="shared" si="42"/>
        <v>18</v>
      </c>
      <c r="H128" s="225">
        <v>0</v>
      </c>
      <c r="I128" s="225">
        <f t="shared" si="43"/>
        <v>0</v>
      </c>
      <c r="J128" s="131"/>
      <c r="K128" s="132" t="s">
        <v>1749</v>
      </c>
      <c r="L128" s="132">
        <v>20</v>
      </c>
      <c r="M128" s="134"/>
      <c r="N128" s="226"/>
      <c r="O128" s="226"/>
      <c r="P128" s="227"/>
      <c r="Q128" s="228">
        <f t="shared" si="64"/>
        <v>0</v>
      </c>
      <c r="R128" s="143" t="str">
        <f t="shared" si="65"/>
        <v/>
      </c>
      <c r="S128" s="238">
        <v>1074476739</v>
      </c>
      <c r="T128" s="288" t="s">
        <v>6628</v>
      </c>
      <c r="U128" s="189">
        <f t="shared" si="46"/>
        <v>-900</v>
      </c>
      <c r="V128" s="11">
        <v>900</v>
      </c>
      <c r="W128" s="229"/>
      <c r="X128" s="135">
        <f t="shared" si="47"/>
        <v>12555</v>
      </c>
      <c r="Y128" s="230">
        <f t="shared" si="48"/>
        <v>0</v>
      </c>
      <c r="Z128" s="141" t="str">
        <f t="shared" si="49"/>
        <v/>
      </c>
      <c r="AA128" s="136" t="str">
        <f t="shared" si="50"/>
        <v/>
      </c>
      <c r="AB128" s="309" t="s">
        <v>14114</v>
      </c>
      <c r="AC128" s="144"/>
      <c r="AD128" s="184">
        <f t="shared" si="77"/>
        <v>-882</v>
      </c>
      <c r="AE128" s="182">
        <f t="shared" si="78"/>
        <v>-969</v>
      </c>
      <c r="AF128" s="128">
        <f t="shared" si="67"/>
        <v>-87.21</v>
      </c>
      <c r="AG128" s="129">
        <f t="shared" si="68"/>
        <v>-18.209999999999994</v>
      </c>
      <c r="AH128" s="130">
        <f t="shared" si="69"/>
        <v>1.8792569659442718E-2</v>
      </c>
      <c r="AI128" s="137">
        <f t="shared" si="70"/>
        <v>-69</v>
      </c>
      <c r="AJ128" s="138">
        <f t="shared" si="71"/>
        <v>7.1207430340557279E-2</v>
      </c>
      <c r="AK128" s="138" t="str">
        <f t="shared" si="72"/>
        <v/>
      </c>
      <c r="AL128" s="11" t="s">
        <v>13397</v>
      </c>
      <c r="AM128" s="11">
        <f t="shared" si="73"/>
        <v>-785.1</v>
      </c>
      <c r="AN128" s="412">
        <f t="shared" si="74"/>
        <v>-713.72727272727263</v>
      </c>
      <c r="AO128" s="412">
        <f t="shared" si="75"/>
        <v>-13268.727272727272</v>
      </c>
      <c r="AP128" s="413">
        <f t="shared" si="76"/>
        <v>18.590752770347727</v>
      </c>
      <c r="AQ128" s="192">
        <v>2254018159719</v>
      </c>
      <c r="AR128" s="192">
        <f>VLOOKUP(AQ:AQ,[1]MICHELIN!$B:$O,2,0)</f>
        <v>4985009687079</v>
      </c>
      <c r="AS128" s="192" t="str">
        <f>VLOOKUP(AQ:AQ,[1]MICHELIN!$B:$O,3,0)</f>
        <v/>
      </c>
      <c r="AT128" s="231" t="str">
        <f>VLOOKUP(AQ:AQ,[1]MICHELIN!$B:$O,4,0)</f>
        <v>Pilot Sport 4（並行）</v>
      </c>
      <c r="AU128" s="231" t="str">
        <f>VLOOKUP(AQ:AQ,[1]MICHELIN!$B:$O,5,0)</f>
        <v>225/40R18 92Y XL</v>
      </c>
      <c r="AV128" s="232" t="str">
        <f>VLOOKUP(AQ:AQ,[1]MICHELIN!$B:$O,6,0)</f>
        <v>225/40R18</v>
      </c>
      <c r="AW128" s="232" t="str">
        <f>VLOOKUP(AQ:AQ,[1]MICHELIN!$B:$O,7,0)</f>
        <v/>
      </c>
      <c r="AX128" s="233">
        <f>VLOOKUP(AQ:AQ,[1]MICHELIN!$B:$K,8,0)</f>
        <v>12555</v>
      </c>
      <c r="AY128" s="233">
        <f>VLOOKUP(AQ:AQ,[1]MICHELIN!$B:$K,9,0)</f>
        <v>0</v>
      </c>
      <c r="AZ128" s="233">
        <f>VLOOKUP(AQ:AQ,[1]MICHELIN!$B:$K,10,0)</f>
        <v>0</v>
      </c>
      <c r="BA128" s="233">
        <f>VLOOKUP(AQ:AQ,[1]MICHELIN!$B:$O,11,0)</f>
        <v>16800</v>
      </c>
      <c r="BB128" s="233">
        <f>VLOOKUP(AQ:AQ,[1]MICHELIN!$B:$O,12,0)</f>
        <v>14795.454545454544</v>
      </c>
      <c r="BC128" s="233">
        <f t="shared" si="63"/>
        <v>525</v>
      </c>
      <c r="BD128" s="204" t="s">
        <v>3388</v>
      </c>
      <c r="BE128" s="195" t="s">
        <v>1793</v>
      </c>
      <c r="BF128" s="133" t="str">
        <f>IFERROR(VLOOKUP(BE:BE,Q商品!B:E,4,0),"")</f>
        <v>2021年製 Primacy 4 225/40R18 92Y XL サマータイヤ 最短当日発送</v>
      </c>
      <c r="BG128" s="133" t="str">
        <f>IFERROR(VLOOKUP(AQ:AQ,在庫!B:M,12,0),"")</f>
        <v/>
      </c>
      <c r="BH128" s="133" t="str">
        <f>IFERROR(VLOOKUP(AQ:AQ,在庫!B:L,10,0),"")</f>
        <v/>
      </c>
      <c r="BI128" s="234" t="str">
        <f>VLOOKUP(AQ:AQ,[1]MICHELIN!$B:$AH,32,0)</f>
        <v/>
      </c>
      <c r="BJ128" s="234" t="str">
        <f>VLOOKUP(AQ:AQ,[1]MICHELIN!$B:$AH,33,0)</f>
        <v/>
      </c>
      <c r="BK128" s="191"/>
      <c r="BL128" s="191"/>
      <c r="BM128" s="191"/>
      <c r="BN128" s="443"/>
      <c r="BO128" s="191"/>
      <c r="BP128" s="191"/>
      <c r="BQ128" s="191"/>
      <c r="BR128" s="191"/>
      <c r="BS128" s="191"/>
      <c r="BT128" s="191"/>
      <c r="BU128" s="191"/>
      <c r="BV128" s="191"/>
      <c r="BW128" s="191"/>
      <c r="BX128" s="191"/>
    </row>
    <row r="129" spans="1:76" s="11" customFormat="1" ht="19.5" customHeight="1">
      <c r="A129" s="237">
        <f t="shared" si="39"/>
        <v>1</v>
      </c>
      <c r="B129" s="249">
        <f t="shared" si="40"/>
        <v>2354018159730</v>
      </c>
      <c r="C129" s="225">
        <f t="shared" si="41"/>
        <v>0</v>
      </c>
      <c r="D129" s="11" t="s">
        <v>4059</v>
      </c>
      <c r="E129" s="358" t="s">
        <v>862</v>
      </c>
      <c r="F129" s="158" t="s">
        <v>7102</v>
      </c>
      <c r="G129" s="132" t="str">
        <f t="shared" si="42"/>
        <v>18</v>
      </c>
      <c r="H129" s="225">
        <v>3</v>
      </c>
      <c r="I129" s="225">
        <f t="shared" si="43"/>
        <v>3</v>
      </c>
      <c r="J129" s="131"/>
      <c r="K129" s="132" t="s">
        <v>1749</v>
      </c>
      <c r="L129" s="132">
        <v>28</v>
      </c>
      <c r="M129" s="134"/>
      <c r="N129" s="226"/>
      <c r="O129" s="226"/>
      <c r="P129" s="227"/>
      <c r="Q129" s="228">
        <f t="shared" si="64"/>
        <v>0</v>
      </c>
      <c r="R129" s="143" t="str">
        <f t="shared" si="65"/>
        <v/>
      </c>
      <c r="S129" s="238"/>
      <c r="T129" s="287"/>
      <c r="U129" s="189">
        <f t="shared" si="46"/>
        <v>0</v>
      </c>
      <c r="W129" s="229"/>
      <c r="X129" s="135">
        <f t="shared" si="47"/>
        <v>15773</v>
      </c>
      <c r="Y129" s="230">
        <f t="shared" si="48"/>
        <v>0</v>
      </c>
      <c r="Z129" s="141" t="str">
        <f t="shared" si="49"/>
        <v/>
      </c>
      <c r="AA129" s="136" t="str">
        <f t="shared" si="50"/>
        <v/>
      </c>
      <c r="AB129" s="144" t="s">
        <v>14114</v>
      </c>
      <c r="AC129" s="144"/>
      <c r="AD129" s="184">
        <f t="shared" si="77"/>
        <v>0</v>
      </c>
      <c r="AE129" s="182">
        <f t="shared" si="78"/>
        <v>0</v>
      </c>
      <c r="AF129" s="128">
        <f t="shared" si="67"/>
        <v>0</v>
      </c>
      <c r="AG129" s="129">
        <f t="shared" si="68"/>
        <v>0</v>
      </c>
      <c r="AH129" s="130" t="str">
        <f t="shared" si="69"/>
        <v/>
      </c>
      <c r="AI129" s="137">
        <f t="shared" si="70"/>
        <v>0</v>
      </c>
      <c r="AJ129" s="138" t="str">
        <f t="shared" si="71"/>
        <v/>
      </c>
      <c r="AK129" s="138" t="str">
        <f t="shared" si="72"/>
        <v/>
      </c>
      <c r="AM129" s="11">
        <f t="shared" si="73"/>
        <v>0</v>
      </c>
      <c r="AN129" s="412">
        <f t="shared" si="74"/>
        <v>0</v>
      </c>
      <c r="AO129" s="412">
        <f t="shared" si="75"/>
        <v>-15773</v>
      </c>
      <c r="AP129" s="413" t="e">
        <f t="shared" si="76"/>
        <v>#DIV/0!</v>
      </c>
      <c r="AQ129" s="192">
        <v>2354018159730</v>
      </c>
      <c r="AR129" s="192">
        <f>VLOOKUP(AQ:AQ,[1]MICHELIN!$B:$O,2,0)</f>
        <v>4985009701553</v>
      </c>
      <c r="AS129" s="192" t="str">
        <f>VLOOKUP(AQ:AQ,[1]MICHELIN!$B:$O,3,0)</f>
        <v/>
      </c>
      <c r="AT129" s="231" t="str">
        <f>VLOOKUP(AQ:AQ,[1]MICHELIN!$B:$O,4,0)</f>
        <v>PRIMACY4（並行）</v>
      </c>
      <c r="AU129" s="231" t="str">
        <f>VLOOKUP(AQ:AQ,[1]MICHELIN!$B:$O,5,0)</f>
        <v>235/40R18 91W</v>
      </c>
      <c r="AV129" s="232" t="str">
        <f>VLOOKUP(AQ:AQ,[1]MICHELIN!$B:$O,6,0)</f>
        <v>235/40R18</v>
      </c>
      <c r="AW129" s="232" t="str">
        <f>VLOOKUP(AQ:AQ,[1]MICHELIN!$B:$O,7,0)</f>
        <v/>
      </c>
      <c r="AX129" s="233">
        <f>VLOOKUP(AQ:AQ,[1]MICHELIN!$B:$K,8,0)</f>
        <v>15773</v>
      </c>
      <c r="AY129" s="233">
        <f>VLOOKUP(AQ:AQ,[1]MICHELIN!$B:$K,9,0)</f>
        <v>0</v>
      </c>
      <c r="AZ129" s="233">
        <f>VLOOKUP(AQ:AQ,[1]MICHELIN!$B:$K,10,0)</f>
        <v>3</v>
      </c>
      <c r="BA129" s="233">
        <f>VLOOKUP(AQ:AQ,[1]MICHELIN!$B:$O,11,0)</f>
        <v>23980</v>
      </c>
      <c r="BB129" s="233">
        <f>VLOOKUP(AQ:AQ,[1]MICHELIN!$B:$O,12,0)</f>
        <v>20845.454545454544</v>
      </c>
      <c r="BC129" s="233">
        <f t="shared" si="63"/>
        <v>1050</v>
      </c>
      <c r="BD129" s="204" t="s">
        <v>3388</v>
      </c>
      <c r="BE129" s="192"/>
      <c r="BF129" s="133" t="str">
        <f>IFERROR(VLOOKUP(BE:BE,Q商品!B:E,4,0),"")</f>
        <v/>
      </c>
      <c r="BG129" s="133" t="str">
        <f>IFERROR(VLOOKUP(AQ:AQ,在庫!B:M,12,0),"")</f>
        <v>2022年製</v>
      </c>
      <c r="BH129" s="133">
        <f>IFERROR(VLOOKUP(AQ:AQ,在庫!B:L,10,0),"")</f>
        <v>2</v>
      </c>
      <c r="BI129" s="234" t="str">
        <f>VLOOKUP(AQ:AQ,[1]MICHELIN!$B:$AH,32,0)</f>
        <v/>
      </c>
      <c r="BJ129" s="234" t="str">
        <f>VLOOKUP(AQ:AQ,[1]MICHELIN!$B:$AH,33,0)</f>
        <v/>
      </c>
      <c r="BK129" s="191"/>
      <c r="BL129" s="191"/>
      <c r="BM129" s="191"/>
      <c r="BN129" s="191"/>
      <c r="BO129" s="191"/>
      <c r="BP129" s="191"/>
      <c r="BQ129" s="191"/>
      <c r="BR129" s="191"/>
      <c r="BS129" s="191"/>
      <c r="BT129" s="191"/>
      <c r="BU129" s="191"/>
      <c r="BV129" s="191"/>
      <c r="BW129" s="191"/>
      <c r="BX129" s="191"/>
    </row>
    <row r="130" spans="1:76" s="11" customFormat="1" ht="19.5" customHeight="1">
      <c r="A130" s="11">
        <f t="shared" si="39"/>
        <v>1</v>
      </c>
      <c r="B130" s="239">
        <f t="shared" si="40"/>
        <v>2355017159042</v>
      </c>
      <c r="C130" s="225">
        <f t="shared" si="41"/>
        <v>4</v>
      </c>
      <c r="D130" s="11" t="s">
        <v>4059</v>
      </c>
      <c r="E130" s="11" t="s">
        <v>866</v>
      </c>
      <c r="F130" s="158" t="s">
        <v>5881</v>
      </c>
      <c r="G130" s="132" t="str">
        <f t="shared" si="42"/>
        <v>17</v>
      </c>
      <c r="H130" s="225">
        <v>8</v>
      </c>
      <c r="I130" s="225">
        <f t="shared" si="43"/>
        <v>8</v>
      </c>
      <c r="J130" s="131">
        <v>1449</v>
      </c>
      <c r="K130" s="132" t="s">
        <v>1749</v>
      </c>
      <c r="L130" s="132">
        <v>30</v>
      </c>
      <c r="M130" s="134" t="s">
        <v>1780</v>
      </c>
      <c r="N130" s="226" t="s">
        <v>14261</v>
      </c>
      <c r="O130" s="226" t="s">
        <v>1777</v>
      </c>
      <c r="P130" s="227">
        <v>21700</v>
      </c>
      <c r="Q130" s="228">
        <f t="shared" si="64"/>
        <v>19723.63636363636</v>
      </c>
      <c r="R130" s="143">
        <f t="shared" si="65"/>
        <v>0.12997787610619455</v>
      </c>
      <c r="S130" s="192">
        <v>1074476590</v>
      </c>
      <c r="T130" s="285" t="s">
        <v>6629</v>
      </c>
      <c r="U130" s="189">
        <f t="shared" si="46"/>
        <v>21700</v>
      </c>
      <c r="W130" s="229">
        <v>21700</v>
      </c>
      <c r="X130" s="135">
        <f t="shared" si="47"/>
        <v>17160</v>
      </c>
      <c r="Y130" s="230">
        <f t="shared" si="48"/>
        <v>19723.63636363636</v>
      </c>
      <c r="Z130" s="141">
        <f t="shared" si="49"/>
        <v>7.7327188940092162E-2</v>
      </c>
      <c r="AA130" s="136">
        <f t="shared" si="50"/>
        <v>0.12997787610619455</v>
      </c>
      <c r="AB130" s="144" t="s">
        <v>14340</v>
      </c>
      <c r="AC130" s="144"/>
      <c r="AD130" s="184">
        <f t="shared" si="77"/>
        <v>21274</v>
      </c>
      <c r="AE130" s="182">
        <f t="shared" si="78"/>
        <v>23378</v>
      </c>
      <c r="AF130" s="128">
        <f t="shared" si="67"/>
        <v>2104.02</v>
      </c>
      <c r="AG130" s="129">
        <f t="shared" si="68"/>
        <v>426.02</v>
      </c>
      <c r="AH130" s="130">
        <f t="shared" si="69"/>
        <v>1.8223115749850284E-2</v>
      </c>
      <c r="AI130" s="137">
        <f t="shared" si="70"/>
        <v>1678</v>
      </c>
      <c r="AJ130" s="138">
        <f t="shared" si="71"/>
        <v>7.177688425014972E-2</v>
      </c>
      <c r="AK130" s="138">
        <f t="shared" si="72"/>
        <v>0.11175476035634427</v>
      </c>
      <c r="AM130" s="11">
        <f t="shared" si="73"/>
        <v>18936.2</v>
      </c>
      <c r="AN130" s="412">
        <f t="shared" si="74"/>
        <v>17211.090909090908</v>
      </c>
      <c r="AO130" s="412">
        <f t="shared" si="75"/>
        <v>51.090909090908099</v>
      </c>
      <c r="AP130" s="413">
        <f t="shared" si="76"/>
        <v>2.9684875503110525E-3</v>
      </c>
      <c r="AQ130" s="192">
        <v>2355017159042</v>
      </c>
      <c r="AR130" s="192">
        <f>VLOOKUP(AQ:AQ,[1]MICHELIN!$B:$O,2,0)</f>
        <v>4985009700167</v>
      </c>
      <c r="AS130" s="192" t="str">
        <f>VLOOKUP(AQ:AQ,[1]MICHELIN!$B:$O,3,0)</f>
        <v>711690</v>
      </c>
      <c r="AT130" s="231" t="str">
        <f>VLOOKUP(AQ:AQ,[1]MICHELIN!$B:$O,4,0)</f>
        <v>PRIMACY4</v>
      </c>
      <c r="AU130" s="231" t="str">
        <f>VLOOKUP(AQ:AQ,[1]MICHELIN!$B:$O,5,0)</f>
        <v>235/50R17 96W</v>
      </c>
      <c r="AV130" s="232" t="str">
        <f>VLOOKUP(AQ:AQ,[1]MICHELIN!$B:$O,6,0)</f>
        <v>235/50R17</v>
      </c>
      <c r="AW130" s="232">
        <f>VLOOKUP(AQ:AQ,[1]MICHELIN!$B:$O,7,0)</f>
        <v>39900</v>
      </c>
      <c r="AX130" s="233">
        <f>VLOOKUP(AQ:AQ,[1]MICHELIN!$B:$K,8,0)</f>
        <v>17160</v>
      </c>
      <c r="AY130" s="233">
        <f>VLOOKUP(AQ:AQ,[1]MICHELIN!$B:$K,9,0)</f>
        <v>4</v>
      </c>
      <c r="AZ130" s="233">
        <f>VLOOKUP(AQ:AQ,[1]MICHELIN!$B:$K,10,0)</f>
        <v>8</v>
      </c>
      <c r="BA130" s="233">
        <f>VLOOKUP(AQ:AQ,[1]MICHELIN!$B:$O,11,0)</f>
        <v>23370</v>
      </c>
      <c r="BB130" s="233">
        <f>VLOOKUP(AQ:AQ,[1]MICHELIN!$B:$O,12,0)</f>
        <v>20290.909090909088</v>
      </c>
      <c r="BC130" s="233">
        <f t="shared" si="63"/>
        <v>1050</v>
      </c>
      <c r="BD130" s="204" t="s">
        <v>3387</v>
      </c>
      <c r="BE130" s="192" t="s">
        <v>335</v>
      </c>
      <c r="BF130" s="133" t="str">
        <f>IFERROR(VLOOKUP(BE:BE,Q商品!B:E,4,0),"")</f>
        <v>2023年製 Primacy 4 235/50R17 96W サマータイヤ 最短当日発送</v>
      </c>
      <c r="BG130" s="133" t="str">
        <f>IFERROR(VLOOKUP(AQ:AQ,在庫!B:M,12,0),"")</f>
        <v>2023年製</v>
      </c>
      <c r="BH130" s="133">
        <f>IFERROR(VLOOKUP(AQ:AQ,在庫!B:L,10,0),"")</f>
        <v>2</v>
      </c>
      <c r="BI130" s="234">
        <f>VLOOKUP(AQ:AQ,[1]MICHELIN!$B:$AH,32,0)</f>
        <v>605880302</v>
      </c>
      <c r="BJ130" s="234">
        <f>VLOOKUP(AQ:AQ,[1]MICHELIN!$B:$AH,33,0)</f>
        <v>605880357</v>
      </c>
      <c r="BK130" s="191"/>
      <c r="BL130" s="191"/>
      <c r="BM130" s="191"/>
      <c r="BN130" s="191"/>
      <c r="BO130" s="191"/>
      <c r="BP130" s="191"/>
      <c r="BQ130" s="191"/>
      <c r="BR130" s="191"/>
      <c r="BS130" s="191"/>
      <c r="BT130" s="191"/>
      <c r="BU130" s="191"/>
      <c r="BV130" s="191"/>
      <c r="BW130" s="191"/>
      <c r="BX130" s="191"/>
    </row>
    <row r="131" spans="1:76" s="11" customFormat="1" ht="19.5" customHeight="1">
      <c r="A131" s="11">
        <f t="shared" ref="A131:A194" si="79">COUNTIF(E:E,E131)</f>
        <v>1</v>
      </c>
      <c r="B131" s="239">
        <f t="shared" ref="B131:B194" si="80">AQ131</f>
        <v>2355018159140</v>
      </c>
      <c r="C131" s="225">
        <f t="shared" ref="C131:C194" si="81">AY131</f>
        <v>21</v>
      </c>
      <c r="D131" s="11" t="s">
        <v>4059</v>
      </c>
      <c r="E131" s="453" t="s">
        <v>14175</v>
      </c>
      <c r="F131" s="158" t="s">
        <v>5882</v>
      </c>
      <c r="G131" s="132" t="str">
        <f t="shared" ref="G131:G194" si="82">MID(AQ:AQ,6,2)</f>
        <v>18</v>
      </c>
      <c r="H131" s="225">
        <v>3</v>
      </c>
      <c r="I131" s="225">
        <f t="shared" ref="I131:I194" si="83">AZ131</f>
        <v>3</v>
      </c>
      <c r="J131" s="131"/>
      <c r="K131" s="132" t="s">
        <v>1749</v>
      </c>
      <c r="L131" s="132">
        <v>31</v>
      </c>
      <c r="M131" s="134" t="s">
        <v>3422</v>
      </c>
      <c r="N131" s="226" t="s">
        <v>2006</v>
      </c>
      <c r="O131" s="226">
        <v>0</v>
      </c>
      <c r="P131" s="227">
        <v>23200</v>
      </c>
      <c r="Q131" s="228">
        <f t="shared" ref="Q131:Q162" si="84">(P131-AY131)/1.1</f>
        <v>21071.81818181818</v>
      </c>
      <c r="R131" s="143">
        <f t="shared" ref="R131:R162" si="85">IFERROR((Q131-X131)/Q131,"")</f>
        <v>0.14577850640666112</v>
      </c>
      <c r="S131" s="192">
        <v>1074476592</v>
      </c>
      <c r="T131" s="289" t="s">
        <v>6630</v>
      </c>
      <c r="U131" s="189">
        <f t="shared" ref="U131:U194" si="86">W131-V131</f>
        <v>23200</v>
      </c>
      <c r="W131" s="229">
        <v>23200</v>
      </c>
      <c r="X131" s="135">
        <f t="shared" ref="X131:X194" si="87">AX131</f>
        <v>18000</v>
      </c>
      <c r="Y131" s="230">
        <f t="shared" ref="Y131:Y194" si="88">(W131-AY131)/1.1</f>
        <v>21071.81818181818</v>
      </c>
      <c r="Z131" s="141">
        <f t="shared" ref="Z131:Z194" si="89">IFERROR(-1+(AE131/N131),"")</f>
        <v>7.7327586206896504E-2</v>
      </c>
      <c r="AA131" s="136">
        <f t="shared" ref="AA131:AA194" si="90">IFERROR((Y131-X131)/Y131,"")</f>
        <v>0.14577850640666112</v>
      </c>
      <c r="AB131" s="144" t="s">
        <v>14114</v>
      </c>
      <c r="AC131" s="144"/>
      <c r="AD131" s="184">
        <f t="shared" si="77"/>
        <v>22745</v>
      </c>
      <c r="AE131" s="182">
        <f t="shared" si="78"/>
        <v>24994</v>
      </c>
      <c r="AF131" s="128">
        <f t="shared" ref="AF131:AF162" si="91">AE131*0.09</f>
        <v>2249.46</v>
      </c>
      <c r="AG131" s="129">
        <f t="shared" ref="AG131:AG162" si="92">AF131-AI131</f>
        <v>455.46000000000004</v>
      </c>
      <c r="AH131" s="130">
        <f t="shared" ref="AH131:AH162" si="93">IFERROR(AG131/AE131,"")</f>
        <v>1.8222773465631753E-2</v>
      </c>
      <c r="AI131" s="137">
        <f t="shared" ref="AI131:AI162" si="94">AE131-U131</f>
        <v>1794</v>
      </c>
      <c r="AJ131" s="138">
        <f t="shared" ref="AJ131:AJ162" si="95">IFERROR(AI131/AE131,"")</f>
        <v>7.1777226534368244E-2</v>
      </c>
      <c r="AK131" s="138">
        <f t="shared" ref="AK131:AK162" si="96">IFERROR(AA131-AH131,"")</f>
        <v>0.12755573294102937</v>
      </c>
      <c r="AM131" s="11">
        <f t="shared" ref="AM131:AM162" si="97">AD131-AE131*0.1</f>
        <v>20245.599999999999</v>
      </c>
      <c r="AN131" s="412">
        <f t="shared" ref="AN131:AN162" si="98">(AM131-AY131)/1.1</f>
        <v>18385.999999999996</v>
      </c>
      <c r="AO131" s="412">
        <f t="shared" ref="AO131:AO162" si="99">AN131-X131</f>
        <v>385.99999999999636</v>
      </c>
      <c r="AP131" s="413">
        <f t="shared" ref="AP131:AP162" si="100">AO131/AN131</f>
        <v>2.0994234743826633E-2</v>
      </c>
      <c r="AQ131" s="192">
        <v>2355018159140</v>
      </c>
      <c r="AR131" s="192">
        <f>VLOOKUP(AQ:AQ,[1]MICHELIN!$B:$O,2,0)</f>
        <v>4985009700068</v>
      </c>
      <c r="AS131" s="192" t="str">
        <f>VLOOKUP(AQ:AQ,[1]MICHELIN!$B:$O,3,0)</f>
        <v>711590</v>
      </c>
      <c r="AT131" s="231" t="str">
        <f>VLOOKUP(AQ:AQ,[1]MICHELIN!$B:$O,4,0)</f>
        <v>PRIMACY4</v>
      </c>
      <c r="AU131" s="231" t="str">
        <f>VLOOKUP(AQ:AQ,[1]MICHELIN!$B:$O,5,0)</f>
        <v>235/50R18 101Y XL（在庫限り）</v>
      </c>
      <c r="AV131" s="232" t="str">
        <f>VLOOKUP(AQ:AQ,[1]MICHELIN!$B:$O,6,0)</f>
        <v>235/50R18</v>
      </c>
      <c r="AW131" s="232">
        <f>VLOOKUP(AQ:AQ,[1]MICHELIN!$B:$O,7,0)</f>
        <v>40000</v>
      </c>
      <c r="AX131" s="233">
        <f>VLOOKUP(AQ:AQ,[1]MICHELIN!$B:$K,8,0)</f>
        <v>18000</v>
      </c>
      <c r="AY131" s="233">
        <f>VLOOKUP(AQ:AQ,[1]MICHELIN!$B:$K,9,0)</f>
        <v>21</v>
      </c>
      <c r="AZ131" s="233">
        <f>VLOOKUP(AQ:AQ,[1]MICHELIN!$B:$K,10,0)</f>
        <v>3</v>
      </c>
      <c r="BA131" s="233">
        <f>VLOOKUP(AQ:AQ,[1]MICHELIN!$B:$O,11,0)</f>
        <v>24100</v>
      </c>
      <c r="BB131" s="233">
        <f>VLOOKUP(AQ:AQ,[1]MICHELIN!$B:$O,12,0)</f>
        <v>20954.545454545452</v>
      </c>
      <c r="BC131" s="233">
        <f t="shared" ref="BC131:BC194" si="101">BA131-BB131*1.1</f>
        <v>1050</v>
      </c>
      <c r="BD131" s="204" t="s">
        <v>3387</v>
      </c>
      <c r="BE131" s="192" t="s">
        <v>336</v>
      </c>
      <c r="BF131" s="133" t="str">
        <f>IFERROR(VLOOKUP(BE:BE,Q商品!B:E,4,0),"")</f>
        <v>2023年製 Primacy 4 235/50R18 101Y XL サマータイヤ 最短当日発送</v>
      </c>
      <c r="BG131" s="133" t="str">
        <f>IFERROR(VLOOKUP(AQ:AQ,在庫!B:M,12,0),"")</f>
        <v>2023年製</v>
      </c>
      <c r="BH131" s="133">
        <f>IFERROR(VLOOKUP(AQ:AQ,在庫!B:L,10,0),"")</f>
        <v>1</v>
      </c>
      <c r="BI131" s="234">
        <f>VLOOKUP(AQ:AQ,[1]MICHELIN!$B:$AH,32,0)</f>
        <v>605880298</v>
      </c>
      <c r="BJ131" s="234">
        <f>VLOOKUP(AQ:AQ,[1]MICHELIN!$B:$AH,33,0)</f>
        <v>605880353</v>
      </c>
      <c r="BK131" s="191"/>
      <c r="BL131" s="191"/>
      <c r="BM131" s="191"/>
      <c r="BN131" s="191"/>
      <c r="BO131" s="191"/>
      <c r="BP131" s="191"/>
      <c r="BQ131" s="191"/>
      <c r="BR131" s="191"/>
      <c r="BS131" s="191"/>
      <c r="BT131" s="191"/>
      <c r="BU131" s="191"/>
      <c r="BV131" s="191"/>
      <c r="BW131" s="191"/>
      <c r="BX131" s="191"/>
    </row>
    <row r="132" spans="1:76" s="11" customFormat="1" ht="19.5" customHeight="1">
      <c r="A132" s="11">
        <f t="shared" si="79"/>
        <v>1</v>
      </c>
      <c r="B132" s="239">
        <f t="shared" si="80"/>
        <v>2356016159040</v>
      </c>
      <c r="C132" s="225">
        <f t="shared" si="81"/>
        <v>12</v>
      </c>
      <c r="D132" s="11" t="s">
        <v>4059</v>
      </c>
      <c r="E132" s="11" t="s">
        <v>869</v>
      </c>
      <c r="F132" s="158" t="s">
        <v>5883</v>
      </c>
      <c r="G132" s="132" t="str">
        <f t="shared" si="82"/>
        <v>16</v>
      </c>
      <c r="H132" s="225">
        <v>8</v>
      </c>
      <c r="I132" s="225">
        <f t="shared" si="83"/>
        <v>8</v>
      </c>
      <c r="J132" s="131"/>
      <c r="K132" s="132" t="s">
        <v>1749</v>
      </c>
      <c r="L132" s="132">
        <v>33</v>
      </c>
      <c r="M132" s="134" t="s">
        <v>1780</v>
      </c>
      <c r="N132" s="226" t="s">
        <v>14262</v>
      </c>
      <c r="O132" s="226" t="s">
        <v>1777</v>
      </c>
      <c r="P132" s="227">
        <v>18200</v>
      </c>
      <c r="Q132" s="228">
        <f t="shared" si="84"/>
        <v>16534.545454545452</v>
      </c>
      <c r="R132" s="143">
        <f t="shared" si="85"/>
        <v>0.1417967890917087</v>
      </c>
      <c r="S132" s="192">
        <v>1074476513</v>
      </c>
      <c r="T132" s="285" t="s">
        <v>6631</v>
      </c>
      <c r="U132" s="189">
        <f t="shared" si="86"/>
        <v>18200</v>
      </c>
      <c r="W132" s="229">
        <v>18200</v>
      </c>
      <c r="X132" s="135">
        <f t="shared" si="87"/>
        <v>14190</v>
      </c>
      <c r="Y132" s="230">
        <f t="shared" si="88"/>
        <v>16534.545454545452</v>
      </c>
      <c r="Z132" s="141">
        <f t="shared" si="89"/>
        <v>7.7307692307692299E-2</v>
      </c>
      <c r="AA132" s="136">
        <f t="shared" si="90"/>
        <v>0.1417967890917087</v>
      </c>
      <c r="AB132" s="144" t="s">
        <v>14340</v>
      </c>
      <c r="AC132" s="144"/>
      <c r="AD132" s="184">
        <f t="shared" si="77"/>
        <v>17843</v>
      </c>
      <c r="AE132" s="182">
        <f t="shared" si="78"/>
        <v>19607</v>
      </c>
      <c r="AF132" s="128">
        <f t="shared" si="91"/>
        <v>1764.6299999999999</v>
      </c>
      <c r="AG132" s="129">
        <f t="shared" si="92"/>
        <v>357.62999999999988</v>
      </c>
      <c r="AH132" s="130">
        <f t="shared" si="93"/>
        <v>1.8239914316315595E-2</v>
      </c>
      <c r="AI132" s="137">
        <f t="shared" si="94"/>
        <v>1407</v>
      </c>
      <c r="AJ132" s="138">
        <f t="shared" si="95"/>
        <v>7.1760085683684402E-2</v>
      </c>
      <c r="AK132" s="138">
        <f t="shared" si="96"/>
        <v>0.12355687477539311</v>
      </c>
      <c r="AM132" s="11">
        <f t="shared" si="97"/>
        <v>15882.3</v>
      </c>
      <c r="AN132" s="412">
        <f t="shared" si="98"/>
        <v>14427.545454545452</v>
      </c>
      <c r="AO132" s="412">
        <f t="shared" si="99"/>
        <v>237.54545454545223</v>
      </c>
      <c r="AP132" s="413">
        <f t="shared" si="100"/>
        <v>1.6464717113097892E-2</v>
      </c>
      <c r="AQ132" s="192">
        <v>2356016159040</v>
      </c>
      <c r="AR132" s="192">
        <f>VLOOKUP(AQ:AQ,[1]MICHELIN!$B:$O,2,0)</f>
        <v>4985009700310</v>
      </c>
      <c r="AS132" s="192" t="str">
        <f>VLOOKUP(AQ:AQ,[1]MICHELIN!$B:$O,3,0)</f>
        <v>711830</v>
      </c>
      <c r="AT132" s="231" t="str">
        <f>VLOOKUP(AQ:AQ,[1]MICHELIN!$B:$O,4,0)</f>
        <v>PRIMACY4</v>
      </c>
      <c r="AU132" s="231" t="str">
        <f>VLOOKUP(AQ:AQ,[1]MICHELIN!$B:$O,5,0)</f>
        <v>235/60R16 100V</v>
      </c>
      <c r="AV132" s="232" t="str">
        <f>VLOOKUP(AQ:AQ,[1]MICHELIN!$B:$O,6,0)</f>
        <v>235/60R16</v>
      </c>
      <c r="AW132" s="232">
        <f>VLOOKUP(AQ:AQ,[1]MICHELIN!$B:$O,7,0)</f>
        <v>33000</v>
      </c>
      <c r="AX132" s="233">
        <f>VLOOKUP(AQ:AQ,[1]MICHELIN!$B:$K,8,0)</f>
        <v>14190</v>
      </c>
      <c r="AY132" s="233">
        <f>VLOOKUP(AQ:AQ,[1]MICHELIN!$B:$K,9,0)</f>
        <v>12</v>
      </c>
      <c r="AZ132" s="233">
        <f>VLOOKUP(AQ:AQ,[1]MICHELIN!$B:$K,10,0)</f>
        <v>8</v>
      </c>
      <c r="BA132" s="233">
        <f>VLOOKUP(AQ:AQ,[1]MICHELIN!$B:$O,11,0)</f>
        <v>19980</v>
      </c>
      <c r="BB132" s="233">
        <f>VLOOKUP(AQ:AQ,[1]MICHELIN!$B:$O,12,0)</f>
        <v>17209.090909090908</v>
      </c>
      <c r="BC132" s="233">
        <f t="shared" si="101"/>
        <v>1050</v>
      </c>
      <c r="BD132" s="204" t="s">
        <v>3387</v>
      </c>
      <c r="BE132" s="192" t="s">
        <v>337</v>
      </c>
      <c r="BF132" s="133" t="str">
        <f>IFERROR(VLOOKUP(BE:BE,Q商品!B:E,4,0),"")</f>
        <v>2023年製 Primacy 4 235/60R16 100V サマータイヤ 最短当日発送</v>
      </c>
      <c r="BG132" s="133" t="str">
        <f>IFERROR(VLOOKUP(AQ:AQ,在庫!B:M,12,0),"")</f>
        <v>2023年製</v>
      </c>
      <c r="BH132" s="133">
        <f>IFERROR(VLOOKUP(AQ:AQ,在庫!B:L,10,0),"")</f>
        <v>1</v>
      </c>
      <c r="BI132" s="234">
        <f>VLOOKUP(AQ:AQ,[1]MICHELIN!$B:$AH,32,0)</f>
        <v>605880308</v>
      </c>
      <c r="BJ132" s="234">
        <f>VLOOKUP(AQ:AQ,[1]MICHELIN!$B:$AH,33,0)</f>
        <v>605880363</v>
      </c>
      <c r="BK132" s="191"/>
      <c r="BL132" s="191"/>
      <c r="BM132" s="191"/>
      <c r="BN132" s="191"/>
      <c r="BO132" s="191"/>
      <c r="BP132" s="191"/>
      <c r="BQ132" s="191"/>
      <c r="BR132" s="191"/>
      <c r="BS132" s="191"/>
      <c r="BT132" s="191"/>
      <c r="BU132" s="191"/>
      <c r="BV132" s="191"/>
      <c r="BW132" s="191"/>
      <c r="BX132" s="191"/>
    </row>
    <row r="133" spans="1:76" s="11" customFormat="1" ht="19.5" customHeight="1">
      <c r="A133" s="11">
        <f t="shared" si="79"/>
        <v>1</v>
      </c>
      <c r="B133" s="239">
        <f t="shared" si="80"/>
        <v>2455018159048</v>
      </c>
      <c r="C133" s="225">
        <f t="shared" si="81"/>
        <v>1</v>
      </c>
      <c r="D133" s="11" t="s">
        <v>4059</v>
      </c>
      <c r="E133" s="11" t="s">
        <v>874</v>
      </c>
      <c r="F133" s="158" t="s">
        <v>7103</v>
      </c>
      <c r="G133" s="132" t="str">
        <f t="shared" si="82"/>
        <v>18</v>
      </c>
      <c r="H133" s="225">
        <v>19</v>
      </c>
      <c r="I133" s="225">
        <f t="shared" si="83"/>
        <v>19</v>
      </c>
      <c r="J133" s="131"/>
      <c r="K133" s="132" t="s">
        <v>1749</v>
      </c>
      <c r="L133" s="132">
        <v>37</v>
      </c>
      <c r="M133" s="134" t="s">
        <v>1780</v>
      </c>
      <c r="N133" s="226" t="s">
        <v>3418</v>
      </c>
      <c r="O133" s="226">
        <v>0</v>
      </c>
      <c r="P133" s="227">
        <v>24000</v>
      </c>
      <c r="Q133" s="228">
        <f t="shared" si="84"/>
        <v>21817.272727272724</v>
      </c>
      <c r="R133" s="143">
        <f t="shared" si="85"/>
        <v>0.11492145506062741</v>
      </c>
      <c r="S133" s="192">
        <v>1074476167</v>
      </c>
      <c r="T133" s="289" t="s">
        <v>11933</v>
      </c>
      <c r="U133" s="189">
        <f t="shared" si="86"/>
        <v>24000</v>
      </c>
      <c r="W133" s="229">
        <v>24000</v>
      </c>
      <c r="X133" s="135">
        <f t="shared" si="87"/>
        <v>19310</v>
      </c>
      <c r="Y133" s="230">
        <f t="shared" si="88"/>
        <v>21817.272727272724</v>
      </c>
      <c r="Z133" s="141">
        <f t="shared" si="89"/>
        <v>7.7333333333333254E-2</v>
      </c>
      <c r="AA133" s="136">
        <f t="shared" si="90"/>
        <v>0.11492145506062741</v>
      </c>
      <c r="AB133" s="144" t="s">
        <v>14340</v>
      </c>
      <c r="AC133" s="144"/>
      <c r="AD133" s="184">
        <f t="shared" si="77"/>
        <v>23529</v>
      </c>
      <c r="AE133" s="182">
        <f t="shared" si="78"/>
        <v>25856</v>
      </c>
      <c r="AF133" s="128">
        <f t="shared" si="91"/>
        <v>2327.04</v>
      </c>
      <c r="AG133" s="129">
        <f t="shared" si="92"/>
        <v>471.03999999999996</v>
      </c>
      <c r="AH133" s="130">
        <f t="shared" si="93"/>
        <v>1.8217821782178217E-2</v>
      </c>
      <c r="AI133" s="137">
        <f t="shared" si="94"/>
        <v>1856</v>
      </c>
      <c r="AJ133" s="138">
        <f t="shared" si="95"/>
        <v>7.1782178217821777E-2</v>
      </c>
      <c r="AK133" s="138">
        <f t="shared" si="96"/>
        <v>9.6703633278449191E-2</v>
      </c>
      <c r="AM133" s="11">
        <f t="shared" si="97"/>
        <v>20943.400000000001</v>
      </c>
      <c r="AN133" s="412">
        <f t="shared" si="98"/>
        <v>19038.545454545456</v>
      </c>
      <c r="AO133" s="412">
        <f t="shared" si="99"/>
        <v>-271.45454545454413</v>
      </c>
      <c r="AP133" s="413">
        <f t="shared" si="100"/>
        <v>-1.425815570326221E-2</v>
      </c>
      <c r="AQ133" s="192">
        <v>2455018159048</v>
      </c>
      <c r="AR133" s="192">
        <f>VLOOKUP(AQ:AQ,[1]MICHELIN!$B:$O,2,0)</f>
        <v>4985009700075</v>
      </c>
      <c r="AS133" s="192" t="str">
        <f>VLOOKUP(AQ:AQ,[1]MICHELIN!$B:$O,3,0)</f>
        <v>711600</v>
      </c>
      <c r="AT133" s="231" t="str">
        <f>VLOOKUP(AQ:AQ,[1]MICHELIN!$B:$O,4,0)</f>
        <v>PRIMACY4</v>
      </c>
      <c r="AU133" s="231" t="str">
        <f>VLOOKUP(AQ:AQ,[1]MICHELIN!$B:$O,5,0)</f>
        <v>245/50R18 100W</v>
      </c>
      <c r="AV133" s="232" t="str">
        <f>VLOOKUP(AQ:AQ,[1]MICHELIN!$B:$O,6,0)</f>
        <v>245/50R18</v>
      </c>
      <c r="AW133" s="232">
        <f>VLOOKUP(AQ:AQ,[1]MICHELIN!$B:$O,7,0)</f>
        <v>44900</v>
      </c>
      <c r="AX133" s="233">
        <f>VLOOKUP(AQ:AQ,[1]MICHELIN!$B:$K,8,0)</f>
        <v>19310</v>
      </c>
      <c r="AY133" s="233">
        <f>VLOOKUP(AQ:AQ,[1]MICHELIN!$B:$K,9,0)</f>
        <v>1</v>
      </c>
      <c r="AZ133" s="233">
        <f>VLOOKUP(AQ:AQ,[1]MICHELIN!$B:$K,10,0)</f>
        <v>19</v>
      </c>
      <c r="BA133" s="233">
        <f>VLOOKUP(AQ:AQ,[1]MICHELIN!$B:$O,11,0)</f>
        <v>26250</v>
      </c>
      <c r="BB133" s="233">
        <f>VLOOKUP(AQ:AQ,[1]MICHELIN!$B:$O,12,0)</f>
        <v>22909.090909090908</v>
      </c>
      <c r="BC133" s="233">
        <f t="shared" si="101"/>
        <v>1050</v>
      </c>
      <c r="BD133" s="204" t="s">
        <v>3387</v>
      </c>
      <c r="BE133" s="192" t="s">
        <v>338</v>
      </c>
      <c r="BF133" s="133" t="str">
        <f>IFERROR(VLOOKUP(BE:BE,Q商品!B:E,4,0),"")</f>
        <v>2023年製 Primacy 4 245/50R18 100W サマータイヤ 最短当日発送</v>
      </c>
      <c r="BG133" s="133" t="str">
        <f>IFERROR(VLOOKUP(AQ:AQ,在庫!B:M,12,0),"")</f>
        <v>2023年製</v>
      </c>
      <c r="BH133" s="133">
        <f>IFERROR(VLOOKUP(AQ:AQ,在庫!B:L,10,0),"")</f>
        <v>2</v>
      </c>
      <c r="BI133" s="234">
        <f>VLOOKUP(AQ:AQ,[1]MICHELIN!$B:$AH,32,0)</f>
        <v>605880297</v>
      </c>
      <c r="BJ133" s="234">
        <f>VLOOKUP(AQ:AQ,[1]MICHELIN!$B:$AH,33,0)</f>
        <v>605880352</v>
      </c>
      <c r="BK133" s="191"/>
      <c r="BL133" s="191"/>
      <c r="BM133" s="191"/>
      <c r="BN133" s="191"/>
      <c r="BO133" s="191"/>
      <c r="BP133" s="191"/>
      <c r="BQ133" s="191"/>
      <c r="BR133" s="191"/>
      <c r="BS133" s="191"/>
      <c r="BT133" s="191"/>
      <c r="BU133" s="191"/>
      <c r="BV133" s="191"/>
      <c r="BW133" s="191"/>
      <c r="BX133" s="191"/>
    </row>
    <row r="134" spans="1:76" s="11" customFormat="1" ht="19.5" customHeight="1">
      <c r="A134" s="11">
        <f t="shared" si="79"/>
        <v>1</v>
      </c>
      <c r="B134" s="239">
        <f t="shared" si="80"/>
        <v>2554517159044</v>
      </c>
      <c r="C134" s="225">
        <f t="shared" si="81"/>
        <v>0</v>
      </c>
      <c r="D134" s="11" t="s">
        <v>4059</v>
      </c>
      <c r="E134" s="11" t="s">
        <v>876</v>
      </c>
      <c r="F134" s="158" t="s">
        <v>5884</v>
      </c>
      <c r="G134" s="132" t="str">
        <f t="shared" si="82"/>
        <v>17</v>
      </c>
      <c r="H134" s="225">
        <v>20</v>
      </c>
      <c r="I134" s="225">
        <f t="shared" si="83"/>
        <v>20</v>
      </c>
      <c r="J134" s="131" t="s">
        <v>14231</v>
      </c>
      <c r="K134" s="132" t="s">
        <v>1749</v>
      </c>
      <c r="L134" s="132">
        <v>38</v>
      </c>
      <c r="M134" s="134" t="s">
        <v>1780</v>
      </c>
      <c r="N134" s="226" t="s">
        <v>1990</v>
      </c>
      <c r="O134" s="226" t="s">
        <v>1777</v>
      </c>
      <c r="P134" s="227">
        <v>28000</v>
      </c>
      <c r="Q134" s="228">
        <f t="shared" si="84"/>
        <v>25454.545454545452</v>
      </c>
      <c r="R134" s="143">
        <f t="shared" si="85"/>
        <v>0.13649999999999993</v>
      </c>
      <c r="S134" s="192">
        <v>1074475791</v>
      </c>
      <c r="T134" s="289" t="s">
        <v>6633</v>
      </c>
      <c r="U134" s="189">
        <f t="shared" si="86"/>
        <v>28000</v>
      </c>
      <c r="W134" s="229">
        <v>28000</v>
      </c>
      <c r="X134" s="135">
        <f t="shared" si="87"/>
        <v>21980</v>
      </c>
      <c r="Y134" s="230">
        <f t="shared" si="88"/>
        <v>25454.545454545452</v>
      </c>
      <c r="Z134" s="141">
        <f t="shared" si="89"/>
        <v>7.728571428571418E-2</v>
      </c>
      <c r="AA134" s="136">
        <f t="shared" si="90"/>
        <v>0.13649999999999993</v>
      </c>
      <c r="AB134" s="144" t="s">
        <v>14340</v>
      </c>
      <c r="AC134" s="144"/>
      <c r="AD134" s="184">
        <f t="shared" ref="AD134:AD169" si="102">ROUNDDOWN(U134/1.02,0)</f>
        <v>27450</v>
      </c>
      <c r="AE134" s="182">
        <f t="shared" ref="AE134:AE165" si="103">ROUNDDOWN(AD134/0.91,0)</f>
        <v>30164</v>
      </c>
      <c r="AF134" s="128">
        <f t="shared" si="91"/>
        <v>2714.7599999999998</v>
      </c>
      <c r="AG134" s="129">
        <f t="shared" si="92"/>
        <v>550.75999999999976</v>
      </c>
      <c r="AH134" s="130">
        <f t="shared" si="93"/>
        <v>1.8258851611192142E-2</v>
      </c>
      <c r="AI134" s="137">
        <f t="shared" si="94"/>
        <v>2164</v>
      </c>
      <c r="AJ134" s="138">
        <f t="shared" si="95"/>
        <v>7.1741148388807852E-2</v>
      </c>
      <c r="AK134" s="138">
        <f t="shared" si="96"/>
        <v>0.11824114838880778</v>
      </c>
      <c r="AM134" s="11">
        <f t="shared" si="97"/>
        <v>24433.599999999999</v>
      </c>
      <c r="AN134" s="412">
        <f t="shared" si="98"/>
        <v>22212.363636363632</v>
      </c>
      <c r="AO134" s="412">
        <f t="shared" si="99"/>
        <v>232.36363636363239</v>
      </c>
      <c r="AP134" s="413">
        <f t="shared" si="100"/>
        <v>1.0461004518367971E-2</v>
      </c>
      <c r="AQ134" s="192">
        <v>2554517159044</v>
      </c>
      <c r="AR134" s="192">
        <f>VLOOKUP(AQ:AQ,[1]MICHELIN!$B:$O,2,0)</f>
        <v>4985009700488</v>
      </c>
      <c r="AS134" s="192" t="str">
        <f>VLOOKUP(AQ:AQ,[1]MICHELIN!$B:$O,3,0)</f>
        <v>711990</v>
      </c>
      <c r="AT134" s="231" t="str">
        <f>VLOOKUP(AQ:AQ,[1]MICHELIN!$B:$O,4,0)</f>
        <v>PRIMACY4</v>
      </c>
      <c r="AU134" s="231" t="str">
        <f>VLOOKUP(AQ:AQ,[1]MICHELIN!$B:$O,5,0)</f>
        <v>255/45R17 98W</v>
      </c>
      <c r="AV134" s="232" t="str">
        <f>VLOOKUP(AQ:AQ,[1]MICHELIN!$B:$O,6,0)</f>
        <v>255/45R17</v>
      </c>
      <c r="AW134" s="232">
        <f>VLOOKUP(AQ:AQ,[1]MICHELIN!$B:$O,7,0)</f>
        <v>51100</v>
      </c>
      <c r="AX134" s="233">
        <f>VLOOKUP(AQ:AQ,[1]MICHELIN!$B:$K,8,0)</f>
        <v>21980</v>
      </c>
      <c r="AY134" s="233">
        <f>VLOOKUP(AQ:AQ,[1]MICHELIN!$B:$K,9,0)</f>
        <v>0</v>
      </c>
      <c r="AZ134" s="233">
        <f>VLOOKUP(AQ:AQ,[1]MICHELIN!$B:$K,10,0)</f>
        <v>20</v>
      </c>
      <c r="BA134" s="233">
        <f>VLOOKUP(AQ:AQ,[1]MICHELIN!$B:$O,11,0)</f>
        <v>29640</v>
      </c>
      <c r="BB134" s="233">
        <f>VLOOKUP(AQ:AQ,[1]MICHELIN!$B:$O,12,0)</f>
        <v>25990.909090909088</v>
      </c>
      <c r="BC134" s="233">
        <f t="shared" si="101"/>
        <v>1050</v>
      </c>
      <c r="BD134" s="204" t="s">
        <v>3387</v>
      </c>
      <c r="BE134" s="192" t="s">
        <v>2880</v>
      </c>
      <c r="BF134" s="133" t="str">
        <f>IFERROR(VLOOKUP(BE:BE,Q商品!B:E,4,0),"")</f>
        <v>2022年製 PRIMACY 4 255/45R17 98W サマータイヤ 最短当日発送</v>
      </c>
      <c r="BG134" s="133" t="str">
        <f>IFERROR(VLOOKUP(AQ:AQ,在庫!B:M,12,0),"")</f>
        <v>2022年製</v>
      </c>
      <c r="BH134" s="133">
        <f>IFERROR(VLOOKUP(AQ:AQ,在庫!B:L,10,0),"")</f>
        <v>5</v>
      </c>
      <c r="BI134" s="234">
        <f>VLOOKUP(AQ:AQ,[1]MICHELIN!$B:$AH,32,0)</f>
        <v>605880304</v>
      </c>
      <c r="BJ134" s="234">
        <f>VLOOKUP(AQ:AQ,[1]MICHELIN!$B:$AH,33,0)</f>
        <v>605880359</v>
      </c>
      <c r="BK134" s="191"/>
      <c r="BL134" s="191"/>
      <c r="BM134" s="191"/>
      <c r="BN134" s="191"/>
      <c r="BO134" s="191"/>
      <c r="BP134" s="191"/>
      <c r="BQ134" s="191"/>
      <c r="BR134" s="191"/>
      <c r="BS134" s="191"/>
      <c r="BT134" s="191"/>
      <c r="BU134" s="191"/>
      <c r="BV134" s="191"/>
      <c r="BW134" s="191"/>
      <c r="BX134" s="191"/>
    </row>
    <row r="135" spans="1:76" s="11" customFormat="1" ht="19.5" customHeight="1">
      <c r="A135" s="11">
        <f t="shared" si="79"/>
        <v>1</v>
      </c>
      <c r="B135" s="239">
        <f t="shared" si="80"/>
        <v>2554518159043</v>
      </c>
      <c r="C135" s="225">
        <f t="shared" si="81"/>
        <v>0</v>
      </c>
      <c r="D135" s="11" t="s">
        <v>4059</v>
      </c>
      <c r="E135" s="358" t="s">
        <v>878</v>
      </c>
      <c r="F135" s="158" t="s">
        <v>7104</v>
      </c>
      <c r="G135" s="132" t="str">
        <f t="shared" si="82"/>
        <v>18</v>
      </c>
      <c r="H135" s="225">
        <v>1</v>
      </c>
      <c r="I135" s="225">
        <f t="shared" si="83"/>
        <v>1</v>
      </c>
      <c r="J135" s="131"/>
      <c r="K135" s="132" t="s">
        <v>1749</v>
      </c>
      <c r="L135" s="132">
        <v>39</v>
      </c>
      <c r="M135" s="134"/>
      <c r="N135" s="226"/>
      <c r="O135" s="226"/>
      <c r="P135" s="227"/>
      <c r="Q135" s="228">
        <f t="shared" si="84"/>
        <v>0</v>
      </c>
      <c r="R135" s="143" t="str">
        <f t="shared" si="85"/>
        <v/>
      </c>
      <c r="S135" s="192">
        <v>1074476593</v>
      </c>
      <c r="T135" s="292" t="s">
        <v>6634</v>
      </c>
      <c r="U135" s="189">
        <f t="shared" si="86"/>
        <v>-900</v>
      </c>
      <c r="V135" s="11">
        <v>900</v>
      </c>
      <c r="W135" s="229"/>
      <c r="X135" s="135">
        <f t="shared" si="87"/>
        <v>18410</v>
      </c>
      <c r="Y135" s="230">
        <f t="shared" si="88"/>
        <v>0</v>
      </c>
      <c r="Z135" s="141" t="str">
        <f t="shared" si="89"/>
        <v/>
      </c>
      <c r="AA135" s="136" t="str">
        <f t="shared" si="90"/>
        <v/>
      </c>
      <c r="AB135" s="144" t="s">
        <v>14114</v>
      </c>
      <c r="AC135" s="144"/>
      <c r="AD135" s="184">
        <f t="shared" si="102"/>
        <v>-882</v>
      </c>
      <c r="AE135" s="182">
        <f t="shared" si="103"/>
        <v>-969</v>
      </c>
      <c r="AF135" s="128">
        <f t="shared" si="91"/>
        <v>-87.21</v>
      </c>
      <c r="AG135" s="129">
        <f t="shared" si="92"/>
        <v>-18.209999999999994</v>
      </c>
      <c r="AH135" s="130">
        <f t="shared" si="93"/>
        <v>1.8792569659442718E-2</v>
      </c>
      <c r="AI135" s="137">
        <f t="shared" si="94"/>
        <v>-69</v>
      </c>
      <c r="AJ135" s="138">
        <f t="shared" si="95"/>
        <v>7.1207430340557279E-2</v>
      </c>
      <c r="AK135" s="138" t="str">
        <f t="shared" si="96"/>
        <v/>
      </c>
      <c r="AL135" s="11" t="s">
        <v>13397</v>
      </c>
      <c r="AM135" s="11">
        <f t="shared" si="97"/>
        <v>-785.1</v>
      </c>
      <c r="AN135" s="412">
        <f t="shared" si="98"/>
        <v>-713.72727272727263</v>
      </c>
      <c r="AO135" s="412">
        <f t="shared" si="99"/>
        <v>-19123.727272727272</v>
      </c>
      <c r="AP135" s="413">
        <f t="shared" si="100"/>
        <v>26.794166348235898</v>
      </c>
      <c r="AQ135" s="192">
        <v>2554518159043</v>
      </c>
      <c r="AR135" s="192">
        <f>VLOOKUP(AQ:AQ,[1]MICHELIN!$B:$O,2,0)</f>
        <v>4985009700044</v>
      </c>
      <c r="AS135" s="192" t="str">
        <f>VLOOKUP(AQ:AQ,[1]MICHELIN!$B:$O,3,0)</f>
        <v>711570</v>
      </c>
      <c r="AT135" s="231" t="str">
        <f>VLOOKUP(AQ:AQ,[1]MICHELIN!$B:$O,4,0)</f>
        <v>PRIMACY4</v>
      </c>
      <c r="AU135" s="231" t="str">
        <f>VLOOKUP(AQ:AQ,[1]MICHELIN!$B:$O,5,0)</f>
        <v>255/45R18 99Y（在庫限り）</v>
      </c>
      <c r="AV135" s="232" t="str">
        <f>VLOOKUP(AQ:AQ,[1]MICHELIN!$B:$O,6,0)</f>
        <v>255/45R18</v>
      </c>
      <c r="AW135" s="232">
        <f>VLOOKUP(AQ:AQ,[1]MICHELIN!$B:$O,7,0)</f>
        <v>42800</v>
      </c>
      <c r="AX135" s="233">
        <f>VLOOKUP(AQ:AQ,[1]MICHELIN!$B:$K,8,0)</f>
        <v>18410</v>
      </c>
      <c r="AY135" s="233">
        <f>VLOOKUP(AQ:AQ,[1]MICHELIN!$B:$K,9,0)</f>
        <v>0</v>
      </c>
      <c r="AZ135" s="233">
        <f>VLOOKUP(AQ:AQ,[1]MICHELIN!$B:$K,10,0)</f>
        <v>1</v>
      </c>
      <c r="BA135" s="233">
        <f>VLOOKUP(AQ:AQ,[1]MICHELIN!$B:$O,11,0)</f>
        <v>18980</v>
      </c>
      <c r="BB135" s="233">
        <f>VLOOKUP(AQ:AQ,[1]MICHELIN!$B:$O,12,0)</f>
        <v>16299.999999999998</v>
      </c>
      <c r="BC135" s="233">
        <f t="shared" si="101"/>
        <v>1050</v>
      </c>
      <c r="BD135" s="204" t="s">
        <v>3387</v>
      </c>
      <c r="BE135" s="195" t="s">
        <v>339</v>
      </c>
      <c r="BF135" s="133" t="str">
        <f>IFERROR(VLOOKUP(BE:BE,Q商品!B:E,4,0),"")</f>
        <v>2021年製 Primacy 4 255/45R18 99Y サマータイヤ 最短当日発送</v>
      </c>
      <c r="BG135" s="133" t="str">
        <f>IFERROR(VLOOKUP(AQ:AQ,在庫!B:M,12,0),"")</f>
        <v>2021年製</v>
      </c>
      <c r="BH135" s="133">
        <f>IFERROR(VLOOKUP(AQ:AQ,在庫!B:L,10,0),"")</f>
        <v>1</v>
      </c>
      <c r="BI135" s="234" t="str">
        <f>VLOOKUP(AQ:AQ,[1]MICHELIN!$B:$AH,32,0)</f>
        <v/>
      </c>
      <c r="BJ135" s="234" t="str">
        <f>VLOOKUP(AQ:AQ,[1]MICHELIN!$B:$AH,33,0)</f>
        <v/>
      </c>
      <c r="BK135" s="191"/>
      <c r="BL135" s="191"/>
      <c r="BM135" s="191"/>
      <c r="BN135" s="191"/>
      <c r="BO135" s="191"/>
      <c r="BP135" s="191"/>
      <c r="BQ135" s="191"/>
      <c r="BR135" s="191"/>
      <c r="BS135" s="191"/>
      <c r="BT135" s="191"/>
      <c r="BU135" s="191"/>
      <c r="BV135" s="191"/>
      <c r="BW135" s="191"/>
      <c r="BX135" s="191"/>
    </row>
    <row r="136" spans="1:76" s="11" customFormat="1" ht="19.5" customHeight="1">
      <c r="A136" s="11">
        <f t="shared" si="79"/>
        <v>1</v>
      </c>
      <c r="B136" s="239">
        <f t="shared" si="80"/>
        <v>1955516159263</v>
      </c>
      <c r="C136" s="225">
        <f t="shared" si="81"/>
        <v>53</v>
      </c>
      <c r="D136" s="11" t="s">
        <v>5180</v>
      </c>
      <c r="E136" s="11" t="s">
        <v>879</v>
      </c>
      <c r="F136" s="158" t="s">
        <v>6224</v>
      </c>
      <c r="G136" s="132" t="str">
        <f t="shared" si="82"/>
        <v>16</v>
      </c>
      <c r="H136" s="225">
        <v>59</v>
      </c>
      <c r="I136" s="225">
        <f t="shared" si="83"/>
        <v>59</v>
      </c>
      <c r="J136" s="131">
        <v>1449</v>
      </c>
      <c r="K136" s="132" t="s">
        <v>1749</v>
      </c>
      <c r="L136" s="132">
        <v>40</v>
      </c>
      <c r="M136" s="134" t="s">
        <v>12014</v>
      </c>
      <c r="N136" s="226" t="s">
        <v>4731</v>
      </c>
      <c r="O136" s="226" t="s">
        <v>14260</v>
      </c>
      <c r="P136" s="227">
        <v>17705</v>
      </c>
      <c r="Q136" s="228">
        <f t="shared" si="84"/>
        <v>16047.272727272726</v>
      </c>
      <c r="R136" s="143">
        <f t="shared" si="85"/>
        <v>0.25220938137321547</v>
      </c>
      <c r="S136" s="192">
        <v>1074476640</v>
      </c>
      <c r="T136" s="288" t="s">
        <v>6635</v>
      </c>
      <c r="U136" s="189">
        <f t="shared" si="86"/>
        <v>16805</v>
      </c>
      <c r="V136" s="11">
        <v>900</v>
      </c>
      <c r="W136" s="229">
        <v>17705</v>
      </c>
      <c r="X136" s="135">
        <f t="shared" si="87"/>
        <v>12000</v>
      </c>
      <c r="Y136" s="230">
        <f t="shared" si="88"/>
        <v>16047.272727272726</v>
      </c>
      <c r="Z136" s="141">
        <f t="shared" si="89"/>
        <v>7.1242603550295769E-2</v>
      </c>
      <c r="AA136" s="136">
        <f t="shared" si="90"/>
        <v>0.25220938137321547</v>
      </c>
      <c r="AB136" s="144" t="s">
        <v>14340</v>
      </c>
      <c r="AC136" s="144"/>
      <c r="AD136" s="184">
        <f t="shared" si="102"/>
        <v>16475</v>
      </c>
      <c r="AE136" s="182">
        <f t="shared" si="103"/>
        <v>18104</v>
      </c>
      <c r="AF136" s="128">
        <f t="shared" si="91"/>
        <v>1629.36</v>
      </c>
      <c r="AG136" s="129">
        <f t="shared" si="92"/>
        <v>330.3599999999999</v>
      </c>
      <c r="AH136" s="130">
        <f t="shared" si="93"/>
        <v>1.8247901016349974E-2</v>
      </c>
      <c r="AI136" s="137">
        <f t="shared" si="94"/>
        <v>1299</v>
      </c>
      <c r="AJ136" s="138">
        <f t="shared" si="95"/>
        <v>7.1752098983650023E-2</v>
      </c>
      <c r="AK136" s="138">
        <f t="shared" si="96"/>
        <v>0.23396148035686548</v>
      </c>
      <c r="AM136" s="11">
        <f t="shared" si="97"/>
        <v>14664.6</v>
      </c>
      <c r="AN136" s="412">
        <f t="shared" si="98"/>
        <v>13283.272727272726</v>
      </c>
      <c r="AO136" s="412">
        <f t="shared" si="99"/>
        <v>1283.2727272727261</v>
      </c>
      <c r="AP136" s="413">
        <f t="shared" si="100"/>
        <v>9.6608174327246762E-2</v>
      </c>
      <c r="AQ136" s="192">
        <v>1955516159263</v>
      </c>
      <c r="AR136" s="192">
        <f>VLOOKUP(AQ:AQ,[1]MICHELIN!$B:$O,2,0)</f>
        <v>4985009705186</v>
      </c>
      <c r="AS136" s="192" t="str">
        <f>VLOOKUP(AQ:AQ,[1]MICHELIN!$B:$O,3,0)</f>
        <v>303143</v>
      </c>
      <c r="AT136" s="231" t="str">
        <f>VLOOKUP(AQ:AQ,[1]MICHELIN!$B:$O,4,0)</f>
        <v>PRIMACY 4+</v>
      </c>
      <c r="AU136" s="231" t="str">
        <f>VLOOKUP(AQ:AQ,[1]MICHELIN!$B:$O,5,0)</f>
        <v>195/55R16 87H</v>
      </c>
      <c r="AV136" s="232" t="str">
        <f>VLOOKUP(AQ:AQ,[1]MICHELIN!$B:$O,6,0)</f>
        <v>195/55R16</v>
      </c>
      <c r="AW136" s="232">
        <f>VLOOKUP(AQ:AQ,[1]MICHELIN!$B:$O,7,0)</f>
        <v>27900</v>
      </c>
      <c r="AX136" s="233">
        <f>VLOOKUP(AQ:AQ,[1]MICHELIN!$B:$K,8,0)</f>
        <v>12000</v>
      </c>
      <c r="AY136" s="233">
        <f>VLOOKUP(AQ:AQ,[1]MICHELIN!$B:$K,9,0)</f>
        <v>53</v>
      </c>
      <c r="AZ136" s="233">
        <f>VLOOKUP(AQ:AQ,[1]MICHELIN!$B:$K,10,0)</f>
        <v>59</v>
      </c>
      <c r="BA136" s="233">
        <f>VLOOKUP(AQ:AQ,[1]MICHELIN!$B:$O,11,0)</f>
        <v>16180</v>
      </c>
      <c r="BB136" s="233">
        <f>VLOOKUP(AQ:AQ,[1]MICHELIN!$B:$O,12,0)</f>
        <v>14231.81818181818</v>
      </c>
      <c r="BC136" s="233">
        <f t="shared" si="101"/>
        <v>525</v>
      </c>
      <c r="BD136" s="204" t="s">
        <v>3387</v>
      </c>
      <c r="BE136" s="192" t="s">
        <v>290</v>
      </c>
      <c r="BF136" s="133" t="str">
        <f>IFERROR(VLOOKUP(BE:BE,Q商品!B:E,4,0),"")</f>
        <v>23年製 PRIMACY 4+（プライマシー4+） 195/55R16 87H サマータイヤ 最短当日発送</v>
      </c>
      <c r="BG136" s="133" t="str">
        <f>IFERROR(VLOOKUP(AQ:AQ,在庫!B:M,12,0),"")</f>
        <v>2023年製</v>
      </c>
      <c r="BH136" s="133">
        <f>IFERROR(VLOOKUP(AQ:AQ,在庫!B:L,10,0),"")</f>
        <v>3</v>
      </c>
      <c r="BI136" s="234" t="str">
        <f>VLOOKUP(AQ:AQ,[1]MICHELIN!$B:$AH,32,0)</f>
        <v>×</v>
      </c>
      <c r="BJ136" s="234" t="str">
        <f>VLOOKUP(AQ:AQ,[1]MICHELIN!$B:$AH,33,0)</f>
        <v>×</v>
      </c>
      <c r="BK136" s="191"/>
      <c r="BL136" s="191"/>
      <c r="BM136" s="191"/>
      <c r="BN136" s="443"/>
      <c r="BO136" s="191"/>
      <c r="BP136" s="191"/>
      <c r="BQ136" s="191"/>
      <c r="BR136" s="191"/>
      <c r="BS136" s="191"/>
      <c r="BT136" s="191"/>
      <c r="BU136" s="191"/>
      <c r="BV136" s="191"/>
      <c r="BW136" s="191"/>
      <c r="BX136" s="191"/>
    </row>
    <row r="137" spans="1:76" s="11" customFormat="1" ht="19.5" customHeight="1">
      <c r="A137" s="11">
        <f t="shared" si="79"/>
        <v>1</v>
      </c>
      <c r="B137" s="239">
        <f t="shared" si="80"/>
        <v>2054517159254</v>
      </c>
      <c r="C137" s="225">
        <f t="shared" si="81"/>
        <v>54</v>
      </c>
      <c r="D137" s="11" t="s">
        <v>4059</v>
      </c>
      <c r="E137" s="11" t="s">
        <v>11918</v>
      </c>
      <c r="F137" s="158" t="s">
        <v>5885</v>
      </c>
      <c r="G137" s="132" t="str">
        <f t="shared" si="82"/>
        <v>17</v>
      </c>
      <c r="H137" s="225">
        <v>3</v>
      </c>
      <c r="I137" s="225">
        <f t="shared" si="83"/>
        <v>3</v>
      </c>
      <c r="J137" s="131"/>
      <c r="K137" s="132" t="s">
        <v>1749</v>
      </c>
      <c r="L137" s="132">
        <v>41</v>
      </c>
      <c r="M137" s="134" t="s">
        <v>1780</v>
      </c>
      <c r="N137" s="226" t="s">
        <v>1987</v>
      </c>
      <c r="O137" s="226" t="s">
        <v>1777</v>
      </c>
      <c r="P137" s="227">
        <v>19900</v>
      </c>
      <c r="Q137" s="228">
        <f t="shared" si="84"/>
        <v>18041.81818181818</v>
      </c>
      <c r="R137" s="143">
        <f t="shared" si="85"/>
        <v>7.9915348180993565E-2</v>
      </c>
      <c r="S137" s="192">
        <v>1074475996</v>
      </c>
      <c r="T137" s="285" t="s">
        <v>7914</v>
      </c>
      <c r="U137" s="189">
        <f t="shared" si="86"/>
        <v>23480</v>
      </c>
      <c r="W137" s="229">
        <v>23480</v>
      </c>
      <c r="X137" s="135">
        <f t="shared" si="87"/>
        <v>16600</v>
      </c>
      <c r="Y137" s="230">
        <f t="shared" si="88"/>
        <v>21296.363636363636</v>
      </c>
      <c r="Z137" s="141">
        <f t="shared" si="89"/>
        <v>0.27110552763819085</v>
      </c>
      <c r="AA137" s="136">
        <f t="shared" si="90"/>
        <v>0.22052420387603516</v>
      </c>
      <c r="AB137" s="309" t="s">
        <v>14114</v>
      </c>
      <c r="AC137" s="144"/>
      <c r="AD137" s="184">
        <f t="shared" si="102"/>
        <v>23019</v>
      </c>
      <c r="AE137" s="182">
        <f t="shared" si="103"/>
        <v>25295</v>
      </c>
      <c r="AF137" s="128">
        <f t="shared" si="91"/>
        <v>2276.5499999999997</v>
      </c>
      <c r="AG137" s="129">
        <f t="shared" si="92"/>
        <v>461.54999999999973</v>
      </c>
      <c r="AH137" s="130">
        <f t="shared" si="93"/>
        <v>1.8246689068985956E-2</v>
      </c>
      <c r="AI137" s="137">
        <f t="shared" si="94"/>
        <v>1815</v>
      </c>
      <c r="AJ137" s="138">
        <f t="shared" si="95"/>
        <v>7.175331093101403E-2</v>
      </c>
      <c r="AK137" s="138">
        <f t="shared" si="96"/>
        <v>0.2022775148070492</v>
      </c>
      <c r="AM137" s="11">
        <f t="shared" si="97"/>
        <v>20489.5</v>
      </c>
      <c r="AN137" s="412">
        <f t="shared" si="98"/>
        <v>18577.727272727272</v>
      </c>
      <c r="AO137" s="412">
        <f t="shared" si="99"/>
        <v>1977.7272727272721</v>
      </c>
      <c r="AP137" s="413">
        <f t="shared" si="100"/>
        <v>0.10645690098113574</v>
      </c>
      <c r="AQ137" s="192">
        <v>2054517159254</v>
      </c>
      <c r="AR137" s="192">
        <f>VLOOKUP(AQ:AQ,[1]MICHELIN!$B:$O,2,0)</f>
        <v>4985009705278</v>
      </c>
      <c r="AS137" s="192" t="str">
        <f>VLOOKUP(AQ:AQ,[1]MICHELIN!$B:$O,3,0)</f>
        <v>734550</v>
      </c>
      <c r="AT137" s="231" t="str">
        <f>VLOOKUP(AQ:AQ,[1]MICHELIN!$B:$O,4,0)</f>
        <v>PRIMACY 4+</v>
      </c>
      <c r="AU137" s="231" t="str">
        <f>VLOOKUP(AQ:AQ,[1]MICHELIN!$B:$O,5,0)</f>
        <v>205/45R17 88V XL</v>
      </c>
      <c r="AV137" s="232" t="str">
        <f>VLOOKUP(AQ:AQ,[1]MICHELIN!$B:$O,6,0)</f>
        <v>205/45R17</v>
      </c>
      <c r="AW137" s="232">
        <f>VLOOKUP(AQ:AQ,[1]MICHELIN!$B:$O,7,0)</f>
        <v>38600</v>
      </c>
      <c r="AX137" s="233">
        <f>VLOOKUP(AQ:AQ,[1]MICHELIN!$B:$K,8,0)</f>
        <v>16600</v>
      </c>
      <c r="AY137" s="233">
        <f>VLOOKUP(AQ:AQ,[1]MICHELIN!$B:$K,9,0)</f>
        <v>54</v>
      </c>
      <c r="AZ137" s="233">
        <f>VLOOKUP(AQ:AQ,[1]MICHELIN!$B:$K,10,0)</f>
        <v>3</v>
      </c>
      <c r="BA137" s="233">
        <f>VLOOKUP(AQ:AQ,[1]MICHELIN!$B:$O,11,0)</f>
        <v>22050</v>
      </c>
      <c r="BB137" s="233">
        <f>VLOOKUP(AQ:AQ,[1]MICHELIN!$B:$O,12,0)</f>
        <v>19568.181818181816</v>
      </c>
      <c r="BC137" s="233">
        <f t="shared" si="101"/>
        <v>525</v>
      </c>
      <c r="BD137" s="204" t="s">
        <v>3387</v>
      </c>
      <c r="BE137" s="192" t="s">
        <v>291</v>
      </c>
      <c r="BF137" s="133" t="str">
        <f>IFERROR(VLOOKUP(BE:BE,Q商品!B:E,4,0),"")</f>
        <v>23年製 PRIMACY 4+（プライマシー4+） 205/45R17 88V XL サマータイヤ 最短当日発送</v>
      </c>
      <c r="BG137" s="133" t="str">
        <f>IFERROR(VLOOKUP(AQ:AQ,在庫!B:M,12,0),"")</f>
        <v>2023年製</v>
      </c>
      <c r="BH137" s="133">
        <f>IFERROR(VLOOKUP(AQ:AQ,在庫!B:L,10,0),"")</f>
        <v>1</v>
      </c>
      <c r="BI137" s="234">
        <f>VLOOKUP(AQ:AQ,[1]MICHELIN!$B:$AH,32,0)</f>
        <v>605880333</v>
      </c>
      <c r="BJ137" s="234">
        <f>VLOOKUP(AQ:AQ,[1]MICHELIN!$B:$AH,33,0)</f>
        <v>605880388</v>
      </c>
      <c r="BK137" s="191"/>
      <c r="BL137" s="191"/>
      <c r="BM137" s="191"/>
      <c r="BN137" s="191"/>
      <c r="BO137" s="191"/>
      <c r="BP137" s="191"/>
      <c r="BQ137" s="191"/>
      <c r="BR137" s="191"/>
      <c r="BS137" s="191"/>
      <c r="BT137" s="191"/>
      <c r="BU137" s="191"/>
      <c r="BV137" s="191"/>
      <c r="BW137" s="191"/>
      <c r="BX137" s="191"/>
    </row>
    <row r="138" spans="1:76" s="11" customFormat="1" ht="19.5" customHeight="1">
      <c r="A138" s="11">
        <f t="shared" si="79"/>
        <v>1</v>
      </c>
      <c r="B138" s="239">
        <f t="shared" si="80"/>
        <v>2055017159256</v>
      </c>
      <c r="C138" s="225">
        <f t="shared" si="81"/>
        <v>72</v>
      </c>
      <c r="D138" s="11" t="s">
        <v>4059</v>
      </c>
      <c r="E138" s="11" t="s">
        <v>11919</v>
      </c>
      <c r="F138" s="158" t="s">
        <v>5886</v>
      </c>
      <c r="G138" s="132" t="str">
        <f t="shared" si="82"/>
        <v>17</v>
      </c>
      <c r="H138" s="225">
        <v>52</v>
      </c>
      <c r="I138" s="225">
        <f t="shared" si="83"/>
        <v>52</v>
      </c>
      <c r="J138" s="131">
        <v>214</v>
      </c>
      <c r="K138" s="132" t="s">
        <v>1749</v>
      </c>
      <c r="L138" s="132">
        <v>42</v>
      </c>
      <c r="M138" s="134" t="s">
        <v>12014</v>
      </c>
      <c r="N138" s="226" t="s">
        <v>14263</v>
      </c>
      <c r="O138" s="226" t="s">
        <v>14260</v>
      </c>
      <c r="P138" s="227">
        <v>20105</v>
      </c>
      <c r="Q138" s="228">
        <f t="shared" si="84"/>
        <v>18211.81818181818</v>
      </c>
      <c r="R138" s="143">
        <f t="shared" si="85"/>
        <v>0.18514451155593264</v>
      </c>
      <c r="S138" s="192">
        <v>1074475998</v>
      </c>
      <c r="T138" s="285" t="s">
        <v>6636</v>
      </c>
      <c r="U138" s="189">
        <f t="shared" si="86"/>
        <v>19205</v>
      </c>
      <c r="V138" s="11">
        <v>900</v>
      </c>
      <c r="W138" s="229">
        <v>20105</v>
      </c>
      <c r="X138" s="135">
        <f t="shared" si="87"/>
        <v>14840</v>
      </c>
      <c r="Y138" s="230">
        <f t="shared" si="88"/>
        <v>18211.81818181818</v>
      </c>
      <c r="Z138" s="141">
        <f t="shared" si="89"/>
        <v>7.2020725388600937E-2</v>
      </c>
      <c r="AA138" s="136">
        <f t="shared" si="90"/>
        <v>0.18514451155593264</v>
      </c>
      <c r="AB138" s="144" t="s">
        <v>14340</v>
      </c>
      <c r="AC138" s="144"/>
      <c r="AD138" s="184">
        <f t="shared" si="102"/>
        <v>18828</v>
      </c>
      <c r="AE138" s="182">
        <f t="shared" si="103"/>
        <v>20690</v>
      </c>
      <c r="AF138" s="128">
        <f t="shared" si="91"/>
        <v>1862.1</v>
      </c>
      <c r="AG138" s="129">
        <f t="shared" si="92"/>
        <v>377.09999999999991</v>
      </c>
      <c r="AH138" s="130">
        <f t="shared" si="93"/>
        <v>1.8226196230062826E-2</v>
      </c>
      <c r="AI138" s="137">
        <f t="shared" si="94"/>
        <v>1485</v>
      </c>
      <c r="AJ138" s="138">
        <f t="shared" si="95"/>
        <v>7.1773803769937167E-2</v>
      </c>
      <c r="AK138" s="138">
        <f t="shared" si="96"/>
        <v>0.16691831532586981</v>
      </c>
      <c r="AM138" s="11">
        <f t="shared" si="97"/>
        <v>16759</v>
      </c>
      <c r="AN138" s="412">
        <f t="shared" si="98"/>
        <v>15169.999999999998</v>
      </c>
      <c r="AO138" s="412">
        <f t="shared" si="99"/>
        <v>329.99999999999818</v>
      </c>
      <c r="AP138" s="413">
        <f t="shared" si="100"/>
        <v>2.1753460777850904E-2</v>
      </c>
      <c r="AQ138" s="192">
        <v>2055017159256</v>
      </c>
      <c r="AR138" s="192">
        <f>VLOOKUP(AQ:AQ,[1]MICHELIN!$B:$O,2,0)</f>
        <v>4985009705315</v>
      </c>
      <c r="AS138" s="192" t="str">
        <f>VLOOKUP(AQ:AQ,[1]MICHELIN!$B:$O,3,0)</f>
        <v>734590</v>
      </c>
      <c r="AT138" s="231" t="str">
        <f>VLOOKUP(AQ:AQ,[1]MICHELIN!$B:$O,4,0)</f>
        <v>PRIMACY 4+</v>
      </c>
      <c r="AU138" s="231" t="str">
        <f>VLOOKUP(AQ:AQ,[1]MICHELIN!$B:$O,5,0)</f>
        <v>205/50R17 93W XL</v>
      </c>
      <c r="AV138" s="232" t="str">
        <f>VLOOKUP(AQ:AQ,[1]MICHELIN!$B:$O,6,0)</f>
        <v>205/50R17</v>
      </c>
      <c r="AW138" s="232">
        <f>VLOOKUP(AQ:AQ,[1]MICHELIN!$B:$O,7,0)</f>
        <v>34500</v>
      </c>
      <c r="AX138" s="233">
        <f>VLOOKUP(AQ:AQ,[1]MICHELIN!$B:$K,8,0)</f>
        <v>14840</v>
      </c>
      <c r="AY138" s="233">
        <f>VLOOKUP(AQ:AQ,[1]MICHELIN!$B:$K,9,0)</f>
        <v>72</v>
      </c>
      <c r="AZ138" s="233">
        <f>VLOOKUP(AQ:AQ,[1]MICHELIN!$B:$K,10,0)</f>
        <v>52</v>
      </c>
      <c r="BA138" s="233">
        <f>VLOOKUP(AQ:AQ,[1]MICHELIN!$B:$O,11,0)</f>
        <v>19770</v>
      </c>
      <c r="BB138" s="233">
        <f>VLOOKUP(AQ:AQ,[1]MICHELIN!$B:$O,12,0)</f>
        <v>17495.454545454544</v>
      </c>
      <c r="BC138" s="233">
        <f t="shared" si="101"/>
        <v>525</v>
      </c>
      <c r="BD138" s="204" t="s">
        <v>3387</v>
      </c>
      <c r="BE138" s="192" t="s">
        <v>292</v>
      </c>
      <c r="BF138" s="133" t="str">
        <f>IFERROR(VLOOKUP(BE:BE,Q商品!B:E,4,0),"")</f>
        <v>23年製 PRIMACY 4+（プライマシー4+） 205/50R17 93W XL サマータイヤ 最短当日発送</v>
      </c>
      <c r="BG138" s="133" t="str">
        <f>IFERROR(VLOOKUP(AQ:AQ,在庫!B:M,12,0),"")</f>
        <v>2023年製</v>
      </c>
      <c r="BH138" s="133">
        <f>IFERROR(VLOOKUP(AQ:AQ,在庫!B:L,10,0),"")</f>
        <v>3</v>
      </c>
      <c r="BI138" s="234">
        <f>VLOOKUP(AQ:AQ,[1]MICHELIN!$B:$AH,32,0)</f>
        <v>605880334</v>
      </c>
      <c r="BJ138" s="234">
        <f>VLOOKUP(AQ:AQ,[1]MICHELIN!$B:$AH,33,0)</f>
        <v>605880389</v>
      </c>
      <c r="BK138" s="191"/>
      <c r="BL138" s="191"/>
      <c r="BM138" s="191"/>
      <c r="BN138" s="191"/>
      <c r="BO138" s="191"/>
      <c r="BP138" s="191"/>
      <c r="BQ138" s="191"/>
      <c r="BR138" s="191"/>
      <c r="BS138" s="191"/>
      <c r="BT138" s="191"/>
      <c r="BU138" s="191"/>
      <c r="BV138" s="191"/>
      <c r="BW138" s="191"/>
      <c r="BX138" s="191"/>
    </row>
    <row r="139" spans="1:76" s="11" customFormat="1" ht="19.5" customHeight="1">
      <c r="A139" s="237">
        <f t="shared" si="79"/>
        <v>1</v>
      </c>
      <c r="B139" s="249">
        <f t="shared" si="80"/>
        <v>2055516159672</v>
      </c>
      <c r="C139" s="225">
        <f t="shared" si="81"/>
        <v>188</v>
      </c>
      <c r="D139" s="11" t="s">
        <v>4059</v>
      </c>
      <c r="E139" s="11" t="s">
        <v>881</v>
      </c>
      <c r="F139" s="158" t="s">
        <v>5887</v>
      </c>
      <c r="G139" s="132" t="str">
        <f t="shared" si="82"/>
        <v>16</v>
      </c>
      <c r="H139" s="225">
        <v>3</v>
      </c>
      <c r="I139" s="225">
        <f t="shared" si="83"/>
        <v>3</v>
      </c>
      <c r="J139" s="131"/>
      <c r="K139" s="132" t="s">
        <v>1749</v>
      </c>
      <c r="L139" s="132">
        <v>43</v>
      </c>
      <c r="M139" s="134" t="s">
        <v>3422</v>
      </c>
      <c r="N139" s="226" t="s">
        <v>2009</v>
      </c>
      <c r="O139" s="226" t="s">
        <v>1777</v>
      </c>
      <c r="P139" s="227">
        <v>17800</v>
      </c>
      <c r="Q139" s="228">
        <f t="shared" si="84"/>
        <v>16010.90909090909</v>
      </c>
      <c r="R139" s="143">
        <f t="shared" si="85"/>
        <v>0.38329548035430383</v>
      </c>
      <c r="S139" s="238">
        <v>1074475958</v>
      </c>
      <c r="T139" s="285" t="s">
        <v>6637</v>
      </c>
      <c r="U139" s="189">
        <f t="shared" si="86"/>
        <v>17800</v>
      </c>
      <c r="W139" s="229">
        <v>17800</v>
      </c>
      <c r="X139" s="135">
        <f t="shared" si="87"/>
        <v>9874</v>
      </c>
      <c r="Y139" s="230">
        <f t="shared" si="88"/>
        <v>16010.90909090909</v>
      </c>
      <c r="Z139" s="141">
        <f t="shared" si="89"/>
        <v>7.7247191011236005E-2</v>
      </c>
      <c r="AA139" s="136">
        <f t="shared" si="90"/>
        <v>0.38329548035430383</v>
      </c>
      <c r="AB139" s="309" t="s">
        <v>14114</v>
      </c>
      <c r="AC139" s="144"/>
      <c r="AD139" s="184">
        <f t="shared" si="102"/>
        <v>17450</v>
      </c>
      <c r="AE139" s="182">
        <f t="shared" si="103"/>
        <v>19175</v>
      </c>
      <c r="AF139" s="128">
        <f t="shared" si="91"/>
        <v>1725.75</v>
      </c>
      <c r="AG139" s="129">
        <f t="shared" si="92"/>
        <v>350.75</v>
      </c>
      <c r="AH139" s="130">
        <f t="shared" si="93"/>
        <v>1.8292046936114734E-2</v>
      </c>
      <c r="AI139" s="137">
        <f t="shared" si="94"/>
        <v>1375</v>
      </c>
      <c r="AJ139" s="138">
        <f t="shared" si="95"/>
        <v>7.1707953063885263E-2</v>
      </c>
      <c r="AK139" s="138">
        <f t="shared" si="96"/>
        <v>0.36500343341818908</v>
      </c>
      <c r="AL139" s="11" t="s">
        <v>13397</v>
      </c>
      <c r="AM139" s="11">
        <f t="shared" si="97"/>
        <v>15532.5</v>
      </c>
      <c r="AN139" s="412">
        <f t="shared" si="98"/>
        <v>13949.545454545454</v>
      </c>
      <c r="AO139" s="412">
        <f t="shared" si="99"/>
        <v>4075.545454545454</v>
      </c>
      <c r="AP139" s="413">
        <f t="shared" si="100"/>
        <v>0.29216331584606858</v>
      </c>
      <c r="AQ139" s="192">
        <v>2055516159672</v>
      </c>
      <c r="AR139" s="192">
        <f>VLOOKUP(AQ:AQ,[1]MICHELIN!$B:$O,2,0)</f>
        <v>3528704440573</v>
      </c>
      <c r="AS139" s="192" t="str">
        <f>VLOOKUP(AQ:AQ,[1]MICHELIN!$B:$O,3,0)</f>
        <v>444057</v>
      </c>
      <c r="AT139" s="231" t="str">
        <f>VLOOKUP(AQ:AQ,[1]MICHELIN!$B:$O,4,0)</f>
        <v>PRIMACY 4+（並行）</v>
      </c>
      <c r="AU139" s="231" t="str">
        <f>VLOOKUP(AQ:AQ,[1]MICHELIN!$B:$O,5,0)</f>
        <v>205/55R16 91V</v>
      </c>
      <c r="AV139" s="232" t="str">
        <f>VLOOKUP(AQ:AQ,[1]MICHELIN!$B:$O,6,0)</f>
        <v>205/55R16</v>
      </c>
      <c r="AW139" s="232" t="str">
        <f>VLOOKUP(AQ:AQ,[1]MICHELIN!$B:$O,7,0)</f>
        <v/>
      </c>
      <c r="AX139" s="233">
        <f>VLOOKUP(AQ:AQ,[1]MICHELIN!$B:$K,8,0)</f>
        <v>9874</v>
      </c>
      <c r="AY139" s="233">
        <f>VLOOKUP(AQ:AQ,[1]MICHELIN!$B:$K,9,0)</f>
        <v>188</v>
      </c>
      <c r="AZ139" s="233">
        <f>VLOOKUP(AQ:AQ,[1]MICHELIN!$B:$K,10,0)</f>
        <v>3</v>
      </c>
      <c r="BA139" s="233">
        <f>VLOOKUP(AQ:AQ,[1]MICHELIN!$B:$O,11,0)</f>
        <v>12800</v>
      </c>
      <c r="BB139" s="233">
        <f>VLOOKUP(AQ:AQ,[1]MICHELIN!$B:$O,12,0)</f>
        <v>11159.090909090908</v>
      </c>
      <c r="BC139" s="233">
        <f t="shared" si="101"/>
        <v>525</v>
      </c>
      <c r="BD139" s="204" t="s">
        <v>3388</v>
      </c>
      <c r="BE139" s="195" t="s">
        <v>313</v>
      </c>
      <c r="BF139" s="133" t="str">
        <f>IFERROR(VLOOKUP(BE:BE,Q商品!B:E,4,0),"")</f>
        <v>PRIMACY 4+（プライマシー4+） 205/55R16 91V 22年製 サマータイヤ 最短当日発送</v>
      </c>
      <c r="BG139" s="133" t="str">
        <f>IFERROR(VLOOKUP(AQ:AQ,在庫!B:M,12,0),"")</f>
        <v>2022年製</v>
      </c>
      <c r="BH139" s="133">
        <f>IFERROR(VLOOKUP(AQ:AQ,在庫!B:L,10,0),"")</f>
        <v>1</v>
      </c>
      <c r="BI139" s="234">
        <f>VLOOKUP(AQ:AQ,[1]MICHELIN!$B:$AH,32,0)</f>
        <v>614215465</v>
      </c>
      <c r="BJ139" s="234">
        <f>VLOOKUP(AQ:AQ,[1]MICHELIN!$B:$AH,33,0)</f>
        <v>614215472</v>
      </c>
      <c r="BK139" s="191"/>
      <c r="BL139" s="191"/>
      <c r="BM139" s="191"/>
      <c r="BN139" s="191"/>
      <c r="BO139" s="191"/>
      <c r="BP139" s="191"/>
      <c r="BQ139" s="191"/>
      <c r="BR139" s="191"/>
      <c r="BS139" s="191"/>
      <c r="BT139" s="191"/>
      <c r="BU139" s="191"/>
      <c r="BV139" s="191"/>
      <c r="BW139" s="191"/>
      <c r="BX139" s="191"/>
    </row>
    <row r="140" spans="1:76" s="11" customFormat="1" ht="19.5" customHeight="1">
      <c r="A140" s="11">
        <f t="shared" si="79"/>
        <v>1</v>
      </c>
      <c r="B140" s="239">
        <f t="shared" si="80"/>
        <v>2055517159251</v>
      </c>
      <c r="C140" s="225">
        <f t="shared" si="81"/>
        <v>62</v>
      </c>
      <c r="D140" s="11" t="s">
        <v>4059</v>
      </c>
      <c r="E140" s="11" t="s">
        <v>882</v>
      </c>
      <c r="F140" s="158" t="s">
        <v>5888</v>
      </c>
      <c r="G140" s="132" t="str">
        <f t="shared" si="82"/>
        <v>17</v>
      </c>
      <c r="H140" s="225">
        <v>63</v>
      </c>
      <c r="I140" s="225">
        <f t="shared" si="83"/>
        <v>63</v>
      </c>
      <c r="J140" s="131">
        <v>214</v>
      </c>
      <c r="K140" s="132" t="s">
        <v>1749</v>
      </c>
      <c r="L140" s="132">
        <v>44</v>
      </c>
      <c r="M140" s="134" t="s">
        <v>12014</v>
      </c>
      <c r="N140" s="226" t="s">
        <v>14257</v>
      </c>
      <c r="O140" s="226" t="s">
        <v>14260</v>
      </c>
      <c r="P140" s="227">
        <v>18905</v>
      </c>
      <c r="Q140" s="228">
        <f t="shared" si="84"/>
        <v>17130</v>
      </c>
      <c r="R140" s="143">
        <f t="shared" si="85"/>
        <v>0.18914185639229422</v>
      </c>
      <c r="S140" s="192">
        <v>1074475995</v>
      </c>
      <c r="T140" s="285" t="s">
        <v>7506</v>
      </c>
      <c r="U140" s="189">
        <f t="shared" si="86"/>
        <v>18005</v>
      </c>
      <c r="V140" s="11">
        <v>900</v>
      </c>
      <c r="W140" s="229">
        <v>18905</v>
      </c>
      <c r="X140" s="135">
        <f t="shared" si="87"/>
        <v>13890</v>
      </c>
      <c r="Y140" s="230">
        <f t="shared" si="88"/>
        <v>17130</v>
      </c>
      <c r="Z140" s="141">
        <f t="shared" si="89"/>
        <v>7.1602209944751305E-2</v>
      </c>
      <c r="AA140" s="136">
        <f t="shared" si="90"/>
        <v>0.18914185639229422</v>
      </c>
      <c r="AB140" s="144" t="s">
        <v>14340</v>
      </c>
      <c r="AC140" s="144"/>
      <c r="AD140" s="184">
        <f t="shared" si="102"/>
        <v>17651</v>
      </c>
      <c r="AE140" s="182">
        <f t="shared" si="103"/>
        <v>19396</v>
      </c>
      <c r="AF140" s="128">
        <f t="shared" si="91"/>
        <v>1745.6399999999999</v>
      </c>
      <c r="AG140" s="129">
        <f t="shared" si="92"/>
        <v>354.63999999999987</v>
      </c>
      <c r="AH140" s="130">
        <f t="shared" si="93"/>
        <v>1.8284182305630021E-2</v>
      </c>
      <c r="AI140" s="137">
        <f t="shared" si="94"/>
        <v>1391</v>
      </c>
      <c r="AJ140" s="138">
        <f t="shared" si="95"/>
        <v>7.1715817694369979E-2</v>
      </c>
      <c r="AK140" s="138">
        <f t="shared" si="96"/>
        <v>0.17085767408666419</v>
      </c>
      <c r="AM140" s="11">
        <f t="shared" si="97"/>
        <v>15711.4</v>
      </c>
      <c r="AN140" s="412">
        <f t="shared" si="98"/>
        <v>14226.727272727272</v>
      </c>
      <c r="AO140" s="412">
        <f t="shared" si="99"/>
        <v>336.72727272727207</v>
      </c>
      <c r="AP140" s="413">
        <f t="shared" si="100"/>
        <v>2.3668639053254392E-2</v>
      </c>
      <c r="AQ140" s="192">
        <v>2055517159251</v>
      </c>
      <c r="AR140" s="192">
        <f>VLOOKUP(AQ:AQ,[1]MICHELIN!$B:$O,2,0)</f>
        <v>4985009705346</v>
      </c>
      <c r="AS140" s="192" t="str">
        <f>VLOOKUP(AQ:AQ,[1]MICHELIN!$B:$O,3,0)</f>
        <v>734620</v>
      </c>
      <c r="AT140" s="231" t="str">
        <f>VLOOKUP(AQ:AQ,[1]MICHELIN!$B:$O,4,0)</f>
        <v>PRIMACY 4+</v>
      </c>
      <c r="AU140" s="231" t="str">
        <f>VLOOKUP(AQ:AQ,[1]MICHELIN!$B:$O,5,0)</f>
        <v>205/55R17 95V XL</v>
      </c>
      <c r="AV140" s="232" t="str">
        <f>VLOOKUP(AQ:AQ,[1]MICHELIN!$B:$O,6,0)</f>
        <v>205/55R17</v>
      </c>
      <c r="AW140" s="232">
        <f>VLOOKUP(AQ:AQ,[1]MICHELIN!$B:$O,7,0)</f>
        <v>32300</v>
      </c>
      <c r="AX140" s="233">
        <f>VLOOKUP(AQ:AQ,[1]MICHELIN!$B:$K,8,0)</f>
        <v>13890</v>
      </c>
      <c r="AY140" s="233">
        <f>VLOOKUP(AQ:AQ,[1]MICHELIN!$B:$K,9,0)</f>
        <v>62</v>
      </c>
      <c r="AZ140" s="233">
        <f>VLOOKUP(AQ:AQ,[1]MICHELIN!$B:$K,10,0)</f>
        <v>63</v>
      </c>
      <c r="BA140" s="233">
        <f>VLOOKUP(AQ:AQ,[1]MICHELIN!$B:$O,11,0)</f>
        <v>19200</v>
      </c>
      <c r="BB140" s="233">
        <f>VLOOKUP(AQ:AQ,[1]MICHELIN!$B:$O,12,0)</f>
        <v>16500</v>
      </c>
      <c r="BC140" s="233">
        <f t="shared" si="101"/>
        <v>1050</v>
      </c>
      <c r="BD140" s="204" t="s">
        <v>3387</v>
      </c>
      <c r="BE140" s="192" t="s">
        <v>293</v>
      </c>
      <c r="BF140" s="133" t="str">
        <f>IFERROR(VLOOKUP(BE:BE,Q商品!B:E,4,0),"")</f>
        <v>23年製 PRIMACY 4+（プライマシー4+） 205/55R17 95V XL サマータイヤ 最短当日発送</v>
      </c>
      <c r="BG140" s="133" t="str">
        <f>IFERROR(VLOOKUP(AQ:AQ,在庫!B:M,12,0),"")</f>
        <v>2023年製</v>
      </c>
      <c r="BH140" s="133">
        <f>IFERROR(VLOOKUP(AQ:AQ,在庫!B:L,10,0),"")</f>
        <v>5</v>
      </c>
      <c r="BI140" s="234">
        <f>VLOOKUP(AQ:AQ,[1]MICHELIN!$B:$AH,32,0)</f>
        <v>605880335</v>
      </c>
      <c r="BJ140" s="234">
        <f>VLOOKUP(AQ:AQ,[1]MICHELIN!$B:$AH,33,0)</f>
        <v>605880390</v>
      </c>
      <c r="BK140" s="191"/>
      <c r="BL140" s="191"/>
      <c r="BM140" s="191"/>
      <c r="BN140" s="191"/>
      <c r="BO140" s="191"/>
      <c r="BP140" s="191"/>
      <c r="BQ140" s="191"/>
      <c r="BR140" s="191"/>
      <c r="BS140" s="191"/>
      <c r="BT140" s="191"/>
      <c r="BU140" s="191"/>
      <c r="BV140" s="191"/>
      <c r="BW140" s="191"/>
      <c r="BX140" s="191"/>
    </row>
    <row r="141" spans="1:76" s="11" customFormat="1" ht="19.5" customHeight="1">
      <c r="A141" s="11">
        <f t="shared" si="79"/>
        <v>1</v>
      </c>
      <c r="B141" s="239">
        <f t="shared" si="80"/>
        <v>2056016159261</v>
      </c>
      <c r="C141" s="225">
        <f t="shared" si="81"/>
        <v>42</v>
      </c>
      <c r="D141" s="11" t="s">
        <v>4059</v>
      </c>
      <c r="E141" s="11" t="s">
        <v>883</v>
      </c>
      <c r="F141" s="158" t="s">
        <v>5889</v>
      </c>
      <c r="G141" s="132" t="str">
        <f t="shared" si="82"/>
        <v>16</v>
      </c>
      <c r="H141" s="225">
        <v>6</v>
      </c>
      <c r="I141" s="225">
        <f t="shared" si="83"/>
        <v>6</v>
      </c>
      <c r="J141" s="131"/>
      <c r="K141" s="132" t="s">
        <v>1749</v>
      </c>
      <c r="L141" s="132">
        <v>45</v>
      </c>
      <c r="M141" s="134" t="s">
        <v>3422</v>
      </c>
      <c r="N141" s="226" t="s">
        <v>2011</v>
      </c>
      <c r="O141" s="226">
        <v>0</v>
      </c>
      <c r="P141" s="227">
        <v>14804</v>
      </c>
      <c r="Q141" s="228">
        <f t="shared" si="84"/>
        <v>13419.999999999998</v>
      </c>
      <c r="R141" s="143">
        <f t="shared" si="85"/>
        <v>0.1698956780923993</v>
      </c>
      <c r="S141" s="192">
        <v>1074476641</v>
      </c>
      <c r="T141" s="285" t="s">
        <v>6639</v>
      </c>
      <c r="U141" s="189">
        <f t="shared" si="86"/>
        <v>14804</v>
      </c>
      <c r="W141" s="229">
        <v>14804</v>
      </c>
      <c r="X141" s="135">
        <f t="shared" si="87"/>
        <v>11140</v>
      </c>
      <c r="Y141" s="230">
        <f t="shared" si="88"/>
        <v>13419.999999999998</v>
      </c>
      <c r="Z141" s="141">
        <f t="shared" si="89"/>
        <v>7.7276411780599741E-2</v>
      </c>
      <c r="AA141" s="136">
        <f t="shared" si="90"/>
        <v>0.1698956780923993</v>
      </c>
      <c r="AB141" s="309" t="s">
        <v>14114</v>
      </c>
      <c r="AC141" s="144"/>
      <c r="AD141" s="184">
        <f t="shared" si="102"/>
        <v>14513</v>
      </c>
      <c r="AE141" s="182">
        <f t="shared" si="103"/>
        <v>15948</v>
      </c>
      <c r="AF141" s="128">
        <f t="shared" si="91"/>
        <v>1435.32</v>
      </c>
      <c r="AG141" s="129">
        <f t="shared" si="92"/>
        <v>291.31999999999994</v>
      </c>
      <c r="AH141" s="130">
        <f t="shared" si="93"/>
        <v>1.8266867318786052E-2</v>
      </c>
      <c r="AI141" s="137">
        <f t="shared" si="94"/>
        <v>1144</v>
      </c>
      <c r="AJ141" s="138">
        <f t="shared" si="95"/>
        <v>7.1733132681213951E-2</v>
      </c>
      <c r="AK141" s="138">
        <f t="shared" si="96"/>
        <v>0.15162881077361326</v>
      </c>
      <c r="AM141" s="11">
        <f t="shared" si="97"/>
        <v>12918.2</v>
      </c>
      <c r="AN141" s="412">
        <f t="shared" si="98"/>
        <v>11705.636363636364</v>
      </c>
      <c r="AO141" s="412">
        <f t="shared" si="99"/>
        <v>565.63636363636397</v>
      </c>
      <c r="AP141" s="413">
        <f t="shared" si="100"/>
        <v>4.8321709821220575E-2</v>
      </c>
      <c r="AQ141" s="192">
        <v>2056016159261</v>
      </c>
      <c r="AR141" s="192">
        <f>VLOOKUP(AQ:AQ,[1]MICHELIN!$B:$O,2,0)</f>
        <v>4985009705216</v>
      </c>
      <c r="AS141" s="192" t="str">
        <f>VLOOKUP(AQ:AQ,[1]MICHELIN!$B:$O,3,0)</f>
        <v>078430</v>
      </c>
      <c r="AT141" s="231" t="str">
        <f>VLOOKUP(AQ:AQ,[1]MICHELIN!$B:$O,4,0)</f>
        <v>PRIMACY 4+</v>
      </c>
      <c r="AU141" s="231" t="str">
        <f>VLOOKUP(AQ:AQ,[1]MICHELIN!$B:$O,5,0)</f>
        <v>205/60R16 96W XL</v>
      </c>
      <c r="AV141" s="232" t="str">
        <f>VLOOKUP(AQ:AQ,[1]MICHELIN!$B:$O,6,0)</f>
        <v>205/60R16</v>
      </c>
      <c r="AW141" s="232">
        <f>VLOOKUP(AQ:AQ,[1]MICHELIN!$B:$O,7,0)</f>
        <v>25900</v>
      </c>
      <c r="AX141" s="233">
        <f>VLOOKUP(AQ:AQ,[1]MICHELIN!$B:$K,8,0)</f>
        <v>11140</v>
      </c>
      <c r="AY141" s="233">
        <f>VLOOKUP(AQ:AQ,[1]MICHELIN!$B:$K,9,0)</f>
        <v>42</v>
      </c>
      <c r="AZ141" s="233">
        <f>VLOOKUP(AQ:AQ,[1]MICHELIN!$B:$K,10,0)</f>
        <v>6</v>
      </c>
      <c r="BA141" s="233">
        <f>VLOOKUP(AQ:AQ,[1]MICHELIN!$B:$O,11,0)</f>
        <v>15800</v>
      </c>
      <c r="BB141" s="233">
        <f>VLOOKUP(AQ:AQ,[1]MICHELIN!$B:$O,12,0)</f>
        <v>13409.090909090908</v>
      </c>
      <c r="BC141" s="233">
        <f t="shared" si="101"/>
        <v>1050</v>
      </c>
      <c r="BD141" s="204" t="s">
        <v>3387</v>
      </c>
      <c r="BE141" s="192" t="s">
        <v>294</v>
      </c>
      <c r="BF141" s="133" t="str">
        <f>IFERROR(VLOOKUP(BE:BE,Q商品!B:E,4,0),"")</f>
        <v>23年製 PRIMACY 4+（プライマシー4+） 205/60R16 96W XL サマータイヤ 最短当日発送</v>
      </c>
      <c r="BG141" s="133" t="str">
        <f>IFERROR(VLOOKUP(AQ:AQ,在庫!B:M,12,0),"")</f>
        <v>2023年製</v>
      </c>
      <c r="BH141" s="133">
        <f>IFERROR(VLOOKUP(AQ:AQ,在庫!B:L,10,0),"")</f>
        <v>1</v>
      </c>
      <c r="BI141" s="234" t="str">
        <f>VLOOKUP(AQ:AQ,[1]MICHELIN!$B:$AH,32,0)</f>
        <v/>
      </c>
      <c r="BJ141" s="234" t="str">
        <f>VLOOKUP(AQ:AQ,[1]MICHELIN!$B:$AH,33,0)</f>
        <v/>
      </c>
      <c r="BK141" s="191"/>
      <c r="BL141" s="191"/>
      <c r="BM141" s="191"/>
      <c r="BN141" s="191"/>
      <c r="BO141" s="191"/>
      <c r="BP141" s="191"/>
      <c r="BQ141" s="191"/>
      <c r="BR141" s="191"/>
      <c r="BS141" s="191"/>
      <c r="BT141" s="191"/>
      <c r="BU141" s="191"/>
      <c r="BV141" s="191"/>
      <c r="BW141" s="191"/>
      <c r="BX141" s="191"/>
    </row>
    <row r="142" spans="1:76" s="11" customFormat="1" ht="19.5" customHeight="1">
      <c r="A142" s="237">
        <f t="shared" si="79"/>
        <v>2</v>
      </c>
      <c r="B142" s="249">
        <f t="shared" si="80"/>
        <v>2155017159673</v>
      </c>
      <c r="C142" s="225">
        <f t="shared" si="81"/>
        <v>1</v>
      </c>
      <c r="D142" s="11" t="s">
        <v>5180</v>
      </c>
      <c r="E142" s="358" t="s">
        <v>884</v>
      </c>
      <c r="F142" s="158" t="s">
        <v>5890</v>
      </c>
      <c r="G142" s="132" t="str">
        <f t="shared" si="82"/>
        <v>17</v>
      </c>
      <c r="H142" s="225">
        <v>0</v>
      </c>
      <c r="I142" s="225">
        <f t="shared" si="83"/>
        <v>0</v>
      </c>
      <c r="J142" s="131"/>
      <c r="K142" s="132" t="s">
        <v>1749</v>
      </c>
      <c r="L142" s="324">
        <v>46</v>
      </c>
      <c r="M142" s="134" t="s">
        <v>3422</v>
      </c>
      <c r="N142" s="226" t="s">
        <v>4736</v>
      </c>
      <c r="O142" s="226">
        <v>0</v>
      </c>
      <c r="P142" s="227">
        <v>21400</v>
      </c>
      <c r="Q142" s="228">
        <f t="shared" si="84"/>
        <v>19453.63636363636</v>
      </c>
      <c r="R142" s="143">
        <f t="shared" si="85"/>
        <v>0.29632693116500758</v>
      </c>
      <c r="S142" s="238">
        <v>1074476195</v>
      </c>
      <c r="T142" s="285" t="s">
        <v>7915</v>
      </c>
      <c r="U142" s="189">
        <f t="shared" si="86"/>
        <v>21500</v>
      </c>
      <c r="W142" s="229">
        <v>21500</v>
      </c>
      <c r="X142" s="135">
        <f t="shared" si="87"/>
        <v>13689</v>
      </c>
      <c r="Y142" s="230">
        <f t="shared" si="88"/>
        <v>19544.545454545452</v>
      </c>
      <c r="Z142" s="141">
        <f t="shared" si="89"/>
        <v>8.2336448598130829E-2</v>
      </c>
      <c r="AA142" s="136">
        <f t="shared" si="90"/>
        <v>0.29959998139448341</v>
      </c>
      <c r="AB142" s="144" t="s">
        <v>14051</v>
      </c>
      <c r="AC142" s="144"/>
      <c r="AD142" s="184">
        <f t="shared" si="102"/>
        <v>21078</v>
      </c>
      <c r="AE142" s="182">
        <f t="shared" si="103"/>
        <v>23162</v>
      </c>
      <c r="AF142" s="128">
        <f t="shared" si="91"/>
        <v>2084.58</v>
      </c>
      <c r="AG142" s="129">
        <f t="shared" si="92"/>
        <v>422.57999999999993</v>
      </c>
      <c r="AH142" s="130">
        <f t="shared" si="93"/>
        <v>1.8244538468180638E-2</v>
      </c>
      <c r="AI142" s="137">
        <f t="shared" si="94"/>
        <v>1662</v>
      </c>
      <c r="AJ142" s="138">
        <f t="shared" si="95"/>
        <v>7.1755461531819359E-2</v>
      </c>
      <c r="AK142" s="138">
        <f t="shared" si="96"/>
        <v>0.28135544292630277</v>
      </c>
      <c r="AM142" s="11">
        <f t="shared" si="97"/>
        <v>18761.8</v>
      </c>
      <c r="AN142" s="412">
        <f t="shared" si="98"/>
        <v>17055.272727272724</v>
      </c>
      <c r="AO142" s="412">
        <f t="shared" si="99"/>
        <v>3366.2727272727243</v>
      </c>
      <c r="AP142" s="413">
        <f t="shared" si="100"/>
        <v>0.19737431239605974</v>
      </c>
      <c r="AQ142" s="192">
        <v>2155017159673</v>
      </c>
      <c r="AR142" s="192">
        <f>VLOOKUP(AQ:AQ,[1]MICHELIN!$B:$O,2,0)</f>
        <v>4985009705322</v>
      </c>
      <c r="AS142" s="192" t="str">
        <f>VLOOKUP(AQ:AQ,[1]MICHELIN!$B:$O,3,0)</f>
        <v/>
      </c>
      <c r="AT142" s="231" t="str">
        <f>VLOOKUP(AQ:AQ,[1]MICHELIN!$B:$O,4,0)</f>
        <v>PRIMACY 4+（並行）</v>
      </c>
      <c r="AU142" s="231" t="str">
        <f>VLOOKUP(AQ:AQ,[1]MICHELIN!$B:$O,5,0)</f>
        <v>215/50R17 95W XL</v>
      </c>
      <c r="AV142" s="232" t="str">
        <f>VLOOKUP(AQ:AQ,[1]MICHELIN!$B:$O,6,0)</f>
        <v>215/50R17</v>
      </c>
      <c r="AW142" s="232" t="str">
        <f>VLOOKUP(AQ:AQ,[1]MICHELIN!$B:$O,7,0)</f>
        <v/>
      </c>
      <c r="AX142" s="233">
        <f>VLOOKUP(AQ:AQ,[1]MICHELIN!$B:$K,8,0)</f>
        <v>13689</v>
      </c>
      <c r="AY142" s="233">
        <f>VLOOKUP(AQ:AQ,[1]MICHELIN!$B:$K,9,0)</f>
        <v>1</v>
      </c>
      <c r="AZ142" s="233">
        <f>VLOOKUP(AQ:AQ,[1]MICHELIN!$B:$K,10,0)</f>
        <v>0</v>
      </c>
      <c r="BA142" s="233">
        <f>VLOOKUP(AQ:AQ,[1]MICHELIN!$B:$O,11,0)</f>
        <v>20650</v>
      </c>
      <c r="BB142" s="233">
        <f>VLOOKUP(AQ:AQ,[1]MICHELIN!$B:$O,12,0)</f>
        <v>17818.181818181816</v>
      </c>
      <c r="BC142" s="233">
        <f t="shared" si="101"/>
        <v>1050</v>
      </c>
      <c r="BD142" s="204" t="s">
        <v>3388</v>
      </c>
      <c r="BE142" s="192" t="s">
        <v>314</v>
      </c>
      <c r="BF142" s="133" t="str">
        <f>IFERROR(VLOOKUP(BE:BE,Q商品!B:E,4,0),"")</f>
        <v>PRIMACY 4+（プライマシー4+） 215/50R17 95W XL 22年製 サマータイヤ 最短当日発送</v>
      </c>
      <c r="BG142" s="133" t="str">
        <f>IFERROR(VLOOKUP(AQ:AQ,在庫!B:M,12,0),"")</f>
        <v/>
      </c>
      <c r="BH142" s="133" t="str">
        <f>IFERROR(VLOOKUP(AQ:AQ,在庫!B:L,10,0),"")</f>
        <v/>
      </c>
      <c r="BI142" s="234">
        <f>VLOOKUP(AQ:AQ,[1]MICHELIN!$B:$AH,32,0)</f>
        <v>614215464</v>
      </c>
      <c r="BJ142" s="234">
        <f>VLOOKUP(AQ:AQ,[1]MICHELIN!$B:$AH,33,0)</f>
        <v>614215471</v>
      </c>
      <c r="BK142" s="191"/>
      <c r="BL142" s="191"/>
      <c r="BM142" s="191"/>
      <c r="BN142" s="191"/>
      <c r="BO142" s="191"/>
      <c r="BP142" s="191"/>
      <c r="BQ142" s="191"/>
      <c r="BR142" s="191"/>
      <c r="BS142" s="191"/>
      <c r="BT142" s="191"/>
      <c r="BU142" s="191"/>
      <c r="BV142" s="191"/>
      <c r="BW142" s="191"/>
      <c r="BX142" s="191"/>
    </row>
    <row r="143" spans="1:76" s="11" customFormat="1" ht="19.5" customHeight="1">
      <c r="A143" s="11">
        <f t="shared" si="79"/>
        <v>2</v>
      </c>
      <c r="B143" s="239">
        <f t="shared" si="80"/>
        <v>2155017159253</v>
      </c>
      <c r="C143" s="225">
        <f t="shared" si="81"/>
        <v>25</v>
      </c>
      <c r="D143" s="11" t="s">
        <v>4059</v>
      </c>
      <c r="E143" s="11" t="s">
        <v>884</v>
      </c>
      <c r="F143" s="158" t="s">
        <v>5890</v>
      </c>
      <c r="G143" s="132" t="str">
        <f t="shared" si="82"/>
        <v>17</v>
      </c>
      <c r="H143" s="225">
        <v>20</v>
      </c>
      <c r="I143" s="225">
        <f t="shared" si="83"/>
        <v>20</v>
      </c>
      <c r="J143" s="131">
        <v>424</v>
      </c>
      <c r="K143" s="132" t="s">
        <v>1749</v>
      </c>
      <c r="L143" s="324">
        <v>46</v>
      </c>
      <c r="M143" s="134" t="s">
        <v>1785</v>
      </c>
      <c r="N143" s="226" t="s">
        <v>14264</v>
      </c>
      <c r="O143" s="226" t="s">
        <v>1954</v>
      </c>
      <c r="P143" s="227">
        <v>22200</v>
      </c>
      <c r="Q143" s="228">
        <f t="shared" si="84"/>
        <v>20159.090909090908</v>
      </c>
      <c r="R143" s="143">
        <f t="shared" si="85"/>
        <v>0.1849830890642615</v>
      </c>
      <c r="S143" s="192">
        <v>1074476012</v>
      </c>
      <c r="T143" s="289" t="s">
        <v>6640</v>
      </c>
      <c r="U143" s="189">
        <f t="shared" si="86"/>
        <v>21300</v>
      </c>
      <c r="V143" s="11">
        <v>900</v>
      </c>
      <c r="W143" s="229">
        <v>22200</v>
      </c>
      <c r="X143" s="135">
        <f t="shared" si="87"/>
        <v>16430</v>
      </c>
      <c r="Y143" s="230">
        <f t="shared" si="88"/>
        <v>20159.090909090908</v>
      </c>
      <c r="Z143" s="141">
        <f t="shared" si="89"/>
        <v>8.2405660377358414E-2</v>
      </c>
      <c r="AA143" s="136">
        <f t="shared" si="90"/>
        <v>0.1849830890642615</v>
      </c>
      <c r="AB143" s="144" t="s">
        <v>14340</v>
      </c>
      <c r="AC143" s="144"/>
      <c r="AD143" s="184">
        <f t="shared" si="102"/>
        <v>20882</v>
      </c>
      <c r="AE143" s="182">
        <f t="shared" si="103"/>
        <v>22947</v>
      </c>
      <c r="AF143" s="128">
        <f t="shared" si="91"/>
        <v>2065.23</v>
      </c>
      <c r="AG143" s="129">
        <f t="shared" si="92"/>
        <v>418.23</v>
      </c>
      <c r="AH143" s="130">
        <f t="shared" si="93"/>
        <v>1.8225911883906393E-2</v>
      </c>
      <c r="AI143" s="137">
        <f t="shared" si="94"/>
        <v>1647</v>
      </c>
      <c r="AJ143" s="138">
        <f t="shared" si="95"/>
        <v>7.1774088116093607E-2</v>
      </c>
      <c r="AK143" s="138">
        <f t="shared" si="96"/>
        <v>0.1667571771803551</v>
      </c>
      <c r="AM143" s="11">
        <f t="shared" si="97"/>
        <v>18587.3</v>
      </c>
      <c r="AN143" s="412">
        <f t="shared" si="98"/>
        <v>16874.81818181818</v>
      </c>
      <c r="AO143" s="412">
        <f t="shared" si="99"/>
        <v>444.81818181818016</v>
      </c>
      <c r="AP143" s="413">
        <f t="shared" si="100"/>
        <v>2.6359879971770646E-2</v>
      </c>
      <c r="AQ143" s="192">
        <v>2155017159253</v>
      </c>
      <c r="AR143" s="192">
        <f>VLOOKUP(AQ:AQ,[1]MICHELIN!$B:$O,2,0)</f>
        <v>4985009705322</v>
      </c>
      <c r="AS143" s="192" t="str">
        <f>VLOOKUP(AQ:AQ,[1]MICHELIN!$B:$O,3,0)</f>
        <v>734600</v>
      </c>
      <c r="AT143" s="231" t="str">
        <f>VLOOKUP(AQ:AQ,[1]MICHELIN!$B:$O,4,0)</f>
        <v>PRIMACY 4+</v>
      </c>
      <c r="AU143" s="231" t="str">
        <f>VLOOKUP(AQ:AQ,[1]MICHELIN!$B:$O,5,0)</f>
        <v>215/50R17 95W XL</v>
      </c>
      <c r="AV143" s="232" t="str">
        <f>VLOOKUP(AQ:AQ,[1]MICHELIN!$B:$O,6,0)</f>
        <v>215/50R17</v>
      </c>
      <c r="AW143" s="232">
        <f>VLOOKUP(AQ:AQ,[1]MICHELIN!$B:$O,7,0)</f>
        <v>38200</v>
      </c>
      <c r="AX143" s="233">
        <f>VLOOKUP(AQ:AQ,[1]MICHELIN!$B:$K,8,0)</f>
        <v>16430</v>
      </c>
      <c r="AY143" s="233">
        <f>VLOOKUP(AQ:AQ,[1]MICHELIN!$B:$K,9,0)</f>
        <v>25</v>
      </c>
      <c r="AZ143" s="233">
        <f>VLOOKUP(AQ:AQ,[1]MICHELIN!$B:$K,10,0)</f>
        <v>20</v>
      </c>
      <c r="BA143" s="233">
        <f>VLOOKUP(AQ:AQ,[1]MICHELIN!$B:$O,11,0)</f>
        <v>22450</v>
      </c>
      <c r="BB143" s="233">
        <f>VLOOKUP(AQ:AQ,[1]MICHELIN!$B:$O,12,0)</f>
        <v>19454.545454545452</v>
      </c>
      <c r="BC143" s="233">
        <f t="shared" si="101"/>
        <v>1050</v>
      </c>
      <c r="BD143" s="204" t="s">
        <v>3387</v>
      </c>
      <c r="BE143" s="192" t="s">
        <v>295</v>
      </c>
      <c r="BF143" s="133" t="str">
        <f>IFERROR(VLOOKUP(BE:BE,Q商品!B:E,4,0),"")</f>
        <v>23年製 PRIMACY 4+（プライマシー4+） 215/50R17 95W XL サマータイヤ 最短当日発送</v>
      </c>
      <c r="BG143" s="133" t="str">
        <f>IFERROR(VLOOKUP(AQ:AQ,在庫!B:M,12,0),"")</f>
        <v>2023年製</v>
      </c>
      <c r="BH143" s="133">
        <f>IFERROR(VLOOKUP(AQ:AQ,在庫!B:L,10,0),"")</f>
        <v>3</v>
      </c>
      <c r="BI143" s="234">
        <f>VLOOKUP(AQ:AQ,[1]MICHELIN!$B:$AH,32,0)</f>
        <v>605880326</v>
      </c>
      <c r="BJ143" s="234">
        <f>VLOOKUP(AQ:AQ,[1]MICHELIN!$B:$AH,33,0)</f>
        <v>605880381</v>
      </c>
      <c r="BK143" s="191"/>
      <c r="BL143" s="191"/>
      <c r="BM143" s="191"/>
      <c r="BN143" s="191"/>
      <c r="BO143" s="191"/>
      <c r="BP143" s="191"/>
      <c r="BQ143" s="191"/>
      <c r="BR143" s="191"/>
      <c r="BS143" s="191"/>
      <c r="BT143" s="191"/>
      <c r="BU143" s="191"/>
      <c r="BV143" s="191"/>
      <c r="BW143" s="191"/>
      <c r="BX143" s="191"/>
    </row>
    <row r="144" spans="1:76" s="11" customFormat="1" ht="19.5" customHeight="1">
      <c r="A144" s="11">
        <f t="shared" si="79"/>
        <v>1</v>
      </c>
      <c r="B144" s="239">
        <f t="shared" si="80"/>
        <v>2155517159258</v>
      </c>
      <c r="C144" s="225">
        <f t="shared" si="81"/>
        <v>87</v>
      </c>
      <c r="D144" s="11" t="s">
        <v>4059</v>
      </c>
      <c r="E144" s="11" t="s">
        <v>885</v>
      </c>
      <c r="F144" s="158" t="s">
        <v>6235</v>
      </c>
      <c r="G144" s="132" t="str">
        <f t="shared" si="82"/>
        <v>17</v>
      </c>
      <c r="H144" s="225">
        <v>58</v>
      </c>
      <c r="I144" s="225">
        <f t="shared" si="83"/>
        <v>58</v>
      </c>
      <c r="J144" s="131">
        <v>51</v>
      </c>
      <c r="K144" s="132" t="s">
        <v>1749</v>
      </c>
      <c r="L144" s="132">
        <v>47</v>
      </c>
      <c r="M144" s="134" t="s">
        <v>1780</v>
      </c>
      <c r="N144" s="226" t="s">
        <v>14265</v>
      </c>
      <c r="O144" s="226" t="s">
        <v>1777</v>
      </c>
      <c r="P144" s="227">
        <v>19440</v>
      </c>
      <c r="Q144" s="228">
        <f t="shared" si="84"/>
        <v>17593.636363636364</v>
      </c>
      <c r="R144" s="143">
        <f t="shared" si="85"/>
        <v>0.18606934325427585</v>
      </c>
      <c r="S144" s="192">
        <v>1074475993</v>
      </c>
      <c r="T144" s="285" t="s">
        <v>6641</v>
      </c>
      <c r="U144" s="189">
        <f t="shared" si="86"/>
        <v>19440</v>
      </c>
      <c r="W144" s="229">
        <v>19440</v>
      </c>
      <c r="X144" s="135">
        <f t="shared" si="87"/>
        <v>14320</v>
      </c>
      <c r="Y144" s="230">
        <f t="shared" si="88"/>
        <v>17593.636363636364</v>
      </c>
      <c r="Z144" s="141">
        <f t="shared" si="89"/>
        <v>7.7263374485596614E-2</v>
      </c>
      <c r="AA144" s="136">
        <f t="shared" si="90"/>
        <v>0.18606934325427585</v>
      </c>
      <c r="AB144" s="144" t="s">
        <v>14340</v>
      </c>
      <c r="AC144" s="144"/>
      <c r="AD144" s="184">
        <f t="shared" si="102"/>
        <v>19058</v>
      </c>
      <c r="AE144" s="182">
        <f t="shared" si="103"/>
        <v>20942</v>
      </c>
      <c r="AF144" s="128">
        <f t="shared" si="91"/>
        <v>1884.78</v>
      </c>
      <c r="AG144" s="129">
        <f t="shared" si="92"/>
        <v>382.78</v>
      </c>
      <c r="AH144" s="130">
        <f t="shared" si="93"/>
        <v>1.8278101422977748E-2</v>
      </c>
      <c r="AI144" s="137">
        <f t="shared" si="94"/>
        <v>1502</v>
      </c>
      <c r="AJ144" s="138">
        <f t="shared" si="95"/>
        <v>7.1721898577022256E-2</v>
      </c>
      <c r="AK144" s="138">
        <f t="shared" si="96"/>
        <v>0.16779124183129809</v>
      </c>
      <c r="AM144" s="11">
        <f t="shared" si="97"/>
        <v>16963.8</v>
      </c>
      <c r="AN144" s="412">
        <f t="shared" si="98"/>
        <v>15342.545454545452</v>
      </c>
      <c r="AO144" s="412">
        <f t="shared" si="99"/>
        <v>1022.5454545454522</v>
      </c>
      <c r="AP144" s="413">
        <f t="shared" si="100"/>
        <v>6.6647705726203876E-2</v>
      </c>
      <c r="AQ144" s="192">
        <v>2155517159258</v>
      </c>
      <c r="AR144" s="192">
        <f>VLOOKUP(AQ:AQ,[1]MICHELIN!$B:$O,2,0)</f>
        <v>4985009705353</v>
      </c>
      <c r="AS144" s="192" t="str">
        <f>VLOOKUP(AQ:AQ,[1]MICHELIN!$B:$O,3,0)</f>
        <v>734630</v>
      </c>
      <c r="AT144" s="231" t="str">
        <f>VLOOKUP(AQ:AQ,[1]MICHELIN!$B:$O,4,0)</f>
        <v>PRIMACY 4+</v>
      </c>
      <c r="AU144" s="231" t="str">
        <f>VLOOKUP(AQ:AQ,[1]MICHELIN!$B:$O,5,0)</f>
        <v>215/55R17 94W</v>
      </c>
      <c r="AV144" s="232" t="str">
        <f>VLOOKUP(AQ:AQ,[1]MICHELIN!$B:$O,6,0)</f>
        <v>215/55R17</v>
      </c>
      <c r="AW144" s="232">
        <f>VLOOKUP(AQ:AQ,[1]MICHELIN!$B:$O,7,0)</f>
        <v>33300</v>
      </c>
      <c r="AX144" s="233">
        <f>VLOOKUP(AQ:AQ,[1]MICHELIN!$B:$K,8,0)</f>
        <v>14320</v>
      </c>
      <c r="AY144" s="233">
        <f>VLOOKUP(AQ:AQ,[1]MICHELIN!$B:$K,9,0)</f>
        <v>87</v>
      </c>
      <c r="AZ144" s="233">
        <f>VLOOKUP(AQ:AQ,[1]MICHELIN!$B:$K,10,0)</f>
        <v>58</v>
      </c>
      <c r="BA144" s="233">
        <f>VLOOKUP(AQ:AQ,[1]MICHELIN!$B:$O,11,0)</f>
        <v>19660</v>
      </c>
      <c r="BB144" s="233">
        <f>VLOOKUP(AQ:AQ,[1]MICHELIN!$B:$O,12,0)</f>
        <v>16918.181818181816</v>
      </c>
      <c r="BC144" s="233">
        <f t="shared" si="101"/>
        <v>1050</v>
      </c>
      <c r="BD144" s="204" t="s">
        <v>3387</v>
      </c>
      <c r="BE144" s="192" t="s">
        <v>296</v>
      </c>
      <c r="BF144" s="133" t="str">
        <f>IFERROR(VLOOKUP(BE:BE,Q商品!B:E,4,0),"")</f>
        <v>23年製 PRIMACY 4+（プライマシー4+） 215/55R17 94W サマータイヤ 最短当日発送</v>
      </c>
      <c r="BG144" s="133" t="str">
        <f>IFERROR(VLOOKUP(AQ:AQ,在庫!B:M,12,0),"")</f>
        <v>2023年製</v>
      </c>
      <c r="BH144" s="133">
        <f>IFERROR(VLOOKUP(AQ:AQ,在庫!B:L,10,0),"")</f>
        <v>4</v>
      </c>
      <c r="BI144" s="234">
        <f>VLOOKUP(AQ:AQ,[1]MICHELIN!$B:$AH,32,0)</f>
        <v>605880327</v>
      </c>
      <c r="BJ144" s="234">
        <f>VLOOKUP(AQ:AQ,[1]MICHELIN!$B:$AH,33,0)</f>
        <v>605880382</v>
      </c>
      <c r="BK144" s="191"/>
      <c r="BL144" s="191"/>
      <c r="BM144" s="191"/>
      <c r="BN144" s="191"/>
      <c r="BO144" s="191"/>
      <c r="BP144" s="191"/>
      <c r="BQ144" s="191"/>
      <c r="BR144" s="191"/>
      <c r="BS144" s="191"/>
      <c r="BT144" s="191"/>
      <c r="BU144" s="191"/>
      <c r="BV144" s="191"/>
      <c r="BW144" s="191"/>
      <c r="BX144" s="191"/>
    </row>
    <row r="145" spans="1:76" s="11" customFormat="1" ht="19.5" customHeight="1">
      <c r="A145" s="11">
        <f t="shared" si="79"/>
        <v>1</v>
      </c>
      <c r="B145" s="239">
        <f t="shared" si="80"/>
        <v>2155518159257</v>
      </c>
      <c r="C145" s="225">
        <f t="shared" si="81"/>
        <v>13</v>
      </c>
      <c r="D145" s="11" t="s">
        <v>4059</v>
      </c>
      <c r="E145" s="358" t="s">
        <v>887</v>
      </c>
      <c r="F145" s="158" t="s">
        <v>7105</v>
      </c>
      <c r="G145" s="132" t="str">
        <f t="shared" si="82"/>
        <v>18</v>
      </c>
      <c r="H145" s="225">
        <v>0</v>
      </c>
      <c r="I145" s="225">
        <f t="shared" si="83"/>
        <v>0</v>
      </c>
      <c r="J145" s="131"/>
      <c r="K145" s="132" t="s">
        <v>1749</v>
      </c>
      <c r="L145" s="132">
        <v>48</v>
      </c>
      <c r="M145" s="134" t="s">
        <v>3422</v>
      </c>
      <c r="N145" s="226" t="s">
        <v>7363</v>
      </c>
      <c r="O145" s="226">
        <v>0</v>
      </c>
      <c r="P145" s="227">
        <v>21000</v>
      </c>
      <c r="Q145" s="228">
        <f t="shared" si="84"/>
        <v>19079.090909090908</v>
      </c>
      <c r="R145" s="143">
        <f t="shared" si="85"/>
        <v>0.18392338114070611</v>
      </c>
      <c r="S145" s="192">
        <v>1074475994</v>
      </c>
      <c r="T145" s="285" t="s">
        <v>7505</v>
      </c>
      <c r="U145" s="189">
        <f t="shared" si="86"/>
        <v>21000</v>
      </c>
      <c r="W145" s="229">
        <v>21000</v>
      </c>
      <c r="X145" s="135">
        <f t="shared" si="87"/>
        <v>15570</v>
      </c>
      <c r="Y145" s="230">
        <f t="shared" si="88"/>
        <v>19079.090909090908</v>
      </c>
      <c r="Z145" s="141">
        <f t="shared" si="89"/>
        <v>7.7333333333333254E-2</v>
      </c>
      <c r="AA145" s="136">
        <f t="shared" si="90"/>
        <v>0.18392338114070611</v>
      </c>
      <c r="AB145" s="309" t="s">
        <v>14114</v>
      </c>
      <c r="AC145" s="144"/>
      <c r="AD145" s="184">
        <f t="shared" si="102"/>
        <v>20588</v>
      </c>
      <c r="AE145" s="182">
        <f t="shared" si="103"/>
        <v>22624</v>
      </c>
      <c r="AF145" s="128">
        <f t="shared" si="91"/>
        <v>2036.1599999999999</v>
      </c>
      <c r="AG145" s="129">
        <f t="shared" si="92"/>
        <v>412.15999999999985</v>
      </c>
      <c r="AH145" s="130">
        <f t="shared" si="93"/>
        <v>1.821782178217821E-2</v>
      </c>
      <c r="AI145" s="137">
        <f t="shared" si="94"/>
        <v>1624</v>
      </c>
      <c r="AJ145" s="138">
        <f t="shared" si="95"/>
        <v>7.1782178217821777E-2</v>
      </c>
      <c r="AK145" s="138">
        <f t="shared" si="96"/>
        <v>0.1657055593585279</v>
      </c>
      <c r="AM145" s="11">
        <f t="shared" si="97"/>
        <v>18325.599999999999</v>
      </c>
      <c r="AN145" s="412">
        <f t="shared" si="98"/>
        <v>16647.81818181818</v>
      </c>
      <c r="AO145" s="412">
        <f t="shared" si="99"/>
        <v>1077.8181818181802</v>
      </c>
      <c r="AP145" s="413">
        <f t="shared" si="100"/>
        <v>6.4742308574424076E-2</v>
      </c>
      <c r="AQ145" s="192">
        <v>2155518159257</v>
      </c>
      <c r="AR145" s="192">
        <f>VLOOKUP(AQ:AQ,[1]MICHELIN!$B:$O,2,0)</f>
        <v>4985009705544</v>
      </c>
      <c r="AS145" s="192" t="str">
        <f>VLOOKUP(AQ:AQ,[1]MICHELIN!$B:$O,3,0)</f>
        <v>734820</v>
      </c>
      <c r="AT145" s="231" t="str">
        <f>VLOOKUP(AQ:AQ,[1]MICHELIN!$B:$O,4,0)</f>
        <v>PRIMACY 4+</v>
      </c>
      <c r="AU145" s="231" t="str">
        <f>VLOOKUP(AQ:AQ,[1]MICHELIN!$B:$O,5,0)</f>
        <v>215/55R18 99V XL</v>
      </c>
      <c r="AV145" s="232" t="str">
        <f>VLOOKUP(AQ:AQ,[1]MICHELIN!$B:$O,6,0)</f>
        <v>215/55R18</v>
      </c>
      <c r="AW145" s="232">
        <f>VLOOKUP(AQ:AQ,[1]MICHELIN!$B:$O,7,0)</f>
        <v>36200</v>
      </c>
      <c r="AX145" s="233">
        <f>VLOOKUP(AQ:AQ,[1]MICHELIN!$B:$K,8,0)</f>
        <v>15570</v>
      </c>
      <c r="AY145" s="233">
        <f>VLOOKUP(AQ:AQ,[1]MICHELIN!$B:$K,9,0)</f>
        <v>13</v>
      </c>
      <c r="AZ145" s="233">
        <f>VLOOKUP(AQ:AQ,[1]MICHELIN!$B:$K,10,0)</f>
        <v>0</v>
      </c>
      <c r="BA145" s="233">
        <f>VLOOKUP(AQ:AQ,[1]MICHELIN!$B:$O,11,0)</f>
        <v>22360</v>
      </c>
      <c r="BB145" s="233">
        <f>VLOOKUP(AQ:AQ,[1]MICHELIN!$B:$O,12,0)</f>
        <v>19372.727272727272</v>
      </c>
      <c r="BC145" s="233">
        <f t="shared" si="101"/>
        <v>1050</v>
      </c>
      <c r="BD145" s="204" t="s">
        <v>3387</v>
      </c>
      <c r="BE145" s="192" t="s">
        <v>297</v>
      </c>
      <c r="BF145" s="133" t="str">
        <f>IFERROR(VLOOKUP(BE:BE,Q商品!B:E,4,0),"")</f>
        <v>23年製 PRIMACY 4+（プライマシー4+） 215/55R18 99V XL サマータイヤ 最短当日発送</v>
      </c>
      <c r="BG145" s="133" t="str">
        <f>IFERROR(VLOOKUP(AQ:AQ,在庫!B:M,12,0),"")</f>
        <v/>
      </c>
      <c r="BH145" s="133" t="str">
        <f>IFERROR(VLOOKUP(AQ:AQ,在庫!B:L,10,0),"")</f>
        <v/>
      </c>
      <c r="BI145" s="234">
        <f>VLOOKUP(AQ:AQ,[1]MICHELIN!$B:$AH,32,0)</f>
        <v>605880324</v>
      </c>
      <c r="BJ145" s="234">
        <f>VLOOKUP(AQ:AQ,[1]MICHELIN!$B:$AH,33,0)</f>
        <v>605880379</v>
      </c>
      <c r="BK145" s="191"/>
      <c r="BL145" s="191"/>
      <c r="BM145" s="191"/>
      <c r="BN145" s="191"/>
      <c r="BO145" s="191"/>
      <c r="BP145" s="191"/>
      <c r="BQ145" s="191"/>
      <c r="BR145" s="191"/>
      <c r="BS145" s="191"/>
      <c r="BT145" s="191"/>
      <c r="BU145" s="191"/>
      <c r="BV145" s="191"/>
      <c r="BW145" s="191"/>
      <c r="BX145" s="191"/>
    </row>
    <row r="146" spans="1:76" s="11" customFormat="1" ht="19.5" customHeight="1">
      <c r="A146" s="11">
        <f t="shared" si="79"/>
        <v>1</v>
      </c>
      <c r="B146" s="239">
        <f t="shared" si="80"/>
        <v>2156017159250</v>
      </c>
      <c r="C146" s="225">
        <f t="shared" si="81"/>
        <v>43</v>
      </c>
      <c r="D146" s="11" t="s">
        <v>4059</v>
      </c>
      <c r="E146" s="11" t="s">
        <v>889</v>
      </c>
      <c r="F146" s="158" t="s">
        <v>5891</v>
      </c>
      <c r="G146" s="132" t="str">
        <f t="shared" si="82"/>
        <v>17</v>
      </c>
      <c r="H146" s="225">
        <v>19</v>
      </c>
      <c r="I146" s="225">
        <f t="shared" si="83"/>
        <v>19</v>
      </c>
      <c r="J146" s="131">
        <v>774</v>
      </c>
      <c r="K146" s="132" t="s">
        <v>1749</v>
      </c>
      <c r="L146" s="132">
        <v>49</v>
      </c>
      <c r="M146" s="134" t="s">
        <v>1780</v>
      </c>
      <c r="N146" s="226" t="s">
        <v>14266</v>
      </c>
      <c r="O146" s="226" t="s">
        <v>1777</v>
      </c>
      <c r="P146" s="227">
        <v>17500</v>
      </c>
      <c r="Q146" s="228">
        <f t="shared" si="84"/>
        <v>15869.999999999998</v>
      </c>
      <c r="R146" s="143">
        <f t="shared" si="85"/>
        <v>0.19218651543793311</v>
      </c>
      <c r="S146" s="192">
        <v>1074475992</v>
      </c>
      <c r="T146" s="285" t="s">
        <v>6642</v>
      </c>
      <c r="U146" s="189">
        <f t="shared" si="86"/>
        <v>17500</v>
      </c>
      <c r="W146" s="229">
        <v>17500</v>
      </c>
      <c r="X146" s="135">
        <f t="shared" si="87"/>
        <v>12820</v>
      </c>
      <c r="Y146" s="230">
        <f t="shared" si="88"/>
        <v>15869.999999999998</v>
      </c>
      <c r="Z146" s="141">
        <f t="shared" si="89"/>
        <v>7.7257142857142913E-2</v>
      </c>
      <c r="AA146" s="136">
        <f t="shared" si="90"/>
        <v>0.19218651543793311</v>
      </c>
      <c r="AB146" s="144" t="s">
        <v>14340</v>
      </c>
      <c r="AC146" s="144"/>
      <c r="AD146" s="184">
        <f t="shared" si="102"/>
        <v>17156</v>
      </c>
      <c r="AE146" s="182">
        <f t="shared" si="103"/>
        <v>18852</v>
      </c>
      <c r="AF146" s="128">
        <f t="shared" si="91"/>
        <v>1696.6799999999998</v>
      </c>
      <c r="AG146" s="129">
        <f t="shared" si="92"/>
        <v>344.67999999999984</v>
      </c>
      <c r="AH146" s="130">
        <f t="shared" si="93"/>
        <v>1.8283471249734767E-2</v>
      </c>
      <c r="AI146" s="137">
        <f t="shared" si="94"/>
        <v>1352</v>
      </c>
      <c r="AJ146" s="138">
        <f t="shared" si="95"/>
        <v>7.1716528750265227E-2</v>
      </c>
      <c r="AK146" s="138">
        <f t="shared" si="96"/>
        <v>0.17390304418819835</v>
      </c>
      <c r="AM146" s="11">
        <f t="shared" si="97"/>
        <v>15270.8</v>
      </c>
      <c r="AN146" s="412">
        <f t="shared" si="98"/>
        <v>13843.454545454544</v>
      </c>
      <c r="AO146" s="412">
        <f t="shared" si="99"/>
        <v>1023.4545454545441</v>
      </c>
      <c r="AP146" s="413">
        <f t="shared" si="100"/>
        <v>7.3930574344291275E-2</v>
      </c>
      <c r="AQ146" s="192">
        <v>2156017159250</v>
      </c>
      <c r="AR146" s="192">
        <f>VLOOKUP(AQ:AQ,[1]MICHELIN!$B:$O,2,0)</f>
        <v>4985009705384</v>
      </c>
      <c r="AS146" s="192" t="str">
        <f>VLOOKUP(AQ:AQ,[1]MICHELIN!$B:$O,3,0)</f>
        <v>734660</v>
      </c>
      <c r="AT146" s="231" t="str">
        <f>VLOOKUP(AQ:AQ,[1]MICHELIN!$B:$O,4,0)</f>
        <v>PRIMACY 4+</v>
      </c>
      <c r="AU146" s="231" t="str">
        <f>VLOOKUP(AQ:AQ,[1]MICHELIN!$B:$O,5,0)</f>
        <v>215/60R17 96V</v>
      </c>
      <c r="AV146" s="232" t="str">
        <f>VLOOKUP(AQ:AQ,[1]MICHELIN!$B:$O,6,0)</f>
        <v>215/60R17</v>
      </c>
      <c r="AW146" s="232">
        <f>VLOOKUP(AQ:AQ,[1]MICHELIN!$B:$O,7,0)</f>
        <v>29800</v>
      </c>
      <c r="AX146" s="233">
        <f>VLOOKUP(AQ:AQ,[1]MICHELIN!$B:$K,8,0)</f>
        <v>12820</v>
      </c>
      <c r="AY146" s="233">
        <f>VLOOKUP(AQ:AQ,[1]MICHELIN!$B:$K,9,0)</f>
        <v>43</v>
      </c>
      <c r="AZ146" s="233">
        <f>VLOOKUP(AQ:AQ,[1]MICHELIN!$B:$K,10,0)</f>
        <v>19</v>
      </c>
      <c r="BA146" s="233">
        <f>VLOOKUP(AQ:AQ,[1]MICHELIN!$B:$O,11,0)</f>
        <v>17780</v>
      </c>
      <c r="BB146" s="233">
        <f>VLOOKUP(AQ:AQ,[1]MICHELIN!$B:$O,12,0)</f>
        <v>15209.090909090908</v>
      </c>
      <c r="BC146" s="233">
        <f t="shared" si="101"/>
        <v>1050</v>
      </c>
      <c r="BD146" s="204" t="s">
        <v>3387</v>
      </c>
      <c r="BE146" s="192" t="s">
        <v>298</v>
      </c>
      <c r="BF146" s="133" t="str">
        <f>IFERROR(VLOOKUP(BE:BE,Q商品!B:E,4,0),"")</f>
        <v>23年製 PRIMACY 4+（プライマシー4+） 215/60R17 96V サマータイヤ 最短当日発送</v>
      </c>
      <c r="BG146" s="133" t="str">
        <f>IFERROR(VLOOKUP(AQ:AQ,在庫!B:M,12,0),"")</f>
        <v>2023年製</v>
      </c>
      <c r="BH146" s="133">
        <f>IFERROR(VLOOKUP(AQ:AQ,在庫!B:L,10,0),"")</f>
        <v>3</v>
      </c>
      <c r="BI146" s="234">
        <f>VLOOKUP(AQ:AQ,[1]MICHELIN!$B:$AH,32,0)</f>
        <v>605880328</v>
      </c>
      <c r="BJ146" s="234">
        <f>VLOOKUP(AQ:AQ,[1]MICHELIN!$B:$AH,33,0)</f>
        <v>605880383</v>
      </c>
      <c r="BK146" s="191"/>
      <c r="BL146" s="191"/>
      <c r="BM146" s="191"/>
      <c r="BN146" s="191"/>
      <c r="BO146" s="191"/>
      <c r="BP146" s="191"/>
      <c r="BQ146" s="191"/>
      <c r="BR146" s="191"/>
      <c r="BS146" s="191"/>
      <c r="BT146" s="191"/>
      <c r="BU146" s="191"/>
      <c r="BV146" s="191"/>
      <c r="BW146" s="191"/>
      <c r="BX146" s="191"/>
    </row>
    <row r="147" spans="1:76" s="11" customFormat="1" ht="19.5" customHeight="1">
      <c r="A147" s="237">
        <f t="shared" si="79"/>
        <v>2</v>
      </c>
      <c r="B147" s="249">
        <f t="shared" si="80"/>
        <v>2254018159672</v>
      </c>
      <c r="C147" s="225">
        <f t="shared" si="81"/>
        <v>108</v>
      </c>
      <c r="D147" s="11" t="s">
        <v>4059</v>
      </c>
      <c r="E147" s="358" t="s">
        <v>891</v>
      </c>
      <c r="F147" s="158" t="s">
        <v>5892</v>
      </c>
      <c r="G147" s="132" t="str">
        <f t="shared" si="82"/>
        <v>18</v>
      </c>
      <c r="H147" s="225">
        <v>0</v>
      </c>
      <c r="I147" s="225">
        <f t="shared" si="83"/>
        <v>0</v>
      </c>
      <c r="J147" s="131"/>
      <c r="K147" s="132" t="s">
        <v>1749</v>
      </c>
      <c r="L147" s="324">
        <v>50</v>
      </c>
      <c r="M147" s="134" t="s">
        <v>1779</v>
      </c>
      <c r="N147" s="226" t="s">
        <v>14057</v>
      </c>
      <c r="O147" s="226" t="s">
        <v>1777</v>
      </c>
      <c r="P147" s="227">
        <v>23000</v>
      </c>
      <c r="Q147" s="228">
        <f t="shared" si="84"/>
        <v>20810.909090909088</v>
      </c>
      <c r="R147" s="143">
        <f t="shared" si="85"/>
        <v>0.34683295474401532</v>
      </c>
      <c r="S147" s="238">
        <v>1074475959</v>
      </c>
      <c r="T147" s="285" t="s">
        <v>6644</v>
      </c>
      <c r="U147" s="189">
        <f t="shared" si="86"/>
        <v>23000</v>
      </c>
      <c r="W147" s="229">
        <v>23000</v>
      </c>
      <c r="X147" s="135">
        <f t="shared" si="87"/>
        <v>13593</v>
      </c>
      <c r="Y147" s="230">
        <f t="shared" si="88"/>
        <v>20810.909090909088</v>
      </c>
      <c r="Z147" s="141">
        <f t="shared" si="89"/>
        <v>7.734782608695645E-2</v>
      </c>
      <c r="AA147" s="136">
        <f t="shared" si="90"/>
        <v>0.34683295474401532</v>
      </c>
      <c r="AB147" s="309">
        <v>9</v>
      </c>
      <c r="AC147" s="144"/>
      <c r="AD147" s="184">
        <f t="shared" si="102"/>
        <v>22549</v>
      </c>
      <c r="AE147" s="182">
        <f t="shared" si="103"/>
        <v>24779</v>
      </c>
      <c r="AF147" s="128">
        <f t="shared" si="91"/>
        <v>2230.11</v>
      </c>
      <c r="AG147" s="129">
        <f t="shared" si="92"/>
        <v>451.11000000000013</v>
      </c>
      <c r="AH147" s="130">
        <f t="shared" si="93"/>
        <v>1.8205335162839505E-2</v>
      </c>
      <c r="AI147" s="137">
        <f t="shared" si="94"/>
        <v>1779</v>
      </c>
      <c r="AJ147" s="138">
        <f t="shared" si="95"/>
        <v>7.1794664837160502E-2</v>
      </c>
      <c r="AK147" s="138">
        <f t="shared" si="96"/>
        <v>0.32862761958117581</v>
      </c>
      <c r="AL147" s="11" t="s">
        <v>13397</v>
      </c>
      <c r="AM147" s="11">
        <f t="shared" si="97"/>
        <v>20071.099999999999</v>
      </c>
      <c r="AN147" s="412">
        <f t="shared" si="98"/>
        <v>18148.272727272724</v>
      </c>
      <c r="AO147" s="412">
        <f t="shared" si="99"/>
        <v>4555.2727272727243</v>
      </c>
      <c r="AP147" s="413">
        <f t="shared" si="100"/>
        <v>0.25100310072082982</v>
      </c>
      <c r="AQ147" s="192">
        <v>2254018159672</v>
      </c>
      <c r="AR147" s="192">
        <f>VLOOKUP(AQ:AQ,[1]MICHELIN!$B:$O,2,0)</f>
        <v>3528705665586</v>
      </c>
      <c r="AS147" s="192" t="str">
        <f>VLOOKUP(AQ:AQ,[1]MICHELIN!$B:$O,3,0)</f>
        <v>566558</v>
      </c>
      <c r="AT147" s="231" t="str">
        <f>VLOOKUP(AQ:AQ,[1]MICHELIN!$B:$O,4,0)</f>
        <v>PRIMACY 4+（並行）</v>
      </c>
      <c r="AU147" s="231" t="str">
        <f>VLOOKUP(AQ:AQ,[1]MICHELIN!$B:$O,5,0)</f>
        <v>225/40R18 92Y XL</v>
      </c>
      <c r="AV147" s="232" t="str">
        <f>VLOOKUP(AQ:AQ,[1]MICHELIN!$B:$O,6,0)</f>
        <v>225/40R18</v>
      </c>
      <c r="AW147" s="232" t="str">
        <f>VLOOKUP(AQ:AQ,[1]MICHELIN!$B:$O,7,0)</f>
        <v/>
      </c>
      <c r="AX147" s="233">
        <f>VLOOKUP(AQ:AQ,[1]MICHELIN!$B:$K,8,0)</f>
        <v>13593</v>
      </c>
      <c r="AY147" s="233">
        <f>VLOOKUP(AQ:AQ,[1]MICHELIN!$B:$K,9,0)</f>
        <v>108</v>
      </c>
      <c r="AZ147" s="233">
        <f>VLOOKUP(AQ:AQ,[1]MICHELIN!$B:$K,10,0)</f>
        <v>0</v>
      </c>
      <c r="BA147" s="233">
        <f>VLOOKUP(AQ:AQ,[1]MICHELIN!$B:$O,11,0)</f>
        <v>19980</v>
      </c>
      <c r="BB147" s="233">
        <f>VLOOKUP(AQ:AQ,[1]MICHELIN!$B:$O,12,0)</f>
        <v>17686.363636363636</v>
      </c>
      <c r="BC147" s="233">
        <f t="shared" si="101"/>
        <v>525</v>
      </c>
      <c r="BD147" s="204" t="s">
        <v>3388</v>
      </c>
      <c r="BE147" s="195" t="s">
        <v>315</v>
      </c>
      <c r="BF147" s="133" t="str">
        <f>IFERROR(VLOOKUP(BE:BE,Q商品!B:E,4,0),"")</f>
        <v>23年製 PRIMACY 4+（プライマシー4+） 225/40R18 92Y XL サマータイヤ ラベルなし 最短当日発送</v>
      </c>
      <c r="BG147" s="133" t="str">
        <f>IFERROR(VLOOKUP(AQ:AQ,在庫!B:M,12,0),"")</f>
        <v/>
      </c>
      <c r="BH147" s="133" t="str">
        <f>IFERROR(VLOOKUP(AQ:AQ,在庫!B:L,10,0),"")</f>
        <v/>
      </c>
      <c r="BI147" s="234">
        <f>VLOOKUP(AQ:AQ,[1]MICHELIN!$B:$AH,32,0)</f>
        <v>614215461</v>
      </c>
      <c r="BJ147" s="234">
        <f>VLOOKUP(AQ:AQ,[1]MICHELIN!$B:$AH,33,0)</f>
        <v>614215468</v>
      </c>
      <c r="BK147" s="191"/>
      <c r="BL147" s="191"/>
      <c r="BM147" s="191"/>
      <c r="BN147" s="191"/>
      <c r="BO147" s="191"/>
      <c r="BP147" s="191"/>
      <c r="BQ147" s="191"/>
      <c r="BR147" s="191"/>
      <c r="BS147" s="191"/>
      <c r="BT147" s="191"/>
      <c r="BU147" s="191"/>
      <c r="BV147" s="191"/>
      <c r="BW147" s="191"/>
      <c r="BX147" s="191"/>
    </row>
    <row r="148" spans="1:76" s="11" customFormat="1" ht="19.5" customHeight="1">
      <c r="A148" s="11">
        <f t="shared" si="79"/>
        <v>2</v>
      </c>
      <c r="B148" s="239">
        <f t="shared" si="80"/>
        <v>2254018159252</v>
      </c>
      <c r="C148" s="225">
        <f t="shared" si="81"/>
        <v>28</v>
      </c>
      <c r="D148" s="11" t="s">
        <v>4059</v>
      </c>
      <c r="E148" s="11" t="s">
        <v>891</v>
      </c>
      <c r="F148" s="158" t="s">
        <v>5892</v>
      </c>
      <c r="G148" s="132" t="str">
        <f t="shared" si="82"/>
        <v>18</v>
      </c>
      <c r="H148" s="225">
        <v>28</v>
      </c>
      <c r="I148" s="225">
        <f t="shared" si="83"/>
        <v>28</v>
      </c>
      <c r="J148" s="131">
        <v>161</v>
      </c>
      <c r="K148" s="132" t="s">
        <v>1749</v>
      </c>
      <c r="L148" s="324">
        <v>50</v>
      </c>
      <c r="M148" s="134" t="s">
        <v>5996</v>
      </c>
      <c r="N148" s="226" t="s">
        <v>14267</v>
      </c>
      <c r="O148" s="226" t="s">
        <v>1777</v>
      </c>
      <c r="P148" s="227">
        <v>22330</v>
      </c>
      <c r="Q148" s="228">
        <f t="shared" si="84"/>
        <v>20274.545454545452</v>
      </c>
      <c r="R148" s="143">
        <f t="shared" si="85"/>
        <v>4.1162227602905457E-2</v>
      </c>
      <c r="S148" s="192">
        <v>1074476011</v>
      </c>
      <c r="T148" s="289" t="s">
        <v>6643</v>
      </c>
      <c r="U148" s="189">
        <f t="shared" si="86"/>
        <v>25200</v>
      </c>
      <c r="V148" s="11">
        <v>900</v>
      </c>
      <c r="W148" s="229">
        <v>26100</v>
      </c>
      <c r="X148" s="135">
        <f t="shared" si="87"/>
        <v>19440</v>
      </c>
      <c r="Y148" s="230">
        <f t="shared" si="88"/>
        <v>23701.81818181818</v>
      </c>
      <c r="Z148" s="141">
        <f t="shared" si="89"/>
        <v>0.21576354679802945</v>
      </c>
      <c r="AA148" s="136">
        <f t="shared" si="90"/>
        <v>0.17980975759435405</v>
      </c>
      <c r="AB148" s="144" t="s">
        <v>14340</v>
      </c>
      <c r="AC148" s="144"/>
      <c r="AD148" s="184">
        <f t="shared" si="102"/>
        <v>24705</v>
      </c>
      <c r="AE148" s="182">
        <f t="shared" si="103"/>
        <v>27148</v>
      </c>
      <c r="AF148" s="128">
        <f t="shared" si="91"/>
        <v>2443.3199999999997</v>
      </c>
      <c r="AG148" s="129">
        <f t="shared" si="92"/>
        <v>495.31999999999971</v>
      </c>
      <c r="AH148" s="130">
        <f t="shared" si="93"/>
        <v>1.8245174598497116E-2</v>
      </c>
      <c r="AI148" s="137">
        <f t="shared" si="94"/>
        <v>1948</v>
      </c>
      <c r="AJ148" s="138">
        <f t="shared" si="95"/>
        <v>7.1754825401502867E-2</v>
      </c>
      <c r="AK148" s="138">
        <f t="shared" si="96"/>
        <v>0.16156458299585694</v>
      </c>
      <c r="AM148" s="11">
        <f t="shared" si="97"/>
        <v>21990.2</v>
      </c>
      <c r="AN148" s="412">
        <f t="shared" si="98"/>
        <v>19965.636363636364</v>
      </c>
      <c r="AO148" s="412">
        <f t="shared" si="99"/>
        <v>525.63636363636397</v>
      </c>
      <c r="AP148" s="413">
        <f t="shared" si="100"/>
        <v>2.6327052845343379E-2</v>
      </c>
      <c r="AQ148" s="192">
        <v>2254018159252</v>
      </c>
      <c r="AR148" s="192">
        <f>VLOOKUP(AQ:AQ,[1]MICHELIN!$B:$O,2,0)</f>
        <v>4985009705438</v>
      </c>
      <c r="AS148" s="192" t="str">
        <f>VLOOKUP(AQ:AQ,[1]MICHELIN!$B:$O,3,0)</f>
        <v>734710</v>
      </c>
      <c r="AT148" s="231" t="str">
        <f>VLOOKUP(AQ:AQ,[1]MICHELIN!$B:$O,4,0)</f>
        <v>PRIMACY 4+</v>
      </c>
      <c r="AU148" s="231" t="str">
        <f>VLOOKUP(AQ:AQ,[1]MICHELIN!$B:$O,5,0)</f>
        <v>225/40R18 92Y XL</v>
      </c>
      <c r="AV148" s="232" t="str">
        <f>VLOOKUP(AQ:AQ,[1]MICHELIN!$B:$O,6,0)</f>
        <v>225/40R18</v>
      </c>
      <c r="AW148" s="232">
        <f>VLOOKUP(AQ:AQ,[1]MICHELIN!$B:$O,7,0)</f>
        <v>45200</v>
      </c>
      <c r="AX148" s="233">
        <f>VLOOKUP(AQ:AQ,[1]MICHELIN!$B:$K,8,0)</f>
        <v>19440</v>
      </c>
      <c r="AY148" s="233">
        <f>VLOOKUP(AQ:AQ,[1]MICHELIN!$B:$K,9,0)</f>
        <v>28</v>
      </c>
      <c r="AZ148" s="233">
        <f>VLOOKUP(AQ:AQ,[1]MICHELIN!$B:$K,10,0)</f>
        <v>28</v>
      </c>
      <c r="BA148" s="233">
        <f>VLOOKUP(AQ:AQ,[1]MICHELIN!$B:$O,11,0)</f>
        <v>26270</v>
      </c>
      <c r="BB148" s="233">
        <f>VLOOKUP(AQ:AQ,[1]MICHELIN!$B:$O,12,0)</f>
        <v>22927.272727272724</v>
      </c>
      <c r="BC148" s="233">
        <f t="shared" si="101"/>
        <v>1050</v>
      </c>
      <c r="BD148" s="204" t="s">
        <v>3387</v>
      </c>
      <c r="BE148" s="192" t="s">
        <v>299</v>
      </c>
      <c r="BF148" s="133" t="str">
        <f>IFERROR(VLOOKUP(BE:BE,Q商品!B:E,4,0),"")</f>
        <v>23年製 PRIMACY 4+（プライマシー4+） 225/40R18 92Y XL サマータイヤ 最短当日発送</v>
      </c>
      <c r="BG148" s="133" t="str">
        <f>IFERROR(VLOOKUP(AQ:AQ,在庫!B:M,12,0),"")</f>
        <v>2023年製</v>
      </c>
      <c r="BH148" s="133">
        <f>IFERROR(VLOOKUP(AQ:AQ,在庫!B:L,10,0),"")</f>
        <v>2</v>
      </c>
      <c r="BI148" s="234">
        <f>VLOOKUP(AQ:AQ,[1]MICHELIN!$B:$AH,32,0)</f>
        <v>605880322</v>
      </c>
      <c r="BJ148" s="234">
        <f>VLOOKUP(AQ:AQ,[1]MICHELIN!$B:$AH,33,0)</f>
        <v>605880377</v>
      </c>
      <c r="BK148" s="191"/>
      <c r="BL148" s="191"/>
      <c r="BM148" s="191"/>
      <c r="BN148" s="191"/>
      <c r="BO148" s="191"/>
      <c r="BP148" s="191"/>
      <c r="BQ148" s="191"/>
      <c r="BR148" s="191"/>
      <c r="BS148" s="191"/>
      <c r="BT148" s="191"/>
      <c r="BU148" s="191"/>
      <c r="BV148" s="191"/>
      <c r="BW148" s="191"/>
      <c r="BX148" s="191"/>
    </row>
    <row r="149" spans="1:76" s="11" customFormat="1" ht="19.5" customHeight="1">
      <c r="A149" s="237">
        <f t="shared" si="79"/>
        <v>2</v>
      </c>
      <c r="B149" s="249">
        <f t="shared" si="80"/>
        <v>2254517159678</v>
      </c>
      <c r="C149" s="225">
        <f t="shared" si="81"/>
        <v>92</v>
      </c>
      <c r="D149" s="11" t="s">
        <v>4059</v>
      </c>
      <c r="E149" s="11" t="s">
        <v>892</v>
      </c>
      <c r="F149" s="158" t="s">
        <v>5893</v>
      </c>
      <c r="G149" s="132" t="str">
        <f t="shared" si="82"/>
        <v>17</v>
      </c>
      <c r="H149" s="225">
        <v>0</v>
      </c>
      <c r="I149" s="225">
        <f t="shared" si="83"/>
        <v>0</v>
      </c>
      <c r="J149" s="131"/>
      <c r="K149" s="132" t="s">
        <v>1749</v>
      </c>
      <c r="L149" s="324">
        <v>52</v>
      </c>
      <c r="M149" s="134" t="s">
        <v>3422</v>
      </c>
      <c r="N149" s="226" t="s">
        <v>1959</v>
      </c>
      <c r="O149" s="226">
        <v>0</v>
      </c>
      <c r="P149" s="227">
        <v>20800</v>
      </c>
      <c r="Q149" s="228">
        <f t="shared" si="84"/>
        <v>18825.454545454544</v>
      </c>
      <c r="R149" s="143">
        <f t="shared" si="85"/>
        <v>0.34843538728993623</v>
      </c>
      <c r="S149" s="238">
        <v>1074475956</v>
      </c>
      <c r="T149" s="285" t="s">
        <v>6645</v>
      </c>
      <c r="U149" s="189">
        <f t="shared" si="86"/>
        <v>20800</v>
      </c>
      <c r="W149" s="229">
        <v>20800</v>
      </c>
      <c r="X149" s="135">
        <f t="shared" si="87"/>
        <v>12266</v>
      </c>
      <c r="Y149" s="230">
        <f t="shared" si="88"/>
        <v>18825.454545454544</v>
      </c>
      <c r="Z149" s="141">
        <f t="shared" si="89"/>
        <v>7.7307692307692299E-2</v>
      </c>
      <c r="AA149" s="136">
        <f t="shared" si="90"/>
        <v>0.34843538728993623</v>
      </c>
      <c r="AB149" s="144">
        <v>9</v>
      </c>
      <c r="AC149" s="144"/>
      <c r="AD149" s="184">
        <f t="shared" si="102"/>
        <v>20392</v>
      </c>
      <c r="AE149" s="182">
        <f t="shared" si="103"/>
        <v>22408</v>
      </c>
      <c r="AF149" s="128">
        <f t="shared" si="91"/>
        <v>2016.72</v>
      </c>
      <c r="AG149" s="129">
        <f t="shared" si="92"/>
        <v>408.72</v>
      </c>
      <c r="AH149" s="130">
        <f t="shared" si="93"/>
        <v>1.8239914316315602E-2</v>
      </c>
      <c r="AI149" s="137">
        <f t="shared" si="94"/>
        <v>1608</v>
      </c>
      <c r="AJ149" s="138">
        <f t="shared" si="95"/>
        <v>7.1760085683684402E-2</v>
      </c>
      <c r="AK149" s="138">
        <f t="shared" si="96"/>
        <v>0.33019547297362062</v>
      </c>
      <c r="AL149" s="11" t="s">
        <v>13397</v>
      </c>
      <c r="AM149" s="11">
        <f t="shared" si="97"/>
        <v>18151.2</v>
      </c>
      <c r="AN149" s="412">
        <f t="shared" si="98"/>
        <v>16417.454545454544</v>
      </c>
      <c r="AO149" s="412">
        <f t="shared" si="99"/>
        <v>4151.4545454545441</v>
      </c>
      <c r="AP149" s="413">
        <f t="shared" si="100"/>
        <v>0.25286834411269599</v>
      </c>
      <c r="AQ149" s="192">
        <v>2254517159678</v>
      </c>
      <c r="AR149" s="192">
        <f>VLOOKUP(AQ:AQ,[1]MICHELIN!$B:$O,2,0)</f>
        <v>3528706206115</v>
      </c>
      <c r="AS149" s="192" t="str">
        <f>VLOOKUP(AQ:AQ,[1]MICHELIN!$B:$O,3,0)</f>
        <v>620611</v>
      </c>
      <c r="AT149" s="231" t="str">
        <f>VLOOKUP(AQ:AQ,[1]MICHELIN!$B:$O,4,0)</f>
        <v>PRIMACY 4+（並行）</v>
      </c>
      <c r="AU149" s="231" t="str">
        <f>VLOOKUP(AQ:AQ,[1]MICHELIN!$B:$O,5,0)</f>
        <v>225/45R17 94W XL</v>
      </c>
      <c r="AV149" s="232" t="str">
        <f>VLOOKUP(AQ:AQ,[1]MICHELIN!$B:$O,6,0)</f>
        <v>225/45R17</v>
      </c>
      <c r="AW149" s="232" t="str">
        <f>VLOOKUP(AQ:AQ,[1]MICHELIN!$B:$O,7,0)</f>
        <v/>
      </c>
      <c r="AX149" s="233">
        <f>VLOOKUP(AQ:AQ,[1]MICHELIN!$B:$K,8,0)</f>
        <v>12266</v>
      </c>
      <c r="AY149" s="233">
        <f>VLOOKUP(AQ:AQ,[1]MICHELIN!$B:$K,9,0)</f>
        <v>92</v>
      </c>
      <c r="AZ149" s="233">
        <f>VLOOKUP(AQ:AQ,[1]MICHELIN!$B:$K,10,0)</f>
        <v>0</v>
      </c>
      <c r="BA149" s="233">
        <f>VLOOKUP(AQ:AQ,[1]MICHELIN!$B:$O,11,0)</f>
        <v>19100</v>
      </c>
      <c r="BB149" s="233">
        <f>VLOOKUP(AQ:AQ,[1]MICHELIN!$B:$O,12,0)</f>
        <v>16886.363636363636</v>
      </c>
      <c r="BC149" s="233">
        <f t="shared" si="101"/>
        <v>525</v>
      </c>
      <c r="BD149" s="204" t="s">
        <v>3388</v>
      </c>
      <c r="BE149" s="195" t="s">
        <v>317</v>
      </c>
      <c r="BF149" s="133" t="str">
        <f>IFERROR(VLOOKUP(BE:BE,Q商品!B:E,4,0),"")</f>
        <v>23年製 PRIMACY 4+（プライマシー4+） 225/45R17 94W XL サマータイヤ 最短当日発送</v>
      </c>
      <c r="BG149" s="133" t="str">
        <f>IFERROR(VLOOKUP(AQ:AQ,在庫!B:M,12,0),"")</f>
        <v>2023年製</v>
      </c>
      <c r="BH149" s="133">
        <f>IFERROR(VLOOKUP(AQ:AQ,在庫!B:L,10,0),"")</f>
        <v>1</v>
      </c>
      <c r="BI149" s="234">
        <f>VLOOKUP(AQ:AQ,[1]MICHELIN!$B:$AH,32,0)</f>
        <v>614215463</v>
      </c>
      <c r="BJ149" s="234">
        <f>VLOOKUP(AQ:AQ,[1]MICHELIN!$B:$AH,33,0)</f>
        <v>614215470</v>
      </c>
      <c r="BK149" s="191"/>
      <c r="BL149" s="191"/>
      <c r="BM149" s="191"/>
      <c r="BN149" s="191"/>
      <c r="BO149" s="191"/>
      <c r="BP149" s="191"/>
      <c r="BQ149" s="191"/>
      <c r="BR149" s="191"/>
      <c r="BS149" s="191"/>
      <c r="BT149" s="191"/>
      <c r="BU149" s="191"/>
      <c r="BV149" s="191"/>
      <c r="BW149" s="191"/>
      <c r="BX149" s="191"/>
    </row>
    <row r="150" spans="1:76" s="11" customFormat="1" ht="19.5" customHeight="1">
      <c r="A150" s="11">
        <f t="shared" si="79"/>
        <v>2</v>
      </c>
      <c r="B150" s="239">
        <f t="shared" si="80"/>
        <v>2254517159258</v>
      </c>
      <c r="C150" s="225">
        <f t="shared" si="81"/>
        <v>51</v>
      </c>
      <c r="D150" s="11" t="s">
        <v>4059</v>
      </c>
      <c r="E150" s="11" t="s">
        <v>892</v>
      </c>
      <c r="F150" s="158" t="s">
        <v>5893</v>
      </c>
      <c r="G150" s="132" t="str">
        <f t="shared" si="82"/>
        <v>17</v>
      </c>
      <c r="H150" s="225">
        <v>20</v>
      </c>
      <c r="I150" s="225">
        <f t="shared" si="83"/>
        <v>20</v>
      </c>
      <c r="J150" s="131">
        <v>109</v>
      </c>
      <c r="K150" s="132" t="s">
        <v>1749</v>
      </c>
      <c r="L150" s="324">
        <v>52</v>
      </c>
      <c r="M150" s="134" t="s">
        <v>1779</v>
      </c>
      <c r="N150" s="226" t="s">
        <v>1959</v>
      </c>
      <c r="O150" s="226" t="s">
        <v>1777</v>
      </c>
      <c r="P150" s="227">
        <v>20800</v>
      </c>
      <c r="Q150" s="228">
        <f t="shared" si="84"/>
        <v>18862.727272727272</v>
      </c>
      <c r="R150" s="143">
        <f t="shared" si="85"/>
        <v>9.4510578823075786E-2</v>
      </c>
      <c r="S150" s="192">
        <v>1074476010</v>
      </c>
      <c r="T150" s="285" t="s">
        <v>6646</v>
      </c>
      <c r="U150" s="189">
        <f t="shared" si="86"/>
        <v>20800</v>
      </c>
      <c r="W150" s="229">
        <v>20800</v>
      </c>
      <c r="X150" s="135">
        <f t="shared" si="87"/>
        <v>17080</v>
      </c>
      <c r="Y150" s="230">
        <f t="shared" si="88"/>
        <v>18862.727272727272</v>
      </c>
      <c r="Z150" s="141">
        <f t="shared" si="89"/>
        <v>7.7307692307692299E-2</v>
      </c>
      <c r="AA150" s="136">
        <f t="shared" si="90"/>
        <v>9.4510578823075786E-2</v>
      </c>
      <c r="AB150" s="144" t="s">
        <v>14340</v>
      </c>
      <c r="AC150" s="144"/>
      <c r="AD150" s="184">
        <f t="shared" si="102"/>
        <v>20392</v>
      </c>
      <c r="AE150" s="182">
        <f t="shared" si="103"/>
        <v>22408</v>
      </c>
      <c r="AF150" s="128">
        <f t="shared" si="91"/>
        <v>2016.72</v>
      </c>
      <c r="AG150" s="129">
        <f t="shared" si="92"/>
        <v>408.72</v>
      </c>
      <c r="AH150" s="130">
        <f t="shared" si="93"/>
        <v>1.8239914316315602E-2</v>
      </c>
      <c r="AI150" s="137">
        <f t="shared" si="94"/>
        <v>1608</v>
      </c>
      <c r="AJ150" s="138">
        <f t="shared" si="95"/>
        <v>7.1760085683684402E-2</v>
      </c>
      <c r="AK150" s="138">
        <f t="shared" si="96"/>
        <v>7.6270664506760177E-2</v>
      </c>
      <c r="AM150" s="11">
        <f t="shared" si="97"/>
        <v>18151.2</v>
      </c>
      <c r="AN150" s="412">
        <f t="shared" si="98"/>
        <v>16454.727272727272</v>
      </c>
      <c r="AO150" s="412">
        <f t="shared" si="99"/>
        <v>-625.27272727272793</v>
      </c>
      <c r="AP150" s="413">
        <f t="shared" si="100"/>
        <v>-3.7999580115136891E-2</v>
      </c>
      <c r="AQ150" s="192">
        <v>2254517159258</v>
      </c>
      <c r="AR150" s="192">
        <f>VLOOKUP(AQ:AQ,[1]MICHELIN!$B:$O,2,0)</f>
        <v>4985009705643</v>
      </c>
      <c r="AS150" s="192" t="str">
        <f>VLOOKUP(AQ:AQ,[1]MICHELIN!$B:$O,3,0)</f>
        <v>737700</v>
      </c>
      <c r="AT150" s="231" t="str">
        <f>VLOOKUP(AQ:AQ,[1]MICHELIN!$B:$O,4,0)</f>
        <v>PRIMACY 4+</v>
      </c>
      <c r="AU150" s="231" t="str">
        <f>VLOOKUP(AQ:AQ,[1]MICHELIN!$B:$O,5,0)</f>
        <v>225/45R17 94W XL</v>
      </c>
      <c r="AV150" s="232" t="str">
        <f>VLOOKUP(AQ:AQ,[1]MICHELIN!$B:$O,6,0)</f>
        <v>225/45R17</v>
      </c>
      <c r="AW150" s="232">
        <f>VLOOKUP(AQ:AQ,[1]MICHELIN!$B:$O,7,0)</f>
        <v>39700</v>
      </c>
      <c r="AX150" s="233">
        <f>VLOOKUP(AQ:AQ,[1]MICHELIN!$B:$K,8,0)</f>
        <v>17080</v>
      </c>
      <c r="AY150" s="233">
        <f>VLOOKUP(AQ:AQ,[1]MICHELIN!$B:$K,9,0)</f>
        <v>51</v>
      </c>
      <c r="AZ150" s="233">
        <f>VLOOKUP(AQ:AQ,[1]MICHELIN!$B:$K,10,0)</f>
        <v>20</v>
      </c>
      <c r="BA150" s="233">
        <f>VLOOKUP(AQ:AQ,[1]MICHELIN!$B:$O,11,0)</f>
        <v>23130</v>
      </c>
      <c r="BB150" s="233">
        <f>VLOOKUP(AQ:AQ,[1]MICHELIN!$B:$O,12,0)</f>
        <v>20550</v>
      </c>
      <c r="BC150" s="233">
        <f t="shared" si="101"/>
        <v>524.99999999999636</v>
      </c>
      <c r="BD150" s="204" t="s">
        <v>3387</v>
      </c>
      <c r="BE150" s="192" t="s">
        <v>300</v>
      </c>
      <c r="BF150" s="133" t="str">
        <f>IFERROR(VLOOKUP(BE:BE,Q商品!B:E,4,0),"")</f>
        <v>23年製 PRIMACY 4+（プライマシー4+） 225/45R17 94W XL サマータイヤ 最短当日発送</v>
      </c>
      <c r="BG150" s="133" t="str">
        <f>IFERROR(VLOOKUP(AQ:AQ,在庫!B:M,12,0),"")</f>
        <v>2023年製</v>
      </c>
      <c r="BH150" s="133">
        <f>IFERROR(VLOOKUP(AQ:AQ,在庫!B:L,10,0),"")</f>
        <v>2</v>
      </c>
      <c r="BI150" s="234">
        <f>VLOOKUP(AQ:AQ,[1]MICHELIN!$B:$AH,32,0)</f>
        <v>605880325</v>
      </c>
      <c r="BJ150" s="234">
        <f>VLOOKUP(AQ:AQ,[1]MICHELIN!$B:$AH,33,0)</f>
        <v>605880380</v>
      </c>
      <c r="BK150" s="191"/>
      <c r="BL150" s="191"/>
      <c r="BM150" s="191"/>
      <c r="BN150" s="191"/>
      <c r="BO150" s="191"/>
      <c r="BP150" s="191"/>
      <c r="BQ150" s="191"/>
      <c r="BR150" s="191"/>
      <c r="BS150" s="191"/>
      <c r="BT150" s="191"/>
      <c r="BU150" s="191"/>
      <c r="BV150" s="191"/>
      <c r="BW150" s="191"/>
      <c r="BX150" s="191"/>
    </row>
    <row r="151" spans="1:76" s="11" customFormat="1" ht="19.5" customHeight="1">
      <c r="A151" s="237">
        <f t="shared" si="79"/>
        <v>1</v>
      </c>
      <c r="B151" s="249">
        <f t="shared" si="80"/>
        <v>2254517159661</v>
      </c>
      <c r="C151" s="225">
        <f t="shared" si="81"/>
        <v>0</v>
      </c>
      <c r="D151" s="11" t="s">
        <v>4059</v>
      </c>
      <c r="E151" s="358" t="s">
        <v>894</v>
      </c>
      <c r="F151" s="158"/>
      <c r="G151" s="132" t="str">
        <f t="shared" si="82"/>
        <v>17</v>
      </c>
      <c r="H151" s="225">
        <v>0</v>
      </c>
      <c r="I151" s="225">
        <f t="shared" si="83"/>
        <v>0</v>
      </c>
      <c r="J151" s="131"/>
      <c r="K151" s="132" t="s">
        <v>1749</v>
      </c>
      <c r="L151" s="132">
        <v>53</v>
      </c>
      <c r="M151" s="134"/>
      <c r="N151" s="226"/>
      <c r="O151" s="226"/>
      <c r="P151" s="227"/>
      <c r="Q151" s="228">
        <f t="shared" si="84"/>
        <v>0</v>
      </c>
      <c r="R151" s="143" t="str">
        <f t="shared" si="85"/>
        <v/>
      </c>
      <c r="S151" s="238">
        <v>1074475957</v>
      </c>
      <c r="T151" s="288" t="s">
        <v>6647</v>
      </c>
      <c r="U151" s="189">
        <f t="shared" si="86"/>
        <v>0</v>
      </c>
      <c r="W151" s="229"/>
      <c r="X151" s="135">
        <f t="shared" si="87"/>
        <v>9812</v>
      </c>
      <c r="Y151" s="230">
        <f t="shared" si="88"/>
        <v>0</v>
      </c>
      <c r="Z151" s="141" t="str">
        <f t="shared" si="89"/>
        <v/>
      </c>
      <c r="AA151" s="136" t="str">
        <f t="shared" si="90"/>
        <v/>
      </c>
      <c r="AB151" s="309" t="s">
        <v>14114</v>
      </c>
      <c r="AC151" s="144"/>
      <c r="AD151" s="184">
        <f t="shared" si="102"/>
        <v>0</v>
      </c>
      <c r="AE151" s="182">
        <f t="shared" si="103"/>
        <v>0</v>
      </c>
      <c r="AF151" s="128">
        <f t="shared" si="91"/>
        <v>0</v>
      </c>
      <c r="AG151" s="129">
        <f t="shared" si="92"/>
        <v>0</v>
      </c>
      <c r="AH151" s="130" t="str">
        <f t="shared" si="93"/>
        <v/>
      </c>
      <c r="AI151" s="137">
        <f t="shared" si="94"/>
        <v>0</v>
      </c>
      <c r="AJ151" s="138" t="str">
        <f t="shared" si="95"/>
        <v/>
      </c>
      <c r="AK151" s="138" t="str">
        <f t="shared" si="96"/>
        <v/>
      </c>
      <c r="AL151" s="11" t="s">
        <v>13397</v>
      </c>
      <c r="AM151" s="11">
        <f t="shared" si="97"/>
        <v>0</v>
      </c>
      <c r="AN151" s="412">
        <f t="shared" si="98"/>
        <v>0</v>
      </c>
      <c r="AO151" s="412">
        <f t="shared" si="99"/>
        <v>-9812</v>
      </c>
      <c r="AP151" s="413" t="e">
        <f t="shared" si="100"/>
        <v>#DIV/0!</v>
      </c>
      <c r="AQ151" s="192">
        <v>2254517159661</v>
      </c>
      <c r="AR151" s="192">
        <f>VLOOKUP(AQ:AQ,[1]MICHELIN!$B:$O,2,0)</f>
        <v>4985009705643</v>
      </c>
      <c r="AS151" s="192" t="str">
        <f>VLOOKUP(AQ:AQ,[1]MICHELIN!$B:$O,3,0)</f>
        <v/>
      </c>
      <c r="AT151" s="231" t="str">
        <f>VLOOKUP(AQ:AQ,[1]MICHELIN!$B:$O,4,0)</f>
        <v>PRIMACY 4+（並行）</v>
      </c>
      <c r="AU151" s="231" t="str">
        <f>VLOOKUP(AQ:AQ,[1]MICHELIN!$B:$O,5,0)</f>
        <v>225/45R17 91V</v>
      </c>
      <c r="AV151" s="232" t="str">
        <f>VLOOKUP(AQ:AQ,[1]MICHELIN!$B:$O,6,0)</f>
        <v>225/45R17</v>
      </c>
      <c r="AW151" s="232" t="str">
        <f>VLOOKUP(AQ:AQ,[1]MICHELIN!$B:$O,7,0)</f>
        <v/>
      </c>
      <c r="AX151" s="233">
        <f>VLOOKUP(AQ:AQ,[1]MICHELIN!$B:$K,8,0)</f>
        <v>9812</v>
      </c>
      <c r="AY151" s="233">
        <f>VLOOKUP(AQ:AQ,[1]MICHELIN!$B:$K,9,0)</f>
        <v>0</v>
      </c>
      <c r="AZ151" s="233">
        <f>VLOOKUP(AQ:AQ,[1]MICHELIN!$B:$K,10,0)</f>
        <v>0</v>
      </c>
      <c r="BA151" s="233">
        <f>VLOOKUP(AQ:AQ,[1]MICHELIN!$B:$O,11,0)</f>
        <v>15950</v>
      </c>
      <c r="BB151" s="233">
        <f>VLOOKUP(AQ:AQ,[1]MICHELIN!$B:$O,12,0)</f>
        <v>14022.727272727272</v>
      </c>
      <c r="BC151" s="233">
        <f t="shared" si="101"/>
        <v>525</v>
      </c>
      <c r="BD151" s="204" t="s">
        <v>3388</v>
      </c>
      <c r="BE151" s="195" t="s">
        <v>316</v>
      </c>
      <c r="BF151" s="133" t="str">
        <f>IFERROR(VLOOKUP(BE:BE,Q商品!B:E,4,0),"")</f>
        <v>PRIMACY 4+（プライマシー4+） 225/45R17 91V 22年製 サマータイヤ ラベルなし 最短当日発送</v>
      </c>
      <c r="BG151" s="133" t="str">
        <f>IFERROR(VLOOKUP(AQ:AQ,在庫!B:M,12,0),"")</f>
        <v/>
      </c>
      <c r="BH151" s="133" t="str">
        <f>IFERROR(VLOOKUP(AQ:AQ,在庫!B:L,10,0),"")</f>
        <v/>
      </c>
      <c r="BI151" s="234">
        <f>VLOOKUP(AQ:AQ,[1]MICHELIN!$B:$AH,32,0)</f>
        <v>614215462</v>
      </c>
      <c r="BJ151" s="234">
        <f>VLOOKUP(AQ:AQ,[1]MICHELIN!$B:$AH,33,0)</f>
        <v>614215469</v>
      </c>
      <c r="BK151" s="191"/>
      <c r="BL151" s="191"/>
      <c r="BM151" s="191"/>
      <c r="BN151" s="443"/>
      <c r="BO151" s="191"/>
      <c r="BP151" s="191"/>
      <c r="BQ151" s="191"/>
      <c r="BR151" s="191"/>
      <c r="BS151" s="191"/>
      <c r="BT151" s="191"/>
      <c r="BU151" s="191"/>
      <c r="BV151" s="191"/>
      <c r="BW151" s="191"/>
      <c r="BX151" s="191"/>
    </row>
    <row r="152" spans="1:76" s="11" customFormat="1" ht="19.5" customHeight="1">
      <c r="A152" s="237">
        <f t="shared" si="79"/>
        <v>1</v>
      </c>
      <c r="B152" s="249">
        <f t="shared" si="80"/>
        <v>2254518159660</v>
      </c>
      <c r="C152" s="225">
        <f t="shared" si="81"/>
        <v>60</v>
      </c>
      <c r="D152" s="11" t="s">
        <v>4059</v>
      </c>
      <c r="E152" s="11" t="s">
        <v>4893</v>
      </c>
      <c r="F152" s="158" t="s">
        <v>5894</v>
      </c>
      <c r="G152" s="132" t="str">
        <f t="shared" si="82"/>
        <v>18</v>
      </c>
      <c r="H152" s="225">
        <v>21</v>
      </c>
      <c r="I152" s="225">
        <f t="shared" si="83"/>
        <v>21</v>
      </c>
      <c r="J152" s="131" t="s">
        <v>14231</v>
      </c>
      <c r="K152" s="132" t="s">
        <v>1749</v>
      </c>
      <c r="L152" s="132">
        <v>54</v>
      </c>
      <c r="M152" s="134" t="s">
        <v>3422</v>
      </c>
      <c r="N152" s="226" t="s">
        <v>1959</v>
      </c>
      <c r="O152" s="226">
        <v>0</v>
      </c>
      <c r="P152" s="227">
        <v>20800</v>
      </c>
      <c r="Q152" s="228">
        <f t="shared" si="84"/>
        <v>18854.545454545452</v>
      </c>
      <c r="R152" s="143">
        <f t="shared" si="85"/>
        <v>0.16004339440694301</v>
      </c>
      <c r="S152" s="238">
        <v>1074476616</v>
      </c>
      <c r="T152" s="285" t="s">
        <v>6648</v>
      </c>
      <c r="U152" s="189">
        <f t="shared" si="86"/>
        <v>20800</v>
      </c>
      <c r="W152" s="229">
        <v>20800</v>
      </c>
      <c r="X152" s="135">
        <f t="shared" si="87"/>
        <v>15837</v>
      </c>
      <c r="Y152" s="230">
        <f t="shared" si="88"/>
        <v>18854.545454545452</v>
      </c>
      <c r="Z152" s="141">
        <f t="shared" si="89"/>
        <v>7.7307692307692299E-2</v>
      </c>
      <c r="AA152" s="136">
        <f t="shared" si="90"/>
        <v>0.16004339440694301</v>
      </c>
      <c r="AB152" s="144" t="s">
        <v>14340</v>
      </c>
      <c r="AC152" s="144"/>
      <c r="AD152" s="184">
        <f t="shared" si="102"/>
        <v>20392</v>
      </c>
      <c r="AE152" s="182">
        <f t="shared" si="103"/>
        <v>22408</v>
      </c>
      <c r="AF152" s="128">
        <f t="shared" si="91"/>
        <v>2016.72</v>
      </c>
      <c r="AG152" s="129">
        <f t="shared" si="92"/>
        <v>408.72</v>
      </c>
      <c r="AH152" s="130">
        <f t="shared" si="93"/>
        <v>1.8239914316315602E-2</v>
      </c>
      <c r="AI152" s="137">
        <f t="shared" si="94"/>
        <v>1608</v>
      </c>
      <c r="AJ152" s="138">
        <f t="shared" si="95"/>
        <v>7.1760085683684402E-2</v>
      </c>
      <c r="AK152" s="138">
        <f t="shared" si="96"/>
        <v>0.1418034800906274</v>
      </c>
      <c r="AM152" s="11">
        <f t="shared" si="97"/>
        <v>18151.2</v>
      </c>
      <c r="AN152" s="412">
        <f t="shared" si="98"/>
        <v>16446.545454545452</v>
      </c>
      <c r="AO152" s="412">
        <f t="shared" si="99"/>
        <v>609.54545454545223</v>
      </c>
      <c r="AP152" s="413">
        <f t="shared" si="100"/>
        <v>3.7062218094985271E-2</v>
      </c>
      <c r="AQ152" s="192">
        <v>2254518159660</v>
      </c>
      <c r="AR152" s="192">
        <f>VLOOKUP(AQ:AQ,[1]MICHELIN!$B:$O,2,0)</f>
        <v>3528704587247</v>
      </c>
      <c r="AS152" s="192" t="str">
        <f>VLOOKUP(AQ:AQ,[1]MICHELIN!$B:$O,3,0)</f>
        <v>458724</v>
      </c>
      <c r="AT152" s="231" t="str">
        <f>VLOOKUP(AQ:AQ,[1]MICHELIN!$B:$O,4,0)</f>
        <v>PRIMACY 4+（並行）</v>
      </c>
      <c r="AU152" s="231" t="str">
        <f>VLOOKUP(AQ:AQ,[1]MICHELIN!$B:$O,5,0)</f>
        <v>225/45R18 95W XL（販売中）</v>
      </c>
      <c r="AV152" s="232" t="str">
        <f>VLOOKUP(AQ:AQ,[1]MICHELIN!$B:$O,6,0)</f>
        <v>225/45R18</v>
      </c>
      <c r="AW152" s="232" t="str">
        <f>VLOOKUP(AQ:AQ,[1]MICHELIN!$B:$O,7,0)</f>
        <v/>
      </c>
      <c r="AX152" s="233">
        <f>VLOOKUP(AQ:AQ,[1]MICHELIN!$B:$K,8,0)</f>
        <v>15837</v>
      </c>
      <c r="AY152" s="233">
        <f>VLOOKUP(AQ:AQ,[1]MICHELIN!$B:$K,9,0)</f>
        <v>60</v>
      </c>
      <c r="AZ152" s="233">
        <f>VLOOKUP(AQ:AQ,[1]MICHELIN!$B:$K,10,0)</f>
        <v>21</v>
      </c>
      <c r="BA152" s="233">
        <f>VLOOKUP(AQ:AQ,[1]MICHELIN!$B:$O,11,0)</f>
        <v>24650</v>
      </c>
      <c r="BB152" s="233">
        <f>VLOOKUP(AQ:AQ,[1]MICHELIN!$B:$O,12,0)</f>
        <v>21454.545454545452</v>
      </c>
      <c r="BC152" s="233">
        <f t="shared" si="101"/>
        <v>1050</v>
      </c>
      <c r="BD152" s="204" t="s">
        <v>3388</v>
      </c>
      <c r="BE152" s="192" t="s">
        <v>1810</v>
      </c>
      <c r="BF152" s="133" t="str">
        <f>IFERROR(VLOOKUP(BE:BE,Q商品!B:E,4,0),"")</f>
        <v>PRIMACY 4+（プライマシー4+） 225/45R18 95W XL 22年製 サマータイヤ 最短当日発送</v>
      </c>
      <c r="BG152" s="133" t="str">
        <f>IFERROR(VLOOKUP(AQ:AQ,在庫!B:M,12,0),"")</f>
        <v>2022年製</v>
      </c>
      <c r="BH152" s="133">
        <f>IFERROR(VLOOKUP(AQ:AQ,在庫!B:L,10,0),"")</f>
        <v>1</v>
      </c>
      <c r="BI152" s="234">
        <f>VLOOKUP(AQ:AQ,[1]MICHELIN!$B:$AH,32,0)</f>
        <v>614215460</v>
      </c>
      <c r="BJ152" s="234">
        <f>VLOOKUP(AQ:AQ,[1]MICHELIN!$B:$AH,33,0)</f>
        <v>614215467</v>
      </c>
      <c r="BK152" s="191"/>
      <c r="BL152" s="191"/>
      <c r="BM152" s="191"/>
      <c r="BN152" s="191"/>
      <c r="BO152" s="191"/>
      <c r="BP152" s="191"/>
      <c r="BQ152" s="191"/>
      <c r="BR152" s="191"/>
      <c r="BS152" s="191"/>
      <c r="BT152" s="191"/>
      <c r="BU152" s="191"/>
      <c r="BV152" s="191"/>
      <c r="BW152" s="191"/>
      <c r="BX152" s="191"/>
    </row>
    <row r="153" spans="1:76" s="11" customFormat="1" ht="19.5" customHeight="1">
      <c r="A153" s="237">
        <f t="shared" si="79"/>
        <v>2</v>
      </c>
      <c r="B153" s="249">
        <f t="shared" si="80"/>
        <v>2254518159677</v>
      </c>
      <c r="C153" s="225">
        <f t="shared" si="81"/>
        <v>0</v>
      </c>
      <c r="D153" s="11" t="s">
        <v>5180</v>
      </c>
      <c r="E153" s="358" t="s">
        <v>6191</v>
      </c>
      <c r="F153" s="158" t="s">
        <v>6236</v>
      </c>
      <c r="G153" s="132" t="str">
        <f t="shared" si="82"/>
        <v>18</v>
      </c>
      <c r="H153" s="225">
        <v>0</v>
      </c>
      <c r="I153" s="225">
        <f t="shared" si="83"/>
        <v>0</v>
      </c>
      <c r="J153" s="131"/>
      <c r="K153" s="132" t="s">
        <v>1749</v>
      </c>
      <c r="L153" s="324">
        <v>55</v>
      </c>
      <c r="M153" s="134" t="s">
        <v>3422</v>
      </c>
      <c r="N153" s="226" t="s">
        <v>4737</v>
      </c>
      <c r="O153" s="226">
        <v>0</v>
      </c>
      <c r="P153" s="227">
        <v>23600</v>
      </c>
      <c r="Q153" s="228">
        <f t="shared" si="84"/>
        <v>21454.545454545452</v>
      </c>
      <c r="R153" s="143">
        <f t="shared" si="85"/>
        <v>0.18231779661016939</v>
      </c>
      <c r="S153" s="238">
        <v>1074476675</v>
      </c>
      <c r="T153" s="285" t="s">
        <v>7917</v>
      </c>
      <c r="U153" s="189">
        <f t="shared" si="86"/>
        <v>23600</v>
      </c>
      <c r="W153" s="229">
        <v>23600</v>
      </c>
      <c r="X153" s="135">
        <f t="shared" si="87"/>
        <v>17543</v>
      </c>
      <c r="Y153" s="230">
        <f t="shared" si="88"/>
        <v>21454.545454545452</v>
      </c>
      <c r="Z153" s="141">
        <f t="shared" si="89"/>
        <v>7.7330508474576343E-2</v>
      </c>
      <c r="AA153" s="136">
        <f t="shared" si="90"/>
        <v>0.18231779661016939</v>
      </c>
      <c r="AB153" s="144" t="s">
        <v>14051</v>
      </c>
      <c r="AC153" s="144"/>
      <c r="AD153" s="184">
        <f t="shared" si="102"/>
        <v>23137</v>
      </c>
      <c r="AE153" s="182">
        <f t="shared" si="103"/>
        <v>25425</v>
      </c>
      <c r="AF153" s="128">
        <f t="shared" si="91"/>
        <v>2288.25</v>
      </c>
      <c r="AG153" s="129">
        <f t="shared" si="92"/>
        <v>463.25</v>
      </c>
      <c r="AH153" s="130">
        <f t="shared" si="93"/>
        <v>1.8220255653883972E-2</v>
      </c>
      <c r="AI153" s="137">
        <f t="shared" si="94"/>
        <v>1825</v>
      </c>
      <c r="AJ153" s="138">
        <f t="shared" si="95"/>
        <v>7.1779744346116031E-2</v>
      </c>
      <c r="AK153" s="138">
        <f t="shared" si="96"/>
        <v>0.16409754095628543</v>
      </c>
      <c r="AM153" s="11">
        <f t="shared" si="97"/>
        <v>20594.5</v>
      </c>
      <c r="AN153" s="412">
        <f t="shared" si="98"/>
        <v>18722.272727272724</v>
      </c>
      <c r="AO153" s="412">
        <f t="shared" si="99"/>
        <v>1179.2727272727243</v>
      </c>
      <c r="AP153" s="413">
        <f t="shared" si="100"/>
        <v>6.2987690888343828E-2</v>
      </c>
      <c r="AQ153" s="192">
        <v>2254518159677</v>
      </c>
      <c r="AR153" s="192">
        <f>VLOOKUP(AQ:AQ,[1]MICHELIN!$B:$O,2,0)</f>
        <v>4985009705735</v>
      </c>
      <c r="AS153" s="192" t="str">
        <f>VLOOKUP(AQ:AQ,[1]MICHELIN!$B:$O,3,0)</f>
        <v/>
      </c>
      <c r="AT153" s="231" t="str">
        <f>VLOOKUP(AQ:AQ,[1]MICHELIN!$B:$O,4,0)</f>
        <v>PRIMACY 4+（並行）</v>
      </c>
      <c r="AU153" s="231" t="str">
        <f>VLOOKUP(AQ:AQ,[1]MICHELIN!$B:$O,5,0)</f>
        <v>225/45R18 95Y XL（ストップ）</v>
      </c>
      <c r="AV153" s="232" t="str">
        <f>VLOOKUP(AQ:AQ,[1]MICHELIN!$B:$O,6,0)</f>
        <v>225/45R18</v>
      </c>
      <c r="AW153" s="232" t="str">
        <f>VLOOKUP(AQ:AQ,[1]MICHELIN!$B:$O,7,0)</f>
        <v/>
      </c>
      <c r="AX153" s="233">
        <f>VLOOKUP(AQ:AQ,[1]MICHELIN!$B:$K,8,0)</f>
        <v>17543</v>
      </c>
      <c r="AY153" s="233">
        <f>VLOOKUP(AQ:AQ,[1]MICHELIN!$B:$K,9,0)</f>
        <v>0</v>
      </c>
      <c r="AZ153" s="233">
        <f>VLOOKUP(AQ:AQ,[1]MICHELIN!$B:$K,10,0)</f>
        <v>0</v>
      </c>
      <c r="BA153" s="233">
        <f>VLOOKUP(AQ:AQ,[1]MICHELIN!$B:$O,11,0)</f>
        <v>22900</v>
      </c>
      <c r="BB153" s="233">
        <f>VLOOKUP(AQ:AQ,[1]MICHELIN!$B:$O,12,0)</f>
        <v>19863.63636363636</v>
      </c>
      <c r="BC153" s="233">
        <f t="shared" si="101"/>
        <v>1050.0000000000036</v>
      </c>
      <c r="BD153" s="204" t="s">
        <v>3388</v>
      </c>
      <c r="BE153" s="192" t="s">
        <v>318</v>
      </c>
      <c r="BF153" s="133" t="str">
        <f>IFERROR(VLOOKUP(BE:BE,Q商品!B:E,4,0),"")</f>
        <v>PRIMACY 4+（プライマシー4+） 225/45R18 95Y XL 22年製 サマータイヤ 最短当日発送</v>
      </c>
      <c r="BG153" s="133" t="str">
        <f>IFERROR(VLOOKUP(AQ:AQ,在庫!B:M,12,0),"")</f>
        <v/>
      </c>
      <c r="BH153" s="133" t="str">
        <f>IFERROR(VLOOKUP(AQ:AQ,在庫!B:L,10,0),"")</f>
        <v/>
      </c>
      <c r="BI153" s="234">
        <f>VLOOKUP(AQ:AQ,[1]MICHELIN!$B:$AH,32,0)</f>
        <v>614215460</v>
      </c>
      <c r="BJ153" s="234">
        <f>VLOOKUP(AQ:AQ,[1]MICHELIN!$B:$AH,33,0)</f>
        <v>614215467</v>
      </c>
      <c r="BK153" s="191"/>
      <c r="BL153" s="191"/>
      <c r="BM153" s="191"/>
      <c r="BN153" s="191"/>
      <c r="BO153" s="191"/>
      <c r="BP153" s="191"/>
      <c r="BQ153" s="191"/>
      <c r="BR153" s="191"/>
      <c r="BS153" s="191"/>
      <c r="BT153" s="191"/>
      <c r="BU153" s="191"/>
      <c r="BV153" s="191"/>
      <c r="BW153" s="191"/>
      <c r="BX153" s="191"/>
    </row>
    <row r="154" spans="1:76" s="11" customFormat="1" ht="19.5" customHeight="1">
      <c r="A154" s="11">
        <f t="shared" si="79"/>
        <v>2</v>
      </c>
      <c r="B154" s="239">
        <f t="shared" si="80"/>
        <v>2254518159257</v>
      </c>
      <c r="C154" s="225">
        <f t="shared" si="81"/>
        <v>91</v>
      </c>
      <c r="D154" s="11" t="s">
        <v>4059</v>
      </c>
      <c r="E154" s="11" t="s">
        <v>895</v>
      </c>
      <c r="F154" s="158" t="s">
        <v>6236</v>
      </c>
      <c r="G154" s="132" t="str">
        <f t="shared" si="82"/>
        <v>18</v>
      </c>
      <c r="H154" s="225">
        <v>34</v>
      </c>
      <c r="I154" s="225">
        <f t="shared" si="83"/>
        <v>34</v>
      </c>
      <c r="J154" s="131">
        <v>37</v>
      </c>
      <c r="K154" s="132" t="s">
        <v>1749</v>
      </c>
      <c r="L154" s="324">
        <v>55</v>
      </c>
      <c r="M154" s="134" t="s">
        <v>1776</v>
      </c>
      <c r="N154" s="226" t="s">
        <v>7881</v>
      </c>
      <c r="O154" s="226" t="s">
        <v>1777</v>
      </c>
      <c r="P154" s="227">
        <v>25400</v>
      </c>
      <c r="Q154" s="228">
        <f t="shared" si="84"/>
        <v>23008.181818181816</v>
      </c>
      <c r="R154" s="143">
        <f t="shared" si="85"/>
        <v>0.19246117981745617</v>
      </c>
      <c r="S154" s="192">
        <v>1074476009</v>
      </c>
      <c r="T154" s="285" t="s">
        <v>7916</v>
      </c>
      <c r="U154" s="189">
        <f t="shared" si="86"/>
        <v>25400</v>
      </c>
      <c r="W154" s="229">
        <v>25400</v>
      </c>
      <c r="X154" s="135">
        <f t="shared" si="87"/>
        <v>18580</v>
      </c>
      <c r="Y154" s="230">
        <f t="shared" si="88"/>
        <v>23008.181818181816</v>
      </c>
      <c r="Z154" s="141">
        <f t="shared" si="89"/>
        <v>7.7283464566929139E-2</v>
      </c>
      <c r="AA154" s="136">
        <f t="shared" si="90"/>
        <v>0.19246117981745617</v>
      </c>
      <c r="AB154" s="144" t="s">
        <v>14340</v>
      </c>
      <c r="AC154" s="144"/>
      <c r="AD154" s="184">
        <f t="shared" si="102"/>
        <v>24901</v>
      </c>
      <c r="AE154" s="182">
        <f t="shared" si="103"/>
        <v>27363</v>
      </c>
      <c r="AF154" s="128">
        <f t="shared" si="91"/>
        <v>2462.67</v>
      </c>
      <c r="AG154" s="129">
        <f t="shared" si="92"/>
        <v>499.67000000000007</v>
      </c>
      <c r="AH154" s="130">
        <f t="shared" si="93"/>
        <v>1.8260790118042616E-2</v>
      </c>
      <c r="AI154" s="137">
        <f t="shared" si="94"/>
        <v>1963</v>
      </c>
      <c r="AJ154" s="138">
        <f t="shared" si="95"/>
        <v>7.1739209881957394E-2</v>
      </c>
      <c r="AK154" s="138">
        <f t="shared" si="96"/>
        <v>0.17420038969941354</v>
      </c>
      <c r="AM154" s="11">
        <f t="shared" si="97"/>
        <v>22164.7</v>
      </c>
      <c r="AN154" s="412">
        <f t="shared" si="98"/>
        <v>20067</v>
      </c>
      <c r="AO154" s="412">
        <f t="shared" si="99"/>
        <v>1487</v>
      </c>
      <c r="AP154" s="413">
        <f t="shared" si="100"/>
        <v>7.4101759106991572E-2</v>
      </c>
      <c r="AQ154" s="192">
        <v>2254518159257</v>
      </c>
      <c r="AR154" s="192">
        <f>VLOOKUP(AQ:AQ,[1]MICHELIN!$B:$O,2,0)</f>
        <v>4985009705735</v>
      </c>
      <c r="AS154" s="192" t="str">
        <f>VLOOKUP(AQ:AQ,[1]MICHELIN!$B:$O,3,0)</f>
        <v>740120</v>
      </c>
      <c r="AT154" s="231" t="str">
        <f>VLOOKUP(AQ:AQ,[1]MICHELIN!$B:$O,4,0)</f>
        <v>PRIMACY 4+</v>
      </c>
      <c r="AU154" s="231" t="str">
        <f>VLOOKUP(AQ:AQ,[1]MICHELIN!$B:$O,5,0)</f>
        <v>225/45R18 95Y XL</v>
      </c>
      <c r="AV154" s="232" t="str">
        <f>VLOOKUP(AQ:AQ,[1]MICHELIN!$B:$O,6,0)</f>
        <v>225/45R18</v>
      </c>
      <c r="AW154" s="232">
        <f>VLOOKUP(AQ:AQ,[1]MICHELIN!$B:$O,7,0)</f>
        <v>43200</v>
      </c>
      <c r="AX154" s="233">
        <f>VLOOKUP(AQ:AQ,[1]MICHELIN!$B:$K,8,0)</f>
        <v>18580</v>
      </c>
      <c r="AY154" s="233">
        <f>VLOOKUP(AQ:AQ,[1]MICHELIN!$B:$K,9,0)</f>
        <v>91</v>
      </c>
      <c r="AZ154" s="233">
        <f>VLOOKUP(AQ:AQ,[1]MICHELIN!$B:$K,10,0)</f>
        <v>34</v>
      </c>
      <c r="BA154" s="233">
        <f>VLOOKUP(AQ:AQ,[1]MICHELIN!$B:$O,11,0)</f>
        <v>25800</v>
      </c>
      <c r="BB154" s="233">
        <f>VLOOKUP(AQ:AQ,[1]MICHELIN!$B:$O,12,0)</f>
        <v>22500</v>
      </c>
      <c r="BC154" s="233">
        <f t="shared" si="101"/>
        <v>1049.9999999999964</v>
      </c>
      <c r="BD154" s="204" t="s">
        <v>3387</v>
      </c>
      <c r="BE154" s="192" t="s">
        <v>301</v>
      </c>
      <c r="BF154" s="133" t="str">
        <f>IFERROR(VLOOKUP(BE:BE,Q商品!B:E,4,0),"")</f>
        <v>23年製 PRIMACY 4+（プライマシー4+） 225/45R18 95Y XL サマータイヤ 最短当日発送</v>
      </c>
      <c r="BG154" s="133" t="str">
        <f>IFERROR(VLOOKUP(AQ:AQ,在庫!B:M,12,0),"")</f>
        <v>2023年製</v>
      </c>
      <c r="BH154" s="133">
        <f>IFERROR(VLOOKUP(AQ:AQ,在庫!B:L,10,0),"")</f>
        <v>3</v>
      </c>
      <c r="BI154" s="234">
        <f>VLOOKUP(AQ:AQ,[1]MICHELIN!$B:$AH,32,0)</f>
        <v>605880319</v>
      </c>
      <c r="BJ154" s="234">
        <f>VLOOKUP(AQ:AQ,[1]MICHELIN!$B:$AH,33,0)</f>
        <v>605880374</v>
      </c>
      <c r="BK154" s="191"/>
      <c r="BL154" s="191"/>
      <c r="BM154" s="191"/>
      <c r="BN154" s="191"/>
      <c r="BO154" s="191"/>
      <c r="BP154" s="191"/>
      <c r="BQ154" s="191"/>
      <c r="BR154" s="191"/>
      <c r="BS154" s="191"/>
      <c r="BT154" s="191"/>
      <c r="BU154" s="191"/>
      <c r="BV154" s="191"/>
      <c r="BW154" s="191"/>
      <c r="BX154" s="191"/>
    </row>
    <row r="155" spans="1:76" s="11" customFormat="1" ht="19.5" customHeight="1">
      <c r="A155" s="11">
        <f t="shared" si="79"/>
        <v>1</v>
      </c>
      <c r="B155" s="239">
        <f t="shared" si="80"/>
        <v>2255017159267</v>
      </c>
      <c r="C155" s="225">
        <f t="shared" si="81"/>
        <v>72</v>
      </c>
      <c r="D155" s="11" t="s">
        <v>4059</v>
      </c>
      <c r="E155" s="11" t="s">
        <v>896</v>
      </c>
      <c r="F155" s="158" t="s">
        <v>5895</v>
      </c>
      <c r="G155" s="132" t="str">
        <f t="shared" si="82"/>
        <v>17</v>
      </c>
      <c r="H155" s="225">
        <v>48</v>
      </c>
      <c r="I155" s="225">
        <f t="shared" si="83"/>
        <v>44</v>
      </c>
      <c r="J155" s="131">
        <v>148</v>
      </c>
      <c r="K155" s="132" t="s">
        <v>1749</v>
      </c>
      <c r="L155" s="132">
        <v>56</v>
      </c>
      <c r="M155" s="134" t="s">
        <v>14217</v>
      </c>
      <c r="N155" s="226" t="s">
        <v>14268</v>
      </c>
      <c r="O155" s="226" t="s">
        <v>2890</v>
      </c>
      <c r="P155" s="227">
        <v>23614</v>
      </c>
      <c r="Q155" s="228">
        <f t="shared" si="84"/>
        <v>21401.81818181818</v>
      </c>
      <c r="R155" s="143">
        <f t="shared" si="85"/>
        <v>0.1720329623651346</v>
      </c>
      <c r="S155" s="192">
        <v>1074475991</v>
      </c>
      <c r="T155" s="285" t="s">
        <v>6649</v>
      </c>
      <c r="U155" s="189">
        <f t="shared" si="86"/>
        <v>23614</v>
      </c>
      <c r="W155" s="229">
        <v>23614</v>
      </c>
      <c r="X155" s="135">
        <f t="shared" si="87"/>
        <v>17720</v>
      </c>
      <c r="Y155" s="230">
        <f t="shared" si="88"/>
        <v>21401.81818181818</v>
      </c>
      <c r="Z155" s="141">
        <f t="shared" si="89"/>
        <v>0.11898478050497063</v>
      </c>
      <c r="AA155" s="136">
        <f t="shared" si="90"/>
        <v>0.1720329623651346</v>
      </c>
      <c r="AB155" s="144" t="s">
        <v>14340</v>
      </c>
      <c r="AC155" s="144"/>
      <c r="AD155" s="184">
        <f t="shared" si="102"/>
        <v>23150</v>
      </c>
      <c r="AE155" s="182">
        <f t="shared" si="103"/>
        <v>25439</v>
      </c>
      <c r="AF155" s="128">
        <f t="shared" si="91"/>
        <v>2289.5099999999998</v>
      </c>
      <c r="AG155" s="129">
        <f t="shared" si="92"/>
        <v>464.50999999999976</v>
      </c>
      <c r="AH155" s="130">
        <f t="shared" si="93"/>
        <v>1.8259758638311245E-2</v>
      </c>
      <c r="AI155" s="137">
        <f t="shared" si="94"/>
        <v>1825</v>
      </c>
      <c r="AJ155" s="138">
        <f t="shared" si="95"/>
        <v>7.1740241361688745E-2</v>
      </c>
      <c r="AK155" s="138">
        <f t="shared" si="96"/>
        <v>0.15377320372682335</v>
      </c>
      <c r="AM155" s="11">
        <f t="shared" si="97"/>
        <v>20606.099999999999</v>
      </c>
      <c r="AN155" s="412">
        <f t="shared" si="98"/>
        <v>18667.363636363632</v>
      </c>
      <c r="AO155" s="412">
        <f t="shared" si="99"/>
        <v>947.36363636363239</v>
      </c>
      <c r="AP155" s="413">
        <f t="shared" si="100"/>
        <v>5.0749728500396697E-2</v>
      </c>
      <c r="AQ155" s="192">
        <v>2255017159267</v>
      </c>
      <c r="AR155" s="192">
        <f>VLOOKUP(AQ:AQ,[1]MICHELIN!$B:$O,2,0)</f>
        <v>4985009004272</v>
      </c>
      <c r="AS155" s="192" t="str">
        <f>VLOOKUP(AQ:AQ,[1]MICHELIN!$B:$O,3,0)</f>
        <v>900309</v>
      </c>
      <c r="AT155" s="231" t="str">
        <f>VLOOKUP(AQ:AQ,[1]MICHELIN!$B:$O,4,0)</f>
        <v>PRIMACY 4+</v>
      </c>
      <c r="AU155" s="231" t="str">
        <f>VLOOKUP(AQ:AQ,[1]MICHELIN!$B:$O,5,0)</f>
        <v>225/50R17 98Y XL DT</v>
      </c>
      <c r="AV155" s="232" t="str">
        <f>VLOOKUP(AQ:AQ,[1]MICHELIN!$B:$O,6,0)</f>
        <v>225/50R17</v>
      </c>
      <c r="AW155" s="232">
        <f>VLOOKUP(AQ:AQ,[1]MICHELIN!$B:$O,7,0)</f>
        <v>41200</v>
      </c>
      <c r="AX155" s="233">
        <f>VLOOKUP(AQ:AQ,[1]MICHELIN!$B:$K,8,0)</f>
        <v>17720</v>
      </c>
      <c r="AY155" s="233">
        <f>VLOOKUP(AQ:AQ,[1]MICHELIN!$B:$K,9,0)</f>
        <v>72</v>
      </c>
      <c r="AZ155" s="233">
        <f>VLOOKUP(AQ:AQ,[1]MICHELIN!$B:$K,10,0)</f>
        <v>44</v>
      </c>
      <c r="BA155" s="233">
        <f>VLOOKUP(AQ:AQ,[1]MICHELIN!$B:$O,11,0)</f>
        <v>24080</v>
      </c>
      <c r="BB155" s="233">
        <f>VLOOKUP(AQ:AQ,[1]MICHELIN!$B:$O,12,0)</f>
        <v>20936.363636363636</v>
      </c>
      <c r="BC155" s="233">
        <f t="shared" si="101"/>
        <v>1050</v>
      </c>
      <c r="BD155" s="204" t="s">
        <v>3387</v>
      </c>
      <c r="BE155" s="192" t="s">
        <v>302</v>
      </c>
      <c r="BF155" s="133" t="str">
        <f>IFERROR(VLOOKUP(BE:BE,Q商品!B:E,4,0),"")</f>
        <v>23年製 PRIMACY 4+（プライマシー4+） 225/50R17 98Y XL (DT) サマータイヤ 最短当日発送</v>
      </c>
      <c r="BG155" s="133" t="str">
        <f>IFERROR(VLOOKUP(AQ:AQ,在庫!B:M,12,0),"")</f>
        <v>2023年製</v>
      </c>
      <c r="BH155" s="133">
        <f>IFERROR(VLOOKUP(AQ:AQ,在庫!B:L,10,0),"")</f>
        <v>4</v>
      </c>
      <c r="BI155" s="234">
        <f>VLOOKUP(AQ:AQ,[1]MICHELIN!$B:$AH,32,0)</f>
        <v>605880330</v>
      </c>
      <c r="BJ155" s="234">
        <f>VLOOKUP(AQ:AQ,[1]MICHELIN!$B:$AH,33,0)</f>
        <v>605880385</v>
      </c>
      <c r="BK155" s="191"/>
      <c r="BL155" s="191"/>
      <c r="BM155" s="191"/>
      <c r="BN155" s="191"/>
      <c r="BO155" s="191"/>
      <c r="BP155" s="191"/>
      <c r="BQ155" s="191"/>
      <c r="BR155" s="191"/>
      <c r="BS155" s="191"/>
      <c r="BT155" s="191"/>
      <c r="BU155" s="191"/>
      <c r="BV155" s="191"/>
      <c r="BW155" s="191"/>
      <c r="BX155" s="191"/>
    </row>
    <row r="156" spans="1:76" s="11" customFormat="1" ht="19.5" customHeight="1">
      <c r="A156" s="11">
        <f t="shared" si="79"/>
        <v>1</v>
      </c>
      <c r="B156" s="239">
        <f t="shared" si="80"/>
        <v>2255516159256</v>
      </c>
      <c r="C156" s="225">
        <f t="shared" si="81"/>
        <v>4</v>
      </c>
      <c r="D156" s="11" t="s">
        <v>4059</v>
      </c>
      <c r="E156" s="11" t="s">
        <v>897</v>
      </c>
      <c r="F156" s="158" t="s">
        <v>5896</v>
      </c>
      <c r="G156" s="132" t="str">
        <f t="shared" si="82"/>
        <v>16</v>
      </c>
      <c r="H156" s="225">
        <v>8</v>
      </c>
      <c r="I156" s="225">
        <f t="shared" si="83"/>
        <v>8</v>
      </c>
      <c r="J156" s="131" t="s">
        <v>14231</v>
      </c>
      <c r="K156" s="132" t="s">
        <v>1749</v>
      </c>
      <c r="L156" s="132">
        <v>57</v>
      </c>
      <c r="M156" s="134" t="s">
        <v>1776</v>
      </c>
      <c r="N156" s="226" t="s">
        <v>2031</v>
      </c>
      <c r="O156" s="226" t="s">
        <v>1777</v>
      </c>
      <c r="P156" s="227">
        <v>22500</v>
      </c>
      <c r="Q156" s="228">
        <f t="shared" si="84"/>
        <v>20450.909090909088</v>
      </c>
      <c r="R156" s="143">
        <f t="shared" si="85"/>
        <v>0.2596906116642958</v>
      </c>
      <c r="S156" s="192">
        <v>1074476652</v>
      </c>
      <c r="T156" s="289" t="s">
        <v>6650</v>
      </c>
      <c r="U156" s="189">
        <f t="shared" si="86"/>
        <v>22500</v>
      </c>
      <c r="W156" s="229">
        <v>22500</v>
      </c>
      <c r="X156" s="135">
        <f t="shared" si="87"/>
        <v>15140</v>
      </c>
      <c r="Y156" s="230">
        <f t="shared" si="88"/>
        <v>20450.909090909088</v>
      </c>
      <c r="Z156" s="141">
        <f t="shared" si="89"/>
        <v>7.7288888888888962E-2</v>
      </c>
      <c r="AA156" s="136">
        <f t="shared" si="90"/>
        <v>0.2596906116642958</v>
      </c>
      <c r="AB156" s="144" t="s">
        <v>14340</v>
      </c>
      <c r="AC156" s="144"/>
      <c r="AD156" s="184">
        <f t="shared" si="102"/>
        <v>22058</v>
      </c>
      <c r="AE156" s="182">
        <f t="shared" si="103"/>
        <v>24239</v>
      </c>
      <c r="AF156" s="128">
        <f t="shared" si="91"/>
        <v>2181.5099999999998</v>
      </c>
      <c r="AG156" s="129">
        <f t="shared" si="92"/>
        <v>442.50999999999976</v>
      </c>
      <c r="AH156" s="130">
        <f t="shared" si="93"/>
        <v>1.8256116176409907E-2</v>
      </c>
      <c r="AI156" s="137">
        <f t="shared" si="94"/>
        <v>1739</v>
      </c>
      <c r="AJ156" s="138">
        <f t="shared" si="95"/>
        <v>7.1743883823590079E-2</v>
      </c>
      <c r="AK156" s="138">
        <f t="shared" si="96"/>
        <v>0.2414344954878859</v>
      </c>
      <c r="AM156" s="11">
        <f t="shared" si="97"/>
        <v>19634.099999999999</v>
      </c>
      <c r="AN156" s="412">
        <f t="shared" si="98"/>
        <v>17845.545454545452</v>
      </c>
      <c r="AO156" s="412">
        <f t="shared" si="99"/>
        <v>2705.5454545454522</v>
      </c>
      <c r="AP156" s="413">
        <f t="shared" si="100"/>
        <v>0.15160900861432178</v>
      </c>
      <c r="AQ156" s="192">
        <v>2255516159256</v>
      </c>
      <c r="AR156" s="192">
        <f>VLOOKUP(AQ:AQ,[1]MICHELIN!$B:$O,2,0)</f>
        <v>4985009705209</v>
      </c>
      <c r="AS156" s="192" t="str">
        <f>VLOOKUP(AQ:AQ,[1]MICHELIN!$B:$O,3,0)</f>
        <v>341189</v>
      </c>
      <c r="AT156" s="231" t="str">
        <f>VLOOKUP(AQ:AQ,[1]MICHELIN!$B:$O,4,0)</f>
        <v>PRIMACY 4+</v>
      </c>
      <c r="AU156" s="231" t="str">
        <f>VLOOKUP(AQ:AQ,[1]MICHELIN!$B:$O,5,0)</f>
        <v>225/55R16 99W XL</v>
      </c>
      <c r="AV156" s="232" t="str">
        <f>VLOOKUP(AQ:AQ,[1]MICHELIN!$B:$O,6,0)</f>
        <v>225/55R16</v>
      </c>
      <c r="AW156" s="232">
        <f>VLOOKUP(AQ:AQ,[1]MICHELIN!$B:$O,7,0)</f>
        <v>35200</v>
      </c>
      <c r="AX156" s="233">
        <f>VLOOKUP(AQ:AQ,[1]MICHELIN!$B:$K,8,0)</f>
        <v>15140</v>
      </c>
      <c r="AY156" s="233">
        <f>VLOOKUP(AQ:AQ,[1]MICHELIN!$B:$K,9,0)</f>
        <v>4</v>
      </c>
      <c r="AZ156" s="233">
        <f>VLOOKUP(AQ:AQ,[1]MICHELIN!$B:$K,10,0)</f>
        <v>8</v>
      </c>
      <c r="BA156" s="233">
        <f>VLOOKUP(AQ:AQ,[1]MICHELIN!$B:$O,11,0)</f>
        <v>20980</v>
      </c>
      <c r="BB156" s="233">
        <f>VLOOKUP(AQ:AQ,[1]MICHELIN!$B:$O,12,0)</f>
        <v>18118.181818181816</v>
      </c>
      <c r="BC156" s="233">
        <f t="shared" si="101"/>
        <v>1050</v>
      </c>
      <c r="BD156" s="204" t="s">
        <v>3387</v>
      </c>
      <c r="BE156" s="192" t="s">
        <v>303</v>
      </c>
      <c r="BF156" s="133" t="str">
        <f>IFERROR(VLOOKUP(BE:BE,Q商品!B:E,4,0),"")</f>
        <v>PRIMACY 4+（プライマシー4+） 225/55R16 99W XL 22年製以降 サマータイヤ 最短当日発送</v>
      </c>
      <c r="BG156" s="133" t="str">
        <f>IFERROR(VLOOKUP(AQ:AQ,在庫!B:M,12,0),"")</f>
        <v>2022年製</v>
      </c>
      <c r="BH156" s="133">
        <f>IFERROR(VLOOKUP(AQ:AQ,在庫!B:L,10,0),"")</f>
        <v>2</v>
      </c>
      <c r="BI156" s="234" t="str">
        <f>VLOOKUP(AQ:AQ,[1]MICHELIN!$B:$AH,32,0)</f>
        <v>×</v>
      </c>
      <c r="BJ156" s="234" t="str">
        <f>VLOOKUP(AQ:AQ,[1]MICHELIN!$B:$AH,33,0)</f>
        <v>×</v>
      </c>
      <c r="BK156" s="191"/>
      <c r="BL156" s="191"/>
      <c r="BM156" s="191"/>
      <c r="BN156" s="191"/>
      <c r="BO156" s="191"/>
      <c r="BP156" s="191"/>
      <c r="BQ156" s="191"/>
      <c r="BR156" s="191"/>
      <c r="BS156" s="191"/>
      <c r="BT156" s="191"/>
      <c r="BU156" s="191"/>
      <c r="BV156" s="191"/>
      <c r="BW156" s="191"/>
      <c r="BX156" s="191"/>
    </row>
    <row r="157" spans="1:76" s="11" customFormat="1" ht="19.5" customHeight="1">
      <c r="A157" s="11">
        <f t="shared" si="79"/>
        <v>1</v>
      </c>
      <c r="B157" s="239">
        <f t="shared" si="80"/>
        <v>2255517159262</v>
      </c>
      <c r="C157" s="225">
        <f t="shared" si="81"/>
        <v>14</v>
      </c>
      <c r="D157" s="11" t="s">
        <v>4059</v>
      </c>
      <c r="E157" s="11" t="s">
        <v>898</v>
      </c>
      <c r="F157" s="158" t="s">
        <v>7106</v>
      </c>
      <c r="G157" s="132" t="str">
        <f t="shared" si="82"/>
        <v>17</v>
      </c>
      <c r="H157" s="225">
        <v>16</v>
      </c>
      <c r="I157" s="225">
        <f t="shared" si="83"/>
        <v>16</v>
      </c>
      <c r="J157" s="131">
        <v>2245</v>
      </c>
      <c r="K157" s="132" t="s">
        <v>1749</v>
      </c>
      <c r="L157" s="132">
        <v>58</v>
      </c>
      <c r="M157" s="134" t="s">
        <v>12014</v>
      </c>
      <c r="N157" s="226" t="s">
        <v>3427</v>
      </c>
      <c r="O157" s="226" t="s">
        <v>12015</v>
      </c>
      <c r="P157" s="227">
        <v>22145</v>
      </c>
      <c r="Q157" s="228">
        <f t="shared" si="84"/>
        <v>20119.090909090908</v>
      </c>
      <c r="R157" s="143">
        <f t="shared" si="85"/>
        <v>0.18783606705526182</v>
      </c>
      <c r="S157" s="192">
        <v>1074476639</v>
      </c>
      <c r="T157" s="285" t="s">
        <v>7918</v>
      </c>
      <c r="U157" s="189">
        <f t="shared" si="86"/>
        <v>21245</v>
      </c>
      <c r="V157" s="11">
        <v>900</v>
      </c>
      <c r="W157" s="229">
        <v>22145</v>
      </c>
      <c r="X157" s="135">
        <f t="shared" si="87"/>
        <v>16340</v>
      </c>
      <c r="Y157" s="230">
        <f t="shared" si="88"/>
        <v>20119.090909090908</v>
      </c>
      <c r="Z157" s="141">
        <f t="shared" si="89"/>
        <v>7.4507042253521227E-2</v>
      </c>
      <c r="AA157" s="136">
        <f t="shared" si="90"/>
        <v>0.18783606705526182</v>
      </c>
      <c r="AB157" s="144" t="s">
        <v>14340</v>
      </c>
      <c r="AC157" s="144"/>
      <c r="AD157" s="184">
        <f t="shared" si="102"/>
        <v>20828</v>
      </c>
      <c r="AE157" s="182">
        <f t="shared" si="103"/>
        <v>22887</v>
      </c>
      <c r="AF157" s="128">
        <f t="shared" si="91"/>
        <v>2059.83</v>
      </c>
      <c r="AG157" s="129">
        <f t="shared" si="92"/>
        <v>417.82999999999993</v>
      </c>
      <c r="AH157" s="130">
        <f t="shared" si="93"/>
        <v>1.8256215318739891E-2</v>
      </c>
      <c r="AI157" s="137">
        <f t="shared" si="94"/>
        <v>1642</v>
      </c>
      <c r="AJ157" s="138">
        <f t="shared" si="95"/>
        <v>7.1743784681260109E-2</v>
      </c>
      <c r="AK157" s="138">
        <f t="shared" si="96"/>
        <v>0.16957985173652193</v>
      </c>
      <c r="AM157" s="11">
        <f t="shared" si="97"/>
        <v>18539.3</v>
      </c>
      <c r="AN157" s="412">
        <f t="shared" si="98"/>
        <v>16841.181818181816</v>
      </c>
      <c r="AO157" s="412">
        <f t="shared" si="99"/>
        <v>501.1818181818162</v>
      </c>
      <c r="AP157" s="413">
        <f t="shared" si="100"/>
        <v>2.9759302143554916E-2</v>
      </c>
      <c r="AQ157" s="192">
        <v>2255517159262</v>
      </c>
      <c r="AR157" s="192">
        <f>VLOOKUP(AQ:AQ,[1]MICHELIN!$B:$O,2,0)</f>
        <v>4985009705360</v>
      </c>
      <c r="AS157" s="192" t="str">
        <f>VLOOKUP(AQ:AQ,[1]MICHELIN!$B:$O,3,0)</f>
        <v>567574</v>
      </c>
      <c r="AT157" s="231" t="str">
        <f>VLOOKUP(AQ:AQ,[1]MICHELIN!$B:$O,4,0)</f>
        <v>PRIMACY 4+</v>
      </c>
      <c r="AU157" s="231" t="str">
        <f>VLOOKUP(AQ:AQ,[1]MICHELIN!$B:$O,5,0)</f>
        <v>225/55R17 101W XL</v>
      </c>
      <c r="AV157" s="232" t="str">
        <f>VLOOKUP(AQ:AQ,[1]MICHELIN!$B:$O,6,0)</f>
        <v>225/55R17</v>
      </c>
      <c r="AW157" s="232">
        <f>VLOOKUP(AQ:AQ,[1]MICHELIN!$B:$O,7,0)</f>
        <v>38000</v>
      </c>
      <c r="AX157" s="233">
        <f>VLOOKUP(AQ:AQ,[1]MICHELIN!$B:$K,8,0)</f>
        <v>16340</v>
      </c>
      <c r="AY157" s="233">
        <f>VLOOKUP(AQ:AQ,[1]MICHELIN!$B:$K,9,0)</f>
        <v>14</v>
      </c>
      <c r="AZ157" s="233">
        <f>VLOOKUP(AQ:AQ,[1]MICHELIN!$B:$K,10,0)</f>
        <v>16</v>
      </c>
      <c r="BA157" s="233">
        <f>VLOOKUP(AQ:AQ,[1]MICHELIN!$B:$O,11,0)</f>
        <v>22340</v>
      </c>
      <c r="BB157" s="233">
        <f>VLOOKUP(AQ:AQ,[1]MICHELIN!$B:$O,12,0)</f>
        <v>19354.545454545452</v>
      </c>
      <c r="BC157" s="233">
        <f t="shared" si="101"/>
        <v>1050</v>
      </c>
      <c r="BD157" s="204" t="s">
        <v>3387</v>
      </c>
      <c r="BE157" s="192" t="s">
        <v>304</v>
      </c>
      <c r="BF157" s="133" t="str">
        <f>IFERROR(VLOOKUP(BE:BE,Q商品!B:E,4,0),"")</f>
        <v>23年製 PRIMACY 4+（プライマシー4+） 225/55R17 101W XL サマータイヤ 最短当日発送</v>
      </c>
      <c r="BG157" s="133" t="str">
        <f>IFERROR(VLOOKUP(AQ:AQ,在庫!B:M,12,0),"")</f>
        <v>2023年製</v>
      </c>
      <c r="BH157" s="133">
        <f>IFERROR(VLOOKUP(AQ:AQ,在庫!B:L,10,0),"")</f>
        <v>2</v>
      </c>
      <c r="BI157" s="234" t="str">
        <f>VLOOKUP(AQ:AQ,[1]MICHELIN!$B:$AH,32,0)</f>
        <v/>
      </c>
      <c r="BJ157" s="234" t="str">
        <f>VLOOKUP(AQ:AQ,[1]MICHELIN!$B:$AH,33,0)</f>
        <v/>
      </c>
      <c r="BK157" s="191"/>
      <c r="BL157" s="191"/>
      <c r="BM157" s="191"/>
      <c r="BN157" s="191"/>
      <c r="BO157" s="191"/>
      <c r="BP157" s="191"/>
      <c r="BQ157" s="191"/>
      <c r="BR157" s="191"/>
      <c r="BS157" s="191"/>
      <c r="BT157" s="191"/>
      <c r="BU157" s="191"/>
      <c r="BV157" s="191"/>
      <c r="BW157" s="191"/>
      <c r="BX157" s="191"/>
    </row>
    <row r="158" spans="1:76" s="11" customFormat="1" ht="19.5" customHeight="1">
      <c r="A158" s="11">
        <f t="shared" si="79"/>
        <v>1</v>
      </c>
      <c r="B158" s="239">
        <f t="shared" si="80"/>
        <v>2255518159254</v>
      </c>
      <c r="C158" s="225">
        <f t="shared" si="81"/>
        <v>79</v>
      </c>
      <c r="D158" s="11" t="s">
        <v>4059</v>
      </c>
      <c r="E158" s="11" t="s">
        <v>900</v>
      </c>
      <c r="F158" s="158" t="s">
        <v>7107</v>
      </c>
      <c r="G158" s="132" t="str">
        <f t="shared" si="82"/>
        <v>18</v>
      </c>
      <c r="H158" s="225">
        <v>44</v>
      </c>
      <c r="I158" s="225">
        <f t="shared" si="83"/>
        <v>40</v>
      </c>
      <c r="J158" s="248">
        <v>279</v>
      </c>
      <c r="K158" s="132" t="s">
        <v>1749</v>
      </c>
      <c r="L158" s="132">
        <v>59</v>
      </c>
      <c r="M158" s="134" t="s">
        <v>1776</v>
      </c>
      <c r="N158" s="226" t="s">
        <v>14269</v>
      </c>
      <c r="O158" s="226" t="s">
        <v>1777</v>
      </c>
      <c r="P158" s="227">
        <v>20665</v>
      </c>
      <c r="Q158" s="228">
        <f t="shared" si="84"/>
        <v>18714.545454545452</v>
      </c>
      <c r="R158" s="143">
        <f t="shared" si="85"/>
        <v>0.19314096959098406</v>
      </c>
      <c r="S158" s="192">
        <v>1074475972</v>
      </c>
      <c r="T158" s="285" t="s">
        <v>7919</v>
      </c>
      <c r="U158" s="189">
        <f t="shared" si="86"/>
        <v>20665</v>
      </c>
      <c r="W158" s="229">
        <v>20665</v>
      </c>
      <c r="X158" s="135">
        <f t="shared" si="87"/>
        <v>15100</v>
      </c>
      <c r="Y158" s="230">
        <f t="shared" si="88"/>
        <v>18714.545454545452</v>
      </c>
      <c r="Z158" s="141">
        <f t="shared" si="89"/>
        <v>7.7280425840793532E-2</v>
      </c>
      <c r="AA158" s="136">
        <f t="shared" si="90"/>
        <v>0.19314096959098406</v>
      </c>
      <c r="AB158" s="144" t="s">
        <v>14340</v>
      </c>
      <c r="AC158" s="144"/>
      <c r="AD158" s="184">
        <f t="shared" si="102"/>
        <v>20259</v>
      </c>
      <c r="AE158" s="182">
        <f t="shared" si="103"/>
        <v>22262</v>
      </c>
      <c r="AF158" s="128">
        <f t="shared" si="91"/>
        <v>2003.58</v>
      </c>
      <c r="AG158" s="129">
        <f t="shared" si="92"/>
        <v>406.57999999999993</v>
      </c>
      <c r="AH158" s="130">
        <f t="shared" si="93"/>
        <v>1.8263408498787166E-2</v>
      </c>
      <c r="AI158" s="137">
        <f t="shared" si="94"/>
        <v>1597</v>
      </c>
      <c r="AJ158" s="138">
        <f t="shared" si="95"/>
        <v>7.1736591501212824E-2</v>
      </c>
      <c r="AK158" s="138">
        <f t="shared" si="96"/>
        <v>0.1748775610921969</v>
      </c>
      <c r="AM158" s="11">
        <f t="shared" si="97"/>
        <v>18032.8</v>
      </c>
      <c r="AN158" s="412">
        <f t="shared" si="98"/>
        <v>16321.636363636362</v>
      </c>
      <c r="AO158" s="412">
        <f t="shared" si="99"/>
        <v>1221.6363636363621</v>
      </c>
      <c r="AP158" s="413">
        <f t="shared" si="100"/>
        <v>7.4847664561262711E-2</v>
      </c>
      <c r="AQ158" s="192">
        <v>2255518159254</v>
      </c>
      <c r="AR158" s="192">
        <f>VLOOKUP(AQ:AQ,[1]MICHELIN!$B:$O,2,0)</f>
        <v>4985009705551</v>
      </c>
      <c r="AS158" s="192" t="str">
        <f>VLOOKUP(AQ:AQ,[1]MICHELIN!$B:$O,3,0)</f>
        <v>734820</v>
      </c>
      <c r="AT158" s="231" t="str">
        <f>VLOOKUP(AQ:AQ,[1]MICHELIN!$B:$O,4,0)</f>
        <v>PRIMACY 4+</v>
      </c>
      <c r="AU158" s="231" t="str">
        <f>VLOOKUP(AQ:AQ,[1]MICHELIN!$B:$O,5,0)</f>
        <v>225/55R18 102V XL</v>
      </c>
      <c r="AV158" s="232" t="str">
        <f>VLOOKUP(AQ:AQ,[1]MICHELIN!$B:$O,6,0)</f>
        <v>225/55R18</v>
      </c>
      <c r="AW158" s="232">
        <f>VLOOKUP(AQ:AQ,[1]MICHELIN!$B:$O,7,0)</f>
        <v>35100</v>
      </c>
      <c r="AX158" s="233">
        <f>VLOOKUP(AQ:AQ,[1]MICHELIN!$B:$K,8,0)</f>
        <v>15100</v>
      </c>
      <c r="AY158" s="233">
        <f>VLOOKUP(AQ:AQ,[1]MICHELIN!$B:$K,9,0)</f>
        <v>79</v>
      </c>
      <c r="AZ158" s="233">
        <f>VLOOKUP(AQ:AQ,[1]MICHELIN!$B:$K,10,0)</f>
        <v>40</v>
      </c>
      <c r="BA158" s="233">
        <f>VLOOKUP(AQ:AQ,[1]MICHELIN!$B:$O,11,0)</f>
        <v>20800</v>
      </c>
      <c r="BB158" s="233">
        <f>VLOOKUP(AQ:AQ,[1]MICHELIN!$B:$O,12,0)</f>
        <v>17954.545454545452</v>
      </c>
      <c r="BC158" s="233">
        <f t="shared" si="101"/>
        <v>1050</v>
      </c>
      <c r="BD158" s="204" t="s">
        <v>3387</v>
      </c>
      <c r="BE158" s="192" t="s">
        <v>305</v>
      </c>
      <c r="BF158" s="133" t="str">
        <f>IFERROR(VLOOKUP(BE:BE,Q商品!B:E,4,0),"")</f>
        <v>23年製 PRIMACY 4+（プライマシー4+） 225/55R18 102V XL サマータイヤ 最短当日発送</v>
      </c>
      <c r="BG158" s="133" t="str">
        <f>IFERROR(VLOOKUP(AQ:AQ,在庫!B:M,12,0),"")</f>
        <v>2023年製</v>
      </c>
      <c r="BH158" s="133">
        <f>IFERROR(VLOOKUP(AQ:AQ,在庫!B:L,10,0),"")</f>
        <v>4</v>
      </c>
      <c r="BI158" s="234">
        <f>VLOOKUP(AQ:AQ,[1]MICHELIN!$B:$AH,32,0)</f>
        <v>605880320</v>
      </c>
      <c r="BJ158" s="234">
        <f>VLOOKUP(AQ:AQ,[1]MICHELIN!$B:$AH,33,0)</f>
        <v>605880375</v>
      </c>
      <c r="BK158" s="191"/>
      <c r="BL158" s="191"/>
      <c r="BM158" s="191"/>
      <c r="BN158" s="191"/>
      <c r="BO158" s="191"/>
      <c r="BP158" s="191"/>
      <c r="BQ158" s="191"/>
      <c r="BR158" s="191"/>
      <c r="BS158" s="191"/>
      <c r="BT158" s="191"/>
      <c r="BU158" s="191"/>
      <c r="BV158" s="191"/>
      <c r="BW158" s="191"/>
      <c r="BX158" s="191"/>
    </row>
    <row r="159" spans="1:76" s="11" customFormat="1" ht="19.5" customHeight="1">
      <c r="A159" s="11">
        <f t="shared" si="79"/>
        <v>1</v>
      </c>
      <c r="B159" s="239">
        <f t="shared" si="80"/>
        <v>2256017159257</v>
      </c>
      <c r="C159" s="225">
        <f t="shared" si="81"/>
        <v>20</v>
      </c>
      <c r="D159" s="11" t="s">
        <v>4059</v>
      </c>
      <c r="E159" s="11" t="s">
        <v>903</v>
      </c>
      <c r="F159" s="158" t="s">
        <v>5897</v>
      </c>
      <c r="G159" s="132" t="str">
        <f t="shared" si="82"/>
        <v>17</v>
      </c>
      <c r="H159" s="225">
        <v>28</v>
      </c>
      <c r="I159" s="225">
        <f t="shared" si="83"/>
        <v>28</v>
      </c>
      <c r="J159" s="131">
        <v>1449</v>
      </c>
      <c r="K159" s="132" t="s">
        <v>1749</v>
      </c>
      <c r="L159" s="132">
        <v>60</v>
      </c>
      <c r="M159" s="134" t="s">
        <v>1776</v>
      </c>
      <c r="N159" s="226" t="s">
        <v>1989</v>
      </c>
      <c r="O159" s="226" t="s">
        <v>1777</v>
      </c>
      <c r="P159" s="227">
        <v>20600</v>
      </c>
      <c r="Q159" s="228">
        <f t="shared" si="84"/>
        <v>18709.090909090908</v>
      </c>
      <c r="R159" s="143">
        <f t="shared" si="85"/>
        <v>0.27575315840621961</v>
      </c>
      <c r="S159" s="192">
        <v>1074475970</v>
      </c>
      <c r="T159" s="285" t="s">
        <v>6651</v>
      </c>
      <c r="U159" s="189">
        <f t="shared" si="86"/>
        <v>20600</v>
      </c>
      <c r="W159" s="229">
        <v>20600</v>
      </c>
      <c r="X159" s="135">
        <f t="shared" si="87"/>
        <v>13550</v>
      </c>
      <c r="Y159" s="230">
        <f t="shared" si="88"/>
        <v>18709.090909090908</v>
      </c>
      <c r="Z159" s="141">
        <f t="shared" si="89"/>
        <v>7.7330097087378702E-2</v>
      </c>
      <c r="AA159" s="136">
        <f t="shared" si="90"/>
        <v>0.27575315840621961</v>
      </c>
      <c r="AB159" s="144" t="s">
        <v>14340</v>
      </c>
      <c r="AC159" s="144"/>
      <c r="AD159" s="184">
        <f t="shared" si="102"/>
        <v>20196</v>
      </c>
      <c r="AE159" s="182">
        <f t="shared" si="103"/>
        <v>22193</v>
      </c>
      <c r="AF159" s="128">
        <f t="shared" si="91"/>
        <v>1997.37</v>
      </c>
      <c r="AG159" s="129">
        <f t="shared" si="92"/>
        <v>404.36999999999989</v>
      </c>
      <c r="AH159" s="130">
        <f t="shared" si="93"/>
        <v>1.8220610102284499E-2</v>
      </c>
      <c r="AI159" s="137">
        <f t="shared" si="94"/>
        <v>1593</v>
      </c>
      <c r="AJ159" s="138">
        <f t="shared" si="95"/>
        <v>7.1779389897715498E-2</v>
      </c>
      <c r="AK159" s="138">
        <f t="shared" si="96"/>
        <v>0.25753254830393513</v>
      </c>
      <c r="AM159" s="11">
        <f t="shared" si="97"/>
        <v>17976.7</v>
      </c>
      <c r="AN159" s="412">
        <f t="shared" si="98"/>
        <v>16324.272727272726</v>
      </c>
      <c r="AO159" s="412">
        <f t="shared" si="99"/>
        <v>2774.2727272727261</v>
      </c>
      <c r="AP159" s="413">
        <f t="shared" si="100"/>
        <v>0.16994770754091781</v>
      </c>
      <c r="AQ159" s="192">
        <v>2256017159257</v>
      </c>
      <c r="AR159" s="192">
        <f>VLOOKUP(AQ:AQ,[1]MICHELIN!$B:$O,2,0)</f>
        <v>4985009705391</v>
      </c>
      <c r="AS159" s="192" t="str">
        <f>VLOOKUP(AQ:AQ,[1]MICHELIN!$B:$O,3,0)</f>
        <v>734670</v>
      </c>
      <c r="AT159" s="231" t="str">
        <f>VLOOKUP(AQ:AQ,[1]MICHELIN!$B:$O,4,0)</f>
        <v>PRIMACY 4+</v>
      </c>
      <c r="AU159" s="231" t="str">
        <f>VLOOKUP(AQ:AQ,[1]MICHELIN!$B:$O,5,0)</f>
        <v>225/60R17 99V</v>
      </c>
      <c r="AV159" s="232" t="str">
        <f>VLOOKUP(AQ:AQ,[1]MICHELIN!$B:$O,6,0)</f>
        <v>225/60R17</v>
      </c>
      <c r="AW159" s="232">
        <f>VLOOKUP(AQ:AQ,[1]MICHELIN!$B:$O,7,0)</f>
        <v>31500</v>
      </c>
      <c r="AX159" s="233">
        <f>VLOOKUP(AQ:AQ,[1]MICHELIN!$B:$K,8,0)</f>
        <v>13550</v>
      </c>
      <c r="AY159" s="233">
        <f>VLOOKUP(AQ:AQ,[1]MICHELIN!$B:$K,9,0)</f>
        <v>20</v>
      </c>
      <c r="AZ159" s="233">
        <f>VLOOKUP(AQ:AQ,[1]MICHELIN!$B:$K,10,0)</f>
        <v>28</v>
      </c>
      <c r="BA159" s="233">
        <f>VLOOKUP(AQ:AQ,[1]MICHELIN!$B:$O,11,0)</f>
        <v>18980</v>
      </c>
      <c r="BB159" s="233">
        <f>VLOOKUP(AQ:AQ,[1]MICHELIN!$B:$O,12,0)</f>
        <v>16299.999999999998</v>
      </c>
      <c r="BC159" s="233">
        <f t="shared" si="101"/>
        <v>1050</v>
      </c>
      <c r="BD159" s="204" t="s">
        <v>3387</v>
      </c>
      <c r="BE159" s="192" t="s">
        <v>306</v>
      </c>
      <c r="BF159" s="133" t="str">
        <f>IFERROR(VLOOKUP(BE:BE,Q商品!B:E,4,0),"")</f>
        <v>23年製  PRIMACY 4+（プライマシー4+） 225/60R17 99V サマータイヤ 最短当日発送</v>
      </c>
      <c r="BG159" s="133" t="str">
        <f>IFERROR(VLOOKUP(AQ:AQ,在庫!B:M,12,0),"")</f>
        <v>2023年製</v>
      </c>
      <c r="BH159" s="133">
        <f>IFERROR(VLOOKUP(AQ:AQ,在庫!B:L,10,0),"")</f>
        <v>4</v>
      </c>
      <c r="BI159" s="234">
        <f>VLOOKUP(AQ:AQ,[1]MICHELIN!$B:$AH,32,0)</f>
        <v>605880336</v>
      </c>
      <c r="BJ159" s="234">
        <f>VLOOKUP(AQ:AQ,[1]MICHELIN!$B:$AH,33,0)</f>
        <v>605880391</v>
      </c>
      <c r="BK159" s="191"/>
      <c r="BL159" s="191"/>
      <c r="BM159" s="191"/>
      <c r="BN159" s="191"/>
      <c r="BO159" s="191"/>
      <c r="BP159" s="191"/>
      <c r="BQ159" s="191"/>
      <c r="BR159" s="191"/>
      <c r="BS159" s="191"/>
      <c r="BT159" s="191"/>
      <c r="BU159" s="191"/>
      <c r="BV159" s="191"/>
      <c r="BW159" s="191"/>
      <c r="BX159" s="191"/>
    </row>
    <row r="160" spans="1:76" s="11" customFormat="1" ht="19.5" customHeight="1">
      <c r="A160" s="11">
        <f t="shared" si="79"/>
        <v>1</v>
      </c>
      <c r="B160" s="239">
        <f t="shared" si="80"/>
        <v>2354517159255</v>
      </c>
      <c r="C160" s="225">
        <f t="shared" si="81"/>
        <v>4</v>
      </c>
      <c r="D160" s="11" t="s">
        <v>4059</v>
      </c>
      <c r="E160" s="11" t="s">
        <v>4894</v>
      </c>
      <c r="F160" s="158" t="s">
        <v>5898</v>
      </c>
      <c r="G160" s="132" t="str">
        <f t="shared" si="82"/>
        <v>17</v>
      </c>
      <c r="H160" s="225">
        <v>8</v>
      </c>
      <c r="I160" s="225">
        <f t="shared" si="83"/>
        <v>8</v>
      </c>
      <c r="J160" s="131">
        <v>1449</v>
      </c>
      <c r="K160" s="132" t="s">
        <v>1749</v>
      </c>
      <c r="L160" s="132">
        <v>61</v>
      </c>
      <c r="M160" s="134" t="s">
        <v>1779</v>
      </c>
      <c r="N160" s="226" t="s">
        <v>14270</v>
      </c>
      <c r="O160" s="226" t="s">
        <v>1777</v>
      </c>
      <c r="P160" s="227">
        <v>24100</v>
      </c>
      <c r="Q160" s="228">
        <f t="shared" si="84"/>
        <v>21905.454545454544</v>
      </c>
      <c r="R160" s="143">
        <f t="shared" si="85"/>
        <v>7.9224767596281484E-2</v>
      </c>
      <c r="S160" s="192">
        <v>1074476217</v>
      </c>
      <c r="T160" s="285" t="s">
        <v>6652</v>
      </c>
      <c r="U160" s="189">
        <f t="shared" si="86"/>
        <v>24099</v>
      </c>
      <c r="W160" s="229">
        <v>24099</v>
      </c>
      <c r="X160" s="135">
        <f t="shared" si="87"/>
        <v>20170</v>
      </c>
      <c r="Y160" s="230">
        <f t="shared" si="88"/>
        <v>21904.545454545452</v>
      </c>
      <c r="Z160" s="141">
        <f t="shared" si="89"/>
        <v>7.7261410788381779E-2</v>
      </c>
      <c r="AA160" s="136">
        <f t="shared" si="90"/>
        <v>7.9186553226810438E-2</v>
      </c>
      <c r="AB160" s="144" t="s">
        <v>14340</v>
      </c>
      <c r="AC160" s="144"/>
      <c r="AD160" s="184">
        <f t="shared" si="102"/>
        <v>23626</v>
      </c>
      <c r="AE160" s="182">
        <f t="shared" si="103"/>
        <v>25962</v>
      </c>
      <c r="AF160" s="128">
        <f t="shared" si="91"/>
        <v>2336.58</v>
      </c>
      <c r="AG160" s="129">
        <f t="shared" si="92"/>
        <v>473.57999999999993</v>
      </c>
      <c r="AH160" s="130">
        <f t="shared" si="93"/>
        <v>1.824127571065403E-2</v>
      </c>
      <c r="AI160" s="137">
        <f t="shared" si="94"/>
        <v>1863</v>
      </c>
      <c r="AJ160" s="138">
        <f t="shared" si="95"/>
        <v>7.1758724289345974E-2</v>
      </c>
      <c r="AK160" s="138">
        <f t="shared" si="96"/>
        <v>6.0945277516156408E-2</v>
      </c>
      <c r="AM160" s="11">
        <f t="shared" si="97"/>
        <v>21029.8</v>
      </c>
      <c r="AN160" s="412">
        <f t="shared" si="98"/>
        <v>19114.363636363632</v>
      </c>
      <c r="AO160" s="412">
        <f t="shared" si="99"/>
        <v>-1055.6363636363676</v>
      </c>
      <c r="AP160" s="413">
        <f t="shared" si="100"/>
        <v>-5.5227387305120598E-2</v>
      </c>
      <c r="AQ160" s="192">
        <v>2354517159255</v>
      </c>
      <c r="AR160" s="192">
        <f>VLOOKUP(AQ:AQ,[1]MICHELIN!$B:$O,2,0)</f>
        <v>4985009705292</v>
      </c>
      <c r="AS160" s="192" t="str">
        <f>VLOOKUP(AQ:AQ,[1]MICHELIN!$B:$O,3,0)</f>
        <v>734570</v>
      </c>
      <c r="AT160" s="231" t="str">
        <f>VLOOKUP(AQ:AQ,[1]MICHELIN!$B:$O,4,0)</f>
        <v>PRIMACY 4+</v>
      </c>
      <c r="AU160" s="231" t="str">
        <f>VLOOKUP(AQ:AQ,[1]MICHELIN!$B:$O,5,0)</f>
        <v>235/45R17 97W XL</v>
      </c>
      <c r="AV160" s="232" t="str">
        <f>VLOOKUP(AQ:AQ,[1]MICHELIN!$B:$O,6,0)</f>
        <v>235/45R17</v>
      </c>
      <c r="AW160" s="232">
        <f>VLOOKUP(AQ:AQ,[1]MICHELIN!$B:$O,7,0)</f>
        <v>46900</v>
      </c>
      <c r="AX160" s="233">
        <f>VLOOKUP(AQ:AQ,[1]MICHELIN!$B:$K,8,0)</f>
        <v>20170</v>
      </c>
      <c r="AY160" s="233">
        <f>VLOOKUP(AQ:AQ,[1]MICHELIN!$B:$K,9,0)</f>
        <v>4</v>
      </c>
      <c r="AZ160" s="233">
        <f>VLOOKUP(AQ:AQ,[1]MICHELIN!$B:$K,10,0)</f>
        <v>8</v>
      </c>
      <c r="BA160" s="233">
        <f>VLOOKUP(AQ:AQ,[1]MICHELIN!$B:$O,11,0)</f>
        <v>27180</v>
      </c>
      <c r="BB160" s="233">
        <f>VLOOKUP(AQ:AQ,[1]MICHELIN!$B:$O,12,0)</f>
        <v>23754.545454545452</v>
      </c>
      <c r="BC160" s="233">
        <f t="shared" si="101"/>
        <v>1050</v>
      </c>
      <c r="BD160" s="204" t="s">
        <v>3387</v>
      </c>
      <c r="BE160" s="192" t="s">
        <v>307</v>
      </c>
      <c r="BF160" s="133" t="str">
        <f>IFERROR(VLOOKUP(BE:BE,Q商品!B:E,4,0),"")</f>
        <v>23年製 PRIMACY 4+（プライマシー4+） 235/45R17 97W XL サマータイヤ 最短当日発送</v>
      </c>
      <c r="BG160" s="133" t="str">
        <f>IFERROR(VLOOKUP(AQ:AQ,在庫!B:M,12,0),"")</f>
        <v>2023年製</v>
      </c>
      <c r="BH160" s="133">
        <f>IFERROR(VLOOKUP(AQ:AQ,在庫!B:L,10,0),"")</f>
        <v>2</v>
      </c>
      <c r="BI160" s="234">
        <f>VLOOKUP(AQ:AQ,[1]MICHELIN!$B:$AH,32,0)</f>
        <v>605880332</v>
      </c>
      <c r="BJ160" s="234">
        <f>VLOOKUP(AQ:AQ,[1]MICHELIN!$B:$AH,33,0)</f>
        <v>605880387</v>
      </c>
      <c r="BK160" s="191"/>
      <c r="BL160" s="191"/>
      <c r="BM160" s="191"/>
      <c r="BN160" s="191"/>
      <c r="BO160" s="191"/>
      <c r="BP160" s="191"/>
      <c r="BQ160" s="191"/>
      <c r="BR160" s="191"/>
      <c r="BS160" s="191"/>
      <c r="BT160" s="191"/>
      <c r="BU160" s="191"/>
      <c r="BV160" s="191"/>
      <c r="BW160" s="191"/>
      <c r="BX160" s="191"/>
    </row>
    <row r="161" spans="1:76" s="11" customFormat="1" ht="19.5" customHeight="1">
      <c r="A161" s="11">
        <f t="shared" si="79"/>
        <v>1</v>
      </c>
      <c r="B161" s="239">
        <f t="shared" si="80"/>
        <v>2355517159252</v>
      </c>
      <c r="C161" s="225">
        <f t="shared" si="81"/>
        <v>0</v>
      </c>
      <c r="D161" s="11" t="s">
        <v>4059</v>
      </c>
      <c r="E161" s="11" t="s">
        <v>906</v>
      </c>
      <c r="F161" s="158" t="s">
        <v>5899</v>
      </c>
      <c r="G161" s="132" t="str">
        <f t="shared" si="82"/>
        <v>17</v>
      </c>
      <c r="H161" s="225">
        <v>20</v>
      </c>
      <c r="I161" s="225">
        <f t="shared" si="83"/>
        <v>20</v>
      </c>
      <c r="J161" s="131" t="s">
        <v>14231</v>
      </c>
      <c r="K161" s="132" t="s">
        <v>1749</v>
      </c>
      <c r="L161" s="132">
        <v>62</v>
      </c>
      <c r="M161" s="134" t="s">
        <v>1780</v>
      </c>
      <c r="N161" s="226" t="s">
        <v>6188</v>
      </c>
      <c r="O161" s="226" t="s">
        <v>1777</v>
      </c>
      <c r="P161" s="227">
        <v>23100</v>
      </c>
      <c r="Q161" s="228">
        <f t="shared" si="84"/>
        <v>21000</v>
      </c>
      <c r="R161" s="143">
        <f t="shared" si="85"/>
        <v>0.18666666666666668</v>
      </c>
      <c r="S161" s="192">
        <v>1074476203</v>
      </c>
      <c r="T161" s="285" t="s">
        <v>6653</v>
      </c>
      <c r="U161" s="189">
        <f t="shared" si="86"/>
        <v>23100</v>
      </c>
      <c r="W161" s="229">
        <v>23100</v>
      </c>
      <c r="X161" s="135">
        <f t="shared" si="87"/>
        <v>17080</v>
      </c>
      <c r="Y161" s="230">
        <f t="shared" si="88"/>
        <v>21000</v>
      </c>
      <c r="Z161" s="141">
        <f t="shared" si="89"/>
        <v>7.7316017316017227E-2</v>
      </c>
      <c r="AA161" s="136">
        <f t="shared" si="90"/>
        <v>0.18666666666666668</v>
      </c>
      <c r="AB161" s="144" t="s">
        <v>14340</v>
      </c>
      <c r="AC161" s="144"/>
      <c r="AD161" s="184">
        <f t="shared" si="102"/>
        <v>22647</v>
      </c>
      <c r="AE161" s="182">
        <f t="shared" si="103"/>
        <v>24886</v>
      </c>
      <c r="AF161" s="128">
        <f t="shared" si="91"/>
        <v>2239.7399999999998</v>
      </c>
      <c r="AG161" s="129">
        <f t="shared" si="92"/>
        <v>453.73999999999978</v>
      </c>
      <c r="AH161" s="130">
        <f t="shared" si="93"/>
        <v>1.8232741300329494E-2</v>
      </c>
      <c r="AI161" s="137">
        <f t="shared" si="94"/>
        <v>1786</v>
      </c>
      <c r="AJ161" s="138">
        <f t="shared" si="95"/>
        <v>7.1767258699670503E-2</v>
      </c>
      <c r="AK161" s="138">
        <f t="shared" si="96"/>
        <v>0.16843392536633717</v>
      </c>
      <c r="AM161" s="11">
        <f t="shared" si="97"/>
        <v>20158.400000000001</v>
      </c>
      <c r="AN161" s="412">
        <f t="shared" si="98"/>
        <v>18325.81818181818</v>
      </c>
      <c r="AO161" s="412">
        <f t="shared" si="99"/>
        <v>1245.8181818181802</v>
      </c>
      <c r="AP161" s="413">
        <f t="shared" si="100"/>
        <v>6.7981585840145964E-2</v>
      </c>
      <c r="AQ161" s="192">
        <v>2355517159252</v>
      </c>
      <c r="AR161" s="192">
        <f>VLOOKUP(AQ:AQ,[1]MICHELIN!$B:$O,2,0)</f>
        <v>4985009705704</v>
      </c>
      <c r="AS161" s="192" t="str">
        <f>VLOOKUP(AQ:AQ,[1]MICHELIN!$B:$O,3,0)</f>
        <v>739760</v>
      </c>
      <c r="AT161" s="231" t="str">
        <f>VLOOKUP(AQ:AQ,[1]MICHELIN!$B:$O,4,0)</f>
        <v>PRIMACY 4+</v>
      </c>
      <c r="AU161" s="231" t="str">
        <f>VLOOKUP(AQ:AQ,[1]MICHELIN!$B:$O,5,0)</f>
        <v>235/55R17 103W XL</v>
      </c>
      <c r="AV161" s="232" t="str">
        <f>VLOOKUP(AQ:AQ,[1]MICHELIN!$B:$O,6,0)</f>
        <v>235/55R17</v>
      </c>
      <c r="AW161" s="232">
        <f>VLOOKUP(AQ:AQ,[1]MICHELIN!$B:$O,7,0)</f>
        <v>39700</v>
      </c>
      <c r="AX161" s="233">
        <f>VLOOKUP(AQ:AQ,[1]MICHELIN!$B:$K,8,0)</f>
        <v>17080</v>
      </c>
      <c r="AY161" s="233">
        <f>VLOOKUP(AQ:AQ,[1]MICHELIN!$B:$K,9,0)</f>
        <v>0</v>
      </c>
      <c r="AZ161" s="233">
        <f>VLOOKUP(AQ:AQ,[1]MICHELIN!$B:$K,10,0)</f>
        <v>20</v>
      </c>
      <c r="BA161" s="233">
        <f>VLOOKUP(AQ:AQ,[1]MICHELIN!$B:$O,11,0)</f>
        <v>23380</v>
      </c>
      <c r="BB161" s="233">
        <f>VLOOKUP(AQ:AQ,[1]MICHELIN!$B:$O,12,0)</f>
        <v>20300</v>
      </c>
      <c r="BC161" s="233">
        <f t="shared" si="101"/>
        <v>1050</v>
      </c>
      <c r="BD161" s="204" t="s">
        <v>3387</v>
      </c>
      <c r="BE161" s="192" t="s">
        <v>309</v>
      </c>
      <c r="BF161" s="133" t="str">
        <f>IFERROR(VLOOKUP(BE:BE,Q商品!B:E,4,0),"")</f>
        <v>23年製 PRIMACY 4+（プライマシー4+） 235/55R17 103W XL サマータイヤ 最短当日発送</v>
      </c>
      <c r="BG161" s="133" t="str">
        <f>IFERROR(VLOOKUP(AQ:AQ,在庫!B:M,12,0),"")</f>
        <v>2023年製</v>
      </c>
      <c r="BH161" s="133">
        <f>IFERROR(VLOOKUP(AQ:AQ,在庫!B:L,10,0),"")</f>
        <v>3</v>
      </c>
      <c r="BI161" s="234">
        <f>VLOOKUP(AQ:AQ,[1]MICHELIN!$B:$AH,32,0)</f>
        <v>605880329</v>
      </c>
      <c r="BJ161" s="234">
        <f>VLOOKUP(AQ:AQ,[1]MICHELIN!$B:$AH,33,0)</f>
        <v>605880384</v>
      </c>
      <c r="BK161" s="191"/>
      <c r="BL161" s="191"/>
      <c r="BM161" s="191"/>
      <c r="BN161" s="191"/>
      <c r="BO161" s="191"/>
      <c r="BP161" s="191"/>
      <c r="BQ161" s="191"/>
      <c r="BR161" s="191"/>
      <c r="BS161" s="191"/>
      <c r="BT161" s="191"/>
      <c r="BU161" s="191"/>
      <c r="BV161" s="191"/>
      <c r="BW161" s="191"/>
      <c r="BX161" s="191"/>
    </row>
    <row r="162" spans="1:76" s="11" customFormat="1" ht="19.5" customHeight="1">
      <c r="A162" s="11">
        <f t="shared" si="79"/>
        <v>1</v>
      </c>
      <c r="B162" s="239">
        <f t="shared" si="80"/>
        <v>2355518159251</v>
      </c>
      <c r="C162" s="225">
        <f t="shared" si="81"/>
        <v>28</v>
      </c>
      <c r="D162" s="11" t="s">
        <v>4059</v>
      </c>
      <c r="E162" s="11" t="s">
        <v>907</v>
      </c>
      <c r="F162" s="158" t="s">
        <v>6237</v>
      </c>
      <c r="G162" s="132" t="str">
        <f t="shared" si="82"/>
        <v>18</v>
      </c>
      <c r="H162" s="225">
        <v>40</v>
      </c>
      <c r="I162" s="225">
        <f t="shared" si="83"/>
        <v>40</v>
      </c>
      <c r="J162" s="131">
        <v>2245</v>
      </c>
      <c r="K162" s="132" t="s">
        <v>1749</v>
      </c>
      <c r="L162" s="132">
        <v>63</v>
      </c>
      <c r="M162" s="134" t="s">
        <v>1780</v>
      </c>
      <c r="N162" s="226" t="s">
        <v>14057</v>
      </c>
      <c r="O162" s="226" t="s">
        <v>1777</v>
      </c>
      <c r="P162" s="227">
        <v>23000</v>
      </c>
      <c r="Q162" s="228">
        <f t="shared" si="84"/>
        <v>20883.63636363636</v>
      </c>
      <c r="R162" s="143">
        <f t="shared" si="85"/>
        <v>0.18644436705554576</v>
      </c>
      <c r="S162" s="192">
        <v>1074475971</v>
      </c>
      <c r="T162" s="285" t="s">
        <v>6654</v>
      </c>
      <c r="U162" s="189">
        <f t="shared" si="86"/>
        <v>22000</v>
      </c>
      <c r="W162" s="229">
        <v>22000</v>
      </c>
      <c r="X162" s="135">
        <f t="shared" si="87"/>
        <v>16990</v>
      </c>
      <c r="Y162" s="230">
        <f t="shared" si="88"/>
        <v>19974.545454545452</v>
      </c>
      <c r="Z162" s="141">
        <f t="shared" si="89"/>
        <v>3.0478260869565288E-2</v>
      </c>
      <c r="AA162" s="136">
        <f t="shared" si="90"/>
        <v>0.14941744037866367</v>
      </c>
      <c r="AB162" s="144" t="s">
        <v>14340</v>
      </c>
      <c r="AC162" s="144"/>
      <c r="AD162" s="184">
        <f t="shared" si="102"/>
        <v>21568</v>
      </c>
      <c r="AE162" s="182">
        <f t="shared" si="103"/>
        <v>23701</v>
      </c>
      <c r="AF162" s="128">
        <f t="shared" si="91"/>
        <v>2133.09</v>
      </c>
      <c r="AG162" s="129">
        <f t="shared" si="92"/>
        <v>432.09000000000015</v>
      </c>
      <c r="AH162" s="130">
        <f t="shared" si="93"/>
        <v>1.8230876334331892E-2</v>
      </c>
      <c r="AI162" s="137">
        <f t="shared" si="94"/>
        <v>1701</v>
      </c>
      <c r="AJ162" s="138">
        <f t="shared" si="95"/>
        <v>7.1769123665668122E-2</v>
      </c>
      <c r="AK162" s="138">
        <f t="shared" si="96"/>
        <v>0.13118656404433177</v>
      </c>
      <c r="AM162" s="11">
        <f t="shared" si="97"/>
        <v>19197.900000000001</v>
      </c>
      <c r="AN162" s="412">
        <f t="shared" si="98"/>
        <v>17427.18181818182</v>
      </c>
      <c r="AO162" s="412">
        <f t="shared" si="99"/>
        <v>437.18181818181984</v>
      </c>
      <c r="AP162" s="413">
        <f t="shared" si="100"/>
        <v>2.5086202849258565E-2</v>
      </c>
      <c r="AQ162" s="192">
        <v>2355518159251</v>
      </c>
      <c r="AR162" s="192">
        <f>VLOOKUP(AQ:AQ,[1]MICHELIN!$B:$O,2,0)</f>
        <v>4985009705568</v>
      </c>
      <c r="AS162" s="192" t="str">
        <f>VLOOKUP(AQ:AQ,[1]MICHELIN!$B:$O,3,0)</f>
        <v>734760</v>
      </c>
      <c r="AT162" s="231" t="str">
        <f>VLOOKUP(AQ:AQ,[1]MICHELIN!$B:$O,4,0)</f>
        <v>PRIMACY 4+</v>
      </c>
      <c r="AU162" s="231" t="str">
        <f>VLOOKUP(AQ:AQ,[1]MICHELIN!$B:$O,5,0)</f>
        <v>235/55R18 104V XL</v>
      </c>
      <c r="AV162" s="232" t="str">
        <f>VLOOKUP(AQ:AQ,[1]MICHELIN!$B:$O,6,0)</f>
        <v>235/55R18</v>
      </c>
      <c r="AW162" s="232">
        <f>VLOOKUP(AQ:AQ,[1]MICHELIN!$B:$O,7,0)</f>
        <v>39500</v>
      </c>
      <c r="AX162" s="233">
        <f>VLOOKUP(AQ:AQ,[1]MICHELIN!$B:$K,8,0)</f>
        <v>16990</v>
      </c>
      <c r="AY162" s="233">
        <f>VLOOKUP(AQ:AQ,[1]MICHELIN!$B:$K,9,0)</f>
        <v>28</v>
      </c>
      <c r="AZ162" s="233">
        <f>VLOOKUP(AQ:AQ,[1]MICHELIN!$B:$K,10,0)</f>
        <v>40</v>
      </c>
      <c r="BA162" s="233">
        <f>VLOOKUP(AQ:AQ,[1]MICHELIN!$B:$O,11,0)</f>
        <v>23300</v>
      </c>
      <c r="BB162" s="233">
        <f>VLOOKUP(AQ:AQ,[1]MICHELIN!$B:$O,12,0)</f>
        <v>20227.272727272724</v>
      </c>
      <c r="BC162" s="233">
        <f t="shared" si="101"/>
        <v>1050</v>
      </c>
      <c r="BD162" s="204" t="s">
        <v>3387</v>
      </c>
      <c r="BE162" s="192" t="s">
        <v>310</v>
      </c>
      <c r="BF162" s="133" t="str">
        <f>IFERROR(VLOOKUP(BE:BE,Q商品!B:E,4,0),"")</f>
        <v>23年製 PRIMACY 4+（プライマシー4+） 235/55R18 104V XL サマータイヤ 最短当日発送</v>
      </c>
      <c r="BG162" s="133" t="str">
        <f>IFERROR(VLOOKUP(AQ:AQ,在庫!B:M,12,0),"")</f>
        <v>2023年製</v>
      </c>
      <c r="BH162" s="133">
        <f>IFERROR(VLOOKUP(AQ:AQ,在庫!B:L,10,0),"")</f>
        <v>3</v>
      </c>
      <c r="BI162" s="234">
        <f>VLOOKUP(AQ:AQ,[1]MICHELIN!$B:$AH,32,0)</f>
        <v>605880323</v>
      </c>
      <c r="BJ162" s="234">
        <f>VLOOKUP(AQ:AQ,[1]MICHELIN!$B:$AH,33,0)</f>
        <v>605880378</v>
      </c>
      <c r="BK162" s="191"/>
      <c r="BL162" s="191"/>
      <c r="BM162" s="191"/>
      <c r="BN162" s="191"/>
      <c r="BO162" s="191"/>
      <c r="BP162" s="191"/>
      <c r="BQ162" s="191"/>
      <c r="BR162" s="191"/>
      <c r="BS162" s="191"/>
      <c r="BT162" s="191"/>
      <c r="BU162" s="191"/>
      <c r="BV162" s="191"/>
      <c r="BW162" s="191"/>
      <c r="BX162" s="191"/>
    </row>
    <row r="163" spans="1:76" s="11" customFormat="1" ht="19.5" customHeight="1">
      <c r="A163" s="11">
        <f t="shared" si="79"/>
        <v>1</v>
      </c>
      <c r="B163" s="239">
        <f t="shared" si="80"/>
        <v>2454517159252</v>
      </c>
      <c r="C163" s="225">
        <f t="shared" si="81"/>
        <v>6</v>
      </c>
      <c r="D163" s="11" t="s">
        <v>5180</v>
      </c>
      <c r="E163" s="11" t="s">
        <v>908</v>
      </c>
      <c r="F163" s="158" t="s">
        <v>1739</v>
      </c>
      <c r="G163" s="132" t="str">
        <f t="shared" si="82"/>
        <v>17</v>
      </c>
      <c r="H163" s="225">
        <v>8</v>
      </c>
      <c r="I163" s="225">
        <f t="shared" si="83"/>
        <v>8</v>
      </c>
      <c r="J163" s="131">
        <v>774</v>
      </c>
      <c r="K163" s="132" t="s">
        <v>1749</v>
      </c>
      <c r="L163" s="132">
        <v>64</v>
      </c>
      <c r="M163" s="134" t="s">
        <v>1779</v>
      </c>
      <c r="N163" s="226" t="s">
        <v>6238</v>
      </c>
      <c r="O163" s="226" t="s">
        <v>1777</v>
      </c>
      <c r="P163" s="227">
        <v>26300</v>
      </c>
      <c r="Q163" s="228">
        <f t="shared" ref="Q163:Q187" si="104">(P163-AY163)/1.1</f>
        <v>23903.63636363636</v>
      </c>
      <c r="R163" s="143">
        <f t="shared" ref="R163:R187" si="105">IFERROR((Q163-X163)/Q163,"")</f>
        <v>4.6588575340381702E-2</v>
      </c>
      <c r="S163" s="192">
        <v>1074476218</v>
      </c>
      <c r="T163" s="288" t="s">
        <v>6655</v>
      </c>
      <c r="U163" s="189">
        <f t="shared" si="86"/>
        <v>30361</v>
      </c>
      <c r="W163" s="229">
        <v>30361</v>
      </c>
      <c r="X163" s="135">
        <f t="shared" si="87"/>
        <v>22790</v>
      </c>
      <c r="Y163" s="230">
        <f t="shared" si="88"/>
        <v>27595.454545454544</v>
      </c>
      <c r="Z163" s="141">
        <f t="shared" si="89"/>
        <v>0.24365019011406841</v>
      </c>
      <c r="AA163" s="136">
        <f t="shared" si="90"/>
        <v>0.17413935101301264</v>
      </c>
      <c r="AB163" s="144" t="s">
        <v>14340</v>
      </c>
      <c r="AC163" s="144"/>
      <c r="AD163" s="184">
        <f t="shared" si="102"/>
        <v>29765</v>
      </c>
      <c r="AE163" s="182">
        <f t="shared" si="103"/>
        <v>32708</v>
      </c>
      <c r="AF163" s="128">
        <f t="shared" ref="AF163:AF189" si="106">AE163*0.09</f>
        <v>2943.72</v>
      </c>
      <c r="AG163" s="129">
        <f t="shared" ref="AG163:AG189" si="107">AF163-AI163</f>
        <v>596.7199999999998</v>
      </c>
      <c r="AH163" s="130">
        <f t="shared" ref="AH163:AH189" si="108">IFERROR(AG163/AE163,"")</f>
        <v>1.8243854714442943E-2</v>
      </c>
      <c r="AI163" s="137">
        <f t="shared" ref="AI163:AI189" si="109">AE163-U163</f>
        <v>2347</v>
      </c>
      <c r="AJ163" s="138">
        <f t="shared" ref="AJ163:AJ189" si="110">IFERROR(AI163/AE163,"")</f>
        <v>7.1756145285557044E-2</v>
      </c>
      <c r="AK163" s="138">
        <f t="shared" ref="AK163:AK189" si="111">IFERROR(AA163-AH163,"")</f>
        <v>0.15589549629856969</v>
      </c>
      <c r="AM163" s="11">
        <f t="shared" ref="AM163:AM188" si="112">AD163-AE163*0.1</f>
        <v>26494.2</v>
      </c>
      <c r="AN163" s="412">
        <f t="shared" ref="AN163:AN188" si="113">(AM163-AY163)/1.1</f>
        <v>24080.181818181816</v>
      </c>
      <c r="AO163" s="412">
        <f t="shared" ref="AO163:AO188" si="114">AN163-X163</f>
        <v>1290.1818181818162</v>
      </c>
      <c r="AP163" s="413">
        <f t="shared" ref="AP163:AP188" si="115">AO163/AN163</f>
        <v>5.3578574610581235E-2</v>
      </c>
      <c r="AQ163" s="192">
        <v>2454517159252</v>
      </c>
      <c r="AR163" s="192">
        <f>VLOOKUP(AQ:AQ,[1]MICHELIN!$B:$O,2,0)</f>
        <v>4985009705308</v>
      </c>
      <c r="AS163" s="192" t="str">
        <f>VLOOKUP(AQ:AQ,[1]MICHELIN!$B:$O,3,0)</f>
        <v>734580</v>
      </c>
      <c r="AT163" s="231" t="str">
        <f>VLOOKUP(AQ:AQ,[1]MICHELIN!$B:$O,4,0)</f>
        <v>PRIMACY 4+</v>
      </c>
      <c r="AU163" s="231" t="str">
        <f>VLOOKUP(AQ:AQ,[1]MICHELIN!$B:$O,5,0)</f>
        <v>245/45R17 99Y XL</v>
      </c>
      <c r="AV163" s="232" t="str">
        <f>VLOOKUP(AQ:AQ,[1]MICHELIN!$B:$O,6,0)</f>
        <v>245/45R17</v>
      </c>
      <c r="AW163" s="232">
        <f>VLOOKUP(AQ:AQ,[1]MICHELIN!$B:$O,7,0)</f>
        <v>53000</v>
      </c>
      <c r="AX163" s="233">
        <f>VLOOKUP(AQ:AQ,[1]MICHELIN!$B:$K,8,0)</f>
        <v>22790</v>
      </c>
      <c r="AY163" s="233">
        <f>VLOOKUP(AQ:AQ,[1]MICHELIN!$B:$K,9,0)</f>
        <v>6</v>
      </c>
      <c r="AZ163" s="233">
        <f>VLOOKUP(AQ:AQ,[1]MICHELIN!$B:$K,10,0)</f>
        <v>8</v>
      </c>
      <c r="BA163" s="233">
        <f>VLOOKUP(AQ:AQ,[1]MICHELIN!$B:$O,11,0)</f>
        <v>30520</v>
      </c>
      <c r="BB163" s="233">
        <f>VLOOKUP(AQ:AQ,[1]MICHELIN!$B:$O,12,0)</f>
        <v>26790.909090909088</v>
      </c>
      <c r="BC163" s="233">
        <f t="shared" si="101"/>
        <v>1050</v>
      </c>
      <c r="BD163" s="204" t="s">
        <v>3387</v>
      </c>
      <c r="BE163" s="192" t="s">
        <v>311</v>
      </c>
      <c r="BF163" s="133" t="str">
        <f>IFERROR(VLOOKUP(BE:BE,Q商品!B:E,4,0),"")</f>
        <v>23年製 PRIMACY 4+（プライマシー4+） 245/45R17 99Y XL サマータイヤ 最短当日発送</v>
      </c>
      <c r="BG163" s="133" t="str">
        <f>IFERROR(VLOOKUP(AQ:AQ,在庫!B:M,12,0),"")</f>
        <v>2023年製</v>
      </c>
      <c r="BH163" s="133">
        <f>IFERROR(VLOOKUP(AQ:AQ,在庫!B:L,10,0),"")</f>
        <v>2</v>
      </c>
      <c r="BI163" s="234">
        <f>VLOOKUP(AQ:AQ,[1]MICHELIN!$B:$AH,32,0)</f>
        <v>605880331</v>
      </c>
      <c r="BJ163" s="234">
        <f>VLOOKUP(AQ:AQ,[1]MICHELIN!$B:$AH,33,0)</f>
        <v>605880386</v>
      </c>
      <c r="BK163" s="191"/>
      <c r="BL163" s="191"/>
      <c r="BM163" s="191"/>
      <c r="BN163" s="191"/>
      <c r="BO163" s="191"/>
      <c r="BP163" s="191"/>
      <c r="BQ163" s="191"/>
      <c r="BR163" s="191"/>
      <c r="BS163" s="191"/>
      <c r="BT163" s="191"/>
      <c r="BU163" s="191"/>
      <c r="BV163" s="191"/>
      <c r="BW163" s="191"/>
      <c r="BX163" s="191"/>
    </row>
    <row r="164" spans="1:76" s="11" customFormat="1" ht="19.5" customHeight="1">
      <c r="A164" s="11">
        <f t="shared" si="79"/>
        <v>2</v>
      </c>
      <c r="B164" s="239">
        <f t="shared" si="80"/>
        <v>2454518159671</v>
      </c>
      <c r="C164" s="225">
        <f t="shared" si="81"/>
        <v>0</v>
      </c>
      <c r="D164" s="11" t="s">
        <v>5180</v>
      </c>
      <c r="E164" s="358" t="s">
        <v>909</v>
      </c>
      <c r="F164" s="158" t="s">
        <v>5900</v>
      </c>
      <c r="G164" s="132" t="str">
        <f t="shared" si="82"/>
        <v>18</v>
      </c>
      <c r="H164" s="225">
        <v>0</v>
      </c>
      <c r="I164" s="225">
        <f t="shared" si="83"/>
        <v>0</v>
      </c>
      <c r="J164" s="131"/>
      <c r="K164" s="132" t="s">
        <v>1749</v>
      </c>
      <c r="L164" s="324">
        <v>65</v>
      </c>
      <c r="M164" s="134" t="s">
        <v>3422</v>
      </c>
      <c r="N164" s="226" t="s">
        <v>7485</v>
      </c>
      <c r="O164" s="226" t="s">
        <v>3425</v>
      </c>
      <c r="P164" s="227">
        <v>26900</v>
      </c>
      <c r="Q164" s="228">
        <f t="shared" si="104"/>
        <v>24454.545454545452</v>
      </c>
      <c r="R164" s="143">
        <f t="shared" si="105"/>
        <v>0.29452788104089211</v>
      </c>
      <c r="S164" s="192">
        <v>1074475960</v>
      </c>
      <c r="T164" s="285" t="s">
        <v>6657</v>
      </c>
      <c r="U164" s="189">
        <f t="shared" si="86"/>
        <v>26000</v>
      </c>
      <c r="V164" s="11">
        <v>900</v>
      </c>
      <c r="W164" s="229">
        <v>26900</v>
      </c>
      <c r="X164" s="135">
        <f t="shared" si="87"/>
        <v>17252</v>
      </c>
      <c r="Y164" s="230">
        <f t="shared" si="88"/>
        <v>24454.545454545452</v>
      </c>
      <c r="Z164" s="141">
        <f t="shared" si="89"/>
        <v>7.7307692307692299E-2</v>
      </c>
      <c r="AA164" s="136">
        <f t="shared" si="90"/>
        <v>0.29452788104089211</v>
      </c>
      <c r="AB164" s="144" t="s">
        <v>14051</v>
      </c>
      <c r="AC164" s="144"/>
      <c r="AD164" s="184">
        <f t="shared" si="102"/>
        <v>25490</v>
      </c>
      <c r="AE164" s="182">
        <f t="shared" si="103"/>
        <v>28010</v>
      </c>
      <c r="AF164" s="128">
        <f t="shared" si="106"/>
        <v>2520.9</v>
      </c>
      <c r="AG164" s="129">
        <f t="shared" si="107"/>
        <v>510.90000000000009</v>
      </c>
      <c r="AH164" s="130">
        <f t="shared" si="108"/>
        <v>1.8239914316315605E-2</v>
      </c>
      <c r="AI164" s="137">
        <f t="shared" si="109"/>
        <v>2010</v>
      </c>
      <c r="AJ164" s="138">
        <f t="shared" si="110"/>
        <v>7.1760085683684402E-2</v>
      </c>
      <c r="AK164" s="138">
        <f t="shared" si="111"/>
        <v>0.27628796672457651</v>
      </c>
      <c r="AM164" s="11">
        <f t="shared" si="112"/>
        <v>22689</v>
      </c>
      <c r="AN164" s="412">
        <f t="shared" si="113"/>
        <v>20626.363636363636</v>
      </c>
      <c r="AO164" s="412">
        <f t="shared" si="114"/>
        <v>3374.363636363636</v>
      </c>
      <c r="AP164" s="413">
        <f t="shared" si="115"/>
        <v>0.16359469346379302</v>
      </c>
      <c r="AQ164" s="192">
        <v>2454518159671</v>
      </c>
      <c r="AR164" s="192">
        <f>VLOOKUP(AQ:AQ,[1]MICHELIN!$B:$O,2,0)</f>
        <v>4985009705483</v>
      </c>
      <c r="AS164" s="192" t="str">
        <f>VLOOKUP(AQ:AQ,[1]MICHELIN!$B:$O,3,0)</f>
        <v/>
      </c>
      <c r="AT164" s="231" t="str">
        <f>VLOOKUP(AQ:AQ,[1]MICHELIN!$B:$O,4,0)</f>
        <v>PRIMACY 4+（並行）</v>
      </c>
      <c r="AU164" s="231" t="str">
        <f>VLOOKUP(AQ:AQ,[1]MICHELIN!$B:$O,5,0)</f>
        <v>245/45R18 100W XL</v>
      </c>
      <c r="AV164" s="232" t="str">
        <f>VLOOKUP(AQ:AQ,[1]MICHELIN!$B:$O,6,0)</f>
        <v>245/45R18</v>
      </c>
      <c r="AW164" s="232" t="str">
        <f>VLOOKUP(AQ:AQ,[1]MICHELIN!$B:$O,7,0)</f>
        <v/>
      </c>
      <c r="AX164" s="233">
        <f>VLOOKUP(AQ:AQ,[1]MICHELIN!$B:$K,8,0)</f>
        <v>17252</v>
      </c>
      <c r="AY164" s="233">
        <f>VLOOKUP(AQ:AQ,[1]MICHELIN!$B:$K,9,0)</f>
        <v>0</v>
      </c>
      <c r="AZ164" s="233">
        <f>VLOOKUP(AQ:AQ,[1]MICHELIN!$B:$K,10,0)</f>
        <v>0</v>
      </c>
      <c r="BA164" s="233">
        <f>VLOOKUP(AQ:AQ,[1]MICHELIN!$B:$O,11,0)</f>
        <v>23550</v>
      </c>
      <c r="BB164" s="233">
        <f>VLOOKUP(AQ:AQ,[1]MICHELIN!$B:$O,12,0)</f>
        <v>20454.545454545452</v>
      </c>
      <c r="BC164" s="233">
        <f t="shared" si="101"/>
        <v>1050</v>
      </c>
      <c r="BD164" s="204" t="s">
        <v>3388</v>
      </c>
      <c r="BE164" s="192" t="s">
        <v>319</v>
      </c>
      <c r="BF164" s="133" t="str">
        <f>IFERROR(VLOOKUP(BE:BE,Q商品!B:E,4,0),"")</f>
        <v>PRIMACY 4+（プライマシー4+） 245/45R18 100W XL 21年製 サマータイヤ 最短当日発送</v>
      </c>
      <c r="BG164" s="133" t="str">
        <f>IFERROR(VLOOKUP(AQ:AQ,在庫!B:M,12,0),"")</f>
        <v/>
      </c>
      <c r="BH164" s="133" t="str">
        <f>IFERROR(VLOOKUP(AQ:AQ,在庫!B:L,10,0),"")</f>
        <v/>
      </c>
      <c r="BI164" s="234">
        <f>VLOOKUP(AQ:AQ,[1]MICHELIN!$B:$AH,32,0)</f>
        <v>614215459</v>
      </c>
      <c r="BJ164" s="234">
        <f>VLOOKUP(AQ:AQ,[1]MICHELIN!$B:$AH,33,0)</f>
        <v>614215466</v>
      </c>
      <c r="BK164" s="191"/>
      <c r="BL164" s="191"/>
      <c r="BM164" s="191"/>
      <c r="BN164" s="191"/>
      <c r="BO164" s="191"/>
      <c r="BP164" s="191"/>
      <c r="BQ164" s="191"/>
      <c r="BR164" s="191"/>
      <c r="BS164" s="191"/>
      <c r="BT164" s="191"/>
      <c r="BU164" s="191"/>
      <c r="BV164" s="191"/>
      <c r="BW164" s="191"/>
      <c r="BX164" s="191"/>
    </row>
    <row r="165" spans="1:76" s="11" customFormat="1" ht="19.5" customHeight="1">
      <c r="A165" s="11">
        <f t="shared" si="79"/>
        <v>2</v>
      </c>
      <c r="B165" s="239">
        <f t="shared" si="80"/>
        <v>2454518159251</v>
      </c>
      <c r="C165" s="225">
        <f t="shared" si="81"/>
        <v>11</v>
      </c>
      <c r="D165" s="11" t="s">
        <v>4059</v>
      </c>
      <c r="E165" s="11" t="s">
        <v>7373</v>
      </c>
      <c r="F165" s="158" t="s">
        <v>5900</v>
      </c>
      <c r="G165" s="132" t="str">
        <f t="shared" si="82"/>
        <v>18</v>
      </c>
      <c r="H165" s="225">
        <v>16</v>
      </c>
      <c r="I165" s="225">
        <f t="shared" si="83"/>
        <v>16</v>
      </c>
      <c r="J165" s="131">
        <v>507</v>
      </c>
      <c r="K165" s="132" t="s">
        <v>1749</v>
      </c>
      <c r="L165" s="324">
        <v>65</v>
      </c>
      <c r="M165" s="134" t="s">
        <v>1776</v>
      </c>
      <c r="N165" s="226" t="s">
        <v>14271</v>
      </c>
      <c r="O165" s="226" t="s">
        <v>1777</v>
      </c>
      <c r="P165" s="227">
        <v>28600</v>
      </c>
      <c r="Q165" s="228">
        <f t="shared" si="104"/>
        <v>25989.999999999996</v>
      </c>
      <c r="R165" s="143">
        <f t="shared" si="105"/>
        <v>0.17929973066564051</v>
      </c>
      <c r="S165" s="192">
        <v>1074475990</v>
      </c>
      <c r="T165" s="285" t="s">
        <v>6656</v>
      </c>
      <c r="U165" s="189">
        <f t="shared" si="86"/>
        <v>28600</v>
      </c>
      <c r="W165" s="229">
        <v>28600</v>
      </c>
      <c r="X165" s="135">
        <f t="shared" si="87"/>
        <v>21330</v>
      </c>
      <c r="Y165" s="230">
        <f t="shared" si="88"/>
        <v>25989.999999999996</v>
      </c>
      <c r="Z165" s="141">
        <f t="shared" si="89"/>
        <v>7.7342657342657439E-2</v>
      </c>
      <c r="AA165" s="136">
        <f t="shared" si="90"/>
        <v>0.17929973066564051</v>
      </c>
      <c r="AB165" s="144" t="s">
        <v>14340</v>
      </c>
      <c r="AC165" s="144"/>
      <c r="AD165" s="184">
        <f t="shared" si="102"/>
        <v>28039</v>
      </c>
      <c r="AE165" s="182">
        <f t="shared" si="103"/>
        <v>30812</v>
      </c>
      <c r="AF165" s="128">
        <f t="shared" si="106"/>
        <v>2773.08</v>
      </c>
      <c r="AG165" s="129">
        <f t="shared" si="107"/>
        <v>561.07999999999993</v>
      </c>
      <c r="AH165" s="130">
        <f t="shared" si="108"/>
        <v>1.8209788394132155E-2</v>
      </c>
      <c r="AI165" s="137">
        <f t="shared" si="109"/>
        <v>2212</v>
      </c>
      <c r="AJ165" s="138">
        <f t="shared" si="110"/>
        <v>7.1790211605867849E-2</v>
      </c>
      <c r="AK165" s="138">
        <f t="shared" si="111"/>
        <v>0.16108994227150836</v>
      </c>
      <c r="AM165" s="11">
        <f t="shared" si="112"/>
        <v>24957.8</v>
      </c>
      <c r="AN165" s="412">
        <f t="shared" si="113"/>
        <v>22678.909090909088</v>
      </c>
      <c r="AO165" s="412">
        <f t="shared" si="114"/>
        <v>1348.9090909090883</v>
      </c>
      <c r="AP165" s="413">
        <f t="shared" si="115"/>
        <v>5.9478570397806421E-2</v>
      </c>
      <c r="AQ165" s="192">
        <v>2454518159251</v>
      </c>
      <c r="AR165" s="192">
        <f>VLOOKUP(AQ:AQ,[1]MICHELIN!$B:$O,2,0)</f>
        <v>4985009705483</v>
      </c>
      <c r="AS165" s="192" t="str">
        <f>VLOOKUP(AQ:AQ,[1]MICHELIN!$B:$O,3,0)</f>
        <v>734760</v>
      </c>
      <c r="AT165" s="231" t="str">
        <f>VLOOKUP(AQ:AQ,[1]MICHELIN!$B:$O,4,0)</f>
        <v>PRIMACY 4+</v>
      </c>
      <c r="AU165" s="231" t="str">
        <f>VLOOKUP(AQ:AQ,[1]MICHELIN!$B:$O,5,0)</f>
        <v>245/45R18 100W XL</v>
      </c>
      <c r="AV165" s="232" t="str">
        <f>VLOOKUP(AQ:AQ,[1]MICHELIN!$B:$O,6,0)</f>
        <v>245/45R18</v>
      </c>
      <c r="AW165" s="232">
        <f>VLOOKUP(AQ:AQ,[1]MICHELIN!$B:$O,7,0)</f>
        <v>49600</v>
      </c>
      <c r="AX165" s="233">
        <f>VLOOKUP(AQ:AQ,[1]MICHELIN!$B:$K,8,0)</f>
        <v>21330</v>
      </c>
      <c r="AY165" s="233">
        <f>VLOOKUP(AQ:AQ,[1]MICHELIN!$B:$K,9,0)</f>
        <v>11</v>
      </c>
      <c r="AZ165" s="233">
        <f>VLOOKUP(AQ:AQ,[1]MICHELIN!$B:$K,10,0)</f>
        <v>16</v>
      </c>
      <c r="BA165" s="233">
        <f>VLOOKUP(AQ:AQ,[1]MICHELIN!$B:$O,11,0)</f>
        <v>29200</v>
      </c>
      <c r="BB165" s="233">
        <f>VLOOKUP(AQ:AQ,[1]MICHELIN!$B:$O,12,0)</f>
        <v>25590.909090909088</v>
      </c>
      <c r="BC165" s="233">
        <f t="shared" si="101"/>
        <v>1050</v>
      </c>
      <c r="BD165" s="204" t="s">
        <v>3387</v>
      </c>
      <c r="BE165" s="192" t="s">
        <v>312</v>
      </c>
      <c r="BF165" s="133" t="str">
        <f>IFERROR(VLOOKUP(BE:BE,Q商品!B:E,4,0),"")</f>
        <v>23年製 PRIMACY 4+（プライマシー4+） 245/45R18 100W XL サマータイヤ 最短当日発送</v>
      </c>
      <c r="BG165" s="133" t="str">
        <f>IFERROR(VLOOKUP(AQ:AQ,在庫!B:M,12,0),"")</f>
        <v>2023年製</v>
      </c>
      <c r="BH165" s="133">
        <f>IFERROR(VLOOKUP(AQ:AQ,在庫!B:L,10,0),"")</f>
        <v>2</v>
      </c>
      <c r="BI165" s="234">
        <f>VLOOKUP(AQ:AQ,[1]MICHELIN!$B:$AH,32,0)</f>
        <v>605880318</v>
      </c>
      <c r="BJ165" s="234">
        <f>VLOOKUP(AQ:AQ,[1]MICHELIN!$B:$AH,33,0)</f>
        <v>605880373</v>
      </c>
      <c r="BK165" s="191"/>
      <c r="BL165" s="191"/>
      <c r="BM165" s="191"/>
      <c r="BN165" s="191"/>
      <c r="BO165" s="191"/>
      <c r="BP165" s="191"/>
      <c r="BQ165" s="191"/>
      <c r="BR165" s="191"/>
      <c r="BS165" s="191"/>
      <c r="BT165" s="191"/>
      <c r="BU165" s="191"/>
      <c r="BV165" s="191"/>
      <c r="BW165" s="191"/>
      <c r="BX165" s="191"/>
    </row>
    <row r="166" spans="1:76" s="11" customFormat="1" ht="19.5" customHeight="1">
      <c r="A166" s="11">
        <f t="shared" si="79"/>
        <v>1</v>
      </c>
      <c r="B166" s="239">
        <f t="shared" si="80"/>
        <v>2554518159258</v>
      </c>
      <c r="C166" s="225">
        <f t="shared" si="81"/>
        <v>6</v>
      </c>
      <c r="D166" s="11" t="s">
        <v>4059</v>
      </c>
      <c r="E166" s="11" t="s">
        <v>6251</v>
      </c>
      <c r="F166" s="158" t="s">
        <v>5901</v>
      </c>
      <c r="G166" s="132" t="str">
        <f t="shared" si="82"/>
        <v>18</v>
      </c>
      <c r="H166" s="225">
        <v>12</v>
      </c>
      <c r="I166" s="225">
        <f t="shared" si="83"/>
        <v>12</v>
      </c>
      <c r="J166" s="131">
        <v>1449</v>
      </c>
      <c r="K166" s="132" t="s">
        <v>1749</v>
      </c>
      <c r="L166" s="132">
        <v>66</v>
      </c>
      <c r="M166" s="134" t="s">
        <v>1779</v>
      </c>
      <c r="N166" s="226" t="s">
        <v>7886</v>
      </c>
      <c r="O166" s="226" t="s">
        <v>1777</v>
      </c>
      <c r="P166" s="227">
        <v>28800</v>
      </c>
      <c r="Q166" s="228">
        <f t="shared" si="104"/>
        <v>26176.363636363636</v>
      </c>
      <c r="R166" s="143">
        <f t="shared" si="105"/>
        <v>0.11294019587414043</v>
      </c>
      <c r="S166" s="192" t="s">
        <v>7381</v>
      </c>
      <c r="T166" s="285" t="s">
        <v>7384</v>
      </c>
      <c r="U166" s="189">
        <f t="shared" si="86"/>
        <v>28800</v>
      </c>
      <c r="W166" s="229">
        <v>28800</v>
      </c>
      <c r="X166" s="135">
        <f t="shared" si="87"/>
        <v>23220</v>
      </c>
      <c r="Y166" s="230">
        <f t="shared" si="88"/>
        <v>26176.363636363636</v>
      </c>
      <c r="Z166" s="141">
        <f t="shared" si="89"/>
        <v>7.7326388888888875E-2</v>
      </c>
      <c r="AA166" s="136">
        <f t="shared" si="90"/>
        <v>0.11294019587414043</v>
      </c>
      <c r="AB166" s="144" t="s">
        <v>14340</v>
      </c>
      <c r="AC166" s="144"/>
      <c r="AD166" s="184">
        <f t="shared" si="102"/>
        <v>28235</v>
      </c>
      <c r="AE166" s="182">
        <f t="shared" ref="AE166:AE169" si="116">ROUNDDOWN(AD166/0.91,0)</f>
        <v>31027</v>
      </c>
      <c r="AF166" s="128">
        <f t="shared" si="106"/>
        <v>2792.43</v>
      </c>
      <c r="AG166" s="129">
        <f t="shared" si="107"/>
        <v>565.42999999999984</v>
      </c>
      <c r="AH166" s="130">
        <f t="shared" si="108"/>
        <v>1.8223805073000931E-2</v>
      </c>
      <c r="AI166" s="137">
        <f t="shared" si="109"/>
        <v>2227</v>
      </c>
      <c r="AJ166" s="138">
        <f t="shared" si="110"/>
        <v>7.1776194926999062E-2</v>
      </c>
      <c r="AK166" s="138">
        <f t="shared" si="111"/>
        <v>9.4716390801139499E-2</v>
      </c>
      <c r="AM166" s="11">
        <f t="shared" si="112"/>
        <v>25132.3</v>
      </c>
      <c r="AN166" s="412">
        <f t="shared" si="113"/>
        <v>22842.090909090908</v>
      </c>
      <c r="AO166" s="412">
        <f t="shared" si="114"/>
        <v>-377.9090909090919</v>
      </c>
      <c r="AP166" s="413">
        <f t="shared" si="115"/>
        <v>-1.6544417602273358E-2</v>
      </c>
      <c r="AQ166" s="192">
        <v>2554518159258</v>
      </c>
      <c r="AR166" s="192">
        <f>VLOOKUP(AQ:AQ,[1]MICHELIN!$B:$O,2,0)</f>
        <v>4985009705490</v>
      </c>
      <c r="AS166" s="192" t="str">
        <f>VLOOKUP(AQ:AQ,[1]MICHELIN!$B:$O,3,0)</f>
        <v>734770</v>
      </c>
      <c r="AT166" s="231" t="str">
        <f>VLOOKUP(AQ:AQ,[1]MICHELIN!$B:$O,4,0)</f>
        <v>PRIMACY 4+</v>
      </c>
      <c r="AU166" s="231" t="str">
        <f>VLOOKUP(AQ:AQ,[1]MICHELIN!$B:$O,5,0)</f>
        <v>255/45R18 99Y</v>
      </c>
      <c r="AV166" s="232" t="str">
        <f>VLOOKUP(AQ:AQ,[1]MICHELIN!$B:$O,6,0)</f>
        <v>255/45R18</v>
      </c>
      <c r="AW166" s="232">
        <f>VLOOKUP(AQ:AQ,[1]MICHELIN!$B:$O,7,0)</f>
        <v>54000</v>
      </c>
      <c r="AX166" s="233">
        <f>VLOOKUP(AQ:AQ,[1]MICHELIN!$B:$K,8,0)</f>
        <v>23220</v>
      </c>
      <c r="AY166" s="233">
        <f>VLOOKUP(AQ:AQ,[1]MICHELIN!$B:$K,9,0)</f>
        <v>6</v>
      </c>
      <c r="AZ166" s="233">
        <f>VLOOKUP(AQ:AQ,[1]MICHELIN!$B:$K,10,0)</f>
        <v>12</v>
      </c>
      <c r="BA166" s="233">
        <f>VLOOKUP(AQ:AQ,[1]MICHELIN!$B:$O,11,0)</f>
        <v>31480</v>
      </c>
      <c r="BB166" s="233">
        <f>VLOOKUP(AQ:AQ,[1]MICHELIN!$B:$O,12,0)</f>
        <v>27663.63636363636</v>
      </c>
      <c r="BC166" s="233">
        <f t="shared" si="101"/>
        <v>1050</v>
      </c>
      <c r="BD166" s="204" t="s">
        <v>3387</v>
      </c>
      <c r="BE166" s="192" t="s">
        <v>7371</v>
      </c>
      <c r="BF166" s="133" t="str">
        <f>IFERROR(VLOOKUP(BE:BE,Q商品!B:E,4,0),"")</f>
        <v>PRIMACY 4+（プライマシー4+） 255/45R18 99Y 22年製以降 サマータイヤ 最短当日発送</v>
      </c>
      <c r="BG166" s="133" t="str">
        <f>IFERROR(VLOOKUP(AQ:AQ,在庫!B:M,12,0),"")</f>
        <v>2022年製</v>
      </c>
      <c r="BH166" s="133">
        <f>IFERROR(VLOOKUP(AQ:AQ,在庫!B:L,10,0),"")</f>
        <v>4</v>
      </c>
      <c r="BI166" s="234">
        <f>VLOOKUP(AQ:AQ,[1]MICHELIN!$B:$AH,32,0)</f>
        <v>605880321</v>
      </c>
      <c r="BJ166" s="234">
        <f>VLOOKUP(AQ:AQ,[1]MICHELIN!$B:$AH,33,0)</f>
        <v>605880376</v>
      </c>
      <c r="BK166" s="191"/>
      <c r="BL166" s="191"/>
      <c r="BM166" s="191"/>
      <c r="BN166" s="191"/>
      <c r="BO166" s="191"/>
      <c r="BP166" s="191"/>
      <c r="BQ166" s="191"/>
      <c r="BR166" s="191"/>
      <c r="BS166" s="191"/>
      <c r="BT166" s="191"/>
      <c r="BU166" s="191"/>
      <c r="BV166" s="191"/>
      <c r="BW166" s="191"/>
      <c r="BX166" s="191"/>
    </row>
    <row r="167" spans="1:76" s="11" customFormat="1" ht="19.5" customHeight="1">
      <c r="A167" s="11">
        <f t="shared" si="79"/>
        <v>1</v>
      </c>
      <c r="B167" s="239">
        <f t="shared" si="80"/>
        <v>2255518159308</v>
      </c>
      <c r="C167" s="225">
        <f t="shared" si="81"/>
        <v>28</v>
      </c>
      <c r="D167" s="11" t="s">
        <v>4059</v>
      </c>
      <c r="E167" s="11" t="s">
        <v>910</v>
      </c>
      <c r="F167" s="158" t="s">
        <v>6239</v>
      </c>
      <c r="G167" s="132" t="str">
        <f t="shared" si="82"/>
        <v>18</v>
      </c>
      <c r="H167" s="225">
        <v>20</v>
      </c>
      <c r="I167" s="225">
        <f t="shared" si="83"/>
        <v>20</v>
      </c>
      <c r="J167" s="131">
        <v>774</v>
      </c>
      <c r="K167" s="132" t="s">
        <v>1749</v>
      </c>
      <c r="L167" s="132">
        <v>67</v>
      </c>
      <c r="M167" s="134" t="s">
        <v>1776</v>
      </c>
      <c r="N167" s="226" t="s">
        <v>14272</v>
      </c>
      <c r="O167" s="226" t="s">
        <v>1777</v>
      </c>
      <c r="P167" s="227">
        <v>23690</v>
      </c>
      <c r="Q167" s="228">
        <f t="shared" si="104"/>
        <v>21510.909090909088</v>
      </c>
      <c r="R167" s="143">
        <f t="shared" si="105"/>
        <v>0.18413489983940484</v>
      </c>
      <c r="S167" s="192">
        <v>1074475939</v>
      </c>
      <c r="T167" s="285" t="s">
        <v>6658</v>
      </c>
      <c r="U167" s="189">
        <f t="shared" si="86"/>
        <v>23690</v>
      </c>
      <c r="W167" s="229">
        <v>23690</v>
      </c>
      <c r="X167" s="135">
        <f t="shared" si="87"/>
        <v>17550</v>
      </c>
      <c r="Y167" s="230">
        <f t="shared" si="88"/>
        <v>21510.909090909088</v>
      </c>
      <c r="Z167" s="141">
        <f t="shared" si="89"/>
        <v>7.7289995778809573E-2</v>
      </c>
      <c r="AA167" s="136">
        <f t="shared" si="90"/>
        <v>0.18413489983940484</v>
      </c>
      <c r="AB167" s="144" t="s">
        <v>14340</v>
      </c>
      <c r="AC167" s="144"/>
      <c r="AD167" s="184">
        <f t="shared" si="102"/>
        <v>23225</v>
      </c>
      <c r="AE167" s="182">
        <f t="shared" si="116"/>
        <v>25521</v>
      </c>
      <c r="AF167" s="128">
        <f t="shared" si="106"/>
        <v>2296.89</v>
      </c>
      <c r="AG167" s="129">
        <f t="shared" si="107"/>
        <v>465.88999999999987</v>
      </c>
      <c r="AH167" s="130">
        <f t="shared" si="108"/>
        <v>1.8255162415265855E-2</v>
      </c>
      <c r="AI167" s="137">
        <f t="shared" si="109"/>
        <v>1831</v>
      </c>
      <c r="AJ167" s="138">
        <f t="shared" si="110"/>
        <v>7.1744837584734142E-2</v>
      </c>
      <c r="AK167" s="138">
        <f t="shared" si="111"/>
        <v>0.16587973742413897</v>
      </c>
      <c r="AM167" s="11">
        <f t="shared" si="112"/>
        <v>20672.900000000001</v>
      </c>
      <c r="AN167" s="412">
        <f t="shared" si="113"/>
        <v>18768.090909090908</v>
      </c>
      <c r="AO167" s="412">
        <f t="shared" si="114"/>
        <v>1218.0909090909081</v>
      </c>
      <c r="AP167" s="413">
        <f t="shared" si="115"/>
        <v>6.4902227668818882E-2</v>
      </c>
      <c r="AQ167" s="192">
        <v>2255518159308</v>
      </c>
      <c r="AR167" s="192">
        <f>VLOOKUP(AQ:AQ,[1]MICHELIN!$B:$O,2,0)</f>
        <v>4985009706237</v>
      </c>
      <c r="AS167" s="192" t="str">
        <f>VLOOKUP(AQ:AQ,[1]MICHELIN!$B:$O,3,0)</f>
        <v>737820</v>
      </c>
      <c r="AT167" s="231" t="str">
        <f>VLOOKUP(AQ:AQ,[1]MICHELIN!$B:$O,4,0)</f>
        <v>PRIMACY SUV+</v>
      </c>
      <c r="AU167" s="231" t="str">
        <f>VLOOKUP(AQ:AQ,[1]MICHELIN!$B:$O,5,0)</f>
        <v>225/55R18 98V</v>
      </c>
      <c r="AV167" s="232" t="str">
        <f>VLOOKUP(AQ:AQ,[1]MICHELIN!$B:$O,6,0)</f>
        <v>225/55R18</v>
      </c>
      <c r="AW167" s="232">
        <f>VLOOKUP(AQ:AQ,[1]MICHELIN!$B:$O,7,0)</f>
        <v>40800</v>
      </c>
      <c r="AX167" s="233">
        <f>VLOOKUP(AQ:AQ,[1]MICHELIN!$B:$K,8,0)</f>
        <v>17550</v>
      </c>
      <c r="AY167" s="233">
        <f>VLOOKUP(AQ:AQ,[1]MICHELIN!$B:$K,9,0)</f>
        <v>28</v>
      </c>
      <c r="AZ167" s="233">
        <f>VLOOKUP(AQ:AQ,[1]MICHELIN!$B:$K,10,0)</f>
        <v>20</v>
      </c>
      <c r="BA167" s="233">
        <f>VLOOKUP(AQ:AQ,[1]MICHELIN!$B:$O,11,0)</f>
        <v>23980</v>
      </c>
      <c r="BB167" s="233">
        <f>VLOOKUP(AQ:AQ,[1]MICHELIN!$B:$O,12,0)</f>
        <v>20845.454545454544</v>
      </c>
      <c r="BC167" s="233">
        <f t="shared" si="101"/>
        <v>1050</v>
      </c>
      <c r="BD167" s="204" t="s">
        <v>3387</v>
      </c>
      <c r="BE167" s="192" t="s">
        <v>320</v>
      </c>
      <c r="BF167" s="133" t="str">
        <f>IFERROR(VLOOKUP(BE:BE,Q商品!B:E,4,0),"")</f>
        <v>2023年製 PRIMACY SUV+ 225/55R18 98V サマータイヤ 最短当日発送</v>
      </c>
      <c r="BG167" s="133" t="str">
        <f>IFERROR(VLOOKUP(AQ:AQ,在庫!B:M,12,0),"")</f>
        <v>2023年製</v>
      </c>
      <c r="BH167" s="133">
        <f>IFERROR(VLOOKUP(AQ:AQ,在庫!B:L,10,0),"")</f>
        <v>2</v>
      </c>
      <c r="BI167" s="234">
        <f>VLOOKUP(AQ:AQ,[1]MICHELIN!$B:$AH,32,0)</f>
        <v>605880345</v>
      </c>
      <c r="BJ167" s="234">
        <f>VLOOKUP(AQ:AQ,[1]MICHELIN!$B:$AH,33,0)</f>
        <v>605880400</v>
      </c>
      <c r="BK167" s="191"/>
      <c r="BL167" s="191"/>
      <c r="BM167" s="191"/>
      <c r="BN167" s="191"/>
      <c r="BO167" s="191"/>
      <c r="BP167" s="191"/>
      <c r="BQ167" s="191"/>
      <c r="BR167" s="191"/>
      <c r="BS167" s="191"/>
      <c r="BT167" s="191"/>
      <c r="BU167" s="191"/>
      <c r="BV167" s="191"/>
      <c r="BW167" s="191"/>
      <c r="BX167" s="191"/>
    </row>
    <row r="168" spans="1:76" s="11" customFormat="1" ht="19.5" customHeight="1">
      <c r="A168" s="11">
        <f t="shared" si="79"/>
        <v>1</v>
      </c>
      <c r="B168" s="239">
        <f t="shared" si="80"/>
        <v>2255519159307</v>
      </c>
      <c r="C168" s="225">
        <f t="shared" si="81"/>
        <v>33</v>
      </c>
      <c r="D168" s="11" t="s">
        <v>4059</v>
      </c>
      <c r="E168" s="11" t="s">
        <v>911</v>
      </c>
      <c r="F168" s="158" t="s">
        <v>5902</v>
      </c>
      <c r="G168" s="132" t="str">
        <f t="shared" si="82"/>
        <v>19</v>
      </c>
      <c r="H168" s="225">
        <v>24</v>
      </c>
      <c r="I168" s="225">
        <f t="shared" si="83"/>
        <v>24</v>
      </c>
      <c r="J168" s="131">
        <v>214</v>
      </c>
      <c r="K168" s="132" t="s">
        <v>1749</v>
      </c>
      <c r="L168" s="132">
        <v>68</v>
      </c>
      <c r="M168" s="134" t="s">
        <v>1776</v>
      </c>
      <c r="N168" s="226" t="s">
        <v>7485</v>
      </c>
      <c r="O168" s="226" t="s">
        <v>1777</v>
      </c>
      <c r="P168" s="227">
        <v>26000</v>
      </c>
      <c r="Q168" s="228">
        <f t="shared" si="104"/>
        <v>23606.363636363636</v>
      </c>
      <c r="R168" s="143">
        <f t="shared" si="105"/>
        <v>0.22732699195132283</v>
      </c>
      <c r="S168" s="192">
        <v>1074476202</v>
      </c>
      <c r="T168" s="285" t="s">
        <v>6659</v>
      </c>
      <c r="U168" s="189">
        <f t="shared" si="86"/>
        <v>26000</v>
      </c>
      <c r="W168" s="229">
        <v>26000</v>
      </c>
      <c r="X168" s="135">
        <f t="shared" si="87"/>
        <v>18240</v>
      </c>
      <c r="Y168" s="230">
        <f t="shared" si="88"/>
        <v>23606.363636363636</v>
      </c>
      <c r="Z168" s="141">
        <f t="shared" si="89"/>
        <v>7.7307692307692299E-2</v>
      </c>
      <c r="AA168" s="136">
        <f t="shared" si="90"/>
        <v>0.22732699195132283</v>
      </c>
      <c r="AB168" s="144">
        <v>2</v>
      </c>
      <c r="AC168" s="144"/>
      <c r="AD168" s="184">
        <f t="shared" si="102"/>
        <v>25490</v>
      </c>
      <c r="AE168" s="182">
        <f t="shared" si="116"/>
        <v>28010</v>
      </c>
      <c r="AF168" s="128">
        <f t="shared" si="106"/>
        <v>2520.9</v>
      </c>
      <c r="AG168" s="129">
        <f t="shared" si="107"/>
        <v>510.90000000000009</v>
      </c>
      <c r="AH168" s="130">
        <f t="shared" si="108"/>
        <v>1.8239914316315605E-2</v>
      </c>
      <c r="AI168" s="137">
        <f t="shared" si="109"/>
        <v>2010</v>
      </c>
      <c r="AJ168" s="138">
        <f t="shared" si="110"/>
        <v>7.1760085683684402E-2</v>
      </c>
      <c r="AK168" s="138">
        <f t="shared" si="111"/>
        <v>0.20908707763500722</v>
      </c>
      <c r="AM168" s="11">
        <f t="shared" si="112"/>
        <v>22689</v>
      </c>
      <c r="AN168" s="412">
        <f t="shared" si="113"/>
        <v>20596.363636363636</v>
      </c>
      <c r="AO168" s="412">
        <f t="shared" si="114"/>
        <v>2356.363636363636</v>
      </c>
      <c r="AP168" s="413">
        <f t="shared" si="115"/>
        <v>0.11440677966101694</v>
      </c>
      <c r="AQ168" s="192">
        <v>2255519159307</v>
      </c>
      <c r="AR168" s="192">
        <f>VLOOKUP(AQ:AQ,[1]MICHELIN!$B:$O,2,0)</f>
        <v>4985009706343</v>
      </c>
      <c r="AS168" s="192" t="str">
        <f>VLOOKUP(AQ:AQ,[1]MICHELIN!$B:$O,3,0)</f>
        <v>738060</v>
      </c>
      <c r="AT168" s="231" t="str">
        <f>VLOOKUP(AQ:AQ,[1]MICHELIN!$B:$O,4,0)</f>
        <v>PRIMACY SUV+</v>
      </c>
      <c r="AU168" s="231" t="str">
        <f>VLOOKUP(AQ:AQ,[1]MICHELIN!$B:$O,5,0)</f>
        <v>225/55R19 99V</v>
      </c>
      <c r="AV168" s="232" t="str">
        <f>VLOOKUP(AQ:AQ,[1]MICHELIN!$B:$O,6,0)</f>
        <v>225/55R19</v>
      </c>
      <c r="AW168" s="232">
        <f>VLOOKUP(AQ:AQ,[1]MICHELIN!$B:$O,7,0)</f>
        <v>42400</v>
      </c>
      <c r="AX168" s="233">
        <f>VLOOKUP(AQ:AQ,[1]MICHELIN!$B:$K,8,0)</f>
        <v>18240</v>
      </c>
      <c r="AY168" s="233">
        <f>VLOOKUP(AQ:AQ,[1]MICHELIN!$B:$K,9,0)</f>
        <v>33</v>
      </c>
      <c r="AZ168" s="233">
        <f>VLOOKUP(AQ:AQ,[1]MICHELIN!$B:$K,10,0)</f>
        <v>24</v>
      </c>
      <c r="BA168" s="233">
        <f>VLOOKUP(AQ:AQ,[1]MICHELIN!$B:$O,11,0)</f>
        <v>26110</v>
      </c>
      <c r="BB168" s="233">
        <f>VLOOKUP(AQ:AQ,[1]MICHELIN!$B:$O,12,0)</f>
        <v>22781.81818181818</v>
      </c>
      <c r="BC168" s="233">
        <f t="shared" si="101"/>
        <v>1050</v>
      </c>
      <c r="BD168" s="204" t="s">
        <v>3387</v>
      </c>
      <c r="BE168" s="192" t="s">
        <v>321</v>
      </c>
      <c r="BF168" s="133" t="str">
        <f>IFERROR(VLOOKUP(BE:BE,Q商品!B:E,4,0),"")</f>
        <v>2023年製 PRIMACY SUV+ 225/55R19 99V サマータイヤ 最短当日発送</v>
      </c>
      <c r="BG168" s="133" t="str">
        <f>IFERROR(VLOOKUP(AQ:AQ,在庫!B:M,12,0),"")</f>
        <v>2023年製</v>
      </c>
      <c r="BH168" s="133">
        <f>IFERROR(VLOOKUP(AQ:AQ,在庫!B:L,10,0),"")</f>
        <v>3</v>
      </c>
      <c r="BI168" s="234">
        <f>VLOOKUP(AQ:AQ,[1]MICHELIN!$B:$AH,32,0)</f>
        <v>605880349</v>
      </c>
      <c r="BJ168" s="234">
        <f>VLOOKUP(AQ:AQ,[1]MICHELIN!$B:$AH,33,0)</f>
        <v>605880404</v>
      </c>
      <c r="BK168" s="191"/>
      <c r="BL168" s="191"/>
      <c r="BM168" s="191"/>
      <c r="BN168" s="191"/>
      <c r="BO168" s="191"/>
      <c r="BP168" s="191"/>
      <c r="BQ168" s="191"/>
      <c r="BR168" s="191"/>
      <c r="BS168" s="191"/>
      <c r="BT168" s="191"/>
      <c r="BU168" s="191"/>
      <c r="BV168" s="191"/>
      <c r="BW168" s="191"/>
      <c r="BX168" s="191"/>
    </row>
    <row r="169" spans="1:76" s="11" customFormat="1" ht="19.5" customHeight="1">
      <c r="A169" s="11">
        <f t="shared" si="79"/>
        <v>1</v>
      </c>
      <c r="B169" s="239">
        <f t="shared" si="80"/>
        <v>2256517159306</v>
      </c>
      <c r="C169" s="225">
        <f t="shared" si="81"/>
        <v>16</v>
      </c>
      <c r="D169" s="11" t="s">
        <v>4059</v>
      </c>
      <c r="E169" s="11" t="s">
        <v>912</v>
      </c>
      <c r="F169" s="158" t="s">
        <v>5903</v>
      </c>
      <c r="G169" s="132" t="str">
        <f t="shared" si="82"/>
        <v>17</v>
      </c>
      <c r="H169" s="225">
        <v>16</v>
      </c>
      <c r="I169" s="225">
        <f t="shared" si="83"/>
        <v>16</v>
      </c>
      <c r="J169" s="131">
        <v>1014</v>
      </c>
      <c r="K169" s="132" t="s">
        <v>1749</v>
      </c>
      <c r="L169" s="132">
        <v>69</v>
      </c>
      <c r="M169" s="134" t="s">
        <v>12014</v>
      </c>
      <c r="N169" s="226" t="s">
        <v>2012</v>
      </c>
      <c r="O169" s="226" t="s">
        <v>12017</v>
      </c>
      <c r="P169" s="227">
        <v>19380</v>
      </c>
      <c r="Q169" s="228">
        <f t="shared" si="104"/>
        <v>17603.636363636364</v>
      </c>
      <c r="R169" s="143">
        <f t="shared" si="105"/>
        <v>0.23368105763272054</v>
      </c>
      <c r="S169" s="192">
        <v>1074475938</v>
      </c>
      <c r="T169" s="285" t="s">
        <v>6660</v>
      </c>
      <c r="U169" s="189">
        <f t="shared" si="86"/>
        <v>18480</v>
      </c>
      <c r="V169" s="11">
        <v>900</v>
      </c>
      <c r="W169" s="229">
        <v>19380</v>
      </c>
      <c r="X169" s="135">
        <f t="shared" si="87"/>
        <v>13490</v>
      </c>
      <c r="Y169" s="230">
        <f t="shared" si="88"/>
        <v>17603.636363636364</v>
      </c>
      <c r="Z169" s="141">
        <f t="shared" si="89"/>
        <v>8.1956521739130483E-2</v>
      </c>
      <c r="AA169" s="136">
        <f t="shared" si="90"/>
        <v>0.23368105763272054</v>
      </c>
      <c r="AB169" s="144">
        <v>2</v>
      </c>
      <c r="AC169" s="144"/>
      <c r="AD169" s="184">
        <f t="shared" si="102"/>
        <v>18117</v>
      </c>
      <c r="AE169" s="182">
        <f t="shared" si="116"/>
        <v>19908</v>
      </c>
      <c r="AF169" s="128">
        <f t="shared" si="106"/>
        <v>1791.72</v>
      </c>
      <c r="AG169" s="129">
        <f t="shared" si="107"/>
        <v>363.72</v>
      </c>
      <c r="AH169" s="130">
        <f t="shared" si="108"/>
        <v>1.8270042194092829E-2</v>
      </c>
      <c r="AI169" s="137">
        <f t="shared" si="109"/>
        <v>1428</v>
      </c>
      <c r="AJ169" s="138">
        <f t="shared" si="110"/>
        <v>7.1729957805907171E-2</v>
      </c>
      <c r="AK169" s="138">
        <f t="shared" si="111"/>
        <v>0.2154110154386277</v>
      </c>
      <c r="AL169" s="11" t="s">
        <v>13397</v>
      </c>
      <c r="AM169" s="11">
        <f t="shared" si="112"/>
        <v>16126.2</v>
      </c>
      <c r="AN169" s="412">
        <f t="shared" si="113"/>
        <v>14645.636363636364</v>
      </c>
      <c r="AO169" s="412">
        <f t="shared" si="114"/>
        <v>1155.636363636364</v>
      </c>
      <c r="AP169" s="413">
        <f t="shared" si="115"/>
        <v>7.8906531265906091E-2</v>
      </c>
      <c r="AQ169" s="192">
        <v>2256517159306</v>
      </c>
      <c r="AR169" s="192">
        <f>VLOOKUP(AQ:AQ,[1]MICHELIN!$B:$O,2,0)</f>
        <v>4985009706145</v>
      </c>
      <c r="AS169" s="192" t="str">
        <f>VLOOKUP(AQ:AQ,[1]MICHELIN!$B:$O,3,0)</f>
        <v>737910</v>
      </c>
      <c r="AT169" s="231" t="str">
        <f>VLOOKUP(AQ:AQ,[1]MICHELIN!$B:$O,4,0)</f>
        <v>PRIMACY SUV+</v>
      </c>
      <c r="AU169" s="231" t="str">
        <f>VLOOKUP(AQ:AQ,[1]MICHELIN!$B:$O,5,0)</f>
        <v>225/65R17 106H XL（43掛）</v>
      </c>
      <c r="AV169" s="232" t="str">
        <f>VLOOKUP(AQ:AQ,[1]MICHELIN!$B:$O,6,0)</f>
        <v>225/65R17</v>
      </c>
      <c r="AW169" s="232">
        <f>VLOOKUP(AQ:AQ,[1]MICHELIN!$B:$O,7,0)</f>
        <v>32900</v>
      </c>
      <c r="AX169" s="233">
        <f>VLOOKUP(AQ:AQ,[1]MICHELIN!$B:$K,8,0)</f>
        <v>13490</v>
      </c>
      <c r="AY169" s="233">
        <f>VLOOKUP(AQ:AQ,[1]MICHELIN!$B:$K,9,0)</f>
        <v>16</v>
      </c>
      <c r="AZ169" s="233">
        <f>VLOOKUP(AQ:AQ,[1]MICHELIN!$B:$K,10,0)</f>
        <v>16</v>
      </c>
      <c r="BA169" s="233">
        <f>VLOOKUP(AQ:AQ,[1]MICHELIN!$B:$O,11,0)</f>
        <v>19480</v>
      </c>
      <c r="BB169" s="233">
        <f>VLOOKUP(AQ:AQ,[1]MICHELIN!$B:$O,12,0)</f>
        <v>16754.545454545452</v>
      </c>
      <c r="BC169" s="233">
        <f t="shared" si="101"/>
        <v>1050</v>
      </c>
      <c r="BD169" s="204" t="s">
        <v>3387</v>
      </c>
      <c r="BE169" s="195" t="s">
        <v>322</v>
      </c>
      <c r="BF169" s="133" t="str">
        <f>IFERROR(VLOOKUP(BE:BE,Q商品!B:E,4,0),"")</f>
        <v>2023年製 PRIMACY SUV+ 225/65R17 106H XL サマータイヤ 最短当日発送</v>
      </c>
      <c r="BG169" s="133" t="str">
        <f>IFERROR(VLOOKUP(AQ:AQ,在庫!B:M,12,0),"")</f>
        <v>2023年製</v>
      </c>
      <c r="BH169" s="133">
        <f>IFERROR(VLOOKUP(AQ:AQ,在庫!B:L,10,0),"")</f>
        <v>4</v>
      </c>
      <c r="BI169" s="234">
        <f>VLOOKUP(AQ:AQ,[1]MICHELIN!$B:$AH,32,0)</f>
        <v>605880346</v>
      </c>
      <c r="BJ169" s="234">
        <f>VLOOKUP(AQ:AQ,[1]MICHELIN!$B:$AH,33,0)</f>
        <v>605880401</v>
      </c>
      <c r="BK169" s="191"/>
      <c r="BL169" s="191"/>
      <c r="BM169" s="191"/>
      <c r="BN169" s="191"/>
      <c r="BO169" s="191"/>
      <c r="BP169" s="191"/>
      <c r="BQ169" s="191"/>
      <c r="BR169" s="191"/>
      <c r="BS169" s="191"/>
      <c r="BT169" s="191"/>
      <c r="BU169" s="191"/>
      <c r="BV169" s="191"/>
      <c r="BW169" s="191"/>
      <c r="BX169" s="191"/>
    </row>
    <row r="170" spans="1:76" s="11" customFormat="1" ht="19.5" customHeight="1">
      <c r="A170" s="11">
        <f t="shared" si="79"/>
        <v>1</v>
      </c>
      <c r="B170" s="239">
        <f t="shared" si="80"/>
        <v>2355518159305</v>
      </c>
      <c r="C170" s="225">
        <f t="shared" si="81"/>
        <v>12</v>
      </c>
      <c r="D170" s="11" t="s">
        <v>5180</v>
      </c>
      <c r="E170" s="11" t="s">
        <v>913</v>
      </c>
      <c r="F170" s="158" t="s">
        <v>5904</v>
      </c>
      <c r="G170" s="132" t="str">
        <f t="shared" si="82"/>
        <v>18</v>
      </c>
      <c r="H170" s="225">
        <v>16</v>
      </c>
      <c r="I170" s="225">
        <f t="shared" si="83"/>
        <v>16</v>
      </c>
      <c r="J170" s="131" t="s">
        <v>14231</v>
      </c>
      <c r="K170" s="132" t="s">
        <v>1749</v>
      </c>
      <c r="L170" s="132">
        <v>70</v>
      </c>
      <c r="M170" s="134" t="s">
        <v>12014</v>
      </c>
      <c r="N170" s="226" t="s">
        <v>7885</v>
      </c>
      <c r="O170" s="226" t="s">
        <v>12017</v>
      </c>
      <c r="P170" s="227">
        <v>24380</v>
      </c>
      <c r="Q170" s="228">
        <f t="shared" si="104"/>
        <v>22152.727272727272</v>
      </c>
      <c r="R170" s="143">
        <f t="shared" si="105"/>
        <v>0.18655613919894942</v>
      </c>
      <c r="S170" s="192">
        <v>1074475937</v>
      </c>
      <c r="T170" s="288" t="s">
        <v>6661</v>
      </c>
      <c r="U170" s="189">
        <f t="shared" si="86"/>
        <v>24380</v>
      </c>
      <c r="W170" s="229">
        <v>24380</v>
      </c>
      <c r="X170" s="135">
        <f t="shared" si="87"/>
        <v>18020</v>
      </c>
      <c r="Y170" s="230">
        <f t="shared" si="88"/>
        <v>22152.727272727272</v>
      </c>
      <c r="Z170" s="141">
        <f t="shared" si="89"/>
        <v>0.1068376068376069</v>
      </c>
      <c r="AA170" s="136">
        <f t="shared" si="90"/>
        <v>0.18655613919894942</v>
      </c>
      <c r="AB170" s="144">
        <v>2</v>
      </c>
      <c r="AC170" s="144"/>
      <c r="AD170" s="185">
        <v>23569</v>
      </c>
      <c r="AE170" s="183">
        <v>25900</v>
      </c>
      <c r="AF170" s="128">
        <f t="shared" si="106"/>
        <v>2331</v>
      </c>
      <c r="AG170" s="129">
        <f t="shared" si="107"/>
        <v>811</v>
      </c>
      <c r="AH170" s="130">
        <f t="shared" si="108"/>
        <v>3.131274131274131E-2</v>
      </c>
      <c r="AI170" s="137">
        <f t="shared" si="109"/>
        <v>1520</v>
      </c>
      <c r="AJ170" s="138">
        <f t="shared" si="110"/>
        <v>5.8687258687258687E-2</v>
      </c>
      <c r="AK170" s="138">
        <f t="shared" si="111"/>
        <v>0.15524339788620811</v>
      </c>
      <c r="AL170" s="11" t="s">
        <v>13397</v>
      </c>
      <c r="AM170" s="11">
        <f t="shared" si="112"/>
        <v>20979</v>
      </c>
      <c r="AN170" s="412">
        <f t="shared" si="113"/>
        <v>19060.909090909088</v>
      </c>
      <c r="AO170" s="412">
        <f t="shared" si="114"/>
        <v>1040.9090909090883</v>
      </c>
      <c r="AP170" s="413">
        <f t="shared" si="115"/>
        <v>5.4609624648256652E-2</v>
      </c>
      <c r="AQ170" s="192">
        <v>2355518159305</v>
      </c>
      <c r="AR170" s="192">
        <f>VLOOKUP(AQ:AQ,[1]MICHELIN!$B:$O,2,0)</f>
        <v>4985009706251</v>
      </c>
      <c r="AS170" s="192" t="str">
        <f>VLOOKUP(AQ:AQ,[1]MICHELIN!$B:$O,3,0)</f>
        <v>737870</v>
      </c>
      <c r="AT170" s="231" t="str">
        <f>VLOOKUP(AQ:AQ,[1]MICHELIN!$B:$O,4,0)</f>
        <v>PRIMACY SUV+</v>
      </c>
      <c r="AU170" s="231" t="str">
        <f>VLOOKUP(AQ:AQ,[1]MICHELIN!$B:$O,5,0)</f>
        <v>235/55R18 104V XL</v>
      </c>
      <c r="AV170" s="232" t="str">
        <f>VLOOKUP(AQ:AQ,[1]MICHELIN!$B:$O,6,0)</f>
        <v>235/55R18</v>
      </c>
      <c r="AW170" s="232">
        <f>VLOOKUP(AQ:AQ,[1]MICHELIN!$B:$O,7,0)</f>
        <v>41900</v>
      </c>
      <c r="AX170" s="233">
        <f>VLOOKUP(AQ:AQ,[1]MICHELIN!$B:$K,8,0)</f>
        <v>18020</v>
      </c>
      <c r="AY170" s="233">
        <f>VLOOKUP(AQ:AQ,[1]MICHELIN!$B:$K,9,0)</f>
        <v>12</v>
      </c>
      <c r="AZ170" s="233">
        <f>VLOOKUP(AQ:AQ,[1]MICHELIN!$B:$K,10,0)</f>
        <v>16</v>
      </c>
      <c r="BA170" s="233">
        <f>VLOOKUP(AQ:AQ,[1]MICHELIN!$B:$O,11,0)</f>
        <v>24980</v>
      </c>
      <c r="BB170" s="233">
        <f>VLOOKUP(AQ:AQ,[1]MICHELIN!$B:$O,12,0)</f>
        <v>21754.545454545452</v>
      </c>
      <c r="BC170" s="233">
        <f t="shared" si="101"/>
        <v>1050</v>
      </c>
      <c r="BD170" s="204" t="s">
        <v>3387</v>
      </c>
      <c r="BE170" s="195" t="s">
        <v>323</v>
      </c>
      <c r="BF170" s="133" t="str">
        <f>IFERROR(VLOOKUP(BE:BE,Q商品!B:E,4,0),"")</f>
        <v>2023年製 PRIMACY SUV+ 235/55R18 104V XL サマータイヤ 最短当日発送</v>
      </c>
      <c r="BG170" s="133" t="str">
        <f>IFERROR(VLOOKUP(AQ:AQ,在庫!B:M,12,0),"")</f>
        <v>2023年製</v>
      </c>
      <c r="BH170" s="133">
        <f>IFERROR(VLOOKUP(AQ:AQ,在庫!B:L,10,0),"")</f>
        <v>3</v>
      </c>
      <c r="BI170" s="234">
        <f>VLOOKUP(AQ:AQ,[1]MICHELIN!$B:$AH,32,0)</f>
        <v>605880347</v>
      </c>
      <c r="BJ170" s="234">
        <f>VLOOKUP(AQ:AQ,[1]MICHELIN!$B:$AH,33,0)</f>
        <v>605880402</v>
      </c>
      <c r="BK170" s="191"/>
      <c r="BL170" s="191"/>
      <c r="BM170" s="191"/>
      <c r="BN170" s="443"/>
      <c r="BO170" s="191"/>
      <c r="BP170" s="191"/>
      <c r="BQ170" s="191"/>
      <c r="BR170" s="191"/>
      <c r="BS170" s="191"/>
      <c r="BT170" s="191"/>
      <c r="BU170" s="191"/>
      <c r="BV170" s="191"/>
      <c r="BW170" s="191"/>
      <c r="BX170" s="191"/>
    </row>
    <row r="171" spans="1:76" s="11" customFormat="1" ht="19.5" customHeight="1">
      <c r="A171" s="11">
        <f t="shared" si="79"/>
        <v>1</v>
      </c>
      <c r="B171" s="239">
        <f t="shared" si="80"/>
        <v>2355520159300</v>
      </c>
      <c r="C171" s="225">
        <f t="shared" si="81"/>
        <v>46</v>
      </c>
      <c r="D171" s="11" t="s">
        <v>4059</v>
      </c>
      <c r="E171" s="11" t="s">
        <v>915</v>
      </c>
      <c r="F171" s="158" t="s">
        <v>5905</v>
      </c>
      <c r="G171" s="132" t="str">
        <f t="shared" si="82"/>
        <v>20</v>
      </c>
      <c r="H171" s="225">
        <v>36</v>
      </c>
      <c r="I171" s="225">
        <f t="shared" si="83"/>
        <v>32</v>
      </c>
      <c r="J171" s="131">
        <v>1014</v>
      </c>
      <c r="K171" s="132" t="s">
        <v>1749</v>
      </c>
      <c r="L171" s="132">
        <v>71</v>
      </c>
      <c r="M171" s="134" t="s">
        <v>1776</v>
      </c>
      <c r="N171" s="226" t="s">
        <v>6280</v>
      </c>
      <c r="O171" s="226" t="s">
        <v>1777</v>
      </c>
      <c r="P171" s="227">
        <v>32000</v>
      </c>
      <c r="Q171" s="228">
        <f t="shared" si="104"/>
        <v>29049.090909090908</v>
      </c>
      <c r="R171" s="143">
        <f t="shared" si="105"/>
        <v>0.24059585654378166</v>
      </c>
      <c r="S171" s="192">
        <v>1074475934</v>
      </c>
      <c r="T171" s="285" t="s">
        <v>6662</v>
      </c>
      <c r="U171" s="189">
        <f t="shared" si="86"/>
        <v>32000</v>
      </c>
      <c r="W171" s="229">
        <v>32000</v>
      </c>
      <c r="X171" s="135">
        <f t="shared" si="87"/>
        <v>22060</v>
      </c>
      <c r="Y171" s="230">
        <f t="shared" si="88"/>
        <v>29049.090909090908</v>
      </c>
      <c r="Z171" s="141">
        <f t="shared" si="89"/>
        <v>7.7312499999999895E-2</v>
      </c>
      <c r="AA171" s="136">
        <f t="shared" si="90"/>
        <v>0.24059585654378166</v>
      </c>
      <c r="AB171" s="144">
        <v>2</v>
      </c>
      <c r="AC171" s="144"/>
      <c r="AD171" s="184">
        <f t="shared" ref="AD171:AD199" si="117">ROUNDDOWN(U171/1.02,0)</f>
        <v>31372</v>
      </c>
      <c r="AE171" s="182">
        <f t="shared" ref="AE171:AE199" si="118">ROUNDDOWN(AD171/0.91,0)</f>
        <v>34474</v>
      </c>
      <c r="AF171" s="128">
        <f t="shared" si="106"/>
        <v>3102.66</v>
      </c>
      <c r="AG171" s="129">
        <f t="shared" si="107"/>
        <v>628.65999999999985</v>
      </c>
      <c r="AH171" s="130">
        <f t="shared" si="108"/>
        <v>1.8235771886059054E-2</v>
      </c>
      <c r="AI171" s="137">
        <f t="shared" si="109"/>
        <v>2474</v>
      </c>
      <c r="AJ171" s="138">
        <f t="shared" si="110"/>
        <v>7.1764228113940939E-2</v>
      </c>
      <c r="AK171" s="138">
        <f t="shared" si="111"/>
        <v>0.22236008465772261</v>
      </c>
      <c r="AM171" s="11">
        <f t="shared" si="112"/>
        <v>27924.6</v>
      </c>
      <c r="AN171" s="412">
        <f t="shared" si="113"/>
        <v>25344.181818181816</v>
      </c>
      <c r="AO171" s="412">
        <f t="shared" si="114"/>
        <v>3284.1818181818162</v>
      </c>
      <c r="AP171" s="413">
        <f t="shared" si="115"/>
        <v>0.12958326458286995</v>
      </c>
      <c r="AQ171" s="192">
        <v>2355520159300</v>
      </c>
      <c r="AR171" s="192">
        <f>VLOOKUP(AQ:AQ,[1]MICHELIN!$B:$O,2,0)</f>
        <v>4985009706480</v>
      </c>
      <c r="AS171" s="192" t="str">
        <f>VLOOKUP(AQ:AQ,[1]MICHELIN!$B:$O,3,0)</f>
        <v>737990</v>
      </c>
      <c r="AT171" s="231" t="str">
        <f>VLOOKUP(AQ:AQ,[1]MICHELIN!$B:$O,4,0)</f>
        <v>PRIMACY SUV+</v>
      </c>
      <c r="AU171" s="231" t="str">
        <f>VLOOKUP(AQ:AQ,[1]MICHELIN!$B:$O,5,0)</f>
        <v>235/55R20 102V</v>
      </c>
      <c r="AV171" s="232" t="str">
        <f>VLOOKUP(AQ:AQ,[1]MICHELIN!$B:$O,6,0)</f>
        <v>235/55R20</v>
      </c>
      <c r="AW171" s="232">
        <f>VLOOKUP(AQ:AQ,[1]MICHELIN!$B:$O,7,0)</f>
        <v>51300</v>
      </c>
      <c r="AX171" s="233">
        <f>VLOOKUP(AQ:AQ,[1]MICHELIN!$B:$K,8,0)</f>
        <v>22060</v>
      </c>
      <c r="AY171" s="233">
        <f>VLOOKUP(AQ:AQ,[1]MICHELIN!$B:$K,9,0)</f>
        <v>46</v>
      </c>
      <c r="AZ171" s="233">
        <f>VLOOKUP(AQ:AQ,[1]MICHELIN!$B:$K,10,0)</f>
        <v>32</v>
      </c>
      <c r="BA171" s="233">
        <f>VLOOKUP(AQ:AQ,[1]MICHELIN!$B:$O,11,0)</f>
        <v>30480</v>
      </c>
      <c r="BB171" s="233">
        <f>VLOOKUP(AQ:AQ,[1]MICHELIN!$B:$O,12,0)</f>
        <v>26754.545454545452</v>
      </c>
      <c r="BC171" s="233">
        <f t="shared" si="101"/>
        <v>1050</v>
      </c>
      <c r="BD171" s="204" t="s">
        <v>3387</v>
      </c>
      <c r="BE171" s="192" t="s">
        <v>324</v>
      </c>
      <c r="BF171" s="133" t="str">
        <f>IFERROR(VLOOKUP(BE:BE,Q商品!B:E,4,0),"")</f>
        <v>2023年製 PRIMACY SUV+ 235/55R20 102V サマータイヤ 最短当日発送</v>
      </c>
      <c r="BG171" s="133" t="str">
        <f>IFERROR(VLOOKUP(AQ:AQ,在庫!B:M,12,0),"")</f>
        <v>2023年製</v>
      </c>
      <c r="BH171" s="133">
        <f>IFERROR(VLOOKUP(AQ:AQ,在庫!B:L,10,0),"")</f>
        <v>4</v>
      </c>
      <c r="BI171" s="234">
        <f>VLOOKUP(AQ:AQ,[1]MICHELIN!$B:$AH,32,0)</f>
        <v>605880350</v>
      </c>
      <c r="BJ171" s="234">
        <f>VLOOKUP(AQ:AQ,[1]MICHELIN!$B:$AH,33,0)</f>
        <v>605880405</v>
      </c>
      <c r="BK171" s="191"/>
      <c r="BL171" s="191"/>
      <c r="BM171" s="191"/>
      <c r="BN171" s="191"/>
      <c r="BO171" s="191"/>
      <c r="BP171" s="191"/>
      <c r="BQ171" s="191"/>
      <c r="BR171" s="191"/>
      <c r="BS171" s="191"/>
      <c r="BT171" s="191"/>
      <c r="BU171" s="191"/>
      <c r="BV171" s="191"/>
      <c r="BW171" s="191"/>
      <c r="BX171" s="191"/>
    </row>
    <row r="172" spans="1:76" s="11" customFormat="1" ht="19.5" customHeight="1">
      <c r="A172" s="11">
        <f t="shared" si="79"/>
        <v>1</v>
      </c>
      <c r="B172" s="239">
        <f t="shared" si="80"/>
        <v>2356018159307</v>
      </c>
      <c r="C172" s="225">
        <f t="shared" si="81"/>
        <v>8</v>
      </c>
      <c r="D172" s="11" t="s">
        <v>4059</v>
      </c>
      <c r="E172" s="11" t="s">
        <v>917</v>
      </c>
      <c r="F172" s="158" t="s">
        <v>7108</v>
      </c>
      <c r="G172" s="132" t="str">
        <f t="shared" si="82"/>
        <v>18</v>
      </c>
      <c r="H172" s="225">
        <v>28</v>
      </c>
      <c r="I172" s="225">
        <f t="shared" si="83"/>
        <v>28</v>
      </c>
      <c r="J172" s="131" t="s">
        <v>14231</v>
      </c>
      <c r="K172" s="132" t="s">
        <v>1749</v>
      </c>
      <c r="L172" s="132">
        <v>72</v>
      </c>
      <c r="M172" s="134" t="s">
        <v>12014</v>
      </c>
      <c r="N172" s="226" t="s">
        <v>14273</v>
      </c>
      <c r="O172" s="226" t="s">
        <v>12017</v>
      </c>
      <c r="P172" s="227">
        <v>24780</v>
      </c>
      <c r="Q172" s="228">
        <f t="shared" si="104"/>
        <v>22520</v>
      </c>
      <c r="R172" s="143">
        <f t="shared" si="105"/>
        <v>0.18827708703374779</v>
      </c>
      <c r="S172" s="192">
        <v>1074475936</v>
      </c>
      <c r="T172" s="285" t="s">
        <v>6663</v>
      </c>
      <c r="U172" s="189">
        <f t="shared" si="86"/>
        <v>23880</v>
      </c>
      <c r="V172" s="11">
        <v>900</v>
      </c>
      <c r="W172" s="229">
        <v>24780</v>
      </c>
      <c r="X172" s="135">
        <f t="shared" si="87"/>
        <v>18280</v>
      </c>
      <c r="Y172" s="230">
        <f t="shared" si="88"/>
        <v>22520</v>
      </c>
      <c r="Z172" s="141">
        <f t="shared" si="89"/>
        <v>8.0924369747899183E-2</v>
      </c>
      <c r="AA172" s="136">
        <f t="shared" si="90"/>
        <v>0.18827708703374779</v>
      </c>
      <c r="AB172" s="144">
        <v>2</v>
      </c>
      <c r="AC172" s="144"/>
      <c r="AD172" s="184">
        <f t="shared" si="117"/>
        <v>23411</v>
      </c>
      <c r="AE172" s="182">
        <f t="shared" si="118"/>
        <v>25726</v>
      </c>
      <c r="AF172" s="128">
        <f t="shared" si="106"/>
        <v>2315.3399999999997</v>
      </c>
      <c r="AG172" s="129">
        <f t="shared" si="107"/>
        <v>469.33999999999969</v>
      </c>
      <c r="AH172" s="130">
        <f t="shared" si="108"/>
        <v>1.8243800046645404E-2</v>
      </c>
      <c r="AI172" s="137">
        <f t="shared" si="109"/>
        <v>1846</v>
      </c>
      <c r="AJ172" s="138">
        <f t="shared" si="110"/>
        <v>7.1756199953354582E-2</v>
      </c>
      <c r="AK172" s="138">
        <f t="shared" si="111"/>
        <v>0.17003328698710238</v>
      </c>
      <c r="AM172" s="11">
        <f t="shared" si="112"/>
        <v>20838.400000000001</v>
      </c>
      <c r="AN172" s="412">
        <f t="shared" si="113"/>
        <v>18936.727272727272</v>
      </c>
      <c r="AO172" s="412">
        <f t="shared" si="114"/>
        <v>656.72727272727207</v>
      </c>
      <c r="AP172" s="413">
        <f t="shared" si="115"/>
        <v>3.4680082955680126E-2</v>
      </c>
      <c r="AQ172" s="192">
        <v>2356018159307</v>
      </c>
      <c r="AR172" s="192">
        <f>VLOOKUP(AQ:AQ,[1]MICHELIN!$B:$O,2,0)</f>
        <v>4985009706268</v>
      </c>
      <c r="AS172" s="192" t="str">
        <f>VLOOKUP(AQ:AQ,[1]MICHELIN!$B:$O,3,0)</f>
        <v>737980</v>
      </c>
      <c r="AT172" s="231" t="str">
        <f>VLOOKUP(AQ:AQ,[1]MICHELIN!$B:$O,4,0)</f>
        <v>PRIMACY SUV+</v>
      </c>
      <c r="AU172" s="231" t="str">
        <f>VLOOKUP(AQ:AQ,[1]MICHELIN!$B:$O,5,0)</f>
        <v>235/60R18 103V</v>
      </c>
      <c r="AV172" s="232" t="str">
        <f>VLOOKUP(AQ:AQ,[1]MICHELIN!$B:$O,6,0)</f>
        <v>235/60R18</v>
      </c>
      <c r="AW172" s="232">
        <f>VLOOKUP(AQ:AQ,[1]MICHELIN!$B:$O,7,0)</f>
        <v>42500</v>
      </c>
      <c r="AX172" s="233">
        <f>VLOOKUP(AQ:AQ,[1]MICHELIN!$B:$K,8,0)</f>
        <v>18280</v>
      </c>
      <c r="AY172" s="233">
        <f>VLOOKUP(AQ:AQ,[1]MICHELIN!$B:$K,9,0)</f>
        <v>8</v>
      </c>
      <c r="AZ172" s="233">
        <f>VLOOKUP(AQ:AQ,[1]MICHELIN!$B:$K,10,0)</f>
        <v>28</v>
      </c>
      <c r="BA172" s="233">
        <f>VLOOKUP(AQ:AQ,[1]MICHELIN!$B:$O,11,0)</f>
        <v>24950</v>
      </c>
      <c r="BB172" s="233">
        <f>VLOOKUP(AQ:AQ,[1]MICHELIN!$B:$O,12,0)</f>
        <v>21727.272727272724</v>
      </c>
      <c r="BC172" s="233">
        <f t="shared" si="101"/>
        <v>1050</v>
      </c>
      <c r="BD172" s="204" t="s">
        <v>3387</v>
      </c>
      <c r="BE172" s="192" t="s">
        <v>325</v>
      </c>
      <c r="BF172" s="133" t="str">
        <f>IFERROR(VLOOKUP(BE:BE,Q商品!B:E,4,0),"")</f>
        <v>2023年製 PRIMACY SUV+ 235/60R18 103V サマータイヤ 最短当日発送</v>
      </c>
      <c r="BG172" s="133" t="str">
        <f>IFERROR(VLOOKUP(AQ:AQ,在庫!B:M,12,0),"")</f>
        <v>2023年製</v>
      </c>
      <c r="BH172" s="133">
        <f>IFERROR(VLOOKUP(AQ:AQ,在庫!B:L,10,0),"")</f>
        <v>4</v>
      </c>
      <c r="BI172" s="234">
        <f>VLOOKUP(AQ:AQ,[1]MICHELIN!$B:$AH,32,0)</f>
        <v>605880348</v>
      </c>
      <c r="BJ172" s="234">
        <f>VLOOKUP(AQ:AQ,[1]MICHELIN!$B:$AH,33,0)</f>
        <v>605880403</v>
      </c>
      <c r="BK172" s="191"/>
      <c r="BL172" s="191"/>
      <c r="BM172" s="191"/>
      <c r="BN172" s="191"/>
      <c r="BO172" s="191"/>
      <c r="BP172" s="191"/>
      <c r="BQ172" s="191"/>
      <c r="BR172" s="191"/>
      <c r="BS172" s="191"/>
      <c r="BT172" s="191"/>
      <c r="BU172" s="191"/>
      <c r="BV172" s="191"/>
      <c r="BW172" s="191"/>
      <c r="BX172" s="191"/>
    </row>
    <row r="173" spans="1:76" s="11" customFormat="1" ht="19.5" customHeight="1">
      <c r="A173" s="11">
        <f t="shared" si="79"/>
        <v>1</v>
      </c>
      <c r="B173" s="239">
        <f t="shared" si="80"/>
        <v>2456018159304</v>
      </c>
      <c r="C173" s="225">
        <f t="shared" si="81"/>
        <v>4</v>
      </c>
      <c r="D173" s="11" t="s">
        <v>4059</v>
      </c>
      <c r="E173" s="11" t="s">
        <v>919</v>
      </c>
      <c r="F173" s="158" t="s">
        <v>7109</v>
      </c>
      <c r="G173" s="132" t="str">
        <f t="shared" si="82"/>
        <v>18</v>
      </c>
      <c r="H173" s="225">
        <v>16</v>
      </c>
      <c r="I173" s="225">
        <f t="shared" si="83"/>
        <v>16</v>
      </c>
      <c r="J173" s="131">
        <v>1449</v>
      </c>
      <c r="K173" s="132" t="s">
        <v>1749</v>
      </c>
      <c r="L173" s="132">
        <v>73</v>
      </c>
      <c r="M173" s="134" t="s">
        <v>12014</v>
      </c>
      <c r="N173" s="226" t="s">
        <v>7881</v>
      </c>
      <c r="O173" s="226" t="s">
        <v>12017</v>
      </c>
      <c r="P173" s="227">
        <v>26380</v>
      </c>
      <c r="Q173" s="228">
        <f t="shared" si="104"/>
        <v>23978.181818181816</v>
      </c>
      <c r="R173" s="143">
        <f t="shared" si="105"/>
        <v>0.18550955414012732</v>
      </c>
      <c r="S173" s="192">
        <v>1074476649</v>
      </c>
      <c r="T173" s="285" t="s">
        <v>6664</v>
      </c>
      <c r="U173" s="189">
        <f t="shared" si="86"/>
        <v>25480</v>
      </c>
      <c r="V173" s="11">
        <v>900</v>
      </c>
      <c r="W173" s="229">
        <v>26380</v>
      </c>
      <c r="X173" s="135">
        <f t="shared" si="87"/>
        <v>19530</v>
      </c>
      <c r="Y173" s="230">
        <f t="shared" si="88"/>
        <v>23978.181818181816</v>
      </c>
      <c r="Z173" s="141">
        <f t="shared" si="89"/>
        <v>8.0708661417322913E-2</v>
      </c>
      <c r="AA173" s="136">
        <f t="shared" si="90"/>
        <v>0.18550955414012732</v>
      </c>
      <c r="AB173" s="144">
        <v>2</v>
      </c>
      <c r="AC173" s="144"/>
      <c r="AD173" s="184">
        <f t="shared" si="117"/>
        <v>24980</v>
      </c>
      <c r="AE173" s="182">
        <f t="shared" si="118"/>
        <v>27450</v>
      </c>
      <c r="AF173" s="128">
        <f t="shared" si="106"/>
        <v>2470.5</v>
      </c>
      <c r="AG173" s="129">
        <f t="shared" si="107"/>
        <v>500.5</v>
      </c>
      <c r="AH173" s="130">
        <f t="shared" si="108"/>
        <v>1.8233151183970855E-2</v>
      </c>
      <c r="AI173" s="137">
        <f t="shared" si="109"/>
        <v>1970</v>
      </c>
      <c r="AJ173" s="138">
        <f t="shared" si="110"/>
        <v>7.1766848816029141E-2</v>
      </c>
      <c r="AK173" s="138">
        <f t="shared" si="111"/>
        <v>0.16727640295615648</v>
      </c>
      <c r="AM173" s="11">
        <f t="shared" si="112"/>
        <v>22235</v>
      </c>
      <c r="AN173" s="412">
        <f t="shared" si="113"/>
        <v>20210</v>
      </c>
      <c r="AO173" s="412">
        <f t="shared" si="114"/>
        <v>680</v>
      </c>
      <c r="AP173" s="413">
        <f t="shared" si="115"/>
        <v>3.3646709549727857E-2</v>
      </c>
      <c r="AQ173" s="192">
        <v>2456018159304</v>
      </c>
      <c r="AR173" s="192">
        <f>VLOOKUP(AQ:AQ,[1]MICHELIN!$B:$O,2,0)</f>
        <v>4985009706282</v>
      </c>
      <c r="AS173" s="192" t="str">
        <f>VLOOKUP(AQ:AQ,[1]MICHELIN!$B:$O,3,0)</f>
        <v>738000</v>
      </c>
      <c r="AT173" s="231" t="str">
        <f>VLOOKUP(AQ:AQ,[1]MICHELIN!$B:$O,4,0)</f>
        <v>PRIMACY SUV+</v>
      </c>
      <c r="AU173" s="231" t="str">
        <f>VLOOKUP(AQ:AQ,[1]MICHELIN!$B:$O,5,0)</f>
        <v>245/60R18 105V</v>
      </c>
      <c r="AV173" s="232" t="str">
        <f>VLOOKUP(AQ:AQ,[1]MICHELIN!$B:$O,6,0)</f>
        <v>245/60R18</v>
      </c>
      <c r="AW173" s="232">
        <f>VLOOKUP(AQ:AQ,[1]MICHELIN!$B:$O,7,0)</f>
        <v>45400</v>
      </c>
      <c r="AX173" s="233">
        <f>VLOOKUP(AQ:AQ,[1]MICHELIN!$B:$K,8,0)</f>
        <v>19530</v>
      </c>
      <c r="AY173" s="233">
        <f>VLOOKUP(AQ:AQ,[1]MICHELIN!$B:$K,9,0)</f>
        <v>4</v>
      </c>
      <c r="AZ173" s="233">
        <f>VLOOKUP(AQ:AQ,[1]MICHELIN!$B:$K,10,0)</f>
        <v>16</v>
      </c>
      <c r="BA173" s="233">
        <f>VLOOKUP(AQ:AQ,[1]MICHELIN!$B:$O,11,0)</f>
        <v>26840</v>
      </c>
      <c r="BB173" s="233">
        <f>VLOOKUP(AQ:AQ,[1]MICHELIN!$B:$O,12,0)</f>
        <v>23445.454545454544</v>
      </c>
      <c r="BC173" s="233">
        <f t="shared" si="101"/>
        <v>1050</v>
      </c>
      <c r="BD173" s="204" t="s">
        <v>3387</v>
      </c>
      <c r="BE173" s="192" t="s">
        <v>326</v>
      </c>
      <c r="BF173" s="133" t="str">
        <f>IFERROR(VLOOKUP(BE:BE,Q商品!B:E,4,0),"")</f>
        <v>2023年製 PRIMACY SUV+ 245/60R18 105V サマータイヤ 最短当日発送</v>
      </c>
      <c r="BG173" s="133" t="str">
        <f>IFERROR(VLOOKUP(AQ:AQ,在庫!B:M,12,0),"")</f>
        <v>2023年製</v>
      </c>
      <c r="BH173" s="133">
        <f>IFERROR(VLOOKUP(AQ:AQ,在庫!B:L,10,0),"")</f>
        <v>1</v>
      </c>
      <c r="BI173" s="234" t="str">
        <f>VLOOKUP(AQ:AQ,[1]MICHELIN!$B:$AH,32,0)</f>
        <v>×</v>
      </c>
      <c r="BJ173" s="234" t="str">
        <f>VLOOKUP(AQ:AQ,[1]MICHELIN!$B:$AH,33,0)</f>
        <v>×</v>
      </c>
      <c r="BK173" s="191"/>
      <c r="BL173" s="191"/>
      <c r="BM173" s="191"/>
      <c r="BN173" s="191"/>
      <c r="BO173" s="191"/>
      <c r="BP173" s="191"/>
      <c r="BQ173" s="191"/>
      <c r="BR173" s="191"/>
      <c r="BS173" s="191"/>
      <c r="BT173" s="191"/>
      <c r="BU173" s="191"/>
      <c r="BV173" s="191"/>
      <c r="BW173" s="191"/>
      <c r="BX173" s="191"/>
    </row>
    <row r="174" spans="1:76" s="11" customFormat="1" ht="19.5" customHeight="1">
      <c r="A174" s="11">
        <f t="shared" si="79"/>
        <v>1</v>
      </c>
      <c r="B174" s="239">
        <f t="shared" si="80"/>
        <v>2656517159304</v>
      </c>
      <c r="C174" s="225">
        <f t="shared" si="81"/>
        <v>0</v>
      </c>
      <c r="D174" s="11" t="s">
        <v>4059</v>
      </c>
      <c r="E174" s="11" t="s">
        <v>7338</v>
      </c>
      <c r="F174" s="158" t="s">
        <v>5906</v>
      </c>
      <c r="G174" s="132" t="str">
        <f t="shared" si="82"/>
        <v>17</v>
      </c>
      <c r="H174" s="225">
        <v>12</v>
      </c>
      <c r="I174" s="225">
        <f t="shared" si="83"/>
        <v>12</v>
      </c>
      <c r="J174" s="131"/>
      <c r="K174" s="132" t="s">
        <v>1749</v>
      </c>
      <c r="L174" s="132">
        <v>74</v>
      </c>
      <c r="M174" s="134" t="s">
        <v>3422</v>
      </c>
      <c r="N174" s="226" t="s">
        <v>2019</v>
      </c>
      <c r="O174" s="226">
        <v>0</v>
      </c>
      <c r="P174" s="227">
        <v>24125</v>
      </c>
      <c r="Q174" s="228">
        <f t="shared" si="104"/>
        <v>21931.81818181818</v>
      </c>
      <c r="R174" s="143">
        <f t="shared" si="105"/>
        <v>0.16833160621761653</v>
      </c>
      <c r="S174" s="192">
        <v>1074475935</v>
      </c>
      <c r="T174" s="285" t="s">
        <v>6665</v>
      </c>
      <c r="U174" s="189">
        <f t="shared" si="86"/>
        <v>24125</v>
      </c>
      <c r="W174" s="229">
        <v>24125</v>
      </c>
      <c r="X174" s="135">
        <f t="shared" si="87"/>
        <v>18240</v>
      </c>
      <c r="Y174" s="230">
        <f t="shared" si="88"/>
        <v>21931.81818181818</v>
      </c>
      <c r="Z174" s="141">
        <f t="shared" si="89"/>
        <v>7.7305699481865275E-2</v>
      </c>
      <c r="AA174" s="136">
        <f t="shared" si="90"/>
        <v>0.16833160621761653</v>
      </c>
      <c r="AB174" s="144">
        <v>2</v>
      </c>
      <c r="AC174" s="144"/>
      <c r="AD174" s="184">
        <f t="shared" si="117"/>
        <v>23651</v>
      </c>
      <c r="AE174" s="182">
        <f t="shared" si="118"/>
        <v>25990</v>
      </c>
      <c r="AF174" s="128">
        <f t="shared" si="106"/>
        <v>2339.1</v>
      </c>
      <c r="AG174" s="129">
        <f t="shared" si="107"/>
        <v>474.09999999999991</v>
      </c>
      <c r="AH174" s="130">
        <f t="shared" si="108"/>
        <v>1.8241631396691032E-2</v>
      </c>
      <c r="AI174" s="137">
        <f t="shared" si="109"/>
        <v>1865</v>
      </c>
      <c r="AJ174" s="138">
        <f t="shared" si="110"/>
        <v>7.1758368603308961E-2</v>
      </c>
      <c r="AK174" s="138">
        <f t="shared" si="111"/>
        <v>0.15008997482092551</v>
      </c>
      <c r="AM174" s="11">
        <f t="shared" si="112"/>
        <v>21052</v>
      </c>
      <c r="AN174" s="412">
        <f t="shared" si="113"/>
        <v>19138.181818181816</v>
      </c>
      <c r="AO174" s="412">
        <f t="shared" si="114"/>
        <v>898.1818181818162</v>
      </c>
      <c r="AP174" s="413">
        <f t="shared" si="115"/>
        <v>4.6931407942238171E-2</v>
      </c>
      <c r="AQ174" s="192">
        <v>2656517159304</v>
      </c>
      <c r="AR174" s="192">
        <f>VLOOKUP(AQ:AQ,[1]MICHELIN!$B:$O,2,0)</f>
        <v>4985009706190</v>
      </c>
      <c r="AS174" s="192" t="str">
        <f>VLOOKUP(AQ:AQ,[1]MICHELIN!$B:$O,3,0)</f>
        <v>738110</v>
      </c>
      <c r="AT174" s="231" t="str">
        <f>VLOOKUP(AQ:AQ,[1]MICHELIN!$B:$O,4,0)</f>
        <v>PRIMACY SUV+</v>
      </c>
      <c r="AU174" s="231" t="str">
        <f>VLOOKUP(AQ:AQ,[1]MICHELIN!$B:$O,5,0)</f>
        <v>265/65R17 112H</v>
      </c>
      <c r="AV174" s="232" t="str">
        <f>VLOOKUP(AQ:AQ,[1]MICHELIN!$B:$O,6,0)</f>
        <v>265/65R17</v>
      </c>
      <c r="AW174" s="232">
        <f>VLOOKUP(AQ:AQ,[1]MICHELIN!$B:$O,7,0)</f>
        <v>42400</v>
      </c>
      <c r="AX174" s="233">
        <f>VLOOKUP(AQ:AQ,[1]MICHELIN!$B:$K,8,0)</f>
        <v>18240</v>
      </c>
      <c r="AY174" s="233">
        <f>VLOOKUP(AQ:AQ,[1]MICHELIN!$B:$K,9,0)</f>
        <v>0</v>
      </c>
      <c r="AZ174" s="233">
        <f>VLOOKUP(AQ:AQ,[1]MICHELIN!$B:$K,10,0)</f>
        <v>12</v>
      </c>
      <c r="BA174" s="233">
        <f>VLOOKUP(AQ:AQ,[1]MICHELIN!$B:$O,11,0)</f>
        <v>25200</v>
      </c>
      <c r="BB174" s="233">
        <f>VLOOKUP(AQ:AQ,[1]MICHELIN!$B:$O,12,0)</f>
        <v>21954.545454545452</v>
      </c>
      <c r="BC174" s="233">
        <f t="shared" si="101"/>
        <v>1050</v>
      </c>
      <c r="BD174" s="204" t="s">
        <v>3387</v>
      </c>
      <c r="BE174" s="192" t="s">
        <v>327</v>
      </c>
      <c r="BF174" s="133" t="str">
        <f>IFERROR(VLOOKUP(BE:BE,Q商品!B:E,4,0),"")</f>
        <v>2023年製 PRIMACY SUV+ 265/65R17 112H サマータイヤ 最短当日発送</v>
      </c>
      <c r="BG174" s="133" t="str">
        <f>IFERROR(VLOOKUP(AQ:AQ,在庫!B:M,12,0),"")</f>
        <v>2023年製</v>
      </c>
      <c r="BH174" s="133">
        <f>IFERROR(VLOOKUP(AQ:AQ,在庫!B:L,10,0),"")</f>
        <v>2</v>
      </c>
      <c r="BI174" s="234">
        <f>VLOOKUP(AQ:AQ,[1]MICHELIN!$B:$AH,32,0)</f>
        <v>605880343</v>
      </c>
      <c r="BJ174" s="234">
        <f>VLOOKUP(AQ:AQ,[1]MICHELIN!$B:$AH,33,0)</f>
        <v>605880398</v>
      </c>
      <c r="BK174" s="191"/>
      <c r="BL174" s="191"/>
      <c r="BM174" s="191"/>
      <c r="BN174" s="191"/>
      <c r="BO174" s="191"/>
      <c r="BP174" s="191"/>
      <c r="BQ174" s="191"/>
      <c r="BR174" s="191"/>
      <c r="BS174" s="191"/>
      <c r="BT174" s="191"/>
      <c r="BU174" s="191"/>
      <c r="BV174" s="191"/>
      <c r="BW174" s="191"/>
      <c r="BX174" s="191"/>
    </row>
    <row r="175" spans="1:76" s="11" customFormat="1" ht="19.5" customHeight="1">
      <c r="A175" s="11">
        <f t="shared" si="79"/>
        <v>1</v>
      </c>
      <c r="B175" s="239">
        <f t="shared" si="80"/>
        <v>1856015159184</v>
      </c>
      <c r="C175" s="225">
        <f t="shared" si="81"/>
        <v>42</v>
      </c>
      <c r="D175" s="11" t="s">
        <v>4059</v>
      </c>
      <c r="E175" s="358" t="s">
        <v>921</v>
      </c>
      <c r="F175" s="158" t="s">
        <v>6240</v>
      </c>
      <c r="G175" s="132" t="str">
        <f t="shared" si="82"/>
        <v>15</v>
      </c>
      <c r="H175" s="225">
        <v>43</v>
      </c>
      <c r="I175" s="225">
        <f t="shared" si="83"/>
        <v>43</v>
      </c>
      <c r="J175" s="131"/>
      <c r="K175" s="132" t="s">
        <v>1749</v>
      </c>
      <c r="L175" s="132">
        <v>75</v>
      </c>
      <c r="M175" s="134" t="s">
        <v>3422</v>
      </c>
      <c r="N175" s="226" t="s">
        <v>1966</v>
      </c>
      <c r="O175" s="226">
        <v>0</v>
      </c>
      <c r="P175" s="227">
        <v>11900</v>
      </c>
      <c r="Q175" s="228">
        <f t="shared" si="104"/>
        <v>10780</v>
      </c>
      <c r="R175" s="143">
        <f t="shared" si="105"/>
        <v>0.11781076066790352</v>
      </c>
      <c r="S175" s="192">
        <v>1074476005</v>
      </c>
      <c r="T175" s="285" t="s">
        <v>6666</v>
      </c>
      <c r="U175" s="189">
        <f t="shared" si="86"/>
        <v>11900</v>
      </c>
      <c r="W175" s="229">
        <v>11900</v>
      </c>
      <c r="X175" s="135">
        <f t="shared" si="87"/>
        <v>9510</v>
      </c>
      <c r="Y175" s="230">
        <f t="shared" si="88"/>
        <v>10780</v>
      </c>
      <c r="Z175" s="141">
        <f t="shared" si="89"/>
        <v>7.7226890756302513E-2</v>
      </c>
      <c r="AA175" s="136">
        <f t="shared" si="90"/>
        <v>0.11781076066790352</v>
      </c>
      <c r="AB175" s="144" t="s">
        <v>14114</v>
      </c>
      <c r="AC175" s="144"/>
      <c r="AD175" s="184">
        <f t="shared" si="117"/>
        <v>11666</v>
      </c>
      <c r="AE175" s="182">
        <f t="shared" si="118"/>
        <v>12819</v>
      </c>
      <c r="AF175" s="128">
        <f t="shared" si="106"/>
        <v>1153.71</v>
      </c>
      <c r="AG175" s="129">
        <f t="shared" si="107"/>
        <v>234.71000000000004</v>
      </c>
      <c r="AH175" s="130">
        <f t="shared" si="108"/>
        <v>1.8309540525782046E-2</v>
      </c>
      <c r="AI175" s="137">
        <f t="shared" si="109"/>
        <v>919</v>
      </c>
      <c r="AJ175" s="138">
        <f t="shared" si="110"/>
        <v>7.1690459474217955E-2</v>
      </c>
      <c r="AK175" s="138">
        <f t="shared" si="111"/>
        <v>9.9501220142121483E-2</v>
      </c>
      <c r="AM175" s="11">
        <f t="shared" si="112"/>
        <v>10384.1</v>
      </c>
      <c r="AN175" s="412">
        <f t="shared" si="113"/>
        <v>9401.9090909090901</v>
      </c>
      <c r="AO175" s="412">
        <f t="shared" si="114"/>
        <v>-108.09090909090992</v>
      </c>
      <c r="AP175" s="413">
        <f t="shared" si="115"/>
        <v>-1.1496697962696253E-2</v>
      </c>
      <c r="AQ175" s="192">
        <v>1856015159184</v>
      </c>
      <c r="AR175" s="192">
        <f>VLOOKUP(AQ:AQ,[1]MICHELIN!$B:$O,2,0)</f>
        <v>4985009704035</v>
      </c>
      <c r="AS175" s="192" t="str">
        <f>VLOOKUP(AQ:AQ,[1]MICHELIN!$B:$O,3,0)</f>
        <v>728990</v>
      </c>
      <c r="AT175" s="231" t="str">
        <f>VLOOKUP(AQ:AQ,[1]MICHELIN!$B:$O,4,0)</f>
        <v>E・PRIMACY</v>
      </c>
      <c r="AU175" s="231" t="str">
        <f>VLOOKUP(AQ:AQ,[1]MICHELIN!$B:$O,5,0)</f>
        <v>185/60R15 88H XL</v>
      </c>
      <c r="AV175" s="232" t="str">
        <f>VLOOKUP(AQ:AQ,[1]MICHELIN!$B:$O,6,0)</f>
        <v>185/60R15</v>
      </c>
      <c r="AW175" s="232">
        <f>VLOOKUP(AQ:AQ,[1]MICHELIN!$B:$O,7,0)</f>
        <v>22100</v>
      </c>
      <c r="AX175" s="233">
        <f>VLOOKUP(AQ:AQ,[1]MICHELIN!$B:$K,8,0)</f>
        <v>9510</v>
      </c>
      <c r="AY175" s="233">
        <f>VLOOKUP(AQ:AQ,[1]MICHELIN!$B:$K,9,0)</f>
        <v>42</v>
      </c>
      <c r="AZ175" s="233">
        <f>VLOOKUP(AQ:AQ,[1]MICHELIN!$B:$K,10,0)</f>
        <v>43</v>
      </c>
      <c r="BA175" s="233">
        <f>VLOOKUP(AQ:AQ,[1]MICHELIN!$B:$O,11,0)</f>
        <v>12980</v>
      </c>
      <c r="BB175" s="233">
        <f>VLOOKUP(AQ:AQ,[1]MICHELIN!$B:$O,12,0)</f>
        <v>11322.727272727272</v>
      </c>
      <c r="BC175" s="233">
        <f t="shared" si="101"/>
        <v>525</v>
      </c>
      <c r="BD175" s="204" t="s">
        <v>3387</v>
      </c>
      <c r="BE175" s="192" t="s">
        <v>281</v>
      </c>
      <c r="BF175" s="133" t="str">
        <f>IFERROR(VLOOKUP(BE:BE,Q商品!B:E,4,0),"")</f>
        <v>2023年製 E PRIMACY 185/60R15 88H XL サマータイヤ 最短当日発送</v>
      </c>
      <c r="BG175" s="133" t="str">
        <f>IFERROR(VLOOKUP(AQ:AQ,在庫!B:M,12,0),"")</f>
        <v>2023年製</v>
      </c>
      <c r="BH175" s="133">
        <f>IFERROR(VLOOKUP(AQ:AQ,在庫!B:L,10,0),"")</f>
        <v>2</v>
      </c>
      <c r="BI175" s="234">
        <f>VLOOKUP(AQ:AQ,[1]MICHELIN!$B:$AH,32,0)</f>
        <v>605880342</v>
      </c>
      <c r="BJ175" s="234">
        <f>VLOOKUP(AQ:AQ,[1]MICHELIN!$B:$AH,33,0)</f>
        <v>605880397</v>
      </c>
      <c r="BK175" s="191"/>
      <c r="BL175" s="191"/>
      <c r="BM175" s="191"/>
      <c r="BN175" s="191"/>
      <c r="BO175" s="191"/>
      <c r="BP175" s="191"/>
      <c r="BQ175" s="191"/>
      <c r="BR175" s="191"/>
      <c r="BS175" s="191"/>
      <c r="BT175" s="191"/>
      <c r="BU175" s="191"/>
      <c r="BV175" s="191"/>
      <c r="BW175" s="191"/>
      <c r="BX175" s="191"/>
    </row>
    <row r="176" spans="1:76" s="11" customFormat="1" ht="19.5" customHeight="1">
      <c r="A176" s="11">
        <f t="shared" si="79"/>
        <v>1</v>
      </c>
      <c r="B176" s="239">
        <f t="shared" si="80"/>
        <v>1856515159189</v>
      </c>
      <c r="C176" s="225">
        <f t="shared" si="81"/>
        <v>16</v>
      </c>
      <c r="D176" s="11" t="s">
        <v>4059</v>
      </c>
      <c r="E176" s="358" t="s">
        <v>923</v>
      </c>
      <c r="F176" s="158" t="s">
        <v>6241</v>
      </c>
      <c r="G176" s="132" t="str">
        <f t="shared" si="82"/>
        <v>15</v>
      </c>
      <c r="H176" s="225">
        <v>4</v>
      </c>
      <c r="I176" s="225">
        <f t="shared" si="83"/>
        <v>4</v>
      </c>
      <c r="J176" s="131"/>
      <c r="K176" s="132" t="s">
        <v>1749</v>
      </c>
      <c r="L176" s="132">
        <v>76</v>
      </c>
      <c r="M176" s="134" t="s">
        <v>1776</v>
      </c>
      <c r="N176" s="226" t="s">
        <v>2020</v>
      </c>
      <c r="O176" s="226">
        <v>0</v>
      </c>
      <c r="P176" s="227">
        <v>11699</v>
      </c>
      <c r="Q176" s="228">
        <f t="shared" si="104"/>
        <v>10620.90909090909</v>
      </c>
      <c r="R176" s="143">
        <f t="shared" si="105"/>
        <v>0.21381494479157745</v>
      </c>
      <c r="S176" s="192">
        <v>1074476007</v>
      </c>
      <c r="T176" s="285" t="s">
        <v>6667</v>
      </c>
      <c r="U176" s="189">
        <f t="shared" si="86"/>
        <v>11699</v>
      </c>
      <c r="W176" s="229">
        <v>11699</v>
      </c>
      <c r="X176" s="135">
        <f t="shared" si="87"/>
        <v>8350</v>
      </c>
      <c r="Y176" s="230">
        <f t="shared" si="88"/>
        <v>10620.90909090909</v>
      </c>
      <c r="Z176" s="141">
        <f t="shared" si="89"/>
        <v>7.7271561671937716E-2</v>
      </c>
      <c r="AA176" s="136">
        <f t="shared" si="90"/>
        <v>0.21381494479157745</v>
      </c>
      <c r="AB176" s="144" t="s">
        <v>14049</v>
      </c>
      <c r="AC176" s="144"/>
      <c r="AD176" s="184">
        <f t="shared" si="117"/>
        <v>11469</v>
      </c>
      <c r="AE176" s="182">
        <f t="shared" si="118"/>
        <v>12603</v>
      </c>
      <c r="AF176" s="128">
        <f t="shared" si="106"/>
        <v>1134.27</v>
      </c>
      <c r="AG176" s="129">
        <f t="shared" si="107"/>
        <v>230.26999999999998</v>
      </c>
      <c r="AH176" s="130">
        <f t="shared" si="108"/>
        <v>1.8271046576212011E-2</v>
      </c>
      <c r="AI176" s="137">
        <f t="shared" si="109"/>
        <v>904</v>
      </c>
      <c r="AJ176" s="138">
        <f t="shared" si="110"/>
        <v>7.1728953423787989E-2</v>
      </c>
      <c r="AK176" s="138">
        <f t="shared" si="111"/>
        <v>0.19554389821536544</v>
      </c>
      <c r="AM176" s="11">
        <f t="shared" si="112"/>
        <v>10208.700000000001</v>
      </c>
      <c r="AN176" s="412">
        <f t="shared" si="113"/>
        <v>9266.0909090909081</v>
      </c>
      <c r="AO176" s="412">
        <f t="shared" si="114"/>
        <v>916.0909090909081</v>
      </c>
      <c r="AP176" s="413">
        <f t="shared" si="115"/>
        <v>9.8864873880326012E-2</v>
      </c>
      <c r="AQ176" s="192">
        <v>1856515159189</v>
      </c>
      <c r="AR176" s="192">
        <f>VLOOKUP(AQ:AQ,[1]MICHELIN!$B:$O,2,0)</f>
        <v>4985009704042</v>
      </c>
      <c r="AS176" s="192" t="str">
        <f>VLOOKUP(AQ:AQ,[1]MICHELIN!$B:$O,3,0)</f>
        <v>729000</v>
      </c>
      <c r="AT176" s="231" t="str">
        <f>VLOOKUP(AQ:AQ,[1]MICHELIN!$B:$O,4,0)</f>
        <v>E・PRIMACY</v>
      </c>
      <c r="AU176" s="231" t="str">
        <f>VLOOKUP(AQ:AQ,[1]MICHELIN!$B:$O,5,0)</f>
        <v>185/65R15 88H</v>
      </c>
      <c r="AV176" s="232" t="str">
        <f>VLOOKUP(AQ:AQ,[1]MICHELIN!$B:$O,6,0)</f>
        <v>185/65R15</v>
      </c>
      <c r="AW176" s="232">
        <f>VLOOKUP(AQ:AQ,[1]MICHELIN!$B:$O,7,0)</f>
        <v>19400</v>
      </c>
      <c r="AX176" s="233">
        <f>VLOOKUP(AQ:AQ,[1]MICHELIN!$B:$K,8,0)</f>
        <v>8350</v>
      </c>
      <c r="AY176" s="233">
        <f>VLOOKUP(AQ:AQ,[1]MICHELIN!$B:$K,9,0)</f>
        <v>16</v>
      </c>
      <c r="AZ176" s="233">
        <f>VLOOKUP(AQ:AQ,[1]MICHELIN!$B:$K,10,0)</f>
        <v>4</v>
      </c>
      <c r="BA176" s="233">
        <f>VLOOKUP(AQ:AQ,[1]MICHELIN!$B:$O,11,0)</f>
        <v>11880</v>
      </c>
      <c r="BB176" s="233">
        <f>VLOOKUP(AQ:AQ,[1]MICHELIN!$B:$O,12,0)</f>
        <v>10322.727272727272</v>
      </c>
      <c r="BC176" s="233">
        <f t="shared" si="101"/>
        <v>525</v>
      </c>
      <c r="BD176" s="204" t="s">
        <v>3387</v>
      </c>
      <c r="BE176" s="192" t="s">
        <v>282</v>
      </c>
      <c r="BF176" s="133" t="str">
        <f>IFERROR(VLOOKUP(BE:BE,Q商品!B:E,4,0),"")</f>
        <v>2023年製 E PRIMACY 185/65R15 88H サマータイヤ 最短当日発送</v>
      </c>
      <c r="BG176" s="133" t="str">
        <f>IFERROR(VLOOKUP(AQ:AQ,在庫!B:M,12,0),"")</f>
        <v>2023年製</v>
      </c>
      <c r="BH176" s="133">
        <f>IFERROR(VLOOKUP(AQ:AQ,在庫!B:L,10,0),"")</f>
        <v>1</v>
      </c>
      <c r="BI176" s="234">
        <f>VLOOKUP(AQ:AQ,[1]MICHELIN!$B:$AH,32,0)</f>
        <v>605880341</v>
      </c>
      <c r="BJ176" s="234">
        <f>VLOOKUP(AQ:AQ,[1]MICHELIN!$B:$AH,33,0)</f>
        <v>605880396</v>
      </c>
      <c r="BK176" s="191"/>
      <c r="BL176" s="191"/>
      <c r="BM176" s="191"/>
      <c r="BN176" s="191"/>
      <c r="BO176" s="191"/>
      <c r="BP176" s="191"/>
      <c r="BQ176" s="191"/>
      <c r="BR176" s="191"/>
      <c r="BS176" s="191"/>
      <c r="BT176" s="191"/>
      <c r="BU176" s="191"/>
      <c r="BV176" s="191"/>
      <c r="BW176" s="191"/>
      <c r="BX176" s="191"/>
    </row>
    <row r="177" spans="1:77" s="11" customFormat="1" ht="19.5" customHeight="1">
      <c r="A177" s="11">
        <f t="shared" si="79"/>
        <v>1</v>
      </c>
      <c r="B177" s="239">
        <f t="shared" si="80"/>
        <v>2055517159183</v>
      </c>
      <c r="C177" s="225">
        <f t="shared" si="81"/>
        <v>8</v>
      </c>
      <c r="D177" s="11" t="s">
        <v>4059</v>
      </c>
      <c r="E177" s="358" t="s">
        <v>924</v>
      </c>
      <c r="F177" s="158" t="s">
        <v>5907</v>
      </c>
      <c r="G177" s="132" t="str">
        <f t="shared" si="82"/>
        <v>17</v>
      </c>
      <c r="H177" s="225">
        <v>8</v>
      </c>
      <c r="I177" s="225">
        <f t="shared" si="83"/>
        <v>8</v>
      </c>
      <c r="J177" s="131"/>
      <c r="K177" s="132" t="s">
        <v>1749</v>
      </c>
      <c r="L177" s="132">
        <v>77</v>
      </c>
      <c r="M177" s="134" t="s">
        <v>3422</v>
      </c>
      <c r="N177" s="226" t="s">
        <v>7372</v>
      </c>
      <c r="O177" s="226">
        <v>0</v>
      </c>
      <c r="P177" s="227">
        <v>18300</v>
      </c>
      <c r="Q177" s="228">
        <f t="shared" si="104"/>
        <v>16629.090909090908</v>
      </c>
      <c r="R177" s="143">
        <f t="shared" si="105"/>
        <v>0.16471681609446748</v>
      </c>
      <c r="S177" s="192">
        <v>1074476006</v>
      </c>
      <c r="T177" s="285" t="s">
        <v>6668</v>
      </c>
      <c r="U177" s="189">
        <f t="shared" si="86"/>
        <v>18300</v>
      </c>
      <c r="W177" s="229">
        <v>18300</v>
      </c>
      <c r="X177" s="135">
        <f t="shared" si="87"/>
        <v>13890</v>
      </c>
      <c r="Y177" s="230">
        <f t="shared" si="88"/>
        <v>16629.090909090908</v>
      </c>
      <c r="Z177" s="141">
        <f t="shared" si="89"/>
        <v>7.7322404371584774E-2</v>
      </c>
      <c r="AA177" s="136">
        <f t="shared" si="90"/>
        <v>0.16471681609446748</v>
      </c>
      <c r="AB177" s="144" t="s">
        <v>14114</v>
      </c>
      <c r="AC177" s="144"/>
      <c r="AD177" s="184">
        <f t="shared" si="117"/>
        <v>17941</v>
      </c>
      <c r="AE177" s="182">
        <f t="shared" si="118"/>
        <v>19715</v>
      </c>
      <c r="AF177" s="128">
        <f t="shared" si="106"/>
        <v>1774.35</v>
      </c>
      <c r="AG177" s="129">
        <f t="shared" si="107"/>
        <v>359.34999999999991</v>
      </c>
      <c r="AH177" s="130">
        <f t="shared" si="108"/>
        <v>1.8227238143545519E-2</v>
      </c>
      <c r="AI177" s="137">
        <f t="shared" si="109"/>
        <v>1415</v>
      </c>
      <c r="AJ177" s="138">
        <f t="shared" si="110"/>
        <v>7.1772761856454481E-2</v>
      </c>
      <c r="AK177" s="138">
        <f t="shared" si="111"/>
        <v>0.14648957795092196</v>
      </c>
      <c r="AM177" s="11">
        <f t="shared" si="112"/>
        <v>15969.5</v>
      </c>
      <c r="AN177" s="412">
        <f t="shared" si="113"/>
        <v>14510.454545454544</v>
      </c>
      <c r="AO177" s="412">
        <f t="shared" si="114"/>
        <v>620.45454545454413</v>
      </c>
      <c r="AP177" s="413">
        <f t="shared" si="115"/>
        <v>4.2759139178648535E-2</v>
      </c>
      <c r="AQ177" s="192">
        <v>2055517159183</v>
      </c>
      <c r="AR177" s="192">
        <f>VLOOKUP(AQ:AQ,[1]MICHELIN!$B:$O,2,0)</f>
        <v>4985009704240</v>
      </c>
      <c r="AS177" s="192" t="str">
        <f>VLOOKUP(AQ:AQ,[1]MICHELIN!$B:$O,3,0)</f>
        <v>730130</v>
      </c>
      <c r="AT177" s="231" t="str">
        <f>VLOOKUP(AQ:AQ,[1]MICHELIN!$B:$O,4,0)</f>
        <v>E・PRIMACY</v>
      </c>
      <c r="AU177" s="231" t="str">
        <f>VLOOKUP(AQ:AQ,[1]MICHELIN!$B:$O,5,0)</f>
        <v>205/55R17 95V XL</v>
      </c>
      <c r="AV177" s="232" t="str">
        <f>VLOOKUP(AQ:AQ,[1]MICHELIN!$B:$O,6,0)</f>
        <v>205/55R17</v>
      </c>
      <c r="AW177" s="232">
        <f>VLOOKUP(AQ:AQ,[1]MICHELIN!$B:$O,7,0)</f>
        <v>32300</v>
      </c>
      <c r="AX177" s="233">
        <f>VLOOKUP(AQ:AQ,[1]MICHELIN!$B:$K,8,0)</f>
        <v>13890</v>
      </c>
      <c r="AY177" s="233">
        <f>VLOOKUP(AQ:AQ,[1]MICHELIN!$B:$K,9,0)</f>
        <v>8</v>
      </c>
      <c r="AZ177" s="233">
        <f>VLOOKUP(AQ:AQ,[1]MICHELIN!$B:$K,10,0)</f>
        <v>8</v>
      </c>
      <c r="BA177" s="233">
        <f>VLOOKUP(AQ:AQ,[1]MICHELIN!$B:$O,11,0)</f>
        <v>19980</v>
      </c>
      <c r="BB177" s="233">
        <f>VLOOKUP(AQ:AQ,[1]MICHELIN!$B:$O,12,0)</f>
        <v>17209.090909090908</v>
      </c>
      <c r="BC177" s="233">
        <f t="shared" si="101"/>
        <v>1050</v>
      </c>
      <c r="BD177" s="204" t="s">
        <v>3387</v>
      </c>
      <c r="BE177" s="192" t="s">
        <v>283</v>
      </c>
      <c r="BF177" s="133" t="str">
        <f>IFERROR(VLOOKUP(BE:BE,Q商品!B:E,4,0),"")</f>
        <v>2023年製 E PRIMACY 205/55R17 95V XL サマータイヤ 最短当日発送</v>
      </c>
      <c r="BG177" s="133" t="str">
        <f>IFERROR(VLOOKUP(AQ:AQ,在庫!B:M,12,0),"")</f>
        <v>2023年製</v>
      </c>
      <c r="BH177" s="133">
        <f>IFERROR(VLOOKUP(AQ:AQ,在庫!B:L,10,0),"")</f>
        <v>2</v>
      </c>
      <c r="BI177" s="234">
        <f>VLOOKUP(AQ:AQ,[1]MICHELIN!$B:$AH,32,0)</f>
        <v>605880339</v>
      </c>
      <c r="BJ177" s="234">
        <f>VLOOKUP(AQ:AQ,[1]MICHELIN!$B:$AH,33,0)</f>
        <v>605880394</v>
      </c>
      <c r="BK177" s="191"/>
      <c r="BL177" s="191"/>
      <c r="BM177" s="191"/>
      <c r="BN177" s="191"/>
      <c r="BO177" s="191"/>
      <c r="BP177" s="191"/>
      <c r="BQ177" s="191"/>
      <c r="BR177" s="191"/>
      <c r="BS177" s="191"/>
      <c r="BT177" s="191"/>
      <c r="BU177" s="191"/>
      <c r="BV177" s="191"/>
      <c r="BW177" s="191"/>
      <c r="BX177" s="191"/>
    </row>
    <row r="178" spans="1:77" s="11" customFormat="1" ht="19.5" customHeight="1">
      <c r="A178" s="11">
        <f t="shared" si="79"/>
        <v>1</v>
      </c>
      <c r="B178" s="239">
        <f t="shared" si="80"/>
        <v>2155516159181</v>
      </c>
      <c r="C178" s="225">
        <f t="shared" si="81"/>
        <v>4</v>
      </c>
      <c r="D178" s="11" t="s">
        <v>4059</v>
      </c>
      <c r="E178" s="358" t="s">
        <v>925</v>
      </c>
      <c r="F178" s="158" t="s">
        <v>5908</v>
      </c>
      <c r="G178" s="132" t="str">
        <f t="shared" si="82"/>
        <v>16</v>
      </c>
      <c r="H178" s="225">
        <v>6</v>
      </c>
      <c r="I178" s="225">
        <f t="shared" si="83"/>
        <v>6</v>
      </c>
      <c r="J178" s="131"/>
      <c r="K178" s="132" t="s">
        <v>1749</v>
      </c>
      <c r="L178" s="132">
        <v>78</v>
      </c>
      <c r="M178" s="134" t="s">
        <v>1780</v>
      </c>
      <c r="N178" s="226" t="s">
        <v>2021</v>
      </c>
      <c r="O178" s="226">
        <v>0</v>
      </c>
      <c r="P178" s="227">
        <v>17230</v>
      </c>
      <c r="Q178" s="228">
        <f t="shared" si="104"/>
        <v>15659.999999999998</v>
      </c>
      <c r="R178" s="143">
        <f t="shared" si="105"/>
        <v>7.1519795657726579E-2</v>
      </c>
      <c r="S178" s="192">
        <v>1074476254</v>
      </c>
      <c r="T178" s="285" t="s">
        <v>6669</v>
      </c>
      <c r="U178" s="189">
        <f t="shared" si="86"/>
        <v>17100</v>
      </c>
      <c r="V178" s="11">
        <v>900</v>
      </c>
      <c r="W178" s="229">
        <v>18000</v>
      </c>
      <c r="X178" s="135">
        <f t="shared" si="87"/>
        <v>14540</v>
      </c>
      <c r="Y178" s="230">
        <f t="shared" si="88"/>
        <v>16359.999999999998</v>
      </c>
      <c r="Z178" s="141">
        <f t="shared" si="89"/>
        <v>6.912362159024954E-2</v>
      </c>
      <c r="AA178" s="136">
        <f t="shared" si="90"/>
        <v>0.11124694376528108</v>
      </c>
      <c r="AB178" s="144" t="s">
        <v>14114</v>
      </c>
      <c r="AC178" s="144"/>
      <c r="AD178" s="184">
        <f t="shared" si="117"/>
        <v>16764</v>
      </c>
      <c r="AE178" s="182">
        <f t="shared" si="118"/>
        <v>18421</v>
      </c>
      <c r="AF178" s="128">
        <f t="shared" si="106"/>
        <v>1657.8899999999999</v>
      </c>
      <c r="AG178" s="129">
        <f t="shared" si="107"/>
        <v>336.88999999999987</v>
      </c>
      <c r="AH178" s="130">
        <f t="shared" si="108"/>
        <v>1.82883665381901E-2</v>
      </c>
      <c r="AI178" s="137">
        <f t="shared" si="109"/>
        <v>1321</v>
      </c>
      <c r="AJ178" s="138">
        <f t="shared" si="110"/>
        <v>7.1711633461809893E-2</v>
      </c>
      <c r="AK178" s="138">
        <f t="shared" si="111"/>
        <v>9.2958577227090972E-2</v>
      </c>
      <c r="AM178" s="11">
        <f t="shared" si="112"/>
        <v>14921.9</v>
      </c>
      <c r="AN178" s="412">
        <f t="shared" si="113"/>
        <v>13561.727272727272</v>
      </c>
      <c r="AO178" s="412">
        <f t="shared" si="114"/>
        <v>-978.27272727272793</v>
      </c>
      <c r="AP178" s="413">
        <f t="shared" si="115"/>
        <v>-7.2134817903324253E-2</v>
      </c>
      <c r="AQ178" s="192">
        <v>2155516159181</v>
      </c>
      <c r="AR178" s="192">
        <f>VLOOKUP(AQ:AQ,[1]MICHELIN!$B:$O,2,0)</f>
        <v>4985009704202</v>
      </c>
      <c r="AS178" s="192" t="str">
        <f>VLOOKUP(AQ:AQ,[1]MICHELIN!$B:$O,3,0)</f>
        <v>730090</v>
      </c>
      <c r="AT178" s="231" t="str">
        <f>VLOOKUP(AQ:AQ,[1]MICHELIN!$B:$O,4,0)</f>
        <v>E・PRIMACY</v>
      </c>
      <c r="AU178" s="231" t="str">
        <f>VLOOKUP(AQ:AQ,[1]MICHELIN!$B:$O,5,0)</f>
        <v>215/55R16 97W XL</v>
      </c>
      <c r="AV178" s="232" t="str">
        <f>VLOOKUP(AQ:AQ,[1]MICHELIN!$B:$O,6,0)</f>
        <v>215/55R16</v>
      </c>
      <c r="AW178" s="232">
        <f>VLOOKUP(AQ:AQ,[1]MICHELIN!$B:$O,7,0)</f>
        <v>33800</v>
      </c>
      <c r="AX178" s="233">
        <f>VLOOKUP(AQ:AQ,[1]MICHELIN!$B:$K,8,0)</f>
        <v>14540</v>
      </c>
      <c r="AY178" s="233">
        <f>VLOOKUP(AQ:AQ,[1]MICHELIN!$B:$K,9,0)</f>
        <v>4</v>
      </c>
      <c r="AZ178" s="233">
        <f>VLOOKUP(AQ:AQ,[1]MICHELIN!$B:$K,10,0)</f>
        <v>6</v>
      </c>
      <c r="BA178" s="233">
        <f>VLOOKUP(AQ:AQ,[1]MICHELIN!$B:$O,11,0)</f>
        <v>20480</v>
      </c>
      <c r="BB178" s="233">
        <f>VLOOKUP(AQ:AQ,[1]MICHELIN!$B:$O,12,0)</f>
        <v>17663.636363636364</v>
      </c>
      <c r="BC178" s="233">
        <f t="shared" si="101"/>
        <v>1049.9999999999964</v>
      </c>
      <c r="BD178" s="204" t="s">
        <v>3387</v>
      </c>
      <c r="BE178" s="192" t="s">
        <v>284</v>
      </c>
      <c r="BF178" s="133" t="str">
        <f>IFERROR(VLOOKUP(BE:BE,Q商品!B:E,4,0),"")</f>
        <v>2022年製 E PRIMACY 215/55R16 97W XL サマータイヤ 最短当日発送</v>
      </c>
      <c r="BG178" s="133" t="str">
        <f>IFERROR(VLOOKUP(AQ:AQ,在庫!B:M,12,0),"")</f>
        <v>2022年製</v>
      </c>
      <c r="BH178" s="133">
        <f>IFERROR(VLOOKUP(AQ:AQ,在庫!B:L,10,0),"")</f>
        <v>2</v>
      </c>
      <c r="BI178" s="234">
        <f>VLOOKUP(AQ:AQ,[1]MICHELIN!$B:$AH,32,0)</f>
        <v>605880340</v>
      </c>
      <c r="BJ178" s="234">
        <f>VLOOKUP(AQ:AQ,[1]MICHELIN!$B:$AH,33,0)</f>
        <v>605880395</v>
      </c>
      <c r="BK178" s="191"/>
      <c r="BL178" s="191"/>
      <c r="BM178" s="191"/>
      <c r="BN178" s="191"/>
      <c r="BO178" s="191"/>
      <c r="BP178" s="191"/>
      <c r="BQ178" s="191"/>
      <c r="BR178" s="191"/>
      <c r="BS178" s="191"/>
      <c r="BT178" s="191"/>
      <c r="BU178" s="191"/>
      <c r="BV178" s="191"/>
      <c r="BW178" s="191"/>
      <c r="BX178" s="191"/>
    </row>
    <row r="179" spans="1:77" s="11" customFormat="1" ht="19.5" customHeight="1">
      <c r="A179" s="11">
        <f t="shared" si="79"/>
        <v>1</v>
      </c>
      <c r="B179" s="239">
        <f t="shared" si="80"/>
        <v>2255018159181</v>
      </c>
      <c r="C179" s="225">
        <f t="shared" si="81"/>
        <v>42</v>
      </c>
      <c r="D179" s="11" t="s">
        <v>4059</v>
      </c>
      <c r="E179" s="358" t="s">
        <v>927</v>
      </c>
      <c r="F179" s="158" t="s">
        <v>6242</v>
      </c>
      <c r="G179" s="132" t="str">
        <f t="shared" si="82"/>
        <v>18</v>
      </c>
      <c r="H179" s="225">
        <v>28</v>
      </c>
      <c r="I179" s="225">
        <f t="shared" si="83"/>
        <v>28</v>
      </c>
      <c r="J179" s="131"/>
      <c r="K179" s="132" t="s">
        <v>1749</v>
      </c>
      <c r="L179" s="132">
        <v>79</v>
      </c>
      <c r="M179" s="134" t="s">
        <v>3422</v>
      </c>
      <c r="N179" s="226" t="s">
        <v>6243</v>
      </c>
      <c r="O179" s="226">
        <v>0</v>
      </c>
      <c r="P179" s="227">
        <v>22345</v>
      </c>
      <c r="Q179" s="228">
        <f t="shared" si="104"/>
        <v>20275.454545454544</v>
      </c>
      <c r="R179" s="143">
        <f t="shared" si="105"/>
        <v>0.16204098103394157</v>
      </c>
      <c r="S179" s="192">
        <v>1074476645</v>
      </c>
      <c r="T179" s="285" t="s">
        <v>6670</v>
      </c>
      <c r="U179" s="189">
        <f t="shared" si="86"/>
        <v>22345</v>
      </c>
      <c r="W179" s="229">
        <v>22345</v>
      </c>
      <c r="X179" s="135">
        <f t="shared" si="87"/>
        <v>16990</v>
      </c>
      <c r="Y179" s="230">
        <f t="shared" si="88"/>
        <v>20275.454545454544</v>
      </c>
      <c r="Z179" s="141">
        <f t="shared" si="89"/>
        <v>7.7287983889013256E-2</v>
      </c>
      <c r="AA179" s="136">
        <f t="shared" si="90"/>
        <v>0.16204098103394157</v>
      </c>
      <c r="AB179" s="144" t="s">
        <v>14114</v>
      </c>
      <c r="AC179" s="144"/>
      <c r="AD179" s="184">
        <f t="shared" si="117"/>
        <v>21906</v>
      </c>
      <c r="AE179" s="182">
        <f t="shared" si="118"/>
        <v>24072</v>
      </c>
      <c r="AF179" s="128">
        <f t="shared" si="106"/>
        <v>2166.48</v>
      </c>
      <c r="AG179" s="129">
        <f t="shared" si="107"/>
        <v>439.48</v>
      </c>
      <c r="AH179" s="130">
        <f t="shared" si="108"/>
        <v>1.8256895978730477E-2</v>
      </c>
      <c r="AI179" s="137">
        <f t="shared" si="109"/>
        <v>1727</v>
      </c>
      <c r="AJ179" s="138">
        <f t="shared" si="110"/>
        <v>7.174310402126953E-2</v>
      </c>
      <c r="AK179" s="138">
        <f t="shared" si="111"/>
        <v>0.14378408505521109</v>
      </c>
      <c r="AM179" s="11">
        <f t="shared" si="112"/>
        <v>19498.8</v>
      </c>
      <c r="AN179" s="412">
        <f t="shared" si="113"/>
        <v>17687.999999999996</v>
      </c>
      <c r="AO179" s="412">
        <f t="shared" si="114"/>
        <v>697.99999999999636</v>
      </c>
      <c r="AP179" s="413">
        <f t="shared" si="115"/>
        <v>3.9461781999095231E-2</v>
      </c>
      <c r="AQ179" s="192">
        <v>2255018159181</v>
      </c>
      <c r="AR179" s="192">
        <f>VLOOKUP(AQ:AQ,[1]MICHELIN!$B:$O,2,0)</f>
        <v>4985009704622</v>
      </c>
      <c r="AS179" s="192" t="str">
        <f>VLOOKUP(AQ:AQ,[1]MICHELIN!$B:$O,3,0)</f>
        <v>733160</v>
      </c>
      <c r="AT179" s="231" t="str">
        <f>VLOOKUP(AQ:AQ,[1]MICHELIN!$B:$O,4,0)</f>
        <v>E・PRIMACY</v>
      </c>
      <c r="AU179" s="231" t="str">
        <f>VLOOKUP(AQ:AQ,[1]MICHELIN!$B:$O,5,0)</f>
        <v>225/50R18 99W XL</v>
      </c>
      <c r="AV179" s="232" t="str">
        <f>VLOOKUP(AQ:AQ,[1]MICHELIN!$B:$O,6,0)</f>
        <v>225/50R18</v>
      </c>
      <c r="AW179" s="232">
        <f>VLOOKUP(AQ:AQ,[1]MICHELIN!$B:$O,7,0)</f>
        <v>39500</v>
      </c>
      <c r="AX179" s="233">
        <f>VLOOKUP(AQ:AQ,[1]MICHELIN!$B:$K,8,0)</f>
        <v>16990</v>
      </c>
      <c r="AY179" s="233">
        <f>VLOOKUP(AQ:AQ,[1]MICHELIN!$B:$K,9,0)</f>
        <v>42</v>
      </c>
      <c r="AZ179" s="233">
        <f>VLOOKUP(AQ:AQ,[1]MICHELIN!$B:$K,10,0)</f>
        <v>28</v>
      </c>
      <c r="BA179" s="233">
        <f>VLOOKUP(AQ:AQ,[1]MICHELIN!$B:$O,11,0)</f>
        <v>23800</v>
      </c>
      <c r="BB179" s="233">
        <f>VLOOKUP(AQ:AQ,[1]MICHELIN!$B:$O,12,0)</f>
        <v>20681.81818181818</v>
      </c>
      <c r="BC179" s="233">
        <f t="shared" si="101"/>
        <v>1050</v>
      </c>
      <c r="BD179" s="204" t="s">
        <v>3387</v>
      </c>
      <c r="BE179" s="192" t="s">
        <v>285</v>
      </c>
      <c r="BF179" s="133" t="str">
        <f>IFERROR(VLOOKUP(BE:BE,Q商品!B:E,4,0),"")</f>
        <v>2023年製 E PRIMACY 225/50R18 99W XL サマータイヤ 最短当日発送</v>
      </c>
      <c r="BG179" s="133" t="str">
        <f>IFERROR(VLOOKUP(AQ:AQ,在庫!B:M,12,0),"")</f>
        <v>2023年製</v>
      </c>
      <c r="BH179" s="133">
        <f>IFERROR(VLOOKUP(AQ:AQ,在庫!B:L,10,0),"")</f>
        <v>3</v>
      </c>
      <c r="BI179" s="234" t="str">
        <f>VLOOKUP(AQ:AQ,[1]MICHELIN!$B:$AH,32,0)</f>
        <v>×</v>
      </c>
      <c r="BJ179" s="234" t="str">
        <f>VLOOKUP(AQ:AQ,[1]MICHELIN!$B:$AH,33,0)</f>
        <v>×</v>
      </c>
      <c r="BK179" s="191"/>
      <c r="BL179" s="191"/>
      <c r="BM179" s="191"/>
      <c r="BN179" s="191"/>
      <c r="BO179" s="191"/>
      <c r="BP179" s="191"/>
      <c r="BQ179" s="191"/>
      <c r="BR179" s="191"/>
      <c r="BS179" s="191"/>
      <c r="BT179" s="191"/>
      <c r="BU179" s="191"/>
      <c r="BV179" s="191"/>
      <c r="BW179" s="191"/>
      <c r="BX179" s="191"/>
    </row>
    <row r="180" spans="1:77" s="11" customFormat="1" ht="19.5" customHeight="1">
      <c r="A180" s="11">
        <f t="shared" si="79"/>
        <v>1</v>
      </c>
      <c r="B180" s="239">
        <f t="shared" si="80"/>
        <v>2255518159186</v>
      </c>
      <c r="C180" s="225">
        <f t="shared" si="81"/>
        <v>11</v>
      </c>
      <c r="D180" s="11" t="s">
        <v>4059</v>
      </c>
      <c r="E180" s="11" t="s">
        <v>928</v>
      </c>
      <c r="F180" s="158" t="s">
        <v>5909</v>
      </c>
      <c r="G180" s="132" t="str">
        <f t="shared" si="82"/>
        <v>18</v>
      </c>
      <c r="H180" s="225">
        <v>24</v>
      </c>
      <c r="I180" s="225">
        <f t="shared" si="83"/>
        <v>24</v>
      </c>
      <c r="J180" s="131"/>
      <c r="K180" s="132" t="s">
        <v>1749</v>
      </c>
      <c r="L180" s="132">
        <v>80</v>
      </c>
      <c r="M180" s="134" t="s">
        <v>3422</v>
      </c>
      <c r="N180" s="226" t="s">
        <v>4738</v>
      </c>
      <c r="O180" s="226">
        <v>0</v>
      </c>
      <c r="P180" s="227">
        <v>20080</v>
      </c>
      <c r="Q180" s="228">
        <f t="shared" si="104"/>
        <v>18244.545454545452</v>
      </c>
      <c r="R180" s="143">
        <f t="shared" si="105"/>
        <v>0.17235537395983846</v>
      </c>
      <c r="S180" s="192">
        <v>1074476013</v>
      </c>
      <c r="T180" s="285" t="s">
        <v>6671</v>
      </c>
      <c r="U180" s="189">
        <f t="shared" si="86"/>
        <v>20080</v>
      </c>
      <c r="W180" s="229">
        <v>20080</v>
      </c>
      <c r="X180" s="135">
        <f t="shared" si="87"/>
        <v>15100</v>
      </c>
      <c r="Y180" s="230">
        <f t="shared" si="88"/>
        <v>18244.545454545452</v>
      </c>
      <c r="Z180" s="141">
        <f t="shared" si="89"/>
        <v>7.729083665338643E-2</v>
      </c>
      <c r="AA180" s="136">
        <f t="shared" si="90"/>
        <v>0.17235537395983846</v>
      </c>
      <c r="AB180" s="144" t="s">
        <v>14114</v>
      </c>
      <c r="AC180" s="144"/>
      <c r="AD180" s="184">
        <f t="shared" si="117"/>
        <v>19686</v>
      </c>
      <c r="AE180" s="182">
        <f t="shared" si="118"/>
        <v>21632</v>
      </c>
      <c r="AF180" s="128">
        <f t="shared" si="106"/>
        <v>1946.8799999999999</v>
      </c>
      <c r="AG180" s="129">
        <f t="shared" si="107"/>
        <v>394.87999999999988</v>
      </c>
      <c r="AH180" s="130">
        <f t="shared" si="108"/>
        <v>1.825443786982248E-2</v>
      </c>
      <c r="AI180" s="137">
        <f t="shared" si="109"/>
        <v>1552</v>
      </c>
      <c r="AJ180" s="138">
        <f t="shared" si="110"/>
        <v>7.174556213017752E-2</v>
      </c>
      <c r="AK180" s="138">
        <f t="shared" si="111"/>
        <v>0.15410093609001599</v>
      </c>
      <c r="AM180" s="11">
        <f t="shared" si="112"/>
        <v>17522.8</v>
      </c>
      <c r="AN180" s="412">
        <f t="shared" si="113"/>
        <v>15919.81818181818</v>
      </c>
      <c r="AO180" s="412">
        <f t="shared" si="114"/>
        <v>819.81818181818016</v>
      </c>
      <c r="AP180" s="413">
        <f t="shared" si="115"/>
        <v>5.1496705078861012E-2</v>
      </c>
      <c r="AQ180" s="192">
        <v>2255518159186</v>
      </c>
      <c r="AR180" s="192">
        <f>VLOOKUP(AQ:AQ,[1]MICHELIN!$B:$O,2,0)</f>
        <v>4985009704523</v>
      </c>
      <c r="AS180" s="192" t="str">
        <f>VLOOKUP(AQ:AQ,[1]MICHELIN!$B:$O,3,0)</f>
        <v>732210</v>
      </c>
      <c r="AT180" s="231" t="str">
        <f>VLOOKUP(AQ:AQ,[1]MICHELIN!$B:$O,4,0)</f>
        <v>E・PRIMACY</v>
      </c>
      <c r="AU180" s="231" t="str">
        <f>VLOOKUP(AQ:AQ,[1]MICHELIN!$B:$O,5,0)</f>
        <v>225/55R18 98V</v>
      </c>
      <c r="AV180" s="232" t="str">
        <f>VLOOKUP(AQ:AQ,[1]MICHELIN!$B:$O,6,0)</f>
        <v>225/55R18</v>
      </c>
      <c r="AW180" s="232">
        <f>VLOOKUP(AQ:AQ,[1]MICHELIN!$B:$O,7,0)</f>
        <v>35100</v>
      </c>
      <c r="AX180" s="233">
        <f>VLOOKUP(AQ:AQ,[1]MICHELIN!$B:$K,8,0)</f>
        <v>15100</v>
      </c>
      <c r="AY180" s="233">
        <f>VLOOKUP(AQ:AQ,[1]MICHELIN!$B:$K,9,0)</f>
        <v>11</v>
      </c>
      <c r="AZ180" s="233">
        <f>VLOOKUP(AQ:AQ,[1]MICHELIN!$B:$K,10,0)</f>
        <v>24</v>
      </c>
      <c r="BA180" s="233">
        <f>VLOOKUP(AQ:AQ,[1]MICHELIN!$B:$O,11,0)</f>
        <v>20880</v>
      </c>
      <c r="BB180" s="233">
        <f>VLOOKUP(AQ:AQ,[1]MICHELIN!$B:$O,12,0)</f>
        <v>18027.272727272724</v>
      </c>
      <c r="BC180" s="233">
        <f t="shared" si="101"/>
        <v>1050</v>
      </c>
      <c r="BD180" s="204" t="s">
        <v>3387</v>
      </c>
      <c r="BE180" s="192" t="s">
        <v>286</v>
      </c>
      <c r="BF180" s="133" t="str">
        <f>IFERROR(VLOOKUP(BE:BE,Q商品!B:E,4,0),"")</f>
        <v>2023年製 E PRIMACY 225/55R18 98V サマータイヤ 最短当日発送</v>
      </c>
      <c r="BG180" s="133" t="str">
        <f>IFERROR(VLOOKUP(AQ:AQ,在庫!B:M,12,0),"")</f>
        <v>2023年製</v>
      </c>
      <c r="BH180" s="133">
        <f>IFERROR(VLOOKUP(AQ:AQ,在庫!B:L,10,0),"")</f>
        <v>5</v>
      </c>
      <c r="BI180" s="234">
        <f>VLOOKUP(AQ:AQ,[1]MICHELIN!$B:$AH,32,0)</f>
        <v>605880337</v>
      </c>
      <c r="BJ180" s="234">
        <f>VLOOKUP(AQ:AQ,[1]MICHELIN!$B:$AH,33,0)</f>
        <v>605880392</v>
      </c>
      <c r="BK180" s="191"/>
      <c r="BL180" s="191"/>
      <c r="BM180" s="191"/>
      <c r="BN180" s="191"/>
      <c r="BO180" s="191"/>
      <c r="BP180" s="191"/>
      <c r="BQ180" s="191"/>
      <c r="BR180" s="191"/>
      <c r="BS180" s="191"/>
      <c r="BT180" s="191"/>
      <c r="BU180" s="191"/>
      <c r="BV180" s="191"/>
      <c r="BW180" s="191"/>
      <c r="BX180" s="191"/>
    </row>
    <row r="181" spans="1:77" s="11" customFormat="1" ht="19.5" customHeight="1">
      <c r="A181" s="11">
        <f t="shared" si="79"/>
        <v>1</v>
      </c>
      <c r="B181" s="239">
        <f t="shared" si="80"/>
        <v>2354518159186</v>
      </c>
      <c r="C181" s="225">
        <f t="shared" si="81"/>
        <v>24</v>
      </c>
      <c r="D181" s="11" t="s">
        <v>4059</v>
      </c>
      <c r="E181" s="358" t="s">
        <v>930</v>
      </c>
      <c r="F181" s="158" t="s">
        <v>6244</v>
      </c>
      <c r="G181" s="132" t="str">
        <f t="shared" si="82"/>
        <v>18</v>
      </c>
      <c r="H181" s="225">
        <v>18</v>
      </c>
      <c r="I181" s="225">
        <f t="shared" si="83"/>
        <v>18</v>
      </c>
      <c r="J181" s="131"/>
      <c r="K181" s="132" t="s">
        <v>1749</v>
      </c>
      <c r="L181" s="132">
        <v>81</v>
      </c>
      <c r="M181" s="134" t="s">
        <v>1782</v>
      </c>
      <c r="N181" s="226" t="s">
        <v>6245</v>
      </c>
      <c r="O181" s="226" t="s">
        <v>1970</v>
      </c>
      <c r="P181" s="227">
        <v>15735</v>
      </c>
      <c r="Q181" s="228">
        <f t="shared" si="104"/>
        <v>14282.727272727272</v>
      </c>
      <c r="R181" s="143">
        <f t="shared" si="105"/>
        <v>-0.36388517599134373</v>
      </c>
      <c r="S181" s="192">
        <v>1074476008</v>
      </c>
      <c r="T181" s="285" t="s">
        <v>6673</v>
      </c>
      <c r="U181" s="189">
        <f t="shared" si="86"/>
        <v>24900</v>
      </c>
      <c r="W181" s="229">
        <v>24900</v>
      </c>
      <c r="X181" s="135">
        <f t="shared" si="87"/>
        <v>19480</v>
      </c>
      <c r="Y181" s="230">
        <f t="shared" si="88"/>
        <v>22614.545454545452</v>
      </c>
      <c r="Z181" s="141">
        <f t="shared" si="89"/>
        <v>0.78654678654678656</v>
      </c>
      <c r="AA181" s="136">
        <f t="shared" si="90"/>
        <v>0.1386074931661038</v>
      </c>
      <c r="AB181" s="144" t="s">
        <v>14114</v>
      </c>
      <c r="AC181" s="144"/>
      <c r="AD181" s="184">
        <f t="shared" si="117"/>
        <v>24411</v>
      </c>
      <c r="AE181" s="182">
        <f t="shared" si="118"/>
        <v>26825</v>
      </c>
      <c r="AF181" s="128">
        <f t="shared" si="106"/>
        <v>2414.25</v>
      </c>
      <c r="AG181" s="129">
        <f t="shared" si="107"/>
        <v>489.25</v>
      </c>
      <c r="AH181" s="130">
        <f t="shared" si="108"/>
        <v>1.8238583410997204E-2</v>
      </c>
      <c r="AI181" s="137">
        <f t="shared" si="109"/>
        <v>1925</v>
      </c>
      <c r="AJ181" s="138">
        <f t="shared" si="110"/>
        <v>7.1761416589002799E-2</v>
      </c>
      <c r="AK181" s="138">
        <f t="shared" si="111"/>
        <v>0.12036890975510658</v>
      </c>
      <c r="AM181" s="11">
        <f t="shared" si="112"/>
        <v>21728.5</v>
      </c>
      <c r="AN181" s="412">
        <f t="shared" si="113"/>
        <v>19731.363636363636</v>
      </c>
      <c r="AO181" s="412">
        <f t="shared" si="114"/>
        <v>251.36363636363603</v>
      </c>
      <c r="AP181" s="413">
        <f t="shared" si="115"/>
        <v>1.2739293694855889E-2</v>
      </c>
      <c r="AQ181" s="192">
        <v>2354518159186</v>
      </c>
      <c r="AR181" s="192">
        <f>VLOOKUP(AQ:AQ,[1]MICHELIN!$B:$O,2,0)</f>
        <v>4985009704530</v>
      </c>
      <c r="AS181" s="192" t="str">
        <f>VLOOKUP(AQ:AQ,[1]MICHELIN!$B:$O,3,0)</f>
        <v>732220</v>
      </c>
      <c r="AT181" s="231" t="str">
        <f>VLOOKUP(AQ:AQ,[1]MICHELIN!$B:$O,4,0)</f>
        <v>E・PRIMACY</v>
      </c>
      <c r="AU181" s="231" t="str">
        <f>VLOOKUP(AQ:AQ,[1]MICHELIN!$B:$O,5,0)</f>
        <v>235/45R18 98W XL</v>
      </c>
      <c r="AV181" s="232" t="str">
        <f>VLOOKUP(AQ:AQ,[1]MICHELIN!$B:$O,6,0)</f>
        <v>235/45R18</v>
      </c>
      <c r="AW181" s="232">
        <f>VLOOKUP(AQ:AQ,[1]MICHELIN!$B:$O,7,0)</f>
        <v>45300</v>
      </c>
      <c r="AX181" s="233">
        <f>VLOOKUP(AQ:AQ,[1]MICHELIN!$B:$K,8,0)</f>
        <v>19480</v>
      </c>
      <c r="AY181" s="233">
        <f>VLOOKUP(AQ:AQ,[1]MICHELIN!$B:$K,9,0)</f>
        <v>24</v>
      </c>
      <c r="AZ181" s="233">
        <f>VLOOKUP(AQ:AQ,[1]MICHELIN!$B:$K,10,0)</f>
        <v>18</v>
      </c>
      <c r="BA181" s="233">
        <f>VLOOKUP(AQ:AQ,[1]MICHELIN!$B:$O,11,0)</f>
        <v>26450</v>
      </c>
      <c r="BB181" s="233">
        <f>VLOOKUP(AQ:AQ,[1]MICHELIN!$B:$O,12,0)</f>
        <v>23090.909090909088</v>
      </c>
      <c r="BC181" s="233">
        <f t="shared" si="101"/>
        <v>1050</v>
      </c>
      <c r="BD181" s="204" t="s">
        <v>3387</v>
      </c>
      <c r="BE181" s="192" t="s">
        <v>287</v>
      </c>
      <c r="BF181" s="133" t="str">
        <f>IFERROR(VLOOKUP(BE:BE,Q商品!B:E,4,0),"")</f>
        <v>2023年製 E PRIMACY 235/45R18 98W XL サマータイヤ 最短当日発送</v>
      </c>
      <c r="BG181" s="133" t="str">
        <f>IFERROR(VLOOKUP(AQ:AQ,在庫!B:M,12,0),"")</f>
        <v>2023年製</v>
      </c>
      <c r="BH181" s="133">
        <f>IFERROR(VLOOKUP(AQ:AQ,在庫!B:L,10,0),"")</f>
        <v>4</v>
      </c>
      <c r="BI181" s="234">
        <f>VLOOKUP(AQ:AQ,[1]MICHELIN!$B:$AH,32,0)</f>
        <v>605880338</v>
      </c>
      <c r="BJ181" s="234">
        <f>VLOOKUP(AQ:AQ,[1]MICHELIN!$B:$AH,33,0)</f>
        <v>605880393</v>
      </c>
      <c r="BK181" s="191"/>
      <c r="BL181" s="191"/>
      <c r="BM181" s="191"/>
      <c r="BN181" s="191"/>
      <c r="BO181" s="191"/>
      <c r="BP181" s="191"/>
      <c r="BQ181" s="191"/>
      <c r="BR181" s="191"/>
      <c r="BS181" s="191"/>
      <c r="BT181" s="191"/>
      <c r="BU181" s="191"/>
      <c r="BV181" s="191"/>
      <c r="BW181" s="191"/>
      <c r="BX181" s="191"/>
    </row>
    <row r="182" spans="1:77" s="11" customFormat="1" ht="19.5" customHeight="1">
      <c r="A182" s="11">
        <f t="shared" si="79"/>
        <v>1</v>
      </c>
      <c r="B182" s="239">
        <f t="shared" si="80"/>
        <v>2156016159268</v>
      </c>
      <c r="C182" s="225">
        <f t="shared" si="81"/>
        <v>28</v>
      </c>
      <c r="D182" s="11" t="s">
        <v>5180</v>
      </c>
      <c r="E182" s="358" t="s">
        <v>1696</v>
      </c>
      <c r="F182" s="158" t="s">
        <v>5910</v>
      </c>
      <c r="G182" s="132" t="str">
        <f t="shared" si="82"/>
        <v>16</v>
      </c>
      <c r="H182" s="225">
        <v>28</v>
      </c>
      <c r="I182" s="225">
        <f t="shared" si="83"/>
        <v>28</v>
      </c>
      <c r="J182" s="131"/>
      <c r="K182" s="132" t="s">
        <v>1749</v>
      </c>
      <c r="L182" s="132">
        <v>81</v>
      </c>
      <c r="M182" s="134" t="s">
        <v>3422</v>
      </c>
      <c r="N182" s="226">
        <v>15645</v>
      </c>
      <c r="O182" s="226">
        <v>0</v>
      </c>
      <c r="P182" s="227">
        <v>15645</v>
      </c>
      <c r="Q182" s="228">
        <f t="shared" si="104"/>
        <v>14197.272727272726</v>
      </c>
      <c r="R182" s="143">
        <f t="shared" si="105"/>
        <v>0.14561055260293262</v>
      </c>
      <c r="S182" s="192">
        <v>1074475789</v>
      </c>
      <c r="T182" s="285" t="s">
        <v>6672</v>
      </c>
      <c r="U182" s="189">
        <f t="shared" si="86"/>
        <v>15735</v>
      </c>
      <c r="W182" s="229">
        <v>15735</v>
      </c>
      <c r="X182" s="135">
        <f t="shared" si="87"/>
        <v>12130</v>
      </c>
      <c r="Y182" s="230">
        <f t="shared" si="88"/>
        <v>14279.090909090908</v>
      </c>
      <c r="Z182" s="141">
        <f t="shared" si="89"/>
        <v>8.3477149248961435E-2</v>
      </c>
      <c r="AA182" s="136">
        <f t="shared" si="90"/>
        <v>0.15050614375756027</v>
      </c>
      <c r="AB182" s="144" t="s">
        <v>14114</v>
      </c>
      <c r="AC182" s="144"/>
      <c r="AD182" s="184">
        <f t="shared" si="117"/>
        <v>15426</v>
      </c>
      <c r="AE182" s="182">
        <f t="shared" si="118"/>
        <v>16951</v>
      </c>
      <c r="AF182" s="128">
        <f t="shared" si="106"/>
        <v>1525.59</v>
      </c>
      <c r="AG182" s="129">
        <f t="shared" si="107"/>
        <v>309.58999999999992</v>
      </c>
      <c r="AH182" s="130">
        <f t="shared" si="108"/>
        <v>1.826381924370243E-2</v>
      </c>
      <c r="AI182" s="137">
        <f t="shared" si="109"/>
        <v>1216</v>
      </c>
      <c r="AJ182" s="138">
        <f t="shared" si="110"/>
        <v>7.1736180756297563E-2</v>
      </c>
      <c r="AK182" s="138">
        <f t="shared" si="111"/>
        <v>0.13224232451385784</v>
      </c>
      <c r="AM182" s="11">
        <f t="shared" si="112"/>
        <v>13730.9</v>
      </c>
      <c r="AN182" s="412">
        <f t="shared" si="113"/>
        <v>12457.181818181816</v>
      </c>
      <c r="AO182" s="412">
        <f t="shared" si="114"/>
        <v>327.1818181818162</v>
      </c>
      <c r="AP182" s="413">
        <f t="shared" si="115"/>
        <v>2.626451335118828E-2</v>
      </c>
      <c r="AQ182" s="192">
        <v>2156016159268</v>
      </c>
      <c r="AR182" s="192">
        <f>VLOOKUP(AQ:AQ,[1]MICHELIN!$B:$O,2,0)</f>
        <v>4985009705223</v>
      </c>
      <c r="AS182" s="192" t="str">
        <f>VLOOKUP(AQ:AQ,[1]MICHELIN!$B:$O,3,0)</f>
        <v>184283</v>
      </c>
      <c r="AT182" s="231" t="str">
        <f>VLOOKUP(AQ:AQ,[1]MICHELIN!$B:$O,4,0)</f>
        <v>PRIMACY 4+</v>
      </c>
      <c r="AU182" s="231" t="str">
        <f>VLOOKUP(AQ:AQ,[1]MICHELIN!$B:$O,5,0)</f>
        <v>215/60R16 99V XL</v>
      </c>
      <c r="AV182" s="232" t="str">
        <f>VLOOKUP(AQ:AQ,[1]MICHELIN!$B:$O,6,0)</f>
        <v>215/60R16</v>
      </c>
      <c r="AW182" s="232">
        <f>VLOOKUP(AQ:AQ,[1]MICHELIN!$B:$O,7,0)</f>
        <v>28200</v>
      </c>
      <c r="AX182" s="233">
        <f>VLOOKUP(AQ:AQ,[1]MICHELIN!$B:$K,8,0)</f>
        <v>12130</v>
      </c>
      <c r="AY182" s="233">
        <f>VLOOKUP(AQ:AQ,[1]MICHELIN!$B:$K,9,0)</f>
        <v>28</v>
      </c>
      <c r="AZ182" s="233">
        <f>VLOOKUP(AQ:AQ,[1]MICHELIN!$B:$K,10,0)</f>
        <v>28</v>
      </c>
      <c r="BA182" s="233">
        <f>VLOOKUP(AQ:AQ,[1]MICHELIN!$B:$O,11,0)</f>
        <v>16900</v>
      </c>
      <c r="BB182" s="233">
        <f>VLOOKUP(AQ:AQ,[1]MICHELIN!$B:$O,12,0)</f>
        <v>14409.090909090908</v>
      </c>
      <c r="BC182" s="233">
        <f t="shared" si="101"/>
        <v>1050</v>
      </c>
      <c r="BD182" s="204" t="s">
        <v>3387</v>
      </c>
      <c r="BE182" s="192" t="s">
        <v>2885</v>
      </c>
      <c r="BF182" s="133" t="str">
        <f>IFERROR(VLOOKUP(BE:BE,Q商品!B:E,4,0),"")</f>
        <v>23年製 PRIMACY 4+（プライマシー4+） 215/60R16 99V XL サマータイヤ 最短当日発送</v>
      </c>
      <c r="BG182" s="133" t="str">
        <f>IFERROR(VLOOKUP(AQ:AQ,在庫!B:M,12,0),"")</f>
        <v>2023年製</v>
      </c>
      <c r="BH182" s="133">
        <f>IFERROR(VLOOKUP(AQ:AQ,在庫!B:L,10,0),"")</f>
        <v>4</v>
      </c>
      <c r="BI182" s="234">
        <f>VLOOKUP(AQ:AQ,[1]MICHELIN!$B:$AH,32,0)</f>
        <v>654731200</v>
      </c>
      <c r="BJ182" s="234">
        <f>VLOOKUP(AQ:AQ,[1]MICHELIN!$B:$AH,33,0)</f>
        <v>654731424</v>
      </c>
      <c r="BK182" s="191"/>
      <c r="BL182" s="191"/>
      <c r="BM182" s="191"/>
      <c r="BN182" s="191"/>
      <c r="BO182" s="191"/>
      <c r="BP182" s="191"/>
      <c r="BQ182" s="191"/>
      <c r="BR182" s="191"/>
      <c r="BS182" s="191"/>
      <c r="BT182" s="191"/>
      <c r="BU182" s="191"/>
      <c r="BV182" s="191"/>
      <c r="BW182" s="191"/>
      <c r="BX182" s="191"/>
    </row>
    <row r="183" spans="1:77" s="11" customFormat="1" ht="19.5" customHeight="1">
      <c r="A183" s="11">
        <f t="shared" si="79"/>
        <v>1</v>
      </c>
      <c r="B183" s="239">
        <f t="shared" si="80"/>
        <v>2156516159256</v>
      </c>
      <c r="C183" s="225">
        <f t="shared" si="81"/>
        <v>21</v>
      </c>
      <c r="D183" s="11" t="s">
        <v>4059</v>
      </c>
      <c r="E183" s="358" t="s">
        <v>1694</v>
      </c>
      <c r="F183" s="158" t="s">
        <v>5911</v>
      </c>
      <c r="G183" s="132" t="str">
        <f t="shared" si="82"/>
        <v>16</v>
      </c>
      <c r="H183" s="225">
        <v>16</v>
      </c>
      <c r="I183" s="225">
        <f t="shared" si="83"/>
        <v>16</v>
      </c>
      <c r="J183" s="131"/>
      <c r="K183" s="132" t="s">
        <v>1749</v>
      </c>
      <c r="L183" s="132">
        <v>82</v>
      </c>
      <c r="M183" s="134" t="s">
        <v>3422</v>
      </c>
      <c r="N183" s="226" t="s">
        <v>6246</v>
      </c>
      <c r="O183" s="226">
        <v>0</v>
      </c>
      <c r="P183" s="227">
        <v>15645</v>
      </c>
      <c r="Q183" s="228">
        <f t="shared" si="104"/>
        <v>14203.636363636362</v>
      </c>
      <c r="R183" s="143">
        <f t="shared" si="105"/>
        <v>0.15514592933947763</v>
      </c>
      <c r="S183" s="192">
        <v>1074475788</v>
      </c>
      <c r="T183" s="285" t="s">
        <v>6674</v>
      </c>
      <c r="U183" s="189">
        <f t="shared" si="86"/>
        <v>15645</v>
      </c>
      <c r="W183" s="229">
        <v>15645</v>
      </c>
      <c r="X183" s="135">
        <f t="shared" si="87"/>
        <v>12000</v>
      </c>
      <c r="Y183" s="230">
        <f t="shared" si="88"/>
        <v>14203.636363636362</v>
      </c>
      <c r="Z183" s="141">
        <f t="shared" si="89"/>
        <v>7.7277085330776707E-2</v>
      </c>
      <c r="AA183" s="136">
        <f t="shared" si="90"/>
        <v>0.15514592933947763</v>
      </c>
      <c r="AB183" s="144" t="s">
        <v>14114</v>
      </c>
      <c r="AC183" s="144"/>
      <c r="AD183" s="184">
        <f t="shared" si="117"/>
        <v>15338</v>
      </c>
      <c r="AE183" s="182">
        <f t="shared" si="118"/>
        <v>16854</v>
      </c>
      <c r="AF183" s="128">
        <f t="shared" si="106"/>
        <v>1516.86</v>
      </c>
      <c r="AG183" s="129">
        <f t="shared" si="107"/>
        <v>307.8599999999999</v>
      </c>
      <c r="AH183" s="130">
        <f t="shared" si="108"/>
        <v>1.8266286934852254E-2</v>
      </c>
      <c r="AI183" s="137">
        <f t="shared" si="109"/>
        <v>1209</v>
      </c>
      <c r="AJ183" s="138">
        <f t="shared" si="110"/>
        <v>7.1733713065147739E-2</v>
      </c>
      <c r="AK183" s="138">
        <f t="shared" si="111"/>
        <v>0.13687964240462538</v>
      </c>
      <c r="AM183" s="11">
        <f t="shared" si="112"/>
        <v>13652.6</v>
      </c>
      <c r="AN183" s="412">
        <f t="shared" si="113"/>
        <v>12392.363636363636</v>
      </c>
      <c r="AO183" s="412">
        <f t="shared" si="114"/>
        <v>392.36363636363603</v>
      </c>
      <c r="AP183" s="413">
        <f t="shared" si="115"/>
        <v>3.1661727163355705E-2</v>
      </c>
      <c r="AQ183" s="192">
        <v>2156516159256</v>
      </c>
      <c r="AR183" s="192">
        <f>VLOOKUP(AQ:AQ,[1]MICHELIN!$B:$O,2,0)</f>
        <v>4985009705261</v>
      </c>
      <c r="AS183" s="192" t="str">
        <f>VLOOKUP(AQ:AQ,[1]MICHELIN!$B:$O,3,0)</f>
        <v>734540</v>
      </c>
      <c r="AT183" s="231" t="str">
        <f>VLOOKUP(AQ:AQ,[1]MICHELIN!$B:$O,4,0)</f>
        <v>PRIMACY 4+</v>
      </c>
      <c r="AU183" s="231" t="str">
        <f>VLOOKUP(AQ:AQ,[1]MICHELIN!$B:$O,5,0)</f>
        <v>215/65R16 102V XL</v>
      </c>
      <c r="AV183" s="232" t="str">
        <f>VLOOKUP(AQ:AQ,[1]MICHELIN!$B:$O,6,0)</f>
        <v>215/65R16</v>
      </c>
      <c r="AW183" s="232">
        <f>VLOOKUP(AQ:AQ,[1]MICHELIN!$B:$O,7,0)</f>
        <v>27900</v>
      </c>
      <c r="AX183" s="233">
        <f>VLOOKUP(AQ:AQ,[1]MICHELIN!$B:$K,8,0)</f>
        <v>12000</v>
      </c>
      <c r="AY183" s="233">
        <f>VLOOKUP(AQ:AQ,[1]MICHELIN!$B:$K,9,0)</f>
        <v>21</v>
      </c>
      <c r="AZ183" s="233">
        <f>VLOOKUP(AQ:AQ,[1]MICHELIN!$B:$K,10,0)</f>
        <v>16</v>
      </c>
      <c r="BA183" s="233">
        <f>VLOOKUP(AQ:AQ,[1]MICHELIN!$B:$O,11,0)</f>
        <v>16880</v>
      </c>
      <c r="BB183" s="233">
        <f>VLOOKUP(AQ:AQ,[1]MICHELIN!$B:$O,12,0)</f>
        <v>14390.90909090909</v>
      </c>
      <c r="BC183" s="233">
        <f t="shared" si="101"/>
        <v>1050</v>
      </c>
      <c r="BD183" s="204" t="s">
        <v>3387</v>
      </c>
      <c r="BE183" s="192" t="s">
        <v>2886</v>
      </c>
      <c r="BF183" s="133" t="str">
        <f>IFERROR(VLOOKUP(BE:BE,Q商品!B:E,4,0),"")</f>
        <v>23年製 PRIMACY 4+（プライマシー4+） 215/65R16 102V XL サマータイヤ 最短当日発送</v>
      </c>
      <c r="BG183" s="133" t="str">
        <f>IFERROR(VLOOKUP(AQ:AQ,在庫!B:M,12,0),"")</f>
        <v>2023年製</v>
      </c>
      <c r="BH183" s="133">
        <f>IFERROR(VLOOKUP(AQ:AQ,在庫!B:L,10,0),"")</f>
        <v>3</v>
      </c>
      <c r="BI183" s="234" t="str">
        <f>VLOOKUP(AQ:AQ,[1]MICHELIN!$B:$AH,32,0)</f>
        <v>×</v>
      </c>
      <c r="BJ183" s="234" t="str">
        <f>VLOOKUP(AQ:AQ,[1]MICHELIN!$B:$AH,33,0)</f>
        <v>×</v>
      </c>
      <c r="BK183" s="191"/>
      <c r="BL183" s="191"/>
      <c r="BM183" s="191"/>
      <c r="BN183" s="191"/>
      <c r="BO183" s="191"/>
      <c r="BP183" s="191"/>
      <c r="BQ183" s="191"/>
      <c r="BR183" s="191"/>
      <c r="BS183" s="191"/>
      <c r="BT183" s="191"/>
      <c r="BU183" s="191"/>
      <c r="BV183" s="191"/>
      <c r="BW183" s="191"/>
      <c r="BX183" s="191"/>
    </row>
    <row r="184" spans="1:77" s="11" customFormat="1" ht="19.5" customHeight="1">
      <c r="A184" s="11">
        <f t="shared" si="79"/>
        <v>1</v>
      </c>
      <c r="B184" s="239">
        <f t="shared" si="80"/>
        <v>2255017159663</v>
      </c>
      <c r="C184" s="225">
        <f t="shared" si="81"/>
        <v>0</v>
      </c>
      <c r="D184" s="11" t="s">
        <v>4059</v>
      </c>
      <c r="E184" s="358" t="s">
        <v>7859</v>
      </c>
      <c r="F184" s="158" t="s">
        <v>7110</v>
      </c>
      <c r="G184" s="132" t="str">
        <f t="shared" si="82"/>
        <v>17</v>
      </c>
      <c r="H184" s="225">
        <v>1</v>
      </c>
      <c r="I184" s="225">
        <f t="shared" si="83"/>
        <v>1</v>
      </c>
      <c r="J184" s="131"/>
      <c r="K184" s="132" t="s">
        <v>1749</v>
      </c>
      <c r="L184" s="132">
        <v>83</v>
      </c>
      <c r="M184" s="134"/>
      <c r="N184" s="226"/>
      <c r="O184" s="226"/>
      <c r="P184" s="227"/>
      <c r="Q184" s="228">
        <f t="shared" si="104"/>
        <v>0</v>
      </c>
      <c r="R184" s="143" t="str">
        <f t="shared" si="105"/>
        <v/>
      </c>
      <c r="S184" s="192"/>
      <c r="T184" s="285"/>
      <c r="U184" s="189">
        <f t="shared" si="86"/>
        <v>0</v>
      </c>
      <c r="W184" s="229"/>
      <c r="X184" s="135">
        <f t="shared" si="87"/>
        <v>16526</v>
      </c>
      <c r="Y184" s="230">
        <f t="shared" si="88"/>
        <v>0</v>
      </c>
      <c r="Z184" s="141" t="str">
        <f t="shared" si="89"/>
        <v/>
      </c>
      <c r="AA184" s="136" t="str">
        <f t="shared" si="90"/>
        <v/>
      </c>
      <c r="AB184" s="144" t="s">
        <v>14049</v>
      </c>
      <c r="AC184" s="144"/>
      <c r="AD184" s="184">
        <f t="shared" si="117"/>
        <v>0</v>
      </c>
      <c r="AE184" s="182">
        <f t="shared" si="118"/>
        <v>0</v>
      </c>
      <c r="AF184" s="128">
        <f t="shared" si="106"/>
        <v>0</v>
      </c>
      <c r="AG184" s="129">
        <f t="shared" si="107"/>
        <v>0</v>
      </c>
      <c r="AH184" s="130" t="str">
        <f t="shared" si="108"/>
        <v/>
      </c>
      <c r="AI184" s="137">
        <f t="shared" si="109"/>
        <v>0</v>
      </c>
      <c r="AJ184" s="138" t="str">
        <f t="shared" si="110"/>
        <v/>
      </c>
      <c r="AK184" s="138" t="str">
        <f t="shared" si="111"/>
        <v/>
      </c>
      <c r="AM184" s="11">
        <f t="shared" si="112"/>
        <v>0</v>
      </c>
      <c r="AN184" s="412">
        <f t="shared" si="113"/>
        <v>0</v>
      </c>
      <c r="AO184" s="412">
        <f t="shared" si="114"/>
        <v>-16526</v>
      </c>
      <c r="AP184" s="413" t="e">
        <f t="shared" si="115"/>
        <v>#DIV/0!</v>
      </c>
      <c r="AQ184" s="192">
        <v>2255017159663</v>
      </c>
      <c r="AR184" s="192" t="str">
        <f>VLOOKUP(AQ:AQ,[1]MICHELIN!$B:$O,2,0)</f>
        <v/>
      </c>
      <c r="AS184" s="192" t="str">
        <f>VLOOKUP(AQ:AQ,[1]MICHELIN!$B:$O,3,0)</f>
        <v/>
      </c>
      <c r="AT184" s="231" t="str">
        <f>VLOOKUP(AQ:AQ,[1]MICHELIN!$B:$O,4,0)</f>
        <v>PRIMACY 4+（並行）</v>
      </c>
      <c r="AU184" s="231" t="str">
        <f>VLOOKUP(AQ:AQ,[1]MICHELIN!$B:$O,5,0)</f>
        <v>225/50R17 94Y</v>
      </c>
      <c r="AV184" s="232" t="str">
        <f>VLOOKUP(AQ:AQ,[1]MICHELIN!$B:$O,6,0)</f>
        <v>225/50R17</v>
      </c>
      <c r="AW184" s="232" t="str">
        <f>VLOOKUP(AQ:AQ,[1]MICHELIN!$B:$O,7,0)</f>
        <v/>
      </c>
      <c r="AX184" s="233">
        <f>VLOOKUP(AQ:AQ,[1]MICHELIN!$B:$K,8,0)</f>
        <v>16526</v>
      </c>
      <c r="AY184" s="233">
        <f>VLOOKUP(AQ:AQ,[1]MICHELIN!$B:$K,9,0)</f>
        <v>0</v>
      </c>
      <c r="AZ184" s="233">
        <f>VLOOKUP(AQ:AQ,[1]MICHELIN!$B:$K,10,0)</f>
        <v>1</v>
      </c>
      <c r="BA184" s="233">
        <f>VLOOKUP(AQ:AQ,[1]MICHELIN!$B:$O,11,0)</f>
        <v>22480</v>
      </c>
      <c r="BB184" s="233">
        <f>VLOOKUP(AQ:AQ,[1]MICHELIN!$B:$O,12,0)</f>
        <v>19481.81818181818</v>
      </c>
      <c r="BC184" s="233">
        <f t="shared" si="101"/>
        <v>1050</v>
      </c>
      <c r="BD184" s="204" t="s">
        <v>3388</v>
      </c>
      <c r="BE184" s="192"/>
      <c r="BF184" s="133" t="str">
        <f>IFERROR(VLOOKUP(BE:BE,Q商品!B:E,4,0),"")</f>
        <v/>
      </c>
      <c r="BG184" s="133" t="str">
        <f>IFERROR(VLOOKUP(AQ:AQ,在庫!B:M,12,0),"")</f>
        <v>2022年製</v>
      </c>
      <c r="BH184" s="133">
        <f>IFERROR(VLOOKUP(AQ:AQ,在庫!B:L,10,0),"")</f>
        <v>1</v>
      </c>
      <c r="BI184" s="234">
        <f>VLOOKUP(AQ:AQ,[1]MICHELIN!$B:$AH,32,0)</f>
        <v>620994295</v>
      </c>
      <c r="BJ184" s="234">
        <f>VLOOKUP(AQ:AQ,[1]MICHELIN!$B:$AH,33,0)</f>
        <v>620994297</v>
      </c>
      <c r="BK184" s="191"/>
      <c r="BL184" s="191"/>
      <c r="BM184" s="191"/>
      <c r="BN184" s="191"/>
      <c r="BO184" s="191"/>
      <c r="BP184" s="191"/>
      <c r="BQ184" s="191"/>
      <c r="BR184" s="191"/>
      <c r="BS184" s="191"/>
      <c r="BT184" s="191"/>
      <c r="BU184" s="191"/>
      <c r="BV184" s="191"/>
      <c r="BW184" s="191"/>
      <c r="BX184" s="191"/>
    </row>
    <row r="185" spans="1:77" s="11" customFormat="1" ht="19.5" customHeight="1">
      <c r="A185" s="11">
        <f t="shared" si="79"/>
        <v>1</v>
      </c>
      <c r="B185" s="239">
        <f t="shared" si="80"/>
        <v>2454519159175</v>
      </c>
      <c r="C185" s="225">
        <f t="shared" si="81"/>
        <v>0</v>
      </c>
      <c r="D185" s="11" t="s">
        <v>4059</v>
      </c>
      <c r="E185" s="358" t="s">
        <v>7659</v>
      </c>
      <c r="F185" s="158" t="s">
        <v>7111</v>
      </c>
      <c r="G185" s="132" t="str">
        <f t="shared" si="82"/>
        <v>19</v>
      </c>
      <c r="H185" s="225">
        <v>4</v>
      </c>
      <c r="I185" s="225">
        <f t="shared" si="83"/>
        <v>4</v>
      </c>
      <c r="J185" s="131"/>
      <c r="K185" s="132" t="s">
        <v>1749</v>
      </c>
      <c r="L185" s="132">
        <v>84</v>
      </c>
      <c r="M185" s="134"/>
      <c r="N185" s="226"/>
      <c r="O185" s="226"/>
      <c r="P185" s="227"/>
      <c r="Q185" s="228">
        <f t="shared" si="104"/>
        <v>0</v>
      </c>
      <c r="R185" s="143" t="str">
        <f t="shared" si="105"/>
        <v/>
      </c>
      <c r="S185" s="192"/>
      <c r="T185" s="285"/>
      <c r="U185" s="189">
        <f t="shared" si="86"/>
        <v>0</v>
      </c>
      <c r="W185" s="229"/>
      <c r="X185" s="135">
        <f t="shared" si="87"/>
        <v>25290</v>
      </c>
      <c r="Y185" s="230">
        <f t="shared" si="88"/>
        <v>0</v>
      </c>
      <c r="Z185" s="141" t="str">
        <f t="shared" si="89"/>
        <v/>
      </c>
      <c r="AA185" s="136" t="str">
        <f t="shared" si="90"/>
        <v/>
      </c>
      <c r="AB185" s="144" t="s">
        <v>14114</v>
      </c>
      <c r="AC185" s="144"/>
      <c r="AD185" s="184">
        <f t="shared" si="117"/>
        <v>0</v>
      </c>
      <c r="AE185" s="182">
        <f t="shared" si="118"/>
        <v>0</v>
      </c>
      <c r="AF185" s="128">
        <f t="shared" si="106"/>
        <v>0</v>
      </c>
      <c r="AG185" s="129">
        <f t="shared" si="107"/>
        <v>0</v>
      </c>
      <c r="AH185" s="130" t="str">
        <f t="shared" si="108"/>
        <v/>
      </c>
      <c r="AI185" s="137">
        <f t="shared" si="109"/>
        <v>0</v>
      </c>
      <c r="AJ185" s="138" t="str">
        <f t="shared" si="110"/>
        <v/>
      </c>
      <c r="AK185" s="138" t="str">
        <f t="shared" si="111"/>
        <v/>
      </c>
      <c r="AM185" s="11">
        <f t="shared" si="112"/>
        <v>0</v>
      </c>
      <c r="AN185" s="412">
        <f t="shared" si="113"/>
        <v>0</v>
      </c>
      <c r="AO185" s="412">
        <f t="shared" si="114"/>
        <v>-25290</v>
      </c>
      <c r="AP185" s="413" t="e">
        <f t="shared" si="115"/>
        <v>#DIV/0!</v>
      </c>
      <c r="AQ185" s="192">
        <v>2454519159175</v>
      </c>
      <c r="AR185" s="192">
        <f>VLOOKUP(AQ:AQ,[1]MICHELIN!$B:$O,2,0)</f>
        <v>4985009704769</v>
      </c>
      <c r="AS185" s="192" t="str">
        <f>VLOOKUP(AQ:AQ,[1]MICHELIN!$B:$O,3,0)</f>
        <v>697159</v>
      </c>
      <c r="AT185" s="231" t="str">
        <f>VLOOKUP(AQ:AQ,[1]MICHELIN!$B:$O,4,0)</f>
        <v>E・PRIMACY</v>
      </c>
      <c r="AU185" s="231" t="str">
        <f>VLOOKUP(AQ:AQ,[1]MICHELIN!$B:$O,5,0)</f>
        <v>245/45R19 102Y XL ★MO</v>
      </c>
      <c r="AV185" s="232" t="str">
        <f>VLOOKUP(AQ:AQ,[1]MICHELIN!$B:$O,6,0)</f>
        <v>245/45R19</v>
      </c>
      <c r="AW185" s="232">
        <f>VLOOKUP(AQ:AQ,[1]MICHELIN!$B:$O,7,0)</f>
        <v>58800</v>
      </c>
      <c r="AX185" s="233">
        <f>VLOOKUP(AQ:AQ,[1]MICHELIN!$B:$K,8,0)</f>
        <v>25290</v>
      </c>
      <c r="AY185" s="233">
        <f>VLOOKUP(AQ:AQ,[1]MICHELIN!$B:$K,9,0)</f>
        <v>0</v>
      </c>
      <c r="AZ185" s="233">
        <f>VLOOKUP(AQ:AQ,[1]MICHELIN!$B:$K,10,0)</f>
        <v>4</v>
      </c>
      <c r="BA185" s="233">
        <f>VLOOKUP(AQ:AQ,[1]MICHELIN!$B:$O,11,0)</f>
        <v>0</v>
      </c>
      <c r="BB185" s="233">
        <f>VLOOKUP(AQ:AQ,[1]MICHELIN!$B:$O,12,0)</f>
        <v>-954.5454545454545</v>
      </c>
      <c r="BC185" s="233">
        <f t="shared" si="101"/>
        <v>1050</v>
      </c>
      <c r="BD185" s="204" t="s">
        <v>3387</v>
      </c>
      <c r="BE185" s="192"/>
      <c r="BF185" s="133" t="str">
        <f>IFERROR(VLOOKUP(BE:BE,Q商品!B:E,4,0),"")</f>
        <v/>
      </c>
      <c r="BG185" s="133" t="str">
        <f>IFERROR(VLOOKUP(AQ:AQ,在庫!B:M,12,0),"")</f>
        <v>2022年製</v>
      </c>
      <c r="BH185" s="133">
        <f>IFERROR(VLOOKUP(AQ:AQ,在庫!B:L,10,0),"")</f>
        <v>1</v>
      </c>
      <c r="BI185" s="234" t="str">
        <f>VLOOKUP(AQ:AQ,[1]MICHELIN!$B:$AH,32,0)</f>
        <v/>
      </c>
      <c r="BJ185" s="234" t="str">
        <f>VLOOKUP(AQ:AQ,[1]MICHELIN!$B:$AH,33,0)</f>
        <v/>
      </c>
      <c r="BK185" s="191"/>
      <c r="BL185" s="191"/>
      <c r="BM185" s="191"/>
      <c r="BN185" s="191"/>
      <c r="BO185" s="191"/>
      <c r="BP185" s="191"/>
      <c r="BQ185" s="191"/>
      <c r="BR185" s="191"/>
      <c r="BS185" s="191"/>
      <c r="BT185" s="191"/>
      <c r="BU185" s="191"/>
      <c r="BV185" s="191"/>
      <c r="BW185" s="191"/>
      <c r="BX185" s="191"/>
    </row>
    <row r="186" spans="1:77" s="11" customFormat="1" ht="19.5" customHeight="1">
      <c r="A186" s="11">
        <f t="shared" si="79"/>
        <v>1</v>
      </c>
      <c r="B186" s="239">
        <f t="shared" si="80"/>
        <v>2256016159043</v>
      </c>
      <c r="C186" s="225">
        <f t="shared" si="81"/>
        <v>10</v>
      </c>
      <c r="D186" s="11" t="s">
        <v>5180</v>
      </c>
      <c r="E186" s="358" t="s">
        <v>5178</v>
      </c>
      <c r="F186" s="158" t="s">
        <v>7133</v>
      </c>
      <c r="G186" s="132" t="str">
        <f t="shared" si="82"/>
        <v>16</v>
      </c>
      <c r="H186" s="225">
        <v>0</v>
      </c>
      <c r="I186" s="225">
        <f t="shared" si="83"/>
        <v>0</v>
      </c>
      <c r="J186" s="131"/>
      <c r="K186" s="132" t="s">
        <v>5184</v>
      </c>
      <c r="L186" s="132">
        <v>85</v>
      </c>
      <c r="M186" s="134"/>
      <c r="N186" s="226"/>
      <c r="O186" s="226"/>
      <c r="P186" s="227"/>
      <c r="Q186" s="228">
        <f t="shared" si="104"/>
        <v>-9.0909090909090899</v>
      </c>
      <c r="R186" s="143">
        <f t="shared" si="105"/>
        <v>1367.2000000000003</v>
      </c>
      <c r="S186" s="192">
        <v>1074476478</v>
      </c>
      <c r="T186" s="285" t="s">
        <v>6675</v>
      </c>
      <c r="U186" s="189">
        <f t="shared" si="86"/>
        <v>0</v>
      </c>
      <c r="W186" s="229"/>
      <c r="X186" s="135">
        <f t="shared" si="87"/>
        <v>12420</v>
      </c>
      <c r="Y186" s="230">
        <f t="shared" si="88"/>
        <v>-9.0909090909090899</v>
      </c>
      <c r="Z186" s="141" t="str">
        <f t="shared" si="89"/>
        <v/>
      </c>
      <c r="AA186" s="136">
        <f t="shared" si="90"/>
        <v>1367.2000000000003</v>
      </c>
      <c r="AB186" s="144"/>
      <c r="AC186" s="144"/>
      <c r="AD186" s="184">
        <f t="shared" si="117"/>
        <v>0</v>
      </c>
      <c r="AE186" s="182">
        <f t="shared" si="118"/>
        <v>0</v>
      </c>
      <c r="AF186" s="128">
        <f t="shared" si="106"/>
        <v>0</v>
      </c>
      <c r="AG186" s="129">
        <f t="shared" si="107"/>
        <v>0</v>
      </c>
      <c r="AH186" s="130" t="str">
        <f t="shared" si="108"/>
        <v/>
      </c>
      <c r="AI186" s="137">
        <f t="shared" si="109"/>
        <v>0</v>
      </c>
      <c r="AJ186" s="138" t="str">
        <f t="shared" si="110"/>
        <v/>
      </c>
      <c r="AK186" s="138" t="str">
        <f t="shared" si="111"/>
        <v/>
      </c>
      <c r="AL186" s="11" t="s">
        <v>13397</v>
      </c>
      <c r="AM186" s="11">
        <f t="shared" si="112"/>
        <v>0</v>
      </c>
      <c r="AN186" s="412">
        <f t="shared" si="113"/>
        <v>-9.0909090909090899</v>
      </c>
      <c r="AO186" s="412">
        <f t="shared" si="114"/>
        <v>-12429.09090909091</v>
      </c>
      <c r="AP186" s="413">
        <f t="shared" si="115"/>
        <v>1367.2000000000003</v>
      </c>
      <c r="AQ186" s="192">
        <v>2256016159043</v>
      </c>
      <c r="AR186" s="192">
        <f>VLOOKUP(AQ:AQ,[1]MICHELIN!$B:$O,2,0)</f>
        <v>4985009700532</v>
      </c>
      <c r="AS186" s="192" t="str">
        <f>VLOOKUP(AQ:AQ,[1]MICHELIN!$B:$O,3,0)</f>
        <v>712040</v>
      </c>
      <c r="AT186" s="231" t="str">
        <f>VLOOKUP(AQ:AQ,[1]MICHELIN!$B:$O,4,0)</f>
        <v>PRIMACY4</v>
      </c>
      <c r="AU186" s="231" t="str">
        <f>VLOOKUP(AQ:AQ,[1]MICHELIN!$B:$O,5,0)</f>
        <v>225/60R16 98W（在庫限り）</v>
      </c>
      <c r="AV186" s="232" t="str">
        <f>VLOOKUP(AQ:AQ,[1]MICHELIN!$B:$O,6,0)</f>
        <v>225/60R16</v>
      </c>
      <c r="AW186" s="232">
        <f>VLOOKUP(AQ:AQ,[1]MICHELIN!$B:$O,7,0)</f>
        <v>27600</v>
      </c>
      <c r="AX186" s="233">
        <f>VLOOKUP(AQ:AQ,[1]MICHELIN!$B:$K,8,0)</f>
        <v>12420</v>
      </c>
      <c r="AY186" s="233">
        <f>VLOOKUP(AQ:AQ,[1]MICHELIN!$B:$K,9,0)</f>
        <v>10</v>
      </c>
      <c r="AZ186" s="233">
        <f>VLOOKUP(AQ:AQ,[1]MICHELIN!$B:$K,10,0)</f>
        <v>0</v>
      </c>
      <c r="BA186" s="233">
        <f>VLOOKUP(AQ:AQ,[1]MICHELIN!$B:$O,11,0)</f>
        <v>17400</v>
      </c>
      <c r="BB186" s="233">
        <f>VLOOKUP(AQ:AQ,[1]MICHELIN!$B:$O,12,0)</f>
        <v>14863.636363636362</v>
      </c>
      <c r="BC186" s="233">
        <f t="shared" si="101"/>
        <v>1050</v>
      </c>
      <c r="BD186" s="204"/>
      <c r="BE186" s="195" t="s">
        <v>5172</v>
      </c>
      <c r="BF186" s="133" t="str">
        <f>IFERROR(VLOOKUP(BE:BE,Q商品!B:E,4,0),"")</f>
        <v>2023年製 Primacy 4 225/60R16 98W サマータイヤ 最短当日発送</v>
      </c>
      <c r="BG186" s="133" t="str">
        <f>IFERROR(VLOOKUP(AQ:AQ,在庫!B:M,12,0),"")</f>
        <v/>
      </c>
      <c r="BH186" s="133" t="str">
        <f>IFERROR(VLOOKUP(AQ:AQ,在庫!B:L,10,0),"")</f>
        <v/>
      </c>
      <c r="BI186" s="234">
        <f>VLOOKUP(AQ:AQ,[1]MICHELIN!$B:$AH,32,0)</f>
        <v>605880309</v>
      </c>
      <c r="BJ186" s="234">
        <f>VLOOKUP(AQ:AQ,[1]MICHELIN!$B:$AH,33,0)</f>
        <v>605880364</v>
      </c>
      <c r="BK186" s="191"/>
      <c r="BL186" s="191"/>
      <c r="BM186" s="191"/>
      <c r="BN186" s="191"/>
      <c r="BO186" s="191"/>
      <c r="BP186" s="191"/>
      <c r="BQ186" s="191"/>
      <c r="BR186" s="191"/>
      <c r="BS186" s="191"/>
      <c r="BT186" s="191"/>
      <c r="BU186" s="191"/>
      <c r="BV186" s="191"/>
      <c r="BW186" s="191"/>
      <c r="BX186" s="191"/>
    </row>
    <row r="187" spans="1:77" s="11" customFormat="1" ht="19.5" customHeight="1">
      <c r="A187" s="11">
        <f t="shared" si="79"/>
        <v>1</v>
      </c>
      <c r="B187" s="239">
        <f t="shared" si="80"/>
        <v>2255018159259</v>
      </c>
      <c r="C187" s="225">
        <f t="shared" si="81"/>
        <v>32</v>
      </c>
      <c r="D187" s="11" t="s">
        <v>4059</v>
      </c>
      <c r="E187" s="358" t="s">
        <v>7374</v>
      </c>
      <c r="F187" s="158" t="s">
        <v>7446</v>
      </c>
      <c r="G187" s="132" t="str">
        <f t="shared" si="82"/>
        <v>18</v>
      </c>
      <c r="H187" s="225">
        <v>26</v>
      </c>
      <c r="I187" s="225">
        <f t="shared" si="83"/>
        <v>26</v>
      </c>
      <c r="J187" s="131"/>
      <c r="K187" s="132" t="s">
        <v>5184</v>
      </c>
      <c r="L187" s="132">
        <v>86</v>
      </c>
      <c r="M187" s="134"/>
      <c r="N187" s="226"/>
      <c r="O187" s="226"/>
      <c r="P187" s="227"/>
      <c r="Q187" s="228">
        <f t="shared" si="104"/>
        <v>-29.09090909090909</v>
      </c>
      <c r="R187" s="143">
        <f t="shared" si="105"/>
        <v>557.875</v>
      </c>
      <c r="S187" s="192" t="s">
        <v>7376</v>
      </c>
      <c r="T187" s="285" t="s">
        <v>7377</v>
      </c>
      <c r="U187" s="189">
        <f t="shared" si="86"/>
        <v>26000</v>
      </c>
      <c r="W187" s="229">
        <v>26000</v>
      </c>
      <c r="X187" s="135">
        <f t="shared" si="87"/>
        <v>16200</v>
      </c>
      <c r="Y187" s="230">
        <f t="shared" si="88"/>
        <v>23607.272727272724</v>
      </c>
      <c r="Z187" s="141" t="str">
        <f t="shared" si="89"/>
        <v/>
      </c>
      <c r="AA187" s="136">
        <f t="shared" si="90"/>
        <v>0.31377079482439918</v>
      </c>
      <c r="AB187" s="144" t="s">
        <v>14114</v>
      </c>
      <c r="AC187" s="144"/>
      <c r="AD187" s="184">
        <f t="shared" si="117"/>
        <v>25490</v>
      </c>
      <c r="AE187" s="182">
        <f t="shared" si="118"/>
        <v>28010</v>
      </c>
      <c r="AF187" s="128">
        <f t="shared" si="106"/>
        <v>2520.9</v>
      </c>
      <c r="AG187" s="129">
        <f t="shared" si="107"/>
        <v>510.90000000000009</v>
      </c>
      <c r="AH187" s="130">
        <f t="shared" si="108"/>
        <v>1.8239914316315605E-2</v>
      </c>
      <c r="AI187" s="137">
        <f t="shared" si="109"/>
        <v>2010</v>
      </c>
      <c r="AJ187" s="138">
        <f t="shared" si="110"/>
        <v>7.1760085683684402E-2</v>
      </c>
      <c r="AK187" s="138">
        <f t="shared" si="111"/>
        <v>0.29553088050808357</v>
      </c>
      <c r="AL187" s="11" t="s">
        <v>13397</v>
      </c>
      <c r="AM187" s="11">
        <f t="shared" si="112"/>
        <v>22689</v>
      </c>
      <c r="AN187" s="412">
        <f t="shared" si="113"/>
        <v>20597.272727272724</v>
      </c>
      <c r="AO187" s="412">
        <f t="shared" si="114"/>
        <v>4397.2727272727243</v>
      </c>
      <c r="AP187" s="413">
        <f t="shared" si="115"/>
        <v>0.21348810522134429</v>
      </c>
      <c r="AQ187" s="192">
        <v>2255018159259</v>
      </c>
      <c r="AR187" s="192">
        <f>VLOOKUP(AQ:AQ,[1]MICHELIN!$B:$O,2,0)</f>
        <v>4985009705513</v>
      </c>
      <c r="AS187" s="192" t="str">
        <f>VLOOKUP(AQ:AQ,[1]MICHELIN!$B:$O,3,0)</f>
        <v>926063</v>
      </c>
      <c r="AT187" s="231" t="str">
        <f>VLOOKUP(AQ:AQ,[1]MICHELIN!$B:$O,4,0)</f>
        <v>PRIMACY 4+</v>
      </c>
      <c r="AU187" s="231" t="str">
        <f>VLOOKUP(AQ:AQ,[1]MICHELIN!$B:$O,5,0)</f>
        <v>225/50R18 99W XL（43掛）</v>
      </c>
      <c r="AV187" s="232" t="str">
        <f>VLOOKUP(AQ:AQ,[1]MICHELIN!$B:$O,6,0)</f>
        <v>225/50R18</v>
      </c>
      <c r="AW187" s="232">
        <f>VLOOKUP(AQ:AQ,[1]MICHELIN!$B:$O,7,0)</f>
        <v>39500</v>
      </c>
      <c r="AX187" s="233">
        <f>VLOOKUP(AQ:AQ,[1]MICHELIN!$B:$K,8,0)</f>
        <v>16200</v>
      </c>
      <c r="AY187" s="233">
        <f>VLOOKUP(AQ:AQ,[1]MICHELIN!$B:$K,9,0)</f>
        <v>32</v>
      </c>
      <c r="AZ187" s="233">
        <f>VLOOKUP(AQ:AQ,[1]MICHELIN!$B:$K,10,0)</f>
        <v>26</v>
      </c>
      <c r="BA187" s="233">
        <f>VLOOKUP(AQ:AQ,[1]MICHELIN!$B:$O,11,0)</f>
        <v>23490</v>
      </c>
      <c r="BB187" s="233">
        <f>VLOOKUP(AQ:AQ,[1]MICHELIN!$B:$O,12,0)</f>
        <v>20400</v>
      </c>
      <c r="BC187" s="233">
        <f t="shared" si="101"/>
        <v>1050</v>
      </c>
      <c r="BD187" s="204" t="s">
        <v>3387</v>
      </c>
      <c r="BE187" s="195" t="s">
        <v>7378</v>
      </c>
      <c r="BF187" s="133" t="str">
        <f>IFERROR(VLOOKUP(BE:BE,Q商品!B:E,4,0),"")</f>
        <v>23年製 PRIMACY 4+（プライマシー4+） 225/50R18 99W XL サマータイヤ 最短当日発送</v>
      </c>
      <c r="BG187" s="133" t="str">
        <f>IFERROR(VLOOKUP(AQ:AQ,在庫!B:M,12,0),"")</f>
        <v>2023年製</v>
      </c>
      <c r="BH187" s="133">
        <f>IFERROR(VLOOKUP(AQ:AQ,在庫!B:L,10,0),"")</f>
        <v>3</v>
      </c>
      <c r="BI187" s="234" t="str">
        <f>VLOOKUP(AQ:AQ,[1]MICHELIN!$B:$AH,32,0)</f>
        <v/>
      </c>
      <c r="BJ187" s="234" t="str">
        <f>VLOOKUP(AQ:AQ,[1]MICHELIN!$B:$AH,33,0)</f>
        <v/>
      </c>
      <c r="BK187" s="191"/>
      <c r="BL187" s="191"/>
      <c r="BM187" s="191"/>
      <c r="BN187" s="191"/>
      <c r="BO187" s="191"/>
      <c r="BP187" s="191"/>
      <c r="BQ187" s="191"/>
      <c r="BR187" s="191"/>
      <c r="BS187" s="191"/>
      <c r="BT187" s="191"/>
      <c r="BU187" s="191"/>
      <c r="BV187" s="191"/>
      <c r="BW187" s="191"/>
      <c r="BX187" s="191"/>
    </row>
    <row r="188" spans="1:77" s="11" customFormat="1" ht="19.5" customHeight="1">
      <c r="A188" s="11">
        <f t="shared" si="79"/>
        <v>1</v>
      </c>
      <c r="B188" s="239">
        <f t="shared" si="80"/>
        <v>2354518159254</v>
      </c>
      <c r="C188" s="225">
        <f t="shared" si="81"/>
        <v>37</v>
      </c>
      <c r="D188" s="11" t="s">
        <v>4059</v>
      </c>
      <c r="E188" s="11" t="s">
        <v>7838</v>
      </c>
      <c r="F188" s="158" t="s">
        <v>7839</v>
      </c>
      <c r="G188" s="132" t="str">
        <f t="shared" si="82"/>
        <v>18</v>
      </c>
      <c r="H188" s="225">
        <v>32</v>
      </c>
      <c r="I188" s="225">
        <f t="shared" si="83"/>
        <v>32</v>
      </c>
      <c r="J188" s="131"/>
      <c r="K188" s="132" t="s">
        <v>5184</v>
      </c>
      <c r="L188" s="132">
        <v>87</v>
      </c>
      <c r="M188" s="134"/>
      <c r="N188" s="226"/>
      <c r="O188" s="226"/>
      <c r="P188" s="227"/>
      <c r="Q188" s="228"/>
      <c r="R188" s="143"/>
      <c r="S188" s="192">
        <v>1074476650</v>
      </c>
      <c r="T188" s="285" t="s">
        <v>7657</v>
      </c>
      <c r="U188" s="189">
        <f t="shared" si="86"/>
        <v>26800</v>
      </c>
      <c r="W188" s="229">
        <v>26800</v>
      </c>
      <c r="X188" s="135">
        <f t="shared" si="87"/>
        <v>19480</v>
      </c>
      <c r="Y188" s="230">
        <f t="shared" si="88"/>
        <v>24329.999999999996</v>
      </c>
      <c r="Z188" s="141" t="str">
        <f t="shared" si="89"/>
        <v/>
      </c>
      <c r="AA188" s="136">
        <f t="shared" si="90"/>
        <v>0.19934237566789959</v>
      </c>
      <c r="AB188" s="309" t="s">
        <v>14050</v>
      </c>
      <c r="AC188" s="144"/>
      <c r="AD188" s="184">
        <f t="shared" si="117"/>
        <v>26274</v>
      </c>
      <c r="AE188" s="182">
        <f t="shared" si="118"/>
        <v>28872</v>
      </c>
      <c r="AF188" s="128">
        <f t="shared" si="106"/>
        <v>2598.48</v>
      </c>
      <c r="AG188" s="129">
        <f t="shared" si="107"/>
        <v>526.48</v>
      </c>
      <c r="AH188" s="130">
        <f t="shared" si="108"/>
        <v>1.8234968135217512E-2</v>
      </c>
      <c r="AI188" s="137">
        <f t="shared" si="109"/>
        <v>2072</v>
      </c>
      <c r="AJ188" s="138">
        <f t="shared" si="110"/>
        <v>7.1765031864782489E-2</v>
      </c>
      <c r="AK188" s="138">
        <f t="shared" si="111"/>
        <v>0.18110740753268206</v>
      </c>
      <c r="AL188" s="11" t="s">
        <v>13397</v>
      </c>
      <c r="AM188" s="11">
        <f t="shared" si="112"/>
        <v>23386.799999999999</v>
      </c>
      <c r="AN188" s="412">
        <f t="shared" si="113"/>
        <v>21227.090909090908</v>
      </c>
      <c r="AO188" s="412">
        <f t="shared" si="114"/>
        <v>1747.0909090909081</v>
      </c>
      <c r="AP188" s="413">
        <f t="shared" si="115"/>
        <v>8.2304773488423841E-2</v>
      </c>
      <c r="AQ188" s="192">
        <v>2354518159254</v>
      </c>
      <c r="AR188" s="192">
        <f>VLOOKUP(AQ:AQ,[1]MICHELIN!$B:$O,2,0)</f>
        <v>4985009705476</v>
      </c>
      <c r="AS188" s="192" t="str">
        <f>VLOOKUP(AQ:AQ,[1]MICHELIN!$B:$O,3,0)</f>
        <v>734750</v>
      </c>
      <c r="AT188" s="231" t="str">
        <f>VLOOKUP(AQ:AQ,[1]MICHELIN!$B:$O,4,0)</f>
        <v>PRIMACY 4+</v>
      </c>
      <c r="AU188" s="231" t="str">
        <f>VLOOKUP(AQ:AQ,[1]MICHELIN!$B:$O,5,0)</f>
        <v>235/45R18 98Y XL</v>
      </c>
      <c r="AV188" s="232" t="str">
        <f>VLOOKUP(AQ:AQ,[1]MICHELIN!$B:$O,6,0)</f>
        <v>235/45R18</v>
      </c>
      <c r="AW188" s="232">
        <f>VLOOKUP(AQ:AQ,[1]MICHELIN!$B:$O,7,0)</f>
        <v>45300</v>
      </c>
      <c r="AX188" s="233">
        <f>VLOOKUP(AQ:AQ,[1]MICHELIN!$B:$K,8,0)</f>
        <v>19480</v>
      </c>
      <c r="AY188" s="233">
        <f>VLOOKUP(AQ:AQ,[1]MICHELIN!$B:$K,9,0)</f>
        <v>37</v>
      </c>
      <c r="AZ188" s="233">
        <f>VLOOKUP(AQ:AQ,[1]MICHELIN!$B:$K,10,0)</f>
        <v>32</v>
      </c>
      <c r="BA188" s="233">
        <f>VLOOKUP(AQ:AQ,[1]MICHELIN!$B:$O,11,0)</f>
        <v>26470</v>
      </c>
      <c r="BB188" s="233">
        <f>VLOOKUP(AQ:AQ,[1]MICHELIN!$B:$O,12,0)</f>
        <v>23109.090909090908</v>
      </c>
      <c r="BC188" s="233">
        <f t="shared" si="101"/>
        <v>1050</v>
      </c>
      <c r="BD188" s="204" t="s">
        <v>3387</v>
      </c>
      <c r="BE188" s="195" t="s">
        <v>7840</v>
      </c>
      <c r="BF188" s="133" t="str">
        <f>IFERROR(VLOOKUP(BE:BE,Q商品!B:E,4,0),"")</f>
        <v>23年製 PRIMACY 4+（プライマシー4+） 235/45ZR18 98Y XL サマータイヤ 最短当日発送</v>
      </c>
      <c r="BG188" s="133" t="str">
        <f>IFERROR(VLOOKUP(AQ:AQ,在庫!B:M,12,0),"")</f>
        <v>2023年製</v>
      </c>
      <c r="BH188" s="133">
        <f>IFERROR(VLOOKUP(AQ:AQ,在庫!B:L,10,0),"")</f>
        <v>2</v>
      </c>
      <c r="BI188" s="234" t="str">
        <f>VLOOKUP(AQ:AQ,[1]MICHELIN!$B:$AH,32,0)</f>
        <v>×</v>
      </c>
      <c r="BJ188" s="234" t="str">
        <f>VLOOKUP(AQ:AQ,[1]MICHELIN!$B:$AH,33,0)</f>
        <v>×</v>
      </c>
      <c r="BK188" s="191"/>
      <c r="BL188" s="191"/>
      <c r="BM188" s="191"/>
      <c r="BN188" s="191"/>
      <c r="BO188" s="191"/>
      <c r="BP188" s="191"/>
      <c r="BQ188" s="191"/>
      <c r="BR188" s="191"/>
      <c r="BS188" s="191"/>
      <c r="BT188" s="191"/>
      <c r="BU188" s="191"/>
      <c r="BV188" s="191"/>
      <c r="BW188" s="191"/>
      <c r="BX188" s="191"/>
    </row>
    <row r="189" spans="1:77" s="11" customFormat="1" ht="19.5" customHeight="1">
      <c r="A189" s="11">
        <f t="shared" si="79"/>
        <v>1</v>
      </c>
      <c r="B189" s="239">
        <f t="shared" si="80"/>
        <v>2355018159256</v>
      </c>
      <c r="C189" s="225">
        <f t="shared" si="81"/>
        <v>0</v>
      </c>
      <c r="D189" s="11" t="s">
        <v>4059</v>
      </c>
      <c r="E189" s="11" t="s">
        <v>13468</v>
      </c>
      <c r="F189" s="23"/>
      <c r="G189" s="132" t="str">
        <f t="shared" si="82"/>
        <v>18</v>
      </c>
      <c r="H189" s="2" t="s">
        <v>3170</v>
      </c>
      <c r="I189" s="225">
        <f t="shared" si="83"/>
        <v>3</v>
      </c>
      <c r="J189" s="3"/>
      <c r="K189" s="132" t="s">
        <v>5184</v>
      </c>
      <c r="L189" s="132">
        <v>88</v>
      </c>
      <c r="M189" s="134"/>
      <c r="N189" s="226"/>
      <c r="O189" s="226"/>
      <c r="P189" s="227"/>
      <c r="Q189" s="228">
        <f t="shared" ref="Q189:Q220" si="119">(P189-AY189)/1.1</f>
        <v>0</v>
      </c>
      <c r="R189" s="143" t="str">
        <f t="shared" ref="R189:R220" si="120">IFERROR((Q189-X189)/Q189,"")</f>
        <v/>
      </c>
      <c r="S189" s="238"/>
      <c r="T189" s="289" t="s">
        <v>384</v>
      </c>
      <c r="U189" s="189">
        <f t="shared" si="86"/>
        <v>0</v>
      </c>
      <c r="W189" s="229"/>
      <c r="X189" s="135">
        <f t="shared" si="87"/>
        <v>17720</v>
      </c>
      <c r="Y189" s="230">
        <f t="shared" si="88"/>
        <v>0</v>
      </c>
      <c r="Z189" s="141" t="str">
        <f t="shared" si="89"/>
        <v/>
      </c>
      <c r="AA189" s="136" t="str">
        <f t="shared" si="90"/>
        <v/>
      </c>
      <c r="AB189" s="144" t="s">
        <v>6002</v>
      </c>
      <c r="AC189" s="144"/>
      <c r="AD189" s="184">
        <f t="shared" si="117"/>
        <v>0</v>
      </c>
      <c r="AE189" s="182">
        <f t="shared" si="118"/>
        <v>0</v>
      </c>
      <c r="AF189" s="128">
        <f t="shared" si="106"/>
        <v>0</v>
      </c>
      <c r="AG189" s="129">
        <f t="shared" si="107"/>
        <v>0</v>
      </c>
      <c r="AH189" s="130" t="str">
        <f t="shared" si="108"/>
        <v/>
      </c>
      <c r="AI189" s="137">
        <f t="shared" si="109"/>
        <v>0</v>
      </c>
      <c r="AJ189" s="138" t="str">
        <f t="shared" si="110"/>
        <v/>
      </c>
      <c r="AK189" s="138" t="str">
        <f t="shared" si="111"/>
        <v/>
      </c>
      <c r="AL189" s="2"/>
      <c r="AM189" s="2"/>
      <c r="AN189" s="2"/>
      <c r="AO189" s="2"/>
      <c r="AP189" s="2"/>
      <c r="AQ189" s="193">
        <v>2355018159256</v>
      </c>
      <c r="AR189" s="192">
        <f>VLOOKUP(AQ:AQ,[1]MICHELIN!$B:$O,2,0)</f>
        <v>4985009705520</v>
      </c>
      <c r="AS189" s="192" t="str">
        <f>VLOOKUP(AQ:AQ,[1]MICHELIN!$B:$O,3,0)</f>
        <v>777556</v>
      </c>
      <c r="AT189" s="231" t="str">
        <f>VLOOKUP(AQ:AQ,[1]MICHELIN!$B:$O,4,0)</f>
        <v>PRIMACY 4+</v>
      </c>
      <c r="AU189" s="231" t="str">
        <f>VLOOKUP(AQ:AQ,[1]MICHELIN!$B:$O,5,0)</f>
        <v>235/50R18 101Y XL</v>
      </c>
      <c r="AV189" s="232" t="str">
        <f>VLOOKUP(AQ:AQ,[1]MICHELIN!$B:$O,6,0)</f>
        <v>235/50R18</v>
      </c>
      <c r="AW189" s="232">
        <f>VLOOKUP(AQ:AQ,[1]MICHELIN!$B:$O,7,0)</f>
        <v>41200</v>
      </c>
      <c r="AX189" s="233">
        <f>VLOOKUP(AQ:AQ,[1]MICHELIN!$B:$K,8,0)</f>
        <v>17720</v>
      </c>
      <c r="AY189" s="233">
        <f>VLOOKUP(AQ:AQ,[1]MICHELIN!$B:$K,9,0)</f>
        <v>0</v>
      </c>
      <c r="AZ189" s="233">
        <f>VLOOKUP(AQ:AQ,[1]MICHELIN!$B:$K,10,0)</f>
        <v>3</v>
      </c>
      <c r="BA189" s="233">
        <f>VLOOKUP(AQ:AQ,[1]MICHELIN!$B:$O,11,0)</f>
        <v>0</v>
      </c>
      <c r="BB189" s="233">
        <f>VLOOKUP(AQ:AQ,[1]MICHELIN!$B:$O,12,0)</f>
        <v>-954.5454545454545</v>
      </c>
      <c r="BC189" s="233">
        <f t="shared" si="101"/>
        <v>1050</v>
      </c>
      <c r="BD189" s="204" t="s">
        <v>3387</v>
      </c>
      <c r="BE189" s="197"/>
      <c r="BF189" s="12"/>
      <c r="BG189" s="12"/>
      <c r="BH189" s="12"/>
      <c r="BI189" s="5"/>
      <c r="BJ189" s="5"/>
      <c r="BK189" s="2"/>
      <c r="BL189" s="191"/>
      <c r="BM189" s="443"/>
      <c r="BN189" s="2"/>
      <c r="BO189" s="2"/>
      <c r="BP189" s="2"/>
      <c r="BQ189" s="2"/>
      <c r="BR189" s="2"/>
      <c r="BS189" s="2"/>
      <c r="BT189" s="2"/>
      <c r="BU189" s="2"/>
      <c r="BV189" s="2"/>
      <c r="BW189" s="2"/>
      <c r="BX189" s="2"/>
      <c r="BY189" s="2"/>
    </row>
    <row r="190" spans="1:77" s="11" customFormat="1" ht="19.5" customHeight="1">
      <c r="A190" s="11">
        <f t="shared" si="79"/>
        <v>1</v>
      </c>
      <c r="B190" s="239">
        <f t="shared" si="80"/>
        <v>2255517159040</v>
      </c>
      <c r="C190" s="225">
        <f t="shared" si="81"/>
        <v>0</v>
      </c>
      <c r="D190" s="11" t="s">
        <v>5180</v>
      </c>
      <c r="E190" s="11" t="s">
        <v>7856</v>
      </c>
      <c r="F190" s="158" t="s">
        <v>14174</v>
      </c>
      <c r="G190" s="132" t="str">
        <f t="shared" si="82"/>
        <v>17</v>
      </c>
      <c r="H190" s="225">
        <v>0</v>
      </c>
      <c r="I190" s="225">
        <f t="shared" si="83"/>
        <v>0</v>
      </c>
      <c r="J190" s="131"/>
      <c r="K190" s="132" t="s">
        <v>5184</v>
      </c>
      <c r="L190" s="132">
        <v>89</v>
      </c>
      <c r="M190" s="134" t="s">
        <v>3426</v>
      </c>
      <c r="N190" s="226" t="s">
        <v>7213</v>
      </c>
      <c r="O190" s="226" t="s">
        <v>1777</v>
      </c>
      <c r="P190" s="227">
        <v>17060</v>
      </c>
      <c r="Q190" s="228">
        <f t="shared" si="119"/>
        <v>15509.090909090908</v>
      </c>
      <c r="R190" s="143">
        <f t="shared" si="120"/>
        <v>-1.2309495896834766E-2</v>
      </c>
      <c r="S190" s="192">
        <v>1074476759</v>
      </c>
      <c r="T190" s="285" t="s">
        <v>7854</v>
      </c>
      <c r="U190" s="189">
        <f t="shared" si="86"/>
        <v>21950</v>
      </c>
      <c r="W190" s="229">
        <v>21950</v>
      </c>
      <c r="X190" s="135">
        <f t="shared" si="87"/>
        <v>15700</v>
      </c>
      <c r="Y190" s="230">
        <f t="shared" si="88"/>
        <v>19954.545454545452</v>
      </c>
      <c r="Z190" s="141">
        <f t="shared" si="89"/>
        <v>0.38610785463071506</v>
      </c>
      <c r="AA190" s="136">
        <f t="shared" si="90"/>
        <v>0.2132118451025056</v>
      </c>
      <c r="AB190" s="144">
        <v>2</v>
      </c>
      <c r="AC190" s="144"/>
      <c r="AD190" s="184">
        <f t="shared" si="117"/>
        <v>21519</v>
      </c>
      <c r="AE190" s="182">
        <f t="shared" si="118"/>
        <v>23647</v>
      </c>
      <c r="AF190" s="128"/>
      <c r="AG190" s="129"/>
      <c r="AH190" s="130"/>
      <c r="AI190" s="137"/>
      <c r="AJ190" s="138"/>
      <c r="AK190" s="138"/>
      <c r="AM190" s="11">
        <f t="shared" ref="AM190:AM221" si="121">AD190-AE190*0.1</f>
        <v>19154.3</v>
      </c>
      <c r="AN190" s="412">
        <f t="shared" ref="AN190:AN221" si="122">(AM190-AY190)/1.1</f>
        <v>17412.999999999996</v>
      </c>
      <c r="AO190" s="412">
        <f t="shared" ref="AO190:AO221" si="123">AN190-X190</f>
        <v>1712.9999999999964</v>
      </c>
      <c r="AP190" s="413">
        <f t="shared" ref="AP190:AP221" si="124">AO190/AN190</f>
        <v>9.8374777465112084E-2</v>
      </c>
      <c r="AQ190" s="306">
        <v>2255517159040</v>
      </c>
      <c r="AR190" s="192">
        <f>VLOOKUP(AQ:AQ,[1]MICHELIN!$B:$O,2,0)</f>
        <v>4985009700204</v>
      </c>
      <c r="AS190" s="192" t="str">
        <f>VLOOKUP(AQ:AQ,[1]MICHELIN!$B:$O,3,0)</f>
        <v>711730</v>
      </c>
      <c r="AT190" s="231" t="str">
        <f>VLOOKUP(AQ:AQ,[1]MICHELIN!$B:$O,4,0)</f>
        <v>PRIMACY4</v>
      </c>
      <c r="AU190" s="231" t="str">
        <f>VLOOKUP(AQ:AQ,[1]MICHELIN!$B:$O,5,0)</f>
        <v>225/55R17 101W XL（在庫限り）</v>
      </c>
      <c r="AV190" s="232" t="str">
        <f>VLOOKUP(AQ:AQ,[1]MICHELIN!$B:$O,6,0)</f>
        <v>225/55R17</v>
      </c>
      <c r="AW190" s="232">
        <f>VLOOKUP(AQ:AQ,[1]MICHELIN!$B:$O,7,0)</f>
        <v>36500</v>
      </c>
      <c r="AX190" s="233">
        <f>VLOOKUP(AQ:AQ,[1]MICHELIN!$B:$K,8,0)</f>
        <v>15700</v>
      </c>
      <c r="AY190" s="233">
        <f>VLOOKUP(AQ:AQ,[1]MICHELIN!$B:$K,9,0)</f>
        <v>0</v>
      </c>
      <c r="AZ190" s="233">
        <f>VLOOKUP(AQ:AQ,[1]MICHELIN!$B:$K,10,0)</f>
        <v>0</v>
      </c>
      <c r="BA190" s="233">
        <f>VLOOKUP(AQ:AQ,[1]MICHELIN!$B:$O,11,0)</f>
        <v>18980</v>
      </c>
      <c r="BB190" s="233">
        <f>VLOOKUP(AQ:AQ,[1]MICHELIN!$B:$O,12,0)</f>
        <v>16436.363636363636</v>
      </c>
      <c r="BC190" s="233">
        <f t="shared" si="101"/>
        <v>900</v>
      </c>
      <c r="BD190" s="204"/>
      <c r="BE190" s="192" t="s">
        <v>7855</v>
      </c>
      <c r="BF190" s="133" t="str">
        <f>IFERROR(VLOOKUP(BE:BE,Q商品!B:E,4,0),"")</f>
        <v>2022年製 Primacy 4 225/55R17 101W XL サマータイヤ 最短当日発送</v>
      </c>
      <c r="BG190" s="133" t="str">
        <f>IFERROR(VLOOKUP(AQ:AQ,在庫!B:M,12,0),"")</f>
        <v/>
      </c>
      <c r="BH190" s="133" t="str">
        <f>IFERROR(VLOOKUP(AQ:AQ,在庫!B:L,10,0),"")</f>
        <v/>
      </c>
      <c r="BI190" s="234">
        <f>VLOOKUP(AQ:AQ,[1]MICHELIN!$B:$AH,32,0)</f>
        <v>605880301</v>
      </c>
      <c r="BJ190" s="234">
        <f>VLOOKUP(AQ:AQ,[1]MICHELIN!$B:$AH,33,0)</f>
        <v>605880356</v>
      </c>
      <c r="BK190" s="191"/>
      <c r="BL190" s="191"/>
      <c r="BM190" s="191"/>
      <c r="BN190" s="443"/>
      <c r="BO190" s="191"/>
      <c r="BP190" s="191"/>
      <c r="BQ190" s="191"/>
      <c r="BR190" s="191"/>
      <c r="BS190" s="191"/>
      <c r="BT190" s="191"/>
      <c r="BU190" s="191"/>
      <c r="BV190" s="191"/>
      <c r="BW190" s="191"/>
      <c r="BX190" s="191"/>
    </row>
    <row r="191" spans="1:77" s="11" customFormat="1" ht="19.5" customHeight="1">
      <c r="A191" s="11">
        <f t="shared" si="79"/>
        <v>1</v>
      </c>
      <c r="B191" s="239">
        <f t="shared" si="80"/>
        <v>1855515155412</v>
      </c>
      <c r="C191" s="225">
        <f t="shared" si="81"/>
        <v>11</v>
      </c>
      <c r="D191" s="11" t="s">
        <v>4059</v>
      </c>
      <c r="E191" s="358" t="s">
        <v>12126</v>
      </c>
      <c r="F191" s="158" t="s">
        <v>7112</v>
      </c>
      <c r="G191" s="132" t="str">
        <f t="shared" si="82"/>
        <v>15</v>
      </c>
      <c r="H191" s="225">
        <v>20</v>
      </c>
      <c r="I191" s="225">
        <f t="shared" si="83"/>
        <v>20</v>
      </c>
      <c r="J191" s="131"/>
      <c r="K191" s="132" t="s">
        <v>1751</v>
      </c>
      <c r="L191" s="132">
        <v>1</v>
      </c>
      <c r="M191" s="134" t="s">
        <v>3422</v>
      </c>
      <c r="N191" s="226" t="s">
        <v>2022</v>
      </c>
      <c r="O191" s="226">
        <v>0</v>
      </c>
      <c r="P191" s="227">
        <v>14550</v>
      </c>
      <c r="Q191" s="228">
        <f t="shared" si="119"/>
        <v>13217.272727272726</v>
      </c>
      <c r="R191" s="143">
        <f t="shared" si="120"/>
        <v>0.15035421968498514</v>
      </c>
      <c r="S191" s="192">
        <v>1074476001</v>
      </c>
      <c r="T191" s="285" t="s">
        <v>6676</v>
      </c>
      <c r="U191" s="189">
        <f t="shared" si="86"/>
        <v>14550</v>
      </c>
      <c r="W191" s="229">
        <v>14550</v>
      </c>
      <c r="X191" s="135">
        <f t="shared" si="87"/>
        <v>11230</v>
      </c>
      <c r="Y191" s="230">
        <f t="shared" si="88"/>
        <v>13217.272727272726</v>
      </c>
      <c r="Z191" s="141">
        <f t="shared" si="89"/>
        <v>7.725085910652929E-2</v>
      </c>
      <c r="AA191" s="136">
        <f t="shared" si="90"/>
        <v>0.15035421968498514</v>
      </c>
      <c r="AB191" s="144" t="s">
        <v>14114</v>
      </c>
      <c r="AC191" s="144"/>
      <c r="AD191" s="184">
        <f t="shared" si="117"/>
        <v>14264</v>
      </c>
      <c r="AE191" s="182">
        <f t="shared" si="118"/>
        <v>15674</v>
      </c>
      <c r="AF191" s="128">
        <f t="shared" ref="AF191:AF222" si="125">AE191*0.09</f>
        <v>1410.6599999999999</v>
      </c>
      <c r="AG191" s="129">
        <f t="shared" ref="AG191:AG222" si="126">AF191-AI191</f>
        <v>286.65999999999985</v>
      </c>
      <c r="AH191" s="130">
        <f t="shared" ref="AH191:AH222" si="127">IFERROR(AG191/AE191,"")</f>
        <v>1.8288886053336728E-2</v>
      </c>
      <c r="AI191" s="137">
        <f t="shared" ref="AI191:AI222" si="128">AE191-U191</f>
        <v>1124</v>
      </c>
      <c r="AJ191" s="138">
        <f t="shared" ref="AJ191:AJ222" si="129">IFERROR(AI191/AE191,"")</f>
        <v>7.1711113946663269E-2</v>
      </c>
      <c r="AK191" s="138">
        <f t="shared" ref="AK191:AK222" si="130">IFERROR(AA191-AH191,"")</f>
        <v>0.13206533363164841</v>
      </c>
      <c r="AM191" s="11">
        <f t="shared" si="121"/>
        <v>12696.6</v>
      </c>
      <c r="AN191" s="412">
        <f t="shared" si="122"/>
        <v>11532.363636363636</v>
      </c>
      <c r="AO191" s="412">
        <f t="shared" si="123"/>
        <v>302.36363636363603</v>
      </c>
      <c r="AP191" s="413">
        <f t="shared" si="124"/>
        <v>2.6218704673015045E-2</v>
      </c>
      <c r="AQ191" s="192">
        <v>1855515155412</v>
      </c>
      <c r="AR191" s="192">
        <f>VLOOKUP(AQ:AQ,[1]MICHELIN!$B:$O,2,0)</f>
        <v>4985009686539</v>
      </c>
      <c r="AS191" s="192" t="str">
        <f>VLOOKUP(AQ:AQ,[1]MICHELIN!$B:$O,3,0)</f>
        <v>737300</v>
      </c>
      <c r="AT191" s="231" t="str">
        <f>VLOOKUP(AQ:AQ,[1]MICHELIN!$B:$O,4,0)</f>
        <v>Pilot Sport 3</v>
      </c>
      <c r="AU191" s="231" t="str">
        <f>VLOOKUP(AQ:AQ,[1]MICHELIN!$B:$O,5,0)</f>
        <v>185/55R15 86V XL</v>
      </c>
      <c r="AV191" s="232" t="str">
        <f>VLOOKUP(AQ:AQ,[1]MICHELIN!$B:$O,6,0)</f>
        <v>185/55R15</v>
      </c>
      <c r="AW191" s="232">
        <f>VLOOKUP(AQ:AQ,[1]MICHELIN!$B:$O,7,0)</f>
        <v>26100</v>
      </c>
      <c r="AX191" s="233">
        <f>VLOOKUP(AQ:AQ,[1]MICHELIN!$B:$K,8,0)</f>
        <v>11230</v>
      </c>
      <c r="AY191" s="233">
        <f>VLOOKUP(AQ:AQ,[1]MICHELIN!$B:$K,9,0)</f>
        <v>11</v>
      </c>
      <c r="AZ191" s="233">
        <f>VLOOKUP(AQ:AQ,[1]MICHELIN!$B:$K,10,0)</f>
        <v>20</v>
      </c>
      <c r="BA191" s="233">
        <f>VLOOKUP(AQ:AQ,[1]MICHELIN!$B:$O,11,0)</f>
        <v>15680</v>
      </c>
      <c r="BB191" s="233">
        <f>VLOOKUP(AQ:AQ,[1]MICHELIN!$B:$O,12,0)</f>
        <v>13777.272727272726</v>
      </c>
      <c r="BC191" s="233">
        <f t="shared" si="101"/>
        <v>525</v>
      </c>
      <c r="BD191" s="204" t="s">
        <v>3387</v>
      </c>
      <c r="BE191" s="192" t="s">
        <v>444</v>
      </c>
      <c r="BF191" s="133" t="str">
        <f>IFERROR(VLOOKUP(BE:BE,Q商品!B:E,4,0),"")</f>
        <v>2023年製 Pilot Sport 3 185/55R15 86V XL DT サマータイヤ 最短当日発送</v>
      </c>
      <c r="BG191" s="133" t="str">
        <f>IFERROR(VLOOKUP(AQ:AQ,在庫!B:M,12,0),"")</f>
        <v>2023年製</v>
      </c>
      <c r="BH191" s="133">
        <f>IFERROR(VLOOKUP(AQ:AQ,在庫!B:L,10,0),"")</f>
        <v>2</v>
      </c>
      <c r="BI191" s="234">
        <f>VLOOKUP(AQ:AQ,[1]MICHELIN!$B:$AH,32,0)</f>
        <v>605642074</v>
      </c>
      <c r="BJ191" s="234">
        <f>VLOOKUP(AQ:AQ,[1]MICHELIN!$B:$AH,33,0)</f>
        <v>605642105</v>
      </c>
      <c r="BK191" s="191"/>
      <c r="BL191" s="191"/>
      <c r="BM191" s="191"/>
      <c r="BN191" s="191"/>
      <c r="BO191" s="191"/>
      <c r="BP191" s="191"/>
      <c r="BQ191" s="191"/>
      <c r="BR191" s="191"/>
      <c r="BS191" s="191"/>
      <c r="BT191" s="191"/>
      <c r="BU191" s="191"/>
      <c r="BV191" s="191"/>
      <c r="BW191" s="191"/>
      <c r="BX191" s="191"/>
    </row>
    <row r="192" spans="1:77" s="11" customFormat="1" ht="19.5" customHeight="1">
      <c r="A192" s="11">
        <f t="shared" si="79"/>
        <v>1</v>
      </c>
      <c r="B192" s="239">
        <f t="shared" si="80"/>
        <v>1954516155411</v>
      </c>
      <c r="C192" s="225">
        <f t="shared" si="81"/>
        <v>22</v>
      </c>
      <c r="D192" s="11" t="s">
        <v>4059</v>
      </c>
      <c r="E192" s="358" t="s">
        <v>544</v>
      </c>
      <c r="F192" s="158" t="s">
        <v>5912</v>
      </c>
      <c r="G192" s="132" t="str">
        <f t="shared" si="82"/>
        <v>16</v>
      </c>
      <c r="H192" s="225">
        <v>2</v>
      </c>
      <c r="I192" s="225">
        <f t="shared" si="83"/>
        <v>2</v>
      </c>
      <c r="J192" s="131"/>
      <c r="K192" s="132" t="s">
        <v>1751</v>
      </c>
      <c r="L192" s="132">
        <v>2</v>
      </c>
      <c r="M192" s="134" t="s">
        <v>1776</v>
      </c>
      <c r="N192" s="226" t="s">
        <v>7227</v>
      </c>
      <c r="O192" s="226">
        <v>0</v>
      </c>
      <c r="P192" s="227">
        <v>16500</v>
      </c>
      <c r="Q192" s="228">
        <f t="shared" si="119"/>
        <v>14979.999999999998</v>
      </c>
      <c r="R192" s="143">
        <f t="shared" si="120"/>
        <v>0.17289719626168215</v>
      </c>
      <c r="S192" s="192">
        <v>1074476546</v>
      </c>
      <c r="T192" s="285" t="s">
        <v>6677</v>
      </c>
      <c r="U192" s="189">
        <f t="shared" si="86"/>
        <v>16500</v>
      </c>
      <c r="W192" s="229">
        <v>16500</v>
      </c>
      <c r="X192" s="135">
        <f t="shared" si="87"/>
        <v>12390</v>
      </c>
      <c r="Y192" s="230">
        <f t="shared" si="88"/>
        <v>14979.999999999998</v>
      </c>
      <c r="Z192" s="141">
        <f t="shared" si="89"/>
        <v>7.7272727272727382E-2</v>
      </c>
      <c r="AA192" s="136">
        <f t="shared" si="90"/>
        <v>0.17289719626168215</v>
      </c>
      <c r="AB192" s="144" t="s">
        <v>14049</v>
      </c>
      <c r="AC192" s="144"/>
      <c r="AD192" s="184">
        <f t="shared" si="117"/>
        <v>16176</v>
      </c>
      <c r="AE192" s="182">
        <f t="shared" si="118"/>
        <v>17775</v>
      </c>
      <c r="AF192" s="128">
        <f t="shared" si="125"/>
        <v>1599.75</v>
      </c>
      <c r="AG192" s="129">
        <f t="shared" si="126"/>
        <v>324.75</v>
      </c>
      <c r="AH192" s="130">
        <f t="shared" si="127"/>
        <v>1.8270042194092825E-2</v>
      </c>
      <c r="AI192" s="137">
        <f t="shared" si="128"/>
        <v>1275</v>
      </c>
      <c r="AJ192" s="138">
        <f t="shared" si="129"/>
        <v>7.1729957805907171E-2</v>
      </c>
      <c r="AK192" s="138">
        <f t="shared" si="130"/>
        <v>0.15462715406758931</v>
      </c>
      <c r="AM192" s="11">
        <f t="shared" si="121"/>
        <v>14398.5</v>
      </c>
      <c r="AN192" s="412">
        <f t="shared" si="122"/>
        <v>13069.545454545454</v>
      </c>
      <c r="AO192" s="412">
        <f t="shared" si="123"/>
        <v>679.54545454545405</v>
      </c>
      <c r="AP192" s="413">
        <f t="shared" si="124"/>
        <v>5.1994574479184742E-2</v>
      </c>
      <c r="AQ192" s="192">
        <v>1954516155411</v>
      </c>
      <c r="AR192" s="192">
        <f>VLOOKUP(AQ:AQ,[1]MICHELIN!$B:$O,2,0)</f>
        <v>4985009686133</v>
      </c>
      <c r="AS192" s="192" t="str">
        <f>VLOOKUP(AQ:AQ,[1]MICHELIN!$B:$O,3,0)</f>
        <v>701600</v>
      </c>
      <c r="AT192" s="231" t="str">
        <f>VLOOKUP(AQ:AQ,[1]MICHELIN!$B:$O,4,0)</f>
        <v>Pilot Sport 3</v>
      </c>
      <c r="AU192" s="231" t="str">
        <f>VLOOKUP(AQ:AQ,[1]MICHELIN!$B:$O,5,0)</f>
        <v>195/45R16 84V XL</v>
      </c>
      <c r="AV192" s="232" t="str">
        <f>VLOOKUP(AQ:AQ,[1]MICHELIN!$B:$O,6,0)</f>
        <v>195/45R16</v>
      </c>
      <c r="AW192" s="232">
        <f>VLOOKUP(AQ:AQ,[1]MICHELIN!$B:$O,7,0)</f>
        <v>28800</v>
      </c>
      <c r="AX192" s="233">
        <f>VLOOKUP(AQ:AQ,[1]MICHELIN!$B:$K,8,0)</f>
        <v>12390</v>
      </c>
      <c r="AY192" s="233">
        <f>VLOOKUP(AQ:AQ,[1]MICHELIN!$B:$K,9,0)</f>
        <v>22</v>
      </c>
      <c r="AZ192" s="233">
        <f>VLOOKUP(AQ:AQ,[1]MICHELIN!$B:$K,10,0)</f>
        <v>2</v>
      </c>
      <c r="BA192" s="233">
        <f>VLOOKUP(AQ:AQ,[1]MICHELIN!$B:$O,11,0)</f>
        <v>16900</v>
      </c>
      <c r="BB192" s="233">
        <f>VLOOKUP(AQ:AQ,[1]MICHELIN!$B:$O,12,0)</f>
        <v>14886.363636363636</v>
      </c>
      <c r="BC192" s="233">
        <f t="shared" si="101"/>
        <v>524.99999999999818</v>
      </c>
      <c r="BD192" s="204" t="s">
        <v>3387</v>
      </c>
      <c r="BE192" s="192" t="s">
        <v>396</v>
      </c>
      <c r="BF192" s="133" t="str">
        <f>IFERROR(VLOOKUP(BE:BE,Q商品!B:E,4,0),"")</f>
        <v>2023年製 Pilot Sport 3 195/45R16 84V XL サマータイヤ 最短当日発送</v>
      </c>
      <c r="BG192" s="133" t="str">
        <f>IFERROR(VLOOKUP(AQ:AQ,在庫!B:M,12,0),"")</f>
        <v>2023年製</v>
      </c>
      <c r="BH192" s="133">
        <f>IFERROR(VLOOKUP(AQ:AQ,在庫!B:L,10,0),"")</f>
        <v>1</v>
      </c>
      <c r="BI192" s="234">
        <f>VLOOKUP(AQ:AQ,[1]MICHELIN!$B:$AH,32,0)</f>
        <v>605642067</v>
      </c>
      <c r="BJ192" s="234">
        <f>VLOOKUP(AQ:AQ,[1]MICHELIN!$B:$AH,33,0)</f>
        <v>605642098</v>
      </c>
      <c r="BK192" s="191"/>
      <c r="BL192" s="191"/>
      <c r="BM192" s="191"/>
      <c r="BN192" s="191"/>
      <c r="BO192" s="191"/>
      <c r="BP192" s="191"/>
      <c r="BQ192" s="191"/>
      <c r="BR192" s="191"/>
      <c r="BS192" s="191"/>
      <c r="BT192" s="191"/>
      <c r="BU192" s="191"/>
      <c r="BV192" s="191"/>
      <c r="BW192" s="191"/>
      <c r="BX192" s="191"/>
    </row>
    <row r="193" spans="1:76" s="11" customFormat="1" ht="19.5" customHeight="1">
      <c r="A193" s="11">
        <f t="shared" si="79"/>
        <v>1</v>
      </c>
      <c r="B193" s="239">
        <f t="shared" si="80"/>
        <v>2054516155417</v>
      </c>
      <c r="C193" s="225">
        <f t="shared" si="81"/>
        <v>8</v>
      </c>
      <c r="D193" s="11" t="s">
        <v>4059</v>
      </c>
      <c r="E193" s="11" t="s">
        <v>545</v>
      </c>
      <c r="F193" s="158" t="s">
        <v>7113</v>
      </c>
      <c r="G193" s="132" t="str">
        <f t="shared" si="82"/>
        <v>16</v>
      </c>
      <c r="H193" s="225">
        <v>4</v>
      </c>
      <c r="I193" s="225">
        <f t="shared" si="83"/>
        <v>4</v>
      </c>
      <c r="J193" s="131"/>
      <c r="K193" s="132" t="s">
        <v>1751</v>
      </c>
      <c r="L193" s="132">
        <v>3</v>
      </c>
      <c r="M193" s="134" t="s">
        <v>1776</v>
      </c>
      <c r="N193" s="226" t="s">
        <v>1981</v>
      </c>
      <c r="O193" s="226" t="s">
        <v>1777</v>
      </c>
      <c r="P193" s="227">
        <v>19000</v>
      </c>
      <c r="Q193" s="228">
        <f t="shared" si="119"/>
        <v>17265.454545454544</v>
      </c>
      <c r="R193" s="143">
        <f t="shared" si="120"/>
        <v>0.18276116259477668</v>
      </c>
      <c r="S193" s="192">
        <v>1074476545</v>
      </c>
      <c r="T193" s="285" t="s">
        <v>6678</v>
      </c>
      <c r="U193" s="189">
        <f t="shared" si="86"/>
        <v>19000</v>
      </c>
      <c r="W193" s="229">
        <v>19000</v>
      </c>
      <c r="X193" s="135">
        <f t="shared" si="87"/>
        <v>14110</v>
      </c>
      <c r="Y193" s="230">
        <f t="shared" si="88"/>
        <v>17265.454545454544</v>
      </c>
      <c r="Z193" s="141">
        <f t="shared" si="89"/>
        <v>7.7315789473684227E-2</v>
      </c>
      <c r="AA193" s="136">
        <f t="shared" si="90"/>
        <v>0.18276116259477668</v>
      </c>
      <c r="AB193" s="144" t="s">
        <v>14114</v>
      </c>
      <c r="AC193" s="144"/>
      <c r="AD193" s="184">
        <f t="shared" si="117"/>
        <v>18627</v>
      </c>
      <c r="AE193" s="182">
        <f t="shared" si="118"/>
        <v>20469</v>
      </c>
      <c r="AF193" s="128">
        <f t="shared" si="125"/>
        <v>1842.21</v>
      </c>
      <c r="AG193" s="129">
        <f t="shared" si="126"/>
        <v>373.21000000000004</v>
      </c>
      <c r="AH193" s="130">
        <f t="shared" si="127"/>
        <v>1.823293761297572E-2</v>
      </c>
      <c r="AI193" s="137">
        <f t="shared" si="128"/>
        <v>1469</v>
      </c>
      <c r="AJ193" s="138">
        <f t="shared" si="129"/>
        <v>7.176706238702428E-2</v>
      </c>
      <c r="AK193" s="138">
        <f t="shared" si="130"/>
        <v>0.16452822498180095</v>
      </c>
      <c r="AL193" s="11" t="s">
        <v>13397</v>
      </c>
      <c r="AM193" s="11">
        <f t="shared" si="121"/>
        <v>16580.099999999999</v>
      </c>
      <c r="AN193" s="412">
        <f t="shared" si="122"/>
        <v>15065.545454545452</v>
      </c>
      <c r="AO193" s="412">
        <f t="shared" si="123"/>
        <v>955.54545454545223</v>
      </c>
      <c r="AP193" s="413">
        <f t="shared" si="124"/>
        <v>6.3425878434235708E-2</v>
      </c>
      <c r="AQ193" s="192">
        <v>2054516155417</v>
      </c>
      <c r="AR193" s="192">
        <f>VLOOKUP(AQ:AQ,[1]MICHELIN!$B:$O,2,0)</f>
        <v>4985009686126</v>
      </c>
      <c r="AS193" s="192" t="str">
        <f>VLOOKUP(AQ:AQ,[1]MICHELIN!$B:$O,3,0)</f>
        <v>701590</v>
      </c>
      <c r="AT193" s="231" t="str">
        <f>VLOOKUP(AQ:AQ,[1]MICHELIN!$B:$O,4,0)</f>
        <v>Pilot Sport 3</v>
      </c>
      <c r="AU193" s="231" t="str">
        <f>VLOOKUP(AQ:AQ,[1]MICHELIN!$B:$O,5,0)</f>
        <v>205/45R16 87W XL</v>
      </c>
      <c r="AV193" s="232" t="str">
        <f>VLOOKUP(AQ:AQ,[1]MICHELIN!$B:$O,6,0)</f>
        <v>205/45R16</v>
      </c>
      <c r="AW193" s="232">
        <f>VLOOKUP(AQ:AQ,[1]MICHELIN!$B:$O,7,0)</f>
        <v>32800</v>
      </c>
      <c r="AX193" s="233">
        <f>VLOOKUP(AQ:AQ,[1]MICHELIN!$B:$K,8,0)</f>
        <v>14110</v>
      </c>
      <c r="AY193" s="233">
        <f>VLOOKUP(AQ:AQ,[1]MICHELIN!$B:$K,9,0)</f>
        <v>8</v>
      </c>
      <c r="AZ193" s="233">
        <f>VLOOKUP(AQ:AQ,[1]MICHELIN!$B:$K,10,0)</f>
        <v>4</v>
      </c>
      <c r="BA193" s="233">
        <f>VLOOKUP(AQ:AQ,[1]MICHELIN!$B:$O,11,0)</f>
        <v>19500</v>
      </c>
      <c r="BB193" s="233">
        <f>VLOOKUP(AQ:AQ,[1]MICHELIN!$B:$O,12,0)</f>
        <v>17250</v>
      </c>
      <c r="BC193" s="233">
        <f t="shared" si="101"/>
        <v>525</v>
      </c>
      <c r="BD193" s="204" t="s">
        <v>3387</v>
      </c>
      <c r="BE193" s="195" t="s">
        <v>404</v>
      </c>
      <c r="BF193" s="133" t="str">
        <f>IFERROR(VLOOKUP(BE:BE,Q商品!B:E,4,0),"")</f>
        <v>2023年製 Pilot Sport 3 205/45ZR16 87W XL サマータイヤ 最短当日発送</v>
      </c>
      <c r="BG193" s="133" t="str">
        <f>IFERROR(VLOOKUP(AQ:AQ,在庫!B:M,12,0),"")</f>
        <v>2023年製</v>
      </c>
      <c r="BH193" s="133">
        <f>IFERROR(VLOOKUP(AQ:AQ,在庫!B:L,10,0),"")</f>
        <v>2</v>
      </c>
      <c r="BI193" s="234">
        <f>VLOOKUP(AQ:AQ,[1]MICHELIN!$B:$AH,32,0)</f>
        <v>605642070</v>
      </c>
      <c r="BJ193" s="234">
        <f>VLOOKUP(AQ:AQ,[1]MICHELIN!$B:$AH,33,0)</f>
        <v>605642101</v>
      </c>
      <c r="BK193" s="191"/>
      <c r="BL193" s="191"/>
      <c r="BM193" s="191"/>
      <c r="BN193" s="191"/>
      <c r="BO193" s="191"/>
      <c r="BP193" s="191"/>
      <c r="BQ193" s="191"/>
      <c r="BR193" s="191"/>
      <c r="BS193" s="191"/>
      <c r="BT193" s="191"/>
      <c r="BU193" s="191"/>
      <c r="BV193" s="191"/>
      <c r="BW193" s="191"/>
      <c r="BX193" s="191"/>
    </row>
    <row r="194" spans="1:76" s="11" customFormat="1" ht="19.5" customHeight="1">
      <c r="A194" s="11">
        <f t="shared" si="79"/>
        <v>1</v>
      </c>
      <c r="B194" s="239">
        <f t="shared" si="80"/>
        <v>2055016155419</v>
      </c>
      <c r="C194" s="225">
        <f t="shared" si="81"/>
        <v>0</v>
      </c>
      <c r="D194" s="11" t="s">
        <v>4059</v>
      </c>
      <c r="E194" s="358" t="s">
        <v>547</v>
      </c>
      <c r="F194" s="158" t="s">
        <v>7114</v>
      </c>
      <c r="G194" s="132" t="str">
        <f t="shared" si="82"/>
        <v>16</v>
      </c>
      <c r="H194" s="225">
        <v>20</v>
      </c>
      <c r="I194" s="225">
        <f t="shared" si="83"/>
        <v>20</v>
      </c>
      <c r="J194" s="131"/>
      <c r="K194" s="132" t="s">
        <v>1751</v>
      </c>
      <c r="L194" s="132">
        <v>4</v>
      </c>
      <c r="M194" s="134" t="s">
        <v>1780</v>
      </c>
      <c r="N194" s="226" t="s">
        <v>2003</v>
      </c>
      <c r="O194" s="226" t="s">
        <v>1777</v>
      </c>
      <c r="P194" s="227">
        <v>17600</v>
      </c>
      <c r="Q194" s="228">
        <f t="shared" si="119"/>
        <v>15999.999999999998</v>
      </c>
      <c r="R194" s="143">
        <f t="shared" si="120"/>
        <v>0.16124999999999989</v>
      </c>
      <c r="S194" s="192">
        <v>1074476294</v>
      </c>
      <c r="T194" s="288" t="s">
        <v>6679</v>
      </c>
      <c r="U194" s="189">
        <f t="shared" si="86"/>
        <v>17600</v>
      </c>
      <c r="W194" s="229">
        <v>17600</v>
      </c>
      <c r="X194" s="135">
        <f t="shared" si="87"/>
        <v>13420</v>
      </c>
      <c r="Y194" s="230">
        <f t="shared" si="88"/>
        <v>15999.999999999998</v>
      </c>
      <c r="Z194" s="141">
        <f t="shared" si="89"/>
        <v>7.7272727272727382E-2</v>
      </c>
      <c r="AA194" s="136">
        <f t="shared" si="90"/>
        <v>0.16124999999999989</v>
      </c>
      <c r="AB194" s="144" t="s">
        <v>14114</v>
      </c>
      <c r="AC194" s="144"/>
      <c r="AD194" s="184">
        <f t="shared" si="117"/>
        <v>17254</v>
      </c>
      <c r="AE194" s="182">
        <f t="shared" si="118"/>
        <v>18960</v>
      </c>
      <c r="AF194" s="128">
        <f t="shared" si="125"/>
        <v>1706.3999999999999</v>
      </c>
      <c r="AG194" s="129">
        <f t="shared" si="126"/>
        <v>346.39999999999986</v>
      </c>
      <c r="AH194" s="130">
        <f t="shared" si="127"/>
        <v>1.8270042194092818E-2</v>
      </c>
      <c r="AI194" s="137">
        <f t="shared" si="128"/>
        <v>1360</v>
      </c>
      <c r="AJ194" s="138">
        <f t="shared" si="129"/>
        <v>7.1729957805907171E-2</v>
      </c>
      <c r="AK194" s="138">
        <f t="shared" si="130"/>
        <v>0.14297995780590708</v>
      </c>
      <c r="AM194" s="11">
        <f t="shared" si="121"/>
        <v>15358</v>
      </c>
      <c r="AN194" s="412">
        <f t="shared" si="122"/>
        <v>13961.81818181818</v>
      </c>
      <c r="AO194" s="412">
        <f t="shared" si="123"/>
        <v>541.81818181818016</v>
      </c>
      <c r="AP194" s="413">
        <f t="shared" si="124"/>
        <v>3.8807136345878256E-2</v>
      </c>
      <c r="AQ194" s="192">
        <v>2055016155419</v>
      </c>
      <c r="AR194" s="192">
        <f>VLOOKUP(AQ:AQ,[1]MICHELIN!$B:$O,2,0)</f>
        <v>4985009686102</v>
      </c>
      <c r="AS194" s="192" t="str">
        <f>VLOOKUP(AQ:AQ,[1]MICHELIN!$B:$O,3,0)</f>
        <v>701570</v>
      </c>
      <c r="AT194" s="231" t="str">
        <f>VLOOKUP(AQ:AQ,[1]MICHELIN!$B:$O,4,0)</f>
        <v>Pilot Sport 3</v>
      </c>
      <c r="AU194" s="231" t="str">
        <f>VLOOKUP(AQ:AQ,[1]MICHELIN!$B:$O,5,0)</f>
        <v>205/50R16 87V</v>
      </c>
      <c r="AV194" s="232" t="str">
        <f>VLOOKUP(AQ:AQ,[1]MICHELIN!$B:$O,6,0)</f>
        <v>205/50R16</v>
      </c>
      <c r="AW194" s="232">
        <f>VLOOKUP(AQ:AQ,[1]MICHELIN!$B:$O,7,0)</f>
        <v>31200</v>
      </c>
      <c r="AX194" s="233">
        <f>VLOOKUP(AQ:AQ,[1]MICHELIN!$B:$K,8,0)</f>
        <v>13420</v>
      </c>
      <c r="AY194" s="233">
        <f>VLOOKUP(AQ:AQ,[1]MICHELIN!$B:$K,9,0)</f>
        <v>0</v>
      </c>
      <c r="AZ194" s="233">
        <f>VLOOKUP(AQ:AQ,[1]MICHELIN!$B:$K,10,0)</f>
        <v>20</v>
      </c>
      <c r="BA194" s="233">
        <f>VLOOKUP(AQ:AQ,[1]MICHELIN!$B:$O,11,0)</f>
        <v>18500</v>
      </c>
      <c r="BB194" s="233">
        <f>VLOOKUP(AQ:AQ,[1]MICHELIN!$B:$O,12,0)</f>
        <v>16340.90909090909</v>
      </c>
      <c r="BC194" s="233">
        <f t="shared" si="101"/>
        <v>525</v>
      </c>
      <c r="BD194" s="204" t="s">
        <v>3387</v>
      </c>
      <c r="BE194" s="192" t="s">
        <v>483</v>
      </c>
      <c r="BF194" s="133" t="str">
        <f>IFERROR(VLOOKUP(BE:BE,Q商品!B:E,4,0),"")</f>
        <v>2023年製 Pilot Sport 3 205/50ZR16 87V サマータイヤ 最短当日発送</v>
      </c>
      <c r="BG194" s="133" t="str">
        <f>IFERROR(VLOOKUP(AQ:AQ,在庫!B:M,12,0),"")</f>
        <v>2023年製</v>
      </c>
      <c r="BH194" s="133">
        <f>IFERROR(VLOOKUP(AQ:AQ,在庫!B:L,10,0),"")</f>
        <v>1</v>
      </c>
      <c r="BI194" s="234">
        <f>VLOOKUP(AQ:AQ,[1]MICHELIN!$B:$AH,32,0)</f>
        <v>605642068</v>
      </c>
      <c r="BJ194" s="234">
        <f>VLOOKUP(AQ:AQ,[1]MICHELIN!$B:$AH,33,0)</f>
        <v>605642099</v>
      </c>
      <c r="BK194" s="191"/>
      <c r="BL194" s="191"/>
      <c r="BM194" s="191"/>
      <c r="BN194" s="191"/>
      <c r="BO194" s="191"/>
      <c r="BP194" s="191"/>
      <c r="BQ194" s="191"/>
      <c r="BR194" s="191"/>
      <c r="BS194" s="191"/>
      <c r="BT194" s="191"/>
      <c r="BU194" s="191"/>
      <c r="BV194" s="191"/>
      <c r="BW194" s="191"/>
      <c r="BX194" s="191"/>
    </row>
    <row r="195" spans="1:76" s="11" customFormat="1" ht="19.5" customHeight="1">
      <c r="A195" s="11">
        <f t="shared" ref="A195:A258" si="131">COUNTIF(E:E,E195)</f>
        <v>1</v>
      </c>
      <c r="B195" s="239">
        <f t="shared" ref="B195:B258" si="132">AQ195</f>
        <v>2154516155421</v>
      </c>
      <c r="C195" s="225">
        <f t="shared" ref="C195:C258" si="133">AY195</f>
        <v>40</v>
      </c>
      <c r="D195" s="11" t="s">
        <v>4059</v>
      </c>
      <c r="E195" s="11" t="s">
        <v>546</v>
      </c>
      <c r="F195" s="158" t="s">
        <v>6247</v>
      </c>
      <c r="G195" s="132" t="str">
        <f t="shared" ref="G195:G258" si="134">MID(AQ:AQ,6,2)</f>
        <v>16</v>
      </c>
      <c r="H195" s="225">
        <v>12</v>
      </c>
      <c r="I195" s="225">
        <f t="shared" ref="I195:I258" si="135">AZ195</f>
        <v>12</v>
      </c>
      <c r="J195" s="131"/>
      <c r="K195" s="132" t="s">
        <v>1751</v>
      </c>
      <c r="L195" s="132">
        <v>5</v>
      </c>
      <c r="M195" s="134" t="s">
        <v>1782</v>
      </c>
      <c r="N195" s="226" t="s">
        <v>14148</v>
      </c>
      <c r="O195" s="226" t="s">
        <v>1970</v>
      </c>
      <c r="P195" s="227">
        <v>21425</v>
      </c>
      <c r="Q195" s="228">
        <f t="shared" si="119"/>
        <v>19440.909090909088</v>
      </c>
      <c r="R195" s="143">
        <f t="shared" si="120"/>
        <v>0.20785597381342052</v>
      </c>
      <c r="S195" s="192">
        <v>1074476259</v>
      </c>
      <c r="T195" s="285" t="s">
        <v>6680</v>
      </c>
      <c r="U195" s="189">
        <f t="shared" ref="U195:U246" si="136">W195-V195</f>
        <v>21425</v>
      </c>
      <c r="W195" s="229">
        <v>21425</v>
      </c>
      <c r="X195" s="135">
        <f t="shared" ref="X195:X258" si="137">AX195</f>
        <v>15400</v>
      </c>
      <c r="Y195" s="230">
        <f t="shared" ref="Y195:Y258" si="138">(W195-AY195)/1.1</f>
        <v>19440.909090909088</v>
      </c>
      <c r="Z195" s="141">
        <f t="shared" ref="Z195:Z258" si="139">IFERROR(-1+(AE195/N195),"")</f>
        <v>0.11475489012315876</v>
      </c>
      <c r="AA195" s="136">
        <f t="shared" ref="AA195:AA258" si="140">IFERROR((Y195-X195)/Y195,"")</f>
        <v>0.20785597381342052</v>
      </c>
      <c r="AB195" s="144" t="s">
        <v>14163</v>
      </c>
      <c r="AC195" s="144"/>
      <c r="AD195" s="184">
        <f t="shared" si="117"/>
        <v>21004</v>
      </c>
      <c r="AE195" s="182">
        <f t="shared" si="118"/>
        <v>23081</v>
      </c>
      <c r="AF195" s="128">
        <f t="shared" si="125"/>
        <v>2077.29</v>
      </c>
      <c r="AG195" s="129">
        <f t="shared" si="126"/>
        <v>421.28999999999996</v>
      </c>
      <c r="AH195" s="130">
        <f t="shared" si="127"/>
        <v>1.8252675360686279E-2</v>
      </c>
      <c r="AI195" s="137">
        <f t="shared" si="128"/>
        <v>1656</v>
      </c>
      <c r="AJ195" s="138">
        <f t="shared" si="129"/>
        <v>7.1747324639313728E-2</v>
      </c>
      <c r="AK195" s="138">
        <f t="shared" si="130"/>
        <v>0.18960329845273424</v>
      </c>
      <c r="AM195" s="11">
        <f t="shared" si="121"/>
        <v>18695.900000000001</v>
      </c>
      <c r="AN195" s="412">
        <f t="shared" si="122"/>
        <v>16959.909090909092</v>
      </c>
      <c r="AO195" s="412">
        <f t="shared" si="123"/>
        <v>1559.9090909090919</v>
      </c>
      <c r="AP195" s="413">
        <f t="shared" si="124"/>
        <v>9.1976264881351258E-2</v>
      </c>
      <c r="AQ195" s="192">
        <v>2154516155421</v>
      </c>
      <c r="AR195" s="192">
        <f>VLOOKUP(AQ:AQ,[1]MICHELIN!$B:$O,2,0)</f>
        <v>4985009686041</v>
      </c>
      <c r="AS195" s="192" t="str">
        <f>VLOOKUP(AQ:AQ,[1]MICHELIN!$B:$O,3,0)</f>
        <v>39940</v>
      </c>
      <c r="AT195" s="231" t="str">
        <f>VLOOKUP(AQ:AQ,[1]MICHELIN!$B:$O,4,0)</f>
        <v>Pilot Sport 3</v>
      </c>
      <c r="AU195" s="231" t="str">
        <f>VLOOKUP(AQ:AQ,[1]MICHELIN!$B:$O,5,0)</f>
        <v>215/45R16 90V XL AO</v>
      </c>
      <c r="AV195" s="232" t="str">
        <f>VLOOKUP(AQ:AQ,[1]MICHELIN!$B:$O,6,0)</f>
        <v>215/45R16</v>
      </c>
      <c r="AW195" s="232">
        <f>VLOOKUP(AQ:AQ,[1]MICHELIN!$B:$O,7,0)</f>
        <v>35800</v>
      </c>
      <c r="AX195" s="233">
        <f>VLOOKUP(AQ:AQ,[1]MICHELIN!$B:$K,8,0)</f>
        <v>15400</v>
      </c>
      <c r="AY195" s="233">
        <f>VLOOKUP(AQ:AQ,[1]MICHELIN!$B:$K,9,0)</f>
        <v>40</v>
      </c>
      <c r="AZ195" s="233">
        <f>VLOOKUP(AQ:AQ,[1]MICHELIN!$B:$K,10,0)</f>
        <v>12</v>
      </c>
      <c r="BA195" s="233">
        <f>VLOOKUP(AQ:AQ,[1]MICHELIN!$B:$O,11,0)</f>
        <v>20600</v>
      </c>
      <c r="BB195" s="233">
        <f>VLOOKUP(AQ:AQ,[1]MICHELIN!$B:$O,12,0)</f>
        <v>18250</v>
      </c>
      <c r="BC195" s="233">
        <f t="shared" ref="BC195:BC258" si="141">BA195-BB195*1.1</f>
        <v>525</v>
      </c>
      <c r="BD195" s="204" t="s">
        <v>3387</v>
      </c>
      <c r="BE195" s="192" t="s">
        <v>482</v>
      </c>
      <c r="BF195" s="133" t="str">
        <f>IFERROR(VLOOKUP(BE:BE,Q商品!B:E,4,0),"")</f>
        <v>2023年製 Pilot Sport 3 215/45ZR16 90V XL AO サマータイヤ 最短当日発送</v>
      </c>
      <c r="BG195" s="133" t="str">
        <f>IFERROR(VLOOKUP(AQ:AQ,在庫!B:M,12,0),"")</f>
        <v>2023年製</v>
      </c>
      <c r="BH195" s="133">
        <f>IFERROR(VLOOKUP(AQ:AQ,在庫!B:L,10,0),"")</f>
        <v>3</v>
      </c>
      <c r="BI195" s="234">
        <f>VLOOKUP(AQ:AQ,[1]MICHELIN!$B:$AH,32,0)</f>
        <v>605642071</v>
      </c>
      <c r="BJ195" s="234">
        <f>VLOOKUP(AQ:AQ,[1]MICHELIN!$B:$AH,33,0)</f>
        <v>605642102</v>
      </c>
      <c r="BK195" s="191"/>
      <c r="BL195" s="191"/>
      <c r="BM195" s="191"/>
      <c r="BN195" s="191"/>
      <c r="BO195" s="191"/>
      <c r="BP195" s="191"/>
      <c r="BQ195" s="191"/>
      <c r="BR195" s="191"/>
      <c r="BS195" s="191"/>
      <c r="BT195" s="191"/>
      <c r="BU195" s="191"/>
      <c r="BV195" s="191"/>
      <c r="BW195" s="191"/>
      <c r="BX195" s="191"/>
    </row>
    <row r="196" spans="1:76" s="11" customFormat="1" ht="19.5" customHeight="1">
      <c r="A196" s="11">
        <f t="shared" si="131"/>
        <v>1</v>
      </c>
      <c r="B196" s="239">
        <f t="shared" si="132"/>
        <v>2155516155435</v>
      </c>
      <c r="C196" s="225">
        <f t="shared" si="133"/>
        <v>2</v>
      </c>
      <c r="D196" s="11" t="s">
        <v>4059</v>
      </c>
      <c r="E196" s="358" t="s">
        <v>14165</v>
      </c>
      <c r="F196" s="158" t="s">
        <v>5913</v>
      </c>
      <c r="G196" s="132" t="str">
        <f t="shared" si="134"/>
        <v>16</v>
      </c>
      <c r="H196" s="225">
        <v>6</v>
      </c>
      <c r="I196" s="225">
        <f t="shared" si="135"/>
        <v>6</v>
      </c>
      <c r="J196" s="131"/>
      <c r="K196" s="132" t="s">
        <v>1751</v>
      </c>
      <c r="L196" s="132">
        <v>6</v>
      </c>
      <c r="M196" s="134" t="s">
        <v>3422</v>
      </c>
      <c r="N196" s="226" t="s">
        <v>2025</v>
      </c>
      <c r="O196" s="226">
        <v>0</v>
      </c>
      <c r="P196" s="227">
        <v>18168</v>
      </c>
      <c r="Q196" s="228">
        <f t="shared" si="119"/>
        <v>16514.545454545452</v>
      </c>
      <c r="R196" s="143">
        <f t="shared" si="120"/>
        <v>0.1716393262138059</v>
      </c>
      <c r="S196" s="192">
        <v>1074476258</v>
      </c>
      <c r="T196" s="285" t="s">
        <v>6681</v>
      </c>
      <c r="U196" s="189">
        <f t="shared" si="136"/>
        <v>18168</v>
      </c>
      <c r="W196" s="229">
        <v>18168</v>
      </c>
      <c r="X196" s="135">
        <f t="shared" si="137"/>
        <v>13680</v>
      </c>
      <c r="Y196" s="230">
        <f t="shared" si="138"/>
        <v>16514.545454545452</v>
      </c>
      <c r="Z196" s="141">
        <f t="shared" si="139"/>
        <v>7.7278731836195602E-2</v>
      </c>
      <c r="AA196" s="136">
        <f t="shared" si="140"/>
        <v>0.1716393262138059</v>
      </c>
      <c r="AB196" s="144"/>
      <c r="AC196" s="144"/>
      <c r="AD196" s="184">
        <f t="shared" si="117"/>
        <v>17811</v>
      </c>
      <c r="AE196" s="182">
        <f t="shared" si="118"/>
        <v>19572</v>
      </c>
      <c r="AF196" s="128">
        <f t="shared" si="125"/>
        <v>1761.48</v>
      </c>
      <c r="AG196" s="129">
        <f t="shared" si="126"/>
        <v>357.48</v>
      </c>
      <c r="AH196" s="130">
        <f t="shared" si="127"/>
        <v>1.8264868179031269E-2</v>
      </c>
      <c r="AI196" s="137">
        <f t="shared" si="128"/>
        <v>1404</v>
      </c>
      <c r="AJ196" s="138">
        <f t="shared" si="129"/>
        <v>7.1735131820968731E-2</v>
      </c>
      <c r="AK196" s="138">
        <f t="shared" si="130"/>
        <v>0.15337445803477462</v>
      </c>
      <c r="AM196" s="11">
        <f t="shared" si="121"/>
        <v>15853.8</v>
      </c>
      <c r="AN196" s="412">
        <f t="shared" si="122"/>
        <v>14410.72727272727</v>
      </c>
      <c r="AO196" s="412">
        <f t="shared" si="123"/>
        <v>730.72727272727025</v>
      </c>
      <c r="AP196" s="413">
        <f t="shared" si="124"/>
        <v>5.0707175210386042E-2</v>
      </c>
      <c r="AQ196" s="192">
        <v>2155516155435</v>
      </c>
      <c r="AR196" s="192">
        <f>VLOOKUP(AQ:AQ,[1]MICHELIN!$B:$O,2,0)</f>
        <v>4985009686294</v>
      </c>
      <c r="AS196" s="192" t="str">
        <f>VLOOKUP(AQ:AQ,[1]MICHELIN!$B:$O,3,0)</f>
        <v>706970</v>
      </c>
      <c r="AT196" s="231" t="str">
        <f>VLOOKUP(AQ:AQ,[1]MICHELIN!$B:$O,4,0)</f>
        <v>Pilot Sport 3</v>
      </c>
      <c r="AU196" s="231" t="str">
        <f>VLOOKUP(AQ:AQ,[1]MICHELIN!$B:$O,5,0)</f>
        <v>215/55R16 93W（在庫限り）</v>
      </c>
      <c r="AV196" s="232" t="str">
        <f>VLOOKUP(AQ:AQ,[1]MICHELIN!$B:$O,6,0)</f>
        <v>215/55R16</v>
      </c>
      <c r="AW196" s="232">
        <f>VLOOKUP(AQ:AQ,[1]MICHELIN!$B:$O,7,0)</f>
        <v>30400</v>
      </c>
      <c r="AX196" s="233">
        <f>VLOOKUP(AQ:AQ,[1]MICHELIN!$B:$K,8,0)</f>
        <v>13680</v>
      </c>
      <c r="AY196" s="233">
        <f>VLOOKUP(AQ:AQ,[1]MICHELIN!$B:$K,9,0)</f>
        <v>2</v>
      </c>
      <c r="AZ196" s="233">
        <f>VLOOKUP(AQ:AQ,[1]MICHELIN!$B:$K,10,0)</f>
        <v>6</v>
      </c>
      <c r="BA196" s="233">
        <f>VLOOKUP(AQ:AQ,[1]MICHELIN!$B:$O,11,0)</f>
        <v>19200</v>
      </c>
      <c r="BB196" s="233">
        <f>VLOOKUP(AQ:AQ,[1]MICHELIN!$B:$O,12,0)</f>
        <v>16500</v>
      </c>
      <c r="BC196" s="233">
        <f t="shared" si="141"/>
        <v>1050</v>
      </c>
      <c r="BD196" s="204" t="s">
        <v>3387</v>
      </c>
      <c r="BE196" s="192" t="s">
        <v>486</v>
      </c>
      <c r="BF196" s="133" t="str">
        <f>IFERROR(VLOOKUP(BE:BE,Q商品!B:E,4,0),"")</f>
        <v>2023年製 Pilot Sport 3 215/55ZR16 93W サマータイヤ 最短当日発送</v>
      </c>
      <c r="BG196" s="133" t="str">
        <f>IFERROR(VLOOKUP(AQ:AQ,在庫!B:M,12,0),"")</f>
        <v>2019年製</v>
      </c>
      <c r="BH196" s="133">
        <f>IFERROR(VLOOKUP(AQ:AQ,在庫!B:L,10,0),"")</f>
        <v>3</v>
      </c>
      <c r="BI196" s="234">
        <f>VLOOKUP(AQ:AQ,[1]MICHELIN!$B:$AH,32,0)</f>
        <v>605642065</v>
      </c>
      <c r="BJ196" s="234">
        <f>VLOOKUP(AQ:AQ,[1]MICHELIN!$B:$AH,33,0)</f>
        <v>605642096</v>
      </c>
      <c r="BK196" s="191"/>
      <c r="BL196" s="191"/>
      <c r="BM196" s="191"/>
      <c r="BN196" s="191"/>
      <c r="BO196" s="191"/>
      <c r="BP196" s="191"/>
      <c r="BQ196" s="191"/>
      <c r="BR196" s="191"/>
      <c r="BS196" s="191"/>
      <c r="BT196" s="191"/>
      <c r="BU196" s="191"/>
      <c r="BV196" s="191"/>
      <c r="BW196" s="191"/>
      <c r="BX196" s="191"/>
    </row>
    <row r="197" spans="1:76" s="11" customFormat="1" ht="19.5" customHeight="1">
      <c r="A197" s="11">
        <f t="shared" si="131"/>
        <v>1</v>
      </c>
      <c r="B197" s="239">
        <f t="shared" si="132"/>
        <v>1954517155502</v>
      </c>
      <c r="C197" s="225">
        <f t="shared" si="133"/>
        <v>108</v>
      </c>
      <c r="D197" s="11" t="s">
        <v>4059</v>
      </c>
      <c r="E197" s="11" t="s">
        <v>548</v>
      </c>
      <c r="F197" s="158" t="s">
        <v>5914</v>
      </c>
      <c r="G197" s="132" t="str">
        <f t="shared" si="134"/>
        <v>17</v>
      </c>
      <c r="H197" s="225">
        <v>45</v>
      </c>
      <c r="I197" s="225">
        <f t="shared" si="135"/>
        <v>45</v>
      </c>
      <c r="J197" s="131"/>
      <c r="K197" s="132" t="s">
        <v>1751</v>
      </c>
      <c r="L197" s="132">
        <v>7</v>
      </c>
      <c r="M197" s="134" t="s">
        <v>3422</v>
      </c>
      <c r="N197" s="226" t="s">
        <v>5942</v>
      </c>
      <c r="O197" s="226" t="s">
        <v>3425</v>
      </c>
      <c r="P197" s="227">
        <v>19699</v>
      </c>
      <c r="Q197" s="228">
        <f t="shared" si="119"/>
        <v>17810</v>
      </c>
      <c r="R197" s="143">
        <f t="shared" si="120"/>
        <v>0.13419427288040428</v>
      </c>
      <c r="S197" s="192">
        <v>1074476145</v>
      </c>
      <c r="T197" s="285" t="s">
        <v>6682</v>
      </c>
      <c r="U197" s="189">
        <f t="shared" si="136"/>
        <v>18799</v>
      </c>
      <c r="V197" s="11">
        <v>900</v>
      </c>
      <c r="W197" s="229">
        <v>19699</v>
      </c>
      <c r="X197" s="135">
        <f t="shared" si="137"/>
        <v>15420</v>
      </c>
      <c r="Y197" s="230">
        <f t="shared" si="138"/>
        <v>17810</v>
      </c>
      <c r="Z197" s="141">
        <f t="shared" si="139"/>
        <v>7.7291345284323576E-2</v>
      </c>
      <c r="AA197" s="136">
        <f t="shared" si="140"/>
        <v>0.13419427288040428</v>
      </c>
      <c r="AB197" s="144" t="s">
        <v>14114</v>
      </c>
      <c r="AC197" s="144"/>
      <c r="AD197" s="184">
        <f t="shared" si="117"/>
        <v>18430</v>
      </c>
      <c r="AE197" s="182">
        <f t="shared" si="118"/>
        <v>20252</v>
      </c>
      <c r="AF197" s="128">
        <f t="shared" si="125"/>
        <v>1822.6799999999998</v>
      </c>
      <c r="AG197" s="129">
        <f t="shared" si="126"/>
        <v>369.67999999999984</v>
      </c>
      <c r="AH197" s="130">
        <f t="shared" si="127"/>
        <v>1.8253999604977277E-2</v>
      </c>
      <c r="AI197" s="137">
        <f t="shared" si="128"/>
        <v>1453</v>
      </c>
      <c r="AJ197" s="138">
        <f t="shared" si="129"/>
        <v>7.1746000395022713E-2</v>
      </c>
      <c r="AK197" s="138">
        <f t="shared" si="130"/>
        <v>0.115940273275427</v>
      </c>
      <c r="AL197" s="11" t="s">
        <v>13397</v>
      </c>
      <c r="AM197" s="11">
        <f t="shared" si="121"/>
        <v>16404.8</v>
      </c>
      <c r="AN197" s="412">
        <f t="shared" si="122"/>
        <v>14815.272727272726</v>
      </c>
      <c r="AO197" s="412">
        <f t="shared" si="123"/>
        <v>-604.72727272727388</v>
      </c>
      <c r="AP197" s="413">
        <f t="shared" si="124"/>
        <v>-4.0817829267095464E-2</v>
      </c>
      <c r="AQ197" s="192">
        <v>1954517155502</v>
      </c>
      <c r="AR197" s="192">
        <f>VLOOKUP(AQ:AQ,[1]MICHELIN!$B:$O,2,0)</f>
        <v>4985009693032</v>
      </c>
      <c r="AS197" s="192" t="str">
        <f>VLOOKUP(AQ:AQ,[1]MICHELIN!$B:$O,3,0)</f>
        <v>722430</v>
      </c>
      <c r="AT197" s="231" t="str">
        <f>VLOOKUP(AQ:AQ,[1]MICHELIN!$B:$O,4,0)</f>
        <v>Pilot Sport 4</v>
      </c>
      <c r="AU197" s="231" t="str">
        <f>VLOOKUP(AQ:AQ,[1]MICHELIN!$B:$O,5,0)</f>
        <v>195/45R17 81W（43掛）</v>
      </c>
      <c r="AV197" s="232" t="str">
        <f>VLOOKUP(AQ:AQ,[1]MICHELIN!$B:$O,6,0)</f>
        <v>195/45R17</v>
      </c>
      <c r="AW197" s="232">
        <f>VLOOKUP(AQ:AQ,[1]MICHELIN!$B:$O,7,0)</f>
        <v>37600</v>
      </c>
      <c r="AX197" s="233">
        <f>VLOOKUP(AQ:AQ,[1]MICHELIN!$B:$K,8,0)</f>
        <v>15420</v>
      </c>
      <c r="AY197" s="233">
        <f>VLOOKUP(AQ:AQ,[1]MICHELIN!$B:$K,9,0)</f>
        <v>108</v>
      </c>
      <c r="AZ197" s="233">
        <f>VLOOKUP(AQ:AQ,[1]MICHELIN!$B:$K,10,0)</f>
        <v>45</v>
      </c>
      <c r="BA197" s="233">
        <f>VLOOKUP(AQ:AQ,[1]MICHELIN!$B:$O,11,0)</f>
        <v>20480</v>
      </c>
      <c r="BB197" s="233">
        <f>VLOOKUP(AQ:AQ,[1]MICHELIN!$B:$O,12,0)</f>
        <v>18140.909090909088</v>
      </c>
      <c r="BC197" s="233">
        <f t="shared" si="141"/>
        <v>525</v>
      </c>
      <c r="BD197" s="204" t="s">
        <v>3387</v>
      </c>
      <c r="BE197" s="195" t="s">
        <v>397</v>
      </c>
      <c r="BF197" s="133" t="str">
        <f>IFERROR(VLOOKUP(BE:BE,Q商品!B:E,4,0),"")</f>
        <v>2022年製以降 Pilot Sport 4 195/45ZR17 81W サマータイヤ 最短当日発送</v>
      </c>
      <c r="BG197" s="133" t="str">
        <f>IFERROR(VLOOKUP(AQ:AQ,在庫!B:M,12,0),"")</f>
        <v>2022年製</v>
      </c>
      <c r="BH197" s="133">
        <f>IFERROR(VLOOKUP(AQ:AQ,在庫!B:L,10,0),"")</f>
        <v>3</v>
      </c>
      <c r="BI197" s="234">
        <f>VLOOKUP(AQ:AQ,[1]MICHELIN!$B:$AH,32,0)</f>
        <v>605763405</v>
      </c>
      <c r="BJ197" s="234">
        <f>VLOOKUP(AQ:AQ,[1]MICHELIN!$B:$AH,33,0)</f>
        <v>605763460</v>
      </c>
      <c r="BK197" s="191"/>
      <c r="BL197" s="191"/>
      <c r="BM197" s="191"/>
      <c r="BN197" s="191"/>
      <c r="BO197" s="191"/>
      <c r="BP197" s="191"/>
      <c r="BQ197" s="191"/>
      <c r="BR197" s="191"/>
      <c r="BS197" s="191"/>
      <c r="BT197" s="191"/>
      <c r="BU197" s="191"/>
      <c r="BV197" s="191"/>
      <c r="BW197" s="191"/>
      <c r="BX197" s="191"/>
    </row>
    <row r="198" spans="1:76" s="11" customFormat="1" ht="19.5" customHeight="1">
      <c r="A198" s="11">
        <f t="shared" si="131"/>
        <v>1</v>
      </c>
      <c r="B198" s="239">
        <f t="shared" si="132"/>
        <v>2055017155500</v>
      </c>
      <c r="C198" s="225">
        <f t="shared" si="133"/>
        <v>50</v>
      </c>
      <c r="D198" s="11" t="s">
        <v>4059</v>
      </c>
      <c r="E198" s="11" t="s">
        <v>955</v>
      </c>
      <c r="F198" s="158" t="s">
        <v>5915</v>
      </c>
      <c r="G198" s="132" t="str">
        <f t="shared" si="134"/>
        <v>17</v>
      </c>
      <c r="H198" s="225">
        <v>8</v>
      </c>
      <c r="I198" s="225">
        <f t="shared" si="135"/>
        <v>8</v>
      </c>
      <c r="J198" s="131"/>
      <c r="K198" s="132" t="s">
        <v>1751</v>
      </c>
      <c r="L198" s="132">
        <v>8</v>
      </c>
      <c r="M198" s="134" t="s">
        <v>3422</v>
      </c>
      <c r="N198" s="226" t="s">
        <v>2026</v>
      </c>
      <c r="O198" s="226">
        <v>0</v>
      </c>
      <c r="P198" s="227">
        <v>19800</v>
      </c>
      <c r="Q198" s="228">
        <f t="shared" si="119"/>
        <v>17954.545454545452</v>
      </c>
      <c r="R198" s="143">
        <f t="shared" si="120"/>
        <v>0.15675949367088596</v>
      </c>
      <c r="S198" s="192">
        <v>1074476785</v>
      </c>
      <c r="T198" s="285" t="s">
        <v>6683</v>
      </c>
      <c r="U198" s="189">
        <f t="shared" si="136"/>
        <v>19800</v>
      </c>
      <c r="W198" s="229">
        <v>19800</v>
      </c>
      <c r="X198" s="135">
        <f t="shared" si="137"/>
        <v>15140</v>
      </c>
      <c r="Y198" s="230">
        <f t="shared" si="138"/>
        <v>17954.545454545452</v>
      </c>
      <c r="Z198" s="141">
        <f t="shared" si="139"/>
        <v>7.7272727272727382E-2</v>
      </c>
      <c r="AA198" s="136">
        <f t="shared" si="140"/>
        <v>0.15675949367088596</v>
      </c>
      <c r="AB198" s="144" t="s">
        <v>14114</v>
      </c>
      <c r="AC198" s="144"/>
      <c r="AD198" s="184">
        <f t="shared" si="117"/>
        <v>19411</v>
      </c>
      <c r="AE198" s="182">
        <f t="shared" si="118"/>
        <v>21330</v>
      </c>
      <c r="AF198" s="128">
        <f t="shared" si="125"/>
        <v>1919.6999999999998</v>
      </c>
      <c r="AG198" s="129">
        <f t="shared" si="126"/>
        <v>389.69999999999982</v>
      </c>
      <c r="AH198" s="130">
        <f t="shared" si="127"/>
        <v>1.8270042194092818E-2</v>
      </c>
      <c r="AI198" s="137">
        <f t="shared" si="128"/>
        <v>1530</v>
      </c>
      <c r="AJ198" s="138">
        <f t="shared" si="129"/>
        <v>7.1729957805907171E-2</v>
      </c>
      <c r="AK198" s="138">
        <f t="shared" si="130"/>
        <v>0.13848945147679315</v>
      </c>
      <c r="AM198" s="11">
        <f t="shared" si="121"/>
        <v>17278</v>
      </c>
      <c r="AN198" s="412">
        <f t="shared" si="122"/>
        <v>15661.81818181818</v>
      </c>
      <c r="AO198" s="412">
        <f t="shared" si="123"/>
        <v>521.81818181818016</v>
      </c>
      <c r="AP198" s="413">
        <f t="shared" si="124"/>
        <v>3.3317854655212344E-2</v>
      </c>
      <c r="AQ198" s="192">
        <v>2055017155500</v>
      </c>
      <c r="AR198" s="192">
        <f>VLOOKUP(AQ:AQ,[1]MICHELIN!$B:$O,2,0)</f>
        <v>4985009687192</v>
      </c>
      <c r="AS198" s="192" t="str">
        <f>VLOOKUP(AQ:AQ,[1]MICHELIN!$B:$O,3,0)</f>
        <v>704370</v>
      </c>
      <c r="AT198" s="231" t="str">
        <f>VLOOKUP(AQ:AQ,[1]MICHELIN!$B:$O,4,0)</f>
        <v>Pilot Sport 4</v>
      </c>
      <c r="AU198" s="231" t="str">
        <f>VLOOKUP(AQ:AQ,[1]MICHELIN!$B:$O,5,0)</f>
        <v>205/50R17 93Y XL</v>
      </c>
      <c r="AV198" s="232" t="str">
        <f>VLOOKUP(AQ:AQ,[1]MICHELIN!$B:$O,6,0)</f>
        <v>205/50R17</v>
      </c>
      <c r="AW198" s="232">
        <f>VLOOKUP(AQ:AQ,[1]MICHELIN!$B:$O,7,0)</f>
        <v>35200</v>
      </c>
      <c r="AX198" s="233">
        <f>VLOOKUP(AQ:AQ,[1]MICHELIN!$B:$K,8,0)</f>
        <v>15140</v>
      </c>
      <c r="AY198" s="233">
        <f>VLOOKUP(AQ:AQ,[1]MICHELIN!$B:$K,9,0)</f>
        <v>50</v>
      </c>
      <c r="AZ198" s="233">
        <f>VLOOKUP(AQ:AQ,[1]MICHELIN!$B:$K,10,0)</f>
        <v>8</v>
      </c>
      <c r="BA198" s="233">
        <f>VLOOKUP(AQ:AQ,[1]MICHELIN!$B:$O,11,0)</f>
        <v>20600</v>
      </c>
      <c r="BB198" s="233">
        <f>VLOOKUP(AQ:AQ,[1]MICHELIN!$B:$O,12,0)</f>
        <v>18250</v>
      </c>
      <c r="BC198" s="233">
        <f t="shared" si="141"/>
        <v>525</v>
      </c>
      <c r="BD198" s="204" t="s">
        <v>3387</v>
      </c>
      <c r="BE198" s="192" t="s">
        <v>391</v>
      </c>
      <c r="BF198" s="133" t="str">
        <f>IFERROR(VLOOKUP(BE:BE,Q商品!B:E,4,0),"")</f>
        <v>2023年製 Pilot Sport 4 205/50ZR17 93Y XL サマータイヤ 最短当日発送</v>
      </c>
      <c r="BG198" s="133" t="str">
        <f>IFERROR(VLOOKUP(AQ:AQ,在庫!B:M,12,0),"")</f>
        <v>2023年製</v>
      </c>
      <c r="BH198" s="133">
        <f>IFERROR(VLOOKUP(AQ:AQ,在庫!B:L,10,0),"")</f>
        <v>2</v>
      </c>
      <c r="BI198" s="234">
        <f>VLOOKUP(AQ:AQ,[1]MICHELIN!$B:$AH,32,0)</f>
        <v>605763403</v>
      </c>
      <c r="BJ198" s="234">
        <f>VLOOKUP(AQ:AQ,[1]MICHELIN!$B:$AH,33,0)</f>
        <v>605763458</v>
      </c>
      <c r="BK198" s="191"/>
      <c r="BL198" s="191"/>
      <c r="BM198" s="191"/>
      <c r="BN198" s="191"/>
      <c r="BO198" s="191"/>
      <c r="BP198" s="191"/>
      <c r="BQ198" s="191"/>
      <c r="BR198" s="191"/>
      <c r="BS198" s="191"/>
      <c r="BT198" s="191"/>
      <c r="BU198" s="191"/>
      <c r="BV198" s="191"/>
      <c r="BW198" s="191"/>
      <c r="BX198" s="191"/>
    </row>
    <row r="199" spans="1:76" s="11" customFormat="1" ht="19.5" customHeight="1">
      <c r="A199" s="11">
        <f t="shared" si="131"/>
        <v>1</v>
      </c>
      <c r="B199" s="239">
        <f t="shared" si="132"/>
        <v>2055516155506</v>
      </c>
      <c r="C199" s="225">
        <f t="shared" si="133"/>
        <v>36</v>
      </c>
      <c r="D199" s="11" t="s">
        <v>4059</v>
      </c>
      <c r="E199" s="358" t="s">
        <v>964</v>
      </c>
      <c r="F199" s="158" t="s">
        <v>5916</v>
      </c>
      <c r="G199" s="132" t="str">
        <f t="shared" si="134"/>
        <v>16</v>
      </c>
      <c r="H199" s="225">
        <v>2</v>
      </c>
      <c r="I199" s="225">
        <f t="shared" si="135"/>
        <v>2</v>
      </c>
      <c r="J199" s="131"/>
      <c r="K199" s="132" t="s">
        <v>1751</v>
      </c>
      <c r="L199" s="132">
        <v>9</v>
      </c>
      <c r="M199" s="134" t="s">
        <v>3422</v>
      </c>
      <c r="N199" s="226" t="s">
        <v>2026</v>
      </c>
      <c r="O199" s="226">
        <v>0</v>
      </c>
      <c r="P199" s="227">
        <v>19800</v>
      </c>
      <c r="Q199" s="228">
        <f t="shared" si="119"/>
        <v>17967.272727272724</v>
      </c>
      <c r="R199" s="143">
        <f t="shared" si="120"/>
        <v>0.22191863995142672</v>
      </c>
      <c r="S199" s="192">
        <v>1074476792</v>
      </c>
      <c r="T199" s="285" t="s">
        <v>6684</v>
      </c>
      <c r="U199" s="189">
        <f t="shared" si="136"/>
        <v>19800</v>
      </c>
      <c r="W199" s="229">
        <v>19800</v>
      </c>
      <c r="X199" s="135">
        <f t="shared" si="137"/>
        <v>13980</v>
      </c>
      <c r="Y199" s="230">
        <f t="shared" si="138"/>
        <v>17967.272727272724</v>
      </c>
      <c r="Z199" s="141">
        <f t="shared" si="139"/>
        <v>7.7272727272727382E-2</v>
      </c>
      <c r="AA199" s="136">
        <f t="shared" si="140"/>
        <v>0.22191863995142672</v>
      </c>
      <c r="AB199" s="144" t="s">
        <v>14114</v>
      </c>
      <c r="AC199" s="144"/>
      <c r="AD199" s="184">
        <f t="shared" si="117"/>
        <v>19411</v>
      </c>
      <c r="AE199" s="182">
        <f t="shared" si="118"/>
        <v>21330</v>
      </c>
      <c r="AF199" s="128">
        <f t="shared" si="125"/>
        <v>1919.6999999999998</v>
      </c>
      <c r="AG199" s="129">
        <f t="shared" si="126"/>
        <v>389.69999999999982</v>
      </c>
      <c r="AH199" s="130">
        <f t="shared" si="127"/>
        <v>1.8270042194092818E-2</v>
      </c>
      <c r="AI199" s="137">
        <f t="shared" si="128"/>
        <v>1530</v>
      </c>
      <c r="AJ199" s="138">
        <f t="shared" si="129"/>
        <v>7.1729957805907171E-2</v>
      </c>
      <c r="AK199" s="138">
        <f t="shared" si="130"/>
        <v>0.2036485977573339</v>
      </c>
      <c r="AL199" s="11" t="s">
        <v>13397</v>
      </c>
      <c r="AM199" s="11">
        <f t="shared" si="121"/>
        <v>17278</v>
      </c>
      <c r="AN199" s="412">
        <f t="shared" si="122"/>
        <v>15674.545454545454</v>
      </c>
      <c r="AO199" s="412">
        <f t="shared" si="123"/>
        <v>1694.545454545454</v>
      </c>
      <c r="AP199" s="413">
        <f t="shared" si="124"/>
        <v>0.10810810810810809</v>
      </c>
      <c r="AQ199" s="192">
        <v>2055516155506</v>
      </c>
      <c r="AR199" s="192">
        <f>VLOOKUP(AQ:AQ,[1]MICHELIN!$B:$O,2,0)</f>
        <v>4985009687185</v>
      </c>
      <c r="AS199" s="192" t="str">
        <f>VLOOKUP(AQ:AQ,[1]MICHELIN!$B:$O,3,0)</f>
        <v>704300</v>
      </c>
      <c r="AT199" s="231" t="str">
        <f>VLOOKUP(AQ:AQ,[1]MICHELIN!$B:$O,4,0)</f>
        <v>Pilot Sport 4</v>
      </c>
      <c r="AU199" s="231" t="str">
        <f>VLOOKUP(AQ:AQ,[1]MICHELIN!$B:$O,5,0)</f>
        <v>205/55R16 94Y XL</v>
      </c>
      <c r="AV199" s="232" t="str">
        <f>VLOOKUP(AQ:AQ,[1]MICHELIN!$B:$O,6,0)</f>
        <v>205/55R16</v>
      </c>
      <c r="AW199" s="232">
        <f>VLOOKUP(AQ:AQ,[1]MICHELIN!$B:$O,7,0)</f>
        <v>32500</v>
      </c>
      <c r="AX199" s="233">
        <f>VLOOKUP(AQ:AQ,[1]MICHELIN!$B:$K,8,0)</f>
        <v>13980</v>
      </c>
      <c r="AY199" s="233">
        <f>VLOOKUP(AQ:AQ,[1]MICHELIN!$B:$K,9,0)</f>
        <v>36</v>
      </c>
      <c r="AZ199" s="233">
        <f>VLOOKUP(AQ:AQ,[1]MICHELIN!$B:$K,10,0)</f>
        <v>2</v>
      </c>
      <c r="BA199" s="233">
        <f>VLOOKUP(AQ:AQ,[1]MICHELIN!$B:$O,11,0)</f>
        <v>18800</v>
      </c>
      <c r="BB199" s="233">
        <f>VLOOKUP(AQ:AQ,[1]MICHELIN!$B:$O,12,0)</f>
        <v>16613.636363636364</v>
      </c>
      <c r="BC199" s="233">
        <f t="shared" si="141"/>
        <v>524.99999999999636</v>
      </c>
      <c r="BD199" s="204" t="s">
        <v>3387</v>
      </c>
      <c r="BE199" s="195" t="s">
        <v>443</v>
      </c>
      <c r="BF199" s="133" t="str">
        <f>IFERROR(VLOOKUP(BE:BE,Q商品!B:E,4,0),"")</f>
        <v>2023年製 Pilot Sport 4 205/55ZR16 94Y XL サマータイヤ 最短当日発送</v>
      </c>
      <c r="BG199" s="133" t="str">
        <f>IFERROR(VLOOKUP(AQ:AQ,在庫!B:M,12,0),"")</f>
        <v>2023年製</v>
      </c>
      <c r="BH199" s="133">
        <f>IFERROR(VLOOKUP(AQ:AQ,在庫!B:L,10,0),"")</f>
        <v>1</v>
      </c>
      <c r="BI199" s="234">
        <f>VLOOKUP(AQ:AQ,[1]MICHELIN!$B:$AH,32,0)</f>
        <v>605763407</v>
      </c>
      <c r="BJ199" s="234">
        <f>VLOOKUP(AQ:AQ,[1]MICHELIN!$B:$AH,33,0)</f>
        <v>605763462</v>
      </c>
      <c r="BK199" s="191"/>
      <c r="BL199" s="191"/>
      <c r="BM199" s="191"/>
      <c r="BN199" s="191"/>
      <c r="BO199" s="191"/>
      <c r="BP199" s="191"/>
      <c r="BQ199" s="191"/>
      <c r="BR199" s="191"/>
      <c r="BS199" s="191"/>
      <c r="BT199" s="191"/>
      <c r="BU199" s="191"/>
      <c r="BV199" s="191"/>
      <c r="BW199" s="191"/>
      <c r="BX199" s="191"/>
    </row>
    <row r="200" spans="1:76" s="11" customFormat="1" ht="19.5" customHeight="1">
      <c r="A200" s="11">
        <f t="shared" si="131"/>
        <v>1</v>
      </c>
      <c r="B200" s="239">
        <f t="shared" si="132"/>
        <v>2255516155432</v>
      </c>
      <c r="C200" s="225">
        <f t="shared" si="133"/>
        <v>16</v>
      </c>
      <c r="D200" s="11" t="s">
        <v>4059</v>
      </c>
      <c r="E200" s="358" t="s">
        <v>1616</v>
      </c>
      <c r="F200" s="158" t="s">
        <v>7115</v>
      </c>
      <c r="G200" s="132" t="str">
        <f t="shared" si="134"/>
        <v>16</v>
      </c>
      <c r="H200" s="225">
        <v>0</v>
      </c>
      <c r="I200" s="225">
        <f t="shared" si="135"/>
        <v>0</v>
      </c>
      <c r="J200" s="131"/>
      <c r="K200" s="132" t="s">
        <v>1751</v>
      </c>
      <c r="L200" s="132">
        <v>10</v>
      </c>
      <c r="M200" s="134" t="s">
        <v>3422</v>
      </c>
      <c r="N200" s="226" t="s">
        <v>7223</v>
      </c>
      <c r="O200" s="226">
        <v>0</v>
      </c>
      <c r="P200" s="227">
        <v>19400</v>
      </c>
      <c r="Q200" s="228">
        <f t="shared" si="119"/>
        <v>17621.81818181818</v>
      </c>
      <c r="R200" s="143">
        <f t="shared" si="120"/>
        <v>0.17772389599669824</v>
      </c>
      <c r="S200" s="192">
        <v>1076557714</v>
      </c>
      <c r="T200" s="285" t="s">
        <v>7635</v>
      </c>
      <c r="U200" s="189">
        <f t="shared" si="136"/>
        <v>19400</v>
      </c>
      <c r="W200" s="229">
        <v>19400</v>
      </c>
      <c r="X200" s="135">
        <f t="shared" si="137"/>
        <v>14490</v>
      </c>
      <c r="Y200" s="230">
        <f t="shared" si="138"/>
        <v>17621.81818181818</v>
      </c>
      <c r="Z200" s="141">
        <f t="shared" si="139"/>
        <v>6.7010309278350499E-2</v>
      </c>
      <c r="AA200" s="136">
        <f t="shared" si="140"/>
        <v>0.17772389599669824</v>
      </c>
      <c r="AB200" s="144"/>
      <c r="AC200" s="144"/>
      <c r="AD200" s="185"/>
      <c r="AE200" s="183">
        <v>20700</v>
      </c>
      <c r="AF200" s="128">
        <f t="shared" si="125"/>
        <v>1863</v>
      </c>
      <c r="AG200" s="129">
        <f t="shared" si="126"/>
        <v>563</v>
      </c>
      <c r="AH200" s="130">
        <f t="shared" si="127"/>
        <v>2.719806763285024E-2</v>
      </c>
      <c r="AI200" s="137">
        <f t="shared" si="128"/>
        <v>1300</v>
      </c>
      <c r="AJ200" s="138">
        <f t="shared" si="129"/>
        <v>6.280193236714976E-2</v>
      </c>
      <c r="AK200" s="138">
        <f t="shared" si="130"/>
        <v>0.15052582836384801</v>
      </c>
      <c r="AL200" s="11" t="s">
        <v>13397</v>
      </c>
      <c r="AM200" s="11">
        <f t="shared" si="121"/>
        <v>-2070</v>
      </c>
      <c r="AN200" s="412">
        <f t="shared" si="122"/>
        <v>-1896.3636363636363</v>
      </c>
      <c r="AO200" s="412">
        <f t="shared" si="123"/>
        <v>-16386.363636363636</v>
      </c>
      <c r="AP200" s="413">
        <f t="shared" si="124"/>
        <v>8.6409395973154357</v>
      </c>
      <c r="AQ200" s="192">
        <v>2255516155432</v>
      </c>
      <c r="AR200" s="192">
        <f>VLOOKUP(AQ:AQ,[1]MICHELIN!$B:$O,2,0)</f>
        <v>4985009686300</v>
      </c>
      <c r="AS200" s="192" t="str">
        <f>VLOOKUP(AQ:AQ,[1]MICHELIN!$B:$O,3,0)</f>
        <v>706980</v>
      </c>
      <c r="AT200" s="231" t="str">
        <f>VLOOKUP(AQ:AQ,[1]MICHELIN!$B:$O,4,0)</f>
        <v>Pilot Sport 3</v>
      </c>
      <c r="AU200" s="231" t="str">
        <f>VLOOKUP(AQ:AQ,[1]MICHELIN!$B:$O,5,0)</f>
        <v>225/55R16 95W（在庫限り）</v>
      </c>
      <c r="AV200" s="232" t="str">
        <f>VLOOKUP(AQ:AQ,[1]MICHELIN!$B:$O,6,0)</f>
        <v>225/55R16</v>
      </c>
      <c r="AW200" s="232">
        <f>VLOOKUP(AQ:AQ,[1]MICHELIN!$B:$O,7,0)</f>
        <v>32200</v>
      </c>
      <c r="AX200" s="233">
        <f>VLOOKUP(AQ:AQ,[1]MICHELIN!$B:$K,8,0)</f>
        <v>14490</v>
      </c>
      <c r="AY200" s="233">
        <f>VLOOKUP(AQ:AQ,[1]MICHELIN!$B:$K,9,0)</f>
        <v>16</v>
      </c>
      <c r="AZ200" s="233">
        <f>VLOOKUP(AQ:AQ,[1]MICHELIN!$B:$K,10,0)</f>
        <v>0</v>
      </c>
      <c r="BA200" s="233">
        <f>VLOOKUP(AQ:AQ,[1]MICHELIN!$B:$O,11,0)</f>
        <v>19980</v>
      </c>
      <c r="BB200" s="233">
        <f>VLOOKUP(AQ:AQ,[1]MICHELIN!$B:$O,12,0)</f>
        <v>17209.090909090908</v>
      </c>
      <c r="BC200" s="233">
        <f t="shared" si="141"/>
        <v>1050</v>
      </c>
      <c r="BD200" s="204" t="s">
        <v>3387</v>
      </c>
      <c r="BE200" s="195" t="s">
        <v>7618</v>
      </c>
      <c r="BF200" s="133" t="str">
        <f>IFERROR(VLOOKUP(BE:BE,Q商品!B:E,4,0),"")</f>
        <v>2023年製 Pilot Sport 3 225/55ZR16 95W サマー 最短当日発送</v>
      </c>
      <c r="BG200" s="133" t="str">
        <f>IFERROR(VLOOKUP(AQ:AQ,在庫!B:M,12,0),"")</f>
        <v/>
      </c>
      <c r="BH200" s="133" t="str">
        <f>IFERROR(VLOOKUP(AQ:AQ,在庫!B:L,10,0),"")</f>
        <v/>
      </c>
      <c r="BI200" s="234">
        <f>VLOOKUP(AQ:AQ,[1]MICHELIN!$B:$AH,32,0)</f>
        <v>605642066</v>
      </c>
      <c r="BJ200" s="234">
        <f>VLOOKUP(AQ:AQ,[1]MICHELIN!$B:$AH,33,0)</f>
        <v>605642097</v>
      </c>
      <c r="BK200" s="191"/>
      <c r="BL200" s="191"/>
      <c r="BM200" s="191"/>
      <c r="BN200" s="191"/>
      <c r="BO200" s="191"/>
      <c r="BP200" s="191"/>
      <c r="BQ200" s="191"/>
      <c r="BR200" s="191"/>
      <c r="BS200" s="191"/>
      <c r="BT200" s="191"/>
      <c r="BU200" s="191"/>
      <c r="BV200" s="191"/>
      <c r="BW200" s="191"/>
      <c r="BX200" s="191"/>
    </row>
    <row r="201" spans="1:76" s="11" customFormat="1" ht="19.5" customHeight="1">
      <c r="A201" s="11">
        <f t="shared" si="131"/>
        <v>1</v>
      </c>
      <c r="B201" s="239">
        <f t="shared" si="132"/>
        <v>2154517159718</v>
      </c>
      <c r="C201" s="225">
        <f t="shared" si="133"/>
        <v>0</v>
      </c>
      <c r="D201" s="11" t="s">
        <v>4059</v>
      </c>
      <c r="E201" s="358" t="s">
        <v>553</v>
      </c>
      <c r="F201" s="158"/>
      <c r="G201" s="132" t="str">
        <f t="shared" si="134"/>
        <v>17</v>
      </c>
      <c r="H201" s="225">
        <v>0</v>
      </c>
      <c r="I201" s="225">
        <f t="shared" si="135"/>
        <v>0</v>
      </c>
      <c r="J201" s="131"/>
      <c r="K201" s="132" t="s">
        <v>1751</v>
      </c>
      <c r="L201" s="132">
        <v>10</v>
      </c>
      <c r="M201" s="134"/>
      <c r="N201" s="226"/>
      <c r="O201" s="226"/>
      <c r="P201" s="227"/>
      <c r="Q201" s="228">
        <f t="shared" si="119"/>
        <v>0</v>
      </c>
      <c r="R201" s="143" t="str">
        <f t="shared" si="120"/>
        <v/>
      </c>
      <c r="S201" s="192">
        <v>1074476087</v>
      </c>
      <c r="T201" s="288" t="s">
        <v>6685</v>
      </c>
      <c r="U201" s="189">
        <f t="shared" si="136"/>
        <v>0</v>
      </c>
      <c r="W201" s="229"/>
      <c r="X201" s="135">
        <f t="shared" si="137"/>
        <v>13236</v>
      </c>
      <c r="Y201" s="230">
        <f t="shared" si="138"/>
        <v>0</v>
      </c>
      <c r="Z201" s="141" t="str">
        <f t="shared" si="139"/>
        <v/>
      </c>
      <c r="AA201" s="136" t="str">
        <f t="shared" si="140"/>
        <v/>
      </c>
      <c r="AB201" s="144" t="s">
        <v>14049</v>
      </c>
      <c r="AC201" s="144"/>
      <c r="AD201" s="184">
        <f t="shared" ref="AD201:AD232" si="142">ROUNDDOWN(U201/1.02,0)</f>
        <v>0</v>
      </c>
      <c r="AE201" s="182">
        <f t="shared" ref="AE201:AE232" si="143">ROUNDDOWN(AD201/0.91,0)</f>
        <v>0</v>
      </c>
      <c r="AF201" s="128">
        <f t="shared" si="125"/>
        <v>0</v>
      </c>
      <c r="AG201" s="129">
        <f t="shared" si="126"/>
        <v>0</v>
      </c>
      <c r="AH201" s="130" t="str">
        <f t="shared" si="127"/>
        <v/>
      </c>
      <c r="AI201" s="137">
        <f t="shared" si="128"/>
        <v>0</v>
      </c>
      <c r="AJ201" s="138" t="str">
        <f t="shared" si="129"/>
        <v/>
      </c>
      <c r="AK201" s="138" t="str">
        <f t="shared" si="130"/>
        <v/>
      </c>
      <c r="AL201" s="11" t="s">
        <v>13397</v>
      </c>
      <c r="AM201" s="11">
        <f t="shared" si="121"/>
        <v>0</v>
      </c>
      <c r="AN201" s="412">
        <f t="shared" si="122"/>
        <v>0</v>
      </c>
      <c r="AO201" s="412">
        <f t="shared" si="123"/>
        <v>-13236</v>
      </c>
      <c r="AP201" s="413" t="e">
        <f t="shared" si="124"/>
        <v>#DIV/0!</v>
      </c>
      <c r="AQ201" s="192">
        <v>2154517159718</v>
      </c>
      <c r="AR201" s="192">
        <f>VLOOKUP(AQ:AQ,[1]MICHELIN!$B:$O,2,0)</f>
        <v>4985009687024</v>
      </c>
      <c r="AS201" s="192" t="str">
        <f>VLOOKUP(AQ:AQ,[1]MICHELIN!$B:$O,3,0)</f>
        <v/>
      </c>
      <c r="AT201" s="231" t="str">
        <f>VLOOKUP(AQ:AQ,[1]MICHELIN!$B:$O,4,0)</f>
        <v>Pilot Sport 4（並行）</v>
      </c>
      <c r="AU201" s="231" t="str">
        <f>VLOOKUP(AQ:AQ,[1]MICHELIN!$B:$O,5,0)</f>
        <v>215/45R17 91Y XL</v>
      </c>
      <c r="AV201" s="232" t="str">
        <f>VLOOKUP(AQ:AQ,[1]MICHELIN!$B:$O,6,0)</f>
        <v>215/45R17</v>
      </c>
      <c r="AW201" s="232" t="str">
        <f>VLOOKUP(AQ:AQ,[1]MICHELIN!$B:$O,7,0)</f>
        <v/>
      </c>
      <c r="AX201" s="233">
        <f>VLOOKUP(AQ:AQ,[1]MICHELIN!$B:$K,8,0)</f>
        <v>13236</v>
      </c>
      <c r="AY201" s="233">
        <f>VLOOKUP(AQ:AQ,[1]MICHELIN!$B:$K,9,0)</f>
        <v>0</v>
      </c>
      <c r="AZ201" s="233">
        <f>VLOOKUP(AQ:AQ,[1]MICHELIN!$B:$K,10,0)</f>
        <v>0</v>
      </c>
      <c r="BA201" s="233">
        <f>VLOOKUP(AQ:AQ,[1]MICHELIN!$B:$O,11,0)</f>
        <v>17400</v>
      </c>
      <c r="BB201" s="233">
        <f>VLOOKUP(AQ:AQ,[1]MICHELIN!$B:$O,12,0)</f>
        <v>15340.90909090909</v>
      </c>
      <c r="BC201" s="233">
        <f t="shared" si="141"/>
        <v>525</v>
      </c>
      <c r="BD201" s="204" t="s">
        <v>3388</v>
      </c>
      <c r="BE201" s="195" t="s">
        <v>1790</v>
      </c>
      <c r="BF201" s="133" t="str">
        <f>IFERROR(VLOOKUP(BE:BE,Q商品!B:E,4,0),"")</f>
        <v>2022年製 Pilot Sport 4 215/45ZR17 91Y XL サマータイヤ 最短当日発送</v>
      </c>
      <c r="BG201" s="133" t="str">
        <f>IFERROR(VLOOKUP(AQ:AQ,在庫!B:M,12,0),"")</f>
        <v/>
      </c>
      <c r="BH201" s="133" t="str">
        <f>IFERROR(VLOOKUP(AQ:AQ,在庫!B:L,10,0),"")</f>
        <v/>
      </c>
      <c r="BI201" s="234" t="str">
        <f>VLOOKUP(AQ:AQ,[1]MICHELIN!$B:$AH,32,0)</f>
        <v/>
      </c>
      <c r="BJ201" s="234" t="str">
        <f>VLOOKUP(AQ:AQ,[1]MICHELIN!$B:$AH,33,0)</f>
        <v/>
      </c>
      <c r="BK201" s="191"/>
      <c r="BL201" s="191"/>
      <c r="BM201" s="191"/>
      <c r="BN201" s="191"/>
      <c r="BO201" s="191"/>
      <c r="BP201" s="191"/>
      <c r="BQ201" s="191"/>
      <c r="BR201" s="191"/>
      <c r="BS201" s="191"/>
      <c r="BT201" s="191"/>
      <c r="BU201" s="191"/>
      <c r="BV201" s="191"/>
      <c r="BW201" s="191"/>
      <c r="BX201" s="191"/>
    </row>
    <row r="202" spans="1:76" s="11" customFormat="1" ht="19.5" customHeight="1">
      <c r="A202" s="11">
        <f t="shared" si="131"/>
        <v>1</v>
      </c>
      <c r="B202" s="239">
        <f t="shared" si="132"/>
        <v>2155017155507</v>
      </c>
      <c r="C202" s="225">
        <f t="shared" si="133"/>
        <v>2</v>
      </c>
      <c r="D202" s="11" t="s">
        <v>4059</v>
      </c>
      <c r="E202" s="11" t="s">
        <v>14171</v>
      </c>
      <c r="F202" s="360" t="s">
        <v>5917</v>
      </c>
      <c r="G202" s="132" t="str">
        <f t="shared" si="134"/>
        <v>17</v>
      </c>
      <c r="H202" s="225">
        <v>12</v>
      </c>
      <c r="I202" s="225">
        <f t="shared" si="135"/>
        <v>12</v>
      </c>
      <c r="J202" s="131"/>
      <c r="K202" s="132" t="s">
        <v>1751</v>
      </c>
      <c r="L202" s="132">
        <v>11</v>
      </c>
      <c r="M202" s="134" t="s">
        <v>3422</v>
      </c>
      <c r="N202" s="226" t="s">
        <v>5943</v>
      </c>
      <c r="O202" s="226" t="s">
        <v>3425</v>
      </c>
      <c r="P202" s="227">
        <v>21895</v>
      </c>
      <c r="Q202" s="228">
        <f t="shared" si="119"/>
        <v>19902.727272727272</v>
      </c>
      <c r="R202" s="143">
        <f t="shared" si="120"/>
        <v>0.15187502854793766</v>
      </c>
      <c r="S202" s="192">
        <v>1074476763</v>
      </c>
      <c r="T202" s="285" t="s">
        <v>6686</v>
      </c>
      <c r="U202" s="189">
        <f t="shared" si="136"/>
        <v>20995</v>
      </c>
      <c r="V202" s="11">
        <v>900</v>
      </c>
      <c r="W202" s="229">
        <v>21895</v>
      </c>
      <c r="X202" s="135">
        <f t="shared" si="137"/>
        <v>16880</v>
      </c>
      <c r="Y202" s="230">
        <f t="shared" si="138"/>
        <v>19902.727272727272</v>
      </c>
      <c r="Z202" s="141">
        <f t="shared" si="139"/>
        <v>7.7304120028578227E-2</v>
      </c>
      <c r="AA202" s="136">
        <f t="shared" si="140"/>
        <v>0.15187502854793766</v>
      </c>
      <c r="AB202" s="309"/>
      <c r="AC202" s="144"/>
      <c r="AD202" s="184">
        <f t="shared" si="142"/>
        <v>20583</v>
      </c>
      <c r="AE202" s="182">
        <f t="shared" si="143"/>
        <v>22618</v>
      </c>
      <c r="AF202" s="128">
        <f t="shared" si="125"/>
        <v>2035.62</v>
      </c>
      <c r="AG202" s="129">
        <f t="shared" si="126"/>
        <v>412.61999999999989</v>
      </c>
      <c r="AH202" s="130">
        <f t="shared" si="127"/>
        <v>1.824299230701211E-2</v>
      </c>
      <c r="AI202" s="137">
        <f t="shared" si="128"/>
        <v>1623</v>
      </c>
      <c r="AJ202" s="138">
        <f t="shared" si="129"/>
        <v>7.1757007692987887E-2</v>
      </c>
      <c r="AK202" s="138">
        <f t="shared" si="130"/>
        <v>0.13363203624092557</v>
      </c>
      <c r="AM202" s="11">
        <f t="shared" si="121"/>
        <v>18321.2</v>
      </c>
      <c r="AN202" s="412">
        <f t="shared" si="122"/>
        <v>16653.81818181818</v>
      </c>
      <c r="AO202" s="412">
        <f t="shared" si="123"/>
        <v>-226.18181818181984</v>
      </c>
      <c r="AP202" s="413">
        <f t="shared" si="124"/>
        <v>-1.3581379099524097E-2</v>
      </c>
      <c r="AQ202" s="192">
        <v>2155017155507</v>
      </c>
      <c r="AR202" s="192">
        <f>VLOOKUP(AQ:AQ,[1]MICHELIN!$B:$O,2,0)</f>
        <v>4985009687215</v>
      </c>
      <c r="AS202" s="192" t="str">
        <f>VLOOKUP(AQ:AQ,[1]MICHELIN!$B:$O,3,0)</f>
        <v>704390</v>
      </c>
      <c r="AT202" s="231" t="str">
        <f>VLOOKUP(AQ:AQ,[1]MICHELIN!$B:$O,4,0)</f>
        <v>Pilot Sport 4</v>
      </c>
      <c r="AU202" s="231" t="str">
        <f>VLOOKUP(AQ:AQ,[1]MICHELIN!$B:$O,5,0)</f>
        <v>215/50R17 95Y XL（在庫限り）</v>
      </c>
      <c r="AV202" s="232" t="str">
        <f>VLOOKUP(AQ:AQ,[1]MICHELIN!$B:$O,6,0)</f>
        <v>215/50R17</v>
      </c>
      <c r="AW202" s="232">
        <f>VLOOKUP(AQ:AQ,[1]MICHELIN!$B:$O,7,0)</f>
        <v>37500</v>
      </c>
      <c r="AX202" s="233">
        <f>VLOOKUP(AQ:AQ,[1]MICHELIN!$B:$K,8,0)</f>
        <v>16880</v>
      </c>
      <c r="AY202" s="233">
        <f>VLOOKUP(AQ:AQ,[1]MICHELIN!$B:$K,9,0)</f>
        <v>2</v>
      </c>
      <c r="AZ202" s="233">
        <f>VLOOKUP(AQ:AQ,[1]MICHELIN!$B:$K,10,0)</f>
        <v>12</v>
      </c>
      <c r="BA202" s="233">
        <f>VLOOKUP(AQ:AQ,[1]MICHELIN!$B:$O,11,0)</f>
        <v>22980</v>
      </c>
      <c r="BB202" s="233">
        <f>VLOOKUP(AQ:AQ,[1]MICHELIN!$B:$O,12,0)</f>
        <v>19936.363636363636</v>
      </c>
      <c r="BC202" s="233">
        <f t="shared" si="141"/>
        <v>1050</v>
      </c>
      <c r="BD202" s="204" t="s">
        <v>3387</v>
      </c>
      <c r="BE202" s="192" t="s">
        <v>407</v>
      </c>
      <c r="BF202" s="133" t="str">
        <f>IFERROR(VLOOKUP(BE:BE,Q商品!B:E,4,0),"")</f>
        <v>2022年製 Pilot Sport 4 215/50ZR17 95Y XL サマータイヤ 最短当日発送</v>
      </c>
      <c r="BG202" s="133" t="str">
        <f>IFERROR(VLOOKUP(AQ:AQ,在庫!B:M,12,0),"")</f>
        <v>2022年製</v>
      </c>
      <c r="BH202" s="133">
        <f>IFERROR(VLOOKUP(AQ:AQ,在庫!B:L,10,0),"")</f>
        <v>2</v>
      </c>
      <c r="BI202" s="234">
        <f>VLOOKUP(AQ:AQ,[1]MICHELIN!$B:$AH,32,0)</f>
        <v>605763401</v>
      </c>
      <c r="BJ202" s="234">
        <f>VLOOKUP(AQ:AQ,[1]MICHELIN!$B:$AH,33,0)</f>
        <v>605763456</v>
      </c>
      <c r="BK202" s="191"/>
      <c r="BL202" s="191"/>
      <c r="BM202" s="191"/>
      <c r="BN202" s="191"/>
      <c r="BO202" s="191"/>
      <c r="BP202" s="191"/>
      <c r="BQ202" s="191"/>
      <c r="BR202" s="191"/>
      <c r="BS202" s="191"/>
      <c r="BT202" s="191"/>
      <c r="BU202" s="191"/>
      <c r="BV202" s="191"/>
      <c r="BW202" s="191"/>
      <c r="BX202" s="191"/>
    </row>
    <row r="203" spans="1:76" s="11" customFormat="1" ht="19.5" customHeight="1">
      <c r="A203" s="11">
        <f t="shared" si="131"/>
        <v>1</v>
      </c>
      <c r="B203" s="239">
        <f t="shared" si="132"/>
        <v>1955015155575</v>
      </c>
      <c r="C203" s="225">
        <f t="shared" si="133"/>
        <v>26</v>
      </c>
      <c r="D203" s="11" t="s">
        <v>4059</v>
      </c>
      <c r="E203" s="358" t="s">
        <v>1496</v>
      </c>
      <c r="F203" s="158" t="s">
        <v>6252</v>
      </c>
      <c r="G203" s="132" t="str">
        <f t="shared" si="134"/>
        <v>15</v>
      </c>
      <c r="H203" s="225">
        <v>16</v>
      </c>
      <c r="I203" s="225">
        <f t="shared" si="135"/>
        <v>16</v>
      </c>
      <c r="J203" s="131"/>
      <c r="K203" s="132" t="s">
        <v>1751</v>
      </c>
      <c r="L203" s="132">
        <v>12</v>
      </c>
      <c r="M203" s="134" t="s">
        <v>3422</v>
      </c>
      <c r="N203" s="226" t="s">
        <v>2889</v>
      </c>
      <c r="O203" s="226">
        <v>0</v>
      </c>
      <c r="P203" s="227">
        <v>14000</v>
      </c>
      <c r="Q203" s="228">
        <f t="shared" si="119"/>
        <v>12703.636363636362</v>
      </c>
      <c r="R203" s="143">
        <f t="shared" si="120"/>
        <v>0.21124946328896513</v>
      </c>
      <c r="S203" s="192">
        <v>1074476547</v>
      </c>
      <c r="T203" s="285" t="s">
        <v>6687</v>
      </c>
      <c r="U203" s="189">
        <f t="shared" si="136"/>
        <v>14000</v>
      </c>
      <c r="W203" s="229">
        <v>14000</v>
      </c>
      <c r="X203" s="135">
        <f t="shared" si="137"/>
        <v>10020</v>
      </c>
      <c r="Y203" s="230">
        <f t="shared" si="138"/>
        <v>12703.636363636362</v>
      </c>
      <c r="Z203" s="141">
        <f t="shared" si="139"/>
        <v>7.728571428571418E-2</v>
      </c>
      <c r="AA203" s="136">
        <f t="shared" si="140"/>
        <v>0.21124946328896513</v>
      </c>
      <c r="AB203" s="144" t="s">
        <v>14114</v>
      </c>
      <c r="AC203" s="144"/>
      <c r="AD203" s="184">
        <f t="shared" si="142"/>
        <v>13725</v>
      </c>
      <c r="AE203" s="182">
        <f t="shared" si="143"/>
        <v>15082</v>
      </c>
      <c r="AF203" s="128">
        <f t="shared" si="125"/>
        <v>1357.3799999999999</v>
      </c>
      <c r="AG203" s="129">
        <f t="shared" si="126"/>
        <v>275.37999999999988</v>
      </c>
      <c r="AH203" s="130">
        <f t="shared" si="127"/>
        <v>1.8258851611192142E-2</v>
      </c>
      <c r="AI203" s="137">
        <f t="shared" si="128"/>
        <v>1082</v>
      </c>
      <c r="AJ203" s="138">
        <f t="shared" si="129"/>
        <v>7.1741148388807852E-2</v>
      </c>
      <c r="AK203" s="138">
        <f t="shared" si="130"/>
        <v>0.19299061167777298</v>
      </c>
      <c r="AL203" s="11" t="s">
        <v>13397</v>
      </c>
      <c r="AM203" s="11">
        <f t="shared" si="121"/>
        <v>12216.8</v>
      </c>
      <c r="AN203" s="412">
        <f t="shared" si="122"/>
        <v>11082.545454545452</v>
      </c>
      <c r="AO203" s="412">
        <f t="shared" si="123"/>
        <v>1062.5454545454522</v>
      </c>
      <c r="AP203" s="413">
        <f t="shared" si="124"/>
        <v>9.5875578304951081E-2</v>
      </c>
      <c r="AQ203" s="192">
        <v>1955015155575</v>
      </c>
      <c r="AR203" s="192">
        <f>VLOOKUP(AQ:AQ,[1]MICHELIN!$B:$O,2,0)</f>
        <v>4985009686546</v>
      </c>
      <c r="AS203" s="192" t="str">
        <f>VLOOKUP(AQ:AQ,[1]MICHELIN!$B:$O,3,0)</f>
        <v>737310</v>
      </c>
      <c r="AT203" s="231" t="str">
        <f>VLOOKUP(AQ:AQ,[1]MICHELIN!$B:$O,4,0)</f>
        <v>Pilot Sport 3</v>
      </c>
      <c r="AU203" s="231" t="str">
        <f>VLOOKUP(AQ:AQ,[1]MICHELIN!$B:$O,5,0)</f>
        <v>195/50R15 86V XL</v>
      </c>
      <c r="AV203" s="232" t="str">
        <f>VLOOKUP(AQ:AQ,[1]MICHELIN!$B:$O,6,0)</f>
        <v>195/50R15</v>
      </c>
      <c r="AW203" s="232">
        <f>VLOOKUP(AQ:AQ,[1]MICHELIN!$B:$O,7,0)</f>
        <v>23300</v>
      </c>
      <c r="AX203" s="233">
        <f>VLOOKUP(AQ:AQ,[1]MICHELIN!$B:$K,8,0)</f>
        <v>10020</v>
      </c>
      <c r="AY203" s="233">
        <f>VLOOKUP(AQ:AQ,[1]MICHELIN!$B:$K,9,0)</f>
        <v>26</v>
      </c>
      <c r="AZ203" s="233">
        <f>VLOOKUP(AQ:AQ,[1]MICHELIN!$B:$K,10,0)</f>
        <v>16</v>
      </c>
      <c r="BA203" s="233">
        <f>VLOOKUP(AQ:AQ,[1]MICHELIN!$B:$O,11,0)</f>
        <v>13800</v>
      </c>
      <c r="BB203" s="233">
        <f>VLOOKUP(AQ:AQ,[1]MICHELIN!$B:$O,12,0)</f>
        <v>12068.181818181818</v>
      </c>
      <c r="BC203" s="233">
        <f t="shared" si="141"/>
        <v>525</v>
      </c>
      <c r="BD203" s="204" t="s">
        <v>3387</v>
      </c>
      <c r="BE203" s="195" t="s">
        <v>1796</v>
      </c>
      <c r="BF203" s="133" t="str">
        <f>IFERROR(VLOOKUP(BE:BE,Q商品!B:E,4,0),"")</f>
        <v>2023年製 Pilot Sport 3 195/50R15 86V XL サマータイヤ 最短当日発送</v>
      </c>
      <c r="BG203" s="133" t="str">
        <f>IFERROR(VLOOKUP(AQ:AQ,在庫!B:M,12,0),"")</f>
        <v>2023年製</v>
      </c>
      <c r="BH203" s="133">
        <f>IFERROR(VLOOKUP(AQ:AQ,在庫!B:L,10,0),"")</f>
        <v>3</v>
      </c>
      <c r="BI203" s="234">
        <f>VLOOKUP(AQ:AQ,[1]MICHELIN!$B:$AH,32,0)</f>
        <v>605642073</v>
      </c>
      <c r="BJ203" s="234">
        <f>VLOOKUP(AQ:AQ,[1]MICHELIN!$B:$AH,33,0)</f>
        <v>605642104</v>
      </c>
      <c r="BK203" s="191"/>
      <c r="BL203" s="191"/>
      <c r="BM203" s="191"/>
      <c r="BN203" s="191"/>
      <c r="BO203" s="191"/>
      <c r="BP203" s="191"/>
      <c r="BQ203" s="191"/>
      <c r="BR203" s="191"/>
      <c r="BS203" s="191"/>
      <c r="BT203" s="191"/>
      <c r="BU203" s="191"/>
      <c r="BV203" s="191"/>
      <c r="BW203" s="191"/>
      <c r="BX203" s="191"/>
    </row>
    <row r="204" spans="1:76" s="11" customFormat="1" ht="19.5" customHeight="1">
      <c r="A204" s="11">
        <f t="shared" si="131"/>
        <v>1</v>
      </c>
      <c r="B204" s="239">
        <f t="shared" si="132"/>
        <v>1955515155419</v>
      </c>
      <c r="C204" s="225">
        <f t="shared" si="133"/>
        <v>16</v>
      </c>
      <c r="D204" s="11" t="s">
        <v>4059</v>
      </c>
      <c r="E204" s="358" t="s">
        <v>4899</v>
      </c>
      <c r="F204" s="158" t="s">
        <v>5918</v>
      </c>
      <c r="G204" s="132" t="str">
        <f t="shared" si="134"/>
        <v>15</v>
      </c>
      <c r="H204" s="225">
        <v>10</v>
      </c>
      <c r="I204" s="225">
        <f t="shared" si="135"/>
        <v>10</v>
      </c>
      <c r="J204" s="131"/>
      <c r="K204" s="132" t="s">
        <v>1751</v>
      </c>
      <c r="L204" s="132">
        <v>13</v>
      </c>
      <c r="M204" s="134" t="s">
        <v>3422</v>
      </c>
      <c r="N204" s="226" t="s">
        <v>2889</v>
      </c>
      <c r="O204" s="226">
        <v>0</v>
      </c>
      <c r="P204" s="227">
        <v>14000</v>
      </c>
      <c r="Q204" s="228">
        <f t="shared" si="119"/>
        <v>12712.727272727272</v>
      </c>
      <c r="R204" s="143">
        <f t="shared" si="120"/>
        <v>0.20473398169336379</v>
      </c>
      <c r="S204" s="192">
        <v>1074476481</v>
      </c>
      <c r="T204" s="285" t="s">
        <v>6688</v>
      </c>
      <c r="U204" s="189">
        <f t="shared" si="136"/>
        <v>14000</v>
      </c>
      <c r="W204" s="229">
        <v>14000</v>
      </c>
      <c r="X204" s="135">
        <f t="shared" si="137"/>
        <v>10110</v>
      </c>
      <c r="Y204" s="230">
        <f t="shared" si="138"/>
        <v>12712.727272727272</v>
      </c>
      <c r="Z204" s="141">
        <f t="shared" si="139"/>
        <v>7.728571428571418E-2</v>
      </c>
      <c r="AA204" s="136">
        <f t="shared" si="140"/>
        <v>0.20473398169336379</v>
      </c>
      <c r="AB204" s="144" t="s">
        <v>14049</v>
      </c>
      <c r="AC204" s="144"/>
      <c r="AD204" s="184">
        <f t="shared" si="142"/>
        <v>13725</v>
      </c>
      <c r="AE204" s="182">
        <f t="shared" si="143"/>
        <v>15082</v>
      </c>
      <c r="AF204" s="128">
        <f t="shared" si="125"/>
        <v>1357.3799999999999</v>
      </c>
      <c r="AG204" s="129">
        <f t="shared" si="126"/>
        <v>275.37999999999988</v>
      </c>
      <c r="AH204" s="130">
        <f t="shared" si="127"/>
        <v>1.8258851611192142E-2</v>
      </c>
      <c r="AI204" s="137">
        <f t="shared" si="128"/>
        <v>1082</v>
      </c>
      <c r="AJ204" s="138">
        <f t="shared" si="129"/>
        <v>7.1741148388807852E-2</v>
      </c>
      <c r="AK204" s="138">
        <f t="shared" si="130"/>
        <v>0.18647513008217165</v>
      </c>
      <c r="AL204" s="11" t="s">
        <v>13397</v>
      </c>
      <c r="AM204" s="11">
        <f t="shared" si="121"/>
        <v>12216.8</v>
      </c>
      <c r="AN204" s="412">
        <f t="shared" si="122"/>
        <v>11091.636363636362</v>
      </c>
      <c r="AO204" s="412">
        <f t="shared" si="123"/>
        <v>981.63636363636215</v>
      </c>
      <c r="AP204" s="413">
        <f t="shared" si="124"/>
        <v>8.8502393285686057E-2</v>
      </c>
      <c r="AQ204" s="192">
        <v>1955515155419</v>
      </c>
      <c r="AR204" s="192">
        <f>VLOOKUP(AQ:AQ,[1]MICHELIN!$B:$O,2,0)</f>
        <v>4985009686553</v>
      </c>
      <c r="AS204" s="192" t="str">
        <f>VLOOKUP(AQ:AQ,[1]MICHELIN!$B:$O,3,0)</f>
        <v>737320</v>
      </c>
      <c r="AT204" s="231" t="str">
        <f>VLOOKUP(AQ:AQ,[1]MICHELIN!$B:$O,4,0)</f>
        <v>Pilot Sport 3</v>
      </c>
      <c r="AU204" s="231" t="str">
        <f>VLOOKUP(AQ:AQ,[1]MICHELIN!$B:$O,5,0)</f>
        <v>195/55R15 89V XL</v>
      </c>
      <c r="AV204" s="232" t="str">
        <f>VLOOKUP(AQ:AQ,[1]MICHELIN!$B:$O,6,0)</f>
        <v>195/55R15</v>
      </c>
      <c r="AW204" s="232">
        <f>VLOOKUP(AQ:AQ,[1]MICHELIN!$B:$O,7,0)</f>
        <v>23500</v>
      </c>
      <c r="AX204" s="233">
        <f>VLOOKUP(AQ:AQ,[1]MICHELIN!$B:$K,8,0)</f>
        <v>10110</v>
      </c>
      <c r="AY204" s="233">
        <f>VLOOKUP(AQ:AQ,[1]MICHELIN!$B:$K,9,0)</f>
        <v>16</v>
      </c>
      <c r="AZ204" s="233">
        <f>VLOOKUP(AQ:AQ,[1]MICHELIN!$B:$K,10,0)</f>
        <v>10</v>
      </c>
      <c r="BA204" s="233">
        <f>VLOOKUP(AQ:AQ,[1]MICHELIN!$B:$O,11,0)</f>
        <v>13950</v>
      </c>
      <c r="BB204" s="233">
        <f>VLOOKUP(AQ:AQ,[1]MICHELIN!$B:$O,12,0)</f>
        <v>12204.545454545454</v>
      </c>
      <c r="BC204" s="233">
        <f t="shared" si="141"/>
        <v>525</v>
      </c>
      <c r="BD204" s="204" t="s">
        <v>3387</v>
      </c>
      <c r="BE204" s="195" t="s">
        <v>1795</v>
      </c>
      <c r="BF204" s="133" t="str">
        <f>IFERROR(VLOOKUP(BE:BE,Q商品!B:E,4,0),"")</f>
        <v>2023年製 Pilot Sport 3 195/55R15 89V XL DT サマータイヤ 最短当日発送</v>
      </c>
      <c r="BG204" s="133" t="str">
        <f>IFERROR(VLOOKUP(AQ:AQ,在庫!B:M,12,0),"")</f>
        <v>2023年製</v>
      </c>
      <c r="BH204" s="133">
        <f>IFERROR(VLOOKUP(AQ:AQ,在庫!B:L,10,0),"")</f>
        <v>3</v>
      </c>
      <c r="BI204" s="234">
        <f>VLOOKUP(AQ:AQ,[1]MICHELIN!$B:$AH,32,0)</f>
        <v>605642072</v>
      </c>
      <c r="BJ204" s="234">
        <f>VLOOKUP(AQ:AQ,[1]MICHELIN!$B:$AH,33,0)</f>
        <v>605642103</v>
      </c>
      <c r="BK204" s="191"/>
      <c r="BL204" s="191"/>
      <c r="BM204" s="191"/>
      <c r="BN204" s="191"/>
      <c r="BO204" s="191"/>
      <c r="BP204" s="191"/>
      <c r="BQ204" s="191"/>
      <c r="BR204" s="191"/>
      <c r="BS204" s="191"/>
      <c r="BT204" s="191"/>
      <c r="BU204" s="191"/>
      <c r="BV204" s="191"/>
      <c r="BW204" s="191"/>
      <c r="BX204" s="191"/>
    </row>
    <row r="205" spans="1:76" s="11" customFormat="1" ht="19.5" customHeight="1">
      <c r="A205" s="11">
        <f t="shared" si="131"/>
        <v>1</v>
      </c>
      <c r="B205" s="239">
        <f t="shared" si="132"/>
        <v>2553518158407</v>
      </c>
      <c r="C205" s="225">
        <f t="shared" si="133"/>
        <v>0</v>
      </c>
      <c r="D205" s="11" t="s">
        <v>4059</v>
      </c>
      <c r="E205" s="358" t="s">
        <v>1617</v>
      </c>
      <c r="F205" s="158" t="s">
        <v>7116</v>
      </c>
      <c r="G205" s="132" t="str">
        <f t="shared" si="134"/>
        <v>18</v>
      </c>
      <c r="H205" s="225">
        <v>0</v>
      </c>
      <c r="I205" s="225">
        <f t="shared" si="135"/>
        <v>0</v>
      </c>
      <c r="J205" s="131"/>
      <c r="K205" s="132" t="s">
        <v>1751</v>
      </c>
      <c r="L205" s="132">
        <v>14</v>
      </c>
      <c r="M205" s="134"/>
      <c r="N205" s="226"/>
      <c r="O205" s="226"/>
      <c r="P205" s="227"/>
      <c r="Q205" s="228">
        <f t="shared" si="119"/>
        <v>0</v>
      </c>
      <c r="R205" s="143" t="str">
        <f t="shared" si="120"/>
        <v/>
      </c>
      <c r="S205" s="192"/>
      <c r="T205" s="288"/>
      <c r="U205" s="189">
        <f t="shared" si="136"/>
        <v>0</v>
      </c>
      <c r="W205" s="229"/>
      <c r="X205" s="135">
        <f t="shared" si="137"/>
        <v>27570</v>
      </c>
      <c r="Y205" s="230">
        <f t="shared" si="138"/>
        <v>0</v>
      </c>
      <c r="Z205" s="141" t="str">
        <f t="shared" si="139"/>
        <v/>
      </c>
      <c r="AA205" s="136" t="str">
        <f t="shared" si="140"/>
        <v/>
      </c>
      <c r="AB205" s="309"/>
      <c r="AC205" s="144"/>
      <c r="AD205" s="184">
        <f t="shared" si="142"/>
        <v>0</v>
      </c>
      <c r="AE205" s="182">
        <f t="shared" si="143"/>
        <v>0</v>
      </c>
      <c r="AF205" s="128">
        <f t="shared" si="125"/>
        <v>0</v>
      </c>
      <c r="AG205" s="129">
        <f t="shared" si="126"/>
        <v>0</v>
      </c>
      <c r="AH205" s="130" t="str">
        <f t="shared" si="127"/>
        <v/>
      </c>
      <c r="AI205" s="137">
        <f t="shared" si="128"/>
        <v>0</v>
      </c>
      <c r="AJ205" s="138" t="str">
        <f t="shared" si="129"/>
        <v/>
      </c>
      <c r="AK205" s="138" t="str">
        <f t="shared" si="130"/>
        <v/>
      </c>
      <c r="AM205" s="11">
        <f t="shared" si="121"/>
        <v>0</v>
      </c>
      <c r="AN205" s="412">
        <f t="shared" si="122"/>
        <v>0</v>
      </c>
      <c r="AO205" s="412">
        <f t="shared" si="123"/>
        <v>-27570</v>
      </c>
      <c r="AP205" s="413" t="e">
        <f t="shared" si="124"/>
        <v>#DIV/0!</v>
      </c>
      <c r="AQ205" s="192">
        <v>2553518158407</v>
      </c>
      <c r="AR205" s="192">
        <f>VLOOKUP(AQ:AQ,[1]MICHELIN!$B:$O,2,0)</f>
        <v>4985009692158</v>
      </c>
      <c r="AS205" s="192" t="str">
        <f>VLOOKUP(AQ:AQ,[1]MICHELIN!$B:$O,3,0)</f>
        <v>720630</v>
      </c>
      <c r="AT205" s="231" t="str">
        <f>VLOOKUP(AQ:AQ,[1]MICHELIN!$B:$O,4,0)</f>
        <v>Pilot Sport 4 S</v>
      </c>
      <c r="AU205" s="231" t="str">
        <f>VLOOKUP(AQ:AQ,[1]MICHELIN!$B:$O,5,0)</f>
        <v>255/35R18 94Y XL（在庫限り）</v>
      </c>
      <c r="AV205" s="232" t="str">
        <f>VLOOKUP(AQ:AQ,[1]MICHELIN!$B:$O,6,0)</f>
        <v>255/35R18</v>
      </c>
      <c r="AW205" s="232">
        <f>VLOOKUP(AQ:AQ,[1]MICHELIN!$B:$O,7,0)</f>
        <v>64100</v>
      </c>
      <c r="AX205" s="233">
        <f>VLOOKUP(AQ:AQ,[1]MICHELIN!$B:$K,8,0)</f>
        <v>27570</v>
      </c>
      <c r="AY205" s="233">
        <f>VLOOKUP(AQ:AQ,[1]MICHELIN!$B:$K,9,0)</f>
        <v>0</v>
      </c>
      <c r="AZ205" s="233">
        <f>VLOOKUP(AQ:AQ,[1]MICHELIN!$B:$K,10,0)</f>
        <v>0</v>
      </c>
      <c r="BA205" s="233">
        <f>VLOOKUP(AQ:AQ,[1]MICHELIN!$B:$O,11,0)</f>
        <v>31980</v>
      </c>
      <c r="BB205" s="233">
        <f>VLOOKUP(AQ:AQ,[1]MICHELIN!$B:$O,12,0)</f>
        <v>28254.545454545452</v>
      </c>
      <c r="BC205" s="233">
        <f t="shared" si="141"/>
        <v>900</v>
      </c>
      <c r="BD205" s="204" t="s">
        <v>3387</v>
      </c>
      <c r="BE205" s="192"/>
      <c r="BF205" s="133" t="str">
        <f>IFERROR(VLOOKUP(BE:BE,Q商品!B:E,4,0),"")</f>
        <v/>
      </c>
      <c r="BG205" s="133" t="str">
        <f>IFERROR(VLOOKUP(AQ:AQ,在庫!B:M,12,0),"")</f>
        <v/>
      </c>
      <c r="BH205" s="133" t="str">
        <f>IFERROR(VLOOKUP(AQ:AQ,在庫!B:L,10,0),"")</f>
        <v/>
      </c>
      <c r="BI205" s="234" t="str">
        <f>VLOOKUP(AQ:AQ,[1]MICHELIN!$B:$AH,32,0)</f>
        <v/>
      </c>
      <c r="BJ205" s="234" t="str">
        <f>VLOOKUP(AQ:AQ,[1]MICHELIN!$B:$AH,33,0)</f>
        <v/>
      </c>
      <c r="BK205" s="191"/>
      <c r="BL205" s="191"/>
      <c r="BM205" s="191"/>
      <c r="BN205" s="191"/>
      <c r="BO205" s="191"/>
      <c r="BP205" s="191"/>
      <c r="BQ205" s="191"/>
      <c r="BR205" s="191"/>
      <c r="BS205" s="191"/>
      <c r="BT205" s="191"/>
      <c r="BU205" s="191"/>
      <c r="BV205" s="191"/>
      <c r="BW205" s="191"/>
      <c r="BX205" s="191"/>
    </row>
    <row r="206" spans="1:76" s="11" customFormat="1" ht="19.5" customHeight="1">
      <c r="A206" s="11">
        <f t="shared" si="131"/>
        <v>1</v>
      </c>
      <c r="B206" s="239">
        <f t="shared" si="132"/>
        <v>2553519159885</v>
      </c>
      <c r="C206" s="225">
        <f t="shared" si="133"/>
        <v>0</v>
      </c>
      <c r="D206" s="11" t="s">
        <v>4059</v>
      </c>
      <c r="E206" s="358" t="s">
        <v>1544</v>
      </c>
      <c r="F206" s="158"/>
      <c r="G206" s="132" t="str">
        <f t="shared" si="134"/>
        <v>19</v>
      </c>
      <c r="H206" s="225">
        <v>0</v>
      </c>
      <c r="I206" s="225">
        <f t="shared" si="135"/>
        <v>0</v>
      </c>
      <c r="J206" s="131"/>
      <c r="K206" s="132" t="s">
        <v>1751</v>
      </c>
      <c r="L206" s="132">
        <v>15</v>
      </c>
      <c r="M206" s="134"/>
      <c r="N206" s="226"/>
      <c r="O206" s="226"/>
      <c r="P206" s="227"/>
      <c r="Q206" s="228">
        <f t="shared" si="119"/>
        <v>0</v>
      </c>
      <c r="R206" s="143" t="str">
        <f t="shared" si="120"/>
        <v/>
      </c>
      <c r="S206" s="192"/>
      <c r="T206" s="288"/>
      <c r="U206" s="189">
        <f t="shared" si="136"/>
        <v>0</v>
      </c>
      <c r="W206" s="229"/>
      <c r="X206" s="135">
        <f t="shared" si="137"/>
        <v>23829</v>
      </c>
      <c r="Y206" s="230">
        <f t="shared" si="138"/>
        <v>0</v>
      </c>
      <c r="Z206" s="141" t="str">
        <f t="shared" si="139"/>
        <v/>
      </c>
      <c r="AA206" s="136" t="str">
        <f t="shared" si="140"/>
        <v/>
      </c>
      <c r="AB206" s="309" t="s">
        <v>14050</v>
      </c>
      <c r="AC206" s="144"/>
      <c r="AD206" s="184">
        <f t="shared" si="142"/>
        <v>0</v>
      </c>
      <c r="AE206" s="182">
        <f t="shared" si="143"/>
        <v>0</v>
      </c>
      <c r="AF206" s="128">
        <f t="shared" si="125"/>
        <v>0</v>
      </c>
      <c r="AG206" s="129">
        <f t="shared" si="126"/>
        <v>0</v>
      </c>
      <c r="AH206" s="130" t="str">
        <f t="shared" si="127"/>
        <v/>
      </c>
      <c r="AI206" s="137">
        <f t="shared" si="128"/>
        <v>0</v>
      </c>
      <c r="AJ206" s="138" t="str">
        <f t="shared" si="129"/>
        <v/>
      </c>
      <c r="AK206" s="138" t="str">
        <f t="shared" si="130"/>
        <v/>
      </c>
      <c r="AM206" s="11">
        <f t="shared" si="121"/>
        <v>0</v>
      </c>
      <c r="AN206" s="412">
        <f t="shared" si="122"/>
        <v>0</v>
      </c>
      <c r="AO206" s="412">
        <f t="shared" si="123"/>
        <v>-23829</v>
      </c>
      <c r="AP206" s="413" t="e">
        <f t="shared" si="124"/>
        <v>#DIV/0!</v>
      </c>
      <c r="AQ206" s="192">
        <v>2553519159885</v>
      </c>
      <c r="AR206" s="192">
        <f>VLOOKUP(AQ:AQ,[1]MICHELIN!$B:$O,2,0)</f>
        <v>4985009692417</v>
      </c>
      <c r="AS206" s="192" t="str">
        <f>VLOOKUP(AQ:AQ,[1]MICHELIN!$B:$O,3,0)</f>
        <v/>
      </c>
      <c r="AT206" s="231" t="str">
        <f>VLOOKUP(AQ:AQ,[1]MICHELIN!$B:$O,4,0)</f>
        <v>Pilot Sport 4 S（並行）</v>
      </c>
      <c r="AU206" s="231" t="str">
        <f>VLOOKUP(AQ:AQ,[1]MICHELIN!$B:$O,5,0)</f>
        <v>255/35R19 96Y XL MO1</v>
      </c>
      <c r="AV206" s="232" t="str">
        <f>VLOOKUP(AQ:AQ,[1]MICHELIN!$B:$O,6,0)</f>
        <v>255/35R19</v>
      </c>
      <c r="AW206" s="232" t="str">
        <f>VLOOKUP(AQ:AQ,[1]MICHELIN!$B:$O,7,0)</f>
        <v/>
      </c>
      <c r="AX206" s="233">
        <f>VLOOKUP(AQ:AQ,[1]MICHELIN!$B:$K,8,0)</f>
        <v>23829</v>
      </c>
      <c r="AY206" s="233">
        <f>VLOOKUP(AQ:AQ,[1]MICHELIN!$B:$K,9,0)</f>
        <v>0</v>
      </c>
      <c r="AZ206" s="233">
        <f>VLOOKUP(AQ:AQ,[1]MICHELIN!$B:$K,10,0)</f>
        <v>0</v>
      </c>
      <c r="BA206" s="233">
        <f>VLOOKUP(AQ:AQ,[1]MICHELIN!$B:$O,11,0)</f>
        <v>32990</v>
      </c>
      <c r="BB206" s="233">
        <f>VLOOKUP(AQ:AQ,[1]MICHELIN!$B:$O,12,0)</f>
        <v>29036.363636363632</v>
      </c>
      <c r="BC206" s="233">
        <f t="shared" si="141"/>
        <v>1050</v>
      </c>
      <c r="BD206" s="204" t="s">
        <v>3388</v>
      </c>
      <c r="BE206" s="192"/>
      <c r="BF206" s="133" t="str">
        <f>IFERROR(VLOOKUP(BE:BE,Q商品!B:E,4,0),"")</f>
        <v/>
      </c>
      <c r="BG206" s="133" t="str">
        <f>IFERROR(VLOOKUP(AQ:AQ,在庫!B:M,12,0),"")</f>
        <v/>
      </c>
      <c r="BH206" s="133" t="str">
        <f>IFERROR(VLOOKUP(AQ:AQ,在庫!B:L,10,0),"")</f>
        <v/>
      </c>
      <c r="BI206" s="234" t="str">
        <f>VLOOKUP(AQ:AQ,[1]MICHELIN!$B:$AH,32,0)</f>
        <v/>
      </c>
      <c r="BJ206" s="234" t="str">
        <f>VLOOKUP(AQ:AQ,[1]MICHELIN!$B:$AH,33,0)</f>
        <v/>
      </c>
      <c r="BK206" s="191"/>
      <c r="BL206" s="191"/>
      <c r="BM206" s="191"/>
      <c r="BN206" s="191"/>
      <c r="BO206" s="191"/>
      <c r="BP206" s="191"/>
      <c r="BQ206" s="191"/>
      <c r="BR206" s="191"/>
      <c r="BS206" s="191"/>
      <c r="BT206" s="191"/>
      <c r="BU206" s="191"/>
      <c r="BV206" s="191"/>
      <c r="BW206" s="191"/>
      <c r="BX206" s="191"/>
    </row>
    <row r="207" spans="1:76" s="11" customFormat="1" ht="19.5" customHeight="1">
      <c r="A207" s="11">
        <f t="shared" si="131"/>
        <v>1</v>
      </c>
      <c r="B207" s="239">
        <f t="shared" si="132"/>
        <v>2255016155505</v>
      </c>
      <c r="C207" s="225">
        <f t="shared" si="133"/>
        <v>16</v>
      </c>
      <c r="D207" s="11" t="s">
        <v>4059</v>
      </c>
      <c r="E207" s="358" t="s">
        <v>4901</v>
      </c>
      <c r="F207" s="158" t="s">
        <v>7117</v>
      </c>
      <c r="G207" s="132" t="str">
        <f t="shared" si="134"/>
        <v>16</v>
      </c>
      <c r="H207" s="225">
        <v>0</v>
      </c>
      <c r="I207" s="225">
        <f t="shared" si="135"/>
        <v>0</v>
      </c>
      <c r="J207" s="131"/>
      <c r="K207" s="132" t="s">
        <v>1751</v>
      </c>
      <c r="L207" s="132">
        <v>16</v>
      </c>
      <c r="M207" s="134" t="s">
        <v>1782</v>
      </c>
      <c r="N207" s="226" t="s">
        <v>7660</v>
      </c>
      <c r="O207" s="226" t="s">
        <v>1970</v>
      </c>
      <c r="P207" s="227">
        <v>19475</v>
      </c>
      <c r="Q207" s="228">
        <f t="shared" si="119"/>
        <v>17690</v>
      </c>
      <c r="R207" s="143">
        <f t="shared" si="120"/>
        <v>0.10514414923685698</v>
      </c>
      <c r="S207" s="192">
        <v>1074476146</v>
      </c>
      <c r="T207" s="285" t="s">
        <v>6689</v>
      </c>
      <c r="U207" s="189">
        <f t="shared" si="136"/>
        <v>19475</v>
      </c>
      <c r="W207" s="229">
        <v>19475</v>
      </c>
      <c r="X207" s="135">
        <f t="shared" si="137"/>
        <v>15830</v>
      </c>
      <c r="Y207" s="230">
        <f t="shared" si="138"/>
        <v>17690</v>
      </c>
      <c r="Z207" s="141">
        <f t="shared" si="139"/>
        <v>0.11868834977339371</v>
      </c>
      <c r="AA207" s="136">
        <f t="shared" si="140"/>
        <v>0.10514414923685698</v>
      </c>
      <c r="AB207" s="309" t="s">
        <v>14050</v>
      </c>
      <c r="AC207" s="144"/>
      <c r="AD207" s="184">
        <f t="shared" si="142"/>
        <v>19093</v>
      </c>
      <c r="AE207" s="182">
        <f t="shared" si="143"/>
        <v>20981</v>
      </c>
      <c r="AF207" s="128">
        <f t="shared" si="125"/>
        <v>1888.29</v>
      </c>
      <c r="AG207" s="129">
        <f t="shared" si="126"/>
        <v>382.28999999999996</v>
      </c>
      <c r="AH207" s="130">
        <f t="shared" si="127"/>
        <v>1.8220771173919258E-2</v>
      </c>
      <c r="AI207" s="137">
        <f t="shared" si="128"/>
        <v>1506</v>
      </c>
      <c r="AJ207" s="138">
        <f t="shared" si="129"/>
        <v>7.1779228826080746E-2</v>
      </c>
      <c r="AK207" s="138">
        <f t="shared" si="130"/>
        <v>8.6923378062937734E-2</v>
      </c>
      <c r="AM207" s="11">
        <f t="shared" si="121"/>
        <v>16994.900000000001</v>
      </c>
      <c r="AN207" s="412">
        <f t="shared" si="122"/>
        <v>15435.363636363636</v>
      </c>
      <c r="AO207" s="412">
        <f t="shared" si="123"/>
        <v>-394.63636363636397</v>
      </c>
      <c r="AP207" s="413">
        <f t="shared" si="124"/>
        <v>-2.5567027310367595E-2</v>
      </c>
      <c r="AQ207" s="192">
        <v>2255016155505</v>
      </c>
      <c r="AR207" s="192">
        <f>VLOOKUP(AQ:AQ,[1]MICHELIN!$B:$O,2,0)</f>
        <v>4985009693025</v>
      </c>
      <c r="AS207" s="192" t="str">
        <f>VLOOKUP(AQ:AQ,[1]MICHELIN!$B:$O,3,0)</f>
        <v>722420</v>
      </c>
      <c r="AT207" s="231" t="str">
        <f>VLOOKUP(AQ:AQ,[1]MICHELIN!$B:$O,4,0)</f>
        <v>Pilot Sport 4</v>
      </c>
      <c r="AU207" s="231" t="str">
        <f>VLOOKUP(AQ:AQ,[1]MICHELIN!$B:$O,5,0)</f>
        <v>225/50R16 92Y</v>
      </c>
      <c r="AV207" s="232" t="str">
        <f>VLOOKUP(AQ:AQ,[1]MICHELIN!$B:$O,6,0)</f>
        <v>225/50R16</v>
      </c>
      <c r="AW207" s="232">
        <f>VLOOKUP(AQ:AQ,[1]MICHELIN!$B:$O,7,0)</f>
        <v>36800</v>
      </c>
      <c r="AX207" s="233">
        <f>VLOOKUP(AQ:AQ,[1]MICHELIN!$B:$K,8,0)</f>
        <v>15830</v>
      </c>
      <c r="AY207" s="233">
        <f>VLOOKUP(AQ:AQ,[1]MICHELIN!$B:$K,9,0)</f>
        <v>16</v>
      </c>
      <c r="AZ207" s="233">
        <f>VLOOKUP(AQ:AQ,[1]MICHELIN!$B:$K,10,0)</f>
        <v>0</v>
      </c>
      <c r="BA207" s="233">
        <f>VLOOKUP(AQ:AQ,[1]MICHELIN!$B:$O,11,0)</f>
        <v>22420</v>
      </c>
      <c r="BB207" s="233">
        <f>VLOOKUP(AQ:AQ,[1]MICHELIN!$B:$O,12,0)</f>
        <v>19427.272727272724</v>
      </c>
      <c r="BC207" s="233">
        <f t="shared" si="141"/>
        <v>1050</v>
      </c>
      <c r="BD207" s="204" t="s">
        <v>3387</v>
      </c>
      <c r="BE207" s="192" t="s">
        <v>405</v>
      </c>
      <c r="BF207" s="133" t="str">
        <f>IFERROR(VLOOKUP(BE:BE,Q商品!B:E,4,0),"")</f>
        <v>2023年製 Pilot Sport 4 225/50ZR16 92Y サマータイヤ 最短当日発送</v>
      </c>
      <c r="BG207" s="133" t="str">
        <f>IFERROR(VLOOKUP(AQ:AQ,在庫!B:M,12,0),"")</f>
        <v/>
      </c>
      <c r="BH207" s="133" t="str">
        <f>IFERROR(VLOOKUP(AQ:AQ,在庫!B:L,10,0),"")</f>
        <v/>
      </c>
      <c r="BI207" s="234">
        <f>VLOOKUP(AQ:AQ,[1]MICHELIN!$B:$AH,32,0)</f>
        <v>605763408</v>
      </c>
      <c r="BJ207" s="234">
        <f>VLOOKUP(AQ:AQ,[1]MICHELIN!$B:$AH,33,0)</f>
        <v>605763463</v>
      </c>
      <c r="BK207" s="191"/>
      <c r="BL207" s="191"/>
      <c r="BM207" s="191"/>
      <c r="BN207" s="191"/>
      <c r="BO207" s="191"/>
      <c r="BP207" s="191"/>
      <c r="BQ207" s="191"/>
      <c r="BR207" s="191"/>
      <c r="BS207" s="191"/>
      <c r="BT207" s="191"/>
      <c r="BU207" s="191"/>
      <c r="BV207" s="191"/>
      <c r="BW207" s="191"/>
      <c r="BX207" s="191"/>
    </row>
    <row r="208" spans="1:76" s="11" customFormat="1" ht="19.5" customHeight="1">
      <c r="A208" s="11">
        <f t="shared" si="131"/>
        <v>2</v>
      </c>
      <c r="B208" s="239">
        <f t="shared" si="132"/>
        <v>2354517159712</v>
      </c>
      <c r="C208" s="225">
        <f t="shared" si="133"/>
        <v>0</v>
      </c>
      <c r="D208" s="11" t="s">
        <v>5180</v>
      </c>
      <c r="E208" s="358" t="s">
        <v>935</v>
      </c>
      <c r="F208" s="158" t="s">
        <v>5919</v>
      </c>
      <c r="G208" s="132" t="str">
        <f t="shared" si="134"/>
        <v>17</v>
      </c>
      <c r="H208" s="225">
        <v>0</v>
      </c>
      <c r="I208" s="225">
        <f t="shared" si="135"/>
        <v>0</v>
      </c>
      <c r="J208" s="131"/>
      <c r="K208" s="132" t="s">
        <v>1751</v>
      </c>
      <c r="L208" s="324">
        <v>20</v>
      </c>
      <c r="M208" s="134" t="s">
        <v>1785</v>
      </c>
      <c r="N208" s="226" t="s">
        <v>7488</v>
      </c>
      <c r="O208" s="226" t="s">
        <v>1954</v>
      </c>
      <c r="P208" s="227">
        <v>23886</v>
      </c>
      <c r="Q208" s="228">
        <f t="shared" si="119"/>
        <v>21714.545454545452</v>
      </c>
      <c r="R208" s="143">
        <f t="shared" si="120"/>
        <v>0.40735577325630068</v>
      </c>
      <c r="S208" s="192">
        <v>1074476373</v>
      </c>
      <c r="T208" s="285" t="s">
        <v>6691</v>
      </c>
      <c r="U208" s="189">
        <f t="shared" si="136"/>
        <v>24810</v>
      </c>
      <c r="W208" s="229">
        <v>24810</v>
      </c>
      <c r="X208" s="135">
        <f t="shared" si="137"/>
        <v>12869</v>
      </c>
      <c r="Y208" s="230">
        <f t="shared" si="138"/>
        <v>22554.545454545452</v>
      </c>
      <c r="Z208" s="141">
        <f t="shared" si="139"/>
        <v>0.1678755571091497</v>
      </c>
      <c r="AA208" s="136">
        <f t="shared" si="140"/>
        <v>0.42942765014107209</v>
      </c>
      <c r="AB208" s="144" t="s">
        <v>14051</v>
      </c>
      <c r="AC208" s="144"/>
      <c r="AD208" s="184">
        <f t="shared" si="142"/>
        <v>24323</v>
      </c>
      <c r="AE208" s="182">
        <f t="shared" si="143"/>
        <v>26728</v>
      </c>
      <c r="AF208" s="128">
        <f t="shared" si="125"/>
        <v>2405.52</v>
      </c>
      <c r="AG208" s="129">
        <f t="shared" si="126"/>
        <v>487.52</v>
      </c>
      <c r="AH208" s="130">
        <f t="shared" si="127"/>
        <v>1.8240047889853336E-2</v>
      </c>
      <c r="AI208" s="137">
        <f t="shared" si="128"/>
        <v>1918</v>
      </c>
      <c r="AJ208" s="138">
        <f t="shared" si="129"/>
        <v>7.1759952110146658E-2</v>
      </c>
      <c r="AK208" s="138">
        <f t="shared" si="130"/>
        <v>0.41118760225121875</v>
      </c>
      <c r="AM208" s="11">
        <f t="shared" si="121"/>
        <v>21650.2</v>
      </c>
      <c r="AN208" s="412">
        <f t="shared" si="122"/>
        <v>19682</v>
      </c>
      <c r="AO208" s="412">
        <f t="shared" si="123"/>
        <v>6813</v>
      </c>
      <c r="AP208" s="413">
        <f t="shared" si="124"/>
        <v>0.34615384615384615</v>
      </c>
      <c r="AQ208" s="192">
        <v>2354517159712</v>
      </c>
      <c r="AR208" s="192">
        <f>VLOOKUP(AQ:AQ,[1]MICHELIN!$B:$O,2,0)</f>
        <v>4985009687048</v>
      </c>
      <c r="AS208" s="192" t="str">
        <f>VLOOKUP(AQ:AQ,[1]MICHELIN!$B:$O,3,0)</f>
        <v/>
      </c>
      <c r="AT208" s="231" t="str">
        <f>VLOOKUP(AQ:AQ,[1]MICHELIN!$B:$O,4,0)</f>
        <v>Pilot Sport 4（並行）</v>
      </c>
      <c r="AU208" s="231" t="str">
        <f>VLOOKUP(AQ:AQ,[1]MICHELIN!$B:$O,5,0)</f>
        <v>235/45R17 97Y XL</v>
      </c>
      <c r="AV208" s="232" t="str">
        <f>VLOOKUP(AQ:AQ,[1]MICHELIN!$B:$O,6,0)</f>
        <v>235/45R17</v>
      </c>
      <c r="AW208" s="232" t="str">
        <f>VLOOKUP(AQ:AQ,[1]MICHELIN!$B:$O,7,0)</f>
        <v/>
      </c>
      <c r="AX208" s="233">
        <f>VLOOKUP(AQ:AQ,[1]MICHELIN!$B:$K,8,0)</f>
        <v>12869</v>
      </c>
      <c r="AY208" s="233">
        <f>VLOOKUP(AQ:AQ,[1]MICHELIN!$B:$K,9,0)</f>
        <v>0</v>
      </c>
      <c r="AZ208" s="233">
        <f>VLOOKUP(AQ:AQ,[1]MICHELIN!$B:$K,10,0)</f>
        <v>0</v>
      </c>
      <c r="BA208" s="233">
        <f>VLOOKUP(AQ:AQ,[1]MICHELIN!$B:$O,11,0)</f>
        <v>19800</v>
      </c>
      <c r="BB208" s="233">
        <f>VLOOKUP(AQ:AQ,[1]MICHELIN!$B:$O,12,0)</f>
        <v>17045.454545454544</v>
      </c>
      <c r="BC208" s="233">
        <f t="shared" si="141"/>
        <v>1050</v>
      </c>
      <c r="BD208" s="204" t="s">
        <v>3388</v>
      </c>
      <c r="BE208" s="192" t="s">
        <v>1799</v>
      </c>
      <c r="BF208" s="133" t="str">
        <f>IFERROR(VLOOKUP(BE:BE,Q商品!B:E,4,0),"")</f>
        <v>2021年製以降 Pilot Sport 4 235/45ZR17 97Y XL サマータイヤ 最短当日発送</v>
      </c>
      <c r="BG208" s="133" t="str">
        <f>IFERROR(VLOOKUP(AQ:AQ,在庫!B:M,12,0),"")</f>
        <v/>
      </c>
      <c r="BH208" s="133" t="str">
        <f>IFERROR(VLOOKUP(AQ:AQ,在庫!B:L,10,0),"")</f>
        <v/>
      </c>
      <c r="BI208" s="234" t="str">
        <f>VLOOKUP(AQ:AQ,[1]MICHELIN!$B:$AH,32,0)</f>
        <v/>
      </c>
      <c r="BJ208" s="234" t="str">
        <f>VLOOKUP(AQ:AQ,[1]MICHELIN!$B:$AH,33,0)</f>
        <v/>
      </c>
      <c r="BK208" s="191"/>
      <c r="BL208" s="191"/>
      <c r="BM208" s="191"/>
      <c r="BN208" s="191"/>
      <c r="BO208" s="191"/>
      <c r="BP208" s="191"/>
      <c r="BQ208" s="191"/>
      <c r="BR208" s="191"/>
      <c r="BS208" s="191"/>
      <c r="BT208" s="191"/>
      <c r="BU208" s="191"/>
      <c r="BV208" s="191"/>
      <c r="BW208" s="191"/>
      <c r="BX208" s="191"/>
    </row>
    <row r="209" spans="1:76" s="11" customFormat="1" ht="19.5" customHeight="1">
      <c r="A209" s="11">
        <f t="shared" si="131"/>
        <v>2</v>
      </c>
      <c r="B209" s="239">
        <f t="shared" si="132"/>
        <v>2354517155509</v>
      </c>
      <c r="C209" s="225">
        <f t="shared" si="133"/>
        <v>10</v>
      </c>
      <c r="D209" s="11" t="s">
        <v>4059</v>
      </c>
      <c r="E209" s="358" t="s">
        <v>935</v>
      </c>
      <c r="F209" s="158" t="s">
        <v>5919</v>
      </c>
      <c r="G209" s="132" t="str">
        <f t="shared" si="134"/>
        <v>17</v>
      </c>
      <c r="H209" s="225">
        <v>0</v>
      </c>
      <c r="I209" s="225">
        <f t="shared" si="135"/>
        <v>0</v>
      </c>
      <c r="J209" s="131"/>
      <c r="K209" s="132" t="s">
        <v>1751</v>
      </c>
      <c r="L209" s="324">
        <v>20</v>
      </c>
      <c r="M209" s="134" t="s">
        <v>1785</v>
      </c>
      <c r="N209" s="226" t="s">
        <v>7488</v>
      </c>
      <c r="O209" s="226" t="s">
        <v>1954</v>
      </c>
      <c r="P209" s="227">
        <v>23886</v>
      </c>
      <c r="Q209" s="228">
        <f t="shared" si="119"/>
        <v>21705.454545454544</v>
      </c>
      <c r="R209" s="143">
        <f t="shared" si="120"/>
        <v>9.2394035851901438E-2</v>
      </c>
      <c r="S209" s="192">
        <v>1074476786</v>
      </c>
      <c r="T209" s="285" t="s">
        <v>6690</v>
      </c>
      <c r="U209" s="189">
        <f t="shared" si="136"/>
        <v>24810</v>
      </c>
      <c r="W209" s="229">
        <v>24810</v>
      </c>
      <c r="X209" s="135">
        <f t="shared" si="137"/>
        <v>19700</v>
      </c>
      <c r="Y209" s="230">
        <f t="shared" si="138"/>
        <v>22545.454545454544</v>
      </c>
      <c r="Z209" s="141">
        <f t="shared" si="139"/>
        <v>0.1678755571091497</v>
      </c>
      <c r="AA209" s="136">
        <f t="shared" si="140"/>
        <v>0.12620967741935479</v>
      </c>
      <c r="AB209" s="144" t="s">
        <v>14049</v>
      </c>
      <c r="AC209" s="144"/>
      <c r="AD209" s="184">
        <f t="shared" si="142"/>
        <v>24323</v>
      </c>
      <c r="AE209" s="182">
        <f t="shared" si="143"/>
        <v>26728</v>
      </c>
      <c r="AF209" s="128">
        <f t="shared" si="125"/>
        <v>2405.52</v>
      </c>
      <c r="AG209" s="129">
        <f t="shared" si="126"/>
        <v>487.52</v>
      </c>
      <c r="AH209" s="130">
        <f t="shared" si="127"/>
        <v>1.8240047889853336E-2</v>
      </c>
      <c r="AI209" s="137">
        <f t="shared" si="128"/>
        <v>1918</v>
      </c>
      <c r="AJ209" s="138">
        <f t="shared" si="129"/>
        <v>7.1759952110146658E-2</v>
      </c>
      <c r="AK209" s="138">
        <f t="shared" si="130"/>
        <v>0.10796962952950145</v>
      </c>
      <c r="AM209" s="11">
        <f t="shared" si="121"/>
        <v>21650.2</v>
      </c>
      <c r="AN209" s="412">
        <f t="shared" si="122"/>
        <v>19672.909090909088</v>
      </c>
      <c r="AO209" s="412">
        <f t="shared" si="123"/>
        <v>-27.090909090911737</v>
      </c>
      <c r="AP209" s="413">
        <f t="shared" si="124"/>
        <v>-1.3770667553905653E-3</v>
      </c>
      <c r="AQ209" s="192">
        <v>2354517155509</v>
      </c>
      <c r="AR209" s="192">
        <f>VLOOKUP(AQ:AQ,[1]MICHELIN!$B:$O,2,0)</f>
        <v>4985009687048</v>
      </c>
      <c r="AS209" s="192" t="str">
        <f>VLOOKUP(AQ:AQ,[1]MICHELIN!$B:$O,3,0)</f>
        <v>702760</v>
      </c>
      <c r="AT209" s="231" t="str">
        <f>VLOOKUP(AQ:AQ,[1]MICHELIN!$B:$O,4,0)</f>
        <v>Pilot Sport 4</v>
      </c>
      <c r="AU209" s="231" t="str">
        <f>VLOOKUP(AQ:AQ,[1]MICHELIN!$B:$O,5,0)</f>
        <v>235/45R17 97Y XL</v>
      </c>
      <c r="AV209" s="232" t="str">
        <f>VLOOKUP(AQ:AQ,[1]MICHELIN!$B:$O,6,0)</f>
        <v>235/45R17</v>
      </c>
      <c r="AW209" s="232">
        <f>VLOOKUP(AQ:AQ,[1]MICHELIN!$B:$O,7,0)</f>
        <v>45800</v>
      </c>
      <c r="AX209" s="233">
        <f>VLOOKUP(AQ:AQ,[1]MICHELIN!$B:$K,8,0)</f>
        <v>19700</v>
      </c>
      <c r="AY209" s="233">
        <f>VLOOKUP(AQ:AQ,[1]MICHELIN!$B:$K,9,0)</f>
        <v>10</v>
      </c>
      <c r="AZ209" s="233">
        <f>VLOOKUP(AQ:AQ,[1]MICHELIN!$B:$K,10,0)</f>
        <v>0</v>
      </c>
      <c r="BA209" s="233">
        <f>VLOOKUP(AQ:AQ,[1]MICHELIN!$B:$O,11,0)</f>
        <v>26800</v>
      </c>
      <c r="BB209" s="233">
        <f>VLOOKUP(AQ:AQ,[1]MICHELIN!$B:$O,12,0)</f>
        <v>23409.090909090908</v>
      </c>
      <c r="BC209" s="233">
        <f t="shared" si="141"/>
        <v>1050</v>
      </c>
      <c r="BD209" s="204" t="s">
        <v>3387</v>
      </c>
      <c r="BE209" s="192" t="s">
        <v>481</v>
      </c>
      <c r="BF209" s="133" t="str">
        <f>IFERROR(VLOOKUP(BE:BE,Q商品!B:E,4,0),"")</f>
        <v>2023年製 Pilot Sport 4 235/45ZR17 97Y XL サマータイヤ 最短当日発送</v>
      </c>
      <c r="BG209" s="133" t="str">
        <f>IFERROR(VLOOKUP(AQ:AQ,在庫!B:M,12,0),"")</f>
        <v/>
      </c>
      <c r="BH209" s="133" t="str">
        <f>IFERROR(VLOOKUP(AQ:AQ,在庫!B:L,10,0),"")</f>
        <v/>
      </c>
      <c r="BI209" s="234">
        <f>VLOOKUP(AQ:AQ,[1]MICHELIN!$B:$AH,32,0)</f>
        <v>605763402</v>
      </c>
      <c r="BJ209" s="234">
        <f>VLOOKUP(AQ:AQ,[1]MICHELIN!$B:$AH,33,0)</f>
        <v>605763457</v>
      </c>
      <c r="BK209" s="191"/>
      <c r="BL209" s="191"/>
      <c r="BM209" s="191"/>
      <c r="BN209" s="191"/>
      <c r="BO209" s="191"/>
      <c r="BP209" s="191"/>
      <c r="BQ209" s="191"/>
      <c r="BR209" s="191"/>
      <c r="BS209" s="191"/>
      <c r="BT209" s="191"/>
      <c r="BU209" s="191"/>
      <c r="BV209" s="191"/>
      <c r="BW209" s="191"/>
      <c r="BX209" s="191"/>
    </row>
    <row r="210" spans="1:76" s="11" customFormat="1" ht="19.5" customHeight="1">
      <c r="A210" s="11">
        <f t="shared" si="131"/>
        <v>1</v>
      </c>
      <c r="B210" s="239">
        <f t="shared" si="132"/>
        <v>2454019159699</v>
      </c>
      <c r="C210" s="225">
        <f t="shared" si="133"/>
        <v>0</v>
      </c>
      <c r="D210" s="11" t="s">
        <v>4059</v>
      </c>
      <c r="E210" s="358" t="s">
        <v>4902</v>
      </c>
      <c r="F210" s="158" t="s">
        <v>7118</v>
      </c>
      <c r="G210" s="132" t="str">
        <f t="shared" si="134"/>
        <v>19</v>
      </c>
      <c r="H210" s="225">
        <v>0</v>
      </c>
      <c r="I210" s="225">
        <f t="shared" si="135"/>
        <v>0</v>
      </c>
      <c r="J210" s="131"/>
      <c r="K210" s="132" t="s">
        <v>1751</v>
      </c>
      <c r="L210" s="132">
        <v>21</v>
      </c>
      <c r="M210" s="134"/>
      <c r="N210" s="226"/>
      <c r="O210" s="226"/>
      <c r="P210" s="227"/>
      <c r="Q210" s="228">
        <f t="shared" si="119"/>
        <v>0</v>
      </c>
      <c r="R210" s="143" t="str">
        <f t="shared" si="120"/>
        <v/>
      </c>
      <c r="S210" s="192">
        <v>1074475968</v>
      </c>
      <c r="T210" s="288" t="s">
        <v>6692</v>
      </c>
      <c r="U210" s="189">
        <f t="shared" si="136"/>
        <v>0</v>
      </c>
      <c r="W210" s="229"/>
      <c r="X210" s="135">
        <f t="shared" si="137"/>
        <v>20986</v>
      </c>
      <c r="Y210" s="230">
        <f t="shared" si="138"/>
        <v>0</v>
      </c>
      <c r="Z210" s="141" t="str">
        <f t="shared" si="139"/>
        <v/>
      </c>
      <c r="AA210" s="136" t="str">
        <f t="shared" si="140"/>
        <v/>
      </c>
      <c r="AB210" s="144" t="s">
        <v>14049</v>
      </c>
      <c r="AC210" s="144"/>
      <c r="AD210" s="184">
        <f t="shared" si="142"/>
        <v>0</v>
      </c>
      <c r="AE210" s="182">
        <f t="shared" si="143"/>
        <v>0</v>
      </c>
      <c r="AF210" s="128">
        <f t="shared" si="125"/>
        <v>0</v>
      </c>
      <c r="AG210" s="129">
        <f t="shared" si="126"/>
        <v>0</v>
      </c>
      <c r="AH210" s="130" t="str">
        <f t="shared" si="127"/>
        <v/>
      </c>
      <c r="AI210" s="137">
        <f t="shared" si="128"/>
        <v>0</v>
      </c>
      <c r="AJ210" s="138" t="str">
        <f t="shared" si="129"/>
        <v/>
      </c>
      <c r="AK210" s="138" t="str">
        <f t="shared" si="130"/>
        <v/>
      </c>
      <c r="AL210" s="11" t="s">
        <v>13397</v>
      </c>
      <c r="AM210" s="11">
        <f t="shared" si="121"/>
        <v>0</v>
      </c>
      <c r="AN210" s="412">
        <f t="shared" si="122"/>
        <v>0</v>
      </c>
      <c r="AO210" s="412">
        <f t="shared" si="123"/>
        <v>-20986</v>
      </c>
      <c r="AP210" s="413" t="e">
        <f t="shared" si="124"/>
        <v>#DIV/0!</v>
      </c>
      <c r="AQ210" s="192">
        <v>2454019159699</v>
      </c>
      <c r="AR210" s="192">
        <f>VLOOKUP(AQ:AQ,[1]MICHELIN!$B:$O,2,0)</f>
        <v>4985009693421</v>
      </c>
      <c r="AS210" s="192" t="str">
        <f>VLOOKUP(AQ:AQ,[1]MICHELIN!$B:$O,3,0)</f>
        <v/>
      </c>
      <c r="AT210" s="231" t="str">
        <f>VLOOKUP(AQ:AQ,[1]MICHELIN!$B:$O,4,0)</f>
        <v>Pilot Sport 4（並行）</v>
      </c>
      <c r="AU210" s="231" t="str">
        <f>VLOOKUP(AQ:AQ,[1]MICHELIN!$B:$O,5,0)</f>
        <v>245/40R19 98Y XL ★</v>
      </c>
      <c r="AV210" s="232" t="str">
        <f>VLOOKUP(AQ:AQ,[1]MICHELIN!$B:$O,6,0)</f>
        <v>245/40R19</v>
      </c>
      <c r="AW210" s="232" t="str">
        <f>VLOOKUP(AQ:AQ,[1]MICHELIN!$B:$O,7,0)</f>
        <v/>
      </c>
      <c r="AX210" s="233">
        <f>VLOOKUP(AQ:AQ,[1]MICHELIN!$B:$K,8,0)</f>
        <v>20986</v>
      </c>
      <c r="AY210" s="233">
        <f>VLOOKUP(AQ:AQ,[1]MICHELIN!$B:$K,9,0)</f>
        <v>0</v>
      </c>
      <c r="AZ210" s="233">
        <f>VLOOKUP(AQ:AQ,[1]MICHELIN!$B:$K,10,0)</f>
        <v>0</v>
      </c>
      <c r="BA210" s="233">
        <f>VLOOKUP(AQ:AQ,[1]MICHELIN!$B:$O,11,0)</f>
        <v>28100</v>
      </c>
      <c r="BB210" s="233">
        <f>VLOOKUP(AQ:AQ,[1]MICHELIN!$B:$O,12,0)</f>
        <v>24590.909090909088</v>
      </c>
      <c r="BC210" s="233">
        <f t="shared" si="141"/>
        <v>1050</v>
      </c>
      <c r="BD210" s="204" t="s">
        <v>3388</v>
      </c>
      <c r="BE210" s="195" t="s">
        <v>491</v>
      </c>
      <c r="BF210" s="133" t="str">
        <f>IFERROR(VLOOKUP(BE:BE,Q商品!B:E,4,0),"")</f>
        <v>2021年製 Pilot Sport 4 245/40ZR19 98Y XL BMW サマータイヤ 最短当日発送</v>
      </c>
      <c r="BG210" s="133" t="str">
        <f>IFERROR(VLOOKUP(AQ:AQ,在庫!B:M,12,0),"")</f>
        <v/>
      </c>
      <c r="BH210" s="133" t="str">
        <f>IFERROR(VLOOKUP(AQ:AQ,在庫!B:L,10,0),"")</f>
        <v/>
      </c>
      <c r="BI210" s="234" t="str">
        <f>VLOOKUP(AQ:AQ,[1]MICHELIN!$B:$AH,32,0)</f>
        <v/>
      </c>
      <c r="BJ210" s="234" t="str">
        <f>VLOOKUP(AQ:AQ,[1]MICHELIN!$B:$AH,33,0)</f>
        <v/>
      </c>
      <c r="BK210" s="191"/>
      <c r="BL210" s="191"/>
      <c r="BM210" s="191"/>
      <c r="BN210" s="191"/>
      <c r="BO210" s="191"/>
      <c r="BP210" s="191"/>
      <c r="BQ210" s="191"/>
      <c r="BR210" s="191"/>
      <c r="BS210" s="191"/>
      <c r="BT210" s="191"/>
      <c r="BU210" s="191"/>
      <c r="BV210" s="191"/>
      <c r="BW210" s="191"/>
      <c r="BX210" s="191"/>
    </row>
    <row r="211" spans="1:76" s="11" customFormat="1" ht="19.5" customHeight="1">
      <c r="A211" s="11">
        <f t="shared" si="131"/>
        <v>1</v>
      </c>
      <c r="B211" s="239">
        <f t="shared" si="132"/>
        <v>2554018159697</v>
      </c>
      <c r="C211" s="225">
        <f t="shared" si="133"/>
        <v>5</v>
      </c>
      <c r="D211" s="11" t="s">
        <v>4059</v>
      </c>
      <c r="E211" s="358" t="s">
        <v>549</v>
      </c>
      <c r="F211" s="158" t="s">
        <v>5920</v>
      </c>
      <c r="G211" s="132" t="str">
        <f t="shared" si="134"/>
        <v>18</v>
      </c>
      <c r="H211" s="225">
        <v>7</v>
      </c>
      <c r="I211" s="225">
        <f t="shared" si="135"/>
        <v>7</v>
      </c>
      <c r="J211" s="131"/>
      <c r="K211" s="132" t="s">
        <v>1751</v>
      </c>
      <c r="L211" s="132">
        <v>26</v>
      </c>
      <c r="M211" s="134" t="s">
        <v>1776</v>
      </c>
      <c r="N211" s="226" t="s">
        <v>2027</v>
      </c>
      <c r="O211" s="226">
        <v>0</v>
      </c>
      <c r="P211" s="227">
        <v>42200</v>
      </c>
      <c r="Q211" s="228">
        <f t="shared" si="119"/>
        <v>38359.090909090904</v>
      </c>
      <c r="R211" s="143">
        <f t="shared" si="120"/>
        <v>0.34232018011612741</v>
      </c>
      <c r="S211" s="192">
        <v>1074476201</v>
      </c>
      <c r="T211" s="285" t="s">
        <v>6693</v>
      </c>
      <c r="U211" s="189">
        <f t="shared" si="136"/>
        <v>42200</v>
      </c>
      <c r="W211" s="229">
        <v>42200</v>
      </c>
      <c r="X211" s="135">
        <f t="shared" si="137"/>
        <v>25228</v>
      </c>
      <c r="Y211" s="230">
        <f t="shared" si="138"/>
        <v>38359.090909090904</v>
      </c>
      <c r="Z211" s="141">
        <f t="shared" si="139"/>
        <v>7.7322274881516551E-2</v>
      </c>
      <c r="AA211" s="136">
        <f t="shared" si="140"/>
        <v>0.34232018011612741</v>
      </c>
      <c r="AB211" s="309" t="s">
        <v>14050</v>
      </c>
      <c r="AC211" s="144"/>
      <c r="AD211" s="184">
        <f t="shared" si="142"/>
        <v>41372</v>
      </c>
      <c r="AE211" s="182">
        <f t="shared" si="143"/>
        <v>45463</v>
      </c>
      <c r="AF211" s="128">
        <f t="shared" si="125"/>
        <v>4091.67</v>
      </c>
      <c r="AG211" s="129">
        <f t="shared" si="126"/>
        <v>828.67000000000007</v>
      </c>
      <c r="AH211" s="130">
        <f t="shared" si="127"/>
        <v>1.8227349712953391E-2</v>
      </c>
      <c r="AI211" s="137">
        <f t="shared" si="128"/>
        <v>3263</v>
      </c>
      <c r="AJ211" s="138">
        <f t="shared" si="129"/>
        <v>7.1772650287046616E-2</v>
      </c>
      <c r="AK211" s="138">
        <f t="shared" si="130"/>
        <v>0.32409283040317405</v>
      </c>
      <c r="AL211" s="11" t="s">
        <v>13397</v>
      </c>
      <c r="AM211" s="11">
        <f t="shared" si="121"/>
        <v>36825.699999999997</v>
      </c>
      <c r="AN211" s="412">
        <f t="shared" si="122"/>
        <v>33473.363636363632</v>
      </c>
      <c r="AO211" s="412">
        <f t="shared" si="123"/>
        <v>8245.3636363636324</v>
      </c>
      <c r="AP211" s="413">
        <f t="shared" si="124"/>
        <v>0.24632611547308977</v>
      </c>
      <c r="AQ211" s="192">
        <v>2554018159697</v>
      </c>
      <c r="AR211" s="192">
        <f>VLOOKUP(AQ:AQ,[1]MICHELIN!$B:$O,2,0)</f>
        <v>4985009693612</v>
      </c>
      <c r="AS211" s="192" t="str">
        <f>VLOOKUP(AQ:AQ,[1]MICHELIN!$B:$O,3,0)</f>
        <v/>
      </c>
      <c r="AT211" s="231" t="str">
        <f>VLOOKUP(AQ:AQ,[1]MICHELIN!$B:$O,4,0)</f>
        <v>Pilot Sport 4（並行）</v>
      </c>
      <c r="AU211" s="231" t="str">
        <f>VLOOKUP(AQ:AQ,[1]MICHELIN!$B:$O,5,0)</f>
        <v>255/40R18 99Y XL ★</v>
      </c>
      <c r="AV211" s="232" t="str">
        <f>VLOOKUP(AQ:AQ,[1]MICHELIN!$B:$O,6,0)</f>
        <v>255/40R18</v>
      </c>
      <c r="AW211" s="232" t="str">
        <f>VLOOKUP(AQ:AQ,[1]MICHELIN!$B:$O,7,0)</f>
        <v/>
      </c>
      <c r="AX211" s="233">
        <f>VLOOKUP(AQ:AQ,[1]MICHELIN!$B:$K,8,0)</f>
        <v>25228</v>
      </c>
      <c r="AY211" s="233">
        <f>VLOOKUP(AQ:AQ,[1]MICHELIN!$B:$K,9,0)</f>
        <v>5</v>
      </c>
      <c r="AZ211" s="233">
        <f>VLOOKUP(AQ:AQ,[1]MICHELIN!$B:$K,10,0)</f>
        <v>7</v>
      </c>
      <c r="BA211" s="233">
        <f>VLOOKUP(AQ:AQ,[1]MICHELIN!$B:$O,11,0)</f>
        <v>34780</v>
      </c>
      <c r="BB211" s="233">
        <f>VLOOKUP(AQ:AQ,[1]MICHELIN!$B:$O,12,0)</f>
        <v>30663.63636363636</v>
      </c>
      <c r="BC211" s="233">
        <f t="shared" si="141"/>
        <v>1050</v>
      </c>
      <c r="BD211" s="204" t="s">
        <v>3388</v>
      </c>
      <c r="BE211" s="195" t="s">
        <v>480</v>
      </c>
      <c r="BF211" s="133" t="str">
        <f>IFERROR(VLOOKUP(BE:BE,Q商品!B:E,4,0),"")</f>
        <v>2022年製 Pilot Sport 4 255/40R18 99Y XL BMW サマータイヤ 最短当日発送</v>
      </c>
      <c r="BG211" s="133" t="str">
        <f>IFERROR(VLOOKUP(AQ:AQ,在庫!B:M,12,0),"")</f>
        <v>2022年製</v>
      </c>
      <c r="BH211" s="133">
        <f>IFERROR(VLOOKUP(AQ:AQ,在庫!B:L,10,0),"")</f>
        <v>2</v>
      </c>
      <c r="BI211" s="234" t="str">
        <f>VLOOKUP(AQ:AQ,[1]MICHELIN!$B:$AH,32,0)</f>
        <v/>
      </c>
      <c r="BJ211" s="234" t="str">
        <f>VLOOKUP(AQ:AQ,[1]MICHELIN!$B:$AH,33,0)</f>
        <v/>
      </c>
      <c r="BK211" s="191"/>
      <c r="BL211" s="191"/>
      <c r="BM211" s="191"/>
      <c r="BN211" s="191"/>
      <c r="BO211" s="191"/>
      <c r="BP211" s="191"/>
      <c r="BQ211" s="191"/>
      <c r="BR211" s="191"/>
      <c r="BS211" s="191"/>
      <c r="BT211" s="191"/>
      <c r="BU211" s="191"/>
      <c r="BV211" s="191"/>
      <c r="BW211" s="191"/>
      <c r="BX211" s="191"/>
    </row>
    <row r="212" spans="1:76" s="11" customFormat="1" ht="19.5" customHeight="1">
      <c r="A212" s="11">
        <f t="shared" si="131"/>
        <v>1</v>
      </c>
      <c r="B212" s="239">
        <f t="shared" si="132"/>
        <v>2554017155508</v>
      </c>
      <c r="C212" s="225">
        <f t="shared" si="133"/>
        <v>10</v>
      </c>
      <c r="D212" s="11" t="s">
        <v>4059</v>
      </c>
      <c r="E212" s="11" t="s">
        <v>936</v>
      </c>
      <c r="F212" s="158" t="s">
        <v>7119</v>
      </c>
      <c r="G212" s="132" t="str">
        <f t="shared" si="134"/>
        <v>17</v>
      </c>
      <c r="H212" s="225">
        <v>6</v>
      </c>
      <c r="I212" s="225">
        <f t="shared" si="135"/>
        <v>6</v>
      </c>
      <c r="J212" s="131"/>
      <c r="K212" s="132" t="s">
        <v>1751</v>
      </c>
      <c r="L212" s="132">
        <v>27</v>
      </c>
      <c r="M212" s="134" t="s">
        <v>1776</v>
      </c>
      <c r="N212" s="226" t="s">
        <v>4645</v>
      </c>
      <c r="O212" s="226" t="s">
        <v>1777</v>
      </c>
      <c r="P212" s="227">
        <v>27500</v>
      </c>
      <c r="Q212" s="228">
        <f t="shared" si="119"/>
        <v>24990.909090909088</v>
      </c>
      <c r="R212" s="143">
        <f t="shared" si="120"/>
        <v>0.14448890505638404</v>
      </c>
      <c r="S212" s="192">
        <v>1074476144</v>
      </c>
      <c r="T212" s="285" t="s">
        <v>6694</v>
      </c>
      <c r="U212" s="189">
        <f t="shared" si="136"/>
        <v>27500</v>
      </c>
      <c r="W212" s="229">
        <v>27500</v>
      </c>
      <c r="X212" s="135">
        <f t="shared" si="137"/>
        <v>21380</v>
      </c>
      <c r="Y212" s="230">
        <f t="shared" si="138"/>
        <v>24990.909090909088</v>
      </c>
      <c r="Z212" s="141">
        <f t="shared" si="139"/>
        <v>7.7309090909090994E-2</v>
      </c>
      <c r="AA212" s="136">
        <f t="shared" si="140"/>
        <v>0.14448890505638404</v>
      </c>
      <c r="AB212" s="144" t="s">
        <v>14114</v>
      </c>
      <c r="AC212" s="144"/>
      <c r="AD212" s="184">
        <f t="shared" si="142"/>
        <v>26960</v>
      </c>
      <c r="AE212" s="182">
        <f t="shared" si="143"/>
        <v>29626</v>
      </c>
      <c r="AF212" s="128">
        <f t="shared" si="125"/>
        <v>2666.3399999999997</v>
      </c>
      <c r="AG212" s="129">
        <f t="shared" si="126"/>
        <v>540.33999999999969</v>
      </c>
      <c r="AH212" s="130">
        <f t="shared" si="127"/>
        <v>1.8238709241882121E-2</v>
      </c>
      <c r="AI212" s="137">
        <f t="shared" si="128"/>
        <v>2126</v>
      </c>
      <c r="AJ212" s="138">
        <f t="shared" si="129"/>
        <v>7.1761290758117866E-2</v>
      </c>
      <c r="AK212" s="138">
        <f t="shared" si="130"/>
        <v>0.12625019581450192</v>
      </c>
      <c r="AL212" s="11" t="s">
        <v>13397</v>
      </c>
      <c r="AM212" s="11">
        <f t="shared" si="121"/>
        <v>23997.4</v>
      </c>
      <c r="AN212" s="412">
        <f t="shared" si="122"/>
        <v>21806.727272727272</v>
      </c>
      <c r="AO212" s="412">
        <f t="shared" si="123"/>
        <v>426.72727272727207</v>
      </c>
      <c r="AP212" s="413">
        <f t="shared" si="124"/>
        <v>1.9568606851930567E-2</v>
      </c>
      <c r="AQ212" s="192">
        <v>2554017155508</v>
      </c>
      <c r="AR212" s="192">
        <f>VLOOKUP(AQ:AQ,[1]MICHELIN!$B:$O,2,0)</f>
        <v>4985009687659</v>
      </c>
      <c r="AS212" s="192" t="str">
        <f>VLOOKUP(AQ:AQ,[1]MICHELIN!$B:$O,3,0)</f>
        <v>711060</v>
      </c>
      <c r="AT212" s="231" t="str">
        <f>VLOOKUP(AQ:AQ,[1]MICHELIN!$B:$O,4,0)</f>
        <v>Pilot Sport 4</v>
      </c>
      <c r="AU212" s="231" t="str">
        <f>VLOOKUP(AQ:AQ,[1]MICHELIN!$B:$O,5,0)</f>
        <v>255/40R17 98Y XL</v>
      </c>
      <c r="AV212" s="232" t="str">
        <f>VLOOKUP(AQ:AQ,[1]MICHELIN!$B:$O,6,0)</f>
        <v>255/40R17</v>
      </c>
      <c r="AW212" s="232">
        <f>VLOOKUP(AQ:AQ,[1]MICHELIN!$B:$O,7,0)</f>
        <v>49700</v>
      </c>
      <c r="AX212" s="233">
        <f>VLOOKUP(AQ:AQ,[1]MICHELIN!$B:$K,8,0)</f>
        <v>21380</v>
      </c>
      <c r="AY212" s="233">
        <f>VLOOKUP(AQ:AQ,[1]MICHELIN!$B:$K,9,0)</f>
        <v>10</v>
      </c>
      <c r="AZ212" s="233">
        <f>VLOOKUP(AQ:AQ,[1]MICHELIN!$B:$K,10,0)</f>
        <v>6</v>
      </c>
      <c r="BA212" s="233">
        <f>VLOOKUP(AQ:AQ,[1]MICHELIN!$B:$O,11,0)</f>
        <v>30580</v>
      </c>
      <c r="BB212" s="233">
        <f>VLOOKUP(AQ:AQ,[1]MICHELIN!$B:$O,12,0)</f>
        <v>26845.454545454544</v>
      </c>
      <c r="BC212" s="233">
        <f t="shared" si="141"/>
        <v>1050</v>
      </c>
      <c r="BD212" s="204" t="s">
        <v>3387</v>
      </c>
      <c r="BE212" s="195" t="s">
        <v>393</v>
      </c>
      <c r="BF212" s="133" t="str">
        <f>IFERROR(VLOOKUP(BE:BE,Q商品!B:E,4,0),"")</f>
        <v>2023年製 Pilot Sport 4 255/40ZR17 98Y XL サマータイヤ 最短当日発送</v>
      </c>
      <c r="BG212" s="133" t="str">
        <f>IFERROR(VLOOKUP(AQ:AQ,在庫!B:M,12,0),"")</f>
        <v>2023年製</v>
      </c>
      <c r="BH212" s="133">
        <f>IFERROR(VLOOKUP(AQ:AQ,在庫!B:L,10,0),"")</f>
        <v>4</v>
      </c>
      <c r="BI212" s="234">
        <f>VLOOKUP(AQ:AQ,[1]MICHELIN!$B:$AH,32,0)</f>
        <v>605763406</v>
      </c>
      <c r="BJ212" s="234">
        <f>VLOOKUP(AQ:AQ,[1]MICHELIN!$B:$AH,33,0)</f>
        <v>605763461</v>
      </c>
      <c r="BK212" s="191"/>
      <c r="BL212" s="191"/>
      <c r="BM212" s="191"/>
      <c r="BN212" s="191"/>
      <c r="BO212" s="191"/>
      <c r="BP212" s="191"/>
      <c r="BQ212" s="191"/>
      <c r="BR212" s="191"/>
      <c r="BS212" s="191"/>
      <c r="BT212" s="191"/>
      <c r="BU212" s="191"/>
      <c r="BV212" s="191"/>
      <c r="BW212" s="191"/>
      <c r="BX212" s="191"/>
    </row>
    <row r="213" spans="1:76" s="11" customFormat="1" ht="19.5" customHeight="1">
      <c r="A213" s="11">
        <f t="shared" si="131"/>
        <v>1</v>
      </c>
      <c r="B213" s="239">
        <f t="shared" si="132"/>
        <v>2753518155509</v>
      </c>
      <c r="C213" s="225">
        <f t="shared" si="133"/>
        <v>2</v>
      </c>
      <c r="D213" s="11" t="s">
        <v>4059</v>
      </c>
      <c r="E213" s="11" t="s">
        <v>937</v>
      </c>
      <c r="F213" s="158" t="s">
        <v>5921</v>
      </c>
      <c r="G213" s="132" t="str">
        <f t="shared" si="134"/>
        <v>18</v>
      </c>
      <c r="H213" s="225">
        <v>20</v>
      </c>
      <c r="I213" s="225">
        <f t="shared" si="135"/>
        <v>20</v>
      </c>
      <c r="J213" s="131"/>
      <c r="K213" s="132" t="s">
        <v>1751</v>
      </c>
      <c r="L213" s="132">
        <v>30</v>
      </c>
      <c r="M213" s="134" t="s">
        <v>3422</v>
      </c>
      <c r="N213" s="226" t="s">
        <v>7439</v>
      </c>
      <c r="O213" s="226">
        <v>0</v>
      </c>
      <c r="P213" s="227">
        <v>41699</v>
      </c>
      <c r="Q213" s="228">
        <f t="shared" si="119"/>
        <v>37906.363636363632</v>
      </c>
      <c r="R213" s="143">
        <f t="shared" si="120"/>
        <v>0.13550135501355004</v>
      </c>
      <c r="S213" s="192">
        <v>1074476423</v>
      </c>
      <c r="T213" s="285" t="s">
        <v>6695</v>
      </c>
      <c r="U213" s="189">
        <f t="shared" si="136"/>
        <v>41699</v>
      </c>
      <c r="W213" s="229">
        <v>41699</v>
      </c>
      <c r="X213" s="135">
        <f t="shared" si="137"/>
        <v>32770</v>
      </c>
      <c r="Y213" s="230">
        <f t="shared" si="138"/>
        <v>37906.363636363632</v>
      </c>
      <c r="Z213" s="141">
        <f t="shared" si="139"/>
        <v>7.7339984172282383E-2</v>
      </c>
      <c r="AA213" s="136">
        <f t="shared" si="140"/>
        <v>0.13550135501355004</v>
      </c>
      <c r="AB213" s="144" t="s">
        <v>14114</v>
      </c>
      <c r="AC213" s="144"/>
      <c r="AD213" s="184">
        <f t="shared" si="142"/>
        <v>40881</v>
      </c>
      <c r="AE213" s="182">
        <f t="shared" si="143"/>
        <v>44924</v>
      </c>
      <c r="AF213" s="128">
        <f t="shared" si="125"/>
        <v>4043.16</v>
      </c>
      <c r="AG213" s="129">
        <f t="shared" si="126"/>
        <v>818.15999999999985</v>
      </c>
      <c r="AH213" s="130">
        <f t="shared" si="127"/>
        <v>1.8212091532365769E-2</v>
      </c>
      <c r="AI213" s="137">
        <f t="shared" si="128"/>
        <v>3225</v>
      </c>
      <c r="AJ213" s="138">
        <f t="shared" si="129"/>
        <v>7.1787908467634221E-2</v>
      </c>
      <c r="AK213" s="138">
        <f t="shared" si="130"/>
        <v>0.11728926348118426</v>
      </c>
      <c r="AM213" s="11">
        <f t="shared" si="121"/>
        <v>36388.6</v>
      </c>
      <c r="AN213" s="412">
        <f t="shared" si="122"/>
        <v>33078.727272727272</v>
      </c>
      <c r="AO213" s="412">
        <f t="shared" si="123"/>
        <v>308.72727272727207</v>
      </c>
      <c r="AP213" s="413">
        <f t="shared" si="124"/>
        <v>9.3331061434703787E-3</v>
      </c>
      <c r="AQ213" s="192">
        <v>2753518155509</v>
      </c>
      <c r="AR213" s="192">
        <f>VLOOKUP(AQ:AQ,[1]MICHELIN!$B:$O,2,0)</f>
        <v>4985009687130</v>
      </c>
      <c r="AS213" s="192" t="str">
        <f>VLOOKUP(AQ:AQ,[1]MICHELIN!$B:$O,3,0)</f>
        <v>702850</v>
      </c>
      <c r="AT213" s="231" t="str">
        <f>VLOOKUP(AQ:AQ,[1]MICHELIN!$B:$O,4,0)</f>
        <v>Pilot Sport 4</v>
      </c>
      <c r="AU213" s="231" t="str">
        <f>VLOOKUP(AQ:AQ,[1]MICHELIN!$B:$O,5,0)</f>
        <v>275/35R18 99Y XL</v>
      </c>
      <c r="AV213" s="232" t="str">
        <f>VLOOKUP(AQ:AQ,[1]MICHELIN!$B:$O,6,0)</f>
        <v>275/35R18</v>
      </c>
      <c r="AW213" s="232">
        <f>VLOOKUP(AQ:AQ,[1]MICHELIN!$B:$O,7,0)</f>
        <v>76200</v>
      </c>
      <c r="AX213" s="233">
        <f>VLOOKUP(AQ:AQ,[1]MICHELIN!$B:$K,8,0)</f>
        <v>32770</v>
      </c>
      <c r="AY213" s="233">
        <f>VLOOKUP(AQ:AQ,[1]MICHELIN!$B:$K,9,0)</f>
        <v>2</v>
      </c>
      <c r="AZ213" s="233">
        <f>VLOOKUP(AQ:AQ,[1]MICHELIN!$B:$K,10,0)</f>
        <v>20</v>
      </c>
      <c r="BA213" s="233">
        <f>VLOOKUP(AQ:AQ,[1]MICHELIN!$B:$O,11,0)</f>
        <v>43980</v>
      </c>
      <c r="BB213" s="233">
        <f>VLOOKUP(AQ:AQ,[1]MICHELIN!$B:$O,12,0)</f>
        <v>39027.272727272721</v>
      </c>
      <c r="BC213" s="233">
        <f t="shared" si="141"/>
        <v>1050.0000000000073</v>
      </c>
      <c r="BD213" s="204" t="s">
        <v>3387</v>
      </c>
      <c r="BE213" s="192" t="s">
        <v>485</v>
      </c>
      <c r="BF213" s="133" t="str">
        <f>IFERROR(VLOOKUP(BE:BE,Q商品!B:E,4,0),"")</f>
        <v>2022年製以降 Pilot Sport 4 275/35ZR18 99Y XL サマータイヤ 最短当日発送</v>
      </c>
      <c r="BG213" s="133" t="str">
        <f>IFERROR(VLOOKUP(AQ:AQ,在庫!B:M,12,0),"")</f>
        <v>2021年製</v>
      </c>
      <c r="BH213" s="133">
        <f>IFERROR(VLOOKUP(AQ:AQ,在庫!B:L,10,0),"")</f>
        <v>4</v>
      </c>
      <c r="BI213" s="234">
        <f>VLOOKUP(AQ:AQ,[1]MICHELIN!$B:$AH,32,0)</f>
        <v>605763399</v>
      </c>
      <c r="BJ213" s="234">
        <f>VLOOKUP(AQ:AQ,[1]MICHELIN!$B:$AH,33,0)</f>
        <v>605763454</v>
      </c>
      <c r="BK213" s="191"/>
      <c r="BL213" s="191"/>
      <c r="BM213" s="191"/>
      <c r="BN213" s="191"/>
      <c r="BO213" s="191"/>
      <c r="BP213" s="191"/>
      <c r="BQ213" s="191"/>
      <c r="BR213" s="191"/>
      <c r="BS213" s="191"/>
      <c r="BT213" s="191"/>
      <c r="BU213" s="191"/>
      <c r="BV213" s="191"/>
      <c r="BW213" s="191"/>
      <c r="BX213" s="191"/>
    </row>
    <row r="214" spans="1:76" s="11" customFormat="1" ht="19.5" customHeight="1">
      <c r="A214" s="11">
        <f t="shared" si="131"/>
        <v>1</v>
      </c>
      <c r="B214" s="239">
        <f t="shared" si="132"/>
        <v>2753519159711</v>
      </c>
      <c r="C214" s="225">
        <f t="shared" si="133"/>
        <v>0</v>
      </c>
      <c r="D214" s="11" t="s">
        <v>4059</v>
      </c>
      <c r="E214" s="358" t="s">
        <v>4903</v>
      </c>
      <c r="F214" s="158" t="s">
        <v>7120</v>
      </c>
      <c r="G214" s="132" t="str">
        <f t="shared" si="134"/>
        <v>19</v>
      </c>
      <c r="H214" s="225">
        <v>0</v>
      </c>
      <c r="I214" s="225">
        <f t="shared" si="135"/>
        <v>0</v>
      </c>
      <c r="J214" s="131"/>
      <c r="K214" s="132" t="s">
        <v>1751</v>
      </c>
      <c r="L214" s="132">
        <v>31</v>
      </c>
      <c r="M214" s="134"/>
      <c r="N214" s="226"/>
      <c r="O214" s="226"/>
      <c r="P214" s="227"/>
      <c r="Q214" s="228">
        <f t="shared" si="119"/>
        <v>0</v>
      </c>
      <c r="R214" s="143" t="str">
        <f t="shared" si="120"/>
        <v/>
      </c>
      <c r="S214" s="192">
        <v>1074476424</v>
      </c>
      <c r="T214" s="288" t="s">
        <v>6696</v>
      </c>
      <c r="U214" s="189">
        <f t="shared" si="136"/>
        <v>0</v>
      </c>
      <c r="W214" s="229"/>
      <c r="X214" s="135">
        <f t="shared" si="137"/>
        <v>26743</v>
      </c>
      <c r="Y214" s="230">
        <f t="shared" si="138"/>
        <v>0</v>
      </c>
      <c r="Z214" s="141" t="str">
        <f t="shared" si="139"/>
        <v/>
      </c>
      <c r="AA214" s="136" t="str">
        <f t="shared" si="140"/>
        <v/>
      </c>
      <c r="AB214" s="144" t="s">
        <v>14049</v>
      </c>
      <c r="AC214" s="144"/>
      <c r="AD214" s="184">
        <f t="shared" si="142"/>
        <v>0</v>
      </c>
      <c r="AE214" s="182">
        <f t="shared" si="143"/>
        <v>0</v>
      </c>
      <c r="AF214" s="128">
        <f t="shared" si="125"/>
        <v>0</v>
      </c>
      <c r="AG214" s="129">
        <f t="shared" si="126"/>
        <v>0</v>
      </c>
      <c r="AH214" s="130" t="str">
        <f t="shared" si="127"/>
        <v/>
      </c>
      <c r="AI214" s="137">
        <f t="shared" si="128"/>
        <v>0</v>
      </c>
      <c r="AJ214" s="138" t="str">
        <f t="shared" si="129"/>
        <v/>
      </c>
      <c r="AK214" s="138" t="str">
        <f t="shared" si="130"/>
        <v/>
      </c>
      <c r="AL214" s="11" t="s">
        <v>13397</v>
      </c>
      <c r="AM214" s="11">
        <f t="shared" si="121"/>
        <v>0</v>
      </c>
      <c r="AN214" s="412">
        <f t="shared" si="122"/>
        <v>0</v>
      </c>
      <c r="AO214" s="412">
        <f t="shared" si="123"/>
        <v>-26743</v>
      </c>
      <c r="AP214" s="413" t="e">
        <f t="shared" si="124"/>
        <v>#DIV/0!</v>
      </c>
      <c r="AQ214" s="192">
        <v>2753519159711</v>
      </c>
      <c r="AR214" s="192">
        <f>VLOOKUP(AQ:AQ,[1]MICHELIN!$B:$O,2,0)</f>
        <v>4985009703069</v>
      </c>
      <c r="AS214" s="192" t="str">
        <f>VLOOKUP(AQ:AQ,[1]MICHELIN!$B:$O,3,0)</f>
        <v/>
      </c>
      <c r="AT214" s="231" t="str">
        <f>VLOOKUP(AQ:AQ,[1]MICHELIN!$B:$O,4,0)</f>
        <v>Pilot Sport 4（並行）</v>
      </c>
      <c r="AU214" s="231" t="str">
        <f>VLOOKUP(AQ:AQ,[1]MICHELIN!$B:$O,5,0)</f>
        <v>275/35R19 100Y XL</v>
      </c>
      <c r="AV214" s="232" t="str">
        <f>VLOOKUP(AQ:AQ,[1]MICHELIN!$B:$O,6,0)</f>
        <v>275/35R19</v>
      </c>
      <c r="AW214" s="232" t="str">
        <f>VLOOKUP(AQ:AQ,[1]MICHELIN!$B:$O,7,0)</f>
        <v/>
      </c>
      <c r="AX214" s="233">
        <f>VLOOKUP(AQ:AQ,[1]MICHELIN!$B:$K,8,0)</f>
        <v>26743</v>
      </c>
      <c r="AY214" s="233">
        <f>VLOOKUP(AQ:AQ,[1]MICHELIN!$B:$K,9,0)</f>
        <v>0</v>
      </c>
      <c r="AZ214" s="233">
        <f>VLOOKUP(AQ:AQ,[1]MICHELIN!$B:$K,10,0)</f>
        <v>0</v>
      </c>
      <c r="BA214" s="233">
        <f>VLOOKUP(AQ:AQ,[1]MICHELIN!$B:$O,11,0)</f>
        <v>36000</v>
      </c>
      <c r="BB214" s="233">
        <f>VLOOKUP(AQ:AQ,[1]MICHELIN!$B:$O,12,0)</f>
        <v>31772.727272727268</v>
      </c>
      <c r="BC214" s="233">
        <f t="shared" si="141"/>
        <v>1050</v>
      </c>
      <c r="BD214" s="204" t="s">
        <v>3388</v>
      </c>
      <c r="BE214" s="195" t="s">
        <v>479</v>
      </c>
      <c r="BF214" s="133" t="str">
        <f>IFERROR(VLOOKUP(BE:BE,Q商品!B:E,4,0),"")</f>
        <v>2022年製 Pilot Sport 4 275/35ZR19 100Y XL サマータイヤ 最短当日発送</v>
      </c>
      <c r="BG214" s="133" t="str">
        <f>IFERROR(VLOOKUP(AQ:AQ,在庫!B:M,12,0),"")</f>
        <v/>
      </c>
      <c r="BH214" s="133" t="str">
        <f>IFERROR(VLOOKUP(AQ:AQ,在庫!B:L,10,0),"")</f>
        <v/>
      </c>
      <c r="BI214" s="234" t="str">
        <f>VLOOKUP(AQ:AQ,[1]MICHELIN!$B:$AH,32,0)</f>
        <v/>
      </c>
      <c r="BJ214" s="234" t="str">
        <f>VLOOKUP(AQ:AQ,[1]MICHELIN!$B:$AH,33,0)</f>
        <v/>
      </c>
      <c r="BK214" s="191"/>
      <c r="BL214" s="191"/>
      <c r="BM214" s="191"/>
      <c r="BN214" s="191"/>
      <c r="BO214" s="191"/>
      <c r="BP214" s="191"/>
      <c r="BQ214" s="191"/>
      <c r="BR214" s="191"/>
      <c r="BS214" s="191"/>
      <c r="BT214" s="191"/>
      <c r="BU214" s="191"/>
      <c r="BV214" s="191"/>
      <c r="BW214" s="191"/>
      <c r="BX214" s="191"/>
    </row>
    <row r="215" spans="1:76" s="11" customFormat="1" ht="19.5" customHeight="1">
      <c r="A215" s="11">
        <f t="shared" si="131"/>
        <v>1</v>
      </c>
      <c r="B215" s="239">
        <f t="shared" si="132"/>
        <v>2754019155500</v>
      </c>
      <c r="C215" s="225">
        <f t="shared" si="133"/>
        <v>0</v>
      </c>
      <c r="D215" s="11" t="s">
        <v>4059</v>
      </c>
      <c r="E215" s="11" t="s">
        <v>14172</v>
      </c>
      <c r="F215" s="158" t="s">
        <v>7120</v>
      </c>
      <c r="G215" s="132" t="str">
        <f t="shared" si="134"/>
        <v>19</v>
      </c>
      <c r="H215" s="225">
        <v>0</v>
      </c>
      <c r="I215" s="225">
        <f t="shared" si="135"/>
        <v>0</v>
      </c>
      <c r="J215" s="131"/>
      <c r="K215" s="132" t="s">
        <v>1751</v>
      </c>
      <c r="L215" s="132">
        <v>32</v>
      </c>
      <c r="M215" s="134" t="s">
        <v>3414</v>
      </c>
      <c r="N215" s="226" t="s">
        <v>13404</v>
      </c>
      <c r="O215" s="226" t="s">
        <v>1777</v>
      </c>
      <c r="P215" s="227">
        <v>50730</v>
      </c>
      <c r="Q215" s="228">
        <f t="shared" si="119"/>
        <v>46118.181818181816</v>
      </c>
      <c r="R215" s="143">
        <f t="shared" si="120"/>
        <v>0.35405085748078058</v>
      </c>
      <c r="S215" s="192">
        <v>1074476139</v>
      </c>
      <c r="T215" s="288" t="s">
        <v>6697</v>
      </c>
      <c r="U215" s="189">
        <f t="shared" si="136"/>
        <v>50730</v>
      </c>
      <c r="W215" s="229">
        <v>50730</v>
      </c>
      <c r="X215" s="135">
        <f t="shared" si="137"/>
        <v>29790</v>
      </c>
      <c r="Y215" s="230">
        <f t="shared" si="138"/>
        <v>46118.181818181816</v>
      </c>
      <c r="Z215" s="141">
        <f t="shared" si="139"/>
        <v>7.7330967869110978E-2</v>
      </c>
      <c r="AA215" s="136">
        <f t="shared" si="140"/>
        <v>0.35405085748078058</v>
      </c>
      <c r="AB215" s="309" t="s">
        <v>14114</v>
      </c>
      <c r="AC215" s="144"/>
      <c r="AD215" s="184">
        <f t="shared" si="142"/>
        <v>49735</v>
      </c>
      <c r="AE215" s="182">
        <f t="shared" si="143"/>
        <v>54653</v>
      </c>
      <c r="AF215" s="128">
        <f t="shared" si="125"/>
        <v>4918.7699999999995</v>
      </c>
      <c r="AG215" s="129">
        <f t="shared" si="126"/>
        <v>995.76999999999953</v>
      </c>
      <c r="AH215" s="130">
        <f t="shared" si="127"/>
        <v>1.8219859843009525E-2</v>
      </c>
      <c r="AI215" s="137">
        <f t="shared" si="128"/>
        <v>3923</v>
      </c>
      <c r="AJ215" s="138">
        <f t="shared" si="129"/>
        <v>7.1780140156990468E-2</v>
      </c>
      <c r="AK215" s="138">
        <f t="shared" si="130"/>
        <v>0.33583099763777108</v>
      </c>
      <c r="AL215" s="11" t="s">
        <v>13397</v>
      </c>
      <c r="AM215" s="11">
        <f t="shared" si="121"/>
        <v>44269.7</v>
      </c>
      <c r="AN215" s="412">
        <f t="shared" si="122"/>
        <v>40245.181818181809</v>
      </c>
      <c r="AO215" s="412">
        <f t="shared" si="123"/>
        <v>10455.181818181809</v>
      </c>
      <c r="AP215" s="413">
        <f t="shared" si="124"/>
        <v>0.25978716819856451</v>
      </c>
      <c r="AQ215" s="192">
        <v>2754019155500</v>
      </c>
      <c r="AR215" s="192">
        <f>VLOOKUP(AQ:AQ,[1]MICHELIN!$B:$O,2,0)</f>
        <v>4985009687420</v>
      </c>
      <c r="AS215" s="192" t="str">
        <f>VLOOKUP(AQ:AQ,[1]MICHELIN!$B:$O,3,0)</f>
        <v>709150</v>
      </c>
      <c r="AT215" s="231" t="str">
        <f>VLOOKUP(AQ:AQ,[1]MICHELIN!$B:$O,4,0)</f>
        <v>Pilot Sport 4</v>
      </c>
      <c r="AU215" s="231" t="str">
        <f>VLOOKUP(AQ:AQ,[1]MICHELIN!$B:$O,5,0)</f>
        <v>275/40R19 105Y XL（在庫限り）</v>
      </c>
      <c r="AV215" s="232" t="str">
        <f>VLOOKUP(AQ:AQ,[1]MICHELIN!$B:$O,6,0)</f>
        <v>275/40R19</v>
      </c>
      <c r="AW215" s="232">
        <f>VLOOKUP(AQ:AQ,[1]MICHELIN!$B:$O,7,0)</f>
        <v>66200</v>
      </c>
      <c r="AX215" s="233">
        <f>VLOOKUP(AQ:AQ,[1]MICHELIN!$B:$K,8,0)</f>
        <v>29790</v>
      </c>
      <c r="AY215" s="233">
        <f>VLOOKUP(AQ:AQ,[1]MICHELIN!$B:$K,9,0)</f>
        <v>0</v>
      </c>
      <c r="AZ215" s="233">
        <f>VLOOKUP(AQ:AQ,[1]MICHELIN!$B:$K,10,0)</f>
        <v>0</v>
      </c>
      <c r="BA215" s="233">
        <f>VLOOKUP(AQ:AQ,[1]MICHELIN!$B:$O,11,0)</f>
        <v>41200</v>
      </c>
      <c r="BB215" s="233">
        <f>VLOOKUP(AQ:AQ,[1]MICHELIN!$B:$O,12,0)</f>
        <v>36500</v>
      </c>
      <c r="BC215" s="233">
        <f t="shared" si="141"/>
        <v>1050</v>
      </c>
      <c r="BD215" s="204" t="s">
        <v>3387</v>
      </c>
      <c r="BE215" s="195" t="s">
        <v>490</v>
      </c>
      <c r="BF215" s="133" t="str">
        <f>IFERROR(VLOOKUP(BE:BE,Q商品!B:E,4,0),"")</f>
        <v>2021年製 Pilot Sport 4 275/40ZR19 105Y XL サマータイヤ 最短当日発送</v>
      </c>
      <c r="BG215" s="133" t="str">
        <f>IFERROR(VLOOKUP(AQ:AQ,在庫!B:M,12,0),"")</f>
        <v/>
      </c>
      <c r="BH215" s="133" t="str">
        <f>IFERROR(VLOOKUP(AQ:AQ,在庫!B:L,10,0),"")</f>
        <v/>
      </c>
      <c r="BI215" s="234">
        <f>VLOOKUP(AQ:AQ,[1]MICHELIN!$B:$AH,32,0)</f>
        <v>605763409</v>
      </c>
      <c r="BJ215" s="234">
        <f>VLOOKUP(AQ:AQ,[1]MICHELIN!$B:$AH,33,0)</f>
        <v>605763464</v>
      </c>
      <c r="BK215" s="191"/>
      <c r="BL215" s="191"/>
      <c r="BM215" s="191"/>
      <c r="BN215" s="191"/>
      <c r="BO215" s="191"/>
      <c r="BP215" s="191"/>
      <c r="BQ215" s="191"/>
      <c r="BR215" s="191"/>
      <c r="BS215" s="191"/>
      <c r="BT215" s="191"/>
      <c r="BU215" s="191"/>
      <c r="BV215" s="191"/>
      <c r="BW215" s="191"/>
      <c r="BX215" s="191"/>
    </row>
    <row r="216" spans="1:76" s="11" customFormat="1" ht="19.5" customHeight="1">
      <c r="A216" s="11">
        <f t="shared" si="131"/>
        <v>1</v>
      </c>
      <c r="B216" s="239">
        <f t="shared" si="132"/>
        <v>2154517158407</v>
      </c>
      <c r="C216" s="225">
        <f t="shared" si="133"/>
        <v>4</v>
      </c>
      <c r="D216" s="11" t="s">
        <v>4059</v>
      </c>
      <c r="E216" s="11" t="s">
        <v>626</v>
      </c>
      <c r="F216" s="158" t="s">
        <v>5922</v>
      </c>
      <c r="G216" s="132" t="str">
        <f t="shared" si="134"/>
        <v>17</v>
      </c>
      <c r="H216" s="225">
        <v>20</v>
      </c>
      <c r="I216" s="225">
        <f t="shared" si="135"/>
        <v>20</v>
      </c>
      <c r="J216" s="131"/>
      <c r="K216" s="132" t="s">
        <v>1751</v>
      </c>
      <c r="L216" s="132">
        <v>33</v>
      </c>
      <c r="M216" s="134" t="s">
        <v>3422</v>
      </c>
      <c r="N216" s="226" t="s">
        <v>2029</v>
      </c>
      <c r="O216" s="226">
        <v>0</v>
      </c>
      <c r="P216" s="227">
        <v>24400</v>
      </c>
      <c r="Q216" s="228">
        <f t="shared" si="119"/>
        <v>22178.181818181816</v>
      </c>
      <c r="R216" s="143">
        <f t="shared" si="120"/>
        <v>0.1622397114281029</v>
      </c>
      <c r="S216" s="192">
        <v>1074476329</v>
      </c>
      <c r="T216" s="285" t="s">
        <v>6698</v>
      </c>
      <c r="U216" s="189">
        <f t="shared" si="136"/>
        <v>24400</v>
      </c>
      <c r="W216" s="229">
        <v>24400</v>
      </c>
      <c r="X216" s="135">
        <f t="shared" si="137"/>
        <v>18580</v>
      </c>
      <c r="Y216" s="230">
        <f t="shared" si="138"/>
        <v>22178.181818181816</v>
      </c>
      <c r="Z216" s="141">
        <f t="shared" si="139"/>
        <v>7.7295081967213131E-2</v>
      </c>
      <c r="AA216" s="136">
        <f t="shared" si="140"/>
        <v>0.1622397114281029</v>
      </c>
      <c r="AB216" s="144" t="s">
        <v>14114</v>
      </c>
      <c r="AC216" s="144"/>
      <c r="AD216" s="184">
        <f t="shared" si="142"/>
        <v>23921</v>
      </c>
      <c r="AE216" s="182">
        <f t="shared" si="143"/>
        <v>26286</v>
      </c>
      <c r="AF216" s="128">
        <f t="shared" si="125"/>
        <v>2365.7399999999998</v>
      </c>
      <c r="AG216" s="129">
        <f t="shared" si="126"/>
        <v>479.73999999999978</v>
      </c>
      <c r="AH216" s="130">
        <f t="shared" si="127"/>
        <v>1.8250779882827351E-2</v>
      </c>
      <c r="AI216" s="137">
        <f t="shared" si="128"/>
        <v>1886</v>
      </c>
      <c r="AJ216" s="138">
        <f t="shared" si="129"/>
        <v>7.1749220117172635E-2</v>
      </c>
      <c r="AK216" s="138">
        <f t="shared" si="130"/>
        <v>0.14398893154527553</v>
      </c>
      <c r="AM216" s="11">
        <f t="shared" si="121"/>
        <v>21292.400000000001</v>
      </c>
      <c r="AN216" s="412">
        <f t="shared" si="122"/>
        <v>19353.090909090908</v>
      </c>
      <c r="AO216" s="412">
        <f t="shared" si="123"/>
        <v>773.0909090909081</v>
      </c>
      <c r="AP216" s="413">
        <f t="shared" si="124"/>
        <v>3.9946637605456442E-2</v>
      </c>
      <c r="AQ216" s="192">
        <v>2154517158407</v>
      </c>
      <c r="AR216" s="192">
        <f>VLOOKUP(AQ:AQ,[1]MICHELIN!$B:$O,2,0)</f>
        <v>4985009683040</v>
      </c>
      <c r="AS216" s="192" t="str">
        <f>VLOOKUP(AQ:AQ,[1]MICHELIN!$B:$O,3,0)</f>
        <v>727820</v>
      </c>
      <c r="AT216" s="231" t="str">
        <f>VLOOKUP(AQ:AQ,[1]MICHELIN!$B:$O,4,0)</f>
        <v>Pilot Sport 4 S</v>
      </c>
      <c r="AU216" s="231" t="str">
        <f>VLOOKUP(AQ:AQ,[1]MICHELIN!$B:$O,5,0)</f>
        <v>215/45R17 91Y XL</v>
      </c>
      <c r="AV216" s="232" t="str">
        <f>VLOOKUP(AQ:AQ,[1]MICHELIN!$B:$O,6,0)</f>
        <v>215/45R17</v>
      </c>
      <c r="AW216" s="232">
        <f>VLOOKUP(AQ:AQ,[1]MICHELIN!$B:$O,7,0)</f>
        <v>43200</v>
      </c>
      <c r="AX216" s="233">
        <f>VLOOKUP(AQ:AQ,[1]MICHELIN!$B:$K,8,0)</f>
        <v>18580</v>
      </c>
      <c r="AY216" s="233">
        <f>VLOOKUP(AQ:AQ,[1]MICHELIN!$B:$K,9,0)</f>
        <v>4</v>
      </c>
      <c r="AZ216" s="233">
        <f>VLOOKUP(AQ:AQ,[1]MICHELIN!$B:$K,10,0)</f>
        <v>20</v>
      </c>
      <c r="BA216" s="233">
        <f>VLOOKUP(AQ:AQ,[1]MICHELIN!$B:$O,11,0)</f>
        <v>25530</v>
      </c>
      <c r="BB216" s="233">
        <f>VLOOKUP(AQ:AQ,[1]MICHELIN!$B:$O,12,0)</f>
        <v>22731.81818181818</v>
      </c>
      <c r="BC216" s="233">
        <f t="shared" si="141"/>
        <v>525</v>
      </c>
      <c r="BD216" s="204" t="s">
        <v>3387</v>
      </c>
      <c r="BE216" s="192" t="s">
        <v>414</v>
      </c>
      <c r="BF216" s="133" t="str">
        <f>IFERROR(VLOOKUP(BE:BE,Q商品!B:E,4,0),"")</f>
        <v>2023年製 Pilot Sport 4 S 215/45ZR17 91Y XL サマータイヤ 最短当日発送</v>
      </c>
      <c r="BG216" s="133" t="str">
        <f>IFERROR(VLOOKUP(AQ:AQ,在庫!B:M,12,0),"")</f>
        <v>2023年製</v>
      </c>
      <c r="BH216" s="133">
        <f>IFERROR(VLOOKUP(AQ:AQ,在庫!B:L,10,0),"")</f>
        <v>5</v>
      </c>
      <c r="BI216" s="234">
        <f>VLOOKUP(AQ:AQ,[1]MICHELIN!$B:$AH,32,0)</f>
        <v>605763414</v>
      </c>
      <c r="BJ216" s="234">
        <f>VLOOKUP(AQ:AQ,[1]MICHELIN!$B:$AH,33,0)</f>
        <v>605763469</v>
      </c>
      <c r="BK216" s="191"/>
      <c r="BL216" s="191"/>
      <c r="BM216" s="191"/>
      <c r="BN216" s="191"/>
      <c r="BO216" s="191"/>
      <c r="BP216" s="191"/>
      <c r="BQ216" s="191"/>
      <c r="BR216" s="191"/>
      <c r="BS216" s="191"/>
      <c r="BT216" s="191"/>
      <c r="BU216" s="191"/>
      <c r="BV216" s="191"/>
      <c r="BW216" s="191"/>
      <c r="BX216" s="191"/>
    </row>
    <row r="217" spans="1:76" s="11" customFormat="1" ht="19.5" customHeight="1">
      <c r="A217" s="11">
        <f t="shared" si="131"/>
        <v>1</v>
      </c>
      <c r="B217" s="239">
        <f t="shared" si="132"/>
        <v>2253519159884</v>
      </c>
      <c r="C217" s="225">
        <f t="shared" si="133"/>
        <v>0</v>
      </c>
      <c r="D217" s="11" t="s">
        <v>4059</v>
      </c>
      <c r="E217" s="358" t="s">
        <v>550</v>
      </c>
      <c r="F217" s="158" t="s">
        <v>7121</v>
      </c>
      <c r="G217" s="132" t="str">
        <f t="shared" si="134"/>
        <v>19</v>
      </c>
      <c r="H217" s="225">
        <v>0</v>
      </c>
      <c r="I217" s="225">
        <f t="shared" si="135"/>
        <v>0</v>
      </c>
      <c r="J217" s="131"/>
      <c r="K217" s="132" t="s">
        <v>1751</v>
      </c>
      <c r="L217" s="132">
        <v>34</v>
      </c>
      <c r="M217" s="134"/>
      <c r="N217" s="226"/>
      <c r="O217" s="226"/>
      <c r="P217" s="227"/>
      <c r="Q217" s="228">
        <f t="shared" si="119"/>
        <v>0</v>
      </c>
      <c r="R217" s="143" t="str">
        <f t="shared" si="120"/>
        <v/>
      </c>
      <c r="S217" s="192">
        <v>1074476200</v>
      </c>
      <c r="T217" s="288" t="s">
        <v>6699</v>
      </c>
      <c r="U217" s="189">
        <f t="shared" si="136"/>
        <v>0</v>
      </c>
      <c r="W217" s="229"/>
      <c r="X217" s="135">
        <f t="shared" si="137"/>
        <v>22188</v>
      </c>
      <c r="Y217" s="230">
        <f t="shared" si="138"/>
        <v>0</v>
      </c>
      <c r="Z217" s="141" t="str">
        <f t="shared" si="139"/>
        <v/>
      </c>
      <c r="AA217" s="136" t="str">
        <f t="shared" si="140"/>
        <v/>
      </c>
      <c r="AB217" s="144" t="s">
        <v>14049</v>
      </c>
      <c r="AC217" s="144"/>
      <c r="AD217" s="184">
        <f t="shared" si="142"/>
        <v>0</v>
      </c>
      <c r="AE217" s="182">
        <f t="shared" si="143"/>
        <v>0</v>
      </c>
      <c r="AF217" s="128">
        <f t="shared" si="125"/>
        <v>0</v>
      </c>
      <c r="AG217" s="129">
        <f t="shared" si="126"/>
        <v>0</v>
      </c>
      <c r="AH217" s="130" t="str">
        <f t="shared" si="127"/>
        <v/>
      </c>
      <c r="AI217" s="137">
        <f t="shared" si="128"/>
        <v>0</v>
      </c>
      <c r="AJ217" s="138" t="str">
        <f t="shared" si="129"/>
        <v/>
      </c>
      <c r="AK217" s="138" t="str">
        <f t="shared" si="130"/>
        <v/>
      </c>
      <c r="AL217" s="11" t="s">
        <v>13397</v>
      </c>
      <c r="AM217" s="11">
        <f t="shared" si="121"/>
        <v>0</v>
      </c>
      <c r="AN217" s="412">
        <f t="shared" si="122"/>
        <v>0</v>
      </c>
      <c r="AO217" s="412">
        <f t="shared" si="123"/>
        <v>-22188</v>
      </c>
      <c r="AP217" s="413" t="e">
        <f t="shared" si="124"/>
        <v>#DIV/0!</v>
      </c>
      <c r="AQ217" s="192">
        <v>2253519159884</v>
      </c>
      <c r="AR217" s="192">
        <f>VLOOKUP(AQ:AQ,[1]MICHELIN!$B:$O,2,0)</f>
        <v>4985009692226</v>
      </c>
      <c r="AS217" s="192" t="str">
        <f>VLOOKUP(AQ:AQ,[1]MICHELIN!$B:$O,3,0)</f>
        <v/>
      </c>
      <c r="AT217" s="231" t="str">
        <f>VLOOKUP(AQ:AQ,[1]MICHELIN!$B:$O,4,0)</f>
        <v>Pilot Sport 4 S（並行）</v>
      </c>
      <c r="AU217" s="231" t="str">
        <f>VLOOKUP(AQ:AQ,[1]MICHELIN!$B:$O,5,0)</f>
        <v>225/35R19 88Y XL ZP（ランフラ）</v>
      </c>
      <c r="AV217" s="232" t="str">
        <f>VLOOKUP(AQ:AQ,[1]MICHELIN!$B:$O,6,0)</f>
        <v>225/35R19</v>
      </c>
      <c r="AW217" s="232" t="str">
        <f>VLOOKUP(AQ:AQ,[1]MICHELIN!$B:$O,7,0)</f>
        <v/>
      </c>
      <c r="AX217" s="233">
        <f>VLOOKUP(AQ:AQ,[1]MICHELIN!$B:$K,8,0)</f>
        <v>22188</v>
      </c>
      <c r="AY217" s="233">
        <f>VLOOKUP(AQ:AQ,[1]MICHELIN!$B:$K,9,0)</f>
        <v>0</v>
      </c>
      <c r="AZ217" s="233">
        <f>VLOOKUP(AQ:AQ,[1]MICHELIN!$B:$K,10,0)</f>
        <v>0</v>
      </c>
      <c r="BA217" s="233">
        <f>VLOOKUP(AQ:AQ,[1]MICHELIN!$B:$O,11,0)</f>
        <v>29750</v>
      </c>
      <c r="BB217" s="233">
        <f>VLOOKUP(AQ:AQ,[1]MICHELIN!$B:$O,12,0)</f>
        <v>26090.909090909088</v>
      </c>
      <c r="BC217" s="233">
        <f t="shared" si="141"/>
        <v>1050</v>
      </c>
      <c r="BD217" s="204" t="s">
        <v>3388</v>
      </c>
      <c r="BE217" s="195" t="s">
        <v>478</v>
      </c>
      <c r="BF217" s="133" t="str">
        <f>IFERROR(VLOOKUP(BE:BE,Q商品!B:E,4,0),"")</f>
        <v>2022年製 Pilot Sport 4 S 225/35ZR19 88Y XL ZP サマータイヤ 最短当日発送</v>
      </c>
      <c r="BG217" s="133" t="str">
        <f>IFERROR(VLOOKUP(AQ:AQ,在庫!B:M,12,0),"")</f>
        <v/>
      </c>
      <c r="BH217" s="133" t="str">
        <f>IFERROR(VLOOKUP(AQ:AQ,在庫!B:L,10,0),"")</f>
        <v/>
      </c>
      <c r="BI217" s="234" t="str">
        <f>VLOOKUP(AQ:AQ,[1]MICHELIN!$B:$AH,32,0)</f>
        <v/>
      </c>
      <c r="BJ217" s="234" t="str">
        <f>VLOOKUP(AQ:AQ,[1]MICHELIN!$B:$AH,33,0)</f>
        <v/>
      </c>
      <c r="BK217" s="191"/>
      <c r="BL217" s="191"/>
      <c r="BM217" s="191"/>
      <c r="BN217" s="191"/>
      <c r="BO217" s="191"/>
      <c r="BP217" s="191"/>
      <c r="BQ217" s="191"/>
      <c r="BR217" s="191"/>
      <c r="BS217" s="191"/>
      <c r="BT217" s="191"/>
      <c r="BU217" s="191"/>
      <c r="BV217" s="191"/>
      <c r="BW217" s="191"/>
      <c r="BX217" s="191"/>
    </row>
    <row r="218" spans="1:76" s="11" customFormat="1" ht="19.5" customHeight="1">
      <c r="A218" s="11">
        <f t="shared" si="131"/>
        <v>1</v>
      </c>
      <c r="B218" s="239">
        <f t="shared" si="132"/>
        <v>2254019159886</v>
      </c>
      <c r="C218" s="225">
        <f t="shared" si="133"/>
        <v>0</v>
      </c>
      <c r="D218" s="11" t="s">
        <v>4059</v>
      </c>
      <c r="E218" s="358" t="s">
        <v>552</v>
      </c>
      <c r="F218" s="158" t="s">
        <v>7122</v>
      </c>
      <c r="G218" s="132" t="str">
        <f t="shared" si="134"/>
        <v>19</v>
      </c>
      <c r="H218" s="225">
        <v>0</v>
      </c>
      <c r="I218" s="225">
        <f t="shared" si="135"/>
        <v>0</v>
      </c>
      <c r="J218" s="131"/>
      <c r="K218" s="132" t="s">
        <v>1751</v>
      </c>
      <c r="L218" s="132">
        <v>35</v>
      </c>
      <c r="M218" s="134"/>
      <c r="N218" s="226"/>
      <c r="O218" s="226"/>
      <c r="P218" s="227"/>
      <c r="Q218" s="228">
        <f t="shared" si="119"/>
        <v>0</v>
      </c>
      <c r="R218" s="143" t="str">
        <f t="shared" si="120"/>
        <v/>
      </c>
      <c r="S218" s="192">
        <v>1074475952</v>
      </c>
      <c r="T218" s="288" t="s">
        <v>6700</v>
      </c>
      <c r="U218" s="189">
        <f t="shared" si="136"/>
        <v>0</v>
      </c>
      <c r="W218" s="229"/>
      <c r="X218" s="135">
        <f t="shared" si="137"/>
        <v>20364</v>
      </c>
      <c r="Y218" s="230">
        <f t="shared" si="138"/>
        <v>0</v>
      </c>
      <c r="Z218" s="141" t="str">
        <f t="shared" si="139"/>
        <v/>
      </c>
      <c r="AA218" s="136" t="str">
        <f t="shared" si="140"/>
        <v/>
      </c>
      <c r="AB218" s="144" t="s">
        <v>14049</v>
      </c>
      <c r="AC218" s="144"/>
      <c r="AD218" s="184">
        <f t="shared" si="142"/>
        <v>0</v>
      </c>
      <c r="AE218" s="182">
        <f t="shared" si="143"/>
        <v>0</v>
      </c>
      <c r="AF218" s="128">
        <f t="shared" si="125"/>
        <v>0</v>
      </c>
      <c r="AG218" s="129">
        <f t="shared" si="126"/>
        <v>0</v>
      </c>
      <c r="AH218" s="130" t="str">
        <f t="shared" si="127"/>
        <v/>
      </c>
      <c r="AI218" s="137">
        <f t="shared" si="128"/>
        <v>0</v>
      </c>
      <c r="AJ218" s="138" t="str">
        <f t="shared" si="129"/>
        <v/>
      </c>
      <c r="AK218" s="138" t="str">
        <f t="shared" si="130"/>
        <v/>
      </c>
      <c r="AL218" s="11" t="s">
        <v>13397</v>
      </c>
      <c r="AM218" s="11">
        <f t="shared" si="121"/>
        <v>0</v>
      </c>
      <c r="AN218" s="412">
        <f t="shared" si="122"/>
        <v>0</v>
      </c>
      <c r="AO218" s="412">
        <f t="shared" si="123"/>
        <v>-20364</v>
      </c>
      <c r="AP218" s="413" t="e">
        <f t="shared" si="124"/>
        <v>#DIV/0!</v>
      </c>
      <c r="AQ218" s="192">
        <v>2254019159886</v>
      </c>
      <c r="AR218" s="192" t="str">
        <f>VLOOKUP(AQ:AQ,[1]MICHELIN!$B:$O,2,0)</f>
        <v/>
      </c>
      <c r="AS218" s="192" t="str">
        <f>VLOOKUP(AQ:AQ,[1]MICHELIN!$B:$O,3,0)</f>
        <v/>
      </c>
      <c r="AT218" s="231" t="str">
        <f>VLOOKUP(AQ:AQ,[1]MICHELIN!$B:$O,4,0)</f>
        <v>Pilot Sport 4 S（並行）</v>
      </c>
      <c r="AU218" s="231" t="str">
        <f>VLOOKUP(AQ:AQ,[1]MICHELIN!$B:$O,5,0)</f>
        <v>225/40R19 93Y XL ★</v>
      </c>
      <c r="AV218" s="232" t="str">
        <f>VLOOKUP(AQ:AQ,[1]MICHELIN!$B:$O,6,0)</f>
        <v>225/40R19</v>
      </c>
      <c r="AW218" s="232" t="str">
        <f>VLOOKUP(AQ:AQ,[1]MICHELIN!$B:$O,7,0)</f>
        <v/>
      </c>
      <c r="AX218" s="233">
        <f>VLOOKUP(AQ:AQ,[1]MICHELIN!$B:$K,8,0)</f>
        <v>20364</v>
      </c>
      <c r="AY218" s="233">
        <f>VLOOKUP(AQ:AQ,[1]MICHELIN!$B:$K,9,0)</f>
        <v>0</v>
      </c>
      <c r="AZ218" s="233">
        <f>VLOOKUP(AQ:AQ,[1]MICHELIN!$B:$K,10,0)</f>
        <v>0</v>
      </c>
      <c r="BA218" s="233">
        <f>VLOOKUP(AQ:AQ,[1]MICHELIN!$B:$O,11,0)</f>
        <v>28950</v>
      </c>
      <c r="BB218" s="233">
        <f>VLOOKUP(AQ:AQ,[1]MICHELIN!$B:$O,12,0)</f>
        <v>25363.63636363636</v>
      </c>
      <c r="BC218" s="233">
        <f t="shared" si="141"/>
        <v>1050</v>
      </c>
      <c r="BD218" s="204" t="s">
        <v>3388</v>
      </c>
      <c r="BE218" s="195" t="s">
        <v>493</v>
      </c>
      <c r="BF218" s="133" t="str">
        <f>IFERROR(VLOOKUP(BE:BE,Q商品!B:E,4,0),"")</f>
        <v>2020年製 Pilot Sport 4 S 225/40ZR19 93Y XL bmw サマータイヤ 最短当日発送</v>
      </c>
      <c r="BG218" s="133" t="str">
        <f>IFERROR(VLOOKUP(AQ:AQ,在庫!B:M,12,0),"")</f>
        <v/>
      </c>
      <c r="BH218" s="133" t="str">
        <f>IFERROR(VLOOKUP(AQ:AQ,在庫!B:L,10,0),"")</f>
        <v/>
      </c>
      <c r="BI218" s="234" t="str">
        <f>VLOOKUP(AQ:AQ,[1]MICHELIN!$B:$AH,32,0)</f>
        <v/>
      </c>
      <c r="BJ218" s="234" t="str">
        <f>VLOOKUP(AQ:AQ,[1]MICHELIN!$B:$AH,33,0)</f>
        <v/>
      </c>
      <c r="BK218" s="191"/>
      <c r="BL218" s="191"/>
      <c r="BM218" s="191"/>
      <c r="BN218" s="191"/>
      <c r="BO218" s="191"/>
      <c r="BP218" s="191"/>
      <c r="BQ218" s="191"/>
      <c r="BR218" s="191"/>
      <c r="BS218" s="191"/>
      <c r="BT218" s="191"/>
      <c r="BU218" s="191"/>
      <c r="BV218" s="191"/>
      <c r="BW218" s="191"/>
      <c r="BX218" s="191"/>
    </row>
    <row r="219" spans="1:76" s="11" customFormat="1" ht="19.5" customHeight="1">
      <c r="A219" s="11">
        <f t="shared" si="131"/>
        <v>1</v>
      </c>
      <c r="B219" s="239">
        <f t="shared" si="132"/>
        <v>2254018158408</v>
      </c>
      <c r="C219" s="225">
        <f t="shared" si="133"/>
        <v>3</v>
      </c>
      <c r="D219" s="11" t="s">
        <v>4059</v>
      </c>
      <c r="E219" s="358" t="s">
        <v>627</v>
      </c>
      <c r="F219" s="158" t="s">
        <v>5923</v>
      </c>
      <c r="G219" s="132" t="str">
        <f t="shared" si="134"/>
        <v>18</v>
      </c>
      <c r="H219" s="225">
        <v>5</v>
      </c>
      <c r="I219" s="225">
        <f t="shared" si="135"/>
        <v>5</v>
      </c>
      <c r="J219" s="131"/>
      <c r="K219" s="132" t="s">
        <v>1751</v>
      </c>
      <c r="L219" s="132">
        <v>36</v>
      </c>
      <c r="M219" s="134" t="s">
        <v>3422</v>
      </c>
      <c r="N219" s="226" t="s">
        <v>6253</v>
      </c>
      <c r="O219" s="226">
        <v>0</v>
      </c>
      <c r="P219" s="227">
        <v>29774</v>
      </c>
      <c r="Q219" s="228">
        <f t="shared" si="119"/>
        <v>27064.545454545452</v>
      </c>
      <c r="R219" s="143">
        <f t="shared" si="120"/>
        <v>0.17382687850592851</v>
      </c>
      <c r="S219" s="192">
        <v>1074476327</v>
      </c>
      <c r="T219" s="285" t="s">
        <v>6701</v>
      </c>
      <c r="U219" s="189">
        <f t="shared" si="136"/>
        <v>29774</v>
      </c>
      <c r="W219" s="229">
        <v>29774</v>
      </c>
      <c r="X219" s="135">
        <f t="shared" si="137"/>
        <v>22360</v>
      </c>
      <c r="Y219" s="230">
        <f t="shared" si="138"/>
        <v>27064.545454545452</v>
      </c>
      <c r="Z219" s="141">
        <f t="shared" si="139"/>
        <v>7.7315778867468321E-2</v>
      </c>
      <c r="AA219" s="136">
        <f t="shared" si="140"/>
        <v>0.17382687850592851</v>
      </c>
      <c r="AB219" s="144" t="s">
        <v>14114</v>
      </c>
      <c r="AC219" s="144"/>
      <c r="AD219" s="184">
        <f t="shared" si="142"/>
        <v>29190</v>
      </c>
      <c r="AE219" s="182">
        <f t="shared" si="143"/>
        <v>32076</v>
      </c>
      <c r="AF219" s="128">
        <f t="shared" si="125"/>
        <v>2886.8399999999997</v>
      </c>
      <c r="AG219" s="129">
        <f t="shared" si="126"/>
        <v>584.83999999999969</v>
      </c>
      <c r="AH219" s="130">
        <f t="shared" si="127"/>
        <v>1.8232946751465261E-2</v>
      </c>
      <c r="AI219" s="137">
        <f t="shared" si="128"/>
        <v>2302</v>
      </c>
      <c r="AJ219" s="138">
        <f t="shared" si="129"/>
        <v>7.1767053248534732E-2</v>
      </c>
      <c r="AK219" s="138">
        <f t="shared" si="130"/>
        <v>0.15559393175446326</v>
      </c>
      <c r="AM219" s="11">
        <f t="shared" si="121"/>
        <v>25982.400000000001</v>
      </c>
      <c r="AN219" s="412">
        <f t="shared" si="122"/>
        <v>23617.636363636364</v>
      </c>
      <c r="AO219" s="412">
        <f t="shared" si="123"/>
        <v>1257.636363636364</v>
      </c>
      <c r="AP219" s="413">
        <f t="shared" si="124"/>
        <v>5.324988259929022E-2</v>
      </c>
      <c r="AQ219" s="192">
        <v>2254018158408</v>
      </c>
      <c r="AR219" s="192">
        <f>VLOOKUP(AQ:AQ,[1]MICHELIN!$B:$O,2,0)</f>
        <v>4985009692073</v>
      </c>
      <c r="AS219" s="192" t="str">
        <f>VLOOKUP(AQ:AQ,[1]MICHELIN!$B:$O,3,0)</f>
        <v>720550</v>
      </c>
      <c r="AT219" s="231" t="str">
        <f>VLOOKUP(AQ:AQ,[1]MICHELIN!$B:$O,4,0)</f>
        <v>Pilot Sport 4 S</v>
      </c>
      <c r="AU219" s="231" t="str">
        <f>VLOOKUP(AQ:AQ,[1]MICHELIN!$B:$O,5,0)</f>
        <v>225/40R18 92Y XL</v>
      </c>
      <c r="AV219" s="232" t="str">
        <f>VLOOKUP(AQ:AQ,[1]MICHELIN!$B:$O,6,0)</f>
        <v>225/40R18</v>
      </c>
      <c r="AW219" s="232">
        <f>VLOOKUP(AQ:AQ,[1]MICHELIN!$B:$O,7,0)</f>
        <v>52000</v>
      </c>
      <c r="AX219" s="233">
        <f>VLOOKUP(AQ:AQ,[1]MICHELIN!$B:$K,8,0)</f>
        <v>22360</v>
      </c>
      <c r="AY219" s="233">
        <f>VLOOKUP(AQ:AQ,[1]MICHELIN!$B:$K,9,0)</f>
        <v>3</v>
      </c>
      <c r="AZ219" s="233">
        <f>VLOOKUP(AQ:AQ,[1]MICHELIN!$B:$K,10,0)</f>
        <v>5</v>
      </c>
      <c r="BA219" s="233">
        <f>VLOOKUP(AQ:AQ,[1]MICHELIN!$B:$O,11,0)</f>
        <v>29980</v>
      </c>
      <c r="BB219" s="233">
        <f>VLOOKUP(AQ:AQ,[1]MICHELIN!$B:$O,12,0)</f>
        <v>26777.272727272724</v>
      </c>
      <c r="BC219" s="233">
        <f t="shared" si="141"/>
        <v>525</v>
      </c>
      <c r="BD219" s="204" t="s">
        <v>3387</v>
      </c>
      <c r="BE219" s="192" t="s">
        <v>460</v>
      </c>
      <c r="BF219" s="133" t="str">
        <f>IFERROR(VLOOKUP(BE:BE,Q商品!B:E,4,0),"")</f>
        <v>2022年製以降 Pilot Sport 4 S 225/40ZR18 92Y XL サマータイヤ 最短当日発送</v>
      </c>
      <c r="BG219" s="133" t="str">
        <f>IFERROR(VLOOKUP(AQ:AQ,在庫!B:M,12,0),"")</f>
        <v>2022年製</v>
      </c>
      <c r="BH219" s="133">
        <f>IFERROR(VLOOKUP(AQ:AQ,在庫!B:L,10,0),"")</f>
        <v>2</v>
      </c>
      <c r="BI219" s="234">
        <f>VLOOKUP(AQ:AQ,[1]MICHELIN!$B:$AH,32,0)</f>
        <v>605763411</v>
      </c>
      <c r="BJ219" s="234">
        <f>VLOOKUP(AQ:AQ,[1]MICHELIN!$B:$AH,33,0)</f>
        <v>605763466</v>
      </c>
      <c r="BK219" s="191"/>
      <c r="BL219" s="191"/>
      <c r="BM219" s="191"/>
      <c r="BN219" s="191"/>
      <c r="BO219" s="191"/>
      <c r="BP219" s="191"/>
      <c r="BQ219" s="191"/>
      <c r="BR219" s="191"/>
      <c r="BS219" s="191"/>
      <c r="BT219" s="191"/>
      <c r="BU219" s="191"/>
      <c r="BV219" s="191"/>
      <c r="BW219" s="191"/>
      <c r="BX219" s="191"/>
    </row>
    <row r="220" spans="1:76" s="11" customFormat="1" ht="19.5" customHeight="1">
      <c r="A220" s="11">
        <f t="shared" si="131"/>
        <v>2</v>
      </c>
      <c r="B220" s="239">
        <f t="shared" si="132"/>
        <v>2254019159879</v>
      </c>
      <c r="C220" s="225">
        <f t="shared" si="133"/>
        <v>4</v>
      </c>
      <c r="D220" s="11" t="s">
        <v>4059</v>
      </c>
      <c r="E220" s="358" t="s">
        <v>628</v>
      </c>
      <c r="F220" s="158" t="s">
        <v>5931</v>
      </c>
      <c r="G220" s="132" t="str">
        <f t="shared" si="134"/>
        <v>19</v>
      </c>
      <c r="H220" s="225">
        <v>0</v>
      </c>
      <c r="I220" s="225">
        <f t="shared" si="135"/>
        <v>0</v>
      </c>
      <c r="J220" s="131"/>
      <c r="K220" s="132" t="s">
        <v>1751</v>
      </c>
      <c r="L220" s="324">
        <v>37</v>
      </c>
      <c r="M220" s="134" t="s">
        <v>1785</v>
      </c>
      <c r="N220" s="226" t="s">
        <v>3411</v>
      </c>
      <c r="O220" s="226" t="s">
        <v>1954</v>
      </c>
      <c r="P220" s="227">
        <v>36900</v>
      </c>
      <c r="Q220" s="228">
        <f t="shared" si="119"/>
        <v>33541.818181818177</v>
      </c>
      <c r="R220" s="143">
        <f t="shared" si="120"/>
        <v>0.29786155680832599</v>
      </c>
      <c r="S220" s="192">
        <v>1074476325</v>
      </c>
      <c r="T220" s="285" t="s">
        <v>6703</v>
      </c>
      <c r="U220" s="189">
        <f t="shared" si="136"/>
        <v>36900</v>
      </c>
      <c r="W220" s="229">
        <v>36900</v>
      </c>
      <c r="X220" s="135">
        <f t="shared" si="137"/>
        <v>23551</v>
      </c>
      <c r="Y220" s="230">
        <f t="shared" si="138"/>
        <v>33541.818181818177</v>
      </c>
      <c r="Z220" s="141">
        <f t="shared" si="139"/>
        <v>0.1073259052924791</v>
      </c>
      <c r="AA220" s="136">
        <f t="shared" si="140"/>
        <v>0.29786155680832599</v>
      </c>
      <c r="AB220" s="144" t="s">
        <v>14051</v>
      </c>
      <c r="AC220" s="144"/>
      <c r="AD220" s="184">
        <f t="shared" si="142"/>
        <v>36176</v>
      </c>
      <c r="AE220" s="182">
        <f t="shared" si="143"/>
        <v>39753</v>
      </c>
      <c r="AF220" s="128">
        <f t="shared" si="125"/>
        <v>3577.77</v>
      </c>
      <c r="AG220" s="129">
        <f t="shared" si="126"/>
        <v>724.77</v>
      </c>
      <c r="AH220" s="130">
        <f t="shared" si="127"/>
        <v>1.8231831559882273E-2</v>
      </c>
      <c r="AI220" s="137">
        <f t="shared" si="128"/>
        <v>2853</v>
      </c>
      <c r="AJ220" s="138">
        <f t="shared" si="129"/>
        <v>7.1768168440117727E-2</v>
      </c>
      <c r="AK220" s="138">
        <f t="shared" si="130"/>
        <v>0.27962972524844371</v>
      </c>
      <c r="AM220" s="11">
        <f t="shared" si="121"/>
        <v>32200.7</v>
      </c>
      <c r="AN220" s="412">
        <f t="shared" si="122"/>
        <v>29269.727272727272</v>
      </c>
      <c r="AO220" s="412">
        <f t="shared" si="123"/>
        <v>5718.7272727272721</v>
      </c>
      <c r="AP220" s="413">
        <f t="shared" si="124"/>
        <v>0.19538027189121865</v>
      </c>
      <c r="AQ220" s="192">
        <v>2254019159879</v>
      </c>
      <c r="AR220" s="192">
        <f>VLOOKUP(AQ:AQ,[1]MICHELIN!$B:$O,2,0)</f>
        <v>4985009689028</v>
      </c>
      <c r="AS220" s="192" t="str">
        <f>VLOOKUP(AQ:AQ,[1]MICHELIN!$B:$O,3,0)</f>
        <v/>
      </c>
      <c r="AT220" s="231" t="str">
        <f>VLOOKUP(AQ:AQ,[1]MICHELIN!$B:$O,4,0)</f>
        <v>Pilot Sport 4 S（並行）</v>
      </c>
      <c r="AU220" s="231" t="str">
        <f>VLOOKUP(AQ:AQ,[1]MICHELIN!$B:$O,5,0)</f>
        <v>225/40R19 93Y XL</v>
      </c>
      <c r="AV220" s="232" t="str">
        <f>VLOOKUP(AQ:AQ,[1]MICHELIN!$B:$O,6,0)</f>
        <v>225/40R19</v>
      </c>
      <c r="AW220" s="232" t="str">
        <f>VLOOKUP(AQ:AQ,[1]MICHELIN!$B:$O,7,0)</f>
        <v/>
      </c>
      <c r="AX220" s="233">
        <f>VLOOKUP(AQ:AQ,[1]MICHELIN!$B:$K,8,0)</f>
        <v>23551</v>
      </c>
      <c r="AY220" s="233">
        <f>VLOOKUP(AQ:AQ,[1]MICHELIN!$B:$K,9,0)</f>
        <v>4</v>
      </c>
      <c r="AZ220" s="233">
        <f>VLOOKUP(AQ:AQ,[1]MICHELIN!$B:$K,10,0)</f>
        <v>0</v>
      </c>
      <c r="BA220" s="233">
        <f>VLOOKUP(AQ:AQ,[1]MICHELIN!$B:$O,11,0)</f>
        <v>32480</v>
      </c>
      <c r="BB220" s="233">
        <f>VLOOKUP(AQ:AQ,[1]MICHELIN!$B:$O,12,0)</f>
        <v>28572.727272727272</v>
      </c>
      <c r="BC220" s="233">
        <f t="shared" si="141"/>
        <v>1050</v>
      </c>
      <c r="BD220" s="204" t="s">
        <v>3388</v>
      </c>
      <c r="BE220" s="192" t="s">
        <v>477</v>
      </c>
      <c r="BF220" s="133" t="str">
        <f>IFERROR(VLOOKUP(BE:BE,Q商品!B:E,4,0),"")</f>
        <v>2022年製 Pilot Sport 4 S 225/40ZR19 93Y XL サマータイヤ 最短当日発送</v>
      </c>
      <c r="BG220" s="133" t="str">
        <f>IFERROR(VLOOKUP(AQ:AQ,在庫!B:M,12,0),"")</f>
        <v/>
      </c>
      <c r="BH220" s="133" t="str">
        <f>IFERROR(VLOOKUP(AQ:AQ,在庫!B:L,10,0),"")</f>
        <v/>
      </c>
      <c r="BI220" s="234" t="str">
        <f>VLOOKUP(AQ:AQ,[1]MICHELIN!$B:$AH,32,0)</f>
        <v/>
      </c>
      <c r="BJ220" s="234" t="str">
        <f>VLOOKUP(AQ:AQ,[1]MICHELIN!$B:$AH,33,0)</f>
        <v/>
      </c>
      <c r="BK220" s="191"/>
      <c r="BL220" s="191"/>
      <c r="BM220" s="191"/>
      <c r="BN220" s="191"/>
      <c r="BO220" s="191"/>
      <c r="BP220" s="191"/>
      <c r="BQ220" s="191"/>
      <c r="BR220" s="191"/>
      <c r="BS220" s="191"/>
      <c r="BT220" s="191"/>
      <c r="BU220" s="191"/>
      <c r="BV220" s="191"/>
      <c r="BW220" s="191"/>
      <c r="BX220" s="191"/>
    </row>
    <row r="221" spans="1:76" s="11" customFormat="1" ht="19.5" customHeight="1">
      <c r="A221" s="11">
        <f t="shared" si="131"/>
        <v>2</v>
      </c>
      <c r="B221" s="239">
        <f t="shared" si="132"/>
        <v>2254019158407</v>
      </c>
      <c r="C221" s="225">
        <f t="shared" si="133"/>
        <v>14</v>
      </c>
      <c r="D221" s="11" t="s">
        <v>4059</v>
      </c>
      <c r="E221" s="358" t="s">
        <v>628</v>
      </c>
      <c r="F221" s="158" t="s">
        <v>5931</v>
      </c>
      <c r="G221" s="132" t="str">
        <f t="shared" si="134"/>
        <v>19</v>
      </c>
      <c r="H221" s="225">
        <v>20</v>
      </c>
      <c r="I221" s="225">
        <f t="shared" si="135"/>
        <v>20</v>
      </c>
      <c r="J221" s="131"/>
      <c r="K221" s="132" t="s">
        <v>1751</v>
      </c>
      <c r="L221" s="324">
        <v>37</v>
      </c>
      <c r="M221" s="134" t="s">
        <v>1785</v>
      </c>
      <c r="N221" s="226" t="s">
        <v>3411</v>
      </c>
      <c r="O221" s="226" t="s">
        <v>1954</v>
      </c>
      <c r="P221" s="227">
        <v>36900</v>
      </c>
      <c r="Q221" s="228">
        <f t="shared" ref="Q221:Q252" si="144">(P221-AY221)/1.1</f>
        <v>33532.727272727272</v>
      </c>
      <c r="R221" s="143">
        <f t="shared" ref="R221:R252" si="145">IFERROR((Q221-X221)/Q221,"")</f>
        <v>0.11370167543241337</v>
      </c>
      <c r="S221" s="192">
        <v>1074476784</v>
      </c>
      <c r="T221" s="285" t="s">
        <v>6702</v>
      </c>
      <c r="U221" s="189">
        <f t="shared" si="136"/>
        <v>36900</v>
      </c>
      <c r="W221" s="229">
        <v>36900</v>
      </c>
      <c r="X221" s="135">
        <f t="shared" si="137"/>
        <v>29720</v>
      </c>
      <c r="Y221" s="230">
        <f t="shared" si="138"/>
        <v>33532.727272727272</v>
      </c>
      <c r="Z221" s="141">
        <f t="shared" si="139"/>
        <v>0.1073259052924791</v>
      </c>
      <c r="AA221" s="136">
        <f t="shared" si="140"/>
        <v>0.11370167543241337</v>
      </c>
      <c r="AB221" s="144" t="s">
        <v>14114</v>
      </c>
      <c r="AC221" s="144"/>
      <c r="AD221" s="184">
        <f t="shared" si="142"/>
        <v>36176</v>
      </c>
      <c r="AE221" s="182">
        <f t="shared" si="143"/>
        <v>39753</v>
      </c>
      <c r="AF221" s="128">
        <f t="shared" si="125"/>
        <v>3577.77</v>
      </c>
      <c r="AG221" s="129">
        <f t="shared" si="126"/>
        <v>724.77</v>
      </c>
      <c r="AH221" s="130">
        <f t="shared" si="127"/>
        <v>1.8231831559882273E-2</v>
      </c>
      <c r="AI221" s="137">
        <f t="shared" si="128"/>
        <v>2853</v>
      </c>
      <c r="AJ221" s="138">
        <f t="shared" si="129"/>
        <v>7.1768168440117727E-2</v>
      </c>
      <c r="AK221" s="138">
        <f t="shared" si="130"/>
        <v>9.5469843872531102E-2</v>
      </c>
      <c r="AM221" s="11">
        <f t="shared" si="121"/>
        <v>32200.7</v>
      </c>
      <c r="AN221" s="412">
        <f t="shared" si="122"/>
        <v>29260.63636363636</v>
      </c>
      <c r="AO221" s="412">
        <f t="shared" si="123"/>
        <v>-459.36363636363967</v>
      </c>
      <c r="AP221" s="413">
        <f t="shared" si="124"/>
        <v>-1.5699030966206652E-2</v>
      </c>
      <c r="AQ221" s="192">
        <v>2254019158407</v>
      </c>
      <c r="AR221" s="192">
        <f>VLOOKUP(AQ:AQ,[1]MICHELIN!$B:$O,2,0)</f>
        <v>4985009689028</v>
      </c>
      <c r="AS221" s="192" t="str">
        <f>VLOOKUP(AQ:AQ,[1]MICHELIN!$B:$O,3,0)</f>
        <v>703870</v>
      </c>
      <c r="AT221" s="231" t="str">
        <f>VLOOKUP(AQ:AQ,[1]MICHELIN!$B:$O,4,0)</f>
        <v>Pilot Sport 4 S</v>
      </c>
      <c r="AU221" s="231" t="str">
        <f>VLOOKUP(AQ:AQ,[1]MICHELIN!$B:$O,5,0)</f>
        <v>225/40R19 93Y XL</v>
      </c>
      <c r="AV221" s="232" t="str">
        <f>VLOOKUP(AQ:AQ,[1]MICHELIN!$B:$O,6,0)</f>
        <v>225/40R19</v>
      </c>
      <c r="AW221" s="232">
        <f>VLOOKUP(AQ:AQ,[1]MICHELIN!$B:$O,7,0)</f>
        <v>69100</v>
      </c>
      <c r="AX221" s="233">
        <f>VLOOKUP(AQ:AQ,[1]MICHELIN!$B:$K,8,0)</f>
        <v>29720</v>
      </c>
      <c r="AY221" s="233">
        <f>VLOOKUP(AQ:AQ,[1]MICHELIN!$B:$K,9,0)</f>
        <v>14</v>
      </c>
      <c r="AZ221" s="233">
        <f>VLOOKUP(AQ:AQ,[1]MICHELIN!$B:$K,10,0)</f>
        <v>20</v>
      </c>
      <c r="BA221" s="233">
        <f>VLOOKUP(AQ:AQ,[1]MICHELIN!$B:$O,11,0)</f>
        <v>39800</v>
      </c>
      <c r="BB221" s="233">
        <f>VLOOKUP(AQ:AQ,[1]MICHELIN!$B:$O,12,0)</f>
        <v>35227.272727272728</v>
      </c>
      <c r="BC221" s="233">
        <f t="shared" si="141"/>
        <v>1049.9999999999927</v>
      </c>
      <c r="BD221" s="204" t="s">
        <v>3387</v>
      </c>
      <c r="BE221" s="192" t="s">
        <v>459</v>
      </c>
      <c r="BF221" s="133" t="str">
        <f>IFERROR(VLOOKUP(BE:BE,Q商品!B:E,4,0),"")</f>
        <v>2023年製 Pilot Sport 4 S 225/40ZR19 93Y XL サマータイヤ 最短当日発送</v>
      </c>
      <c r="BG221" s="133" t="str">
        <f>IFERROR(VLOOKUP(AQ:AQ,在庫!B:M,12,0),"")</f>
        <v>2023年製</v>
      </c>
      <c r="BH221" s="133">
        <f>IFERROR(VLOOKUP(AQ:AQ,在庫!B:L,10,0),"")</f>
        <v>3</v>
      </c>
      <c r="BI221" s="234">
        <f>VLOOKUP(AQ:AQ,[1]MICHELIN!$B:$AH,32,0)</f>
        <v>605763418</v>
      </c>
      <c r="BJ221" s="234">
        <f>VLOOKUP(AQ:AQ,[1]MICHELIN!$B:$AH,33,0)</f>
        <v>605763473</v>
      </c>
      <c r="BK221" s="191"/>
      <c r="BL221" s="191"/>
      <c r="BM221" s="191"/>
      <c r="BN221" s="191"/>
      <c r="BO221" s="191"/>
      <c r="BP221" s="191"/>
      <c r="BQ221" s="191"/>
      <c r="BR221" s="191"/>
      <c r="BS221" s="191"/>
      <c r="BT221" s="191"/>
      <c r="BU221" s="191"/>
      <c r="BV221" s="191"/>
      <c r="BW221" s="191"/>
      <c r="BX221" s="191"/>
    </row>
    <row r="222" spans="1:76" s="11" customFormat="1" ht="19.5" customHeight="1">
      <c r="A222" s="11">
        <f t="shared" si="131"/>
        <v>1</v>
      </c>
      <c r="B222" s="239">
        <f t="shared" si="132"/>
        <v>2254517158404</v>
      </c>
      <c r="C222" s="225">
        <f t="shared" si="133"/>
        <v>8</v>
      </c>
      <c r="D222" s="11" t="s">
        <v>4059</v>
      </c>
      <c r="E222" s="358" t="s">
        <v>629</v>
      </c>
      <c r="F222" s="158" t="s">
        <v>5924</v>
      </c>
      <c r="G222" s="132" t="str">
        <f t="shared" si="134"/>
        <v>17</v>
      </c>
      <c r="H222" s="225">
        <v>4</v>
      </c>
      <c r="I222" s="225">
        <f t="shared" si="135"/>
        <v>4</v>
      </c>
      <c r="J222" s="131"/>
      <c r="K222" s="132" t="s">
        <v>1751</v>
      </c>
      <c r="L222" s="132">
        <v>38</v>
      </c>
      <c r="M222" s="134" t="s">
        <v>3422</v>
      </c>
      <c r="N222" s="226" t="s">
        <v>1983</v>
      </c>
      <c r="O222" s="226">
        <v>0</v>
      </c>
      <c r="P222" s="227">
        <v>24900</v>
      </c>
      <c r="Q222" s="228">
        <f t="shared" si="144"/>
        <v>22629.090909090908</v>
      </c>
      <c r="R222" s="143">
        <f t="shared" si="145"/>
        <v>0.15418608388237182</v>
      </c>
      <c r="S222" s="192">
        <v>1074476330</v>
      </c>
      <c r="T222" s="285" t="s">
        <v>6704</v>
      </c>
      <c r="U222" s="189">
        <f t="shared" si="136"/>
        <v>24900</v>
      </c>
      <c r="W222" s="229">
        <v>24900</v>
      </c>
      <c r="X222" s="135">
        <f t="shared" si="137"/>
        <v>19140</v>
      </c>
      <c r="Y222" s="230">
        <f t="shared" si="138"/>
        <v>22629.090909090908</v>
      </c>
      <c r="Z222" s="141">
        <f t="shared" si="139"/>
        <v>7.7309236947791238E-2</v>
      </c>
      <c r="AA222" s="136">
        <f t="shared" si="140"/>
        <v>0.15418608388237182</v>
      </c>
      <c r="AB222" s="144" t="s">
        <v>14114</v>
      </c>
      <c r="AC222" s="144"/>
      <c r="AD222" s="184">
        <f t="shared" si="142"/>
        <v>24411</v>
      </c>
      <c r="AE222" s="182">
        <f t="shared" si="143"/>
        <v>26825</v>
      </c>
      <c r="AF222" s="128">
        <f t="shared" si="125"/>
        <v>2414.25</v>
      </c>
      <c r="AG222" s="129">
        <f t="shared" si="126"/>
        <v>489.25</v>
      </c>
      <c r="AH222" s="130">
        <f t="shared" si="127"/>
        <v>1.8238583410997204E-2</v>
      </c>
      <c r="AI222" s="137">
        <f t="shared" si="128"/>
        <v>1925</v>
      </c>
      <c r="AJ222" s="138">
        <f t="shared" si="129"/>
        <v>7.1761416589002799E-2</v>
      </c>
      <c r="AK222" s="138">
        <f t="shared" si="130"/>
        <v>0.1359475004713746</v>
      </c>
      <c r="AM222" s="11">
        <f t="shared" ref="AM222:AM253" si="146">AD222-AE222*0.1</f>
        <v>21728.5</v>
      </c>
      <c r="AN222" s="412">
        <f t="shared" ref="AN222:AN253" si="147">(AM222-AY222)/1.1</f>
        <v>19745.909090909088</v>
      </c>
      <c r="AO222" s="412">
        <f t="shared" ref="AO222:AO253" si="148">AN222-X222</f>
        <v>605.90909090908826</v>
      </c>
      <c r="AP222" s="413">
        <f t="shared" ref="AP222:AP253" si="149">AO222/AN222</f>
        <v>3.0685297299785787E-2</v>
      </c>
      <c r="AQ222" s="192">
        <v>2254517158404</v>
      </c>
      <c r="AR222" s="192">
        <f>VLOOKUP(AQ:AQ,[1]MICHELIN!$B:$O,2,0)</f>
        <v>4985009683057</v>
      </c>
      <c r="AS222" s="192" t="str">
        <f>VLOOKUP(AQ:AQ,[1]MICHELIN!$B:$O,3,0)</f>
        <v>727830</v>
      </c>
      <c r="AT222" s="231" t="str">
        <f>VLOOKUP(AQ:AQ,[1]MICHELIN!$B:$O,4,0)</f>
        <v>Pilot Sport 4 S</v>
      </c>
      <c r="AU222" s="231" t="str">
        <f>VLOOKUP(AQ:AQ,[1]MICHELIN!$B:$O,5,0)</f>
        <v>225/45R17 94Y XL</v>
      </c>
      <c r="AV222" s="232" t="str">
        <f>VLOOKUP(AQ:AQ,[1]MICHELIN!$B:$O,6,0)</f>
        <v>225/45R17</v>
      </c>
      <c r="AW222" s="232">
        <f>VLOOKUP(AQ:AQ,[1]MICHELIN!$B:$O,7,0)</f>
        <v>44500</v>
      </c>
      <c r="AX222" s="233">
        <f>VLOOKUP(AQ:AQ,[1]MICHELIN!$B:$K,8,0)</f>
        <v>19140</v>
      </c>
      <c r="AY222" s="233">
        <f>VLOOKUP(AQ:AQ,[1]MICHELIN!$B:$K,9,0)</f>
        <v>8</v>
      </c>
      <c r="AZ222" s="233">
        <f>VLOOKUP(AQ:AQ,[1]MICHELIN!$B:$K,10,0)</f>
        <v>4</v>
      </c>
      <c r="BA222" s="233">
        <f>VLOOKUP(AQ:AQ,[1]MICHELIN!$B:$O,11,0)</f>
        <v>26400</v>
      </c>
      <c r="BB222" s="233">
        <f>VLOOKUP(AQ:AQ,[1]MICHELIN!$B:$O,12,0)</f>
        <v>23522.727272727272</v>
      </c>
      <c r="BC222" s="233">
        <f t="shared" si="141"/>
        <v>525</v>
      </c>
      <c r="BD222" s="204" t="s">
        <v>3387</v>
      </c>
      <c r="BE222" s="192" t="s">
        <v>410</v>
      </c>
      <c r="BF222" s="133" t="str">
        <f>IFERROR(VLOOKUP(BE:BE,Q商品!B:E,4,0),"")</f>
        <v>2023年 Pilot Sport 4 S 225/45ZR17 94Y XL サマータイヤ 最短当日発送</v>
      </c>
      <c r="BG222" s="133" t="str">
        <f>IFERROR(VLOOKUP(AQ:AQ,在庫!B:M,12,0),"")</f>
        <v>2023年製</v>
      </c>
      <c r="BH222" s="133">
        <f>IFERROR(VLOOKUP(AQ:AQ,在庫!B:L,10,0),"")</f>
        <v>2</v>
      </c>
      <c r="BI222" s="234">
        <f>VLOOKUP(AQ:AQ,[1]MICHELIN!$B:$AH,32,0)</f>
        <v>605763413</v>
      </c>
      <c r="BJ222" s="234">
        <f>VLOOKUP(AQ:AQ,[1]MICHELIN!$B:$AH,33,0)</f>
        <v>605763468</v>
      </c>
      <c r="BK222" s="191"/>
      <c r="BL222" s="191"/>
      <c r="BM222" s="191"/>
      <c r="BN222" s="191"/>
      <c r="BO222" s="191"/>
      <c r="BP222" s="191"/>
      <c r="BQ222" s="191"/>
      <c r="BR222" s="191"/>
      <c r="BS222" s="191"/>
      <c r="BT222" s="191"/>
      <c r="BU222" s="191"/>
      <c r="BV222" s="191"/>
      <c r="BW222" s="191"/>
      <c r="BX222" s="191"/>
    </row>
    <row r="223" spans="1:76" s="11" customFormat="1" ht="19.5" customHeight="1">
      <c r="A223" s="11">
        <f t="shared" si="131"/>
        <v>1</v>
      </c>
      <c r="B223" s="239">
        <f t="shared" si="132"/>
        <v>2254518158403</v>
      </c>
      <c r="C223" s="225">
        <f t="shared" si="133"/>
        <v>8</v>
      </c>
      <c r="D223" s="11" t="s">
        <v>4059</v>
      </c>
      <c r="E223" s="358" t="s">
        <v>630</v>
      </c>
      <c r="F223" s="158" t="s">
        <v>7123</v>
      </c>
      <c r="G223" s="132" t="str">
        <f t="shared" si="134"/>
        <v>18</v>
      </c>
      <c r="H223" s="225">
        <v>6</v>
      </c>
      <c r="I223" s="225">
        <f t="shared" si="135"/>
        <v>6</v>
      </c>
      <c r="J223" s="131"/>
      <c r="K223" s="132" t="s">
        <v>1751</v>
      </c>
      <c r="L223" s="132">
        <v>39</v>
      </c>
      <c r="M223" s="134" t="s">
        <v>3422</v>
      </c>
      <c r="N223" s="226" t="s">
        <v>7661</v>
      </c>
      <c r="O223" s="226">
        <v>0</v>
      </c>
      <c r="P223" s="227">
        <v>29213</v>
      </c>
      <c r="Q223" s="228">
        <f t="shared" si="144"/>
        <v>26549.999999999996</v>
      </c>
      <c r="R223" s="143">
        <f t="shared" si="145"/>
        <v>0.10094161958568726</v>
      </c>
      <c r="S223" s="192">
        <v>1074476328</v>
      </c>
      <c r="T223" s="285" t="s">
        <v>6705</v>
      </c>
      <c r="U223" s="189">
        <f t="shared" si="136"/>
        <v>29213</v>
      </c>
      <c r="W223" s="229">
        <v>29213</v>
      </c>
      <c r="X223" s="135">
        <f t="shared" si="137"/>
        <v>23870</v>
      </c>
      <c r="Y223" s="230">
        <f t="shared" si="138"/>
        <v>26549.999999999996</v>
      </c>
      <c r="Z223" s="141">
        <f t="shared" si="139"/>
        <v>7.7328586588162773E-2</v>
      </c>
      <c r="AA223" s="136">
        <f t="shared" si="140"/>
        <v>0.10094161958568726</v>
      </c>
      <c r="AB223" s="144" t="s">
        <v>14114</v>
      </c>
      <c r="AC223" s="144"/>
      <c r="AD223" s="184">
        <f t="shared" si="142"/>
        <v>28640</v>
      </c>
      <c r="AE223" s="182">
        <f t="shared" si="143"/>
        <v>31472</v>
      </c>
      <c r="AF223" s="128">
        <f t="shared" ref="AF223:AF254" si="150">AE223*0.09</f>
        <v>2832.48</v>
      </c>
      <c r="AG223" s="129">
        <f t="shared" ref="AG223:AG254" si="151">AF223-AI223</f>
        <v>573.48</v>
      </c>
      <c r="AH223" s="130">
        <f t="shared" ref="AH223:AH254" si="152">IFERROR(AG223/AE223,"")</f>
        <v>1.8221911540416878E-2</v>
      </c>
      <c r="AI223" s="137">
        <f t="shared" ref="AI223:AI254" si="153">AE223-U223</f>
        <v>2259</v>
      </c>
      <c r="AJ223" s="138">
        <f t="shared" ref="AJ223:AJ254" si="154">IFERROR(AI223/AE223,"")</f>
        <v>7.1778088459583125E-2</v>
      </c>
      <c r="AK223" s="138">
        <f t="shared" ref="AK223:AK254" si="155">IFERROR(AA223-AH223,"")</f>
        <v>8.2719708045270374E-2</v>
      </c>
      <c r="AM223" s="11">
        <f t="shared" si="146"/>
        <v>25492.799999999999</v>
      </c>
      <c r="AN223" s="412">
        <f t="shared" si="147"/>
        <v>23167.999999999996</v>
      </c>
      <c r="AO223" s="412">
        <f t="shared" si="148"/>
        <v>-702.00000000000364</v>
      </c>
      <c r="AP223" s="413">
        <f t="shared" si="149"/>
        <v>-3.0300414364641044E-2</v>
      </c>
      <c r="AQ223" s="192">
        <v>2254518158403</v>
      </c>
      <c r="AR223" s="192">
        <f>VLOOKUP(AQ:AQ,[1]MICHELIN!$B:$O,2,0)</f>
        <v>4985009692080</v>
      </c>
      <c r="AS223" s="192" t="str">
        <f>VLOOKUP(AQ:AQ,[1]MICHELIN!$B:$O,3,0)</f>
        <v>720560</v>
      </c>
      <c r="AT223" s="231" t="str">
        <f>VLOOKUP(AQ:AQ,[1]MICHELIN!$B:$O,4,0)</f>
        <v>Pilot Sport 4 S</v>
      </c>
      <c r="AU223" s="231" t="str">
        <f>VLOOKUP(AQ:AQ,[1]MICHELIN!$B:$O,5,0)</f>
        <v>225/45R18 95Y XL</v>
      </c>
      <c r="AV223" s="232" t="str">
        <f>VLOOKUP(AQ:AQ,[1]MICHELIN!$B:$O,6,0)</f>
        <v>225/45R18</v>
      </c>
      <c r="AW223" s="232">
        <f>VLOOKUP(AQ:AQ,[1]MICHELIN!$B:$O,7,0)</f>
        <v>55500</v>
      </c>
      <c r="AX223" s="233">
        <f>VLOOKUP(AQ:AQ,[1]MICHELIN!$B:$K,8,0)</f>
        <v>23870</v>
      </c>
      <c r="AY223" s="233">
        <f>VLOOKUP(AQ:AQ,[1]MICHELIN!$B:$K,9,0)</f>
        <v>8</v>
      </c>
      <c r="AZ223" s="233">
        <f>VLOOKUP(AQ:AQ,[1]MICHELIN!$B:$K,10,0)</f>
        <v>6</v>
      </c>
      <c r="BA223" s="233">
        <f>VLOOKUP(AQ:AQ,[1]MICHELIN!$B:$O,11,0)</f>
        <v>32480</v>
      </c>
      <c r="BB223" s="233">
        <f>VLOOKUP(AQ:AQ,[1]MICHELIN!$B:$O,12,0)</f>
        <v>28572.727272727272</v>
      </c>
      <c r="BC223" s="233">
        <f t="shared" si="141"/>
        <v>1050</v>
      </c>
      <c r="BD223" s="204" t="s">
        <v>3387</v>
      </c>
      <c r="BE223" s="192" t="s">
        <v>476</v>
      </c>
      <c r="BF223" s="133" t="str">
        <f>IFERROR(VLOOKUP(BE:BE,Q商品!B:E,4,0),"")</f>
        <v>2023年製 Pilot Sport 4 S 225/45ZR18 95Y XL サマータイヤ 最短当日発送</v>
      </c>
      <c r="BG223" s="133" t="str">
        <f>IFERROR(VLOOKUP(AQ:AQ,在庫!B:M,12,0),"")</f>
        <v>2023年製</v>
      </c>
      <c r="BH223" s="133">
        <f>IFERROR(VLOOKUP(AQ:AQ,在庫!B:L,10,0),"")</f>
        <v>3</v>
      </c>
      <c r="BI223" s="234">
        <f>VLOOKUP(AQ:AQ,[1]MICHELIN!$B:$AH,32,0)</f>
        <v>605763410</v>
      </c>
      <c r="BJ223" s="234">
        <f>VLOOKUP(AQ:AQ,[1]MICHELIN!$B:$AH,33,0)</f>
        <v>605763465</v>
      </c>
      <c r="BK223" s="191"/>
      <c r="BL223" s="191"/>
      <c r="BM223" s="191"/>
      <c r="BN223" s="191"/>
      <c r="BO223" s="191"/>
      <c r="BP223" s="191"/>
      <c r="BQ223" s="191"/>
      <c r="BR223" s="191"/>
      <c r="BS223" s="191"/>
      <c r="BT223" s="191"/>
      <c r="BU223" s="191"/>
      <c r="BV223" s="191"/>
      <c r="BW223" s="191"/>
      <c r="BX223" s="191"/>
    </row>
    <row r="224" spans="1:76" s="11" customFormat="1" ht="19.5" customHeight="1">
      <c r="A224" s="11">
        <f t="shared" si="131"/>
        <v>1</v>
      </c>
      <c r="B224" s="239">
        <f t="shared" si="132"/>
        <v>2254519158402</v>
      </c>
      <c r="C224" s="225">
        <f t="shared" si="133"/>
        <v>6</v>
      </c>
      <c r="D224" s="11" t="s">
        <v>4059</v>
      </c>
      <c r="E224" s="358" t="s">
        <v>631</v>
      </c>
      <c r="F224" s="158" t="s">
        <v>7124</v>
      </c>
      <c r="G224" s="132" t="str">
        <f t="shared" si="134"/>
        <v>19</v>
      </c>
      <c r="H224" s="225">
        <v>12</v>
      </c>
      <c r="I224" s="225">
        <f t="shared" si="135"/>
        <v>12</v>
      </c>
      <c r="J224" s="131"/>
      <c r="K224" s="132" t="s">
        <v>1751</v>
      </c>
      <c r="L224" s="132">
        <v>40</v>
      </c>
      <c r="M224" s="134" t="s">
        <v>1776</v>
      </c>
      <c r="N224" s="226" t="s">
        <v>6280</v>
      </c>
      <c r="O224" s="226">
        <v>0</v>
      </c>
      <c r="P224" s="227">
        <v>32000</v>
      </c>
      <c r="Q224" s="228">
        <f t="shared" si="144"/>
        <v>29085.454545454544</v>
      </c>
      <c r="R224" s="143">
        <f t="shared" si="145"/>
        <v>0.1779396136775645</v>
      </c>
      <c r="S224" s="192">
        <v>1074476510</v>
      </c>
      <c r="T224" s="285" t="s">
        <v>7667</v>
      </c>
      <c r="U224" s="189">
        <f t="shared" si="136"/>
        <v>32000</v>
      </c>
      <c r="W224" s="229">
        <v>32000</v>
      </c>
      <c r="X224" s="135">
        <f t="shared" si="137"/>
        <v>23910</v>
      </c>
      <c r="Y224" s="230">
        <f t="shared" si="138"/>
        <v>29085.454545454544</v>
      </c>
      <c r="Z224" s="141">
        <f t="shared" si="139"/>
        <v>7.7312499999999895E-2</v>
      </c>
      <c r="AA224" s="136">
        <f t="shared" si="140"/>
        <v>0.1779396136775645</v>
      </c>
      <c r="AB224" s="144" t="s">
        <v>14114</v>
      </c>
      <c r="AC224" s="144"/>
      <c r="AD224" s="184">
        <f t="shared" si="142"/>
        <v>31372</v>
      </c>
      <c r="AE224" s="182">
        <f t="shared" si="143"/>
        <v>34474</v>
      </c>
      <c r="AF224" s="128">
        <f t="shared" si="150"/>
        <v>3102.66</v>
      </c>
      <c r="AG224" s="129">
        <f t="shared" si="151"/>
        <v>628.65999999999985</v>
      </c>
      <c r="AH224" s="130">
        <f t="shared" si="152"/>
        <v>1.8235771886059054E-2</v>
      </c>
      <c r="AI224" s="137">
        <f t="shared" si="153"/>
        <v>2474</v>
      </c>
      <c r="AJ224" s="138">
        <f t="shared" si="154"/>
        <v>7.1764228113940939E-2</v>
      </c>
      <c r="AK224" s="138">
        <f t="shared" si="155"/>
        <v>0.15970384179150546</v>
      </c>
      <c r="AM224" s="11">
        <f t="shared" si="146"/>
        <v>27924.6</v>
      </c>
      <c r="AN224" s="412">
        <f t="shared" si="147"/>
        <v>25380.545454545452</v>
      </c>
      <c r="AO224" s="412">
        <f t="shared" si="148"/>
        <v>1470.5454545454522</v>
      </c>
      <c r="AP224" s="413">
        <f t="shared" si="149"/>
        <v>5.7939868044959188E-2</v>
      </c>
      <c r="AQ224" s="192">
        <v>2254519158402</v>
      </c>
      <c r="AR224" s="192">
        <f>VLOOKUP(AQ:AQ,[1]MICHELIN!$B:$O,2,0)</f>
        <v>4985009689035</v>
      </c>
      <c r="AS224" s="192" t="str">
        <f>VLOOKUP(AQ:AQ,[1]MICHELIN!$B:$O,3,0)</f>
        <v>703880</v>
      </c>
      <c r="AT224" s="231" t="str">
        <f>VLOOKUP(AQ:AQ,[1]MICHELIN!$B:$O,4,0)</f>
        <v>Pilot Sport 4 S</v>
      </c>
      <c r="AU224" s="231" t="str">
        <f>VLOOKUP(AQ:AQ,[1]MICHELIN!$B:$O,5,0)</f>
        <v>225/45R19 96Y XL</v>
      </c>
      <c r="AV224" s="232" t="str">
        <f>VLOOKUP(AQ:AQ,[1]MICHELIN!$B:$O,6,0)</f>
        <v>225/45R19</v>
      </c>
      <c r="AW224" s="232">
        <f>VLOOKUP(AQ:AQ,[1]MICHELIN!$B:$O,7,0)</f>
        <v>55600</v>
      </c>
      <c r="AX224" s="233">
        <f>VLOOKUP(AQ:AQ,[1]MICHELIN!$B:$K,8,0)</f>
        <v>23910</v>
      </c>
      <c r="AY224" s="233">
        <f>VLOOKUP(AQ:AQ,[1]MICHELIN!$B:$K,9,0)</f>
        <v>6</v>
      </c>
      <c r="AZ224" s="233">
        <f>VLOOKUP(AQ:AQ,[1]MICHELIN!$B:$K,10,0)</f>
        <v>12</v>
      </c>
      <c r="BA224" s="233">
        <f>VLOOKUP(AQ:AQ,[1]MICHELIN!$B:$O,11,0)</f>
        <v>34080</v>
      </c>
      <c r="BB224" s="233">
        <f>VLOOKUP(AQ:AQ,[1]MICHELIN!$B:$O,12,0)</f>
        <v>30027.272727272724</v>
      </c>
      <c r="BC224" s="233">
        <f t="shared" si="141"/>
        <v>1050</v>
      </c>
      <c r="BD224" s="204" t="s">
        <v>3387</v>
      </c>
      <c r="BE224" s="192" t="s">
        <v>418</v>
      </c>
      <c r="BF224" s="133" t="str">
        <f>IFERROR(VLOOKUP(BE:BE,Q商品!B:E,4,0),"")</f>
        <v>2023年製 Pilot Sport 4 S 225/45ZR19 96Y XL サマータイヤ 最短当日発送</v>
      </c>
      <c r="BG224" s="133" t="str">
        <f>IFERROR(VLOOKUP(AQ:AQ,在庫!B:M,12,0),"")</f>
        <v>2023年製</v>
      </c>
      <c r="BH224" s="133">
        <f>IFERROR(VLOOKUP(AQ:AQ,在庫!B:L,10,0),"")</f>
        <v>4</v>
      </c>
      <c r="BI224" s="234">
        <f>VLOOKUP(AQ:AQ,[1]MICHELIN!$B:$AH,32,0)</f>
        <v>605763420</v>
      </c>
      <c r="BJ224" s="234">
        <f>VLOOKUP(AQ:AQ,[1]MICHELIN!$B:$AH,33,0)</f>
        <v>605763475</v>
      </c>
      <c r="BK224" s="191"/>
      <c r="BL224" s="191"/>
      <c r="BM224" s="191"/>
      <c r="BN224" s="191"/>
      <c r="BO224" s="191"/>
      <c r="BP224" s="191"/>
      <c r="BQ224" s="191"/>
      <c r="BR224" s="191"/>
      <c r="BS224" s="191"/>
      <c r="BT224" s="191"/>
      <c r="BU224" s="191"/>
      <c r="BV224" s="191"/>
      <c r="BW224" s="191"/>
      <c r="BX224" s="191"/>
    </row>
    <row r="225" spans="1:76" s="11" customFormat="1" ht="19.5" customHeight="1">
      <c r="A225" s="11">
        <f t="shared" si="131"/>
        <v>2</v>
      </c>
      <c r="B225" s="239">
        <f t="shared" si="132"/>
        <v>2353519159874</v>
      </c>
      <c r="C225" s="225">
        <f t="shared" si="133"/>
        <v>0</v>
      </c>
      <c r="D225" s="11" t="s">
        <v>5180</v>
      </c>
      <c r="E225" s="358" t="s">
        <v>938</v>
      </c>
      <c r="F225" s="158" t="s">
        <v>7125</v>
      </c>
      <c r="G225" s="132" t="str">
        <f t="shared" si="134"/>
        <v>19</v>
      </c>
      <c r="H225" s="225">
        <v>0</v>
      </c>
      <c r="I225" s="225">
        <f t="shared" si="135"/>
        <v>0</v>
      </c>
      <c r="J225" s="131"/>
      <c r="K225" s="132" t="s">
        <v>1751</v>
      </c>
      <c r="L225" s="324">
        <v>41</v>
      </c>
      <c r="M225" s="134" t="s">
        <v>1785</v>
      </c>
      <c r="N225" s="226" t="s">
        <v>7662</v>
      </c>
      <c r="O225" s="226" t="s">
        <v>1954</v>
      </c>
      <c r="P225" s="227">
        <v>34545</v>
      </c>
      <c r="Q225" s="228">
        <f t="shared" si="144"/>
        <v>31404.545454545452</v>
      </c>
      <c r="R225" s="143">
        <f t="shared" si="145"/>
        <v>0.32595744680851058</v>
      </c>
      <c r="S225" s="192">
        <v>1074475950</v>
      </c>
      <c r="T225" s="285" t="s">
        <v>6707</v>
      </c>
      <c r="U225" s="189">
        <f t="shared" si="136"/>
        <v>34545</v>
      </c>
      <c r="W225" s="229">
        <v>34545</v>
      </c>
      <c r="X225" s="135">
        <f t="shared" si="137"/>
        <v>21168</v>
      </c>
      <c r="Y225" s="230">
        <f t="shared" si="138"/>
        <v>31404.545454545452</v>
      </c>
      <c r="Z225" s="141">
        <f t="shared" si="139"/>
        <v>0.10943508719630346</v>
      </c>
      <c r="AA225" s="136">
        <f t="shared" si="140"/>
        <v>0.32595744680851058</v>
      </c>
      <c r="AB225" s="144" t="s">
        <v>14051</v>
      </c>
      <c r="AC225" s="144"/>
      <c r="AD225" s="184">
        <f t="shared" si="142"/>
        <v>33867</v>
      </c>
      <c r="AE225" s="182">
        <f t="shared" si="143"/>
        <v>37216</v>
      </c>
      <c r="AF225" s="128">
        <f t="shared" si="150"/>
        <v>3349.44</v>
      </c>
      <c r="AG225" s="129">
        <f t="shared" si="151"/>
        <v>678.44</v>
      </c>
      <c r="AH225" s="130">
        <f t="shared" si="152"/>
        <v>1.8229793637145317E-2</v>
      </c>
      <c r="AI225" s="137">
        <f t="shared" si="153"/>
        <v>2671</v>
      </c>
      <c r="AJ225" s="138">
        <f t="shared" si="154"/>
        <v>7.177020636285468E-2</v>
      </c>
      <c r="AK225" s="138">
        <f t="shared" si="155"/>
        <v>0.30772765317136525</v>
      </c>
      <c r="AM225" s="11">
        <f t="shared" si="146"/>
        <v>30145.4</v>
      </c>
      <c r="AN225" s="412">
        <f t="shared" si="147"/>
        <v>27404.909090909088</v>
      </c>
      <c r="AO225" s="412">
        <f t="shared" si="148"/>
        <v>6236.9090909090883</v>
      </c>
      <c r="AP225" s="413">
        <f t="shared" si="149"/>
        <v>0.22758364460249317</v>
      </c>
      <c r="AQ225" s="192">
        <v>2353519159874</v>
      </c>
      <c r="AR225" s="192">
        <f>VLOOKUP(AQ:AQ,[1]MICHELIN!$B:$O,2,0)</f>
        <v>4985009689042</v>
      </c>
      <c r="AS225" s="192" t="str">
        <f>VLOOKUP(AQ:AQ,[1]MICHELIN!$B:$O,3,0)</f>
        <v/>
      </c>
      <c r="AT225" s="231" t="str">
        <f>VLOOKUP(AQ:AQ,[1]MICHELIN!$B:$O,4,0)</f>
        <v>Pilot Sport 4 S（並行）</v>
      </c>
      <c r="AU225" s="231" t="str">
        <f>VLOOKUP(AQ:AQ,[1]MICHELIN!$B:$O,5,0)</f>
        <v>235/35R19 91Y XL</v>
      </c>
      <c r="AV225" s="232" t="str">
        <f>VLOOKUP(AQ:AQ,[1]MICHELIN!$B:$O,6,0)</f>
        <v>235/35R19</v>
      </c>
      <c r="AW225" s="232" t="str">
        <f>VLOOKUP(AQ:AQ,[1]MICHELIN!$B:$O,7,0)</f>
        <v/>
      </c>
      <c r="AX225" s="233">
        <f>VLOOKUP(AQ:AQ,[1]MICHELIN!$B:$K,8,0)</f>
        <v>21168</v>
      </c>
      <c r="AY225" s="233">
        <f>VLOOKUP(AQ:AQ,[1]MICHELIN!$B:$K,9,0)</f>
        <v>0</v>
      </c>
      <c r="AZ225" s="233">
        <f>VLOOKUP(AQ:AQ,[1]MICHELIN!$B:$K,10,0)</f>
        <v>0</v>
      </c>
      <c r="BA225" s="233">
        <f>VLOOKUP(AQ:AQ,[1]MICHELIN!$B:$O,11,0)</f>
        <v>29400</v>
      </c>
      <c r="BB225" s="233">
        <f>VLOOKUP(AQ:AQ,[1]MICHELIN!$B:$O,12,0)</f>
        <v>25772.727272727272</v>
      </c>
      <c r="BC225" s="233">
        <f t="shared" si="141"/>
        <v>1050</v>
      </c>
      <c r="BD225" s="204" t="s">
        <v>3388</v>
      </c>
      <c r="BE225" s="192" t="s">
        <v>475</v>
      </c>
      <c r="BF225" s="133" t="str">
        <f>IFERROR(VLOOKUP(BE:BE,Q商品!B:E,4,0),"")</f>
        <v>2022年製 Pilot Sport 4 S 235/35ZR19 91Y XL サマータイヤ 最短当日発送</v>
      </c>
      <c r="BG225" s="133" t="str">
        <f>IFERROR(VLOOKUP(AQ:AQ,在庫!B:M,12,0),"")</f>
        <v/>
      </c>
      <c r="BH225" s="133" t="str">
        <f>IFERROR(VLOOKUP(AQ:AQ,在庫!B:L,10,0),"")</f>
        <v/>
      </c>
      <c r="BI225" s="234" t="str">
        <f>VLOOKUP(AQ:AQ,[1]MICHELIN!$B:$AH,32,0)</f>
        <v/>
      </c>
      <c r="BJ225" s="234" t="str">
        <f>VLOOKUP(AQ:AQ,[1]MICHELIN!$B:$AH,33,0)</f>
        <v/>
      </c>
      <c r="BK225" s="191"/>
      <c r="BL225" s="191"/>
      <c r="BM225" s="191"/>
      <c r="BN225" s="191"/>
      <c r="BO225" s="191"/>
      <c r="BP225" s="191"/>
      <c r="BQ225" s="191"/>
      <c r="BR225" s="191"/>
      <c r="BS225" s="191"/>
      <c r="BT225" s="191"/>
      <c r="BU225" s="191"/>
      <c r="BV225" s="191"/>
      <c r="BW225" s="191"/>
      <c r="BX225" s="191"/>
    </row>
    <row r="226" spans="1:76" s="11" customFormat="1" ht="19.5" customHeight="1">
      <c r="A226" s="11">
        <f t="shared" si="131"/>
        <v>2</v>
      </c>
      <c r="B226" s="239">
        <f t="shared" si="132"/>
        <v>2353519158402</v>
      </c>
      <c r="C226" s="225">
        <f t="shared" si="133"/>
        <v>8</v>
      </c>
      <c r="D226" s="11" t="s">
        <v>4059</v>
      </c>
      <c r="E226" s="358" t="s">
        <v>938</v>
      </c>
      <c r="F226" s="158" t="s">
        <v>7125</v>
      </c>
      <c r="G226" s="132" t="str">
        <f t="shared" si="134"/>
        <v>19</v>
      </c>
      <c r="H226" s="225">
        <v>12</v>
      </c>
      <c r="I226" s="225">
        <f t="shared" si="135"/>
        <v>12</v>
      </c>
      <c r="J226" s="131"/>
      <c r="K226" s="132" t="s">
        <v>1751</v>
      </c>
      <c r="L226" s="324">
        <v>41</v>
      </c>
      <c r="M226" s="134" t="s">
        <v>1785</v>
      </c>
      <c r="N226" s="226" t="s">
        <v>7662</v>
      </c>
      <c r="O226" s="226" t="s">
        <v>1954</v>
      </c>
      <c r="P226" s="227">
        <v>34545</v>
      </c>
      <c r="Q226" s="228">
        <f t="shared" si="144"/>
        <v>31397.272727272724</v>
      </c>
      <c r="R226" s="143">
        <f t="shared" si="145"/>
        <v>0.13017922807423915</v>
      </c>
      <c r="S226" s="192">
        <v>1074476582</v>
      </c>
      <c r="T226" s="285" t="s">
        <v>6706</v>
      </c>
      <c r="U226" s="189">
        <f t="shared" si="136"/>
        <v>34545</v>
      </c>
      <c r="W226" s="229">
        <v>34545</v>
      </c>
      <c r="X226" s="135">
        <f t="shared" si="137"/>
        <v>27310</v>
      </c>
      <c r="Y226" s="230">
        <f t="shared" si="138"/>
        <v>31397.272727272724</v>
      </c>
      <c r="Z226" s="141">
        <f t="shared" si="139"/>
        <v>0.10943508719630346</v>
      </c>
      <c r="AA226" s="136">
        <f t="shared" si="140"/>
        <v>0.13017922807423915</v>
      </c>
      <c r="AB226" s="144" t="s">
        <v>14114</v>
      </c>
      <c r="AC226" s="144"/>
      <c r="AD226" s="184">
        <f t="shared" si="142"/>
        <v>33867</v>
      </c>
      <c r="AE226" s="182">
        <f t="shared" si="143"/>
        <v>37216</v>
      </c>
      <c r="AF226" s="128">
        <f t="shared" si="150"/>
        <v>3349.44</v>
      </c>
      <c r="AG226" s="129">
        <f t="shared" si="151"/>
        <v>678.44</v>
      </c>
      <c r="AH226" s="130">
        <f t="shared" si="152"/>
        <v>1.8229793637145317E-2</v>
      </c>
      <c r="AI226" s="137">
        <f t="shared" si="153"/>
        <v>2671</v>
      </c>
      <c r="AJ226" s="138">
        <f t="shared" si="154"/>
        <v>7.177020636285468E-2</v>
      </c>
      <c r="AK226" s="138">
        <f t="shared" si="155"/>
        <v>0.11194943443709383</v>
      </c>
      <c r="AM226" s="11">
        <f t="shared" si="146"/>
        <v>30145.4</v>
      </c>
      <c r="AN226" s="412">
        <f t="shared" si="147"/>
        <v>27397.636363636364</v>
      </c>
      <c r="AO226" s="412">
        <f t="shared" si="148"/>
        <v>87.636363636363967</v>
      </c>
      <c r="AP226" s="413">
        <f t="shared" si="149"/>
        <v>3.1986833635283853E-3</v>
      </c>
      <c r="AQ226" s="192">
        <v>2353519158402</v>
      </c>
      <c r="AR226" s="192">
        <f>VLOOKUP(AQ:AQ,[1]MICHELIN!$B:$O,2,0)</f>
        <v>4985009689042</v>
      </c>
      <c r="AS226" s="192" t="str">
        <f>VLOOKUP(AQ:AQ,[1]MICHELIN!$B:$O,3,0)</f>
        <v>703890</v>
      </c>
      <c r="AT226" s="231" t="str">
        <f>VLOOKUP(AQ:AQ,[1]MICHELIN!$B:$O,4,0)</f>
        <v>Pilot Sport 4 S</v>
      </c>
      <c r="AU226" s="231" t="str">
        <f>VLOOKUP(AQ:AQ,[1]MICHELIN!$B:$O,5,0)</f>
        <v>235/35R19 91Y XL</v>
      </c>
      <c r="AV226" s="232" t="str">
        <f>VLOOKUP(AQ:AQ,[1]MICHELIN!$B:$O,6,0)</f>
        <v>235/35R19</v>
      </c>
      <c r="AW226" s="232">
        <f>VLOOKUP(AQ:AQ,[1]MICHELIN!$B:$O,7,0)</f>
        <v>63500</v>
      </c>
      <c r="AX226" s="233">
        <f>VLOOKUP(AQ:AQ,[1]MICHELIN!$B:$K,8,0)</f>
        <v>27310</v>
      </c>
      <c r="AY226" s="233">
        <f>VLOOKUP(AQ:AQ,[1]MICHELIN!$B:$K,9,0)</f>
        <v>8</v>
      </c>
      <c r="AZ226" s="233">
        <f>VLOOKUP(AQ:AQ,[1]MICHELIN!$B:$K,10,0)</f>
        <v>12</v>
      </c>
      <c r="BA226" s="233">
        <f>VLOOKUP(AQ:AQ,[1]MICHELIN!$B:$O,11,0)</f>
        <v>36680</v>
      </c>
      <c r="BB226" s="233">
        <f>VLOOKUP(AQ:AQ,[1]MICHELIN!$B:$O,12,0)</f>
        <v>32390.909090909088</v>
      </c>
      <c r="BC226" s="233">
        <f t="shared" si="141"/>
        <v>1050</v>
      </c>
      <c r="BD226" s="204" t="s">
        <v>3387</v>
      </c>
      <c r="BE226" s="192" t="s">
        <v>423</v>
      </c>
      <c r="BF226" s="133" t="str">
        <f>IFERROR(VLOOKUP(BE:BE,Q商品!B:E,4,0),"")</f>
        <v>2023年製 Pilot Sport 4 S 235/35ZR19 91Y XL サマータイヤ 最短当日発送</v>
      </c>
      <c r="BG226" s="133" t="str">
        <f>IFERROR(VLOOKUP(AQ:AQ,在庫!B:M,12,0),"")</f>
        <v>2023年製</v>
      </c>
      <c r="BH226" s="133">
        <f>IFERROR(VLOOKUP(AQ:AQ,在庫!B:L,10,0),"")</f>
        <v>4</v>
      </c>
      <c r="BI226" s="234">
        <f>VLOOKUP(AQ:AQ,[1]MICHELIN!$B:$AH,32,0)</f>
        <v>605763417</v>
      </c>
      <c r="BJ226" s="234">
        <f>VLOOKUP(AQ:AQ,[1]MICHELIN!$B:$AH,33,0)</f>
        <v>605763472</v>
      </c>
      <c r="BK226" s="191"/>
      <c r="BL226" s="191"/>
      <c r="BM226" s="191"/>
      <c r="BN226" s="191"/>
      <c r="BO226" s="191"/>
      <c r="BP226" s="191"/>
      <c r="BQ226" s="191"/>
      <c r="BR226" s="191"/>
      <c r="BS226" s="191"/>
      <c r="BT226" s="191"/>
      <c r="BU226" s="191"/>
      <c r="BV226" s="191"/>
      <c r="BW226" s="191"/>
      <c r="BX226" s="191"/>
    </row>
    <row r="227" spans="1:76" s="11" customFormat="1" ht="19.5" customHeight="1">
      <c r="A227" s="11">
        <f t="shared" si="131"/>
        <v>1</v>
      </c>
      <c r="B227" s="239">
        <f t="shared" si="132"/>
        <v>2354019158404</v>
      </c>
      <c r="C227" s="225">
        <f t="shared" si="133"/>
        <v>17</v>
      </c>
      <c r="D227" s="11" t="s">
        <v>4059</v>
      </c>
      <c r="E227" s="358" t="s">
        <v>4905</v>
      </c>
      <c r="F227" s="158" t="s">
        <v>6254</v>
      </c>
      <c r="G227" s="132" t="str">
        <f t="shared" si="134"/>
        <v>19</v>
      </c>
      <c r="H227" s="225">
        <v>16</v>
      </c>
      <c r="I227" s="225">
        <f t="shared" si="135"/>
        <v>16</v>
      </c>
      <c r="J227" s="131"/>
      <c r="K227" s="132" t="s">
        <v>1751</v>
      </c>
      <c r="L227" s="132">
        <v>42</v>
      </c>
      <c r="M227" s="134" t="s">
        <v>3422</v>
      </c>
      <c r="N227" s="226" t="s">
        <v>6255</v>
      </c>
      <c r="O227" s="226">
        <v>0</v>
      </c>
      <c r="P227" s="227">
        <v>34100</v>
      </c>
      <c r="Q227" s="228">
        <f t="shared" si="144"/>
        <v>30984.545454545452</v>
      </c>
      <c r="R227" s="143">
        <f t="shared" si="145"/>
        <v>0.12278848692896746</v>
      </c>
      <c r="S227" s="192">
        <v>1074476751</v>
      </c>
      <c r="T227" s="285" t="s">
        <v>6708</v>
      </c>
      <c r="U227" s="189">
        <f t="shared" si="136"/>
        <v>34100</v>
      </c>
      <c r="W227" s="229">
        <v>34100</v>
      </c>
      <c r="X227" s="135">
        <f t="shared" si="137"/>
        <v>27180</v>
      </c>
      <c r="Y227" s="230">
        <f t="shared" si="138"/>
        <v>30984.545454545452</v>
      </c>
      <c r="Z227" s="141">
        <f t="shared" si="139"/>
        <v>7.733137829912029E-2</v>
      </c>
      <c r="AA227" s="136">
        <f t="shared" si="140"/>
        <v>0.12278848692896746</v>
      </c>
      <c r="AB227" s="144" t="s">
        <v>14114</v>
      </c>
      <c r="AC227" s="144"/>
      <c r="AD227" s="184">
        <f t="shared" si="142"/>
        <v>33431</v>
      </c>
      <c r="AE227" s="182">
        <f t="shared" si="143"/>
        <v>36737</v>
      </c>
      <c r="AF227" s="128">
        <f t="shared" si="150"/>
        <v>3306.33</v>
      </c>
      <c r="AG227" s="129">
        <f t="shared" si="151"/>
        <v>669.32999999999993</v>
      </c>
      <c r="AH227" s="130">
        <f t="shared" si="152"/>
        <v>1.8219506219887306E-2</v>
      </c>
      <c r="AI227" s="137">
        <f t="shared" si="153"/>
        <v>2637</v>
      </c>
      <c r="AJ227" s="138">
        <f t="shared" si="154"/>
        <v>7.1780493780112697E-2</v>
      </c>
      <c r="AK227" s="138">
        <f t="shared" si="155"/>
        <v>0.10456898070908016</v>
      </c>
      <c r="AM227" s="11">
        <f t="shared" si="146"/>
        <v>29757.3</v>
      </c>
      <c r="AN227" s="412">
        <f t="shared" si="147"/>
        <v>27036.63636363636</v>
      </c>
      <c r="AO227" s="412">
        <f t="shared" si="148"/>
        <v>-143.36363636363967</v>
      </c>
      <c r="AP227" s="413">
        <f t="shared" si="149"/>
        <v>-5.3025692410635962E-3</v>
      </c>
      <c r="AQ227" s="192">
        <v>2354019158404</v>
      </c>
      <c r="AR227" s="192">
        <f>VLOOKUP(AQ:AQ,[1]MICHELIN!$B:$O,2,0)</f>
        <v>4985009689059</v>
      </c>
      <c r="AS227" s="192" t="str">
        <f>VLOOKUP(AQ:AQ,[1]MICHELIN!$B:$O,3,0)</f>
        <v>703900</v>
      </c>
      <c r="AT227" s="231" t="str">
        <f>VLOOKUP(AQ:AQ,[1]MICHELIN!$B:$O,4,0)</f>
        <v>Pilot Sport 4 S</v>
      </c>
      <c r="AU227" s="231" t="str">
        <f>VLOOKUP(AQ:AQ,[1]MICHELIN!$B:$O,5,0)</f>
        <v>235/40R19 96Y XL</v>
      </c>
      <c r="AV227" s="232" t="str">
        <f>VLOOKUP(AQ:AQ,[1]MICHELIN!$B:$O,6,0)</f>
        <v>235/40R19</v>
      </c>
      <c r="AW227" s="232">
        <f>VLOOKUP(AQ:AQ,[1]MICHELIN!$B:$O,7,0)</f>
        <v>63200</v>
      </c>
      <c r="AX227" s="233">
        <f>VLOOKUP(AQ:AQ,[1]MICHELIN!$B:$K,8,0)</f>
        <v>27180</v>
      </c>
      <c r="AY227" s="233">
        <f>VLOOKUP(AQ:AQ,[1]MICHELIN!$B:$K,9,0)</f>
        <v>17</v>
      </c>
      <c r="AZ227" s="233">
        <f>VLOOKUP(AQ:AQ,[1]MICHELIN!$B:$K,10,0)</f>
        <v>16</v>
      </c>
      <c r="BA227" s="233">
        <f>VLOOKUP(AQ:AQ,[1]MICHELIN!$B:$O,11,0)</f>
        <v>36100</v>
      </c>
      <c r="BB227" s="233">
        <f>VLOOKUP(AQ:AQ,[1]MICHELIN!$B:$O,12,0)</f>
        <v>31863.63636363636</v>
      </c>
      <c r="BC227" s="233">
        <f t="shared" si="141"/>
        <v>1050</v>
      </c>
      <c r="BD227" s="204" t="s">
        <v>3387</v>
      </c>
      <c r="BE227" s="192" t="s">
        <v>395</v>
      </c>
      <c r="BF227" s="133" t="str">
        <f>IFERROR(VLOOKUP(BE:BE,Q商品!B:E,4,0),"")</f>
        <v>2023年製 Pilot Sport 4 S 235/40ZR19 96Y XL サマータイヤ 最短当日発送</v>
      </c>
      <c r="BG227" s="133" t="str">
        <f>IFERROR(VLOOKUP(AQ:AQ,在庫!B:M,12,0),"")</f>
        <v>2023年製</v>
      </c>
      <c r="BH227" s="133">
        <f>IFERROR(VLOOKUP(AQ:AQ,在庫!B:L,10,0),"")</f>
        <v>4</v>
      </c>
      <c r="BI227" s="234">
        <f>VLOOKUP(AQ:AQ,[1]MICHELIN!$B:$AH,32,0)</f>
        <v>605763419</v>
      </c>
      <c r="BJ227" s="234">
        <f>VLOOKUP(AQ:AQ,[1]MICHELIN!$B:$AH,33,0)</f>
        <v>605763474</v>
      </c>
      <c r="BK227" s="191"/>
      <c r="BL227" s="191"/>
      <c r="BM227" s="191"/>
      <c r="BN227" s="191"/>
      <c r="BO227" s="191"/>
      <c r="BP227" s="191"/>
      <c r="BQ227" s="191"/>
      <c r="BR227" s="191"/>
      <c r="BS227" s="191"/>
      <c r="BT227" s="191"/>
      <c r="BU227" s="191"/>
      <c r="BV227" s="191"/>
      <c r="BW227" s="191"/>
      <c r="BX227" s="191"/>
    </row>
    <row r="228" spans="1:76" s="11" customFormat="1" ht="19.5" customHeight="1">
      <c r="A228" s="11">
        <f t="shared" si="131"/>
        <v>1</v>
      </c>
      <c r="B228" s="239">
        <f t="shared" si="132"/>
        <v>2453519158409</v>
      </c>
      <c r="C228" s="225">
        <f t="shared" si="133"/>
        <v>21</v>
      </c>
      <c r="D228" s="11" t="s">
        <v>5180</v>
      </c>
      <c r="E228" s="358" t="s">
        <v>632</v>
      </c>
      <c r="F228" s="158" t="s">
        <v>5925</v>
      </c>
      <c r="G228" s="132" t="str">
        <f t="shared" si="134"/>
        <v>19</v>
      </c>
      <c r="H228" s="225">
        <v>2</v>
      </c>
      <c r="I228" s="225">
        <f t="shared" si="135"/>
        <v>0</v>
      </c>
      <c r="J228" s="131"/>
      <c r="K228" s="132" t="s">
        <v>1751</v>
      </c>
      <c r="L228" s="132">
        <v>43</v>
      </c>
      <c r="M228" s="134" t="s">
        <v>1785</v>
      </c>
      <c r="N228" s="226" t="s">
        <v>3412</v>
      </c>
      <c r="O228" s="226" t="s">
        <v>1954</v>
      </c>
      <c r="P228" s="227">
        <v>37400</v>
      </c>
      <c r="Q228" s="228">
        <f t="shared" si="144"/>
        <v>33980.909090909088</v>
      </c>
      <c r="R228" s="143">
        <f t="shared" si="145"/>
        <v>0.10273148024291708</v>
      </c>
      <c r="S228" s="192">
        <v>1074476783</v>
      </c>
      <c r="T228" s="285" t="s">
        <v>6709</v>
      </c>
      <c r="U228" s="189">
        <f t="shared" si="136"/>
        <v>38770</v>
      </c>
      <c r="W228" s="229">
        <v>38770</v>
      </c>
      <c r="X228" s="135">
        <f t="shared" si="137"/>
        <v>30490</v>
      </c>
      <c r="Y228" s="230">
        <f t="shared" si="138"/>
        <v>35226.363636363632</v>
      </c>
      <c r="Z228" s="141">
        <f t="shared" si="139"/>
        <v>0.14747252747252748</v>
      </c>
      <c r="AA228" s="136">
        <f t="shared" si="140"/>
        <v>0.13445508271181181</v>
      </c>
      <c r="AB228" s="144" t="s">
        <v>14114</v>
      </c>
      <c r="AC228" s="144"/>
      <c r="AD228" s="184">
        <f t="shared" si="142"/>
        <v>38009</v>
      </c>
      <c r="AE228" s="182">
        <f t="shared" si="143"/>
        <v>41768</v>
      </c>
      <c r="AF228" s="128">
        <f t="shared" si="150"/>
        <v>3759.12</v>
      </c>
      <c r="AG228" s="129">
        <f t="shared" si="151"/>
        <v>761.11999999999989</v>
      </c>
      <c r="AH228" s="130">
        <f t="shared" si="152"/>
        <v>1.8222562727446847E-2</v>
      </c>
      <c r="AI228" s="137">
        <f t="shared" si="153"/>
        <v>2998</v>
      </c>
      <c r="AJ228" s="138">
        <f t="shared" si="154"/>
        <v>7.1777437272553146E-2</v>
      </c>
      <c r="AK228" s="138">
        <f t="shared" si="155"/>
        <v>0.11623251998436496</v>
      </c>
      <c r="AM228" s="11">
        <f t="shared" si="146"/>
        <v>33832.199999999997</v>
      </c>
      <c r="AN228" s="412">
        <f t="shared" si="147"/>
        <v>30737.45454545454</v>
      </c>
      <c r="AO228" s="412">
        <f t="shared" si="148"/>
        <v>247.45454545454049</v>
      </c>
      <c r="AP228" s="413">
        <f t="shared" si="149"/>
        <v>8.0505867878097968E-3</v>
      </c>
      <c r="AQ228" s="192">
        <v>2453519158409</v>
      </c>
      <c r="AR228" s="192">
        <f>VLOOKUP(AQ:AQ,[1]MICHELIN!$B:$O,2,0)</f>
        <v>4985009689066</v>
      </c>
      <c r="AS228" s="192" t="str">
        <f>VLOOKUP(AQ:AQ,[1]MICHELIN!$B:$O,3,0)</f>
        <v>703910</v>
      </c>
      <c r="AT228" s="231" t="str">
        <f>VLOOKUP(AQ:AQ,[1]MICHELIN!$B:$O,4,0)</f>
        <v>Pilot Sport 4 S</v>
      </c>
      <c r="AU228" s="231" t="str">
        <f>VLOOKUP(AQ:AQ,[1]MICHELIN!$B:$O,5,0)</f>
        <v>245/35R19 93Y XL</v>
      </c>
      <c r="AV228" s="232" t="str">
        <f>VLOOKUP(AQ:AQ,[1]MICHELIN!$B:$O,6,0)</f>
        <v>245/35R19</v>
      </c>
      <c r="AW228" s="232">
        <f>VLOOKUP(AQ:AQ,[1]MICHELIN!$B:$O,7,0)</f>
        <v>70900</v>
      </c>
      <c r="AX228" s="233">
        <f>VLOOKUP(AQ:AQ,[1]MICHELIN!$B:$K,8,0)</f>
        <v>30490</v>
      </c>
      <c r="AY228" s="233">
        <f>VLOOKUP(AQ:AQ,[1]MICHELIN!$B:$K,9,0)</f>
        <v>21</v>
      </c>
      <c r="AZ228" s="233">
        <f>VLOOKUP(AQ:AQ,[1]MICHELIN!$B:$K,10,0)</f>
        <v>0</v>
      </c>
      <c r="BA228" s="233">
        <f>VLOOKUP(AQ:AQ,[1]MICHELIN!$B:$O,11,0)</f>
        <v>42200</v>
      </c>
      <c r="BB228" s="233">
        <f>VLOOKUP(AQ:AQ,[1]MICHELIN!$B:$O,12,0)</f>
        <v>37409.090909090904</v>
      </c>
      <c r="BC228" s="233">
        <f t="shared" si="141"/>
        <v>1050</v>
      </c>
      <c r="BD228" s="204" t="s">
        <v>3387</v>
      </c>
      <c r="BE228" s="192" t="s">
        <v>417</v>
      </c>
      <c r="BF228" s="133" t="str">
        <f>IFERROR(VLOOKUP(BE:BE,Q商品!B:E,4,0),"")</f>
        <v>2023年製 Pilot Sport 4 S 245/35ZR19 93Y XL サマータイヤ 最短当日発送</v>
      </c>
      <c r="BG228" s="133" t="str">
        <f>IFERROR(VLOOKUP(AQ:AQ,在庫!B:M,12,0),"")</f>
        <v>2022年製</v>
      </c>
      <c r="BH228" s="133">
        <f>IFERROR(VLOOKUP(AQ:AQ,在庫!B:L,10,0),"")</f>
        <v>2</v>
      </c>
      <c r="BI228" s="234">
        <f>VLOOKUP(AQ:AQ,[1]MICHELIN!$B:$AH,32,0)</f>
        <v>605763421</v>
      </c>
      <c r="BJ228" s="234">
        <f>VLOOKUP(AQ:AQ,[1]MICHELIN!$B:$AH,33,0)</f>
        <v>605763476</v>
      </c>
      <c r="BK228" s="191"/>
      <c r="BL228" s="191"/>
      <c r="BM228" s="191"/>
      <c r="BN228" s="191"/>
      <c r="BO228" s="191"/>
      <c r="BP228" s="191"/>
      <c r="BQ228" s="191"/>
      <c r="BR228" s="191"/>
      <c r="BS228" s="191"/>
      <c r="BT228" s="191"/>
      <c r="BU228" s="191"/>
      <c r="BV228" s="191"/>
      <c r="BW228" s="191"/>
      <c r="BX228" s="191"/>
    </row>
    <row r="229" spans="1:76" s="11" customFormat="1" ht="19.5" customHeight="1">
      <c r="A229" s="11">
        <f t="shared" si="131"/>
        <v>2</v>
      </c>
      <c r="B229" s="239">
        <f t="shared" si="132"/>
        <v>2453520159884</v>
      </c>
      <c r="C229" s="225">
        <f t="shared" si="133"/>
        <v>0</v>
      </c>
      <c r="D229" s="11" t="s">
        <v>5180</v>
      </c>
      <c r="E229" s="358" t="s">
        <v>633</v>
      </c>
      <c r="F229" s="158" t="s">
        <v>7126</v>
      </c>
      <c r="G229" s="132" t="str">
        <f t="shared" si="134"/>
        <v>20</v>
      </c>
      <c r="H229" s="225">
        <v>0</v>
      </c>
      <c r="I229" s="225">
        <f t="shared" si="135"/>
        <v>0</v>
      </c>
      <c r="J229" s="131"/>
      <c r="K229" s="132" t="s">
        <v>1751</v>
      </c>
      <c r="L229" s="324">
        <v>44</v>
      </c>
      <c r="M229" s="134" t="s">
        <v>1785</v>
      </c>
      <c r="N229" s="226" t="s">
        <v>7440</v>
      </c>
      <c r="O229" s="226" t="s">
        <v>1954</v>
      </c>
      <c r="P229" s="227">
        <v>46500</v>
      </c>
      <c r="Q229" s="228">
        <f t="shared" si="144"/>
        <v>42272.727272727272</v>
      </c>
      <c r="R229" s="143">
        <f t="shared" si="145"/>
        <v>0.47110107526881717</v>
      </c>
      <c r="S229" s="192">
        <v>1074475951</v>
      </c>
      <c r="T229" s="285" t="s">
        <v>6711</v>
      </c>
      <c r="U229" s="189">
        <f t="shared" si="136"/>
        <v>46500</v>
      </c>
      <c r="W229" s="229">
        <v>46500</v>
      </c>
      <c r="X229" s="135">
        <f t="shared" si="137"/>
        <v>22358</v>
      </c>
      <c r="Y229" s="230">
        <f t="shared" si="138"/>
        <v>42272.727272727272</v>
      </c>
      <c r="Z229" s="141">
        <f t="shared" si="139"/>
        <v>0.10101098901098893</v>
      </c>
      <c r="AA229" s="136">
        <f t="shared" si="140"/>
        <v>0.47110107526881717</v>
      </c>
      <c r="AB229" s="144" t="s">
        <v>14051</v>
      </c>
      <c r="AC229" s="144"/>
      <c r="AD229" s="184">
        <f t="shared" si="142"/>
        <v>45588</v>
      </c>
      <c r="AE229" s="182">
        <f t="shared" si="143"/>
        <v>50096</v>
      </c>
      <c r="AF229" s="128">
        <f t="shared" si="150"/>
        <v>4508.6399999999994</v>
      </c>
      <c r="AG229" s="129">
        <f t="shared" si="151"/>
        <v>912.63999999999942</v>
      </c>
      <c r="AH229" s="130">
        <f t="shared" si="152"/>
        <v>1.8217821782178206E-2</v>
      </c>
      <c r="AI229" s="137">
        <f t="shared" si="153"/>
        <v>3596</v>
      </c>
      <c r="AJ229" s="138">
        <f t="shared" si="154"/>
        <v>7.1782178217821777E-2</v>
      </c>
      <c r="AK229" s="138">
        <f t="shared" si="155"/>
        <v>0.45288325348663894</v>
      </c>
      <c r="AM229" s="11">
        <f t="shared" si="146"/>
        <v>40578.400000000001</v>
      </c>
      <c r="AN229" s="412">
        <f t="shared" si="147"/>
        <v>36889.454545454544</v>
      </c>
      <c r="AO229" s="412">
        <f t="shared" si="148"/>
        <v>14531.454545454544</v>
      </c>
      <c r="AP229" s="413">
        <f t="shared" si="149"/>
        <v>0.39391893223981228</v>
      </c>
      <c r="AQ229" s="192">
        <v>2453520159884</v>
      </c>
      <c r="AR229" s="192">
        <f>VLOOKUP(AQ:AQ,[1]MICHELIN!$B:$O,2,0)</f>
        <v>4985009689387</v>
      </c>
      <c r="AS229" s="192" t="str">
        <f>VLOOKUP(AQ:AQ,[1]MICHELIN!$B:$O,3,0)</f>
        <v/>
      </c>
      <c r="AT229" s="231" t="str">
        <f>VLOOKUP(AQ:AQ,[1]MICHELIN!$B:$O,4,0)</f>
        <v>Pilot Sport 4 S（並行）</v>
      </c>
      <c r="AU229" s="231" t="str">
        <f>VLOOKUP(AQ:AQ,[1]MICHELIN!$B:$O,5,0)</f>
        <v>245/35R20 95Y XL MO</v>
      </c>
      <c r="AV229" s="232" t="str">
        <f>VLOOKUP(AQ:AQ,[1]MICHELIN!$B:$O,6,0)</f>
        <v>245/35R20</v>
      </c>
      <c r="AW229" s="232" t="str">
        <f>VLOOKUP(AQ:AQ,[1]MICHELIN!$B:$O,7,0)</f>
        <v/>
      </c>
      <c r="AX229" s="233">
        <f>VLOOKUP(AQ:AQ,[1]MICHELIN!$B:$K,8,0)</f>
        <v>22358</v>
      </c>
      <c r="AY229" s="233">
        <f>VLOOKUP(AQ:AQ,[1]MICHELIN!$B:$K,9,0)</f>
        <v>0</v>
      </c>
      <c r="AZ229" s="233">
        <f>VLOOKUP(AQ:AQ,[1]MICHELIN!$B:$K,10,0)</f>
        <v>0</v>
      </c>
      <c r="BA229" s="233">
        <f>VLOOKUP(AQ:AQ,[1]MICHELIN!$B:$O,11,0)</f>
        <v>36480</v>
      </c>
      <c r="BB229" s="233">
        <f>VLOOKUP(AQ:AQ,[1]MICHELIN!$B:$O,12,0)</f>
        <v>32209.090909090908</v>
      </c>
      <c r="BC229" s="233">
        <f t="shared" si="141"/>
        <v>1050</v>
      </c>
      <c r="BD229" s="204" t="s">
        <v>3388</v>
      </c>
      <c r="BE229" s="192" t="s">
        <v>492</v>
      </c>
      <c r="BF229" s="133" t="str">
        <f>IFERROR(VLOOKUP(BE:BE,Q商品!B:E,4,0),"")</f>
        <v>2020年製 Pilot Sport 4 S 245/35ZR20 95Y XL MO サマータイヤ 最短当日発送</v>
      </c>
      <c r="BG229" s="133" t="str">
        <f>IFERROR(VLOOKUP(AQ:AQ,在庫!B:M,12,0),"")</f>
        <v/>
      </c>
      <c r="BH229" s="133" t="str">
        <f>IFERROR(VLOOKUP(AQ:AQ,在庫!B:L,10,0),"")</f>
        <v/>
      </c>
      <c r="BI229" s="234" t="str">
        <f>VLOOKUP(AQ:AQ,[1]MICHELIN!$B:$AH,32,0)</f>
        <v/>
      </c>
      <c r="BJ229" s="234" t="str">
        <f>VLOOKUP(AQ:AQ,[1]MICHELIN!$B:$AH,33,0)</f>
        <v/>
      </c>
      <c r="BK229" s="191"/>
      <c r="BL229" s="191"/>
      <c r="BM229" s="191"/>
      <c r="BN229" s="191"/>
      <c r="BO229" s="191"/>
      <c r="BP229" s="191"/>
      <c r="BQ229" s="191"/>
      <c r="BR229" s="191"/>
      <c r="BS229" s="191"/>
      <c r="BT229" s="191"/>
      <c r="BU229" s="191"/>
      <c r="BV229" s="191"/>
      <c r="BW229" s="191"/>
      <c r="BX229" s="191"/>
    </row>
    <row r="230" spans="1:76" s="11" customFormat="1" ht="19.5" customHeight="1">
      <c r="A230" s="11">
        <f t="shared" si="131"/>
        <v>2</v>
      </c>
      <c r="B230" s="239">
        <f t="shared" si="132"/>
        <v>2453520159877</v>
      </c>
      <c r="C230" s="225">
        <f t="shared" si="133"/>
        <v>2</v>
      </c>
      <c r="D230" s="11" t="s">
        <v>4059</v>
      </c>
      <c r="E230" s="11" t="s">
        <v>633</v>
      </c>
      <c r="F230" s="158" t="s">
        <v>7126</v>
      </c>
      <c r="G230" s="132" t="str">
        <f t="shared" si="134"/>
        <v>20</v>
      </c>
      <c r="H230" s="225">
        <v>30</v>
      </c>
      <c r="I230" s="225">
        <f t="shared" si="135"/>
        <v>30</v>
      </c>
      <c r="J230" s="131"/>
      <c r="K230" s="132" t="s">
        <v>1751</v>
      </c>
      <c r="L230" s="324">
        <v>44</v>
      </c>
      <c r="M230" s="134" t="s">
        <v>3422</v>
      </c>
      <c r="N230" s="226" t="s">
        <v>7489</v>
      </c>
      <c r="O230" s="226">
        <v>0</v>
      </c>
      <c r="P230" s="227">
        <v>46500</v>
      </c>
      <c r="Q230" s="228">
        <f t="shared" si="144"/>
        <v>42270.909090909088</v>
      </c>
      <c r="R230" s="143">
        <f t="shared" si="145"/>
        <v>0.23098412834960638</v>
      </c>
      <c r="S230" s="192">
        <v>1074476199</v>
      </c>
      <c r="T230" s="285" t="s">
        <v>6710</v>
      </c>
      <c r="U230" s="189">
        <f t="shared" si="136"/>
        <v>46500</v>
      </c>
      <c r="W230" s="229">
        <v>46500</v>
      </c>
      <c r="X230" s="135">
        <f t="shared" si="137"/>
        <v>32507</v>
      </c>
      <c r="Y230" s="230">
        <f t="shared" si="138"/>
        <v>42270.909090909088</v>
      </c>
      <c r="Z230" s="141">
        <f t="shared" si="139"/>
        <v>7.7333333333333254E-2</v>
      </c>
      <c r="AA230" s="136">
        <f t="shared" si="140"/>
        <v>0.23098412834960638</v>
      </c>
      <c r="AB230" s="309" t="s">
        <v>14050</v>
      </c>
      <c r="AC230" s="144"/>
      <c r="AD230" s="184">
        <f t="shared" si="142"/>
        <v>45588</v>
      </c>
      <c r="AE230" s="182">
        <f t="shared" si="143"/>
        <v>50096</v>
      </c>
      <c r="AF230" s="128">
        <f t="shared" si="150"/>
        <v>4508.6399999999994</v>
      </c>
      <c r="AG230" s="129">
        <f t="shared" si="151"/>
        <v>912.63999999999942</v>
      </c>
      <c r="AH230" s="130">
        <f t="shared" si="152"/>
        <v>1.8217821782178206E-2</v>
      </c>
      <c r="AI230" s="137">
        <f t="shared" si="153"/>
        <v>3596</v>
      </c>
      <c r="AJ230" s="138">
        <f t="shared" si="154"/>
        <v>7.1782178217821777E-2</v>
      </c>
      <c r="AK230" s="138">
        <f t="shared" si="155"/>
        <v>0.21276630656742818</v>
      </c>
      <c r="AL230" s="11" t="s">
        <v>13397</v>
      </c>
      <c r="AM230" s="11">
        <f t="shared" si="146"/>
        <v>40578.400000000001</v>
      </c>
      <c r="AN230" s="412">
        <f t="shared" si="147"/>
        <v>36887.63636363636</v>
      </c>
      <c r="AO230" s="412">
        <f t="shared" si="148"/>
        <v>4380.6363636363603</v>
      </c>
      <c r="AP230" s="413">
        <f t="shared" si="149"/>
        <v>0.11875622282903354</v>
      </c>
      <c r="AQ230" s="192">
        <v>2453520159877</v>
      </c>
      <c r="AR230" s="192">
        <f>VLOOKUP(AQ:AQ,[1]MICHELIN!$B:$O,2,0)</f>
        <v>4985009689189</v>
      </c>
      <c r="AS230" s="192" t="str">
        <f>VLOOKUP(AQ:AQ,[1]MICHELIN!$B:$O,3,0)</f>
        <v/>
      </c>
      <c r="AT230" s="231" t="str">
        <f>VLOOKUP(AQ:AQ,[1]MICHELIN!$B:$O,4,0)</f>
        <v>Pilot Sport 4 S（並行）</v>
      </c>
      <c r="AU230" s="231" t="str">
        <f>VLOOKUP(AQ:AQ,[1]MICHELIN!$B:$O,5,0)</f>
        <v>245/35R20 95Y XL</v>
      </c>
      <c r="AV230" s="232" t="str">
        <f>VLOOKUP(AQ:AQ,[1]MICHELIN!$B:$O,6,0)</f>
        <v>245/35R20</v>
      </c>
      <c r="AW230" s="232" t="str">
        <f>VLOOKUP(AQ:AQ,[1]MICHELIN!$B:$O,7,0)</f>
        <v/>
      </c>
      <c r="AX230" s="233">
        <f>VLOOKUP(AQ:AQ,[1]MICHELIN!$B:$K,8,0)</f>
        <v>32507</v>
      </c>
      <c r="AY230" s="233">
        <f>VLOOKUP(AQ:AQ,[1]MICHELIN!$B:$K,9,0)</f>
        <v>2</v>
      </c>
      <c r="AZ230" s="233">
        <f>VLOOKUP(AQ:AQ,[1]MICHELIN!$B:$K,10,0)</f>
        <v>30</v>
      </c>
      <c r="BA230" s="233">
        <f>VLOOKUP(AQ:AQ,[1]MICHELIN!$B:$O,11,0)</f>
        <v>43980</v>
      </c>
      <c r="BB230" s="233">
        <f>VLOOKUP(AQ:AQ,[1]MICHELIN!$B:$O,12,0)</f>
        <v>39027.272727272721</v>
      </c>
      <c r="BC230" s="233">
        <f t="shared" si="141"/>
        <v>1050.0000000000073</v>
      </c>
      <c r="BD230" s="204" t="s">
        <v>3388</v>
      </c>
      <c r="BE230" s="195" t="s">
        <v>429</v>
      </c>
      <c r="BF230" s="133" t="str">
        <f>IFERROR(VLOOKUP(BE:BE,Q商品!B:E,4,0),"")</f>
        <v>2023年製 Pilot Sport 4 S 245/35ZR20 95Y XL サマータイヤ 最短当日発送</v>
      </c>
      <c r="BG230" s="133" t="str">
        <f>IFERROR(VLOOKUP(AQ:AQ,在庫!B:M,12,0),"")</f>
        <v>2022年製</v>
      </c>
      <c r="BH230" s="133">
        <f>IFERROR(VLOOKUP(AQ:AQ,在庫!B:L,10,0),"")</f>
        <v>2</v>
      </c>
      <c r="BI230" s="234" t="str">
        <f>VLOOKUP(AQ:AQ,[1]MICHELIN!$B:$AH,32,0)</f>
        <v/>
      </c>
      <c r="BJ230" s="234" t="str">
        <f>VLOOKUP(AQ:AQ,[1]MICHELIN!$B:$AH,33,0)</f>
        <v/>
      </c>
      <c r="BK230" s="191"/>
      <c r="BL230" s="191"/>
      <c r="BM230" s="191"/>
      <c r="BN230" s="191"/>
      <c r="BO230" s="191"/>
      <c r="BP230" s="191"/>
      <c r="BQ230" s="191"/>
      <c r="BR230" s="191"/>
      <c r="BS230" s="191"/>
      <c r="BT230" s="191"/>
      <c r="BU230" s="191"/>
      <c r="BV230" s="191"/>
      <c r="BW230" s="191"/>
      <c r="BX230" s="191"/>
    </row>
    <row r="231" spans="1:76" s="11" customFormat="1" ht="19.5" customHeight="1">
      <c r="A231" s="11">
        <f t="shared" si="131"/>
        <v>1</v>
      </c>
      <c r="B231" s="239">
        <f t="shared" si="132"/>
        <v>2454019158401</v>
      </c>
      <c r="C231" s="225">
        <f t="shared" si="133"/>
        <v>10</v>
      </c>
      <c r="D231" s="11" t="s">
        <v>4059</v>
      </c>
      <c r="E231" s="358" t="s">
        <v>634</v>
      </c>
      <c r="F231" s="158" t="s">
        <v>5926</v>
      </c>
      <c r="G231" s="132" t="str">
        <f t="shared" si="134"/>
        <v>19</v>
      </c>
      <c r="H231" s="225">
        <v>2</v>
      </c>
      <c r="I231" s="225">
        <f t="shared" si="135"/>
        <v>2</v>
      </c>
      <c r="J231" s="131"/>
      <c r="K231" s="132" t="s">
        <v>1751</v>
      </c>
      <c r="L231" s="132">
        <v>45</v>
      </c>
      <c r="M231" s="134" t="s">
        <v>5963</v>
      </c>
      <c r="N231" s="226">
        <v>43440</v>
      </c>
      <c r="O231" s="226">
        <v>0</v>
      </c>
      <c r="P231" s="227">
        <v>43440</v>
      </c>
      <c r="Q231" s="228">
        <f t="shared" si="144"/>
        <v>39481.818181818177</v>
      </c>
      <c r="R231" s="143">
        <f t="shared" si="145"/>
        <v>0.27561593368639181</v>
      </c>
      <c r="S231" s="192">
        <v>1074476479</v>
      </c>
      <c r="T231" s="285" t="s">
        <v>6712</v>
      </c>
      <c r="U231" s="189">
        <f t="shared" si="136"/>
        <v>43440</v>
      </c>
      <c r="W231" s="229">
        <v>43440</v>
      </c>
      <c r="X231" s="135">
        <f t="shared" si="137"/>
        <v>28600</v>
      </c>
      <c r="Y231" s="230">
        <f t="shared" si="138"/>
        <v>39481.818181818177</v>
      </c>
      <c r="Z231" s="141">
        <f t="shared" si="139"/>
        <v>7.7348066298342566E-2</v>
      </c>
      <c r="AA231" s="136">
        <f t="shared" si="140"/>
        <v>0.27561593368639181</v>
      </c>
      <c r="AB231" s="144" t="s">
        <v>14049</v>
      </c>
      <c r="AC231" s="144"/>
      <c r="AD231" s="184">
        <f t="shared" si="142"/>
        <v>42588</v>
      </c>
      <c r="AE231" s="182">
        <f t="shared" si="143"/>
        <v>46800</v>
      </c>
      <c r="AF231" s="128">
        <f t="shared" si="150"/>
        <v>4212</v>
      </c>
      <c r="AG231" s="129">
        <f t="shared" si="151"/>
        <v>852</v>
      </c>
      <c r="AH231" s="130">
        <f t="shared" si="152"/>
        <v>1.8205128205128204E-2</v>
      </c>
      <c r="AI231" s="137">
        <f t="shared" si="153"/>
        <v>3360</v>
      </c>
      <c r="AJ231" s="138">
        <f t="shared" si="154"/>
        <v>7.179487179487179E-2</v>
      </c>
      <c r="AK231" s="138">
        <f t="shared" si="155"/>
        <v>0.2574108054812636</v>
      </c>
      <c r="AL231" s="11" t="s">
        <v>13397</v>
      </c>
      <c r="AM231" s="11">
        <f t="shared" si="146"/>
        <v>37908</v>
      </c>
      <c r="AN231" s="412">
        <f t="shared" si="147"/>
        <v>34452.727272727272</v>
      </c>
      <c r="AO231" s="412">
        <f t="shared" si="148"/>
        <v>5852.7272727272721</v>
      </c>
      <c r="AP231" s="413">
        <f t="shared" si="149"/>
        <v>0.16987703836614068</v>
      </c>
      <c r="AQ231" s="192">
        <v>2454019158401</v>
      </c>
      <c r="AR231" s="192">
        <f>VLOOKUP(AQ:AQ,[1]MICHELIN!$B:$O,2,0)</f>
        <v>4985009689301</v>
      </c>
      <c r="AS231" s="192" t="str">
        <f>VLOOKUP(AQ:AQ,[1]MICHELIN!$B:$O,3,0)</f>
        <v>704280</v>
      </c>
      <c r="AT231" s="231" t="str">
        <f>VLOOKUP(AQ:AQ,[1]MICHELIN!$B:$O,4,0)</f>
        <v>Pilot Sport 4 S</v>
      </c>
      <c r="AU231" s="231" t="str">
        <f>VLOOKUP(AQ:AQ,[1]MICHELIN!$B:$O,5,0)</f>
        <v>245/40R19 98Y XL</v>
      </c>
      <c r="AV231" s="232" t="str">
        <f>VLOOKUP(AQ:AQ,[1]MICHELIN!$B:$O,6,0)</f>
        <v>245/40R19</v>
      </c>
      <c r="AW231" s="232">
        <f>VLOOKUP(AQ:AQ,[1]MICHELIN!$B:$O,7,0)</f>
        <v>66500</v>
      </c>
      <c r="AX231" s="233">
        <f>VLOOKUP(AQ:AQ,[1]MICHELIN!$B:$K,8,0)</f>
        <v>28600</v>
      </c>
      <c r="AY231" s="233">
        <f>VLOOKUP(AQ:AQ,[1]MICHELIN!$B:$K,9,0)</f>
        <v>10</v>
      </c>
      <c r="AZ231" s="233">
        <f>VLOOKUP(AQ:AQ,[1]MICHELIN!$B:$K,10,0)</f>
        <v>2</v>
      </c>
      <c r="BA231" s="233">
        <f>VLOOKUP(AQ:AQ,[1]MICHELIN!$B:$O,11,0)</f>
        <v>38060</v>
      </c>
      <c r="BB231" s="233">
        <f>VLOOKUP(AQ:AQ,[1]MICHELIN!$B:$O,12,0)</f>
        <v>33645.454545454544</v>
      </c>
      <c r="BC231" s="233">
        <f t="shared" si="141"/>
        <v>1050</v>
      </c>
      <c r="BD231" s="204" t="s">
        <v>3387</v>
      </c>
      <c r="BE231" s="195" t="s">
        <v>411</v>
      </c>
      <c r="BF231" s="133" t="str">
        <f>IFERROR(VLOOKUP(BE:BE,Q商品!B:E,4,0),"")</f>
        <v>2023年製 Pilot Sport 4 S 245/40ZR19 98Y XL サマータイヤ 最短当日発送</v>
      </c>
      <c r="BG231" s="133" t="str">
        <f>IFERROR(VLOOKUP(AQ:AQ,在庫!B:M,12,0),"")</f>
        <v>2023年製</v>
      </c>
      <c r="BH231" s="133">
        <f>IFERROR(VLOOKUP(AQ:AQ,在庫!B:L,10,0),"")</f>
        <v>1</v>
      </c>
      <c r="BI231" s="234">
        <f>VLOOKUP(AQ:AQ,[1]MICHELIN!$B:$AH,32,0)</f>
        <v>605763416</v>
      </c>
      <c r="BJ231" s="234">
        <f>VLOOKUP(AQ:AQ,[1]MICHELIN!$B:$AH,33,0)</f>
        <v>605763471</v>
      </c>
      <c r="BK231" s="191"/>
      <c r="BL231" s="191"/>
      <c r="BM231" s="191"/>
      <c r="BN231" s="191"/>
      <c r="BO231" s="191"/>
      <c r="BP231" s="191"/>
      <c r="BQ231" s="191"/>
      <c r="BR231" s="191"/>
      <c r="BS231" s="191"/>
      <c r="BT231" s="191"/>
      <c r="BU231" s="191"/>
      <c r="BV231" s="191"/>
      <c r="BW231" s="191"/>
      <c r="BX231" s="191"/>
    </row>
    <row r="232" spans="1:76" s="11" customFormat="1" ht="19.5" customHeight="1">
      <c r="A232" s="11">
        <f t="shared" si="131"/>
        <v>1</v>
      </c>
      <c r="B232" s="239">
        <f t="shared" si="132"/>
        <v>2454020158407</v>
      </c>
      <c r="C232" s="225">
        <f t="shared" si="133"/>
        <v>12</v>
      </c>
      <c r="D232" s="11" t="s">
        <v>4059</v>
      </c>
      <c r="E232" s="358" t="s">
        <v>939</v>
      </c>
      <c r="F232" s="158" t="s">
        <v>6256</v>
      </c>
      <c r="G232" s="132" t="str">
        <f t="shared" si="134"/>
        <v>20</v>
      </c>
      <c r="H232" s="225">
        <v>0</v>
      </c>
      <c r="I232" s="225">
        <f t="shared" si="135"/>
        <v>0</v>
      </c>
      <c r="J232" s="131"/>
      <c r="K232" s="132" t="s">
        <v>1751</v>
      </c>
      <c r="L232" s="132">
        <v>46</v>
      </c>
      <c r="M232" s="134" t="s">
        <v>3422</v>
      </c>
      <c r="N232" s="226">
        <v>40434</v>
      </c>
      <c r="O232" s="226">
        <v>0</v>
      </c>
      <c r="P232" s="227">
        <v>40434</v>
      </c>
      <c r="Q232" s="228">
        <f t="shared" si="144"/>
        <v>36747.272727272728</v>
      </c>
      <c r="R232" s="143">
        <f t="shared" si="145"/>
        <v>0.11748552768294494</v>
      </c>
      <c r="S232" s="192">
        <v>1074476326</v>
      </c>
      <c r="T232" s="285" t="s">
        <v>7441</v>
      </c>
      <c r="U232" s="189">
        <f t="shared" si="136"/>
        <v>40434</v>
      </c>
      <c r="W232" s="229">
        <v>40434</v>
      </c>
      <c r="X232" s="135">
        <f t="shared" si="137"/>
        <v>32430</v>
      </c>
      <c r="Y232" s="230">
        <f t="shared" si="138"/>
        <v>36747.272727272728</v>
      </c>
      <c r="Z232" s="141">
        <f t="shared" si="139"/>
        <v>7.733590542612645E-2</v>
      </c>
      <c r="AA232" s="136">
        <f t="shared" si="140"/>
        <v>0.11748552768294494</v>
      </c>
      <c r="AB232" s="144" t="s">
        <v>14049</v>
      </c>
      <c r="AC232" s="144"/>
      <c r="AD232" s="184">
        <f t="shared" si="142"/>
        <v>39641</v>
      </c>
      <c r="AE232" s="182">
        <f t="shared" si="143"/>
        <v>43561</v>
      </c>
      <c r="AF232" s="128">
        <f t="shared" si="150"/>
        <v>3920.49</v>
      </c>
      <c r="AG232" s="129">
        <f t="shared" si="151"/>
        <v>793.48999999999978</v>
      </c>
      <c r="AH232" s="130">
        <f t="shared" si="152"/>
        <v>1.8215605702348425E-2</v>
      </c>
      <c r="AI232" s="137">
        <f t="shared" si="153"/>
        <v>3127</v>
      </c>
      <c r="AJ232" s="138">
        <f t="shared" si="154"/>
        <v>7.1784394297651571E-2</v>
      </c>
      <c r="AK232" s="138">
        <f t="shared" si="155"/>
        <v>9.9269921980596518E-2</v>
      </c>
      <c r="AM232" s="11">
        <f t="shared" si="146"/>
        <v>35284.9</v>
      </c>
      <c r="AN232" s="412">
        <f t="shared" si="147"/>
        <v>32066.272727272724</v>
      </c>
      <c r="AO232" s="412">
        <f t="shared" si="148"/>
        <v>-363.7272727272757</v>
      </c>
      <c r="AP232" s="413">
        <f t="shared" si="149"/>
        <v>-1.1342985691565007E-2</v>
      </c>
      <c r="AQ232" s="192">
        <v>2454020158407</v>
      </c>
      <c r="AR232" s="192">
        <f>VLOOKUP(AQ:AQ,[1]MICHELIN!$B:$O,2,0)</f>
        <v>4985009689196</v>
      </c>
      <c r="AS232" s="192" t="str">
        <f>VLOOKUP(AQ:AQ,[1]MICHELIN!$B:$O,3,0)</f>
        <v>704170</v>
      </c>
      <c r="AT232" s="231" t="str">
        <f>VLOOKUP(AQ:AQ,[1]MICHELIN!$B:$O,4,0)</f>
        <v>Pilot Sport 4 S</v>
      </c>
      <c r="AU232" s="231" t="str">
        <f>VLOOKUP(AQ:AQ,[1]MICHELIN!$B:$O,5,0)</f>
        <v>245/40R20 99Y XL</v>
      </c>
      <c r="AV232" s="232" t="str">
        <f>VLOOKUP(AQ:AQ,[1]MICHELIN!$B:$O,6,0)</f>
        <v>245/40R20</v>
      </c>
      <c r="AW232" s="232">
        <f>VLOOKUP(AQ:AQ,[1]MICHELIN!$B:$O,7,0)</f>
        <v>75400</v>
      </c>
      <c r="AX232" s="233">
        <f>VLOOKUP(AQ:AQ,[1]MICHELIN!$B:$K,8,0)</f>
        <v>32430</v>
      </c>
      <c r="AY232" s="233">
        <f>VLOOKUP(AQ:AQ,[1]MICHELIN!$B:$K,9,0)</f>
        <v>12</v>
      </c>
      <c r="AZ232" s="233">
        <f>VLOOKUP(AQ:AQ,[1]MICHELIN!$B:$K,10,0)</f>
        <v>0</v>
      </c>
      <c r="BA232" s="233">
        <f>VLOOKUP(AQ:AQ,[1]MICHELIN!$B:$O,11,0)</f>
        <v>43480</v>
      </c>
      <c r="BB232" s="233">
        <f>VLOOKUP(AQ:AQ,[1]MICHELIN!$B:$O,12,0)</f>
        <v>38572.727272727272</v>
      </c>
      <c r="BC232" s="233">
        <f t="shared" si="141"/>
        <v>1050</v>
      </c>
      <c r="BD232" s="204" t="s">
        <v>3387</v>
      </c>
      <c r="BE232" s="192" t="s">
        <v>474</v>
      </c>
      <c r="BF232" s="133" t="str">
        <f>IFERROR(VLOOKUP(BE:BE,Q商品!B:E,4,0),"")</f>
        <v>2023年製 Pilot Sport 4 S 245/40ZR20 99Y XL サマータイヤ 最短当日発送</v>
      </c>
      <c r="BG232" s="133" t="str">
        <f>IFERROR(VLOOKUP(AQ:AQ,在庫!B:M,12,0),"")</f>
        <v/>
      </c>
      <c r="BH232" s="133" t="str">
        <f>IFERROR(VLOOKUP(AQ:AQ,在庫!B:L,10,0),"")</f>
        <v/>
      </c>
      <c r="BI232" s="234">
        <f>VLOOKUP(AQ:AQ,[1]MICHELIN!$B:$AH,32,0)</f>
        <v>605775417</v>
      </c>
      <c r="BJ232" s="234">
        <f>VLOOKUP(AQ:AQ,[1]MICHELIN!$B:$AH,33,0)</f>
        <v>605775107</v>
      </c>
      <c r="BK232" s="191"/>
      <c r="BL232" s="191"/>
      <c r="BM232" s="191"/>
      <c r="BN232" s="191"/>
      <c r="BO232" s="191"/>
      <c r="BP232" s="191"/>
      <c r="BQ232" s="191"/>
      <c r="BR232" s="191"/>
      <c r="BS232" s="191"/>
      <c r="BT232" s="191"/>
      <c r="BU232" s="191"/>
      <c r="BV232" s="191"/>
      <c r="BW232" s="191"/>
      <c r="BX232" s="191"/>
    </row>
    <row r="233" spans="1:76" s="11" customFormat="1" ht="19.5" customHeight="1">
      <c r="A233" s="11">
        <f t="shared" si="131"/>
        <v>1</v>
      </c>
      <c r="B233" s="239">
        <f t="shared" si="132"/>
        <v>2553019159873</v>
      </c>
      <c r="C233" s="225">
        <f t="shared" si="133"/>
        <v>0</v>
      </c>
      <c r="D233" s="11" t="s">
        <v>4059</v>
      </c>
      <c r="E233" s="11" t="s">
        <v>551</v>
      </c>
      <c r="F233" s="158" t="s">
        <v>5927</v>
      </c>
      <c r="G233" s="132" t="str">
        <f t="shared" si="134"/>
        <v>19</v>
      </c>
      <c r="H233" s="225">
        <v>18</v>
      </c>
      <c r="I233" s="225">
        <f t="shared" si="135"/>
        <v>18</v>
      </c>
      <c r="J233" s="131"/>
      <c r="K233" s="132" t="s">
        <v>1751</v>
      </c>
      <c r="L233" s="132">
        <v>47</v>
      </c>
      <c r="M233" s="134" t="s">
        <v>3422</v>
      </c>
      <c r="N233" s="226" t="s">
        <v>7442</v>
      </c>
      <c r="O233" s="226">
        <v>0</v>
      </c>
      <c r="P233" s="227">
        <v>43968</v>
      </c>
      <c r="Q233" s="228">
        <f t="shared" si="144"/>
        <v>39970.909090909088</v>
      </c>
      <c r="R233" s="143">
        <f t="shared" si="145"/>
        <v>0.17357396288209601</v>
      </c>
      <c r="S233" s="192">
        <v>1074476647</v>
      </c>
      <c r="T233" s="285" t="s">
        <v>6713</v>
      </c>
      <c r="U233" s="189">
        <f t="shared" si="136"/>
        <v>43968.834000000003</v>
      </c>
      <c r="W233" s="229">
        <v>43968.834000000003</v>
      </c>
      <c r="X233" s="135">
        <f t="shared" si="137"/>
        <v>33033</v>
      </c>
      <c r="Y233" s="230">
        <f t="shared" si="138"/>
        <v>39971.667272727274</v>
      </c>
      <c r="Z233" s="141">
        <f t="shared" si="139"/>
        <v>7.7351710334788937E-2</v>
      </c>
      <c r="AA233" s="136">
        <f t="shared" si="140"/>
        <v>0.1735896385153175</v>
      </c>
      <c r="AB233" s="309" t="s">
        <v>14050</v>
      </c>
      <c r="AC233" s="144"/>
      <c r="AD233" s="184">
        <f t="shared" ref="AD233:AD265" si="156">ROUNDDOWN(U233/1.02,0)</f>
        <v>43106</v>
      </c>
      <c r="AE233" s="182">
        <f t="shared" ref="AE233:AE264" si="157">ROUNDDOWN(AD233/0.91,0)</f>
        <v>47369</v>
      </c>
      <c r="AF233" s="128">
        <f t="shared" si="150"/>
        <v>4263.21</v>
      </c>
      <c r="AG233" s="129">
        <f t="shared" si="151"/>
        <v>863.0440000000026</v>
      </c>
      <c r="AH233" s="130">
        <f t="shared" si="152"/>
        <v>1.8219595093837797E-2</v>
      </c>
      <c r="AI233" s="137">
        <f t="shared" si="153"/>
        <v>3400.1659999999974</v>
      </c>
      <c r="AJ233" s="138">
        <f t="shared" si="154"/>
        <v>7.1780404906162207E-2</v>
      </c>
      <c r="AK233" s="138">
        <f t="shared" si="155"/>
        <v>0.1553700434214797</v>
      </c>
      <c r="AM233" s="11">
        <f t="shared" si="146"/>
        <v>38369.1</v>
      </c>
      <c r="AN233" s="412">
        <f t="shared" si="147"/>
        <v>34880.999999999993</v>
      </c>
      <c r="AO233" s="412">
        <f t="shared" si="148"/>
        <v>1847.9999999999927</v>
      </c>
      <c r="AP233" s="413">
        <f t="shared" si="149"/>
        <v>5.2980132450330931E-2</v>
      </c>
      <c r="AQ233" s="192">
        <v>2553019159873</v>
      </c>
      <c r="AR233" s="192" t="str">
        <f>VLOOKUP(AQ:AQ,[1]MICHELIN!$B:$O,2,0)</f>
        <v/>
      </c>
      <c r="AS233" s="192" t="str">
        <f>VLOOKUP(AQ:AQ,[1]MICHELIN!$B:$O,3,0)</f>
        <v/>
      </c>
      <c r="AT233" s="231" t="str">
        <f>VLOOKUP(AQ:AQ,[1]MICHELIN!$B:$O,4,0)</f>
        <v>Pilot Sport 4 S（並行）</v>
      </c>
      <c r="AU233" s="231" t="str">
        <f>VLOOKUP(AQ:AQ,[1]MICHELIN!$B:$O,5,0)</f>
        <v>255/30R19 91Y XL ZP（ランフラ）</v>
      </c>
      <c r="AV233" s="232" t="str">
        <f>VLOOKUP(AQ:AQ,[1]MICHELIN!$B:$O,6,0)</f>
        <v>255/30R19</v>
      </c>
      <c r="AW233" s="232" t="str">
        <f>VLOOKUP(AQ:AQ,[1]MICHELIN!$B:$O,7,0)</f>
        <v/>
      </c>
      <c r="AX233" s="233">
        <f>VLOOKUP(AQ:AQ,[1]MICHELIN!$B:$K,8,0)</f>
        <v>33033</v>
      </c>
      <c r="AY233" s="233">
        <f>VLOOKUP(AQ:AQ,[1]MICHELIN!$B:$K,9,0)</f>
        <v>0</v>
      </c>
      <c r="AZ233" s="233">
        <f>VLOOKUP(AQ:AQ,[1]MICHELIN!$B:$K,10,0)</f>
        <v>18</v>
      </c>
      <c r="BA233" s="233">
        <f>VLOOKUP(AQ:AQ,[1]MICHELIN!$B:$O,11,0)</f>
        <v>44980</v>
      </c>
      <c r="BB233" s="233">
        <f>VLOOKUP(AQ:AQ,[1]MICHELIN!$B:$O,12,0)</f>
        <v>39936.363636363632</v>
      </c>
      <c r="BC233" s="233">
        <f t="shared" si="141"/>
        <v>1050</v>
      </c>
      <c r="BD233" s="204" t="s">
        <v>3388</v>
      </c>
      <c r="BE233" s="192" t="s">
        <v>473</v>
      </c>
      <c r="BF233" s="133" t="str">
        <f>IFERROR(VLOOKUP(BE:BE,Q商品!B:E,4,0),"")</f>
        <v>2022年製 Pilot Sport 4 S 255/30ZR19 91Y XL ZP サマータイヤ 最短当日発送</v>
      </c>
      <c r="BG233" s="133" t="str">
        <f>IFERROR(VLOOKUP(AQ:AQ,在庫!B:M,12,0),"")</f>
        <v>2022年製</v>
      </c>
      <c r="BH233" s="133">
        <f>IFERROR(VLOOKUP(AQ:AQ,在庫!B:L,10,0),"")</f>
        <v>1</v>
      </c>
      <c r="BI233" s="234" t="str">
        <f>VLOOKUP(AQ:AQ,[1]MICHELIN!$B:$AH,32,0)</f>
        <v/>
      </c>
      <c r="BJ233" s="234" t="str">
        <f>VLOOKUP(AQ:AQ,[1]MICHELIN!$B:$AH,33,0)</f>
        <v/>
      </c>
      <c r="BK233" s="191"/>
      <c r="BL233" s="191"/>
      <c r="BM233" s="191"/>
      <c r="BN233" s="191"/>
      <c r="BO233" s="191"/>
      <c r="BP233" s="191"/>
      <c r="BQ233" s="191"/>
      <c r="BR233" s="191"/>
      <c r="BS233" s="191"/>
      <c r="BT233" s="191"/>
      <c r="BU233" s="191"/>
      <c r="BV233" s="191"/>
      <c r="BW233" s="191"/>
      <c r="BX233" s="191"/>
    </row>
    <row r="234" spans="1:76" s="11" customFormat="1" ht="19.5" customHeight="1">
      <c r="A234" s="11">
        <f t="shared" si="131"/>
        <v>2</v>
      </c>
      <c r="B234" s="239">
        <f t="shared" si="132"/>
        <v>2553519159878</v>
      </c>
      <c r="C234" s="225">
        <f t="shared" si="133"/>
        <v>0</v>
      </c>
      <c r="D234" s="11" t="s">
        <v>5180</v>
      </c>
      <c r="E234" s="358" t="s">
        <v>4906</v>
      </c>
      <c r="F234" s="158" t="s">
        <v>5928</v>
      </c>
      <c r="G234" s="132" t="str">
        <f t="shared" si="134"/>
        <v>19</v>
      </c>
      <c r="H234" s="225">
        <v>0</v>
      </c>
      <c r="I234" s="225">
        <f t="shared" si="135"/>
        <v>0</v>
      </c>
      <c r="J234" s="131"/>
      <c r="K234" s="132" t="s">
        <v>1751</v>
      </c>
      <c r="L234" s="324">
        <v>48</v>
      </c>
      <c r="M234" s="134" t="s">
        <v>1779</v>
      </c>
      <c r="N234" s="226" t="s">
        <v>5964</v>
      </c>
      <c r="O234" s="226">
        <v>0</v>
      </c>
      <c r="P234" s="227">
        <v>42000</v>
      </c>
      <c r="Q234" s="228">
        <f t="shared" si="144"/>
        <v>38181.818181818177</v>
      </c>
      <c r="R234" s="143">
        <f t="shared" si="145"/>
        <v>0.40450714285714279</v>
      </c>
      <c r="S234" s="192">
        <v>1074475948</v>
      </c>
      <c r="T234" s="285" t="s">
        <v>7443</v>
      </c>
      <c r="U234" s="189">
        <f t="shared" si="136"/>
        <v>42100</v>
      </c>
      <c r="V234" s="11">
        <v>900</v>
      </c>
      <c r="W234" s="229">
        <v>43000</v>
      </c>
      <c r="X234" s="135">
        <f t="shared" si="137"/>
        <v>22737</v>
      </c>
      <c r="Y234" s="230">
        <f t="shared" si="138"/>
        <v>39090.909090909088</v>
      </c>
      <c r="Z234" s="141">
        <f t="shared" si="139"/>
        <v>7.9904761904761923E-2</v>
      </c>
      <c r="AA234" s="136">
        <f t="shared" si="140"/>
        <v>0.41835581395348831</v>
      </c>
      <c r="AB234" s="144" t="s">
        <v>14051</v>
      </c>
      <c r="AC234" s="144"/>
      <c r="AD234" s="184">
        <f t="shared" si="156"/>
        <v>41274</v>
      </c>
      <c r="AE234" s="182">
        <f t="shared" si="157"/>
        <v>45356</v>
      </c>
      <c r="AF234" s="128">
        <f t="shared" si="150"/>
        <v>4082.04</v>
      </c>
      <c r="AG234" s="129">
        <f t="shared" si="151"/>
        <v>826.04</v>
      </c>
      <c r="AH234" s="130">
        <f t="shared" si="152"/>
        <v>1.8212364406032275E-2</v>
      </c>
      <c r="AI234" s="137">
        <f t="shared" si="153"/>
        <v>3256</v>
      </c>
      <c r="AJ234" s="138">
        <f t="shared" si="154"/>
        <v>7.1787635593967725E-2</v>
      </c>
      <c r="AK234" s="138">
        <f t="shared" si="155"/>
        <v>0.40014344954745601</v>
      </c>
      <c r="AM234" s="11">
        <f t="shared" si="146"/>
        <v>36738.400000000001</v>
      </c>
      <c r="AN234" s="412">
        <f t="shared" si="147"/>
        <v>33398.545454545456</v>
      </c>
      <c r="AO234" s="412">
        <f t="shared" si="148"/>
        <v>10661.545454545456</v>
      </c>
      <c r="AP234" s="413">
        <f t="shared" si="149"/>
        <v>0.31922184961783856</v>
      </c>
      <c r="AQ234" s="192">
        <v>2553519159878</v>
      </c>
      <c r="AR234" s="192">
        <f>VLOOKUP(AQ:AQ,[1]MICHELIN!$B:$O,2,0)</f>
        <v>4985009689080</v>
      </c>
      <c r="AS234" s="192" t="str">
        <f>VLOOKUP(AQ:AQ,[1]MICHELIN!$B:$O,3,0)</f>
        <v/>
      </c>
      <c r="AT234" s="231" t="str">
        <f>VLOOKUP(AQ:AQ,[1]MICHELIN!$B:$O,4,0)</f>
        <v>Pilot Sport 4 S（並行）</v>
      </c>
      <c r="AU234" s="231" t="str">
        <f>VLOOKUP(AQ:AQ,[1]MICHELIN!$B:$O,5,0)</f>
        <v>255/35R19 96Y XL</v>
      </c>
      <c r="AV234" s="232" t="str">
        <f>VLOOKUP(AQ:AQ,[1]MICHELIN!$B:$O,6,0)</f>
        <v>255/35R19</v>
      </c>
      <c r="AW234" s="232" t="str">
        <f>VLOOKUP(AQ:AQ,[1]MICHELIN!$B:$O,7,0)</f>
        <v/>
      </c>
      <c r="AX234" s="233">
        <f>VLOOKUP(AQ:AQ,[1]MICHELIN!$B:$K,8,0)</f>
        <v>22737</v>
      </c>
      <c r="AY234" s="233">
        <f>VLOOKUP(AQ:AQ,[1]MICHELIN!$B:$K,9,0)</f>
        <v>0</v>
      </c>
      <c r="AZ234" s="233">
        <f>VLOOKUP(AQ:AQ,[1]MICHELIN!$B:$K,10,0)</f>
        <v>0</v>
      </c>
      <c r="BA234" s="233">
        <f>VLOOKUP(AQ:AQ,[1]MICHELIN!$B:$O,11,0)</f>
        <v>29800</v>
      </c>
      <c r="BB234" s="233">
        <f>VLOOKUP(AQ:AQ,[1]MICHELIN!$B:$O,12,0)</f>
        <v>26136.363636363636</v>
      </c>
      <c r="BC234" s="233">
        <f t="shared" si="141"/>
        <v>1049.9999999999964</v>
      </c>
      <c r="BD234" s="204" t="s">
        <v>3388</v>
      </c>
      <c r="BE234" s="192" t="s">
        <v>488</v>
      </c>
      <c r="BF234" s="133" t="str">
        <f>IFERROR(VLOOKUP(BE:BE,Q商品!B:E,4,0),"")</f>
        <v>2021年製 Pilot Sport 4 S 255/35ZR19 96Y XL サマータイヤ 最短当日発送</v>
      </c>
      <c r="BG234" s="133" t="str">
        <f>IFERROR(VLOOKUP(AQ:AQ,在庫!B:M,12,0),"")</f>
        <v/>
      </c>
      <c r="BH234" s="133" t="str">
        <f>IFERROR(VLOOKUP(AQ:AQ,在庫!B:L,10,0),"")</f>
        <v/>
      </c>
      <c r="BI234" s="234" t="str">
        <f>VLOOKUP(AQ:AQ,[1]MICHELIN!$B:$AH,32,0)</f>
        <v/>
      </c>
      <c r="BJ234" s="234" t="str">
        <f>VLOOKUP(AQ:AQ,[1]MICHELIN!$B:$AH,33,0)</f>
        <v/>
      </c>
      <c r="BK234" s="191"/>
      <c r="BL234" s="191"/>
      <c r="BM234" s="191"/>
      <c r="BN234" s="191"/>
      <c r="BO234" s="191"/>
      <c r="BP234" s="191"/>
      <c r="BQ234" s="191"/>
      <c r="BR234" s="191"/>
      <c r="BS234" s="191"/>
      <c r="BT234" s="191"/>
      <c r="BU234" s="191"/>
      <c r="BV234" s="191"/>
      <c r="BW234" s="191"/>
      <c r="BX234" s="191"/>
    </row>
    <row r="235" spans="1:76" s="11" customFormat="1" ht="19.5" customHeight="1">
      <c r="A235" s="11">
        <f t="shared" si="131"/>
        <v>2</v>
      </c>
      <c r="B235" s="239">
        <f t="shared" si="132"/>
        <v>2553519158406</v>
      </c>
      <c r="C235" s="225">
        <f t="shared" si="133"/>
        <v>6</v>
      </c>
      <c r="D235" s="11" t="s">
        <v>4059</v>
      </c>
      <c r="E235" s="11" t="s">
        <v>4906</v>
      </c>
      <c r="F235" s="158" t="s">
        <v>5928</v>
      </c>
      <c r="G235" s="132" t="str">
        <f t="shared" si="134"/>
        <v>19</v>
      </c>
      <c r="H235" s="225">
        <v>12</v>
      </c>
      <c r="I235" s="225">
        <f t="shared" si="135"/>
        <v>12</v>
      </c>
      <c r="J235" s="131"/>
      <c r="K235" s="132" t="s">
        <v>1751</v>
      </c>
      <c r="L235" s="324">
        <v>48</v>
      </c>
      <c r="M235" s="134" t="s">
        <v>1779</v>
      </c>
      <c r="N235" s="226" t="s">
        <v>14149</v>
      </c>
      <c r="O235" s="226" t="s">
        <v>1777</v>
      </c>
      <c r="P235" s="227">
        <v>44000</v>
      </c>
      <c r="Q235" s="228">
        <f t="shared" si="144"/>
        <v>39994.545454545449</v>
      </c>
      <c r="R235" s="143">
        <f t="shared" si="145"/>
        <v>0.10537800609173965</v>
      </c>
      <c r="S235" s="192">
        <v>1074476740</v>
      </c>
      <c r="T235" s="285" t="s">
        <v>6714</v>
      </c>
      <c r="U235" s="189">
        <f t="shared" si="136"/>
        <v>44000</v>
      </c>
      <c r="W235" s="229">
        <v>44000</v>
      </c>
      <c r="X235" s="135">
        <f t="shared" si="137"/>
        <v>35780</v>
      </c>
      <c r="Y235" s="230">
        <f t="shared" si="138"/>
        <v>39994.545454545449</v>
      </c>
      <c r="Z235" s="141">
        <f t="shared" si="139"/>
        <v>7.7340909090909182E-2</v>
      </c>
      <c r="AA235" s="136">
        <f t="shared" si="140"/>
        <v>0.10537800609173965</v>
      </c>
      <c r="AB235" s="144" t="s">
        <v>14163</v>
      </c>
      <c r="AC235" s="144"/>
      <c r="AD235" s="184">
        <f t="shared" si="156"/>
        <v>43137</v>
      </c>
      <c r="AE235" s="182">
        <f t="shared" si="157"/>
        <v>47403</v>
      </c>
      <c r="AF235" s="128">
        <f t="shared" si="150"/>
        <v>4266.2699999999995</v>
      </c>
      <c r="AG235" s="129">
        <f t="shared" si="151"/>
        <v>863.26999999999953</v>
      </c>
      <c r="AH235" s="130">
        <f t="shared" si="152"/>
        <v>1.8211294643798906E-2</v>
      </c>
      <c r="AI235" s="137">
        <f t="shared" si="153"/>
        <v>3403</v>
      </c>
      <c r="AJ235" s="138">
        <f t="shared" si="154"/>
        <v>7.1788705356201091E-2</v>
      </c>
      <c r="AK235" s="138">
        <f t="shared" si="155"/>
        <v>8.7166711447940748E-2</v>
      </c>
      <c r="AM235" s="11">
        <f t="shared" si="146"/>
        <v>38396.699999999997</v>
      </c>
      <c r="AN235" s="412">
        <f t="shared" si="147"/>
        <v>34900.63636363636</v>
      </c>
      <c r="AO235" s="412">
        <f t="shared" si="148"/>
        <v>-879.36363636363967</v>
      </c>
      <c r="AP235" s="413">
        <f t="shared" si="149"/>
        <v>-2.5196206372897701E-2</v>
      </c>
      <c r="AQ235" s="192">
        <v>2553519158406</v>
      </c>
      <c r="AR235" s="192">
        <f>VLOOKUP(AQ:AQ,[1]MICHELIN!$B:$O,2,0)</f>
        <v>4985009689080</v>
      </c>
      <c r="AS235" s="192" t="str">
        <f>VLOOKUP(AQ:AQ,[1]MICHELIN!$B:$O,3,0)</f>
        <v>703930</v>
      </c>
      <c r="AT235" s="231" t="str">
        <f>VLOOKUP(AQ:AQ,[1]MICHELIN!$B:$O,4,0)</f>
        <v>Pilot Sport 4 S</v>
      </c>
      <c r="AU235" s="231" t="str">
        <f>VLOOKUP(AQ:AQ,[1]MICHELIN!$B:$O,5,0)</f>
        <v>255/35R19 96Y XL</v>
      </c>
      <c r="AV235" s="232" t="str">
        <f>VLOOKUP(AQ:AQ,[1]MICHELIN!$B:$O,6,0)</f>
        <v>255/35R19</v>
      </c>
      <c r="AW235" s="232">
        <f>VLOOKUP(AQ:AQ,[1]MICHELIN!$B:$O,7,0)</f>
        <v>83200</v>
      </c>
      <c r="AX235" s="233">
        <f>VLOOKUP(AQ:AQ,[1]MICHELIN!$B:$K,8,0)</f>
        <v>35780</v>
      </c>
      <c r="AY235" s="233">
        <f>VLOOKUP(AQ:AQ,[1]MICHELIN!$B:$K,9,0)</f>
        <v>6</v>
      </c>
      <c r="AZ235" s="233">
        <f>VLOOKUP(AQ:AQ,[1]MICHELIN!$B:$K,10,0)</f>
        <v>12</v>
      </c>
      <c r="BA235" s="233">
        <f>VLOOKUP(AQ:AQ,[1]MICHELIN!$B:$O,11,0)</f>
        <v>47180</v>
      </c>
      <c r="BB235" s="233">
        <f>VLOOKUP(AQ:AQ,[1]MICHELIN!$B:$O,12,0)</f>
        <v>41936.363636363632</v>
      </c>
      <c r="BC235" s="233">
        <f t="shared" si="141"/>
        <v>1050</v>
      </c>
      <c r="BD235" s="204" t="s">
        <v>3387</v>
      </c>
      <c r="BE235" s="192" t="s">
        <v>428</v>
      </c>
      <c r="BF235" s="133" t="str">
        <f>IFERROR(VLOOKUP(BE:BE,Q商品!B:E,4,0),"")</f>
        <v>2023年製 Pilot Sport 4 S 255/35ZR19 96Y XL サマータイヤ 最短当日発送</v>
      </c>
      <c r="BG235" s="133" t="str">
        <f>IFERROR(VLOOKUP(AQ:AQ,在庫!B:M,12,0),"")</f>
        <v>2023年製</v>
      </c>
      <c r="BH235" s="133">
        <f>IFERROR(VLOOKUP(AQ:AQ,在庫!B:L,10,0),"")</f>
        <v>1</v>
      </c>
      <c r="BI235" s="234">
        <f>VLOOKUP(AQ:AQ,[1]MICHELIN!$B:$AH,32,0)</f>
        <v>605763415</v>
      </c>
      <c r="BJ235" s="234">
        <f>VLOOKUP(AQ:AQ,[1]MICHELIN!$B:$AH,33,0)</f>
        <v>605763470</v>
      </c>
      <c r="BK235" s="191"/>
      <c r="BL235" s="191"/>
      <c r="BM235" s="191"/>
      <c r="BN235" s="191"/>
      <c r="BO235" s="191"/>
      <c r="BP235" s="191"/>
      <c r="BQ235" s="191"/>
      <c r="BR235" s="191"/>
      <c r="BS235" s="191"/>
      <c r="BT235" s="191"/>
      <c r="BU235" s="191"/>
      <c r="BV235" s="191"/>
      <c r="BW235" s="191"/>
      <c r="BX235" s="191"/>
    </row>
    <row r="236" spans="1:76" s="11" customFormat="1" ht="19.5" customHeight="1">
      <c r="A236" s="11">
        <f t="shared" si="131"/>
        <v>1</v>
      </c>
      <c r="B236" s="239">
        <f t="shared" si="132"/>
        <v>2553519159656</v>
      </c>
      <c r="C236" s="225">
        <f t="shared" si="133"/>
        <v>0</v>
      </c>
      <c r="D236" s="11" t="s">
        <v>4059</v>
      </c>
      <c r="E236" s="358" t="s">
        <v>4907</v>
      </c>
      <c r="F236" s="158" t="s">
        <v>5928</v>
      </c>
      <c r="G236" s="132" t="str">
        <f t="shared" si="134"/>
        <v>19</v>
      </c>
      <c r="H236" s="225">
        <v>0</v>
      </c>
      <c r="I236" s="225">
        <f t="shared" si="135"/>
        <v>0</v>
      </c>
      <c r="J236" s="131"/>
      <c r="K236" s="132" t="s">
        <v>1751</v>
      </c>
      <c r="L236" s="132">
        <v>49</v>
      </c>
      <c r="M236" s="134"/>
      <c r="N236" s="226"/>
      <c r="O236" s="226"/>
      <c r="P236" s="227"/>
      <c r="Q236" s="228">
        <f t="shared" si="144"/>
        <v>0</v>
      </c>
      <c r="R236" s="143" t="str">
        <f t="shared" si="145"/>
        <v/>
      </c>
      <c r="S236" s="192">
        <v>1074475949</v>
      </c>
      <c r="T236" s="288" t="s">
        <v>6715</v>
      </c>
      <c r="U236" s="189">
        <f t="shared" si="136"/>
        <v>0</v>
      </c>
      <c r="W236" s="229"/>
      <c r="X236" s="135">
        <f t="shared" si="137"/>
        <v>22448</v>
      </c>
      <c r="Y236" s="230">
        <f t="shared" si="138"/>
        <v>0</v>
      </c>
      <c r="Z236" s="141" t="str">
        <f t="shared" si="139"/>
        <v/>
      </c>
      <c r="AA236" s="136" t="str">
        <f t="shared" si="140"/>
        <v/>
      </c>
      <c r="AB236" s="144" t="s">
        <v>14049</v>
      </c>
      <c r="AC236" s="144"/>
      <c r="AD236" s="184">
        <f t="shared" si="156"/>
        <v>0</v>
      </c>
      <c r="AE236" s="182">
        <f t="shared" si="157"/>
        <v>0</v>
      </c>
      <c r="AF236" s="128">
        <f t="shared" si="150"/>
        <v>0</v>
      </c>
      <c r="AG236" s="129">
        <f t="shared" si="151"/>
        <v>0</v>
      </c>
      <c r="AH236" s="130" t="str">
        <f t="shared" si="152"/>
        <v/>
      </c>
      <c r="AI236" s="137">
        <f t="shared" si="153"/>
        <v>0</v>
      </c>
      <c r="AJ236" s="138" t="str">
        <f t="shared" si="154"/>
        <v/>
      </c>
      <c r="AK236" s="138" t="str">
        <f t="shared" si="155"/>
        <v/>
      </c>
      <c r="AL236" s="11" t="s">
        <v>13397</v>
      </c>
      <c r="AM236" s="11">
        <f t="shared" si="146"/>
        <v>0</v>
      </c>
      <c r="AN236" s="412">
        <f t="shared" si="147"/>
        <v>0</v>
      </c>
      <c r="AO236" s="412">
        <f t="shared" si="148"/>
        <v>-22448</v>
      </c>
      <c r="AP236" s="413" t="e">
        <f t="shared" si="149"/>
        <v>#DIV/0!</v>
      </c>
      <c r="AQ236" s="192">
        <v>2553519159656</v>
      </c>
      <c r="AR236" s="192">
        <f>VLOOKUP(AQ:AQ,[1]MICHELIN!$B:$O,2,0)</f>
        <v>4985009692042</v>
      </c>
      <c r="AS236" s="192" t="str">
        <f>VLOOKUP(AQ:AQ,[1]MICHELIN!$B:$O,3,0)</f>
        <v/>
      </c>
      <c r="AT236" s="231" t="str">
        <f>VLOOKUP(AQ:AQ,[1]MICHELIN!$B:$O,4,0)</f>
        <v>Pilot Sport 4 S（並行）</v>
      </c>
      <c r="AU236" s="231" t="str">
        <f>VLOOKUP(AQ:AQ,[1]MICHELIN!$B:$O,5,0)</f>
        <v>255/35R19 92Y</v>
      </c>
      <c r="AV236" s="232" t="str">
        <f>VLOOKUP(AQ:AQ,[1]MICHELIN!$B:$O,6,0)</f>
        <v>255/35R19</v>
      </c>
      <c r="AW236" s="232" t="str">
        <f>VLOOKUP(AQ:AQ,[1]MICHELIN!$B:$O,7,0)</f>
        <v/>
      </c>
      <c r="AX236" s="233">
        <f>VLOOKUP(AQ:AQ,[1]MICHELIN!$B:$K,8,0)</f>
        <v>22448</v>
      </c>
      <c r="AY236" s="233">
        <f>VLOOKUP(AQ:AQ,[1]MICHELIN!$B:$K,9,0)</f>
        <v>0</v>
      </c>
      <c r="AZ236" s="233">
        <f>VLOOKUP(AQ:AQ,[1]MICHELIN!$B:$K,10,0)</f>
        <v>0</v>
      </c>
      <c r="BA236" s="233">
        <f>VLOOKUP(AQ:AQ,[1]MICHELIN!$B:$O,11,0)</f>
        <v>32500</v>
      </c>
      <c r="BB236" s="233">
        <f>VLOOKUP(AQ:AQ,[1]MICHELIN!$B:$O,12,0)</f>
        <v>28590.909090909088</v>
      </c>
      <c r="BC236" s="233">
        <f t="shared" si="141"/>
        <v>1050</v>
      </c>
      <c r="BD236" s="204" t="s">
        <v>3388</v>
      </c>
      <c r="BE236" s="195" t="s">
        <v>489</v>
      </c>
      <c r="BF236" s="133" t="str">
        <f>IFERROR(VLOOKUP(BE:BE,Q商品!B:E,4,0),"")</f>
        <v>2021年製 Pilot Sport 4 S 255/35ZR19 92Y サマータイヤ 最短当日発送</v>
      </c>
      <c r="BG236" s="133" t="str">
        <f>IFERROR(VLOOKUP(AQ:AQ,在庫!B:M,12,0),"")</f>
        <v/>
      </c>
      <c r="BH236" s="133" t="str">
        <f>IFERROR(VLOOKUP(AQ:AQ,在庫!B:L,10,0),"")</f>
        <v/>
      </c>
      <c r="BI236" s="234" t="str">
        <f>VLOOKUP(AQ:AQ,[1]MICHELIN!$B:$AH,32,0)</f>
        <v/>
      </c>
      <c r="BJ236" s="234" t="str">
        <f>VLOOKUP(AQ:AQ,[1]MICHELIN!$B:$AH,33,0)</f>
        <v/>
      </c>
      <c r="BK236" s="191"/>
      <c r="BL236" s="191"/>
      <c r="BM236" s="191"/>
      <c r="BN236" s="191"/>
      <c r="BO236" s="191"/>
      <c r="BP236" s="191"/>
      <c r="BQ236" s="191"/>
      <c r="BR236" s="191"/>
      <c r="BS236" s="191"/>
      <c r="BT236" s="191"/>
      <c r="BU236" s="191"/>
      <c r="BV236" s="191"/>
      <c r="BW236" s="191"/>
      <c r="BX236" s="191"/>
    </row>
    <row r="237" spans="1:76" s="11" customFormat="1" ht="19.5" customHeight="1">
      <c r="A237" s="11">
        <f t="shared" si="131"/>
        <v>2</v>
      </c>
      <c r="B237" s="239">
        <f t="shared" si="132"/>
        <v>2753020159880</v>
      </c>
      <c r="C237" s="225">
        <f t="shared" si="133"/>
        <v>0</v>
      </c>
      <c r="D237" s="11" t="s">
        <v>4059</v>
      </c>
      <c r="E237" s="358" t="s">
        <v>635</v>
      </c>
      <c r="F237" s="158" t="s">
        <v>7127</v>
      </c>
      <c r="G237" s="132" t="str">
        <f t="shared" si="134"/>
        <v>20</v>
      </c>
      <c r="H237" s="225">
        <v>0</v>
      </c>
      <c r="I237" s="225">
        <f t="shared" si="135"/>
        <v>0</v>
      </c>
      <c r="J237" s="131"/>
      <c r="K237" s="132" t="s">
        <v>1751</v>
      </c>
      <c r="L237" s="324">
        <v>50</v>
      </c>
      <c r="M237" s="134" t="s">
        <v>1785</v>
      </c>
      <c r="N237" s="226" t="s">
        <v>2030</v>
      </c>
      <c r="O237" s="226" t="s">
        <v>1954</v>
      </c>
      <c r="P237" s="227">
        <v>55535</v>
      </c>
      <c r="Q237" s="228">
        <f t="shared" si="144"/>
        <v>50486.363636363632</v>
      </c>
      <c r="R237" s="143">
        <f t="shared" si="145"/>
        <v>0.49071396416674168</v>
      </c>
      <c r="S237" s="446">
        <v>1074475947</v>
      </c>
      <c r="T237" s="288" t="s">
        <v>6717</v>
      </c>
      <c r="U237" s="189">
        <f t="shared" si="136"/>
        <v>55535</v>
      </c>
      <c r="W237" s="229">
        <v>55535</v>
      </c>
      <c r="X237" s="135">
        <f t="shared" si="137"/>
        <v>25712</v>
      </c>
      <c r="Y237" s="230">
        <f t="shared" si="138"/>
        <v>50486.363636363632</v>
      </c>
      <c r="Z237" s="141">
        <f t="shared" si="139"/>
        <v>9.7093609608508213E-2</v>
      </c>
      <c r="AA237" s="136">
        <f t="shared" si="140"/>
        <v>0.49071396416674168</v>
      </c>
      <c r="AB237" s="144" t="s">
        <v>14051</v>
      </c>
      <c r="AC237" s="144"/>
      <c r="AD237" s="184">
        <f t="shared" si="156"/>
        <v>54446</v>
      </c>
      <c r="AE237" s="182">
        <f t="shared" si="157"/>
        <v>59830</v>
      </c>
      <c r="AF237" s="128">
        <f t="shared" si="150"/>
        <v>5384.7</v>
      </c>
      <c r="AG237" s="129">
        <f t="shared" si="151"/>
        <v>1089.6999999999998</v>
      </c>
      <c r="AH237" s="130">
        <f t="shared" si="152"/>
        <v>1.8213270934313887E-2</v>
      </c>
      <c r="AI237" s="137">
        <f t="shared" si="153"/>
        <v>4295</v>
      </c>
      <c r="AJ237" s="138">
        <f t="shared" si="154"/>
        <v>7.1786729065686117E-2</v>
      </c>
      <c r="AK237" s="138">
        <f t="shared" si="155"/>
        <v>0.47250069323242777</v>
      </c>
      <c r="AM237" s="11">
        <f t="shared" si="146"/>
        <v>48463</v>
      </c>
      <c r="AN237" s="412">
        <f t="shared" si="147"/>
        <v>44057.272727272721</v>
      </c>
      <c r="AO237" s="412">
        <f t="shared" si="148"/>
        <v>18345.272727272721</v>
      </c>
      <c r="AP237" s="413">
        <f t="shared" si="149"/>
        <v>0.41639601345356242</v>
      </c>
      <c r="AQ237" s="192">
        <v>2753020159880</v>
      </c>
      <c r="AR237" s="192">
        <f>VLOOKUP(AQ:AQ,[1]MICHELIN!$B:$O,2,0)</f>
        <v>4985009689394</v>
      </c>
      <c r="AS237" s="192" t="str">
        <f>VLOOKUP(AQ:AQ,[1]MICHELIN!$B:$O,3,0)</f>
        <v/>
      </c>
      <c r="AT237" s="231" t="str">
        <f>VLOOKUP(AQ:AQ,[1]MICHELIN!$B:$O,4,0)</f>
        <v>Pilot Sport 4 S（並行）</v>
      </c>
      <c r="AU237" s="231" t="str">
        <f>VLOOKUP(AQ:AQ,[1]MICHELIN!$B:$O,5,0)</f>
        <v>275/30R20 97Y XL MO</v>
      </c>
      <c r="AV237" s="232" t="str">
        <f>VLOOKUP(AQ:AQ,[1]MICHELIN!$B:$O,6,0)</f>
        <v>275/30R20</v>
      </c>
      <c r="AW237" s="232" t="str">
        <f>VLOOKUP(AQ:AQ,[1]MICHELIN!$B:$O,7,0)</f>
        <v/>
      </c>
      <c r="AX237" s="233">
        <f>VLOOKUP(AQ:AQ,[1]MICHELIN!$B:$K,8,0)</f>
        <v>25712</v>
      </c>
      <c r="AY237" s="233">
        <f>VLOOKUP(AQ:AQ,[1]MICHELIN!$B:$K,9,0)</f>
        <v>0</v>
      </c>
      <c r="AZ237" s="233">
        <f>VLOOKUP(AQ:AQ,[1]MICHELIN!$B:$K,10,0)</f>
        <v>0</v>
      </c>
      <c r="BA237" s="233">
        <f>VLOOKUP(AQ:AQ,[1]MICHELIN!$B:$O,11,0)</f>
        <v>43980</v>
      </c>
      <c r="BB237" s="233">
        <f>VLOOKUP(AQ:AQ,[1]MICHELIN!$B:$O,12,0)</f>
        <v>39027.272727272721</v>
      </c>
      <c r="BC237" s="233">
        <f t="shared" si="141"/>
        <v>1050.0000000000073</v>
      </c>
      <c r="BD237" s="204" t="s">
        <v>3388</v>
      </c>
      <c r="BE237" s="192" t="s">
        <v>487</v>
      </c>
      <c r="BF237" s="133" t="str">
        <f>IFERROR(VLOOKUP(BE:BE,Q商品!B:E,4,0),"")</f>
        <v>2021年製 Pilot Sport 4 S 275/30ZR20 97Y XL MO サマータイヤ 最短当日発送</v>
      </c>
      <c r="BG237" s="133" t="str">
        <f>IFERROR(VLOOKUP(AQ:AQ,在庫!B:M,12,0),"")</f>
        <v/>
      </c>
      <c r="BH237" s="133" t="str">
        <f>IFERROR(VLOOKUP(AQ:AQ,在庫!B:L,10,0),"")</f>
        <v/>
      </c>
      <c r="BI237" s="234" t="str">
        <f>VLOOKUP(AQ:AQ,[1]MICHELIN!$B:$AH,32,0)</f>
        <v/>
      </c>
      <c r="BJ237" s="234" t="str">
        <f>VLOOKUP(AQ:AQ,[1]MICHELIN!$B:$AH,33,0)</f>
        <v/>
      </c>
      <c r="BK237" s="191"/>
      <c r="BL237" s="191"/>
      <c r="BM237" s="191"/>
      <c r="BN237" s="443"/>
      <c r="BO237" s="191"/>
      <c r="BP237" s="191"/>
      <c r="BQ237" s="191"/>
      <c r="BR237" s="191"/>
      <c r="BS237" s="191"/>
      <c r="BT237" s="191"/>
      <c r="BU237" s="191"/>
      <c r="BV237" s="191"/>
      <c r="BW237" s="191"/>
      <c r="BX237" s="191"/>
    </row>
    <row r="238" spans="1:76" s="11" customFormat="1" ht="19.5" customHeight="1">
      <c r="A238" s="11">
        <f t="shared" si="131"/>
        <v>2</v>
      </c>
      <c r="B238" s="239">
        <f t="shared" si="132"/>
        <v>2753020159873</v>
      </c>
      <c r="C238" s="225">
        <f t="shared" si="133"/>
        <v>2</v>
      </c>
      <c r="D238" s="11" t="s">
        <v>4059</v>
      </c>
      <c r="E238" s="358" t="s">
        <v>635</v>
      </c>
      <c r="F238" s="158" t="s">
        <v>7127</v>
      </c>
      <c r="G238" s="132" t="str">
        <f t="shared" si="134"/>
        <v>20</v>
      </c>
      <c r="H238" s="225">
        <v>0</v>
      </c>
      <c r="I238" s="225">
        <f t="shared" si="135"/>
        <v>0</v>
      </c>
      <c r="J238" s="131"/>
      <c r="K238" s="132" t="s">
        <v>1751</v>
      </c>
      <c r="L238" s="324">
        <v>50</v>
      </c>
      <c r="M238" s="134" t="s">
        <v>1785</v>
      </c>
      <c r="N238" s="226" t="s">
        <v>2030</v>
      </c>
      <c r="O238" s="226" t="s">
        <v>1954</v>
      </c>
      <c r="P238" s="227">
        <v>55535</v>
      </c>
      <c r="Q238" s="228">
        <f t="shared" si="144"/>
        <v>50484.545454545449</v>
      </c>
      <c r="R238" s="143">
        <f t="shared" si="145"/>
        <v>0.31640466029207848</v>
      </c>
      <c r="S238" s="446">
        <v>1074476198</v>
      </c>
      <c r="T238" s="288" t="s">
        <v>6716</v>
      </c>
      <c r="U238" s="189">
        <f t="shared" si="136"/>
        <v>55535</v>
      </c>
      <c r="W238" s="229">
        <v>55535</v>
      </c>
      <c r="X238" s="135">
        <f t="shared" si="137"/>
        <v>34511</v>
      </c>
      <c r="Y238" s="230">
        <f t="shared" si="138"/>
        <v>50484.545454545449</v>
      </c>
      <c r="Z238" s="141">
        <f t="shared" si="139"/>
        <v>9.7093609608508213E-2</v>
      </c>
      <c r="AA238" s="136">
        <f t="shared" si="140"/>
        <v>0.31640466029207848</v>
      </c>
      <c r="AB238" s="144" t="s">
        <v>14049</v>
      </c>
      <c r="AC238" s="144"/>
      <c r="AD238" s="184">
        <f t="shared" si="156"/>
        <v>54446</v>
      </c>
      <c r="AE238" s="182">
        <f t="shared" si="157"/>
        <v>59830</v>
      </c>
      <c r="AF238" s="128">
        <f t="shared" si="150"/>
        <v>5384.7</v>
      </c>
      <c r="AG238" s="129">
        <f t="shared" si="151"/>
        <v>1089.6999999999998</v>
      </c>
      <c r="AH238" s="130">
        <f t="shared" si="152"/>
        <v>1.8213270934313887E-2</v>
      </c>
      <c r="AI238" s="137">
        <f t="shared" si="153"/>
        <v>4295</v>
      </c>
      <c r="AJ238" s="138">
        <f t="shared" si="154"/>
        <v>7.1786729065686117E-2</v>
      </c>
      <c r="AK238" s="138">
        <f t="shared" si="155"/>
        <v>0.29819138935776457</v>
      </c>
      <c r="AL238" s="11" t="s">
        <v>13397</v>
      </c>
      <c r="AM238" s="11">
        <f t="shared" si="146"/>
        <v>48463</v>
      </c>
      <c r="AN238" s="412">
        <f t="shared" si="147"/>
        <v>44055.454545454544</v>
      </c>
      <c r="AO238" s="412">
        <f t="shared" si="148"/>
        <v>9544.4545454545441</v>
      </c>
      <c r="AP238" s="413">
        <f t="shared" si="149"/>
        <v>0.21664637543591753</v>
      </c>
      <c r="AQ238" s="192">
        <v>2753020159873</v>
      </c>
      <c r="AR238" s="192">
        <f>VLOOKUP(AQ:AQ,[1]MICHELIN!$B:$O,2,0)</f>
        <v>4985009689240</v>
      </c>
      <c r="AS238" s="192" t="str">
        <f>VLOOKUP(AQ:AQ,[1]MICHELIN!$B:$O,3,0)</f>
        <v/>
      </c>
      <c r="AT238" s="231" t="str">
        <f>VLOOKUP(AQ:AQ,[1]MICHELIN!$B:$O,4,0)</f>
        <v>Pilot Sport 4 S（並行）</v>
      </c>
      <c r="AU238" s="231" t="str">
        <f>VLOOKUP(AQ:AQ,[1]MICHELIN!$B:$O,5,0)</f>
        <v>275/30R20 97Y XL</v>
      </c>
      <c r="AV238" s="232" t="str">
        <f>VLOOKUP(AQ:AQ,[1]MICHELIN!$B:$O,6,0)</f>
        <v>275/30R20</v>
      </c>
      <c r="AW238" s="232" t="str">
        <f>VLOOKUP(AQ:AQ,[1]MICHELIN!$B:$O,7,0)</f>
        <v/>
      </c>
      <c r="AX238" s="233">
        <f>VLOOKUP(AQ:AQ,[1]MICHELIN!$B:$K,8,0)</f>
        <v>34511</v>
      </c>
      <c r="AY238" s="233">
        <f>VLOOKUP(AQ:AQ,[1]MICHELIN!$B:$K,9,0)</f>
        <v>2</v>
      </c>
      <c r="AZ238" s="233">
        <f>VLOOKUP(AQ:AQ,[1]MICHELIN!$B:$K,10,0)</f>
        <v>0</v>
      </c>
      <c r="BA238" s="233">
        <f>VLOOKUP(AQ:AQ,[1]MICHELIN!$B:$O,11,0)</f>
        <v>51380</v>
      </c>
      <c r="BB238" s="233">
        <f>VLOOKUP(AQ:AQ,[1]MICHELIN!$B:$O,12,0)</f>
        <v>45754.545454545449</v>
      </c>
      <c r="BC238" s="233">
        <f t="shared" si="141"/>
        <v>1050</v>
      </c>
      <c r="BD238" s="204" t="s">
        <v>3388</v>
      </c>
      <c r="BE238" s="195" t="s">
        <v>425</v>
      </c>
      <c r="BF238" s="133" t="str">
        <f>IFERROR(VLOOKUP(BE:BE,Q商品!B:E,4,0),"")</f>
        <v>2022年製 Pilot Sport 4 S 275/30ZR20 97Y XL サマータイヤ 最短当日発送</v>
      </c>
      <c r="BG238" s="133" t="str">
        <f>IFERROR(VLOOKUP(AQ:AQ,在庫!B:M,12,0),"")</f>
        <v/>
      </c>
      <c r="BH238" s="133" t="str">
        <f>IFERROR(VLOOKUP(AQ:AQ,在庫!B:L,10,0),"")</f>
        <v/>
      </c>
      <c r="BI238" s="234" t="str">
        <f>VLOOKUP(AQ:AQ,[1]MICHELIN!$B:$AH,32,0)</f>
        <v/>
      </c>
      <c r="BJ238" s="234" t="str">
        <f>VLOOKUP(AQ:AQ,[1]MICHELIN!$B:$AH,33,0)</f>
        <v/>
      </c>
      <c r="BK238" s="191"/>
      <c r="BL238" s="191"/>
      <c r="BM238" s="191"/>
      <c r="BN238" s="443"/>
      <c r="BO238" s="191"/>
      <c r="BP238" s="191"/>
      <c r="BQ238" s="191"/>
      <c r="BR238" s="191"/>
      <c r="BS238" s="191"/>
      <c r="BT238" s="191"/>
      <c r="BU238" s="191"/>
      <c r="BV238" s="191"/>
      <c r="BW238" s="191"/>
      <c r="BX238" s="191"/>
    </row>
    <row r="239" spans="1:76" s="11" customFormat="1" ht="19.5" customHeight="1">
      <c r="A239" s="11">
        <f t="shared" si="131"/>
        <v>1</v>
      </c>
      <c r="B239" s="239">
        <f t="shared" si="132"/>
        <v>2753519159872</v>
      </c>
      <c r="C239" s="225">
        <f t="shared" si="133"/>
        <v>1</v>
      </c>
      <c r="D239" s="11" t="s">
        <v>4059</v>
      </c>
      <c r="E239" s="358" t="s">
        <v>636</v>
      </c>
      <c r="F239" s="158" t="s">
        <v>7128</v>
      </c>
      <c r="G239" s="132" t="str">
        <f t="shared" si="134"/>
        <v>19</v>
      </c>
      <c r="H239" s="225">
        <v>0</v>
      </c>
      <c r="I239" s="225">
        <f t="shared" si="135"/>
        <v>0</v>
      </c>
      <c r="J239" s="131"/>
      <c r="K239" s="132" t="s">
        <v>1751</v>
      </c>
      <c r="L239" s="132">
        <v>52</v>
      </c>
      <c r="M239" s="134"/>
      <c r="N239" s="226"/>
      <c r="O239" s="226"/>
      <c r="P239" s="227"/>
      <c r="Q239" s="228">
        <f t="shared" si="144"/>
        <v>-0.90909090909090906</v>
      </c>
      <c r="R239" s="143">
        <f t="shared" si="145"/>
        <v>34552</v>
      </c>
      <c r="S239" s="192">
        <v>1074476648</v>
      </c>
      <c r="T239" s="285" t="s">
        <v>6718</v>
      </c>
      <c r="U239" s="189">
        <f t="shared" si="136"/>
        <v>0</v>
      </c>
      <c r="W239" s="229"/>
      <c r="X239" s="135">
        <f t="shared" si="137"/>
        <v>31410</v>
      </c>
      <c r="Y239" s="230">
        <f t="shared" si="138"/>
        <v>-0.90909090909090906</v>
      </c>
      <c r="Z239" s="141" t="str">
        <f t="shared" si="139"/>
        <v/>
      </c>
      <c r="AA239" s="136">
        <f t="shared" si="140"/>
        <v>34552</v>
      </c>
      <c r="AB239" s="144" t="s">
        <v>14049</v>
      </c>
      <c r="AC239" s="144"/>
      <c r="AD239" s="184">
        <f t="shared" si="156"/>
        <v>0</v>
      </c>
      <c r="AE239" s="182">
        <f t="shared" si="157"/>
        <v>0</v>
      </c>
      <c r="AF239" s="128">
        <f t="shared" si="150"/>
        <v>0</v>
      </c>
      <c r="AG239" s="129">
        <f t="shared" si="151"/>
        <v>0</v>
      </c>
      <c r="AH239" s="130" t="str">
        <f t="shared" si="152"/>
        <v/>
      </c>
      <c r="AI239" s="137">
        <f t="shared" si="153"/>
        <v>0</v>
      </c>
      <c r="AJ239" s="138" t="str">
        <f t="shared" si="154"/>
        <v/>
      </c>
      <c r="AK239" s="138" t="str">
        <f t="shared" si="155"/>
        <v/>
      </c>
      <c r="AL239" s="11" t="s">
        <v>13397</v>
      </c>
      <c r="AM239" s="11">
        <f t="shared" si="146"/>
        <v>0</v>
      </c>
      <c r="AN239" s="412">
        <f t="shared" si="147"/>
        <v>-0.90909090909090906</v>
      </c>
      <c r="AO239" s="412">
        <f t="shared" si="148"/>
        <v>-31410.909090909092</v>
      </c>
      <c r="AP239" s="413">
        <f t="shared" si="149"/>
        <v>34552</v>
      </c>
      <c r="AQ239" s="192">
        <v>2753519159872</v>
      </c>
      <c r="AR239" s="192" t="str">
        <f>VLOOKUP(AQ:AQ,[1]MICHELIN!$B:$O,2,0)</f>
        <v/>
      </c>
      <c r="AS239" s="192" t="str">
        <f>VLOOKUP(AQ:AQ,[1]MICHELIN!$B:$O,3,0)</f>
        <v/>
      </c>
      <c r="AT239" s="231" t="str">
        <f>VLOOKUP(AQ:AQ,[1]MICHELIN!$B:$O,4,0)</f>
        <v>Pilot Sport 4 S（並行）</v>
      </c>
      <c r="AU239" s="231" t="str">
        <f>VLOOKUP(AQ:AQ,[1]MICHELIN!$B:$O,5,0)</f>
        <v>275/35R19 96Y</v>
      </c>
      <c r="AV239" s="232" t="str">
        <f>VLOOKUP(AQ:AQ,[1]MICHELIN!$B:$O,6,0)</f>
        <v>275/35R19</v>
      </c>
      <c r="AW239" s="232" t="str">
        <f>VLOOKUP(AQ:AQ,[1]MICHELIN!$B:$O,7,0)</f>
        <v/>
      </c>
      <c r="AX239" s="233">
        <f>VLOOKUP(AQ:AQ,[1]MICHELIN!$B:$K,8,0)</f>
        <v>31410</v>
      </c>
      <c r="AY239" s="233">
        <f>VLOOKUP(AQ:AQ,[1]MICHELIN!$B:$K,9,0)</f>
        <v>1</v>
      </c>
      <c r="AZ239" s="233">
        <f>VLOOKUP(AQ:AQ,[1]MICHELIN!$B:$K,10,0)</f>
        <v>0</v>
      </c>
      <c r="BA239" s="233">
        <f>VLOOKUP(AQ:AQ,[1]MICHELIN!$B:$O,11,0)</f>
        <v>42000</v>
      </c>
      <c r="BB239" s="233">
        <f>VLOOKUP(AQ:AQ,[1]MICHELIN!$B:$O,12,0)</f>
        <v>37227.272727272721</v>
      </c>
      <c r="BC239" s="233">
        <f t="shared" si="141"/>
        <v>1050.0000000000073</v>
      </c>
      <c r="BD239" s="204" t="s">
        <v>3388</v>
      </c>
      <c r="BE239" s="195" t="s">
        <v>419</v>
      </c>
      <c r="BF239" s="133" t="str">
        <f>IFERROR(VLOOKUP(BE:BE,Q商品!B:E,4,0),"")</f>
        <v>2022年製 Pilot Sport 4 S 275/35ZR19 96Y サマータイヤ 最短当日発送</v>
      </c>
      <c r="BG239" s="133" t="str">
        <f>IFERROR(VLOOKUP(AQ:AQ,在庫!B:M,12,0),"")</f>
        <v/>
      </c>
      <c r="BH239" s="133" t="str">
        <f>IFERROR(VLOOKUP(AQ:AQ,在庫!B:L,10,0),"")</f>
        <v/>
      </c>
      <c r="BI239" s="234" t="str">
        <f>VLOOKUP(AQ:AQ,[1]MICHELIN!$B:$AH,32,0)</f>
        <v/>
      </c>
      <c r="BJ239" s="234" t="str">
        <f>VLOOKUP(AQ:AQ,[1]MICHELIN!$B:$AH,33,0)</f>
        <v/>
      </c>
      <c r="BK239" s="191"/>
      <c r="BL239" s="191"/>
      <c r="BM239" s="191"/>
      <c r="BN239" s="191"/>
      <c r="BO239" s="191"/>
      <c r="BP239" s="191"/>
      <c r="BQ239" s="191"/>
      <c r="BR239" s="191"/>
      <c r="BS239" s="191"/>
      <c r="BT239" s="191"/>
      <c r="BU239" s="191"/>
      <c r="BV239" s="191"/>
      <c r="BW239" s="191"/>
      <c r="BX239" s="191"/>
    </row>
    <row r="240" spans="1:76" s="11" customFormat="1" ht="19.5" customHeight="1">
      <c r="A240" s="11">
        <f t="shared" si="131"/>
        <v>1</v>
      </c>
      <c r="B240" s="239">
        <f t="shared" si="132"/>
        <v>2054017158603</v>
      </c>
      <c r="C240" s="225">
        <f t="shared" si="133"/>
        <v>50</v>
      </c>
      <c r="D240" s="11" t="s">
        <v>4059</v>
      </c>
      <c r="E240" s="358" t="s">
        <v>4910</v>
      </c>
      <c r="F240" s="158" t="s">
        <v>5929</v>
      </c>
      <c r="G240" s="132" t="str">
        <f t="shared" si="134"/>
        <v>17</v>
      </c>
      <c r="H240" s="225">
        <v>1</v>
      </c>
      <c r="I240" s="225">
        <f t="shared" si="135"/>
        <v>1</v>
      </c>
      <c r="J240" s="131"/>
      <c r="K240" s="132" t="s">
        <v>1751</v>
      </c>
      <c r="L240" s="132">
        <v>53</v>
      </c>
      <c r="M240" s="134" t="s">
        <v>3422</v>
      </c>
      <c r="N240" s="226" t="s">
        <v>2031</v>
      </c>
      <c r="O240" s="226">
        <v>0</v>
      </c>
      <c r="P240" s="227">
        <v>22500</v>
      </c>
      <c r="Q240" s="228">
        <f t="shared" si="144"/>
        <v>20409.090909090908</v>
      </c>
      <c r="R240" s="143">
        <f t="shared" si="145"/>
        <v>0.14008908685968816</v>
      </c>
      <c r="S240" s="192">
        <v>1074476025</v>
      </c>
      <c r="T240" s="285" t="s">
        <v>6719</v>
      </c>
      <c r="U240" s="189">
        <f t="shared" si="136"/>
        <v>22500</v>
      </c>
      <c r="W240" s="229">
        <v>22500</v>
      </c>
      <c r="X240" s="135">
        <f t="shared" si="137"/>
        <v>17550</v>
      </c>
      <c r="Y240" s="230">
        <f t="shared" si="138"/>
        <v>20409.090909090908</v>
      </c>
      <c r="Z240" s="141">
        <f t="shared" si="139"/>
        <v>7.7288888888888962E-2</v>
      </c>
      <c r="AA240" s="136">
        <f t="shared" si="140"/>
        <v>0.14008908685968816</v>
      </c>
      <c r="AB240" s="144" t="s">
        <v>14049</v>
      </c>
      <c r="AC240" s="144"/>
      <c r="AD240" s="184">
        <f t="shared" si="156"/>
        <v>22058</v>
      </c>
      <c r="AE240" s="182">
        <f t="shared" si="157"/>
        <v>24239</v>
      </c>
      <c r="AF240" s="128">
        <f t="shared" si="150"/>
        <v>2181.5099999999998</v>
      </c>
      <c r="AG240" s="129">
        <f t="shared" si="151"/>
        <v>442.50999999999976</v>
      </c>
      <c r="AH240" s="130">
        <f t="shared" si="152"/>
        <v>1.8256116176409907E-2</v>
      </c>
      <c r="AI240" s="137">
        <f t="shared" si="153"/>
        <v>1739</v>
      </c>
      <c r="AJ240" s="138">
        <f t="shared" si="154"/>
        <v>7.1743883823590079E-2</v>
      </c>
      <c r="AK240" s="138">
        <f t="shared" si="155"/>
        <v>0.12183297068327825</v>
      </c>
      <c r="AM240" s="11">
        <f t="shared" si="146"/>
        <v>19634.099999999999</v>
      </c>
      <c r="AN240" s="412">
        <f t="shared" si="147"/>
        <v>17803.727272727268</v>
      </c>
      <c r="AO240" s="412">
        <f t="shared" si="148"/>
        <v>253.72727272726843</v>
      </c>
      <c r="AP240" s="413">
        <f t="shared" si="149"/>
        <v>1.4251356968152499E-2</v>
      </c>
      <c r="AQ240" s="192">
        <v>2054017158603</v>
      </c>
      <c r="AR240" s="192">
        <f>VLOOKUP(AQ:AQ,[1]MICHELIN!$B:$O,2,0)</f>
        <v>4985009708019</v>
      </c>
      <c r="AS240" s="192" t="str">
        <f>VLOOKUP(AQ:AQ,[1]MICHELIN!$B:$O,3,0)</f>
        <v>733170</v>
      </c>
      <c r="AT240" s="231" t="str">
        <f>VLOOKUP(AQ:AQ,[1]MICHELIN!$B:$O,4,0)</f>
        <v>Pilot Sport 5</v>
      </c>
      <c r="AU240" s="231" t="str">
        <f>VLOOKUP(AQ:AQ,[1]MICHELIN!$B:$O,5,0)</f>
        <v>205/40R17 84Y XL</v>
      </c>
      <c r="AV240" s="232" t="str">
        <f>VLOOKUP(AQ:AQ,[1]MICHELIN!$B:$O,6,0)</f>
        <v>205/40R17</v>
      </c>
      <c r="AW240" s="232">
        <f>VLOOKUP(AQ:AQ,[1]MICHELIN!$B:$O,7,0)</f>
        <v>40800</v>
      </c>
      <c r="AX240" s="233">
        <f>VLOOKUP(AQ:AQ,[1]MICHELIN!$B:$K,8,0)</f>
        <v>17550</v>
      </c>
      <c r="AY240" s="233">
        <f>VLOOKUP(AQ:AQ,[1]MICHELIN!$B:$K,9,0)</f>
        <v>50</v>
      </c>
      <c r="AZ240" s="233">
        <f>VLOOKUP(AQ:AQ,[1]MICHELIN!$B:$K,10,0)</f>
        <v>1</v>
      </c>
      <c r="BA240" s="233">
        <f>VLOOKUP(AQ:AQ,[1]MICHELIN!$B:$O,11,0)</f>
        <v>24980</v>
      </c>
      <c r="BB240" s="233">
        <f>VLOOKUP(AQ:AQ,[1]MICHELIN!$B:$O,12,0)</f>
        <v>22231.81818181818</v>
      </c>
      <c r="BC240" s="233">
        <f t="shared" si="141"/>
        <v>525</v>
      </c>
      <c r="BD240" s="204" t="s">
        <v>3387</v>
      </c>
      <c r="BE240" s="192" t="s">
        <v>421</v>
      </c>
      <c r="BF240" s="133" t="str">
        <f>IFERROR(VLOOKUP(BE:BE,Q商品!B:E,4,0),"")</f>
        <v>23年製 Pilot Sport 5（パイロットスポーツ5） 205/40ZR17 84Y XL サマータイヤ 最短当日発送</v>
      </c>
      <c r="BG240" s="133" t="str">
        <f>IFERROR(VLOOKUP(AQ:AQ,在庫!B:M,12,0),"")</f>
        <v>2023年製</v>
      </c>
      <c r="BH240" s="133">
        <f>IFERROR(VLOOKUP(AQ:AQ,在庫!B:L,10,0),"")</f>
        <v>1</v>
      </c>
      <c r="BI240" s="234">
        <f>VLOOKUP(AQ:AQ,[1]MICHELIN!$B:$AH,32,0)</f>
        <v>605763440</v>
      </c>
      <c r="BJ240" s="234">
        <f>VLOOKUP(AQ:AQ,[1]MICHELIN!$B:$AH,33,0)</f>
        <v>605763495</v>
      </c>
      <c r="BK240" s="191"/>
      <c r="BL240" s="191"/>
      <c r="BM240" s="191"/>
      <c r="BN240" s="191"/>
      <c r="BO240" s="191"/>
      <c r="BP240" s="191"/>
      <c r="BQ240" s="191"/>
      <c r="BR240" s="191"/>
      <c r="BS240" s="191"/>
      <c r="BT240" s="191"/>
      <c r="BU240" s="191"/>
      <c r="BV240" s="191"/>
      <c r="BW240" s="191"/>
      <c r="BX240" s="191"/>
    </row>
    <row r="241" spans="1:76" s="11" customFormat="1" ht="19.5" customHeight="1">
      <c r="A241" s="11">
        <f t="shared" si="131"/>
        <v>1</v>
      </c>
      <c r="B241" s="239">
        <f t="shared" si="132"/>
        <v>2054018158602</v>
      </c>
      <c r="C241" s="225">
        <f t="shared" si="133"/>
        <v>0</v>
      </c>
      <c r="D241" s="11" t="s">
        <v>4059</v>
      </c>
      <c r="E241" s="358" t="s">
        <v>4911</v>
      </c>
      <c r="F241" s="158" t="s">
        <v>7129</v>
      </c>
      <c r="G241" s="132" t="str">
        <f t="shared" si="134"/>
        <v>18</v>
      </c>
      <c r="H241" s="225">
        <v>0</v>
      </c>
      <c r="I241" s="225">
        <f t="shared" si="135"/>
        <v>0</v>
      </c>
      <c r="J241" s="131"/>
      <c r="K241" s="132" t="s">
        <v>1751</v>
      </c>
      <c r="L241" s="132">
        <v>54</v>
      </c>
      <c r="M241" s="134"/>
      <c r="N241" s="226"/>
      <c r="O241" s="226"/>
      <c r="P241" s="227"/>
      <c r="Q241" s="228">
        <f t="shared" si="144"/>
        <v>0</v>
      </c>
      <c r="R241" s="143" t="str">
        <f t="shared" si="145"/>
        <v/>
      </c>
      <c r="S241" s="192">
        <v>1074475973</v>
      </c>
      <c r="T241" s="289" t="s">
        <v>12083</v>
      </c>
      <c r="U241" s="189">
        <f t="shared" si="136"/>
        <v>0</v>
      </c>
      <c r="W241" s="229"/>
      <c r="X241" s="135">
        <f t="shared" si="137"/>
        <v>20970</v>
      </c>
      <c r="Y241" s="230">
        <f t="shared" si="138"/>
        <v>0</v>
      </c>
      <c r="Z241" s="141" t="str">
        <f t="shared" si="139"/>
        <v/>
      </c>
      <c r="AA241" s="136" t="str">
        <f t="shared" si="140"/>
        <v/>
      </c>
      <c r="AB241" s="144"/>
      <c r="AC241" s="144"/>
      <c r="AD241" s="184">
        <f t="shared" si="156"/>
        <v>0</v>
      </c>
      <c r="AE241" s="182">
        <f t="shared" si="157"/>
        <v>0</v>
      </c>
      <c r="AF241" s="128">
        <f t="shared" si="150"/>
        <v>0</v>
      </c>
      <c r="AG241" s="129">
        <f t="shared" si="151"/>
        <v>0</v>
      </c>
      <c r="AH241" s="130" t="str">
        <f t="shared" si="152"/>
        <v/>
      </c>
      <c r="AI241" s="137">
        <f t="shared" si="153"/>
        <v>0</v>
      </c>
      <c r="AJ241" s="138" t="str">
        <f t="shared" si="154"/>
        <v/>
      </c>
      <c r="AK241" s="138" t="str">
        <f t="shared" si="155"/>
        <v/>
      </c>
      <c r="AL241" s="11" t="s">
        <v>13397</v>
      </c>
      <c r="AM241" s="11">
        <f t="shared" si="146"/>
        <v>0</v>
      </c>
      <c r="AN241" s="412">
        <f t="shared" si="147"/>
        <v>0</v>
      </c>
      <c r="AO241" s="412">
        <f t="shared" si="148"/>
        <v>-20970</v>
      </c>
      <c r="AP241" s="413" t="e">
        <f t="shared" si="149"/>
        <v>#DIV/0!</v>
      </c>
      <c r="AQ241" s="192">
        <v>2054018158602</v>
      </c>
      <c r="AR241" s="192">
        <f>VLOOKUP(AQ:AQ,[1]MICHELIN!$B:$O,2,0)</f>
        <v>4985009708101</v>
      </c>
      <c r="AS241" s="192" t="str">
        <f>VLOOKUP(AQ:AQ,[1]MICHELIN!$B:$O,3,0)</f>
        <v>733230</v>
      </c>
      <c r="AT241" s="231" t="str">
        <f>VLOOKUP(AQ:AQ,[1]MICHELIN!$B:$O,4,0)</f>
        <v>Pilot Sport 5</v>
      </c>
      <c r="AU241" s="231" t="str">
        <f>VLOOKUP(AQ:AQ,[1]MICHELIN!$B:$O,5,0)</f>
        <v>205/40R18 86Y XL</v>
      </c>
      <c r="AV241" s="232" t="str">
        <f>VLOOKUP(AQ:AQ,[1]MICHELIN!$B:$O,6,0)</f>
        <v>205/40R18</v>
      </c>
      <c r="AW241" s="232">
        <f>VLOOKUP(AQ:AQ,[1]MICHELIN!$B:$O,7,0)</f>
        <v>46600</v>
      </c>
      <c r="AX241" s="233">
        <f>VLOOKUP(AQ:AQ,[1]MICHELIN!$B:$K,8,0)</f>
        <v>20970</v>
      </c>
      <c r="AY241" s="233">
        <f>VLOOKUP(AQ:AQ,[1]MICHELIN!$B:$K,9,0)</f>
        <v>0</v>
      </c>
      <c r="AZ241" s="233">
        <f>VLOOKUP(AQ:AQ,[1]MICHELIN!$B:$K,10,0)</f>
        <v>0</v>
      </c>
      <c r="BA241" s="233">
        <f>VLOOKUP(AQ:AQ,[1]MICHELIN!$B:$O,11,0)</f>
        <v>31270</v>
      </c>
      <c r="BB241" s="233">
        <f>VLOOKUP(AQ:AQ,[1]MICHELIN!$B:$O,12,0)</f>
        <v>27949.999999999996</v>
      </c>
      <c r="BC241" s="233">
        <f t="shared" si="141"/>
        <v>525</v>
      </c>
      <c r="BD241" s="204" t="s">
        <v>3387</v>
      </c>
      <c r="BE241" s="195" t="s">
        <v>472</v>
      </c>
      <c r="BF241" s="133" t="str">
        <f>IFERROR(VLOOKUP(BE:BE,Q商品!B:E,4,0),"")</f>
        <v>Pilot Sport 5（パイロットスポーツ5） 205/40ZR18 86Y XL 22年製 サマータイヤ 最短当日発送</v>
      </c>
      <c r="BG241" s="133" t="str">
        <f>IFERROR(VLOOKUP(AQ:AQ,在庫!B:M,12,0),"")</f>
        <v/>
      </c>
      <c r="BH241" s="133" t="str">
        <f>IFERROR(VLOOKUP(AQ:AQ,在庫!B:L,10,0),"")</f>
        <v/>
      </c>
      <c r="BI241" s="234">
        <f>VLOOKUP(AQ:AQ,[1]MICHELIN!$B:$AH,32,0)</f>
        <v>605763433</v>
      </c>
      <c r="BJ241" s="234">
        <f>VLOOKUP(AQ:AQ,[1]MICHELIN!$B:$AH,33,0)</f>
        <v>605763488</v>
      </c>
      <c r="BK241" s="191"/>
      <c r="BL241" s="191"/>
      <c r="BM241" s="191"/>
      <c r="BN241" s="443"/>
      <c r="BO241" s="191"/>
      <c r="BP241" s="191"/>
      <c r="BQ241" s="191"/>
      <c r="BR241" s="191"/>
      <c r="BS241" s="191"/>
      <c r="BT241" s="191"/>
      <c r="BU241" s="191"/>
      <c r="BV241" s="191"/>
      <c r="BW241" s="191"/>
      <c r="BX241" s="191"/>
    </row>
    <row r="242" spans="1:76" s="11" customFormat="1" ht="19.5" customHeight="1">
      <c r="A242" s="11">
        <f t="shared" si="131"/>
        <v>1</v>
      </c>
      <c r="B242" s="239">
        <f t="shared" si="132"/>
        <v>2054517158608</v>
      </c>
      <c r="C242" s="225">
        <f t="shared" si="133"/>
        <v>141</v>
      </c>
      <c r="D242" s="11" t="s">
        <v>4059</v>
      </c>
      <c r="E242" s="358" t="s">
        <v>4912</v>
      </c>
      <c r="F242" s="158" t="s">
        <v>7177</v>
      </c>
      <c r="G242" s="132" t="str">
        <f t="shared" si="134"/>
        <v>17</v>
      </c>
      <c r="H242" s="225">
        <v>9</v>
      </c>
      <c r="I242" s="225">
        <f t="shared" si="135"/>
        <v>5</v>
      </c>
      <c r="J242" s="131"/>
      <c r="K242" s="132" t="s">
        <v>1751</v>
      </c>
      <c r="L242" s="132">
        <v>55</v>
      </c>
      <c r="M242" s="134" t="s">
        <v>1785</v>
      </c>
      <c r="N242" s="226" t="s">
        <v>7680</v>
      </c>
      <c r="O242" s="226" t="s">
        <v>1954</v>
      </c>
      <c r="P242" s="227">
        <v>21100</v>
      </c>
      <c r="Q242" s="228">
        <f t="shared" si="144"/>
        <v>19053.63636363636</v>
      </c>
      <c r="R242" s="143">
        <f t="shared" si="145"/>
        <v>0.14976859582995358</v>
      </c>
      <c r="S242" s="192">
        <v>1074476017</v>
      </c>
      <c r="T242" s="285" t="s">
        <v>6720</v>
      </c>
      <c r="U242" s="189">
        <f t="shared" si="136"/>
        <v>20200</v>
      </c>
      <c r="V242" s="11">
        <v>900</v>
      </c>
      <c r="W242" s="229">
        <v>21100</v>
      </c>
      <c r="X242" s="135">
        <f t="shared" si="137"/>
        <v>16200</v>
      </c>
      <c r="Y242" s="230">
        <f t="shared" si="138"/>
        <v>19053.63636363636</v>
      </c>
      <c r="Z242" s="141">
        <f t="shared" si="139"/>
        <v>8.2636815920398066E-2</v>
      </c>
      <c r="AA242" s="136">
        <f t="shared" si="140"/>
        <v>0.14976859582995358</v>
      </c>
      <c r="AB242" s="144" t="s">
        <v>14114</v>
      </c>
      <c r="AC242" s="144"/>
      <c r="AD242" s="184">
        <f t="shared" si="156"/>
        <v>19803</v>
      </c>
      <c r="AE242" s="182">
        <f t="shared" si="157"/>
        <v>21761</v>
      </c>
      <c r="AF242" s="128">
        <f t="shared" si="150"/>
        <v>1958.49</v>
      </c>
      <c r="AG242" s="129">
        <f t="shared" si="151"/>
        <v>397.49</v>
      </c>
      <c r="AH242" s="130">
        <f t="shared" si="152"/>
        <v>1.8266164238775792E-2</v>
      </c>
      <c r="AI242" s="137">
        <f t="shared" si="153"/>
        <v>1561</v>
      </c>
      <c r="AJ242" s="138">
        <f t="shared" si="154"/>
        <v>7.1733835761224204E-2</v>
      </c>
      <c r="AK242" s="138">
        <f t="shared" si="155"/>
        <v>0.1315024315911778</v>
      </c>
      <c r="AM242" s="11">
        <f t="shared" si="146"/>
        <v>17626.900000000001</v>
      </c>
      <c r="AN242" s="412">
        <f t="shared" si="147"/>
        <v>15896.272727272728</v>
      </c>
      <c r="AO242" s="412">
        <f t="shared" si="148"/>
        <v>-303.72727272727207</v>
      </c>
      <c r="AP242" s="413">
        <f t="shared" si="149"/>
        <v>-1.9106823211844929E-2</v>
      </c>
      <c r="AQ242" s="192">
        <v>2054517158608</v>
      </c>
      <c r="AR242" s="192">
        <f>VLOOKUP(AQ:AQ,[1]MICHELIN!$B:$O,2,0)</f>
        <v>4985009708026</v>
      </c>
      <c r="AS242" s="192" t="str">
        <f>VLOOKUP(AQ:AQ,[1]MICHELIN!$B:$O,3,0)</f>
        <v>733180</v>
      </c>
      <c r="AT242" s="231" t="str">
        <f>VLOOKUP(AQ:AQ,[1]MICHELIN!$B:$O,4,0)</f>
        <v>Pilot Sport 5</v>
      </c>
      <c r="AU242" s="231" t="str">
        <f>VLOOKUP(AQ:AQ,[1]MICHELIN!$B:$O,5,0)</f>
        <v>205/45R17 88Y XL（43掛）</v>
      </c>
      <c r="AV242" s="232" t="str">
        <f>VLOOKUP(AQ:AQ,[1]MICHELIN!$B:$O,6,0)</f>
        <v>205/45R17</v>
      </c>
      <c r="AW242" s="232">
        <f>VLOOKUP(AQ:AQ,[1]MICHELIN!$B:$O,7,0)</f>
        <v>39500</v>
      </c>
      <c r="AX242" s="233">
        <f>VLOOKUP(AQ:AQ,[1]MICHELIN!$B:$K,8,0)</f>
        <v>16200</v>
      </c>
      <c r="AY242" s="233">
        <f>VLOOKUP(AQ:AQ,[1]MICHELIN!$B:$K,9,0)</f>
        <v>141</v>
      </c>
      <c r="AZ242" s="233">
        <f>VLOOKUP(AQ:AQ,[1]MICHELIN!$B:$K,10,0)</f>
        <v>5</v>
      </c>
      <c r="BA242" s="233">
        <f>VLOOKUP(AQ:AQ,[1]MICHELIN!$B:$O,11,0)</f>
        <v>21780</v>
      </c>
      <c r="BB242" s="233">
        <f>VLOOKUP(AQ:AQ,[1]MICHELIN!$B:$O,12,0)</f>
        <v>19322.727272727272</v>
      </c>
      <c r="BC242" s="233">
        <f t="shared" si="141"/>
        <v>525</v>
      </c>
      <c r="BD242" s="204" t="s">
        <v>3387</v>
      </c>
      <c r="BE242" s="192" t="s">
        <v>431</v>
      </c>
      <c r="BF242" s="133" t="str">
        <f>IFERROR(VLOOKUP(BE:BE,Q商品!B:E,4,0),"")</f>
        <v>23年製 Pilot Sport 5（パイロットスポーツ5） 205/45ZR17 88Y XL サマータイヤ 最短当日発送</v>
      </c>
      <c r="BG242" s="133" t="str">
        <f>IFERROR(VLOOKUP(AQ:AQ,在庫!B:M,12,0),"")</f>
        <v>2023年製</v>
      </c>
      <c r="BH242" s="133">
        <f>IFERROR(VLOOKUP(AQ:AQ,在庫!B:L,10,0),"")</f>
        <v>1</v>
      </c>
      <c r="BI242" s="234">
        <f>VLOOKUP(AQ:AQ,[1]MICHELIN!$B:$AH,32,0)</f>
        <v>605763442</v>
      </c>
      <c r="BJ242" s="234">
        <f>VLOOKUP(AQ:AQ,[1]MICHELIN!$B:$AH,33,0)</f>
        <v>605763497</v>
      </c>
      <c r="BK242" s="191"/>
      <c r="BL242" s="191"/>
      <c r="BM242" s="191"/>
      <c r="BN242" s="191"/>
      <c r="BO242" s="191"/>
      <c r="BP242" s="191"/>
      <c r="BQ242" s="191"/>
      <c r="BR242" s="191"/>
      <c r="BS242" s="191"/>
      <c r="BT242" s="191"/>
      <c r="BU242" s="191"/>
      <c r="BV242" s="191"/>
      <c r="BW242" s="191"/>
      <c r="BX242" s="191"/>
    </row>
    <row r="243" spans="1:76" s="11" customFormat="1" ht="19.5" customHeight="1">
      <c r="A243" s="11">
        <f t="shared" si="131"/>
        <v>1</v>
      </c>
      <c r="B243" s="239">
        <f t="shared" si="132"/>
        <v>2154018158609</v>
      </c>
      <c r="C243" s="225">
        <f t="shared" si="133"/>
        <v>31</v>
      </c>
      <c r="D243" s="11" t="s">
        <v>4059</v>
      </c>
      <c r="E243" s="11" t="s">
        <v>940</v>
      </c>
      <c r="F243" s="158" t="s">
        <v>7178</v>
      </c>
      <c r="G243" s="132" t="str">
        <f t="shared" si="134"/>
        <v>18</v>
      </c>
      <c r="H243" s="225">
        <v>21</v>
      </c>
      <c r="I243" s="225">
        <f t="shared" si="135"/>
        <v>21</v>
      </c>
      <c r="J243" s="131"/>
      <c r="K243" s="132" t="s">
        <v>1751</v>
      </c>
      <c r="L243" s="132">
        <v>56</v>
      </c>
      <c r="M243" s="134" t="s">
        <v>1776</v>
      </c>
      <c r="N243" s="226" t="s">
        <v>13447</v>
      </c>
      <c r="O243" s="226" t="s">
        <v>1777</v>
      </c>
      <c r="P243" s="227">
        <v>28905</v>
      </c>
      <c r="Q243" s="228">
        <f t="shared" si="144"/>
        <v>26249.090909090908</v>
      </c>
      <c r="R243" s="143">
        <f t="shared" si="145"/>
        <v>0.12339821292512292</v>
      </c>
      <c r="S243" s="192">
        <v>1074476021</v>
      </c>
      <c r="T243" s="285" t="s">
        <v>6721</v>
      </c>
      <c r="U243" s="189">
        <f t="shared" si="136"/>
        <v>28905</v>
      </c>
      <c r="W243" s="229">
        <v>28905</v>
      </c>
      <c r="X243" s="135">
        <f t="shared" si="137"/>
        <v>23010</v>
      </c>
      <c r="Y243" s="230">
        <f t="shared" si="138"/>
        <v>26249.090909090908</v>
      </c>
      <c r="Z243" s="141">
        <f t="shared" si="139"/>
        <v>7.732226258432795E-2</v>
      </c>
      <c r="AA243" s="136">
        <f t="shared" si="140"/>
        <v>0.12339821292512292</v>
      </c>
      <c r="AB243" s="144" t="s">
        <v>14114</v>
      </c>
      <c r="AC243" s="144"/>
      <c r="AD243" s="184">
        <f t="shared" si="156"/>
        <v>28338</v>
      </c>
      <c r="AE243" s="182">
        <f t="shared" si="157"/>
        <v>31140</v>
      </c>
      <c r="AF243" s="128">
        <f t="shared" si="150"/>
        <v>2802.6</v>
      </c>
      <c r="AG243" s="129">
        <f t="shared" si="151"/>
        <v>567.59999999999991</v>
      </c>
      <c r="AH243" s="130">
        <f t="shared" si="152"/>
        <v>1.8227360308285159E-2</v>
      </c>
      <c r="AI243" s="137">
        <f t="shared" si="153"/>
        <v>2235</v>
      </c>
      <c r="AJ243" s="138">
        <f t="shared" si="154"/>
        <v>7.1772639691714837E-2</v>
      </c>
      <c r="AK243" s="138">
        <f t="shared" si="155"/>
        <v>0.10517085261683776</v>
      </c>
      <c r="AM243" s="11">
        <f t="shared" si="146"/>
        <v>25224</v>
      </c>
      <c r="AN243" s="412">
        <f t="shared" si="147"/>
        <v>22902.727272727272</v>
      </c>
      <c r="AO243" s="412">
        <f t="shared" si="148"/>
        <v>-107.27272727272793</v>
      </c>
      <c r="AP243" s="413">
        <f t="shared" si="149"/>
        <v>-4.6838407494145485E-3</v>
      </c>
      <c r="AQ243" s="192">
        <v>2154018158609</v>
      </c>
      <c r="AR243" s="192">
        <f>VLOOKUP(AQ:AQ,[1]MICHELIN!$B:$O,2,0)</f>
        <v>4985009708118</v>
      </c>
      <c r="AS243" s="192" t="str">
        <f>VLOOKUP(AQ:AQ,[1]MICHELIN!$B:$O,3,0)</f>
        <v>733270</v>
      </c>
      <c r="AT243" s="231" t="str">
        <f>VLOOKUP(AQ:AQ,[1]MICHELIN!$B:$O,4,0)</f>
        <v>Pilot Sport 5</v>
      </c>
      <c r="AU243" s="231" t="str">
        <f>VLOOKUP(AQ:AQ,[1]MICHELIN!$B:$O,5,0)</f>
        <v>215/40R18 89Y XL</v>
      </c>
      <c r="AV243" s="232" t="str">
        <f>VLOOKUP(AQ:AQ,[1]MICHELIN!$B:$O,6,0)</f>
        <v>215/40R18</v>
      </c>
      <c r="AW243" s="232">
        <f>VLOOKUP(AQ:AQ,[1]MICHELIN!$B:$O,7,0)</f>
        <v>53500</v>
      </c>
      <c r="AX243" s="233">
        <f>VLOOKUP(AQ:AQ,[1]MICHELIN!$B:$K,8,0)</f>
        <v>23010</v>
      </c>
      <c r="AY243" s="233">
        <f>VLOOKUP(AQ:AQ,[1]MICHELIN!$B:$K,9,0)</f>
        <v>31</v>
      </c>
      <c r="AZ243" s="233">
        <f>VLOOKUP(AQ:AQ,[1]MICHELIN!$B:$K,10,0)</f>
        <v>21</v>
      </c>
      <c r="BA243" s="233">
        <f>VLOOKUP(AQ:AQ,[1]MICHELIN!$B:$O,11,0)</f>
        <v>30680</v>
      </c>
      <c r="BB243" s="233">
        <f>VLOOKUP(AQ:AQ,[1]MICHELIN!$B:$O,12,0)</f>
        <v>27413.63636363636</v>
      </c>
      <c r="BC243" s="233">
        <f t="shared" si="141"/>
        <v>525</v>
      </c>
      <c r="BD243" s="204" t="s">
        <v>3387</v>
      </c>
      <c r="BE243" s="192" t="s">
        <v>400</v>
      </c>
      <c r="BF243" s="133" t="str">
        <f>IFERROR(VLOOKUP(BE:BE,Q商品!B:E,4,0),"")</f>
        <v>23年製 Pilot Sport 5（パイロットスポーツ5） 215/40ZR18 89Y XL サマータイヤ 最短当日発送</v>
      </c>
      <c r="BG243" s="133" t="str">
        <f>IFERROR(VLOOKUP(AQ:AQ,在庫!B:M,12,0),"")</f>
        <v>2023年製</v>
      </c>
      <c r="BH243" s="133">
        <f>IFERROR(VLOOKUP(AQ:AQ,在庫!B:L,10,0),"")</f>
        <v>3</v>
      </c>
      <c r="BI243" s="234">
        <f>VLOOKUP(AQ:AQ,[1]MICHELIN!$B:$AH,32,0)</f>
        <v>605763434</v>
      </c>
      <c r="BJ243" s="234">
        <f>VLOOKUP(AQ:AQ,[1]MICHELIN!$B:$AH,33,0)</f>
        <v>605763489</v>
      </c>
      <c r="BK243" s="191"/>
      <c r="BL243" s="191"/>
      <c r="BM243" s="191"/>
      <c r="BN243" s="191"/>
      <c r="BO243" s="191"/>
      <c r="BP243" s="191"/>
      <c r="BQ243" s="191"/>
      <c r="BR243" s="191"/>
      <c r="BS243" s="191"/>
      <c r="BT243" s="191"/>
      <c r="BU243" s="191"/>
      <c r="BV243" s="191"/>
      <c r="BW243" s="191"/>
      <c r="BX243" s="191"/>
    </row>
    <row r="244" spans="1:76" s="11" customFormat="1" ht="19.5" customHeight="1">
      <c r="A244" s="11">
        <f t="shared" si="131"/>
        <v>2</v>
      </c>
      <c r="B244" s="239">
        <f t="shared" si="132"/>
        <v>2154517158605</v>
      </c>
      <c r="C244" s="225">
        <f t="shared" si="133"/>
        <v>36</v>
      </c>
      <c r="D244" s="11" t="s">
        <v>4059</v>
      </c>
      <c r="E244" s="11" t="s">
        <v>7681</v>
      </c>
      <c r="F244" s="158" t="s">
        <v>7179</v>
      </c>
      <c r="G244" s="132" t="str">
        <f t="shared" si="134"/>
        <v>17</v>
      </c>
      <c r="H244" s="225">
        <v>8</v>
      </c>
      <c r="I244" s="225">
        <f t="shared" si="135"/>
        <v>8</v>
      </c>
      <c r="J244" s="131"/>
      <c r="K244" s="132" t="s">
        <v>1751</v>
      </c>
      <c r="L244" s="324">
        <v>57</v>
      </c>
      <c r="M244" s="134" t="s">
        <v>1958</v>
      </c>
      <c r="N244" s="226" t="s">
        <v>3427</v>
      </c>
      <c r="O244" s="226" t="s">
        <v>1777</v>
      </c>
      <c r="P244" s="227">
        <v>21300</v>
      </c>
      <c r="Q244" s="228">
        <f t="shared" si="144"/>
        <v>19330.909090909088</v>
      </c>
      <c r="R244" s="143">
        <f t="shared" si="145"/>
        <v>0.12575244544770492</v>
      </c>
      <c r="S244" s="192">
        <v>1074476030</v>
      </c>
      <c r="T244" s="285" t="s">
        <v>6723</v>
      </c>
      <c r="U244" s="189">
        <f t="shared" si="136"/>
        <v>21300</v>
      </c>
      <c r="W244" s="229">
        <v>21300</v>
      </c>
      <c r="X244" s="135">
        <f t="shared" si="137"/>
        <v>16900</v>
      </c>
      <c r="Y244" s="230">
        <f t="shared" si="138"/>
        <v>19330.909090909088</v>
      </c>
      <c r="Z244" s="141">
        <f t="shared" si="139"/>
        <v>7.7323943661971928E-2</v>
      </c>
      <c r="AA244" s="136">
        <f t="shared" si="140"/>
        <v>0.12575244544770492</v>
      </c>
      <c r="AB244" s="144" t="s">
        <v>14114</v>
      </c>
      <c r="AC244" s="144"/>
      <c r="AD244" s="184">
        <f t="shared" si="156"/>
        <v>20882</v>
      </c>
      <c r="AE244" s="182">
        <f t="shared" si="157"/>
        <v>22947</v>
      </c>
      <c r="AF244" s="128">
        <f t="shared" si="150"/>
        <v>2065.23</v>
      </c>
      <c r="AG244" s="129">
        <f t="shared" si="151"/>
        <v>418.23</v>
      </c>
      <c r="AH244" s="130">
        <f t="shared" si="152"/>
        <v>1.8225911883906393E-2</v>
      </c>
      <c r="AI244" s="137">
        <f t="shared" si="153"/>
        <v>1647</v>
      </c>
      <c r="AJ244" s="138">
        <f t="shared" si="154"/>
        <v>7.1774088116093607E-2</v>
      </c>
      <c r="AK244" s="138">
        <f t="shared" si="155"/>
        <v>0.10752653356379853</v>
      </c>
      <c r="AM244" s="11">
        <f t="shared" si="146"/>
        <v>18587.3</v>
      </c>
      <c r="AN244" s="412">
        <f t="shared" si="147"/>
        <v>16864.81818181818</v>
      </c>
      <c r="AO244" s="412">
        <f t="shared" si="148"/>
        <v>-35.181818181819835</v>
      </c>
      <c r="AP244" s="413">
        <f t="shared" si="149"/>
        <v>-2.0861071730823083E-3</v>
      </c>
      <c r="AQ244" s="192">
        <v>2154517158605</v>
      </c>
      <c r="AR244" s="192">
        <f>VLOOKUP(AQ:AQ,[1]MICHELIN!$B:$O,2,0)</f>
        <v>4985009708033</v>
      </c>
      <c r="AS244" s="192" t="str">
        <f>VLOOKUP(AQ:AQ,[1]MICHELIN!$B:$O,3,0)</f>
        <v>733190</v>
      </c>
      <c r="AT244" s="231" t="str">
        <f>VLOOKUP(AQ:AQ,[1]MICHELIN!$B:$O,4,0)</f>
        <v>Pilot Sport 5</v>
      </c>
      <c r="AU244" s="231" t="str">
        <f>VLOOKUP(AQ:AQ,[1]MICHELIN!$B:$O,5,0)</f>
        <v>215/45R17 91Y XL</v>
      </c>
      <c r="AV244" s="232" t="str">
        <f>VLOOKUP(AQ:AQ,[1]MICHELIN!$B:$O,6,0)</f>
        <v>215/45R17</v>
      </c>
      <c r="AW244" s="232">
        <f>VLOOKUP(AQ:AQ,[1]MICHELIN!$B:$O,7,0)</f>
        <v>39300</v>
      </c>
      <c r="AX244" s="233">
        <f>VLOOKUP(AQ:AQ,[1]MICHELIN!$B:$K,8,0)</f>
        <v>16900</v>
      </c>
      <c r="AY244" s="233">
        <f>VLOOKUP(AQ:AQ,[1]MICHELIN!$B:$K,9,0)</f>
        <v>36</v>
      </c>
      <c r="AZ244" s="233">
        <f>VLOOKUP(AQ:AQ,[1]MICHELIN!$B:$K,10,0)</f>
        <v>8</v>
      </c>
      <c r="BA244" s="233">
        <f>VLOOKUP(AQ:AQ,[1]MICHELIN!$B:$O,11,0)</f>
        <v>22880</v>
      </c>
      <c r="BB244" s="233">
        <f>VLOOKUP(AQ:AQ,[1]MICHELIN!$B:$O,12,0)</f>
        <v>20322.727272727272</v>
      </c>
      <c r="BC244" s="233">
        <f t="shared" si="141"/>
        <v>525</v>
      </c>
      <c r="BD244" s="204" t="s">
        <v>3387</v>
      </c>
      <c r="BE244" s="192" t="s">
        <v>409</v>
      </c>
      <c r="BF244" s="133" t="str">
        <f>IFERROR(VLOOKUP(BE:BE,Q商品!B:E,4,0),"")</f>
        <v>23年製 Pilot Sport 5（パイロットスポーツ5） 215/45ZR17 91Y XL サマータイヤ 最短当日発送</v>
      </c>
      <c r="BG244" s="133" t="str">
        <f>IFERROR(VLOOKUP(AQ:AQ,在庫!B:M,12,0),"")</f>
        <v>2023年製</v>
      </c>
      <c r="BH244" s="133">
        <f>IFERROR(VLOOKUP(AQ:AQ,在庫!B:L,10,0),"")</f>
        <v>3</v>
      </c>
      <c r="BI244" s="234">
        <f>VLOOKUP(AQ:AQ,[1]MICHELIN!$B:$AH,32,0)</f>
        <v>605763439</v>
      </c>
      <c r="BJ244" s="234">
        <f>VLOOKUP(AQ:AQ,[1]MICHELIN!$B:$AH,33,0)</f>
        <v>605763494</v>
      </c>
      <c r="BK244" s="191"/>
      <c r="BL244" s="191"/>
      <c r="BM244" s="191"/>
      <c r="BN244" s="191"/>
      <c r="BO244" s="191"/>
      <c r="BP244" s="191"/>
      <c r="BQ244" s="191"/>
      <c r="BR244" s="191"/>
      <c r="BS244" s="191"/>
      <c r="BT244" s="191"/>
      <c r="BU244" s="191"/>
      <c r="BV244" s="191"/>
      <c r="BW244" s="191"/>
      <c r="BX244" s="191"/>
    </row>
    <row r="245" spans="1:76" s="11" customFormat="1" ht="19.5" customHeight="1">
      <c r="A245" s="11">
        <f t="shared" si="131"/>
        <v>2</v>
      </c>
      <c r="B245" s="239">
        <f t="shared" si="132"/>
        <v>2154517159657</v>
      </c>
      <c r="C245" s="225">
        <f t="shared" si="133"/>
        <v>75</v>
      </c>
      <c r="D245" s="11" t="s">
        <v>4059</v>
      </c>
      <c r="E245" s="358" t="s">
        <v>7681</v>
      </c>
      <c r="F245" s="158" t="s">
        <v>7179</v>
      </c>
      <c r="G245" s="132" t="str">
        <f t="shared" si="134"/>
        <v>17</v>
      </c>
      <c r="H245" s="225">
        <v>1</v>
      </c>
      <c r="I245" s="225">
        <f t="shared" si="135"/>
        <v>1</v>
      </c>
      <c r="J245" s="131"/>
      <c r="K245" s="132" t="s">
        <v>1751</v>
      </c>
      <c r="L245" s="324">
        <v>57</v>
      </c>
      <c r="M245" s="134" t="s">
        <v>1785</v>
      </c>
      <c r="N245" s="226" t="s">
        <v>7682</v>
      </c>
      <c r="O245" s="226" t="s">
        <v>1954</v>
      </c>
      <c r="P245" s="227">
        <v>18720</v>
      </c>
      <c r="Q245" s="228">
        <f t="shared" si="144"/>
        <v>16950</v>
      </c>
      <c r="R245" s="143">
        <f t="shared" si="145"/>
        <v>0.11445427728613569</v>
      </c>
      <c r="S245" s="192">
        <v>1074476253</v>
      </c>
      <c r="T245" s="285" t="s">
        <v>6722</v>
      </c>
      <c r="U245" s="189">
        <f t="shared" si="136"/>
        <v>17820</v>
      </c>
      <c r="V245" s="11">
        <v>900</v>
      </c>
      <c r="W245" s="229">
        <v>18720</v>
      </c>
      <c r="X245" s="135">
        <f t="shared" si="137"/>
        <v>15010</v>
      </c>
      <c r="Y245" s="230">
        <f t="shared" si="138"/>
        <v>16950</v>
      </c>
      <c r="Z245" s="141">
        <f t="shared" si="139"/>
        <v>8.3352144469525991E-2</v>
      </c>
      <c r="AA245" s="136">
        <f t="shared" si="140"/>
        <v>0.11445427728613569</v>
      </c>
      <c r="AB245" s="144">
        <v>9</v>
      </c>
      <c r="AC245" s="144"/>
      <c r="AD245" s="184">
        <f t="shared" si="156"/>
        <v>17470</v>
      </c>
      <c r="AE245" s="182">
        <f t="shared" si="157"/>
        <v>19197</v>
      </c>
      <c r="AF245" s="128">
        <f t="shared" si="150"/>
        <v>1727.73</v>
      </c>
      <c r="AG245" s="129">
        <f t="shared" si="151"/>
        <v>350.73</v>
      </c>
      <c r="AH245" s="130">
        <f t="shared" si="152"/>
        <v>1.8270042194092829E-2</v>
      </c>
      <c r="AI245" s="137">
        <f t="shared" si="153"/>
        <v>1377</v>
      </c>
      <c r="AJ245" s="138">
        <f t="shared" si="154"/>
        <v>7.1729957805907171E-2</v>
      </c>
      <c r="AK245" s="138">
        <f t="shared" si="155"/>
        <v>9.6184235092042866E-2</v>
      </c>
      <c r="AM245" s="11">
        <f t="shared" si="146"/>
        <v>15550.3</v>
      </c>
      <c r="AN245" s="412">
        <f t="shared" si="147"/>
        <v>14068.454545454544</v>
      </c>
      <c r="AO245" s="412">
        <f t="shared" si="148"/>
        <v>-941.54545454545587</v>
      </c>
      <c r="AP245" s="413">
        <f t="shared" si="149"/>
        <v>-6.692600466549932E-2</v>
      </c>
      <c r="AQ245" s="192">
        <v>2154517159657</v>
      </c>
      <c r="AR245" s="192">
        <f>VLOOKUP(AQ:AQ,[1]MICHELIN!$B:$O,2,0)</f>
        <v>3528702175026</v>
      </c>
      <c r="AS245" s="192" t="str">
        <f>VLOOKUP(AQ:AQ,[1]MICHELIN!$B:$O,3,0)</f>
        <v>217502</v>
      </c>
      <c r="AT245" s="231" t="str">
        <f>VLOOKUP(AQ:AQ,[1]MICHELIN!$B:$O,4,0)</f>
        <v>Pilot Sport 5（並行）</v>
      </c>
      <c r="AU245" s="231" t="str">
        <f>VLOOKUP(AQ:AQ,[1]MICHELIN!$B:$O,5,0)</f>
        <v>215/45R17 91Y XL</v>
      </c>
      <c r="AV245" s="232" t="str">
        <f>VLOOKUP(AQ:AQ,[1]MICHELIN!$B:$O,6,0)</f>
        <v>215/45R17</v>
      </c>
      <c r="AW245" s="232" t="str">
        <f>VLOOKUP(AQ:AQ,[1]MICHELIN!$B:$O,7,0)</f>
        <v/>
      </c>
      <c r="AX245" s="233">
        <f>VLOOKUP(AQ:AQ,[1]MICHELIN!$B:$K,8,0)</f>
        <v>15010</v>
      </c>
      <c r="AY245" s="233">
        <f>VLOOKUP(AQ:AQ,[1]MICHELIN!$B:$K,9,0)</f>
        <v>75</v>
      </c>
      <c r="AZ245" s="233">
        <f>VLOOKUP(AQ:AQ,[1]MICHELIN!$B:$K,10,0)</f>
        <v>1</v>
      </c>
      <c r="BA245" s="233">
        <f>VLOOKUP(AQ:AQ,[1]MICHELIN!$B:$O,11,0)</f>
        <v>20480</v>
      </c>
      <c r="BB245" s="233">
        <f>VLOOKUP(AQ:AQ,[1]MICHELIN!$B:$O,12,0)</f>
        <v>18140.909090909088</v>
      </c>
      <c r="BC245" s="233">
        <f t="shared" si="141"/>
        <v>525</v>
      </c>
      <c r="BD245" s="204" t="s">
        <v>3388</v>
      </c>
      <c r="BE245" s="192" t="s">
        <v>471</v>
      </c>
      <c r="BF245" s="133" t="str">
        <f>IFERROR(VLOOKUP(BE:BE,Q商品!B:E,4,0),"")</f>
        <v>Pilot Sport 5（パイロットスポーツ5） 215/45ZR17 91Y XL 22年製 サマータイヤ 最短当日発送</v>
      </c>
      <c r="BG245" s="133" t="str">
        <f>IFERROR(VLOOKUP(AQ:AQ,在庫!B:M,12,0),"")</f>
        <v>2022年製</v>
      </c>
      <c r="BH245" s="133">
        <f>IFERROR(VLOOKUP(AQ:AQ,在庫!B:L,10,0),"")</f>
        <v>2</v>
      </c>
      <c r="BI245" s="234">
        <f>VLOOKUP(AQ:AQ,[1]MICHELIN!$B:$AH,32,0)</f>
        <v>614215479</v>
      </c>
      <c r="BJ245" s="234">
        <f>VLOOKUP(AQ:AQ,[1]MICHELIN!$B:$AH,33,0)</f>
        <v>614215489</v>
      </c>
      <c r="BK245" s="191"/>
      <c r="BL245" s="191"/>
      <c r="BM245" s="191"/>
      <c r="BN245" s="191"/>
      <c r="BO245" s="191"/>
      <c r="BP245" s="191"/>
      <c r="BQ245" s="191"/>
      <c r="BR245" s="191"/>
      <c r="BS245" s="191"/>
      <c r="BT245" s="191"/>
      <c r="BU245" s="191"/>
      <c r="BV245" s="191"/>
      <c r="BW245" s="191"/>
      <c r="BX245" s="191"/>
    </row>
    <row r="246" spans="1:76" s="11" customFormat="1" ht="19.5" customHeight="1">
      <c r="A246" s="11">
        <f t="shared" si="131"/>
        <v>1</v>
      </c>
      <c r="B246" s="239">
        <f t="shared" si="132"/>
        <v>2154518158604</v>
      </c>
      <c r="C246" s="225">
        <f t="shared" si="133"/>
        <v>12</v>
      </c>
      <c r="D246" s="11" t="s">
        <v>4059</v>
      </c>
      <c r="E246" s="11" t="s">
        <v>941</v>
      </c>
      <c r="F246" s="158" t="s">
        <v>6257</v>
      </c>
      <c r="G246" s="132" t="str">
        <f t="shared" si="134"/>
        <v>18</v>
      </c>
      <c r="H246" s="225">
        <v>18</v>
      </c>
      <c r="I246" s="225">
        <f t="shared" si="135"/>
        <v>18</v>
      </c>
      <c r="J246" s="131"/>
      <c r="K246" s="132" t="s">
        <v>1751</v>
      </c>
      <c r="L246" s="132">
        <v>58</v>
      </c>
      <c r="M246" s="134" t="s">
        <v>3422</v>
      </c>
      <c r="N246" s="226" t="s">
        <v>6259</v>
      </c>
      <c r="O246" s="226" t="s">
        <v>1777</v>
      </c>
      <c r="P246" s="227">
        <v>24145</v>
      </c>
      <c r="Q246" s="228">
        <f t="shared" si="144"/>
        <v>21939.090909090908</v>
      </c>
      <c r="R246" s="143">
        <f t="shared" si="145"/>
        <v>0.13168690175278661</v>
      </c>
      <c r="S246" s="192">
        <v>1074475974</v>
      </c>
      <c r="T246" s="285" t="s">
        <v>6724</v>
      </c>
      <c r="U246" s="189">
        <f t="shared" si="136"/>
        <v>24145</v>
      </c>
      <c r="W246" s="229">
        <v>24145</v>
      </c>
      <c r="X246" s="135">
        <f t="shared" si="137"/>
        <v>19050</v>
      </c>
      <c r="Y246" s="230">
        <f t="shared" si="138"/>
        <v>21939.090909090908</v>
      </c>
      <c r="Z246" s="141">
        <f t="shared" si="139"/>
        <v>7.7324497825636884E-2</v>
      </c>
      <c r="AA246" s="136">
        <f t="shared" si="140"/>
        <v>0.13168690175278661</v>
      </c>
      <c r="AB246" s="144" t="s">
        <v>14114</v>
      </c>
      <c r="AC246" s="144"/>
      <c r="AD246" s="184">
        <f t="shared" si="156"/>
        <v>23671</v>
      </c>
      <c r="AE246" s="182">
        <f t="shared" si="157"/>
        <v>26012</v>
      </c>
      <c r="AF246" s="128">
        <f t="shared" si="150"/>
        <v>2341.08</v>
      </c>
      <c r="AG246" s="129">
        <f t="shared" si="151"/>
        <v>474.07999999999993</v>
      </c>
      <c r="AH246" s="130">
        <f t="shared" si="152"/>
        <v>1.8225434414885434E-2</v>
      </c>
      <c r="AI246" s="137">
        <f t="shared" si="153"/>
        <v>1867</v>
      </c>
      <c r="AJ246" s="138">
        <f t="shared" si="154"/>
        <v>7.1774565585114566E-2</v>
      </c>
      <c r="AK246" s="138">
        <f t="shared" si="155"/>
        <v>0.11346146733790118</v>
      </c>
      <c r="AM246" s="11">
        <f t="shared" si="146"/>
        <v>21069.8</v>
      </c>
      <c r="AN246" s="412">
        <f t="shared" si="147"/>
        <v>19143.454545454544</v>
      </c>
      <c r="AO246" s="412">
        <f t="shared" si="148"/>
        <v>93.454545454544132</v>
      </c>
      <c r="AP246" s="413">
        <f t="shared" si="149"/>
        <v>4.8818015177273287E-3</v>
      </c>
      <c r="AQ246" s="192">
        <v>2154518158604</v>
      </c>
      <c r="AR246" s="192">
        <f>VLOOKUP(AQ:AQ,[1]MICHELIN!$B:$O,2,0)</f>
        <v>4985009708125</v>
      </c>
      <c r="AS246" s="192" t="str">
        <f>VLOOKUP(AQ:AQ,[1]MICHELIN!$B:$O,3,0)</f>
        <v>733210</v>
      </c>
      <c r="AT246" s="231" t="str">
        <f>VLOOKUP(AQ:AQ,[1]MICHELIN!$B:$O,4,0)</f>
        <v>Pilot Sport 5</v>
      </c>
      <c r="AU246" s="231" t="str">
        <f>VLOOKUP(AQ:AQ,[1]MICHELIN!$B:$O,5,0)</f>
        <v>215/45R18 93Y XL</v>
      </c>
      <c r="AV246" s="232" t="str">
        <f>VLOOKUP(AQ:AQ,[1]MICHELIN!$B:$O,6,0)</f>
        <v>215/45R18</v>
      </c>
      <c r="AW246" s="232">
        <f>VLOOKUP(AQ:AQ,[1]MICHELIN!$B:$O,7,0)</f>
        <v>44300</v>
      </c>
      <c r="AX246" s="233">
        <f>VLOOKUP(AQ:AQ,[1]MICHELIN!$B:$K,8,0)</f>
        <v>19050</v>
      </c>
      <c r="AY246" s="233">
        <f>VLOOKUP(AQ:AQ,[1]MICHELIN!$B:$K,9,0)</f>
        <v>12</v>
      </c>
      <c r="AZ246" s="233">
        <f>VLOOKUP(AQ:AQ,[1]MICHELIN!$B:$K,10,0)</f>
        <v>18</v>
      </c>
      <c r="BA246" s="233">
        <f>VLOOKUP(AQ:AQ,[1]MICHELIN!$B:$O,11,0)</f>
        <v>26800</v>
      </c>
      <c r="BB246" s="233">
        <f>VLOOKUP(AQ:AQ,[1]MICHELIN!$B:$O,12,0)</f>
        <v>23409.090909090908</v>
      </c>
      <c r="BC246" s="233">
        <f t="shared" si="141"/>
        <v>1050</v>
      </c>
      <c r="BD246" s="204" t="s">
        <v>3387</v>
      </c>
      <c r="BE246" s="192" t="s">
        <v>442</v>
      </c>
      <c r="BF246" s="133" t="str">
        <f>IFERROR(VLOOKUP(BE:BE,Q商品!B:E,4,0),"")</f>
        <v>23年製 Pilot Sport 5（パイロットスポーツ5） 215/45ZR18 93Y XL サマータイヤ 最短当日発送</v>
      </c>
      <c r="BG246" s="133" t="str">
        <f>IFERROR(VLOOKUP(AQ:AQ,在庫!B:M,12,0),"")</f>
        <v>2023年製</v>
      </c>
      <c r="BH246" s="133">
        <f>IFERROR(VLOOKUP(AQ:AQ,在庫!B:L,10,0),"")</f>
        <v>3</v>
      </c>
      <c r="BI246" s="234">
        <f>VLOOKUP(AQ:AQ,[1]MICHELIN!$B:$AH,32,0)</f>
        <v>605763425</v>
      </c>
      <c r="BJ246" s="234">
        <f>VLOOKUP(AQ:AQ,[1]MICHELIN!$B:$AH,33,0)</f>
        <v>605763480</v>
      </c>
      <c r="BK246" s="191"/>
      <c r="BL246" s="191"/>
      <c r="BM246" s="191"/>
      <c r="BN246" s="191"/>
      <c r="BO246" s="191"/>
      <c r="BP246" s="191"/>
      <c r="BQ246" s="191"/>
      <c r="BR246" s="191"/>
      <c r="BS246" s="191"/>
      <c r="BT246" s="191"/>
      <c r="BU246" s="191"/>
      <c r="BV246" s="191"/>
      <c r="BW246" s="191"/>
      <c r="BX246" s="191"/>
    </row>
    <row r="247" spans="1:76" s="11" customFormat="1" ht="19.5" customHeight="1">
      <c r="A247" s="11">
        <f t="shared" si="131"/>
        <v>1</v>
      </c>
      <c r="B247" s="239">
        <f t="shared" si="132"/>
        <v>2155517158602</v>
      </c>
      <c r="C247" s="225">
        <f t="shared" si="133"/>
        <v>12</v>
      </c>
      <c r="D247" s="11" t="s">
        <v>4059</v>
      </c>
      <c r="E247" s="11" t="s">
        <v>942</v>
      </c>
      <c r="F247" s="158" t="s">
        <v>5930</v>
      </c>
      <c r="G247" s="132" t="str">
        <f t="shared" si="134"/>
        <v>17</v>
      </c>
      <c r="H247" s="225">
        <v>8</v>
      </c>
      <c r="I247" s="225">
        <f t="shared" si="135"/>
        <v>8</v>
      </c>
      <c r="J247" s="131"/>
      <c r="K247" s="132" t="s">
        <v>1751</v>
      </c>
      <c r="L247" s="132">
        <v>59</v>
      </c>
      <c r="M247" s="134" t="s">
        <v>3422</v>
      </c>
      <c r="N247" s="226">
        <v>18599</v>
      </c>
      <c r="O247" s="226">
        <v>0</v>
      </c>
      <c r="P247" s="227">
        <v>18599</v>
      </c>
      <c r="Q247" s="228">
        <f t="shared" si="144"/>
        <v>16897.272727272724</v>
      </c>
      <c r="R247" s="143">
        <f t="shared" si="145"/>
        <v>0.13477161456932249</v>
      </c>
      <c r="S247" s="192">
        <v>1074475977</v>
      </c>
      <c r="T247" s="285" t="s">
        <v>6725</v>
      </c>
      <c r="U247" s="189">
        <v>18599</v>
      </c>
      <c r="W247" s="229">
        <v>18785</v>
      </c>
      <c r="X247" s="135">
        <f t="shared" si="137"/>
        <v>14620</v>
      </c>
      <c r="Y247" s="230">
        <f t="shared" si="138"/>
        <v>17066.363636363636</v>
      </c>
      <c r="Z247" s="141">
        <f t="shared" si="139"/>
        <v>7.7315984730361942E-2</v>
      </c>
      <c r="AA247" s="136">
        <f t="shared" si="140"/>
        <v>0.14334416449155701</v>
      </c>
      <c r="AB247" s="144" t="s">
        <v>14114</v>
      </c>
      <c r="AC247" s="144"/>
      <c r="AD247" s="184">
        <f t="shared" si="156"/>
        <v>18234</v>
      </c>
      <c r="AE247" s="182">
        <f t="shared" si="157"/>
        <v>20037</v>
      </c>
      <c r="AF247" s="128">
        <f t="shared" si="150"/>
        <v>1803.33</v>
      </c>
      <c r="AG247" s="129">
        <f t="shared" si="151"/>
        <v>365.32999999999993</v>
      </c>
      <c r="AH247" s="130">
        <f t="shared" si="152"/>
        <v>1.8232769376653187E-2</v>
      </c>
      <c r="AI247" s="137">
        <f t="shared" si="153"/>
        <v>1438</v>
      </c>
      <c r="AJ247" s="138">
        <f t="shared" si="154"/>
        <v>7.1767230623346806E-2</v>
      </c>
      <c r="AK247" s="138">
        <f t="shared" si="155"/>
        <v>0.12511139511490382</v>
      </c>
      <c r="AM247" s="11">
        <f t="shared" si="146"/>
        <v>16230.3</v>
      </c>
      <c r="AN247" s="412">
        <f t="shared" si="147"/>
        <v>14743.909090909088</v>
      </c>
      <c r="AO247" s="412">
        <f t="shared" si="148"/>
        <v>123.90909090908826</v>
      </c>
      <c r="AP247" s="413">
        <f t="shared" si="149"/>
        <v>8.4040867415202027E-3</v>
      </c>
      <c r="AQ247" s="192">
        <v>2155517158602</v>
      </c>
      <c r="AR247" s="192">
        <f>VLOOKUP(AQ:AQ,[1]MICHELIN!$B:$O,2,0)</f>
        <v>4985009708040</v>
      </c>
      <c r="AS247" s="192" t="str">
        <f>VLOOKUP(AQ:AQ,[1]MICHELIN!$B:$O,3,0)</f>
        <v>733250</v>
      </c>
      <c r="AT247" s="231" t="str">
        <f>VLOOKUP(AQ:AQ,[1]MICHELIN!$B:$O,4,0)</f>
        <v>Pilot Sport 5</v>
      </c>
      <c r="AU247" s="231" t="str">
        <f>VLOOKUP(AQ:AQ,[1]MICHELIN!$B:$O,5,0)</f>
        <v>215/55R17 98Y XL</v>
      </c>
      <c r="AV247" s="232" t="str">
        <f>VLOOKUP(AQ:AQ,[1]MICHELIN!$B:$O,6,0)</f>
        <v>215/55R17</v>
      </c>
      <c r="AW247" s="232">
        <f>VLOOKUP(AQ:AQ,[1]MICHELIN!$B:$O,7,0)</f>
        <v>34000</v>
      </c>
      <c r="AX247" s="233">
        <f>VLOOKUP(AQ:AQ,[1]MICHELIN!$B:$K,8,0)</f>
        <v>14620</v>
      </c>
      <c r="AY247" s="233">
        <f>VLOOKUP(AQ:AQ,[1]MICHELIN!$B:$K,9,0)</f>
        <v>12</v>
      </c>
      <c r="AZ247" s="233">
        <f>VLOOKUP(AQ:AQ,[1]MICHELIN!$B:$K,10,0)</f>
        <v>8</v>
      </c>
      <c r="BA247" s="233">
        <f>VLOOKUP(AQ:AQ,[1]MICHELIN!$B:$O,11,0)</f>
        <v>20150</v>
      </c>
      <c r="BB247" s="233">
        <f>VLOOKUP(AQ:AQ,[1]MICHELIN!$B:$O,12,0)</f>
        <v>17363.636363636364</v>
      </c>
      <c r="BC247" s="233">
        <f t="shared" si="141"/>
        <v>1049.9999999999964</v>
      </c>
      <c r="BD247" s="204" t="s">
        <v>3387</v>
      </c>
      <c r="BE247" s="192" t="s">
        <v>441</v>
      </c>
      <c r="BF247" s="133" t="str">
        <f>IFERROR(VLOOKUP(BE:BE,Q商品!B:E,4,0),"")</f>
        <v>23年製 Pilot Sport 5（パイロットスポーツ5） 215/55ZR17 98Y XL サマータイヤ 最短当日発送</v>
      </c>
      <c r="BG247" s="133" t="str">
        <f>IFERROR(VLOOKUP(AQ:AQ,在庫!B:M,12,0),"")</f>
        <v>2023年製</v>
      </c>
      <c r="BH247" s="133">
        <f>IFERROR(VLOOKUP(AQ:AQ,在庫!B:L,10,0),"")</f>
        <v>2</v>
      </c>
      <c r="BI247" s="234">
        <f>VLOOKUP(AQ:AQ,[1]MICHELIN!$B:$AH,32,0)</f>
        <v>605763437</v>
      </c>
      <c r="BJ247" s="234">
        <f>VLOOKUP(AQ:AQ,[1]MICHELIN!$B:$AH,33,0)</f>
        <v>605763492</v>
      </c>
      <c r="BK247" s="191"/>
      <c r="BL247" s="191"/>
      <c r="BM247" s="191"/>
      <c r="BN247" s="191"/>
      <c r="BO247" s="191"/>
      <c r="BP247" s="191"/>
      <c r="BQ247" s="191"/>
      <c r="BR247" s="191"/>
      <c r="BS247" s="191"/>
      <c r="BT247" s="191"/>
      <c r="BU247" s="191"/>
      <c r="BV247" s="191"/>
      <c r="BW247" s="191"/>
      <c r="BX247" s="191"/>
    </row>
    <row r="248" spans="1:76" s="11" customFormat="1" ht="19.5" customHeight="1">
      <c r="A248" s="11">
        <f t="shared" si="131"/>
        <v>1</v>
      </c>
      <c r="B248" s="239">
        <f t="shared" si="132"/>
        <v>2254018158606</v>
      </c>
      <c r="C248" s="225">
        <f t="shared" si="133"/>
        <v>16</v>
      </c>
      <c r="D248" s="11" t="s">
        <v>4059</v>
      </c>
      <c r="E248" s="11" t="s">
        <v>7683</v>
      </c>
      <c r="F248" s="158" t="s">
        <v>7180</v>
      </c>
      <c r="G248" s="132" t="str">
        <f t="shared" si="134"/>
        <v>18</v>
      </c>
      <c r="H248" s="225">
        <v>14</v>
      </c>
      <c r="I248" s="225">
        <f t="shared" si="135"/>
        <v>14</v>
      </c>
      <c r="J248" s="131"/>
      <c r="K248" s="132" t="s">
        <v>1751</v>
      </c>
      <c r="L248" s="132">
        <v>60</v>
      </c>
      <c r="M248" s="134" t="s">
        <v>1958</v>
      </c>
      <c r="N248" s="226" t="s">
        <v>13449</v>
      </c>
      <c r="O248" s="226" t="s">
        <v>1777</v>
      </c>
      <c r="P248" s="227">
        <v>19670</v>
      </c>
      <c r="Q248" s="228">
        <f t="shared" si="144"/>
        <v>17867.272727272724</v>
      </c>
      <c r="R248" s="143">
        <f t="shared" si="145"/>
        <v>-0.10481326956344783</v>
      </c>
      <c r="S248" s="192">
        <v>1074476028</v>
      </c>
      <c r="T248" s="285" t="s">
        <v>6726</v>
      </c>
      <c r="U248" s="189">
        <f t="shared" ref="U248:U279" si="158">W248-V248</f>
        <v>23960</v>
      </c>
      <c r="V248" s="11">
        <v>900</v>
      </c>
      <c r="W248" s="229">
        <v>24860</v>
      </c>
      <c r="X248" s="135">
        <f t="shared" si="137"/>
        <v>19740</v>
      </c>
      <c r="Y248" s="230">
        <f t="shared" si="138"/>
        <v>22585.454545454544</v>
      </c>
      <c r="Z248" s="141">
        <f t="shared" si="139"/>
        <v>0.31230299949161155</v>
      </c>
      <c r="AA248" s="136">
        <f t="shared" si="140"/>
        <v>0.1259861535984543</v>
      </c>
      <c r="AB248" s="144" t="s">
        <v>14114</v>
      </c>
      <c r="AC248" s="144"/>
      <c r="AD248" s="184">
        <f t="shared" si="156"/>
        <v>23490</v>
      </c>
      <c r="AE248" s="182">
        <f t="shared" si="157"/>
        <v>25813</v>
      </c>
      <c r="AF248" s="128">
        <f t="shared" si="150"/>
        <v>2323.17</v>
      </c>
      <c r="AG248" s="129">
        <f t="shared" si="151"/>
        <v>470.17000000000007</v>
      </c>
      <c r="AH248" s="130">
        <f t="shared" si="152"/>
        <v>1.821446557935924E-2</v>
      </c>
      <c r="AI248" s="137">
        <f t="shared" si="153"/>
        <v>1853</v>
      </c>
      <c r="AJ248" s="138">
        <f t="shared" si="154"/>
        <v>7.1785534420640756E-2</v>
      </c>
      <c r="AK248" s="138">
        <f t="shared" si="155"/>
        <v>0.10777168801909506</v>
      </c>
      <c r="AM248" s="11">
        <f t="shared" si="146"/>
        <v>20908.7</v>
      </c>
      <c r="AN248" s="412">
        <f t="shared" si="147"/>
        <v>18993.363636363636</v>
      </c>
      <c r="AO248" s="412">
        <f t="shared" si="148"/>
        <v>-746.63636363636397</v>
      </c>
      <c r="AP248" s="413">
        <f t="shared" si="149"/>
        <v>-3.9310381137909432E-2</v>
      </c>
      <c r="AQ248" s="192">
        <v>2254018158606</v>
      </c>
      <c r="AR248" s="192">
        <f>VLOOKUP(AQ:AQ,[1]MICHELIN!$B:$O,2,0)</f>
        <v>4985009708132</v>
      </c>
      <c r="AS248" s="192" t="str">
        <f>VLOOKUP(AQ:AQ,[1]MICHELIN!$B:$O,3,0)</f>
        <v>733290</v>
      </c>
      <c r="AT248" s="231" t="str">
        <f>VLOOKUP(AQ:AQ,[1]MICHELIN!$B:$O,4,0)</f>
        <v>Pilot Sport 5</v>
      </c>
      <c r="AU248" s="231" t="str">
        <f>VLOOKUP(AQ:AQ,[1]MICHELIN!$B:$O,5,0)</f>
        <v>225/40R18 92Y XL</v>
      </c>
      <c r="AV248" s="232" t="str">
        <f>VLOOKUP(AQ:AQ,[1]MICHELIN!$B:$O,6,0)</f>
        <v>225/40R18</v>
      </c>
      <c r="AW248" s="232">
        <f>VLOOKUP(AQ:AQ,[1]MICHELIN!$B:$O,7,0)</f>
        <v>45900</v>
      </c>
      <c r="AX248" s="233">
        <f>VLOOKUP(AQ:AQ,[1]MICHELIN!$B:$K,8,0)</f>
        <v>19740</v>
      </c>
      <c r="AY248" s="233">
        <f>VLOOKUP(AQ:AQ,[1]MICHELIN!$B:$K,9,0)</f>
        <v>16</v>
      </c>
      <c r="AZ248" s="233">
        <f>VLOOKUP(AQ:AQ,[1]MICHELIN!$B:$K,10,0)</f>
        <v>14</v>
      </c>
      <c r="BA248" s="233">
        <f>VLOOKUP(AQ:AQ,[1]MICHELIN!$B:$O,11,0)</f>
        <v>26600</v>
      </c>
      <c r="BB248" s="233">
        <f>VLOOKUP(AQ:AQ,[1]MICHELIN!$B:$O,12,0)</f>
        <v>23704.545454545452</v>
      </c>
      <c r="BC248" s="233">
        <f t="shared" si="141"/>
        <v>525</v>
      </c>
      <c r="BD248" s="204" t="s">
        <v>3387</v>
      </c>
      <c r="BE248" s="192" t="s">
        <v>390</v>
      </c>
      <c r="BF248" s="133" t="str">
        <f>IFERROR(VLOOKUP(BE:BE,Q商品!B:E,4,0),"")</f>
        <v>23年製 Pilot Sport 5（パイロットスポーツ5） 225/40ZR18 92Y XL サマータイヤ 最短当日発送</v>
      </c>
      <c r="BG248" s="133" t="str">
        <f>IFERROR(VLOOKUP(AQ:AQ,在庫!B:M,12,0),"")</f>
        <v>2023年製</v>
      </c>
      <c r="BH248" s="133">
        <f>IFERROR(VLOOKUP(AQ:AQ,在庫!B:L,10,0),"")</f>
        <v>1</v>
      </c>
      <c r="BI248" s="234">
        <f>VLOOKUP(AQ:AQ,[1]MICHELIN!$B:$AH,32,0)</f>
        <v>605763427</v>
      </c>
      <c r="BJ248" s="234">
        <f>VLOOKUP(AQ:AQ,[1]MICHELIN!$B:$AH,33,0)</f>
        <v>605763482</v>
      </c>
      <c r="BK248" s="191"/>
      <c r="BL248" s="191"/>
      <c r="BM248" s="191"/>
      <c r="BN248" s="191"/>
      <c r="BO248" s="191"/>
      <c r="BP248" s="191"/>
      <c r="BQ248" s="191"/>
      <c r="BR248" s="191"/>
      <c r="BS248" s="191"/>
      <c r="BT248" s="191"/>
      <c r="BU248" s="191"/>
      <c r="BV248" s="191"/>
      <c r="BW248" s="191"/>
      <c r="BX248" s="191"/>
    </row>
    <row r="249" spans="1:76" s="11" customFormat="1" ht="19.5" customHeight="1">
      <c r="A249" s="11">
        <f t="shared" si="131"/>
        <v>2</v>
      </c>
      <c r="B249" s="239">
        <f t="shared" si="132"/>
        <v>2254019158605</v>
      </c>
      <c r="C249" s="225">
        <f t="shared" si="133"/>
        <v>12</v>
      </c>
      <c r="D249" s="11" t="s">
        <v>4059</v>
      </c>
      <c r="E249" s="358" t="s">
        <v>943</v>
      </c>
      <c r="F249" s="158" t="s">
        <v>6279</v>
      </c>
      <c r="G249" s="132" t="str">
        <f t="shared" si="134"/>
        <v>19</v>
      </c>
      <c r="H249" s="225">
        <v>14</v>
      </c>
      <c r="I249" s="225">
        <f t="shared" si="135"/>
        <v>14</v>
      </c>
      <c r="J249" s="131"/>
      <c r="K249" s="132" t="s">
        <v>1751</v>
      </c>
      <c r="L249" s="324">
        <v>61</v>
      </c>
      <c r="M249" s="134" t="s">
        <v>3422</v>
      </c>
      <c r="N249" s="226" t="s">
        <v>6280</v>
      </c>
      <c r="O249" s="226">
        <v>0</v>
      </c>
      <c r="P249" s="227">
        <v>32000</v>
      </c>
      <c r="Q249" s="228">
        <f t="shared" si="144"/>
        <v>29079.999999999996</v>
      </c>
      <c r="R249" s="143">
        <f t="shared" si="145"/>
        <v>0.10213204951856936</v>
      </c>
      <c r="S249" s="192">
        <v>1074476208</v>
      </c>
      <c r="T249" s="285" t="s">
        <v>6728</v>
      </c>
      <c r="U249" s="189">
        <f t="shared" si="158"/>
        <v>32000</v>
      </c>
      <c r="W249" s="229">
        <v>32000</v>
      </c>
      <c r="X249" s="135">
        <f t="shared" si="137"/>
        <v>26110</v>
      </c>
      <c r="Y249" s="230">
        <f t="shared" si="138"/>
        <v>29079.999999999996</v>
      </c>
      <c r="Z249" s="141">
        <f t="shared" si="139"/>
        <v>7.7312499999999895E-2</v>
      </c>
      <c r="AA249" s="136">
        <f t="shared" si="140"/>
        <v>0.10213204951856936</v>
      </c>
      <c r="AB249" s="144" t="s">
        <v>14114</v>
      </c>
      <c r="AC249" s="144"/>
      <c r="AD249" s="184">
        <f t="shared" si="156"/>
        <v>31372</v>
      </c>
      <c r="AE249" s="182">
        <f t="shared" si="157"/>
        <v>34474</v>
      </c>
      <c r="AF249" s="128">
        <f t="shared" si="150"/>
        <v>3102.66</v>
      </c>
      <c r="AG249" s="129">
        <f t="shared" si="151"/>
        <v>628.65999999999985</v>
      </c>
      <c r="AH249" s="130">
        <f t="shared" si="152"/>
        <v>1.8235771886059054E-2</v>
      </c>
      <c r="AI249" s="137">
        <f t="shared" si="153"/>
        <v>2474</v>
      </c>
      <c r="AJ249" s="138">
        <f t="shared" si="154"/>
        <v>7.1764228113940939E-2</v>
      </c>
      <c r="AK249" s="138">
        <f t="shared" si="155"/>
        <v>8.3896277632510299E-2</v>
      </c>
      <c r="AM249" s="11">
        <f t="shared" si="146"/>
        <v>27924.6</v>
      </c>
      <c r="AN249" s="412">
        <f t="shared" si="147"/>
        <v>25375.090909090904</v>
      </c>
      <c r="AO249" s="412">
        <f t="shared" si="148"/>
        <v>-734.90909090909554</v>
      </c>
      <c r="AP249" s="413">
        <f t="shared" si="149"/>
        <v>-2.8961830857749019E-2</v>
      </c>
      <c r="AQ249" s="192">
        <v>2254019158605</v>
      </c>
      <c r="AR249" s="192">
        <f>VLOOKUP(AQ:AQ,[1]MICHELIN!$B:$O,2,0)</f>
        <v>4985009708279</v>
      </c>
      <c r="AS249" s="192" t="str">
        <f>VLOOKUP(AQ:AQ,[1]MICHELIN!$B:$O,3,0)</f>
        <v>733430</v>
      </c>
      <c r="AT249" s="231" t="str">
        <f>VLOOKUP(AQ:AQ,[1]MICHELIN!$B:$O,4,0)</f>
        <v>Pilot Sport 5</v>
      </c>
      <c r="AU249" s="231" t="str">
        <f>VLOOKUP(AQ:AQ,[1]MICHELIN!$B:$O,5,0)</f>
        <v>225/40R19 93Y XL</v>
      </c>
      <c r="AV249" s="232" t="str">
        <f>VLOOKUP(AQ:AQ,[1]MICHELIN!$B:$O,6,0)</f>
        <v>225/40R19</v>
      </c>
      <c r="AW249" s="232">
        <f>VLOOKUP(AQ:AQ,[1]MICHELIN!$B:$O,7,0)</f>
        <v>60700</v>
      </c>
      <c r="AX249" s="233">
        <f>VLOOKUP(AQ:AQ,[1]MICHELIN!$B:$K,8,0)</f>
        <v>26110</v>
      </c>
      <c r="AY249" s="233">
        <f>VLOOKUP(AQ:AQ,[1]MICHELIN!$B:$K,9,0)</f>
        <v>12</v>
      </c>
      <c r="AZ249" s="233">
        <f>VLOOKUP(AQ:AQ,[1]MICHELIN!$B:$K,10,0)</f>
        <v>14</v>
      </c>
      <c r="BA249" s="233">
        <f>VLOOKUP(AQ:AQ,[1]MICHELIN!$B:$O,11,0)</f>
        <v>35700</v>
      </c>
      <c r="BB249" s="233">
        <f>VLOOKUP(AQ:AQ,[1]MICHELIN!$B:$O,12,0)</f>
        <v>31499.999999999996</v>
      </c>
      <c r="BC249" s="233">
        <f t="shared" si="141"/>
        <v>1050</v>
      </c>
      <c r="BD249" s="204" t="s">
        <v>3387</v>
      </c>
      <c r="BE249" s="192" t="s">
        <v>458</v>
      </c>
      <c r="BF249" s="133" t="str">
        <f>IFERROR(VLOOKUP(BE:BE,Q商品!B:E,4,0),"")</f>
        <v>23年製 Pilot Sport 5（パイロットスポーツ5） 225/40ZR19 93Y XL サマータイヤ 最短当日発送</v>
      </c>
      <c r="BG249" s="133" t="str">
        <f>IFERROR(VLOOKUP(AQ:AQ,在庫!B:M,12,0),"")</f>
        <v>2023年製</v>
      </c>
      <c r="BH249" s="133">
        <f>IFERROR(VLOOKUP(AQ:AQ,在庫!B:L,10,0),"")</f>
        <v>2</v>
      </c>
      <c r="BI249" s="234">
        <f>VLOOKUP(AQ:AQ,[1]MICHELIN!$B:$AH,32,0)</f>
        <v>669477146</v>
      </c>
      <c r="BJ249" s="234">
        <f>VLOOKUP(AQ:AQ,[1]MICHELIN!$B:$AH,33,0)</f>
        <v>669479114</v>
      </c>
      <c r="BK249" s="191"/>
      <c r="BL249" s="191"/>
      <c r="BM249" s="191"/>
      <c r="BN249" s="191"/>
      <c r="BO249" s="191"/>
      <c r="BP249" s="191"/>
      <c r="BQ249" s="191"/>
      <c r="BR249" s="191"/>
      <c r="BS249" s="191"/>
      <c r="BT249" s="191"/>
      <c r="BU249" s="191"/>
      <c r="BV249" s="191"/>
      <c r="BW249" s="191"/>
      <c r="BX249" s="191"/>
    </row>
    <row r="250" spans="1:76" s="11" customFormat="1" ht="19.5" customHeight="1">
      <c r="A250" s="11">
        <f t="shared" si="131"/>
        <v>2</v>
      </c>
      <c r="B250" s="239">
        <f t="shared" si="132"/>
        <v>2254019159657</v>
      </c>
      <c r="C250" s="225">
        <f t="shared" si="133"/>
        <v>28</v>
      </c>
      <c r="D250" s="11" t="s">
        <v>4059</v>
      </c>
      <c r="E250" s="11" t="s">
        <v>943</v>
      </c>
      <c r="F250" s="158" t="s">
        <v>6279</v>
      </c>
      <c r="G250" s="132" t="str">
        <f t="shared" si="134"/>
        <v>19</v>
      </c>
      <c r="H250" s="225">
        <v>0</v>
      </c>
      <c r="I250" s="225">
        <f t="shared" si="135"/>
        <v>0</v>
      </c>
      <c r="J250" s="131"/>
      <c r="K250" s="132" t="s">
        <v>1751</v>
      </c>
      <c r="L250" s="324">
        <v>61</v>
      </c>
      <c r="M250" s="134" t="s">
        <v>3422</v>
      </c>
      <c r="N250" s="226">
        <v>32000</v>
      </c>
      <c r="O250" s="226">
        <v>0</v>
      </c>
      <c r="P250" s="227">
        <v>32000</v>
      </c>
      <c r="Q250" s="228">
        <f t="shared" si="144"/>
        <v>29065.454545454544</v>
      </c>
      <c r="R250" s="143">
        <f t="shared" si="145"/>
        <v>0.17190354059802324</v>
      </c>
      <c r="S250" s="192">
        <v>1074476646</v>
      </c>
      <c r="T250" s="285" t="s">
        <v>6727</v>
      </c>
      <c r="U250" s="189">
        <f t="shared" si="158"/>
        <v>32000</v>
      </c>
      <c r="W250" s="229">
        <v>32000</v>
      </c>
      <c r="X250" s="135">
        <f t="shared" si="137"/>
        <v>24069</v>
      </c>
      <c r="Y250" s="230">
        <f t="shared" si="138"/>
        <v>29065.454545454544</v>
      </c>
      <c r="Z250" s="141">
        <f t="shared" si="139"/>
        <v>7.7312499999999895E-2</v>
      </c>
      <c r="AA250" s="136">
        <f t="shared" si="140"/>
        <v>0.17190354059802324</v>
      </c>
      <c r="AB250" s="309">
        <v>9</v>
      </c>
      <c r="AC250" s="144"/>
      <c r="AD250" s="184">
        <f t="shared" si="156"/>
        <v>31372</v>
      </c>
      <c r="AE250" s="182">
        <f t="shared" si="157"/>
        <v>34474</v>
      </c>
      <c r="AF250" s="128">
        <f t="shared" si="150"/>
        <v>3102.66</v>
      </c>
      <c r="AG250" s="129">
        <f t="shared" si="151"/>
        <v>628.65999999999985</v>
      </c>
      <c r="AH250" s="130">
        <f t="shared" si="152"/>
        <v>1.8235771886059054E-2</v>
      </c>
      <c r="AI250" s="137">
        <f t="shared" si="153"/>
        <v>2474</v>
      </c>
      <c r="AJ250" s="138">
        <f t="shared" si="154"/>
        <v>7.1764228113940939E-2</v>
      </c>
      <c r="AK250" s="138">
        <f t="shared" si="155"/>
        <v>0.15366776871196419</v>
      </c>
      <c r="AM250" s="11">
        <f t="shared" si="146"/>
        <v>27924.6</v>
      </c>
      <c r="AN250" s="412">
        <f t="shared" si="147"/>
        <v>25360.545454545452</v>
      </c>
      <c r="AO250" s="412">
        <f t="shared" si="148"/>
        <v>1291.5454545454522</v>
      </c>
      <c r="AP250" s="413">
        <f t="shared" si="149"/>
        <v>5.0927353154147731E-2</v>
      </c>
      <c r="AQ250" s="192">
        <v>2254019159657</v>
      </c>
      <c r="AR250" s="192">
        <f>VLOOKUP(AQ:AQ,[1]MICHELIN!$B:$O,2,0)</f>
        <v>3528700879056</v>
      </c>
      <c r="AS250" s="192" t="str">
        <f>VLOOKUP(AQ:AQ,[1]MICHELIN!$B:$O,3,0)</f>
        <v>087905</v>
      </c>
      <c r="AT250" s="231" t="str">
        <f>VLOOKUP(AQ:AQ,[1]MICHELIN!$B:$O,4,0)</f>
        <v>Pilot Sport 5（並行）</v>
      </c>
      <c r="AU250" s="231" t="str">
        <f>VLOOKUP(AQ:AQ,[1]MICHELIN!$B:$O,5,0)</f>
        <v>225/40R19 93Y XL</v>
      </c>
      <c r="AV250" s="232" t="str">
        <f>VLOOKUP(AQ:AQ,[1]MICHELIN!$B:$O,6,0)</f>
        <v>225/40R19</v>
      </c>
      <c r="AW250" s="232" t="str">
        <f>VLOOKUP(AQ:AQ,[1]MICHELIN!$B:$O,7,0)</f>
        <v/>
      </c>
      <c r="AX250" s="233">
        <f>VLOOKUP(AQ:AQ,[1]MICHELIN!$B:$K,8,0)</f>
        <v>24069</v>
      </c>
      <c r="AY250" s="233">
        <f>VLOOKUP(AQ:AQ,[1]MICHELIN!$B:$K,9,0)</f>
        <v>28</v>
      </c>
      <c r="AZ250" s="233">
        <f>VLOOKUP(AQ:AQ,[1]MICHELIN!$B:$K,10,0)</f>
        <v>0</v>
      </c>
      <c r="BA250" s="233">
        <f>VLOOKUP(AQ:AQ,[1]MICHELIN!$B:$O,11,0)</f>
        <v>33740</v>
      </c>
      <c r="BB250" s="233">
        <f>VLOOKUP(AQ:AQ,[1]MICHELIN!$B:$O,12,0)</f>
        <v>29718.181818181816</v>
      </c>
      <c r="BC250" s="233">
        <f t="shared" si="141"/>
        <v>1050</v>
      </c>
      <c r="BD250" s="204" t="s">
        <v>3388</v>
      </c>
      <c r="BE250" s="192" t="s">
        <v>470</v>
      </c>
      <c r="BF250" s="133" t="str">
        <f>IFERROR(VLOOKUP(BE:BE,Q商品!B:E,4,0),"")</f>
        <v>23年製 Pilot Sport 5（パイロットスポーツ5） 225/40ZR19 93Y XL サマータイヤ 最短当日発送</v>
      </c>
      <c r="BG250" s="133" t="str">
        <f>IFERROR(VLOOKUP(AQ:AQ,在庫!B:M,12,0),"")</f>
        <v>2023年製</v>
      </c>
      <c r="BH250" s="133">
        <f>IFERROR(VLOOKUP(AQ:AQ,在庫!B:L,10,0),"")</f>
        <v>1</v>
      </c>
      <c r="BI250" s="234">
        <f>VLOOKUP(AQ:AQ,[1]MICHELIN!$B:$AH,32,0)</f>
        <v>620994292</v>
      </c>
      <c r="BJ250" s="234">
        <f>VLOOKUP(AQ:AQ,[1]MICHELIN!$B:$AH,33,0)</f>
        <v>620994293</v>
      </c>
      <c r="BK250" s="191"/>
      <c r="BL250" s="191"/>
      <c r="BM250" s="191"/>
      <c r="BN250" s="191"/>
      <c r="BO250" s="191"/>
      <c r="BP250" s="191"/>
      <c r="BQ250" s="191"/>
      <c r="BR250" s="191"/>
      <c r="BS250" s="191"/>
      <c r="BT250" s="191"/>
      <c r="BU250" s="191"/>
      <c r="BV250" s="191"/>
      <c r="BW250" s="191"/>
      <c r="BX250" s="191"/>
    </row>
    <row r="251" spans="1:76" s="11" customFormat="1" ht="19.5" customHeight="1">
      <c r="A251" s="11">
        <f t="shared" si="131"/>
        <v>2</v>
      </c>
      <c r="B251" s="239">
        <f t="shared" si="132"/>
        <v>2254517159654</v>
      </c>
      <c r="C251" s="225">
        <f t="shared" si="133"/>
        <v>128</v>
      </c>
      <c r="D251" s="11" t="s">
        <v>4059</v>
      </c>
      <c r="E251" s="11" t="s">
        <v>944</v>
      </c>
      <c r="F251" s="158" t="s">
        <v>5932</v>
      </c>
      <c r="G251" s="132" t="str">
        <f t="shared" si="134"/>
        <v>17</v>
      </c>
      <c r="H251" s="225">
        <v>0</v>
      </c>
      <c r="I251" s="225">
        <f t="shared" si="135"/>
        <v>0</v>
      </c>
      <c r="J251" s="131"/>
      <c r="K251" s="132" t="s">
        <v>1751</v>
      </c>
      <c r="L251" s="324">
        <v>63</v>
      </c>
      <c r="M251" s="134" t="s">
        <v>5996</v>
      </c>
      <c r="N251" s="226" t="s">
        <v>11925</v>
      </c>
      <c r="O251" s="226" t="s">
        <v>1777</v>
      </c>
      <c r="P251" s="227">
        <v>17880</v>
      </c>
      <c r="Q251" s="228">
        <f t="shared" si="144"/>
        <v>16138.181818181816</v>
      </c>
      <c r="R251" s="143">
        <f t="shared" si="145"/>
        <v>0.22407616043262721</v>
      </c>
      <c r="S251" s="192">
        <v>1074475962</v>
      </c>
      <c r="T251" s="285" t="s">
        <v>11934</v>
      </c>
      <c r="U251" s="189">
        <f t="shared" si="158"/>
        <v>16980</v>
      </c>
      <c r="V251" s="11">
        <v>900</v>
      </c>
      <c r="W251" s="229">
        <v>17880</v>
      </c>
      <c r="X251" s="135">
        <f t="shared" si="137"/>
        <v>12522</v>
      </c>
      <c r="Y251" s="230">
        <f t="shared" si="138"/>
        <v>16138.181818181816</v>
      </c>
      <c r="Z251" s="141">
        <f t="shared" si="139"/>
        <v>2.30984340044742E-2</v>
      </c>
      <c r="AA251" s="136">
        <f t="shared" si="140"/>
        <v>0.22407616043262721</v>
      </c>
      <c r="AB251" s="144" t="s">
        <v>14051</v>
      </c>
      <c r="AC251" s="144"/>
      <c r="AD251" s="184">
        <f t="shared" si="156"/>
        <v>16647</v>
      </c>
      <c r="AE251" s="182">
        <f t="shared" si="157"/>
        <v>18293</v>
      </c>
      <c r="AF251" s="128">
        <f t="shared" si="150"/>
        <v>1646.37</v>
      </c>
      <c r="AG251" s="129">
        <f t="shared" si="151"/>
        <v>333.36999999999989</v>
      </c>
      <c r="AH251" s="130">
        <f t="shared" si="152"/>
        <v>1.8223910785546377E-2</v>
      </c>
      <c r="AI251" s="137">
        <f t="shared" si="153"/>
        <v>1313</v>
      </c>
      <c r="AJ251" s="138">
        <f t="shared" si="154"/>
        <v>7.1776089214453623E-2</v>
      </c>
      <c r="AK251" s="138">
        <f t="shared" si="155"/>
        <v>0.20585224964708082</v>
      </c>
      <c r="AM251" s="11">
        <f t="shared" si="146"/>
        <v>14817.7</v>
      </c>
      <c r="AN251" s="412">
        <f t="shared" si="147"/>
        <v>13354.272727272726</v>
      </c>
      <c r="AO251" s="412">
        <f t="shared" si="148"/>
        <v>832.27272727272612</v>
      </c>
      <c r="AP251" s="413">
        <f t="shared" si="149"/>
        <v>6.2322579766775278E-2</v>
      </c>
      <c r="AQ251" s="192">
        <v>2254517159654</v>
      </c>
      <c r="AR251" s="192">
        <f>VLOOKUP(AQ:AQ,[1]MICHELIN!$B:$O,2,0)</f>
        <v>3528703717218</v>
      </c>
      <c r="AS251" s="192" t="str">
        <f>VLOOKUP(AQ:AQ,[1]MICHELIN!$B:$O,3,0)</f>
        <v>371721</v>
      </c>
      <c r="AT251" s="231" t="str">
        <f>VLOOKUP(AQ:AQ,[1]MICHELIN!$B:$O,4,0)</f>
        <v>Pilot Sport 5（並行）</v>
      </c>
      <c r="AU251" s="231" t="str">
        <f>VLOOKUP(AQ:AQ,[1]MICHELIN!$B:$O,5,0)</f>
        <v>225/45R17 94Y XL</v>
      </c>
      <c r="AV251" s="232" t="str">
        <f>VLOOKUP(AQ:AQ,[1]MICHELIN!$B:$O,6,0)</f>
        <v>225/45R17</v>
      </c>
      <c r="AW251" s="232" t="str">
        <f>VLOOKUP(AQ:AQ,[1]MICHELIN!$B:$O,7,0)</f>
        <v/>
      </c>
      <c r="AX251" s="233">
        <f>VLOOKUP(AQ:AQ,[1]MICHELIN!$B:$K,8,0)</f>
        <v>12522</v>
      </c>
      <c r="AY251" s="233">
        <f>VLOOKUP(AQ:AQ,[1]MICHELIN!$B:$K,9,0)</f>
        <v>128</v>
      </c>
      <c r="AZ251" s="233">
        <f>VLOOKUP(AQ:AQ,[1]MICHELIN!$B:$K,10,0)</f>
        <v>0</v>
      </c>
      <c r="BA251" s="233">
        <f>VLOOKUP(AQ:AQ,[1]MICHELIN!$B:$O,11,0)</f>
        <v>18400</v>
      </c>
      <c r="BB251" s="233">
        <f>VLOOKUP(AQ:AQ,[1]MICHELIN!$B:$O,12,0)</f>
        <v>16249.999999999998</v>
      </c>
      <c r="BC251" s="233">
        <f t="shared" si="141"/>
        <v>525</v>
      </c>
      <c r="BD251" s="204" t="s">
        <v>3388</v>
      </c>
      <c r="BE251" s="192" t="s">
        <v>469</v>
      </c>
      <c r="BF251" s="133" t="str">
        <f>IFERROR(VLOOKUP(BE:BE,Q商品!B:E,4,0),"")</f>
        <v>23年製 Pilot Sport 5（パイロットスポーツ5） 225/45ZR17 94Y XL サマータイヤ 最短当日発送</v>
      </c>
      <c r="BG251" s="133" t="str">
        <f>IFERROR(VLOOKUP(AQ:AQ,在庫!B:M,12,0),"")</f>
        <v>2023年製</v>
      </c>
      <c r="BH251" s="133">
        <f>IFERROR(VLOOKUP(AQ:AQ,在庫!B:L,10,0),"")</f>
        <v>1</v>
      </c>
      <c r="BI251" s="234">
        <f>VLOOKUP(AQ:AQ,[1]MICHELIN!$B:$AH,32,0)</f>
        <v>614215477</v>
      </c>
      <c r="BJ251" s="234">
        <f>VLOOKUP(AQ:AQ,[1]MICHELIN!$B:$AH,33,0)</f>
        <v>614215487</v>
      </c>
      <c r="BK251" s="191"/>
      <c r="BL251" s="191"/>
      <c r="BM251" s="191"/>
      <c r="BN251" s="191"/>
      <c r="BO251" s="191"/>
      <c r="BP251" s="191"/>
      <c r="BQ251" s="191"/>
      <c r="BR251" s="191"/>
      <c r="BS251" s="191"/>
      <c r="BT251" s="191"/>
      <c r="BU251" s="191"/>
      <c r="BV251" s="191"/>
      <c r="BW251" s="191"/>
      <c r="BX251" s="191"/>
    </row>
    <row r="252" spans="1:76" s="11" customFormat="1" ht="19.5" customHeight="1">
      <c r="A252" s="11">
        <f t="shared" si="131"/>
        <v>2</v>
      </c>
      <c r="B252" s="239">
        <f t="shared" si="132"/>
        <v>2254517158602</v>
      </c>
      <c r="C252" s="225">
        <f t="shared" si="133"/>
        <v>6</v>
      </c>
      <c r="D252" s="11" t="s">
        <v>4059</v>
      </c>
      <c r="E252" s="11" t="s">
        <v>944</v>
      </c>
      <c r="F252" s="158" t="s">
        <v>5932</v>
      </c>
      <c r="G252" s="132" t="str">
        <f t="shared" si="134"/>
        <v>17</v>
      </c>
      <c r="H252" s="225">
        <v>40</v>
      </c>
      <c r="I252" s="225">
        <f t="shared" si="135"/>
        <v>40</v>
      </c>
      <c r="J252" s="131"/>
      <c r="K252" s="132" t="s">
        <v>1751</v>
      </c>
      <c r="L252" s="324">
        <v>63</v>
      </c>
      <c r="M252" s="134" t="s">
        <v>3422</v>
      </c>
      <c r="N252" s="226" t="s">
        <v>7663</v>
      </c>
      <c r="O252" s="226" t="s">
        <v>3425</v>
      </c>
      <c r="P252" s="227">
        <v>17980</v>
      </c>
      <c r="Q252" s="228">
        <f t="shared" si="144"/>
        <v>16339.999999999998</v>
      </c>
      <c r="R252" s="143">
        <f t="shared" si="145"/>
        <v>-6.0587515299877721E-2</v>
      </c>
      <c r="S252" s="192">
        <v>1074476029</v>
      </c>
      <c r="T252" s="285" t="s">
        <v>12054</v>
      </c>
      <c r="U252" s="189">
        <f t="shared" si="158"/>
        <v>20700</v>
      </c>
      <c r="V252" s="11">
        <v>900</v>
      </c>
      <c r="W252" s="229">
        <v>21600</v>
      </c>
      <c r="X252" s="135">
        <f t="shared" si="137"/>
        <v>17330</v>
      </c>
      <c r="Y252" s="230">
        <f t="shared" si="138"/>
        <v>19630.909090909088</v>
      </c>
      <c r="Z252" s="141">
        <f t="shared" si="139"/>
        <v>0.30567915690866521</v>
      </c>
      <c r="AA252" s="136">
        <f t="shared" si="140"/>
        <v>0.11720848383810306</v>
      </c>
      <c r="AB252" s="144" t="s">
        <v>14114</v>
      </c>
      <c r="AC252" s="144"/>
      <c r="AD252" s="184">
        <f t="shared" si="156"/>
        <v>20294</v>
      </c>
      <c r="AE252" s="182">
        <f t="shared" si="157"/>
        <v>22301</v>
      </c>
      <c r="AF252" s="128">
        <f t="shared" si="150"/>
        <v>2007.09</v>
      </c>
      <c r="AG252" s="129">
        <f t="shared" si="151"/>
        <v>406.08999999999992</v>
      </c>
      <c r="AH252" s="130">
        <f t="shared" si="152"/>
        <v>1.8209497331958206E-2</v>
      </c>
      <c r="AI252" s="137">
        <f t="shared" si="153"/>
        <v>1601</v>
      </c>
      <c r="AJ252" s="138">
        <f t="shared" si="154"/>
        <v>7.1790502668041795E-2</v>
      </c>
      <c r="AK252" s="138">
        <f t="shared" si="155"/>
        <v>9.8998986506144859E-2</v>
      </c>
      <c r="AM252" s="11">
        <f t="shared" si="146"/>
        <v>18063.900000000001</v>
      </c>
      <c r="AN252" s="412">
        <f t="shared" si="147"/>
        <v>16416.272727272728</v>
      </c>
      <c r="AO252" s="412">
        <f t="shared" si="148"/>
        <v>-913.72727272727207</v>
      </c>
      <c r="AP252" s="413">
        <f t="shared" si="149"/>
        <v>-5.5659849705668944E-2</v>
      </c>
      <c r="AQ252" s="192">
        <v>2254517158602</v>
      </c>
      <c r="AR252" s="192">
        <f>VLOOKUP(AQ:AQ,[1]MICHELIN!$B:$O,2,0)</f>
        <v>4985009708057</v>
      </c>
      <c r="AS252" s="192" t="str">
        <f>VLOOKUP(AQ:AQ,[1]MICHELIN!$B:$O,3,0)</f>
        <v>733210</v>
      </c>
      <c r="AT252" s="231" t="str">
        <f>VLOOKUP(AQ:AQ,[1]MICHELIN!$B:$O,4,0)</f>
        <v>Pilot Sport 5</v>
      </c>
      <c r="AU252" s="231" t="str">
        <f>VLOOKUP(AQ:AQ,[1]MICHELIN!$B:$O,5,0)</f>
        <v>225/45R17 94Y XL</v>
      </c>
      <c r="AV252" s="232" t="str">
        <f>VLOOKUP(AQ:AQ,[1]MICHELIN!$B:$O,6,0)</f>
        <v>225/45R17</v>
      </c>
      <c r="AW252" s="232">
        <f>VLOOKUP(AQ:AQ,[1]MICHELIN!$B:$O,7,0)</f>
        <v>40300</v>
      </c>
      <c r="AX252" s="233">
        <f>VLOOKUP(AQ:AQ,[1]MICHELIN!$B:$K,8,0)</f>
        <v>17330</v>
      </c>
      <c r="AY252" s="233">
        <f>VLOOKUP(AQ:AQ,[1]MICHELIN!$B:$K,9,0)</f>
        <v>6</v>
      </c>
      <c r="AZ252" s="233">
        <f>VLOOKUP(AQ:AQ,[1]MICHELIN!$B:$K,10,0)</f>
        <v>40</v>
      </c>
      <c r="BA252" s="233">
        <f>VLOOKUP(AQ:AQ,[1]MICHELIN!$B:$O,11,0)</f>
        <v>23480</v>
      </c>
      <c r="BB252" s="233">
        <f>VLOOKUP(AQ:AQ,[1]MICHELIN!$B:$O,12,0)</f>
        <v>20868.181818181816</v>
      </c>
      <c r="BC252" s="233">
        <f t="shared" si="141"/>
        <v>525</v>
      </c>
      <c r="BD252" s="204" t="s">
        <v>3387</v>
      </c>
      <c r="BE252" s="192" t="s">
        <v>398</v>
      </c>
      <c r="BF252" s="133" t="str">
        <f>IFERROR(VLOOKUP(BE:BE,Q商品!B:E,4,0),"")</f>
        <v>Pilot Sport 5（パイロットスポーツ5） 225/45ZR17 94Y XL 22年製以降 サマータイヤ 最短当日発送</v>
      </c>
      <c r="BG252" s="133" t="str">
        <f>IFERROR(VLOOKUP(AQ:AQ,在庫!B:M,12,0),"")</f>
        <v>2022年製</v>
      </c>
      <c r="BH252" s="133">
        <f>IFERROR(VLOOKUP(AQ:AQ,在庫!B:L,10,0),"")</f>
        <v>5</v>
      </c>
      <c r="BI252" s="234">
        <f>VLOOKUP(AQ:AQ,[1]MICHELIN!$B:$AH,32,0)</f>
        <v>605763435</v>
      </c>
      <c r="BJ252" s="234">
        <f>VLOOKUP(AQ:AQ,[1]MICHELIN!$B:$AH,33,0)</f>
        <v>605763490</v>
      </c>
      <c r="BK252" s="191"/>
      <c r="BL252" s="191"/>
      <c r="BM252" s="191"/>
      <c r="BN252" s="191"/>
      <c r="BO252" s="191"/>
      <c r="BP252" s="191"/>
      <c r="BQ252" s="191"/>
      <c r="BR252" s="191"/>
      <c r="BS252" s="191"/>
      <c r="BT252" s="191"/>
      <c r="BU252" s="191"/>
      <c r="BV252" s="191"/>
      <c r="BW252" s="191"/>
      <c r="BX252" s="191"/>
    </row>
    <row r="253" spans="1:76" s="11" customFormat="1" ht="19.5" customHeight="1">
      <c r="A253" s="11">
        <f t="shared" si="131"/>
        <v>1</v>
      </c>
      <c r="B253" s="239">
        <f t="shared" si="132"/>
        <v>2254518158601</v>
      </c>
      <c r="C253" s="225">
        <f t="shared" si="133"/>
        <v>255</v>
      </c>
      <c r="D253" s="11" t="s">
        <v>5180</v>
      </c>
      <c r="E253" s="358" t="s">
        <v>945</v>
      </c>
      <c r="F253" s="158" t="s">
        <v>5944</v>
      </c>
      <c r="G253" s="132" t="str">
        <f t="shared" si="134"/>
        <v>18</v>
      </c>
      <c r="H253" s="225">
        <v>219</v>
      </c>
      <c r="I253" s="225">
        <f t="shared" si="135"/>
        <v>215</v>
      </c>
      <c r="J253" s="131"/>
      <c r="K253" s="132" t="s">
        <v>1751</v>
      </c>
      <c r="L253" s="132">
        <v>64</v>
      </c>
      <c r="M253" s="134" t="s">
        <v>3422</v>
      </c>
      <c r="N253" s="226" t="s">
        <v>7664</v>
      </c>
      <c r="O253" s="226">
        <v>0</v>
      </c>
      <c r="P253" s="227">
        <v>23845</v>
      </c>
      <c r="Q253" s="228">
        <f t="shared" ref="Q253:Q284" si="159">(P253-AY253)/1.1</f>
        <v>21445.454545454544</v>
      </c>
      <c r="R253" s="143">
        <f t="shared" ref="R253:R284" si="160">IFERROR((Q253-X253)/Q253,"")</f>
        <v>0.19097075031793129</v>
      </c>
      <c r="S253" s="192">
        <v>1074476027</v>
      </c>
      <c r="T253" s="285" t="s">
        <v>6730</v>
      </c>
      <c r="U253" s="189">
        <f t="shared" si="158"/>
        <v>23845</v>
      </c>
      <c r="W253" s="229">
        <v>23845</v>
      </c>
      <c r="X253" s="135">
        <f t="shared" si="137"/>
        <v>17350</v>
      </c>
      <c r="Y253" s="230">
        <f t="shared" si="138"/>
        <v>21445.454545454544</v>
      </c>
      <c r="Z253" s="141">
        <f t="shared" si="139"/>
        <v>7.733277416649198E-2</v>
      </c>
      <c r="AA253" s="136">
        <f t="shared" si="140"/>
        <v>0.19097075031793129</v>
      </c>
      <c r="AB253" s="144" t="s">
        <v>14114</v>
      </c>
      <c r="AC253" s="144"/>
      <c r="AD253" s="184">
        <f t="shared" si="156"/>
        <v>23377</v>
      </c>
      <c r="AE253" s="182">
        <f t="shared" si="157"/>
        <v>25689</v>
      </c>
      <c r="AF253" s="128">
        <f t="shared" si="150"/>
        <v>2312.0099999999998</v>
      </c>
      <c r="AG253" s="129">
        <f t="shared" si="151"/>
        <v>468.00999999999976</v>
      </c>
      <c r="AH253" s="130">
        <f t="shared" si="152"/>
        <v>1.8218303554050363E-2</v>
      </c>
      <c r="AI253" s="137">
        <f t="shared" si="153"/>
        <v>1844</v>
      </c>
      <c r="AJ253" s="138">
        <f t="shared" si="154"/>
        <v>7.178169644594963E-2</v>
      </c>
      <c r="AK253" s="138">
        <f t="shared" si="155"/>
        <v>0.17275244676388093</v>
      </c>
      <c r="AM253" s="11">
        <f t="shared" si="146"/>
        <v>20808.099999999999</v>
      </c>
      <c r="AN253" s="412">
        <f t="shared" si="147"/>
        <v>18684.63636363636</v>
      </c>
      <c r="AO253" s="412">
        <f t="shared" si="148"/>
        <v>1334.6363636363603</v>
      </c>
      <c r="AP253" s="413">
        <f t="shared" si="149"/>
        <v>7.1429614024161647E-2</v>
      </c>
      <c r="AQ253" s="192">
        <v>2254518158601</v>
      </c>
      <c r="AR253" s="192">
        <f>VLOOKUP(AQ:AQ,[1]MICHELIN!$B:$O,2,0)</f>
        <v>4985009708149</v>
      </c>
      <c r="AS253" s="192" t="str">
        <f>VLOOKUP(AQ:AQ,[1]MICHELIN!$B:$O,3,0)</f>
        <v>733300</v>
      </c>
      <c r="AT253" s="231" t="str">
        <f>VLOOKUP(AQ:AQ,[1]MICHELIN!$B:$O,4,0)</f>
        <v>Pilot Sport 5</v>
      </c>
      <c r="AU253" s="231" t="str">
        <f>VLOOKUP(AQ:AQ,[1]MICHELIN!$B:$O,5,0)</f>
        <v>225/45R18 95Y XL（43掛）</v>
      </c>
      <c r="AV253" s="232" t="str">
        <f>VLOOKUP(AQ:AQ,[1]MICHELIN!$B:$O,6,0)</f>
        <v>225/45R18</v>
      </c>
      <c r="AW253" s="232">
        <f>VLOOKUP(AQ:AQ,[1]MICHELIN!$B:$O,7,0)</f>
        <v>42300</v>
      </c>
      <c r="AX253" s="233">
        <f>VLOOKUP(AQ:AQ,[1]MICHELIN!$B:$K,8,0)</f>
        <v>17350</v>
      </c>
      <c r="AY253" s="233">
        <f>VLOOKUP(AQ:AQ,[1]MICHELIN!$B:$K,9,0)</f>
        <v>255</v>
      </c>
      <c r="AZ253" s="233">
        <f>VLOOKUP(AQ:AQ,[1]MICHELIN!$B:$K,10,0)</f>
        <v>215</v>
      </c>
      <c r="BA253" s="233">
        <f>VLOOKUP(AQ:AQ,[1]MICHELIN!$B:$O,11,0)</f>
        <v>24500</v>
      </c>
      <c r="BB253" s="233">
        <f>VLOOKUP(AQ:AQ,[1]MICHELIN!$B:$O,12,0)</f>
        <v>21318.181818181816</v>
      </c>
      <c r="BC253" s="233">
        <f t="shared" si="141"/>
        <v>1050</v>
      </c>
      <c r="BD253" s="204" t="s">
        <v>3387</v>
      </c>
      <c r="BE253" s="192" t="s">
        <v>402</v>
      </c>
      <c r="BF253" s="133" t="str">
        <f>IFERROR(VLOOKUP(BE:BE,Q商品!B:E,4,0),"")</f>
        <v>23年製 Pilot Sport 5（パイロットスポーツ5） 225/45ZR18 95Y XL サマータイヤ 最短当日発送</v>
      </c>
      <c r="BG253" s="133" t="str">
        <f>IFERROR(VLOOKUP(AQ:AQ,在庫!B:M,12,0),"")</f>
        <v>2023年製</v>
      </c>
      <c r="BH253" s="133">
        <f>IFERROR(VLOOKUP(AQ:AQ,在庫!B:L,10,0),"")</f>
        <v>4</v>
      </c>
      <c r="BI253" s="234">
        <f>VLOOKUP(AQ:AQ,[1]MICHELIN!$B:$AH,32,0)</f>
        <v>605763424</v>
      </c>
      <c r="BJ253" s="234">
        <f>VLOOKUP(AQ:AQ,[1]MICHELIN!$B:$AH,33,0)</f>
        <v>605763479</v>
      </c>
      <c r="BK253" s="191"/>
      <c r="BL253" s="191"/>
      <c r="BM253" s="191"/>
      <c r="BN253" s="191"/>
      <c r="BO253" s="191"/>
      <c r="BP253" s="191"/>
      <c r="BQ253" s="191"/>
      <c r="BR253" s="191"/>
      <c r="BS253" s="191"/>
      <c r="BT253" s="191"/>
      <c r="BU253" s="191"/>
      <c r="BV253" s="191"/>
      <c r="BW253" s="191"/>
      <c r="BX253" s="191"/>
    </row>
    <row r="254" spans="1:76" s="11" customFormat="1" ht="19.5" customHeight="1">
      <c r="A254" s="11">
        <f t="shared" si="131"/>
        <v>1</v>
      </c>
      <c r="B254" s="239">
        <f t="shared" si="132"/>
        <v>2254519158600</v>
      </c>
      <c r="C254" s="225">
        <f t="shared" si="133"/>
        <v>25</v>
      </c>
      <c r="D254" s="11" t="s">
        <v>4059</v>
      </c>
      <c r="E254" s="358" t="s">
        <v>946</v>
      </c>
      <c r="F254" s="158" t="s">
        <v>7130</v>
      </c>
      <c r="G254" s="132" t="str">
        <f t="shared" si="134"/>
        <v>19</v>
      </c>
      <c r="H254" s="225">
        <v>21</v>
      </c>
      <c r="I254" s="225">
        <f t="shared" si="135"/>
        <v>21</v>
      </c>
      <c r="J254" s="131"/>
      <c r="K254" s="132" t="s">
        <v>1751</v>
      </c>
      <c r="L254" s="132">
        <v>65</v>
      </c>
      <c r="M254" s="134" t="s">
        <v>1785</v>
      </c>
      <c r="N254" s="226" t="s">
        <v>3416</v>
      </c>
      <c r="O254" s="226" t="s">
        <v>1954</v>
      </c>
      <c r="P254" s="227">
        <v>27500</v>
      </c>
      <c r="Q254" s="228">
        <f t="shared" si="159"/>
        <v>24977.272727272724</v>
      </c>
      <c r="R254" s="143">
        <f t="shared" si="160"/>
        <v>0.13040946314831656</v>
      </c>
      <c r="S254" s="192">
        <v>1074475980</v>
      </c>
      <c r="T254" s="285" t="s">
        <v>6731</v>
      </c>
      <c r="U254" s="189">
        <f t="shared" si="158"/>
        <v>28790</v>
      </c>
      <c r="W254" s="229">
        <v>28790</v>
      </c>
      <c r="X254" s="135">
        <f t="shared" si="137"/>
        <v>21720</v>
      </c>
      <c r="Y254" s="230">
        <f t="shared" si="138"/>
        <v>26149.999999999996</v>
      </c>
      <c r="Z254" s="141">
        <f t="shared" si="139"/>
        <v>0.17041509433962254</v>
      </c>
      <c r="AA254" s="136">
        <f t="shared" si="140"/>
        <v>0.16940726577437848</v>
      </c>
      <c r="AB254" s="144" t="s">
        <v>14114</v>
      </c>
      <c r="AC254" s="144"/>
      <c r="AD254" s="184">
        <f t="shared" si="156"/>
        <v>28225</v>
      </c>
      <c r="AE254" s="182">
        <f t="shared" si="157"/>
        <v>31016</v>
      </c>
      <c r="AF254" s="128">
        <f t="shared" si="150"/>
        <v>2791.44</v>
      </c>
      <c r="AG254" s="129">
        <f t="shared" si="151"/>
        <v>565.44000000000005</v>
      </c>
      <c r="AH254" s="130">
        <f t="shared" si="152"/>
        <v>1.8230590662883676E-2</v>
      </c>
      <c r="AI254" s="137">
        <f t="shared" si="153"/>
        <v>2226</v>
      </c>
      <c r="AJ254" s="138">
        <f t="shared" si="154"/>
        <v>7.1769409337116327E-2</v>
      </c>
      <c r="AK254" s="138">
        <f t="shared" si="155"/>
        <v>0.1511766751114948</v>
      </c>
      <c r="AM254" s="11">
        <f t="shared" ref="AM254:AM285" si="161">AD254-AE254*0.1</f>
        <v>25123.4</v>
      </c>
      <c r="AN254" s="412">
        <f t="shared" ref="AN254:AN285" si="162">(AM254-AY254)/1.1</f>
        <v>22816.727272727272</v>
      </c>
      <c r="AO254" s="412">
        <f t="shared" ref="AO254:AO285" si="163">AN254-X254</f>
        <v>1096.7272727272721</v>
      </c>
      <c r="AP254" s="413">
        <f t="shared" ref="AP254:AP285" si="164">AO254/AN254</f>
        <v>4.8066809039620025E-2</v>
      </c>
      <c r="AQ254" s="192">
        <v>2254519158600</v>
      </c>
      <c r="AR254" s="192">
        <f>VLOOKUP(AQ:AQ,[1]MICHELIN!$B:$O,2,0)</f>
        <v>4985009708491</v>
      </c>
      <c r="AS254" s="192" t="str">
        <f>VLOOKUP(AQ:AQ,[1]MICHELIN!$B:$O,3,0)</f>
        <v>733300</v>
      </c>
      <c r="AT254" s="231" t="str">
        <f>VLOOKUP(AQ:AQ,[1]MICHELIN!$B:$O,4,0)</f>
        <v>Pilot Sport 5</v>
      </c>
      <c r="AU254" s="231" t="str">
        <f>VLOOKUP(AQ:AQ,[1]MICHELIN!$B:$O,5,0)</f>
        <v>225/45R19 96Y XL</v>
      </c>
      <c r="AV254" s="232" t="str">
        <f>VLOOKUP(AQ:AQ,[1]MICHELIN!$B:$O,6,0)</f>
        <v>225/45R19</v>
      </c>
      <c r="AW254" s="232">
        <f>VLOOKUP(AQ:AQ,[1]MICHELIN!$B:$O,7,0)</f>
        <v>50500</v>
      </c>
      <c r="AX254" s="233">
        <f>VLOOKUP(AQ:AQ,[1]MICHELIN!$B:$K,8,0)</f>
        <v>21720</v>
      </c>
      <c r="AY254" s="233">
        <f>VLOOKUP(AQ:AQ,[1]MICHELIN!$B:$K,9,0)</f>
        <v>25</v>
      </c>
      <c r="AZ254" s="233">
        <f>VLOOKUP(AQ:AQ,[1]MICHELIN!$B:$K,10,0)</f>
        <v>21</v>
      </c>
      <c r="BA254" s="233">
        <f>VLOOKUP(AQ:AQ,[1]MICHELIN!$B:$O,11,0)</f>
        <v>31180</v>
      </c>
      <c r="BB254" s="233">
        <f>VLOOKUP(AQ:AQ,[1]MICHELIN!$B:$O,12,0)</f>
        <v>27390.909090909088</v>
      </c>
      <c r="BC254" s="233">
        <f t="shared" si="141"/>
        <v>1050</v>
      </c>
      <c r="BD254" s="204" t="s">
        <v>3387</v>
      </c>
      <c r="BE254" s="192" t="s">
        <v>440</v>
      </c>
      <c r="BF254" s="133" t="str">
        <f>IFERROR(VLOOKUP(BE:BE,Q商品!B:E,4,0),"")</f>
        <v>23年製 Pilot Sport 5（パイロットスポーツ5） 225/45ZR19 96Y XL サマータイヤ 最短当日発送</v>
      </c>
      <c r="BG254" s="133" t="str">
        <f>IFERROR(VLOOKUP(AQ:AQ,在庫!B:M,12,0),"")</f>
        <v>2023年製</v>
      </c>
      <c r="BH254" s="133">
        <f>IFERROR(VLOOKUP(AQ:AQ,在庫!B:L,10,0),"")</f>
        <v>3</v>
      </c>
      <c r="BI254" s="234">
        <f>VLOOKUP(AQ:AQ,[1]MICHELIN!$B:$AH,32,0)</f>
        <v>605763445</v>
      </c>
      <c r="BJ254" s="234">
        <f>VLOOKUP(AQ:AQ,[1]MICHELIN!$B:$AH,33,0)</f>
        <v>605763500</v>
      </c>
      <c r="BK254" s="191"/>
      <c r="BL254" s="191"/>
      <c r="BM254" s="191"/>
      <c r="BN254" s="191"/>
      <c r="BO254" s="191"/>
      <c r="BP254" s="191"/>
      <c r="BQ254" s="191"/>
      <c r="BR254" s="191"/>
      <c r="BS254" s="191"/>
      <c r="BT254" s="191"/>
      <c r="BU254" s="191"/>
      <c r="BV254" s="191"/>
      <c r="BW254" s="191"/>
      <c r="BX254" s="191"/>
    </row>
    <row r="255" spans="1:76" s="11" customFormat="1" ht="19.5" customHeight="1">
      <c r="A255" s="11">
        <f t="shared" si="131"/>
        <v>2</v>
      </c>
      <c r="B255" s="239">
        <f t="shared" si="132"/>
        <v>2255017159656</v>
      </c>
      <c r="C255" s="225">
        <f t="shared" si="133"/>
        <v>1</v>
      </c>
      <c r="D255" s="11" t="s">
        <v>4059</v>
      </c>
      <c r="E255" s="358" t="s">
        <v>637</v>
      </c>
      <c r="F255" s="158" t="s">
        <v>5945</v>
      </c>
      <c r="G255" s="132" t="str">
        <f t="shared" si="134"/>
        <v>17</v>
      </c>
      <c r="H255" s="225">
        <v>1</v>
      </c>
      <c r="I255" s="225">
        <f t="shared" si="135"/>
        <v>1</v>
      </c>
      <c r="J255" s="131"/>
      <c r="K255" s="132" t="s">
        <v>1751</v>
      </c>
      <c r="L255" s="324">
        <v>66</v>
      </c>
      <c r="M255" s="134" t="s">
        <v>3422</v>
      </c>
      <c r="N255" s="226" t="s">
        <v>2031</v>
      </c>
      <c r="O255" s="226">
        <v>0</v>
      </c>
      <c r="P255" s="227">
        <v>22500</v>
      </c>
      <c r="Q255" s="228">
        <f t="shared" si="159"/>
        <v>20453.63636363636</v>
      </c>
      <c r="R255" s="143">
        <f t="shared" si="160"/>
        <v>0.25333570380905807</v>
      </c>
      <c r="S255" s="192">
        <v>1074476197</v>
      </c>
      <c r="T255" s="285" t="s">
        <v>6733</v>
      </c>
      <c r="U255" s="189">
        <f t="shared" si="158"/>
        <v>22500</v>
      </c>
      <c r="W255" s="229">
        <v>22500</v>
      </c>
      <c r="X255" s="135">
        <f t="shared" si="137"/>
        <v>15272</v>
      </c>
      <c r="Y255" s="230">
        <f t="shared" si="138"/>
        <v>20453.63636363636</v>
      </c>
      <c r="Z255" s="141">
        <f t="shared" si="139"/>
        <v>7.7288888888888962E-2</v>
      </c>
      <c r="AA255" s="136">
        <f t="shared" si="140"/>
        <v>0.25333570380905807</v>
      </c>
      <c r="AB255" s="144" t="s">
        <v>14051</v>
      </c>
      <c r="AC255" s="144"/>
      <c r="AD255" s="184">
        <f t="shared" si="156"/>
        <v>22058</v>
      </c>
      <c r="AE255" s="182">
        <f t="shared" si="157"/>
        <v>24239</v>
      </c>
      <c r="AF255" s="128">
        <f t="shared" ref="AF255:AF286" si="165">AE255*0.09</f>
        <v>2181.5099999999998</v>
      </c>
      <c r="AG255" s="129">
        <f t="shared" ref="AG255:AG286" si="166">AF255-AI255</f>
        <v>442.50999999999976</v>
      </c>
      <c r="AH255" s="130">
        <f t="shared" ref="AH255:AH286" si="167">IFERROR(AG255/AE255,"")</f>
        <v>1.8256116176409907E-2</v>
      </c>
      <c r="AI255" s="137">
        <f t="shared" ref="AI255:AI286" si="168">AE255-U255</f>
        <v>1739</v>
      </c>
      <c r="AJ255" s="138">
        <f t="shared" ref="AJ255:AJ286" si="169">IFERROR(AI255/AE255,"")</f>
        <v>7.1743883823590079E-2</v>
      </c>
      <c r="AK255" s="138">
        <f t="shared" ref="AK255:AK286" si="170">IFERROR(AA255-AH255,"")</f>
        <v>0.23507958763264816</v>
      </c>
      <c r="AM255" s="11">
        <f t="shared" si="161"/>
        <v>19634.099999999999</v>
      </c>
      <c r="AN255" s="412">
        <f t="shared" si="162"/>
        <v>17848.272727272724</v>
      </c>
      <c r="AO255" s="412">
        <f t="shared" si="163"/>
        <v>2576.2727272727243</v>
      </c>
      <c r="AP255" s="413">
        <f t="shared" si="164"/>
        <v>0.1443429718180011</v>
      </c>
      <c r="AQ255" s="192">
        <v>2255017159656</v>
      </c>
      <c r="AR255" s="192">
        <f>VLOOKUP(AQ:AQ,[1]MICHELIN!$B:$O,2,0)</f>
        <v>4985009708064</v>
      </c>
      <c r="AS255" s="192" t="str">
        <f>VLOOKUP(AQ:AQ,[1]MICHELIN!$B:$O,3,0)</f>
        <v/>
      </c>
      <c r="AT255" s="231" t="str">
        <f>VLOOKUP(AQ:AQ,[1]MICHELIN!$B:$O,4,0)</f>
        <v>Pilot Sport 5（並行）</v>
      </c>
      <c r="AU255" s="231" t="str">
        <f>VLOOKUP(AQ:AQ,[1]MICHELIN!$B:$O,5,0)</f>
        <v>225/50R17 98Y XL</v>
      </c>
      <c r="AV255" s="232" t="str">
        <f>VLOOKUP(AQ:AQ,[1]MICHELIN!$B:$O,6,0)</f>
        <v>225/50R17</v>
      </c>
      <c r="AW255" s="232" t="str">
        <f>VLOOKUP(AQ:AQ,[1]MICHELIN!$B:$O,7,0)</f>
        <v/>
      </c>
      <c r="AX255" s="233">
        <f>VLOOKUP(AQ:AQ,[1]MICHELIN!$B:$K,8,0)</f>
        <v>15272</v>
      </c>
      <c r="AY255" s="233">
        <f>VLOOKUP(AQ:AQ,[1]MICHELIN!$B:$K,9,0)</f>
        <v>1</v>
      </c>
      <c r="AZ255" s="233">
        <f>VLOOKUP(AQ:AQ,[1]MICHELIN!$B:$K,10,0)</f>
        <v>1</v>
      </c>
      <c r="BA255" s="233">
        <f>VLOOKUP(AQ:AQ,[1]MICHELIN!$B:$O,11,0)</f>
        <v>21250</v>
      </c>
      <c r="BB255" s="233">
        <f>VLOOKUP(AQ:AQ,[1]MICHELIN!$B:$O,12,0)</f>
        <v>18363.636363636364</v>
      </c>
      <c r="BC255" s="233">
        <f t="shared" si="141"/>
        <v>1049.9999999999964</v>
      </c>
      <c r="BD255" s="204" t="s">
        <v>3388</v>
      </c>
      <c r="BE255" s="192" t="s">
        <v>385</v>
      </c>
      <c r="BF255" s="133" t="str">
        <f>IFERROR(VLOOKUP(BE:BE,Q商品!B:E,4,0),"")</f>
        <v>23年製 Pilot Sport 5（パイロットスポーツ5） 225/50ZR17 98Y XL サマータイヤ 最短当日発送</v>
      </c>
      <c r="BG255" s="133" t="str">
        <f>IFERROR(VLOOKUP(AQ:AQ,在庫!B:M,12,0),"")</f>
        <v>2023年製</v>
      </c>
      <c r="BH255" s="133">
        <f>IFERROR(VLOOKUP(AQ:AQ,在庫!B:L,10,0),"")</f>
        <v>1</v>
      </c>
      <c r="BI255" s="234">
        <f>VLOOKUP(AQ:AQ,[1]MICHELIN!$B:$AH,32,0)</f>
        <v>614215478</v>
      </c>
      <c r="BJ255" s="234">
        <f>VLOOKUP(AQ:AQ,[1]MICHELIN!$B:$AH,33,0)</f>
        <v>614215488</v>
      </c>
      <c r="BK255" s="191"/>
      <c r="BL255" s="191"/>
      <c r="BM255" s="191"/>
      <c r="BN255" s="191"/>
      <c r="BO255" s="191"/>
      <c r="BP255" s="191"/>
      <c r="BQ255" s="191"/>
      <c r="BR255" s="191"/>
      <c r="BS255" s="191"/>
      <c r="BT255" s="191"/>
      <c r="BU255" s="191"/>
      <c r="BV255" s="191"/>
      <c r="BW255" s="191"/>
      <c r="BX255" s="191"/>
    </row>
    <row r="256" spans="1:76" s="11" customFormat="1" ht="19.5" customHeight="1">
      <c r="A256" s="11">
        <f t="shared" si="131"/>
        <v>2</v>
      </c>
      <c r="B256" s="239">
        <f t="shared" si="132"/>
        <v>2255017158604</v>
      </c>
      <c r="C256" s="225">
        <f t="shared" si="133"/>
        <v>8</v>
      </c>
      <c r="D256" s="11" t="s">
        <v>4059</v>
      </c>
      <c r="E256" s="11" t="s">
        <v>637</v>
      </c>
      <c r="F256" s="158" t="s">
        <v>5945</v>
      </c>
      <c r="G256" s="132" t="str">
        <f t="shared" si="134"/>
        <v>17</v>
      </c>
      <c r="H256" s="225">
        <v>15</v>
      </c>
      <c r="I256" s="225">
        <f t="shared" si="135"/>
        <v>15</v>
      </c>
      <c r="J256" s="131"/>
      <c r="K256" s="132" t="s">
        <v>1751</v>
      </c>
      <c r="L256" s="324">
        <v>66</v>
      </c>
      <c r="M256" s="134" t="s">
        <v>3422</v>
      </c>
      <c r="N256" s="226" t="s">
        <v>2031</v>
      </c>
      <c r="O256" s="226">
        <v>0</v>
      </c>
      <c r="P256" s="227">
        <v>22500</v>
      </c>
      <c r="Q256" s="228">
        <f t="shared" si="159"/>
        <v>20447.272727272724</v>
      </c>
      <c r="R256" s="143">
        <f t="shared" si="160"/>
        <v>0.10794949315312098</v>
      </c>
      <c r="S256" s="192">
        <v>1074476651</v>
      </c>
      <c r="T256" s="285" t="s">
        <v>6732</v>
      </c>
      <c r="U256" s="189">
        <f t="shared" si="158"/>
        <v>22500</v>
      </c>
      <c r="W256" s="229">
        <v>22500</v>
      </c>
      <c r="X256" s="135">
        <f t="shared" si="137"/>
        <v>18240</v>
      </c>
      <c r="Y256" s="230">
        <f t="shared" si="138"/>
        <v>20447.272727272724</v>
      </c>
      <c r="Z256" s="141">
        <f t="shared" si="139"/>
        <v>7.7288888888888962E-2</v>
      </c>
      <c r="AA256" s="136">
        <f t="shared" si="140"/>
        <v>0.10794949315312098</v>
      </c>
      <c r="AB256" s="144" t="s">
        <v>14114</v>
      </c>
      <c r="AC256" s="144"/>
      <c r="AD256" s="184">
        <f t="shared" si="156"/>
        <v>22058</v>
      </c>
      <c r="AE256" s="182">
        <f t="shared" si="157"/>
        <v>24239</v>
      </c>
      <c r="AF256" s="128">
        <f t="shared" si="165"/>
        <v>2181.5099999999998</v>
      </c>
      <c r="AG256" s="129">
        <f t="shared" si="166"/>
        <v>442.50999999999976</v>
      </c>
      <c r="AH256" s="130">
        <f t="shared" si="167"/>
        <v>1.8256116176409907E-2</v>
      </c>
      <c r="AI256" s="137">
        <f t="shared" si="168"/>
        <v>1739</v>
      </c>
      <c r="AJ256" s="138">
        <f t="shared" si="169"/>
        <v>7.1743883823590079E-2</v>
      </c>
      <c r="AK256" s="138">
        <f t="shared" si="170"/>
        <v>8.9693376976711078E-2</v>
      </c>
      <c r="AM256" s="11">
        <f t="shared" si="161"/>
        <v>19634.099999999999</v>
      </c>
      <c r="AN256" s="412">
        <f t="shared" si="162"/>
        <v>17841.909090909088</v>
      </c>
      <c r="AO256" s="412">
        <f t="shared" si="163"/>
        <v>-398.09090909091174</v>
      </c>
      <c r="AP256" s="413">
        <f t="shared" si="164"/>
        <v>-2.2312125180244825E-2</v>
      </c>
      <c r="AQ256" s="192">
        <v>2255017158604</v>
      </c>
      <c r="AR256" s="192">
        <f>VLOOKUP(AQ:AQ,[1]MICHELIN!$B:$O,2,0)</f>
        <v>4985009708064</v>
      </c>
      <c r="AS256" s="192" t="str">
        <f>VLOOKUP(AQ:AQ,[1]MICHELIN!$B:$O,3,0)</f>
        <v>733220</v>
      </c>
      <c r="AT256" s="231" t="str">
        <f>VLOOKUP(AQ:AQ,[1]MICHELIN!$B:$O,4,0)</f>
        <v>Pilot Sport 5</v>
      </c>
      <c r="AU256" s="231" t="str">
        <f>VLOOKUP(AQ:AQ,[1]MICHELIN!$B:$O,5,0)</f>
        <v>225/50R17 98Y XL</v>
      </c>
      <c r="AV256" s="232" t="str">
        <f>VLOOKUP(AQ:AQ,[1]MICHELIN!$B:$O,6,0)</f>
        <v>225/50R17</v>
      </c>
      <c r="AW256" s="232">
        <f>VLOOKUP(AQ:AQ,[1]MICHELIN!$B:$O,7,0)</f>
        <v>42400</v>
      </c>
      <c r="AX256" s="233">
        <f>VLOOKUP(AQ:AQ,[1]MICHELIN!$B:$K,8,0)</f>
        <v>18240</v>
      </c>
      <c r="AY256" s="233">
        <f>VLOOKUP(AQ:AQ,[1]MICHELIN!$B:$K,9,0)</f>
        <v>8</v>
      </c>
      <c r="AZ256" s="233">
        <f>VLOOKUP(AQ:AQ,[1]MICHELIN!$B:$K,10,0)</f>
        <v>15</v>
      </c>
      <c r="BA256" s="233">
        <f>VLOOKUP(AQ:AQ,[1]MICHELIN!$B:$O,11,0)</f>
        <v>24720</v>
      </c>
      <c r="BB256" s="233">
        <f>VLOOKUP(AQ:AQ,[1]MICHELIN!$B:$O,12,0)</f>
        <v>21518.181818181816</v>
      </c>
      <c r="BC256" s="233">
        <f t="shared" si="141"/>
        <v>1050</v>
      </c>
      <c r="BD256" s="204" t="s">
        <v>3387</v>
      </c>
      <c r="BE256" s="192" t="s">
        <v>457</v>
      </c>
      <c r="BF256" s="133" t="str">
        <f>IFERROR(VLOOKUP(BE:BE,Q商品!B:E,4,0),"")</f>
        <v>23年製 Pilot Sport 5（パイロットスポーツ5） 225/50ZR17 98Y XL サマータイヤ 最短当日発送</v>
      </c>
      <c r="BG256" s="133" t="str">
        <f>IFERROR(VLOOKUP(AQ:AQ,在庫!B:M,12,0),"")</f>
        <v>2023年製</v>
      </c>
      <c r="BH256" s="133">
        <f>IFERROR(VLOOKUP(AQ:AQ,在庫!B:L,10,0),"")</f>
        <v>3</v>
      </c>
      <c r="BI256" s="234" t="str">
        <f>VLOOKUP(AQ:AQ,[1]MICHELIN!$B:$AH,32,0)</f>
        <v>×</v>
      </c>
      <c r="BJ256" s="234" t="str">
        <f>VLOOKUP(AQ:AQ,[1]MICHELIN!$B:$AH,33,0)</f>
        <v>×</v>
      </c>
      <c r="BK256" s="191"/>
      <c r="BL256" s="191"/>
      <c r="BM256" s="191"/>
      <c r="BN256" s="191"/>
      <c r="BO256" s="191"/>
      <c r="BP256" s="191"/>
      <c r="BQ256" s="191"/>
      <c r="BR256" s="191"/>
      <c r="BS256" s="191"/>
      <c r="BT256" s="191"/>
      <c r="BU256" s="191"/>
      <c r="BV256" s="191"/>
      <c r="BW256" s="191"/>
      <c r="BX256" s="191"/>
    </row>
    <row r="257" spans="1:76" s="11" customFormat="1" ht="19.5" customHeight="1">
      <c r="A257" s="11">
        <f t="shared" si="131"/>
        <v>1</v>
      </c>
      <c r="B257" s="239">
        <f t="shared" si="132"/>
        <v>2255517158609</v>
      </c>
      <c r="C257" s="225">
        <f t="shared" si="133"/>
        <v>12</v>
      </c>
      <c r="D257" s="11" t="s">
        <v>4059</v>
      </c>
      <c r="E257" s="358" t="s">
        <v>947</v>
      </c>
      <c r="F257" s="158" t="s">
        <v>6260</v>
      </c>
      <c r="G257" s="132" t="str">
        <f t="shared" si="134"/>
        <v>17</v>
      </c>
      <c r="H257" s="225">
        <v>4</v>
      </c>
      <c r="I257" s="225">
        <f t="shared" si="135"/>
        <v>4</v>
      </c>
      <c r="J257" s="131"/>
      <c r="K257" s="132" t="s">
        <v>1751</v>
      </c>
      <c r="L257" s="132">
        <v>67</v>
      </c>
      <c r="M257" s="134" t="s">
        <v>1958</v>
      </c>
      <c r="N257" s="226" t="s">
        <v>3417</v>
      </c>
      <c r="O257" s="226">
        <v>0</v>
      </c>
      <c r="P257" s="227">
        <v>19500</v>
      </c>
      <c r="Q257" s="228">
        <f t="shared" si="159"/>
        <v>17716.363636363636</v>
      </c>
      <c r="R257" s="143">
        <f t="shared" si="160"/>
        <v>6.0190886699507375E-2</v>
      </c>
      <c r="S257" s="192">
        <v>1074476000</v>
      </c>
      <c r="T257" s="285" t="s">
        <v>6734</v>
      </c>
      <c r="U257" s="189">
        <f t="shared" si="158"/>
        <v>20799</v>
      </c>
      <c r="W257" s="229">
        <v>20799</v>
      </c>
      <c r="X257" s="135">
        <f t="shared" si="137"/>
        <v>16650</v>
      </c>
      <c r="Y257" s="230">
        <f t="shared" si="138"/>
        <v>18897.272727272724</v>
      </c>
      <c r="Z257" s="141">
        <f t="shared" si="139"/>
        <v>0.14907692307692311</v>
      </c>
      <c r="AA257" s="136">
        <f t="shared" si="140"/>
        <v>0.11892047914561972</v>
      </c>
      <c r="AB257" s="144" t="s">
        <v>14114</v>
      </c>
      <c r="AC257" s="144"/>
      <c r="AD257" s="184">
        <f t="shared" si="156"/>
        <v>20391</v>
      </c>
      <c r="AE257" s="182">
        <f t="shared" si="157"/>
        <v>22407</v>
      </c>
      <c r="AF257" s="128">
        <f t="shared" si="165"/>
        <v>2016.6299999999999</v>
      </c>
      <c r="AG257" s="129">
        <f t="shared" si="166"/>
        <v>408.62999999999988</v>
      </c>
      <c r="AH257" s="130">
        <f t="shared" si="167"/>
        <v>1.8236711741866377E-2</v>
      </c>
      <c r="AI257" s="137">
        <f t="shared" si="168"/>
        <v>1608</v>
      </c>
      <c r="AJ257" s="138">
        <f t="shared" si="169"/>
        <v>7.176328825813362E-2</v>
      </c>
      <c r="AK257" s="138">
        <f t="shared" si="170"/>
        <v>0.10068376740375334</v>
      </c>
      <c r="AM257" s="11">
        <f t="shared" si="161"/>
        <v>18150.3</v>
      </c>
      <c r="AN257" s="412">
        <f t="shared" si="162"/>
        <v>16489.363636363636</v>
      </c>
      <c r="AO257" s="412">
        <f t="shared" si="163"/>
        <v>-160.63636363636397</v>
      </c>
      <c r="AP257" s="413">
        <f t="shared" si="164"/>
        <v>-9.7418170390830647E-3</v>
      </c>
      <c r="AQ257" s="192">
        <v>2255517158609</v>
      </c>
      <c r="AR257" s="192">
        <f>VLOOKUP(AQ:AQ,[1]MICHELIN!$B:$O,2,0)</f>
        <v>4985009708071</v>
      </c>
      <c r="AS257" s="192" t="str">
        <f>VLOOKUP(AQ:AQ,[1]MICHELIN!$B:$O,3,0)</f>
        <v>733230</v>
      </c>
      <c r="AT257" s="231" t="str">
        <f>VLOOKUP(AQ:AQ,[1]MICHELIN!$B:$O,4,0)</f>
        <v>Pilot Sport 5</v>
      </c>
      <c r="AU257" s="231" t="str">
        <f>VLOOKUP(AQ:AQ,[1]MICHELIN!$B:$O,5,0)</f>
        <v>225/55R17 101Y XL</v>
      </c>
      <c r="AV257" s="232" t="str">
        <f>VLOOKUP(AQ:AQ,[1]MICHELIN!$B:$O,6,0)</f>
        <v>225/55R17</v>
      </c>
      <c r="AW257" s="232">
        <f>VLOOKUP(AQ:AQ,[1]MICHELIN!$B:$O,7,0)</f>
        <v>38700</v>
      </c>
      <c r="AX257" s="233">
        <f>VLOOKUP(AQ:AQ,[1]MICHELIN!$B:$K,8,0)</f>
        <v>16650</v>
      </c>
      <c r="AY257" s="233">
        <f>VLOOKUP(AQ:AQ,[1]MICHELIN!$B:$K,9,0)</f>
        <v>12</v>
      </c>
      <c r="AZ257" s="233">
        <f>VLOOKUP(AQ:AQ,[1]MICHELIN!$B:$K,10,0)</f>
        <v>4</v>
      </c>
      <c r="BA257" s="233">
        <f>VLOOKUP(AQ:AQ,[1]MICHELIN!$B:$O,11,0)</f>
        <v>22800</v>
      </c>
      <c r="BB257" s="233">
        <f>VLOOKUP(AQ:AQ,[1]MICHELIN!$B:$O,12,0)</f>
        <v>20250</v>
      </c>
      <c r="BC257" s="233">
        <f t="shared" si="141"/>
        <v>525</v>
      </c>
      <c r="BD257" s="204" t="s">
        <v>3387</v>
      </c>
      <c r="BE257" s="192" t="s">
        <v>456</v>
      </c>
      <c r="BF257" s="133" t="str">
        <f>IFERROR(VLOOKUP(BE:BE,Q商品!B:E,4,0),"")</f>
        <v>23年製 Pilot Sport 5（パイロットスポーツ5） 225/55ZR17 101Y XL サマータイヤ 最短当日発送</v>
      </c>
      <c r="BG257" s="133" t="str">
        <f>IFERROR(VLOOKUP(AQ:AQ,在庫!B:M,12,0),"")</f>
        <v>2023年製</v>
      </c>
      <c r="BH257" s="133">
        <f>IFERROR(VLOOKUP(AQ:AQ,在庫!B:L,10,0),"")</f>
        <v>1</v>
      </c>
      <c r="BI257" s="234">
        <f>VLOOKUP(AQ:AQ,[1]MICHELIN!$B:$AH,32,0)</f>
        <v>605763436</v>
      </c>
      <c r="BJ257" s="234">
        <f>VLOOKUP(AQ:AQ,[1]MICHELIN!$B:$AH,33,0)</f>
        <v>605763491</v>
      </c>
      <c r="BK257" s="191"/>
      <c r="BL257" s="191"/>
      <c r="BM257" s="191"/>
      <c r="BN257" s="191"/>
      <c r="BO257" s="191"/>
      <c r="BP257" s="191"/>
      <c r="BQ257" s="191"/>
      <c r="BR257" s="191"/>
      <c r="BS257" s="191"/>
      <c r="BT257" s="191"/>
      <c r="BU257" s="191"/>
      <c r="BV257" s="191"/>
      <c r="BW257" s="191"/>
      <c r="BX257" s="191"/>
    </row>
    <row r="258" spans="1:76" s="11" customFormat="1" ht="19.5" customHeight="1">
      <c r="A258" s="11">
        <f t="shared" si="131"/>
        <v>1</v>
      </c>
      <c r="B258" s="239">
        <f t="shared" si="132"/>
        <v>2353519158600</v>
      </c>
      <c r="C258" s="225">
        <f t="shared" si="133"/>
        <v>4</v>
      </c>
      <c r="D258" s="11" t="s">
        <v>4059</v>
      </c>
      <c r="E258" s="358" t="s">
        <v>948</v>
      </c>
      <c r="F258" s="158" t="s">
        <v>5946</v>
      </c>
      <c r="G258" s="132" t="str">
        <f t="shared" si="134"/>
        <v>19</v>
      </c>
      <c r="H258" s="225">
        <v>8</v>
      </c>
      <c r="I258" s="225">
        <f t="shared" si="135"/>
        <v>8</v>
      </c>
      <c r="J258" s="131"/>
      <c r="K258" s="132" t="s">
        <v>1751</v>
      </c>
      <c r="L258" s="132">
        <v>68</v>
      </c>
      <c r="M258" s="134" t="s">
        <v>1776</v>
      </c>
      <c r="N258" s="226" t="s">
        <v>5965</v>
      </c>
      <c r="O258" s="226">
        <v>0</v>
      </c>
      <c r="P258" s="227">
        <v>31900</v>
      </c>
      <c r="Q258" s="228">
        <f t="shared" si="159"/>
        <v>28996.363636363632</v>
      </c>
      <c r="R258" s="143">
        <f t="shared" si="160"/>
        <v>0.13092550790067708</v>
      </c>
      <c r="S258" s="192">
        <v>1074475976</v>
      </c>
      <c r="T258" s="285" t="s">
        <v>6735</v>
      </c>
      <c r="U258" s="189">
        <f t="shared" si="158"/>
        <v>32998</v>
      </c>
      <c r="W258" s="229">
        <v>32998</v>
      </c>
      <c r="X258" s="135">
        <f t="shared" si="137"/>
        <v>25200</v>
      </c>
      <c r="Y258" s="230">
        <f t="shared" si="138"/>
        <v>29994.545454545452</v>
      </c>
      <c r="Z258" s="141">
        <f t="shared" si="139"/>
        <v>0.11438871473354228</v>
      </c>
      <c r="AA258" s="136">
        <f t="shared" si="140"/>
        <v>0.15984724495362787</v>
      </c>
      <c r="AB258" s="144" t="s">
        <v>14114</v>
      </c>
      <c r="AC258" s="144"/>
      <c r="AD258" s="184">
        <f t="shared" si="156"/>
        <v>32350</v>
      </c>
      <c r="AE258" s="182">
        <f t="shared" si="157"/>
        <v>35549</v>
      </c>
      <c r="AF258" s="128">
        <f t="shared" si="165"/>
        <v>3199.41</v>
      </c>
      <c r="AG258" s="129">
        <f t="shared" si="166"/>
        <v>648.40999999999985</v>
      </c>
      <c r="AH258" s="130">
        <f t="shared" si="167"/>
        <v>1.8239894230498745E-2</v>
      </c>
      <c r="AI258" s="137">
        <f t="shared" si="168"/>
        <v>2551</v>
      </c>
      <c r="AJ258" s="138">
        <f t="shared" si="169"/>
        <v>7.1760105769501245E-2</v>
      </c>
      <c r="AK258" s="138">
        <f t="shared" si="170"/>
        <v>0.14160735072312913</v>
      </c>
      <c r="AM258" s="11">
        <f t="shared" si="161"/>
        <v>28795.1</v>
      </c>
      <c r="AN258" s="412">
        <f t="shared" si="162"/>
        <v>26173.727272727268</v>
      </c>
      <c r="AO258" s="412">
        <f t="shared" si="163"/>
        <v>973.72727272726843</v>
      </c>
      <c r="AP258" s="413">
        <f t="shared" si="164"/>
        <v>3.720246881848889E-2</v>
      </c>
      <c r="AQ258" s="192">
        <v>2353519158600</v>
      </c>
      <c r="AR258" s="192">
        <f>VLOOKUP(AQ:AQ,[1]MICHELIN!$B:$O,2,0)</f>
        <v>4985009708286</v>
      </c>
      <c r="AS258" s="192" t="str">
        <f>VLOOKUP(AQ:AQ,[1]MICHELIN!$B:$O,3,0)</f>
        <v>733390</v>
      </c>
      <c r="AT258" s="231" t="str">
        <f>VLOOKUP(AQ:AQ,[1]MICHELIN!$B:$O,4,0)</f>
        <v>Pilot Sport 5</v>
      </c>
      <c r="AU258" s="231" t="str">
        <f>VLOOKUP(AQ:AQ,[1]MICHELIN!$B:$O,5,0)</f>
        <v>235/35R19 91Y XL</v>
      </c>
      <c r="AV258" s="232" t="str">
        <f>VLOOKUP(AQ:AQ,[1]MICHELIN!$B:$O,6,0)</f>
        <v>235/35R19</v>
      </c>
      <c r="AW258" s="232">
        <f>VLOOKUP(AQ:AQ,[1]MICHELIN!$B:$O,7,0)</f>
        <v>58600</v>
      </c>
      <c r="AX258" s="233">
        <f>VLOOKUP(AQ:AQ,[1]MICHELIN!$B:$K,8,0)</f>
        <v>25200</v>
      </c>
      <c r="AY258" s="233">
        <f>VLOOKUP(AQ:AQ,[1]MICHELIN!$B:$K,9,0)</f>
        <v>4</v>
      </c>
      <c r="AZ258" s="233">
        <f>VLOOKUP(AQ:AQ,[1]MICHELIN!$B:$K,10,0)</f>
        <v>8</v>
      </c>
      <c r="BA258" s="233">
        <f>VLOOKUP(AQ:AQ,[1]MICHELIN!$B:$O,11,0)</f>
        <v>35780</v>
      </c>
      <c r="BB258" s="233">
        <f>VLOOKUP(AQ:AQ,[1]MICHELIN!$B:$O,12,0)</f>
        <v>31572.727272727268</v>
      </c>
      <c r="BC258" s="233">
        <f t="shared" si="141"/>
        <v>1050</v>
      </c>
      <c r="BD258" s="204" t="s">
        <v>3387</v>
      </c>
      <c r="BE258" s="192" t="s">
        <v>403</v>
      </c>
      <c r="BF258" s="133" t="str">
        <f>IFERROR(VLOOKUP(BE:BE,Q商品!B:E,4,0),"")</f>
        <v>23年製 Pilot Sport 5（パイロットスポーツ5） 235/35ZR19 91Y XL サマータイヤ 最短当日発送</v>
      </c>
      <c r="BG258" s="133" t="str">
        <f>IFERROR(VLOOKUP(AQ:AQ,在庫!B:M,12,0),"")</f>
        <v>2023年製</v>
      </c>
      <c r="BH258" s="133">
        <f>IFERROR(VLOOKUP(AQ:AQ,在庫!B:L,10,0),"")</f>
        <v>3</v>
      </c>
      <c r="BI258" s="234">
        <f>VLOOKUP(AQ:AQ,[1]MICHELIN!$B:$AH,32,0)</f>
        <v>605763444</v>
      </c>
      <c r="BJ258" s="234">
        <f>VLOOKUP(AQ:AQ,[1]MICHELIN!$B:$AH,33,0)</f>
        <v>605763499</v>
      </c>
      <c r="BK258" s="191"/>
      <c r="BL258" s="191"/>
      <c r="BM258" s="191"/>
      <c r="BN258" s="191"/>
      <c r="BO258" s="191"/>
      <c r="BP258" s="191"/>
      <c r="BQ258" s="191"/>
      <c r="BR258" s="191"/>
      <c r="BS258" s="191"/>
      <c r="BT258" s="191"/>
      <c r="BU258" s="191"/>
      <c r="BV258" s="191"/>
      <c r="BW258" s="191"/>
      <c r="BX258" s="191"/>
    </row>
    <row r="259" spans="1:76" s="11" customFormat="1" ht="19.5" customHeight="1">
      <c r="A259" s="11">
        <f t="shared" ref="A259:A296" si="171">COUNTIF(E:E,E259)</f>
        <v>2</v>
      </c>
      <c r="B259" s="239">
        <f t="shared" ref="B259:B322" si="172">AQ259</f>
        <v>2354018159655</v>
      </c>
      <c r="C259" s="225">
        <f t="shared" ref="C259:C296" si="173">AY259</f>
        <v>0</v>
      </c>
      <c r="D259" s="11" t="s">
        <v>5180</v>
      </c>
      <c r="E259" s="358" t="s">
        <v>949</v>
      </c>
      <c r="F259" s="158" t="s">
        <v>5947</v>
      </c>
      <c r="G259" s="132" t="str">
        <f t="shared" ref="G259:G296" si="174">MID(AQ:AQ,6,2)</f>
        <v>18</v>
      </c>
      <c r="H259" s="225">
        <v>0</v>
      </c>
      <c r="I259" s="225">
        <f t="shared" ref="I259:I296" si="175">AZ259</f>
        <v>0</v>
      </c>
      <c r="J259" s="131"/>
      <c r="K259" s="132" t="s">
        <v>1751</v>
      </c>
      <c r="L259" s="324">
        <v>69</v>
      </c>
      <c r="M259" s="134" t="s">
        <v>1958</v>
      </c>
      <c r="N259" s="226" t="s">
        <v>5966</v>
      </c>
      <c r="O259" s="226">
        <v>0</v>
      </c>
      <c r="P259" s="227">
        <v>29700</v>
      </c>
      <c r="Q259" s="228">
        <f t="shared" si="159"/>
        <v>26999.999999999996</v>
      </c>
      <c r="R259" s="143">
        <f t="shared" si="160"/>
        <v>0.39555555555555549</v>
      </c>
      <c r="S259" s="192">
        <v>1074475965</v>
      </c>
      <c r="T259" s="285" t="s">
        <v>6737</v>
      </c>
      <c r="U259" s="189">
        <f t="shared" si="158"/>
        <v>30500</v>
      </c>
      <c r="W259" s="229">
        <v>30500</v>
      </c>
      <c r="X259" s="135">
        <f t="shared" ref="X259:X296" si="176">AX259</f>
        <v>16320</v>
      </c>
      <c r="Y259" s="230">
        <f t="shared" ref="Y259:Y296" si="177">(W259-AY259)/1.1</f>
        <v>27727.272727272724</v>
      </c>
      <c r="Z259" s="141">
        <f t="shared" ref="Z259:Z296" si="178">IFERROR(-1+(AE259/N259),"")</f>
        <v>0.10632996632996639</v>
      </c>
      <c r="AA259" s="136">
        <f t="shared" ref="AA259:AA296" si="179">IFERROR((Y259-X259)/Y259,"")</f>
        <v>0.41140983606557369</v>
      </c>
      <c r="AB259" s="144" t="s">
        <v>14051</v>
      </c>
      <c r="AC259" s="144"/>
      <c r="AD259" s="184">
        <f t="shared" si="156"/>
        <v>29901</v>
      </c>
      <c r="AE259" s="182">
        <f t="shared" si="157"/>
        <v>32858</v>
      </c>
      <c r="AF259" s="128">
        <f t="shared" si="165"/>
        <v>2957.22</v>
      </c>
      <c r="AG259" s="129">
        <f t="shared" si="166"/>
        <v>599.2199999999998</v>
      </c>
      <c r="AH259" s="130">
        <f t="shared" si="167"/>
        <v>1.8236654695964447E-2</v>
      </c>
      <c r="AI259" s="137">
        <f t="shared" si="168"/>
        <v>2358</v>
      </c>
      <c r="AJ259" s="138">
        <f t="shared" si="169"/>
        <v>7.1763345304035553E-2</v>
      </c>
      <c r="AK259" s="138">
        <f t="shared" si="170"/>
        <v>0.39317318136960921</v>
      </c>
      <c r="AM259" s="11">
        <f t="shared" si="161"/>
        <v>26615.200000000001</v>
      </c>
      <c r="AN259" s="412">
        <f t="shared" si="162"/>
        <v>24195.636363636364</v>
      </c>
      <c r="AO259" s="412">
        <f t="shared" si="163"/>
        <v>7875.636363636364</v>
      </c>
      <c r="AP259" s="413">
        <f t="shared" si="164"/>
        <v>0.32549821154828823</v>
      </c>
      <c r="AQ259" s="192">
        <v>2354018159655</v>
      </c>
      <c r="AR259" s="192">
        <f>VLOOKUP(AQ:AQ,[1]MICHELIN!$B:$O,2,0)</f>
        <v>4985009708156</v>
      </c>
      <c r="AS259" s="192" t="str">
        <f>VLOOKUP(AQ:AQ,[1]MICHELIN!$B:$O,3,0)</f>
        <v/>
      </c>
      <c r="AT259" s="231" t="str">
        <f>VLOOKUP(AQ:AQ,[1]MICHELIN!$B:$O,4,0)</f>
        <v>Pilot Sport 5（並行）</v>
      </c>
      <c r="AU259" s="231" t="str">
        <f>VLOOKUP(AQ:AQ,[1]MICHELIN!$B:$O,5,0)</f>
        <v>235/40R18 95Y XL</v>
      </c>
      <c r="AV259" s="232" t="str">
        <f>VLOOKUP(AQ:AQ,[1]MICHELIN!$B:$O,6,0)</f>
        <v>235/40R18</v>
      </c>
      <c r="AW259" s="232" t="str">
        <f>VLOOKUP(AQ:AQ,[1]MICHELIN!$B:$O,7,0)</f>
        <v/>
      </c>
      <c r="AX259" s="233">
        <f>VLOOKUP(AQ:AQ,[1]MICHELIN!$B:$K,8,0)</f>
        <v>16320</v>
      </c>
      <c r="AY259" s="233">
        <f>VLOOKUP(AQ:AQ,[1]MICHELIN!$B:$K,9,0)</f>
        <v>0</v>
      </c>
      <c r="AZ259" s="233">
        <f>VLOOKUP(AQ:AQ,[1]MICHELIN!$B:$K,10,0)</f>
        <v>0</v>
      </c>
      <c r="BA259" s="233">
        <f>VLOOKUP(AQ:AQ,[1]MICHELIN!$B:$O,11,0)</f>
        <v>23900</v>
      </c>
      <c r="BB259" s="233">
        <f>VLOOKUP(AQ:AQ,[1]MICHELIN!$B:$O,12,0)</f>
        <v>20772.727272727272</v>
      </c>
      <c r="BC259" s="233">
        <f t="shared" ref="BC259:BC322" si="180">BA259-BB259*1.1</f>
        <v>1050</v>
      </c>
      <c r="BD259" s="204" t="s">
        <v>3388</v>
      </c>
      <c r="BE259" s="192" t="s">
        <v>468</v>
      </c>
      <c r="BF259" s="133" t="str">
        <f>IFERROR(VLOOKUP(BE:BE,Q商品!B:E,4,0),"")</f>
        <v>Pilot Sport 5（パイロットスポーツ5） 235/40ZR18 95Y XL 22年製 サマータイヤ 最短当日発送</v>
      </c>
      <c r="BG259" s="133" t="str">
        <f>IFERROR(VLOOKUP(AQ:AQ,在庫!B:M,12,0),"")</f>
        <v/>
      </c>
      <c r="BH259" s="133" t="str">
        <f>IFERROR(VLOOKUP(AQ:AQ,在庫!B:L,10,0),"")</f>
        <v/>
      </c>
      <c r="BI259" s="234">
        <f>VLOOKUP(AQ:AQ,[1]MICHELIN!$B:$AH,32,0)</f>
        <v>614215476</v>
      </c>
      <c r="BJ259" s="234">
        <f>VLOOKUP(AQ:AQ,[1]MICHELIN!$B:$AH,33,0)</f>
        <v>614215486</v>
      </c>
      <c r="BK259" s="191"/>
      <c r="BL259" s="191"/>
      <c r="BM259" s="191"/>
      <c r="BN259" s="191"/>
      <c r="BO259" s="191"/>
      <c r="BP259" s="191"/>
      <c r="BQ259" s="191"/>
      <c r="BR259" s="191"/>
      <c r="BS259" s="191"/>
      <c r="BT259" s="191"/>
      <c r="BU259" s="191"/>
      <c r="BV259" s="191"/>
      <c r="BW259" s="191"/>
      <c r="BX259" s="191"/>
    </row>
    <row r="260" spans="1:76" s="11" customFormat="1" ht="19.5" customHeight="1">
      <c r="A260" s="11">
        <f t="shared" si="171"/>
        <v>2</v>
      </c>
      <c r="B260" s="239">
        <f t="shared" si="172"/>
        <v>2354018158603</v>
      </c>
      <c r="C260" s="225">
        <f t="shared" si="173"/>
        <v>20</v>
      </c>
      <c r="D260" s="11" t="s">
        <v>4059</v>
      </c>
      <c r="E260" s="358" t="s">
        <v>949</v>
      </c>
      <c r="F260" s="158" t="s">
        <v>5947</v>
      </c>
      <c r="G260" s="132" t="str">
        <f t="shared" si="174"/>
        <v>18</v>
      </c>
      <c r="H260" s="225">
        <v>48</v>
      </c>
      <c r="I260" s="225">
        <f t="shared" si="175"/>
        <v>48</v>
      </c>
      <c r="J260" s="131"/>
      <c r="K260" s="132" t="s">
        <v>1751</v>
      </c>
      <c r="L260" s="324">
        <v>69</v>
      </c>
      <c r="M260" s="134" t="s">
        <v>1958</v>
      </c>
      <c r="N260" s="226" t="s">
        <v>5966</v>
      </c>
      <c r="O260" s="226">
        <v>0</v>
      </c>
      <c r="P260" s="227">
        <v>29700</v>
      </c>
      <c r="Q260" s="228">
        <f t="shared" si="159"/>
        <v>26981.81818181818</v>
      </c>
      <c r="R260" s="143">
        <f t="shared" si="160"/>
        <v>9.9393530997304524E-2</v>
      </c>
      <c r="S260" s="192">
        <v>1074476026</v>
      </c>
      <c r="T260" s="285" t="s">
        <v>6736</v>
      </c>
      <c r="U260" s="189">
        <f t="shared" si="158"/>
        <v>30500</v>
      </c>
      <c r="W260" s="229">
        <v>30500</v>
      </c>
      <c r="X260" s="135">
        <f t="shared" si="176"/>
        <v>24300</v>
      </c>
      <c r="Y260" s="230">
        <f t="shared" si="177"/>
        <v>27709.090909090908</v>
      </c>
      <c r="Z260" s="141">
        <f t="shared" si="178"/>
        <v>0.10632996632996639</v>
      </c>
      <c r="AA260" s="136">
        <f t="shared" si="179"/>
        <v>0.12303149606299209</v>
      </c>
      <c r="AB260" s="144" t="s">
        <v>14114</v>
      </c>
      <c r="AC260" s="144"/>
      <c r="AD260" s="184">
        <f t="shared" si="156"/>
        <v>29901</v>
      </c>
      <c r="AE260" s="182">
        <f t="shared" si="157"/>
        <v>32858</v>
      </c>
      <c r="AF260" s="128">
        <f t="shared" si="165"/>
        <v>2957.22</v>
      </c>
      <c r="AG260" s="129">
        <f t="shared" si="166"/>
        <v>599.2199999999998</v>
      </c>
      <c r="AH260" s="130">
        <f t="shared" si="167"/>
        <v>1.8236654695964447E-2</v>
      </c>
      <c r="AI260" s="137">
        <f t="shared" si="168"/>
        <v>2358</v>
      </c>
      <c r="AJ260" s="138">
        <f t="shared" si="169"/>
        <v>7.1763345304035553E-2</v>
      </c>
      <c r="AK260" s="138">
        <f t="shared" si="170"/>
        <v>0.10479484136702764</v>
      </c>
      <c r="AM260" s="11">
        <f t="shared" si="161"/>
        <v>26615.200000000001</v>
      </c>
      <c r="AN260" s="412">
        <f t="shared" si="162"/>
        <v>24177.454545454544</v>
      </c>
      <c r="AO260" s="412">
        <f t="shared" si="163"/>
        <v>-122.54545454545587</v>
      </c>
      <c r="AP260" s="413">
        <f t="shared" si="164"/>
        <v>-5.0685838045963728E-3</v>
      </c>
      <c r="AQ260" s="192">
        <v>2354018158603</v>
      </c>
      <c r="AR260" s="192">
        <f>VLOOKUP(AQ:AQ,[1]MICHELIN!$B:$O,2,0)</f>
        <v>4985009708156</v>
      </c>
      <c r="AS260" s="192" t="str">
        <f>VLOOKUP(AQ:AQ,[1]MICHELIN!$B:$O,3,0)</f>
        <v>733310</v>
      </c>
      <c r="AT260" s="231" t="str">
        <f>VLOOKUP(AQ:AQ,[1]MICHELIN!$B:$O,4,0)</f>
        <v>Pilot Sport 5</v>
      </c>
      <c r="AU260" s="231" t="str">
        <f>VLOOKUP(AQ:AQ,[1]MICHELIN!$B:$O,5,0)</f>
        <v>235/40R18 95Y XL</v>
      </c>
      <c r="AV260" s="232" t="str">
        <f>VLOOKUP(AQ:AQ,[1]MICHELIN!$B:$O,6,0)</f>
        <v>235/40R18</v>
      </c>
      <c r="AW260" s="232">
        <f>VLOOKUP(AQ:AQ,[1]MICHELIN!$B:$O,7,0)</f>
        <v>56500</v>
      </c>
      <c r="AX260" s="233">
        <f>VLOOKUP(AQ:AQ,[1]MICHELIN!$B:$K,8,0)</f>
        <v>24300</v>
      </c>
      <c r="AY260" s="233">
        <f>VLOOKUP(AQ:AQ,[1]MICHELIN!$B:$K,9,0)</f>
        <v>20</v>
      </c>
      <c r="AZ260" s="233">
        <f>VLOOKUP(AQ:AQ,[1]MICHELIN!$B:$K,10,0)</f>
        <v>48</v>
      </c>
      <c r="BA260" s="233">
        <f>VLOOKUP(AQ:AQ,[1]MICHELIN!$B:$O,11,0)</f>
        <v>32440</v>
      </c>
      <c r="BB260" s="233">
        <f>VLOOKUP(AQ:AQ,[1]MICHELIN!$B:$O,12,0)</f>
        <v>28536.363636363632</v>
      </c>
      <c r="BC260" s="233">
        <f t="shared" si="180"/>
        <v>1050.0000000000036</v>
      </c>
      <c r="BD260" s="204" t="s">
        <v>3387</v>
      </c>
      <c r="BE260" s="192" t="s">
        <v>432</v>
      </c>
      <c r="BF260" s="133" t="str">
        <f>IFERROR(VLOOKUP(BE:BE,Q商品!B:E,4,0),"")</f>
        <v>23年製 Pilot Sport 5（パイロットスポーツ5） 235/40ZR18 95Y XL サマータイヤ 最短当日発送</v>
      </c>
      <c r="BG260" s="133" t="str">
        <f>IFERROR(VLOOKUP(AQ:AQ,在庫!B:M,12,0),"")</f>
        <v>2023年製</v>
      </c>
      <c r="BH260" s="133">
        <f>IFERROR(VLOOKUP(AQ:AQ,在庫!B:L,10,0),"")</f>
        <v>5</v>
      </c>
      <c r="BI260" s="234">
        <f>VLOOKUP(AQ:AQ,[1]MICHELIN!$B:$AH,32,0)</f>
        <v>605763431</v>
      </c>
      <c r="BJ260" s="234">
        <f>VLOOKUP(AQ:AQ,[1]MICHELIN!$B:$AH,33,0)</f>
        <v>605763486</v>
      </c>
      <c r="BK260" s="191"/>
      <c r="BL260" s="191"/>
      <c r="BM260" s="191"/>
      <c r="BN260" s="191"/>
      <c r="BO260" s="191"/>
      <c r="BP260" s="191"/>
      <c r="BQ260" s="191"/>
      <c r="BR260" s="191"/>
      <c r="BS260" s="191"/>
      <c r="BT260" s="191"/>
      <c r="BU260" s="191"/>
      <c r="BV260" s="191"/>
      <c r="BW260" s="191"/>
      <c r="BX260" s="191"/>
    </row>
    <row r="261" spans="1:76" s="11" customFormat="1" ht="19.5" customHeight="1">
      <c r="A261" s="11">
        <f t="shared" si="171"/>
        <v>1</v>
      </c>
      <c r="B261" s="239">
        <f t="shared" si="172"/>
        <v>2354019158602</v>
      </c>
      <c r="C261" s="225">
        <f t="shared" si="173"/>
        <v>12</v>
      </c>
      <c r="D261" s="11" t="s">
        <v>4059</v>
      </c>
      <c r="E261" s="358" t="s">
        <v>4913</v>
      </c>
      <c r="F261" s="158" t="s">
        <v>7131</v>
      </c>
      <c r="G261" s="132" t="str">
        <f t="shared" si="174"/>
        <v>19</v>
      </c>
      <c r="H261" s="225">
        <v>0</v>
      </c>
      <c r="I261" s="225">
        <f t="shared" si="175"/>
        <v>0</v>
      </c>
      <c r="J261" s="131"/>
      <c r="K261" s="132" t="s">
        <v>1751</v>
      </c>
      <c r="L261" s="132">
        <v>71</v>
      </c>
      <c r="M261" s="134" t="s">
        <v>1785</v>
      </c>
      <c r="N261" s="226" t="s">
        <v>7186</v>
      </c>
      <c r="O261" s="226" t="s">
        <v>1954</v>
      </c>
      <c r="P261" s="227">
        <v>32500</v>
      </c>
      <c r="Q261" s="228">
        <f t="shared" si="159"/>
        <v>29534.545454545452</v>
      </c>
      <c r="R261" s="143">
        <f t="shared" si="160"/>
        <v>0.16267544939670026</v>
      </c>
      <c r="S261" s="192">
        <v>1074476207</v>
      </c>
      <c r="T261" s="285" t="s">
        <v>6738</v>
      </c>
      <c r="U261" s="189">
        <f t="shared" si="158"/>
        <v>32500</v>
      </c>
      <c r="W261" s="229">
        <v>32500</v>
      </c>
      <c r="X261" s="135">
        <f t="shared" si="176"/>
        <v>24730</v>
      </c>
      <c r="Y261" s="230">
        <f t="shared" si="177"/>
        <v>29534.545454545452</v>
      </c>
      <c r="Z261" s="141">
        <f t="shared" si="178"/>
        <v>0.11152380952380958</v>
      </c>
      <c r="AA261" s="136">
        <f t="shared" si="179"/>
        <v>0.16267544939670026</v>
      </c>
      <c r="AB261" s="144" t="s">
        <v>14049</v>
      </c>
      <c r="AC261" s="144"/>
      <c r="AD261" s="184">
        <f t="shared" si="156"/>
        <v>31862</v>
      </c>
      <c r="AE261" s="182">
        <f t="shared" si="157"/>
        <v>35013</v>
      </c>
      <c r="AF261" s="128">
        <f t="shared" si="165"/>
        <v>3151.17</v>
      </c>
      <c r="AG261" s="129">
        <f t="shared" si="166"/>
        <v>638.17000000000007</v>
      </c>
      <c r="AH261" s="130">
        <f t="shared" si="167"/>
        <v>1.8226658669636995E-2</v>
      </c>
      <c r="AI261" s="137">
        <f t="shared" si="168"/>
        <v>2513</v>
      </c>
      <c r="AJ261" s="138">
        <f t="shared" si="169"/>
        <v>7.1773341330363005E-2</v>
      </c>
      <c r="AK261" s="138">
        <f t="shared" si="170"/>
        <v>0.14444879072706326</v>
      </c>
      <c r="AM261" s="11">
        <f t="shared" si="161"/>
        <v>28360.7</v>
      </c>
      <c r="AN261" s="412">
        <f t="shared" si="162"/>
        <v>25771.545454545452</v>
      </c>
      <c r="AO261" s="412">
        <f t="shared" si="163"/>
        <v>1041.5454545454522</v>
      </c>
      <c r="AP261" s="413">
        <f t="shared" si="164"/>
        <v>4.0414551637288396E-2</v>
      </c>
      <c r="AQ261" s="192">
        <v>2354019158602</v>
      </c>
      <c r="AR261" s="192">
        <f>VLOOKUP(AQ:AQ,[1]MICHELIN!$B:$O,2,0)</f>
        <v>4985009708293</v>
      </c>
      <c r="AS261" s="192" t="str">
        <f>VLOOKUP(AQ:AQ,[1]MICHELIN!$B:$O,3,0)</f>
        <v>733450</v>
      </c>
      <c r="AT261" s="231" t="str">
        <f>VLOOKUP(AQ:AQ,[1]MICHELIN!$B:$O,4,0)</f>
        <v>Pilot Sport 5</v>
      </c>
      <c r="AU261" s="231" t="str">
        <f>VLOOKUP(AQ:AQ,[1]MICHELIN!$B:$O,5,0)</f>
        <v>235/40R19 96Y XL</v>
      </c>
      <c r="AV261" s="232" t="str">
        <f>VLOOKUP(AQ:AQ,[1]MICHELIN!$B:$O,6,0)</f>
        <v>235/40R19</v>
      </c>
      <c r="AW261" s="232">
        <f>VLOOKUP(AQ:AQ,[1]MICHELIN!$B:$O,7,0)</f>
        <v>57500</v>
      </c>
      <c r="AX261" s="233">
        <f>VLOOKUP(AQ:AQ,[1]MICHELIN!$B:$K,8,0)</f>
        <v>24730</v>
      </c>
      <c r="AY261" s="233">
        <f>VLOOKUP(AQ:AQ,[1]MICHELIN!$B:$K,9,0)</f>
        <v>12</v>
      </c>
      <c r="AZ261" s="233">
        <f>VLOOKUP(AQ:AQ,[1]MICHELIN!$B:$K,10,0)</f>
        <v>0</v>
      </c>
      <c r="BA261" s="233">
        <f>VLOOKUP(AQ:AQ,[1]MICHELIN!$B:$O,11,0)</f>
        <v>34260</v>
      </c>
      <c r="BB261" s="233">
        <f>VLOOKUP(AQ:AQ,[1]MICHELIN!$B:$O,12,0)</f>
        <v>30190.909090909088</v>
      </c>
      <c r="BC261" s="233">
        <f t="shared" si="180"/>
        <v>1050</v>
      </c>
      <c r="BD261" s="204" t="s">
        <v>3387</v>
      </c>
      <c r="BE261" s="192" t="s">
        <v>439</v>
      </c>
      <c r="BF261" s="133" t="str">
        <f>IFERROR(VLOOKUP(BE:BE,Q商品!B:E,4,0),"")</f>
        <v>23年製 Pilot Sport 5（パイロットスポーツ5） 235/40ZR19 96Y XL サマータイヤ 最短当日発送</v>
      </c>
      <c r="BG261" s="133" t="str">
        <f>IFERROR(VLOOKUP(AQ:AQ,在庫!B:M,12,0),"")</f>
        <v/>
      </c>
      <c r="BH261" s="133" t="str">
        <f>IFERROR(VLOOKUP(AQ:AQ,在庫!B:L,10,0),"")</f>
        <v/>
      </c>
      <c r="BI261" s="234" t="str">
        <f>VLOOKUP(AQ:AQ,[1]MICHELIN!$B:$AH,32,0)</f>
        <v>×</v>
      </c>
      <c r="BJ261" s="234" t="str">
        <f>VLOOKUP(AQ:AQ,[1]MICHELIN!$B:$AH,33,0)</f>
        <v>×</v>
      </c>
      <c r="BK261" s="191"/>
      <c r="BL261" s="191"/>
      <c r="BM261" s="191"/>
      <c r="BN261" s="191"/>
      <c r="BO261" s="191"/>
      <c r="BP261" s="191"/>
      <c r="BQ261" s="191"/>
      <c r="BR261" s="191"/>
      <c r="BS261" s="191"/>
      <c r="BT261" s="191"/>
      <c r="BU261" s="191"/>
      <c r="BV261" s="191"/>
      <c r="BW261" s="191"/>
      <c r="BX261" s="191"/>
    </row>
    <row r="262" spans="1:76" s="11" customFormat="1" ht="19.5" customHeight="1">
      <c r="A262" s="11">
        <f t="shared" si="171"/>
        <v>1</v>
      </c>
      <c r="B262" s="239">
        <f t="shared" si="172"/>
        <v>2354518158608</v>
      </c>
      <c r="C262" s="225">
        <f t="shared" si="173"/>
        <v>40</v>
      </c>
      <c r="D262" s="11" t="s">
        <v>4059</v>
      </c>
      <c r="E262" s="11" t="s">
        <v>950</v>
      </c>
      <c r="F262" s="158" t="s">
        <v>7067</v>
      </c>
      <c r="G262" s="132" t="str">
        <f t="shared" si="174"/>
        <v>18</v>
      </c>
      <c r="H262" s="225">
        <v>27</v>
      </c>
      <c r="I262" s="225">
        <f t="shared" si="175"/>
        <v>23</v>
      </c>
      <c r="J262" s="131"/>
      <c r="K262" s="132" t="s">
        <v>1751</v>
      </c>
      <c r="L262" s="132">
        <v>72</v>
      </c>
      <c r="M262" s="134" t="s">
        <v>3422</v>
      </c>
      <c r="N262" s="226" t="s">
        <v>11926</v>
      </c>
      <c r="O262" s="226" t="s">
        <v>1777</v>
      </c>
      <c r="P262" s="227">
        <v>25350</v>
      </c>
      <c r="Q262" s="228">
        <f t="shared" si="159"/>
        <v>23009.090909090908</v>
      </c>
      <c r="R262" s="143">
        <f t="shared" si="160"/>
        <v>0.13251679178190434</v>
      </c>
      <c r="S262" s="192">
        <v>1074476023</v>
      </c>
      <c r="T262" s="285" t="s">
        <v>6739</v>
      </c>
      <c r="U262" s="189">
        <f t="shared" si="158"/>
        <v>25350</v>
      </c>
      <c r="W262" s="229">
        <v>25350</v>
      </c>
      <c r="X262" s="135">
        <f t="shared" si="176"/>
        <v>19960</v>
      </c>
      <c r="Y262" s="230">
        <f t="shared" si="177"/>
        <v>23009.090909090908</v>
      </c>
      <c r="Z262" s="141">
        <f t="shared" si="178"/>
        <v>7.7278106508875677E-2</v>
      </c>
      <c r="AA262" s="136">
        <f t="shared" si="179"/>
        <v>0.13251679178190434</v>
      </c>
      <c r="AB262" s="144" t="s">
        <v>14114</v>
      </c>
      <c r="AC262" s="144"/>
      <c r="AD262" s="184">
        <f t="shared" si="156"/>
        <v>24852</v>
      </c>
      <c r="AE262" s="182">
        <f t="shared" si="157"/>
        <v>27309</v>
      </c>
      <c r="AF262" s="128">
        <f t="shared" si="165"/>
        <v>2457.81</v>
      </c>
      <c r="AG262" s="129">
        <f t="shared" si="166"/>
        <v>498.80999999999995</v>
      </c>
      <c r="AH262" s="130">
        <f t="shared" si="167"/>
        <v>1.8265407008678455E-2</v>
      </c>
      <c r="AI262" s="137">
        <f t="shared" si="168"/>
        <v>1959</v>
      </c>
      <c r="AJ262" s="138">
        <f t="shared" si="169"/>
        <v>7.1734592991321539E-2</v>
      </c>
      <c r="AK262" s="138">
        <f t="shared" si="170"/>
        <v>0.11425138477322588</v>
      </c>
      <c r="AM262" s="11">
        <f t="shared" si="161"/>
        <v>22121.1</v>
      </c>
      <c r="AN262" s="412">
        <f t="shared" si="162"/>
        <v>20073.727272727268</v>
      </c>
      <c r="AO262" s="412">
        <f t="shared" si="163"/>
        <v>113.72727272726843</v>
      </c>
      <c r="AP262" s="413">
        <f t="shared" si="164"/>
        <v>5.6654786219887277E-3</v>
      </c>
      <c r="AQ262" s="192">
        <v>2354518158608</v>
      </c>
      <c r="AR262" s="192">
        <f>VLOOKUP(AQ:AQ,[1]MICHELIN!$B:$O,2,0)</f>
        <v>4985009708163</v>
      </c>
      <c r="AS262" s="192" t="str">
        <f>VLOOKUP(AQ:AQ,[1]MICHELIN!$B:$O,3,0)</f>
        <v>733320</v>
      </c>
      <c r="AT262" s="231" t="str">
        <f>VLOOKUP(AQ:AQ,[1]MICHELIN!$B:$O,4,0)</f>
        <v>Pilot Sport 5</v>
      </c>
      <c r="AU262" s="231" t="str">
        <f>VLOOKUP(AQ:AQ,[1]MICHELIN!$B:$O,5,0)</f>
        <v>235/45R18 98Y XL</v>
      </c>
      <c r="AV262" s="232" t="str">
        <f>VLOOKUP(AQ:AQ,[1]MICHELIN!$B:$O,6,0)</f>
        <v>235/45R18</v>
      </c>
      <c r="AW262" s="232">
        <f>VLOOKUP(AQ:AQ,[1]MICHELIN!$B:$O,7,0)</f>
        <v>46400</v>
      </c>
      <c r="AX262" s="233">
        <f>VLOOKUP(AQ:AQ,[1]MICHELIN!$B:$K,8,0)</f>
        <v>19960</v>
      </c>
      <c r="AY262" s="233">
        <f>VLOOKUP(AQ:AQ,[1]MICHELIN!$B:$K,9,0)</f>
        <v>40</v>
      </c>
      <c r="AZ262" s="233">
        <f>VLOOKUP(AQ:AQ,[1]MICHELIN!$B:$K,10,0)</f>
        <v>23</v>
      </c>
      <c r="BA262" s="233">
        <f>VLOOKUP(AQ:AQ,[1]MICHELIN!$B:$O,11,0)</f>
        <v>26930</v>
      </c>
      <c r="BB262" s="233">
        <f>VLOOKUP(AQ:AQ,[1]MICHELIN!$B:$O,12,0)</f>
        <v>23527.272727272724</v>
      </c>
      <c r="BC262" s="233">
        <f t="shared" si="180"/>
        <v>1050</v>
      </c>
      <c r="BD262" s="204" t="s">
        <v>3387</v>
      </c>
      <c r="BE262" s="192" t="s">
        <v>388</v>
      </c>
      <c r="BF262" s="133" t="str">
        <f>IFERROR(VLOOKUP(BE:BE,Q商品!B:E,4,0),"")</f>
        <v>23年製 Pilot Sport 5（パイロットスポーツ5） 235/45ZR18 98Y XL サマータイヤ 最短当日発送</v>
      </c>
      <c r="BG262" s="133" t="str">
        <f>IFERROR(VLOOKUP(AQ:AQ,在庫!B:M,12,0),"")</f>
        <v>2023年製</v>
      </c>
      <c r="BH262" s="133">
        <f>IFERROR(VLOOKUP(AQ:AQ,在庫!B:L,10,0),"")</f>
        <v>4</v>
      </c>
      <c r="BI262" s="234">
        <f>VLOOKUP(AQ:AQ,[1]MICHELIN!$B:$AH,32,0)</f>
        <v>605763432</v>
      </c>
      <c r="BJ262" s="234">
        <f>VLOOKUP(AQ:AQ,[1]MICHELIN!$B:$AH,33,0)</f>
        <v>605763487</v>
      </c>
      <c r="BK262" s="191"/>
      <c r="BL262" s="191"/>
      <c r="BM262" s="191"/>
      <c r="BN262" s="191"/>
      <c r="BO262" s="191"/>
      <c r="BP262" s="191"/>
      <c r="BQ262" s="191"/>
      <c r="BR262" s="191"/>
      <c r="BS262" s="191"/>
      <c r="BT262" s="191"/>
      <c r="BU262" s="191"/>
      <c r="BV262" s="191"/>
      <c r="BW262" s="191"/>
      <c r="BX262" s="191"/>
    </row>
    <row r="263" spans="1:76" s="11" customFormat="1" ht="19.5" customHeight="1">
      <c r="A263" s="11">
        <f t="shared" si="171"/>
        <v>1</v>
      </c>
      <c r="B263" s="239">
        <f t="shared" si="172"/>
        <v>2354519158607</v>
      </c>
      <c r="C263" s="225">
        <f t="shared" si="173"/>
        <v>4</v>
      </c>
      <c r="D263" s="11" t="s">
        <v>4059</v>
      </c>
      <c r="E263" s="358" t="s">
        <v>951</v>
      </c>
      <c r="F263" s="158" t="s">
        <v>7068</v>
      </c>
      <c r="G263" s="132" t="str">
        <f t="shared" si="174"/>
        <v>19</v>
      </c>
      <c r="H263" s="225">
        <v>12</v>
      </c>
      <c r="I263" s="225">
        <f t="shared" si="175"/>
        <v>12</v>
      </c>
      <c r="J263" s="131"/>
      <c r="K263" s="132" t="s">
        <v>1751</v>
      </c>
      <c r="L263" s="132">
        <v>73</v>
      </c>
      <c r="M263" s="134" t="s">
        <v>1780</v>
      </c>
      <c r="N263" s="226" t="s">
        <v>1991</v>
      </c>
      <c r="O263" s="226">
        <v>0</v>
      </c>
      <c r="P263" s="227">
        <v>30000</v>
      </c>
      <c r="Q263" s="228">
        <f t="shared" si="159"/>
        <v>27269.090909090908</v>
      </c>
      <c r="R263" s="143">
        <f t="shared" si="160"/>
        <v>0.11218162421656218</v>
      </c>
      <c r="S263" s="192">
        <v>1074476206</v>
      </c>
      <c r="T263" s="285" t="s">
        <v>6740</v>
      </c>
      <c r="U263" s="189">
        <f t="shared" si="158"/>
        <v>30000</v>
      </c>
      <c r="W263" s="229">
        <v>30000</v>
      </c>
      <c r="X263" s="135">
        <f t="shared" si="176"/>
        <v>24210</v>
      </c>
      <c r="Y263" s="230">
        <f t="shared" si="177"/>
        <v>27269.090909090908</v>
      </c>
      <c r="Z263" s="141">
        <f t="shared" si="178"/>
        <v>7.7299999999999924E-2</v>
      </c>
      <c r="AA263" s="136">
        <f t="shared" si="179"/>
        <v>0.11218162421656218</v>
      </c>
      <c r="AB263" s="144" t="s">
        <v>14049</v>
      </c>
      <c r="AC263" s="144"/>
      <c r="AD263" s="184">
        <f t="shared" si="156"/>
        <v>29411</v>
      </c>
      <c r="AE263" s="182">
        <f t="shared" si="157"/>
        <v>32319</v>
      </c>
      <c r="AF263" s="128">
        <f t="shared" si="165"/>
        <v>2908.71</v>
      </c>
      <c r="AG263" s="129">
        <f t="shared" si="166"/>
        <v>589.71</v>
      </c>
      <c r="AH263" s="130">
        <f t="shared" si="167"/>
        <v>1.8246542281630002E-2</v>
      </c>
      <c r="AI263" s="137">
        <f t="shared" si="168"/>
        <v>2319</v>
      </c>
      <c r="AJ263" s="138">
        <f t="shared" si="169"/>
        <v>7.1753457718369995E-2</v>
      </c>
      <c r="AK263" s="138">
        <f t="shared" si="170"/>
        <v>9.3935081934932177E-2</v>
      </c>
      <c r="AM263" s="11">
        <f t="shared" si="161"/>
        <v>26179.1</v>
      </c>
      <c r="AN263" s="412">
        <f t="shared" si="162"/>
        <v>23795.545454545452</v>
      </c>
      <c r="AO263" s="412">
        <f t="shared" si="163"/>
        <v>-414.45454545454777</v>
      </c>
      <c r="AP263" s="413">
        <f t="shared" si="164"/>
        <v>-1.7417316457243814E-2</v>
      </c>
      <c r="AQ263" s="192">
        <v>2354519158607</v>
      </c>
      <c r="AR263" s="192">
        <f>VLOOKUP(AQ:AQ,[1]MICHELIN!$B:$O,2,0)</f>
        <v>4985009708309</v>
      </c>
      <c r="AS263" s="192" t="str">
        <f>VLOOKUP(AQ:AQ,[1]MICHELIN!$B:$O,3,0)</f>
        <v>733460</v>
      </c>
      <c r="AT263" s="231" t="str">
        <f>VLOOKUP(AQ:AQ,[1]MICHELIN!$B:$O,4,0)</f>
        <v>Pilot Sport 5</v>
      </c>
      <c r="AU263" s="231" t="str">
        <f>VLOOKUP(AQ:AQ,[1]MICHELIN!$B:$O,5,0)</f>
        <v>235/45R19 99Y XL</v>
      </c>
      <c r="AV263" s="232" t="str">
        <f>VLOOKUP(AQ:AQ,[1]MICHELIN!$B:$O,6,0)</f>
        <v>235/45R19</v>
      </c>
      <c r="AW263" s="232">
        <f>VLOOKUP(AQ:AQ,[1]MICHELIN!$B:$O,7,0)</f>
        <v>56300</v>
      </c>
      <c r="AX263" s="233">
        <f>VLOOKUP(AQ:AQ,[1]MICHELIN!$B:$K,8,0)</f>
        <v>24210</v>
      </c>
      <c r="AY263" s="233">
        <f>VLOOKUP(AQ:AQ,[1]MICHELIN!$B:$K,9,0)</f>
        <v>4</v>
      </c>
      <c r="AZ263" s="233">
        <f>VLOOKUP(AQ:AQ,[1]MICHELIN!$B:$K,10,0)</f>
        <v>12</v>
      </c>
      <c r="BA263" s="233">
        <f>VLOOKUP(AQ:AQ,[1]MICHELIN!$B:$O,11,0)</f>
        <v>33980</v>
      </c>
      <c r="BB263" s="233">
        <f>VLOOKUP(AQ:AQ,[1]MICHELIN!$B:$O,12,0)</f>
        <v>29936.363636363632</v>
      </c>
      <c r="BC263" s="233">
        <f t="shared" si="180"/>
        <v>1050</v>
      </c>
      <c r="BD263" s="204" t="s">
        <v>3387</v>
      </c>
      <c r="BE263" s="192" t="s">
        <v>467</v>
      </c>
      <c r="BF263" s="133" t="str">
        <f>IFERROR(VLOOKUP(BE:BE,Q商品!B:E,4,0),"")</f>
        <v>23年製 Pilot Sport 5（パイロットスポーツ5） 235/45ZR19 99Y XL サマータイヤ 最短当日発送</v>
      </c>
      <c r="BG263" s="133" t="str">
        <f>IFERROR(VLOOKUP(AQ:AQ,在庫!B:M,12,0),"")</f>
        <v>2023年製</v>
      </c>
      <c r="BH263" s="133">
        <f>IFERROR(VLOOKUP(AQ:AQ,在庫!B:L,10,0),"")</f>
        <v>1</v>
      </c>
      <c r="BI263" s="234">
        <f>VLOOKUP(AQ:AQ,[1]MICHELIN!$B:$AH,32,0)</f>
        <v>605763448</v>
      </c>
      <c r="BJ263" s="234">
        <f>VLOOKUP(AQ:AQ,[1]MICHELIN!$B:$AH,33,0)</f>
        <v>605763503</v>
      </c>
      <c r="BK263" s="191"/>
      <c r="BL263" s="191"/>
      <c r="BM263" s="191"/>
      <c r="BN263" s="191"/>
      <c r="BO263" s="191"/>
      <c r="BP263" s="191"/>
      <c r="BQ263" s="191"/>
      <c r="BR263" s="191"/>
      <c r="BS263" s="191"/>
      <c r="BT263" s="191"/>
      <c r="BU263" s="191"/>
      <c r="BV263" s="191"/>
      <c r="BW263" s="191"/>
      <c r="BX263" s="191"/>
    </row>
    <row r="264" spans="1:76" s="11" customFormat="1" ht="19.5" customHeight="1">
      <c r="A264" s="11">
        <f t="shared" si="171"/>
        <v>1</v>
      </c>
      <c r="B264" s="239">
        <f t="shared" si="172"/>
        <v>2355018158600</v>
      </c>
      <c r="C264" s="225">
        <f t="shared" si="173"/>
        <v>4</v>
      </c>
      <c r="D264" s="11" t="s">
        <v>4059</v>
      </c>
      <c r="E264" s="358" t="s">
        <v>952</v>
      </c>
      <c r="F264" s="158" t="s">
        <v>5948</v>
      </c>
      <c r="G264" s="132" t="str">
        <f t="shared" si="174"/>
        <v>18</v>
      </c>
      <c r="H264" s="225">
        <v>16</v>
      </c>
      <c r="I264" s="225">
        <f t="shared" si="175"/>
        <v>16</v>
      </c>
      <c r="J264" s="131"/>
      <c r="K264" s="132" t="s">
        <v>1751</v>
      </c>
      <c r="L264" s="132">
        <v>74</v>
      </c>
      <c r="M264" s="134" t="s">
        <v>3422</v>
      </c>
      <c r="N264" s="226" t="s">
        <v>3419</v>
      </c>
      <c r="O264" s="226">
        <v>0</v>
      </c>
      <c r="P264" s="227">
        <v>24600</v>
      </c>
      <c r="Q264" s="228">
        <f t="shared" si="159"/>
        <v>22360</v>
      </c>
      <c r="R264" s="143">
        <f t="shared" si="160"/>
        <v>0.13640429338103757</v>
      </c>
      <c r="S264" s="192">
        <v>1074476022</v>
      </c>
      <c r="T264" s="285" t="s">
        <v>6741</v>
      </c>
      <c r="U264" s="189">
        <f t="shared" si="158"/>
        <v>24600</v>
      </c>
      <c r="W264" s="229">
        <v>24600</v>
      </c>
      <c r="X264" s="135">
        <f t="shared" si="176"/>
        <v>19310</v>
      </c>
      <c r="Y264" s="230">
        <f t="shared" si="177"/>
        <v>22360</v>
      </c>
      <c r="Z264" s="141">
        <f t="shared" si="178"/>
        <v>7.7317073170731776E-2</v>
      </c>
      <c r="AA264" s="136">
        <f t="shared" si="179"/>
        <v>0.13640429338103757</v>
      </c>
      <c r="AB264" s="144" t="s">
        <v>14114</v>
      </c>
      <c r="AC264" s="144"/>
      <c r="AD264" s="184">
        <f t="shared" si="156"/>
        <v>24117</v>
      </c>
      <c r="AE264" s="182">
        <f t="shared" si="157"/>
        <v>26502</v>
      </c>
      <c r="AF264" s="128">
        <f t="shared" si="165"/>
        <v>2385.1799999999998</v>
      </c>
      <c r="AG264" s="129">
        <f t="shared" si="166"/>
        <v>483.17999999999984</v>
      </c>
      <c r="AH264" s="130">
        <f t="shared" si="167"/>
        <v>1.8231831559882266E-2</v>
      </c>
      <c r="AI264" s="137">
        <f t="shared" si="168"/>
        <v>1902</v>
      </c>
      <c r="AJ264" s="138">
        <f t="shared" si="169"/>
        <v>7.1768168440117727E-2</v>
      </c>
      <c r="AK264" s="138">
        <f t="shared" si="170"/>
        <v>0.1181724618211553</v>
      </c>
      <c r="AM264" s="11">
        <f t="shared" si="161"/>
        <v>21466.799999999999</v>
      </c>
      <c r="AN264" s="412">
        <f t="shared" si="162"/>
        <v>19511.63636363636</v>
      </c>
      <c r="AO264" s="412">
        <f t="shared" si="163"/>
        <v>201.63636363636033</v>
      </c>
      <c r="AP264" s="413">
        <f t="shared" si="164"/>
        <v>1.0334159569114766E-2</v>
      </c>
      <c r="AQ264" s="192">
        <v>2355018158600</v>
      </c>
      <c r="AR264" s="192">
        <f>VLOOKUP(AQ:AQ,[1]MICHELIN!$B:$O,2,0)</f>
        <v>4985009708170</v>
      </c>
      <c r="AS264" s="192" t="str">
        <f>VLOOKUP(AQ:AQ,[1]MICHELIN!$B:$O,3,0)</f>
        <v>733330</v>
      </c>
      <c r="AT264" s="231" t="str">
        <f>VLOOKUP(AQ:AQ,[1]MICHELIN!$B:$O,4,0)</f>
        <v>Pilot Sport 5</v>
      </c>
      <c r="AU264" s="231" t="str">
        <f>VLOOKUP(AQ:AQ,[1]MICHELIN!$B:$O,5,0)</f>
        <v>235/50R18 101Y XL</v>
      </c>
      <c r="AV264" s="232" t="str">
        <f>VLOOKUP(AQ:AQ,[1]MICHELIN!$B:$O,6,0)</f>
        <v>235/50R18</v>
      </c>
      <c r="AW264" s="232">
        <f>VLOOKUP(AQ:AQ,[1]MICHELIN!$B:$O,7,0)</f>
        <v>44900</v>
      </c>
      <c r="AX264" s="233">
        <f>VLOOKUP(AQ:AQ,[1]MICHELIN!$B:$K,8,0)</f>
        <v>19310</v>
      </c>
      <c r="AY264" s="233">
        <f>VLOOKUP(AQ:AQ,[1]MICHELIN!$B:$K,9,0)</f>
        <v>4</v>
      </c>
      <c r="AZ264" s="233">
        <f>VLOOKUP(AQ:AQ,[1]MICHELIN!$B:$K,10,0)</f>
        <v>16</v>
      </c>
      <c r="BA264" s="233">
        <f>VLOOKUP(AQ:AQ,[1]MICHELIN!$B:$O,11,0)</f>
        <v>26980</v>
      </c>
      <c r="BB264" s="233">
        <f>VLOOKUP(AQ:AQ,[1]MICHELIN!$B:$O,12,0)</f>
        <v>23572.727272727272</v>
      </c>
      <c r="BC264" s="233">
        <f t="shared" si="180"/>
        <v>1050</v>
      </c>
      <c r="BD264" s="204" t="s">
        <v>3387</v>
      </c>
      <c r="BE264" s="192" t="s">
        <v>455</v>
      </c>
      <c r="BF264" s="133" t="str">
        <f>IFERROR(VLOOKUP(BE:BE,Q商品!B:E,4,0),"")</f>
        <v>23年製 Pilot Sport 5（パイロットスポーツ5） 235/50ZR18 101Y XL サマータイヤ 最短当日発送</v>
      </c>
      <c r="BG264" s="133" t="str">
        <f>IFERROR(VLOOKUP(AQ:AQ,在庫!B:M,12,0),"")</f>
        <v>2023年製</v>
      </c>
      <c r="BH264" s="133">
        <f>IFERROR(VLOOKUP(AQ:AQ,在庫!B:L,10,0),"")</f>
        <v>3</v>
      </c>
      <c r="BI264" s="234">
        <f>VLOOKUP(AQ:AQ,[1]MICHELIN!$B:$AH,32,0)</f>
        <v>605763426</v>
      </c>
      <c r="BJ264" s="234">
        <f>VLOOKUP(AQ:AQ,[1]MICHELIN!$B:$AH,33,0)</f>
        <v>605763481</v>
      </c>
      <c r="BK264" s="191"/>
      <c r="BL264" s="191"/>
      <c r="BM264" s="191"/>
      <c r="BN264" s="191"/>
      <c r="BO264" s="191"/>
      <c r="BP264" s="191"/>
      <c r="BQ264" s="191"/>
      <c r="BR264" s="191"/>
      <c r="BS264" s="191"/>
      <c r="BT264" s="191"/>
      <c r="BU264" s="191"/>
      <c r="BV264" s="191"/>
      <c r="BW264" s="191"/>
      <c r="BX264" s="191"/>
    </row>
    <row r="265" spans="1:76" s="11" customFormat="1" ht="19.5" customHeight="1">
      <c r="A265" s="11">
        <f t="shared" si="171"/>
        <v>1</v>
      </c>
      <c r="B265" s="239">
        <f t="shared" si="172"/>
        <v>2453518158608</v>
      </c>
      <c r="C265" s="225">
        <f t="shared" si="173"/>
        <v>8</v>
      </c>
      <c r="D265" s="11" t="s">
        <v>4059</v>
      </c>
      <c r="E265" s="358" t="s">
        <v>953</v>
      </c>
      <c r="F265" s="158" t="s">
        <v>5949</v>
      </c>
      <c r="G265" s="132" t="str">
        <f t="shared" si="174"/>
        <v>18</v>
      </c>
      <c r="H265" s="225">
        <v>10</v>
      </c>
      <c r="I265" s="225">
        <f t="shared" si="175"/>
        <v>10</v>
      </c>
      <c r="J265" s="131"/>
      <c r="K265" s="132" t="s">
        <v>1751</v>
      </c>
      <c r="L265" s="132">
        <v>75</v>
      </c>
      <c r="M265" s="134" t="s">
        <v>3422</v>
      </c>
      <c r="N265" s="226" t="s">
        <v>5965</v>
      </c>
      <c r="O265" s="226">
        <v>0</v>
      </c>
      <c r="P265" s="227">
        <v>31900</v>
      </c>
      <c r="Q265" s="228">
        <f t="shared" si="159"/>
        <v>28992.727272727272</v>
      </c>
      <c r="R265" s="143">
        <f t="shared" si="160"/>
        <v>0.1142606296249843</v>
      </c>
      <c r="S265" s="192">
        <v>1074476211</v>
      </c>
      <c r="T265" s="285" t="s">
        <v>6742</v>
      </c>
      <c r="U265" s="189">
        <f t="shared" si="158"/>
        <v>31900</v>
      </c>
      <c r="W265" s="229">
        <v>31900</v>
      </c>
      <c r="X265" s="135">
        <f t="shared" si="176"/>
        <v>25680</v>
      </c>
      <c r="Y265" s="230">
        <f t="shared" si="177"/>
        <v>28992.727272727272</v>
      </c>
      <c r="Z265" s="141">
        <f t="shared" si="178"/>
        <v>7.7335423197492092E-2</v>
      </c>
      <c r="AA265" s="136">
        <f t="shared" si="179"/>
        <v>0.1142606296249843</v>
      </c>
      <c r="AB265" s="144" t="s">
        <v>14114</v>
      </c>
      <c r="AC265" s="144"/>
      <c r="AD265" s="184">
        <f t="shared" si="156"/>
        <v>31274</v>
      </c>
      <c r="AE265" s="182">
        <f t="shared" ref="AE265" si="181">ROUNDDOWN(AD265/0.91,0)</f>
        <v>34367</v>
      </c>
      <c r="AF265" s="128">
        <f t="shared" si="165"/>
        <v>3093.0299999999997</v>
      </c>
      <c r="AG265" s="129">
        <f t="shared" si="166"/>
        <v>626.02999999999975</v>
      </c>
      <c r="AH265" s="130">
        <f t="shared" si="167"/>
        <v>1.8216021183111698E-2</v>
      </c>
      <c r="AI265" s="137">
        <f t="shared" si="168"/>
        <v>2467</v>
      </c>
      <c r="AJ265" s="138">
        <f t="shared" si="169"/>
        <v>7.1783978816888291E-2</v>
      </c>
      <c r="AK265" s="138">
        <f t="shared" si="170"/>
        <v>9.6044608441872598E-2</v>
      </c>
      <c r="AM265" s="11">
        <f t="shared" si="161"/>
        <v>27837.3</v>
      </c>
      <c r="AN265" s="412">
        <f t="shared" si="162"/>
        <v>25299.363636363632</v>
      </c>
      <c r="AO265" s="412">
        <f t="shared" si="163"/>
        <v>-380.63636363636761</v>
      </c>
      <c r="AP265" s="413">
        <f t="shared" si="164"/>
        <v>-1.50452939887099E-2</v>
      </c>
      <c r="AQ265" s="192">
        <v>2453518158608</v>
      </c>
      <c r="AR265" s="192">
        <f>VLOOKUP(AQ:AQ,[1]MICHELIN!$B:$O,2,0)</f>
        <v>4985009708187</v>
      </c>
      <c r="AS265" s="192" t="str">
        <f>VLOOKUP(AQ:AQ,[1]MICHELIN!$B:$O,3,0)</f>
        <v>733340</v>
      </c>
      <c r="AT265" s="231" t="str">
        <f>VLOOKUP(AQ:AQ,[1]MICHELIN!$B:$O,4,0)</f>
        <v>Pilot Sport 5</v>
      </c>
      <c r="AU265" s="231" t="str">
        <f>VLOOKUP(AQ:AQ,[1]MICHELIN!$B:$O,5,0)</f>
        <v>245/35R18 92Y XL</v>
      </c>
      <c r="AV265" s="232" t="str">
        <f>VLOOKUP(AQ:AQ,[1]MICHELIN!$B:$O,6,0)</f>
        <v>245/35R18</v>
      </c>
      <c r="AW265" s="232">
        <f>VLOOKUP(AQ:AQ,[1]MICHELIN!$B:$O,7,0)</f>
        <v>59700</v>
      </c>
      <c r="AX265" s="233">
        <f>VLOOKUP(AQ:AQ,[1]MICHELIN!$B:$K,8,0)</f>
        <v>25680</v>
      </c>
      <c r="AY265" s="233">
        <f>VLOOKUP(AQ:AQ,[1]MICHELIN!$B:$K,9,0)</f>
        <v>8</v>
      </c>
      <c r="AZ265" s="233">
        <f>VLOOKUP(AQ:AQ,[1]MICHELIN!$B:$K,10,0)</f>
        <v>10</v>
      </c>
      <c r="BA265" s="233">
        <f>VLOOKUP(AQ:AQ,[1]MICHELIN!$B:$O,11,0)</f>
        <v>34440</v>
      </c>
      <c r="BB265" s="233">
        <f>VLOOKUP(AQ:AQ,[1]MICHELIN!$B:$O,12,0)</f>
        <v>30354.545454545452</v>
      </c>
      <c r="BC265" s="233">
        <f t="shared" si="180"/>
        <v>1050</v>
      </c>
      <c r="BD265" s="204" t="s">
        <v>3387</v>
      </c>
      <c r="BE265" s="192" t="s">
        <v>454</v>
      </c>
      <c r="BF265" s="133" t="str">
        <f>IFERROR(VLOOKUP(BE:BE,Q商品!B:E,4,0),"")</f>
        <v>23年製 Pilot Sport 5（パイロットスポーツ5） 245/35ZR18 92Y XL サマータイヤ 最短当日発送</v>
      </c>
      <c r="BG265" s="133" t="str">
        <f>IFERROR(VLOOKUP(AQ:AQ,在庫!B:M,12,0),"")</f>
        <v>2023年製</v>
      </c>
      <c r="BH265" s="133">
        <f>IFERROR(VLOOKUP(AQ:AQ,在庫!B:L,10,0),"")</f>
        <v>3</v>
      </c>
      <c r="BI265" s="234" t="str">
        <f>VLOOKUP(AQ:AQ,[1]MICHELIN!$B:$AH,32,0)</f>
        <v>×</v>
      </c>
      <c r="BJ265" s="234" t="str">
        <f>VLOOKUP(AQ:AQ,[1]MICHELIN!$B:$AH,33,0)</f>
        <v>×</v>
      </c>
      <c r="BK265" s="191"/>
      <c r="BL265" s="191"/>
      <c r="BM265" s="191"/>
      <c r="BN265" s="191"/>
      <c r="BO265" s="191"/>
      <c r="BP265" s="191"/>
      <c r="BQ265" s="191"/>
      <c r="BR265" s="191"/>
      <c r="BS265" s="191"/>
      <c r="BT265" s="191"/>
      <c r="BU265" s="191"/>
      <c r="BV265" s="191"/>
      <c r="BW265" s="191"/>
      <c r="BX265" s="191"/>
    </row>
    <row r="266" spans="1:76" s="11" customFormat="1" ht="19.5" customHeight="1">
      <c r="A266" s="11">
        <f t="shared" si="171"/>
        <v>1</v>
      </c>
      <c r="B266" s="239">
        <f t="shared" si="172"/>
        <v>2453519158607</v>
      </c>
      <c r="C266" s="225">
        <f t="shared" si="173"/>
        <v>15</v>
      </c>
      <c r="D266" s="11" t="s">
        <v>4059</v>
      </c>
      <c r="E266" s="11" t="s">
        <v>4914</v>
      </c>
      <c r="F266" s="158" t="s">
        <v>5950</v>
      </c>
      <c r="G266" s="132" t="str">
        <f t="shared" si="174"/>
        <v>19</v>
      </c>
      <c r="H266" s="225">
        <v>12</v>
      </c>
      <c r="I266" s="225">
        <f t="shared" si="175"/>
        <v>12</v>
      </c>
      <c r="J266" s="131"/>
      <c r="K266" s="132" t="s">
        <v>1751</v>
      </c>
      <c r="L266" s="132">
        <v>76</v>
      </c>
      <c r="M266" s="134" t="s">
        <v>3422</v>
      </c>
      <c r="N266" s="226" t="s">
        <v>3421</v>
      </c>
      <c r="O266" s="226">
        <v>0</v>
      </c>
      <c r="P266" s="227">
        <v>36300</v>
      </c>
      <c r="Q266" s="228">
        <f t="shared" si="159"/>
        <v>32986.363636363632</v>
      </c>
      <c r="R266" s="143">
        <f t="shared" si="160"/>
        <v>0.16025906021772071</v>
      </c>
      <c r="S266" s="192">
        <v>1074475978</v>
      </c>
      <c r="T266" s="285" t="s">
        <v>6743</v>
      </c>
      <c r="U266" s="189">
        <f t="shared" si="158"/>
        <v>36300</v>
      </c>
      <c r="W266" s="229">
        <v>36300</v>
      </c>
      <c r="X266" s="135">
        <f t="shared" si="176"/>
        <v>27700</v>
      </c>
      <c r="Y266" s="230">
        <f t="shared" si="177"/>
        <v>32986.363636363632</v>
      </c>
      <c r="Z266" s="141">
        <f t="shared" si="178"/>
        <v>5.509641873278226E-2</v>
      </c>
      <c r="AA266" s="136">
        <f t="shared" si="179"/>
        <v>0.16025906021772071</v>
      </c>
      <c r="AB266" s="144" t="s">
        <v>14114</v>
      </c>
      <c r="AC266" s="144"/>
      <c r="AD266" s="184">
        <v>34853</v>
      </c>
      <c r="AE266" s="182">
        <v>38300</v>
      </c>
      <c r="AF266" s="128">
        <f t="shared" si="165"/>
        <v>3447</v>
      </c>
      <c r="AG266" s="129">
        <f t="shared" si="166"/>
        <v>1447</v>
      </c>
      <c r="AH266" s="130">
        <f t="shared" si="167"/>
        <v>3.7780678851174934E-2</v>
      </c>
      <c r="AI266" s="137">
        <f t="shared" si="168"/>
        <v>2000</v>
      </c>
      <c r="AJ266" s="138">
        <f t="shared" si="169"/>
        <v>5.2219321148825062E-2</v>
      </c>
      <c r="AK266" s="138">
        <f t="shared" si="170"/>
        <v>0.12247838136654578</v>
      </c>
      <c r="AM266" s="11">
        <f t="shared" si="161"/>
        <v>31023</v>
      </c>
      <c r="AN266" s="412">
        <f t="shared" si="162"/>
        <v>28189.090909090908</v>
      </c>
      <c r="AO266" s="412">
        <f t="shared" si="163"/>
        <v>489.0909090909081</v>
      </c>
      <c r="AP266" s="413">
        <f t="shared" si="164"/>
        <v>1.7350361197110389E-2</v>
      </c>
      <c r="AQ266" s="192">
        <v>2453519158607</v>
      </c>
      <c r="AR266" s="192">
        <f>VLOOKUP(AQ:AQ,[1]MICHELIN!$B:$O,2,0)</f>
        <v>4985009708316</v>
      </c>
      <c r="AS266" s="192" t="str">
        <f>VLOOKUP(AQ:AQ,[1]MICHELIN!$B:$O,3,0)</f>
        <v>733420</v>
      </c>
      <c r="AT266" s="231" t="str">
        <f>VLOOKUP(AQ:AQ,[1]MICHELIN!$B:$O,4,0)</f>
        <v>Pilot Sport 5</v>
      </c>
      <c r="AU266" s="231" t="str">
        <f>VLOOKUP(AQ:AQ,[1]MICHELIN!$B:$O,5,0)</f>
        <v>245/35R19 93Y XL</v>
      </c>
      <c r="AV266" s="232" t="str">
        <f>VLOOKUP(AQ:AQ,[1]MICHELIN!$B:$O,6,0)</f>
        <v>245/35R19</v>
      </c>
      <c r="AW266" s="232">
        <f>VLOOKUP(AQ:AQ,[1]MICHELIN!$B:$O,7,0)</f>
        <v>64400</v>
      </c>
      <c r="AX266" s="233">
        <f>VLOOKUP(AQ:AQ,[1]MICHELIN!$B:$K,8,0)</f>
        <v>27700</v>
      </c>
      <c r="AY266" s="233">
        <f>VLOOKUP(AQ:AQ,[1]MICHELIN!$B:$K,9,0)</f>
        <v>15</v>
      </c>
      <c r="AZ266" s="233">
        <f>VLOOKUP(AQ:AQ,[1]MICHELIN!$B:$K,10,0)</f>
        <v>12</v>
      </c>
      <c r="BA266" s="233">
        <f>VLOOKUP(AQ:AQ,[1]MICHELIN!$B:$O,11,0)</f>
        <v>37980</v>
      </c>
      <c r="BB266" s="233">
        <f>VLOOKUP(AQ:AQ,[1]MICHELIN!$B:$O,12,0)</f>
        <v>33572.727272727272</v>
      </c>
      <c r="BC266" s="233">
        <f t="shared" si="180"/>
        <v>1050</v>
      </c>
      <c r="BD266" s="204" t="s">
        <v>3387</v>
      </c>
      <c r="BE266" s="192" t="s">
        <v>420</v>
      </c>
      <c r="BF266" s="133" t="str">
        <f>IFERROR(VLOOKUP(BE:BE,Q商品!B:E,4,0),"")</f>
        <v>23年製 Pilot Sport 5（パイロットスポーツ5） 245/35ZR19 93Y XL サマータイヤ 最短当日発送</v>
      </c>
      <c r="BG266" s="133" t="str">
        <f>IFERROR(VLOOKUP(AQ:AQ,在庫!B:M,12,0),"")</f>
        <v>2023年製</v>
      </c>
      <c r="BH266" s="133">
        <f>IFERROR(VLOOKUP(AQ:AQ,在庫!B:L,10,0),"")</f>
        <v>2</v>
      </c>
      <c r="BI266" s="234">
        <f>VLOOKUP(AQ:AQ,[1]MICHELIN!$B:$AH,32,0)</f>
        <v>605763446</v>
      </c>
      <c r="BJ266" s="234">
        <f>VLOOKUP(AQ:AQ,[1]MICHELIN!$B:$AH,33,0)</f>
        <v>605763501</v>
      </c>
      <c r="BK266" s="191"/>
      <c r="BL266" s="191"/>
      <c r="BM266" s="191"/>
      <c r="BN266" s="191"/>
      <c r="BO266" s="191"/>
      <c r="BP266" s="191"/>
      <c r="BQ266" s="191"/>
      <c r="BR266" s="191"/>
      <c r="BS266" s="191"/>
      <c r="BT266" s="191"/>
      <c r="BU266" s="191"/>
      <c r="BV266" s="191"/>
      <c r="BW266" s="191"/>
      <c r="BX266" s="191"/>
    </row>
    <row r="267" spans="1:76" s="11" customFormat="1" ht="19.5" customHeight="1">
      <c r="A267" s="11">
        <f t="shared" si="171"/>
        <v>1</v>
      </c>
      <c r="B267" s="239">
        <f t="shared" si="172"/>
        <v>2454017158601</v>
      </c>
      <c r="C267" s="225">
        <f t="shared" si="173"/>
        <v>41</v>
      </c>
      <c r="D267" s="11" t="s">
        <v>4059</v>
      </c>
      <c r="E267" s="11" t="s">
        <v>4915</v>
      </c>
      <c r="F267" s="158" t="s">
        <v>5951</v>
      </c>
      <c r="G267" s="132" t="str">
        <f t="shared" si="174"/>
        <v>17</v>
      </c>
      <c r="H267" s="225">
        <v>15</v>
      </c>
      <c r="I267" s="225">
        <f t="shared" si="175"/>
        <v>15</v>
      </c>
      <c r="J267" s="131"/>
      <c r="K267" s="132" t="s">
        <v>1751</v>
      </c>
      <c r="L267" s="132">
        <v>77</v>
      </c>
      <c r="M267" s="134" t="s">
        <v>3422</v>
      </c>
      <c r="N267" s="226" t="s">
        <v>5967</v>
      </c>
      <c r="O267" s="226">
        <v>0</v>
      </c>
      <c r="P267" s="227">
        <v>25800</v>
      </c>
      <c r="Q267" s="228">
        <f t="shared" si="159"/>
        <v>23417.272727272724</v>
      </c>
      <c r="R267" s="143">
        <f t="shared" si="160"/>
        <v>7.418766256454043E-2</v>
      </c>
      <c r="S267" s="192">
        <v>1074476020</v>
      </c>
      <c r="T267" s="285" t="s">
        <v>6744</v>
      </c>
      <c r="U267" s="189">
        <f t="shared" si="158"/>
        <v>25800</v>
      </c>
      <c r="W267" s="229">
        <v>25800</v>
      </c>
      <c r="X267" s="135">
        <f t="shared" si="176"/>
        <v>21680</v>
      </c>
      <c r="Y267" s="230">
        <f t="shared" si="177"/>
        <v>23417.272727272724</v>
      </c>
      <c r="Z267" s="141">
        <f t="shared" si="178"/>
        <v>7.7325581395348841E-2</v>
      </c>
      <c r="AA267" s="136">
        <f t="shared" si="179"/>
        <v>7.418766256454043E-2</v>
      </c>
      <c r="AB267" s="144" t="s">
        <v>14114</v>
      </c>
      <c r="AC267" s="144"/>
      <c r="AD267" s="184">
        <f t="shared" ref="AD267:AD296" si="182">ROUNDDOWN(U267/1.02,0)</f>
        <v>25294</v>
      </c>
      <c r="AE267" s="182">
        <f t="shared" ref="AE267:AE296" si="183">ROUNDDOWN(AD267/0.91,0)</f>
        <v>27795</v>
      </c>
      <c r="AF267" s="128">
        <f t="shared" si="165"/>
        <v>2501.5499999999997</v>
      </c>
      <c r="AG267" s="129">
        <f t="shared" si="166"/>
        <v>506.54999999999973</v>
      </c>
      <c r="AH267" s="130">
        <f t="shared" si="167"/>
        <v>1.8224500809498102E-2</v>
      </c>
      <c r="AI267" s="137">
        <f t="shared" si="168"/>
        <v>1995</v>
      </c>
      <c r="AJ267" s="138">
        <f t="shared" si="169"/>
        <v>7.1775499190501885E-2</v>
      </c>
      <c r="AK267" s="138">
        <f t="shared" si="170"/>
        <v>5.5963161755042332E-2</v>
      </c>
      <c r="AM267" s="11">
        <f t="shared" si="161"/>
        <v>22514.5</v>
      </c>
      <c r="AN267" s="412">
        <f t="shared" si="162"/>
        <v>20430.454545454544</v>
      </c>
      <c r="AO267" s="412">
        <f t="shared" si="163"/>
        <v>-1249.5454545454559</v>
      </c>
      <c r="AP267" s="413">
        <f t="shared" si="164"/>
        <v>-6.1160922864707389E-2</v>
      </c>
      <c r="AQ267" s="192">
        <v>2454017158601</v>
      </c>
      <c r="AR267" s="192">
        <f>VLOOKUP(AQ:AQ,[1]MICHELIN!$B:$O,2,0)</f>
        <v>4985009708088</v>
      </c>
      <c r="AS267" s="192" t="str">
        <f>VLOOKUP(AQ:AQ,[1]MICHELIN!$B:$O,3,0)</f>
        <v>733240</v>
      </c>
      <c r="AT267" s="231" t="str">
        <f>VLOOKUP(AQ:AQ,[1]MICHELIN!$B:$O,4,0)</f>
        <v>Pilot Sport 5</v>
      </c>
      <c r="AU267" s="231" t="str">
        <f>VLOOKUP(AQ:AQ,[1]MICHELIN!$B:$O,5,0)</f>
        <v>245/40R17 95Y XL</v>
      </c>
      <c r="AV267" s="232" t="str">
        <f>VLOOKUP(AQ:AQ,[1]MICHELIN!$B:$O,6,0)</f>
        <v>245/40R17</v>
      </c>
      <c r="AW267" s="232">
        <f>VLOOKUP(AQ:AQ,[1]MICHELIN!$B:$O,7,0)</f>
        <v>50400</v>
      </c>
      <c r="AX267" s="233">
        <f>VLOOKUP(AQ:AQ,[1]MICHELIN!$B:$K,8,0)</f>
        <v>21680</v>
      </c>
      <c r="AY267" s="233">
        <f>VLOOKUP(AQ:AQ,[1]MICHELIN!$B:$K,9,0)</f>
        <v>41</v>
      </c>
      <c r="AZ267" s="233">
        <f>VLOOKUP(AQ:AQ,[1]MICHELIN!$B:$K,10,0)</f>
        <v>15</v>
      </c>
      <c r="BA267" s="233">
        <f>VLOOKUP(AQ:AQ,[1]MICHELIN!$B:$O,11,0)</f>
        <v>29800</v>
      </c>
      <c r="BB267" s="233">
        <f>VLOOKUP(AQ:AQ,[1]MICHELIN!$B:$O,12,0)</f>
        <v>26136.363636363636</v>
      </c>
      <c r="BC267" s="233">
        <f t="shared" si="180"/>
        <v>1049.9999999999964</v>
      </c>
      <c r="BD267" s="204" t="s">
        <v>3387</v>
      </c>
      <c r="BE267" s="192" t="s">
        <v>466</v>
      </c>
      <c r="BF267" s="133" t="str">
        <f>IFERROR(VLOOKUP(BE:BE,Q商品!B:E,4,0),"")</f>
        <v>23年製 Pilot Sport 5（パイロットスポーツ5） 245/40ZR17 95Y XL サマータイヤ 最短当日発送</v>
      </c>
      <c r="BG267" s="133" t="str">
        <f>IFERROR(VLOOKUP(AQ:AQ,在庫!B:M,12,0),"")</f>
        <v>2023年製</v>
      </c>
      <c r="BH267" s="133">
        <f>IFERROR(VLOOKUP(AQ:AQ,在庫!B:L,10,0),"")</f>
        <v>4</v>
      </c>
      <c r="BI267" s="234">
        <f>VLOOKUP(AQ:AQ,[1]MICHELIN!$B:$AH,32,0)</f>
        <v>605763441</v>
      </c>
      <c r="BJ267" s="234">
        <f>VLOOKUP(AQ:AQ,[1]MICHELIN!$B:$AH,33,0)</f>
        <v>605763496</v>
      </c>
      <c r="BK267" s="191"/>
      <c r="BL267" s="191"/>
      <c r="BM267" s="191"/>
      <c r="BN267" s="191"/>
      <c r="BO267" s="191"/>
      <c r="BP267" s="191"/>
      <c r="BQ267" s="191"/>
      <c r="BR267" s="191"/>
      <c r="BS267" s="191"/>
      <c r="BT267" s="191"/>
      <c r="BU267" s="191"/>
      <c r="BV267" s="191"/>
      <c r="BW267" s="191"/>
      <c r="BX267" s="191"/>
    </row>
    <row r="268" spans="1:76" s="11" customFormat="1" ht="19.5" customHeight="1">
      <c r="A268" s="11">
        <f t="shared" si="171"/>
        <v>2</v>
      </c>
      <c r="B268" s="239">
        <f t="shared" si="172"/>
        <v>2454018158600</v>
      </c>
      <c r="C268" s="225">
        <f t="shared" si="173"/>
        <v>16</v>
      </c>
      <c r="D268" s="11" t="s">
        <v>4059</v>
      </c>
      <c r="E268" s="11" t="s">
        <v>954</v>
      </c>
      <c r="F268" s="158" t="s">
        <v>5952</v>
      </c>
      <c r="G268" s="132" t="str">
        <f t="shared" si="174"/>
        <v>18</v>
      </c>
      <c r="H268" s="225">
        <v>72</v>
      </c>
      <c r="I268" s="225">
        <f t="shared" si="175"/>
        <v>72</v>
      </c>
      <c r="J268" s="131"/>
      <c r="K268" s="132" t="s">
        <v>1751</v>
      </c>
      <c r="L268" s="324">
        <v>78</v>
      </c>
      <c r="M268" s="134" t="s">
        <v>1785</v>
      </c>
      <c r="N268" s="226" t="s">
        <v>12146</v>
      </c>
      <c r="O268" s="226" t="s">
        <v>1954</v>
      </c>
      <c r="P268" s="227">
        <v>28000</v>
      </c>
      <c r="Q268" s="228">
        <f t="shared" si="159"/>
        <v>25439.999999999996</v>
      </c>
      <c r="R268" s="143">
        <f t="shared" si="160"/>
        <v>7.8616352201243576E-4</v>
      </c>
      <c r="S268" s="192">
        <v>1074476019</v>
      </c>
      <c r="T268" s="285" t="s">
        <v>6745</v>
      </c>
      <c r="U268" s="189">
        <f t="shared" si="158"/>
        <v>28599</v>
      </c>
      <c r="V268" s="11">
        <v>900</v>
      </c>
      <c r="W268" s="229">
        <v>29499</v>
      </c>
      <c r="X268" s="135">
        <f t="shared" si="176"/>
        <v>25420</v>
      </c>
      <c r="Y268" s="230">
        <f t="shared" si="177"/>
        <v>26802.727272727272</v>
      </c>
      <c r="Z268" s="141">
        <f t="shared" si="178"/>
        <v>0.14111111111111119</v>
      </c>
      <c r="AA268" s="136">
        <f t="shared" si="179"/>
        <v>5.1589051317708488E-2</v>
      </c>
      <c r="AB268" s="144" t="s">
        <v>14114</v>
      </c>
      <c r="AC268" s="144"/>
      <c r="AD268" s="184">
        <f t="shared" si="182"/>
        <v>28038</v>
      </c>
      <c r="AE268" s="182">
        <f t="shared" si="183"/>
        <v>30810</v>
      </c>
      <c r="AF268" s="128">
        <f t="shared" si="165"/>
        <v>2772.9</v>
      </c>
      <c r="AG268" s="129">
        <f t="shared" si="166"/>
        <v>561.90000000000009</v>
      </c>
      <c r="AH268" s="130">
        <f t="shared" si="167"/>
        <v>1.823758519961052E-2</v>
      </c>
      <c r="AI268" s="137">
        <f t="shared" si="168"/>
        <v>2211</v>
      </c>
      <c r="AJ268" s="138">
        <f t="shared" si="169"/>
        <v>7.1762414800389487E-2</v>
      </c>
      <c r="AK268" s="138">
        <f t="shared" si="170"/>
        <v>3.3351466118097972E-2</v>
      </c>
      <c r="AM268" s="11">
        <f t="shared" si="161"/>
        <v>24957</v>
      </c>
      <c r="AN268" s="412">
        <f t="shared" si="162"/>
        <v>22673.63636363636</v>
      </c>
      <c r="AO268" s="412">
        <f t="shared" si="163"/>
        <v>-2746.3636363636397</v>
      </c>
      <c r="AP268" s="413">
        <f t="shared" si="164"/>
        <v>-0.12112585702257343</v>
      </c>
      <c r="AQ268" s="192">
        <v>2454018158600</v>
      </c>
      <c r="AR268" s="192">
        <f>VLOOKUP(AQ:AQ,[1]MICHELIN!$B:$O,2,0)</f>
        <v>4985009708194</v>
      </c>
      <c r="AS268" s="192" t="str">
        <f>VLOOKUP(AQ:AQ,[1]MICHELIN!$B:$O,3,0)</f>
        <v>733350</v>
      </c>
      <c r="AT268" s="231" t="str">
        <f>VLOOKUP(AQ:AQ,[1]MICHELIN!$B:$O,4,0)</f>
        <v>Pilot Sport 5</v>
      </c>
      <c r="AU268" s="231" t="str">
        <f>VLOOKUP(AQ:AQ,[1]MICHELIN!$B:$O,5,0)</f>
        <v>245/40R18 97Y XL</v>
      </c>
      <c r="AV268" s="232" t="str">
        <f>VLOOKUP(AQ:AQ,[1]MICHELIN!$B:$O,6,0)</f>
        <v>245/40R18</v>
      </c>
      <c r="AW268" s="232">
        <f>VLOOKUP(AQ:AQ,[1]MICHELIN!$B:$O,7,0)</f>
        <v>59100</v>
      </c>
      <c r="AX268" s="233">
        <f>VLOOKUP(AQ:AQ,[1]MICHELIN!$B:$K,8,0)</f>
        <v>25420</v>
      </c>
      <c r="AY268" s="233">
        <f>VLOOKUP(AQ:AQ,[1]MICHELIN!$B:$K,9,0)</f>
        <v>16</v>
      </c>
      <c r="AZ268" s="233">
        <f>VLOOKUP(AQ:AQ,[1]MICHELIN!$B:$K,10,0)</f>
        <v>72</v>
      </c>
      <c r="BA268" s="233">
        <f>VLOOKUP(AQ:AQ,[1]MICHELIN!$B:$O,11,0)</f>
        <v>34480</v>
      </c>
      <c r="BB268" s="233">
        <f>VLOOKUP(AQ:AQ,[1]MICHELIN!$B:$O,12,0)</f>
        <v>30390.909090909088</v>
      </c>
      <c r="BC268" s="233">
        <f t="shared" si="180"/>
        <v>1050</v>
      </c>
      <c r="BD268" s="204" t="s">
        <v>3387</v>
      </c>
      <c r="BE268" s="192" t="s">
        <v>438</v>
      </c>
      <c r="BF268" s="133" t="str">
        <f>IFERROR(VLOOKUP(BE:BE,Q商品!B:E,4,0),"")</f>
        <v>23年製 Pilot Sport 5（パイロットスポーツ5） 245/40ZR18 97Y XL サマータイヤ 最短当日発送</v>
      </c>
      <c r="BG268" s="133" t="str">
        <f>IFERROR(VLOOKUP(AQ:AQ,在庫!B:M,12,0),"")</f>
        <v>2023年製</v>
      </c>
      <c r="BH268" s="133">
        <f>IFERROR(VLOOKUP(AQ:AQ,在庫!B:L,10,0),"")</f>
        <v>4</v>
      </c>
      <c r="BI268" s="234">
        <f>VLOOKUP(AQ:AQ,[1]MICHELIN!$B:$AH,32,0)</f>
        <v>605763429</v>
      </c>
      <c r="BJ268" s="234">
        <f>VLOOKUP(AQ:AQ,[1]MICHELIN!$B:$AH,33,0)</f>
        <v>605763484</v>
      </c>
      <c r="BK268" s="191"/>
      <c r="BL268" s="191"/>
      <c r="BM268" s="191"/>
      <c r="BN268" s="191"/>
      <c r="BO268" s="191"/>
      <c r="BP268" s="191"/>
      <c r="BQ268" s="191"/>
      <c r="BR268" s="191"/>
      <c r="BS268" s="191"/>
      <c r="BT268" s="191"/>
      <c r="BU268" s="191"/>
      <c r="BV268" s="191"/>
      <c r="BW268" s="191"/>
      <c r="BX268" s="191"/>
    </row>
    <row r="269" spans="1:76" s="11" customFormat="1" ht="19.5" customHeight="1">
      <c r="A269" s="11">
        <f t="shared" si="171"/>
        <v>2</v>
      </c>
      <c r="B269" s="239">
        <f t="shared" si="172"/>
        <v>2454018159652</v>
      </c>
      <c r="C269" s="225">
        <f t="shared" si="173"/>
        <v>220</v>
      </c>
      <c r="D269" s="11" t="s">
        <v>4059</v>
      </c>
      <c r="E269" s="11" t="s">
        <v>954</v>
      </c>
      <c r="F269" s="158" t="s">
        <v>5952</v>
      </c>
      <c r="G269" s="132" t="str">
        <f t="shared" si="174"/>
        <v>18</v>
      </c>
      <c r="H269" s="225">
        <v>0</v>
      </c>
      <c r="I269" s="225">
        <f t="shared" si="175"/>
        <v>0</v>
      </c>
      <c r="J269" s="131"/>
      <c r="K269" s="132" t="s">
        <v>1751</v>
      </c>
      <c r="L269" s="324">
        <v>78</v>
      </c>
      <c r="M269" s="134" t="s">
        <v>1785</v>
      </c>
      <c r="N269" s="226" t="s">
        <v>12146</v>
      </c>
      <c r="O269" s="226" t="s">
        <v>1954</v>
      </c>
      <c r="P269" s="227">
        <v>28000</v>
      </c>
      <c r="Q269" s="228">
        <f t="shared" si="159"/>
        <v>25254.545454545452</v>
      </c>
      <c r="R269" s="143">
        <f t="shared" si="160"/>
        <v>0.27791216702663779</v>
      </c>
      <c r="S269" s="192">
        <v>1074475964</v>
      </c>
      <c r="T269" s="285" t="s">
        <v>6746</v>
      </c>
      <c r="U269" s="189">
        <f t="shared" si="158"/>
        <v>28000</v>
      </c>
      <c r="W269" s="229">
        <v>28000</v>
      </c>
      <c r="X269" s="135">
        <f t="shared" si="176"/>
        <v>18236</v>
      </c>
      <c r="Y269" s="230">
        <f t="shared" si="177"/>
        <v>25254.545454545452</v>
      </c>
      <c r="Z269" s="141">
        <f t="shared" si="178"/>
        <v>0.11718518518518528</v>
      </c>
      <c r="AA269" s="136">
        <f t="shared" si="179"/>
        <v>0.27791216702663779</v>
      </c>
      <c r="AB269" s="309">
        <v>9</v>
      </c>
      <c r="AC269" s="144"/>
      <c r="AD269" s="184">
        <f t="shared" si="182"/>
        <v>27450</v>
      </c>
      <c r="AE269" s="182">
        <f t="shared" si="183"/>
        <v>30164</v>
      </c>
      <c r="AF269" s="128">
        <f t="shared" si="165"/>
        <v>2714.7599999999998</v>
      </c>
      <c r="AG269" s="129">
        <f t="shared" si="166"/>
        <v>550.75999999999976</v>
      </c>
      <c r="AH269" s="130">
        <f t="shared" si="167"/>
        <v>1.8258851611192142E-2</v>
      </c>
      <c r="AI269" s="137">
        <f t="shared" si="168"/>
        <v>2164</v>
      </c>
      <c r="AJ269" s="138">
        <f t="shared" si="169"/>
        <v>7.1741148388807852E-2</v>
      </c>
      <c r="AK269" s="138">
        <f t="shared" si="170"/>
        <v>0.25965331541544567</v>
      </c>
      <c r="AL269" s="11" t="s">
        <v>13397</v>
      </c>
      <c r="AM269" s="11">
        <f t="shared" si="161"/>
        <v>24433.599999999999</v>
      </c>
      <c r="AN269" s="412">
        <f t="shared" si="162"/>
        <v>22012.363636363632</v>
      </c>
      <c r="AO269" s="412">
        <f t="shared" si="163"/>
        <v>3776.3636363636324</v>
      </c>
      <c r="AP269" s="413">
        <f t="shared" si="164"/>
        <v>0.17155648065549925</v>
      </c>
      <c r="AQ269" s="192">
        <v>2454018159652</v>
      </c>
      <c r="AR269" s="192">
        <f>VLOOKUP(AQ:AQ,[1]MICHELIN!$B:$O,2,0)</f>
        <v>3528705346799</v>
      </c>
      <c r="AS269" s="192" t="str">
        <f>VLOOKUP(AQ:AQ,[1]MICHELIN!$B:$O,3,0)</f>
        <v>534679</v>
      </c>
      <c r="AT269" s="231" t="str">
        <f>VLOOKUP(AQ:AQ,[1]MICHELIN!$B:$O,4,0)</f>
        <v>Pilot Sport 5（並行）</v>
      </c>
      <c r="AU269" s="231" t="str">
        <f>VLOOKUP(AQ:AQ,[1]MICHELIN!$B:$O,5,0)</f>
        <v>245/40R18 97Y XL</v>
      </c>
      <c r="AV269" s="232" t="str">
        <f>VLOOKUP(AQ:AQ,[1]MICHELIN!$B:$O,6,0)</f>
        <v>245/40R18</v>
      </c>
      <c r="AW269" s="232" t="str">
        <f>VLOOKUP(AQ:AQ,[1]MICHELIN!$B:$O,7,0)</f>
        <v/>
      </c>
      <c r="AX269" s="233">
        <f>VLOOKUP(AQ:AQ,[1]MICHELIN!$B:$K,8,0)</f>
        <v>18236</v>
      </c>
      <c r="AY269" s="233">
        <f>VLOOKUP(AQ:AQ,[1]MICHELIN!$B:$K,9,0)</f>
        <v>220</v>
      </c>
      <c r="AZ269" s="233">
        <f>VLOOKUP(AQ:AQ,[1]MICHELIN!$B:$K,10,0)</f>
        <v>0</v>
      </c>
      <c r="BA269" s="233">
        <f>VLOOKUP(AQ:AQ,[1]MICHELIN!$B:$O,11,0)</f>
        <v>24980</v>
      </c>
      <c r="BB269" s="233">
        <f>VLOOKUP(AQ:AQ,[1]MICHELIN!$B:$O,12,0)</f>
        <v>21754.545454545452</v>
      </c>
      <c r="BC269" s="233">
        <f t="shared" si="180"/>
        <v>1050</v>
      </c>
      <c r="BD269" s="204" t="s">
        <v>3388</v>
      </c>
      <c r="BE269" s="195" t="s">
        <v>408</v>
      </c>
      <c r="BF269" s="133" t="str">
        <f>IFERROR(VLOOKUP(BE:BE,Q商品!B:E,4,0),"")</f>
        <v>23年製 Pilot Sport 5（パイロットスポーツ5） 245/40ZR18 97Y XL サマータイヤ 最短当日発送</v>
      </c>
      <c r="BG269" s="133" t="str">
        <f>IFERROR(VLOOKUP(AQ:AQ,在庫!B:M,12,0),"")</f>
        <v/>
      </c>
      <c r="BH269" s="133" t="str">
        <f>IFERROR(VLOOKUP(AQ:AQ,在庫!B:L,10,0),"")</f>
        <v/>
      </c>
      <c r="BI269" s="234">
        <f>VLOOKUP(AQ:AQ,[1]MICHELIN!$B:$AH,32,0)</f>
        <v>614215474</v>
      </c>
      <c r="BJ269" s="234">
        <f>VLOOKUP(AQ:AQ,[1]MICHELIN!$B:$AH,33,0)</f>
        <v>614215484</v>
      </c>
      <c r="BK269" s="191"/>
      <c r="BL269" s="191"/>
      <c r="BM269" s="191"/>
      <c r="BN269" s="191"/>
      <c r="BO269" s="191"/>
      <c r="BP269" s="191"/>
      <c r="BQ269" s="191"/>
      <c r="BR269" s="191"/>
      <c r="BS269" s="191"/>
      <c r="BT269" s="191"/>
      <c r="BU269" s="191"/>
      <c r="BV269" s="191"/>
      <c r="BW269" s="191"/>
      <c r="BX269" s="191"/>
    </row>
    <row r="270" spans="1:76" s="11" customFormat="1" ht="19.5" customHeight="1">
      <c r="A270" s="11">
        <f t="shared" si="171"/>
        <v>2</v>
      </c>
      <c r="B270" s="239">
        <f t="shared" si="172"/>
        <v>2454019159651</v>
      </c>
      <c r="C270" s="225">
        <f t="shared" si="173"/>
        <v>36</v>
      </c>
      <c r="D270" s="11" t="s">
        <v>4059</v>
      </c>
      <c r="E270" s="11" t="s">
        <v>957</v>
      </c>
      <c r="F270" s="158" t="s">
        <v>5953</v>
      </c>
      <c r="G270" s="132" t="str">
        <f t="shared" si="174"/>
        <v>19</v>
      </c>
      <c r="H270" s="225">
        <v>2</v>
      </c>
      <c r="I270" s="225">
        <f t="shared" si="175"/>
        <v>2</v>
      </c>
      <c r="J270" s="131"/>
      <c r="K270" s="132" t="s">
        <v>1751</v>
      </c>
      <c r="L270" s="324">
        <v>79</v>
      </c>
      <c r="M270" s="134" t="s">
        <v>3422</v>
      </c>
      <c r="N270" s="226" t="s">
        <v>6261</v>
      </c>
      <c r="O270" s="226" t="s">
        <v>1777</v>
      </c>
      <c r="P270" s="227">
        <v>33499</v>
      </c>
      <c r="Q270" s="228">
        <f t="shared" si="159"/>
        <v>30420.909090909088</v>
      </c>
      <c r="R270" s="143">
        <f t="shared" si="160"/>
        <v>0.24144278755640552</v>
      </c>
      <c r="S270" s="192">
        <v>1074475966</v>
      </c>
      <c r="T270" s="285" t="s">
        <v>6748</v>
      </c>
      <c r="U270" s="189">
        <f t="shared" si="158"/>
        <v>33499</v>
      </c>
      <c r="W270" s="229">
        <v>33499</v>
      </c>
      <c r="X270" s="135">
        <f t="shared" si="176"/>
        <v>23076</v>
      </c>
      <c r="Y270" s="230">
        <f t="shared" si="177"/>
        <v>30420.909090909088</v>
      </c>
      <c r="Z270" s="141">
        <f t="shared" si="178"/>
        <v>7.7345592405743346E-2</v>
      </c>
      <c r="AA270" s="136">
        <f t="shared" si="179"/>
        <v>0.24144278755640552</v>
      </c>
      <c r="AB270" s="309">
        <v>9</v>
      </c>
      <c r="AC270" s="144"/>
      <c r="AD270" s="184">
        <f t="shared" si="182"/>
        <v>32842</v>
      </c>
      <c r="AE270" s="182">
        <f t="shared" si="183"/>
        <v>36090</v>
      </c>
      <c r="AF270" s="128">
        <f t="shared" si="165"/>
        <v>3248.1</v>
      </c>
      <c r="AG270" s="129">
        <f t="shared" si="166"/>
        <v>657.09999999999991</v>
      </c>
      <c r="AH270" s="130">
        <f t="shared" si="167"/>
        <v>1.8207259628706011E-2</v>
      </c>
      <c r="AI270" s="137">
        <f t="shared" si="168"/>
        <v>2591</v>
      </c>
      <c r="AJ270" s="138">
        <f t="shared" si="169"/>
        <v>7.1792740371293989E-2</v>
      </c>
      <c r="AK270" s="138">
        <f t="shared" si="170"/>
        <v>0.22323552792769952</v>
      </c>
      <c r="AL270" s="11" t="s">
        <v>13397</v>
      </c>
      <c r="AM270" s="11">
        <f t="shared" si="161"/>
        <v>29233</v>
      </c>
      <c r="AN270" s="412">
        <f t="shared" si="162"/>
        <v>26542.727272727272</v>
      </c>
      <c r="AO270" s="412">
        <f t="shared" si="163"/>
        <v>3466.7272727272721</v>
      </c>
      <c r="AP270" s="413">
        <f t="shared" si="164"/>
        <v>0.13060930917560021</v>
      </c>
      <c r="AQ270" s="192">
        <v>2454019159651</v>
      </c>
      <c r="AR270" s="192">
        <f>VLOOKUP(AQ:AQ,[1]MICHELIN!$B:$O,2,0)</f>
        <v>3528701934099</v>
      </c>
      <c r="AS270" s="192" t="str">
        <f>VLOOKUP(AQ:AQ,[1]MICHELIN!$B:$O,3,0)</f>
        <v>193409</v>
      </c>
      <c r="AT270" s="231" t="str">
        <f>VLOOKUP(AQ:AQ,[1]MICHELIN!$B:$O,4,0)</f>
        <v>Pilot Sport 5（並行）</v>
      </c>
      <c r="AU270" s="231" t="str">
        <f>VLOOKUP(AQ:AQ,[1]MICHELIN!$B:$O,5,0)</f>
        <v>245/40R19 98Y XL</v>
      </c>
      <c r="AV270" s="232" t="str">
        <f>VLOOKUP(AQ:AQ,[1]MICHELIN!$B:$O,6,0)</f>
        <v>245/40R19</v>
      </c>
      <c r="AW270" s="232" t="str">
        <f>VLOOKUP(AQ:AQ,[1]MICHELIN!$B:$O,7,0)</f>
        <v/>
      </c>
      <c r="AX270" s="233">
        <f>VLOOKUP(AQ:AQ,[1]MICHELIN!$B:$K,8,0)</f>
        <v>23076</v>
      </c>
      <c r="AY270" s="233">
        <f>VLOOKUP(AQ:AQ,[1]MICHELIN!$B:$K,9,0)</f>
        <v>36</v>
      </c>
      <c r="AZ270" s="233">
        <f>VLOOKUP(AQ:AQ,[1]MICHELIN!$B:$K,10,0)</f>
        <v>2</v>
      </c>
      <c r="BA270" s="233">
        <f>VLOOKUP(AQ:AQ,[1]MICHELIN!$B:$O,11,0)</f>
        <v>33000</v>
      </c>
      <c r="BB270" s="233">
        <f>VLOOKUP(AQ:AQ,[1]MICHELIN!$B:$O,12,0)</f>
        <v>29045.454545454544</v>
      </c>
      <c r="BC270" s="233">
        <f t="shared" si="180"/>
        <v>1050</v>
      </c>
      <c r="BD270" s="204" t="s">
        <v>3388</v>
      </c>
      <c r="BE270" s="195" t="s">
        <v>288</v>
      </c>
      <c r="BF270" s="133" t="str">
        <f>IFERROR(VLOOKUP(BE:BE,Q商品!B:E,4,0),"")</f>
        <v>23年製 Pilot Sport 5（パイロットスポーツ5） 245/40ZR19 98Y XL サマータイヤ 最短当日発送</v>
      </c>
      <c r="BG270" s="133" t="str">
        <f>IFERROR(VLOOKUP(AQ:AQ,在庫!B:M,12,0),"")</f>
        <v>2023年製</v>
      </c>
      <c r="BH270" s="133">
        <f>IFERROR(VLOOKUP(AQ:AQ,在庫!B:L,10,0),"")</f>
        <v>1</v>
      </c>
      <c r="BI270" s="234">
        <f>VLOOKUP(AQ:AQ,[1]MICHELIN!$B:$AH,32,0)</f>
        <v>614215481</v>
      </c>
      <c r="BJ270" s="234">
        <f>VLOOKUP(AQ:AQ,[1]MICHELIN!$B:$AH,33,0)</f>
        <v>614215491</v>
      </c>
      <c r="BK270" s="191"/>
      <c r="BL270" s="191"/>
      <c r="BM270" s="191"/>
      <c r="BN270" s="191"/>
      <c r="BO270" s="191"/>
      <c r="BP270" s="191"/>
      <c r="BQ270" s="191"/>
      <c r="BR270" s="191"/>
      <c r="BS270" s="191"/>
      <c r="BT270" s="191"/>
      <c r="BU270" s="191"/>
      <c r="BV270" s="191"/>
      <c r="BW270" s="191"/>
      <c r="BX270" s="191"/>
    </row>
    <row r="271" spans="1:76" s="11" customFormat="1" ht="19.5" customHeight="1">
      <c r="A271" s="11">
        <f t="shared" si="171"/>
        <v>2</v>
      </c>
      <c r="B271" s="239">
        <f t="shared" si="172"/>
        <v>2454019158609</v>
      </c>
      <c r="C271" s="225">
        <f t="shared" si="173"/>
        <v>7</v>
      </c>
      <c r="D271" s="11" t="s">
        <v>4059</v>
      </c>
      <c r="E271" s="11" t="s">
        <v>957</v>
      </c>
      <c r="F271" s="158" t="s">
        <v>5953</v>
      </c>
      <c r="G271" s="132" t="str">
        <f t="shared" si="174"/>
        <v>19</v>
      </c>
      <c r="H271" s="225">
        <v>11</v>
      </c>
      <c r="I271" s="225">
        <f t="shared" si="175"/>
        <v>11</v>
      </c>
      <c r="J271" s="131"/>
      <c r="K271" s="132" t="s">
        <v>1751</v>
      </c>
      <c r="L271" s="324">
        <v>79</v>
      </c>
      <c r="M271" s="134" t="s">
        <v>3422</v>
      </c>
      <c r="N271" s="226" t="s">
        <v>6261</v>
      </c>
      <c r="O271" s="226" t="s">
        <v>1777</v>
      </c>
      <c r="P271" s="227">
        <v>33499</v>
      </c>
      <c r="Q271" s="228">
        <f t="shared" si="159"/>
        <v>30447.272727272724</v>
      </c>
      <c r="R271" s="143">
        <f t="shared" si="160"/>
        <v>9.02305028066403E-2</v>
      </c>
      <c r="S271" s="192">
        <v>1074476015</v>
      </c>
      <c r="T271" s="285" t="s">
        <v>6747</v>
      </c>
      <c r="U271" s="189">
        <f t="shared" si="158"/>
        <v>33499</v>
      </c>
      <c r="W271" s="229">
        <v>33499</v>
      </c>
      <c r="X271" s="135">
        <f t="shared" si="176"/>
        <v>27700</v>
      </c>
      <c r="Y271" s="230">
        <f t="shared" si="177"/>
        <v>30447.272727272724</v>
      </c>
      <c r="Z271" s="141">
        <f t="shared" si="178"/>
        <v>7.7345592405743346E-2</v>
      </c>
      <c r="AA271" s="136">
        <f t="shared" si="179"/>
        <v>9.02305028066403E-2</v>
      </c>
      <c r="AB271" s="144" t="s">
        <v>14114</v>
      </c>
      <c r="AC271" s="144"/>
      <c r="AD271" s="184">
        <f t="shared" si="182"/>
        <v>32842</v>
      </c>
      <c r="AE271" s="182">
        <f t="shared" si="183"/>
        <v>36090</v>
      </c>
      <c r="AF271" s="128">
        <f t="shared" si="165"/>
        <v>3248.1</v>
      </c>
      <c r="AG271" s="129">
        <f t="shared" si="166"/>
        <v>657.09999999999991</v>
      </c>
      <c r="AH271" s="130">
        <f t="shared" si="167"/>
        <v>1.8207259628706011E-2</v>
      </c>
      <c r="AI271" s="137">
        <f t="shared" si="168"/>
        <v>2591</v>
      </c>
      <c r="AJ271" s="138">
        <f t="shared" si="169"/>
        <v>7.1792740371293989E-2</v>
      </c>
      <c r="AK271" s="138">
        <f t="shared" si="170"/>
        <v>7.2023243177934293E-2</v>
      </c>
      <c r="AM271" s="11">
        <f t="shared" si="161"/>
        <v>29233</v>
      </c>
      <c r="AN271" s="412">
        <f t="shared" si="162"/>
        <v>26569.090909090908</v>
      </c>
      <c r="AO271" s="412">
        <f t="shared" si="163"/>
        <v>-1130.9090909090919</v>
      </c>
      <c r="AP271" s="413">
        <f t="shared" si="164"/>
        <v>-4.2564839526449093E-2</v>
      </c>
      <c r="AQ271" s="192">
        <v>2454019158609</v>
      </c>
      <c r="AR271" s="192">
        <f>VLOOKUP(AQ:AQ,[1]MICHELIN!$B:$O,2,0)</f>
        <v>4985009708323</v>
      </c>
      <c r="AS271" s="192" t="str">
        <f>VLOOKUP(AQ:AQ,[1]MICHELIN!$B:$O,3,0)</f>
        <v>733480</v>
      </c>
      <c r="AT271" s="231" t="str">
        <f>VLOOKUP(AQ:AQ,[1]MICHELIN!$B:$O,4,0)</f>
        <v>Pilot Sport 5</v>
      </c>
      <c r="AU271" s="231" t="str">
        <f>VLOOKUP(AQ:AQ,[1]MICHELIN!$B:$O,5,0)</f>
        <v>245/40R19 98Y XL</v>
      </c>
      <c r="AV271" s="232" t="str">
        <f>VLOOKUP(AQ:AQ,[1]MICHELIN!$B:$O,6,0)</f>
        <v>245/40R19</v>
      </c>
      <c r="AW271" s="232">
        <f>VLOOKUP(AQ:AQ,[1]MICHELIN!$B:$O,7,0)</f>
        <v>64400</v>
      </c>
      <c r="AX271" s="233">
        <f>VLOOKUP(AQ:AQ,[1]MICHELIN!$B:$K,8,0)</f>
        <v>27700</v>
      </c>
      <c r="AY271" s="233">
        <f>VLOOKUP(AQ:AQ,[1]MICHELIN!$B:$K,9,0)</f>
        <v>7</v>
      </c>
      <c r="AZ271" s="233">
        <f>VLOOKUP(AQ:AQ,[1]MICHELIN!$B:$K,10,0)</f>
        <v>11</v>
      </c>
      <c r="BA271" s="233">
        <f>VLOOKUP(AQ:AQ,[1]MICHELIN!$B:$O,11,0)</f>
        <v>36800</v>
      </c>
      <c r="BB271" s="233">
        <f>VLOOKUP(AQ:AQ,[1]MICHELIN!$B:$O,12,0)</f>
        <v>32499.999999999996</v>
      </c>
      <c r="BC271" s="233">
        <f t="shared" si="180"/>
        <v>1050</v>
      </c>
      <c r="BD271" s="204" t="s">
        <v>3387</v>
      </c>
      <c r="BE271" s="192" t="s">
        <v>427</v>
      </c>
      <c r="BF271" s="133" t="str">
        <f>IFERROR(VLOOKUP(BE:BE,Q商品!B:E,4,0),"")</f>
        <v>23年製 Pilot Sport 5（パイロットスポーツ5） 245/40ZR19 98Y XL サマータイヤ 最短当日発送</v>
      </c>
      <c r="BG271" s="133" t="str">
        <f>IFERROR(VLOOKUP(AQ:AQ,在庫!B:M,12,0),"")</f>
        <v>2023年製</v>
      </c>
      <c r="BH271" s="133">
        <f>IFERROR(VLOOKUP(AQ:AQ,在庫!B:L,10,0),"")</f>
        <v>2</v>
      </c>
      <c r="BI271" s="234">
        <f>VLOOKUP(AQ:AQ,[1]MICHELIN!$B:$AH,32,0)</f>
        <v>605763443</v>
      </c>
      <c r="BJ271" s="234">
        <f>VLOOKUP(AQ:AQ,[1]MICHELIN!$B:$AH,33,0)</f>
        <v>605763498</v>
      </c>
      <c r="BK271" s="191"/>
      <c r="BL271" s="191"/>
      <c r="BM271" s="191"/>
      <c r="BN271" s="191"/>
      <c r="BO271" s="191"/>
      <c r="BP271" s="191"/>
      <c r="BQ271" s="191"/>
      <c r="BR271" s="191"/>
      <c r="BS271" s="191"/>
      <c r="BT271" s="191"/>
      <c r="BU271" s="191"/>
      <c r="BV271" s="191"/>
      <c r="BW271" s="191"/>
      <c r="BX271" s="191"/>
    </row>
    <row r="272" spans="1:76" s="11" customFormat="1" ht="19.5" customHeight="1">
      <c r="A272" s="11">
        <f t="shared" si="171"/>
        <v>1</v>
      </c>
      <c r="B272" s="239">
        <f t="shared" si="172"/>
        <v>2454517158606</v>
      </c>
      <c r="C272" s="225">
        <f t="shared" si="173"/>
        <v>8</v>
      </c>
      <c r="D272" s="11" t="s">
        <v>4059</v>
      </c>
      <c r="E272" s="358" t="s">
        <v>958</v>
      </c>
      <c r="F272" s="158" t="s">
        <v>5954</v>
      </c>
      <c r="G272" s="132" t="str">
        <f t="shared" si="174"/>
        <v>17</v>
      </c>
      <c r="H272" s="225">
        <v>8</v>
      </c>
      <c r="I272" s="225">
        <f t="shared" si="175"/>
        <v>8</v>
      </c>
      <c r="J272" s="131"/>
      <c r="K272" s="132" t="s">
        <v>1751</v>
      </c>
      <c r="L272" s="132">
        <v>80</v>
      </c>
      <c r="M272" s="134" t="s">
        <v>1785</v>
      </c>
      <c r="N272" s="226" t="s">
        <v>3416</v>
      </c>
      <c r="O272" s="226" t="s">
        <v>1954</v>
      </c>
      <c r="P272" s="227">
        <v>27500</v>
      </c>
      <c r="Q272" s="228">
        <f t="shared" si="159"/>
        <v>24992.727272727272</v>
      </c>
      <c r="R272" s="143">
        <f t="shared" si="160"/>
        <v>0.11534264513312961</v>
      </c>
      <c r="S272" s="192">
        <v>1074476210</v>
      </c>
      <c r="T272" s="285" t="s">
        <v>6749</v>
      </c>
      <c r="U272" s="189">
        <f t="shared" si="158"/>
        <v>28499</v>
      </c>
      <c r="W272" s="229">
        <v>28499</v>
      </c>
      <c r="X272" s="135">
        <f t="shared" si="176"/>
        <v>22110</v>
      </c>
      <c r="Y272" s="230">
        <f t="shared" si="177"/>
        <v>25900.909090909088</v>
      </c>
      <c r="Z272" s="141">
        <f t="shared" si="178"/>
        <v>0.15860377358490574</v>
      </c>
      <c r="AA272" s="136">
        <f t="shared" si="179"/>
        <v>0.14636200905549113</v>
      </c>
      <c r="AB272" s="144" t="s">
        <v>14114</v>
      </c>
      <c r="AC272" s="144"/>
      <c r="AD272" s="184">
        <f t="shared" si="182"/>
        <v>27940</v>
      </c>
      <c r="AE272" s="182">
        <f t="shared" si="183"/>
        <v>30703</v>
      </c>
      <c r="AF272" s="128">
        <f t="shared" si="165"/>
        <v>2763.27</v>
      </c>
      <c r="AG272" s="129">
        <f t="shared" si="166"/>
        <v>559.27</v>
      </c>
      <c r="AH272" s="130">
        <f t="shared" si="167"/>
        <v>1.8215483828941798E-2</v>
      </c>
      <c r="AI272" s="137">
        <f t="shared" si="168"/>
        <v>2204</v>
      </c>
      <c r="AJ272" s="138">
        <f t="shared" si="169"/>
        <v>7.1784516171058202E-2</v>
      </c>
      <c r="AK272" s="138">
        <f t="shared" si="170"/>
        <v>0.12814652522654932</v>
      </c>
      <c r="AM272" s="11">
        <f t="shared" si="161"/>
        <v>24869.7</v>
      </c>
      <c r="AN272" s="412">
        <f t="shared" si="162"/>
        <v>22601.545454545452</v>
      </c>
      <c r="AO272" s="412">
        <f t="shared" si="163"/>
        <v>491.54545454545223</v>
      </c>
      <c r="AP272" s="413">
        <f t="shared" si="164"/>
        <v>2.1748311660103593E-2</v>
      </c>
      <c r="AQ272" s="192">
        <v>2454517158606</v>
      </c>
      <c r="AR272" s="192">
        <f>VLOOKUP(AQ:AQ,[1]MICHELIN!$B:$O,2,0)</f>
        <v>4985009708095</v>
      </c>
      <c r="AS272" s="192" t="str">
        <f>VLOOKUP(AQ:AQ,[1]MICHELIN!$B:$O,3,0)</f>
        <v>733250</v>
      </c>
      <c r="AT272" s="231" t="str">
        <f>VLOOKUP(AQ:AQ,[1]MICHELIN!$B:$O,4,0)</f>
        <v>Pilot Sport 5</v>
      </c>
      <c r="AU272" s="231" t="str">
        <f>VLOOKUP(AQ:AQ,[1]MICHELIN!$B:$O,5,0)</f>
        <v>245/45R17 99Y XL</v>
      </c>
      <c r="AV272" s="232" t="str">
        <f>VLOOKUP(AQ:AQ,[1]MICHELIN!$B:$O,6,0)</f>
        <v>245/45R17</v>
      </c>
      <c r="AW272" s="232">
        <f>VLOOKUP(AQ:AQ,[1]MICHELIN!$B:$O,7,0)</f>
        <v>51400</v>
      </c>
      <c r="AX272" s="233">
        <f>VLOOKUP(AQ:AQ,[1]MICHELIN!$B:$K,8,0)</f>
        <v>22110</v>
      </c>
      <c r="AY272" s="233">
        <f>VLOOKUP(AQ:AQ,[1]MICHELIN!$B:$K,9,0)</f>
        <v>8</v>
      </c>
      <c r="AZ272" s="233">
        <f>VLOOKUP(AQ:AQ,[1]MICHELIN!$B:$K,10,0)</f>
        <v>8</v>
      </c>
      <c r="BA272" s="233">
        <f>VLOOKUP(AQ:AQ,[1]MICHELIN!$B:$O,11,0)</f>
        <v>29780</v>
      </c>
      <c r="BB272" s="233">
        <f>VLOOKUP(AQ:AQ,[1]MICHELIN!$B:$O,12,0)</f>
        <v>26118.181818181816</v>
      </c>
      <c r="BC272" s="233">
        <f t="shared" si="180"/>
        <v>1050</v>
      </c>
      <c r="BD272" s="204" t="s">
        <v>3387</v>
      </c>
      <c r="BE272" s="192" t="s">
        <v>465</v>
      </c>
      <c r="BF272" s="133" t="str">
        <f>IFERROR(VLOOKUP(BE:BE,Q商品!B:E,4,0),"")</f>
        <v>23年製 Pilot Sport 5（パイロットスポーツ5） 245/45ZR17 99Y XL サマータイヤ 最短当日発送</v>
      </c>
      <c r="BG272" s="133" t="str">
        <f>IFERROR(VLOOKUP(AQ:AQ,在庫!B:M,12,0),"")</f>
        <v>2023年製</v>
      </c>
      <c r="BH272" s="133">
        <f>IFERROR(VLOOKUP(AQ:AQ,在庫!B:L,10,0),"")</f>
        <v>2</v>
      </c>
      <c r="BI272" s="234">
        <f>VLOOKUP(AQ:AQ,[1]MICHELIN!$B:$AH,32,0)</f>
        <v>605763438</v>
      </c>
      <c r="BJ272" s="234">
        <f>VLOOKUP(AQ:AQ,[1]MICHELIN!$B:$AH,33,0)</f>
        <v>605763493</v>
      </c>
      <c r="BK272" s="191"/>
      <c r="BL272" s="191"/>
      <c r="BM272" s="191"/>
      <c r="BN272" s="191"/>
      <c r="BO272" s="191"/>
      <c r="BP272" s="191"/>
      <c r="BQ272" s="191"/>
      <c r="BR272" s="191"/>
      <c r="BS272" s="191"/>
      <c r="BT272" s="191"/>
      <c r="BU272" s="191"/>
      <c r="BV272" s="191"/>
      <c r="BW272" s="191"/>
      <c r="BX272" s="191"/>
    </row>
    <row r="273" spans="1:76" s="11" customFormat="1" ht="19.5" customHeight="1">
      <c r="A273" s="11">
        <f t="shared" si="171"/>
        <v>1</v>
      </c>
      <c r="B273" s="239">
        <f t="shared" si="172"/>
        <v>2454518158605</v>
      </c>
      <c r="C273" s="225">
        <f t="shared" si="173"/>
        <v>0</v>
      </c>
      <c r="D273" s="11" t="s">
        <v>4059</v>
      </c>
      <c r="E273" s="358" t="s">
        <v>959</v>
      </c>
      <c r="F273" s="158" t="s">
        <v>5955</v>
      </c>
      <c r="G273" s="132" t="str">
        <f t="shared" si="174"/>
        <v>18</v>
      </c>
      <c r="H273" s="225">
        <v>16</v>
      </c>
      <c r="I273" s="225">
        <f t="shared" si="175"/>
        <v>16</v>
      </c>
      <c r="J273" s="131"/>
      <c r="K273" s="132" t="s">
        <v>1751</v>
      </c>
      <c r="L273" s="132">
        <v>81</v>
      </c>
      <c r="M273" s="134" t="s">
        <v>1958</v>
      </c>
      <c r="N273" s="226" t="s">
        <v>6262</v>
      </c>
      <c r="O273" s="226">
        <v>0</v>
      </c>
      <c r="P273" s="227">
        <v>25600</v>
      </c>
      <c r="Q273" s="228">
        <f t="shared" si="159"/>
        <v>23272.727272727272</v>
      </c>
      <c r="R273" s="143">
        <f t="shared" si="160"/>
        <v>6.2851562499999972E-2</v>
      </c>
      <c r="S273" s="192">
        <v>1074476018</v>
      </c>
      <c r="T273" s="285" t="s">
        <v>6750</v>
      </c>
      <c r="U273" s="189">
        <f t="shared" si="158"/>
        <v>27058</v>
      </c>
      <c r="W273" s="229">
        <v>27058</v>
      </c>
      <c r="X273" s="135">
        <f t="shared" si="176"/>
        <v>21810</v>
      </c>
      <c r="Y273" s="230">
        <f t="shared" si="177"/>
        <v>24598.181818181816</v>
      </c>
      <c r="Z273" s="141">
        <f t="shared" si="178"/>
        <v>0.138671875</v>
      </c>
      <c r="AA273" s="136">
        <f t="shared" si="179"/>
        <v>0.11334910192918908</v>
      </c>
      <c r="AB273" s="144" t="s">
        <v>14114</v>
      </c>
      <c r="AC273" s="144"/>
      <c r="AD273" s="184">
        <f t="shared" si="182"/>
        <v>26527</v>
      </c>
      <c r="AE273" s="182">
        <f t="shared" si="183"/>
        <v>29150</v>
      </c>
      <c r="AF273" s="128">
        <f t="shared" si="165"/>
        <v>2623.5</v>
      </c>
      <c r="AG273" s="129">
        <f t="shared" si="166"/>
        <v>531.5</v>
      </c>
      <c r="AH273" s="130">
        <f t="shared" si="167"/>
        <v>1.823327615780446E-2</v>
      </c>
      <c r="AI273" s="137">
        <f t="shared" si="168"/>
        <v>2092</v>
      </c>
      <c r="AJ273" s="138">
        <f t="shared" si="169"/>
        <v>7.176672384219554E-2</v>
      </c>
      <c r="AK273" s="138">
        <f t="shared" si="170"/>
        <v>9.5115825771384624E-2</v>
      </c>
      <c r="AM273" s="11">
        <f t="shared" si="161"/>
        <v>23612</v>
      </c>
      <c r="AN273" s="412">
        <f t="shared" si="162"/>
        <v>21465.454545454544</v>
      </c>
      <c r="AO273" s="412">
        <f t="shared" si="163"/>
        <v>-344.54545454545587</v>
      </c>
      <c r="AP273" s="413">
        <f t="shared" si="164"/>
        <v>-1.6051160426901637E-2</v>
      </c>
      <c r="AQ273" s="192">
        <v>2454518158605</v>
      </c>
      <c r="AR273" s="192">
        <f>VLOOKUP(AQ:AQ,[1]MICHELIN!$B:$O,2,0)</f>
        <v>4985009708200</v>
      </c>
      <c r="AS273" s="192" t="str">
        <f>VLOOKUP(AQ:AQ,[1]MICHELIN!$B:$O,3,0)</f>
        <v>733360</v>
      </c>
      <c r="AT273" s="231" t="str">
        <f>VLOOKUP(AQ:AQ,[1]MICHELIN!$B:$O,4,0)</f>
        <v>Pilot Sport 5</v>
      </c>
      <c r="AU273" s="231" t="str">
        <f>VLOOKUP(AQ:AQ,[1]MICHELIN!$B:$O,5,0)</f>
        <v>245/45R18 100Y XL</v>
      </c>
      <c r="AV273" s="232" t="str">
        <f>VLOOKUP(AQ:AQ,[1]MICHELIN!$B:$O,6,0)</f>
        <v>245/45R18</v>
      </c>
      <c r="AW273" s="232">
        <f>VLOOKUP(AQ:AQ,[1]MICHELIN!$B:$O,7,0)</f>
        <v>50700</v>
      </c>
      <c r="AX273" s="233">
        <f>VLOOKUP(AQ:AQ,[1]MICHELIN!$B:$K,8,0)</f>
        <v>21810</v>
      </c>
      <c r="AY273" s="233">
        <f>VLOOKUP(AQ:AQ,[1]MICHELIN!$B:$K,9,0)</f>
        <v>0</v>
      </c>
      <c r="AZ273" s="233">
        <f>VLOOKUP(AQ:AQ,[1]MICHELIN!$B:$K,10,0)</f>
        <v>16</v>
      </c>
      <c r="BA273" s="233">
        <f>VLOOKUP(AQ:AQ,[1]MICHELIN!$B:$O,11,0)</f>
        <v>29430</v>
      </c>
      <c r="BB273" s="233">
        <f>VLOOKUP(AQ:AQ,[1]MICHELIN!$B:$O,12,0)</f>
        <v>25799.999999999996</v>
      </c>
      <c r="BC273" s="233">
        <f t="shared" si="180"/>
        <v>1050</v>
      </c>
      <c r="BD273" s="204" t="s">
        <v>3387</v>
      </c>
      <c r="BE273" s="192" t="s">
        <v>464</v>
      </c>
      <c r="BF273" s="133" t="str">
        <f>IFERROR(VLOOKUP(BE:BE,Q商品!B:E,4,0),"")</f>
        <v>Pilot Sport 5（パイロットスポーツ5） 245/45ZR18 100Y XL 22年製以降 サマータイヤ 最短当日発送</v>
      </c>
      <c r="BG273" s="133" t="str">
        <f>IFERROR(VLOOKUP(AQ:AQ,在庫!B:M,12,0),"")</f>
        <v>2022年製</v>
      </c>
      <c r="BH273" s="133">
        <f>IFERROR(VLOOKUP(AQ:AQ,在庫!B:L,10,0),"")</f>
        <v>3</v>
      </c>
      <c r="BI273" s="234">
        <f>VLOOKUP(AQ:AQ,[1]MICHELIN!$B:$AH,32,0)</f>
        <v>605763423</v>
      </c>
      <c r="BJ273" s="234">
        <f>VLOOKUP(AQ:AQ,[1]MICHELIN!$B:$AH,33,0)</f>
        <v>605763478</v>
      </c>
      <c r="BK273" s="191"/>
      <c r="BL273" s="191"/>
      <c r="BM273" s="191"/>
      <c r="BN273" s="191"/>
      <c r="BO273" s="191"/>
      <c r="BP273" s="191"/>
      <c r="BQ273" s="191"/>
      <c r="BR273" s="191"/>
      <c r="BS273" s="191"/>
      <c r="BT273" s="191"/>
      <c r="BU273" s="191"/>
      <c r="BV273" s="191"/>
      <c r="BW273" s="191"/>
      <c r="BX273" s="191"/>
    </row>
    <row r="274" spans="1:76" s="11" customFormat="1" ht="19.5" customHeight="1">
      <c r="A274" s="11">
        <f t="shared" si="171"/>
        <v>1</v>
      </c>
      <c r="B274" s="239">
        <f t="shared" si="172"/>
        <v>2553518158605</v>
      </c>
      <c r="C274" s="225">
        <f t="shared" si="173"/>
        <v>15</v>
      </c>
      <c r="D274" s="11" t="s">
        <v>4059</v>
      </c>
      <c r="E274" s="11" t="s">
        <v>960</v>
      </c>
      <c r="F274" s="158" t="s">
        <v>5956</v>
      </c>
      <c r="G274" s="132" t="str">
        <f t="shared" si="174"/>
        <v>18</v>
      </c>
      <c r="H274" s="225">
        <v>5</v>
      </c>
      <c r="I274" s="225">
        <f t="shared" si="175"/>
        <v>5</v>
      </c>
      <c r="J274" s="131"/>
      <c r="K274" s="132" t="s">
        <v>1751</v>
      </c>
      <c r="L274" s="132">
        <v>82</v>
      </c>
      <c r="M274" s="134" t="s">
        <v>1958</v>
      </c>
      <c r="N274" s="226" t="s">
        <v>3420</v>
      </c>
      <c r="O274" s="226" t="s">
        <v>1777</v>
      </c>
      <c r="P274" s="227">
        <v>34500</v>
      </c>
      <c r="Q274" s="228">
        <f t="shared" si="159"/>
        <v>31349.999999999996</v>
      </c>
      <c r="R274" s="143">
        <f t="shared" si="160"/>
        <v>0.11515151515151505</v>
      </c>
      <c r="S274" s="192">
        <v>1074475999</v>
      </c>
      <c r="T274" s="285" t="s">
        <v>11935</v>
      </c>
      <c r="U274" s="189">
        <f t="shared" si="158"/>
        <v>33500</v>
      </c>
      <c r="W274" s="229">
        <v>33500</v>
      </c>
      <c r="X274" s="135">
        <f t="shared" si="176"/>
        <v>27740</v>
      </c>
      <c r="Y274" s="230">
        <f t="shared" si="177"/>
        <v>30440.909090909088</v>
      </c>
      <c r="Z274" s="141">
        <f t="shared" si="178"/>
        <v>4.6115942028985613E-2</v>
      </c>
      <c r="AA274" s="136">
        <f t="shared" si="179"/>
        <v>8.8726295356129525E-2</v>
      </c>
      <c r="AB274" s="144" t="s">
        <v>14114</v>
      </c>
      <c r="AC274" s="144"/>
      <c r="AD274" s="184">
        <f t="shared" si="182"/>
        <v>32843</v>
      </c>
      <c r="AE274" s="182">
        <f t="shared" si="183"/>
        <v>36091</v>
      </c>
      <c r="AF274" s="128">
        <f t="shared" si="165"/>
        <v>3248.19</v>
      </c>
      <c r="AG274" s="129">
        <f t="shared" si="166"/>
        <v>657.19</v>
      </c>
      <c r="AH274" s="130">
        <f t="shared" si="167"/>
        <v>1.8209248843201908E-2</v>
      </c>
      <c r="AI274" s="137">
        <f t="shared" si="168"/>
        <v>2591</v>
      </c>
      <c r="AJ274" s="138">
        <f t="shared" si="169"/>
        <v>7.1790751156798088E-2</v>
      </c>
      <c r="AK274" s="138">
        <f t="shared" si="170"/>
        <v>7.0517046512927617E-2</v>
      </c>
      <c r="AM274" s="11">
        <f t="shared" si="161"/>
        <v>29233.9</v>
      </c>
      <c r="AN274" s="412">
        <f t="shared" si="162"/>
        <v>26562.636363636364</v>
      </c>
      <c r="AO274" s="412">
        <f t="shared" si="163"/>
        <v>-1177.363636363636</v>
      </c>
      <c r="AP274" s="413">
        <f t="shared" si="164"/>
        <v>-4.4324050528938445E-2</v>
      </c>
      <c r="AQ274" s="192">
        <v>2553518158605</v>
      </c>
      <c r="AR274" s="192">
        <f>VLOOKUP(AQ:AQ,[1]MICHELIN!$B:$O,2,0)</f>
        <v>4985009708217</v>
      </c>
      <c r="AS274" s="192" t="str">
        <f>VLOOKUP(AQ:AQ,[1]MICHELIN!$B:$O,3,0)</f>
        <v>733370</v>
      </c>
      <c r="AT274" s="231" t="str">
        <f>VLOOKUP(AQ:AQ,[1]MICHELIN!$B:$O,4,0)</f>
        <v>Pilot Sport 5</v>
      </c>
      <c r="AU274" s="231" t="str">
        <f>VLOOKUP(AQ:AQ,[1]MICHELIN!$B:$O,5,0)</f>
        <v>255/35R18 94Y XL</v>
      </c>
      <c r="AV274" s="232" t="str">
        <f>VLOOKUP(AQ:AQ,[1]MICHELIN!$B:$O,6,0)</f>
        <v>255/35R18</v>
      </c>
      <c r="AW274" s="232">
        <f>VLOOKUP(AQ:AQ,[1]MICHELIN!$B:$O,7,0)</f>
        <v>64500</v>
      </c>
      <c r="AX274" s="233">
        <f>VLOOKUP(AQ:AQ,[1]MICHELIN!$B:$K,8,0)</f>
        <v>27740</v>
      </c>
      <c r="AY274" s="233">
        <f>VLOOKUP(AQ:AQ,[1]MICHELIN!$B:$K,9,0)</f>
        <v>15</v>
      </c>
      <c r="AZ274" s="233">
        <f>VLOOKUP(AQ:AQ,[1]MICHELIN!$B:$K,10,0)</f>
        <v>5</v>
      </c>
      <c r="BA274" s="233">
        <f>VLOOKUP(AQ:AQ,[1]MICHELIN!$B:$O,11,0)</f>
        <v>36980</v>
      </c>
      <c r="BB274" s="233">
        <f>VLOOKUP(AQ:AQ,[1]MICHELIN!$B:$O,12,0)</f>
        <v>32663.63636363636</v>
      </c>
      <c r="BC274" s="233">
        <f t="shared" si="180"/>
        <v>1050</v>
      </c>
      <c r="BD274" s="204" t="s">
        <v>3387</v>
      </c>
      <c r="BE274" s="192" t="s">
        <v>399</v>
      </c>
      <c r="BF274" s="133" t="str">
        <f>IFERROR(VLOOKUP(BE:BE,Q商品!B:E,4,0),"")</f>
        <v>23年製 Pilot Sport 5（パイロットスポーツ5） 255/35ZR18 94Y XL サマータイヤ 最短当日発送</v>
      </c>
      <c r="BG274" s="133" t="str">
        <f>IFERROR(VLOOKUP(AQ:AQ,在庫!B:M,12,0),"")</f>
        <v>2023年製</v>
      </c>
      <c r="BH274" s="133">
        <f>IFERROR(VLOOKUP(AQ:AQ,在庫!B:L,10,0),"")</f>
        <v>2</v>
      </c>
      <c r="BI274" s="234">
        <f>VLOOKUP(AQ:AQ,[1]MICHELIN!$B:$AH,32,0)</f>
        <v>605763428</v>
      </c>
      <c r="BJ274" s="234">
        <f>VLOOKUP(AQ:AQ,[1]MICHELIN!$B:$AH,33,0)</f>
        <v>605763483</v>
      </c>
      <c r="BK274" s="191"/>
      <c r="BL274" s="191"/>
      <c r="BM274" s="191"/>
      <c r="BN274" s="191"/>
      <c r="BO274" s="191"/>
      <c r="BP274" s="191"/>
      <c r="BQ274" s="191"/>
      <c r="BR274" s="191"/>
      <c r="BS274" s="191"/>
      <c r="BT274" s="191"/>
      <c r="BU274" s="191"/>
      <c r="BV274" s="191"/>
      <c r="BW274" s="191"/>
      <c r="BX274" s="191"/>
    </row>
    <row r="275" spans="1:76" s="11" customFormat="1" ht="19.5" customHeight="1">
      <c r="A275" s="11">
        <f t="shared" si="171"/>
        <v>2</v>
      </c>
      <c r="B275" s="239">
        <f t="shared" si="172"/>
        <v>2553519159687</v>
      </c>
      <c r="C275" s="225">
        <f t="shared" si="173"/>
        <v>55</v>
      </c>
      <c r="D275" s="11" t="s">
        <v>4059</v>
      </c>
      <c r="E275" s="358" t="s">
        <v>4916</v>
      </c>
      <c r="F275" s="158" t="s">
        <v>7070</v>
      </c>
      <c r="G275" s="132" t="str">
        <f t="shared" si="174"/>
        <v>19</v>
      </c>
      <c r="H275" s="225">
        <v>1</v>
      </c>
      <c r="I275" s="225">
        <f t="shared" si="175"/>
        <v>1</v>
      </c>
      <c r="J275" s="131"/>
      <c r="K275" s="132" t="s">
        <v>1751</v>
      </c>
      <c r="L275" s="324">
        <v>83</v>
      </c>
      <c r="M275" s="134" t="s">
        <v>1779</v>
      </c>
      <c r="N275" s="226" t="s">
        <v>3420</v>
      </c>
      <c r="O275" s="226">
        <v>0</v>
      </c>
      <c r="P275" s="227">
        <v>34500</v>
      </c>
      <c r="Q275" s="228">
        <f t="shared" si="159"/>
        <v>31313.63636363636</v>
      </c>
      <c r="R275" s="143">
        <f t="shared" si="160"/>
        <v>0.29778197125852801</v>
      </c>
      <c r="S275" s="192">
        <v>1074476196</v>
      </c>
      <c r="T275" s="285" t="s">
        <v>6753</v>
      </c>
      <c r="U275" s="189">
        <f t="shared" si="158"/>
        <v>38300</v>
      </c>
      <c r="V275" s="11">
        <v>900</v>
      </c>
      <c r="W275" s="229">
        <v>39200</v>
      </c>
      <c r="X275" s="135">
        <f t="shared" si="176"/>
        <v>21989</v>
      </c>
      <c r="Y275" s="230">
        <f t="shared" si="177"/>
        <v>35586.363636363632</v>
      </c>
      <c r="Z275" s="141">
        <f t="shared" si="178"/>
        <v>0.19599999999999995</v>
      </c>
      <c r="AA275" s="136">
        <f t="shared" si="179"/>
        <v>0.3820947758334397</v>
      </c>
      <c r="AB275" s="144" t="s">
        <v>14163</v>
      </c>
      <c r="AC275" s="144"/>
      <c r="AD275" s="184">
        <f t="shared" si="182"/>
        <v>37549</v>
      </c>
      <c r="AE275" s="182">
        <f t="shared" si="183"/>
        <v>41262</v>
      </c>
      <c r="AF275" s="128">
        <f t="shared" si="165"/>
        <v>3713.58</v>
      </c>
      <c r="AG275" s="129">
        <f t="shared" si="166"/>
        <v>751.57999999999993</v>
      </c>
      <c r="AH275" s="130">
        <f t="shared" si="167"/>
        <v>1.8214822354708931E-2</v>
      </c>
      <c r="AI275" s="137">
        <f t="shared" si="168"/>
        <v>2962</v>
      </c>
      <c r="AJ275" s="138">
        <f t="shared" si="169"/>
        <v>7.1785177645291062E-2</v>
      </c>
      <c r="AK275" s="138">
        <f t="shared" si="170"/>
        <v>0.36387995347873076</v>
      </c>
      <c r="AL275" s="11" t="s">
        <v>13397</v>
      </c>
      <c r="AM275" s="11">
        <f t="shared" si="161"/>
        <v>33422.800000000003</v>
      </c>
      <c r="AN275" s="412">
        <f t="shared" si="162"/>
        <v>30334.363636363636</v>
      </c>
      <c r="AO275" s="412">
        <f t="shared" si="163"/>
        <v>8345.363636363636</v>
      </c>
      <c r="AP275" s="413">
        <f t="shared" si="164"/>
        <v>0.27511253364021598</v>
      </c>
      <c r="AQ275" s="192">
        <v>2553519159687</v>
      </c>
      <c r="AR275" s="192">
        <f>VLOOKUP(AQ:AQ,[1]MICHELIN!$B:$O,2,0)</f>
        <v>3528707948649</v>
      </c>
      <c r="AS275" s="192" t="str">
        <f>VLOOKUP(AQ:AQ,[1]MICHELIN!$B:$O,3,0)</f>
        <v>794864</v>
      </c>
      <c r="AT275" s="231" t="str">
        <f>VLOOKUP(AQ:AQ,[1]MICHELIN!$B:$O,4,0)</f>
        <v>Pilot Sport 5（並行）</v>
      </c>
      <c r="AU275" s="231" t="str">
        <f>VLOOKUP(AQ:AQ,[1]MICHELIN!$B:$O,5,0)</f>
        <v>255/35R19 96Y XL</v>
      </c>
      <c r="AV275" s="232" t="str">
        <f>VLOOKUP(AQ:AQ,[1]MICHELIN!$B:$O,6,0)</f>
        <v>255/35R19</v>
      </c>
      <c r="AW275" s="232" t="str">
        <f>VLOOKUP(AQ:AQ,[1]MICHELIN!$B:$O,7,0)</f>
        <v/>
      </c>
      <c r="AX275" s="233">
        <f>VLOOKUP(AQ:AQ,[1]MICHELIN!$B:$K,8,0)</f>
        <v>21989</v>
      </c>
      <c r="AY275" s="233">
        <f>VLOOKUP(AQ:AQ,[1]MICHELIN!$B:$K,9,0)</f>
        <v>55</v>
      </c>
      <c r="AZ275" s="233">
        <f>VLOOKUP(AQ:AQ,[1]MICHELIN!$B:$K,10,0)</f>
        <v>1</v>
      </c>
      <c r="BA275" s="233">
        <f>VLOOKUP(AQ:AQ,[1]MICHELIN!$B:$O,11,0)</f>
        <v>31700</v>
      </c>
      <c r="BB275" s="233">
        <f>VLOOKUP(AQ:AQ,[1]MICHELIN!$B:$O,12,0)</f>
        <v>27863.63636363636</v>
      </c>
      <c r="BC275" s="233">
        <f t="shared" si="180"/>
        <v>1050</v>
      </c>
      <c r="BD275" s="204" t="s">
        <v>3388</v>
      </c>
      <c r="BE275" s="195" t="s">
        <v>463</v>
      </c>
      <c r="BF275" s="133" t="str">
        <f>IFERROR(VLOOKUP(BE:BE,Q商品!B:E,4,0),"")</f>
        <v>23年製 Pilot Sport 5（パイロットスポーツ5） 255/35ZR19 96Y XL サマータイヤ 最短当日発送</v>
      </c>
      <c r="BG275" s="133" t="str">
        <f>IFERROR(VLOOKUP(AQ:AQ,在庫!B:M,12,0),"")</f>
        <v>2023年製</v>
      </c>
      <c r="BH275" s="133">
        <f>IFERROR(VLOOKUP(AQ:AQ,在庫!B:L,10,0),"")</f>
        <v>1</v>
      </c>
      <c r="BI275" s="234">
        <f>VLOOKUP(AQ:AQ,[1]MICHELIN!$B:$AH,32,0)</f>
        <v>614215480</v>
      </c>
      <c r="BJ275" s="234">
        <f>VLOOKUP(AQ:AQ,[1]MICHELIN!$B:$AH,33,0)</f>
        <v>614215490</v>
      </c>
      <c r="BK275" s="191"/>
      <c r="BL275" s="191"/>
      <c r="BM275" s="191"/>
      <c r="BN275" s="191"/>
      <c r="BO275" s="191"/>
      <c r="BP275" s="191"/>
      <c r="BQ275" s="191"/>
      <c r="BR275" s="191"/>
      <c r="BS275" s="191"/>
      <c r="BT275" s="191"/>
      <c r="BU275" s="191"/>
      <c r="BV275" s="191"/>
      <c r="BW275" s="191"/>
      <c r="BX275" s="191"/>
    </row>
    <row r="276" spans="1:76" s="11" customFormat="1" ht="19.5" customHeight="1">
      <c r="A276" s="11">
        <f t="shared" si="171"/>
        <v>2</v>
      </c>
      <c r="B276" s="239">
        <f t="shared" si="172"/>
        <v>2553519158604</v>
      </c>
      <c r="C276" s="225">
        <f t="shared" si="173"/>
        <v>11</v>
      </c>
      <c r="D276" s="11" t="s">
        <v>4059</v>
      </c>
      <c r="E276" s="11" t="s">
        <v>4916</v>
      </c>
      <c r="F276" s="158" t="s">
        <v>7070</v>
      </c>
      <c r="G276" s="132" t="str">
        <f t="shared" si="174"/>
        <v>19</v>
      </c>
      <c r="H276" s="225">
        <v>10</v>
      </c>
      <c r="I276" s="225">
        <f t="shared" si="175"/>
        <v>10</v>
      </c>
      <c r="J276" s="131"/>
      <c r="K276" s="132" t="s">
        <v>1751</v>
      </c>
      <c r="L276" s="324">
        <v>83</v>
      </c>
      <c r="M276" s="134" t="s">
        <v>1958</v>
      </c>
      <c r="N276" s="226" t="s">
        <v>3420</v>
      </c>
      <c r="O276" s="226" t="s">
        <v>1777</v>
      </c>
      <c r="P276" s="227">
        <v>34500</v>
      </c>
      <c r="Q276" s="228">
        <f t="shared" si="159"/>
        <v>31353.63636363636</v>
      </c>
      <c r="R276" s="143">
        <f t="shared" si="160"/>
        <v>1.391748093594954E-3</v>
      </c>
      <c r="S276" s="192">
        <v>1074476209</v>
      </c>
      <c r="T276" s="285" t="s">
        <v>6752</v>
      </c>
      <c r="U276" s="189">
        <f t="shared" si="158"/>
        <v>38300</v>
      </c>
      <c r="V276" s="11">
        <v>900</v>
      </c>
      <c r="W276" s="229">
        <v>39200</v>
      </c>
      <c r="X276" s="135">
        <f t="shared" si="176"/>
        <v>31310</v>
      </c>
      <c r="Y276" s="230">
        <f t="shared" si="177"/>
        <v>35626.363636363632</v>
      </c>
      <c r="Z276" s="141">
        <f t="shared" si="178"/>
        <v>0.19599999999999995</v>
      </c>
      <c r="AA276" s="136">
        <f t="shared" si="179"/>
        <v>0.12115644696215765</v>
      </c>
      <c r="AB276" s="144" t="s">
        <v>14114</v>
      </c>
      <c r="AC276" s="144"/>
      <c r="AD276" s="184">
        <f t="shared" si="182"/>
        <v>37549</v>
      </c>
      <c r="AE276" s="182">
        <f t="shared" si="183"/>
        <v>41262</v>
      </c>
      <c r="AF276" s="128">
        <f t="shared" si="165"/>
        <v>3713.58</v>
      </c>
      <c r="AG276" s="129">
        <f t="shared" si="166"/>
        <v>751.57999999999993</v>
      </c>
      <c r="AH276" s="130">
        <f t="shared" si="167"/>
        <v>1.8214822354708931E-2</v>
      </c>
      <c r="AI276" s="137">
        <f t="shared" si="168"/>
        <v>2962</v>
      </c>
      <c r="AJ276" s="138">
        <f t="shared" si="169"/>
        <v>7.1785177645291062E-2</v>
      </c>
      <c r="AK276" s="138">
        <f t="shared" si="170"/>
        <v>0.10294162460744871</v>
      </c>
      <c r="AM276" s="11">
        <f t="shared" si="161"/>
        <v>33422.800000000003</v>
      </c>
      <c r="AN276" s="412">
        <f t="shared" si="162"/>
        <v>30374.363636363636</v>
      </c>
      <c r="AO276" s="412">
        <f t="shared" si="163"/>
        <v>-935.63636363636397</v>
      </c>
      <c r="AP276" s="413">
        <f t="shared" si="164"/>
        <v>-3.0803488587864178E-2</v>
      </c>
      <c r="AQ276" s="192">
        <v>2553519158604</v>
      </c>
      <c r="AR276" s="192">
        <f>VLOOKUP(AQ:AQ,[1]MICHELIN!$B:$O,2,0)</f>
        <v>4985009708347</v>
      </c>
      <c r="AS276" s="192" t="str">
        <f>VLOOKUP(AQ:AQ,[1]MICHELIN!$B:$O,3,0)</f>
        <v>733500</v>
      </c>
      <c r="AT276" s="231" t="str">
        <f>VLOOKUP(AQ:AQ,[1]MICHELIN!$B:$O,4,0)</f>
        <v>Pilot Sport 5</v>
      </c>
      <c r="AU276" s="231" t="str">
        <f>VLOOKUP(AQ:AQ,[1]MICHELIN!$B:$O,5,0)</f>
        <v>255/35R19 96Y XL</v>
      </c>
      <c r="AV276" s="232" t="str">
        <f>VLOOKUP(AQ:AQ,[1]MICHELIN!$B:$O,6,0)</f>
        <v>255/35R19</v>
      </c>
      <c r="AW276" s="232">
        <f>VLOOKUP(AQ:AQ,[1]MICHELIN!$B:$O,7,0)</f>
        <v>72800</v>
      </c>
      <c r="AX276" s="233">
        <f>VLOOKUP(AQ:AQ,[1]MICHELIN!$B:$K,8,0)</f>
        <v>31310</v>
      </c>
      <c r="AY276" s="233">
        <f>VLOOKUP(AQ:AQ,[1]MICHELIN!$B:$K,9,0)</f>
        <v>11</v>
      </c>
      <c r="AZ276" s="233">
        <f>VLOOKUP(AQ:AQ,[1]MICHELIN!$B:$K,10,0)</f>
        <v>10</v>
      </c>
      <c r="BA276" s="233">
        <f>VLOOKUP(AQ:AQ,[1]MICHELIN!$B:$O,11,0)</f>
        <v>41500</v>
      </c>
      <c r="BB276" s="233">
        <f>VLOOKUP(AQ:AQ,[1]MICHELIN!$B:$O,12,0)</f>
        <v>36772.727272727272</v>
      </c>
      <c r="BC276" s="233">
        <f t="shared" si="180"/>
        <v>1050</v>
      </c>
      <c r="BD276" s="204" t="s">
        <v>3387</v>
      </c>
      <c r="BE276" s="192" t="s">
        <v>386</v>
      </c>
      <c r="BF276" s="133" t="str">
        <f>IFERROR(VLOOKUP(BE:BE,Q商品!B:E,4,0),"")</f>
        <v>23年製 Pilot Sport 5（パイロットスポーツ5） 255/35ZR19 96Y XL サマータイヤ 最短当日発送</v>
      </c>
      <c r="BG276" s="133" t="str">
        <f>IFERROR(VLOOKUP(AQ:AQ,在庫!B:M,12,0),"")</f>
        <v>2023年製</v>
      </c>
      <c r="BH276" s="133">
        <f>IFERROR(VLOOKUP(AQ:AQ,在庫!B:L,10,0),"")</f>
        <v>2</v>
      </c>
      <c r="BI276" s="234">
        <f>VLOOKUP(AQ:AQ,[1]MICHELIN!$B:$AH,32,0)</f>
        <v>669616507</v>
      </c>
      <c r="BJ276" s="234">
        <f>VLOOKUP(AQ:AQ,[1]MICHELIN!$B:$AH,33,0)</f>
        <v>669617120</v>
      </c>
      <c r="BK276" s="191"/>
      <c r="BL276" s="191"/>
      <c r="BM276" s="191"/>
      <c r="BN276" s="191"/>
      <c r="BO276" s="191"/>
      <c r="BP276" s="191"/>
      <c r="BQ276" s="191"/>
      <c r="BR276" s="191"/>
      <c r="BS276" s="191"/>
      <c r="BT276" s="191"/>
      <c r="BU276" s="191"/>
      <c r="BV276" s="191"/>
      <c r="BW276" s="191"/>
      <c r="BX276" s="191"/>
    </row>
    <row r="277" spans="1:76" s="11" customFormat="1" ht="19.5" customHeight="1">
      <c r="A277" s="11">
        <f t="shared" si="171"/>
        <v>1</v>
      </c>
      <c r="B277" s="239">
        <f t="shared" si="172"/>
        <v>2554018158607</v>
      </c>
      <c r="C277" s="225">
        <f t="shared" si="173"/>
        <v>10</v>
      </c>
      <c r="D277" s="11" t="s">
        <v>4059</v>
      </c>
      <c r="E277" s="358" t="s">
        <v>961</v>
      </c>
      <c r="F277" s="158" t="s">
        <v>5957</v>
      </c>
      <c r="G277" s="132" t="str">
        <f t="shared" si="174"/>
        <v>18</v>
      </c>
      <c r="H277" s="225">
        <v>20</v>
      </c>
      <c r="I277" s="225">
        <f t="shared" si="175"/>
        <v>20</v>
      </c>
      <c r="J277" s="131"/>
      <c r="K277" s="132" t="s">
        <v>1751</v>
      </c>
      <c r="L277" s="132">
        <v>84</v>
      </c>
      <c r="M277" s="134" t="s">
        <v>1776</v>
      </c>
      <c r="N277" s="226" t="s">
        <v>7676</v>
      </c>
      <c r="O277" s="226">
        <v>0</v>
      </c>
      <c r="P277" s="227">
        <v>35750</v>
      </c>
      <c r="Q277" s="228">
        <f t="shared" si="159"/>
        <v>32490.909090909088</v>
      </c>
      <c r="R277" s="143">
        <f t="shared" si="160"/>
        <v>7.358701734750972E-2</v>
      </c>
      <c r="S277" s="192">
        <v>1074475997</v>
      </c>
      <c r="T277" s="285" t="s">
        <v>6754</v>
      </c>
      <c r="U277" s="189">
        <f t="shared" si="158"/>
        <v>36300</v>
      </c>
      <c r="V277" s="11">
        <v>900</v>
      </c>
      <c r="W277" s="229">
        <v>37200</v>
      </c>
      <c r="X277" s="135">
        <f t="shared" si="176"/>
        <v>30100</v>
      </c>
      <c r="Y277" s="230">
        <f t="shared" si="177"/>
        <v>33809.090909090904</v>
      </c>
      <c r="Z277" s="141">
        <f t="shared" si="178"/>
        <v>9.3902097902097914E-2</v>
      </c>
      <c r="AA277" s="136">
        <f t="shared" si="179"/>
        <v>0.1097069104598009</v>
      </c>
      <c r="AB277" s="144" t="s">
        <v>14114</v>
      </c>
      <c r="AC277" s="144"/>
      <c r="AD277" s="184">
        <f t="shared" si="182"/>
        <v>35588</v>
      </c>
      <c r="AE277" s="182">
        <f t="shared" si="183"/>
        <v>39107</v>
      </c>
      <c r="AF277" s="128">
        <f t="shared" si="165"/>
        <v>3519.6299999999997</v>
      </c>
      <c r="AG277" s="129">
        <f t="shared" si="166"/>
        <v>712.62999999999965</v>
      </c>
      <c r="AH277" s="130">
        <f t="shared" si="167"/>
        <v>1.8222568849566564E-2</v>
      </c>
      <c r="AI277" s="137">
        <f t="shared" si="168"/>
        <v>2807</v>
      </c>
      <c r="AJ277" s="138">
        <f t="shared" si="169"/>
        <v>7.1777431150433432E-2</v>
      </c>
      <c r="AK277" s="138">
        <f t="shared" si="170"/>
        <v>9.1484341610234332E-2</v>
      </c>
      <c r="AM277" s="11">
        <f t="shared" si="161"/>
        <v>31677.3</v>
      </c>
      <c r="AN277" s="412">
        <f t="shared" si="162"/>
        <v>28788.454545454544</v>
      </c>
      <c r="AO277" s="412">
        <f t="shared" si="163"/>
        <v>-1311.5454545454559</v>
      </c>
      <c r="AP277" s="413">
        <f t="shared" si="164"/>
        <v>-4.5558036207696946E-2</v>
      </c>
      <c r="AQ277" s="192">
        <v>2554018158607</v>
      </c>
      <c r="AR277" s="192">
        <f>VLOOKUP(AQ:AQ,[1]MICHELIN!$B:$O,2,0)</f>
        <v>4985009708224</v>
      </c>
      <c r="AS277" s="192" t="str">
        <f>VLOOKUP(AQ:AQ,[1]MICHELIN!$B:$O,3,0)</f>
        <v>733380</v>
      </c>
      <c r="AT277" s="231" t="str">
        <f>VLOOKUP(AQ:AQ,[1]MICHELIN!$B:$O,4,0)</f>
        <v>Pilot Sport 5</v>
      </c>
      <c r="AU277" s="231" t="str">
        <f>VLOOKUP(AQ:AQ,[1]MICHELIN!$B:$O,5,0)</f>
        <v>255/40R18 99Y XL</v>
      </c>
      <c r="AV277" s="232" t="str">
        <f>VLOOKUP(AQ:AQ,[1]MICHELIN!$B:$O,6,0)</f>
        <v>255/40R18</v>
      </c>
      <c r="AW277" s="232">
        <f>VLOOKUP(AQ:AQ,[1]MICHELIN!$B:$O,7,0)</f>
        <v>70000</v>
      </c>
      <c r="AX277" s="233">
        <f>VLOOKUP(AQ:AQ,[1]MICHELIN!$B:$K,8,0)</f>
        <v>30100</v>
      </c>
      <c r="AY277" s="233">
        <f>VLOOKUP(AQ:AQ,[1]MICHELIN!$B:$K,9,0)</f>
        <v>10</v>
      </c>
      <c r="AZ277" s="233">
        <f>VLOOKUP(AQ:AQ,[1]MICHELIN!$B:$K,10,0)</f>
        <v>20</v>
      </c>
      <c r="BA277" s="233">
        <f>VLOOKUP(AQ:AQ,[1]MICHELIN!$B:$O,11,0)</f>
        <v>41200</v>
      </c>
      <c r="BB277" s="233">
        <f>VLOOKUP(AQ:AQ,[1]MICHELIN!$B:$O,12,0)</f>
        <v>36500</v>
      </c>
      <c r="BC277" s="233">
        <f t="shared" si="180"/>
        <v>1050</v>
      </c>
      <c r="BD277" s="204" t="s">
        <v>3387</v>
      </c>
      <c r="BE277" s="192" t="s">
        <v>415</v>
      </c>
      <c r="BF277" s="133" t="str">
        <f>IFERROR(VLOOKUP(BE:BE,Q商品!B:E,4,0),"")</f>
        <v>23年製 Pilot Sport 5（パイロットスポーツ5） 255/40ZR18 99Y XL サマータイヤ 最短当日発送</v>
      </c>
      <c r="BG277" s="133" t="str">
        <f>IFERROR(VLOOKUP(AQ:AQ,在庫!B:M,12,0),"")</f>
        <v>2023年製</v>
      </c>
      <c r="BH277" s="133">
        <f>IFERROR(VLOOKUP(AQ:AQ,在庫!B:L,10,0),"")</f>
        <v>3</v>
      </c>
      <c r="BI277" s="234">
        <f>VLOOKUP(AQ:AQ,[1]MICHELIN!$B:$AH,32,0)</f>
        <v>605763430</v>
      </c>
      <c r="BJ277" s="234">
        <f>VLOOKUP(AQ:AQ,[1]MICHELIN!$B:$AH,33,0)</f>
        <v>605763485</v>
      </c>
      <c r="BK277" s="191"/>
      <c r="BL277" s="191"/>
      <c r="BM277" s="191"/>
      <c r="BN277" s="191"/>
      <c r="BO277" s="191"/>
      <c r="BP277" s="191"/>
      <c r="BQ277" s="191"/>
      <c r="BR277" s="191"/>
      <c r="BS277" s="191"/>
      <c r="BT277" s="191"/>
      <c r="BU277" s="191"/>
      <c r="BV277" s="191"/>
      <c r="BW277" s="191"/>
      <c r="BX277" s="191"/>
    </row>
    <row r="278" spans="1:76" s="11" customFormat="1" ht="19.5" customHeight="1">
      <c r="A278" s="11">
        <f t="shared" si="171"/>
        <v>1</v>
      </c>
      <c r="B278" s="239">
        <f t="shared" si="172"/>
        <v>2554019158606</v>
      </c>
      <c r="C278" s="225">
        <f t="shared" si="173"/>
        <v>8</v>
      </c>
      <c r="D278" s="11" t="s">
        <v>4059</v>
      </c>
      <c r="E278" s="11" t="s">
        <v>962</v>
      </c>
      <c r="F278" s="158" t="s">
        <v>5958</v>
      </c>
      <c r="G278" s="132" t="str">
        <f t="shared" si="174"/>
        <v>19</v>
      </c>
      <c r="H278" s="225">
        <v>8</v>
      </c>
      <c r="I278" s="225">
        <f t="shared" si="175"/>
        <v>4</v>
      </c>
      <c r="J278" s="131"/>
      <c r="K278" s="132" t="s">
        <v>1751</v>
      </c>
      <c r="L278" s="132">
        <v>85</v>
      </c>
      <c r="M278" s="134" t="s">
        <v>3422</v>
      </c>
      <c r="N278" s="226" t="s">
        <v>5968</v>
      </c>
      <c r="O278" s="226">
        <v>0</v>
      </c>
      <c r="P278" s="227">
        <v>35400</v>
      </c>
      <c r="Q278" s="228">
        <f t="shared" si="159"/>
        <v>32174.545454545452</v>
      </c>
      <c r="R278" s="143">
        <f t="shared" si="160"/>
        <v>0.116382233273056</v>
      </c>
      <c r="S278" s="192">
        <v>1074476014</v>
      </c>
      <c r="T278" s="285" t="s">
        <v>6755</v>
      </c>
      <c r="U278" s="189">
        <f t="shared" si="158"/>
        <v>35400</v>
      </c>
      <c r="W278" s="229">
        <v>35400</v>
      </c>
      <c r="X278" s="135">
        <f t="shared" si="176"/>
        <v>28430</v>
      </c>
      <c r="Y278" s="230">
        <f t="shared" si="177"/>
        <v>32174.545454545452</v>
      </c>
      <c r="Z278" s="141">
        <f t="shared" si="178"/>
        <v>7.7316384180790898E-2</v>
      </c>
      <c r="AA278" s="136">
        <f t="shared" si="179"/>
        <v>0.116382233273056</v>
      </c>
      <c r="AB278" s="144" t="s">
        <v>14114</v>
      </c>
      <c r="AC278" s="144"/>
      <c r="AD278" s="184">
        <f t="shared" si="182"/>
        <v>34705</v>
      </c>
      <c r="AE278" s="182">
        <f t="shared" si="183"/>
        <v>38137</v>
      </c>
      <c r="AF278" s="128">
        <f t="shared" si="165"/>
        <v>3432.33</v>
      </c>
      <c r="AG278" s="129">
        <f t="shared" si="166"/>
        <v>695.32999999999993</v>
      </c>
      <c r="AH278" s="130">
        <f t="shared" si="167"/>
        <v>1.8232425203870254E-2</v>
      </c>
      <c r="AI278" s="137">
        <f t="shared" si="168"/>
        <v>2737</v>
      </c>
      <c r="AJ278" s="138">
        <f t="shared" si="169"/>
        <v>7.1767574796129746E-2</v>
      </c>
      <c r="AK278" s="138">
        <f t="shared" si="170"/>
        <v>9.8149808069185746E-2</v>
      </c>
      <c r="AM278" s="11">
        <f t="shared" si="161"/>
        <v>30891.3</v>
      </c>
      <c r="AN278" s="412">
        <f t="shared" si="162"/>
        <v>28075.727272727268</v>
      </c>
      <c r="AO278" s="412">
        <f t="shared" si="163"/>
        <v>-354.27272727273157</v>
      </c>
      <c r="AP278" s="413">
        <f t="shared" si="164"/>
        <v>-1.2618470176438554E-2</v>
      </c>
      <c r="AQ278" s="192">
        <v>2554019158606</v>
      </c>
      <c r="AR278" s="192">
        <f>VLOOKUP(AQ:AQ,[1]MICHELIN!$B:$O,2,0)</f>
        <v>4985009708354</v>
      </c>
      <c r="AS278" s="192" t="str">
        <f>VLOOKUP(AQ:AQ,[1]MICHELIN!$B:$O,3,0)</f>
        <v>733510</v>
      </c>
      <c r="AT278" s="231" t="str">
        <f>VLOOKUP(AQ:AQ,[1]MICHELIN!$B:$O,4,0)</f>
        <v>Pilot Sport 5</v>
      </c>
      <c r="AU278" s="231" t="str">
        <f>VLOOKUP(AQ:AQ,[1]MICHELIN!$B:$O,5,0)</f>
        <v>255/40R19 100Y XL</v>
      </c>
      <c r="AV278" s="232" t="str">
        <f>VLOOKUP(AQ:AQ,[1]MICHELIN!$B:$O,6,0)</f>
        <v>255/40R19</v>
      </c>
      <c r="AW278" s="232">
        <f>VLOOKUP(AQ:AQ,[1]MICHELIN!$B:$O,7,0)</f>
        <v>66100</v>
      </c>
      <c r="AX278" s="233">
        <f>VLOOKUP(AQ:AQ,[1]MICHELIN!$B:$K,8,0)</f>
        <v>28430</v>
      </c>
      <c r="AY278" s="233">
        <f>VLOOKUP(AQ:AQ,[1]MICHELIN!$B:$K,9,0)</f>
        <v>8</v>
      </c>
      <c r="AZ278" s="233">
        <f>VLOOKUP(AQ:AQ,[1]MICHELIN!$B:$K,10,0)</f>
        <v>4</v>
      </c>
      <c r="BA278" s="233">
        <f>VLOOKUP(AQ:AQ,[1]MICHELIN!$B:$O,11,0)</f>
        <v>38200</v>
      </c>
      <c r="BB278" s="233">
        <f>VLOOKUP(AQ:AQ,[1]MICHELIN!$B:$O,12,0)</f>
        <v>33772.727272727272</v>
      </c>
      <c r="BC278" s="233">
        <f t="shared" si="180"/>
        <v>1050</v>
      </c>
      <c r="BD278" s="204" t="s">
        <v>3387</v>
      </c>
      <c r="BE278" s="192" t="s">
        <v>453</v>
      </c>
      <c r="BF278" s="133" t="str">
        <f>IFERROR(VLOOKUP(BE:BE,Q商品!B:E,4,0),"")</f>
        <v>Pilot Sport 5（パイロットスポーツ5） 255/40ZR19 100Y XL 22年製以降 サマータイヤ 最短当日発送</v>
      </c>
      <c r="BG278" s="133" t="str">
        <f>IFERROR(VLOOKUP(AQ:AQ,在庫!B:M,12,0),"")</f>
        <v>2022年製</v>
      </c>
      <c r="BH278" s="133">
        <f>IFERROR(VLOOKUP(AQ:AQ,在庫!B:L,10,0),"")</f>
        <v>2</v>
      </c>
      <c r="BI278" s="234">
        <f>VLOOKUP(AQ:AQ,[1]MICHELIN!$B:$AH,32,0)</f>
        <v>605763449</v>
      </c>
      <c r="BJ278" s="234">
        <f>VLOOKUP(AQ:AQ,[1]MICHELIN!$B:$AH,33,0)</f>
        <v>605763504</v>
      </c>
      <c r="BK278" s="191"/>
      <c r="BL278" s="191"/>
      <c r="BM278" s="191"/>
      <c r="BN278" s="191"/>
      <c r="BO278" s="191"/>
      <c r="BP278" s="191"/>
      <c r="BQ278" s="191"/>
      <c r="BR278" s="191"/>
      <c r="BS278" s="191"/>
      <c r="BT278" s="191"/>
      <c r="BU278" s="191"/>
      <c r="BV278" s="191"/>
      <c r="BW278" s="191"/>
      <c r="BX278" s="191"/>
    </row>
    <row r="279" spans="1:76" s="11" customFormat="1" ht="19.5" customHeight="1">
      <c r="A279" s="11">
        <f t="shared" si="171"/>
        <v>1</v>
      </c>
      <c r="B279" s="239">
        <f t="shared" si="172"/>
        <v>2554519158601</v>
      </c>
      <c r="C279" s="225">
        <f t="shared" si="173"/>
        <v>10</v>
      </c>
      <c r="D279" s="11" t="s">
        <v>5180</v>
      </c>
      <c r="E279" s="358" t="s">
        <v>963</v>
      </c>
      <c r="F279" s="158" t="s">
        <v>7069</v>
      </c>
      <c r="G279" s="132" t="str">
        <f t="shared" si="174"/>
        <v>19</v>
      </c>
      <c r="H279" s="225">
        <v>2</v>
      </c>
      <c r="I279" s="225">
        <f t="shared" si="175"/>
        <v>2</v>
      </c>
      <c r="J279" s="131"/>
      <c r="K279" s="132" t="s">
        <v>1751</v>
      </c>
      <c r="L279" s="132">
        <v>86</v>
      </c>
      <c r="M279" s="134"/>
      <c r="N279" s="226"/>
      <c r="O279" s="226"/>
      <c r="P279" s="227"/>
      <c r="Q279" s="228">
        <f t="shared" si="159"/>
        <v>-9.0909090909090899</v>
      </c>
      <c r="R279" s="143">
        <f t="shared" si="160"/>
        <v>2778.5</v>
      </c>
      <c r="S279" s="192">
        <v>1074476016</v>
      </c>
      <c r="T279" s="288" t="s">
        <v>6756</v>
      </c>
      <c r="U279" s="189">
        <f t="shared" si="158"/>
        <v>0</v>
      </c>
      <c r="W279" s="229"/>
      <c r="X279" s="135">
        <f t="shared" si="176"/>
        <v>25250</v>
      </c>
      <c r="Y279" s="230">
        <f t="shared" si="177"/>
        <v>-9.0909090909090899</v>
      </c>
      <c r="Z279" s="141" t="str">
        <f t="shared" si="178"/>
        <v/>
      </c>
      <c r="AA279" s="136">
        <f t="shared" si="179"/>
        <v>2778.5</v>
      </c>
      <c r="AB279" s="144" t="s">
        <v>14114</v>
      </c>
      <c r="AC279" s="144"/>
      <c r="AD279" s="184">
        <f t="shared" si="182"/>
        <v>0</v>
      </c>
      <c r="AE279" s="182">
        <f t="shared" si="183"/>
        <v>0</v>
      </c>
      <c r="AF279" s="128">
        <f t="shared" si="165"/>
        <v>0</v>
      </c>
      <c r="AG279" s="129">
        <f t="shared" si="166"/>
        <v>0</v>
      </c>
      <c r="AH279" s="130" t="str">
        <f t="shared" si="167"/>
        <v/>
      </c>
      <c r="AI279" s="137">
        <f t="shared" si="168"/>
        <v>0</v>
      </c>
      <c r="AJ279" s="138" t="str">
        <f t="shared" si="169"/>
        <v/>
      </c>
      <c r="AK279" s="138" t="str">
        <f t="shared" si="170"/>
        <v/>
      </c>
      <c r="AL279" s="11" t="s">
        <v>13397</v>
      </c>
      <c r="AM279" s="11">
        <f t="shared" si="161"/>
        <v>0</v>
      </c>
      <c r="AN279" s="412">
        <f t="shared" si="162"/>
        <v>-9.0909090909090899</v>
      </c>
      <c r="AO279" s="412">
        <f t="shared" si="163"/>
        <v>-25259.090909090908</v>
      </c>
      <c r="AP279" s="413">
        <f t="shared" si="164"/>
        <v>2778.5</v>
      </c>
      <c r="AQ279" s="192">
        <v>2554519158601</v>
      </c>
      <c r="AR279" s="192">
        <f>VLOOKUP(AQ:AQ,[1]MICHELIN!$B:$O,2,0)</f>
        <v>4985009708361</v>
      </c>
      <c r="AS279" s="192" t="str">
        <f>VLOOKUP(AQ:AQ,[1]MICHELIN!$B:$O,3,0)</f>
        <v>733520</v>
      </c>
      <c r="AT279" s="231" t="str">
        <f>VLOOKUP(AQ:AQ,[1]MICHELIN!$B:$O,4,0)</f>
        <v>Pilot Sport 5</v>
      </c>
      <c r="AU279" s="231" t="str">
        <f>VLOOKUP(AQ:AQ,[1]MICHELIN!$B:$O,5,0)</f>
        <v>255/45R19 104Y XL</v>
      </c>
      <c r="AV279" s="232" t="str">
        <f>VLOOKUP(AQ:AQ,[1]MICHELIN!$B:$O,6,0)</f>
        <v>255/45R19</v>
      </c>
      <c r="AW279" s="232">
        <f>VLOOKUP(AQ:AQ,[1]MICHELIN!$B:$O,7,0)</f>
        <v>58700</v>
      </c>
      <c r="AX279" s="233">
        <f>VLOOKUP(AQ:AQ,[1]MICHELIN!$B:$K,8,0)</f>
        <v>25250</v>
      </c>
      <c r="AY279" s="233">
        <f>VLOOKUP(AQ:AQ,[1]MICHELIN!$B:$K,9,0)</f>
        <v>10</v>
      </c>
      <c r="AZ279" s="233">
        <f>VLOOKUP(AQ:AQ,[1]MICHELIN!$B:$K,10,0)</f>
        <v>2</v>
      </c>
      <c r="BA279" s="233">
        <f>VLOOKUP(AQ:AQ,[1]MICHELIN!$B:$O,11,0)</f>
        <v>34480</v>
      </c>
      <c r="BB279" s="233">
        <f>VLOOKUP(AQ:AQ,[1]MICHELIN!$B:$O,12,0)</f>
        <v>30390.909090909088</v>
      </c>
      <c r="BC279" s="233">
        <f t="shared" si="180"/>
        <v>1050</v>
      </c>
      <c r="BD279" s="204" t="s">
        <v>3387</v>
      </c>
      <c r="BE279" s="195" t="s">
        <v>424</v>
      </c>
      <c r="BF279" s="133" t="str">
        <f>IFERROR(VLOOKUP(BE:BE,Q商品!B:E,4,0),"")</f>
        <v>23年製 Pilot Sport 5（パイロットスポーツ5） 255/45ZR19 104Y XL サマータイヤ 最短当日発送</v>
      </c>
      <c r="BG279" s="133" t="str">
        <f>IFERROR(VLOOKUP(AQ:AQ,在庫!B:M,12,0),"")</f>
        <v>2023年製</v>
      </c>
      <c r="BH279" s="133">
        <f>IFERROR(VLOOKUP(AQ:AQ,在庫!B:L,10,0),"")</f>
        <v>1</v>
      </c>
      <c r="BI279" s="234">
        <f>VLOOKUP(AQ:AQ,[1]MICHELIN!$B:$AH,32,0)</f>
        <v>605763450</v>
      </c>
      <c r="BJ279" s="234">
        <f>VLOOKUP(AQ:AQ,[1]MICHELIN!$B:$AH,33,0)</f>
        <v>605763505</v>
      </c>
      <c r="BK279" s="191"/>
      <c r="BL279" s="191"/>
      <c r="BM279" s="191"/>
      <c r="BN279" s="443"/>
      <c r="BO279" s="191"/>
      <c r="BP279" s="191"/>
      <c r="BQ279" s="191"/>
      <c r="BR279" s="191"/>
      <c r="BS279" s="191"/>
      <c r="BT279" s="191"/>
      <c r="BU279" s="191"/>
      <c r="BV279" s="191"/>
      <c r="BW279" s="191"/>
      <c r="BX279" s="191"/>
    </row>
    <row r="280" spans="1:76" s="11" customFormat="1" ht="19.5" customHeight="1">
      <c r="A280" s="11">
        <f t="shared" si="171"/>
        <v>2</v>
      </c>
      <c r="B280" s="239">
        <f t="shared" si="172"/>
        <v>2653518159654</v>
      </c>
      <c r="C280" s="225">
        <f t="shared" si="173"/>
        <v>32</v>
      </c>
      <c r="D280" s="11" t="s">
        <v>4059</v>
      </c>
      <c r="E280" s="11" t="s">
        <v>4917</v>
      </c>
      <c r="F280" s="158" t="s">
        <v>5959</v>
      </c>
      <c r="G280" s="132" t="str">
        <f t="shared" si="174"/>
        <v>18</v>
      </c>
      <c r="H280" s="225">
        <v>2</v>
      </c>
      <c r="I280" s="225">
        <f t="shared" si="175"/>
        <v>2</v>
      </c>
      <c r="J280" s="131"/>
      <c r="K280" s="132" t="s">
        <v>1751</v>
      </c>
      <c r="L280" s="324">
        <v>87</v>
      </c>
      <c r="M280" s="134" t="s">
        <v>3422</v>
      </c>
      <c r="N280" s="226" t="s">
        <v>7677</v>
      </c>
      <c r="O280" s="226" t="s">
        <v>1777</v>
      </c>
      <c r="P280" s="227">
        <v>36500</v>
      </c>
      <c r="Q280" s="228">
        <f t="shared" si="159"/>
        <v>33152.727272727272</v>
      </c>
      <c r="R280" s="143">
        <f t="shared" si="160"/>
        <v>0.23795108039925414</v>
      </c>
      <c r="S280" s="192">
        <v>1074475979</v>
      </c>
      <c r="T280" s="285" t="s">
        <v>6757</v>
      </c>
      <c r="U280" s="189">
        <f t="shared" ref="U280:U296" si="184">W280-V280</f>
        <v>36500</v>
      </c>
      <c r="W280" s="229">
        <v>36500</v>
      </c>
      <c r="X280" s="135">
        <f t="shared" si="176"/>
        <v>25264</v>
      </c>
      <c r="Y280" s="230">
        <f t="shared" si="177"/>
        <v>33152.727272727272</v>
      </c>
      <c r="Z280" s="141">
        <f t="shared" si="178"/>
        <v>7.7342465753424738E-2</v>
      </c>
      <c r="AA280" s="136">
        <f t="shared" si="179"/>
        <v>0.23795108039925414</v>
      </c>
      <c r="AB280" s="309" t="s">
        <v>14114</v>
      </c>
      <c r="AC280" s="144"/>
      <c r="AD280" s="184">
        <f t="shared" si="182"/>
        <v>35784</v>
      </c>
      <c r="AE280" s="182">
        <f t="shared" si="183"/>
        <v>39323</v>
      </c>
      <c r="AF280" s="128">
        <f t="shared" si="165"/>
        <v>3539.0699999999997</v>
      </c>
      <c r="AG280" s="129">
        <f t="shared" si="166"/>
        <v>716.06999999999971</v>
      </c>
      <c r="AH280" s="130">
        <f t="shared" si="167"/>
        <v>1.820995346235027E-2</v>
      </c>
      <c r="AI280" s="137">
        <f t="shared" si="168"/>
        <v>2823</v>
      </c>
      <c r="AJ280" s="138">
        <f t="shared" si="169"/>
        <v>7.1790046537649727E-2</v>
      </c>
      <c r="AK280" s="138">
        <f t="shared" si="170"/>
        <v>0.21974112693690387</v>
      </c>
      <c r="AL280" s="11" t="s">
        <v>13397</v>
      </c>
      <c r="AM280" s="11">
        <f t="shared" si="161"/>
        <v>31851.7</v>
      </c>
      <c r="AN280" s="412">
        <f t="shared" si="162"/>
        <v>28927</v>
      </c>
      <c r="AO280" s="412">
        <f t="shared" si="163"/>
        <v>3663</v>
      </c>
      <c r="AP280" s="413">
        <f t="shared" si="164"/>
        <v>0.12662910084004564</v>
      </c>
      <c r="AQ280" s="192">
        <v>2653518159654</v>
      </c>
      <c r="AR280" s="192">
        <f>VLOOKUP(AQ:AQ,[1]MICHELIN!$B:$O,2,0)</f>
        <v>3528707448354</v>
      </c>
      <c r="AS280" s="192" t="str">
        <f>VLOOKUP(AQ:AQ,[1]MICHELIN!$B:$O,3,0)</f>
        <v>744835</v>
      </c>
      <c r="AT280" s="231" t="str">
        <f>VLOOKUP(AQ:AQ,[1]MICHELIN!$B:$O,4,0)</f>
        <v>Pilot Sport 5（並行）</v>
      </c>
      <c r="AU280" s="231" t="str">
        <f>VLOOKUP(AQ:AQ,[1]MICHELIN!$B:$O,5,0)</f>
        <v>265/35R18 97Y XL</v>
      </c>
      <c r="AV280" s="232" t="str">
        <f>VLOOKUP(AQ:AQ,[1]MICHELIN!$B:$O,6,0)</f>
        <v>265/35R18</v>
      </c>
      <c r="AW280" s="232" t="str">
        <f>VLOOKUP(AQ:AQ,[1]MICHELIN!$B:$O,7,0)</f>
        <v/>
      </c>
      <c r="AX280" s="233">
        <f>VLOOKUP(AQ:AQ,[1]MICHELIN!$B:$K,8,0)</f>
        <v>25264</v>
      </c>
      <c r="AY280" s="233">
        <f>VLOOKUP(AQ:AQ,[1]MICHELIN!$B:$K,9,0)</f>
        <v>32</v>
      </c>
      <c r="AZ280" s="233">
        <f>VLOOKUP(AQ:AQ,[1]MICHELIN!$B:$K,10,0)</f>
        <v>2</v>
      </c>
      <c r="BA280" s="233">
        <f>VLOOKUP(AQ:AQ,[1]MICHELIN!$B:$O,11,0)</f>
        <v>35800</v>
      </c>
      <c r="BB280" s="233">
        <f>VLOOKUP(AQ:AQ,[1]MICHELIN!$B:$O,12,0)</f>
        <v>31590.909090909088</v>
      </c>
      <c r="BC280" s="233">
        <f t="shared" si="180"/>
        <v>1050</v>
      </c>
      <c r="BD280" s="204" t="s">
        <v>3388</v>
      </c>
      <c r="BE280" s="195" t="s">
        <v>462</v>
      </c>
      <c r="BF280" s="133" t="str">
        <f>IFERROR(VLOOKUP(BE:BE,Q商品!B:E,4,0),"")</f>
        <v>23年製 Pilot Sport 5（パイロットスポーツ5） 265/35ZR18 97Y XL サマータイヤ 最短当日発送</v>
      </c>
      <c r="BG280" s="133" t="str">
        <f>IFERROR(VLOOKUP(AQ:AQ,在庫!B:M,12,0),"")</f>
        <v>2023年製</v>
      </c>
      <c r="BH280" s="133">
        <f>IFERROR(VLOOKUP(AQ:AQ,在庫!B:L,10,0),"")</f>
        <v>1</v>
      </c>
      <c r="BI280" s="234">
        <f>VLOOKUP(AQ:AQ,[1]MICHELIN!$B:$AH,32,0)</f>
        <v>614215475</v>
      </c>
      <c r="BJ280" s="234">
        <f>VLOOKUP(AQ:AQ,[1]MICHELIN!$B:$AH,33,0)</f>
        <v>614215485</v>
      </c>
      <c r="BK280" s="191"/>
      <c r="BL280" s="191"/>
      <c r="BM280" s="191"/>
      <c r="BN280" s="191"/>
      <c r="BO280" s="191"/>
      <c r="BP280" s="191"/>
      <c r="BQ280" s="191"/>
      <c r="BR280" s="191"/>
      <c r="BS280" s="191"/>
      <c r="BT280" s="191"/>
      <c r="BU280" s="191"/>
      <c r="BV280" s="191"/>
      <c r="BW280" s="191"/>
      <c r="BX280" s="191"/>
    </row>
    <row r="281" spans="1:76" s="11" customFormat="1" ht="19.5" customHeight="1">
      <c r="A281" s="11">
        <f t="shared" si="171"/>
        <v>2</v>
      </c>
      <c r="B281" s="239">
        <f t="shared" si="172"/>
        <v>2653518158602</v>
      </c>
      <c r="C281" s="225">
        <f t="shared" si="173"/>
        <v>18</v>
      </c>
      <c r="D281" s="11" t="s">
        <v>4059</v>
      </c>
      <c r="E281" s="11" t="s">
        <v>4917</v>
      </c>
      <c r="F281" s="158" t="s">
        <v>5959</v>
      </c>
      <c r="G281" s="132" t="str">
        <f t="shared" si="174"/>
        <v>18</v>
      </c>
      <c r="H281" s="225">
        <v>18</v>
      </c>
      <c r="I281" s="225">
        <f t="shared" si="175"/>
        <v>18</v>
      </c>
      <c r="J281" s="131"/>
      <c r="K281" s="132" t="s">
        <v>1751</v>
      </c>
      <c r="L281" s="324">
        <v>87</v>
      </c>
      <c r="M281" s="134" t="s">
        <v>3422</v>
      </c>
      <c r="N281" s="226" t="s">
        <v>7677</v>
      </c>
      <c r="O281" s="226" t="s">
        <v>1777</v>
      </c>
      <c r="P281" s="227">
        <v>36500</v>
      </c>
      <c r="Q281" s="228">
        <f t="shared" si="159"/>
        <v>33165.454545454544</v>
      </c>
      <c r="R281" s="143">
        <f t="shared" si="160"/>
        <v>0.11835973904939419</v>
      </c>
      <c r="S281" s="192">
        <v>1074475979</v>
      </c>
      <c r="T281" s="285" t="s">
        <v>6757</v>
      </c>
      <c r="U281" s="189">
        <f t="shared" si="184"/>
        <v>36500</v>
      </c>
      <c r="W281" s="229">
        <v>36500</v>
      </c>
      <c r="X281" s="135">
        <f t="shared" si="176"/>
        <v>29240</v>
      </c>
      <c r="Y281" s="230">
        <f t="shared" si="177"/>
        <v>33165.454545454544</v>
      </c>
      <c r="Z281" s="141">
        <f t="shared" si="178"/>
        <v>7.7342465753424738E-2</v>
      </c>
      <c r="AA281" s="136">
        <f t="shared" si="179"/>
        <v>0.11835973904939419</v>
      </c>
      <c r="AB281" s="144" t="s">
        <v>14114</v>
      </c>
      <c r="AC281" s="144"/>
      <c r="AD281" s="184">
        <f t="shared" si="182"/>
        <v>35784</v>
      </c>
      <c r="AE281" s="182">
        <f t="shared" si="183"/>
        <v>39323</v>
      </c>
      <c r="AF281" s="128">
        <f t="shared" si="165"/>
        <v>3539.0699999999997</v>
      </c>
      <c r="AG281" s="129">
        <f t="shared" si="166"/>
        <v>716.06999999999971</v>
      </c>
      <c r="AH281" s="130">
        <f t="shared" si="167"/>
        <v>1.820995346235027E-2</v>
      </c>
      <c r="AI281" s="137">
        <f t="shared" si="168"/>
        <v>2823</v>
      </c>
      <c r="AJ281" s="138">
        <f t="shared" si="169"/>
        <v>7.1790046537649727E-2</v>
      </c>
      <c r="AK281" s="138">
        <f t="shared" si="170"/>
        <v>0.10014978558704392</v>
      </c>
      <c r="AM281" s="11">
        <f t="shared" si="161"/>
        <v>31851.7</v>
      </c>
      <c r="AN281" s="412">
        <f t="shared" si="162"/>
        <v>28939.727272727272</v>
      </c>
      <c r="AO281" s="412">
        <f t="shared" si="163"/>
        <v>-300.27272727272793</v>
      </c>
      <c r="AP281" s="413">
        <f t="shared" si="164"/>
        <v>-1.0375796718571851E-2</v>
      </c>
      <c r="AQ281" s="192">
        <v>2653518158602</v>
      </c>
      <c r="AR281" s="192">
        <f>VLOOKUP(AQ:AQ,[1]MICHELIN!$B:$O,2,0)</f>
        <v>4985009708248</v>
      </c>
      <c r="AS281" s="192" t="str">
        <f>VLOOKUP(AQ:AQ,[1]MICHELIN!$B:$O,3,0)</f>
        <v>733620</v>
      </c>
      <c r="AT281" s="231" t="str">
        <f>VLOOKUP(AQ:AQ,[1]MICHELIN!$B:$O,4,0)</f>
        <v>Pilot Sport 5</v>
      </c>
      <c r="AU281" s="231" t="str">
        <f>VLOOKUP(AQ:AQ,[1]MICHELIN!$B:$O,5,0)</f>
        <v>265/35R18 97Y XL</v>
      </c>
      <c r="AV281" s="232" t="str">
        <f>VLOOKUP(AQ:AQ,[1]MICHELIN!$B:$O,6,0)</f>
        <v>265/35R18</v>
      </c>
      <c r="AW281" s="232">
        <f>VLOOKUP(AQ:AQ,[1]MICHELIN!$B:$O,7,0)</f>
        <v>68000</v>
      </c>
      <c r="AX281" s="233">
        <f>VLOOKUP(AQ:AQ,[1]MICHELIN!$B:$K,8,0)</f>
        <v>29240</v>
      </c>
      <c r="AY281" s="233">
        <f>VLOOKUP(AQ:AQ,[1]MICHELIN!$B:$K,9,0)</f>
        <v>18</v>
      </c>
      <c r="AZ281" s="233">
        <f>VLOOKUP(AQ:AQ,[1]MICHELIN!$B:$K,10,0)</f>
        <v>18</v>
      </c>
      <c r="BA281" s="233">
        <f>VLOOKUP(AQ:AQ,[1]MICHELIN!$B:$O,11,0)</f>
        <v>38880</v>
      </c>
      <c r="BB281" s="233">
        <f>VLOOKUP(AQ:AQ,[1]MICHELIN!$B:$O,12,0)</f>
        <v>34390.909090909088</v>
      </c>
      <c r="BC281" s="233">
        <f t="shared" si="180"/>
        <v>1050</v>
      </c>
      <c r="BD281" s="204" t="s">
        <v>3387</v>
      </c>
      <c r="BE281" s="192" t="s">
        <v>406</v>
      </c>
      <c r="BF281" s="133" t="str">
        <f>IFERROR(VLOOKUP(BE:BE,Q商品!B:E,4,0),"")</f>
        <v>23年製 Pilot Sport 5（パイロットスポーツ5） 265/35ZR18 97Y XL サマータイヤ 最短当日発送</v>
      </c>
      <c r="BG281" s="133" t="str">
        <f>IFERROR(VLOOKUP(AQ:AQ,在庫!B:M,12,0),"")</f>
        <v>2023年製</v>
      </c>
      <c r="BH281" s="133">
        <f>IFERROR(VLOOKUP(AQ:AQ,在庫!B:L,10,0),"")</f>
        <v>4</v>
      </c>
      <c r="BI281" s="234">
        <f>VLOOKUP(AQ:AQ,[1]MICHELIN!$B:$AH,32,0)</f>
        <v>605763451</v>
      </c>
      <c r="BJ281" s="234">
        <f>VLOOKUP(AQ:AQ,[1]MICHELIN!$B:$AH,33,0)</f>
        <v>605763506</v>
      </c>
      <c r="BK281" s="191"/>
      <c r="BL281" s="191"/>
      <c r="BM281" s="191"/>
      <c r="BN281" s="191"/>
      <c r="BO281" s="191"/>
      <c r="BP281" s="191"/>
      <c r="BQ281" s="191"/>
      <c r="BR281" s="191"/>
      <c r="BS281" s="191"/>
      <c r="BT281" s="191"/>
      <c r="BU281" s="191"/>
      <c r="BV281" s="191"/>
      <c r="BW281" s="191"/>
      <c r="BX281" s="191"/>
    </row>
    <row r="282" spans="1:76" s="11" customFormat="1" ht="19.5" customHeight="1">
      <c r="A282" s="11">
        <f t="shared" si="171"/>
        <v>2</v>
      </c>
      <c r="B282" s="239">
        <f t="shared" si="172"/>
        <v>2753519159650</v>
      </c>
      <c r="C282" s="225">
        <f t="shared" si="173"/>
        <v>16</v>
      </c>
      <c r="D282" s="11" t="s">
        <v>4059</v>
      </c>
      <c r="E282" s="358" t="s">
        <v>933</v>
      </c>
      <c r="F282" s="158" t="s">
        <v>5960</v>
      </c>
      <c r="G282" s="132" t="str">
        <f t="shared" si="174"/>
        <v>19</v>
      </c>
      <c r="H282" s="225">
        <v>1</v>
      </c>
      <c r="I282" s="225">
        <f t="shared" si="175"/>
        <v>1</v>
      </c>
      <c r="J282" s="131"/>
      <c r="K282" s="132" t="s">
        <v>1751</v>
      </c>
      <c r="L282" s="324">
        <v>88</v>
      </c>
      <c r="M282" s="134" t="s">
        <v>3422</v>
      </c>
      <c r="N282" s="226" t="s">
        <v>2028</v>
      </c>
      <c r="O282" s="226">
        <v>0</v>
      </c>
      <c r="P282" s="227">
        <v>42900</v>
      </c>
      <c r="Q282" s="228">
        <f t="shared" si="159"/>
        <v>38985.454545454544</v>
      </c>
      <c r="R282" s="143">
        <f t="shared" si="160"/>
        <v>0.24492351459751885</v>
      </c>
      <c r="S282" s="192">
        <v>1074475963</v>
      </c>
      <c r="T282" s="285" t="s">
        <v>6759</v>
      </c>
      <c r="U282" s="189">
        <f t="shared" si="184"/>
        <v>42900</v>
      </c>
      <c r="W282" s="229">
        <v>42900</v>
      </c>
      <c r="X282" s="135">
        <f t="shared" si="176"/>
        <v>29437</v>
      </c>
      <c r="Y282" s="230">
        <f t="shared" si="177"/>
        <v>38985.454545454544</v>
      </c>
      <c r="Z282" s="141">
        <f t="shared" si="178"/>
        <v>7.731934731934742E-2</v>
      </c>
      <c r="AA282" s="136">
        <f t="shared" si="179"/>
        <v>0.24492351459751885</v>
      </c>
      <c r="AB282" s="144" t="s">
        <v>14051</v>
      </c>
      <c r="AC282" s="144"/>
      <c r="AD282" s="184">
        <f t="shared" si="182"/>
        <v>42058</v>
      </c>
      <c r="AE282" s="182">
        <f t="shared" si="183"/>
        <v>46217</v>
      </c>
      <c r="AF282" s="128">
        <f t="shared" si="165"/>
        <v>4159.53</v>
      </c>
      <c r="AG282" s="129">
        <f t="shared" si="166"/>
        <v>842.52999999999975</v>
      </c>
      <c r="AH282" s="130">
        <f t="shared" si="167"/>
        <v>1.8229872124975652E-2</v>
      </c>
      <c r="AI282" s="137">
        <f t="shared" si="168"/>
        <v>3317</v>
      </c>
      <c r="AJ282" s="138">
        <f t="shared" si="169"/>
        <v>7.1770127875024348E-2</v>
      </c>
      <c r="AK282" s="138">
        <f t="shared" si="170"/>
        <v>0.2266936424725432</v>
      </c>
      <c r="AM282" s="11">
        <f t="shared" si="161"/>
        <v>37436.300000000003</v>
      </c>
      <c r="AN282" s="412">
        <f t="shared" si="162"/>
        <v>34018.454545454544</v>
      </c>
      <c r="AO282" s="412">
        <f t="shared" si="163"/>
        <v>4581.4545454545441</v>
      </c>
      <c r="AP282" s="413">
        <f t="shared" si="164"/>
        <v>0.13467556379825921</v>
      </c>
      <c r="AQ282" s="192">
        <v>2753519159650</v>
      </c>
      <c r="AR282" s="192">
        <f>VLOOKUP(AQ:AQ,[1]MICHELIN!$B:$O,2,0)</f>
        <v>3528702707760</v>
      </c>
      <c r="AS282" s="192" t="str">
        <f>VLOOKUP(AQ:AQ,[1]MICHELIN!$B:$O,3,0)</f>
        <v>270776</v>
      </c>
      <c r="AT282" s="231" t="str">
        <f>VLOOKUP(AQ:AQ,[1]MICHELIN!$B:$O,4,0)</f>
        <v>Pilot Sport 5（並行）</v>
      </c>
      <c r="AU282" s="231" t="str">
        <f>VLOOKUP(AQ:AQ,[1]MICHELIN!$B:$O,5,0)</f>
        <v>275/35R19 100Y XL</v>
      </c>
      <c r="AV282" s="232" t="str">
        <f>VLOOKUP(AQ:AQ,[1]MICHELIN!$B:$O,6,0)</f>
        <v>275/35R19</v>
      </c>
      <c r="AW282" s="232" t="str">
        <f>VLOOKUP(AQ:AQ,[1]MICHELIN!$B:$O,7,0)</f>
        <v/>
      </c>
      <c r="AX282" s="233">
        <f>VLOOKUP(AQ:AQ,[1]MICHELIN!$B:$K,8,0)</f>
        <v>29437</v>
      </c>
      <c r="AY282" s="233">
        <f>VLOOKUP(AQ:AQ,[1]MICHELIN!$B:$K,9,0)</f>
        <v>16</v>
      </c>
      <c r="AZ282" s="233">
        <f>VLOOKUP(AQ:AQ,[1]MICHELIN!$B:$K,10,0)</f>
        <v>1</v>
      </c>
      <c r="BA282" s="233">
        <f>VLOOKUP(AQ:AQ,[1]MICHELIN!$B:$O,11,0)</f>
        <v>42480</v>
      </c>
      <c r="BB282" s="233">
        <f>VLOOKUP(AQ:AQ,[1]MICHELIN!$B:$O,12,0)</f>
        <v>37663.63636363636</v>
      </c>
      <c r="BC282" s="233">
        <f t="shared" si="180"/>
        <v>1050</v>
      </c>
      <c r="BD282" s="204" t="s">
        <v>3388</v>
      </c>
      <c r="BE282" s="192" t="s">
        <v>289</v>
      </c>
      <c r="BF282" s="133" t="str">
        <f>IFERROR(VLOOKUP(BE:BE,Q商品!B:E,4,0),"")</f>
        <v>Pilot Sport 5（パイロットスポーツ5） 275/35ZR19 100Y XL 22年製 サマータイヤ 最短当日発送</v>
      </c>
      <c r="BG282" s="133" t="str">
        <f>IFERROR(VLOOKUP(AQ:AQ,在庫!B:M,12,0),"")</f>
        <v>2022年製</v>
      </c>
      <c r="BH282" s="133">
        <f>IFERROR(VLOOKUP(AQ:AQ,在庫!B:L,10,0),"")</f>
        <v>1</v>
      </c>
      <c r="BI282" s="234">
        <f>VLOOKUP(AQ:AQ,[1]MICHELIN!$B:$AH,32,0)</f>
        <v>614215482</v>
      </c>
      <c r="BJ282" s="234">
        <f>VLOOKUP(AQ:AQ,[1]MICHELIN!$B:$AH,33,0)</f>
        <v>614215492</v>
      </c>
      <c r="BK282" s="191"/>
      <c r="BL282" s="191"/>
      <c r="BM282" s="191"/>
      <c r="BN282" s="191"/>
      <c r="BO282" s="191"/>
      <c r="BP282" s="191"/>
      <c r="BQ282" s="191"/>
      <c r="BR282" s="191"/>
      <c r="BS282" s="191"/>
      <c r="BT282" s="191"/>
      <c r="BU282" s="191"/>
      <c r="BV282" s="191"/>
      <c r="BW282" s="191"/>
      <c r="BX282" s="191"/>
    </row>
    <row r="283" spans="1:76" s="11" customFormat="1" ht="19.5" customHeight="1">
      <c r="A283" s="11">
        <f t="shared" si="171"/>
        <v>2</v>
      </c>
      <c r="B283" s="239">
        <f t="shared" si="172"/>
        <v>2753519158608</v>
      </c>
      <c r="C283" s="225">
        <f t="shared" si="173"/>
        <v>14</v>
      </c>
      <c r="D283" s="11" t="s">
        <v>4059</v>
      </c>
      <c r="E283" s="11" t="s">
        <v>933</v>
      </c>
      <c r="F283" s="158" t="s">
        <v>5960</v>
      </c>
      <c r="G283" s="132" t="str">
        <f t="shared" si="174"/>
        <v>19</v>
      </c>
      <c r="H283" s="225">
        <v>24</v>
      </c>
      <c r="I283" s="225">
        <f t="shared" si="175"/>
        <v>24</v>
      </c>
      <c r="J283" s="131"/>
      <c r="K283" s="132" t="s">
        <v>1751</v>
      </c>
      <c r="L283" s="324">
        <v>88</v>
      </c>
      <c r="M283" s="134" t="s">
        <v>1776</v>
      </c>
      <c r="N283" s="226" t="s">
        <v>2028</v>
      </c>
      <c r="O283" s="226" t="s">
        <v>1777</v>
      </c>
      <c r="P283" s="227">
        <v>42900</v>
      </c>
      <c r="Q283" s="228">
        <f t="shared" si="159"/>
        <v>38987.272727272721</v>
      </c>
      <c r="R283" s="143">
        <f t="shared" si="160"/>
        <v>0.1969174089446438</v>
      </c>
      <c r="S283" s="192">
        <v>1074475975</v>
      </c>
      <c r="T283" s="285" t="s">
        <v>7444</v>
      </c>
      <c r="U283" s="189">
        <f t="shared" si="184"/>
        <v>42900</v>
      </c>
      <c r="W283" s="229">
        <v>42900</v>
      </c>
      <c r="X283" s="135">
        <f t="shared" si="176"/>
        <v>31310</v>
      </c>
      <c r="Y283" s="230">
        <f t="shared" si="177"/>
        <v>38987.272727272721</v>
      </c>
      <c r="Z283" s="141">
        <f t="shared" si="178"/>
        <v>7.731934731934742E-2</v>
      </c>
      <c r="AA283" s="136">
        <f t="shared" si="179"/>
        <v>0.1969174089446438</v>
      </c>
      <c r="AB283" s="144" t="s">
        <v>14114</v>
      </c>
      <c r="AC283" s="144"/>
      <c r="AD283" s="184">
        <f t="shared" si="182"/>
        <v>42058</v>
      </c>
      <c r="AE283" s="182">
        <f t="shared" si="183"/>
        <v>46217</v>
      </c>
      <c r="AF283" s="128">
        <f t="shared" si="165"/>
        <v>4159.53</v>
      </c>
      <c r="AG283" s="129">
        <f t="shared" si="166"/>
        <v>842.52999999999975</v>
      </c>
      <c r="AH283" s="130">
        <f t="shared" si="167"/>
        <v>1.8229872124975652E-2</v>
      </c>
      <c r="AI283" s="137">
        <f t="shared" si="168"/>
        <v>3317</v>
      </c>
      <c r="AJ283" s="138">
        <f t="shared" si="169"/>
        <v>7.1770127875024348E-2</v>
      </c>
      <c r="AK283" s="138">
        <f t="shared" si="170"/>
        <v>0.17868753681966815</v>
      </c>
      <c r="AM283" s="11">
        <f t="shared" si="161"/>
        <v>37436.300000000003</v>
      </c>
      <c r="AN283" s="412">
        <f t="shared" si="162"/>
        <v>34020.272727272728</v>
      </c>
      <c r="AO283" s="412">
        <f t="shared" si="163"/>
        <v>2710.2727272727279</v>
      </c>
      <c r="AP283" s="413">
        <f t="shared" si="164"/>
        <v>7.9666402118522925E-2</v>
      </c>
      <c r="AQ283" s="192">
        <v>2753519158608</v>
      </c>
      <c r="AR283" s="192">
        <f>VLOOKUP(AQ:AQ,[1]MICHELIN!$B:$O,2,0)</f>
        <v>4985009708378</v>
      </c>
      <c r="AS283" s="192" t="str">
        <f>VLOOKUP(AQ:AQ,[1]MICHELIN!$B:$O,3,0)</f>
        <v>733590</v>
      </c>
      <c r="AT283" s="231" t="str">
        <f>VLOOKUP(AQ:AQ,[1]MICHELIN!$B:$O,4,0)</f>
        <v>Pilot Sport 5</v>
      </c>
      <c r="AU283" s="231" t="str">
        <f>VLOOKUP(AQ:AQ,[1]MICHELIN!$B:$O,5,0)</f>
        <v>275/35R19 100Y XL</v>
      </c>
      <c r="AV283" s="232" t="str">
        <f>VLOOKUP(AQ:AQ,[1]MICHELIN!$B:$O,6,0)</f>
        <v>275/35R19</v>
      </c>
      <c r="AW283" s="232">
        <f>VLOOKUP(AQ:AQ,[1]MICHELIN!$B:$O,7,0)</f>
        <v>72800</v>
      </c>
      <c r="AX283" s="233">
        <f>VLOOKUP(AQ:AQ,[1]MICHELIN!$B:$K,8,0)</f>
        <v>31310</v>
      </c>
      <c r="AY283" s="233">
        <f>VLOOKUP(AQ:AQ,[1]MICHELIN!$B:$K,9,0)</f>
        <v>14</v>
      </c>
      <c r="AZ283" s="233">
        <f>VLOOKUP(AQ:AQ,[1]MICHELIN!$B:$K,10,0)</f>
        <v>24</v>
      </c>
      <c r="BA283" s="233">
        <f>VLOOKUP(AQ:AQ,[1]MICHELIN!$B:$O,11,0)</f>
        <v>43290</v>
      </c>
      <c r="BB283" s="233">
        <f>VLOOKUP(AQ:AQ,[1]MICHELIN!$B:$O,12,0)</f>
        <v>38400</v>
      </c>
      <c r="BC283" s="233">
        <f t="shared" si="180"/>
        <v>1050</v>
      </c>
      <c r="BD283" s="204" t="s">
        <v>3387</v>
      </c>
      <c r="BE283" s="192" t="s">
        <v>426</v>
      </c>
      <c r="BF283" s="133" t="str">
        <f>IFERROR(VLOOKUP(BE:BE,Q商品!B:E,4,0),"")</f>
        <v>23年製 Pilot Sport 5（パイロットスポーツ5） 275/35ZR19 100Y XL サマータイヤ 最短当日発送</v>
      </c>
      <c r="BG283" s="133" t="str">
        <f>IFERROR(VLOOKUP(AQ:AQ,在庫!B:M,12,0),"")</f>
        <v>2023年製</v>
      </c>
      <c r="BH283" s="133">
        <f>IFERROR(VLOOKUP(AQ:AQ,在庫!B:L,10,0),"")</f>
        <v>3</v>
      </c>
      <c r="BI283" s="234">
        <f>VLOOKUP(AQ:AQ,[1]MICHELIN!$B:$AH,32,0)</f>
        <v>605763447</v>
      </c>
      <c r="BJ283" s="234">
        <f>VLOOKUP(AQ:AQ,[1]MICHELIN!$B:$AH,33,0)</f>
        <v>605763502</v>
      </c>
      <c r="BK283" s="191"/>
      <c r="BL283" s="191"/>
      <c r="BM283" s="191"/>
      <c r="BN283" s="191"/>
      <c r="BO283" s="191"/>
      <c r="BP283" s="191"/>
      <c r="BQ283" s="191"/>
      <c r="BR283" s="191"/>
      <c r="BS283" s="191"/>
      <c r="BT283" s="191"/>
      <c r="BU283" s="191"/>
      <c r="BV283" s="191"/>
      <c r="BW283" s="191"/>
      <c r="BX283" s="191"/>
    </row>
    <row r="284" spans="1:76" s="11" customFormat="1" ht="19.5" customHeight="1">
      <c r="A284" s="11">
        <f t="shared" si="171"/>
        <v>1</v>
      </c>
      <c r="B284" s="239">
        <f t="shared" si="172"/>
        <v>2255519158508</v>
      </c>
      <c r="C284" s="225">
        <f t="shared" si="173"/>
        <v>35</v>
      </c>
      <c r="D284" s="11" t="s">
        <v>4059</v>
      </c>
      <c r="E284" s="358" t="s">
        <v>4908</v>
      </c>
      <c r="F284" s="158" t="s">
        <v>5961</v>
      </c>
      <c r="G284" s="132" t="str">
        <f t="shared" si="174"/>
        <v>19</v>
      </c>
      <c r="H284" s="225">
        <v>26</v>
      </c>
      <c r="I284" s="225">
        <f t="shared" si="175"/>
        <v>26</v>
      </c>
      <c r="J284" s="131"/>
      <c r="K284" s="132" t="s">
        <v>1751</v>
      </c>
      <c r="L284" s="132">
        <v>89</v>
      </c>
      <c r="M284" s="134" t="s">
        <v>3422</v>
      </c>
      <c r="N284" s="226" t="s">
        <v>7678</v>
      </c>
      <c r="O284" s="226">
        <v>0</v>
      </c>
      <c r="P284" s="227">
        <v>26299</v>
      </c>
      <c r="Q284" s="228">
        <f t="shared" si="159"/>
        <v>23876.363636363636</v>
      </c>
      <c r="R284" s="143">
        <f t="shared" si="160"/>
        <v>0.18245507158087115</v>
      </c>
      <c r="S284" s="192">
        <v>1074475777</v>
      </c>
      <c r="T284" s="285" t="s">
        <v>6760</v>
      </c>
      <c r="U284" s="189">
        <f t="shared" si="184"/>
        <v>26299</v>
      </c>
      <c r="W284" s="229">
        <v>26299</v>
      </c>
      <c r="X284" s="135">
        <f t="shared" si="176"/>
        <v>19520</v>
      </c>
      <c r="Y284" s="230">
        <f t="shared" si="177"/>
        <v>23876.363636363636</v>
      </c>
      <c r="Z284" s="141">
        <f t="shared" si="178"/>
        <v>7.7303319517852298E-2</v>
      </c>
      <c r="AA284" s="136">
        <f t="shared" si="179"/>
        <v>0.18245507158087115</v>
      </c>
      <c r="AB284" s="144" t="s">
        <v>14114</v>
      </c>
      <c r="AC284" s="144"/>
      <c r="AD284" s="184">
        <f t="shared" si="182"/>
        <v>25783</v>
      </c>
      <c r="AE284" s="182">
        <f t="shared" si="183"/>
        <v>28332</v>
      </c>
      <c r="AF284" s="128">
        <f t="shared" si="165"/>
        <v>2549.88</v>
      </c>
      <c r="AG284" s="129">
        <f t="shared" si="166"/>
        <v>516.88000000000011</v>
      </c>
      <c r="AH284" s="130">
        <f t="shared" si="167"/>
        <v>1.824368205562615E-2</v>
      </c>
      <c r="AI284" s="137">
        <f t="shared" si="168"/>
        <v>2033</v>
      </c>
      <c r="AJ284" s="138">
        <f t="shared" si="169"/>
        <v>7.1756317944373857E-2</v>
      </c>
      <c r="AK284" s="138">
        <f t="shared" si="170"/>
        <v>0.164211389525245</v>
      </c>
      <c r="AM284" s="11">
        <f t="shared" si="161"/>
        <v>22949.8</v>
      </c>
      <c r="AN284" s="412">
        <f t="shared" si="162"/>
        <v>20831.63636363636</v>
      </c>
      <c r="AO284" s="412">
        <f t="shared" si="163"/>
        <v>1311.6363636363603</v>
      </c>
      <c r="AP284" s="413">
        <f t="shared" si="164"/>
        <v>6.2963674132001879E-2</v>
      </c>
      <c r="AQ284" s="192">
        <v>2255519158508</v>
      </c>
      <c r="AR284" s="192">
        <f>VLOOKUP(AQ:AQ,[1]MICHELIN!$B:$O,2,0)</f>
        <v>4985009690413</v>
      </c>
      <c r="AS284" s="192" t="str">
        <f>VLOOKUP(AQ:AQ,[1]MICHELIN!$B:$O,3,0)</f>
        <v>712790</v>
      </c>
      <c r="AT284" s="231" t="str">
        <f>VLOOKUP(AQ:AQ,[1]MICHELIN!$B:$O,4,0)</f>
        <v>Pilot Sport 4 SUV</v>
      </c>
      <c r="AU284" s="231" t="str">
        <f>VLOOKUP(AQ:AQ,[1]MICHELIN!$B:$O,5,0)</f>
        <v>225/55R19 99V（43掛）</v>
      </c>
      <c r="AV284" s="232" t="str">
        <f>VLOOKUP(AQ:AQ,[1]MICHELIN!$B:$O,6,0)</f>
        <v>225/55R19</v>
      </c>
      <c r="AW284" s="232">
        <f>VLOOKUP(AQ:AQ,[1]MICHELIN!$B:$O,7,0)</f>
        <v>47600</v>
      </c>
      <c r="AX284" s="233">
        <f>VLOOKUP(AQ:AQ,[1]MICHELIN!$B:$K,8,0)</f>
        <v>19520</v>
      </c>
      <c r="AY284" s="233">
        <f>VLOOKUP(AQ:AQ,[1]MICHELIN!$B:$K,9,0)</f>
        <v>35</v>
      </c>
      <c r="AZ284" s="233">
        <f>VLOOKUP(AQ:AQ,[1]MICHELIN!$B:$K,10,0)</f>
        <v>26</v>
      </c>
      <c r="BA284" s="233">
        <f>VLOOKUP(AQ:AQ,[1]MICHELIN!$B:$O,11,0)</f>
        <v>26600</v>
      </c>
      <c r="BB284" s="233">
        <f>VLOOKUP(AQ:AQ,[1]MICHELIN!$B:$O,12,0)</f>
        <v>23227.272727272724</v>
      </c>
      <c r="BC284" s="233">
        <f t="shared" si="180"/>
        <v>1050</v>
      </c>
      <c r="BD284" s="204" t="s">
        <v>3387</v>
      </c>
      <c r="BE284" s="192" t="s">
        <v>4649</v>
      </c>
      <c r="BF284" s="133" t="str">
        <f>IFERROR(VLOOKUP(BE:BE,Q商品!B:E,4,0),"")</f>
        <v>2023年製 Pilot Sport 4 SUV 225/55R19 99V サマータイヤ 最短当日発送</v>
      </c>
      <c r="BG284" s="133" t="str">
        <f>IFERROR(VLOOKUP(AQ:AQ,在庫!B:M,12,0),"")</f>
        <v>2023年製</v>
      </c>
      <c r="BH284" s="133">
        <f>IFERROR(VLOOKUP(AQ:AQ,在庫!B:L,10,0),"")</f>
        <v>4</v>
      </c>
      <c r="BI284" s="234">
        <f>VLOOKUP(AQ:AQ,[1]MICHELIN!$B:$AH,32,0)</f>
        <v>605763452</v>
      </c>
      <c r="BJ284" s="234">
        <f>VLOOKUP(AQ:AQ,[1]MICHELIN!$B:$AH,33,0)</f>
        <v>605763507</v>
      </c>
      <c r="BK284" s="191"/>
      <c r="BL284" s="191"/>
      <c r="BM284" s="191"/>
      <c r="BN284" s="191"/>
      <c r="BO284" s="191"/>
      <c r="BP284" s="191"/>
      <c r="BQ284" s="191"/>
      <c r="BR284" s="191"/>
      <c r="BS284" s="191"/>
      <c r="BT284" s="191"/>
      <c r="BU284" s="191"/>
      <c r="BV284" s="191"/>
      <c r="BW284" s="191"/>
      <c r="BX284" s="191"/>
    </row>
    <row r="285" spans="1:76" s="11" customFormat="1" ht="19.5" customHeight="1">
      <c r="A285" s="11">
        <f t="shared" si="171"/>
        <v>1</v>
      </c>
      <c r="B285" s="239">
        <f t="shared" si="172"/>
        <v>2853020158408</v>
      </c>
      <c r="C285" s="225">
        <f t="shared" si="173"/>
        <v>4</v>
      </c>
      <c r="D285" s="11" t="s">
        <v>4059</v>
      </c>
      <c r="E285" s="358" t="s">
        <v>1497</v>
      </c>
      <c r="F285" s="158" t="s">
        <v>7458</v>
      </c>
      <c r="G285" s="132" t="str">
        <f t="shared" si="174"/>
        <v>20</v>
      </c>
      <c r="H285" s="225">
        <v>0</v>
      </c>
      <c r="I285" s="225">
        <f t="shared" si="175"/>
        <v>0</v>
      </c>
      <c r="J285" s="131"/>
      <c r="K285" s="132" t="s">
        <v>1751</v>
      </c>
      <c r="L285" s="132">
        <v>90</v>
      </c>
      <c r="M285" s="134"/>
      <c r="N285" s="226"/>
      <c r="O285" s="226"/>
      <c r="P285" s="227"/>
      <c r="Q285" s="228">
        <f t="shared" ref="Q285:Q296" si="185">(P285-AY285)/1.1</f>
        <v>-3.6363636363636362</v>
      </c>
      <c r="R285" s="143">
        <f t="shared" ref="R285:R295" si="186">IFERROR((Q285-X285)/Q285,"")</f>
        <v>13044.25</v>
      </c>
      <c r="S285" s="192"/>
      <c r="T285" s="285"/>
      <c r="U285" s="189">
        <f t="shared" si="184"/>
        <v>0</v>
      </c>
      <c r="W285" s="229"/>
      <c r="X285" s="135">
        <f t="shared" si="176"/>
        <v>47430</v>
      </c>
      <c r="Y285" s="230">
        <f t="shared" si="177"/>
        <v>-3.6363636363636362</v>
      </c>
      <c r="Z285" s="141" t="str">
        <f t="shared" si="178"/>
        <v/>
      </c>
      <c r="AA285" s="136">
        <f t="shared" si="179"/>
        <v>13044.25</v>
      </c>
      <c r="AB285" s="144" t="s">
        <v>14049</v>
      </c>
      <c r="AC285" s="144"/>
      <c r="AD285" s="184">
        <f t="shared" si="182"/>
        <v>0</v>
      </c>
      <c r="AE285" s="182">
        <f t="shared" si="183"/>
        <v>0</v>
      </c>
      <c r="AF285" s="128">
        <f t="shared" si="165"/>
        <v>0</v>
      </c>
      <c r="AG285" s="129">
        <f t="shared" si="166"/>
        <v>0</v>
      </c>
      <c r="AH285" s="130" t="str">
        <f t="shared" si="167"/>
        <v/>
      </c>
      <c r="AI285" s="137">
        <f t="shared" si="168"/>
        <v>0</v>
      </c>
      <c r="AJ285" s="138" t="str">
        <f t="shared" si="169"/>
        <v/>
      </c>
      <c r="AK285" s="138" t="str">
        <f t="shared" si="170"/>
        <v/>
      </c>
      <c r="AM285" s="11">
        <f t="shared" si="161"/>
        <v>0</v>
      </c>
      <c r="AN285" s="412">
        <f t="shared" si="162"/>
        <v>-3.6363636363636362</v>
      </c>
      <c r="AO285" s="412">
        <f t="shared" si="163"/>
        <v>-47433.63636363636</v>
      </c>
      <c r="AP285" s="413">
        <f t="shared" si="164"/>
        <v>13044.25</v>
      </c>
      <c r="AQ285" s="192">
        <v>2853020158408</v>
      </c>
      <c r="AR285" s="192">
        <f>VLOOKUP(AQ:AQ,[1]MICHELIN!$B:$O,2,0)</f>
        <v>4985009689264</v>
      </c>
      <c r="AS285" s="192" t="str">
        <f>VLOOKUP(AQ:AQ,[1]MICHELIN!$B:$O,3,0)</f>
        <v>704240</v>
      </c>
      <c r="AT285" s="231" t="str">
        <f>VLOOKUP(AQ:AQ,[1]MICHELIN!$B:$O,4,0)</f>
        <v>Pilot Sport 4 S</v>
      </c>
      <c r="AU285" s="231" t="str">
        <f>VLOOKUP(AQ:AQ,[1]MICHELIN!$B:$O,5,0)</f>
        <v>285/30R20 99Y XL</v>
      </c>
      <c r="AV285" s="232" t="str">
        <f>VLOOKUP(AQ:AQ,[1]MICHELIN!$B:$O,6,0)</f>
        <v>285/30R20</v>
      </c>
      <c r="AW285" s="232">
        <f>VLOOKUP(AQ:AQ,[1]MICHELIN!$B:$O,7,0)</f>
        <v>110300</v>
      </c>
      <c r="AX285" s="233">
        <f>VLOOKUP(AQ:AQ,[1]MICHELIN!$B:$K,8,0)</f>
        <v>47430</v>
      </c>
      <c r="AY285" s="233">
        <f>VLOOKUP(AQ:AQ,[1]MICHELIN!$B:$K,9,0)</f>
        <v>4</v>
      </c>
      <c r="AZ285" s="233">
        <f>VLOOKUP(AQ:AQ,[1]MICHELIN!$B:$K,10,0)</f>
        <v>0</v>
      </c>
      <c r="BA285" s="233">
        <f>VLOOKUP(AQ:AQ,[1]MICHELIN!$B:$O,11,0)</f>
        <v>62480</v>
      </c>
      <c r="BB285" s="233">
        <f>VLOOKUP(AQ:AQ,[1]MICHELIN!$B:$O,12,0)</f>
        <v>55845.454545454544</v>
      </c>
      <c r="BC285" s="233">
        <f t="shared" si="180"/>
        <v>1050</v>
      </c>
      <c r="BD285" s="204" t="s">
        <v>3387</v>
      </c>
      <c r="BE285" s="192"/>
      <c r="BF285" s="133" t="str">
        <f>IFERROR(VLOOKUP(BE:BE,Q商品!B:E,4,0),"")</f>
        <v/>
      </c>
      <c r="BG285" s="133" t="str">
        <f>IFERROR(VLOOKUP(AQ:AQ,在庫!B:M,12,0),"")</f>
        <v/>
      </c>
      <c r="BH285" s="133" t="str">
        <f>IFERROR(VLOOKUP(AQ:AQ,在庫!B:L,10,0),"")</f>
        <v/>
      </c>
      <c r="BI285" s="234">
        <f>VLOOKUP(AQ:AQ,[1]MICHELIN!$B:$AH,32,0)</f>
        <v>605763422</v>
      </c>
      <c r="BJ285" s="234">
        <f>VLOOKUP(AQ:AQ,[1]MICHELIN!$B:$AH,33,0)</f>
        <v>605763477</v>
      </c>
      <c r="BK285" s="191"/>
      <c r="BL285" s="191"/>
      <c r="BM285" s="191"/>
      <c r="BN285" s="191"/>
      <c r="BO285" s="191"/>
      <c r="BP285" s="191"/>
      <c r="BQ285" s="191"/>
      <c r="BR285" s="191"/>
      <c r="BS285" s="191"/>
      <c r="BT285" s="191"/>
      <c r="BU285" s="191"/>
      <c r="BV285" s="191"/>
      <c r="BW285" s="191"/>
      <c r="BX285" s="191"/>
    </row>
    <row r="286" spans="1:76" s="11" customFormat="1" ht="19.5" customHeight="1">
      <c r="A286" s="11">
        <f t="shared" si="171"/>
        <v>1</v>
      </c>
      <c r="B286" s="239">
        <f t="shared" si="172"/>
        <v>2952522158401</v>
      </c>
      <c r="C286" s="225">
        <f t="shared" si="173"/>
        <v>0</v>
      </c>
      <c r="D286" s="11" t="s">
        <v>4059</v>
      </c>
      <c r="E286" s="358" t="s">
        <v>1618</v>
      </c>
      <c r="F286" s="158"/>
      <c r="G286" s="132" t="str">
        <f t="shared" si="174"/>
        <v>22</v>
      </c>
      <c r="H286" s="225">
        <v>0</v>
      </c>
      <c r="I286" s="225">
        <f t="shared" si="175"/>
        <v>0</v>
      </c>
      <c r="J286" s="131"/>
      <c r="K286" s="132" t="s">
        <v>1751</v>
      </c>
      <c r="L286" s="132">
        <v>91</v>
      </c>
      <c r="M286" s="134"/>
      <c r="N286" s="226"/>
      <c r="O286" s="226"/>
      <c r="P286" s="227"/>
      <c r="Q286" s="228">
        <f t="shared" si="185"/>
        <v>0</v>
      </c>
      <c r="R286" s="143" t="str">
        <f t="shared" si="186"/>
        <v/>
      </c>
      <c r="S286" s="192"/>
      <c r="T286" s="288"/>
      <c r="U286" s="189">
        <f t="shared" si="184"/>
        <v>0</v>
      </c>
      <c r="W286" s="229"/>
      <c r="X286" s="135">
        <f t="shared" si="176"/>
        <v>58460</v>
      </c>
      <c r="Y286" s="230">
        <f t="shared" si="177"/>
        <v>0</v>
      </c>
      <c r="Z286" s="141" t="str">
        <f t="shared" si="178"/>
        <v/>
      </c>
      <c r="AA286" s="136" t="str">
        <f t="shared" si="179"/>
        <v/>
      </c>
      <c r="AB286" s="309"/>
      <c r="AC286" s="144"/>
      <c r="AD286" s="184">
        <f t="shared" si="182"/>
        <v>0</v>
      </c>
      <c r="AE286" s="182">
        <f t="shared" si="183"/>
        <v>0</v>
      </c>
      <c r="AF286" s="128">
        <f t="shared" si="165"/>
        <v>0</v>
      </c>
      <c r="AG286" s="129">
        <f t="shared" si="166"/>
        <v>0</v>
      </c>
      <c r="AH286" s="130" t="str">
        <f t="shared" si="167"/>
        <v/>
      </c>
      <c r="AI286" s="137">
        <f t="shared" si="168"/>
        <v>0</v>
      </c>
      <c r="AJ286" s="138" t="str">
        <f t="shared" si="169"/>
        <v/>
      </c>
      <c r="AK286" s="138" t="str">
        <f t="shared" si="170"/>
        <v/>
      </c>
      <c r="AM286" s="11">
        <f t="shared" ref="AM286:AM294" si="187">AD286-AE286*0.1</f>
        <v>0</v>
      </c>
      <c r="AN286" s="412">
        <f t="shared" ref="AN286:AN294" si="188">(AM286-AY286)/1.1</f>
        <v>0</v>
      </c>
      <c r="AO286" s="412">
        <f t="shared" ref="AO286:AO294" si="189">AN286-X286</f>
        <v>-58460</v>
      </c>
      <c r="AP286" s="413" t="e">
        <f t="shared" ref="AP286:AP294" si="190">AO286/AN286</f>
        <v>#DIV/0!</v>
      </c>
      <c r="AQ286" s="192">
        <v>2952522158401</v>
      </c>
      <c r="AR286" s="192">
        <f>VLOOKUP(AQ:AQ,[1]MICHELIN!$B:$O,2,0)</f>
        <v>4985009689523</v>
      </c>
      <c r="AS286" s="192" t="str">
        <f>VLOOKUP(AQ:AQ,[1]MICHELIN!$B:$O,3,0)</f>
        <v>710710</v>
      </c>
      <c r="AT286" s="231" t="str">
        <f>VLOOKUP(AQ:AQ,[1]MICHELIN!$B:$O,4,0)</f>
        <v>Pilot Sport 4 S</v>
      </c>
      <c r="AU286" s="231" t="str">
        <f>VLOOKUP(AQ:AQ,[1]MICHELIN!$B:$O,5,0)</f>
        <v>295/25R22 97Y XL（在庫限り）</v>
      </c>
      <c r="AV286" s="232" t="str">
        <f>VLOOKUP(AQ:AQ,[1]MICHELIN!$B:$O,6,0)</f>
        <v>295/25R22</v>
      </c>
      <c r="AW286" s="232">
        <f>VLOOKUP(AQ:AQ,[1]MICHELIN!$B:$O,7,0)</f>
        <v>129900</v>
      </c>
      <c r="AX286" s="233">
        <f>VLOOKUP(AQ:AQ,[1]MICHELIN!$B:$K,8,0)</f>
        <v>58460</v>
      </c>
      <c r="AY286" s="233">
        <f>VLOOKUP(AQ:AQ,[1]MICHELIN!$B:$K,9,0)</f>
        <v>0</v>
      </c>
      <c r="AZ286" s="233">
        <f>VLOOKUP(AQ:AQ,[1]MICHELIN!$B:$K,10,0)</f>
        <v>0</v>
      </c>
      <c r="BA286" s="233">
        <f>VLOOKUP(AQ:AQ,[1]MICHELIN!$B:$O,11,0)</f>
        <v>52000</v>
      </c>
      <c r="BB286" s="233">
        <f>VLOOKUP(AQ:AQ,[1]MICHELIN!$B:$O,12,0)</f>
        <v>46318.181818181816</v>
      </c>
      <c r="BC286" s="233">
        <f t="shared" si="180"/>
        <v>1050</v>
      </c>
      <c r="BD286" s="204" t="s">
        <v>3387</v>
      </c>
      <c r="BE286" s="192"/>
      <c r="BF286" s="133" t="str">
        <f>IFERROR(VLOOKUP(BE:BE,Q商品!B:E,4,0),"")</f>
        <v/>
      </c>
      <c r="BG286" s="133" t="str">
        <f>IFERROR(VLOOKUP(AQ:AQ,在庫!B:M,12,0),"")</f>
        <v/>
      </c>
      <c r="BH286" s="133" t="str">
        <f>IFERROR(VLOOKUP(AQ:AQ,在庫!B:L,10,0),"")</f>
        <v/>
      </c>
      <c r="BI286" s="234" t="str">
        <f>VLOOKUP(AQ:AQ,[1]MICHELIN!$B:$AH,32,0)</f>
        <v/>
      </c>
      <c r="BJ286" s="234" t="str">
        <f>VLOOKUP(AQ:AQ,[1]MICHELIN!$B:$AH,33,0)</f>
        <v/>
      </c>
      <c r="BK286" s="191"/>
      <c r="BL286" s="191"/>
      <c r="BM286" s="191"/>
      <c r="BN286" s="443"/>
      <c r="BO286" s="191"/>
      <c r="BP286" s="191"/>
      <c r="BQ286" s="191"/>
      <c r="BR286" s="191"/>
      <c r="BS286" s="191"/>
      <c r="BT286" s="191"/>
      <c r="BU286" s="191"/>
      <c r="BV286" s="191"/>
      <c r="BW286" s="191"/>
      <c r="BX286" s="191"/>
    </row>
    <row r="287" spans="1:76" s="11" customFormat="1" ht="19.5" customHeight="1">
      <c r="A287" s="11">
        <f t="shared" si="171"/>
        <v>1</v>
      </c>
      <c r="B287" s="239">
        <f t="shared" si="172"/>
        <v>2355020158506</v>
      </c>
      <c r="C287" s="225">
        <f t="shared" si="173"/>
        <v>2</v>
      </c>
      <c r="D287" s="11" t="s">
        <v>4059</v>
      </c>
      <c r="E287" s="11" t="s">
        <v>4909</v>
      </c>
      <c r="F287" s="158" t="s">
        <v>5193</v>
      </c>
      <c r="G287" s="132" t="str">
        <f t="shared" si="174"/>
        <v>20</v>
      </c>
      <c r="H287" s="225">
        <v>10</v>
      </c>
      <c r="I287" s="225">
        <f t="shared" si="175"/>
        <v>10</v>
      </c>
      <c r="J287" s="131"/>
      <c r="K287" s="132" t="s">
        <v>1751</v>
      </c>
      <c r="L287" s="132">
        <v>92</v>
      </c>
      <c r="M287" s="134" t="s">
        <v>3422</v>
      </c>
      <c r="N287" s="226" t="s">
        <v>5969</v>
      </c>
      <c r="O287" s="226">
        <v>0</v>
      </c>
      <c r="P287" s="227">
        <v>31700</v>
      </c>
      <c r="Q287" s="228">
        <f t="shared" si="185"/>
        <v>28816.363636363632</v>
      </c>
      <c r="R287" s="143">
        <f t="shared" si="186"/>
        <v>0.13000820241024658</v>
      </c>
      <c r="S287" s="192">
        <v>1074475776</v>
      </c>
      <c r="T287" s="285" t="s">
        <v>6761</v>
      </c>
      <c r="U287" s="189">
        <f t="shared" si="184"/>
        <v>31700</v>
      </c>
      <c r="W287" s="229">
        <v>31700</v>
      </c>
      <c r="X287" s="135">
        <f t="shared" si="176"/>
        <v>25070</v>
      </c>
      <c r="Y287" s="230">
        <f t="shared" si="177"/>
        <v>28816.363636363632</v>
      </c>
      <c r="Z287" s="141">
        <f t="shared" si="178"/>
        <v>7.7318611987381658E-2</v>
      </c>
      <c r="AA287" s="136">
        <f t="shared" si="179"/>
        <v>0.13000820241024658</v>
      </c>
      <c r="AB287" s="144" t="s">
        <v>14114</v>
      </c>
      <c r="AC287" s="144"/>
      <c r="AD287" s="184">
        <f t="shared" si="182"/>
        <v>31078</v>
      </c>
      <c r="AE287" s="182">
        <f t="shared" si="183"/>
        <v>34151</v>
      </c>
      <c r="AF287" s="128">
        <f t="shared" ref="AF287:AF296" si="191">AE287*0.09</f>
        <v>3073.5899999999997</v>
      </c>
      <c r="AG287" s="129">
        <f t="shared" ref="AG287:AG296" si="192">AF287-AI287</f>
        <v>622.58999999999969</v>
      </c>
      <c r="AH287" s="130">
        <f t="shared" ref="AH287:AH296" si="193">IFERROR(AG287/AE287,"")</f>
        <v>1.823050569529442E-2</v>
      </c>
      <c r="AI287" s="137">
        <f t="shared" ref="AI287:AI296" si="194">AE287-U287</f>
        <v>2451</v>
      </c>
      <c r="AJ287" s="138">
        <f t="shared" ref="AJ287:AJ296" si="195">IFERROR(AI287/AE287,"")</f>
        <v>7.1769494304705569E-2</v>
      </c>
      <c r="AK287" s="138">
        <f t="shared" ref="AK287:AK296" si="196">IFERROR(AA287-AH287,"")</f>
        <v>0.11177769671495216</v>
      </c>
      <c r="AM287" s="11">
        <f t="shared" si="187"/>
        <v>27662.9</v>
      </c>
      <c r="AN287" s="412">
        <f t="shared" si="188"/>
        <v>25146.272727272728</v>
      </c>
      <c r="AO287" s="412">
        <f t="shared" si="189"/>
        <v>76.272727272727934</v>
      </c>
      <c r="AP287" s="413">
        <f t="shared" si="190"/>
        <v>3.0331623338358741E-3</v>
      </c>
      <c r="AQ287" s="192">
        <v>2355020158506</v>
      </c>
      <c r="AR287" s="192">
        <f>VLOOKUP(AQ:AQ,[1]MICHELIN!$B:$O,2,0)</f>
        <v>4985009690697</v>
      </c>
      <c r="AS287" s="192" t="str">
        <f>VLOOKUP(AQ:AQ,[1]MICHELIN!$B:$O,3,0)</f>
        <v>719410</v>
      </c>
      <c r="AT287" s="231" t="str">
        <f>VLOOKUP(AQ:AQ,[1]MICHELIN!$B:$O,4,0)</f>
        <v>Pilot Sport 4 SUV</v>
      </c>
      <c r="AU287" s="231" t="str">
        <f>VLOOKUP(AQ:AQ,[1]MICHELIN!$B:$O,5,0)</f>
        <v>235/50R20 104Y XL</v>
      </c>
      <c r="AV287" s="232" t="str">
        <f>VLOOKUP(AQ:AQ,[1]MICHELIN!$B:$O,6,0)</f>
        <v>235/50R20</v>
      </c>
      <c r="AW287" s="232">
        <f>VLOOKUP(AQ:AQ,[1]MICHELIN!$B:$O,7,0)</f>
        <v>58300</v>
      </c>
      <c r="AX287" s="233">
        <f>VLOOKUP(AQ:AQ,[1]MICHELIN!$B:$K,8,0)</f>
        <v>25070</v>
      </c>
      <c r="AY287" s="233">
        <f>VLOOKUP(AQ:AQ,[1]MICHELIN!$B:$K,9,0)</f>
        <v>2</v>
      </c>
      <c r="AZ287" s="233">
        <f>VLOOKUP(AQ:AQ,[1]MICHELIN!$B:$K,10,0)</f>
        <v>10</v>
      </c>
      <c r="BA287" s="233">
        <f>VLOOKUP(AQ:AQ,[1]MICHELIN!$B:$O,11,0)</f>
        <v>33800</v>
      </c>
      <c r="BB287" s="233">
        <f>VLOOKUP(AQ:AQ,[1]MICHELIN!$B:$O,12,0)</f>
        <v>29772.727272727272</v>
      </c>
      <c r="BC287" s="233">
        <f t="shared" si="180"/>
        <v>1049.9999999999964</v>
      </c>
      <c r="BD287" s="204" t="s">
        <v>3387</v>
      </c>
      <c r="BE287" s="192" t="s">
        <v>4648</v>
      </c>
      <c r="BF287" s="133" t="str">
        <f>IFERROR(VLOOKUP(BE:BE,Q商品!B:E,4,0),"")</f>
        <v>2023年製 Pilot Sport 4 SUV 235/50R20 104Y XL サマータイヤ 最短当日発送</v>
      </c>
      <c r="BG287" s="133" t="str">
        <f>IFERROR(VLOOKUP(AQ:AQ,在庫!B:M,12,0),"")</f>
        <v>2023年製</v>
      </c>
      <c r="BH287" s="133">
        <f>IFERROR(VLOOKUP(AQ:AQ,在庫!B:L,10,0),"")</f>
        <v>2</v>
      </c>
      <c r="BI287" s="234">
        <f>VLOOKUP(AQ:AQ,[1]MICHELIN!$B:$AH,32,0)</f>
        <v>605763453</v>
      </c>
      <c r="BJ287" s="234">
        <f>VLOOKUP(AQ:AQ,[1]MICHELIN!$B:$AH,33,0)</f>
        <v>605763508</v>
      </c>
      <c r="BK287" s="191"/>
      <c r="BL287" s="191"/>
      <c r="BM287" s="191"/>
      <c r="BN287" s="191"/>
      <c r="BO287" s="191"/>
      <c r="BP287" s="191"/>
      <c r="BQ287" s="191"/>
      <c r="BR287" s="191"/>
      <c r="BS287" s="191"/>
      <c r="BT287" s="191"/>
      <c r="BU287" s="191"/>
      <c r="BV287" s="191"/>
      <c r="BW287" s="191"/>
      <c r="BX287" s="191"/>
    </row>
    <row r="288" spans="1:76" s="11" customFormat="1" ht="19.5" customHeight="1">
      <c r="A288" s="11">
        <f t="shared" si="171"/>
        <v>1</v>
      </c>
      <c r="B288" s="239">
        <f t="shared" si="172"/>
        <v>2355519158512</v>
      </c>
      <c r="C288" s="225">
        <f t="shared" si="173"/>
        <v>0</v>
      </c>
      <c r="D288" s="11" t="s">
        <v>4059</v>
      </c>
      <c r="E288" s="358" t="s">
        <v>1545</v>
      </c>
      <c r="F288" s="158" t="s">
        <v>7459</v>
      </c>
      <c r="G288" s="132" t="str">
        <f t="shared" si="174"/>
        <v>19</v>
      </c>
      <c r="H288" s="225">
        <v>0</v>
      </c>
      <c r="I288" s="225">
        <f t="shared" si="175"/>
        <v>0</v>
      </c>
      <c r="J288" s="131"/>
      <c r="K288" s="132" t="s">
        <v>1751</v>
      </c>
      <c r="L288" s="132">
        <v>93</v>
      </c>
      <c r="M288" s="134"/>
      <c r="N288" s="226"/>
      <c r="O288" s="226"/>
      <c r="P288" s="227"/>
      <c r="Q288" s="228">
        <f t="shared" si="185"/>
        <v>0</v>
      </c>
      <c r="R288" s="143" t="str">
        <f t="shared" si="186"/>
        <v/>
      </c>
      <c r="S288" s="192"/>
      <c r="T288" s="288"/>
      <c r="U288" s="189">
        <f t="shared" si="184"/>
        <v>0</v>
      </c>
      <c r="W288" s="229"/>
      <c r="X288" s="135">
        <f t="shared" si="176"/>
        <v>15766</v>
      </c>
      <c r="Y288" s="230">
        <f t="shared" si="177"/>
        <v>0</v>
      </c>
      <c r="Z288" s="141" t="str">
        <f t="shared" si="178"/>
        <v/>
      </c>
      <c r="AA288" s="136" t="str">
        <f t="shared" si="179"/>
        <v/>
      </c>
      <c r="AB288" s="309"/>
      <c r="AC288" s="144"/>
      <c r="AD288" s="184">
        <f t="shared" si="182"/>
        <v>0</v>
      </c>
      <c r="AE288" s="182">
        <f t="shared" si="183"/>
        <v>0</v>
      </c>
      <c r="AF288" s="128">
        <f t="shared" si="191"/>
        <v>0</v>
      </c>
      <c r="AG288" s="129">
        <f t="shared" si="192"/>
        <v>0</v>
      </c>
      <c r="AH288" s="130" t="str">
        <f t="shared" si="193"/>
        <v/>
      </c>
      <c r="AI288" s="137">
        <f t="shared" si="194"/>
        <v>0</v>
      </c>
      <c r="AJ288" s="138" t="str">
        <f t="shared" si="195"/>
        <v/>
      </c>
      <c r="AK288" s="138" t="str">
        <f t="shared" si="196"/>
        <v/>
      </c>
      <c r="AM288" s="11">
        <f t="shared" si="187"/>
        <v>0</v>
      </c>
      <c r="AN288" s="412">
        <f t="shared" si="188"/>
        <v>0</v>
      </c>
      <c r="AO288" s="412">
        <f t="shared" si="189"/>
        <v>-15766</v>
      </c>
      <c r="AP288" s="413" t="e">
        <f t="shared" si="190"/>
        <v>#DIV/0!</v>
      </c>
      <c r="AQ288" s="192">
        <v>2355519158512</v>
      </c>
      <c r="AR288" s="192">
        <f>VLOOKUP(AQ:AQ,[1]MICHELIN!$B:$O,2,0)</f>
        <v>4985009690390</v>
      </c>
      <c r="AS288" s="192" t="str">
        <f>VLOOKUP(AQ:AQ,[1]MICHELIN!$B:$O,3,0)</f>
        <v/>
      </c>
      <c r="AT288" s="231" t="str">
        <f>VLOOKUP(AQ:AQ,[1]MICHELIN!$B:$O,4,0)</f>
        <v>Pilot Sport 4 SUV（並行）</v>
      </c>
      <c r="AU288" s="231" t="str">
        <f>VLOOKUP(AQ:AQ,[1]MICHELIN!$B:$O,5,0)</f>
        <v>235/55R19 105Y XL</v>
      </c>
      <c r="AV288" s="232" t="str">
        <f>VLOOKUP(AQ:AQ,[1]MICHELIN!$B:$O,6,0)</f>
        <v>235/55R19</v>
      </c>
      <c r="AW288" s="232" t="str">
        <f>VLOOKUP(AQ:AQ,[1]MICHELIN!$B:$O,7,0)</f>
        <v/>
      </c>
      <c r="AX288" s="233">
        <f>VLOOKUP(AQ:AQ,[1]MICHELIN!$B:$K,8,0)</f>
        <v>15766</v>
      </c>
      <c r="AY288" s="233">
        <f>VLOOKUP(AQ:AQ,[1]MICHELIN!$B:$K,9,0)</f>
        <v>0</v>
      </c>
      <c r="AZ288" s="233">
        <f>VLOOKUP(AQ:AQ,[1]MICHELIN!$B:$K,10,0)</f>
        <v>0</v>
      </c>
      <c r="BA288" s="233">
        <f>VLOOKUP(AQ:AQ,[1]MICHELIN!$B:$O,11,0)</f>
        <v>25400</v>
      </c>
      <c r="BB288" s="233">
        <f>VLOOKUP(AQ:AQ,[1]MICHELIN!$B:$O,12,0)</f>
        <v>22136.363636363636</v>
      </c>
      <c r="BC288" s="233">
        <f t="shared" si="180"/>
        <v>1050</v>
      </c>
      <c r="BD288" s="204" t="s">
        <v>3388</v>
      </c>
      <c r="BE288" s="192"/>
      <c r="BF288" s="133" t="str">
        <f>IFERROR(VLOOKUP(BE:BE,Q商品!B:E,4,0),"")</f>
        <v/>
      </c>
      <c r="BG288" s="133" t="str">
        <f>IFERROR(VLOOKUP(AQ:AQ,在庫!B:M,12,0),"")</f>
        <v/>
      </c>
      <c r="BH288" s="133" t="str">
        <f>IFERROR(VLOOKUP(AQ:AQ,在庫!B:L,10,0),"")</f>
        <v/>
      </c>
      <c r="BI288" s="234" t="str">
        <f>VLOOKUP(AQ:AQ,[1]MICHELIN!$B:$AH,32,0)</f>
        <v/>
      </c>
      <c r="BJ288" s="234" t="str">
        <f>VLOOKUP(AQ:AQ,[1]MICHELIN!$B:$AH,33,0)</f>
        <v/>
      </c>
      <c r="BK288" s="191"/>
      <c r="BL288" s="191"/>
      <c r="BM288" s="191"/>
      <c r="BN288" s="443"/>
      <c r="BO288" s="191"/>
      <c r="BP288" s="191"/>
      <c r="BQ288" s="191"/>
      <c r="BR288" s="191"/>
      <c r="BS288" s="191"/>
      <c r="BT288" s="191"/>
      <c r="BU288" s="191"/>
      <c r="BV288" s="191"/>
      <c r="BW288" s="191"/>
      <c r="BX288" s="191"/>
    </row>
    <row r="289" spans="1:77" s="11" customFormat="1" ht="19.5" customHeight="1">
      <c r="A289" s="11">
        <f t="shared" si="171"/>
        <v>1</v>
      </c>
      <c r="B289" s="239">
        <f t="shared" si="172"/>
        <v>2755519158527</v>
      </c>
      <c r="C289" s="225">
        <f t="shared" si="173"/>
        <v>0</v>
      </c>
      <c r="D289" s="11" t="s">
        <v>4059</v>
      </c>
      <c r="E289" s="358" t="s">
        <v>4960</v>
      </c>
      <c r="F289" s="158" t="s">
        <v>5970</v>
      </c>
      <c r="G289" s="132" t="str">
        <f t="shared" si="174"/>
        <v>19</v>
      </c>
      <c r="H289" s="225" t="s">
        <v>3170</v>
      </c>
      <c r="I289" s="225" t="str">
        <f t="shared" si="175"/>
        <v>該当なし</v>
      </c>
      <c r="J289" s="131"/>
      <c r="K289" s="132" t="s">
        <v>1751</v>
      </c>
      <c r="L289" s="132">
        <v>94</v>
      </c>
      <c r="M289" s="134"/>
      <c r="N289" s="226" t="s">
        <v>5971</v>
      </c>
      <c r="O289" s="226" t="s">
        <v>1954</v>
      </c>
      <c r="P289" s="227">
        <v>39880</v>
      </c>
      <c r="Q289" s="228">
        <f t="shared" si="185"/>
        <v>36254.545454545449</v>
      </c>
      <c r="R289" s="143">
        <f t="shared" si="186"/>
        <v>0.90307422266800397</v>
      </c>
      <c r="S289" s="192"/>
      <c r="T289" s="285"/>
      <c r="U289" s="189">
        <f t="shared" si="184"/>
        <v>39880</v>
      </c>
      <c r="W289" s="229">
        <v>39880</v>
      </c>
      <c r="X289" s="135">
        <f t="shared" si="176"/>
        <v>3514</v>
      </c>
      <c r="Y289" s="230">
        <f t="shared" si="177"/>
        <v>36254.545454545449</v>
      </c>
      <c r="Z289" s="141">
        <f t="shared" si="178"/>
        <v>0.10504115226337452</v>
      </c>
      <c r="AA289" s="136">
        <f t="shared" si="179"/>
        <v>0.90307422266800397</v>
      </c>
      <c r="AB289" s="144"/>
      <c r="AC289" s="144"/>
      <c r="AD289" s="184">
        <f t="shared" si="182"/>
        <v>39098</v>
      </c>
      <c r="AE289" s="182">
        <f t="shared" si="183"/>
        <v>42964</v>
      </c>
      <c r="AF289" s="128">
        <f t="shared" si="191"/>
        <v>3866.7599999999998</v>
      </c>
      <c r="AG289" s="129">
        <f t="shared" si="192"/>
        <v>782.75999999999976</v>
      </c>
      <c r="AH289" s="130">
        <f t="shared" si="193"/>
        <v>1.8218974024764915E-2</v>
      </c>
      <c r="AI289" s="137">
        <f t="shared" si="194"/>
        <v>3084</v>
      </c>
      <c r="AJ289" s="138">
        <f t="shared" si="195"/>
        <v>7.1781025975235085E-2</v>
      </c>
      <c r="AK289" s="138">
        <f t="shared" si="196"/>
        <v>0.88485524864323906</v>
      </c>
      <c r="AM289" s="11">
        <f t="shared" si="187"/>
        <v>34801.599999999999</v>
      </c>
      <c r="AN289" s="412">
        <f t="shared" si="188"/>
        <v>31637.818181818177</v>
      </c>
      <c r="AO289" s="412">
        <f t="shared" si="189"/>
        <v>28123.818181818177</v>
      </c>
      <c r="AP289" s="413">
        <f t="shared" si="190"/>
        <v>0.88893039400487328</v>
      </c>
      <c r="AQ289" s="192">
        <v>2755519158527</v>
      </c>
      <c r="AR289" s="192" t="str">
        <f>VLOOKUP(AQ:AQ,[1]MICHELIN!$B:$O,2,0)</f>
        <v/>
      </c>
      <c r="AS289" s="192" t="str">
        <f>VLOOKUP(AQ:AQ,[1]MICHELIN!$B:$O,3,0)</f>
        <v/>
      </c>
      <c r="AT289" s="231" t="str">
        <f>VLOOKUP(AQ:AQ,[1]MICHELIN!$B:$O,4,0)</f>
        <v>Pilot Sport 4 SUV（並行）</v>
      </c>
      <c r="AU289" s="231" t="str">
        <f>VLOOKUP(AQ:AQ,[1]MICHELIN!$B:$O,5,0)</f>
        <v>275/55R19 111W</v>
      </c>
      <c r="AV289" s="232" t="str">
        <f>VLOOKUP(AQ:AQ,[1]MICHELIN!$B:$O,6,0)</f>
        <v>275/55R19</v>
      </c>
      <c r="AW289" s="232" t="str">
        <f>VLOOKUP(AQ:AQ,[1]MICHELIN!$B:$O,7,0)</f>
        <v/>
      </c>
      <c r="AX289" s="233">
        <f>VLOOKUP(AQ:AQ,[1]MICHELIN!$B:$K,8,0)</f>
        <v>3514</v>
      </c>
      <c r="AY289" s="233">
        <f>VLOOKUP(AQ:AQ,[1]MICHELIN!$B:$K,9,0)</f>
        <v>0</v>
      </c>
      <c r="AZ289" s="233" t="str">
        <f>VLOOKUP(AQ:AQ,[1]MICHELIN!$B:$K,10,0)</f>
        <v>該当なし</v>
      </c>
      <c r="BA289" s="233">
        <f>VLOOKUP(AQ:AQ,[1]MICHELIN!$B:$O,11,0)</f>
        <v>0</v>
      </c>
      <c r="BB289" s="233">
        <f>VLOOKUP(AQ:AQ,[1]MICHELIN!$B:$O,12,0)</f>
        <v>-954.5454545454545</v>
      </c>
      <c r="BC289" s="233">
        <f t="shared" si="180"/>
        <v>1050</v>
      </c>
      <c r="BD289" s="204" t="s">
        <v>3388</v>
      </c>
      <c r="BE289" s="192"/>
      <c r="BF289" s="133" t="str">
        <f>IFERROR(VLOOKUP(BE:BE,Q商品!B:E,4,0),"")</f>
        <v/>
      </c>
      <c r="BG289" s="133" t="str">
        <f>IFERROR(VLOOKUP(AQ:AQ,在庫!B:M,12,0),"")</f>
        <v>2022年製</v>
      </c>
      <c r="BH289" s="133">
        <f>IFERROR(VLOOKUP(AQ:AQ,在庫!B:L,10,0),"")</f>
        <v>1</v>
      </c>
      <c r="BI289" s="234" t="str">
        <f>VLOOKUP(AQ:AQ,[1]MICHELIN!$B:$AH,32,0)</f>
        <v/>
      </c>
      <c r="BJ289" s="234" t="str">
        <f>VLOOKUP(AQ:AQ,[1]MICHELIN!$B:$AH,33,0)</f>
        <v/>
      </c>
      <c r="BK289" s="191"/>
      <c r="BL289" s="191"/>
      <c r="BM289" s="191"/>
      <c r="BN289" s="191"/>
      <c r="BO289" s="191"/>
      <c r="BP289" s="191"/>
      <c r="BQ289" s="191"/>
      <c r="BR289" s="191"/>
      <c r="BS289" s="191"/>
      <c r="BT289" s="191"/>
      <c r="BU289" s="191"/>
      <c r="BV289" s="191"/>
      <c r="BW289" s="191"/>
      <c r="BX289" s="191"/>
    </row>
    <row r="290" spans="1:77" s="11" customFormat="1" ht="19.5" customHeight="1">
      <c r="A290" s="11">
        <f t="shared" si="171"/>
        <v>1</v>
      </c>
      <c r="B290" s="239">
        <f t="shared" si="172"/>
        <v>2154017158600</v>
      </c>
      <c r="C290" s="225">
        <f t="shared" si="173"/>
        <v>34</v>
      </c>
      <c r="D290" s="11" t="s">
        <v>4059</v>
      </c>
      <c r="E290" s="11" t="s">
        <v>6293</v>
      </c>
      <c r="F290" s="158" t="s">
        <v>5962</v>
      </c>
      <c r="G290" s="132" t="str">
        <f t="shared" si="174"/>
        <v>17</v>
      </c>
      <c r="H290" s="225">
        <v>8</v>
      </c>
      <c r="I290" s="225">
        <f t="shared" si="175"/>
        <v>4</v>
      </c>
      <c r="J290" s="131"/>
      <c r="K290" s="132" t="s">
        <v>1751</v>
      </c>
      <c r="L290" s="132">
        <v>95</v>
      </c>
      <c r="M290" s="134" t="s">
        <v>1780</v>
      </c>
      <c r="N290" s="226" t="s">
        <v>14057</v>
      </c>
      <c r="O290" s="226" t="s">
        <v>1777</v>
      </c>
      <c r="P290" s="227">
        <v>23000</v>
      </c>
      <c r="Q290" s="228">
        <f t="shared" si="185"/>
        <v>20878.181818181816</v>
      </c>
      <c r="R290" s="143">
        <f t="shared" si="186"/>
        <v>0.11438648436819639</v>
      </c>
      <c r="S290" s="192"/>
      <c r="T290" s="285"/>
      <c r="U290" s="189">
        <f t="shared" si="184"/>
        <v>30900</v>
      </c>
      <c r="W290" s="229">
        <v>30900</v>
      </c>
      <c r="X290" s="135">
        <f t="shared" si="176"/>
        <v>18490</v>
      </c>
      <c r="Y290" s="230">
        <f t="shared" si="177"/>
        <v>28059.999999999996</v>
      </c>
      <c r="Z290" s="141">
        <f t="shared" si="178"/>
        <v>0.44739130434782615</v>
      </c>
      <c r="AA290" s="136">
        <f t="shared" si="179"/>
        <v>0.34105488239486803</v>
      </c>
      <c r="AB290" s="144" t="s">
        <v>14114</v>
      </c>
      <c r="AC290" s="144"/>
      <c r="AD290" s="184">
        <f t="shared" si="182"/>
        <v>30294</v>
      </c>
      <c r="AE290" s="182">
        <f t="shared" si="183"/>
        <v>33290</v>
      </c>
      <c r="AF290" s="128">
        <f t="shared" si="191"/>
        <v>2996.1</v>
      </c>
      <c r="AG290" s="129">
        <f t="shared" si="192"/>
        <v>606.09999999999991</v>
      </c>
      <c r="AH290" s="130">
        <f t="shared" si="193"/>
        <v>1.8206668669270048E-2</v>
      </c>
      <c r="AI290" s="137">
        <f t="shared" si="194"/>
        <v>2390</v>
      </c>
      <c r="AJ290" s="138">
        <f t="shared" si="195"/>
        <v>7.1793331330729945E-2</v>
      </c>
      <c r="AK290" s="138">
        <f t="shared" si="196"/>
        <v>0.32284821372559797</v>
      </c>
      <c r="AM290" s="11">
        <f t="shared" si="187"/>
        <v>26965</v>
      </c>
      <c r="AN290" s="412">
        <f t="shared" si="188"/>
        <v>24482.727272727272</v>
      </c>
      <c r="AO290" s="412">
        <f t="shared" si="189"/>
        <v>5992.7272727272721</v>
      </c>
      <c r="AP290" s="413">
        <f t="shared" si="190"/>
        <v>0.24477368088819573</v>
      </c>
      <c r="AQ290" s="192">
        <v>2154017158600</v>
      </c>
      <c r="AR290" s="192">
        <f>VLOOKUP(AQ:AQ,[1]MICHELIN!$B:$O,2,0)</f>
        <v>4985009708545</v>
      </c>
      <c r="AS290" s="192" t="str">
        <f>VLOOKUP(AQ:AQ,[1]MICHELIN!$B:$O,3,0)</f>
        <v>272776</v>
      </c>
      <c r="AT290" s="231" t="str">
        <f>VLOOKUP(AQ:AQ,[1]MICHELIN!$B:$O,4,0)</f>
        <v>Pilot Sport 5</v>
      </c>
      <c r="AU290" s="231" t="str">
        <f>VLOOKUP(AQ:AQ,[1]MICHELIN!$B:$O,5,0)</f>
        <v>215/40R17 87Y XL</v>
      </c>
      <c r="AV290" s="232" t="str">
        <f>VLOOKUP(AQ:AQ,[1]MICHELIN!$B:$O,6,0)</f>
        <v>215/40R17</v>
      </c>
      <c r="AW290" s="232">
        <f>VLOOKUP(AQ:AQ,[1]MICHELIN!$B:$O,7,0)</f>
        <v>43000</v>
      </c>
      <c r="AX290" s="233">
        <f>VLOOKUP(AQ:AQ,[1]MICHELIN!$B:$K,8,0)</f>
        <v>18490</v>
      </c>
      <c r="AY290" s="233">
        <f>VLOOKUP(AQ:AQ,[1]MICHELIN!$B:$K,9,0)</f>
        <v>34</v>
      </c>
      <c r="AZ290" s="233">
        <f>VLOOKUP(AQ:AQ,[1]MICHELIN!$B:$K,10,0)</f>
        <v>4</v>
      </c>
      <c r="BA290" s="233">
        <f>VLOOKUP(AQ:AQ,[1]MICHELIN!$B:$O,11,0)</f>
        <v>25780</v>
      </c>
      <c r="BB290" s="233">
        <f>VLOOKUP(AQ:AQ,[1]MICHELIN!$B:$O,12,0)</f>
        <v>22959.090909090908</v>
      </c>
      <c r="BC290" s="233">
        <f t="shared" si="180"/>
        <v>525</v>
      </c>
      <c r="BD290" s="204" t="s">
        <v>3387</v>
      </c>
      <c r="BE290" s="192"/>
      <c r="BF290" s="133" t="str">
        <f>IFERROR(VLOOKUP(BE:BE,Q商品!B:E,4,0),"")</f>
        <v/>
      </c>
      <c r="BG290" s="133" t="str">
        <f>IFERROR(VLOOKUP(AQ:AQ,在庫!B:M,12,0),"")</f>
        <v>2023年製</v>
      </c>
      <c r="BH290" s="133">
        <f>IFERROR(VLOOKUP(AQ:AQ,在庫!B:L,10,0),"")</f>
        <v>2</v>
      </c>
      <c r="BI290" s="234" t="str">
        <f>VLOOKUP(AQ:AQ,[1]MICHELIN!$B:$AH,32,0)</f>
        <v/>
      </c>
      <c r="BJ290" s="234" t="str">
        <f>VLOOKUP(AQ:AQ,[1]MICHELIN!$B:$AH,33,0)</f>
        <v/>
      </c>
      <c r="BK290" s="191"/>
      <c r="BL290" s="191"/>
      <c r="BM290" s="191"/>
      <c r="BN290" s="191"/>
      <c r="BO290" s="191"/>
      <c r="BP290" s="191"/>
      <c r="BQ290" s="191"/>
      <c r="BR290" s="191"/>
      <c r="BS290" s="191"/>
      <c r="BT290" s="191"/>
      <c r="BU290" s="191"/>
      <c r="BV290" s="191"/>
      <c r="BW290" s="191"/>
      <c r="BX290" s="191"/>
    </row>
    <row r="291" spans="1:77" s="11" customFormat="1" ht="19.5" customHeight="1">
      <c r="A291" s="237">
        <f t="shared" si="171"/>
        <v>1</v>
      </c>
      <c r="B291" s="249">
        <f t="shared" si="172"/>
        <v>2254018159658</v>
      </c>
      <c r="C291" s="225">
        <f t="shared" si="173"/>
        <v>276</v>
      </c>
      <c r="D291" s="11" t="s">
        <v>4059</v>
      </c>
      <c r="E291" s="11" t="s">
        <v>1546</v>
      </c>
      <c r="F291" s="158" t="s">
        <v>7180</v>
      </c>
      <c r="G291" s="132" t="str">
        <f t="shared" si="174"/>
        <v>18</v>
      </c>
      <c r="H291" s="225">
        <v>0</v>
      </c>
      <c r="I291" s="225">
        <f t="shared" si="175"/>
        <v>0</v>
      </c>
      <c r="J291" s="131"/>
      <c r="K291" s="132" t="s">
        <v>1751</v>
      </c>
      <c r="L291" s="132">
        <v>96</v>
      </c>
      <c r="M291" s="134" t="s">
        <v>5996</v>
      </c>
      <c r="N291" s="226" t="s">
        <v>7679</v>
      </c>
      <c r="O291" s="226">
        <v>0</v>
      </c>
      <c r="P291" s="227">
        <v>19680</v>
      </c>
      <c r="Q291" s="228">
        <f t="shared" si="185"/>
        <v>17640</v>
      </c>
      <c r="R291" s="143">
        <f t="shared" si="186"/>
        <v>0.20668934240362813</v>
      </c>
      <c r="S291" s="192" t="s">
        <v>7382</v>
      </c>
      <c r="T291" s="285" t="s">
        <v>7385</v>
      </c>
      <c r="U291" s="189">
        <f t="shared" si="184"/>
        <v>19680</v>
      </c>
      <c r="W291" s="229">
        <v>19680</v>
      </c>
      <c r="X291" s="135">
        <f t="shared" si="176"/>
        <v>13994</v>
      </c>
      <c r="Y291" s="230">
        <f t="shared" si="177"/>
        <v>17640</v>
      </c>
      <c r="Z291" s="141">
        <f t="shared" si="178"/>
        <v>7.733739837398379E-2</v>
      </c>
      <c r="AA291" s="136">
        <f t="shared" si="179"/>
        <v>0.20668934240362813</v>
      </c>
      <c r="AB291" s="309" t="s">
        <v>14050</v>
      </c>
      <c r="AC291" s="144"/>
      <c r="AD291" s="184">
        <f t="shared" si="182"/>
        <v>19294</v>
      </c>
      <c r="AE291" s="182">
        <f t="shared" si="183"/>
        <v>21202</v>
      </c>
      <c r="AF291" s="128">
        <f t="shared" si="191"/>
        <v>1908.1799999999998</v>
      </c>
      <c r="AG291" s="129">
        <f t="shared" si="192"/>
        <v>386.17999999999984</v>
      </c>
      <c r="AH291" s="130">
        <f t="shared" si="193"/>
        <v>1.821431940382982E-2</v>
      </c>
      <c r="AI291" s="137">
        <f t="shared" si="194"/>
        <v>1522</v>
      </c>
      <c r="AJ291" s="138">
        <f t="shared" si="195"/>
        <v>7.1785680596170173E-2</v>
      </c>
      <c r="AK291" s="138">
        <f t="shared" si="196"/>
        <v>0.18847502299979832</v>
      </c>
      <c r="AL291" s="11" t="s">
        <v>13397</v>
      </c>
      <c r="AM291" s="11">
        <f t="shared" si="187"/>
        <v>17173.8</v>
      </c>
      <c r="AN291" s="412">
        <f t="shared" si="188"/>
        <v>15361.636363636362</v>
      </c>
      <c r="AO291" s="412">
        <f t="shared" si="189"/>
        <v>1367.6363636363621</v>
      </c>
      <c r="AP291" s="413">
        <f t="shared" si="190"/>
        <v>8.9029341097657588E-2</v>
      </c>
      <c r="AQ291" s="192">
        <v>2254018159658</v>
      </c>
      <c r="AR291" s="192">
        <f>VLOOKUP(AQ:AQ,[1]MICHELIN!$B:$O,2,0)</f>
        <v>3528709222846</v>
      </c>
      <c r="AS291" s="192" t="str">
        <f>VLOOKUP(AQ:AQ,[1]MICHELIN!$B:$O,3,0)</f>
        <v>922284</v>
      </c>
      <c r="AT291" s="231" t="str">
        <f>VLOOKUP(AQ:AQ,[1]MICHELIN!$B:$O,4,0)</f>
        <v>Pilot Sport 5（並行）</v>
      </c>
      <c r="AU291" s="231" t="str">
        <f>VLOOKUP(AQ:AQ,[1]MICHELIN!$B:$O,5,0)</f>
        <v>225/40R18 92Y XL</v>
      </c>
      <c r="AV291" s="232" t="str">
        <f>VLOOKUP(AQ:AQ,[1]MICHELIN!$B:$O,6,0)</f>
        <v>225/40R18</v>
      </c>
      <c r="AW291" s="232" t="str">
        <f>VLOOKUP(AQ:AQ,[1]MICHELIN!$B:$O,7,0)</f>
        <v/>
      </c>
      <c r="AX291" s="233">
        <f>VLOOKUP(AQ:AQ,[1]MICHELIN!$B:$K,8,0)</f>
        <v>13994</v>
      </c>
      <c r="AY291" s="233">
        <f>VLOOKUP(AQ:AQ,[1]MICHELIN!$B:$K,9,0)</f>
        <v>276</v>
      </c>
      <c r="AZ291" s="233">
        <f>VLOOKUP(AQ:AQ,[1]MICHELIN!$B:$K,10,0)</f>
        <v>0</v>
      </c>
      <c r="BA291" s="233">
        <f>VLOOKUP(AQ:AQ,[1]MICHELIN!$B:$O,11,0)</f>
        <v>19400</v>
      </c>
      <c r="BB291" s="233">
        <f>VLOOKUP(AQ:AQ,[1]MICHELIN!$B:$O,12,0)</f>
        <v>17159.090909090908</v>
      </c>
      <c r="BC291" s="233">
        <f t="shared" si="180"/>
        <v>525</v>
      </c>
      <c r="BD291" s="204" t="s">
        <v>3388</v>
      </c>
      <c r="BE291" s="195" t="s">
        <v>7383</v>
      </c>
      <c r="BF291" s="133" t="str">
        <f>IFERROR(VLOOKUP(BE:BE,Q商品!B:E,4,0),"")</f>
        <v>23年製 Pilot Sport 5（パイロットスポーツ5） 225/40R18 92Y XL サマータイヤ 最短当日発送</v>
      </c>
      <c r="BG291" s="133" t="str">
        <f>IFERROR(VLOOKUP(AQ:AQ,在庫!B:M,12,0),"")</f>
        <v>2023年製</v>
      </c>
      <c r="BH291" s="133">
        <f>IFERROR(VLOOKUP(AQ:AQ,在庫!B:L,10,0),"")</f>
        <v>1</v>
      </c>
      <c r="BI291" s="234">
        <f>VLOOKUP(AQ:AQ,[1]MICHELIN!$B:$AH,32,0)</f>
        <v>614215473</v>
      </c>
      <c r="BJ291" s="234">
        <f>VLOOKUP(AQ:AQ,[1]MICHELIN!$B:$AH,33,0)</f>
        <v>614215483</v>
      </c>
      <c r="BK291" s="191"/>
      <c r="BL291" s="191"/>
      <c r="BM291" s="191"/>
      <c r="BN291" s="191"/>
      <c r="BO291" s="191"/>
      <c r="BP291" s="191"/>
      <c r="BQ291" s="191"/>
      <c r="BR291" s="191"/>
      <c r="BS291" s="191"/>
      <c r="BT291" s="191"/>
      <c r="BU291" s="191"/>
      <c r="BV291" s="191"/>
      <c r="BW291" s="191"/>
      <c r="BX291" s="191"/>
    </row>
    <row r="292" spans="1:77" s="11" customFormat="1" ht="19.5" customHeight="1">
      <c r="A292" s="11">
        <f t="shared" si="171"/>
        <v>1</v>
      </c>
      <c r="B292" s="239">
        <f t="shared" si="172"/>
        <v>2054018155502</v>
      </c>
      <c r="C292" s="225">
        <f t="shared" si="173"/>
        <v>28</v>
      </c>
      <c r="D292" s="11" t="s">
        <v>5180</v>
      </c>
      <c r="E292" s="358" t="s">
        <v>7685</v>
      </c>
      <c r="F292" s="158" t="s">
        <v>7687</v>
      </c>
      <c r="G292" s="132" t="str">
        <f t="shared" si="174"/>
        <v>18</v>
      </c>
      <c r="H292" s="225">
        <v>20</v>
      </c>
      <c r="I292" s="225">
        <f t="shared" si="175"/>
        <v>20</v>
      </c>
      <c r="J292" s="131"/>
      <c r="K292" s="132" t="s">
        <v>5187</v>
      </c>
      <c r="L292" s="132">
        <v>97</v>
      </c>
      <c r="M292" s="134" t="s">
        <v>1778</v>
      </c>
      <c r="N292" s="226" t="s">
        <v>13459</v>
      </c>
      <c r="O292" s="226" t="s">
        <v>1777</v>
      </c>
      <c r="P292" s="227">
        <v>30018</v>
      </c>
      <c r="Q292" s="228">
        <f t="shared" si="185"/>
        <v>27263.63636363636</v>
      </c>
      <c r="R292" s="143">
        <f t="shared" si="186"/>
        <v>0.22057352450816931</v>
      </c>
      <c r="S292" s="192">
        <v>1074476765</v>
      </c>
      <c r="T292" s="285" t="s">
        <v>13462</v>
      </c>
      <c r="U292" s="189">
        <f t="shared" si="184"/>
        <v>30018</v>
      </c>
      <c r="W292" s="229">
        <v>30018</v>
      </c>
      <c r="X292" s="135">
        <f t="shared" si="176"/>
        <v>21250</v>
      </c>
      <c r="Y292" s="230">
        <f t="shared" si="177"/>
        <v>27263.63636363636</v>
      </c>
      <c r="Z292" s="141">
        <f t="shared" si="178"/>
        <v>7.7320274501965436E-2</v>
      </c>
      <c r="AA292" s="136">
        <f t="shared" si="179"/>
        <v>0.22057352450816931</v>
      </c>
      <c r="AB292" s="144" t="s">
        <v>14114</v>
      </c>
      <c r="AC292" s="144"/>
      <c r="AD292" s="184">
        <f t="shared" si="182"/>
        <v>29429</v>
      </c>
      <c r="AE292" s="182">
        <f t="shared" si="183"/>
        <v>32339</v>
      </c>
      <c r="AF292" s="128">
        <f t="shared" si="191"/>
        <v>2910.5099999999998</v>
      </c>
      <c r="AG292" s="129">
        <f t="shared" si="192"/>
        <v>589.50999999999976</v>
      </c>
      <c r="AH292" s="130">
        <f t="shared" si="193"/>
        <v>1.8229073255202691E-2</v>
      </c>
      <c r="AI292" s="137">
        <f t="shared" si="194"/>
        <v>2321</v>
      </c>
      <c r="AJ292" s="138">
        <f t="shared" si="195"/>
        <v>7.1770926744797306E-2</v>
      </c>
      <c r="AK292" s="138">
        <f t="shared" si="196"/>
        <v>0.20234445125296663</v>
      </c>
      <c r="AM292" s="11">
        <f t="shared" si="187"/>
        <v>26195.1</v>
      </c>
      <c r="AN292" s="412">
        <f t="shared" si="188"/>
        <v>23788.272727272724</v>
      </c>
      <c r="AO292" s="412">
        <f t="shared" si="189"/>
        <v>2538.2727272727243</v>
      </c>
      <c r="AP292" s="413">
        <f t="shared" si="190"/>
        <v>0.10670269154778317</v>
      </c>
      <c r="AQ292" s="192">
        <v>2054018155502</v>
      </c>
      <c r="AR292" s="192">
        <f>VLOOKUP(AQ:AQ,[1]MICHELIN!$B:$O,2,0)</f>
        <v>4985009687178</v>
      </c>
      <c r="AS292" s="192" t="str">
        <f>VLOOKUP(AQ:AQ,[1]MICHELIN!$B:$O,3,0)</f>
        <v>508291</v>
      </c>
      <c r="AT292" s="231" t="str">
        <f>VLOOKUP(AQ:AQ,[1]MICHELIN!$B:$O,4,0)</f>
        <v>Pilot Sport 4</v>
      </c>
      <c r="AU292" s="231" t="str">
        <f>VLOOKUP(AQ:AQ,[1]MICHELIN!$B:$O,5,0)</f>
        <v>205/40R18 86Y XL（再販）</v>
      </c>
      <c r="AV292" s="232" t="str">
        <f>VLOOKUP(AQ:AQ,[1]MICHELIN!$B:$O,6,0)</f>
        <v>205/40R18</v>
      </c>
      <c r="AW292" s="232">
        <f>VLOOKUP(AQ:AQ,[1]MICHELIN!$B:$O,7,0)</f>
        <v>49400</v>
      </c>
      <c r="AX292" s="233">
        <f>VLOOKUP(AQ:AQ,[1]MICHELIN!$B:$K,8,0)</f>
        <v>21250</v>
      </c>
      <c r="AY292" s="233">
        <f>VLOOKUP(AQ:AQ,[1]MICHELIN!$B:$K,9,0)</f>
        <v>28</v>
      </c>
      <c r="AZ292" s="233">
        <f>VLOOKUP(AQ:AQ,[1]MICHELIN!$B:$K,10,0)</f>
        <v>20</v>
      </c>
      <c r="BA292" s="233">
        <f>VLOOKUP(AQ:AQ,[1]MICHELIN!$B:$O,11,0)</f>
        <v>29700</v>
      </c>
      <c r="BB292" s="233">
        <f>VLOOKUP(AQ:AQ,[1]MICHELIN!$B:$O,12,0)</f>
        <v>26522.727272727272</v>
      </c>
      <c r="BC292" s="233">
        <f t="shared" si="180"/>
        <v>525</v>
      </c>
      <c r="BD292" s="204" t="s">
        <v>3387</v>
      </c>
      <c r="BE292" s="192" t="s">
        <v>8250</v>
      </c>
      <c r="BF292" s="133" t="s">
        <v>13461</v>
      </c>
      <c r="BG292" s="133" t="str">
        <f>IFERROR(VLOOKUP(AQ:AQ,在庫!B:M,12,0),"")</f>
        <v>2023年製</v>
      </c>
      <c r="BH292" s="133">
        <f>IFERROR(VLOOKUP(AQ:AQ,在庫!B:L,10,0),"")</f>
        <v>2</v>
      </c>
      <c r="BI292" s="234" t="str">
        <f>VLOOKUP(AQ:AQ,[1]MICHELIN!$B:$AH,32,0)</f>
        <v/>
      </c>
      <c r="BJ292" s="234" t="str">
        <f>VLOOKUP(AQ:AQ,[1]MICHELIN!$B:$AH,33,0)</f>
        <v/>
      </c>
      <c r="BK292" s="191"/>
      <c r="BL292" s="191"/>
      <c r="BM292" s="191"/>
      <c r="BN292" s="191"/>
      <c r="BO292" s="191"/>
      <c r="BP292" s="191"/>
      <c r="BQ292" s="191"/>
      <c r="BR292" s="191"/>
      <c r="BS292" s="191"/>
      <c r="BT292" s="191"/>
      <c r="BU292" s="191"/>
      <c r="BV292" s="191"/>
      <c r="BW292" s="191"/>
      <c r="BX292" s="191"/>
    </row>
    <row r="293" spans="1:77" s="11" customFormat="1" ht="19.5" customHeight="1">
      <c r="A293" s="11">
        <f t="shared" si="171"/>
        <v>1</v>
      </c>
      <c r="B293" s="239">
        <f t="shared" si="172"/>
        <v>2553518159657</v>
      </c>
      <c r="C293" s="225">
        <f t="shared" si="173"/>
        <v>31</v>
      </c>
      <c r="D293" s="11" t="s">
        <v>4059</v>
      </c>
      <c r="E293" s="358" t="s">
        <v>7686</v>
      </c>
      <c r="F293" s="158" t="s">
        <v>5956</v>
      </c>
      <c r="G293" s="132" t="str">
        <f t="shared" si="174"/>
        <v>18</v>
      </c>
      <c r="H293" s="225">
        <v>1</v>
      </c>
      <c r="I293" s="225">
        <f t="shared" si="175"/>
        <v>1</v>
      </c>
      <c r="J293" s="131"/>
      <c r="K293" s="132" t="s">
        <v>5187</v>
      </c>
      <c r="L293" s="132"/>
      <c r="M293" s="134"/>
      <c r="N293" s="226"/>
      <c r="O293" s="226"/>
      <c r="P293" s="227"/>
      <c r="Q293" s="228">
        <f t="shared" si="185"/>
        <v>-28.18181818181818</v>
      </c>
      <c r="R293" s="143">
        <f t="shared" si="186"/>
        <v>804.78064516129041</v>
      </c>
      <c r="S293" s="192"/>
      <c r="T293" s="285"/>
      <c r="U293" s="189">
        <f t="shared" si="184"/>
        <v>0</v>
      </c>
      <c r="W293" s="229"/>
      <c r="X293" s="135">
        <f t="shared" si="176"/>
        <v>22652</v>
      </c>
      <c r="Y293" s="230">
        <f t="shared" si="177"/>
        <v>-28.18181818181818</v>
      </c>
      <c r="Z293" s="141" t="str">
        <f t="shared" si="178"/>
        <v/>
      </c>
      <c r="AA293" s="136">
        <f t="shared" si="179"/>
        <v>804.78064516129041</v>
      </c>
      <c r="AB293" s="144" t="s">
        <v>14049</v>
      </c>
      <c r="AC293" s="144"/>
      <c r="AD293" s="184">
        <f t="shared" si="182"/>
        <v>0</v>
      </c>
      <c r="AE293" s="182">
        <f t="shared" si="183"/>
        <v>0</v>
      </c>
      <c r="AF293" s="128">
        <f t="shared" si="191"/>
        <v>0</v>
      </c>
      <c r="AG293" s="129">
        <f t="shared" si="192"/>
        <v>0</v>
      </c>
      <c r="AH293" s="130" t="str">
        <f t="shared" si="193"/>
        <v/>
      </c>
      <c r="AI293" s="137">
        <f t="shared" si="194"/>
        <v>0</v>
      </c>
      <c r="AJ293" s="138" t="str">
        <f t="shared" si="195"/>
        <v/>
      </c>
      <c r="AK293" s="138" t="str">
        <f t="shared" si="196"/>
        <v/>
      </c>
      <c r="AM293" s="11">
        <f t="shared" si="187"/>
        <v>0</v>
      </c>
      <c r="AN293" s="412">
        <f t="shared" si="188"/>
        <v>-28.18181818181818</v>
      </c>
      <c r="AO293" s="412">
        <f t="shared" si="189"/>
        <v>-22680.18181818182</v>
      </c>
      <c r="AP293" s="413">
        <f t="shared" si="190"/>
        <v>804.78064516129041</v>
      </c>
      <c r="AQ293" s="192">
        <v>2553518159657</v>
      </c>
      <c r="AR293" s="192" t="str">
        <f>VLOOKUP(AQ:AQ,[1]MICHELIN!$B:$O,2,0)</f>
        <v/>
      </c>
      <c r="AS293" s="192" t="str">
        <f>VLOOKUP(AQ:AQ,[1]MICHELIN!$B:$O,3,0)</f>
        <v/>
      </c>
      <c r="AT293" s="231" t="str">
        <f>VLOOKUP(AQ:AQ,[1]MICHELIN!$B:$O,4,0)</f>
        <v>Pilot Sport 5（並行）</v>
      </c>
      <c r="AU293" s="231" t="str">
        <f>VLOOKUP(AQ:AQ,[1]MICHELIN!$B:$O,5,0)</f>
        <v>255/35R18 94Y XL</v>
      </c>
      <c r="AV293" s="232" t="str">
        <f>VLOOKUP(AQ:AQ,[1]MICHELIN!$B:$O,6,0)</f>
        <v>255/35R18</v>
      </c>
      <c r="AW293" s="232" t="str">
        <f>VLOOKUP(AQ:AQ,[1]MICHELIN!$B:$O,7,0)</f>
        <v/>
      </c>
      <c r="AX293" s="233">
        <f>VLOOKUP(AQ:AQ,[1]MICHELIN!$B:$K,8,0)</f>
        <v>22652</v>
      </c>
      <c r="AY293" s="233">
        <f>VLOOKUP(AQ:AQ,[1]MICHELIN!$B:$K,9,0)</f>
        <v>31</v>
      </c>
      <c r="AZ293" s="233">
        <f>VLOOKUP(AQ:AQ,[1]MICHELIN!$B:$K,10,0)</f>
        <v>1</v>
      </c>
      <c r="BA293" s="233">
        <f>VLOOKUP(AQ:AQ,[1]MICHELIN!$B:$O,11,0)</f>
        <v>32300</v>
      </c>
      <c r="BB293" s="233">
        <f>VLOOKUP(AQ:AQ,[1]MICHELIN!$B:$O,12,0)</f>
        <v>28409.090909090908</v>
      </c>
      <c r="BC293" s="233">
        <f t="shared" si="180"/>
        <v>1050</v>
      </c>
      <c r="BD293" s="204" t="s">
        <v>3388</v>
      </c>
      <c r="BE293" s="192"/>
      <c r="BF293" s="133" t="str">
        <f>IFERROR(VLOOKUP(BE:BE,Q商品!B:E,4,0),"")</f>
        <v/>
      </c>
      <c r="BG293" s="133" t="str">
        <f>IFERROR(VLOOKUP(AQ:AQ,在庫!B:M,12,0),"")</f>
        <v>2023年製</v>
      </c>
      <c r="BH293" s="133">
        <f>IFERROR(VLOOKUP(AQ:AQ,在庫!B:L,10,0),"")</f>
        <v>1</v>
      </c>
      <c r="BI293" s="234">
        <f>VLOOKUP(AQ:AQ,[1]MICHELIN!$B:$AH,32,0)</f>
        <v>0</v>
      </c>
      <c r="BJ293" s="234">
        <f>VLOOKUP(AQ:AQ,[1]MICHELIN!$B:$AH,33,0)</f>
        <v>0</v>
      </c>
      <c r="BK293" s="191"/>
      <c r="BL293" s="191"/>
      <c r="BM293" s="191"/>
      <c r="BN293" s="191"/>
      <c r="BO293" s="191"/>
      <c r="BP293" s="191"/>
      <c r="BQ293" s="191"/>
      <c r="BR293" s="191"/>
      <c r="BS293" s="191"/>
      <c r="BT293" s="191"/>
      <c r="BU293" s="191"/>
      <c r="BV293" s="191"/>
      <c r="BW293" s="191"/>
      <c r="BX293" s="191"/>
    </row>
    <row r="294" spans="1:77" s="11" customFormat="1" ht="19.5" customHeight="1">
      <c r="A294" s="11">
        <f t="shared" si="171"/>
        <v>1</v>
      </c>
      <c r="B294" s="239">
        <f t="shared" si="172"/>
        <v>2255017159250</v>
      </c>
      <c r="C294" s="225">
        <f t="shared" si="173"/>
        <v>0</v>
      </c>
      <c r="D294" s="11" t="s">
        <v>5180</v>
      </c>
      <c r="E294" s="11" t="s">
        <v>14128</v>
      </c>
      <c r="F294" s="158" t="s">
        <v>7111</v>
      </c>
      <c r="G294" s="132" t="str">
        <f t="shared" si="174"/>
        <v>17</v>
      </c>
      <c r="H294" s="225">
        <v>0</v>
      </c>
      <c r="I294" s="225">
        <f t="shared" si="175"/>
        <v>0</v>
      </c>
      <c r="J294" s="131"/>
      <c r="K294" s="132"/>
      <c r="L294" s="132"/>
      <c r="M294" s="134"/>
      <c r="N294" s="226"/>
      <c r="O294" s="226"/>
      <c r="P294" s="227"/>
      <c r="Q294" s="228">
        <f t="shared" si="185"/>
        <v>0</v>
      </c>
      <c r="R294" s="143" t="str">
        <f t="shared" si="186"/>
        <v/>
      </c>
      <c r="S294" s="192"/>
      <c r="T294" s="288"/>
      <c r="U294" s="189">
        <f t="shared" si="184"/>
        <v>0</v>
      </c>
      <c r="W294" s="229"/>
      <c r="X294" s="135">
        <f t="shared" si="176"/>
        <v>16560</v>
      </c>
      <c r="Y294" s="230">
        <f t="shared" si="177"/>
        <v>0</v>
      </c>
      <c r="Z294" s="141" t="str">
        <f t="shared" si="178"/>
        <v/>
      </c>
      <c r="AA294" s="136" t="str">
        <f t="shared" si="179"/>
        <v/>
      </c>
      <c r="AB294" s="309"/>
      <c r="AC294" s="144"/>
      <c r="AD294" s="184">
        <f t="shared" si="182"/>
        <v>0</v>
      </c>
      <c r="AE294" s="182">
        <f t="shared" si="183"/>
        <v>0</v>
      </c>
      <c r="AF294" s="128">
        <f t="shared" si="191"/>
        <v>0</v>
      </c>
      <c r="AG294" s="129">
        <f t="shared" si="192"/>
        <v>0</v>
      </c>
      <c r="AH294" s="130" t="str">
        <f t="shared" si="193"/>
        <v/>
      </c>
      <c r="AI294" s="137">
        <f t="shared" si="194"/>
        <v>0</v>
      </c>
      <c r="AJ294" s="138" t="str">
        <f t="shared" si="195"/>
        <v/>
      </c>
      <c r="AK294" s="138" t="str">
        <f t="shared" si="196"/>
        <v/>
      </c>
      <c r="AM294" s="11">
        <f t="shared" si="187"/>
        <v>0</v>
      </c>
      <c r="AN294" s="412">
        <f t="shared" si="188"/>
        <v>0</v>
      </c>
      <c r="AO294" s="412">
        <f t="shared" si="189"/>
        <v>-16560</v>
      </c>
      <c r="AP294" s="413" t="e">
        <f t="shared" si="190"/>
        <v>#DIV/0!</v>
      </c>
      <c r="AQ294" s="192">
        <v>2255017159250</v>
      </c>
      <c r="AR294" s="192">
        <f>VLOOKUP(AQ:AQ,[1]MICHELIN!$B:$O,2,0)</f>
        <v>4985009705698</v>
      </c>
      <c r="AS294" s="192" t="str">
        <f>VLOOKUP(AQ:AQ,[1]MICHELIN!$B:$O,3,0)</f>
        <v>739750</v>
      </c>
      <c r="AT294" s="231" t="str">
        <f>VLOOKUP(AQ:AQ,[1]MICHELIN!$B:$O,4,0)</f>
        <v>PRIMACY 4+</v>
      </c>
      <c r="AU294" s="231" t="str">
        <f>VLOOKUP(AQ:AQ,[1]MICHELIN!$B:$O,5,0)</f>
        <v>225/50R17 98Y XL（在庫限り）</v>
      </c>
      <c r="AV294" s="232" t="str">
        <f>VLOOKUP(AQ:AQ,[1]MICHELIN!$B:$O,6,0)</f>
        <v>225/50R17</v>
      </c>
      <c r="AW294" s="232">
        <f>VLOOKUP(AQ:AQ,[1]MICHELIN!$B:$O,7,0)</f>
        <v>38500</v>
      </c>
      <c r="AX294" s="233">
        <f>VLOOKUP(AQ:AQ,[1]MICHELIN!$B:$K,8,0)</f>
        <v>16560</v>
      </c>
      <c r="AY294" s="233">
        <f>VLOOKUP(AQ:AQ,[1]MICHELIN!$B:$K,9,0)</f>
        <v>0</v>
      </c>
      <c r="AZ294" s="233">
        <f>VLOOKUP(AQ:AQ,[1]MICHELIN!$B:$K,10,0)</f>
        <v>0</v>
      </c>
      <c r="BA294" s="233">
        <f>VLOOKUP(AQ:AQ,[1]MICHELIN!$B:$O,11,0)</f>
        <v>21480</v>
      </c>
      <c r="BB294" s="233">
        <f>VLOOKUP(AQ:AQ,[1]MICHELIN!$B:$O,12,0)</f>
        <v>18572.727272727272</v>
      </c>
      <c r="BC294" s="233">
        <f t="shared" si="180"/>
        <v>1050</v>
      </c>
      <c r="BD294" s="204" t="s">
        <v>3387</v>
      </c>
      <c r="BE294" s="192" t="s">
        <v>14129</v>
      </c>
      <c r="BF294" s="133" t="str">
        <f>IFERROR(VLOOKUP(BE:BE,Q商品!B:E,4,0),"")</f>
        <v/>
      </c>
      <c r="BG294" s="133" t="str">
        <f>IFERROR(VLOOKUP(AQ:AQ,在庫!B:M,12,0),"")</f>
        <v/>
      </c>
      <c r="BH294" s="133" t="str">
        <f>IFERROR(VLOOKUP(AQ:AQ,在庫!B:L,10,0),"")</f>
        <v/>
      </c>
      <c r="BI294" s="234">
        <f>VLOOKUP(AQ:AQ,[1]MICHELIN!$B:$AH,32,0)</f>
        <v>605880330</v>
      </c>
      <c r="BJ294" s="234">
        <f>VLOOKUP(AQ:AQ,[1]MICHELIN!$B:$AH,33,0)</f>
        <v>605880385</v>
      </c>
      <c r="BK294" s="191"/>
      <c r="BL294" s="191"/>
      <c r="BM294" s="191"/>
      <c r="BN294" s="191"/>
      <c r="BO294" s="191"/>
      <c r="BP294" s="191"/>
      <c r="BQ294" s="191"/>
      <c r="BR294" s="191"/>
      <c r="BS294" s="191"/>
      <c r="BT294" s="191"/>
      <c r="BU294" s="191"/>
      <c r="BV294" s="191"/>
      <c r="BW294" s="191"/>
      <c r="BX294" s="191"/>
    </row>
    <row r="295" spans="1:77" s="11" customFormat="1" ht="19.5" customHeight="1">
      <c r="A295" s="11">
        <f t="shared" si="171"/>
        <v>1</v>
      </c>
      <c r="B295" s="437">
        <f t="shared" si="172"/>
        <v>2154518159250</v>
      </c>
      <c r="C295" s="225">
        <f t="shared" si="173"/>
        <v>0</v>
      </c>
      <c r="D295" s="11" t="s">
        <v>5180</v>
      </c>
      <c r="E295" s="358" t="s">
        <v>13434</v>
      </c>
      <c r="F295" s="303" t="s">
        <v>7132</v>
      </c>
      <c r="G295" s="132" t="str">
        <f t="shared" si="174"/>
        <v>18</v>
      </c>
      <c r="H295" s="225">
        <v>8</v>
      </c>
      <c r="I295" s="225">
        <f t="shared" si="175"/>
        <v>8</v>
      </c>
      <c r="J295" s="131"/>
      <c r="K295" s="132"/>
      <c r="L295" s="132"/>
      <c r="M295" s="134"/>
      <c r="N295" s="226"/>
      <c r="O295" s="226"/>
      <c r="P295" s="227"/>
      <c r="Q295" s="228">
        <f t="shared" si="185"/>
        <v>0</v>
      </c>
      <c r="R295" s="143" t="str">
        <f t="shared" si="186"/>
        <v/>
      </c>
      <c r="S295" s="192"/>
      <c r="T295" s="288" t="s">
        <v>13433</v>
      </c>
      <c r="U295" s="189">
        <f t="shared" si="184"/>
        <v>0</v>
      </c>
      <c r="W295" s="229"/>
      <c r="X295" s="135">
        <f t="shared" si="176"/>
        <v>16770</v>
      </c>
      <c r="Y295" s="230">
        <f t="shared" si="177"/>
        <v>0</v>
      </c>
      <c r="Z295" s="141" t="str">
        <f t="shared" si="178"/>
        <v/>
      </c>
      <c r="AA295" s="136" t="str">
        <f t="shared" si="179"/>
        <v/>
      </c>
      <c r="AB295" s="144" t="s">
        <v>14114</v>
      </c>
      <c r="AC295" s="144"/>
      <c r="AD295" s="184">
        <f t="shared" si="182"/>
        <v>0</v>
      </c>
      <c r="AE295" s="182">
        <f t="shared" si="183"/>
        <v>0</v>
      </c>
      <c r="AF295" s="128">
        <f t="shared" si="191"/>
        <v>0</v>
      </c>
      <c r="AG295" s="129">
        <f t="shared" si="192"/>
        <v>0</v>
      </c>
      <c r="AH295" s="130" t="str">
        <f t="shared" si="193"/>
        <v/>
      </c>
      <c r="AI295" s="137">
        <f t="shared" si="194"/>
        <v>0</v>
      </c>
      <c r="AJ295" s="138" t="str">
        <f t="shared" si="195"/>
        <v/>
      </c>
      <c r="AK295" s="138" t="str">
        <f t="shared" si="196"/>
        <v/>
      </c>
      <c r="AN295" s="412"/>
      <c r="AO295" s="412"/>
      <c r="AP295" s="413"/>
      <c r="AQ295" s="424">
        <v>2154518159250</v>
      </c>
      <c r="AR295" s="192">
        <f>VLOOKUP(AQ:AQ,[1]MICHELIN!$B:$O,2,0)</f>
        <v>4985009705452</v>
      </c>
      <c r="AS295" s="192" t="str">
        <f>VLOOKUP(AQ:AQ,[1]MICHELIN!$B:$O,3,0)</f>
        <v>568706</v>
      </c>
      <c r="AT295" s="231" t="str">
        <f>VLOOKUP(AQ:AQ,[1]MICHELIN!$B:$O,4,0)</f>
        <v>PRIMACY 4+</v>
      </c>
      <c r="AU295" s="231" t="str">
        <f>VLOOKUP(AQ:AQ,[1]MICHELIN!$B:$O,5,0)</f>
        <v>215/45R18 93W XL</v>
      </c>
      <c r="AV295" s="232" t="str">
        <f>VLOOKUP(AQ:AQ,[1]MICHELIN!$B:$O,6,0)</f>
        <v>215/45R18</v>
      </c>
      <c r="AW295" s="232">
        <f>VLOOKUP(AQ:AQ,[1]MICHELIN!$B:$O,7,0)</f>
        <v>39000</v>
      </c>
      <c r="AX295" s="233">
        <f>VLOOKUP(AQ:AQ,[1]MICHELIN!$B:$K,8,0)</f>
        <v>16770</v>
      </c>
      <c r="AY295" s="233">
        <f>VLOOKUP(AQ:AQ,[1]MICHELIN!$B:$K,9,0)</f>
        <v>0</v>
      </c>
      <c r="AZ295" s="233">
        <f>VLOOKUP(AQ:AQ,[1]MICHELIN!$B:$K,10,0)</f>
        <v>8</v>
      </c>
      <c r="BA295" s="233">
        <f>VLOOKUP(AQ:AQ,[1]MICHELIN!$B:$O,11,0)</f>
        <v>0</v>
      </c>
      <c r="BB295" s="233">
        <f>VLOOKUP(AQ:AQ,[1]MICHELIN!$B:$O,12,0)</f>
        <v>-954.5454545454545</v>
      </c>
      <c r="BC295" s="233">
        <f t="shared" si="180"/>
        <v>1050</v>
      </c>
      <c r="BD295" s="204" t="s">
        <v>3387</v>
      </c>
      <c r="BE295" s="204"/>
      <c r="BF295" s="133"/>
      <c r="BG295" s="133" t="str">
        <f>IFERROR(VLOOKUP(AQ:AQ,在庫!B:M,12,0),"")</f>
        <v>2023年製</v>
      </c>
      <c r="BH295" s="133">
        <f>IFERROR(VLOOKUP(AQ:AQ,在庫!B:L,10,0),"")</f>
        <v>1</v>
      </c>
      <c r="BI295" s="234" t="str">
        <f>VLOOKUP(AQ:AQ,[1]MICHELIN!$B:$AH,32,0)</f>
        <v/>
      </c>
      <c r="BJ295" s="234" t="str">
        <f>VLOOKUP(AQ:AQ,[1]MICHELIN!$B:$AH,33,0)</f>
        <v/>
      </c>
      <c r="BK295" s="191"/>
      <c r="BL295" s="191"/>
      <c r="BM295" s="191"/>
      <c r="BN295" s="191"/>
      <c r="BO295" s="191"/>
      <c r="BP295" s="191"/>
      <c r="BQ295" s="191"/>
      <c r="BR295" s="191"/>
      <c r="BS295" s="191"/>
      <c r="BT295" s="191"/>
      <c r="BU295" s="191"/>
      <c r="BV295" s="191"/>
      <c r="BW295" s="191"/>
      <c r="BX295" s="191"/>
    </row>
    <row r="296" spans="1:77" s="11" customFormat="1" ht="19.5" customHeight="1">
      <c r="A296" s="11">
        <f t="shared" si="171"/>
        <v>1</v>
      </c>
      <c r="B296" s="239">
        <f t="shared" si="172"/>
        <v>2256016159265</v>
      </c>
      <c r="C296" s="225">
        <f t="shared" si="173"/>
        <v>0</v>
      </c>
      <c r="D296" s="11" t="s">
        <v>5180</v>
      </c>
      <c r="E296" s="11" t="s">
        <v>13454</v>
      </c>
      <c r="F296" s="158" t="s">
        <v>7848</v>
      </c>
      <c r="G296" s="132" t="str">
        <f t="shared" si="174"/>
        <v>16</v>
      </c>
      <c r="H296" s="225">
        <v>8</v>
      </c>
      <c r="I296" s="225">
        <f t="shared" si="175"/>
        <v>8</v>
      </c>
      <c r="J296" s="131"/>
      <c r="K296" s="132"/>
      <c r="L296" s="132"/>
      <c r="M296" s="134"/>
      <c r="N296" s="226"/>
      <c r="O296" s="226"/>
      <c r="P296" s="227"/>
      <c r="Q296" s="228">
        <f t="shared" si="185"/>
        <v>0</v>
      </c>
      <c r="R296" s="143"/>
      <c r="S296" s="192"/>
      <c r="T296" s="288"/>
      <c r="U296" s="189">
        <f t="shared" si="184"/>
        <v>0</v>
      </c>
      <c r="W296" s="229"/>
      <c r="X296" s="135">
        <f t="shared" si="176"/>
        <v>12990</v>
      </c>
      <c r="Y296" s="230">
        <f t="shared" si="177"/>
        <v>0</v>
      </c>
      <c r="Z296" s="141" t="str">
        <f t="shared" si="178"/>
        <v/>
      </c>
      <c r="AA296" s="136" t="str">
        <f t="shared" si="179"/>
        <v/>
      </c>
      <c r="AB296" s="144" t="s">
        <v>6002</v>
      </c>
      <c r="AC296" s="144"/>
      <c r="AD296" s="184">
        <f t="shared" si="182"/>
        <v>0</v>
      </c>
      <c r="AE296" s="182">
        <f t="shared" si="183"/>
        <v>0</v>
      </c>
      <c r="AF296" s="128">
        <f t="shared" si="191"/>
        <v>0</v>
      </c>
      <c r="AG296" s="129">
        <f t="shared" si="192"/>
        <v>0</v>
      </c>
      <c r="AH296" s="130" t="str">
        <f t="shared" si="193"/>
        <v/>
      </c>
      <c r="AI296" s="137">
        <f t="shared" si="194"/>
        <v>0</v>
      </c>
      <c r="AJ296" s="138" t="str">
        <f t="shared" si="195"/>
        <v/>
      </c>
      <c r="AK296" s="138" t="str">
        <f t="shared" si="196"/>
        <v/>
      </c>
      <c r="AM296" s="11">
        <f>AD296-AE296*0.1</f>
        <v>0</v>
      </c>
      <c r="AN296" s="412">
        <f>(AM296-AY296)/1.1</f>
        <v>0</v>
      </c>
      <c r="AO296" s="412">
        <f>AN296-X296</f>
        <v>-12990</v>
      </c>
      <c r="AP296" s="413" t="e">
        <f>AO296/AN296</f>
        <v>#DIV/0!</v>
      </c>
      <c r="AQ296" s="192">
        <v>2256016159265</v>
      </c>
      <c r="AR296" s="192">
        <f>VLOOKUP(AQ:AQ,[1]MICHELIN!$B:$O,2,0)</f>
        <v>4985009705230</v>
      </c>
      <c r="AS296" s="192" t="str">
        <f>VLOOKUP(AQ:AQ,[1]MICHELIN!$B:$O,3,0)</f>
        <v>377194</v>
      </c>
      <c r="AT296" s="231" t="str">
        <f>VLOOKUP(AQ:AQ,[1]MICHELIN!$B:$O,4,0)</f>
        <v>PRIMACY 4+</v>
      </c>
      <c r="AU296" s="231" t="str">
        <f>VLOOKUP(AQ:AQ,[1]MICHELIN!$B:$O,5,0)</f>
        <v>225/60R16 102W XL</v>
      </c>
      <c r="AV296" s="232" t="str">
        <f>VLOOKUP(AQ:AQ,[1]MICHELIN!$B:$O,6,0)</f>
        <v>225/60R16</v>
      </c>
      <c r="AW296" s="232">
        <f>VLOOKUP(AQ:AQ,[1]MICHELIN!$B:$O,7,0)</f>
        <v>30200</v>
      </c>
      <c r="AX296" s="233">
        <f>VLOOKUP(AQ:AQ,[1]MICHELIN!$B:$K,8,0)</f>
        <v>12990</v>
      </c>
      <c r="AY296" s="233">
        <f>VLOOKUP(AQ:AQ,[1]MICHELIN!$B:$K,9,0)</f>
        <v>0</v>
      </c>
      <c r="AZ296" s="233">
        <f>VLOOKUP(AQ:AQ,[1]MICHELIN!$B:$K,10,0)</f>
        <v>8</v>
      </c>
      <c r="BA296" s="233">
        <f>VLOOKUP(AQ:AQ,[1]MICHELIN!$B:$O,11,0)</f>
        <v>0</v>
      </c>
      <c r="BB296" s="233">
        <f>VLOOKUP(AQ:AQ,[1]MICHELIN!$B:$O,12,0)</f>
        <v>-954.5454545454545</v>
      </c>
      <c r="BC296" s="233">
        <f t="shared" si="180"/>
        <v>1050</v>
      </c>
      <c r="BD296" s="204" t="s">
        <v>3387</v>
      </c>
      <c r="BE296" s="192"/>
      <c r="BF296" s="133" t="str">
        <f>IFERROR(VLOOKUP(BE:BE,Q商品!B:E,4,0),"")</f>
        <v/>
      </c>
      <c r="BG296" s="133" t="str">
        <f>IFERROR(VLOOKUP(AQ:AQ,在庫!B:M,12,0),"")</f>
        <v>2023年製</v>
      </c>
      <c r="BH296" s="133">
        <f>IFERROR(VLOOKUP(AQ:AQ,在庫!B:L,10,0),"")</f>
        <v>1</v>
      </c>
      <c r="BI296" s="234" t="str">
        <f>VLOOKUP(AQ:AQ,[1]MICHELIN!$B:$AH,32,0)</f>
        <v/>
      </c>
      <c r="BJ296" s="234" t="str">
        <f>VLOOKUP(AQ:AQ,[1]MICHELIN!$B:$AH,33,0)</f>
        <v/>
      </c>
      <c r="BK296" s="191"/>
      <c r="BL296" s="191"/>
      <c r="BM296" s="191"/>
      <c r="BN296" s="443"/>
      <c r="BO296" s="191"/>
      <c r="BP296" s="191"/>
      <c r="BQ296" s="191"/>
      <c r="BR296" s="191"/>
      <c r="BS296" s="191"/>
      <c r="BT296" s="191"/>
      <c r="BU296" s="191"/>
      <c r="BV296" s="191"/>
      <c r="BW296" s="191"/>
      <c r="BX296" s="191"/>
    </row>
    <row r="297" spans="1:77" s="11" customFormat="1" ht="19.5" customHeight="1">
      <c r="B297" s="239">
        <f t="shared" si="172"/>
        <v>2054018155502</v>
      </c>
      <c r="C297" s="225"/>
      <c r="D297" s="11" t="s">
        <v>14345</v>
      </c>
      <c r="E297" s="358"/>
      <c r="F297" s="247"/>
      <c r="G297" s="132"/>
      <c r="H297" s="225"/>
      <c r="I297" s="225"/>
      <c r="J297" s="131"/>
      <c r="K297" s="132"/>
      <c r="L297" s="132"/>
      <c r="M297" s="134"/>
      <c r="N297" s="226"/>
      <c r="O297" s="226"/>
      <c r="P297" s="227"/>
      <c r="Q297" s="228"/>
      <c r="R297" s="143"/>
      <c r="S297" s="192"/>
      <c r="T297" s="288"/>
      <c r="U297" s="189"/>
      <c r="W297" s="181"/>
      <c r="X297" s="135"/>
      <c r="Y297" s="230"/>
      <c r="Z297" s="141"/>
      <c r="AA297" s="136"/>
      <c r="AB297" s="309"/>
      <c r="AC297" s="309"/>
      <c r="AD297" s="184"/>
      <c r="AE297" s="182"/>
      <c r="AF297" s="128"/>
      <c r="AG297" s="129"/>
      <c r="AH297" s="130"/>
      <c r="AI297" s="137"/>
      <c r="AJ297" s="138"/>
      <c r="AK297" s="138"/>
      <c r="AN297" s="412"/>
      <c r="AO297" s="412"/>
      <c r="AP297" s="413"/>
      <c r="AQ297" s="192">
        <v>2054018155502</v>
      </c>
      <c r="AR297" s="192">
        <f>VLOOKUP(AQ:AQ,[1]MICHELIN!$B:$O,2,0)</f>
        <v>4985009687178</v>
      </c>
      <c r="AS297" s="192" t="str">
        <f>VLOOKUP(AQ:AQ,[1]MICHELIN!$B:$O,3,0)</f>
        <v>508291</v>
      </c>
      <c r="AT297" s="231" t="str">
        <f>VLOOKUP(AQ:AQ,[1]MICHELIN!$B:$O,4,0)</f>
        <v>Pilot Sport 4</v>
      </c>
      <c r="AU297" s="231" t="str">
        <f>VLOOKUP(AQ:AQ,[1]MICHELIN!$B:$O,5,0)</f>
        <v>205/40R18 86Y XL（再販）</v>
      </c>
      <c r="AV297" s="232" t="str">
        <f>VLOOKUP(AQ:AQ,[1]MICHELIN!$B:$O,6,0)</f>
        <v>205/40R18</v>
      </c>
      <c r="AW297" s="232">
        <f>VLOOKUP(AQ:AQ,[1]MICHELIN!$B:$O,7,0)</f>
        <v>49400</v>
      </c>
      <c r="AX297" s="233">
        <f>VLOOKUP(AQ:AQ,[1]MICHELIN!$B:$K,8,0)</f>
        <v>21250</v>
      </c>
      <c r="AY297" s="233">
        <f>VLOOKUP(AQ:AQ,[1]MICHELIN!$B:$K,9,0)</f>
        <v>28</v>
      </c>
      <c r="AZ297" s="233">
        <f>VLOOKUP(AQ:AQ,[1]MICHELIN!$B:$K,10,0)</f>
        <v>20</v>
      </c>
      <c r="BA297" s="233">
        <f>VLOOKUP(AQ:AQ,[1]MICHELIN!$B:$O,11,0)</f>
        <v>29700</v>
      </c>
      <c r="BB297" s="233">
        <f>VLOOKUP(AQ:AQ,[1]MICHELIN!$B:$O,12,0)</f>
        <v>26522.727272727272</v>
      </c>
      <c r="BC297" s="233">
        <f t="shared" si="180"/>
        <v>525</v>
      </c>
      <c r="BD297" s="204" t="s">
        <v>3387</v>
      </c>
      <c r="BE297" s="192"/>
      <c r="BF297" s="133" t="str">
        <f>IFERROR(VLOOKUP(BE:BE,Q商品!B:E,4,0),"")</f>
        <v/>
      </c>
      <c r="BG297" s="133" t="str">
        <f>IFERROR(VLOOKUP(AQ:AQ,在庫!B:M,12,0),"")</f>
        <v>2023年製</v>
      </c>
      <c r="BH297" s="133">
        <f>IFERROR(VLOOKUP(AQ:AQ,在庫!B:L,10,0),"")</f>
        <v>2</v>
      </c>
      <c r="BI297" s="234" t="str">
        <f>VLOOKUP(AQ:AQ,[1]MICHELIN!$B:$AH,32,0)</f>
        <v/>
      </c>
      <c r="BJ297" s="234" t="str">
        <f>VLOOKUP(AQ:AQ,[1]MICHELIN!$B:$AH,33,0)</f>
        <v/>
      </c>
      <c r="BK297" s="191"/>
      <c r="BL297" s="191"/>
      <c r="BM297" s="191"/>
      <c r="BN297" s="191"/>
      <c r="BO297" s="443"/>
      <c r="BP297" s="443"/>
      <c r="BQ297" s="443"/>
      <c r="BR297" s="443"/>
      <c r="BS297" s="443"/>
      <c r="BT297" s="443"/>
      <c r="BU297" s="443"/>
      <c r="BV297" s="443"/>
      <c r="BW297" s="443"/>
      <c r="BX297" s="443"/>
      <c r="BY297" s="2"/>
    </row>
    <row r="298" spans="1:77" s="11" customFormat="1" ht="19.5" customHeight="1">
      <c r="A298" s="11">
        <f t="shared" ref="A298:A361" si="197">COUNTIF(E:E,E298)</f>
        <v>1</v>
      </c>
      <c r="B298" s="239">
        <f t="shared" si="172"/>
        <v>1958015156566</v>
      </c>
      <c r="C298" s="225">
        <f t="shared" ref="C298:C361" si="198">AY298</f>
        <v>78</v>
      </c>
      <c r="D298" s="11" t="s">
        <v>13398</v>
      </c>
      <c r="E298" s="11" t="s">
        <v>5807</v>
      </c>
      <c r="F298" s="247" t="s">
        <v>5244</v>
      </c>
      <c r="G298" s="132" t="str">
        <f t="shared" ref="G298:G329" si="199">MID(AQ:AQ,6,2)</f>
        <v>15</v>
      </c>
      <c r="H298" s="225">
        <v>140</v>
      </c>
      <c r="I298" s="225">
        <f t="shared" ref="I298:I361" si="200">AZ298</f>
        <v>140</v>
      </c>
      <c r="J298" s="131"/>
      <c r="K298" s="132" t="s">
        <v>4780</v>
      </c>
      <c r="L298" s="132">
        <v>1</v>
      </c>
      <c r="M298" s="134" t="s">
        <v>3422</v>
      </c>
      <c r="N298" s="226" t="s">
        <v>7311</v>
      </c>
      <c r="O298" s="226" t="s">
        <v>3425</v>
      </c>
      <c r="P298" s="227">
        <v>12210</v>
      </c>
      <c r="Q298" s="228">
        <f t="shared" ref="Q298:Q308" si="201">(P298-AY298)/1.1</f>
        <v>11029.090909090908</v>
      </c>
      <c r="R298" s="143">
        <f t="shared" ref="R298:R308" si="202">IFERROR((Q298-X298)/Q298,"")</f>
        <v>0.22931091328717434</v>
      </c>
      <c r="S298" s="192">
        <v>1074475761</v>
      </c>
      <c r="T298" s="288" t="s">
        <v>7250</v>
      </c>
      <c r="U298" s="189">
        <f>W298-V298</f>
        <v>11310</v>
      </c>
      <c r="V298" s="11">
        <v>900</v>
      </c>
      <c r="W298" s="181">
        <v>12210</v>
      </c>
      <c r="X298" s="135">
        <f t="shared" ref="X298:X323" si="203">AX298</f>
        <v>8500</v>
      </c>
      <c r="Y298" s="230">
        <f t="shared" ref="Y298:Y323" si="204">(W298-AY298)/1.1</f>
        <v>11029.090909090908</v>
      </c>
      <c r="Z298" s="141">
        <f t="shared" ref="Z298:Z323" si="205">IFERROR(-1+(AE298/N298),"")</f>
        <v>7.7276746242263439E-2</v>
      </c>
      <c r="AA298" s="136">
        <f t="shared" ref="AA298:AA323" si="206">IFERROR((Y298-X298)/Y298,"")</f>
        <v>0.22931091328717434</v>
      </c>
      <c r="AB298" s="144"/>
      <c r="AC298" s="144"/>
      <c r="AD298" s="184">
        <f t="shared" ref="AD298:AD329" si="207">ROUNDDOWN(U298/1.02,0)</f>
        <v>11088</v>
      </c>
      <c r="AE298" s="182">
        <f t="shared" ref="AE298:AE329" si="208">ROUNDDOWN(AD298/0.91,0)</f>
        <v>12184</v>
      </c>
      <c r="AF298" s="128">
        <f t="shared" ref="AF298:AF361" si="209">AE298*0.09</f>
        <v>1096.56</v>
      </c>
      <c r="AG298" s="129">
        <f t="shared" ref="AG298:AG361" si="210">AF298-AI298</f>
        <v>222.55999999999995</v>
      </c>
      <c r="AH298" s="130">
        <f t="shared" ref="AH298:AH361" si="211">IFERROR(AG298/AE298,"")</f>
        <v>1.826657912015758E-2</v>
      </c>
      <c r="AI298" s="137">
        <f t="shared" ref="AI298:AI361" si="212">AE298-U298</f>
        <v>874</v>
      </c>
      <c r="AJ298" s="138">
        <f t="shared" ref="AJ298:AJ361" si="213">IFERROR(AI298/AE298,"")</f>
        <v>7.1733420879842413E-2</v>
      </c>
      <c r="AK298" s="138">
        <f t="shared" ref="AK298:AK361" si="214">IFERROR(AA298-AH298,"")</f>
        <v>0.21104433416701676</v>
      </c>
      <c r="AM298" s="11">
        <f t="shared" ref="AM298:AM361" si="215">AD298-AE298*0.1</f>
        <v>9869.6</v>
      </c>
      <c r="AN298" s="412">
        <f t="shared" ref="AN298:AN361" si="216">(AM298-AY298)/1.1</f>
        <v>8901.454545454546</v>
      </c>
      <c r="AO298" s="412">
        <f t="shared" ref="AO298:AO361" si="217">AN298-X298</f>
        <v>401.45454545454595</v>
      </c>
      <c r="AP298" s="413">
        <f t="shared" ref="AP298:AP361" si="218">AO298/AN298</f>
        <v>4.5099881531108353E-2</v>
      </c>
      <c r="AQ298" s="192">
        <v>1958015156566</v>
      </c>
      <c r="AR298" s="192">
        <f>VLOOKUP(AQ:AQ,[1]MICHELIN!$B:$O,2,0)</f>
        <v>4985009716069</v>
      </c>
      <c r="AS298" s="192" t="str">
        <f>VLOOKUP(AQ:AQ,[1]MICHELIN!$B:$O,3,0)</f>
        <v>725250</v>
      </c>
      <c r="AT298" s="231" t="str">
        <f>VLOOKUP(AQ:AQ,[1]MICHELIN!$B:$O,4,0)</f>
        <v>AGILIS 3（夏）</v>
      </c>
      <c r="AU298" s="231" t="str">
        <f>VLOOKUP(AQ:AQ,[1]MICHELIN!$B:$O,5,0)</f>
        <v>195/80R15C 108/106S</v>
      </c>
      <c r="AV298" s="232" t="str">
        <f>VLOOKUP(AQ:AQ,[1]MICHELIN!$B:$O,6,0)</f>
        <v>195/80R15</v>
      </c>
      <c r="AW298" s="232">
        <f>VLOOKUP(AQ:AQ,[1]MICHELIN!$B:$O,7,0)</f>
        <v>22000</v>
      </c>
      <c r="AX298" s="233">
        <f>VLOOKUP(AQ:AQ,[1]MICHELIN!$B:$K,8,0)</f>
        <v>8500</v>
      </c>
      <c r="AY298" s="233">
        <f>VLOOKUP(AQ:AQ,[1]MICHELIN!$B:$K,9,0)</f>
        <v>78</v>
      </c>
      <c r="AZ298" s="233">
        <f>VLOOKUP(AQ:AQ,[1]MICHELIN!$B:$K,10,0)</f>
        <v>140</v>
      </c>
      <c r="BA298" s="233">
        <f>VLOOKUP(AQ:AQ,[1]MICHELIN!$B:$O,11,0)</f>
        <v>12240</v>
      </c>
      <c r="BB298" s="233">
        <f>VLOOKUP(AQ:AQ,[1]MICHELIN!$B:$O,12,0)</f>
        <v>10172.727272727272</v>
      </c>
      <c r="BC298" s="233">
        <f t="shared" si="180"/>
        <v>1050</v>
      </c>
      <c r="BD298" s="204" t="s">
        <v>3387</v>
      </c>
      <c r="BE298" s="192" t="s">
        <v>7249</v>
      </c>
      <c r="BF298" s="133" t="str">
        <f>IFERROR(VLOOKUP(BE:BE,Q商品!B:E,4,0),"")</f>
        <v>2023年製 AGILIS 3 195/80R15C 108/106S サマータイヤ 最短当日発送</v>
      </c>
      <c r="BG298" s="133" t="str">
        <f>IFERROR(VLOOKUP(AQ:AQ,在庫!B:M,12,0),"")</f>
        <v>2023年製</v>
      </c>
      <c r="BH298" s="133">
        <f>IFERROR(VLOOKUP(AQ:AQ,在庫!B:L,10,0),"")</f>
        <v>7</v>
      </c>
      <c r="BI298" s="234">
        <f>VLOOKUP(AQ:AQ,[1]MICHELIN!$B:$AH,32,0)</f>
        <v>605949807</v>
      </c>
      <c r="BJ298" s="234">
        <f>VLOOKUP(AQ:AQ,[1]MICHELIN!$B:$AH,33,0)</f>
        <v>605949808</v>
      </c>
      <c r="BK298" s="191"/>
      <c r="BL298" s="191"/>
      <c r="BM298" s="191"/>
      <c r="BN298" s="191"/>
      <c r="BO298" s="191"/>
      <c r="BP298" s="191"/>
      <c r="BQ298" s="191"/>
      <c r="BR298" s="191"/>
      <c r="BS298" s="191"/>
      <c r="BT298" s="191"/>
      <c r="BU298" s="191"/>
      <c r="BV298" s="191"/>
      <c r="BW298" s="191"/>
      <c r="BX298" s="191"/>
    </row>
    <row r="299" spans="1:77" s="11" customFormat="1" ht="19.5" customHeight="1">
      <c r="A299" s="11">
        <f t="shared" si="197"/>
        <v>1</v>
      </c>
      <c r="B299" s="239">
        <f t="shared" si="172"/>
        <v>1958015156900</v>
      </c>
      <c r="C299" s="225">
        <f t="shared" si="198"/>
        <v>279</v>
      </c>
      <c r="D299" s="11" t="s">
        <v>13398</v>
      </c>
      <c r="E299" s="359" t="s">
        <v>5179</v>
      </c>
      <c r="F299" s="247" t="s">
        <v>5190</v>
      </c>
      <c r="G299" s="132" t="str">
        <f t="shared" si="199"/>
        <v>15</v>
      </c>
      <c r="H299" s="225">
        <v>0</v>
      </c>
      <c r="I299" s="225">
        <f t="shared" si="200"/>
        <v>0</v>
      </c>
      <c r="J299" s="131"/>
      <c r="K299" s="132" t="s">
        <v>5185</v>
      </c>
      <c r="L299" s="132">
        <v>2</v>
      </c>
      <c r="M299" s="134" t="s">
        <v>3422</v>
      </c>
      <c r="N299" s="226" t="s">
        <v>7300</v>
      </c>
      <c r="O299" s="226">
        <v>0</v>
      </c>
      <c r="P299" s="227">
        <v>14470</v>
      </c>
      <c r="Q299" s="228">
        <f t="shared" si="201"/>
        <v>12900.90909090909</v>
      </c>
      <c r="R299" s="143">
        <f t="shared" si="202"/>
        <v>0.25896695088436328</v>
      </c>
      <c r="S299" s="192">
        <v>1074476560</v>
      </c>
      <c r="T299" s="288" t="s">
        <v>7046</v>
      </c>
      <c r="U299" s="189">
        <v>14469</v>
      </c>
      <c r="W299" s="181">
        <v>14470</v>
      </c>
      <c r="X299" s="135">
        <f t="shared" si="203"/>
        <v>9560</v>
      </c>
      <c r="Y299" s="230">
        <f t="shared" si="204"/>
        <v>12900.90909090909</v>
      </c>
      <c r="Z299" s="141">
        <f t="shared" si="205"/>
        <v>7.7194194885970902E-2</v>
      </c>
      <c r="AA299" s="136">
        <f t="shared" si="206"/>
        <v>0.25896695088436328</v>
      </c>
      <c r="AB299" s="144"/>
      <c r="AC299" s="144"/>
      <c r="AD299" s="184">
        <f t="shared" si="207"/>
        <v>14185</v>
      </c>
      <c r="AE299" s="182">
        <f t="shared" si="208"/>
        <v>15587</v>
      </c>
      <c r="AF299" s="128">
        <f t="shared" si="209"/>
        <v>1402.83</v>
      </c>
      <c r="AG299" s="129">
        <f t="shared" si="210"/>
        <v>284.82999999999993</v>
      </c>
      <c r="AH299" s="130">
        <f t="shared" si="211"/>
        <v>1.8273561301084231E-2</v>
      </c>
      <c r="AI299" s="137">
        <f t="shared" si="212"/>
        <v>1118</v>
      </c>
      <c r="AJ299" s="138">
        <f t="shared" si="213"/>
        <v>7.1726438698915762E-2</v>
      </c>
      <c r="AK299" s="138">
        <f t="shared" si="214"/>
        <v>0.24069338958327904</v>
      </c>
      <c r="AL299" s="11" t="s">
        <v>13397</v>
      </c>
      <c r="AM299" s="11">
        <f t="shared" si="215"/>
        <v>12626.3</v>
      </c>
      <c r="AN299" s="412">
        <f t="shared" si="216"/>
        <v>11224.81818181818</v>
      </c>
      <c r="AO299" s="412">
        <f t="shared" si="217"/>
        <v>1664.8181818181802</v>
      </c>
      <c r="AP299" s="413">
        <f t="shared" si="218"/>
        <v>0.14831582613202873</v>
      </c>
      <c r="AQ299" s="192">
        <v>1958015156900</v>
      </c>
      <c r="AR299" s="192">
        <f>VLOOKUP(AQ:AQ,[1]MICHELIN!$B:$O,2,0)</f>
        <v>4985009731505</v>
      </c>
      <c r="AS299" s="192" t="str">
        <f>VLOOKUP(AQ:AQ,[1]MICHELIN!$B:$O,3,0)</f>
        <v>735843</v>
      </c>
      <c r="AT299" s="231" t="str">
        <f>VLOOKUP(AQ:AQ,[1]MICHELIN!$B:$O,4,0)</f>
        <v>AGILIS X-ICE</v>
      </c>
      <c r="AU299" s="231" t="str">
        <f>VLOOKUP(AQ:AQ,[1]MICHELIN!$B:$O,5,0)</f>
        <v>195/80R15LT 107/105R</v>
      </c>
      <c r="AV299" s="232" t="str">
        <f>VLOOKUP(AQ:AQ,[1]MICHELIN!$B:$O,6,0)</f>
        <v>195/80R15</v>
      </c>
      <c r="AW299" s="232">
        <f>VLOOKUP(AQ:AQ,[1]MICHELIN!$B:$O,7,0)</f>
        <v>23900</v>
      </c>
      <c r="AX299" s="233">
        <f>VLOOKUP(AQ:AQ,[1]MICHELIN!$B:$K,8,0)</f>
        <v>9560</v>
      </c>
      <c r="AY299" s="233">
        <f>VLOOKUP(AQ:AQ,[1]MICHELIN!$B:$K,9,0)</f>
        <v>279</v>
      </c>
      <c r="AZ299" s="233">
        <f>VLOOKUP(AQ:AQ,[1]MICHELIN!$B:$K,10,0)</f>
        <v>0</v>
      </c>
      <c r="BA299" s="233">
        <f>VLOOKUP(AQ:AQ,[1]MICHELIN!$B:$O,11,0)</f>
        <v>14470</v>
      </c>
      <c r="BB299" s="233">
        <f>VLOOKUP(AQ:AQ,[1]MICHELIN!$B:$O,12,0)</f>
        <v>12199.999999999998</v>
      </c>
      <c r="BC299" s="233">
        <f t="shared" si="180"/>
        <v>1050.0000000000018</v>
      </c>
      <c r="BD299" s="204" t="s">
        <v>5189</v>
      </c>
      <c r="BE299" s="195" t="s">
        <v>5188</v>
      </c>
      <c r="BF299" s="133" t="str">
        <f>IFERROR(VLOOKUP(BE:BE,Q商品!B:E,4,0),"")</f>
        <v>2023年製 AGILIS X-ICE 195/80R15 107/105R スタッドレスタイヤ 最短当日発送</v>
      </c>
      <c r="BG299" s="133" t="str">
        <f>IFERROR(VLOOKUP(AQ:AQ,在庫!B:M,12,0),"")</f>
        <v/>
      </c>
      <c r="BH299" s="133" t="str">
        <f>IFERROR(VLOOKUP(AQ:AQ,在庫!B:L,10,0),"")</f>
        <v/>
      </c>
      <c r="BI299" s="234" t="str">
        <f>VLOOKUP(AQ:AQ,[1]MICHELIN!$B:$AH,32,0)</f>
        <v/>
      </c>
      <c r="BJ299" s="234" t="str">
        <f>VLOOKUP(AQ:AQ,[1]MICHELIN!$B:$AH,33,0)</f>
        <v/>
      </c>
      <c r="BK299" s="191"/>
      <c r="BL299" s="191"/>
      <c r="BM299" s="191"/>
      <c r="BN299" s="191"/>
      <c r="BO299" s="191"/>
      <c r="BP299" s="191"/>
      <c r="BQ299" s="191"/>
      <c r="BR299" s="191"/>
      <c r="BS299" s="191"/>
      <c r="BT299" s="191"/>
      <c r="BU299" s="191"/>
      <c r="BV299" s="191"/>
      <c r="BW299" s="191"/>
      <c r="BX299" s="191"/>
    </row>
    <row r="300" spans="1:77" s="11" customFormat="1" ht="19.5" customHeight="1">
      <c r="A300" s="11">
        <f t="shared" si="197"/>
        <v>1</v>
      </c>
      <c r="B300" s="239">
        <f t="shared" si="172"/>
        <v>1756515157003</v>
      </c>
      <c r="C300" s="225">
        <f t="shared" si="198"/>
        <v>0</v>
      </c>
      <c r="D300" s="11" t="s">
        <v>13398</v>
      </c>
      <c r="E300" s="358" t="s">
        <v>4933</v>
      </c>
      <c r="F300" s="158" t="s">
        <v>5227</v>
      </c>
      <c r="G300" s="132" t="str">
        <f t="shared" si="199"/>
        <v>15</v>
      </c>
      <c r="H300" s="225">
        <v>1</v>
      </c>
      <c r="I300" s="225">
        <f t="shared" si="200"/>
        <v>1</v>
      </c>
      <c r="J300" s="131"/>
      <c r="K300" s="132" t="s">
        <v>1767</v>
      </c>
      <c r="L300" s="132">
        <v>1</v>
      </c>
      <c r="M300" s="134" t="s">
        <v>1776</v>
      </c>
      <c r="N300" s="226">
        <v>11900</v>
      </c>
      <c r="O300" s="226">
        <v>0</v>
      </c>
      <c r="P300" s="227">
        <v>11900</v>
      </c>
      <c r="Q300" s="228">
        <f t="shared" si="201"/>
        <v>10818.181818181818</v>
      </c>
      <c r="R300" s="143">
        <f t="shared" si="202"/>
        <v>0.27991596638655464</v>
      </c>
      <c r="S300" s="192">
        <v>1074476248</v>
      </c>
      <c r="T300" s="288" t="s">
        <v>7047</v>
      </c>
      <c r="U300" s="189">
        <f t="shared" ref="U300:U323" si="219">W300-V300</f>
        <v>11900</v>
      </c>
      <c r="W300" s="229">
        <v>11900</v>
      </c>
      <c r="X300" s="135">
        <f t="shared" si="203"/>
        <v>7790</v>
      </c>
      <c r="Y300" s="230">
        <f t="shared" si="204"/>
        <v>10818.181818181818</v>
      </c>
      <c r="Z300" s="141">
        <f t="shared" si="205"/>
        <v>7.7226890756302513E-2</v>
      </c>
      <c r="AA300" s="136">
        <f t="shared" si="206"/>
        <v>0.27991596638655464</v>
      </c>
      <c r="AB300" s="144"/>
      <c r="AC300" s="144"/>
      <c r="AD300" s="184">
        <f t="shared" si="207"/>
        <v>11666</v>
      </c>
      <c r="AE300" s="182">
        <f t="shared" si="208"/>
        <v>12819</v>
      </c>
      <c r="AF300" s="128">
        <f t="shared" si="209"/>
        <v>1153.71</v>
      </c>
      <c r="AG300" s="129">
        <f t="shared" si="210"/>
        <v>234.71000000000004</v>
      </c>
      <c r="AH300" s="130">
        <f t="shared" si="211"/>
        <v>1.8309540525782046E-2</v>
      </c>
      <c r="AI300" s="137">
        <f t="shared" si="212"/>
        <v>919</v>
      </c>
      <c r="AJ300" s="138">
        <f t="shared" si="213"/>
        <v>7.1690459474217955E-2</v>
      </c>
      <c r="AK300" s="138">
        <f t="shared" si="214"/>
        <v>0.2616064258607726</v>
      </c>
      <c r="AL300" s="11" t="s">
        <v>13397</v>
      </c>
      <c r="AM300" s="11">
        <f t="shared" si="215"/>
        <v>10384.1</v>
      </c>
      <c r="AN300" s="412">
        <f t="shared" si="216"/>
        <v>9440.0909090909081</v>
      </c>
      <c r="AO300" s="412">
        <f t="shared" si="217"/>
        <v>1650.0909090909081</v>
      </c>
      <c r="AP300" s="413">
        <f t="shared" si="218"/>
        <v>0.17479608247224113</v>
      </c>
      <c r="AQ300" s="192">
        <v>1756515157003</v>
      </c>
      <c r="AR300" s="192">
        <f>VLOOKUP(AQ:AQ,[1]MICHELIN!$B:$O,2,0)</f>
        <v>4985009757093</v>
      </c>
      <c r="AS300" s="192" t="str">
        <f>VLOOKUP(AQ:AQ,[1]MICHELIN!$B:$O,3,0)</f>
        <v>720850</v>
      </c>
      <c r="AT300" s="231" t="str">
        <f>VLOOKUP(AQ:AQ,[1]MICHELIN!$B:$O,4,0)</f>
        <v>X-ICE SNOW（21年）</v>
      </c>
      <c r="AU300" s="231" t="str">
        <f>VLOOKUP(AQ:AQ,[1]MICHELIN!$B:$O,5,0)</f>
        <v>175/65R15 88T XL</v>
      </c>
      <c r="AV300" s="232" t="str">
        <f>VLOOKUP(AQ:AQ,[1]MICHELIN!$B:$O,6,0)</f>
        <v>175/65R15</v>
      </c>
      <c r="AW300" s="232">
        <f>VLOOKUP(AQ:AQ,[1]MICHELIN!$B:$O,7,0)</f>
        <v>18100</v>
      </c>
      <c r="AX300" s="233">
        <f>VLOOKUP(AQ:AQ,[1]MICHELIN!$B:$K,8,0)</f>
        <v>7790</v>
      </c>
      <c r="AY300" s="233">
        <f>VLOOKUP(AQ:AQ,[1]MICHELIN!$B:$K,9,0)</f>
        <v>0</v>
      </c>
      <c r="AZ300" s="233">
        <f>VLOOKUP(AQ:AQ,[1]MICHELIN!$B:$K,10,0)</f>
        <v>1</v>
      </c>
      <c r="BA300" s="233">
        <f>VLOOKUP(AQ:AQ,[1]MICHELIN!$B:$O,11,0)</f>
        <v>9480</v>
      </c>
      <c r="BB300" s="233">
        <f>VLOOKUP(AQ:AQ,[1]MICHELIN!$B:$O,12,0)</f>
        <v>8140.9090909090901</v>
      </c>
      <c r="BC300" s="233">
        <f t="shared" si="180"/>
        <v>525</v>
      </c>
      <c r="BD300" s="204" t="s">
        <v>3387</v>
      </c>
      <c r="BE300" s="195" t="s">
        <v>343</v>
      </c>
      <c r="BF300" s="133" t="str">
        <f>IFERROR(VLOOKUP(BE:BE,Q商品!B:E,4,0),"")</f>
        <v>2021年製 X-ICE SNOW 175/65R15 88T XL スタッドレスタイヤ 最短当日発送</v>
      </c>
      <c r="BG300" s="133" t="str">
        <f>IFERROR(VLOOKUP(AQ:AQ,在庫!B:M,12,0),"")</f>
        <v>2021年製</v>
      </c>
      <c r="BH300" s="133">
        <f>IFERROR(VLOOKUP(AQ:AQ,在庫!B:L,10,0),"")</f>
        <v>1</v>
      </c>
      <c r="BI300" s="234" t="str">
        <f>VLOOKUP(AQ:AQ,[1]MICHELIN!$B:$AH,32,0)</f>
        <v>×</v>
      </c>
      <c r="BJ300" s="234" t="str">
        <f>VLOOKUP(AQ:AQ,[1]MICHELIN!$B:$AH,33,0)</f>
        <v/>
      </c>
      <c r="BK300" s="191"/>
      <c r="BL300" s="191"/>
      <c r="BM300" s="191"/>
      <c r="BN300" s="191"/>
      <c r="BO300" s="191"/>
      <c r="BP300" s="191"/>
      <c r="BQ300" s="191"/>
      <c r="BR300" s="191"/>
      <c r="BS300" s="191"/>
      <c r="BT300" s="191"/>
      <c r="BU300" s="191"/>
      <c r="BV300" s="191"/>
      <c r="BW300" s="191"/>
      <c r="BX300" s="191"/>
    </row>
    <row r="301" spans="1:77" s="11" customFormat="1" ht="19.5" customHeight="1">
      <c r="A301" s="11">
        <f t="shared" si="197"/>
        <v>1</v>
      </c>
      <c r="B301" s="239">
        <f t="shared" si="172"/>
        <v>2255017157010</v>
      </c>
      <c r="C301" s="225">
        <f t="shared" si="198"/>
        <v>38</v>
      </c>
      <c r="D301" s="11" t="s">
        <v>13398</v>
      </c>
      <c r="E301" s="11" t="s">
        <v>4940</v>
      </c>
      <c r="F301" s="158" t="s">
        <v>5228</v>
      </c>
      <c r="G301" s="132" t="str">
        <f t="shared" si="199"/>
        <v>17</v>
      </c>
      <c r="H301" s="225">
        <v>30</v>
      </c>
      <c r="I301" s="225">
        <f t="shared" si="200"/>
        <v>30</v>
      </c>
      <c r="J301" s="131"/>
      <c r="K301" s="132" t="s">
        <v>1767</v>
      </c>
      <c r="L301" s="132">
        <v>2</v>
      </c>
      <c r="M301" s="134" t="s">
        <v>1785</v>
      </c>
      <c r="N301" s="226" t="s">
        <v>7884</v>
      </c>
      <c r="O301" s="226" t="s">
        <v>1954</v>
      </c>
      <c r="P301" s="227">
        <v>25850</v>
      </c>
      <c r="Q301" s="228">
        <f t="shared" si="201"/>
        <v>23465.454545454544</v>
      </c>
      <c r="R301" s="143">
        <f t="shared" si="202"/>
        <v>0.16114985278165189</v>
      </c>
      <c r="S301" s="192">
        <v>1074476242</v>
      </c>
      <c r="T301" s="288" t="s">
        <v>7048</v>
      </c>
      <c r="U301" s="189">
        <f t="shared" si="219"/>
        <v>24950</v>
      </c>
      <c r="V301" s="11">
        <v>900</v>
      </c>
      <c r="W301" s="229">
        <v>25850</v>
      </c>
      <c r="X301" s="135">
        <f t="shared" si="203"/>
        <v>19684</v>
      </c>
      <c r="Y301" s="230">
        <f t="shared" si="204"/>
        <v>23465.454545454544</v>
      </c>
      <c r="Z301" s="141">
        <f t="shared" si="205"/>
        <v>8.1649899396378345E-2</v>
      </c>
      <c r="AA301" s="136">
        <f t="shared" si="206"/>
        <v>0.16114985278165189</v>
      </c>
      <c r="AB301" s="144"/>
      <c r="AC301" s="144"/>
      <c r="AD301" s="184">
        <f t="shared" si="207"/>
        <v>24460</v>
      </c>
      <c r="AE301" s="182">
        <f t="shared" si="208"/>
        <v>26879</v>
      </c>
      <c r="AF301" s="128">
        <f t="shared" si="209"/>
        <v>2419.11</v>
      </c>
      <c r="AG301" s="129">
        <f t="shared" si="210"/>
        <v>490.11000000000013</v>
      </c>
      <c r="AH301" s="130">
        <f t="shared" si="211"/>
        <v>1.8233937274452178E-2</v>
      </c>
      <c r="AI301" s="137">
        <f t="shared" si="212"/>
        <v>1929</v>
      </c>
      <c r="AJ301" s="138">
        <f t="shared" si="213"/>
        <v>7.1766062725547822E-2</v>
      </c>
      <c r="AK301" s="138">
        <f t="shared" si="214"/>
        <v>0.1429159155071997</v>
      </c>
      <c r="AM301" s="11">
        <f t="shared" si="215"/>
        <v>21772.1</v>
      </c>
      <c r="AN301" s="412">
        <f t="shared" si="216"/>
        <v>19758.272727272724</v>
      </c>
      <c r="AO301" s="412">
        <f t="shared" si="217"/>
        <v>74.272727272724296</v>
      </c>
      <c r="AP301" s="413">
        <f t="shared" si="218"/>
        <v>3.7590698487628537E-3</v>
      </c>
      <c r="AQ301" s="192">
        <v>2255017157010</v>
      </c>
      <c r="AR301" s="192">
        <f>VLOOKUP(AQ:AQ,[1]MICHELIN!$B:$O,2,0)</f>
        <v>4985009757383</v>
      </c>
      <c r="AS301" s="192" t="str">
        <f>VLOOKUP(AQ:AQ,[1]MICHELIN!$B:$O,3,0)</f>
        <v>039811</v>
      </c>
      <c r="AT301" s="231" t="str">
        <f>VLOOKUP(AQ:AQ,[1]MICHELIN!$B:$O,4,0)</f>
        <v>X-ICE SNOW（特）</v>
      </c>
      <c r="AU301" s="231" t="str">
        <f>VLOOKUP(AQ:AQ,[1]MICHELIN!$B:$O,5,0)</f>
        <v>225/50R17 98H XL</v>
      </c>
      <c r="AV301" s="232" t="str">
        <f>VLOOKUP(AQ:AQ,[1]MICHELIN!$B:$O,6,0)</f>
        <v>225/50R17</v>
      </c>
      <c r="AW301" s="232">
        <f>VLOOKUP(AQ:AQ,[1]MICHELIN!$B:$O,7,0)</f>
        <v>51800</v>
      </c>
      <c r="AX301" s="233">
        <f>VLOOKUP(AQ:AQ,[1]MICHELIN!$B:$K,8,0)</f>
        <v>19684</v>
      </c>
      <c r="AY301" s="233">
        <f>VLOOKUP(AQ:AQ,[1]MICHELIN!$B:$K,9,0)</f>
        <v>38</v>
      </c>
      <c r="AZ301" s="233">
        <f>VLOOKUP(AQ:AQ,[1]MICHELIN!$B:$K,10,0)</f>
        <v>30</v>
      </c>
      <c r="BA301" s="233">
        <f>VLOOKUP(AQ:AQ,[1]MICHELIN!$B:$O,11,0)</f>
        <v>28700</v>
      </c>
      <c r="BB301" s="233">
        <f>VLOOKUP(AQ:AQ,[1]MICHELIN!$B:$O,12,0)</f>
        <v>25136.363636363636</v>
      </c>
      <c r="BC301" s="233">
        <f t="shared" si="180"/>
        <v>1049.9999999999964</v>
      </c>
      <c r="BD301" s="204"/>
      <c r="BE301" s="192" t="s">
        <v>7304</v>
      </c>
      <c r="BF301" s="133" t="str">
        <f>IFERROR(VLOOKUP(BE:BE,Q商品!B:E,4,0),"")</f>
        <v>2023年製 X-ICE SNOW 225/50R17 98H XL スタッドレスタイヤ 最短当日発送</v>
      </c>
      <c r="BG301" s="133" t="str">
        <f>IFERROR(VLOOKUP(AQ:AQ,在庫!B:M,12,0),"")</f>
        <v>2023年製</v>
      </c>
      <c r="BH301" s="133">
        <f>IFERROR(VLOOKUP(AQ:AQ,在庫!B:L,10,0),"")</f>
        <v>2</v>
      </c>
      <c r="BI301" s="234" t="str">
        <f>VLOOKUP(AQ:AQ,[1]MICHELIN!$B:$AH,32,0)</f>
        <v>×</v>
      </c>
      <c r="BJ301" s="234" t="str">
        <f>VLOOKUP(AQ:AQ,[1]MICHELIN!$B:$AH,33,0)</f>
        <v/>
      </c>
      <c r="BK301" s="191"/>
      <c r="BL301" s="191"/>
      <c r="BM301" s="191"/>
      <c r="BN301" s="191"/>
      <c r="BO301" s="191"/>
      <c r="BP301" s="191"/>
      <c r="BQ301" s="191"/>
      <c r="BR301" s="191"/>
      <c r="BS301" s="191"/>
      <c r="BT301" s="191"/>
      <c r="BU301" s="191"/>
      <c r="BV301" s="191"/>
      <c r="BW301" s="191"/>
      <c r="BX301" s="191"/>
    </row>
    <row r="302" spans="1:77" s="11" customFormat="1" ht="19.5" customHeight="1">
      <c r="A302" s="11">
        <f t="shared" si="197"/>
        <v>1</v>
      </c>
      <c r="B302" s="239">
        <f t="shared" si="172"/>
        <v>2055517157011</v>
      </c>
      <c r="C302" s="225">
        <f t="shared" si="198"/>
        <v>36</v>
      </c>
      <c r="D302" s="11" t="s">
        <v>13398</v>
      </c>
      <c r="E302" s="153" t="s">
        <v>7466</v>
      </c>
      <c r="F302" s="158" t="s">
        <v>5229</v>
      </c>
      <c r="G302" s="132" t="str">
        <f t="shared" si="199"/>
        <v>17</v>
      </c>
      <c r="H302" s="225">
        <v>20</v>
      </c>
      <c r="I302" s="225">
        <f t="shared" si="200"/>
        <v>20</v>
      </c>
      <c r="J302" s="131"/>
      <c r="K302" s="132" t="s">
        <v>7280</v>
      </c>
      <c r="L302" s="132">
        <v>3</v>
      </c>
      <c r="M302" s="134" t="s">
        <v>3422</v>
      </c>
      <c r="N302" s="226" t="s">
        <v>7885</v>
      </c>
      <c r="O302" s="226" t="s">
        <v>3425</v>
      </c>
      <c r="P302" s="227">
        <v>24300</v>
      </c>
      <c r="Q302" s="228">
        <f t="shared" si="201"/>
        <v>22058.181818181816</v>
      </c>
      <c r="R302" s="143">
        <f t="shared" si="202"/>
        <v>0.2316683151994724</v>
      </c>
      <c r="S302" s="192" t="s">
        <v>6510</v>
      </c>
      <c r="T302" s="288" t="s">
        <v>7625</v>
      </c>
      <c r="U302" s="189">
        <f t="shared" si="219"/>
        <v>23400</v>
      </c>
      <c r="V302" s="11">
        <v>900</v>
      </c>
      <c r="W302" s="229">
        <v>24300</v>
      </c>
      <c r="X302" s="135">
        <f t="shared" si="203"/>
        <v>16948</v>
      </c>
      <c r="Y302" s="230">
        <f t="shared" si="204"/>
        <v>22058.181818181816</v>
      </c>
      <c r="Z302" s="141">
        <f t="shared" si="205"/>
        <v>7.7307692307692299E-2</v>
      </c>
      <c r="AA302" s="136">
        <f t="shared" si="206"/>
        <v>0.2316683151994724</v>
      </c>
      <c r="AB302" s="144"/>
      <c r="AC302" s="144"/>
      <c r="AD302" s="184">
        <f t="shared" si="207"/>
        <v>22941</v>
      </c>
      <c r="AE302" s="182">
        <f t="shared" si="208"/>
        <v>25209</v>
      </c>
      <c r="AF302" s="128">
        <f t="shared" si="209"/>
        <v>2268.81</v>
      </c>
      <c r="AG302" s="129">
        <f t="shared" si="210"/>
        <v>459.80999999999995</v>
      </c>
      <c r="AH302" s="130">
        <f t="shared" si="211"/>
        <v>1.8239914316315598E-2</v>
      </c>
      <c r="AI302" s="137">
        <f t="shared" si="212"/>
        <v>1809</v>
      </c>
      <c r="AJ302" s="138">
        <f t="shared" si="213"/>
        <v>7.1760085683684402E-2</v>
      </c>
      <c r="AK302" s="138">
        <f t="shared" si="214"/>
        <v>0.21342840088315679</v>
      </c>
      <c r="AL302" s="11" t="s">
        <v>13397</v>
      </c>
      <c r="AM302" s="11">
        <f t="shared" si="215"/>
        <v>20420.099999999999</v>
      </c>
      <c r="AN302" s="412">
        <f t="shared" si="216"/>
        <v>18530.999999999996</v>
      </c>
      <c r="AO302" s="412">
        <f t="shared" si="217"/>
        <v>1582.9999999999964</v>
      </c>
      <c r="AP302" s="413">
        <f t="shared" si="218"/>
        <v>8.5424423938265423E-2</v>
      </c>
      <c r="AQ302" s="192">
        <v>2055517157011</v>
      </c>
      <c r="AR302" s="192">
        <f>VLOOKUP(AQ:AQ,[1]MICHELIN!$B:$O,2,0)</f>
        <v>4985009757314</v>
      </c>
      <c r="AS302" s="192" t="str">
        <f>VLOOKUP(AQ:AQ,[1]MICHELIN!$B:$O,3,0)</f>
        <v>723255</v>
      </c>
      <c r="AT302" s="231" t="str">
        <f>VLOOKUP(AQ:AQ,[1]MICHELIN!$B:$O,4,0)</f>
        <v>X-ICE SNOW（特）</v>
      </c>
      <c r="AU302" s="231" t="str">
        <f>VLOOKUP(AQ:AQ,[1]MICHELIN!$B:$O,5,0)</f>
        <v>205/55R17 95T XL（販売中）</v>
      </c>
      <c r="AV302" s="232" t="str">
        <f>VLOOKUP(AQ:AQ,[1]MICHELIN!$B:$O,6,0)</f>
        <v>205/55R17</v>
      </c>
      <c r="AW302" s="232">
        <f>VLOOKUP(AQ:AQ,[1]MICHELIN!$B:$O,7,0)</f>
        <v>44600</v>
      </c>
      <c r="AX302" s="233">
        <f>VLOOKUP(AQ:AQ,[1]MICHELIN!$B:$K,8,0)</f>
        <v>16948</v>
      </c>
      <c r="AY302" s="233">
        <f>VLOOKUP(AQ:AQ,[1]MICHELIN!$B:$K,9,0)</f>
        <v>36</v>
      </c>
      <c r="AZ302" s="233">
        <f>VLOOKUP(AQ:AQ,[1]MICHELIN!$B:$K,10,0)</f>
        <v>20</v>
      </c>
      <c r="BA302" s="233">
        <f>VLOOKUP(AQ:AQ,[1]MICHELIN!$B:$O,11,0)</f>
        <v>23300</v>
      </c>
      <c r="BB302" s="233">
        <f>VLOOKUP(AQ:AQ,[1]MICHELIN!$B:$O,12,0)</f>
        <v>20227.272727272724</v>
      </c>
      <c r="BC302" s="233">
        <f t="shared" si="180"/>
        <v>1050</v>
      </c>
      <c r="BD302" s="204" t="s">
        <v>3387</v>
      </c>
      <c r="BE302" s="195" t="s">
        <v>344</v>
      </c>
      <c r="BF302" s="133" t="str">
        <f>IFERROR(VLOOKUP(BE:BE,Q商品!B:E,4,0),"")</f>
        <v>2023年製 X-ICE SNOW 205/55R17 95T XL スタッドレス 最短当日発送</v>
      </c>
      <c r="BG302" s="133" t="str">
        <f>IFERROR(VLOOKUP(AQ:AQ,在庫!B:M,12,0),"")</f>
        <v>2023年製</v>
      </c>
      <c r="BH302" s="133">
        <f>IFERROR(VLOOKUP(AQ:AQ,在庫!B:L,10,0),"")</f>
        <v>2</v>
      </c>
      <c r="BI302" s="234" t="str">
        <f>VLOOKUP(AQ:AQ,[1]MICHELIN!$B:$AH,32,0)</f>
        <v>×</v>
      </c>
      <c r="BJ302" s="234" t="str">
        <f>VLOOKUP(AQ:AQ,[1]MICHELIN!$B:$AH,33,0)</f>
        <v/>
      </c>
      <c r="BK302" s="191"/>
      <c r="BL302" s="191"/>
      <c r="BM302" s="191"/>
      <c r="BN302" s="191"/>
      <c r="BO302" s="191"/>
      <c r="BP302" s="191"/>
      <c r="BQ302" s="191"/>
      <c r="BR302" s="191"/>
      <c r="BS302" s="191"/>
      <c r="BT302" s="191"/>
      <c r="BU302" s="191"/>
      <c r="BV302" s="191"/>
      <c r="BW302" s="191"/>
      <c r="BX302" s="191"/>
    </row>
    <row r="303" spans="1:77" s="11" customFormat="1" ht="19.5" customHeight="1">
      <c r="A303" s="11">
        <f t="shared" si="197"/>
        <v>2</v>
      </c>
      <c r="B303" s="239">
        <f t="shared" si="172"/>
        <v>2256017157031</v>
      </c>
      <c r="C303" s="225">
        <f t="shared" si="198"/>
        <v>8</v>
      </c>
      <c r="D303" s="11" t="s">
        <v>13398</v>
      </c>
      <c r="E303" s="358" t="s">
        <v>1741</v>
      </c>
      <c r="F303" s="158" t="s">
        <v>5226</v>
      </c>
      <c r="G303" s="132" t="str">
        <f t="shared" si="199"/>
        <v>17</v>
      </c>
      <c r="H303" s="225">
        <v>3</v>
      </c>
      <c r="I303" s="225">
        <f t="shared" si="200"/>
        <v>3</v>
      </c>
      <c r="J303" s="131"/>
      <c r="K303" s="132" t="s">
        <v>1767</v>
      </c>
      <c r="L303" s="324">
        <v>4</v>
      </c>
      <c r="M303" s="134" t="s">
        <v>3422</v>
      </c>
      <c r="N303" s="226">
        <v>23147</v>
      </c>
      <c r="O303" s="226">
        <v>0</v>
      </c>
      <c r="P303" s="227">
        <v>23147</v>
      </c>
      <c r="Q303" s="228">
        <f t="shared" si="201"/>
        <v>21035.454545454544</v>
      </c>
      <c r="R303" s="143">
        <f t="shared" si="202"/>
        <v>0.35955745710704867</v>
      </c>
      <c r="S303" s="192" t="s">
        <v>6510</v>
      </c>
      <c r="T303" s="288" t="s">
        <v>7050</v>
      </c>
      <c r="U303" s="189">
        <f t="shared" si="219"/>
        <v>23147</v>
      </c>
      <c r="W303" s="229">
        <v>23147</v>
      </c>
      <c r="X303" s="135">
        <f t="shared" si="203"/>
        <v>13472</v>
      </c>
      <c r="Y303" s="230">
        <f t="shared" si="204"/>
        <v>21035.454545454544</v>
      </c>
      <c r="Z303" s="141">
        <f t="shared" si="205"/>
        <v>7.7331835659048664E-2</v>
      </c>
      <c r="AA303" s="136">
        <f t="shared" si="206"/>
        <v>0.35955745710704867</v>
      </c>
      <c r="AB303" s="144">
        <v>9</v>
      </c>
      <c r="AC303" s="144"/>
      <c r="AD303" s="184">
        <f t="shared" si="207"/>
        <v>22693</v>
      </c>
      <c r="AE303" s="182">
        <f t="shared" si="208"/>
        <v>24937</v>
      </c>
      <c r="AF303" s="128">
        <f t="shared" si="209"/>
        <v>2244.33</v>
      </c>
      <c r="AG303" s="129">
        <f t="shared" si="210"/>
        <v>454.32999999999993</v>
      </c>
      <c r="AH303" s="130">
        <f t="shared" si="211"/>
        <v>1.8219112162649875E-2</v>
      </c>
      <c r="AI303" s="137">
        <f t="shared" si="212"/>
        <v>1790</v>
      </c>
      <c r="AJ303" s="138">
        <f t="shared" si="213"/>
        <v>7.1780887837350121E-2</v>
      </c>
      <c r="AK303" s="138">
        <f t="shared" si="214"/>
        <v>0.3413383449443988</v>
      </c>
      <c r="AL303" s="11" t="s">
        <v>13397</v>
      </c>
      <c r="AM303" s="11">
        <f t="shared" si="215"/>
        <v>20199.3</v>
      </c>
      <c r="AN303" s="412">
        <f t="shared" si="216"/>
        <v>18355.727272727272</v>
      </c>
      <c r="AO303" s="412">
        <f t="shared" si="217"/>
        <v>4883.7272727272721</v>
      </c>
      <c r="AP303" s="413">
        <f t="shared" si="218"/>
        <v>0.2660601348105372</v>
      </c>
      <c r="AQ303" s="192">
        <v>2256017157031</v>
      </c>
      <c r="AR303" s="192">
        <f>VLOOKUP(AQ:AQ,[1]MICHELIN!$B:$O,2,0)</f>
        <v>4985009757406</v>
      </c>
      <c r="AS303" s="192" t="str">
        <f>VLOOKUP(AQ:AQ,[1]MICHELIN!$B:$O,3,0)</f>
        <v>036244</v>
      </c>
      <c r="AT303" s="231" t="str">
        <f>VLOOKUP(AQ:AQ,[1]MICHELIN!$B:$O,4,0)</f>
        <v>X-ICE SNOW（旧22年）</v>
      </c>
      <c r="AU303" s="231" t="str">
        <f>VLOOKUP(AQ:AQ,[1]MICHELIN!$B:$O,5,0)</f>
        <v>225/60R17 103T XL</v>
      </c>
      <c r="AV303" s="232" t="str">
        <f>VLOOKUP(AQ:AQ,[1]MICHELIN!$B:$O,6,0)</f>
        <v>225/60R17</v>
      </c>
      <c r="AW303" s="232">
        <f>VLOOKUP(AQ:AQ,[1]MICHELIN!$B:$O,7,0)</f>
        <v>42100</v>
      </c>
      <c r="AX303" s="233">
        <f>VLOOKUP(AQ:AQ,[1]MICHELIN!$B:$K,8,0)</f>
        <v>13472</v>
      </c>
      <c r="AY303" s="233">
        <f>VLOOKUP(AQ:AQ,[1]MICHELIN!$B:$K,9,0)</f>
        <v>8</v>
      </c>
      <c r="AZ303" s="233">
        <f>VLOOKUP(AQ:AQ,[1]MICHELIN!$B:$K,10,0)</f>
        <v>3</v>
      </c>
      <c r="BA303" s="233">
        <f>VLOOKUP(AQ:AQ,[1]MICHELIN!$B:$O,11,0)</f>
        <v>21780</v>
      </c>
      <c r="BB303" s="233">
        <f>VLOOKUP(AQ:AQ,[1]MICHELIN!$B:$O,12,0)</f>
        <v>18845.454545454544</v>
      </c>
      <c r="BC303" s="233">
        <f t="shared" si="180"/>
        <v>1050</v>
      </c>
      <c r="BD303" s="204" t="s">
        <v>3387</v>
      </c>
      <c r="BE303" s="192" t="s">
        <v>344</v>
      </c>
      <c r="BF303" s="133" t="str">
        <f>IFERROR(VLOOKUP(BE:BE,Q商品!B:E,4,0),"")</f>
        <v>2023年製 X-ICE SNOW 205/55R17 95T XL スタッドレス 最短当日発送</v>
      </c>
      <c r="BG303" s="133" t="str">
        <f>IFERROR(VLOOKUP(AQ:AQ,在庫!B:M,12,0),"")</f>
        <v>2022年製</v>
      </c>
      <c r="BH303" s="133">
        <f>IFERROR(VLOOKUP(AQ:AQ,在庫!B:L,10,0),"")</f>
        <v>1</v>
      </c>
      <c r="BI303" s="234" t="str">
        <f>VLOOKUP(AQ:AQ,[1]MICHELIN!$B:$AH,32,0)</f>
        <v>×</v>
      </c>
      <c r="BJ303" s="234" t="str">
        <f>VLOOKUP(AQ:AQ,[1]MICHELIN!$B:$AH,33,0)</f>
        <v/>
      </c>
      <c r="BK303" s="191"/>
      <c r="BL303" s="191"/>
      <c r="BM303" s="191"/>
      <c r="BN303" s="191"/>
      <c r="BO303" s="191"/>
      <c r="BP303" s="191"/>
      <c r="BQ303" s="191"/>
      <c r="BR303" s="191"/>
      <c r="BS303" s="191"/>
      <c r="BT303" s="191"/>
      <c r="BU303" s="191"/>
      <c r="BV303" s="191"/>
      <c r="BW303" s="191"/>
      <c r="BX303" s="191"/>
    </row>
    <row r="304" spans="1:77" s="11" customFormat="1" ht="19.5" customHeight="1">
      <c r="A304" s="11">
        <f t="shared" si="197"/>
        <v>2</v>
      </c>
      <c r="B304" s="239">
        <f t="shared" si="172"/>
        <v>2256017157017</v>
      </c>
      <c r="C304" s="225">
        <f t="shared" si="198"/>
        <v>20</v>
      </c>
      <c r="D304" s="11" t="s">
        <v>13398</v>
      </c>
      <c r="E304" s="153" t="s">
        <v>7463</v>
      </c>
      <c r="F304" s="158" t="s">
        <v>5226</v>
      </c>
      <c r="G304" s="132" t="str">
        <f t="shared" si="199"/>
        <v>17</v>
      </c>
      <c r="H304" s="225">
        <v>44</v>
      </c>
      <c r="I304" s="225">
        <f t="shared" si="200"/>
        <v>44</v>
      </c>
      <c r="J304" s="131"/>
      <c r="K304" s="132" t="s">
        <v>7280</v>
      </c>
      <c r="L304" s="324">
        <v>4</v>
      </c>
      <c r="M304" s="134" t="s">
        <v>3422</v>
      </c>
      <c r="N304" s="226" t="s">
        <v>7885</v>
      </c>
      <c r="O304" s="226" t="s">
        <v>3425</v>
      </c>
      <c r="P304" s="227">
        <v>24300</v>
      </c>
      <c r="Q304" s="228">
        <f t="shared" si="201"/>
        <v>22072.727272727272</v>
      </c>
      <c r="R304" s="143">
        <f t="shared" si="202"/>
        <v>0.22528830313014825</v>
      </c>
      <c r="S304" s="192" t="s">
        <v>6511</v>
      </c>
      <c r="T304" s="288" t="s">
        <v>7626</v>
      </c>
      <c r="U304" s="189">
        <f t="shared" si="219"/>
        <v>23400</v>
      </c>
      <c r="V304" s="11">
        <v>900</v>
      </c>
      <c r="W304" s="229">
        <v>24300</v>
      </c>
      <c r="X304" s="135">
        <f t="shared" si="203"/>
        <v>17100</v>
      </c>
      <c r="Y304" s="230">
        <f t="shared" si="204"/>
        <v>22072.727272727272</v>
      </c>
      <c r="Z304" s="141">
        <f t="shared" si="205"/>
        <v>7.7307692307692299E-2</v>
      </c>
      <c r="AA304" s="136">
        <f t="shared" si="206"/>
        <v>0.22528830313014825</v>
      </c>
      <c r="AB304" s="144"/>
      <c r="AC304" s="144"/>
      <c r="AD304" s="184">
        <f t="shared" si="207"/>
        <v>22941</v>
      </c>
      <c r="AE304" s="182">
        <f t="shared" si="208"/>
        <v>25209</v>
      </c>
      <c r="AF304" s="128">
        <f t="shared" si="209"/>
        <v>2268.81</v>
      </c>
      <c r="AG304" s="129">
        <f t="shared" si="210"/>
        <v>459.80999999999995</v>
      </c>
      <c r="AH304" s="130">
        <f t="shared" si="211"/>
        <v>1.8239914316315598E-2</v>
      </c>
      <c r="AI304" s="137">
        <f t="shared" si="212"/>
        <v>1809</v>
      </c>
      <c r="AJ304" s="138">
        <f t="shared" si="213"/>
        <v>7.1760085683684402E-2</v>
      </c>
      <c r="AK304" s="138">
        <f t="shared" si="214"/>
        <v>0.20704838881383264</v>
      </c>
      <c r="AM304" s="11">
        <f t="shared" si="215"/>
        <v>20420.099999999999</v>
      </c>
      <c r="AN304" s="412">
        <f t="shared" si="216"/>
        <v>18545.545454545452</v>
      </c>
      <c r="AO304" s="412">
        <f t="shared" si="217"/>
        <v>1445.5454545454522</v>
      </c>
      <c r="AP304" s="413">
        <f t="shared" si="218"/>
        <v>7.7945696344625642E-2</v>
      </c>
      <c r="AQ304" s="192">
        <v>2256017157017</v>
      </c>
      <c r="AR304" s="192">
        <f>VLOOKUP(AQ:AQ,[1]MICHELIN!$B:$O,2,0)</f>
        <v>4985009757406</v>
      </c>
      <c r="AS304" s="192" t="str">
        <f>VLOOKUP(AQ:AQ,[1]MICHELIN!$B:$O,3,0)</f>
        <v>036244</v>
      </c>
      <c r="AT304" s="231" t="str">
        <f>VLOOKUP(AQ:AQ,[1]MICHELIN!$B:$O,4,0)</f>
        <v>X-ICE SNOW（特）</v>
      </c>
      <c r="AU304" s="231" t="str">
        <f>VLOOKUP(AQ:AQ,[1]MICHELIN!$B:$O,5,0)</f>
        <v>225/60R17 103T XL</v>
      </c>
      <c r="AV304" s="232" t="str">
        <f>VLOOKUP(AQ:AQ,[1]MICHELIN!$B:$O,6,0)</f>
        <v>225/60R17</v>
      </c>
      <c r="AW304" s="232">
        <f>VLOOKUP(AQ:AQ,[1]MICHELIN!$B:$O,7,0)</f>
        <v>45000</v>
      </c>
      <c r="AX304" s="233">
        <f>VLOOKUP(AQ:AQ,[1]MICHELIN!$B:$K,8,0)</f>
        <v>17100</v>
      </c>
      <c r="AY304" s="233">
        <f>VLOOKUP(AQ:AQ,[1]MICHELIN!$B:$K,9,0)</f>
        <v>20</v>
      </c>
      <c r="AZ304" s="233">
        <f>VLOOKUP(AQ:AQ,[1]MICHELIN!$B:$K,10,0)</f>
        <v>44</v>
      </c>
      <c r="BA304" s="233">
        <f>VLOOKUP(AQ:AQ,[1]MICHELIN!$B:$O,11,0)</f>
        <v>24500</v>
      </c>
      <c r="BB304" s="233">
        <f>VLOOKUP(AQ:AQ,[1]MICHELIN!$B:$O,12,0)</f>
        <v>21318.181818181816</v>
      </c>
      <c r="BC304" s="233">
        <f t="shared" si="180"/>
        <v>1050</v>
      </c>
      <c r="BD304" s="204" t="s">
        <v>3387</v>
      </c>
      <c r="BE304" s="192" t="s">
        <v>347</v>
      </c>
      <c r="BF304" s="133" t="str">
        <f>IFERROR(VLOOKUP(BE:BE,Q商品!B:E,4,0),"")</f>
        <v>2023年製 X-ICE SNOW 225/60R17 103T XL MICHELIN スタッドレス 最短当日発送</v>
      </c>
      <c r="BG304" s="133" t="str">
        <f>IFERROR(VLOOKUP(AQ:AQ,在庫!B:M,12,0),"")</f>
        <v>2023年製</v>
      </c>
      <c r="BH304" s="133">
        <f>IFERROR(VLOOKUP(AQ:AQ,在庫!B:L,10,0),"")</f>
        <v>3</v>
      </c>
      <c r="BI304" s="234" t="str">
        <f>VLOOKUP(AQ:AQ,[1]MICHELIN!$B:$AH,32,0)</f>
        <v/>
      </c>
      <c r="BJ304" s="234" t="str">
        <f>VLOOKUP(AQ:AQ,[1]MICHELIN!$B:$AH,33,0)</f>
        <v/>
      </c>
      <c r="BK304" s="191"/>
      <c r="BL304" s="191"/>
      <c r="BM304" s="191"/>
      <c r="BN304" s="191"/>
      <c r="BO304" s="191"/>
      <c r="BP304" s="191"/>
      <c r="BQ304" s="191"/>
      <c r="BR304" s="191"/>
      <c r="BS304" s="191"/>
      <c r="BT304" s="191"/>
      <c r="BU304" s="191"/>
      <c r="BV304" s="191"/>
      <c r="BW304" s="191"/>
      <c r="BX304" s="191"/>
    </row>
    <row r="305" spans="1:76" s="11" customFormat="1" ht="19.5" customHeight="1">
      <c r="A305" s="11">
        <f t="shared" si="197"/>
        <v>1</v>
      </c>
      <c r="B305" s="239">
        <f t="shared" si="172"/>
        <v>2255518157038</v>
      </c>
      <c r="C305" s="225">
        <f t="shared" si="198"/>
        <v>0</v>
      </c>
      <c r="D305" s="11" t="s">
        <v>13398</v>
      </c>
      <c r="E305" s="358" t="s">
        <v>4942</v>
      </c>
      <c r="F305" s="158" t="s">
        <v>5230</v>
      </c>
      <c r="G305" s="132" t="str">
        <f t="shared" si="199"/>
        <v>18</v>
      </c>
      <c r="H305" s="225">
        <v>0</v>
      </c>
      <c r="I305" s="225">
        <f t="shared" si="200"/>
        <v>0</v>
      </c>
      <c r="J305" s="131"/>
      <c r="K305" s="132" t="s">
        <v>1767</v>
      </c>
      <c r="L305" s="132">
        <v>5</v>
      </c>
      <c r="M305" s="134"/>
      <c r="N305" s="226"/>
      <c r="O305" s="226"/>
      <c r="P305" s="227"/>
      <c r="Q305" s="228">
        <f t="shared" si="201"/>
        <v>0</v>
      </c>
      <c r="R305" s="143" t="str">
        <f t="shared" si="202"/>
        <v/>
      </c>
      <c r="S305" s="192">
        <v>1074476238</v>
      </c>
      <c r="T305" s="288" t="s">
        <v>7051</v>
      </c>
      <c r="U305" s="189">
        <f t="shared" si="219"/>
        <v>26725</v>
      </c>
      <c r="W305" s="229">
        <v>26725</v>
      </c>
      <c r="X305" s="135">
        <f t="shared" si="203"/>
        <v>15680</v>
      </c>
      <c r="Y305" s="230">
        <f t="shared" si="204"/>
        <v>24295.454545454544</v>
      </c>
      <c r="Z305" s="141" t="str">
        <f t="shared" si="205"/>
        <v/>
      </c>
      <c r="AA305" s="136">
        <f t="shared" si="206"/>
        <v>0.35461178671655752</v>
      </c>
      <c r="AB305" s="144">
        <v>9</v>
      </c>
      <c r="AC305" s="144"/>
      <c r="AD305" s="184">
        <f t="shared" si="207"/>
        <v>26200</v>
      </c>
      <c r="AE305" s="182">
        <f t="shared" si="208"/>
        <v>28791</v>
      </c>
      <c r="AF305" s="128">
        <f t="shared" si="209"/>
        <v>2591.19</v>
      </c>
      <c r="AG305" s="129">
        <f t="shared" si="210"/>
        <v>525.19000000000005</v>
      </c>
      <c r="AH305" s="130">
        <f t="shared" si="211"/>
        <v>1.824146434649717E-2</v>
      </c>
      <c r="AI305" s="137">
        <f t="shared" si="212"/>
        <v>2066</v>
      </c>
      <c r="AJ305" s="138">
        <f t="shared" si="213"/>
        <v>7.1758535653502833E-2</v>
      </c>
      <c r="AK305" s="138">
        <f t="shared" si="214"/>
        <v>0.33637032237006037</v>
      </c>
      <c r="AM305" s="11">
        <f t="shared" si="215"/>
        <v>23320.9</v>
      </c>
      <c r="AN305" s="412">
        <f t="shared" si="216"/>
        <v>21200.81818181818</v>
      </c>
      <c r="AO305" s="412">
        <f t="shared" si="217"/>
        <v>5520.8181818181802</v>
      </c>
      <c r="AP305" s="413">
        <f t="shared" si="218"/>
        <v>0.26040590200206676</v>
      </c>
      <c r="AQ305" s="192">
        <v>2255518157038</v>
      </c>
      <c r="AR305" s="192">
        <f>VLOOKUP(AQ:AQ,[1]MICHELIN!$B:$O,2,0)</f>
        <v>4985009757529</v>
      </c>
      <c r="AS305" s="192" t="str">
        <f>VLOOKUP(AQ:AQ,[1]MICHELIN!$B:$O,3,0)</f>
        <v>721280</v>
      </c>
      <c r="AT305" s="231" t="str">
        <f>VLOOKUP(AQ:AQ,[1]MICHELIN!$B:$O,4,0)</f>
        <v>X-ICE SNOW（旧22年）</v>
      </c>
      <c r="AU305" s="231" t="str">
        <f>VLOOKUP(AQ:AQ,[1]MICHELIN!$B:$O,5,0)</f>
        <v>225/55R18 102H XL</v>
      </c>
      <c r="AV305" s="232" t="str">
        <f>VLOOKUP(AQ:AQ,[1]MICHELIN!$B:$O,6,0)</f>
        <v>225/55R18</v>
      </c>
      <c r="AW305" s="232">
        <f>VLOOKUP(AQ:AQ,[1]MICHELIN!$B:$O,7,0)</f>
        <v>49000</v>
      </c>
      <c r="AX305" s="233">
        <f>VLOOKUP(AQ:AQ,[1]MICHELIN!$B:$K,8,0)</f>
        <v>15680</v>
      </c>
      <c r="AY305" s="233">
        <f>VLOOKUP(AQ:AQ,[1]MICHELIN!$B:$K,9,0)</f>
        <v>0</v>
      </c>
      <c r="AZ305" s="233">
        <f>VLOOKUP(AQ:AQ,[1]MICHELIN!$B:$K,10,0)</f>
        <v>0</v>
      </c>
      <c r="BA305" s="233">
        <f>VLOOKUP(AQ:AQ,[1]MICHELIN!$B:$O,11,0)</f>
        <v>24800</v>
      </c>
      <c r="BB305" s="233">
        <f>VLOOKUP(AQ:AQ,[1]MICHELIN!$B:$O,12,0)</f>
        <v>21590.909090909088</v>
      </c>
      <c r="BC305" s="233">
        <f t="shared" si="180"/>
        <v>1050</v>
      </c>
      <c r="BD305" s="204" t="s">
        <v>3387</v>
      </c>
      <c r="BE305" s="192" t="s">
        <v>346</v>
      </c>
      <c r="BF305" s="133" t="str">
        <f>IFERROR(VLOOKUP(BE:BE,Q商品!B:E,4,0),"")</f>
        <v>2022年製 X-ICE SNOW 225/55R18 102H XL スタッドレスタイヤ 最短当日発送</v>
      </c>
      <c r="BG305" s="133" t="str">
        <f>IFERROR(VLOOKUP(AQ:AQ,在庫!B:M,12,0),"")</f>
        <v/>
      </c>
      <c r="BH305" s="133" t="str">
        <f>IFERROR(VLOOKUP(AQ:AQ,在庫!B:L,10,0),"")</f>
        <v/>
      </c>
      <c r="BI305" s="234" t="str">
        <f>VLOOKUP(AQ:AQ,[1]MICHELIN!$B:$AH,32,0)</f>
        <v>×</v>
      </c>
      <c r="BJ305" s="234" t="str">
        <f>VLOOKUP(AQ:AQ,[1]MICHELIN!$B:$AH,33,0)</f>
        <v/>
      </c>
      <c r="BK305" s="191"/>
      <c r="BL305" s="191"/>
      <c r="BM305" s="191"/>
      <c r="BN305" s="191"/>
      <c r="BO305" s="191"/>
      <c r="BP305" s="191"/>
      <c r="BQ305" s="191"/>
      <c r="BR305" s="191"/>
      <c r="BS305" s="191"/>
      <c r="BT305" s="191"/>
      <c r="BU305" s="191"/>
      <c r="BV305" s="191"/>
      <c r="BW305" s="191"/>
      <c r="BX305" s="191"/>
    </row>
    <row r="306" spans="1:76" s="11" customFormat="1" ht="19.5" customHeight="1">
      <c r="A306" s="11">
        <f t="shared" si="197"/>
        <v>2</v>
      </c>
      <c r="B306" s="239">
        <f t="shared" si="172"/>
        <v>2355018157016</v>
      </c>
      <c r="C306" s="225">
        <f t="shared" si="198"/>
        <v>24</v>
      </c>
      <c r="D306" s="11" t="s">
        <v>13398</v>
      </c>
      <c r="E306" s="153" t="s">
        <v>7467</v>
      </c>
      <c r="F306" s="158" t="s">
        <v>5231</v>
      </c>
      <c r="G306" s="132" t="str">
        <f t="shared" si="199"/>
        <v>18</v>
      </c>
      <c r="H306" s="225">
        <v>16</v>
      </c>
      <c r="I306" s="225">
        <f t="shared" si="200"/>
        <v>16</v>
      </c>
      <c r="J306" s="131"/>
      <c r="K306" s="132" t="s">
        <v>7280</v>
      </c>
      <c r="L306" s="324">
        <v>6</v>
      </c>
      <c r="M306" s="134" t="s">
        <v>3422</v>
      </c>
      <c r="N306" s="226" t="s">
        <v>7886</v>
      </c>
      <c r="O306" s="226" t="s">
        <v>3425</v>
      </c>
      <c r="P306" s="227">
        <v>29700</v>
      </c>
      <c r="Q306" s="228">
        <f t="shared" si="201"/>
        <v>26978.181818181816</v>
      </c>
      <c r="R306" s="143">
        <f t="shared" si="202"/>
        <v>0.2238913600215662</v>
      </c>
      <c r="S306" s="192" t="s">
        <v>6518</v>
      </c>
      <c r="T306" s="288" t="s">
        <v>7627</v>
      </c>
      <c r="U306" s="189">
        <f t="shared" si="219"/>
        <v>28800</v>
      </c>
      <c r="V306" s="11">
        <v>900</v>
      </c>
      <c r="W306" s="229">
        <v>29700</v>
      </c>
      <c r="X306" s="135">
        <f t="shared" si="203"/>
        <v>20938</v>
      </c>
      <c r="Y306" s="230">
        <f t="shared" si="204"/>
        <v>26978.181818181816</v>
      </c>
      <c r="Z306" s="141">
        <f t="shared" si="205"/>
        <v>7.7326388888888875E-2</v>
      </c>
      <c r="AA306" s="136">
        <f t="shared" si="206"/>
        <v>0.2238913600215662</v>
      </c>
      <c r="AB306" s="309" t="s">
        <v>14162</v>
      </c>
      <c r="AC306" s="144"/>
      <c r="AD306" s="184">
        <f t="shared" si="207"/>
        <v>28235</v>
      </c>
      <c r="AE306" s="182">
        <f t="shared" si="208"/>
        <v>31027</v>
      </c>
      <c r="AF306" s="128">
        <f t="shared" si="209"/>
        <v>2792.43</v>
      </c>
      <c r="AG306" s="129">
        <f t="shared" si="210"/>
        <v>565.42999999999984</v>
      </c>
      <c r="AH306" s="130">
        <f t="shared" si="211"/>
        <v>1.8223805073000931E-2</v>
      </c>
      <c r="AI306" s="137">
        <f t="shared" si="212"/>
        <v>2227</v>
      </c>
      <c r="AJ306" s="138">
        <f t="shared" si="213"/>
        <v>7.1776194926999062E-2</v>
      </c>
      <c r="AK306" s="138">
        <f t="shared" si="214"/>
        <v>0.20566755494856528</v>
      </c>
      <c r="AL306" s="11" t="s">
        <v>13397</v>
      </c>
      <c r="AM306" s="11">
        <f t="shared" si="215"/>
        <v>25132.3</v>
      </c>
      <c r="AN306" s="412">
        <f t="shared" si="216"/>
        <v>22825.727272727268</v>
      </c>
      <c r="AO306" s="412">
        <f t="shared" si="217"/>
        <v>1887.7272727272684</v>
      </c>
      <c r="AP306" s="413">
        <f t="shared" si="218"/>
        <v>8.2701736079304283E-2</v>
      </c>
      <c r="AQ306" s="192">
        <v>2355018157016</v>
      </c>
      <c r="AR306" s="192">
        <f>VLOOKUP(AQ:AQ,[1]MICHELIN!$B:$O,2,0)</f>
        <v>4985009757567</v>
      </c>
      <c r="AS306" s="192" t="str">
        <f>VLOOKUP(AQ:AQ,[1]MICHELIN!$B:$O,3,0)</f>
        <v>530430</v>
      </c>
      <c r="AT306" s="231" t="str">
        <f>VLOOKUP(AQ:AQ,[1]MICHELIN!$B:$O,4,0)</f>
        <v>X-ICE SNOW（特）</v>
      </c>
      <c r="AU306" s="231" t="str">
        <f>VLOOKUP(AQ:AQ,[1]MICHELIN!$B:$O,5,0)</f>
        <v>235/50R18 101H XL（販売中）</v>
      </c>
      <c r="AV306" s="232" t="str">
        <f>VLOOKUP(AQ:AQ,[1]MICHELIN!$B:$O,6,0)</f>
        <v>235/50R18</v>
      </c>
      <c r="AW306" s="232">
        <f>VLOOKUP(AQ:AQ,[1]MICHELIN!$B:$O,7,0)</f>
        <v>55100</v>
      </c>
      <c r="AX306" s="233">
        <f>VLOOKUP(AQ:AQ,[1]MICHELIN!$B:$K,8,0)</f>
        <v>20938</v>
      </c>
      <c r="AY306" s="233">
        <f>VLOOKUP(AQ:AQ,[1]MICHELIN!$B:$K,9,0)</f>
        <v>24</v>
      </c>
      <c r="AZ306" s="233">
        <f>VLOOKUP(AQ:AQ,[1]MICHELIN!$B:$K,10,0)</f>
        <v>16</v>
      </c>
      <c r="BA306" s="233">
        <f>VLOOKUP(AQ:AQ,[1]MICHELIN!$B:$O,11,0)</f>
        <v>30900</v>
      </c>
      <c r="BB306" s="233">
        <f>VLOOKUP(AQ:AQ,[1]MICHELIN!$B:$O,12,0)</f>
        <v>27136.363636363632</v>
      </c>
      <c r="BC306" s="233">
        <f t="shared" si="180"/>
        <v>1050.0000000000036</v>
      </c>
      <c r="BD306" s="204" t="s">
        <v>3387</v>
      </c>
      <c r="BE306" s="195" t="s">
        <v>4653</v>
      </c>
      <c r="BF306" s="133" t="s">
        <v>11794</v>
      </c>
      <c r="BG306" s="133" t="str">
        <f>IFERROR(VLOOKUP(AQ:AQ,在庫!B:M,12,0),"")</f>
        <v>2023年製</v>
      </c>
      <c r="BH306" s="133">
        <f>IFERROR(VLOOKUP(AQ:AQ,在庫!B:L,10,0),"")</f>
        <v>2</v>
      </c>
      <c r="BI306" s="234" t="str">
        <f>VLOOKUP(AQ:AQ,[1]MICHELIN!$B:$AH,32,0)</f>
        <v>×</v>
      </c>
      <c r="BJ306" s="234" t="str">
        <f>VLOOKUP(AQ:AQ,[1]MICHELIN!$B:$AH,33,0)</f>
        <v/>
      </c>
      <c r="BK306" s="191"/>
      <c r="BL306" s="191"/>
      <c r="BM306" s="191"/>
      <c r="BN306" s="191"/>
      <c r="BO306" s="191"/>
      <c r="BP306" s="191"/>
      <c r="BQ306" s="191"/>
      <c r="BR306" s="191"/>
      <c r="BS306" s="191"/>
      <c r="BT306" s="191"/>
      <c r="BU306" s="191"/>
      <c r="BV306" s="191"/>
      <c r="BW306" s="191"/>
      <c r="BX306" s="191"/>
    </row>
    <row r="307" spans="1:76" s="11" customFormat="1" ht="19.5" customHeight="1">
      <c r="A307" s="11">
        <f t="shared" si="197"/>
        <v>2</v>
      </c>
      <c r="B307" s="239">
        <f t="shared" si="172"/>
        <v>2355018157078</v>
      </c>
      <c r="C307" s="225">
        <f t="shared" si="198"/>
        <v>4</v>
      </c>
      <c r="D307" s="11" t="s">
        <v>13398</v>
      </c>
      <c r="E307" s="358" t="s">
        <v>4944</v>
      </c>
      <c r="F307" s="158" t="s">
        <v>5231</v>
      </c>
      <c r="G307" s="132" t="str">
        <f t="shared" si="199"/>
        <v>18</v>
      </c>
      <c r="H307" s="225">
        <v>0</v>
      </c>
      <c r="I307" s="225">
        <f t="shared" si="200"/>
        <v>0</v>
      </c>
      <c r="J307" s="131"/>
      <c r="K307" s="132" t="s">
        <v>1767</v>
      </c>
      <c r="L307" s="324">
        <v>6</v>
      </c>
      <c r="M307" s="134" t="s">
        <v>3422</v>
      </c>
      <c r="N307" s="226">
        <v>30620</v>
      </c>
      <c r="O307" s="226">
        <v>0</v>
      </c>
      <c r="P307" s="227">
        <v>30620</v>
      </c>
      <c r="Q307" s="228">
        <f t="shared" si="201"/>
        <v>27832.727272727272</v>
      </c>
      <c r="R307" s="143">
        <f t="shared" si="202"/>
        <v>0.3906454141625294</v>
      </c>
      <c r="S307" s="192">
        <v>1074475805</v>
      </c>
      <c r="T307" s="288" t="s">
        <v>7052</v>
      </c>
      <c r="U307" s="189">
        <f t="shared" si="219"/>
        <v>30620</v>
      </c>
      <c r="W307" s="229">
        <v>30620</v>
      </c>
      <c r="X307" s="135">
        <f t="shared" si="203"/>
        <v>16960</v>
      </c>
      <c r="Y307" s="230">
        <f t="shared" si="204"/>
        <v>27832.727272727272</v>
      </c>
      <c r="Z307" s="141">
        <f t="shared" si="205"/>
        <v>7.7302416721097389E-2</v>
      </c>
      <c r="AA307" s="136">
        <f t="shared" si="206"/>
        <v>0.3906454141625294</v>
      </c>
      <c r="AB307" s="144">
        <v>9</v>
      </c>
      <c r="AC307" s="144"/>
      <c r="AD307" s="184">
        <f t="shared" si="207"/>
        <v>30019</v>
      </c>
      <c r="AE307" s="182">
        <f t="shared" si="208"/>
        <v>32987</v>
      </c>
      <c r="AF307" s="128">
        <f t="shared" si="209"/>
        <v>2968.83</v>
      </c>
      <c r="AG307" s="129">
        <f t="shared" si="210"/>
        <v>601.82999999999993</v>
      </c>
      <c r="AH307" s="130">
        <f t="shared" si="211"/>
        <v>1.8244459938763752E-2</v>
      </c>
      <c r="AI307" s="137">
        <f t="shared" si="212"/>
        <v>2367</v>
      </c>
      <c r="AJ307" s="138">
        <f t="shared" si="213"/>
        <v>7.1755540061236245E-2</v>
      </c>
      <c r="AK307" s="138">
        <f t="shared" si="214"/>
        <v>0.37240095422376562</v>
      </c>
      <c r="AL307" s="11" t="s">
        <v>13397</v>
      </c>
      <c r="AM307" s="11">
        <f t="shared" si="215"/>
        <v>26720.3</v>
      </c>
      <c r="AN307" s="412">
        <f t="shared" si="216"/>
        <v>24287.545454545452</v>
      </c>
      <c r="AO307" s="412">
        <f t="shared" si="217"/>
        <v>7327.5454545454522</v>
      </c>
      <c r="AP307" s="413">
        <f t="shared" si="218"/>
        <v>0.30169971141213409</v>
      </c>
      <c r="AQ307" s="192">
        <v>2355018157078</v>
      </c>
      <c r="AR307" s="192">
        <f>VLOOKUP(AQ:AQ,[1]MICHELIN!$B:$O,2,0)</f>
        <v>4985009757567</v>
      </c>
      <c r="AS307" s="192" t="str">
        <f>VLOOKUP(AQ:AQ,[1]MICHELIN!$B:$O,3,0)</f>
        <v>530430</v>
      </c>
      <c r="AT307" s="231" t="str">
        <f>VLOOKUP(AQ:AQ,[1]MICHELIN!$B:$O,4,0)</f>
        <v>X-ICE SNOW（旧22年）</v>
      </c>
      <c r="AU307" s="231" t="str">
        <f>VLOOKUP(AQ:AQ,[1]MICHELIN!$B:$O,5,0)</f>
        <v>235/50R18 101H XL（販売中）</v>
      </c>
      <c r="AV307" s="232" t="str">
        <f>VLOOKUP(AQ:AQ,[1]MICHELIN!$B:$O,6,0)</f>
        <v>235/50R18</v>
      </c>
      <c r="AW307" s="232">
        <f>VLOOKUP(AQ:AQ,[1]MICHELIN!$B:$O,7,0)</f>
        <v>53000</v>
      </c>
      <c r="AX307" s="233">
        <f>VLOOKUP(AQ:AQ,[1]MICHELIN!$B:$K,8,0)</f>
        <v>16960</v>
      </c>
      <c r="AY307" s="233">
        <f>VLOOKUP(AQ:AQ,[1]MICHELIN!$B:$K,9,0)</f>
        <v>4</v>
      </c>
      <c r="AZ307" s="233">
        <f>VLOOKUP(AQ:AQ,[1]MICHELIN!$B:$K,10,0)</f>
        <v>0</v>
      </c>
      <c r="BA307" s="233">
        <f>VLOOKUP(AQ:AQ,[1]MICHELIN!$B:$O,11,0)</f>
        <v>25980</v>
      </c>
      <c r="BB307" s="233">
        <f>VLOOKUP(AQ:AQ,[1]MICHELIN!$B:$O,12,0)</f>
        <v>22663.63636363636</v>
      </c>
      <c r="BC307" s="233">
        <f t="shared" si="180"/>
        <v>1050</v>
      </c>
      <c r="BD307" s="204" t="s">
        <v>3387</v>
      </c>
      <c r="BE307" s="192" t="s">
        <v>4653</v>
      </c>
      <c r="BF307" s="133" t="str">
        <f>IFERROR(VLOOKUP(BE:BE,Q商品!B:E,4,0),"")</f>
        <v>2023年製 X-ICE SNOW 235/50R18 101H XL MICHELIN スタッドレス 最短当日発送</v>
      </c>
      <c r="BG307" s="133" t="str">
        <f>IFERROR(VLOOKUP(AQ:AQ,在庫!B:M,12,0),"")</f>
        <v/>
      </c>
      <c r="BH307" s="133" t="str">
        <f>IFERROR(VLOOKUP(AQ:AQ,在庫!B:L,10,0),"")</f>
        <v/>
      </c>
      <c r="BI307" s="234" t="str">
        <f>VLOOKUP(AQ:AQ,[1]MICHELIN!$B:$AH,32,0)</f>
        <v>×</v>
      </c>
      <c r="BJ307" s="234" t="str">
        <f>VLOOKUP(AQ:AQ,[1]MICHELIN!$B:$AH,33,0)</f>
        <v/>
      </c>
      <c r="BK307" s="191"/>
      <c r="BL307" s="191"/>
      <c r="BM307" s="191"/>
      <c r="BN307" s="191"/>
      <c r="BO307" s="191"/>
      <c r="BP307" s="191"/>
      <c r="BQ307" s="191"/>
      <c r="BR307" s="191"/>
      <c r="BS307" s="191"/>
      <c r="BT307" s="191"/>
      <c r="BU307" s="191"/>
      <c r="BV307" s="191"/>
      <c r="BW307" s="191"/>
      <c r="BX307" s="191"/>
    </row>
    <row r="308" spans="1:76" s="11" customFormat="1" ht="19.5" customHeight="1">
      <c r="A308" s="11">
        <f t="shared" si="197"/>
        <v>2</v>
      </c>
      <c r="B308" s="239">
        <f t="shared" si="172"/>
        <v>2256018157078</v>
      </c>
      <c r="C308" s="225">
        <f t="shared" si="198"/>
        <v>44</v>
      </c>
      <c r="D308" s="11" t="s">
        <v>13398</v>
      </c>
      <c r="E308" s="358" t="s">
        <v>4943</v>
      </c>
      <c r="F308" s="158" t="s">
        <v>5232</v>
      </c>
      <c r="G308" s="132" t="str">
        <f t="shared" si="199"/>
        <v>18</v>
      </c>
      <c r="H308" s="225">
        <v>3</v>
      </c>
      <c r="I308" s="225">
        <f t="shared" si="200"/>
        <v>3</v>
      </c>
      <c r="J308" s="131"/>
      <c r="K308" s="132" t="s">
        <v>1767</v>
      </c>
      <c r="L308" s="324">
        <v>7</v>
      </c>
      <c r="M308" s="134" t="s">
        <v>3422</v>
      </c>
      <c r="N308" s="226" t="s">
        <v>6200</v>
      </c>
      <c r="O308" s="226">
        <v>0</v>
      </c>
      <c r="P308" s="227">
        <v>25620</v>
      </c>
      <c r="Q308" s="228">
        <f t="shared" si="201"/>
        <v>23250.909090909088</v>
      </c>
      <c r="R308" s="143">
        <f t="shared" si="202"/>
        <v>0.39580857053487639</v>
      </c>
      <c r="S308" s="192">
        <v>1074475804</v>
      </c>
      <c r="T308" s="288" t="s">
        <v>7053</v>
      </c>
      <c r="U308" s="189">
        <f t="shared" si="219"/>
        <v>25620</v>
      </c>
      <c r="W308" s="229">
        <v>25620</v>
      </c>
      <c r="X308" s="135">
        <f t="shared" si="203"/>
        <v>14048</v>
      </c>
      <c r="Y308" s="230">
        <f t="shared" si="204"/>
        <v>23250.909090909088</v>
      </c>
      <c r="Z308" s="141">
        <f t="shared" si="205"/>
        <v>7.7322404371584774E-2</v>
      </c>
      <c r="AA308" s="136">
        <f t="shared" si="206"/>
        <v>0.39580857053487639</v>
      </c>
      <c r="AB308" s="144"/>
      <c r="AC308" s="144"/>
      <c r="AD308" s="184">
        <f t="shared" si="207"/>
        <v>25117</v>
      </c>
      <c r="AE308" s="182">
        <f t="shared" si="208"/>
        <v>27601</v>
      </c>
      <c r="AF308" s="128">
        <f t="shared" si="209"/>
        <v>2484.0899999999997</v>
      </c>
      <c r="AG308" s="129">
        <f t="shared" si="210"/>
        <v>503.08999999999969</v>
      </c>
      <c r="AH308" s="130">
        <f t="shared" si="211"/>
        <v>1.8227238143545512E-2</v>
      </c>
      <c r="AI308" s="137">
        <f t="shared" si="212"/>
        <v>1981</v>
      </c>
      <c r="AJ308" s="138">
        <f t="shared" si="213"/>
        <v>7.1772761856454481E-2</v>
      </c>
      <c r="AK308" s="138">
        <f t="shared" si="214"/>
        <v>0.3775813323913309</v>
      </c>
      <c r="AL308" s="11" t="s">
        <v>13397</v>
      </c>
      <c r="AM308" s="11">
        <f t="shared" si="215"/>
        <v>22356.9</v>
      </c>
      <c r="AN308" s="412">
        <f t="shared" si="216"/>
        <v>20284.454545454544</v>
      </c>
      <c r="AO308" s="412">
        <f t="shared" si="217"/>
        <v>6236.4545454545441</v>
      </c>
      <c r="AP308" s="413">
        <f t="shared" si="218"/>
        <v>0.30744995047707824</v>
      </c>
      <c r="AQ308" s="192">
        <v>2256018157078</v>
      </c>
      <c r="AR308" s="192">
        <f>VLOOKUP(AQ:AQ,[1]MICHELIN!$B:$O,2,0)</f>
        <v>4985009757536</v>
      </c>
      <c r="AS308" s="192" t="str">
        <f>VLOOKUP(AQ:AQ,[1]MICHELIN!$B:$O,3,0)</f>
        <v>112626</v>
      </c>
      <c r="AT308" s="231" t="str">
        <f>VLOOKUP(AQ:AQ,[1]MICHELIN!$B:$O,4,0)</f>
        <v>X-ICE SNOW（旧22年）</v>
      </c>
      <c r="AU308" s="231" t="str">
        <f>VLOOKUP(AQ:AQ,[1]MICHELIN!$B:$O,5,0)</f>
        <v>225/60R18 100H</v>
      </c>
      <c r="AV308" s="232" t="str">
        <f>VLOOKUP(AQ:AQ,[1]MICHELIN!$B:$O,6,0)</f>
        <v>225/60R18</v>
      </c>
      <c r="AW308" s="232">
        <f>VLOOKUP(AQ:AQ,[1]MICHELIN!$B:$O,7,0)</f>
        <v>43900</v>
      </c>
      <c r="AX308" s="233">
        <f>VLOOKUP(AQ:AQ,[1]MICHELIN!$B:$K,8,0)</f>
        <v>14048</v>
      </c>
      <c r="AY308" s="233">
        <f>VLOOKUP(AQ:AQ,[1]MICHELIN!$B:$K,9,0)</f>
        <v>44</v>
      </c>
      <c r="AZ308" s="233">
        <f>VLOOKUP(AQ:AQ,[1]MICHELIN!$B:$K,10,0)</f>
        <v>3</v>
      </c>
      <c r="BA308" s="233">
        <f>VLOOKUP(AQ:AQ,[1]MICHELIN!$B:$O,11,0)</f>
        <v>20980</v>
      </c>
      <c r="BB308" s="233">
        <f>VLOOKUP(AQ:AQ,[1]MICHELIN!$B:$O,12,0)</f>
        <v>18118.181818181816</v>
      </c>
      <c r="BC308" s="233">
        <f t="shared" si="180"/>
        <v>1050</v>
      </c>
      <c r="BD308" s="204" t="s">
        <v>3387</v>
      </c>
      <c r="BE308" s="195" t="s">
        <v>4652</v>
      </c>
      <c r="BF308" s="133" t="str">
        <f>IFERROR(VLOOKUP(BE:BE,Q商品!B:E,4,0),"")</f>
        <v>2022年製 X-ICE SNOW 225/60R18 100H スタッドレスタイヤ 最短当日発送</v>
      </c>
      <c r="BG308" s="133" t="str">
        <f>IFERROR(VLOOKUP(AQ:AQ,在庫!B:M,12,0),"")</f>
        <v>2022年製</v>
      </c>
      <c r="BH308" s="133">
        <f>IFERROR(VLOOKUP(AQ:AQ,在庫!B:L,10,0),"")</f>
        <v>1</v>
      </c>
      <c r="BI308" s="234" t="str">
        <f>VLOOKUP(AQ:AQ,[1]MICHELIN!$B:$AH,32,0)</f>
        <v>×</v>
      </c>
      <c r="BJ308" s="234" t="str">
        <f>VLOOKUP(AQ:AQ,[1]MICHELIN!$B:$AH,33,0)</f>
        <v/>
      </c>
      <c r="BK308" s="191"/>
      <c r="BL308" s="191"/>
      <c r="BM308" s="191"/>
      <c r="BN308" s="191"/>
      <c r="BO308" s="191"/>
      <c r="BP308" s="191"/>
      <c r="BQ308" s="191"/>
      <c r="BR308" s="191"/>
      <c r="BS308" s="191"/>
      <c r="BT308" s="191"/>
      <c r="BU308" s="191"/>
      <c r="BV308" s="191"/>
      <c r="BW308" s="191"/>
      <c r="BX308" s="191"/>
    </row>
    <row r="309" spans="1:76" s="11" customFormat="1" ht="19.5" customHeight="1">
      <c r="A309" s="11">
        <f t="shared" si="197"/>
        <v>2</v>
      </c>
      <c r="B309" s="239">
        <f t="shared" si="172"/>
        <v>2256018157016</v>
      </c>
      <c r="C309" s="225">
        <f t="shared" si="198"/>
        <v>8</v>
      </c>
      <c r="D309" s="11" t="s">
        <v>13398</v>
      </c>
      <c r="E309" s="359" t="s">
        <v>7464</v>
      </c>
      <c r="F309" s="158"/>
      <c r="G309" s="132" t="str">
        <f t="shared" si="199"/>
        <v>18</v>
      </c>
      <c r="H309" s="225">
        <v>0</v>
      </c>
      <c r="I309" s="225">
        <f t="shared" si="200"/>
        <v>0</v>
      </c>
      <c r="J309" s="131"/>
      <c r="K309" s="132" t="s">
        <v>7280</v>
      </c>
      <c r="L309" s="324">
        <v>7</v>
      </c>
      <c r="M309" s="134"/>
      <c r="N309" s="226"/>
      <c r="O309" s="226"/>
      <c r="P309" s="227"/>
      <c r="Q309" s="228"/>
      <c r="R309" s="143"/>
      <c r="S309" s="192">
        <v>1074475804</v>
      </c>
      <c r="T309" s="288" t="s">
        <v>7053</v>
      </c>
      <c r="U309" s="189">
        <f t="shared" si="219"/>
        <v>25620</v>
      </c>
      <c r="W309" s="229">
        <v>25620</v>
      </c>
      <c r="X309" s="135">
        <f t="shared" si="203"/>
        <v>17366</v>
      </c>
      <c r="Y309" s="230">
        <f t="shared" si="204"/>
        <v>23283.63636363636</v>
      </c>
      <c r="Z309" s="141" t="str">
        <f t="shared" si="205"/>
        <v/>
      </c>
      <c r="AA309" s="136">
        <f t="shared" si="206"/>
        <v>0.25415430267062306</v>
      </c>
      <c r="AB309" s="309" t="s">
        <v>14120</v>
      </c>
      <c r="AC309" s="144"/>
      <c r="AD309" s="184">
        <f t="shared" si="207"/>
        <v>25117</v>
      </c>
      <c r="AE309" s="182">
        <f t="shared" si="208"/>
        <v>27601</v>
      </c>
      <c r="AF309" s="128">
        <f t="shared" si="209"/>
        <v>2484.0899999999997</v>
      </c>
      <c r="AG309" s="129">
        <f t="shared" si="210"/>
        <v>503.08999999999969</v>
      </c>
      <c r="AH309" s="130">
        <f t="shared" si="211"/>
        <v>1.8227238143545512E-2</v>
      </c>
      <c r="AI309" s="137">
        <f t="shared" si="212"/>
        <v>1981</v>
      </c>
      <c r="AJ309" s="138">
        <f t="shared" si="213"/>
        <v>7.1772761856454481E-2</v>
      </c>
      <c r="AK309" s="138">
        <f t="shared" si="214"/>
        <v>0.23592706452707754</v>
      </c>
      <c r="AM309" s="11">
        <f t="shared" si="215"/>
        <v>22356.9</v>
      </c>
      <c r="AN309" s="412">
        <f t="shared" si="216"/>
        <v>20317.181818181816</v>
      </c>
      <c r="AO309" s="412">
        <f t="shared" si="217"/>
        <v>2951.1818181818162</v>
      </c>
      <c r="AP309" s="413">
        <f t="shared" si="218"/>
        <v>0.14525547118650126</v>
      </c>
      <c r="AQ309" s="192">
        <v>2256018157016</v>
      </c>
      <c r="AR309" s="192">
        <f>VLOOKUP(AQ:AQ,[1]MICHELIN!$B:$O,2,0)</f>
        <v>4985009757536</v>
      </c>
      <c r="AS309" s="192" t="str">
        <f>VLOOKUP(AQ:AQ,[1]MICHELIN!$B:$O,3,0)</f>
        <v>112626</v>
      </c>
      <c r="AT309" s="231" t="str">
        <f>VLOOKUP(AQ:AQ,[1]MICHELIN!$B:$O,4,0)</f>
        <v>X-ICE SNOW（特）</v>
      </c>
      <c r="AU309" s="231" t="str">
        <f>VLOOKUP(AQ:AQ,[1]MICHELIN!$B:$O,5,0)</f>
        <v>225/60R18 100H</v>
      </c>
      <c r="AV309" s="232" t="str">
        <f>VLOOKUP(AQ:AQ,[1]MICHELIN!$B:$O,6,0)</f>
        <v>225/60R18</v>
      </c>
      <c r="AW309" s="232">
        <f>VLOOKUP(AQ:AQ,[1]MICHELIN!$B:$O,7,0)</f>
        <v>45700</v>
      </c>
      <c r="AX309" s="233">
        <f>VLOOKUP(AQ:AQ,[1]MICHELIN!$B:$K,8,0)</f>
        <v>17366</v>
      </c>
      <c r="AY309" s="233">
        <f>VLOOKUP(AQ:AQ,[1]MICHELIN!$B:$K,9,0)</f>
        <v>8</v>
      </c>
      <c r="AZ309" s="233">
        <f>VLOOKUP(AQ:AQ,[1]MICHELIN!$B:$K,10,0)</f>
        <v>0</v>
      </c>
      <c r="BA309" s="233">
        <f>VLOOKUP(AQ:AQ,[1]MICHELIN!$B:$O,11,0)</f>
        <v>24900</v>
      </c>
      <c r="BB309" s="233">
        <f>VLOOKUP(AQ:AQ,[1]MICHELIN!$B:$O,12,0)</f>
        <v>21681.81818181818</v>
      </c>
      <c r="BC309" s="233">
        <f t="shared" si="180"/>
        <v>1050</v>
      </c>
      <c r="BD309" s="204"/>
      <c r="BE309" s="195" t="s">
        <v>4652</v>
      </c>
      <c r="BF309" s="133" t="str">
        <f>IFERROR(VLOOKUP(BE:BE,Q商品!B:E,4,0),"")</f>
        <v>2022年製 X-ICE SNOW 225/60R18 100H スタッドレスタイヤ 最短当日発送</v>
      </c>
      <c r="BG309" s="133" t="str">
        <f>IFERROR(VLOOKUP(AQ:AQ,在庫!B:M,12,0),"")</f>
        <v/>
      </c>
      <c r="BH309" s="133" t="str">
        <f>IFERROR(VLOOKUP(AQ:AQ,在庫!B:L,10,0),"")</f>
        <v/>
      </c>
      <c r="BI309" s="234" t="str">
        <f>VLOOKUP(AQ:AQ,[1]MICHELIN!$B:$AH,32,0)</f>
        <v>×</v>
      </c>
      <c r="BJ309" s="234" t="str">
        <f>VLOOKUP(AQ:AQ,[1]MICHELIN!$B:$AH,33,0)</f>
        <v/>
      </c>
      <c r="BK309" s="191"/>
      <c r="BL309" s="191"/>
      <c r="BM309" s="191"/>
      <c r="BN309" s="191"/>
      <c r="BO309" s="191"/>
      <c r="BP309" s="191"/>
      <c r="BQ309" s="191"/>
      <c r="BR309" s="191"/>
      <c r="BS309" s="191"/>
      <c r="BT309" s="191"/>
      <c r="BU309" s="191"/>
      <c r="BV309" s="191"/>
      <c r="BW309" s="191"/>
      <c r="BX309" s="191"/>
    </row>
    <row r="310" spans="1:76" s="11" customFormat="1" ht="19.5" customHeight="1">
      <c r="A310" s="11">
        <f t="shared" si="197"/>
        <v>1</v>
      </c>
      <c r="B310" s="239">
        <f t="shared" si="172"/>
        <v>2157016157032</v>
      </c>
      <c r="C310" s="225">
        <f t="shared" si="198"/>
        <v>0</v>
      </c>
      <c r="D310" s="11" t="s">
        <v>13399</v>
      </c>
      <c r="E310" s="358" t="s">
        <v>4945</v>
      </c>
      <c r="F310" s="158" t="s">
        <v>5233</v>
      </c>
      <c r="G310" s="132" t="str">
        <f t="shared" si="199"/>
        <v>16</v>
      </c>
      <c r="H310" s="225">
        <v>0</v>
      </c>
      <c r="I310" s="225">
        <f t="shared" si="200"/>
        <v>0</v>
      </c>
      <c r="J310" s="131"/>
      <c r="K310" s="132" t="s">
        <v>1767</v>
      </c>
      <c r="L310" s="132">
        <v>8</v>
      </c>
      <c r="M310" s="134" t="s">
        <v>3422</v>
      </c>
      <c r="N310" s="226">
        <v>20700</v>
      </c>
      <c r="O310" s="226">
        <v>0</v>
      </c>
      <c r="P310" s="227">
        <v>20700</v>
      </c>
      <c r="Q310" s="228">
        <f t="shared" ref="Q310:Q323" si="220">(P310-AY310)/1.1</f>
        <v>18818.181818181816</v>
      </c>
      <c r="R310" s="143">
        <f t="shared" ref="R310:R323" si="221">IFERROR((Q310-X310)/Q310,"")</f>
        <v>0.58848309178743952</v>
      </c>
      <c r="S310" s="192">
        <v>1074476236</v>
      </c>
      <c r="T310" s="288" t="s">
        <v>7054</v>
      </c>
      <c r="U310" s="189">
        <f t="shared" si="219"/>
        <v>14000</v>
      </c>
      <c r="W310" s="229">
        <v>14000</v>
      </c>
      <c r="X310" s="135">
        <f t="shared" si="203"/>
        <v>7744</v>
      </c>
      <c r="Y310" s="230">
        <f t="shared" si="204"/>
        <v>12727.272727272726</v>
      </c>
      <c r="Z310" s="141">
        <f t="shared" si="205"/>
        <v>-0.2714009661835749</v>
      </c>
      <c r="AA310" s="136">
        <f t="shared" si="206"/>
        <v>0.39154285714285708</v>
      </c>
      <c r="AB310" s="144"/>
      <c r="AC310" s="144"/>
      <c r="AD310" s="184">
        <f t="shared" si="207"/>
        <v>13725</v>
      </c>
      <c r="AE310" s="182">
        <f t="shared" si="208"/>
        <v>15082</v>
      </c>
      <c r="AF310" s="128">
        <f t="shared" si="209"/>
        <v>1357.3799999999999</v>
      </c>
      <c r="AG310" s="129">
        <f t="shared" si="210"/>
        <v>275.37999999999988</v>
      </c>
      <c r="AH310" s="130">
        <f t="shared" si="211"/>
        <v>1.8258851611192142E-2</v>
      </c>
      <c r="AI310" s="137">
        <f t="shared" si="212"/>
        <v>1082</v>
      </c>
      <c r="AJ310" s="138">
        <f t="shared" si="213"/>
        <v>7.1741148388807852E-2</v>
      </c>
      <c r="AK310" s="138">
        <f t="shared" si="214"/>
        <v>0.37328400553166496</v>
      </c>
      <c r="AL310" s="11" t="s">
        <v>13397</v>
      </c>
      <c r="AM310" s="11">
        <f t="shared" si="215"/>
        <v>12216.8</v>
      </c>
      <c r="AN310" s="412">
        <f t="shared" si="216"/>
        <v>11106.181818181816</v>
      </c>
      <c r="AO310" s="412">
        <f t="shared" si="217"/>
        <v>3362.1818181818162</v>
      </c>
      <c r="AP310" s="413">
        <f t="shared" si="218"/>
        <v>0.30273066596817483</v>
      </c>
      <c r="AQ310" s="192">
        <v>2157016157032</v>
      </c>
      <c r="AR310" s="192">
        <f>VLOOKUP(AQ:AQ,[1]MICHELIN!$B:$O,2,0)</f>
        <v>4985009758014</v>
      </c>
      <c r="AS310" s="192" t="str">
        <f>VLOOKUP(AQ:AQ,[1]MICHELIN!$B:$O,3,0)</f>
        <v>783406</v>
      </c>
      <c r="AT310" s="231" t="str">
        <f>VLOOKUP(AQ:AQ,[1]MICHELIN!$B:$O,4,0)</f>
        <v>X-ICE SNOW SUV（旧22年）</v>
      </c>
      <c r="AU310" s="231" t="str">
        <f>VLOOKUP(AQ:AQ,[1]MICHELIN!$B:$O,5,0)</f>
        <v>215/70R16 100T TL</v>
      </c>
      <c r="AV310" s="232" t="str">
        <f>VLOOKUP(AQ:AQ,[1]MICHELIN!$B:$O,6,0)</f>
        <v>215/70R16</v>
      </c>
      <c r="AW310" s="232">
        <f>VLOOKUP(AQ:AQ,[1]MICHELIN!$B:$O,7,0)</f>
        <v>24200</v>
      </c>
      <c r="AX310" s="233">
        <f>VLOOKUP(AQ:AQ,[1]MICHELIN!$B:$K,8,0)</f>
        <v>7744</v>
      </c>
      <c r="AY310" s="233">
        <f>VLOOKUP(AQ:AQ,[1]MICHELIN!$B:$K,9,0)</f>
        <v>0</v>
      </c>
      <c r="AZ310" s="233">
        <f>VLOOKUP(AQ:AQ,[1]MICHELIN!$B:$K,10,0)</f>
        <v>0</v>
      </c>
      <c r="BA310" s="233">
        <f>VLOOKUP(AQ:AQ,[1]MICHELIN!$B:$O,11,0)</f>
        <v>12480</v>
      </c>
      <c r="BB310" s="233">
        <f>VLOOKUP(AQ:AQ,[1]MICHELIN!$B:$O,12,0)</f>
        <v>10390.90909090909</v>
      </c>
      <c r="BC310" s="233">
        <f t="shared" si="180"/>
        <v>1050</v>
      </c>
      <c r="BD310" s="204" t="s">
        <v>3387</v>
      </c>
      <c r="BE310" s="195" t="s">
        <v>1809</v>
      </c>
      <c r="BF310" s="133" t="str">
        <f>IFERROR(VLOOKUP(BE:BE,Q商品!B:E,4,0),"")</f>
        <v>2022年製 X-ICE SNOW SUV 215/70R16 100T スタッドレスタイヤ 最短当日発送</v>
      </c>
      <c r="BG310" s="133" t="str">
        <f>IFERROR(VLOOKUP(AQ:AQ,在庫!B:M,12,0),"")</f>
        <v/>
      </c>
      <c r="BH310" s="133" t="str">
        <f>IFERROR(VLOOKUP(AQ:AQ,在庫!B:L,10,0),"")</f>
        <v/>
      </c>
      <c r="BI310" s="234" t="str">
        <f>VLOOKUP(AQ:AQ,[1]MICHELIN!$B:$AH,32,0)</f>
        <v>×</v>
      </c>
      <c r="BJ310" s="234" t="str">
        <f>VLOOKUP(AQ:AQ,[1]MICHELIN!$B:$AH,33,0)</f>
        <v/>
      </c>
      <c r="BK310" s="191"/>
      <c r="BL310" s="191"/>
      <c r="BM310" s="191"/>
      <c r="BN310" s="191"/>
      <c r="BO310" s="191"/>
      <c r="BP310" s="191"/>
      <c r="BQ310" s="191"/>
      <c r="BR310" s="191"/>
      <c r="BS310" s="191"/>
      <c r="BT310" s="191"/>
      <c r="BU310" s="191"/>
      <c r="BV310" s="191"/>
      <c r="BW310" s="191"/>
      <c r="BX310" s="191"/>
    </row>
    <row r="311" spans="1:76" s="11" customFormat="1" ht="19.5" customHeight="1">
      <c r="A311" s="11">
        <f t="shared" si="197"/>
        <v>1</v>
      </c>
      <c r="B311" s="239">
        <f t="shared" si="172"/>
        <v>2355518157073</v>
      </c>
      <c r="C311" s="225">
        <f t="shared" si="198"/>
        <v>0</v>
      </c>
      <c r="D311" s="11" t="s">
        <v>13399</v>
      </c>
      <c r="E311" s="358" t="s">
        <v>4947</v>
      </c>
      <c r="F311" s="158" t="s">
        <v>5235</v>
      </c>
      <c r="G311" s="132" t="str">
        <f t="shared" si="199"/>
        <v>18</v>
      </c>
      <c r="H311" s="225">
        <v>0</v>
      </c>
      <c r="I311" s="225">
        <f t="shared" si="200"/>
        <v>0</v>
      </c>
      <c r="J311" s="131"/>
      <c r="K311" s="132" t="s">
        <v>1767</v>
      </c>
      <c r="L311" s="132">
        <v>10</v>
      </c>
      <c r="M311" s="134" t="s">
        <v>1776</v>
      </c>
      <c r="N311" s="226">
        <v>23850</v>
      </c>
      <c r="O311" s="226">
        <v>0</v>
      </c>
      <c r="P311" s="227">
        <v>23850</v>
      </c>
      <c r="Q311" s="228">
        <f t="shared" si="220"/>
        <v>21681.81818181818</v>
      </c>
      <c r="R311" s="143">
        <f t="shared" si="221"/>
        <v>0.40964360587002091</v>
      </c>
      <c r="S311" s="192">
        <v>1074475800</v>
      </c>
      <c r="T311" s="288" t="s">
        <v>7056</v>
      </c>
      <c r="U311" s="189">
        <f t="shared" si="219"/>
        <v>23850</v>
      </c>
      <c r="W311" s="229">
        <v>23850</v>
      </c>
      <c r="X311" s="135">
        <f t="shared" si="203"/>
        <v>12800</v>
      </c>
      <c r="Y311" s="230">
        <f t="shared" si="204"/>
        <v>21681.81818181818</v>
      </c>
      <c r="Z311" s="141">
        <f t="shared" si="205"/>
        <v>7.7316561844863685E-2</v>
      </c>
      <c r="AA311" s="136">
        <f t="shared" si="206"/>
        <v>0.40964360587002091</v>
      </c>
      <c r="AB311" s="144"/>
      <c r="AC311" s="144"/>
      <c r="AD311" s="184">
        <f t="shared" si="207"/>
        <v>23382</v>
      </c>
      <c r="AE311" s="182">
        <f t="shared" si="208"/>
        <v>25694</v>
      </c>
      <c r="AF311" s="128">
        <f t="shared" si="209"/>
        <v>2312.46</v>
      </c>
      <c r="AG311" s="129">
        <f t="shared" si="210"/>
        <v>468.46000000000004</v>
      </c>
      <c r="AH311" s="130">
        <f t="shared" si="211"/>
        <v>1.8232272125788124E-2</v>
      </c>
      <c r="AI311" s="137">
        <f t="shared" si="212"/>
        <v>1844</v>
      </c>
      <c r="AJ311" s="138">
        <f t="shared" si="213"/>
        <v>7.1767727874211873E-2</v>
      </c>
      <c r="AK311" s="138">
        <f t="shared" si="214"/>
        <v>0.39141133374423276</v>
      </c>
      <c r="AL311" s="11" t="s">
        <v>13397</v>
      </c>
      <c r="AM311" s="11">
        <f t="shared" si="215"/>
        <v>20812.599999999999</v>
      </c>
      <c r="AN311" s="412">
        <f t="shared" si="216"/>
        <v>18920.545454545452</v>
      </c>
      <c r="AO311" s="412">
        <f t="shared" si="217"/>
        <v>6120.5454545454522</v>
      </c>
      <c r="AP311" s="413">
        <f t="shared" si="218"/>
        <v>0.32348673399767441</v>
      </c>
      <c r="AQ311" s="192">
        <v>2355518157073</v>
      </c>
      <c r="AR311" s="192">
        <f>VLOOKUP(AQ:AQ,[1]MICHELIN!$B:$O,2,0)</f>
        <v>4985009758137</v>
      </c>
      <c r="AS311" s="192" t="str">
        <f>VLOOKUP(AQ:AQ,[1]MICHELIN!$B:$O,3,0)</f>
        <v>601079</v>
      </c>
      <c r="AT311" s="231" t="str">
        <f>VLOOKUP(AQ:AQ,[1]MICHELIN!$B:$O,4,0)</f>
        <v>X-ICE SNOW SUV（旧22年）</v>
      </c>
      <c r="AU311" s="231" t="str">
        <f>VLOOKUP(AQ:AQ,[1]MICHELIN!$B:$O,5,0)</f>
        <v>235/55R18 104T XL</v>
      </c>
      <c r="AV311" s="232" t="str">
        <f>VLOOKUP(AQ:AQ,[1]MICHELIN!$B:$O,6,0)</f>
        <v>235/55R18</v>
      </c>
      <c r="AW311" s="232">
        <f>VLOOKUP(AQ:AQ,[1]MICHELIN!$B:$O,7,0)</f>
        <v>40000</v>
      </c>
      <c r="AX311" s="233">
        <f>VLOOKUP(AQ:AQ,[1]MICHELIN!$B:$K,8,0)</f>
        <v>12800</v>
      </c>
      <c r="AY311" s="233">
        <f>VLOOKUP(AQ:AQ,[1]MICHELIN!$B:$K,9,0)</f>
        <v>0</v>
      </c>
      <c r="AZ311" s="233">
        <f>VLOOKUP(AQ:AQ,[1]MICHELIN!$B:$K,10,0)</f>
        <v>0</v>
      </c>
      <c r="BA311" s="233">
        <f>VLOOKUP(AQ:AQ,[1]MICHELIN!$B:$O,11,0)</f>
        <v>20480</v>
      </c>
      <c r="BB311" s="233">
        <f>VLOOKUP(AQ:AQ,[1]MICHELIN!$B:$O,12,0)</f>
        <v>17663.636363636364</v>
      </c>
      <c r="BC311" s="233">
        <f t="shared" si="180"/>
        <v>1049.9999999999964</v>
      </c>
      <c r="BD311" s="204" t="s">
        <v>3387</v>
      </c>
      <c r="BE311" s="195" t="s">
        <v>1815</v>
      </c>
      <c r="BF311" s="133" t="str">
        <f>IFERROR(VLOOKUP(BE:BE,Q商品!B:E,4,0),"")</f>
        <v>2022年製 X-ICE SNOW SUV 235/55R18 104T XL スタッドレスタイヤ 最短当日発送</v>
      </c>
      <c r="BG311" s="133" t="str">
        <f>IFERROR(VLOOKUP(AQ:AQ,在庫!B:M,12,0),"")</f>
        <v/>
      </c>
      <c r="BH311" s="133" t="str">
        <f>IFERROR(VLOOKUP(AQ:AQ,在庫!B:L,10,0),"")</f>
        <v/>
      </c>
      <c r="BI311" s="234" t="str">
        <f>VLOOKUP(AQ:AQ,[1]MICHELIN!$B:$AH,32,0)</f>
        <v>×</v>
      </c>
      <c r="BJ311" s="234" t="str">
        <f>VLOOKUP(AQ:AQ,[1]MICHELIN!$B:$AH,33,0)</f>
        <v/>
      </c>
      <c r="BK311" s="191"/>
      <c r="BL311" s="191"/>
      <c r="BM311" s="191"/>
      <c r="BN311" s="191"/>
      <c r="BO311" s="191"/>
      <c r="BP311" s="191"/>
      <c r="BQ311" s="191"/>
      <c r="BR311" s="191"/>
      <c r="BS311" s="191"/>
      <c r="BT311" s="191"/>
      <c r="BU311" s="191"/>
      <c r="BV311" s="191"/>
      <c r="BW311" s="191"/>
      <c r="BX311" s="191"/>
    </row>
    <row r="312" spans="1:76" s="11" customFormat="1" ht="19.5" customHeight="1">
      <c r="A312" s="11">
        <f t="shared" si="197"/>
        <v>1</v>
      </c>
      <c r="B312" s="239">
        <f t="shared" si="172"/>
        <v>2055017157016</v>
      </c>
      <c r="C312" s="225">
        <f t="shared" si="198"/>
        <v>76</v>
      </c>
      <c r="D312" s="11" t="s">
        <v>13398</v>
      </c>
      <c r="E312" s="358" t="s">
        <v>4935</v>
      </c>
      <c r="F312" s="158" t="s">
        <v>5236</v>
      </c>
      <c r="G312" s="132" t="str">
        <f t="shared" si="199"/>
        <v>17</v>
      </c>
      <c r="H312" s="225">
        <v>1</v>
      </c>
      <c r="I312" s="225">
        <f t="shared" si="200"/>
        <v>1</v>
      </c>
      <c r="J312" s="131"/>
      <c r="K312" s="132" t="s">
        <v>1767</v>
      </c>
      <c r="L312" s="132">
        <v>11</v>
      </c>
      <c r="M312" s="134" t="s">
        <v>3422</v>
      </c>
      <c r="N312" s="226" t="s">
        <v>7216</v>
      </c>
      <c r="O312" s="226">
        <v>0</v>
      </c>
      <c r="P312" s="227">
        <v>22550</v>
      </c>
      <c r="Q312" s="228">
        <f t="shared" si="220"/>
        <v>20430.909090909088</v>
      </c>
      <c r="R312" s="143">
        <f t="shared" si="221"/>
        <v>0.16841683723413711</v>
      </c>
      <c r="S312" s="192">
        <v>1074476243</v>
      </c>
      <c r="T312" s="288" t="s">
        <v>7057</v>
      </c>
      <c r="U312" s="189">
        <f t="shared" si="219"/>
        <v>22550</v>
      </c>
      <c r="W312" s="229">
        <v>22550</v>
      </c>
      <c r="X312" s="135">
        <f t="shared" si="203"/>
        <v>16990</v>
      </c>
      <c r="Y312" s="230">
        <f t="shared" si="204"/>
        <v>20430.909090909088</v>
      </c>
      <c r="Z312" s="141">
        <f t="shared" si="205"/>
        <v>7.7294900221729579E-2</v>
      </c>
      <c r="AA312" s="136">
        <f t="shared" si="206"/>
        <v>0.16841683723413711</v>
      </c>
      <c r="AB312" s="144"/>
      <c r="AC312" s="144"/>
      <c r="AD312" s="184">
        <f t="shared" si="207"/>
        <v>22107</v>
      </c>
      <c r="AE312" s="182">
        <f t="shared" si="208"/>
        <v>24293</v>
      </c>
      <c r="AF312" s="128">
        <f t="shared" si="209"/>
        <v>2186.37</v>
      </c>
      <c r="AG312" s="129">
        <f t="shared" si="210"/>
        <v>443.36999999999989</v>
      </c>
      <c r="AH312" s="130">
        <f t="shared" si="211"/>
        <v>1.8250936483760749E-2</v>
      </c>
      <c r="AI312" s="137">
        <f t="shared" si="212"/>
        <v>1743</v>
      </c>
      <c r="AJ312" s="138">
        <f t="shared" si="213"/>
        <v>7.1749063516239248E-2</v>
      </c>
      <c r="AK312" s="138">
        <f t="shared" si="214"/>
        <v>0.15016590075037636</v>
      </c>
      <c r="AM312" s="11">
        <f t="shared" si="215"/>
        <v>19677.7</v>
      </c>
      <c r="AN312" s="412">
        <f t="shared" si="216"/>
        <v>17819.727272727272</v>
      </c>
      <c r="AO312" s="412">
        <f t="shared" si="217"/>
        <v>829.72727272727207</v>
      </c>
      <c r="AP312" s="413">
        <f t="shared" si="218"/>
        <v>4.6562287964819343E-2</v>
      </c>
      <c r="AQ312" s="192">
        <v>2055017157016</v>
      </c>
      <c r="AR312" s="192">
        <f>VLOOKUP(AQ:AQ,[1]MICHELIN!$B:$O,2,0)</f>
        <v>4985009757307</v>
      </c>
      <c r="AS312" s="192" t="str">
        <f>VLOOKUP(AQ:AQ,[1]MICHELIN!$B:$O,3,0)</f>
        <v>721060</v>
      </c>
      <c r="AT312" s="231" t="str">
        <f>VLOOKUP(AQ:AQ,[1]MICHELIN!$B:$O,4,0)</f>
        <v>X-ICE SNOW（特）</v>
      </c>
      <c r="AU312" s="231" t="str">
        <f>VLOOKUP(AQ:AQ,[1]MICHELIN!$B:$O,5,0)</f>
        <v>205/50R17 93H XL</v>
      </c>
      <c r="AV312" s="232" t="str">
        <f>VLOOKUP(AQ:AQ,[1]MICHELIN!$B:$O,6,0)</f>
        <v>205/50R17</v>
      </c>
      <c r="AW312" s="232">
        <f>VLOOKUP(AQ:AQ,[1]MICHELIN!$B:$O,7,0)</f>
        <v>44700</v>
      </c>
      <c r="AX312" s="233">
        <f>VLOOKUP(AQ:AQ,[1]MICHELIN!$B:$K,8,0)</f>
        <v>16990</v>
      </c>
      <c r="AY312" s="233">
        <f>VLOOKUP(AQ:AQ,[1]MICHELIN!$B:$K,9,0)</f>
        <v>76</v>
      </c>
      <c r="AZ312" s="233">
        <f>VLOOKUP(AQ:AQ,[1]MICHELIN!$B:$K,10,0)</f>
        <v>1</v>
      </c>
      <c r="BA312" s="233">
        <f>VLOOKUP(AQ:AQ,[1]MICHELIN!$B:$O,11,0)</f>
        <v>23800</v>
      </c>
      <c r="BB312" s="233">
        <f>VLOOKUP(AQ:AQ,[1]MICHELIN!$B:$O,12,0)</f>
        <v>21159.090909090908</v>
      </c>
      <c r="BC312" s="233">
        <f t="shared" si="180"/>
        <v>525</v>
      </c>
      <c r="BD312" s="204" t="s">
        <v>3387</v>
      </c>
      <c r="BE312" s="192" t="s">
        <v>1807</v>
      </c>
      <c r="BF312" s="133" t="str">
        <f>IFERROR(VLOOKUP(BE:BE,Q商品!B:E,4,0),"")</f>
        <v>2023年製 X-ICE SNOW 205/50R17 93H XL スタッドレスタイヤ 最短当日発送</v>
      </c>
      <c r="BG312" s="133" t="str">
        <f>IFERROR(VLOOKUP(AQ:AQ,在庫!B:M,12,0),"")</f>
        <v>2023年製</v>
      </c>
      <c r="BH312" s="133">
        <f>IFERROR(VLOOKUP(AQ:AQ,在庫!B:L,10,0),"")</f>
        <v>1</v>
      </c>
      <c r="BI312" s="234" t="str">
        <f>VLOOKUP(AQ:AQ,[1]MICHELIN!$B:$AH,32,0)</f>
        <v>×</v>
      </c>
      <c r="BJ312" s="234" t="str">
        <f>VLOOKUP(AQ:AQ,[1]MICHELIN!$B:$AH,33,0)</f>
        <v/>
      </c>
      <c r="BK312" s="191"/>
      <c r="BL312" s="191"/>
      <c r="BM312" s="191"/>
      <c r="BN312" s="191"/>
      <c r="BO312" s="191"/>
      <c r="BP312" s="191"/>
      <c r="BQ312" s="191"/>
      <c r="BR312" s="191"/>
      <c r="BS312" s="191"/>
      <c r="BT312" s="191"/>
      <c r="BU312" s="191"/>
      <c r="BV312" s="191"/>
      <c r="BW312" s="191"/>
      <c r="BX312" s="191"/>
    </row>
    <row r="313" spans="1:76" s="11" customFormat="1" ht="19.5" customHeight="1">
      <c r="A313" s="11">
        <f t="shared" si="197"/>
        <v>1</v>
      </c>
      <c r="B313" s="239">
        <f t="shared" si="172"/>
        <v>2255517157015</v>
      </c>
      <c r="C313" s="225">
        <f t="shared" si="198"/>
        <v>42</v>
      </c>
      <c r="D313" s="11" t="s">
        <v>13398</v>
      </c>
      <c r="E313" s="11" t="s">
        <v>4941</v>
      </c>
      <c r="F313" s="158" t="s">
        <v>5237</v>
      </c>
      <c r="G313" s="132" t="str">
        <f t="shared" si="199"/>
        <v>17</v>
      </c>
      <c r="H313" s="225">
        <v>36</v>
      </c>
      <c r="I313" s="225">
        <f t="shared" si="200"/>
        <v>36</v>
      </c>
      <c r="J313" s="131"/>
      <c r="K313" s="132" t="s">
        <v>1767</v>
      </c>
      <c r="L313" s="132">
        <v>12</v>
      </c>
      <c r="M313" s="134" t="s">
        <v>3422</v>
      </c>
      <c r="N313" s="226" t="s">
        <v>1990</v>
      </c>
      <c r="O313" s="226">
        <v>0</v>
      </c>
      <c r="P313" s="227">
        <v>28000</v>
      </c>
      <c r="Q313" s="228">
        <f t="shared" si="220"/>
        <v>25416.363636363636</v>
      </c>
      <c r="R313" s="143">
        <f t="shared" si="221"/>
        <v>0.2599256026897489</v>
      </c>
      <c r="S313" s="192">
        <v>1074476240</v>
      </c>
      <c r="T313" s="288" t="s">
        <v>7058</v>
      </c>
      <c r="U313" s="189">
        <f t="shared" si="219"/>
        <v>28000</v>
      </c>
      <c r="W313" s="229">
        <v>28000</v>
      </c>
      <c r="X313" s="135">
        <f t="shared" si="203"/>
        <v>18810</v>
      </c>
      <c r="Y313" s="230">
        <f t="shared" si="204"/>
        <v>25416.363636363636</v>
      </c>
      <c r="Z313" s="141">
        <f t="shared" si="205"/>
        <v>7.728571428571418E-2</v>
      </c>
      <c r="AA313" s="136">
        <f t="shared" si="206"/>
        <v>0.2599256026897489</v>
      </c>
      <c r="AB313" s="144"/>
      <c r="AC313" s="144"/>
      <c r="AD313" s="184">
        <f t="shared" si="207"/>
        <v>27450</v>
      </c>
      <c r="AE313" s="182">
        <f t="shared" si="208"/>
        <v>30164</v>
      </c>
      <c r="AF313" s="128">
        <f t="shared" si="209"/>
        <v>2714.7599999999998</v>
      </c>
      <c r="AG313" s="129">
        <f t="shared" si="210"/>
        <v>550.75999999999976</v>
      </c>
      <c r="AH313" s="130">
        <f t="shared" si="211"/>
        <v>1.8258851611192142E-2</v>
      </c>
      <c r="AI313" s="137">
        <f t="shared" si="212"/>
        <v>2164</v>
      </c>
      <c r="AJ313" s="138">
        <f t="shared" si="213"/>
        <v>7.1741148388807852E-2</v>
      </c>
      <c r="AK313" s="138">
        <f t="shared" si="214"/>
        <v>0.24166675107855676</v>
      </c>
      <c r="AL313" s="11" t="s">
        <v>13397</v>
      </c>
      <c r="AM313" s="11">
        <f t="shared" si="215"/>
        <v>24433.599999999999</v>
      </c>
      <c r="AN313" s="412">
        <f t="shared" si="216"/>
        <v>22174.181818181816</v>
      </c>
      <c r="AO313" s="412">
        <f t="shared" si="217"/>
        <v>3364.1818181818162</v>
      </c>
      <c r="AP313" s="413">
        <f t="shared" si="218"/>
        <v>0.1517161645812492</v>
      </c>
      <c r="AQ313" s="192">
        <v>2255517157015</v>
      </c>
      <c r="AR313" s="192">
        <f>VLOOKUP(AQ:AQ,[1]MICHELIN!$B:$O,2,0)</f>
        <v>4985009757390</v>
      </c>
      <c r="AS313" s="192" t="str">
        <f>VLOOKUP(AQ:AQ,[1]MICHELIN!$B:$O,3,0)</f>
        <v>721150</v>
      </c>
      <c r="AT313" s="231" t="str">
        <f>VLOOKUP(AQ:AQ,[1]MICHELIN!$B:$O,4,0)</f>
        <v>X-ICE SNOW（特）</v>
      </c>
      <c r="AU313" s="231" t="str">
        <f>VLOOKUP(AQ:AQ,[1]MICHELIN!$B:$O,5,0)</f>
        <v>225/55R17 101H XL</v>
      </c>
      <c r="AV313" s="232" t="str">
        <f>VLOOKUP(AQ:AQ,[1]MICHELIN!$B:$O,6,0)</f>
        <v>225/55R17</v>
      </c>
      <c r="AW313" s="232">
        <f>VLOOKUP(AQ:AQ,[1]MICHELIN!$B:$O,7,0)</f>
        <v>49500</v>
      </c>
      <c r="AX313" s="233">
        <f>VLOOKUP(AQ:AQ,[1]MICHELIN!$B:$K,8,0)</f>
        <v>18810</v>
      </c>
      <c r="AY313" s="233">
        <f>VLOOKUP(AQ:AQ,[1]MICHELIN!$B:$K,9,0)</f>
        <v>42</v>
      </c>
      <c r="AZ313" s="233">
        <f>VLOOKUP(AQ:AQ,[1]MICHELIN!$B:$K,10,0)</f>
        <v>36</v>
      </c>
      <c r="BA313" s="233">
        <f>VLOOKUP(AQ:AQ,[1]MICHELIN!$B:$O,11,0)</f>
        <v>26200</v>
      </c>
      <c r="BB313" s="233">
        <f>VLOOKUP(AQ:AQ,[1]MICHELIN!$B:$O,12,0)</f>
        <v>22863.63636363636</v>
      </c>
      <c r="BC313" s="233">
        <f t="shared" si="180"/>
        <v>1050</v>
      </c>
      <c r="BD313" s="204" t="s">
        <v>3387</v>
      </c>
      <c r="BE313" s="195" t="s">
        <v>1808</v>
      </c>
      <c r="BF313" s="133" t="str">
        <f>IFERROR(VLOOKUP(BE:BE,Q商品!B:E,4,0),"")</f>
        <v>2023年製 X-ICE SNOW 225/55R17 101H XL スタッドレスタイヤ 最短当日発送</v>
      </c>
      <c r="BG313" s="133" t="str">
        <f>IFERROR(VLOOKUP(AQ:AQ,在庫!B:M,12,0),"")</f>
        <v>2023年製</v>
      </c>
      <c r="BH313" s="133">
        <f>IFERROR(VLOOKUP(AQ:AQ,在庫!B:L,10,0),"")</f>
        <v>3</v>
      </c>
      <c r="BI313" s="234" t="str">
        <f>VLOOKUP(AQ:AQ,[1]MICHELIN!$B:$AH,32,0)</f>
        <v>×</v>
      </c>
      <c r="BJ313" s="234" t="str">
        <f>VLOOKUP(AQ:AQ,[1]MICHELIN!$B:$AH,33,0)</f>
        <v/>
      </c>
      <c r="BK313" s="191"/>
      <c r="BL313" s="191"/>
      <c r="BM313" s="191"/>
      <c r="BN313" s="191"/>
      <c r="BO313" s="191"/>
      <c r="BP313" s="191"/>
      <c r="BQ313" s="191"/>
      <c r="BR313" s="191"/>
      <c r="BS313" s="191"/>
      <c r="BT313" s="191"/>
      <c r="BU313" s="191"/>
      <c r="BV313" s="191"/>
      <c r="BW313" s="191"/>
      <c r="BX313" s="191"/>
    </row>
    <row r="314" spans="1:76" s="11" customFormat="1" ht="19.5" customHeight="1">
      <c r="A314" s="11">
        <f t="shared" si="197"/>
        <v>1</v>
      </c>
      <c r="B314" s="239">
        <f t="shared" si="172"/>
        <v>2156017157010</v>
      </c>
      <c r="C314" s="225">
        <f t="shared" si="198"/>
        <v>68</v>
      </c>
      <c r="D314" s="11" t="s">
        <v>13398</v>
      </c>
      <c r="E314" s="11" t="s">
        <v>4938</v>
      </c>
      <c r="F314" s="158" t="s">
        <v>5238</v>
      </c>
      <c r="G314" s="132" t="str">
        <f t="shared" si="199"/>
        <v>17</v>
      </c>
      <c r="H314" s="225">
        <v>2</v>
      </c>
      <c r="I314" s="225">
        <f t="shared" si="200"/>
        <v>2</v>
      </c>
      <c r="J314" s="131"/>
      <c r="K314" s="132" t="s">
        <v>1767</v>
      </c>
      <c r="L314" s="132">
        <v>13</v>
      </c>
      <c r="M314" s="134" t="s">
        <v>3422</v>
      </c>
      <c r="N314" s="226" t="s">
        <v>6201</v>
      </c>
      <c r="O314" s="226" t="s">
        <v>3425</v>
      </c>
      <c r="P314" s="227">
        <v>19920</v>
      </c>
      <c r="Q314" s="228">
        <f t="shared" si="220"/>
        <v>18047.272727272724</v>
      </c>
      <c r="R314" s="143">
        <f t="shared" si="221"/>
        <v>0.15555107797702988</v>
      </c>
      <c r="S314" s="192">
        <v>1074476247</v>
      </c>
      <c r="T314" s="288" t="s">
        <v>7059</v>
      </c>
      <c r="U314" s="189">
        <f t="shared" si="219"/>
        <v>19020</v>
      </c>
      <c r="V314" s="11">
        <v>900</v>
      </c>
      <c r="W314" s="229">
        <v>19920</v>
      </c>
      <c r="X314" s="135">
        <f t="shared" si="203"/>
        <v>15240</v>
      </c>
      <c r="Y314" s="230">
        <f t="shared" si="204"/>
        <v>18047.272727272724</v>
      </c>
      <c r="Z314" s="141">
        <f t="shared" si="205"/>
        <v>7.7339642481598414E-2</v>
      </c>
      <c r="AA314" s="136">
        <f t="shared" si="206"/>
        <v>0.15555107797702988</v>
      </c>
      <c r="AB314" s="144"/>
      <c r="AC314" s="144"/>
      <c r="AD314" s="184">
        <f t="shared" si="207"/>
        <v>18647</v>
      </c>
      <c r="AE314" s="182">
        <f t="shared" si="208"/>
        <v>20491</v>
      </c>
      <c r="AF314" s="128">
        <f t="shared" si="209"/>
        <v>1844.1899999999998</v>
      </c>
      <c r="AG314" s="129">
        <f t="shared" si="210"/>
        <v>373.18999999999983</v>
      </c>
      <c r="AH314" s="130">
        <f t="shared" si="211"/>
        <v>1.8212385925528273E-2</v>
      </c>
      <c r="AI314" s="137">
        <f t="shared" si="212"/>
        <v>1471</v>
      </c>
      <c r="AJ314" s="138">
        <f t="shared" si="213"/>
        <v>7.178761407447172E-2</v>
      </c>
      <c r="AK314" s="138">
        <f t="shared" si="214"/>
        <v>0.13733869205150162</v>
      </c>
      <c r="AM314" s="11">
        <f t="shared" si="215"/>
        <v>16597.900000000001</v>
      </c>
      <c r="AN314" s="412">
        <f t="shared" si="216"/>
        <v>15027.181818181818</v>
      </c>
      <c r="AO314" s="412">
        <f t="shared" si="217"/>
        <v>-212.81818181818198</v>
      </c>
      <c r="AP314" s="413">
        <f t="shared" si="218"/>
        <v>-1.4162215137417661E-2</v>
      </c>
      <c r="AQ314" s="192">
        <v>2156017157010</v>
      </c>
      <c r="AR314" s="192">
        <f>VLOOKUP(AQ:AQ,[1]MICHELIN!$B:$O,2,0)</f>
        <v>4985009757352</v>
      </c>
      <c r="AS314" s="192" t="str">
        <f>VLOOKUP(AQ:AQ,[1]MICHELIN!$B:$O,3,0)</f>
        <v>721110</v>
      </c>
      <c r="AT314" s="231" t="str">
        <f>VLOOKUP(AQ:AQ,[1]MICHELIN!$B:$O,4,0)</f>
        <v>X-ICE SNOW（特）</v>
      </c>
      <c r="AU314" s="231" t="str">
        <f>VLOOKUP(AQ:AQ,[1]MICHELIN!$B:$O,5,0)</f>
        <v>215/60R17 100T XL（販売中）</v>
      </c>
      <c r="AV314" s="232" t="str">
        <f>VLOOKUP(AQ:AQ,[1]MICHELIN!$B:$O,6,0)</f>
        <v>215/60R17</v>
      </c>
      <c r="AW314" s="232">
        <f>VLOOKUP(AQ:AQ,[1]MICHELIN!$B:$O,7,0)</f>
        <v>40100</v>
      </c>
      <c r="AX314" s="233">
        <f>VLOOKUP(AQ:AQ,[1]MICHELIN!$B:$K,8,0)</f>
        <v>15240</v>
      </c>
      <c r="AY314" s="233">
        <f>VLOOKUP(AQ:AQ,[1]MICHELIN!$B:$K,9,0)</f>
        <v>68</v>
      </c>
      <c r="AZ314" s="233">
        <f>VLOOKUP(AQ:AQ,[1]MICHELIN!$B:$K,10,0)</f>
        <v>2</v>
      </c>
      <c r="BA314" s="233">
        <f>VLOOKUP(AQ:AQ,[1]MICHELIN!$B:$O,11,0)</f>
        <v>21980</v>
      </c>
      <c r="BB314" s="233">
        <f>VLOOKUP(AQ:AQ,[1]MICHELIN!$B:$O,12,0)</f>
        <v>19027.272727272724</v>
      </c>
      <c r="BC314" s="233">
        <f t="shared" si="180"/>
        <v>1050</v>
      </c>
      <c r="BD314" s="204" t="s">
        <v>3387</v>
      </c>
      <c r="BE314" s="192" t="s">
        <v>1805</v>
      </c>
      <c r="BF314" s="133" t="str">
        <f>IFERROR(VLOOKUP(BE:BE,Q商品!B:E,4,0),"")</f>
        <v>2023年製 X-ICE SNOW 215/60R17 100T XL スタッドレスタイヤ 最短当日発送</v>
      </c>
      <c r="BG314" s="133" t="str">
        <f>IFERROR(VLOOKUP(AQ:AQ,在庫!B:M,12,0),"")</f>
        <v>2023年製</v>
      </c>
      <c r="BH314" s="133">
        <f>IFERROR(VLOOKUP(AQ:AQ,在庫!B:L,10,0),"")</f>
        <v>1</v>
      </c>
      <c r="BI314" s="234" t="str">
        <f>VLOOKUP(AQ:AQ,[1]MICHELIN!$B:$AH,32,0)</f>
        <v>×</v>
      </c>
      <c r="BJ314" s="234" t="str">
        <f>VLOOKUP(AQ:AQ,[1]MICHELIN!$B:$AH,33,0)</f>
        <v/>
      </c>
      <c r="BK314" s="191"/>
      <c r="BL314" s="191"/>
      <c r="BM314" s="191"/>
      <c r="BN314" s="191"/>
      <c r="BO314" s="191"/>
      <c r="BP314" s="191"/>
      <c r="BQ314" s="191"/>
      <c r="BR314" s="191"/>
      <c r="BS314" s="191"/>
      <c r="BT314" s="191"/>
      <c r="BU314" s="191"/>
      <c r="BV314" s="191"/>
      <c r="BW314" s="191"/>
      <c r="BX314" s="191"/>
    </row>
    <row r="315" spans="1:76" s="11" customFormat="1" ht="19.5" customHeight="1">
      <c r="A315" s="11">
        <f t="shared" si="197"/>
        <v>1</v>
      </c>
      <c r="B315" s="239">
        <f t="shared" si="172"/>
        <v>1856515157000</v>
      </c>
      <c r="C315" s="225">
        <f t="shared" si="198"/>
        <v>40</v>
      </c>
      <c r="D315" s="11" t="s">
        <v>13398</v>
      </c>
      <c r="E315" s="358" t="s">
        <v>6204</v>
      </c>
      <c r="F315" s="158" t="s">
        <v>6202</v>
      </c>
      <c r="G315" s="132" t="str">
        <f t="shared" si="199"/>
        <v>15</v>
      </c>
      <c r="H315" s="225">
        <v>0</v>
      </c>
      <c r="I315" s="225">
        <f t="shared" si="200"/>
        <v>0</v>
      </c>
      <c r="J315" s="131"/>
      <c r="K315" s="132" t="s">
        <v>1767</v>
      </c>
      <c r="L315" s="132">
        <v>14</v>
      </c>
      <c r="M315" s="134" t="s">
        <v>3422</v>
      </c>
      <c r="N315" s="226">
        <v>12414</v>
      </c>
      <c r="O315" s="226">
        <v>900</v>
      </c>
      <c r="P315" s="227">
        <v>13314</v>
      </c>
      <c r="Q315" s="228">
        <f t="shared" si="220"/>
        <v>12067.272727272726</v>
      </c>
      <c r="R315" s="143">
        <f t="shared" si="221"/>
        <v>0.17296971523278581</v>
      </c>
      <c r="S315" s="192"/>
      <c r="T315" s="288"/>
      <c r="U315" s="189">
        <f t="shared" si="219"/>
        <v>12414</v>
      </c>
      <c r="V315" s="11">
        <v>900</v>
      </c>
      <c r="W315" s="229">
        <v>13314</v>
      </c>
      <c r="X315" s="135">
        <f t="shared" si="203"/>
        <v>9980</v>
      </c>
      <c r="Y315" s="230">
        <f t="shared" si="204"/>
        <v>12067.272727272726</v>
      </c>
      <c r="Z315" s="141">
        <f t="shared" si="205"/>
        <v>7.7251490252940203E-2</v>
      </c>
      <c r="AA315" s="136">
        <f t="shared" si="206"/>
        <v>0.17296971523278581</v>
      </c>
      <c r="AB315" s="144"/>
      <c r="AC315" s="144"/>
      <c r="AD315" s="184">
        <f t="shared" si="207"/>
        <v>12170</v>
      </c>
      <c r="AE315" s="182">
        <f t="shared" si="208"/>
        <v>13373</v>
      </c>
      <c r="AF315" s="128">
        <f t="shared" si="209"/>
        <v>1203.57</v>
      </c>
      <c r="AG315" s="129">
        <f t="shared" si="210"/>
        <v>244.56999999999994</v>
      </c>
      <c r="AH315" s="130">
        <f t="shared" si="211"/>
        <v>1.8288342182008518E-2</v>
      </c>
      <c r="AI315" s="137">
        <f t="shared" si="212"/>
        <v>959</v>
      </c>
      <c r="AJ315" s="138">
        <f t="shared" si="213"/>
        <v>7.1711657817991478E-2</v>
      </c>
      <c r="AK315" s="138">
        <f t="shared" si="214"/>
        <v>0.15468137305077728</v>
      </c>
      <c r="AM315" s="11">
        <f t="shared" si="215"/>
        <v>10832.7</v>
      </c>
      <c r="AN315" s="412">
        <f t="shared" si="216"/>
        <v>9811.545454545454</v>
      </c>
      <c r="AO315" s="412">
        <f t="shared" si="217"/>
        <v>-168.45454545454595</v>
      </c>
      <c r="AP315" s="413">
        <f t="shared" si="218"/>
        <v>-1.7169012388003054E-2</v>
      </c>
      <c r="AQ315" s="192">
        <v>1856515157000</v>
      </c>
      <c r="AR315" s="192">
        <f>VLOOKUP(AQ:AQ,[1]MICHELIN!$B:$O,2,0)</f>
        <v>4985009757116</v>
      </c>
      <c r="AS315" s="192" t="str">
        <f>VLOOKUP(AQ:AQ,[1]MICHELIN!$B:$O,3,0)</f>
        <v>720870</v>
      </c>
      <c r="AT315" s="231" t="str">
        <f>VLOOKUP(AQ:AQ,[1]MICHELIN!$B:$O,4,0)</f>
        <v>X-ICE SNOW</v>
      </c>
      <c r="AU315" s="231" t="str">
        <f>VLOOKUP(AQ:AQ,[1]MICHELIN!$B:$O,5,0)</f>
        <v>185/65R15 92T XL</v>
      </c>
      <c r="AV315" s="232" t="str">
        <f>VLOOKUP(AQ:AQ,[1]MICHELIN!$B:$O,6,0)</f>
        <v>185/65R15</v>
      </c>
      <c r="AW315" s="232">
        <f>VLOOKUP(AQ:AQ,[1]MICHELIN!$B:$O,7,0)</f>
        <v>23200</v>
      </c>
      <c r="AX315" s="233">
        <f>VLOOKUP(AQ:AQ,[1]MICHELIN!$B:$K,8,0)</f>
        <v>9980</v>
      </c>
      <c r="AY315" s="233">
        <f>VLOOKUP(AQ:AQ,[1]MICHELIN!$B:$K,9,0)</f>
        <v>40</v>
      </c>
      <c r="AZ315" s="233">
        <f>VLOOKUP(AQ:AQ,[1]MICHELIN!$B:$K,10,0)</f>
        <v>0</v>
      </c>
      <c r="BA315" s="233">
        <f>VLOOKUP(AQ:AQ,[1]MICHELIN!$B:$O,11,0)</f>
        <v>13700</v>
      </c>
      <c r="BB315" s="233">
        <f>VLOOKUP(AQ:AQ,[1]MICHELIN!$B:$O,12,0)</f>
        <v>11977.272727272726</v>
      </c>
      <c r="BC315" s="233">
        <f t="shared" si="180"/>
        <v>525</v>
      </c>
      <c r="BD315" s="204" t="s">
        <v>3387</v>
      </c>
      <c r="BE315" s="192" t="s">
        <v>6000</v>
      </c>
      <c r="BF315" s="133" t="str">
        <f>IFERROR(VLOOKUP(BE:BE,Q商品!B:E,4,0),"")</f>
        <v/>
      </c>
      <c r="BG315" s="133" t="str">
        <f>IFERROR(VLOOKUP(AQ:AQ,在庫!B:M,12,0),"")</f>
        <v/>
      </c>
      <c r="BH315" s="133" t="str">
        <f>IFERROR(VLOOKUP(AQ:AQ,在庫!B:L,10,0),"")</f>
        <v/>
      </c>
      <c r="BI315" s="234" t="str">
        <f>VLOOKUP(AQ:AQ,[1]MICHELIN!$B:$AH,32,0)</f>
        <v/>
      </c>
      <c r="BJ315" s="234" t="str">
        <f>VLOOKUP(AQ:AQ,[1]MICHELIN!$B:$AH,33,0)</f>
        <v/>
      </c>
      <c r="BK315" s="191"/>
      <c r="BL315" s="191"/>
      <c r="BM315" s="191"/>
      <c r="BN315" s="191"/>
      <c r="BO315" s="191"/>
      <c r="BP315" s="191"/>
      <c r="BQ315" s="191"/>
      <c r="BR315" s="191"/>
      <c r="BS315" s="191"/>
      <c r="BT315" s="191"/>
      <c r="BU315" s="191"/>
      <c r="BV315" s="191"/>
      <c r="BW315" s="191"/>
      <c r="BX315" s="191"/>
    </row>
    <row r="316" spans="1:76" s="11" customFormat="1" ht="19.5" customHeight="1">
      <c r="A316" s="11">
        <f t="shared" si="197"/>
        <v>1</v>
      </c>
      <c r="B316" s="239">
        <f t="shared" si="172"/>
        <v>1956515157007</v>
      </c>
      <c r="C316" s="225">
        <f t="shared" si="198"/>
        <v>26</v>
      </c>
      <c r="D316" s="11" t="s">
        <v>13398</v>
      </c>
      <c r="E316" s="358" t="s">
        <v>4934</v>
      </c>
      <c r="F316" s="158" t="s">
        <v>5239</v>
      </c>
      <c r="G316" s="132" t="str">
        <f t="shared" si="199"/>
        <v>15</v>
      </c>
      <c r="H316" s="225">
        <v>1</v>
      </c>
      <c r="I316" s="225">
        <f t="shared" si="200"/>
        <v>1</v>
      </c>
      <c r="J316" s="131"/>
      <c r="K316" s="132" t="s">
        <v>1767</v>
      </c>
      <c r="L316" s="132">
        <v>15</v>
      </c>
      <c r="M316" s="134" t="s">
        <v>3422</v>
      </c>
      <c r="N316" s="226" t="s">
        <v>6203</v>
      </c>
      <c r="O316" s="226" t="s">
        <v>3425</v>
      </c>
      <c r="P316" s="227">
        <v>14300</v>
      </c>
      <c r="Q316" s="228">
        <f t="shared" si="220"/>
        <v>12976.363636363636</v>
      </c>
      <c r="R316" s="143">
        <f t="shared" si="221"/>
        <v>0.14151604315538741</v>
      </c>
      <c r="S316" s="192">
        <v>1074475775</v>
      </c>
      <c r="T316" s="288" t="s">
        <v>7060</v>
      </c>
      <c r="U316" s="189">
        <f t="shared" si="219"/>
        <v>13400</v>
      </c>
      <c r="V316" s="11">
        <v>900</v>
      </c>
      <c r="W316" s="229">
        <v>14300</v>
      </c>
      <c r="X316" s="135">
        <f t="shared" si="203"/>
        <v>11140</v>
      </c>
      <c r="Y316" s="230">
        <f t="shared" si="204"/>
        <v>12976.363636363636</v>
      </c>
      <c r="Z316" s="141">
        <f t="shared" si="205"/>
        <v>7.7313432835820928E-2</v>
      </c>
      <c r="AA316" s="136">
        <f t="shared" si="206"/>
        <v>0.14151604315538741</v>
      </c>
      <c r="AB316" s="144"/>
      <c r="AC316" s="144"/>
      <c r="AD316" s="184">
        <f t="shared" si="207"/>
        <v>13137</v>
      </c>
      <c r="AE316" s="182">
        <f t="shared" si="208"/>
        <v>14436</v>
      </c>
      <c r="AF316" s="128">
        <f t="shared" si="209"/>
        <v>1299.24</v>
      </c>
      <c r="AG316" s="129">
        <f t="shared" si="210"/>
        <v>263.24</v>
      </c>
      <c r="AH316" s="130">
        <f t="shared" si="211"/>
        <v>1.8234968135217512E-2</v>
      </c>
      <c r="AI316" s="137">
        <f t="shared" si="212"/>
        <v>1036</v>
      </c>
      <c r="AJ316" s="138">
        <f t="shared" si="213"/>
        <v>7.1765031864782489E-2</v>
      </c>
      <c r="AK316" s="138">
        <f t="shared" si="214"/>
        <v>0.1232810750201699</v>
      </c>
      <c r="AM316" s="11">
        <f t="shared" si="215"/>
        <v>11693.4</v>
      </c>
      <c r="AN316" s="412">
        <f t="shared" si="216"/>
        <v>10606.727272727272</v>
      </c>
      <c r="AO316" s="412">
        <f t="shared" si="217"/>
        <v>-533.27272727272793</v>
      </c>
      <c r="AP316" s="413">
        <f t="shared" si="218"/>
        <v>-5.027683974150203E-2</v>
      </c>
      <c r="AQ316" s="192">
        <v>1956515157007</v>
      </c>
      <c r="AR316" s="192">
        <f>VLOOKUP(AQ:AQ,[1]MICHELIN!$B:$O,2,0)</f>
        <v>4985009757130</v>
      </c>
      <c r="AS316" s="192" t="str">
        <f>VLOOKUP(AQ:AQ,[1]MICHELIN!$B:$O,3,0)</f>
        <v>720890</v>
      </c>
      <c r="AT316" s="231" t="str">
        <f>VLOOKUP(AQ:AQ,[1]MICHELIN!$B:$O,4,0)</f>
        <v>X-ICE SNOW</v>
      </c>
      <c r="AU316" s="231" t="str">
        <f>VLOOKUP(AQ:AQ,[1]MICHELIN!$B:$O,5,0)</f>
        <v>195/65R15 95T XL</v>
      </c>
      <c r="AV316" s="232" t="str">
        <f>VLOOKUP(AQ:AQ,[1]MICHELIN!$B:$O,6,0)</f>
        <v>195/65R15</v>
      </c>
      <c r="AW316" s="232">
        <f>VLOOKUP(AQ:AQ,[1]MICHELIN!$B:$O,7,0)</f>
        <v>25900</v>
      </c>
      <c r="AX316" s="233">
        <f>VLOOKUP(AQ:AQ,[1]MICHELIN!$B:$K,8,0)</f>
        <v>11140</v>
      </c>
      <c r="AY316" s="233">
        <f>VLOOKUP(AQ:AQ,[1]MICHELIN!$B:$K,9,0)</f>
        <v>26</v>
      </c>
      <c r="AZ316" s="233">
        <f>VLOOKUP(AQ:AQ,[1]MICHELIN!$B:$K,10,0)</f>
        <v>1</v>
      </c>
      <c r="BA316" s="233">
        <f>VLOOKUP(AQ:AQ,[1]MICHELIN!$B:$O,11,0)</f>
        <v>15480</v>
      </c>
      <c r="BB316" s="233">
        <f>VLOOKUP(AQ:AQ,[1]MICHELIN!$B:$O,12,0)</f>
        <v>13595.454545454544</v>
      </c>
      <c r="BC316" s="233">
        <f t="shared" si="180"/>
        <v>525</v>
      </c>
      <c r="BD316" s="204" t="s">
        <v>3387</v>
      </c>
      <c r="BE316" s="192" t="s">
        <v>3969</v>
      </c>
      <c r="BF316" s="133" t="str">
        <f>IFERROR(VLOOKUP(BE:BE,Q商品!B:E,4,0),"")</f>
        <v>2023年製 X-ICE SNOW 195/65R15 95T XL スタッドレス 最短当日発送</v>
      </c>
      <c r="BG316" s="133" t="str">
        <f>IFERROR(VLOOKUP(AQ:AQ,在庫!B:M,12,0),"")</f>
        <v>2023年製</v>
      </c>
      <c r="BH316" s="133">
        <f>IFERROR(VLOOKUP(AQ:AQ,在庫!B:L,10,0),"")</f>
        <v>1</v>
      </c>
      <c r="BI316" s="234" t="str">
        <f>VLOOKUP(AQ:AQ,[1]MICHELIN!$B:$AH,32,0)</f>
        <v/>
      </c>
      <c r="BJ316" s="234" t="str">
        <f>VLOOKUP(AQ:AQ,[1]MICHELIN!$B:$AH,33,0)</f>
        <v/>
      </c>
      <c r="BK316" s="191"/>
      <c r="BL316" s="191"/>
      <c r="BM316" s="191"/>
      <c r="BN316" s="191"/>
      <c r="BO316" s="191"/>
      <c r="BP316" s="191"/>
      <c r="BQ316" s="191"/>
      <c r="BR316" s="191"/>
      <c r="BS316" s="191"/>
      <c r="BT316" s="191"/>
      <c r="BU316" s="191"/>
      <c r="BV316" s="191"/>
      <c r="BW316" s="191"/>
      <c r="BX316" s="191"/>
    </row>
    <row r="317" spans="1:76" s="11" customFormat="1" ht="19.5" customHeight="1">
      <c r="A317" s="11">
        <f t="shared" si="197"/>
        <v>1</v>
      </c>
      <c r="B317" s="239">
        <f t="shared" si="172"/>
        <v>2156016157004</v>
      </c>
      <c r="C317" s="225">
        <f t="shared" si="198"/>
        <v>22</v>
      </c>
      <c r="D317" s="11" t="s">
        <v>13398</v>
      </c>
      <c r="E317" s="358" t="s">
        <v>4937</v>
      </c>
      <c r="F317" s="158" t="s">
        <v>5240</v>
      </c>
      <c r="G317" s="132" t="str">
        <f t="shared" si="199"/>
        <v>16</v>
      </c>
      <c r="H317" s="225">
        <v>6</v>
      </c>
      <c r="I317" s="225">
        <f t="shared" si="200"/>
        <v>6</v>
      </c>
      <c r="J317" s="131"/>
      <c r="K317" s="132" t="s">
        <v>1767</v>
      </c>
      <c r="L317" s="132">
        <v>16</v>
      </c>
      <c r="M317" s="134" t="s">
        <v>3422</v>
      </c>
      <c r="N317" s="226" t="s">
        <v>3427</v>
      </c>
      <c r="O317" s="226" t="s">
        <v>1777</v>
      </c>
      <c r="P317" s="227">
        <v>21300</v>
      </c>
      <c r="Q317" s="228">
        <f t="shared" si="220"/>
        <v>19343.63636363636</v>
      </c>
      <c r="R317" s="143">
        <f t="shared" si="221"/>
        <v>0.15062505874612261</v>
      </c>
      <c r="S317" s="192">
        <v>1074475774</v>
      </c>
      <c r="T317" s="288" t="s">
        <v>7061</v>
      </c>
      <c r="U317" s="189">
        <f t="shared" si="219"/>
        <v>21300</v>
      </c>
      <c r="W317" s="229">
        <v>21300</v>
      </c>
      <c r="X317" s="135">
        <f t="shared" si="203"/>
        <v>16430</v>
      </c>
      <c r="Y317" s="230">
        <f t="shared" si="204"/>
        <v>19343.63636363636</v>
      </c>
      <c r="Z317" s="141">
        <f t="shared" si="205"/>
        <v>7.7323943661971928E-2</v>
      </c>
      <c r="AA317" s="136">
        <f t="shared" si="206"/>
        <v>0.15062505874612261</v>
      </c>
      <c r="AB317" s="144"/>
      <c r="AC317" s="144"/>
      <c r="AD317" s="184">
        <f t="shared" si="207"/>
        <v>20882</v>
      </c>
      <c r="AE317" s="182">
        <f t="shared" si="208"/>
        <v>22947</v>
      </c>
      <c r="AF317" s="128">
        <f t="shared" si="209"/>
        <v>2065.23</v>
      </c>
      <c r="AG317" s="129">
        <f t="shared" si="210"/>
        <v>418.23</v>
      </c>
      <c r="AH317" s="130">
        <f t="shared" si="211"/>
        <v>1.8225911883906393E-2</v>
      </c>
      <c r="AI317" s="137">
        <f t="shared" si="212"/>
        <v>1647</v>
      </c>
      <c r="AJ317" s="138">
        <f t="shared" si="213"/>
        <v>7.1774088116093607E-2</v>
      </c>
      <c r="AK317" s="138">
        <f t="shared" si="214"/>
        <v>0.13239914686221621</v>
      </c>
      <c r="AM317" s="11">
        <f t="shared" si="215"/>
        <v>18587.3</v>
      </c>
      <c r="AN317" s="412">
        <f t="shared" si="216"/>
        <v>16877.545454545452</v>
      </c>
      <c r="AO317" s="412">
        <f t="shared" si="217"/>
        <v>447.54545454545223</v>
      </c>
      <c r="AP317" s="413">
        <f t="shared" si="218"/>
        <v>2.6517212218493506E-2</v>
      </c>
      <c r="AQ317" s="192">
        <v>2156016157004</v>
      </c>
      <c r="AR317" s="192">
        <f>VLOOKUP(AQ:AQ,[1]MICHELIN!$B:$O,2,0)</f>
        <v>4985009757253</v>
      </c>
      <c r="AS317" s="192" t="str">
        <f>VLOOKUP(AQ:AQ,[1]MICHELIN!$B:$O,3,0)</f>
        <v>721010</v>
      </c>
      <c r="AT317" s="231" t="str">
        <f>VLOOKUP(AQ:AQ,[1]MICHELIN!$B:$O,4,0)</f>
        <v>X-ICE SNOW</v>
      </c>
      <c r="AU317" s="231" t="str">
        <f>VLOOKUP(AQ:AQ,[1]MICHELIN!$B:$O,5,0)</f>
        <v>215/60R16 99H XL</v>
      </c>
      <c r="AV317" s="232" t="str">
        <f>VLOOKUP(AQ:AQ,[1]MICHELIN!$B:$O,6,0)</f>
        <v>215/60R16</v>
      </c>
      <c r="AW317" s="232">
        <f>VLOOKUP(AQ:AQ,[1]MICHELIN!$B:$O,7,0)</f>
        <v>38200</v>
      </c>
      <c r="AX317" s="233">
        <f>VLOOKUP(AQ:AQ,[1]MICHELIN!$B:$K,8,0)</f>
        <v>16430</v>
      </c>
      <c r="AY317" s="233">
        <f>VLOOKUP(AQ:AQ,[1]MICHELIN!$B:$K,9,0)</f>
        <v>22</v>
      </c>
      <c r="AZ317" s="233">
        <f>VLOOKUP(AQ:AQ,[1]MICHELIN!$B:$K,10,0)</f>
        <v>6</v>
      </c>
      <c r="BA317" s="233">
        <f>VLOOKUP(AQ:AQ,[1]MICHELIN!$B:$O,11,0)</f>
        <v>22320</v>
      </c>
      <c r="BB317" s="233">
        <f>VLOOKUP(AQ:AQ,[1]MICHELIN!$B:$O,12,0)</f>
        <v>19336.363636363636</v>
      </c>
      <c r="BC317" s="233">
        <f t="shared" si="180"/>
        <v>1050</v>
      </c>
      <c r="BD317" s="204" t="s">
        <v>3387</v>
      </c>
      <c r="BE317" s="192" t="s">
        <v>3970</v>
      </c>
      <c r="BF317" s="133" t="str">
        <f>IFERROR(VLOOKUP(BE:BE,Q商品!B:E,4,0),"")</f>
        <v>2023年製 X-ICE SNOW 215/60R16 99H XL スタッドレス 最短当日発送</v>
      </c>
      <c r="BG317" s="133" t="str">
        <f>IFERROR(VLOOKUP(AQ:AQ,在庫!B:M,12,0),"")</f>
        <v>2023年製</v>
      </c>
      <c r="BH317" s="133">
        <f>IFERROR(VLOOKUP(AQ:AQ,在庫!B:L,10,0),"")</f>
        <v>2</v>
      </c>
      <c r="BI317" s="234" t="str">
        <f>VLOOKUP(AQ:AQ,[1]MICHELIN!$B:$AH,32,0)</f>
        <v/>
      </c>
      <c r="BJ317" s="234" t="str">
        <f>VLOOKUP(AQ:AQ,[1]MICHELIN!$B:$AH,33,0)</f>
        <v/>
      </c>
      <c r="BK317" s="191"/>
      <c r="BL317" s="191"/>
      <c r="BM317" s="191"/>
      <c r="BN317" s="191"/>
      <c r="BO317" s="191"/>
      <c r="BP317" s="191"/>
      <c r="BQ317" s="191"/>
      <c r="BR317" s="191"/>
      <c r="BS317" s="191"/>
      <c r="BT317" s="191"/>
      <c r="BU317" s="191"/>
      <c r="BV317" s="191"/>
      <c r="BW317" s="191"/>
      <c r="BX317" s="191"/>
    </row>
    <row r="318" spans="1:76" s="11" customFormat="1" ht="19.5" customHeight="1">
      <c r="A318" s="11">
        <f t="shared" si="197"/>
        <v>1</v>
      </c>
      <c r="B318" s="239">
        <f t="shared" si="172"/>
        <v>2055516157005</v>
      </c>
      <c r="C318" s="225">
        <f t="shared" si="198"/>
        <v>12</v>
      </c>
      <c r="D318" s="11" t="s">
        <v>13399</v>
      </c>
      <c r="E318" s="358" t="s">
        <v>4936</v>
      </c>
      <c r="F318" s="158" t="s">
        <v>5241</v>
      </c>
      <c r="G318" s="132" t="str">
        <f t="shared" si="199"/>
        <v>16</v>
      </c>
      <c r="H318" s="225">
        <v>0</v>
      </c>
      <c r="I318" s="225">
        <f t="shared" si="200"/>
        <v>0</v>
      </c>
      <c r="J318" s="131"/>
      <c r="K318" s="132" t="s">
        <v>1767</v>
      </c>
      <c r="L318" s="132">
        <v>17</v>
      </c>
      <c r="M318" s="134" t="s">
        <v>1785</v>
      </c>
      <c r="N318" s="226" t="s">
        <v>7301</v>
      </c>
      <c r="O318" s="226" t="s">
        <v>1954</v>
      </c>
      <c r="P318" s="227">
        <v>15199</v>
      </c>
      <c r="Q318" s="228">
        <f t="shared" si="220"/>
        <v>13806.363636363636</v>
      </c>
      <c r="R318" s="143">
        <f t="shared" si="221"/>
        <v>-0.33634029103838814</v>
      </c>
      <c r="S318" s="192">
        <v>1074475773</v>
      </c>
      <c r="T318" s="288" t="s">
        <v>7062</v>
      </c>
      <c r="U318" s="189">
        <f t="shared" si="219"/>
        <v>24915</v>
      </c>
      <c r="W318" s="229">
        <v>24915</v>
      </c>
      <c r="X318" s="135">
        <f t="shared" si="203"/>
        <v>18450</v>
      </c>
      <c r="Y318" s="230">
        <f t="shared" si="204"/>
        <v>22639.090909090908</v>
      </c>
      <c r="Z318" s="141">
        <f t="shared" si="205"/>
        <v>0.89034439045003166</v>
      </c>
      <c r="AA318" s="136">
        <f t="shared" si="206"/>
        <v>0.18503794723527281</v>
      </c>
      <c r="AB318" s="144"/>
      <c r="AC318" s="144"/>
      <c r="AD318" s="184">
        <f t="shared" si="207"/>
        <v>24426</v>
      </c>
      <c r="AE318" s="182">
        <f t="shared" si="208"/>
        <v>26841</v>
      </c>
      <c r="AF318" s="128">
        <f t="shared" si="209"/>
        <v>2415.69</v>
      </c>
      <c r="AG318" s="129">
        <f t="shared" si="210"/>
        <v>489.69000000000005</v>
      </c>
      <c r="AH318" s="130">
        <f t="shared" si="211"/>
        <v>1.8244104168995197E-2</v>
      </c>
      <c r="AI318" s="137">
        <f t="shared" si="212"/>
        <v>1926</v>
      </c>
      <c r="AJ318" s="138">
        <f t="shared" si="213"/>
        <v>7.1755895831004807E-2</v>
      </c>
      <c r="AK318" s="138">
        <f t="shared" si="214"/>
        <v>0.16679384306627762</v>
      </c>
      <c r="AL318" s="11" t="s">
        <v>13397</v>
      </c>
      <c r="AM318" s="11">
        <f t="shared" si="215"/>
        <v>21741.9</v>
      </c>
      <c r="AN318" s="412">
        <f t="shared" si="216"/>
        <v>19754.454545454544</v>
      </c>
      <c r="AO318" s="412">
        <f t="shared" si="217"/>
        <v>1304.4545454545441</v>
      </c>
      <c r="AP318" s="413">
        <f t="shared" si="218"/>
        <v>6.6033437797688832E-2</v>
      </c>
      <c r="AQ318" s="192">
        <v>2055516157005</v>
      </c>
      <c r="AR318" s="192">
        <f>VLOOKUP(AQ:AQ,[1]MICHELIN!$B:$O,2,0)</f>
        <v>4985009757215</v>
      </c>
      <c r="AS318" s="192" t="str">
        <f>VLOOKUP(AQ:AQ,[1]MICHELIN!$B:$O,3,0)</f>
        <v>720970</v>
      </c>
      <c r="AT318" s="231" t="str">
        <f>VLOOKUP(AQ:AQ,[1]MICHELIN!$B:$O,4,0)</f>
        <v>X-ICE SNOW</v>
      </c>
      <c r="AU318" s="231" t="str">
        <f>VLOOKUP(AQ:AQ,[1]MICHELIN!$B:$O,5,0)</f>
        <v>205/55R16 94H XL</v>
      </c>
      <c r="AV318" s="232" t="str">
        <f>VLOOKUP(AQ:AQ,[1]MICHELIN!$B:$O,6,0)</f>
        <v>205/55R16</v>
      </c>
      <c r="AW318" s="232">
        <f>VLOOKUP(AQ:AQ,[1]MICHELIN!$B:$O,7,0)</f>
        <v>42900</v>
      </c>
      <c r="AX318" s="233">
        <f>VLOOKUP(AQ:AQ,[1]MICHELIN!$B:$K,8,0)</f>
        <v>18450</v>
      </c>
      <c r="AY318" s="233">
        <f>VLOOKUP(AQ:AQ,[1]MICHELIN!$B:$K,9,0)</f>
        <v>12</v>
      </c>
      <c r="AZ318" s="233">
        <f>VLOOKUP(AQ:AQ,[1]MICHELIN!$B:$K,10,0)</f>
        <v>0</v>
      </c>
      <c r="BA318" s="233">
        <f>VLOOKUP(AQ:AQ,[1]MICHELIN!$B:$O,11,0)</f>
        <v>24500</v>
      </c>
      <c r="BB318" s="233">
        <f>VLOOKUP(AQ:AQ,[1]MICHELIN!$B:$O,12,0)</f>
        <v>21795.454545454544</v>
      </c>
      <c r="BC318" s="233">
        <f t="shared" si="180"/>
        <v>525</v>
      </c>
      <c r="BD318" s="204" t="s">
        <v>3387</v>
      </c>
      <c r="BE318" s="195" t="s">
        <v>5998</v>
      </c>
      <c r="BF318" s="133" t="str">
        <f>IFERROR(VLOOKUP(BE:BE,Q商品!B:E,4,0),"")</f>
        <v>2023年製 X-ICE SNOW 205/55R16 94H XL スタッドレス 最短当日発送</v>
      </c>
      <c r="BG318" s="133" t="str">
        <f>IFERROR(VLOOKUP(AQ:AQ,在庫!B:M,12,0),"")</f>
        <v/>
      </c>
      <c r="BH318" s="133" t="str">
        <f>IFERROR(VLOOKUP(AQ:AQ,在庫!B:L,10,0),"")</f>
        <v/>
      </c>
      <c r="BI318" s="234" t="str">
        <f>VLOOKUP(AQ:AQ,[1]MICHELIN!$B:$AH,32,0)</f>
        <v/>
      </c>
      <c r="BJ318" s="234" t="str">
        <f>VLOOKUP(AQ:AQ,[1]MICHELIN!$B:$AH,33,0)</f>
        <v/>
      </c>
      <c r="BK318" s="191"/>
      <c r="BL318" s="191"/>
      <c r="BM318" s="191"/>
      <c r="BN318" s="191"/>
      <c r="BO318" s="191"/>
      <c r="BP318" s="191"/>
      <c r="BQ318" s="191"/>
      <c r="BR318" s="191"/>
      <c r="BS318" s="191"/>
      <c r="BT318" s="191"/>
      <c r="BU318" s="191"/>
      <c r="BV318" s="191"/>
      <c r="BW318" s="191"/>
      <c r="BX318" s="191"/>
    </row>
    <row r="319" spans="1:76" s="11" customFormat="1" ht="19.5" customHeight="1">
      <c r="A319" s="11">
        <f t="shared" si="197"/>
        <v>1</v>
      </c>
      <c r="B319" s="239">
        <f t="shared" si="172"/>
        <v>2356017157069</v>
      </c>
      <c r="C319" s="225">
        <f t="shared" si="198"/>
        <v>0</v>
      </c>
      <c r="D319" s="11" t="s">
        <v>13399</v>
      </c>
      <c r="E319" s="358" t="s">
        <v>4948</v>
      </c>
      <c r="F319" s="158" t="s">
        <v>5242</v>
      </c>
      <c r="G319" s="132" t="str">
        <f t="shared" si="199"/>
        <v>17</v>
      </c>
      <c r="H319" s="225">
        <v>0</v>
      </c>
      <c r="I319" s="225">
        <f t="shared" si="200"/>
        <v>0</v>
      </c>
      <c r="J319" s="131"/>
      <c r="K319" s="132" t="s">
        <v>1767</v>
      </c>
      <c r="L319" s="132">
        <v>18</v>
      </c>
      <c r="M319" s="134"/>
      <c r="N319" s="226"/>
      <c r="O319" s="226"/>
      <c r="P319" s="227"/>
      <c r="Q319" s="228">
        <f t="shared" si="220"/>
        <v>0</v>
      </c>
      <c r="R319" s="143" t="str">
        <f t="shared" si="221"/>
        <v/>
      </c>
      <c r="S319" s="192">
        <v>1074475772</v>
      </c>
      <c r="T319" s="288" t="s">
        <v>7063</v>
      </c>
      <c r="U319" s="189">
        <f t="shared" si="219"/>
        <v>0</v>
      </c>
      <c r="W319" s="229"/>
      <c r="X319" s="135">
        <f t="shared" si="203"/>
        <v>14880</v>
      </c>
      <c r="Y319" s="230">
        <f t="shared" si="204"/>
        <v>0</v>
      </c>
      <c r="Z319" s="141" t="str">
        <f t="shared" si="205"/>
        <v/>
      </c>
      <c r="AA319" s="136" t="str">
        <f t="shared" si="206"/>
        <v/>
      </c>
      <c r="AB319" s="144"/>
      <c r="AC319" s="144"/>
      <c r="AD319" s="184">
        <f t="shared" si="207"/>
        <v>0</v>
      </c>
      <c r="AE319" s="182">
        <f t="shared" si="208"/>
        <v>0</v>
      </c>
      <c r="AF319" s="128">
        <f t="shared" si="209"/>
        <v>0</v>
      </c>
      <c r="AG319" s="129">
        <f t="shared" si="210"/>
        <v>0</v>
      </c>
      <c r="AH319" s="130" t="str">
        <f t="shared" si="211"/>
        <v/>
      </c>
      <c r="AI319" s="137">
        <f t="shared" si="212"/>
        <v>0</v>
      </c>
      <c r="AJ319" s="138" t="str">
        <f t="shared" si="213"/>
        <v/>
      </c>
      <c r="AK319" s="138" t="str">
        <f t="shared" si="214"/>
        <v/>
      </c>
      <c r="AL319" s="11" t="s">
        <v>13397</v>
      </c>
      <c r="AM319" s="11">
        <f t="shared" si="215"/>
        <v>0</v>
      </c>
      <c r="AN319" s="412">
        <f t="shared" si="216"/>
        <v>0</v>
      </c>
      <c r="AO319" s="412">
        <f t="shared" si="217"/>
        <v>-14880</v>
      </c>
      <c r="AP319" s="413" t="e">
        <f t="shared" si="218"/>
        <v>#DIV/0!</v>
      </c>
      <c r="AQ319" s="192">
        <v>2356017157069</v>
      </c>
      <c r="AR319" s="192">
        <f>VLOOKUP(AQ:AQ,[1]MICHELIN!$B:$O,2,0)</f>
        <v>4985009758076</v>
      </c>
      <c r="AS319" s="192" t="str">
        <f>VLOOKUP(AQ:AQ,[1]MICHELIN!$B:$O,3,0)</f>
        <v>996911</v>
      </c>
      <c r="AT319" s="231" t="str">
        <f>VLOOKUP(AQ:AQ,[1]MICHELIN!$B:$O,4,0)</f>
        <v>X-ICE SNOW SUV</v>
      </c>
      <c r="AU319" s="231" t="str">
        <f>VLOOKUP(AQ:AQ,[1]MICHELIN!$B:$O,5,0)</f>
        <v>235/60R17 106T XL</v>
      </c>
      <c r="AV319" s="232" t="str">
        <f>VLOOKUP(AQ:AQ,[1]MICHELIN!$B:$O,6,0)</f>
        <v>235/60R17</v>
      </c>
      <c r="AW319" s="232">
        <f>VLOOKUP(AQ:AQ,[1]MICHELIN!$B:$O,7,0)</f>
        <v>34600</v>
      </c>
      <c r="AX319" s="233">
        <f>VLOOKUP(AQ:AQ,[1]MICHELIN!$B:$K,8,0)</f>
        <v>14880</v>
      </c>
      <c r="AY319" s="233">
        <f>VLOOKUP(AQ:AQ,[1]MICHELIN!$B:$K,9,0)</f>
        <v>0</v>
      </c>
      <c r="AZ319" s="233">
        <f>VLOOKUP(AQ:AQ,[1]MICHELIN!$B:$K,10,0)</f>
        <v>0</v>
      </c>
      <c r="BA319" s="233">
        <f>VLOOKUP(AQ:AQ,[1]MICHELIN!$B:$O,11,0)</f>
        <v>20400</v>
      </c>
      <c r="BB319" s="233">
        <f>VLOOKUP(AQ:AQ,[1]MICHELIN!$B:$O,12,0)</f>
        <v>17590.909090909088</v>
      </c>
      <c r="BC319" s="233">
        <f t="shared" si="180"/>
        <v>1050</v>
      </c>
      <c r="BD319" s="204" t="s">
        <v>3387</v>
      </c>
      <c r="BE319" s="195" t="s">
        <v>3971</v>
      </c>
      <c r="BF319" s="133" t="str">
        <f>IFERROR(VLOOKUP(BE:BE,Q商品!B:E,4,0),"")</f>
        <v>2022年製 X-ICE SNOW SUV 235/60R17 106T XL MICHELIN スタッドレス 最短当日発送</v>
      </c>
      <c r="BG319" s="133" t="str">
        <f>IFERROR(VLOOKUP(AQ:AQ,在庫!B:M,12,0),"")</f>
        <v>2022年製</v>
      </c>
      <c r="BH319" s="133">
        <f>IFERROR(VLOOKUP(AQ:AQ,在庫!B:L,10,0),"")</f>
        <v>1</v>
      </c>
      <c r="BI319" s="234" t="str">
        <f>VLOOKUP(AQ:AQ,[1]MICHELIN!$B:$AH,32,0)</f>
        <v/>
      </c>
      <c r="BJ319" s="234" t="str">
        <f>VLOOKUP(AQ:AQ,[1]MICHELIN!$B:$AH,33,0)</f>
        <v/>
      </c>
      <c r="BK319" s="191"/>
      <c r="BL319" s="191"/>
      <c r="BM319" s="191"/>
      <c r="BN319" s="191"/>
      <c r="BO319" s="191"/>
      <c r="BP319" s="191"/>
      <c r="BQ319" s="191"/>
      <c r="BR319" s="191"/>
      <c r="BS319" s="191"/>
      <c r="BT319" s="191"/>
      <c r="BU319" s="191"/>
      <c r="BV319" s="191"/>
      <c r="BW319" s="191"/>
      <c r="BX319" s="191"/>
    </row>
    <row r="320" spans="1:76" s="11" customFormat="1" ht="19.5" customHeight="1">
      <c r="A320" s="11">
        <f t="shared" si="197"/>
        <v>1</v>
      </c>
      <c r="B320" s="239">
        <f t="shared" si="172"/>
        <v>2156516157009</v>
      </c>
      <c r="C320" s="225">
        <f t="shared" si="198"/>
        <v>8</v>
      </c>
      <c r="D320" s="11" t="s">
        <v>13399</v>
      </c>
      <c r="E320" s="358" t="s">
        <v>4939</v>
      </c>
      <c r="F320" s="158" t="s">
        <v>5243</v>
      </c>
      <c r="G320" s="132" t="str">
        <f t="shared" si="199"/>
        <v>16</v>
      </c>
      <c r="H320" s="225">
        <v>0</v>
      </c>
      <c r="I320" s="225">
        <f t="shared" si="200"/>
        <v>0</v>
      </c>
      <c r="J320" s="131"/>
      <c r="K320" s="132" t="s">
        <v>1767</v>
      </c>
      <c r="L320" s="132">
        <v>19</v>
      </c>
      <c r="M320" s="134" t="s">
        <v>1776</v>
      </c>
      <c r="N320" s="226">
        <v>20298</v>
      </c>
      <c r="O320" s="226">
        <v>0</v>
      </c>
      <c r="P320" s="227">
        <v>20298</v>
      </c>
      <c r="Q320" s="228">
        <f t="shared" si="220"/>
        <v>18445.454545454544</v>
      </c>
      <c r="R320" s="143">
        <f t="shared" si="221"/>
        <v>0.16727451946771804</v>
      </c>
      <c r="S320" s="192">
        <v>1074476244</v>
      </c>
      <c r="T320" s="288" t="s">
        <v>7064</v>
      </c>
      <c r="U320" s="189">
        <f t="shared" si="219"/>
        <v>20298</v>
      </c>
      <c r="W320" s="229">
        <v>20298</v>
      </c>
      <c r="X320" s="135">
        <f t="shared" si="203"/>
        <v>15360</v>
      </c>
      <c r="Y320" s="230">
        <f t="shared" si="204"/>
        <v>18445.454545454544</v>
      </c>
      <c r="Z320" s="141">
        <f t="shared" si="205"/>
        <v>7.7347521923342155E-2</v>
      </c>
      <c r="AA320" s="136">
        <f t="shared" si="206"/>
        <v>0.16727451946771804</v>
      </c>
      <c r="AB320" s="144"/>
      <c r="AC320" s="144"/>
      <c r="AD320" s="184">
        <f t="shared" si="207"/>
        <v>19900</v>
      </c>
      <c r="AE320" s="182">
        <f t="shared" si="208"/>
        <v>21868</v>
      </c>
      <c r="AF320" s="128">
        <f t="shared" si="209"/>
        <v>1968.12</v>
      </c>
      <c r="AG320" s="129">
        <f t="shared" si="210"/>
        <v>398.11999999999989</v>
      </c>
      <c r="AH320" s="130">
        <f t="shared" si="211"/>
        <v>1.8205597219681721E-2</v>
      </c>
      <c r="AI320" s="137">
        <f t="shared" si="212"/>
        <v>1570</v>
      </c>
      <c r="AJ320" s="138">
        <f t="shared" si="213"/>
        <v>7.1794402780318275E-2</v>
      </c>
      <c r="AK320" s="138">
        <f t="shared" si="214"/>
        <v>0.14906892224803631</v>
      </c>
      <c r="AM320" s="11">
        <f t="shared" si="215"/>
        <v>17713.2</v>
      </c>
      <c r="AN320" s="412">
        <f t="shared" si="216"/>
        <v>16095.636363636362</v>
      </c>
      <c r="AO320" s="412">
        <f t="shared" si="217"/>
        <v>735.63636363636215</v>
      </c>
      <c r="AP320" s="413">
        <f t="shared" si="218"/>
        <v>4.5704086934911688E-2</v>
      </c>
      <c r="AQ320" s="192">
        <v>2156516157009</v>
      </c>
      <c r="AR320" s="192">
        <f>VLOOKUP(AQ:AQ,[1]MICHELIN!$B:$O,2,0)</f>
        <v>4985009757260</v>
      </c>
      <c r="AS320" s="192" t="str">
        <f>VLOOKUP(AQ:AQ,[1]MICHELIN!$B:$O,3,0)</f>
        <v>812454</v>
      </c>
      <c r="AT320" s="231" t="str">
        <f>VLOOKUP(AQ:AQ,[1]MICHELIN!$B:$O,4,0)</f>
        <v>X-ICE SNOW</v>
      </c>
      <c r="AU320" s="231" t="str">
        <f>VLOOKUP(AQ:AQ,[1]MICHELIN!$B:$O,5,0)</f>
        <v>215/65R16 102T XL</v>
      </c>
      <c r="AV320" s="232" t="str">
        <f>VLOOKUP(AQ:AQ,[1]MICHELIN!$B:$O,6,0)</f>
        <v>215/65R16</v>
      </c>
      <c r="AW320" s="232">
        <f>VLOOKUP(AQ:AQ,[1]MICHELIN!$B:$O,7,0)</f>
        <v>35700</v>
      </c>
      <c r="AX320" s="233">
        <f>VLOOKUP(AQ:AQ,[1]MICHELIN!$B:$K,8,0)</f>
        <v>15360</v>
      </c>
      <c r="AY320" s="233">
        <f>VLOOKUP(AQ:AQ,[1]MICHELIN!$B:$K,9,0)</f>
        <v>8</v>
      </c>
      <c r="AZ320" s="233">
        <f>VLOOKUP(AQ:AQ,[1]MICHELIN!$B:$K,10,0)</f>
        <v>0</v>
      </c>
      <c r="BA320" s="233">
        <f>VLOOKUP(AQ:AQ,[1]MICHELIN!$B:$O,11,0)</f>
        <v>20950</v>
      </c>
      <c r="BB320" s="233">
        <f>VLOOKUP(AQ:AQ,[1]MICHELIN!$B:$O,12,0)</f>
        <v>18090.909090909088</v>
      </c>
      <c r="BC320" s="233">
        <f t="shared" si="180"/>
        <v>1050</v>
      </c>
      <c r="BD320" s="204" t="s">
        <v>3387</v>
      </c>
      <c r="BE320" s="192" t="s">
        <v>1806</v>
      </c>
      <c r="BF320" s="133" t="str">
        <f>IFERROR(VLOOKUP(BE:BE,Q商品!B:E,4,0),"")</f>
        <v>2023年製 X-ICE SNOW 215/65R16 102T XL スタッドレスタイヤ 最短当日発送</v>
      </c>
      <c r="BG320" s="133" t="str">
        <f>IFERROR(VLOOKUP(AQ:AQ,在庫!B:M,12,0),"")</f>
        <v/>
      </c>
      <c r="BH320" s="133" t="str">
        <f>IFERROR(VLOOKUP(AQ:AQ,在庫!B:L,10,0),"")</f>
        <v/>
      </c>
      <c r="BI320" s="234" t="str">
        <f>VLOOKUP(AQ:AQ,[1]MICHELIN!$B:$AH,32,0)</f>
        <v/>
      </c>
      <c r="BJ320" s="234" t="str">
        <f>VLOOKUP(AQ:AQ,[1]MICHELIN!$B:$AH,33,0)</f>
        <v/>
      </c>
      <c r="BK320" s="191"/>
      <c r="BL320" s="191"/>
      <c r="BM320" s="191"/>
      <c r="BN320" s="191"/>
      <c r="BO320" s="191"/>
      <c r="BP320" s="191"/>
      <c r="BQ320" s="191"/>
      <c r="BR320" s="191"/>
      <c r="BS320" s="191"/>
      <c r="BT320" s="191"/>
      <c r="BU320" s="191"/>
      <c r="BV320" s="191"/>
      <c r="BW320" s="191"/>
      <c r="BX320" s="191"/>
    </row>
    <row r="321" spans="1:76" s="11" customFormat="1" ht="19.5" customHeight="1">
      <c r="A321" s="11">
        <f t="shared" si="197"/>
        <v>1</v>
      </c>
      <c r="B321" s="239">
        <f t="shared" si="172"/>
        <v>2656517157010</v>
      </c>
      <c r="C321" s="225">
        <f t="shared" si="198"/>
        <v>72</v>
      </c>
      <c r="D321" s="11" t="s">
        <v>13398</v>
      </c>
      <c r="E321" s="358" t="s">
        <v>5175</v>
      </c>
      <c r="F321" s="158" t="s">
        <v>6209</v>
      </c>
      <c r="G321" s="132" t="str">
        <f t="shared" si="199"/>
        <v>17</v>
      </c>
      <c r="H321" s="225">
        <v>0</v>
      </c>
      <c r="I321" s="225">
        <f t="shared" si="200"/>
        <v>0</v>
      </c>
      <c r="J321" s="131"/>
      <c r="K321" s="132" t="s">
        <v>1767</v>
      </c>
      <c r="L321" s="132">
        <v>21</v>
      </c>
      <c r="M321" s="134" t="s">
        <v>3422</v>
      </c>
      <c r="N321" s="226" t="s">
        <v>7217</v>
      </c>
      <c r="O321" s="226" t="s">
        <v>3425</v>
      </c>
      <c r="P321" s="227">
        <v>21575</v>
      </c>
      <c r="Q321" s="228">
        <f t="shared" si="220"/>
        <v>19548.181818181816</v>
      </c>
      <c r="R321" s="143">
        <f t="shared" si="221"/>
        <v>0.27103194903036776</v>
      </c>
      <c r="S321" s="192">
        <v>1074476231</v>
      </c>
      <c r="T321" s="288" t="s">
        <v>7066</v>
      </c>
      <c r="U321" s="189">
        <f t="shared" si="219"/>
        <v>20675</v>
      </c>
      <c r="V321" s="11">
        <v>900</v>
      </c>
      <c r="W321" s="229">
        <v>21575</v>
      </c>
      <c r="X321" s="135">
        <f t="shared" si="203"/>
        <v>14250</v>
      </c>
      <c r="Y321" s="230">
        <f t="shared" si="204"/>
        <v>19548.181818181816</v>
      </c>
      <c r="Z321" s="141">
        <f t="shared" si="205"/>
        <v>7.7291414752115983E-2</v>
      </c>
      <c r="AA321" s="136">
        <f t="shared" si="206"/>
        <v>0.27103194903036776</v>
      </c>
      <c r="AB321" s="144"/>
      <c r="AC321" s="144"/>
      <c r="AD321" s="184">
        <f t="shared" si="207"/>
        <v>20269</v>
      </c>
      <c r="AE321" s="182">
        <f t="shared" si="208"/>
        <v>22273</v>
      </c>
      <c r="AF321" s="128">
        <f t="shared" si="209"/>
        <v>2004.57</v>
      </c>
      <c r="AG321" s="129">
        <f t="shared" si="210"/>
        <v>406.56999999999994</v>
      </c>
      <c r="AH321" s="130">
        <f t="shared" si="211"/>
        <v>1.8253939747676556E-2</v>
      </c>
      <c r="AI321" s="137">
        <f t="shared" si="212"/>
        <v>1598</v>
      </c>
      <c r="AJ321" s="138">
        <f t="shared" si="213"/>
        <v>7.174606025232344E-2</v>
      </c>
      <c r="AK321" s="138">
        <f t="shared" si="214"/>
        <v>0.25277800928269123</v>
      </c>
      <c r="AL321" s="11" t="s">
        <v>13397</v>
      </c>
      <c r="AM321" s="11">
        <f t="shared" si="215"/>
        <v>18041.7</v>
      </c>
      <c r="AN321" s="412">
        <f t="shared" si="216"/>
        <v>16336.090909090908</v>
      </c>
      <c r="AO321" s="412">
        <f t="shared" si="217"/>
        <v>2086.0909090909081</v>
      </c>
      <c r="AP321" s="413">
        <f t="shared" si="218"/>
        <v>0.12769829212507716</v>
      </c>
      <c r="AQ321" s="192">
        <v>2656517157010</v>
      </c>
      <c r="AR321" s="192">
        <f>VLOOKUP(AQ:AQ,[1]MICHELIN!$B:$O,2,0)</f>
        <v>4985009758113</v>
      </c>
      <c r="AS321" s="192" t="str">
        <f>VLOOKUP(AQ:AQ,[1]MICHELIN!$B:$O,3,0)</f>
        <v>368667</v>
      </c>
      <c r="AT321" s="231" t="str">
        <f>VLOOKUP(AQ:AQ,[1]MICHELIN!$B:$O,4,0)</f>
        <v>X-ICE SNOW SUV（特）</v>
      </c>
      <c r="AU321" s="231" t="str">
        <f>VLOOKUP(AQ:AQ,[1]MICHELIN!$B:$O,5,0)</f>
        <v>265/65R17 112T</v>
      </c>
      <c r="AV321" s="232" t="str">
        <f>VLOOKUP(AQ:AQ,[1]MICHELIN!$B:$O,6,0)</f>
        <v>265/65R17</v>
      </c>
      <c r="AW321" s="232">
        <f>VLOOKUP(AQ:AQ,[1]MICHELIN!$B:$O,7,0)</f>
        <v>37500</v>
      </c>
      <c r="AX321" s="233">
        <f>VLOOKUP(AQ:AQ,[1]MICHELIN!$B:$K,8,0)</f>
        <v>14250</v>
      </c>
      <c r="AY321" s="233">
        <f>VLOOKUP(AQ:AQ,[1]MICHELIN!$B:$K,9,0)</f>
        <v>72</v>
      </c>
      <c r="AZ321" s="233">
        <f>VLOOKUP(AQ:AQ,[1]MICHELIN!$B:$K,10,0)</f>
        <v>0</v>
      </c>
      <c r="BA321" s="233">
        <f>VLOOKUP(AQ:AQ,[1]MICHELIN!$B:$O,11,0)</f>
        <v>20980</v>
      </c>
      <c r="BB321" s="233">
        <f>VLOOKUP(AQ:AQ,[1]MICHELIN!$B:$O,12,0)</f>
        <v>18118.181818181816</v>
      </c>
      <c r="BC321" s="233">
        <f t="shared" si="180"/>
        <v>1050</v>
      </c>
      <c r="BD321" s="204" t="str">
        <f>IF(COUNTIF(AT321, "*並行*"),"並","正")</f>
        <v>正</v>
      </c>
      <c r="BE321" s="195" t="s">
        <v>6448</v>
      </c>
      <c r="BF321" s="133" t="str">
        <f>IFERROR(VLOOKUP(BE:BE,Q商品!B:E,4,0),"")</f>
        <v>2023年製 X-ICE SNOW SUV 265/65R17 112T スタッドレスタイヤ 最短当日発送</v>
      </c>
      <c r="BG321" s="133" t="str">
        <f>IFERROR(VLOOKUP(AQ:AQ,在庫!B:M,12,0),"")</f>
        <v/>
      </c>
      <c r="BH321" s="133" t="str">
        <f>IFERROR(VLOOKUP(AQ:AQ,在庫!B:L,10,0),"")</f>
        <v/>
      </c>
      <c r="BI321" s="234" t="str">
        <f>VLOOKUP(AQ:AQ,[1]MICHELIN!$B:$AH,32,0)</f>
        <v/>
      </c>
      <c r="BJ321" s="234" t="str">
        <f>VLOOKUP(AQ:AQ,[1]MICHELIN!$B:$AH,33,0)</f>
        <v/>
      </c>
      <c r="BK321" s="191"/>
      <c r="BL321" s="191"/>
      <c r="BM321" s="191"/>
      <c r="BN321" s="191"/>
      <c r="BO321" s="191"/>
      <c r="BP321" s="191"/>
      <c r="BQ321" s="191"/>
      <c r="BR321" s="191"/>
      <c r="BS321" s="191"/>
      <c r="BT321" s="191"/>
      <c r="BU321" s="191"/>
      <c r="BV321" s="191"/>
      <c r="BW321" s="191"/>
      <c r="BX321" s="191"/>
    </row>
    <row r="322" spans="1:76" s="11" customFormat="1" ht="19.5" customHeight="1">
      <c r="A322" s="11">
        <f t="shared" si="197"/>
        <v>2</v>
      </c>
      <c r="B322" s="239">
        <f t="shared" si="172"/>
        <v>2256517157067</v>
      </c>
      <c r="C322" s="225">
        <f t="shared" si="198"/>
        <v>0</v>
      </c>
      <c r="D322" s="11" t="s">
        <v>13399</v>
      </c>
      <c r="E322" s="358" t="s">
        <v>4946</v>
      </c>
      <c r="F322" s="158" t="s">
        <v>5234</v>
      </c>
      <c r="G322" s="132" t="str">
        <f t="shared" si="199"/>
        <v>17</v>
      </c>
      <c r="H322" s="225">
        <v>0</v>
      </c>
      <c r="I322" s="225">
        <f t="shared" si="200"/>
        <v>0</v>
      </c>
      <c r="J322" s="131"/>
      <c r="K322" s="132" t="s">
        <v>1767</v>
      </c>
      <c r="L322" s="324" t="s">
        <v>7244</v>
      </c>
      <c r="M322" s="134" t="s">
        <v>1776</v>
      </c>
      <c r="N322" s="226">
        <v>17499</v>
      </c>
      <c r="O322" s="226">
        <v>0</v>
      </c>
      <c r="P322" s="227">
        <v>17499</v>
      </c>
      <c r="Q322" s="228">
        <f t="shared" si="220"/>
        <v>15908.181818181816</v>
      </c>
      <c r="R322" s="143">
        <f t="shared" si="221"/>
        <v>0.15892336704954557</v>
      </c>
      <c r="S322" s="192">
        <v>1074475801</v>
      </c>
      <c r="T322" s="288" t="s">
        <v>7055</v>
      </c>
      <c r="U322" s="189">
        <f t="shared" si="219"/>
        <v>17499</v>
      </c>
      <c r="W322" s="229">
        <v>17499</v>
      </c>
      <c r="X322" s="135">
        <f t="shared" si="203"/>
        <v>13380</v>
      </c>
      <c r="Y322" s="230">
        <f t="shared" si="204"/>
        <v>15908.181818181816</v>
      </c>
      <c r="Z322" s="141">
        <f t="shared" si="205"/>
        <v>7.7261557803303127E-2</v>
      </c>
      <c r="AA322" s="136">
        <f t="shared" si="206"/>
        <v>0.15892336704954557</v>
      </c>
      <c r="AB322" s="144"/>
      <c r="AC322" s="144"/>
      <c r="AD322" s="184">
        <f t="shared" si="207"/>
        <v>17155</v>
      </c>
      <c r="AE322" s="182">
        <f t="shared" si="208"/>
        <v>18851</v>
      </c>
      <c r="AF322" s="128">
        <f t="shared" si="209"/>
        <v>1696.59</v>
      </c>
      <c r="AG322" s="129">
        <f t="shared" si="210"/>
        <v>344.58999999999992</v>
      </c>
      <c r="AH322" s="130">
        <f t="shared" si="211"/>
        <v>1.8279666861174469E-2</v>
      </c>
      <c r="AI322" s="137">
        <f t="shared" si="212"/>
        <v>1352</v>
      </c>
      <c r="AJ322" s="138">
        <f t="shared" si="213"/>
        <v>7.1720333138825532E-2</v>
      </c>
      <c r="AK322" s="138">
        <f t="shared" si="214"/>
        <v>0.14064370018837111</v>
      </c>
      <c r="AM322" s="11">
        <f t="shared" si="215"/>
        <v>15269.9</v>
      </c>
      <c r="AN322" s="412">
        <f t="shared" si="216"/>
        <v>13881.727272727272</v>
      </c>
      <c r="AO322" s="412">
        <f t="shared" si="217"/>
        <v>501.72727272727207</v>
      </c>
      <c r="AP322" s="413">
        <f t="shared" si="218"/>
        <v>3.6143000281599703E-2</v>
      </c>
      <c r="AQ322" s="192">
        <v>2256517157067</v>
      </c>
      <c r="AR322" s="192">
        <f>VLOOKUP(AQ:AQ,[1]MICHELIN!$B:$O,2,0)</f>
        <v>4985009758069</v>
      </c>
      <c r="AS322" s="192" t="str">
        <f>VLOOKUP(AQ:AQ,[1]MICHELIN!$B:$O,3,0)</f>
        <v>034785</v>
      </c>
      <c r="AT322" s="231" t="str">
        <f>VLOOKUP(AQ:AQ,[1]MICHELIN!$B:$O,4,0)</f>
        <v>X-ICE SNOW SUV</v>
      </c>
      <c r="AU322" s="231" t="str">
        <f>VLOOKUP(AQ:AQ,[1]MICHELIN!$B:$O,5,0)</f>
        <v>225/65R17 106T XL（販売中）</v>
      </c>
      <c r="AV322" s="232" t="str">
        <f>VLOOKUP(AQ:AQ,[1]MICHELIN!$B:$O,6,0)</f>
        <v>225/65R17</v>
      </c>
      <c r="AW322" s="232">
        <f>VLOOKUP(AQ:AQ,[1]MICHELIN!$B:$O,7,0)</f>
        <v>31100</v>
      </c>
      <c r="AX322" s="233">
        <f>VLOOKUP(AQ:AQ,[1]MICHELIN!$B:$K,8,0)</f>
        <v>13380</v>
      </c>
      <c r="AY322" s="233">
        <f>VLOOKUP(AQ:AQ,[1]MICHELIN!$B:$K,9,0)</f>
        <v>0</v>
      </c>
      <c r="AZ322" s="233">
        <f>VLOOKUP(AQ:AQ,[1]MICHELIN!$B:$K,10,0)</f>
        <v>0</v>
      </c>
      <c r="BA322" s="233">
        <f>VLOOKUP(AQ:AQ,[1]MICHELIN!$B:$O,11,0)</f>
        <v>18400</v>
      </c>
      <c r="BB322" s="233">
        <f>VLOOKUP(AQ:AQ,[1]MICHELIN!$B:$O,12,0)</f>
        <v>15772.727272727272</v>
      </c>
      <c r="BC322" s="233">
        <f t="shared" si="180"/>
        <v>1050</v>
      </c>
      <c r="BD322" s="204" t="s">
        <v>3387</v>
      </c>
      <c r="BE322" s="192" t="s">
        <v>1814</v>
      </c>
      <c r="BF322" s="133" t="str">
        <f>IFERROR(VLOOKUP(BE:BE,Q商品!B:E,4,0),"")</f>
        <v>2022年製 X-ICE SNOW SUV 225/65R17 106T XL スタッドレスタイヤ 最短当日発送</v>
      </c>
      <c r="BG322" s="133" t="str">
        <f>IFERROR(VLOOKUP(AQ:AQ,在庫!B:M,12,0),"")</f>
        <v/>
      </c>
      <c r="BH322" s="133" t="str">
        <f>IFERROR(VLOOKUP(AQ:AQ,在庫!B:L,10,0),"")</f>
        <v/>
      </c>
      <c r="BI322" s="234" t="str">
        <f>VLOOKUP(AQ:AQ,[1]MICHELIN!$B:$AH,32,0)</f>
        <v/>
      </c>
      <c r="BJ322" s="234" t="str">
        <f>VLOOKUP(AQ:AQ,[1]MICHELIN!$B:$AH,33,0)</f>
        <v/>
      </c>
      <c r="BK322" s="191"/>
      <c r="BL322" s="191"/>
      <c r="BM322" s="191"/>
      <c r="BN322" s="191"/>
      <c r="BO322" s="191"/>
      <c r="BP322" s="191"/>
      <c r="BQ322" s="191"/>
      <c r="BR322" s="191"/>
      <c r="BS322" s="191"/>
      <c r="BT322" s="191"/>
      <c r="BU322" s="191"/>
      <c r="BV322" s="191"/>
      <c r="BW322" s="191"/>
      <c r="BX322" s="191"/>
    </row>
    <row r="323" spans="1:76" s="11" customFormat="1" ht="19.5" customHeight="1">
      <c r="A323" s="11">
        <f t="shared" si="197"/>
        <v>2</v>
      </c>
      <c r="B323" s="239">
        <f t="shared" ref="B323:B386" si="222">AQ323</f>
        <v>2256517157012</v>
      </c>
      <c r="C323" s="225">
        <f t="shared" si="198"/>
        <v>112</v>
      </c>
      <c r="D323" s="11" t="s">
        <v>13399</v>
      </c>
      <c r="E323" s="358" t="s">
        <v>5176</v>
      </c>
      <c r="F323" s="158" t="s">
        <v>5234</v>
      </c>
      <c r="G323" s="132" t="str">
        <f t="shared" si="199"/>
        <v>17</v>
      </c>
      <c r="H323" s="225">
        <v>0</v>
      </c>
      <c r="I323" s="225">
        <f t="shared" si="200"/>
        <v>0</v>
      </c>
      <c r="J323" s="131"/>
      <c r="K323" s="132" t="s">
        <v>1767</v>
      </c>
      <c r="L323" s="324" t="s">
        <v>7244</v>
      </c>
      <c r="M323" s="134" t="s">
        <v>1780</v>
      </c>
      <c r="N323" s="226">
        <v>17500</v>
      </c>
      <c r="O323" s="226">
        <v>0</v>
      </c>
      <c r="P323" s="227">
        <v>17500</v>
      </c>
      <c r="Q323" s="228">
        <f t="shared" si="220"/>
        <v>15807.272727272726</v>
      </c>
      <c r="R323" s="143">
        <f t="shared" si="221"/>
        <v>0.25236945019553708</v>
      </c>
      <c r="S323" s="192">
        <v>1074476232</v>
      </c>
      <c r="T323" s="288" t="s">
        <v>7065</v>
      </c>
      <c r="U323" s="189">
        <f t="shared" si="219"/>
        <v>17500</v>
      </c>
      <c r="W323" s="229">
        <v>17500</v>
      </c>
      <c r="X323" s="135">
        <f t="shared" si="203"/>
        <v>11818</v>
      </c>
      <c r="Y323" s="230">
        <f t="shared" si="204"/>
        <v>15807.272727272726</v>
      </c>
      <c r="Z323" s="141">
        <f t="shared" si="205"/>
        <v>7.7257142857142913E-2</v>
      </c>
      <c r="AA323" s="136">
        <f t="shared" si="206"/>
        <v>0.25236945019553708</v>
      </c>
      <c r="AB323" s="144">
        <v>9</v>
      </c>
      <c r="AC323" s="144"/>
      <c r="AD323" s="184">
        <f t="shared" si="207"/>
        <v>17156</v>
      </c>
      <c r="AE323" s="182">
        <f t="shared" si="208"/>
        <v>18852</v>
      </c>
      <c r="AF323" s="128">
        <f t="shared" si="209"/>
        <v>1696.6799999999998</v>
      </c>
      <c r="AG323" s="129">
        <f t="shared" si="210"/>
        <v>344.67999999999984</v>
      </c>
      <c r="AH323" s="130">
        <f t="shared" si="211"/>
        <v>1.8283471249734767E-2</v>
      </c>
      <c r="AI323" s="137">
        <f t="shared" si="212"/>
        <v>1352</v>
      </c>
      <c r="AJ323" s="138">
        <f t="shared" si="213"/>
        <v>7.1716528750265227E-2</v>
      </c>
      <c r="AK323" s="138">
        <f t="shared" si="214"/>
        <v>0.23408597894580233</v>
      </c>
      <c r="AM323" s="11">
        <f t="shared" si="215"/>
        <v>15270.8</v>
      </c>
      <c r="AN323" s="412">
        <f t="shared" si="216"/>
        <v>13780.72727272727</v>
      </c>
      <c r="AO323" s="412">
        <f t="shared" si="217"/>
        <v>1962.7272727272702</v>
      </c>
      <c r="AP323" s="413">
        <f t="shared" si="218"/>
        <v>0.14242552180911403</v>
      </c>
      <c r="AQ323" s="192">
        <v>2256517157012</v>
      </c>
      <c r="AR323" s="192">
        <f>VLOOKUP(AQ:AQ,[1]MICHELIN!$B:$O,2,0)</f>
        <v>4985009758069</v>
      </c>
      <c r="AS323" s="192" t="str">
        <f>VLOOKUP(AQ:AQ,[1]MICHELIN!$B:$O,3,0)</f>
        <v>034785</v>
      </c>
      <c r="AT323" s="231" t="str">
        <f>VLOOKUP(AQ:AQ,[1]MICHELIN!$B:$O,4,0)</f>
        <v>X-ICE SNOW SUV（特）</v>
      </c>
      <c r="AU323" s="231" t="str">
        <f>VLOOKUP(AQ:AQ,[1]MICHELIN!$B:$O,5,0)</f>
        <v>225/65R17 106T XL</v>
      </c>
      <c r="AV323" s="232" t="str">
        <f>VLOOKUP(AQ:AQ,[1]MICHELIN!$B:$O,6,0)</f>
        <v>225/65R17</v>
      </c>
      <c r="AW323" s="232">
        <f>VLOOKUP(AQ:AQ,[1]MICHELIN!$B:$O,7,0)</f>
        <v>31100</v>
      </c>
      <c r="AX323" s="233">
        <f>VLOOKUP(AQ:AQ,[1]MICHELIN!$B:$K,8,0)</f>
        <v>11818</v>
      </c>
      <c r="AY323" s="233">
        <f>VLOOKUP(AQ:AQ,[1]MICHELIN!$B:$K,9,0)</f>
        <v>112</v>
      </c>
      <c r="AZ323" s="233">
        <f>VLOOKUP(AQ:AQ,[1]MICHELIN!$B:$K,10,0)</f>
        <v>0</v>
      </c>
      <c r="BA323" s="233">
        <f>VLOOKUP(AQ:AQ,[1]MICHELIN!$B:$O,11,0)</f>
        <v>17110</v>
      </c>
      <c r="BB323" s="233">
        <f>VLOOKUP(AQ:AQ,[1]MICHELIN!$B:$O,12,0)</f>
        <v>14599.999999999998</v>
      </c>
      <c r="BC323" s="233">
        <f t="shared" ref="BC323:BC386" si="223">BA323-BB323*1.1</f>
        <v>1050</v>
      </c>
      <c r="BD323" s="204" t="s">
        <v>3387</v>
      </c>
      <c r="BE323" s="192" t="s">
        <v>5169</v>
      </c>
      <c r="BF323" s="133" t="str">
        <f>IFERROR(VLOOKUP(BE:BE,Q商品!B:E,4,0),"")</f>
        <v>2023年製 X-ICE SNOW SUV 225/65R17 106T XL スタッドレスタイヤ 最短当日発送</v>
      </c>
      <c r="BG323" s="133" t="str">
        <f>IFERROR(VLOOKUP(AQ:AQ,在庫!B:M,12,0),"")</f>
        <v/>
      </c>
      <c r="BH323" s="133" t="str">
        <f>IFERROR(VLOOKUP(AQ:AQ,在庫!B:L,10,0),"")</f>
        <v/>
      </c>
      <c r="BI323" s="234" t="str">
        <f>VLOOKUP(AQ:AQ,[1]MICHELIN!$B:$AH,32,0)</f>
        <v/>
      </c>
      <c r="BJ323" s="234" t="str">
        <f>VLOOKUP(AQ:AQ,[1]MICHELIN!$B:$AH,33,0)</f>
        <v/>
      </c>
      <c r="BK323" s="191"/>
      <c r="BL323" s="191"/>
      <c r="BM323" s="191"/>
      <c r="BN323" s="443"/>
      <c r="BO323" s="191"/>
      <c r="BP323" s="191"/>
      <c r="BQ323" s="191"/>
      <c r="BR323" s="191"/>
      <c r="BS323" s="191"/>
      <c r="BT323" s="191"/>
      <c r="BU323" s="191"/>
      <c r="BV323" s="191"/>
      <c r="BW323" s="191"/>
      <c r="BX323" s="191"/>
    </row>
    <row r="324" spans="1:76" s="11" customFormat="1" ht="19.5" customHeight="1">
      <c r="A324" s="11">
        <f t="shared" si="197"/>
        <v>1</v>
      </c>
      <c r="B324" s="239">
        <f t="shared" si="222"/>
        <v>2255518157014</v>
      </c>
      <c r="C324" s="225">
        <f t="shared" si="198"/>
        <v>54</v>
      </c>
      <c r="D324" s="11" t="s">
        <v>13398</v>
      </c>
      <c r="E324" s="153" t="s">
        <v>14118</v>
      </c>
      <c r="F324" s="158"/>
      <c r="G324" s="132" t="str">
        <f t="shared" si="199"/>
        <v>18</v>
      </c>
      <c r="H324" s="225">
        <v>0</v>
      </c>
      <c r="I324" s="225">
        <f t="shared" si="200"/>
        <v>0</v>
      </c>
      <c r="J324" s="131"/>
      <c r="K324" s="132" t="s">
        <v>7280</v>
      </c>
      <c r="L324" s="132"/>
      <c r="M324" s="134"/>
      <c r="N324" s="226"/>
      <c r="O324" s="226"/>
      <c r="P324" s="227"/>
      <c r="Q324" s="228"/>
      <c r="R324" s="143"/>
      <c r="S324" s="192"/>
      <c r="T324" s="288"/>
      <c r="U324" s="189"/>
      <c r="W324" s="229"/>
      <c r="X324" s="135"/>
      <c r="Y324" s="230"/>
      <c r="Z324" s="141"/>
      <c r="AA324" s="136"/>
      <c r="AB324" s="144"/>
      <c r="AC324" s="144"/>
      <c r="AD324" s="184">
        <f t="shared" si="207"/>
        <v>0</v>
      </c>
      <c r="AE324" s="182">
        <f t="shared" si="208"/>
        <v>0</v>
      </c>
      <c r="AF324" s="128">
        <f t="shared" si="209"/>
        <v>0</v>
      </c>
      <c r="AG324" s="129">
        <f t="shared" si="210"/>
        <v>0</v>
      </c>
      <c r="AH324" s="130" t="str">
        <f t="shared" si="211"/>
        <v/>
      </c>
      <c r="AI324" s="137">
        <f t="shared" si="212"/>
        <v>0</v>
      </c>
      <c r="AJ324" s="138" t="str">
        <f t="shared" si="213"/>
        <v/>
      </c>
      <c r="AK324" s="138" t="str">
        <f t="shared" si="214"/>
        <v/>
      </c>
      <c r="AM324" s="11">
        <f t="shared" si="215"/>
        <v>0</v>
      </c>
      <c r="AN324" s="412">
        <f t="shared" si="216"/>
        <v>-49.090909090909086</v>
      </c>
      <c r="AO324" s="412">
        <f t="shared" si="217"/>
        <v>-49.090909090909086</v>
      </c>
      <c r="AP324" s="413">
        <f t="shared" si="218"/>
        <v>1</v>
      </c>
      <c r="AQ324" s="192">
        <v>2255518157014</v>
      </c>
      <c r="AR324" s="192">
        <f>VLOOKUP(AQ:AQ,[1]MICHELIN!$B:$O,2,0)</f>
        <v>4985009757529</v>
      </c>
      <c r="AS324" s="192" t="str">
        <f>VLOOKUP(AQ:AQ,[1]MICHELIN!$B:$O,3,0)</f>
        <v>721280</v>
      </c>
      <c r="AT324" s="231" t="str">
        <f>VLOOKUP(AQ:AQ,[1]MICHELIN!$B:$O,4,0)</f>
        <v>X-ICE SNOW（特）</v>
      </c>
      <c r="AU324" s="231" t="str">
        <f>VLOOKUP(AQ:AQ,[1]MICHELIN!$B:$O,5,0)</f>
        <v>225/55R18 102H XL</v>
      </c>
      <c r="AV324" s="232" t="str">
        <f>VLOOKUP(AQ:AQ,[1]MICHELIN!$B:$O,6,0)</f>
        <v>225/55R18</v>
      </c>
      <c r="AW324" s="232">
        <f>VLOOKUP(AQ:AQ,[1]MICHELIN!$B:$O,7,0)</f>
        <v>51000</v>
      </c>
      <c r="AX324" s="233">
        <f>VLOOKUP(AQ:AQ,[1]MICHELIN!$B:$K,8,0)</f>
        <v>19380</v>
      </c>
      <c r="AY324" s="233">
        <f>VLOOKUP(AQ:AQ,[1]MICHELIN!$B:$K,9,0)</f>
        <v>54</v>
      </c>
      <c r="AZ324" s="233">
        <f>VLOOKUP(AQ:AQ,[1]MICHELIN!$B:$K,10,0)</f>
        <v>0</v>
      </c>
      <c r="BA324" s="233">
        <f>VLOOKUP(AQ:AQ,[1]MICHELIN!$B:$O,11,0)</f>
        <v>26980</v>
      </c>
      <c r="BB324" s="233">
        <f>VLOOKUP(AQ:AQ,[1]MICHELIN!$B:$O,12,0)</f>
        <v>23572.727272727272</v>
      </c>
      <c r="BC324" s="233">
        <f t="shared" si="223"/>
        <v>1050</v>
      </c>
      <c r="BD324" s="204"/>
      <c r="BE324" s="192" t="s">
        <v>14117</v>
      </c>
      <c r="BF324" s="133" t="str">
        <f>IFERROR(VLOOKUP(BE:BE,Q商品!B:E,4,0),"")</f>
        <v/>
      </c>
      <c r="BG324" s="133" t="str">
        <f>IFERROR(VLOOKUP(AQ:AQ,在庫!B:M,12,0),"")</f>
        <v/>
      </c>
      <c r="BH324" s="133" t="str">
        <f>IFERROR(VLOOKUP(AQ:AQ,在庫!B:L,10,0),"")</f>
        <v/>
      </c>
      <c r="BI324" s="234" t="str">
        <f>VLOOKUP(AQ:AQ,[1]MICHELIN!$B:$AH,32,0)</f>
        <v>×</v>
      </c>
      <c r="BJ324" s="234" t="str">
        <f>VLOOKUP(AQ:AQ,[1]MICHELIN!$B:$AH,33,0)</f>
        <v/>
      </c>
      <c r="BK324" s="191"/>
      <c r="BL324" s="191"/>
      <c r="BM324" s="191"/>
      <c r="BN324" s="191"/>
      <c r="BO324" s="191"/>
      <c r="BP324" s="191"/>
      <c r="BQ324" s="191"/>
      <c r="BR324" s="191"/>
      <c r="BS324" s="191"/>
      <c r="BT324" s="191"/>
      <c r="BU324" s="191"/>
      <c r="BV324" s="191"/>
      <c r="BW324" s="191"/>
      <c r="BX324" s="191"/>
    </row>
    <row r="325" spans="1:76" s="11" customFormat="1" ht="19.5" customHeight="1">
      <c r="A325" s="11">
        <f t="shared" si="197"/>
        <v>1</v>
      </c>
      <c r="B325" s="239">
        <f t="shared" si="222"/>
        <v>2055517157035</v>
      </c>
      <c r="C325" s="225">
        <f t="shared" si="198"/>
        <v>0</v>
      </c>
      <c r="D325" s="11" t="s">
        <v>13398</v>
      </c>
      <c r="E325" s="11" t="s">
        <v>14116</v>
      </c>
      <c r="F325" s="158" t="s">
        <v>5229</v>
      </c>
      <c r="G325" s="132" t="str">
        <f t="shared" si="199"/>
        <v>17</v>
      </c>
      <c r="H325" s="225">
        <v>0</v>
      </c>
      <c r="I325" s="225">
        <f t="shared" si="200"/>
        <v>0</v>
      </c>
      <c r="J325" s="131"/>
      <c r="K325" s="132" t="s">
        <v>1767</v>
      </c>
      <c r="L325" s="132"/>
      <c r="M325" s="134" t="s">
        <v>3422</v>
      </c>
      <c r="N325" s="226">
        <v>23147</v>
      </c>
      <c r="O325" s="226">
        <v>0</v>
      </c>
      <c r="P325" s="227">
        <v>23147</v>
      </c>
      <c r="Q325" s="228">
        <f t="shared" ref="Q325:Q388" si="224">(P325-AY325)/1.1</f>
        <v>21042.727272727272</v>
      </c>
      <c r="R325" s="143">
        <f t="shared" ref="R325:R388" si="225">IFERROR((Q325-X325)/Q325,"")</f>
        <v>0.36586166673867021</v>
      </c>
      <c r="S325" s="192" t="s">
        <v>6510</v>
      </c>
      <c r="T325" s="288" t="s">
        <v>7049</v>
      </c>
      <c r="U325" s="189">
        <f t="shared" ref="U325:U388" si="226">W325-V325</f>
        <v>23147</v>
      </c>
      <c r="W325" s="229">
        <v>23147</v>
      </c>
      <c r="X325" s="135">
        <f t="shared" ref="X325:X388" si="227">AX325</f>
        <v>13344</v>
      </c>
      <c r="Y325" s="230">
        <f t="shared" ref="Y325:Y388" si="228">(W325-AY325)/1.1</f>
        <v>21042.727272727272</v>
      </c>
      <c r="Z325" s="141">
        <f t="shared" ref="Z325:Z388" si="229">IFERROR(-1+(AE325/N325),"")</f>
        <v>7.7331835659048664E-2</v>
      </c>
      <c r="AA325" s="136">
        <f t="shared" ref="AA325:AA388" si="230">IFERROR((Y325-X325)/Y325,"")</f>
        <v>0.36586166673867021</v>
      </c>
      <c r="AB325" s="144">
        <v>9</v>
      </c>
      <c r="AC325" s="144"/>
      <c r="AD325" s="184">
        <f t="shared" si="207"/>
        <v>22693</v>
      </c>
      <c r="AE325" s="182">
        <f t="shared" si="208"/>
        <v>24937</v>
      </c>
      <c r="AF325" s="128">
        <f t="shared" si="209"/>
        <v>2244.33</v>
      </c>
      <c r="AG325" s="129">
        <f t="shared" si="210"/>
        <v>454.32999999999993</v>
      </c>
      <c r="AH325" s="130">
        <f t="shared" si="211"/>
        <v>1.8219112162649875E-2</v>
      </c>
      <c r="AI325" s="137">
        <f t="shared" si="212"/>
        <v>1790</v>
      </c>
      <c r="AJ325" s="138">
        <f t="shared" si="213"/>
        <v>7.1780887837350121E-2</v>
      </c>
      <c r="AK325" s="138">
        <f t="shared" si="214"/>
        <v>0.34764255457602034</v>
      </c>
      <c r="AL325" s="11" t="s">
        <v>13397</v>
      </c>
      <c r="AM325" s="11">
        <f t="shared" si="215"/>
        <v>20199.3</v>
      </c>
      <c r="AN325" s="412">
        <f t="shared" si="216"/>
        <v>18362.999999999996</v>
      </c>
      <c r="AO325" s="412">
        <f t="shared" si="217"/>
        <v>5018.9999999999964</v>
      </c>
      <c r="AP325" s="413">
        <f t="shared" si="218"/>
        <v>0.27332135272014363</v>
      </c>
      <c r="AQ325" s="192">
        <v>2055517157035</v>
      </c>
      <c r="AR325" s="192">
        <f>VLOOKUP(AQ:AQ,[1]MICHELIN!$B:$O,2,0)</f>
        <v>4985009757314</v>
      </c>
      <c r="AS325" s="192" t="str">
        <f>VLOOKUP(AQ:AQ,[1]MICHELIN!$B:$O,3,0)</f>
        <v>723255</v>
      </c>
      <c r="AT325" s="231" t="str">
        <f>VLOOKUP(AQ:AQ,[1]MICHELIN!$B:$O,4,0)</f>
        <v>X-ICE SNOW（旧22年）</v>
      </c>
      <c r="AU325" s="231" t="str">
        <f>VLOOKUP(AQ:AQ,[1]MICHELIN!$B:$O,5,0)</f>
        <v>205/55R17 95T XL（販売中）</v>
      </c>
      <c r="AV325" s="232" t="str">
        <f>VLOOKUP(AQ:AQ,[1]MICHELIN!$B:$O,6,0)</f>
        <v>205/55R17</v>
      </c>
      <c r="AW325" s="232">
        <f>VLOOKUP(AQ:AQ,[1]MICHELIN!$B:$O,7,0)</f>
        <v>41700</v>
      </c>
      <c r="AX325" s="233">
        <f>VLOOKUP(AQ:AQ,[1]MICHELIN!$B:$K,8,0)</f>
        <v>13344</v>
      </c>
      <c r="AY325" s="233">
        <f>VLOOKUP(AQ:AQ,[1]MICHELIN!$B:$K,9,0)</f>
        <v>0</v>
      </c>
      <c r="AZ325" s="233">
        <f>VLOOKUP(AQ:AQ,[1]MICHELIN!$B:$K,10,0)</f>
        <v>0</v>
      </c>
      <c r="BA325" s="233">
        <f>VLOOKUP(AQ:AQ,[1]MICHELIN!$B:$O,11,0)</f>
        <v>21480</v>
      </c>
      <c r="BB325" s="233">
        <f>VLOOKUP(AQ:AQ,[1]MICHELIN!$B:$O,12,0)</f>
        <v>18572.727272727272</v>
      </c>
      <c r="BC325" s="233">
        <f t="shared" si="223"/>
        <v>1050</v>
      </c>
      <c r="BD325" s="204" t="s">
        <v>3387</v>
      </c>
      <c r="BE325" s="192" t="s">
        <v>14115</v>
      </c>
      <c r="BF325" s="133" t="str">
        <f>IFERROR(VLOOKUP(BE:BE,Q商品!B:E,4,0),"")</f>
        <v/>
      </c>
      <c r="BG325" s="133" t="str">
        <f>IFERROR(VLOOKUP(AQ:AQ,在庫!B:M,12,0),"")</f>
        <v/>
      </c>
      <c r="BH325" s="133" t="str">
        <f>IFERROR(VLOOKUP(AQ:AQ,在庫!B:L,10,0),"")</f>
        <v/>
      </c>
      <c r="BI325" s="234" t="str">
        <f>VLOOKUP(AQ:AQ,[1]MICHELIN!$B:$AH,32,0)</f>
        <v>×</v>
      </c>
      <c r="BJ325" s="234" t="str">
        <f>VLOOKUP(AQ:AQ,[1]MICHELIN!$B:$AH,33,0)</f>
        <v/>
      </c>
      <c r="BK325" s="191"/>
      <c r="BL325" s="191"/>
      <c r="BM325" s="191"/>
      <c r="BN325" s="191"/>
      <c r="BO325" s="191"/>
      <c r="BP325" s="191"/>
      <c r="BQ325" s="191"/>
      <c r="BR325" s="191"/>
      <c r="BS325" s="191"/>
      <c r="BT325" s="191"/>
      <c r="BU325" s="191"/>
      <c r="BV325" s="191"/>
      <c r="BW325" s="191"/>
      <c r="BX325" s="191"/>
    </row>
    <row r="326" spans="1:76" s="11" customFormat="1" ht="19.5" customHeight="1">
      <c r="A326" s="11">
        <f t="shared" si="197"/>
        <v>1</v>
      </c>
      <c r="B326" s="239">
        <f t="shared" si="222"/>
        <v>2356018157013</v>
      </c>
      <c r="C326" s="225">
        <f t="shared" si="198"/>
        <v>66</v>
      </c>
      <c r="D326" s="11" t="s">
        <v>13398</v>
      </c>
      <c r="E326" s="358" t="s">
        <v>5174</v>
      </c>
      <c r="F326" s="158" t="s">
        <v>7281</v>
      </c>
      <c r="G326" s="132" t="str">
        <f t="shared" si="199"/>
        <v>18</v>
      </c>
      <c r="H326" s="225">
        <v>2</v>
      </c>
      <c r="I326" s="225">
        <f t="shared" si="200"/>
        <v>2</v>
      </c>
      <c r="J326" s="131"/>
      <c r="K326" s="132" t="s">
        <v>1767</v>
      </c>
      <c r="L326" s="132"/>
      <c r="M326" s="134"/>
      <c r="N326" s="226"/>
      <c r="O326" s="226"/>
      <c r="P326" s="227"/>
      <c r="Q326" s="228">
        <f t="shared" si="224"/>
        <v>-59.999999999999993</v>
      </c>
      <c r="R326" s="143">
        <f t="shared" si="225"/>
        <v>225.83333333333337</v>
      </c>
      <c r="S326" s="192">
        <v>1074476230</v>
      </c>
      <c r="T326" s="285" t="s">
        <v>6762</v>
      </c>
      <c r="U326" s="189">
        <f t="shared" si="226"/>
        <v>0</v>
      </c>
      <c r="W326" s="229"/>
      <c r="X326" s="135">
        <f t="shared" si="227"/>
        <v>13490</v>
      </c>
      <c r="Y326" s="230">
        <f t="shared" si="228"/>
        <v>-59.999999999999993</v>
      </c>
      <c r="Z326" s="141" t="str">
        <f t="shared" si="229"/>
        <v/>
      </c>
      <c r="AA326" s="136">
        <f t="shared" si="230"/>
        <v>225.83333333333337</v>
      </c>
      <c r="AB326" s="144"/>
      <c r="AC326" s="144"/>
      <c r="AD326" s="184">
        <f t="shared" si="207"/>
        <v>0</v>
      </c>
      <c r="AE326" s="182">
        <f t="shared" si="208"/>
        <v>0</v>
      </c>
      <c r="AF326" s="128">
        <f t="shared" si="209"/>
        <v>0</v>
      </c>
      <c r="AG326" s="129">
        <f t="shared" si="210"/>
        <v>0</v>
      </c>
      <c r="AH326" s="130" t="str">
        <f t="shared" si="211"/>
        <v/>
      </c>
      <c r="AI326" s="137">
        <f t="shared" si="212"/>
        <v>0</v>
      </c>
      <c r="AJ326" s="138" t="str">
        <f t="shared" si="213"/>
        <v/>
      </c>
      <c r="AK326" s="138" t="str">
        <f t="shared" si="214"/>
        <v/>
      </c>
      <c r="AL326" s="11" t="s">
        <v>13397</v>
      </c>
      <c r="AM326" s="11">
        <f t="shared" si="215"/>
        <v>0</v>
      </c>
      <c r="AN326" s="412">
        <f t="shared" si="216"/>
        <v>-59.999999999999993</v>
      </c>
      <c r="AO326" s="412">
        <f t="shared" si="217"/>
        <v>-13550</v>
      </c>
      <c r="AP326" s="413">
        <f t="shared" si="218"/>
        <v>225.83333333333337</v>
      </c>
      <c r="AQ326" s="192">
        <v>2356018157013</v>
      </c>
      <c r="AR326" s="192">
        <f>VLOOKUP(AQ:AQ,[1]MICHELIN!$B:$O,2,0)</f>
        <v>4985009758144</v>
      </c>
      <c r="AS326" s="192" t="str">
        <f>VLOOKUP(AQ:AQ,[1]MICHELIN!$B:$O,3,0)</f>
        <v>383240</v>
      </c>
      <c r="AT326" s="231" t="str">
        <f>VLOOKUP(AQ:AQ,[1]MICHELIN!$B:$O,4,0)</f>
        <v>X-ICE SNOW SUV（特）</v>
      </c>
      <c r="AU326" s="231" t="str">
        <f>VLOOKUP(AQ:AQ,[1]MICHELIN!$B:$O,5,0)</f>
        <v>235/60R18 107T XL</v>
      </c>
      <c r="AV326" s="232" t="str">
        <f>VLOOKUP(AQ:AQ,[1]MICHELIN!$B:$O,6,0)</f>
        <v>235/60R18</v>
      </c>
      <c r="AW326" s="232">
        <f>VLOOKUP(AQ:AQ,[1]MICHELIN!$B:$O,7,0)</f>
        <v>35500</v>
      </c>
      <c r="AX326" s="233">
        <f>VLOOKUP(AQ:AQ,[1]MICHELIN!$B:$K,8,0)</f>
        <v>13490</v>
      </c>
      <c r="AY326" s="233">
        <f>VLOOKUP(AQ:AQ,[1]MICHELIN!$B:$K,9,0)</f>
        <v>66</v>
      </c>
      <c r="AZ326" s="233">
        <f>VLOOKUP(AQ:AQ,[1]MICHELIN!$B:$K,10,0)</f>
        <v>2</v>
      </c>
      <c r="BA326" s="233">
        <f>VLOOKUP(AQ:AQ,[1]MICHELIN!$B:$O,11,0)</f>
        <v>21190</v>
      </c>
      <c r="BB326" s="233">
        <f>VLOOKUP(AQ:AQ,[1]MICHELIN!$B:$O,12,0)</f>
        <v>18309.090909090908</v>
      </c>
      <c r="BC326" s="233">
        <f t="shared" si="223"/>
        <v>1050</v>
      </c>
      <c r="BD326" s="204"/>
      <c r="BE326" s="195" t="s">
        <v>5167</v>
      </c>
      <c r="BF326" s="133" t="str">
        <f>IFERROR(VLOOKUP(BE:BE,Q商品!B:E,4,0),"")</f>
        <v>2023年製 X-ICE SNOW SUV 235/60R18 107T XL スタッドレスタイヤ 最短当日発送</v>
      </c>
      <c r="BG326" s="133" t="str">
        <f>IFERROR(VLOOKUP(AQ:AQ,在庫!B:M,12,0),"")</f>
        <v>2023年製</v>
      </c>
      <c r="BH326" s="133">
        <f>IFERROR(VLOOKUP(AQ:AQ,在庫!B:L,10,0),"")</f>
        <v>1</v>
      </c>
      <c r="BI326" s="234" t="str">
        <f>VLOOKUP(AQ:AQ,[1]MICHELIN!$B:$AH,32,0)</f>
        <v/>
      </c>
      <c r="BJ326" s="234" t="str">
        <f>VLOOKUP(AQ:AQ,[1]MICHELIN!$B:$AH,33,0)</f>
        <v/>
      </c>
      <c r="BK326" s="191"/>
      <c r="BL326" s="191"/>
      <c r="BM326" s="191"/>
      <c r="BN326" s="191"/>
      <c r="BO326" s="191"/>
      <c r="BP326" s="191"/>
      <c r="BQ326" s="191"/>
      <c r="BR326" s="191"/>
      <c r="BS326" s="191"/>
      <c r="BT326" s="191"/>
      <c r="BU326" s="191"/>
      <c r="BV326" s="191"/>
      <c r="BW326" s="191"/>
      <c r="BX326" s="191"/>
    </row>
    <row r="327" spans="1:76" s="11" customFormat="1" ht="19.5" customHeight="1">
      <c r="A327" s="11">
        <f t="shared" si="197"/>
        <v>1</v>
      </c>
      <c r="B327" s="239">
        <f t="shared" si="222"/>
        <v>1856515157000</v>
      </c>
      <c r="C327" s="225">
        <f t="shared" si="198"/>
        <v>40</v>
      </c>
      <c r="D327" s="11" t="s">
        <v>13398</v>
      </c>
      <c r="E327" s="358" t="s">
        <v>6392</v>
      </c>
      <c r="F327" s="158" t="s">
        <v>6202</v>
      </c>
      <c r="G327" s="132" t="str">
        <f t="shared" si="199"/>
        <v>15</v>
      </c>
      <c r="H327" s="225">
        <v>0</v>
      </c>
      <c r="I327" s="225">
        <f t="shared" si="200"/>
        <v>0</v>
      </c>
      <c r="J327" s="131"/>
      <c r="K327" s="132" t="s">
        <v>7280</v>
      </c>
      <c r="L327" s="132"/>
      <c r="M327" s="134"/>
      <c r="N327" s="226"/>
      <c r="O327" s="226"/>
      <c r="P327" s="227"/>
      <c r="Q327" s="228">
        <f t="shared" si="224"/>
        <v>-36.36363636363636</v>
      </c>
      <c r="R327" s="143">
        <f t="shared" si="225"/>
        <v>275.45000000000005</v>
      </c>
      <c r="S327" s="192">
        <v>1074476496</v>
      </c>
      <c r="T327" s="285" t="s">
        <v>6763</v>
      </c>
      <c r="U327" s="189">
        <f t="shared" si="226"/>
        <v>0</v>
      </c>
      <c r="W327" s="229"/>
      <c r="X327" s="135">
        <f t="shared" si="227"/>
        <v>9980</v>
      </c>
      <c r="Y327" s="230">
        <f t="shared" si="228"/>
        <v>-36.36363636363636</v>
      </c>
      <c r="Z327" s="141" t="str">
        <f t="shared" si="229"/>
        <v/>
      </c>
      <c r="AA327" s="136">
        <f t="shared" si="230"/>
        <v>275.45000000000005</v>
      </c>
      <c r="AB327" s="144"/>
      <c r="AC327" s="144"/>
      <c r="AD327" s="184">
        <f t="shared" si="207"/>
        <v>0</v>
      </c>
      <c r="AE327" s="182">
        <f t="shared" si="208"/>
        <v>0</v>
      </c>
      <c r="AF327" s="128">
        <f t="shared" si="209"/>
        <v>0</v>
      </c>
      <c r="AG327" s="129">
        <f t="shared" si="210"/>
        <v>0</v>
      </c>
      <c r="AH327" s="130" t="str">
        <f t="shared" si="211"/>
        <v/>
      </c>
      <c r="AI327" s="137">
        <f t="shared" si="212"/>
        <v>0</v>
      </c>
      <c r="AJ327" s="138" t="str">
        <f t="shared" si="213"/>
        <v/>
      </c>
      <c r="AK327" s="138" t="str">
        <f t="shared" si="214"/>
        <v/>
      </c>
      <c r="AL327" s="11" t="s">
        <v>13397</v>
      </c>
      <c r="AM327" s="11">
        <f t="shared" si="215"/>
        <v>0</v>
      </c>
      <c r="AN327" s="412">
        <f t="shared" si="216"/>
        <v>-36.36363636363636</v>
      </c>
      <c r="AO327" s="412">
        <f t="shared" si="217"/>
        <v>-10016.363636363636</v>
      </c>
      <c r="AP327" s="413">
        <f t="shared" si="218"/>
        <v>275.45000000000005</v>
      </c>
      <c r="AQ327" s="192">
        <v>1856515157000</v>
      </c>
      <c r="AR327" s="192">
        <f>VLOOKUP(AQ:AQ,[1]MICHELIN!$B:$O,2,0)</f>
        <v>4985009757116</v>
      </c>
      <c r="AS327" s="192" t="str">
        <f>VLOOKUP(AQ:AQ,[1]MICHELIN!$B:$O,3,0)</f>
        <v>720870</v>
      </c>
      <c r="AT327" s="231" t="str">
        <f>VLOOKUP(AQ:AQ,[1]MICHELIN!$B:$O,4,0)</f>
        <v>X-ICE SNOW</v>
      </c>
      <c r="AU327" s="231" t="str">
        <f>VLOOKUP(AQ:AQ,[1]MICHELIN!$B:$O,5,0)</f>
        <v>185/65R15 92T XL</v>
      </c>
      <c r="AV327" s="232" t="str">
        <f>VLOOKUP(AQ:AQ,[1]MICHELIN!$B:$O,6,0)</f>
        <v>185/65R15</v>
      </c>
      <c r="AW327" s="232">
        <f>VLOOKUP(AQ:AQ,[1]MICHELIN!$B:$O,7,0)</f>
        <v>23200</v>
      </c>
      <c r="AX327" s="233">
        <f>VLOOKUP(AQ:AQ,[1]MICHELIN!$B:$K,8,0)</f>
        <v>9980</v>
      </c>
      <c r="AY327" s="233">
        <f>VLOOKUP(AQ:AQ,[1]MICHELIN!$B:$K,9,0)</f>
        <v>40</v>
      </c>
      <c r="AZ327" s="233">
        <f>VLOOKUP(AQ:AQ,[1]MICHELIN!$B:$K,10,0)</f>
        <v>0</v>
      </c>
      <c r="BA327" s="233">
        <f>VLOOKUP(AQ:AQ,[1]MICHELIN!$B:$O,11,0)</f>
        <v>13700</v>
      </c>
      <c r="BB327" s="233">
        <f>VLOOKUP(AQ:AQ,[1]MICHELIN!$B:$O,12,0)</f>
        <v>11977.272727272726</v>
      </c>
      <c r="BC327" s="233">
        <f t="shared" si="223"/>
        <v>525</v>
      </c>
      <c r="BD327" s="204" t="s">
        <v>6001</v>
      </c>
      <c r="BE327" s="195" t="s">
        <v>5557</v>
      </c>
      <c r="BF327" s="133" t="str">
        <f>IFERROR(VLOOKUP(BE:BE,Q商品!B:E,4,0),"")</f>
        <v>2023年製 X-ICE SNOW 185/65R15 92T XL スタッドレスタイヤ 最短当日発送</v>
      </c>
      <c r="BG327" s="133" t="str">
        <f>IFERROR(VLOOKUP(AQ:AQ,在庫!B:M,12,0),"")</f>
        <v/>
      </c>
      <c r="BH327" s="133" t="str">
        <f>IFERROR(VLOOKUP(AQ:AQ,在庫!B:L,10,0),"")</f>
        <v/>
      </c>
      <c r="BI327" s="234" t="str">
        <f>VLOOKUP(AQ:AQ,[1]MICHELIN!$B:$AH,32,0)</f>
        <v/>
      </c>
      <c r="BJ327" s="234" t="str">
        <f>VLOOKUP(AQ:AQ,[1]MICHELIN!$B:$AH,33,0)</f>
        <v/>
      </c>
      <c r="BK327" s="191"/>
      <c r="BL327" s="191"/>
      <c r="BM327" s="191"/>
      <c r="BN327" s="191"/>
      <c r="BO327" s="191"/>
      <c r="BP327" s="191"/>
      <c r="BQ327" s="191"/>
      <c r="BR327" s="191"/>
      <c r="BS327" s="191"/>
      <c r="BT327" s="191"/>
      <c r="BU327" s="191"/>
      <c r="BV327" s="191"/>
      <c r="BW327" s="191"/>
      <c r="BX327" s="191"/>
    </row>
    <row r="328" spans="1:76" s="11" customFormat="1" ht="19.5" customHeight="1">
      <c r="A328" s="237">
        <f t="shared" si="197"/>
        <v>1</v>
      </c>
      <c r="B328" s="249">
        <f t="shared" si="222"/>
        <v>2256018119489</v>
      </c>
      <c r="C328" s="225">
        <f t="shared" si="198"/>
        <v>0</v>
      </c>
      <c r="D328" s="11" t="s">
        <v>5937</v>
      </c>
      <c r="E328" s="358" t="s">
        <v>4949</v>
      </c>
      <c r="F328" s="235"/>
      <c r="G328" s="132" t="str">
        <f t="shared" si="199"/>
        <v>18</v>
      </c>
      <c r="H328" s="225">
        <v>0</v>
      </c>
      <c r="I328" s="225">
        <f t="shared" si="200"/>
        <v>0</v>
      </c>
      <c r="J328" s="131"/>
      <c r="K328" s="132" t="s">
        <v>1753</v>
      </c>
      <c r="L328" s="132">
        <v>1</v>
      </c>
      <c r="M328" s="134"/>
      <c r="N328" s="226"/>
      <c r="O328" s="226"/>
      <c r="P328" s="227"/>
      <c r="Q328" s="228">
        <f t="shared" si="224"/>
        <v>0</v>
      </c>
      <c r="R328" s="143" t="str">
        <f t="shared" si="225"/>
        <v/>
      </c>
      <c r="S328" s="238"/>
      <c r="T328" s="288"/>
      <c r="U328" s="189">
        <f t="shared" si="226"/>
        <v>0</v>
      </c>
      <c r="W328" s="229"/>
      <c r="X328" s="135">
        <f t="shared" si="227"/>
        <v>13664</v>
      </c>
      <c r="Y328" s="230">
        <f t="shared" si="228"/>
        <v>0</v>
      </c>
      <c r="Z328" s="141" t="str">
        <f t="shared" si="229"/>
        <v/>
      </c>
      <c r="AA328" s="136" t="str">
        <f t="shared" si="230"/>
        <v/>
      </c>
      <c r="AB328" s="309"/>
      <c r="AC328" s="144"/>
      <c r="AD328" s="184">
        <f t="shared" si="207"/>
        <v>0</v>
      </c>
      <c r="AE328" s="182">
        <f t="shared" si="208"/>
        <v>0</v>
      </c>
      <c r="AF328" s="128">
        <f t="shared" si="209"/>
        <v>0</v>
      </c>
      <c r="AG328" s="129">
        <f t="shared" si="210"/>
        <v>0</v>
      </c>
      <c r="AH328" s="130" t="str">
        <f t="shared" si="211"/>
        <v/>
      </c>
      <c r="AI328" s="137">
        <f t="shared" si="212"/>
        <v>0</v>
      </c>
      <c r="AJ328" s="138" t="str">
        <f t="shared" si="213"/>
        <v/>
      </c>
      <c r="AK328" s="138" t="str">
        <f t="shared" si="214"/>
        <v/>
      </c>
      <c r="AM328" s="11">
        <f t="shared" si="215"/>
        <v>0</v>
      </c>
      <c r="AN328" s="412">
        <f t="shared" si="216"/>
        <v>0</v>
      </c>
      <c r="AO328" s="412">
        <f t="shared" si="217"/>
        <v>-13664</v>
      </c>
      <c r="AP328" s="413" t="e">
        <f t="shared" si="218"/>
        <v>#DIV/0!</v>
      </c>
      <c r="AQ328" s="192">
        <v>2256018119489</v>
      </c>
      <c r="AR328" s="192" t="str">
        <f>VLOOKUP(AQ:AQ,[1]BRIDGESTONE!$B:$O,2,0)</f>
        <v/>
      </c>
      <c r="AS328" s="192" t="str">
        <f>VLOOKUP(AQ:AQ,[1]BRIDGESTONE!$B:$O,3,0)</f>
        <v/>
      </c>
      <c r="AT328" s="231" t="str">
        <f>VLOOKUP(AQ:AQ,[1]BRIDGESTONE!$B:$O,4,0)</f>
        <v>ALENZA 001（並行）</v>
      </c>
      <c r="AU328" s="231" t="str">
        <f>VLOOKUP(AQ:AQ,[1]BRIDGESTONE!$B:$O,5,0)</f>
        <v>225/60R18 104W XL ☆</v>
      </c>
      <c r="AV328" s="232" t="str">
        <f>VLOOKUP(AQ:AQ,[1]BRIDGESTONE!$B:$O,6,0)</f>
        <v>225/60R18</v>
      </c>
      <c r="AW328" s="232" t="str">
        <f>VLOOKUP(AQ:AQ,[1]BRIDGESTONE!$B:$O,7,0)</f>
        <v/>
      </c>
      <c r="AX328" s="233">
        <f>VLOOKUP(AQ:AQ,[1]BRIDGESTONE!$B:$K,8,0)</f>
        <v>13664</v>
      </c>
      <c r="AY328" s="233">
        <f>VLOOKUP(AQ:AQ,[1]BRIDGESTONE!$B:$K,9,0)</f>
        <v>0</v>
      </c>
      <c r="AZ328" s="233">
        <f>VLOOKUP(AQ:AQ,[1]BRIDGESTONE!$B:$K,10,0)</f>
        <v>0</v>
      </c>
      <c r="BA328" s="233">
        <f>VLOOKUP(AQ:AQ,[1]BRIDGESTONE!$B:$O,11,0)</f>
        <v>19800</v>
      </c>
      <c r="BB328" s="233">
        <f>VLOOKUP(AQ:AQ,[1]BRIDGESTONE!$B:$O,12,0)</f>
        <v>17181.81818181818</v>
      </c>
      <c r="BC328" s="233">
        <f t="shared" si="223"/>
        <v>900</v>
      </c>
      <c r="BD328" s="204" t="s">
        <v>3388</v>
      </c>
      <c r="BE328" s="192"/>
      <c r="BF328" s="133" t="str">
        <f>IFERROR(VLOOKUP(BE:BE,Q商品!B:E,4,0),"")</f>
        <v/>
      </c>
      <c r="BG328" s="133" t="str">
        <f>IFERROR(VLOOKUP(AQ:AQ,在庫!B:M,12,0),"")</f>
        <v>2021年製</v>
      </c>
      <c r="BH328" s="133">
        <f>IFERROR(VLOOKUP(AQ:AQ,在庫!B:L,10,0),"")</f>
        <v>1</v>
      </c>
      <c r="BI328" s="234" t="str">
        <f>VLOOKUP(AQ:AQ,[1]BRIDGESTONE!$B:$AH,32,0)</f>
        <v/>
      </c>
      <c r="BJ328" s="234" t="str">
        <f>VLOOKUP(AQ:AQ,[1]BRIDGESTONE!$B:$AH,33,0)</f>
        <v/>
      </c>
      <c r="BK328" s="191"/>
      <c r="BL328" s="191"/>
      <c r="BM328" s="191"/>
      <c r="BN328" s="191"/>
      <c r="BO328" s="191"/>
      <c r="BP328" s="191"/>
      <c r="BQ328" s="191"/>
      <c r="BR328" s="191"/>
      <c r="BS328" s="191"/>
      <c r="BT328" s="191"/>
      <c r="BU328" s="191"/>
      <c r="BV328" s="191"/>
      <c r="BW328" s="191"/>
      <c r="BX328" s="191"/>
    </row>
    <row r="329" spans="1:76" s="11" customFormat="1" ht="19.5" customHeight="1">
      <c r="A329" s="11">
        <f t="shared" si="197"/>
        <v>1</v>
      </c>
      <c r="B329" s="239">
        <f t="shared" si="222"/>
        <v>2256517118174</v>
      </c>
      <c r="C329" s="225">
        <f t="shared" si="198"/>
        <v>0</v>
      </c>
      <c r="D329" s="11" t="s">
        <v>4699</v>
      </c>
      <c r="E329" s="11" t="s">
        <v>1537</v>
      </c>
      <c r="F329" s="293" t="s">
        <v>6248</v>
      </c>
      <c r="G329" s="132" t="str">
        <f t="shared" si="199"/>
        <v>17</v>
      </c>
      <c r="H329" s="225">
        <v>20</v>
      </c>
      <c r="I329" s="225">
        <f t="shared" si="200"/>
        <v>20</v>
      </c>
      <c r="J329" s="131"/>
      <c r="K329" s="132" t="s">
        <v>1753</v>
      </c>
      <c r="L329" s="132">
        <v>1</v>
      </c>
      <c r="M329" s="134" t="s">
        <v>6434</v>
      </c>
      <c r="N329" s="226" t="s">
        <v>11991</v>
      </c>
      <c r="O329" s="226" t="s">
        <v>1777</v>
      </c>
      <c r="P329" s="227">
        <v>18750</v>
      </c>
      <c r="Q329" s="228">
        <f t="shared" si="224"/>
        <v>17045.454545454544</v>
      </c>
      <c r="R329" s="143">
        <f t="shared" si="225"/>
        <v>0.17602666666666661</v>
      </c>
      <c r="S329" s="192">
        <v>1074476345</v>
      </c>
      <c r="T329" s="289" t="s">
        <v>6764</v>
      </c>
      <c r="U329" s="189">
        <f t="shared" si="226"/>
        <v>18750</v>
      </c>
      <c r="W329" s="229">
        <v>18750</v>
      </c>
      <c r="X329" s="135">
        <f t="shared" si="227"/>
        <v>14045</v>
      </c>
      <c r="Y329" s="230">
        <f t="shared" si="228"/>
        <v>17045.454545454544</v>
      </c>
      <c r="Z329" s="141">
        <f t="shared" si="229"/>
        <v>7.7333333333333254E-2</v>
      </c>
      <c r="AA329" s="136">
        <f t="shared" si="230"/>
        <v>0.17602666666666661</v>
      </c>
      <c r="AB329" s="309"/>
      <c r="AC329" s="144"/>
      <c r="AD329" s="184">
        <f t="shared" si="207"/>
        <v>18382</v>
      </c>
      <c r="AE329" s="182">
        <f t="shared" si="208"/>
        <v>20200</v>
      </c>
      <c r="AF329" s="128">
        <f t="shared" si="209"/>
        <v>1818</v>
      </c>
      <c r="AG329" s="129">
        <f t="shared" si="210"/>
        <v>368</v>
      </c>
      <c r="AH329" s="130">
        <f t="shared" si="211"/>
        <v>1.8217821782178217E-2</v>
      </c>
      <c r="AI329" s="137">
        <f t="shared" si="212"/>
        <v>1450</v>
      </c>
      <c r="AJ329" s="138">
        <f t="shared" si="213"/>
        <v>7.1782178217821777E-2</v>
      </c>
      <c r="AK329" s="138">
        <f t="shared" si="214"/>
        <v>0.1578088448844884</v>
      </c>
      <c r="AM329" s="11">
        <f t="shared" si="215"/>
        <v>16362</v>
      </c>
      <c r="AN329" s="412">
        <f t="shared" si="216"/>
        <v>14874.545454545454</v>
      </c>
      <c r="AO329" s="412">
        <f t="shared" si="217"/>
        <v>829.54545454545405</v>
      </c>
      <c r="AP329" s="413">
        <f t="shared" si="218"/>
        <v>5.5769465835472404E-2</v>
      </c>
      <c r="AQ329" s="192">
        <v>2256517118174</v>
      </c>
      <c r="AR329" s="192">
        <f>VLOOKUP(AQ:AQ,[1]BRIDGESTONE!$B:$O,2,0)</f>
        <v>4961914968205</v>
      </c>
      <c r="AS329" s="192" t="str">
        <f>VLOOKUP(AQ:AQ,[1]BRIDGESTONE!$B:$O,3,0)</f>
        <v>PSR08143</v>
      </c>
      <c r="AT329" s="231" t="str">
        <f>VLOOKUP(AQ:AQ,[1]BRIDGESTONE!$B:$O,4,0)</f>
        <v>ALENZA LX100</v>
      </c>
      <c r="AU329" s="231" t="str">
        <f>VLOOKUP(AQ:AQ,[1]BRIDGESTONE!$B:$O,5,0)</f>
        <v>225/65R17 102H</v>
      </c>
      <c r="AV329" s="232" t="str">
        <f>VLOOKUP(AQ:AQ,[1]BRIDGESTONE!$B:$O,6,0)</f>
        <v>225/65R17</v>
      </c>
      <c r="AW329" s="232">
        <f>VLOOKUP(AQ:AQ,[1]BRIDGESTONE!$B:$O,7,0)</f>
        <v>26500</v>
      </c>
      <c r="AX329" s="233">
        <f>VLOOKUP(AQ:AQ,[1]BRIDGESTONE!$B:$K,8,0)</f>
        <v>14045</v>
      </c>
      <c r="AY329" s="233">
        <f>VLOOKUP(AQ:AQ,[1]BRIDGESTONE!$B:$K,9,0)</f>
        <v>0</v>
      </c>
      <c r="AZ329" s="233">
        <f>VLOOKUP(AQ:AQ,[1]BRIDGESTONE!$B:$K,10,0)</f>
        <v>20</v>
      </c>
      <c r="BA329" s="233">
        <f>VLOOKUP(AQ:AQ,[1]BRIDGESTONE!$B:$O,11,0)</f>
        <v>17930</v>
      </c>
      <c r="BB329" s="233">
        <f>VLOOKUP(AQ:AQ,[1]BRIDGESTONE!$B:$O,12,0)</f>
        <v>15345.454545454544</v>
      </c>
      <c r="BC329" s="233">
        <f t="shared" si="223"/>
        <v>1050</v>
      </c>
      <c r="BD329" s="204" t="s">
        <v>3387</v>
      </c>
      <c r="BE329" s="192" t="s">
        <v>158</v>
      </c>
      <c r="BF329" s="133" t="str">
        <f>IFERROR(VLOOKUP(BE:BE,Q商品!B:E,4,0),"")</f>
        <v>2022年製以降 ALENZA LX100 225/65R17 102H サマータイヤ 最短当日発送</v>
      </c>
      <c r="BG329" s="133" t="str">
        <f>IFERROR(VLOOKUP(AQ:AQ,在庫!B:M,12,0),"")</f>
        <v>2022年製</v>
      </c>
      <c r="BH329" s="133">
        <f>IFERROR(VLOOKUP(AQ:AQ,在庫!B:L,10,0),"")</f>
        <v>1</v>
      </c>
      <c r="BI329" s="234" t="str">
        <f>VLOOKUP(AQ:AQ,[1]BRIDGESTONE!$B:$AH,32,0)</f>
        <v/>
      </c>
      <c r="BJ329" s="234" t="str">
        <f>VLOOKUP(AQ:AQ,[1]BRIDGESTONE!$B:$AH,33,0)</f>
        <v/>
      </c>
      <c r="BK329" s="191"/>
      <c r="BL329" s="191"/>
      <c r="BM329" s="191"/>
      <c r="BN329" s="191"/>
      <c r="BO329" s="191"/>
      <c r="BP329" s="191"/>
      <c r="BQ329" s="191"/>
      <c r="BR329" s="191"/>
      <c r="BS329" s="191"/>
      <c r="BT329" s="191"/>
      <c r="BU329" s="191"/>
      <c r="BV329" s="191"/>
      <c r="BW329" s="191"/>
      <c r="BX329" s="191"/>
    </row>
    <row r="330" spans="1:76" s="11" customFormat="1" ht="19.5" customHeight="1">
      <c r="A330" s="237">
        <f t="shared" si="197"/>
        <v>1</v>
      </c>
      <c r="B330" s="249">
        <f t="shared" si="222"/>
        <v>2256517118839</v>
      </c>
      <c r="C330" s="225">
        <f t="shared" si="198"/>
        <v>0</v>
      </c>
      <c r="D330" s="11" t="s">
        <v>5937</v>
      </c>
      <c r="E330" s="358" t="s">
        <v>1557</v>
      </c>
      <c r="F330" s="235"/>
      <c r="G330" s="132" t="str">
        <f t="shared" ref="G330:G361" si="231">MID(AQ:AQ,6,2)</f>
        <v>17</v>
      </c>
      <c r="H330" s="225">
        <v>0</v>
      </c>
      <c r="I330" s="225">
        <f t="shared" si="200"/>
        <v>0</v>
      </c>
      <c r="J330" s="131"/>
      <c r="K330" s="132" t="s">
        <v>1753</v>
      </c>
      <c r="L330" s="132">
        <v>3</v>
      </c>
      <c r="M330" s="134"/>
      <c r="N330" s="226"/>
      <c r="O330" s="226"/>
      <c r="P330" s="227"/>
      <c r="Q330" s="228">
        <f t="shared" si="224"/>
        <v>0</v>
      </c>
      <c r="R330" s="143" t="str">
        <f t="shared" si="225"/>
        <v/>
      </c>
      <c r="S330" s="238"/>
      <c r="T330" s="288"/>
      <c r="U330" s="189">
        <f t="shared" si="226"/>
        <v>0</v>
      </c>
      <c r="W330" s="229"/>
      <c r="X330" s="135">
        <f t="shared" si="227"/>
        <v>12454</v>
      </c>
      <c r="Y330" s="230">
        <f t="shared" si="228"/>
        <v>0</v>
      </c>
      <c r="Z330" s="141" t="str">
        <f t="shared" si="229"/>
        <v/>
      </c>
      <c r="AA330" s="136" t="str">
        <f t="shared" si="230"/>
        <v/>
      </c>
      <c r="AB330" s="309"/>
      <c r="AC330" s="144"/>
      <c r="AD330" s="184">
        <f t="shared" ref="AD330:AD361" si="232">ROUNDDOWN(U330/1.02,0)</f>
        <v>0</v>
      </c>
      <c r="AE330" s="182">
        <f t="shared" ref="AE330:AE361" si="233">ROUNDDOWN(AD330/0.91,0)</f>
        <v>0</v>
      </c>
      <c r="AF330" s="128">
        <f t="shared" si="209"/>
        <v>0</v>
      </c>
      <c r="AG330" s="129">
        <f t="shared" si="210"/>
        <v>0</v>
      </c>
      <c r="AH330" s="130" t="str">
        <f t="shared" si="211"/>
        <v/>
      </c>
      <c r="AI330" s="137">
        <f t="shared" si="212"/>
        <v>0</v>
      </c>
      <c r="AJ330" s="138" t="str">
        <f t="shared" si="213"/>
        <v/>
      </c>
      <c r="AK330" s="138" t="str">
        <f t="shared" si="214"/>
        <v/>
      </c>
      <c r="AM330" s="11">
        <f t="shared" si="215"/>
        <v>0</v>
      </c>
      <c r="AN330" s="412">
        <f t="shared" si="216"/>
        <v>0</v>
      </c>
      <c r="AO330" s="412">
        <f t="shared" si="217"/>
        <v>-12454</v>
      </c>
      <c r="AP330" s="413" t="e">
        <f t="shared" si="218"/>
        <v>#DIV/0!</v>
      </c>
      <c r="AQ330" s="192">
        <v>2256517118839</v>
      </c>
      <c r="AR330" s="192" t="str">
        <f>VLOOKUP(AQ:AQ,[1]BRIDGESTONE!$B:$O,2,0)</f>
        <v/>
      </c>
      <c r="AS330" s="192" t="str">
        <f>VLOOKUP(AQ:AQ,[1]BRIDGESTONE!$B:$O,3,0)</f>
        <v/>
      </c>
      <c r="AT330" s="231" t="str">
        <f>VLOOKUP(AQ:AQ,[1]BRIDGESTONE!$B:$O,4,0)</f>
        <v>ALENZA 001（並行）</v>
      </c>
      <c r="AU330" s="231" t="str">
        <f>VLOOKUP(AQ:AQ,[1]BRIDGESTONE!$B:$O,5,0)</f>
        <v>225/65R17 102V</v>
      </c>
      <c r="AV330" s="232" t="str">
        <f>VLOOKUP(AQ:AQ,[1]BRIDGESTONE!$B:$O,6,0)</f>
        <v>225/65R17</v>
      </c>
      <c r="AW330" s="232" t="str">
        <f>VLOOKUP(AQ:AQ,[1]BRIDGESTONE!$B:$O,7,0)</f>
        <v/>
      </c>
      <c r="AX330" s="233">
        <f>VLOOKUP(AQ:AQ,[1]BRIDGESTONE!$B:$K,8,0)</f>
        <v>12454</v>
      </c>
      <c r="AY330" s="233">
        <f>VLOOKUP(AQ:AQ,[1]BRIDGESTONE!$B:$K,9,0)</f>
        <v>0</v>
      </c>
      <c r="AZ330" s="233">
        <f>VLOOKUP(AQ:AQ,[1]BRIDGESTONE!$B:$K,10,0)</f>
        <v>0</v>
      </c>
      <c r="BA330" s="233">
        <f>VLOOKUP(AQ:AQ,[1]BRIDGESTONE!$B:$O,11,0)</f>
        <v>16480</v>
      </c>
      <c r="BB330" s="233">
        <f>VLOOKUP(AQ:AQ,[1]BRIDGESTONE!$B:$O,12,0)</f>
        <v>14027.272727272726</v>
      </c>
      <c r="BC330" s="233">
        <f t="shared" si="223"/>
        <v>1050</v>
      </c>
      <c r="BD330" s="204" t="s">
        <v>3388</v>
      </c>
      <c r="BE330" s="192"/>
      <c r="BF330" s="133" t="str">
        <f>IFERROR(VLOOKUP(BE:BE,Q商品!B:E,4,0),"")</f>
        <v/>
      </c>
      <c r="BG330" s="133" t="str">
        <f>IFERROR(VLOOKUP(AQ:AQ,在庫!B:M,12,0),"")</f>
        <v/>
      </c>
      <c r="BH330" s="133" t="str">
        <f>IFERROR(VLOOKUP(AQ:AQ,在庫!B:L,10,0),"")</f>
        <v/>
      </c>
      <c r="BI330" s="234" t="str">
        <f>VLOOKUP(AQ:AQ,[1]BRIDGESTONE!$B:$AH,32,0)</f>
        <v/>
      </c>
      <c r="BJ330" s="234" t="str">
        <f>VLOOKUP(AQ:AQ,[1]BRIDGESTONE!$B:$AH,33,0)</f>
        <v/>
      </c>
      <c r="BK330" s="191"/>
      <c r="BL330" s="191"/>
      <c r="BM330" s="191"/>
      <c r="BN330" s="191"/>
      <c r="BO330" s="191"/>
      <c r="BP330" s="191"/>
      <c r="BQ330" s="191"/>
      <c r="BR330" s="191"/>
      <c r="BS330" s="191"/>
      <c r="BT330" s="191"/>
      <c r="BU330" s="191"/>
      <c r="BV330" s="191"/>
      <c r="BW330" s="191"/>
      <c r="BX330" s="191"/>
    </row>
    <row r="331" spans="1:76" s="11" customFormat="1" ht="19.5" customHeight="1">
      <c r="A331" s="11">
        <f t="shared" si="197"/>
        <v>1</v>
      </c>
      <c r="B331" s="239">
        <f t="shared" si="222"/>
        <v>2256018118178</v>
      </c>
      <c r="C331" s="225">
        <f t="shared" si="198"/>
        <v>0</v>
      </c>
      <c r="D331" s="11" t="s">
        <v>5937</v>
      </c>
      <c r="E331" s="358" t="s">
        <v>4950</v>
      </c>
      <c r="F331" s="235" t="s">
        <v>4951</v>
      </c>
      <c r="G331" s="132" t="str">
        <f t="shared" si="231"/>
        <v>18</v>
      </c>
      <c r="H331" s="225">
        <v>0</v>
      </c>
      <c r="I331" s="225">
        <f t="shared" si="200"/>
        <v>0</v>
      </c>
      <c r="J331" s="131"/>
      <c r="K331" s="132" t="s">
        <v>1753</v>
      </c>
      <c r="L331" s="132">
        <v>5</v>
      </c>
      <c r="M331" s="134"/>
      <c r="N331" s="226"/>
      <c r="O331" s="226"/>
      <c r="P331" s="227"/>
      <c r="Q331" s="228">
        <f t="shared" si="224"/>
        <v>0</v>
      </c>
      <c r="R331" s="143" t="str">
        <f t="shared" si="225"/>
        <v/>
      </c>
      <c r="S331" s="192"/>
      <c r="T331" s="288"/>
      <c r="U331" s="189">
        <f t="shared" si="226"/>
        <v>0</v>
      </c>
      <c r="W331" s="229"/>
      <c r="X331" s="135">
        <f t="shared" si="227"/>
        <v>18070</v>
      </c>
      <c r="Y331" s="230">
        <f t="shared" si="228"/>
        <v>0</v>
      </c>
      <c r="Z331" s="141" t="str">
        <f t="shared" si="229"/>
        <v/>
      </c>
      <c r="AA331" s="136" t="str">
        <f t="shared" si="230"/>
        <v/>
      </c>
      <c r="AB331" s="309"/>
      <c r="AC331" s="144"/>
      <c r="AD331" s="184">
        <f t="shared" si="232"/>
        <v>0</v>
      </c>
      <c r="AE331" s="182">
        <f t="shared" si="233"/>
        <v>0</v>
      </c>
      <c r="AF331" s="128">
        <f t="shared" si="209"/>
        <v>0</v>
      </c>
      <c r="AG331" s="129">
        <f t="shared" si="210"/>
        <v>0</v>
      </c>
      <c r="AH331" s="130" t="str">
        <f t="shared" si="211"/>
        <v/>
      </c>
      <c r="AI331" s="137">
        <f t="shared" si="212"/>
        <v>0</v>
      </c>
      <c r="AJ331" s="138" t="str">
        <f t="shared" si="213"/>
        <v/>
      </c>
      <c r="AK331" s="138" t="str">
        <f t="shared" si="214"/>
        <v/>
      </c>
      <c r="AM331" s="11">
        <f t="shared" si="215"/>
        <v>0</v>
      </c>
      <c r="AN331" s="412">
        <f t="shared" si="216"/>
        <v>0</v>
      </c>
      <c r="AO331" s="412">
        <f t="shared" si="217"/>
        <v>-18070</v>
      </c>
      <c r="AP331" s="413" t="e">
        <f t="shared" si="218"/>
        <v>#DIV/0!</v>
      </c>
      <c r="AQ331" s="192">
        <v>2256018118178</v>
      </c>
      <c r="AR331" s="192">
        <f>VLOOKUP(AQ:AQ,[1]BRIDGESTONE!$B:$O,2,0)</f>
        <v>4961914968250</v>
      </c>
      <c r="AS331" s="192" t="str">
        <f>VLOOKUP(AQ:AQ,[1]BRIDGESTONE!$B:$O,3,0)</f>
        <v>PSR08148</v>
      </c>
      <c r="AT331" s="231" t="str">
        <f>VLOOKUP(AQ:AQ,[1]BRIDGESTONE!$B:$O,4,0)</f>
        <v>ALENZA LX100</v>
      </c>
      <c r="AU331" s="231" t="str">
        <f>VLOOKUP(AQ:AQ,[1]BRIDGESTONE!$B:$O,5,0)</f>
        <v>225/60R18 100H</v>
      </c>
      <c r="AV331" s="232" t="str">
        <f>VLOOKUP(AQ:AQ,[1]BRIDGESTONE!$B:$O,6,0)</f>
        <v>225/60R18</v>
      </c>
      <c r="AW331" s="232">
        <f>VLOOKUP(AQ:AQ,[1]BRIDGESTONE!$B:$O,7,0)</f>
        <v>34100</v>
      </c>
      <c r="AX331" s="233">
        <f>VLOOKUP(AQ:AQ,[1]BRIDGESTONE!$B:$K,8,0)</f>
        <v>18070</v>
      </c>
      <c r="AY331" s="233">
        <f>VLOOKUP(AQ:AQ,[1]BRIDGESTONE!$B:$K,9,0)</f>
        <v>0</v>
      </c>
      <c r="AZ331" s="233">
        <f>VLOOKUP(AQ:AQ,[1]BRIDGESTONE!$B:$K,10,0)</f>
        <v>0</v>
      </c>
      <c r="BA331" s="233">
        <f>VLOOKUP(AQ:AQ,[1]BRIDGESTONE!$B:$O,11,0)</f>
        <v>23980</v>
      </c>
      <c r="BB331" s="233">
        <f>VLOOKUP(AQ:AQ,[1]BRIDGESTONE!$B:$O,12,0)</f>
        <v>20981.81818181818</v>
      </c>
      <c r="BC331" s="233">
        <f t="shared" si="223"/>
        <v>900</v>
      </c>
      <c r="BD331" s="204" t="s">
        <v>3387</v>
      </c>
      <c r="BE331" s="192"/>
      <c r="BF331" s="133" t="str">
        <f>IFERROR(VLOOKUP(BE:BE,Q商品!B:E,4,0),"")</f>
        <v/>
      </c>
      <c r="BG331" s="133" t="str">
        <f>IFERROR(VLOOKUP(AQ:AQ,在庫!B:M,12,0),"")</f>
        <v/>
      </c>
      <c r="BH331" s="133" t="str">
        <f>IFERROR(VLOOKUP(AQ:AQ,在庫!B:L,10,0),"")</f>
        <v/>
      </c>
      <c r="BI331" s="234" t="str">
        <f>VLOOKUP(AQ:AQ,[1]BRIDGESTONE!$B:$AH,32,0)</f>
        <v/>
      </c>
      <c r="BJ331" s="234" t="str">
        <f>VLOOKUP(AQ:AQ,[1]BRIDGESTONE!$B:$AH,33,0)</f>
        <v/>
      </c>
      <c r="BK331" s="191"/>
      <c r="BL331" s="191"/>
      <c r="BM331" s="191"/>
      <c r="BN331" s="191"/>
      <c r="BO331" s="191"/>
      <c r="BP331" s="191"/>
      <c r="BQ331" s="191"/>
      <c r="BR331" s="191"/>
      <c r="BS331" s="191"/>
      <c r="BT331" s="191"/>
      <c r="BU331" s="191"/>
      <c r="BV331" s="191"/>
      <c r="BW331" s="191"/>
      <c r="BX331" s="191"/>
    </row>
    <row r="332" spans="1:76" s="11" customFormat="1" ht="19.5" customHeight="1">
      <c r="A332" s="11">
        <f t="shared" si="197"/>
        <v>1</v>
      </c>
      <c r="B332" s="239">
        <f t="shared" si="222"/>
        <v>2355518118173</v>
      </c>
      <c r="C332" s="225">
        <f t="shared" si="198"/>
        <v>0</v>
      </c>
      <c r="D332" s="11" t="s">
        <v>5937</v>
      </c>
      <c r="E332" s="358" t="s">
        <v>1538</v>
      </c>
      <c r="F332" s="235" t="s">
        <v>4779</v>
      </c>
      <c r="G332" s="132" t="str">
        <f t="shared" si="231"/>
        <v>18</v>
      </c>
      <c r="H332" s="225">
        <v>0</v>
      </c>
      <c r="I332" s="225">
        <f t="shared" si="200"/>
        <v>0</v>
      </c>
      <c r="J332" s="131"/>
      <c r="K332" s="132" t="s">
        <v>1753</v>
      </c>
      <c r="L332" s="132">
        <v>7</v>
      </c>
      <c r="M332" s="134"/>
      <c r="N332" s="226"/>
      <c r="O332" s="226"/>
      <c r="P332" s="227"/>
      <c r="Q332" s="228">
        <f t="shared" si="224"/>
        <v>0</v>
      </c>
      <c r="R332" s="143" t="str">
        <f t="shared" si="225"/>
        <v/>
      </c>
      <c r="S332" s="192">
        <v>1074476342</v>
      </c>
      <c r="T332" s="288" t="s">
        <v>6765</v>
      </c>
      <c r="U332" s="189">
        <f t="shared" si="226"/>
        <v>0</v>
      </c>
      <c r="W332" s="229"/>
      <c r="X332" s="135">
        <f t="shared" si="227"/>
        <v>19504</v>
      </c>
      <c r="Y332" s="230">
        <f t="shared" si="228"/>
        <v>0</v>
      </c>
      <c r="Z332" s="141" t="str">
        <f t="shared" si="229"/>
        <v/>
      </c>
      <c r="AA332" s="136" t="str">
        <f t="shared" si="230"/>
        <v/>
      </c>
      <c r="AB332" s="309"/>
      <c r="AC332" s="144"/>
      <c r="AD332" s="184">
        <f t="shared" si="232"/>
        <v>0</v>
      </c>
      <c r="AE332" s="182">
        <f t="shared" si="233"/>
        <v>0</v>
      </c>
      <c r="AF332" s="128">
        <f t="shared" si="209"/>
        <v>0</v>
      </c>
      <c r="AG332" s="129">
        <f t="shared" si="210"/>
        <v>0</v>
      </c>
      <c r="AH332" s="130" t="str">
        <f t="shared" si="211"/>
        <v/>
      </c>
      <c r="AI332" s="137">
        <f t="shared" si="212"/>
        <v>0</v>
      </c>
      <c r="AJ332" s="138" t="str">
        <f t="shared" si="213"/>
        <v/>
      </c>
      <c r="AK332" s="138" t="str">
        <f t="shared" si="214"/>
        <v/>
      </c>
      <c r="AL332" s="11" t="s">
        <v>13397</v>
      </c>
      <c r="AM332" s="11">
        <f t="shared" si="215"/>
        <v>0</v>
      </c>
      <c r="AN332" s="412">
        <f t="shared" si="216"/>
        <v>0</v>
      </c>
      <c r="AO332" s="412">
        <f t="shared" si="217"/>
        <v>-19504</v>
      </c>
      <c r="AP332" s="413" t="e">
        <f t="shared" si="218"/>
        <v>#DIV/0!</v>
      </c>
      <c r="AQ332" s="192">
        <v>2355518118173</v>
      </c>
      <c r="AR332" s="192">
        <f>VLOOKUP(AQ:AQ,[1]BRIDGESTONE!$B:$O,2,0)</f>
        <v>4961914968298</v>
      </c>
      <c r="AS332" s="192" t="str">
        <f>VLOOKUP(AQ:AQ,[1]BRIDGESTONE!$B:$O,3,0)</f>
        <v>PSR08152</v>
      </c>
      <c r="AT332" s="231" t="str">
        <f>VLOOKUP(AQ:AQ,[1]BRIDGESTONE!$B:$O,4,0)</f>
        <v>ALENZA LX100</v>
      </c>
      <c r="AU332" s="231" t="str">
        <f>VLOOKUP(AQ:AQ,[1]BRIDGESTONE!$B:$O,5,0)</f>
        <v>235/55R18 100V</v>
      </c>
      <c r="AV332" s="232" t="str">
        <f>VLOOKUP(AQ:AQ,[1]BRIDGESTONE!$B:$O,6,0)</f>
        <v>235/55R18</v>
      </c>
      <c r="AW332" s="232">
        <f>VLOOKUP(AQ:AQ,[1]BRIDGESTONE!$B:$O,7,0)</f>
        <v>36800</v>
      </c>
      <c r="AX332" s="233">
        <f>VLOOKUP(AQ:AQ,[1]BRIDGESTONE!$B:$K,8,0)</f>
        <v>19504</v>
      </c>
      <c r="AY332" s="233">
        <f>VLOOKUP(AQ:AQ,[1]BRIDGESTONE!$B:$K,9,0)</f>
        <v>0</v>
      </c>
      <c r="AZ332" s="233">
        <f>VLOOKUP(AQ:AQ,[1]BRIDGESTONE!$B:$K,10,0)</f>
        <v>0</v>
      </c>
      <c r="BA332" s="233">
        <f>VLOOKUP(AQ:AQ,[1]BRIDGESTONE!$B:$O,11,0)</f>
        <v>25900</v>
      </c>
      <c r="BB332" s="233">
        <f>VLOOKUP(AQ:AQ,[1]BRIDGESTONE!$B:$O,12,0)</f>
        <v>22590.909090909088</v>
      </c>
      <c r="BC332" s="233">
        <f t="shared" si="223"/>
        <v>1050</v>
      </c>
      <c r="BD332" s="204" t="s">
        <v>3387</v>
      </c>
      <c r="BE332" s="195" t="s">
        <v>159</v>
      </c>
      <c r="BF332" s="133" t="str">
        <f>IFERROR(VLOOKUP(BE:BE,Q商品!B:E,4,0),"")</f>
        <v>2023年製 ALENZA LX100 235/55R18 100V サマータイヤ 最短当日発送</v>
      </c>
      <c r="BG332" s="133" t="str">
        <f>IFERROR(VLOOKUP(AQ:AQ,在庫!B:M,12,0),"")</f>
        <v>2023年製</v>
      </c>
      <c r="BH332" s="133">
        <f>IFERROR(VLOOKUP(AQ:AQ,在庫!B:L,10,0),"")</f>
        <v>1</v>
      </c>
      <c r="BI332" s="234" t="str">
        <f>VLOOKUP(AQ:AQ,[1]BRIDGESTONE!$B:$AH,32,0)</f>
        <v/>
      </c>
      <c r="BJ332" s="234" t="str">
        <f>VLOOKUP(AQ:AQ,[1]BRIDGESTONE!$B:$AH,33,0)</f>
        <v/>
      </c>
      <c r="BK332" s="191"/>
      <c r="BL332" s="191"/>
      <c r="BM332" s="191"/>
      <c r="BN332" s="191"/>
      <c r="BO332" s="191"/>
      <c r="BP332" s="191"/>
      <c r="BQ332" s="191"/>
      <c r="BR332" s="191"/>
      <c r="BS332" s="191"/>
      <c r="BT332" s="191"/>
      <c r="BU332" s="191"/>
      <c r="BV332" s="191"/>
      <c r="BW332" s="191"/>
      <c r="BX332" s="191"/>
    </row>
    <row r="333" spans="1:76" s="11" customFormat="1" ht="19.5" customHeight="1">
      <c r="A333" s="237">
        <f t="shared" si="197"/>
        <v>1</v>
      </c>
      <c r="B333" s="249">
        <f t="shared" si="222"/>
        <v>2256018118819</v>
      </c>
      <c r="C333" s="225">
        <f t="shared" si="198"/>
        <v>4</v>
      </c>
      <c r="D333" s="11" t="s">
        <v>4699</v>
      </c>
      <c r="E333" s="358" t="s">
        <v>1556</v>
      </c>
      <c r="F333" s="235"/>
      <c r="G333" s="132" t="str">
        <f t="shared" si="231"/>
        <v>18</v>
      </c>
      <c r="H333" s="225">
        <v>1</v>
      </c>
      <c r="I333" s="225">
        <f t="shared" si="200"/>
        <v>1</v>
      </c>
      <c r="J333" s="131"/>
      <c r="K333" s="132" t="s">
        <v>1753</v>
      </c>
      <c r="L333" s="132">
        <v>8</v>
      </c>
      <c r="M333" s="134"/>
      <c r="N333" s="226"/>
      <c r="O333" s="226"/>
      <c r="P333" s="227"/>
      <c r="Q333" s="228">
        <f t="shared" si="224"/>
        <v>-3.6363636363636362</v>
      </c>
      <c r="R333" s="143">
        <f t="shared" si="225"/>
        <v>4446.6500000000005</v>
      </c>
      <c r="S333" s="238"/>
      <c r="T333" s="286"/>
      <c r="U333" s="189">
        <f t="shared" si="226"/>
        <v>0</v>
      </c>
      <c r="W333" s="229"/>
      <c r="X333" s="135">
        <f t="shared" si="227"/>
        <v>16166</v>
      </c>
      <c r="Y333" s="230">
        <f t="shared" si="228"/>
        <v>-3.6363636363636362</v>
      </c>
      <c r="Z333" s="141" t="str">
        <f t="shared" si="229"/>
        <v/>
      </c>
      <c r="AA333" s="136">
        <f t="shared" si="230"/>
        <v>4446.6500000000005</v>
      </c>
      <c r="AB333" s="321"/>
      <c r="AC333" s="144"/>
      <c r="AD333" s="184">
        <f t="shared" si="232"/>
        <v>0</v>
      </c>
      <c r="AE333" s="182">
        <f t="shared" si="233"/>
        <v>0</v>
      </c>
      <c r="AF333" s="128">
        <f t="shared" si="209"/>
        <v>0</v>
      </c>
      <c r="AG333" s="129">
        <f t="shared" si="210"/>
        <v>0</v>
      </c>
      <c r="AH333" s="130" t="str">
        <f t="shared" si="211"/>
        <v/>
      </c>
      <c r="AI333" s="137">
        <f t="shared" si="212"/>
        <v>0</v>
      </c>
      <c r="AJ333" s="138" t="str">
        <f t="shared" si="213"/>
        <v/>
      </c>
      <c r="AK333" s="138" t="str">
        <f t="shared" si="214"/>
        <v/>
      </c>
      <c r="AM333" s="11">
        <f t="shared" si="215"/>
        <v>0</v>
      </c>
      <c r="AN333" s="412">
        <f t="shared" si="216"/>
        <v>-3.6363636363636362</v>
      </c>
      <c r="AO333" s="412">
        <f t="shared" si="217"/>
        <v>-16169.636363636364</v>
      </c>
      <c r="AP333" s="413">
        <f t="shared" si="218"/>
        <v>4446.6500000000005</v>
      </c>
      <c r="AQ333" s="192">
        <v>2256018118819</v>
      </c>
      <c r="AR333" s="192" t="str">
        <f>VLOOKUP(AQ:AQ,[1]BRIDGESTONE!$B:$O,2,0)</f>
        <v/>
      </c>
      <c r="AS333" s="192" t="str">
        <f>VLOOKUP(AQ:AQ,[1]BRIDGESTONE!$B:$O,3,0)</f>
        <v/>
      </c>
      <c r="AT333" s="231" t="str">
        <f>VLOOKUP(AQ:AQ,[1]BRIDGESTONE!$B:$O,4,0)</f>
        <v>ALENZA 001（並行）</v>
      </c>
      <c r="AU333" s="231" t="str">
        <f>VLOOKUP(AQ:AQ,[1]BRIDGESTONE!$B:$O,5,0)</f>
        <v>225/60R18 100H</v>
      </c>
      <c r="AV333" s="232" t="str">
        <f>VLOOKUP(AQ:AQ,[1]BRIDGESTONE!$B:$O,6,0)</f>
        <v>225/60R18</v>
      </c>
      <c r="AW333" s="232" t="str">
        <f>VLOOKUP(AQ:AQ,[1]BRIDGESTONE!$B:$O,7,0)</f>
        <v/>
      </c>
      <c r="AX333" s="233">
        <f>VLOOKUP(AQ:AQ,[1]BRIDGESTONE!$B:$K,8,0)</f>
        <v>16166</v>
      </c>
      <c r="AY333" s="233">
        <f>VLOOKUP(AQ:AQ,[1]BRIDGESTONE!$B:$K,9,0)</f>
        <v>4</v>
      </c>
      <c r="AZ333" s="233">
        <f>VLOOKUP(AQ:AQ,[1]BRIDGESTONE!$B:$K,10,0)</f>
        <v>1</v>
      </c>
      <c r="BA333" s="233">
        <f>VLOOKUP(AQ:AQ,[1]BRIDGESTONE!$B:$O,11,0)</f>
        <v>21480</v>
      </c>
      <c r="BB333" s="233">
        <f>VLOOKUP(AQ:AQ,[1]BRIDGESTONE!$B:$O,12,0)</f>
        <v>18572.727272727272</v>
      </c>
      <c r="BC333" s="233">
        <f t="shared" si="223"/>
        <v>1050</v>
      </c>
      <c r="BD333" s="204" t="s">
        <v>3388</v>
      </c>
      <c r="BE333" s="192"/>
      <c r="BF333" s="133" t="str">
        <f>IFERROR(VLOOKUP(BE:BE,Q商品!B:E,4,0),"")</f>
        <v/>
      </c>
      <c r="BG333" s="133" t="str">
        <f>IFERROR(VLOOKUP(AQ:AQ,在庫!B:M,12,0),"")</f>
        <v>2022年製</v>
      </c>
      <c r="BH333" s="133">
        <f>IFERROR(VLOOKUP(AQ:AQ,在庫!B:L,10,0),"")</f>
        <v>1</v>
      </c>
      <c r="BI333" s="234" t="str">
        <f>VLOOKUP(AQ:AQ,[1]BRIDGESTONE!$B:$AH,32,0)</f>
        <v/>
      </c>
      <c r="BJ333" s="234" t="str">
        <f>VLOOKUP(AQ:AQ,[1]BRIDGESTONE!$B:$AH,33,0)</f>
        <v/>
      </c>
      <c r="BK333" s="191"/>
      <c r="BL333" s="191"/>
      <c r="BM333" s="191"/>
      <c r="BN333" s="191"/>
      <c r="BO333" s="191"/>
      <c r="BP333" s="191"/>
      <c r="BQ333" s="191"/>
      <c r="BR333" s="191"/>
      <c r="BS333" s="191"/>
      <c r="BT333" s="191"/>
      <c r="BU333" s="191"/>
      <c r="BV333" s="191"/>
      <c r="BW333" s="191"/>
      <c r="BX333" s="191"/>
    </row>
    <row r="334" spans="1:76" s="11" customFormat="1" ht="19.5" customHeight="1">
      <c r="A334" s="237">
        <f t="shared" si="197"/>
        <v>1</v>
      </c>
      <c r="B334" s="249">
        <f t="shared" si="222"/>
        <v>2355518118814</v>
      </c>
      <c r="C334" s="225">
        <f t="shared" si="198"/>
        <v>1</v>
      </c>
      <c r="D334" s="11" t="s">
        <v>4699</v>
      </c>
      <c r="E334" s="358" t="s">
        <v>1558</v>
      </c>
      <c r="F334" s="304" t="s">
        <v>7529</v>
      </c>
      <c r="G334" s="132" t="str">
        <f t="shared" si="231"/>
        <v>18</v>
      </c>
      <c r="H334" s="225">
        <v>1</v>
      </c>
      <c r="I334" s="225">
        <f t="shared" si="200"/>
        <v>1</v>
      </c>
      <c r="J334" s="131"/>
      <c r="K334" s="132" t="s">
        <v>1753</v>
      </c>
      <c r="L334" s="132">
        <v>9</v>
      </c>
      <c r="M334" s="134"/>
      <c r="N334" s="226"/>
      <c r="O334" s="226"/>
      <c r="P334" s="227"/>
      <c r="Q334" s="228">
        <f t="shared" si="224"/>
        <v>-0.90909090909090906</v>
      </c>
      <c r="R334" s="143">
        <f t="shared" si="225"/>
        <v>17933.2</v>
      </c>
      <c r="S334" s="238"/>
      <c r="T334" s="286"/>
      <c r="U334" s="189">
        <f t="shared" si="226"/>
        <v>0</v>
      </c>
      <c r="W334" s="229"/>
      <c r="X334" s="135">
        <f t="shared" si="227"/>
        <v>16302</v>
      </c>
      <c r="Y334" s="230">
        <f t="shared" si="228"/>
        <v>-0.90909090909090906</v>
      </c>
      <c r="Z334" s="141" t="str">
        <f t="shared" si="229"/>
        <v/>
      </c>
      <c r="AA334" s="136">
        <f t="shared" si="230"/>
        <v>17933.2</v>
      </c>
      <c r="AB334" s="144"/>
      <c r="AC334" s="144"/>
      <c r="AD334" s="184">
        <f t="shared" si="232"/>
        <v>0</v>
      </c>
      <c r="AE334" s="182">
        <f t="shared" si="233"/>
        <v>0</v>
      </c>
      <c r="AF334" s="128">
        <f t="shared" si="209"/>
        <v>0</v>
      </c>
      <c r="AG334" s="129">
        <f t="shared" si="210"/>
        <v>0</v>
      </c>
      <c r="AH334" s="130" t="str">
        <f t="shared" si="211"/>
        <v/>
      </c>
      <c r="AI334" s="137">
        <f t="shared" si="212"/>
        <v>0</v>
      </c>
      <c r="AJ334" s="138" t="str">
        <f t="shared" si="213"/>
        <v/>
      </c>
      <c r="AK334" s="138" t="str">
        <f t="shared" si="214"/>
        <v/>
      </c>
      <c r="AM334" s="11">
        <f t="shared" si="215"/>
        <v>0</v>
      </c>
      <c r="AN334" s="412">
        <f t="shared" si="216"/>
        <v>-0.90909090909090906</v>
      </c>
      <c r="AO334" s="412">
        <f t="shared" si="217"/>
        <v>-16302.90909090909</v>
      </c>
      <c r="AP334" s="413">
        <f t="shared" si="218"/>
        <v>17933.2</v>
      </c>
      <c r="AQ334" s="192">
        <v>2355518118814</v>
      </c>
      <c r="AR334" s="192" t="str">
        <f>VLOOKUP(AQ:AQ,[1]BRIDGESTONE!$B:$O,2,0)</f>
        <v/>
      </c>
      <c r="AS334" s="192" t="str">
        <f>VLOOKUP(AQ:AQ,[1]BRIDGESTONE!$B:$O,3,0)</f>
        <v/>
      </c>
      <c r="AT334" s="231" t="str">
        <f>VLOOKUP(AQ:AQ,[1]BRIDGESTONE!$B:$O,4,0)</f>
        <v>ALENZA 001（並行）</v>
      </c>
      <c r="AU334" s="231" t="str">
        <f>VLOOKUP(AQ:AQ,[1]BRIDGESTONE!$B:$O,5,0)</f>
        <v>235/55R18 100V AO</v>
      </c>
      <c r="AV334" s="232" t="str">
        <f>VLOOKUP(AQ:AQ,[1]BRIDGESTONE!$B:$O,6,0)</f>
        <v>235/55R18</v>
      </c>
      <c r="AW334" s="232" t="str">
        <f>VLOOKUP(AQ:AQ,[1]BRIDGESTONE!$B:$O,7,0)</f>
        <v/>
      </c>
      <c r="AX334" s="233">
        <f>VLOOKUP(AQ:AQ,[1]BRIDGESTONE!$B:$K,8,0)</f>
        <v>16302</v>
      </c>
      <c r="AY334" s="233">
        <f>VLOOKUP(AQ:AQ,[1]BRIDGESTONE!$B:$K,9,0)</f>
        <v>1</v>
      </c>
      <c r="AZ334" s="233">
        <f>VLOOKUP(AQ:AQ,[1]BRIDGESTONE!$B:$K,10,0)</f>
        <v>1</v>
      </c>
      <c r="BA334" s="233">
        <f>VLOOKUP(AQ:AQ,[1]BRIDGESTONE!$B:$O,11,0)</f>
        <v>22480</v>
      </c>
      <c r="BB334" s="233">
        <f>VLOOKUP(AQ:AQ,[1]BRIDGESTONE!$B:$O,12,0)</f>
        <v>19481.81818181818</v>
      </c>
      <c r="BC334" s="233">
        <f t="shared" si="223"/>
        <v>1050</v>
      </c>
      <c r="BD334" s="204" t="s">
        <v>3388</v>
      </c>
      <c r="BE334" s="192"/>
      <c r="BF334" s="133" t="str">
        <f>IFERROR(VLOOKUP(BE:BE,Q商品!B:E,4,0),"")</f>
        <v/>
      </c>
      <c r="BG334" s="133" t="str">
        <f>IFERROR(VLOOKUP(AQ:AQ,在庫!B:M,12,0),"")</f>
        <v>2022年製</v>
      </c>
      <c r="BH334" s="133">
        <f>IFERROR(VLOOKUP(AQ:AQ,在庫!B:L,10,0),"")</f>
        <v>1</v>
      </c>
      <c r="BI334" s="234" t="str">
        <f>VLOOKUP(AQ:AQ,[1]BRIDGESTONE!$B:$AH,32,0)</f>
        <v/>
      </c>
      <c r="BJ334" s="234" t="str">
        <f>VLOOKUP(AQ:AQ,[1]BRIDGESTONE!$B:$AH,33,0)</f>
        <v/>
      </c>
      <c r="BK334" s="191"/>
      <c r="BL334" s="191"/>
      <c r="BM334" s="191"/>
      <c r="BN334" s="191"/>
      <c r="BO334" s="191"/>
      <c r="BP334" s="191"/>
      <c r="BQ334" s="191"/>
      <c r="BR334" s="191"/>
      <c r="BS334" s="191"/>
      <c r="BT334" s="191"/>
      <c r="BU334" s="191"/>
      <c r="BV334" s="191"/>
      <c r="BW334" s="191"/>
      <c r="BX334" s="191"/>
    </row>
    <row r="335" spans="1:76" s="11" customFormat="1" ht="19.5" customHeight="1">
      <c r="A335" s="237">
        <f t="shared" si="197"/>
        <v>1</v>
      </c>
      <c r="B335" s="249">
        <f t="shared" si="222"/>
        <v>2455019118815</v>
      </c>
      <c r="C335" s="225">
        <f t="shared" si="198"/>
        <v>19</v>
      </c>
      <c r="D335" s="153" t="s">
        <v>5937</v>
      </c>
      <c r="E335" s="358" t="s">
        <v>6399</v>
      </c>
      <c r="F335" s="158" t="s">
        <v>6249</v>
      </c>
      <c r="G335" s="132" t="str">
        <f t="shared" si="231"/>
        <v>19</v>
      </c>
      <c r="H335" s="233">
        <v>1</v>
      </c>
      <c r="I335" s="225">
        <f t="shared" si="200"/>
        <v>1</v>
      </c>
      <c r="J335" s="131">
        <v>2207</v>
      </c>
      <c r="K335" s="132" t="s">
        <v>5941</v>
      </c>
      <c r="L335" s="132">
        <v>10</v>
      </c>
      <c r="M335" s="157"/>
      <c r="N335" s="241"/>
      <c r="O335" s="241"/>
      <c r="P335" s="242"/>
      <c r="Q335" s="228">
        <f t="shared" si="224"/>
        <v>-17.27272727272727</v>
      </c>
      <c r="R335" s="143">
        <f t="shared" si="225"/>
        <v>1399.2157894736845</v>
      </c>
      <c r="S335" s="238"/>
      <c r="T335" s="290"/>
      <c r="U335" s="189">
        <f t="shared" si="226"/>
        <v>0</v>
      </c>
      <c r="W335" s="180"/>
      <c r="X335" s="135">
        <f t="shared" si="227"/>
        <v>24151</v>
      </c>
      <c r="Y335" s="230">
        <f t="shared" si="228"/>
        <v>-17.27272727272727</v>
      </c>
      <c r="Z335" s="141" t="str">
        <f t="shared" si="229"/>
        <v/>
      </c>
      <c r="AA335" s="136">
        <f t="shared" si="230"/>
        <v>1399.2157894736845</v>
      </c>
      <c r="AB335" s="144"/>
      <c r="AC335" s="144"/>
      <c r="AD335" s="184">
        <f t="shared" si="232"/>
        <v>0</v>
      </c>
      <c r="AE335" s="182">
        <f t="shared" si="233"/>
        <v>0</v>
      </c>
      <c r="AF335" s="128">
        <f t="shared" si="209"/>
        <v>0</v>
      </c>
      <c r="AG335" s="129">
        <f t="shared" si="210"/>
        <v>0</v>
      </c>
      <c r="AH335" s="130" t="str">
        <f t="shared" si="211"/>
        <v/>
      </c>
      <c r="AI335" s="137">
        <f t="shared" si="212"/>
        <v>0</v>
      </c>
      <c r="AJ335" s="138" t="str">
        <f t="shared" si="213"/>
        <v/>
      </c>
      <c r="AK335" s="138" t="str">
        <f t="shared" si="214"/>
        <v/>
      </c>
      <c r="AM335" s="11">
        <f t="shared" si="215"/>
        <v>0</v>
      </c>
      <c r="AN335" s="412">
        <f t="shared" si="216"/>
        <v>-17.27272727272727</v>
      </c>
      <c r="AO335" s="412">
        <f t="shared" si="217"/>
        <v>-24168.272727272728</v>
      </c>
      <c r="AP335" s="413">
        <f t="shared" si="218"/>
        <v>1399.2157894736845</v>
      </c>
      <c r="AQ335" s="192">
        <v>2455019118815</v>
      </c>
      <c r="AR335" s="192" t="str">
        <f>VLOOKUP(AQ:AQ,[1]BRIDGESTONE!$B:$O,2,0)</f>
        <v/>
      </c>
      <c r="AS335" s="192" t="str">
        <f>VLOOKUP(AQ:AQ,[1]BRIDGESTONE!$B:$O,3,0)</f>
        <v/>
      </c>
      <c r="AT335" s="231" t="str">
        <f>VLOOKUP(AQ:AQ,[1]BRIDGESTONE!$B:$O,4,0)</f>
        <v>ALENZA 001（並行）</v>
      </c>
      <c r="AU335" s="231" t="str">
        <f>VLOOKUP(AQ:AQ,[1]BRIDGESTONE!$B:$O,5,0)</f>
        <v>245/50R19 105W XL ☆ RFT</v>
      </c>
      <c r="AV335" s="232" t="str">
        <f>VLOOKUP(AQ:AQ,[1]BRIDGESTONE!$B:$O,6,0)</f>
        <v>245/50R19</v>
      </c>
      <c r="AW335" s="232" t="str">
        <f>VLOOKUP(AQ:AQ,[1]BRIDGESTONE!$B:$O,7,0)</f>
        <v/>
      </c>
      <c r="AX335" s="233">
        <f>VLOOKUP(AQ:AQ,[1]BRIDGESTONE!$B:$K,8,0)</f>
        <v>24151</v>
      </c>
      <c r="AY335" s="233">
        <f>VLOOKUP(AQ:AQ,[1]BRIDGESTONE!$B:$K,9,0)</f>
        <v>19</v>
      </c>
      <c r="AZ335" s="233">
        <f>VLOOKUP(AQ:AQ,[1]BRIDGESTONE!$B:$K,10,0)</f>
        <v>1</v>
      </c>
      <c r="BA335" s="233">
        <f>VLOOKUP(AQ:AQ,[1]BRIDGESTONE!$B:$O,11,0)</f>
        <v>35980</v>
      </c>
      <c r="BB335" s="233">
        <f>VLOOKUP(AQ:AQ,[1]BRIDGESTONE!$B:$O,12,0)</f>
        <v>31754.545454545452</v>
      </c>
      <c r="BC335" s="233">
        <f t="shared" si="223"/>
        <v>1050</v>
      </c>
      <c r="BD335" s="204" t="s">
        <v>3388</v>
      </c>
      <c r="BE335" s="191"/>
      <c r="BF335" s="133" t="str">
        <f>IFERROR(VLOOKUP(BE:BE,Q商品!B:E,4,0),"")</f>
        <v/>
      </c>
      <c r="BG335" s="133" t="str">
        <f>IFERROR(VLOOKUP(AQ:AQ,在庫!B:M,12,0),"")</f>
        <v>2023年製</v>
      </c>
      <c r="BH335" s="133">
        <f>IFERROR(VLOOKUP(AQ:AQ,在庫!B:L,10,0),"")</f>
        <v>1</v>
      </c>
      <c r="BI335" s="234" t="str">
        <f>VLOOKUP(AQ:AQ,[1]BRIDGESTONE!$B:$AH,32,0)</f>
        <v/>
      </c>
      <c r="BJ335" s="234" t="str">
        <f>VLOOKUP(AQ:AQ,[1]BRIDGESTONE!$B:$AH,33,0)</f>
        <v/>
      </c>
      <c r="BK335" s="191"/>
      <c r="BL335" s="191"/>
      <c r="BM335" s="191"/>
      <c r="BN335" s="191"/>
      <c r="BO335" s="191"/>
      <c r="BP335" s="191"/>
      <c r="BQ335" s="191"/>
      <c r="BR335" s="191"/>
      <c r="BS335" s="191"/>
      <c r="BT335" s="191"/>
      <c r="BU335" s="191"/>
      <c r="BV335" s="191"/>
      <c r="BW335" s="191"/>
      <c r="BX335" s="191"/>
    </row>
    <row r="336" spans="1:76" s="11" customFormat="1" ht="19.5" customHeight="1">
      <c r="A336" s="237">
        <f t="shared" si="197"/>
        <v>1</v>
      </c>
      <c r="B336" s="249">
        <f t="shared" si="222"/>
        <v>2355519117038</v>
      </c>
      <c r="C336" s="225">
        <f t="shared" si="198"/>
        <v>14</v>
      </c>
      <c r="D336" s="11" t="s">
        <v>4699</v>
      </c>
      <c r="E336" s="11" t="s">
        <v>7756</v>
      </c>
      <c r="F336" s="293" t="s">
        <v>7289</v>
      </c>
      <c r="G336" s="132" t="str">
        <f t="shared" si="231"/>
        <v>19</v>
      </c>
      <c r="H336" s="233">
        <v>114</v>
      </c>
      <c r="I336" s="225">
        <f t="shared" si="200"/>
        <v>114</v>
      </c>
      <c r="J336" s="131"/>
      <c r="K336" s="132" t="s">
        <v>4952</v>
      </c>
      <c r="L336" s="132">
        <v>1</v>
      </c>
      <c r="M336" s="134" t="s">
        <v>1785</v>
      </c>
      <c r="N336" s="226" t="s">
        <v>3416</v>
      </c>
      <c r="O336" s="226" t="s">
        <v>1954</v>
      </c>
      <c r="P336" s="227">
        <v>27500</v>
      </c>
      <c r="Q336" s="228">
        <f t="shared" si="224"/>
        <v>24987.272727272724</v>
      </c>
      <c r="R336" s="143">
        <f t="shared" si="225"/>
        <v>0.26898784835916456</v>
      </c>
      <c r="S336" s="238"/>
      <c r="T336" s="289"/>
      <c r="U336" s="189">
        <f t="shared" si="226"/>
        <v>27500</v>
      </c>
      <c r="W336" s="229">
        <v>27500</v>
      </c>
      <c r="X336" s="135">
        <f t="shared" si="227"/>
        <v>18266</v>
      </c>
      <c r="Y336" s="230">
        <f t="shared" si="228"/>
        <v>24987.272727272724</v>
      </c>
      <c r="Z336" s="141">
        <f t="shared" si="229"/>
        <v>0.11796226415094346</v>
      </c>
      <c r="AA336" s="136">
        <f t="shared" si="230"/>
        <v>0.26898784835916456</v>
      </c>
      <c r="AB336" s="144"/>
      <c r="AC336" s="144"/>
      <c r="AD336" s="184">
        <f t="shared" si="232"/>
        <v>26960</v>
      </c>
      <c r="AE336" s="182">
        <f t="shared" si="233"/>
        <v>29626</v>
      </c>
      <c r="AF336" s="128">
        <f t="shared" si="209"/>
        <v>2666.3399999999997</v>
      </c>
      <c r="AG336" s="129">
        <f t="shared" si="210"/>
        <v>540.33999999999969</v>
      </c>
      <c r="AH336" s="130">
        <f t="shared" si="211"/>
        <v>1.8238709241882121E-2</v>
      </c>
      <c r="AI336" s="137">
        <f t="shared" si="212"/>
        <v>2126</v>
      </c>
      <c r="AJ336" s="138">
        <f t="shared" si="213"/>
        <v>7.1761290758117866E-2</v>
      </c>
      <c r="AK336" s="138">
        <f t="shared" si="214"/>
        <v>0.25074913911728242</v>
      </c>
      <c r="AM336" s="11">
        <f t="shared" si="215"/>
        <v>23997.4</v>
      </c>
      <c r="AN336" s="412">
        <f t="shared" si="216"/>
        <v>21803.090909090908</v>
      </c>
      <c r="AO336" s="412">
        <f t="shared" si="217"/>
        <v>3537.0909090909081</v>
      </c>
      <c r="AP336" s="413">
        <f t="shared" si="218"/>
        <v>0.16222887497185551</v>
      </c>
      <c r="AQ336" s="192">
        <v>2355519117038</v>
      </c>
      <c r="AR336" s="192" t="str">
        <f>VLOOKUP(AQ:AQ,[1]BRIDGESTONE!$B:$O,2,0)</f>
        <v/>
      </c>
      <c r="AS336" s="192" t="str">
        <f>VLOOKUP(AQ:AQ,[1]BRIDGESTONE!$B:$O,3,0)</f>
        <v/>
      </c>
      <c r="AT336" s="231" t="str">
        <f>VLOOKUP(AQ:AQ,[1]BRIDGESTONE!$B:$O,4,0)</f>
        <v>DUELER HP SPORT（並行）</v>
      </c>
      <c r="AU336" s="231" t="str">
        <f>VLOOKUP(AQ:AQ,[1]BRIDGESTONE!$B:$O,5,0)</f>
        <v>235/55R19 101V</v>
      </c>
      <c r="AV336" s="232" t="str">
        <f>VLOOKUP(AQ:AQ,[1]BRIDGESTONE!$B:$O,6,0)</f>
        <v>235/55R19</v>
      </c>
      <c r="AW336" s="232" t="str">
        <f>VLOOKUP(AQ:AQ,[1]BRIDGESTONE!$B:$O,7,0)</f>
        <v/>
      </c>
      <c r="AX336" s="233">
        <f>VLOOKUP(AQ:AQ,[1]BRIDGESTONE!$B:$K,8,0)</f>
        <v>18266</v>
      </c>
      <c r="AY336" s="233">
        <f>VLOOKUP(AQ:AQ,[1]BRIDGESTONE!$B:$K,9,0)</f>
        <v>14</v>
      </c>
      <c r="AZ336" s="233">
        <f>VLOOKUP(AQ:AQ,[1]BRIDGESTONE!$B:$K,10,0)</f>
        <v>114</v>
      </c>
      <c r="BA336" s="233">
        <f>VLOOKUP(AQ:AQ,[1]BRIDGESTONE!$B:$O,11,0)</f>
        <v>22299</v>
      </c>
      <c r="BB336" s="233">
        <f>VLOOKUP(AQ:AQ,[1]BRIDGESTONE!$B:$O,12,0)</f>
        <v>19317.272727272724</v>
      </c>
      <c r="BC336" s="233">
        <f t="shared" si="223"/>
        <v>1050</v>
      </c>
      <c r="BD336" s="204" t="s">
        <v>3388</v>
      </c>
      <c r="BE336" s="192"/>
      <c r="BF336" s="133" t="str">
        <f>IFERROR(VLOOKUP(BE:BE,Q商品!B:E,4,0),"")</f>
        <v/>
      </c>
      <c r="BG336" s="133" t="str">
        <f>IFERROR(VLOOKUP(AQ:AQ,在庫!B:M,12,0),"")</f>
        <v>2022年製</v>
      </c>
      <c r="BH336" s="133">
        <f>IFERROR(VLOOKUP(AQ:AQ,在庫!B:L,10,0),"")</f>
        <v>1</v>
      </c>
      <c r="BI336" s="234" t="str">
        <f>VLOOKUP(AQ:AQ,[1]BRIDGESTONE!$B:$AH,32,0)</f>
        <v/>
      </c>
      <c r="BJ336" s="234" t="str">
        <f>VLOOKUP(AQ:AQ,[1]BRIDGESTONE!$B:$AH,33,0)</f>
        <v/>
      </c>
      <c r="BK336" s="191"/>
      <c r="BL336" s="191"/>
      <c r="BM336" s="191"/>
      <c r="BN336" s="191"/>
      <c r="BO336" s="191"/>
      <c r="BP336" s="191"/>
      <c r="BQ336" s="191"/>
      <c r="BR336" s="191"/>
      <c r="BS336" s="191"/>
      <c r="BT336" s="191"/>
      <c r="BU336" s="191"/>
      <c r="BV336" s="191"/>
      <c r="BW336" s="191"/>
      <c r="BX336" s="191"/>
    </row>
    <row r="337" spans="1:76" s="11" customFormat="1" ht="19.5" customHeight="1">
      <c r="A337" s="237">
        <f t="shared" si="197"/>
        <v>1</v>
      </c>
      <c r="B337" s="249">
        <f t="shared" si="222"/>
        <v>2355519116901</v>
      </c>
      <c r="C337" s="225">
        <f t="shared" si="198"/>
        <v>0</v>
      </c>
      <c r="D337" s="11" t="s">
        <v>4699</v>
      </c>
      <c r="E337" s="358" t="s">
        <v>1561</v>
      </c>
      <c r="F337" s="304" t="s">
        <v>7288</v>
      </c>
      <c r="G337" s="132" t="str">
        <f t="shared" si="231"/>
        <v>19</v>
      </c>
      <c r="H337" s="225">
        <v>3</v>
      </c>
      <c r="I337" s="225">
        <f t="shared" si="200"/>
        <v>3</v>
      </c>
      <c r="J337" s="131"/>
      <c r="K337" s="132" t="s">
        <v>4952</v>
      </c>
      <c r="L337" s="132">
        <v>1</v>
      </c>
      <c r="M337" s="134" t="s">
        <v>1785</v>
      </c>
      <c r="N337" s="226" t="s">
        <v>3416</v>
      </c>
      <c r="O337" s="226" t="s">
        <v>1954</v>
      </c>
      <c r="P337" s="227">
        <v>27500</v>
      </c>
      <c r="Q337" s="228">
        <f t="shared" si="224"/>
        <v>24999.999999999996</v>
      </c>
      <c r="R337" s="143">
        <f t="shared" si="225"/>
        <v>0.26935999999999988</v>
      </c>
      <c r="S337" s="238"/>
      <c r="T337" s="286"/>
      <c r="U337" s="189">
        <f t="shared" si="226"/>
        <v>27500</v>
      </c>
      <c r="W337" s="229">
        <v>27500</v>
      </c>
      <c r="X337" s="135">
        <f t="shared" si="227"/>
        <v>18266</v>
      </c>
      <c r="Y337" s="230">
        <f t="shared" si="228"/>
        <v>24999.999999999996</v>
      </c>
      <c r="Z337" s="141">
        <f t="shared" si="229"/>
        <v>0.11796226415094346</v>
      </c>
      <c r="AA337" s="136">
        <f t="shared" si="230"/>
        <v>0.26935999999999988</v>
      </c>
      <c r="AB337" s="309">
        <v>9</v>
      </c>
      <c r="AC337" s="309"/>
      <c r="AD337" s="184">
        <f t="shared" si="232"/>
        <v>26960</v>
      </c>
      <c r="AE337" s="182">
        <f t="shared" si="233"/>
        <v>29626</v>
      </c>
      <c r="AF337" s="128">
        <f t="shared" si="209"/>
        <v>2666.3399999999997</v>
      </c>
      <c r="AG337" s="129">
        <f t="shared" si="210"/>
        <v>540.33999999999969</v>
      </c>
      <c r="AH337" s="130">
        <f t="shared" si="211"/>
        <v>1.8238709241882121E-2</v>
      </c>
      <c r="AI337" s="137">
        <f t="shared" si="212"/>
        <v>2126</v>
      </c>
      <c r="AJ337" s="138">
        <f t="shared" si="213"/>
        <v>7.1761290758117866E-2</v>
      </c>
      <c r="AK337" s="138">
        <f t="shared" si="214"/>
        <v>0.25112129075811773</v>
      </c>
      <c r="AM337" s="11">
        <f t="shared" si="215"/>
        <v>23997.4</v>
      </c>
      <c r="AN337" s="412">
        <f t="shared" si="216"/>
        <v>21815.81818181818</v>
      </c>
      <c r="AO337" s="412">
        <f t="shared" si="217"/>
        <v>3549.8181818181802</v>
      </c>
      <c r="AP337" s="413">
        <f t="shared" si="218"/>
        <v>0.16271762774300544</v>
      </c>
      <c r="AQ337" s="192">
        <v>2355519116901</v>
      </c>
      <c r="AR337" s="192" t="str">
        <f>VLOOKUP(AQ:AQ,[1]BRIDGESTONE!$B:$O,2,0)</f>
        <v/>
      </c>
      <c r="AS337" s="192" t="str">
        <f>VLOOKUP(AQ:AQ,[1]BRIDGESTONE!$B:$O,3,0)</f>
        <v/>
      </c>
      <c r="AT337" s="231" t="str">
        <f>VLOOKUP(AQ:AQ,[1]BRIDGESTONE!$B:$O,4,0)</f>
        <v>DUELER HP SPORT（並行）</v>
      </c>
      <c r="AU337" s="231" t="str">
        <f>VLOOKUP(AQ:AQ,[1]BRIDGESTONE!$B:$O,5,0)</f>
        <v>235/55R19 101V MO</v>
      </c>
      <c r="AV337" s="232" t="str">
        <f>VLOOKUP(AQ:AQ,[1]BRIDGESTONE!$B:$O,6,0)</f>
        <v>235/55R19</v>
      </c>
      <c r="AW337" s="232" t="str">
        <f>VLOOKUP(AQ:AQ,[1]BRIDGESTONE!$B:$O,7,0)</f>
        <v/>
      </c>
      <c r="AX337" s="233">
        <f>VLOOKUP(AQ:AQ,[1]BRIDGESTONE!$B:$K,8,0)</f>
        <v>18266</v>
      </c>
      <c r="AY337" s="233">
        <f>VLOOKUP(AQ:AQ,[1]BRIDGESTONE!$B:$K,9,0)</f>
        <v>0</v>
      </c>
      <c r="AZ337" s="233">
        <f>VLOOKUP(AQ:AQ,[1]BRIDGESTONE!$B:$K,10,0)</f>
        <v>3</v>
      </c>
      <c r="BA337" s="233">
        <f>VLOOKUP(AQ:AQ,[1]BRIDGESTONE!$B:$O,11,0)</f>
        <v>24980</v>
      </c>
      <c r="BB337" s="233">
        <f>VLOOKUP(AQ:AQ,[1]BRIDGESTONE!$B:$O,12,0)</f>
        <v>21754.545454545452</v>
      </c>
      <c r="BC337" s="233">
        <f t="shared" si="223"/>
        <v>1050</v>
      </c>
      <c r="BD337" s="204" t="s">
        <v>3388</v>
      </c>
      <c r="BE337" s="192"/>
      <c r="BF337" s="133" t="str">
        <f>IFERROR(VLOOKUP(BE:BE,Q商品!B:E,4,0),"")</f>
        <v/>
      </c>
      <c r="BG337" s="133" t="str">
        <f>IFERROR(VLOOKUP(AQ:AQ,在庫!B:M,12,0),"")</f>
        <v>2022年製</v>
      </c>
      <c r="BH337" s="133">
        <f>IFERROR(VLOOKUP(AQ:AQ,在庫!B:L,10,0),"")</f>
        <v>1</v>
      </c>
      <c r="BI337" s="234" t="str">
        <f>VLOOKUP(AQ:AQ,[1]BRIDGESTONE!$B:$AH,32,0)</f>
        <v/>
      </c>
      <c r="BJ337" s="234" t="str">
        <f>VLOOKUP(AQ:AQ,[1]BRIDGESTONE!$B:$AH,33,0)</f>
        <v/>
      </c>
      <c r="BK337" s="191"/>
      <c r="BL337" s="191"/>
      <c r="BM337" s="191"/>
      <c r="BN337" s="191"/>
      <c r="BO337" s="191"/>
      <c r="BP337" s="191"/>
      <c r="BQ337" s="191"/>
      <c r="BR337" s="191"/>
      <c r="BS337" s="191"/>
      <c r="BT337" s="191"/>
      <c r="BU337" s="191"/>
      <c r="BV337" s="191"/>
      <c r="BW337" s="191"/>
      <c r="BX337" s="191"/>
    </row>
    <row r="338" spans="1:76" s="11" customFormat="1" ht="19.5" customHeight="1">
      <c r="A338" s="11">
        <f t="shared" si="197"/>
        <v>1</v>
      </c>
      <c r="B338" s="239">
        <f t="shared" si="222"/>
        <v>1956515118220</v>
      </c>
      <c r="C338" s="225">
        <f t="shared" si="198"/>
        <v>0</v>
      </c>
      <c r="D338" s="11" t="s">
        <v>4699</v>
      </c>
      <c r="E338" s="358" t="s">
        <v>1621</v>
      </c>
      <c r="F338" s="304" t="s">
        <v>7530</v>
      </c>
      <c r="G338" s="132" t="str">
        <f t="shared" si="231"/>
        <v>15</v>
      </c>
      <c r="H338" s="225">
        <v>4</v>
      </c>
      <c r="I338" s="225">
        <f t="shared" si="200"/>
        <v>4</v>
      </c>
      <c r="J338" s="131"/>
      <c r="K338" s="132" t="s">
        <v>4892</v>
      </c>
      <c r="L338" s="132">
        <v>1</v>
      </c>
      <c r="M338" s="134"/>
      <c r="N338" s="226"/>
      <c r="O338" s="226"/>
      <c r="P338" s="227"/>
      <c r="Q338" s="228">
        <f t="shared" si="224"/>
        <v>0</v>
      </c>
      <c r="R338" s="143" t="str">
        <f t="shared" si="225"/>
        <v/>
      </c>
      <c r="S338" s="192">
        <v>1074476508</v>
      </c>
      <c r="T338" s="288" t="s">
        <v>6766</v>
      </c>
      <c r="U338" s="189">
        <f t="shared" si="226"/>
        <v>0</v>
      </c>
      <c r="W338" s="229"/>
      <c r="X338" s="135">
        <f t="shared" si="227"/>
        <v>8275.1999999999898</v>
      </c>
      <c r="Y338" s="230">
        <f t="shared" si="228"/>
        <v>0</v>
      </c>
      <c r="Z338" s="141" t="str">
        <f t="shared" si="229"/>
        <v/>
      </c>
      <c r="AA338" s="136" t="str">
        <f t="shared" si="230"/>
        <v/>
      </c>
      <c r="AB338" s="144"/>
      <c r="AC338" s="144"/>
      <c r="AD338" s="184">
        <f t="shared" si="232"/>
        <v>0</v>
      </c>
      <c r="AE338" s="182">
        <f t="shared" si="233"/>
        <v>0</v>
      </c>
      <c r="AF338" s="128">
        <f t="shared" si="209"/>
        <v>0</v>
      </c>
      <c r="AG338" s="129">
        <f t="shared" si="210"/>
        <v>0</v>
      </c>
      <c r="AH338" s="130" t="str">
        <f t="shared" si="211"/>
        <v/>
      </c>
      <c r="AI338" s="137">
        <f t="shared" si="212"/>
        <v>0</v>
      </c>
      <c r="AJ338" s="138" t="str">
        <f t="shared" si="213"/>
        <v/>
      </c>
      <c r="AK338" s="138" t="str">
        <f t="shared" si="214"/>
        <v/>
      </c>
      <c r="AL338" s="11" t="s">
        <v>13397</v>
      </c>
      <c r="AM338" s="11">
        <f t="shared" si="215"/>
        <v>0</v>
      </c>
      <c r="AN338" s="412">
        <f t="shared" si="216"/>
        <v>0</v>
      </c>
      <c r="AO338" s="412">
        <f t="shared" si="217"/>
        <v>-8275.1999999999898</v>
      </c>
      <c r="AP338" s="413" t="e">
        <f t="shared" si="218"/>
        <v>#DIV/0!</v>
      </c>
      <c r="AQ338" s="192">
        <v>1956515118220</v>
      </c>
      <c r="AR338" s="192">
        <f>VLOOKUP(AQ:AQ,[1]BRIDGESTONE!$B:$O,2,0)</f>
        <v>4961914457631</v>
      </c>
      <c r="AS338" s="192" t="str">
        <f>VLOOKUP(AQ:AQ,[1]BRIDGESTONE!$B:$O,3,0)</f>
        <v>PSR00315</v>
      </c>
      <c r="AT338" s="231" t="str">
        <f>VLOOKUP(AQ:AQ,[1]BRIDGESTONE!$B:$O,4,0)</f>
        <v>ECOPIA NH100RV</v>
      </c>
      <c r="AU338" s="231" t="str">
        <f>VLOOKUP(AQ:AQ,[1]BRIDGESTONE!$B:$O,5,0)</f>
        <v>195/65R15 91H（在庫限り）</v>
      </c>
      <c r="AV338" s="232" t="str">
        <f>VLOOKUP(AQ:AQ,[1]BRIDGESTONE!$B:$O,6,0)</f>
        <v>195/65R15</v>
      </c>
      <c r="AW338" s="232">
        <f>VLOOKUP(AQ:AQ,[1]BRIDGESTONE!$B:$O,7,0)</f>
        <v>14400</v>
      </c>
      <c r="AX338" s="233">
        <f>VLOOKUP(AQ:AQ,[1]BRIDGESTONE!$B:$K,8,0)</f>
        <v>8275.1999999999898</v>
      </c>
      <c r="AY338" s="233">
        <f>VLOOKUP(AQ:AQ,[1]BRIDGESTONE!$B:$K,9,0)</f>
        <v>0</v>
      </c>
      <c r="AZ338" s="233">
        <f>VLOOKUP(AQ:AQ,[1]BRIDGESTONE!$B:$K,10,0)</f>
        <v>4</v>
      </c>
      <c r="BA338" s="233">
        <f>VLOOKUP(AQ:AQ,[1]BRIDGESTONE!$B:$O,11,0)</f>
        <v>11450</v>
      </c>
      <c r="BB338" s="233">
        <f>VLOOKUP(AQ:AQ,[1]BRIDGESTONE!$B:$O,12,0)</f>
        <v>9931.8181818181802</v>
      </c>
      <c r="BC338" s="233">
        <f t="shared" si="223"/>
        <v>525.00000000000182</v>
      </c>
      <c r="BD338" s="204" t="s">
        <v>3387</v>
      </c>
      <c r="BE338" s="195" t="s">
        <v>1679</v>
      </c>
      <c r="BF338" s="133" t="str">
        <f>IFERROR(VLOOKUP(BE:BE,Q商品!B:E,4,0),"")</f>
        <v>2020年製 ECOPIA NH100RV 195/65R15 91H サマータイヤ 最短当日発送</v>
      </c>
      <c r="BG338" s="133" t="str">
        <f>IFERROR(VLOOKUP(AQ:AQ,在庫!B:M,12,0),"")</f>
        <v>2020年製</v>
      </c>
      <c r="BH338" s="133">
        <f>IFERROR(VLOOKUP(AQ:AQ,在庫!B:L,10,0),"")</f>
        <v>1</v>
      </c>
      <c r="BI338" s="234" t="str">
        <f>VLOOKUP(AQ:AQ,[1]BRIDGESTONE!$B:$AH,32,0)</f>
        <v/>
      </c>
      <c r="BJ338" s="234" t="str">
        <f>VLOOKUP(AQ:AQ,[1]BRIDGESTONE!$B:$AH,33,0)</f>
        <v/>
      </c>
      <c r="BK338" s="191"/>
      <c r="BL338" s="191"/>
      <c r="BM338" s="191"/>
      <c r="BN338" s="191"/>
      <c r="BO338" s="191"/>
      <c r="BP338" s="191"/>
      <c r="BQ338" s="191"/>
      <c r="BR338" s="191"/>
      <c r="BS338" s="191"/>
      <c r="BT338" s="191"/>
      <c r="BU338" s="191"/>
      <c r="BV338" s="191"/>
      <c r="BW338" s="191"/>
      <c r="BX338" s="191"/>
    </row>
    <row r="339" spans="1:76" s="11" customFormat="1" ht="19.5" customHeight="1">
      <c r="A339" s="11">
        <f t="shared" si="197"/>
        <v>1</v>
      </c>
      <c r="B339" s="239">
        <f t="shared" si="222"/>
        <v>1655514111408</v>
      </c>
      <c r="C339" s="225">
        <f t="shared" si="198"/>
        <v>0</v>
      </c>
      <c r="D339" s="11" t="s">
        <v>5937</v>
      </c>
      <c r="E339" s="11" t="s">
        <v>12066</v>
      </c>
      <c r="F339" s="158" t="s">
        <v>12074</v>
      </c>
      <c r="G339" s="132" t="str">
        <f t="shared" si="231"/>
        <v>14</v>
      </c>
      <c r="H339" s="2">
        <v>40</v>
      </c>
      <c r="I339" s="225">
        <f t="shared" si="200"/>
        <v>40</v>
      </c>
      <c r="J339" s="131">
        <v>1346</v>
      </c>
      <c r="K339" s="132" t="s">
        <v>12082</v>
      </c>
      <c r="L339" s="132">
        <v>1</v>
      </c>
      <c r="M339" s="134" t="s">
        <v>6434</v>
      </c>
      <c r="N339" s="226" t="s">
        <v>12131</v>
      </c>
      <c r="O339" s="226" t="s">
        <v>1777</v>
      </c>
      <c r="P339" s="227">
        <v>8300</v>
      </c>
      <c r="Q339" s="228">
        <f t="shared" si="224"/>
        <v>7545.454545454545</v>
      </c>
      <c r="R339" s="143">
        <f t="shared" si="225"/>
        <v>0.24987951807228911</v>
      </c>
      <c r="S339" s="192">
        <v>1081657740</v>
      </c>
      <c r="T339" s="285" t="str">
        <f t="shared" ref="T339:T346" si="234">T$1&amp;S339</f>
        <v>https://www.qoo10.jp/g/1081657740</v>
      </c>
      <c r="U339" s="189">
        <f t="shared" si="226"/>
        <v>8300</v>
      </c>
      <c r="W339" s="229">
        <v>8300</v>
      </c>
      <c r="X339" s="135">
        <f t="shared" si="227"/>
        <v>5660</v>
      </c>
      <c r="Y339" s="230">
        <f t="shared" si="228"/>
        <v>7545.454545454545</v>
      </c>
      <c r="Z339" s="141">
        <f t="shared" si="229"/>
        <v>7.7228915662650666E-2</v>
      </c>
      <c r="AA339" s="136">
        <f t="shared" si="230"/>
        <v>0.24987951807228911</v>
      </c>
      <c r="AB339" s="309" t="s">
        <v>14084</v>
      </c>
      <c r="AC339" s="309"/>
      <c r="AD339" s="184">
        <f t="shared" si="232"/>
        <v>8137</v>
      </c>
      <c r="AE339" s="182">
        <f t="shared" si="233"/>
        <v>8941</v>
      </c>
      <c r="AF339" s="128">
        <f t="shared" si="209"/>
        <v>804.68999999999994</v>
      </c>
      <c r="AG339" s="129">
        <f t="shared" si="210"/>
        <v>163.68999999999994</v>
      </c>
      <c r="AH339" s="130">
        <f t="shared" si="211"/>
        <v>1.8307795548596347E-2</v>
      </c>
      <c r="AI339" s="137">
        <f t="shared" si="212"/>
        <v>641</v>
      </c>
      <c r="AJ339" s="138">
        <f t="shared" si="213"/>
        <v>7.1692204451403646E-2</v>
      </c>
      <c r="AK339" s="138">
        <f t="shared" si="214"/>
        <v>0.23157172252369276</v>
      </c>
      <c r="AL339" s="11" t="s">
        <v>13397</v>
      </c>
      <c r="AM339" s="11">
        <f t="shared" si="215"/>
        <v>7242.9</v>
      </c>
      <c r="AN339" s="412">
        <f t="shared" si="216"/>
        <v>6584.454545454545</v>
      </c>
      <c r="AO339" s="412">
        <f t="shared" si="217"/>
        <v>924.45454545454504</v>
      </c>
      <c r="AP339" s="413">
        <f t="shared" si="218"/>
        <v>0.14039956371066833</v>
      </c>
      <c r="AQ339" s="192">
        <v>1655514111408</v>
      </c>
      <c r="AR339" s="192">
        <f>VLOOKUP(AQ:AQ,[1]BRIDGESTONE!$B:$O,2,0)</f>
        <v>4961914972134</v>
      </c>
      <c r="AS339" s="192" t="str">
        <f>VLOOKUP(AQ:AQ,[1]BRIDGESTONE!$B:$O,3,0)</f>
        <v>PSR08427</v>
      </c>
      <c r="AT339" s="231" t="str">
        <f>VLOOKUP(AQ:AQ,[1]BRIDGESTONE!$B:$O,4,0)</f>
        <v>NEWNO（特）</v>
      </c>
      <c r="AU339" s="231" t="str">
        <f>VLOOKUP(AQ:AQ,[1]BRIDGESTONE!$B:$O,5,0)</f>
        <v>165/55R14 72V</v>
      </c>
      <c r="AV339" s="232" t="str">
        <f>VLOOKUP(AQ:AQ,[1]BRIDGESTONE!$B:$O,6,0)</f>
        <v>165/55R14</v>
      </c>
      <c r="AW339" s="232" t="str">
        <f>VLOOKUP(AQ:AQ,[1]BRIDGESTONE!$B:$O,7,0)</f>
        <v/>
      </c>
      <c r="AX339" s="233">
        <f>VLOOKUP(AQ:AQ,[1]BRIDGESTONE!$B:$K,8,0)</f>
        <v>5660</v>
      </c>
      <c r="AY339" s="233">
        <f>VLOOKUP(AQ:AQ,[1]BRIDGESTONE!$B:$K,9,0)</f>
        <v>0</v>
      </c>
      <c r="AZ339" s="233">
        <f>VLOOKUP(AQ:AQ,[1]BRIDGESTONE!$B:$K,10,0)</f>
        <v>40</v>
      </c>
      <c r="BA339" s="233">
        <f>VLOOKUP(AQ:AQ,[1]BRIDGESTONE!$B:$O,11,0)</f>
        <v>8200</v>
      </c>
      <c r="BB339" s="233">
        <f>VLOOKUP(AQ:AQ,[1]BRIDGESTONE!$B:$O,12,0)</f>
        <v>6977.272727272727</v>
      </c>
      <c r="BC339" s="233">
        <f t="shared" si="223"/>
        <v>525</v>
      </c>
      <c r="BD339" s="204"/>
      <c r="BE339" s="195" t="s">
        <v>12138</v>
      </c>
      <c r="BF339" s="133" t="str">
        <f>IFERROR(VLOOKUP(BE:BE,Q商品!B:E,4,0),"")</f>
        <v>23年製以降 NEWNO（ニューノ） 165/55R14 72V 国内トップメーカースタンダードサマータイヤ 【最短当日発送】</v>
      </c>
      <c r="BG339" s="133" t="str">
        <f>IFERROR(VLOOKUP(AQ:AQ,在庫!B:M,12,0),"")</f>
        <v>2023年製</v>
      </c>
      <c r="BH339" s="133">
        <f>IFERROR(VLOOKUP(AQ:AQ,在庫!B:L,10,0),"")</f>
        <v>2</v>
      </c>
      <c r="BI339" s="234">
        <f>VLOOKUP(AQ:AQ,[1]BRIDGESTONE!$B:$AH,32,0)</f>
        <v>672042780</v>
      </c>
      <c r="BJ339" s="234">
        <f>VLOOKUP(AQ:AQ,[1]BRIDGESTONE!$B:$AH,33,0)</f>
        <v>672046413</v>
      </c>
      <c r="BK339" s="191"/>
      <c r="BL339" s="191"/>
      <c r="BM339" s="191"/>
      <c r="BN339" s="443"/>
      <c r="BO339" s="191"/>
      <c r="BP339" s="191"/>
      <c r="BQ339" s="191"/>
      <c r="BR339" s="191"/>
      <c r="BS339" s="191"/>
      <c r="BT339" s="191"/>
      <c r="BU339" s="191"/>
      <c r="BV339" s="191"/>
      <c r="BW339" s="191"/>
      <c r="BX339" s="191"/>
    </row>
    <row r="340" spans="1:76" s="11" customFormat="1" ht="19.5" customHeight="1">
      <c r="A340" s="11">
        <f t="shared" si="197"/>
        <v>1</v>
      </c>
      <c r="B340" s="239">
        <f t="shared" si="222"/>
        <v>1655515111407</v>
      </c>
      <c r="C340" s="225">
        <f t="shared" si="198"/>
        <v>14</v>
      </c>
      <c r="D340" s="11" t="s">
        <v>5937</v>
      </c>
      <c r="E340" s="11" t="s">
        <v>12067</v>
      </c>
      <c r="F340" s="158" t="s">
        <v>12075</v>
      </c>
      <c r="G340" s="132" t="str">
        <f t="shared" si="231"/>
        <v>15</v>
      </c>
      <c r="H340" s="2">
        <v>86</v>
      </c>
      <c r="I340" s="225">
        <f t="shared" si="200"/>
        <v>86</v>
      </c>
      <c r="J340" s="131">
        <v>232</v>
      </c>
      <c r="K340" s="132" t="s">
        <v>12082</v>
      </c>
      <c r="L340" s="132">
        <v>2</v>
      </c>
      <c r="M340" s="134" t="s">
        <v>1784</v>
      </c>
      <c r="N340" s="226" t="s">
        <v>13487</v>
      </c>
      <c r="O340" s="226" t="s">
        <v>1984</v>
      </c>
      <c r="P340" s="227">
        <v>9350</v>
      </c>
      <c r="Q340" s="228">
        <f t="shared" si="224"/>
        <v>8487.2727272727261</v>
      </c>
      <c r="R340" s="143">
        <f t="shared" si="225"/>
        <v>0.28952442159383024</v>
      </c>
      <c r="S340" s="192">
        <v>1081670471</v>
      </c>
      <c r="T340" s="285" t="str">
        <f t="shared" si="234"/>
        <v>https://www.qoo10.jp/g/1081670471</v>
      </c>
      <c r="U340" s="189">
        <f t="shared" si="226"/>
        <v>8450</v>
      </c>
      <c r="V340" s="11">
        <v>900</v>
      </c>
      <c r="W340" s="229">
        <v>9350</v>
      </c>
      <c r="X340" s="135">
        <f t="shared" si="227"/>
        <v>6030</v>
      </c>
      <c r="Y340" s="230">
        <f t="shared" si="228"/>
        <v>8487.2727272727261</v>
      </c>
      <c r="Z340" s="141">
        <f t="shared" si="229"/>
        <v>0.10339393939393937</v>
      </c>
      <c r="AA340" s="136">
        <f t="shared" si="230"/>
        <v>0.28952442159383024</v>
      </c>
      <c r="AB340" s="309" t="s">
        <v>14084</v>
      </c>
      <c r="AC340" s="309"/>
      <c r="AD340" s="184">
        <f t="shared" si="232"/>
        <v>8284</v>
      </c>
      <c r="AE340" s="182">
        <f t="shared" si="233"/>
        <v>9103</v>
      </c>
      <c r="AF340" s="128">
        <f t="shared" si="209"/>
        <v>819.27</v>
      </c>
      <c r="AG340" s="129">
        <f t="shared" si="210"/>
        <v>166.26999999999998</v>
      </c>
      <c r="AH340" s="130">
        <f t="shared" si="211"/>
        <v>1.8265407008678455E-2</v>
      </c>
      <c r="AI340" s="137">
        <f t="shared" si="212"/>
        <v>653</v>
      </c>
      <c r="AJ340" s="138">
        <f t="shared" si="213"/>
        <v>7.1734592991321539E-2</v>
      </c>
      <c r="AK340" s="138">
        <f t="shared" si="214"/>
        <v>0.27125901458515178</v>
      </c>
      <c r="AL340" s="11" t="s">
        <v>13397</v>
      </c>
      <c r="AM340" s="11">
        <f t="shared" si="215"/>
        <v>7373.7</v>
      </c>
      <c r="AN340" s="412">
        <f t="shared" si="216"/>
        <v>6690.6363636363631</v>
      </c>
      <c r="AO340" s="412">
        <f t="shared" si="217"/>
        <v>660.63636363636306</v>
      </c>
      <c r="AP340" s="413">
        <f t="shared" si="218"/>
        <v>9.8740437789583732E-2</v>
      </c>
      <c r="AQ340" s="192">
        <v>1655515111407</v>
      </c>
      <c r="AR340" s="192">
        <f>VLOOKUP(AQ:AQ,[1]BRIDGESTONE!$B:$O,2,0)</f>
        <v>4961914972196</v>
      </c>
      <c r="AS340" s="192" t="str">
        <f>VLOOKUP(AQ:AQ,[1]BRIDGESTONE!$B:$O,3,0)</f>
        <v>PSR08433</v>
      </c>
      <c r="AT340" s="231" t="str">
        <f>VLOOKUP(AQ:AQ,[1]BRIDGESTONE!$B:$O,4,0)</f>
        <v>NEWNO（特）</v>
      </c>
      <c r="AU340" s="231" t="str">
        <f>VLOOKUP(AQ:AQ,[1]BRIDGESTONE!$B:$O,5,0)</f>
        <v>165/55R15 75V</v>
      </c>
      <c r="AV340" s="232" t="str">
        <f>VLOOKUP(AQ:AQ,[1]BRIDGESTONE!$B:$O,6,0)</f>
        <v>165/55R15</v>
      </c>
      <c r="AW340" s="232" t="str">
        <f>VLOOKUP(AQ:AQ,[1]BRIDGESTONE!$B:$O,7,0)</f>
        <v/>
      </c>
      <c r="AX340" s="233">
        <f>VLOOKUP(AQ:AQ,[1]BRIDGESTONE!$B:$K,8,0)</f>
        <v>6030</v>
      </c>
      <c r="AY340" s="233">
        <f>VLOOKUP(AQ:AQ,[1]BRIDGESTONE!$B:$K,9,0)</f>
        <v>14</v>
      </c>
      <c r="AZ340" s="233">
        <f>VLOOKUP(AQ:AQ,[1]BRIDGESTONE!$B:$K,10,0)</f>
        <v>86</v>
      </c>
      <c r="BA340" s="233">
        <f>VLOOKUP(AQ:AQ,[1]BRIDGESTONE!$B:$O,11,0)</f>
        <v>8600</v>
      </c>
      <c r="BB340" s="233">
        <f>VLOOKUP(AQ:AQ,[1]BRIDGESTONE!$B:$O,12,0)</f>
        <v>7340.9090909090901</v>
      </c>
      <c r="BC340" s="233">
        <f t="shared" si="223"/>
        <v>525</v>
      </c>
      <c r="BD340" s="204"/>
      <c r="BE340" s="195" t="s">
        <v>12139</v>
      </c>
      <c r="BF340" s="133" t="str">
        <f>IFERROR(VLOOKUP(BE:BE,Q商品!B:E,4,0),"")</f>
        <v>24年製 NEWNO（ニューノ） 165/55R15 75V 国内トップメーカースタンダードサマータイヤ 【最短当日発送】</v>
      </c>
      <c r="BG340" s="133" t="str">
        <f>IFERROR(VLOOKUP(AQ:AQ,在庫!B:M,12,0),"")</f>
        <v>2024年製</v>
      </c>
      <c r="BH340" s="133">
        <f>IFERROR(VLOOKUP(AQ:AQ,在庫!B:L,10,0),"")</f>
        <v>3</v>
      </c>
      <c r="BI340" s="234">
        <f>VLOOKUP(AQ:AQ,[1]BRIDGESTONE!$B:$AH,32,0)</f>
        <v>672042786</v>
      </c>
      <c r="BJ340" s="234">
        <f>VLOOKUP(AQ:AQ,[1]BRIDGESTONE!$B:$AH,33,0)</f>
        <v>672046419</v>
      </c>
      <c r="BK340" s="191"/>
      <c r="BL340" s="191"/>
      <c r="BM340" s="191"/>
      <c r="BN340" s="443"/>
      <c r="BO340" s="191"/>
      <c r="BP340" s="191"/>
      <c r="BQ340" s="191"/>
      <c r="BR340" s="191"/>
      <c r="BS340" s="191"/>
      <c r="BT340" s="191"/>
      <c r="BU340" s="191"/>
      <c r="BV340" s="191"/>
      <c r="BW340" s="191"/>
      <c r="BX340" s="191"/>
    </row>
    <row r="341" spans="1:76" s="11" customFormat="1" ht="19.5" customHeight="1">
      <c r="A341" s="11">
        <f t="shared" si="197"/>
        <v>1</v>
      </c>
      <c r="B341" s="239">
        <f t="shared" si="222"/>
        <v>1656015111409</v>
      </c>
      <c r="C341" s="225">
        <f t="shared" si="198"/>
        <v>11</v>
      </c>
      <c r="D341" s="11" t="s">
        <v>5937</v>
      </c>
      <c r="E341" s="11" t="s">
        <v>12068</v>
      </c>
      <c r="F341" s="158" t="s">
        <v>12076</v>
      </c>
      <c r="G341" s="132" t="str">
        <f t="shared" si="231"/>
        <v>15</v>
      </c>
      <c r="H341" s="2">
        <v>49</v>
      </c>
      <c r="I341" s="225">
        <f t="shared" si="200"/>
        <v>49</v>
      </c>
      <c r="J341" s="131">
        <v>532</v>
      </c>
      <c r="K341" s="132" t="s">
        <v>12082</v>
      </c>
      <c r="L341" s="132">
        <v>3</v>
      </c>
      <c r="M341" s="134" t="s">
        <v>5996</v>
      </c>
      <c r="N341" s="226" t="s">
        <v>11980</v>
      </c>
      <c r="O341" s="226" t="s">
        <v>1777</v>
      </c>
      <c r="P341" s="227">
        <v>9380</v>
      </c>
      <c r="Q341" s="228">
        <f t="shared" si="224"/>
        <v>8517.2727272727261</v>
      </c>
      <c r="R341" s="143">
        <f t="shared" si="225"/>
        <v>0.28146013448607099</v>
      </c>
      <c r="S341" s="192">
        <v>1081670472</v>
      </c>
      <c r="T341" s="285" t="str">
        <f t="shared" si="234"/>
        <v>https://www.qoo10.jp/g/1081670472</v>
      </c>
      <c r="U341" s="189">
        <f t="shared" si="226"/>
        <v>9380</v>
      </c>
      <c r="W341" s="229">
        <v>9380</v>
      </c>
      <c r="X341" s="135">
        <f t="shared" si="227"/>
        <v>6120</v>
      </c>
      <c r="Y341" s="230">
        <f t="shared" si="228"/>
        <v>8517.2727272727261</v>
      </c>
      <c r="Z341" s="141">
        <f t="shared" si="229"/>
        <v>7.7292110874200404E-2</v>
      </c>
      <c r="AA341" s="136">
        <f t="shared" si="230"/>
        <v>0.28146013448607099</v>
      </c>
      <c r="AB341" s="309" t="s">
        <v>14084</v>
      </c>
      <c r="AC341" s="309"/>
      <c r="AD341" s="184">
        <f t="shared" si="232"/>
        <v>9196</v>
      </c>
      <c r="AE341" s="182">
        <f t="shared" si="233"/>
        <v>10105</v>
      </c>
      <c r="AF341" s="128">
        <f t="shared" si="209"/>
        <v>909.44999999999993</v>
      </c>
      <c r="AG341" s="129">
        <f t="shared" si="210"/>
        <v>184.44999999999993</v>
      </c>
      <c r="AH341" s="130">
        <f t="shared" si="211"/>
        <v>1.8253339930727357E-2</v>
      </c>
      <c r="AI341" s="137">
        <f t="shared" si="212"/>
        <v>725</v>
      </c>
      <c r="AJ341" s="138">
        <f t="shared" si="213"/>
        <v>7.1746660069272633E-2</v>
      </c>
      <c r="AK341" s="138">
        <f t="shared" si="214"/>
        <v>0.26320679455534363</v>
      </c>
      <c r="AL341" s="11" t="s">
        <v>13397</v>
      </c>
      <c r="AM341" s="11">
        <f t="shared" si="215"/>
        <v>8185.5</v>
      </c>
      <c r="AN341" s="412">
        <f t="shared" si="216"/>
        <v>7431.363636363636</v>
      </c>
      <c r="AO341" s="412">
        <f t="shared" si="217"/>
        <v>1311.363636363636</v>
      </c>
      <c r="AP341" s="413">
        <f t="shared" si="218"/>
        <v>0.17646339225640709</v>
      </c>
      <c r="AQ341" s="192">
        <v>1656015111409</v>
      </c>
      <c r="AR341" s="192">
        <f>VLOOKUP(AQ:AQ,[1]BRIDGESTONE!$B:$O,2,0)</f>
        <v>4961914972646</v>
      </c>
      <c r="AS341" s="192" t="str">
        <f>VLOOKUP(AQ:AQ,[1]BRIDGESTONE!$B:$O,3,0)</f>
        <v>PSR08489</v>
      </c>
      <c r="AT341" s="231" t="str">
        <f>VLOOKUP(AQ:AQ,[1]BRIDGESTONE!$B:$O,4,0)</f>
        <v>NEWNO（特）</v>
      </c>
      <c r="AU341" s="231" t="str">
        <f>VLOOKUP(AQ:AQ,[1]BRIDGESTONE!$B:$O,5,0)</f>
        <v>165/60R15 77H</v>
      </c>
      <c r="AV341" s="232" t="str">
        <f>VLOOKUP(AQ:AQ,[1]BRIDGESTONE!$B:$O,6,0)</f>
        <v>165/60R15</v>
      </c>
      <c r="AW341" s="232" t="str">
        <f>VLOOKUP(AQ:AQ,[1]BRIDGESTONE!$B:$O,7,0)</f>
        <v/>
      </c>
      <c r="AX341" s="233">
        <f>VLOOKUP(AQ:AQ,[1]BRIDGESTONE!$B:$K,8,0)</f>
        <v>6120</v>
      </c>
      <c r="AY341" s="233">
        <f>VLOOKUP(AQ:AQ,[1]BRIDGESTONE!$B:$K,9,0)</f>
        <v>11</v>
      </c>
      <c r="AZ341" s="233">
        <f>VLOOKUP(AQ:AQ,[1]BRIDGESTONE!$B:$K,10,0)</f>
        <v>49</v>
      </c>
      <c r="BA341" s="233">
        <f>VLOOKUP(AQ:AQ,[1]BRIDGESTONE!$B:$O,11,0)</f>
        <v>8800</v>
      </c>
      <c r="BB341" s="233">
        <f>VLOOKUP(AQ:AQ,[1]BRIDGESTONE!$B:$O,12,0)</f>
        <v>7522.7272727272721</v>
      </c>
      <c r="BC341" s="233">
        <f t="shared" si="223"/>
        <v>525</v>
      </c>
      <c r="BD341" s="204"/>
      <c r="BE341" s="195" t="s">
        <v>12140</v>
      </c>
      <c r="BF341" s="133" t="str">
        <f>IFERROR(VLOOKUP(BE:BE,Q商品!B:E,4,0),"")</f>
        <v>23年製 NEWNO（ニューノ） 165/60R15 77H 国内トップメーカースタンダードサマータイヤ 【最短当日発送】</v>
      </c>
      <c r="BG341" s="133" t="str">
        <f>IFERROR(VLOOKUP(AQ:AQ,在庫!B:M,12,0),"")</f>
        <v>2023年製</v>
      </c>
      <c r="BH341" s="133">
        <f>IFERROR(VLOOKUP(AQ:AQ,在庫!B:L,10,0),"")</f>
        <v>2</v>
      </c>
      <c r="BI341" s="234">
        <f>VLOOKUP(AQ:AQ,[1]BRIDGESTONE!$B:$AH,32,0)</f>
        <v>672042787</v>
      </c>
      <c r="BJ341" s="234">
        <f>VLOOKUP(AQ:AQ,[1]BRIDGESTONE!$B:$AH,33,0)</f>
        <v>672046420</v>
      </c>
      <c r="BK341" s="191"/>
      <c r="BL341" s="191"/>
      <c r="BM341" s="191"/>
      <c r="BN341" s="443"/>
      <c r="BO341" s="191"/>
      <c r="BP341" s="191"/>
      <c r="BQ341" s="191"/>
      <c r="BR341" s="191"/>
      <c r="BS341" s="191"/>
      <c r="BT341" s="191"/>
      <c r="BU341" s="191"/>
      <c r="BV341" s="191"/>
      <c r="BW341" s="191"/>
      <c r="BX341" s="191"/>
    </row>
    <row r="342" spans="1:76" s="11" customFormat="1" ht="19.5" customHeight="1">
      <c r="A342" s="11">
        <f t="shared" si="197"/>
        <v>1</v>
      </c>
      <c r="B342" s="239">
        <f t="shared" si="222"/>
        <v>1656514111405</v>
      </c>
      <c r="C342" s="225">
        <f t="shared" si="198"/>
        <v>7</v>
      </c>
      <c r="D342" s="11" t="s">
        <v>5937</v>
      </c>
      <c r="E342" s="11" t="s">
        <v>12069</v>
      </c>
      <c r="F342" s="158" t="s">
        <v>12077</v>
      </c>
      <c r="G342" s="132" t="str">
        <f t="shared" si="231"/>
        <v>14</v>
      </c>
      <c r="H342" s="2">
        <v>21</v>
      </c>
      <c r="I342" s="225">
        <f t="shared" si="200"/>
        <v>21</v>
      </c>
      <c r="J342" s="131">
        <v>2086</v>
      </c>
      <c r="K342" s="132" t="s">
        <v>12082</v>
      </c>
      <c r="L342" s="132">
        <v>4</v>
      </c>
      <c r="M342" s="134" t="s">
        <v>3414</v>
      </c>
      <c r="N342" s="226" t="s">
        <v>13497</v>
      </c>
      <c r="O342" s="226" t="s">
        <v>1777</v>
      </c>
      <c r="P342" s="227">
        <v>7560</v>
      </c>
      <c r="Q342" s="228">
        <f t="shared" si="224"/>
        <v>6866.363636363636</v>
      </c>
      <c r="R342" s="143">
        <f t="shared" si="225"/>
        <v>0.32278564808685289</v>
      </c>
      <c r="S342" s="192">
        <v>1081670474</v>
      </c>
      <c r="T342" s="285" t="str">
        <f t="shared" si="234"/>
        <v>https://www.qoo10.jp/g/1081670474</v>
      </c>
      <c r="U342" s="189">
        <f t="shared" si="226"/>
        <v>7560</v>
      </c>
      <c r="W342" s="229">
        <v>7560</v>
      </c>
      <c r="X342" s="135">
        <f t="shared" si="227"/>
        <v>4650</v>
      </c>
      <c r="Y342" s="230">
        <f t="shared" si="228"/>
        <v>6866.363636363636</v>
      </c>
      <c r="Z342" s="141">
        <f t="shared" si="229"/>
        <v>7.7116402116402138E-2</v>
      </c>
      <c r="AA342" s="136">
        <f t="shared" si="230"/>
        <v>0.32278564808685289</v>
      </c>
      <c r="AB342" s="309" t="s">
        <v>14084</v>
      </c>
      <c r="AC342" s="309"/>
      <c r="AD342" s="184">
        <f t="shared" si="232"/>
        <v>7411</v>
      </c>
      <c r="AE342" s="182">
        <f t="shared" si="233"/>
        <v>8143</v>
      </c>
      <c r="AF342" s="128">
        <f t="shared" si="209"/>
        <v>732.87</v>
      </c>
      <c r="AG342" s="129">
        <f t="shared" si="210"/>
        <v>149.87</v>
      </c>
      <c r="AH342" s="130">
        <f t="shared" si="211"/>
        <v>1.8404764828687217E-2</v>
      </c>
      <c r="AI342" s="137">
        <f t="shared" si="212"/>
        <v>583</v>
      </c>
      <c r="AJ342" s="138">
        <f t="shared" si="213"/>
        <v>7.159523517131279E-2</v>
      </c>
      <c r="AK342" s="138">
        <f t="shared" si="214"/>
        <v>0.3043808832581657</v>
      </c>
      <c r="AL342" s="11" t="s">
        <v>13397</v>
      </c>
      <c r="AM342" s="11">
        <f t="shared" si="215"/>
        <v>6596.7</v>
      </c>
      <c r="AN342" s="412">
        <f t="shared" si="216"/>
        <v>5990.6363636363631</v>
      </c>
      <c r="AO342" s="412">
        <f t="shared" si="217"/>
        <v>1340.6363636363631</v>
      </c>
      <c r="AP342" s="413">
        <f t="shared" si="218"/>
        <v>0.22378863984703393</v>
      </c>
      <c r="AQ342" s="192">
        <v>1656514111405</v>
      </c>
      <c r="AR342" s="192">
        <f>VLOOKUP(AQ:AQ,[1]BRIDGESTONE!$B:$O,2,0)</f>
        <v>4961914972332</v>
      </c>
      <c r="AS342" s="192" t="str">
        <f>VLOOKUP(AQ:AQ,[1]BRIDGESTONE!$B:$O,3,0)</f>
        <v>PSR08452</v>
      </c>
      <c r="AT342" s="231" t="str">
        <f>VLOOKUP(AQ:AQ,[1]BRIDGESTONE!$B:$O,4,0)</f>
        <v>NEWNO（特）</v>
      </c>
      <c r="AU342" s="231" t="str">
        <f>VLOOKUP(AQ:AQ,[1]BRIDGESTONE!$B:$O,5,0)</f>
        <v>165/65R14 79S</v>
      </c>
      <c r="AV342" s="232" t="str">
        <f>VLOOKUP(AQ:AQ,[1]BRIDGESTONE!$B:$O,6,0)</f>
        <v>165/65R14</v>
      </c>
      <c r="AW342" s="232" t="str">
        <f>VLOOKUP(AQ:AQ,[1]BRIDGESTONE!$B:$O,7,0)</f>
        <v/>
      </c>
      <c r="AX342" s="233">
        <f>VLOOKUP(AQ:AQ,[1]BRIDGESTONE!$B:$K,8,0)</f>
        <v>4650</v>
      </c>
      <c r="AY342" s="233">
        <f>VLOOKUP(AQ:AQ,[1]BRIDGESTONE!$B:$K,9,0)</f>
        <v>7</v>
      </c>
      <c r="AZ342" s="233">
        <f>VLOOKUP(AQ:AQ,[1]BRIDGESTONE!$B:$K,10,0)</f>
        <v>21</v>
      </c>
      <c r="BA342" s="233">
        <f>VLOOKUP(AQ:AQ,[1]BRIDGESTONE!$B:$O,11,0)</f>
        <v>7430</v>
      </c>
      <c r="BB342" s="233">
        <f>VLOOKUP(AQ:AQ,[1]BRIDGESTONE!$B:$O,12,0)</f>
        <v>6277.272727272727</v>
      </c>
      <c r="BC342" s="233">
        <f t="shared" si="223"/>
        <v>525</v>
      </c>
      <c r="BD342" s="204"/>
      <c r="BE342" s="195" t="s">
        <v>12141</v>
      </c>
      <c r="BF342" s="133" t="str">
        <f>IFERROR(VLOOKUP(BE:BE,Q商品!B:E,4,0),"")</f>
        <v>24年製 NEWNO（ニューノ） 165/65R14 79S 国内トップメーカースタンダードサマータイヤ 【最短当日発送】</v>
      </c>
      <c r="BG342" s="133" t="str">
        <f>IFERROR(VLOOKUP(AQ:AQ,在庫!B:M,12,0),"")</f>
        <v>2024年製</v>
      </c>
      <c r="BH342" s="133">
        <f>IFERROR(VLOOKUP(AQ:AQ,在庫!B:L,10,0),"")</f>
        <v>1</v>
      </c>
      <c r="BI342" s="234">
        <f>VLOOKUP(AQ:AQ,[1]BRIDGESTONE!$B:$AH,32,0)</f>
        <v>672042781</v>
      </c>
      <c r="BJ342" s="234">
        <f>VLOOKUP(AQ:AQ,[1]BRIDGESTONE!$B:$AH,33,0)</f>
        <v>672046414</v>
      </c>
      <c r="BK342" s="191"/>
      <c r="BL342" s="191"/>
      <c r="BM342" s="191"/>
      <c r="BN342" s="443"/>
      <c r="BO342" s="191"/>
      <c r="BP342" s="191"/>
      <c r="BQ342" s="191"/>
      <c r="BR342" s="191"/>
      <c r="BS342" s="191"/>
      <c r="BT342" s="191"/>
      <c r="BU342" s="191"/>
      <c r="BV342" s="191"/>
      <c r="BW342" s="191"/>
      <c r="BX342" s="191"/>
    </row>
    <row r="343" spans="1:76" s="11" customFormat="1" ht="19.5" customHeight="1">
      <c r="A343" s="11">
        <f t="shared" si="197"/>
        <v>1</v>
      </c>
      <c r="B343" s="239">
        <f t="shared" si="222"/>
        <v>1756515111401</v>
      </c>
      <c r="C343" s="225">
        <f t="shared" si="198"/>
        <v>12</v>
      </c>
      <c r="D343" s="11" t="s">
        <v>5937</v>
      </c>
      <c r="E343" s="11" t="s">
        <v>12070</v>
      </c>
      <c r="F343" s="158" t="s">
        <v>12078</v>
      </c>
      <c r="G343" s="132" t="str">
        <f t="shared" si="231"/>
        <v>15</v>
      </c>
      <c r="H343" s="2">
        <v>50</v>
      </c>
      <c r="I343" s="225">
        <f t="shared" si="200"/>
        <v>48</v>
      </c>
      <c r="J343" s="131">
        <v>942</v>
      </c>
      <c r="K343" s="132" t="s">
        <v>12082</v>
      </c>
      <c r="L343" s="132">
        <v>5</v>
      </c>
      <c r="M343" s="134" t="s">
        <v>5996</v>
      </c>
      <c r="N343" s="226" t="s">
        <v>12134</v>
      </c>
      <c r="O343" s="226" t="s">
        <v>1777</v>
      </c>
      <c r="P343" s="227">
        <v>9120</v>
      </c>
      <c r="Q343" s="228">
        <f t="shared" si="224"/>
        <v>8280</v>
      </c>
      <c r="R343" s="143">
        <f t="shared" si="225"/>
        <v>0.29951690821256038</v>
      </c>
      <c r="S343" s="192">
        <v>1081670473</v>
      </c>
      <c r="T343" s="285" t="str">
        <f t="shared" si="234"/>
        <v>https://www.qoo10.jp/g/1081670473</v>
      </c>
      <c r="U343" s="189">
        <f t="shared" si="226"/>
        <v>9120</v>
      </c>
      <c r="W343" s="229">
        <v>9120</v>
      </c>
      <c r="X343" s="135">
        <f t="shared" si="227"/>
        <v>5800</v>
      </c>
      <c r="Y343" s="230">
        <f t="shared" si="228"/>
        <v>8280</v>
      </c>
      <c r="Z343" s="141">
        <f t="shared" si="229"/>
        <v>7.7302631578947345E-2</v>
      </c>
      <c r="AA343" s="136">
        <f t="shared" si="230"/>
        <v>0.29951690821256038</v>
      </c>
      <c r="AB343" s="309" t="s">
        <v>14084</v>
      </c>
      <c r="AC343" s="309"/>
      <c r="AD343" s="184">
        <f t="shared" si="232"/>
        <v>8941</v>
      </c>
      <c r="AE343" s="182">
        <f t="shared" si="233"/>
        <v>9825</v>
      </c>
      <c r="AF343" s="128">
        <f t="shared" si="209"/>
        <v>884.25</v>
      </c>
      <c r="AG343" s="129">
        <f t="shared" si="210"/>
        <v>179.25</v>
      </c>
      <c r="AH343" s="130">
        <f t="shared" si="211"/>
        <v>1.8244274809160306E-2</v>
      </c>
      <c r="AI343" s="137">
        <f t="shared" si="212"/>
        <v>705</v>
      </c>
      <c r="AJ343" s="138">
        <f t="shared" si="213"/>
        <v>7.1755725190839698E-2</v>
      </c>
      <c r="AK343" s="138">
        <f t="shared" si="214"/>
        <v>0.28127263340340009</v>
      </c>
      <c r="AL343" s="11" t="s">
        <v>13397</v>
      </c>
      <c r="AM343" s="11">
        <f t="shared" si="215"/>
        <v>7958.5</v>
      </c>
      <c r="AN343" s="412">
        <f t="shared" si="216"/>
        <v>7224.0909090909081</v>
      </c>
      <c r="AO343" s="412">
        <f t="shared" si="217"/>
        <v>1424.0909090909081</v>
      </c>
      <c r="AP343" s="413">
        <f t="shared" si="218"/>
        <v>0.197130812307305</v>
      </c>
      <c r="AQ343" s="192">
        <v>1756515111401</v>
      </c>
      <c r="AR343" s="192">
        <f>VLOOKUP(AQ:AQ,[1]BRIDGESTONE!$B:$O,2,0)</f>
        <v>4961914972271</v>
      </c>
      <c r="AS343" s="192" t="str">
        <f>VLOOKUP(AQ:AQ,[1]BRIDGESTONE!$B:$O,3,0)</f>
        <v>PSR08442</v>
      </c>
      <c r="AT343" s="231" t="str">
        <f>VLOOKUP(AQ:AQ,[1]BRIDGESTONE!$B:$O,4,0)</f>
        <v>NEWNO（特）</v>
      </c>
      <c r="AU343" s="231" t="str">
        <f>VLOOKUP(AQ:AQ,[1]BRIDGESTONE!$B:$O,5,0)</f>
        <v>175/65R15 84H</v>
      </c>
      <c r="AV343" s="232" t="str">
        <f>VLOOKUP(AQ:AQ,[1]BRIDGESTONE!$B:$O,6,0)</f>
        <v>175/65R15</v>
      </c>
      <c r="AW343" s="232" t="str">
        <f>VLOOKUP(AQ:AQ,[1]BRIDGESTONE!$B:$O,7,0)</f>
        <v/>
      </c>
      <c r="AX343" s="233">
        <f>VLOOKUP(AQ:AQ,[1]BRIDGESTONE!$B:$K,8,0)</f>
        <v>5800</v>
      </c>
      <c r="AY343" s="233">
        <f>VLOOKUP(AQ:AQ,[1]BRIDGESTONE!$B:$K,9,0)</f>
        <v>12</v>
      </c>
      <c r="AZ343" s="233">
        <f>VLOOKUP(AQ:AQ,[1]BRIDGESTONE!$B:$K,10,0)</f>
        <v>48</v>
      </c>
      <c r="BA343" s="233">
        <f>VLOOKUP(AQ:AQ,[1]BRIDGESTONE!$B:$O,11,0)</f>
        <v>8890</v>
      </c>
      <c r="BB343" s="233">
        <f>VLOOKUP(AQ:AQ,[1]BRIDGESTONE!$B:$O,12,0)</f>
        <v>7604.545454545454</v>
      </c>
      <c r="BC343" s="233">
        <f t="shared" si="223"/>
        <v>525</v>
      </c>
      <c r="BD343" s="204"/>
      <c r="BE343" s="195" t="s">
        <v>12142</v>
      </c>
      <c r="BF343" s="133" t="str">
        <f>IFERROR(VLOOKUP(BE:BE,Q商品!B:E,4,0),"")</f>
        <v>23年製 NEWNO（ニューノ） 175/65R15 84H 国内トップメーカースタンダードサマータイヤ 【最短当日発送】</v>
      </c>
      <c r="BG343" s="133" t="str">
        <f>IFERROR(VLOOKUP(AQ:AQ,在庫!B:M,12,0),"")</f>
        <v>2023年製</v>
      </c>
      <c r="BH343" s="133">
        <f>IFERROR(VLOOKUP(AQ:AQ,在庫!B:L,10,0),"")</f>
        <v>2</v>
      </c>
      <c r="BI343" s="234">
        <f>VLOOKUP(AQ:AQ,[1]BRIDGESTONE!$B:$AH,32,0)</f>
        <v>672042784</v>
      </c>
      <c r="BJ343" s="234">
        <f>VLOOKUP(AQ:AQ,[1]BRIDGESTONE!$B:$AH,33,0)</f>
        <v>672046417</v>
      </c>
      <c r="BK343" s="191"/>
      <c r="BL343" s="191"/>
      <c r="BM343" s="191"/>
      <c r="BN343" s="443"/>
      <c r="BO343" s="191"/>
      <c r="BP343" s="191"/>
      <c r="BQ343" s="191"/>
      <c r="BR343" s="191"/>
      <c r="BS343" s="191"/>
      <c r="BT343" s="191"/>
      <c r="BU343" s="191"/>
      <c r="BV343" s="191"/>
      <c r="BW343" s="191"/>
      <c r="BX343" s="191"/>
    </row>
    <row r="344" spans="1:76" s="11" customFormat="1" ht="19.5" customHeight="1">
      <c r="A344" s="11">
        <f t="shared" si="197"/>
        <v>1</v>
      </c>
      <c r="B344" s="239">
        <f t="shared" si="222"/>
        <v>1856015111403</v>
      </c>
      <c r="C344" s="225">
        <f t="shared" si="198"/>
        <v>0</v>
      </c>
      <c r="D344" s="11" t="s">
        <v>5937</v>
      </c>
      <c r="E344" s="11" t="s">
        <v>12071</v>
      </c>
      <c r="F344" s="158" t="s">
        <v>12079</v>
      </c>
      <c r="G344" s="132" t="str">
        <f t="shared" si="231"/>
        <v>15</v>
      </c>
      <c r="H344" s="2">
        <v>60</v>
      </c>
      <c r="I344" s="225">
        <f t="shared" si="200"/>
        <v>60</v>
      </c>
      <c r="J344" s="131">
        <v>203</v>
      </c>
      <c r="K344" s="132" t="s">
        <v>12082</v>
      </c>
      <c r="L344" s="132">
        <v>6</v>
      </c>
      <c r="M344" s="134" t="s">
        <v>5996</v>
      </c>
      <c r="N344" s="226" t="s">
        <v>12135</v>
      </c>
      <c r="O344" s="226" t="s">
        <v>1777</v>
      </c>
      <c r="P344" s="227">
        <v>10980</v>
      </c>
      <c r="Q344" s="228">
        <f t="shared" si="224"/>
        <v>9981.8181818181802</v>
      </c>
      <c r="R344" s="143">
        <f t="shared" si="225"/>
        <v>0.28970856102003634</v>
      </c>
      <c r="S344" s="192">
        <v>1081670475</v>
      </c>
      <c r="T344" s="285" t="str">
        <f t="shared" si="234"/>
        <v>https://www.qoo10.jp/g/1081670475</v>
      </c>
      <c r="U344" s="189">
        <f t="shared" si="226"/>
        <v>10980</v>
      </c>
      <c r="W344" s="229">
        <v>10980</v>
      </c>
      <c r="X344" s="135">
        <f t="shared" si="227"/>
        <v>7090</v>
      </c>
      <c r="Y344" s="230">
        <f t="shared" si="228"/>
        <v>9981.8181818181802</v>
      </c>
      <c r="Z344" s="141">
        <f t="shared" si="229"/>
        <v>7.7231329690346184E-2</v>
      </c>
      <c r="AA344" s="136">
        <f t="shared" si="230"/>
        <v>0.28970856102003634</v>
      </c>
      <c r="AB344" s="309" t="s">
        <v>14084</v>
      </c>
      <c r="AC344" s="309"/>
      <c r="AD344" s="184">
        <f t="shared" si="232"/>
        <v>10764</v>
      </c>
      <c r="AE344" s="182">
        <f t="shared" si="233"/>
        <v>11828</v>
      </c>
      <c r="AF344" s="128">
        <f t="shared" si="209"/>
        <v>1064.52</v>
      </c>
      <c r="AG344" s="129">
        <f t="shared" si="210"/>
        <v>216.51999999999998</v>
      </c>
      <c r="AH344" s="130">
        <f t="shared" si="211"/>
        <v>1.8305715251944538E-2</v>
      </c>
      <c r="AI344" s="137">
        <f t="shared" si="212"/>
        <v>848</v>
      </c>
      <c r="AJ344" s="138">
        <f t="shared" si="213"/>
        <v>7.1694284748055462E-2</v>
      </c>
      <c r="AK344" s="138">
        <f t="shared" si="214"/>
        <v>0.27140284576809182</v>
      </c>
      <c r="AL344" s="11" t="s">
        <v>13397</v>
      </c>
      <c r="AM344" s="11">
        <f t="shared" si="215"/>
        <v>9581.2000000000007</v>
      </c>
      <c r="AN344" s="412">
        <f t="shared" si="216"/>
        <v>8710.181818181818</v>
      </c>
      <c r="AO344" s="412">
        <f t="shared" si="217"/>
        <v>1620.181818181818</v>
      </c>
      <c r="AP344" s="413">
        <f t="shared" si="218"/>
        <v>0.18601010311860725</v>
      </c>
      <c r="AQ344" s="192">
        <v>1856015111403</v>
      </c>
      <c r="AR344" s="192">
        <f>VLOOKUP(AQ:AQ,[1]BRIDGESTONE!$B:$O,2,0)</f>
        <v>4961914972233</v>
      </c>
      <c r="AS344" s="192" t="str">
        <f>VLOOKUP(AQ:AQ,[1]BRIDGESTONE!$B:$O,3,0)</f>
        <v>PSR08437</v>
      </c>
      <c r="AT344" s="231" t="str">
        <f>VLOOKUP(AQ:AQ,[1]BRIDGESTONE!$B:$O,4,0)</f>
        <v>NEWNO（特）</v>
      </c>
      <c r="AU344" s="231" t="str">
        <f>VLOOKUP(AQ:AQ,[1]BRIDGESTONE!$B:$O,5,0)</f>
        <v>185/60R15 84H</v>
      </c>
      <c r="AV344" s="232" t="str">
        <f>VLOOKUP(AQ:AQ,[1]BRIDGESTONE!$B:$O,6,0)</f>
        <v>185/60R15</v>
      </c>
      <c r="AW344" s="232" t="str">
        <f>VLOOKUP(AQ:AQ,[1]BRIDGESTONE!$B:$O,7,0)</f>
        <v/>
      </c>
      <c r="AX344" s="233">
        <f>VLOOKUP(AQ:AQ,[1]BRIDGESTONE!$B:$K,8,0)</f>
        <v>7090</v>
      </c>
      <c r="AY344" s="233">
        <f>VLOOKUP(AQ:AQ,[1]BRIDGESTONE!$B:$K,9,0)</f>
        <v>0</v>
      </c>
      <c r="AZ344" s="233">
        <f>VLOOKUP(AQ:AQ,[1]BRIDGESTONE!$B:$K,10,0)</f>
        <v>60</v>
      </c>
      <c r="BA344" s="233">
        <f>VLOOKUP(AQ:AQ,[1]BRIDGESTONE!$B:$O,11,0)</f>
        <v>10570</v>
      </c>
      <c r="BB344" s="233">
        <f>VLOOKUP(AQ:AQ,[1]BRIDGESTONE!$B:$O,12,0)</f>
        <v>9131.818181818182</v>
      </c>
      <c r="BC344" s="233">
        <f t="shared" si="223"/>
        <v>524.99999999999818</v>
      </c>
      <c r="BD344" s="204"/>
      <c r="BE344" s="195" t="s">
        <v>12143</v>
      </c>
      <c r="BF344" s="133" t="str">
        <f>IFERROR(VLOOKUP(BE:BE,Q商品!B:E,4,0),"")</f>
        <v>24年製 NEWNO（ニューノ） 185/60R15 84H 国内トップメーカースタンダードサマータイヤ 【最短当日発送】</v>
      </c>
      <c r="BG344" s="133" t="str">
        <f>IFERROR(VLOOKUP(AQ:AQ,在庫!B:M,12,0),"")</f>
        <v>2024年製</v>
      </c>
      <c r="BH344" s="133">
        <f>IFERROR(VLOOKUP(AQ:AQ,在庫!B:L,10,0),"")</f>
        <v>2</v>
      </c>
      <c r="BI344" s="234">
        <f>VLOOKUP(AQ:AQ,[1]BRIDGESTONE!$B:$AH,32,0)</f>
        <v>672042785</v>
      </c>
      <c r="BJ344" s="234">
        <f>VLOOKUP(AQ:AQ,[1]BRIDGESTONE!$B:$AH,33,0)</f>
        <v>672046418</v>
      </c>
      <c r="BK344" s="191"/>
      <c r="BL344" s="191"/>
      <c r="BM344" s="191"/>
      <c r="BN344" s="443"/>
      <c r="BO344" s="191"/>
      <c r="BP344" s="191"/>
      <c r="BQ344" s="191"/>
      <c r="BR344" s="191"/>
      <c r="BS344" s="191"/>
      <c r="BT344" s="191"/>
      <c r="BU344" s="191"/>
      <c r="BV344" s="191"/>
      <c r="BW344" s="191"/>
      <c r="BX344" s="191"/>
    </row>
    <row r="345" spans="1:76" s="11" customFormat="1" ht="19.5" customHeight="1">
      <c r="A345" s="11">
        <f t="shared" si="197"/>
        <v>1</v>
      </c>
      <c r="B345" s="239">
        <f t="shared" si="222"/>
        <v>1856515111408</v>
      </c>
      <c r="C345" s="225">
        <f t="shared" si="198"/>
        <v>12</v>
      </c>
      <c r="D345" s="11" t="s">
        <v>5937</v>
      </c>
      <c r="E345" s="11" t="s">
        <v>12072</v>
      </c>
      <c r="F345" s="158" t="s">
        <v>12080</v>
      </c>
      <c r="G345" s="132" t="str">
        <f t="shared" si="231"/>
        <v>15</v>
      </c>
      <c r="H345" s="2">
        <v>16</v>
      </c>
      <c r="I345" s="225">
        <f t="shared" si="200"/>
        <v>16</v>
      </c>
      <c r="J345" s="131">
        <v>942</v>
      </c>
      <c r="K345" s="132" t="s">
        <v>12082</v>
      </c>
      <c r="L345" s="132">
        <v>7</v>
      </c>
      <c r="M345" s="134" t="s">
        <v>12136</v>
      </c>
      <c r="N345" s="226" t="s">
        <v>11976</v>
      </c>
      <c r="O345" s="226" t="s">
        <v>1777</v>
      </c>
      <c r="P345" s="227">
        <v>10180</v>
      </c>
      <c r="Q345" s="228">
        <f t="shared" si="224"/>
        <v>9243.6363636363621</v>
      </c>
      <c r="R345" s="143">
        <f t="shared" si="225"/>
        <v>0.29789535798583783</v>
      </c>
      <c r="S345" s="192">
        <v>1081670476</v>
      </c>
      <c r="T345" s="285" t="str">
        <f t="shared" si="234"/>
        <v>https://www.qoo10.jp/g/1081670476</v>
      </c>
      <c r="U345" s="189">
        <f t="shared" si="226"/>
        <v>10180</v>
      </c>
      <c r="W345" s="229">
        <v>10180</v>
      </c>
      <c r="X345" s="135">
        <f t="shared" si="227"/>
        <v>6490</v>
      </c>
      <c r="Y345" s="230">
        <f t="shared" si="228"/>
        <v>9243.6363636363621</v>
      </c>
      <c r="Z345" s="141">
        <f t="shared" si="229"/>
        <v>7.7308447937131541E-2</v>
      </c>
      <c r="AA345" s="136">
        <f t="shared" si="230"/>
        <v>0.29789535798583783</v>
      </c>
      <c r="AB345" s="309" t="s">
        <v>14084</v>
      </c>
      <c r="AC345" s="309"/>
      <c r="AD345" s="184">
        <f t="shared" si="232"/>
        <v>9980</v>
      </c>
      <c r="AE345" s="182">
        <f t="shared" si="233"/>
        <v>10967</v>
      </c>
      <c r="AF345" s="128">
        <f t="shared" si="209"/>
        <v>987.03</v>
      </c>
      <c r="AG345" s="129">
        <f t="shared" si="210"/>
        <v>200.02999999999997</v>
      </c>
      <c r="AH345" s="130">
        <f t="shared" si="211"/>
        <v>1.8239263244278287E-2</v>
      </c>
      <c r="AI345" s="137">
        <f t="shared" si="212"/>
        <v>787</v>
      </c>
      <c r="AJ345" s="138">
        <f t="shared" si="213"/>
        <v>7.1760736755721713E-2</v>
      </c>
      <c r="AK345" s="138">
        <f t="shared" si="214"/>
        <v>0.27965609474155956</v>
      </c>
      <c r="AL345" s="11" t="s">
        <v>13397</v>
      </c>
      <c r="AM345" s="11">
        <f t="shared" si="215"/>
        <v>8883.2999999999993</v>
      </c>
      <c r="AN345" s="412">
        <f t="shared" si="216"/>
        <v>8064.8181818181802</v>
      </c>
      <c r="AO345" s="412">
        <f t="shared" si="217"/>
        <v>1574.8181818181802</v>
      </c>
      <c r="AP345" s="413">
        <f t="shared" si="218"/>
        <v>0.1952701407910902</v>
      </c>
      <c r="AQ345" s="192">
        <v>1856515111408</v>
      </c>
      <c r="AR345" s="192">
        <f>VLOOKUP(AQ:AQ,[1]BRIDGESTONE!$B:$O,2,0)</f>
        <v>4961914972103</v>
      </c>
      <c r="AS345" s="192" t="str">
        <f>VLOOKUP(AQ:AQ,[1]BRIDGESTONE!$B:$O,3,0)</f>
        <v>PSR08423</v>
      </c>
      <c r="AT345" s="231" t="str">
        <f>VLOOKUP(AQ:AQ,[1]BRIDGESTONE!$B:$O,4,0)</f>
        <v>NEWNO（特）</v>
      </c>
      <c r="AU345" s="231" t="str">
        <f>VLOOKUP(AQ:AQ,[1]BRIDGESTONE!$B:$O,5,0)</f>
        <v>185/65R15 88S</v>
      </c>
      <c r="AV345" s="232" t="str">
        <f>VLOOKUP(AQ:AQ,[1]BRIDGESTONE!$B:$O,6,0)</f>
        <v>185/65R15</v>
      </c>
      <c r="AW345" s="232" t="str">
        <f>VLOOKUP(AQ:AQ,[1]BRIDGESTONE!$B:$O,7,0)</f>
        <v/>
      </c>
      <c r="AX345" s="233">
        <f>VLOOKUP(AQ:AQ,[1]BRIDGESTONE!$B:$K,8,0)</f>
        <v>6490</v>
      </c>
      <c r="AY345" s="233">
        <f>VLOOKUP(AQ:AQ,[1]BRIDGESTONE!$B:$K,9,0)</f>
        <v>12</v>
      </c>
      <c r="AZ345" s="233">
        <f>VLOOKUP(AQ:AQ,[1]BRIDGESTONE!$B:$K,10,0)</f>
        <v>16</v>
      </c>
      <c r="BA345" s="233">
        <f>VLOOKUP(AQ:AQ,[1]BRIDGESTONE!$B:$O,11,0)</f>
        <v>9770</v>
      </c>
      <c r="BB345" s="233">
        <f>VLOOKUP(AQ:AQ,[1]BRIDGESTONE!$B:$O,12,0)</f>
        <v>8404.545454545454</v>
      </c>
      <c r="BC345" s="233">
        <f t="shared" si="223"/>
        <v>525</v>
      </c>
      <c r="BD345" s="204"/>
      <c r="BE345" s="195" t="s">
        <v>12144</v>
      </c>
      <c r="BF345" s="133" t="str">
        <f>IFERROR(VLOOKUP(BE:BE,Q商品!B:E,4,0),"")</f>
        <v>24年製 NEWNO（ニューノ） 185/65R15 88S 国内トップメーカースタンダードサマータイヤ 【最短当日発送】</v>
      </c>
      <c r="BG345" s="133" t="str">
        <f>IFERROR(VLOOKUP(AQ:AQ,在庫!B:M,12,0),"")</f>
        <v>2024年製</v>
      </c>
      <c r="BH345" s="133">
        <f>IFERROR(VLOOKUP(AQ:AQ,在庫!B:L,10,0),"")</f>
        <v>1</v>
      </c>
      <c r="BI345" s="234">
        <f>VLOOKUP(AQ:AQ,[1]BRIDGESTONE!$B:$AH,32,0)</f>
        <v>672042783</v>
      </c>
      <c r="BJ345" s="234">
        <f>VLOOKUP(AQ:AQ,[1]BRIDGESTONE!$B:$AH,33,0)</f>
        <v>672046416</v>
      </c>
      <c r="BK345" s="191"/>
      <c r="BL345" s="191"/>
      <c r="BM345" s="191"/>
      <c r="BN345" s="443"/>
      <c r="BO345" s="191"/>
      <c r="BP345" s="191"/>
      <c r="BQ345" s="191"/>
      <c r="BR345" s="191"/>
      <c r="BS345" s="191"/>
      <c r="BT345" s="191"/>
      <c r="BU345" s="191"/>
      <c r="BV345" s="191"/>
      <c r="BW345" s="191"/>
      <c r="BX345" s="191"/>
    </row>
    <row r="346" spans="1:76" s="11" customFormat="1" ht="19.5" customHeight="1">
      <c r="A346" s="11">
        <f t="shared" si="197"/>
        <v>1</v>
      </c>
      <c r="B346" s="239">
        <f t="shared" si="222"/>
        <v>1956515111405</v>
      </c>
      <c r="C346" s="225">
        <f t="shared" si="198"/>
        <v>9</v>
      </c>
      <c r="D346" s="11" t="s">
        <v>5937</v>
      </c>
      <c r="E346" s="11" t="s">
        <v>12073</v>
      </c>
      <c r="F346" s="158" t="s">
        <v>12081</v>
      </c>
      <c r="G346" s="132" t="str">
        <f t="shared" si="231"/>
        <v>15</v>
      </c>
      <c r="H346" s="2">
        <v>19</v>
      </c>
      <c r="I346" s="225">
        <f t="shared" si="200"/>
        <v>19</v>
      </c>
      <c r="J346" s="131">
        <v>266</v>
      </c>
      <c r="K346" s="132" t="s">
        <v>12082</v>
      </c>
      <c r="L346" s="132">
        <v>8</v>
      </c>
      <c r="M346" s="134" t="s">
        <v>6434</v>
      </c>
      <c r="N346" s="226" t="s">
        <v>11976</v>
      </c>
      <c r="O346" s="226" t="s">
        <v>1777</v>
      </c>
      <c r="P346" s="227">
        <v>10180</v>
      </c>
      <c r="Q346" s="228">
        <f t="shared" si="224"/>
        <v>9246.363636363636</v>
      </c>
      <c r="R346" s="143">
        <f t="shared" si="225"/>
        <v>0.21807098613705631</v>
      </c>
      <c r="S346" s="192">
        <v>1081670477</v>
      </c>
      <c r="T346" s="285" t="str">
        <f t="shared" si="234"/>
        <v>https://www.qoo10.jp/g/1081670477</v>
      </c>
      <c r="U346" s="189">
        <f t="shared" si="226"/>
        <v>10180</v>
      </c>
      <c r="W346" s="229">
        <v>10180</v>
      </c>
      <c r="X346" s="135">
        <f t="shared" si="227"/>
        <v>7230</v>
      </c>
      <c r="Y346" s="230">
        <f t="shared" si="228"/>
        <v>9246.363636363636</v>
      </c>
      <c r="Z346" s="141">
        <f t="shared" si="229"/>
        <v>7.7308447937131541E-2</v>
      </c>
      <c r="AA346" s="136">
        <f t="shared" si="230"/>
        <v>0.21807098613705631</v>
      </c>
      <c r="AB346" s="309" t="s">
        <v>14084</v>
      </c>
      <c r="AC346" s="309"/>
      <c r="AD346" s="184">
        <f t="shared" si="232"/>
        <v>9980</v>
      </c>
      <c r="AE346" s="182">
        <f t="shared" si="233"/>
        <v>10967</v>
      </c>
      <c r="AF346" s="128">
        <f t="shared" si="209"/>
        <v>987.03</v>
      </c>
      <c r="AG346" s="129">
        <f t="shared" si="210"/>
        <v>200.02999999999997</v>
      </c>
      <c r="AH346" s="130">
        <f t="shared" si="211"/>
        <v>1.8239263244278287E-2</v>
      </c>
      <c r="AI346" s="137">
        <f t="shared" si="212"/>
        <v>787</v>
      </c>
      <c r="AJ346" s="138">
        <f t="shared" si="213"/>
        <v>7.1760736755721713E-2</v>
      </c>
      <c r="AK346" s="138">
        <f t="shared" si="214"/>
        <v>0.19983172289277801</v>
      </c>
      <c r="AL346" s="11" t="s">
        <v>13397</v>
      </c>
      <c r="AM346" s="11">
        <f t="shared" si="215"/>
        <v>8883.2999999999993</v>
      </c>
      <c r="AN346" s="412">
        <f t="shared" si="216"/>
        <v>8067.5454545454531</v>
      </c>
      <c r="AO346" s="412">
        <f t="shared" si="217"/>
        <v>837.54545454545314</v>
      </c>
      <c r="AP346" s="413">
        <f t="shared" si="218"/>
        <v>0.10381663905885519</v>
      </c>
      <c r="AQ346" s="192">
        <v>1956515111405</v>
      </c>
      <c r="AR346" s="192">
        <f>VLOOKUP(AQ:AQ,[1]BRIDGESTONE!$B:$O,2,0)</f>
        <v>4961914972349</v>
      </c>
      <c r="AS346" s="192" t="str">
        <f>VLOOKUP(AQ:AQ,[1]BRIDGESTONE!$B:$O,3,0)</f>
        <v>PSR08453</v>
      </c>
      <c r="AT346" s="231" t="str">
        <f>VLOOKUP(AQ:AQ,[1]BRIDGESTONE!$B:$O,4,0)</f>
        <v>NEWNO（特）</v>
      </c>
      <c r="AU346" s="231" t="str">
        <f>VLOOKUP(AQ:AQ,[1]BRIDGESTONE!$B:$O,5,0)</f>
        <v>195/65R15 91H</v>
      </c>
      <c r="AV346" s="232" t="str">
        <f>VLOOKUP(AQ:AQ,[1]BRIDGESTONE!$B:$O,6,0)</f>
        <v>195/65R15</v>
      </c>
      <c r="AW346" s="232" t="str">
        <f>VLOOKUP(AQ:AQ,[1]BRIDGESTONE!$B:$O,7,0)</f>
        <v/>
      </c>
      <c r="AX346" s="233">
        <f>VLOOKUP(AQ:AQ,[1]BRIDGESTONE!$B:$K,8,0)</f>
        <v>7230</v>
      </c>
      <c r="AY346" s="233">
        <f>VLOOKUP(AQ:AQ,[1]BRIDGESTONE!$B:$K,9,0)</f>
        <v>9</v>
      </c>
      <c r="AZ346" s="233">
        <f>VLOOKUP(AQ:AQ,[1]BRIDGESTONE!$B:$K,10,0)</f>
        <v>19</v>
      </c>
      <c r="BA346" s="233">
        <f>VLOOKUP(AQ:AQ,[1]BRIDGESTONE!$B:$O,11,0)</f>
        <v>10200</v>
      </c>
      <c r="BB346" s="233">
        <f>VLOOKUP(AQ:AQ,[1]BRIDGESTONE!$B:$O,12,0)</f>
        <v>8795.4545454545441</v>
      </c>
      <c r="BC346" s="233">
        <f t="shared" si="223"/>
        <v>525</v>
      </c>
      <c r="BD346" s="204"/>
      <c r="BE346" s="195" t="s">
        <v>12145</v>
      </c>
      <c r="BF346" s="133" t="str">
        <f>IFERROR(VLOOKUP(BE:BE,Q商品!B:E,4,0),"")</f>
        <v>23年製 NEWNO（ニューノ） 195/65R15 91H 国内トップメーカースタンダードサマータイヤ 【最短当日発送】</v>
      </c>
      <c r="BG346" s="133" t="str">
        <f>IFERROR(VLOOKUP(AQ:AQ,在庫!B:M,12,0),"")</f>
        <v>2023年製</v>
      </c>
      <c r="BH346" s="133">
        <f>IFERROR(VLOOKUP(AQ:AQ,在庫!B:L,10,0),"")</f>
        <v>1</v>
      </c>
      <c r="BI346" s="234">
        <f>VLOOKUP(AQ:AQ,[1]BRIDGESTONE!$B:$AH,32,0)</f>
        <v>672042782</v>
      </c>
      <c r="BJ346" s="234">
        <f>VLOOKUP(AQ:AQ,[1]BRIDGESTONE!$B:$AH,33,0)</f>
        <v>672046415</v>
      </c>
      <c r="BK346" s="191"/>
      <c r="BL346" s="191"/>
      <c r="BM346" s="191"/>
      <c r="BN346" s="443"/>
      <c r="BO346" s="191"/>
      <c r="BP346" s="191"/>
      <c r="BQ346" s="191"/>
      <c r="BR346" s="191"/>
      <c r="BS346" s="191"/>
      <c r="BT346" s="191"/>
      <c r="BU346" s="191"/>
      <c r="BV346" s="191"/>
      <c r="BW346" s="191"/>
      <c r="BX346" s="191"/>
    </row>
    <row r="347" spans="1:76" s="11" customFormat="1" ht="19.5" customHeight="1">
      <c r="A347" s="237">
        <f t="shared" si="197"/>
        <v>1</v>
      </c>
      <c r="B347" s="249">
        <f t="shared" si="222"/>
        <v>2054517118527</v>
      </c>
      <c r="C347" s="225">
        <f t="shared" si="198"/>
        <v>36</v>
      </c>
      <c r="D347" s="11" t="s">
        <v>5937</v>
      </c>
      <c r="E347" s="11" t="s">
        <v>12148</v>
      </c>
      <c r="F347" s="303" t="s">
        <v>7134</v>
      </c>
      <c r="G347" s="132" t="str">
        <f t="shared" si="231"/>
        <v>17</v>
      </c>
      <c r="H347" s="225">
        <v>24</v>
      </c>
      <c r="I347" s="225">
        <f t="shared" si="200"/>
        <v>20</v>
      </c>
      <c r="J347" s="131" t="s">
        <v>12</v>
      </c>
      <c r="K347" s="132" t="s">
        <v>1754</v>
      </c>
      <c r="L347" s="132">
        <v>1</v>
      </c>
      <c r="M347" s="134" t="s">
        <v>3422</v>
      </c>
      <c r="N347" s="226" t="s">
        <v>7730</v>
      </c>
      <c r="O347" s="226" t="s">
        <v>1777</v>
      </c>
      <c r="P347" s="227">
        <v>22497</v>
      </c>
      <c r="Q347" s="228">
        <f t="shared" si="224"/>
        <v>20419.090909090908</v>
      </c>
      <c r="R347" s="143">
        <f t="shared" si="225"/>
        <v>0.50756867459151411</v>
      </c>
      <c r="S347" s="238">
        <v>1074476194</v>
      </c>
      <c r="T347" s="289" t="s">
        <v>7544</v>
      </c>
      <c r="U347" s="189">
        <f t="shared" si="226"/>
        <v>22497</v>
      </c>
      <c r="W347" s="229">
        <v>22497</v>
      </c>
      <c r="X347" s="135">
        <f t="shared" si="227"/>
        <v>10055</v>
      </c>
      <c r="Y347" s="230">
        <f t="shared" si="228"/>
        <v>20419.090909090908</v>
      </c>
      <c r="Z347" s="141">
        <f t="shared" si="229"/>
        <v>7.729919544828201E-2</v>
      </c>
      <c r="AA347" s="136">
        <f t="shared" si="230"/>
        <v>0.50756867459151411</v>
      </c>
      <c r="AB347" s="144"/>
      <c r="AC347" s="144"/>
      <c r="AD347" s="184">
        <f t="shared" si="232"/>
        <v>22055</v>
      </c>
      <c r="AE347" s="182">
        <f t="shared" si="233"/>
        <v>24236</v>
      </c>
      <c r="AF347" s="128">
        <f t="shared" si="209"/>
        <v>2181.2399999999998</v>
      </c>
      <c r="AG347" s="129">
        <f t="shared" si="210"/>
        <v>442.23999999999978</v>
      </c>
      <c r="AH347" s="130">
        <f t="shared" si="211"/>
        <v>1.8247235517412107E-2</v>
      </c>
      <c r="AI347" s="137">
        <f t="shared" si="212"/>
        <v>1739</v>
      </c>
      <c r="AJ347" s="138">
        <f t="shared" si="213"/>
        <v>7.1752764482587883E-2</v>
      </c>
      <c r="AK347" s="138">
        <f t="shared" si="214"/>
        <v>0.48932143907410203</v>
      </c>
      <c r="AL347" s="11" t="s">
        <v>13397</v>
      </c>
      <c r="AM347" s="11">
        <f t="shared" si="215"/>
        <v>19631.400000000001</v>
      </c>
      <c r="AN347" s="412">
        <f t="shared" si="216"/>
        <v>17814</v>
      </c>
      <c r="AO347" s="412">
        <f t="shared" si="217"/>
        <v>7759</v>
      </c>
      <c r="AP347" s="413">
        <f t="shared" si="218"/>
        <v>0.4355563040305378</v>
      </c>
      <c r="AQ347" s="192">
        <v>2054517118527</v>
      </c>
      <c r="AR347" s="192">
        <f>VLOOKUP(AQ:AQ,[1]BRIDGESTONE!$B:$O,2,0)</f>
        <v>4961914965228</v>
      </c>
      <c r="AS347" s="192" t="str">
        <f>VLOOKUP(AQ:AQ,[1]BRIDGESTONE!$B:$O,3,0)</f>
        <v>PSR89477</v>
      </c>
      <c r="AT347" s="231" t="str">
        <f>VLOOKUP(AQ:AQ,[1]BRIDGESTONE!$B:$O,4,0)</f>
        <v>POTENZA Adrenalin RE004（並行）</v>
      </c>
      <c r="AU347" s="231" t="str">
        <f>VLOOKUP(AQ:AQ,[1]BRIDGESTONE!$B:$O,5,0)</f>
        <v>205/45R17 88W XL</v>
      </c>
      <c r="AV347" s="232" t="str">
        <f>VLOOKUP(AQ:AQ,[1]BRIDGESTONE!$B:$O,6,0)</f>
        <v>205/45R17</v>
      </c>
      <c r="AW347" s="232" t="str">
        <f>VLOOKUP(AQ:AQ,[1]BRIDGESTONE!$B:$O,7,0)</f>
        <v/>
      </c>
      <c r="AX347" s="233">
        <f>VLOOKUP(AQ:AQ,[1]BRIDGESTONE!$B:$K,8,0)</f>
        <v>10055</v>
      </c>
      <c r="AY347" s="233">
        <f>VLOOKUP(AQ:AQ,[1]BRIDGESTONE!$B:$K,9,0)</f>
        <v>36</v>
      </c>
      <c r="AZ347" s="233">
        <f>VLOOKUP(AQ:AQ,[1]BRIDGESTONE!$B:$K,10,0)</f>
        <v>20</v>
      </c>
      <c r="BA347" s="233">
        <f>VLOOKUP(AQ:AQ,[1]BRIDGESTONE!$B:$O,11,0)</f>
        <v>18680</v>
      </c>
      <c r="BB347" s="233">
        <f>VLOOKUP(AQ:AQ,[1]BRIDGESTONE!$B:$O,12,0)</f>
        <v>16504.545454545452</v>
      </c>
      <c r="BC347" s="233">
        <f t="shared" si="223"/>
        <v>525</v>
      </c>
      <c r="BD347" s="204" t="s">
        <v>3388</v>
      </c>
      <c r="BE347" s="195" t="s">
        <v>160</v>
      </c>
      <c r="BF347" s="133" t="str">
        <f>IFERROR(VLOOKUP(BE:BE,Q商品!B:E,4,0),"")</f>
        <v>2023年製 POTENZA Adrenalin RE004 205/45R17 88W XL サマータイヤ 最短当日発送</v>
      </c>
      <c r="BG347" s="133" t="str">
        <f>IFERROR(VLOOKUP(AQ:AQ,在庫!B:M,12,0),"")</f>
        <v>2023年製</v>
      </c>
      <c r="BH347" s="133">
        <f>IFERROR(VLOOKUP(AQ:AQ,在庫!B:L,10,0),"")</f>
        <v>1</v>
      </c>
      <c r="BI347" s="234">
        <f>VLOOKUP(AQ:AQ,[1]BRIDGESTONE!$B:$AH,32,0)</f>
        <v>604472979</v>
      </c>
      <c r="BJ347" s="234">
        <f>VLOOKUP(AQ:AQ,[1]BRIDGESTONE!$B:$AH,33,0)</f>
        <v>604473025</v>
      </c>
      <c r="BK347" s="191"/>
      <c r="BL347" s="191"/>
      <c r="BM347" s="191"/>
      <c r="BN347" s="191"/>
      <c r="BO347" s="191"/>
      <c r="BP347" s="191"/>
      <c r="BQ347" s="191"/>
      <c r="BR347" s="191"/>
      <c r="BS347" s="191"/>
      <c r="BT347" s="191"/>
      <c r="BU347" s="191"/>
      <c r="BV347" s="191"/>
      <c r="BW347" s="191"/>
      <c r="BX347" s="191"/>
    </row>
    <row r="348" spans="1:76" s="11" customFormat="1" ht="19.5" customHeight="1">
      <c r="A348" s="237">
        <f t="shared" si="197"/>
        <v>1</v>
      </c>
      <c r="B348" s="249">
        <f t="shared" si="222"/>
        <v>2055016118520</v>
      </c>
      <c r="C348" s="225">
        <f t="shared" si="198"/>
        <v>21</v>
      </c>
      <c r="D348" s="11" t="s">
        <v>4699</v>
      </c>
      <c r="E348" s="11" t="s">
        <v>1570</v>
      </c>
      <c r="F348" s="293" t="s">
        <v>6264</v>
      </c>
      <c r="G348" s="132" t="str">
        <f t="shared" si="231"/>
        <v>16</v>
      </c>
      <c r="H348" s="225">
        <v>1</v>
      </c>
      <c r="I348" s="225">
        <f t="shared" si="200"/>
        <v>1</v>
      </c>
      <c r="J348" s="131" t="s">
        <v>12</v>
      </c>
      <c r="K348" s="132" t="s">
        <v>1754</v>
      </c>
      <c r="L348" s="132">
        <v>2</v>
      </c>
      <c r="M348" s="134" t="s">
        <v>3422</v>
      </c>
      <c r="N348" s="226" t="s">
        <v>7731</v>
      </c>
      <c r="O348" s="226" t="s">
        <v>3425</v>
      </c>
      <c r="P348" s="227">
        <v>16940</v>
      </c>
      <c r="Q348" s="228">
        <f t="shared" si="224"/>
        <v>15380.90909090909</v>
      </c>
      <c r="R348" s="143">
        <f t="shared" si="225"/>
        <v>0.39119333293929898</v>
      </c>
      <c r="S348" s="238">
        <v>1074476388</v>
      </c>
      <c r="T348" s="289" t="s">
        <v>7545</v>
      </c>
      <c r="U348" s="189">
        <f t="shared" si="226"/>
        <v>16040</v>
      </c>
      <c r="V348" s="11">
        <v>900</v>
      </c>
      <c r="W348" s="229">
        <v>16940</v>
      </c>
      <c r="X348" s="135">
        <f t="shared" si="227"/>
        <v>9364</v>
      </c>
      <c r="Y348" s="230">
        <f t="shared" si="228"/>
        <v>15380.90909090909</v>
      </c>
      <c r="Z348" s="141">
        <f t="shared" si="229"/>
        <v>7.7306733167082253E-2</v>
      </c>
      <c r="AA348" s="136">
        <f t="shared" si="230"/>
        <v>0.39119333293929898</v>
      </c>
      <c r="AB348" s="144"/>
      <c r="AC348" s="144"/>
      <c r="AD348" s="184">
        <f t="shared" si="232"/>
        <v>15725</v>
      </c>
      <c r="AE348" s="182">
        <f t="shared" si="233"/>
        <v>17280</v>
      </c>
      <c r="AF348" s="128">
        <f t="shared" si="209"/>
        <v>1555.2</v>
      </c>
      <c r="AG348" s="129">
        <f t="shared" si="210"/>
        <v>315.20000000000005</v>
      </c>
      <c r="AH348" s="130">
        <f t="shared" si="211"/>
        <v>1.8240740740740745E-2</v>
      </c>
      <c r="AI348" s="137">
        <f t="shared" si="212"/>
        <v>1240</v>
      </c>
      <c r="AJ348" s="138">
        <f t="shared" si="213"/>
        <v>7.1759259259259259E-2</v>
      </c>
      <c r="AK348" s="138">
        <f t="shared" si="214"/>
        <v>0.37295259219855825</v>
      </c>
      <c r="AL348" s="11" t="s">
        <v>13397</v>
      </c>
      <c r="AM348" s="11">
        <f t="shared" si="215"/>
        <v>13997</v>
      </c>
      <c r="AN348" s="412">
        <f t="shared" si="216"/>
        <v>12705.454545454544</v>
      </c>
      <c r="AO348" s="412">
        <f t="shared" si="217"/>
        <v>3341.4545454545441</v>
      </c>
      <c r="AP348" s="413">
        <f t="shared" si="218"/>
        <v>0.26299370349169998</v>
      </c>
      <c r="AQ348" s="192">
        <v>2055016118520</v>
      </c>
      <c r="AR348" s="192">
        <f>VLOOKUP(AQ:AQ,[1]BRIDGESTONE!$B:$O,2,0)</f>
        <v>4961914965174</v>
      </c>
      <c r="AS348" s="192" t="str">
        <f>VLOOKUP(AQ:AQ,[1]BRIDGESTONE!$B:$O,3,0)</f>
        <v>PSR89472</v>
      </c>
      <c r="AT348" s="231" t="str">
        <f>VLOOKUP(AQ:AQ,[1]BRIDGESTONE!$B:$O,4,0)</f>
        <v>POTENZA Adrenalin RE004（並行）</v>
      </c>
      <c r="AU348" s="231" t="str">
        <f>VLOOKUP(AQ:AQ,[1]BRIDGESTONE!$B:$O,5,0)</f>
        <v>205/50R16 87W</v>
      </c>
      <c r="AV348" s="232" t="str">
        <f>VLOOKUP(AQ:AQ,[1]BRIDGESTONE!$B:$O,6,0)</f>
        <v>205/50R16</v>
      </c>
      <c r="AW348" s="232" t="str">
        <f>VLOOKUP(AQ:AQ,[1]BRIDGESTONE!$B:$O,7,0)</f>
        <v/>
      </c>
      <c r="AX348" s="233">
        <f>VLOOKUP(AQ:AQ,[1]BRIDGESTONE!$B:$K,8,0)</f>
        <v>9364</v>
      </c>
      <c r="AY348" s="233">
        <f>VLOOKUP(AQ:AQ,[1]BRIDGESTONE!$B:$K,9,0)</f>
        <v>21</v>
      </c>
      <c r="AZ348" s="233">
        <f>VLOOKUP(AQ:AQ,[1]BRIDGESTONE!$B:$K,10,0)</f>
        <v>1</v>
      </c>
      <c r="BA348" s="233">
        <f>VLOOKUP(AQ:AQ,[1]BRIDGESTONE!$B:$O,11,0)</f>
        <v>14200</v>
      </c>
      <c r="BB348" s="233">
        <f>VLOOKUP(AQ:AQ,[1]BRIDGESTONE!$B:$O,12,0)</f>
        <v>12431.81818181818</v>
      </c>
      <c r="BC348" s="233">
        <f t="shared" si="223"/>
        <v>525</v>
      </c>
      <c r="BD348" s="204" t="s">
        <v>3388</v>
      </c>
      <c r="BE348" s="195" t="s">
        <v>161</v>
      </c>
      <c r="BF348" s="133" t="str">
        <f>IFERROR(VLOOKUP(BE:BE,Q商品!B:E,4,0),"")</f>
        <v>2023年製以降 POTENZA Adrenalin RE004 205/50R16 87W サマータイヤ 最短当日発送</v>
      </c>
      <c r="BG348" s="133" t="str">
        <f>IFERROR(VLOOKUP(AQ:AQ,在庫!B:M,12,0),"")</f>
        <v>2023年製</v>
      </c>
      <c r="BH348" s="133">
        <f>IFERROR(VLOOKUP(AQ:AQ,在庫!B:L,10,0),"")</f>
        <v>1</v>
      </c>
      <c r="BI348" s="234">
        <f>VLOOKUP(AQ:AQ,[1]BRIDGESTONE!$B:$AH,32,0)</f>
        <v>604472974</v>
      </c>
      <c r="BJ348" s="234">
        <f>VLOOKUP(AQ:AQ,[1]BRIDGESTONE!$B:$AH,33,0)</f>
        <v>604473020</v>
      </c>
      <c r="BK348" s="191"/>
      <c r="BL348" s="191"/>
      <c r="BM348" s="191"/>
      <c r="BN348" s="191"/>
      <c r="BO348" s="191"/>
      <c r="BP348" s="191"/>
      <c r="BQ348" s="191"/>
      <c r="BR348" s="191"/>
      <c r="BS348" s="191"/>
      <c r="BT348" s="191"/>
      <c r="BU348" s="191"/>
      <c r="BV348" s="191"/>
      <c r="BW348" s="191"/>
      <c r="BX348" s="191"/>
    </row>
    <row r="349" spans="1:76" s="11" customFormat="1" ht="19.5" customHeight="1">
      <c r="A349" s="237">
        <f t="shared" si="197"/>
        <v>1</v>
      </c>
      <c r="B349" s="249">
        <f t="shared" si="222"/>
        <v>2055516118525</v>
      </c>
      <c r="C349" s="225">
        <f t="shared" si="198"/>
        <v>25</v>
      </c>
      <c r="D349" s="11" t="s">
        <v>4699</v>
      </c>
      <c r="E349" s="358" t="s">
        <v>1563</v>
      </c>
      <c r="F349" s="303" t="s">
        <v>7135</v>
      </c>
      <c r="G349" s="132" t="str">
        <f t="shared" si="231"/>
        <v>16</v>
      </c>
      <c r="H349" s="233">
        <v>2</v>
      </c>
      <c r="I349" s="225">
        <f t="shared" si="200"/>
        <v>2</v>
      </c>
      <c r="J349" s="131"/>
      <c r="K349" s="132" t="s">
        <v>1754</v>
      </c>
      <c r="L349" s="132">
        <v>3</v>
      </c>
      <c r="M349" s="134" t="s">
        <v>3426</v>
      </c>
      <c r="N349" s="226" t="s">
        <v>2023</v>
      </c>
      <c r="O349" s="226">
        <v>0</v>
      </c>
      <c r="P349" s="227">
        <v>14500</v>
      </c>
      <c r="Q349" s="228">
        <f t="shared" si="224"/>
        <v>13159.090909090908</v>
      </c>
      <c r="R349" s="143">
        <f t="shared" si="225"/>
        <v>0.29934369602763378</v>
      </c>
      <c r="S349" s="238">
        <v>1074476315</v>
      </c>
      <c r="T349" s="289" t="s">
        <v>7546</v>
      </c>
      <c r="U349" s="189">
        <f t="shared" si="226"/>
        <v>16220</v>
      </c>
      <c r="W349" s="229">
        <v>16220</v>
      </c>
      <c r="X349" s="135">
        <f t="shared" si="227"/>
        <v>9220</v>
      </c>
      <c r="Y349" s="230">
        <f t="shared" si="228"/>
        <v>14722.727272727272</v>
      </c>
      <c r="Z349" s="141">
        <f t="shared" si="229"/>
        <v>0.2050344827586208</v>
      </c>
      <c r="AA349" s="136">
        <f t="shared" si="230"/>
        <v>0.37375733251003396</v>
      </c>
      <c r="AB349" s="309"/>
      <c r="AC349" s="309"/>
      <c r="AD349" s="184">
        <f t="shared" si="232"/>
        <v>15901</v>
      </c>
      <c r="AE349" s="182">
        <f t="shared" si="233"/>
        <v>17473</v>
      </c>
      <c r="AF349" s="128">
        <f t="shared" si="209"/>
        <v>1572.57</v>
      </c>
      <c r="AG349" s="129">
        <f t="shared" si="210"/>
        <v>319.56999999999994</v>
      </c>
      <c r="AH349" s="130">
        <f t="shared" si="211"/>
        <v>1.8289360727980309E-2</v>
      </c>
      <c r="AI349" s="137">
        <f t="shared" si="212"/>
        <v>1253</v>
      </c>
      <c r="AJ349" s="138">
        <f t="shared" si="213"/>
        <v>7.1710639272019691E-2</v>
      </c>
      <c r="AK349" s="138">
        <f t="shared" si="214"/>
        <v>0.35546797178205364</v>
      </c>
      <c r="AL349" s="11" t="s">
        <v>13397</v>
      </c>
      <c r="AM349" s="11">
        <f t="shared" si="215"/>
        <v>14153.7</v>
      </c>
      <c r="AN349" s="412">
        <f t="shared" si="216"/>
        <v>12844.272727272726</v>
      </c>
      <c r="AO349" s="412">
        <f t="shared" si="217"/>
        <v>3624.2727272727261</v>
      </c>
      <c r="AP349" s="413">
        <f t="shared" si="218"/>
        <v>0.28217033414256082</v>
      </c>
      <c r="AQ349" s="192">
        <v>2055516118525</v>
      </c>
      <c r="AR349" s="192">
        <f>VLOOKUP(AQ:AQ,[1]BRIDGESTONE!$B:$O,2,0)</f>
        <v>4961914965167</v>
      </c>
      <c r="AS349" s="192" t="str">
        <f>VLOOKUP(AQ:AQ,[1]BRIDGESTONE!$B:$O,3,0)</f>
        <v>PSR89471</v>
      </c>
      <c r="AT349" s="231" t="str">
        <f>VLOOKUP(AQ:AQ,[1]BRIDGESTONE!$B:$O,4,0)</f>
        <v>POTENZA Adrenalin RE004（並行）</v>
      </c>
      <c r="AU349" s="231" t="str">
        <f>VLOOKUP(AQ:AQ,[1]BRIDGESTONE!$B:$O,5,0)</f>
        <v>205/55R16 91W</v>
      </c>
      <c r="AV349" s="232" t="str">
        <f>VLOOKUP(AQ:AQ,[1]BRIDGESTONE!$B:$O,6,0)</f>
        <v>205/55R16</v>
      </c>
      <c r="AW349" s="232" t="str">
        <f>VLOOKUP(AQ:AQ,[1]BRIDGESTONE!$B:$O,7,0)</f>
        <v/>
      </c>
      <c r="AX349" s="233">
        <f>VLOOKUP(AQ:AQ,[1]BRIDGESTONE!$B:$K,8,0)</f>
        <v>9220</v>
      </c>
      <c r="AY349" s="233">
        <f>VLOOKUP(AQ:AQ,[1]BRIDGESTONE!$B:$K,9,0)</f>
        <v>25</v>
      </c>
      <c r="AZ349" s="233">
        <f>VLOOKUP(AQ:AQ,[1]BRIDGESTONE!$B:$K,10,0)</f>
        <v>2</v>
      </c>
      <c r="BA349" s="233">
        <f>VLOOKUP(AQ:AQ,[1]BRIDGESTONE!$B:$O,11,0)</f>
        <v>12900</v>
      </c>
      <c r="BB349" s="233">
        <f>VLOOKUP(AQ:AQ,[1]BRIDGESTONE!$B:$O,12,0)</f>
        <v>11250</v>
      </c>
      <c r="BC349" s="233">
        <f t="shared" si="223"/>
        <v>524.99999999999818</v>
      </c>
      <c r="BD349" s="204" t="s">
        <v>3388</v>
      </c>
      <c r="BE349" s="195" t="s">
        <v>162</v>
      </c>
      <c r="BF349" s="133" t="str">
        <f>IFERROR(VLOOKUP(BE:BE,Q商品!B:E,4,0),"")</f>
        <v>2023年製 POTENZA Adrenalin RE004 205/55R16 91W サマータイヤ 最短当日発送</v>
      </c>
      <c r="BG349" s="133" t="str">
        <f>IFERROR(VLOOKUP(AQ:AQ,在庫!B:M,12,0),"")</f>
        <v>2023年製</v>
      </c>
      <c r="BH349" s="133">
        <f>IFERROR(VLOOKUP(AQ:AQ,在庫!B:L,10,0),"")</f>
        <v>1</v>
      </c>
      <c r="BI349" s="234">
        <f>VLOOKUP(AQ:AQ,[1]BRIDGESTONE!$B:$AH,32,0)</f>
        <v>604472973</v>
      </c>
      <c r="BJ349" s="234">
        <f>VLOOKUP(AQ:AQ,[1]BRIDGESTONE!$B:$AH,33,0)</f>
        <v>604473019</v>
      </c>
      <c r="BK349" s="191"/>
      <c r="BL349" s="191"/>
      <c r="BM349" s="191"/>
      <c r="BN349" s="191"/>
      <c r="BO349" s="191"/>
      <c r="BP349" s="191"/>
      <c r="BQ349" s="191"/>
      <c r="BR349" s="191"/>
      <c r="BS349" s="191"/>
      <c r="BT349" s="191"/>
      <c r="BU349" s="191"/>
      <c r="BV349" s="191"/>
      <c r="BW349" s="191"/>
      <c r="BX349" s="191"/>
    </row>
    <row r="350" spans="1:76" s="11" customFormat="1" ht="19.5" customHeight="1">
      <c r="A350" s="237">
        <f t="shared" si="197"/>
        <v>1</v>
      </c>
      <c r="B350" s="249">
        <f t="shared" si="222"/>
        <v>2154517118524</v>
      </c>
      <c r="C350" s="225">
        <f t="shared" si="198"/>
        <v>42</v>
      </c>
      <c r="D350" s="11" t="s">
        <v>5937</v>
      </c>
      <c r="E350" s="358" t="s">
        <v>1564</v>
      </c>
      <c r="F350" s="293" t="s">
        <v>6265</v>
      </c>
      <c r="G350" s="132" t="str">
        <f t="shared" si="231"/>
        <v>17</v>
      </c>
      <c r="H350" s="225">
        <v>0</v>
      </c>
      <c r="I350" s="225">
        <f t="shared" si="200"/>
        <v>0</v>
      </c>
      <c r="J350" s="131"/>
      <c r="K350" s="132" t="s">
        <v>1754</v>
      </c>
      <c r="L350" s="132">
        <v>4</v>
      </c>
      <c r="M350" s="134" t="s">
        <v>1776</v>
      </c>
      <c r="N350" s="226" t="s">
        <v>2013</v>
      </c>
      <c r="O350" s="226">
        <v>0</v>
      </c>
      <c r="P350" s="227">
        <v>16800</v>
      </c>
      <c r="Q350" s="228">
        <f t="shared" si="224"/>
        <v>15234.545454545454</v>
      </c>
      <c r="R350" s="143">
        <f t="shared" si="225"/>
        <v>0.30815133070772166</v>
      </c>
      <c r="S350" s="238">
        <v>1074476193</v>
      </c>
      <c r="T350" s="289" t="s">
        <v>7732</v>
      </c>
      <c r="U350" s="189">
        <f t="shared" si="226"/>
        <v>16800</v>
      </c>
      <c r="W350" s="229">
        <v>16800</v>
      </c>
      <c r="X350" s="135">
        <f t="shared" si="227"/>
        <v>10540</v>
      </c>
      <c r="Y350" s="230">
        <f t="shared" si="228"/>
        <v>15234.545454545454</v>
      </c>
      <c r="Z350" s="141">
        <f t="shared" si="229"/>
        <v>7.7261904761904754E-2</v>
      </c>
      <c r="AA350" s="136">
        <f t="shared" si="230"/>
        <v>0.30815133070772166</v>
      </c>
      <c r="AB350" s="309"/>
      <c r="AC350" s="309"/>
      <c r="AD350" s="184">
        <f t="shared" si="232"/>
        <v>16470</v>
      </c>
      <c r="AE350" s="182">
        <f t="shared" si="233"/>
        <v>18098</v>
      </c>
      <c r="AF350" s="128">
        <f t="shared" si="209"/>
        <v>1628.82</v>
      </c>
      <c r="AG350" s="129">
        <f t="shared" si="210"/>
        <v>330.81999999999994</v>
      </c>
      <c r="AH350" s="130">
        <f t="shared" si="211"/>
        <v>1.8279367885954245E-2</v>
      </c>
      <c r="AI350" s="137">
        <f t="shared" si="212"/>
        <v>1298</v>
      </c>
      <c r="AJ350" s="138">
        <f t="shared" si="213"/>
        <v>7.1720632114045751E-2</v>
      </c>
      <c r="AK350" s="138">
        <f t="shared" si="214"/>
        <v>0.28987196282176741</v>
      </c>
      <c r="AL350" s="11" t="s">
        <v>13397</v>
      </c>
      <c r="AM350" s="11">
        <f t="shared" si="215"/>
        <v>14660.2</v>
      </c>
      <c r="AN350" s="412">
        <f t="shared" si="216"/>
        <v>13289.272727272726</v>
      </c>
      <c r="AO350" s="412">
        <f t="shared" si="217"/>
        <v>2749.2727272727261</v>
      </c>
      <c r="AP350" s="413">
        <f t="shared" si="218"/>
        <v>0.20687909592152243</v>
      </c>
      <c r="AQ350" s="192">
        <v>2154517118524</v>
      </c>
      <c r="AR350" s="192">
        <f>VLOOKUP(AQ:AQ,[1]BRIDGESTONE!$B:$O,2,0)</f>
        <v>4961914965235</v>
      </c>
      <c r="AS350" s="192" t="str">
        <f>VLOOKUP(AQ:AQ,[1]BRIDGESTONE!$B:$O,3,0)</f>
        <v>PSR89478</v>
      </c>
      <c r="AT350" s="231" t="str">
        <f>VLOOKUP(AQ:AQ,[1]BRIDGESTONE!$B:$O,4,0)</f>
        <v>POTENZA Adrenalin RE004（並行）</v>
      </c>
      <c r="AU350" s="231" t="str">
        <f>VLOOKUP(AQ:AQ,[1]BRIDGESTONE!$B:$O,5,0)</f>
        <v>215/45R17 91W XL</v>
      </c>
      <c r="AV350" s="232" t="str">
        <f>VLOOKUP(AQ:AQ,[1]BRIDGESTONE!$B:$O,6,0)</f>
        <v>215/45R17</v>
      </c>
      <c r="AW350" s="232">
        <f>VLOOKUP(AQ:AQ,[1]BRIDGESTONE!$B:$O,7,0)</f>
        <v>22</v>
      </c>
      <c r="AX350" s="233">
        <f>VLOOKUP(AQ:AQ,[1]BRIDGESTONE!$B:$K,8,0)</f>
        <v>10540</v>
      </c>
      <c r="AY350" s="233">
        <f>VLOOKUP(AQ:AQ,[1]BRIDGESTONE!$B:$K,9,0)</f>
        <v>42</v>
      </c>
      <c r="AZ350" s="233">
        <f>VLOOKUP(AQ:AQ,[1]BRIDGESTONE!$B:$K,10,0)</f>
        <v>0</v>
      </c>
      <c r="BA350" s="233">
        <f>VLOOKUP(AQ:AQ,[1]BRIDGESTONE!$B:$O,11,0)</f>
        <v>14980</v>
      </c>
      <c r="BB350" s="233">
        <f>VLOOKUP(AQ:AQ,[1]BRIDGESTONE!$B:$O,12,0)</f>
        <v>13140.90909090909</v>
      </c>
      <c r="BC350" s="233">
        <f t="shared" si="223"/>
        <v>525</v>
      </c>
      <c r="BD350" s="204" t="s">
        <v>3388</v>
      </c>
      <c r="BE350" s="195" t="s">
        <v>163</v>
      </c>
      <c r="BF350" s="133" t="str">
        <f>IFERROR(VLOOKUP(BE:BE,Q商品!B:E,4,0),"")</f>
        <v>2023年製 POTENZA Adrenalin RE004 215/45R17 91W XL サマータイヤ 最短当日発送</v>
      </c>
      <c r="BG350" s="133" t="str">
        <f>IFERROR(VLOOKUP(AQ:AQ,在庫!B:M,12,0),"")</f>
        <v/>
      </c>
      <c r="BH350" s="133" t="str">
        <f>IFERROR(VLOOKUP(AQ:AQ,在庫!B:L,10,0),"")</f>
        <v/>
      </c>
      <c r="BI350" s="234">
        <f>VLOOKUP(AQ:AQ,[1]BRIDGESTONE!$B:$AH,32,0)</f>
        <v>604472976</v>
      </c>
      <c r="BJ350" s="234">
        <f>VLOOKUP(AQ:AQ,[1]BRIDGESTONE!$B:$AH,33,0)</f>
        <v>604473022</v>
      </c>
      <c r="BK350" s="191"/>
      <c r="BL350" s="191"/>
      <c r="BM350" s="191"/>
      <c r="BN350" s="191"/>
      <c r="BO350" s="191"/>
      <c r="BP350" s="191"/>
      <c r="BQ350" s="191"/>
      <c r="BR350" s="191"/>
      <c r="BS350" s="191"/>
      <c r="BT350" s="191"/>
      <c r="BU350" s="191"/>
      <c r="BV350" s="191"/>
      <c r="BW350" s="191"/>
      <c r="BX350" s="191"/>
    </row>
    <row r="351" spans="1:76" s="11" customFormat="1" ht="19.5" customHeight="1">
      <c r="A351" s="237">
        <f t="shared" si="197"/>
        <v>1</v>
      </c>
      <c r="B351" s="249">
        <f t="shared" si="222"/>
        <v>2155517118521</v>
      </c>
      <c r="C351" s="225">
        <f t="shared" si="198"/>
        <v>42</v>
      </c>
      <c r="D351" s="11" t="s">
        <v>4699</v>
      </c>
      <c r="E351" s="11" t="s">
        <v>1565</v>
      </c>
      <c r="F351" s="293" t="s">
        <v>6266</v>
      </c>
      <c r="G351" s="132" t="str">
        <f t="shared" si="231"/>
        <v>17</v>
      </c>
      <c r="H351" s="233">
        <v>11</v>
      </c>
      <c r="I351" s="225">
        <f t="shared" si="200"/>
        <v>11</v>
      </c>
      <c r="J351" s="131">
        <v>712</v>
      </c>
      <c r="K351" s="132" t="s">
        <v>1754</v>
      </c>
      <c r="L351" s="132">
        <v>5</v>
      </c>
      <c r="M351" s="134" t="s">
        <v>3422</v>
      </c>
      <c r="N351" s="226" t="s">
        <v>11992</v>
      </c>
      <c r="O351" s="226" t="s">
        <v>3425</v>
      </c>
      <c r="P351" s="227">
        <v>18852</v>
      </c>
      <c r="Q351" s="228">
        <f t="shared" si="224"/>
        <v>17100</v>
      </c>
      <c r="R351" s="143">
        <f t="shared" si="225"/>
        <v>0.37046783625730995</v>
      </c>
      <c r="S351" s="238">
        <v>1074476191</v>
      </c>
      <c r="T351" s="289" t="s">
        <v>7547</v>
      </c>
      <c r="U351" s="189">
        <f t="shared" si="226"/>
        <v>17952</v>
      </c>
      <c r="V351" s="11">
        <v>900</v>
      </c>
      <c r="W351" s="229">
        <v>18852</v>
      </c>
      <c r="X351" s="135">
        <f t="shared" si="227"/>
        <v>10765</v>
      </c>
      <c r="Y351" s="230">
        <f t="shared" si="228"/>
        <v>17100</v>
      </c>
      <c r="Z351" s="141">
        <f t="shared" si="229"/>
        <v>7.7317290552584739E-2</v>
      </c>
      <c r="AA351" s="136">
        <f t="shared" si="230"/>
        <v>0.37046783625730995</v>
      </c>
      <c r="AB351" s="452"/>
      <c r="AC351" s="452"/>
      <c r="AD351" s="184">
        <f t="shared" si="232"/>
        <v>17600</v>
      </c>
      <c r="AE351" s="182">
        <f t="shared" si="233"/>
        <v>19340</v>
      </c>
      <c r="AF351" s="128">
        <f t="shared" si="209"/>
        <v>1740.6</v>
      </c>
      <c r="AG351" s="129">
        <f t="shared" si="210"/>
        <v>352.59999999999991</v>
      </c>
      <c r="AH351" s="130">
        <f t="shared" si="211"/>
        <v>1.823164426059979E-2</v>
      </c>
      <c r="AI351" s="137">
        <f t="shared" si="212"/>
        <v>1388</v>
      </c>
      <c r="AJ351" s="138">
        <f t="shared" si="213"/>
        <v>7.1768355739400214E-2</v>
      </c>
      <c r="AK351" s="138">
        <f t="shared" si="214"/>
        <v>0.35223619199671014</v>
      </c>
      <c r="AL351" s="11" t="s">
        <v>13397</v>
      </c>
      <c r="AM351" s="11">
        <f t="shared" si="215"/>
        <v>15666</v>
      </c>
      <c r="AN351" s="412">
        <f t="shared" si="216"/>
        <v>14203.636363636362</v>
      </c>
      <c r="AO351" s="412">
        <f t="shared" si="217"/>
        <v>3438.6363636363621</v>
      </c>
      <c r="AP351" s="413">
        <f t="shared" si="218"/>
        <v>0.24209549411162307</v>
      </c>
      <c r="AQ351" s="192">
        <v>2155517118521</v>
      </c>
      <c r="AR351" s="192">
        <f>VLOOKUP(AQ:AQ,[1]BRIDGESTONE!$B:$O,2,0)</f>
        <v>4961914965181</v>
      </c>
      <c r="AS351" s="192" t="str">
        <f>VLOOKUP(AQ:AQ,[1]BRIDGESTONE!$B:$O,3,0)</f>
        <v>PSR89473</v>
      </c>
      <c r="AT351" s="231" t="str">
        <f>VLOOKUP(AQ:AQ,[1]BRIDGESTONE!$B:$O,4,0)</f>
        <v>POTENZA Adrenalin RE004（並行）</v>
      </c>
      <c r="AU351" s="231" t="str">
        <f>VLOOKUP(AQ:AQ,[1]BRIDGESTONE!$B:$O,5,0)</f>
        <v>215/55R17 94W</v>
      </c>
      <c r="AV351" s="232" t="str">
        <f>VLOOKUP(AQ:AQ,[1]BRIDGESTONE!$B:$O,6,0)</f>
        <v>215/55R17</v>
      </c>
      <c r="AW351" s="232">
        <f>VLOOKUP(AQ:AQ,[1]BRIDGESTONE!$B:$O,7,0)</f>
        <v>22</v>
      </c>
      <c r="AX351" s="233">
        <f>VLOOKUP(AQ:AQ,[1]BRIDGESTONE!$B:$K,8,0)</f>
        <v>10765</v>
      </c>
      <c r="AY351" s="233">
        <f>VLOOKUP(AQ:AQ,[1]BRIDGESTONE!$B:$K,9,0)</f>
        <v>42</v>
      </c>
      <c r="AZ351" s="233">
        <f>VLOOKUP(AQ:AQ,[1]BRIDGESTONE!$B:$K,10,0)</f>
        <v>11</v>
      </c>
      <c r="BA351" s="233">
        <f>VLOOKUP(AQ:AQ,[1]BRIDGESTONE!$B:$O,11,0)</f>
        <v>15980</v>
      </c>
      <c r="BB351" s="233">
        <f>VLOOKUP(AQ:AQ,[1]BRIDGESTONE!$B:$O,12,0)</f>
        <v>13572.727272727272</v>
      </c>
      <c r="BC351" s="233">
        <f t="shared" si="223"/>
        <v>1050</v>
      </c>
      <c r="BD351" s="204" t="s">
        <v>3388</v>
      </c>
      <c r="BE351" s="195" t="s">
        <v>164</v>
      </c>
      <c r="BF351" s="133" t="str">
        <f>IFERROR(VLOOKUP(BE:BE,Q商品!B:E,4,0),"")</f>
        <v>2023年製 Adrenalin RE004 215/55R17 94W サマータイヤ 最短当日発送</v>
      </c>
      <c r="BG351" s="133" t="str">
        <f>IFERROR(VLOOKUP(AQ:AQ,在庫!B:M,12,0),"")</f>
        <v>2023年製</v>
      </c>
      <c r="BH351" s="133">
        <f>IFERROR(VLOOKUP(AQ:AQ,在庫!B:L,10,0),"")</f>
        <v>1</v>
      </c>
      <c r="BI351" s="234">
        <f>VLOOKUP(AQ:AQ,[1]BRIDGESTONE!$B:$AH,32,0)</f>
        <v>604472975</v>
      </c>
      <c r="BJ351" s="234">
        <f>VLOOKUP(AQ:AQ,[1]BRIDGESTONE!$B:$AH,33,0)</f>
        <v>604473021</v>
      </c>
      <c r="BK351" s="191"/>
      <c r="BL351" s="191"/>
      <c r="BM351" s="191"/>
      <c r="BN351" s="191"/>
      <c r="BO351" s="191"/>
      <c r="BP351" s="191"/>
      <c r="BQ351" s="191"/>
      <c r="BR351" s="191"/>
      <c r="BS351" s="191"/>
      <c r="BT351" s="191"/>
      <c r="BU351" s="191"/>
      <c r="BV351" s="191"/>
      <c r="BW351" s="191"/>
      <c r="BX351" s="191"/>
    </row>
    <row r="352" spans="1:76" s="11" customFormat="1" ht="19.5" customHeight="1">
      <c r="A352" s="237">
        <f t="shared" si="197"/>
        <v>1</v>
      </c>
      <c r="B352" s="249">
        <f t="shared" si="222"/>
        <v>2254018118525</v>
      </c>
      <c r="C352" s="225">
        <f t="shared" si="198"/>
        <v>0</v>
      </c>
      <c r="D352" s="11" t="s">
        <v>5937</v>
      </c>
      <c r="E352" s="358" t="s">
        <v>1566</v>
      </c>
      <c r="F352" s="303" t="s">
        <v>7136</v>
      </c>
      <c r="G352" s="132" t="str">
        <f t="shared" si="231"/>
        <v>18</v>
      </c>
      <c r="H352" s="225">
        <v>0</v>
      </c>
      <c r="I352" s="225">
        <f t="shared" si="200"/>
        <v>0</v>
      </c>
      <c r="J352" s="131"/>
      <c r="K352" s="132" t="s">
        <v>1754</v>
      </c>
      <c r="L352" s="132">
        <v>6</v>
      </c>
      <c r="M352" s="134" t="s">
        <v>5996</v>
      </c>
      <c r="N352" s="226" t="s">
        <v>2007</v>
      </c>
      <c r="O352" s="226">
        <v>0</v>
      </c>
      <c r="P352" s="227">
        <v>17650</v>
      </c>
      <c r="Q352" s="228">
        <f t="shared" si="224"/>
        <v>16045.454545454544</v>
      </c>
      <c r="R352" s="143">
        <f t="shared" si="225"/>
        <v>0.20475920679886678</v>
      </c>
      <c r="S352" s="238">
        <v>1074476192</v>
      </c>
      <c r="T352" s="286" t="s">
        <v>6768</v>
      </c>
      <c r="U352" s="189">
        <f t="shared" si="226"/>
        <v>17650</v>
      </c>
      <c r="W352" s="229">
        <v>17650</v>
      </c>
      <c r="X352" s="135">
        <f t="shared" si="227"/>
        <v>12760</v>
      </c>
      <c r="Y352" s="230">
        <f t="shared" si="228"/>
        <v>16045.454545454544</v>
      </c>
      <c r="Z352" s="141">
        <f t="shared" si="229"/>
        <v>7.7280453257790427E-2</v>
      </c>
      <c r="AA352" s="136">
        <f t="shared" si="230"/>
        <v>0.20475920679886678</v>
      </c>
      <c r="AB352" s="309"/>
      <c r="AC352" s="309"/>
      <c r="AD352" s="184">
        <f t="shared" si="232"/>
        <v>17303</v>
      </c>
      <c r="AE352" s="182">
        <f t="shared" si="233"/>
        <v>19014</v>
      </c>
      <c r="AF352" s="128">
        <f t="shared" si="209"/>
        <v>1711.26</v>
      </c>
      <c r="AG352" s="129">
        <f t="shared" si="210"/>
        <v>347.26</v>
      </c>
      <c r="AH352" s="130">
        <f t="shared" si="211"/>
        <v>1.8263384874303144E-2</v>
      </c>
      <c r="AI352" s="137">
        <f t="shared" si="212"/>
        <v>1364</v>
      </c>
      <c r="AJ352" s="138">
        <f t="shared" si="213"/>
        <v>7.1736615125696859E-2</v>
      </c>
      <c r="AK352" s="138">
        <f t="shared" si="214"/>
        <v>0.18649582192456363</v>
      </c>
      <c r="AL352" s="11" t="s">
        <v>13397</v>
      </c>
      <c r="AM352" s="11">
        <f t="shared" si="215"/>
        <v>15401.6</v>
      </c>
      <c r="AN352" s="412">
        <f t="shared" si="216"/>
        <v>14001.454545454544</v>
      </c>
      <c r="AO352" s="412">
        <f t="shared" si="217"/>
        <v>1241.4545454545441</v>
      </c>
      <c r="AP352" s="413">
        <f t="shared" si="218"/>
        <v>8.8666112611676617E-2</v>
      </c>
      <c r="AQ352" s="192">
        <v>2254018118525</v>
      </c>
      <c r="AR352" s="192">
        <f>VLOOKUP(AQ:AQ,[1]BRIDGESTONE!$B:$O,2,0)</f>
        <v>4961914965297</v>
      </c>
      <c r="AS352" s="192" t="str">
        <f>VLOOKUP(AQ:AQ,[1]BRIDGESTONE!$B:$O,3,0)</f>
        <v>PSR89485</v>
      </c>
      <c r="AT352" s="231" t="str">
        <f>VLOOKUP(AQ:AQ,[1]BRIDGESTONE!$B:$O,4,0)</f>
        <v>POTENZA Adrenalin RE004（並行）</v>
      </c>
      <c r="AU352" s="231" t="str">
        <f>VLOOKUP(AQ:AQ,[1]BRIDGESTONE!$B:$O,5,0)</f>
        <v>225/40R18 92W XL</v>
      </c>
      <c r="AV352" s="232" t="str">
        <f>VLOOKUP(AQ:AQ,[1]BRIDGESTONE!$B:$O,6,0)</f>
        <v>225/40R18</v>
      </c>
      <c r="AW352" s="232" t="str">
        <f>VLOOKUP(AQ:AQ,[1]BRIDGESTONE!$B:$O,7,0)</f>
        <v/>
      </c>
      <c r="AX352" s="233">
        <f>VLOOKUP(AQ:AQ,[1]BRIDGESTONE!$B:$K,8,0)</f>
        <v>12760</v>
      </c>
      <c r="AY352" s="233">
        <f>VLOOKUP(AQ:AQ,[1]BRIDGESTONE!$B:$K,9,0)</f>
        <v>0</v>
      </c>
      <c r="AZ352" s="233">
        <f>VLOOKUP(AQ:AQ,[1]BRIDGESTONE!$B:$K,10,0)</f>
        <v>0</v>
      </c>
      <c r="BA352" s="233">
        <f>VLOOKUP(AQ:AQ,[1]BRIDGESTONE!$B:$O,11,0)</f>
        <v>20980</v>
      </c>
      <c r="BB352" s="233">
        <f>VLOOKUP(AQ:AQ,[1]BRIDGESTONE!$B:$O,12,0)</f>
        <v>18595.454545454544</v>
      </c>
      <c r="BC352" s="233">
        <f t="shared" si="223"/>
        <v>525</v>
      </c>
      <c r="BD352" s="204" t="s">
        <v>3388</v>
      </c>
      <c r="BE352" s="195" t="s">
        <v>165</v>
      </c>
      <c r="BF352" s="133" t="str">
        <f>IFERROR(VLOOKUP(BE:BE,Q商品!B:E,4,0),"")</f>
        <v>2022年製 POTENZA Adrenalin RE004 225/40R18 92W XL サマータイヤ 最短当日発送</v>
      </c>
      <c r="BG352" s="133" t="str">
        <f>IFERROR(VLOOKUP(AQ:AQ,在庫!B:M,12,0),"")</f>
        <v/>
      </c>
      <c r="BH352" s="133" t="str">
        <f>IFERROR(VLOOKUP(AQ:AQ,在庫!B:L,10,0),"")</f>
        <v/>
      </c>
      <c r="BI352" s="234">
        <f>VLOOKUP(AQ:AQ,[1]BRIDGESTONE!$B:$AH,32,0)</f>
        <v>604472982</v>
      </c>
      <c r="BJ352" s="234">
        <f>VLOOKUP(AQ:AQ,[1]BRIDGESTONE!$B:$AH,33,0)</f>
        <v>604473028</v>
      </c>
      <c r="BK352" s="191"/>
      <c r="BL352" s="191"/>
      <c r="BM352" s="191"/>
      <c r="BN352" s="191"/>
      <c r="BO352" s="191"/>
      <c r="BP352" s="191"/>
      <c r="BQ352" s="191"/>
      <c r="BR352" s="191"/>
      <c r="BS352" s="191"/>
      <c r="BT352" s="191"/>
      <c r="BU352" s="191"/>
      <c r="BV352" s="191"/>
      <c r="BW352" s="191"/>
      <c r="BX352" s="191"/>
    </row>
    <row r="353" spans="1:76" s="11" customFormat="1" ht="19.5" customHeight="1">
      <c r="A353" s="237">
        <f t="shared" si="197"/>
        <v>1</v>
      </c>
      <c r="B353" s="249">
        <f t="shared" si="222"/>
        <v>2254517118521</v>
      </c>
      <c r="C353" s="225">
        <f t="shared" si="198"/>
        <v>16</v>
      </c>
      <c r="D353" s="11" t="s">
        <v>4699</v>
      </c>
      <c r="E353" s="11" t="s">
        <v>1571</v>
      </c>
      <c r="F353" s="304" t="s">
        <v>7531</v>
      </c>
      <c r="G353" s="132" t="str">
        <f t="shared" si="231"/>
        <v>17</v>
      </c>
      <c r="H353" s="233">
        <v>5</v>
      </c>
      <c r="I353" s="225">
        <f t="shared" si="200"/>
        <v>5</v>
      </c>
      <c r="J353" s="131"/>
      <c r="K353" s="132" t="s">
        <v>1754</v>
      </c>
      <c r="L353" s="132">
        <v>7</v>
      </c>
      <c r="M353" s="134" t="s">
        <v>3422</v>
      </c>
      <c r="N353" s="226" t="s">
        <v>7733</v>
      </c>
      <c r="O353" s="226" t="s">
        <v>1777</v>
      </c>
      <c r="P353" s="227">
        <v>13750</v>
      </c>
      <c r="Q353" s="228">
        <f t="shared" si="224"/>
        <v>12485.454545454544</v>
      </c>
      <c r="R353" s="143">
        <f t="shared" si="225"/>
        <v>9.7750109217999037E-2</v>
      </c>
      <c r="S353" s="238">
        <v>1074476389</v>
      </c>
      <c r="T353" s="289" t="s">
        <v>7548</v>
      </c>
      <c r="U353" s="189">
        <f t="shared" si="226"/>
        <v>13750</v>
      </c>
      <c r="W353" s="229">
        <v>13750</v>
      </c>
      <c r="X353" s="135">
        <f t="shared" si="227"/>
        <v>11265</v>
      </c>
      <c r="Y353" s="230">
        <f t="shared" si="228"/>
        <v>12485.454545454544</v>
      </c>
      <c r="Z353" s="141">
        <f t="shared" si="229"/>
        <v>7.7309090909090994E-2</v>
      </c>
      <c r="AA353" s="136">
        <f t="shared" si="230"/>
        <v>9.7750109217999037E-2</v>
      </c>
      <c r="AB353" s="309"/>
      <c r="AC353" s="309"/>
      <c r="AD353" s="184">
        <f t="shared" si="232"/>
        <v>13480</v>
      </c>
      <c r="AE353" s="182">
        <f t="shared" si="233"/>
        <v>14813</v>
      </c>
      <c r="AF353" s="128">
        <f t="shared" si="209"/>
        <v>1333.1699999999998</v>
      </c>
      <c r="AG353" s="129">
        <f t="shared" si="210"/>
        <v>270.16999999999985</v>
      </c>
      <c r="AH353" s="130">
        <f t="shared" si="211"/>
        <v>1.8238709241882121E-2</v>
      </c>
      <c r="AI353" s="137">
        <f t="shared" si="212"/>
        <v>1063</v>
      </c>
      <c r="AJ353" s="138">
        <f t="shared" si="213"/>
        <v>7.1761290758117866E-2</v>
      </c>
      <c r="AK353" s="138">
        <f t="shared" si="214"/>
        <v>7.951139997611692E-2</v>
      </c>
      <c r="AM353" s="11">
        <f t="shared" si="215"/>
        <v>11998.7</v>
      </c>
      <c r="AN353" s="412">
        <f t="shared" si="216"/>
        <v>10893.363636363636</v>
      </c>
      <c r="AO353" s="412">
        <f t="shared" si="217"/>
        <v>-371.63636363636397</v>
      </c>
      <c r="AP353" s="413">
        <f t="shared" si="218"/>
        <v>-3.4115850350922614E-2</v>
      </c>
      <c r="AQ353" s="192">
        <v>2254517118521</v>
      </c>
      <c r="AR353" s="192">
        <f>VLOOKUP(AQ:AQ,[1]BRIDGESTONE!$B:$O,2,0)</f>
        <v>4961914965242</v>
      </c>
      <c r="AS353" s="192" t="str">
        <f>VLOOKUP(AQ:AQ,[1]BRIDGESTONE!$B:$O,3,0)</f>
        <v>PSR89479</v>
      </c>
      <c r="AT353" s="231" t="str">
        <f>VLOOKUP(AQ:AQ,[1]BRIDGESTONE!$B:$O,4,0)</f>
        <v>POTENZA Adrenalin RE004（並行）</v>
      </c>
      <c r="AU353" s="231" t="str">
        <f>VLOOKUP(AQ:AQ,[1]BRIDGESTONE!$B:$O,5,0)</f>
        <v>225/45R17 94W XL</v>
      </c>
      <c r="AV353" s="232" t="str">
        <f>VLOOKUP(AQ:AQ,[1]BRIDGESTONE!$B:$O,6,0)</f>
        <v>225/45R17</v>
      </c>
      <c r="AW353" s="232">
        <f>VLOOKUP(AQ:AQ,[1]BRIDGESTONE!$B:$O,7,0)</f>
        <v>22</v>
      </c>
      <c r="AX353" s="233">
        <f>VLOOKUP(AQ:AQ,[1]BRIDGESTONE!$B:$K,8,0)</f>
        <v>11265</v>
      </c>
      <c r="AY353" s="233">
        <f>VLOOKUP(AQ:AQ,[1]BRIDGESTONE!$B:$K,9,0)</f>
        <v>16</v>
      </c>
      <c r="AZ353" s="233">
        <f>VLOOKUP(AQ:AQ,[1]BRIDGESTONE!$B:$K,10,0)</f>
        <v>5</v>
      </c>
      <c r="BA353" s="233">
        <f>VLOOKUP(AQ:AQ,[1]BRIDGESTONE!$B:$O,11,0)</f>
        <v>15400</v>
      </c>
      <c r="BB353" s="233">
        <f>VLOOKUP(AQ:AQ,[1]BRIDGESTONE!$B:$O,12,0)</f>
        <v>13522.727272727272</v>
      </c>
      <c r="BC353" s="233">
        <f t="shared" si="223"/>
        <v>525</v>
      </c>
      <c r="BD353" s="204" t="s">
        <v>3388</v>
      </c>
      <c r="BE353" s="192" t="s">
        <v>166</v>
      </c>
      <c r="BF353" s="133" t="str">
        <f>IFERROR(VLOOKUP(BE:BE,Q商品!B:E,4,0),"")</f>
        <v>2023年製 Adrenalin RE004 225/45R17 94W XL サマータイヤ 最短当日発送</v>
      </c>
      <c r="BG353" s="133" t="str">
        <f>IFERROR(VLOOKUP(AQ:AQ,在庫!B:M,12,0),"")</f>
        <v>2023年製</v>
      </c>
      <c r="BH353" s="133">
        <f>IFERROR(VLOOKUP(AQ:AQ,在庫!B:L,10,0),"")</f>
        <v>1</v>
      </c>
      <c r="BI353" s="234">
        <f>VLOOKUP(AQ:AQ,[1]BRIDGESTONE!$B:$AH,32,0)</f>
        <v>604472977</v>
      </c>
      <c r="BJ353" s="234">
        <f>VLOOKUP(AQ:AQ,[1]BRIDGESTONE!$B:$AH,33,0)</f>
        <v>604473023</v>
      </c>
      <c r="BK353" s="191"/>
      <c r="BL353" s="191"/>
      <c r="BM353" s="191"/>
      <c r="BN353" s="191"/>
      <c r="BO353" s="191"/>
      <c r="BP353" s="191"/>
      <c r="BQ353" s="191"/>
      <c r="BR353" s="191"/>
      <c r="BS353" s="191"/>
      <c r="BT353" s="191"/>
      <c r="BU353" s="191"/>
      <c r="BV353" s="191"/>
      <c r="BW353" s="191"/>
      <c r="BX353" s="191"/>
    </row>
    <row r="354" spans="1:76" s="11" customFormat="1" ht="19.5" customHeight="1">
      <c r="A354" s="237">
        <f t="shared" si="197"/>
        <v>1</v>
      </c>
      <c r="B354" s="249">
        <f t="shared" si="222"/>
        <v>2254518118520</v>
      </c>
      <c r="C354" s="225">
        <f t="shared" si="198"/>
        <v>220</v>
      </c>
      <c r="D354" s="11" t="s">
        <v>4699</v>
      </c>
      <c r="E354" s="11" t="s">
        <v>1567</v>
      </c>
      <c r="F354" s="293" t="s">
        <v>6267</v>
      </c>
      <c r="G354" s="132" t="str">
        <f t="shared" si="231"/>
        <v>18</v>
      </c>
      <c r="H354" s="233">
        <v>40</v>
      </c>
      <c r="I354" s="225">
        <f t="shared" si="200"/>
        <v>40</v>
      </c>
      <c r="J354" s="131">
        <v>373</v>
      </c>
      <c r="K354" s="132" t="s">
        <v>1754</v>
      </c>
      <c r="L354" s="132">
        <v>8</v>
      </c>
      <c r="M354" s="134" t="s">
        <v>5996</v>
      </c>
      <c r="N354" s="226" t="s">
        <v>2920</v>
      </c>
      <c r="O354" s="226" t="s">
        <v>1777</v>
      </c>
      <c r="P354" s="227">
        <v>18500</v>
      </c>
      <c r="Q354" s="228">
        <f t="shared" si="224"/>
        <v>16618.181818181816</v>
      </c>
      <c r="R354" s="143">
        <f t="shared" si="225"/>
        <v>0.23824398249452944</v>
      </c>
      <c r="S354" s="238">
        <v>1074476190</v>
      </c>
      <c r="T354" s="285" t="s">
        <v>7549</v>
      </c>
      <c r="U354" s="189">
        <f t="shared" si="226"/>
        <v>18500</v>
      </c>
      <c r="W354" s="229">
        <v>18500</v>
      </c>
      <c r="X354" s="135">
        <f t="shared" si="227"/>
        <v>12659</v>
      </c>
      <c r="Y354" s="230">
        <f t="shared" si="228"/>
        <v>16618.181818181816</v>
      </c>
      <c r="Z354" s="141">
        <f t="shared" si="229"/>
        <v>7.7297297297297396E-2</v>
      </c>
      <c r="AA354" s="136">
        <f t="shared" si="230"/>
        <v>0.23824398249452944</v>
      </c>
      <c r="AB354" s="309"/>
      <c r="AC354" s="309"/>
      <c r="AD354" s="184">
        <f t="shared" si="232"/>
        <v>18137</v>
      </c>
      <c r="AE354" s="182">
        <f t="shared" si="233"/>
        <v>19930</v>
      </c>
      <c r="AF354" s="128">
        <f t="shared" si="209"/>
        <v>1793.7</v>
      </c>
      <c r="AG354" s="129">
        <f t="shared" si="210"/>
        <v>363.70000000000005</v>
      </c>
      <c r="AH354" s="130">
        <f t="shared" si="211"/>
        <v>1.8248871048670349E-2</v>
      </c>
      <c r="AI354" s="137">
        <f t="shared" si="212"/>
        <v>1430</v>
      </c>
      <c r="AJ354" s="138">
        <f t="shared" si="213"/>
        <v>7.1751128951329651E-2</v>
      </c>
      <c r="AK354" s="138">
        <f t="shared" si="214"/>
        <v>0.21999511144585909</v>
      </c>
      <c r="AL354" s="11" t="s">
        <v>13397</v>
      </c>
      <c r="AM354" s="11">
        <f t="shared" si="215"/>
        <v>16144</v>
      </c>
      <c r="AN354" s="412">
        <f t="shared" si="216"/>
        <v>14476.363636363636</v>
      </c>
      <c r="AO354" s="412">
        <f t="shared" si="217"/>
        <v>1817.363636363636</v>
      </c>
      <c r="AP354" s="413">
        <f t="shared" si="218"/>
        <v>0.12554006531022355</v>
      </c>
      <c r="AQ354" s="192">
        <v>2254518118520</v>
      </c>
      <c r="AR354" s="192">
        <f>VLOOKUP(AQ:AQ,[1]BRIDGESTONE!$B:$O,2,0)</f>
        <v>4961914965372</v>
      </c>
      <c r="AS354" s="192" t="str">
        <f>VLOOKUP(AQ:AQ,[1]BRIDGESTONE!$B:$O,3,0)</f>
        <v>PSR89493</v>
      </c>
      <c r="AT354" s="231" t="str">
        <f>VLOOKUP(AQ:AQ,[1]BRIDGESTONE!$B:$O,4,0)</f>
        <v>POTENZA Adrenalin RE004（並行）</v>
      </c>
      <c r="AU354" s="231" t="str">
        <f>VLOOKUP(AQ:AQ,[1]BRIDGESTONE!$B:$O,5,0)</f>
        <v>225/45R18 95W XL</v>
      </c>
      <c r="AV354" s="232" t="str">
        <f>VLOOKUP(AQ:AQ,[1]BRIDGESTONE!$B:$O,6,0)</f>
        <v>225/45R18</v>
      </c>
      <c r="AW354" s="232" t="str">
        <f>VLOOKUP(AQ:AQ,[1]BRIDGESTONE!$B:$O,7,0)</f>
        <v/>
      </c>
      <c r="AX354" s="233">
        <f>VLOOKUP(AQ:AQ,[1]BRIDGESTONE!$B:$K,8,0)</f>
        <v>12659</v>
      </c>
      <c r="AY354" s="233">
        <f>VLOOKUP(AQ:AQ,[1]BRIDGESTONE!$B:$K,9,0)</f>
        <v>220</v>
      </c>
      <c r="AZ354" s="233">
        <f>VLOOKUP(AQ:AQ,[1]BRIDGESTONE!$B:$K,10,0)</f>
        <v>40</v>
      </c>
      <c r="BA354" s="233">
        <f>VLOOKUP(AQ:AQ,[1]BRIDGESTONE!$B:$O,11,0)</f>
        <v>19800</v>
      </c>
      <c r="BB354" s="233">
        <f>VLOOKUP(AQ:AQ,[1]BRIDGESTONE!$B:$O,12,0)</f>
        <v>17045.454545454544</v>
      </c>
      <c r="BC354" s="233">
        <f t="shared" si="223"/>
        <v>1050</v>
      </c>
      <c r="BD354" s="204" t="s">
        <v>3388</v>
      </c>
      <c r="BE354" s="195" t="s">
        <v>167</v>
      </c>
      <c r="BF354" s="133" t="str">
        <f>IFERROR(VLOOKUP(BE:BE,Q商品!B:E,4,0),"")</f>
        <v>2023年製 Adrenalin RE004 225/45R18 95W XL サマータイヤ 最短当日発送</v>
      </c>
      <c r="BG354" s="133" t="str">
        <f>IFERROR(VLOOKUP(AQ:AQ,在庫!B:M,12,0),"")</f>
        <v>2023年製</v>
      </c>
      <c r="BH354" s="133">
        <f>IFERROR(VLOOKUP(AQ:AQ,在庫!B:L,10,0),"")</f>
        <v>1</v>
      </c>
      <c r="BI354" s="234">
        <f>VLOOKUP(AQ:AQ,[1]BRIDGESTONE!$B:$AH,32,0)</f>
        <v>604472983</v>
      </c>
      <c r="BJ354" s="234">
        <f>VLOOKUP(AQ:AQ,[1]BRIDGESTONE!$B:$AH,33,0)</f>
        <v>604473029</v>
      </c>
      <c r="BK354" s="191"/>
      <c r="BL354" s="191"/>
      <c r="BM354" s="191"/>
      <c r="BN354" s="191"/>
      <c r="BO354" s="191"/>
      <c r="BP354" s="191"/>
      <c r="BQ354" s="191"/>
      <c r="BR354" s="191"/>
      <c r="BS354" s="191"/>
      <c r="BT354" s="191"/>
      <c r="BU354" s="191"/>
      <c r="BV354" s="191"/>
      <c r="BW354" s="191"/>
      <c r="BX354" s="191"/>
    </row>
    <row r="355" spans="1:76" s="11" customFormat="1" ht="19.5" customHeight="1">
      <c r="A355" s="237">
        <f t="shared" si="197"/>
        <v>1</v>
      </c>
      <c r="B355" s="249">
        <f t="shared" si="222"/>
        <v>2255017118523</v>
      </c>
      <c r="C355" s="225">
        <f t="shared" si="198"/>
        <v>37</v>
      </c>
      <c r="D355" s="11" t="s">
        <v>4699</v>
      </c>
      <c r="E355" s="11" t="s">
        <v>1572</v>
      </c>
      <c r="F355" s="293" t="s">
        <v>6268</v>
      </c>
      <c r="G355" s="132" t="str">
        <f t="shared" si="231"/>
        <v>17</v>
      </c>
      <c r="H355" s="225">
        <v>14</v>
      </c>
      <c r="I355" s="225">
        <f t="shared" si="200"/>
        <v>14</v>
      </c>
      <c r="J355" s="131" t="s">
        <v>12</v>
      </c>
      <c r="K355" s="132" t="s">
        <v>1754</v>
      </c>
      <c r="L355" s="132">
        <v>9</v>
      </c>
      <c r="M355" s="134" t="s">
        <v>3422</v>
      </c>
      <c r="N355" s="226" t="s">
        <v>7307</v>
      </c>
      <c r="O355" s="226" t="s">
        <v>1777</v>
      </c>
      <c r="P355" s="227">
        <v>17488</v>
      </c>
      <c r="Q355" s="228">
        <f t="shared" si="224"/>
        <v>15864.545454545454</v>
      </c>
      <c r="R355" s="143">
        <f t="shared" si="225"/>
        <v>0.29856168700934044</v>
      </c>
      <c r="S355" s="238">
        <v>1074476387</v>
      </c>
      <c r="T355" s="285" t="s">
        <v>7550</v>
      </c>
      <c r="U355" s="189">
        <f t="shared" si="226"/>
        <v>17488</v>
      </c>
      <c r="W355" s="229">
        <v>17488</v>
      </c>
      <c r="X355" s="135">
        <f t="shared" si="227"/>
        <v>11128</v>
      </c>
      <c r="Y355" s="230">
        <f t="shared" si="228"/>
        <v>15864.545454545454</v>
      </c>
      <c r="Z355" s="141">
        <f t="shared" si="229"/>
        <v>7.7310155535224245E-2</v>
      </c>
      <c r="AA355" s="136">
        <f t="shared" si="230"/>
        <v>0.29856168700934044</v>
      </c>
      <c r="AB355" s="309"/>
      <c r="AC355" s="309"/>
      <c r="AD355" s="184">
        <f t="shared" si="232"/>
        <v>17145</v>
      </c>
      <c r="AE355" s="182">
        <f t="shared" si="233"/>
        <v>18840</v>
      </c>
      <c r="AF355" s="128">
        <f t="shared" si="209"/>
        <v>1695.6</v>
      </c>
      <c r="AG355" s="129">
        <f t="shared" si="210"/>
        <v>343.59999999999991</v>
      </c>
      <c r="AH355" s="130">
        <f t="shared" si="211"/>
        <v>1.8237791932059443E-2</v>
      </c>
      <c r="AI355" s="137">
        <f t="shared" si="212"/>
        <v>1352</v>
      </c>
      <c r="AJ355" s="138">
        <f t="shared" si="213"/>
        <v>7.176220806794055E-2</v>
      </c>
      <c r="AK355" s="138">
        <f t="shared" si="214"/>
        <v>0.280323895077281</v>
      </c>
      <c r="AL355" s="11" t="s">
        <v>13397</v>
      </c>
      <c r="AM355" s="11">
        <f t="shared" si="215"/>
        <v>15261</v>
      </c>
      <c r="AN355" s="412">
        <f t="shared" si="216"/>
        <v>13839.999999999998</v>
      </c>
      <c r="AO355" s="412">
        <f t="shared" si="217"/>
        <v>2711.9999999999982</v>
      </c>
      <c r="AP355" s="413">
        <f t="shared" si="218"/>
        <v>0.19595375722543343</v>
      </c>
      <c r="AQ355" s="192">
        <v>2255017118523</v>
      </c>
      <c r="AR355" s="192">
        <f>VLOOKUP(AQ:AQ,[1]BRIDGESTONE!$B:$O,2,0)</f>
        <v>4961914965211</v>
      </c>
      <c r="AS355" s="192" t="str">
        <f>VLOOKUP(AQ:AQ,[1]BRIDGESTONE!$B:$O,3,0)</f>
        <v>PSR89476</v>
      </c>
      <c r="AT355" s="231" t="str">
        <f>VLOOKUP(AQ:AQ,[1]BRIDGESTONE!$B:$O,4,0)</f>
        <v>POTENZA Adrenalin RE004（並行）</v>
      </c>
      <c r="AU355" s="231" t="str">
        <f>VLOOKUP(AQ:AQ,[1]BRIDGESTONE!$B:$O,5,0)</f>
        <v>225/50R17 98W XL</v>
      </c>
      <c r="AV355" s="232" t="str">
        <f>VLOOKUP(AQ:AQ,[1]BRIDGESTONE!$B:$O,6,0)</f>
        <v>225/50R17</v>
      </c>
      <c r="AW355" s="232">
        <f>VLOOKUP(AQ:AQ,[1]BRIDGESTONE!$B:$O,7,0)</f>
        <v>22</v>
      </c>
      <c r="AX355" s="233">
        <f>VLOOKUP(AQ:AQ,[1]BRIDGESTONE!$B:$K,8,0)</f>
        <v>11128</v>
      </c>
      <c r="AY355" s="233">
        <f>VLOOKUP(AQ:AQ,[1]BRIDGESTONE!$B:$K,9,0)</f>
        <v>37</v>
      </c>
      <c r="AZ355" s="233">
        <f>VLOOKUP(AQ:AQ,[1]BRIDGESTONE!$B:$K,10,0)</f>
        <v>14</v>
      </c>
      <c r="BA355" s="233">
        <f>VLOOKUP(AQ:AQ,[1]BRIDGESTONE!$B:$O,11,0)</f>
        <v>17200</v>
      </c>
      <c r="BB355" s="233">
        <f>VLOOKUP(AQ:AQ,[1]BRIDGESTONE!$B:$O,12,0)</f>
        <v>14681.81818181818</v>
      </c>
      <c r="BC355" s="233">
        <f t="shared" si="223"/>
        <v>1050</v>
      </c>
      <c r="BD355" s="204" t="s">
        <v>3388</v>
      </c>
      <c r="BE355" s="195" t="s">
        <v>168</v>
      </c>
      <c r="BF355" s="133" t="str">
        <f>IFERROR(VLOOKUP(BE:BE,Q商品!B:E,4,0),"")</f>
        <v>2023年製 POTENZA Adrenalin RE004 225/50R17 98W XL サマータイヤ 最短当日発送</v>
      </c>
      <c r="BG355" s="133" t="str">
        <f>IFERROR(VLOOKUP(AQ:AQ,在庫!B:M,12,0),"")</f>
        <v>2023年製</v>
      </c>
      <c r="BH355" s="133">
        <f>IFERROR(VLOOKUP(AQ:AQ,在庫!B:L,10,0),"")</f>
        <v>1</v>
      </c>
      <c r="BI355" s="234">
        <f>VLOOKUP(AQ:AQ,[1]BRIDGESTONE!$B:$AH,32,0)</f>
        <v>604472978</v>
      </c>
      <c r="BJ355" s="234">
        <f>VLOOKUP(AQ:AQ,[1]BRIDGESTONE!$B:$AH,33,0)</f>
        <v>604473024</v>
      </c>
      <c r="BK355" s="191"/>
      <c r="BL355" s="191"/>
      <c r="BM355" s="191"/>
      <c r="BN355" s="191"/>
      <c r="BO355" s="191"/>
      <c r="BP355" s="191"/>
      <c r="BQ355" s="191"/>
      <c r="BR355" s="191"/>
      <c r="BS355" s="191"/>
      <c r="BT355" s="191"/>
      <c r="BU355" s="191"/>
      <c r="BV355" s="191"/>
      <c r="BW355" s="191"/>
      <c r="BX355" s="191"/>
    </row>
    <row r="356" spans="1:76" s="11" customFormat="1" ht="19.5" customHeight="1">
      <c r="A356" s="237">
        <f t="shared" si="197"/>
        <v>1</v>
      </c>
      <c r="B356" s="249">
        <f t="shared" si="222"/>
        <v>2354018118522</v>
      </c>
      <c r="C356" s="225">
        <f t="shared" si="198"/>
        <v>40</v>
      </c>
      <c r="D356" s="11" t="s">
        <v>5937</v>
      </c>
      <c r="E356" s="11" t="s">
        <v>1573</v>
      </c>
      <c r="F356" s="303" t="s">
        <v>7137</v>
      </c>
      <c r="G356" s="132" t="str">
        <f t="shared" si="231"/>
        <v>18</v>
      </c>
      <c r="H356" s="225">
        <v>0</v>
      </c>
      <c r="I356" s="225">
        <f t="shared" si="200"/>
        <v>0</v>
      </c>
      <c r="J356" s="131">
        <v>1330</v>
      </c>
      <c r="K356" s="132" t="s">
        <v>1754</v>
      </c>
      <c r="L356" s="132">
        <v>10</v>
      </c>
      <c r="M356" s="134" t="s">
        <v>3422</v>
      </c>
      <c r="N356" s="226" t="s">
        <v>11993</v>
      </c>
      <c r="O356" s="226" t="s">
        <v>1777</v>
      </c>
      <c r="P356" s="227">
        <v>29820</v>
      </c>
      <c r="Q356" s="228">
        <f t="shared" si="224"/>
        <v>27072.727272727272</v>
      </c>
      <c r="R356" s="143">
        <f t="shared" si="225"/>
        <v>0.48265278710543991</v>
      </c>
      <c r="S356" s="238">
        <v>1074476385</v>
      </c>
      <c r="T356" s="289" t="s">
        <v>7551</v>
      </c>
      <c r="U356" s="189">
        <f t="shared" si="226"/>
        <v>29820</v>
      </c>
      <c r="W356" s="229">
        <v>29820</v>
      </c>
      <c r="X356" s="135">
        <f t="shared" si="227"/>
        <v>14006</v>
      </c>
      <c r="Y356" s="230">
        <f t="shared" si="228"/>
        <v>27072.727272727272</v>
      </c>
      <c r="Z356" s="141">
        <f t="shared" si="229"/>
        <v>7.7330650570087256E-2</v>
      </c>
      <c r="AA356" s="136">
        <f t="shared" si="230"/>
        <v>0.48265278710543991</v>
      </c>
      <c r="AB356" s="309"/>
      <c r="AC356" s="309"/>
      <c r="AD356" s="184">
        <f t="shared" si="232"/>
        <v>29235</v>
      </c>
      <c r="AE356" s="182">
        <f t="shared" si="233"/>
        <v>32126</v>
      </c>
      <c r="AF356" s="128">
        <f t="shared" si="209"/>
        <v>2891.3399999999997</v>
      </c>
      <c r="AG356" s="129">
        <f t="shared" si="210"/>
        <v>585.33999999999969</v>
      </c>
      <c r="AH356" s="130">
        <f t="shared" si="211"/>
        <v>1.822013322542488E-2</v>
      </c>
      <c r="AI356" s="137">
        <f t="shared" si="212"/>
        <v>2306</v>
      </c>
      <c r="AJ356" s="138">
        <f t="shared" si="213"/>
        <v>7.177986677457511E-2</v>
      </c>
      <c r="AK356" s="138">
        <f t="shared" si="214"/>
        <v>0.46443265388001503</v>
      </c>
      <c r="AL356" s="11" t="s">
        <v>13397</v>
      </c>
      <c r="AM356" s="11">
        <f t="shared" si="215"/>
        <v>26022.400000000001</v>
      </c>
      <c r="AN356" s="412">
        <f t="shared" si="216"/>
        <v>23620.363636363636</v>
      </c>
      <c r="AO356" s="412">
        <f t="shared" si="217"/>
        <v>9614.363636363636</v>
      </c>
      <c r="AP356" s="413">
        <f t="shared" si="218"/>
        <v>0.40703707124822958</v>
      </c>
      <c r="AQ356" s="192">
        <v>2354018118522</v>
      </c>
      <c r="AR356" s="192">
        <f>VLOOKUP(AQ:AQ,[1]BRIDGESTONE!$B:$O,2,0)</f>
        <v>4961914965303</v>
      </c>
      <c r="AS356" s="192" t="str">
        <f>VLOOKUP(AQ:AQ,[1]BRIDGESTONE!$B:$O,3,0)</f>
        <v>PSR89486</v>
      </c>
      <c r="AT356" s="231" t="str">
        <f>VLOOKUP(AQ:AQ,[1]BRIDGESTONE!$B:$O,4,0)</f>
        <v>POTENZA Adrenalin RE004（並行）</v>
      </c>
      <c r="AU356" s="231" t="str">
        <f>VLOOKUP(AQ:AQ,[1]BRIDGESTONE!$B:$O,5,0)</f>
        <v>235/40R18 95W XL</v>
      </c>
      <c r="AV356" s="232" t="str">
        <f>VLOOKUP(AQ:AQ,[1]BRIDGESTONE!$B:$O,6,0)</f>
        <v>235/40R18</v>
      </c>
      <c r="AW356" s="232">
        <f>VLOOKUP(AQ:AQ,[1]BRIDGESTONE!$B:$O,7,0)</f>
        <v>22</v>
      </c>
      <c r="AX356" s="233">
        <f>VLOOKUP(AQ:AQ,[1]BRIDGESTONE!$B:$K,8,0)</f>
        <v>14006</v>
      </c>
      <c r="AY356" s="233">
        <f>VLOOKUP(AQ:AQ,[1]BRIDGESTONE!$B:$K,9,0)</f>
        <v>40</v>
      </c>
      <c r="AZ356" s="233">
        <f>VLOOKUP(AQ:AQ,[1]BRIDGESTONE!$B:$K,10,0)</f>
        <v>0</v>
      </c>
      <c r="BA356" s="233">
        <f>VLOOKUP(AQ:AQ,[1]BRIDGESTONE!$B:$O,11,0)</f>
        <v>22880</v>
      </c>
      <c r="BB356" s="233">
        <f>VLOOKUP(AQ:AQ,[1]BRIDGESTONE!$B:$O,12,0)</f>
        <v>19845.454545454544</v>
      </c>
      <c r="BC356" s="233">
        <f t="shared" si="223"/>
        <v>1050</v>
      </c>
      <c r="BD356" s="204" t="s">
        <v>3388</v>
      </c>
      <c r="BE356" s="195" t="s">
        <v>169</v>
      </c>
      <c r="BF356" s="133" t="str">
        <f>IFERROR(VLOOKUP(BE:BE,Q商品!B:E,4,0),"")</f>
        <v>2023年製 POTENZA Adrenalin RE004 235/40R18 95W XL サマータイヤ 最短当日発送</v>
      </c>
      <c r="BG356" s="133" t="str">
        <f>IFERROR(VLOOKUP(AQ:AQ,在庫!B:M,12,0),"")</f>
        <v/>
      </c>
      <c r="BH356" s="133" t="str">
        <f>IFERROR(VLOOKUP(AQ:AQ,在庫!B:L,10,0),"")</f>
        <v/>
      </c>
      <c r="BI356" s="234">
        <f>VLOOKUP(AQ:AQ,[1]BRIDGESTONE!$B:$AH,32,0)</f>
        <v>604472985</v>
      </c>
      <c r="BJ356" s="234">
        <f>VLOOKUP(AQ:AQ,[1]BRIDGESTONE!$B:$AH,33,0)</f>
        <v>604473031</v>
      </c>
      <c r="BK356" s="191"/>
      <c r="BL356" s="191"/>
      <c r="BM356" s="191"/>
      <c r="BN356" s="191"/>
      <c r="BO356" s="191"/>
      <c r="BP356" s="191"/>
      <c r="BQ356" s="191"/>
      <c r="BR356" s="191"/>
      <c r="BS356" s="191"/>
      <c r="BT356" s="191"/>
      <c r="BU356" s="191"/>
      <c r="BV356" s="191"/>
      <c r="BW356" s="191"/>
      <c r="BX356" s="191"/>
    </row>
    <row r="357" spans="1:76" s="11" customFormat="1" ht="19.5" customHeight="1">
      <c r="A357" s="237">
        <f t="shared" si="197"/>
        <v>1</v>
      </c>
      <c r="B357" s="249">
        <f t="shared" si="222"/>
        <v>2354517118528</v>
      </c>
      <c r="C357" s="225">
        <f t="shared" si="198"/>
        <v>36</v>
      </c>
      <c r="D357" s="11" t="s">
        <v>4699</v>
      </c>
      <c r="E357" s="11" t="s">
        <v>1568</v>
      </c>
      <c r="F357" s="293" t="s">
        <v>6269</v>
      </c>
      <c r="G357" s="132" t="str">
        <f t="shared" si="231"/>
        <v>17</v>
      </c>
      <c r="H357" s="233">
        <v>3</v>
      </c>
      <c r="I357" s="225">
        <f t="shared" si="200"/>
        <v>3</v>
      </c>
      <c r="J357" s="131" t="s">
        <v>12</v>
      </c>
      <c r="K357" s="132" t="s">
        <v>1754</v>
      </c>
      <c r="L357" s="132">
        <v>11</v>
      </c>
      <c r="M357" s="134" t="s">
        <v>3422</v>
      </c>
      <c r="N357" s="226" t="s">
        <v>7308</v>
      </c>
      <c r="O357" s="226">
        <v>0</v>
      </c>
      <c r="P357" s="227">
        <v>22250</v>
      </c>
      <c r="Q357" s="228">
        <f t="shared" si="224"/>
        <v>20194.545454545452</v>
      </c>
      <c r="R357" s="143">
        <f t="shared" si="225"/>
        <v>0.3761681822274241</v>
      </c>
      <c r="S357" s="238">
        <v>1074476188</v>
      </c>
      <c r="T357" s="289" t="s">
        <v>7552</v>
      </c>
      <c r="U357" s="189">
        <f t="shared" si="226"/>
        <v>22250</v>
      </c>
      <c r="W357" s="229">
        <v>22250</v>
      </c>
      <c r="X357" s="135">
        <f t="shared" si="227"/>
        <v>12598</v>
      </c>
      <c r="Y357" s="230">
        <f t="shared" si="228"/>
        <v>20194.545454545452</v>
      </c>
      <c r="Z357" s="141">
        <f t="shared" si="229"/>
        <v>7.7303370786516945E-2</v>
      </c>
      <c r="AA357" s="136">
        <f t="shared" si="230"/>
        <v>0.3761681822274241</v>
      </c>
      <c r="AB357" s="309"/>
      <c r="AC357" s="309"/>
      <c r="AD357" s="184">
        <f t="shared" si="232"/>
        <v>21813</v>
      </c>
      <c r="AE357" s="182">
        <f t="shared" si="233"/>
        <v>23970</v>
      </c>
      <c r="AF357" s="128">
        <f t="shared" si="209"/>
        <v>2157.2999999999997</v>
      </c>
      <c r="AG357" s="129">
        <f t="shared" si="210"/>
        <v>437.29999999999973</v>
      </c>
      <c r="AH357" s="130">
        <f t="shared" si="211"/>
        <v>1.8243637880684178E-2</v>
      </c>
      <c r="AI357" s="137">
        <f t="shared" si="212"/>
        <v>1720</v>
      </c>
      <c r="AJ357" s="138">
        <f t="shared" si="213"/>
        <v>7.1756362119315811E-2</v>
      </c>
      <c r="AK357" s="138">
        <f t="shared" si="214"/>
        <v>0.35792454434673993</v>
      </c>
      <c r="AL357" s="11" t="s">
        <v>13397</v>
      </c>
      <c r="AM357" s="11">
        <f t="shared" si="215"/>
        <v>19416</v>
      </c>
      <c r="AN357" s="412">
        <f t="shared" si="216"/>
        <v>17618.181818181816</v>
      </c>
      <c r="AO357" s="412">
        <f t="shared" si="217"/>
        <v>5020.1818181818162</v>
      </c>
      <c r="AP357" s="413">
        <f t="shared" si="218"/>
        <v>0.28494324045407626</v>
      </c>
      <c r="AQ357" s="192">
        <v>2354517118528</v>
      </c>
      <c r="AR357" s="192">
        <f>VLOOKUP(AQ:AQ,[1]BRIDGESTONE!$B:$O,2,0)</f>
        <v>4961914965259</v>
      </c>
      <c r="AS357" s="192" t="str">
        <f>VLOOKUP(AQ:AQ,[1]BRIDGESTONE!$B:$O,3,0)</f>
        <v>PSR89480</v>
      </c>
      <c r="AT357" s="231" t="str">
        <f>VLOOKUP(AQ:AQ,[1]BRIDGESTONE!$B:$O,4,0)</f>
        <v>POTENZA Adrenalin RE004（並行）</v>
      </c>
      <c r="AU357" s="231" t="str">
        <f>VLOOKUP(AQ:AQ,[1]BRIDGESTONE!$B:$O,5,0)</f>
        <v>235/45R17 97W XL</v>
      </c>
      <c r="AV357" s="232" t="str">
        <f>VLOOKUP(AQ:AQ,[1]BRIDGESTONE!$B:$O,6,0)</f>
        <v>235/45R17</v>
      </c>
      <c r="AW357" s="232">
        <f>VLOOKUP(AQ:AQ,[1]BRIDGESTONE!$B:$O,7,0)</f>
        <v>22</v>
      </c>
      <c r="AX357" s="233">
        <f>VLOOKUP(AQ:AQ,[1]BRIDGESTONE!$B:$K,8,0)</f>
        <v>12598</v>
      </c>
      <c r="AY357" s="233">
        <f>VLOOKUP(AQ:AQ,[1]BRIDGESTONE!$B:$K,9,0)</f>
        <v>36</v>
      </c>
      <c r="AZ357" s="233">
        <f>VLOOKUP(AQ:AQ,[1]BRIDGESTONE!$B:$K,10,0)</f>
        <v>3</v>
      </c>
      <c r="BA357" s="233">
        <f>VLOOKUP(AQ:AQ,[1]BRIDGESTONE!$B:$O,11,0)</f>
        <v>18380</v>
      </c>
      <c r="BB357" s="233">
        <f>VLOOKUP(AQ:AQ,[1]BRIDGESTONE!$B:$O,12,0)</f>
        <v>15754.545454545454</v>
      </c>
      <c r="BC357" s="233">
        <f t="shared" si="223"/>
        <v>1050</v>
      </c>
      <c r="BD357" s="204" t="s">
        <v>3388</v>
      </c>
      <c r="BE357" s="195" t="s">
        <v>170</v>
      </c>
      <c r="BF357" s="133" t="str">
        <f>IFERROR(VLOOKUP(BE:BE,Q商品!B:E,4,0),"")</f>
        <v>2022年製以降 Adrenalin RE004 235/45R17 97W XL サマータイヤ 最短当日発送</v>
      </c>
      <c r="BG357" s="133" t="str">
        <f>IFERROR(VLOOKUP(AQ:AQ,在庫!B:M,12,0),"")</f>
        <v>2023年製</v>
      </c>
      <c r="BH357" s="133">
        <f>IFERROR(VLOOKUP(AQ:AQ,在庫!B:L,10,0),"")</f>
        <v>1</v>
      </c>
      <c r="BI357" s="234">
        <f>VLOOKUP(AQ:AQ,[1]BRIDGESTONE!$B:$AH,32,0)</f>
        <v>604472980</v>
      </c>
      <c r="BJ357" s="234">
        <f>VLOOKUP(AQ:AQ,[1]BRIDGESTONE!$B:$AH,33,0)</f>
        <v>604473026</v>
      </c>
      <c r="BK357" s="191"/>
      <c r="BL357" s="191"/>
      <c r="BM357" s="191"/>
      <c r="BN357" s="191"/>
      <c r="BO357" s="191"/>
      <c r="BP357" s="191"/>
      <c r="BQ357" s="191"/>
      <c r="BR357" s="191"/>
      <c r="BS357" s="191"/>
      <c r="BT357" s="191"/>
      <c r="BU357" s="191"/>
      <c r="BV357" s="191"/>
      <c r="BW357" s="191"/>
      <c r="BX357" s="191"/>
    </row>
    <row r="358" spans="1:76" s="11" customFormat="1" ht="19.5" customHeight="1">
      <c r="A358" s="237">
        <f t="shared" si="197"/>
        <v>1</v>
      </c>
      <c r="B358" s="249">
        <f t="shared" si="222"/>
        <v>2454018118529</v>
      </c>
      <c r="C358" s="225">
        <f t="shared" si="198"/>
        <v>105</v>
      </c>
      <c r="D358" s="11" t="s">
        <v>4699</v>
      </c>
      <c r="E358" s="11" t="s">
        <v>1569</v>
      </c>
      <c r="F358" s="293" t="s">
        <v>6270</v>
      </c>
      <c r="G358" s="132" t="str">
        <f t="shared" si="231"/>
        <v>18</v>
      </c>
      <c r="H358" s="233">
        <v>16</v>
      </c>
      <c r="I358" s="225">
        <f t="shared" si="200"/>
        <v>16</v>
      </c>
      <c r="J358" s="131">
        <v>942</v>
      </c>
      <c r="K358" s="132" t="s">
        <v>1754</v>
      </c>
      <c r="L358" s="132">
        <v>12</v>
      </c>
      <c r="M358" s="134" t="s">
        <v>3422</v>
      </c>
      <c r="N358" s="226" t="s">
        <v>7309</v>
      </c>
      <c r="O358" s="226">
        <v>0</v>
      </c>
      <c r="P358" s="227">
        <v>30298</v>
      </c>
      <c r="Q358" s="228">
        <f t="shared" si="224"/>
        <v>27448.181818181816</v>
      </c>
      <c r="R358" s="143">
        <f t="shared" si="225"/>
        <v>0.47103964495081635</v>
      </c>
      <c r="S358" s="238">
        <v>1074476189</v>
      </c>
      <c r="T358" s="289" t="s">
        <v>7553</v>
      </c>
      <c r="U358" s="189">
        <f t="shared" si="226"/>
        <v>30298</v>
      </c>
      <c r="W358" s="229">
        <v>30298</v>
      </c>
      <c r="X358" s="135">
        <f t="shared" si="227"/>
        <v>14519</v>
      </c>
      <c r="Y358" s="230">
        <f t="shared" si="228"/>
        <v>27448.181818181816</v>
      </c>
      <c r="Z358" s="141">
        <f t="shared" si="229"/>
        <v>7.7298831606046559E-2</v>
      </c>
      <c r="AA358" s="136">
        <f t="shared" si="230"/>
        <v>0.47103964495081635</v>
      </c>
      <c r="AB358" s="309"/>
      <c r="AC358" s="309"/>
      <c r="AD358" s="184">
        <f t="shared" si="232"/>
        <v>29703</v>
      </c>
      <c r="AE358" s="182">
        <f t="shared" si="233"/>
        <v>32640</v>
      </c>
      <c r="AF358" s="128">
        <f t="shared" si="209"/>
        <v>2937.6</v>
      </c>
      <c r="AG358" s="129">
        <f t="shared" si="210"/>
        <v>595.59999999999991</v>
      </c>
      <c r="AH358" s="130">
        <f t="shared" si="211"/>
        <v>1.8247549019607841E-2</v>
      </c>
      <c r="AI358" s="137">
        <f t="shared" si="212"/>
        <v>2342</v>
      </c>
      <c r="AJ358" s="138">
        <f t="shared" si="213"/>
        <v>7.1752450980392152E-2</v>
      </c>
      <c r="AK358" s="138">
        <f t="shared" si="214"/>
        <v>0.4527920959312085</v>
      </c>
      <c r="AL358" s="11" t="s">
        <v>13397</v>
      </c>
      <c r="AM358" s="11">
        <f t="shared" si="215"/>
        <v>26439</v>
      </c>
      <c r="AN358" s="412">
        <f t="shared" si="216"/>
        <v>23939.999999999996</v>
      </c>
      <c r="AO358" s="412">
        <f t="shared" si="217"/>
        <v>9420.9999999999964</v>
      </c>
      <c r="AP358" s="413">
        <f t="shared" si="218"/>
        <v>0.39352548036758556</v>
      </c>
      <c r="AQ358" s="192">
        <v>2454018118529</v>
      </c>
      <c r="AR358" s="192">
        <f>VLOOKUP(AQ:AQ,[1]BRIDGESTONE!$B:$O,2,0)</f>
        <v>4961914965426</v>
      </c>
      <c r="AS358" s="192" t="str">
        <f>VLOOKUP(AQ:AQ,[1]BRIDGESTONE!$B:$O,3,0)</f>
        <v>PSR89498</v>
      </c>
      <c r="AT358" s="231" t="str">
        <f>VLOOKUP(AQ:AQ,[1]BRIDGESTONE!$B:$O,4,0)</f>
        <v>POTENZA Adrenalin RE004（並行）</v>
      </c>
      <c r="AU358" s="231" t="str">
        <f>VLOOKUP(AQ:AQ,[1]BRIDGESTONE!$B:$O,5,0)</f>
        <v>245/40R18 97W XL</v>
      </c>
      <c r="AV358" s="232" t="str">
        <f>VLOOKUP(AQ:AQ,[1]BRIDGESTONE!$B:$O,6,0)</f>
        <v>245/40R18</v>
      </c>
      <c r="AW358" s="232">
        <f>VLOOKUP(AQ:AQ,[1]BRIDGESTONE!$B:$O,7,0)</f>
        <v>22</v>
      </c>
      <c r="AX358" s="233">
        <f>VLOOKUP(AQ:AQ,[1]BRIDGESTONE!$B:$K,8,0)</f>
        <v>14519</v>
      </c>
      <c r="AY358" s="233">
        <f>VLOOKUP(AQ:AQ,[1]BRIDGESTONE!$B:$K,9,0)</f>
        <v>105</v>
      </c>
      <c r="AZ358" s="233">
        <f>VLOOKUP(AQ:AQ,[1]BRIDGESTONE!$B:$K,10,0)</f>
        <v>16</v>
      </c>
      <c r="BA358" s="233">
        <f>VLOOKUP(AQ:AQ,[1]BRIDGESTONE!$B:$O,11,0)</f>
        <v>21980</v>
      </c>
      <c r="BB358" s="233">
        <f>VLOOKUP(AQ:AQ,[1]BRIDGESTONE!$B:$O,12,0)</f>
        <v>19027.272727272724</v>
      </c>
      <c r="BC358" s="233">
        <f t="shared" si="223"/>
        <v>1050</v>
      </c>
      <c r="BD358" s="204" t="s">
        <v>3388</v>
      </c>
      <c r="BE358" s="195" t="s">
        <v>171</v>
      </c>
      <c r="BF358" s="133" t="str">
        <f>IFERROR(VLOOKUP(BE:BE,Q商品!B:E,4,0),"")</f>
        <v>2023年製 POTENZA Adrenalin RE004 245/40R18 97W XL サマータイヤ 最短当日発送</v>
      </c>
      <c r="BG358" s="133" t="str">
        <f>IFERROR(VLOOKUP(AQ:AQ,在庫!B:M,12,0),"")</f>
        <v>2023年製</v>
      </c>
      <c r="BH358" s="133">
        <f>IFERROR(VLOOKUP(AQ:AQ,在庫!B:L,10,0),"")</f>
        <v>1</v>
      </c>
      <c r="BI358" s="234">
        <f>VLOOKUP(AQ:AQ,[1]BRIDGESTONE!$B:$AH,32,0)</f>
        <v>604472984</v>
      </c>
      <c r="BJ358" s="234">
        <f>VLOOKUP(AQ:AQ,[1]BRIDGESTONE!$B:$AH,33,0)</f>
        <v>604473030</v>
      </c>
      <c r="BK358" s="191"/>
      <c r="BL358" s="191"/>
      <c r="BM358" s="191"/>
      <c r="BN358" s="191"/>
      <c r="BO358" s="191"/>
      <c r="BP358" s="191"/>
      <c r="BQ358" s="191"/>
      <c r="BR358" s="191"/>
      <c r="BS358" s="191"/>
      <c r="BT358" s="191"/>
      <c r="BU358" s="191"/>
      <c r="BV358" s="191"/>
      <c r="BW358" s="191"/>
      <c r="BX358" s="191"/>
    </row>
    <row r="359" spans="1:76" s="11" customFormat="1" ht="19.5" customHeight="1">
      <c r="A359" s="237">
        <f t="shared" si="197"/>
        <v>1</v>
      </c>
      <c r="B359" s="249">
        <f t="shared" si="222"/>
        <v>2454019118528</v>
      </c>
      <c r="C359" s="225">
        <f t="shared" si="198"/>
        <v>13</v>
      </c>
      <c r="D359" s="11" t="s">
        <v>5937</v>
      </c>
      <c r="E359" s="11" t="s">
        <v>1574</v>
      </c>
      <c r="F359" s="303" t="s">
        <v>7138</v>
      </c>
      <c r="G359" s="132" t="str">
        <f t="shared" si="231"/>
        <v>19</v>
      </c>
      <c r="H359" s="225">
        <v>10</v>
      </c>
      <c r="I359" s="225">
        <f t="shared" si="200"/>
        <v>10</v>
      </c>
      <c r="J359" s="131">
        <v>2086</v>
      </c>
      <c r="K359" s="132" t="s">
        <v>1754</v>
      </c>
      <c r="L359" s="132">
        <v>13</v>
      </c>
      <c r="M359" s="134" t="s">
        <v>3422</v>
      </c>
      <c r="N359" s="226" t="s">
        <v>7734</v>
      </c>
      <c r="O359" s="226" t="s">
        <v>1777</v>
      </c>
      <c r="P359" s="227">
        <v>37420</v>
      </c>
      <c r="Q359" s="228">
        <f t="shared" si="224"/>
        <v>34006.363636363632</v>
      </c>
      <c r="R359" s="143">
        <f t="shared" si="225"/>
        <v>0.51115031945892475</v>
      </c>
      <c r="S359" s="238">
        <v>1074476386</v>
      </c>
      <c r="T359" s="289" t="s">
        <v>7554</v>
      </c>
      <c r="U359" s="189">
        <f t="shared" si="226"/>
        <v>37420</v>
      </c>
      <c r="W359" s="229">
        <v>37420</v>
      </c>
      <c r="X359" s="135">
        <f t="shared" si="227"/>
        <v>16624</v>
      </c>
      <c r="Y359" s="230">
        <f t="shared" si="228"/>
        <v>34006.363636363632</v>
      </c>
      <c r="Z359" s="141">
        <f t="shared" si="229"/>
        <v>7.7338321753073203E-2</v>
      </c>
      <c r="AA359" s="136">
        <f t="shared" si="230"/>
        <v>0.51115031945892475</v>
      </c>
      <c r="AB359" s="309"/>
      <c r="AC359" s="309"/>
      <c r="AD359" s="184">
        <f t="shared" si="232"/>
        <v>36686</v>
      </c>
      <c r="AE359" s="182">
        <f t="shared" si="233"/>
        <v>40314</v>
      </c>
      <c r="AF359" s="128">
        <f t="shared" si="209"/>
        <v>3628.2599999999998</v>
      </c>
      <c r="AG359" s="129">
        <f t="shared" si="210"/>
        <v>734.25999999999976</v>
      </c>
      <c r="AH359" s="130">
        <f t="shared" si="211"/>
        <v>1.8213523837872694E-2</v>
      </c>
      <c r="AI359" s="137">
        <f t="shared" si="212"/>
        <v>2894</v>
      </c>
      <c r="AJ359" s="138">
        <f t="shared" si="213"/>
        <v>7.17864761621273E-2</v>
      </c>
      <c r="AK359" s="138">
        <f t="shared" si="214"/>
        <v>0.49293679562105208</v>
      </c>
      <c r="AL359" s="11" t="s">
        <v>13397</v>
      </c>
      <c r="AM359" s="11">
        <f t="shared" si="215"/>
        <v>32654.6</v>
      </c>
      <c r="AN359" s="412">
        <f t="shared" si="216"/>
        <v>29674.181818181816</v>
      </c>
      <c r="AO359" s="412">
        <f t="shared" si="217"/>
        <v>13050.181818181816</v>
      </c>
      <c r="AP359" s="413">
        <f t="shared" si="218"/>
        <v>0.43978236360962691</v>
      </c>
      <c r="AQ359" s="192">
        <v>2454019118528</v>
      </c>
      <c r="AR359" s="192">
        <f>VLOOKUP(AQ:AQ,[1]BRIDGESTONE!$B:$O,2,0)</f>
        <v>4961914965440</v>
      </c>
      <c r="AS359" s="192" t="str">
        <f>VLOOKUP(AQ:AQ,[1]BRIDGESTONE!$B:$O,3,0)</f>
        <v>PSR89500</v>
      </c>
      <c r="AT359" s="231" t="str">
        <f>VLOOKUP(AQ:AQ,[1]BRIDGESTONE!$B:$O,4,0)</f>
        <v>POTENZA Adrenalin RE004（並行）</v>
      </c>
      <c r="AU359" s="231" t="str">
        <f>VLOOKUP(AQ:AQ,[1]BRIDGESTONE!$B:$O,5,0)</f>
        <v>245/40R19 98W XL</v>
      </c>
      <c r="AV359" s="232" t="str">
        <f>VLOOKUP(AQ:AQ,[1]BRIDGESTONE!$B:$O,6,0)</f>
        <v>245/40R19</v>
      </c>
      <c r="AW359" s="232" t="str">
        <f>VLOOKUP(AQ:AQ,[1]BRIDGESTONE!$B:$O,7,0)</f>
        <v/>
      </c>
      <c r="AX359" s="233">
        <f>VLOOKUP(AQ:AQ,[1]BRIDGESTONE!$B:$K,8,0)</f>
        <v>16624</v>
      </c>
      <c r="AY359" s="233">
        <f>VLOOKUP(AQ:AQ,[1]BRIDGESTONE!$B:$K,9,0)</f>
        <v>13</v>
      </c>
      <c r="AZ359" s="233">
        <f>VLOOKUP(AQ:AQ,[1]BRIDGESTONE!$B:$K,10,0)</f>
        <v>10</v>
      </c>
      <c r="BA359" s="233">
        <f>VLOOKUP(AQ:AQ,[1]BRIDGESTONE!$B:$O,11,0)</f>
        <v>29980</v>
      </c>
      <c r="BB359" s="233">
        <f>VLOOKUP(AQ:AQ,[1]BRIDGESTONE!$B:$O,12,0)</f>
        <v>26299.999999999996</v>
      </c>
      <c r="BC359" s="233">
        <f t="shared" si="223"/>
        <v>1050</v>
      </c>
      <c r="BD359" s="204" t="s">
        <v>3388</v>
      </c>
      <c r="BE359" s="195" t="s">
        <v>172</v>
      </c>
      <c r="BF359" s="133" t="str">
        <f>IFERROR(VLOOKUP(BE:BE,Q商品!B:E,4,0),"")</f>
        <v>2023年製 POTENZA Adrenalin RE004 245/40R19 98W XL サマータイヤ 最短当日発送</v>
      </c>
      <c r="BG359" s="133" t="str">
        <f>IFERROR(VLOOKUP(AQ:AQ,在庫!B:M,12,0),"")</f>
        <v>2023年製</v>
      </c>
      <c r="BH359" s="133">
        <f>IFERROR(VLOOKUP(AQ:AQ,在庫!B:L,10,0),"")</f>
        <v>1</v>
      </c>
      <c r="BI359" s="234">
        <f>VLOOKUP(AQ:AQ,[1]BRIDGESTONE!$B:$AH,32,0)</f>
        <v>604472988</v>
      </c>
      <c r="BJ359" s="234">
        <f>VLOOKUP(AQ:AQ,[1]BRIDGESTONE!$B:$AH,33,0)</f>
        <v>604473034</v>
      </c>
      <c r="BK359" s="191"/>
      <c r="BL359" s="191"/>
      <c r="BM359" s="191"/>
      <c r="BN359" s="191"/>
      <c r="BO359" s="191"/>
      <c r="BP359" s="191"/>
      <c r="BQ359" s="191"/>
      <c r="BR359" s="191"/>
      <c r="BS359" s="191"/>
      <c r="BT359" s="191"/>
      <c r="BU359" s="191"/>
      <c r="BV359" s="191"/>
      <c r="BW359" s="191"/>
      <c r="BX359" s="191"/>
    </row>
    <row r="360" spans="1:76" s="11" customFormat="1" ht="19.5" customHeight="1">
      <c r="A360" s="237">
        <f t="shared" si="197"/>
        <v>1</v>
      </c>
      <c r="B360" s="249">
        <f t="shared" si="222"/>
        <v>2454517118525</v>
      </c>
      <c r="C360" s="225">
        <f t="shared" si="198"/>
        <v>14</v>
      </c>
      <c r="D360" s="11" t="s">
        <v>4699</v>
      </c>
      <c r="E360" s="358" t="s">
        <v>1575</v>
      </c>
      <c r="F360" s="293" t="s">
        <v>6271</v>
      </c>
      <c r="G360" s="132" t="str">
        <f t="shared" si="231"/>
        <v>17</v>
      </c>
      <c r="H360" s="225">
        <v>1</v>
      </c>
      <c r="I360" s="225">
        <f t="shared" si="200"/>
        <v>1</v>
      </c>
      <c r="J360" s="131">
        <v>2049</v>
      </c>
      <c r="K360" s="132" t="s">
        <v>1754</v>
      </c>
      <c r="L360" s="132">
        <v>14</v>
      </c>
      <c r="M360" s="134" t="s">
        <v>3426</v>
      </c>
      <c r="N360" s="226" t="s">
        <v>7564</v>
      </c>
      <c r="O360" s="226">
        <v>0</v>
      </c>
      <c r="P360" s="227">
        <v>18980</v>
      </c>
      <c r="Q360" s="228">
        <f t="shared" si="224"/>
        <v>17241.81818181818</v>
      </c>
      <c r="R360" s="143">
        <f t="shared" si="225"/>
        <v>0.25118106084572384</v>
      </c>
      <c r="S360" s="238">
        <v>1074476384</v>
      </c>
      <c r="T360" s="285" t="s">
        <v>7555</v>
      </c>
      <c r="U360" s="189">
        <f t="shared" si="226"/>
        <v>18980</v>
      </c>
      <c r="W360" s="229">
        <v>18980</v>
      </c>
      <c r="X360" s="135">
        <f t="shared" si="227"/>
        <v>12911</v>
      </c>
      <c r="Y360" s="230">
        <f t="shared" si="228"/>
        <v>17241.81818181818</v>
      </c>
      <c r="Z360" s="141">
        <f t="shared" si="229"/>
        <v>7.7291886195995696E-2</v>
      </c>
      <c r="AA360" s="136">
        <f t="shared" si="230"/>
        <v>0.25118106084572384</v>
      </c>
      <c r="AB360" s="309"/>
      <c r="AC360" s="309"/>
      <c r="AD360" s="184">
        <f t="shared" si="232"/>
        <v>18607</v>
      </c>
      <c r="AE360" s="182">
        <f t="shared" si="233"/>
        <v>20447</v>
      </c>
      <c r="AF360" s="128">
        <f t="shared" si="209"/>
        <v>1840.23</v>
      </c>
      <c r="AG360" s="129">
        <f t="shared" si="210"/>
        <v>373.23</v>
      </c>
      <c r="AH360" s="130">
        <f t="shared" si="211"/>
        <v>1.8253533525700593E-2</v>
      </c>
      <c r="AI360" s="137">
        <f t="shared" si="212"/>
        <v>1467</v>
      </c>
      <c r="AJ360" s="138">
        <f t="shared" si="213"/>
        <v>7.1746466474299414E-2</v>
      </c>
      <c r="AK360" s="138">
        <f t="shared" si="214"/>
        <v>0.23292752732002325</v>
      </c>
      <c r="AL360" s="11" t="s">
        <v>13397</v>
      </c>
      <c r="AM360" s="11">
        <f t="shared" si="215"/>
        <v>16562.3</v>
      </c>
      <c r="AN360" s="412">
        <f t="shared" si="216"/>
        <v>15043.909090909088</v>
      </c>
      <c r="AO360" s="412">
        <f t="shared" si="217"/>
        <v>2132.9090909090883</v>
      </c>
      <c r="AP360" s="413">
        <f t="shared" si="218"/>
        <v>0.14177891384613511</v>
      </c>
      <c r="AQ360" s="192">
        <v>2454517118525</v>
      </c>
      <c r="AR360" s="192" t="str">
        <f>VLOOKUP(AQ:AQ,[1]BRIDGESTONE!$B:$O,2,0)</f>
        <v/>
      </c>
      <c r="AS360" s="192" t="str">
        <f>VLOOKUP(AQ:AQ,[1]BRIDGESTONE!$B:$O,3,0)</f>
        <v/>
      </c>
      <c r="AT360" s="231" t="str">
        <f>VLOOKUP(AQ:AQ,[1]BRIDGESTONE!$B:$O,4,0)</f>
        <v>POTENZA Adrenalin RE004（並行）</v>
      </c>
      <c r="AU360" s="231" t="str">
        <f>VLOOKUP(AQ:AQ,[1]BRIDGESTONE!$B:$O,5,0)</f>
        <v>245/45R17 99W XL</v>
      </c>
      <c r="AV360" s="232" t="str">
        <f>VLOOKUP(AQ:AQ,[1]BRIDGESTONE!$B:$O,6,0)</f>
        <v>245/45R17</v>
      </c>
      <c r="AW360" s="232">
        <f>VLOOKUP(AQ:AQ,[1]BRIDGESTONE!$B:$O,7,0)</f>
        <v>22</v>
      </c>
      <c r="AX360" s="233">
        <f>VLOOKUP(AQ:AQ,[1]BRIDGESTONE!$B:$K,8,0)</f>
        <v>12911</v>
      </c>
      <c r="AY360" s="233">
        <f>VLOOKUP(AQ:AQ,[1]BRIDGESTONE!$B:$K,9,0)</f>
        <v>14</v>
      </c>
      <c r="AZ360" s="233">
        <f>VLOOKUP(AQ:AQ,[1]BRIDGESTONE!$B:$K,10,0)</f>
        <v>1</v>
      </c>
      <c r="BA360" s="233">
        <f>VLOOKUP(AQ:AQ,[1]BRIDGESTONE!$B:$O,11,0)</f>
        <v>18880</v>
      </c>
      <c r="BB360" s="233">
        <f>VLOOKUP(AQ:AQ,[1]BRIDGESTONE!$B:$O,12,0)</f>
        <v>16209.090909090908</v>
      </c>
      <c r="BC360" s="233">
        <f t="shared" si="223"/>
        <v>1050</v>
      </c>
      <c r="BD360" s="204" t="s">
        <v>3388</v>
      </c>
      <c r="BE360" s="195" t="s">
        <v>173</v>
      </c>
      <c r="BF360" s="133" t="str">
        <f>IFERROR(VLOOKUP(BE:BE,Q商品!B:E,4,0),"")</f>
        <v>2022年製 Adrenalin RE004 245/45R17 99W XL サマータイヤ 最短当日発送</v>
      </c>
      <c r="BG360" s="133" t="str">
        <f>IFERROR(VLOOKUP(AQ:AQ,在庫!B:M,12,0),"")</f>
        <v>2022年製</v>
      </c>
      <c r="BH360" s="133">
        <f>IFERROR(VLOOKUP(AQ:AQ,在庫!B:L,10,0),"")</f>
        <v>1</v>
      </c>
      <c r="BI360" s="234">
        <f>VLOOKUP(AQ:AQ,[1]BRIDGESTONE!$B:$AH,32,0)</f>
        <v>604472981</v>
      </c>
      <c r="BJ360" s="234">
        <f>VLOOKUP(AQ:AQ,[1]BRIDGESTONE!$B:$AH,33,0)</f>
        <v>604473027</v>
      </c>
      <c r="BK360" s="191"/>
      <c r="BL360" s="191"/>
      <c r="BM360" s="191"/>
      <c r="BN360" s="191"/>
      <c r="BO360" s="191"/>
      <c r="BP360" s="191"/>
      <c r="BQ360" s="191"/>
      <c r="BR360" s="191"/>
      <c r="BS360" s="191"/>
      <c r="BT360" s="191"/>
      <c r="BU360" s="191"/>
      <c r="BV360" s="191"/>
      <c r="BW360" s="191"/>
      <c r="BX360" s="191"/>
    </row>
    <row r="361" spans="1:76" s="11" customFormat="1" ht="19.5" customHeight="1">
      <c r="A361" s="237">
        <f t="shared" si="197"/>
        <v>1</v>
      </c>
      <c r="B361" s="249">
        <f t="shared" si="222"/>
        <v>2454518118524</v>
      </c>
      <c r="C361" s="225">
        <f t="shared" si="198"/>
        <v>0</v>
      </c>
      <c r="D361" s="11" t="s">
        <v>5937</v>
      </c>
      <c r="E361" s="358" t="s">
        <v>1576</v>
      </c>
      <c r="F361" s="303" t="s">
        <v>7139</v>
      </c>
      <c r="G361" s="132" t="str">
        <f t="shared" si="231"/>
        <v>18</v>
      </c>
      <c r="H361" s="225">
        <v>0</v>
      </c>
      <c r="I361" s="225">
        <f t="shared" si="200"/>
        <v>0</v>
      </c>
      <c r="J361" s="131"/>
      <c r="K361" s="132" t="s">
        <v>1754</v>
      </c>
      <c r="L361" s="132">
        <v>15</v>
      </c>
      <c r="M361" s="134" t="s">
        <v>3426</v>
      </c>
      <c r="N361" s="226" t="s">
        <v>1969</v>
      </c>
      <c r="O361" s="226">
        <v>0</v>
      </c>
      <c r="P361" s="227">
        <v>24200</v>
      </c>
      <c r="Q361" s="228">
        <f t="shared" si="224"/>
        <v>22000</v>
      </c>
      <c r="R361" s="143">
        <f t="shared" si="225"/>
        <v>0.49831818181818183</v>
      </c>
      <c r="S361" s="238">
        <v>1074476382</v>
      </c>
      <c r="T361" s="287" t="s">
        <v>6769</v>
      </c>
      <c r="U361" s="189">
        <f t="shared" si="226"/>
        <v>24200</v>
      </c>
      <c r="W361" s="229">
        <v>24200</v>
      </c>
      <c r="X361" s="135">
        <f t="shared" si="227"/>
        <v>11037</v>
      </c>
      <c r="Y361" s="230">
        <f t="shared" si="228"/>
        <v>22000</v>
      </c>
      <c r="Z361" s="141">
        <f t="shared" si="229"/>
        <v>7.731404958677679E-2</v>
      </c>
      <c r="AA361" s="136">
        <f t="shared" si="230"/>
        <v>0.49831818181818183</v>
      </c>
      <c r="AB361" s="309"/>
      <c r="AC361" s="309"/>
      <c r="AD361" s="184">
        <f t="shared" si="232"/>
        <v>23725</v>
      </c>
      <c r="AE361" s="182">
        <f t="shared" si="233"/>
        <v>26071</v>
      </c>
      <c r="AF361" s="128">
        <f t="shared" si="209"/>
        <v>2346.39</v>
      </c>
      <c r="AG361" s="129">
        <f t="shared" si="210"/>
        <v>475.38999999999987</v>
      </c>
      <c r="AH361" s="130">
        <f t="shared" si="211"/>
        <v>1.8234436730466798E-2</v>
      </c>
      <c r="AI361" s="137">
        <f t="shared" si="212"/>
        <v>1871</v>
      </c>
      <c r="AJ361" s="138">
        <f t="shared" si="213"/>
        <v>7.1765563269533192E-2</v>
      </c>
      <c r="AK361" s="138">
        <f t="shared" si="214"/>
        <v>0.48008374508771501</v>
      </c>
      <c r="AL361" s="11" t="s">
        <v>13397</v>
      </c>
      <c r="AM361" s="11">
        <f t="shared" si="215"/>
        <v>21117.9</v>
      </c>
      <c r="AN361" s="412">
        <f t="shared" si="216"/>
        <v>19198.090909090908</v>
      </c>
      <c r="AO361" s="412">
        <f t="shared" si="217"/>
        <v>8161.0909090909081</v>
      </c>
      <c r="AP361" s="413">
        <f t="shared" si="218"/>
        <v>0.42509908655690193</v>
      </c>
      <c r="AQ361" s="192">
        <v>2454518118524</v>
      </c>
      <c r="AR361" s="192">
        <f>VLOOKUP(AQ:AQ,[1]BRIDGESTONE!$B:$O,2,0)</f>
        <v>4961914965280</v>
      </c>
      <c r="AS361" s="192" t="str">
        <f>VLOOKUP(AQ:AQ,[1]BRIDGESTONE!$B:$O,3,0)</f>
        <v>PSR89484</v>
      </c>
      <c r="AT361" s="231" t="str">
        <f>VLOOKUP(AQ:AQ,[1]BRIDGESTONE!$B:$O,4,0)</f>
        <v>POTENZA Adrenalin RE004（並行）</v>
      </c>
      <c r="AU361" s="231" t="str">
        <f>VLOOKUP(AQ:AQ,[1]BRIDGESTONE!$B:$O,5,0)</f>
        <v>245/45R18 100W XL</v>
      </c>
      <c r="AV361" s="232" t="str">
        <f>VLOOKUP(AQ:AQ,[1]BRIDGESTONE!$B:$O,6,0)</f>
        <v>245/45R18</v>
      </c>
      <c r="AW361" s="232" t="str">
        <f>VLOOKUP(AQ:AQ,[1]BRIDGESTONE!$B:$O,7,0)</f>
        <v/>
      </c>
      <c r="AX361" s="233">
        <f>VLOOKUP(AQ:AQ,[1]BRIDGESTONE!$B:$K,8,0)</f>
        <v>11037</v>
      </c>
      <c r="AY361" s="233">
        <f>VLOOKUP(AQ:AQ,[1]BRIDGESTONE!$B:$K,9,0)</f>
        <v>0</v>
      </c>
      <c r="AZ361" s="233">
        <f>VLOOKUP(AQ:AQ,[1]BRIDGESTONE!$B:$K,10,0)</f>
        <v>0</v>
      </c>
      <c r="BA361" s="233">
        <f>VLOOKUP(AQ:AQ,[1]BRIDGESTONE!$B:$O,11,0)</f>
        <v>18200</v>
      </c>
      <c r="BB361" s="233">
        <f>VLOOKUP(AQ:AQ,[1]BRIDGESTONE!$B:$O,12,0)</f>
        <v>15590.90909090909</v>
      </c>
      <c r="BC361" s="233">
        <f t="shared" si="223"/>
        <v>1050</v>
      </c>
      <c r="BD361" s="204" t="s">
        <v>3388</v>
      </c>
      <c r="BE361" s="195" t="s">
        <v>174</v>
      </c>
      <c r="BF361" s="133" t="str">
        <f>IFERROR(VLOOKUP(BE:BE,Q商品!B:E,4,0),"")</f>
        <v>2021年製 POTENZA Adrenalin RE004 245/45R18 100W XL サマータイヤ 最短当日発送</v>
      </c>
      <c r="BG361" s="133" t="str">
        <f>IFERROR(VLOOKUP(AQ:AQ,在庫!B:M,12,0),"")</f>
        <v/>
      </c>
      <c r="BH361" s="133" t="str">
        <f>IFERROR(VLOOKUP(AQ:AQ,在庫!B:L,10,0),"")</f>
        <v/>
      </c>
      <c r="BI361" s="234">
        <f>VLOOKUP(AQ:AQ,[1]BRIDGESTONE!$B:$AH,32,0)</f>
        <v>604472987</v>
      </c>
      <c r="BJ361" s="234">
        <f>VLOOKUP(AQ:AQ,[1]BRIDGESTONE!$B:$AH,33,0)</f>
        <v>604473033</v>
      </c>
      <c r="BK361" s="191"/>
      <c r="BL361" s="191"/>
      <c r="BM361" s="191"/>
      <c r="BN361" s="191"/>
      <c r="BO361" s="191"/>
      <c r="BP361" s="191"/>
      <c r="BQ361" s="191"/>
      <c r="BR361" s="191"/>
      <c r="BS361" s="191"/>
      <c r="BT361" s="191"/>
      <c r="BU361" s="191"/>
      <c r="BV361" s="191"/>
      <c r="BW361" s="191"/>
      <c r="BX361" s="191"/>
    </row>
    <row r="362" spans="1:76" s="11" customFormat="1" ht="19.5" customHeight="1">
      <c r="A362" s="237">
        <f t="shared" ref="A362:A425" si="235">COUNTIF(E:E,E362)</f>
        <v>1</v>
      </c>
      <c r="B362" s="249">
        <f t="shared" si="222"/>
        <v>2553518118524</v>
      </c>
      <c r="C362" s="225">
        <f t="shared" ref="C362:C425" si="236">AY362</f>
        <v>8</v>
      </c>
      <c r="D362" s="11" t="s">
        <v>5937</v>
      </c>
      <c r="E362" s="358" t="s">
        <v>1577</v>
      </c>
      <c r="F362" s="303" t="s">
        <v>7140</v>
      </c>
      <c r="G362" s="132" t="str">
        <f t="shared" ref="G362:G393" si="237">MID(AQ:AQ,6,2)</f>
        <v>18</v>
      </c>
      <c r="H362" s="225">
        <v>0</v>
      </c>
      <c r="I362" s="225">
        <f t="shared" ref="I362:I425" si="238">AZ362</f>
        <v>0</v>
      </c>
      <c r="J362" s="131"/>
      <c r="K362" s="132" t="s">
        <v>1754</v>
      </c>
      <c r="L362" s="132">
        <v>16</v>
      </c>
      <c r="M362" s="134" t="s">
        <v>1782</v>
      </c>
      <c r="N362" s="226" t="s">
        <v>7565</v>
      </c>
      <c r="O362" s="226" t="s">
        <v>1970</v>
      </c>
      <c r="P362" s="227">
        <v>33400</v>
      </c>
      <c r="Q362" s="228">
        <f t="shared" si="224"/>
        <v>30356.363636363632</v>
      </c>
      <c r="R362" s="143">
        <f t="shared" si="225"/>
        <v>0.45424952084331571</v>
      </c>
      <c r="S362" s="238">
        <v>1074476383</v>
      </c>
      <c r="T362" s="287" t="s">
        <v>6770</v>
      </c>
      <c r="U362" s="189">
        <f t="shared" si="226"/>
        <v>33400</v>
      </c>
      <c r="W362" s="229">
        <v>33400</v>
      </c>
      <c r="X362" s="135">
        <f t="shared" si="227"/>
        <v>16567</v>
      </c>
      <c r="Y362" s="230">
        <f t="shared" si="228"/>
        <v>30356.363636363632</v>
      </c>
      <c r="Z362" s="141">
        <f t="shared" si="229"/>
        <v>0.10107099143206844</v>
      </c>
      <c r="AA362" s="136">
        <f t="shared" si="230"/>
        <v>0.45424952084331571</v>
      </c>
      <c r="AB362" s="309"/>
      <c r="AC362" s="309"/>
      <c r="AD362" s="184">
        <f t="shared" ref="AD362:AD376" si="239">ROUNDDOWN(U362/1.02,0)</f>
        <v>32745</v>
      </c>
      <c r="AE362" s="182">
        <f t="shared" ref="AE362:AE376" si="240">ROUNDDOWN(AD362/0.91,0)</f>
        <v>35983</v>
      </c>
      <c r="AF362" s="128">
        <f t="shared" ref="AF362:AF425" si="241">AE362*0.09</f>
        <v>3238.47</v>
      </c>
      <c r="AG362" s="129">
        <f t="shared" ref="AG362:AG425" si="242">AF362-AI362</f>
        <v>655.4699999999998</v>
      </c>
      <c r="AH362" s="130">
        <f t="shared" ref="AH362:AH425" si="243">IFERROR(AG362/AE362,"")</f>
        <v>1.8216102048189416E-2</v>
      </c>
      <c r="AI362" s="137">
        <f t="shared" ref="AI362:AI425" si="244">AE362-U362</f>
        <v>2583</v>
      </c>
      <c r="AJ362" s="138">
        <f t="shared" ref="AJ362:AJ425" si="245">IFERROR(AI362/AE362,"")</f>
        <v>7.1783897951810574E-2</v>
      </c>
      <c r="AK362" s="138">
        <f t="shared" ref="AK362:AK425" si="246">IFERROR(AA362-AH362,"")</f>
        <v>0.4360334187951263</v>
      </c>
      <c r="AL362" s="11" t="s">
        <v>13397</v>
      </c>
      <c r="AM362" s="11">
        <f t="shared" ref="AM362:AM425" si="247">AD362-AE362*0.1</f>
        <v>29146.7</v>
      </c>
      <c r="AN362" s="412">
        <f t="shared" ref="AN362:AN425" si="248">(AM362-AY362)/1.1</f>
        <v>26489.727272727272</v>
      </c>
      <c r="AO362" s="412">
        <f t="shared" ref="AO362:AO425" si="249">AN362-X362</f>
        <v>9922.7272727272721</v>
      </c>
      <c r="AP362" s="413">
        <f t="shared" ref="AP362:AP425" si="250">AO362/AN362</f>
        <v>0.37458774756595181</v>
      </c>
      <c r="AQ362" s="192">
        <v>2553518118524</v>
      </c>
      <c r="AR362" s="192">
        <f>VLOOKUP(AQ:AQ,[1]BRIDGESTONE!$B:$O,2,0)</f>
        <v>4961914965433</v>
      </c>
      <c r="AS362" s="192" t="str">
        <f>VLOOKUP(AQ:AQ,[1]BRIDGESTONE!$B:$O,3,0)</f>
        <v>PSR89499</v>
      </c>
      <c r="AT362" s="231" t="str">
        <f>VLOOKUP(AQ:AQ,[1]BRIDGESTONE!$B:$O,4,0)</f>
        <v>POTENZA Adrenalin RE004（並行）</v>
      </c>
      <c r="AU362" s="231" t="str">
        <f>VLOOKUP(AQ:AQ,[1]BRIDGESTONE!$B:$O,5,0)</f>
        <v>255/35R18 94W XL</v>
      </c>
      <c r="AV362" s="232" t="str">
        <f>VLOOKUP(AQ:AQ,[1]BRIDGESTONE!$B:$O,6,0)</f>
        <v>255/35R18</v>
      </c>
      <c r="AW362" s="232" t="str">
        <f>VLOOKUP(AQ:AQ,[1]BRIDGESTONE!$B:$O,7,0)</f>
        <v/>
      </c>
      <c r="AX362" s="233">
        <f>VLOOKUP(AQ:AQ,[1]BRIDGESTONE!$B:$K,8,0)</f>
        <v>16567</v>
      </c>
      <c r="AY362" s="233">
        <f>VLOOKUP(AQ:AQ,[1]BRIDGESTONE!$B:$K,9,0)</f>
        <v>8</v>
      </c>
      <c r="AZ362" s="233">
        <f>VLOOKUP(AQ:AQ,[1]BRIDGESTONE!$B:$K,10,0)</f>
        <v>0</v>
      </c>
      <c r="BA362" s="233">
        <f>VLOOKUP(AQ:AQ,[1]BRIDGESTONE!$B:$O,11,0)</f>
        <v>23800</v>
      </c>
      <c r="BB362" s="233">
        <f>VLOOKUP(AQ:AQ,[1]BRIDGESTONE!$B:$O,12,0)</f>
        <v>20681.81818181818</v>
      </c>
      <c r="BC362" s="233">
        <f t="shared" si="223"/>
        <v>1050</v>
      </c>
      <c r="BD362" s="204" t="s">
        <v>3388</v>
      </c>
      <c r="BE362" s="195" t="s">
        <v>175</v>
      </c>
      <c r="BF362" s="133" t="str">
        <f>IFERROR(VLOOKUP(BE:BE,Q商品!B:E,4,0),"")</f>
        <v>2023年製 POTENZA Adrenalin RE004 255/35R18 94W XL サマータイヤ 最短当日発送</v>
      </c>
      <c r="BG362" s="133" t="str">
        <f>IFERROR(VLOOKUP(AQ:AQ,在庫!B:M,12,0),"")</f>
        <v/>
      </c>
      <c r="BH362" s="133" t="str">
        <f>IFERROR(VLOOKUP(AQ:AQ,在庫!B:L,10,0),"")</f>
        <v/>
      </c>
      <c r="BI362" s="234">
        <f>VLOOKUP(AQ:AQ,[1]BRIDGESTONE!$B:$AH,32,0)</f>
        <v>604472986</v>
      </c>
      <c r="BJ362" s="234">
        <f>VLOOKUP(AQ:AQ,[1]BRIDGESTONE!$B:$AH,33,0)</f>
        <v>604473032</v>
      </c>
      <c r="BK362" s="191"/>
      <c r="BL362" s="191"/>
      <c r="BM362" s="191"/>
      <c r="BN362" s="191"/>
      <c r="BO362" s="191"/>
      <c r="BP362" s="191"/>
      <c r="BQ362" s="191"/>
      <c r="BR362" s="191"/>
      <c r="BS362" s="191"/>
      <c r="BT362" s="191"/>
      <c r="BU362" s="191"/>
      <c r="BV362" s="191"/>
      <c r="BW362" s="191"/>
      <c r="BX362" s="191"/>
    </row>
    <row r="363" spans="1:76" s="11" customFormat="1" ht="19.5" customHeight="1">
      <c r="A363" s="237">
        <f t="shared" si="235"/>
        <v>1</v>
      </c>
      <c r="B363" s="249">
        <f t="shared" si="222"/>
        <v>2054517119555</v>
      </c>
      <c r="C363" s="225">
        <f t="shared" si="236"/>
        <v>10</v>
      </c>
      <c r="D363" s="153" t="s">
        <v>5937</v>
      </c>
      <c r="E363" s="11" t="s">
        <v>7285</v>
      </c>
      <c r="F363" s="307" t="s">
        <v>7286</v>
      </c>
      <c r="G363" s="132" t="str">
        <f t="shared" si="237"/>
        <v>17</v>
      </c>
      <c r="H363" s="233">
        <v>130</v>
      </c>
      <c r="I363" s="225">
        <f t="shared" si="238"/>
        <v>130</v>
      </c>
      <c r="J363" s="131">
        <v>2086</v>
      </c>
      <c r="K363" s="132" t="s">
        <v>5940</v>
      </c>
      <c r="L363" s="132">
        <v>17</v>
      </c>
      <c r="M363" s="157" t="s">
        <v>3422</v>
      </c>
      <c r="N363" s="241" t="s">
        <v>6188</v>
      </c>
      <c r="O363" s="226" t="s">
        <v>1777</v>
      </c>
      <c r="P363" s="242">
        <v>23100</v>
      </c>
      <c r="Q363" s="228">
        <f t="shared" si="224"/>
        <v>20990.909090909088</v>
      </c>
      <c r="R363" s="143">
        <f t="shared" si="225"/>
        <v>0.30393676916414025</v>
      </c>
      <c r="S363" s="243">
        <v>1075537431</v>
      </c>
      <c r="T363" s="310" t="s">
        <v>7764</v>
      </c>
      <c r="U363" s="189">
        <f t="shared" si="226"/>
        <v>23100</v>
      </c>
      <c r="W363" s="180">
        <v>23100</v>
      </c>
      <c r="X363" s="135">
        <f t="shared" si="227"/>
        <v>14611</v>
      </c>
      <c r="Y363" s="230">
        <f t="shared" si="228"/>
        <v>20990.909090909088</v>
      </c>
      <c r="Z363" s="141">
        <f t="shared" si="229"/>
        <v>7.7316017316017227E-2</v>
      </c>
      <c r="AA363" s="136">
        <f t="shared" si="230"/>
        <v>0.30393676916414025</v>
      </c>
      <c r="AB363" s="452"/>
      <c r="AC363" s="452"/>
      <c r="AD363" s="184">
        <f t="shared" si="239"/>
        <v>22647</v>
      </c>
      <c r="AE363" s="182">
        <f t="shared" si="240"/>
        <v>24886</v>
      </c>
      <c r="AF363" s="128">
        <f t="shared" si="241"/>
        <v>2239.7399999999998</v>
      </c>
      <c r="AG363" s="129">
        <f t="shared" si="242"/>
        <v>453.73999999999978</v>
      </c>
      <c r="AH363" s="130">
        <f t="shared" si="243"/>
        <v>1.8232741300329494E-2</v>
      </c>
      <c r="AI363" s="137">
        <f t="shared" si="244"/>
        <v>1786</v>
      </c>
      <c r="AJ363" s="138">
        <f t="shared" si="245"/>
        <v>7.1767258699670503E-2</v>
      </c>
      <c r="AK363" s="138">
        <f t="shared" si="246"/>
        <v>0.28570402786381077</v>
      </c>
      <c r="AL363" s="11" t="s">
        <v>13397</v>
      </c>
      <c r="AM363" s="11">
        <f t="shared" si="247"/>
        <v>20158.400000000001</v>
      </c>
      <c r="AN363" s="412">
        <f t="shared" si="248"/>
        <v>18316.727272727272</v>
      </c>
      <c r="AO363" s="412">
        <f t="shared" si="249"/>
        <v>3705.7272727272721</v>
      </c>
      <c r="AP363" s="413">
        <f t="shared" si="250"/>
        <v>0.20231383137122547</v>
      </c>
      <c r="AQ363" s="192">
        <v>2054517119555</v>
      </c>
      <c r="AR363" s="192" t="str">
        <f>VLOOKUP(AQ:AQ,[1]BRIDGESTONE!$B:$O,2,0)</f>
        <v/>
      </c>
      <c r="AS363" s="192" t="str">
        <f>VLOOKUP(AQ:AQ,[1]BRIDGESTONE!$B:$O,3,0)</f>
        <v/>
      </c>
      <c r="AT363" s="231" t="str">
        <f>VLOOKUP(AQ:AQ,[1]BRIDGESTONE!$B:$O,4,0)</f>
        <v>POTENZA Sport（並行）</v>
      </c>
      <c r="AU363" s="231" t="str">
        <f>VLOOKUP(AQ:AQ,[1]BRIDGESTONE!$B:$O,5,0)</f>
        <v>205/45R17 88Y XL</v>
      </c>
      <c r="AV363" s="232" t="str">
        <f>VLOOKUP(AQ:AQ,[1]BRIDGESTONE!$B:$O,6,0)</f>
        <v>205/45R17</v>
      </c>
      <c r="AW363" s="232" t="str">
        <f>VLOOKUP(AQ:AQ,[1]BRIDGESTONE!$B:$O,7,0)</f>
        <v/>
      </c>
      <c r="AX363" s="233">
        <f>VLOOKUP(AQ:AQ,[1]BRIDGESTONE!$B:$K,8,0)</f>
        <v>14611</v>
      </c>
      <c r="AY363" s="233">
        <f>VLOOKUP(AQ:AQ,[1]BRIDGESTONE!$B:$K,9,0)</f>
        <v>10</v>
      </c>
      <c r="AZ363" s="233">
        <f>VLOOKUP(AQ:AQ,[1]BRIDGESTONE!$B:$K,10,0)</f>
        <v>130</v>
      </c>
      <c r="BA363" s="233">
        <f>VLOOKUP(AQ:AQ,[1]BRIDGESTONE!$B:$O,11,0)</f>
        <v>20200</v>
      </c>
      <c r="BB363" s="233">
        <f>VLOOKUP(AQ:AQ,[1]BRIDGESTONE!$B:$O,12,0)</f>
        <v>17886.363636363636</v>
      </c>
      <c r="BC363" s="233">
        <f t="shared" si="223"/>
        <v>525</v>
      </c>
      <c r="BD363" s="204" t="s">
        <v>3388</v>
      </c>
      <c r="BE363" s="195" t="s">
        <v>7761</v>
      </c>
      <c r="BF363" s="133" t="str">
        <f>IFERROR(VLOOKUP(BE:BE,Q商品!B:E,4,0),"")</f>
        <v>2023年製 POTENZA Sport 205/45R17 88Y XL サマー 最短当日発送</v>
      </c>
      <c r="BG363" s="133" t="str">
        <f>IFERROR(VLOOKUP(AQ:AQ,在庫!B:M,12,0),"")</f>
        <v>2023年製</v>
      </c>
      <c r="BH363" s="133">
        <f>IFERROR(VLOOKUP(AQ:AQ,在庫!B:L,10,0),"")</f>
        <v>1</v>
      </c>
      <c r="BI363" s="234" t="str">
        <f>VLOOKUP(AQ:AQ,[1]BRIDGESTONE!$B:$AH,32,0)</f>
        <v/>
      </c>
      <c r="BJ363" s="234" t="str">
        <f>VLOOKUP(AQ:AQ,[1]BRIDGESTONE!$B:$AH,33,0)</f>
        <v/>
      </c>
      <c r="BK363" s="191"/>
      <c r="BL363" s="191"/>
      <c r="BM363" s="191"/>
      <c r="BN363" s="191"/>
      <c r="BO363" s="191"/>
      <c r="BP363" s="191"/>
      <c r="BQ363" s="191"/>
      <c r="BR363" s="191"/>
      <c r="BS363" s="191"/>
      <c r="BT363" s="191"/>
      <c r="BU363" s="191"/>
      <c r="BV363" s="191"/>
      <c r="BW363" s="191"/>
      <c r="BX363" s="191"/>
    </row>
    <row r="364" spans="1:76" s="11" customFormat="1" ht="19.5" customHeight="1">
      <c r="A364" s="237">
        <f t="shared" si="235"/>
        <v>1</v>
      </c>
      <c r="B364" s="249">
        <f t="shared" si="222"/>
        <v>2353519119557</v>
      </c>
      <c r="C364" s="225">
        <f t="shared" si="236"/>
        <v>2</v>
      </c>
      <c r="D364" s="153" t="s">
        <v>5937</v>
      </c>
      <c r="E364" s="11" t="s">
        <v>7284</v>
      </c>
      <c r="F364" s="307" t="s">
        <v>7287</v>
      </c>
      <c r="G364" s="132" t="str">
        <f t="shared" si="237"/>
        <v>19</v>
      </c>
      <c r="H364" s="233">
        <v>32</v>
      </c>
      <c r="I364" s="225">
        <f t="shared" si="238"/>
        <v>30</v>
      </c>
      <c r="J364" s="131" t="s">
        <v>12</v>
      </c>
      <c r="K364" s="132" t="s">
        <v>5940</v>
      </c>
      <c r="L364" s="132">
        <v>18</v>
      </c>
      <c r="M364" s="157" t="s">
        <v>3422</v>
      </c>
      <c r="N364" s="241" t="s">
        <v>11994</v>
      </c>
      <c r="O364" s="241" t="s">
        <v>1777</v>
      </c>
      <c r="P364" s="242">
        <v>30297</v>
      </c>
      <c r="Q364" s="228">
        <f t="shared" si="224"/>
        <v>27540.909090909088</v>
      </c>
      <c r="R364" s="143">
        <f t="shared" si="225"/>
        <v>0.35949826704076576</v>
      </c>
      <c r="S364" s="243">
        <v>1075537432</v>
      </c>
      <c r="T364" s="310" t="s">
        <v>7765</v>
      </c>
      <c r="U364" s="189">
        <f t="shared" si="226"/>
        <v>30297</v>
      </c>
      <c r="W364" s="180">
        <v>30297</v>
      </c>
      <c r="X364" s="135">
        <f t="shared" si="227"/>
        <v>17640</v>
      </c>
      <c r="Y364" s="230">
        <f t="shared" si="228"/>
        <v>27540.909090909088</v>
      </c>
      <c r="Z364" s="141">
        <f t="shared" si="229"/>
        <v>7.7301382975212052E-2</v>
      </c>
      <c r="AA364" s="136">
        <f t="shared" si="230"/>
        <v>0.35949826704076576</v>
      </c>
      <c r="AB364" s="309"/>
      <c r="AC364" s="309"/>
      <c r="AD364" s="184">
        <f t="shared" si="239"/>
        <v>29702</v>
      </c>
      <c r="AE364" s="182">
        <f t="shared" si="240"/>
        <v>32639</v>
      </c>
      <c r="AF364" s="128">
        <f t="shared" si="241"/>
        <v>2937.5099999999998</v>
      </c>
      <c r="AG364" s="129">
        <f t="shared" si="242"/>
        <v>595.50999999999976</v>
      </c>
      <c r="AH364" s="130">
        <f t="shared" si="243"/>
        <v>1.8245350654125424E-2</v>
      </c>
      <c r="AI364" s="137">
        <f t="shared" si="244"/>
        <v>2342</v>
      </c>
      <c r="AJ364" s="138">
        <f t="shared" si="245"/>
        <v>7.1754649345874569E-2</v>
      </c>
      <c r="AK364" s="138">
        <f t="shared" si="246"/>
        <v>0.34125291638664035</v>
      </c>
      <c r="AL364" s="11" t="s">
        <v>13397</v>
      </c>
      <c r="AM364" s="11">
        <f t="shared" si="247"/>
        <v>26438.1</v>
      </c>
      <c r="AN364" s="412">
        <f t="shared" si="248"/>
        <v>24032.81818181818</v>
      </c>
      <c r="AO364" s="412">
        <f t="shared" si="249"/>
        <v>6392.8181818181802</v>
      </c>
      <c r="AP364" s="413">
        <f t="shared" si="250"/>
        <v>0.2660036843558618</v>
      </c>
      <c r="AQ364" s="192">
        <v>2353519119557</v>
      </c>
      <c r="AR364" s="192" t="str">
        <f>VLOOKUP(AQ:AQ,[1]BRIDGESTONE!$B:$O,2,0)</f>
        <v/>
      </c>
      <c r="AS364" s="192" t="str">
        <f>VLOOKUP(AQ:AQ,[1]BRIDGESTONE!$B:$O,3,0)</f>
        <v/>
      </c>
      <c r="AT364" s="231" t="str">
        <f>VLOOKUP(AQ:AQ,[1]BRIDGESTONE!$B:$O,4,0)</f>
        <v>POTENZA Sport（並行）</v>
      </c>
      <c r="AU364" s="231" t="str">
        <f>VLOOKUP(AQ:AQ,[1]BRIDGESTONE!$B:$O,5,0)</f>
        <v>235/35R19 91Y XL</v>
      </c>
      <c r="AV364" s="232" t="str">
        <f>VLOOKUP(AQ:AQ,[1]BRIDGESTONE!$B:$O,6,0)</f>
        <v>235/35R19</v>
      </c>
      <c r="AW364" s="232" t="str">
        <f>VLOOKUP(AQ:AQ,[1]BRIDGESTONE!$B:$O,7,0)</f>
        <v/>
      </c>
      <c r="AX364" s="233">
        <f>VLOOKUP(AQ:AQ,[1]BRIDGESTONE!$B:$K,8,0)</f>
        <v>17640</v>
      </c>
      <c r="AY364" s="233">
        <f>VLOOKUP(AQ:AQ,[1]BRIDGESTONE!$B:$K,9,0)</f>
        <v>2</v>
      </c>
      <c r="AZ364" s="233">
        <f>VLOOKUP(AQ:AQ,[1]BRIDGESTONE!$B:$K,10,0)</f>
        <v>30</v>
      </c>
      <c r="BA364" s="233">
        <f>VLOOKUP(AQ:AQ,[1]BRIDGESTONE!$B:$O,11,0)</f>
        <v>24800</v>
      </c>
      <c r="BB364" s="233">
        <f>VLOOKUP(AQ:AQ,[1]BRIDGESTONE!$B:$O,12,0)</f>
        <v>21590.909090909088</v>
      </c>
      <c r="BC364" s="233">
        <f t="shared" si="223"/>
        <v>1050</v>
      </c>
      <c r="BD364" s="204" t="s">
        <v>3388</v>
      </c>
      <c r="BE364" s="195" t="s">
        <v>7763</v>
      </c>
      <c r="BF364" s="133" t="str">
        <f>IFERROR(VLOOKUP(BE:BE,Q商品!B:E,4,0),"")</f>
        <v>2023年製 POTENZA Sport 235/35R19 91Y XL BRIDGESTONE サマー 最短当日発送</v>
      </c>
      <c r="BG364" s="133" t="str">
        <f>IFERROR(VLOOKUP(AQ:AQ,在庫!B:M,12,0),"")</f>
        <v>2022年製</v>
      </c>
      <c r="BH364" s="133">
        <f>IFERROR(VLOOKUP(AQ:AQ,在庫!B:L,10,0),"")</f>
        <v>1</v>
      </c>
      <c r="BI364" s="234" t="str">
        <f>VLOOKUP(AQ:AQ,[1]BRIDGESTONE!$B:$AH,32,0)</f>
        <v/>
      </c>
      <c r="BJ364" s="234" t="str">
        <f>VLOOKUP(AQ:AQ,[1]BRIDGESTONE!$B:$AH,33,0)</f>
        <v/>
      </c>
      <c r="BK364" s="191"/>
      <c r="BL364" s="191"/>
      <c r="BM364" s="191"/>
      <c r="BN364" s="191"/>
      <c r="BO364" s="191"/>
      <c r="BP364" s="191"/>
      <c r="BQ364" s="191"/>
      <c r="BR364" s="191"/>
      <c r="BS364" s="191"/>
      <c r="BT364" s="191"/>
      <c r="BU364" s="191"/>
      <c r="BV364" s="191"/>
      <c r="BW364" s="191"/>
      <c r="BX364" s="191"/>
    </row>
    <row r="365" spans="1:76" s="11" customFormat="1" ht="19.5" customHeight="1">
      <c r="A365" s="237">
        <f t="shared" si="235"/>
        <v>1</v>
      </c>
      <c r="B365" s="249">
        <f t="shared" si="222"/>
        <v>2254018119553</v>
      </c>
      <c r="C365" s="225">
        <f t="shared" si="236"/>
        <v>166</v>
      </c>
      <c r="D365" s="11" t="s">
        <v>4699</v>
      </c>
      <c r="E365" s="358" t="s">
        <v>1553</v>
      </c>
      <c r="F365" s="293" t="s">
        <v>6272</v>
      </c>
      <c r="G365" s="132" t="str">
        <f t="shared" si="237"/>
        <v>18</v>
      </c>
      <c r="H365" s="233">
        <v>3</v>
      </c>
      <c r="I365" s="225">
        <f t="shared" si="238"/>
        <v>3</v>
      </c>
      <c r="J365" s="131"/>
      <c r="K365" s="132" t="s">
        <v>1754</v>
      </c>
      <c r="L365" s="132">
        <v>23</v>
      </c>
      <c r="M365" s="134" t="s">
        <v>3422</v>
      </c>
      <c r="N365" s="226" t="s">
        <v>3427</v>
      </c>
      <c r="O365" s="226">
        <v>0</v>
      </c>
      <c r="P365" s="227">
        <v>21300</v>
      </c>
      <c r="Q365" s="228">
        <f t="shared" si="224"/>
        <v>19212.727272727272</v>
      </c>
      <c r="R365" s="143">
        <f t="shared" si="225"/>
        <v>0.40055361029620512</v>
      </c>
      <c r="S365" s="238">
        <v>1074476700</v>
      </c>
      <c r="T365" s="289" t="s">
        <v>7556</v>
      </c>
      <c r="U365" s="189">
        <f t="shared" si="226"/>
        <v>21300</v>
      </c>
      <c r="W365" s="229">
        <v>21300</v>
      </c>
      <c r="X365" s="135">
        <f t="shared" si="227"/>
        <v>11517</v>
      </c>
      <c r="Y365" s="230">
        <f t="shared" si="228"/>
        <v>19212.727272727272</v>
      </c>
      <c r="Z365" s="141">
        <f t="shared" si="229"/>
        <v>7.7323943661971928E-2</v>
      </c>
      <c r="AA365" s="136">
        <f t="shared" si="230"/>
        <v>0.40055361029620512</v>
      </c>
      <c r="AB365" s="309"/>
      <c r="AC365" s="309"/>
      <c r="AD365" s="184">
        <f t="shared" si="239"/>
        <v>20882</v>
      </c>
      <c r="AE365" s="182">
        <f t="shared" si="240"/>
        <v>22947</v>
      </c>
      <c r="AF365" s="128">
        <f t="shared" si="241"/>
        <v>2065.23</v>
      </c>
      <c r="AG365" s="129">
        <f t="shared" si="242"/>
        <v>418.23</v>
      </c>
      <c r="AH365" s="130">
        <f t="shared" si="243"/>
        <v>1.8225911883906393E-2</v>
      </c>
      <c r="AI365" s="137">
        <f t="shared" si="244"/>
        <v>1647</v>
      </c>
      <c r="AJ365" s="138">
        <f t="shared" si="245"/>
        <v>7.1774088116093607E-2</v>
      </c>
      <c r="AK365" s="138">
        <f t="shared" si="246"/>
        <v>0.38232769841229874</v>
      </c>
      <c r="AL365" s="11" t="s">
        <v>13397</v>
      </c>
      <c r="AM365" s="11">
        <f t="shared" si="247"/>
        <v>18587.3</v>
      </c>
      <c r="AN365" s="412">
        <f t="shared" si="248"/>
        <v>16746.63636363636</v>
      </c>
      <c r="AO365" s="412">
        <f t="shared" si="249"/>
        <v>5229.6363636363603</v>
      </c>
      <c r="AP365" s="413">
        <f t="shared" si="250"/>
        <v>0.31227980652831222</v>
      </c>
      <c r="AQ365" s="192">
        <v>2254018119553</v>
      </c>
      <c r="AR365" s="192" t="str">
        <f>VLOOKUP(AQ:AQ,[1]BRIDGESTONE!$B:$O,2,0)</f>
        <v/>
      </c>
      <c r="AS365" s="192" t="str">
        <f>VLOOKUP(AQ:AQ,[1]BRIDGESTONE!$B:$O,3,0)</f>
        <v/>
      </c>
      <c r="AT365" s="231" t="str">
        <f>VLOOKUP(AQ:AQ,[1]BRIDGESTONE!$B:$O,4,0)</f>
        <v>POTENZA Sport（並行）</v>
      </c>
      <c r="AU365" s="231" t="str">
        <f>VLOOKUP(AQ:AQ,[1]BRIDGESTONE!$B:$O,5,0)</f>
        <v>225/40R18 92Y XL</v>
      </c>
      <c r="AV365" s="232" t="str">
        <f>VLOOKUP(AQ:AQ,[1]BRIDGESTONE!$B:$O,6,0)</f>
        <v>225/40R18</v>
      </c>
      <c r="AW365" s="232" t="str">
        <f>VLOOKUP(AQ:AQ,[1]BRIDGESTONE!$B:$O,7,0)</f>
        <v/>
      </c>
      <c r="AX365" s="233">
        <f>VLOOKUP(AQ:AQ,[1]BRIDGESTONE!$B:$K,8,0)</f>
        <v>11517</v>
      </c>
      <c r="AY365" s="233">
        <f>VLOOKUP(AQ:AQ,[1]BRIDGESTONE!$B:$K,9,0)</f>
        <v>166</v>
      </c>
      <c r="AZ365" s="233">
        <f>VLOOKUP(AQ:AQ,[1]BRIDGESTONE!$B:$K,10,0)</f>
        <v>3</v>
      </c>
      <c r="BA365" s="233">
        <f>VLOOKUP(AQ:AQ,[1]BRIDGESTONE!$B:$O,11,0)</f>
        <v>18480</v>
      </c>
      <c r="BB365" s="233">
        <f>VLOOKUP(AQ:AQ,[1]BRIDGESTONE!$B:$O,12,0)</f>
        <v>16322.727272727272</v>
      </c>
      <c r="BC365" s="233">
        <f t="shared" si="223"/>
        <v>525</v>
      </c>
      <c r="BD365" s="204" t="s">
        <v>3388</v>
      </c>
      <c r="BE365" s="195" t="s">
        <v>176</v>
      </c>
      <c r="BF365" s="133" t="str">
        <f>IFERROR(VLOOKUP(BE:BE,Q商品!B:E,4,0),"")</f>
        <v>2023年製 POTENZA Sport 225/40R18 92Y XL サマータイヤ 最短当日発送</v>
      </c>
      <c r="BG365" s="133" t="str">
        <f>IFERROR(VLOOKUP(AQ:AQ,在庫!B:M,12,0),"")</f>
        <v>2023年製</v>
      </c>
      <c r="BH365" s="133">
        <f>IFERROR(VLOOKUP(AQ:AQ,在庫!B:L,10,0),"")</f>
        <v>1</v>
      </c>
      <c r="BI365" s="234">
        <f>VLOOKUP(AQ:AQ,[1]BRIDGESTONE!$B:$AH,32,0)</f>
        <v>604463541</v>
      </c>
      <c r="BJ365" s="234">
        <f>VLOOKUP(AQ:AQ,[1]BRIDGESTONE!$B:$AH,33,0)</f>
        <v>604463545</v>
      </c>
      <c r="BK365" s="191"/>
      <c r="BL365" s="191"/>
      <c r="BM365" s="191"/>
      <c r="BN365" s="191"/>
      <c r="BO365" s="191"/>
      <c r="BP365" s="191"/>
      <c r="BQ365" s="191"/>
      <c r="BR365" s="191"/>
      <c r="BS365" s="191"/>
      <c r="BT365" s="191"/>
      <c r="BU365" s="191"/>
      <c r="BV365" s="191"/>
      <c r="BW365" s="191"/>
      <c r="BX365" s="191"/>
    </row>
    <row r="366" spans="1:76" s="11" customFormat="1" ht="19.5" customHeight="1">
      <c r="A366" s="237">
        <f t="shared" si="235"/>
        <v>1</v>
      </c>
      <c r="B366" s="249">
        <f t="shared" si="222"/>
        <v>2254517119559</v>
      </c>
      <c r="C366" s="225">
        <f t="shared" si="236"/>
        <v>0</v>
      </c>
      <c r="D366" s="11" t="s">
        <v>4699</v>
      </c>
      <c r="E366" s="358" t="s">
        <v>1554</v>
      </c>
      <c r="F366" s="304" t="s">
        <v>7532</v>
      </c>
      <c r="G366" s="132" t="str">
        <f t="shared" si="237"/>
        <v>17</v>
      </c>
      <c r="H366" s="233">
        <v>1</v>
      </c>
      <c r="I366" s="225">
        <f t="shared" si="238"/>
        <v>1</v>
      </c>
      <c r="J366" s="131"/>
      <c r="K366" s="132" t="s">
        <v>1754</v>
      </c>
      <c r="L366" s="132">
        <v>24</v>
      </c>
      <c r="M366" s="134" t="s">
        <v>1785</v>
      </c>
      <c r="N366" s="226" t="s">
        <v>7566</v>
      </c>
      <c r="O366" s="226" t="s">
        <v>1954</v>
      </c>
      <c r="P366" s="227">
        <v>18150</v>
      </c>
      <c r="Q366" s="228">
        <f t="shared" si="224"/>
        <v>16500</v>
      </c>
      <c r="R366" s="143">
        <f t="shared" si="225"/>
        <v>0.3330909090909091</v>
      </c>
      <c r="S366" s="238">
        <v>1074476337</v>
      </c>
      <c r="T366" s="289" t="s">
        <v>7557</v>
      </c>
      <c r="U366" s="189">
        <f t="shared" si="226"/>
        <v>17250</v>
      </c>
      <c r="V366" s="11">
        <v>900</v>
      </c>
      <c r="W366" s="229">
        <v>18150</v>
      </c>
      <c r="X366" s="135">
        <f t="shared" si="227"/>
        <v>11004</v>
      </c>
      <c r="Y366" s="230">
        <f t="shared" si="228"/>
        <v>16500</v>
      </c>
      <c r="Z366" s="141">
        <f t="shared" si="229"/>
        <v>8.355685131195334E-2</v>
      </c>
      <c r="AA366" s="136">
        <f t="shared" si="230"/>
        <v>0.3330909090909091</v>
      </c>
      <c r="AB366" s="309"/>
      <c r="AC366" s="309"/>
      <c r="AD366" s="184">
        <f t="shared" si="239"/>
        <v>16911</v>
      </c>
      <c r="AE366" s="182">
        <f t="shared" si="240"/>
        <v>18583</v>
      </c>
      <c r="AF366" s="128">
        <f t="shared" si="241"/>
        <v>1672.47</v>
      </c>
      <c r="AG366" s="129">
        <f t="shared" si="242"/>
        <v>339.47</v>
      </c>
      <c r="AH366" s="130">
        <f t="shared" si="243"/>
        <v>1.826777161922187E-2</v>
      </c>
      <c r="AI366" s="137">
        <f t="shared" si="244"/>
        <v>1333</v>
      </c>
      <c r="AJ366" s="138">
        <f t="shared" si="245"/>
        <v>7.1732228380778126E-2</v>
      </c>
      <c r="AK366" s="138">
        <f t="shared" si="246"/>
        <v>0.31482313747168722</v>
      </c>
      <c r="AL366" s="11" t="s">
        <v>13397</v>
      </c>
      <c r="AM366" s="11">
        <f t="shared" si="247"/>
        <v>15052.7</v>
      </c>
      <c r="AN366" s="412">
        <f t="shared" si="248"/>
        <v>13684.272727272726</v>
      </c>
      <c r="AO366" s="412">
        <f t="shared" si="249"/>
        <v>2680.2727272727261</v>
      </c>
      <c r="AP366" s="413">
        <f t="shared" si="250"/>
        <v>0.19586519361974922</v>
      </c>
      <c r="AQ366" s="192">
        <v>2254517119559</v>
      </c>
      <c r="AR366" s="192" t="str">
        <f>VLOOKUP(AQ:AQ,[1]BRIDGESTONE!$B:$O,2,0)</f>
        <v/>
      </c>
      <c r="AS366" s="192" t="str">
        <f>VLOOKUP(AQ:AQ,[1]BRIDGESTONE!$B:$O,3,0)</f>
        <v/>
      </c>
      <c r="AT366" s="231" t="str">
        <f>VLOOKUP(AQ:AQ,[1]BRIDGESTONE!$B:$O,4,0)</f>
        <v>POTENZA Sport（並行）</v>
      </c>
      <c r="AU366" s="231" t="str">
        <f>VLOOKUP(AQ:AQ,[1]BRIDGESTONE!$B:$O,5,0)</f>
        <v>225/45R17 94Y XL</v>
      </c>
      <c r="AV366" s="232" t="str">
        <f>VLOOKUP(AQ:AQ,[1]BRIDGESTONE!$B:$O,6,0)</f>
        <v>225/45R17</v>
      </c>
      <c r="AW366" s="232" t="str">
        <f>VLOOKUP(AQ:AQ,[1]BRIDGESTONE!$B:$O,7,0)</f>
        <v/>
      </c>
      <c r="AX366" s="233">
        <f>VLOOKUP(AQ:AQ,[1]BRIDGESTONE!$B:$K,8,0)</f>
        <v>11004</v>
      </c>
      <c r="AY366" s="233">
        <f>VLOOKUP(AQ:AQ,[1]BRIDGESTONE!$B:$K,9,0)</f>
        <v>0</v>
      </c>
      <c r="AZ366" s="233">
        <f>VLOOKUP(AQ:AQ,[1]BRIDGESTONE!$B:$K,10,0)</f>
        <v>1</v>
      </c>
      <c r="BA366" s="233">
        <f>VLOOKUP(AQ:AQ,[1]BRIDGESTONE!$B:$O,11,0)</f>
        <v>16480</v>
      </c>
      <c r="BB366" s="233">
        <f>VLOOKUP(AQ:AQ,[1]BRIDGESTONE!$B:$O,12,0)</f>
        <v>14504.545454545454</v>
      </c>
      <c r="BC366" s="233">
        <f t="shared" si="223"/>
        <v>525</v>
      </c>
      <c r="BD366" s="204" t="s">
        <v>3388</v>
      </c>
      <c r="BE366" s="195" t="s">
        <v>177</v>
      </c>
      <c r="BF366" s="133" t="str">
        <f>IFERROR(VLOOKUP(BE:BE,Q商品!B:E,4,0),"")</f>
        <v>2022年製 POTENZA Sport 225/45R17 94Y XL サマータイヤ 最短当日発送</v>
      </c>
      <c r="BG366" s="133" t="str">
        <f>IFERROR(VLOOKUP(AQ:AQ,在庫!B:M,12,0),"")</f>
        <v>2022年製</v>
      </c>
      <c r="BH366" s="133">
        <f>IFERROR(VLOOKUP(AQ:AQ,在庫!B:L,10,0),"")</f>
        <v>1</v>
      </c>
      <c r="BI366" s="234">
        <f>VLOOKUP(AQ:AQ,[1]BRIDGESTONE!$B:$AH,32,0)</f>
        <v>604463540</v>
      </c>
      <c r="BJ366" s="234">
        <f>VLOOKUP(AQ:AQ,[1]BRIDGESTONE!$B:$AH,33,0)</f>
        <v>604463544</v>
      </c>
      <c r="BK366" s="191"/>
      <c r="BL366" s="191"/>
      <c r="BM366" s="191"/>
      <c r="BN366" s="191"/>
      <c r="BO366" s="191"/>
      <c r="BP366" s="191"/>
      <c r="BQ366" s="191"/>
      <c r="BR366" s="191"/>
      <c r="BS366" s="191"/>
      <c r="BT366" s="191"/>
      <c r="BU366" s="191"/>
      <c r="BV366" s="191"/>
      <c r="BW366" s="191"/>
      <c r="BX366" s="191"/>
    </row>
    <row r="367" spans="1:76" s="11" customFormat="1" ht="19.5" customHeight="1">
      <c r="A367" s="237">
        <f t="shared" si="235"/>
        <v>1</v>
      </c>
      <c r="B367" s="249">
        <f t="shared" si="222"/>
        <v>2254518119558</v>
      </c>
      <c r="C367" s="225">
        <f t="shared" si="236"/>
        <v>0</v>
      </c>
      <c r="D367" s="11" t="s">
        <v>5937</v>
      </c>
      <c r="E367" s="358" t="s">
        <v>1555</v>
      </c>
      <c r="F367" s="304" t="s">
        <v>7567</v>
      </c>
      <c r="G367" s="132" t="str">
        <f t="shared" si="237"/>
        <v>18</v>
      </c>
      <c r="H367" s="225">
        <v>0</v>
      </c>
      <c r="I367" s="225">
        <f t="shared" si="238"/>
        <v>0</v>
      </c>
      <c r="J367" s="131"/>
      <c r="K367" s="132" t="s">
        <v>1754</v>
      </c>
      <c r="L367" s="132">
        <v>25</v>
      </c>
      <c r="M367" s="134" t="s">
        <v>1776</v>
      </c>
      <c r="N367" s="226" t="s">
        <v>4645</v>
      </c>
      <c r="O367" s="226">
        <v>0</v>
      </c>
      <c r="P367" s="227">
        <v>27500</v>
      </c>
      <c r="Q367" s="228">
        <f t="shared" si="224"/>
        <v>24999.999999999996</v>
      </c>
      <c r="R367" s="143">
        <f t="shared" si="225"/>
        <v>0.40855999999999992</v>
      </c>
      <c r="S367" s="238">
        <v>1074476336</v>
      </c>
      <c r="T367" s="286" t="s">
        <v>6771</v>
      </c>
      <c r="U367" s="189">
        <f t="shared" si="226"/>
        <v>27500</v>
      </c>
      <c r="W367" s="229">
        <v>27500</v>
      </c>
      <c r="X367" s="135">
        <f t="shared" si="227"/>
        <v>14786</v>
      </c>
      <c r="Y367" s="230">
        <f t="shared" si="228"/>
        <v>24999.999999999996</v>
      </c>
      <c r="Z367" s="141">
        <f t="shared" si="229"/>
        <v>7.7309090909090994E-2</v>
      </c>
      <c r="AA367" s="136">
        <f t="shared" si="230"/>
        <v>0.40855999999999992</v>
      </c>
      <c r="AB367" s="309"/>
      <c r="AC367" s="309"/>
      <c r="AD367" s="184">
        <f t="shared" si="239"/>
        <v>26960</v>
      </c>
      <c r="AE367" s="182">
        <f t="shared" si="240"/>
        <v>29626</v>
      </c>
      <c r="AF367" s="128">
        <f t="shared" si="241"/>
        <v>2666.3399999999997</v>
      </c>
      <c r="AG367" s="129">
        <f t="shared" si="242"/>
        <v>540.33999999999969</v>
      </c>
      <c r="AH367" s="130">
        <f t="shared" si="243"/>
        <v>1.8238709241882121E-2</v>
      </c>
      <c r="AI367" s="137">
        <f t="shared" si="244"/>
        <v>2126</v>
      </c>
      <c r="AJ367" s="138">
        <f t="shared" si="245"/>
        <v>7.1761290758117866E-2</v>
      </c>
      <c r="AK367" s="138">
        <f t="shared" si="246"/>
        <v>0.39032129075811778</v>
      </c>
      <c r="AL367" s="11" t="s">
        <v>13397</v>
      </c>
      <c r="AM367" s="11">
        <f t="shared" si="247"/>
        <v>23997.4</v>
      </c>
      <c r="AN367" s="412">
        <f t="shared" si="248"/>
        <v>21815.81818181818</v>
      </c>
      <c r="AO367" s="412">
        <f t="shared" si="249"/>
        <v>7029.8181818181802</v>
      </c>
      <c r="AP367" s="413">
        <f t="shared" si="250"/>
        <v>0.32223490878178462</v>
      </c>
      <c r="AQ367" s="192">
        <v>2254518119558</v>
      </c>
      <c r="AR367" s="192" t="str">
        <f>VLOOKUP(AQ:AQ,[1]BRIDGESTONE!$B:$O,2,0)</f>
        <v/>
      </c>
      <c r="AS367" s="192" t="str">
        <f>VLOOKUP(AQ:AQ,[1]BRIDGESTONE!$B:$O,3,0)</f>
        <v/>
      </c>
      <c r="AT367" s="231" t="str">
        <f>VLOOKUP(AQ:AQ,[1]BRIDGESTONE!$B:$O,4,0)</f>
        <v>POTENZA Sport（並行）</v>
      </c>
      <c r="AU367" s="231" t="str">
        <f>VLOOKUP(AQ:AQ,[1]BRIDGESTONE!$B:$O,5,0)</f>
        <v>225/45R18 95Y XL</v>
      </c>
      <c r="AV367" s="232" t="str">
        <f>VLOOKUP(AQ:AQ,[1]BRIDGESTONE!$B:$O,6,0)</f>
        <v>225/45R18</v>
      </c>
      <c r="AW367" s="232" t="str">
        <f>VLOOKUP(AQ:AQ,[1]BRIDGESTONE!$B:$O,7,0)</f>
        <v/>
      </c>
      <c r="AX367" s="233">
        <f>VLOOKUP(AQ:AQ,[1]BRIDGESTONE!$B:$K,8,0)</f>
        <v>14786</v>
      </c>
      <c r="AY367" s="233">
        <f>VLOOKUP(AQ:AQ,[1]BRIDGESTONE!$B:$K,9,0)</f>
        <v>0</v>
      </c>
      <c r="AZ367" s="233">
        <f>VLOOKUP(AQ:AQ,[1]BRIDGESTONE!$B:$K,10,0)</f>
        <v>0</v>
      </c>
      <c r="BA367" s="233">
        <f>VLOOKUP(AQ:AQ,[1]BRIDGESTONE!$B:$O,11,0)</f>
        <v>21900</v>
      </c>
      <c r="BB367" s="233">
        <f>VLOOKUP(AQ:AQ,[1]BRIDGESTONE!$B:$O,12,0)</f>
        <v>18954.545454545452</v>
      </c>
      <c r="BC367" s="233">
        <f t="shared" si="223"/>
        <v>1050</v>
      </c>
      <c r="BD367" s="204" t="s">
        <v>3388</v>
      </c>
      <c r="BE367" s="195" t="s">
        <v>178</v>
      </c>
      <c r="BF367" s="133" t="str">
        <f>IFERROR(VLOOKUP(BE:BE,Q商品!B:E,4,0),"")</f>
        <v>2021年製以降 POTENZA Sport 225/45R18 95Y XL サマータイヤ 最短当日発送</v>
      </c>
      <c r="BG367" s="133" t="str">
        <f>IFERROR(VLOOKUP(AQ:AQ,在庫!B:M,12,0),"")</f>
        <v>2021年製</v>
      </c>
      <c r="BH367" s="133">
        <f>IFERROR(VLOOKUP(AQ:AQ,在庫!B:L,10,0),"")</f>
        <v>1</v>
      </c>
      <c r="BI367" s="234">
        <f>VLOOKUP(AQ:AQ,[1]BRIDGESTONE!$B:$AH,32,0)</f>
        <v>604463542</v>
      </c>
      <c r="BJ367" s="234">
        <f>VLOOKUP(AQ:AQ,[1]BRIDGESTONE!$B:$AH,33,0)</f>
        <v>604463546</v>
      </c>
      <c r="BK367" s="191"/>
      <c r="BL367" s="191"/>
      <c r="BM367" s="191"/>
      <c r="BN367" s="191"/>
      <c r="BO367" s="191"/>
      <c r="BP367" s="191"/>
      <c r="BQ367" s="191"/>
      <c r="BR367" s="191"/>
      <c r="BS367" s="191"/>
      <c r="BT367" s="191"/>
      <c r="BU367" s="191"/>
      <c r="BV367" s="191"/>
      <c r="BW367" s="191"/>
      <c r="BX367" s="191"/>
    </row>
    <row r="368" spans="1:76" s="11" customFormat="1" ht="19.5" customHeight="1">
      <c r="A368" s="237">
        <f t="shared" si="235"/>
        <v>1</v>
      </c>
      <c r="B368" s="249">
        <f t="shared" si="222"/>
        <v>2454018119557</v>
      </c>
      <c r="C368" s="225">
        <f t="shared" si="236"/>
        <v>99</v>
      </c>
      <c r="D368" s="11" t="s">
        <v>4699</v>
      </c>
      <c r="E368" s="11" t="s">
        <v>1552</v>
      </c>
      <c r="F368" s="303" t="s">
        <v>7141</v>
      </c>
      <c r="G368" s="132" t="str">
        <f t="shared" si="237"/>
        <v>18</v>
      </c>
      <c r="H368" s="233">
        <v>1</v>
      </c>
      <c r="I368" s="225">
        <f t="shared" si="238"/>
        <v>1</v>
      </c>
      <c r="J368" s="131">
        <v>1346</v>
      </c>
      <c r="K368" s="132" t="s">
        <v>1754</v>
      </c>
      <c r="L368" s="132">
        <v>26</v>
      </c>
      <c r="M368" s="134" t="s">
        <v>3422</v>
      </c>
      <c r="N368" s="226" t="s">
        <v>7737</v>
      </c>
      <c r="O368" s="226" t="s">
        <v>1777</v>
      </c>
      <c r="P368" s="227">
        <v>27700</v>
      </c>
      <c r="Q368" s="228">
        <f t="shared" si="224"/>
        <v>25091.81818181818</v>
      </c>
      <c r="R368" s="143">
        <f t="shared" si="225"/>
        <v>0.34819390601789785</v>
      </c>
      <c r="S368" s="238">
        <v>1074476338</v>
      </c>
      <c r="T368" s="289" t="s">
        <v>7558</v>
      </c>
      <c r="U368" s="189">
        <f t="shared" si="226"/>
        <v>27700</v>
      </c>
      <c r="W368" s="229">
        <v>27700</v>
      </c>
      <c r="X368" s="135">
        <f t="shared" si="227"/>
        <v>16355</v>
      </c>
      <c r="Y368" s="230">
        <f t="shared" si="228"/>
        <v>25091.81818181818</v>
      </c>
      <c r="Z368" s="141">
        <f t="shared" si="229"/>
        <v>7.7292418772563209E-2</v>
      </c>
      <c r="AA368" s="136">
        <f t="shared" si="230"/>
        <v>0.34819390601789785</v>
      </c>
      <c r="AB368" s="309"/>
      <c r="AC368" s="309"/>
      <c r="AD368" s="184">
        <f t="shared" si="239"/>
        <v>27156</v>
      </c>
      <c r="AE368" s="182">
        <f t="shared" si="240"/>
        <v>29841</v>
      </c>
      <c r="AF368" s="128">
        <f t="shared" si="241"/>
        <v>2685.69</v>
      </c>
      <c r="AG368" s="129">
        <f t="shared" si="242"/>
        <v>544.69000000000005</v>
      </c>
      <c r="AH368" s="130">
        <f t="shared" si="243"/>
        <v>1.8253074628866328E-2</v>
      </c>
      <c r="AI368" s="137">
        <f t="shared" si="244"/>
        <v>2141</v>
      </c>
      <c r="AJ368" s="138">
        <f t="shared" si="245"/>
        <v>7.1746925371133669E-2</v>
      </c>
      <c r="AK368" s="138">
        <f t="shared" si="246"/>
        <v>0.32994083138903152</v>
      </c>
      <c r="AL368" s="11" t="s">
        <v>13397</v>
      </c>
      <c r="AM368" s="11">
        <f t="shared" si="247"/>
        <v>24171.9</v>
      </c>
      <c r="AN368" s="412">
        <f t="shared" si="248"/>
        <v>21884.454545454544</v>
      </c>
      <c r="AO368" s="412">
        <f t="shared" si="249"/>
        <v>5529.4545454545441</v>
      </c>
      <c r="AP368" s="413">
        <f t="shared" si="250"/>
        <v>0.25266586078121034</v>
      </c>
      <c r="AQ368" s="192">
        <v>2454018119557</v>
      </c>
      <c r="AR368" s="192" t="str">
        <f>VLOOKUP(AQ:AQ,[1]BRIDGESTONE!$B:$O,2,0)</f>
        <v/>
      </c>
      <c r="AS368" s="192" t="str">
        <f>VLOOKUP(AQ:AQ,[1]BRIDGESTONE!$B:$O,3,0)</f>
        <v/>
      </c>
      <c r="AT368" s="231" t="str">
        <f>VLOOKUP(AQ:AQ,[1]BRIDGESTONE!$B:$O,4,0)</f>
        <v>POTENZA Sport（並行）</v>
      </c>
      <c r="AU368" s="231" t="str">
        <f>VLOOKUP(AQ:AQ,[1]BRIDGESTONE!$B:$O,5,0)</f>
        <v>245/40R18 97Y XL</v>
      </c>
      <c r="AV368" s="232" t="str">
        <f>VLOOKUP(AQ:AQ,[1]BRIDGESTONE!$B:$O,6,0)</f>
        <v>245/40R18</v>
      </c>
      <c r="AW368" s="232" t="str">
        <f>VLOOKUP(AQ:AQ,[1]BRIDGESTONE!$B:$O,7,0)</f>
        <v/>
      </c>
      <c r="AX368" s="233">
        <f>VLOOKUP(AQ:AQ,[1]BRIDGESTONE!$B:$K,8,0)</f>
        <v>16355</v>
      </c>
      <c r="AY368" s="233">
        <f>VLOOKUP(AQ:AQ,[1]BRIDGESTONE!$B:$K,9,0)</f>
        <v>99</v>
      </c>
      <c r="AZ368" s="233">
        <f>VLOOKUP(AQ:AQ,[1]BRIDGESTONE!$B:$K,10,0)</f>
        <v>1</v>
      </c>
      <c r="BA368" s="233">
        <f>VLOOKUP(AQ:AQ,[1]BRIDGESTONE!$B:$O,11,0)</f>
        <v>23100</v>
      </c>
      <c r="BB368" s="233">
        <f>VLOOKUP(AQ:AQ,[1]BRIDGESTONE!$B:$O,12,0)</f>
        <v>20045.454545454544</v>
      </c>
      <c r="BC368" s="233">
        <f t="shared" si="223"/>
        <v>1050</v>
      </c>
      <c r="BD368" s="204" t="s">
        <v>3388</v>
      </c>
      <c r="BE368" s="195" t="s">
        <v>179</v>
      </c>
      <c r="BF368" s="133" t="str">
        <f>IFERROR(VLOOKUP(BE:BE,Q商品!B:E,4,0),"")</f>
        <v>2023年製 POTENZA Sport 245/40R18 97Y XL サマータイヤ 最短当日発送</v>
      </c>
      <c r="BG368" s="133" t="str">
        <f>IFERROR(VLOOKUP(AQ:AQ,在庫!B:M,12,0),"")</f>
        <v>2023年製</v>
      </c>
      <c r="BH368" s="133">
        <f>IFERROR(VLOOKUP(AQ:AQ,在庫!B:L,10,0),"")</f>
        <v>1</v>
      </c>
      <c r="BI368" s="234">
        <f>VLOOKUP(AQ:AQ,[1]BRIDGESTONE!$B:$AH,32,0)</f>
        <v>604463543</v>
      </c>
      <c r="BJ368" s="234">
        <f>VLOOKUP(AQ:AQ,[1]BRIDGESTONE!$B:$AH,33,0)</f>
        <v>604463547</v>
      </c>
      <c r="BK368" s="191"/>
      <c r="BL368" s="191"/>
      <c r="BM368" s="191"/>
      <c r="BN368" s="191"/>
      <c r="BO368" s="191"/>
      <c r="BP368" s="191"/>
      <c r="BQ368" s="191"/>
      <c r="BR368" s="191"/>
      <c r="BS368" s="191"/>
      <c r="BT368" s="191"/>
      <c r="BU368" s="191"/>
      <c r="BV368" s="191"/>
      <c r="BW368" s="191"/>
      <c r="BX368" s="191"/>
    </row>
    <row r="369" spans="1:76" s="11" customFormat="1" ht="19.5" customHeight="1">
      <c r="A369" s="11">
        <f t="shared" si="235"/>
        <v>1</v>
      </c>
      <c r="B369" s="239">
        <f t="shared" si="222"/>
        <v>1556514119190</v>
      </c>
      <c r="C369" s="225">
        <f t="shared" si="236"/>
        <v>20</v>
      </c>
      <c r="D369" s="11" t="s">
        <v>4699</v>
      </c>
      <c r="E369" s="11" t="s">
        <v>1535</v>
      </c>
      <c r="F369" s="293" t="s">
        <v>6273</v>
      </c>
      <c r="G369" s="132" t="str">
        <f t="shared" si="237"/>
        <v>14</v>
      </c>
      <c r="H369" s="225">
        <v>4</v>
      </c>
      <c r="I369" s="225">
        <f t="shared" si="238"/>
        <v>4</v>
      </c>
      <c r="J369" s="131">
        <v>78</v>
      </c>
      <c r="K369" s="132" t="s">
        <v>1755</v>
      </c>
      <c r="L369" s="132">
        <v>1</v>
      </c>
      <c r="M369" s="134" t="s">
        <v>3353</v>
      </c>
      <c r="N369" s="226" t="s">
        <v>3428</v>
      </c>
      <c r="O369" s="226" t="s">
        <v>3429</v>
      </c>
      <c r="P369" s="227">
        <v>8947</v>
      </c>
      <c r="Q369" s="228">
        <f t="shared" si="224"/>
        <v>8115.454545454545</v>
      </c>
      <c r="R369" s="143">
        <f t="shared" si="225"/>
        <v>0.16098353310182587</v>
      </c>
      <c r="S369" s="192">
        <v>1074476724</v>
      </c>
      <c r="T369" s="289" t="s">
        <v>7559</v>
      </c>
      <c r="U369" s="189">
        <f t="shared" si="226"/>
        <v>9234</v>
      </c>
      <c r="W369" s="229">
        <v>9234</v>
      </c>
      <c r="X369" s="135">
        <f t="shared" si="227"/>
        <v>6809</v>
      </c>
      <c r="Y369" s="230">
        <f t="shared" si="228"/>
        <v>8376.363636363636</v>
      </c>
      <c r="Z369" s="141">
        <f t="shared" si="229"/>
        <v>0.28564042910688903</v>
      </c>
      <c r="AA369" s="136">
        <f t="shared" si="230"/>
        <v>0.18711742999782935</v>
      </c>
      <c r="AB369" s="309"/>
      <c r="AC369" s="309"/>
      <c r="AD369" s="184">
        <f t="shared" si="239"/>
        <v>9052</v>
      </c>
      <c r="AE369" s="182">
        <f t="shared" si="240"/>
        <v>9947</v>
      </c>
      <c r="AF369" s="128">
        <f t="shared" si="241"/>
        <v>895.23</v>
      </c>
      <c r="AG369" s="129">
        <f t="shared" si="242"/>
        <v>182.23000000000002</v>
      </c>
      <c r="AH369" s="130">
        <f t="shared" si="243"/>
        <v>1.8320096511511012E-2</v>
      </c>
      <c r="AI369" s="137">
        <f t="shared" si="244"/>
        <v>713</v>
      </c>
      <c r="AJ369" s="138">
        <f t="shared" si="245"/>
        <v>7.1679903488488989E-2</v>
      </c>
      <c r="AK369" s="138">
        <f t="shared" si="246"/>
        <v>0.16879733348631834</v>
      </c>
      <c r="AL369" s="11" t="s">
        <v>13397</v>
      </c>
      <c r="AM369" s="11">
        <f t="shared" si="247"/>
        <v>8057.3</v>
      </c>
      <c r="AN369" s="412">
        <f t="shared" si="248"/>
        <v>7306.6363636363631</v>
      </c>
      <c r="AO369" s="412">
        <f t="shared" si="249"/>
        <v>497.63636363636306</v>
      </c>
      <c r="AP369" s="413">
        <f t="shared" si="250"/>
        <v>6.8107449018949079E-2</v>
      </c>
      <c r="AQ369" s="192">
        <v>1556514119190</v>
      </c>
      <c r="AR369" s="192">
        <f>VLOOKUP(AQ:AQ,[1]BRIDGESTONE!$B:$O,2,0)</f>
        <v>4961914455408</v>
      </c>
      <c r="AS369" s="192" t="str">
        <f>VLOOKUP(AQ:AQ,[1]BRIDGESTONE!$B:$O,3,0)</f>
        <v>PSR06098</v>
      </c>
      <c r="AT369" s="231" t="str">
        <f>VLOOKUP(AQ:AQ,[1]BRIDGESTONE!$B:$O,4,0)</f>
        <v>REGNO GR-Leggera</v>
      </c>
      <c r="AU369" s="231" t="str">
        <f>VLOOKUP(AQ:AQ,[1]BRIDGESTONE!$B:$O,5,0)</f>
        <v>155/65R14 75H</v>
      </c>
      <c r="AV369" s="232" t="str">
        <f>VLOOKUP(AQ:AQ,[1]BRIDGESTONE!$B:$O,6,0)</f>
        <v>155/65R14</v>
      </c>
      <c r="AW369" s="232" t="str">
        <f>VLOOKUP(AQ:AQ,[1]BRIDGESTONE!$B:$O,7,0)</f>
        <v/>
      </c>
      <c r="AX369" s="233">
        <f>VLOOKUP(AQ:AQ,[1]BRIDGESTONE!$B:$K,8,0)</f>
        <v>6809</v>
      </c>
      <c r="AY369" s="233">
        <f>VLOOKUP(AQ:AQ,[1]BRIDGESTONE!$B:$K,9,0)</f>
        <v>20</v>
      </c>
      <c r="AZ369" s="233">
        <f>VLOOKUP(AQ:AQ,[1]BRIDGESTONE!$B:$K,10,0)</f>
        <v>4</v>
      </c>
      <c r="BA369" s="233">
        <f>VLOOKUP(AQ:AQ,[1]BRIDGESTONE!$B:$O,11,0)</f>
        <v>9050</v>
      </c>
      <c r="BB369" s="233">
        <f>VLOOKUP(AQ:AQ,[1]BRIDGESTONE!$B:$O,12,0)</f>
        <v>7749.9999999999991</v>
      </c>
      <c r="BC369" s="233">
        <f t="shared" si="223"/>
        <v>525</v>
      </c>
      <c r="BD369" s="204" t="s">
        <v>3387</v>
      </c>
      <c r="BE369" s="195" t="s">
        <v>180</v>
      </c>
      <c r="BF369" s="133" t="str">
        <f>IFERROR(VLOOKUP(BE:BE,Q商品!B:E,4,0),"")</f>
        <v>2023年製 GR-Leggera 155/65R14 75H サマータイヤ 最短当日発送</v>
      </c>
      <c r="BG369" s="133" t="str">
        <f>IFERROR(VLOOKUP(AQ:AQ,在庫!B:M,12,0),"")</f>
        <v>2023年製</v>
      </c>
      <c r="BH369" s="133">
        <f>IFERROR(VLOOKUP(AQ:AQ,在庫!B:L,10,0),"")</f>
        <v>1</v>
      </c>
      <c r="BI369" s="234" t="str">
        <f>VLOOKUP(AQ:AQ,[1]BRIDGESTONE!$B:$AH,32,0)</f>
        <v/>
      </c>
      <c r="BJ369" s="234" t="str">
        <f>VLOOKUP(AQ:AQ,[1]BRIDGESTONE!$B:$AH,33,0)</f>
        <v/>
      </c>
      <c r="BK369" s="191"/>
      <c r="BL369" s="191"/>
      <c r="BM369" s="191"/>
      <c r="BN369" s="191"/>
      <c r="BO369" s="191"/>
      <c r="BP369" s="191"/>
      <c r="BQ369" s="191"/>
      <c r="BR369" s="191"/>
      <c r="BS369" s="191"/>
      <c r="BT369" s="191"/>
      <c r="BU369" s="191"/>
      <c r="BV369" s="191"/>
      <c r="BW369" s="191"/>
      <c r="BX369" s="191"/>
    </row>
    <row r="370" spans="1:76" s="11" customFormat="1" ht="19.5" customHeight="1">
      <c r="A370" s="11">
        <f t="shared" si="235"/>
        <v>1</v>
      </c>
      <c r="B370" s="239">
        <f t="shared" si="222"/>
        <v>1655514119190</v>
      </c>
      <c r="C370" s="225">
        <f t="shared" si="236"/>
        <v>0</v>
      </c>
      <c r="D370" s="11" t="s">
        <v>4699</v>
      </c>
      <c r="E370" s="358" t="s">
        <v>1534</v>
      </c>
      <c r="F370" s="303" t="s">
        <v>7142</v>
      </c>
      <c r="G370" s="132" t="str">
        <f t="shared" si="237"/>
        <v>14</v>
      </c>
      <c r="H370" s="225">
        <v>2</v>
      </c>
      <c r="I370" s="225">
        <f t="shared" si="238"/>
        <v>2</v>
      </c>
      <c r="J370" s="131"/>
      <c r="K370" s="132" t="s">
        <v>1755</v>
      </c>
      <c r="L370" s="132">
        <v>2</v>
      </c>
      <c r="M370" s="134" t="s">
        <v>3422</v>
      </c>
      <c r="N370" s="226" t="s">
        <v>7568</v>
      </c>
      <c r="O370" s="226" t="s">
        <v>3369</v>
      </c>
      <c r="P370" s="227">
        <v>11112</v>
      </c>
      <c r="Q370" s="228">
        <f t="shared" si="224"/>
        <v>10101.81818181818</v>
      </c>
      <c r="R370" s="143">
        <f t="shared" si="225"/>
        <v>0.17836573074154055</v>
      </c>
      <c r="S370" s="192">
        <v>1074476722</v>
      </c>
      <c r="T370" s="289" t="s">
        <v>7560</v>
      </c>
      <c r="U370" s="189">
        <f t="shared" si="226"/>
        <v>0</v>
      </c>
      <c r="W370" s="229"/>
      <c r="X370" s="135">
        <f t="shared" si="227"/>
        <v>8300</v>
      </c>
      <c r="Y370" s="230">
        <f t="shared" si="228"/>
        <v>0</v>
      </c>
      <c r="Z370" s="141">
        <f t="shared" si="229"/>
        <v>-1</v>
      </c>
      <c r="AA370" s="136" t="str">
        <f t="shared" si="230"/>
        <v/>
      </c>
      <c r="AB370" s="144"/>
      <c r="AC370" s="144"/>
      <c r="AD370" s="184">
        <f t="shared" si="239"/>
        <v>0</v>
      </c>
      <c r="AE370" s="182">
        <f t="shared" si="240"/>
        <v>0</v>
      </c>
      <c r="AF370" s="128">
        <f t="shared" si="241"/>
        <v>0</v>
      </c>
      <c r="AG370" s="129">
        <f t="shared" si="242"/>
        <v>0</v>
      </c>
      <c r="AH370" s="130" t="str">
        <f t="shared" si="243"/>
        <v/>
      </c>
      <c r="AI370" s="137">
        <f t="shared" si="244"/>
        <v>0</v>
      </c>
      <c r="AJ370" s="138" t="str">
        <f t="shared" si="245"/>
        <v/>
      </c>
      <c r="AK370" s="138" t="str">
        <f t="shared" si="246"/>
        <v/>
      </c>
      <c r="AL370" s="11" t="s">
        <v>13397</v>
      </c>
      <c r="AM370" s="11">
        <f t="shared" si="247"/>
        <v>0</v>
      </c>
      <c r="AN370" s="412">
        <f t="shared" si="248"/>
        <v>0</v>
      </c>
      <c r="AO370" s="412">
        <f t="shared" si="249"/>
        <v>-8300</v>
      </c>
      <c r="AP370" s="413" t="e">
        <f t="shared" si="250"/>
        <v>#DIV/0!</v>
      </c>
      <c r="AQ370" s="192">
        <v>1655514119190</v>
      </c>
      <c r="AR370" s="192">
        <f>VLOOKUP(AQ:AQ,[1]BRIDGESTONE!$B:$O,2,0)</f>
        <v>4961914455415</v>
      </c>
      <c r="AS370" s="192" t="str">
        <f>VLOOKUP(AQ:AQ,[1]BRIDGESTONE!$B:$O,3,0)</f>
        <v>PSR06099</v>
      </c>
      <c r="AT370" s="231" t="str">
        <f>VLOOKUP(AQ:AQ,[1]BRIDGESTONE!$B:$O,4,0)</f>
        <v>REGNO GR-Leggera</v>
      </c>
      <c r="AU370" s="231" t="str">
        <f>VLOOKUP(AQ:AQ,[1]BRIDGESTONE!$B:$O,5,0)</f>
        <v>165/55R14 72V</v>
      </c>
      <c r="AV370" s="232" t="str">
        <f>VLOOKUP(AQ:AQ,[1]BRIDGESTONE!$B:$O,6,0)</f>
        <v>165/55R14</v>
      </c>
      <c r="AW370" s="232" t="str">
        <f>VLOOKUP(AQ:AQ,[1]BRIDGESTONE!$B:$O,7,0)</f>
        <v/>
      </c>
      <c r="AX370" s="233">
        <f>VLOOKUP(AQ:AQ,[1]BRIDGESTONE!$B:$K,8,0)</f>
        <v>8300</v>
      </c>
      <c r="AY370" s="233">
        <f>VLOOKUP(AQ:AQ,[1]BRIDGESTONE!$B:$K,9,0)</f>
        <v>0</v>
      </c>
      <c r="AZ370" s="233">
        <f>VLOOKUP(AQ:AQ,[1]BRIDGESTONE!$B:$K,10,0)</f>
        <v>2</v>
      </c>
      <c r="BA370" s="233">
        <f>VLOOKUP(AQ:AQ,[1]BRIDGESTONE!$B:$O,11,0)</f>
        <v>11000</v>
      </c>
      <c r="BB370" s="233">
        <f>VLOOKUP(AQ:AQ,[1]BRIDGESTONE!$B:$O,12,0)</f>
        <v>9522.7272727272721</v>
      </c>
      <c r="BC370" s="233">
        <f t="shared" si="223"/>
        <v>525</v>
      </c>
      <c r="BD370" s="204" t="s">
        <v>3387</v>
      </c>
      <c r="BE370" s="195" t="s">
        <v>181</v>
      </c>
      <c r="BF370" s="133" t="str">
        <f>IFERROR(VLOOKUP(BE:BE,Q商品!B:E,4,0),"")</f>
        <v>2022年製 GR-Leggera 165/55R14 72V サマータイヤ 最短当日発送</v>
      </c>
      <c r="BG370" s="133" t="str">
        <f>IFERROR(VLOOKUP(AQ:AQ,在庫!B:M,12,0),"")</f>
        <v>2022年製</v>
      </c>
      <c r="BH370" s="133">
        <f>IFERROR(VLOOKUP(AQ:AQ,在庫!B:L,10,0),"")</f>
        <v>1</v>
      </c>
      <c r="BI370" s="234">
        <f>VLOOKUP(AQ:AQ,[1]BRIDGESTONE!$B:$AH,32,0)</f>
        <v>604472989</v>
      </c>
      <c r="BJ370" s="234">
        <f>VLOOKUP(AQ:AQ,[1]BRIDGESTONE!$B:$AH,33,0)</f>
        <v>604473035</v>
      </c>
      <c r="BK370" s="191"/>
      <c r="BL370" s="191"/>
      <c r="BM370" s="191"/>
      <c r="BN370" s="191"/>
      <c r="BO370" s="191"/>
      <c r="BP370" s="191"/>
      <c r="BQ370" s="191"/>
      <c r="BR370" s="191"/>
      <c r="BS370" s="191"/>
      <c r="BT370" s="191"/>
      <c r="BU370" s="191"/>
      <c r="BV370" s="191"/>
      <c r="BW370" s="191"/>
      <c r="BX370" s="191"/>
    </row>
    <row r="371" spans="1:76" s="11" customFormat="1" ht="19.5" customHeight="1">
      <c r="A371" s="11">
        <f t="shared" si="235"/>
        <v>1</v>
      </c>
      <c r="B371" s="239">
        <f t="shared" si="222"/>
        <v>1655515119199</v>
      </c>
      <c r="C371" s="225">
        <f t="shared" si="236"/>
        <v>2</v>
      </c>
      <c r="D371" s="11" t="s">
        <v>4699</v>
      </c>
      <c r="E371" s="11" t="s">
        <v>1536</v>
      </c>
      <c r="F371" s="293" t="s">
        <v>1955</v>
      </c>
      <c r="G371" s="132" t="str">
        <f t="shared" si="237"/>
        <v>15</v>
      </c>
      <c r="H371" s="225">
        <v>18</v>
      </c>
      <c r="I371" s="225">
        <f t="shared" si="238"/>
        <v>18</v>
      </c>
      <c r="J371" s="131"/>
      <c r="K371" s="132" t="s">
        <v>1755</v>
      </c>
      <c r="L371" s="132">
        <v>3</v>
      </c>
      <c r="M371" s="134" t="s">
        <v>3422</v>
      </c>
      <c r="N371" s="226" t="s">
        <v>7311</v>
      </c>
      <c r="O371" s="226" t="s">
        <v>3369</v>
      </c>
      <c r="P371" s="227">
        <v>11640</v>
      </c>
      <c r="Q371" s="228">
        <f t="shared" si="224"/>
        <v>10580</v>
      </c>
      <c r="R371" s="143">
        <f t="shared" si="225"/>
        <v>0.13412098298676747</v>
      </c>
      <c r="S371" s="192">
        <v>1074476614</v>
      </c>
      <c r="T371" s="288" t="s">
        <v>6772</v>
      </c>
      <c r="U371" s="189">
        <f t="shared" si="226"/>
        <v>10740</v>
      </c>
      <c r="V371" s="11">
        <v>900</v>
      </c>
      <c r="W371" s="229">
        <v>11640</v>
      </c>
      <c r="X371" s="135">
        <f t="shared" si="227"/>
        <v>9161</v>
      </c>
      <c r="Y371" s="230">
        <f t="shared" si="228"/>
        <v>10580</v>
      </c>
      <c r="Z371" s="141">
        <f t="shared" si="229"/>
        <v>2.2988505747126409E-2</v>
      </c>
      <c r="AA371" s="136">
        <f t="shared" si="230"/>
        <v>0.13412098298676747</v>
      </c>
      <c r="AB371" s="309"/>
      <c r="AC371" s="309"/>
      <c r="AD371" s="184">
        <f t="shared" si="239"/>
        <v>10529</v>
      </c>
      <c r="AE371" s="182">
        <f t="shared" si="240"/>
        <v>11570</v>
      </c>
      <c r="AF371" s="128">
        <f t="shared" si="241"/>
        <v>1041.3</v>
      </c>
      <c r="AG371" s="129">
        <f t="shared" si="242"/>
        <v>211.29999999999995</v>
      </c>
      <c r="AH371" s="130">
        <f t="shared" si="243"/>
        <v>1.8262748487467586E-2</v>
      </c>
      <c r="AI371" s="137">
        <f t="shared" si="244"/>
        <v>830</v>
      </c>
      <c r="AJ371" s="138">
        <f t="shared" si="245"/>
        <v>7.1737251512532407E-2</v>
      </c>
      <c r="AK371" s="138">
        <f t="shared" si="246"/>
        <v>0.11585823449929988</v>
      </c>
      <c r="AM371" s="11">
        <f t="shared" si="247"/>
        <v>9372</v>
      </c>
      <c r="AN371" s="412">
        <f t="shared" si="248"/>
        <v>8518.181818181818</v>
      </c>
      <c r="AO371" s="412">
        <f t="shared" si="249"/>
        <v>-642.81818181818198</v>
      </c>
      <c r="AP371" s="413">
        <f t="shared" si="250"/>
        <v>-7.5464247598719336E-2</v>
      </c>
      <c r="AQ371" s="192">
        <v>1655515119199</v>
      </c>
      <c r="AR371" s="192">
        <f>VLOOKUP(AQ:AQ,[1]BRIDGESTONE!$B:$O,2,0)</f>
        <v>4961914455422</v>
      </c>
      <c r="AS371" s="192" t="str">
        <f>VLOOKUP(AQ:AQ,[1]BRIDGESTONE!$B:$O,3,0)</f>
        <v>PSR06102</v>
      </c>
      <c r="AT371" s="231" t="str">
        <f>VLOOKUP(AQ:AQ,[1]BRIDGESTONE!$B:$O,4,0)</f>
        <v>REGNO GR-Leggera</v>
      </c>
      <c r="AU371" s="231" t="str">
        <f>VLOOKUP(AQ:AQ,[1]BRIDGESTONE!$B:$O,5,0)</f>
        <v>165/55R15 75V</v>
      </c>
      <c r="AV371" s="232" t="str">
        <f>VLOOKUP(AQ:AQ,[1]BRIDGESTONE!$B:$O,6,0)</f>
        <v>165/55R15</v>
      </c>
      <c r="AW371" s="232" t="str">
        <f>VLOOKUP(AQ:AQ,[1]BRIDGESTONE!$B:$O,7,0)</f>
        <v/>
      </c>
      <c r="AX371" s="233">
        <f>VLOOKUP(AQ:AQ,[1]BRIDGESTONE!$B:$K,8,0)</f>
        <v>9161</v>
      </c>
      <c r="AY371" s="233">
        <f>VLOOKUP(AQ:AQ,[1]BRIDGESTONE!$B:$K,9,0)</f>
        <v>2</v>
      </c>
      <c r="AZ371" s="233">
        <f>VLOOKUP(AQ:AQ,[1]BRIDGESTONE!$B:$K,10,0)</f>
        <v>18</v>
      </c>
      <c r="BA371" s="233">
        <f>VLOOKUP(AQ:AQ,[1]BRIDGESTONE!$B:$O,11,0)</f>
        <v>12200</v>
      </c>
      <c r="BB371" s="233">
        <f>VLOOKUP(AQ:AQ,[1]BRIDGESTONE!$B:$O,12,0)</f>
        <v>10613.636363636362</v>
      </c>
      <c r="BC371" s="233">
        <f t="shared" si="223"/>
        <v>525</v>
      </c>
      <c r="BD371" s="204" t="s">
        <v>3387</v>
      </c>
      <c r="BE371" s="192" t="s">
        <v>182</v>
      </c>
      <c r="BF371" s="133" t="str">
        <f>IFERROR(VLOOKUP(BE:BE,Q商品!B:E,4,0),"")</f>
        <v>2022年製以降 GR-Leggera 165/55R15 75V サマータイヤ 最短当日発送</v>
      </c>
      <c r="BG371" s="133" t="str">
        <f>IFERROR(VLOOKUP(AQ:AQ,在庫!B:M,12,0),"")</f>
        <v>2022年製</v>
      </c>
      <c r="BH371" s="133">
        <f>IFERROR(VLOOKUP(AQ:AQ,在庫!B:L,10,0),"")</f>
        <v>2</v>
      </c>
      <c r="BI371" s="234">
        <f>VLOOKUP(AQ:AQ,[1]BRIDGESTONE!$B:$AH,32,0)</f>
        <v>604472990</v>
      </c>
      <c r="BJ371" s="234">
        <f>VLOOKUP(AQ:AQ,[1]BRIDGESTONE!$B:$AH,33,0)</f>
        <v>604473036</v>
      </c>
      <c r="BK371" s="191"/>
      <c r="BL371" s="191"/>
      <c r="BM371" s="191"/>
      <c r="BN371" s="191"/>
      <c r="BO371" s="191"/>
      <c r="BP371" s="191"/>
      <c r="BQ371" s="191"/>
      <c r="BR371" s="191"/>
      <c r="BS371" s="191"/>
      <c r="BT371" s="191"/>
      <c r="BU371" s="191"/>
      <c r="BV371" s="191"/>
      <c r="BW371" s="191"/>
      <c r="BX371" s="191"/>
    </row>
    <row r="372" spans="1:76" s="11" customFormat="1" ht="19.5" customHeight="1">
      <c r="A372" s="11">
        <f t="shared" si="235"/>
        <v>1</v>
      </c>
      <c r="B372" s="239">
        <f t="shared" si="222"/>
        <v>1956016119351</v>
      </c>
      <c r="C372" s="225">
        <f t="shared" si="236"/>
        <v>2</v>
      </c>
      <c r="D372" s="11" t="s">
        <v>4699</v>
      </c>
      <c r="E372" s="358" t="s">
        <v>1523</v>
      </c>
      <c r="F372" s="304" t="s">
        <v>7541</v>
      </c>
      <c r="G372" s="132" t="str">
        <f t="shared" si="237"/>
        <v>16</v>
      </c>
      <c r="H372" s="225">
        <v>1</v>
      </c>
      <c r="I372" s="225">
        <f t="shared" si="238"/>
        <v>1</v>
      </c>
      <c r="J372" s="131"/>
      <c r="K372" s="132" t="s">
        <v>1755</v>
      </c>
      <c r="L372" s="132">
        <v>5</v>
      </c>
      <c r="M372" s="134"/>
      <c r="N372" s="226"/>
      <c r="O372" s="226"/>
      <c r="P372" s="227"/>
      <c r="Q372" s="228">
        <f t="shared" si="224"/>
        <v>-1.8181818181818181</v>
      </c>
      <c r="R372" s="143">
        <f t="shared" si="225"/>
        <v>6496.5825000000004</v>
      </c>
      <c r="S372" s="192">
        <v>1074476460</v>
      </c>
      <c r="T372" s="285" t="s">
        <v>7739</v>
      </c>
      <c r="U372" s="189">
        <f t="shared" si="226"/>
        <v>0</v>
      </c>
      <c r="W372" s="229"/>
      <c r="X372" s="135">
        <f t="shared" si="227"/>
        <v>11810.15</v>
      </c>
      <c r="Y372" s="230">
        <f t="shared" si="228"/>
        <v>-1.8181818181818181</v>
      </c>
      <c r="Z372" s="141" t="str">
        <f t="shared" si="229"/>
        <v/>
      </c>
      <c r="AA372" s="136">
        <f t="shared" si="230"/>
        <v>6496.5825000000004</v>
      </c>
      <c r="AB372" s="144"/>
      <c r="AC372" s="144"/>
      <c r="AD372" s="184">
        <f t="shared" si="239"/>
        <v>0</v>
      </c>
      <c r="AE372" s="182">
        <f t="shared" si="240"/>
        <v>0</v>
      </c>
      <c r="AF372" s="128">
        <f t="shared" si="241"/>
        <v>0</v>
      </c>
      <c r="AG372" s="129">
        <f t="shared" si="242"/>
        <v>0</v>
      </c>
      <c r="AH372" s="130" t="str">
        <f t="shared" si="243"/>
        <v/>
      </c>
      <c r="AI372" s="137">
        <f t="shared" si="244"/>
        <v>0</v>
      </c>
      <c r="AJ372" s="138" t="str">
        <f t="shared" si="245"/>
        <v/>
      </c>
      <c r="AK372" s="138" t="str">
        <f t="shared" si="246"/>
        <v/>
      </c>
      <c r="AL372" s="11" t="s">
        <v>13397</v>
      </c>
      <c r="AM372" s="11">
        <f t="shared" si="247"/>
        <v>0</v>
      </c>
      <c r="AN372" s="412">
        <f t="shared" si="248"/>
        <v>-1.8181818181818181</v>
      </c>
      <c r="AO372" s="412">
        <f t="shared" si="249"/>
        <v>-11811.968181818182</v>
      </c>
      <c r="AP372" s="413">
        <f t="shared" si="250"/>
        <v>6496.5825000000004</v>
      </c>
      <c r="AQ372" s="192">
        <v>1956016119351</v>
      </c>
      <c r="AR372" s="192">
        <f>VLOOKUP(AQ:AQ,[1]BRIDGESTONE!$B:$O,2,0)</f>
        <v>4961914452711</v>
      </c>
      <c r="AS372" s="192" t="str">
        <f>VLOOKUP(AQ:AQ,[1]BRIDGESTONE!$B:$O,3,0)</f>
        <v>PSR00498</v>
      </c>
      <c r="AT372" s="231" t="str">
        <f>VLOOKUP(AQ:AQ,[1]BRIDGESTONE!$B:$O,4,0)</f>
        <v>REGNO GRVII</v>
      </c>
      <c r="AU372" s="231" t="str">
        <f>VLOOKUP(AQ:AQ,[1]BRIDGESTONE!$B:$O,5,0)</f>
        <v>195/60R16 89H</v>
      </c>
      <c r="AV372" s="232" t="str">
        <f>VLOOKUP(AQ:AQ,[1]BRIDGESTONE!$B:$O,6,0)</f>
        <v>195/60R16</v>
      </c>
      <c r="AW372" s="232">
        <f>VLOOKUP(AQ:AQ,[1]BRIDGESTONE!$B:$O,7,0)</f>
        <v>21800</v>
      </c>
      <c r="AX372" s="233">
        <f>VLOOKUP(AQ:AQ,[1]BRIDGESTONE!$B:$K,8,0)</f>
        <v>11810.15</v>
      </c>
      <c r="AY372" s="233">
        <f>VLOOKUP(AQ:AQ,[1]BRIDGESTONE!$B:$K,9,0)</f>
        <v>2</v>
      </c>
      <c r="AZ372" s="233">
        <f>VLOOKUP(AQ:AQ,[1]BRIDGESTONE!$B:$K,10,0)</f>
        <v>1</v>
      </c>
      <c r="BA372" s="233">
        <f>VLOOKUP(AQ:AQ,[1]BRIDGESTONE!$B:$O,11,0)</f>
        <v>15700</v>
      </c>
      <c r="BB372" s="233">
        <f>VLOOKUP(AQ:AQ,[1]BRIDGESTONE!$B:$O,12,0)</f>
        <v>13795.454545454544</v>
      </c>
      <c r="BC372" s="233">
        <f t="shared" si="223"/>
        <v>525</v>
      </c>
      <c r="BD372" s="204" t="s">
        <v>3387</v>
      </c>
      <c r="BE372" s="195" t="s">
        <v>183</v>
      </c>
      <c r="BF372" s="133" t="str">
        <f>IFERROR(VLOOKUP(BE:BE,Q商品!B:E,4,0),"")</f>
        <v>2023年製 REGNO GRVII 195/60R16 89H サマータイヤ 最短当日発送</v>
      </c>
      <c r="BG372" s="133" t="str">
        <f>IFERROR(VLOOKUP(AQ:AQ,在庫!B:M,12,0),"")</f>
        <v>2023年製</v>
      </c>
      <c r="BH372" s="133">
        <f>IFERROR(VLOOKUP(AQ:AQ,在庫!B:L,10,0),"")</f>
        <v>1</v>
      </c>
      <c r="BI372" s="234">
        <f>VLOOKUP(AQ:AQ,[1]BRIDGESTONE!$B:$AH,32,0)</f>
        <v>604472995</v>
      </c>
      <c r="BJ372" s="234">
        <f>VLOOKUP(AQ:AQ,[1]BRIDGESTONE!$B:$AH,33,0)</f>
        <v>604473041</v>
      </c>
      <c r="BK372" s="191"/>
      <c r="BL372" s="191"/>
      <c r="BM372" s="191"/>
      <c r="BN372" s="191"/>
      <c r="BO372" s="191"/>
      <c r="BP372" s="191"/>
      <c r="BQ372" s="191"/>
      <c r="BR372" s="191"/>
      <c r="BS372" s="191"/>
      <c r="BT372" s="191"/>
      <c r="BU372" s="191"/>
      <c r="BV372" s="191"/>
      <c r="BW372" s="191"/>
      <c r="BX372" s="191"/>
    </row>
    <row r="373" spans="1:76" s="11" customFormat="1" ht="19.5" customHeight="1">
      <c r="A373" s="11">
        <f t="shared" si="235"/>
        <v>1</v>
      </c>
      <c r="B373" s="239">
        <f t="shared" si="222"/>
        <v>1956515119357</v>
      </c>
      <c r="C373" s="225">
        <f t="shared" si="236"/>
        <v>28</v>
      </c>
      <c r="D373" s="11" t="s">
        <v>5937</v>
      </c>
      <c r="E373" s="11" t="s">
        <v>1526</v>
      </c>
      <c r="F373" s="304" t="s">
        <v>7516</v>
      </c>
      <c r="G373" s="132" t="str">
        <f t="shared" si="237"/>
        <v>15</v>
      </c>
      <c r="H373" s="225">
        <v>176</v>
      </c>
      <c r="I373" s="225">
        <f t="shared" si="238"/>
        <v>172</v>
      </c>
      <c r="J373" s="131">
        <v>150</v>
      </c>
      <c r="K373" s="132" t="s">
        <v>1755</v>
      </c>
      <c r="L373" s="132">
        <v>6</v>
      </c>
      <c r="M373" s="134" t="s">
        <v>3353</v>
      </c>
      <c r="N373" s="226" t="s">
        <v>13405</v>
      </c>
      <c r="O373" s="226" t="s">
        <v>3429</v>
      </c>
      <c r="P373" s="227">
        <v>13500</v>
      </c>
      <c r="Q373" s="228">
        <f t="shared" si="224"/>
        <v>12247.272727272726</v>
      </c>
      <c r="R373" s="143">
        <f t="shared" si="225"/>
        <v>0.18349168646080752</v>
      </c>
      <c r="S373" s="192">
        <v>1074475818</v>
      </c>
      <c r="T373" s="288" t="s">
        <v>6773</v>
      </c>
      <c r="U373" s="189">
        <f t="shared" si="226"/>
        <v>13500</v>
      </c>
      <c r="W373" s="229">
        <v>13500</v>
      </c>
      <c r="X373" s="135">
        <f t="shared" si="227"/>
        <v>10000</v>
      </c>
      <c r="Y373" s="230">
        <f t="shared" si="228"/>
        <v>12247.272727272726</v>
      </c>
      <c r="Z373" s="141">
        <f t="shared" si="229"/>
        <v>0.18331977217249795</v>
      </c>
      <c r="AA373" s="136">
        <f t="shared" si="230"/>
        <v>0.18349168646080752</v>
      </c>
      <c r="AB373" s="309" t="s">
        <v>14166</v>
      </c>
      <c r="AC373" s="309"/>
      <c r="AD373" s="184">
        <f t="shared" si="239"/>
        <v>13235</v>
      </c>
      <c r="AE373" s="182">
        <f t="shared" si="240"/>
        <v>14543</v>
      </c>
      <c r="AF373" s="128">
        <f t="shared" si="241"/>
        <v>1308.8699999999999</v>
      </c>
      <c r="AG373" s="129">
        <f t="shared" si="242"/>
        <v>265.86999999999989</v>
      </c>
      <c r="AH373" s="130">
        <f t="shared" si="243"/>
        <v>1.8281647528020344E-2</v>
      </c>
      <c r="AI373" s="137">
        <f t="shared" si="244"/>
        <v>1043</v>
      </c>
      <c r="AJ373" s="138">
        <f t="shared" si="245"/>
        <v>7.1718352471979649E-2</v>
      </c>
      <c r="AK373" s="138">
        <f t="shared" si="246"/>
        <v>0.16521003893278718</v>
      </c>
      <c r="AL373" s="11" t="s">
        <v>13397</v>
      </c>
      <c r="AM373" s="11">
        <f t="shared" si="247"/>
        <v>11780.7</v>
      </c>
      <c r="AN373" s="412">
        <f t="shared" si="248"/>
        <v>10684.272727272728</v>
      </c>
      <c r="AO373" s="412">
        <f t="shared" si="249"/>
        <v>684.27272727272793</v>
      </c>
      <c r="AP373" s="413">
        <f t="shared" si="250"/>
        <v>6.4044857777361852E-2</v>
      </c>
      <c r="AQ373" s="192">
        <v>1956515119357</v>
      </c>
      <c r="AR373" s="192">
        <f>VLOOKUP(AQ:AQ,[1]BRIDGESTONE!$B:$O,2,0)</f>
        <v>4961914452704</v>
      </c>
      <c r="AS373" s="192" t="str">
        <f>VLOOKUP(AQ:AQ,[1]BRIDGESTONE!$B:$O,3,0)</f>
        <v>PSR00497</v>
      </c>
      <c r="AT373" s="231" t="str">
        <f>VLOOKUP(AQ:AQ,[1]BRIDGESTONE!$B:$O,4,0)</f>
        <v>REGNO GRVII</v>
      </c>
      <c r="AU373" s="231" t="str">
        <f>VLOOKUP(AQ:AQ,[1]BRIDGESTONE!$B:$O,5,0)</f>
        <v>195/65R15 91H</v>
      </c>
      <c r="AV373" s="232" t="str">
        <f>VLOOKUP(AQ:AQ,[1]BRIDGESTONE!$B:$O,6,0)</f>
        <v>195/65R15</v>
      </c>
      <c r="AW373" s="232">
        <f>VLOOKUP(AQ:AQ,[1]BRIDGESTONE!$B:$O,7,0)</f>
        <v>20000</v>
      </c>
      <c r="AX373" s="233">
        <f>VLOOKUP(AQ:AQ,[1]BRIDGESTONE!$B:$K,8,0)</f>
        <v>10000</v>
      </c>
      <c r="AY373" s="233">
        <f>VLOOKUP(AQ:AQ,[1]BRIDGESTONE!$B:$K,9,0)</f>
        <v>28</v>
      </c>
      <c r="AZ373" s="233">
        <f>VLOOKUP(AQ:AQ,[1]BRIDGESTONE!$B:$K,10,0)</f>
        <v>172</v>
      </c>
      <c r="BA373" s="233">
        <f>VLOOKUP(AQ:AQ,[1]BRIDGESTONE!$B:$O,11,0)</f>
        <v>13500</v>
      </c>
      <c r="BB373" s="233">
        <f>VLOOKUP(AQ:AQ,[1]BRIDGESTONE!$B:$O,12,0)</f>
        <v>11795.454545454544</v>
      </c>
      <c r="BC373" s="233">
        <f t="shared" si="223"/>
        <v>525</v>
      </c>
      <c r="BD373" s="204" t="s">
        <v>3387</v>
      </c>
      <c r="BE373" s="195" t="s">
        <v>184</v>
      </c>
      <c r="BF373" s="133" t="str">
        <f>IFERROR(VLOOKUP(BE:BE,Q商品!B:E,4,0),"")</f>
        <v>2022年製以降 REGNO GRVII 195/65R15 91H サマータイヤ 最短当日発送</v>
      </c>
      <c r="BG373" s="133" t="str">
        <f>IFERROR(VLOOKUP(AQ:AQ,在庫!B:M,12,0),"")</f>
        <v>2023年製</v>
      </c>
      <c r="BH373" s="133">
        <f>IFERROR(VLOOKUP(AQ:AQ,在庫!B:L,10,0),"")</f>
        <v>1</v>
      </c>
      <c r="BI373" s="234">
        <f>VLOOKUP(AQ:AQ,[1]BRIDGESTONE!$B:$AH,32,0)</f>
        <v>604472991</v>
      </c>
      <c r="BJ373" s="234">
        <f>VLOOKUP(AQ:AQ,[1]BRIDGESTONE!$B:$AH,33,0)</f>
        <v>604473037</v>
      </c>
      <c r="BK373" s="191"/>
      <c r="BL373" s="191"/>
      <c r="BM373" s="191"/>
      <c r="BN373" s="191"/>
      <c r="BO373" s="191"/>
      <c r="BP373" s="191"/>
      <c r="BQ373" s="191"/>
      <c r="BR373" s="191"/>
      <c r="BS373" s="191"/>
      <c r="BT373" s="191"/>
      <c r="BU373" s="191"/>
      <c r="BV373" s="191"/>
      <c r="BW373" s="191"/>
      <c r="BX373" s="191"/>
    </row>
    <row r="374" spans="1:76" s="11" customFormat="1" ht="19.5" customHeight="1">
      <c r="A374" s="11">
        <f t="shared" si="235"/>
        <v>1</v>
      </c>
      <c r="B374" s="239">
        <f t="shared" si="222"/>
        <v>2055516119355</v>
      </c>
      <c r="C374" s="225">
        <f t="shared" si="236"/>
        <v>0</v>
      </c>
      <c r="D374" s="11" t="s">
        <v>5937</v>
      </c>
      <c r="E374" s="358" t="s">
        <v>1530</v>
      </c>
      <c r="F374" s="304" t="s">
        <v>7517</v>
      </c>
      <c r="G374" s="132" t="str">
        <f t="shared" si="237"/>
        <v>16</v>
      </c>
      <c r="H374" s="225">
        <v>0</v>
      </c>
      <c r="I374" s="225">
        <f t="shared" si="238"/>
        <v>0</v>
      </c>
      <c r="J374" s="131"/>
      <c r="K374" s="132" t="s">
        <v>1755</v>
      </c>
      <c r="L374" s="132">
        <v>7</v>
      </c>
      <c r="M374" s="134"/>
      <c r="N374" s="226"/>
      <c r="O374" s="226"/>
      <c r="P374" s="227"/>
      <c r="Q374" s="228">
        <f t="shared" si="224"/>
        <v>0</v>
      </c>
      <c r="R374" s="143" t="str">
        <f t="shared" si="225"/>
        <v/>
      </c>
      <c r="S374" s="192">
        <v>1074476335</v>
      </c>
      <c r="T374" s="288" t="s">
        <v>6774</v>
      </c>
      <c r="U374" s="189">
        <f t="shared" si="226"/>
        <v>0</v>
      </c>
      <c r="W374" s="229"/>
      <c r="X374" s="135">
        <f t="shared" si="227"/>
        <v>13679.68</v>
      </c>
      <c r="Y374" s="230">
        <f t="shared" si="228"/>
        <v>0</v>
      </c>
      <c r="Z374" s="141" t="str">
        <f t="shared" si="229"/>
        <v/>
      </c>
      <c r="AA374" s="136" t="str">
        <f t="shared" si="230"/>
        <v/>
      </c>
      <c r="AB374" s="309"/>
      <c r="AC374" s="309"/>
      <c r="AD374" s="184">
        <f t="shared" si="239"/>
        <v>0</v>
      </c>
      <c r="AE374" s="182">
        <f t="shared" si="240"/>
        <v>0</v>
      </c>
      <c r="AF374" s="128">
        <f t="shared" si="241"/>
        <v>0</v>
      </c>
      <c r="AG374" s="129">
        <f t="shared" si="242"/>
        <v>0</v>
      </c>
      <c r="AH374" s="130" t="str">
        <f t="shared" si="243"/>
        <v/>
      </c>
      <c r="AI374" s="137">
        <f t="shared" si="244"/>
        <v>0</v>
      </c>
      <c r="AJ374" s="138" t="str">
        <f t="shared" si="245"/>
        <v/>
      </c>
      <c r="AK374" s="138" t="str">
        <f t="shared" si="246"/>
        <v/>
      </c>
      <c r="AL374" s="11" t="s">
        <v>13397</v>
      </c>
      <c r="AM374" s="11">
        <f t="shared" si="247"/>
        <v>0</v>
      </c>
      <c r="AN374" s="412">
        <f t="shared" si="248"/>
        <v>0</v>
      </c>
      <c r="AO374" s="412">
        <f t="shared" si="249"/>
        <v>-13679.68</v>
      </c>
      <c r="AP374" s="413" t="e">
        <f t="shared" si="250"/>
        <v>#DIV/0!</v>
      </c>
      <c r="AQ374" s="192">
        <v>2055516119355</v>
      </c>
      <c r="AR374" s="192">
        <f>VLOOKUP(AQ:AQ,[1]BRIDGESTONE!$B:$O,2,0)</f>
        <v>4961914455460</v>
      </c>
      <c r="AS374" s="192" t="str">
        <f>VLOOKUP(AQ:AQ,[1]BRIDGESTONE!$B:$O,3,0)</f>
        <v>PSR00516</v>
      </c>
      <c r="AT374" s="231" t="str">
        <f>VLOOKUP(AQ:AQ,[1]BRIDGESTONE!$B:$O,4,0)</f>
        <v>REGNO GRVII</v>
      </c>
      <c r="AU374" s="231" t="str">
        <f>VLOOKUP(AQ:AQ,[1]BRIDGESTONE!$B:$O,5,0)</f>
        <v>205/55R16 91V</v>
      </c>
      <c r="AV374" s="232" t="str">
        <f>VLOOKUP(AQ:AQ,[1]BRIDGESTONE!$B:$O,6,0)</f>
        <v>205/55R16</v>
      </c>
      <c r="AW374" s="232">
        <f>VLOOKUP(AQ:AQ,[1]BRIDGESTONE!$B:$O,7,0)</f>
        <v>24800</v>
      </c>
      <c r="AX374" s="233">
        <f>VLOOKUP(AQ:AQ,[1]BRIDGESTONE!$B:$K,8,0)</f>
        <v>13679.68</v>
      </c>
      <c r="AY374" s="233">
        <f>VLOOKUP(AQ:AQ,[1]BRIDGESTONE!$B:$K,9,0)</f>
        <v>0</v>
      </c>
      <c r="AZ374" s="233">
        <f>VLOOKUP(AQ:AQ,[1]BRIDGESTONE!$B:$K,10,0)</f>
        <v>0</v>
      </c>
      <c r="BA374" s="233">
        <f>VLOOKUP(AQ:AQ,[1]BRIDGESTONE!$B:$O,11,0)</f>
        <v>17800</v>
      </c>
      <c r="BB374" s="233">
        <f>VLOOKUP(AQ:AQ,[1]BRIDGESTONE!$B:$O,12,0)</f>
        <v>15704.545454545454</v>
      </c>
      <c r="BC374" s="233">
        <f t="shared" si="223"/>
        <v>525</v>
      </c>
      <c r="BD374" s="204" t="s">
        <v>3387</v>
      </c>
      <c r="BE374" s="195" t="s">
        <v>185</v>
      </c>
      <c r="BF374" s="133" t="str">
        <f>IFERROR(VLOOKUP(BE:BE,Q商品!B:E,4,0),"")</f>
        <v>2022年製 REGNO GRVII 205/55R16 91V サマータイヤ 最短当日発送</v>
      </c>
      <c r="BG374" s="133" t="str">
        <f>IFERROR(VLOOKUP(AQ:AQ,在庫!B:M,12,0),"")</f>
        <v/>
      </c>
      <c r="BH374" s="133" t="str">
        <f>IFERROR(VLOOKUP(AQ:AQ,在庫!B:L,10,0),"")</f>
        <v/>
      </c>
      <c r="BI374" s="234">
        <f>VLOOKUP(AQ:AQ,[1]BRIDGESTONE!$B:$AH,32,0)</f>
        <v>604472994</v>
      </c>
      <c r="BJ374" s="234">
        <f>VLOOKUP(AQ:AQ,[1]BRIDGESTONE!$B:$AH,33,0)</f>
        <v>604473040</v>
      </c>
      <c r="BK374" s="191"/>
      <c r="BL374" s="191"/>
      <c r="BM374" s="191"/>
      <c r="BN374" s="191"/>
      <c r="BO374" s="191"/>
      <c r="BP374" s="191"/>
      <c r="BQ374" s="191"/>
      <c r="BR374" s="191"/>
      <c r="BS374" s="191"/>
      <c r="BT374" s="191"/>
      <c r="BU374" s="191"/>
      <c r="BV374" s="191"/>
      <c r="BW374" s="191"/>
      <c r="BX374" s="191"/>
    </row>
    <row r="375" spans="1:76" s="11" customFormat="1" ht="19.5" customHeight="1">
      <c r="A375" s="11">
        <f t="shared" si="235"/>
        <v>1</v>
      </c>
      <c r="B375" s="239">
        <f t="shared" si="222"/>
        <v>2055517119354</v>
      </c>
      <c r="C375" s="225">
        <f t="shared" si="236"/>
        <v>4</v>
      </c>
      <c r="D375" s="11" t="s">
        <v>4699</v>
      </c>
      <c r="E375" s="358" t="s">
        <v>1532</v>
      </c>
      <c r="F375" s="303" t="s">
        <v>7143</v>
      </c>
      <c r="G375" s="132" t="str">
        <f t="shared" si="237"/>
        <v>17</v>
      </c>
      <c r="H375" s="233">
        <v>1</v>
      </c>
      <c r="I375" s="225">
        <f t="shared" si="238"/>
        <v>1</v>
      </c>
      <c r="J375" s="131"/>
      <c r="K375" s="132" t="s">
        <v>1755</v>
      </c>
      <c r="L375" s="132">
        <v>8</v>
      </c>
      <c r="M375" s="134"/>
      <c r="N375" s="226"/>
      <c r="O375" s="226"/>
      <c r="P375" s="227"/>
      <c r="Q375" s="228">
        <f t="shared" si="224"/>
        <v>-3.6363636363636362</v>
      </c>
      <c r="R375" s="143">
        <f t="shared" si="225"/>
        <v>4291.66</v>
      </c>
      <c r="S375" s="192">
        <v>1074475988</v>
      </c>
      <c r="T375" s="285" t="s">
        <v>7740</v>
      </c>
      <c r="U375" s="189">
        <f t="shared" si="226"/>
        <v>20400</v>
      </c>
      <c r="W375" s="229">
        <v>20400</v>
      </c>
      <c r="X375" s="135">
        <f t="shared" si="227"/>
        <v>15602.4</v>
      </c>
      <c r="Y375" s="230">
        <f t="shared" si="228"/>
        <v>18541.81818181818</v>
      </c>
      <c r="Z375" s="141" t="str">
        <f t="shared" si="229"/>
        <v/>
      </c>
      <c r="AA375" s="136">
        <f t="shared" si="230"/>
        <v>0.15852912335752103</v>
      </c>
      <c r="AB375" s="144"/>
      <c r="AC375" s="144"/>
      <c r="AD375" s="184">
        <f t="shared" si="239"/>
        <v>20000</v>
      </c>
      <c r="AE375" s="182">
        <f t="shared" si="240"/>
        <v>21978</v>
      </c>
      <c r="AF375" s="128">
        <f t="shared" si="241"/>
        <v>1978.02</v>
      </c>
      <c r="AG375" s="129">
        <f t="shared" si="242"/>
        <v>400.02</v>
      </c>
      <c r="AH375" s="130">
        <f t="shared" si="243"/>
        <v>1.8200928200928199E-2</v>
      </c>
      <c r="AI375" s="137">
        <f t="shared" si="244"/>
        <v>1578</v>
      </c>
      <c r="AJ375" s="138">
        <f t="shared" si="245"/>
        <v>7.1799071799071801E-2</v>
      </c>
      <c r="AK375" s="138">
        <f t="shared" si="246"/>
        <v>0.14032819515659284</v>
      </c>
      <c r="AM375" s="11">
        <f t="shared" si="247"/>
        <v>17802.2</v>
      </c>
      <c r="AN375" s="412">
        <f t="shared" si="248"/>
        <v>16180.181818181818</v>
      </c>
      <c r="AO375" s="412">
        <f t="shared" si="249"/>
        <v>577.78181818181838</v>
      </c>
      <c r="AP375" s="413">
        <f t="shared" si="250"/>
        <v>3.5709229023159657E-2</v>
      </c>
      <c r="AQ375" s="192">
        <v>2055517119354</v>
      </c>
      <c r="AR375" s="192">
        <f>VLOOKUP(AQ:AQ,[1]BRIDGESTONE!$B:$O,2,0)</f>
        <v>4961914455538</v>
      </c>
      <c r="AS375" s="192" t="str">
        <f>VLOOKUP(AQ:AQ,[1]BRIDGESTONE!$B:$O,3,0)</f>
        <v>PSR00533</v>
      </c>
      <c r="AT375" s="231" t="str">
        <f>VLOOKUP(AQ:AQ,[1]BRIDGESTONE!$B:$O,4,0)</f>
        <v>REGNO GRVII</v>
      </c>
      <c r="AU375" s="231" t="str">
        <f>VLOOKUP(AQ:AQ,[1]BRIDGESTONE!$B:$O,5,0)</f>
        <v>205/55R17 91V</v>
      </c>
      <c r="AV375" s="232" t="str">
        <f>VLOOKUP(AQ:AQ,[1]BRIDGESTONE!$B:$O,6,0)</f>
        <v>205/55R17</v>
      </c>
      <c r="AW375" s="232">
        <f>VLOOKUP(AQ:AQ,[1]BRIDGESTONE!$B:$O,7,0)</f>
        <v>28800</v>
      </c>
      <c r="AX375" s="233">
        <f>VLOOKUP(AQ:AQ,[1]BRIDGESTONE!$B:$K,8,0)</f>
        <v>15602.4</v>
      </c>
      <c r="AY375" s="233">
        <f>VLOOKUP(AQ:AQ,[1]BRIDGESTONE!$B:$K,9,0)</f>
        <v>4</v>
      </c>
      <c r="AZ375" s="233">
        <f>VLOOKUP(AQ:AQ,[1]BRIDGESTONE!$B:$K,10,0)</f>
        <v>1</v>
      </c>
      <c r="BA375" s="233">
        <f>VLOOKUP(AQ:AQ,[1]BRIDGESTONE!$B:$O,11,0)</f>
        <v>20480</v>
      </c>
      <c r="BB375" s="233">
        <f>VLOOKUP(AQ:AQ,[1]BRIDGESTONE!$B:$O,12,0)</f>
        <v>17663.636363636364</v>
      </c>
      <c r="BC375" s="233">
        <f t="shared" si="223"/>
        <v>1049.9999999999964</v>
      </c>
      <c r="BD375" s="204" t="s">
        <v>3387</v>
      </c>
      <c r="BE375" s="192" t="s">
        <v>186</v>
      </c>
      <c r="BF375" s="133" t="str">
        <f>IFERROR(VLOOKUP(BE:BE,Q商品!B:E,4,0),"")</f>
        <v>2023年製 REGNO GRVII 205/55R17 91V サマータイヤ 最短当日発送</v>
      </c>
      <c r="BG375" s="133" t="str">
        <f>IFERROR(VLOOKUP(AQ:AQ,在庫!B:M,12,0),"")</f>
        <v>2023年製</v>
      </c>
      <c r="BH375" s="133">
        <f>IFERROR(VLOOKUP(AQ:AQ,在庫!B:L,10,0),"")</f>
        <v>1</v>
      </c>
      <c r="BI375" s="234">
        <f>VLOOKUP(AQ:AQ,[1]BRIDGESTONE!$B:$AH,32,0)</f>
        <v>604472999</v>
      </c>
      <c r="BJ375" s="234">
        <f>VLOOKUP(AQ:AQ,[1]BRIDGESTONE!$B:$AH,33,0)</f>
        <v>604473045</v>
      </c>
      <c r="BK375" s="191"/>
      <c r="BL375" s="191"/>
      <c r="BM375" s="191"/>
      <c r="BN375" s="191"/>
      <c r="BO375" s="191"/>
      <c r="BP375" s="191"/>
      <c r="BQ375" s="191"/>
      <c r="BR375" s="191"/>
      <c r="BS375" s="191"/>
      <c r="BT375" s="191"/>
      <c r="BU375" s="191"/>
      <c r="BV375" s="191"/>
      <c r="BW375" s="191"/>
      <c r="BX375" s="191"/>
    </row>
    <row r="376" spans="1:76" s="11" customFormat="1" ht="19.5" customHeight="1">
      <c r="A376" s="11">
        <f t="shared" si="235"/>
        <v>1</v>
      </c>
      <c r="B376" s="239">
        <f t="shared" si="222"/>
        <v>2056016119357</v>
      </c>
      <c r="C376" s="225">
        <f t="shared" si="236"/>
        <v>35</v>
      </c>
      <c r="D376" s="11" t="s">
        <v>4699</v>
      </c>
      <c r="E376" s="11" t="s">
        <v>1656</v>
      </c>
      <c r="F376" s="293" t="s">
        <v>6274</v>
      </c>
      <c r="G376" s="132" t="str">
        <f t="shared" si="237"/>
        <v>16</v>
      </c>
      <c r="H376" s="225">
        <v>0</v>
      </c>
      <c r="I376" s="225">
        <f t="shared" si="238"/>
        <v>0</v>
      </c>
      <c r="J376" s="131"/>
      <c r="K376" s="132" t="s">
        <v>1755</v>
      </c>
      <c r="L376" s="132">
        <v>9</v>
      </c>
      <c r="M376" s="134" t="s">
        <v>3422</v>
      </c>
      <c r="N376" s="226" t="s">
        <v>7738</v>
      </c>
      <c r="O376" s="226" t="s">
        <v>3425</v>
      </c>
      <c r="P376" s="227">
        <v>16459</v>
      </c>
      <c r="Q376" s="228">
        <f t="shared" si="224"/>
        <v>14930.90909090909</v>
      </c>
      <c r="R376" s="143">
        <f t="shared" si="225"/>
        <v>0.17399537262542616</v>
      </c>
      <c r="S376" s="192">
        <v>1074476457</v>
      </c>
      <c r="T376" s="285" t="s">
        <v>7574</v>
      </c>
      <c r="U376" s="189">
        <f t="shared" si="226"/>
        <v>15559</v>
      </c>
      <c r="V376" s="11">
        <v>900</v>
      </c>
      <c r="W376" s="229">
        <v>16459</v>
      </c>
      <c r="X376" s="135">
        <f t="shared" si="227"/>
        <v>12333</v>
      </c>
      <c r="Y376" s="230">
        <f t="shared" si="228"/>
        <v>14930.90909090909</v>
      </c>
      <c r="Z376" s="141">
        <f t="shared" si="229"/>
        <v>7.7254322257214403E-2</v>
      </c>
      <c r="AA376" s="136">
        <f t="shared" si="230"/>
        <v>0.17399537262542616</v>
      </c>
      <c r="AB376" s="309"/>
      <c r="AC376" s="309"/>
      <c r="AD376" s="184">
        <f t="shared" si="239"/>
        <v>15253</v>
      </c>
      <c r="AE376" s="182">
        <f t="shared" si="240"/>
        <v>16761</v>
      </c>
      <c r="AF376" s="128">
        <f t="shared" si="241"/>
        <v>1508.49</v>
      </c>
      <c r="AG376" s="129">
        <f t="shared" si="242"/>
        <v>306.49</v>
      </c>
      <c r="AH376" s="130">
        <f t="shared" si="243"/>
        <v>1.8285901795835571E-2</v>
      </c>
      <c r="AI376" s="137">
        <f t="shared" si="244"/>
        <v>1202</v>
      </c>
      <c r="AJ376" s="138">
        <f t="shared" si="245"/>
        <v>7.1714098204164425E-2</v>
      </c>
      <c r="AK376" s="138">
        <f t="shared" si="246"/>
        <v>0.15570947082959058</v>
      </c>
      <c r="AM376" s="11">
        <f t="shared" si="247"/>
        <v>13576.9</v>
      </c>
      <c r="AN376" s="412">
        <f t="shared" si="248"/>
        <v>12310.81818181818</v>
      </c>
      <c r="AO376" s="412">
        <f t="shared" si="249"/>
        <v>-22.181818181819835</v>
      </c>
      <c r="AP376" s="413">
        <f t="shared" si="250"/>
        <v>-1.8018151071859799E-3</v>
      </c>
      <c r="AQ376" s="192">
        <v>2056016119357</v>
      </c>
      <c r="AR376" s="192">
        <f>VLOOKUP(AQ:AQ,[1]BRIDGESTONE!$B:$O,2,0)</f>
        <v>4961914452728</v>
      </c>
      <c r="AS376" s="192" t="str">
        <f>VLOOKUP(AQ:AQ,[1]BRIDGESTONE!$B:$O,3,0)</f>
        <v>PSR00499</v>
      </c>
      <c r="AT376" s="231" t="str">
        <f>VLOOKUP(AQ:AQ,[1]BRIDGESTONE!$B:$O,4,0)</f>
        <v>REGNO GRVII（平均単価）</v>
      </c>
      <c r="AU376" s="231" t="str">
        <f>VLOOKUP(AQ:AQ,[1]BRIDGESTONE!$B:$O,5,0)</f>
        <v>205/60R16 92H</v>
      </c>
      <c r="AV376" s="232" t="str">
        <f>VLOOKUP(AQ:AQ,[1]BRIDGESTONE!$B:$O,6,0)</f>
        <v>205/60R16</v>
      </c>
      <c r="AW376" s="232">
        <f>VLOOKUP(AQ:AQ,[1]BRIDGESTONE!$B:$O,7,0)</f>
        <v>23000</v>
      </c>
      <c r="AX376" s="233">
        <f>VLOOKUP(AQ:AQ,[1]BRIDGESTONE!$B:$K,8,0)</f>
        <v>12333</v>
      </c>
      <c r="AY376" s="233">
        <f>VLOOKUP(AQ:AQ,[1]BRIDGESTONE!$B:$K,9,0)</f>
        <v>35</v>
      </c>
      <c r="AZ376" s="233">
        <f>VLOOKUP(AQ:AQ,[1]BRIDGESTONE!$B:$K,10,0)</f>
        <v>0</v>
      </c>
      <c r="BA376" s="233">
        <f>VLOOKUP(AQ:AQ,[1]BRIDGESTONE!$B:$O,11,0)</f>
        <v>16390</v>
      </c>
      <c r="BB376" s="233">
        <f>VLOOKUP(AQ:AQ,[1]BRIDGESTONE!$B:$O,12,0)</f>
        <v>13945.454545454544</v>
      </c>
      <c r="BC376" s="233">
        <f t="shared" si="223"/>
        <v>1050</v>
      </c>
      <c r="BD376" s="204" t="s">
        <v>3387</v>
      </c>
      <c r="BE376" s="192" t="s">
        <v>187</v>
      </c>
      <c r="BF376" s="133" t="str">
        <f>IFERROR(VLOOKUP(BE:BE,Q商品!B:E,4,0),"")</f>
        <v>2022年製 GRVII 205/60R16 92H サマータイヤ 最短当日発送</v>
      </c>
      <c r="BG376" s="133" t="str">
        <f>IFERROR(VLOOKUP(AQ:AQ,在庫!B:M,12,0),"")</f>
        <v>2022年製</v>
      </c>
      <c r="BH376" s="133">
        <f>IFERROR(VLOOKUP(AQ:AQ,在庫!B:L,10,0),"")</f>
        <v>1</v>
      </c>
      <c r="BI376" s="234">
        <f>VLOOKUP(AQ:AQ,[1]BRIDGESTONE!$B:$AH,32,0)</f>
        <v>604472993</v>
      </c>
      <c r="BJ376" s="234">
        <f>VLOOKUP(AQ:AQ,[1]BRIDGESTONE!$B:$AH,33,0)</f>
        <v>604473039</v>
      </c>
      <c r="BK376" s="191"/>
      <c r="BL376" s="191"/>
      <c r="BM376" s="191"/>
      <c r="BN376" s="191"/>
      <c r="BO376" s="191"/>
      <c r="BP376" s="191"/>
      <c r="BQ376" s="191"/>
      <c r="BR376" s="191"/>
      <c r="BS376" s="191"/>
      <c r="BT376" s="191"/>
      <c r="BU376" s="191"/>
      <c r="BV376" s="191"/>
      <c r="BW376" s="191"/>
      <c r="BX376" s="191"/>
    </row>
    <row r="377" spans="1:76" s="11" customFormat="1" ht="19.5" customHeight="1">
      <c r="A377" s="11">
        <f t="shared" si="235"/>
        <v>1</v>
      </c>
      <c r="B377" s="239">
        <f t="shared" si="222"/>
        <v>2155517119351</v>
      </c>
      <c r="C377" s="225">
        <f t="shared" si="236"/>
        <v>20</v>
      </c>
      <c r="D377" s="11" t="s">
        <v>4699</v>
      </c>
      <c r="E377" s="358" t="s">
        <v>1527</v>
      </c>
      <c r="F377" s="293" t="s">
        <v>6275</v>
      </c>
      <c r="G377" s="132" t="str">
        <f t="shared" si="237"/>
        <v>17</v>
      </c>
      <c r="H377" s="225">
        <v>3</v>
      </c>
      <c r="I377" s="225">
        <f t="shared" si="238"/>
        <v>3</v>
      </c>
      <c r="J377" s="131"/>
      <c r="K377" s="132" t="s">
        <v>1755</v>
      </c>
      <c r="L377" s="132">
        <v>10</v>
      </c>
      <c r="M377" s="134" t="s">
        <v>6137</v>
      </c>
      <c r="N377" s="226" t="s">
        <v>7312</v>
      </c>
      <c r="O377" s="226" t="s">
        <v>2890</v>
      </c>
      <c r="P377" s="227">
        <v>20930</v>
      </c>
      <c r="Q377" s="228">
        <f t="shared" si="224"/>
        <v>19009.090909090908</v>
      </c>
      <c r="R377" s="143">
        <f t="shared" si="225"/>
        <v>0.14786429937829307</v>
      </c>
      <c r="S377" s="192">
        <v>1074476553</v>
      </c>
      <c r="T377" s="289" t="s">
        <v>7313</v>
      </c>
      <c r="U377" s="189">
        <f t="shared" si="226"/>
        <v>20030</v>
      </c>
      <c r="V377" s="11">
        <v>900</v>
      </c>
      <c r="W377" s="229">
        <v>20930</v>
      </c>
      <c r="X377" s="135">
        <f t="shared" si="227"/>
        <v>16198.324999999901</v>
      </c>
      <c r="Y377" s="230">
        <f t="shared" si="228"/>
        <v>19009.090909090908</v>
      </c>
      <c r="Z377" s="141">
        <f t="shared" si="229"/>
        <v>4.9875311720698257E-2</v>
      </c>
      <c r="AA377" s="136">
        <f t="shared" si="230"/>
        <v>0.14786429937829307</v>
      </c>
      <c r="AB377" s="144"/>
      <c r="AC377" s="144"/>
      <c r="AD377" s="185">
        <v>19156</v>
      </c>
      <c r="AE377" s="183">
        <v>21050</v>
      </c>
      <c r="AF377" s="128">
        <f t="shared" si="241"/>
        <v>1894.5</v>
      </c>
      <c r="AG377" s="129">
        <f t="shared" si="242"/>
        <v>874.5</v>
      </c>
      <c r="AH377" s="130">
        <f t="shared" si="243"/>
        <v>4.154394299287411E-2</v>
      </c>
      <c r="AI377" s="137">
        <f t="shared" si="244"/>
        <v>1020</v>
      </c>
      <c r="AJ377" s="138">
        <f t="shared" si="245"/>
        <v>4.8456057007125894E-2</v>
      </c>
      <c r="AK377" s="138">
        <f t="shared" si="246"/>
        <v>0.10632035638541895</v>
      </c>
      <c r="AM377" s="11">
        <f t="shared" si="247"/>
        <v>17051</v>
      </c>
      <c r="AN377" s="412">
        <f t="shared" si="248"/>
        <v>15482.727272727272</v>
      </c>
      <c r="AO377" s="412">
        <f t="shared" si="249"/>
        <v>-715.59772727262862</v>
      </c>
      <c r="AP377" s="413">
        <f t="shared" si="250"/>
        <v>-4.6219100463853649E-2</v>
      </c>
      <c r="AQ377" s="192">
        <v>2155517119351</v>
      </c>
      <c r="AR377" s="192">
        <f>VLOOKUP(AQ:AQ,[1]BRIDGESTONE!$B:$O,2,0)</f>
        <v>4961914455514</v>
      </c>
      <c r="AS377" s="192" t="str">
        <f>VLOOKUP(AQ:AQ,[1]BRIDGESTONE!$B:$O,3,0)</f>
        <v>PSR00526</v>
      </c>
      <c r="AT377" s="231" t="str">
        <f>VLOOKUP(AQ:AQ,[1]BRIDGESTONE!$B:$O,4,0)</f>
        <v>REGNO GRVII</v>
      </c>
      <c r="AU377" s="231" t="str">
        <f>VLOOKUP(AQ:AQ,[1]BRIDGESTONE!$B:$O,5,0)</f>
        <v>215/55R17 94V</v>
      </c>
      <c r="AV377" s="232" t="str">
        <f>VLOOKUP(AQ:AQ,[1]BRIDGESTONE!$B:$O,6,0)</f>
        <v>215/55R17</v>
      </c>
      <c r="AW377" s="232">
        <f>VLOOKUP(AQ:AQ,[1]BRIDGESTONE!$B:$O,7,0)</f>
        <v>29900</v>
      </c>
      <c r="AX377" s="233">
        <f>VLOOKUP(AQ:AQ,[1]BRIDGESTONE!$B:$K,8,0)</f>
        <v>16198.324999999901</v>
      </c>
      <c r="AY377" s="233">
        <f>VLOOKUP(AQ:AQ,[1]BRIDGESTONE!$B:$K,9,0)</f>
        <v>20</v>
      </c>
      <c r="AZ377" s="233">
        <f>VLOOKUP(AQ:AQ,[1]BRIDGESTONE!$B:$K,10,0)</f>
        <v>3</v>
      </c>
      <c r="BA377" s="233">
        <f>VLOOKUP(AQ:AQ,[1]BRIDGESTONE!$B:$O,11,0)</f>
        <v>21780</v>
      </c>
      <c r="BB377" s="233">
        <f>VLOOKUP(AQ:AQ,[1]BRIDGESTONE!$B:$O,12,0)</f>
        <v>18845.454545454544</v>
      </c>
      <c r="BC377" s="233">
        <f t="shared" si="223"/>
        <v>1050</v>
      </c>
      <c r="BD377" s="204" t="s">
        <v>3387</v>
      </c>
      <c r="BE377" s="192" t="s">
        <v>188</v>
      </c>
      <c r="BF377" s="133" t="str">
        <f>IFERROR(VLOOKUP(BE:BE,Q商品!B:E,4,0),"")</f>
        <v>2023年製 GRVII 215/55R17 94V サマータイヤ 最短当日発送</v>
      </c>
      <c r="BG377" s="133" t="str">
        <f>IFERROR(VLOOKUP(AQ:AQ,在庫!B:M,12,0),"")</f>
        <v>2023年製</v>
      </c>
      <c r="BH377" s="133">
        <f>IFERROR(VLOOKUP(AQ:AQ,在庫!B:L,10,0),"")</f>
        <v>1</v>
      </c>
      <c r="BI377" s="234">
        <f>VLOOKUP(AQ:AQ,[1]BRIDGESTONE!$B:$AH,32,0)</f>
        <v>604472996</v>
      </c>
      <c r="BJ377" s="234">
        <f>VLOOKUP(AQ:AQ,[1]BRIDGESTONE!$B:$AH,33,0)</f>
        <v>604473042</v>
      </c>
      <c r="BK377" s="191"/>
      <c r="BL377" s="191"/>
      <c r="BM377" s="191"/>
      <c r="BN377" s="191"/>
      <c r="BO377" s="191"/>
      <c r="BP377" s="191"/>
      <c r="BQ377" s="191"/>
      <c r="BR377" s="191"/>
      <c r="BS377" s="191"/>
      <c r="BT377" s="191"/>
      <c r="BU377" s="191"/>
      <c r="BV377" s="191"/>
      <c r="BW377" s="191"/>
      <c r="BX377" s="191"/>
    </row>
    <row r="378" spans="1:76" s="11" customFormat="1" ht="19.5" customHeight="1">
      <c r="A378" s="11">
        <f t="shared" si="235"/>
        <v>1</v>
      </c>
      <c r="B378" s="239">
        <f t="shared" si="222"/>
        <v>2156016119354</v>
      </c>
      <c r="C378" s="225">
        <f t="shared" si="236"/>
        <v>0</v>
      </c>
      <c r="D378" s="11" t="s">
        <v>5937</v>
      </c>
      <c r="E378" s="11" t="s">
        <v>1524</v>
      </c>
      <c r="F378" s="304" t="s">
        <v>7518</v>
      </c>
      <c r="G378" s="132" t="str">
        <f t="shared" si="237"/>
        <v>16</v>
      </c>
      <c r="H378" s="225">
        <v>0</v>
      </c>
      <c r="I378" s="225">
        <f t="shared" si="238"/>
        <v>0</v>
      </c>
      <c r="J378" s="131">
        <v>984</v>
      </c>
      <c r="K378" s="132" t="s">
        <v>1755</v>
      </c>
      <c r="L378" s="132">
        <v>11</v>
      </c>
      <c r="M378" s="134" t="s">
        <v>6434</v>
      </c>
      <c r="N378" s="226" t="s">
        <v>13406</v>
      </c>
      <c r="O378" s="226" t="s">
        <v>1777</v>
      </c>
      <c r="P378" s="227">
        <v>16492</v>
      </c>
      <c r="Q378" s="228">
        <f t="shared" si="224"/>
        <v>14992.727272727272</v>
      </c>
      <c r="R378" s="143">
        <f t="shared" si="225"/>
        <v>0.10597453310696096</v>
      </c>
      <c r="S378" s="192">
        <v>1074476458</v>
      </c>
      <c r="T378" s="288" t="s">
        <v>6775</v>
      </c>
      <c r="U378" s="189">
        <f t="shared" si="226"/>
        <v>17980</v>
      </c>
      <c r="W378" s="229">
        <v>17980</v>
      </c>
      <c r="X378" s="135">
        <f t="shared" si="227"/>
        <v>13403.88</v>
      </c>
      <c r="Y378" s="230">
        <f t="shared" si="228"/>
        <v>16345.454545454544</v>
      </c>
      <c r="Z378" s="141">
        <f t="shared" si="229"/>
        <v>0.17450885277710415</v>
      </c>
      <c r="AA378" s="136">
        <f t="shared" si="230"/>
        <v>0.17996284760845382</v>
      </c>
      <c r="AB378" s="309"/>
      <c r="AC378" s="309"/>
      <c r="AD378" s="184">
        <f t="shared" ref="AD378:AD392" si="251">ROUNDDOWN(U378/1.02,0)</f>
        <v>17627</v>
      </c>
      <c r="AE378" s="182">
        <f t="shared" ref="AE378:AE392" si="252">ROUNDDOWN(AD378/0.91,0)</f>
        <v>19370</v>
      </c>
      <c r="AF378" s="128">
        <f t="shared" si="241"/>
        <v>1743.3</v>
      </c>
      <c r="AG378" s="129">
        <f t="shared" si="242"/>
        <v>353.29999999999995</v>
      </c>
      <c r="AH378" s="130">
        <f t="shared" si="243"/>
        <v>1.8239545689210115E-2</v>
      </c>
      <c r="AI378" s="137">
        <f t="shared" si="244"/>
        <v>1390</v>
      </c>
      <c r="AJ378" s="138">
        <f t="shared" si="245"/>
        <v>7.1760454310789881E-2</v>
      </c>
      <c r="AK378" s="138">
        <f t="shared" si="246"/>
        <v>0.16172330191924372</v>
      </c>
      <c r="AL378" s="11" t="s">
        <v>13397</v>
      </c>
      <c r="AM378" s="11">
        <f t="shared" si="247"/>
        <v>15690</v>
      </c>
      <c r="AN378" s="412">
        <f t="shared" si="248"/>
        <v>14263.636363636362</v>
      </c>
      <c r="AO378" s="412">
        <f t="shared" si="249"/>
        <v>859.75636363636295</v>
      </c>
      <c r="AP378" s="413">
        <f t="shared" si="250"/>
        <v>6.027609942638619E-2</v>
      </c>
      <c r="AQ378" s="192">
        <v>2156016119354</v>
      </c>
      <c r="AR378" s="192">
        <f>VLOOKUP(AQ:AQ,[1]BRIDGESTONE!$B:$O,2,0)</f>
        <v>4961914452735</v>
      </c>
      <c r="AS378" s="192" t="str">
        <f>VLOOKUP(AQ:AQ,[1]BRIDGESTONE!$B:$O,3,0)</f>
        <v>PSR00501</v>
      </c>
      <c r="AT378" s="231" t="str">
        <f>VLOOKUP(AQ:AQ,[1]BRIDGESTONE!$B:$O,4,0)</f>
        <v>REGNO GRVII</v>
      </c>
      <c r="AU378" s="231" t="str">
        <f>VLOOKUP(AQ:AQ,[1]BRIDGESTONE!$B:$O,5,0)</f>
        <v>215/60R16 95H</v>
      </c>
      <c r="AV378" s="232" t="str">
        <f>VLOOKUP(AQ:AQ,[1]BRIDGESTONE!$B:$O,6,0)</f>
        <v>215/60R16</v>
      </c>
      <c r="AW378" s="232">
        <f>VLOOKUP(AQ:AQ,[1]BRIDGESTONE!$B:$O,7,0)</f>
        <v>24300</v>
      </c>
      <c r="AX378" s="233">
        <f>VLOOKUP(AQ:AQ,[1]BRIDGESTONE!$B:$K,8,0)</f>
        <v>13403.88</v>
      </c>
      <c r="AY378" s="233">
        <f>VLOOKUP(AQ:AQ,[1]BRIDGESTONE!$B:$K,9,0)</f>
        <v>0</v>
      </c>
      <c r="AZ378" s="233">
        <f>VLOOKUP(AQ:AQ,[1]BRIDGESTONE!$B:$K,10,0)</f>
        <v>0</v>
      </c>
      <c r="BA378" s="233">
        <f>VLOOKUP(AQ:AQ,[1]BRIDGESTONE!$B:$O,11,0)</f>
        <v>17980</v>
      </c>
      <c r="BB378" s="233">
        <f>VLOOKUP(AQ:AQ,[1]BRIDGESTONE!$B:$O,12,0)</f>
        <v>15390.90909090909</v>
      </c>
      <c r="BC378" s="233">
        <f t="shared" si="223"/>
        <v>1050</v>
      </c>
      <c r="BD378" s="204" t="s">
        <v>3387</v>
      </c>
      <c r="BE378" s="195" t="s">
        <v>189</v>
      </c>
      <c r="BF378" s="133" t="str">
        <f>IFERROR(VLOOKUP(BE:BE,Q商品!B:E,4,0),"")</f>
        <v>2022年製 REGNO GRVII 215/60R16 95H サマータイヤ 最短当日発送</v>
      </c>
      <c r="BG378" s="133" t="str">
        <f>IFERROR(VLOOKUP(AQ:AQ,在庫!B:M,12,0),"")</f>
        <v/>
      </c>
      <c r="BH378" s="133" t="str">
        <f>IFERROR(VLOOKUP(AQ:AQ,在庫!B:L,10,0),"")</f>
        <v/>
      </c>
      <c r="BI378" s="234">
        <f>VLOOKUP(AQ:AQ,[1]BRIDGESTONE!$B:$AH,32,0)</f>
        <v>604472992</v>
      </c>
      <c r="BJ378" s="234">
        <f>VLOOKUP(AQ:AQ,[1]BRIDGESTONE!$B:$AH,33,0)</f>
        <v>604473038</v>
      </c>
      <c r="BK378" s="191"/>
      <c r="BL378" s="191"/>
      <c r="BM378" s="191"/>
      <c r="BN378" s="191"/>
      <c r="BO378" s="191"/>
      <c r="BP378" s="191"/>
      <c r="BQ378" s="191"/>
      <c r="BR378" s="191"/>
      <c r="BS378" s="191"/>
      <c r="BT378" s="191"/>
      <c r="BU378" s="191"/>
      <c r="BV378" s="191"/>
      <c r="BW378" s="191"/>
      <c r="BX378" s="191"/>
    </row>
    <row r="379" spans="1:76" s="11" customFormat="1" ht="19.5" customHeight="1">
      <c r="A379" s="11">
        <f t="shared" si="235"/>
        <v>1</v>
      </c>
      <c r="B379" s="239">
        <f t="shared" si="222"/>
        <v>2156017119353</v>
      </c>
      <c r="C379" s="225">
        <f t="shared" si="236"/>
        <v>2</v>
      </c>
      <c r="D379" s="11" t="s">
        <v>4699</v>
      </c>
      <c r="E379" s="358" t="s">
        <v>1528</v>
      </c>
      <c r="F379" s="304" t="s">
        <v>7533</v>
      </c>
      <c r="G379" s="132" t="str">
        <f t="shared" si="237"/>
        <v>17</v>
      </c>
      <c r="H379" s="233">
        <v>0</v>
      </c>
      <c r="I379" s="225">
        <f t="shared" si="238"/>
        <v>0</v>
      </c>
      <c r="J379" s="131"/>
      <c r="K379" s="132" t="s">
        <v>1755</v>
      </c>
      <c r="L379" s="132">
        <v>12</v>
      </c>
      <c r="M379" s="134"/>
      <c r="N379" s="226"/>
      <c r="O379" s="226"/>
      <c r="P379" s="227"/>
      <c r="Q379" s="228">
        <f t="shared" si="224"/>
        <v>-1.8181818181818181</v>
      </c>
      <c r="R379" s="143">
        <f t="shared" si="225"/>
        <v>7807.6175000000003</v>
      </c>
      <c r="S379" s="192">
        <v>1074476499</v>
      </c>
      <c r="T379" s="285" t="s">
        <v>7741</v>
      </c>
      <c r="U379" s="189">
        <f t="shared" si="226"/>
        <v>0</v>
      </c>
      <c r="W379" s="229"/>
      <c r="X379" s="135">
        <f t="shared" si="227"/>
        <v>14193.85</v>
      </c>
      <c r="Y379" s="230">
        <f t="shared" si="228"/>
        <v>-1.8181818181818181</v>
      </c>
      <c r="Z379" s="141" t="str">
        <f t="shared" si="229"/>
        <v/>
      </c>
      <c r="AA379" s="136">
        <f t="shared" si="230"/>
        <v>7807.6175000000003</v>
      </c>
      <c r="AB379" s="144"/>
      <c r="AC379" s="144"/>
      <c r="AD379" s="184">
        <f t="shared" si="251"/>
        <v>0</v>
      </c>
      <c r="AE379" s="182">
        <f t="shared" si="252"/>
        <v>0</v>
      </c>
      <c r="AF379" s="128">
        <f t="shared" si="241"/>
        <v>0</v>
      </c>
      <c r="AG379" s="129">
        <f t="shared" si="242"/>
        <v>0</v>
      </c>
      <c r="AH379" s="130" t="str">
        <f t="shared" si="243"/>
        <v/>
      </c>
      <c r="AI379" s="137">
        <f t="shared" si="244"/>
        <v>0</v>
      </c>
      <c r="AJ379" s="138" t="str">
        <f t="shared" si="245"/>
        <v/>
      </c>
      <c r="AK379" s="138" t="str">
        <f t="shared" si="246"/>
        <v/>
      </c>
      <c r="AL379" s="11" t="s">
        <v>13397</v>
      </c>
      <c r="AM379" s="11">
        <f t="shared" si="247"/>
        <v>0</v>
      </c>
      <c r="AN379" s="412">
        <f t="shared" si="248"/>
        <v>-1.8181818181818181</v>
      </c>
      <c r="AO379" s="412">
        <f t="shared" si="249"/>
        <v>-14195.668181818182</v>
      </c>
      <c r="AP379" s="413">
        <f t="shared" si="250"/>
        <v>7807.6175000000003</v>
      </c>
      <c r="AQ379" s="192">
        <v>2156017119353</v>
      </c>
      <c r="AR379" s="192">
        <f>VLOOKUP(AQ:AQ,[1]BRIDGESTONE!$B:$O,2,0)</f>
        <v>4961914452759</v>
      </c>
      <c r="AS379" s="192" t="str">
        <f>VLOOKUP(AQ:AQ,[1]BRIDGESTONE!$B:$O,3,0)</f>
        <v>PSR00503</v>
      </c>
      <c r="AT379" s="231" t="str">
        <f>VLOOKUP(AQ:AQ,[1]BRIDGESTONE!$B:$O,4,0)</f>
        <v>REGNO GRVII</v>
      </c>
      <c r="AU379" s="231" t="str">
        <f>VLOOKUP(AQ:AQ,[1]BRIDGESTONE!$B:$O,5,0)</f>
        <v>215/60R17 96H</v>
      </c>
      <c r="AV379" s="232" t="str">
        <f>VLOOKUP(AQ:AQ,[1]BRIDGESTONE!$B:$O,6,0)</f>
        <v>215/60R17</v>
      </c>
      <c r="AW379" s="232">
        <f>VLOOKUP(AQ:AQ,[1]BRIDGESTONE!$B:$O,7,0)</f>
        <v>26200</v>
      </c>
      <c r="AX379" s="233">
        <f>VLOOKUP(AQ:AQ,[1]BRIDGESTONE!$B:$K,8,0)</f>
        <v>14193.85</v>
      </c>
      <c r="AY379" s="233">
        <f>VLOOKUP(AQ:AQ,[1]BRIDGESTONE!$B:$K,9,0)</f>
        <v>2</v>
      </c>
      <c r="AZ379" s="233">
        <f>VLOOKUP(AQ:AQ,[1]BRIDGESTONE!$B:$K,10,0)</f>
        <v>0</v>
      </c>
      <c r="BA379" s="233">
        <f>VLOOKUP(AQ:AQ,[1]BRIDGESTONE!$B:$O,11,0)</f>
        <v>18800</v>
      </c>
      <c r="BB379" s="233">
        <f>VLOOKUP(AQ:AQ,[1]BRIDGESTONE!$B:$O,12,0)</f>
        <v>16136.363636363634</v>
      </c>
      <c r="BC379" s="233">
        <f t="shared" si="223"/>
        <v>1050</v>
      </c>
      <c r="BD379" s="204" t="s">
        <v>3387</v>
      </c>
      <c r="BE379" s="195" t="s">
        <v>190</v>
      </c>
      <c r="BF379" s="133" t="str">
        <f>IFERROR(VLOOKUP(BE:BE,Q商品!B:E,4,0),"")</f>
        <v>2023年製 REGNO GRVII 215/60R17 96H サマータイヤ 最短当日発送</v>
      </c>
      <c r="BG379" s="133" t="str">
        <f>IFERROR(VLOOKUP(AQ:AQ,在庫!B:M,12,0),"")</f>
        <v/>
      </c>
      <c r="BH379" s="133" t="str">
        <f>IFERROR(VLOOKUP(AQ:AQ,在庫!B:L,10,0),"")</f>
        <v/>
      </c>
      <c r="BI379" s="234">
        <f>VLOOKUP(AQ:AQ,[1]BRIDGESTONE!$B:$AH,32,0)</f>
        <v>604472997</v>
      </c>
      <c r="BJ379" s="234">
        <f>VLOOKUP(AQ:AQ,[1]BRIDGESTONE!$B:$AH,33,0)</f>
        <v>604473043</v>
      </c>
      <c r="BK379" s="191"/>
      <c r="BL379" s="191"/>
      <c r="BM379" s="191"/>
      <c r="BN379" s="191"/>
      <c r="BO379" s="191"/>
      <c r="BP379" s="191"/>
      <c r="BQ379" s="191"/>
      <c r="BR379" s="191"/>
      <c r="BS379" s="191"/>
      <c r="BT379" s="191"/>
      <c r="BU379" s="191"/>
      <c r="BV379" s="191"/>
      <c r="BW379" s="191"/>
      <c r="BX379" s="191"/>
    </row>
    <row r="380" spans="1:76" s="11" customFormat="1" ht="19.5" customHeight="1">
      <c r="A380" s="11">
        <f t="shared" si="235"/>
        <v>1</v>
      </c>
      <c r="B380" s="239">
        <f t="shared" si="222"/>
        <v>2255018119352</v>
      </c>
      <c r="C380" s="225">
        <f t="shared" si="236"/>
        <v>1</v>
      </c>
      <c r="D380" s="11" t="s">
        <v>5937</v>
      </c>
      <c r="E380" s="358" t="s">
        <v>1533</v>
      </c>
      <c r="F380" s="304" t="s">
        <v>7519</v>
      </c>
      <c r="G380" s="132" t="str">
        <f t="shared" si="237"/>
        <v>18</v>
      </c>
      <c r="H380" s="225">
        <v>0</v>
      </c>
      <c r="I380" s="225">
        <f t="shared" si="238"/>
        <v>0</v>
      </c>
      <c r="J380" s="131"/>
      <c r="K380" s="132" t="s">
        <v>1755</v>
      </c>
      <c r="L380" s="132">
        <v>13</v>
      </c>
      <c r="M380" s="134"/>
      <c r="N380" s="226"/>
      <c r="O380" s="226"/>
      <c r="P380" s="227"/>
      <c r="Q380" s="228">
        <f t="shared" si="224"/>
        <v>-0.90909090909090906</v>
      </c>
      <c r="R380" s="143">
        <f t="shared" si="225"/>
        <v>20977.56</v>
      </c>
      <c r="S380" s="192">
        <v>1074475989</v>
      </c>
      <c r="T380" s="288" t="s">
        <v>6776</v>
      </c>
      <c r="U380" s="189">
        <f t="shared" si="226"/>
        <v>23300</v>
      </c>
      <c r="V380" s="11">
        <v>900</v>
      </c>
      <c r="W380" s="229">
        <v>24200</v>
      </c>
      <c r="X380" s="135">
        <f t="shared" si="227"/>
        <v>19069.599999999999</v>
      </c>
      <c r="Y380" s="230">
        <f t="shared" si="228"/>
        <v>21999.090909090908</v>
      </c>
      <c r="Z380" s="141" t="str">
        <f t="shared" si="229"/>
        <v/>
      </c>
      <c r="AA380" s="136">
        <f t="shared" si="230"/>
        <v>0.13316418033803051</v>
      </c>
      <c r="AB380" s="309"/>
      <c r="AC380" s="309"/>
      <c r="AD380" s="184">
        <f t="shared" si="251"/>
        <v>22843</v>
      </c>
      <c r="AE380" s="182">
        <f t="shared" si="252"/>
        <v>25102</v>
      </c>
      <c r="AF380" s="128">
        <f t="shared" si="241"/>
        <v>2259.1799999999998</v>
      </c>
      <c r="AG380" s="129">
        <f t="shared" si="242"/>
        <v>457.17999999999984</v>
      </c>
      <c r="AH380" s="130">
        <f t="shared" si="243"/>
        <v>1.8212891403075446E-2</v>
      </c>
      <c r="AI380" s="137">
        <f t="shared" si="244"/>
        <v>1802</v>
      </c>
      <c r="AJ380" s="138">
        <f t="shared" si="245"/>
        <v>7.1787108596924554E-2</v>
      </c>
      <c r="AK380" s="138">
        <f t="shared" si="246"/>
        <v>0.11495128893495507</v>
      </c>
      <c r="AM380" s="11">
        <f t="shared" si="247"/>
        <v>20332.8</v>
      </c>
      <c r="AN380" s="412">
        <f t="shared" si="248"/>
        <v>18483.454545454544</v>
      </c>
      <c r="AO380" s="412">
        <f t="shared" si="249"/>
        <v>-586.14545454545441</v>
      </c>
      <c r="AP380" s="413">
        <f t="shared" si="250"/>
        <v>-3.1711899585870403E-2</v>
      </c>
      <c r="AQ380" s="192">
        <v>2255018119352</v>
      </c>
      <c r="AR380" s="192">
        <f>VLOOKUP(AQ:AQ,[1]BRIDGESTONE!$B:$O,2,0)</f>
        <v>4961914455507</v>
      </c>
      <c r="AS380" s="192" t="str">
        <f>VLOOKUP(AQ:AQ,[1]BRIDGESTONE!$B:$O,3,0)</f>
        <v>PSR00524</v>
      </c>
      <c r="AT380" s="231" t="str">
        <f>VLOOKUP(AQ:AQ,[1]BRIDGESTONE!$B:$O,4,0)</f>
        <v>REGNO GRVII</v>
      </c>
      <c r="AU380" s="231" t="str">
        <f>VLOOKUP(AQ:AQ,[1]BRIDGESTONE!$B:$O,5,0)</f>
        <v>225/50R18 95V</v>
      </c>
      <c r="AV380" s="232" t="str">
        <f>VLOOKUP(AQ:AQ,[1]BRIDGESTONE!$B:$O,6,0)</f>
        <v>225/50R18</v>
      </c>
      <c r="AW380" s="232">
        <f>VLOOKUP(AQ:AQ,[1]BRIDGESTONE!$B:$O,7,0)</f>
        <v>35200</v>
      </c>
      <c r="AX380" s="233">
        <f>VLOOKUP(AQ:AQ,[1]BRIDGESTONE!$B:$K,8,0)</f>
        <v>19069.599999999999</v>
      </c>
      <c r="AY380" s="233">
        <f>VLOOKUP(AQ:AQ,[1]BRIDGESTONE!$B:$K,9,0)</f>
        <v>1</v>
      </c>
      <c r="AZ380" s="233">
        <f>VLOOKUP(AQ:AQ,[1]BRIDGESTONE!$B:$K,10,0)</f>
        <v>0</v>
      </c>
      <c r="BA380" s="233">
        <f>VLOOKUP(AQ:AQ,[1]BRIDGESTONE!$B:$O,11,0)</f>
        <v>25480</v>
      </c>
      <c r="BB380" s="233">
        <f>VLOOKUP(AQ:AQ,[1]BRIDGESTONE!$B:$O,12,0)</f>
        <v>22209.090909090908</v>
      </c>
      <c r="BC380" s="233">
        <f t="shared" si="223"/>
        <v>1050</v>
      </c>
      <c r="BD380" s="204" t="s">
        <v>3387</v>
      </c>
      <c r="BE380" s="192" t="s">
        <v>4867</v>
      </c>
      <c r="BF380" s="133" t="str">
        <f>IFERROR(VLOOKUP(BE:BE,Q商品!B:E,4,0),"")</f>
        <v>2023年製 REGNO GRVII 225/50R18 95V サマータイヤ 最短当日発送</v>
      </c>
      <c r="BG380" s="133" t="str">
        <f>IFERROR(VLOOKUP(AQ:AQ,在庫!B:M,12,0),"")</f>
        <v/>
      </c>
      <c r="BH380" s="133" t="str">
        <f>IFERROR(VLOOKUP(AQ:AQ,在庫!B:L,10,0),"")</f>
        <v/>
      </c>
      <c r="BI380" s="234">
        <f>VLOOKUP(AQ:AQ,[1]BRIDGESTONE!$B:$AH,32,0)</f>
        <v>604473002</v>
      </c>
      <c r="BJ380" s="234">
        <f>VLOOKUP(AQ:AQ,[1]BRIDGESTONE!$B:$AH,33,0)</f>
        <v>604473048</v>
      </c>
      <c r="BK380" s="191"/>
      <c r="BL380" s="191"/>
      <c r="BM380" s="191"/>
      <c r="BN380" s="191"/>
      <c r="BO380" s="191"/>
      <c r="BP380" s="191"/>
      <c r="BQ380" s="191"/>
      <c r="BR380" s="191"/>
      <c r="BS380" s="191"/>
      <c r="BT380" s="191"/>
      <c r="BU380" s="191"/>
      <c r="BV380" s="191"/>
      <c r="BW380" s="191"/>
      <c r="BX380" s="191"/>
    </row>
    <row r="381" spans="1:76" s="11" customFormat="1" ht="19.5" customHeight="1">
      <c r="A381" s="11">
        <f t="shared" si="235"/>
        <v>1</v>
      </c>
      <c r="B381" s="239">
        <f t="shared" si="222"/>
        <v>2255518119357</v>
      </c>
      <c r="C381" s="225">
        <f t="shared" si="236"/>
        <v>0</v>
      </c>
      <c r="D381" s="11" t="s">
        <v>4699</v>
      </c>
      <c r="E381" s="358" t="s">
        <v>1529</v>
      </c>
      <c r="F381" s="304" t="s">
        <v>7534</v>
      </c>
      <c r="G381" s="132" t="str">
        <f t="shared" si="237"/>
        <v>18</v>
      </c>
      <c r="H381" s="233">
        <v>2</v>
      </c>
      <c r="I381" s="225">
        <f t="shared" si="238"/>
        <v>2</v>
      </c>
      <c r="J381" s="131"/>
      <c r="K381" s="132" t="s">
        <v>1755</v>
      </c>
      <c r="L381" s="132">
        <v>14</v>
      </c>
      <c r="M381" s="134"/>
      <c r="N381" s="226"/>
      <c r="O381" s="226"/>
      <c r="P381" s="227"/>
      <c r="Q381" s="228">
        <f t="shared" si="224"/>
        <v>0</v>
      </c>
      <c r="R381" s="143" t="str">
        <f t="shared" si="225"/>
        <v/>
      </c>
      <c r="S381" s="192">
        <v>1074476501</v>
      </c>
      <c r="T381" s="289" t="s">
        <v>7742</v>
      </c>
      <c r="U381" s="189">
        <f t="shared" si="226"/>
        <v>0</v>
      </c>
      <c r="W381" s="229"/>
      <c r="X381" s="135">
        <f t="shared" si="227"/>
        <v>18690.375</v>
      </c>
      <c r="Y381" s="230">
        <f t="shared" si="228"/>
        <v>0</v>
      </c>
      <c r="Z381" s="141" t="str">
        <f t="shared" si="229"/>
        <v/>
      </c>
      <c r="AA381" s="136" t="str">
        <f t="shared" si="230"/>
        <v/>
      </c>
      <c r="AB381" s="144"/>
      <c r="AC381" s="144"/>
      <c r="AD381" s="184">
        <f t="shared" si="251"/>
        <v>0</v>
      </c>
      <c r="AE381" s="182">
        <f t="shared" si="252"/>
        <v>0</v>
      </c>
      <c r="AF381" s="128">
        <f t="shared" si="241"/>
        <v>0</v>
      </c>
      <c r="AG381" s="129">
        <f t="shared" si="242"/>
        <v>0</v>
      </c>
      <c r="AH381" s="130" t="str">
        <f t="shared" si="243"/>
        <v/>
      </c>
      <c r="AI381" s="137">
        <f t="shared" si="244"/>
        <v>0</v>
      </c>
      <c r="AJ381" s="138" t="str">
        <f t="shared" si="245"/>
        <v/>
      </c>
      <c r="AK381" s="138" t="str">
        <f t="shared" si="246"/>
        <v/>
      </c>
      <c r="AL381" s="11" t="s">
        <v>13397</v>
      </c>
      <c r="AM381" s="11">
        <f t="shared" si="247"/>
        <v>0</v>
      </c>
      <c r="AN381" s="412">
        <f t="shared" si="248"/>
        <v>0</v>
      </c>
      <c r="AO381" s="412">
        <f t="shared" si="249"/>
        <v>-18690.375</v>
      </c>
      <c r="AP381" s="413" t="e">
        <f t="shared" si="250"/>
        <v>#DIV/0!</v>
      </c>
      <c r="AQ381" s="192">
        <v>2255518119357</v>
      </c>
      <c r="AR381" s="192">
        <f>VLOOKUP(AQ:AQ,[1]BRIDGESTONE!$B:$O,2,0)</f>
        <v>4961914455521</v>
      </c>
      <c r="AS381" s="192" t="str">
        <f>VLOOKUP(AQ:AQ,[1]BRIDGESTONE!$B:$O,3,0)</f>
        <v>PSR00529</v>
      </c>
      <c r="AT381" s="231" t="str">
        <f>VLOOKUP(AQ:AQ,[1]BRIDGESTONE!$B:$O,4,0)</f>
        <v>REGNO GRVII</v>
      </c>
      <c r="AU381" s="231" t="str">
        <f>VLOOKUP(AQ:AQ,[1]BRIDGESTONE!$B:$O,5,0)</f>
        <v>225/55R18 98V</v>
      </c>
      <c r="AV381" s="232" t="str">
        <f>VLOOKUP(AQ:AQ,[1]BRIDGESTONE!$B:$O,6,0)</f>
        <v>225/55R18</v>
      </c>
      <c r="AW381" s="232">
        <f>VLOOKUP(AQ:AQ,[1]BRIDGESTONE!$B:$O,7,0)</f>
        <v>34500</v>
      </c>
      <c r="AX381" s="233">
        <f>VLOOKUP(AQ:AQ,[1]BRIDGESTONE!$B:$K,8,0)</f>
        <v>18690.375</v>
      </c>
      <c r="AY381" s="233">
        <f>VLOOKUP(AQ:AQ,[1]BRIDGESTONE!$B:$K,9,0)</f>
        <v>0</v>
      </c>
      <c r="AZ381" s="233">
        <f>VLOOKUP(AQ:AQ,[1]BRIDGESTONE!$B:$K,10,0)</f>
        <v>2</v>
      </c>
      <c r="BA381" s="233">
        <f>VLOOKUP(AQ:AQ,[1]BRIDGESTONE!$B:$O,11,0)</f>
        <v>24200</v>
      </c>
      <c r="BB381" s="233">
        <f>VLOOKUP(AQ:AQ,[1]BRIDGESTONE!$B:$O,12,0)</f>
        <v>21045.454545454544</v>
      </c>
      <c r="BC381" s="233">
        <f t="shared" si="223"/>
        <v>1050</v>
      </c>
      <c r="BD381" s="204" t="s">
        <v>3387</v>
      </c>
      <c r="BE381" s="195" t="s">
        <v>4868</v>
      </c>
      <c r="BF381" s="133" t="str">
        <f>IFERROR(VLOOKUP(BE:BE,Q商品!B:E,4,0),"")</f>
        <v>2023年製 REGNO GRVII 225/55R18 98V サマータイヤ 最短当日発送</v>
      </c>
      <c r="BG381" s="133" t="str">
        <f>IFERROR(VLOOKUP(AQ:AQ,在庫!B:M,12,0),"")</f>
        <v>2023年製</v>
      </c>
      <c r="BH381" s="133">
        <f>IFERROR(VLOOKUP(AQ:AQ,在庫!B:L,10,0),"")</f>
        <v>1</v>
      </c>
      <c r="BI381" s="234">
        <f>VLOOKUP(AQ:AQ,[1]BRIDGESTONE!$B:$AH,32,0)</f>
        <v>604473001</v>
      </c>
      <c r="BJ381" s="234">
        <f>VLOOKUP(AQ:AQ,[1]BRIDGESTONE!$B:$AH,33,0)</f>
        <v>604473047</v>
      </c>
      <c r="BK381" s="191"/>
      <c r="BL381" s="191"/>
      <c r="BM381" s="191"/>
      <c r="BN381" s="191"/>
      <c r="BO381" s="191"/>
      <c r="BP381" s="191"/>
      <c r="BQ381" s="191"/>
      <c r="BR381" s="191"/>
      <c r="BS381" s="191"/>
      <c r="BT381" s="191"/>
      <c r="BU381" s="191"/>
      <c r="BV381" s="191"/>
      <c r="BW381" s="191"/>
      <c r="BX381" s="191"/>
    </row>
    <row r="382" spans="1:76" s="11" customFormat="1" ht="19.5" customHeight="1">
      <c r="A382" s="11">
        <f t="shared" si="235"/>
        <v>1</v>
      </c>
      <c r="B382" s="239">
        <f t="shared" si="222"/>
        <v>2256017119350</v>
      </c>
      <c r="C382" s="225">
        <f t="shared" si="236"/>
        <v>0</v>
      </c>
      <c r="D382" s="11" t="s">
        <v>5937</v>
      </c>
      <c r="E382" s="358" t="s">
        <v>1531</v>
      </c>
      <c r="F382" s="304" t="s">
        <v>7520</v>
      </c>
      <c r="G382" s="132" t="str">
        <f t="shared" si="237"/>
        <v>17</v>
      </c>
      <c r="H382" s="225">
        <v>0</v>
      </c>
      <c r="I382" s="225">
        <f t="shared" si="238"/>
        <v>0</v>
      </c>
      <c r="J382" s="131"/>
      <c r="K382" s="132" t="s">
        <v>1755</v>
      </c>
      <c r="L382" s="132">
        <v>15</v>
      </c>
      <c r="M382" s="134"/>
      <c r="N382" s="226"/>
      <c r="O382" s="226"/>
      <c r="P382" s="227"/>
      <c r="Q382" s="228">
        <f t="shared" si="224"/>
        <v>0</v>
      </c>
      <c r="R382" s="143" t="str">
        <f t="shared" si="225"/>
        <v/>
      </c>
      <c r="S382" s="192">
        <v>1074476500</v>
      </c>
      <c r="T382" s="288" t="s">
        <v>6777</v>
      </c>
      <c r="U382" s="189">
        <f t="shared" si="226"/>
        <v>0</v>
      </c>
      <c r="W382" s="229"/>
      <c r="X382" s="135">
        <f t="shared" si="227"/>
        <v>14898.125</v>
      </c>
      <c r="Y382" s="230">
        <f t="shared" si="228"/>
        <v>0</v>
      </c>
      <c r="Z382" s="141" t="str">
        <f t="shared" si="229"/>
        <v/>
      </c>
      <c r="AA382" s="136" t="str">
        <f t="shared" si="230"/>
        <v/>
      </c>
      <c r="AB382" s="309"/>
      <c r="AC382" s="309"/>
      <c r="AD382" s="184">
        <f t="shared" si="251"/>
        <v>0</v>
      </c>
      <c r="AE382" s="182">
        <f t="shared" si="252"/>
        <v>0</v>
      </c>
      <c r="AF382" s="128">
        <f t="shared" si="241"/>
        <v>0</v>
      </c>
      <c r="AG382" s="129">
        <f t="shared" si="242"/>
        <v>0</v>
      </c>
      <c r="AH382" s="130" t="str">
        <f t="shared" si="243"/>
        <v/>
      </c>
      <c r="AI382" s="137">
        <f t="shared" si="244"/>
        <v>0</v>
      </c>
      <c r="AJ382" s="138" t="str">
        <f t="shared" si="245"/>
        <v/>
      </c>
      <c r="AK382" s="138" t="str">
        <f t="shared" si="246"/>
        <v/>
      </c>
      <c r="AL382" s="11" t="s">
        <v>13397</v>
      </c>
      <c r="AM382" s="11">
        <f t="shared" si="247"/>
        <v>0</v>
      </c>
      <c r="AN382" s="412">
        <f t="shared" si="248"/>
        <v>0</v>
      </c>
      <c r="AO382" s="412">
        <f t="shared" si="249"/>
        <v>-14898.125</v>
      </c>
      <c r="AP382" s="413" t="e">
        <f t="shared" si="250"/>
        <v>#DIV/0!</v>
      </c>
      <c r="AQ382" s="192">
        <v>2256017119350</v>
      </c>
      <c r="AR382" s="192">
        <f>VLOOKUP(AQ:AQ,[1]BRIDGESTONE!$B:$O,2,0)</f>
        <v>4961914452773</v>
      </c>
      <c r="AS382" s="192" t="str">
        <f>VLOOKUP(AQ:AQ,[1]BRIDGESTONE!$B:$O,3,0)</f>
        <v>PSR00509</v>
      </c>
      <c r="AT382" s="231" t="str">
        <f>VLOOKUP(AQ:AQ,[1]BRIDGESTONE!$B:$O,4,0)</f>
        <v>REGNO GRVII</v>
      </c>
      <c r="AU382" s="231" t="str">
        <f>VLOOKUP(AQ:AQ,[1]BRIDGESTONE!$B:$O,5,0)</f>
        <v>225/60R17 99H</v>
      </c>
      <c r="AV382" s="232" t="str">
        <f>VLOOKUP(AQ:AQ,[1]BRIDGESTONE!$B:$O,6,0)</f>
        <v>225/60R17</v>
      </c>
      <c r="AW382" s="232">
        <f>VLOOKUP(AQ:AQ,[1]BRIDGESTONE!$B:$O,7,0)</f>
        <v>27500</v>
      </c>
      <c r="AX382" s="233">
        <f>VLOOKUP(AQ:AQ,[1]BRIDGESTONE!$B:$K,8,0)</f>
        <v>14898.125</v>
      </c>
      <c r="AY382" s="233">
        <f>VLOOKUP(AQ:AQ,[1]BRIDGESTONE!$B:$K,9,0)</f>
        <v>0</v>
      </c>
      <c r="AZ382" s="233">
        <f>VLOOKUP(AQ:AQ,[1]BRIDGESTONE!$B:$K,10,0)</f>
        <v>0</v>
      </c>
      <c r="BA382" s="233">
        <f>VLOOKUP(AQ:AQ,[1]BRIDGESTONE!$B:$O,11,0)</f>
        <v>20280</v>
      </c>
      <c r="BB382" s="233">
        <f>VLOOKUP(AQ:AQ,[1]BRIDGESTONE!$B:$O,12,0)</f>
        <v>17481.81818181818</v>
      </c>
      <c r="BC382" s="233">
        <f t="shared" si="223"/>
        <v>1050</v>
      </c>
      <c r="BD382" s="204" t="s">
        <v>3387</v>
      </c>
      <c r="BE382" s="195" t="s">
        <v>4869</v>
      </c>
      <c r="BF382" s="133" t="str">
        <f>IFERROR(VLOOKUP(BE:BE,Q商品!B:E,4,0),"")</f>
        <v>2022年製以降 REGNO GRVII 225/60R17 99H サマータイヤ 最短当日発送</v>
      </c>
      <c r="BG382" s="133" t="str">
        <f>IFERROR(VLOOKUP(AQ:AQ,在庫!B:M,12,0),"")</f>
        <v>20年製</v>
      </c>
      <c r="BH382" s="133">
        <f>IFERROR(VLOOKUP(AQ:AQ,在庫!B:L,10,0),"")</f>
        <v>0</v>
      </c>
      <c r="BI382" s="234">
        <f>VLOOKUP(AQ:AQ,[1]BRIDGESTONE!$B:$AH,32,0)</f>
        <v>604472998</v>
      </c>
      <c r="BJ382" s="234">
        <f>VLOOKUP(AQ:AQ,[1]BRIDGESTONE!$B:$AH,33,0)</f>
        <v>604473044</v>
      </c>
      <c r="BK382" s="191"/>
      <c r="BL382" s="191"/>
      <c r="BM382" s="191"/>
      <c r="BN382" s="191"/>
      <c r="BO382" s="191"/>
      <c r="BP382" s="191"/>
      <c r="BQ382" s="191"/>
      <c r="BR382" s="191"/>
      <c r="BS382" s="191"/>
      <c r="BT382" s="191"/>
      <c r="BU382" s="191"/>
      <c r="BV382" s="191"/>
      <c r="BW382" s="191"/>
      <c r="BX382" s="191"/>
    </row>
    <row r="383" spans="1:76" s="11" customFormat="1" ht="19.5" customHeight="1">
      <c r="A383" s="11">
        <f t="shared" si="235"/>
        <v>1</v>
      </c>
      <c r="B383" s="239">
        <f t="shared" si="222"/>
        <v>2355018119359</v>
      </c>
      <c r="C383" s="225">
        <f t="shared" si="236"/>
        <v>0</v>
      </c>
      <c r="D383" s="11" t="s">
        <v>4699</v>
      </c>
      <c r="E383" s="358" t="s">
        <v>1525</v>
      </c>
      <c r="F383" s="304" t="s">
        <v>7535</v>
      </c>
      <c r="G383" s="132" t="str">
        <f t="shared" si="237"/>
        <v>18</v>
      </c>
      <c r="H383" s="225">
        <v>1</v>
      </c>
      <c r="I383" s="225">
        <f t="shared" si="238"/>
        <v>1</v>
      </c>
      <c r="J383" s="131"/>
      <c r="K383" s="132" t="s">
        <v>1755</v>
      </c>
      <c r="L383" s="132">
        <v>16</v>
      </c>
      <c r="M383" s="134"/>
      <c r="N383" s="226"/>
      <c r="O383" s="226"/>
      <c r="P383" s="227"/>
      <c r="Q383" s="228">
        <f t="shared" si="224"/>
        <v>0</v>
      </c>
      <c r="R383" s="143" t="str">
        <f t="shared" si="225"/>
        <v/>
      </c>
      <c r="S383" s="192">
        <v>1074476456</v>
      </c>
      <c r="T383" s="285" t="s">
        <v>7743</v>
      </c>
      <c r="U383" s="189">
        <f t="shared" si="226"/>
        <v>0</v>
      </c>
      <c r="W383" s="229"/>
      <c r="X383" s="135">
        <f t="shared" si="227"/>
        <v>19545</v>
      </c>
      <c r="Y383" s="230">
        <f t="shared" si="228"/>
        <v>0</v>
      </c>
      <c r="Z383" s="141" t="str">
        <f t="shared" si="229"/>
        <v/>
      </c>
      <c r="AA383" s="136" t="str">
        <f t="shared" si="230"/>
        <v/>
      </c>
      <c r="AB383" s="144"/>
      <c r="AC383" s="144"/>
      <c r="AD383" s="184">
        <f t="shared" si="251"/>
        <v>0</v>
      </c>
      <c r="AE383" s="182">
        <f t="shared" si="252"/>
        <v>0</v>
      </c>
      <c r="AF383" s="128">
        <f t="shared" si="241"/>
        <v>0</v>
      </c>
      <c r="AG383" s="129">
        <f t="shared" si="242"/>
        <v>0</v>
      </c>
      <c r="AH383" s="130" t="str">
        <f t="shared" si="243"/>
        <v/>
      </c>
      <c r="AI383" s="137">
        <f t="shared" si="244"/>
        <v>0</v>
      </c>
      <c r="AJ383" s="138" t="str">
        <f t="shared" si="245"/>
        <v/>
      </c>
      <c r="AK383" s="138" t="str">
        <f t="shared" si="246"/>
        <v/>
      </c>
      <c r="AL383" s="11" t="s">
        <v>13397</v>
      </c>
      <c r="AM383" s="11">
        <f t="shared" si="247"/>
        <v>0</v>
      </c>
      <c r="AN383" s="412">
        <f t="shared" si="248"/>
        <v>0</v>
      </c>
      <c r="AO383" s="412">
        <f t="shared" si="249"/>
        <v>-19545</v>
      </c>
      <c r="AP383" s="413" t="e">
        <f t="shared" si="250"/>
        <v>#DIV/0!</v>
      </c>
      <c r="AQ383" s="192">
        <v>2355018119359</v>
      </c>
      <c r="AR383" s="192">
        <f>VLOOKUP(AQ:AQ,[1]BRIDGESTONE!$B:$O,2,0)</f>
        <v>4961914455439</v>
      </c>
      <c r="AS383" s="192" t="str">
        <f>VLOOKUP(AQ:AQ,[1]BRIDGESTONE!$B:$O,3,0)</f>
        <v>PSR00512</v>
      </c>
      <c r="AT383" s="231" t="str">
        <f>VLOOKUP(AQ:AQ,[1]BRIDGESTONE!$B:$O,4,0)</f>
        <v>REGNO GRVII</v>
      </c>
      <c r="AU383" s="231" t="str">
        <f>VLOOKUP(AQ:AQ,[1]BRIDGESTONE!$B:$O,5,0)</f>
        <v>235/50R18 101V XL</v>
      </c>
      <c r="AV383" s="232" t="str">
        <f>VLOOKUP(AQ:AQ,[1]BRIDGESTONE!$B:$O,6,0)</f>
        <v>235/50R18</v>
      </c>
      <c r="AW383" s="232">
        <f>VLOOKUP(AQ:AQ,[1]BRIDGESTONE!$B:$O,7,0)</f>
        <v>36300</v>
      </c>
      <c r="AX383" s="233">
        <f>VLOOKUP(AQ:AQ,[1]BRIDGESTONE!$B:$K,8,0)</f>
        <v>19545</v>
      </c>
      <c r="AY383" s="233">
        <f>VLOOKUP(AQ:AQ,[1]BRIDGESTONE!$B:$K,9,0)</f>
        <v>0</v>
      </c>
      <c r="AZ383" s="233">
        <f>VLOOKUP(AQ:AQ,[1]BRIDGESTONE!$B:$K,10,0)</f>
        <v>1</v>
      </c>
      <c r="BA383" s="233">
        <f>VLOOKUP(AQ:AQ,[1]BRIDGESTONE!$B:$O,11,0)</f>
        <v>25400</v>
      </c>
      <c r="BB383" s="233">
        <f>VLOOKUP(AQ:AQ,[1]BRIDGESTONE!$B:$O,12,0)</f>
        <v>22136.363636363636</v>
      </c>
      <c r="BC383" s="233">
        <f t="shared" si="223"/>
        <v>1050</v>
      </c>
      <c r="BD383" s="204" t="s">
        <v>3387</v>
      </c>
      <c r="BE383" s="195" t="s">
        <v>4870</v>
      </c>
      <c r="BF383" s="133" t="str">
        <f>IFERROR(VLOOKUP(BE:BE,Q商品!B:E,4,0),"")</f>
        <v>2023年製 REGNO GRVII 235/50R18 101V XL サマータイヤ 最短当日発送</v>
      </c>
      <c r="BG383" s="133" t="str">
        <f>IFERROR(VLOOKUP(AQ:AQ,在庫!B:M,12,0),"")</f>
        <v>2023年製</v>
      </c>
      <c r="BH383" s="133">
        <f>IFERROR(VLOOKUP(AQ:AQ,在庫!B:L,10,0),"")</f>
        <v>1</v>
      </c>
      <c r="BI383" s="234">
        <f>VLOOKUP(AQ:AQ,[1]BRIDGESTONE!$B:$AH,32,0)</f>
        <v>604473000</v>
      </c>
      <c r="BJ383" s="234">
        <f>VLOOKUP(AQ:AQ,[1]BRIDGESTONE!$B:$AH,33,0)</f>
        <v>604473046</v>
      </c>
      <c r="BK383" s="191"/>
      <c r="BL383" s="191"/>
      <c r="BM383" s="191"/>
      <c r="BN383" s="191"/>
      <c r="BO383" s="191"/>
      <c r="BP383" s="191"/>
      <c r="BQ383" s="191"/>
      <c r="BR383" s="191"/>
      <c r="BS383" s="191"/>
      <c r="BT383" s="191"/>
      <c r="BU383" s="191"/>
      <c r="BV383" s="191"/>
      <c r="BW383" s="191"/>
      <c r="BX383" s="191"/>
    </row>
    <row r="384" spans="1:76" s="11" customFormat="1" ht="19.5" customHeight="1">
      <c r="A384" s="11">
        <f t="shared" si="235"/>
        <v>1</v>
      </c>
      <c r="B384" s="239">
        <f t="shared" si="222"/>
        <v>1756515119278</v>
      </c>
      <c r="C384" s="225">
        <f t="shared" si="236"/>
        <v>72</v>
      </c>
      <c r="D384" s="11" t="s">
        <v>4699</v>
      </c>
      <c r="E384" s="358" t="s">
        <v>1503</v>
      </c>
      <c r="F384" s="303" t="s">
        <v>7144</v>
      </c>
      <c r="G384" s="132" t="str">
        <f t="shared" si="237"/>
        <v>15</v>
      </c>
      <c r="H384" s="233">
        <v>0</v>
      </c>
      <c r="I384" s="225">
        <f t="shared" si="238"/>
        <v>0</v>
      </c>
      <c r="J384" s="131"/>
      <c r="K384" s="132" t="s">
        <v>1755</v>
      </c>
      <c r="L384" s="132">
        <v>17</v>
      </c>
      <c r="M384" s="134" t="s">
        <v>3426</v>
      </c>
      <c r="N384" s="226" t="s">
        <v>7570</v>
      </c>
      <c r="O384" s="226">
        <v>0</v>
      </c>
      <c r="P384" s="227">
        <v>10020</v>
      </c>
      <c r="Q384" s="228">
        <f t="shared" si="224"/>
        <v>9043.6363636363621</v>
      </c>
      <c r="R384" s="143">
        <f t="shared" si="225"/>
        <v>9.5449587856855478E-2</v>
      </c>
      <c r="S384" s="192">
        <v>1074476461</v>
      </c>
      <c r="T384" s="289" t="s">
        <v>7573</v>
      </c>
      <c r="U384" s="189">
        <f t="shared" si="226"/>
        <v>11200</v>
      </c>
      <c r="V384" s="11">
        <v>900</v>
      </c>
      <c r="W384" s="229">
        <v>12100</v>
      </c>
      <c r="X384" s="135">
        <f t="shared" si="227"/>
        <v>8180.4250000000002</v>
      </c>
      <c r="Y384" s="230">
        <f t="shared" si="228"/>
        <v>10934.545454545454</v>
      </c>
      <c r="Z384" s="141">
        <f t="shared" si="229"/>
        <v>0.20409181636726537</v>
      </c>
      <c r="AA384" s="136">
        <f t="shared" si="230"/>
        <v>0.25187333721316923</v>
      </c>
      <c r="AB384" s="309"/>
      <c r="AC384" s="309"/>
      <c r="AD384" s="184">
        <f t="shared" si="251"/>
        <v>10980</v>
      </c>
      <c r="AE384" s="182">
        <f t="shared" si="252"/>
        <v>12065</v>
      </c>
      <c r="AF384" s="128">
        <f t="shared" si="241"/>
        <v>1085.8499999999999</v>
      </c>
      <c r="AG384" s="129">
        <f t="shared" si="242"/>
        <v>220.84999999999991</v>
      </c>
      <c r="AH384" s="130">
        <f t="shared" si="243"/>
        <v>1.8305014504765845E-2</v>
      </c>
      <c r="AI384" s="137">
        <f t="shared" si="244"/>
        <v>865</v>
      </c>
      <c r="AJ384" s="138">
        <f t="shared" si="245"/>
        <v>7.1694985495234148E-2</v>
      </c>
      <c r="AK384" s="138">
        <f t="shared" si="246"/>
        <v>0.23356832270840339</v>
      </c>
      <c r="AM384" s="11">
        <f t="shared" si="247"/>
        <v>9773.5</v>
      </c>
      <c r="AN384" s="412">
        <f t="shared" si="248"/>
        <v>8819.545454545454</v>
      </c>
      <c r="AO384" s="412">
        <f t="shared" si="249"/>
        <v>639.12045454545387</v>
      </c>
      <c r="AP384" s="413">
        <f t="shared" si="250"/>
        <v>7.2466371179714398E-2</v>
      </c>
      <c r="AQ384" s="192">
        <v>1756515119278</v>
      </c>
      <c r="AR384" s="192">
        <f>VLOOKUP(AQ:AQ,[1]BRIDGESTONE!$B:$O,2,0)</f>
        <v>4961914963446</v>
      </c>
      <c r="AS384" s="192" t="str">
        <f>VLOOKUP(AQ:AQ,[1]BRIDGESTONE!$B:$O,3,0)</f>
        <v>PSR07747</v>
      </c>
      <c r="AT384" s="231" t="str">
        <f>VLOOKUP(AQ:AQ,[1]BRIDGESTONE!$B:$O,4,0)</f>
        <v>REGNO GR-XII</v>
      </c>
      <c r="AU384" s="231" t="str">
        <f>VLOOKUP(AQ:AQ,[1]BRIDGESTONE!$B:$O,5,0)</f>
        <v>175/65R15 84H</v>
      </c>
      <c r="AV384" s="232" t="str">
        <f>VLOOKUP(AQ:AQ,[1]BRIDGESTONE!$B:$O,6,0)</f>
        <v>175/65R15</v>
      </c>
      <c r="AW384" s="232">
        <f>VLOOKUP(AQ:AQ,[1]BRIDGESTONE!$B:$O,7,0)</f>
        <v>15100</v>
      </c>
      <c r="AX384" s="233">
        <f>VLOOKUP(AQ:AQ,[1]BRIDGESTONE!$B:$K,8,0)</f>
        <v>8180.4250000000002</v>
      </c>
      <c r="AY384" s="233">
        <f>VLOOKUP(AQ:AQ,[1]BRIDGESTONE!$B:$K,9,0)</f>
        <v>72</v>
      </c>
      <c r="AZ384" s="233">
        <f>VLOOKUP(AQ:AQ,[1]BRIDGESTONE!$B:$K,10,0)</f>
        <v>0</v>
      </c>
      <c r="BA384" s="233">
        <f>VLOOKUP(AQ:AQ,[1]BRIDGESTONE!$B:$O,11,0)</f>
        <v>10980</v>
      </c>
      <c r="BB384" s="233">
        <f>VLOOKUP(AQ:AQ,[1]BRIDGESTONE!$B:$O,12,0)</f>
        <v>9504.545454545454</v>
      </c>
      <c r="BC384" s="233">
        <f t="shared" si="223"/>
        <v>525</v>
      </c>
      <c r="BD384" s="204" t="s">
        <v>3387</v>
      </c>
      <c r="BE384" s="192" t="s">
        <v>4961</v>
      </c>
      <c r="BF384" s="133" t="str">
        <f>IFERROR(VLOOKUP(BE:BE,Q商品!B:E,4,0),"")</f>
        <v>2023年製 REGNO GR-XII 175/65R15 84H サマータイヤ 最短当日発送</v>
      </c>
      <c r="BG384" s="133" t="str">
        <f>IFERROR(VLOOKUP(AQ:AQ,在庫!B:M,12,0),"")</f>
        <v/>
      </c>
      <c r="BH384" s="133" t="str">
        <f>IFERROR(VLOOKUP(AQ:AQ,在庫!B:L,10,0),"")</f>
        <v/>
      </c>
      <c r="BI384" s="234">
        <f>VLOOKUP(AQ:AQ,[1]BRIDGESTONE!$B:$AH,32,0)</f>
        <v>604473005</v>
      </c>
      <c r="BJ384" s="234">
        <f>VLOOKUP(AQ:AQ,[1]BRIDGESTONE!$B:$AH,33,0)</f>
        <v>604473051</v>
      </c>
      <c r="BK384" s="191"/>
      <c r="BL384" s="191"/>
      <c r="BM384" s="191"/>
      <c r="BN384" s="191"/>
      <c r="BO384" s="191"/>
      <c r="BP384" s="191"/>
      <c r="BQ384" s="191"/>
      <c r="BR384" s="191"/>
      <c r="BS384" s="191"/>
      <c r="BT384" s="191"/>
      <c r="BU384" s="191"/>
      <c r="BV384" s="191"/>
      <c r="BW384" s="191"/>
      <c r="BX384" s="191"/>
    </row>
    <row r="385" spans="1:76" s="11" customFormat="1" ht="19.5" customHeight="1">
      <c r="A385" s="11">
        <f t="shared" si="235"/>
        <v>1</v>
      </c>
      <c r="B385" s="239">
        <f t="shared" si="222"/>
        <v>1855516119277</v>
      </c>
      <c r="C385" s="225">
        <f t="shared" si="236"/>
        <v>0</v>
      </c>
      <c r="D385" s="11" t="s">
        <v>5937</v>
      </c>
      <c r="E385" s="11" t="s">
        <v>1507</v>
      </c>
      <c r="F385" s="304" t="s">
        <v>13407</v>
      </c>
      <c r="G385" s="132" t="str">
        <f t="shared" si="237"/>
        <v>16</v>
      </c>
      <c r="H385" s="225">
        <v>0</v>
      </c>
      <c r="I385" s="225">
        <f t="shared" si="238"/>
        <v>0</v>
      </c>
      <c r="J385" s="131">
        <v>77</v>
      </c>
      <c r="K385" s="132" t="s">
        <v>1755</v>
      </c>
      <c r="L385" s="132">
        <v>18</v>
      </c>
      <c r="M385" s="134" t="s">
        <v>3353</v>
      </c>
      <c r="N385" s="226" t="s">
        <v>13408</v>
      </c>
      <c r="O385" s="226" t="s">
        <v>3429</v>
      </c>
      <c r="P385" s="227">
        <v>16360</v>
      </c>
      <c r="Q385" s="228">
        <f t="shared" si="224"/>
        <v>14872.727272727272</v>
      </c>
      <c r="R385" s="143">
        <f t="shared" si="225"/>
        <v>0.16222493887530559</v>
      </c>
      <c r="S385" s="192">
        <v>1074475824</v>
      </c>
      <c r="T385" s="288" t="s">
        <v>6778</v>
      </c>
      <c r="U385" s="189">
        <f t="shared" si="226"/>
        <v>16360</v>
      </c>
      <c r="W385" s="229">
        <v>16360</v>
      </c>
      <c r="X385" s="135">
        <f t="shared" si="227"/>
        <v>12460</v>
      </c>
      <c r="Y385" s="230">
        <f t="shared" si="228"/>
        <v>14872.727272727272</v>
      </c>
      <c r="Z385" s="141">
        <f t="shared" si="229"/>
        <v>0.16336633663366329</v>
      </c>
      <c r="AA385" s="136">
        <f t="shared" si="230"/>
        <v>0.16222493887530559</v>
      </c>
      <c r="AB385" s="309"/>
      <c r="AC385" s="309"/>
      <c r="AD385" s="184">
        <f t="shared" si="251"/>
        <v>16039</v>
      </c>
      <c r="AE385" s="182">
        <f t="shared" si="252"/>
        <v>17625</v>
      </c>
      <c r="AF385" s="128">
        <f t="shared" si="241"/>
        <v>1586.25</v>
      </c>
      <c r="AG385" s="129">
        <f t="shared" si="242"/>
        <v>321.25</v>
      </c>
      <c r="AH385" s="130">
        <f t="shared" si="243"/>
        <v>1.822695035460993E-2</v>
      </c>
      <c r="AI385" s="137">
        <f t="shared" si="244"/>
        <v>1265</v>
      </c>
      <c r="AJ385" s="138">
        <f t="shared" si="245"/>
        <v>7.1773049645390066E-2</v>
      </c>
      <c r="AK385" s="138">
        <f t="shared" si="246"/>
        <v>0.14399798852069567</v>
      </c>
      <c r="AL385" s="11" t="s">
        <v>13397</v>
      </c>
      <c r="AM385" s="11">
        <f t="shared" si="247"/>
        <v>14276.5</v>
      </c>
      <c r="AN385" s="412">
        <f t="shared" si="248"/>
        <v>12978.636363636362</v>
      </c>
      <c r="AO385" s="412">
        <f t="shared" si="249"/>
        <v>518.63636363636215</v>
      </c>
      <c r="AP385" s="413">
        <f t="shared" si="250"/>
        <v>3.9960774699681186E-2</v>
      </c>
      <c r="AQ385" s="192">
        <v>1855516119277</v>
      </c>
      <c r="AR385" s="192">
        <f>VLOOKUP(AQ:AQ,[1]BRIDGESTONE!$B:$O,2,0)</f>
        <v>4961914963606</v>
      </c>
      <c r="AS385" s="192" t="str">
        <f>VLOOKUP(AQ:AQ,[1]BRIDGESTONE!$B:$O,3,0)</f>
        <v>PSR07771</v>
      </c>
      <c r="AT385" s="231" t="str">
        <f>VLOOKUP(AQ:AQ,[1]BRIDGESTONE!$B:$O,4,0)</f>
        <v>REGNO GR-XII</v>
      </c>
      <c r="AU385" s="231" t="str">
        <f>VLOOKUP(AQ:AQ,[1]BRIDGESTONE!$B:$O,5,0)</f>
        <v>185/55R16 83V</v>
      </c>
      <c r="AV385" s="232" t="str">
        <f>VLOOKUP(AQ:AQ,[1]BRIDGESTONE!$B:$O,6,0)</f>
        <v>185/55R16</v>
      </c>
      <c r="AW385" s="232">
        <f>VLOOKUP(AQ:AQ,[1]BRIDGESTONE!$B:$O,7,0)</f>
        <v>23200</v>
      </c>
      <c r="AX385" s="233">
        <f>VLOOKUP(AQ:AQ,[1]BRIDGESTONE!$B:$K,8,0)</f>
        <v>12460</v>
      </c>
      <c r="AY385" s="233">
        <f>VLOOKUP(AQ:AQ,[1]BRIDGESTONE!$B:$K,9,0)</f>
        <v>0</v>
      </c>
      <c r="AZ385" s="233">
        <f>VLOOKUP(AQ:AQ,[1]BRIDGESTONE!$B:$K,10,0)</f>
        <v>0</v>
      </c>
      <c r="BA385" s="233">
        <f>VLOOKUP(AQ:AQ,[1]BRIDGESTONE!$B:$O,11,0)</f>
        <v>17280</v>
      </c>
      <c r="BB385" s="233">
        <f>VLOOKUP(AQ:AQ,[1]BRIDGESTONE!$B:$O,12,0)</f>
        <v>15231.81818181818</v>
      </c>
      <c r="BC385" s="233">
        <f t="shared" si="223"/>
        <v>525</v>
      </c>
      <c r="BD385" s="204" t="s">
        <v>3387</v>
      </c>
      <c r="BE385" s="195" t="s">
        <v>4871</v>
      </c>
      <c r="BF385" s="133" t="str">
        <f>IFERROR(VLOOKUP(BE:BE,Q商品!B:E,4,0),"")</f>
        <v>2023年製 REGNO GR-XII 185/55R16 83V サマータイヤ 最短当日発送</v>
      </c>
      <c r="BG385" s="133" t="str">
        <f>IFERROR(VLOOKUP(AQ:AQ,在庫!B:M,12,0),"")</f>
        <v/>
      </c>
      <c r="BH385" s="133" t="str">
        <f>IFERROR(VLOOKUP(AQ:AQ,在庫!B:L,10,0),"")</f>
        <v/>
      </c>
      <c r="BI385" s="234">
        <f>VLOOKUP(AQ:AQ,[1]BRIDGESTONE!$B:$AH,32,0)</f>
        <v>604473009</v>
      </c>
      <c r="BJ385" s="234">
        <f>VLOOKUP(AQ:AQ,[1]BRIDGESTONE!$B:$AH,33,0)</f>
        <v>604473055</v>
      </c>
      <c r="BK385" s="191"/>
      <c r="BL385" s="191"/>
      <c r="BM385" s="191"/>
      <c r="BN385" s="191"/>
      <c r="BO385" s="191"/>
      <c r="BP385" s="191"/>
      <c r="BQ385" s="191"/>
      <c r="BR385" s="191"/>
      <c r="BS385" s="191"/>
      <c r="BT385" s="191"/>
      <c r="BU385" s="191"/>
      <c r="BV385" s="191"/>
      <c r="BW385" s="191"/>
      <c r="BX385" s="191"/>
    </row>
    <row r="386" spans="1:76" s="11" customFormat="1" ht="19.5" customHeight="1">
      <c r="A386" s="11">
        <f t="shared" si="235"/>
        <v>1</v>
      </c>
      <c r="B386" s="239">
        <f t="shared" si="222"/>
        <v>1856015119270</v>
      </c>
      <c r="C386" s="225">
        <f t="shared" si="236"/>
        <v>0</v>
      </c>
      <c r="D386" s="11" t="s">
        <v>4699</v>
      </c>
      <c r="E386" s="358" t="s">
        <v>1504</v>
      </c>
      <c r="F386" s="304" t="s">
        <v>7536</v>
      </c>
      <c r="G386" s="132" t="str">
        <f t="shared" si="237"/>
        <v>15</v>
      </c>
      <c r="H386" s="225">
        <v>1</v>
      </c>
      <c r="I386" s="225">
        <f t="shared" si="238"/>
        <v>1</v>
      </c>
      <c r="J386" s="131"/>
      <c r="K386" s="132" t="s">
        <v>1755</v>
      </c>
      <c r="L386" s="132">
        <v>19</v>
      </c>
      <c r="M386" s="134" t="s">
        <v>3353</v>
      </c>
      <c r="N386" s="226" t="s">
        <v>3430</v>
      </c>
      <c r="O386" s="226" t="s">
        <v>3429</v>
      </c>
      <c r="P386" s="227">
        <v>13483</v>
      </c>
      <c r="Q386" s="228">
        <f t="shared" si="224"/>
        <v>12257.272727272726</v>
      </c>
      <c r="R386" s="143">
        <f t="shared" si="225"/>
        <v>0.17349273158792544</v>
      </c>
      <c r="S386" s="192">
        <v>1074475819</v>
      </c>
      <c r="T386" s="285" t="s">
        <v>7744</v>
      </c>
      <c r="U386" s="189">
        <f t="shared" si="226"/>
        <v>12602</v>
      </c>
      <c r="V386" s="11">
        <v>900</v>
      </c>
      <c r="W386" s="229">
        <v>13502</v>
      </c>
      <c r="X386" s="135">
        <f t="shared" si="227"/>
        <v>10130.725</v>
      </c>
      <c r="Y386" s="230">
        <f t="shared" si="228"/>
        <v>12274.545454545454</v>
      </c>
      <c r="Z386" s="141">
        <f t="shared" si="229"/>
        <v>0.10608653141041313</v>
      </c>
      <c r="AA386" s="136">
        <f t="shared" si="230"/>
        <v>0.17465579173455778</v>
      </c>
      <c r="AB386" s="144"/>
      <c r="AC386" s="144"/>
      <c r="AD386" s="184">
        <f t="shared" si="251"/>
        <v>12354</v>
      </c>
      <c r="AE386" s="182">
        <f t="shared" si="252"/>
        <v>13575</v>
      </c>
      <c r="AF386" s="128">
        <f t="shared" si="241"/>
        <v>1221.75</v>
      </c>
      <c r="AG386" s="129">
        <f t="shared" si="242"/>
        <v>248.75</v>
      </c>
      <c r="AH386" s="130">
        <f t="shared" si="243"/>
        <v>1.8324125230202579E-2</v>
      </c>
      <c r="AI386" s="137">
        <f t="shared" si="244"/>
        <v>973</v>
      </c>
      <c r="AJ386" s="138">
        <f t="shared" si="245"/>
        <v>7.1675874769797421E-2</v>
      </c>
      <c r="AK386" s="138">
        <f t="shared" si="246"/>
        <v>0.1563316665043552</v>
      </c>
      <c r="AM386" s="11">
        <f t="shared" si="247"/>
        <v>10996.5</v>
      </c>
      <c r="AN386" s="412">
        <f t="shared" si="248"/>
        <v>9996.8181818181802</v>
      </c>
      <c r="AO386" s="412">
        <f t="shared" si="249"/>
        <v>-133.9068181818202</v>
      </c>
      <c r="AP386" s="413">
        <f t="shared" si="250"/>
        <v>-1.3394943845769312E-2</v>
      </c>
      <c r="AQ386" s="192">
        <v>1856015119270</v>
      </c>
      <c r="AR386" s="192">
        <f>VLOOKUP(AQ:AQ,[1]BRIDGESTONE!$B:$O,2,0)</f>
        <v>4961914963354</v>
      </c>
      <c r="AS386" s="192" t="str">
        <f>VLOOKUP(AQ:AQ,[1]BRIDGESTONE!$B:$O,3,0)</f>
        <v>PSR07727</v>
      </c>
      <c r="AT386" s="231" t="str">
        <f>VLOOKUP(AQ:AQ,[1]BRIDGESTONE!$B:$O,4,0)</f>
        <v>REGNO GR-XII</v>
      </c>
      <c r="AU386" s="231" t="str">
        <f>VLOOKUP(AQ:AQ,[1]BRIDGESTONE!$B:$O,5,0)</f>
        <v>185/60R15 84H</v>
      </c>
      <c r="AV386" s="232" t="str">
        <f>VLOOKUP(AQ:AQ,[1]BRIDGESTONE!$B:$O,6,0)</f>
        <v>185/60R15</v>
      </c>
      <c r="AW386" s="232">
        <f>VLOOKUP(AQ:AQ,[1]BRIDGESTONE!$B:$O,7,0)</f>
        <v>18700</v>
      </c>
      <c r="AX386" s="233">
        <f>VLOOKUP(AQ:AQ,[1]BRIDGESTONE!$B:$K,8,0)</f>
        <v>10130.725</v>
      </c>
      <c r="AY386" s="233">
        <f>VLOOKUP(AQ:AQ,[1]BRIDGESTONE!$B:$K,9,0)</f>
        <v>0</v>
      </c>
      <c r="AZ386" s="233">
        <f>VLOOKUP(AQ:AQ,[1]BRIDGESTONE!$B:$K,10,0)</f>
        <v>1</v>
      </c>
      <c r="BA386" s="233">
        <f>VLOOKUP(AQ:AQ,[1]BRIDGESTONE!$B:$O,11,0)</f>
        <v>13300</v>
      </c>
      <c r="BB386" s="233">
        <f>VLOOKUP(AQ:AQ,[1]BRIDGESTONE!$B:$O,12,0)</f>
        <v>11613.636363636362</v>
      </c>
      <c r="BC386" s="233">
        <f t="shared" si="223"/>
        <v>525</v>
      </c>
      <c r="BD386" s="204" t="s">
        <v>3387</v>
      </c>
      <c r="BE386" s="192" t="s">
        <v>4872</v>
      </c>
      <c r="BF386" s="133" t="str">
        <f>IFERROR(VLOOKUP(BE:BE,Q商品!B:E,4,0),"")</f>
        <v>2023年製 REGNO GR-XII 185/60R15 84H サマータイヤ 最短当日発送</v>
      </c>
      <c r="BG386" s="133" t="str">
        <f>IFERROR(VLOOKUP(AQ:AQ,在庫!B:M,12,0),"")</f>
        <v>2023年製</v>
      </c>
      <c r="BH386" s="133">
        <f>IFERROR(VLOOKUP(AQ:AQ,在庫!B:L,10,0),"")</f>
        <v>1</v>
      </c>
      <c r="BI386" s="234">
        <f>VLOOKUP(AQ:AQ,[1]BRIDGESTONE!$B:$AH,32,0)</f>
        <v>604473006</v>
      </c>
      <c r="BJ386" s="234">
        <f>VLOOKUP(AQ:AQ,[1]BRIDGESTONE!$B:$AH,33,0)</f>
        <v>604473052</v>
      </c>
      <c r="BK386" s="191"/>
      <c r="BL386" s="191"/>
      <c r="BM386" s="191"/>
      <c r="BN386" s="191"/>
      <c r="BO386" s="191"/>
      <c r="BP386" s="191"/>
      <c r="BQ386" s="191"/>
      <c r="BR386" s="191"/>
      <c r="BS386" s="191"/>
      <c r="BT386" s="191"/>
      <c r="BU386" s="191"/>
      <c r="BV386" s="191"/>
      <c r="BW386" s="191"/>
      <c r="BX386" s="191"/>
    </row>
    <row r="387" spans="1:76" s="11" customFormat="1" ht="19.5" customHeight="1">
      <c r="A387" s="11">
        <f t="shared" si="235"/>
        <v>1</v>
      </c>
      <c r="B387" s="239">
        <f t="shared" ref="B387:B450" si="253">AQ387</f>
        <v>1856515119275</v>
      </c>
      <c r="C387" s="225">
        <f t="shared" si="236"/>
        <v>32</v>
      </c>
      <c r="D387" s="11" t="s">
        <v>5937</v>
      </c>
      <c r="E387" s="358" t="s">
        <v>1505</v>
      </c>
      <c r="F387" s="303" t="s">
        <v>4727</v>
      </c>
      <c r="G387" s="132" t="str">
        <f t="shared" si="237"/>
        <v>15</v>
      </c>
      <c r="H387" s="225">
        <v>28</v>
      </c>
      <c r="I387" s="225">
        <f t="shared" si="238"/>
        <v>28</v>
      </c>
      <c r="J387" s="131">
        <v>30</v>
      </c>
      <c r="K387" s="132" t="s">
        <v>1755</v>
      </c>
      <c r="L387" s="132">
        <v>20</v>
      </c>
      <c r="M387" s="134" t="s">
        <v>3426</v>
      </c>
      <c r="N387" s="226" t="s">
        <v>7570</v>
      </c>
      <c r="O387" s="226">
        <v>0</v>
      </c>
      <c r="P387" s="227">
        <v>10020</v>
      </c>
      <c r="Q387" s="228">
        <f t="shared" si="224"/>
        <v>9080</v>
      </c>
      <c r="R387" s="143">
        <f t="shared" si="225"/>
        <v>-7.709251101321586E-3</v>
      </c>
      <c r="S387" s="192">
        <v>1074476464</v>
      </c>
      <c r="T387" s="289" t="s">
        <v>7572</v>
      </c>
      <c r="U387" s="189">
        <f t="shared" si="226"/>
        <v>11450</v>
      </c>
      <c r="W387" s="229">
        <v>11450</v>
      </c>
      <c r="X387" s="135">
        <f t="shared" si="227"/>
        <v>9150</v>
      </c>
      <c r="Y387" s="230">
        <f t="shared" si="228"/>
        <v>10380</v>
      </c>
      <c r="Z387" s="141">
        <f t="shared" si="229"/>
        <v>0.23103792415169666</v>
      </c>
      <c r="AA387" s="136">
        <f t="shared" si="230"/>
        <v>0.11849710982658959</v>
      </c>
      <c r="AB387" s="309" t="s">
        <v>14166</v>
      </c>
      <c r="AC387" s="309"/>
      <c r="AD387" s="184">
        <f t="shared" si="251"/>
        <v>11225</v>
      </c>
      <c r="AE387" s="182">
        <f t="shared" si="252"/>
        <v>12335</v>
      </c>
      <c r="AF387" s="128">
        <f t="shared" si="241"/>
        <v>1110.1499999999999</v>
      </c>
      <c r="AG387" s="129">
        <f t="shared" si="242"/>
        <v>225.14999999999986</v>
      </c>
      <c r="AH387" s="130">
        <f t="shared" si="243"/>
        <v>1.8252938792055116E-2</v>
      </c>
      <c r="AI387" s="137">
        <f t="shared" si="244"/>
        <v>885</v>
      </c>
      <c r="AJ387" s="138">
        <f t="shared" si="245"/>
        <v>7.1747061207944871E-2</v>
      </c>
      <c r="AK387" s="138">
        <f t="shared" si="246"/>
        <v>0.10024417103453448</v>
      </c>
      <c r="AM387" s="11">
        <f t="shared" si="247"/>
        <v>9991.5</v>
      </c>
      <c r="AN387" s="412">
        <f t="shared" si="248"/>
        <v>9054.0909090909081</v>
      </c>
      <c r="AO387" s="412">
        <f t="shared" si="249"/>
        <v>-95.909090909091901</v>
      </c>
      <c r="AP387" s="413">
        <f t="shared" si="250"/>
        <v>-1.0592901250062865E-2</v>
      </c>
      <c r="AQ387" s="192">
        <v>1856515119275</v>
      </c>
      <c r="AR387" s="192">
        <f>VLOOKUP(AQ:AQ,[1]BRIDGESTONE!$B:$O,2,0)</f>
        <v>4961914963590</v>
      </c>
      <c r="AS387" s="192" t="str">
        <f>VLOOKUP(AQ:AQ,[1]BRIDGESTONE!$B:$O,3,0)</f>
        <v>PSR07770</v>
      </c>
      <c r="AT387" s="231" t="str">
        <f>VLOOKUP(AQ:AQ,[1]BRIDGESTONE!$B:$O,4,0)</f>
        <v>REGNO GR-XII</v>
      </c>
      <c r="AU387" s="231" t="str">
        <f>VLOOKUP(AQ:AQ,[1]BRIDGESTONE!$B:$O,5,0)</f>
        <v>185/65R15 88H</v>
      </c>
      <c r="AV387" s="232" t="str">
        <f>VLOOKUP(AQ:AQ,[1]BRIDGESTONE!$B:$O,6,0)</f>
        <v>185/65R15</v>
      </c>
      <c r="AW387" s="232">
        <f>VLOOKUP(AQ:AQ,[1]BRIDGESTONE!$B:$O,7,0)</f>
        <v>18300</v>
      </c>
      <c r="AX387" s="233">
        <f>VLOOKUP(AQ:AQ,[1]BRIDGESTONE!$B:$K,8,0)</f>
        <v>9150</v>
      </c>
      <c r="AY387" s="233">
        <f>VLOOKUP(AQ:AQ,[1]BRIDGESTONE!$B:$K,9,0)</f>
        <v>32</v>
      </c>
      <c r="AZ387" s="233">
        <f>VLOOKUP(AQ:AQ,[1]BRIDGESTONE!$B:$K,10,0)</f>
        <v>28</v>
      </c>
      <c r="BA387" s="233">
        <f>VLOOKUP(AQ:AQ,[1]BRIDGESTONE!$B:$O,11,0)</f>
        <v>12480</v>
      </c>
      <c r="BB387" s="233">
        <f>VLOOKUP(AQ:AQ,[1]BRIDGESTONE!$B:$O,12,0)</f>
        <v>10868.181818181818</v>
      </c>
      <c r="BC387" s="233">
        <f t="shared" ref="BC387:BC416" si="254">BA387-BB387*1.1</f>
        <v>525</v>
      </c>
      <c r="BD387" s="204" t="s">
        <v>3387</v>
      </c>
      <c r="BE387" s="192" t="s">
        <v>4962</v>
      </c>
      <c r="BF387" s="133" t="str">
        <f>IFERROR(VLOOKUP(BE:BE,Q商品!B:E,4,0),"")</f>
        <v>2023年製 REGNO GR-XII 185/65R15 88H サマータイヤ 最短当日発送</v>
      </c>
      <c r="BG387" s="133" t="str">
        <f>IFERROR(VLOOKUP(AQ:AQ,在庫!B:M,12,0),"")</f>
        <v>2023年製</v>
      </c>
      <c r="BH387" s="133">
        <f>IFERROR(VLOOKUP(AQ:AQ,在庫!B:L,10,0),"")</f>
        <v>1</v>
      </c>
      <c r="BI387" s="234">
        <f>VLOOKUP(AQ:AQ,[1]BRIDGESTONE!$B:$AH,32,0)</f>
        <v>604473004</v>
      </c>
      <c r="BJ387" s="234">
        <f>VLOOKUP(AQ:AQ,[1]BRIDGESTONE!$B:$AH,33,0)</f>
        <v>604473050</v>
      </c>
      <c r="BK387" s="191"/>
      <c r="BL387" s="191"/>
      <c r="BM387" s="191"/>
      <c r="BN387" s="191"/>
      <c r="BO387" s="191"/>
      <c r="BP387" s="191"/>
      <c r="BQ387" s="191"/>
      <c r="BR387" s="191"/>
      <c r="BS387" s="191"/>
      <c r="BT387" s="191"/>
      <c r="BU387" s="191"/>
      <c r="BV387" s="191"/>
      <c r="BW387" s="191"/>
      <c r="BX387" s="191"/>
    </row>
    <row r="388" spans="1:76" s="11" customFormat="1" ht="19.5" customHeight="1">
      <c r="A388" s="11">
        <f t="shared" si="235"/>
        <v>1</v>
      </c>
      <c r="B388" s="239">
        <f t="shared" si="253"/>
        <v>1956515119272</v>
      </c>
      <c r="C388" s="225">
        <f t="shared" si="236"/>
        <v>2</v>
      </c>
      <c r="D388" s="11" t="s">
        <v>4699</v>
      </c>
      <c r="E388" s="358" t="s">
        <v>1506</v>
      </c>
      <c r="F388" s="303" t="s">
        <v>7145</v>
      </c>
      <c r="G388" s="132" t="str">
        <f t="shared" si="237"/>
        <v>15</v>
      </c>
      <c r="H388" s="233">
        <v>1</v>
      </c>
      <c r="I388" s="225">
        <f t="shared" si="238"/>
        <v>1</v>
      </c>
      <c r="J388" s="131"/>
      <c r="K388" s="132" t="s">
        <v>1755</v>
      </c>
      <c r="L388" s="132">
        <v>21</v>
      </c>
      <c r="M388" s="134"/>
      <c r="N388" s="226"/>
      <c r="O388" s="226"/>
      <c r="P388" s="227"/>
      <c r="Q388" s="228">
        <f t="shared" si="224"/>
        <v>-1.8181818181818181</v>
      </c>
      <c r="R388" s="143">
        <f t="shared" si="225"/>
        <v>5584.6</v>
      </c>
      <c r="S388" s="192">
        <v>1074476459</v>
      </c>
      <c r="T388" s="289" t="s">
        <v>7745</v>
      </c>
      <c r="U388" s="189">
        <f t="shared" si="226"/>
        <v>12080</v>
      </c>
      <c r="V388" s="11">
        <v>900</v>
      </c>
      <c r="W388" s="229">
        <v>12980</v>
      </c>
      <c r="X388" s="135">
        <f t="shared" si="227"/>
        <v>10152</v>
      </c>
      <c r="Y388" s="230">
        <f t="shared" si="228"/>
        <v>11798.181818181818</v>
      </c>
      <c r="Z388" s="141" t="str">
        <f t="shared" si="229"/>
        <v/>
      </c>
      <c r="AA388" s="136">
        <f t="shared" si="230"/>
        <v>0.13952843273231622</v>
      </c>
      <c r="AB388" s="144"/>
      <c r="AC388" s="144"/>
      <c r="AD388" s="184">
        <f t="shared" si="251"/>
        <v>11843</v>
      </c>
      <c r="AE388" s="182">
        <f t="shared" si="252"/>
        <v>13014</v>
      </c>
      <c r="AF388" s="128">
        <f t="shared" si="241"/>
        <v>1171.26</v>
      </c>
      <c r="AG388" s="129">
        <f t="shared" si="242"/>
        <v>237.26</v>
      </c>
      <c r="AH388" s="130">
        <f t="shared" si="243"/>
        <v>1.8231135700015368E-2</v>
      </c>
      <c r="AI388" s="137">
        <f t="shared" si="244"/>
        <v>934</v>
      </c>
      <c r="AJ388" s="138">
        <f t="shared" si="245"/>
        <v>7.1768864299984636E-2</v>
      </c>
      <c r="AK388" s="138">
        <f t="shared" si="246"/>
        <v>0.12129729703230085</v>
      </c>
      <c r="AM388" s="11">
        <f t="shared" si="247"/>
        <v>10541.6</v>
      </c>
      <c r="AN388" s="412">
        <f t="shared" si="248"/>
        <v>9581.4545454545441</v>
      </c>
      <c r="AO388" s="412">
        <f t="shared" si="249"/>
        <v>-570.54545454545587</v>
      </c>
      <c r="AP388" s="413">
        <f t="shared" si="250"/>
        <v>-5.9546851872936499E-2</v>
      </c>
      <c r="AQ388" s="192">
        <v>1956515119272</v>
      </c>
      <c r="AR388" s="192">
        <f>VLOOKUP(AQ:AQ,[1]BRIDGESTONE!$B:$O,2,0)</f>
        <v>4961914963323</v>
      </c>
      <c r="AS388" s="192" t="str">
        <f>VLOOKUP(AQ:AQ,[1]BRIDGESTONE!$B:$O,3,0)</f>
        <v>PSR07715</v>
      </c>
      <c r="AT388" s="231" t="str">
        <f>VLOOKUP(AQ:AQ,[1]BRIDGESTONE!$B:$O,4,0)</f>
        <v>REGNO GR-XII</v>
      </c>
      <c r="AU388" s="231" t="str">
        <f>VLOOKUP(AQ:AQ,[1]BRIDGESTONE!$B:$O,5,0)</f>
        <v>195/65R15 91H</v>
      </c>
      <c r="AV388" s="232" t="str">
        <f>VLOOKUP(AQ:AQ,[1]BRIDGESTONE!$B:$O,6,0)</f>
        <v>195/65R15</v>
      </c>
      <c r="AW388" s="232">
        <f>VLOOKUP(AQ:AQ,[1]BRIDGESTONE!$B:$O,7,0)</f>
        <v>18800</v>
      </c>
      <c r="AX388" s="233">
        <f>VLOOKUP(AQ:AQ,[1]BRIDGESTONE!$B:$K,8,0)</f>
        <v>10152</v>
      </c>
      <c r="AY388" s="233">
        <f>VLOOKUP(AQ:AQ,[1]BRIDGESTONE!$B:$K,9,0)</f>
        <v>2</v>
      </c>
      <c r="AZ388" s="233">
        <f>VLOOKUP(AQ:AQ,[1]BRIDGESTONE!$B:$K,10,0)</f>
        <v>1</v>
      </c>
      <c r="BA388" s="233">
        <f>VLOOKUP(AQ:AQ,[1]BRIDGESTONE!$B:$O,11,0)</f>
        <v>13250</v>
      </c>
      <c r="BB388" s="233">
        <f>VLOOKUP(AQ:AQ,[1]BRIDGESTONE!$B:$O,12,0)</f>
        <v>11568.181818181818</v>
      </c>
      <c r="BC388" s="233">
        <f t="shared" si="254"/>
        <v>525</v>
      </c>
      <c r="BD388" s="204" t="s">
        <v>3387</v>
      </c>
      <c r="BE388" s="192" t="s">
        <v>4873</v>
      </c>
      <c r="BF388" s="133" t="str">
        <f>IFERROR(VLOOKUP(BE:BE,Q商品!B:E,4,0),"")</f>
        <v>2022年製以降 REGNO GR-XII 195/65R15 91H サマータイヤ 最短当日発送</v>
      </c>
      <c r="BG388" s="133" t="str">
        <f>IFERROR(VLOOKUP(AQ:AQ,在庫!B:M,12,0),"")</f>
        <v>2023年製</v>
      </c>
      <c r="BH388" s="133">
        <f>IFERROR(VLOOKUP(AQ:AQ,在庫!B:L,10,0),"")</f>
        <v>1</v>
      </c>
      <c r="BI388" s="234">
        <f>VLOOKUP(AQ:AQ,[1]BRIDGESTONE!$B:$AH,32,0)</f>
        <v>604473003</v>
      </c>
      <c r="BJ388" s="234">
        <f>VLOOKUP(AQ:AQ,[1]BRIDGESTONE!$B:$AH,33,0)</f>
        <v>604473049</v>
      </c>
      <c r="BK388" s="191"/>
      <c r="BL388" s="191"/>
      <c r="BM388" s="191"/>
      <c r="BN388" s="191"/>
      <c r="BO388" s="191"/>
      <c r="BP388" s="191"/>
      <c r="BQ388" s="191"/>
      <c r="BR388" s="191"/>
      <c r="BS388" s="191"/>
      <c r="BT388" s="191"/>
      <c r="BU388" s="191"/>
      <c r="BV388" s="191"/>
      <c r="BW388" s="191"/>
      <c r="BX388" s="191"/>
    </row>
    <row r="389" spans="1:76" s="11" customFormat="1" ht="19.5" customHeight="1">
      <c r="A389" s="11">
        <f t="shared" si="235"/>
        <v>1</v>
      </c>
      <c r="B389" s="239">
        <f t="shared" si="253"/>
        <v>2055017119274</v>
      </c>
      <c r="C389" s="225">
        <f t="shared" si="236"/>
        <v>0</v>
      </c>
      <c r="D389" s="11" t="s">
        <v>4699</v>
      </c>
      <c r="E389" s="358" t="s">
        <v>1510</v>
      </c>
      <c r="F389" s="304" t="s">
        <v>7537</v>
      </c>
      <c r="G389" s="132" t="str">
        <f t="shared" si="237"/>
        <v>17</v>
      </c>
      <c r="H389" s="225">
        <v>1</v>
      </c>
      <c r="I389" s="225">
        <f t="shared" si="238"/>
        <v>1</v>
      </c>
      <c r="J389" s="131"/>
      <c r="K389" s="132" t="s">
        <v>1755</v>
      </c>
      <c r="L389" s="132">
        <v>22</v>
      </c>
      <c r="M389" s="134"/>
      <c r="N389" s="226"/>
      <c r="O389" s="226"/>
      <c r="P389" s="227"/>
      <c r="Q389" s="228">
        <f t="shared" ref="Q389:Q452" si="255">(P389-AY389)/1.1</f>
        <v>0</v>
      </c>
      <c r="R389" s="143" t="str">
        <f t="shared" ref="R389:R452" si="256">IFERROR((Q389-X389)/Q389,"")</f>
        <v/>
      </c>
      <c r="S389" s="192">
        <v>1074475823</v>
      </c>
      <c r="T389" s="288" t="s">
        <v>6779</v>
      </c>
      <c r="U389" s="189">
        <f t="shared" ref="U389:U452" si="257">W389-V389</f>
        <v>0</v>
      </c>
      <c r="W389" s="229"/>
      <c r="X389" s="135">
        <f t="shared" ref="X389:X452" si="258">AX389</f>
        <v>16272.199999999901</v>
      </c>
      <c r="Y389" s="230">
        <f t="shared" ref="Y389:Y452" si="259">(W389-AY389)/1.1</f>
        <v>0</v>
      </c>
      <c r="Z389" s="141" t="str">
        <f t="shared" ref="Z389:Z452" si="260">IFERROR(-1+(AE389/N389),"")</f>
        <v/>
      </c>
      <c r="AA389" s="136" t="str">
        <f t="shared" ref="AA389:AA452" si="261">IFERROR((Y389-X389)/Y389,"")</f>
        <v/>
      </c>
      <c r="AB389" s="144"/>
      <c r="AC389" s="144"/>
      <c r="AD389" s="184">
        <f t="shared" si="251"/>
        <v>0</v>
      </c>
      <c r="AE389" s="182">
        <f t="shared" si="252"/>
        <v>0</v>
      </c>
      <c r="AF389" s="128">
        <f t="shared" si="241"/>
        <v>0</v>
      </c>
      <c r="AG389" s="129">
        <f t="shared" si="242"/>
        <v>0</v>
      </c>
      <c r="AH389" s="130" t="str">
        <f t="shared" si="243"/>
        <v/>
      </c>
      <c r="AI389" s="137">
        <f t="shared" si="244"/>
        <v>0</v>
      </c>
      <c r="AJ389" s="138" t="str">
        <f t="shared" si="245"/>
        <v/>
      </c>
      <c r="AK389" s="138" t="str">
        <f t="shared" si="246"/>
        <v/>
      </c>
      <c r="AL389" s="11" t="s">
        <v>13397</v>
      </c>
      <c r="AM389" s="11">
        <f t="shared" si="247"/>
        <v>0</v>
      </c>
      <c r="AN389" s="412">
        <f t="shared" si="248"/>
        <v>0</v>
      </c>
      <c r="AO389" s="412">
        <f t="shared" si="249"/>
        <v>-16272.199999999901</v>
      </c>
      <c r="AP389" s="413" t="e">
        <f t="shared" si="250"/>
        <v>#DIV/0!</v>
      </c>
      <c r="AQ389" s="192">
        <v>2055017119274</v>
      </c>
      <c r="AR389" s="192">
        <f>VLOOKUP(AQ:AQ,[1]BRIDGESTONE!$B:$O,2,0)</f>
        <v>4961914963439</v>
      </c>
      <c r="AS389" s="192" t="str">
        <f>VLOOKUP(AQ:AQ,[1]BRIDGESTONE!$B:$O,3,0)</f>
        <v>PSR07746</v>
      </c>
      <c r="AT389" s="231" t="str">
        <f>VLOOKUP(AQ:AQ,[1]BRIDGESTONE!$B:$O,4,0)</f>
        <v>REGNO GR-XII</v>
      </c>
      <c r="AU389" s="231" t="str">
        <f>VLOOKUP(AQ:AQ,[1]BRIDGESTONE!$B:$O,5,0)</f>
        <v>205/50R17 89V</v>
      </c>
      <c r="AV389" s="232" t="str">
        <f>VLOOKUP(AQ:AQ,[1]BRIDGESTONE!$B:$O,6,0)</f>
        <v>205/50R17</v>
      </c>
      <c r="AW389" s="232">
        <f>VLOOKUP(AQ:AQ,[1]BRIDGESTONE!$B:$O,7,0)</f>
        <v>29500</v>
      </c>
      <c r="AX389" s="233">
        <f>VLOOKUP(AQ:AQ,[1]BRIDGESTONE!$B:$K,8,0)</f>
        <v>16272.199999999901</v>
      </c>
      <c r="AY389" s="233">
        <f>VLOOKUP(AQ:AQ,[1]BRIDGESTONE!$B:$K,9,0)</f>
        <v>0</v>
      </c>
      <c r="AZ389" s="233">
        <f>VLOOKUP(AQ:AQ,[1]BRIDGESTONE!$B:$K,10,0)</f>
        <v>1</v>
      </c>
      <c r="BA389" s="233">
        <f>VLOOKUP(AQ:AQ,[1]BRIDGESTONE!$B:$O,11,0)</f>
        <v>21700</v>
      </c>
      <c r="BB389" s="233">
        <f>VLOOKUP(AQ:AQ,[1]BRIDGESTONE!$B:$O,12,0)</f>
        <v>19250</v>
      </c>
      <c r="BC389" s="233">
        <f t="shared" si="254"/>
        <v>525</v>
      </c>
      <c r="BD389" s="204" t="s">
        <v>3387</v>
      </c>
      <c r="BE389" s="195" t="s">
        <v>4874</v>
      </c>
      <c r="BF389" s="133" t="str">
        <f>IFERROR(VLOOKUP(BE:BE,Q商品!B:E,4,0),"")</f>
        <v>2022年製 REGNO GR-XII 205/50R17 89V サマータイヤ 最短当日発送</v>
      </c>
      <c r="BG389" s="133" t="str">
        <f>IFERROR(VLOOKUP(AQ:AQ,在庫!B:M,12,0),"")</f>
        <v>2022年製</v>
      </c>
      <c r="BH389" s="133">
        <f>IFERROR(VLOOKUP(AQ:AQ,在庫!B:L,10,0),"")</f>
        <v>1</v>
      </c>
      <c r="BI389" s="234">
        <f>VLOOKUP(AQ:AQ,[1]BRIDGESTONE!$B:$AH,32,0)</f>
        <v>604473011</v>
      </c>
      <c r="BJ389" s="234">
        <f>VLOOKUP(AQ:AQ,[1]BRIDGESTONE!$B:$AH,33,0)</f>
        <v>604473057</v>
      </c>
      <c r="BK389" s="191"/>
      <c r="BL389" s="191"/>
      <c r="BM389" s="191"/>
      <c r="BN389" s="191"/>
      <c r="BO389" s="191"/>
      <c r="BP389" s="191"/>
      <c r="BQ389" s="191"/>
      <c r="BR389" s="191"/>
      <c r="BS389" s="191"/>
      <c r="BT389" s="191"/>
      <c r="BU389" s="191"/>
      <c r="BV389" s="191"/>
      <c r="BW389" s="191"/>
      <c r="BX389" s="191"/>
    </row>
    <row r="390" spans="1:76" s="11" customFormat="1" ht="19.5" customHeight="1">
      <c r="A390" s="11">
        <f t="shared" si="235"/>
        <v>1</v>
      </c>
      <c r="B390" s="239">
        <f t="shared" si="253"/>
        <v>2055516119270</v>
      </c>
      <c r="C390" s="225">
        <f t="shared" si="236"/>
        <v>0</v>
      </c>
      <c r="D390" s="11" t="s">
        <v>5937</v>
      </c>
      <c r="E390" s="11" t="s">
        <v>1508</v>
      </c>
      <c r="F390" s="304" t="s">
        <v>13409</v>
      </c>
      <c r="G390" s="132" t="str">
        <f t="shared" si="237"/>
        <v>16</v>
      </c>
      <c r="H390" s="225">
        <v>0</v>
      </c>
      <c r="I390" s="225">
        <f t="shared" si="238"/>
        <v>0</v>
      </c>
      <c r="J390" s="131">
        <v>123</v>
      </c>
      <c r="K390" s="132" t="s">
        <v>1755</v>
      </c>
      <c r="L390" s="132">
        <v>23</v>
      </c>
      <c r="M390" s="134" t="s">
        <v>13410</v>
      </c>
      <c r="N390" s="226" t="s">
        <v>13411</v>
      </c>
      <c r="O390" s="226" t="s">
        <v>13412</v>
      </c>
      <c r="P390" s="227">
        <v>17930</v>
      </c>
      <c r="Q390" s="228">
        <f t="shared" si="255"/>
        <v>16299.999999999998</v>
      </c>
      <c r="R390" s="143">
        <f t="shared" si="256"/>
        <v>0.16577147239263798</v>
      </c>
      <c r="S390" s="192">
        <v>1074476462</v>
      </c>
      <c r="T390" s="288" t="s">
        <v>6780</v>
      </c>
      <c r="U390" s="189">
        <f t="shared" si="257"/>
        <v>17930</v>
      </c>
      <c r="W390" s="229">
        <v>17930</v>
      </c>
      <c r="X390" s="135">
        <f t="shared" si="258"/>
        <v>13597.924999999999</v>
      </c>
      <c r="Y390" s="230">
        <f t="shared" si="259"/>
        <v>16299.999999999998</v>
      </c>
      <c r="Z390" s="141">
        <f t="shared" si="260"/>
        <v>0.18648648648648658</v>
      </c>
      <c r="AA390" s="136">
        <f t="shared" si="261"/>
        <v>0.16577147239263798</v>
      </c>
      <c r="AB390" s="309"/>
      <c r="AC390" s="309"/>
      <c r="AD390" s="184">
        <f t="shared" si="251"/>
        <v>17578</v>
      </c>
      <c r="AE390" s="182">
        <f t="shared" si="252"/>
        <v>19316</v>
      </c>
      <c r="AF390" s="128">
        <f t="shared" si="241"/>
        <v>1738.4399999999998</v>
      </c>
      <c r="AG390" s="129">
        <f t="shared" si="242"/>
        <v>352.43999999999983</v>
      </c>
      <c r="AH390" s="130">
        <f t="shared" si="243"/>
        <v>1.824601366742596E-2</v>
      </c>
      <c r="AI390" s="137">
        <f t="shared" si="244"/>
        <v>1386</v>
      </c>
      <c r="AJ390" s="138">
        <f t="shared" si="245"/>
        <v>7.175398633257403E-2</v>
      </c>
      <c r="AK390" s="138">
        <f t="shared" si="246"/>
        <v>0.14752545872521203</v>
      </c>
      <c r="AL390" s="11" t="s">
        <v>13397</v>
      </c>
      <c r="AM390" s="11">
        <f t="shared" si="247"/>
        <v>15646.4</v>
      </c>
      <c r="AN390" s="412">
        <f t="shared" si="248"/>
        <v>14223.999999999998</v>
      </c>
      <c r="AO390" s="412">
        <f t="shared" si="249"/>
        <v>626.07499999999891</v>
      </c>
      <c r="AP390" s="413">
        <f t="shared" si="250"/>
        <v>4.401539651293581E-2</v>
      </c>
      <c r="AQ390" s="192">
        <v>2055516119270</v>
      </c>
      <c r="AR390" s="192">
        <f>VLOOKUP(AQ:AQ,[1]BRIDGESTONE!$B:$O,2,0)</f>
        <v>4961914963576</v>
      </c>
      <c r="AS390" s="192" t="str">
        <f>VLOOKUP(AQ:AQ,[1]BRIDGESTONE!$B:$O,3,0)</f>
        <v>PSR07768</v>
      </c>
      <c r="AT390" s="231" t="str">
        <f>VLOOKUP(AQ:AQ,[1]BRIDGESTONE!$B:$O,4,0)</f>
        <v>REGNO GR-XII</v>
      </c>
      <c r="AU390" s="231" t="str">
        <f>VLOOKUP(AQ:AQ,[1]BRIDGESTONE!$B:$O,5,0)</f>
        <v>205/55R16 91V</v>
      </c>
      <c r="AV390" s="232" t="str">
        <f>VLOOKUP(AQ:AQ,[1]BRIDGESTONE!$B:$O,6,0)</f>
        <v>205/55R16</v>
      </c>
      <c r="AW390" s="232">
        <f>VLOOKUP(AQ:AQ,[1]BRIDGESTONE!$B:$O,7,0)</f>
        <v>25100</v>
      </c>
      <c r="AX390" s="233">
        <f>VLOOKUP(AQ:AQ,[1]BRIDGESTONE!$B:$K,8,0)</f>
        <v>13597.924999999999</v>
      </c>
      <c r="AY390" s="233">
        <f>VLOOKUP(AQ:AQ,[1]BRIDGESTONE!$B:$K,9,0)</f>
        <v>0</v>
      </c>
      <c r="AZ390" s="233">
        <f>VLOOKUP(AQ:AQ,[1]BRIDGESTONE!$B:$K,10,0)</f>
        <v>0</v>
      </c>
      <c r="BA390" s="233">
        <f>VLOOKUP(AQ:AQ,[1]BRIDGESTONE!$B:$O,11,0)</f>
        <v>18390</v>
      </c>
      <c r="BB390" s="233">
        <f>VLOOKUP(AQ:AQ,[1]BRIDGESTONE!$B:$O,12,0)</f>
        <v>16240.90909090909</v>
      </c>
      <c r="BC390" s="233">
        <f t="shared" si="254"/>
        <v>525</v>
      </c>
      <c r="BD390" s="204" t="s">
        <v>3387</v>
      </c>
      <c r="BE390" s="195" t="s">
        <v>4875</v>
      </c>
      <c r="BF390" s="133" t="str">
        <f>IFERROR(VLOOKUP(BE:BE,Q商品!B:E,4,0),"")</f>
        <v>2023年製 REGNO GR-XII 205/55R16 91V サマータイヤ 最短当日発送</v>
      </c>
      <c r="BG390" s="133" t="str">
        <f>IFERROR(VLOOKUP(AQ:AQ,在庫!B:M,12,0),"")</f>
        <v/>
      </c>
      <c r="BH390" s="133" t="str">
        <f>IFERROR(VLOOKUP(AQ:AQ,在庫!B:L,10,0),"")</f>
        <v/>
      </c>
      <c r="BI390" s="234">
        <f>VLOOKUP(AQ:AQ,[1]BRIDGESTONE!$B:$AH,32,0)</f>
        <v>604473008</v>
      </c>
      <c r="BJ390" s="234">
        <f>VLOOKUP(AQ:AQ,[1]BRIDGESTONE!$B:$AH,33,0)</f>
        <v>604473054</v>
      </c>
      <c r="BK390" s="191"/>
      <c r="BL390" s="191"/>
      <c r="BM390" s="191"/>
      <c r="BN390" s="191"/>
      <c r="BO390" s="191"/>
      <c r="BP390" s="191"/>
      <c r="BQ390" s="191"/>
      <c r="BR390" s="191"/>
      <c r="BS390" s="191"/>
      <c r="BT390" s="191"/>
      <c r="BU390" s="191"/>
      <c r="BV390" s="191"/>
      <c r="BW390" s="191"/>
      <c r="BX390" s="191"/>
    </row>
    <row r="391" spans="1:76" s="11" customFormat="1" ht="19.5" customHeight="1">
      <c r="A391" s="11">
        <f t="shared" si="235"/>
        <v>1</v>
      </c>
      <c r="B391" s="239">
        <f t="shared" si="253"/>
        <v>2154517119279</v>
      </c>
      <c r="C391" s="225">
        <f t="shared" si="236"/>
        <v>0</v>
      </c>
      <c r="D391" s="11" t="s">
        <v>5937</v>
      </c>
      <c r="E391" s="358" t="s">
        <v>1511</v>
      </c>
      <c r="F391" s="303" t="s">
        <v>7146</v>
      </c>
      <c r="G391" s="132" t="str">
        <f t="shared" si="237"/>
        <v>17</v>
      </c>
      <c r="H391" s="225">
        <v>0</v>
      </c>
      <c r="I391" s="225">
        <f t="shared" si="238"/>
        <v>0</v>
      </c>
      <c r="J391" s="131"/>
      <c r="K391" s="132" t="s">
        <v>1755</v>
      </c>
      <c r="L391" s="132">
        <v>24</v>
      </c>
      <c r="M391" s="134"/>
      <c r="N391" s="226"/>
      <c r="O391" s="226"/>
      <c r="P391" s="227"/>
      <c r="Q391" s="228">
        <f t="shared" si="255"/>
        <v>0</v>
      </c>
      <c r="R391" s="143" t="str">
        <f t="shared" si="256"/>
        <v/>
      </c>
      <c r="S391" s="192">
        <v>1074476615</v>
      </c>
      <c r="T391" s="288" t="s">
        <v>6781</v>
      </c>
      <c r="U391" s="189">
        <f t="shared" si="257"/>
        <v>22800</v>
      </c>
      <c r="V391" s="11">
        <v>900</v>
      </c>
      <c r="W391" s="229">
        <v>23700</v>
      </c>
      <c r="X391" s="135">
        <f t="shared" si="258"/>
        <v>18185</v>
      </c>
      <c r="Y391" s="230">
        <f t="shared" si="259"/>
        <v>21545.454545454544</v>
      </c>
      <c r="Z391" s="141" t="str">
        <f t="shared" si="260"/>
        <v/>
      </c>
      <c r="AA391" s="136">
        <f t="shared" si="261"/>
        <v>0.15597046413502105</v>
      </c>
      <c r="AB391" s="309"/>
      <c r="AC391" s="309"/>
      <c r="AD391" s="184">
        <f t="shared" si="251"/>
        <v>22352</v>
      </c>
      <c r="AE391" s="182">
        <f t="shared" si="252"/>
        <v>24562</v>
      </c>
      <c r="AF391" s="128">
        <f t="shared" si="241"/>
        <v>2210.58</v>
      </c>
      <c r="AG391" s="129">
        <f t="shared" si="242"/>
        <v>448.57999999999993</v>
      </c>
      <c r="AH391" s="130">
        <f t="shared" si="243"/>
        <v>1.826317075156746E-2</v>
      </c>
      <c r="AI391" s="137">
        <f t="shared" si="244"/>
        <v>1762</v>
      </c>
      <c r="AJ391" s="138">
        <f t="shared" si="245"/>
        <v>7.173682924843254E-2</v>
      </c>
      <c r="AK391" s="138">
        <f t="shared" si="246"/>
        <v>0.13770729338345358</v>
      </c>
      <c r="AM391" s="11">
        <f t="shared" si="247"/>
        <v>19895.8</v>
      </c>
      <c r="AN391" s="412">
        <f t="shared" si="248"/>
        <v>18087.090909090908</v>
      </c>
      <c r="AO391" s="412">
        <f t="shared" si="249"/>
        <v>-97.909090909091901</v>
      </c>
      <c r="AP391" s="413">
        <f t="shared" si="250"/>
        <v>-5.4132027865178125E-3</v>
      </c>
      <c r="AQ391" s="192">
        <v>2154517119279</v>
      </c>
      <c r="AR391" s="192">
        <f>VLOOKUP(AQ:AQ,[1]BRIDGESTONE!$B:$O,2,0)</f>
        <v>4961914963620</v>
      </c>
      <c r="AS391" s="192" t="str">
        <f>VLOOKUP(AQ:AQ,[1]BRIDGESTONE!$B:$O,3,0)</f>
        <v>PSR07773</v>
      </c>
      <c r="AT391" s="231" t="str">
        <f>VLOOKUP(AQ:AQ,[1]BRIDGESTONE!$B:$O,4,0)</f>
        <v>REGNO GR-XII</v>
      </c>
      <c r="AU391" s="231" t="str">
        <f>VLOOKUP(AQ:AQ,[1]BRIDGESTONE!$B:$O,5,0)</f>
        <v>215/45R17 91W XL</v>
      </c>
      <c r="AV391" s="232" t="str">
        <f>VLOOKUP(AQ:AQ,[1]BRIDGESTONE!$B:$O,6,0)</f>
        <v>215/45R17</v>
      </c>
      <c r="AW391" s="232">
        <f>VLOOKUP(AQ:AQ,[1]BRIDGESTONE!$B:$O,7,0)</f>
        <v>33600</v>
      </c>
      <c r="AX391" s="233">
        <f>VLOOKUP(AQ:AQ,[1]BRIDGESTONE!$B:$K,8,0)</f>
        <v>18185</v>
      </c>
      <c r="AY391" s="233">
        <f>VLOOKUP(AQ:AQ,[1]BRIDGESTONE!$B:$K,9,0)</f>
        <v>0</v>
      </c>
      <c r="AZ391" s="233">
        <f>VLOOKUP(AQ:AQ,[1]BRIDGESTONE!$B:$K,10,0)</f>
        <v>0</v>
      </c>
      <c r="BA391" s="233">
        <f>VLOOKUP(AQ:AQ,[1]BRIDGESTONE!$B:$O,11,0)</f>
        <v>23950</v>
      </c>
      <c r="BB391" s="233">
        <f>VLOOKUP(AQ:AQ,[1]BRIDGESTONE!$B:$O,12,0)</f>
        <v>21295.454545454544</v>
      </c>
      <c r="BC391" s="233">
        <f t="shared" si="254"/>
        <v>525</v>
      </c>
      <c r="BD391" s="204" t="s">
        <v>3387</v>
      </c>
      <c r="BE391" s="192" t="s">
        <v>4876</v>
      </c>
      <c r="BF391" s="133" t="str">
        <f>IFERROR(VLOOKUP(BE:BE,Q商品!B:E,4,0),"")</f>
        <v>2023年製 GR-XII 215/45R17 91W XL サマータイヤ 最短当日発送</v>
      </c>
      <c r="BG391" s="133" t="str">
        <f>IFERROR(VLOOKUP(AQ:AQ,在庫!B:M,12,0),"")</f>
        <v/>
      </c>
      <c r="BH391" s="133" t="str">
        <f>IFERROR(VLOOKUP(AQ:AQ,在庫!B:L,10,0),"")</f>
        <v/>
      </c>
      <c r="BI391" s="234">
        <f>VLOOKUP(AQ:AQ,[1]BRIDGESTONE!$B:$AH,32,0)</f>
        <v>604473012</v>
      </c>
      <c r="BJ391" s="234">
        <f>VLOOKUP(AQ:AQ,[1]BRIDGESTONE!$B:$AH,33,0)</f>
        <v>604473058</v>
      </c>
      <c r="BK391" s="191"/>
      <c r="BL391" s="191"/>
      <c r="BM391" s="191"/>
      <c r="BN391" s="191"/>
      <c r="BO391" s="191"/>
      <c r="BP391" s="191"/>
      <c r="BQ391" s="191"/>
      <c r="BR391" s="191"/>
      <c r="BS391" s="191"/>
      <c r="BT391" s="191"/>
      <c r="BU391" s="191"/>
      <c r="BV391" s="191"/>
      <c r="BW391" s="191"/>
      <c r="BX391" s="191"/>
    </row>
    <row r="392" spans="1:76" s="11" customFormat="1" ht="19.5" customHeight="1">
      <c r="A392" s="11">
        <f t="shared" si="235"/>
        <v>1</v>
      </c>
      <c r="B392" s="239">
        <f t="shared" si="253"/>
        <v>2154518119278</v>
      </c>
      <c r="C392" s="225">
        <f t="shared" si="236"/>
        <v>0</v>
      </c>
      <c r="D392" s="11" t="s">
        <v>5937</v>
      </c>
      <c r="E392" s="11" t="s">
        <v>1515</v>
      </c>
      <c r="F392" s="235" t="s">
        <v>364</v>
      </c>
      <c r="G392" s="132" t="str">
        <f t="shared" si="237"/>
        <v>18</v>
      </c>
      <c r="H392" s="225">
        <v>0</v>
      </c>
      <c r="I392" s="225">
        <f t="shared" si="238"/>
        <v>0</v>
      </c>
      <c r="J392" s="131">
        <v>336</v>
      </c>
      <c r="K392" s="132" t="s">
        <v>1755</v>
      </c>
      <c r="L392" s="132">
        <v>25</v>
      </c>
      <c r="M392" s="134" t="s">
        <v>3353</v>
      </c>
      <c r="N392" s="226" t="s">
        <v>13413</v>
      </c>
      <c r="O392" s="226" t="s">
        <v>3429</v>
      </c>
      <c r="P392" s="227">
        <v>27680</v>
      </c>
      <c r="Q392" s="228">
        <f t="shared" si="255"/>
        <v>25163.63636363636</v>
      </c>
      <c r="R392" s="143">
        <f t="shared" si="256"/>
        <v>0.14071560693641602</v>
      </c>
      <c r="S392" s="192">
        <v>1074475821</v>
      </c>
      <c r="T392" s="288" t="s">
        <v>6782</v>
      </c>
      <c r="U392" s="189">
        <f t="shared" si="257"/>
        <v>27680</v>
      </c>
      <c r="W392" s="229">
        <v>27680</v>
      </c>
      <c r="X392" s="135">
        <f t="shared" si="258"/>
        <v>21622.720000000001</v>
      </c>
      <c r="Y392" s="230">
        <f t="shared" si="259"/>
        <v>25163.63636363636</v>
      </c>
      <c r="Z392" s="141">
        <f t="shared" si="260"/>
        <v>0.12655836796373254</v>
      </c>
      <c r="AA392" s="136">
        <f t="shared" si="261"/>
        <v>0.14071560693641602</v>
      </c>
      <c r="AB392" s="309"/>
      <c r="AC392" s="309"/>
      <c r="AD392" s="184">
        <f t="shared" si="251"/>
        <v>27137</v>
      </c>
      <c r="AE392" s="182">
        <f t="shared" si="252"/>
        <v>29820</v>
      </c>
      <c r="AF392" s="128">
        <f t="shared" si="241"/>
        <v>2683.7999999999997</v>
      </c>
      <c r="AG392" s="129">
        <f t="shared" si="242"/>
        <v>543.79999999999973</v>
      </c>
      <c r="AH392" s="130">
        <f t="shared" si="243"/>
        <v>1.8236083165660621E-2</v>
      </c>
      <c r="AI392" s="137">
        <f t="shared" si="244"/>
        <v>2140</v>
      </c>
      <c r="AJ392" s="138">
        <f t="shared" si="245"/>
        <v>7.1763916834339372E-2</v>
      </c>
      <c r="AK392" s="138">
        <f t="shared" si="246"/>
        <v>0.1224795237707554</v>
      </c>
      <c r="AL392" s="11" t="s">
        <v>13397</v>
      </c>
      <c r="AM392" s="11">
        <f t="shared" si="247"/>
        <v>24155</v>
      </c>
      <c r="AN392" s="412">
        <f t="shared" si="248"/>
        <v>21959.090909090908</v>
      </c>
      <c r="AO392" s="412">
        <f t="shared" si="249"/>
        <v>336.37090909090693</v>
      </c>
      <c r="AP392" s="413">
        <f t="shared" si="250"/>
        <v>1.5318070792796425E-2</v>
      </c>
      <c r="AQ392" s="192">
        <v>2154518119278</v>
      </c>
      <c r="AR392" s="192">
        <f>VLOOKUP(AQ:AQ,[1]BRIDGESTONE!$B:$O,2,0)</f>
        <v>4961914963507</v>
      </c>
      <c r="AS392" s="192" t="str">
        <f>VLOOKUP(AQ:AQ,[1]BRIDGESTONE!$B:$O,3,0)</f>
        <v>PSR07757</v>
      </c>
      <c r="AT392" s="231" t="str">
        <f>VLOOKUP(AQ:AQ,[1]BRIDGESTONE!$B:$O,4,0)</f>
        <v>REGNO GR-XII</v>
      </c>
      <c r="AU392" s="231" t="str">
        <f>VLOOKUP(AQ:AQ,[1]BRIDGESTONE!$B:$O,5,0)</f>
        <v>215/45R18 89W</v>
      </c>
      <c r="AV392" s="232" t="str">
        <f>VLOOKUP(AQ:AQ,[1]BRIDGESTONE!$B:$O,6,0)</f>
        <v>215/45R18</v>
      </c>
      <c r="AW392" s="232">
        <f>VLOOKUP(AQ:AQ,[1]BRIDGESTONE!$B:$O,7,0)</f>
        <v>39200</v>
      </c>
      <c r="AX392" s="233">
        <f>VLOOKUP(AQ:AQ,[1]BRIDGESTONE!$B:$K,8,0)</f>
        <v>21622.720000000001</v>
      </c>
      <c r="AY392" s="233">
        <f>VLOOKUP(AQ:AQ,[1]BRIDGESTONE!$B:$K,9,0)</f>
        <v>0</v>
      </c>
      <c r="AZ392" s="233">
        <f>VLOOKUP(AQ:AQ,[1]BRIDGESTONE!$B:$K,10,0)</f>
        <v>0</v>
      </c>
      <c r="BA392" s="233">
        <f>VLOOKUP(AQ:AQ,[1]BRIDGESTONE!$B:$O,11,0)</f>
        <v>28980</v>
      </c>
      <c r="BB392" s="233">
        <f>VLOOKUP(AQ:AQ,[1]BRIDGESTONE!$B:$O,12,0)</f>
        <v>25390.909090909088</v>
      </c>
      <c r="BC392" s="233">
        <f t="shared" si="254"/>
        <v>1050</v>
      </c>
      <c r="BD392" s="204" t="s">
        <v>3387</v>
      </c>
      <c r="BE392" s="195" t="s">
        <v>4877</v>
      </c>
      <c r="BF392" s="133" t="str">
        <f>IFERROR(VLOOKUP(BE:BE,Q商品!B:E,4,0),"")</f>
        <v>2022年製 REGNO GR-XII 215/45R18 89W サマータイヤ 最短当日発送</v>
      </c>
      <c r="BG392" s="133" t="str">
        <f>IFERROR(VLOOKUP(AQ:AQ,在庫!B:M,12,0),"")</f>
        <v/>
      </c>
      <c r="BH392" s="133" t="str">
        <f>IFERROR(VLOOKUP(AQ:AQ,在庫!B:L,10,0),"")</f>
        <v/>
      </c>
      <c r="BI392" s="234">
        <f>VLOOKUP(AQ:AQ,[1]BRIDGESTONE!$B:$AH,32,0)</f>
        <v>604473016</v>
      </c>
      <c r="BJ392" s="234">
        <f>VLOOKUP(AQ:AQ,[1]BRIDGESTONE!$B:$AH,33,0)</f>
        <v>604473062</v>
      </c>
      <c r="BK392" s="191"/>
      <c r="BL392" s="191"/>
      <c r="BM392" s="191"/>
      <c r="BN392" s="191"/>
      <c r="BO392" s="191"/>
      <c r="BP392" s="191"/>
      <c r="BQ392" s="191"/>
      <c r="BR392" s="191"/>
      <c r="BS392" s="191"/>
      <c r="BT392" s="191"/>
      <c r="BU392" s="191"/>
      <c r="BV392" s="191"/>
      <c r="BW392" s="191"/>
      <c r="BX392" s="191"/>
    </row>
    <row r="393" spans="1:76" s="11" customFormat="1" ht="19.5" customHeight="1">
      <c r="A393" s="11">
        <f t="shared" si="235"/>
        <v>1</v>
      </c>
      <c r="B393" s="239">
        <f t="shared" si="253"/>
        <v>2155517119276</v>
      </c>
      <c r="C393" s="225">
        <f t="shared" si="236"/>
        <v>55</v>
      </c>
      <c r="D393" s="11" t="s">
        <v>4699</v>
      </c>
      <c r="E393" s="358" t="s">
        <v>1512</v>
      </c>
      <c r="F393" s="303" t="s">
        <v>7147</v>
      </c>
      <c r="G393" s="132" t="str">
        <f t="shared" si="237"/>
        <v>17</v>
      </c>
      <c r="H393" s="225">
        <v>6</v>
      </c>
      <c r="I393" s="225">
        <f t="shared" si="238"/>
        <v>6</v>
      </c>
      <c r="J393" s="131">
        <v>28</v>
      </c>
      <c r="K393" s="132" t="s">
        <v>1755</v>
      </c>
      <c r="L393" s="132">
        <v>26</v>
      </c>
      <c r="M393" s="134" t="s">
        <v>6137</v>
      </c>
      <c r="N393" s="226" t="s">
        <v>7750</v>
      </c>
      <c r="O393" s="226" t="s">
        <v>2890</v>
      </c>
      <c r="P393" s="227">
        <v>21304</v>
      </c>
      <c r="Q393" s="228">
        <f t="shared" si="255"/>
        <v>19317.272727272724</v>
      </c>
      <c r="R393" s="143">
        <f t="shared" si="256"/>
        <v>0.15376253000141171</v>
      </c>
      <c r="S393" s="192">
        <v>1074476455</v>
      </c>
      <c r="T393" s="288" t="s">
        <v>6783</v>
      </c>
      <c r="U393" s="189">
        <f t="shared" si="257"/>
        <v>20404</v>
      </c>
      <c r="V393" s="11">
        <v>900</v>
      </c>
      <c r="W393" s="229">
        <v>21304</v>
      </c>
      <c r="X393" s="135">
        <f t="shared" si="258"/>
        <v>16347</v>
      </c>
      <c r="Y393" s="230">
        <f t="shared" si="259"/>
        <v>19317.272727272724</v>
      </c>
      <c r="Z393" s="141">
        <f t="shared" si="260"/>
        <v>3.3098315707011272E-2</v>
      </c>
      <c r="AA393" s="136">
        <f t="shared" si="261"/>
        <v>0.15376253000141171</v>
      </c>
      <c r="AB393" s="309"/>
      <c r="AC393" s="309"/>
      <c r="AD393" s="185">
        <v>19201</v>
      </c>
      <c r="AE393" s="183">
        <v>21100</v>
      </c>
      <c r="AF393" s="128">
        <f t="shared" si="241"/>
        <v>1899</v>
      </c>
      <c r="AG393" s="129">
        <f t="shared" si="242"/>
        <v>1203</v>
      </c>
      <c r="AH393" s="130">
        <f t="shared" si="243"/>
        <v>5.7014218009478673E-2</v>
      </c>
      <c r="AI393" s="137">
        <f t="shared" si="244"/>
        <v>696</v>
      </c>
      <c r="AJ393" s="138">
        <f t="shared" si="245"/>
        <v>3.298578199052133E-2</v>
      </c>
      <c r="AK393" s="138">
        <f t="shared" si="246"/>
        <v>9.6748311991933039E-2</v>
      </c>
      <c r="AM393" s="11">
        <f t="shared" si="247"/>
        <v>17091</v>
      </c>
      <c r="AN393" s="412">
        <f t="shared" si="248"/>
        <v>15487.272727272726</v>
      </c>
      <c r="AO393" s="412">
        <f t="shared" si="249"/>
        <v>-859.72727272727388</v>
      </c>
      <c r="AP393" s="413">
        <f t="shared" si="250"/>
        <v>-5.5511857243484466E-2</v>
      </c>
      <c r="AQ393" s="192">
        <v>2155517119276</v>
      </c>
      <c r="AR393" s="192">
        <f>VLOOKUP(AQ:AQ,[1]BRIDGESTONE!$B:$O,2,0)</f>
        <v>4961914963316</v>
      </c>
      <c r="AS393" s="192" t="str">
        <f>VLOOKUP(AQ:AQ,[1]BRIDGESTONE!$B:$O,3,0)</f>
        <v>PSR07714</v>
      </c>
      <c r="AT393" s="231" t="str">
        <f>VLOOKUP(AQ:AQ,[1]BRIDGESTONE!$B:$O,4,0)</f>
        <v>REGNO GR-XII</v>
      </c>
      <c r="AU393" s="231" t="str">
        <f>VLOOKUP(AQ:AQ,[1]BRIDGESTONE!$B:$O,5,0)</f>
        <v>215/55R17 94V</v>
      </c>
      <c r="AV393" s="232" t="str">
        <f>VLOOKUP(AQ:AQ,[1]BRIDGESTONE!$B:$O,6,0)</f>
        <v>215/55R17</v>
      </c>
      <c r="AW393" s="232">
        <f>VLOOKUP(AQ:AQ,[1]BRIDGESTONE!$B:$O,7,0)</f>
        <v>30200</v>
      </c>
      <c r="AX393" s="233">
        <f>VLOOKUP(AQ:AQ,[1]BRIDGESTONE!$B:$K,8,0)</f>
        <v>16347</v>
      </c>
      <c r="AY393" s="233">
        <f>VLOOKUP(AQ:AQ,[1]BRIDGESTONE!$B:$K,9,0)</f>
        <v>55</v>
      </c>
      <c r="AZ393" s="233">
        <f>VLOOKUP(AQ:AQ,[1]BRIDGESTONE!$B:$K,10,0)</f>
        <v>6</v>
      </c>
      <c r="BA393" s="233">
        <f>VLOOKUP(AQ:AQ,[1]BRIDGESTONE!$B:$O,11,0)</f>
        <v>22100</v>
      </c>
      <c r="BB393" s="233">
        <f>VLOOKUP(AQ:AQ,[1]BRIDGESTONE!$B:$O,12,0)</f>
        <v>19136.363636363636</v>
      </c>
      <c r="BC393" s="233">
        <f t="shared" si="254"/>
        <v>1050</v>
      </c>
      <c r="BD393" s="204" t="s">
        <v>3387</v>
      </c>
      <c r="BE393" s="192" t="s">
        <v>4878</v>
      </c>
      <c r="BF393" s="133" t="str">
        <f>IFERROR(VLOOKUP(BE:BE,Q商品!B:E,4,0),"")</f>
        <v>2022年製以降 GR-XII 215/55R17 94V サマータイヤ 最短当日発送</v>
      </c>
      <c r="BG393" s="133" t="str">
        <f>IFERROR(VLOOKUP(AQ:AQ,在庫!B:M,12,0),"")</f>
        <v>2022年製</v>
      </c>
      <c r="BH393" s="133">
        <f>IFERROR(VLOOKUP(AQ:AQ,在庫!B:L,10,0),"")</f>
        <v>1</v>
      </c>
      <c r="BI393" s="234">
        <f>VLOOKUP(AQ:AQ,[1]BRIDGESTONE!$B:$AH,32,0)</f>
        <v>604473010</v>
      </c>
      <c r="BJ393" s="234">
        <f>VLOOKUP(AQ:AQ,[1]BRIDGESTONE!$B:$AH,33,0)</f>
        <v>604473056</v>
      </c>
      <c r="BK393" s="191"/>
      <c r="BL393" s="191"/>
      <c r="BM393" s="191"/>
      <c r="BN393" s="191"/>
      <c r="BO393" s="191"/>
      <c r="BP393" s="191"/>
      <c r="BQ393" s="191"/>
      <c r="BR393" s="191"/>
      <c r="BS393" s="191"/>
      <c r="BT393" s="191"/>
      <c r="BU393" s="191"/>
      <c r="BV393" s="191"/>
      <c r="BW393" s="191"/>
      <c r="BX393" s="191"/>
    </row>
    <row r="394" spans="1:76" s="11" customFormat="1" ht="19.5" customHeight="1">
      <c r="A394" s="11">
        <f t="shared" si="235"/>
        <v>1</v>
      </c>
      <c r="B394" s="239">
        <f t="shared" si="253"/>
        <v>2156016119279</v>
      </c>
      <c r="C394" s="225">
        <f t="shared" si="236"/>
        <v>23</v>
      </c>
      <c r="D394" s="11" t="s">
        <v>4699</v>
      </c>
      <c r="E394" s="358" t="s">
        <v>1509</v>
      </c>
      <c r="F394" s="293" t="s">
        <v>6276</v>
      </c>
      <c r="G394" s="132" t="str">
        <f t="shared" ref="G394:G416" si="262">MID(AQ:AQ,6,2)</f>
        <v>16</v>
      </c>
      <c r="H394" s="225">
        <v>0</v>
      </c>
      <c r="I394" s="225">
        <f t="shared" si="238"/>
        <v>0</v>
      </c>
      <c r="J394" s="131"/>
      <c r="K394" s="132" t="s">
        <v>1755</v>
      </c>
      <c r="L394" s="132">
        <v>27</v>
      </c>
      <c r="M394" s="134" t="s">
        <v>6137</v>
      </c>
      <c r="N394" s="226" t="s">
        <v>7749</v>
      </c>
      <c r="O394" s="226" t="s">
        <v>7214</v>
      </c>
      <c r="P394" s="227">
        <v>17260</v>
      </c>
      <c r="Q394" s="228">
        <f t="shared" si="255"/>
        <v>15669.999999999998</v>
      </c>
      <c r="R394" s="143">
        <f t="shared" si="256"/>
        <v>0.15297543075941281</v>
      </c>
      <c r="S394" s="192">
        <v>1074476463</v>
      </c>
      <c r="T394" s="289" t="s">
        <v>6784</v>
      </c>
      <c r="U394" s="189">
        <f t="shared" si="257"/>
        <v>16760</v>
      </c>
      <c r="V394" s="11">
        <v>900</v>
      </c>
      <c r="W394" s="229">
        <v>17660</v>
      </c>
      <c r="X394" s="135">
        <f t="shared" si="258"/>
        <v>13272.875</v>
      </c>
      <c r="Y394" s="230">
        <f t="shared" si="259"/>
        <v>16033.636363636362</v>
      </c>
      <c r="Z394" s="141">
        <f t="shared" si="260"/>
        <v>2.028639618138417E-2</v>
      </c>
      <c r="AA394" s="136">
        <f t="shared" si="261"/>
        <v>0.17218560412768605</v>
      </c>
      <c r="AB394" s="309"/>
      <c r="AC394" s="309"/>
      <c r="AD394" s="185">
        <v>15561</v>
      </c>
      <c r="AE394" s="183">
        <v>17100</v>
      </c>
      <c r="AF394" s="128">
        <f t="shared" si="241"/>
        <v>1539</v>
      </c>
      <c r="AG394" s="129">
        <f t="shared" si="242"/>
        <v>1199</v>
      </c>
      <c r="AH394" s="130">
        <f t="shared" si="243"/>
        <v>7.011695906432748E-2</v>
      </c>
      <c r="AI394" s="137">
        <f t="shared" si="244"/>
        <v>340</v>
      </c>
      <c r="AJ394" s="138">
        <f t="shared" si="245"/>
        <v>1.9883040935672516E-2</v>
      </c>
      <c r="AK394" s="138">
        <f t="shared" si="246"/>
        <v>0.10206864506335857</v>
      </c>
      <c r="AM394" s="11">
        <f t="shared" si="247"/>
        <v>13851</v>
      </c>
      <c r="AN394" s="412">
        <f t="shared" si="248"/>
        <v>12570.90909090909</v>
      </c>
      <c r="AO394" s="412">
        <f t="shared" si="249"/>
        <v>-701.96590909090992</v>
      </c>
      <c r="AP394" s="413">
        <f t="shared" si="250"/>
        <v>-5.5840504772924571E-2</v>
      </c>
      <c r="AQ394" s="192">
        <v>2156016119279</v>
      </c>
      <c r="AR394" s="192">
        <f>VLOOKUP(AQ:AQ,[1]BRIDGESTONE!$B:$O,2,0)</f>
        <v>4961914963347</v>
      </c>
      <c r="AS394" s="192" t="str">
        <f>VLOOKUP(AQ:AQ,[1]BRIDGESTONE!$B:$O,3,0)</f>
        <v>PSR07717</v>
      </c>
      <c r="AT394" s="231" t="str">
        <f>VLOOKUP(AQ:AQ,[1]BRIDGESTONE!$B:$O,4,0)</f>
        <v>REGNO GR-XII</v>
      </c>
      <c r="AU394" s="231" t="str">
        <f>VLOOKUP(AQ:AQ,[1]BRIDGESTONE!$B:$O,5,0)</f>
        <v>215/60R16 95V</v>
      </c>
      <c r="AV394" s="232" t="str">
        <f>VLOOKUP(AQ:AQ,[1]BRIDGESTONE!$B:$O,6,0)</f>
        <v>215/60R16</v>
      </c>
      <c r="AW394" s="232">
        <f>VLOOKUP(AQ:AQ,[1]BRIDGESTONE!$B:$O,7,0)</f>
        <v>24500</v>
      </c>
      <c r="AX394" s="233">
        <f>VLOOKUP(AQ:AQ,[1]BRIDGESTONE!$B:$K,8,0)</f>
        <v>13272.875</v>
      </c>
      <c r="AY394" s="233">
        <f>VLOOKUP(AQ:AQ,[1]BRIDGESTONE!$B:$K,9,0)</f>
        <v>23</v>
      </c>
      <c r="AZ394" s="233">
        <f>VLOOKUP(AQ:AQ,[1]BRIDGESTONE!$B:$K,10,0)</f>
        <v>0</v>
      </c>
      <c r="BA394" s="233">
        <f>VLOOKUP(AQ:AQ,[1]BRIDGESTONE!$B:$O,11,0)</f>
        <v>17980</v>
      </c>
      <c r="BB394" s="233">
        <f>VLOOKUP(AQ:AQ,[1]BRIDGESTONE!$B:$O,12,0)</f>
        <v>15390.90909090909</v>
      </c>
      <c r="BC394" s="233">
        <f t="shared" si="254"/>
        <v>1050</v>
      </c>
      <c r="BD394" s="204" t="s">
        <v>3387</v>
      </c>
      <c r="BE394" s="192" t="s">
        <v>4963</v>
      </c>
      <c r="BF394" s="133" t="str">
        <f>IFERROR(VLOOKUP(BE:BE,Q商品!B:E,4,0),"")</f>
        <v>2023年製 GR-XII 215/60R16 95V サマータイヤ 最短当日発送</v>
      </c>
      <c r="BG394" s="133" t="str">
        <f>IFERROR(VLOOKUP(AQ:AQ,在庫!B:M,12,0),"")</f>
        <v/>
      </c>
      <c r="BH394" s="133" t="str">
        <f>IFERROR(VLOOKUP(AQ:AQ,在庫!B:L,10,0),"")</f>
        <v/>
      </c>
      <c r="BI394" s="234">
        <f>VLOOKUP(AQ:AQ,[1]BRIDGESTONE!$B:$AH,32,0)</f>
        <v>604473007</v>
      </c>
      <c r="BJ394" s="234">
        <f>VLOOKUP(AQ:AQ,[1]BRIDGESTONE!$B:$AH,33,0)</f>
        <v>604473053</v>
      </c>
      <c r="BK394" s="191"/>
      <c r="BL394" s="191"/>
      <c r="BM394" s="191"/>
      <c r="BN394" s="191"/>
      <c r="BO394" s="191"/>
      <c r="BP394" s="191"/>
      <c r="BQ394" s="191"/>
      <c r="BR394" s="191"/>
      <c r="BS394" s="191"/>
      <c r="BT394" s="191"/>
      <c r="BU394" s="191"/>
      <c r="BV394" s="191"/>
      <c r="BW394" s="191"/>
      <c r="BX394" s="191"/>
    </row>
    <row r="395" spans="1:76" s="11" customFormat="1" ht="19.5" customHeight="1">
      <c r="A395" s="11">
        <f t="shared" si="235"/>
        <v>1</v>
      </c>
      <c r="B395" s="239">
        <f t="shared" si="253"/>
        <v>2254517119276</v>
      </c>
      <c r="C395" s="225">
        <f t="shared" si="236"/>
        <v>0</v>
      </c>
      <c r="D395" s="11" t="s">
        <v>5937</v>
      </c>
      <c r="E395" s="358" t="s">
        <v>1513</v>
      </c>
      <c r="F395" s="235" t="s">
        <v>367</v>
      </c>
      <c r="G395" s="132" t="str">
        <f t="shared" si="262"/>
        <v>17</v>
      </c>
      <c r="H395" s="225">
        <v>0</v>
      </c>
      <c r="I395" s="225">
        <f t="shared" si="238"/>
        <v>0</v>
      </c>
      <c r="J395" s="131"/>
      <c r="K395" s="132" t="s">
        <v>1755</v>
      </c>
      <c r="L395" s="132">
        <v>28</v>
      </c>
      <c r="M395" s="134"/>
      <c r="N395" s="226"/>
      <c r="O395" s="226"/>
      <c r="P395" s="227"/>
      <c r="Q395" s="228">
        <f t="shared" si="255"/>
        <v>0</v>
      </c>
      <c r="R395" s="143" t="str">
        <f t="shared" si="256"/>
        <v/>
      </c>
      <c r="S395" s="192">
        <v>1074475820</v>
      </c>
      <c r="T395" s="288" t="s">
        <v>6785</v>
      </c>
      <c r="U395" s="189">
        <f t="shared" si="257"/>
        <v>0</v>
      </c>
      <c r="W395" s="229">
        <v>0</v>
      </c>
      <c r="X395" s="135">
        <f t="shared" si="258"/>
        <v>19394.650000000001</v>
      </c>
      <c r="Y395" s="230">
        <f t="shared" si="259"/>
        <v>0</v>
      </c>
      <c r="Z395" s="141" t="str">
        <f t="shared" si="260"/>
        <v/>
      </c>
      <c r="AA395" s="136" t="str">
        <f t="shared" si="261"/>
        <v/>
      </c>
      <c r="AB395" s="309"/>
      <c r="AC395" s="309"/>
      <c r="AD395" s="184">
        <f>ROUNDDOWN(U395/1.02,0)</f>
        <v>0</v>
      </c>
      <c r="AE395" s="182">
        <f>ROUNDDOWN(AD395/0.91,0)</f>
        <v>0</v>
      </c>
      <c r="AF395" s="128">
        <f t="shared" si="241"/>
        <v>0</v>
      </c>
      <c r="AG395" s="129">
        <f t="shared" si="242"/>
        <v>0</v>
      </c>
      <c r="AH395" s="130" t="str">
        <f t="shared" si="243"/>
        <v/>
      </c>
      <c r="AI395" s="137">
        <f t="shared" si="244"/>
        <v>0</v>
      </c>
      <c r="AJ395" s="138" t="str">
        <f t="shared" si="245"/>
        <v/>
      </c>
      <c r="AK395" s="138" t="str">
        <f t="shared" si="246"/>
        <v/>
      </c>
      <c r="AL395" s="11" t="s">
        <v>13397</v>
      </c>
      <c r="AM395" s="11">
        <f t="shared" si="247"/>
        <v>0</v>
      </c>
      <c r="AN395" s="412">
        <f t="shared" si="248"/>
        <v>0</v>
      </c>
      <c r="AO395" s="412">
        <f t="shared" si="249"/>
        <v>-19394.650000000001</v>
      </c>
      <c r="AP395" s="413" t="e">
        <f t="shared" si="250"/>
        <v>#DIV/0!</v>
      </c>
      <c r="AQ395" s="192">
        <v>2254517119276</v>
      </c>
      <c r="AR395" s="192">
        <f>VLOOKUP(AQ:AQ,[1]BRIDGESTONE!$B:$O,2,0)</f>
        <v>4961914963668</v>
      </c>
      <c r="AS395" s="192" t="str">
        <f>VLOOKUP(AQ:AQ,[1]BRIDGESTONE!$B:$O,3,0)</f>
        <v>PSR07779</v>
      </c>
      <c r="AT395" s="231" t="str">
        <f>VLOOKUP(AQ:AQ,[1]BRIDGESTONE!$B:$O,4,0)</f>
        <v>REGNO GR-XII</v>
      </c>
      <c r="AU395" s="231" t="str">
        <f>VLOOKUP(AQ:AQ,[1]BRIDGESTONE!$B:$O,5,0)</f>
        <v>225/45R17 91W</v>
      </c>
      <c r="AV395" s="232" t="str">
        <f>VLOOKUP(AQ:AQ,[1]BRIDGESTONE!$B:$O,6,0)</f>
        <v>225/45R17</v>
      </c>
      <c r="AW395" s="232">
        <f>VLOOKUP(AQ:AQ,[1]BRIDGESTONE!$B:$O,7,0)</f>
        <v>35800</v>
      </c>
      <c r="AX395" s="233">
        <f>VLOOKUP(AQ:AQ,[1]BRIDGESTONE!$B:$K,8,0)</f>
        <v>19394.650000000001</v>
      </c>
      <c r="AY395" s="233">
        <f>VLOOKUP(AQ:AQ,[1]BRIDGESTONE!$B:$K,9,0)</f>
        <v>0</v>
      </c>
      <c r="AZ395" s="233">
        <f>VLOOKUP(AQ:AQ,[1]BRIDGESTONE!$B:$K,10,0)</f>
        <v>0</v>
      </c>
      <c r="BA395" s="233">
        <f>VLOOKUP(AQ:AQ,[1]BRIDGESTONE!$B:$O,11,0)</f>
        <v>25570</v>
      </c>
      <c r="BB395" s="233">
        <f>VLOOKUP(AQ:AQ,[1]BRIDGESTONE!$B:$O,12,0)</f>
        <v>22768.181818181816</v>
      </c>
      <c r="BC395" s="233">
        <f t="shared" si="254"/>
        <v>525</v>
      </c>
      <c r="BD395" s="204" t="s">
        <v>3387</v>
      </c>
      <c r="BE395" s="195" t="s">
        <v>4879</v>
      </c>
      <c r="BF395" s="133" t="str">
        <f>IFERROR(VLOOKUP(BE:BE,Q商品!B:E,4,0),"")</f>
        <v>2023年製 REGNO GR-XII 225/45R17 91W サマータイヤ 最短当日発送</v>
      </c>
      <c r="BG395" s="133" t="str">
        <f>IFERROR(VLOOKUP(AQ:AQ,在庫!B:M,12,0),"")</f>
        <v/>
      </c>
      <c r="BH395" s="133" t="str">
        <f>IFERROR(VLOOKUP(AQ:AQ,在庫!B:L,10,0),"")</f>
        <v/>
      </c>
      <c r="BI395" s="234">
        <f>VLOOKUP(AQ:AQ,[1]BRIDGESTONE!$B:$AH,32,0)</f>
        <v>604473013</v>
      </c>
      <c r="BJ395" s="234">
        <f>VLOOKUP(AQ:AQ,[1]BRIDGESTONE!$B:$AH,33,0)</f>
        <v>604473059</v>
      </c>
      <c r="BK395" s="191"/>
      <c r="BL395" s="191"/>
      <c r="BM395" s="191"/>
      <c r="BN395" s="191"/>
      <c r="BO395" s="191"/>
      <c r="BP395" s="191"/>
      <c r="BQ395" s="191"/>
      <c r="BR395" s="191"/>
      <c r="BS395" s="191"/>
      <c r="BT395" s="191"/>
      <c r="BU395" s="191"/>
      <c r="BV395" s="191"/>
      <c r="BW395" s="191"/>
      <c r="BX395" s="191"/>
    </row>
    <row r="396" spans="1:76" s="11" customFormat="1" ht="19.5" customHeight="1">
      <c r="A396" s="11">
        <f t="shared" si="235"/>
        <v>1</v>
      </c>
      <c r="B396" s="239">
        <f t="shared" si="253"/>
        <v>2254518119275</v>
      </c>
      <c r="C396" s="225">
        <f t="shared" si="236"/>
        <v>1</v>
      </c>
      <c r="D396" s="11" t="s">
        <v>4699</v>
      </c>
      <c r="E396" s="358" t="s">
        <v>1516</v>
      </c>
      <c r="F396" s="304" t="s">
        <v>7538</v>
      </c>
      <c r="G396" s="132" t="str">
        <f t="shared" si="262"/>
        <v>18</v>
      </c>
      <c r="H396" s="233">
        <v>0</v>
      </c>
      <c r="I396" s="225">
        <f t="shared" si="238"/>
        <v>0</v>
      </c>
      <c r="J396" s="131"/>
      <c r="K396" s="132" t="s">
        <v>1755</v>
      </c>
      <c r="L396" s="132">
        <v>29</v>
      </c>
      <c r="M396" s="134"/>
      <c r="N396" s="226"/>
      <c r="O396" s="226"/>
      <c r="P396" s="227"/>
      <c r="Q396" s="228">
        <f t="shared" si="255"/>
        <v>-0.90909090909090906</v>
      </c>
      <c r="R396" s="143">
        <f t="shared" si="256"/>
        <v>24731.887500000001</v>
      </c>
      <c r="S396" s="192">
        <v>1074476736</v>
      </c>
      <c r="T396" s="285" t="s">
        <v>7746</v>
      </c>
      <c r="U396" s="189">
        <f t="shared" si="257"/>
        <v>0</v>
      </c>
      <c r="W396" s="229">
        <v>0</v>
      </c>
      <c r="X396" s="135">
        <f t="shared" si="258"/>
        <v>22482.625</v>
      </c>
      <c r="Y396" s="230">
        <f t="shared" si="259"/>
        <v>-0.90909090909090906</v>
      </c>
      <c r="Z396" s="141" t="str">
        <f t="shared" si="260"/>
        <v/>
      </c>
      <c r="AA396" s="136">
        <f t="shared" si="261"/>
        <v>24731.887500000001</v>
      </c>
      <c r="AB396" s="144"/>
      <c r="AC396" s="144"/>
      <c r="AD396" s="184">
        <f>ROUNDDOWN(U396/1.02,0)</f>
        <v>0</v>
      </c>
      <c r="AE396" s="182">
        <f>ROUNDDOWN(AD396/0.91,0)</f>
        <v>0</v>
      </c>
      <c r="AF396" s="128">
        <f t="shared" si="241"/>
        <v>0</v>
      </c>
      <c r="AG396" s="129">
        <f t="shared" si="242"/>
        <v>0</v>
      </c>
      <c r="AH396" s="130" t="str">
        <f t="shared" si="243"/>
        <v/>
      </c>
      <c r="AI396" s="137">
        <f t="shared" si="244"/>
        <v>0</v>
      </c>
      <c r="AJ396" s="138" t="str">
        <f t="shared" si="245"/>
        <v/>
      </c>
      <c r="AK396" s="138" t="str">
        <f t="shared" si="246"/>
        <v/>
      </c>
      <c r="AL396" s="11" t="s">
        <v>13397</v>
      </c>
      <c r="AM396" s="11">
        <f t="shared" si="247"/>
        <v>0</v>
      </c>
      <c r="AN396" s="412">
        <f t="shared" si="248"/>
        <v>-0.90909090909090906</v>
      </c>
      <c r="AO396" s="412">
        <f t="shared" si="249"/>
        <v>-22483.534090909092</v>
      </c>
      <c r="AP396" s="413">
        <f t="shared" si="250"/>
        <v>24731.887500000001</v>
      </c>
      <c r="AQ396" s="192">
        <v>2254518119275</v>
      </c>
      <c r="AR396" s="192">
        <f>VLOOKUP(AQ:AQ,[1]BRIDGESTONE!$B:$O,2,0)</f>
        <v>4961914963408</v>
      </c>
      <c r="AS396" s="192" t="str">
        <f>VLOOKUP(AQ:AQ,[1]BRIDGESTONE!$B:$O,3,0)</f>
        <v>PSR07732</v>
      </c>
      <c r="AT396" s="231" t="str">
        <f>VLOOKUP(AQ:AQ,[1]BRIDGESTONE!$B:$O,4,0)</f>
        <v>REGNO GR-XII</v>
      </c>
      <c r="AU396" s="231" t="str">
        <f>VLOOKUP(AQ:AQ,[1]BRIDGESTONE!$B:$O,5,0)</f>
        <v>225/45R18 95W XL</v>
      </c>
      <c r="AV396" s="232" t="str">
        <f>VLOOKUP(AQ:AQ,[1]BRIDGESTONE!$B:$O,6,0)</f>
        <v>225/45R18</v>
      </c>
      <c r="AW396" s="232">
        <f>VLOOKUP(AQ:AQ,[1]BRIDGESTONE!$B:$O,7,0)</f>
        <v>41500</v>
      </c>
      <c r="AX396" s="233">
        <f>VLOOKUP(AQ:AQ,[1]BRIDGESTONE!$B:$K,8,0)</f>
        <v>22482.625</v>
      </c>
      <c r="AY396" s="233">
        <f>VLOOKUP(AQ:AQ,[1]BRIDGESTONE!$B:$K,9,0)</f>
        <v>1</v>
      </c>
      <c r="AZ396" s="233">
        <f>VLOOKUP(AQ:AQ,[1]BRIDGESTONE!$B:$K,10,0)</f>
        <v>0</v>
      </c>
      <c r="BA396" s="233">
        <f>VLOOKUP(AQ:AQ,[1]BRIDGESTONE!$B:$O,11,0)</f>
        <v>28980</v>
      </c>
      <c r="BB396" s="233">
        <f>VLOOKUP(AQ:AQ,[1]BRIDGESTONE!$B:$O,12,0)</f>
        <v>25390.909090909088</v>
      </c>
      <c r="BC396" s="233">
        <f t="shared" si="254"/>
        <v>1050</v>
      </c>
      <c r="BD396" s="204" t="s">
        <v>3387</v>
      </c>
      <c r="BE396" s="195" t="s">
        <v>4880</v>
      </c>
      <c r="BF396" s="133" t="str">
        <f>IFERROR(VLOOKUP(BE:BE,Q商品!B:E,4,0),"")</f>
        <v>2023年製 REGNO GR-XII 225/45R18 95W XL サマータイヤ 最短当日発送</v>
      </c>
      <c r="BG396" s="133" t="str">
        <f>IFERROR(VLOOKUP(AQ:AQ,在庫!B:M,12,0),"")</f>
        <v/>
      </c>
      <c r="BH396" s="133" t="str">
        <f>IFERROR(VLOOKUP(AQ:AQ,在庫!B:L,10,0),"")</f>
        <v/>
      </c>
      <c r="BI396" s="234">
        <f>VLOOKUP(AQ:AQ,[1]BRIDGESTONE!$B:$AH,32,0)</f>
        <v>604473014</v>
      </c>
      <c r="BJ396" s="234">
        <f>VLOOKUP(AQ:AQ,[1]BRIDGESTONE!$B:$AH,33,0)</f>
        <v>604473060</v>
      </c>
      <c r="BK396" s="191"/>
      <c r="BL396" s="191"/>
      <c r="BM396" s="191"/>
      <c r="BN396" s="191"/>
      <c r="BO396" s="191"/>
      <c r="BP396" s="191"/>
      <c r="BQ396" s="191"/>
      <c r="BR396" s="191"/>
      <c r="BS396" s="191"/>
      <c r="BT396" s="191"/>
      <c r="BU396" s="191"/>
      <c r="BV396" s="191"/>
      <c r="BW396" s="191"/>
      <c r="BX396" s="191"/>
    </row>
    <row r="397" spans="1:76" s="11" customFormat="1" ht="19.5" customHeight="1">
      <c r="A397" s="11">
        <f t="shared" si="235"/>
        <v>1</v>
      </c>
      <c r="B397" s="239">
        <f t="shared" si="253"/>
        <v>2254519119274</v>
      </c>
      <c r="C397" s="225">
        <f t="shared" si="236"/>
        <v>0</v>
      </c>
      <c r="D397" s="11" t="s">
        <v>5937</v>
      </c>
      <c r="E397" s="358" t="s">
        <v>1521</v>
      </c>
      <c r="F397" s="235" t="s">
        <v>371</v>
      </c>
      <c r="G397" s="132" t="str">
        <f t="shared" si="262"/>
        <v>19</v>
      </c>
      <c r="H397" s="225">
        <v>0</v>
      </c>
      <c r="I397" s="225">
        <f t="shared" si="238"/>
        <v>0</v>
      </c>
      <c r="J397" s="131"/>
      <c r="K397" s="132" t="s">
        <v>1755</v>
      </c>
      <c r="L397" s="132">
        <v>30</v>
      </c>
      <c r="M397" s="134"/>
      <c r="N397" s="226"/>
      <c r="O397" s="226"/>
      <c r="P397" s="227"/>
      <c r="Q397" s="228">
        <f t="shared" si="255"/>
        <v>0</v>
      </c>
      <c r="R397" s="143" t="str">
        <f t="shared" si="256"/>
        <v/>
      </c>
      <c r="S397" s="192">
        <v>1074475817</v>
      </c>
      <c r="T397" s="288" t="s">
        <v>6786</v>
      </c>
      <c r="U397" s="189">
        <f t="shared" si="257"/>
        <v>0</v>
      </c>
      <c r="W397" s="229">
        <v>0</v>
      </c>
      <c r="X397" s="135">
        <f t="shared" si="258"/>
        <v>24822</v>
      </c>
      <c r="Y397" s="230">
        <f t="shared" si="259"/>
        <v>0</v>
      </c>
      <c r="Z397" s="141" t="str">
        <f t="shared" si="260"/>
        <v/>
      </c>
      <c r="AA397" s="136" t="str">
        <f t="shared" si="261"/>
        <v/>
      </c>
      <c r="AB397" s="309"/>
      <c r="AC397" s="309"/>
      <c r="AD397" s="184">
        <f>ROUNDDOWN(U397/1.02,0)</f>
        <v>0</v>
      </c>
      <c r="AE397" s="182">
        <f>ROUNDDOWN(AD397/0.91,0)</f>
        <v>0</v>
      </c>
      <c r="AF397" s="128">
        <f t="shared" si="241"/>
        <v>0</v>
      </c>
      <c r="AG397" s="129">
        <f t="shared" si="242"/>
        <v>0</v>
      </c>
      <c r="AH397" s="130" t="str">
        <f t="shared" si="243"/>
        <v/>
      </c>
      <c r="AI397" s="137">
        <f t="shared" si="244"/>
        <v>0</v>
      </c>
      <c r="AJ397" s="138" t="str">
        <f t="shared" si="245"/>
        <v/>
      </c>
      <c r="AK397" s="138" t="str">
        <f t="shared" si="246"/>
        <v/>
      </c>
      <c r="AL397" s="11" t="s">
        <v>13397</v>
      </c>
      <c r="AM397" s="11">
        <f t="shared" si="247"/>
        <v>0</v>
      </c>
      <c r="AN397" s="412">
        <f t="shared" si="248"/>
        <v>0</v>
      </c>
      <c r="AO397" s="412">
        <f t="shared" si="249"/>
        <v>-24822</v>
      </c>
      <c r="AP397" s="413" t="e">
        <f t="shared" si="250"/>
        <v>#DIV/0!</v>
      </c>
      <c r="AQ397" s="192">
        <v>2254519119274</v>
      </c>
      <c r="AR397" s="192">
        <f>VLOOKUP(AQ:AQ,[1]BRIDGESTONE!$B:$O,2,0)</f>
        <v>4961914963552</v>
      </c>
      <c r="AS397" s="192" t="str">
        <f>VLOOKUP(AQ:AQ,[1]BRIDGESTONE!$B:$O,3,0)</f>
        <v>PSR07766</v>
      </c>
      <c r="AT397" s="231" t="str">
        <f>VLOOKUP(AQ:AQ,[1]BRIDGESTONE!$B:$O,4,0)</f>
        <v>REGNO GR-XII</v>
      </c>
      <c r="AU397" s="231" t="str">
        <f>VLOOKUP(AQ:AQ,[1]BRIDGESTONE!$B:$O,5,0)</f>
        <v>225/45R19 96W XL</v>
      </c>
      <c r="AV397" s="232" t="str">
        <f>VLOOKUP(AQ:AQ,[1]BRIDGESTONE!$B:$O,6,0)</f>
        <v>225/45R19</v>
      </c>
      <c r="AW397" s="232">
        <f>VLOOKUP(AQ:AQ,[1]BRIDGESTONE!$B:$O,7,0)</f>
        <v>45000</v>
      </c>
      <c r="AX397" s="233">
        <f>VLOOKUP(AQ:AQ,[1]BRIDGESTONE!$B:$K,8,0)</f>
        <v>24822</v>
      </c>
      <c r="AY397" s="233">
        <f>VLOOKUP(AQ:AQ,[1]BRIDGESTONE!$B:$K,9,0)</f>
        <v>0</v>
      </c>
      <c r="AZ397" s="233">
        <f>VLOOKUP(AQ:AQ,[1]BRIDGESTONE!$B:$K,10,0)</f>
        <v>0</v>
      </c>
      <c r="BA397" s="233">
        <f>VLOOKUP(AQ:AQ,[1]BRIDGESTONE!$B:$O,11,0)</f>
        <v>33080</v>
      </c>
      <c r="BB397" s="233">
        <f>VLOOKUP(AQ:AQ,[1]BRIDGESTONE!$B:$O,12,0)</f>
        <v>29118.181818181816</v>
      </c>
      <c r="BC397" s="233">
        <f t="shared" si="254"/>
        <v>1050</v>
      </c>
      <c r="BD397" s="204" t="s">
        <v>3387</v>
      </c>
      <c r="BE397" s="195" t="s">
        <v>4881</v>
      </c>
      <c r="BF397" s="133" t="str">
        <f>IFERROR(VLOOKUP(BE:BE,Q商品!B:E,4,0),"")</f>
        <v>2020年製 REGNO GR-XII 225/45R19 96W XL サマータイヤ 最短当日発送</v>
      </c>
      <c r="BG397" s="133" t="str">
        <f>IFERROR(VLOOKUP(AQ:AQ,在庫!B:M,12,0),"")</f>
        <v/>
      </c>
      <c r="BH397" s="133" t="str">
        <f>IFERROR(VLOOKUP(AQ:AQ,在庫!B:L,10,0),"")</f>
        <v/>
      </c>
      <c r="BI397" s="234">
        <f>VLOOKUP(AQ:AQ,[1]BRIDGESTONE!$B:$AH,32,0)</f>
        <v>604473018</v>
      </c>
      <c r="BJ397" s="234">
        <f>VLOOKUP(AQ:AQ,[1]BRIDGESTONE!$B:$AH,33,0)</f>
        <v>604473064</v>
      </c>
      <c r="BK397" s="191"/>
      <c r="BL397" s="191"/>
      <c r="BM397" s="191"/>
      <c r="BN397" s="191"/>
      <c r="BO397" s="191"/>
      <c r="BP397" s="191"/>
      <c r="BQ397" s="191"/>
      <c r="BR397" s="191"/>
      <c r="BS397" s="191"/>
      <c r="BT397" s="191"/>
      <c r="BU397" s="191"/>
      <c r="BV397" s="191"/>
      <c r="BW397" s="191"/>
      <c r="BX397" s="191"/>
    </row>
    <row r="398" spans="1:76" s="11" customFormat="1" ht="19.5" customHeight="1">
      <c r="A398" s="11">
        <f t="shared" si="235"/>
        <v>1</v>
      </c>
      <c r="B398" s="239">
        <f t="shared" si="253"/>
        <v>2255017119353</v>
      </c>
      <c r="C398" s="225">
        <f t="shared" si="236"/>
        <v>0</v>
      </c>
      <c r="D398" s="11" t="s">
        <v>4699</v>
      </c>
      <c r="E398" s="358" t="s">
        <v>1514</v>
      </c>
      <c r="F398" s="156" t="s">
        <v>372</v>
      </c>
      <c r="G398" s="132" t="str">
        <f t="shared" si="262"/>
        <v>17</v>
      </c>
      <c r="H398" s="233">
        <v>2</v>
      </c>
      <c r="I398" s="225">
        <f t="shared" si="238"/>
        <v>2</v>
      </c>
      <c r="J398" s="131"/>
      <c r="K398" s="132" t="s">
        <v>1755</v>
      </c>
      <c r="L398" s="132">
        <v>31</v>
      </c>
      <c r="M398" s="134"/>
      <c r="N398" s="226"/>
      <c r="O398" s="226"/>
      <c r="P398" s="227"/>
      <c r="Q398" s="228">
        <f t="shared" si="255"/>
        <v>0</v>
      </c>
      <c r="R398" s="143" t="str">
        <f t="shared" si="256"/>
        <v/>
      </c>
      <c r="S398" s="192">
        <v>1074476674</v>
      </c>
      <c r="T398" s="289" t="s">
        <v>7747</v>
      </c>
      <c r="U398" s="189">
        <f t="shared" si="257"/>
        <v>0</v>
      </c>
      <c r="W398" s="229">
        <v>0</v>
      </c>
      <c r="X398" s="135">
        <f t="shared" si="258"/>
        <v>18798.724999999999</v>
      </c>
      <c r="Y398" s="230">
        <f t="shared" si="259"/>
        <v>0</v>
      </c>
      <c r="Z398" s="141" t="str">
        <f t="shared" si="260"/>
        <v/>
      </c>
      <c r="AA398" s="136" t="str">
        <f t="shared" si="261"/>
        <v/>
      </c>
      <c r="AB398" s="144"/>
      <c r="AC398" s="144"/>
      <c r="AD398" s="184">
        <f>ROUNDDOWN(U398/1.02,0)</f>
        <v>0</v>
      </c>
      <c r="AE398" s="182">
        <f>ROUNDDOWN(AD398/0.91,0)</f>
        <v>0</v>
      </c>
      <c r="AF398" s="128">
        <f t="shared" si="241"/>
        <v>0</v>
      </c>
      <c r="AG398" s="129">
        <f t="shared" si="242"/>
        <v>0</v>
      </c>
      <c r="AH398" s="130" t="str">
        <f t="shared" si="243"/>
        <v/>
      </c>
      <c r="AI398" s="137">
        <f t="shared" si="244"/>
        <v>0</v>
      </c>
      <c r="AJ398" s="138" t="str">
        <f t="shared" si="245"/>
        <v/>
      </c>
      <c r="AK398" s="138" t="str">
        <f t="shared" si="246"/>
        <v/>
      </c>
      <c r="AL398" s="11" t="s">
        <v>13397</v>
      </c>
      <c r="AM398" s="11">
        <f t="shared" si="247"/>
        <v>0</v>
      </c>
      <c r="AN398" s="412">
        <f t="shared" si="248"/>
        <v>0</v>
      </c>
      <c r="AO398" s="412">
        <f t="shared" si="249"/>
        <v>-18798.724999999999</v>
      </c>
      <c r="AP398" s="413" t="e">
        <f t="shared" si="250"/>
        <v>#DIV/0!</v>
      </c>
      <c r="AQ398" s="192">
        <v>2255017119353</v>
      </c>
      <c r="AR398" s="192">
        <f>VLOOKUP(AQ:AQ,[1]BRIDGESTONE!$B:$O,2,0)</f>
        <v>4961914963477</v>
      </c>
      <c r="AS398" s="192" t="str">
        <f>VLOOKUP(AQ:AQ,[1]BRIDGESTONE!$B:$O,3,0)</f>
        <v>PSR07754</v>
      </c>
      <c r="AT398" s="231" t="str">
        <f>VLOOKUP(AQ:AQ,[1]BRIDGESTONE!$B:$O,4,0)</f>
        <v>REGNO GR-XII</v>
      </c>
      <c r="AU398" s="231" t="str">
        <f>VLOOKUP(AQ:AQ,[1]BRIDGESTONE!$B:$O,5,0)</f>
        <v>225/50R17 98V XL</v>
      </c>
      <c r="AV398" s="232" t="str">
        <f>VLOOKUP(AQ:AQ,[1]BRIDGESTONE!$B:$O,6,0)</f>
        <v>225/50R17</v>
      </c>
      <c r="AW398" s="232">
        <f>VLOOKUP(AQ:AQ,[1]BRIDGESTONE!$B:$O,7,0)</f>
        <v>34700</v>
      </c>
      <c r="AX398" s="233">
        <f>VLOOKUP(AQ:AQ,[1]BRIDGESTONE!$B:$K,8,0)</f>
        <v>18798.724999999999</v>
      </c>
      <c r="AY398" s="233">
        <f>VLOOKUP(AQ:AQ,[1]BRIDGESTONE!$B:$K,9,0)</f>
        <v>0</v>
      </c>
      <c r="AZ398" s="233">
        <f>VLOOKUP(AQ:AQ,[1]BRIDGESTONE!$B:$K,10,0)</f>
        <v>2</v>
      </c>
      <c r="BA398" s="233">
        <f>VLOOKUP(AQ:AQ,[1]BRIDGESTONE!$B:$O,11,0)</f>
        <v>24500</v>
      </c>
      <c r="BB398" s="233">
        <f>VLOOKUP(AQ:AQ,[1]BRIDGESTONE!$B:$O,12,0)</f>
        <v>21318.181818181816</v>
      </c>
      <c r="BC398" s="233">
        <f t="shared" si="254"/>
        <v>1050</v>
      </c>
      <c r="BD398" s="204" t="s">
        <v>3387</v>
      </c>
      <c r="BE398" s="195" t="s">
        <v>4884</v>
      </c>
      <c r="BF398" s="133" t="str">
        <f>IFERROR(VLOOKUP(BE:BE,Q商品!B:E,4,0),"")</f>
        <v>2023年製 REGNO GR-XII 225/50R17 98V XL サマータイヤ 最短当日発送</v>
      </c>
      <c r="BG398" s="133" t="str">
        <f>IFERROR(VLOOKUP(AQ:AQ,在庫!B:M,12,0),"")</f>
        <v>2023年製</v>
      </c>
      <c r="BH398" s="133">
        <f>IFERROR(VLOOKUP(AQ:AQ,在庫!B:L,10,0),"")</f>
        <v>1</v>
      </c>
      <c r="BI398" s="234">
        <f>VLOOKUP(AQ:AQ,[1]BRIDGESTONE!$B:$AH,32,0)</f>
        <v>608166398</v>
      </c>
      <c r="BJ398" s="234">
        <f>VLOOKUP(AQ:AQ,[1]BRIDGESTONE!$B:$AH,33,0)</f>
        <v>608166399</v>
      </c>
      <c r="BK398" s="191"/>
      <c r="BL398" s="191"/>
      <c r="BM398" s="191"/>
      <c r="BN398" s="191"/>
      <c r="BO398" s="191"/>
      <c r="BP398" s="191"/>
      <c r="BQ398" s="191"/>
      <c r="BR398" s="191"/>
      <c r="BS398" s="191"/>
      <c r="BT398" s="191"/>
      <c r="BU398" s="191"/>
      <c r="BV398" s="191"/>
      <c r="BW398" s="191"/>
      <c r="BX398" s="191"/>
    </row>
    <row r="399" spans="1:76" s="11" customFormat="1" ht="19.5" customHeight="1">
      <c r="A399" s="11">
        <f t="shared" si="235"/>
        <v>1</v>
      </c>
      <c r="B399" s="239">
        <f t="shared" si="253"/>
        <v>2255018119277</v>
      </c>
      <c r="C399" s="225">
        <f t="shared" si="236"/>
        <v>12</v>
      </c>
      <c r="D399" s="11" t="s">
        <v>4699</v>
      </c>
      <c r="E399" s="358" t="s">
        <v>1517</v>
      </c>
      <c r="F399" s="293" t="s">
        <v>6277</v>
      </c>
      <c r="G399" s="132" t="str">
        <f t="shared" si="262"/>
        <v>18</v>
      </c>
      <c r="H399" s="225">
        <v>24</v>
      </c>
      <c r="I399" s="225">
        <f t="shared" si="238"/>
        <v>24</v>
      </c>
      <c r="J399" s="131"/>
      <c r="K399" s="132" t="s">
        <v>1755</v>
      </c>
      <c r="L399" s="132">
        <v>32</v>
      </c>
      <c r="M399" s="134" t="s">
        <v>3422</v>
      </c>
      <c r="N399" s="226" t="s">
        <v>7315</v>
      </c>
      <c r="O399" s="226" t="s">
        <v>3425</v>
      </c>
      <c r="P399" s="227">
        <v>26788</v>
      </c>
      <c r="Q399" s="228">
        <f t="shared" si="255"/>
        <v>24341.81818181818</v>
      </c>
      <c r="R399" s="143">
        <f t="shared" si="256"/>
        <v>0.17875588213325358</v>
      </c>
      <c r="S399" s="192">
        <v>1074476673</v>
      </c>
      <c r="T399" s="289" t="s">
        <v>7575</v>
      </c>
      <c r="U399" s="189">
        <f t="shared" si="257"/>
        <v>25868</v>
      </c>
      <c r="V399" s="11">
        <v>900</v>
      </c>
      <c r="W399" s="229">
        <v>26768</v>
      </c>
      <c r="X399" s="135">
        <f t="shared" si="258"/>
        <v>19990.575000000001</v>
      </c>
      <c r="Y399" s="230">
        <f t="shared" si="259"/>
        <v>24323.63636363636</v>
      </c>
      <c r="Z399" s="141">
        <f t="shared" si="260"/>
        <v>4.1022867737948054E-2</v>
      </c>
      <c r="AA399" s="136">
        <f t="shared" si="261"/>
        <v>0.17814200553146944</v>
      </c>
      <c r="AB399" s="309"/>
      <c r="AC399" s="309"/>
      <c r="AD399" s="185">
        <v>24525</v>
      </c>
      <c r="AE399" s="183">
        <v>26950</v>
      </c>
      <c r="AF399" s="128">
        <f t="shared" si="241"/>
        <v>2425.5</v>
      </c>
      <c r="AG399" s="129">
        <f t="shared" si="242"/>
        <v>1343.5</v>
      </c>
      <c r="AH399" s="130">
        <f t="shared" si="243"/>
        <v>4.9851576994434134E-2</v>
      </c>
      <c r="AI399" s="137">
        <f t="shared" si="244"/>
        <v>1082</v>
      </c>
      <c r="AJ399" s="138">
        <f t="shared" si="245"/>
        <v>4.0148423005565863E-2</v>
      </c>
      <c r="AK399" s="138">
        <f t="shared" si="246"/>
        <v>0.12829042853703532</v>
      </c>
      <c r="AM399" s="11">
        <f t="shared" si="247"/>
        <v>21830</v>
      </c>
      <c r="AN399" s="412">
        <f t="shared" si="248"/>
        <v>19834.545454545452</v>
      </c>
      <c r="AO399" s="412">
        <f t="shared" si="249"/>
        <v>-156.0295454545485</v>
      </c>
      <c r="AP399" s="413">
        <f t="shared" si="250"/>
        <v>-7.8665551379596375E-3</v>
      </c>
      <c r="AQ399" s="192">
        <v>2255018119277</v>
      </c>
      <c r="AR399" s="192">
        <f>VLOOKUP(AQ:AQ,[1]BRIDGESTONE!$B:$O,2,0)</f>
        <v>4961914963828</v>
      </c>
      <c r="AS399" s="192" t="str">
        <f>VLOOKUP(AQ:AQ,[1]BRIDGESTONE!$B:$O,3,0)</f>
        <v>PSR07810</v>
      </c>
      <c r="AT399" s="231" t="str">
        <f>VLOOKUP(AQ:AQ,[1]BRIDGESTONE!$B:$O,4,0)</f>
        <v>REGNO GR-XII</v>
      </c>
      <c r="AU399" s="231" t="str">
        <f>VLOOKUP(AQ:AQ,[1]BRIDGESTONE!$B:$O,5,0)</f>
        <v>225/50R18 95W</v>
      </c>
      <c r="AV399" s="232" t="str">
        <f>VLOOKUP(AQ:AQ,[1]BRIDGESTONE!$B:$O,6,0)</f>
        <v>225/50R18</v>
      </c>
      <c r="AW399" s="232">
        <f>VLOOKUP(AQ:AQ,[1]BRIDGESTONE!$B:$O,7,0)</f>
        <v>36900</v>
      </c>
      <c r="AX399" s="233">
        <f>VLOOKUP(AQ:AQ,[1]BRIDGESTONE!$B:$K,8,0)</f>
        <v>19990.575000000001</v>
      </c>
      <c r="AY399" s="233">
        <f>VLOOKUP(AQ:AQ,[1]BRIDGESTONE!$B:$K,9,0)</f>
        <v>12</v>
      </c>
      <c r="AZ399" s="233">
        <f>VLOOKUP(AQ:AQ,[1]BRIDGESTONE!$B:$K,10,0)</f>
        <v>24</v>
      </c>
      <c r="BA399" s="233">
        <f>VLOOKUP(AQ:AQ,[1]BRIDGESTONE!$B:$O,11,0)</f>
        <v>26800</v>
      </c>
      <c r="BB399" s="233">
        <f>VLOOKUP(AQ:AQ,[1]BRIDGESTONE!$B:$O,12,0)</f>
        <v>23409.090909090908</v>
      </c>
      <c r="BC399" s="233">
        <f t="shared" si="254"/>
        <v>1050</v>
      </c>
      <c r="BD399" s="204" t="s">
        <v>3387</v>
      </c>
      <c r="BE399" s="192" t="s">
        <v>4964</v>
      </c>
      <c r="BF399" s="133" t="str">
        <f>IFERROR(VLOOKUP(BE:BE,Q商品!B:E,4,0),"")</f>
        <v>2023年製 GR-XII 225/50R18 95W サマータイヤ 最短当日発送</v>
      </c>
      <c r="BG399" s="133" t="str">
        <f>IFERROR(VLOOKUP(AQ:AQ,在庫!B:M,12,0),"")</f>
        <v>2023年製</v>
      </c>
      <c r="BH399" s="133">
        <f>IFERROR(VLOOKUP(AQ:AQ,在庫!B:L,10,0),"")</f>
        <v>1</v>
      </c>
      <c r="BI399" s="234">
        <f>VLOOKUP(AQ:AQ,[1]BRIDGESTONE!$B:$AH,32,0)</f>
        <v>608166400</v>
      </c>
      <c r="BJ399" s="234">
        <f>VLOOKUP(AQ:AQ,[1]BRIDGESTONE!$B:$AH,33,0)</f>
        <v>608166401</v>
      </c>
      <c r="BK399" s="191"/>
      <c r="BL399" s="191"/>
      <c r="BM399" s="191"/>
      <c r="BN399" s="191"/>
      <c r="BO399" s="191"/>
      <c r="BP399" s="191"/>
      <c r="BQ399" s="191"/>
      <c r="BR399" s="191"/>
      <c r="BS399" s="191"/>
      <c r="BT399" s="191"/>
      <c r="BU399" s="191"/>
      <c r="BV399" s="191"/>
      <c r="BW399" s="191"/>
      <c r="BX399" s="191"/>
    </row>
    <row r="400" spans="1:76" s="11" customFormat="1" ht="19.5" customHeight="1">
      <c r="A400" s="11">
        <f t="shared" si="235"/>
        <v>1</v>
      </c>
      <c r="B400" s="239">
        <f t="shared" si="253"/>
        <v>2354518119272</v>
      </c>
      <c r="C400" s="225">
        <f t="shared" si="236"/>
        <v>1</v>
      </c>
      <c r="D400" s="11" t="s">
        <v>4699</v>
      </c>
      <c r="E400" s="11" t="s">
        <v>1518</v>
      </c>
      <c r="F400" s="304" t="s">
        <v>7539</v>
      </c>
      <c r="G400" s="132" t="str">
        <f t="shared" si="262"/>
        <v>18</v>
      </c>
      <c r="H400" s="233">
        <v>1</v>
      </c>
      <c r="I400" s="225">
        <f t="shared" si="238"/>
        <v>1</v>
      </c>
      <c r="J400" s="131">
        <v>92</v>
      </c>
      <c r="K400" s="132" t="s">
        <v>1755</v>
      </c>
      <c r="L400" s="132">
        <v>33</v>
      </c>
      <c r="M400" s="134" t="s">
        <v>6137</v>
      </c>
      <c r="N400" s="226" t="s">
        <v>13422</v>
      </c>
      <c r="O400" s="226" t="s">
        <v>1777</v>
      </c>
      <c r="P400" s="227">
        <v>31801</v>
      </c>
      <c r="Q400" s="228">
        <f t="shared" si="255"/>
        <v>28909.090909090908</v>
      </c>
      <c r="R400" s="143">
        <f t="shared" si="256"/>
        <v>0.15108797169811314</v>
      </c>
      <c r="S400" s="192">
        <v>1074475816</v>
      </c>
      <c r="T400" s="289" t="s">
        <v>7748</v>
      </c>
      <c r="U400" s="189">
        <f t="shared" si="257"/>
        <v>31801</v>
      </c>
      <c r="W400" s="229">
        <v>31801</v>
      </c>
      <c r="X400" s="135">
        <f t="shared" si="258"/>
        <v>24541.275000000001</v>
      </c>
      <c r="Y400" s="230">
        <f t="shared" si="259"/>
        <v>28909.090909090908</v>
      </c>
      <c r="Z400" s="141">
        <f t="shared" si="260"/>
        <v>7.732461243357136E-2</v>
      </c>
      <c r="AA400" s="136">
        <f t="shared" si="261"/>
        <v>0.15108797169811314</v>
      </c>
      <c r="AB400" s="144"/>
      <c r="AC400" s="144"/>
      <c r="AD400" s="184">
        <f t="shared" ref="AD400:AD418" si="263">ROUNDDOWN(U400/1.02,0)</f>
        <v>31177</v>
      </c>
      <c r="AE400" s="182">
        <f t="shared" ref="AE400:AE418" si="264">ROUNDDOWN(AD400/0.91,0)</f>
        <v>34260</v>
      </c>
      <c r="AF400" s="128">
        <f t="shared" si="241"/>
        <v>3083.4</v>
      </c>
      <c r="AG400" s="129">
        <f t="shared" si="242"/>
        <v>624.40000000000009</v>
      </c>
      <c r="AH400" s="130">
        <f t="shared" si="243"/>
        <v>1.8225335668417983E-2</v>
      </c>
      <c r="AI400" s="137">
        <f t="shared" si="244"/>
        <v>2459</v>
      </c>
      <c r="AJ400" s="138">
        <f t="shared" si="245"/>
        <v>7.1774664331582014E-2</v>
      </c>
      <c r="AK400" s="138">
        <f t="shared" si="246"/>
        <v>0.13286263602969517</v>
      </c>
      <c r="AL400" s="11" t="s">
        <v>13397</v>
      </c>
      <c r="AM400" s="11">
        <f t="shared" si="247"/>
        <v>27751</v>
      </c>
      <c r="AN400" s="412">
        <f t="shared" si="248"/>
        <v>25227.272727272724</v>
      </c>
      <c r="AO400" s="412">
        <f t="shared" si="249"/>
        <v>685.99772727272284</v>
      </c>
      <c r="AP400" s="413">
        <f t="shared" si="250"/>
        <v>2.7192702702702531E-2</v>
      </c>
      <c r="AQ400" s="192">
        <v>2354518119272</v>
      </c>
      <c r="AR400" s="192">
        <f>VLOOKUP(AQ:AQ,[1]BRIDGESTONE!$B:$O,2,0)</f>
        <v>4961914963729</v>
      </c>
      <c r="AS400" s="192" t="str">
        <f>VLOOKUP(AQ:AQ,[1]BRIDGESTONE!$B:$O,3,0)</f>
        <v>PSR07789</v>
      </c>
      <c r="AT400" s="231" t="str">
        <f>VLOOKUP(AQ:AQ,[1]BRIDGESTONE!$B:$O,4,0)</f>
        <v>REGNO GR-XII</v>
      </c>
      <c r="AU400" s="231" t="str">
        <f>VLOOKUP(AQ:AQ,[1]BRIDGESTONE!$B:$O,5,0)</f>
        <v>235/45R18 94W</v>
      </c>
      <c r="AV400" s="232" t="str">
        <f>VLOOKUP(AQ:AQ,[1]BRIDGESTONE!$B:$O,6,0)</f>
        <v>235/45R18</v>
      </c>
      <c r="AW400" s="232">
        <f>VLOOKUP(AQ:AQ,[1]BRIDGESTONE!$B:$O,7,0)</f>
        <v>45300</v>
      </c>
      <c r="AX400" s="233">
        <f>VLOOKUP(AQ:AQ,[1]BRIDGESTONE!$B:$K,8,0)</f>
        <v>24541.275000000001</v>
      </c>
      <c r="AY400" s="233">
        <f>VLOOKUP(AQ:AQ,[1]BRIDGESTONE!$B:$K,9,0)</f>
        <v>1</v>
      </c>
      <c r="AZ400" s="233">
        <f>VLOOKUP(AQ:AQ,[1]BRIDGESTONE!$B:$K,10,0)</f>
        <v>1</v>
      </c>
      <c r="BA400" s="233">
        <f>VLOOKUP(AQ:AQ,[1]BRIDGESTONE!$B:$O,11,0)</f>
        <v>31500</v>
      </c>
      <c r="BB400" s="233">
        <f>VLOOKUP(AQ:AQ,[1]BRIDGESTONE!$B:$O,12,0)</f>
        <v>27681.81818181818</v>
      </c>
      <c r="BC400" s="233">
        <f t="shared" si="254"/>
        <v>1050</v>
      </c>
      <c r="BD400" s="204" t="s">
        <v>3387</v>
      </c>
      <c r="BE400" s="435" t="s">
        <v>4882</v>
      </c>
      <c r="BF400" s="133" t="str">
        <f>IFERROR(VLOOKUP(BE:BE,Q商品!B:E,4,0),"")</f>
        <v>2023年製 REGNO GR-XII 235/45R18 94W サマータイヤ 最短当日発送</v>
      </c>
      <c r="BG400" s="133" t="str">
        <f>IFERROR(VLOOKUP(AQ:AQ,在庫!B:M,12,0),"")</f>
        <v>2023年製</v>
      </c>
      <c r="BH400" s="133">
        <f>IFERROR(VLOOKUP(AQ:AQ,在庫!B:L,10,0),"")</f>
        <v>1</v>
      </c>
      <c r="BI400" s="234">
        <f>VLOOKUP(AQ:AQ,[1]BRIDGESTONE!$B:$AH,32,0)</f>
        <v>604473017</v>
      </c>
      <c r="BJ400" s="234">
        <f>VLOOKUP(AQ:AQ,[1]BRIDGESTONE!$B:$AH,33,0)</f>
        <v>604473063</v>
      </c>
      <c r="BK400" s="191"/>
      <c r="BL400" s="191"/>
      <c r="BM400" s="191"/>
      <c r="BN400" s="191"/>
      <c r="BO400" s="191"/>
      <c r="BP400" s="191"/>
      <c r="BQ400" s="191"/>
      <c r="BR400" s="191"/>
      <c r="BS400" s="191"/>
      <c r="BT400" s="191"/>
      <c r="BU400" s="191"/>
      <c r="BV400" s="191"/>
      <c r="BW400" s="191"/>
      <c r="BX400" s="191"/>
    </row>
    <row r="401" spans="1:76" s="11" customFormat="1" ht="19.5" customHeight="1">
      <c r="A401" s="11">
        <f t="shared" si="235"/>
        <v>1</v>
      </c>
      <c r="B401" s="239">
        <f t="shared" si="253"/>
        <v>2355018119274</v>
      </c>
      <c r="C401" s="225">
        <f t="shared" si="236"/>
        <v>0</v>
      </c>
      <c r="D401" s="11" t="s">
        <v>5937</v>
      </c>
      <c r="E401" s="11" t="s">
        <v>1519</v>
      </c>
      <c r="F401" s="235" t="s">
        <v>374</v>
      </c>
      <c r="G401" s="132" t="str">
        <f t="shared" si="262"/>
        <v>18</v>
      </c>
      <c r="H401" s="225">
        <v>0</v>
      </c>
      <c r="I401" s="225">
        <f t="shared" si="238"/>
        <v>0</v>
      </c>
      <c r="J401" s="131">
        <v>984</v>
      </c>
      <c r="K401" s="132" t="s">
        <v>1755</v>
      </c>
      <c r="L401" s="132">
        <v>34</v>
      </c>
      <c r="M401" s="134" t="s">
        <v>1782</v>
      </c>
      <c r="N401" s="226" t="s">
        <v>13414</v>
      </c>
      <c r="O401" s="226" t="s">
        <v>1777</v>
      </c>
      <c r="P401" s="227">
        <v>26218</v>
      </c>
      <c r="Q401" s="228">
        <f t="shared" si="255"/>
        <v>23834.545454545452</v>
      </c>
      <c r="R401" s="143">
        <f t="shared" si="256"/>
        <v>0.15297063086429158</v>
      </c>
      <c r="S401" s="192">
        <v>1074475815</v>
      </c>
      <c r="T401" s="288" t="s">
        <v>6787</v>
      </c>
      <c r="U401" s="189">
        <f t="shared" si="257"/>
        <v>26218</v>
      </c>
      <c r="W401" s="229">
        <v>26218</v>
      </c>
      <c r="X401" s="135">
        <f t="shared" si="258"/>
        <v>20188.560000000001</v>
      </c>
      <c r="Y401" s="230">
        <f t="shared" si="259"/>
        <v>23834.545454545452</v>
      </c>
      <c r="Z401" s="141">
        <f t="shared" si="260"/>
        <v>7.7313296208711524E-2</v>
      </c>
      <c r="AA401" s="136">
        <f t="shared" si="261"/>
        <v>0.15297063086429158</v>
      </c>
      <c r="AB401" s="309"/>
      <c r="AC401" s="309"/>
      <c r="AD401" s="184">
        <f t="shared" si="263"/>
        <v>25703</v>
      </c>
      <c r="AE401" s="182">
        <f t="shared" si="264"/>
        <v>28245</v>
      </c>
      <c r="AF401" s="128">
        <f t="shared" si="241"/>
        <v>2542.0499999999997</v>
      </c>
      <c r="AG401" s="129">
        <f t="shared" si="242"/>
        <v>515.04999999999973</v>
      </c>
      <c r="AH401" s="130">
        <f t="shared" si="243"/>
        <v>1.823508585590369E-2</v>
      </c>
      <c r="AI401" s="137">
        <f t="shared" si="244"/>
        <v>2027</v>
      </c>
      <c r="AJ401" s="138">
        <f t="shared" si="245"/>
        <v>7.1764914144096303E-2</v>
      </c>
      <c r="AK401" s="138">
        <f t="shared" si="246"/>
        <v>0.13473554500838789</v>
      </c>
      <c r="AL401" s="11" t="s">
        <v>13397</v>
      </c>
      <c r="AM401" s="11">
        <f t="shared" si="247"/>
        <v>22878.5</v>
      </c>
      <c r="AN401" s="412">
        <f t="shared" si="248"/>
        <v>20798.63636363636</v>
      </c>
      <c r="AO401" s="412">
        <f t="shared" si="249"/>
        <v>610.07636363635902</v>
      </c>
      <c r="AP401" s="413">
        <f t="shared" si="250"/>
        <v>2.9332517429027035E-2</v>
      </c>
      <c r="AQ401" s="192">
        <v>2355018119274</v>
      </c>
      <c r="AR401" s="192">
        <f>VLOOKUP(AQ:AQ,[1]BRIDGESTONE!$B:$O,2,0)</f>
        <v>4961914963583</v>
      </c>
      <c r="AS401" s="192" t="str">
        <f>VLOOKUP(AQ:AQ,[1]BRIDGESTONE!$B:$O,3,0)</f>
        <v>PSR07769</v>
      </c>
      <c r="AT401" s="231" t="str">
        <f>VLOOKUP(AQ:AQ,[1]BRIDGESTONE!$B:$O,4,0)</f>
        <v>REGNO GR-XII</v>
      </c>
      <c r="AU401" s="231" t="str">
        <f>VLOOKUP(AQ:AQ,[1]BRIDGESTONE!$B:$O,5,0)</f>
        <v>235/50R18 101V XL</v>
      </c>
      <c r="AV401" s="232" t="str">
        <f>VLOOKUP(AQ:AQ,[1]BRIDGESTONE!$B:$O,6,0)</f>
        <v>235/50R18</v>
      </c>
      <c r="AW401" s="232">
        <f>VLOOKUP(AQ:AQ,[1]BRIDGESTONE!$B:$O,7,0)</f>
        <v>36600</v>
      </c>
      <c r="AX401" s="233">
        <f>VLOOKUP(AQ:AQ,[1]BRIDGESTONE!$B:$K,8,0)</f>
        <v>20188.560000000001</v>
      </c>
      <c r="AY401" s="233">
        <f>VLOOKUP(AQ:AQ,[1]BRIDGESTONE!$B:$K,9,0)</f>
        <v>0</v>
      </c>
      <c r="AZ401" s="233">
        <f>VLOOKUP(AQ:AQ,[1]BRIDGESTONE!$B:$K,10,0)</f>
        <v>0</v>
      </c>
      <c r="BA401" s="233">
        <f>VLOOKUP(AQ:AQ,[1]BRIDGESTONE!$B:$O,11,0)</f>
        <v>26600</v>
      </c>
      <c r="BB401" s="233">
        <f>VLOOKUP(AQ:AQ,[1]BRIDGESTONE!$B:$O,12,0)</f>
        <v>23227.272727272724</v>
      </c>
      <c r="BC401" s="233">
        <f t="shared" si="254"/>
        <v>1050</v>
      </c>
      <c r="BD401" s="204" t="s">
        <v>3387</v>
      </c>
      <c r="BE401" s="195" t="s">
        <v>4883</v>
      </c>
      <c r="BF401" s="133" t="str">
        <f>IFERROR(VLOOKUP(BE:BE,Q商品!B:E,4,0),"")</f>
        <v>2022年製 REGNO GR-XII 235/50R18 101V XL サマータイヤ 最短当日発送</v>
      </c>
      <c r="BG401" s="133" t="str">
        <f>IFERROR(VLOOKUP(AQ:AQ,在庫!B:M,12,0),"")</f>
        <v/>
      </c>
      <c r="BH401" s="133" t="str">
        <f>IFERROR(VLOOKUP(AQ:AQ,在庫!B:L,10,0),"")</f>
        <v/>
      </c>
      <c r="BI401" s="234">
        <f>VLOOKUP(AQ:AQ,[1]BRIDGESTONE!$B:$AH,32,0)</f>
        <v>604473015</v>
      </c>
      <c r="BJ401" s="234">
        <f>VLOOKUP(AQ:AQ,[1]BRIDGESTONE!$B:$AH,33,0)</f>
        <v>604473061</v>
      </c>
      <c r="BK401" s="191"/>
      <c r="BL401" s="191"/>
      <c r="BM401" s="191"/>
      <c r="BN401" s="191"/>
      <c r="BO401" s="191"/>
      <c r="BP401" s="191"/>
      <c r="BQ401" s="191"/>
      <c r="BR401" s="191"/>
      <c r="BS401" s="191"/>
      <c r="BT401" s="191"/>
      <c r="BU401" s="191"/>
      <c r="BV401" s="191"/>
      <c r="BW401" s="191"/>
      <c r="BX401" s="191"/>
    </row>
    <row r="402" spans="1:76" s="11" customFormat="1" ht="19.5" customHeight="1">
      <c r="A402" s="11">
        <f t="shared" si="235"/>
        <v>1</v>
      </c>
      <c r="B402" s="239">
        <f t="shared" si="253"/>
        <v>2454519119278</v>
      </c>
      <c r="C402" s="225">
        <f t="shared" si="236"/>
        <v>0</v>
      </c>
      <c r="D402" s="11" t="s">
        <v>4699</v>
      </c>
      <c r="E402" s="358" t="s">
        <v>1522</v>
      </c>
      <c r="F402" s="304" t="s">
        <v>7540</v>
      </c>
      <c r="G402" s="132" t="str">
        <f t="shared" si="262"/>
        <v>19</v>
      </c>
      <c r="H402" s="225">
        <v>1</v>
      </c>
      <c r="I402" s="225">
        <f t="shared" si="238"/>
        <v>1</v>
      </c>
      <c r="J402" s="131"/>
      <c r="K402" s="132" t="s">
        <v>1755</v>
      </c>
      <c r="L402" s="132">
        <v>35</v>
      </c>
      <c r="M402" s="134"/>
      <c r="N402" s="226"/>
      <c r="O402" s="226"/>
      <c r="P402" s="227"/>
      <c r="Q402" s="228">
        <f t="shared" si="255"/>
        <v>0</v>
      </c>
      <c r="R402" s="143" t="str">
        <f t="shared" si="256"/>
        <v/>
      </c>
      <c r="S402" s="192">
        <v>1074476671</v>
      </c>
      <c r="T402" s="288" t="s">
        <v>6788</v>
      </c>
      <c r="U402" s="189">
        <f t="shared" si="257"/>
        <v>35997</v>
      </c>
      <c r="W402" s="229">
        <v>35997</v>
      </c>
      <c r="X402" s="135">
        <f t="shared" si="258"/>
        <v>26979.15</v>
      </c>
      <c r="Y402" s="230">
        <f t="shared" si="259"/>
        <v>32724.545454545452</v>
      </c>
      <c r="Z402" s="141" t="str">
        <f t="shared" si="260"/>
        <v/>
      </c>
      <c r="AA402" s="136">
        <f t="shared" si="261"/>
        <v>0.17556838069839142</v>
      </c>
      <c r="AB402" s="144"/>
      <c r="AC402" s="144"/>
      <c r="AD402" s="184">
        <f t="shared" si="263"/>
        <v>35291</v>
      </c>
      <c r="AE402" s="182">
        <f t="shared" si="264"/>
        <v>38781</v>
      </c>
      <c r="AF402" s="128">
        <f t="shared" si="241"/>
        <v>3490.29</v>
      </c>
      <c r="AG402" s="129">
        <f t="shared" si="242"/>
        <v>706.29</v>
      </c>
      <c r="AH402" s="130">
        <f t="shared" si="243"/>
        <v>1.8212268894561769E-2</v>
      </c>
      <c r="AI402" s="137">
        <f t="shared" si="244"/>
        <v>2784</v>
      </c>
      <c r="AJ402" s="138">
        <f t="shared" si="245"/>
        <v>7.1787731105438235E-2</v>
      </c>
      <c r="AK402" s="138">
        <f t="shared" si="246"/>
        <v>0.15735611180382966</v>
      </c>
      <c r="AM402" s="11">
        <f t="shared" si="247"/>
        <v>31412.9</v>
      </c>
      <c r="AN402" s="412">
        <f t="shared" si="248"/>
        <v>28557.181818181816</v>
      </c>
      <c r="AO402" s="412">
        <f t="shared" si="249"/>
        <v>1578.0318181818147</v>
      </c>
      <c r="AP402" s="413">
        <f t="shared" si="250"/>
        <v>5.525866761744367E-2</v>
      </c>
      <c r="AQ402" s="192">
        <v>2454519119278</v>
      </c>
      <c r="AR402" s="192">
        <f>VLOOKUP(AQ:AQ,[1]BRIDGESTONE!$B:$O,2,0)</f>
        <v>4961914963675</v>
      </c>
      <c r="AS402" s="192" t="str">
        <f>VLOOKUP(AQ:AQ,[1]BRIDGESTONE!$B:$O,3,0)</f>
        <v>PSR07780</v>
      </c>
      <c r="AT402" s="231" t="str">
        <f>VLOOKUP(AQ:AQ,[1]BRIDGESTONE!$B:$O,4,0)</f>
        <v>REGNO GR-XII</v>
      </c>
      <c r="AU402" s="231" t="str">
        <f>VLOOKUP(AQ:AQ,[1]BRIDGESTONE!$B:$O,5,0)</f>
        <v>245/45R19 98W</v>
      </c>
      <c r="AV402" s="232" t="str">
        <f>VLOOKUP(AQ:AQ,[1]BRIDGESTONE!$B:$O,6,0)</f>
        <v>245/45R19</v>
      </c>
      <c r="AW402" s="232">
        <f>VLOOKUP(AQ:AQ,[1]BRIDGESTONE!$B:$O,7,0)</f>
        <v>49800</v>
      </c>
      <c r="AX402" s="233">
        <f>VLOOKUP(AQ:AQ,[1]BRIDGESTONE!$B:$K,8,0)</f>
        <v>26979.15</v>
      </c>
      <c r="AY402" s="233">
        <f>VLOOKUP(AQ:AQ,[1]BRIDGESTONE!$B:$K,9,0)</f>
        <v>0</v>
      </c>
      <c r="AZ402" s="233">
        <f>VLOOKUP(AQ:AQ,[1]BRIDGESTONE!$B:$K,10,0)</f>
        <v>1</v>
      </c>
      <c r="BA402" s="233">
        <f>VLOOKUP(AQ:AQ,[1]BRIDGESTONE!$B:$O,11,0)</f>
        <v>34580</v>
      </c>
      <c r="BB402" s="233">
        <f>VLOOKUP(AQ:AQ,[1]BRIDGESTONE!$B:$O,12,0)</f>
        <v>30481.81818181818</v>
      </c>
      <c r="BC402" s="233">
        <f t="shared" si="254"/>
        <v>1050</v>
      </c>
      <c r="BD402" s="204" t="s">
        <v>3387</v>
      </c>
      <c r="BE402" s="192" t="s">
        <v>4885</v>
      </c>
      <c r="BF402" s="133" t="str">
        <f>IFERROR(VLOOKUP(BE:BE,Q商品!B:E,4,0),"")</f>
        <v>2023年製 REGNO GR-XII 245/45R19 98W サマータイヤ 最短当日発送</v>
      </c>
      <c r="BG402" s="133" t="str">
        <f>IFERROR(VLOOKUP(AQ:AQ,在庫!B:M,12,0),"")</f>
        <v>2023年製</v>
      </c>
      <c r="BH402" s="133">
        <f>IFERROR(VLOOKUP(AQ:AQ,在庫!B:L,10,0),"")</f>
        <v>1</v>
      </c>
      <c r="BI402" s="234">
        <f>VLOOKUP(AQ:AQ,[1]BRIDGESTONE!$B:$AH,32,0)</f>
        <v>608166404</v>
      </c>
      <c r="BJ402" s="234">
        <f>VLOOKUP(AQ:AQ,[1]BRIDGESTONE!$B:$AH,33,0)</f>
        <v>608166405</v>
      </c>
      <c r="BK402" s="191"/>
      <c r="BL402" s="191"/>
      <c r="BM402" s="191"/>
      <c r="BN402" s="191"/>
      <c r="BO402" s="191"/>
      <c r="BP402" s="191"/>
      <c r="BQ402" s="191"/>
      <c r="BR402" s="191"/>
      <c r="BS402" s="191"/>
      <c r="BT402" s="191"/>
      <c r="BU402" s="191"/>
      <c r="BV402" s="191"/>
      <c r="BW402" s="191"/>
      <c r="BX402" s="191"/>
    </row>
    <row r="403" spans="1:76" s="11" customFormat="1" ht="19.5" customHeight="1">
      <c r="A403" s="11">
        <f t="shared" si="235"/>
        <v>1</v>
      </c>
      <c r="B403" s="239">
        <f t="shared" si="253"/>
        <v>2455018119271</v>
      </c>
      <c r="C403" s="225">
        <f t="shared" si="236"/>
        <v>0</v>
      </c>
      <c r="D403" s="11" t="s">
        <v>5937</v>
      </c>
      <c r="E403" s="358" t="s">
        <v>1520</v>
      </c>
      <c r="F403" s="235" t="s">
        <v>375</v>
      </c>
      <c r="G403" s="132" t="str">
        <f t="shared" si="262"/>
        <v>18</v>
      </c>
      <c r="H403" s="225">
        <v>0</v>
      </c>
      <c r="I403" s="225">
        <f t="shared" si="238"/>
        <v>0</v>
      </c>
      <c r="J403" s="131"/>
      <c r="K403" s="132" t="s">
        <v>1755</v>
      </c>
      <c r="L403" s="132">
        <v>36</v>
      </c>
      <c r="M403" s="134"/>
      <c r="N403" s="226"/>
      <c r="O403" s="226"/>
      <c r="P403" s="227"/>
      <c r="Q403" s="228">
        <f t="shared" si="255"/>
        <v>0</v>
      </c>
      <c r="R403" s="143" t="str">
        <f t="shared" si="256"/>
        <v/>
      </c>
      <c r="S403" s="192">
        <v>1074476672</v>
      </c>
      <c r="T403" s="288" t="s">
        <v>6789</v>
      </c>
      <c r="U403" s="189">
        <f t="shared" si="257"/>
        <v>0</v>
      </c>
      <c r="W403" s="229">
        <v>0</v>
      </c>
      <c r="X403" s="135">
        <f t="shared" si="258"/>
        <v>20857.375</v>
      </c>
      <c r="Y403" s="230">
        <f t="shared" si="259"/>
        <v>0</v>
      </c>
      <c r="Z403" s="141" t="str">
        <f t="shared" si="260"/>
        <v/>
      </c>
      <c r="AA403" s="136" t="str">
        <f t="shared" si="261"/>
        <v/>
      </c>
      <c r="AB403" s="309"/>
      <c r="AC403" s="309"/>
      <c r="AD403" s="184">
        <f t="shared" si="263"/>
        <v>0</v>
      </c>
      <c r="AE403" s="182">
        <f t="shared" si="264"/>
        <v>0</v>
      </c>
      <c r="AF403" s="128">
        <f t="shared" si="241"/>
        <v>0</v>
      </c>
      <c r="AG403" s="129">
        <f t="shared" si="242"/>
        <v>0</v>
      </c>
      <c r="AH403" s="130" t="str">
        <f t="shared" si="243"/>
        <v/>
      </c>
      <c r="AI403" s="137">
        <f t="shared" si="244"/>
        <v>0</v>
      </c>
      <c r="AJ403" s="138" t="str">
        <f t="shared" si="245"/>
        <v/>
      </c>
      <c r="AK403" s="138" t="str">
        <f t="shared" si="246"/>
        <v/>
      </c>
      <c r="AL403" s="11" t="s">
        <v>13397</v>
      </c>
      <c r="AM403" s="11">
        <f t="shared" si="247"/>
        <v>0</v>
      </c>
      <c r="AN403" s="412">
        <f t="shared" si="248"/>
        <v>0</v>
      </c>
      <c r="AO403" s="412">
        <f t="shared" si="249"/>
        <v>-20857.375</v>
      </c>
      <c r="AP403" s="413" t="e">
        <f t="shared" si="250"/>
        <v>#DIV/0!</v>
      </c>
      <c r="AQ403" s="192">
        <v>2455018119271</v>
      </c>
      <c r="AR403" s="192">
        <f>VLOOKUP(AQ:AQ,[1]BRIDGESTONE!$B:$O,2,0)</f>
        <v>4961914963415</v>
      </c>
      <c r="AS403" s="192" t="str">
        <f>VLOOKUP(AQ:AQ,[1]BRIDGESTONE!$B:$O,3,0)</f>
        <v>PSR07744</v>
      </c>
      <c r="AT403" s="231" t="str">
        <f>VLOOKUP(AQ:AQ,[1]BRIDGESTONE!$B:$O,4,0)</f>
        <v>REGNO GR-XII</v>
      </c>
      <c r="AU403" s="231" t="str">
        <f>VLOOKUP(AQ:AQ,[1]BRIDGESTONE!$B:$O,5,0)</f>
        <v>245/50R18 100W</v>
      </c>
      <c r="AV403" s="232" t="str">
        <f>VLOOKUP(AQ:AQ,[1]BRIDGESTONE!$B:$O,6,0)</f>
        <v>245/50R18</v>
      </c>
      <c r="AW403" s="232">
        <f>VLOOKUP(AQ:AQ,[1]BRIDGESTONE!$B:$O,7,0)</f>
        <v>38500</v>
      </c>
      <c r="AX403" s="233">
        <f>VLOOKUP(AQ:AQ,[1]BRIDGESTONE!$B:$K,8,0)</f>
        <v>20857.375</v>
      </c>
      <c r="AY403" s="233">
        <f>VLOOKUP(AQ:AQ,[1]BRIDGESTONE!$B:$K,9,0)</f>
        <v>0</v>
      </c>
      <c r="AZ403" s="233">
        <f>VLOOKUP(AQ:AQ,[1]BRIDGESTONE!$B:$K,10,0)</f>
        <v>0</v>
      </c>
      <c r="BA403" s="233">
        <f>VLOOKUP(AQ:AQ,[1]BRIDGESTONE!$B:$O,11,0)</f>
        <v>27900</v>
      </c>
      <c r="BB403" s="233">
        <f>VLOOKUP(AQ:AQ,[1]BRIDGESTONE!$B:$O,12,0)</f>
        <v>24409.090909090908</v>
      </c>
      <c r="BC403" s="233">
        <f t="shared" si="254"/>
        <v>1050</v>
      </c>
      <c r="BD403" s="204" t="s">
        <v>3387</v>
      </c>
      <c r="BE403" s="195" t="s">
        <v>4886</v>
      </c>
      <c r="BF403" s="133" t="str">
        <f>IFERROR(VLOOKUP(BE:BE,Q商品!B:E,4,0),"")</f>
        <v>2023年製 REGNO GR-XII 245/50R18 100W サマータイヤ 最短当日発送</v>
      </c>
      <c r="BG403" s="133" t="str">
        <f>IFERROR(VLOOKUP(AQ:AQ,在庫!B:M,12,0),"")</f>
        <v/>
      </c>
      <c r="BH403" s="133" t="str">
        <f>IFERROR(VLOOKUP(AQ:AQ,在庫!B:L,10,0),"")</f>
        <v/>
      </c>
      <c r="BI403" s="234">
        <f>VLOOKUP(AQ:AQ,[1]BRIDGESTONE!$B:$AH,32,0)</f>
        <v>608166402</v>
      </c>
      <c r="BJ403" s="234">
        <f>VLOOKUP(AQ:AQ,[1]BRIDGESTONE!$B:$AH,33,0)</f>
        <v>608166403</v>
      </c>
      <c r="BK403" s="191"/>
      <c r="BL403" s="191"/>
      <c r="BM403" s="191"/>
      <c r="BN403" s="191"/>
      <c r="BO403" s="191"/>
      <c r="BP403" s="191"/>
      <c r="BQ403" s="191"/>
      <c r="BR403" s="191"/>
      <c r="BS403" s="191"/>
      <c r="BT403" s="191"/>
      <c r="BU403" s="191"/>
      <c r="BV403" s="191"/>
      <c r="BW403" s="191"/>
      <c r="BX403" s="191"/>
    </row>
    <row r="404" spans="1:76" s="11" customFormat="1" ht="19.5" customHeight="1">
      <c r="A404" s="237">
        <f t="shared" si="235"/>
        <v>1</v>
      </c>
      <c r="B404" s="249">
        <f t="shared" si="253"/>
        <v>2454018119991</v>
      </c>
      <c r="C404" s="225">
        <f t="shared" si="236"/>
        <v>0</v>
      </c>
      <c r="D404" s="11" t="s">
        <v>5937</v>
      </c>
      <c r="E404" s="358" t="s">
        <v>7969</v>
      </c>
      <c r="F404" s="235"/>
      <c r="G404" s="132" t="str">
        <f t="shared" si="262"/>
        <v>18</v>
      </c>
      <c r="H404" s="225">
        <v>0</v>
      </c>
      <c r="I404" s="225">
        <f t="shared" si="238"/>
        <v>0</v>
      </c>
      <c r="J404" s="131"/>
      <c r="K404" s="132" t="s">
        <v>4920</v>
      </c>
      <c r="L404" s="132">
        <v>1</v>
      </c>
      <c r="M404" s="134"/>
      <c r="N404" s="226"/>
      <c r="O404" s="226"/>
      <c r="P404" s="227"/>
      <c r="Q404" s="228">
        <f t="shared" si="255"/>
        <v>0</v>
      </c>
      <c r="R404" s="143" t="str">
        <f t="shared" si="256"/>
        <v/>
      </c>
      <c r="S404" s="238">
        <v>1074476709</v>
      </c>
      <c r="T404" s="288" t="s">
        <v>6790</v>
      </c>
      <c r="U404" s="189">
        <f t="shared" si="257"/>
        <v>0</v>
      </c>
      <c r="W404" s="229"/>
      <c r="X404" s="135">
        <f t="shared" si="258"/>
        <v>16127</v>
      </c>
      <c r="Y404" s="230">
        <f t="shared" si="259"/>
        <v>0</v>
      </c>
      <c r="Z404" s="141" t="str">
        <f t="shared" si="260"/>
        <v/>
      </c>
      <c r="AA404" s="136" t="str">
        <f t="shared" si="261"/>
        <v/>
      </c>
      <c r="AB404" s="309"/>
      <c r="AC404" s="309"/>
      <c r="AD404" s="184">
        <f t="shared" si="263"/>
        <v>0</v>
      </c>
      <c r="AE404" s="182">
        <f t="shared" si="264"/>
        <v>0</v>
      </c>
      <c r="AF404" s="128">
        <f t="shared" si="241"/>
        <v>0</v>
      </c>
      <c r="AG404" s="129">
        <f t="shared" si="242"/>
        <v>0</v>
      </c>
      <c r="AH404" s="130" t="str">
        <f t="shared" si="243"/>
        <v/>
      </c>
      <c r="AI404" s="137">
        <f t="shared" si="244"/>
        <v>0</v>
      </c>
      <c r="AJ404" s="138" t="str">
        <f t="shared" si="245"/>
        <v/>
      </c>
      <c r="AK404" s="138" t="str">
        <f t="shared" si="246"/>
        <v/>
      </c>
      <c r="AL404" s="11" t="s">
        <v>13397</v>
      </c>
      <c r="AM404" s="11">
        <f t="shared" si="247"/>
        <v>0</v>
      </c>
      <c r="AN404" s="412">
        <f t="shared" si="248"/>
        <v>0</v>
      </c>
      <c r="AO404" s="412">
        <f t="shared" si="249"/>
        <v>-16127</v>
      </c>
      <c r="AP404" s="413" t="e">
        <f t="shared" si="250"/>
        <v>#DIV/0!</v>
      </c>
      <c r="AQ404" s="192">
        <v>2454018119991</v>
      </c>
      <c r="AR404" s="192">
        <f>VLOOKUP(AQ:AQ,[1]BRIDGESTONE!$B:$O,2,0)</f>
        <v>4961914329976</v>
      </c>
      <c r="AS404" s="192" t="str">
        <f>VLOOKUP(AQ:AQ,[1]BRIDGESTONE!$B:$O,3,0)</f>
        <v/>
      </c>
      <c r="AT404" s="231" t="str">
        <f>VLOOKUP(AQ:AQ,[1]BRIDGESTONE!$B:$O,4,0)</f>
        <v>S001（並行）</v>
      </c>
      <c r="AU404" s="231" t="str">
        <f>VLOOKUP(AQ:AQ,[1]BRIDGESTONE!$B:$O,5,0)</f>
        <v>245/40R18 97Y XL MO</v>
      </c>
      <c r="AV404" s="232" t="str">
        <f>VLOOKUP(AQ:AQ,[1]BRIDGESTONE!$B:$O,6,0)</f>
        <v>245/40R18 MO</v>
      </c>
      <c r="AW404" s="232" t="str">
        <f>VLOOKUP(AQ:AQ,[1]BRIDGESTONE!$B:$O,7,0)</f>
        <v/>
      </c>
      <c r="AX404" s="233">
        <f>VLOOKUP(AQ:AQ,[1]BRIDGESTONE!$B:$K,8,0)</f>
        <v>16127</v>
      </c>
      <c r="AY404" s="233">
        <f>VLOOKUP(AQ:AQ,[1]BRIDGESTONE!$B:$K,9,0)</f>
        <v>0</v>
      </c>
      <c r="AZ404" s="233">
        <f>VLOOKUP(AQ:AQ,[1]BRIDGESTONE!$B:$K,10,0)</f>
        <v>0</v>
      </c>
      <c r="BA404" s="233">
        <f>VLOOKUP(AQ:AQ,[1]BRIDGESTONE!$B:$O,11,0)</f>
        <v>21980</v>
      </c>
      <c r="BB404" s="233">
        <f>VLOOKUP(AQ:AQ,[1]BRIDGESTONE!$B:$O,12,0)</f>
        <v>19027.272727272724</v>
      </c>
      <c r="BC404" s="233">
        <f t="shared" si="254"/>
        <v>1050</v>
      </c>
      <c r="BD404" s="204" t="s">
        <v>3388</v>
      </c>
      <c r="BE404" s="195" t="s">
        <v>4921</v>
      </c>
      <c r="BF404" s="133" t="str">
        <f>IFERROR(VLOOKUP(BE:BE,Q商品!B:E,4,0),"")</f>
        <v>2020年製以降 POTENZA S001 245/40R18 97Y XL MO サマータイヤ 最短当日発送</v>
      </c>
      <c r="BG404" s="133" t="str">
        <f>IFERROR(VLOOKUP(AQ:AQ,在庫!B:M,12,0),"")</f>
        <v/>
      </c>
      <c r="BH404" s="133" t="str">
        <f>IFERROR(VLOOKUP(AQ:AQ,在庫!B:L,10,0),"")</f>
        <v/>
      </c>
      <c r="BI404" s="234" t="str">
        <f>VLOOKUP(AQ:AQ,[1]BRIDGESTONE!$B:$AH,32,0)</f>
        <v/>
      </c>
      <c r="BJ404" s="234" t="str">
        <f>VLOOKUP(AQ:AQ,[1]BRIDGESTONE!$B:$AH,33,0)</f>
        <v/>
      </c>
      <c r="BK404" s="191"/>
      <c r="BL404" s="191"/>
      <c r="BM404" s="191"/>
      <c r="BN404" s="191"/>
      <c r="BO404" s="191"/>
      <c r="BP404" s="191"/>
      <c r="BQ404" s="191"/>
      <c r="BR404" s="191"/>
      <c r="BS404" s="191"/>
      <c r="BT404" s="191"/>
      <c r="BU404" s="191"/>
      <c r="BV404" s="191"/>
      <c r="BW404" s="191"/>
      <c r="BX404" s="191"/>
    </row>
    <row r="405" spans="1:76" s="11" customFormat="1" ht="19.5" customHeight="1">
      <c r="A405" s="11">
        <f t="shared" si="235"/>
        <v>1</v>
      </c>
      <c r="B405" s="239">
        <f t="shared" si="253"/>
        <v>2055516119942</v>
      </c>
      <c r="C405" s="225">
        <f t="shared" si="236"/>
        <v>36</v>
      </c>
      <c r="D405" s="11" t="s">
        <v>5937</v>
      </c>
      <c r="E405" s="358" t="s">
        <v>7468</v>
      </c>
      <c r="F405" s="293" t="s">
        <v>7753</v>
      </c>
      <c r="G405" s="132" t="str">
        <f t="shared" si="262"/>
        <v>16</v>
      </c>
      <c r="H405" s="233">
        <v>47</v>
      </c>
      <c r="I405" s="225">
        <f t="shared" si="238"/>
        <v>47</v>
      </c>
      <c r="J405" s="131"/>
      <c r="K405" s="132" t="s">
        <v>7469</v>
      </c>
      <c r="L405" s="132">
        <v>1</v>
      </c>
      <c r="M405" s="134" t="s">
        <v>1779</v>
      </c>
      <c r="N405" s="226" t="s">
        <v>7754</v>
      </c>
      <c r="O405" s="226">
        <v>0</v>
      </c>
      <c r="P405" s="227">
        <v>16200</v>
      </c>
      <c r="Q405" s="228">
        <f t="shared" si="255"/>
        <v>14694.545454545454</v>
      </c>
      <c r="R405" s="143">
        <f t="shared" si="256"/>
        <v>0.3216530561742143</v>
      </c>
      <c r="S405" s="249"/>
      <c r="T405" s="287"/>
      <c r="U405" s="189">
        <f t="shared" si="257"/>
        <v>16200</v>
      </c>
      <c r="W405" s="229">
        <v>16200</v>
      </c>
      <c r="X405" s="135">
        <f t="shared" si="258"/>
        <v>9968</v>
      </c>
      <c r="Y405" s="230">
        <f t="shared" si="259"/>
        <v>14694.545454545454</v>
      </c>
      <c r="Z405" s="141">
        <f t="shared" si="260"/>
        <v>7.7283950617283992E-2</v>
      </c>
      <c r="AA405" s="136">
        <f t="shared" si="261"/>
        <v>0.3216530561742143</v>
      </c>
      <c r="AB405" s="144"/>
      <c r="AC405" s="144"/>
      <c r="AD405" s="184">
        <f t="shared" si="263"/>
        <v>15882</v>
      </c>
      <c r="AE405" s="182">
        <f t="shared" si="264"/>
        <v>17452</v>
      </c>
      <c r="AF405" s="128">
        <f t="shared" si="241"/>
        <v>1570.6799999999998</v>
      </c>
      <c r="AG405" s="129">
        <f t="shared" si="242"/>
        <v>318.67999999999984</v>
      </c>
      <c r="AH405" s="130">
        <f t="shared" si="243"/>
        <v>1.8260371304148513E-2</v>
      </c>
      <c r="AI405" s="137">
        <f t="shared" si="244"/>
        <v>1252</v>
      </c>
      <c r="AJ405" s="138">
        <f t="shared" si="245"/>
        <v>7.1739628695851473E-2</v>
      </c>
      <c r="AK405" s="138">
        <f t="shared" si="246"/>
        <v>0.30339268487006577</v>
      </c>
      <c r="AM405" s="11">
        <f t="shared" si="247"/>
        <v>14136.8</v>
      </c>
      <c r="AN405" s="412">
        <f t="shared" si="248"/>
        <v>12818.90909090909</v>
      </c>
      <c r="AO405" s="412">
        <f t="shared" si="249"/>
        <v>2850.9090909090901</v>
      </c>
      <c r="AP405" s="413">
        <f t="shared" si="250"/>
        <v>0.2223987291501191</v>
      </c>
      <c r="AQ405" s="192">
        <v>2055516119942</v>
      </c>
      <c r="AR405" s="192" t="str">
        <f>VLOOKUP(AQ:AQ,[1]BRIDGESTONE!$B:$O,2,0)</f>
        <v/>
      </c>
      <c r="AS405" s="192" t="str">
        <f>VLOOKUP(AQ:AQ,[1]BRIDGESTONE!$B:$O,3,0)</f>
        <v/>
      </c>
      <c r="AT405" s="231" t="str">
        <f>VLOOKUP(AQ:AQ,[1]BRIDGESTONE!$B:$O,4,0)</f>
        <v>T005（並行）</v>
      </c>
      <c r="AU405" s="231" t="str">
        <f>VLOOKUP(AQ:AQ,[1]BRIDGESTONE!$B:$O,5,0)</f>
        <v>205/55R16 91V</v>
      </c>
      <c r="AV405" s="232" t="str">
        <f>VLOOKUP(AQ:AQ,[1]BRIDGESTONE!$B:$O,6,0)</f>
        <v>205/55R16</v>
      </c>
      <c r="AW405" s="232" t="str">
        <f>VLOOKUP(AQ:AQ,[1]BRIDGESTONE!$B:$O,7,0)</f>
        <v/>
      </c>
      <c r="AX405" s="233">
        <f>VLOOKUP(AQ:AQ,[1]BRIDGESTONE!$B:$K,8,0)</f>
        <v>9968</v>
      </c>
      <c r="AY405" s="233">
        <f>VLOOKUP(AQ:AQ,[1]BRIDGESTONE!$B:$K,9,0)</f>
        <v>36</v>
      </c>
      <c r="AZ405" s="233">
        <f>VLOOKUP(AQ:AQ,[1]BRIDGESTONE!$B:$K,10,0)</f>
        <v>47</v>
      </c>
      <c r="BA405" s="233">
        <f>VLOOKUP(AQ:AQ,[1]BRIDGESTONE!$B:$O,11,0)</f>
        <v>13980</v>
      </c>
      <c r="BB405" s="233">
        <f>VLOOKUP(AQ:AQ,[1]BRIDGESTONE!$B:$O,12,0)</f>
        <v>12299.999999999998</v>
      </c>
      <c r="BC405" s="233">
        <f t="shared" si="254"/>
        <v>450</v>
      </c>
      <c r="BD405" s="204" t="s">
        <v>3388</v>
      </c>
      <c r="BE405" s="192"/>
      <c r="BF405" s="133" t="str">
        <f>IFERROR(VLOOKUP(BE:BE,Q商品!B:E,4,0),"")</f>
        <v/>
      </c>
      <c r="BG405" s="133" t="str">
        <f>IFERROR(VLOOKUP(AQ:AQ,在庫!B:M,12,0),"")</f>
        <v>2023年製</v>
      </c>
      <c r="BH405" s="133">
        <f>IFERROR(VLOOKUP(AQ:AQ,在庫!B:L,10,0),"")</f>
        <v>1</v>
      </c>
      <c r="BI405" s="234" t="str">
        <f>VLOOKUP(AQ:AQ,[1]BRIDGESTONE!$B:$AH,32,0)</f>
        <v/>
      </c>
      <c r="BJ405" s="234" t="str">
        <f>VLOOKUP(AQ:AQ,[1]BRIDGESTONE!$B:$AH,33,0)</f>
        <v/>
      </c>
      <c r="BK405" s="191"/>
      <c r="BL405" s="191"/>
      <c r="BM405" s="191"/>
      <c r="BN405" s="191"/>
      <c r="BO405" s="191"/>
      <c r="BP405" s="191"/>
      <c r="BQ405" s="191"/>
      <c r="BR405" s="191"/>
      <c r="BS405" s="191"/>
      <c r="BT405" s="191"/>
      <c r="BU405" s="191"/>
      <c r="BV405" s="191"/>
      <c r="BW405" s="191"/>
      <c r="BX405" s="191"/>
    </row>
    <row r="406" spans="1:76" s="11" customFormat="1" ht="19.5" customHeight="1">
      <c r="A406" s="237">
        <f t="shared" si="235"/>
        <v>1</v>
      </c>
      <c r="B406" s="249">
        <f t="shared" si="253"/>
        <v>2055516118822</v>
      </c>
      <c r="C406" s="225">
        <f t="shared" si="236"/>
        <v>0</v>
      </c>
      <c r="D406" s="11" t="s">
        <v>5937</v>
      </c>
      <c r="E406" s="358" t="s">
        <v>1560</v>
      </c>
      <c r="F406" s="235" t="s">
        <v>4954</v>
      </c>
      <c r="G406" s="132" t="str">
        <f t="shared" si="262"/>
        <v>16</v>
      </c>
      <c r="H406" s="225">
        <v>0</v>
      </c>
      <c r="I406" s="225">
        <f t="shared" si="238"/>
        <v>0</v>
      </c>
      <c r="J406" s="131"/>
      <c r="K406" s="132" t="s">
        <v>4953</v>
      </c>
      <c r="L406" s="132">
        <v>3</v>
      </c>
      <c r="M406" s="134"/>
      <c r="N406" s="226"/>
      <c r="O406" s="226"/>
      <c r="P406" s="227"/>
      <c r="Q406" s="228">
        <f t="shared" si="255"/>
        <v>0</v>
      </c>
      <c r="R406" s="143" t="str">
        <f t="shared" si="256"/>
        <v/>
      </c>
      <c r="S406" s="238"/>
      <c r="T406" s="288"/>
      <c r="U406" s="189">
        <f t="shared" si="257"/>
        <v>0</v>
      </c>
      <c r="W406" s="229"/>
      <c r="X406" s="135">
        <f t="shared" si="258"/>
        <v>9156</v>
      </c>
      <c r="Y406" s="230">
        <f t="shared" si="259"/>
        <v>0</v>
      </c>
      <c r="Z406" s="141" t="str">
        <f t="shared" si="260"/>
        <v/>
      </c>
      <c r="AA406" s="136" t="str">
        <f t="shared" si="261"/>
        <v/>
      </c>
      <c r="AB406" s="309"/>
      <c r="AC406" s="309"/>
      <c r="AD406" s="184">
        <f t="shared" si="263"/>
        <v>0</v>
      </c>
      <c r="AE406" s="182">
        <f t="shared" si="264"/>
        <v>0</v>
      </c>
      <c r="AF406" s="128">
        <f t="shared" si="241"/>
        <v>0</v>
      </c>
      <c r="AG406" s="129">
        <f t="shared" si="242"/>
        <v>0</v>
      </c>
      <c r="AH406" s="130" t="str">
        <f t="shared" si="243"/>
        <v/>
      </c>
      <c r="AI406" s="137">
        <f t="shared" si="244"/>
        <v>0</v>
      </c>
      <c r="AJ406" s="138" t="str">
        <f t="shared" si="245"/>
        <v/>
      </c>
      <c r="AK406" s="138" t="str">
        <f t="shared" si="246"/>
        <v/>
      </c>
      <c r="AM406" s="11">
        <f t="shared" si="247"/>
        <v>0</v>
      </c>
      <c r="AN406" s="412">
        <f t="shared" si="248"/>
        <v>0</v>
      </c>
      <c r="AO406" s="412">
        <f t="shared" si="249"/>
        <v>-9156</v>
      </c>
      <c r="AP406" s="413" t="e">
        <f t="shared" si="250"/>
        <v>#DIV/0!</v>
      </c>
      <c r="AQ406" s="192">
        <v>2055516118822</v>
      </c>
      <c r="AR406" s="192" t="str">
        <f>VLOOKUP(AQ:AQ,[1]BRIDGESTONE!$B:$O,2,0)</f>
        <v/>
      </c>
      <c r="AS406" s="192" t="str">
        <f>VLOOKUP(AQ:AQ,[1]BRIDGESTONE!$B:$O,3,0)</f>
        <v/>
      </c>
      <c r="AT406" s="231" t="str">
        <f>VLOOKUP(AQ:AQ,[1]BRIDGESTONE!$B:$O,4,0)</f>
        <v>T005（並行）</v>
      </c>
      <c r="AU406" s="231" t="str">
        <f>VLOOKUP(AQ:AQ,[1]BRIDGESTONE!$B:$O,5,0)</f>
        <v>205/55R16 91W AO</v>
      </c>
      <c r="AV406" s="232" t="str">
        <f>VLOOKUP(AQ:AQ,[1]BRIDGESTONE!$B:$O,6,0)</f>
        <v>205/55R16</v>
      </c>
      <c r="AW406" s="232" t="str">
        <f>VLOOKUP(AQ:AQ,[1]BRIDGESTONE!$B:$O,7,0)</f>
        <v/>
      </c>
      <c r="AX406" s="233">
        <f>VLOOKUP(AQ:AQ,[1]BRIDGESTONE!$B:$K,8,0)</f>
        <v>9156</v>
      </c>
      <c r="AY406" s="233">
        <f>VLOOKUP(AQ:AQ,[1]BRIDGESTONE!$B:$K,9,0)</f>
        <v>0</v>
      </c>
      <c r="AZ406" s="233">
        <f>VLOOKUP(AQ:AQ,[1]BRIDGESTONE!$B:$K,10,0)</f>
        <v>0</v>
      </c>
      <c r="BA406" s="233">
        <f>VLOOKUP(AQ:AQ,[1]BRIDGESTONE!$B:$O,11,0)</f>
        <v>13280</v>
      </c>
      <c r="BB406" s="233">
        <f>VLOOKUP(AQ:AQ,[1]BRIDGESTONE!$B:$O,12,0)</f>
        <v>11595.454545454544</v>
      </c>
      <c r="BC406" s="233">
        <f t="shared" si="254"/>
        <v>525</v>
      </c>
      <c r="BD406" s="204" t="s">
        <v>3388</v>
      </c>
      <c r="BE406" s="192"/>
      <c r="BF406" s="133" t="str">
        <f>IFERROR(VLOOKUP(BE:BE,Q商品!B:E,4,0),"")</f>
        <v/>
      </c>
      <c r="BG406" s="133" t="str">
        <f>IFERROR(VLOOKUP(AQ:AQ,在庫!B:M,12,0),"")</f>
        <v/>
      </c>
      <c r="BH406" s="133" t="str">
        <f>IFERROR(VLOOKUP(AQ:AQ,在庫!B:L,10,0),"")</f>
        <v/>
      </c>
      <c r="BI406" s="234" t="str">
        <f>VLOOKUP(AQ:AQ,[1]BRIDGESTONE!$B:$AH,32,0)</f>
        <v/>
      </c>
      <c r="BJ406" s="234" t="str">
        <f>VLOOKUP(AQ:AQ,[1]BRIDGESTONE!$B:$AH,33,0)</f>
        <v/>
      </c>
      <c r="BK406" s="191"/>
      <c r="BL406" s="191"/>
      <c r="BM406" s="191"/>
      <c r="BN406" s="191"/>
      <c r="BO406" s="191"/>
      <c r="BP406" s="191"/>
      <c r="BQ406" s="191"/>
      <c r="BR406" s="191"/>
      <c r="BS406" s="191"/>
      <c r="BT406" s="191"/>
      <c r="BU406" s="191"/>
      <c r="BV406" s="191"/>
      <c r="BW406" s="191"/>
      <c r="BX406" s="191"/>
    </row>
    <row r="407" spans="1:76" s="11" customFormat="1" ht="19.5" customHeight="1">
      <c r="A407" s="237">
        <f t="shared" si="235"/>
        <v>1</v>
      </c>
      <c r="B407" s="249">
        <f t="shared" si="253"/>
        <v>2354518119517</v>
      </c>
      <c r="C407" s="225">
        <f t="shared" si="236"/>
        <v>0</v>
      </c>
      <c r="D407" s="11" t="s">
        <v>5937</v>
      </c>
      <c r="E407" s="358" t="s">
        <v>1559</v>
      </c>
      <c r="F407" s="235"/>
      <c r="G407" s="132" t="str">
        <f t="shared" si="262"/>
        <v>18</v>
      </c>
      <c r="H407" s="225">
        <v>0</v>
      </c>
      <c r="I407" s="225">
        <f t="shared" si="238"/>
        <v>0</v>
      </c>
      <c r="J407" s="131"/>
      <c r="K407" s="132" t="s">
        <v>4953</v>
      </c>
      <c r="L407" s="132">
        <v>4</v>
      </c>
      <c r="M407" s="134"/>
      <c r="N407" s="226"/>
      <c r="O407" s="226"/>
      <c r="P407" s="227"/>
      <c r="Q407" s="228">
        <f t="shared" si="255"/>
        <v>0</v>
      </c>
      <c r="R407" s="143" t="str">
        <f t="shared" si="256"/>
        <v/>
      </c>
      <c r="S407" s="238"/>
      <c r="T407" s="288"/>
      <c r="U407" s="189">
        <f t="shared" si="257"/>
        <v>0</v>
      </c>
      <c r="W407" s="229"/>
      <c r="X407" s="135">
        <f t="shared" si="258"/>
        <v>16848</v>
      </c>
      <c r="Y407" s="230">
        <f t="shared" si="259"/>
        <v>0</v>
      </c>
      <c r="Z407" s="141" t="str">
        <f t="shared" si="260"/>
        <v/>
      </c>
      <c r="AA407" s="136" t="str">
        <f t="shared" si="261"/>
        <v/>
      </c>
      <c r="AB407" s="309"/>
      <c r="AC407" s="309"/>
      <c r="AD407" s="184">
        <f t="shared" si="263"/>
        <v>0</v>
      </c>
      <c r="AE407" s="182">
        <f t="shared" si="264"/>
        <v>0</v>
      </c>
      <c r="AF407" s="128">
        <f t="shared" si="241"/>
        <v>0</v>
      </c>
      <c r="AG407" s="129">
        <f t="shared" si="242"/>
        <v>0</v>
      </c>
      <c r="AH407" s="130" t="str">
        <f t="shared" si="243"/>
        <v/>
      </c>
      <c r="AI407" s="137">
        <f t="shared" si="244"/>
        <v>0</v>
      </c>
      <c r="AJ407" s="138" t="str">
        <f t="shared" si="245"/>
        <v/>
      </c>
      <c r="AK407" s="138" t="str">
        <f t="shared" si="246"/>
        <v/>
      </c>
      <c r="AM407" s="11">
        <f t="shared" si="247"/>
        <v>0</v>
      </c>
      <c r="AN407" s="412">
        <f t="shared" si="248"/>
        <v>0</v>
      </c>
      <c r="AO407" s="412">
        <f t="shared" si="249"/>
        <v>-16848</v>
      </c>
      <c r="AP407" s="413" t="e">
        <f t="shared" si="250"/>
        <v>#DIV/0!</v>
      </c>
      <c r="AQ407" s="192">
        <v>2354518119517</v>
      </c>
      <c r="AR407" s="192" t="str">
        <f>VLOOKUP(AQ:AQ,[1]BRIDGESTONE!$B:$O,2,0)</f>
        <v/>
      </c>
      <c r="AS407" s="192" t="str">
        <f>VLOOKUP(AQ:AQ,[1]BRIDGESTONE!$B:$O,3,0)</f>
        <v/>
      </c>
      <c r="AT407" s="231" t="str">
        <f>VLOOKUP(AQ:AQ,[1]BRIDGESTONE!$B:$O,4,0)</f>
        <v>T005（並行）</v>
      </c>
      <c r="AU407" s="231" t="str">
        <f>VLOOKUP(AQ:AQ,[1]BRIDGESTONE!$B:$O,5,0)</f>
        <v>235/45R18 98Y XL</v>
      </c>
      <c r="AV407" s="232" t="str">
        <f>VLOOKUP(AQ:AQ,[1]BRIDGESTONE!$B:$O,6,0)</f>
        <v>235/45R18</v>
      </c>
      <c r="AW407" s="232" t="str">
        <f>VLOOKUP(AQ:AQ,[1]BRIDGESTONE!$B:$O,7,0)</f>
        <v/>
      </c>
      <c r="AX407" s="233">
        <f>VLOOKUP(AQ:AQ,[1]BRIDGESTONE!$B:$K,8,0)</f>
        <v>16848</v>
      </c>
      <c r="AY407" s="233">
        <f>VLOOKUP(AQ:AQ,[1]BRIDGESTONE!$B:$K,9,0)</f>
        <v>0</v>
      </c>
      <c r="AZ407" s="233">
        <f>VLOOKUP(AQ:AQ,[1]BRIDGESTONE!$B:$K,10,0)</f>
        <v>0</v>
      </c>
      <c r="BA407" s="233">
        <f>VLOOKUP(AQ:AQ,[1]BRIDGESTONE!$B:$O,11,0)</f>
        <v>21480</v>
      </c>
      <c r="BB407" s="233">
        <f>VLOOKUP(AQ:AQ,[1]BRIDGESTONE!$B:$O,12,0)</f>
        <v>18572.727272727272</v>
      </c>
      <c r="BC407" s="233">
        <f t="shared" si="254"/>
        <v>1050</v>
      </c>
      <c r="BD407" s="204" t="s">
        <v>3388</v>
      </c>
      <c r="BE407" s="192"/>
      <c r="BF407" s="133" t="str">
        <f>IFERROR(VLOOKUP(BE:BE,Q商品!B:E,4,0),"")</f>
        <v/>
      </c>
      <c r="BG407" s="133" t="str">
        <f>IFERROR(VLOOKUP(AQ:AQ,在庫!B:M,12,0),"")</f>
        <v/>
      </c>
      <c r="BH407" s="133" t="str">
        <f>IFERROR(VLOOKUP(AQ:AQ,在庫!B:L,10,0),"")</f>
        <v/>
      </c>
      <c r="BI407" s="234" t="str">
        <f>VLOOKUP(AQ:AQ,[1]BRIDGESTONE!$B:$AH,32,0)</f>
        <v/>
      </c>
      <c r="BJ407" s="234" t="str">
        <f>VLOOKUP(AQ:AQ,[1]BRIDGESTONE!$B:$AH,33,0)</f>
        <v/>
      </c>
      <c r="BK407" s="191"/>
      <c r="BL407" s="191"/>
      <c r="BM407" s="191"/>
      <c r="BN407" s="191"/>
      <c r="BO407" s="191"/>
      <c r="BP407" s="191"/>
      <c r="BQ407" s="191"/>
      <c r="BR407" s="191"/>
      <c r="BS407" s="191"/>
      <c r="BT407" s="191"/>
      <c r="BU407" s="191"/>
      <c r="BV407" s="191"/>
      <c r="BW407" s="191"/>
      <c r="BX407" s="191"/>
    </row>
    <row r="408" spans="1:76" s="11" customFormat="1" ht="19.5" customHeight="1">
      <c r="A408" s="237">
        <f t="shared" si="235"/>
        <v>1</v>
      </c>
      <c r="B408" s="249">
        <f t="shared" si="253"/>
        <v>1956515119944</v>
      </c>
      <c r="C408" s="225">
        <f t="shared" si="236"/>
        <v>0</v>
      </c>
      <c r="D408" s="11" t="s">
        <v>5937</v>
      </c>
      <c r="E408" s="358" t="str">
        <f>AT407&amp;AU$1&amp;AU407</f>
        <v>T005（並行） 235/45R18 98Y XL</v>
      </c>
      <c r="F408" s="235"/>
      <c r="G408" s="132" t="str">
        <f t="shared" si="262"/>
        <v>15</v>
      </c>
      <c r="H408" s="225">
        <v>0</v>
      </c>
      <c r="I408" s="225">
        <f t="shared" si="238"/>
        <v>0</v>
      </c>
      <c r="J408" s="131"/>
      <c r="K408" s="132" t="s">
        <v>4953</v>
      </c>
      <c r="L408" s="132">
        <v>5</v>
      </c>
      <c r="M408" s="134"/>
      <c r="N408" s="226"/>
      <c r="O408" s="226"/>
      <c r="P408" s="227"/>
      <c r="Q408" s="228">
        <f t="shared" si="255"/>
        <v>0</v>
      </c>
      <c r="R408" s="143" t="str">
        <f t="shared" si="256"/>
        <v/>
      </c>
      <c r="S408" s="238"/>
      <c r="T408" s="288"/>
      <c r="U408" s="189">
        <f t="shared" si="257"/>
        <v>0</v>
      </c>
      <c r="W408" s="229"/>
      <c r="X408" s="135">
        <f t="shared" si="258"/>
        <v>5789</v>
      </c>
      <c r="Y408" s="230">
        <f t="shared" si="259"/>
        <v>0</v>
      </c>
      <c r="Z408" s="141" t="str">
        <f t="shared" si="260"/>
        <v/>
      </c>
      <c r="AA408" s="136" t="str">
        <f t="shared" si="261"/>
        <v/>
      </c>
      <c r="AB408" s="309"/>
      <c r="AC408" s="309"/>
      <c r="AD408" s="184">
        <f t="shared" si="263"/>
        <v>0</v>
      </c>
      <c r="AE408" s="182">
        <f t="shared" si="264"/>
        <v>0</v>
      </c>
      <c r="AF408" s="128">
        <f t="shared" si="241"/>
        <v>0</v>
      </c>
      <c r="AG408" s="129">
        <f t="shared" si="242"/>
        <v>0</v>
      </c>
      <c r="AH408" s="130" t="str">
        <f t="shared" si="243"/>
        <v/>
      </c>
      <c r="AI408" s="137">
        <f t="shared" si="244"/>
        <v>0</v>
      </c>
      <c r="AJ408" s="138" t="str">
        <f t="shared" si="245"/>
        <v/>
      </c>
      <c r="AK408" s="138" t="str">
        <f t="shared" si="246"/>
        <v/>
      </c>
      <c r="AM408" s="11">
        <f t="shared" si="247"/>
        <v>0</v>
      </c>
      <c r="AN408" s="412">
        <f t="shared" si="248"/>
        <v>0</v>
      </c>
      <c r="AO408" s="412">
        <f t="shared" si="249"/>
        <v>-5789</v>
      </c>
      <c r="AP408" s="413" t="e">
        <f t="shared" si="250"/>
        <v>#DIV/0!</v>
      </c>
      <c r="AQ408" s="192">
        <v>1956515119944</v>
      </c>
      <c r="AR408" s="192" t="str">
        <f>VLOOKUP(AQ:AQ,[1]BRIDGESTONE!$B:$O,2,0)</f>
        <v/>
      </c>
      <c r="AS408" s="192" t="str">
        <f>VLOOKUP(AQ:AQ,[1]BRIDGESTONE!$B:$O,3,0)</f>
        <v/>
      </c>
      <c r="AT408" s="231" t="str">
        <f>VLOOKUP(AQ:AQ,[1]BRIDGESTONE!$B:$O,4,0)</f>
        <v>T005（並行）</v>
      </c>
      <c r="AU408" s="231" t="str">
        <f>VLOOKUP(AQ:AQ,[1]BRIDGESTONE!$B:$O,5,0)</f>
        <v>195/65R15 91H</v>
      </c>
      <c r="AV408" s="232" t="str">
        <f>VLOOKUP(AQ:AQ,[1]BRIDGESTONE!$B:$O,6,0)</f>
        <v>195/65R15</v>
      </c>
      <c r="AW408" s="232" t="str">
        <f>VLOOKUP(AQ:AQ,[1]BRIDGESTONE!$B:$O,7,0)</f>
        <v/>
      </c>
      <c r="AX408" s="233">
        <f>VLOOKUP(AQ:AQ,[1]BRIDGESTONE!$B:$K,8,0)</f>
        <v>5789</v>
      </c>
      <c r="AY408" s="233">
        <f>VLOOKUP(AQ:AQ,[1]BRIDGESTONE!$B:$K,9,0)</f>
        <v>0</v>
      </c>
      <c r="AZ408" s="233">
        <f>VLOOKUP(AQ:AQ,[1]BRIDGESTONE!$B:$K,10,0)</f>
        <v>0</v>
      </c>
      <c r="BA408" s="233">
        <f>VLOOKUP(AQ:AQ,[1]BRIDGESTONE!$B:$O,11,0)</f>
        <v>9480</v>
      </c>
      <c r="BB408" s="233">
        <f>VLOOKUP(AQ:AQ,[1]BRIDGESTONE!$B:$O,12,0)</f>
        <v>8209.0909090909081</v>
      </c>
      <c r="BC408" s="233">
        <f t="shared" si="254"/>
        <v>450</v>
      </c>
      <c r="BD408" s="204" t="s">
        <v>3388</v>
      </c>
      <c r="BE408" s="192"/>
      <c r="BF408" s="133" t="str">
        <f>IFERROR(VLOOKUP(BE:BE,Q商品!B:E,4,0),"")</f>
        <v/>
      </c>
      <c r="BG408" s="133" t="str">
        <f>IFERROR(VLOOKUP(AQ:AQ,在庫!B:M,12,0),"")</f>
        <v/>
      </c>
      <c r="BH408" s="133" t="str">
        <f>IFERROR(VLOOKUP(AQ:AQ,在庫!B:L,10,0),"")</f>
        <v/>
      </c>
      <c r="BI408" s="234" t="str">
        <f>VLOOKUP(AQ:AQ,[1]BRIDGESTONE!$B:$AH,32,0)</f>
        <v/>
      </c>
      <c r="BJ408" s="234" t="str">
        <f>VLOOKUP(AQ:AQ,[1]BRIDGESTONE!$B:$AH,33,0)</f>
        <v/>
      </c>
      <c r="BK408" s="191"/>
      <c r="BL408" s="191"/>
      <c r="BM408" s="191"/>
      <c r="BN408" s="191"/>
      <c r="BO408" s="191"/>
      <c r="BP408" s="191"/>
      <c r="BQ408" s="191"/>
      <c r="BR408" s="191"/>
      <c r="BS408" s="191"/>
      <c r="BT408" s="191"/>
      <c r="BU408" s="191"/>
      <c r="BV408" s="191"/>
      <c r="BW408" s="191"/>
      <c r="BX408" s="191"/>
    </row>
    <row r="409" spans="1:76" s="11" customFormat="1" ht="19.5" customHeight="1">
      <c r="A409" s="237">
        <f t="shared" si="235"/>
        <v>1</v>
      </c>
      <c r="B409" s="249">
        <f t="shared" si="253"/>
        <v>2055516119515</v>
      </c>
      <c r="C409" s="225">
        <f t="shared" si="236"/>
        <v>0</v>
      </c>
      <c r="D409" s="11" t="s">
        <v>5937</v>
      </c>
      <c r="E409" s="358" t="str">
        <f>AT408&amp;AU$1&amp;AU408</f>
        <v>T005（並行） 195/65R15 91H</v>
      </c>
      <c r="F409" s="235"/>
      <c r="G409" s="132" t="str">
        <f t="shared" si="262"/>
        <v>16</v>
      </c>
      <c r="H409" s="225">
        <v>0</v>
      </c>
      <c r="I409" s="225">
        <f t="shared" si="238"/>
        <v>0</v>
      </c>
      <c r="J409" s="131"/>
      <c r="K409" s="132" t="s">
        <v>4953</v>
      </c>
      <c r="L409" s="132">
        <v>6</v>
      </c>
      <c r="M409" s="134"/>
      <c r="N409" s="226"/>
      <c r="O409" s="226"/>
      <c r="P409" s="227"/>
      <c r="Q409" s="228">
        <f t="shared" si="255"/>
        <v>0</v>
      </c>
      <c r="R409" s="143" t="str">
        <f t="shared" si="256"/>
        <v/>
      </c>
      <c r="S409" s="238"/>
      <c r="T409" s="288"/>
      <c r="U409" s="189">
        <f t="shared" si="257"/>
        <v>0</v>
      </c>
      <c r="W409" s="229"/>
      <c r="X409" s="135">
        <f t="shared" si="258"/>
        <v>9968</v>
      </c>
      <c r="Y409" s="230">
        <f t="shared" si="259"/>
        <v>0</v>
      </c>
      <c r="Z409" s="141" t="str">
        <f t="shared" si="260"/>
        <v/>
      </c>
      <c r="AA409" s="136" t="str">
        <f t="shared" si="261"/>
        <v/>
      </c>
      <c r="AB409" s="309"/>
      <c r="AC409" s="309"/>
      <c r="AD409" s="184">
        <f t="shared" si="263"/>
        <v>0</v>
      </c>
      <c r="AE409" s="182">
        <f t="shared" si="264"/>
        <v>0</v>
      </c>
      <c r="AF409" s="128">
        <f t="shared" si="241"/>
        <v>0</v>
      </c>
      <c r="AG409" s="129">
        <f t="shared" si="242"/>
        <v>0</v>
      </c>
      <c r="AH409" s="130" t="str">
        <f t="shared" si="243"/>
        <v/>
      </c>
      <c r="AI409" s="137">
        <f t="shared" si="244"/>
        <v>0</v>
      </c>
      <c r="AJ409" s="138" t="str">
        <f t="shared" si="245"/>
        <v/>
      </c>
      <c r="AK409" s="138" t="str">
        <f t="shared" si="246"/>
        <v/>
      </c>
      <c r="AM409" s="11">
        <f t="shared" si="247"/>
        <v>0</v>
      </c>
      <c r="AN409" s="412">
        <f t="shared" si="248"/>
        <v>0</v>
      </c>
      <c r="AO409" s="412">
        <f t="shared" si="249"/>
        <v>-9968</v>
      </c>
      <c r="AP409" s="413" t="e">
        <f t="shared" si="250"/>
        <v>#DIV/0!</v>
      </c>
      <c r="AQ409" s="192">
        <v>2055516119515</v>
      </c>
      <c r="AR409" s="192" t="str">
        <f>VLOOKUP(AQ:AQ,[1]BRIDGESTONE!$B:$O,2,0)</f>
        <v/>
      </c>
      <c r="AS409" s="192" t="str">
        <f>VLOOKUP(AQ:AQ,[1]BRIDGESTONE!$B:$O,3,0)</f>
        <v/>
      </c>
      <c r="AT409" s="231" t="str">
        <f>VLOOKUP(AQ:AQ,[1]BRIDGESTONE!$B:$O,4,0)</f>
        <v>T005（並行）（ストップ）</v>
      </c>
      <c r="AU409" s="231" t="str">
        <f>VLOOKUP(AQ:AQ,[1]BRIDGESTONE!$B:$O,5,0)</f>
        <v>205/55R16 91V</v>
      </c>
      <c r="AV409" s="232" t="str">
        <f>VLOOKUP(AQ:AQ,[1]BRIDGESTONE!$B:$O,6,0)</f>
        <v>205/55R16</v>
      </c>
      <c r="AW409" s="232" t="str">
        <f>VLOOKUP(AQ:AQ,[1]BRIDGESTONE!$B:$O,7,0)</f>
        <v/>
      </c>
      <c r="AX409" s="233">
        <f>VLOOKUP(AQ:AQ,[1]BRIDGESTONE!$B:$K,8,0)</f>
        <v>9968</v>
      </c>
      <c r="AY409" s="233">
        <f>VLOOKUP(AQ:AQ,[1]BRIDGESTONE!$B:$K,9,0)</f>
        <v>0</v>
      </c>
      <c r="AZ409" s="233">
        <f>VLOOKUP(AQ:AQ,[1]BRIDGESTONE!$B:$K,10,0)</f>
        <v>0</v>
      </c>
      <c r="BA409" s="233">
        <f>VLOOKUP(AQ:AQ,[1]BRIDGESTONE!$B:$O,11,0)</f>
        <v>12180</v>
      </c>
      <c r="BB409" s="233">
        <f>VLOOKUP(AQ:AQ,[1]BRIDGESTONE!$B:$O,12,0)</f>
        <v>10663.636363636362</v>
      </c>
      <c r="BC409" s="233">
        <f t="shared" si="254"/>
        <v>450</v>
      </c>
      <c r="BD409" s="204" t="s">
        <v>3388</v>
      </c>
      <c r="BE409" s="192"/>
      <c r="BF409" s="133" t="str">
        <f>IFERROR(VLOOKUP(BE:BE,Q商品!B:E,4,0),"")</f>
        <v/>
      </c>
      <c r="BG409" s="133" t="str">
        <f>IFERROR(VLOOKUP(AQ:AQ,在庫!B:M,12,0),"")</f>
        <v/>
      </c>
      <c r="BH409" s="133" t="str">
        <f>IFERROR(VLOOKUP(AQ:AQ,在庫!B:L,10,0),"")</f>
        <v/>
      </c>
      <c r="BI409" s="234" t="str">
        <f>VLOOKUP(AQ:AQ,[1]BRIDGESTONE!$B:$AH,32,0)</f>
        <v/>
      </c>
      <c r="BJ409" s="234" t="str">
        <f>VLOOKUP(AQ:AQ,[1]BRIDGESTONE!$B:$AH,33,0)</f>
        <v/>
      </c>
      <c r="BK409" s="191"/>
      <c r="BL409" s="191"/>
      <c r="BM409" s="191"/>
      <c r="BN409" s="191"/>
      <c r="BO409" s="191"/>
      <c r="BP409" s="191"/>
      <c r="BQ409" s="191"/>
      <c r="BR409" s="191"/>
      <c r="BS409" s="191"/>
      <c r="BT409" s="191"/>
      <c r="BU409" s="191"/>
      <c r="BV409" s="191"/>
      <c r="BW409" s="191"/>
      <c r="BX409" s="191"/>
    </row>
    <row r="410" spans="1:76" s="11" customFormat="1" ht="19.5" customHeight="1">
      <c r="A410" s="237">
        <f t="shared" si="235"/>
        <v>1</v>
      </c>
      <c r="B410" s="249">
        <f t="shared" si="253"/>
        <v>2254518119947</v>
      </c>
      <c r="C410" s="225">
        <f t="shared" si="236"/>
        <v>0</v>
      </c>
      <c r="D410" s="11" t="s">
        <v>5937</v>
      </c>
      <c r="E410" s="358" t="str">
        <f>AT409&amp;AU$1&amp;AU409</f>
        <v>T005（並行）（ストップ） 205/55R16 91V</v>
      </c>
      <c r="F410" s="235"/>
      <c r="G410" s="132" t="str">
        <f t="shared" si="262"/>
        <v>18</v>
      </c>
      <c r="H410" s="225">
        <v>0</v>
      </c>
      <c r="I410" s="225">
        <f t="shared" si="238"/>
        <v>0</v>
      </c>
      <c r="J410" s="131"/>
      <c r="K410" s="132" t="s">
        <v>4953</v>
      </c>
      <c r="L410" s="132">
        <v>7</v>
      </c>
      <c r="M410" s="134"/>
      <c r="N410" s="226"/>
      <c r="O410" s="226"/>
      <c r="P410" s="227"/>
      <c r="Q410" s="228">
        <f t="shared" si="255"/>
        <v>0</v>
      </c>
      <c r="R410" s="143" t="str">
        <f t="shared" si="256"/>
        <v/>
      </c>
      <c r="S410" s="238"/>
      <c r="T410" s="288"/>
      <c r="U410" s="189">
        <f t="shared" si="257"/>
        <v>0</v>
      </c>
      <c r="W410" s="229"/>
      <c r="X410" s="135">
        <f t="shared" si="258"/>
        <v>11927</v>
      </c>
      <c r="Y410" s="230">
        <f t="shared" si="259"/>
        <v>0</v>
      </c>
      <c r="Z410" s="141" t="str">
        <f t="shared" si="260"/>
        <v/>
      </c>
      <c r="AA410" s="136" t="str">
        <f t="shared" si="261"/>
        <v/>
      </c>
      <c r="AB410" s="309"/>
      <c r="AC410" s="309"/>
      <c r="AD410" s="184">
        <f t="shared" si="263"/>
        <v>0</v>
      </c>
      <c r="AE410" s="182">
        <f t="shared" si="264"/>
        <v>0</v>
      </c>
      <c r="AF410" s="128">
        <f t="shared" si="241"/>
        <v>0</v>
      </c>
      <c r="AG410" s="129">
        <f t="shared" si="242"/>
        <v>0</v>
      </c>
      <c r="AH410" s="130" t="str">
        <f t="shared" si="243"/>
        <v/>
      </c>
      <c r="AI410" s="137">
        <f t="shared" si="244"/>
        <v>0</v>
      </c>
      <c r="AJ410" s="138" t="str">
        <f t="shared" si="245"/>
        <v/>
      </c>
      <c r="AK410" s="138" t="str">
        <f t="shared" si="246"/>
        <v/>
      </c>
      <c r="AM410" s="11">
        <f t="shared" si="247"/>
        <v>0</v>
      </c>
      <c r="AN410" s="412">
        <f t="shared" si="248"/>
        <v>0</v>
      </c>
      <c r="AO410" s="412">
        <f t="shared" si="249"/>
        <v>-11927</v>
      </c>
      <c r="AP410" s="413" t="e">
        <f t="shared" si="250"/>
        <v>#DIV/0!</v>
      </c>
      <c r="AQ410" s="192">
        <v>2254518119947</v>
      </c>
      <c r="AR410" s="192" t="str">
        <f>VLOOKUP(AQ:AQ,[1]BRIDGESTONE!$B:$O,2,0)</f>
        <v/>
      </c>
      <c r="AS410" s="192" t="str">
        <f>VLOOKUP(AQ:AQ,[1]BRIDGESTONE!$B:$O,3,0)</f>
        <v/>
      </c>
      <c r="AT410" s="231" t="str">
        <f>VLOOKUP(AQ:AQ,[1]BRIDGESTONE!$B:$O,4,0)</f>
        <v>T005（並行）</v>
      </c>
      <c r="AU410" s="231" t="str">
        <f>VLOOKUP(AQ:AQ,[1]BRIDGESTONE!$B:$O,5,0)</f>
        <v>225/45R18 95Y XL ☆</v>
      </c>
      <c r="AV410" s="232" t="str">
        <f>VLOOKUP(AQ:AQ,[1]BRIDGESTONE!$B:$O,6,0)</f>
        <v>225/45R18</v>
      </c>
      <c r="AW410" s="232" t="str">
        <f>VLOOKUP(AQ:AQ,[1]BRIDGESTONE!$B:$O,7,0)</f>
        <v/>
      </c>
      <c r="AX410" s="233">
        <f>VLOOKUP(AQ:AQ,[1]BRIDGESTONE!$B:$K,8,0)</f>
        <v>11927</v>
      </c>
      <c r="AY410" s="233">
        <f>VLOOKUP(AQ:AQ,[1]BRIDGESTONE!$B:$K,9,0)</f>
        <v>0</v>
      </c>
      <c r="AZ410" s="233">
        <f>VLOOKUP(AQ:AQ,[1]BRIDGESTONE!$B:$K,10,0)</f>
        <v>0</v>
      </c>
      <c r="BA410" s="233">
        <f>VLOOKUP(AQ:AQ,[1]BRIDGESTONE!$B:$O,11,0)</f>
        <v>16480</v>
      </c>
      <c r="BB410" s="233">
        <f>VLOOKUP(AQ:AQ,[1]BRIDGESTONE!$B:$O,12,0)</f>
        <v>14163.636363636362</v>
      </c>
      <c r="BC410" s="233">
        <f t="shared" si="254"/>
        <v>900</v>
      </c>
      <c r="BD410" s="204" t="s">
        <v>3388</v>
      </c>
      <c r="BE410" s="192"/>
      <c r="BF410" s="133" t="str">
        <f>IFERROR(VLOOKUP(BE:BE,Q商品!B:E,4,0),"")</f>
        <v/>
      </c>
      <c r="BG410" s="133" t="str">
        <f>IFERROR(VLOOKUP(AQ:AQ,在庫!B:M,12,0),"")</f>
        <v/>
      </c>
      <c r="BH410" s="133" t="str">
        <f>IFERROR(VLOOKUP(AQ:AQ,在庫!B:L,10,0),"")</f>
        <v/>
      </c>
      <c r="BI410" s="234" t="str">
        <f>VLOOKUP(AQ:AQ,[1]BRIDGESTONE!$B:$AH,32,0)</f>
        <v/>
      </c>
      <c r="BJ410" s="234" t="str">
        <f>VLOOKUP(AQ:AQ,[1]BRIDGESTONE!$B:$AH,33,0)</f>
        <v/>
      </c>
      <c r="BK410" s="191"/>
      <c r="BL410" s="191"/>
      <c r="BM410" s="191"/>
      <c r="BN410" s="191"/>
      <c r="BO410" s="191"/>
      <c r="BP410" s="191"/>
      <c r="BQ410" s="191"/>
      <c r="BR410" s="191"/>
      <c r="BS410" s="191"/>
      <c r="BT410" s="191"/>
      <c r="BU410" s="191"/>
      <c r="BV410" s="191"/>
      <c r="BW410" s="191"/>
      <c r="BX410" s="191"/>
    </row>
    <row r="411" spans="1:76" s="11" customFormat="1" ht="19.5" customHeight="1">
      <c r="A411" s="237">
        <f t="shared" si="235"/>
        <v>1</v>
      </c>
      <c r="B411" s="249">
        <f t="shared" si="253"/>
        <v>2354518119944</v>
      </c>
      <c r="C411" s="225">
        <f t="shared" si="236"/>
        <v>0</v>
      </c>
      <c r="D411" s="11" t="s">
        <v>5937</v>
      </c>
      <c r="E411" s="358" t="str">
        <f>AT410&amp;AU$1&amp;AU410</f>
        <v>T005（並行） 225/45R18 95Y XL ☆</v>
      </c>
      <c r="F411" s="235"/>
      <c r="G411" s="132" t="str">
        <f t="shared" si="262"/>
        <v>18</v>
      </c>
      <c r="H411" s="225">
        <v>0</v>
      </c>
      <c r="I411" s="225">
        <f t="shared" si="238"/>
        <v>0</v>
      </c>
      <c r="J411" s="131"/>
      <c r="K411" s="132" t="s">
        <v>4953</v>
      </c>
      <c r="L411" s="132">
        <v>8</v>
      </c>
      <c r="M411" s="134"/>
      <c r="N411" s="226"/>
      <c r="O411" s="226"/>
      <c r="P411" s="227"/>
      <c r="Q411" s="228">
        <f t="shared" si="255"/>
        <v>0</v>
      </c>
      <c r="R411" s="143" t="str">
        <f t="shared" si="256"/>
        <v/>
      </c>
      <c r="S411" s="238"/>
      <c r="T411" s="288"/>
      <c r="U411" s="189">
        <f t="shared" si="257"/>
        <v>0</v>
      </c>
      <c r="W411" s="229"/>
      <c r="X411" s="135">
        <f t="shared" si="258"/>
        <v>8345</v>
      </c>
      <c r="Y411" s="230">
        <f t="shared" si="259"/>
        <v>0</v>
      </c>
      <c r="Z411" s="141" t="str">
        <f t="shared" si="260"/>
        <v/>
      </c>
      <c r="AA411" s="136" t="str">
        <f t="shared" si="261"/>
        <v/>
      </c>
      <c r="AB411" s="309"/>
      <c r="AC411" s="309"/>
      <c r="AD411" s="184">
        <f t="shared" si="263"/>
        <v>0</v>
      </c>
      <c r="AE411" s="182">
        <f t="shared" si="264"/>
        <v>0</v>
      </c>
      <c r="AF411" s="128">
        <f t="shared" si="241"/>
        <v>0</v>
      </c>
      <c r="AG411" s="129">
        <f t="shared" si="242"/>
        <v>0</v>
      </c>
      <c r="AH411" s="130" t="str">
        <f t="shared" si="243"/>
        <v/>
      </c>
      <c r="AI411" s="137">
        <f t="shared" si="244"/>
        <v>0</v>
      </c>
      <c r="AJ411" s="138" t="str">
        <f t="shared" si="245"/>
        <v/>
      </c>
      <c r="AK411" s="138" t="str">
        <f t="shared" si="246"/>
        <v/>
      </c>
      <c r="AM411" s="11">
        <f t="shared" si="247"/>
        <v>0</v>
      </c>
      <c r="AN411" s="412">
        <f t="shared" si="248"/>
        <v>0</v>
      </c>
      <c r="AO411" s="412">
        <f t="shared" si="249"/>
        <v>-8345</v>
      </c>
      <c r="AP411" s="413" t="e">
        <f t="shared" si="250"/>
        <v>#DIV/0!</v>
      </c>
      <c r="AQ411" s="192">
        <v>2354518119944</v>
      </c>
      <c r="AR411" s="192" t="str">
        <f>VLOOKUP(AQ:AQ,[1]BRIDGESTONE!$B:$O,2,0)</f>
        <v/>
      </c>
      <c r="AS411" s="192" t="str">
        <f>VLOOKUP(AQ:AQ,[1]BRIDGESTONE!$B:$O,3,0)</f>
        <v/>
      </c>
      <c r="AT411" s="231" t="str">
        <f>VLOOKUP(AQ:AQ,[1]BRIDGESTONE!$B:$O,4,0)</f>
        <v>T005（並行）</v>
      </c>
      <c r="AU411" s="231" t="str">
        <f>VLOOKUP(AQ:AQ,[1]BRIDGESTONE!$B:$O,5,0)</f>
        <v>235/45R18 94W</v>
      </c>
      <c r="AV411" s="232" t="str">
        <f>VLOOKUP(AQ:AQ,[1]BRIDGESTONE!$B:$O,6,0)</f>
        <v>235/45R18</v>
      </c>
      <c r="AW411" s="232" t="str">
        <f>VLOOKUP(AQ:AQ,[1]BRIDGESTONE!$B:$O,7,0)</f>
        <v/>
      </c>
      <c r="AX411" s="233">
        <f>VLOOKUP(AQ:AQ,[1]BRIDGESTONE!$B:$K,8,0)</f>
        <v>8345</v>
      </c>
      <c r="AY411" s="233">
        <f>VLOOKUP(AQ:AQ,[1]BRIDGESTONE!$B:$K,9,0)</f>
        <v>0</v>
      </c>
      <c r="AZ411" s="233">
        <f>VLOOKUP(AQ:AQ,[1]BRIDGESTONE!$B:$K,10,0)</f>
        <v>0</v>
      </c>
      <c r="BA411" s="233">
        <f>VLOOKUP(AQ:AQ,[1]BRIDGESTONE!$B:$O,11,0)</f>
        <v>14980</v>
      </c>
      <c r="BB411" s="233">
        <f>VLOOKUP(AQ:AQ,[1]BRIDGESTONE!$B:$O,12,0)</f>
        <v>12799.999999999998</v>
      </c>
      <c r="BC411" s="233">
        <f t="shared" si="254"/>
        <v>900</v>
      </c>
      <c r="BD411" s="204" t="s">
        <v>3388</v>
      </c>
      <c r="BE411" s="192"/>
      <c r="BF411" s="133" t="str">
        <f>IFERROR(VLOOKUP(BE:BE,Q商品!B:E,4,0),"")</f>
        <v/>
      </c>
      <c r="BG411" s="133" t="str">
        <f>IFERROR(VLOOKUP(AQ:AQ,在庫!B:M,12,0),"")</f>
        <v/>
      </c>
      <c r="BH411" s="133" t="str">
        <f>IFERROR(VLOOKUP(AQ:AQ,在庫!B:L,10,0),"")</f>
        <v/>
      </c>
      <c r="BI411" s="234" t="str">
        <f>VLOOKUP(AQ:AQ,[1]BRIDGESTONE!$B:$AH,32,0)</f>
        <v/>
      </c>
      <c r="BJ411" s="234" t="str">
        <f>VLOOKUP(AQ:AQ,[1]BRIDGESTONE!$B:$AH,33,0)</f>
        <v/>
      </c>
      <c r="BK411" s="191"/>
      <c r="BL411" s="191"/>
      <c r="BM411" s="191"/>
      <c r="BN411" s="191"/>
      <c r="BO411" s="191"/>
      <c r="BP411" s="191"/>
      <c r="BQ411" s="191"/>
      <c r="BR411" s="191"/>
      <c r="BS411" s="191"/>
      <c r="BT411" s="191"/>
      <c r="BU411" s="191"/>
      <c r="BV411" s="191"/>
      <c r="BW411" s="191"/>
      <c r="BX411" s="191"/>
    </row>
    <row r="412" spans="1:76" s="11" customFormat="1" ht="19.5" customHeight="1">
      <c r="A412" s="237">
        <f t="shared" si="235"/>
        <v>1</v>
      </c>
      <c r="B412" s="249">
        <f t="shared" si="253"/>
        <v>2354018119949</v>
      </c>
      <c r="C412" s="225">
        <f t="shared" si="236"/>
        <v>0</v>
      </c>
      <c r="D412" s="11" t="s">
        <v>5937</v>
      </c>
      <c r="E412" s="358" t="s">
        <v>7970</v>
      </c>
      <c r="F412" s="235"/>
      <c r="G412" s="132" t="str">
        <f t="shared" si="262"/>
        <v>18</v>
      </c>
      <c r="H412" s="225">
        <v>0</v>
      </c>
      <c r="I412" s="225">
        <f t="shared" si="238"/>
        <v>0</v>
      </c>
      <c r="J412" s="131"/>
      <c r="K412" s="132" t="s">
        <v>4953</v>
      </c>
      <c r="L412" s="132">
        <v>9</v>
      </c>
      <c r="M412" s="134"/>
      <c r="N412" s="226"/>
      <c r="O412" s="226"/>
      <c r="P412" s="227"/>
      <c r="Q412" s="228">
        <f t="shared" si="255"/>
        <v>0</v>
      </c>
      <c r="R412" s="143" t="str">
        <f t="shared" si="256"/>
        <v/>
      </c>
      <c r="S412" s="238"/>
      <c r="T412" s="288"/>
      <c r="U412" s="189">
        <f t="shared" si="257"/>
        <v>0</v>
      </c>
      <c r="W412" s="229"/>
      <c r="X412" s="135">
        <f t="shared" si="258"/>
        <v>12981</v>
      </c>
      <c r="Y412" s="230">
        <f t="shared" si="259"/>
        <v>0</v>
      </c>
      <c r="Z412" s="141" t="str">
        <f t="shared" si="260"/>
        <v/>
      </c>
      <c r="AA412" s="136" t="str">
        <f t="shared" si="261"/>
        <v/>
      </c>
      <c r="AB412" s="309"/>
      <c r="AC412" s="309"/>
      <c r="AD412" s="184">
        <f t="shared" si="263"/>
        <v>0</v>
      </c>
      <c r="AE412" s="182">
        <f t="shared" si="264"/>
        <v>0</v>
      </c>
      <c r="AF412" s="128">
        <f t="shared" si="241"/>
        <v>0</v>
      </c>
      <c r="AG412" s="129">
        <f t="shared" si="242"/>
        <v>0</v>
      </c>
      <c r="AH412" s="130" t="str">
        <f t="shared" si="243"/>
        <v/>
      </c>
      <c r="AI412" s="137">
        <f t="shared" si="244"/>
        <v>0</v>
      </c>
      <c r="AJ412" s="138" t="str">
        <f t="shared" si="245"/>
        <v/>
      </c>
      <c r="AK412" s="138" t="str">
        <f t="shared" si="246"/>
        <v/>
      </c>
      <c r="AM412" s="11">
        <f t="shared" si="247"/>
        <v>0</v>
      </c>
      <c r="AN412" s="412">
        <f t="shared" si="248"/>
        <v>0</v>
      </c>
      <c r="AO412" s="412">
        <f t="shared" si="249"/>
        <v>-12981</v>
      </c>
      <c r="AP412" s="413" t="e">
        <f t="shared" si="250"/>
        <v>#DIV/0!</v>
      </c>
      <c r="AQ412" s="192">
        <v>2354018119949</v>
      </c>
      <c r="AR412" s="192" t="str">
        <f>VLOOKUP(AQ:AQ,[1]BRIDGESTONE!$B:$O,2,0)</f>
        <v/>
      </c>
      <c r="AS412" s="192" t="str">
        <f>VLOOKUP(AQ:AQ,[1]BRIDGESTONE!$B:$O,3,0)</f>
        <v/>
      </c>
      <c r="AT412" s="231" t="str">
        <f>VLOOKUP(AQ:AQ,[1]BRIDGESTONE!$B:$O,4,0)</f>
        <v>T005（並行）</v>
      </c>
      <c r="AU412" s="231" t="str">
        <f>VLOOKUP(AQ:AQ,[1]BRIDGESTONE!$B:$O,5,0)</f>
        <v>235/40R18 95Y XL</v>
      </c>
      <c r="AV412" s="232" t="str">
        <f>VLOOKUP(AQ:AQ,[1]BRIDGESTONE!$B:$O,6,0)</f>
        <v>235/40R18</v>
      </c>
      <c r="AW412" s="232" t="str">
        <f>VLOOKUP(AQ:AQ,[1]BRIDGESTONE!$B:$O,7,0)</f>
        <v/>
      </c>
      <c r="AX412" s="233">
        <f>VLOOKUP(AQ:AQ,[1]BRIDGESTONE!$B:$K,8,0)</f>
        <v>12981</v>
      </c>
      <c r="AY412" s="233">
        <f>VLOOKUP(AQ:AQ,[1]BRIDGESTONE!$B:$K,9,0)</f>
        <v>0</v>
      </c>
      <c r="AZ412" s="233">
        <f>VLOOKUP(AQ:AQ,[1]BRIDGESTONE!$B:$K,10,0)</f>
        <v>0</v>
      </c>
      <c r="BA412" s="233">
        <f>VLOOKUP(AQ:AQ,[1]BRIDGESTONE!$B:$O,11,0)</f>
        <v>18900</v>
      </c>
      <c r="BB412" s="233">
        <f>VLOOKUP(AQ:AQ,[1]BRIDGESTONE!$B:$O,12,0)</f>
        <v>16363.636363636362</v>
      </c>
      <c r="BC412" s="233">
        <f t="shared" si="254"/>
        <v>900</v>
      </c>
      <c r="BD412" s="204" t="s">
        <v>3388</v>
      </c>
      <c r="BE412" s="192"/>
      <c r="BF412" s="133" t="str">
        <f>IFERROR(VLOOKUP(BE:BE,Q商品!B:E,4,0),"")</f>
        <v/>
      </c>
      <c r="BG412" s="133" t="str">
        <f>IFERROR(VLOOKUP(AQ:AQ,在庫!B:M,12,0),"")</f>
        <v>2022年製</v>
      </c>
      <c r="BH412" s="133">
        <f>IFERROR(VLOOKUP(AQ:AQ,在庫!B:L,10,0),"")</f>
        <v>1</v>
      </c>
      <c r="BI412" s="234" t="str">
        <f>VLOOKUP(AQ:AQ,[1]BRIDGESTONE!$B:$AH,32,0)</f>
        <v/>
      </c>
      <c r="BJ412" s="234" t="str">
        <f>VLOOKUP(AQ:AQ,[1]BRIDGESTONE!$B:$AH,33,0)</f>
        <v/>
      </c>
      <c r="BK412" s="191"/>
      <c r="BL412" s="191"/>
      <c r="BM412" s="191"/>
      <c r="BN412" s="191"/>
      <c r="BO412" s="191"/>
      <c r="BP412" s="191"/>
      <c r="BQ412" s="191"/>
      <c r="BR412" s="191"/>
      <c r="BS412" s="191"/>
      <c r="BT412" s="191"/>
      <c r="BU412" s="191"/>
      <c r="BV412" s="191"/>
      <c r="BW412" s="191"/>
      <c r="BX412" s="191"/>
    </row>
    <row r="413" spans="1:76" s="11" customFormat="1" ht="19.5" customHeight="1">
      <c r="A413" s="237">
        <f t="shared" si="235"/>
        <v>1</v>
      </c>
      <c r="B413" s="249">
        <f t="shared" si="253"/>
        <v>2156016119842</v>
      </c>
      <c r="C413" s="225">
        <f t="shared" si="236"/>
        <v>2</v>
      </c>
      <c r="D413" s="11" t="s">
        <v>4699</v>
      </c>
      <c r="E413" s="358" t="s">
        <v>7751</v>
      </c>
      <c r="F413" s="304" t="s">
        <v>7752</v>
      </c>
      <c r="G413" s="132" t="str">
        <f t="shared" si="262"/>
        <v>16</v>
      </c>
      <c r="H413" s="2">
        <v>0</v>
      </c>
      <c r="I413" s="225">
        <f t="shared" si="238"/>
        <v>0</v>
      </c>
      <c r="J413" s="131"/>
      <c r="K413" s="132" t="s">
        <v>4953</v>
      </c>
      <c r="L413" s="132">
        <v>10</v>
      </c>
      <c r="M413" s="134"/>
      <c r="N413" s="226"/>
      <c r="O413" s="226"/>
      <c r="P413" s="227"/>
      <c r="Q413" s="228">
        <f t="shared" si="255"/>
        <v>-1.8181818181818181</v>
      </c>
      <c r="R413" s="143">
        <f t="shared" si="256"/>
        <v>4518.7</v>
      </c>
      <c r="S413" s="238"/>
      <c r="T413" s="286"/>
      <c r="U413" s="189">
        <f t="shared" si="257"/>
        <v>0</v>
      </c>
      <c r="W413" s="229"/>
      <c r="X413" s="135">
        <f t="shared" si="258"/>
        <v>8214</v>
      </c>
      <c r="Y413" s="230">
        <f t="shared" si="259"/>
        <v>-1.8181818181818181</v>
      </c>
      <c r="Z413" s="141" t="str">
        <f t="shared" si="260"/>
        <v/>
      </c>
      <c r="AA413" s="136">
        <f t="shared" si="261"/>
        <v>4518.7</v>
      </c>
      <c r="AB413" s="144"/>
      <c r="AC413" s="144"/>
      <c r="AD413" s="184">
        <f t="shared" si="263"/>
        <v>0</v>
      </c>
      <c r="AE413" s="182">
        <f t="shared" si="264"/>
        <v>0</v>
      </c>
      <c r="AF413" s="128">
        <f t="shared" si="241"/>
        <v>0</v>
      </c>
      <c r="AG413" s="129">
        <f t="shared" si="242"/>
        <v>0</v>
      </c>
      <c r="AH413" s="130" t="str">
        <f t="shared" si="243"/>
        <v/>
      </c>
      <c r="AI413" s="137">
        <f t="shared" si="244"/>
        <v>0</v>
      </c>
      <c r="AJ413" s="138" t="str">
        <f t="shared" si="245"/>
        <v/>
      </c>
      <c r="AK413" s="138" t="str">
        <f t="shared" si="246"/>
        <v/>
      </c>
      <c r="AM413" s="11">
        <f t="shared" si="247"/>
        <v>0</v>
      </c>
      <c r="AN413" s="412">
        <f t="shared" si="248"/>
        <v>-1.8181818181818181</v>
      </c>
      <c r="AO413" s="412">
        <f t="shared" si="249"/>
        <v>-8215.818181818182</v>
      </c>
      <c r="AP413" s="413">
        <f t="shared" si="250"/>
        <v>4518.7</v>
      </c>
      <c r="AQ413" s="192">
        <v>2156016119842</v>
      </c>
      <c r="AR413" s="192" t="str">
        <f>VLOOKUP(AQ:AQ,[1]BRIDGESTONE!$B:$O,2,0)</f>
        <v/>
      </c>
      <c r="AS413" s="192" t="str">
        <f>VLOOKUP(AQ:AQ,[1]BRIDGESTONE!$B:$O,3,0)</f>
        <v/>
      </c>
      <c r="AT413" s="231" t="str">
        <f>VLOOKUP(AQ:AQ,[1]BRIDGESTONE!$B:$O,4,0)</f>
        <v>T001（並行）</v>
      </c>
      <c r="AU413" s="231" t="str">
        <f>VLOOKUP(AQ:AQ,[1]BRIDGESTONE!$B:$O,5,0)</f>
        <v>215/60R16 95V</v>
      </c>
      <c r="AV413" s="232" t="str">
        <f>VLOOKUP(AQ:AQ,[1]BRIDGESTONE!$B:$O,6,0)</f>
        <v>215/60R16</v>
      </c>
      <c r="AW413" s="232" t="str">
        <f>VLOOKUP(AQ:AQ,[1]BRIDGESTONE!$B:$O,7,0)</f>
        <v/>
      </c>
      <c r="AX413" s="233">
        <f>VLOOKUP(AQ:AQ,[1]BRIDGESTONE!$B:$K,8,0)</f>
        <v>8214</v>
      </c>
      <c r="AY413" s="233">
        <f>VLOOKUP(AQ:AQ,[1]BRIDGESTONE!$B:$K,9,0)</f>
        <v>2</v>
      </c>
      <c r="AZ413" s="233">
        <f>VLOOKUP(AQ:AQ,[1]BRIDGESTONE!$B:$K,10,0)</f>
        <v>0</v>
      </c>
      <c r="BA413" s="233">
        <f>VLOOKUP(AQ:AQ,[1]BRIDGESTONE!$B:$O,11,0)</f>
        <v>9980</v>
      </c>
      <c r="BB413" s="233">
        <f>VLOOKUP(AQ:AQ,[1]BRIDGESTONE!$B:$O,12,0)</f>
        <v>8118.1818181818171</v>
      </c>
      <c r="BC413" s="233">
        <f t="shared" si="254"/>
        <v>1050</v>
      </c>
      <c r="BD413" s="204" t="s">
        <v>3388</v>
      </c>
      <c r="BE413" s="192"/>
      <c r="BF413" s="133" t="str">
        <f>IFERROR(VLOOKUP(BE:BE,Q商品!B:E,4,0),"")</f>
        <v/>
      </c>
      <c r="BG413" s="133" t="str">
        <f>IFERROR(VLOOKUP(AQ:AQ,在庫!B:M,12,0),"")</f>
        <v/>
      </c>
      <c r="BH413" s="133" t="str">
        <f>IFERROR(VLOOKUP(AQ:AQ,在庫!B:L,10,0),"")</f>
        <v/>
      </c>
      <c r="BI413" s="234" t="str">
        <f>VLOOKUP(AQ:AQ,[1]BRIDGESTONE!$B:$AH,32,0)</f>
        <v/>
      </c>
      <c r="BJ413" s="234" t="str">
        <f>VLOOKUP(AQ:AQ,[1]BRIDGESTONE!$B:$AH,33,0)</f>
        <v/>
      </c>
      <c r="BK413" s="191"/>
      <c r="BL413" s="191"/>
      <c r="BM413" s="191"/>
      <c r="BN413" s="191"/>
      <c r="BO413" s="191"/>
      <c r="BP413" s="191"/>
      <c r="BQ413" s="191"/>
      <c r="BR413" s="191"/>
      <c r="BS413" s="191"/>
      <c r="BT413" s="191"/>
      <c r="BU413" s="191"/>
      <c r="BV413" s="191"/>
      <c r="BW413" s="191"/>
      <c r="BX413" s="191"/>
    </row>
    <row r="414" spans="1:76" s="11" customFormat="1" ht="19.5" customHeight="1">
      <c r="A414" s="237">
        <f t="shared" si="235"/>
        <v>1</v>
      </c>
      <c r="B414" s="249">
        <f t="shared" si="253"/>
        <v>1956515119517</v>
      </c>
      <c r="C414" s="225">
        <f t="shared" si="236"/>
        <v>9</v>
      </c>
      <c r="D414" s="11" t="s">
        <v>4699</v>
      </c>
      <c r="E414" s="358" t="s">
        <v>6292</v>
      </c>
      <c r="F414" s="235" t="s">
        <v>6008</v>
      </c>
      <c r="G414" s="132" t="str">
        <f t="shared" si="262"/>
        <v>15</v>
      </c>
      <c r="H414" s="233">
        <v>61</v>
      </c>
      <c r="I414" s="225">
        <f t="shared" si="238"/>
        <v>61</v>
      </c>
      <c r="J414" s="131"/>
      <c r="K414" s="132" t="s">
        <v>4953</v>
      </c>
      <c r="L414" s="132">
        <v>11</v>
      </c>
      <c r="M414" s="134"/>
      <c r="N414" s="226"/>
      <c r="O414" s="226"/>
      <c r="P414" s="227"/>
      <c r="Q414" s="228">
        <f t="shared" si="255"/>
        <v>-8.1818181818181817</v>
      </c>
      <c r="R414" s="143">
        <f t="shared" si="256"/>
        <v>1070.3222222222223</v>
      </c>
      <c r="S414" s="249"/>
      <c r="T414" s="287"/>
      <c r="U414" s="189">
        <f t="shared" si="257"/>
        <v>0</v>
      </c>
      <c r="W414" s="229"/>
      <c r="X414" s="135">
        <f t="shared" si="258"/>
        <v>8749</v>
      </c>
      <c r="Y414" s="230">
        <f t="shared" si="259"/>
        <v>-8.1818181818181817</v>
      </c>
      <c r="Z414" s="141" t="str">
        <f t="shared" si="260"/>
        <v/>
      </c>
      <c r="AA414" s="136">
        <f t="shared" si="261"/>
        <v>1070.3222222222223</v>
      </c>
      <c r="AB414" s="144"/>
      <c r="AC414" s="144"/>
      <c r="AD414" s="184">
        <f t="shared" si="263"/>
        <v>0</v>
      </c>
      <c r="AE414" s="182">
        <f t="shared" si="264"/>
        <v>0</v>
      </c>
      <c r="AF414" s="128">
        <f t="shared" si="241"/>
        <v>0</v>
      </c>
      <c r="AG414" s="129">
        <f t="shared" si="242"/>
        <v>0</v>
      </c>
      <c r="AH414" s="130" t="str">
        <f t="shared" si="243"/>
        <v/>
      </c>
      <c r="AI414" s="137">
        <f t="shared" si="244"/>
        <v>0</v>
      </c>
      <c r="AJ414" s="138" t="str">
        <f t="shared" si="245"/>
        <v/>
      </c>
      <c r="AK414" s="138" t="str">
        <f t="shared" si="246"/>
        <v/>
      </c>
      <c r="AM414" s="11">
        <f t="shared" si="247"/>
        <v>0</v>
      </c>
      <c r="AN414" s="412">
        <f t="shared" si="248"/>
        <v>-8.1818181818181817</v>
      </c>
      <c r="AO414" s="412">
        <f t="shared" si="249"/>
        <v>-8757.181818181818</v>
      </c>
      <c r="AP414" s="413">
        <f t="shared" si="250"/>
        <v>1070.3222222222223</v>
      </c>
      <c r="AQ414" s="192">
        <v>1956515119517</v>
      </c>
      <c r="AR414" s="192" t="str">
        <f>VLOOKUP(AQ:AQ,[1]BRIDGESTONE!$B:$O,2,0)</f>
        <v/>
      </c>
      <c r="AS414" s="192" t="str">
        <f>VLOOKUP(AQ:AQ,[1]BRIDGESTONE!$B:$O,3,0)</f>
        <v/>
      </c>
      <c r="AT414" s="231" t="str">
        <f>VLOOKUP(AQ:AQ,[1]BRIDGESTONE!$B:$O,4,0)</f>
        <v>T005（並行）</v>
      </c>
      <c r="AU414" s="231" t="str">
        <f>VLOOKUP(AQ:AQ,[1]BRIDGESTONE!$B:$O,5,0)</f>
        <v>195/65R15 91V</v>
      </c>
      <c r="AV414" s="232" t="str">
        <f>VLOOKUP(AQ:AQ,[1]BRIDGESTONE!$B:$O,6,0)</f>
        <v>195/65R15</v>
      </c>
      <c r="AW414" s="232" t="str">
        <f>VLOOKUP(AQ:AQ,[1]BRIDGESTONE!$B:$O,7,0)</f>
        <v/>
      </c>
      <c r="AX414" s="233">
        <f>VLOOKUP(AQ:AQ,[1]BRIDGESTONE!$B:$K,8,0)</f>
        <v>8749</v>
      </c>
      <c r="AY414" s="233">
        <f>VLOOKUP(AQ:AQ,[1]BRIDGESTONE!$B:$K,9,0)</f>
        <v>9</v>
      </c>
      <c r="AZ414" s="233">
        <f>VLOOKUP(AQ:AQ,[1]BRIDGESTONE!$B:$K,10,0)</f>
        <v>61</v>
      </c>
      <c r="BA414" s="233">
        <f>VLOOKUP(AQ:AQ,[1]BRIDGESTONE!$B:$O,11,0)</f>
        <v>10680</v>
      </c>
      <c r="BB414" s="233">
        <f>VLOOKUP(AQ:AQ,[1]BRIDGESTONE!$B:$O,12,0)</f>
        <v>9231.8181818181802</v>
      </c>
      <c r="BC414" s="233">
        <f t="shared" si="254"/>
        <v>525.00000000000182</v>
      </c>
      <c r="BD414" s="204" t="s">
        <v>3388</v>
      </c>
      <c r="BE414" s="192"/>
      <c r="BF414" s="133" t="str">
        <f>IFERROR(VLOOKUP(BE:BE,Q商品!B:E,4,0),"")</f>
        <v/>
      </c>
      <c r="BG414" s="133" t="str">
        <f>IFERROR(VLOOKUP(AQ:AQ,在庫!B:M,12,0),"")</f>
        <v>2022年製</v>
      </c>
      <c r="BH414" s="133">
        <f>IFERROR(VLOOKUP(AQ:AQ,在庫!B:L,10,0),"")</f>
        <v>2</v>
      </c>
      <c r="BI414" s="234" t="str">
        <f>VLOOKUP(AQ:AQ,[1]BRIDGESTONE!$B:$AH,32,0)</f>
        <v/>
      </c>
      <c r="BJ414" s="234" t="str">
        <f>VLOOKUP(AQ:AQ,[1]BRIDGESTONE!$B:$AH,33,0)</f>
        <v/>
      </c>
      <c r="BK414" s="191"/>
      <c r="BL414" s="191"/>
      <c r="BM414" s="191"/>
      <c r="BN414" s="191"/>
      <c r="BO414" s="191"/>
      <c r="BP414" s="191"/>
      <c r="BQ414" s="191"/>
      <c r="BR414" s="191"/>
      <c r="BS414" s="191"/>
      <c r="BT414" s="191"/>
      <c r="BU414" s="191"/>
      <c r="BV414" s="191"/>
      <c r="BW414" s="191"/>
      <c r="BX414" s="191"/>
    </row>
    <row r="415" spans="1:76" s="11" customFormat="1" ht="19.5" customHeight="1">
      <c r="A415" s="11">
        <f t="shared" si="235"/>
        <v>1</v>
      </c>
      <c r="B415" s="239">
        <f t="shared" si="253"/>
        <v>1656515111336</v>
      </c>
      <c r="C415" s="225">
        <f t="shared" si="236"/>
        <v>0</v>
      </c>
      <c r="D415" s="11" t="s">
        <v>5937</v>
      </c>
      <c r="E415" s="358" t="s">
        <v>1725</v>
      </c>
      <c r="F415" s="235" t="s">
        <v>355</v>
      </c>
      <c r="G415" s="132" t="str">
        <f t="shared" si="262"/>
        <v>15</v>
      </c>
      <c r="H415" s="225">
        <v>0</v>
      </c>
      <c r="I415" s="225">
        <f t="shared" si="238"/>
        <v>0</v>
      </c>
      <c r="J415" s="131"/>
      <c r="K415" s="132" t="s">
        <v>1765</v>
      </c>
      <c r="L415" s="132">
        <v>4</v>
      </c>
      <c r="M415" s="134" t="s">
        <v>3353</v>
      </c>
      <c r="N415" s="226" t="s">
        <v>3355</v>
      </c>
      <c r="O415" s="226" t="s">
        <v>1984</v>
      </c>
      <c r="P415" s="227">
        <v>12250</v>
      </c>
      <c r="Q415" s="228">
        <f t="shared" si="255"/>
        <v>11136.363636363636</v>
      </c>
      <c r="R415" s="143">
        <f t="shared" si="256"/>
        <v>5.4879999999999908E-2</v>
      </c>
      <c r="S415" s="192">
        <v>1074476690</v>
      </c>
      <c r="T415" s="288" t="s">
        <v>6791</v>
      </c>
      <c r="U415" s="189">
        <f t="shared" si="257"/>
        <v>-900</v>
      </c>
      <c r="V415" s="11">
        <v>900</v>
      </c>
      <c r="W415" s="229"/>
      <c r="X415" s="135">
        <f t="shared" si="258"/>
        <v>10525.2</v>
      </c>
      <c r="Y415" s="230">
        <f t="shared" si="259"/>
        <v>0</v>
      </c>
      <c r="Z415" s="141">
        <f t="shared" si="260"/>
        <v>-1.0869058295964125</v>
      </c>
      <c r="AA415" s="136" t="str">
        <f t="shared" si="261"/>
        <v/>
      </c>
      <c r="AB415" s="309"/>
      <c r="AC415" s="309"/>
      <c r="AD415" s="184">
        <f t="shared" si="263"/>
        <v>-882</v>
      </c>
      <c r="AE415" s="182">
        <f t="shared" si="264"/>
        <v>-969</v>
      </c>
      <c r="AF415" s="128">
        <f t="shared" si="241"/>
        <v>-87.21</v>
      </c>
      <c r="AG415" s="129">
        <f t="shared" si="242"/>
        <v>-18.209999999999994</v>
      </c>
      <c r="AH415" s="130">
        <f t="shared" si="243"/>
        <v>1.8792569659442718E-2</v>
      </c>
      <c r="AI415" s="137">
        <f t="shared" si="244"/>
        <v>-69</v>
      </c>
      <c r="AJ415" s="138">
        <f t="shared" si="245"/>
        <v>7.1207430340557279E-2</v>
      </c>
      <c r="AK415" s="138" t="str">
        <f t="shared" si="246"/>
        <v/>
      </c>
      <c r="AL415" s="11" t="s">
        <v>13397</v>
      </c>
      <c r="AM415" s="11">
        <f t="shared" si="247"/>
        <v>-785.1</v>
      </c>
      <c r="AN415" s="412">
        <f t="shared" si="248"/>
        <v>-713.72727272727263</v>
      </c>
      <c r="AO415" s="412">
        <f t="shared" si="249"/>
        <v>-11238.927272727273</v>
      </c>
      <c r="AP415" s="413">
        <f t="shared" si="250"/>
        <v>15.746809323653039</v>
      </c>
      <c r="AQ415" s="192">
        <v>1656515111336</v>
      </c>
      <c r="AR415" s="192">
        <f>VLOOKUP(AQ:AQ,[1]BRIDGESTONE!$B:$O,2,0)</f>
        <v>4961914969653</v>
      </c>
      <c r="AS415" s="192" t="str">
        <f>VLOOKUP(AQ:AQ,[1]BRIDGESTONE!$B:$O,3,0)</f>
        <v>PXR02006</v>
      </c>
      <c r="AT415" s="231" t="str">
        <f>VLOOKUP(AQ:AQ,[1]BRIDGESTONE!$B:$O,4,0)</f>
        <v>VRX3</v>
      </c>
      <c r="AU415" s="231" t="str">
        <f>VLOOKUP(AQ:AQ,[1]BRIDGESTONE!$B:$O,5,0)</f>
        <v>165/65R15 81Q</v>
      </c>
      <c r="AV415" s="232" t="str">
        <f>VLOOKUP(AQ:AQ,[1]BRIDGESTONE!$B:$O,6,0)</f>
        <v>165/65R15</v>
      </c>
      <c r="AW415" s="232">
        <f>VLOOKUP(AQ:AQ,[1]BRIDGESTONE!$B:$O,7,0)</f>
        <v>18200</v>
      </c>
      <c r="AX415" s="233">
        <f>VLOOKUP(AQ:AQ,[1]BRIDGESTONE!$B:$K,8,0)</f>
        <v>10525.2</v>
      </c>
      <c r="AY415" s="233">
        <f>VLOOKUP(AQ:AQ,[1]BRIDGESTONE!$B:$K,9,0)</f>
        <v>0</v>
      </c>
      <c r="AZ415" s="233">
        <f>VLOOKUP(AQ:AQ,[1]BRIDGESTONE!$B:$K,10,0)</f>
        <v>0</v>
      </c>
      <c r="BA415" s="233">
        <f>VLOOKUP(AQ:AQ,[1]BRIDGESTONE!$B:$O,11,0)</f>
        <v>14180</v>
      </c>
      <c r="BB415" s="233">
        <f>VLOOKUP(AQ:AQ,[1]BRIDGESTONE!$B:$O,12,0)</f>
        <v>12413.636363636362</v>
      </c>
      <c r="BC415" s="233">
        <f t="shared" si="254"/>
        <v>525</v>
      </c>
      <c r="BD415" s="204" t="s">
        <v>3387</v>
      </c>
      <c r="BE415" s="195" t="s">
        <v>193</v>
      </c>
      <c r="BF415" s="133" t="str">
        <f>IFERROR(VLOOKUP(BE:BE,Q商品!B:E,4,0),"")</f>
        <v>2023年製 BLIZZAK VRX3 165/65R15 81Q スタッドレスタイヤ 最短当日発送</v>
      </c>
      <c r="BG415" s="133" t="str">
        <f>IFERROR(VLOOKUP(AQ:AQ,在庫!B:M,12,0),"")</f>
        <v/>
      </c>
      <c r="BH415" s="133" t="str">
        <f>IFERROR(VLOOKUP(AQ:AQ,在庫!B:L,10,0),"")</f>
        <v/>
      </c>
      <c r="BI415" s="234">
        <f>VLOOKUP(AQ:AQ,[1]BRIDGESTONE!$B:$AH,32,0)</f>
        <v>650408611</v>
      </c>
      <c r="BJ415" s="234">
        <f>VLOOKUP(AQ:AQ,[1]BRIDGESTONE!$B:$AH,33,0)</f>
        <v>650408628</v>
      </c>
      <c r="BK415" s="191"/>
      <c r="BL415" s="191"/>
      <c r="BM415" s="191"/>
      <c r="BN415" s="191"/>
      <c r="BO415" s="191"/>
      <c r="BP415" s="191"/>
      <c r="BQ415" s="191"/>
      <c r="BR415" s="191"/>
      <c r="BS415" s="191"/>
      <c r="BT415" s="191"/>
      <c r="BU415" s="191"/>
      <c r="BV415" s="191"/>
      <c r="BW415" s="191"/>
      <c r="BX415" s="191"/>
    </row>
    <row r="416" spans="1:76" s="11" customFormat="1" ht="19.5" customHeight="1">
      <c r="A416" s="11">
        <f t="shared" si="235"/>
        <v>1</v>
      </c>
      <c r="B416" s="239">
        <f t="shared" si="253"/>
        <v>1657014111339</v>
      </c>
      <c r="C416" s="225">
        <f t="shared" si="236"/>
        <v>0</v>
      </c>
      <c r="D416" s="11" t="s">
        <v>5937</v>
      </c>
      <c r="E416" s="358" t="s">
        <v>1731</v>
      </c>
      <c r="F416" s="235" t="s">
        <v>356</v>
      </c>
      <c r="G416" s="132" t="str">
        <f t="shared" si="262"/>
        <v>14</v>
      </c>
      <c r="H416" s="225">
        <v>0</v>
      </c>
      <c r="I416" s="225">
        <f t="shared" si="238"/>
        <v>0</v>
      </c>
      <c r="J416" s="131"/>
      <c r="K416" s="132" t="s">
        <v>1765</v>
      </c>
      <c r="L416" s="132">
        <v>10</v>
      </c>
      <c r="M416" s="134" t="s">
        <v>1785</v>
      </c>
      <c r="N416" s="226" t="s">
        <v>1962</v>
      </c>
      <c r="O416" s="226" t="s">
        <v>1954</v>
      </c>
      <c r="P416" s="227">
        <v>11484</v>
      </c>
      <c r="Q416" s="228">
        <f t="shared" si="255"/>
        <v>10440</v>
      </c>
      <c r="R416" s="143">
        <f t="shared" si="256"/>
        <v>0.1251340996168582</v>
      </c>
      <c r="S416" s="192">
        <v>1074476688</v>
      </c>
      <c r="T416" s="288" t="s">
        <v>6793</v>
      </c>
      <c r="U416" s="189">
        <f t="shared" si="257"/>
        <v>-900</v>
      </c>
      <c r="V416" s="11">
        <v>900</v>
      </c>
      <c r="W416" s="229"/>
      <c r="X416" s="135">
        <f t="shared" si="258"/>
        <v>9133.6</v>
      </c>
      <c r="Y416" s="230">
        <f t="shared" si="259"/>
        <v>0</v>
      </c>
      <c r="Z416" s="141">
        <f t="shared" si="260"/>
        <v>-1.0924265547500953</v>
      </c>
      <c r="AA416" s="136" t="str">
        <f t="shared" si="261"/>
        <v/>
      </c>
      <c r="AB416" s="309"/>
      <c r="AC416" s="309"/>
      <c r="AD416" s="184">
        <f t="shared" si="263"/>
        <v>-882</v>
      </c>
      <c r="AE416" s="182">
        <f t="shared" si="264"/>
        <v>-969</v>
      </c>
      <c r="AF416" s="128">
        <f t="shared" si="241"/>
        <v>-87.21</v>
      </c>
      <c r="AG416" s="129">
        <f t="shared" si="242"/>
        <v>-18.209999999999994</v>
      </c>
      <c r="AH416" s="130">
        <f t="shared" si="243"/>
        <v>1.8792569659442718E-2</v>
      </c>
      <c r="AI416" s="137">
        <f t="shared" si="244"/>
        <v>-69</v>
      </c>
      <c r="AJ416" s="138">
        <f t="shared" si="245"/>
        <v>7.1207430340557279E-2</v>
      </c>
      <c r="AK416" s="138" t="str">
        <f t="shared" si="246"/>
        <v/>
      </c>
      <c r="AL416" s="11" t="s">
        <v>13397</v>
      </c>
      <c r="AM416" s="11">
        <f t="shared" si="247"/>
        <v>-785.1</v>
      </c>
      <c r="AN416" s="412">
        <f t="shared" si="248"/>
        <v>-713.72727272727263</v>
      </c>
      <c r="AO416" s="412">
        <f t="shared" si="249"/>
        <v>-9847.3272727272724</v>
      </c>
      <c r="AP416" s="413">
        <f t="shared" si="250"/>
        <v>13.79704496242517</v>
      </c>
      <c r="AQ416" s="192">
        <v>1657014111339</v>
      </c>
      <c r="AR416" s="192">
        <f>VLOOKUP(AQ:AQ,[1]BRIDGESTONE!$B:$O,2,0)</f>
        <v>4961914969752</v>
      </c>
      <c r="AS416" s="192" t="str">
        <f>VLOOKUP(AQ:AQ,[1]BRIDGESTONE!$B:$O,3,0)</f>
        <v>PXR02018</v>
      </c>
      <c r="AT416" s="231" t="str">
        <f>VLOOKUP(AQ:AQ,[1]BRIDGESTONE!$B:$O,4,0)</f>
        <v>VRX3</v>
      </c>
      <c r="AU416" s="231" t="str">
        <f>VLOOKUP(AQ:AQ,[1]BRIDGESTONE!$B:$O,5,0)</f>
        <v>165/70R14 81Q</v>
      </c>
      <c r="AV416" s="232" t="str">
        <f>VLOOKUP(AQ:AQ,[1]BRIDGESTONE!$B:$O,6,0)</f>
        <v>165/70R14</v>
      </c>
      <c r="AW416" s="232">
        <f>VLOOKUP(AQ:AQ,[1]BRIDGESTONE!$B:$O,7,0)</f>
        <v>15800</v>
      </c>
      <c r="AX416" s="233">
        <f>VLOOKUP(AQ:AQ,[1]BRIDGESTONE!$B:$K,8,0)</f>
        <v>9133.6</v>
      </c>
      <c r="AY416" s="233">
        <f>VLOOKUP(AQ:AQ,[1]BRIDGESTONE!$B:$K,9,0)</f>
        <v>0</v>
      </c>
      <c r="AZ416" s="233">
        <f>VLOOKUP(AQ:AQ,[1]BRIDGESTONE!$B:$K,10,0)</f>
        <v>0</v>
      </c>
      <c r="BA416" s="233">
        <f>VLOOKUP(AQ:AQ,[1]BRIDGESTONE!$B:$O,11,0)</f>
        <v>0</v>
      </c>
      <c r="BB416" s="233">
        <f>VLOOKUP(AQ:AQ,[1]BRIDGESTONE!$B:$O,12,0)</f>
        <v>-409.09090909090907</v>
      </c>
      <c r="BC416" s="233">
        <f t="shared" si="254"/>
        <v>450</v>
      </c>
      <c r="BD416" s="204" t="s">
        <v>3387</v>
      </c>
      <c r="BE416" s="195" t="s">
        <v>194</v>
      </c>
      <c r="BF416" s="133" t="str">
        <f>IFERROR(VLOOKUP(BE:BE,Q商品!B:E,4,0),"")</f>
        <v>2022年製 BLIZZAK VRX3 165/70R14 81Q スタッドレスタイヤ 最短当日発送</v>
      </c>
      <c r="BG416" s="133" t="str">
        <f>IFERROR(VLOOKUP(AQ:AQ,在庫!B:M,12,0),"")</f>
        <v/>
      </c>
      <c r="BH416" s="133" t="str">
        <f>IFERROR(VLOOKUP(AQ:AQ,在庫!B:L,10,0),"")</f>
        <v/>
      </c>
      <c r="BI416" s="234">
        <f>VLOOKUP(AQ:AQ,[1]BRIDGESTONE!$B:$AH,32,0)</f>
        <v>650408606</v>
      </c>
      <c r="BJ416" s="234">
        <f>VLOOKUP(AQ:AQ,[1]BRIDGESTONE!$B:$AH,33,0)</f>
        <v>650408623</v>
      </c>
      <c r="BK416" s="191"/>
      <c r="BL416" s="191"/>
      <c r="BM416" s="191"/>
      <c r="BN416" s="191"/>
      <c r="BO416" s="191"/>
      <c r="BP416" s="191"/>
      <c r="BQ416" s="191"/>
      <c r="BR416" s="191"/>
      <c r="BS416" s="191"/>
      <c r="BT416" s="191"/>
      <c r="BU416" s="191"/>
      <c r="BV416" s="191"/>
      <c r="BW416" s="191"/>
      <c r="BX416" s="191"/>
    </row>
    <row r="417" spans="1:77" s="11" customFormat="1" ht="19.5" customHeight="1">
      <c r="A417" s="11">
        <f t="shared" si="235"/>
        <v>0</v>
      </c>
      <c r="B417" s="239">
        <f t="shared" si="253"/>
        <v>2155017119158</v>
      </c>
      <c r="C417" s="225">
        <f t="shared" si="236"/>
        <v>0</v>
      </c>
      <c r="D417" s="11" t="s">
        <v>5937</v>
      </c>
      <c r="E417" s="2"/>
      <c r="F417" s="23"/>
      <c r="G417" s="368"/>
      <c r="H417" s="2">
        <v>0</v>
      </c>
      <c r="I417" s="225">
        <f t="shared" si="238"/>
        <v>0</v>
      </c>
      <c r="J417" s="3"/>
      <c r="K417" s="132"/>
      <c r="L417" s="132"/>
      <c r="M417" s="447"/>
      <c r="N417" s="10"/>
      <c r="O417" s="10"/>
      <c r="P417" s="10"/>
      <c r="Q417" s="2">
        <f t="shared" si="255"/>
        <v>0</v>
      </c>
      <c r="R417" s="448" t="str">
        <f t="shared" si="256"/>
        <v/>
      </c>
      <c r="S417" s="191"/>
      <c r="T417" s="449"/>
      <c r="U417" s="4">
        <f t="shared" si="257"/>
        <v>0</v>
      </c>
      <c r="V417" s="2"/>
      <c r="W417" s="13"/>
      <c r="X417" s="4">
        <f t="shared" si="258"/>
        <v>0</v>
      </c>
      <c r="Y417" s="13">
        <f t="shared" si="259"/>
        <v>0</v>
      </c>
      <c r="Z417" s="155" t="str">
        <f t="shared" si="260"/>
        <v/>
      </c>
      <c r="AA417" s="450" t="str">
        <f t="shared" si="261"/>
        <v/>
      </c>
      <c r="AB417" s="309" t="s">
        <v>14166</v>
      </c>
      <c r="AC417" s="451"/>
      <c r="AD417" s="184">
        <f t="shared" si="263"/>
        <v>0</v>
      </c>
      <c r="AE417" s="182">
        <f t="shared" si="264"/>
        <v>0</v>
      </c>
      <c r="AF417" s="128">
        <f t="shared" si="241"/>
        <v>0</v>
      </c>
      <c r="AG417" s="129">
        <f t="shared" si="242"/>
        <v>0</v>
      </c>
      <c r="AH417" s="130" t="str">
        <f t="shared" si="243"/>
        <v/>
      </c>
      <c r="AI417" s="137">
        <f t="shared" si="244"/>
        <v>0</v>
      </c>
      <c r="AJ417" s="138" t="str">
        <f t="shared" si="245"/>
        <v/>
      </c>
      <c r="AK417" s="138" t="str">
        <f t="shared" si="246"/>
        <v/>
      </c>
      <c r="AM417" s="11">
        <f t="shared" si="247"/>
        <v>0</v>
      </c>
      <c r="AN417" s="412">
        <f t="shared" si="248"/>
        <v>0</v>
      </c>
      <c r="AO417" s="412">
        <f t="shared" si="249"/>
        <v>0</v>
      </c>
      <c r="AP417" s="413" t="e">
        <f t="shared" si="250"/>
        <v>#DIV/0!</v>
      </c>
      <c r="AQ417" s="193">
        <v>2155017119158</v>
      </c>
      <c r="AR417" s="197"/>
      <c r="AS417" s="198"/>
      <c r="AT417" s="328"/>
      <c r="AU417" s="328"/>
      <c r="AV417"/>
      <c r="AW417"/>
      <c r="AX417"/>
      <c r="AY417" s="417"/>
      <c r="AZ417" s="417"/>
      <c r="BA417" s="417"/>
      <c r="BB417" s="417"/>
      <c r="BC417" s="417"/>
      <c r="BD417"/>
      <c r="BE417" s="197"/>
      <c r="BF417" s="12"/>
      <c r="BG417" s="12"/>
      <c r="BH417" s="12"/>
      <c r="BI417" s="5"/>
      <c r="BJ417" s="5"/>
      <c r="BK417" s="2"/>
      <c r="BL417" s="2"/>
      <c r="BM417" s="443"/>
      <c r="BN417" s="2"/>
      <c r="BO417" s="2"/>
      <c r="BP417" s="2"/>
      <c r="BQ417" s="2"/>
      <c r="BR417" s="2"/>
      <c r="BS417" s="2"/>
      <c r="BT417" s="2"/>
      <c r="BU417" s="2"/>
      <c r="BV417" s="2"/>
      <c r="BW417" s="2"/>
      <c r="BX417" s="2"/>
      <c r="BY417" s="2"/>
    </row>
    <row r="418" spans="1:77" s="11" customFormat="1" ht="19.5" customHeight="1">
      <c r="A418" s="11">
        <f t="shared" si="235"/>
        <v>0</v>
      </c>
      <c r="B418" s="239">
        <f t="shared" si="253"/>
        <v>2454020119354</v>
      </c>
      <c r="C418" s="225">
        <f t="shared" si="236"/>
        <v>0</v>
      </c>
      <c r="D418" s="11" t="s">
        <v>5937</v>
      </c>
      <c r="E418" s="2"/>
      <c r="F418" s="23"/>
      <c r="G418" s="368"/>
      <c r="H418" s="2">
        <v>0</v>
      </c>
      <c r="I418" s="225">
        <f t="shared" si="238"/>
        <v>0</v>
      </c>
      <c r="J418" s="3"/>
      <c r="K418" s="132"/>
      <c r="L418" s="132"/>
      <c r="M418" s="447"/>
      <c r="N418" s="10"/>
      <c r="O418" s="10"/>
      <c r="P418" s="10"/>
      <c r="Q418" s="2">
        <f t="shared" si="255"/>
        <v>0</v>
      </c>
      <c r="R418" s="448" t="str">
        <f t="shared" si="256"/>
        <v/>
      </c>
      <c r="S418" s="191"/>
      <c r="T418" s="449"/>
      <c r="U418" s="4">
        <f t="shared" si="257"/>
        <v>0</v>
      </c>
      <c r="V418" s="2"/>
      <c r="W418" s="13"/>
      <c r="X418" s="4">
        <f t="shared" si="258"/>
        <v>0</v>
      </c>
      <c r="Y418" s="13">
        <f t="shared" si="259"/>
        <v>0</v>
      </c>
      <c r="Z418" s="155" t="str">
        <f t="shared" si="260"/>
        <v/>
      </c>
      <c r="AA418" s="450" t="str">
        <f t="shared" si="261"/>
        <v/>
      </c>
      <c r="AB418" s="309" t="s">
        <v>14166</v>
      </c>
      <c r="AC418" s="451"/>
      <c r="AD418" s="184">
        <f t="shared" si="263"/>
        <v>0</v>
      </c>
      <c r="AE418" s="182">
        <f t="shared" si="264"/>
        <v>0</v>
      </c>
      <c r="AF418" s="128">
        <f t="shared" si="241"/>
        <v>0</v>
      </c>
      <c r="AG418" s="129">
        <f t="shared" si="242"/>
        <v>0</v>
      </c>
      <c r="AH418" s="130" t="str">
        <f t="shared" si="243"/>
        <v/>
      </c>
      <c r="AI418" s="137">
        <f t="shared" si="244"/>
        <v>0</v>
      </c>
      <c r="AJ418" s="138" t="str">
        <f t="shared" si="245"/>
        <v/>
      </c>
      <c r="AK418" s="138" t="str">
        <f t="shared" si="246"/>
        <v/>
      </c>
      <c r="AM418" s="11">
        <f t="shared" si="247"/>
        <v>0</v>
      </c>
      <c r="AN418" s="412">
        <f t="shared" si="248"/>
        <v>0</v>
      </c>
      <c r="AO418" s="412">
        <f t="shared" si="249"/>
        <v>0</v>
      </c>
      <c r="AP418" s="413" t="e">
        <f t="shared" si="250"/>
        <v>#DIV/0!</v>
      </c>
      <c r="AQ418" s="193">
        <v>2454020119354</v>
      </c>
      <c r="AR418" s="197"/>
      <c r="AS418" s="198"/>
      <c r="AT418" s="328"/>
      <c r="AU418" s="328"/>
      <c r="AV418"/>
      <c r="AW418"/>
      <c r="AX418"/>
      <c r="AY418" s="417"/>
      <c r="AZ418" s="417"/>
      <c r="BA418" s="417"/>
      <c r="BB418" s="417"/>
      <c r="BC418" s="417"/>
      <c r="BD418"/>
      <c r="BE418" s="197"/>
      <c r="BF418" s="12"/>
      <c r="BG418" s="12"/>
      <c r="BH418" s="12"/>
      <c r="BI418" s="5"/>
      <c r="BJ418" s="5"/>
      <c r="BK418" s="2"/>
      <c r="BL418" s="2"/>
      <c r="BM418" s="443"/>
      <c r="BN418" s="2"/>
      <c r="BO418" s="2"/>
      <c r="BP418" s="2"/>
      <c r="BQ418" s="2"/>
      <c r="BR418" s="2"/>
      <c r="BS418" s="2"/>
      <c r="BT418" s="2"/>
      <c r="BU418" s="2"/>
      <c r="BV418" s="2"/>
      <c r="BW418" s="2"/>
      <c r="BX418" s="2"/>
      <c r="BY418" s="2"/>
    </row>
    <row r="419" spans="1:77" s="11" customFormat="1" ht="19.5" customHeight="1">
      <c r="A419" s="237">
        <f t="shared" si="235"/>
        <v>1</v>
      </c>
      <c r="B419" s="249">
        <f t="shared" si="253"/>
        <v>2255518119586</v>
      </c>
      <c r="C419" s="225">
        <f t="shared" si="236"/>
        <v>350</v>
      </c>
      <c r="D419" s="11" t="s">
        <v>13401</v>
      </c>
      <c r="E419" s="358" t="s">
        <v>4789</v>
      </c>
      <c r="F419" s="158" t="s">
        <v>5195</v>
      </c>
      <c r="G419" s="132" t="str">
        <f t="shared" ref="G419:G482" si="265">MID(AQ:AQ,6,2)</f>
        <v>18</v>
      </c>
      <c r="H419" s="225">
        <v>3</v>
      </c>
      <c r="I419" s="225">
        <f t="shared" si="238"/>
        <v>3</v>
      </c>
      <c r="J419" s="131">
        <v>159</v>
      </c>
      <c r="K419" s="132" t="s">
        <v>1764</v>
      </c>
      <c r="L419" s="132">
        <v>1</v>
      </c>
      <c r="M419" s="134" t="s">
        <v>3422</v>
      </c>
      <c r="N419" s="226" t="s">
        <v>6188</v>
      </c>
      <c r="O419" s="226" t="s">
        <v>1777</v>
      </c>
      <c r="P419" s="227">
        <v>23100</v>
      </c>
      <c r="Q419" s="228">
        <f t="shared" si="255"/>
        <v>20681.81818181818</v>
      </c>
      <c r="R419" s="143">
        <f t="shared" si="256"/>
        <v>0.24199120879120872</v>
      </c>
      <c r="S419" s="238">
        <v>1074476348</v>
      </c>
      <c r="T419" s="288" t="s">
        <v>7183</v>
      </c>
      <c r="U419" s="189">
        <f t="shared" si="257"/>
        <v>23100</v>
      </c>
      <c r="W419" s="181">
        <v>23100</v>
      </c>
      <c r="X419" s="135">
        <f t="shared" si="258"/>
        <v>15677</v>
      </c>
      <c r="Y419" s="230">
        <f t="shared" si="259"/>
        <v>20681.81818181818</v>
      </c>
      <c r="Z419" s="141">
        <f t="shared" si="260"/>
        <v>6.4935064935064846E-2</v>
      </c>
      <c r="AA419" s="136">
        <f t="shared" si="261"/>
        <v>0.24199120879120872</v>
      </c>
      <c r="AB419" s="144"/>
      <c r="AC419" s="144"/>
      <c r="AD419" s="185">
        <v>22386</v>
      </c>
      <c r="AE419" s="183">
        <v>24600</v>
      </c>
      <c r="AF419" s="128">
        <f t="shared" si="241"/>
        <v>2214</v>
      </c>
      <c r="AG419" s="129">
        <f t="shared" si="242"/>
        <v>714</v>
      </c>
      <c r="AH419" s="130">
        <f t="shared" si="243"/>
        <v>2.9024390243902441E-2</v>
      </c>
      <c r="AI419" s="137">
        <f t="shared" si="244"/>
        <v>1500</v>
      </c>
      <c r="AJ419" s="138">
        <f t="shared" si="245"/>
        <v>6.097560975609756E-2</v>
      </c>
      <c r="AK419" s="138">
        <f t="shared" si="246"/>
        <v>0.21296681854730629</v>
      </c>
      <c r="AL419" s="11" t="s">
        <v>13397</v>
      </c>
      <c r="AM419" s="11">
        <f t="shared" si="247"/>
        <v>19926</v>
      </c>
      <c r="AN419" s="412">
        <f t="shared" si="248"/>
        <v>17796.363636363636</v>
      </c>
      <c r="AO419" s="412">
        <f t="shared" si="249"/>
        <v>2119.363636363636</v>
      </c>
      <c r="AP419" s="413">
        <f t="shared" si="250"/>
        <v>0.11908970167552103</v>
      </c>
      <c r="AQ419" s="192">
        <v>2255518119586</v>
      </c>
      <c r="AR419" s="192" t="str">
        <f>VLOOKUP(AQ:AQ,[1]BRIDGESTONE!$B:$O,2,0)</f>
        <v/>
      </c>
      <c r="AS419" s="192" t="str">
        <f>VLOOKUP(AQ:AQ,[1]BRIDGESTONE!$B:$O,3,0)</f>
        <v>PXR01823</v>
      </c>
      <c r="AT419" s="231" t="str">
        <f>VLOOKUP(AQ:AQ,[1]BRIDGESTONE!$B:$O,4,0)</f>
        <v>DM-V3（並行）</v>
      </c>
      <c r="AU419" s="231" t="str">
        <f>VLOOKUP(AQ:AQ,[1]BRIDGESTONE!$B:$O,5,0)</f>
        <v>225/55R18 98T</v>
      </c>
      <c r="AV419" s="232" t="str">
        <f>VLOOKUP(AQ:AQ,[1]BRIDGESTONE!$B:$O,6,0)</f>
        <v>225/55R18</v>
      </c>
      <c r="AW419" s="232" t="str">
        <f>VLOOKUP(AQ:AQ,[1]BRIDGESTONE!$B:$O,7,0)</f>
        <v/>
      </c>
      <c r="AX419" s="233">
        <f>VLOOKUP(AQ:AQ,[1]BRIDGESTONE!$B:$K,8,0)</f>
        <v>15677</v>
      </c>
      <c r="AY419" s="233">
        <f>VLOOKUP(AQ:AQ,[1]BRIDGESTONE!$B:$K,9,0)</f>
        <v>350</v>
      </c>
      <c r="AZ419" s="233">
        <f>VLOOKUP(AQ:AQ,[1]BRIDGESTONE!$B:$K,10,0)</f>
        <v>3</v>
      </c>
      <c r="BA419" s="233">
        <f>VLOOKUP(AQ:AQ,[1]BRIDGESTONE!$B:$O,11,0)</f>
        <v>24500</v>
      </c>
      <c r="BB419" s="233">
        <f>VLOOKUP(AQ:AQ,[1]BRIDGESTONE!$B:$O,12,0)</f>
        <v>21318.181818181816</v>
      </c>
      <c r="BC419" s="233">
        <f t="shared" ref="BC419:BC482" si="266">BA419-BB419*1.1</f>
        <v>1050</v>
      </c>
      <c r="BD419" s="204" t="s">
        <v>3388</v>
      </c>
      <c r="BE419" s="195" t="s">
        <v>7702</v>
      </c>
      <c r="BF419" s="133" t="str">
        <f>IFERROR(VLOOKUP(BE:BE,Q商品!B:E,4,0),"")</f>
        <v>2023年製 DM-V3 225/55R18 98T スタッドレスタイヤ 最短当日発送</v>
      </c>
      <c r="BG419" s="133" t="str">
        <f>IFERROR(VLOOKUP(AQ:AQ,在庫!B:M,12,0),"")</f>
        <v>2023年製</v>
      </c>
      <c r="BH419" s="133">
        <f>IFERROR(VLOOKUP(AQ:AQ,在庫!B:L,10,0),"")</f>
        <v>1</v>
      </c>
      <c r="BI419" s="234">
        <f>VLOOKUP(AQ:AQ,[1]BRIDGESTONE!$B:$AH,32,0)</f>
        <v>650552192</v>
      </c>
      <c r="BJ419" s="234">
        <f>VLOOKUP(AQ:AQ,[1]BRIDGESTONE!$B:$AH,33,0)</f>
        <v>650565441</v>
      </c>
      <c r="BK419" s="191"/>
      <c r="BL419" s="191"/>
      <c r="BM419" s="191"/>
      <c r="BN419" s="191"/>
      <c r="BO419" s="191"/>
      <c r="BP419" s="191"/>
      <c r="BQ419" s="191"/>
      <c r="BR419" s="191"/>
      <c r="BS419" s="191"/>
      <c r="BT419" s="191"/>
      <c r="BU419" s="191"/>
      <c r="BV419" s="191"/>
      <c r="BW419" s="191"/>
      <c r="BX419" s="191"/>
    </row>
    <row r="420" spans="1:77" s="11" customFormat="1" ht="19.5" customHeight="1">
      <c r="A420" s="237">
        <f t="shared" si="235"/>
        <v>1</v>
      </c>
      <c r="B420" s="249">
        <f t="shared" si="253"/>
        <v>2256018119588</v>
      </c>
      <c r="C420" s="225">
        <f t="shared" si="236"/>
        <v>162</v>
      </c>
      <c r="D420" s="11" t="s">
        <v>13401</v>
      </c>
      <c r="E420" s="358" t="s">
        <v>4791</v>
      </c>
      <c r="F420" s="247" t="s">
        <v>5197</v>
      </c>
      <c r="G420" s="132" t="str">
        <f t="shared" si="265"/>
        <v>18</v>
      </c>
      <c r="H420" s="225">
        <v>1</v>
      </c>
      <c r="I420" s="225">
        <f t="shared" si="238"/>
        <v>1</v>
      </c>
      <c r="J420" s="131">
        <v>1133</v>
      </c>
      <c r="K420" s="132" t="s">
        <v>1764</v>
      </c>
      <c r="L420" s="132">
        <v>3</v>
      </c>
      <c r="M420" s="134" t="s">
        <v>3422</v>
      </c>
      <c r="N420" s="226" t="s">
        <v>2000</v>
      </c>
      <c r="O420" s="226" t="s">
        <v>1777</v>
      </c>
      <c r="P420" s="227">
        <v>21800</v>
      </c>
      <c r="Q420" s="228">
        <f t="shared" si="255"/>
        <v>19670.909090909088</v>
      </c>
      <c r="R420" s="143">
        <f t="shared" si="256"/>
        <v>0.20323967094925582</v>
      </c>
      <c r="S420" s="238">
        <v>1074476349</v>
      </c>
      <c r="T420" s="288" t="s">
        <v>7016</v>
      </c>
      <c r="U420" s="189">
        <f t="shared" si="257"/>
        <v>21800</v>
      </c>
      <c r="V420" s="11">
        <v>900</v>
      </c>
      <c r="W420" s="181">
        <v>22700</v>
      </c>
      <c r="X420" s="135">
        <f t="shared" si="258"/>
        <v>15673</v>
      </c>
      <c r="Y420" s="230">
        <f t="shared" si="259"/>
        <v>20489.090909090908</v>
      </c>
      <c r="Z420" s="141">
        <f t="shared" si="260"/>
        <v>7.7293577981651485E-2</v>
      </c>
      <c r="AA420" s="136">
        <f t="shared" si="261"/>
        <v>0.23505634927677696</v>
      </c>
      <c r="AB420" s="144"/>
      <c r="AC420" s="144"/>
      <c r="AD420" s="184">
        <f>ROUNDDOWN(U420/1.02,0)</f>
        <v>21372</v>
      </c>
      <c r="AE420" s="182">
        <f>ROUNDDOWN(AD420/0.91,0)</f>
        <v>23485</v>
      </c>
      <c r="AF420" s="128">
        <f t="shared" si="241"/>
        <v>2113.65</v>
      </c>
      <c r="AG420" s="129">
        <f t="shared" si="242"/>
        <v>428.65000000000009</v>
      </c>
      <c r="AH420" s="130">
        <f t="shared" si="243"/>
        <v>1.8252075793059402E-2</v>
      </c>
      <c r="AI420" s="137">
        <f t="shared" si="244"/>
        <v>1685</v>
      </c>
      <c r="AJ420" s="138">
        <f t="shared" si="245"/>
        <v>7.1747924206940594E-2</v>
      </c>
      <c r="AK420" s="138">
        <f t="shared" si="246"/>
        <v>0.21680427348371756</v>
      </c>
      <c r="AL420" s="11" t="s">
        <v>13397</v>
      </c>
      <c r="AM420" s="11">
        <f t="shared" si="247"/>
        <v>19023.5</v>
      </c>
      <c r="AN420" s="412">
        <f t="shared" si="248"/>
        <v>17146.81818181818</v>
      </c>
      <c r="AO420" s="412">
        <f t="shared" si="249"/>
        <v>1473.8181818181802</v>
      </c>
      <c r="AP420" s="413">
        <f t="shared" si="250"/>
        <v>8.5952866951196791E-2</v>
      </c>
      <c r="AQ420" s="192">
        <v>2256018119588</v>
      </c>
      <c r="AR420" s="192" t="str">
        <f>VLOOKUP(AQ:AQ,[1]BRIDGESTONE!$B:$O,2,0)</f>
        <v/>
      </c>
      <c r="AS420" s="192" t="str">
        <f>VLOOKUP(AQ:AQ,[1]BRIDGESTONE!$B:$O,3,0)</f>
        <v>PXR01854</v>
      </c>
      <c r="AT420" s="231" t="str">
        <f>VLOOKUP(AQ:AQ,[1]BRIDGESTONE!$B:$O,4,0)</f>
        <v>DM-V3（並行）</v>
      </c>
      <c r="AU420" s="231" t="str">
        <f>VLOOKUP(AQ:AQ,[1]BRIDGESTONE!$B:$O,5,0)</f>
        <v>225/60R18 100S</v>
      </c>
      <c r="AV420" s="232" t="str">
        <f>VLOOKUP(AQ:AQ,[1]BRIDGESTONE!$B:$O,6,0)</f>
        <v>225/60R18</v>
      </c>
      <c r="AW420" s="232" t="str">
        <f>VLOOKUP(AQ:AQ,[1]BRIDGESTONE!$B:$O,7,0)</f>
        <v/>
      </c>
      <c r="AX420" s="233">
        <f>VLOOKUP(AQ:AQ,[1]BRIDGESTONE!$B:$K,8,0)</f>
        <v>15673</v>
      </c>
      <c r="AY420" s="233">
        <f>VLOOKUP(AQ:AQ,[1]BRIDGESTONE!$B:$K,9,0)</f>
        <v>162</v>
      </c>
      <c r="AZ420" s="233">
        <f>VLOOKUP(AQ:AQ,[1]BRIDGESTONE!$B:$K,10,0)</f>
        <v>1</v>
      </c>
      <c r="BA420" s="233">
        <f>VLOOKUP(AQ:AQ,[1]BRIDGESTONE!$B:$O,11,0)</f>
        <v>21980</v>
      </c>
      <c r="BB420" s="233">
        <f>VLOOKUP(AQ:AQ,[1]BRIDGESTONE!$B:$O,12,0)</f>
        <v>19027.272727272724</v>
      </c>
      <c r="BC420" s="233">
        <f t="shared" si="266"/>
        <v>1050</v>
      </c>
      <c r="BD420" s="204" t="s">
        <v>3388</v>
      </c>
      <c r="BE420" s="195" t="s">
        <v>207</v>
      </c>
      <c r="BF420" s="133" t="str">
        <f>IFERROR(VLOOKUP(BE:BE,Q商品!B:E,4,0),"")</f>
        <v>2023年製 DM-V3 225/60R18 100S スタッドレスタイヤ 最短当日発送</v>
      </c>
      <c r="BG420" s="133" t="str">
        <f>IFERROR(VLOOKUP(AQ:AQ,在庫!B:M,12,0),"")</f>
        <v>2023年製</v>
      </c>
      <c r="BH420" s="133">
        <f>IFERROR(VLOOKUP(AQ:AQ,在庫!B:L,10,0),"")</f>
        <v>1</v>
      </c>
      <c r="BI420" s="234">
        <f>VLOOKUP(AQ:AQ,[1]BRIDGESTONE!$B:$AH,32,0)</f>
        <v>650565434</v>
      </c>
      <c r="BJ420" s="234">
        <f>VLOOKUP(AQ:AQ,[1]BRIDGESTONE!$B:$AH,33,0)</f>
        <v>650565444</v>
      </c>
      <c r="BK420" s="191"/>
      <c r="BL420" s="191"/>
      <c r="BM420" s="191"/>
      <c r="BN420" s="191"/>
      <c r="BO420" s="191"/>
      <c r="BP420" s="191"/>
      <c r="BQ420" s="191"/>
      <c r="BR420" s="191"/>
      <c r="BS420" s="191"/>
      <c r="BT420" s="191"/>
      <c r="BU420" s="191"/>
      <c r="BV420" s="191"/>
      <c r="BW420" s="191"/>
      <c r="BX420" s="191"/>
    </row>
    <row r="421" spans="1:77" s="11" customFormat="1" ht="19.5" customHeight="1">
      <c r="A421" s="237">
        <f t="shared" si="235"/>
        <v>1</v>
      </c>
      <c r="B421" s="249">
        <f t="shared" si="253"/>
        <v>2355518119583</v>
      </c>
      <c r="C421" s="225">
        <f t="shared" si="236"/>
        <v>248</v>
      </c>
      <c r="D421" s="11" t="s">
        <v>13401</v>
      </c>
      <c r="E421" s="358" t="s">
        <v>4792</v>
      </c>
      <c r="F421" s="156" t="s">
        <v>1956</v>
      </c>
      <c r="G421" s="132" t="str">
        <f t="shared" si="265"/>
        <v>18</v>
      </c>
      <c r="H421" s="225">
        <v>0</v>
      </c>
      <c r="I421" s="225">
        <f t="shared" si="238"/>
        <v>0</v>
      </c>
      <c r="J421" s="131">
        <v>330</v>
      </c>
      <c r="K421" s="132" t="s">
        <v>1764</v>
      </c>
      <c r="L421" s="132">
        <v>4</v>
      </c>
      <c r="M421" s="134" t="s">
        <v>3422</v>
      </c>
      <c r="N421" s="226" t="s">
        <v>7360</v>
      </c>
      <c r="O421" s="226" t="s">
        <v>1777</v>
      </c>
      <c r="P421" s="227">
        <v>22099</v>
      </c>
      <c r="Q421" s="228">
        <f t="shared" si="255"/>
        <v>19864.545454545452</v>
      </c>
      <c r="R421" s="143">
        <f t="shared" si="256"/>
        <v>0.16907235366802426</v>
      </c>
      <c r="S421" s="238">
        <v>1074476346</v>
      </c>
      <c r="T421" s="288" t="s">
        <v>7017</v>
      </c>
      <c r="U421" s="189">
        <f t="shared" si="257"/>
        <v>22099</v>
      </c>
      <c r="W421" s="181">
        <v>22099</v>
      </c>
      <c r="X421" s="135">
        <f t="shared" si="258"/>
        <v>16506</v>
      </c>
      <c r="Y421" s="230">
        <f t="shared" si="259"/>
        <v>19864.545454545452</v>
      </c>
      <c r="Z421" s="141">
        <f t="shared" si="260"/>
        <v>6.7921625412914688E-2</v>
      </c>
      <c r="AA421" s="136">
        <f t="shared" si="261"/>
        <v>0.16907235366802426</v>
      </c>
      <c r="AB421" s="144"/>
      <c r="AC421" s="144"/>
      <c r="AD421" s="185">
        <v>21476</v>
      </c>
      <c r="AE421" s="183">
        <v>23600</v>
      </c>
      <c r="AF421" s="128">
        <f t="shared" si="241"/>
        <v>2124</v>
      </c>
      <c r="AG421" s="129">
        <f t="shared" si="242"/>
        <v>623</v>
      </c>
      <c r="AH421" s="130">
        <f t="shared" si="243"/>
        <v>2.6398305084745763E-2</v>
      </c>
      <c r="AI421" s="137">
        <f t="shared" si="244"/>
        <v>1501</v>
      </c>
      <c r="AJ421" s="138">
        <f t="shared" si="245"/>
        <v>6.3601694915254234E-2</v>
      </c>
      <c r="AK421" s="138">
        <f t="shared" si="246"/>
        <v>0.14267404858327848</v>
      </c>
      <c r="AM421" s="11">
        <f t="shared" si="247"/>
        <v>19116</v>
      </c>
      <c r="AN421" s="412">
        <f t="shared" si="248"/>
        <v>17152.727272727272</v>
      </c>
      <c r="AO421" s="412">
        <f t="shared" si="249"/>
        <v>646.72727272727207</v>
      </c>
      <c r="AP421" s="413">
        <f t="shared" si="250"/>
        <v>3.7704049183803226E-2</v>
      </c>
      <c r="AQ421" s="192">
        <v>2355518119583</v>
      </c>
      <c r="AR421" s="192" t="str">
        <f>VLOOKUP(AQ:AQ,[1]BRIDGESTONE!$B:$O,2,0)</f>
        <v/>
      </c>
      <c r="AS421" s="192" t="str">
        <f>VLOOKUP(AQ:AQ,[1]BRIDGESTONE!$B:$O,3,0)</f>
        <v>PXR01856</v>
      </c>
      <c r="AT421" s="231" t="str">
        <f>VLOOKUP(AQ:AQ,[1]BRIDGESTONE!$B:$O,4,0)</f>
        <v>DM-V3（並行）</v>
      </c>
      <c r="AU421" s="231" t="str">
        <f>VLOOKUP(AQ:AQ,[1]BRIDGESTONE!$B:$O,5,0)</f>
        <v>235/55R18 100T</v>
      </c>
      <c r="AV421" s="232" t="str">
        <f>VLOOKUP(AQ:AQ,[1]BRIDGESTONE!$B:$O,6,0)</f>
        <v>235/55R18</v>
      </c>
      <c r="AW421" s="232" t="str">
        <f>VLOOKUP(AQ:AQ,[1]BRIDGESTONE!$B:$O,7,0)</f>
        <v/>
      </c>
      <c r="AX421" s="233">
        <f>VLOOKUP(AQ:AQ,[1]BRIDGESTONE!$B:$K,8,0)</f>
        <v>16506</v>
      </c>
      <c r="AY421" s="233">
        <f>VLOOKUP(AQ:AQ,[1]BRIDGESTONE!$B:$K,9,0)</f>
        <v>248</v>
      </c>
      <c r="AZ421" s="233">
        <f>VLOOKUP(AQ:AQ,[1]BRIDGESTONE!$B:$K,10,0)</f>
        <v>0</v>
      </c>
      <c r="BA421" s="233">
        <f>VLOOKUP(AQ:AQ,[1]BRIDGESTONE!$B:$O,11,0)</f>
        <v>23680</v>
      </c>
      <c r="BB421" s="233">
        <f>VLOOKUP(AQ:AQ,[1]BRIDGESTONE!$B:$O,12,0)</f>
        <v>20572.727272727272</v>
      </c>
      <c r="BC421" s="233">
        <f t="shared" si="266"/>
        <v>1050</v>
      </c>
      <c r="BD421" s="204" t="s">
        <v>3388</v>
      </c>
      <c r="BE421" s="192" t="s">
        <v>208</v>
      </c>
      <c r="BF421" s="133" t="str">
        <f>IFERROR(VLOOKUP(BE:BE,Q商品!B:E,4,0),"")</f>
        <v>2023年製 DM-V3 235/55R18 100T スタッドレスタイヤ 最短当日発送</v>
      </c>
      <c r="BG421" s="133" t="str">
        <f>IFERROR(VLOOKUP(AQ:AQ,在庫!B:M,12,0),"")</f>
        <v>2023年製</v>
      </c>
      <c r="BH421" s="133">
        <f>IFERROR(VLOOKUP(AQ:AQ,在庫!B:L,10,0),"")</f>
        <v>1</v>
      </c>
      <c r="BI421" s="234">
        <f>VLOOKUP(AQ:AQ,[1]BRIDGESTONE!$B:$AH,32,0)</f>
        <v>650565437</v>
      </c>
      <c r="BJ421" s="234">
        <f>VLOOKUP(AQ:AQ,[1]BRIDGESTONE!$B:$AH,33,0)</f>
        <v>650565447</v>
      </c>
      <c r="BK421" s="191"/>
      <c r="BL421" s="191"/>
      <c r="BM421" s="191"/>
      <c r="BN421" s="191"/>
      <c r="BO421" s="191"/>
      <c r="BP421" s="191"/>
      <c r="BQ421" s="191"/>
      <c r="BR421" s="191"/>
      <c r="BS421" s="191"/>
      <c r="BT421" s="191"/>
      <c r="BU421" s="191"/>
      <c r="BV421" s="191"/>
      <c r="BW421" s="191"/>
      <c r="BX421" s="191"/>
    </row>
    <row r="422" spans="1:77" s="11" customFormat="1" ht="19.5" customHeight="1">
      <c r="A422" s="237">
        <f t="shared" si="235"/>
        <v>1</v>
      </c>
      <c r="B422" s="249">
        <f t="shared" si="253"/>
        <v>2355520119588</v>
      </c>
      <c r="C422" s="225">
        <f t="shared" si="236"/>
        <v>77</v>
      </c>
      <c r="D422" s="11" t="s">
        <v>13401</v>
      </c>
      <c r="E422" s="358" t="s">
        <v>4794</v>
      </c>
      <c r="F422" s="247" t="s">
        <v>5199</v>
      </c>
      <c r="G422" s="132" t="str">
        <f t="shared" si="265"/>
        <v>20</v>
      </c>
      <c r="H422" s="225">
        <v>0</v>
      </c>
      <c r="I422" s="225">
        <f t="shared" si="238"/>
        <v>0</v>
      </c>
      <c r="J422" s="131">
        <v>767</v>
      </c>
      <c r="K422" s="132" t="s">
        <v>1764</v>
      </c>
      <c r="L422" s="132">
        <v>6</v>
      </c>
      <c r="M422" s="134" t="s">
        <v>3422</v>
      </c>
      <c r="N422" s="226" t="s">
        <v>6282</v>
      </c>
      <c r="O422" s="226" t="s">
        <v>1777</v>
      </c>
      <c r="P422" s="227">
        <v>29400</v>
      </c>
      <c r="Q422" s="228">
        <f t="shared" si="255"/>
        <v>26657.272727272724</v>
      </c>
      <c r="R422" s="143">
        <f t="shared" si="256"/>
        <v>0.24958564949016121</v>
      </c>
      <c r="S422" s="238">
        <v>1074476250</v>
      </c>
      <c r="T422" s="288" t="s">
        <v>7019</v>
      </c>
      <c r="U422" s="189">
        <f t="shared" si="257"/>
        <v>29400</v>
      </c>
      <c r="W422" s="181">
        <v>29400</v>
      </c>
      <c r="X422" s="135">
        <f t="shared" si="258"/>
        <v>20004</v>
      </c>
      <c r="Y422" s="230">
        <f t="shared" si="259"/>
        <v>26657.272727272724</v>
      </c>
      <c r="Z422" s="141">
        <f t="shared" si="260"/>
        <v>7.7312925170067937E-2</v>
      </c>
      <c r="AA422" s="136">
        <f t="shared" si="261"/>
        <v>0.24958564949016121</v>
      </c>
      <c r="AB422" s="144"/>
      <c r="AC422" s="144"/>
      <c r="AD422" s="184">
        <f t="shared" ref="AD422:AD430" si="267">ROUNDDOWN(U422/1.02,0)</f>
        <v>28823</v>
      </c>
      <c r="AE422" s="182">
        <f t="shared" ref="AE422:AE430" si="268">ROUNDDOWN(AD422/0.91,0)</f>
        <v>31673</v>
      </c>
      <c r="AF422" s="128">
        <f t="shared" si="241"/>
        <v>2850.5699999999997</v>
      </c>
      <c r="AG422" s="129">
        <f t="shared" si="242"/>
        <v>577.56999999999971</v>
      </c>
      <c r="AH422" s="130">
        <f t="shared" si="243"/>
        <v>1.8235405550468844E-2</v>
      </c>
      <c r="AI422" s="137">
        <f t="shared" si="244"/>
        <v>2273</v>
      </c>
      <c r="AJ422" s="138">
        <f t="shared" si="245"/>
        <v>7.1764594449531149E-2</v>
      </c>
      <c r="AK422" s="138">
        <f t="shared" si="246"/>
        <v>0.23135024393969236</v>
      </c>
      <c r="AL422" s="11" t="s">
        <v>13397</v>
      </c>
      <c r="AM422" s="11">
        <f t="shared" si="247"/>
        <v>25655.7</v>
      </c>
      <c r="AN422" s="412">
        <f t="shared" si="248"/>
        <v>23253.363636363636</v>
      </c>
      <c r="AO422" s="412">
        <f t="shared" si="249"/>
        <v>3249.363636363636</v>
      </c>
      <c r="AP422" s="413">
        <f t="shared" si="250"/>
        <v>0.13973735959997965</v>
      </c>
      <c r="AQ422" s="192">
        <v>2355520119588</v>
      </c>
      <c r="AR422" s="192" t="str">
        <f>VLOOKUP(AQ:AQ,[1]BRIDGESTONE!$B:$O,2,0)</f>
        <v/>
      </c>
      <c r="AS422" s="192" t="str">
        <f>VLOOKUP(AQ:AQ,[1]BRIDGESTONE!$B:$O,3,0)</f>
        <v>PXR01888</v>
      </c>
      <c r="AT422" s="231" t="str">
        <f>VLOOKUP(AQ:AQ,[1]BRIDGESTONE!$B:$O,4,0)</f>
        <v>DM-V3（並行）</v>
      </c>
      <c r="AU422" s="231" t="str">
        <f>VLOOKUP(AQ:AQ,[1]BRIDGESTONE!$B:$O,5,0)</f>
        <v>235/55R20 102T</v>
      </c>
      <c r="AV422" s="232" t="str">
        <f>VLOOKUP(AQ:AQ,[1]BRIDGESTONE!$B:$O,6,0)</f>
        <v>235/55R20</v>
      </c>
      <c r="AW422" s="232" t="str">
        <f>VLOOKUP(AQ:AQ,[1]BRIDGESTONE!$B:$O,7,0)</f>
        <v/>
      </c>
      <c r="AX422" s="233">
        <f>VLOOKUP(AQ:AQ,[1]BRIDGESTONE!$B:$K,8,0)</f>
        <v>20004</v>
      </c>
      <c r="AY422" s="233">
        <f>VLOOKUP(AQ:AQ,[1]BRIDGESTONE!$B:$K,9,0)</f>
        <v>77</v>
      </c>
      <c r="AZ422" s="233">
        <f>VLOOKUP(AQ:AQ,[1]BRIDGESTONE!$B:$K,10,0)</f>
        <v>0</v>
      </c>
      <c r="BA422" s="233">
        <f>VLOOKUP(AQ:AQ,[1]BRIDGESTONE!$B:$O,11,0)</f>
        <v>28760</v>
      </c>
      <c r="BB422" s="233">
        <f>VLOOKUP(AQ:AQ,[1]BRIDGESTONE!$B:$O,12,0)</f>
        <v>25190.909090909088</v>
      </c>
      <c r="BC422" s="233">
        <f t="shared" si="266"/>
        <v>1050</v>
      </c>
      <c r="BD422" s="204" t="s">
        <v>3388</v>
      </c>
      <c r="BE422" s="195" t="s">
        <v>209</v>
      </c>
      <c r="BF422" s="133" t="str">
        <f>IFERROR(VLOOKUP(BE:BE,Q商品!B:E,4,0),"")</f>
        <v>2023年製 DM-V3 235/55R20 102T スタッドレスタイヤ 最短当日発送</v>
      </c>
      <c r="BG422" s="133" t="str">
        <f>IFERROR(VLOOKUP(AQ:AQ,在庫!B:M,12,0),"")</f>
        <v/>
      </c>
      <c r="BH422" s="133" t="str">
        <f>IFERROR(VLOOKUP(AQ:AQ,在庫!B:L,10,0),"")</f>
        <v/>
      </c>
      <c r="BI422" s="234">
        <f>VLOOKUP(AQ:AQ,[1]BRIDGESTONE!$B:$AH,32,0)</f>
        <v>650565432</v>
      </c>
      <c r="BJ422" s="234">
        <f>VLOOKUP(AQ:AQ,[1]BRIDGESTONE!$B:$AH,33,0)</f>
        <v>650565442</v>
      </c>
      <c r="BK422" s="191"/>
      <c r="BL422" s="191"/>
      <c r="BM422" s="191"/>
      <c r="BN422" s="191"/>
      <c r="BO422" s="191"/>
      <c r="BP422" s="191"/>
      <c r="BQ422" s="191"/>
      <c r="BR422" s="191"/>
      <c r="BS422" s="191"/>
      <c r="BT422" s="191"/>
      <c r="BU422" s="191"/>
      <c r="BV422" s="191"/>
      <c r="BW422" s="191"/>
      <c r="BX422" s="191"/>
    </row>
    <row r="423" spans="1:77" s="11" customFormat="1" ht="19.5" customHeight="1">
      <c r="A423" s="237">
        <f t="shared" si="235"/>
        <v>1</v>
      </c>
      <c r="B423" s="249">
        <f t="shared" si="253"/>
        <v>2356018119585</v>
      </c>
      <c r="C423" s="225">
        <f t="shared" si="236"/>
        <v>77</v>
      </c>
      <c r="D423" s="11" t="s">
        <v>13401</v>
      </c>
      <c r="E423" s="11" t="s">
        <v>4795</v>
      </c>
      <c r="F423" s="293" t="s">
        <v>1976</v>
      </c>
      <c r="G423" s="132" t="str">
        <f t="shared" si="265"/>
        <v>18</v>
      </c>
      <c r="H423" s="225">
        <v>47</v>
      </c>
      <c r="I423" s="225">
        <f t="shared" si="238"/>
        <v>47</v>
      </c>
      <c r="J423" s="386"/>
      <c r="K423" s="132" t="s">
        <v>1764</v>
      </c>
      <c r="L423" s="132">
        <v>7</v>
      </c>
      <c r="M423" s="134" t="s">
        <v>3422</v>
      </c>
      <c r="N423" s="226" t="s">
        <v>7211</v>
      </c>
      <c r="O423" s="226" t="s">
        <v>3425</v>
      </c>
      <c r="P423" s="227">
        <v>22699</v>
      </c>
      <c r="Q423" s="228">
        <f t="shared" si="255"/>
        <v>20565.454545454544</v>
      </c>
      <c r="R423" s="143">
        <f t="shared" si="256"/>
        <v>0.13301211210326225</v>
      </c>
      <c r="S423" s="238">
        <v>1074475797</v>
      </c>
      <c r="T423" s="289" t="s">
        <v>8009</v>
      </c>
      <c r="U423" s="189">
        <f t="shared" si="257"/>
        <v>21799</v>
      </c>
      <c r="V423" s="11">
        <v>900</v>
      </c>
      <c r="W423" s="181">
        <v>22699</v>
      </c>
      <c r="X423" s="135">
        <f t="shared" si="258"/>
        <v>17830</v>
      </c>
      <c r="Y423" s="230">
        <f t="shared" si="259"/>
        <v>20565.454545454544</v>
      </c>
      <c r="Z423" s="141">
        <f t="shared" si="260"/>
        <v>7.7297123721271621E-2</v>
      </c>
      <c r="AA423" s="136">
        <f t="shared" si="261"/>
        <v>0.13301211210326225</v>
      </c>
      <c r="AB423" s="144"/>
      <c r="AC423" s="144"/>
      <c r="AD423" s="184">
        <f t="shared" si="267"/>
        <v>21371</v>
      </c>
      <c r="AE423" s="182">
        <f t="shared" si="268"/>
        <v>23484</v>
      </c>
      <c r="AF423" s="128">
        <f t="shared" si="241"/>
        <v>2113.56</v>
      </c>
      <c r="AG423" s="129">
        <f t="shared" si="242"/>
        <v>428.55999999999995</v>
      </c>
      <c r="AH423" s="130">
        <f t="shared" si="243"/>
        <v>1.8249020609776866E-2</v>
      </c>
      <c r="AI423" s="137">
        <f t="shared" si="244"/>
        <v>1685</v>
      </c>
      <c r="AJ423" s="138">
        <f t="shared" si="245"/>
        <v>7.1750979390223124E-2</v>
      </c>
      <c r="AK423" s="138">
        <f t="shared" si="246"/>
        <v>0.11476309149348538</v>
      </c>
      <c r="AM423" s="11">
        <f t="shared" si="247"/>
        <v>19022.599999999999</v>
      </c>
      <c r="AN423" s="412">
        <f t="shared" si="248"/>
        <v>17223.272727272724</v>
      </c>
      <c r="AO423" s="412">
        <f t="shared" si="249"/>
        <v>-606.7272727272757</v>
      </c>
      <c r="AP423" s="413">
        <f t="shared" si="250"/>
        <v>-3.5227176758719884E-2</v>
      </c>
      <c r="AQ423" s="192">
        <v>2356018119585</v>
      </c>
      <c r="AR423" s="192" t="str">
        <f>VLOOKUP(AQ:AQ,[1]BRIDGESTONE!$B:$O,2,0)</f>
        <v/>
      </c>
      <c r="AS423" s="192" t="str">
        <f>VLOOKUP(AQ:AQ,[1]BRIDGESTONE!$B:$O,3,0)</f>
        <v>PXR01858</v>
      </c>
      <c r="AT423" s="231" t="str">
        <f>VLOOKUP(AQ:AQ,[1]BRIDGESTONE!$B:$O,4,0)</f>
        <v>DM-V3（並行）</v>
      </c>
      <c r="AU423" s="231" t="str">
        <f>VLOOKUP(AQ:AQ,[1]BRIDGESTONE!$B:$O,5,0)</f>
        <v>235/60R18 107S</v>
      </c>
      <c r="AV423" s="232" t="str">
        <f>VLOOKUP(AQ:AQ,[1]BRIDGESTONE!$B:$O,6,0)</f>
        <v>235/60R18</v>
      </c>
      <c r="AW423" s="232" t="str">
        <f>VLOOKUP(AQ:AQ,[1]BRIDGESTONE!$B:$O,7,0)</f>
        <v/>
      </c>
      <c r="AX423" s="233">
        <f>VLOOKUP(AQ:AQ,[1]BRIDGESTONE!$B:$K,8,0)</f>
        <v>17830</v>
      </c>
      <c r="AY423" s="233">
        <f>VLOOKUP(AQ:AQ,[1]BRIDGESTONE!$B:$K,9,0)</f>
        <v>77</v>
      </c>
      <c r="AZ423" s="233">
        <f>VLOOKUP(AQ:AQ,[1]BRIDGESTONE!$B:$K,10,0)</f>
        <v>47</v>
      </c>
      <c r="BA423" s="233">
        <f>VLOOKUP(AQ:AQ,[1]BRIDGESTONE!$B:$O,11,0)</f>
        <v>24380</v>
      </c>
      <c r="BB423" s="233">
        <f>VLOOKUP(AQ:AQ,[1]BRIDGESTONE!$B:$O,12,0)</f>
        <v>21209.090909090908</v>
      </c>
      <c r="BC423" s="233">
        <f t="shared" si="266"/>
        <v>1050</v>
      </c>
      <c r="BD423" s="204" t="s">
        <v>3388</v>
      </c>
      <c r="BE423" s="192" t="s">
        <v>2882</v>
      </c>
      <c r="BF423" s="133" t="str">
        <f>IFERROR(VLOOKUP(BE:BE,Q商品!B:E,4,0),"")</f>
        <v>2023年製 DM-V3 235/60R18 107S スタッドレス 最短当日発送</v>
      </c>
      <c r="BG423" s="133" t="str">
        <f>IFERROR(VLOOKUP(AQ:AQ,在庫!B:M,12,0),"")</f>
        <v>2023年製</v>
      </c>
      <c r="BH423" s="133">
        <f>IFERROR(VLOOKUP(AQ:AQ,在庫!B:L,10,0),"")</f>
        <v>1</v>
      </c>
      <c r="BI423" s="234">
        <f>VLOOKUP(AQ:AQ,[1]BRIDGESTONE!$B:$AH,32,0)</f>
        <v>650565436</v>
      </c>
      <c r="BJ423" s="234">
        <f>VLOOKUP(AQ:AQ,[1]BRIDGESTONE!$B:$AH,33,0)</f>
        <v>650565446</v>
      </c>
      <c r="BK423" s="191"/>
      <c r="BL423" s="191"/>
      <c r="BM423" s="191"/>
      <c r="BN423" s="191"/>
      <c r="BO423" s="191"/>
      <c r="BP423" s="191"/>
      <c r="BQ423" s="191"/>
      <c r="BR423" s="191"/>
      <c r="BS423" s="191"/>
      <c r="BT423" s="191"/>
      <c r="BU423" s="191"/>
      <c r="BV423" s="191"/>
      <c r="BW423" s="191"/>
      <c r="BX423" s="191"/>
    </row>
    <row r="424" spans="1:77" s="11" customFormat="1" ht="19.5" customHeight="1">
      <c r="A424" s="237">
        <f t="shared" si="235"/>
        <v>1</v>
      </c>
      <c r="B424" s="249">
        <f t="shared" si="253"/>
        <v>2656018119586</v>
      </c>
      <c r="C424" s="225">
        <f t="shared" si="236"/>
        <v>146</v>
      </c>
      <c r="D424" s="11" t="s">
        <v>13401</v>
      </c>
      <c r="E424" s="358" t="s">
        <v>4796</v>
      </c>
      <c r="F424" s="247" t="s">
        <v>4691</v>
      </c>
      <c r="G424" s="132" t="str">
        <f t="shared" si="265"/>
        <v>18</v>
      </c>
      <c r="H424" s="225">
        <v>2</v>
      </c>
      <c r="I424" s="225">
        <f t="shared" si="238"/>
        <v>2</v>
      </c>
      <c r="J424" s="131">
        <v>838</v>
      </c>
      <c r="K424" s="132" t="s">
        <v>1764</v>
      </c>
      <c r="L424" s="132">
        <v>8</v>
      </c>
      <c r="M424" s="134"/>
      <c r="N424" s="226"/>
      <c r="O424" s="226"/>
      <c r="P424" s="227"/>
      <c r="Q424" s="228">
        <f t="shared" si="255"/>
        <v>-132.72727272727272</v>
      </c>
      <c r="R424" s="143">
        <f t="shared" si="256"/>
        <v>142.66643835616438</v>
      </c>
      <c r="S424" s="238">
        <v>1074476347</v>
      </c>
      <c r="T424" s="285" t="s">
        <v>7212</v>
      </c>
      <c r="U424" s="189">
        <f t="shared" si="257"/>
        <v>28500</v>
      </c>
      <c r="W424" s="181">
        <v>28500</v>
      </c>
      <c r="X424" s="135">
        <f t="shared" si="258"/>
        <v>18803</v>
      </c>
      <c r="Y424" s="230">
        <f t="shared" si="259"/>
        <v>25776.363636363636</v>
      </c>
      <c r="Z424" s="141" t="str">
        <f t="shared" si="260"/>
        <v/>
      </c>
      <c r="AA424" s="136">
        <f t="shared" si="261"/>
        <v>0.27053325809409606</v>
      </c>
      <c r="AB424" s="452"/>
      <c r="AC424" s="452"/>
      <c r="AD424" s="184">
        <f t="shared" si="267"/>
        <v>27941</v>
      </c>
      <c r="AE424" s="182">
        <f t="shared" si="268"/>
        <v>30704</v>
      </c>
      <c r="AF424" s="128">
        <f t="shared" si="241"/>
        <v>2763.3599999999997</v>
      </c>
      <c r="AG424" s="129">
        <f t="shared" si="242"/>
        <v>559.35999999999967</v>
      </c>
      <c r="AH424" s="130">
        <f t="shared" si="243"/>
        <v>1.8217821782178206E-2</v>
      </c>
      <c r="AI424" s="137">
        <f t="shared" si="244"/>
        <v>2204</v>
      </c>
      <c r="AJ424" s="138">
        <f t="shared" si="245"/>
        <v>7.1782178217821777E-2</v>
      </c>
      <c r="AK424" s="138">
        <f t="shared" si="246"/>
        <v>0.25231543631191788</v>
      </c>
      <c r="AL424" s="11" t="s">
        <v>13397</v>
      </c>
      <c r="AM424" s="11">
        <f t="shared" si="247"/>
        <v>24870.6</v>
      </c>
      <c r="AN424" s="412">
        <f t="shared" si="248"/>
        <v>22476.909090909088</v>
      </c>
      <c r="AO424" s="412">
        <f t="shared" si="249"/>
        <v>3673.9090909090883</v>
      </c>
      <c r="AP424" s="413">
        <f t="shared" si="250"/>
        <v>0.16345259377300331</v>
      </c>
      <c r="AQ424" s="192">
        <v>2656018119586</v>
      </c>
      <c r="AR424" s="192" t="str">
        <f>VLOOKUP(AQ:AQ,[1]BRIDGESTONE!$B:$O,2,0)</f>
        <v/>
      </c>
      <c r="AS424" s="192" t="str">
        <f>VLOOKUP(AQ:AQ,[1]BRIDGESTONE!$B:$O,3,0)</f>
        <v>PXR01868</v>
      </c>
      <c r="AT424" s="231" t="str">
        <f>VLOOKUP(AQ:AQ,[1]BRIDGESTONE!$B:$O,4,0)</f>
        <v>DM-V3（並行）</v>
      </c>
      <c r="AU424" s="231" t="str">
        <f>VLOOKUP(AQ:AQ,[1]BRIDGESTONE!$B:$O,5,0)</f>
        <v>265/60R18 110R</v>
      </c>
      <c r="AV424" s="232" t="str">
        <f>VLOOKUP(AQ:AQ,[1]BRIDGESTONE!$B:$O,6,0)</f>
        <v>265/60R18</v>
      </c>
      <c r="AW424" s="232" t="str">
        <f>VLOOKUP(AQ:AQ,[1]BRIDGESTONE!$B:$O,7,0)</f>
        <v/>
      </c>
      <c r="AX424" s="233">
        <f>VLOOKUP(AQ:AQ,[1]BRIDGESTONE!$B:$K,8,0)</f>
        <v>18803</v>
      </c>
      <c r="AY424" s="233">
        <f>VLOOKUP(AQ:AQ,[1]BRIDGESTONE!$B:$K,9,0)</f>
        <v>146</v>
      </c>
      <c r="AZ424" s="233">
        <f>VLOOKUP(AQ:AQ,[1]BRIDGESTONE!$B:$K,10,0)</f>
        <v>2</v>
      </c>
      <c r="BA424" s="233">
        <f>VLOOKUP(AQ:AQ,[1]BRIDGESTONE!$B:$O,11,0)</f>
        <v>27280</v>
      </c>
      <c r="BB424" s="233">
        <f>VLOOKUP(AQ:AQ,[1]BRIDGESTONE!$B:$O,12,0)</f>
        <v>23845.454545454544</v>
      </c>
      <c r="BC424" s="233">
        <f t="shared" si="266"/>
        <v>1050</v>
      </c>
      <c r="BD424" s="204" t="s">
        <v>3388</v>
      </c>
      <c r="BE424" s="195" t="s">
        <v>210</v>
      </c>
      <c r="BF424" s="133" t="str">
        <f>IFERROR(VLOOKUP(BE:BE,Q商品!B:E,4,0),"")</f>
        <v>2023年製 DM-V3 265/60R18 110R スタッドレスタイヤ 最短当日発送</v>
      </c>
      <c r="BG424" s="133" t="str">
        <f>IFERROR(VLOOKUP(AQ:AQ,在庫!B:M,12,0),"")</f>
        <v>2023年製</v>
      </c>
      <c r="BH424" s="133">
        <f>IFERROR(VLOOKUP(AQ:AQ,在庫!B:L,10,0),"")</f>
        <v>1</v>
      </c>
      <c r="BI424" s="234">
        <f>VLOOKUP(AQ:AQ,[1]BRIDGESTONE!$B:$AH,32,0)</f>
        <v>650565439</v>
      </c>
      <c r="BJ424" s="234">
        <f>VLOOKUP(AQ:AQ,[1]BRIDGESTONE!$B:$AH,33,0)</f>
        <v>650565449</v>
      </c>
      <c r="BK424" s="191"/>
      <c r="BL424" s="191"/>
      <c r="BM424" s="191"/>
      <c r="BN424" s="191"/>
      <c r="BO424" s="191"/>
      <c r="BP424" s="191"/>
      <c r="BQ424" s="191"/>
      <c r="BR424" s="191"/>
      <c r="BS424" s="191"/>
      <c r="BT424" s="191"/>
      <c r="BU424" s="191"/>
      <c r="BV424" s="191"/>
      <c r="BW424" s="191"/>
      <c r="BX424" s="191"/>
    </row>
    <row r="425" spans="1:77" s="11" customFormat="1" ht="19.5" customHeight="1">
      <c r="A425" s="11">
        <f t="shared" si="235"/>
        <v>1</v>
      </c>
      <c r="B425" s="239">
        <f t="shared" si="253"/>
        <v>1656015111331</v>
      </c>
      <c r="C425" s="225">
        <f t="shared" si="236"/>
        <v>64</v>
      </c>
      <c r="D425" s="11" t="s">
        <v>13401</v>
      </c>
      <c r="E425" s="11" t="s">
        <v>1723</v>
      </c>
      <c r="F425" s="247" t="s">
        <v>1722</v>
      </c>
      <c r="G425" s="132" t="str">
        <f t="shared" si="265"/>
        <v>15</v>
      </c>
      <c r="H425" s="225">
        <v>33</v>
      </c>
      <c r="I425" s="225">
        <f t="shared" si="238"/>
        <v>33</v>
      </c>
      <c r="J425" s="131"/>
      <c r="K425" s="132" t="s">
        <v>1765</v>
      </c>
      <c r="L425" s="132">
        <v>2</v>
      </c>
      <c r="M425" s="134" t="s">
        <v>6434</v>
      </c>
      <c r="N425" s="226" t="s">
        <v>7226</v>
      </c>
      <c r="O425" s="226" t="s">
        <v>1777</v>
      </c>
      <c r="P425" s="227">
        <v>16600</v>
      </c>
      <c r="Q425" s="228">
        <f t="shared" si="255"/>
        <v>15032.727272727272</v>
      </c>
      <c r="R425" s="143">
        <f t="shared" si="256"/>
        <v>6.9071117561683576E-2</v>
      </c>
      <c r="S425" s="192">
        <v>1074476353</v>
      </c>
      <c r="T425" s="374" t="s">
        <v>7871</v>
      </c>
      <c r="U425" s="189">
        <f t="shared" si="257"/>
        <v>16100</v>
      </c>
      <c r="V425" s="11">
        <v>900</v>
      </c>
      <c r="W425" s="181">
        <v>17000</v>
      </c>
      <c r="X425" s="135">
        <f t="shared" si="258"/>
        <v>13994.4</v>
      </c>
      <c r="Y425" s="230">
        <f t="shared" si="259"/>
        <v>15396.363636363634</v>
      </c>
      <c r="Z425" s="141">
        <f t="shared" si="260"/>
        <v>4.4879518072289182E-2</v>
      </c>
      <c r="AA425" s="136">
        <f t="shared" si="261"/>
        <v>9.105810108644298E-2</v>
      </c>
      <c r="AB425" s="144"/>
      <c r="AC425" s="144"/>
      <c r="AD425" s="184">
        <f t="shared" si="267"/>
        <v>15784</v>
      </c>
      <c r="AE425" s="182">
        <f t="shared" si="268"/>
        <v>17345</v>
      </c>
      <c r="AF425" s="128">
        <f t="shared" si="241"/>
        <v>1561.05</v>
      </c>
      <c r="AG425" s="129">
        <f t="shared" si="242"/>
        <v>316.04999999999995</v>
      </c>
      <c r="AH425" s="130">
        <f t="shared" si="243"/>
        <v>1.8221389449409049E-2</v>
      </c>
      <c r="AI425" s="137">
        <f t="shared" si="244"/>
        <v>1245</v>
      </c>
      <c r="AJ425" s="138">
        <f t="shared" si="245"/>
        <v>7.1778610550590954E-2</v>
      </c>
      <c r="AK425" s="138">
        <f t="shared" si="246"/>
        <v>7.2836711637033924E-2</v>
      </c>
      <c r="AM425" s="11">
        <f t="shared" si="247"/>
        <v>14049.5</v>
      </c>
      <c r="AN425" s="412">
        <f t="shared" si="248"/>
        <v>12714.090909090908</v>
      </c>
      <c r="AO425" s="412">
        <f t="shared" si="249"/>
        <v>-1280.3090909090915</v>
      </c>
      <c r="AP425" s="413">
        <f t="shared" si="250"/>
        <v>-0.10070001072539421</v>
      </c>
      <c r="AQ425" s="192">
        <v>1656015111331</v>
      </c>
      <c r="AR425" s="192">
        <f>VLOOKUP(AQ:AQ,[1]BRIDGESTONE!$B:$O,2,0)</f>
        <v>4961914969615</v>
      </c>
      <c r="AS425" s="192" t="str">
        <f>VLOOKUP(AQ:AQ,[1]BRIDGESTONE!$B:$O,3,0)</f>
        <v>PXR02000</v>
      </c>
      <c r="AT425" s="231" t="str">
        <f>VLOOKUP(AQ:AQ,[1]BRIDGESTONE!$B:$O,4,0)</f>
        <v>VRX3</v>
      </c>
      <c r="AU425" s="231" t="str">
        <f>VLOOKUP(AQ:AQ,[1]BRIDGESTONE!$B:$O,5,0)</f>
        <v>165/60R15 77Q</v>
      </c>
      <c r="AV425" s="232" t="str">
        <f>VLOOKUP(AQ:AQ,[1]BRIDGESTONE!$B:$O,6,0)</f>
        <v>165/60R15</v>
      </c>
      <c r="AW425" s="232">
        <f>VLOOKUP(AQ:AQ,[1]BRIDGESTONE!$B:$O,7,0)</f>
        <v>24200</v>
      </c>
      <c r="AX425" s="233">
        <f>VLOOKUP(AQ:AQ,[1]BRIDGESTONE!$B:$K,8,0)</f>
        <v>13994.4</v>
      </c>
      <c r="AY425" s="233">
        <f>VLOOKUP(AQ:AQ,[1]BRIDGESTONE!$B:$K,9,0)</f>
        <v>64</v>
      </c>
      <c r="AZ425" s="233">
        <f>VLOOKUP(AQ:AQ,[1]BRIDGESTONE!$B:$K,10,0)</f>
        <v>33</v>
      </c>
      <c r="BA425" s="233">
        <f>VLOOKUP(AQ:AQ,[1]BRIDGESTONE!$B:$O,11,0)</f>
        <v>18225</v>
      </c>
      <c r="BB425" s="233">
        <f>VLOOKUP(AQ:AQ,[1]BRIDGESTONE!$B:$O,12,0)</f>
        <v>16090.90909090909</v>
      </c>
      <c r="BC425" s="233">
        <f t="shared" si="266"/>
        <v>525</v>
      </c>
      <c r="BD425" s="204" t="s">
        <v>3387</v>
      </c>
      <c r="BE425" s="192" t="s">
        <v>1802</v>
      </c>
      <c r="BF425" s="133" t="str">
        <f>IFERROR(VLOOKUP(BE:BE,Q商品!B:E,4,0),"")</f>
        <v>2023年製 VRX3 165/60R15 77Q スタッドレスタイヤ 最短当日発送</v>
      </c>
      <c r="BG425" s="133" t="str">
        <f>IFERROR(VLOOKUP(AQ:AQ,在庫!B:M,12,0),"")</f>
        <v>2023年製</v>
      </c>
      <c r="BH425" s="133">
        <f>IFERROR(VLOOKUP(AQ:AQ,在庫!B:L,10,0),"")</f>
        <v>1</v>
      </c>
      <c r="BI425" s="234">
        <f>VLOOKUP(AQ:AQ,[1]BRIDGESTONE!$B:$AH,32,0)</f>
        <v>650408613</v>
      </c>
      <c r="BJ425" s="234">
        <f>VLOOKUP(AQ:AQ,[1]BRIDGESTONE!$B:$AH,33,0)</f>
        <v>650408630</v>
      </c>
      <c r="BK425" s="191"/>
      <c r="BL425" s="191"/>
      <c r="BM425" s="191"/>
      <c r="BN425" s="191"/>
      <c r="BO425" s="191"/>
      <c r="BP425" s="191"/>
      <c r="BQ425" s="191"/>
      <c r="BR425" s="191"/>
      <c r="BS425" s="191"/>
      <c r="BT425" s="191"/>
      <c r="BU425" s="191"/>
      <c r="BV425" s="191"/>
      <c r="BW425" s="191"/>
      <c r="BX425" s="191"/>
    </row>
    <row r="426" spans="1:77" s="11" customFormat="1" ht="19.5" customHeight="1">
      <c r="A426" s="11">
        <f t="shared" ref="A426:A489" si="269">COUNTIF(E:E,E426)</f>
        <v>1</v>
      </c>
      <c r="B426" s="239">
        <f t="shared" si="253"/>
        <v>1656514111337</v>
      </c>
      <c r="C426" s="225">
        <f t="shared" ref="C426:C489" si="270">AY426</f>
        <v>103</v>
      </c>
      <c r="D426" s="11" t="s">
        <v>13401</v>
      </c>
      <c r="E426" s="11" t="s">
        <v>1724</v>
      </c>
      <c r="F426" s="247" t="s">
        <v>5200</v>
      </c>
      <c r="G426" s="132" t="str">
        <f t="shared" si="265"/>
        <v>14</v>
      </c>
      <c r="H426" s="225">
        <v>169</v>
      </c>
      <c r="I426" s="225">
        <f t="shared" ref="I426:I489" si="271">AZ426</f>
        <v>169</v>
      </c>
      <c r="J426" s="131"/>
      <c r="K426" s="132" t="s">
        <v>1765</v>
      </c>
      <c r="L426" s="132">
        <v>3</v>
      </c>
      <c r="M426" s="134" t="s">
        <v>6137</v>
      </c>
      <c r="N426" s="226" t="s">
        <v>7880</v>
      </c>
      <c r="O426" s="226" t="s">
        <v>2890</v>
      </c>
      <c r="P426" s="227">
        <v>11100</v>
      </c>
      <c r="Q426" s="228">
        <f t="shared" si="255"/>
        <v>9997.2727272727261</v>
      </c>
      <c r="R426" s="143">
        <f t="shared" si="256"/>
        <v>9.2272437937619314E-2</v>
      </c>
      <c r="S426" s="192">
        <v>1074476691</v>
      </c>
      <c r="T426" s="289" t="s">
        <v>7691</v>
      </c>
      <c r="U426" s="189">
        <f t="shared" si="257"/>
        <v>10200</v>
      </c>
      <c r="V426" s="11">
        <v>900</v>
      </c>
      <c r="W426" s="181">
        <v>11100</v>
      </c>
      <c r="X426" s="135">
        <f t="shared" si="258"/>
        <v>9074.7999999999993</v>
      </c>
      <c r="Y426" s="230">
        <f t="shared" si="259"/>
        <v>9997.2727272727261</v>
      </c>
      <c r="Z426" s="141">
        <f t="shared" si="260"/>
        <v>7.5244618395303275E-2</v>
      </c>
      <c r="AA426" s="136">
        <f t="shared" si="261"/>
        <v>9.2272437937619314E-2</v>
      </c>
      <c r="AB426" s="309"/>
      <c r="AC426" s="309"/>
      <c r="AD426" s="184">
        <f t="shared" si="267"/>
        <v>10000</v>
      </c>
      <c r="AE426" s="182">
        <f t="shared" si="268"/>
        <v>10989</v>
      </c>
      <c r="AF426" s="128">
        <f t="shared" ref="AF426:AF489" si="272">AE426*0.09</f>
        <v>989.01</v>
      </c>
      <c r="AG426" s="129">
        <f t="shared" ref="AG426:AG489" si="273">AF426-AI426</f>
        <v>200.01</v>
      </c>
      <c r="AH426" s="130">
        <f t="shared" ref="AH426:AH489" si="274">IFERROR(AG426/AE426,"")</f>
        <v>1.8200928200928199E-2</v>
      </c>
      <c r="AI426" s="137">
        <f t="shared" ref="AI426:AI489" si="275">AE426-U426</f>
        <v>789</v>
      </c>
      <c r="AJ426" s="138">
        <f t="shared" ref="AJ426:AJ489" si="276">IFERROR(AI426/AE426,"")</f>
        <v>7.1799071799071801E-2</v>
      </c>
      <c r="AK426" s="138">
        <f t="shared" ref="AK426:AK489" si="277">IFERROR(AA426-AH426,"")</f>
        <v>7.4071509736691118E-2</v>
      </c>
      <c r="AM426" s="11">
        <f t="shared" ref="AM426:AM489" si="278">AD426-AE426*0.1</f>
        <v>8901.1</v>
      </c>
      <c r="AN426" s="412">
        <f t="shared" ref="AN426:AN489" si="279">(AM426-AY426)/1.1</f>
        <v>7998.272727272727</v>
      </c>
      <c r="AO426" s="412">
        <f t="shared" ref="AO426:AO489" si="280">AN426-X426</f>
        <v>-1076.5272727272722</v>
      </c>
      <c r="AP426" s="413">
        <f t="shared" ref="AP426:AP489" si="281">AO426/AN426</f>
        <v>-0.1345949693683863</v>
      </c>
      <c r="AQ426" s="192">
        <v>1656514111337</v>
      </c>
      <c r="AR426" s="192">
        <f>VLOOKUP(AQ:AQ,[1]BRIDGESTONE!$B:$O,2,0)</f>
        <v>4961914969721</v>
      </c>
      <c r="AS426" s="192" t="str">
        <f>VLOOKUP(AQ:AQ,[1]BRIDGESTONE!$B:$O,3,0)</f>
        <v>PXR02014</v>
      </c>
      <c r="AT426" s="231" t="str">
        <f>VLOOKUP(AQ:AQ,[1]BRIDGESTONE!$B:$O,4,0)</f>
        <v>VRX3</v>
      </c>
      <c r="AU426" s="231" t="str">
        <f>VLOOKUP(AQ:AQ,[1]BRIDGESTONE!$B:$O,5,0)</f>
        <v>165/65R14 79Q</v>
      </c>
      <c r="AV426" s="232" t="str">
        <f>VLOOKUP(AQ:AQ,[1]BRIDGESTONE!$B:$O,6,0)</f>
        <v>165/65R14</v>
      </c>
      <c r="AW426" s="232">
        <f>VLOOKUP(AQ:AQ,[1]BRIDGESTONE!$B:$O,7,0)</f>
        <v>15700</v>
      </c>
      <c r="AX426" s="233">
        <f>VLOOKUP(AQ:AQ,[1]BRIDGESTONE!$B:$K,8,0)</f>
        <v>9074.7999999999993</v>
      </c>
      <c r="AY426" s="233">
        <f>VLOOKUP(AQ:AQ,[1]BRIDGESTONE!$B:$K,9,0)</f>
        <v>103</v>
      </c>
      <c r="AZ426" s="233">
        <f>VLOOKUP(AQ:AQ,[1]BRIDGESTONE!$B:$K,10,0)</f>
        <v>169</v>
      </c>
      <c r="BA426" s="233">
        <f>VLOOKUP(AQ:AQ,[1]BRIDGESTONE!$B:$O,11,0)</f>
        <v>11590</v>
      </c>
      <c r="BB426" s="233">
        <f>VLOOKUP(AQ:AQ,[1]BRIDGESTONE!$B:$O,12,0)</f>
        <v>10059.090909090908</v>
      </c>
      <c r="BC426" s="233">
        <f t="shared" si="266"/>
        <v>525</v>
      </c>
      <c r="BD426" s="204" t="s">
        <v>3387</v>
      </c>
      <c r="BE426" s="192" t="s">
        <v>192</v>
      </c>
      <c r="BF426" s="133" t="str">
        <f>IFERROR(VLOOKUP(BE:BE,Q商品!B:E,4,0),"")</f>
        <v>2023年製 VRX3 165/65R14 79Q スタッドレスタイヤ 最短当日発送</v>
      </c>
      <c r="BG426" s="133" t="str">
        <f>IFERROR(VLOOKUP(AQ:AQ,在庫!B:M,12,0),"")</f>
        <v>2023年製</v>
      </c>
      <c r="BH426" s="133">
        <f>IFERROR(VLOOKUP(AQ:AQ,在庫!B:L,10,0),"")</f>
        <v>1</v>
      </c>
      <c r="BI426" s="234">
        <f>VLOOKUP(AQ:AQ,[1]BRIDGESTONE!$B:$AH,32,0)</f>
        <v>650408603</v>
      </c>
      <c r="BJ426" s="234">
        <f>VLOOKUP(AQ:AQ,[1]BRIDGESTONE!$B:$AH,33,0)</f>
        <v>650408620</v>
      </c>
      <c r="BK426" s="191"/>
      <c r="BL426" s="191"/>
      <c r="BM426" s="191"/>
      <c r="BN426" s="191"/>
      <c r="BO426" s="191"/>
      <c r="BP426" s="191"/>
      <c r="BQ426" s="191"/>
      <c r="BR426" s="191"/>
      <c r="BS426" s="191"/>
      <c r="BT426" s="191"/>
      <c r="BU426" s="191"/>
      <c r="BV426" s="191"/>
      <c r="BW426" s="191"/>
      <c r="BX426" s="191"/>
    </row>
    <row r="427" spans="1:77" s="11" customFormat="1" ht="19.5" customHeight="1">
      <c r="A427" s="11">
        <f t="shared" si="269"/>
        <v>1</v>
      </c>
      <c r="B427" s="239">
        <f t="shared" si="253"/>
        <v>1757014111336</v>
      </c>
      <c r="C427" s="225">
        <f t="shared" si="270"/>
        <v>0</v>
      </c>
      <c r="D427" s="11" t="s">
        <v>13401</v>
      </c>
      <c r="E427" s="358" t="s">
        <v>1726</v>
      </c>
      <c r="F427" s="235" t="s">
        <v>359</v>
      </c>
      <c r="G427" s="132" t="str">
        <f t="shared" si="265"/>
        <v>14</v>
      </c>
      <c r="H427" s="233">
        <v>2</v>
      </c>
      <c r="I427" s="225">
        <f t="shared" si="271"/>
        <v>2</v>
      </c>
      <c r="J427" s="131"/>
      <c r="K427" s="132" t="s">
        <v>1765</v>
      </c>
      <c r="L427" s="132">
        <v>5</v>
      </c>
      <c r="M427" s="134" t="s">
        <v>1785</v>
      </c>
      <c r="N427" s="226" t="s">
        <v>1961</v>
      </c>
      <c r="O427" s="226" t="s">
        <v>1954</v>
      </c>
      <c r="P427" s="227">
        <v>12276</v>
      </c>
      <c r="Q427" s="228">
        <f t="shared" si="255"/>
        <v>11160</v>
      </c>
      <c r="R427" s="143">
        <f t="shared" si="256"/>
        <v>0.11396057347670244</v>
      </c>
      <c r="S427" s="192">
        <v>1074476352</v>
      </c>
      <c r="T427" s="287" t="s">
        <v>6792</v>
      </c>
      <c r="U427" s="189">
        <f t="shared" si="257"/>
        <v>-900</v>
      </c>
      <c r="V427" s="11">
        <v>900</v>
      </c>
      <c r="W427" s="229"/>
      <c r="X427" s="135">
        <f t="shared" si="258"/>
        <v>9888.2000000000007</v>
      </c>
      <c r="Y427" s="230">
        <f t="shared" si="259"/>
        <v>0</v>
      </c>
      <c r="Z427" s="141">
        <f t="shared" si="260"/>
        <v>-1.0859347286271728</v>
      </c>
      <c r="AA427" s="136" t="str">
        <f t="shared" si="261"/>
        <v/>
      </c>
      <c r="AB427" s="144"/>
      <c r="AC427" s="144"/>
      <c r="AD427" s="184">
        <f t="shared" si="267"/>
        <v>-882</v>
      </c>
      <c r="AE427" s="182">
        <f t="shared" si="268"/>
        <v>-969</v>
      </c>
      <c r="AF427" s="128">
        <f t="shared" si="272"/>
        <v>-87.21</v>
      </c>
      <c r="AG427" s="129">
        <f t="shared" si="273"/>
        <v>-18.209999999999994</v>
      </c>
      <c r="AH427" s="130">
        <f t="shared" si="274"/>
        <v>1.8792569659442718E-2</v>
      </c>
      <c r="AI427" s="137">
        <f t="shared" si="275"/>
        <v>-69</v>
      </c>
      <c r="AJ427" s="138">
        <f t="shared" si="276"/>
        <v>7.1207430340557279E-2</v>
      </c>
      <c r="AK427" s="138" t="str">
        <f t="shared" si="277"/>
        <v/>
      </c>
      <c r="AL427" s="11" t="s">
        <v>13397</v>
      </c>
      <c r="AM427" s="11">
        <f t="shared" si="278"/>
        <v>-785.1</v>
      </c>
      <c r="AN427" s="412">
        <f t="shared" si="279"/>
        <v>-713.72727272727263</v>
      </c>
      <c r="AO427" s="412">
        <f t="shared" si="280"/>
        <v>-10601.927272727273</v>
      </c>
      <c r="AP427" s="413">
        <f t="shared" si="281"/>
        <v>14.854311552668452</v>
      </c>
      <c r="AQ427" s="192">
        <v>1757014111336</v>
      </c>
      <c r="AR427" s="192">
        <f>VLOOKUP(AQ:AQ,[1]BRIDGESTONE!$B:$O,2,0)</f>
        <v>4961914969745</v>
      </c>
      <c r="AS427" s="192" t="str">
        <f>VLOOKUP(AQ:AQ,[1]BRIDGESTONE!$B:$O,3,0)</f>
        <v>PXR02017</v>
      </c>
      <c r="AT427" s="231" t="str">
        <f>VLOOKUP(AQ:AQ,[1]BRIDGESTONE!$B:$O,4,0)</f>
        <v>VRX3</v>
      </c>
      <c r="AU427" s="231" t="str">
        <f>VLOOKUP(AQ:AQ,[1]BRIDGESTONE!$B:$O,5,0)</f>
        <v>175/70R14 84Q</v>
      </c>
      <c r="AV427" s="232" t="str">
        <f>VLOOKUP(AQ:AQ,[1]BRIDGESTONE!$B:$O,6,0)</f>
        <v>175/70R14</v>
      </c>
      <c r="AW427" s="232">
        <f>VLOOKUP(AQ:AQ,[1]BRIDGESTONE!$B:$O,7,0)</f>
        <v>17100</v>
      </c>
      <c r="AX427" s="233">
        <f>VLOOKUP(AQ:AQ,[1]BRIDGESTONE!$B:$K,8,0)</f>
        <v>9888.2000000000007</v>
      </c>
      <c r="AY427" s="233">
        <f>VLOOKUP(AQ:AQ,[1]BRIDGESTONE!$B:$K,9,0)</f>
        <v>0</v>
      </c>
      <c r="AZ427" s="233">
        <f>VLOOKUP(AQ:AQ,[1]BRIDGESTONE!$B:$K,10,0)</f>
        <v>2</v>
      </c>
      <c r="BA427" s="233">
        <f>VLOOKUP(AQ:AQ,[1]BRIDGESTONE!$B:$O,11,0)</f>
        <v>13300</v>
      </c>
      <c r="BB427" s="233">
        <f>VLOOKUP(AQ:AQ,[1]BRIDGESTONE!$B:$O,12,0)</f>
        <v>11613.636363636362</v>
      </c>
      <c r="BC427" s="233">
        <f t="shared" si="266"/>
        <v>525</v>
      </c>
      <c r="BD427" s="204" t="s">
        <v>3387</v>
      </c>
      <c r="BE427" s="195" t="s">
        <v>1803</v>
      </c>
      <c r="BF427" s="133" t="str">
        <f>IFERROR(VLOOKUP(BE:BE,Q商品!B:E,4,0),"")</f>
        <v>2023年製 BLIZZAK VRX3 175/70R14 84Q スタッドレスタイヤ 最短当日発送</v>
      </c>
      <c r="BG427" s="133" t="str">
        <f>IFERROR(VLOOKUP(AQ:AQ,在庫!B:M,12,0),"")</f>
        <v>2023年製</v>
      </c>
      <c r="BH427" s="133">
        <f>IFERROR(VLOOKUP(AQ:AQ,在庫!B:L,10,0),"")</f>
        <v>1</v>
      </c>
      <c r="BI427" s="234">
        <f>VLOOKUP(AQ:AQ,[1]BRIDGESTONE!$B:$AH,32,0)</f>
        <v>650408605</v>
      </c>
      <c r="BJ427" s="234">
        <f>VLOOKUP(AQ:AQ,[1]BRIDGESTONE!$B:$AH,33,0)</f>
        <v>650408622</v>
      </c>
      <c r="BK427" s="191"/>
      <c r="BL427" s="191"/>
      <c r="BM427" s="191"/>
      <c r="BN427" s="191"/>
      <c r="BO427" s="191"/>
      <c r="BP427" s="191"/>
      <c r="BQ427" s="191"/>
      <c r="BR427" s="191"/>
      <c r="BS427" s="191"/>
      <c r="BT427" s="191"/>
      <c r="BU427" s="191"/>
      <c r="BV427" s="191"/>
      <c r="BW427" s="191"/>
      <c r="BX427" s="191"/>
    </row>
    <row r="428" spans="1:77" s="11" customFormat="1" ht="19.5" customHeight="1">
      <c r="A428" s="11">
        <f t="shared" si="269"/>
        <v>1</v>
      </c>
      <c r="B428" s="239">
        <f t="shared" si="253"/>
        <v>1856015111335</v>
      </c>
      <c r="C428" s="225">
        <f t="shared" si="270"/>
        <v>110</v>
      </c>
      <c r="D428" s="11" t="s">
        <v>13401</v>
      </c>
      <c r="E428" s="11" t="s">
        <v>1727</v>
      </c>
      <c r="F428" s="247" t="s">
        <v>5201</v>
      </c>
      <c r="G428" s="132" t="str">
        <f t="shared" si="265"/>
        <v>15</v>
      </c>
      <c r="H428" s="225">
        <v>278</v>
      </c>
      <c r="I428" s="225">
        <f t="shared" si="271"/>
        <v>278</v>
      </c>
      <c r="J428" s="131"/>
      <c r="K428" s="132" t="s">
        <v>1765</v>
      </c>
      <c r="L428" s="132">
        <v>6</v>
      </c>
      <c r="M428" s="134" t="s">
        <v>6434</v>
      </c>
      <c r="N428" s="226" t="s">
        <v>11902</v>
      </c>
      <c r="O428" s="226" t="s">
        <v>1777</v>
      </c>
      <c r="P428" s="227">
        <v>18700</v>
      </c>
      <c r="Q428" s="228">
        <f t="shared" si="255"/>
        <v>16900</v>
      </c>
      <c r="R428" s="143">
        <f t="shared" si="256"/>
        <v>3.8556213017751501E-2</v>
      </c>
      <c r="S428" s="192">
        <v>1074476699</v>
      </c>
      <c r="T428" s="289" t="s">
        <v>11903</v>
      </c>
      <c r="U428" s="189">
        <f t="shared" si="257"/>
        <v>18780</v>
      </c>
      <c r="V428" s="11">
        <v>900</v>
      </c>
      <c r="W428" s="181">
        <v>19680</v>
      </c>
      <c r="X428" s="135">
        <f t="shared" si="258"/>
        <v>16248.4</v>
      </c>
      <c r="Y428" s="230">
        <f t="shared" si="259"/>
        <v>17790.909090909088</v>
      </c>
      <c r="Z428" s="141">
        <f t="shared" si="260"/>
        <v>8.1871657754010618E-2</v>
      </c>
      <c r="AA428" s="136">
        <f t="shared" si="261"/>
        <v>8.6702095043433708E-2</v>
      </c>
      <c r="AB428" s="144" t="s">
        <v>14114</v>
      </c>
      <c r="AC428" s="309"/>
      <c r="AD428" s="184">
        <f t="shared" si="267"/>
        <v>18411</v>
      </c>
      <c r="AE428" s="182">
        <f t="shared" si="268"/>
        <v>20231</v>
      </c>
      <c r="AF428" s="128">
        <f t="shared" si="272"/>
        <v>1820.79</v>
      </c>
      <c r="AG428" s="129">
        <f t="shared" si="273"/>
        <v>369.78999999999996</v>
      </c>
      <c r="AH428" s="130">
        <f t="shared" si="274"/>
        <v>1.8278384657209233E-2</v>
      </c>
      <c r="AI428" s="137">
        <f t="shared" si="275"/>
        <v>1451</v>
      </c>
      <c r="AJ428" s="138">
        <f t="shared" si="276"/>
        <v>7.172161534279077E-2</v>
      </c>
      <c r="AK428" s="138">
        <f t="shared" si="277"/>
        <v>6.8423710386224468E-2</v>
      </c>
      <c r="AM428" s="11">
        <f t="shared" si="278"/>
        <v>16387.900000000001</v>
      </c>
      <c r="AN428" s="412">
        <f t="shared" si="279"/>
        <v>14798.09090909091</v>
      </c>
      <c r="AO428" s="412">
        <f t="shared" si="280"/>
        <v>-1450.3090909090897</v>
      </c>
      <c r="AP428" s="413">
        <f t="shared" si="281"/>
        <v>-9.800649960990046E-2</v>
      </c>
      <c r="AQ428" s="192">
        <v>1856015111335</v>
      </c>
      <c r="AR428" s="192">
        <f>VLOOKUP(AQ:AQ,[1]BRIDGESTONE!$B:$O,2,0)</f>
        <v>4961914968830</v>
      </c>
      <c r="AS428" s="192" t="str">
        <f>VLOOKUP(AQ:AQ,[1]BRIDGESTONE!$B:$O,3,0)</f>
        <v>PXR01998</v>
      </c>
      <c r="AT428" s="231" t="str">
        <f>VLOOKUP(AQ:AQ,[1]BRIDGESTONE!$B:$O,4,0)</f>
        <v>VRX3</v>
      </c>
      <c r="AU428" s="231" t="str">
        <f>VLOOKUP(AQ:AQ,[1]BRIDGESTONE!$B:$O,5,0)</f>
        <v>185/60R15 84Q</v>
      </c>
      <c r="AV428" s="232" t="str">
        <f>VLOOKUP(AQ:AQ,[1]BRIDGESTONE!$B:$O,6,0)</f>
        <v>185/60R15</v>
      </c>
      <c r="AW428" s="232">
        <f>VLOOKUP(AQ:AQ,[1]BRIDGESTONE!$B:$O,7,0)</f>
        <v>28100</v>
      </c>
      <c r="AX428" s="233">
        <f>VLOOKUP(AQ:AQ,[1]BRIDGESTONE!$B:$K,8,0)</f>
        <v>16248.4</v>
      </c>
      <c r="AY428" s="233">
        <f>VLOOKUP(AQ:AQ,[1]BRIDGESTONE!$B:$K,9,0)</f>
        <v>110</v>
      </c>
      <c r="AZ428" s="233">
        <f>VLOOKUP(AQ:AQ,[1]BRIDGESTONE!$B:$K,10,0)</f>
        <v>278</v>
      </c>
      <c r="BA428" s="233">
        <f>VLOOKUP(AQ:AQ,[1]BRIDGESTONE!$B:$O,11,0)</f>
        <v>20100</v>
      </c>
      <c r="BB428" s="233">
        <f>VLOOKUP(AQ:AQ,[1]BRIDGESTONE!$B:$O,12,0)</f>
        <v>17795.454545454544</v>
      </c>
      <c r="BC428" s="233">
        <f t="shared" si="266"/>
        <v>525</v>
      </c>
      <c r="BD428" s="204" t="s">
        <v>3387</v>
      </c>
      <c r="BE428" s="192" t="s">
        <v>197</v>
      </c>
      <c r="BF428" s="133" t="str">
        <f>IFERROR(VLOOKUP(BE:BE,Q商品!B:E,4,0),"")</f>
        <v>2023年製 VRX3 185/60R15 84Q スタッドレスタイヤ 最短当日発送</v>
      </c>
      <c r="BG428" s="133" t="str">
        <f>IFERROR(VLOOKUP(AQ:AQ,在庫!B:M,12,0),"")</f>
        <v>2023年製</v>
      </c>
      <c r="BH428" s="133">
        <f>IFERROR(VLOOKUP(AQ:AQ,在庫!B:L,10,0),"")</f>
        <v>1</v>
      </c>
      <c r="BI428" s="234">
        <f>VLOOKUP(AQ:AQ,[1]BRIDGESTONE!$B:$AH,32,0)</f>
        <v>650408610</v>
      </c>
      <c r="BJ428" s="234">
        <f>VLOOKUP(AQ:AQ,[1]BRIDGESTONE!$B:$AH,33,0)</f>
        <v>650408627</v>
      </c>
      <c r="BK428" s="191"/>
      <c r="BL428" s="191"/>
      <c r="BM428" s="191"/>
      <c r="BN428" s="191"/>
      <c r="BO428" s="191"/>
      <c r="BP428" s="191"/>
      <c r="BQ428" s="191"/>
      <c r="BR428" s="191"/>
      <c r="BS428" s="191"/>
      <c r="BT428" s="191"/>
      <c r="BU428" s="191"/>
      <c r="BV428" s="191"/>
      <c r="BW428" s="191"/>
      <c r="BX428" s="191"/>
    </row>
    <row r="429" spans="1:77" s="11" customFormat="1" ht="19.5" customHeight="1">
      <c r="A429" s="11">
        <f t="shared" si="269"/>
        <v>1</v>
      </c>
      <c r="B429" s="239">
        <f t="shared" si="253"/>
        <v>2055017111308</v>
      </c>
      <c r="C429" s="225">
        <f t="shared" si="270"/>
        <v>20</v>
      </c>
      <c r="D429" s="11" t="s">
        <v>13401</v>
      </c>
      <c r="E429" s="358" t="s">
        <v>1728</v>
      </c>
      <c r="F429" s="247" t="s">
        <v>5202</v>
      </c>
      <c r="G429" s="132" t="str">
        <f t="shared" si="265"/>
        <v>17</v>
      </c>
      <c r="H429" s="225">
        <v>0</v>
      </c>
      <c r="I429" s="225">
        <f t="shared" si="271"/>
        <v>0</v>
      </c>
      <c r="J429" s="131">
        <v>66</v>
      </c>
      <c r="K429" s="132" t="s">
        <v>1765</v>
      </c>
      <c r="L429" s="132">
        <v>7</v>
      </c>
      <c r="M429" s="134" t="s">
        <v>3353</v>
      </c>
      <c r="N429" s="226" t="s">
        <v>5203</v>
      </c>
      <c r="O429" s="226" t="s">
        <v>1984</v>
      </c>
      <c r="P429" s="227">
        <v>29450</v>
      </c>
      <c r="Q429" s="228">
        <f t="shared" si="255"/>
        <v>26754.545454545452</v>
      </c>
      <c r="R429" s="143">
        <f t="shared" si="256"/>
        <v>4.9103635745837523E-2</v>
      </c>
      <c r="S429" s="192">
        <v>1074475808</v>
      </c>
      <c r="T429" s="288" t="s">
        <v>7025</v>
      </c>
      <c r="U429" s="189">
        <f t="shared" si="257"/>
        <v>30600</v>
      </c>
      <c r="V429" s="11">
        <v>900</v>
      </c>
      <c r="W429" s="181">
        <v>31500</v>
      </c>
      <c r="X429" s="135">
        <f t="shared" si="258"/>
        <v>25440.799999999999</v>
      </c>
      <c r="Y429" s="230">
        <f t="shared" si="259"/>
        <v>28618.181818181816</v>
      </c>
      <c r="Z429" s="141">
        <f t="shared" si="260"/>
        <v>0.16285714285714281</v>
      </c>
      <c r="AA429" s="136">
        <f t="shared" si="261"/>
        <v>0.11102668360864038</v>
      </c>
      <c r="AB429" s="144"/>
      <c r="AC429" s="144"/>
      <c r="AD429" s="184">
        <f t="shared" si="267"/>
        <v>30000</v>
      </c>
      <c r="AE429" s="182">
        <f t="shared" si="268"/>
        <v>32967</v>
      </c>
      <c r="AF429" s="128">
        <f t="shared" si="272"/>
        <v>2967.0299999999997</v>
      </c>
      <c r="AG429" s="129">
        <f t="shared" si="273"/>
        <v>600.02999999999975</v>
      </c>
      <c r="AH429" s="130">
        <f t="shared" si="274"/>
        <v>1.8200928200928192E-2</v>
      </c>
      <c r="AI429" s="137">
        <f t="shared" si="275"/>
        <v>2367</v>
      </c>
      <c r="AJ429" s="138">
        <f t="shared" si="276"/>
        <v>7.1799071799071801E-2</v>
      </c>
      <c r="AK429" s="138">
        <f t="shared" si="277"/>
        <v>9.2825755407712179E-2</v>
      </c>
      <c r="AM429" s="11">
        <f t="shared" si="278"/>
        <v>26703.3</v>
      </c>
      <c r="AN429" s="412">
        <f t="shared" si="279"/>
        <v>24257.545454545452</v>
      </c>
      <c r="AO429" s="412">
        <f t="shared" si="280"/>
        <v>-1183.254545454547</v>
      </c>
      <c r="AP429" s="413">
        <f t="shared" si="281"/>
        <v>-4.877882420840008E-2</v>
      </c>
      <c r="AQ429" s="192">
        <v>2055017111308</v>
      </c>
      <c r="AR429" s="192">
        <f>VLOOKUP(AQ:AQ,[1]BRIDGESTONE!$B:$O,2,0)</f>
        <v>4961914969288</v>
      </c>
      <c r="AS429" s="192" t="str">
        <f>VLOOKUP(AQ:AQ,[1]BRIDGESTONE!$B:$O,3,0)</f>
        <v>PXR01952</v>
      </c>
      <c r="AT429" s="231" t="str">
        <f>VLOOKUP(AQ:AQ,[1]BRIDGESTONE!$B:$O,4,0)</f>
        <v>VRX3</v>
      </c>
      <c r="AU429" s="231" t="str">
        <f>VLOOKUP(AQ:AQ,[1]BRIDGESTONE!$B:$O,5,0)</f>
        <v>205/50R17 93Q XL</v>
      </c>
      <c r="AV429" s="232" t="str">
        <f>VLOOKUP(AQ:AQ,[1]BRIDGESTONE!$B:$O,6,0)</f>
        <v>205/50R17</v>
      </c>
      <c r="AW429" s="232">
        <f>VLOOKUP(AQ:AQ,[1]BRIDGESTONE!$B:$O,7,0)</f>
        <v>44000</v>
      </c>
      <c r="AX429" s="233">
        <f>VLOOKUP(AQ:AQ,[1]BRIDGESTONE!$B:$K,8,0)</f>
        <v>25440.799999999999</v>
      </c>
      <c r="AY429" s="233">
        <f>VLOOKUP(AQ:AQ,[1]BRIDGESTONE!$B:$K,9,0)</f>
        <v>20</v>
      </c>
      <c r="AZ429" s="233">
        <f>VLOOKUP(AQ:AQ,[1]BRIDGESTONE!$B:$K,10,0)</f>
        <v>0</v>
      </c>
      <c r="BA429" s="233">
        <f>VLOOKUP(AQ:AQ,[1]BRIDGESTONE!$B:$O,11,0)</f>
        <v>33780</v>
      </c>
      <c r="BB429" s="233">
        <f>VLOOKUP(AQ:AQ,[1]BRIDGESTONE!$B:$O,12,0)</f>
        <v>30231.81818181818</v>
      </c>
      <c r="BC429" s="233">
        <f t="shared" si="266"/>
        <v>525</v>
      </c>
      <c r="BD429" s="204" t="s">
        <v>3387</v>
      </c>
      <c r="BE429" s="192" t="s">
        <v>1719</v>
      </c>
      <c r="BF429" s="133" t="str">
        <f>IFERROR(VLOOKUP(BE:BE,Q商品!B:E,4,0),"")</f>
        <v>2023年製 VRX3 205/50R17 93Q XL スタッドレスタイヤ 最短当日発送</v>
      </c>
      <c r="BG429" s="133" t="str">
        <f>IFERROR(VLOOKUP(AQ:AQ,在庫!B:M,12,0),"")</f>
        <v/>
      </c>
      <c r="BH429" s="133" t="str">
        <f>IFERROR(VLOOKUP(AQ:AQ,在庫!B:L,10,0),"")</f>
        <v/>
      </c>
      <c r="BI429" s="234">
        <f>VLOOKUP(AQ:AQ,[1]BRIDGESTONE!$B:$AH,32,0)</f>
        <v>650408616</v>
      </c>
      <c r="BJ429" s="234">
        <f>VLOOKUP(AQ:AQ,[1]BRIDGESTONE!$B:$AH,33,0)</f>
        <v>650408633</v>
      </c>
      <c r="BK429" s="191"/>
      <c r="BL429" s="191"/>
      <c r="BM429" s="191"/>
      <c r="BN429" s="191"/>
      <c r="BO429" s="191"/>
      <c r="BP429" s="191"/>
      <c r="BQ429" s="191"/>
      <c r="BR429" s="191"/>
      <c r="BS429" s="191"/>
      <c r="BT429" s="191"/>
      <c r="BU429" s="191"/>
      <c r="BV429" s="191"/>
      <c r="BW429" s="191"/>
      <c r="BX429" s="191"/>
    </row>
    <row r="430" spans="1:77" s="11" customFormat="1" ht="19.5" customHeight="1">
      <c r="A430" s="11">
        <f t="shared" si="269"/>
        <v>1</v>
      </c>
      <c r="B430" s="239">
        <f t="shared" si="253"/>
        <v>2155017111305</v>
      </c>
      <c r="C430" s="225">
        <f t="shared" si="270"/>
        <v>4</v>
      </c>
      <c r="D430" s="11" t="s">
        <v>13401</v>
      </c>
      <c r="E430" s="11" t="s">
        <v>1729</v>
      </c>
      <c r="F430" s="247" t="s">
        <v>5204</v>
      </c>
      <c r="G430" s="132" t="str">
        <f t="shared" si="265"/>
        <v>17</v>
      </c>
      <c r="H430" s="225">
        <v>24</v>
      </c>
      <c r="I430" s="225">
        <f t="shared" si="271"/>
        <v>24</v>
      </c>
      <c r="J430" s="131"/>
      <c r="K430" s="132" t="s">
        <v>1765</v>
      </c>
      <c r="L430" s="132">
        <v>8</v>
      </c>
      <c r="M430" s="134" t="s">
        <v>6434</v>
      </c>
      <c r="N430" s="226" t="s">
        <v>11904</v>
      </c>
      <c r="O430" s="226" t="s">
        <v>1777</v>
      </c>
      <c r="P430" s="227">
        <v>32400</v>
      </c>
      <c r="Q430" s="228">
        <f t="shared" si="255"/>
        <v>29450.909090909088</v>
      </c>
      <c r="R430" s="143">
        <f t="shared" si="256"/>
        <v>4.5985306828003419E-2</v>
      </c>
      <c r="S430" s="192">
        <v>1074475807</v>
      </c>
      <c r="T430" s="288" t="s">
        <v>7026</v>
      </c>
      <c r="U430" s="189">
        <f t="shared" si="257"/>
        <v>33200</v>
      </c>
      <c r="V430" s="11">
        <v>900</v>
      </c>
      <c r="W430" s="181">
        <v>34100</v>
      </c>
      <c r="X430" s="135">
        <f t="shared" si="258"/>
        <v>28096.6</v>
      </c>
      <c r="Y430" s="230">
        <f t="shared" si="259"/>
        <v>30996.363636363632</v>
      </c>
      <c r="Z430" s="141">
        <f t="shared" si="260"/>
        <v>0.10395061728395061</v>
      </c>
      <c r="AA430" s="136">
        <f t="shared" si="261"/>
        <v>9.3551736274049668E-2</v>
      </c>
      <c r="AB430" s="309"/>
      <c r="AC430" s="309"/>
      <c r="AD430" s="184">
        <f t="shared" si="267"/>
        <v>32549</v>
      </c>
      <c r="AE430" s="182">
        <f t="shared" si="268"/>
        <v>35768</v>
      </c>
      <c r="AF430" s="128">
        <f t="shared" si="272"/>
        <v>3219.12</v>
      </c>
      <c r="AG430" s="129">
        <f t="shared" si="273"/>
        <v>651.11999999999989</v>
      </c>
      <c r="AH430" s="130">
        <f t="shared" si="274"/>
        <v>1.8203981212256762E-2</v>
      </c>
      <c r="AI430" s="137">
        <f t="shared" si="275"/>
        <v>2568</v>
      </c>
      <c r="AJ430" s="138">
        <f t="shared" si="276"/>
        <v>7.1796018787743235E-2</v>
      </c>
      <c r="AK430" s="138">
        <f t="shared" si="277"/>
        <v>7.5347755061792906E-2</v>
      </c>
      <c r="AM430" s="11">
        <f t="shared" si="278"/>
        <v>28972.2</v>
      </c>
      <c r="AN430" s="412">
        <f t="shared" si="279"/>
        <v>26334.727272727272</v>
      </c>
      <c r="AO430" s="412">
        <f t="shared" si="280"/>
        <v>-1761.8727272727265</v>
      </c>
      <c r="AP430" s="413">
        <f t="shared" si="281"/>
        <v>-6.6903017791923536E-2</v>
      </c>
      <c r="AQ430" s="192">
        <v>2155017111305</v>
      </c>
      <c r="AR430" s="192">
        <f>VLOOKUP(AQ:AQ,[1]BRIDGESTONE!$B:$O,2,0)</f>
        <v>4961914969271</v>
      </c>
      <c r="AS430" s="192" t="str">
        <f>VLOOKUP(AQ:AQ,[1]BRIDGESTONE!$B:$O,3,0)</f>
        <v>PXR01949</v>
      </c>
      <c r="AT430" s="231" t="str">
        <f>VLOOKUP(AQ:AQ,[1]BRIDGESTONE!$B:$O,4,0)</f>
        <v>VRX3</v>
      </c>
      <c r="AU430" s="231" t="str">
        <f>VLOOKUP(AQ:AQ,[1]BRIDGESTONE!$B:$O,5,0)</f>
        <v>215/50R17 91Q</v>
      </c>
      <c r="AV430" s="232" t="str">
        <f>VLOOKUP(AQ:AQ,[1]BRIDGESTONE!$B:$O,6,0)</f>
        <v>215/50R17</v>
      </c>
      <c r="AW430" s="232">
        <f>VLOOKUP(AQ:AQ,[1]BRIDGESTONE!$B:$O,7,0)</f>
        <v>48600</v>
      </c>
      <c r="AX430" s="233">
        <f>VLOOKUP(AQ:AQ,[1]BRIDGESTONE!$B:$K,8,0)</f>
        <v>28096.6</v>
      </c>
      <c r="AY430" s="233">
        <f>VLOOKUP(AQ:AQ,[1]BRIDGESTONE!$B:$K,9,0)</f>
        <v>4</v>
      </c>
      <c r="AZ430" s="233">
        <f>VLOOKUP(AQ:AQ,[1]BRIDGESTONE!$B:$K,10,0)</f>
        <v>24</v>
      </c>
      <c r="BA430" s="233">
        <f>VLOOKUP(AQ:AQ,[1]BRIDGESTONE!$B:$O,11,0)</f>
        <v>37480</v>
      </c>
      <c r="BB430" s="233">
        <f>VLOOKUP(AQ:AQ,[1]BRIDGESTONE!$B:$O,12,0)</f>
        <v>33118.181818181816</v>
      </c>
      <c r="BC430" s="233">
        <f t="shared" si="266"/>
        <v>1050</v>
      </c>
      <c r="BD430" s="204" t="s">
        <v>3387</v>
      </c>
      <c r="BE430" s="192" t="s">
        <v>1720</v>
      </c>
      <c r="BF430" s="133" t="str">
        <f>IFERROR(VLOOKUP(BE:BE,Q商品!B:E,4,0),"")</f>
        <v>2023年製 VRX3 215/50R17 91Q スタッドレスタイヤ 最短当日発送</v>
      </c>
      <c r="BG430" s="133" t="str">
        <f>IFERROR(VLOOKUP(AQ:AQ,在庫!B:M,12,0),"")</f>
        <v>2023年製</v>
      </c>
      <c r="BH430" s="133">
        <f>IFERROR(VLOOKUP(AQ:AQ,在庫!B:L,10,0),"")</f>
        <v>1</v>
      </c>
      <c r="BI430" s="234">
        <f>VLOOKUP(AQ:AQ,[1]BRIDGESTONE!$B:$AH,32,0)</f>
        <v>650408617</v>
      </c>
      <c r="BJ430" s="234">
        <f>VLOOKUP(AQ:AQ,[1]BRIDGESTONE!$B:$AH,33,0)</f>
        <v>650408634</v>
      </c>
      <c r="BK430" s="191"/>
      <c r="BL430" s="191"/>
      <c r="BM430" s="191"/>
      <c r="BN430" s="191"/>
      <c r="BO430" s="191"/>
      <c r="BP430" s="191"/>
      <c r="BQ430" s="191"/>
      <c r="BR430" s="191"/>
      <c r="BS430" s="191"/>
      <c r="BT430" s="191"/>
      <c r="BU430" s="191"/>
      <c r="BV430" s="191"/>
      <c r="BW430" s="191"/>
      <c r="BX430" s="191"/>
    </row>
    <row r="431" spans="1:77" s="11" customFormat="1" ht="19.5" customHeight="1">
      <c r="A431" s="11">
        <f t="shared" si="269"/>
        <v>1</v>
      </c>
      <c r="B431" s="239">
        <f t="shared" si="253"/>
        <v>2155517111300</v>
      </c>
      <c r="C431" s="225">
        <f t="shared" si="270"/>
        <v>20</v>
      </c>
      <c r="D431" s="11" t="s">
        <v>13401</v>
      </c>
      <c r="E431" s="11" t="s">
        <v>1730</v>
      </c>
      <c r="F431" s="247" t="s">
        <v>5206</v>
      </c>
      <c r="G431" s="132" t="str">
        <f t="shared" si="265"/>
        <v>17</v>
      </c>
      <c r="H431" s="225">
        <v>60</v>
      </c>
      <c r="I431" s="225">
        <f t="shared" si="271"/>
        <v>60</v>
      </c>
      <c r="J431" s="131"/>
      <c r="K431" s="132" t="s">
        <v>1765</v>
      </c>
      <c r="L431" s="132">
        <v>9</v>
      </c>
      <c r="M431" s="134" t="s">
        <v>6434</v>
      </c>
      <c r="N431" s="226" t="s">
        <v>7482</v>
      </c>
      <c r="O431" s="226" t="s">
        <v>1777</v>
      </c>
      <c r="P431" s="227">
        <v>31370</v>
      </c>
      <c r="Q431" s="228">
        <f t="shared" si="255"/>
        <v>28499.999999999996</v>
      </c>
      <c r="R431" s="143">
        <f t="shared" si="256"/>
        <v>5.6449122807017395E-2</v>
      </c>
      <c r="S431" s="192">
        <v>1074476686</v>
      </c>
      <c r="T431" s="288" t="s">
        <v>7027</v>
      </c>
      <c r="U431" s="189">
        <f t="shared" si="257"/>
        <v>32670</v>
      </c>
      <c r="V431" s="11">
        <v>900</v>
      </c>
      <c r="W431" s="181">
        <v>33570</v>
      </c>
      <c r="X431" s="135">
        <f t="shared" si="258"/>
        <v>26891.200000000001</v>
      </c>
      <c r="Y431" s="230">
        <f t="shared" si="259"/>
        <v>30499.999999999996</v>
      </c>
      <c r="Z431" s="141">
        <f t="shared" si="260"/>
        <v>9.6589097864201445E-2</v>
      </c>
      <c r="AA431" s="136">
        <f t="shared" si="261"/>
        <v>0.11832131147540971</v>
      </c>
      <c r="AB431" s="309"/>
      <c r="AC431" s="309"/>
      <c r="AD431" s="185">
        <v>31304</v>
      </c>
      <c r="AE431" s="183">
        <v>34400</v>
      </c>
      <c r="AF431" s="128">
        <f t="shared" si="272"/>
        <v>3096</v>
      </c>
      <c r="AG431" s="129">
        <f t="shared" si="273"/>
        <v>1366</v>
      </c>
      <c r="AH431" s="130">
        <f t="shared" si="274"/>
        <v>3.9709302325581397E-2</v>
      </c>
      <c r="AI431" s="137">
        <f t="shared" si="275"/>
        <v>1730</v>
      </c>
      <c r="AJ431" s="138">
        <f t="shared" si="276"/>
        <v>5.0290697674418607E-2</v>
      </c>
      <c r="AK431" s="138">
        <f t="shared" si="277"/>
        <v>7.8612009149828313E-2</v>
      </c>
      <c r="AM431" s="11">
        <f t="shared" si="278"/>
        <v>27864</v>
      </c>
      <c r="AN431" s="412">
        <f t="shared" si="279"/>
        <v>25312.727272727272</v>
      </c>
      <c r="AO431" s="412">
        <f t="shared" si="280"/>
        <v>-1578.4727272727287</v>
      </c>
      <c r="AP431" s="413">
        <f t="shared" si="281"/>
        <v>-6.2358856486137107E-2</v>
      </c>
      <c r="AQ431" s="192">
        <v>2155517111300</v>
      </c>
      <c r="AR431" s="192">
        <f>VLOOKUP(AQ:AQ,[1]BRIDGESTONE!$B:$O,2,0)</f>
        <v>4961914969318</v>
      </c>
      <c r="AS431" s="192" t="str">
        <f>VLOOKUP(AQ:AQ,[1]BRIDGESTONE!$B:$O,3,0)</f>
        <v>PXR01951</v>
      </c>
      <c r="AT431" s="231" t="str">
        <f>VLOOKUP(AQ:AQ,[1]BRIDGESTONE!$B:$O,4,0)</f>
        <v>VRX3（22年製あり）</v>
      </c>
      <c r="AU431" s="231" t="str">
        <f>VLOOKUP(AQ:AQ,[1]BRIDGESTONE!$B:$O,5,0)</f>
        <v>215/55R17 94Q</v>
      </c>
      <c r="AV431" s="232" t="str">
        <f>VLOOKUP(AQ:AQ,[1]BRIDGESTONE!$B:$O,6,0)</f>
        <v>215/55R17</v>
      </c>
      <c r="AW431" s="232">
        <f>VLOOKUP(AQ:AQ,[1]BRIDGESTONE!$B:$O,7,0)</f>
        <v>46500</v>
      </c>
      <c r="AX431" s="233">
        <f>VLOOKUP(AQ:AQ,[1]BRIDGESTONE!$B:$K,8,0)</f>
        <v>26891.200000000001</v>
      </c>
      <c r="AY431" s="233">
        <f>VLOOKUP(AQ:AQ,[1]BRIDGESTONE!$B:$K,9,0)</f>
        <v>20</v>
      </c>
      <c r="AZ431" s="233">
        <f>VLOOKUP(AQ:AQ,[1]BRIDGESTONE!$B:$K,10,0)</f>
        <v>60</v>
      </c>
      <c r="BA431" s="233">
        <f>VLOOKUP(AQ:AQ,[1]BRIDGESTONE!$B:$O,11,0)</f>
        <v>34450</v>
      </c>
      <c r="BB431" s="233">
        <f>VLOOKUP(AQ:AQ,[1]BRIDGESTONE!$B:$O,12,0)</f>
        <v>30363.63636363636</v>
      </c>
      <c r="BC431" s="233">
        <f t="shared" si="266"/>
        <v>1050</v>
      </c>
      <c r="BD431" s="204" t="s">
        <v>3387</v>
      </c>
      <c r="BE431" s="192" t="s">
        <v>201</v>
      </c>
      <c r="BF431" s="133" t="str">
        <f>IFERROR(VLOOKUP(BE:BE,Q商品!B:E,4,0),"")</f>
        <v>2023年製 VRX3 215/55R17 94Q スタッドレスタイヤ 最短当日発送</v>
      </c>
      <c r="BG431" s="133" t="str">
        <f>IFERROR(VLOOKUP(AQ:AQ,在庫!B:M,12,0),"")</f>
        <v>2023年製</v>
      </c>
      <c r="BH431" s="133">
        <f>IFERROR(VLOOKUP(AQ:AQ,在庫!B:L,10,0),"")</f>
        <v>1</v>
      </c>
      <c r="BI431" s="234">
        <f>VLOOKUP(AQ:AQ,[1]BRIDGESTONE!$B:$AH,32,0)</f>
        <v>650408619</v>
      </c>
      <c r="BJ431" s="234">
        <f>VLOOKUP(AQ:AQ,[1]BRIDGESTONE!$B:$AH,33,0)</f>
        <v>650408636</v>
      </c>
      <c r="BK431" s="191"/>
      <c r="BL431" s="191"/>
      <c r="BM431" s="191"/>
      <c r="BN431" s="191"/>
      <c r="BO431" s="191"/>
      <c r="BP431" s="191"/>
      <c r="BQ431" s="191"/>
      <c r="BR431" s="191"/>
      <c r="BS431" s="191"/>
      <c r="BT431" s="191"/>
      <c r="BU431" s="191"/>
      <c r="BV431" s="191"/>
      <c r="BW431" s="191"/>
      <c r="BX431" s="191"/>
    </row>
    <row r="432" spans="1:77" s="11" customFormat="1" ht="19.5" customHeight="1">
      <c r="A432" s="11">
        <f t="shared" si="269"/>
        <v>1</v>
      </c>
      <c r="B432" s="239">
        <f t="shared" si="253"/>
        <v>1856515111330</v>
      </c>
      <c r="C432" s="225">
        <f t="shared" si="270"/>
        <v>133</v>
      </c>
      <c r="D432" s="11" t="s">
        <v>13401</v>
      </c>
      <c r="E432" s="358" t="s">
        <v>1734</v>
      </c>
      <c r="F432" s="247" t="s">
        <v>5207</v>
      </c>
      <c r="G432" s="132" t="str">
        <f t="shared" si="265"/>
        <v>15</v>
      </c>
      <c r="H432" s="225">
        <v>3</v>
      </c>
      <c r="I432" s="225">
        <f t="shared" si="271"/>
        <v>3</v>
      </c>
      <c r="J432" s="131">
        <v>6</v>
      </c>
      <c r="K432" s="132" t="s">
        <v>1765</v>
      </c>
      <c r="L432" s="132">
        <v>13</v>
      </c>
      <c r="M432" s="134" t="s">
        <v>6137</v>
      </c>
      <c r="N432" s="226" t="s">
        <v>2023</v>
      </c>
      <c r="O432" s="226" t="s">
        <v>2890</v>
      </c>
      <c r="P432" s="227">
        <v>15380</v>
      </c>
      <c r="Q432" s="228">
        <f t="shared" si="255"/>
        <v>13860.90909090909</v>
      </c>
      <c r="R432" s="143">
        <f t="shared" si="256"/>
        <v>0.10914934085393843</v>
      </c>
      <c r="S432" s="192">
        <v>1074476694</v>
      </c>
      <c r="T432" s="288" t="s">
        <v>7030</v>
      </c>
      <c r="U432" s="189">
        <f t="shared" si="257"/>
        <v>14500</v>
      </c>
      <c r="V432" s="11">
        <v>900</v>
      </c>
      <c r="W432" s="181">
        <v>15400</v>
      </c>
      <c r="X432" s="135">
        <f t="shared" si="258"/>
        <v>12348</v>
      </c>
      <c r="Y432" s="230">
        <f t="shared" si="259"/>
        <v>13879.090909090908</v>
      </c>
      <c r="Z432" s="141">
        <f t="shared" si="260"/>
        <v>5.7241379310344787E-2</v>
      </c>
      <c r="AA432" s="136">
        <f t="shared" si="261"/>
        <v>0.11031636863823928</v>
      </c>
      <c r="AB432" s="144"/>
      <c r="AC432" s="144"/>
      <c r="AD432" s="185"/>
      <c r="AE432" s="183">
        <v>15330</v>
      </c>
      <c r="AF432" s="128">
        <f t="shared" si="272"/>
        <v>1379.7</v>
      </c>
      <c r="AG432" s="129">
        <f t="shared" si="273"/>
        <v>549.70000000000005</v>
      </c>
      <c r="AH432" s="130">
        <f t="shared" si="274"/>
        <v>3.5857795172863666E-2</v>
      </c>
      <c r="AI432" s="137">
        <f t="shared" si="275"/>
        <v>830</v>
      </c>
      <c r="AJ432" s="138">
        <f t="shared" si="276"/>
        <v>5.4142204827136331E-2</v>
      </c>
      <c r="AK432" s="138">
        <f t="shared" si="277"/>
        <v>7.4458573465375613E-2</v>
      </c>
      <c r="AL432" s="11" t="s">
        <v>13397</v>
      </c>
      <c r="AM432" s="11">
        <f t="shared" si="278"/>
        <v>-1533</v>
      </c>
      <c r="AN432" s="412">
        <f t="shared" si="279"/>
        <v>-1514.5454545454545</v>
      </c>
      <c r="AO432" s="412">
        <f t="shared" si="280"/>
        <v>-13862.545454545454</v>
      </c>
      <c r="AP432" s="413">
        <f t="shared" si="281"/>
        <v>9.1529411764705877</v>
      </c>
      <c r="AQ432" s="192">
        <v>1856515111330</v>
      </c>
      <c r="AR432" s="192">
        <f>VLOOKUP(AQ:AQ,[1]BRIDGESTONE!$B:$O,2,0)</f>
        <v>4961914969646</v>
      </c>
      <c r="AS432" s="192" t="str">
        <f>VLOOKUP(AQ:AQ,[1]BRIDGESTONE!$B:$O,3,0)</f>
        <v>PXR02004</v>
      </c>
      <c r="AT432" s="231" t="str">
        <f>VLOOKUP(AQ:AQ,[1]BRIDGESTONE!$B:$O,4,0)</f>
        <v>VRX3</v>
      </c>
      <c r="AU432" s="231" t="str">
        <f>VLOOKUP(AQ:AQ,[1]BRIDGESTONE!$B:$O,5,0)</f>
        <v>185/65R15 88Q</v>
      </c>
      <c r="AV432" s="232" t="str">
        <f>VLOOKUP(AQ:AQ,[1]BRIDGESTONE!$B:$O,6,0)</f>
        <v>185/65R15</v>
      </c>
      <c r="AW432" s="232">
        <f>VLOOKUP(AQ:AQ,[1]BRIDGESTONE!$B:$O,7,0)</f>
        <v>22200</v>
      </c>
      <c r="AX432" s="233">
        <f>VLOOKUP(AQ:AQ,[1]BRIDGESTONE!$B:$K,8,0)</f>
        <v>12348</v>
      </c>
      <c r="AY432" s="233">
        <f>VLOOKUP(AQ:AQ,[1]BRIDGESTONE!$B:$K,9,0)</f>
        <v>133</v>
      </c>
      <c r="AZ432" s="233">
        <f>VLOOKUP(AQ:AQ,[1]BRIDGESTONE!$B:$K,10,0)</f>
        <v>3</v>
      </c>
      <c r="BA432" s="233">
        <f>VLOOKUP(AQ:AQ,[1]BRIDGESTONE!$B:$O,11,0)</f>
        <v>16400</v>
      </c>
      <c r="BB432" s="233">
        <f>VLOOKUP(AQ:AQ,[1]BRIDGESTONE!$B:$O,12,0)</f>
        <v>14431.81818181818</v>
      </c>
      <c r="BC432" s="233">
        <f t="shared" si="266"/>
        <v>525</v>
      </c>
      <c r="BD432" s="204" t="s">
        <v>3387</v>
      </c>
      <c r="BE432" s="195" t="s">
        <v>198</v>
      </c>
      <c r="BF432" s="133" t="str">
        <f>IFERROR(VLOOKUP(BE:BE,Q商品!B:E,4,0),"")</f>
        <v>2023年製 VRX3 185/65R15 88Q スタッドレスタイヤ 最短当日発送</v>
      </c>
      <c r="BG432" s="133" t="str">
        <f>IFERROR(VLOOKUP(AQ:AQ,在庫!B:M,12,0),"")</f>
        <v>2023年製</v>
      </c>
      <c r="BH432" s="133">
        <f>IFERROR(VLOOKUP(AQ:AQ,在庫!B:L,10,0),"")</f>
        <v>1</v>
      </c>
      <c r="BI432" s="234">
        <f>VLOOKUP(AQ:AQ,[1]BRIDGESTONE!$B:$AH,32,0)</f>
        <v>650408608</v>
      </c>
      <c r="BJ432" s="234">
        <f>VLOOKUP(AQ:AQ,[1]BRIDGESTONE!$B:$AH,33,0)</f>
        <v>650408625</v>
      </c>
      <c r="BK432" s="191"/>
      <c r="BL432" s="191"/>
      <c r="BM432" s="191"/>
      <c r="BN432" s="191"/>
      <c r="BO432" s="191"/>
      <c r="BP432" s="191"/>
      <c r="BQ432" s="191"/>
      <c r="BR432" s="191"/>
      <c r="BS432" s="191"/>
      <c r="BT432" s="191"/>
      <c r="BU432" s="191"/>
      <c r="BV432" s="191"/>
      <c r="BW432" s="191"/>
      <c r="BX432" s="191"/>
    </row>
    <row r="433" spans="1:76" s="11" customFormat="1" ht="19.5" customHeight="1">
      <c r="A433" s="11">
        <f t="shared" si="269"/>
        <v>1</v>
      </c>
      <c r="B433" s="239">
        <f t="shared" si="253"/>
        <v>2156016111334</v>
      </c>
      <c r="C433" s="225">
        <f t="shared" si="270"/>
        <v>8</v>
      </c>
      <c r="D433" s="11" t="s">
        <v>13401</v>
      </c>
      <c r="E433" s="11" t="s">
        <v>1737</v>
      </c>
      <c r="F433" s="247" t="s">
        <v>5210</v>
      </c>
      <c r="G433" s="132" t="str">
        <f t="shared" si="265"/>
        <v>16</v>
      </c>
      <c r="H433" s="225">
        <v>34</v>
      </c>
      <c r="I433" s="225">
        <f t="shared" si="271"/>
        <v>34</v>
      </c>
      <c r="J433" s="131"/>
      <c r="K433" s="132" t="s">
        <v>1765</v>
      </c>
      <c r="L433" s="132">
        <v>16</v>
      </c>
      <c r="M433" s="134" t="s">
        <v>6434</v>
      </c>
      <c r="N433" s="226" t="s">
        <v>7881</v>
      </c>
      <c r="O433" s="226" t="s">
        <v>1777</v>
      </c>
      <c r="P433" s="227">
        <v>25400</v>
      </c>
      <c r="Q433" s="228">
        <f t="shared" si="255"/>
        <v>23083.63636363636</v>
      </c>
      <c r="R433" s="143">
        <f t="shared" si="256"/>
        <v>7.5769533711405102E-2</v>
      </c>
      <c r="S433" s="192">
        <v>1074476684</v>
      </c>
      <c r="T433" s="288" t="s">
        <v>7033</v>
      </c>
      <c r="U433" s="189">
        <f t="shared" si="257"/>
        <v>25252</v>
      </c>
      <c r="V433" s="11">
        <v>900</v>
      </c>
      <c r="W433" s="181">
        <v>26152</v>
      </c>
      <c r="X433" s="135">
        <f t="shared" si="258"/>
        <v>21334.6</v>
      </c>
      <c r="Y433" s="230">
        <f t="shared" si="259"/>
        <v>23767.272727272724</v>
      </c>
      <c r="Z433" s="141">
        <f t="shared" si="260"/>
        <v>7.5984251968503891E-2</v>
      </c>
      <c r="AA433" s="136">
        <f t="shared" si="261"/>
        <v>0.1023538861689106</v>
      </c>
      <c r="AB433" s="144"/>
      <c r="AC433" s="144"/>
      <c r="AD433" s="185"/>
      <c r="AE433" s="183">
        <v>27330</v>
      </c>
      <c r="AF433" s="128">
        <f t="shared" si="272"/>
        <v>2459.6999999999998</v>
      </c>
      <c r="AG433" s="129">
        <f t="shared" si="273"/>
        <v>381.69999999999982</v>
      </c>
      <c r="AH433" s="130">
        <f t="shared" si="274"/>
        <v>1.396633735821441E-2</v>
      </c>
      <c r="AI433" s="137">
        <f t="shared" si="275"/>
        <v>2078</v>
      </c>
      <c r="AJ433" s="138">
        <f t="shared" si="276"/>
        <v>7.6033662641785585E-2</v>
      </c>
      <c r="AK433" s="138">
        <f t="shared" si="277"/>
        <v>8.8387548810696187E-2</v>
      </c>
      <c r="AL433" s="11" t="s">
        <v>13397</v>
      </c>
      <c r="AM433" s="11">
        <f t="shared" si="278"/>
        <v>-2733</v>
      </c>
      <c r="AN433" s="412">
        <f t="shared" si="279"/>
        <v>-2491.8181818181815</v>
      </c>
      <c r="AO433" s="412">
        <f t="shared" si="280"/>
        <v>-23826.418181818179</v>
      </c>
      <c r="AP433" s="413">
        <f t="shared" si="281"/>
        <v>9.5618606348048161</v>
      </c>
      <c r="AQ433" s="192">
        <v>2156016111334</v>
      </c>
      <c r="AR433" s="192">
        <f>VLOOKUP(AQ:AQ,[1]BRIDGESTONE!$B:$O,2,0)</f>
        <v>4961914969462</v>
      </c>
      <c r="AS433" s="192" t="str">
        <f>VLOOKUP(AQ:AQ,[1]BRIDGESTONE!$B:$O,3,0)</f>
        <v>PXR01984</v>
      </c>
      <c r="AT433" s="231" t="str">
        <f>VLOOKUP(AQ:AQ,[1]BRIDGESTONE!$B:$O,4,0)</f>
        <v>VRX3</v>
      </c>
      <c r="AU433" s="231" t="str">
        <f>VLOOKUP(AQ:AQ,[1]BRIDGESTONE!$B:$O,5,0)</f>
        <v>215/60R16 95Q</v>
      </c>
      <c r="AV433" s="232" t="str">
        <f>VLOOKUP(AQ:AQ,[1]BRIDGESTONE!$B:$O,6,0)</f>
        <v>215/60R16</v>
      </c>
      <c r="AW433" s="232">
        <f>VLOOKUP(AQ:AQ,[1]BRIDGESTONE!$B:$O,7,0)</f>
        <v>36900</v>
      </c>
      <c r="AX433" s="233">
        <f>VLOOKUP(AQ:AQ,[1]BRIDGESTONE!$B:$K,8,0)</f>
        <v>21334.6</v>
      </c>
      <c r="AY433" s="233">
        <f>VLOOKUP(AQ:AQ,[1]BRIDGESTONE!$B:$K,9,0)</f>
        <v>8</v>
      </c>
      <c r="AZ433" s="233">
        <f>VLOOKUP(AQ:AQ,[1]BRIDGESTONE!$B:$K,10,0)</f>
        <v>34</v>
      </c>
      <c r="BA433" s="233">
        <f>VLOOKUP(AQ:AQ,[1]BRIDGESTONE!$B:$O,11,0)</f>
        <v>27450</v>
      </c>
      <c r="BB433" s="233">
        <f>VLOOKUP(AQ:AQ,[1]BRIDGESTONE!$B:$O,12,0)</f>
        <v>23999.999999999996</v>
      </c>
      <c r="BC433" s="233">
        <f t="shared" si="266"/>
        <v>1050.0000000000036</v>
      </c>
      <c r="BD433" s="204" t="s">
        <v>3387</v>
      </c>
      <c r="BE433" s="195" t="s">
        <v>202</v>
      </c>
      <c r="BF433" s="133" t="str">
        <f>IFERROR(VLOOKUP(BE:BE,Q商品!B:E,4,0),"")</f>
        <v>2023年製 VRX3 215/60R16 95Q スタッドレスタイヤ 最短当日発送</v>
      </c>
      <c r="BG433" s="133" t="str">
        <f>IFERROR(VLOOKUP(AQ:AQ,在庫!B:M,12,0),"")</f>
        <v>2023年製</v>
      </c>
      <c r="BH433" s="133">
        <f>IFERROR(VLOOKUP(AQ:AQ,在庫!B:L,10,0),"")</f>
        <v>1</v>
      </c>
      <c r="BI433" s="234">
        <f>VLOOKUP(AQ:AQ,[1]BRIDGESTONE!$B:$AH,32,0)</f>
        <v>650408615</v>
      </c>
      <c r="BJ433" s="234">
        <f>VLOOKUP(AQ:AQ,[1]BRIDGESTONE!$B:$AH,33,0)</f>
        <v>650408632</v>
      </c>
      <c r="BK433" s="191"/>
      <c r="BL433" s="191"/>
      <c r="BM433" s="191"/>
      <c r="BN433" s="191"/>
      <c r="BO433" s="191"/>
      <c r="BP433" s="191"/>
      <c r="BQ433" s="191"/>
      <c r="BR433" s="191"/>
      <c r="BS433" s="191"/>
      <c r="BT433" s="191"/>
      <c r="BU433" s="191"/>
      <c r="BV433" s="191"/>
      <c r="BW433" s="191"/>
      <c r="BX433" s="191"/>
    </row>
    <row r="434" spans="1:76" s="11" customFormat="1" ht="19.5" customHeight="1">
      <c r="A434" s="11">
        <f t="shared" si="269"/>
        <v>1</v>
      </c>
      <c r="B434" s="239">
        <f t="shared" si="253"/>
        <v>2156017111333</v>
      </c>
      <c r="C434" s="225">
        <f t="shared" si="270"/>
        <v>34</v>
      </c>
      <c r="D434" s="11" t="s">
        <v>13401</v>
      </c>
      <c r="E434" s="11" t="s">
        <v>1738</v>
      </c>
      <c r="F434" s="247" t="s">
        <v>5211</v>
      </c>
      <c r="G434" s="132" t="str">
        <f t="shared" si="265"/>
        <v>17</v>
      </c>
      <c r="H434" s="225">
        <v>51</v>
      </c>
      <c r="I434" s="225">
        <f t="shared" si="271"/>
        <v>51</v>
      </c>
      <c r="J434" s="131"/>
      <c r="K434" s="132" t="s">
        <v>1765</v>
      </c>
      <c r="L434" s="132">
        <v>17</v>
      </c>
      <c r="M434" s="377" t="s">
        <v>6137</v>
      </c>
      <c r="N434" s="226" t="s">
        <v>7882</v>
      </c>
      <c r="O434" s="226" t="s">
        <v>2890</v>
      </c>
      <c r="P434" s="227">
        <v>24902</v>
      </c>
      <c r="Q434" s="228">
        <f t="shared" si="255"/>
        <v>22607.272727272724</v>
      </c>
      <c r="R434" s="143">
        <f t="shared" si="256"/>
        <v>-1.5230818722856752E-2</v>
      </c>
      <c r="S434" s="192">
        <v>1074476695</v>
      </c>
      <c r="T434" s="288" t="s">
        <v>7034</v>
      </c>
      <c r="U434" s="189">
        <f t="shared" si="257"/>
        <v>25500</v>
      </c>
      <c r="V434" s="11">
        <v>900</v>
      </c>
      <c r="W434" s="181">
        <v>26400</v>
      </c>
      <c r="X434" s="135">
        <f t="shared" si="258"/>
        <v>22951.599999999999</v>
      </c>
      <c r="Y434" s="230">
        <f t="shared" si="259"/>
        <v>23969.090909090908</v>
      </c>
      <c r="Z434" s="141">
        <f t="shared" si="260"/>
        <v>0.22387811173091343</v>
      </c>
      <c r="AA434" s="136">
        <f t="shared" si="261"/>
        <v>4.2450125161192467E-2</v>
      </c>
      <c r="AB434" s="144" t="s">
        <v>14114</v>
      </c>
      <c r="AC434" s="140"/>
      <c r="AD434" s="185"/>
      <c r="AE434" s="183">
        <v>29400</v>
      </c>
      <c r="AF434" s="128">
        <f t="shared" si="272"/>
        <v>2646</v>
      </c>
      <c r="AG434" s="129">
        <f t="shared" si="273"/>
        <v>-1254</v>
      </c>
      <c r="AH434" s="130">
        <f t="shared" si="274"/>
        <v>-4.2653061224489794E-2</v>
      </c>
      <c r="AI434" s="137">
        <f t="shared" si="275"/>
        <v>3900</v>
      </c>
      <c r="AJ434" s="138">
        <f t="shared" si="276"/>
        <v>0.1326530612244898</v>
      </c>
      <c r="AK434" s="138">
        <f t="shared" si="277"/>
        <v>8.5103186385682261E-2</v>
      </c>
      <c r="AL434" s="11" t="s">
        <v>13397</v>
      </c>
      <c r="AM434" s="11">
        <f t="shared" si="278"/>
        <v>-2940</v>
      </c>
      <c r="AN434" s="412">
        <f t="shared" si="279"/>
        <v>-2703.6363636363635</v>
      </c>
      <c r="AO434" s="412">
        <f t="shared" si="280"/>
        <v>-25655.236363636363</v>
      </c>
      <c r="AP434" s="413">
        <f t="shared" si="281"/>
        <v>9.4891593813046402</v>
      </c>
      <c r="AQ434" s="192">
        <v>2156017111333</v>
      </c>
      <c r="AR434" s="192">
        <f>VLOOKUP(AQ:AQ,[1]BRIDGESTONE!$B:$O,2,0)</f>
        <v>4961914969349</v>
      </c>
      <c r="AS434" s="192" t="str">
        <f>VLOOKUP(AQ:AQ,[1]BRIDGESTONE!$B:$O,3,0)</f>
        <v>PXR01956</v>
      </c>
      <c r="AT434" s="231" t="str">
        <f>VLOOKUP(AQ:AQ,[1]BRIDGESTONE!$B:$O,4,0)</f>
        <v>VRX3</v>
      </c>
      <c r="AU434" s="231" t="str">
        <f>VLOOKUP(AQ:AQ,[1]BRIDGESTONE!$B:$O,5,0)</f>
        <v>215/60R17 96Q</v>
      </c>
      <c r="AV434" s="232" t="str">
        <f>VLOOKUP(AQ:AQ,[1]BRIDGESTONE!$B:$O,6,0)</f>
        <v>215/60R17</v>
      </c>
      <c r="AW434" s="232">
        <f>VLOOKUP(AQ:AQ,[1]BRIDGESTONE!$B:$O,7,0)</f>
        <v>39700</v>
      </c>
      <c r="AX434" s="233">
        <f>VLOOKUP(AQ:AQ,[1]BRIDGESTONE!$B:$K,8,0)</f>
        <v>22951.599999999999</v>
      </c>
      <c r="AY434" s="233">
        <f>VLOOKUP(AQ:AQ,[1]BRIDGESTONE!$B:$K,9,0)</f>
        <v>34</v>
      </c>
      <c r="AZ434" s="233">
        <f>VLOOKUP(AQ:AQ,[1]BRIDGESTONE!$B:$K,10,0)</f>
        <v>51</v>
      </c>
      <c r="BA434" s="233">
        <f>VLOOKUP(AQ:AQ,[1]BRIDGESTONE!$B:$O,11,0)</f>
        <v>29780</v>
      </c>
      <c r="BB434" s="233">
        <f>VLOOKUP(AQ:AQ,[1]BRIDGESTONE!$B:$O,12,0)</f>
        <v>26118.181818181816</v>
      </c>
      <c r="BC434" s="233">
        <f t="shared" si="266"/>
        <v>1050</v>
      </c>
      <c r="BD434" s="204" t="s">
        <v>3387</v>
      </c>
      <c r="BE434" s="195" t="s">
        <v>203</v>
      </c>
      <c r="BF434" s="133" t="str">
        <f>IFERROR(VLOOKUP(BE:BE,Q商品!B:E,4,0),"")</f>
        <v>2023年製 VRX3 215/60R17 96Q スタッドレスタイヤ 最短当日発送</v>
      </c>
      <c r="BG434" s="133" t="str">
        <f>IFERROR(VLOOKUP(AQ:AQ,在庫!B:M,12,0),"")</f>
        <v>2023年製</v>
      </c>
      <c r="BH434" s="133">
        <f>IFERROR(VLOOKUP(AQ:AQ,在庫!B:L,10,0),"")</f>
        <v>1</v>
      </c>
      <c r="BI434" s="234">
        <f>VLOOKUP(AQ:AQ,[1]BRIDGESTONE!$B:$AH,32,0)</f>
        <v>650408618</v>
      </c>
      <c r="BJ434" s="234">
        <f>VLOOKUP(AQ:AQ,[1]BRIDGESTONE!$B:$AH,33,0)</f>
        <v>650408635</v>
      </c>
      <c r="BK434" s="191"/>
      <c r="BL434" s="191"/>
      <c r="BM434" s="191"/>
      <c r="BN434" s="191"/>
      <c r="BO434" s="191"/>
      <c r="BP434" s="191"/>
      <c r="BQ434" s="191"/>
      <c r="BR434" s="191"/>
      <c r="BS434" s="191"/>
      <c r="BT434" s="191"/>
      <c r="BU434" s="191"/>
      <c r="BV434" s="191"/>
      <c r="BW434" s="191"/>
      <c r="BX434" s="191"/>
    </row>
    <row r="435" spans="1:76" s="11" customFormat="1" ht="19.5" customHeight="1">
      <c r="A435" s="11">
        <f t="shared" si="269"/>
        <v>1</v>
      </c>
      <c r="B435" s="239">
        <f t="shared" si="253"/>
        <v>2156516111339</v>
      </c>
      <c r="C435" s="225">
        <f t="shared" si="270"/>
        <v>4</v>
      </c>
      <c r="D435" s="11" t="s">
        <v>13401</v>
      </c>
      <c r="E435" s="11" t="s">
        <v>4931</v>
      </c>
      <c r="F435" s="247" t="s">
        <v>5212</v>
      </c>
      <c r="G435" s="132" t="str">
        <f t="shared" si="265"/>
        <v>16</v>
      </c>
      <c r="H435" s="225">
        <v>28</v>
      </c>
      <c r="I435" s="225">
        <f t="shared" si="271"/>
        <v>28</v>
      </c>
      <c r="J435" s="131"/>
      <c r="K435" s="132" t="s">
        <v>1765</v>
      </c>
      <c r="L435" s="132">
        <v>18</v>
      </c>
      <c r="M435" s="377" t="s">
        <v>6137</v>
      </c>
      <c r="N435" s="226" t="s">
        <v>7883</v>
      </c>
      <c r="O435" s="226" t="s">
        <v>2890</v>
      </c>
      <c r="P435" s="227">
        <v>24459</v>
      </c>
      <c r="Q435" s="228">
        <f t="shared" si="255"/>
        <v>22231.81818181818</v>
      </c>
      <c r="R435" s="143">
        <f t="shared" si="256"/>
        <v>0.10780126763443049</v>
      </c>
      <c r="S435" s="192">
        <v>1074476683</v>
      </c>
      <c r="T435" s="288" t="s">
        <v>7035</v>
      </c>
      <c r="U435" s="189">
        <f t="shared" si="257"/>
        <v>23559</v>
      </c>
      <c r="V435" s="11">
        <v>900</v>
      </c>
      <c r="W435" s="181">
        <v>24459</v>
      </c>
      <c r="X435" s="135">
        <f t="shared" si="258"/>
        <v>19835.2</v>
      </c>
      <c r="Y435" s="230">
        <f t="shared" si="259"/>
        <v>22231.81818181818</v>
      </c>
      <c r="Z435" s="141">
        <f t="shared" si="260"/>
        <v>7.8502056915051632E-2</v>
      </c>
      <c r="AA435" s="136">
        <f t="shared" si="261"/>
        <v>0.10780126763443049</v>
      </c>
      <c r="AB435" s="144"/>
      <c r="AC435" s="144"/>
      <c r="AD435" s="185"/>
      <c r="AE435" s="183">
        <v>25430</v>
      </c>
      <c r="AF435" s="128">
        <f t="shared" si="272"/>
        <v>2288.6999999999998</v>
      </c>
      <c r="AG435" s="129">
        <f t="shared" si="273"/>
        <v>417.69999999999982</v>
      </c>
      <c r="AH435" s="130">
        <f t="shared" si="274"/>
        <v>1.6425481714510415E-2</v>
      </c>
      <c r="AI435" s="137">
        <f t="shared" si="275"/>
        <v>1871</v>
      </c>
      <c r="AJ435" s="138">
        <f t="shared" si="276"/>
        <v>7.3574518285489582E-2</v>
      </c>
      <c r="AK435" s="138">
        <f t="shared" si="277"/>
        <v>9.1375785919920072E-2</v>
      </c>
      <c r="AL435" s="11" t="s">
        <v>13397</v>
      </c>
      <c r="AM435" s="11">
        <f t="shared" si="278"/>
        <v>-2543</v>
      </c>
      <c r="AN435" s="412">
        <f t="shared" si="279"/>
        <v>-2315.454545454545</v>
      </c>
      <c r="AO435" s="412">
        <f t="shared" si="280"/>
        <v>-22150.654545454545</v>
      </c>
      <c r="AP435" s="413">
        <f t="shared" si="281"/>
        <v>9.5664389477817053</v>
      </c>
      <c r="AQ435" s="192">
        <v>2156516111339</v>
      </c>
      <c r="AR435" s="192">
        <f>VLOOKUP(AQ:AQ,[1]BRIDGESTONE!$B:$O,2,0)</f>
        <v>4961914969516</v>
      </c>
      <c r="AS435" s="192" t="str">
        <f>VLOOKUP(AQ:AQ,[1]BRIDGESTONE!$B:$O,3,0)</f>
        <v>PXR01989</v>
      </c>
      <c r="AT435" s="231" t="str">
        <f>VLOOKUP(AQ:AQ,[1]BRIDGESTONE!$B:$O,4,0)</f>
        <v>VRX3</v>
      </c>
      <c r="AU435" s="231" t="str">
        <f>VLOOKUP(AQ:AQ,[1]BRIDGESTONE!$B:$O,5,0)</f>
        <v>215/65R16 98Q</v>
      </c>
      <c r="AV435" s="232" t="str">
        <f>VLOOKUP(AQ:AQ,[1]BRIDGESTONE!$B:$O,6,0)</f>
        <v>215/65R16</v>
      </c>
      <c r="AW435" s="232">
        <f>VLOOKUP(AQ:AQ,[1]BRIDGESTONE!$B:$O,7,0)</f>
        <v>34300</v>
      </c>
      <c r="AX435" s="233">
        <f>VLOOKUP(AQ:AQ,[1]BRIDGESTONE!$B:$K,8,0)</f>
        <v>19835.2</v>
      </c>
      <c r="AY435" s="233">
        <f>VLOOKUP(AQ:AQ,[1]BRIDGESTONE!$B:$K,9,0)</f>
        <v>4</v>
      </c>
      <c r="AZ435" s="233">
        <f>VLOOKUP(AQ:AQ,[1]BRIDGESTONE!$B:$K,10,0)</f>
        <v>28</v>
      </c>
      <c r="BA435" s="233">
        <f>VLOOKUP(AQ:AQ,[1]BRIDGESTONE!$B:$O,11,0)</f>
        <v>25540</v>
      </c>
      <c r="BB435" s="233">
        <f>VLOOKUP(AQ:AQ,[1]BRIDGESTONE!$B:$O,12,0)</f>
        <v>22263.63636363636</v>
      </c>
      <c r="BC435" s="233">
        <f t="shared" si="266"/>
        <v>1050</v>
      </c>
      <c r="BD435" s="204" t="s">
        <v>3387</v>
      </c>
      <c r="BE435" s="195" t="s">
        <v>204</v>
      </c>
      <c r="BF435" s="133" t="str">
        <f>IFERROR(VLOOKUP(BE:BE,Q商品!B:E,4,0),"")</f>
        <v>2023年製 VRX3 215/65R16 98Q スタッドレスタイヤ 最短当日発送</v>
      </c>
      <c r="BG435" s="133" t="str">
        <f>IFERROR(VLOOKUP(AQ:AQ,在庫!B:M,12,0),"")</f>
        <v>2023年製</v>
      </c>
      <c r="BH435" s="133">
        <f>IFERROR(VLOOKUP(AQ:AQ,在庫!B:L,10,0),"")</f>
        <v>1</v>
      </c>
      <c r="BI435" s="234">
        <f>VLOOKUP(AQ:AQ,[1]BRIDGESTONE!$B:$AH,32,0)</f>
        <v>650408614</v>
      </c>
      <c r="BJ435" s="234">
        <f>VLOOKUP(AQ:AQ,[1]BRIDGESTONE!$B:$AH,33,0)</f>
        <v>650408631</v>
      </c>
      <c r="BK435" s="191"/>
      <c r="BL435" s="191"/>
      <c r="BM435" s="191"/>
      <c r="BN435" s="191"/>
      <c r="BO435" s="191"/>
      <c r="BP435" s="191"/>
      <c r="BQ435" s="191"/>
      <c r="BR435" s="191"/>
      <c r="BS435" s="191"/>
      <c r="BT435" s="191"/>
      <c r="BU435" s="191"/>
      <c r="BV435" s="191"/>
      <c r="BW435" s="191"/>
      <c r="BX435" s="191"/>
    </row>
    <row r="436" spans="1:76" s="11" customFormat="1" ht="19.5" customHeight="1">
      <c r="A436" s="11">
        <f t="shared" si="269"/>
        <v>1</v>
      </c>
      <c r="B436" s="239">
        <f t="shared" si="253"/>
        <v>1450612130586</v>
      </c>
      <c r="C436" s="225">
        <f t="shared" si="270"/>
        <v>193</v>
      </c>
      <c r="D436" s="11" t="s">
        <v>4700</v>
      </c>
      <c r="E436" s="320" t="s">
        <v>4955</v>
      </c>
      <c r="F436" s="293" t="s">
        <v>6278</v>
      </c>
      <c r="G436" s="132" t="str">
        <f t="shared" si="265"/>
        <v>12</v>
      </c>
      <c r="H436" s="233">
        <v>34</v>
      </c>
      <c r="I436" s="225">
        <f t="shared" si="271"/>
        <v>80</v>
      </c>
      <c r="J436" s="131"/>
      <c r="K436" s="132" t="s">
        <v>12120</v>
      </c>
      <c r="L436" s="132">
        <v>1</v>
      </c>
      <c r="M436" s="134" t="s">
        <v>1776</v>
      </c>
      <c r="N436" s="226">
        <v>4320</v>
      </c>
      <c r="O436" s="226">
        <v>0</v>
      </c>
      <c r="P436" s="227">
        <v>4320</v>
      </c>
      <c r="Q436" s="228">
        <f t="shared" si="255"/>
        <v>3751.8181818181815</v>
      </c>
      <c r="R436" s="143">
        <f t="shared" si="256"/>
        <v>0.32032953719408769</v>
      </c>
      <c r="S436" s="239"/>
      <c r="T436" s="287"/>
      <c r="U436" s="189">
        <f t="shared" si="257"/>
        <v>0</v>
      </c>
      <c r="W436" s="229"/>
      <c r="X436" s="135">
        <f t="shared" si="258"/>
        <v>2550</v>
      </c>
      <c r="Y436" s="230">
        <f t="shared" si="259"/>
        <v>-175.45454545454544</v>
      </c>
      <c r="Z436" s="141">
        <f t="shared" si="260"/>
        <v>-1</v>
      </c>
      <c r="AA436" s="136">
        <f t="shared" si="261"/>
        <v>15.533678756476686</v>
      </c>
      <c r="AB436" s="144"/>
      <c r="AC436" s="144"/>
      <c r="AD436" s="184">
        <f t="shared" ref="AD436:AD442" si="282">ROUNDDOWN(U436/1.02,0)</f>
        <v>0</v>
      </c>
      <c r="AE436" s="182">
        <f t="shared" ref="AE436:AE442" si="283">ROUNDDOWN(AD436/0.91,0)</f>
        <v>0</v>
      </c>
      <c r="AF436" s="128">
        <f t="shared" si="272"/>
        <v>0</v>
      </c>
      <c r="AG436" s="129">
        <f t="shared" si="273"/>
        <v>0</v>
      </c>
      <c r="AH436" s="130" t="str">
        <f t="shared" si="274"/>
        <v/>
      </c>
      <c r="AI436" s="137">
        <f t="shared" si="275"/>
        <v>0</v>
      </c>
      <c r="AJ436" s="138" t="str">
        <f t="shared" si="276"/>
        <v/>
      </c>
      <c r="AK436" s="138" t="str">
        <f t="shared" si="277"/>
        <v/>
      </c>
      <c r="AM436" s="11">
        <f t="shared" si="278"/>
        <v>0</v>
      </c>
      <c r="AN436" s="412">
        <f t="shared" si="279"/>
        <v>-175.45454545454544</v>
      </c>
      <c r="AO436" s="412">
        <f t="shared" si="280"/>
        <v>-2725.4545454545455</v>
      </c>
      <c r="AP436" s="413">
        <f t="shared" si="281"/>
        <v>15.533678756476686</v>
      </c>
      <c r="AQ436" s="192">
        <v>1450612130586</v>
      </c>
      <c r="AR436" s="192">
        <f>VLOOKUP(AQ:AQ,[1]GOODYEAR!$B:$O,2,0)</f>
        <v>4992496151976</v>
      </c>
      <c r="AS436" s="192" t="str">
        <f>VLOOKUP(AQ:AQ,[1]GOODYEAR!$B:$O,3,0)</f>
        <v>10220057</v>
      </c>
      <c r="AT436" s="231" t="str">
        <f>VLOOKUP(AQ:AQ,[1]GOODYEAR!$B:$O,4,0)</f>
        <v>CARGO PRO</v>
      </c>
      <c r="AU436" s="231" t="str">
        <f>VLOOKUP(AQ:AQ,[1]GOODYEAR!$B:$O,5,0)</f>
        <v>145R12 6PR</v>
      </c>
      <c r="AV436" s="232" t="str">
        <f>VLOOKUP(AQ:AQ,[1]GOODYEAR!$B:$O,6,0)</f>
        <v>145R12</v>
      </c>
      <c r="AW436" s="232">
        <f>VLOOKUP(AQ:AQ,[1]GOODYEAR!$B:$O,7,0)</f>
        <v>7100</v>
      </c>
      <c r="AX436" s="233">
        <f>VLOOKUP(AQ:AQ,[1]GOODYEAR!$B:$K,8,0)</f>
        <v>2550</v>
      </c>
      <c r="AY436" s="233">
        <f>VLOOKUP(AQ:AQ,[1]GOODYEAR!$B:$K,9,0)</f>
        <v>193</v>
      </c>
      <c r="AZ436" s="233">
        <f>VLOOKUP(AQ:AQ,[1]GOODYEAR!$B:$K,10,0)</f>
        <v>80</v>
      </c>
      <c r="BA436" s="233">
        <f>VLOOKUP(AQ:AQ,[1]GOODYEAR!$B:$O,11,0)</f>
        <v>3878</v>
      </c>
      <c r="BB436" s="233">
        <f>VLOOKUP(AQ:AQ,[1]GOODYEAR!$B:$O,12,0)</f>
        <v>3048.181818181818</v>
      </c>
      <c r="BC436" s="233">
        <f t="shared" si="266"/>
        <v>525</v>
      </c>
      <c r="BD436" s="204" t="s">
        <v>3387</v>
      </c>
      <c r="BE436" s="192"/>
      <c r="BF436" s="133" t="str">
        <f>IFERROR(VLOOKUP(BE:BE,Q商品!B:E,4,0),"")</f>
        <v/>
      </c>
      <c r="BG436" s="133" t="str">
        <f>IFERROR(VLOOKUP(AQ:AQ,在庫!B:M,12,0),"")</f>
        <v>2023年製</v>
      </c>
      <c r="BH436" s="133">
        <f>IFERROR(VLOOKUP(AQ:AQ,在庫!B:L,10,0),"")</f>
        <v>3</v>
      </c>
      <c r="BI436" s="234">
        <f>VLOOKUP(AQ:AQ,[1]GOODYEAR!$B:$AH,32,0)</f>
        <v>604426287</v>
      </c>
      <c r="BJ436" s="234">
        <f>VLOOKUP(AQ:AQ,[1]GOODYEAR!$B:$AH,33,0)</f>
        <v>604426315</v>
      </c>
      <c r="BK436" s="191"/>
      <c r="BL436" s="191"/>
      <c r="BM436" s="191"/>
      <c r="BN436" s="191"/>
      <c r="BO436" s="191"/>
      <c r="BP436" s="191"/>
      <c r="BQ436" s="191"/>
      <c r="BR436" s="191"/>
      <c r="BS436" s="191"/>
      <c r="BT436" s="191"/>
      <c r="BU436" s="191"/>
      <c r="BV436" s="191"/>
      <c r="BW436" s="191"/>
      <c r="BX436" s="191"/>
    </row>
    <row r="437" spans="1:76" s="11" customFormat="1" ht="19.5" customHeight="1">
      <c r="A437" s="11">
        <f t="shared" si="269"/>
        <v>1</v>
      </c>
      <c r="B437" s="239">
        <f t="shared" si="253"/>
        <v>1458013130396</v>
      </c>
      <c r="C437" s="225">
        <f t="shared" si="270"/>
        <v>387</v>
      </c>
      <c r="D437" s="11" t="s">
        <v>4700</v>
      </c>
      <c r="E437" s="320" t="s">
        <v>494</v>
      </c>
      <c r="F437" s="293" t="s">
        <v>6030</v>
      </c>
      <c r="G437" s="132" t="str">
        <f t="shared" si="265"/>
        <v>13</v>
      </c>
      <c r="H437" s="233">
        <v>61</v>
      </c>
      <c r="I437" s="225">
        <f t="shared" si="271"/>
        <v>99</v>
      </c>
      <c r="J437" s="131"/>
      <c r="K437" s="132" t="s">
        <v>1761</v>
      </c>
      <c r="L437" s="132">
        <v>1</v>
      </c>
      <c r="M437" s="134" t="s">
        <v>3422</v>
      </c>
      <c r="N437" s="226" t="s">
        <v>6133</v>
      </c>
      <c r="O437" s="226" t="s">
        <v>3425</v>
      </c>
      <c r="P437" s="227">
        <v>4548</v>
      </c>
      <c r="Q437" s="228">
        <f t="shared" si="255"/>
        <v>3782.7272727272725</v>
      </c>
      <c r="R437" s="143">
        <f t="shared" si="256"/>
        <v>0.34438836818072577</v>
      </c>
      <c r="S437" s="192">
        <v>1074476443</v>
      </c>
      <c r="T437" s="287" t="s">
        <v>6794</v>
      </c>
      <c r="U437" s="189">
        <f t="shared" si="257"/>
        <v>3648</v>
      </c>
      <c r="V437" s="11">
        <v>900</v>
      </c>
      <c r="W437" s="229">
        <v>4548</v>
      </c>
      <c r="X437" s="135">
        <f t="shared" si="258"/>
        <v>2480</v>
      </c>
      <c r="Y437" s="230">
        <f t="shared" si="259"/>
        <v>3782.7272727272725</v>
      </c>
      <c r="Z437" s="141">
        <f t="shared" si="260"/>
        <v>7.7028508771929793E-2</v>
      </c>
      <c r="AA437" s="136">
        <f t="shared" si="261"/>
        <v>0.34438836818072577</v>
      </c>
      <c r="AB437" s="144"/>
      <c r="AC437" s="144"/>
      <c r="AD437" s="184">
        <f t="shared" si="282"/>
        <v>3576</v>
      </c>
      <c r="AE437" s="182">
        <f t="shared" si="283"/>
        <v>3929</v>
      </c>
      <c r="AF437" s="128">
        <f t="shared" si="272"/>
        <v>353.61</v>
      </c>
      <c r="AG437" s="129">
        <f t="shared" si="273"/>
        <v>72.610000000000014</v>
      </c>
      <c r="AH437" s="130">
        <f t="shared" si="274"/>
        <v>1.848052939679308E-2</v>
      </c>
      <c r="AI437" s="137">
        <f t="shared" si="275"/>
        <v>281</v>
      </c>
      <c r="AJ437" s="138">
        <f t="shared" si="276"/>
        <v>7.1519470603206917E-2</v>
      </c>
      <c r="AK437" s="138">
        <f t="shared" si="277"/>
        <v>0.3259078387839327</v>
      </c>
      <c r="AM437" s="11">
        <f t="shared" si="278"/>
        <v>3183.1</v>
      </c>
      <c r="AN437" s="412">
        <f t="shared" si="279"/>
        <v>2541.9090909090905</v>
      </c>
      <c r="AO437" s="412">
        <f t="shared" si="280"/>
        <v>61.909090909090537</v>
      </c>
      <c r="AP437" s="413">
        <f t="shared" si="281"/>
        <v>2.4355352097564321E-2</v>
      </c>
      <c r="AQ437" s="192">
        <v>1458013130396</v>
      </c>
      <c r="AR437" s="192">
        <f>VLOOKUP(AQ:AQ,[1]GOODYEAR!$B:$O,2,0)</f>
        <v>4992496139905</v>
      </c>
      <c r="AS437" s="192" t="str">
        <f>VLOOKUP(AQ:AQ,[1]GOODYEAR!$B:$O,3,0)</f>
        <v>05500090</v>
      </c>
      <c r="AT437" s="231" t="str">
        <f>VLOOKUP(AQ:AQ,[1]GOODYEAR!$B:$O,4,0)</f>
        <v>EfficientGrip ECO EG01</v>
      </c>
      <c r="AU437" s="231" t="str">
        <f>VLOOKUP(AQ:AQ,[1]GOODYEAR!$B:$O,5,0)</f>
        <v>145/80R13 75S</v>
      </c>
      <c r="AV437" s="232" t="str">
        <f>VLOOKUP(AQ:AQ,[1]GOODYEAR!$B:$O,6,0)</f>
        <v>145/80R13</v>
      </c>
      <c r="AW437" s="232" t="str">
        <f>VLOOKUP(AQ:AQ,[1]GOODYEAR!$B:$O,7,0)</f>
        <v/>
      </c>
      <c r="AX437" s="233">
        <f>VLOOKUP(AQ:AQ,[1]GOODYEAR!$B:$K,8,0)</f>
        <v>2480</v>
      </c>
      <c r="AY437" s="233">
        <f>VLOOKUP(AQ:AQ,[1]GOODYEAR!$B:$K,9,0)</f>
        <v>387</v>
      </c>
      <c r="AZ437" s="233">
        <f>VLOOKUP(AQ:AQ,[1]GOODYEAR!$B:$K,10,0)</f>
        <v>99</v>
      </c>
      <c r="BA437" s="233">
        <f>VLOOKUP(AQ:AQ,[1]GOODYEAR!$B:$O,11,0)</f>
        <v>4000</v>
      </c>
      <c r="BB437" s="233">
        <f>VLOOKUP(AQ:AQ,[1]GOODYEAR!$B:$O,12,0)</f>
        <v>3159.090909090909</v>
      </c>
      <c r="BC437" s="233">
        <f t="shared" si="266"/>
        <v>525</v>
      </c>
      <c r="BD437" s="204" t="s">
        <v>3387</v>
      </c>
      <c r="BE437" s="192" t="s">
        <v>4965</v>
      </c>
      <c r="BF437" s="133" t="str">
        <f>IFERROR(VLOOKUP(BE:BE,Q商品!B:E,4,0),"")</f>
        <v>2023年製以降 EfficientGrip ECO EG01 145/80R13 75S サマータイヤ 最短当日発送</v>
      </c>
      <c r="BG437" s="133" t="str">
        <f>IFERROR(VLOOKUP(AQ:AQ,在庫!B:M,12,0),"")</f>
        <v>2024年製</v>
      </c>
      <c r="BH437" s="133">
        <f>IFERROR(VLOOKUP(AQ:AQ,在庫!B:L,10,0),"")</f>
        <v>3</v>
      </c>
      <c r="BI437" s="234">
        <f>VLOOKUP(AQ:AQ,[1]GOODYEAR!$B:$AH,32,0)</f>
        <v>604129218</v>
      </c>
      <c r="BJ437" s="234">
        <f>VLOOKUP(AQ:AQ,[1]GOODYEAR!$B:$AH,33,0)</f>
        <v>604183999</v>
      </c>
      <c r="BK437" s="191"/>
      <c r="BL437" s="191"/>
      <c r="BM437" s="191"/>
      <c r="BN437" s="191"/>
      <c r="BO437" s="191"/>
      <c r="BP437" s="191"/>
      <c r="BQ437" s="191"/>
      <c r="BR437" s="191"/>
      <c r="BS437" s="191"/>
      <c r="BT437" s="191"/>
      <c r="BU437" s="191"/>
      <c r="BV437" s="191"/>
      <c r="BW437" s="191"/>
      <c r="BX437" s="191"/>
    </row>
    <row r="438" spans="1:76" s="11" customFormat="1" ht="19.5" customHeight="1">
      <c r="A438" s="11">
        <f t="shared" si="269"/>
        <v>1</v>
      </c>
      <c r="B438" s="239">
        <f t="shared" si="253"/>
        <v>1556513130394</v>
      </c>
      <c r="C438" s="225">
        <f t="shared" si="270"/>
        <v>101</v>
      </c>
      <c r="D438" s="11" t="s">
        <v>4700</v>
      </c>
      <c r="E438" s="320" t="s">
        <v>4966</v>
      </c>
      <c r="F438" s="293" t="s">
        <v>6031</v>
      </c>
      <c r="G438" s="132" t="str">
        <f t="shared" si="265"/>
        <v>13</v>
      </c>
      <c r="H438" s="233">
        <v>16</v>
      </c>
      <c r="I438" s="225">
        <f t="shared" si="271"/>
        <v>16</v>
      </c>
      <c r="J438" s="131"/>
      <c r="K438" s="132" t="s">
        <v>1761</v>
      </c>
      <c r="L438" s="132">
        <v>3</v>
      </c>
      <c r="M438" s="134" t="s">
        <v>3422</v>
      </c>
      <c r="N438" s="226" t="s">
        <v>12121</v>
      </c>
      <c r="O438" s="226" t="s">
        <v>3425</v>
      </c>
      <c r="P438" s="227">
        <v>4780</v>
      </c>
      <c r="Q438" s="228">
        <f t="shared" si="255"/>
        <v>4253.6363636363631</v>
      </c>
      <c r="R438" s="143">
        <f t="shared" si="256"/>
        <v>0.35114340671083555</v>
      </c>
      <c r="S438" s="239">
        <v>1074476444</v>
      </c>
      <c r="T438" s="289" t="s">
        <v>7800</v>
      </c>
      <c r="U438" s="189">
        <f t="shared" si="257"/>
        <v>3880</v>
      </c>
      <c r="V438" s="11">
        <v>900</v>
      </c>
      <c r="W438" s="229">
        <v>4780</v>
      </c>
      <c r="X438" s="135">
        <f t="shared" si="258"/>
        <v>2760</v>
      </c>
      <c r="Y438" s="230">
        <f t="shared" si="259"/>
        <v>4253.6363636363631</v>
      </c>
      <c r="Z438" s="141">
        <f t="shared" si="260"/>
        <v>7.7061855670103041E-2</v>
      </c>
      <c r="AA438" s="136">
        <f t="shared" si="261"/>
        <v>0.35114340671083555</v>
      </c>
      <c r="AB438" s="144"/>
      <c r="AC438" s="144"/>
      <c r="AD438" s="184">
        <f t="shared" si="282"/>
        <v>3803</v>
      </c>
      <c r="AE438" s="182">
        <f t="shared" si="283"/>
        <v>4179</v>
      </c>
      <c r="AF438" s="128">
        <f t="shared" si="272"/>
        <v>376.11</v>
      </c>
      <c r="AG438" s="129">
        <f t="shared" si="273"/>
        <v>77.110000000000014</v>
      </c>
      <c r="AH438" s="130">
        <f t="shared" si="274"/>
        <v>1.845178272313951E-2</v>
      </c>
      <c r="AI438" s="137">
        <f t="shared" si="275"/>
        <v>299</v>
      </c>
      <c r="AJ438" s="138">
        <f t="shared" si="276"/>
        <v>7.154821727686049E-2</v>
      </c>
      <c r="AK438" s="138">
        <f t="shared" si="277"/>
        <v>0.33269162398769603</v>
      </c>
      <c r="AM438" s="11">
        <f t="shared" si="278"/>
        <v>3385.1</v>
      </c>
      <c r="AN438" s="412">
        <f t="shared" si="279"/>
        <v>2985.545454545454</v>
      </c>
      <c r="AO438" s="412">
        <f t="shared" si="280"/>
        <v>225.54545454545405</v>
      </c>
      <c r="AP438" s="413">
        <f t="shared" si="281"/>
        <v>7.5545811637891508E-2</v>
      </c>
      <c r="AQ438" s="192">
        <v>1556513130394</v>
      </c>
      <c r="AR438" s="192">
        <f>VLOOKUP(AQ:AQ,[1]GOODYEAR!$B:$O,2,0)</f>
        <v>4992496139981</v>
      </c>
      <c r="AS438" s="192" t="str">
        <f>VLOOKUP(AQ:AQ,[1]GOODYEAR!$B:$O,3,0)</f>
        <v>05500544</v>
      </c>
      <c r="AT438" s="231" t="str">
        <f>VLOOKUP(AQ:AQ,[1]GOODYEAR!$B:$O,4,0)</f>
        <v>EfficientGrip ECO EG01</v>
      </c>
      <c r="AU438" s="231" t="str">
        <f>VLOOKUP(AQ:AQ,[1]GOODYEAR!$B:$O,5,0)</f>
        <v>155/65R13 73S</v>
      </c>
      <c r="AV438" s="232" t="str">
        <f>VLOOKUP(AQ:AQ,[1]GOODYEAR!$B:$O,6,0)</f>
        <v>155/65R13</v>
      </c>
      <c r="AW438" s="232" t="str">
        <f>VLOOKUP(AQ:AQ,[1]GOODYEAR!$B:$O,7,0)</f>
        <v/>
      </c>
      <c r="AX438" s="233">
        <f>VLOOKUP(AQ:AQ,[1]GOODYEAR!$B:$K,8,0)</f>
        <v>2760</v>
      </c>
      <c r="AY438" s="233">
        <f>VLOOKUP(AQ:AQ,[1]GOODYEAR!$B:$K,9,0)</f>
        <v>101</v>
      </c>
      <c r="AZ438" s="233">
        <f>VLOOKUP(AQ:AQ,[1]GOODYEAR!$B:$K,10,0)</f>
        <v>16</v>
      </c>
      <c r="BA438" s="233">
        <f>VLOOKUP(AQ:AQ,[1]GOODYEAR!$B:$O,11,0)</f>
        <v>4290</v>
      </c>
      <c r="BB438" s="233">
        <f>VLOOKUP(AQ:AQ,[1]GOODYEAR!$B:$O,12,0)</f>
        <v>3422.7272727272725</v>
      </c>
      <c r="BC438" s="233">
        <f t="shared" si="266"/>
        <v>525</v>
      </c>
      <c r="BD438" s="204" t="s">
        <v>3387</v>
      </c>
      <c r="BE438" s="192" t="s">
        <v>7797</v>
      </c>
      <c r="BF438" s="133" t="str">
        <f>IFERROR(VLOOKUP(BE:BE,Q商品!B:E,4,0),"")</f>
        <v>2023年製 EfficientGrip ECO EG01 155/65R13 73S サマー 最短当日発送</v>
      </c>
      <c r="BG438" s="133" t="str">
        <f>IFERROR(VLOOKUP(AQ:AQ,在庫!B:M,12,0),"")</f>
        <v>2023年製</v>
      </c>
      <c r="BH438" s="133">
        <f>IFERROR(VLOOKUP(AQ:AQ,在庫!B:L,10,0),"")</f>
        <v>2</v>
      </c>
      <c r="BI438" s="234">
        <f>VLOOKUP(AQ:AQ,[1]GOODYEAR!$B:$AH,32,0)</f>
        <v>595420336</v>
      </c>
      <c r="BJ438" s="234">
        <f>VLOOKUP(AQ:AQ,[1]GOODYEAR!$B:$AH,33,0)</f>
        <v>604183998</v>
      </c>
      <c r="BK438" s="191"/>
      <c r="BL438" s="191"/>
      <c r="BM438" s="191"/>
      <c r="BN438" s="191"/>
      <c r="BO438" s="191"/>
      <c r="BP438" s="191"/>
      <c r="BQ438" s="191"/>
      <c r="BR438" s="191"/>
      <c r="BS438" s="191"/>
      <c r="BT438" s="191"/>
      <c r="BU438" s="191"/>
      <c r="BV438" s="191"/>
      <c r="BW438" s="191"/>
      <c r="BX438" s="191"/>
    </row>
    <row r="439" spans="1:76" s="11" customFormat="1" ht="19.5" customHeight="1">
      <c r="A439" s="11">
        <f t="shared" si="269"/>
        <v>1</v>
      </c>
      <c r="B439" s="239">
        <f t="shared" si="253"/>
        <v>1558013130393</v>
      </c>
      <c r="C439" s="225">
        <f t="shared" si="270"/>
        <v>120</v>
      </c>
      <c r="D439" s="11" t="s">
        <v>4700</v>
      </c>
      <c r="E439" s="320" t="s">
        <v>495</v>
      </c>
      <c r="F439" s="293" t="s">
        <v>6032</v>
      </c>
      <c r="G439" s="132" t="str">
        <f t="shared" si="265"/>
        <v>13</v>
      </c>
      <c r="H439" s="233">
        <v>17</v>
      </c>
      <c r="I439" s="225">
        <f t="shared" si="271"/>
        <v>57</v>
      </c>
      <c r="J439" s="131"/>
      <c r="K439" s="132" t="s">
        <v>1761</v>
      </c>
      <c r="L439" s="132">
        <v>4</v>
      </c>
      <c r="M439" s="134" t="s">
        <v>1776</v>
      </c>
      <c r="N439" s="226" t="s">
        <v>12122</v>
      </c>
      <c r="O439" s="226" t="s">
        <v>1777</v>
      </c>
      <c r="P439" s="227">
        <v>4990</v>
      </c>
      <c r="Q439" s="228">
        <f t="shared" si="255"/>
        <v>4427.272727272727</v>
      </c>
      <c r="R439" s="143">
        <f t="shared" si="256"/>
        <v>0.28624229979466115</v>
      </c>
      <c r="S439" s="192">
        <v>1074476442</v>
      </c>
      <c r="T439" s="287" t="s">
        <v>6795</v>
      </c>
      <c r="U439" s="189">
        <f t="shared" si="257"/>
        <v>4090</v>
      </c>
      <c r="V439" s="11">
        <v>900</v>
      </c>
      <c r="W439" s="229">
        <v>4990</v>
      </c>
      <c r="X439" s="135">
        <f t="shared" si="258"/>
        <v>3160</v>
      </c>
      <c r="Y439" s="230">
        <f t="shared" si="259"/>
        <v>4427.272727272727</v>
      </c>
      <c r="Z439" s="141">
        <f t="shared" si="260"/>
        <v>-0.1172344689378757</v>
      </c>
      <c r="AA439" s="136">
        <f t="shared" si="261"/>
        <v>0.28624229979466115</v>
      </c>
      <c r="AB439" s="309"/>
      <c r="AC439" s="309"/>
      <c r="AD439" s="184">
        <f t="shared" si="282"/>
        <v>4009</v>
      </c>
      <c r="AE439" s="182">
        <f t="shared" si="283"/>
        <v>4405</v>
      </c>
      <c r="AF439" s="128">
        <f t="shared" si="272"/>
        <v>396.45</v>
      </c>
      <c r="AG439" s="129">
        <f t="shared" si="273"/>
        <v>81.449999999999989</v>
      </c>
      <c r="AH439" s="130">
        <f t="shared" si="274"/>
        <v>1.8490351872871735E-2</v>
      </c>
      <c r="AI439" s="137">
        <f t="shared" si="275"/>
        <v>315</v>
      </c>
      <c r="AJ439" s="138">
        <f t="shared" si="276"/>
        <v>7.1509648127128261E-2</v>
      </c>
      <c r="AK439" s="138">
        <f t="shared" si="277"/>
        <v>0.26775194792178941</v>
      </c>
      <c r="AM439" s="11">
        <f t="shared" si="278"/>
        <v>3568.5</v>
      </c>
      <c r="AN439" s="412">
        <f t="shared" si="279"/>
        <v>3134.9999999999995</v>
      </c>
      <c r="AO439" s="412">
        <f t="shared" si="280"/>
        <v>-25.000000000000455</v>
      </c>
      <c r="AP439" s="413">
        <f t="shared" si="281"/>
        <v>-7.9744816586923319E-3</v>
      </c>
      <c r="AQ439" s="192">
        <v>1558013130393</v>
      </c>
      <c r="AR439" s="192">
        <f>VLOOKUP(AQ:AQ,[1]GOODYEAR!$B:$O,2,0)</f>
        <v>4992496139912</v>
      </c>
      <c r="AS439" s="192" t="str">
        <f>VLOOKUP(AQ:AQ,[1]GOODYEAR!$B:$O,3,0)</f>
        <v>05500095</v>
      </c>
      <c r="AT439" s="231" t="str">
        <f>VLOOKUP(AQ:AQ,[1]GOODYEAR!$B:$O,4,0)</f>
        <v>EfficientGrip ECO EG01</v>
      </c>
      <c r="AU439" s="231" t="str">
        <f>VLOOKUP(AQ:AQ,[1]GOODYEAR!$B:$O,5,0)</f>
        <v>155/80R13 79S</v>
      </c>
      <c r="AV439" s="232" t="str">
        <f>VLOOKUP(AQ:AQ,[1]GOODYEAR!$B:$O,6,0)</f>
        <v>155/80R13</v>
      </c>
      <c r="AW439" s="232" t="str">
        <f>VLOOKUP(AQ:AQ,[1]GOODYEAR!$B:$O,7,0)</f>
        <v/>
      </c>
      <c r="AX439" s="233">
        <f>VLOOKUP(AQ:AQ,[1]GOODYEAR!$B:$K,8,0)</f>
        <v>3160</v>
      </c>
      <c r="AY439" s="233">
        <f>VLOOKUP(AQ:AQ,[1]GOODYEAR!$B:$K,9,0)</f>
        <v>120</v>
      </c>
      <c r="AZ439" s="233">
        <f>VLOOKUP(AQ:AQ,[1]GOODYEAR!$B:$K,10,0)</f>
        <v>57</v>
      </c>
      <c r="BA439" s="233">
        <f>VLOOKUP(AQ:AQ,[1]GOODYEAR!$B:$O,11,0)</f>
        <v>4640</v>
      </c>
      <c r="BB439" s="233">
        <f>VLOOKUP(AQ:AQ,[1]GOODYEAR!$B:$O,12,0)</f>
        <v>3740.9090909090905</v>
      </c>
      <c r="BC439" s="233">
        <f t="shared" si="266"/>
        <v>525</v>
      </c>
      <c r="BD439" s="204" t="s">
        <v>3387</v>
      </c>
      <c r="BE439" s="192" t="s">
        <v>4967</v>
      </c>
      <c r="BF439" s="133" t="str">
        <f>IFERROR(VLOOKUP(BE:BE,Q商品!B:E,4,0),"")</f>
        <v>2023年製 EfficientGrip ECO EG01 155/80R13 79S サマータイヤ 最短当日発送</v>
      </c>
      <c r="BG439" s="133" t="str">
        <f>IFERROR(VLOOKUP(AQ:AQ,在庫!B:M,12,0),"")</f>
        <v>2023年製</v>
      </c>
      <c r="BH439" s="133">
        <f>IFERROR(VLOOKUP(AQ:AQ,在庫!B:L,10,0),"")</f>
        <v>5</v>
      </c>
      <c r="BI439" s="234">
        <f>VLOOKUP(AQ:AQ,[1]GOODYEAR!$B:$AH,32,0)</f>
        <v>604159953</v>
      </c>
      <c r="BJ439" s="234">
        <f>VLOOKUP(AQ:AQ,[1]GOODYEAR!$B:$AH,33,0)</f>
        <v>604184000</v>
      </c>
      <c r="BK439" s="191"/>
      <c r="BL439" s="191"/>
      <c r="BM439" s="191"/>
      <c r="BN439" s="191"/>
      <c r="BO439" s="191"/>
      <c r="BP439" s="191"/>
      <c r="BQ439" s="191"/>
      <c r="BR439" s="191"/>
      <c r="BS439" s="191"/>
      <c r="BT439" s="191"/>
      <c r="BU439" s="191"/>
      <c r="BV439" s="191"/>
      <c r="BW439" s="191"/>
      <c r="BX439" s="191"/>
    </row>
    <row r="440" spans="1:76" s="11" customFormat="1" ht="19.5" customHeight="1">
      <c r="A440" s="11">
        <f t="shared" si="269"/>
        <v>1</v>
      </c>
      <c r="B440" s="239">
        <f t="shared" si="253"/>
        <v>1556514130454</v>
      </c>
      <c r="C440" s="225">
        <f t="shared" si="270"/>
        <v>115</v>
      </c>
      <c r="D440" s="11" t="s">
        <v>4700</v>
      </c>
      <c r="E440" s="320" t="s">
        <v>4820</v>
      </c>
      <c r="F440" s="293" t="s">
        <v>6284</v>
      </c>
      <c r="G440" s="132" t="str">
        <f t="shared" si="265"/>
        <v>14</v>
      </c>
      <c r="H440" s="233">
        <v>47</v>
      </c>
      <c r="I440" s="225">
        <f t="shared" si="271"/>
        <v>63</v>
      </c>
      <c r="J440" s="131"/>
      <c r="K440" s="132" t="s">
        <v>1761</v>
      </c>
      <c r="L440" s="132">
        <v>6</v>
      </c>
      <c r="M440" s="134" t="s">
        <v>3422</v>
      </c>
      <c r="N440" s="226" t="s">
        <v>6429</v>
      </c>
      <c r="O440" s="226" t="s">
        <v>1777</v>
      </c>
      <c r="P440" s="227">
        <v>4605</v>
      </c>
      <c r="Q440" s="228">
        <f t="shared" si="255"/>
        <v>4081.8181818181815</v>
      </c>
      <c r="R440" s="143">
        <f t="shared" si="256"/>
        <v>0.20868596881959905</v>
      </c>
      <c r="S440" s="192">
        <v>1074476445</v>
      </c>
      <c r="T440" s="285" t="s">
        <v>6796</v>
      </c>
      <c r="U440" s="189">
        <f t="shared" si="257"/>
        <v>4605</v>
      </c>
      <c r="W440" s="229">
        <v>4605</v>
      </c>
      <c r="X440" s="135">
        <f t="shared" si="258"/>
        <v>3230</v>
      </c>
      <c r="Y440" s="230">
        <f t="shared" si="259"/>
        <v>4081.8181818181815</v>
      </c>
      <c r="Z440" s="141">
        <f t="shared" si="260"/>
        <v>7.7090119435396343E-2</v>
      </c>
      <c r="AA440" s="136">
        <f t="shared" si="261"/>
        <v>0.20868596881959905</v>
      </c>
      <c r="AB440" s="144"/>
      <c r="AC440" s="144"/>
      <c r="AD440" s="184">
        <f t="shared" si="282"/>
        <v>4514</v>
      </c>
      <c r="AE440" s="182">
        <f t="shared" si="283"/>
        <v>4960</v>
      </c>
      <c r="AF440" s="128">
        <f t="shared" si="272"/>
        <v>446.4</v>
      </c>
      <c r="AG440" s="129">
        <f t="shared" si="273"/>
        <v>91.399999999999977</v>
      </c>
      <c r="AH440" s="130">
        <f t="shared" si="274"/>
        <v>1.8427419354838704E-2</v>
      </c>
      <c r="AI440" s="137">
        <f t="shared" si="275"/>
        <v>355</v>
      </c>
      <c r="AJ440" s="138">
        <f t="shared" si="276"/>
        <v>7.1572580645161296E-2</v>
      </c>
      <c r="AK440" s="138">
        <f t="shared" si="277"/>
        <v>0.19025854946476034</v>
      </c>
      <c r="AM440" s="11">
        <f t="shared" si="278"/>
        <v>4018</v>
      </c>
      <c r="AN440" s="412">
        <f t="shared" si="279"/>
        <v>3548.181818181818</v>
      </c>
      <c r="AO440" s="412">
        <f t="shared" si="280"/>
        <v>318.18181818181802</v>
      </c>
      <c r="AP440" s="413">
        <f t="shared" si="281"/>
        <v>8.9674609274916689E-2</v>
      </c>
      <c r="AQ440" s="192">
        <v>1556514130454</v>
      </c>
      <c r="AR440" s="192">
        <f>VLOOKUP(AQ:AQ,[1]GOODYEAR!$B:$O,2,0)</f>
        <v>4992496140000</v>
      </c>
      <c r="AS440" s="192" t="str">
        <f>VLOOKUP(AQ:AQ,[1]GOODYEAR!$B:$O,3,0)</f>
        <v>05500546</v>
      </c>
      <c r="AT440" s="231" t="str">
        <f>VLOOKUP(AQ:AQ,[1]GOODYEAR!$B:$O,4,0)</f>
        <v>EfficientGrip ECO EG01</v>
      </c>
      <c r="AU440" s="231" t="str">
        <f>VLOOKUP(AQ:AQ,[1]GOODYEAR!$B:$O,5,0)</f>
        <v>155/65R14 75S（販売中）</v>
      </c>
      <c r="AV440" s="232" t="str">
        <f>VLOOKUP(AQ:AQ,[1]GOODYEAR!$B:$O,6,0)</f>
        <v>155/65R14</v>
      </c>
      <c r="AW440" s="232" t="str">
        <f>VLOOKUP(AQ:AQ,[1]GOODYEAR!$B:$O,7,0)</f>
        <v/>
      </c>
      <c r="AX440" s="233">
        <f>VLOOKUP(AQ:AQ,[1]GOODYEAR!$B:$K,8,0)</f>
        <v>3230</v>
      </c>
      <c r="AY440" s="233">
        <f>VLOOKUP(AQ:AQ,[1]GOODYEAR!$B:$K,9,0)</f>
        <v>115</v>
      </c>
      <c r="AZ440" s="233">
        <f>VLOOKUP(AQ:AQ,[1]GOODYEAR!$B:$K,10,0)</f>
        <v>63</v>
      </c>
      <c r="BA440" s="233">
        <f>VLOOKUP(AQ:AQ,[1]GOODYEAR!$B:$O,11,0)</f>
        <v>4700</v>
      </c>
      <c r="BB440" s="233">
        <f>VLOOKUP(AQ:AQ,[1]GOODYEAR!$B:$O,12,0)</f>
        <v>3795.454545454545</v>
      </c>
      <c r="BC440" s="233">
        <f t="shared" si="266"/>
        <v>525</v>
      </c>
      <c r="BD440" s="204" t="s">
        <v>3387</v>
      </c>
      <c r="BE440" s="192" t="s">
        <v>6208</v>
      </c>
      <c r="BF440" s="133" t="str">
        <f>IFERROR(VLOOKUP(BE:BE,Q商品!B:E,4,0),"")</f>
        <v>2023年製 EfficientGrip ECO EG01 155/65R14 75S サマータイヤ 最短当日発送</v>
      </c>
      <c r="BG440" s="133" t="str">
        <f>IFERROR(VLOOKUP(AQ:AQ,在庫!B:M,12,0),"")</f>
        <v>2023年製</v>
      </c>
      <c r="BH440" s="133">
        <f>IFERROR(VLOOKUP(AQ:AQ,在庫!B:L,10,0),"")</f>
        <v>3</v>
      </c>
      <c r="BI440" s="234">
        <f>VLOOKUP(AQ:AQ,[1]GOODYEAR!$B:$AH,32,0)</f>
        <v>604159954</v>
      </c>
      <c r="BJ440" s="234">
        <f>VLOOKUP(AQ:AQ,[1]GOODYEAR!$B:$AH,33,0)</f>
        <v>604184001</v>
      </c>
      <c r="BK440" s="191"/>
      <c r="BL440" s="191"/>
      <c r="BM440" s="191"/>
      <c r="BN440" s="191"/>
      <c r="BO440" s="191"/>
      <c r="BP440" s="191"/>
      <c r="BQ440" s="191"/>
      <c r="BR440" s="191"/>
      <c r="BS440" s="191"/>
      <c r="BT440" s="191"/>
      <c r="BU440" s="191"/>
      <c r="BV440" s="191"/>
      <c r="BW440" s="191"/>
      <c r="BX440" s="191"/>
    </row>
    <row r="441" spans="1:76" s="11" customFormat="1" ht="19.5" customHeight="1">
      <c r="A441" s="11">
        <f t="shared" si="269"/>
        <v>1</v>
      </c>
      <c r="B441" s="239">
        <f t="shared" si="253"/>
        <v>1656514130390</v>
      </c>
      <c r="C441" s="225">
        <f t="shared" si="270"/>
        <v>290</v>
      </c>
      <c r="D441" s="11" t="s">
        <v>4700</v>
      </c>
      <c r="E441" s="320" t="s">
        <v>4968</v>
      </c>
      <c r="F441" s="293" t="s">
        <v>6033</v>
      </c>
      <c r="G441" s="132" t="str">
        <f t="shared" si="265"/>
        <v>14</v>
      </c>
      <c r="H441" s="233">
        <v>70</v>
      </c>
      <c r="I441" s="225">
        <f t="shared" si="271"/>
        <v>100</v>
      </c>
      <c r="J441" s="131"/>
      <c r="K441" s="132" t="s">
        <v>1761</v>
      </c>
      <c r="L441" s="132">
        <v>7</v>
      </c>
      <c r="M441" s="134" t="s">
        <v>3422</v>
      </c>
      <c r="N441" s="226" t="s">
        <v>7789</v>
      </c>
      <c r="O441" s="226" t="s">
        <v>1777</v>
      </c>
      <c r="P441" s="227">
        <v>5340</v>
      </c>
      <c r="Q441" s="228">
        <f t="shared" si="255"/>
        <v>4590.909090909091</v>
      </c>
      <c r="R441" s="143">
        <f t="shared" si="256"/>
        <v>0.20059405940594061</v>
      </c>
      <c r="S441" s="192">
        <v>1074476726</v>
      </c>
      <c r="T441" s="287" t="s">
        <v>6797</v>
      </c>
      <c r="U441" s="189">
        <f t="shared" si="257"/>
        <v>5340</v>
      </c>
      <c r="W441" s="229">
        <v>5340</v>
      </c>
      <c r="X441" s="135">
        <f t="shared" si="258"/>
        <v>3670</v>
      </c>
      <c r="Y441" s="230">
        <f t="shared" si="259"/>
        <v>4590.909090909091</v>
      </c>
      <c r="Z441" s="141">
        <f t="shared" si="260"/>
        <v>7.7153558052434512E-2</v>
      </c>
      <c r="AA441" s="136">
        <f t="shared" si="261"/>
        <v>0.20059405940594061</v>
      </c>
      <c r="AB441" s="144"/>
      <c r="AC441" s="144"/>
      <c r="AD441" s="184">
        <f t="shared" si="282"/>
        <v>5235</v>
      </c>
      <c r="AE441" s="182">
        <f t="shared" si="283"/>
        <v>5752</v>
      </c>
      <c r="AF441" s="128">
        <f t="shared" si="272"/>
        <v>517.67999999999995</v>
      </c>
      <c r="AG441" s="129">
        <f t="shared" si="273"/>
        <v>105.67999999999995</v>
      </c>
      <c r="AH441" s="130">
        <f t="shared" si="274"/>
        <v>1.8372739916550758E-2</v>
      </c>
      <c r="AI441" s="137">
        <f t="shared" si="275"/>
        <v>412</v>
      </c>
      <c r="AJ441" s="138">
        <f t="shared" si="276"/>
        <v>7.1627260083449232E-2</v>
      </c>
      <c r="AK441" s="138">
        <f t="shared" si="277"/>
        <v>0.18222131948938985</v>
      </c>
      <c r="AM441" s="11">
        <f t="shared" si="278"/>
        <v>4659.8</v>
      </c>
      <c r="AN441" s="412">
        <f t="shared" si="279"/>
        <v>3972.5454545454545</v>
      </c>
      <c r="AO441" s="412">
        <f t="shared" si="280"/>
        <v>302.5454545454545</v>
      </c>
      <c r="AP441" s="413">
        <f t="shared" si="281"/>
        <v>7.6159091949288285E-2</v>
      </c>
      <c r="AQ441" s="192">
        <v>1656514130390</v>
      </c>
      <c r="AR441" s="192">
        <f>VLOOKUP(AQ:AQ,[1]GOODYEAR!$B:$O,2,0)</f>
        <v>4992496143964</v>
      </c>
      <c r="AS441" s="192" t="str">
        <f>VLOOKUP(AQ:AQ,[1]GOODYEAR!$B:$O,3,0)</f>
        <v>05500552</v>
      </c>
      <c r="AT441" s="231" t="str">
        <f>VLOOKUP(AQ:AQ,[1]GOODYEAR!$B:$O,4,0)</f>
        <v>EfficientGrip ECO EG01</v>
      </c>
      <c r="AU441" s="231" t="str">
        <f>VLOOKUP(AQ:AQ,[1]GOODYEAR!$B:$O,5,0)</f>
        <v>165/65R14 79S</v>
      </c>
      <c r="AV441" s="232" t="str">
        <f>VLOOKUP(AQ:AQ,[1]GOODYEAR!$B:$O,6,0)</f>
        <v>165/65R14</v>
      </c>
      <c r="AW441" s="232" t="str">
        <f>VLOOKUP(AQ:AQ,[1]GOODYEAR!$B:$O,7,0)</f>
        <v/>
      </c>
      <c r="AX441" s="233">
        <f>VLOOKUP(AQ:AQ,[1]GOODYEAR!$B:$K,8,0)</f>
        <v>3670</v>
      </c>
      <c r="AY441" s="233">
        <f>VLOOKUP(AQ:AQ,[1]GOODYEAR!$B:$K,9,0)</f>
        <v>290</v>
      </c>
      <c r="AZ441" s="233">
        <f>VLOOKUP(AQ:AQ,[1]GOODYEAR!$B:$K,10,0)</f>
        <v>100</v>
      </c>
      <c r="BA441" s="233">
        <f>VLOOKUP(AQ:AQ,[1]GOODYEAR!$B:$O,11,0)</f>
        <v>5250</v>
      </c>
      <c r="BB441" s="233">
        <f>VLOOKUP(AQ:AQ,[1]GOODYEAR!$B:$O,12,0)</f>
        <v>4295.454545454545</v>
      </c>
      <c r="BC441" s="233">
        <f t="shared" si="266"/>
        <v>525</v>
      </c>
      <c r="BD441" s="204" t="s">
        <v>3387</v>
      </c>
      <c r="BE441" s="192" t="s">
        <v>4969</v>
      </c>
      <c r="BF441" s="133" t="str">
        <f>IFERROR(VLOOKUP(BE:BE,Q商品!B:E,4,0),"")</f>
        <v>2023年製 EfficientGrip ECO EG01 165/65R14 79S サマータイヤ 最短当日発送</v>
      </c>
      <c r="BG441" s="133" t="str">
        <f>IFERROR(VLOOKUP(AQ:AQ,在庫!B:M,12,0),"")</f>
        <v>2023年製</v>
      </c>
      <c r="BH441" s="133">
        <f>IFERROR(VLOOKUP(AQ:AQ,在庫!B:L,10,0),"")</f>
        <v>4</v>
      </c>
      <c r="BI441" s="234">
        <f>VLOOKUP(AQ:AQ,[1]GOODYEAR!$B:$AH,32,0)</f>
        <v>604159960</v>
      </c>
      <c r="BJ441" s="234">
        <f>VLOOKUP(AQ:AQ,[1]GOODYEAR!$B:$AH,33,0)</f>
        <v>604184007</v>
      </c>
      <c r="BK441" s="191"/>
      <c r="BL441" s="191"/>
      <c r="BM441" s="191"/>
      <c r="BN441" s="191"/>
      <c r="BO441" s="191"/>
      <c r="BP441" s="191"/>
      <c r="BQ441" s="191"/>
      <c r="BR441" s="191"/>
      <c r="BS441" s="191"/>
      <c r="BT441" s="191"/>
      <c r="BU441" s="191"/>
      <c r="BV441" s="191"/>
      <c r="BW441" s="191"/>
      <c r="BX441" s="191"/>
    </row>
    <row r="442" spans="1:76" s="11" customFormat="1" ht="19.5" customHeight="1">
      <c r="A442" s="11">
        <f t="shared" si="269"/>
        <v>1</v>
      </c>
      <c r="B442" s="239">
        <f t="shared" si="253"/>
        <v>1756514130397</v>
      </c>
      <c r="C442" s="225">
        <f t="shared" si="270"/>
        <v>68</v>
      </c>
      <c r="D442" s="11" t="s">
        <v>4700</v>
      </c>
      <c r="E442" s="320" t="s">
        <v>4957</v>
      </c>
      <c r="F442" s="293" t="s">
        <v>6034</v>
      </c>
      <c r="G442" s="132" t="str">
        <f t="shared" si="265"/>
        <v>14</v>
      </c>
      <c r="H442" s="233">
        <v>16</v>
      </c>
      <c r="I442" s="225">
        <f t="shared" si="271"/>
        <v>11</v>
      </c>
      <c r="J442" s="131"/>
      <c r="K442" s="132" t="s">
        <v>1761</v>
      </c>
      <c r="L442" s="132">
        <v>8</v>
      </c>
      <c r="M442" s="134" t="s">
        <v>3422</v>
      </c>
      <c r="N442" s="226" t="s">
        <v>6316</v>
      </c>
      <c r="O442" s="226" t="s">
        <v>1777</v>
      </c>
      <c r="P442" s="227">
        <v>5680</v>
      </c>
      <c r="Q442" s="228">
        <f t="shared" si="255"/>
        <v>5101.8181818181811</v>
      </c>
      <c r="R442" s="143">
        <f t="shared" si="256"/>
        <v>0.21204561653599419</v>
      </c>
      <c r="S442" s="192">
        <v>1074476437</v>
      </c>
      <c r="T442" s="287" t="s">
        <v>6798</v>
      </c>
      <c r="U442" s="189">
        <f t="shared" si="257"/>
        <v>5680</v>
      </c>
      <c r="W442" s="229">
        <v>5680</v>
      </c>
      <c r="X442" s="135">
        <f t="shared" si="258"/>
        <v>4020</v>
      </c>
      <c r="Y442" s="230">
        <f t="shared" si="259"/>
        <v>5101.8181818181811</v>
      </c>
      <c r="Z442" s="141">
        <f t="shared" si="260"/>
        <v>7.7112676056338092E-2</v>
      </c>
      <c r="AA442" s="136">
        <f t="shared" si="261"/>
        <v>0.21204561653599419</v>
      </c>
      <c r="AB442" s="144"/>
      <c r="AC442" s="144"/>
      <c r="AD442" s="184">
        <f t="shared" si="282"/>
        <v>5568</v>
      </c>
      <c r="AE442" s="182">
        <f t="shared" si="283"/>
        <v>6118</v>
      </c>
      <c r="AF442" s="128">
        <f t="shared" si="272"/>
        <v>550.62</v>
      </c>
      <c r="AG442" s="129">
        <f t="shared" si="273"/>
        <v>112.62</v>
      </c>
      <c r="AH442" s="130">
        <f t="shared" si="274"/>
        <v>1.8407976462896374E-2</v>
      </c>
      <c r="AI442" s="137">
        <f t="shared" si="275"/>
        <v>438</v>
      </c>
      <c r="AJ442" s="138">
        <f t="shared" si="276"/>
        <v>7.159202353710363E-2</v>
      </c>
      <c r="AK442" s="138">
        <f t="shared" si="277"/>
        <v>0.19363764007309781</v>
      </c>
      <c r="AM442" s="11">
        <f t="shared" si="278"/>
        <v>4956.2</v>
      </c>
      <c r="AN442" s="412">
        <f t="shared" si="279"/>
        <v>4443.8181818181811</v>
      </c>
      <c r="AO442" s="412">
        <f t="shared" si="280"/>
        <v>423.81818181818107</v>
      </c>
      <c r="AP442" s="413">
        <f t="shared" si="281"/>
        <v>9.5372529765557726E-2</v>
      </c>
      <c r="AQ442" s="192">
        <v>1756514130397</v>
      </c>
      <c r="AR442" s="192">
        <f>VLOOKUP(AQ:AQ,[1]GOODYEAR!$B:$O,2,0)</f>
        <v>4992496140017</v>
      </c>
      <c r="AS442" s="192" t="str">
        <f>VLOOKUP(AQ:AQ,[1]GOODYEAR!$B:$O,3,0)</f>
        <v>05500547</v>
      </c>
      <c r="AT442" s="231" t="str">
        <f>VLOOKUP(AQ:AQ,[1]GOODYEAR!$B:$O,4,0)</f>
        <v>EfficientGrip ECO EG01</v>
      </c>
      <c r="AU442" s="231" t="str">
        <f>VLOOKUP(AQ:AQ,[1]GOODYEAR!$B:$O,5,0)</f>
        <v>175/65R14 82S</v>
      </c>
      <c r="AV442" s="232" t="str">
        <f>VLOOKUP(AQ:AQ,[1]GOODYEAR!$B:$O,6,0)</f>
        <v>175/65R14</v>
      </c>
      <c r="AW442" s="232" t="str">
        <f>VLOOKUP(AQ:AQ,[1]GOODYEAR!$B:$O,7,0)</f>
        <v/>
      </c>
      <c r="AX442" s="233">
        <f>VLOOKUP(AQ:AQ,[1]GOODYEAR!$B:$K,8,0)</f>
        <v>4020</v>
      </c>
      <c r="AY442" s="233">
        <f>VLOOKUP(AQ:AQ,[1]GOODYEAR!$B:$K,9,0)</f>
        <v>68</v>
      </c>
      <c r="AZ442" s="233">
        <f>VLOOKUP(AQ:AQ,[1]GOODYEAR!$B:$K,10,0)</f>
        <v>11</v>
      </c>
      <c r="BA442" s="233">
        <f>VLOOKUP(AQ:AQ,[1]GOODYEAR!$B:$O,11,0)</f>
        <v>5700</v>
      </c>
      <c r="BB442" s="233">
        <f>VLOOKUP(AQ:AQ,[1]GOODYEAR!$B:$O,12,0)</f>
        <v>4704.545454545454</v>
      </c>
      <c r="BC442" s="233">
        <f t="shared" si="266"/>
        <v>525</v>
      </c>
      <c r="BD442" s="204" t="s">
        <v>3387</v>
      </c>
      <c r="BE442" s="192" t="s">
        <v>6412</v>
      </c>
      <c r="BF442" s="133" t="str">
        <f>IFERROR(VLOOKUP(BE:BE,Q商品!B:E,4,0),"")</f>
        <v>2023年製 EfficientGrip ECO EG01 175/65R14 82S サマータイヤ 最短当日発送</v>
      </c>
      <c r="BG442" s="133" t="str">
        <f>IFERROR(VLOOKUP(AQ:AQ,在庫!B:M,12,0),"")</f>
        <v>2023年製</v>
      </c>
      <c r="BH442" s="133">
        <f>IFERROR(VLOOKUP(AQ:AQ,在庫!B:L,10,0),"")</f>
        <v>2</v>
      </c>
      <c r="BI442" s="234">
        <f>VLOOKUP(AQ:AQ,[1]GOODYEAR!$B:$AH,32,0)</f>
        <v>604159957</v>
      </c>
      <c r="BJ442" s="234">
        <f>VLOOKUP(AQ:AQ,[1]GOODYEAR!$B:$AH,33,0)</f>
        <v>604184004</v>
      </c>
      <c r="BK442" s="191"/>
      <c r="BL442" s="191"/>
      <c r="BM442" s="191"/>
      <c r="BN442" s="191"/>
      <c r="BO442" s="191"/>
      <c r="BP442" s="191"/>
      <c r="BQ442" s="191"/>
      <c r="BR442" s="191"/>
      <c r="BS442" s="191"/>
      <c r="BT442" s="191"/>
      <c r="BU442" s="191"/>
      <c r="BV442" s="191"/>
      <c r="BW442" s="191"/>
      <c r="BX442" s="191"/>
    </row>
    <row r="443" spans="1:76" s="11" customFormat="1" ht="19.5" customHeight="1">
      <c r="A443" s="11">
        <f t="shared" si="269"/>
        <v>1</v>
      </c>
      <c r="B443" s="239">
        <f t="shared" si="253"/>
        <v>1856514130394</v>
      </c>
      <c r="C443" s="225">
        <f t="shared" si="270"/>
        <v>5</v>
      </c>
      <c r="D443" s="11" t="s">
        <v>4700</v>
      </c>
      <c r="E443" s="320" t="s">
        <v>4972</v>
      </c>
      <c r="F443" s="293" t="s">
        <v>6035</v>
      </c>
      <c r="G443" s="132" t="str">
        <f t="shared" si="265"/>
        <v>14</v>
      </c>
      <c r="H443" s="233">
        <v>11</v>
      </c>
      <c r="I443" s="225">
        <f t="shared" si="271"/>
        <v>11</v>
      </c>
      <c r="J443" s="131" t="s">
        <v>12</v>
      </c>
      <c r="K443" s="132" t="s">
        <v>1761</v>
      </c>
      <c r="L443" s="132">
        <v>10</v>
      </c>
      <c r="M443" s="134" t="s">
        <v>6137</v>
      </c>
      <c r="N443" s="226" t="s">
        <v>7293</v>
      </c>
      <c r="O443" s="226" t="s">
        <v>2890</v>
      </c>
      <c r="P443" s="227">
        <v>8101</v>
      </c>
      <c r="Q443" s="228">
        <f t="shared" si="255"/>
        <v>7359.9999999999991</v>
      </c>
      <c r="R443" s="143">
        <f t="shared" si="256"/>
        <v>0.40353260869565211</v>
      </c>
      <c r="S443" s="192">
        <v>1074475787</v>
      </c>
      <c r="T443" s="289" t="s">
        <v>12123</v>
      </c>
      <c r="U443" s="189">
        <f t="shared" si="257"/>
        <v>7201</v>
      </c>
      <c r="V443" s="11">
        <v>900</v>
      </c>
      <c r="W443" s="229">
        <v>8101</v>
      </c>
      <c r="X443" s="135">
        <f t="shared" si="258"/>
        <v>4390</v>
      </c>
      <c r="Y443" s="230">
        <f t="shared" si="259"/>
        <v>7359.9999999999991</v>
      </c>
      <c r="Z443" s="141">
        <f t="shared" si="260"/>
        <v>0</v>
      </c>
      <c r="AA443" s="136">
        <f t="shared" si="261"/>
        <v>0.40353260869565211</v>
      </c>
      <c r="AB443" s="309"/>
      <c r="AC443" s="309"/>
      <c r="AD443" s="185">
        <v>6571</v>
      </c>
      <c r="AE443" s="183">
        <v>7221</v>
      </c>
      <c r="AF443" s="128">
        <f t="shared" si="272"/>
        <v>649.89</v>
      </c>
      <c r="AG443" s="129">
        <f t="shared" si="273"/>
        <v>629.89</v>
      </c>
      <c r="AH443" s="130">
        <f t="shared" si="274"/>
        <v>8.7230300512394401E-2</v>
      </c>
      <c r="AI443" s="137">
        <f t="shared" si="275"/>
        <v>20</v>
      </c>
      <c r="AJ443" s="138">
        <f t="shared" si="276"/>
        <v>2.7696994876055948E-3</v>
      </c>
      <c r="AK443" s="138">
        <f t="shared" si="277"/>
        <v>0.31630230818325772</v>
      </c>
      <c r="AL443" s="11" t="s">
        <v>13397</v>
      </c>
      <c r="AM443" s="11">
        <f t="shared" si="278"/>
        <v>5848.9</v>
      </c>
      <c r="AN443" s="412">
        <f t="shared" si="279"/>
        <v>5312.6363636363631</v>
      </c>
      <c r="AO443" s="412">
        <f t="shared" si="280"/>
        <v>922.63636363636306</v>
      </c>
      <c r="AP443" s="413">
        <f t="shared" si="281"/>
        <v>0.17366826947757483</v>
      </c>
      <c r="AQ443" s="192">
        <v>1856514130394</v>
      </c>
      <c r="AR443" s="192">
        <f>VLOOKUP(AQ:AQ,[1]GOODYEAR!$B:$O,2,0)</f>
        <v>4992496140024</v>
      </c>
      <c r="AS443" s="192" t="str">
        <f>VLOOKUP(AQ:AQ,[1]GOODYEAR!$B:$O,3,0)</f>
        <v>05500548</v>
      </c>
      <c r="AT443" s="231" t="str">
        <f>VLOOKUP(AQ:AQ,[1]GOODYEAR!$B:$O,4,0)</f>
        <v>EfficientGrip ECO EG01</v>
      </c>
      <c r="AU443" s="231" t="str">
        <f>VLOOKUP(AQ:AQ,[1]GOODYEAR!$B:$O,5,0)</f>
        <v>185/65R14 86S</v>
      </c>
      <c r="AV443" s="232" t="str">
        <f>VLOOKUP(AQ:AQ,[1]GOODYEAR!$B:$O,6,0)</f>
        <v>185/65R14</v>
      </c>
      <c r="AW443" s="232" t="str">
        <f>VLOOKUP(AQ:AQ,[1]GOODYEAR!$B:$O,7,0)</f>
        <v/>
      </c>
      <c r="AX443" s="233">
        <f>VLOOKUP(AQ:AQ,[1]GOODYEAR!$B:$K,8,0)</f>
        <v>4390</v>
      </c>
      <c r="AY443" s="233">
        <f>VLOOKUP(AQ:AQ,[1]GOODYEAR!$B:$K,9,0)</f>
        <v>5</v>
      </c>
      <c r="AZ443" s="233">
        <f>VLOOKUP(AQ:AQ,[1]GOODYEAR!$B:$K,10,0)</f>
        <v>11</v>
      </c>
      <c r="BA443" s="233">
        <f>VLOOKUP(AQ:AQ,[1]GOODYEAR!$B:$O,11,0)</f>
        <v>6180</v>
      </c>
      <c r="BB443" s="233">
        <f>VLOOKUP(AQ:AQ,[1]GOODYEAR!$B:$O,12,0)</f>
        <v>5140.9090909090901</v>
      </c>
      <c r="BC443" s="233">
        <f t="shared" si="266"/>
        <v>525</v>
      </c>
      <c r="BD443" s="204" t="s">
        <v>3387</v>
      </c>
      <c r="BE443" s="195" t="s">
        <v>4973</v>
      </c>
      <c r="BF443" s="133" t="str">
        <f>IFERROR(VLOOKUP(BE:BE,Q商品!B:E,4,0),"")</f>
        <v>2023年製 EfficientGrip ECO EG01 185/65R14 86S サマータイヤ 最短当日発送</v>
      </c>
      <c r="BG443" s="133" t="str">
        <f>IFERROR(VLOOKUP(AQ:AQ,在庫!B:M,12,0),"")</f>
        <v>2023年製</v>
      </c>
      <c r="BH443" s="133">
        <f>IFERROR(VLOOKUP(AQ:AQ,在庫!B:L,10,0),"")</f>
        <v>2</v>
      </c>
      <c r="BI443" s="234">
        <f>VLOOKUP(AQ:AQ,[1]GOODYEAR!$B:$AH,32,0)</f>
        <v>604159961</v>
      </c>
      <c r="BJ443" s="234">
        <f>VLOOKUP(AQ:AQ,[1]GOODYEAR!$B:$AH,33,0)</f>
        <v>604184008</v>
      </c>
      <c r="BK443" s="191"/>
      <c r="BL443" s="191"/>
      <c r="BM443" s="191"/>
      <c r="BN443" s="191"/>
      <c r="BO443" s="191"/>
      <c r="BP443" s="191"/>
      <c r="BQ443" s="191"/>
      <c r="BR443" s="191"/>
      <c r="BS443" s="191"/>
      <c r="BT443" s="191"/>
      <c r="BU443" s="191"/>
      <c r="BV443" s="191"/>
      <c r="BW443" s="191"/>
      <c r="BX443" s="191"/>
    </row>
    <row r="444" spans="1:76" s="11" customFormat="1" ht="19.5" customHeight="1">
      <c r="A444" s="11">
        <f t="shared" si="269"/>
        <v>2</v>
      </c>
      <c r="B444" s="239">
        <f t="shared" si="253"/>
        <v>2155517139380</v>
      </c>
      <c r="C444" s="225">
        <f t="shared" si="270"/>
        <v>14</v>
      </c>
      <c r="D444" s="11" t="s">
        <v>4700</v>
      </c>
      <c r="E444" s="358" t="s">
        <v>4958</v>
      </c>
      <c r="F444" s="158" t="s">
        <v>6036</v>
      </c>
      <c r="G444" s="132" t="str">
        <f t="shared" si="265"/>
        <v>17</v>
      </c>
      <c r="H444" s="233">
        <v>3</v>
      </c>
      <c r="I444" s="225">
        <f t="shared" si="271"/>
        <v>3</v>
      </c>
      <c r="J444" s="131">
        <v>2102</v>
      </c>
      <c r="K444" s="132" t="s">
        <v>1761</v>
      </c>
      <c r="L444" s="324">
        <v>12</v>
      </c>
      <c r="M444" s="134" t="s">
        <v>3422</v>
      </c>
      <c r="N444" s="226" t="s">
        <v>3364</v>
      </c>
      <c r="O444" s="226">
        <v>0</v>
      </c>
      <c r="P444" s="227">
        <v>11920</v>
      </c>
      <c r="Q444" s="228">
        <f t="shared" si="255"/>
        <v>10823.636363636362</v>
      </c>
      <c r="R444" s="143">
        <f t="shared" si="256"/>
        <v>0.24609440618175699</v>
      </c>
      <c r="S444" s="192">
        <v>1074475866</v>
      </c>
      <c r="T444" s="287" t="s">
        <v>6800</v>
      </c>
      <c r="U444" s="189">
        <f t="shared" si="257"/>
        <v>11920</v>
      </c>
      <c r="W444" s="229">
        <v>11920</v>
      </c>
      <c r="X444" s="135">
        <f t="shared" si="258"/>
        <v>8160</v>
      </c>
      <c r="Y444" s="230">
        <f t="shared" si="259"/>
        <v>10823.636363636362</v>
      </c>
      <c r="Z444" s="141">
        <f t="shared" si="260"/>
        <v>7.7265100671140896E-2</v>
      </c>
      <c r="AA444" s="136">
        <f t="shared" si="261"/>
        <v>0.24609440618175699</v>
      </c>
      <c r="AB444" s="144"/>
      <c r="AC444" s="144"/>
      <c r="AD444" s="184">
        <f t="shared" ref="AD444:AD471" si="284">ROUNDDOWN(U444/1.02,0)</f>
        <v>11686</v>
      </c>
      <c r="AE444" s="182">
        <f t="shared" ref="AE444:AE471" si="285">ROUNDDOWN(AD444/0.91,0)</f>
        <v>12841</v>
      </c>
      <c r="AF444" s="128">
        <f t="shared" si="272"/>
        <v>1155.69</v>
      </c>
      <c r="AG444" s="129">
        <f t="shared" si="273"/>
        <v>234.69000000000005</v>
      </c>
      <c r="AH444" s="130">
        <f t="shared" si="274"/>
        <v>1.8276613970874548E-2</v>
      </c>
      <c r="AI444" s="137">
        <f t="shared" si="275"/>
        <v>921</v>
      </c>
      <c r="AJ444" s="138">
        <f t="shared" si="276"/>
        <v>7.1723386029125452E-2</v>
      </c>
      <c r="AK444" s="138">
        <f t="shared" si="277"/>
        <v>0.22781779221088244</v>
      </c>
      <c r="AL444" s="11" t="s">
        <v>13397</v>
      </c>
      <c r="AM444" s="11">
        <f t="shared" si="278"/>
        <v>10401.9</v>
      </c>
      <c r="AN444" s="412">
        <f t="shared" si="279"/>
        <v>9443.545454545454</v>
      </c>
      <c r="AO444" s="412">
        <f t="shared" si="280"/>
        <v>1283.545454545454</v>
      </c>
      <c r="AP444" s="413">
        <f t="shared" si="281"/>
        <v>0.13591775045966939</v>
      </c>
      <c r="AQ444" s="192">
        <v>2155517139380</v>
      </c>
      <c r="AR444" s="192">
        <f>VLOOKUP(AQ:AQ,[1]GOODYEAR!$B:$O,2,0)</f>
        <v>4992496140215</v>
      </c>
      <c r="AS444" s="192" t="str">
        <f>VLOOKUP(AQ:AQ,[1]GOODYEAR!$B:$O,3,0)</f>
        <v>05602731</v>
      </c>
      <c r="AT444" s="231" t="str">
        <f>VLOOKUP(AQ:AQ,[1]GOODYEAR!$B:$O,4,0)</f>
        <v>EfficientGrip ECO EG01（神）</v>
      </c>
      <c r="AU444" s="231" t="str">
        <f>VLOOKUP(AQ:AQ,[1]GOODYEAR!$B:$O,5,0)</f>
        <v>215/55R17 94V</v>
      </c>
      <c r="AV444" s="232" t="str">
        <f>VLOOKUP(AQ:AQ,[1]GOODYEAR!$B:$O,6,0)</f>
        <v>215/55R17</v>
      </c>
      <c r="AW444" s="232" t="str">
        <f>VLOOKUP(AQ:AQ,[1]GOODYEAR!$B:$O,7,0)</f>
        <v/>
      </c>
      <c r="AX444" s="233">
        <f>VLOOKUP(AQ:AQ,[1]GOODYEAR!$B:$K,8,0)</f>
        <v>8160</v>
      </c>
      <c r="AY444" s="233">
        <f>VLOOKUP(AQ:AQ,[1]GOODYEAR!$B:$K,9,0)</f>
        <v>14</v>
      </c>
      <c r="AZ444" s="233">
        <f>VLOOKUP(AQ:AQ,[1]GOODYEAR!$B:$K,10,0)</f>
        <v>3</v>
      </c>
      <c r="BA444" s="233">
        <f>VLOOKUP(AQ:AQ,[1]GOODYEAR!$B:$O,11,0)</f>
        <v>11650</v>
      </c>
      <c r="BB444" s="233">
        <f>VLOOKUP(AQ:AQ,[1]GOODYEAR!$B:$O,12,0)</f>
        <v>9636.363636363636</v>
      </c>
      <c r="BC444" s="233">
        <f t="shared" si="266"/>
        <v>1050</v>
      </c>
      <c r="BD444" s="204" t="s">
        <v>3387</v>
      </c>
      <c r="BE444" s="195" t="s">
        <v>4974</v>
      </c>
      <c r="BF444" s="133" t="str">
        <f>IFERROR(VLOOKUP(BE:BE,Q商品!B:E,4,0),"")</f>
        <v>2023年製 EfficientGrip ECO EG01 215/55R17 94V サマータイヤ 最短当日発送</v>
      </c>
      <c r="BG444" s="133" t="str">
        <f>IFERROR(VLOOKUP(AQ:AQ,在庫!B:M,12,0),"")</f>
        <v>2023年製</v>
      </c>
      <c r="BH444" s="133">
        <f>IFERROR(VLOOKUP(AQ:AQ,在庫!B:L,10,0),"")</f>
        <v>1</v>
      </c>
      <c r="BI444" s="234">
        <f>VLOOKUP(AQ:AQ,[1]GOODYEAR!$B:$AH,32,0)</f>
        <v>604159974</v>
      </c>
      <c r="BJ444" s="234">
        <f>VLOOKUP(AQ:AQ,[1]GOODYEAR!$B:$AH,33,0)</f>
        <v>604184021</v>
      </c>
      <c r="BK444" s="191"/>
      <c r="BL444" s="191"/>
      <c r="BM444" s="191"/>
      <c r="BN444" s="191"/>
      <c r="BO444" s="191"/>
      <c r="BP444" s="191"/>
      <c r="BQ444" s="191"/>
      <c r="BR444" s="191"/>
      <c r="BS444" s="191"/>
      <c r="BT444" s="191"/>
      <c r="BU444" s="191"/>
      <c r="BV444" s="191"/>
      <c r="BW444" s="191"/>
      <c r="BX444" s="191"/>
    </row>
    <row r="445" spans="1:76" s="11" customFormat="1" ht="19.5" customHeight="1">
      <c r="A445" s="11">
        <f t="shared" si="269"/>
        <v>2</v>
      </c>
      <c r="B445" s="239">
        <f t="shared" si="253"/>
        <v>2155517130394</v>
      </c>
      <c r="C445" s="225">
        <f t="shared" si="270"/>
        <v>0</v>
      </c>
      <c r="D445" s="11" t="s">
        <v>4700</v>
      </c>
      <c r="E445" s="358" t="s">
        <v>7435</v>
      </c>
      <c r="F445" s="158" t="s">
        <v>6036</v>
      </c>
      <c r="G445" s="132" t="str">
        <f t="shared" si="265"/>
        <v>17</v>
      </c>
      <c r="H445" s="233">
        <v>3</v>
      </c>
      <c r="I445" s="225">
        <f t="shared" si="271"/>
        <v>3</v>
      </c>
      <c r="J445" s="131"/>
      <c r="K445" s="132" t="s">
        <v>1761</v>
      </c>
      <c r="L445" s="324">
        <v>12</v>
      </c>
      <c r="M445" s="134" t="s">
        <v>3422</v>
      </c>
      <c r="N445" s="226" t="s">
        <v>3364</v>
      </c>
      <c r="O445" s="226">
        <v>0</v>
      </c>
      <c r="P445" s="227">
        <v>11920</v>
      </c>
      <c r="Q445" s="228">
        <f t="shared" si="255"/>
        <v>10836.363636363636</v>
      </c>
      <c r="R445" s="143">
        <f t="shared" si="256"/>
        <v>0.27097315436241609</v>
      </c>
      <c r="S445" s="192"/>
      <c r="T445" s="287"/>
      <c r="U445" s="189">
        <f t="shared" si="257"/>
        <v>11920</v>
      </c>
      <c r="W445" s="229">
        <v>11920</v>
      </c>
      <c r="X445" s="135">
        <f t="shared" si="258"/>
        <v>7900</v>
      </c>
      <c r="Y445" s="230">
        <f t="shared" si="259"/>
        <v>10836.363636363636</v>
      </c>
      <c r="Z445" s="141">
        <f t="shared" si="260"/>
        <v>7.7265100671140896E-2</v>
      </c>
      <c r="AA445" s="136">
        <f t="shared" si="261"/>
        <v>0.27097315436241609</v>
      </c>
      <c r="AB445" s="309">
        <v>9</v>
      </c>
      <c r="AC445" s="144"/>
      <c r="AD445" s="184">
        <f t="shared" si="284"/>
        <v>11686</v>
      </c>
      <c r="AE445" s="182">
        <f t="shared" si="285"/>
        <v>12841</v>
      </c>
      <c r="AF445" s="128">
        <f t="shared" si="272"/>
        <v>1155.69</v>
      </c>
      <c r="AG445" s="129">
        <f t="shared" si="273"/>
        <v>234.69000000000005</v>
      </c>
      <c r="AH445" s="130">
        <f t="shared" si="274"/>
        <v>1.8276613970874548E-2</v>
      </c>
      <c r="AI445" s="137">
        <f t="shared" si="275"/>
        <v>921</v>
      </c>
      <c r="AJ445" s="138">
        <f t="shared" si="276"/>
        <v>7.1723386029125452E-2</v>
      </c>
      <c r="AK445" s="138">
        <f t="shared" si="277"/>
        <v>0.25269654039154155</v>
      </c>
      <c r="AM445" s="11">
        <f t="shared" si="278"/>
        <v>10401.9</v>
      </c>
      <c r="AN445" s="412">
        <f t="shared" si="279"/>
        <v>9456.2727272727261</v>
      </c>
      <c r="AO445" s="412">
        <f t="shared" si="280"/>
        <v>1556.2727272727261</v>
      </c>
      <c r="AP445" s="413">
        <f t="shared" si="281"/>
        <v>0.16457570251588641</v>
      </c>
      <c r="AQ445" s="192">
        <v>2155517130394</v>
      </c>
      <c r="AR445" s="192">
        <f>VLOOKUP(AQ:AQ,[1]GOODYEAR!$B:$O,2,0)</f>
        <v>4992496140215</v>
      </c>
      <c r="AS445" s="192" t="str">
        <f>VLOOKUP(AQ:AQ,[1]GOODYEAR!$B:$O,3,0)</f>
        <v>05602731</v>
      </c>
      <c r="AT445" s="231" t="str">
        <f>VLOOKUP(AQ:AQ,[1]GOODYEAR!$B:$O,4,0)</f>
        <v>EfficientGrip ECO EG01</v>
      </c>
      <c r="AU445" s="231" t="str">
        <f>VLOOKUP(AQ:AQ,[1]GOODYEAR!$B:$O,5,0)</f>
        <v>215/55R17 94V</v>
      </c>
      <c r="AV445" s="232" t="str">
        <f>VLOOKUP(AQ:AQ,[1]GOODYEAR!$B:$O,6,0)</f>
        <v>215/55R17</v>
      </c>
      <c r="AW445" s="232" t="str">
        <f>VLOOKUP(AQ:AQ,[1]GOODYEAR!$B:$O,7,0)</f>
        <v/>
      </c>
      <c r="AX445" s="233">
        <f>VLOOKUP(AQ:AQ,[1]GOODYEAR!$B:$K,8,0)</f>
        <v>7900</v>
      </c>
      <c r="AY445" s="233">
        <f>VLOOKUP(AQ:AQ,[1]GOODYEAR!$B:$K,9,0)</f>
        <v>0</v>
      </c>
      <c r="AZ445" s="233">
        <f>VLOOKUP(AQ:AQ,[1]GOODYEAR!$B:$K,10,0)</f>
        <v>3</v>
      </c>
      <c r="BA445" s="233">
        <f>VLOOKUP(AQ:AQ,[1]GOODYEAR!$B:$O,11,0)</f>
        <v>0</v>
      </c>
      <c r="BB445" s="233">
        <f>VLOOKUP(AQ:AQ,[1]GOODYEAR!$B:$O,12,0)</f>
        <v>-954.5454545454545</v>
      </c>
      <c r="BC445" s="233">
        <f t="shared" si="266"/>
        <v>1050</v>
      </c>
      <c r="BD445" s="204" t="s">
        <v>3387</v>
      </c>
      <c r="BE445" s="192" t="s">
        <v>14122</v>
      </c>
      <c r="BF445" s="133" t="str">
        <f>IFERROR(VLOOKUP(BE:BE,Q商品!B:E,4,0),"")</f>
        <v/>
      </c>
      <c r="BG445" s="133" t="str">
        <f>IFERROR(VLOOKUP(AQ:AQ,在庫!B:M,12,0),"")</f>
        <v>2021年製</v>
      </c>
      <c r="BH445" s="133">
        <f>IFERROR(VLOOKUP(AQ:AQ,在庫!B:L,10,0),"")</f>
        <v>1</v>
      </c>
      <c r="BI445" s="234" t="str">
        <f>VLOOKUP(AQ:AQ,[1]GOODYEAR!$B:$AH,32,0)</f>
        <v/>
      </c>
      <c r="BJ445" s="234" t="str">
        <f>VLOOKUP(AQ:AQ,[1]GOODYEAR!$B:$AH,33,0)</f>
        <v/>
      </c>
      <c r="BK445" s="191"/>
      <c r="BL445" s="191"/>
      <c r="BM445" s="191"/>
      <c r="BN445" s="191"/>
      <c r="BO445" s="191"/>
      <c r="BP445" s="191"/>
      <c r="BQ445" s="191"/>
      <c r="BR445" s="191"/>
      <c r="BS445" s="191"/>
      <c r="BT445" s="191"/>
      <c r="BU445" s="191"/>
      <c r="BV445" s="191"/>
      <c r="BW445" s="191"/>
      <c r="BX445" s="191"/>
    </row>
    <row r="446" spans="1:76" s="11" customFormat="1" ht="19.5" customHeight="1">
      <c r="A446" s="11">
        <f t="shared" si="269"/>
        <v>1</v>
      </c>
      <c r="B446" s="239">
        <f t="shared" si="253"/>
        <v>1655514130393</v>
      </c>
      <c r="C446" s="225">
        <f t="shared" si="270"/>
        <v>32</v>
      </c>
      <c r="D446" s="11" t="s">
        <v>4700</v>
      </c>
      <c r="E446" s="320" t="s">
        <v>4975</v>
      </c>
      <c r="F446" s="293" t="s">
        <v>6037</v>
      </c>
      <c r="G446" s="132" t="str">
        <f t="shared" si="265"/>
        <v>14</v>
      </c>
      <c r="H446" s="233">
        <v>24</v>
      </c>
      <c r="I446" s="225">
        <f t="shared" si="271"/>
        <v>24</v>
      </c>
      <c r="J446" s="131" t="s">
        <v>12</v>
      </c>
      <c r="K446" s="132" t="s">
        <v>1761</v>
      </c>
      <c r="L446" s="132">
        <v>13</v>
      </c>
      <c r="M446" s="134" t="s">
        <v>3422</v>
      </c>
      <c r="N446" s="226" t="s">
        <v>3365</v>
      </c>
      <c r="O446" s="226">
        <v>0</v>
      </c>
      <c r="P446" s="227">
        <v>6710</v>
      </c>
      <c r="Q446" s="228">
        <f t="shared" si="255"/>
        <v>6070.9090909090901</v>
      </c>
      <c r="R446" s="143">
        <f t="shared" si="256"/>
        <v>0.32958969751422573</v>
      </c>
      <c r="S446" s="192">
        <v>1074476440</v>
      </c>
      <c r="T446" s="287" t="s">
        <v>6801</v>
      </c>
      <c r="U446" s="189">
        <f t="shared" si="257"/>
        <v>6710</v>
      </c>
      <c r="W446" s="229">
        <v>6710</v>
      </c>
      <c r="X446" s="135">
        <f t="shared" si="258"/>
        <v>4070</v>
      </c>
      <c r="Y446" s="230">
        <f t="shared" si="259"/>
        <v>6070.9090909090901</v>
      </c>
      <c r="Z446" s="141">
        <f t="shared" si="260"/>
        <v>7.7198211624441182E-2</v>
      </c>
      <c r="AA446" s="136">
        <f t="shared" si="261"/>
        <v>0.32958969751422573</v>
      </c>
      <c r="AB446" s="144"/>
      <c r="AC446" s="144"/>
      <c r="AD446" s="184">
        <f t="shared" si="284"/>
        <v>6578</v>
      </c>
      <c r="AE446" s="182">
        <f t="shared" si="285"/>
        <v>7228</v>
      </c>
      <c r="AF446" s="128">
        <f t="shared" si="272"/>
        <v>650.52</v>
      </c>
      <c r="AG446" s="129">
        <f t="shared" si="273"/>
        <v>132.51999999999998</v>
      </c>
      <c r="AH446" s="130">
        <f t="shared" si="274"/>
        <v>1.8334255672385166E-2</v>
      </c>
      <c r="AI446" s="137">
        <f t="shared" si="275"/>
        <v>518</v>
      </c>
      <c r="AJ446" s="138">
        <f t="shared" si="276"/>
        <v>7.1665744327614828E-2</v>
      </c>
      <c r="AK446" s="138">
        <f t="shared" si="277"/>
        <v>0.31125544184184056</v>
      </c>
      <c r="AL446" s="11" t="s">
        <v>13397</v>
      </c>
      <c r="AM446" s="11">
        <f t="shared" si="278"/>
        <v>5855.2</v>
      </c>
      <c r="AN446" s="412">
        <f t="shared" si="279"/>
        <v>5293.8181818181811</v>
      </c>
      <c r="AO446" s="412">
        <f t="shared" si="280"/>
        <v>1223.8181818181811</v>
      </c>
      <c r="AP446" s="413">
        <f t="shared" si="281"/>
        <v>0.231178733342492</v>
      </c>
      <c r="AQ446" s="192">
        <v>1655514130393</v>
      </c>
      <c r="AR446" s="192">
        <f>VLOOKUP(AQ:AQ,[1]GOODYEAR!$B:$O,2,0)</f>
        <v>4992496140178</v>
      </c>
      <c r="AS446" s="192" t="str">
        <f>VLOOKUP(AQ:AQ,[1]GOODYEAR!$B:$O,3,0)</f>
        <v>05602727</v>
      </c>
      <c r="AT446" s="231" t="str">
        <f>VLOOKUP(AQ:AQ,[1]GOODYEAR!$B:$O,4,0)</f>
        <v>EfficientGrip ECO EG01</v>
      </c>
      <c r="AU446" s="231" t="str">
        <f>VLOOKUP(AQ:AQ,[1]GOODYEAR!$B:$O,5,0)</f>
        <v>165/55R14 72V</v>
      </c>
      <c r="AV446" s="232" t="str">
        <f>VLOOKUP(AQ:AQ,[1]GOODYEAR!$B:$O,6,0)</f>
        <v>165/55R14</v>
      </c>
      <c r="AW446" s="232" t="str">
        <f>VLOOKUP(AQ:AQ,[1]GOODYEAR!$B:$O,7,0)</f>
        <v/>
      </c>
      <c r="AX446" s="233">
        <f>VLOOKUP(AQ:AQ,[1]GOODYEAR!$B:$K,8,0)</f>
        <v>4070</v>
      </c>
      <c r="AY446" s="233">
        <f>VLOOKUP(AQ:AQ,[1]GOODYEAR!$B:$K,9,0)</f>
        <v>32</v>
      </c>
      <c r="AZ446" s="233">
        <f>VLOOKUP(AQ:AQ,[1]GOODYEAR!$B:$K,10,0)</f>
        <v>24</v>
      </c>
      <c r="BA446" s="233">
        <f>VLOOKUP(AQ:AQ,[1]GOODYEAR!$B:$O,11,0)</f>
        <v>5820</v>
      </c>
      <c r="BB446" s="233">
        <f>VLOOKUP(AQ:AQ,[1]GOODYEAR!$B:$O,12,0)</f>
        <v>4813.6363636363631</v>
      </c>
      <c r="BC446" s="233">
        <f t="shared" si="266"/>
        <v>525</v>
      </c>
      <c r="BD446" s="204" t="s">
        <v>3387</v>
      </c>
      <c r="BE446" s="195" t="s">
        <v>4976</v>
      </c>
      <c r="BF446" s="133" t="str">
        <f>IFERROR(VLOOKUP(BE:BE,Q商品!B:E,4,0),"")</f>
        <v>2023年製以降 EfficientGrip ECO EG01 165/55R14 72V サマータイヤ 最短当日発送</v>
      </c>
      <c r="BG446" s="133" t="str">
        <f>IFERROR(VLOOKUP(AQ:AQ,在庫!B:M,12,0),"")</f>
        <v>2023年製</v>
      </c>
      <c r="BH446" s="133">
        <f>IFERROR(VLOOKUP(AQ:AQ,在庫!B:L,10,0),"")</f>
        <v>3</v>
      </c>
      <c r="BI446" s="234">
        <f>VLOOKUP(AQ:AQ,[1]GOODYEAR!$B:$AH,32,0)</f>
        <v>604159959</v>
      </c>
      <c r="BJ446" s="234">
        <f>VLOOKUP(AQ:AQ,[1]GOODYEAR!$B:$AH,33,0)</f>
        <v>604184006</v>
      </c>
      <c r="BK446" s="191"/>
      <c r="BL446" s="191"/>
      <c r="BM446" s="191"/>
      <c r="BN446" s="191"/>
      <c r="BO446" s="191"/>
      <c r="BP446" s="191"/>
      <c r="BQ446" s="191"/>
      <c r="BR446" s="191"/>
      <c r="BS446" s="191"/>
      <c r="BT446" s="191"/>
      <c r="BU446" s="191"/>
      <c r="BV446" s="191"/>
      <c r="BW446" s="191"/>
      <c r="BX446" s="191"/>
    </row>
    <row r="447" spans="1:76" s="11" customFormat="1" ht="19.5" customHeight="1">
      <c r="A447" s="11">
        <f t="shared" si="269"/>
        <v>1</v>
      </c>
      <c r="B447" s="239">
        <f t="shared" si="253"/>
        <v>1657014130392</v>
      </c>
      <c r="C447" s="225">
        <f t="shared" si="270"/>
        <v>417</v>
      </c>
      <c r="D447" s="11" t="s">
        <v>4700</v>
      </c>
      <c r="E447" s="320" t="s">
        <v>496</v>
      </c>
      <c r="F447" s="158" t="s">
        <v>6038</v>
      </c>
      <c r="G447" s="132" t="str">
        <f t="shared" si="265"/>
        <v>14</v>
      </c>
      <c r="H447" s="233">
        <v>51</v>
      </c>
      <c r="I447" s="225">
        <f t="shared" si="271"/>
        <v>77</v>
      </c>
      <c r="J447" s="131" t="s">
        <v>12</v>
      </c>
      <c r="K447" s="132" t="s">
        <v>1761</v>
      </c>
      <c r="L447" s="132">
        <v>14</v>
      </c>
      <c r="M447" s="134" t="s">
        <v>1776</v>
      </c>
      <c r="N447" s="226" t="s">
        <v>12124</v>
      </c>
      <c r="O447" s="226" t="s">
        <v>1777</v>
      </c>
      <c r="P447" s="227">
        <v>5380</v>
      </c>
      <c r="Q447" s="228">
        <f t="shared" si="255"/>
        <v>4511.8181818181811</v>
      </c>
      <c r="R447" s="143">
        <f t="shared" si="256"/>
        <v>0.25085633689300812</v>
      </c>
      <c r="S447" s="192">
        <v>1074476439</v>
      </c>
      <c r="T447" s="287" t="s">
        <v>6802</v>
      </c>
      <c r="U447" s="189">
        <f t="shared" si="257"/>
        <v>5380</v>
      </c>
      <c r="W447" s="229">
        <v>5380</v>
      </c>
      <c r="X447" s="135">
        <f t="shared" si="258"/>
        <v>3380</v>
      </c>
      <c r="Y447" s="230">
        <f t="shared" si="259"/>
        <v>4511.8181818181811</v>
      </c>
      <c r="Z447" s="141">
        <f t="shared" si="260"/>
        <v>7.713754646840143E-2</v>
      </c>
      <c r="AA447" s="136">
        <f t="shared" si="261"/>
        <v>0.25085633689300812</v>
      </c>
      <c r="AB447" s="144"/>
      <c r="AC447" s="144"/>
      <c r="AD447" s="184">
        <f t="shared" si="284"/>
        <v>5274</v>
      </c>
      <c r="AE447" s="182">
        <f t="shared" si="285"/>
        <v>5795</v>
      </c>
      <c r="AF447" s="128">
        <f t="shared" si="272"/>
        <v>521.54999999999995</v>
      </c>
      <c r="AG447" s="129">
        <f t="shared" si="273"/>
        <v>106.54999999999995</v>
      </c>
      <c r="AH447" s="130">
        <f t="shared" si="274"/>
        <v>1.8386540120793781E-2</v>
      </c>
      <c r="AI447" s="137">
        <f t="shared" si="275"/>
        <v>415</v>
      </c>
      <c r="AJ447" s="138">
        <f t="shared" si="276"/>
        <v>7.1613459879206212E-2</v>
      </c>
      <c r="AK447" s="138">
        <f t="shared" si="277"/>
        <v>0.23246979677221435</v>
      </c>
      <c r="AL447" s="11" t="s">
        <v>13397</v>
      </c>
      <c r="AM447" s="11">
        <f t="shared" si="278"/>
        <v>4694.5</v>
      </c>
      <c r="AN447" s="412">
        <f t="shared" si="279"/>
        <v>3888.6363636363635</v>
      </c>
      <c r="AO447" s="412">
        <f t="shared" si="280"/>
        <v>508.63636363636351</v>
      </c>
      <c r="AP447" s="413">
        <f t="shared" si="281"/>
        <v>0.1308007013442431</v>
      </c>
      <c r="AQ447" s="192">
        <v>1657014130392</v>
      </c>
      <c r="AR447" s="192">
        <f>VLOOKUP(AQ:AQ,[1]GOODYEAR!$B:$O,2,0)</f>
        <v>4992496139950</v>
      </c>
      <c r="AS447" s="192" t="str">
        <f>VLOOKUP(AQ:AQ,[1]GOODYEAR!$B:$O,3,0)</f>
        <v>05500541</v>
      </c>
      <c r="AT447" s="231" t="str">
        <f>VLOOKUP(AQ:AQ,[1]GOODYEAR!$B:$O,4,0)</f>
        <v>EfficientGrip ECO EG01</v>
      </c>
      <c r="AU447" s="231" t="str">
        <f>VLOOKUP(AQ:AQ,[1]GOODYEAR!$B:$O,5,0)</f>
        <v>165/70R14 81S</v>
      </c>
      <c r="AV447" s="232" t="str">
        <f>VLOOKUP(AQ:AQ,[1]GOODYEAR!$B:$O,6,0)</f>
        <v>165/70R14</v>
      </c>
      <c r="AW447" s="232" t="str">
        <f>VLOOKUP(AQ:AQ,[1]GOODYEAR!$B:$O,7,0)</f>
        <v/>
      </c>
      <c r="AX447" s="233">
        <f>VLOOKUP(AQ:AQ,[1]GOODYEAR!$B:$K,8,0)</f>
        <v>3380</v>
      </c>
      <c r="AY447" s="233">
        <f>VLOOKUP(AQ:AQ,[1]GOODYEAR!$B:$K,9,0)</f>
        <v>417</v>
      </c>
      <c r="AZ447" s="233">
        <f>VLOOKUP(AQ:AQ,[1]GOODYEAR!$B:$K,10,0)</f>
        <v>77</v>
      </c>
      <c r="BA447" s="233">
        <f>VLOOKUP(AQ:AQ,[1]GOODYEAR!$B:$O,11,0)</f>
        <v>4930</v>
      </c>
      <c r="BB447" s="233">
        <f>VLOOKUP(AQ:AQ,[1]GOODYEAR!$B:$O,12,0)</f>
        <v>4004.545454545454</v>
      </c>
      <c r="BC447" s="233">
        <f t="shared" si="266"/>
        <v>525</v>
      </c>
      <c r="BD447" s="204" t="s">
        <v>3387</v>
      </c>
      <c r="BE447" s="195" t="s">
        <v>4977</v>
      </c>
      <c r="BF447" s="133" t="str">
        <f>IFERROR(VLOOKUP(BE:BE,Q商品!B:E,4,0),"")</f>
        <v>2023年製 EfficientGrip ECO EG01 165/70R14 81S サマータイヤ 最短当日発送</v>
      </c>
      <c r="BG447" s="133" t="str">
        <f>IFERROR(VLOOKUP(AQ:AQ,在庫!B:M,12,0),"")</f>
        <v>2023年製</v>
      </c>
      <c r="BH447" s="133">
        <f>IFERROR(VLOOKUP(AQ:AQ,在庫!B:L,10,0),"")</f>
        <v>3</v>
      </c>
      <c r="BI447" s="234">
        <f>VLOOKUP(AQ:AQ,[1]GOODYEAR!$B:$AH,32,0)</f>
        <v>604159956</v>
      </c>
      <c r="BJ447" s="234">
        <f>VLOOKUP(AQ:AQ,[1]GOODYEAR!$B:$AH,33,0)</f>
        <v>604184003</v>
      </c>
      <c r="BK447" s="191"/>
      <c r="BL447" s="191"/>
      <c r="BM447" s="191"/>
      <c r="BN447" s="191"/>
      <c r="BO447" s="191"/>
      <c r="BP447" s="191"/>
      <c r="BQ447" s="191"/>
      <c r="BR447" s="191"/>
      <c r="BS447" s="191"/>
      <c r="BT447" s="191"/>
      <c r="BU447" s="191"/>
      <c r="BV447" s="191"/>
      <c r="BW447" s="191"/>
      <c r="BX447" s="191"/>
    </row>
    <row r="448" spans="1:76" s="11" customFormat="1" ht="19.5" customHeight="1">
      <c r="A448" s="11">
        <f t="shared" si="269"/>
        <v>1</v>
      </c>
      <c r="B448" s="239">
        <f t="shared" si="253"/>
        <v>1757014130399</v>
      </c>
      <c r="C448" s="225">
        <f t="shared" si="270"/>
        <v>214</v>
      </c>
      <c r="D448" s="11" t="s">
        <v>4700</v>
      </c>
      <c r="E448" s="320" t="s">
        <v>497</v>
      </c>
      <c r="F448" s="293" t="s">
        <v>6039</v>
      </c>
      <c r="G448" s="132" t="str">
        <f t="shared" si="265"/>
        <v>14</v>
      </c>
      <c r="H448" s="233">
        <v>83</v>
      </c>
      <c r="I448" s="225">
        <f t="shared" si="271"/>
        <v>103</v>
      </c>
      <c r="J448" s="131" t="s">
        <v>12</v>
      </c>
      <c r="K448" s="132" t="s">
        <v>1761</v>
      </c>
      <c r="L448" s="132">
        <v>15</v>
      </c>
      <c r="M448" s="320" t="s">
        <v>3422</v>
      </c>
      <c r="N448" s="226" t="s">
        <v>7790</v>
      </c>
      <c r="O448" s="226" t="s">
        <v>1777</v>
      </c>
      <c r="P448" s="227">
        <v>5800</v>
      </c>
      <c r="Q448" s="228">
        <f t="shared" si="255"/>
        <v>5078.181818181818</v>
      </c>
      <c r="R448" s="143">
        <f t="shared" si="256"/>
        <v>0.2497314715359828</v>
      </c>
      <c r="S448" s="192">
        <v>1074476435</v>
      </c>
      <c r="T448" s="289" t="s">
        <v>6803</v>
      </c>
      <c r="U448" s="189">
        <f t="shared" si="257"/>
        <v>5800</v>
      </c>
      <c r="W448" s="229">
        <v>5800</v>
      </c>
      <c r="X448" s="135">
        <f t="shared" si="258"/>
        <v>3810</v>
      </c>
      <c r="Y448" s="230">
        <f t="shared" si="259"/>
        <v>5078.181818181818</v>
      </c>
      <c r="Z448" s="141">
        <f t="shared" si="260"/>
        <v>7.7241379310344804E-2</v>
      </c>
      <c r="AA448" s="136">
        <f t="shared" si="261"/>
        <v>0.2497314715359828</v>
      </c>
      <c r="AB448" s="144"/>
      <c r="AC448" s="144"/>
      <c r="AD448" s="184">
        <f t="shared" si="284"/>
        <v>5686</v>
      </c>
      <c r="AE448" s="182">
        <f t="shared" si="285"/>
        <v>6248</v>
      </c>
      <c r="AF448" s="128">
        <f t="shared" si="272"/>
        <v>562.31999999999994</v>
      </c>
      <c r="AG448" s="129">
        <f t="shared" si="273"/>
        <v>114.31999999999994</v>
      </c>
      <c r="AH448" s="130">
        <f t="shared" si="274"/>
        <v>1.8297055057618427E-2</v>
      </c>
      <c r="AI448" s="137">
        <f t="shared" si="275"/>
        <v>448</v>
      </c>
      <c r="AJ448" s="138">
        <f t="shared" si="276"/>
        <v>7.1702944942381566E-2</v>
      </c>
      <c r="AK448" s="138">
        <f t="shared" si="277"/>
        <v>0.23143441647836438</v>
      </c>
      <c r="AL448" s="11" t="s">
        <v>13397</v>
      </c>
      <c r="AM448" s="11">
        <f t="shared" si="278"/>
        <v>5061.2</v>
      </c>
      <c r="AN448" s="412">
        <f t="shared" si="279"/>
        <v>4406.545454545454</v>
      </c>
      <c r="AO448" s="412">
        <f t="shared" si="280"/>
        <v>596.54545454545405</v>
      </c>
      <c r="AP448" s="413">
        <f t="shared" si="281"/>
        <v>0.1353771249381085</v>
      </c>
      <c r="AQ448" s="192">
        <v>1757014130399</v>
      </c>
      <c r="AR448" s="192">
        <f>VLOOKUP(AQ:AQ,[1]GOODYEAR!$B:$O,2,0)</f>
        <v>4992496139967</v>
      </c>
      <c r="AS448" s="192" t="str">
        <f>VLOOKUP(AQ:AQ,[1]GOODYEAR!$B:$O,3,0)</f>
        <v>05500542</v>
      </c>
      <c r="AT448" s="231" t="str">
        <f>VLOOKUP(AQ:AQ,[1]GOODYEAR!$B:$O,4,0)</f>
        <v>EfficientGrip ECO EG01</v>
      </c>
      <c r="AU448" s="231" t="str">
        <f>VLOOKUP(AQ:AQ,[1]GOODYEAR!$B:$O,5,0)</f>
        <v>175/70R14 84S</v>
      </c>
      <c r="AV448" s="232" t="str">
        <f>VLOOKUP(AQ:AQ,[1]GOODYEAR!$B:$O,6,0)</f>
        <v>175/70R14</v>
      </c>
      <c r="AW448" s="232" t="str">
        <f>VLOOKUP(AQ:AQ,[1]GOODYEAR!$B:$O,7,0)</f>
        <v/>
      </c>
      <c r="AX448" s="233">
        <f>VLOOKUP(AQ:AQ,[1]GOODYEAR!$B:$K,8,0)</f>
        <v>3810</v>
      </c>
      <c r="AY448" s="233">
        <f>VLOOKUP(AQ:AQ,[1]GOODYEAR!$B:$K,9,0)</f>
        <v>214</v>
      </c>
      <c r="AZ448" s="233">
        <f>VLOOKUP(AQ:AQ,[1]GOODYEAR!$B:$K,10,0)</f>
        <v>103</v>
      </c>
      <c r="BA448" s="233">
        <f>VLOOKUP(AQ:AQ,[1]GOODYEAR!$B:$O,11,0)</f>
        <v>5440</v>
      </c>
      <c r="BB448" s="233">
        <f>VLOOKUP(AQ:AQ,[1]GOODYEAR!$B:$O,12,0)</f>
        <v>4468.181818181818</v>
      </c>
      <c r="BC448" s="233">
        <f t="shared" si="266"/>
        <v>525</v>
      </c>
      <c r="BD448" s="204" t="s">
        <v>3387</v>
      </c>
      <c r="BE448" s="195" t="s">
        <v>4978</v>
      </c>
      <c r="BF448" s="133" t="str">
        <f>IFERROR(VLOOKUP(BE:BE,Q商品!B:E,4,0),"")</f>
        <v>2023年製 EfficientGrip ECO EG01 175/70R14 84S サマータイヤ 最短当日発送</v>
      </c>
      <c r="BG448" s="133" t="str">
        <f>IFERROR(VLOOKUP(AQ:AQ,在庫!B:M,12,0),"")</f>
        <v>2023年製</v>
      </c>
      <c r="BH448" s="133">
        <f>IFERROR(VLOOKUP(AQ:AQ,在庫!B:L,10,0),"")</f>
        <v>4</v>
      </c>
      <c r="BI448" s="234">
        <f>VLOOKUP(AQ:AQ,[1]GOODYEAR!$B:$AH,32,0)</f>
        <v>604159958</v>
      </c>
      <c r="BJ448" s="234">
        <f>VLOOKUP(AQ:AQ,[1]GOODYEAR!$B:$AH,33,0)</f>
        <v>604184005</v>
      </c>
      <c r="BK448" s="191"/>
      <c r="BL448" s="191"/>
      <c r="BM448" s="191"/>
      <c r="BN448" s="191"/>
      <c r="BO448" s="191"/>
      <c r="BP448" s="191"/>
      <c r="BQ448" s="191"/>
      <c r="BR448" s="191"/>
      <c r="BS448" s="191"/>
      <c r="BT448" s="191"/>
      <c r="BU448" s="191"/>
      <c r="BV448" s="191"/>
      <c r="BW448" s="191"/>
      <c r="BX448" s="191"/>
    </row>
    <row r="449" spans="1:76" s="11" customFormat="1" ht="19.5" customHeight="1">
      <c r="A449" s="11">
        <f t="shared" si="269"/>
        <v>1</v>
      </c>
      <c r="B449" s="239">
        <f t="shared" si="253"/>
        <v>1857014130396</v>
      </c>
      <c r="C449" s="225">
        <f t="shared" si="270"/>
        <v>121</v>
      </c>
      <c r="D449" s="11" t="s">
        <v>4700</v>
      </c>
      <c r="E449" s="320" t="s">
        <v>498</v>
      </c>
      <c r="F449" s="293" t="s">
        <v>6040</v>
      </c>
      <c r="G449" s="132" t="str">
        <f t="shared" si="265"/>
        <v>14</v>
      </c>
      <c r="H449" s="233">
        <v>28</v>
      </c>
      <c r="I449" s="225">
        <f t="shared" si="271"/>
        <v>48</v>
      </c>
      <c r="J449" s="131"/>
      <c r="K449" s="132" t="s">
        <v>1761</v>
      </c>
      <c r="L449" s="132">
        <v>16</v>
      </c>
      <c r="M449" s="134" t="s">
        <v>5996</v>
      </c>
      <c r="N449" s="226" t="s">
        <v>7790</v>
      </c>
      <c r="O449" s="226">
        <v>0</v>
      </c>
      <c r="P449" s="227">
        <v>5800</v>
      </c>
      <c r="Q449" s="228">
        <f t="shared" si="255"/>
        <v>5162.7272727272721</v>
      </c>
      <c r="R449" s="143">
        <f t="shared" si="256"/>
        <v>0.18260257087515397</v>
      </c>
      <c r="S449" s="192">
        <v>1074475875</v>
      </c>
      <c r="T449" s="287" t="s">
        <v>6804</v>
      </c>
      <c r="U449" s="189">
        <f t="shared" si="257"/>
        <v>5800</v>
      </c>
      <c r="W449" s="229">
        <v>5800</v>
      </c>
      <c r="X449" s="135">
        <f t="shared" si="258"/>
        <v>4220</v>
      </c>
      <c r="Y449" s="230">
        <f t="shared" si="259"/>
        <v>5162.7272727272721</v>
      </c>
      <c r="Z449" s="141">
        <f t="shared" si="260"/>
        <v>7.7241379310344804E-2</v>
      </c>
      <c r="AA449" s="136">
        <f t="shared" si="261"/>
        <v>0.18260257087515397</v>
      </c>
      <c r="AB449" s="144"/>
      <c r="AC449" s="144"/>
      <c r="AD449" s="184">
        <f t="shared" si="284"/>
        <v>5686</v>
      </c>
      <c r="AE449" s="182">
        <f t="shared" si="285"/>
        <v>6248</v>
      </c>
      <c r="AF449" s="128">
        <f t="shared" si="272"/>
        <v>562.31999999999994</v>
      </c>
      <c r="AG449" s="129">
        <f t="shared" si="273"/>
        <v>114.31999999999994</v>
      </c>
      <c r="AH449" s="130">
        <f t="shared" si="274"/>
        <v>1.8297055057618427E-2</v>
      </c>
      <c r="AI449" s="137">
        <f t="shared" si="275"/>
        <v>448</v>
      </c>
      <c r="AJ449" s="138">
        <f t="shared" si="276"/>
        <v>7.1702944942381566E-2</v>
      </c>
      <c r="AK449" s="138">
        <f t="shared" si="277"/>
        <v>0.16430551581753555</v>
      </c>
      <c r="AM449" s="11">
        <f t="shared" si="278"/>
        <v>5061.2</v>
      </c>
      <c r="AN449" s="412">
        <f t="shared" si="279"/>
        <v>4491.090909090909</v>
      </c>
      <c r="AO449" s="412">
        <f t="shared" si="280"/>
        <v>271.09090909090901</v>
      </c>
      <c r="AP449" s="413">
        <f t="shared" si="281"/>
        <v>6.0361928666855573E-2</v>
      </c>
      <c r="AQ449" s="192">
        <v>1857014130396</v>
      </c>
      <c r="AR449" s="192">
        <f>VLOOKUP(AQ:AQ,[1]GOODYEAR!$B:$O,2,0)</f>
        <v>4992496139974</v>
      </c>
      <c r="AS449" s="192" t="str">
        <f>VLOOKUP(AQ:AQ,[1]GOODYEAR!$B:$O,3,0)</f>
        <v>05500543</v>
      </c>
      <c r="AT449" s="231" t="str">
        <f>VLOOKUP(AQ:AQ,[1]GOODYEAR!$B:$O,4,0)</f>
        <v>EfficientGrip ECO EG01</v>
      </c>
      <c r="AU449" s="231" t="str">
        <f>VLOOKUP(AQ:AQ,[1]GOODYEAR!$B:$O,5,0)</f>
        <v>185/70R14 88S</v>
      </c>
      <c r="AV449" s="232" t="str">
        <f>VLOOKUP(AQ:AQ,[1]GOODYEAR!$B:$O,6,0)</f>
        <v>185/70R14</v>
      </c>
      <c r="AW449" s="232" t="str">
        <f>VLOOKUP(AQ:AQ,[1]GOODYEAR!$B:$O,7,0)</f>
        <v/>
      </c>
      <c r="AX449" s="233">
        <f>VLOOKUP(AQ:AQ,[1]GOODYEAR!$B:$K,8,0)</f>
        <v>4220</v>
      </c>
      <c r="AY449" s="233">
        <f>VLOOKUP(AQ:AQ,[1]GOODYEAR!$B:$K,9,0)</f>
        <v>121</v>
      </c>
      <c r="AZ449" s="233">
        <f>VLOOKUP(AQ:AQ,[1]GOODYEAR!$B:$K,10,0)</f>
        <v>48</v>
      </c>
      <c r="BA449" s="233">
        <f>VLOOKUP(AQ:AQ,[1]GOODYEAR!$B:$O,11,0)</f>
        <v>5990</v>
      </c>
      <c r="BB449" s="233">
        <f>VLOOKUP(AQ:AQ,[1]GOODYEAR!$B:$O,12,0)</f>
        <v>4968.181818181818</v>
      </c>
      <c r="BC449" s="233">
        <f t="shared" si="266"/>
        <v>525</v>
      </c>
      <c r="BD449" s="204" t="s">
        <v>3387</v>
      </c>
      <c r="BE449" s="192" t="s">
        <v>4979</v>
      </c>
      <c r="BF449" s="133" t="str">
        <f>IFERROR(VLOOKUP(BE:BE,Q商品!B:E,4,0),"")</f>
        <v>2023年製 EfficientGrip ECO EG01 185/70R14 88S サマータイヤ 最短当日発送</v>
      </c>
      <c r="BG449" s="133" t="str">
        <f>IFERROR(VLOOKUP(AQ:AQ,在庫!B:M,12,0),"")</f>
        <v>2023年製</v>
      </c>
      <c r="BH449" s="133">
        <f>IFERROR(VLOOKUP(AQ:AQ,在庫!B:L,10,0),"")</f>
        <v>4</v>
      </c>
      <c r="BI449" s="234">
        <f>VLOOKUP(AQ:AQ,[1]GOODYEAR!$B:$AH,32,0)</f>
        <v>604159955</v>
      </c>
      <c r="BJ449" s="234">
        <f>VLOOKUP(AQ:AQ,[1]GOODYEAR!$B:$AH,33,0)</f>
        <v>604184002</v>
      </c>
      <c r="BK449" s="191"/>
      <c r="BL449" s="191"/>
      <c r="BM449" s="191"/>
      <c r="BN449" s="191"/>
      <c r="BO449" s="191"/>
      <c r="BP449" s="191"/>
      <c r="BQ449" s="191"/>
      <c r="BR449" s="191"/>
      <c r="BS449" s="191"/>
      <c r="BT449" s="191"/>
      <c r="BU449" s="191"/>
      <c r="BV449" s="191"/>
      <c r="BW449" s="191"/>
      <c r="BX449" s="191"/>
    </row>
    <row r="450" spans="1:76" s="11" customFormat="1" ht="19.5" customHeight="1">
      <c r="A450" s="11">
        <f t="shared" si="269"/>
        <v>1</v>
      </c>
      <c r="B450" s="239">
        <f t="shared" si="253"/>
        <v>1856015130398</v>
      </c>
      <c r="C450" s="225">
        <f t="shared" si="270"/>
        <v>172</v>
      </c>
      <c r="D450" s="11" t="s">
        <v>4700</v>
      </c>
      <c r="E450" s="320" t="s">
        <v>499</v>
      </c>
      <c r="F450" s="158" t="s">
        <v>6041</v>
      </c>
      <c r="G450" s="132" t="str">
        <f t="shared" si="265"/>
        <v>15</v>
      </c>
      <c r="H450" s="233">
        <v>20</v>
      </c>
      <c r="I450" s="225">
        <f t="shared" si="271"/>
        <v>72</v>
      </c>
      <c r="J450" s="131"/>
      <c r="K450" s="132" t="s">
        <v>1761</v>
      </c>
      <c r="L450" s="132">
        <v>17</v>
      </c>
      <c r="M450" s="134" t="s">
        <v>5996</v>
      </c>
      <c r="N450" s="226" t="s">
        <v>12147</v>
      </c>
      <c r="O450" s="226" t="s">
        <v>1777</v>
      </c>
      <c r="P450" s="227">
        <v>7350</v>
      </c>
      <c r="Q450" s="228">
        <f t="shared" si="255"/>
        <v>6525.454545454545</v>
      </c>
      <c r="R450" s="143">
        <f t="shared" si="256"/>
        <v>0.17860128169406514</v>
      </c>
      <c r="S450" s="192">
        <v>1074476436</v>
      </c>
      <c r="T450" s="287" t="s">
        <v>6805</v>
      </c>
      <c r="U450" s="189">
        <f t="shared" si="257"/>
        <v>7350</v>
      </c>
      <c r="W450" s="229">
        <v>7350</v>
      </c>
      <c r="X450" s="135">
        <f t="shared" si="258"/>
        <v>5360</v>
      </c>
      <c r="Y450" s="230">
        <f t="shared" si="259"/>
        <v>6525.454545454545</v>
      </c>
      <c r="Z450" s="141">
        <f t="shared" si="260"/>
        <v>7.714285714285718E-2</v>
      </c>
      <c r="AA450" s="136">
        <f t="shared" si="261"/>
        <v>0.17860128169406514</v>
      </c>
      <c r="AB450" s="144"/>
      <c r="AC450" s="144"/>
      <c r="AD450" s="184">
        <f t="shared" si="284"/>
        <v>7205</v>
      </c>
      <c r="AE450" s="182">
        <f t="shared" si="285"/>
        <v>7917</v>
      </c>
      <c r="AF450" s="128">
        <f t="shared" si="272"/>
        <v>712.53</v>
      </c>
      <c r="AG450" s="129">
        <f t="shared" si="273"/>
        <v>145.52999999999997</v>
      </c>
      <c r="AH450" s="130">
        <f t="shared" si="274"/>
        <v>1.8381962864721484E-2</v>
      </c>
      <c r="AI450" s="137">
        <f t="shared" si="275"/>
        <v>567</v>
      </c>
      <c r="AJ450" s="138">
        <f t="shared" si="276"/>
        <v>7.161803713527852E-2</v>
      </c>
      <c r="AK450" s="138">
        <f t="shared" si="277"/>
        <v>0.16021931882934365</v>
      </c>
      <c r="AM450" s="11">
        <f t="shared" si="278"/>
        <v>6413.3</v>
      </c>
      <c r="AN450" s="412">
        <f t="shared" si="279"/>
        <v>5673.909090909091</v>
      </c>
      <c r="AO450" s="412">
        <f t="shared" si="280"/>
        <v>313.90909090909099</v>
      </c>
      <c r="AP450" s="413">
        <f t="shared" si="281"/>
        <v>5.5325012417284873E-2</v>
      </c>
      <c r="AQ450" s="192">
        <v>1856015130398</v>
      </c>
      <c r="AR450" s="192">
        <f>VLOOKUP(AQ:AQ,[1]GOODYEAR!$B:$O,2,0)</f>
        <v>4992496140109</v>
      </c>
      <c r="AS450" s="192" t="str">
        <f>VLOOKUP(AQ:AQ,[1]GOODYEAR!$B:$O,3,0)</f>
        <v>05602720</v>
      </c>
      <c r="AT450" s="231" t="str">
        <f>VLOOKUP(AQ:AQ,[1]GOODYEAR!$B:$O,4,0)</f>
        <v>EfficientGrip ECO EG01</v>
      </c>
      <c r="AU450" s="231" t="str">
        <f>VLOOKUP(AQ:AQ,[1]GOODYEAR!$B:$O,5,0)</f>
        <v>185/60R15 84H</v>
      </c>
      <c r="AV450" s="232" t="str">
        <f>VLOOKUP(AQ:AQ,[1]GOODYEAR!$B:$O,6,0)</f>
        <v>185/60R15</v>
      </c>
      <c r="AW450" s="232" t="str">
        <f>VLOOKUP(AQ:AQ,[1]GOODYEAR!$B:$O,7,0)</f>
        <v/>
      </c>
      <c r="AX450" s="233">
        <f>VLOOKUP(AQ:AQ,[1]GOODYEAR!$B:$K,8,0)</f>
        <v>5360</v>
      </c>
      <c r="AY450" s="233">
        <f>VLOOKUP(AQ:AQ,[1]GOODYEAR!$B:$K,9,0)</f>
        <v>172</v>
      </c>
      <c r="AZ450" s="233">
        <f>VLOOKUP(AQ:AQ,[1]GOODYEAR!$B:$K,10,0)</f>
        <v>72</v>
      </c>
      <c r="BA450" s="233">
        <f>VLOOKUP(AQ:AQ,[1]GOODYEAR!$B:$O,11,0)</f>
        <v>7450</v>
      </c>
      <c r="BB450" s="233">
        <f>VLOOKUP(AQ:AQ,[1]GOODYEAR!$B:$O,12,0)</f>
        <v>6295.454545454545</v>
      </c>
      <c r="BC450" s="233">
        <f t="shared" si="266"/>
        <v>525</v>
      </c>
      <c r="BD450" s="204" t="s">
        <v>3387</v>
      </c>
      <c r="BE450" s="192" t="s">
        <v>4980</v>
      </c>
      <c r="BF450" s="133" t="str">
        <f>IFERROR(VLOOKUP(BE:BE,Q商品!B:E,4,0),"")</f>
        <v>2023年製 EfficientGrip ECO EG01 185/60R15 84H サマータイヤ 最短当日発送</v>
      </c>
      <c r="BG450" s="133" t="str">
        <f>IFERROR(VLOOKUP(AQ:AQ,在庫!B:M,12,0),"")</f>
        <v>2024年製</v>
      </c>
      <c r="BH450" s="133">
        <f>IFERROR(VLOOKUP(AQ:AQ,在庫!B:L,10,0),"")</f>
        <v>3</v>
      </c>
      <c r="BI450" s="234">
        <f>VLOOKUP(AQ:AQ,[1]GOODYEAR!$B:$AH,32,0)</f>
        <v>604159964</v>
      </c>
      <c r="BJ450" s="234">
        <f>VLOOKUP(AQ:AQ,[1]GOODYEAR!$B:$AH,33,0)</f>
        <v>604184011</v>
      </c>
      <c r="BK450" s="191"/>
      <c r="BL450" s="191"/>
      <c r="BM450" s="191"/>
      <c r="BN450" s="191"/>
      <c r="BO450" s="191"/>
      <c r="BP450" s="191"/>
      <c r="BQ450" s="191"/>
      <c r="BR450" s="191"/>
      <c r="BS450" s="191"/>
      <c r="BT450" s="191"/>
      <c r="BU450" s="191"/>
      <c r="BV450" s="191"/>
      <c r="BW450" s="191"/>
      <c r="BX450" s="191"/>
    </row>
    <row r="451" spans="1:76" s="11" customFormat="1" ht="19.5" customHeight="1">
      <c r="A451" s="11">
        <f t="shared" si="269"/>
        <v>1</v>
      </c>
      <c r="B451" s="239">
        <f t="shared" ref="B451:B514" si="286">AQ451</f>
        <v>1756515139382</v>
      </c>
      <c r="C451" s="225">
        <f t="shared" si="270"/>
        <v>100</v>
      </c>
      <c r="D451" s="11" t="s">
        <v>4700</v>
      </c>
      <c r="E451" s="320" t="s">
        <v>5177</v>
      </c>
      <c r="F451" s="293" t="s">
        <v>6042</v>
      </c>
      <c r="G451" s="132" t="str">
        <f t="shared" si="265"/>
        <v>15</v>
      </c>
      <c r="H451" s="233">
        <v>39</v>
      </c>
      <c r="I451" s="225">
        <f t="shared" si="271"/>
        <v>39</v>
      </c>
      <c r="J451" s="131"/>
      <c r="K451" s="132" t="s">
        <v>1761</v>
      </c>
      <c r="L451" s="132">
        <v>18</v>
      </c>
      <c r="M451" s="134" t="s">
        <v>2917</v>
      </c>
      <c r="N451" s="226" t="s">
        <v>7791</v>
      </c>
      <c r="O451" s="226">
        <v>0</v>
      </c>
      <c r="P451" s="227">
        <v>5610</v>
      </c>
      <c r="Q451" s="228">
        <f t="shared" si="255"/>
        <v>5009.090909090909</v>
      </c>
      <c r="R451" s="143">
        <f t="shared" si="256"/>
        <v>0.13557168784029036</v>
      </c>
      <c r="S451" s="192">
        <v>1074476438</v>
      </c>
      <c r="T451" s="289" t="s">
        <v>7279</v>
      </c>
      <c r="U451" s="189">
        <f t="shared" si="257"/>
        <v>5950</v>
      </c>
      <c r="W451" s="229">
        <v>5950</v>
      </c>
      <c r="X451" s="135">
        <f t="shared" si="258"/>
        <v>4330</v>
      </c>
      <c r="Y451" s="230">
        <f t="shared" si="259"/>
        <v>5318.181818181818</v>
      </c>
      <c r="Z451" s="141">
        <f t="shared" si="260"/>
        <v>0.14242424242424234</v>
      </c>
      <c r="AA451" s="136">
        <f t="shared" si="261"/>
        <v>0.1858119658119658</v>
      </c>
      <c r="AB451" s="144"/>
      <c r="AC451" s="144"/>
      <c r="AD451" s="184">
        <f t="shared" si="284"/>
        <v>5833</v>
      </c>
      <c r="AE451" s="182">
        <f t="shared" si="285"/>
        <v>6409</v>
      </c>
      <c r="AF451" s="128">
        <f t="shared" si="272"/>
        <v>576.80999999999995</v>
      </c>
      <c r="AG451" s="129">
        <f t="shared" si="273"/>
        <v>117.80999999999995</v>
      </c>
      <c r="AH451" s="130">
        <f t="shared" si="274"/>
        <v>1.8381962864721477E-2</v>
      </c>
      <c r="AI451" s="137">
        <f t="shared" si="275"/>
        <v>459</v>
      </c>
      <c r="AJ451" s="138">
        <f t="shared" si="276"/>
        <v>7.161803713527852E-2</v>
      </c>
      <c r="AK451" s="138">
        <f t="shared" si="277"/>
        <v>0.16743000294724431</v>
      </c>
      <c r="AM451" s="11">
        <f t="shared" si="278"/>
        <v>5192.1000000000004</v>
      </c>
      <c r="AN451" s="412">
        <f t="shared" si="279"/>
        <v>4629.181818181818</v>
      </c>
      <c r="AO451" s="412">
        <f t="shared" si="280"/>
        <v>299.18181818181802</v>
      </c>
      <c r="AP451" s="413">
        <f t="shared" si="281"/>
        <v>6.4629524164882823E-2</v>
      </c>
      <c r="AQ451" s="192">
        <v>1756515139382</v>
      </c>
      <c r="AR451" s="192">
        <f>VLOOKUP(AQ:AQ,[1]GOODYEAR!$B:$O,2,0)</f>
        <v>4992496141298</v>
      </c>
      <c r="AS451" s="192" t="str">
        <f>VLOOKUP(AQ:AQ,[1]GOODYEAR!$B:$O,3,0)</f>
        <v>05602740</v>
      </c>
      <c r="AT451" s="231" t="str">
        <f>VLOOKUP(AQ:AQ,[1]GOODYEAR!$B:$O,4,0)</f>
        <v>EfficientGrip ECO EG01（神）</v>
      </c>
      <c r="AU451" s="231" t="str">
        <f>VLOOKUP(AQ:AQ,[1]GOODYEAR!$B:$O,5,0)</f>
        <v>175/65R15 84H（販売中）</v>
      </c>
      <c r="AV451" s="232" t="str">
        <f>VLOOKUP(AQ:AQ,[1]GOODYEAR!$B:$O,6,0)</f>
        <v>175/65R15</v>
      </c>
      <c r="AW451" s="232" t="str">
        <f>VLOOKUP(AQ:AQ,[1]GOODYEAR!$B:$O,7,0)</f>
        <v/>
      </c>
      <c r="AX451" s="233">
        <f>VLOOKUP(AQ:AQ,[1]GOODYEAR!$B:$K,8,0)</f>
        <v>4330</v>
      </c>
      <c r="AY451" s="233">
        <f>VLOOKUP(AQ:AQ,[1]GOODYEAR!$B:$K,9,0)</f>
        <v>100</v>
      </c>
      <c r="AZ451" s="233">
        <f>VLOOKUP(AQ:AQ,[1]GOODYEAR!$B:$K,10,0)</f>
        <v>39</v>
      </c>
      <c r="BA451" s="233">
        <f>VLOOKUP(AQ:AQ,[1]GOODYEAR!$B:$O,11,0)</f>
        <v>6150</v>
      </c>
      <c r="BB451" s="233">
        <f>VLOOKUP(AQ:AQ,[1]GOODYEAR!$B:$O,12,0)</f>
        <v>5113.6363636363631</v>
      </c>
      <c r="BC451" s="233">
        <f t="shared" si="266"/>
        <v>525</v>
      </c>
      <c r="BD451" s="204" t="s">
        <v>3387</v>
      </c>
      <c r="BE451" s="192" t="s">
        <v>7277</v>
      </c>
      <c r="BF451" s="133" t="str">
        <f>IFERROR(VLOOKUP(BE:BE,Q商品!B:E,4,0),"")</f>
        <v>2023年製 EfficientGrip ECO EG01 175/65R15 84H サマータイヤ 最短当日発送</v>
      </c>
      <c r="BG451" s="133" t="str">
        <f>IFERROR(VLOOKUP(AQ:AQ,在庫!B:M,12,0),"")</f>
        <v>2023年製</v>
      </c>
      <c r="BH451" s="133">
        <f>IFERROR(VLOOKUP(AQ:AQ,在庫!B:L,10,0),"")</f>
        <v>2</v>
      </c>
      <c r="BI451" s="234">
        <f>VLOOKUP(AQ:AQ,[1]GOODYEAR!$B:$AH,32,0)</f>
        <v>604159965</v>
      </c>
      <c r="BJ451" s="234">
        <f>VLOOKUP(AQ:AQ,[1]GOODYEAR!$B:$AH,33,0)</f>
        <v>604184012</v>
      </c>
      <c r="BK451" s="191"/>
      <c r="BL451" s="191"/>
      <c r="BM451" s="191"/>
      <c r="BN451" s="191"/>
      <c r="BO451" s="191"/>
      <c r="BP451" s="191"/>
      <c r="BQ451" s="191"/>
      <c r="BR451" s="191"/>
      <c r="BS451" s="191"/>
      <c r="BT451" s="191"/>
      <c r="BU451" s="191"/>
      <c r="BV451" s="191"/>
      <c r="BW451" s="191"/>
      <c r="BX451" s="191"/>
    </row>
    <row r="452" spans="1:76" s="11" customFormat="1" ht="19.5" customHeight="1">
      <c r="A452" s="11">
        <f t="shared" si="269"/>
        <v>1</v>
      </c>
      <c r="B452" s="239">
        <f t="shared" si="286"/>
        <v>1856515130393</v>
      </c>
      <c r="C452" s="225">
        <f t="shared" si="270"/>
        <v>75</v>
      </c>
      <c r="D452" s="11" t="s">
        <v>4700</v>
      </c>
      <c r="E452" s="320" t="s">
        <v>500</v>
      </c>
      <c r="F452" s="293" t="s">
        <v>6043</v>
      </c>
      <c r="G452" s="132" t="str">
        <f t="shared" si="265"/>
        <v>15</v>
      </c>
      <c r="H452" s="233">
        <v>28</v>
      </c>
      <c r="I452" s="225">
        <f t="shared" si="271"/>
        <v>40</v>
      </c>
      <c r="J452" s="131"/>
      <c r="K452" s="132" t="s">
        <v>1761</v>
      </c>
      <c r="L452" s="132">
        <v>19</v>
      </c>
      <c r="M452" s="134" t="s">
        <v>5996</v>
      </c>
      <c r="N452" s="226" t="s">
        <v>7792</v>
      </c>
      <c r="O452" s="226">
        <v>0</v>
      </c>
      <c r="P452" s="227">
        <v>6620</v>
      </c>
      <c r="Q452" s="228">
        <f t="shared" si="255"/>
        <v>5949.9999999999991</v>
      </c>
      <c r="R452" s="143">
        <f t="shared" si="256"/>
        <v>0.18655462184873936</v>
      </c>
      <c r="S452" s="192">
        <v>1074475874</v>
      </c>
      <c r="T452" s="287" t="s">
        <v>6806</v>
      </c>
      <c r="U452" s="189">
        <f t="shared" si="257"/>
        <v>6620</v>
      </c>
      <c r="W452" s="229">
        <v>6620</v>
      </c>
      <c r="X452" s="135">
        <f t="shared" si="258"/>
        <v>4840</v>
      </c>
      <c r="Y452" s="230">
        <f t="shared" si="259"/>
        <v>5949.9999999999991</v>
      </c>
      <c r="Z452" s="141">
        <f t="shared" si="260"/>
        <v>7.7190332326283917E-2</v>
      </c>
      <c r="AA452" s="136">
        <f t="shared" si="261"/>
        <v>0.18655462184873936</v>
      </c>
      <c r="AB452" s="144"/>
      <c r="AC452" s="144"/>
      <c r="AD452" s="184">
        <f t="shared" si="284"/>
        <v>6490</v>
      </c>
      <c r="AE452" s="182">
        <f t="shared" si="285"/>
        <v>7131</v>
      </c>
      <c r="AF452" s="128">
        <f t="shared" si="272"/>
        <v>641.79</v>
      </c>
      <c r="AG452" s="129">
        <f t="shared" si="273"/>
        <v>130.78999999999996</v>
      </c>
      <c r="AH452" s="130">
        <f t="shared" si="274"/>
        <v>1.8341046136586728E-2</v>
      </c>
      <c r="AI452" s="137">
        <f t="shared" si="275"/>
        <v>511</v>
      </c>
      <c r="AJ452" s="138">
        <f t="shared" si="276"/>
        <v>7.1658953863413269E-2</v>
      </c>
      <c r="AK452" s="138">
        <f t="shared" si="277"/>
        <v>0.16821357571215262</v>
      </c>
      <c r="AM452" s="11">
        <f t="shared" si="278"/>
        <v>5776.9</v>
      </c>
      <c r="AN452" s="412">
        <f t="shared" si="279"/>
        <v>5183.545454545454</v>
      </c>
      <c r="AO452" s="412">
        <f t="shared" si="280"/>
        <v>343.54545454545405</v>
      </c>
      <c r="AP452" s="413">
        <f t="shared" si="281"/>
        <v>6.6276153562847384E-2</v>
      </c>
      <c r="AQ452" s="192">
        <v>1856515130393</v>
      </c>
      <c r="AR452" s="192">
        <f>VLOOKUP(AQ:AQ,[1]GOODYEAR!$B:$O,2,0)</f>
        <v>4992496140055</v>
      </c>
      <c r="AS452" s="192" t="str">
        <f>VLOOKUP(AQ:AQ,[1]GOODYEAR!$B:$O,3,0)</f>
        <v>05500551</v>
      </c>
      <c r="AT452" s="231" t="str">
        <f>VLOOKUP(AQ:AQ,[1]GOODYEAR!$B:$O,4,0)</f>
        <v>EfficientGrip ECO EG01</v>
      </c>
      <c r="AU452" s="231" t="str">
        <f>VLOOKUP(AQ:AQ,[1]GOODYEAR!$B:$O,5,0)</f>
        <v>185/65R15 88S</v>
      </c>
      <c r="AV452" s="232" t="str">
        <f>VLOOKUP(AQ:AQ,[1]GOODYEAR!$B:$O,6,0)</f>
        <v>185/65R15</v>
      </c>
      <c r="AW452" s="232" t="str">
        <f>VLOOKUP(AQ:AQ,[1]GOODYEAR!$B:$O,7,0)</f>
        <v/>
      </c>
      <c r="AX452" s="233">
        <f>VLOOKUP(AQ:AQ,[1]GOODYEAR!$B:$K,8,0)</f>
        <v>4840</v>
      </c>
      <c r="AY452" s="233">
        <f>VLOOKUP(AQ:AQ,[1]GOODYEAR!$B:$K,9,0)</f>
        <v>75</v>
      </c>
      <c r="AZ452" s="233">
        <f>VLOOKUP(AQ:AQ,[1]GOODYEAR!$B:$K,10,0)</f>
        <v>40</v>
      </c>
      <c r="BA452" s="233">
        <f>VLOOKUP(AQ:AQ,[1]GOODYEAR!$B:$O,11,0)</f>
        <v>6780</v>
      </c>
      <c r="BB452" s="233">
        <f>VLOOKUP(AQ:AQ,[1]GOODYEAR!$B:$O,12,0)</f>
        <v>5686.363636363636</v>
      </c>
      <c r="BC452" s="233">
        <f t="shared" si="266"/>
        <v>525</v>
      </c>
      <c r="BD452" s="204" t="s">
        <v>3387</v>
      </c>
      <c r="BE452" s="192" t="s">
        <v>4981</v>
      </c>
      <c r="BF452" s="133" t="str">
        <f>IFERROR(VLOOKUP(BE:BE,Q商品!B:E,4,0),"")</f>
        <v>2023年製 EfficientGrip ECO EG01 185/65R15 88S サマータイヤ 最短当日発送</v>
      </c>
      <c r="BG452" s="133" t="str">
        <f>IFERROR(VLOOKUP(AQ:AQ,在庫!B:M,12,0),"")</f>
        <v>2023年製</v>
      </c>
      <c r="BH452" s="133">
        <f>IFERROR(VLOOKUP(AQ:AQ,在庫!B:L,10,0),"")</f>
        <v>3</v>
      </c>
      <c r="BI452" s="234">
        <f>VLOOKUP(AQ:AQ,[1]GOODYEAR!$B:$AH,32,0)</f>
        <v>604159966</v>
      </c>
      <c r="BJ452" s="234">
        <f>VLOOKUP(AQ:AQ,[1]GOODYEAR!$B:$AH,33,0)</f>
        <v>604184013</v>
      </c>
      <c r="BK452" s="191"/>
      <c r="BL452" s="191"/>
      <c r="BM452" s="191"/>
      <c r="BN452" s="191"/>
      <c r="BO452" s="191"/>
      <c r="BP452" s="191"/>
      <c r="BQ452" s="191"/>
      <c r="BR452" s="191"/>
      <c r="BS452" s="191"/>
      <c r="BT452" s="191"/>
      <c r="BU452" s="191"/>
      <c r="BV452" s="191"/>
      <c r="BW452" s="191"/>
      <c r="BX452" s="191"/>
    </row>
    <row r="453" spans="1:76" s="11" customFormat="1" ht="19.5" customHeight="1">
      <c r="A453" s="11">
        <f t="shared" si="269"/>
        <v>1</v>
      </c>
      <c r="B453" s="239">
        <f t="shared" si="286"/>
        <v>1956515130390</v>
      </c>
      <c r="C453" s="225">
        <f t="shared" si="270"/>
        <v>1048</v>
      </c>
      <c r="D453" s="11" t="s">
        <v>4700</v>
      </c>
      <c r="E453" s="320" t="s">
        <v>501</v>
      </c>
      <c r="F453" s="293" t="s">
        <v>6044</v>
      </c>
      <c r="G453" s="132" t="str">
        <f t="shared" si="265"/>
        <v>15</v>
      </c>
      <c r="H453" s="233">
        <v>175</v>
      </c>
      <c r="I453" s="225">
        <f t="shared" si="271"/>
        <v>253</v>
      </c>
      <c r="J453" s="131" t="s">
        <v>12</v>
      </c>
      <c r="K453" s="132" t="s">
        <v>1761</v>
      </c>
      <c r="L453" s="132">
        <v>20</v>
      </c>
      <c r="M453" s="134" t="s">
        <v>3422</v>
      </c>
      <c r="N453" s="226" t="s">
        <v>6401</v>
      </c>
      <c r="O453" s="226">
        <v>0</v>
      </c>
      <c r="P453" s="227">
        <v>7600</v>
      </c>
      <c r="Q453" s="228">
        <f t="shared" ref="Q453:Q516" si="287">(P453-AY453)/1.1</f>
        <v>5956.363636363636</v>
      </c>
      <c r="R453" s="143">
        <f t="shared" ref="R453:R516" si="288">IFERROR((Q453-X453)/Q453,"")</f>
        <v>0.1303418803418803</v>
      </c>
      <c r="S453" s="192">
        <v>1074475872</v>
      </c>
      <c r="T453" s="287" t="s">
        <v>6807</v>
      </c>
      <c r="U453" s="189">
        <f t="shared" ref="U453:U516" si="289">W453-V453</f>
        <v>7600</v>
      </c>
      <c r="W453" s="229">
        <v>7600</v>
      </c>
      <c r="X453" s="135">
        <f t="shared" ref="X453:X516" si="290">AX453</f>
        <v>5180</v>
      </c>
      <c r="Y453" s="230">
        <f t="shared" ref="Y453:Y516" si="291">(W453-AY453)/1.1</f>
        <v>5956.363636363636</v>
      </c>
      <c r="Z453" s="141">
        <f t="shared" ref="Z453:Z516" si="292">IFERROR(-1+(AE453/N453),"")</f>
        <v>7.7105263157894788E-2</v>
      </c>
      <c r="AA453" s="136">
        <f t="shared" ref="AA453:AA516" si="293">IFERROR((Y453-X453)/Y453,"")</f>
        <v>0.1303418803418803</v>
      </c>
      <c r="AB453" s="144"/>
      <c r="AC453" s="144"/>
      <c r="AD453" s="184">
        <f t="shared" si="284"/>
        <v>7450</v>
      </c>
      <c r="AE453" s="182">
        <f t="shared" si="285"/>
        <v>8186</v>
      </c>
      <c r="AF453" s="128">
        <f t="shared" si="272"/>
        <v>736.74</v>
      </c>
      <c r="AG453" s="129">
        <f t="shared" si="273"/>
        <v>150.74</v>
      </c>
      <c r="AH453" s="130">
        <f t="shared" si="274"/>
        <v>1.8414365990715859E-2</v>
      </c>
      <c r="AI453" s="137">
        <f t="shared" si="275"/>
        <v>586</v>
      </c>
      <c r="AJ453" s="138">
        <f t="shared" si="276"/>
        <v>7.1585634009284138E-2</v>
      </c>
      <c r="AK453" s="138">
        <f t="shared" si="277"/>
        <v>0.11192751435116444</v>
      </c>
      <c r="AL453" s="11" t="s">
        <v>13397</v>
      </c>
      <c r="AM453" s="11">
        <f t="shared" si="278"/>
        <v>6631.4</v>
      </c>
      <c r="AN453" s="412">
        <f t="shared" si="279"/>
        <v>5075.8181818181811</v>
      </c>
      <c r="AO453" s="412">
        <f t="shared" si="280"/>
        <v>-104.18181818181893</v>
      </c>
      <c r="AP453" s="413">
        <f t="shared" si="281"/>
        <v>-2.0525128058172588E-2</v>
      </c>
      <c r="AQ453" s="192">
        <v>1956515130390</v>
      </c>
      <c r="AR453" s="192">
        <f>VLOOKUP(AQ:AQ,[1]GOODYEAR!$B:$O,2,0)</f>
        <v>4992496140062</v>
      </c>
      <c r="AS453" s="192" t="str">
        <f>VLOOKUP(AQ:AQ,[1]GOODYEAR!$B:$O,3,0)</f>
        <v>05602716</v>
      </c>
      <c r="AT453" s="231" t="str">
        <f>VLOOKUP(AQ:AQ,[1]GOODYEAR!$B:$O,4,0)</f>
        <v>EfficientGrip ECO EG01</v>
      </c>
      <c r="AU453" s="231" t="str">
        <f>VLOOKUP(AQ:AQ,[1]GOODYEAR!$B:$O,5,0)</f>
        <v>195/65R15 91H</v>
      </c>
      <c r="AV453" s="232" t="str">
        <f>VLOOKUP(AQ:AQ,[1]GOODYEAR!$B:$O,6,0)</f>
        <v>195/65R15</v>
      </c>
      <c r="AW453" s="232" t="str">
        <f>VLOOKUP(AQ:AQ,[1]GOODYEAR!$B:$O,7,0)</f>
        <v/>
      </c>
      <c r="AX453" s="233">
        <f>VLOOKUP(AQ:AQ,[1]GOODYEAR!$B:$K,8,0)</f>
        <v>5180</v>
      </c>
      <c r="AY453" s="233">
        <f>VLOOKUP(AQ:AQ,[1]GOODYEAR!$B:$K,9,0)</f>
        <v>1048</v>
      </c>
      <c r="AZ453" s="233">
        <f>VLOOKUP(AQ:AQ,[1]GOODYEAR!$B:$K,10,0)</f>
        <v>253</v>
      </c>
      <c r="BA453" s="233">
        <f>VLOOKUP(AQ:AQ,[1]GOODYEAR!$B:$O,11,0)</f>
        <v>7200</v>
      </c>
      <c r="BB453" s="233">
        <f>VLOOKUP(AQ:AQ,[1]GOODYEAR!$B:$O,12,0)</f>
        <v>6068.181818181818</v>
      </c>
      <c r="BC453" s="233">
        <f t="shared" si="266"/>
        <v>525</v>
      </c>
      <c r="BD453" s="204" t="s">
        <v>3387</v>
      </c>
      <c r="BE453" s="195" t="s">
        <v>4982</v>
      </c>
      <c r="BF453" s="133" t="str">
        <f>IFERROR(VLOOKUP(BE:BE,Q商品!B:E,4,0),"")</f>
        <v>2023年製 EfficientGrip ECO EG01 195/65R15 91H サマータイヤ 最短当日発送</v>
      </c>
      <c r="BG453" s="133" t="str">
        <f>IFERROR(VLOOKUP(AQ:AQ,在庫!B:M,12,0),"")</f>
        <v>2023年製</v>
      </c>
      <c r="BH453" s="133">
        <f>IFERROR(VLOOKUP(AQ:AQ,在庫!B:L,10,0),"")</f>
        <v>5</v>
      </c>
      <c r="BI453" s="234">
        <f>VLOOKUP(AQ:AQ,[1]GOODYEAR!$B:$AH,32,0)</f>
        <v>604159962</v>
      </c>
      <c r="BJ453" s="234">
        <f>VLOOKUP(AQ:AQ,[1]GOODYEAR!$B:$AH,33,0)</f>
        <v>604184009</v>
      </c>
      <c r="BK453" s="191"/>
      <c r="BL453" s="191"/>
      <c r="BM453" s="191"/>
      <c r="BN453" s="191"/>
      <c r="BO453" s="191"/>
      <c r="BP453" s="191"/>
      <c r="BQ453" s="191"/>
      <c r="BR453" s="191"/>
      <c r="BS453" s="191"/>
      <c r="BT453" s="191"/>
      <c r="BU453" s="191"/>
      <c r="BV453" s="191"/>
      <c r="BW453" s="191"/>
      <c r="BX453" s="191"/>
    </row>
    <row r="454" spans="1:76" s="11" customFormat="1" ht="19.5" customHeight="1">
      <c r="A454" s="11">
        <f t="shared" si="269"/>
        <v>1</v>
      </c>
      <c r="B454" s="239">
        <f t="shared" si="286"/>
        <v>2056515139382</v>
      </c>
      <c r="C454" s="225">
        <f t="shared" si="270"/>
        <v>4</v>
      </c>
      <c r="D454" s="11" t="s">
        <v>4700</v>
      </c>
      <c r="E454" s="320" t="s">
        <v>502</v>
      </c>
      <c r="F454" s="293" t="s">
        <v>6045</v>
      </c>
      <c r="G454" s="132" t="str">
        <f t="shared" si="265"/>
        <v>15</v>
      </c>
      <c r="H454" s="233">
        <v>28</v>
      </c>
      <c r="I454" s="225">
        <f t="shared" si="271"/>
        <v>28</v>
      </c>
      <c r="J454" s="131"/>
      <c r="K454" s="132" t="s">
        <v>1761</v>
      </c>
      <c r="L454" s="132">
        <v>21</v>
      </c>
      <c r="M454" s="134" t="s">
        <v>3422</v>
      </c>
      <c r="N454" s="226" t="s">
        <v>3366</v>
      </c>
      <c r="O454" s="226">
        <v>0</v>
      </c>
      <c r="P454" s="227">
        <v>8340</v>
      </c>
      <c r="Q454" s="228">
        <f t="shared" si="287"/>
        <v>7578.181818181818</v>
      </c>
      <c r="R454" s="143">
        <f t="shared" si="288"/>
        <v>0.21089251439539344</v>
      </c>
      <c r="S454" s="192">
        <v>1074475871</v>
      </c>
      <c r="T454" s="287" t="s">
        <v>6808</v>
      </c>
      <c r="U454" s="189">
        <f t="shared" si="289"/>
        <v>8340</v>
      </c>
      <c r="W454" s="229">
        <v>8340</v>
      </c>
      <c r="X454" s="135">
        <f t="shared" si="290"/>
        <v>5980</v>
      </c>
      <c r="Y454" s="230">
        <f t="shared" si="291"/>
        <v>7578.181818181818</v>
      </c>
      <c r="Z454" s="141">
        <f t="shared" si="292"/>
        <v>7.7218225419664277E-2</v>
      </c>
      <c r="AA454" s="136">
        <f t="shared" si="293"/>
        <v>0.21089251439539344</v>
      </c>
      <c r="AB454" s="144"/>
      <c r="AC454" s="144"/>
      <c r="AD454" s="184">
        <f t="shared" si="284"/>
        <v>8176</v>
      </c>
      <c r="AE454" s="182">
        <f t="shared" si="285"/>
        <v>8984</v>
      </c>
      <c r="AF454" s="128">
        <f t="shared" si="272"/>
        <v>808.56</v>
      </c>
      <c r="AG454" s="129">
        <f t="shared" si="273"/>
        <v>164.55999999999995</v>
      </c>
      <c r="AH454" s="130">
        <f t="shared" si="274"/>
        <v>1.8317008014247547E-2</v>
      </c>
      <c r="AI454" s="137">
        <f t="shared" si="275"/>
        <v>644</v>
      </c>
      <c r="AJ454" s="138">
        <f t="shared" si="276"/>
        <v>7.1682991985752453E-2</v>
      </c>
      <c r="AK454" s="138">
        <f t="shared" si="277"/>
        <v>0.1925755063811459</v>
      </c>
      <c r="AM454" s="11">
        <f t="shared" si="278"/>
        <v>7277.6</v>
      </c>
      <c r="AN454" s="412">
        <f t="shared" si="279"/>
        <v>6612.363636363636</v>
      </c>
      <c r="AO454" s="412">
        <f t="shared" si="280"/>
        <v>632.36363636363603</v>
      </c>
      <c r="AP454" s="413">
        <f t="shared" si="281"/>
        <v>9.56335239771227E-2</v>
      </c>
      <c r="AQ454" s="192">
        <v>2056515139382</v>
      </c>
      <c r="AR454" s="192">
        <f>VLOOKUP(AQ:AQ,[1]GOODYEAR!$B:$O,2,0)</f>
        <v>4992496140079</v>
      </c>
      <c r="AS454" s="192" t="str">
        <f>VLOOKUP(AQ:AQ,[1]GOODYEAR!$B:$O,3,0)</f>
        <v>05602717</v>
      </c>
      <c r="AT454" s="231" t="str">
        <f>VLOOKUP(AQ:AQ,[1]GOODYEAR!$B:$O,4,0)</f>
        <v>EfficientGrip ECO EG01（神）</v>
      </c>
      <c r="AU454" s="231" t="str">
        <f>VLOOKUP(AQ:AQ,[1]GOODYEAR!$B:$O,5,0)</f>
        <v>205/65R15 94H</v>
      </c>
      <c r="AV454" s="232" t="str">
        <f>VLOOKUP(AQ:AQ,[1]GOODYEAR!$B:$O,6,0)</f>
        <v>205/65R15</v>
      </c>
      <c r="AW454" s="232" t="str">
        <f>VLOOKUP(AQ:AQ,[1]GOODYEAR!$B:$O,7,0)</f>
        <v/>
      </c>
      <c r="AX454" s="233">
        <f>VLOOKUP(AQ:AQ,[1]GOODYEAR!$B:$K,8,0)</f>
        <v>5980</v>
      </c>
      <c r="AY454" s="233">
        <f>VLOOKUP(AQ:AQ,[1]GOODYEAR!$B:$K,9,0)</f>
        <v>4</v>
      </c>
      <c r="AZ454" s="233">
        <f>VLOOKUP(AQ:AQ,[1]GOODYEAR!$B:$K,10,0)</f>
        <v>28</v>
      </c>
      <c r="BA454" s="233">
        <f>VLOOKUP(AQ:AQ,[1]GOODYEAR!$B:$O,11,0)</f>
        <v>8800</v>
      </c>
      <c r="BB454" s="233">
        <f>VLOOKUP(AQ:AQ,[1]GOODYEAR!$B:$O,12,0)</f>
        <v>7045.454545454545</v>
      </c>
      <c r="BC454" s="233">
        <f t="shared" si="266"/>
        <v>1050</v>
      </c>
      <c r="BD454" s="204" t="s">
        <v>3387</v>
      </c>
      <c r="BE454" s="192" t="s">
        <v>4983</v>
      </c>
      <c r="BF454" s="133" t="str">
        <f>IFERROR(VLOOKUP(BE:BE,Q商品!B:E,4,0),"")</f>
        <v>2023年製 EfficientGrip ECO EG01 205/65R15 94H サマータイヤ 最短当日発送</v>
      </c>
      <c r="BG454" s="133" t="str">
        <f>IFERROR(VLOOKUP(AQ:AQ,在庫!B:M,12,0),"")</f>
        <v>2023年製</v>
      </c>
      <c r="BH454" s="133">
        <f>IFERROR(VLOOKUP(AQ:AQ,在庫!B:L,10,0),"")</f>
        <v>1</v>
      </c>
      <c r="BI454" s="234">
        <f>VLOOKUP(AQ:AQ,[1]GOODYEAR!$B:$AH,32,0)</f>
        <v>604159963</v>
      </c>
      <c r="BJ454" s="234">
        <f>VLOOKUP(AQ:AQ,[1]GOODYEAR!$B:$AH,33,0)</f>
        <v>604184010</v>
      </c>
      <c r="BK454" s="191"/>
      <c r="BL454" s="191"/>
      <c r="BM454" s="191"/>
    </row>
    <row r="455" spans="1:76" s="11" customFormat="1" ht="19.5" customHeight="1">
      <c r="A455" s="11">
        <f t="shared" si="269"/>
        <v>1</v>
      </c>
      <c r="B455" s="239">
        <f t="shared" si="286"/>
        <v>1955516130392</v>
      </c>
      <c r="C455" s="225">
        <f t="shared" si="270"/>
        <v>36</v>
      </c>
      <c r="D455" s="11" t="s">
        <v>4700</v>
      </c>
      <c r="E455" s="320" t="s">
        <v>503</v>
      </c>
      <c r="F455" s="293" t="s">
        <v>6046</v>
      </c>
      <c r="G455" s="132" t="str">
        <f t="shared" si="265"/>
        <v>16</v>
      </c>
      <c r="H455" s="233">
        <v>20</v>
      </c>
      <c r="I455" s="225">
        <f t="shared" si="271"/>
        <v>24</v>
      </c>
      <c r="J455" s="131" t="s">
        <v>12</v>
      </c>
      <c r="K455" s="132" t="s">
        <v>1761</v>
      </c>
      <c r="L455" s="132">
        <v>22</v>
      </c>
      <c r="M455" s="134" t="s">
        <v>3422</v>
      </c>
      <c r="N455" s="226" t="s">
        <v>3367</v>
      </c>
      <c r="O455" s="226">
        <v>0</v>
      </c>
      <c r="P455" s="227">
        <v>10105</v>
      </c>
      <c r="Q455" s="228">
        <f t="shared" si="287"/>
        <v>9153.6363636363621</v>
      </c>
      <c r="R455" s="143">
        <f t="shared" si="288"/>
        <v>0.25166352170026801</v>
      </c>
      <c r="S455" s="192">
        <v>1074475873</v>
      </c>
      <c r="T455" s="286" t="s">
        <v>6809</v>
      </c>
      <c r="U455" s="189">
        <f t="shared" si="289"/>
        <v>10105</v>
      </c>
      <c r="W455" s="229">
        <v>10105</v>
      </c>
      <c r="X455" s="135">
        <f t="shared" si="290"/>
        <v>6850</v>
      </c>
      <c r="Y455" s="230">
        <f t="shared" si="291"/>
        <v>9153.6363636363621</v>
      </c>
      <c r="Z455" s="141">
        <f t="shared" si="292"/>
        <v>7.7189510143493401E-2</v>
      </c>
      <c r="AA455" s="136">
        <f t="shared" si="293"/>
        <v>0.25166352170026801</v>
      </c>
      <c r="AB455" s="144"/>
      <c r="AC455" s="144"/>
      <c r="AD455" s="184">
        <f t="shared" si="284"/>
        <v>9906</v>
      </c>
      <c r="AE455" s="182">
        <f t="shared" si="285"/>
        <v>10885</v>
      </c>
      <c r="AF455" s="128">
        <f t="shared" si="272"/>
        <v>979.65</v>
      </c>
      <c r="AG455" s="129">
        <f t="shared" si="273"/>
        <v>199.64999999999998</v>
      </c>
      <c r="AH455" s="130">
        <f t="shared" si="274"/>
        <v>1.834175470831419E-2</v>
      </c>
      <c r="AI455" s="137">
        <f t="shared" si="275"/>
        <v>780</v>
      </c>
      <c r="AJ455" s="138">
        <f t="shared" si="276"/>
        <v>7.165824529168581E-2</v>
      </c>
      <c r="AK455" s="138">
        <f t="shared" si="277"/>
        <v>0.23332176699195381</v>
      </c>
      <c r="AL455" s="11" t="s">
        <v>13397</v>
      </c>
      <c r="AM455" s="11">
        <f t="shared" si="278"/>
        <v>8817.5</v>
      </c>
      <c r="AN455" s="412">
        <f t="shared" si="279"/>
        <v>7983.1818181818171</v>
      </c>
      <c r="AO455" s="412">
        <f t="shared" si="280"/>
        <v>1133.1818181818171</v>
      </c>
      <c r="AP455" s="413">
        <f t="shared" si="281"/>
        <v>0.14194613676478951</v>
      </c>
      <c r="AQ455" s="192">
        <v>1955516130392</v>
      </c>
      <c r="AR455" s="192">
        <f>VLOOKUP(AQ:AQ,[1]GOODYEAR!$B:$O,2,0)</f>
        <v>4992496140192</v>
      </c>
      <c r="AS455" s="192" t="str">
        <f>VLOOKUP(AQ:AQ,[1]GOODYEAR!$B:$O,3,0)</f>
        <v>05602729</v>
      </c>
      <c r="AT455" s="231" t="str">
        <f>VLOOKUP(AQ:AQ,[1]GOODYEAR!$B:$O,4,0)</f>
        <v>EfficientGrip ECO EG01</v>
      </c>
      <c r="AU455" s="231" t="str">
        <f>VLOOKUP(AQ:AQ,[1]GOODYEAR!$B:$O,5,0)</f>
        <v>195/55R16 87V</v>
      </c>
      <c r="AV455" s="232" t="str">
        <f>VLOOKUP(AQ:AQ,[1]GOODYEAR!$B:$O,6,0)</f>
        <v>195/55R16</v>
      </c>
      <c r="AW455" s="232" t="str">
        <f>VLOOKUP(AQ:AQ,[1]GOODYEAR!$B:$O,7,0)</f>
        <v/>
      </c>
      <c r="AX455" s="233">
        <f>VLOOKUP(AQ:AQ,[1]GOODYEAR!$B:$K,8,0)</f>
        <v>6850</v>
      </c>
      <c r="AY455" s="233">
        <f>VLOOKUP(AQ:AQ,[1]GOODYEAR!$B:$K,9,0)</f>
        <v>36</v>
      </c>
      <c r="AZ455" s="233">
        <f>VLOOKUP(AQ:AQ,[1]GOODYEAR!$B:$K,10,0)</f>
        <v>24</v>
      </c>
      <c r="BA455" s="233">
        <f>VLOOKUP(AQ:AQ,[1]GOODYEAR!$B:$O,11,0)</f>
        <v>9480</v>
      </c>
      <c r="BB455" s="233">
        <f>VLOOKUP(AQ:AQ,[1]GOODYEAR!$B:$O,12,0)</f>
        <v>8140.9090909090901</v>
      </c>
      <c r="BC455" s="233">
        <f t="shared" si="266"/>
        <v>525</v>
      </c>
      <c r="BD455" s="204" t="s">
        <v>3387</v>
      </c>
      <c r="BE455" s="195" t="s">
        <v>4984</v>
      </c>
      <c r="BF455" s="133" t="str">
        <f>IFERROR(VLOOKUP(BE:BE,Q商品!B:E,4,0),"")</f>
        <v>2023年製 EfficientGrip ECO EG01 195/55R16 87V サマータイヤ 最短当日発送</v>
      </c>
      <c r="BG455" s="133" t="str">
        <f>IFERROR(VLOOKUP(AQ:AQ,在庫!B:M,12,0),"")</f>
        <v>2023年製</v>
      </c>
      <c r="BH455" s="133">
        <f>IFERROR(VLOOKUP(AQ:AQ,在庫!B:L,10,0),"")</f>
        <v>4</v>
      </c>
      <c r="BI455" s="234">
        <f>VLOOKUP(AQ:AQ,[1]GOODYEAR!$B:$AH,32,0)</f>
        <v>604159969</v>
      </c>
      <c r="BJ455" s="234">
        <f>VLOOKUP(AQ:AQ,[1]GOODYEAR!$B:$AH,33,0)</f>
        <v>604184016</v>
      </c>
      <c r="BK455" s="191"/>
      <c r="BL455" s="191"/>
      <c r="BM455" s="191"/>
    </row>
    <row r="456" spans="1:76" s="11" customFormat="1" ht="19.5" customHeight="1">
      <c r="A456" s="11">
        <f t="shared" si="269"/>
        <v>1</v>
      </c>
      <c r="B456" s="239">
        <f t="shared" si="286"/>
        <v>2055516139384</v>
      </c>
      <c r="C456" s="225">
        <f t="shared" si="270"/>
        <v>33</v>
      </c>
      <c r="D456" s="11" t="s">
        <v>4700</v>
      </c>
      <c r="E456" s="320" t="s">
        <v>504</v>
      </c>
      <c r="F456" s="303" t="s">
        <v>6432</v>
      </c>
      <c r="G456" s="132" t="str">
        <f t="shared" si="265"/>
        <v>16</v>
      </c>
      <c r="H456" s="233">
        <v>14</v>
      </c>
      <c r="I456" s="225">
        <f t="shared" si="271"/>
        <v>14</v>
      </c>
      <c r="J456" s="131"/>
      <c r="K456" s="132" t="s">
        <v>1761</v>
      </c>
      <c r="L456" s="132">
        <v>23</v>
      </c>
      <c r="M456" s="134" t="s">
        <v>5996</v>
      </c>
      <c r="N456" s="226" t="s">
        <v>7793</v>
      </c>
      <c r="O456" s="226">
        <v>0</v>
      </c>
      <c r="P456" s="227">
        <v>9350</v>
      </c>
      <c r="Q456" s="228">
        <f t="shared" si="287"/>
        <v>8470</v>
      </c>
      <c r="R456" s="143">
        <f t="shared" si="288"/>
        <v>0.16528925619834711</v>
      </c>
      <c r="S456" s="192">
        <v>1074476237</v>
      </c>
      <c r="T456" s="287" t="s">
        <v>6810</v>
      </c>
      <c r="U456" s="189">
        <f t="shared" si="289"/>
        <v>9350</v>
      </c>
      <c r="W456" s="229">
        <v>9350</v>
      </c>
      <c r="X456" s="135">
        <f t="shared" si="290"/>
        <v>7070</v>
      </c>
      <c r="Y456" s="230">
        <f t="shared" si="291"/>
        <v>8470</v>
      </c>
      <c r="Z456" s="141">
        <f t="shared" si="292"/>
        <v>7.7219251336898331E-2</v>
      </c>
      <c r="AA456" s="136">
        <f t="shared" si="293"/>
        <v>0.16528925619834711</v>
      </c>
      <c r="AB456" s="144"/>
      <c r="AC456" s="144"/>
      <c r="AD456" s="184">
        <f t="shared" si="284"/>
        <v>9166</v>
      </c>
      <c r="AE456" s="182">
        <f t="shared" si="285"/>
        <v>10072</v>
      </c>
      <c r="AF456" s="128">
        <f t="shared" si="272"/>
        <v>906.48</v>
      </c>
      <c r="AG456" s="129">
        <f t="shared" si="273"/>
        <v>184.48000000000002</v>
      </c>
      <c r="AH456" s="130">
        <f t="shared" si="274"/>
        <v>1.8316123907863385E-2</v>
      </c>
      <c r="AI456" s="137">
        <f t="shared" si="275"/>
        <v>722</v>
      </c>
      <c r="AJ456" s="138">
        <f t="shared" si="276"/>
        <v>7.1683876092136611E-2</v>
      </c>
      <c r="AK456" s="138">
        <f t="shared" si="277"/>
        <v>0.14697313229048373</v>
      </c>
      <c r="AM456" s="11">
        <f t="shared" si="278"/>
        <v>8158.8</v>
      </c>
      <c r="AN456" s="412">
        <f t="shared" si="279"/>
        <v>7387.090909090909</v>
      </c>
      <c r="AO456" s="412">
        <f t="shared" si="280"/>
        <v>317.09090909090901</v>
      </c>
      <c r="AP456" s="413">
        <f t="shared" si="281"/>
        <v>4.29250043072682E-2</v>
      </c>
      <c r="AQ456" s="192">
        <v>2055516139384</v>
      </c>
      <c r="AR456" s="192">
        <f>VLOOKUP(AQ:AQ,[1]GOODYEAR!$B:$O,2,0)</f>
        <v>4992496140208</v>
      </c>
      <c r="AS456" s="192" t="str">
        <f>VLOOKUP(AQ:AQ,[1]GOODYEAR!$B:$O,3,0)</f>
        <v>05602730</v>
      </c>
      <c r="AT456" s="231" t="str">
        <f>VLOOKUP(AQ:AQ,[1]GOODYEAR!$B:$O,4,0)</f>
        <v>EfficientGrip ECO EG01（神）</v>
      </c>
      <c r="AU456" s="231" t="str">
        <f>VLOOKUP(AQ:AQ,[1]GOODYEAR!$B:$O,5,0)</f>
        <v>205/55R16 91V</v>
      </c>
      <c r="AV456" s="232" t="str">
        <f>VLOOKUP(AQ:AQ,[1]GOODYEAR!$B:$O,6,0)</f>
        <v>205/55R16</v>
      </c>
      <c r="AW456" s="232" t="str">
        <f>VLOOKUP(AQ:AQ,[1]GOODYEAR!$B:$O,7,0)</f>
        <v/>
      </c>
      <c r="AX456" s="233">
        <f>VLOOKUP(AQ:AQ,[1]GOODYEAR!$B:$K,8,0)</f>
        <v>7070</v>
      </c>
      <c r="AY456" s="233">
        <f>VLOOKUP(AQ:AQ,[1]GOODYEAR!$B:$K,9,0)</f>
        <v>33</v>
      </c>
      <c r="AZ456" s="233">
        <f>VLOOKUP(AQ:AQ,[1]GOODYEAR!$B:$K,10,0)</f>
        <v>14</v>
      </c>
      <c r="BA456" s="233">
        <f>VLOOKUP(AQ:AQ,[1]GOODYEAR!$B:$O,11,0)</f>
        <v>9730</v>
      </c>
      <c r="BB456" s="233">
        <f>VLOOKUP(AQ:AQ,[1]GOODYEAR!$B:$O,12,0)</f>
        <v>8368.181818181818</v>
      </c>
      <c r="BC456" s="233">
        <f t="shared" si="266"/>
        <v>525</v>
      </c>
      <c r="BD456" s="204" t="s">
        <v>3387</v>
      </c>
      <c r="BE456" s="192" t="s">
        <v>4822</v>
      </c>
      <c r="BF456" s="133" t="str">
        <f>IFERROR(VLOOKUP(BE:BE,Q商品!B:E,4,0),"")</f>
        <v>2023年製 EfficientGrip ECO EG01 205/55R16 91V サマータイヤ 最短当日発送</v>
      </c>
      <c r="BG456" s="133" t="str">
        <f>IFERROR(VLOOKUP(AQ:AQ,在庫!B:M,12,0),"")</f>
        <v>2023年製</v>
      </c>
      <c r="BH456" s="133">
        <f>IFERROR(VLOOKUP(AQ:AQ,在庫!B:L,10,0),"")</f>
        <v>1</v>
      </c>
      <c r="BI456" s="234">
        <f>VLOOKUP(AQ:AQ,[1]GOODYEAR!$B:$AH,32,0)</f>
        <v>604159967</v>
      </c>
      <c r="BJ456" s="234">
        <f>VLOOKUP(AQ:AQ,[1]GOODYEAR!$B:$AH,33,0)</f>
        <v>604184014</v>
      </c>
      <c r="BK456" s="191"/>
      <c r="BL456" s="191"/>
      <c r="BM456" s="191"/>
    </row>
    <row r="457" spans="1:76" s="11" customFormat="1" ht="19.5" customHeight="1">
      <c r="A457" s="11">
        <f t="shared" si="269"/>
        <v>1</v>
      </c>
      <c r="B457" s="239">
        <f t="shared" si="286"/>
        <v>1756016130390</v>
      </c>
      <c r="C457" s="225">
        <f t="shared" si="270"/>
        <v>18</v>
      </c>
      <c r="D457" s="11" t="s">
        <v>4700</v>
      </c>
      <c r="E457" s="320" t="s">
        <v>505</v>
      </c>
      <c r="F457" s="293" t="s">
        <v>6047</v>
      </c>
      <c r="G457" s="132" t="str">
        <f t="shared" si="265"/>
        <v>16</v>
      </c>
      <c r="H457" s="233">
        <v>22</v>
      </c>
      <c r="I457" s="225">
        <f t="shared" si="271"/>
        <v>22</v>
      </c>
      <c r="J457" s="131" t="s">
        <v>12</v>
      </c>
      <c r="K457" s="132" t="s">
        <v>1761</v>
      </c>
      <c r="L457" s="132">
        <v>24</v>
      </c>
      <c r="M457" s="134" t="s">
        <v>3422</v>
      </c>
      <c r="N457" s="226" t="s">
        <v>3370</v>
      </c>
      <c r="O457" s="226">
        <v>0</v>
      </c>
      <c r="P457" s="227">
        <v>8420</v>
      </c>
      <c r="Q457" s="228">
        <f t="shared" si="287"/>
        <v>7638.181818181818</v>
      </c>
      <c r="R457" s="143">
        <f t="shared" si="288"/>
        <v>0.2655320161866222</v>
      </c>
      <c r="S457" s="192">
        <v>1074476441</v>
      </c>
      <c r="T457" s="287" t="s">
        <v>6811</v>
      </c>
      <c r="U457" s="189">
        <f t="shared" si="289"/>
        <v>8420</v>
      </c>
      <c r="W457" s="229">
        <v>8420</v>
      </c>
      <c r="X457" s="135">
        <f t="shared" si="290"/>
        <v>5610</v>
      </c>
      <c r="Y457" s="230">
        <f t="shared" si="291"/>
        <v>7638.181818181818</v>
      </c>
      <c r="Z457" s="141">
        <f t="shared" si="292"/>
        <v>7.7197149643705387E-2</v>
      </c>
      <c r="AA457" s="136">
        <f t="shared" si="293"/>
        <v>0.2655320161866222</v>
      </c>
      <c r="AB457" s="144"/>
      <c r="AC457" s="144"/>
      <c r="AD457" s="184">
        <f t="shared" si="284"/>
        <v>8254</v>
      </c>
      <c r="AE457" s="182">
        <f t="shared" si="285"/>
        <v>9070</v>
      </c>
      <c r="AF457" s="128">
        <f t="shared" si="272"/>
        <v>816.3</v>
      </c>
      <c r="AG457" s="129">
        <f t="shared" si="273"/>
        <v>166.29999999999995</v>
      </c>
      <c r="AH457" s="130">
        <f t="shared" si="274"/>
        <v>1.8335170893054021E-2</v>
      </c>
      <c r="AI457" s="137">
        <f t="shared" si="275"/>
        <v>650</v>
      </c>
      <c r="AJ457" s="138">
        <f t="shared" si="276"/>
        <v>7.1664829106945979E-2</v>
      </c>
      <c r="AK457" s="138">
        <f t="shared" si="277"/>
        <v>0.24719684529356817</v>
      </c>
      <c r="AL457" s="11" t="s">
        <v>13397</v>
      </c>
      <c r="AM457" s="11">
        <f t="shared" si="278"/>
        <v>7347</v>
      </c>
      <c r="AN457" s="412">
        <f t="shared" si="279"/>
        <v>6662.7272727272721</v>
      </c>
      <c r="AO457" s="412">
        <f t="shared" si="280"/>
        <v>1052.7272727272721</v>
      </c>
      <c r="AP457" s="413">
        <f t="shared" si="281"/>
        <v>0.15800245599672524</v>
      </c>
      <c r="AQ457" s="192">
        <v>1756016130390</v>
      </c>
      <c r="AR457" s="192">
        <f>VLOOKUP(AQ:AQ,[1]GOODYEAR!$B:$O,2,0)</f>
        <v>4992496140123</v>
      </c>
      <c r="AS457" s="192" t="str">
        <f>VLOOKUP(AQ:AQ,[1]GOODYEAR!$B:$O,3,0)</f>
        <v>05602722</v>
      </c>
      <c r="AT457" s="231" t="str">
        <f>VLOOKUP(AQ:AQ,[1]GOODYEAR!$B:$O,4,0)</f>
        <v>EfficientGrip ECO EG01</v>
      </c>
      <c r="AU457" s="231" t="str">
        <f>VLOOKUP(AQ:AQ,[1]GOODYEAR!$B:$O,5,0)</f>
        <v>175/60R16 82H</v>
      </c>
      <c r="AV457" s="232" t="str">
        <f>VLOOKUP(AQ:AQ,[1]GOODYEAR!$B:$O,6,0)</f>
        <v>175/60R16</v>
      </c>
      <c r="AW457" s="232" t="str">
        <f>VLOOKUP(AQ:AQ,[1]GOODYEAR!$B:$O,7,0)</f>
        <v/>
      </c>
      <c r="AX457" s="233">
        <f>VLOOKUP(AQ:AQ,[1]GOODYEAR!$B:$K,8,0)</f>
        <v>5610</v>
      </c>
      <c r="AY457" s="233">
        <f>VLOOKUP(AQ:AQ,[1]GOODYEAR!$B:$K,9,0)</f>
        <v>18</v>
      </c>
      <c r="AZ457" s="233">
        <f>VLOOKUP(AQ:AQ,[1]GOODYEAR!$B:$K,10,0)</f>
        <v>22</v>
      </c>
      <c r="BA457" s="233">
        <f>VLOOKUP(AQ:AQ,[1]GOODYEAR!$B:$O,11,0)</f>
        <v>7880</v>
      </c>
      <c r="BB457" s="233">
        <f>VLOOKUP(AQ:AQ,[1]GOODYEAR!$B:$O,12,0)</f>
        <v>6686.363636363636</v>
      </c>
      <c r="BC457" s="233">
        <f t="shared" si="266"/>
        <v>525</v>
      </c>
      <c r="BD457" s="204" t="s">
        <v>3387</v>
      </c>
      <c r="BE457" s="195" t="s">
        <v>4985</v>
      </c>
      <c r="BF457" s="133" t="str">
        <f>IFERROR(VLOOKUP(BE:BE,Q商品!B:E,4,0),"")</f>
        <v>2023年製 EfficientGrip ECO EG01 175/60R16 82H サマータイヤ 最短当日発送</v>
      </c>
      <c r="BG457" s="133" t="str">
        <f>IFERROR(VLOOKUP(AQ:AQ,在庫!B:M,12,0),"")</f>
        <v>2023年製</v>
      </c>
      <c r="BH457" s="133">
        <f>IFERROR(VLOOKUP(AQ:AQ,在庫!B:L,10,0),"")</f>
        <v>2</v>
      </c>
      <c r="BI457" s="234">
        <f>VLOOKUP(AQ:AQ,[1]GOODYEAR!$B:$AH,32,0)</f>
        <v>604159971</v>
      </c>
      <c r="BJ457" s="234">
        <f>VLOOKUP(AQ:AQ,[1]GOODYEAR!$B:$AH,33,0)</f>
        <v>604184018</v>
      </c>
      <c r="BK457" s="191"/>
      <c r="BL457" s="191"/>
      <c r="BM457" s="191"/>
    </row>
    <row r="458" spans="1:76" s="11" customFormat="1" ht="19.5" customHeight="1">
      <c r="A458" s="11">
        <f t="shared" si="269"/>
        <v>1</v>
      </c>
      <c r="B458" s="239">
        <f t="shared" si="286"/>
        <v>2056016130390</v>
      </c>
      <c r="C458" s="225">
        <f t="shared" si="270"/>
        <v>58</v>
      </c>
      <c r="D458" s="11" t="s">
        <v>4700</v>
      </c>
      <c r="E458" s="320" t="s">
        <v>506</v>
      </c>
      <c r="F458" s="293" t="s">
        <v>6048</v>
      </c>
      <c r="G458" s="132" t="str">
        <f t="shared" si="265"/>
        <v>16</v>
      </c>
      <c r="H458" s="233">
        <v>36</v>
      </c>
      <c r="I458" s="225">
        <f t="shared" si="271"/>
        <v>36</v>
      </c>
      <c r="J458" s="131"/>
      <c r="K458" s="132" t="s">
        <v>1761</v>
      </c>
      <c r="L458" s="132">
        <v>25</v>
      </c>
      <c r="M458" s="134" t="s">
        <v>5996</v>
      </c>
      <c r="N458" s="226" t="s">
        <v>7295</v>
      </c>
      <c r="O458" s="226">
        <v>0</v>
      </c>
      <c r="P458" s="227">
        <v>8680</v>
      </c>
      <c r="Q458" s="228">
        <f t="shared" si="287"/>
        <v>7838.1818181818171</v>
      </c>
      <c r="R458" s="143">
        <f t="shared" si="288"/>
        <v>0.1464857341684063</v>
      </c>
      <c r="S458" s="192">
        <v>1074475870</v>
      </c>
      <c r="T458" s="286" t="s">
        <v>6812</v>
      </c>
      <c r="U458" s="189">
        <f t="shared" si="289"/>
        <v>8680</v>
      </c>
      <c r="W458" s="229">
        <v>8680</v>
      </c>
      <c r="X458" s="135">
        <f t="shared" si="290"/>
        <v>6690</v>
      </c>
      <c r="Y458" s="230">
        <f t="shared" si="291"/>
        <v>7838.1818181818171</v>
      </c>
      <c r="Z458" s="141">
        <f t="shared" si="292"/>
        <v>7.7188940092165925E-2</v>
      </c>
      <c r="AA458" s="136">
        <f t="shared" si="293"/>
        <v>0.1464857341684063</v>
      </c>
      <c r="AB458" s="144"/>
      <c r="AC458" s="144"/>
      <c r="AD458" s="184">
        <f t="shared" si="284"/>
        <v>8509</v>
      </c>
      <c r="AE458" s="182">
        <f t="shared" si="285"/>
        <v>9350</v>
      </c>
      <c r="AF458" s="128">
        <f t="shared" si="272"/>
        <v>841.5</v>
      </c>
      <c r="AG458" s="129">
        <f t="shared" si="273"/>
        <v>171.5</v>
      </c>
      <c r="AH458" s="130">
        <f t="shared" si="274"/>
        <v>1.8342245989304812E-2</v>
      </c>
      <c r="AI458" s="137">
        <f t="shared" si="275"/>
        <v>670</v>
      </c>
      <c r="AJ458" s="138">
        <f t="shared" si="276"/>
        <v>7.1657754010695185E-2</v>
      </c>
      <c r="AK458" s="138">
        <f t="shared" si="277"/>
        <v>0.12814348817910148</v>
      </c>
      <c r="AM458" s="11">
        <f t="shared" si="278"/>
        <v>7574</v>
      </c>
      <c r="AN458" s="412">
        <f t="shared" si="279"/>
        <v>6832.7272727272721</v>
      </c>
      <c r="AO458" s="412">
        <f t="shared" si="280"/>
        <v>142.72727272727207</v>
      </c>
      <c r="AP458" s="413">
        <f t="shared" si="281"/>
        <v>2.088877062267154E-2</v>
      </c>
      <c r="AQ458" s="192">
        <v>2056016130390</v>
      </c>
      <c r="AR458" s="192">
        <f>VLOOKUP(AQ:AQ,[1]GOODYEAR!$B:$O,2,0)</f>
        <v>4992496140147</v>
      </c>
      <c r="AS458" s="192" t="str">
        <f>VLOOKUP(AQ:AQ,[1]GOODYEAR!$B:$O,3,0)</f>
        <v>05602724</v>
      </c>
      <c r="AT458" s="231" t="str">
        <f>VLOOKUP(AQ:AQ,[1]GOODYEAR!$B:$O,4,0)</f>
        <v>EfficientGrip ECO EG01</v>
      </c>
      <c r="AU458" s="231" t="str">
        <f>VLOOKUP(AQ:AQ,[1]GOODYEAR!$B:$O,5,0)</f>
        <v>205/60R16 92H</v>
      </c>
      <c r="AV458" s="232" t="str">
        <f>VLOOKUP(AQ:AQ,[1]GOODYEAR!$B:$O,6,0)</f>
        <v>205/60R16</v>
      </c>
      <c r="AW458" s="232" t="str">
        <f>VLOOKUP(AQ:AQ,[1]GOODYEAR!$B:$O,7,0)</f>
        <v/>
      </c>
      <c r="AX458" s="233">
        <f>VLOOKUP(AQ:AQ,[1]GOODYEAR!$B:$K,8,0)</f>
        <v>6690</v>
      </c>
      <c r="AY458" s="233">
        <f>VLOOKUP(AQ:AQ,[1]GOODYEAR!$B:$K,9,0)</f>
        <v>58</v>
      </c>
      <c r="AZ458" s="233">
        <f>VLOOKUP(AQ:AQ,[1]GOODYEAR!$B:$K,10,0)</f>
        <v>36</v>
      </c>
      <c r="BA458" s="233">
        <f>VLOOKUP(AQ:AQ,[1]GOODYEAR!$B:$O,11,0)</f>
        <v>9800</v>
      </c>
      <c r="BB458" s="233">
        <f>VLOOKUP(AQ:AQ,[1]GOODYEAR!$B:$O,12,0)</f>
        <v>7954.545454545454</v>
      </c>
      <c r="BC458" s="233">
        <f t="shared" si="266"/>
        <v>1050</v>
      </c>
      <c r="BD458" s="204" t="s">
        <v>3387</v>
      </c>
      <c r="BE458" s="192" t="s">
        <v>4986</v>
      </c>
      <c r="BF458" s="133" t="str">
        <f>IFERROR(VLOOKUP(BE:BE,Q商品!B:E,4,0),"")</f>
        <v>2023年製 EfficientGrip ECO EG01 205/60R16 92H サマータイヤ 最短当日発送</v>
      </c>
      <c r="BG458" s="133" t="str">
        <f>IFERROR(VLOOKUP(AQ:AQ,在庫!B:M,12,0),"")</f>
        <v>2023年製</v>
      </c>
      <c r="BH458" s="133">
        <f>IFERROR(VLOOKUP(AQ:AQ,在庫!B:L,10,0),"")</f>
        <v>3</v>
      </c>
      <c r="BI458" s="234">
        <f>VLOOKUP(AQ:AQ,[1]GOODYEAR!$B:$AH,32,0)</f>
        <v>604159968</v>
      </c>
      <c r="BJ458" s="234">
        <f>VLOOKUP(AQ:AQ,[1]GOODYEAR!$B:$AH,33,0)</f>
        <v>604184015</v>
      </c>
      <c r="BK458" s="191"/>
      <c r="BL458" s="191"/>
      <c r="BM458" s="191"/>
    </row>
    <row r="459" spans="1:76" s="11" customFormat="1" ht="19.5" customHeight="1">
      <c r="A459" s="11">
        <f t="shared" si="269"/>
        <v>1</v>
      </c>
      <c r="B459" s="239">
        <f t="shared" si="286"/>
        <v>2156016139383</v>
      </c>
      <c r="C459" s="225">
        <f t="shared" si="270"/>
        <v>32</v>
      </c>
      <c r="D459" s="11" t="s">
        <v>4700</v>
      </c>
      <c r="E459" s="320" t="s">
        <v>507</v>
      </c>
      <c r="F459" s="293" t="s">
        <v>6049</v>
      </c>
      <c r="G459" s="132" t="str">
        <f t="shared" si="265"/>
        <v>16</v>
      </c>
      <c r="H459" s="233">
        <v>12</v>
      </c>
      <c r="I459" s="225">
        <f t="shared" si="271"/>
        <v>12</v>
      </c>
      <c r="J459" s="131" t="s">
        <v>12</v>
      </c>
      <c r="K459" s="132" t="s">
        <v>1761</v>
      </c>
      <c r="L459" s="132">
        <v>26</v>
      </c>
      <c r="M459" s="134" t="s">
        <v>5996</v>
      </c>
      <c r="N459" s="226" t="s">
        <v>7794</v>
      </c>
      <c r="O459" s="226">
        <v>0</v>
      </c>
      <c r="P459" s="227">
        <v>8980</v>
      </c>
      <c r="Q459" s="228">
        <f t="shared" si="287"/>
        <v>8134.545454545454</v>
      </c>
      <c r="R459" s="143">
        <f t="shared" si="288"/>
        <v>0.16405900759946351</v>
      </c>
      <c r="S459" s="192">
        <v>1074475867</v>
      </c>
      <c r="T459" s="287" t="s">
        <v>6813</v>
      </c>
      <c r="U459" s="189">
        <f t="shared" si="289"/>
        <v>9250</v>
      </c>
      <c r="W459" s="229">
        <v>9250</v>
      </c>
      <c r="X459" s="135">
        <f t="shared" si="290"/>
        <v>6800</v>
      </c>
      <c r="Y459" s="230">
        <f t="shared" si="291"/>
        <v>8380</v>
      </c>
      <c r="Z459" s="141">
        <f t="shared" si="292"/>
        <v>0.10957683741648117</v>
      </c>
      <c r="AA459" s="136">
        <f t="shared" si="293"/>
        <v>0.18854415274463007</v>
      </c>
      <c r="AB459" s="144"/>
      <c r="AC459" s="144"/>
      <c r="AD459" s="184">
        <f t="shared" si="284"/>
        <v>9068</v>
      </c>
      <c r="AE459" s="182">
        <f t="shared" si="285"/>
        <v>9964</v>
      </c>
      <c r="AF459" s="128">
        <f t="shared" si="272"/>
        <v>896.76</v>
      </c>
      <c r="AG459" s="129">
        <f t="shared" si="273"/>
        <v>182.76</v>
      </c>
      <c r="AH459" s="130">
        <f t="shared" si="274"/>
        <v>1.8342031312725812E-2</v>
      </c>
      <c r="AI459" s="137">
        <f t="shared" si="275"/>
        <v>714</v>
      </c>
      <c r="AJ459" s="138">
        <f t="shared" si="276"/>
        <v>7.1657968687274184E-2</v>
      </c>
      <c r="AK459" s="138">
        <f t="shared" si="277"/>
        <v>0.17020212143190427</v>
      </c>
      <c r="AM459" s="11">
        <f t="shared" si="278"/>
        <v>8071.6</v>
      </c>
      <c r="AN459" s="412">
        <f t="shared" si="279"/>
        <v>7308.7272727272721</v>
      </c>
      <c r="AO459" s="412">
        <f t="shared" si="280"/>
        <v>508.72727272727207</v>
      </c>
      <c r="AP459" s="413">
        <f t="shared" si="281"/>
        <v>6.9605453007612228E-2</v>
      </c>
      <c r="AQ459" s="192">
        <v>2156016139383</v>
      </c>
      <c r="AR459" s="192">
        <f>VLOOKUP(AQ:AQ,[1]GOODYEAR!$B:$O,2,0)</f>
        <v>4992496140154</v>
      </c>
      <c r="AS459" s="192" t="str">
        <f>VLOOKUP(AQ:AQ,[1]GOODYEAR!$B:$O,3,0)</f>
        <v>05600552</v>
      </c>
      <c r="AT459" s="231" t="str">
        <f>VLOOKUP(AQ:AQ,[1]GOODYEAR!$B:$O,4,0)</f>
        <v>EfficientGrip ECO EG01（神）</v>
      </c>
      <c r="AU459" s="231" t="str">
        <f>VLOOKUP(AQ:AQ,[1]GOODYEAR!$B:$O,5,0)</f>
        <v>215/60R16 95H</v>
      </c>
      <c r="AV459" s="232" t="str">
        <f>VLOOKUP(AQ:AQ,[1]GOODYEAR!$B:$O,6,0)</f>
        <v>215/60R16</v>
      </c>
      <c r="AW459" s="232" t="str">
        <f>VLOOKUP(AQ:AQ,[1]GOODYEAR!$B:$O,7,0)</f>
        <v/>
      </c>
      <c r="AX459" s="233">
        <f>VLOOKUP(AQ:AQ,[1]GOODYEAR!$B:$K,8,0)</f>
        <v>6800</v>
      </c>
      <c r="AY459" s="233">
        <f>VLOOKUP(AQ:AQ,[1]GOODYEAR!$B:$K,9,0)</f>
        <v>32</v>
      </c>
      <c r="AZ459" s="233">
        <f>VLOOKUP(AQ:AQ,[1]GOODYEAR!$B:$K,10,0)</f>
        <v>12</v>
      </c>
      <c r="BA459" s="233">
        <f>VLOOKUP(AQ:AQ,[1]GOODYEAR!$B:$O,11,0)</f>
        <v>9880</v>
      </c>
      <c r="BB459" s="233">
        <f>VLOOKUP(AQ:AQ,[1]GOODYEAR!$B:$O,12,0)</f>
        <v>8027.272727272727</v>
      </c>
      <c r="BC459" s="233">
        <f t="shared" si="266"/>
        <v>1050</v>
      </c>
      <c r="BD459" s="204" t="s">
        <v>3387</v>
      </c>
      <c r="BE459" s="192" t="s">
        <v>4987</v>
      </c>
      <c r="BF459" s="133" t="str">
        <f>IFERROR(VLOOKUP(BE:BE,Q商品!B:E,4,0),"")</f>
        <v>2023年製 EfficientGrip ECO EG01 215/60R16 95H サマータイヤ 最短当日発送</v>
      </c>
      <c r="BG459" s="133" t="str">
        <f>IFERROR(VLOOKUP(AQ:AQ,在庫!B:M,12,0),"")</f>
        <v>2023年製</v>
      </c>
      <c r="BH459" s="133">
        <f>IFERROR(VLOOKUP(AQ:AQ,在庫!B:L,10,0),"")</f>
        <v>1</v>
      </c>
      <c r="BI459" s="234">
        <f>VLOOKUP(AQ:AQ,[1]GOODYEAR!$B:$AH,32,0)</f>
        <v>604159970</v>
      </c>
      <c r="BJ459" s="234">
        <f>VLOOKUP(AQ:AQ,[1]GOODYEAR!$B:$AH,33,0)</f>
        <v>604184017</v>
      </c>
      <c r="BK459" s="191"/>
      <c r="BL459" s="191"/>
      <c r="BM459" s="191"/>
    </row>
    <row r="460" spans="1:76" s="11" customFormat="1" ht="19.5" customHeight="1">
      <c r="A460" s="11">
        <f t="shared" si="269"/>
        <v>1</v>
      </c>
      <c r="B460" s="239">
        <f t="shared" si="286"/>
        <v>2154517130380</v>
      </c>
      <c r="C460" s="225">
        <f t="shared" si="270"/>
        <v>16</v>
      </c>
      <c r="D460" s="11" t="s">
        <v>4700</v>
      </c>
      <c r="E460" s="320" t="s">
        <v>4988</v>
      </c>
      <c r="F460" s="293" t="s">
        <v>6050</v>
      </c>
      <c r="G460" s="132" t="str">
        <f t="shared" si="265"/>
        <v>17</v>
      </c>
      <c r="H460" s="233">
        <v>12</v>
      </c>
      <c r="I460" s="225">
        <f t="shared" si="271"/>
        <v>12</v>
      </c>
      <c r="J460" s="131" t="s">
        <v>12</v>
      </c>
      <c r="K460" s="132" t="s">
        <v>1761</v>
      </c>
      <c r="L460" s="132">
        <v>27</v>
      </c>
      <c r="M460" s="134" t="s">
        <v>3368</v>
      </c>
      <c r="N460" s="226" t="s">
        <v>6134</v>
      </c>
      <c r="O460" s="226" t="s">
        <v>3369</v>
      </c>
      <c r="P460" s="227">
        <v>13620</v>
      </c>
      <c r="Q460" s="228">
        <f t="shared" si="287"/>
        <v>12367.272727272726</v>
      </c>
      <c r="R460" s="143">
        <f t="shared" si="288"/>
        <v>0.27389003234342835</v>
      </c>
      <c r="S460" s="239">
        <v>1077393366</v>
      </c>
      <c r="T460" s="289" t="s">
        <v>7799</v>
      </c>
      <c r="U460" s="189">
        <f t="shared" si="289"/>
        <v>13620</v>
      </c>
      <c r="W460" s="229">
        <v>13620</v>
      </c>
      <c r="X460" s="135">
        <f t="shared" si="290"/>
        <v>8980</v>
      </c>
      <c r="Y460" s="230">
        <f t="shared" si="291"/>
        <v>12367.272727272726</v>
      </c>
      <c r="Z460" s="141">
        <f t="shared" si="292"/>
        <v>0.10398796087283668</v>
      </c>
      <c r="AA460" s="136">
        <f t="shared" si="293"/>
        <v>0.27389003234342835</v>
      </c>
      <c r="AB460" s="144"/>
      <c r="AC460" s="144"/>
      <c r="AD460" s="184">
        <f t="shared" si="284"/>
        <v>13352</v>
      </c>
      <c r="AE460" s="182">
        <f t="shared" si="285"/>
        <v>14672</v>
      </c>
      <c r="AF460" s="128">
        <f t="shared" si="272"/>
        <v>1320.48</v>
      </c>
      <c r="AG460" s="129">
        <f t="shared" si="273"/>
        <v>268.48</v>
      </c>
      <c r="AH460" s="130">
        <f t="shared" si="274"/>
        <v>1.8298800436205017E-2</v>
      </c>
      <c r="AI460" s="137">
        <f t="shared" si="275"/>
        <v>1052</v>
      </c>
      <c r="AJ460" s="138">
        <f t="shared" si="276"/>
        <v>7.170119956379499E-2</v>
      </c>
      <c r="AK460" s="138">
        <f t="shared" si="277"/>
        <v>0.25559123190722333</v>
      </c>
      <c r="AL460" s="11" t="s">
        <v>13397</v>
      </c>
      <c r="AM460" s="11">
        <f t="shared" si="278"/>
        <v>11884.8</v>
      </c>
      <c r="AN460" s="412">
        <f t="shared" si="279"/>
        <v>10789.81818181818</v>
      </c>
      <c r="AO460" s="412">
        <f t="shared" si="280"/>
        <v>1809.8181818181802</v>
      </c>
      <c r="AP460" s="413">
        <f t="shared" si="281"/>
        <v>0.16773389053653262</v>
      </c>
      <c r="AQ460" s="192">
        <v>2154517130380</v>
      </c>
      <c r="AR460" s="192">
        <f>VLOOKUP(AQ:AQ,[1]GOODYEAR!$B:$O,2,0)</f>
        <v>4992496141342</v>
      </c>
      <c r="AS460" s="192" t="str">
        <f>VLOOKUP(AQ:AQ,[1]GOODYEAR!$B:$O,3,0)</f>
        <v>05602758</v>
      </c>
      <c r="AT460" s="231" t="str">
        <f>VLOOKUP(AQ:AQ,[1]GOODYEAR!$B:$O,4,0)</f>
        <v>EfficientGrip ECO EG01</v>
      </c>
      <c r="AU460" s="231" t="str">
        <f>VLOOKUP(AQ:AQ,[1]GOODYEAR!$B:$O,5,0)</f>
        <v>215/45R17 91W XL</v>
      </c>
      <c r="AV460" s="232" t="str">
        <f>VLOOKUP(AQ:AQ,[1]GOODYEAR!$B:$O,6,0)</f>
        <v>215/45R17</v>
      </c>
      <c r="AW460" s="232" t="str">
        <f>VLOOKUP(AQ:AQ,[1]GOODYEAR!$B:$O,7,0)</f>
        <v/>
      </c>
      <c r="AX460" s="233">
        <f>VLOOKUP(AQ:AQ,[1]GOODYEAR!$B:$K,8,0)</f>
        <v>8980</v>
      </c>
      <c r="AY460" s="233">
        <f>VLOOKUP(AQ:AQ,[1]GOODYEAR!$B:$K,9,0)</f>
        <v>16</v>
      </c>
      <c r="AZ460" s="233">
        <f>VLOOKUP(AQ:AQ,[1]GOODYEAR!$B:$K,10,0)</f>
        <v>12</v>
      </c>
      <c r="BA460" s="233">
        <f>VLOOKUP(AQ:AQ,[1]GOODYEAR!$B:$O,11,0)</f>
        <v>12380</v>
      </c>
      <c r="BB460" s="233">
        <f>VLOOKUP(AQ:AQ,[1]GOODYEAR!$B:$O,12,0)</f>
        <v>10777.272727272726</v>
      </c>
      <c r="BC460" s="233">
        <f t="shared" si="266"/>
        <v>525</v>
      </c>
      <c r="BD460" s="204" t="s">
        <v>3387</v>
      </c>
      <c r="BE460" s="195" t="s">
        <v>7798</v>
      </c>
      <c r="BF460" s="133" t="str">
        <f>IFERROR(VLOOKUP(BE:BE,Q商品!B:E,4,0),"")</f>
        <v>2023年製 EfficientGrip ECO EG01 215/45R17 91W XL サマー 最短当日発送</v>
      </c>
      <c r="BG460" s="133" t="str">
        <f>IFERROR(VLOOKUP(AQ:AQ,在庫!B:M,12,0),"")</f>
        <v>2023年製</v>
      </c>
      <c r="BH460" s="133">
        <f>IFERROR(VLOOKUP(AQ:AQ,在庫!B:L,10,0),"")</f>
        <v>4</v>
      </c>
      <c r="BI460" s="234">
        <f>VLOOKUP(AQ:AQ,[1]GOODYEAR!$B:$AH,32,0)</f>
        <v>604159972</v>
      </c>
      <c r="BJ460" s="234">
        <f>VLOOKUP(AQ:AQ,[1]GOODYEAR!$B:$AH,33,0)</f>
        <v>604184019</v>
      </c>
      <c r="BK460" s="191"/>
      <c r="BL460" s="191"/>
      <c r="BM460" s="191"/>
    </row>
    <row r="461" spans="1:76" s="11" customFormat="1" ht="19.5" customHeight="1">
      <c r="A461" s="11">
        <f t="shared" si="269"/>
        <v>1</v>
      </c>
      <c r="B461" s="239">
        <f t="shared" si="286"/>
        <v>2155017130399</v>
      </c>
      <c r="C461" s="225">
        <f t="shared" si="270"/>
        <v>36</v>
      </c>
      <c r="D461" s="11" t="s">
        <v>4700</v>
      </c>
      <c r="E461" s="358" t="s">
        <v>508</v>
      </c>
      <c r="F461" s="158" t="s">
        <v>6051</v>
      </c>
      <c r="G461" s="132" t="str">
        <f t="shared" si="265"/>
        <v>17</v>
      </c>
      <c r="H461" s="233">
        <v>28</v>
      </c>
      <c r="I461" s="225">
        <f t="shared" si="271"/>
        <v>28</v>
      </c>
      <c r="J461" s="131" t="s">
        <v>12</v>
      </c>
      <c r="K461" s="132" t="s">
        <v>1761</v>
      </c>
      <c r="L461" s="132">
        <v>28</v>
      </c>
      <c r="M461" s="134" t="s">
        <v>3422</v>
      </c>
      <c r="N461" s="226" t="s">
        <v>3371</v>
      </c>
      <c r="O461" s="226">
        <v>0</v>
      </c>
      <c r="P461" s="227">
        <v>13214</v>
      </c>
      <c r="Q461" s="228">
        <f t="shared" si="287"/>
        <v>11979.999999999998</v>
      </c>
      <c r="R461" s="143">
        <f t="shared" si="288"/>
        <v>0.25792988313856419</v>
      </c>
      <c r="S461" s="192">
        <v>1074476235</v>
      </c>
      <c r="T461" s="287" t="s">
        <v>6814</v>
      </c>
      <c r="U461" s="189">
        <f t="shared" si="289"/>
        <v>13214</v>
      </c>
      <c r="W461" s="229">
        <v>13214</v>
      </c>
      <c r="X461" s="135">
        <f t="shared" si="290"/>
        <v>8890</v>
      </c>
      <c r="Y461" s="230">
        <f t="shared" si="291"/>
        <v>11979.999999999998</v>
      </c>
      <c r="Z461" s="141">
        <f t="shared" si="292"/>
        <v>7.7266535492659383E-2</v>
      </c>
      <c r="AA461" s="136">
        <f t="shared" si="293"/>
        <v>0.25792988313856419</v>
      </c>
      <c r="AB461" s="144"/>
      <c r="AC461" s="144"/>
      <c r="AD461" s="184">
        <f t="shared" si="284"/>
        <v>12954</v>
      </c>
      <c r="AE461" s="182">
        <f t="shared" si="285"/>
        <v>14235</v>
      </c>
      <c r="AF461" s="128">
        <f t="shared" si="272"/>
        <v>1281.1499999999999</v>
      </c>
      <c r="AG461" s="129">
        <f t="shared" si="273"/>
        <v>260.14999999999986</v>
      </c>
      <c r="AH461" s="130">
        <f t="shared" si="274"/>
        <v>1.8275377590446073E-2</v>
      </c>
      <c r="AI461" s="137">
        <f t="shared" si="275"/>
        <v>1021</v>
      </c>
      <c r="AJ461" s="138">
        <f t="shared" si="276"/>
        <v>7.172462240955392E-2</v>
      </c>
      <c r="AK461" s="138">
        <f t="shared" si="277"/>
        <v>0.23965450554811812</v>
      </c>
      <c r="AL461" s="11" t="s">
        <v>13397</v>
      </c>
      <c r="AM461" s="11">
        <f t="shared" si="278"/>
        <v>11530.5</v>
      </c>
      <c r="AN461" s="412">
        <f t="shared" si="279"/>
        <v>10449.545454545454</v>
      </c>
      <c r="AO461" s="412">
        <f t="shared" si="280"/>
        <v>1559.545454545454</v>
      </c>
      <c r="AP461" s="413">
        <f t="shared" si="281"/>
        <v>0.14924529122623859</v>
      </c>
      <c r="AQ461" s="192">
        <v>2155017130399</v>
      </c>
      <c r="AR461" s="192">
        <f>VLOOKUP(AQ:AQ,[1]GOODYEAR!$B:$O,2,0)</f>
        <v>4992496140253</v>
      </c>
      <c r="AS461" s="192" t="str">
        <f>VLOOKUP(AQ:AQ,[1]GOODYEAR!$B:$O,3,0)</f>
        <v>05602735</v>
      </c>
      <c r="AT461" s="231" t="str">
        <f>VLOOKUP(AQ:AQ,[1]GOODYEAR!$B:$O,4,0)</f>
        <v>EfficientGrip ECO EG01</v>
      </c>
      <c r="AU461" s="231" t="str">
        <f>VLOOKUP(AQ:AQ,[1]GOODYEAR!$B:$O,5,0)</f>
        <v>215/50R17 91V</v>
      </c>
      <c r="AV461" s="232" t="str">
        <f>VLOOKUP(AQ:AQ,[1]GOODYEAR!$B:$O,6,0)</f>
        <v>215/50R17</v>
      </c>
      <c r="AW461" s="232" t="str">
        <f>VLOOKUP(AQ:AQ,[1]GOODYEAR!$B:$O,7,0)</f>
        <v/>
      </c>
      <c r="AX461" s="233">
        <f>VLOOKUP(AQ:AQ,[1]GOODYEAR!$B:$K,8,0)</f>
        <v>8890</v>
      </c>
      <c r="AY461" s="233">
        <f>VLOOKUP(AQ:AQ,[1]GOODYEAR!$B:$K,9,0)</f>
        <v>36</v>
      </c>
      <c r="AZ461" s="233">
        <f>VLOOKUP(AQ:AQ,[1]GOODYEAR!$B:$K,10,0)</f>
        <v>28</v>
      </c>
      <c r="BA461" s="233">
        <f>VLOOKUP(AQ:AQ,[1]GOODYEAR!$B:$O,11,0)</f>
        <v>12600</v>
      </c>
      <c r="BB461" s="233">
        <f>VLOOKUP(AQ:AQ,[1]GOODYEAR!$B:$O,12,0)</f>
        <v>10500</v>
      </c>
      <c r="BC461" s="233">
        <f t="shared" si="266"/>
        <v>1049.9999999999982</v>
      </c>
      <c r="BD461" s="204" t="s">
        <v>3387</v>
      </c>
      <c r="BE461" s="195" t="s">
        <v>4989</v>
      </c>
      <c r="BF461" s="133" t="str">
        <f>IFERROR(VLOOKUP(BE:BE,Q商品!B:E,4,0),"")</f>
        <v>2023年製以降 EfficientGrip ECO EG01 215/50R17 91V サマータイヤ 最短当日発送</v>
      </c>
      <c r="BG461" s="133" t="str">
        <f>IFERROR(VLOOKUP(AQ:AQ,在庫!B:M,12,0),"")</f>
        <v>2023年製</v>
      </c>
      <c r="BH461" s="133">
        <f>IFERROR(VLOOKUP(AQ:AQ,在庫!B:L,10,0),"")</f>
        <v>3</v>
      </c>
      <c r="BI461" s="234">
        <f>VLOOKUP(AQ:AQ,[1]GOODYEAR!$B:$AH,32,0)</f>
        <v>604159973</v>
      </c>
      <c r="BJ461" s="234">
        <f>VLOOKUP(AQ:AQ,[1]GOODYEAR!$B:$AH,33,0)</f>
        <v>604184020</v>
      </c>
      <c r="BK461" s="191"/>
      <c r="BL461" s="191"/>
      <c r="BM461" s="191"/>
    </row>
    <row r="462" spans="1:76" s="11" customFormat="1" ht="19.5" customHeight="1">
      <c r="A462" s="11">
        <f t="shared" si="269"/>
        <v>1</v>
      </c>
      <c r="B462" s="239">
        <f t="shared" si="286"/>
        <v>1556514138238</v>
      </c>
      <c r="C462" s="225">
        <f t="shared" si="270"/>
        <v>0</v>
      </c>
      <c r="D462" s="11" t="s">
        <v>5181</v>
      </c>
      <c r="E462" s="358" t="s">
        <v>4956</v>
      </c>
      <c r="F462" s="156" t="s">
        <v>1662</v>
      </c>
      <c r="G462" s="132" t="str">
        <f t="shared" si="265"/>
        <v>14</v>
      </c>
      <c r="H462" s="233">
        <v>0</v>
      </c>
      <c r="I462" s="225">
        <f t="shared" si="271"/>
        <v>0</v>
      </c>
      <c r="J462" s="131"/>
      <c r="K462" s="132" t="s">
        <v>5183</v>
      </c>
      <c r="L462" s="132">
        <v>29</v>
      </c>
      <c r="M462" s="134"/>
      <c r="N462" s="226"/>
      <c r="O462" s="226"/>
      <c r="P462" s="227"/>
      <c r="Q462" s="228">
        <f t="shared" si="287"/>
        <v>0</v>
      </c>
      <c r="R462" s="143" t="str">
        <f t="shared" si="288"/>
        <v/>
      </c>
      <c r="S462" s="192"/>
      <c r="T462" s="288"/>
      <c r="U462" s="189">
        <f t="shared" si="289"/>
        <v>0</v>
      </c>
      <c r="W462" s="229"/>
      <c r="X462" s="135">
        <f t="shared" si="290"/>
        <v>2700</v>
      </c>
      <c r="Y462" s="230">
        <f t="shared" si="291"/>
        <v>0</v>
      </c>
      <c r="Z462" s="141" t="str">
        <f t="shared" si="292"/>
        <v/>
      </c>
      <c r="AA462" s="136" t="str">
        <f t="shared" si="293"/>
        <v/>
      </c>
      <c r="AB462" s="309"/>
      <c r="AC462" s="309"/>
      <c r="AD462" s="184">
        <f t="shared" si="284"/>
        <v>0</v>
      </c>
      <c r="AE462" s="182">
        <f t="shared" si="285"/>
        <v>0</v>
      </c>
      <c r="AF462" s="128">
        <f t="shared" si="272"/>
        <v>0</v>
      </c>
      <c r="AG462" s="129">
        <f t="shared" si="273"/>
        <v>0</v>
      </c>
      <c r="AH462" s="130" t="str">
        <f t="shared" si="274"/>
        <v/>
      </c>
      <c r="AI462" s="137">
        <f t="shared" si="275"/>
        <v>0</v>
      </c>
      <c r="AJ462" s="138" t="str">
        <f t="shared" si="276"/>
        <v/>
      </c>
      <c r="AK462" s="138" t="str">
        <f t="shared" si="277"/>
        <v/>
      </c>
      <c r="AM462" s="11">
        <f t="shared" si="278"/>
        <v>0</v>
      </c>
      <c r="AN462" s="412">
        <f t="shared" si="279"/>
        <v>0</v>
      </c>
      <c r="AO462" s="412">
        <f t="shared" si="280"/>
        <v>-2700</v>
      </c>
      <c r="AP462" s="413" t="e">
        <f t="shared" si="281"/>
        <v>#DIV/0!</v>
      </c>
      <c r="AQ462" s="192">
        <v>1556514138238</v>
      </c>
      <c r="AR462" s="192">
        <f>VLOOKUP(AQ:AQ,[1]GOODYEAR!$B:$O,2,0)</f>
        <v>4992496149744</v>
      </c>
      <c r="AS462" s="192" t="str">
        <f>VLOOKUP(AQ:AQ,[1]GOODYEAR!$B:$O,3,0)</f>
        <v>05500858</v>
      </c>
      <c r="AT462" s="231" t="str">
        <f>VLOOKUP(AQ:AQ,[1]GOODYEAR!$B:$O,4,0)</f>
        <v>EfficientGrip ECO EG02（神）</v>
      </c>
      <c r="AU462" s="231" t="str">
        <f>VLOOKUP(AQ:AQ,[1]GOODYEAR!$B:$O,5,0)</f>
        <v>155/65R14 75S</v>
      </c>
      <c r="AV462" s="232" t="str">
        <f>VLOOKUP(AQ:AQ,[1]GOODYEAR!$B:$O,6,0)</f>
        <v>155/65R14</v>
      </c>
      <c r="AW462" s="232" t="str">
        <f>VLOOKUP(AQ:AQ,[1]GOODYEAR!$B:$O,7,0)</f>
        <v/>
      </c>
      <c r="AX462" s="233">
        <f>VLOOKUP(AQ:AQ,[1]GOODYEAR!$B:$K,8,0)</f>
        <v>2700</v>
      </c>
      <c r="AY462" s="233">
        <f>VLOOKUP(AQ:AQ,[1]GOODYEAR!$B:$K,9,0)</f>
        <v>0</v>
      </c>
      <c r="AZ462" s="233">
        <f>VLOOKUP(AQ:AQ,[1]GOODYEAR!$B:$K,10,0)</f>
        <v>0</v>
      </c>
      <c r="BA462" s="233">
        <f>VLOOKUP(AQ:AQ,[1]GOODYEAR!$B:$O,11,0)</f>
        <v>4600</v>
      </c>
      <c r="BB462" s="233">
        <f>VLOOKUP(AQ:AQ,[1]GOODYEAR!$B:$O,12,0)</f>
        <v>3704.545454545454</v>
      </c>
      <c r="BC462" s="233">
        <f t="shared" si="266"/>
        <v>525</v>
      </c>
      <c r="BD462" s="204" t="s">
        <v>3387</v>
      </c>
      <c r="BE462" s="192"/>
      <c r="BF462" s="133" t="str">
        <f>IFERROR(VLOOKUP(BE:BE,Q商品!B:E,4,0),"")</f>
        <v/>
      </c>
      <c r="BG462" s="133" t="str">
        <f>IFERROR(VLOOKUP(AQ:AQ,在庫!B:M,12,0),"")</f>
        <v/>
      </c>
      <c r="BH462" s="133" t="str">
        <f>IFERROR(VLOOKUP(AQ:AQ,在庫!B:L,10,0),"")</f>
        <v/>
      </c>
      <c r="BI462" s="234" t="str">
        <f>VLOOKUP(AQ:AQ,[1]GOODYEAR!$B:$AH,32,0)</f>
        <v/>
      </c>
      <c r="BJ462" s="234" t="str">
        <f>VLOOKUP(AQ:AQ,[1]GOODYEAR!$B:$AH,33,0)</f>
        <v/>
      </c>
      <c r="BK462" s="191"/>
      <c r="BL462" s="191"/>
      <c r="BM462" s="191"/>
    </row>
    <row r="463" spans="1:76" s="11" customFormat="1" ht="19.5" customHeight="1">
      <c r="A463" s="11">
        <f t="shared" si="269"/>
        <v>1</v>
      </c>
      <c r="B463" s="239">
        <f t="shared" si="286"/>
        <v>1756514139383</v>
      </c>
      <c r="C463" s="225">
        <f t="shared" si="270"/>
        <v>0</v>
      </c>
      <c r="D463" s="11" t="s">
        <v>5181</v>
      </c>
      <c r="E463" s="11" t="s">
        <v>14121</v>
      </c>
      <c r="F463" s="293" t="s">
        <v>6034</v>
      </c>
      <c r="G463" s="132" t="str">
        <f t="shared" si="265"/>
        <v>14</v>
      </c>
      <c r="H463" s="233">
        <v>0</v>
      </c>
      <c r="I463" s="225">
        <f t="shared" si="271"/>
        <v>0</v>
      </c>
      <c r="J463" s="131"/>
      <c r="K463" s="132" t="s">
        <v>5183</v>
      </c>
      <c r="L463" s="132"/>
      <c r="M463" s="134" t="s">
        <v>5996</v>
      </c>
      <c r="N463" s="226" t="s">
        <v>6316</v>
      </c>
      <c r="O463" s="226">
        <v>0</v>
      </c>
      <c r="P463" s="227">
        <v>5680</v>
      </c>
      <c r="Q463" s="228">
        <f t="shared" si="287"/>
        <v>5163.6363636363631</v>
      </c>
      <c r="R463" s="143">
        <f t="shared" si="288"/>
        <v>0.28345070422535201</v>
      </c>
      <c r="S463" s="192"/>
      <c r="T463" s="287"/>
      <c r="U463" s="189">
        <f t="shared" si="289"/>
        <v>5851</v>
      </c>
      <c r="W463" s="229">
        <v>5851</v>
      </c>
      <c r="X463" s="135">
        <f t="shared" si="290"/>
        <v>3700</v>
      </c>
      <c r="Y463" s="230">
        <f t="shared" si="291"/>
        <v>5319.090909090909</v>
      </c>
      <c r="Z463" s="141">
        <f t="shared" si="292"/>
        <v>0.10968309859154934</v>
      </c>
      <c r="AA463" s="136">
        <f t="shared" si="293"/>
        <v>0.3043924115535806</v>
      </c>
      <c r="AB463" s="144"/>
      <c r="AC463" s="144"/>
      <c r="AD463" s="184">
        <f t="shared" si="284"/>
        <v>5736</v>
      </c>
      <c r="AE463" s="182">
        <f t="shared" si="285"/>
        <v>6303</v>
      </c>
      <c r="AF463" s="128">
        <f t="shared" si="272"/>
        <v>567.27</v>
      </c>
      <c r="AG463" s="129">
        <f t="shared" si="273"/>
        <v>115.26999999999998</v>
      </c>
      <c r="AH463" s="130">
        <f t="shared" si="274"/>
        <v>1.8288116769792161E-2</v>
      </c>
      <c r="AI463" s="137">
        <f t="shared" si="275"/>
        <v>452</v>
      </c>
      <c r="AJ463" s="138">
        <f t="shared" si="276"/>
        <v>7.1711883230207843E-2</v>
      </c>
      <c r="AK463" s="138">
        <f t="shared" si="277"/>
        <v>0.28610429478378846</v>
      </c>
      <c r="AM463" s="11">
        <f t="shared" si="278"/>
        <v>5105.7</v>
      </c>
      <c r="AN463" s="412">
        <f t="shared" si="279"/>
        <v>4641.545454545454</v>
      </c>
      <c r="AO463" s="412">
        <f t="shared" si="280"/>
        <v>941.54545454545405</v>
      </c>
      <c r="AP463" s="413">
        <f t="shared" si="281"/>
        <v>0.20285171475018107</v>
      </c>
      <c r="AQ463" s="192">
        <v>1756514139383</v>
      </c>
      <c r="AR463" s="192">
        <f>VLOOKUP(AQ:AQ,[1]GOODYEAR!$B:$O,2,0)</f>
        <v>4992496140017</v>
      </c>
      <c r="AS463" s="192" t="str">
        <f>VLOOKUP(AQ:AQ,[1]GOODYEAR!$B:$O,3,0)</f>
        <v>05500547</v>
      </c>
      <c r="AT463" s="231" t="str">
        <f>VLOOKUP(AQ:AQ,[1]GOODYEAR!$B:$O,4,0)</f>
        <v>EfficientGrip ECO EG01（神）</v>
      </c>
      <c r="AU463" s="231" t="str">
        <f>VLOOKUP(AQ:AQ,[1]GOODYEAR!$B:$O,5,0)</f>
        <v>175/65R14 82S</v>
      </c>
      <c r="AV463" s="232" t="str">
        <f>VLOOKUP(AQ:AQ,[1]GOODYEAR!$B:$O,6,0)</f>
        <v>175/65R14</v>
      </c>
      <c r="AW463" s="232" t="str">
        <f>VLOOKUP(AQ:AQ,[1]GOODYEAR!$B:$O,7,0)</f>
        <v/>
      </c>
      <c r="AX463" s="233">
        <f>VLOOKUP(AQ:AQ,[1]GOODYEAR!$B:$K,8,0)</f>
        <v>3700</v>
      </c>
      <c r="AY463" s="233">
        <f>VLOOKUP(AQ:AQ,[1]GOODYEAR!$B:$K,9,0)</f>
        <v>0</v>
      </c>
      <c r="AZ463" s="233">
        <f>VLOOKUP(AQ:AQ,[1]GOODYEAR!$B:$K,10,0)</f>
        <v>0</v>
      </c>
      <c r="BA463" s="233">
        <f>VLOOKUP(AQ:AQ,[1]GOODYEAR!$B:$O,11,0)</f>
        <v>0</v>
      </c>
      <c r="BB463" s="233">
        <f>VLOOKUP(AQ:AQ,[1]GOODYEAR!$B:$O,12,0)</f>
        <v>-477.27272727272725</v>
      </c>
      <c r="BC463" s="233">
        <f t="shared" si="266"/>
        <v>525</v>
      </c>
      <c r="BD463" s="204" t="s">
        <v>3387</v>
      </c>
      <c r="BE463" s="192"/>
      <c r="BF463" s="133" t="str">
        <f>IFERROR(VLOOKUP(BE:BE,Q商品!B:E,4,0),"")</f>
        <v/>
      </c>
      <c r="BG463" s="133" t="str">
        <f>IFERROR(VLOOKUP(AQ:AQ,在庫!B:M,12,0),"")</f>
        <v/>
      </c>
      <c r="BH463" s="133" t="str">
        <f>IFERROR(VLOOKUP(AQ:AQ,在庫!B:L,10,0),"")</f>
        <v/>
      </c>
      <c r="BI463" s="234" t="str">
        <f>VLOOKUP(AQ:AQ,[1]GOODYEAR!$B:$AH,32,0)</f>
        <v/>
      </c>
      <c r="BJ463" s="234" t="str">
        <f>VLOOKUP(AQ:AQ,[1]GOODYEAR!$B:$AH,33,0)</f>
        <v/>
      </c>
      <c r="BK463" s="191"/>
      <c r="BL463" s="191"/>
      <c r="BM463" s="191"/>
      <c r="BN463" s="191"/>
      <c r="BO463" s="191"/>
      <c r="BP463" s="191"/>
      <c r="BQ463" s="191"/>
      <c r="BR463" s="191"/>
      <c r="BS463" s="191"/>
      <c r="BT463" s="191"/>
      <c r="BU463" s="191"/>
      <c r="BV463" s="191"/>
      <c r="BW463" s="191"/>
      <c r="BX463" s="191"/>
    </row>
    <row r="464" spans="1:76" s="11" customFormat="1" ht="19.5" customHeight="1">
      <c r="A464" s="11">
        <f t="shared" si="269"/>
        <v>1</v>
      </c>
      <c r="B464" s="239">
        <f t="shared" si="286"/>
        <v>1654516132077</v>
      </c>
      <c r="C464" s="225">
        <f t="shared" si="270"/>
        <v>69</v>
      </c>
      <c r="D464" s="11" t="s">
        <v>4700</v>
      </c>
      <c r="E464" s="320" t="s">
        <v>535</v>
      </c>
      <c r="F464" s="158" t="s">
        <v>6052</v>
      </c>
      <c r="G464" s="132" t="str">
        <f t="shared" si="265"/>
        <v>16</v>
      </c>
      <c r="H464" s="233">
        <v>29</v>
      </c>
      <c r="I464" s="225">
        <f t="shared" si="271"/>
        <v>28</v>
      </c>
      <c r="J464" s="131"/>
      <c r="K464" s="132" t="s">
        <v>1760</v>
      </c>
      <c r="L464" s="132">
        <v>1</v>
      </c>
      <c r="M464" s="134" t="s">
        <v>3422</v>
      </c>
      <c r="N464" s="226" t="s">
        <v>6183</v>
      </c>
      <c r="O464" s="226" t="s">
        <v>3425</v>
      </c>
      <c r="P464" s="227">
        <v>9120</v>
      </c>
      <c r="Q464" s="228">
        <f t="shared" si="287"/>
        <v>8228.181818181818</v>
      </c>
      <c r="R464" s="143">
        <f t="shared" si="288"/>
        <v>0.31333554303391892</v>
      </c>
      <c r="S464" s="192">
        <v>1074476680</v>
      </c>
      <c r="T464" s="289" t="s">
        <v>7860</v>
      </c>
      <c r="U464" s="189">
        <f t="shared" si="289"/>
        <v>8220</v>
      </c>
      <c r="V464" s="11">
        <v>900</v>
      </c>
      <c r="W464" s="229">
        <v>9120</v>
      </c>
      <c r="X464" s="135">
        <f t="shared" si="290"/>
        <v>5650</v>
      </c>
      <c r="Y464" s="230">
        <f t="shared" si="291"/>
        <v>8228.181818181818</v>
      </c>
      <c r="Z464" s="141">
        <f t="shared" si="292"/>
        <v>7.7128953771289588E-2</v>
      </c>
      <c r="AA464" s="136">
        <f t="shared" si="293"/>
        <v>0.31333554303391892</v>
      </c>
      <c r="AB464" s="144"/>
      <c r="AC464" s="144"/>
      <c r="AD464" s="184">
        <f t="shared" si="284"/>
        <v>8058</v>
      </c>
      <c r="AE464" s="182">
        <f t="shared" si="285"/>
        <v>8854</v>
      </c>
      <c r="AF464" s="128">
        <f t="shared" si="272"/>
        <v>796.86</v>
      </c>
      <c r="AG464" s="129">
        <f t="shared" si="273"/>
        <v>162.86000000000001</v>
      </c>
      <c r="AH464" s="130">
        <f t="shared" si="274"/>
        <v>1.8393946238988029E-2</v>
      </c>
      <c r="AI464" s="137">
        <f t="shared" si="275"/>
        <v>634</v>
      </c>
      <c r="AJ464" s="138">
        <f t="shared" si="276"/>
        <v>7.1606053761011978E-2</v>
      </c>
      <c r="AK464" s="138">
        <f t="shared" si="277"/>
        <v>0.29494159679493087</v>
      </c>
      <c r="AL464" s="11" t="s">
        <v>13397</v>
      </c>
      <c r="AM464" s="11">
        <f t="shared" si="278"/>
        <v>7172.6</v>
      </c>
      <c r="AN464" s="412">
        <f t="shared" si="279"/>
        <v>6457.818181818182</v>
      </c>
      <c r="AO464" s="412">
        <f t="shared" si="280"/>
        <v>807.81818181818198</v>
      </c>
      <c r="AP464" s="413">
        <f t="shared" si="281"/>
        <v>0.12509150289993809</v>
      </c>
      <c r="AQ464" s="192">
        <v>1654516132077</v>
      </c>
      <c r="AR464" s="192">
        <f>VLOOKUP(AQ:AQ,[1]GOODYEAR!$B:$O,2,0)</f>
        <v>4992496096772</v>
      </c>
      <c r="AS464" s="192" t="str">
        <f>VLOOKUP(AQ:AQ,[1]GOODYEAR!$B:$O,3,0)</f>
        <v>05602854</v>
      </c>
      <c r="AT464" s="231" t="str">
        <f>VLOOKUP(AQ:AQ,[1]GOODYEAR!$B:$O,4,0)</f>
        <v>EAGLE LS EXE（日特）</v>
      </c>
      <c r="AU464" s="231" t="str">
        <f>VLOOKUP(AQ:AQ,[1]GOODYEAR!$B:$O,5,0)</f>
        <v>165/45R16 74W XL</v>
      </c>
      <c r="AV464" s="232" t="str">
        <f>VLOOKUP(AQ:AQ,[1]GOODYEAR!$B:$O,6,0)</f>
        <v>165/45R16</v>
      </c>
      <c r="AW464" s="232">
        <f>VLOOKUP(AQ:AQ,[1]GOODYEAR!$B:$O,7,0)</f>
        <v>21700</v>
      </c>
      <c r="AX464" s="233">
        <f>VLOOKUP(AQ:AQ,[1]GOODYEAR!$B:$K,8,0)</f>
        <v>5650</v>
      </c>
      <c r="AY464" s="233">
        <f>VLOOKUP(AQ:AQ,[1]GOODYEAR!$B:$K,9,0)</f>
        <v>69</v>
      </c>
      <c r="AZ464" s="233">
        <f>VLOOKUP(AQ:AQ,[1]GOODYEAR!$B:$K,10,0)</f>
        <v>28</v>
      </c>
      <c r="BA464" s="233">
        <f>VLOOKUP(AQ:AQ,[1]GOODYEAR!$B:$O,11,0)</f>
        <v>8000</v>
      </c>
      <c r="BB464" s="233">
        <f>VLOOKUP(AQ:AQ,[1]GOODYEAR!$B:$O,12,0)</f>
        <v>6795.454545454545</v>
      </c>
      <c r="BC464" s="233">
        <f t="shared" si="266"/>
        <v>525</v>
      </c>
      <c r="BD464" s="204" t="s">
        <v>3387</v>
      </c>
      <c r="BE464" s="195" t="s">
        <v>4990</v>
      </c>
      <c r="BF464" s="133" t="str">
        <f>IFERROR(VLOOKUP(BE:BE,Q商品!B:E,4,0),"")</f>
        <v>2023年製 EAGLE LS EXE 165/45R16 74W XL サマータイヤ 最短当日発送</v>
      </c>
      <c r="BG464" s="133" t="str">
        <f>IFERROR(VLOOKUP(AQ:AQ,在庫!B:M,12,0),"")</f>
        <v>2023年製</v>
      </c>
      <c r="BH464" s="133">
        <f>IFERROR(VLOOKUP(AQ:AQ,在庫!B:L,10,0),"")</f>
        <v>1</v>
      </c>
      <c r="BI464" s="234">
        <f>VLOOKUP(AQ:AQ,[1]GOODYEAR!$B:$AH,32,0)</f>
        <v>604426269</v>
      </c>
      <c r="BJ464" s="234">
        <f>VLOOKUP(AQ:AQ,[1]GOODYEAR!$B:$AH,33,0)</f>
        <v>604426297</v>
      </c>
      <c r="BK464" s="191"/>
      <c r="BL464" s="191"/>
      <c r="BM464" s="191"/>
    </row>
    <row r="465" spans="1:65" s="11" customFormat="1" ht="19.5" customHeight="1">
      <c r="A465" s="11">
        <f t="shared" si="269"/>
        <v>1</v>
      </c>
      <c r="B465" s="239">
        <f t="shared" si="286"/>
        <v>1756016132073</v>
      </c>
      <c r="C465" s="225">
        <f t="shared" si="270"/>
        <v>2</v>
      </c>
      <c r="D465" s="11" t="s">
        <v>4700</v>
      </c>
      <c r="E465" s="320" t="s">
        <v>534</v>
      </c>
      <c r="F465" s="304" t="s">
        <v>7296</v>
      </c>
      <c r="G465" s="132" t="str">
        <f t="shared" si="265"/>
        <v>16</v>
      </c>
      <c r="H465" s="233">
        <v>14</v>
      </c>
      <c r="I465" s="225">
        <f t="shared" si="271"/>
        <v>14</v>
      </c>
      <c r="J465" s="131"/>
      <c r="K465" s="132" t="s">
        <v>1760</v>
      </c>
      <c r="L465" s="132">
        <v>2</v>
      </c>
      <c r="M465" s="134" t="s">
        <v>1776</v>
      </c>
      <c r="N465" s="226" t="s">
        <v>7779</v>
      </c>
      <c r="O465" s="226">
        <v>0</v>
      </c>
      <c r="P465" s="227">
        <v>7687</v>
      </c>
      <c r="Q465" s="228">
        <f t="shared" si="287"/>
        <v>6986.363636363636</v>
      </c>
      <c r="R465" s="143">
        <f t="shared" si="288"/>
        <v>0.19271307742355234</v>
      </c>
      <c r="S465" s="192">
        <v>1074476681</v>
      </c>
      <c r="T465" s="286" t="s">
        <v>6815</v>
      </c>
      <c r="U465" s="189">
        <f t="shared" si="289"/>
        <v>7687</v>
      </c>
      <c r="W465" s="229">
        <v>7687</v>
      </c>
      <c r="X465" s="135">
        <f t="shared" si="290"/>
        <v>5640</v>
      </c>
      <c r="Y465" s="230">
        <f t="shared" si="291"/>
        <v>6986.363636363636</v>
      </c>
      <c r="Z465" s="141">
        <f t="shared" si="292"/>
        <v>7.7273318589826889E-2</v>
      </c>
      <c r="AA465" s="136">
        <f t="shared" si="293"/>
        <v>0.19271307742355234</v>
      </c>
      <c r="AB465" s="144"/>
      <c r="AC465" s="144"/>
      <c r="AD465" s="184">
        <f t="shared" si="284"/>
        <v>7536</v>
      </c>
      <c r="AE465" s="182">
        <f t="shared" si="285"/>
        <v>8281</v>
      </c>
      <c r="AF465" s="128">
        <f t="shared" si="272"/>
        <v>745.29</v>
      </c>
      <c r="AG465" s="129">
        <f t="shared" si="273"/>
        <v>151.28999999999996</v>
      </c>
      <c r="AH465" s="130">
        <f t="shared" si="274"/>
        <v>1.8269532665137058E-2</v>
      </c>
      <c r="AI465" s="137">
        <f t="shared" si="275"/>
        <v>594</v>
      </c>
      <c r="AJ465" s="138">
        <f t="shared" si="276"/>
        <v>7.1730467334862935E-2</v>
      </c>
      <c r="AK465" s="138">
        <f t="shared" si="277"/>
        <v>0.17444354475841528</v>
      </c>
      <c r="AM465" s="11">
        <f t="shared" si="278"/>
        <v>6707.9</v>
      </c>
      <c r="AN465" s="412">
        <f t="shared" si="279"/>
        <v>6096.2727272727261</v>
      </c>
      <c r="AO465" s="412">
        <f t="shared" si="280"/>
        <v>456.27272727272612</v>
      </c>
      <c r="AP465" s="413">
        <f t="shared" si="281"/>
        <v>7.4844539882789607E-2</v>
      </c>
      <c r="AQ465" s="192">
        <v>1756016132073</v>
      </c>
      <c r="AR465" s="192">
        <f>VLOOKUP(AQ:AQ,[1]GOODYEAR!$B:$O,2,0)</f>
        <v>4992496096666</v>
      </c>
      <c r="AS465" s="192" t="str">
        <f>VLOOKUP(AQ:AQ,[1]GOODYEAR!$B:$O,3,0)</f>
        <v>05602832</v>
      </c>
      <c r="AT465" s="231" t="str">
        <f>VLOOKUP(AQ:AQ,[1]GOODYEAR!$B:$O,4,0)</f>
        <v>EAGLE LS EXE（日）</v>
      </c>
      <c r="AU465" s="231" t="str">
        <f>VLOOKUP(AQ:AQ,[1]GOODYEAR!$B:$O,5,0)</f>
        <v>175/60R16 82H</v>
      </c>
      <c r="AV465" s="232" t="str">
        <f>VLOOKUP(AQ:AQ,[1]GOODYEAR!$B:$O,6,0)</f>
        <v>175/60R16</v>
      </c>
      <c r="AW465" s="232">
        <f>VLOOKUP(AQ:AQ,[1]GOODYEAR!$B:$O,7,0)</f>
        <v>18800</v>
      </c>
      <c r="AX465" s="233">
        <f>VLOOKUP(AQ:AQ,[1]GOODYEAR!$B:$K,8,0)</f>
        <v>5640</v>
      </c>
      <c r="AY465" s="233">
        <f>VLOOKUP(AQ:AQ,[1]GOODYEAR!$B:$K,9,0)</f>
        <v>2</v>
      </c>
      <c r="AZ465" s="233">
        <f>VLOOKUP(AQ:AQ,[1]GOODYEAR!$B:$K,10,0)</f>
        <v>14</v>
      </c>
      <c r="BA465" s="233">
        <f>VLOOKUP(AQ:AQ,[1]GOODYEAR!$B:$O,11,0)</f>
        <v>7980</v>
      </c>
      <c r="BB465" s="233">
        <f>VLOOKUP(AQ:AQ,[1]GOODYEAR!$B:$O,12,0)</f>
        <v>6777.272727272727</v>
      </c>
      <c r="BC465" s="233">
        <f t="shared" si="266"/>
        <v>525</v>
      </c>
      <c r="BD465" s="204" t="s">
        <v>3387</v>
      </c>
      <c r="BE465" s="192" t="s">
        <v>4823</v>
      </c>
      <c r="BF465" s="133" t="str">
        <f>IFERROR(VLOOKUP(BE:BE,Q商品!B:E,4,0),"")</f>
        <v>2023年製 EAGLE LS EXE 175/60R16 82H サマータイヤ 最短当日発送</v>
      </c>
      <c r="BG465" s="133" t="str">
        <f>IFERROR(VLOOKUP(AQ:AQ,在庫!B:M,12,0),"")</f>
        <v>2023年製</v>
      </c>
      <c r="BH465" s="133">
        <f>IFERROR(VLOOKUP(AQ:AQ,在庫!B:L,10,0),"")</f>
        <v>2</v>
      </c>
      <c r="BI465" s="234">
        <f>VLOOKUP(AQ:AQ,[1]GOODYEAR!$B:$AH,32,0)</f>
        <v>604426267</v>
      </c>
      <c r="BJ465" s="234">
        <f>VLOOKUP(AQ:AQ,[1]GOODYEAR!$B:$AH,33,0)</f>
        <v>604426295</v>
      </c>
      <c r="BK465" s="191"/>
      <c r="BL465" s="191"/>
      <c r="BM465" s="191"/>
    </row>
    <row r="466" spans="1:65" s="11" customFormat="1" ht="19.5" customHeight="1">
      <c r="A466" s="11">
        <f t="shared" si="269"/>
        <v>1</v>
      </c>
      <c r="B466" s="239">
        <f t="shared" si="286"/>
        <v>1855515132079</v>
      </c>
      <c r="C466" s="225">
        <f t="shared" si="270"/>
        <v>4</v>
      </c>
      <c r="D466" s="11" t="s">
        <v>5181</v>
      </c>
      <c r="E466" s="320" t="s">
        <v>536</v>
      </c>
      <c r="F466" s="304" t="s">
        <v>7297</v>
      </c>
      <c r="G466" s="132" t="str">
        <f t="shared" si="265"/>
        <v>15</v>
      </c>
      <c r="H466" s="233">
        <v>12</v>
      </c>
      <c r="I466" s="225">
        <f t="shared" si="271"/>
        <v>12</v>
      </c>
      <c r="J466" s="131"/>
      <c r="K466" s="132" t="s">
        <v>1760</v>
      </c>
      <c r="L466" s="132">
        <v>3</v>
      </c>
      <c r="M466" s="134" t="s">
        <v>1776</v>
      </c>
      <c r="N466" s="226" t="s">
        <v>7780</v>
      </c>
      <c r="O466" s="226">
        <v>0</v>
      </c>
      <c r="P466" s="227">
        <v>9100</v>
      </c>
      <c r="Q466" s="228">
        <f t="shared" si="287"/>
        <v>8269.0909090909081</v>
      </c>
      <c r="R466" s="143">
        <f t="shared" si="288"/>
        <v>0.25989445910290226</v>
      </c>
      <c r="S466" s="192">
        <v>1074476679</v>
      </c>
      <c r="T466" s="288" t="s">
        <v>6816</v>
      </c>
      <c r="U466" s="189">
        <f t="shared" si="289"/>
        <v>9100</v>
      </c>
      <c r="W466" s="229">
        <v>9100</v>
      </c>
      <c r="X466" s="135">
        <f t="shared" si="290"/>
        <v>6120</v>
      </c>
      <c r="Y466" s="230">
        <f t="shared" si="291"/>
        <v>8269.0909090909081</v>
      </c>
      <c r="Z466" s="141">
        <f t="shared" si="292"/>
        <v>7.7252747252747334E-2</v>
      </c>
      <c r="AA466" s="136">
        <f t="shared" si="293"/>
        <v>0.25989445910290226</v>
      </c>
      <c r="AB466" s="144"/>
      <c r="AC466" s="144"/>
      <c r="AD466" s="184">
        <f t="shared" si="284"/>
        <v>8921</v>
      </c>
      <c r="AE466" s="182">
        <f t="shared" si="285"/>
        <v>9803</v>
      </c>
      <c r="AF466" s="128">
        <f t="shared" si="272"/>
        <v>882.27</v>
      </c>
      <c r="AG466" s="129">
        <f t="shared" si="273"/>
        <v>179.26999999999998</v>
      </c>
      <c r="AH466" s="130">
        <f t="shared" si="274"/>
        <v>1.8287259002346217E-2</v>
      </c>
      <c r="AI466" s="137">
        <f t="shared" si="275"/>
        <v>703</v>
      </c>
      <c r="AJ466" s="138">
        <f t="shared" si="276"/>
        <v>7.1712740997653776E-2</v>
      </c>
      <c r="AK466" s="138">
        <f t="shared" si="277"/>
        <v>0.24160720010055606</v>
      </c>
      <c r="AL466" s="11" t="s">
        <v>13397</v>
      </c>
      <c r="AM466" s="11">
        <f t="shared" si="278"/>
        <v>7940.7</v>
      </c>
      <c r="AN466" s="412">
        <f t="shared" si="279"/>
        <v>7215.1818181818171</v>
      </c>
      <c r="AO466" s="412">
        <f t="shared" si="280"/>
        <v>1095.1818181818171</v>
      </c>
      <c r="AP466" s="413">
        <f t="shared" si="281"/>
        <v>0.1517885267176533</v>
      </c>
      <c r="AQ466" s="192">
        <v>1855515132079</v>
      </c>
      <c r="AR466" s="192">
        <f>VLOOKUP(AQ:AQ,[1]GOODYEAR!$B:$O,2,0)</f>
        <v>4992496096598</v>
      </c>
      <c r="AS466" s="192" t="str">
        <f>VLOOKUP(AQ:AQ,[1]GOODYEAR!$B:$O,3,0)</f>
        <v>05602818</v>
      </c>
      <c r="AT466" s="231" t="str">
        <f>VLOOKUP(AQ:AQ,[1]GOODYEAR!$B:$O,4,0)</f>
        <v>EAGLE LS EXE（日）</v>
      </c>
      <c r="AU466" s="231" t="str">
        <f>VLOOKUP(AQ:AQ,[1]GOODYEAR!$B:$O,5,0)</f>
        <v>185/55R15 82V</v>
      </c>
      <c r="AV466" s="232" t="str">
        <f>VLOOKUP(AQ:AQ,[1]GOODYEAR!$B:$O,6,0)</f>
        <v>185/55R15</v>
      </c>
      <c r="AW466" s="232">
        <f>VLOOKUP(AQ:AQ,[1]GOODYEAR!$B:$O,7,0)</f>
        <v>20400</v>
      </c>
      <c r="AX466" s="233">
        <f>VLOOKUP(AQ:AQ,[1]GOODYEAR!$B:$K,8,0)</f>
        <v>6120</v>
      </c>
      <c r="AY466" s="233">
        <f>VLOOKUP(AQ:AQ,[1]GOODYEAR!$B:$K,9,0)</f>
        <v>4</v>
      </c>
      <c r="AZ466" s="233">
        <f>VLOOKUP(AQ:AQ,[1]GOODYEAR!$B:$K,10,0)</f>
        <v>12</v>
      </c>
      <c r="BA466" s="233">
        <f>VLOOKUP(AQ:AQ,[1]GOODYEAR!$B:$O,11,0)</f>
        <v>8580</v>
      </c>
      <c r="BB466" s="233">
        <f>VLOOKUP(AQ:AQ,[1]GOODYEAR!$B:$O,12,0)</f>
        <v>7322.7272727272721</v>
      </c>
      <c r="BC466" s="233">
        <f t="shared" si="266"/>
        <v>525</v>
      </c>
      <c r="BD466" s="204" t="s">
        <v>3387</v>
      </c>
      <c r="BE466" s="195" t="s">
        <v>4824</v>
      </c>
      <c r="BF466" s="133" t="str">
        <f>IFERROR(VLOOKUP(BE:BE,Q商品!B:E,4,0),"")</f>
        <v>2023年製 EAGLE LS EXE 185/55R15 82V サマータイヤ 最短当日発送</v>
      </c>
      <c r="BG466" s="133" t="str">
        <f>IFERROR(VLOOKUP(AQ:AQ,在庫!B:M,12,0),"")</f>
        <v>2023年製</v>
      </c>
      <c r="BH466" s="133">
        <f>IFERROR(VLOOKUP(AQ:AQ,在庫!B:L,10,0),"")</f>
        <v>1</v>
      </c>
      <c r="BI466" s="234">
        <f>VLOOKUP(AQ:AQ,[1]GOODYEAR!$B:$AH,32,0)</f>
        <v>604426265</v>
      </c>
      <c r="BJ466" s="234">
        <f>VLOOKUP(AQ:AQ,[1]GOODYEAR!$B:$AH,33,0)</f>
        <v>604426293</v>
      </c>
      <c r="BK466" s="191"/>
      <c r="BL466" s="191"/>
      <c r="BM466" s="191"/>
    </row>
    <row r="467" spans="1:65" s="11" customFormat="1" ht="19.5" customHeight="1">
      <c r="A467" s="11">
        <f t="shared" si="269"/>
        <v>1</v>
      </c>
      <c r="B467" s="239">
        <f t="shared" si="286"/>
        <v>1954516132078</v>
      </c>
      <c r="C467" s="225">
        <f t="shared" si="270"/>
        <v>14</v>
      </c>
      <c r="D467" s="11" t="s">
        <v>4700</v>
      </c>
      <c r="E467" s="11" t="s">
        <v>6312</v>
      </c>
      <c r="F467" s="158" t="s">
        <v>6313</v>
      </c>
      <c r="G467" s="132" t="str">
        <f t="shared" si="265"/>
        <v>16</v>
      </c>
      <c r="H467" s="233">
        <v>10</v>
      </c>
      <c r="I467" s="225">
        <f t="shared" si="271"/>
        <v>10</v>
      </c>
      <c r="J467" s="131">
        <v>984</v>
      </c>
      <c r="K467" s="132" t="s">
        <v>5182</v>
      </c>
      <c r="L467" s="132">
        <v>3</v>
      </c>
      <c r="M467" s="134" t="s">
        <v>6137</v>
      </c>
      <c r="N467" s="226" t="s">
        <v>13423</v>
      </c>
      <c r="O467" s="226" t="s">
        <v>2890</v>
      </c>
      <c r="P467" s="227">
        <v>9722</v>
      </c>
      <c r="Q467" s="228">
        <f t="shared" si="287"/>
        <v>8825.4545454545441</v>
      </c>
      <c r="R467" s="143">
        <f t="shared" si="288"/>
        <v>0.32581376184590016</v>
      </c>
      <c r="S467" s="192">
        <v>1074475828</v>
      </c>
      <c r="T467" s="286" t="s">
        <v>6902</v>
      </c>
      <c r="U467" s="189">
        <f t="shared" si="289"/>
        <v>9722</v>
      </c>
      <c r="W467" s="229">
        <v>9722</v>
      </c>
      <c r="X467" s="135">
        <f t="shared" si="290"/>
        <v>5950</v>
      </c>
      <c r="Y467" s="230">
        <f t="shared" si="291"/>
        <v>8825.4545454545441</v>
      </c>
      <c r="Z467" s="141">
        <f t="shared" si="292"/>
        <v>0.1844605292920154</v>
      </c>
      <c r="AA467" s="136">
        <f t="shared" si="293"/>
        <v>0.32581376184590016</v>
      </c>
      <c r="AB467" s="144"/>
      <c r="AC467" s="144"/>
      <c r="AD467" s="184">
        <f t="shared" si="284"/>
        <v>9531</v>
      </c>
      <c r="AE467" s="182">
        <f t="shared" si="285"/>
        <v>10473</v>
      </c>
      <c r="AF467" s="128">
        <f t="shared" si="272"/>
        <v>942.56999999999994</v>
      </c>
      <c r="AG467" s="129">
        <f t="shared" si="273"/>
        <v>191.56999999999994</v>
      </c>
      <c r="AH467" s="130">
        <f t="shared" si="274"/>
        <v>1.8291797956650428E-2</v>
      </c>
      <c r="AI467" s="137">
        <f t="shared" si="275"/>
        <v>751</v>
      </c>
      <c r="AJ467" s="138">
        <f t="shared" si="276"/>
        <v>7.1708202043349559E-2</v>
      </c>
      <c r="AK467" s="138">
        <f t="shared" si="277"/>
        <v>0.30752196388924974</v>
      </c>
      <c r="AL467" s="11" t="s">
        <v>13397</v>
      </c>
      <c r="AM467" s="11">
        <f t="shared" si="278"/>
        <v>8483.7000000000007</v>
      </c>
      <c r="AN467" s="412">
        <f t="shared" si="279"/>
        <v>7699.727272727273</v>
      </c>
      <c r="AO467" s="412">
        <f t="shared" si="280"/>
        <v>1749.727272727273</v>
      </c>
      <c r="AP467" s="413">
        <f t="shared" si="281"/>
        <v>0.22724535697840539</v>
      </c>
      <c r="AQ467" s="192">
        <v>1954516132078</v>
      </c>
      <c r="AR467" s="192">
        <f>VLOOKUP(AQ:AQ,[1]GOODYEAR!$B:$O,2,0)</f>
        <v>4992496096789</v>
      </c>
      <c r="AS467" s="192" t="str">
        <f>VLOOKUP(AQ:AQ,[1]GOODYEAR!$B:$O,3,0)</f>
        <v>05602856</v>
      </c>
      <c r="AT467" s="231" t="str">
        <f>VLOOKUP(AQ:AQ,[1]GOODYEAR!$B:$O,4,0)</f>
        <v>EAGLE LS EXE（日特）</v>
      </c>
      <c r="AU467" s="231" t="str">
        <f>VLOOKUP(AQ:AQ,[1]GOODYEAR!$B:$O,5,0)</f>
        <v>195/45R16 84W XL</v>
      </c>
      <c r="AV467" s="232" t="str">
        <f>VLOOKUP(AQ:AQ,[1]GOODYEAR!$B:$O,6,0)</f>
        <v>195/45R16</v>
      </c>
      <c r="AW467" s="232">
        <f>VLOOKUP(AQ:AQ,[1]GOODYEAR!$B:$O,7,0)</f>
        <v>23800</v>
      </c>
      <c r="AX467" s="233">
        <f>VLOOKUP(AQ:AQ,[1]GOODYEAR!$B:$K,8,0)</f>
        <v>5950</v>
      </c>
      <c r="AY467" s="233">
        <f>VLOOKUP(AQ:AQ,[1]GOODYEAR!$B:$K,9,0)</f>
        <v>14</v>
      </c>
      <c r="AZ467" s="233">
        <f>VLOOKUP(AQ:AQ,[1]GOODYEAR!$B:$K,10,0)</f>
        <v>10</v>
      </c>
      <c r="BA467" s="233">
        <f>VLOOKUP(AQ:AQ,[1]GOODYEAR!$B:$O,11,0)</f>
        <v>8680</v>
      </c>
      <c r="BB467" s="233">
        <f>VLOOKUP(AQ:AQ,[1]GOODYEAR!$B:$O,12,0)</f>
        <v>7413.6363636363631</v>
      </c>
      <c r="BC467" s="233">
        <f t="shared" si="266"/>
        <v>525</v>
      </c>
      <c r="BD467" s="204" t="s">
        <v>3387</v>
      </c>
      <c r="BE467" s="195" t="s">
        <v>5082</v>
      </c>
      <c r="BF467" s="133" t="str">
        <f>IFERROR(VLOOKUP(BE:BE,Q商品!B:E,4,0),"")</f>
        <v>2023年製 EAGLE LS EXE 195/45R16 84W XL サマータイヤ 最短当日発送</v>
      </c>
      <c r="BG467" s="133" t="str">
        <f>IFERROR(VLOOKUP(AQ:AQ,在庫!B:M,12,0),"")</f>
        <v>2023年製</v>
      </c>
      <c r="BH467" s="133">
        <f>IFERROR(VLOOKUP(AQ:AQ,在庫!B:L,10,0),"")</f>
        <v>2</v>
      </c>
      <c r="BI467" s="234" t="str">
        <f>VLOOKUP(AQ:AQ,[1]GOODYEAR!$B:$AH,32,0)</f>
        <v/>
      </c>
      <c r="BJ467" s="234" t="str">
        <f>VLOOKUP(AQ:AQ,[1]GOODYEAR!$B:$AH,33,0)</f>
        <v/>
      </c>
      <c r="BK467" s="191"/>
      <c r="BL467" s="191"/>
      <c r="BM467" s="191"/>
    </row>
    <row r="468" spans="1:65" s="11" customFormat="1" ht="19.5" customHeight="1">
      <c r="A468" s="11">
        <f t="shared" si="269"/>
        <v>1</v>
      </c>
      <c r="B468" s="239">
        <f t="shared" si="286"/>
        <v>1956015132078</v>
      </c>
      <c r="C468" s="225">
        <f t="shared" si="270"/>
        <v>0</v>
      </c>
      <c r="D468" s="11" t="s">
        <v>4700</v>
      </c>
      <c r="E468" s="320" t="s">
        <v>537</v>
      </c>
      <c r="F468" s="156" t="s">
        <v>1746</v>
      </c>
      <c r="G468" s="132" t="str">
        <f t="shared" si="265"/>
        <v>15</v>
      </c>
      <c r="H468" s="233">
        <v>16</v>
      </c>
      <c r="I468" s="225">
        <f t="shared" si="271"/>
        <v>16</v>
      </c>
      <c r="J468" s="131"/>
      <c r="K468" s="132" t="s">
        <v>1760</v>
      </c>
      <c r="L468" s="132">
        <v>4</v>
      </c>
      <c r="M468" s="134" t="s">
        <v>1782</v>
      </c>
      <c r="N468" s="226" t="s">
        <v>7781</v>
      </c>
      <c r="O468" s="226" t="s">
        <v>1970</v>
      </c>
      <c r="P468" s="227">
        <v>7975</v>
      </c>
      <c r="Q468" s="228">
        <f t="shared" si="287"/>
        <v>7249.9999999999991</v>
      </c>
      <c r="R468" s="143">
        <f t="shared" si="288"/>
        <v>0.19310344827586196</v>
      </c>
      <c r="S468" s="192">
        <v>1074476678</v>
      </c>
      <c r="T468" s="286" t="s">
        <v>6817</v>
      </c>
      <c r="U468" s="189">
        <f t="shared" si="289"/>
        <v>7075</v>
      </c>
      <c r="V468" s="11">
        <v>900</v>
      </c>
      <c r="W468" s="229">
        <v>7975</v>
      </c>
      <c r="X468" s="135">
        <f t="shared" si="290"/>
        <v>5850</v>
      </c>
      <c r="Y468" s="230">
        <f t="shared" si="291"/>
        <v>7249.9999999999991</v>
      </c>
      <c r="Z468" s="141">
        <f t="shared" si="292"/>
        <v>5.0447966919366038E-2</v>
      </c>
      <c r="AA468" s="136">
        <f t="shared" si="293"/>
        <v>0.19310344827586196</v>
      </c>
      <c r="AB468" s="144"/>
      <c r="AC468" s="144"/>
      <c r="AD468" s="184">
        <f t="shared" si="284"/>
        <v>6936</v>
      </c>
      <c r="AE468" s="182">
        <f t="shared" si="285"/>
        <v>7621</v>
      </c>
      <c r="AF468" s="128">
        <f t="shared" si="272"/>
        <v>685.89</v>
      </c>
      <c r="AG468" s="129">
        <f t="shared" si="273"/>
        <v>139.88999999999999</v>
      </c>
      <c r="AH468" s="130">
        <f t="shared" si="274"/>
        <v>1.8355858811179633E-2</v>
      </c>
      <c r="AI468" s="137">
        <f t="shared" si="275"/>
        <v>546</v>
      </c>
      <c r="AJ468" s="138">
        <f t="shared" si="276"/>
        <v>7.1644141188820371E-2</v>
      </c>
      <c r="AK468" s="138">
        <f t="shared" si="277"/>
        <v>0.17474758946468233</v>
      </c>
      <c r="AM468" s="11">
        <f t="shared" si="278"/>
        <v>6173.9</v>
      </c>
      <c r="AN468" s="412">
        <f t="shared" si="279"/>
        <v>5612.6363636363631</v>
      </c>
      <c r="AO468" s="412">
        <f t="shared" si="280"/>
        <v>-237.36363636363694</v>
      </c>
      <c r="AP468" s="413">
        <f t="shared" si="281"/>
        <v>-4.2290934417467188E-2</v>
      </c>
      <c r="AQ468" s="192">
        <v>1956015132078</v>
      </c>
      <c r="AR468" s="192">
        <f>VLOOKUP(AQ:AQ,[1]GOODYEAR!$B:$O,2,0)</f>
        <v>4992496096574</v>
      </c>
      <c r="AS468" s="192" t="str">
        <f>VLOOKUP(AQ:AQ,[1]GOODYEAR!$B:$O,3,0)</f>
        <v>05602814</v>
      </c>
      <c r="AT468" s="231" t="str">
        <f>VLOOKUP(AQ:AQ,[1]GOODYEAR!$B:$O,4,0)</f>
        <v>EAGLE LS EXE（日）</v>
      </c>
      <c r="AU468" s="231" t="str">
        <f>VLOOKUP(AQ:AQ,[1]GOODYEAR!$B:$O,5,0)</f>
        <v>195/60R15 88H</v>
      </c>
      <c r="AV468" s="232" t="str">
        <f>VLOOKUP(AQ:AQ,[1]GOODYEAR!$B:$O,6,0)</f>
        <v>195/60R15</v>
      </c>
      <c r="AW468" s="232">
        <f>VLOOKUP(AQ:AQ,[1]GOODYEAR!$B:$O,7,0)</f>
        <v>19500</v>
      </c>
      <c r="AX468" s="233">
        <f>VLOOKUP(AQ:AQ,[1]GOODYEAR!$B:$K,8,0)</f>
        <v>5850</v>
      </c>
      <c r="AY468" s="233">
        <f>VLOOKUP(AQ:AQ,[1]GOODYEAR!$B:$K,9,0)</f>
        <v>0</v>
      </c>
      <c r="AZ468" s="233">
        <f>VLOOKUP(AQ:AQ,[1]GOODYEAR!$B:$K,10,0)</f>
        <v>16</v>
      </c>
      <c r="BA468" s="233">
        <f>VLOOKUP(AQ:AQ,[1]GOODYEAR!$B:$O,11,0)</f>
        <v>8180</v>
      </c>
      <c r="BB468" s="233">
        <f>VLOOKUP(AQ:AQ,[1]GOODYEAR!$B:$O,12,0)</f>
        <v>6959.0909090909081</v>
      </c>
      <c r="BC468" s="233">
        <f t="shared" si="266"/>
        <v>525.00000000000091</v>
      </c>
      <c r="BD468" s="204" t="s">
        <v>3387</v>
      </c>
      <c r="BE468" s="192" t="s">
        <v>4825</v>
      </c>
      <c r="BF468" s="133" t="str">
        <f>IFERROR(VLOOKUP(BE:BE,Q商品!B:E,4,0),"")</f>
        <v>2023年製 EAGLE LS EXE 195/60R15 88H サマータイヤ 最短当日発送</v>
      </c>
      <c r="BG468" s="133" t="str">
        <f>IFERROR(VLOOKUP(AQ:AQ,在庫!B:M,12,0),"")</f>
        <v>2023年製</v>
      </c>
      <c r="BH468" s="133">
        <f>IFERROR(VLOOKUP(AQ:AQ,在庫!B:L,10,0),"")</f>
        <v>2</v>
      </c>
      <c r="BI468" s="234">
        <f>VLOOKUP(AQ:AQ,[1]GOODYEAR!$B:$AH,32,0)</f>
        <v>604426266</v>
      </c>
      <c r="BJ468" s="234">
        <f>VLOOKUP(AQ:AQ,[1]GOODYEAR!$B:$AH,33,0)</f>
        <v>604426294</v>
      </c>
      <c r="BK468" s="191"/>
      <c r="BL468" s="191"/>
      <c r="BM468" s="191"/>
    </row>
    <row r="469" spans="1:65" s="11" customFormat="1" ht="19.5" customHeight="1">
      <c r="A469" s="11">
        <f t="shared" si="269"/>
        <v>1</v>
      </c>
      <c r="B469" s="239">
        <f t="shared" si="286"/>
        <v>2054017132078</v>
      </c>
      <c r="C469" s="225">
        <f t="shared" si="270"/>
        <v>8</v>
      </c>
      <c r="D469" s="11" t="s">
        <v>4700</v>
      </c>
      <c r="E469" s="320" t="s">
        <v>539</v>
      </c>
      <c r="F469" s="158" t="s">
        <v>6053</v>
      </c>
      <c r="G469" s="132" t="str">
        <f t="shared" si="265"/>
        <v>17</v>
      </c>
      <c r="H469" s="233">
        <v>9</v>
      </c>
      <c r="I469" s="225">
        <f t="shared" si="271"/>
        <v>9</v>
      </c>
      <c r="J469" s="131"/>
      <c r="K469" s="132" t="s">
        <v>1760</v>
      </c>
      <c r="L469" s="132">
        <v>5</v>
      </c>
      <c r="M469" s="134" t="s">
        <v>3422</v>
      </c>
      <c r="N469" s="226" t="s">
        <v>3431</v>
      </c>
      <c r="O469" s="226">
        <v>0</v>
      </c>
      <c r="P469" s="227">
        <v>12050</v>
      </c>
      <c r="Q469" s="228">
        <f t="shared" si="287"/>
        <v>10947.272727272726</v>
      </c>
      <c r="R469" s="143">
        <f t="shared" si="288"/>
        <v>0.12489619664507548</v>
      </c>
      <c r="S469" s="192">
        <v>1074476004</v>
      </c>
      <c r="T469" s="287" t="s">
        <v>6818</v>
      </c>
      <c r="U469" s="189">
        <f t="shared" si="289"/>
        <v>12050</v>
      </c>
      <c r="W469" s="229">
        <v>12050</v>
      </c>
      <c r="X469" s="135">
        <f t="shared" si="290"/>
        <v>9580</v>
      </c>
      <c r="Y469" s="230">
        <f t="shared" si="291"/>
        <v>10947.272727272726</v>
      </c>
      <c r="Z469" s="141">
        <f t="shared" si="292"/>
        <v>7.7261410788381779E-2</v>
      </c>
      <c r="AA469" s="136">
        <f t="shared" si="293"/>
        <v>0.12489619664507548</v>
      </c>
      <c r="AB469" s="144"/>
      <c r="AC469" s="144"/>
      <c r="AD469" s="184">
        <f t="shared" si="284"/>
        <v>11813</v>
      </c>
      <c r="AE469" s="182">
        <f t="shared" si="285"/>
        <v>12981</v>
      </c>
      <c r="AF469" s="128">
        <f t="shared" si="272"/>
        <v>1168.29</v>
      </c>
      <c r="AG469" s="129">
        <f t="shared" si="273"/>
        <v>237.28999999999996</v>
      </c>
      <c r="AH469" s="130">
        <f t="shared" si="274"/>
        <v>1.827979354441106E-2</v>
      </c>
      <c r="AI469" s="137">
        <f t="shared" si="275"/>
        <v>931</v>
      </c>
      <c r="AJ469" s="138">
        <f t="shared" si="276"/>
        <v>7.1720206455588936E-2</v>
      </c>
      <c r="AK469" s="138">
        <f t="shared" si="277"/>
        <v>0.10661640310066442</v>
      </c>
      <c r="AM469" s="11">
        <f t="shared" si="278"/>
        <v>10514.9</v>
      </c>
      <c r="AN469" s="412">
        <f t="shared" si="279"/>
        <v>9551.7272727272721</v>
      </c>
      <c r="AO469" s="412">
        <f t="shared" si="280"/>
        <v>-28.272727272727934</v>
      </c>
      <c r="AP469" s="413">
        <f t="shared" si="281"/>
        <v>-2.9599596455663164E-3</v>
      </c>
      <c r="AQ469" s="192">
        <v>2054017132078</v>
      </c>
      <c r="AR469" s="192">
        <f>VLOOKUP(AQ:AQ,[1]GOODYEAR!$B:$O,2,0)</f>
        <v>4992496096901</v>
      </c>
      <c r="AS469" s="192" t="str">
        <f>VLOOKUP(AQ:AQ,[1]GOODYEAR!$B:$O,3,0)</f>
        <v>05602880</v>
      </c>
      <c r="AT469" s="231" t="str">
        <f>VLOOKUP(AQ:AQ,[1]GOODYEAR!$B:$O,4,0)</f>
        <v>EAGLE LS EXE</v>
      </c>
      <c r="AU469" s="231" t="str">
        <f>VLOOKUP(AQ:AQ,[1]GOODYEAR!$B:$O,5,0)</f>
        <v>205/40R17 84W XL</v>
      </c>
      <c r="AV469" s="232" t="str">
        <f>VLOOKUP(AQ:AQ,[1]GOODYEAR!$B:$O,6,0)</f>
        <v>205/40R17</v>
      </c>
      <c r="AW469" s="232">
        <f>VLOOKUP(AQ:AQ,[1]GOODYEAR!$B:$O,7,0)</f>
        <v>31600</v>
      </c>
      <c r="AX469" s="233">
        <f>VLOOKUP(AQ:AQ,[1]GOODYEAR!$B:$K,8,0)</f>
        <v>9580</v>
      </c>
      <c r="AY469" s="233">
        <f>VLOOKUP(AQ:AQ,[1]GOODYEAR!$B:$K,9,0)</f>
        <v>8</v>
      </c>
      <c r="AZ469" s="233">
        <f>VLOOKUP(AQ:AQ,[1]GOODYEAR!$B:$K,10,0)</f>
        <v>9</v>
      </c>
      <c r="BA469" s="233">
        <f>VLOOKUP(AQ:AQ,[1]GOODYEAR!$B:$O,11,0)</f>
        <v>12980</v>
      </c>
      <c r="BB469" s="233">
        <f>VLOOKUP(AQ:AQ,[1]GOODYEAR!$B:$O,12,0)</f>
        <v>11322.727272727272</v>
      </c>
      <c r="BC469" s="233">
        <f t="shared" si="266"/>
        <v>525</v>
      </c>
      <c r="BD469" s="204" t="s">
        <v>3387</v>
      </c>
      <c r="BE469" s="192" t="s">
        <v>4991</v>
      </c>
      <c r="BF469" s="133" t="str">
        <f>IFERROR(VLOOKUP(BE:BE,Q商品!B:E,4,0),"")</f>
        <v>2023年製 EAGLE LS EXE 205/40R17 84W XL サマータイヤ 最短当日発送</v>
      </c>
      <c r="BG469" s="133" t="str">
        <f>IFERROR(VLOOKUP(AQ:AQ,在庫!B:M,12,0),"")</f>
        <v>2023年製</v>
      </c>
      <c r="BH469" s="133">
        <f>IFERROR(VLOOKUP(AQ:AQ,在庫!B:L,10,0),"")</f>
        <v>1</v>
      </c>
      <c r="BI469" s="234">
        <f>VLOOKUP(AQ:AQ,[1]GOODYEAR!$B:$AH,32,0)</f>
        <v>604426281</v>
      </c>
      <c r="BJ469" s="234">
        <f>VLOOKUP(AQ:AQ,[1]GOODYEAR!$B:$AH,33,0)</f>
        <v>604426309</v>
      </c>
      <c r="BK469" s="191"/>
      <c r="BL469" s="191"/>
      <c r="BM469" s="191"/>
    </row>
    <row r="470" spans="1:65" s="11" customFormat="1" ht="19.5" customHeight="1">
      <c r="A470" s="11">
        <f t="shared" si="269"/>
        <v>1</v>
      </c>
      <c r="B470" s="239">
        <f t="shared" si="286"/>
        <v>2054516132074</v>
      </c>
      <c r="C470" s="225">
        <f t="shared" si="270"/>
        <v>21</v>
      </c>
      <c r="D470" s="11" t="s">
        <v>4700</v>
      </c>
      <c r="E470" s="358" t="s">
        <v>538</v>
      </c>
      <c r="F470" s="293" t="s">
        <v>6054</v>
      </c>
      <c r="G470" s="132" t="str">
        <f t="shared" si="265"/>
        <v>16</v>
      </c>
      <c r="H470" s="233">
        <v>14</v>
      </c>
      <c r="I470" s="225">
        <f t="shared" si="271"/>
        <v>14</v>
      </c>
      <c r="J470" s="131">
        <v>2049</v>
      </c>
      <c r="K470" s="132" t="s">
        <v>1760</v>
      </c>
      <c r="L470" s="132">
        <v>6</v>
      </c>
      <c r="M470" s="134" t="s">
        <v>3422</v>
      </c>
      <c r="N470" s="226" t="s">
        <v>6135</v>
      </c>
      <c r="O470" s="226">
        <v>0</v>
      </c>
      <c r="P470" s="227">
        <v>10875</v>
      </c>
      <c r="Q470" s="228">
        <f t="shared" si="287"/>
        <v>9867.2727272727261</v>
      </c>
      <c r="R470" s="143">
        <f t="shared" si="288"/>
        <v>0.28754376266814069</v>
      </c>
      <c r="S470" s="192">
        <v>1074476677</v>
      </c>
      <c r="T470" s="287" t="s">
        <v>6819</v>
      </c>
      <c r="U470" s="189">
        <f t="shared" si="289"/>
        <v>10875</v>
      </c>
      <c r="W470" s="229">
        <v>10875</v>
      </c>
      <c r="X470" s="135">
        <f t="shared" si="290"/>
        <v>7030</v>
      </c>
      <c r="Y470" s="230">
        <f t="shared" si="291"/>
        <v>9867.2727272727261</v>
      </c>
      <c r="Z470" s="141">
        <f t="shared" si="292"/>
        <v>7.7241379310344804E-2</v>
      </c>
      <c r="AA470" s="136">
        <f t="shared" si="293"/>
        <v>0.28754376266814069</v>
      </c>
      <c r="AB470" s="144"/>
      <c r="AC470" s="144"/>
      <c r="AD470" s="184">
        <f t="shared" si="284"/>
        <v>10661</v>
      </c>
      <c r="AE470" s="182">
        <f t="shared" si="285"/>
        <v>11715</v>
      </c>
      <c r="AF470" s="128">
        <f t="shared" si="272"/>
        <v>1054.3499999999999</v>
      </c>
      <c r="AG470" s="129">
        <f t="shared" si="273"/>
        <v>214.34999999999991</v>
      </c>
      <c r="AH470" s="130">
        <f t="shared" si="274"/>
        <v>1.829705505761843E-2</v>
      </c>
      <c r="AI470" s="137">
        <f t="shared" si="275"/>
        <v>840</v>
      </c>
      <c r="AJ470" s="138">
        <f t="shared" si="276"/>
        <v>7.1702944942381566E-2</v>
      </c>
      <c r="AK470" s="138">
        <f t="shared" si="277"/>
        <v>0.26924670761052227</v>
      </c>
      <c r="AL470" s="11" t="s">
        <v>13397</v>
      </c>
      <c r="AM470" s="11">
        <f t="shared" si="278"/>
        <v>9489.5</v>
      </c>
      <c r="AN470" s="412">
        <f t="shared" si="279"/>
        <v>8607.7272727272721</v>
      </c>
      <c r="AO470" s="412">
        <f t="shared" si="280"/>
        <v>1577.7272727272721</v>
      </c>
      <c r="AP470" s="413">
        <f t="shared" si="281"/>
        <v>0.18329196810476839</v>
      </c>
      <c r="AQ470" s="192">
        <v>2054516132074</v>
      </c>
      <c r="AR470" s="192">
        <f>VLOOKUP(AQ:AQ,[1]GOODYEAR!$B:$O,2,0)</f>
        <v>4992496096796</v>
      </c>
      <c r="AS470" s="192" t="str">
        <f>VLOOKUP(AQ:AQ,[1]GOODYEAR!$B:$O,3,0)</f>
        <v>05602858</v>
      </c>
      <c r="AT470" s="231" t="str">
        <f>VLOOKUP(AQ:AQ,[1]GOODYEAR!$B:$O,4,0)</f>
        <v>EAGLE LS EXE</v>
      </c>
      <c r="AU470" s="231" t="str">
        <f>VLOOKUP(AQ:AQ,[1]GOODYEAR!$B:$O,5,0)</f>
        <v>205/45R16 87W XL</v>
      </c>
      <c r="AV470" s="232" t="str">
        <f>VLOOKUP(AQ:AQ,[1]GOODYEAR!$B:$O,6,0)</f>
        <v>205/45R16</v>
      </c>
      <c r="AW470" s="232">
        <f>VLOOKUP(AQ:AQ,[1]GOODYEAR!$B:$O,7,0)</f>
        <v>25100</v>
      </c>
      <c r="AX470" s="233">
        <f>VLOOKUP(AQ:AQ,[1]GOODYEAR!$B:$K,8,0)</f>
        <v>7030</v>
      </c>
      <c r="AY470" s="233">
        <f>VLOOKUP(AQ:AQ,[1]GOODYEAR!$B:$K,9,0)</f>
        <v>21</v>
      </c>
      <c r="AZ470" s="233">
        <f>VLOOKUP(AQ:AQ,[1]GOODYEAR!$B:$K,10,0)</f>
        <v>14</v>
      </c>
      <c r="BA470" s="233">
        <f>VLOOKUP(AQ:AQ,[1]GOODYEAR!$B:$O,11,0)</f>
        <v>10500</v>
      </c>
      <c r="BB470" s="233">
        <f>VLOOKUP(AQ:AQ,[1]GOODYEAR!$B:$O,12,0)</f>
        <v>9068.181818181818</v>
      </c>
      <c r="BC470" s="233">
        <f t="shared" si="266"/>
        <v>525</v>
      </c>
      <c r="BD470" s="204" t="s">
        <v>3387</v>
      </c>
      <c r="BE470" s="195" t="s">
        <v>4992</v>
      </c>
      <c r="BF470" s="133" t="str">
        <f>IFERROR(VLOOKUP(BE:BE,Q商品!B:E,4,0),"")</f>
        <v>2023年製 EAGLE LS EXE 205/45R16 87W XL サマータイヤ 最短当日発送</v>
      </c>
      <c r="BG470" s="133" t="str">
        <f>IFERROR(VLOOKUP(AQ:AQ,在庫!B:M,12,0),"")</f>
        <v>2023年製</v>
      </c>
      <c r="BH470" s="133">
        <f>IFERROR(VLOOKUP(AQ:AQ,在庫!B:L,10,0),"")</f>
        <v>1</v>
      </c>
      <c r="BI470" s="234">
        <f>VLOOKUP(AQ:AQ,[1]GOODYEAR!$B:$AH,32,0)</f>
        <v>604426270</v>
      </c>
      <c r="BJ470" s="234">
        <f>VLOOKUP(AQ:AQ,[1]GOODYEAR!$B:$AH,33,0)</f>
        <v>604426298</v>
      </c>
      <c r="BK470" s="191"/>
      <c r="BL470" s="191"/>
      <c r="BM470" s="191"/>
    </row>
    <row r="471" spans="1:65" s="11" customFormat="1" ht="19.5" customHeight="1">
      <c r="A471" s="11">
        <f t="shared" si="269"/>
        <v>1</v>
      </c>
      <c r="B471" s="239">
        <f t="shared" si="286"/>
        <v>2054517132073</v>
      </c>
      <c r="C471" s="225">
        <f t="shared" si="270"/>
        <v>30</v>
      </c>
      <c r="D471" s="11" t="s">
        <v>4700</v>
      </c>
      <c r="E471" s="320" t="s">
        <v>527</v>
      </c>
      <c r="F471" s="158" t="s">
        <v>6055</v>
      </c>
      <c r="G471" s="132" t="str">
        <f t="shared" si="265"/>
        <v>17</v>
      </c>
      <c r="H471" s="233">
        <v>24</v>
      </c>
      <c r="I471" s="225">
        <f t="shared" si="271"/>
        <v>24</v>
      </c>
      <c r="J471" s="131">
        <v>1271</v>
      </c>
      <c r="K471" s="132" t="s">
        <v>1760</v>
      </c>
      <c r="L471" s="132">
        <v>7</v>
      </c>
      <c r="M471" s="134" t="s">
        <v>3422</v>
      </c>
      <c r="N471" s="226" t="s">
        <v>3389</v>
      </c>
      <c r="O471" s="226">
        <v>0</v>
      </c>
      <c r="P471" s="227">
        <v>11539</v>
      </c>
      <c r="Q471" s="228">
        <f t="shared" si="287"/>
        <v>10462.727272727272</v>
      </c>
      <c r="R471" s="143">
        <f t="shared" si="288"/>
        <v>0.27074463463376486</v>
      </c>
      <c r="S471" s="192">
        <v>1074476506</v>
      </c>
      <c r="T471" s="287" t="s">
        <v>6820</v>
      </c>
      <c r="U471" s="189">
        <f t="shared" si="289"/>
        <v>11539</v>
      </c>
      <c r="W471" s="229">
        <v>11539</v>
      </c>
      <c r="X471" s="135">
        <f t="shared" si="290"/>
        <v>7630</v>
      </c>
      <c r="Y471" s="230">
        <f t="shared" si="291"/>
        <v>10462.727272727272</v>
      </c>
      <c r="Z471" s="141">
        <f t="shared" si="292"/>
        <v>7.7216396568160262E-2</v>
      </c>
      <c r="AA471" s="136">
        <f t="shared" si="293"/>
        <v>0.27074463463376486</v>
      </c>
      <c r="AB471" s="144"/>
      <c r="AC471" s="144"/>
      <c r="AD471" s="184">
        <f t="shared" si="284"/>
        <v>11312</v>
      </c>
      <c r="AE471" s="182">
        <f t="shared" si="285"/>
        <v>12430</v>
      </c>
      <c r="AF471" s="128">
        <f t="shared" si="272"/>
        <v>1118.7</v>
      </c>
      <c r="AG471" s="129">
        <f t="shared" si="273"/>
        <v>227.70000000000005</v>
      </c>
      <c r="AH471" s="130">
        <f t="shared" si="274"/>
        <v>1.8318584070796465E-2</v>
      </c>
      <c r="AI471" s="137">
        <f t="shared" si="275"/>
        <v>891</v>
      </c>
      <c r="AJ471" s="138">
        <f t="shared" si="276"/>
        <v>7.1681415929203546E-2</v>
      </c>
      <c r="AK471" s="138">
        <f t="shared" si="277"/>
        <v>0.25242605056296841</v>
      </c>
      <c r="AL471" s="11" t="s">
        <v>13397</v>
      </c>
      <c r="AM471" s="11">
        <f t="shared" si="278"/>
        <v>10069</v>
      </c>
      <c r="AN471" s="412">
        <f t="shared" si="279"/>
        <v>9126.363636363636</v>
      </c>
      <c r="AO471" s="412">
        <f t="shared" si="280"/>
        <v>1496.363636363636</v>
      </c>
      <c r="AP471" s="413">
        <f t="shared" si="281"/>
        <v>0.16396055384002386</v>
      </c>
      <c r="AQ471" s="192">
        <v>2054517132073</v>
      </c>
      <c r="AR471" s="192">
        <f>VLOOKUP(AQ:AQ,[1]GOODYEAR!$B:$O,2,0)</f>
        <v>4992496096857</v>
      </c>
      <c r="AS471" s="192" t="str">
        <f>VLOOKUP(AQ:AQ,[1]GOODYEAR!$B:$O,3,0)</f>
        <v>05602870</v>
      </c>
      <c r="AT471" s="231" t="str">
        <f>VLOOKUP(AQ:AQ,[1]GOODYEAR!$B:$O,4,0)</f>
        <v>EAGLE LS EXE（日特）</v>
      </c>
      <c r="AU471" s="231" t="str">
        <f>VLOOKUP(AQ:AQ,[1]GOODYEAR!$B:$O,5,0)</f>
        <v>205/45R17 88W XL</v>
      </c>
      <c r="AV471" s="232" t="str">
        <f>VLOOKUP(AQ:AQ,[1]GOODYEAR!$B:$O,6,0)</f>
        <v>205/45R17</v>
      </c>
      <c r="AW471" s="232">
        <f>VLOOKUP(AQ:AQ,[1]GOODYEAR!$B:$O,7,0)</f>
        <v>30500</v>
      </c>
      <c r="AX471" s="233">
        <f>VLOOKUP(AQ:AQ,[1]GOODYEAR!$B:$K,8,0)</f>
        <v>7630</v>
      </c>
      <c r="AY471" s="233">
        <f>VLOOKUP(AQ:AQ,[1]GOODYEAR!$B:$K,9,0)</f>
        <v>30</v>
      </c>
      <c r="AZ471" s="233">
        <f>VLOOKUP(AQ:AQ,[1]GOODYEAR!$B:$K,10,0)</f>
        <v>24</v>
      </c>
      <c r="BA471" s="233">
        <f>VLOOKUP(AQ:AQ,[1]GOODYEAR!$B:$O,11,0)</f>
        <v>11110</v>
      </c>
      <c r="BB471" s="233">
        <f>VLOOKUP(AQ:AQ,[1]GOODYEAR!$B:$O,12,0)</f>
        <v>9622.7272727272721</v>
      </c>
      <c r="BC471" s="233">
        <f t="shared" si="266"/>
        <v>525</v>
      </c>
      <c r="BD471" s="204" t="s">
        <v>3387</v>
      </c>
      <c r="BE471" s="195" t="s">
        <v>4993</v>
      </c>
      <c r="BF471" s="133" t="str">
        <f>IFERROR(VLOOKUP(BE:BE,Q商品!B:E,4,0),"")</f>
        <v>2023年製 EAGLE LS EXE 205/45R17 88W XL サマータイヤ 最短当日発送</v>
      </c>
      <c r="BG471" s="133" t="str">
        <f>IFERROR(VLOOKUP(AQ:AQ,在庫!B:M,12,0),"")</f>
        <v>2023年製</v>
      </c>
      <c r="BH471" s="133">
        <f>IFERROR(VLOOKUP(AQ:AQ,在庫!B:L,10,0),"")</f>
        <v>1</v>
      </c>
      <c r="BI471" s="234">
        <f>VLOOKUP(AQ:AQ,[1]GOODYEAR!$B:$AH,32,0)</f>
        <v>604426279</v>
      </c>
      <c r="BJ471" s="234">
        <f>VLOOKUP(AQ:AQ,[1]GOODYEAR!$B:$AH,33,0)</f>
        <v>604426307</v>
      </c>
      <c r="BK471" s="191"/>
      <c r="BL471" s="191"/>
      <c r="BM471" s="191"/>
    </row>
    <row r="472" spans="1:65" s="11" customFormat="1" ht="19.5" customHeight="1">
      <c r="A472" s="11">
        <f t="shared" si="269"/>
        <v>1</v>
      </c>
      <c r="B472" s="239">
        <f t="shared" si="286"/>
        <v>2055017132075</v>
      </c>
      <c r="C472" s="225">
        <f t="shared" si="270"/>
        <v>77</v>
      </c>
      <c r="D472" s="11" t="s">
        <v>4700</v>
      </c>
      <c r="E472" s="320" t="s">
        <v>525</v>
      </c>
      <c r="F472" s="158" t="s">
        <v>6056</v>
      </c>
      <c r="G472" s="132" t="str">
        <f t="shared" si="265"/>
        <v>17</v>
      </c>
      <c r="H472" s="233">
        <v>58</v>
      </c>
      <c r="I472" s="225">
        <f t="shared" si="271"/>
        <v>54</v>
      </c>
      <c r="J472" s="131">
        <v>339</v>
      </c>
      <c r="K472" s="132" t="s">
        <v>1760</v>
      </c>
      <c r="L472" s="132">
        <v>8</v>
      </c>
      <c r="M472" s="134" t="s">
        <v>1778</v>
      </c>
      <c r="N472" s="226" t="s">
        <v>6402</v>
      </c>
      <c r="O472" s="226">
        <v>0</v>
      </c>
      <c r="P472" s="227">
        <v>10761</v>
      </c>
      <c r="Q472" s="228">
        <f t="shared" si="287"/>
        <v>9712.7272727272721</v>
      </c>
      <c r="R472" s="143">
        <f t="shared" si="288"/>
        <v>0.24326095095469857</v>
      </c>
      <c r="S472" s="192">
        <v>1074476607</v>
      </c>
      <c r="T472" s="287" t="s">
        <v>6821</v>
      </c>
      <c r="U472" s="189">
        <f t="shared" si="289"/>
        <v>9861</v>
      </c>
      <c r="V472" s="11">
        <v>900</v>
      </c>
      <c r="W472" s="229">
        <v>10761</v>
      </c>
      <c r="X472" s="135">
        <f t="shared" si="290"/>
        <v>7350</v>
      </c>
      <c r="Y472" s="230">
        <f t="shared" si="291"/>
        <v>9712.7272727272721</v>
      </c>
      <c r="Z472" s="141">
        <f t="shared" si="292"/>
        <v>3.1502648452746085E-2</v>
      </c>
      <c r="AA472" s="136">
        <f t="shared" si="293"/>
        <v>0.24326095095469857</v>
      </c>
      <c r="AB472" s="144"/>
      <c r="AC472" s="144"/>
      <c r="AD472" s="185">
        <v>10101</v>
      </c>
      <c r="AE472" s="183">
        <v>11100</v>
      </c>
      <c r="AF472" s="128">
        <f t="shared" si="272"/>
        <v>999</v>
      </c>
      <c r="AG472" s="129">
        <f t="shared" si="273"/>
        <v>-240</v>
      </c>
      <c r="AH472" s="130">
        <f t="shared" si="274"/>
        <v>-2.1621621621621623E-2</v>
      </c>
      <c r="AI472" s="137">
        <f t="shared" si="275"/>
        <v>1239</v>
      </c>
      <c r="AJ472" s="138">
        <f t="shared" si="276"/>
        <v>0.11162162162162162</v>
      </c>
      <c r="AK472" s="138">
        <f t="shared" si="277"/>
        <v>0.2648825725763202</v>
      </c>
      <c r="AL472" s="11" t="s">
        <v>13397</v>
      </c>
      <c r="AM472" s="11">
        <f t="shared" si="278"/>
        <v>8991</v>
      </c>
      <c r="AN472" s="412">
        <f t="shared" si="279"/>
        <v>8103.6363636363631</v>
      </c>
      <c r="AO472" s="412">
        <f t="shared" si="280"/>
        <v>753.63636363636306</v>
      </c>
      <c r="AP472" s="413">
        <f t="shared" si="281"/>
        <v>9.2999775633834353E-2</v>
      </c>
      <c r="AQ472" s="192">
        <v>2055017132075</v>
      </c>
      <c r="AR472" s="192">
        <f>VLOOKUP(AQ:AQ,[1]GOODYEAR!$B:$O,2,0)</f>
        <v>4992496096826</v>
      </c>
      <c r="AS472" s="192" t="str">
        <f>VLOOKUP(AQ:AQ,[1]GOODYEAR!$B:$O,3,0)</f>
        <v>05602864</v>
      </c>
      <c r="AT472" s="231" t="str">
        <f>VLOOKUP(AQ:AQ,[1]GOODYEAR!$B:$O,4,0)</f>
        <v>EAGLE LS EXE（日特）</v>
      </c>
      <c r="AU472" s="231" t="str">
        <f>VLOOKUP(AQ:AQ,[1]GOODYEAR!$B:$O,5,0)</f>
        <v>205/50R17 93V XL</v>
      </c>
      <c r="AV472" s="232" t="str">
        <f>VLOOKUP(AQ:AQ,[1]GOODYEAR!$B:$O,6,0)</f>
        <v>205/50R17</v>
      </c>
      <c r="AW472" s="232">
        <f>VLOOKUP(AQ:AQ,[1]GOODYEAR!$B:$O,7,0)</f>
        <v>29400</v>
      </c>
      <c r="AX472" s="233">
        <f>VLOOKUP(AQ:AQ,[1]GOODYEAR!$B:$K,8,0)</f>
        <v>7350</v>
      </c>
      <c r="AY472" s="233">
        <f>VLOOKUP(AQ:AQ,[1]GOODYEAR!$B:$K,9,0)</f>
        <v>77</v>
      </c>
      <c r="AZ472" s="233">
        <f>VLOOKUP(AQ:AQ,[1]GOODYEAR!$B:$K,10,0)</f>
        <v>54</v>
      </c>
      <c r="BA472" s="233">
        <f>VLOOKUP(AQ:AQ,[1]GOODYEAR!$B:$O,11,0)</f>
        <v>10750</v>
      </c>
      <c r="BB472" s="233">
        <f>VLOOKUP(AQ:AQ,[1]GOODYEAR!$B:$O,12,0)</f>
        <v>9295.4545454545441</v>
      </c>
      <c r="BC472" s="233">
        <f t="shared" si="266"/>
        <v>525</v>
      </c>
      <c r="BD472" s="204" t="s">
        <v>3387</v>
      </c>
      <c r="BE472" s="195" t="s">
        <v>4994</v>
      </c>
      <c r="BF472" s="133" t="str">
        <f>IFERROR(VLOOKUP(BE:BE,Q商品!B:E,4,0),"")</f>
        <v>2023年製 EAGLE LS EXE 205/50R17 93V XL サマータイヤ 最短当日発送</v>
      </c>
      <c r="BG472" s="133" t="str">
        <f>IFERROR(VLOOKUP(AQ:AQ,在庫!B:M,12,0),"")</f>
        <v>2023年製</v>
      </c>
      <c r="BH472" s="133">
        <f>IFERROR(VLOOKUP(AQ:AQ,在庫!B:L,10,0),"")</f>
        <v>3</v>
      </c>
      <c r="BI472" s="234">
        <f>VLOOKUP(AQ:AQ,[1]GOODYEAR!$B:$AH,32,0)</f>
        <v>604426277</v>
      </c>
      <c r="BJ472" s="234">
        <f>VLOOKUP(AQ:AQ,[1]GOODYEAR!$B:$AH,33,0)</f>
        <v>604426305</v>
      </c>
      <c r="BK472" s="191"/>
      <c r="BL472" s="191"/>
      <c r="BM472" s="191"/>
    </row>
    <row r="473" spans="1:65" s="11" customFormat="1" ht="19.5" customHeight="1">
      <c r="A473" s="11">
        <f t="shared" si="269"/>
        <v>1</v>
      </c>
      <c r="B473" s="239">
        <f t="shared" si="286"/>
        <v>2154017132075</v>
      </c>
      <c r="C473" s="225">
        <f t="shared" si="270"/>
        <v>14</v>
      </c>
      <c r="D473" s="11" t="s">
        <v>4700</v>
      </c>
      <c r="E473" s="320" t="s">
        <v>529</v>
      </c>
      <c r="F473" s="303" t="s">
        <v>7148</v>
      </c>
      <c r="G473" s="132" t="str">
        <f t="shared" si="265"/>
        <v>17</v>
      </c>
      <c r="H473" s="233">
        <v>8</v>
      </c>
      <c r="I473" s="225">
        <f t="shared" si="271"/>
        <v>8</v>
      </c>
      <c r="J473" s="131"/>
      <c r="K473" s="132" t="s">
        <v>1760</v>
      </c>
      <c r="L473" s="132">
        <v>9</v>
      </c>
      <c r="M473" s="134" t="s">
        <v>2917</v>
      </c>
      <c r="N473" s="226" t="s">
        <v>3432</v>
      </c>
      <c r="O473" s="226">
        <v>0</v>
      </c>
      <c r="P473" s="227">
        <v>12140</v>
      </c>
      <c r="Q473" s="228">
        <f t="shared" si="287"/>
        <v>11023.636363636362</v>
      </c>
      <c r="R473" s="143">
        <f t="shared" si="288"/>
        <v>0.12370113805046995</v>
      </c>
      <c r="S473" s="192">
        <v>1074476505</v>
      </c>
      <c r="T473" s="287" t="s">
        <v>6822</v>
      </c>
      <c r="U473" s="189">
        <f t="shared" si="289"/>
        <v>12140</v>
      </c>
      <c r="W473" s="229">
        <v>12140</v>
      </c>
      <c r="X473" s="135">
        <f t="shared" si="290"/>
        <v>9660</v>
      </c>
      <c r="Y473" s="230">
        <f t="shared" si="291"/>
        <v>11023.636363636362</v>
      </c>
      <c r="Z473" s="141">
        <f t="shared" si="292"/>
        <v>7.7265238879736353E-2</v>
      </c>
      <c r="AA473" s="136">
        <f t="shared" si="293"/>
        <v>0.12370113805046995</v>
      </c>
      <c r="AB473" s="144"/>
      <c r="AC473" s="144"/>
      <c r="AD473" s="184">
        <f t="shared" ref="AD473:AD490" si="294">ROUNDDOWN(U473/1.02,0)</f>
        <v>11901</v>
      </c>
      <c r="AE473" s="182">
        <f t="shared" ref="AE473:AE490" si="295">ROUNDDOWN(AD473/0.91,0)</f>
        <v>13078</v>
      </c>
      <c r="AF473" s="128">
        <f t="shared" si="272"/>
        <v>1177.02</v>
      </c>
      <c r="AG473" s="129">
        <f t="shared" si="273"/>
        <v>239.01999999999998</v>
      </c>
      <c r="AH473" s="130">
        <f t="shared" si="274"/>
        <v>1.827649487689249E-2</v>
      </c>
      <c r="AI473" s="137">
        <f t="shared" si="275"/>
        <v>938</v>
      </c>
      <c r="AJ473" s="138">
        <f t="shared" si="276"/>
        <v>7.1723505123107503E-2</v>
      </c>
      <c r="AK473" s="138">
        <f t="shared" si="277"/>
        <v>0.10542464317357746</v>
      </c>
      <c r="AM473" s="11">
        <f t="shared" si="278"/>
        <v>10593.2</v>
      </c>
      <c r="AN473" s="412">
        <f t="shared" si="279"/>
        <v>9617.454545454546</v>
      </c>
      <c r="AO473" s="412">
        <f t="shared" si="280"/>
        <v>-42.545454545454049</v>
      </c>
      <c r="AP473" s="413">
        <f t="shared" si="281"/>
        <v>-4.4237749546278977E-3</v>
      </c>
      <c r="AQ473" s="192">
        <v>2154017132075</v>
      </c>
      <c r="AR473" s="192">
        <f>VLOOKUP(AQ:AQ,[1]GOODYEAR!$B:$O,2,0)</f>
        <v>4992496096918</v>
      </c>
      <c r="AS473" s="192" t="str">
        <f>VLOOKUP(AQ:AQ,[1]GOODYEAR!$B:$O,3,0)</f>
        <v>05602882</v>
      </c>
      <c r="AT473" s="231" t="str">
        <f>VLOOKUP(AQ:AQ,[1]GOODYEAR!$B:$O,4,0)</f>
        <v>EAGLE LS EXE</v>
      </c>
      <c r="AU473" s="231" t="str">
        <f>VLOOKUP(AQ:AQ,[1]GOODYEAR!$B:$O,5,0)</f>
        <v>215/40R17 87W XL</v>
      </c>
      <c r="AV473" s="232" t="str">
        <f>VLOOKUP(AQ:AQ,[1]GOODYEAR!$B:$O,6,0)</f>
        <v>215/40R17</v>
      </c>
      <c r="AW473" s="232">
        <f>VLOOKUP(AQ:AQ,[1]GOODYEAR!$B:$O,7,0)</f>
        <v>31500</v>
      </c>
      <c r="AX473" s="233">
        <f>VLOOKUP(AQ:AQ,[1]GOODYEAR!$B:$K,8,0)</f>
        <v>9660</v>
      </c>
      <c r="AY473" s="233">
        <f>VLOOKUP(AQ:AQ,[1]GOODYEAR!$B:$K,9,0)</f>
        <v>14</v>
      </c>
      <c r="AZ473" s="233">
        <f>VLOOKUP(AQ:AQ,[1]GOODYEAR!$B:$K,10,0)</f>
        <v>8</v>
      </c>
      <c r="BA473" s="233">
        <f>VLOOKUP(AQ:AQ,[1]GOODYEAR!$B:$O,11,0)</f>
        <v>13180</v>
      </c>
      <c r="BB473" s="233">
        <f>VLOOKUP(AQ:AQ,[1]GOODYEAR!$B:$O,12,0)</f>
        <v>11504.545454545454</v>
      </c>
      <c r="BC473" s="233">
        <f t="shared" si="266"/>
        <v>525</v>
      </c>
      <c r="BD473" s="204" t="s">
        <v>3387</v>
      </c>
      <c r="BE473" s="192" t="s">
        <v>4826</v>
      </c>
      <c r="BF473" s="133" t="str">
        <f>IFERROR(VLOOKUP(BE:BE,Q商品!B:E,4,0),"")</f>
        <v>2023年製 EAGLE LS EXE 215/40R17 87W XL サマータイヤ 最短当日発送</v>
      </c>
      <c r="BG473" s="133" t="str">
        <f>IFERROR(VLOOKUP(AQ:AQ,在庫!B:M,12,0),"")</f>
        <v>2023年製</v>
      </c>
      <c r="BH473" s="133">
        <f>IFERROR(VLOOKUP(AQ:AQ,在庫!B:L,10,0),"")</f>
        <v>1</v>
      </c>
      <c r="BI473" s="234">
        <f>VLOOKUP(AQ:AQ,[1]GOODYEAR!$B:$AH,32,0)</f>
        <v>604426280</v>
      </c>
      <c r="BJ473" s="234">
        <f>VLOOKUP(AQ:AQ,[1]GOODYEAR!$B:$AH,33,0)</f>
        <v>604426308</v>
      </c>
      <c r="BK473" s="191"/>
      <c r="BL473" s="191"/>
      <c r="BM473" s="191"/>
    </row>
    <row r="474" spans="1:65" s="11" customFormat="1" ht="19.5" customHeight="1">
      <c r="A474" s="11">
        <f t="shared" si="269"/>
        <v>1</v>
      </c>
      <c r="B474" s="239">
        <f t="shared" si="286"/>
        <v>2154517132070</v>
      </c>
      <c r="C474" s="225">
        <f t="shared" si="270"/>
        <v>173</v>
      </c>
      <c r="D474" s="11" t="s">
        <v>4700</v>
      </c>
      <c r="E474" s="320" t="s">
        <v>1502</v>
      </c>
      <c r="F474" s="158" t="s">
        <v>6057</v>
      </c>
      <c r="G474" s="132" t="str">
        <f t="shared" si="265"/>
        <v>17</v>
      </c>
      <c r="H474" s="233">
        <v>31</v>
      </c>
      <c r="I474" s="225">
        <f t="shared" si="271"/>
        <v>31</v>
      </c>
      <c r="J474" s="131"/>
      <c r="K474" s="132" t="s">
        <v>1760</v>
      </c>
      <c r="L474" s="132">
        <v>10</v>
      </c>
      <c r="M474" s="134" t="s">
        <v>3422</v>
      </c>
      <c r="N474" s="226" t="s">
        <v>3390</v>
      </c>
      <c r="O474" s="226">
        <v>0</v>
      </c>
      <c r="P474" s="227">
        <v>12100</v>
      </c>
      <c r="Q474" s="228">
        <f t="shared" si="287"/>
        <v>10842.727272727272</v>
      </c>
      <c r="R474" s="143">
        <f t="shared" si="288"/>
        <v>0.26863419133059441</v>
      </c>
      <c r="S474" s="192">
        <v>1074476605</v>
      </c>
      <c r="T474" s="287" t="s">
        <v>6823</v>
      </c>
      <c r="U474" s="189">
        <f t="shared" si="289"/>
        <v>12100</v>
      </c>
      <c r="W474" s="229">
        <v>12100</v>
      </c>
      <c r="X474" s="135">
        <f t="shared" si="290"/>
        <v>7930</v>
      </c>
      <c r="Y474" s="230">
        <f t="shared" si="291"/>
        <v>10842.727272727272</v>
      </c>
      <c r="Z474" s="141">
        <f t="shared" si="292"/>
        <v>7.7272727272727382E-2</v>
      </c>
      <c r="AA474" s="136">
        <f t="shared" si="293"/>
        <v>0.26863419133059441</v>
      </c>
      <c r="AB474" s="144"/>
      <c r="AC474" s="144"/>
      <c r="AD474" s="184">
        <f t="shared" si="294"/>
        <v>11862</v>
      </c>
      <c r="AE474" s="182">
        <f t="shared" si="295"/>
        <v>13035</v>
      </c>
      <c r="AF474" s="128">
        <f t="shared" si="272"/>
        <v>1173.1499999999999</v>
      </c>
      <c r="AG474" s="129">
        <f t="shared" si="273"/>
        <v>238.14999999999986</v>
      </c>
      <c r="AH474" s="130">
        <f t="shared" si="274"/>
        <v>1.8270042194092815E-2</v>
      </c>
      <c r="AI474" s="137">
        <f t="shared" si="275"/>
        <v>935</v>
      </c>
      <c r="AJ474" s="138">
        <f t="shared" si="276"/>
        <v>7.1729957805907171E-2</v>
      </c>
      <c r="AK474" s="138">
        <f t="shared" si="277"/>
        <v>0.25036414913650157</v>
      </c>
      <c r="AL474" s="11" t="s">
        <v>13397</v>
      </c>
      <c r="AM474" s="11">
        <f t="shared" si="278"/>
        <v>10558.5</v>
      </c>
      <c r="AN474" s="412">
        <f t="shared" si="279"/>
        <v>9441.363636363636</v>
      </c>
      <c r="AO474" s="412">
        <f t="shared" si="280"/>
        <v>1511.363636363636</v>
      </c>
      <c r="AP474" s="413">
        <f t="shared" si="281"/>
        <v>0.16007895623706125</v>
      </c>
      <c r="AQ474" s="192">
        <v>2154517132070</v>
      </c>
      <c r="AR474" s="192">
        <f>VLOOKUP(AQ:AQ,[1]GOODYEAR!$B:$O,2,0)</f>
        <v>4992496096864</v>
      </c>
      <c r="AS474" s="192" t="str">
        <f>VLOOKUP(AQ:AQ,[1]GOODYEAR!$B:$O,3,0)</f>
        <v>05602872</v>
      </c>
      <c r="AT474" s="231" t="str">
        <f>VLOOKUP(AQ:AQ,[1]GOODYEAR!$B:$O,4,0)</f>
        <v>EAGLE LS EXE（日特）</v>
      </c>
      <c r="AU474" s="231" t="str">
        <f>VLOOKUP(AQ:AQ,[1]GOODYEAR!$B:$O,5,0)</f>
        <v>215/45R17 91W XL</v>
      </c>
      <c r="AV474" s="232" t="str">
        <f>VLOOKUP(AQ:AQ,[1]GOODYEAR!$B:$O,6,0)</f>
        <v>215/45R17</v>
      </c>
      <c r="AW474" s="232">
        <f>VLOOKUP(AQ:AQ,[1]GOODYEAR!$B:$O,7,0)</f>
        <v>31700</v>
      </c>
      <c r="AX474" s="233">
        <f>VLOOKUP(AQ:AQ,[1]GOODYEAR!$B:$K,8,0)</f>
        <v>7930</v>
      </c>
      <c r="AY474" s="233">
        <f>VLOOKUP(AQ:AQ,[1]GOODYEAR!$B:$K,9,0)</f>
        <v>173</v>
      </c>
      <c r="AZ474" s="233">
        <f>VLOOKUP(AQ:AQ,[1]GOODYEAR!$B:$K,10,0)</f>
        <v>31</v>
      </c>
      <c r="BA474" s="233">
        <f>VLOOKUP(AQ:AQ,[1]GOODYEAR!$B:$O,11,0)</f>
        <v>11650</v>
      </c>
      <c r="BB474" s="233">
        <f>VLOOKUP(AQ:AQ,[1]GOODYEAR!$B:$O,12,0)</f>
        <v>10113.636363636362</v>
      </c>
      <c r="BC474" s="233">
        <f t="shared" si="266"/>
        <v>525</v>
      </c>
      <c r="BD474" s="204" t="s">
        <v>3387</v>
      </c>
      <c r="BE474" s="195" t="s">
        <v>4995</v>
      </c>
      <c r="BF474" s="133" t="str">
        <f>IFERROR(VLOOKUP(BE:BE,Q商品!B:E,4,0),"")</f>
        <v>2023年製 EAGLE LS EXE 215/45R17 91W XL サマータイヤ 最短当日発送</v>
      </c>
      <c r="BG474" s="133" t="str">
        <f>IFERROR(VLOOKUP(AQ:AQ,在庫!B:M,12,0),"")</f>
        <v>2023年製</v>
      </c>
      <c r="BH474" s="133">
        <f>IFERROR(VLOOKUP(AQ:AQ,在庫!B:L,10,0),"")</f>
        <v>4</v>
      </c>
      <c r="BI474" s="234">
        <f>VLOOKUP(AQ:AQ,[1]GOODYEAR!$B:$AH,32,0)</f>
        <v>604426272</v>
      </c>
      <c r="BJ474" s="234">
        <f>VLOOKUP(AQ:AQ,[1]GOODYEAR!$B:$AH,33,0)</f>
        <v>604426300</v>
      </c>
      <c r="BK474" s="191"/>
      <c r="BL474" s="191"/>
      <c r="BM474" s="191"/>
    </row>
    <row r="475" spans="1:65" s="11" customFormat="1" ht="19.5" customHeight="1">
      <c r="A475" s="11">
        <f t="shared" si="269"/>
        <v>1</v>
      </c>
      <c r="B475" s="239">
        <f t="shared" si="286"/>
        <v>2154518132079</v>
      </c>
      <c r="C475" s="225">
        <f t="shared" si="270"/>
        <v>9</v>
      </c>
      <c r="D475" s="11" t="s">
        <v>4700</v>
      </c>
      <c r="E475" s="358" t="s">
        <v>531</v>
      </c>
      <c r="F475" s="293" t="s">
        <v>6058</v>
      </c>
      <c r="G475" s="132" t="str">
        <f t="shared" si="265"/>
        <v>18</v>
      </c>
      <c r="H475" s="233">
        <v>2</v>
      </c>
      <c r="I475" s="225">
        <f t="shared" si="271"/>
        <v>2</v>
      </c>
      <c r="J475" s="131"/>
      <c r="K475" s="132" t="s">
        <v>1760</v>
      </c>
      <c r="L475" s="132">
        <v>11</v>
      </c>
      <c r="M475" s="134" t="s">
        <v>2917</v>
      </c>
      <c r="N475" s="226" t="s">
        <v>3433</v>
      </c>
      <c r="O475" s="226">
        <v>0</v>
      </c>
      <c r="P475" s="227">
        <v>12310</v>
      </c>
      <c r="Q475" s="228">
        <f t="shared" si="287"/>
        <v>11182.727272727272</v>
      </c>
      <c r="R475" s="143">
        <f t="shared" si="288"/>
        <v>7.0888545646695333E-2</v>
      </c>
      <c r="S475" s="192">
        <v>1074476503</v>
      </c>
      <c r="T475" s="286" t="s">
        <v>6824</v>
      </c>
      <c r="U475" s="189">
        <f t="shared" si="289"/>
        <v>12716</v>
      </c>
      <c r="V475" s="11">
        <v>900</v>
      </c>
      <c r="W475" s="229">
        <v>13616</v>
      </c>
      <c r="X475" s="135">
        <f t="shared" si="290"/>
        <v>10390</v>
      </c>
      <c r="Y475" s="230">
        <f t="shared" si="291"/>
        <v>12369.999999999998</v>
      </c>
      <c r="Z475" s="141">
        <f t="shared" si="292"/>
        <v>0.11275385865150289</v>
      </c>
      <c r="AA475" s="136">
        <f t="shared" si="293"/>
        <v>0.16006467259498774</v>
      </c>
      <c r="AB475" s="144"/>
      <c r="AC475" s="144"/>
      <c r="AD475" s="184">
        <f t="shared" si="294"/>
        <v>12466</v>
      </c>
      <c r="AE475" s="182">
        <f t="shared" si="295"/>
        <v>13698</v>
      </c>
      <c r="AF475" s="128">
        <f t="shared" si="272"/>
        <v>1232.82</v>
      </c>
      <c r="AG475" s="129">
        <f t="shared" si="273"/>
        <v>250.81999999999994</v>
      </c>
      <c r="AH475" s="130">
        <f t="shared" si="274"/>
        <v>1.8310702292305442E-2</v>
      </c>
      <c r="AI475" s="137">
        <f t="shared" si="275"/>
        <v>982</v>
      </c>
      <c r="AJ475" s="138">
        <f t="shared" si="276"/>
        <v>7.1689297707694555E-2</v>
      </c>
      <c r="AK475" s="138">
        <f t="shared" si="277"/>
        <v>0.1417539703026823</v>
      </c>
      <c r="AM475" s="11">
        <f t="shared" si="278"/>
        <v>11096.2</v>
      </c>
      <c r="AN475" s="412">
        <f t="shared" si="279"/>
        <v>10079.272727272728</v>
      </c>
      <c r="AO475" s="412">
        <f t="shared" si="280"/>
        <v>-310.72727272727207</v>
      </c>
      <c r="AP475" s="413">
        <f t="shared" si="281"/>
        <v>-3.082834259326063E-2</v>
      </c>
      <c r="AQ475" s="192">
        <v>2154518132079</v>
      </c>
      <c r="AR475" s="192">
        <f>VLOOKUP(AQ:AQ,[1]GOODYEAR!$B:$O,2,0)</f>
        <v>4992496096932</v>
      </c>
      <c r="AS475" s="192" t="str">
        <f>VLOOKUP(AQ:AQ,[1]GOODYEAR!$B:$O,3,0)</f>
        <v>05602886</v>
      </c>
      <c r="AT475" s="231" t="str">
        <f>VLOOKUP(AQ:AQ,[1]GOODYEAR!$B:$O,4,0)</f>
        <v>EAGLE LS EXE</v>
      </c>
      <c r="AU475" s="231" t="str">
        <f>VLOOKUP(AQ:AQ,[1]GOODYEAR!$B:$O,5,0)</f>
        <v>215/45R18 89W</v>
      </c>
      <c r="AV475" s="232" t="str">
        <f>VLOOKUP(AQ:AQ,[1]GOODYEAR!$B:$O,6,0)</f>
        <v>215/45R18</v>
      </c>
      <c r="AW475" s="232">
        <f>VLOOKUP(AQ:AQ,[1]GOODYEAR!$B:$O,7,0)</f>
        <v>34300</v>
      </c>
      <c r="AX475" s="233">
        <f>VLOOKUP(AQ:AQ,[1]GOODYEAR!$B:$K,8,0)</f>
        <v>10390</v>
      </c>
      <c r="AY475" s="233">
        <f>VLOOKUP(AQ:AQ,[1]GOODYEAR!$B:$K,9,0)</f>
        <v>9</v>
      </c>
      <c r="AZ475" s="233">
        <f>VLOOKUP(AQ:AQ,[1]GOODYEAR!$B:$K,10,0)</f>
        <v>2</v>
      </c>
      <c r="BA475" s="233">
        <f>VLOOKUP(AQ:AQ,[1]GOODYEAR!$B:$O,11,0)</f>
        <v>14680</v>
      </c>
      <c r="BB475" s="233">
        <f>VLOOKUP(AQ:AQ,[1]GOODYEAR!$B:$O,12,0)</f>
        <v>12390.90909090909</v>
      </c>
      <c r="BC475" s="233">
        <f t="shared" si="266"/>
        <v>1050</v>
      </c>
      <c r="BD475" s="204" t="s">
        <v>3387</v>
      </c>
      <c r="BE475" s="192" t="s">
        <v>4996</v>
      </c>
      <c r="BF475" s="133" t="str">
        <f>IFERROR(VLOOKUP(BE:BE,Q商品!B:E,4,0),"")</f>
        <v>2023年製 EAGLE LS EXE 215/45R18 89W サマータイヤ 最短当日発送</v>
      </c>
      <c r="BG475" s="133" t="str">
        <f>IFERROR(VLOOKUP(AQ:AQ,在庫!B:M,12,0),"")</f>
        <v>2023年製</v>
      </c>
      <c r="BH475" s="133">
        <f>IFERROR(VLOOKUP(AQ:AQ,在庫!B:L,10,0),"")</f>
        <v>1</v>
      </c>
      <c r="BI475" s="234">
        <f>VLOOKUP(AQ:AQ,[1]GOODYEAR!$B:$AH,32,0)</f>
        <v>604426284</v>
      </c>
      <c r="BJ475" s="234">
        <f>VLOOKUP(AQ:AQ,[1]GOODYEAR!$B:$AH,33,0)</f>
        <v>604426312</v>
      </c>
      <c r="BK475" s="191"/>
      <c r="BL475" s="191"/>
      <c r="BM475" s="191"/>
    </row>
    <row r="476" spans="1:65" s="11" customFormat="1" ht="19.5" customHeight="1">
      <c r="A476" s="11">
        <f t="shared" si="269"/>
        <v>1</v>
      </c>
      <c r="B476" s="239">
        <f t="shared" si="286"/>
        <v>2155017132072</v>
      </c>
      <c r="C476" s="225">
        <f t="shared" si="270"/>
        <v>40</v>
      </c>
      <c r="D476" s="11" t="s">
        <v>4700</v>
      </c>
      <c r="E476" s="358" t="s">
        <v>526</v>
      </c>
      <c r="F476" s="293" t="s">
        <v>6059</v>
      </c>
      <c r="G476" s="132" t="str">
        <f t="shared" si="265"/>
        <v>17</v>
      </c>
      <c r="H476" s="233">
        <v>19</v>
      </c>
      <c r="I476" s="225">
        <f t="shared" si="271"/>
        <v>19</v>
      </c>
      <c r="J476" s="131">
        <v>247</v>
      </c>
      <c r="K476" s="132" t="s">
        <v>1760</v>
      </c>
      <c r="L476" s="132">
        <v>12</v>
      </c>
      <c r="M476" s="134" t="s">
        <v>1778</v>
      </c>
      <c r="N476" s="226" t="s">
        <v>6403</v>
      </c>
      <c r="O476" s="226">
        <v>0</v>
      </c>
      <c r="P476" s="227">
        <v>11852</v>
      </c>
      <c r="Q476" s="228">
        <f t="shared" si="287"/>
        <v>10738.181818181818</v>
      </c>
      <c r="R476" s="143">
        <f t="shared" si="288"/>
        <v>0.16559431087030138</v>
      </c>
      <c r="S476" s="192">
        <v>1074476606</v>
      </c>
      <c r="T476" s="286" t="s">
        <v>6825</v>
      </c>
      <c r="U476" s="189">
        <f t="shared" si="289"/>
        <v>11852</v>
      </c>
      <c r="W476" s="229">
        <v>11852</v>
      </c>
      <c r="X476" s="135">
        <f t="shared" si="290"/>
        <v>8960</v>
      </c>
      <c r="Y476" s="230">
        <f t="shared" si="291"/>
        <v>10738.181818181818</v>
      </c>
      <c r="Z476" s="141">
        <f t="shared" si="292"/>
        <v>7.7286533918325961E-2</v>
      </c>
      <c r="AA476" s="136">
        <f t="shared" si="293"/>
        <v>0.16559431087030138</v>
      </c>
      <c r="AB476" s="144"/>
      <c r="AC476" s="144"/>
      <c r="AD476" s="184">
        <f t="shared" si="294"/>
        <v>11619</v>
      </c>
      <c r="AE476" s="182">
        <f t="shared" si="295"/>
        <v>12768</v>
      </c>
      <c r="AF476" s="128">
        <f t="shared" si="272"/>
        <v>1149.1199999999999</v>
      </c>
      <c r="AG476" s="129">
        <f t="shared" si="273"/>
        <v>233.11999999999989</v>
      </c>
      <c r="AH476" s="130">
        <f t="shared" si="274"/>
        <v>1.8258145363408512E-2</v>
      </c>
      <c r="AI476" s="137">
        <f t="shared" si="275"/>
        <v>916</v>
      </c>
      <c r="AJ476" s="138">
        <f t="shared" si="276"/>
        <v>7.1741854636591482E-2</v>
      </c>
      <c r="AK476" s="138">
        <f t="shared" si="277"/>
        <v>0.14733616550689288</v>
      </c>
      <c r="AM476" s="11">
        <f t="shared" si="278"/>
        <v>10342.200000000001</v>
      </c>
      <c r="AN476" s="412">
        <f t="shared" si="279"/>
        <v>9365.636363636364</v>
      </c>
      <c r="AO476" s="412">
        <f t="shared" si="280"/>
        <v>405.63636363636397</v>
      </c>
      <c r="AP476" s="413">
        <f t="shared" si="281"/>
        <v>4.3311137426957386E-2</v>
      </c>
      <c r="AQ476" s="192">
        <v>2155017132072</v>
      </c>
      <c r="AR476" s="192">
        <f>VLOOKUP(AQ:AQ,[1]GOODYEAR!$B:$O,2,0)</f>
        <v>4992496096833</v>
      </c>
      <c r="AS476" s="192" t="str">
        <f>VLOOKUP(AQ:AQ,[1]GOODYEAR!$B:$O,3,0)</f>
        <v>05602866</v>
      </c>
      <c r="AT476" s="231" t="str">
        <f>VLOOKUP(AQ:AQ,[1]GOODYEAR!$B:$O,4,0)</f>
        <v>EAGLE LS EXE</v>
      </c>
      <c r="AU476" s="231" t="str">
        <f>VLOOKUP(AQ:AQ,[1]GOODYEAR!$B:$O,5,0)</f>
        <v>215/50R17 95V XL</v>
      </c>
      <c r="AV476" s="232" t="str">
        <f>VLOOKUP(AQ:AQ,[1]GOODYEAR!$B:$O,6,0)</f>
        <v>215/50R17</v>
      </c>
      <c r="AW476" s="232">
        <f>VLOOKUP(AQ:AQ,[1]GOODYEAR!$B:$O,7,0)</f>
        <v>29500</v>
      </c>
      <c r="AX476" s="233">
        <f>VLOOKUP(AQ:AQ,[1]GOODYEAR!$B:$K,8,0)</f>
        <v>8960</v>
      </c>
      <c r="AY476" s="233">
        <f>VLOOKUP(AQ:AQ,[1]GOODYEAR!$B:$K,9,0)</f>
        <v>40</v>
      </c>
      <c r="AZ476" s="233">
        <f>VLOOKUP(AQ:AQ,[1]GOODYEAR!$B:$K,10,0)</f>
        <v>19</v>
      </c>
      <c r="BA476" s="233">
        <f>VLOOKUP(AQ:AQ,[1]GOODYEAR!$B:$O,11,0)</f>
        <v>12170</v>
      </c>
      <c r="BB476" s="233">
        <f>VLOOKUP(AQ:AQ,[1]GOODYEAR!$B:$O,12,0)</f>
        <v>10586.363636363636</v>
      </c>
      <c r="BC476" s="233">
        <f t="shared" si="266"/>
        <v>525</v>
      </c>
      <c r="BD476" s="204" t="s">
        <v>3387</v>
      </c>
      <c r="BE476" s="192" t="s">
        <v>4997</v>
      </c>
      <c r="BF476" s="133" t="str">
        <f>IFERROR(VLOOKUP(BE:BE,Q商品!B:E,4,0),"")</f>
        <v>2023年製 EAGLE LS EXE 215/50R17 95V XL サマータイヤ 最短当日発送</v>
      </c>
      <c r="BG476" s="133" t="str">
        <f>IFERROR(VLOOKUP(AQ:AQ,在庫!B:M,12,0),"")</f>
        <v>2023年製</v>
      </c>
      <c r="BH476" s="133">
        <f>IFERROR(VLOOKUP(AQ:AQ,在庫!B:L,10,0),"")</f>
        <v>2</v>
      </c>
      <c r="BI476" s="234">
        <f>VLOOKUP(AQ:AQ,[1]GOODYEAR!$B:$AH,32,0)</f>
        <v>604426273</v>
      </c>
      <c r="BJ476" s="234">
        <f>VLOOKUP(AQ:AQ,[1]GOODYEAR!$B:$AH,33,0)</f>
        <v>604426301</v>
      </c>
      <c r="BK476" s="191"/>
      <c r="BL476" s="191"/>
      <c r="BM476" s="191"/>
    </row>
    <row r="477" spans="1:65" s="11" customFormat="1" ht="19.5" customHeight="1">
      <c r="A477" s="11">
        <f t="shared" si="269"/>
        <v>1</v>
      </c>
      <c r="B477" s="239">
        <f t="shared" si="286"/>
        <v>2155516132078</v>
      </c>
      <c r="C477" s="225">
        <f t="shared" si="270"/>
        <v>0</v>
      </c>
      <c r="D477" s="11" t="s">
        <v>4700</v>
      </c>
      <c r="E477" s="320" t="s">
        <v>540</v>
      </c>
      <c r="F477" s="304" t="s">
        <v>7298</v>
      </c>
      <c r="G477" s="132" t="str">
        <f t="shared" si="265"/>
        <v>16</v>
      </c>
      <c r="H477" s="233">
        <v>13</v>
      </c>
      <c r="I477" s="225">
        <f t="shared" si="271"/>
        <v>13</v>
      </c>
      <c r="J477" s="131"/>
      <c r="K477" s="132" t="s">
        <v>1760</v>
      </c>
      <c r="L477" s="132">
        <v>13</v>
      </c>
      <c r="M477" s="134" t="s">
        <v>1785</v>
      </c>
      <c r="N477" s="226" t="s">
        <v>3434</v>
      </c>
      <c r="O477" s="226" t="s">
        <v>1954</v>
      </c>
      <c r="P477" s="227">
        <v>10565</v>
      </c>
      <c r="Q477" s="228">
        <f t="shared" si="287"/>
        <v>9604.545454545454</v>
      </c>
      <c r="R477" s="143">
        <f t="shared" si="288"/>
        <v>0.24723142451490768</v>
      </c>
      <c r="S477" s="192">
        <v>1074476003</v>
      </c>
      <c r="T477" s="286" t="s">
        <v>6826</v>
      </c>
      <c r="U477" s="189">
        <f t="shared" si="289"/>
        <v>9665</v>
      </c>
      <c r="V477" s="11">
        <v>900</v>
      </c>
      <c r="W477" s="229">
        <v>10565</v>
      </c>
      <c r="X477" s="135">
        <f t="shared" si="290"/>
        <v>7230</v>
      </c>
      <c r="Y477" s="230">
        <f t="shared" si="291"/>
        <v>9604.545454545454</v>
      </c>
      <c r="Z477" s="141">
        <f t="shared" si="292"/>
        <v>8.8552012545739744E-2</v>
      </c>
      <c r="AA477" s="136">
        <f t="shared" si="293"/>
        <v>0.24723142451490768</v>
      </c>
      <c r="AB477" s="144"/>
      <c r="AC477" s="144"/>
      <c r="AD477" s="184">
        <f t="shared" si="294"/>
        <v>9475</v>
      </c>
      <c r="AE477" s="182">
        <f t="shared" si="295"/>
        <v>10412</v>
      </c>
      <c r="AF477" s="128">
        <f t="shared" si="272"/>
        <v>937.07999999999993</v>
      </c>
      <c r="AG477" s="129">
        <f t="shared" si="273"/>
        <v>190.07999999999993</v>
      </c>
      <c r="AH477" s="130">
        <f t="shared" si="274"/>
        <v>1.8255858624663841E-2</v>
      </c>
      <c r="AI477" s="137">
        <f t="shared" si="275"/>
        <v>747</v>
      </c>
      <c r="AJ477" s="138">
        <f t="shared" si="276"/>
        <v>7.1744141375336148E-2</v>
      </c>
      <c r="AK477" s="138">
        <f t="shared" si="277"/>
        <v>0.22897556589024384</v>
      </c>
      <c r="AM477" s="11">
        <f t="shared" si="278"/>
        <v>8433.7999999999993</v>
      </c>
      <c r="AN477" s="412">
        <f t="shared" si="279"/>
        <v>7667.0909090909081</v>
      </c>
      <c r="AO477" s="412">
        <f t="shared" si="280"/>
        <v>437.0909090909081</v>
      </c>
      <c r="AP477" s="413">
        <f t="shared" si="281"/>
        <v>5.7008703075719008E-2</v>
      </c>
      <c r="AQ477" s="192">
        <v>2155516132078</v>
      </c>
      <c r="AR477" s="192">
        <f>VLOOKUP(AQ:AQ,[1]GOODYEAR!$B:$O,2,0)</f>
        <v>4992496096741</v>
      </c>
      <c r="AS477" s="192" t="str">
        <f>VLOOKUP(AQ:AQ,[1]GOODYEAR!$B:$O,3,0)</f>
        <v>05602848</v>
      </c>
      <c r="AT477" s="231" t="str">
        <f>VLOOKUP(AQ:AQ,[1]GOODYEAR!$B:$O,4,0)</f>
        <v>EAGLE LS EXE</v>
      </c>
      <c r="AU477" s="231" t="str">
        <f>VLOOKUP(AQ:AQ,[1]GOODYEAR!$B:$O,5,0)</f>
        <v>215/55R16 93V</v>
      </c>
      <c r="AV477" s="232" t="str">
        <f>VLOOKUP(AQ:AQ,[1]GOODYEAR!$B:$O,6,0)</f>
        <v>215/55R16</v>
      </c>
      <c r="AW477" s="232">
        <f>VLOOKUP(AQ:AQ,[1]GOODYEAR!$B:$O,7,0)</f>
        <v>23800</v>
      </c>
      <c r="AX477" s="233">
        <f>VLOOKUP(AQ:AQ,[1]GOODYEAR!$B:$K,8,0)</f>
        <v>7230</v>
      </c>
      <c r="AY477" s="233">
        <f>VLOOKUP(AQ:AQ,[1]GOODYEAR!$B:$K,9,0)</f>
        <v>0</v>
      </c>
      <c r="AZ477" s="233">
        <f>VLOOKUP(AQ:AQ,[1]GOODYEAR!$B:$K,10,0)</f>
        <v>13</v>
      </c>
      <c r="BA477" s="233">
        <f>VLOOKUP(AQ:AQ,[1]GOODYEAR!$B:$O,11,0)</f>
        <v>10490</v>
      </c>
      <c r="BB477" s="233">
        <f>VLOOKUP(AQ:AQ,[1]GOODYEAR!$B:$O,12,0)</f>
        <v>8581.818181818182</v>
      </c>
      <c r="BC477" s="233">
        <f t="shared" si="266"/>
        <v>1049.9999999999982</v>
      </c>
      <c r="BD477" s="204" t="s">
        <v>3387</v>
      </c>
      <c r="BE477" s="192" t="s">
        <v>4827</v>
      </c>
      <c r="BF477" s="133" t="str">
        <f>IFERROR(VLOOKUP(BE:BE,Q商品!B:E,4,0),"")</f>
        <v>2023年製 EAGLE LS EXE 215/55R16 93V サマータイヤ 最短当日発送</v>
      </c>
      <c r="BG477" s="133" t="str">
        <f>IFERROR(VLOOKUP(AQ:AQ,在庫!B:M,12,0),"")</f>
        <v>2023年製</v>
      </c>
      <c r="BH477" s="133">
        <f>IFERROR(VLOOKUP(AQ:AQ,在庫!B:L,10,0),"")</f>
        <v>2</v>
      </c>
      <c r="BI477" s="234">
        <f>VLOOKUP(AQ:AQ,[1]GOODYEAR!$B:$AH,32,0)</f>
        <v>604426271</v>
      </c>
      <c r="BJ477" s="234">
        <f>VLOOKUP(AQ:AQ,[1]GOODYEAR!$B:$AH,33,0)</f>
        <v>604426299</v>
      </c>
      <c r="BK477" s="191"/>
      <c r="BL477" s="191"/>
      <c r="BM477" s="191"/>
    </row>
    <row r="478" spans="1:65" s="11" customFormat="1" ht="19.5" customHeight="1">
      <c r="A478" s="11">
        <f t="shared" si="269"/>
        <v>1</v>
      </c>
      <c r="B478" s="239">
        <f t="shared" si="286"/>
        <v>2155517132077</v>
      </c>
      <c r="C478" s="225">
        <f t="shared" si="270"/>
        <v>147</v>
      </c>
      <c r="D478" s="11" t="s">
        <v>4700</v>
      </c>
      <c r="E478" s="320" t="s">
        <v>524</v>
      </c>
      <c r="F478" s="158" t="s">
        <v>6060</v>
      </c>
      <c r="G478" s="132" t="str">
        <f t="shared" si="265"/>
        <v>17</v>
      </c>
      <c r="H478" s="233">
        <v>54</v>
      </c>
      <c r="I478" s="225">
        <f t="shared" si="271"/>
        <v>54</v>
      </c>
      <c r="J478" s="131"/>
      <c r="K478" s="132" t="s">
        <v>1760</v>
      </c>
      <c r="L478" s="132">
        <v>14</v>
      </c>
      <c r="M478" s="134" t="s">
        <v>1785</v>
      </c>
      <c r="N478" s="226" t="s">
        <v>3434</v>
      </c>
      <c r="O478" s="226" t="s">
        <v>1954</v>
      </c>
      <c r="P478" s="227">
        <v>10565</v>
      </c>
      <c r="Q478" s="228">
        <f t="shared" si="287"/>
        <v>9470.9090909090901</v>
      </c>
      <c r="R478" s="143">
        <f t="shared" si="288"/>
        <v>0.24716836244960638</v>
      </c>
      <c r="S478" s="192">
        <v>1074476609</v>
      </c>
      <c r="T478" s="286" t="s">
        <v>6827</v>
      </c>
      <c r="U478" s="189">
        <f t="shared" si="289"/>
        <v>9665</v>
      </c>
      <c r="V478" s="11">
        <v>900</v>
      </c>
      <c r="W478" s="229">
        <v>10565</v>
      </c>
      <c r="X478" s="135">
        <f t="shared" si="290"/>
        <v>7130</v>
      </c>
      <c r="Y478" s="230">
        <f t="shared" si="291"/>
        <v>9470.9090909090901</v>
      </c>
      <c r="Z478" s="141">
        <f t="shared" si="292"/>
        <v>8.8552012545739744E-2</v>
      </c>
      <c r="AA478" s="136">
        <f t="shared" si="293"/>
        <v>0.24716836244960638</v>
      </c>
      <c r="AB478" s="144"/>
      <c r="AC478" s="144"/>
      <c r="AD478" s="184">
        <f t="shared" si="294"/>
        <v>9475</v>
      </c>
      <c r="AE478" s="182">
        <f t="shared" si="295"/>
        <v>10412</v>
      </c>
      <c r="AF478" s="128">
        <f t="shared" si="272"/>
        <v>937.07999999999993</v>
      </c>
      <c r="AG478" s="129">
        <f t="shared" si="273"/>
        <v>190.07999999999993</v>
      </c>
      <c r="AH478" s="130">
        <f t="shared" si="274"/>
        <v>1.8255858624663841E-2</v>
      </c>
      <c r="AI478" s="137">
        <f t="shared" si="275"/>
        <v>747</v>
      </c>
      <c r="AJ478" s="138">
        <f t="shared" si="276"/>
        <v>7.1744141375336148E-2</v>
      </c>
      <c r="AK478" s="138">
        <f t="shared" si="277"/>
        <v>0.22891250382494255</v>
      </c>
      <c r="AM478" s="11">
        <f t="shared" si="278"/>
        <v>8433.7999999999993</v>
      </c>
      <c r="AN478" s="412">
        <f t="shared" si="279"/>
        <v>7533.4545454545441</v>
      </c>
      <c r="AO478" s="412">
        <f t="shared" si="280"/>
        <v>403.45454545454413</v>
      </c>
      <c r="AP478" s="413">
        <f t="shared" si="281"/>
        <v>5.3555051407056839E-2</v>
      </c>
      <c r="AQ478" s="192">
        <v>2155517132077</v>
      </c>
      <c r="AR478" s="192">
        <f>VLOOKUP(AQ:AQ,[1]GOODYEAR!$B:$O,2,0)</f>
        <v>4992496096802</v>
      </c>
      <c r="AS478" s="192" t="str">
        <f>VLOOKUP(AQ:AQ,[1]GOODYEAR!$B:$O,3,0)</f>
        <v>05602860</v>
      </c>
      <c r="AT478" s="231" t="str">
        <f>VLOOKUP(AQ:AQ,[1]GOODYEAR!$B:$O,4,0)</f>
        <v>EAGLE LS EXE（日特）</v>
      </c>
      <c r="AU478" s="231" t="str">
        <f>VLOOKUP(AQ:AQ,[1]GOODYEAR!$B:$O,5,0)</f>
        <v>215/55R17 94V</v>
      </c>
      <c r="AV478" s="232" t="str">
        <f>VLOOKUP(AQ:AQ,[1]GOODYEAR!$B:$O,6,0)</f>
        <v>215/55R17</v>
      </c>
      <c r="AW478" s="232">
        <f>VLOOKUP(AQ:AQ,[1]GOODYEAR!$B:$O,7,0)</f>
        <v>27400</v>
      </c>
      <c r="AX478" s="233">
        <f>VLOOKUP(AQ:AQ,[1]GOODYEAR!$B:$K,8,0)</f>
        <v>7130</v>
      </c>
      <c r="AY478" s="233">
        <f>VLOOKUP(AQ:AQ,[1]GOODYEAR!$B:$K,9,0)</f>
        <v>147</v>
      </c>
      <c r="AZ478" s="233">
        <f>VLOOKUP(AQ:AQ,[1]GOODYEAR!$B:$K,10,0)</f>
        <v>54</v>
      </c>
      <c r="BA478" s="233">
        <f>VLOOKUP(AQ:AQ,[1]GOODYEAR!$B:$O,11,0)</f>
        <v>10400</v>
      </c>
      <c r="BB478" s="233">
        <f>VLOOKUP(AQ:AQ,[1]GOODYEAR!$B:$O,12,0)</f>
        <v>8500</v>
      </c>
      <c r="BC478" s="233">
        <f t="shared" si="266"/>
        <v>1050</v>
      </c>
      <c r="BD478" s="204" t="s">
        <v>3387</v>
      </c>
      <c r="BE478" s="192" t="s">
        <v>4998</v>
      </c>
      <c r="BF478" s="133" t="str">
        <f>IFERROR(VLOOKUP(BE:BE,Q商品!B:E,4,0),"")</f>
        <v>2023年製 EAGLE LS EXE 215/55R17 94V サマータイヤ 最短当日発送</v>
      </c>
      <c r="BG478" s="133" t="str">
        <f>IFERROR(VLOOKUP(AQ:AQ,在庫!B:M,12,0),"")</f>
        <v>2023年製</v>
      </c>
      <c r="BH478" s="133">
        <f>IFERROR(VLOOKUP(AQ:AQ,在庫!B:L,10,0),"")</f>
        <v>4</v>
      </c>
      <c r="BI478" s="234">
        <f>VLOOKUP(AQ:AQ,[1]GOODYEAR!$B:$AH,32,0)</f>
        <v>604426274</v>
      </c>
      <c r="BJ478" s="234">
        <f>VLOOKUP(AQ:AQ,[1]GOODYEAR!$B:$AH,33,0)</f>
        <v>604426302</v>
      </c>
      <c r="BK478" s="191"/>
      <c r="BL478" s="191"/>
      <c r="BM478" s="191"/>
    </row>
    <row r="479" spans="1:65" s="11" customFormat="1" ht="19.5" customHeight="1">
      <c r="A479" s="11">
        <f t="shared" si="269"/>
        <v>1</v>
      </c>
      <c r="B479" s="239">
        <f t="shared" si="286"/>
        <v>2254517132077</v>
      </c>
      <c r="C479" s="225">
        <f t="shared" si="270"/>
        <v>12</v>
      </c>
      <c r="D479" s="11" t="s">
        <v>4700</v>
      </c>
      <c r="E479" s="320" t="s">
        <v>541</v>
      </c>
      <c r="F479" s="158" t="s">
        <v>6061</v>
      </c>
      <c r="G479" s="132" t="str">
        <f t="shared" si="265"/>
        <v>17</v>
      </c>
      <c r="H479" s="233">
        <v>10</v>
      </c>
      <c r="I479" s="225">
        <f t="shared" si="271"/>
        <v>10</v>
      </c>
      <c r="J479" s="131"/>
      <c r="K479" s="132" t="s">
        <v>1760</v>
      </c>
      <c r="L479" s="132">
        <v>15</v>
      </c>
      <c r="M479" s="134" t="s">
        <v>3422</v>
      </c>
      <c r="N479" s="226" t="s">
        <v>3392</v>
      </c>
      <c r="O479" s="226">
        <v>0</v>
      </c>
      <c r="P479" s="227">
        <v>12580</v>
      </c>
      <c r="Q479" s="228">
        <f t="shared" si="287"/>
        <v>11425.454545454544</v>
      </c>
      <c r="R479" s="143">
        <f t="shared" si="288"/>
        <v>0.17640038192234236</v>
      </c>
      <c r="S479" s="192">
        <v>1074475954</v>
      </c>
      <c r="T479" s="286" t="s">
        <v>6828</v>
      </c>
      <c r="U479" s="189">
        <f t="shared" si="289"/>
        <v>12580</v>
      </c>
      <c r="W479" s="229">
        <v>12580</v>
      </c>
      <c r="X479" s="135">
        <f t="shared" si="290"/>
        <v>9410</v>
      </c>
      <c r="Y479" s="230">
        <f t="shared" si="291"/>
        <v>11425.454545454544</v>
      </c>
      <c r="Z479" s="141">
        <f t="shared" si="292"/>
        <v>7.7265500794912567E-2</v>
      </c>
      <c r="AA479" s="136">
        <f t="shared" si="293"/>
        <v>0.17640038192234236</v>
      </c>
      <c r="AB479" s="144"/>
      <c r="AC479" s="144"/>
      <c r="AD479" s="184">
        <f t="shared" si="294"/>
        <v>12333</v>
      </c>
      <c r="AE479" s="182">
        <f t="shared" si="295"/>
        <v>13552</v>
      </c>
      <c r="AF479" s="128">
        <f t="shared" si="272"/>
        <v>1219.68</v>
      </c>
      <c r="AG479" s="129">
        <f t="shared" si="273"/>
        <v>247.68000000000006</v>
      </c>
      <c r="AH479" s="130">
        <f t="shared" si="274"/>
        <v>1.82762691853601E-2</v>
      </c>
      <c r="AI479" s="137">
        <f t="shared" si="275"/>
        <v>972</v>
      </c>
      <c r="AJ479" s="138">
        <f t="shared" si="276"/>
        <v>7.1723730814639911E-2</v>
      </c>
      <c r="AK479" s="138">
        <f t="shared" si="277"/>
        <v>0.15812411273698226</v>
      </c>
      <c r="AM479" s="11">
        <f t="shared" si="278"/>
        <v>10977.8</v>
      </c>
      <c r="AN479" s="412">
        <f t="shared" si="279"/>
        <v>9968.9090909090901</v>
      </c>
      <c r="AO479" s="412">
        <f t="shared" si="280"/>
        <v>558.90909090909008</v>
      </c>
      <c r="AP479" s="413">
        <f t="shared" si="281"/>
        <v>5.6065220959711025E-2</v>
      </c>
      <c r="AQ479" s="192">
        <v>2254517132077</v>
      </c>
      <c r="AR479" s="192">
        <f>VLOOKUP(AQ:AQ,[1]GOODYEAR!$B:$O,2,0)</f>
        <v>4992496096871</v>
      </c>
      <c r="AS479" s="192" t="str">
        <f>VLOOKUP(AQ:AQ,[1]GOODYEAR!$B:$O,3,0)</f>
        <v>05602874</v>
      </c>
      <c r="AT479" s="231" t="str">
        <f>VLOOKUP(AQ:AQ,[1]GOODYEAR!$B:$O,4,0)</f>
        <v>EAGLE LS EXE</v>
      </c>
      <c r="AU479" s="231" t="str">
        <f>VLOOKUP(AQ:AQ,[1]GOODYEAR!$B:$O,5,0)</f>
        <v>225/45R17 91W</v>
      </c>
      <c r="AV479" s="232" t="str">
        <f>VLOOKUP(AQ:AQ,[1]GOODYEAR!$B:$O,6,0)</f>
        <v>225/45R17</v>
      </c>
      <c r="AW479" s="232">
        <f>VLOOKUP(AQ:AQ,[1]GOODYEAR!$B:$O,7,0)</f>
        <v>31000</v>
      </c>
      <c r="AX479" s="233">
        <f>VLOOKUP(AQ:AQ,[1]GOODYEAR!$B:$K,8,0)</f>
        <v>9410</v>
      </c>
      <c r="AY479" s="233">
        <f>VLOOKUP(AQ:AQ,[1]GOODYEAR!$B:$K,9,0)</f>
        <v>12</v>
      </c>
      <c r="AZ479" s="233">
        <f>VLOOKUP(AQ:AQ,[1]GOODYEAR!$B:$K,10,0)</f>
        <v>10</v>
      </c>
      <c r="BA479" s="233">
        <f>VLOOKUP(AQ:AQ,[1]GOODYEAR!$B:$O,11,0)</f>
        <v>12800</v>
      </c>
      <c r="BB479" s="233">
        <f>VLOOKUP(AQ:AQ,[1]GOODYEAR!$B:$O,12,0)</f>
        <v>11159.090909090908</v>
      </c>
      <c r="BC479" s="233">
        <f t="shared" si="266"/>
        <v>525</v>
      </c>
      <c r="BD479" s="204" t="s">
        <v>3387</v>
      </c>
      <c r="BE479" s="192" t="s">
        <v>4999</v>
      </c>
      <c r="BF479" s="133" t="str">
        <f>IFERROR(VLOOKUP(BE:BE,Q商品!B:E,4,0),"")</f>
        <v>2023年製 EAGLE LS EXE 225/45R17 91W サマータイヤ 最短当日発送</v>
      </c>
      <c r="BG479" s="133" t="str">
        <f>IFERROR(VLOOKUP(AQ:AQ,在庫!B:M,12,0),"")</f>
        <v>2023年製</v>
      </c>
      <c r="BH479" s="133">
        <f>IFERROR(VLOOKUP(AQ:AQ,在庫!B:L,10,0),"")</f>
        <v>1</v>
      </c>
      <c r="BI479" s="234">
        <f>VLOOKUP(AQ:AQ,[1]GOODYEAR!$B:$AH,32,0)</f>
        <v>604426275</v>
      </c>
      <c r="BJ479" s="234">
        <f>VLOOKUP(AQ:AQ,[1]GOODYEAR!$B:$AH,33,0)</f>
        <v>604426303</v>
      </c>
      <c r="BK479" s="191"/>
      <c r="BL479" s="191"/>
      <c r="BM479" s="191"/>
    </row>
    <row r="480" spans="1:65" s="11" customFormat="1" ht="19.5" customHeight="1">
      <c r="A480" s="11">
        <f t="shared" si="269"/>
        <v>1</v>
      </c>
      <c r="B480" s="239">
        <f t="shared" si="286"/>
        <v>2254518132076</v>
      </c>
      <c r="C480" s="225">
        <f t="shared" si="270"/>
        <v>139</v>
      </c>
      <c r="D480" s="11" t="s">
        <v>4700</v>
      </c>
      <c r="E480" s="320" t="s">
        <v>532</v>
      </c>
      <c r="F480" s="293" t="s">
        <v>6062</v>
      </c>
      <c r="G480" s="132" t="str">
        <f t="shared" si="265"/>
        <v>18</v>
      </c>
      <c r="H480" s="233">
        <v>70</v>
      </c>
      <c r="I480" s="225">
        <f t="shared" si="271"/>
        <v>66</v>
      </c>
      <c r="J480" s="131"/>
      <c r="K480" s="132" t="s">
        <v>1760</v>
      </c>
      <c r="L480" s="132">
        <v>16</v>
      </c>
      <c r="M480" s="134" t="s">
        <v>1778</v>
      </c>
      <c r="N480" s="226" t="s">
        <v>7782</v>
      </c>
      <c r="O480" s="226">
        <v>0</v>
      </c>
      <c r="P480" s="227">
        <v>13093</v>
      </c>
      <c r="Q480" s="228">
        <f t="shared" si="287"/>
        <v>11776.363636363636</v>
      </c>
      <c r="R480" s="143">
        <f t="shared" si="288"/>
        <v>0.18905357418557972</v>
      </c>
      <c r="S480" s="192">
        <v>1074476608</v>
      </c>
      <c r="T480" s="285" t="s">
        <v>7669</v>
      </c>
      <c r="U480" s="189">
        <f t="shared" si="289"/>
        <v>13093</v>
      </c>
      <c r="W480" s="229">
        <v>13093</v>
      </c>
      <c r="X480" s="135">
        <f t="shared" si="290"/>
        <v>9550</v>
      </c>
      <c r="Y480" s="230">
        <f t="shared" si="291"/>
        <v>11776.363636363636</v>
      </c>
      <c r="Z480" s="141">
        <f t="shared" si="292"/>
        <v>7.7293210112273636E-2</v>
      </c>
      <c r="AA480" s="136">
        <f t="shared" si="293"/>
        <v>0.18905357418557972</v>
      </c>
      <c r="AB480" s="144"/>
      <c r="AC480" s="144"/>
      <c r="AD480" s="184">
        <f t="shared" si="294"/>
        <v>12836</v>
      </c>
      <c r="AE480" s="182">
        <f t="shared" si="295"/>
        <v>14105</v>
      </c>
      <c r="AF480" s="128">
        <f t="shared" si="272"/>
        <v>1269.45</v>
      </c>
      <c r="AG480" s="129">
        <f t="shared" si="273"/>
        <v>257.45000000000005</v>
      </c>
      <c r="AH480" s="130">
        <f t="shared" si="274"/>
        <v>1.8252392768521804E-2</v>
      </c>
      <c r="AI480" s="137">
        <f t="shared" si="275"/>
        <v>1012</v>
      </c>
      <c r="AJ480" s="138">
        <f t="shared" si="276"/>
        <v>7.1747607231478203E-2</v>
      </c>
      <c r="AK480" s="138">
        <f t="shared" si="277"/>
        <v>0.17080118141705791</v>
      </c>
      <c r="AM480" s="11">
        <f t="shared" si="278"/>
        <v>11425.5</v>
      </c>
      <c r="AN480" s="412">
        <f t="shared" si="279"/>
        <v>10260.454545454544</v>
      </c>
      <c r="AO480" s="412">
        <f t="shared" si="280"/>
        <v>710.45454545454413</v>
      </c>
      <c r="AP480" s="413">
        <f t="shared" si="281"/>
        <v>6.9242014796438101E-2</v>
      </c>
      <c r="AQ480" s="192">
        <v>2254518132076</v>
      </c>
      <c r="AR480" s="192">
        <f>VLOOKUP(AQ:AQ,[1]GOODYEAR!$B:$O,2,0)</f>
        <v>4992496096949</v>
      </c>
      <c r="AS480" s="192" t="str">
        <f>VLOOKUP(AQ:AQ,[1]GOODYEAR!$B:$O,3,0)</f>
        <v>05602888</v>
      </c>
      <c r="AT480" s="231" t="str">
        <f>VLOOKUP(AQ:AQ,[1]GOODYEAR!$B:$O,4,0)</f>
        <v>EAGLE LS EXE（日特）</v>
      </c>
      <c r="AU480" s="231" t="str">
        <f>VLOOKUP(AQ:AQ,[1]GOODYEAR!$B:$O,5,0)</f>
        <v>225/45R18 91W</v>
      </c>
      <c r="AV480" s="232" t="str">
        <f>VLOOKUP(AQ:AQ,[1]GOODYEAR!$B:$O,6,0)</f>
        <v>225/45R18</v>
      </c>
      <c r="AW480" s="232">
        <f>VLOOKUP(AQ:AQ,[1]GOODYEAR!$B:$O,7,0)</f>
        <v>36700</v>
      </c>
      <c r="AX480" s="233">
        <f>VLOOKUP(AQ:AQ,[1]GOODYEAR!$B:$K,8,0)</f>
        <v>9550</v>
      </c>
      <c r="AY480" s="233">
        <f>VLOOKUP(AQ:AQ,[1]GOODYEAR!$B:$K,9,0)</f>
        <v>139</v>
      </c>
      <c r="AZ480" s="233">
        <f>VLOOKUP(AQ:AQ,[1]GOODYEAR!$B:$K,10,0)</f>
        <v>66</v>
      </c>
      <c r="BA480" s="233">
        <f>VLOOKUP(AQ:AQ,[1]GOODYEAR!$B:$O,11,0)</f>
        <v>13450</v>
      </c>
      <c r="BB480" s="233">
        <f>VLOOKUP(AQ:AQ,[1]GOODYEAR!$B:$O,12,0)</f>
        <v>11272.727272727272</v>
      </c>
      <c r="BC480" s="233">
        <f t="shared" si="266"/>
        <v>1050</v>
      </c>
      <c r="BD480" s="204" t="s">
        <v>3387</v>
      </c>
      <c r="BE480" s="192" t="s">
        <v>5000</v>
      </c>
      <c r="BF480" s="133" t="str">
        <f>IFERROR(VLOOKUP(BE:BE,Q商品!B:E,4,0),"")</f>
        <v>2023年製 EAGLE LS EXE 225/45R18 91W サマータイヤ 最短当日発送</v>
      </c>
      <c r="BG480" s="133" t="str">
        <f>IFERROR(VLOOKUP(AQ:AQ,在庫!B:M,12,0),"")</f>
        <v>2023年製</v>
      </c>
      <c r="BH480" s="133">
        <f>IFERROR(VLOOKUP(AQ:AQ,在庫!B:L,10,0),"")</f>
        <v>4</v>
      </c>
      <c r="BI480" s="234">
        <f>VLOOKUP(AQ:AQ,[1]GOODYEAR!$B:$AH,32,0)</f>
        <v>604426282</v>
      </c>
      <c r="BJ480" s="234">
        <f>VLOOKUP(AQ:AQ,[1]GOODYEAR!$B:$AH,33,0)</f>
        <v>604426310</v>
      </c>
      <c r="BK480" s="191"/>
      <c r="BL480" s="191"/>
      <c r="BM480" s="191"/>
    </row>
    <row r="481" spans="1:65" s="11" customFormat="1" ht="19.5" customHeight="1">
      <c r="A481" s="11">
        <f t="shared" si="269"/>
        <v>1</v>
      </c>
      <c r="B481" s="239">
        <f t="shared" si="286"/>
        <v>2255517132074</v>
      </c>
      <c r="C481" s="225">
        <f t="shared" si="270"/>
        <v>22</v>
      </c>
      <c r="D481" s="11" t="s">
        <v>4700</v>
      </c>
      <c r="E481" s="358" t="s">
        <v>542</v>
      </c>
      <c r="F481" s="158" t="s">
        <v>6063</v>
      </c>
      <c r="G481" s="132" t="str">
        <f t="shared" si="265"/>
        <v>17</v>
      </c>
      <c r="H481" s="233">
        <v>40</v>
      </c>
      <c r="I481" s="225">
        <f t="shared" si="271"/>
        <v>40</v>
      </c>
      <c r="J481" s="131">
        <v>2049</v>
      </c>
      <c r="K481" s="132" t="s">
        <v>1760</v>
      </c>
      <c r="L481" s="132">
        <v>17</v>
      </c>
      <c r="M481" s="134" t="s">
        <v>1776</v>
      </c>
      <c r="N481" s="226" t="s">
        <v>7783</v>
      </c>
      <c r="O481" s="226">
        <v>0</v>
      </c>
      <c r="P481" s="227">
        <v>12175</v>
      </c>
      <c r="Q481" s="228">
        <f t="shared" si="287"/>
        <v>11048.181818181818</v>
      </c>
      <c r="R481" s="143">
        <f t="shared" si="288"/>
        <v>0.26413231300913353</v>
      </c>
      <c r="S481" s="192">
        <v>1074475955</v>
      </c>
      <c r="T481" s="285" t="s">
        <v>7670</v>
      </c>
      <c r="U481" s="189">
        <f t="shared" si="289"/>
        <v>12175</v>
      </c>
      <c r="W481" s="229">
        <v>12175</v>
      </c>
      <c r="X481" s="135">
        <f t="shared" si="290"/>
        <v>8130</v>
      </c>
      <c r="Y481" s="230">
        <f t="shared" si="291"/>
        <v>11048.181818181818</v>
      </c>
      <c r="Z481" s="141">
        <f t="shared" si="292"/>
        <v>7.7289527720739271E-2</v>
      </c>
      <c r="AA481" s="136">
        <f t="shared" si="293"/>
        <v>0.26413231300913353</v>
      </c>
      <c r="AB481" s="144"/>
      <c r="AC481" s="144"/>
      <c r="AD481" s="184">
        <f t="shared" si="294"/>
        <v>11936</v>
      </c>
      <c r="AE481" s="182">
        <f t="shared" si="295"/>
        <v>13116</v>
      </c>
      <c r="AF481" s="128">
        <f t="shared" si="272"/>
        <v>1180.44</v>
      </c>
      <c r="AG481" s="129">
        <f t="shared" si="273"/>
        <v>239.44000000000005</v>
      </c>
      <c r="AH481" s="130">
        <f t="shared" si="274"/>
        <v>1.8255565721256486E-2</v>
      </c>
      <c r="AI481" s="137">
        <f t="shared" si="275"/>
        <v>941</v>
      </c>
      <c r="AJ481" s="138">
        <f t="shared" si="276"/>
        <v>7.1744434278743524E-2</v>
      </c>
      <c r="AK481" s="138">
        <f t="shared" si="277"/>
        <v>0.24587674728787706</v>
      </c>
      <c r="AL481" s="11" t="s">
        <v>13397</v>
      </c>
      <c r="AM481" s="11">
        <f t="shared" si="278"/>
        <v>10624.4</v>
      </c>
      <c r="AN481" s="412">
        <f t="shared" si="279"/>
        <v>9638.545454545454</v>
      </c>
      <c r="AO481" s="412">
        <f t="shared" si="280"/>
        <v>1508.545454545454</v>
      </c>
      <c r="AP481" s="413">
        <f t="shared" si="281"/>
        <v>0.15651173319248468</v>
      </c>
      <c r="AQ481" s="192">
        <v>2255517132074</v>
      </c>
      <c r="AR481" s="192">
        <f>VLOOKUP(AQ:AQ,[1]GOODYEAR!$B:$O,2,0)</f>
        <v>4992496096819</v>
      </c>
      <c r="AS481" s="192" t="str">
        <f>VLOOKUP(AQ:AQ,[1]GOODYEAR!$B:$O,3,0)</f>
        <v>05602862</v>
      </c>
      <c r="AT481" s="231" t="str">
        <f>VLOOKUP(AQ:AQ,[1]GOODYEAR!$B:$O,4,0)</f>
        <v>EAGLE LS EXE（日特）</v>
      </c>
      <c r="AU481" s="231" t="str">
        <f>VLOOKUP(AQ:AQ,[1]GOODYEAR!$B:$O,5,0)</f>
        <v>225/55R17 97V</v>
      </c>
      <c r="AV481" s="232" t="str">
        <f>VLOOKUP(AQ:AQ,[1]GOODYEAR!$B:$O,6,0)</f>
        <v>225/55R17</v>
      </c>
      <c r="AW481" s="232">
        <f>VLOOKUP(AQ:AQ,[1]GOODYEAR!$B:$O,7,0)</f>
        <v>32500</v>
      </c>
      <c r="AX481" s="233">
        <f>VLOOKUP(AQ:AQ,[1]GOODYEAR!$B:$K,8,0)</f>
        <v>8130</v>
      </c>
      <c r="AY481" s="233">
        <f>VLOOKUP(AQ:AQ,[1]GOODYEAR!$B:$K,9,0)</f>
        <v>22</v>
      </c>
      <c r="AZ481" s="233">
        <f>VLOOKUP(AQ:AQ,[1]GOODYEAR!$B:$K,10,0)</f>
        <v>40</v>
      </c>
      <c r="BA481" s="233">
        <f>VLOOKUP(AQ:AQ,[1]GOODYEAR!$B:$O,11,0)</f>
        <v>11750</v>
      </c>
      <c r="BB481" s="233">
        <f>VLOOKUP(AQ:AQ,[1]GOODYEAR!$B:$O,12,0)</f>
        <v>9727.2727272727261</v>
      </c>
      <c r="BC481" s="233">
        <f t="shared" si="266"/>
        <v>1050</v>
      </c>
      <c r="BD481" s="204" t="s">
        <v>3387</v>
      </c>
      <c r="BE481" s="195" t="s">
        <v>5001</v>
      </c>
      <c r="BF481" s="133" t="str">
        <f>IFERROR(VLOOKUP(BE:BE,Q商品!B:E,4,0),"")</f>
        <v>2023年製 EAGLE LS EXE 225/55R17 97V サマータイヤ 最短当日発送</v>
      </c>
      <c r="BG481" s="133" t="str">
        <f>IFERROR(VLOOKUP(AQ:AQ,在庫!B:M,12,0),"")</f>
        <v>2023年製</v>
      </c>
      <c r="BH481" s="133">
        <f>IFERROR(VLOOKUP(AQ:AQ,在庫!B:L,10,0),"")</f>
        <v>2</v>
      </c>
      <c r="BI481" s="234">
        <f>VLOOKUP(AQ:AQ,[1]GOODYEAR!$B:$AH,32,0)</f>
        <v>604426278</v>
      </c>
      <c r="BJ481" s="234">
        <f>VLOOKUP(AQ:AQ,[1]GOODYEAR!$B:$AH,33,0)</f>
        <v>604426306</v>
      </c>
      <c r="BK481" s="191"/>
      <c r="BL481" s="191"/>
      <c r="BM481" s="191"/>
    </row>
    <row r="482" spans="1:65" s="11" customFormat="1" ht="19.5" customHeight="1">
      <c r="A482" s="11">
        <f t="shared" si="269"/>
        <v>1</v>
      </c>
      <c r="B482" s="239">
        <f t="shared" si="286"/>
        <v>2355018132075</v>
      </c>
      <c r="C482" s="225">
        <f t="shared" si="270"/>
        <v>309</v>
      </c>
      <c r="D482" s="11" t="s">
        <v>4700</v>
      </c>
      <c r="E482" s="320" t="s">
        <v>530</v>
      </c>
      <c r="F482" s="293" t="s">
        <v>6064</v>
      </c>
      <c r="G482" s="132" t="str">
        <f t="shared" si="265"/>
        <v>18</v>
      </c>
      <c r="H482" s="233">
        <v>154</v>
      </c>
      <c r="I482" s="225">
        <f t="shared" si="271"/>
        <v>150</v>
      </c>
      <c r="J482" s="131">
        <v>711</v>
      </c>
      <c r="K482" s="132" t="s">
        <v>1760</v>
      </c>
      <c r="L482" s="132">
        <v>18</v>
      </c>
      <c r="M482" s="134" t="s">
        <v>1785</v>
      </c>
      <c r="N482" s="226" t="s">
        <v>7795</v>
      </c>
      <c r="O482" s="226" t="s">
        <v>1954</v>
      </c>
      <c r="P482" s="227">
        <v>12822</v>
      </c>
      <c r="Q482" s="228">
        <f t="shared" si="287"/>
        <v>11375.454545454544</v>
      </c>
      <c r="R482" s="143">
        <f t="shared" si="288"/>
        <v>0.2615679693119155</v>
      </c>
      <c r="S482" s="192">
        <v>1074476603</v>
      </c>
      <c r="T482" s="289" t="s">
        <v>7671</v>
      </c>
      <c r="U482" s="189">
        <f t="shared" si="289"/>
        <v>11922</v>
      </c>
      <c r="V482" s="11">
        <v>900</v>
      </c>
      <c r="W482" s="229">
        <v>12822</v>
      </c>
      <c r="X482" s="135">
        <f t="shared" si="290"/>
        <v>8400</v>
      </c>
      <c r="Y482" s="230">
        <f t="shared" si="291"/>
        <v>11375.454545454544</v>
      </c>
      <c r="Z482" s="141">
        <f t="shared" si="292"/>
        <v>8.6364405345965123E-2</v>
      </c>
      <c r="AA482" s="136">
        <f t="shared" si="293"/>
        <v>0.2615679693119155</v>
      </c>
      <c r="AB482" s="144"/>
      <c r="AC482" s="144"/>
      <c r="AD482" s="184">
        <f t="shared" si="294"/>
        <v>11688</v>
      </c>
      <c r="AE482" s="182">
        <f t="shared" si="295"/>
        <v>12843</v>
      </c>
      <c r="AF482" s="128">
        <f t="shared" si="272"/>
        <v>1155.8699999999999</v>
      </c>
      <c r="AG482" s="129">
        <f t="shared" si="273"/>
        <v>234.86999999999989</v>
      </c>
      <c r="AH482" s="130">
        <f t="shared" si="274"/>
        <v>1.8287783228217697E-2</v>
      </c>
      <c r="AI482" s="137">
        <f t="shared" si="275"/>
        <v>921</v>
      </c>
      <c r="AJ482" s="138">
        <f t="shared" si="276"/>
        <v>7.17122167717823E-2</v>
      </c>
      <c r="AK482" s="138">
        <f t="shared" si="277"/>
        <v>0.24328018608369781</v>
      </c>
      <c r="AM482" s="11">
        <f t="shared" si="278"/>
        <v>10403.700000000001</v>
      </c>
      <c r="AN482" s="412">
        <f t="shared" si="279"/>
        <v>9177</v>
      </c>
      <c r="AO482" s="412">
        <f t="shared" si="280"/>
        <v>777</v>
      </c>
      <c r="AP482" s="413">
        <f t="shared" si="281"/>
        <v>8.4668192219679639E-2</v>
      </c>
      <c r="AQ482" s="192">
        <v>2355018132075</v>
      </c>
      <c r="AR482" s="192">
        <f>VLOOKUP(AQ:AQ,[1]GOODYEAR!$B:$O,2,0)</f>
        <v>4992496096925</v>
      </c>
      <c r="AS482" s="192" t="str">
        <f>VLOOKUP(AQ:AQ,[1]GOODYEAR!$B:$O,3,0)</f>
        <v>05602884</v>
      </c>
      <c r="AT482" s="231" t="str">
        <f>VLOOKUP(AQ:AQ,[1]GOODYEAR!$B:$O,4,0)</f>
        <v>EAGLE LS EXE（日特）</v>
      </c>
      <c r="AU482" s="231" t="str">
        <f>VLOOKUP(AQ:AQ,[1]GOODYEAR!$B:$O,5,0)</f>
        <v>235/50R18 97V</v>
      </c>
      <c r="AV482" s="232" t="str">
        <f>VLOOKUP(AQ:AQ,[1]GOODYEAR!$B:$O,6,0)</f>
        <v>235/50R18</v>
      </c>
      <c r="AW482" s="232">
        <f>VLOOKUP(AQ:AQ,[1]GOODYEAR!$B:$O,7,0)</f>
        <v>33600</v>
      </c>
      <c r="AX482" s="233">
        <f>VLOOKUP(AQ:AQ,[1]GOODYEAR!$B:$K,8,0)</f>
        <v>8400</v>
      </c>
      <c r="AY482" s="233">
        <f>VLOOKUP(AQ:AQ,[1]GOODYEAR!$B:$K,9,0)</f>
        <v>309</v>
      </c>
      <c r="AZ482" s="233">
        <f>VLOOKUP(AQ:AQ,[1]GOODYEAR!$B:$K,10,0)</f>
        <v>150</v>
      </c>
      <c r="BA482" s="233">
        <f>VLOOKUP(AQ:AQ,[1]GOODYEAR!$B:$O,11,0)</f>
        <v>12740</v>
      </c>
      <c r="BB482" s="233">
        <f>VLOOKUP(AQ:AQ,[1]GOODYEAR!$B:$O,12,0)</f>
        <v>10627.272727272726</v>
      </c>
      <c r="BC482" s="233">
        <f t="shared" si="266"/>
        <v>1050</v>
      </c>
      <c r="BD482" s="204" t="s">
        <v>3387</v>
      </c>
      <c r="BE482" s="192" t="s">
        <v>5002</v>
      </c>
      <c r="BF482" s="133" t="str">
        <f>IFERROR(VLOOKUP(BE:BE,Q商品!B:E,4,0),"")</f>
        <v>2023年製 EAGLE LS EXE 235/50R18 97V サマータイヤ 最短当日発送</v>
      </c>
      <c r="BG482" s="133" t="str">
        <f>IFERROR(VLOOKUP(AQ:AQ,在庫!B:M,12,0),"")</f>
        <v>2023年製</v>
      </c>
      <c r="BH482" s="133">
        <f>IFERROR(VLOOKUP(AQ:AQ,在庫!B:L,10,0),"")</f>
        <v>2</v>
      </c>
      <c r="BI482" s="234">
        <f>VLOOKUP(AQ:AQ,[1]GOODYEAR!$B:$AH,32,0)</f>
        <v>604426283</v>
      </c>
      <c r="BJ482" s="234">
        <f>VLOOKUP(AQ:AQ,[1]GOODYEAR!$B:$AH,33,0)</f>
        <v>604426311</v>
      </c>
      <c r="BK482" s="191"/>
      <c r="BL482" s="191"/>
      <c r="BM482" s="191"/>
    </row>
    <row r="483" spans="1:65" s="11" customFormat="1" ht="19.5" customHeight="1">
      <c r="A483" s="11">
        <f t="shared" si="269"/>
        <v>1</v>
      </c>
      <c r="B483" s="239">
        <f t="shared" si="286"/>
        <v>2454517132071</v>
      </c>
      <c r="C483" s="225">
        <f t="shared" si="270"/>
        <v>2</v>
      </c>
      <c r="D483" s="11" t="s">
        <v>4700</v>
      </c>
      <c r="E483" s="358" t="s">
        <v>528</v>
      </c>
      <c r="F483" s="303" t="s">
        <v>7149</v>
      </c>
      <c r="G483" s="132" t="str">
        <f t="shared" ref="G483:G546" si="296">MID(AQ:AQ,6,2)</f>
        <v>17</v>
      </c>
      <c r="H483" s="233">
        <v>10</v>
      </c>
      <c r="I483" s="225">
        <f t="shared" si="271"/>
        <v>10</v>
      </c>
      <c r="J483" s="131"/>
      <c r="K483" s="132" t="s">
        <v>1760</v>
      </c>
      <c r="L483" s="132">
        <v>19</v>
      </c>
      <c r="M483" s="134"/>
      <c r="N483" s="226"/>
      <c r="O483" s="226"/>
      <c r="P483" s="227"/>
      <c r="Q483" s="228">
        <f t="shared" si="287"/>
        <v>-1.8181818181818181</v>
      </c>
      <c r="R483" s="143">
        <f t="shared" si="288"/>
        <v>6700</v>
      </c>
      <c r="S483" s="192">
        <v>1074476502</v>
      </c>
      <c r="T483" s="285" t="s">
        <v>7672</v>
      </c>
      <c r="U483" s="189">
        <f t="shared" si="289"/>
        <v>0</v>
      </c>
      <c r="W483" s="229"/>
      <c r="X483" s="135">
        <f t="shared" si="290"/>
        <v>12180</v>
      </c>
      <c r="Y483" s="230">
        <f t="shared" si="291"/>
        <v>-1.8181818181818181</v>
      </c>
      <c r="Z483" s="141" t="str">
        <f t="shared" si="292"/>
        <v/>
      </c>
      <c r="AA483" s="136">
        <f t="shared" si="293"/>
        <v>6700</v>
      </c>
      <c r="AB483" s="144"/>
      <c r="AC483" s="144"/>
      <c r="AD483" s="184">
        <f t="shared" si="294"/>
        <v>0</v>
      </c>
      <c r="AE483" s="182">
        <f t="shared" si="295"/>
        <v>0</v>
      </c>
      <c r="AF483" s="128">
        <f t="shared" si="272"/>
        <v>0</v>
      </c>
      <c r="AG483" s="129">
        <f t="shared" si="273"/>
        <v>0</v>
      </c>
      <c r="AH483" s="130" t="str">
        <f t="shared" si="274"/>
        <v/>
      </c>
      <c r="AI483" s="137">
        <f t="shared" si="275"/>
        <v>0</v>
      </c>
      <c r="AJ483" s="138" t="str">
        <f t="shared" si="276"/>
        <v/>
      </c>
      <c r="AK483" s="138" t="str">
        <f t="shared" si="277"/>
        <v/>
      </c>
      <c r="AL483" s="11" t="s">
        <v>13397</v>
      </c>
      <c r="AM483" s="11">
        <f t="shared" si="278"/>
        <v>0</v>
      </c>
      <c r="AN483" s="412">
        <f t="shared" si="279"/>
        <v>-1.8181818181818181</v>
      </c>
      <c r="AO483" s="412">
        <f t="shared" si="280"/>
        <v>-12181.818181818182</v>
      </c>
      <c r="AP483" s="413">
        <f t="shared" si="281"/>
        <v>6700</v>
      </c>
      <c r="AQ483" s="192">
        <v>2454517132071</v>
      </c>
      <c r="AR483" s="192">
        <f>VLOOKUP(AQ:AQ,[1]GOODYEAR!$B:$O,2,0)</f>
        <v>4992496096895</v>
      </c>
      <c r="AS483" s="192" t="str">
        <f>VLOOKUP(AQ:AQ,[1]GOODYEAR!$B:$O,3,0)</f>
        <v>05602878</v>
      </c>
      <c r="AT483" s="231" t="str">
        <f>VLOOKUP(AQ:AQ,[1]GOODYEAR!$B:$O,4,0)</f>
        <v>EAGLE LS EXE</v>
      </c>
      <c r="AU483" s="231" t="str">
        <f>VLOOKUP(AQ:AQ,[1]GOODYEAR!$B:$O,5,0)</f>
        <v>245/45R17 95W</v>
      </c>
      <c r="AV483" s="232" t="str">
        <f>VLOOKUP(AQ:AQ,[1]GOODYEAR!$B:$O,6,0)</f>
        <v>245/45R17</v>
      </c>
      <c r="AW483" s="232">
        <f>VLOOKUP(AQ:AQ,[1]GOODYEAR!$B:$O,7,0)</f>
        <v>40200</v>
      </c>
      <c r="AX483" s="233">
        <f>VLOOKUP(AQ:AQ,[1]GOODYEAR!$B:$K,8,0)</f>
        <v>12180</v>
      </c>
      <c r="AY483" s="233">
        <f>VLOOKUP(AQ:AQ,[1]GOODYEAR!$B:$K,9,0)</f>
        <v>2</v>
      </c>
      <c r="AZ483" s="233">
        <f>VLOOKUP(AQ:AQ,[1]GOODYEAR!$B:$K,10,0)</f>
        <v>10</v>
      </c>
      <c r="BA483" s="233">
        <f>VLOOKUP(AQ:AQ,[1]GOODYEAR!$B:$O,11,0)</f>
        <v>16800</v>
      </c>
      <c r="BB483" s="233">
        <f>VLOOKUP(AQ:AQ,[1]GOODYEAR!$B:$O,12,0)</f>
        <v>14795.454545454544</v>
      </c>
      <c r="BC483" s="233">
        <f t="shared" ref="BC483:BC546" si="297">BA483-BB483*1.1</f>
        <v>525</v>
      </c>
      <c r="BD483" s="204" t="s">
        <v>3387</v>
      </c>
      <c r="BE483" s="195" t="s">
        <v>4828</v>
      </c>
      <c r="BF483" s="133" t="str">
        <f>IFERROR(VLOOKUP(BE:BE,Q商品!B:E,4,0),"")</f>
        <v>2023年製 EAGLE LS EXE 245/45R17 95W サマータイヤ 最短当日発送</v>
      </c>
      <c r="BG483" s="133" t="str">
        <f>IFERROR(VLOOKUP(AQ:AQ,在庫!B:M,12,0),"")</f>
        <v>2023年製</v>
      </c>
      <c r="BH483" s="133">
        <f>IFERROR(VLOOKUP(AQ:AQ,在庫!B:L,10,0),"")</f>
        <v>1</v>
      </c>
      <c r="BI483" s="234">
        <f>VLOOKUP(AQ:AQ,[1]GOODYEAR!$B:$AH,32,0)</f>
        <v>604426276</v>
      </c>
      <c r="BJ483" s="234">
        <f>VLOOKUP(AQ:AQ,[1]GOODYEAR!$B:$AH,33,0)</f>
        <v>604426304</v>
      </c>
      <c r="BK483" s="191"/>
      <c r="BL483" s="191"/>
      <c r="BM483" s="191"/>
    </row>
    <row r="484" spans="1:65" s="11" customFormat="1" ht="19.5" customHeight="1">
      <c r="A484" s="11">
        <f t="shared" si="269"/>
        <v>1</v>
      </c>
      <c r="B484" s="239">
        <f t="shared" si="286"/>
        <v>2454519132079</v>
      </c>
      <c r="C484" s="225">
        <f t="shared" si="270"/>
        <v>91</v>
      </c>
      <c r="D484" s="11" t="s">
        <v>4700</v>
      </c>
      <c r="E484" s="358" t="s">
        <v>533</v>
      </c>
      <c r="F484" s="158" t="s">
        <v>6065</v>
      </c>
      <c r="G484" s="132" t="str">
        <f t="shared" si="296"/>
        <v>19</v>
      </c>
      <c r="H484" s="233">
        <v>48</v>
      </c>
      <c r="I484" s="225">
        <f t="shared" si="271"/>
        <v>48</v>
      </c>
      <c r="J484" s="131">
        <v>372</v>
      </c>
      <c r="K484" s="132" t="s">
        <v>1760</v>
      </c>
      <c r="L484" s="132">
        <v>20</v>
      </c>
      <c r="M484" s="134" t="s">
        <v>3422</v>
      </c>
      <c r="N484" s="226" t="s">
        <v>3391</v>
      </c>
      <c r="O484" s="226">
        <v>0</v>
      </c>
      <c r="P484" s="227">
        <v>15700</v>
      </c>
      <c r="Q484" s="228">
        <f t="shared" si="287"/>
        <v>14189.999999999998</v>
      </c>
      <c r="R484" s="143">
        <f t="shared" si="288"/>
        <v>0.22128259337561654</v>
      </c>
      <c r="S484" s="192">
        <v>1074476504</v>
      </c>
      <c r="T484" s="285" t="s">
        <v>7673</v>
      </c>
      <c r="U484" s="189">
        <f t="shared" si="289"/>
        <v>15700</v>
      </c>
      <c r="W484" s="229">
        <v>15700</v>
      </c>
      <c r="X484" s="135">
        <f t="shared" si="290"/>
        <v>11050</v>
      </c>
      <c r="Y484" s="230">
        <f t="shared" si="291"/>
        <v>14189.999999999998</v>
      </c>
      <c r="Z484" s="141">
        <f t="shared" si="292"/>
        <v>7.7324840764331215E-2</v>
      </c>
      <c r="AA484" s="136">
        <f t="shared" si="293"/>
        <v>0.22128259337561654</v>
      </c>
      <c r="AB484" s="144"/>
      <c r="AC484" s="144"/>
      <c r="AD484" s="184">
        <f t="shared" si="294"/>
        <v>15392</v>
      </c>
      <c r="AE484" s="182">
        <f t="shared" si="295"/>
        <v>16914</v>
      </c>
      <c r="AF484" s="128">
        <f t="shared" si="272"/>
        <v>1522.26</v>
      </c>
      <c r="AG484" s="129">
        <f t="shared" si="273"/>
        <v>308.26</v>
      </c>
      <c r="AH484" s="130">
        <f t="shared" si="274"/>
        <v>1.8225138938157737E-2</v>
      </c>
      <c r="AI484" s="137">
        <f t="shared" si="275"/>
        <v>1214</v>
      </c>
      <c r="AJ484" s="138">
        <f t="shared" si="276"/>
        <v>7.1774861061842263E-2</v>
      </c>
      <c r="AK484" s="138">
        <f t="shared" si="277"/>
        <v>0.20305745443745879</v>
      </c>
      <c r="AL484" s="11" t="s">
        <v>13397</v>
      </c>
      <c r="AM484" s="11">
        <f t="shared" si="278"/>
        <v>13700.6</v>
      </c>
      <c r="AN484" s="412">
        <f t="shared" si="279"/>
        <v>12372.363636363636</v>
      </c>
      <c r="AO484" s="412">
        <f t="shared" si="280"/>
        <v>1322.363636363636</v>
      </c>
      <c r="AP484" s="413">
        <f t="shared" si="281"/>
        <v>0.10688043733834937</v>
      </c>
      <c r="AQ484" s="192">
        <v>2454519132079</v>
      </c>
      <c r="AR484" s="192">
        <f>VLOOKUP(AQ:AQ,[1]GOODYEAR!$B:$O,2,0)</f>
        <v>4992496097038</v>
      </c>
      <c r="AS484" s="192" t="str">
        <f>VLOOKUP(AQ:AQ,[1]GOODYEAR!$B:$O,3,0)</f>
        <v>05602906</v>
      </c>
      <c r="AT484" s="231" t="str">
        <f>VLOOKUP(AQ:AQ,[1]GOODYEAR!$B:$O,4,0)</f>
        <v>EAGLE LS EXE（日特）</v>
      </c>
      <c r="AU484" s="231" t="str">
        <f>VLOOKUP(AQ:AQ,[1]GOODYEAR!$B:$O,5,0)</f>
        <v>245/45R19 102W XL</v>
      </c>
      <c r="AV484" s="232" t="str">
        <f>VLOOKUP(AQ:AQ,[1]GOODYEAR!$B:$O,6,0)</f>
        <v>245/45R19</v>
      </c>
      <c r="AW484" s="232">
        <f>VLOOKUP(AQ:AQ,[1]GOODYEAR!$B:$O,7,0)</f>
        <v>44200</v>
      </c>
      <c r="AX484" s="233">
        <f>VLOOKUP(AQ:AQ,[1]GOODYEAR!$B:$K,8,0)</f>
        <v>11050</v>
      </c>
      <c r="AY484" s="233">
        <f>VLOOKUP(AQ:AQ,[1]GOODYEAR!$B:$K,9,0)</f>
        <v>91</v>
      </c>
      <c r="AZ484" s="233">
        <f>VLOOKUP(AQ:AQ,[1]GOODYEAR!$B:$K,10,0)</f>
        <v>48</v>
      </c>
      <c r="BA484" s="233">
        <f>VLOOKUP(AQ:AQ,[1]GOODYEAR!$B:$O,11,0)</f>
        <v>15700</v>
      </c>
      <c r="BB484" s="233">
        <f>VLOOKUP(AQ:AQ,[1]GOODYEAR!$B:$O,12,0)</f>
        <v>13318.181818181816</v>
      </c>
      <c r="BC484" s="233">
        <f t="shared" si="297"/>
        <v>1050.0000000000018</v>
      </c>
      <c r="BD484" s="204" t="s">
        <v>3387</v>
      </c>
      <c r="BE484" s="195" t="s">
        <v>5003</v>
      </c>
      <c r="BF484" s="133" t="str">
        <f>IFERROR(VLOOKUP(BE:BE,Q商品!B:E,4,0),"")</f>
        <v>2023年製 EAGLE LS EXE 245/45R19 102W XL サマータイヤ 最短当日発送</v>
      </c>
      <c r="BG484" s="133" t="str">
        <f>IFERROR(VLOOKUP(AQ:AQ,在庫!B:M,12,0),"")</f>
        <v>2023年製</v>
      </c>
      <c r="BH484" s="133">
        <f>IFERROR(VLOOKUP(AQ:AQ,在庫!B:L,10,0),"")</f>
        <v>4</v>
      </c>
      <c r="BI484" s="234">
        <f>VLOOKUP(AQ:AQ,[1]GOODYEAR!$B:$AH,32,0)</f>
        <v>604426286</v>
      </c>
      <c r="BJ484" s="234">
        <f>VLOOKUP(AQ:AQ,[1]GOODYEAR!$B:$AH,33,0)</f>
        <v>604426314</v>
      </c>
      <c r="BK484" s="191"/>
      <c r="BL484" s="191"/>
      <c r="BM484" s="191"/>
    </row>
    <row r="485" spans="1:65" s="11" customFormat="1" ht="19.5" customHeight="1">
      <c r="A485" s="11">
        <f t="shared" si="269"/>
        <v>1</v>
      </c>
      <c r="B485" s="239">
        <f t="shared" si="286"/>
        <v>2554018132072</v>
      </c>
      <c r="C485" s="225">
        <f t="shared" si="270"/>
        <v>4</v>
      </c>
      <c r="D485" s="11" t="s">
        <v>4700</v>
      </c>
      <c r="E485" s="358" t="s">
        <v>543</v>
      </c>
      <c r="F485" s="303" t="s">
        <v>7150</v>
      </c>
      <c r="G485" s="132" t="str">
        <f t="shared" si="296"/>
        <v>18</v>
      </c>
      <c r="H485" s="233">
        <v>2</v>
      </c>
      <c r="I485" s="225">
        <f t="shared" si="271"/>
        <v>2</v>
      </c>
      <c r="J485" s="131"/>
      <c r="K485" s="132" t="s">
        <v>1760</v>
      </c>
      <c r="L485" s="132">
        <v>21</v>
      </c>
      <c r="M485" s="134"/>
      <c r="N485" s="226"/>
      <c r="O485" s="226"/>
      <c r="P485" s="227"/>
      <c r="Q485" s="228">
        <f t="shared" si="287"/>
        <v>-3.6363636363636362</v>
      </c>
      <c r="R485" s="143">
        <f t="shared" si="288"/>
        <v>3760.25</v>
      </c>
      <c r="S485" s="192">
        <v>1074475953</v>
      </c>
      <c r="T485" s="285" t="s">
        <v>7674</v>
      </c>
      <c r="U485" s="189">
        <f t="shared" si="289"/>
        <v>18017.290200000003</v>
      </c>
      <c r="W485" s="229">
        <v>18017.290200000003</v>
      </c>
      <c r="X485" s="135">
        <f t="shared" si="290"/>
        <v>13670</v>
      </c>
      <c r="Y485" s="230">
        <f t="shared" si="291"/>
        <v>16375.718363636364</v>
      </c>
      <c r="Z485" s="141" t="str">
        <f t="shared" si="292"/>
        <v/>
      </c>
      <c r="AA485" s="136">
        <f t="shared" si="293"/>
        <v>0.16522746077782063</v>
      </c>
      <c r="AB485" s="144"/>
      <c r="AC485" s="144"/>
      <c r="AD485" s="184">
        <f t="shared" si="294"/>
        <v>17664</v>
      </c>
      <c r="AE485" s="182">
        <f t="shared" si="295"/>
        <v>19410</v>
      </c>
      <c r="AF485" s="128">
        <f t="shared" si="272"/>
        <v>1746.8999999999999</v>
      </c>
      <c r="AG485" s="129">
        <f t="shared" si="273"/>
        <v>354.19020000000296</v>
      </c>
      <c r="AH485" s="130">
        <f t="shared" si="274"/>
        <v>1.8247820710973878E-2</v>
      </c>
      <c r="AI485" s="137">
        <f t="shared" si="275"/>
        <v>1392.7097999999969</v>
      </c>
      <c r="AJ485" s="138">
        <f t="shared" si="276"/>
        <v>7.1752179289026122E-2</v>
      </c>
      <c r="AK485" s="138">
        <f t="shared" si="277"/>
        <v>0.14697964006684675</v>
      </c>
      <c r="AM485" s="11">
        <f t="shared" si="278"/>
        <v>15723</v>
      </c>
      <c r="AN485" s="412">
        <f t="shared" si="279"/>
        <v>14289.999999999998</v>
      </c>
      <c r="AO485" s="412">
        <f t="shared" si="280"/>
        <v>619.99999999999818</v>
      </c>
      <c r="AP485" s="413">
        <f t="shared" si="281"/>
        <v>4.3386983904828431E-2</v>
      </c>
      <c r="AQ485" s="192">
        <v>2554018132072</v>
      </c>
      <c r="AR485" s="192">
        <f>VLOOKUP(AQ:AQ,[1]GOODYEAR!$B:$O,2,0)</f>
        <v>4992496097014</v>
      </c>
      <c r="AS485" s="192" t="str">
        <f>VLOOKUP(AQ:AQ,[1]GOODYEAR!$B:$O,3,0)</f>
        <v>05602902</v>
      </c>
      <c r="AT485" s="231" t="str">
        <f>VLOOKUP(AQ:AQ,[1]GOODYEAR!$B:$O,4,0)</f>
        <v>EAGLE LS EXE</v>
      </c>
      <c r="AU485" s="231" t="str">
        <f>VLOOKUP(AQ:AQ,[1]GOODYEAR!$B:$O,5,0)</f>
        <v>255/40R18 99W XL</v>
      </c>
      <c r="AV485" s="232" t="str">
        <f>VLOOKUP(AQ:AQ,[1]GOODYEAR!$B:$O,6,0)</f>
        <v>255/40R18</v>
      </c>
      <c r="AW485" s="232">
        <f>VLOOKUP(AQ:AQ,[1]GOODYEAR!$B:$O,7,0)</f>
        <v>45100</v>
      </c>
      <c r="AX485" s="233">
        <f>VLOOKUP(AQ:AQ,[1]GOODYEAR!$B:$K,8,0)</f>
        <v>13670</v>
      </c>
      <c r="AY485" s="233">
        <f>VLOOKUP(AQ:AQ,[1]GOODYEAR!$B:$K,9,0)</f>
        <v>4</v>
      </c>
      <c r="AZ485" s="233">
        <f>VLOOKUP(AQ:AQ,[1]GOODYEAR!$B:$K,10,0)</f>
        <v>2</v>
      </c>
      <c r="BA485" s="233">
        <f>VLOOKUP(AQ:AQ,[1]GOODYEAR!$B:$O,11,0)</f>
        <v>18780</v>
      </c>
      <c r="BB485" s="233">
        <f>VLOOKUP(AQ:AQ,[1]GOODYEAR!$B:$O,12,0)</f>
        <v>16118.181818181816</v>
      </c>
      <c r="BC485" s="233">
        <f t="shared" si="297"/>
        <v>1050</v>
      </c>
      <c r="BD485" s="204" t="s">
        <v>3387</v>
      </c>
      <c r="BE485" s="192" t="s">
        <v>4829</v>
      </c>
      <c r="BF485" s="133" t="str">
        <f>IFERROR(VLOOKUP(BE:BE,Q商品!B:E,4,0),"")</f>
        <v>2023年製 EAGLE LS EXE 255/40R18 99W XL サマータイヤ 最短当日発送</v>
      </c>
      <c r="BG485" s="133" t="str">
        <f>IFERROR(VLOOKUP(AQ:AQ,在庫!B:M,12,0),"")</f>
        <v>2023年製</v>
      </c>
      <c r="BH485" s="133">
        <f>IFERROR(VLOOKUP(AQ:AQ,在庫!B:L,10,0),"")</f>
        <v>1</v>
      </c>
      <c r="BI485" s="234">
        <f>VLOOKUP(AQ:AQ,[1]GOODYEAR!$B:$AH,32,0)</f>
        <v>604426285</v>
      </c>
      <c r="BJ485" s="234">
        <f>VLOOKUP(AQ:AQ,[1]GOODYEAR!$B:$AH,33,0)</f>
        <v>604426313</v>
      </c>
      <c r="BK485" s="191"/>
      <c r="BL485" s="191"/>
      <c r="BM485" s="191"/>
    </row>
    <row r="486" spans="1:65" s="11" customFormat="1" ht="19.5" customHeight="1">
      <c r="A486" s="11">
        <f t="shared" si="269"/>
        <v>1</v>
      </c>
      <c r="B486" s="239">
        <f t="shared" si="286"/>
        <v>2156516132075</v>
      </c>
      <c r="C486" s="225">
        <f t="shared" si="270"/>
        <v>30</v>
      </c>
      <c r="D486" s="11" t="s">
        <v>4700</v>
      </c>
      <c r="E486" s="320" t="s">
        <v>5004</v>
      </c>
      <c r="F486" s="293" t="s">
        <v>6066</v>
      </c>
      <c r="G486" s="132" t="str">
        <f t="shared" si="296"/>
        <v>16</v>
      </c>
      <c r="H486" s="233">
        <v>14</v>
      </c>
      <c r="I486" s="225">
        <f t="shared" si="271"/>
        <v>14</v>
      </c>
      <c r="J486" s="131"/>
      <c r="K486" s="132" t="s">
        <v>1760</v>
      </c>
      <c r="L486" s="132">
        <v>22</v>
      </c>
      <c r="M486" s="134" t="s">
        <v>1785</v>
      </c>
      <c r="N486" s="226" t="s">
        <v>7784</v>
      </c>
      <c r="O486" s="226" t="s">
        <v>1954</v>
      </c>
      <c r="P486" s="227">
        <v>10475</v>
      </c>
      <c r="Q486" s="228">
        <f t="shared" si="287"/>
        <v>9495.4545454545441</v>
      </c>
      <c r="R486" s="143">
        <f t="shared" si="288"/>
        <v>0.29755864049784575</v>
      </c>
      <c r="S486" s="192">
        <v>1074476002</v>
      </c>
      <c r="T486" s="285" t="s">
        <v>6829</v>
      </c>
      <c r="U486" s="189">
        <f t="shared" si="289"/>
        <v>9575</v>
      </c>
      <c r="V486" s="11">
        <v>900</v>
      </c>
      <c r="W486" s="229">
        <v>10475</v>
      </c>
      <c r="X486" s="135">
        <f t="shared" si="290"/>
        <v>6670</v>
      </c>
      <c r="Y486" s="230">
        <f t="shared" si="291"/>
        <v>9495.4545454545441</v>
      </c>
      <c r="Z486" s="141">
        <f t="shared" si="292"/>
        <v>8.8654353562005239E-2</v>
      </c>
      <c r="AA486" s="136">
        <f t="shared" si="293"/>
        <v>0.29755864049784575</v>
      </c>
      <c r="AB486" s="144"/>
      <c r="AC486" s="144"/>
      <c r="AD486" s="184">
        <f t="shared" si="294"/>
        <v>9387</v>
      </c>
      <c r="AE486" s="182">
        <f t="shared" si="295"/>
        <v>10315</v>
      </c>
      <c r="AF486" s="128">
        <f t="shared" si="272"/>
        <v>928.34999999999991</v>
      </c>
      <c r="AG486" s="129">
        <f t="shared" si="273"/>
        <v>188.34999999999991</v>
      </c>
      <c r="AH486" s="130">
        <f t="shared" si="274"/>
        <v>1.8259815802229754E-2</v>
      </c>
      <c r="AI486" s="137">
        <f t="shared" si="275"/>
        <v>740</v>
      </c>
      <c r="AJ486" s="138">
        <f t="shared" si="276"/>
        <v>7.1740184197770243E-2</v>
      </c>
      <c r="AK486" s="138">
        <f t="shared" si="277"/>
        <v>0.27929882469561601</v>
      </c>
      <c r="AM486" s="11">
        <f t="shared" si="278"/>
        <v>8355.5</v>
      </c>
      <c r="AN486" s="412">
        <f t="shared" si="279"/>
        <v>7568.6363636363631</v>
      </c>
      <c r="AO486" s="412">
        <f t="shared" si="280"/>
        <v>898.63636363636306</v>
      </c>
      <c r="AP486" s="413">
        <f t="shared" si="281"/>
        <v>0.11873160771124851</v>
      </c>
      <c r="AQ486" s="192">
        <v>2156516132075</v>
      </c>
      <c r="AR486" s="192">
        <f>VLOOKUP(AQ:AQ,[1]GOODYEAR!$B:$O,2,0)</f>
        <v>4992496096659</v>
      </c>
      <c r="AS486" s="192" t="str">
        <f>VLOOKUP(AQ:AQ,[1]GOODYEAR!$B:$O,3,0)</f>
        <v>05602830</v>
      </c>
      <c r="AT486" s="231" t="str">
        <f>VLOOKUP(AQ:AQ,[1]GOODYEAR!$B:$O,4,0)</f>
        <v>EAGLE LS EXE（日特）</v>
      </c>
      <c r="AU486" s="231" t="str">
        <f>VLOOKUP(AQ:AQ,[1]GOODYEAR!$B:$O,5,0)</f>
        <v>215/65R16 98H</v>
      </c>
      <c r="AV486" s="232" t="str">
        <f>VLOOKUP(AQ:AQ,[1]GOODYEAR!$B:$O,6,0)</f>
        <v>215/65R16</v>
      </c>
      <c r="AW486" s="232">
        <f>VLOOKUP(AQ:AQ,[1]GOODYEAR!$B:$O,7,0)</f>
        <v>24700</v>
      </c>
      <c r="AX486" s="233">
        <f>VLOOKUP(AQ:AQ,[1]GOODYEAR!$B:$K,8,0)</f>
        <v>6670</v>
      </c>
      <c r="AY486" s="233">
        <f>VLOOKUP(AQ:AQ,[1]GOODYEAR!$B:$K,9,0)</f>
        <v>30</v>
      </c>
      <c r="AZ486" s="233">
        <f>VLOOKUP(AQ:AQ,[1]GOODYEAR!$B:$K,10,0)</f>
        <v>14</v>
      </c>
      <c r="BA486" s="233">
        <f>VLOOKUP(AQ:AQ,[1]GOODYEAR!$B:$O,11,0)</f>
        <v>9750</v>
      </c>
      <c r="BB486" s="233">
        <f>VLOOKUP(AQ:AQ,[1]GOODYEAR!$B:$O,12,0)</f>
        <v>7909.0909090909081</v>
      </c>
      <c r="BC486" s="233">
        <f t="shared" si="297"/>
        <v>1050</v>
      </c>
      <c r="BD486" s="204" t="s">
        <v>3387</v>
      </c>
      <c r="BE486" s="192" t="s">
        <v>6228</v>
      </c>
      <c r="BF486" s="133" t="str">
        <f>IFERROR(VLOOKUP(BE:BE,Q商品!B:E,4,0),"")</f>
        <v>2023年製 EAGLE LS EXE 215/65R16 98H サマータイヤ 最短当日発送</v>
      </c>
      <c r="BG486" s="133" t="str">
        <f>IFERROR(VLOOKUP(AQ:AQ,在庫!B:M,12,0),"")</f>
        <v>2023年製</v>
      </c>
      <c r="BH486" s="133">
        <f>IFERROR(VLOOKUP(AQ:AQ,在庫!B:L,10,0),"")</f>
        <v>2</v>
      </c>
      <c r="BI486" s="234">
        <f>VLOOKUP(AQ:AQ,[1]GOODYEAR!$B:$AH,32,0)</f>
        <v>604426268</v>
      </c>
      <c r="BJ486" s="234">
        <f>VLOOKUP(AQ:AQ,[1]GOODYEAR!$B:$AH,33,0)</f>
        <v>604426296</v>
      </c>
      <c r="BK486" s="191"/>
      <c r="BL486" s="191"/>
      <c r="BM486" s="191"/>
    </row>
    <row r="487" spans="1:65" s="11" customFormat="1" ht="19.5" customHeight="1">
      <c r="A487" s="11">
        <f t="shared" si="269"/>
        <v>1</v>
      </c>
      <c r="B487" s="239">
        <f t="shared" si="286"/>
        <v>2254019132070</v>
      </c>
      <c r="C487" s="225">
        <f t="shared" si="270"/>
        <v>12</v>
      </c>
      <c r="D487" s="11" t="s">
        <v>4700</v>
      </c>
      <c r="E487" s="358" t="s">
        <v>5005</v>
      </c>
      <c r="F487" s="293" t="s">
        <v>6067</v>
      </c>
      <c r="G487" s="132" t="str">
        <f t="shared" si="296"/>
        <v>19</v>
      </c>
      <c r="H487" s="233">
        <v>4</v>
      </c>
      <c r="I487" s="225">
        <f t="shared" si="271"/>
        <v>4</v>
      </c>
      <c r="J487" s="131"/>
      <c r="K487" s="132" t="s">
        <v>1760</v>
      </c>
      <c r="L487" s="132">
        <v>23</v>
      </c>
      <c r="M487" s="134" t="s">
        <v>2917</v>
      </c>
      <c r="N487" s="226" t="s">
        <v>3435</v>
      </c>
      <c r="O487" s="226">
        <v>0</v>
      </c>
      <c r="P487" s="227">
        <v>16710</v>
      </c>
      <c r="Q487" s="228">
        <f t="shared" si="287"/>
        <v>15179.999999999998</v>
      </c>
      <c r="R487" s="143">
        <f t="shared" si="288"/>
        <v>0.15810276679841886</v>
      </c>
      <c r="S487" s="239"/>
      <c r="T487" s="286"/>
      <c r="U487" s="189">
        <f t="shared" si="289"/>
        <v>17049</v>
      </c>
      <c r="V487" s="11">
        <v>900</v>
      </c>
      <c r="W487" s="229">
        <v>17949</v>
      </c>
      <c r="X487" s="135">
        <f t="shared" si="290"/>
        <v>12780</v>
      </c>
      <c r="Y487" s="230">
        <f t="shared" si="291"/>
        <v>16306.363636363634</v>
      </c>
      <c r="Z487" s="141">
        <f t="shared" si="292"/>
        <v>9.9162178336325457E-2</v>
      </c>
      <c r="AA487" s="136">
        <f t="shared" si="293"/>
        <v>0.21625689914701446</v>
      </c>
      <c r="AB487" s="144" t="s">
        <v>6002</v>
      </c>
      <c r="AC487" s="144"/>
      <c r="AD487" s="184">
        <f t="shared" si="294"/>
        <v>16714</v>
      </c>
      <c r="AE487" s="182">
        <f t="shared" si="295"/>
        <v>18367</v>
      </c>
      <c r="AF487" s="128">
        <f t="shared" si="272"/>
        <v>1653.03</v>
      </c>
      <c r="AG487" s="129">
        <f t="shared" si="273"/>
        <v>335.03</v>
      </c>
      <c r="AH487" s="130">
        <f t="shared" si="274"/>
        <v>1.8240866771927912E-2</v>
      </c>
      <c r="AI487" s="137">
        <f t="shared" si="275"/>
        <v>1318</v>
      </c>
      <c r="AJ487" s="138">
        <f t="shared" si="276"/>
        <v>7.1759133228072092E-2</v>
      </c>
      <c r="AK487" s="138">
        <f t="shared" si="277"/>
        <v>0.19801603237508655</v>
      </c>
      <c r="AM487" s="11">
        <f t="shared" si="278"/>
        <v>14877.3</v>
      </c>
      <c r="AN487" s="412">
        <f t="shared" si="279"/>
        <v>13513.909090909088</v>
      </c>
      <c r="AO487" s="412">
        <f t="shared" si="280"/>
        <v>733.90909090908826</v>
      </c>
      <c r="AP487" s="413">
        <f t="shared" si="281"/>
        <v>5.4307682993279469E-2</v>
      </c>
      <c r="AQ487" s="192">
        <v>2254019132070</v>
      </c>
      <c r="AR487" s="192">
        <f>VLOOKUP(AQ:AQ,[1]GOODYEAR!$B:$O,2,0)</f>
        <v>4992496097045</v>
      </c>
      <c r="AS487" s="192" t="str">
        <f>VLOOKUP(AQ:AQ,[1]GOODYEAR!$B:$O,3,0)</f>
        <v>05602908</v>
      </c>
      <c r="AT487" s="231" t="str">
        <f>VLOOKUP(AQ:AQ,[1]GOODYEAR!$B:$O,4,0)</f>
        <v>EAGLE LS EXE（日特）</v>
      </c>
      <c r="AU487" s="231" t="str">
        <f>VLOOKUP(AQ:AQ,[1]GOODYEAR!$B:$O,5,0)</f>
        <v>225/40R19 93W XL</v>
      </c>
      <c r="AV487" s="232" t="str">
        <f>VLOOKUP(AQ:AQ,[1]GOODYEAR!$B:$O,6,0)</f>
        <v>225/40R19</v>
      </c>
      <c r="AW487" s="232">
        <f>VLOOKUP(AQ:AQ,[1]GOODYEAR!$B:$O,7,0)</f>
        <v>51100</v>
      </c>
      <c r="AX487" s="233">
        <f>VLOOKUP(AQ:AQ,[1]GOODYEAR!$B:$K,8,0)</f>
        <v>12780</v>
      </c>
      <c r="AY487" s="233">
        <f>VLOOKUP(AQ:AQ,[1]GOODYEAR!$B:$K,9,0)</f>
        <v>12</v>
      </c>
      <c r="AZ487" s="233">
        <f>VLOOKUP(AQ:AQ,[1]GOODYEAR!$B:$K,10,0)</f>
        <v>4</v>
      </c>
      <c r="BA487" s="233">
        <f>VLOOKUP(AQ:AQ,[1]GOODYEAR!$B:$O,11,0)</f>
        <v>17800</v>
      </c>
      <c r="BB487" s="233">
        <f>VLOOKUP(AQ:AQ,[1]GOODYEAR!$B:$O,12,0)</f>
        <v>15227.272727272726</v>
      </c>
      <c r="BC487" s="233">
        <f t="shared" si="297"/>
        <v>1050</v>
      </c>
      <c r="BD487" s="204" t="s">
        <v>3387</v>
      </c>
      <c r="BE487" s="192"/>
      <c r="BF487" s="133" t="str">
        <f>IFERROR(VLOOKUP(BE:BE,Q商品!B:E,4,0),"")</f>
        <v/>
      </c>
      <c r="BG487" s="133" t="str">
        <f>IFERROR(VLOOKUP(AQ:AQ,在庫!B:M,12,0),"")</f>
        <v>2023年製</v>
      </c>
      <c r="BH487" s="133">
        <f>IFERROR(VLOOKUP(AQ:AQ,在庫!B:L,10,0),"")</f>
        <v>1</v>
      </c>
      <c r="BI487" s="234" t="str">
        <f>VLOOKUP(AQ:AQ,[1]GOODYEAR!$B:$AH,32,0)</f>
        <v/>
      </c>
      <c r="BJ487" s="234" t="str">
        <f>VLOOKUP(AQ:AQ,[1]GOODYEAR!$B:$AH,33,0)</f>
        <v/>
      </c>
      <c r="BK487" s="191"/>
      <c r="BL487" s="191"/>
      <c r="BM487" s="191"/>
    </row>
    <row r="488" spans="1:65" s="11" customFormat="1" ht="19.5" customHeight="1">
      <c r="A488" s="11">
        <f t="shared" si="269"/>
        <v>1</v>
      </c>
      <c r="B488" s="239">
        <f t="shared" si="286"/>
        <v>2354018132078</v>
      </c>
      <c r="C488" s="225">
        <f t="shared" si="270"/>
        <v>0</v>
      </c>
      <c r="D488" s="11" t="s">
        <v>4700</v>
      </c>
      <c r="E488" s="320" t="s">
        <v>5006</v>
      </c>
      <c r="F488" s="158" t="s">
        <v>6068</v>
      </c>
      <c r="G488" s="132" t="str">
        <f t="shared" si="296"/>
        <v>18</v>
      </c>
      <c r="H488" s="233">
        <v>20</v>
      </c>
      <c r="I488" s="225">
        <f t="shared" si="271"/>
        <v>20</v>
      </c>
      <c r="J488" s="131"/>
      <c r="K488" s="132" t="s">
        <v>1760</v>
      </c>
      <c r="L488" s="132">
        <v>24</v>
      </c>
      <c r="M488" s="134" t="s">
        <v>6137</v>
      </c>
      <c r="N488" s="226" t="s">
        <v>6136</v>
      </c>
      <c r="O488" s="226" t="s">
        <v>2890</v>
      </c>
      <c r="P488" s="227">
        <v>16926</v>
      </c>
      <c r="Q488" s="228">
        <f t="shared" si="287"/>
        <v>15387.272727272726</v>
      </c>
      <c r="R488" s="143">
        <f t="shared" si="288"/>
        <v>0.26887628500531718</v>
      </c>
      <c r="S488" s="239"/>
      <c r="T488" s="286"/>
      <c r="U488" s="189">
        <f t="shared" si="289"/>
        <v>16026</v>
      </c>
      <c r="V488" s="11">
        <v>900</v>
      </c>
      <c r="W488" s="229">
        <v>16926</v>
      </c>
      <c r="X488" s="135">
        <f t="shared" si="290"/>
        <v>11250</v>
      </c>
      <c r="Y488" s="230">
        <f t="shared" si="291"/>
        <v>15387.272727272726</v>
      </c>
      <c r="Z488" s="141">
        <f t="shared" si="292"/>
        <v>7.590676804187968E-2</v>
      </c>
      <c r="AA488" s="136">
        <f t="shared" si="293"/>
        <v>0.26887628500531718</v>
      </c>
      <c r="AB488" s="144"/>
      <c r="AC488" s="144"/>
      <c r="AD488" s="184">
        <f t="shared" si="294"/>
        <v>15711</v>
      </c>
      <c r="AE488" s="182">
        <f t="shared" si="295"/>
        <v>17264</v>
      </c>
      <c r="AF488" s="128">
        <f t="shared" si="272"/>
        <v>1553.76</v>
      </c>
      <c r="AG488" s="129">
        <f t="shared" si="273"/>
        <v>315.76</v>
      </c>
      <c r="AH488" s="130">
        <f t="shared" si="274"/>
        <v>1.8290083410565337E-2</v>
      </c>
      <c r="AI488" s="137">
        <f t="shared" si="275"/>
        <v>1238</v>
      </c>
      <c r="AJ488" s="138">
        <f t="shared" si="276"/>
        <v>7.1709916589434666E-2</v>
      </c>
      <c r="AK488" s="138">
        <f t="shared" si="277"/>
        <v>0.25058620159475187</v>
      </c>
      <c r="AM488" s="11">
        <f t="shared" si="278"/>
        <v>13984.6</v>
      </c>
      <c r="AN488" s="412">
        <f t="shared" si="279"/>
        <v>12713.272727272726</v>
      </c>
      <c r="AO488" s="412">
        <f t="shared" si="280"/>
        <v>1463.2727272727261</v>
      </c>
      <c r="AP488" s="413">
        <f t="shared" si="281"/>
        <v>0.11509803641148111</v>
      </c>
      <c r="AQ488" s="192">
        <v>2354018132078</v>
      </c>
      <c r="AR488" s="192">
        <f>VLOOKUP(AQ:AQ,[1]GOODYEAR!$B:$O,2,0)</f>
        <v>4992496096994</v>
      </c>
      <c r="AS488" s="192" t="str">
        <f>VLOOKUP(AQ:AQ,[1]GOODYEAR!$B:$O,3,0)</f>
        <v>05602898</v>
      </c>
      <c r="AT488" s="231" t="str">
        <f>VLOOKUP(AQ:AQ,[1]GOODYEAR!$B:$O,4,0)</f>
        <v>EAGLE LS EXE（日特）</v>
      </c>
      <c r="AU488" s="231" t="str">
        <f>VLOOKUP(AQ:AQ,[1]GOODYEAR!$B:$O,5,0)</f>
        <v>235/40R18 95W XL</v>
      </c>
      <c r="AV488" s="232" t="str">
        <f>VLOOKUP(AQ:AQ,[1]GOODYEAR!$B:$O,6,0)</f>
        <v>235/40R18</v>
      </c>
      <c r="AW488" s="232">
        <f>VLOOKUP(AQ:AQ,[1]GOODYEAR!$B:$O,7,0)</f>
        <v>45000</v>
      </c>
      <c r="AX488" s="233">
        <f>VLOOKUP(AQ:AQ,[1]GOODYEAR!$B:$K,8,0)</f>
        <v>11250</v>
      </c>
      <c r="AY488" s="233">
        <f>VLOOKUP(AQ:AQ,[1]GOODYEAR!$B:$K,9,0)</f>
        <v>0</v>
      </c>
      <c r="AZ488" s="233">
        <f>VLOOKUP(AQ:AQ,[1]GOODYEAR!$B:$K,10,0)</f>
        <v>20</v>
      </c>
      <c r="BA488" s="233">
        <f>VLOOKUP(AQ:AQ,[1]GOODYEAR!$B:$O,11,0)</f>
        <v>15970</v>
      </c>
      <c r="BB488" s="233">
        <f>VLOOKUP(AQ:AQ,[1]GOODYEAR!$B:$O,12,0)</f>
        <v>13563.636363636362</v>
      </c>
      <c r="BC488" s="233">
        <f t="shared" si="297"/>
        <v>1050</v>
      </c>
      <c r="BD488" s="204" t="s">
        <v>3387</v>
      </c>
      <c r="BE488" s="192"/>
      <c r="BF488" s="133" t="str">
        <f>IFERROR(VLOOKUP(BE:BE,Q商品!B:E,4,0),"")</f>
        <v/>
      </c>
      <c r="BG488" s="133" t="str">
        <f>IFERROR(VLOOKUP(AQ:AQ,在庫!B:M,12,0),"")</f>
        <v>2023年製</v>
      </c>
      <c r="BH488" s="133">
        <f>IFERROR(VLOOKUP(AQ:AQ,在庫!B:L,10,0),"")</f>
        <v>1</v>
      </c>
      <c r="BI488" s="234">
        <f>VLOOKUP(AQ:AQ,[1]GOODYEAR!$B:$AH,32,0)</f>
        <v>655440994</v>
      </c>
      <c r="BJ488" s="234">
        <f>VLOOKUP(AQ:AQ,[1]GOODYEAR!$B:$AH,33,0)</f>
        <v>655441181</v>
      </c>
      <c r="BK488" s="191"/>
      <c r="BL488" s="191"/>
      <c r="BM488" s="191"/>
    </row>
    <row r="489" spans="1:65" s="11" customFormat="1" ht="19.5" customHeight="1">
      <c r="A489" s="11">
        <f t="shared" si="269"/>
        <v>1</v>
      </c>
      <c r="B489" s="239">
        <f t="shared" si="286"/>
        <v>2253519132078</v>
      </c>
      <c r="C489" s="225">
        <f t="shared" si="270"/>
        <v>1</v>
      </c>
      <c r="D489" s="11" t="s">
        <v>4700</v>
      </c>
      <c r="E489" s="359" t="s">
        <v>7189</v>
      </c>
      <c r="F489" s="158" t="s">
        <v>7282</v>
      </c>
      <c r="G489" s="132" t="str">
        <f t="shared" si="296"/>
        <v>19</v>
      </c>
      <c r="H489" s="233">
        <v>19</v>
      </c>
      <c r="I489" s="225">
        <f t="shared" si="271"/>
        <v>19</v>
      </c>
      <c r="J489" s="131"/>
      <c r="K489" s="132" t="s">
        <v>5182</v>
      </c>
      <c r="L489" s="132">
        <v>25</v>
      </c>
      <c r="M489" s="134"/>
      <c r="N489" s="226"/>
      <c r="O489" s="226"/>
      <c r="P489" s="227"/>
      <c r="Q489" s="228">
        <f t="shared" si="287"/>
        <v>-0.90909090909090906</v>
      </c>
      <c r="R489" s="143">
        <f t="shared" si="288"/>
        <v>14829</v>
      </c>
      <c r="S489" s="192"/>
      <c r="T489" s="287"/>
      <c r="U489" s="189">
        <f t="shared" si="289"/>
        <v>0</v>
      </c>
      <c r="W489" s="229"/>
      <c r="X489" s="135">
        <f t="shared" si="290"/>
        <v>13480</v>
      </c>
      <c r="Y489" s="230">
        <f t="shared" si="291"/>
        <v>-0.90909090909090906</v>
      </c>
      <c r="Z489" s="141" t="str">
        <f t="shared" si="292"/>
        <v/>
      </c>
      <c r="AA489" s="136">
        <f t="shared" si="293"/>
        <v>14829</v>
      </c>
      <c r="AB489" s="144"/>
      <c r="AC489" s="144"/>
      <c r="AD489" s="184">
        <f t="shared" si="294"/>
        <v>0</v>
      </c>
      <c r="AE489" s="182">
        <f t="shared" si="295"/>
        <v>0</v>
      </c>
      <c r="AF489" s="128">
        <f t="shared" si="272"/>
        <v>0</v>
      </c>
      <c r="AG489" s="129">
        <f t="shared" si="273"/>
        <v>0</v>
      </c>
      <c r="AH489" s="130" t="str">
        <f t="shared" si="274"/>
        <v/>
      </c>
      <c r="AI489" s="137">
        <f t="shared" si="275"/>
        <v>0</v>
      </c>
      <c r="AJ489" s="138" t="str">
        <f t="shared" si="276"/>
        <v/>
      </c>
      <c r="AK489" s="138" t="str">
        <f t="shared" si="277"/>
        <v/>
      </c>
      <c r="AM489" s="11">
        <f t="shared" si="278"/>
        <v>0</v>
      </c>
      <c r="AN489" s="412">
        <f t="shared" si="279"/>
        <v>-0.90909090909090906</v>
      </c>
      <c r="AO489" s="412">
        <f t="shared" si="280"/>
        <v>-13480.90909090909</v>
      </c>
      <c r="AP489" s="413">
        <f t="shared" si="281"/>
        <v>14829</v>
      </c>
      <c r="AQ489" s="192">
        <v>2253519132078</v>
      </c>
      <c r="AR489" s="192">
        <f>VLOOKUP(AQ:AQ,[1]GOODYEAR!$B:$O,2,0)</f>
        <v>4992496097076</v>
      </c>
      <c r="AS489" s="192" t="str">
        <f>VLOOKUP(AQ:AQ,[1]GOODYEAR!$B:$O,3,0)</f>
        <v>05602914</v>
      </c>
      <c r="AT489" s="231" t="str">
        <f>VLOOKUP(AQ:AQ,[1]GOODYEAR!$B:$O,4,0)</f>
        <v>EAGLE LS EXE（日特）</v>
      </c>
      <c r="AU489" s="231" t="str">
        <f>VLOOKUP(AQ:AQ,[1]GOODYEAR!$B:$O,5,0)</f>
        <v>225/35R19 88W XL</v>
      </c>
      <c r="AV489" s="232" t="str">
        <f>VLOOKUP(AQ:AQ,[1]GOODYEAR!$B:$O,6,0)</f>
        <v>225/35R19</v>
      </c>
      <c r="AW489" s="232">
        <f>VLOOKUP(AQ:AQ,[1]GOODYEAR!$B:$O,7,0)</f>
        <v>53900</v>
      </c>
      <c r="AX489" s="233">
        <f>VLOOKUP(AQ:AQ,[1]GOODYEAR!$B:$K,8,0)</f>
        <v>13480</v>
      </c>
      <c r="AY489" s="233">
        <f>VLOOKUP(AQ:AQ,[1]GOODYEAR!$B:$K,9,0)</f>
        <v>1</v>
      </c>
      <c r="AZ489" s="233">
        <f>VLOOKUP(AQ:AQ,[1]GOODYEAR!$B:$K,10,0)</f>
        <v>19</v>
      </c>
      <c r="BA489" s="233">
        <f>VLOOKUP(AQ:AQ,[1]GOODYEAR!$B:$O,11,0)</f>
        <v>18590</v>
      </c>
      <c r="BB489" s="233">
        <f>VLOOKUP(AQ:AQ,[1]GOODYEAR!$B:$O,12,0)</f>
        <v>15945.454545454544</v>
      </c>
      <c r="BC489" s="233">
        <f t="shared" si="297"/>
        <v>1050</v>
      </c>
      <c r="BD489" s="204" t="s">
        <v>3387</v>
      </c>
      <c r="BE489" s="192"/>
      <c r="BF489" s="133" t="str">
        <f>IFERROR(VLOOKUP(BE:BE,Q商品!B:E,4,0),"")</f>
        <v/>
      </c>
      <c r="BG489" s="133" t="str">
        <f>IFERROR(VLOOKUP(AQ:AQ,在庫!B:M,12,0),"")</f>
        <v>2023年製</v>
      </c>
      <c r="BH489" s="133">
        <f>IFERROR(VLOOKUP(AQ:AQ,在庫!B:L,10,0),"")</f>
        <v>1</v>
      </c>
      <c r="BI489" s="234" t="str">
        <f>VLOOKUP(AQ:AQ,[1]GOODYEAR!$B:$AH,32,0)</f>
        <v/>
      </c>
      <c r="BJ489" s="234" t="str">
        <f>VLOOKUP(AQ:AQ,[1]GOODYEAR!$B:$AH,33,0)</f>
        <v/>
      </c>
      <c r="BK489" s="191"/>
      <c r="BL489" s="191"/>
      <c r="BM489" s="191"/>
    </row>
    <row r="490" spans="1:65" s="11" customFormat="1" ht="19.5" customHeight="1">
      <c r="A490" s="11">
        <f t="shared" ref="A490:A553" si="298">COUNTIF(E:E,E490)</f>
        <v>1</v>
      </c>
      <c r="B490" s="239">
        <f t="shared" si="286"/>
        <v>1655515132051</v>
      </c>
      <c r="C490" s="225">
        <f t="shared" ref="C490:C553" si="299">AY490</f>
        <v>243</v>
      </c>
      <c r="D490" s="11" t="s">
        <v>4700</v>
      </c>
      <c r="E490" s="11" t="s">
        <v>1501</v>
      </c>
      <c r="F490" s="158" t="s">
        <v>6069</v>
      </c>
      <c r="G490" s="132" t="str">
        <f t="shared" si="296"/>
        <v>15</v>
      </c>
      <c r="H490" s="233">
        <v>108</v>
      </c>
      <c r="I490" s="225">
        <f t="shared" ref="I490:I553" si="300">AZ490</f>
        <v>108</v>
      </c>
      <c r="J490" s="131"/>
      <c r="K490" s="132" t="s">
        <v>5007</v>
      </c>
      <c r="L490" s="132">
        <v>1</v>
      </c>
      <c r="M490" s="134" t="s">
        <v>3422</v>
      </c>
      <c r="N490" s="226" t="s">
        <v>3393</v>
      </c>
      <c r="O490" s="226">
        <v>0</v>
      </c>
      <c r="P490" s="227">
        <v>5860</v>
      </c>
      <c r="Q490" s="228">
        <f t="shared" si="287"/>
        <v>5106.363636363636</v>
      </c>
      <c r="R490" s="143">
        <f t="shared" si="288"/>
        <v>0.13637172868079039</v>
      </c>
      <c r="S490" s="192">
        <v>1074475832</v>
      </c>
      <c r="T490" s="286" t="s">
        <v>6830</v>
      </c>
      <c r="U490" s="189">
        <f t="shared" si="289"/>
        <v>5860</v>
      </c>
      <c r="W490" s="229">
        <v>5860</v>
      </c>
      <c r="X490" s="135">
        <f t="shared" si="290"/>
        <v>4410</v>
      </c>
      <c r="Y490" s="230">
        <f t="shared" si="291"/>
        <v>5106.363636363636</v>
      </c>
      <c r="Z490" s="141">
        <f t="shared" si="292"/>
        <v>7.7303754266211611E-2</v>
      </c>
      <c r="AA490" s="136">
        <f t="shared" si="293"/>
        <v>0.13637172868079039</v>
      </c>
      <c r="AB490" s="144"/>
      <c r="AC490" s="144"/>
      <c r="AD490" s="184">
        <f t="shared" si="294"/>
        <v>5745</v>
      </c>
      <c r="AE490" s="182">
        <f t="shared" si="295"/>
        <v>6313</v>
      </c>
      <c r="AF490" s="128">
        <f t="shared" ref="AF490:AF553" si="301">AE490*0.09</f>
        <v>568.16999999999996</v>
      </c>
      <c r="AG490" s="129">
        <f t="shared" ref="AG490:AG553" si="302">AF490-AI490</f>
        <v>115.16999999999996</v>
      </c>
      <c r="AH490" s="130">
        <f t="shared" ref="AH490:AH553" si="303">IFERROR(AG490/AE490,"")</f>
        <v>1.8243307460795177E-2</v>
      </c>
      <c r="AI490" s="137">
        <f t="shared" ref="AI490:AI553" si="304">AE490-U490</f>
        <v>453</v>
      </c>
      <c r="AJ490" s="138">
        <f t="shared" ref="AJ490:AJ553" si="305">IFERROR(AI490/AE490,"")</f>
        <v>7.1756692539204817E-2</v>
      </c>
      <c r="AK490" s="138">
        <f t="shared" ref="AK490:AK553" si="306">IFERROR(AA490-AH490,"")</f>
        <v>0.11812842121999521</v>
      </c>
      <c r="AM490" s="11">
        <f t="shared" ref="AM490:AM553" si="307">AD490-AE490*0.1</f>
        <v>5113.7</v>
      </c>
      <c r="AN490" s="412">
        <f t="shared" ref="AN490:AN553" si="308">(AM490-AY490)/1.1</f>
        <v>4427.9090909090901</v>
      </c>
      <c r="AO490" s="412">
        <f t="shared" ref="AO490:AO553" si="309">AN490-X490</f>
        <v>17.909090909090082</v>
      </c>
      <c r="AP490" s="413">
        <f t="shared" ref="AP490:AP553" si="310">AO490/AN490</f>
        <v>4.0445931796249191E-3</v>
      </c>
      <c r="AQ490" s="192">
        <v>1655515132051</v>
      </c>
      <c r="AR490" s="192">
        <f>VLOOKUP(AQ:AQ,[1]GOODYEAR!$B:$O,2,0)</f>
        <v>4992496090688</v>
      </c>
      <c r="AS490" s="192" t="str">
        <f>VLOOKUP(AQ:AQ,[1]GOODYEAR!$B:$O,3,0)</f>
        <v>05605052</v>
      </c>
      <c r="AT490" s="231" t="str">
        <f>VLOOKUP(AQ:AQ,[1]GOODYEAR!$B:$O,4,0)</f>
        <v>LS2000 Hybrid II</v>
      </c>
      <c r="AU490" s="231" t="str">
        <f>VLOOKUP(AQ:AQ,[1]GOODYEAR!$B:$O,5,0)</f>
        <v>165/55R15 75V</v>
      </c>
      <c r="AV490" s="232" t="str">
        <f>VLOOKUP(AQ:AQ,[1]GOODYEAR!$B:$O,6,0)</f>
        <v>165/55R15</v>
      </c>
      <c r="AW490" s="232">
        <f>VLOOKUP(AQ:AQ,[1]GOODYEAR!$B:$O,7,0)</f>
        <v>12500</v>
      </c>
      <c r="AX490" s="233">
        <f>VLOOKUP(AQ:AQ,[1]GOODYEAR!$B:$K,8,0)</f>
        <v>4410</v>
      </c>
      <c r="AY490" s="233">
        <f>VLOOKUP(AQ:AQ,[1]GOODYEAR!$B:$K,9,0)</f>
        <v>243</v>
      </c>
      <c r="AZ490" s="233">
        <f>VLOOKUP(AQ:AQ,[1]GOODYEAR!$B:$K,10,0)</f>
        <v>108</v>
      </c>
      <c r="BA490" s="233">
        <f>VLOOKUP(AQ:AQ,[1]GOODYEAR!$B:$O,11,0)</f>
        <v>6240</v>
      </c>
      <c r="BB490" s="233">
        <f>VLOOKUP(AQ:AQ,[1]GOODYEAR!$B:$O,12,0)</f>
        <v>5195.454545454545</v>
      </c>
      <c r="BC490" s="233">
        <f t="shared" si="297"/>
        <v>525</v>
      </c>
      <c r="BD490" s="204" t="s">
        <v>3387</v>
      </c>
      <c r="BE490" s="192" t="s">
        <v>5008</v>
      </c>
      <c r="BF490" s="133" t="str">
        <f>IFERROR(VLOOKUP(BE:BE,Q商品!B:E,4,0),"")</f>
        <v>2023年製 EAGLE LS2000 Hybrid II 165/55R15 75V サマータイヤ 最短当日発送</v>
      </c>
      <c r="BG490" s="133" t="str">
        <f>IFERROR(VLOOKUP(AQ:AQ,在庫!B:M,12,0),"")</f>
        <v>2023年製</v>
      </c>
      <c r="BH490" s="133">
        <f>IFERROR(VLOOKUP(AQ:AQ,在庫!B:L,10,0),"")</f>
        <v>2</v>
      </c>
      <c r="BI490" s="234">
        <f>VLOOKUP(AQ:AQ,[1]GOODYEAR!$B:$AH,32,0)</f>
        <v>604426260</v>
      </c>
      <c r="BJ490" s="234">
        <f>VLOOKUP(AQ:AQ,[1]GOODYEAR!$B:$AH,33,0)</f>
        <v>604426288</v>
      </c>
      <c r="BK490" s="191"/>
      <c r="BL490" s="191"/>
      <c r="BM490" s="191"/>
    </row>
    <row r="491" spans="1:65" s="11" customFormat="1" ht="19.5" customHeight="1">
      <c r="A491" s="11">
        <f t="shared" si="298"/>
        <v>1</v>
      </c>
      <c r="B491" s="239">
        <f t="shared" si="286"/>
        <v>1958015139088</v>
      </c>
      <c r="C491" s="225">
        <f t="shared" si="299"/>
        <v>79</v>
      </c>
      <c r="D491" s="11" t="s">
        <v>4700</v>
      </c>
      <c r="E491" s="358" t="s">
        <v>1653</v>
      </c>
      <c r="F491" s="158" t="s">
        <v>6070</v>
      </c>
      <c r="G491" s="132" t="str">
        <f t="shared" si="296"/>
        <v>15</v>
      </c>
      <c r="H491" s="233">
        <v>23</v>
      </c>
      <c r="I491" s="225">
        <f t="shared" si="300"/>
        <v>23</v>
      </c>
      <c r="J491" s="131">
        <v>302</v>
      </c>
      <c r="K491" s="132" t="s">
        <v>1759</v>
      </c>
      <c r="L491" s="132">
        <v>1</v>
      </c>
      <c r="M491" s="134" t="s">
        <v>1785</v>
      </c>
      <c r="N491" s="226" t="s">
        <v>2887</v>
      </c>
      <c r="O491" s="250" t="s">
        <v>1954</v>
      </c>
      <c r="P491" s="227">
        <v>11500</v>
      </c>
      <c r="Q491" s="228">
        <f t="shared" si="287"/>
        <v>10382.727272727272</v>
      </c>
      <c r="R491" s="143">
        <f t="shared" si="288"/>
        <v>0.22756326066018734</v>
      </c>
      <c r="S491" s="192">
        <v>1074476745</v>
      </c>
      <c r="T491" s="285" t="s">
        <v>7776</v>
      </c>
      <c r="U491" s="189">
        <f t="shared" si="289"/>
        <v>10600</v>
      </c>
      <c r="V491" s="11">
        <v>900</v>
      </c>
      <c r="W491" s="229">
        <v>11500</v>
      </c>
      <c r="X491" s="135">
        <f t="shared" si="290"/>
        <v>8020</v>
      </c>
      <c r="Y491" s="230">
        <f t="shared" si="291"/>
        <v>10382.727272727272</v>
      </c>
      <c r="Z491" s="141">
        <f t="shared" si="292"/>
        <v>5.80952380952382E-2</v>
      </c>
      <c r="AA491" s="136">
        <f t="shared" si="293"/>
        <v>0.22756326066018734</v>
      </c>
      <c r="AB491" s="144"/>
      <c r="AC491" s="144"/>
      <c r="AD491" s="185"/>
      <c r="AE491" s="183">
        <v>11110</v>
      </c>
      <c r="AF491" s="128">
        <f t="shared" si="301"/>
        <v>999.9</v>
      </c>
      <c r="AG491" s="129">
        <f t="shared" si="302"/>
        <v>489.9</v>
      </c>
      <c r="AH491" s="130">
        <f t="shared" si="303"/>
        <v>4.4095409540954096E-2</v>
      </c>
      <c r="AI491" s="137">
        <f t="shared" si="304"/>
        <v>510</v>
      </c>
      <c r="AJ491" s="138">
        <f t="shared" si="305"/>
        <v>4.5904590459045908E-2</v>
      </c>
      <c r="AK491" s="138">
        <f t="shared" si="306"/>
        <v>0.18346785111923325</v>
      </c>
      <c r="AL491" s="11" t="s">
        <v>13397</v>
      </c>
      <c r="AM491" s="11">
        <f t="shared" si="307"/>
        <v>-1111</v>
      </c>
      <c r="AN491" s="412">
        <f t="shared" si="308"/>
        <v>-1081.8181818181818</v>
      </c>
      <c r="AO491" s="412">
        <f t="shared" si="309"/>
        <v>-9101.818181818182</v>
      </c>
      <c r="AP491" s="413">
        <f t="shared" si="310"/>
        <v>8.4134453781512608</v>
      </c>
      <c r="AQ491" s="192">
        <v>1958015139088</v>
      </c>
      <c r="AR491" s="192">
        <f>VLOOKUP(AQ:AQ,[1]GOODYEAR!$B:$O,2,0)</f>
        <v>4992496138588</v>
      </c>
      <c r="AS491" s="192" t="str">
        <f>VLOOKUP(AQ:AQ,[1]GOODYEAR!$B:$O,3,0)</f>
        <v>10B00010</v>
      </c>
      <c r="AT491" s="231" t="str">
        <f>VLOOKUP(AQ:AQ,[1]GOODYEAR!$B:$O,4,0)</f>
        <v>EAGLE ＃1 NASCAR（神）</v>
      </c>
      <c r="AU491" s="231" t="str">
        <f>VLOOKUP(AQ:AQ,[1]GOODYEAR!$B:$O,5,0)</f>
        <v>195/80R15 107/105L</v>
      </c>
      <c r="AV491" s="232" t="str">
        <f>VLOOKUP(AQ:AQ,[1]GOODYEAR!$B:$O,6,0)</f>
        <v>195/80R15</v>
      </c>
      <c r="AW491" s="232">
        <f>VLOOKUP(AQ:AQ,[1]GOODYEAR!$B:$O,7,0)</f>
        <v>18300</v>
      </c>
      <c r="AX491" s="233">
        <f>VLOOKUP(AQ:AQ,[1]GOODYEAR!$B:$K,8,0)</f>
        <v>8020</v>
      </c>
      <c r="AY491" s="233">
        <f>VLOOKUP(AQ:AQ,[1]GOODYEAR!$B:$K,9,0)</f>
        <v>79</v>
      </c>
      <c r="AZ491" s="233">
        <f>VLOOKUP(AQ:AQ,[1]GOODYEAR!$B:$K,10,0)</f>
        <v>23</v>
      </c>
      <c r="BA491" s="233">
        <f>VLOOKUP(AQ:AQ,[1]GOODYEAR!$B:$O,11,0)</f>
        <v>11580</v>
      </c>
      <c r="BB491" s="233">
        <f>VLOOKUP(AQ:AQ,[1]GOODYEAR!$B:$O,12,0)</f>
        <v>9572.7272727272721</v>
      </c>
      <c r="BC491" s="233">
        <f t="shared" si="297"/>
        <v>1050</v>
      </c>
      <c r="BD491" s="204" t="s">
        <v>3387</v>
      </c>
      <c r="BE491" s="195" t="s">
        <v>5009</v>
      </c>
      <c r="BF491" s="133" t="str">
        <f>IFERROR(VLOOKUP(BE:BE,Q商品!B:E,4,0),"")</f>
        <v>2023年製以降 EAGLE#1 NASCAR 195/80R15 107/105L サマータイヤ 最短当日発送</v>
      </c>
      <c r="BG491" s="133" t="str">
        <f>IFERROR(VLOOKUP(AQ:AQ,在庫!B:M,12,0),"")</f>
        <v>2023年製</v>
      </c>
      <c r="BH491" s="133">
        <f>IFERROR(VLOOKUP(AQ:AQ,在庫!B:L,10,0),"")</f>
        <v>2</v>
      </c>
      <c r="BI491" s="234">
        <f>VLOOKUP(AQ:AQ,[1]GOODYEAR!$B:$AH,32,0)</f>
        <v>604426262</v>
      </c>
      <c r="BJ491" s="234">
        <f>VLOOKUP(AQ:AQ,[1]GOODYEAR!$B:$AH,33,0)</f>
        <v>604426290</v>
      </c>
      <c r="BK491" s="191"/>
      <c r="BL491" s="191"/>
      <c r="BM491" s="191"/>
    </row>
    <row r="492" spans="1:65" s="11" customFormat="1" ht="19.5" customHeight="1">
      <c r="A492" s="11">
        <f t="shared" si="298"/>
        <v>1</v>
      </c>
      <c r="B492" s="239">
        <f t="shared" si="286"/>
        <v>2156017139085</v>
      </c>
      <c r="C492" s="225">
        <f t="shared" si="299"/>
        <v>17</v>
      </c>
      <c r="D492" s="11" t="s">
        <v>4700</v>
      </c>
      <c r="E492" s="358" t="s">
        <v>1655</v>
      </c>
      <c r="F492" s="293" t="s">
        <v>6071</v>
      </c>
      <c r="G492" s="132" t="str">
        <f t="shared" si="296"/>
        <v>17</v>
      </c>
      <c r="H492" s="233">
        <v>41</v>
      </c>
      <c r="I492" s="225">
        <f t="shared" si="300"/>
        <v>41</v>
      </c>
      <c r="J492" s="131"/>
      <c r="K492" s="132" t="s">
        <v>1759</v>
      </c>
      <c r="L492" s="132">
        <v>2</v>
      </c>
      <c r="M492" s="134" t="s">
        <v>1776</v>
      </c>
      <c r="N492" s="226" t="s">
        <v>7777</v>
      </c>
      <c r="O492" s="226">
        <v>0</v>
      </c>
      <c r="P492" s="227">
        <v>17100</v>
      </c>
      <c r="Q492" s="228">
        <f t="shared" si="287"/>
        <v>15529.999999999998</v>
      </c>
      <c r="R492" s="143">
        <f t="shared" si="288"/>
        <v>0.14810045074050215</v>
      </c>
      <c r="S492" s="192">
        <v>1074476743</v>
      </c>
      <c r="T492" s="286" t="s">
        <v>6831</v>
      </c>
      <c r="U492" s="189">
        <f t="shared" si="289"/>
        <v>17100</v>
      </c>
      <c r="W492" s="229">
        <v>17100</v>
      </c>
      <c r="X492" s="135">
        <f t="shared" si="290"/>
        <v>13230</v>
      </c>
      <c r="Y492" s="230">
        <f t="shared" si="291"/>
        <v>15529.999999999998</v>
      </c>
      <c r="Z492" s="141">
        <f t="shared" si="292"/>
        <v>7.7251461988304015E-2</v>
      </c>
      <c r="AA492" s="136">
        <f t="shared" si="293"/>
        <v>0.14810045074050215</v>
      </c>
      <c r="AB492" s="144"/>
      <c r="AC492" s="144"/>
      <c r="AD492" s="184">
        <f t="shared" ref="AD492:AD510" si="311">ROUNDDOWN(U492/1.02,0)</f>
        <v>16764</v>
      </c>
      <c r="AE492" s="182">
        <f t="shared" ref="AE492:AE510" si="312">ROUNDDOWN(AD492/0.91,0)</f>
        <v>18421</v>
      </c>
      <c r="AF492" s="128">
        <f t="shared" si="301"/>
        <v>1657.8899999999999</v>
      </c>
      <c r="AG492" s="129">
        <f t="shared" si="302"/>
        <v>336.88999999999987</v>
      </c>
      <c r="AH492" s="130">
        <f t="shared" si="303"/>
        <v>1.82883665381901E-2</v>
      </c>
      <c r="AI492" s="137">
        <f t="shared" si="304"/>
        <v>1321</v>
      </c>
      <c r="AJ492" s="138">
        <f t="shared" si="305"/>
        <v>7.1711633461809893E-2</v>
      </c>
      <c r="AK492" s="138">
        <f t="shared" si="306"/>
        <v>0.12981208420231205</v>
      </c>
      <c r="AM492" s="11">
        <f t="shared" si="307"/>
        <v>14921.9</v>
      </c>
      <c r="AN492" s="412">
        <f t="shared" si="308"/>
        <v>13549.90909090909</v>
      </c>
      <c r="AO492" s="412">
        <f t="shared" si="309"/>
        <v>319.90909090909008</v>
      </c>
      <c r="AP492" s="413">
        <f t="shared" si="310"/>
        <v>2.3609685405470624E-2</v>
      </c>
      <c r="AQ492" s="192">
        <v>2156017139085</v>
      </c>
      <c r="AR492" s="192">
        <f>VLOOKUP(AQ:AQ,[1]GOODYEAR!$B:$O,2,0)</f>
        <v>4992496138601</v>
      </c>
      <c r="AS492" s="192" t="str">
        <f>VLOOKUP(AQ:AQ,[1]GOODYEAR!$B:$O,3,0)</f>
        <v>10B00030</v>
      </c>
      <c r="AT492" s="231" t="str">
        <f>VLOOKUP(AQ:AQ,[1]GOODYEAR!$B:$O,4,0)</f>
        <v>EAGLE ＃1 NASCAR（神）</v>
      </c>
      <c r="AU492" s="231" t="str">
        <f>VLOOKUP(AQ:AQ,[1]GOODYEAR!$B:$O,5,0)</f>
        <v>215/60R17 109/107R</v>
      </c>
      <c r="AV492" s="232" t="str">
        <f>VLOOKUP(AQ:AQ,[1]GOODYEAR!$B:$O,6,0)</f>
        <v>215/60R17</v>
      </c>
      <c r="AW492" s="232">
        <f>VLOOKUP(AQ:AQ,[1]GOODYEAR!$B:$O,7,0)</f>
        <v>30300</v>
      </c>
      <c r="AX492" s="233">
        <f>VLOOKUP(AQ:AQ,[1]GOODYEAR!$B:$K,8,0)</f>
        <v>13230</v>
      </c>
      <c r="AY492" s="233">
        <f>VLOOKUP(AQ:AQ,[1]GOODYEAR!$B:$K,9,0)</f>
        <v>17</v>
      </c>
      <c r="AZ492" s="233">
        <f>VLOOKUP(AQ:AQ,[1]GOODYEAR!$B:$K,10,0)</f>
        <v>41</v>
      </c>
      <c r="BA492" s="233">
        <f>VLOOKUP(AQ:AQ,[1]GOODYEAR!$B:$O,11,0)</f>
        <v>18300</v>
      </c>
      <c r="BB492" s="233">
        <f>VLOOKUP(AQ:AQ,[1]GOODYEAR!$B:$O,12,0)</f>
        <v>15681.81818181818</v>
      </c>
      <c r="BC492" s="233">
        <f t="shared" si="297"/>
        <v>1050</v>
      </c>
      <c r="BD492" s="204" t="s">
        <v>3387</v>
      </c>
      <c r="BE492" s="192" t="s">
        <v>5010</v>
      </c>
      <c r="BF492" s="133" t="str">
        <f>IFERROR(VLOOKUP(BE:BE,Q商品!B:E,4,0),"")</f>
        <v>2023年製 EAGLE#1 NASCAR 215/60R17C 109/107R サマータイヤ 最短当日発送</v>
      </c>
      <c r="BG492" s="133" t="str">
        <f>IFERROR(VLOOKUP(AQ:AQ,在庫!B:M,12,0),"")</f>
        <v>2023年製</v>
      </c>
      <c r="BH492" s="133">
        <f>IFERROR(VLOOKUP(AQ:AQ,在庫!B:L,10,0),"")</f>
        <v>3</v>
      </c>
      <c r="BI492" s="234">
        <f>VLOOKUP(AQ:AQ,[1]GOODYEAR!$B:$AH,32,0)</f>
        <v>604426264</v>
      </c>
      <c r="BJ492" s="234">
        <f>VLOOKUP(AQ:AQ,[1]GOODYEAR!$B:$AH,33,0)</f>
        <v>604426292</v>
      </c>
      <c r="BK492" s="191"/>
      <c r="BL492" s="191"/>
      <c r="BM492" s="191"/>
    </row>
    <row r="493" spans="1:65" s="11" customFormat="1" ht="19.5" customHeight="1">
      <c r="A493" s="11">
        <f t="shared" si="298"/>
        <v>1</v>
      </c>
      <c r="B493" s="239">
        <f t="shared" si="286"/>
        <v>2156516139081</v>
      </c>
      <c r="C493" s="225">
        <f t="shared" si="299"/>
        <v>58</v>
      </c>
      <c r="D493" s="11" t="s">
        <v>4700</v>
      </c>
      <c r="E493" s="358" t="s">
        <v>1654</v>
      </c>
      <c r="F493" s="158" t="s">
        <v>6072</v>
      </c>
      <c r="G493" s="132" t="str">
        <f t="shared" si="296"/>
        <v>16</v>
      </c>
      <c r="H493" s="233">
        <v>44</v>
      </c>
      <c r="I493" s="225">
        <f t="shared" si="300"/>
        <v>44</v>
      </c>
      <c r="J493" s="131"/>
      <c r="K493" s="132" t="s">
        <v>1759</v>
      </c>
      <c r="L493" s="132">
        <v>3</v>
      </c>
      <c r="M493" s="134" t="s">
        <v>1776</v>
      </c>
      <c r="N493" s="226" t="s">
        <v>7778</v>
      </c>
      <c r="O493" s="226">
        <v>0</v>
      </c>
      <c r="P493" s="227">
        <v>16550</v>
      </c>
      <c r="Q493" s="228">
        <f t="shared" si="287"/>
        <v>14992.727272727272</v>
      </c>
      <c r="R493" s="143">
        <f t="shared" si="288"/>
        <v>0.17626728110599074</v>
      </c>
      <c r="S493" s="192">
        <v>1074476744</v>
      </c>
      <c r="T493" s="286" t="s">
        <v>6832</v>
      </c>
      <c r="U493" s="189">
        <f t="shared" si="289"/>
        <v>16550</v>
      </c>
      <c r="W493" s="229">
        <v>16550</v>
      </c>
      <c r="X493" s="135">
        <f t="shared" si="290"/>
        <v>12350</v>
      </c>
      <c r="Y493" s="230">
        <f t="shared" si="291"/>
        <v>14992.727272727272</v>
      </c>
      <c r="Z493" s="141">
        <f t="shared" si="292"/>
        <v>7.7280966767371506E-2</v>
      </c>
      <c r="AA493" s="136">
        <f t="shared" si="293"/>
        <v>0.17626728110599074</v>
      </c>
      <c r="AB493" s="144"/>
      <c r="AC493" s="144"/>
      <c r="AD493" s="184">
        <f t="shared" si="311"/>
        <v>16225</v>
      </c>
      <c r="AE493" s="182">
        <f t="shared" si="312"/>
        <v>17829</v>
      </c>
      <c r="AF493" s="128">
        <f t="shared" si="301"/>
        <v>1604.61</v>
      </c>
      <c r="AG493" s="129">
        <f t="shared" si="302"/>
        <v>325.6099999999999</v>
      </c>
      <c r="AH493" s="130">
        <f t="shared" si="303"/>
        <v>1.8262942397218009E-2</v>
      </c>
      <c r="AI493" s="137">
        <f t="shared" si="304"/>
        <v>1279</v>
      </c>
      <c r="AJ493" s="138">
        <f t="shared" si="305"/>
        <v>7.1737057602781984E-2</v>
      </c>
      <c r="AK493" s="138">
        <f t="shared" si="306"/>
        <v>0.15800433870877273</v>
      </c>
      <c r="AM493" s="11">
        <f t="shared" si="307"/>
        <v>14442.1</v>
      </c>
      <c r="AN493" s="412">
        <f t="shared" si="308"/>
        <v>13076.454545454544</v>
      </c>
      <c r="AO493" s="412">
        <f t="shared" si="309"/>
        <v>726.45454545454413</v>
      </c>
      <c r="AP493" s="413">
        <f t="shared" si="310"/>
        <v>5.5554396868764719E-2</v>
      </c>
      <c r="AQ493" s="192">
        <v>2156516139081</v>
      </c>
      <c r="AR493" s="192">
        <f>VLOOKUP(AQ:AQ,[1]GOODYEAR!$B:$O,2,0)</f>
        <v>4992496138595</v>
      </c>
      <c r="AS493" s="192" t="str">
        <f>VLOOKUP(AQ:AQ,[1]GOODYEAR!$B:$O,3,0)</f>
        <v>10B00020</v>
      </c>
      <c r="AT493" s="231" t="str">
        <f>VLOOKUP(AQ:AQ,[1]GOODYEAR!$B:$O,4,0)</f>
        <v>EAGLE ＃1 NASCAR（神）</v>
      </c>
      <c r="AU493" s="231" t="str">
        <f>VLOOKUP(AQ:AQ,[1]GOODYEAR!$B:$O,5,0)</f>
        <v>215/65R16 109/107R</v>
      </c>
      <c r="AV493" s="232" t="str">
        <f>VLOOKUP(AQ:AQ,[1]GOODYEAR!$B:$O,6,0)</f>
        <v>215/65R16</v>
      </c>
      <c r="AW493" s="232">
        <f>VLOOKUP(AQ:AQ,[1]GOODYEAR!$B:$O,7,0)</f>
        <v>28300</v>
      </c>
      <c r="AX493" s="233">
        <f>VLOOKUP(AQ:AQ,[1]GOODYEAR!$B:$K,8,0)</f>
        <v>12350</v>
      </c>
      <c r="AY493" s="233">
        <f>VLOOKUP(AQ:AQ,[1]GOODYEAR!$B:$K,9,0)</f>
        <v>58</v>
      </c>
      <c r="AZ493" s="233">
        <f>VLOOKUP(AQ:AQ,[1]GOODYEAR!$B:$K,10,0)</f>
        <v>44</v>
      </c>
      <c r="BA493" s="233">
        <f>VLOOKUP(AQ:AQ,[1]GOODYEAR!$B:$O,11,0)</f>
        <v>17180</v>
      </c>
      <c r="BB493" s="233">
        <f>VLOOKUP(AQ:AQ,[1]GOODYEAR!$B:$O,12,0)</f>
        <v>14663.636363636362</v>
      </c>
      <c r="BC493" s="233">
        <f t="shared" si="297"/>
        <v>1050</v>
      </c>
      <c r="BD493" s="204" t="s">
        <v>3387</v>
      </c>
      <c r="BE493" s="192" t="s">
        <v>5011</v>
      </c>
      <c r="BF493" s="133" t="str">
        <f>IFERROR(VLOOKUP(BE:BE,Q商品!B:E,4,0),"")</f>
        <v>2023年製 EAGLE#1 NASCAR 215/65R16C 109/107R サマータイヤ 最短当日発送</v>
      </c>
      <c r="BG493" s="133" t="str">
        <f>IFERROR(VLOOKUP(AQ:AQ,在庫!B:M,12,0),"")</f>
        <v>2023年製</v>
      </c>
      <c r="BH493" s="133">
        <f>IFERROR(VLOOKUP(AQ:AQ,在庫!B:L,10,0),"")</f>
        <v>3</v>
      </c>
      <c r="BI493" s="234">
        <f>VLOOKUP(AQ:AQ,[1]GOODYEAR!$B:$AH,32,0)</f>
        <v>604426263</v>
      </c>
      <c r="BJ493" s="234">
        <f>VLOOKUP(AQ:AQ,[1]GOODYEAR!$B:$AH,33,0)</f>
        <v>604426291</v>
      </c>
      <c r="BK493" s="191"/>
      <c r="BL493" s="191"/>
      <c r="BM493" s="191"/>
    </row>
    <row r="494" spans="1:65" s="11" customFormat="1" ht="19.5" customHeight="1">
      <c r="A494" s="11">
        <f t="shared" si="298"/>
        <v>1</v>
      </c>
      <c r="B494" s="239">
        <f t="shared" si="286"/>
        <v>1655514139020</v>
      </c>
      <c r="C494" s="225">
        <f t="shared" si="299"/>
        <v>85</v>
      </c>
      <c r="D494" s="11" t="s">
        <v>4700</v>
      </c>
      <c r="E494" s="358" t="s">
        <v>5012</v>
      </c>
      <c r="F494" s="158" t="s">
        <v>6073</v>
      </c>
      <c r="G494" s="132" t="str">
        <f t="shared" si="296"/>
        <v>14</v>
      </c>
      <c r="H494" s="233">
        <v>23</v>
      </c>
      <c r="I494" s="225">
        <f t="shared" si="300"/>
        <v>23</v>
      </c>
      <c r="J494" s="131"/>
      <c r="K494" s="132" t="s">
        <v>5013</v>
      </c>
      <c r="L494" s="132">
        <v>1</v>
      </c>
      <c r="M494" s="134" t="s">
        <v>3422</v>
      </c>
      <c r="N494" s="226" t="s">
        <v>6184</v>
      </c>
      <c r="O494" s="226" t="s">
        <v>3425</v>
      </c>
      <c r="P494" s="227">
        <v>5780</v>
      </c>
      <c r="Q494" s="228">
        <f t="shared" si="287"/>
        <v>5177.272727272727</v>
      </c>
      <c r="R494" s="143">
        <f t="shared" si="288"/>
        <v>0.18296751536435465</v>
      </c>
      <c r="S494" s="192">
        <v>1074475910</v>
      </c>
      <c r="T494" s="286" t="s">
        <v>6833</v>
      </c>
      <c r="U494" s="189">
        <f t="shared" si="289"/>
        <v>4880</v>
      </c>
      <c r="V494" s="11">
        <v>900</v>
      </c>
      <c r="W494" s="229">
        <v>5780</v>
      </c>
      <c r="X494" s="135">
        <f t="shared" si="290"/>
        <v>4230</v>
      </c>
      <c r="Y494" s="230">
        <f t="shared" si="291"/>
        <v>5177.272727272727</v>
      </c>
      <c r="Z494" s="141">
        <f t="shared" si="292"/>
        <v>7.7254098360655776E-2</v>
      </c>
      <c r="AA494" s="136">
        <f t="shared" si="293"/>
        <v>0.18296751536435465</v>
      </c>
      <c r="AB494" s="144"/>
      <c r="AC494" s="144"/>
      <c r="AD494" s="184">
        <f t="shared" si="311"/>
        <v>4784</v>
      </c>
      <c r="AE494" s="182">
        <f t="shared" si="312"/>
        <v>5257</v>
      </c>
      <c r="AF494" s="128">
        <f t="shared" si="301"/>
        <v>473.13</v>
      </c>
      <c r="AG494" s="129">
        <f t="shared" si="302"/>
        <v>96.13</v>
      </c>
      <c r="AH494" s="130">
        <f t="shared" si="303"/>
        <v>1.8286094730835076E-2</v>
      </c>
      <c r="AI494" s="137">
        <f t="shared" si="304"/>
        <v>377</v>
      </c>
      <c r="AJ494" s="138">
        <f t="shared" si="305"/>
        <v>7.1713905269164921E-2</v>
      </c>
      <c r="AK494" s="138">
        <f t="shared" si="306"/>
        <v>0.16468142063351959</v>
      </c>
      <c r="AM494" s="11">
        <f t="shared" si="307"/>
        <v>4258.3</v>
      </c>
      <c r="AN494" s="412">
        <f t="shared" si="308"/>
        <v>3793.909090909091</v>
      </c>
      <c r="AO494" s="412">
        <f t="shared" si="309"/>
        <v>-436.09090909090901</v>
      </c>
      <c r="AP494" s="413">
        <f t="shared" si="310"/>
        <v>-0.11494500754798359</v>
      </c>
      <c r="AQ494" s="192">
        <v>1655514139020</v>
      </c>
      <c r="AR494" s="192">
        <f>VLOOKUP(AQ:AQ,[1]GOODYEAR!$B:$O,2,0)</f>
        <v>4992496086940</v>
      </c>
      <c r="AS494" s="192" t="str">
        <f>VLOOKUP(AQ:AQ,[1]GOODYEAR!$B:$O,3,0)</f>
        <v>05602503</v>
      </c>
      <c r="AT494" s="231" t="str">
        <f>VLOOKUP(AQ:AQ,[1]GOODYEAR!$B:$O,4,0)</f>
        <v>EAGLE REVSPEC RS-02</v>
      </c>
      <c r="AU494" s="231" t="str">
        <f>VLOOKUP(AQ:AQ,[1]GOODYEAR!$B:$O,5,0)</f>
        <v>165/55R14 72V</v>
      </c>
      <c r="AV494" s="232" t="str">
        <f>VLOOKUP(AQ:AQ,[1]GOODYEAR!$B:$O,6,0)</f>
        <v>165/55R14</v>
      </c>
      <c r="AW494" s="232">
        <f>VLOOKUP(AQ:AQ,[1]GOODYEAR!$B:$O,7,0)</f>
        <v>11500</v>
      </c>
      <c r="AX494" s="233">
        <f>VLOOKUP(AQ:AQ,[1]GOODYEAR!$B:$K,8,0)</f>
        <v>4230</v>
      </c>
      <c r="AY494" s="233">
        <f>VLOOKUP(AQ:AQ,[1]GOODYEAR!$B:$K,9,0)</f>
        <v>85</v>
      </c>
      <c r="AZ494" s="233">
        <f>VLOOKUP(AQ:AQ,[1]GOODYEAR!$B:$K,10,0)</f>
        <v>23</v>
      </c>
      <c r="BA494" s="233">
        <f>VLOOKUP(AQ:AQ,[1]GOODYEAR!$B:$O,11,0)</f>
        <v>6080</v>
      </c>
      <c r="BB494" s="233">
        <f>VLOOKUP(AQ:AQ,[1]GOODYEAR!$B:$O,12,0)</f>
        <v>5050</v>
      </c>
      <c r="BC494" s="233">
        <f t="shared" si="297"/>
        <v>525</v>
      </c>
      <c r="BD494" s="204" t="s">
        <v>3387</v>
      </c>
      <c r="BE494" s="192" t="s">
        <v>5014</v>
      </c>
      <c r="BF494" s="133" t="str">
        <f>IFERROR(VLOOKUP(BE:BE,Q商品!B:E,4,0),"")</f>
        <v>2023年製 EAGLE REVSPEC RS-02 165/55R14 72V サマータイヤ 最短当日発送</v>
      </c>
      <c r="BG494" s="133" t="str">
        <f>IFERROR(VLOOKUP(AQ:AQ,在庫!B:M,12,0),"")</f>
        <v>2023年製</v>
      </c>
      <c r="BH494" s="133">
        <f>IFERROR(VLOOKUP(AQ:AQ,在庫!B:L,10,0),"")</f>
        <v>2</v>
      </c>
      <c r="BI494" s="234">
        <f>VLOOKUP(AQ:AQ,[1]GOODYEAR!$B:$AH,32,0)</f>
        <v>604426261</v>
      </c>
      <c r="BJ494" s="234">
        <f>VLOOKUP(AQ:AQ,[1]GOODYEAR!$B:$AH,33,0)</f>
        <v>604426289</v>
      </c>
      <c r="BK494" s="191"/>
      <c r="BL494" s="191"/>
      <c r="BM494" s="191"/>
    </row>
    <row r="495" spans="1:65" s="11" customFormat="1" ht="19.5" customHeight="1">
      <c r="A495" s="11">
        <f t="shared" si="298"/>
        <v>1</v>
      </c>
      <c r="B495" s="239">
        <f t="shared" si="286"/>
        <v>1655515130606</v>
      </c>
      <c r="C495" s="225">
        <f t="shared" si="299"/>
        <v>18</v>
      </c>
      <c r="D495" s="11" t="s">
        <v>4700</v>
      </c>
      <c r="E495" s="11" t="s">
        <v>510</v>
      </c>
      <c r="F495" s="293" t="s">
        <v>6074</v>
      </c>
      <c r="G495" s="132" t="str">
        <f t="shared" si="296"/>
        <v>15</v>
      </c>
      <c r="H495" s="233">
        <v>94</v>
      </c>
      <c r="I495" s="225">
        <f t="shared" si="300"/>
        <v>94</v>
      </c>
      <c r="J495" s="131" t="s">
        <v>12</v>
      </c>
      <c r="K495" s="132" t="s">
        <v>1762</v>
      </c>
      <c r="L495" s="132">
        <v>1</v>
      </c>
      <c r="M495" s="134" t="s">
        <v>3422</v>
      </c>
      <c r="N495" s="226" t="s">
        <v>3394</v>
      </c>
      <c r="O495" s="226">
        <v>0</v>
      </c>
      <c r="P495" s="227">
        <v>9799</v>
      </c>
      <c r="Q495" s="228">
        <f t="shared" si="287"/>
        <v>8891.818181818182</v>
      </c>
      <c r="R495" s="143">
        <f t="shared" si="288"/>
        <v>0.42868827318270114</v>
      </c>
      <c r="S495" s="192">
        <v>1074476041</v>
      </c>
      <c r="T495" s="286" t="s">
        <v>6834</v>
      </c>
      <c r="U495" s="189">
        <f t="shared" si="289"/>
        <v>9799</v>
      </c>
      <c r="W495" s="229">
        <v>9799</v>
      </c>
      <c r="X495" s="135">
        <f t="shared" si="290"/>
        <v>5080</v>
      </c>
      <c r="Y495" s="230">
        <f t="shared" si="291"/>
        <v>8891.818181818182</v>
      </c>
      <c r="Z495" s="141">
        <f t="shared" si="292"/>
        <v>7.7252780896009732E-2</v>
      </c>
      <c r="AA495" s="136">
        <f t="shared" si="293"/>
        <v>0.42868827318270114</v>
      </c>
      <c r="AB495" s="144"/>
      <c r="AC495" s="144"/>
      <c r="AD495" s="184">
        <f t="shared" si="311"/>
        <v>9606</v>
      </c>
      <c r="AE495" s="182">
        <f t="shared" si="312"/>
        <v>10556</v>
      </c>
      <c r="AF495" s="128">
        <f t="shared" si="301"/>
        <v>950.04</v>
      </c>
      <c r="AG495" s="129">
        <f t="shared" si="302"/>
        <v>193.03999999999996</v>
      </c>
      <c r="AH495" s="130">
        <f t="shared" si="303"/>
        <v>1.8287230011367939E-2</v>
      </c>
      <c r="AI495" s="137">
        <f t="shared" si="304"/>
        <v>757</v>
      </c>
      <c r="AJ495" s="138">
        <f t="shared" si="305"/>
        <v>7.1712769988632061E-2</v>
      </c>
      <c r="AK495" s="138">
        <f t="shared" si="306"/>
        <v>0.41040104317133319</v>
      </c>
      <c r="AL495" s="11" t="s">
        <v>13397</v>
      </c>
      <c r="AM495" s="11">
        <f t="shared" si="307"/>
        <v>8550.4</v>
      </c>
      <c r="AN495" s="412">
        <f t="shared" si="308"/>
        <v>7756.7272727272721</v>
      </c>
      <c r="AO495" s="412">
        <f t="shared" si="309"/>
        <v>2676.7272727272721</v>
      </c>
      <c r="AP495" s="413">
        <f t="shared" si="310"/>
        <v>0.3450846186301626</v>
      </c>
      <c r="AQ495" s="192">
        <v>1655515130606</v>
      </c>
      <c r="AR495" s="192">
        <f>VLOOKUP(AQ:AQ,[1]GOODYEAR!$B:$O,2,0)</f>
        <v>4992496152959</v>
      </c>
      <c r="AS495" s="192" t="str">
        <f>VLOOKUP(AQ:AQ,[1]GOODYEAR!$B:$O,3,0)</f>
        <v>05605108</v>
      </c>
      <c r="AT495" s="231" t="str">
        <f>VLOOKUP(AQ:AQ,[1]GOODYEAR!$B:$O,4,0)</f>
        <v>EfficientGrip RVF02</v>
      </c>
      <c r="AU495" s="231" t="str">
        <f>VLOOKUP(AQ:AQ,[1]GOODYEAR!$B:$O,5,0)</f>
        <v>165/55R15 75V</v>
      </c>
      <c r="AV495" s="232" t="str">
        <f>VLOOKUP(AQ:AQ,[1]GOODYEAR!$B:$O,6,0)</f>
        <v>165/55R15</v>
      </c>
      <c r="AW495" s="232">
        <f>VLOOKUP(AQ:AQ,[1]GOODYEAR!$B:$O,7,0)</f>
        <v>14700</v>
      </c>
      <c r="AX495" s="233">
        <f>VLOOKUP(AQ:AQ,[1]GOODYEAR!$B:$K,8,0)</f>
        <v>5080</v>
      </c>
      <c r="AY495" s="233">
        <f>VLOOKUP(AQ:AQ,[1]GOODYEAR!$B:$K,9,0)</f>
        <v>18</v>
      </c>
      <c r="AZ495" s="233">
        <f>VLOOKUP(AQ:AQ,[1]GOODYEAR!$B:$K,10,0)</f>
        <v>94</v>
      </c>
      <c r="BA495" s="233">
        <f>VLOOKUP(AQ:AQ,[1]GOODYEAR!$B:$O,11,0)</f>
        <v>8490</v>
      </c>
      <c r="BB495" s="233">
        <f>VLOOKUP(AQ:AQ,[1]GOODYEAR!$B:$O,12,0)</f>
        <v>7240.9090909090901</v>
      </c>
      <c r="BC495" s="233">
        <f t="shared" si="297"/>
        <v>525</v>
      </c>
      <c r="BD495" s="204" t="s">
        <v>3387</v>
      </c>
      <c r="BE495" s="195" t="s">
        <v>5015</v>
      </c>
      <c r="BF495" s="133" t="str">
        <f>IFERROR(VLOOKUP(BE:BE,Q商品!B:E,4,0),"")</f>
        <v>2023年製 EfficientGrip RVF02 165/55R15 75V サマータイヤ 最短当日発送</v>
      </c>
      <c r="BG495" s="133" t="str">
        <f>IFERROR(VLOOKUP(AQ:AQ,在庫!B:M,12,0),"")</f>
        <v>2023年製</v>
      </c>
      <c r="BH495" s="133">
        <f>IFERROR(VLOOKUP(AQ:AQ,在庫!B:L,10,0),"")</f>
        <v>3</v>
      </c>
      <c r="BI495" s="234">
        <f>VLOOKUP(AQ:AQ,[1]GOODYEAR!$B:$AH,32,0)</f>
        <v>604421501</v>
      </c>
      <c r="BJ495" s="234">
        <f>VLOOKUP(AQ:AQ,[1]GOODYEAR!$B:$AH,33,0)</f>
        <v>604421517</v>
      </c>
      <c r="BK495" s="191"/>
      <c r="BL495" s="191"/>
      <c r="BM495" s="191"/>
    </row>
    <row r="496" spans="1:65" s="11" customFormat="1" ht="19.5" customHeight="1">
      <c r="A496" s="11">
        <f t="shared" si="298"/>
        <v>1</v>
      </c>
      <c r="B496" s="239">
        <f t="shared" si="286"/>
        <v>1656015130608</v>
      </c>
      <c r="C496" s="225">
        <f t="shared" si="299"/>
        <v>29</v>
      </c>
      <c r="D496" s="11" t="s">
        <v>4700</v>
      </c>
      <c r="E496" s="11" t="s">
        <v>511</v>
      </c>
      <c r="F496" s="158" t="s">
        <v>6075</v>
      </c>
      <c r="G496" s="132" t="str">
        <f t="shared" si="296"/>
        <v>15</v>
      </c>
      <c r="H496" s="233">
        <v>128</v>
      </c>
      <c r="I496" s="225">
        <f t="shared" si="300"/>
        <v>124</v>
      </c>
      <c r="J496" s="131" t="s">
        <v>12</v>
      </c>
      <c r="K496" s="132" t="s">
        <v>1762</v>
      </c>
      <c r="L496" s="132">
        <v>2</v>
      </c>
      <c r="M496" s="134" t="s">
        <v>3422</v>
      </c>
      <c r="N496" s="226" t="s">
        <v>3436</v>
      </c>
      <c r="O496" s="226">
        <v>0</v>
      </c>
      <c r="P496" s="227">
        <v>10100</v>
      </c>
      <c r="Q496" s="228">
        <f t="shared" si="287"/>
        <v>9155.4545454545441</v>
      </c>
      <c r="R496" s="143">
        <f t="shared" si="288"/>
        <v>0.44841624466289337</v>
      </c>
      <c r="S496" s="192">
        <v>1074476044</v>
      </c>
      <c r="T496" s="286" t="s">
        <v>6835</v>
      </c>
      <c r="U496" s="189">
        <f t="shared" si="289"/>
        <v>10100</v>
      </c>
      <c r="W496" s="229">
        <v>10100</v>
      </c>
      <c r="X496" s="135">
        <f t="shared" si="290"/>
        <v>5050</v>
      </c>
      <c r="Y496" s="230">
        <f t="shared" si="291"/>
        <v>9155.4545454545441</v>
      </c>
      <c r="Z496" s="141">
        <f t="shared" si="292"/>
        <v>7.7227722772277296E-2</v>
      </c>
      <c r="AA496" s="136">
        <f t="shared" si="293"/>
        <v>0.44841624466289337</v>
      </c>
      <c r="AB496" s="144"/>
      <c r="AC496" s="144"/>
      <c r="AD496" s="184">
        <f t="shared" si="311"/>
        <v>9901</v>
      </c>
      <c r="AE496" s="182">
        <f t="shared" si="312"/>
        <v>10880</v>
      </c>
      <c r="AF496" s="128">
        <f t="shared" si="301"/>
        <v>979.19999999999993</v>
      </c>
      <c r="AG496" s="129">
        <f t="shared" si="302"/>
        <v>199.19999999999993</v>
      </c>
      <c r="AH496" s="130">
        <f t="shared" si="303"/>
        <v>1.8308823529411759E-2</v>
      </c>
      <c r="AI496" s="137">
        <f t="shared" si="304"/>
        <v>780</v>
      </c>
      <c r="AJ496" s="138">
        <f t="shared" si="305"/>
        <v>7.169117647058823E-2</v>
      </c>
      <c r="AK496" s="138">
        <f t="shared" si="306"/>
        <v>0.4301074211334816</v>
      </c>
      <c r="AL496" s="11" t="s">
        <v>13397</v>
      </c>
      <c r="AM496" s="11">
        <f t="shared" si="307"/>
        <v>8813</v>
      </c>
      <c r="AN496" s="412">
        <f t="shared" si="308"/>
        <v>7985.454545454545</v>
      </c>
      <c r="AO496" s="412">
        <f t="shared" si="309"/>
        <v>2935.454545454545</v>
      </c>
      <c r="AP496" s="413">
        <f t="shared" si="310"/>
        <v>0.36760018214936246</v>
      </c>
      <c r="AQ496" s="192">
        <v>1656015130608</v>
      </c>
      <c r="AR496" s="192">
        <f>VLOOKUP(AQ:AQ,[1]GOODYEAR!$B:$O,2,0)</f>
        <v>4992496153031</v>
      </c>
      <c r="AS496" s="192" t="str">
        <f>VLOOKUP(AQ:AQ,[1]GOODYEAR!$B:$O,3,0)</f>
        <v>05605106</v>
      </c>
      <c r="AT496" s="231" t="str">
        <f>VLOOKUP(AQ:AQ,[1]GOODYEAR!$B:$O,4,0)</f>
        <v>EfficientGrip RVF02</v>
      </c>
      <c r="AU496" s="231" t="str">
        <f>VLOOKUP(AQ:AQ,[1]GOODYEAR!$B:$O,5,0)</f>
        <v>165/60R15 77H</v>
      </c>
      <c r="AV496" s="232" t="str">
        <f>VLOOKUP(AQ:AQ,[1]GOODYEAR!$B:$O,6,0)</f>
        <v>165/60R15</v>
      </c>
      <c r="AW496" s="232">
        <f>VLOOKUP(AQ:AQ,[1]GOODYEAR!$B:$O,7,0)</f>
        <v>14500</v>
      </c>
      <c r="AX496" s="233">
        <f>VLOOKUP(AQ:AQ,[1]GOODYEAR!$B:$K,8,0)</f>
        <v>5050</v>
      </c>
      <c r="AY496" s="233">
        <f>VLOOKUP(AQ:AQ,[1]GOODYEAR!$B:$K,9,0)</f>
        <v>29</v>
      </c>
      <c r="AZ496" s="233">
        <f>VLOOKUP(AQ:AQ,[1]GOODYEAR!$B:$K,10,0)</f>
        <v>124</v>
      </c>
      <c r="BA496" s="233">
        <f>VLOOKUP(AQ:AQ,[1]GOODYEAR!$B:$O,11,0)</f>
        <v>8100</v>
      </c>
      <c r="BB496" s="233">
        <f>VLOOKUP(AQ:AQ,[1]GOODYEAR!$B:$O,12,0)</f>
        <v>6886.363636363636</v>
      </c>
      <c r="BC496" s="233">
        <f t="shared" si="297"/>
        <v>525</v>
      </c>
      <c r="BD496" s="204" t="s">
        <v>3387</v>
      </c>
      <c r="BE496" s="195" t="s">
        <v>5016</v>
      </c>
      <c r="BF496" s="133" t="str">
        <f>IFERROR(VLOOKUP(BE:BE,Q商品!B:E,4,0),"")</f>
        <v>2023年製 EfficientGrip RVF02 165/60R15 77H サマータイヤ 最短当日発送</v>
      </c>
      <c r="BG496" s="133" t="str">
        <f>IFERROR(VLOOKUP(AQ:AQ,在庫!B:M,12,0),"")</f>
        <v>2023年製</v>
      </c>
      <c r="BH496" s="133">
        <f>IFERROR(VLOOKUP(AQ:AQ,在庫!B:L,10,0),"")</f>
        <v>4</v>
      </c>
      <c r="BI496" s="234">
        <f>VLOOKUP(AQ:AQ,[1]GOODYEAR!$B:$AH,32,0)</f>
        <v>604421503</v>
      </c>
      <c r="BJ496" s="234">
        <f>VLOOKUP(AQ:AQ,[1]GOODYEAR!$B:$AH,33,0)</f>
        <v>604421519</v>
      </c>
      <c r="BK496" s="191"/>
      <c r="BL496" s="191"/>
      <c r="BM496" s="191"/>
    </row>
    <row r="497" spans="1:65" s="11" customFormat="1" ht="19.5" customHeight="1">
      <c r="A497" s="11">
        <f t="shared" si="298"/>
        <v>1</v>
      </c>
      <c r="B497" s="239">
        <f t="shared" si="286"/>
        <v>1856515130607</v>
      </c>
      <c r="C497" s="225">
        <f t="shared" si="299"/>
        <v>24</v>
      </c>
      <c r="D497" s="11" t="s">
        <v>4700</v>
      </c>
      <c r="E497" s="11" t="s">
        <v>517</v>
      </c>
      <c r="F497" s="158" t="s">
        <v>6076</v>
      </c>
      <c r="G497" s="132" t="str">
        <f t="shared" si="296"/>
        <v>15</v>
      </c>
      <c r="H497" s="233">
        <v>24</v>
      </c>
      <c r="I497" s="225">
        <f t="shared" si="300"/>
        <v>16</v>
      </c>
      <c r="J497" s="131" t="s">
        <v>12</v>
      </c>
      <c r="K497" s="132" t="s">
        <v>1762</v>
      </c>
      <c r="L497" s="132">
        <v>3</v>
      </c>
      <c r="M497" s="134" t="s">
        <v>3422</v>
      </c>
      <c r="N497" s="226" t="s">
        <v>2887</v>
      </c>
      <c r="O497" s="226">
        <v>0</v>
      </c>
      <c r="P497" s="227">
        <v>10500</v>
      </c>
      <c r="Q497" s="228">
        <f t="shared" si="287"/>
        <v>9523.6363636363621</v>
      </c>
      <c r="R497" s="143">
        <f t="shared" si="288"/>
        <v>0.36053837342497125</v>
      </c>
      <c r="S497" s="192">
        <v>1074476038</v>
      </c>
      <c r="T497" s="287" t="s">
        <v>6836</v>
      </c>
      <c r="U497" s="189">
        <f t="shared" si="289"/>
        <v>10500</v>
      </c>
      <c r="W497" s="229">
        <v>10500</v>
      </c>
      <c r="X497" s="135">
        <f t="shared" si="290"/>
        <v>6090</v>
      </c>
      <c r="Y497" s="230">
        <f t="shared" si="291"/>
        <v>9523.6363636363621</v>
      </c>
      <c r="Z497" s="141">
        <f t="shared" si="292"/>
        <v>7.7333333333333254E-2</v>
      </c>
      <c r="AA497" s="136">
        <f t="shared" si="293"/>
        <v>0.36053837342497125</v>
      </c>
      <c r="AB497" s="144"/>
      <c r="AC497" s="144"/>
      <c r="AD497" s="184">
        <f t="shared" si="311"/>
        <v>10294</v>
      </c>
      <c r="AE497" s="182">
        <f t="shared" si="312"/>
        <v>11312</v>
      </c>
      <c r="AF497" s="128">
        <f t="shared" si="301"/>
        <v>1018.0799999999999</v>
      </c>
      <c r="AG497" s="129">
        <f t="shared" si="302"/>
        <v>206.07999999999993</v>
      </c>
      <c r="AH497" s="130">
        <f t="shared" si="303"/>
        <v>1.821782178217821E-2</v>
      </c>
      <c r="AI497" s="137">
        <f t="shared" si="304"/>
        <v>812</v>
      </c>
      <c r="AJ497" s="138">
        <f t="shared" si="305"/>
        <v>7.1782178217821777E-2</v>
      </c>
      <c r="AK497" s="138">
        <f t="shared" si="306"/>
        <v>0.34232055164279301</v>
      </c>
      <c r="AL497" s="11" t="s">
        <v>13397</v>
      </c>
      <c r="AM497" s="11">
        <f t="shared" si="307"/>
        <v>9162.7999999999993</v>
      </c>
      <c r="AN497" s="412">
        <f t="shared" si="308"/>
        <v>8307.9999999999982</v>
      </c>
      <c r="AO497" s="412">
        <f t="shared" si="309"/>
        <v>2217.9999999999982</v>
      </c>
      <c r="AP497" s="413">
        <f t="shared" si="310"/>
        <v>0.26697159364467965</v>
      </c>
      <c r="AQ497" s="192">
        <v>1856515130607</v>
      </c>
      <c r="AR497" s="192">
        <f>VLOOKUP(AQ:AQ,[1]GOODYEAR!$B:$O,2,0)</f>
        <v>4992496152881</v>
      </c>
      <c r="AS497" s="192" t="str">
        <f>VLOOKUP(AQ:AQ,[1]GOODYEAR!$B:$O,3,0)</f>
        <v>05605114</v>
      </c>
      <c r="AT497" s="231" t="str">
        <f>VLOOKUP(AQ:AQ,[1]GOODYEAR!$B:$O,4,0)</f>
        <v>EfficientGrip RVF02</v>
      </c>
      <c r="AU497" s="231" t="str">
        <f>VLOOKUP(AQ:AQ,[1]GOODYEAR!$B:$O,5,0)</f>
        <v>185/65R15 88H</v>
      </c>
      <c r="AV497" s="232" t="str">
        <f>VLOOKUP(AQ:AQ,[1]GOODYEAR!$B:$O,6,0)</f>
        <v>185/65R15</v>
      </c>
      <c r="AW497" s="232">
        <f>VLOOKUP(AQ:AQ,[1]GOODYEAR!$B:$O,7,0)</f>
        <v>15800</v>
      </c>
      <c r="AX497" s="233">
        <f>VLOOKUP(AQ:AQ,[1]GOODYEAR!$B:$K,8,0)</f>
        <v>6090</v>
      </c>
      <c r="AY497" s="233">
        <f>VLOOKUP(AQ:AQ,[1]GOODYEAR!$B:$K,9,0)</f>
        <v>24</v>
      </c>
      <c r="AZ497" s="233">
        <f>VLOOKUP(AQ:AQ,[1]GOODYEAR!$B:$K,10,0)</f>
        <v>16</v>
      </c>
      <c r="BA497" s="233">
        <f>VLOOKUP(AQ:AQ,[1]GOODYEAR!$B:$O,11,0)</f>
        <v>9440</v>
      </c>
      <c r="BB497" s="233">
        <f>VLOOKUP(AQ:AQ,[1]GOODYEAR!$B:$O,12,0)</f>
        <v>8104.545454545454</v>
      </c>
      <c r="BC497" s="233">
        <f t="shared" si="297"/>
        <v>525</v>
      </c>
      <c r="BD497" s="204" t="s">
        <v>3387</v>
      </c>
      <c r="BE497" s="195" t="s">
        <v>5017</v>
      </c>
      <c r="BF497" s="133" t="str">
        <f>IFERROR(VLOOKUP(BE:BE,Q商品!B:E,4,0),"")</f>
        <v>2023年製 EfficientGrip RVF02 185/65R15 88H サマータイヤ 最短当日発送</v>
      </c>
      <c r="BG497" s="133" t="str">
        <f>IFERROR(VLOOKUP(AQ:AQ,在庫!B:M,12,0),"")</f>
        <v>2023年製</v>
      </c>
      <c r="BH497" s="133">
        <f>IFERROR(VLOOKUP(AQ:AQ,在庫!B:L,10,0),"")</f>
        <v>5</v>
      </c>
      <c r="BI497" s="234">
        <f>VLOOKUP(AQ:AQ,[1]GOODYEAR!$B:$AH,32,0)</f>
        <v>604421502</v>
      </c>
      <c r="BJ497" s="234">
        <f>VLOOKUP(AQ:AQ,[1]GOODYEAR!$B:$AH,33,0)</f>
        <v>604421518</v>
      </c>
      <c r="BK497" s="191"/>
      <c r="BL497" s="191"/>
      <c r="BM497" s="191"/>
    </row>
    <row r="498" spans="1:65" s="11" customFormat="1" ht="19.5" customHeight="1">
      <c r="A498" s="11">
        <f t="shared" si="298"/>
        <v>1</v>
      </c>
      <c r="B498" s="239">
        <f t="shared" si="286"/>
        <v>1956515130604</v>
      </c>
      <c r="C498" s="225">
        <f t="shared" si="299"/>
        <v>61</v>
      </c>
      <c r="D498" s="11" t="s">
        <v>4700</v>
      </c>
      <c r="E498" s="11" t="s">
        <v>518</v>
      </c>
      <c r="F498" s="158" t="s">
        <v>6077</v>
      </c>
      <c r="G498" s="132" t="str">
        <f t="shared" si="296"/>
        <v>15</v>
      </c>
      <c r="H498" s="233">
        <v>106</v>
      </c>
      <c r="I498" s="225">
        <f t="shared" si="300"/>
        <v>106</v>
      </c>
      <c r="J498" s="131">
        <v>2139</v>
      </c>
      <c r="K498" s="132" t="s">
        <v>1762</v>
      </c>
      <c r="L498" s="132">
        <v>4</v>
      </c>
      <c r="M498" s="134" t="s">
        <v>3422</v>
      </c>
      <c r="N498" s="226" t="s">
        <v>3395</v>
      </c>
      <c r="O498" s="226">
        <v>0</v>
      </c>
      <c r="P498" s="227">
        <v>10800</v>
      </c>
      <c r="Q498" s="228">
        <f t="shared" si="287"/>
        <v>9762.7272727272721</v>
      </c>
      <c r="R498" s="143">
        <f t="shared" si="288"/>
        <v>0.40078219573517082</v>
      </c>
      <c r="S498" s="192">
        <v>1074476037</v>
      </c>
      <c r="T498" s="287" t="s">
        <v>6837</v>
      </c>
      <c r="U498" s="189">
        <f t="shared" si="289"/>
        <v>10800</v>
      </c>
      <c r="W498" s="229">
        <v>10800</v>
      </c>
      <c r="X498" s="135">
        <f t="shared" si="290"/>
        <v>5850</v>
      </c>
      <c r="Y498" s="230">
        <f t="shared" si="291"/>
        <v>9762.7272727272721</v>
      </c>
      <c r="Z498" s="141">
        <f t="shared" si="292"/>
        <v>7.7314814814814836E-2</v>
      </c>
      <c r="AA498" s="136">
        <f t="shared" si="293"/>
        <v>0.40078219573517082</v>
      </c>
      <c r="AB498" s="144"/>
      <c r="AC498" s="144"/>
      <c r="AD498" s="184">
        <f t="shared" si="311"/>
        <v>10588</v>
      </c>
      <c r="AE498" s="182">
        <f t="shared" si="312"/>
        <v>11635</v>
      </c>
      <c r="AF498" s="128">
        <f t="shared" si="301"/>
        <v>1047.1499999999999</v>
      </c>
      <c r="AG498" s="129">
        <f t="shared" si="302"/>
        <v>212.14999999999986</v>
      </c>
      <c r="AH498" s="130">
        <f t="shared" si="303"/>
        <v>1.8233777395788558E-2</v>
      </c>
      <c r="AI498" s="137">
        <f t="shared" si="304"/>
        <v>835</v>
      </c>
      <c r="AJ498" s="138">
        <f t="shared" si="305"/>
        <v>7.1766222604211435E-2</v>
      </c>
      <c r="AK498" s="138">
        <f t="shared" si="306"/>
        <v>0.38254841833938225</v>
      </c>
      <c r="AL498" s="11" t="s">
        <v>13397</v>
      </c>
      <c r="AM498" s="11">
        <f t="shared" si="307"/>
        <v>9424.5</v>
      </c>
      <c r="AN498" s="412">
        <f t="shared" si="308"/>
        <v>8512.2727272727261</v>
      </c>
      <c r="AO498" s="412">
        <f t="shared" si="309"/>
        <v>2662.2727272727261</v>
      </c>
      <c r="AP498" s="413">
        <f t="shared" si="310"/>
        <v>0.31275698189779455</v>
      </c>
      <c r="AQ498" s="192">
        <v>1956515130604</v>
      </c>
      <c r="AR498" s="192">
        <f>VLOOKUP(AQ:AQ,[1]GOODYEAR!$B:$O,2,0)</f>
        <v>4992496152874</v>
      </c>
      <c r="AS498" s="192" t="str">
        <f>VLOOKUP(AQ:AQ,[1]GOODYEAR!$B:$O,3,0)</f>
        <v>05605118</v>
      </c>
      <c r="AT498" s="231" t="str">
        <f>VLOOKUP(AQ:AQ,[1]GOODYEAR!$B:$O,4,0)</f>
        <v>EfficientGrip RVF02</v>
      </c>
      <c r="AU498" s="231" t="str">
        <f>VLOOKUP(AQ:AQ,[1]GOODYEAR!$B:$O,5,0)</f>
        <v>195/65R15 91H</v>
      </c>
      <c r="AV498" s="232" t="str">
        <f>VLOOKUP(AQ:AQ,[1]GOODYEAR!$B:$O,6,0)</f>
        <v>195/65R15</v>
      </c>
      <c r="AW498" s="232">
        <f>VLOOKUP(AQ:AQ,[1]GOODYEAR!$B:$O,7,0)</f>
        <v>16800</v>
      </c>
      <c r="AX498" s="233">
        <f>VLOOKUP(AQ:AQ,[1]GOODYEAR!$B:$K,8,0)</f>
        <v>5850</v>
      </c>
      <c r="AY498" s="233">
        <f>VLOOKUP(AQ:AQ,[1]GOODYEAR!$B:$K,9,0)</f>
        <v>61</v>
      </c>
      <c r="AZ498" s="233">
        <f>VLOOKUP(AQ:AQ,[1]GOODYEAR!$B:$K,10,0)</f>
        <v>106</v>
      </c>
      <c r="BA498" s="233">
        <f>VLOOKUP(AQ:AQ,[1]GOODYEAR!$B:$O,11,0)</f>
        <v>9660</v>
      </c>
      <c r="BB498" s="233">
        <f>VLOOKUP(AQ:AQ,[1]GOODYEAR!$B:$O,12,0)</f>
        <v>8304.545454545454</v>
      </c>
      <c r="BC498" s="233">
        <f t="shared" si="297"/>
        <v>525</v>
      </c>
      <c r="BD498" s="204" t="s">
        <v>3387</v>
      </c>
      <c r="BE498" s="195" t="s">
        <v>5018</v>
      </c>
      <c r="BF498" s="133" t="str">
        <f>IFERROR(VLOOKUP(BE:BE,Q商品!B:E,4,0),"")</f>
        <v>2023年製 EfficientGrip RVF02 195/65R15 91H サマータイヤ 最短当日発送</v>
      </c>
      <c r="BG498" s="133" t="str">
        <f>IFERROR(VLOOKUP(AQ:AQ,在庫!B:M,12,0),"")</f>
        <v>2023年製</v>
      </c>
      <c r="BH498" s="133">
        <f>IFERROR(VLOOKUP(AQ:AQ,在庫!B:L,10,0),"")</f>
        <v>6</v>
      </c>
      <c r="BI498" s="234">
        <f>VLOOKUP(AQ:AQ,[1]GOODYEAR!$B:$AH,32,0)</f>
        <v>604421500</v>
      </c>
      <c r="BJ498" s="234">
        <f>VLOOKUP(AQ:AQ,[1]GOODYEAR!$B:$AH,33,0)</f>
        <v>604421516</v>
      </c>
      <c r="BK498" s="191"/>
      <c r="BL498" s="191"/>
      <c r="BM498" s="191"/>
    </row>
    <row r="499" spans="1:65" s="11" customFormat="1" ht="19.5" customHeight="1">
      <c r="A499" s="11">
        <f t="shared" si="298"/>
        <v>1</v>
      </c>
      <c r="B499" s="239">
        <f t="shared" si="286"/>
        <v>1855516130609</v>
      </c>
      <c r="C499" s="225">
        <f t="shared" si="299"/>
        <v>22</v>
      </c>
      <c r="D499" s="11" t="s">
        <v>4700</v>
      </c>
      <c r="E499" s="11" t="s">
        <v>516</v>
      </c>
      <c r="F499" s="158" t="s">
        <v>6078</v>
      </c>
      <c r="G499" s="132" t="str">
        <f t="shared" si="296"/>
        <v>16</v>
      </c>
      <c r="H499" s="233">
        <v>28</v>
      </c>
      <c r="I499" s="225">
        <f t="shared" si="300"/>
        <v>28</v>
      </c>
      <c r="J499" s="131"/>
      <c r="K499" s="132" t="s">
        <v>1762</v>
      </c>
      <c r="L499" s="132">
        <v>5</v>
      </c>
      <c r="M499" s="134" t="s">
        <v>3422</v>
      </c>
      <c r="N499" s="226" t="s">
        <v>3437</v>
      </c>
      <c r="O499" s="226">
        <v>0</v>
      </c>
      <c r="P499" s="227">
        <v>10750</v>
      </c>
      <c r="Q499" s="228">
        <f t="shared" si="287"/>
        <v>9752.7272727272721</v>
      </c>
      <c r="R499" s="143">
        <f t="shared" si="288"/>
        <v>0.15408277404921694</v>
      </c>
      <c r="S499" s="192">
        <v>1074476039</v>
      </c>
      <c r="T499" s="287" t="s">
        <v>6838</v>
      </c>
      <c r="U499" s="189">
        <f t="shared" si="289"/>
        <v>10750</v>
      </c>
      <c r="W499" s="229">
        <v>10750</v>
      </c>
      <c r="X499" s="135">
        <f t="shared" si="290"/>
        <v>8250</v>
      </c>
      <c r="Y499" s="230">
        <f t="shared" si="291"/>
        <v>9752.7272727272721</v>
      </c>
      <c r="Z499" s="141">
        <f t="shared" si="292"/>
        <v>7.7302325581395381E-2</v>
      </c>
      <c r="AA499" s="136">
        <f t="shared" si="293"/>
        <v>0.15408277404921694</v>
      </c>
      <c r="AB499" s="144"/>
      <c r="AC499" s="144"/>
      <c r="AD499" s="184">
        <f t="shared" si="311"/>
        <v>10539</v>
      </c>
      <c r="AE499" s="182">
        <f t="shared" si="312"/>
        <v>11581</v>
      </c>
      <c r="AF499" s="128">
        <f t="shared" si="301"/>
        <v>1042.29</v>
      </c>
      <c r="AG499" s="129">
        <f t="shared" si="302"/>
        <v>211.28999999999996</v>
      </c>
      <c r="AH499" s="130">
        <f t="shared" si="303"/>
        <v>1.8244538468180638E-2</v>
      </c>
      <c r="AI499" s="137">
        <f t="shared" si="304"/>
        <v>831</v>
      </c>
      <c r="AJ499" s="138">
        <f t="shared" si="305"/>
        <v>7.1755461531819359E-2</v>
      </c>
      <c r="AK499" s="138">
        <f t="shared" si="306"/>
        <v>0.1358382355810363</v>
      </c>
      <c r="AM499" s="11">
        <f t="shared" si="307"/>
        <v>9380.9</v>
      </c>
      <c r="AN499" s="412">
        <f t="shared" si="308"/>
        <v>8508.0909090909081</v>
      </c>
      <c r="AO499" s="412">
        <f t="shared" si="309"/>
        <v>258.0909090909081</v>
      </c>
      <c r="AP499" s="413">
        <f t="shared" si="310"/>
        <v>3.0334761563858888E-2</v>
      </c>
      <c r="AQ499" s="192">
        <v>1855516130609</v>
      </c>
      <c r="AR499" s="192">
        <f>VLOOKUP(AQ:AQ,[1]GOODYEAR!$B:$O,2,0)</f>
        <v>4992496153093</v>
      </c>
      <c r="AS499" s="192" t="str">
        <f>VLOOKUP(AQ:AQ,[1]GOODYEAR!$B:$O,3,0)</f>
        <v>05605124</v>
      </c>
      <c r="AT499" s="231" t="str">
        <f>VLOOKUP(AQ:AQ,[1]GOODYEAR!$B:$O,4,0)</f>
        <v>EfficientGrip RVF02</v>
      </c>
      <c r="AU499" s="231" t="str">
        <f>VLOOKUP(AQ:AQ,[1]GOODYEAR!$B:$O,5,0)</f>
        <v>185/55R16 83V</v>
      </c>
      <c r="AV499" s="232" t="str">
        <f>VLOOKUP(AQ:AQ,[1]GOODYEAR!$B:$O,6,0)</f>
        <v>185/55R16</v>
      </c>
      <c r="AW499" s="232">
        <f>VLOOKUP(AQ:AQ,[1]GOODYEAR!$B:$O,7,0)</f>
        <v>21100</v>
      </c>
      <c r="AX499" s="233">
        <f>VLOOKUP(AQ:AQ,[1]GOODYEAR!$B:$K,8,0)</f>
        <v>8250</v>
      </c>
      <c r="AY499" s="233">
        <f>VLOOKUP(AQ:AQ,[1]GOODYEAR!$B:$K,9,0)</f>
        <v>22</v>
      </c>
      <c r="AZ499" s="233">
        <f>VLOOKUP(AQ:AQ,[1]GOODYEAR!$B:$K,10,0)</f>
        <v>28</v>
      </c>
      <c r="BA499" s="233">
        <f>VLOOKUP(AQ:AQ,[1]GOODYEAR!$B:$O,11,0)</f>
        <v>11550</v>
      </c>
      <c r="BB499" s="233">
        <f>VLOOKUP(AQ:AQ,[1]GOODYEAR!$B:$O,12,0)</f>
        <v>10022.727272727272</v>
      </c>
      <c r="BC499" s="233">
        <f t="shared" si="297"/>
        <v>525</v>
      </c>
      <c r="BD499" s="204" t="s">
        <v>3387</v>
      </c>
      <c r="BE499" s="192" t="s">
        <v>5019</v>
      </c>
      <c r="BF499" s="133" t="str">
        <f>IFERROR(VLOOKUP(BE:BE,Q商品!B:E,4,0),"")</f>
        <v>2023年製 EfficientGrip RVF02 185/55R16 83V サマータイヤ 最短当日発送</v>
      </c>
      <c r="BG499" s="133" t="str">
        <f>IFERROR(VLOOKUP(AQ:AQ,在庫!B:M,12,0),"")</f>
        <v>2023年製</v>
      </c>
      <c r="BH499" s="133">
        <f>IFERROR(VLOOKUP(AQ:AQ,在庫!B:L,10,0),"")</f>
        <v>2</v>
      </c>
      <c r="BI499" s="234">
        <f>VLOOKUP(AQ:AQ,[1]GOODYEAR!$B:$AH,32,0)</f>
        <v>604421507</v>
      </c>
      <c r="BJ499" s="234">
        <f>VLOOKUP(AQ:AQ,[1]GOODYEAR!$B:$AH,33,0)</f>
        <v>604421523</v>
      </c>
      <c r="BK499" s="191"/>
      <c r="BL499" s="191"/>
      <c r="BM499" s="191"/>
    </row>
    <row r="500" spans="1:65" s="11" customFormat="1" ht="19.5" customHeight="1">
      <c r="A500" s="11">
        <f t="shared" si="298"/>
        <v>1</v>
      </c>
      <c r="B500" s="239">
        <f t="shared" si="286"/>
        <v>1956016130608</v>
      </c>
      <c r="C500" s="225">
        <f t="shared" si="299"/>
        <v>50</v>
      </c>
      <c r="D500" s="11" t="s">
        <v>4700</v>
      </c>
      <c r="E500" s="11" t="s">
        <v>513</v>
      </c>
      <c r="F500" s="293" t="s">
        <v>6079</v>
      </c>
      <c r="G500" s="132" t="str">
        <f t="shared" si="296"/>
        <v>16</v>
      </c>
      <c r="H500" s="233">
        <v>75</v>
      </c>
      <c r="I500" s="225">
        <f t="shared" si="300"/>
        <v>75</v>
      </c>
      <c r="J500" s="131" t="s">
        <v>12</v>
      </c>
      <c r="K500" s="132" t="s">
        <v>1762</v>
      </c>
      <c r="L500" s="132">
        <v>6</v>
      </c>
      <c r="M500" s="134" t="s">
        <v>3422</v>
      </c>
      <c r="N500" s="226" t="s">
        <v>1977</v>
      </c>
      <c r="O500" s="226">
        <v>0</v>
      </c>
      <c r="P500" s="227">
        <v>12400</v>
      </c>
      <c r="Q500" s="228">
        <f t="shared" si="287"/>
        <v>11227.272727272726</v>
      </c>
      <c r="R500" s="143">
        <f t="shared" si="288"/>
        <v>0.38720647773279349</v>
      </c>
      <c r="S500" s="192">
        <v>1074476043</v>
      </c>
      <c r="T500" s="287" t="s">
        <v>6839</v>
      </c>
      <c r="U500" s="189">
        <f t="shared" si="289"/>
        <v>12400</v>
      </c>
      <c r="W500" s="229">
        <v>12400</v>
      </c>
      <c r="X500" s="135">
        <f t="shared" si="290"/>
        <v>6880</v>
      </c>
      <c r="Y500" s="230">
        <f t="shared" si="291"/>
        <v>11227.272727272726</v>
      </c>
      <c r="Z500" s="141">
        <f t="shared" si="292"/>
        <v>7.7258064516128933E-2</v>
      </c>
      <c r="AA500" s="136">
        <f t="shared" si="293"/>
        <v>0.38720647773279349</v>
      </c>
      <c r="AB500" s="144"/>
      <c r="AC500" s="144"/>
      <c r="AD500" s="184">
        <f t="shared" si="311"/>
        <v>12156</v>
      </c>
      <c r="AE500" s="182">
        <f t="shared" si="312"/>
        <v>13358</v>
      </c>
      <c r="AF500" s="128">
        <f t="shared" si="301"/>
        <v>1202.22</v>
      </c>
      <c r="AG500" s="129">
        <f t="shared" si="302"/>
        <v>244.22000000000003</v>
      </c>
      <c r="AH500" s="130">
        <f t="shared" si="303"/>
        <v>1.8282677047462198E-2</v>
      </c>
      <c r="AI500" s="137">
        <f t="shared" si="304"/>
        <v>958</v>
      </c>
      <c r="AJ500" s="138">
        <f t="shared" si="305"/>
        <v>7.1717322952537799E-2</v>
      </c>
      <c r="AK500" s="138">
        <f t="shared" si="306"/>
        <v>0.36892380068533126</v>
      </c>
      <c r="AL500" s="11" t="s">
        <v>13397</v>
      </c>
      <c r="AM500" s="11">
        <f t="shared" si="307"/>
        <v>10820.2</v>
      </c>
      <c r="AN500" s="412">
        <f t="shared" si="308"/>
        <v>9791.0909090909081</v>
      </c>
      <c r="AO500" s="412">
        <f t="shared" si="309"/>
        <v>2911.0909090909081</v>
      </c>
      <c r="AP500" s="413">
        <f t="shared" si="310"/>
        <v>0.29732038402258076</v>
      </c>
      <c r="AQ500" s="192">
        <v>1956016130608</v>
      </c>
      <c r="AR500" s="192">
        <f>VLOOKUP(AQ:AQ,[1]GOODYEAR!$B:$O,2,0)</f>
        <v>4992496152911</v>
      </c>
      <c r="AS500" s="192" t="str">
        <f>VLOOKUP(AQ:AQ,[1]GOODYEAR!$B:$O,3,0)</f>
        <v>05605126</v>
      </c>
      <c r="AT500" s="231" t="str">
        <f>VLOOKUP(AQ:AQ,[1]GOODYEAR!$B:$O,4,0)</f>
        <v>EfficientGrip RVF02</v>
      </c>
      <c r="AU500" s="231" t="str">
        <f>VLOOKUP(AQ:AQ,[1]GOODYEAR!$B:$O,5,0)</f>
        <v>195/60R16 89H（2拠点）</v>
      </c>
      <c r="AV500" s="232" t="str">
        <f>VLOOKUP(AQ:AQ,[1]GOODYEAR!$B:$O,6,0)</f>
        <v>195/60R16</v>
      </c>
      <c r="AW500" s="232">
        <f>VLOOKUP(AQ:AQ,[1]GOODYEAR!$B:$O,7,0)</f>
        <v>19100</v>
      </c>
      <c r="AX500" s="233">
        <f>VLOOKUP(AQ:AQ,[1]GOODYEAR!$B:$K,8,0)</f>
        <v>6880</v>
      </c>
      <c r="AY500" s="233">
        <f>VLOOKUP(AQ:AQ,[1]GOODYEAR!$B:$K,9,0)</f>
        <v>50</v>
      </c>
      <c r="AZ500" s="233">
        <f>VLOOKUP(AQ:AQ,[1]GOODYEAR!$B:$K,10,0)</f>
        <v>75</v>
      </c>
      <c r="BA500" s="233">
        <f>VLOOKUP(AQ:AQ,[1]GOODYEAR!$B:$O,11,0)</f>
        <v>10800</v>
      </c>
      <c r="BB500" s="233">
        <f>VLOOKUP(AQ:AQ,[1]GOODYEAR!$B:$O,12,0)</f>
        <v>9340.9090909090901</v>
      </c>
      <c r="BC500" s="233">
        <f t="shared" si="297"/>
        <v>525</v>
      </c>
      <c r="BD500" s="204" t="s">
        <v>3387</v>
      </c>
      <c r="BE500" s="195" t="s">
        <v>5020</v>
      </c>
      <c r="BF500" s="133" t="str">
        <f>IFERROR(VLOOKUP(BE:BE,Q商品!B:E,4,0),"")</f>
        <v>2023年製 EfficientGrip RVF02 195/60R16 89H サマータイヤ 最短当日発送</v>
      </c>
      <c r="BG500" s="133" t="str">
        <f>IFERROR(VLOOKUP(AQ:AQ,在庫!B:M,12,0),"")</f>
        <v>2023年製</v>
      </c>
      <c r="BH500" s="133">
        <f>IFERROR(VLOOKUP(AQ:AQ,在庫!B:L,10,0),"")</f>
        <v>4</v>
      </c>
      <c r="BI500" s="234">
        <f>VLOOKUP(AQ:AQ,[1]GOODYEAR!$B:$AH,32,0)</f>
        <v>604421506</v>
      </c>
      <c r="BJ500" s="234">
        <f>VLOOKUP(AQ:AQ,[1]GOODYEAR!$B:$AH,33,0)</f>
        <v>604421522</v>
      </c>
      <c r="BK500" s="191"/>
      <c r="BL500" s="191"/>
      <c r="BM500" s="191"/>
    </row>
    <row r="501" spans="1:65" s="11" customFormat="1" ht="19.5" customHeight="1">
      <c r="A501" s="11">
        <f t="shared" si="298"/>
        <v>1</v>
      </c>
      <c r="B501" s="239">
        <f t="shared" si="286"/>
        <v>2055516130602</v>
      </c>
      <c r="C501" s="225">
        <f t="shared" si="299"/>
        <v>12</v>
      </c>
      <c r="D501" s="11" t="s">
        <v>4700</v>
      </c>
      <c r="E501" s="358" t="s">
        <v>7509</v>
      </c>
      <c r="F501" s="293" t="s">
        <v>6080</v>
      </c>
      <c r="G501" s="132" t="str">
        <f t="shared" si="296"/>
        <v>16</v>
      </c>
      <c r="H501" s="233">
        <v>10</v>
      </c>
      <c r="I501" s="225">
        <f t="shared" si="300"/>
        <v>10</v>
      </c>
      <c r="J501" s="131" t="s">
        <v>12</v>
      </c>
      <c r="K501" s="132" t="s">
        <v>1762</v>
      </c>
      <c r="L501" s="132">
        <v>7</v>
      </c>
      <c r="M501" s="134" t="s">
        <v>3422</v>
      </c>
      <c r="N501" s="226" t="s">
        <v>2888</v>
      </c>
      <c r="O501" s="226">
        <v>0</v>
      </c>
      <c r="P501" s="227">
        <v>14800</v>
      </c>
      <c r="Q501" s="228">
        <f t="shared" si="287"/>
        <v>13443.636363636362</v>
      </c>
      <c r="R501" s="143">
        <f t="shared" si="288"/>
        <v>0.34987827968623203</v>
      </c>
      <c r="S501" s="192">
        <v>1074476036</v>
      </c>
      <c r="T501" s="286" t="s">
        <v>6840</v>
      </c>
      <c r="U501" s="189">
        <f t="shared" si="289"/>
        <v>14800</v>
      </c>
      <c r="W501" s="229">
        <v>14800</v>
      </c>
      <c r="X501" s="135">
        <f t="shared" si="290"/>
        <v>8740</v>
      </c>
      <c r="Y501" s="230">
        <f t="shared" si="291"/>
        <v>13443.636363636362</v>
      </c>
      <c r="Z501" s="141">
        <f t="shared" si="292"/>
        <v>7.7229729729729746E-2</v>
      </c>
      <c r="AA501" s="136">
        <f t="shared" si="293"/>
        <v>0.34987827968623203</v>
      </c>
      <c r="AB501" s="144"/>
      <c r="AC501" s="144"/>
      <c r="AD501" s="184">
        <f t="shared" si="311"/>
        <v>14509</v>
      </c>
      <c r="AE501" s="182">
        <f t="shared" si="312"/>
        <v>15943</v>
      </c>
      <c r="AF501" s="128">
        <f t="shared" si="301"/>
        <v>1434.87</v>
      </c>
      <c r="AG501" s="129">
        <f t="shared" si="302"/>
        <v>291.86999999999989</v>
      </c>
      <c r="AH501" s="130">
        <f t="shared" si="303"/>
        <v>1.8307094022454989E-2</v>
      </c>
      <c r="AI501" s="137">
        <f t="shared" si="304"/>
        <v>1143</v>
      </c>
      <c r="AJ501" s="138">
        <f t="shared" si="305"/>
        <v>7.1692905977545004E-2</v>
      </c>
      <c r="AK501" s="138">
        <f t="shared" si="306"/>
        <v>0.33157118566377702</v>
      </c>
      <c r="AL501" s="11" t="s">
        <v>13397</v>
      </c>
      <c r="AM501" s="11">
        <f t="shared" si="307"/>
        <v>12914.7</v>
      </c>
      <c r="AN501" s="412">
        <f t="shared" si="308"/>
        <v>11729.727272727272</v>
      </c>
      <c r="AO501" s="412">
        <f t="shared" si="309"/>
        <v>2989.7272727272721</v>
      </c>
      <c r="AP501" s="413">
        <f t="shared" si="310"/>
        <v>0.25488463654893934</v>
      </c>
      <c r="AQ501" s="192">
        <v>2055516130602</v>
      </c>
      <c r="AR501" s="192">
        <f>VLOOKUP(AQ:AQ,[1]GOODYEAR!$B:$O,2,0)</f>
        <v>4992496153024</v>
      </c>
      <c r="AS501" s="192" t="str">
        <f>VLOOKUP(AQ:AQ,[1]GOODYEAR!$B:$O,3,0)</f>
        <v>05605136</v>
      </c>
      <c r="AT501" s="231" t="str">
        <f>VLOOKUP(AQ:AQ,[1]GOODYEAR!$B:$O,4,0)</f>
        <v>EfficientGrip RVF02</v>
      </c>
      <c r="AU501" s="231" t="str">
        <f>VLOOKUP(AQ:AQ,[1]GOODYEAR!$B:$O,5,0)</f>
        <v>205/55R16 94V XL</v>
      </c>
      <c r="AV501" s="232" t="str">
        <f>VLOOKUP(AQ:AQ,[1]GOODYEAR!$B:$O,6,0)</f>
        <v>205/55R16</v>
      </c>
      <c r="AW501" s="232">
        <f>VLOOKUP(AQ:AQ,[1]GOODYEAR!$B:$O,7,0)</f>
        <v>22900</v>
      </c>
      <c r="AX501" s="233">
        <f>VLOOKUP(AQ:AQ,[1]GOODYEAR!$B:$K,8,0)</f>
        <v>8740</v>
      </c>
      <c r="AY501" s="233">
        <f>VLOOKUP(AQ:AQ,[1]GOODYEAR!$B:$K,9,0)</f>
        <v>12</v>
      </c>
      <c r="AZ501" s="233">
        <f>VLOOKUP(AQ:AQ,[1]GOODYEAR!$B:$K,10,0)</f>
        <v>10</v>
      </c>
      <c r="BA501" s="233">
        <f>VLOOKUP(AQ:AQ,[1]GOODYEAR!$B:$O,11,0)</f>
        <v>12830</v>
      </c>
      <c r="BB501" s="233">
        <f>VLOOKUP(AQ:AQ,[1]GOODYEAR!$B:$O,12,0)</f>
        <v>11186.363636363636</v>
      </c>
      <c r="BC501" s="233">
        <f t="shared" si="297"/>
        <v>525</v>
      </c>
      <c r="BD501" s="204" t="s">
        <v>3387</v>
      </c>
      <c r="BE501" s="195" t="s">
        <v>5021</v>
      </c>
      <c r="BF501" s="133" t="str">
        <f>IFERROR(VLOOKUP(BE:BE,Q商品!B:E,4,0),"")</f>
        <v>2023年製 EfficientGrip RVF02 205/55R16 94V XL サマータイヤ 最短当日発送</v>
      </c>
      <c r="BG501" s="133" t="str">
        <f>IFERROR(VLOOKUP(AQ:AQ,在庫!B:M,12,0),"")</f>
        <v>2023年製</v>
      </c>
      <c r="BH501" s="133">
        <f>IFERROR(VLOOKUP(AQ:AQ,在庫!B:L,10,0),"")</f>
        <v>1</v>
      </c>
      <c r="BI501" s="234">
        <f>VLOOKUP(AQ:AQ,[1]GOODYEAR!$B:$AH,32,0)</f>
        <v>604421504</v>
      </c>
      <c r="BJ501" s="234">
        <f>VLOOKUP(AQ:AQ,[1]GOODYEAR!$B:$AH,33,0)</f>
        <v>604421520</v>
      </c>
      <c r="BK501" s="191"/>
      <c r="BL501" s="191"/>
      <c r="BM501" s="191"/>
    </row>
    <row r="502" spans="1:65" s="11" customFormat="1" ht="19.5" customHeight="1">
      <c r="A502" s="11">
        <f t="shared" si="298"/>
        <v>1</v>
      </c>
      <c r="B502" s="239">
        <f t="shared" si="286"/>
        <v>2056016130604</v>
      </c>
      <c r="C502" s="225">
        <f t="shared" si="299"/>
        <v>107</v>
      </c>
      <c r="D502" s="11" t="s">
        <v>4700</v>
      </c>
      <c r="E502" s="11" t="s">
        <v>509</v>
      </c>
      <c r="F502" s="293" t="s">
        <v>6081</v>
      </c>
      <c r="G502" s="132" t="str">
        <f t="shared" si="296"/>
        <v>16</v>
      </c>
      <c r="H502" s="233">
        <v>162</v>
      </c>
      <c r="I502" s="225">
        <f t="shared" si="300"/>
        <v>162</v>
      </c>
      <c r="J502" s="131">
        <v>2139</v>
      </c>
      <c r="K502" s="132" t="s">
        <v>1762</v>
      </c>
      <c r="L502" s="132">
        <v>8</v>
      </c>
      <c r="M502" s="134" t="s">
        <v>3422</v>
      </c>
      <c r="N502" s="226" t="s">
        <v>2001</v>
      </c>
      <c r="O502" s="226">
        <v>0</v>
      </c>
      <c r="P502" s="227">
        <v>12800</v>
      </c>
      <c r="Q502" s="228">
        <f t="shared" si="287"/>
        <v>11539.090909090908</v>
      </c>
      <c r="R502" s="143">
        <f t="shared" si="288"/>
        <v>0.36216812416292438</v>
      </c>
      <c r="S502" s="192">
        <v>1074476046</v>
      </c>
      <c r="T502" s="286" t="s">
        <v>6841</v>
      </c>
      <c r="U502" s="189">
        <f t="shared" si="289"/>
        <v>12800</v>
      </c>
      <c r="W502" s="229">
        <v>12800</v>
      </c>
      <c r="X502" s="135">
        <f t="shared" si="290"/>
        <v>7360</v>
      </c>
      <c r="Y502" s="230">
        <f t="shared" si="291"/>
        <v>11539.090909090908</v>
      </c>
      <c r="Z502" s="141">
        <f t="shared" si="292"/>
        <v>7.7343750000000044E-2</v>
      </c>
      <c r="AA502" s="136">
        <f t="shared" si="293"/>
        <v>0.36216812416292438</v>
      </c>
      <c r="AB502" s="144"/>
      <c r="AC502" s="144"/>
      <c r="AD502" s="184">
        <f t="shared" si="311"/>
        <v>12549</v>
      </c>
      <c r="AE502" s="182">
        <f t="shared" si="312"/>
        <v>13790</v>
      </c>
      <c r="AF502" s="128">
        <f t="shared" si="301"/>
        <v>1241.0999999999999</v>
      </c>
      <c r="AG502" s="129">
        <f t="shared" si="302"/>
        <v>251.09999999999991</v>
      </c>
      <c r="AH502" s="130">
        <f t="shared" si="303"/>
        <v>1.8208846990572871E-2</v>
      </c>
      <c r="AI502" s="137">
        <f t="shared" si="304"/>
        <v>990</v>
      </c>
      <c r="AJ502" s="138">
        <f t="shared" si="305"/>
        <v>7.1791153009427122E-2</v>
      </c>
      <c r="AK502" s="138">
        <f t="shared" si="306"/>
        <v>0.34395927717235153</v>
      </c>
      <c r="AL502" s="11" t="s">
        <v>13397</v>
      </c>
      <c r="AM502" s="11">
        <f t="shared" si="307"/>
        <v>11170</v>
      </c>
      <c r="AN502" s="412">
        <f t="shared" si="308"/>
        <v>10057.272727272726</v>
      </c>
      <c r="AO502" s="412">
        <f t="shared" si="309"/>
        <v>2697.2727272727261</v>
      </c>
      <c r="AP502" s="413">
        <f t="shared" si="310"/>
        <v>0.2681912681912681</v>
      </c>
      <c r="AQ502" s="192">
        <v>2056016130604</v>
      </c>
      <c r="AR502" s="192">
        <f>VLOOKUP(AQ:AQ,[1]GOODYEAR!$B:$O,2,0)</f>
        <v>4992496152867</v>
      </c>
      <c r="AS502" s="192" t="str">
        <f>VLOOKUP(AQ:AQ,[1]GOODYEAR!$B:$O,3,0)</f>
        <v>05605132</v>
      </c>
      <c r="AT502" s="231" t="str">
        <f>VLOOKUP(AQ:AQ,[1]GOODYEAR!$B:$O,4,0)</f>
        <v>EfficientGrip RVF02</v>
      </c>
      <c r="AU502" s="231" t="str">
        <f>VLOOKUP(AQ:AQ,[1]GOODYEAR!$B:$O,5,0)</f>
        <v>205/60R16 92V</v>
      </c>
      <c r="AV502" s="232" t="str">
        <f>VLOOKUP(AQ:AQ,[1]GOODYEAR!$B:$O,6,0)</f>
        <v>205/60R16</v>
      </c>
      <c r="AW502" s="232">
        <f>VLOOKUP(AQ:AQ,[1]GOODYEAR!$B:$O,7,0)</f>
        <v>20000</v>
      </c>
      <c r="AX502" s="233">
        <f>VLOOKUP(AQ:AQ,[1]GOODYEAR!$B:$K,8,0)</f>
        <v>7360</v>
      </c>
      <c r="AY502" s="233">
        <f>VLOOKUP(AQ:AQ,[1]GOODYEAR!$B:$K,9,0)</f>
        <v>107</v>
      </c>
      <c r="AZ502" s="233">
        <f>VLOOKUP(AQ:AQ,[1]GOODYEAR!$B:$K,10,0)</f>
        <v>162</v>
      </c>
      <c r="BA502" s="233">
        <f>VLOOKUP(AQ:AQ,[1]GOODYEAR!$B:$O,11,0)</f>
        <v>11350</v>
      </c>
      <c r="BB502" s="233">
        <f>VLOOKUP(AQ:AQ,[1]GOODYEAR!$B:$O,12,0)</f>
        <v>9363.6363636363621</v>
      </c>
      <c r="BC502" s="233">
        <f t="shared" si="297"/>
        <v>1050</v>
      </c>
      <c r="BD502" s="204" t="s">
        <v>3387</v>
      </c>
      <c r="BE502" s="195" t="s">
        <v>5022</v>
      </c>
      <c r="BF502" s="133" t="str">
        <f>IFERROR(VLOOKUP(BE:BE,Q商品!B:E,4,0),"")</f>
        <v>2023年製 EfficientGrip RVF02 205/60R16 92V サマータイヤ 最短当日発送</v>
      </c>
      <c r="BG502" s="133" t="str">
        <f>IFERROR(VLOOKUP(AQ:AQ,在庫!B:M,12,0),"")</f>
        <v>2023年製</v>
      </c>
      <c r="BH502" s="133">
        <f>IFERROR(VLOOKUP(AQ:AQ,在庫!B:L,10,0),"")</f>
        <v>3</v>
      </c>
      <c r="BI502" s="234">
        <f>VLOOKUP(AQ:AQ,[1]GOODYEAR!$B:$AH,32,0)</f>
        <v>604421505</v>
      </c>
      <c r="BJ502" s="234">
        <f>VLOOKUP(AQ:AQ,[1]GOODYEAR!$B:$AH,33,0)</f>
        <v>604421521</v>
      </c>
      <c r="BK502" s="191"/>
      <c r="BL502" s="191"/>
      <c r="BM502" s="191"/>
    </row>
    <row r="503" spans="1:65" s="11" customFormat="1" ht="19.5" customHeight="1">
      <c r="A503" s="11">
        <f t="shared" si="298"/>
        <v>1</v>
      </c>
      <c r="B503" s="239">
        <f t="shared" si="286"/>
        <v>2055017130606</v>
      </c>
      <c r="C503" s="225">
        <f t="shared" si="299"/>
        <v>4</v>
      </c>
      <c r="D503" s="11" t="s">
        <v>4700</v>
      </c>
      <c r="E503" s="358" t="s">
        <v>512</v>
      </c>
      <c r="F503" s="158" t="s">
        <v>6082</v>
      </c>
      <c r="G503" s="132" t="str">
        <f t="shared" si="296"/>
        <v>17</v>
      </c>
      <c r="H503" s="233">
        <v>8</v>
      </c>
      <c r="I503" s="225">
        <f t="shared" si="300"/>
        <v>8</v>
      </c>
      <c r="J503" s="131" t="s">
        <v>12</v>
      </c>
      <c r="K503" s="132" t="s">
        <v>1762</v>
      </c>
      <c r="L503" s="132">
        <v>9</v>
      </c>
      <c r="M503" s="134" t="s">
        <v>3422</v>
      </c>
      <c r="N503" s="226" t="s">
        <v>2010</v>
      </c>
      <c r="O503" s="226">
        <v>0</v>
      </c>
      <c r="P503" s="227">
        <v>17400</v>
      </c>
      <c r="Q503" s="228">
        <f t="shared" si="287"/>
        <v>15814.545454545454</v>
      </c>
      <c r="R503" s="143">
        <f t="shared" si="288"/>
        <v>0.32214302138422624</v>
      </c>
      <c r="S503" s="192">
        <v>1074476045</v>
      </c>
      <c r="T503" s="287" t="s">
        <v>6842</v>
      </c>
      <c r="U503" s="189">
        <f t="shared" si="289"/>
        <v>17400</v>
      </c>
      <c r="W503" s="229">
        <v>17400</v>
      </c>
      <c r="X503" s="135">
        <f t="shared" si="290"/>
        <v>10720</v>
      </c>
      <c r="Y503" s="230">
        <f t="shared" si="291"/>
        <v>15814.545454545454</v>
      </c>
      <c r="Z503" s="141">
        <f t="shared" si="292"/>
        <v>7.7298850574712752E-2</v>
      </c>
      <c r="AA503" s="136">
        <f t="shared" si="293"/>
        <v>0.32214302138422624</v>
      </c>
      <c r="AB503" s="144"/>
      <c r="AC503" s="144"/>
      <c r="AD503" s="184">
        <f t="shared" si="311"/>
        <v>17058</v>
      </c>
      <c r="AE503" s="182">
        <f t="shared" si="312"/>
        <v>18745</v>
      </c>
      <c r="AF503" s="128">
        <f t="shared" si="301"/>
        <v>1687.05</v>
      </c>
      <c r="AG503" s="129">
        <f t="shared" si="302"/>
        <v>342.04999999999995</v>
      </c>
      <c r="AH503" s="130">
        <f t="shared" si="303"/>
        <v>1.8247532675380099E-2</v>
      </c>
      <c r="AI503" s="137">
        <f t="shared" si="304"/>
        <v>1345</v>
      </c>
      <c r="AJ503" s="138">
        <f t="shared" si="305"/>
        <v>7.1752467324619901E-2</v>
      </c>
      <c r="AK503" s="138">
        <f t="shared" si="306"/>
        <v>0.30389548870884614</v>
      </c>
      <c r="AL503" s="11" t="s">
        <v>13397</v>
      </c>
      <c r="AM503" s="11">
        <f t="shared" si="307"/>
        <v>15183.5</v>
      </c>
      <c r="AN503" s="412">
        <f t="shared" si="308"/>
        <v>13799.545454545454</v>
      </c>
      <c r="AO503" s="412">
        <f t="shared" si="309"/>
        <v>3079.545454545454</v>
      </c>
      <c r="AP503" s="413">
        <f t="shared" si="310"/>
        <v>0.22316281827464671</v>
      </c>
      <c r="AQ503" s="192">
        <v>2055017130606</v>
      </c>
      <c r="AR503" s="192">
        <f>VLOOKUP(AQ:AQ,[1]GOODYEAR!$B:$O,2,0)</f>
        <v>4992496153079</v>
      </c>
      <c r="AS503" s="192" t="str">
        <f>VLOOKUP(AQ:AQ,[1]GOODYEAR!$B:$O,3,0)</f>
        <v>05605150</v>
      </c>
      <c r="AT503" s="231" t="str">
        <f>VLOOKUP(AQ:AQ,[1]GOODYEAR!$B:$O,4,0)</f>
        <v>EfficientGrip RVF02</v>
      </c>
      <c r="AU503" s="231" t="str">
        <f>VLOOKUP(AQ:AQ,[1]GOODYEAR!$B:$O,5,0)</f>
        <v>205/50R17 93V XL</v>
      </c>
      <c r="AV503" s="232" t="str">
        <f>VLOOKUP(AQ:AQ,[1]GOODYEAR!$B:$O,6,0)</f>
        <v>205/50R17</v>
      </c>
      <c r="AW503" s="232">
        <f>VLOOKUP(AQ:AQ,[1]GOODYEAR!$B:$O,7,0)</f>
        <v>27300</v>
      </c>
      <c r="AX503" s="233">
        <f>VLOOKUP(AQ:AQ,[1]GOODYEAR!$B:$K,8,0)</f>
        <v>10720</v>
      </c>
      <c r="AY503" s="233">
        <f>VLOOKUP(AQ:AQ,[1]GOODYEAR!$B:$K,9,0)</f>
        <v>4</v>
      </c>
      <c r="AZ503" s="233">
        <f>VLOOKUP(AQ:AQ,[1]GOODYEAR!$B:$K,10,0)</f>
        <v>8</v>
      </c>
      <c r="BA503" s="233">
        <f>VLOOKUP(AQ:AQ,[1]GOODYEAR!$B:$O,11,0)</f>
        <v>15790</v>
      </c>
      <c r="BB503" s="233">
        <f>VLOOKUP(AQ:AQ,[1]GOODYEAR!$B:$O,12,0)</f>
        <v>13877.272727272726</v>
      </c>
      <c r="BC503" s="233">
        <f t="shared" si="297"/>
        <v>525</v>
      </c>
      <c r="BD503" s="204" t="s">
        <v>3387</v>
      </c>
      <c r="BE503" s="195" t="s">
        <v>5023</v>
      </c>
      <c r="BF503" s="133" t="str">
        <f>IFERROR(VLOOKUP(BE:BE,Q商品!B:E,4,0),"")</f>
        <v>2023年製 EfficientGrip RVF02 205/50R17 93V XL サマータイヤ 最短当日発送</v>
      </c>
      <c r="BG503" s="133" t="str">
        <f>IFERROR(VLOOKUP(AQ:AQ,在庫!B:M,12,0),"")</f>
        <v>2023年製</v>
      </c>
      <c r="BH503" s="133">
        <f>IFERROR(VLOOKUP(AQ:AQ,在庫!B:L,10,0),"")</f>
        <v>2</v>
      </c>
      <c r="BI503" s="234">
        <f>VLOOKUP(AQ:AQ,[1]GOODYEAR!$B:$AH,32,0)</f>
        <v>604421510</v>
      </c>
      <c r="BJ503" s="234">
        <f>VLOOKUP(AQ:AQ,[1]GOODYEAR!$B:$AH,33,0)</f>
        <v>604421526</v>
      </c>
      <c r="BK503" s="191"/>
      <c r="BL503" s="191"/>
      <c r="BM503" s="191"/>
    </row>
    <row r="504" spans="1:65" s="11" customFormat="1" ht="19.5" customHeight="1">
      <c r="A504" s="11">
        <f t="shared" si="298"/>
        <v>1</v>
      </c>
      <c r="B504" s="239">
        <f t="shared" si="286"/>
        <v>2155517130608</v>
      </c>
      <c r="C504" s="225">
        <f t="shared" si="299"/>
        <v>11</v>
      </c>
      <c r="D504" s="11" t="s">
        <v>4700</v>
      </c>
      <c r="E504" s="11" t="s">
        <v>519</v>
      </c>
      <c r="F504" s="158" t="s">
        <v>6083</v>
      </c>
      <c r="G504" s="132" t="str">
        <f t="shared" si="296"/>
        <v>17</v>
      </c>
      <c r="H504" s="233">
        <v>51</v>
      </c>
      <c r="I504" s="225">
        <f t="shared" si="300"/>
        <v>51</v>
      </c>
      <c r="J504" s="131" t="s">
        <v>12</v>
      </c>
      <c r="K504" s="132" t="s">
        <v>1762</v>
      </c>
      <c r="L504" s="132">
        <v>10</v>
      </c>
      <c r="M504" s="134" t="s">
        <v>3422</v>
      </c>
      <c r="N504" s="226" t="s">
        <v>3438</v>
      </c>
      <c r="O504" s="226">
        <v>0</v>
      </c>
      <c r="P504" s="227">
        <v>16390</v>
      </c>
      <c r="Q504" s="228">
        <f t="shared" si="287"/>
        <v>14889.999999999998</v>
      </c>
      <c r="R504" s="143">
        <f t="shared" si="288"/>
        <v>0.37407656145063795</v>
      </c>
      <c r="S504" s="192">
        <v>1074476035</v>
      </c>
      <c r="T504" s="288" t="s">
        <v>6843</v>
      </c>
      <c r="U504" s="189">
        <f t="shared" si="289"/>
        <v>16390</v>
      </c>
      <c r="W504" s="229">
        <v>16390</v>
      </c>
      <c r="X504" s="135">
        <f t="shared" si="290"/>
        <v>9320</v>
      </c>
      <c r="Y504" s="230">
        <f t="shared" si="291"/>
        <v>14889.999999999998</v>
      </c>
      <c r="Z504" s="141">
        <f t="shared" si="292"/>
        <v>7.7303233679072658E-2</v>
      </c>
      <c r="AA504" s="136">
        <f t="shared" si="293"/>
        <v>0.37407656145063795</v>
      </c>
      <c r="AB504" s="144"/>
      <c r="AC504" s="144"/>
      <c r="AD504" s="184">
        <f t="shared" si="311"/>
        <v>16068</v>
      </c>
      <c r="AE504" s="182">
        <f t="shared" si="312"/>
        <v>17657</v>
      </c>
      <c r="AF504" s="128">
        <f t="shared" si="301"/>
        <v>1589.1299999999999</v>
      </c>
      <c r="AG504" s="129">
        <f t="shared" si="302"/>
        <v>322.12999999999988</v>
      </c>
      <c r="AH504" s="130">
        <f t="shared" si="303"/>
        <v>1.8243756017443501E-2</v>
      </c>
      <c r="AI504" s="137">
        <f t="shared" si="304"/>
        <v>1267</v>
      </c>
      <c r="AJ504" s="138">
        <f t="shared" si="305"/>
        <v>7.1756243982556492E-2</v>
      </c>
      <c r="AK504" s="138">
        <f t="shared" si="306"/>
        <v>0.35583280543319445</v>
      </c>
      <c r="AL504" s="11" t="s">
        <v>13397</v>
      </c>
      <c r="AM504" s="11">
        <f t="shared" si="307"/>
        <v>14302.3</v>
      </c>
      <c r="AN504" s="412">
        <f t="shared" si="308"/>
        <v>12992.090909090908</v>
      </c>
      <c r="AO504" s="412">
        <f t="shared" si="309"/>
        <v>3672.0909090909081</v>
      </c>
      <c r="AP504" s="413">
        <f t="shared" si="310"/>
        <v>0.28264048756936033</v>
      </c>
      <c r="AQ504" s="192">
        <v>2155517130608</v>
      </c>
      <c r="AR504" s="192">
        <f>VLOOKUP(AQ:AQ,[1]GOODYEAR!$B:$O,2,0)</f>
        <v>4992496152942</v>
      </c>
      <c r="AS504" s="192" t="str">
        <f>VLOOKUP(AQ:AQ,[1]GOODYEAR!$B:$O,3,0)</f>
        <v>05605146</v>
      </c>
      <c r="AT504" s="231" t="str">
        <f>VLOOKUP(AQ:AQ,[1]GOODYEAR!$B:$O,4,0)</f>
        <v>EfficientGrip RVF02</v>
      </c>
      <c r="AU504" s="231" t="str">
        <f>VLOOKUP(AQ:AQ,[1]GOODYEAR!$B:$O,5,0)</f>
        <v>215/55R17 98V XL（2拠点）</v>
      </c>
      <c r="AV504" s="232" t="str">
        <f>VLOOKUP(AQ:AQ,[1]GOODYEAR!$B:$O,6,0)</f>
        <v>215/55R17</v>
      </c>
      <c r="AW504" s="232">
        <f>VLOOKUP(AQ:AQ,[1]GOODYEAR!$B:$O,7,0)</f>
        <v>25800</v>
      </c>
      <c r="AX504" s="233">
        <f>VLOOKUP(AQ:AQ,[1]GOODYEAR!$B:$K,8,0)</f>
        <v>9320</v>
      </c>
      <c r="AY504" s="233">
        <f>VLOOKUP(AQ:AQ,[1]GOODYEAR!$B:$K,9,0)</f>
        <v>11</v>
      </c>
      <c r="AZ504" s="233">
        <f>VLOOKUP(AQ:AQ,[1]GOODYEAR!$B:$K,10,0)</f>
        <v>51</v>
      </c>
      <c r="BA504" s="233">
        <f>VLOOKUP(AQ:AQ,[1]GOODYEAR!$B:$O,11,0)</f>
        <v>14300</v>
      </c>
      <c r="BB504" s="233">
        <f>VLOOKUP(AQ:AQ,[1]GOODYEAR!$B:$O,12,0)</f>
        <v>12045.454545454544</v>
      </c>
      <c r="BC504" s="233">
        <f t="shared" si="297"/>
        <v>1050</v>
      </c>
      <c r="BD504" s="204" t="s">
        <v>3387</v>
      </c>
      <c r="BE504" s="195" t="s">
        <v>5024</v>
      </c>
      <c r="BF504" s="133" t="str">
        <f>IFERROR(VLOOKUP(BE:BE,Q商品!B:E,4,0),"")</f>
        <v>2023年製 EfficientGrip RVF02 215/55R17 98V XL サマータイヤ 最短当日発送</v>
      </c>
      <c r="BG504" s="133" t="str">
        <f>IFERROR(VLOOKUP(AQ:AQ,在庫!B:M,12,0),"")</f>
        <v>2023年製</v>
      </c>
      <c r="BH504" s="133">
        <f>IFERROR(VLOOKUP(AQ:AQ,在庫!B:L,10,0),"")</f>
        <v>5</v>
      </c>
      <c r="BI504" s="234">
        <f>VLOOKUP(AQ:AQ,[1]GOODYEAR!$B:$AH,32,0)</f>
        <v>604421508</v>
      </c>
      <c r="BJ504" s="234">
        <f>VLOOKUP(AQ:AQ,[1]GOODYEAR!$B:$AH,33,0)</f>
        <v>604421524</v>
      </c>
      <c r="BK504" s="191"/>
      <c r="BL504" s="191"/>
      <c r="BM504" s="191"/>
    </row>
    <row r="505" spans="1:65" s="11" customFormat="1" ht="19.5" customHeight="1">
      <c r="A505" s="11">
        <f t="shared" si="298"/>
        <v>1</v>
      </c>
      <c r="B505" s="239">
        <f t="shared" si="286"/>
        <v>2156017130600</v>
      </c>
      <c r="C505" s="225">
        <f t="shared" si="299"/>
        <v>31</v>
      </c>
      <c r="D505" s="11" t="s">
        <v>4700</v>
      </c>
      <c r="E505" s="11" t="s">
        <v>515</v>
      </c>
      <c r="F505" s="158" t="s">
        <v>6084</v>
      </c>
      <c r="G505" s="132" t="str">
        <f t="shared" si="296"/>
        <v>17</v>
      </c>
      <c r="H505" s="233">
        <v>51</v>
      </c>
      <c r="I505" s="225">
        <f t="shared" si="300"/>
        <v>51</v>
      </c>
      <c r="J505" s="173">
        <v>2139</v>
      </c>
      <c r="K505" s="132" t="s">
        <v>1762</v>
      </c>
      <c r="L505" s="132">
        <v>11</v>
      </c>
      <c r="M505" s="134" t="s">
        <v>3422</v>
      </c>
      <c r="N505" s="226" t="s">
        <v>2888</v>
      </c>
      <c r="O505" s="226">
        <v>0</v>
      </c>
      <c r="P505" s="227">
        <v>14800</v>
      </c>
      <c r="Q505" s="228">
        <f t="shared" si="287"/>
        <v>13426.363636363636</v>
      </c>
      <c r="R505" s="143">
        <f t="shared" si="288"/>
        <v>0.35053151872164667</v>
      </c>
      <c r="S505" s="192">
        <v>1074476040</v>
      </c>
      <c r="T505" s="287" t="s">
        <v>6844</v>
      </c>
      <c r="U505" s="189">
        <f t="shared" si="289"/>
        <v>14800</v>
      </c>
      <c r="W505" s="229">
        <v>14800</v>
      </c>
      <c r="X505" s="135">
        <f t="shared" si="290"/>
        <v>8720</v>
      </c>
      <c r="Y505" s="230">
        <f t="shared" si="291"/>
        <v>13426.363636363636</v>
      </c>
      <c r="Z505" s="141">
        <f t="shared" si="292"/>
        <v>7.7229729729729746E-2</v>
      </c>
      <c r="AA505" s="136">
        <f t="shared" si="293"/>
        <v>0.35053151872164667</v>
      </c>
      <c r="AB505" s="144"/>
      <c r="AC505" s="144"/>
      <c r="AD505" s="184">
        <f t="shared" si="311"/>
        <v>14509</v>
      </c>
      <c r="AE505" s="182">
        <f t="shared" si="312"/>
        <v>15943</v>
      </c>
      <c r="AF505" s="128">
        <f t="shared" si="301"/>
        <v>1434.87</v>
      </c>
      <c r="AG505" s="129">
        <f t="shared" si="302"/>
        <v>291.86999999999989</v>
      </c>
      <c r="AH505" s="130">
        <f t="shared" si="303"/>
        <v>1.8307094022454989E-2</v>
      </c>
      <c r="AI505" s="137">
        <f t="shared" si="304"/>
        <v>1143</v>
      </c>
      <c r="AJ505" s="138">
        <f t="shared" si="305"/>
        <v>7.1692905977545004E-2</v>
      </c>
      <c r="AK505" s="138">
        <f t="shared" si="306"/>
        <v>0.33222442469919167</v>
      </c>
      <c r="AL505" s="11" t="s">
        <v>13397</v>
      </c>
      <c r="AM505" s="11">
        <f t="shared" si="307"/>
        <v>12914.7</v>
      </c>
      <c r="AN505" s="412">
        <f t="shared" si="308"/>
        <v>11712.454545454546</v>
      </c>
      <c r="AO505" s="412">
        <f t="shared" si="309"/>
        <v>2992.454545454546</v>
      </c>
      <c r="AP505" s="413">
        <f t="shared" si="310"/>
        <v>0.2554933753502488</v>
      </c>
      <c r="AQ505" s="192">
        <v>2156017130600</v>
      </c>
      <c r="AR505" s="192">
        <f>VLOOKUP(AQ:AQ,[1]GOODYEAR!$B:$O,2,0)</f>
        <v>4992496152904</v>
      </c>
      <c r="AS505" s="192" t="str">
        <f>VLOOKUP(AQ:AQ,[1]GOODYEAR!$B:$O,3,0)</f>
        <v>05605140</v>
      </c>
      <c r="AT505" s="231" t="str">
        <f>VLOOKUP(AQ:AQ,[1]GOODYEAR!$B:$O,4,0)</f>
        <v>EfficientGrip RVF02</v>
      </c>
      <c r="AU505" s="231" t="str">
        <f>VLOOKUP(AQ:AQ,[1]GOODYEAR!$B:$O,5,0)</f>
        <v>215/60R17 100H XL</v>
      </c>
      <c r="AV505" s="232" t="str">
        <f>VLOOKUP(AQ:AQ,[1]GOODYEAR!$B:$O,6,0)</f>
        <v>215/60R17</v>
      </c>
      <c r="AW505" s="232">
        <f>VLOOKUP(AQ:AQ,[1]GOODYEAR!$B:$O,7,0)</f>
        <v>23200</v>
      </c>
      <c r="AX505" s="233">
        <f>VLOOKUP(AQ:AQ,[1]GOODYEAR!$B:$K,8,0)</f>
        <v>8720</v>
      </c>
      <c r="AY505" s="233">
        <f>VLOOKUP(AQ:AQ,[1]GOODYEAR!$B:$K,9,0)</f>
        <v>31</v>
      </c>
      <c r="AZ505" s="233">
        <f>VLOOKUP(AQ:AQ,[1]GOODYEAR!$B:$K,10,0)</f>
        <v>51</v>
      </c>
      <c r="BA505" s="233">
        <f>VLOOKUP(AQ:AQ,[1]GOODYEAR!$B:$O,11,0)</f>
        <v>13730</v>
      </c>
      <c r="BB505" s="233">
        <f>VLOOKUP(AQ:AQ,[1]GOODYEAR!$B:$O,12,0)</f>
        <v>11527.272727272726</v>
      </c>
      <c r="BC505" s="233">
        <f t="shared" si="297"/>
        <v>1050</v>
      </c>
      <c r="BD505" s="204" t="s">
        <v>3387</v>
      </c>
      <c r="BE505" s="195" t="s">
        <v>5025</v>
      </c>
      <c r="BF505" s="133" t="str">
        <f>IFERROR(VLOOKUP(BE:BE,Q商品!B:E,4,0),"")</f>
        <v>2023年製 EfficientGrip RVF02 215/60R17 100H XL サマータイヤ 最短当日発送</v>
      </c>
      <c r="BG505" s="133" t="str">
        <f>IFERROR(VLOOKUP(AQ:AQ,在庫!B:M,12,0),"")</f>
        <v>2023年製</v>
      </c>
      <c r="BH505" s="133">
        <f>IFERROR(VLOOKUP(AQ:AQ,在庫!B:L,10,0),"")</f>
        <v>4</v>
      </c>
      <c r="BI505" s="234">
        <f>VLOOKUP(AQ:AQ,[1]GOODYEAR!$B:$AH,32,0)</f>
        <v>604421509</v>
      </c>
      <c r="BJ505" s="234">
        <f>VLOOKUP(AQ:AQ,[1]GOODYEAR!$B:$AH,33,0)</f>
        <v>604421525</v>
      </c>
      <c r="BK505" s="191"/>
      <c r="BL505" s="191"/>
      <c r="BM505" s="191"/>
    </row>
    <row r="506" spans="1:65" s="11" customFormat="1" ht="19.5" customHeight="1">
      <c r="A506" s="11">
        <f t="shared" si="298"/>
        <v>1</v>
      </c>
      <c r="B506" s="239">
        <f t="shared" si="286"/>
        <v>2256017130607</v>
      </c>
      <c r="C506" s="225">
        <f t="shared" si="299"/>
        <v>28</v>
      </c>
      <c r="D506" s="11" t="s">
        <v>4700</v>
      </c>
      <c r="E506" s="11" t="s">
        <v>521</v>
      </c>
      <c r="F506" s="158" t="s">
        <v>6085</v>
      </c>
      <c r="G506" s="132" t="str">
        <f t="shared" si="296"/>
        <v>17</v>
      </c>
      <c r="H506" s="233">
        <v>40</v>
      </c>
      <c r="I506" s="225">
        <f t="shared" si="300"/>
        <v>40</v>
      </c>
      <c r="J506" s="173" t="s">
        <v>12</v>
      </c>
      <c r="K506" s="132" t="s">
        <v>1762</v>
      </c>
      <c r="L506" s="132">
        <v>12</v>
      </c>
      <c r="M506" s="134" t="s">
        <v>3422</v>
      </c>
      <c r="N506" s="226" t="s">
        <v>3439</v>
      </c>
      <c r="O506" s="226">
        <v>0</v>
      </c>
      <c r="P506" s="227">
        <v>15099</v>
      </c>
      <c r="Q506" s="228">
        <f t="shared" si="287"/>
        <v>13700.90909090909</v>
      </c>
      <c r="R506" s="143">
        <f t="shared" si="288"/>
        <v>0.34967818990113458</v>
      </c>
      <c r="S506" s="192">
        <v>1074476033</v>
      </c>
      <c r="T506" s="287" t="s">
        <v>6845</v>
      </c>
      <c r="U506" s="189">
        <f t="shared" si="289"/>
        <v>15099</v>
      </c>
      <c r="W506" s="229">
        <v>15099</v>
      </c>
      <c r="X506" s="135">
        <f t="shared" si="290"/>
        <v>8910</v>
      </c>
      <c r="Y506" s="230">
        <f t="shared" si="291"/>
        <v>13700.90909090909</v>
      </c>
      <c r="Z506" s="141">
        <f t="shared" si="292"/>
        <v>7.7223657195840678E-2</v>
      </c>
      <c r="AA506" s="136">
        <f t="shared" si="293"/>
        <v>0.34967818990113458</v>
      </c>
      <c r="AB506" s="144"/>
      <c r="AC506" s="144"/>
      <c r="AD506" s="184">
        <f t="shared" si="311"/>
        <v>14802</v>
      </c>
      <c r="AE506" s="182">
        <f t="shared" si="312"/>
        <v>16265</v>
      </c>
      <c r="AF506" s="128">
        <f t="shared" si="301"/>
        <v>1463.85</v>
      </c>
      <c r="AG506" s="129">
        <f t="shared" si="302"/>
        <v>297.84999999999991</v>
      </c>
      <c r="AH506" s="130">
        <f t="shared" si="303"/>
        <v>1.8312327082692894E-2</v>
      </c>
      <c r="AI506" s="137">
        <f t="shared" si="304"/>
        <v>1166</v>
      </c>
      <c r="AJ506" s="138">
        <f t="shared" si="305"/>
        <v>7.1687672917307099E-2</v>
      </c>
      <c r="AK506" s="138">
        <f t="shared" si="306"/>
        <v>0.33136586281844171</v>
      </c>
      <c r="AL506" s="11" t="s">
        <v>13397</v>
      </c>
      <c r="AM506" s="11">
        <f t="shared" si="307"/>
        <v>13175.5</v>
      </c>
      <c r="AN506" s="412">
        <f t="shared" si="308"/>
        <v>11952.272727272726</v>
      </c>
      <c r="AO506" s="412">
        <f t="shared" si="309"/>
        <v>3042.2727272727261</v>
      </c>
      <c r="AP506" s="413">
        <f t="shared" si="310"/>
        <v>0.25453508271534503</v>
      </c>
      <c r="AQ506" s="192">
        <v>2256017130607</v>
      </c>
      <c r="AR506" s="192">
        <f>VLOOKUP(AQ:AQ,[1]GOODYEAR!$B:$O,2,0)</f>
        <v>4992496152973</v>
      </c>
      <c r="AS506" s="192" t="str">
        <f>VLOOKUP(AQ:AQ,[1]GOODYEAR!$B:$O,3,0)</f>
        <v>05605142</v>
      </c>
      <c r="AT506" s="231" t="str">
        <f>VLOOKUP(AQ:AQ,[1]GOODYEAR!$B:$O,4,0)</f>
        <v>EfficientGrip RVF02</v>
      </c>
      <c r="AU506" s="231" t="str">
        <f>VLOOKUP(AQ:AQ,[1]GOODYEAR!$B:$O,5,0)</f>
        <v>225/60R17 99H</v>
      </c>
      <c r="AV506" s="232" t="str">
        <f>VLOOKUP(AQ:AQ,[1]GOODYEAR!$B:$O,6,0)</f>
        <v>225/60R17</v>
      </c>
      <c r="AW506" s="232">
        <f>VLOOKUP(AQ:AQ,[1]GOODYEAR!$B:$O,7,0)</f>
        <v>24400</v>
      </c>
      <c r="AX506" s="233">
        <f>VLOOKUP(AQ:AQ,[1]GOODYEAR!$B:$K,8,0)</f>
        <v>8910</v>
      </c>
      <c r="AY506" s="233">
        <f>VLOOKUP(AQ:AQ,[1]GOODYEAR!$B:$K,9,0)</f>
        <v>28</v>
      </c>
      <c r="AZ506" s="233">
        <f>VLOOKUP(AQ:AQ,[1]GOODYEAR!$B:$K,10,0)</f>
        <v>40</v>
      </c>
      <c r="BA506" s="233">
        <f>VLOOKUP(AQ:AQ,[1]GOODYEAR!$B:$O,11,0)</f>
        <v>13940</v>
      </c>
      <c r="BB506" s="233">
        <f>VLOOKUP(AQ:AQ,[1]GOODYEAR!$B:$O,12,0)</f>
        <v>11718.181818181818</v>
      </c>
      <c r="BC506" s="233">
        <f t="shared" si="297"/>
        <v>1050</v>
      </c>
      <c r="BD506" s="204" t="s">
        <v>3387</v>
      </c>
      <c r="BE506" s="195" t="s">
        <v>5026</v>
      </c>
      <c r="BF506" s="133" t="str">
        <f>IFERROR(VLOOKUP(BE:BE,Q商品!B:E,4,0),"")</f>
        <v>2023年製 EfficientGrip RVF02 225/60R17 99H サマータイヤ 最短当日発送</v>
      </c>
      <c r="BG506" s="133" t="str">
        <f>IFERROR(VLOOKUP(AQ:AQ,在庫!B:M,12,0),"")</f>
        <v>2023年製</v>
      </c>
      <c r="BH506" s="133">
        <f>IFERROR(VLOOKUP(AQ:AQ,在庫!B:L,10,0),"")</f>
        <v>4</v>
      </c>
      <c r="BI506" s="234">
        <f>VLOOKUP(AQ:AQ,[1]GOODYEAR!$B:$AH,32,0)</f>
        <v>604421511</v>
      </c>
      <c r="BJ506" s="234">
        <f>VLOOKUP(AQ:AQ,[1]GOODYEAR!$B:$AH,33,0)</f>
        <v>604421527</v>
      </c>
      <c r="BK506" s="191"/>
      <c r="BL506" s="191"/>
      <c r="BM506" s="191"/>
    </row>
    <row r="507" spans="1:65" s="11" customFormat="1" ht="19.5" customHeight="1">
      <c r="A507" s="11">
        <f t="shared" si="298"/>
        <v>1</v>
      </c>
      <c r="B507" s="239">
        <f t="shared" si="286"/>
        <v>2254518130607</v>
      </c>
      <c r="C507" s="225">
        <f t="shared" si="299"/>
        <v>4</v>
      </c>
      <c r="D507" s="11" t="s">
        <v>4700</v>
      </c>
      <c r="E507" s="11" t="s">
        <v>520</v>
      </c>
      <c r="F507" s="158" t="s">
        <v>6086</v>
      </c>
      <c r="G507" s="132" t="str">
        <f t="shared" si="296"/>
        <v>18</v>
      </c>
      <c r="H507" s="233">
        <v>18</v>
      </c>
      <c r="I507" s="225">
        <f t="shared" si="300"/>
        <v>18</v>
      </c>
      <c r="J507" s="173" t="s">
        <v>12</v>
      </c>
      <c r="K507" s="132" t="s">
        <v>1762</v>
      </c>
      <c r="L507" s="132">
        <v>13</v>
      </c>
      <c r="M507" s="134" t="s">
        <v>3422</v>
      </c>
      <c r="N507" s="226" t="s">
        <v>3356</v>
      </c>
      <c r="O507" s="226">
        <v>0</v>
      </c>
      <c r="P507" s="227">
        <v>22600</v>
      </c>
      <c r="Q507" s="228">
        <f t="shared" si="287"/>
        <v>20541.81818181818</v>
      </c>
      <c r="R507" s="143">
        <f t="shared" si="288"/>
        <v>0.33550185873605942</v>
      </c>
      <c r="S507" s="192">
        <v>1074476034</v>
      </c>
      <c r="T507" s="287" t="s">
        <v>6846</v>
      </c>
      <c r="U507" s="189">
        <f t="shared" si="289"/>
        <v>22600</v>
      </c>
      <c r="W507" s="229">
        <v>22600</v>
      </c>
      <c r="X507" s="135">
        <f t="shared" si="290"/>
        <v>13650</v>
      </c>
      <c r="Y507" s="230">
        <f t="shared" si="291"/>
        <v>20541.81818181818</v>
      </c>
      <c r="Z507" s="141">
        <f t="shared" si="292"/>
        <v>7.7300884955752158E-2</v>
      </c>
      <c r="AA507" s="136">
        <f t="shared" si="293"/>
        <v>0.33550185873605942</v>
      </c>
      <c r="AB507" s="144"/>
      <c r="AC507" s="144"/>
      <c r="AD507" s="184">
        <f t="shared" si="311"/>
        <v>22156</v>
      </c>
      <c r="AE507" s="182">
        <f t="shared" si="312"/>
        <v>24347</v>
      </c>
      <c r="AF507" s="128">
        <f t="shared" si="301"/>
        <v>2191.23</v>
      </c>
      <c r="AG507" s="129">
        <f t="shared" si="302"/>
        <v>444.23</v>
      </c>
      <c r="AH507" s="130">
        <f t="shared" si="303"/>
        <v>1.8245779767527826E-2</v>
      </c>
      <c r="AI507" s="137">
        <f t="shared" si="304"/>
        <v>1747</v>
      </c>
      <c r="AJ507" s="138">
        <f t="shared" si="305"/>
        <v>7.1754220232472174E-2</v>
      </c>
      <c r="AK507" s="138">
        <f t="shared" si="306"/>
        <v>0.31725607896853159</v>
      </c>
      <c r="AL507" s="11" t="s">
        <v>13397</v>
      </c>
      <c r="AM507" s="11">
        <f t="shared" si="307"/>
        <v>19721.3</v>
      </c>
      <c r="AN507" s="412">
        <f t="shared" si="308"/>
        <v>17924.81818181818</v>
      </c>
      <c r="AO507" s="412">
        <f t="shared" si="309"/>
        <v>4274.8181818181802</v>
      </c>
      <c r="AP507" s="413">
        <f t="shared" si="310"/>
        <v>0.23848599960440825</v>
      </c>
      <c r="AQ507" s="192">
        <v>2254518130607</v>
      </c>
      <c r="AR507" s="192">
        <f>VLOOKUP(AQ:AQ,[1]GOODYEAR!$B:$O,2,0)</f>
        <v>4992496153215</v>
      </c>
      <c r="AS507" s="192" t="str">
        <f>VLOOKUP(AQ:AQ,[1]GOODYEAR!$B:$O,3,0)</f>
        <v>05605164</v>
      </c>
      <c r="AT507" s="231" t="str">
        <f>VLOOKUP(AQ:AQ,[1]GOODYEAR!$B:$O,4,0)</f>
        <v>EfficientGrip RVF02</v>
      </c>
      <c r="AU507" s="231" t="str">
        <f>VLOOKUP(AQ:AQ,[1]GOODYEAR!$B:$O,5,0)</f>
        <v>225/45R18 95W XL</v>
      </c>
      <c r="AV507" s="232" t="str">
        <f>VLOOKUP(AQ:AQ,[1]GOODYEAR!$B:$O,6,0)</f>
        <v>225/45R18</v>
      </c>
      <c r="AW507" s="232">
        <f>VLOOKUP(AQ:AQ,[1]GOODYEAR!$B:$O,7,0)</f>
        <v>34500</v>
      </c>
      <c r="AX507" s="233">
        <f>VLOOKUP(AQ:AQ,[1]GOODYEAR!$B:$K,8,0)</f>
        <v>13650</v>
      </c>
      <c r="AY507" s="233">
        <f>VLOOKUP(AQ:AQ,[1]GOODYEAR!$B:$K,9,0)</f>
        <v>4</v>
      </c>
      <c r="AZ507" s="233">
        <f>VLOOKUP(AQ:AQ,[1]GOODYEAR!$B:$K,10,0)</f>
        <v>18</v>
      </c>
      <c r="BA507" s="233">
        <f>VLOOKUP(AQ:AQ,[1]GOODYEAR!$B:$O,11,0)</f>
        <v>20380</v>
      </c>
      <c r="BB507" s="233">
        <f>VLOOKUP(AQ:AQ,[1]GOODYEAR!$B:$O,12,0)</f>
        <v>17572.727272727272</v>
      </c>
      <c r="BC507" s="233">
        <f t="shared" si="297"/>
        <v>1050</v>
      </c>
      <c r="BD507" s="204" t="s">
        <v>3387</v>
      </c>
      <c r="BE507" s="195" t="s">
        <v>5027</v>
      </c>
      <c r="BF507" s="133" t="str">
        <f>IFERROR(VLOOKUP(BE:BE,Q商品!B:E,4,0),"")</f>
        <v>2023年製 EfficientGrip RVF02 225/45R18 95W XL サマータイヤ 最短当日発送</v>
      </c>
      <c r="BG507" s="133" t="str">
        <f>IFERROR(VLOOKUP(AQ:AQ,在庫!B:M,12,0),"")</f>
        <v>2023年製</v>
      </c>
      <c r="BH507" s="133">
        <f>IFERROR(VLOOKUP(AQ:AQ,在庫!B:L,10,0),"")</f>
        <v>1</v>
      </c>
      <c r="BI507" s="234">
        <f>VLOOKUP(AQ:AQ,[1]GOODYEAR!$B:$AH,32,0)</f>
        <v>604421512</v>
      </c>
      <c r="BJ507" s="234">
        <f>VLOOKUP(AQ:AQ,[1]GOODYEAR!$B:$AH,33,0)</f>
        <v>604421528</v>
      </c>
      <c r="BK507" s="191"/>
      <c r="BL507" s="191"/>
      <c r="BM507" s="191"/>
    </row>
    <row r="508" spans="1:65" s="11" customFormat="1" ht="19.5" customHeight="1">
      <c r="A508" s="11">
        <f t="shared" si="298"/>
        <v>1</v>
      </c>
      <c r="B508" s="239">
        <f t="shared" si="286"/>
        <v>2255018130609</v>
      </c>
      <c r="C508" s="225">
        <f t="shared" si="299"/>
        <v>23</v>
      </c>
      <c r="D508" s="11" t="s">
        <v>4700</v>
      </c>
      <c r="E508" s="11" t="s">
        <v>514</v>
      </c>
      <c r="F508" s="158" t="s">
        <v>6087</v>
      </c>
      <c r="G508" s="132" t="str">
        <f t="shared" si="296"/>
        <v>18</v>
      </c>
      <c r="H508" s="233">
        <v>58</v>
      </c>
      <c r="I508" s="225">
        <f t="shared" si="300"/>
        <v>58</v>
      </c>
      <c r="J508" s="173">
        <v>2139</v>
      </c>
      <c r="K508" s="132" t="s">
        <v>1762</v>
      </c>
      <c r="L508" s="132">
        <v>14</v>
      </c>
      <c r="M508" s="134" t="s">
        <v>3422</v>
      </c>
      <c r="N508" s="226" t="s">
        <v>1989</v>
      </c>
      <c r="O508" s="226">
        <v>0</v>
      </c>
      <c r="P508" s="227">
        <v>20600</v>
      </c>
      <c r="Q508" s="228">
        <f t="shared" si="287"/>
        <v>18706.363636363636</v>
      </c>
      <c r="R508" s="143">
        <f t="shared" si="288"/>
        <v>0.30504932691840403</v>
      </c>
      <c r="S508" s="192">
        <v>1074476042</v>
      </c>
      <c r="T508" s="287" t="s">
        <v>6847</v>
      </c>
      <c r="U508" s="189">
        <f t="shared" si="289"/>
        <v>20600</v>
      </c>
      <c r="W508" s="229">
        <v>20600</v>
      </c>
      <c r="X508" s="135">
        <f t="shared" si="290"/>
        <v>13000</v>
      </c>
      <c r="Y508" s="230">
        <f t="shared" si="291"/>
        <v>18706.363636363636</v>
      </c>
      <c r="Z508" s="141">
        <f t="shared" si="292"/>
        <v>7.7330097087378702E-2</v>
      </c>
      <c r="AA508" s="136">
        <f t="shared" si="293"/>
        <v>0.30504932691840403</v>
      </c>
      <c r="AB508" s="144"/>
      <c r="AC508" s="144"/>
      <c r="AD508" s="184">
        <f t="shared" si="311"/>
        <v>20196</v>
      </c>
      <c r="AE508" s="182">
        <f t="shared" si="312"/>
        <v>22193</v>
      </c>
      <c r="AF508" s="128">
        <f t="shared" si="301"/>
        <v>1997.37</v>
      </c>
      <c r="AG508" s="129">
        <f t="shared" si="302"/>
        <v>404.36999999999989</v>
      </c>
      <c r="AH508" s="130">
        <f t="shared" si="303"/>
        <v>1.8220610102284499E-2</v>
      </c>
      <c r="AI508" s="137">
        <f t="shared" si="304"/>
        <v>1593</v>
      </c>
      <c r="AJ508" s="138">
        <f t="shared" si="305"/>
        <v>7.1779389897715498E-2</v>
      </c>
      <c r="AK508" s="138">
        <f t="shared" si="306"/>
        <v>0.28682871681611954</v>
      </c>
      <c r="AL508" s="11" t="s">
        <v>13397</v>
      </c>
      <c r="AM508" s="11">
        <f t="shared" si="307"/>
        <v>17976.7</v>
      </c>
      <c r="AN508" s="412">
        <f t="shared" si="308"/>
        <v>16321.545454545454</v>
      </c>
      <c r="AO508" s="412">
        <f t="shared" si="309"/>
        <v>3321.545454545454</v>
      </c>
      <c r="AP508" s="413">
        <f t="shared" si="310"/>
        <v>0.20350679804162927</v>
      </c>
      <c r="AQ508" s="192">
        <v>2255018130609</v>
      </c>
      <c r="AR508" s="192">
        <f>VLOOKUP(AQ:AQ,[1]GOODYEAR!$B:$O,2,0)</f>
        <v>4992496152898</v>
      </c>
      <c r="AS508" s="192" t="str">
        <f>VLOOKUP(AQ:AQ,[1]GOODYEAR!$B:$O,3,0)</f>
        <v>05605158</v>
      </c>
      <c r="AT508" s="231" t="str">
        <f>VLOOKUP(AQ:AQ,[1]GOODYEAR!$B:$O,4,0)</f>
        <v>EfficientGrip RVF02</v>
      </c>
      <c r="AU508" s="231" t="str">
        <f>VLOOKUP(AQ:AQ,[1]GOODYEAR!$B:$O,5,0)</f>
        <v>225/50R18 99V XL</v>
      </c>
      <c r="AV508" s="232" t="str">
        <f>VLOOKUP(AQ:AQ,[1]GOODYEAR!$B:$O,6,0)</f>
        <v>225/50R18</v>
      </c>
      <c r="AW508" s="232">
        <f>VLOOKUP(AQ:AQ,[1]GOODYEAR!$B:$O,7,0)</f>
        <v>32900</v>
      </c>
      <c r="AX508" s="233">
        <f>VLOOKUP(AQ:AQ,[1]GOODYEAR!$B:$K,8,0)</f>
        <v>13000</v>
      </c>
      <c r="AY508" s="233">
        <f>VLOOKUP(AQ:AQ,[1]GOODYEAR!$B:$K,9,0)</f>
        <v>23</v>
      </c>
      <c r="AZ508" s="233">
        <f>VLOOKUP(AQ:AQ,[1]GOODYEAR!$B:$K,10,0)</f>
        <v>58</v>
      </c>
      <c r="BA508" s="233">
        <f>VLOOKUP(AQ:AQ,[1]GOODYEAR!$B:$O,11,0)</f>
        <v>18820</v>
      </c>
      <c r="BB508" s="233">
        <f>VLOOKUP(AQ:AQ,[1]GOODYEAR!$B:$O,12,0)</f>
        <v>16154.545454545454</v>
      </c>
      <c r="BC508" s="233">
        <f t="shared" si="297"/>
        <v>1050</v>
      </c>
      <c r="BD508" s="204" t="s">
        <v>3387</v>
      </c>
      <c r="BE508" s="195" t="s">
        <v>5028</v>
      </c>
      <c r="BF508" s="133" t="str">
        <f>IFERROR(VLOOKUP(BE:BE,Q商品!B:E,4,0),"")</f>
        <v>2023年製 EfficientGrip RVF02 225/50R18 99V XL サマータイヤ 最短当日発送</v>
      </c>
      <c r="BG508" s="133" t="str">
        <f>IFERROR(VLOOKUP(AQ:AQ,在庫!B:M,12,0),"")</f>
        <v>2023年製</v>
      </c>
      <c r="BH508" s="133">
        <f>IFERROR(VLOOKUP(AQ:AQ,在庫!B:L,10,0),"")</f>
        <v>4</v>
      </c>
      <c r="BI508" s="234">
        <f>VLOOKUP(AQ:AQ,[1]GOODYEAR!$B:$AH,32,0)</f>
        <v>604421514</v>
      </c>
      <c r="BJ508" s="234">
        <f>VLOOKUP(AQ:AQ,[1]GOODYEAR!$B:$AH,33,0)</f>
        <v>604421530</v>
      </c>
      <c r="BK508" s="191"/>
      <c r="BL508" s="191"/>
      <c r="BM508" s="191"/>
    </row>
    <row r="509" spans="1:65" s="11" customFormat="1" ht="19.5" customHeight="1">
      <c r="A509" s="11">
        <f t="shared" si="298"/>
        <v>1</v>
      </c>
      <c r="B509" s="239">
        <f t="shared" si="286"/>
        <v>2355018130606</v>
      </c>
      <c r="C509" s="225">
        <f t="shared" si="299"/>
        <v>33</v>
      </c>
      <c r="D509" s="11" t="s">
        <v>4700</v>
      </c>
      <c r="E509" s="11" t="s">
        <v>522</v>
      </c>
      <c r="F509" s="158" t="s">
        <v>6088</v>
      </c>
      <c r="G509" s="132" t="str">
        <f t="shared" si="296"/>
        <v>18</v>
      </c>
      <c r="H509" s="233">
        <v>71</v>
      </c>
      <c r="I509" s="225">
        <f t="shared" si="300"/>
        <v>71</v>
      </c>
      <c r="J509" s="173" t="s">
        <v>12</v>
      </c>
      <c r="K509" s="132" t="s">
        <v>1762</v>
      </c>
      <c r="L509" s="132">
        <v>15</v>
      </c>
      <c r="M509" s="134" t="s">
        <v>3422</v>
      </c>
      <c r="N509" s="226" t="s">
        <v>3396</v>
      </c>
      <c r="O509" s="226">
        <v>0</v>
      </c>
      <c r="P509" s="227">
        <v>19203</v>
      </c>
      <c r="Q509" s="228">
        <f t="shared" si="287"/>
        <v>17427.272727272724</v>
      </c>
      <c r="R509" s="143">
        <f t="shared" si="288"/>
        <v>0.34068857589984342</v>
      </c>
      <c r="S509" s="192">
        <v>1074476032</v>
      </c>
      <c r="T509" s="287" t="s">
        <v>6848</v>
      </c>
      <c r="U509" s="189">
        <f t="shared" si="289"/>
        <v>19203</v>
      </c>
      <c r="W509" s="229">
        <v>19203</v>
      </c>
      <c r="X509" s="135">
        <f t="shared" si="290"/>
        <v>11490</v>
      </c>
      <c r="Y509" s="230">
        <f t="shared" si="291"/>
        <v>17427.272727272724</v>
      </c>
      <c r="Z509" s="141">
        <f t="shared" si="292"/>
        <v>7.727959173045873E-2</v>
      </c>
      <c r="AA509" s="136">
        <f t="shared" si="293"/>
        <v>0.34068857589984342</v>
      </c>
      <c r="AB509" s="144"/>
      <c r="AC509" s="144"/>
      <c r="AD509" s="184">
        <f t="shared" si="311"/>
        <v>18826</v>
      </c>
      <c r="AE509" s="182">
        <f t="shared" si="312"/>
        <v>20687</v>
      </c>
      <c r="AF509" s="128">
        <f t="shared" si="301"/>
        <v>1861.83</v>
      </c>
      <c r="AG509" s="129">
        <f t="shared" si="302"/>
        <v>377.82999999999993</v>
      </c>
      <c r="AH509" s="130">
        <f t="shared" si="303"/>
        <v>1.8264127229661135E-2</v>
      </c>
      <c r="AI509" s="137">
        <f t="shared" si="304"/>
        <v>1484</v>
      </c>
      <c r="AJ509" s="138">
        <f t="shared" si="305"/>
        <v>7.1735872770338854E-2</v>
      </c>
      <c r="AK509" s="138">
        <f t="shared" si="306"/>
        <v>0.32242444867018227</v>
      </c>
      <c r="AL509" s="11" t="s">
        <v>13397</v>
      </c>
      <c r="AM509" s="11">
        <f t="shared" si="307"/>
        <v>16757.3</v>
      </c>
      <c r="AN509" s="412">
        <f t="shared" si="308"/>
        <v>15203.909090909088</v>
      </c>
      <c r="AO509" s="412">
        <f t="shared" si="309"/>
        <v>3713.9090909090883</v>
      </c>
      <c r="AP509" s="413">
        <f t="shared" si="310"/>
        <v>0.24427330291850766</v>
      </c>
      <c r="AQ509" s="192">
        <v>2355018130606</v>
      </c>
      <c r="AR509" s="192">
        <f>VLOOKUP(AQ:AQ,[1]GOODYEAR!$B:$O,2,0)</f>
        <v>4992496152843</v>
      </c>
      <c r="AS509" s="192" t="str">
        <f>VLOOKUP(AQ:AQ,[1]GOODYEAR!$B:$O,3,0)</f>
        <v>05605160</v>
      </c>
      <c r="AT509" s="231" t="str">
        <f>VLOOKUP(AQ:AQ,[1]GOODYEAR!$B:$O,4,0)</f>
        <v>EfficientGrip RVF02</v>
      </c>
      <c r="AU509" s="231" t="str">
        <f>VLOOKUP(AQ:AQ,[1]GOODYEAR!$B:$O,5,0)</f>
        <v>235/50R18 101W XL</v>
      </c>
      <c r="AV509" s="232" t="str">
        <f>VLOOKUP(AQ:AQ,[1]GOODYEAR!$B:$O,6,0)</f>
        <v>235/50R18</v>
      </c>
      <c r="AW509" s="232">
        <f>VLOOKUP(AQ:AQ,[1]GOODYEAR!$B:$O,7,0)</f>
        <v>31200</v>
      </c>
      <c r="AX509" s="233">
        <f>VLOOKUP(AQ:AQ,[1]GOODYEAR!$B:$K,8,0)</f>
        <v>11490</v>
      </c>
      <c r="AY509" s="233">
        <f>VLOOKUP(AQ:AQ,[1]GOODYEAR!$B:$K,9,0)</f>
        <v>33</v>
      </c>
      <c r="AZ509" s="233">
        <f>VLOOKUP(AQ:AQ,[1]GOODYEAR!$B:$K,10,0)</f>
        <v>71</v>
      </c>
      <c r="BA509" s="233">
        <f>VLOOKUP(AQ:AQ,[1]GOODYEAR!$B:$O,11,0)</f>
        <v>17640</v>
      </c>
      <c r="BB509" s="233">
        <f>VLOOKUP(AQ:AQ,[1]GOODYEAR!$B:$O,12,0)</f>
        <v>15081.81818181818</v>
      </c>
      <c r="BC509" s="233">
        <f t="shared" si="297"/>
        <v>1050</v>
      </c>
      <c r="BD509" s="204" t="s">
        <v>3387</v>
      </c>
      <c r="BE509" s="195" t="s">
        <v>5029</v>
      </c>
      <c r="BF509" s="133" t="str">
        <f>IFERROR(VLOOKUP(BE:BE,Q商品!B:E,4,0),"")</f>
        <v>2023年製 EfficientGrip RVF02 235/50R18 101W XL サマータイヤ 最短当日発送</v>
      </c>
      <c r="BG509" s="133" t="str">
        <f>IFERROR(VLOOKUP(AQ:AQ,在庫!B:M,12,0),"")</f>
        <v>2023年製</v>
      </c>
      <c r="BH509" s="133">
        <f>IFERROR(VLOOKUP(AQ:AQ,在庫!B:L,10,0),"")</f>
        <v>4</v>
      </c>
      <c r="BI509" s="234">
        <f>VLOOKUP(AQ:AQ,[1]GOODYEAR!$B:$AH,32,0)</f>
        <v>604421513</v>
      </c>
      <c r="BJ509" s="234">
        <f>VLOOKUP(AQ:AQ,[1]GOODYEAR!$B:$AH,33,0)</f>
        <v>604421529</v>
      </c>
      <c r="BK509" s="191"/>
      <c r="BL509" s="191"/>
      <c r="BM509" s="191"/>
    </row>
    <row r="510" spans="1:65" s="11" customFormat="1" ht="19.5" customHeight="1">
      <c r="A510" s="11">
        <f t="shared" si="298"/>
        <v>1</v>
      </c>
      <c r="B510" s="239">
        <f t="shared" si="286"/>
        <v>2454020130601</v>
      </c>
      <c r="C510" s="225">
        <f t="shared" si="299"/>
        <v>12</v>
      </c>
      <c r="D510" s="11" t="s">
        <v>4700</v>
      </c>
      <c r="E510" s="11" t="s">
        <v>1500</v>
      </c>
      <c r="F510" s="158" t="s">
        <v>6089</v>
      </c>
      <c r="G510" s="132" t="str">
        <f t="shared" si="296"/>
        <v>20</v>
      </c>
      <c r="H510" s="233">
        <v>12</v>
      </c>
      <c r="I510" s="225">
        <f t="shared" si="300"/>
        <v>12</v>
      </c>
      <c r="J510" s="173" t="s">
        <v>12</v>
      </c>
      <c r="K510" s="132" t="s">
        <v>1762</v>
      </c>
      <c r="L510" s="132">
        <v>16</v>
      </c>
      <c r="M510" s="134" t="s">
        <v>3422</v>
      </c>
      <c r="N510" s="226" t="s">
        <v>3440</v>
      </c>
      <c r="O510" s="226">
        <v>0</v>
      </c>
      <c r="P510" s="227">
        <v>33399</v>
      </c>
      <c r="Q510" s="228">
        <f t="shared" si="287"/>
        <v>30351.81818181818</v>
      </c>
      <c r="R510" s="143">
        <f t="shared" si="288"/>
        <v>0.26857759007997123</v>
      </c>
      <c r="S510" s="192">
        <v>1074476031</v>
      </c>
      <c r="T510" s="287" t="s">
        <v>6849</v>
      </c>
      <c r="U510" s="189">
        <f t="shared" si="289"/>
        <v>33399</v>
      </c>
      <c r="W510" s="229">
        <v>33399</v>
      </c>
      <c r="X510" s="135">
        <f t="shared" si="290"/>
        <v>22200</v>
      </c>
      <c r="Y510" s="230">
        <f t="shared" si="291"/>
        <v>30351.81818181818</v>
      </c>
      <c r="Z510" s="141">
        <f t="shared" si="292"/>
        <v>7.7337644839665876E-2</v>
      </c>
      <c r="AA510" s="136">
        <f t="shared" si="293"/>
        <v>0.26857759007997123</v>
      </c>
      <c r="AB510" s="144"/>
      <c r="AC510" s="144"/>
      <c r="AD510" s="184">
        <f t="shared" si="311"/>
        <v>32744</v>
      </c>
      <c r="AE510" s="182">
        <f t="shared" si="312"/>
        <v>35982</v>
      </c>
      <c r="AF510" s="128">
        <f t="shared" si="301"/>
        <v>3238.3799999999997</v>
      </c>
      <c r="AG510" s="129">
        <f t="shared" si="302"/>
        <v>655.37999999999965</v>
      </c>
      <c r="AH510" s="130">
        <f t="shared" si="303"/>
        <v>1.8214107053526753E-2</v>
      </c>
      <c r="AI510" s="137">
        <f t="shared" si="304"/>
        <v>2583</v>
      </c>
      <c r="AJ510" s="138">
        <f t="shared" si="305"/>
        <v>7.1785892946473237E-2</v>
      </c>
      <c r="AK510" s="138">
        <f t="shared" si="306"/>
        <v>0.25036348302644446</v>
      </c>
      <c r="AL510" s="11" t="s">
        <v>13397</v>
      </c>
      <c r="AM510" s="11">
        <f t="shared" si="307"/>
        <v>29145.8</v>
      </c>
      <c r="AN510" s="412">
        <f t="shared" si="308"/>
        <v>26485.272727272724</v>
      </c>
      <c r="AO510" s="412">
        <f t="shared" si="309"/>
        <v>4285.2727272727243</v>
      </c>
      <c r="AP510" s="413">
        <f t="shared" si="310"/>
        <v>0.16179832359664709</v>
      </c>
      <c r="AQ510" s="192">
        <v>2454020130601</v>
      </c>
      <c r="AR510" s="192">
        <f>VLOOKUP(AQ:AQ,[1]GOODYEAR!$B:$O,2,0)</f>
        <v>4992496153208</v>
      </c>
      <c r="AS510" s="192" t="str">
        <f>VLOOKUP(AQ:AQ,[1]GOODYEAR!$B:$O,3,0)</f>
        <v>05605178</v>
      </c>
      <c r="AT510" s="231" t="str">
        <f>VLOOKUP(AQ:AQ,[1]GOODYEAR!$B:$O,4,0)</f>
        <v>EfficientGrip RVF02</v>
      </c>
      <c r="AU510" s="231" t="str">
        <f>VLOOKUP(AQ:AQ,[1]GOODYEAR!$B:$O,5,0)</f>
        <v>245/40R20 99W XL</v>
      </c>
      <c r="AV510" s="232" t="str">
        <f>VLOOKUP(AQ:AQ,[1]GOODYEAR!$B:$O,6,0)</f>
        <v>245/40R20</v>
      </c>
      <c r="AW510" s="232">
        <f>VLOOKUP(AQ:AQ,[1]GOODYEAR!$B:$O,7,0)</f>
        <v>55700</v>
      </c>
      <c r="AX510" s="233">
        <f>VLOOKUP(AQ:AQ,[1]GOODYEAR!$B:$K,8,0)</f>
        <v>22200</v>
      </c>
      <c r="AY510" s="233">
        <f>VLOOKUP(AQ:AQ,[1]GOODYEAR!$B:$K,9,0)</f>
        <v>12</v>
      </c>
      <c r="AZ510" s="233">
        <f>VLOOKUP(AQ:AQ,[1]GOODYEAR!$B:$K,10,0)</f>
        <v>12</v>
      </c>
      <c r="BA510" s="233">
        <f>VLOOKUP(AQ:AQ,[1]GOODYEAR!$B:$O,11,0)</f>
        <v>32890</v>
      </c>
      <c r="BB510" s="233">
        <f>VLOOKUP(AQ:AQ,[1]GOODYEAR!$B:$O,12,0)</f>
        <v>28945.454545454544</v>
      </c>
      <c r="BC510" s="233">
        <f t="shared" si="297"/>
        <v>1050</v>
      </c>
      <c r="BD510" s="204" t="s">
        <v>3387</v>
      </c>
      <c r="BE510" s="195" t="s">
        <v>5030</v>
      </c>
      <c r="BF510" s="133" t="str">
        <f>IFERROR(VLOOKUP(BE:BE,Q商品!B:E,4,0),"")</f>
        <v>2023年製 EfficientGrip RVF02 245/40R20 99W XL サマータイヤ 最短当日発送</v>
      </c>
      <c r="BG510" s="133" t="str">
        <f>IFERROR(VLOOKUP(AQ:AQ,在庫!B:M,12,0),"")</f>
        <v>2023年製</v>
      </c>
      <c r="BH510" s="133">
        <f>IFERROR(VLOOKUP(AQ:AQ,在庫!B:L,10,0),"")</f>
        <v>1</v>
      </c>
      <c r="BI510" s="234">
        <f>VLOOKUP(AQ:AQ,[1]GOODYEAR!$B:$AH,32,0)</f>
        <v>604421515</v>
      </c>
      <c r="BJ510" s="234">
        <f>VLOOKUP(AQ:AQ,[1]GOODYEAR!$B:$AH,33,0)</f>
        <v>604421531</v>
      </c>
      <c r="BK510" s="191"/>
      <c r="BL510" s="191"/>
      <c r="BM510" s="191"/>
    </row>
    <row r="511" spans="1:65" s="11" customFormat="1" ht="19.5" customHeight="1">
      <c r="A511" s="11">
        <f t="shared" si="298"/>
        <v>1</v>
      </c>
      <c r="B511" s="239">
        <f t="shared" si="286"/>
        <v>2255519130603</v>
      </c>
      <c r="C511" s="225">
        <f t="shared" si="299"/>
        <v>0</v>
      </c>
      <c r="D511" s="11" t="s">
        <v>4700</v>
      </c>
      <c r="E511" s="11" t="s">
        <v>7515</v>
      </c>
      <c r="F511" s="360" t="s">
        <v>7526</v>
      </c>
      <c r="G511" s="132" t="str">
        <f t="shared" si="296"/>
        <v>19</v>
      </c>
      <c r="H511" s="233">
        <v>12</v>
      </c>
      <c r="I511" s="225">
        <f t="shared" si="300"/>
        <v>12</v>
      </c>
      <c r="J511" s="131" t="s">
        <v>12</v>
      </c>
      <c r="K511" s="132" t="s">
        <v>1762</v>
      </c>
      <c r="L511" s="132">
        <v>17</v>
      </c>
      <c r="M511" s="134" t="s">
        <v>3422</v>
      </c>
      <c r="N511" s="226" t="s">
        <v>2014</v>
      </c>
      <c r="O511" s="226">
        <v>0</v>
      </c>
      <c r="P511" s="227">
        <v>21679</v>
      </c>
      <c r="Q511" s="228">
        <f t="shared" si="287"/>
        <v>19708.181818181816</v>
      </c>
      <c r="R511" s="143">
        <f t="shared" si="288"/>
        <v>0.34646432030997731</v>
      </c>
      <c r="S511" s="192">
        <v>1076493710</v>
      </c>
      <c r="T511" s="285" t="s">
        <v>7634</v>
      </c>
      <c r="U511" s="189">
        <f t="shared" si="289"/>
        <v>21679</v>
      </c>
      <c r="W511" s="229">
        <v>21679</v>
      </c>
      <c r="X511" s="135">
        <f t="shared" si="290"/>
        <v>12880</v>
      </c>
      <c r="Y511" s="230">
        <f t="shared" si="291"/>
        <v>19708.181818181816</v>
      </c>
      <c r="Z511" s="141">
        <f t="shared" si="292"/>
        <v>2.4032473822593214E-2</v>
      </c>
      <c r="AA511" s="136">
        <f t="shared" si="293"/>
        <v>0.34646432030997731</v>
      </c>
      <c r="AB511" s="144"/>
      <c r="AC511" s="144"/>
      <c r="AD511" s="185">
        <v>20202</v>
      </c>
      <c r="AE511" s="183">
        <v>22200</v>
      </c>
      <c r="AF511" s="128">
        <f t="shared" si="301"/>
        <v>1998</v>
      </c>
      <c r="AG511" s="129">
        <f t="shared" si="302"/>
        <v>1477</v>
      </c>
      <c r="AH511" s="130">
        <f t="shared" si="303"/>
        <v>6.6531531531531532E-2</v>
      </c>
      <c r="AI511" s="137">
        <f t="shared" si="304"/>
        <v>521</v>
      </c>
      <c r="AJ511" s="138">
        <f t="shared" si="305"/>
        <v>2.3468468468468468E-2</v>
      </c>
      <c r="AK511" s="138">
        <f t="shared" si="306"/>
        <v>0.2799327887784458</v>
      </c>
      <c r="AL511" s="11" t="s">
        <v>13397</v>
      </c>
      <c r="AM511" s="11">
        <f t="shared" si="307"/>
        <v>17982</v>
      </c>
      <c r="AN511" s="412">
        <f t="shared" si="308"/>
        <v>16347.272727272726</v>
      </c>
      <c r="AO511" s="412">
        <f t="shared" si="309"/>
        <v>3467.2727272727261</v>
      </c>
      <c r="AP511" s="413">
        <f t="shared" si="310"/>
        <v>0.2121009898787676</v>
      </c>
      <c r="AQ511" s="192">
        <v>2255519130603</v>
      </c>
      <c r="AR511" s="192">
        <f>VLOOKUP(AQ:AQ,[1]GOODYEAR!$B:$O,2,0)</f>
        <v>4992496153123</v>
      </c>
      <c r="AS511" s="192" t="str">
        <f>VLOOKUP(AQ:AQ,[1]GOODYEAR!$B:$O,3,0)</f>
        <v>05605166</v>
      </c>
      <c r="AT511" s="231" t="str">
        <f>VLOOKUP(AQ:AQ,[1]GOODYEAR!$B:$O,4,0)</f>
        <v>EfficientGrip RVF02</v>
      </c>
      <c r="AU511" s="231" t="str">
        <f>VLOOKUP(AQ:AQ,[1]GOODYEAR!$B:$O,5,0)</f>
        <v>225/55R19 103W</v>
      </c>
      <c r="AV511" s="232" t="str">
        <f>VLOOKUP(AQ:AQ,[1]GOODYEAR!$B:$O,6,0)</f>
        <v>225/55R19</v>
      </c>
      <c r="AW511" s="232" t="str">
        <f>VLOOKUP(AQ:AQ,[1]GOODYEAR!$B:$O,7,0)</f>
        <v/>
      </c>
      <c r="AX511" s="233">
        <f>VLOOKUP(AQ:AQ,[1]GOODYEAR!$B:$K,8,0)</f>
        <v>12880</v>
      </c>
      <c r="AY511" s="233">
        <f>VLOOKUP(AQ:AQ,[1]GOODYEAR!$B:$K,9,0)</f>
        <v>0</v>
      </c>
      <c r="AZ511" s="233">
        <f>VLOOKUP(AQ:AQ,[1]GOODYEAR!$B:$K,10,0)</f>
        <v>12</v>
      </c>
      <c r="BA511" s="233">
        <f>VLOOKUP(AQ:AQ,[1]GOODYEAR!$B:$O,11,0)</f>
        <v>19630</v>
      </c>
      <c r="BB511" s="233">
        <f>VLOOKUP(AQ:AQ,[1]GOODYEAR!$B:$O,12,0)</f>
        <v>16890.909090909088</v>
      </c>
      <c r="BC511" s="233">
        <f t="shared" si="297"/>
        <v>1050</v>
      </c>
      <c r="BD511" s="204" t="s">
        <v>3387</v>
      </c>
      <c r="BE511" s="195" t="s">
        <v>7612</v>
      </c>
      <c r="BF511" s="133" t="str">
        <f>IFERROR(VLOOKUP(BE:BE,Q商品!B:E,4,0),"")</f>
        <v>2023年製 EfficientGrip RVF02 225/55R19 103W XL サマー 最短当日発送</v>
      </c>
      <c r="BG511" s="133" t="str">
        <f>IFERROR(VLOOKUP(AQ:AQ,在庫!B:M,12,0),"")</f>
        <v>2023年製</v>
      </c>
      <c r="BH511" s="133">
        <f>IFERROR(VLOOKUP(AQ:AQ,在庫!B:L,10,0),"")</f>
        <v>1</v>
      </c>
      <c r="BI511" s="234" t="str">
        <f>VLOOKUP(AQ:AQ,[1]GOODYEAR!$B:$AH,32,0)</f>
        <v/>
      </c>
      <c r="BJ511" s="234" t="str">
        <f>VLOOKUP(AQ:AQ,[1]GOODYEAR!$B:$AH,33,0)</f>
        <v/>
      </c>
      <c r="BK511" s="191"/>
      <c r="BL511" s="191"/>
      <c r="BM511" s="191"/>
    </row>
    <row r="512" spans="1:65" s="11" customFormat="1" ht="19.5" customHeight="1">
      <c r="A512" s="11">
        <f t="shared" si="298"/>
        <v>1</v>
      </c>
      <c r="B512" s="239">
        <f t="shared" si="286"/>
        <v>1656514130604</v>
      </c>
      <c r="C512" s="225">
        <f t="shared" si="299"/>
        <v>4</v>
      </c>
      <c r="D512" s="11" t="s">
        <v>4700</v>
      </c>
      <c r="E512" s="11" t="s">
        <v>7510</v>
      </c>
      <c r="F512" s="360" t="s">
        <v>7521</v>
      </c>
      <c r="G512" s="132" t="str">
        <f t="shared" si="296"/>
        <v>14</v>
      </c>
      <c r="H512" s="233">
        <v>76</v>
      </c>
      <c r="I512" s="225">
        <f t="shared" si="300"/>
        <v>76</v>
      </c>
      <c r="J512" s="131" t="s">
        <v>12</v>
      </c>
      <c r="K512" s="132" t="s">
        <v>1762</v>
      </c>
      <c r="L512" s="132">
        <v>18</v>
      </c>
      <c r="M512" s="134" t="s">
        <v>1776</v>
      </c>
      <c r="N512" s="226" t="s">
        <v>1979</v>
      </c>
      <c r="O512" s="226">
        <v>0</v>
      </c>
      <c r="P512" s="227">
        <v>8000</v>
      </c>
      <c r="Q512" s="228">
        <f t="shared" si="287"/>
        <v>7269.0909090909081</v>
      </c>
      <c r="R512" s="143">
        <f t="shared" si="288"/>
        <v>0.43046523261630809</v>
      </c>
      <c r="S512" s="192">
        <v>1076493705</v>
      </c>
      <c r="T512" s="285" t="s">
        <v>7628</v>
      </c>
      <c r="U512" s="189">
        <f t="shared" si="289"/>
        <v>8000</v>
      </c>
      <c r="W512" s="229">
        <v>8000</v>
      </c>
      <c r="X512" s="135">
        <f t="shared" si="290"/>
        <v>4140</v>
      </c>
      <c r="Y512" s="230">
        <f t="shared" si="291"/>
        <v>7269.0909090909081</v>
      </c>
      <c r="Z512" s="141">
        <f t="shared" si="292"/>
        <v>6.2500000000000888E-3</v>
      </c>
      <c r="AA512" s="136">
        <f t="shared" si="293"/>
        <v>0.43046523261630809</v>
      </c>
      <c r="AB512" s="144"/>
      <c r="AC512" s="144"/>
      <c r="AD512" s="185">
        <v>7326</v>
      </c>
      <c r="AE512" s="183">
        <v>8050</v>
      </c>
      <c r="AF512" s="128">
        <f t="shared" si="301"/>
        <v>724.5</v>
      </c>
      <c r="AG512" s="129">
        <f t="shared" si="302"/>
        <v>674.5</v>
      </c>
      <c r="AH512" s="130">
        <f t="shared" si="303"/>
        <v>8.3788819875776396E-2</v>
      </c>
      <c r="AI512" s="137">
        <f t="shared" si="304"/>
        <v>50</v>
      </c>
      <c r="AJ512" s="138">
        <f t="shared" si="305"/>
        <v>6.2111801242236021E-3</v>
      </c>
      <c r="AK512" s="138">
        <f t="shared" si="306"/>
        <v>0.34667641274053168</v>
      </c>
      <c r="AL512" s="11" t="s">
        <v>13397</v>
      </c>
      <c r="AM512" s="11">
        <f t="shared" si="307"/>
        <v>6521</v>
      </c>
      <c r="AN512" s="412">
        <f t="shared" si="308"/>
        <v>5924.545454545454</v>
      </c>
      <c r="AO512" s="412">
        <f t="shared" si="309"/>
        <v>1784.545454545454</v>
      </c>
      <c r="AP512" s="413">
        <f t="shared" si="310"/>
        <v>0.3012122142089918</v>
      </c>
      <c r="AQ512" s="192">
        <v>1656514130604</v>
      </c>
      <c r="AR512" s="192">
        <f>VLOOKUP(AQ:AQ,[1]GOODYEAR!$B:$O,2,0)</f>
        <v>4992496152966</v>
      </c>
      <c r="AS512" s="192" t="str">
        <f>VLOOKUP(AQ:AQ,[1]GOODYEAR!$B:$O,3,0)</f>
        <v>05605104</v>
      </c>
      <c r="AT512" s="231" t="str">
        <f>VLOOKUP(AQ:AQ,[1]GOODYEAR!$B:$O,4,0)</f>
        <v>EfficientGrip RVF02</v>
      </c>
      <c r="AU512" s="231" t="str">
        <f>VLOOKUP(AQ:AQ,[1]GOODYEAR!$B:$O,5,0)</f>
        <v>165/65R14 79H</v>
      </c>
      <c r="AV512" s="232" t="str">
        <f>VLOOKUP(AQ:AQ,[1]GOODYEAR!$B:$O,6,0)</f>
        <v>165/65R14</v>
      </c>
      <c r="AW512" s="232" t="str">
        <f>VLOOKUP(AQ:AQ,[1]GOODYEAR!$B:$O,7,0)</f>
        <v/>
      </c>
      <c r="AX512" s="233">
        <f>VLOOKUP(AQ:AQ,[1]GOODYEAR!$B:$K,8,0)</f>
        <v>4140</v>
      </c>
      <c r="AY512" s="233">
        <f>VLOOKUP(AQ:AQ,[1]GOODYEAR!$B:$K,9,0)</f>
        <v>4</v>
      </c>
      <c r="AZ512" s="233">
        <f>VLOOKUP(AQ:AQ,[1]GOODYEAR!$B:$K,10,0)</f>
        <v>76</v>
      </c>
      <c r="BA512" s="233">
        <f>VLOOKUP(AQ:AQ,[1]GOODYEAR!$B:$O,11,0)</f>
        <v>6630</v>
      </c>
      <c r="BB512" s="233">
        <f>VLOOKUP(AQ:AQ,[1]GOODYEAR!$B:$O,12,0)</f>
        <v>5550</v>
      </c>
      <c r="BC512" s="233">
        <f t="shared" si="297"/>
        <v>524.99999999999909</v>
      </c>
      <c r="BD512" s="204" t="s">
        <v>3387</v>
      </c>
      <c r="BE512" s="195" t="s">
        <v>7594</v>
      </c>
      <c r="BF512" s="133" t="str">
        <f>IFERROR(VLOOKUP(BE:BE,Q商品!B:E,4,0),"")</f>
        <v>2023年製 EfficientGrip RVF02 165/65R14 79H サマー 最短当日発送</v>
      </c>
      <c r="BG512" s="133" t="str">
        <f>IFERROR(VLOOKUP(AQ:AQ,在庫!B:M,12,0),"")</f>
        <v>2023年製</v>
      </c>
      <c r="BH512" s="133">
        <f>IFERROR(VLOOKUP(AQ:AQ,在庫!B:L,10,0),"")</f>
        <v>1</v>
      </c>
      <c r="BI512" s="234" t="str">
        <f>VLOOKUP(AQ:AQ,[1]GOODYEAR!$B:$AH,32,0)</f>
        <v/>
      </c>
      <c r="BJ512" s="234" t="str">
        <f>VLOOKUP(AQ:AQ,[1]GOODYEAR!$B:$AH,33,0)</f>
        <v/>
      </c>
      <c r="BK512" s="191"/>
      <c r="BL512" s="191"/>
      <c r="BM512" s="191"/>
    </row>
    <row r="513" spans="1:65" s="11" customFormat="1" ht="19.5" customHeight="1">
      <c r="A513" s="11">
        <f t="shared" si="298"/>
        <v>1</v>
      </c>
      <c r="B513" s="239">
        <f t="shared" si="286"/>
        <v>1755515130603</v>
      </c>
      <c r="C513" s="225">
        <f t="shared" si="299"/>
        <v>7</v>
      </c>
      <c r="D513" s="11" t="s">
        <v>4700</v>
      </c>
      <c r="E513" s="358" t="s">
        <v>7513</v>
      </c>
      <c r="F513" s="158" t="s">
        <v>7524</v>
      </c>
      <c r="G513" s="132" t="str">
        <f t="shared" si="296"/>
        <v>15</v>
      </c>
      <c r="H513" s="233">
        <v>13</v>
      </c>
      <c r="I513" s="225">
        <f t="shared" si="300"/>
        <v>13</v>
      </c>
      <c r="J513" s="131" t="s">
        <v>12</v>
      </c>
      <c r="K513" s="132" t="s">
        <v>1762</v>
      </c>
      <c r="L513" s="132">
        <v>19</v>
      </c>
      <c r="M513" s="134" t="s">
        <v>7638</v>
      </c>
      <c r="N513" s="226" t="s">
        <v>7639</v>
      </c>
      <c r="O513" s="226" t="s">
        <v>1984</v>
      </c>
      <c r="P513" s="227">
        <v>12700</v>
      </c>
      <c r="Q513" s="228">
        <f t="shared" si="287"/>
        <v>11539.090909090908</v>
      </c>
      <c r="R513" s="143">
        <f t="shared" si="288"/>
        <v>0.38989994485149287</v>
      </c>
      <c r="S513" s="192">
        <v>1076493704</v>
      </c>
      <c r="T513" s="285" t="s">
        <v>7629</v>
      </c>
      <c r="U513" s="189">
        <f t="shared" si="289"/>
        <v>12700</v>
      </c>
      <c r="W513" s="229">
        <v>12700</v>
      </c>
      <c r="X513" s="135">
        <f t="shared" si="290"/>
        <v>7040</v>
      </c>
      <c r="Y513" s="230">
        <f t="shared" si="291"/>
        <v>11539.090909090908</v>
      </c>
      <c r="Z513" s="141">
        <f t="shared" si="292"/>
        <v>9.4827586206896575E-2</v>
      </c>
      <c r="AA513" s="136">
        <f t="shared" si="293"/>
        <v>0.38989994485149287</v>
      </c>
      <c r="AB513" s="144"/>
      <c r="AC513" s="144"/>
      <c r="AD513" s="185">
        <v>11557</v>
      </c>
      <c r="AE513" s="183">
        <v>12700</v>
      </c>
      <c r="AF513" s="128">
        <f t="shared" si="301"/>
        <v>1143</v>
      </c>
      <c r="AG513" s="129">
        <f t="shared" si="302"/>
        <v>1143</v>
      </c>
      <c r="AH513" s="130">
        <f t="shared" si="303"/>
        <v>0.09</v>
      </c>
      <c r="AI513" s="137">
        <f t="shared" si="304"/>
        <v>0</v>
      </c>
      <c r="AJ513" s="138">
        <f t="shared" si="305"/>
        <v>0</v>
      </c>
      <c r="AK513" s="138">
        <f t="shared" si="306"/>
        <v>0.29989994485149285</v>
      </c>
      <c r="AL513" s="11" t="s">
        <v>13397</v>
      </c>
      <c r="AM513" s="11">
        <f t="shared" si="307"/>
        <v>10287</v>
      </c>
      <c r="AN513" s="412">
        <f t="shared" si="308"/>
        <v>9345.4545454545441</v>
      </c>
      <c r="AO513" s="412">
        <f t="shared" si="309"/>
        <v>2305.4545454545441</v>
      </c>
      <c r="AP513" s="413">
        <f t="shared" si="310"/>
        <v>0.24669260700389095</v>
      </c>
      <c r="AQ513" s="192">
        <v>1755515130603</v>
      </c>
      <c r="AR513" s="192">
        <f>VLOOKUP(AQ:AQ,[1]GOODYEAR!$B:$O,2,0)</f>
        <v>4992496153185</v>
      </c>
      <c r="AS513" s="192" t="str">
        <f>VLOOKUP(AQ:AQ,[1]GOODYEAR!$B:$O,3,0)</f>
        <v>05605112</v>
      </c>
      <c r="AT513" s="231" t="str">
        <f>VLOOKUP(AQ:AQ,[1]GOODYEAR!$B:$O,4,0)</f>
        <v>EfficientGrip RVF02</v>
      </c>
      <c r="AU513" s="231" t="str">
        <f>VLOOKUP(AQ:AQ,[1]GOODYEAR!$B:$O,5,0)</f>
        <v>175/55R15 77V</v>
      </c>
      <c r="AV513" s="232" t="str">
        <f>VLOOKUP(AQ:AQ,[1]GOODYEAR!$B:$O,6,0)</f>
        <v>175/55R15</v>
      </c>
      <c r="AW513" s="232" t="str">
        <f>VLOOKUP(AQ:AQ,[1]GOODYEAR!$B:$O,7,0)</f>
        <v/>
      </c>
      <c r="AX513" s="233">
        <f>VLOOKUP(AQ:AQ,[1]GOODYEAR!$B:$K,8,0)</f>
        <v>7040</v>
      </c>
      <c r="AY513" s="233">
        <f>VLOOKUP(AQ:AQ,[1]GOODYEAR!$B:$K,9,0)</f>
        <v>7</v>
      </c>
      <c r="AZ513" s="233">
        <f>VLOOKUP(AQ:AQ,[1]GOODYEAR!$B:$K,10,0)</f>
        <v>13</v>
      </c>
      <c r="BA513" s="233">
        <f>VLOOKUP(AQ:AQ,[1]GOODYEAR!$B:$O,11,0)</f>
        <v>10690</v>
      </c>
      <c r="BB513" s="233">
        <f>VLOOKUP(AQ:AQ,[1]GOODYEAR!$B:$O,12,0)</f>
        <v>9240.9090909090901</v>
      </c>
      <c r="BC513" s="233">
        <f t="shared" si="297"/>
        <v>525</v>
      </c>
      <c r="BD513" s="204" t="s">
        <v>3387</v>
      </c>
      <c r="BE513" s="195" t="s">
        <v>7597</v>
      </c>
      <c r="BF513" s="133" t="str">
        <f>IFERROR(VLOOKUP(BE:BE,Q商品!B:E,4,0),"")</f>
        <v>2023年製 EfficientGrip RVF02 175/55R15 77V GOODYEAR サマー 最短当日発送</v>
      </c>
      <c r="BG513" s="133" t="str">
        <f>IFERROR(VLOOKUP(AQ:AQ,在庫!B:M,12,0),"")</f>
        <v>2023年製</v>
      </c>
      <c r="BH513" s="133">
        <f>IFERROR(VLOOKUP(AQ:AQ,在庫!B:L,10,0),"")</f>
        <v>1</v>
      </c>
      <c r="BI513" s="234" t="str">
        <f>VLOOKUP(AQ:AQ,[1]GOODYEAR!$B:$AH,32,0)</f>
        <v/>
      </c>
      <c r="BJ513" s="234" t="str">
        <f>VLOOKUP(AQ:AQ,[1]GOODYEAR!$B:$AH,33,0)</f>
        <v/>
      </c>
      <c r="BK513" s="191"/>
      <c r="BL513" s="191"/>
      <c r="BM513" s="191"/>
    </row>
    <row r="514" spans="1:65" s="11" customFormat="1" ht="19.5" customHeight="1">
      <c r="A514" s="11">
        <f t="shared" si="298"/>
        <v>1</v>
      </c>
      <c r="B514" s="239">
        <f t="shared" si="286"/>
        <v>1756016130604</v>
      </c>
      <c r="C514" s="225">
        <f t="shared" si="299"/>
        <v>0</v>
      </c>
      <c r="D514" s="11" t="s">
        <v>4700</v>
      </c>
      <c r="E514" s="358" t="s">
        <v>7511</v>
      </c>
      <c r="F514" s="158" t="s">
        <v>7522</v>
      </c>
      <c r="G514" s="132" t="str">
        <f t="shared" si="296"/>
        <v>16</v>
      </c>
      <c r="H514" s="233">
        <v>60</v>
      </c>
      <c r="I514" s="225">
        <f t="shared" si="300"/>
        <v>60</v>
      </c>
      <c r="J514" s="131" t="s">
        <v>12</v>
      </c>
      <c r="K514" s="132" t="s">
        <v>1762</v>
      </c>
      <c r="L514" s="132">
        <v>20</v>
      </c>
      <c r="M514" s="134" t="s">
        <v>7638</v>
      </c>
      <c r="N514" s="226" t="s">
        <v>7640</v>
      </c>
      <c r="O514" s="226" t="s">
        <v>1984</v>
      </c>
      <c r="P514" s="227">
        <v>12400</v>
      </c>
      <c r="Q514" s="228">
        <f t="shared" si="287"/>
        <v>11272.727272727272</v>
      </c>
      <c r="R514" s="143">
        <f t="shared" si="288"/>
        <v>0.42693548387096769</v>
      </c>
      <c r="S514" s="192">
        <v>1076493706</v>
      </c>
      <c r="T514" s="285" t="s">
        <v>7630</v>
      </c>
      <c r="U514" s="189">
        <f t="shared" si="289"/>
        <v>12400</v>
      </c>
      <c r="W514" s="229">
        <v>12400</v>
      </c>
      <c r="X514" s="135">
        <f t="shared" si="290"/>
        <v>6460</v>
      </c>
      <c r="Y514" s="230">
        <f t="shared" si="291"/>
        <v>11272.727272727272</v>
      </c>
      <c r="Z514" s="141">
        <f t="shared" si="292"/>
        <v>9.7345132743362761E-2</v>
      </c>
      <c r="AA514" s="136">
        <f t="shared" si="293"/>
        <v>0.42693548387096769</v>
      </c>
      <c r="AB514" s="144"/>
      <c r="AC514" s="144"/>
      <c r="AD514" s="185">
        <v>11284</v>
      </c>
      <c r="AE514" s="183">
        <v>12400</v>
      </c>
      <c r="AF514" s="128">
        <f t="shared" si="301"/>
        <v>1116</v>
      </c>
      <c r="AG514" s="129">
        <f t="shared" si="302"/>
        <v>1116</v>
      </c>
      <c r="AH514" s="130">
        <f t="shared" si="303"/>
        <v>0.09</v>
      </c>
      <c r="AI514" s="137">
        <f t="shared" si="304"/>
        <v>0</v>
      </c>
      <c r="AJ514" s="138">
        <f t="shared" si="305"/>
        <v>0</v>
      </c>
      <c r="AK514" s="138">
        <f t="shared" si="306"/>
        <v>0.33693548387096772</v>
      </c>
      <c r="AL514" s="11" t="s">
        <v>13397</v>
      </c>
      <c r="AM514" s="11">
        <f t="shared" si="307"/>
        <v>10044</v>
      </c>
      <c r="AN514" s="412">
        <f t="shared" si="308"/>
        <v>9130.9090909090901</v>
      </c>
      <c r="AO514" s="412">
        <f t="shared" si="309"/>
        <v>2670.9090909090901</v>
      </c>
      <c r="AP514" s="413">
        <f t="shared" si="310"/>
        <v>0.2925129430505774</v>
      </c>
      <c r="AQ514" s="192">
        <v>1756016130604</v>
      </c>
      <c r="AR514" s="192">
        <f>VLOOKUP(AQ:AQ,[1]GOODYEAR!$B:$O,2,0)</f>
        <v>4992496153239</v>
      </c>
      <c r="AS514" s="192" t="str">
        <f>VLOOKUP(AQ:AQ,[1]GOODYEAR!$B:$O,3,0)</f>
        <v>05605122</v>
      </c>
      <c r="AT514" s="231" t="str">
        <f>VLOOKUP(AQ:AQ,[1]GOODYEAR!$B:$O,4,0)</f>
        <v>EfficientGrip RVF02</v>
      </c>
      <c r="AU514" s="231" t="str">
        <f>VLOOKUP(AQ:AQ,[1]GOODYEAR!$B:$O,5,0)</f>
        <v>175/60R16 82H</v>
      </c>
      <c r="AV514" s="232" t="str">
        <f>VLOOKUP(AQ:AQ,[1]GOODYEAR!$B:$O,6,0)</f>
        <v>175/60R16</v>
      </c>
      <c r="AW514" s="232" t="str">
        <f>VLOOKUP(AQ:AQ,[1]GOODYEAR!$B:$O,7,0)</f>
        <v/>
      </c>
      <c r="AX514" s="233">
        <f>VLOOKUP(AQ:AQ,[1]GOODYEAR!$B:$K,8,0)</f>
        <v>6460</v>
      </c>
      <c r="AY514" s="233">
        <f>VLOOKUP(AQ:AQ,[1]GOODYEAR!$B:$K,9,0)</f>
        <v>0</v>
      </c>
      <c r="AZ514" s="233">
        <f>VLOOKUP(AQ:AQ,[1]GOODYEAR!$B:$K,10,0)</f>
        <v>60</v>
      </c>
      <c r="BA514" s="233">
        <f>VLOOKUP(AQ:AQ,[1]GOODYEAR!$B:$O,11,0)</f>
        <v>10590</v>
      </c>
      <c r="BB514" s="233">
        <f>VLOOKUP(AQ:AQ,[1]GOODYEAR!$B:$O,12,0)</f>
        <v>9150</v>
      </c>
      <c r="BC514" s="233">
        <f t="shared" si="297"/>
        <v>525</v>
      </c>
      <c r="BD514" s="204" t="s">
        <v>3387</v>
      </c>
      <c r="BE514" s="195" t="s">
        <v>7600</v>
      </c>
      <c r="BF514" s="133" t="str">
        <f>IFERROR(VLOOKUP(BE:BE,Q商品!B:E,4,0),"")</f>
        <v>2023年製 EfficientGrip RVF02 175/60R16 82H GOODYEAR サマー 最短当日発送</v>
      </c>
      <c r="BG514" s="133" t="str">
        <f>IFERROR(VLOOKUP(AQ:AQ,在庫!B:M,12,0),"")</f>
        <v>2023年製</v>
      </c>
      <c r="BH514" s="133">
        <f>IFERROR(VLOOKUP(AQ:AQ,在庫!B:L,10,0),"")</f>
        <v>1</v>
      </c>
      <c r="BI514" s="234" t="str">
        <f>VLOOKUP(AQ:AQ,[1]GOODYEAR!$B:$AH,32,0)</f>
        <v/>
      </c>
      <c r="BJ514" s="234" t="str">
        <f>VLOOKUP(AQ:AQ,[1]GOODYEAR!$B:$AH,33,0)</f>
        <v/>
      </c>
      <c r="BK514" s="191"/>
      <c r="BL514" s="191"/>
      <c r="BM514" s="191"/>
    </row>
    <row r="515" spans="1:65" s="11" customFormat="1" ht="19.5" customHeight="1">
      <c r="A515" s="11">
        <f t="shared" si="298"/>
        <v>1</v>
      </c>
      <c r="B515" s="239">
        <f t="shared" ref="B515:B578" si="313">AQ515</f>
        <v>1856015130602</v>
      </c>
      <c r="C515" s="225">
        <f t="shared" si="299"/>
        <v>0</v>
      </c>
      <c r="D515" s="11" t="s">
        <v>4700</v>
      </c>
      <c r="E515" s="358" t="s">
        <v>7514</v>
      </c>
      <c r="F515" s="158" t="s">
        <v>7525</v>
      </c>
      <c r="G515" s="132" t="str">
        <f t="shared" si="296"/>
        <v>15</v>
      </c>
      <c r="H515" s="233">
        <v>12</v>
      </c>
      <c r="I515" s="225">
        <f t="shared" si="300"/>
        <v>12</v>
      </c>
      <c r="J515" s="131" t="s">
        <v>12</v>
      </c>
      <c r="K515" s="132" t="s">
        <v>1762</v>
      </c>
      <c r="L515" s="132">
        <v>21</v>
      </c>
      <c r="M515" s="134" t="s">
        <v>7638</v>
      </c>
      <c r="N515" s="226" t="s">
        <v>7641</v>
      </c>
      <c r="O515" s="226" t="s">
        <v>1984</v>
      </c>
      <c r="P515" s="227">
        <v>11500</v>
      </c>
      <c r="Q515" s="228">
        <f t="shared" si="287"/>
        <v>10454.545454545454</v>
      </c>
      <c r="R515" s="143">
        <f t="shared" si="288"/>
        <v>0.39643478260869564</v>
      </c>
      <c r="S515" s="192">
        <v>1076493707</v>
      </c>
      <c r="T515" s="285" t="s">
        <v>7631</v>
      </c>
      <c r="U515" s="189">
        <f t="shared" si="289"/>
        <v>11500</v>
      </c>
      <c r="W515" s="229">
        <v>11500</v>
      </c>
      <c r="X515" s="135">
        <f t="shared" si="290"/>
        <v>6310</v>
      </c>
      <c r="Y515" s="230">
        <f t="shared" si="291"/>
        <v>10454.545454545454</v>
      </c>
      <c r="Z515" s="141">
        <f t="shared" si="292"/>
        <v>0.13461538461538458</v>
      </c>
      <c r="AA515" s="136">
        <f t="shared" si="293"/>
        <v>0.39643478260869564</v>
      </c>
      <c r="AB515" s="144"/>
      <c r="AC515" s="144"/>
      <c r="AD515" s="185">
        <v>10738</v>
      </c>
      <c r="AE515" s="183">
        <v>11800</v>
      </c>
      <c r="AF515" s="128">
        <f t="shared" si="301"/>
        <v>1062</v>
      </c>
      <c r="AG515" s="129">
        <f t="shared" si="302"/>
        <v>762</v>
      </c>
      <c r="AH515" s="130">
        <f t="shared" si="303"/>
        <v>6.4576271186440673E-2</v>
      </c>
      <c r="AI515" s="137">
        <f t="shared" si="304"/>
        <v>300</v>
      </c>
      <c r="AJ515" s="138">
        <f t="shared" si="305"/>
        <v>2.5423728813559324E-2</v>
      </c>
      <c r="AK515" s="138">
        <f t="shared" si="306"/>
        <v>0.33185851142225498</v>
      </c>
      <c r="AL515" s="11" t="s">
        <v>13397</v>
      </c>
      <c r="AM515" s="11">
        <f t="shared" si="307"/>
        <v>9558</v>
      </c>
      <c r="AN515" s="412">
        <f t="shared" si="308"/>
        <v>8689.0909090909081</v>
      </c>
      <c r="AO515" s="412">
        <f t="shared" si="309"/>
        <v>2379.0909090909081</v>
      </c>
      <c r="AP515" s="413">
        <f t="shared" si="310"/>
        <v>0.27380205063820873</v>
      </c>
      <c r="AQ515" s="192">
        <v>1856015130602</v>
      </c>
      <c r="AR515" s="192">
        <f>VLOOKUP(AQ:AQ,[1]GOODYEAR!$B:$O,2,0)</f>
        <v>4992496153017</v>
      </c>
      <c r="AS515" s="192" t="str">
        <f>VLOOKUP(AQ:AQ,[1]GOODYEAR!$B:$O,3,0)</f>
        <v>05605116</v>
      </c>
      <c r="AT515" s="231" t="str">
        <f>VLOOKUP(AQ:AQ,[1]GOODYEAR!$B:$O,4,0)</f>
        <v>EfficientGrip RVF02</v>
      </c>
      <c r="AU515" s="231" t="str">
        <f>VLOOKUP(AQ:AQ,[1]GOODYEAR!$B:$O,5,0)</f>
        <v>185/60R15 84H</v>
      </c>
      <c r="AV515" s="232" t="str">
        <f>VLOOKUP(AQ:AQ,[1]GOODYEAR!$B:$O,6,0)</f>
        <v>185/60R15</v>
      </c>
      <c r="AW515" s="232" t="str">
        <f>VLOOKUP(AQ:AQ,[1]GOODYEAR!$B:$O,7,0)</f>
        <v/>
      </c>
      <c r="AX515" s="233">
        <f>VLOOKUP(AQ:AQ,[1]GOODYEAR!$B:$K,8,0)</f>
        <v>6310</v>
      </c>
      <c r="AY515" s="233">
        <f>VLOOKUP(AQ:AQ,[1]GOODYEAR!$B:$K,9,0)</f>
        <v>0</v>
      </c>
      <c r="AZ515" s="233">
        <f>VLOOKUP(AQ:AQ,[1]GOODYEAR!$B:$K,10,0)</f>
        <v>12</v>
      </c>
      <c r="BA515" s="233">
        <f>VLOOKUP(AQ:AQ,[1]GOODYEAR!$B:$O,11,0)</f>
        <v>9790</v>
      </c>
      <c r="BB515" s="233">
        <f>VLOOKUP(AQ:AQ,[1]GOODYEAR!$B:$O,12,0)</f>
        <v>8422.7272727272721</v>
      </c>
      <c r="BC515" s="233">
        <f t="shared" si="297"/>
        <v>525</v>
      </c>
      <c r="BD515" s="204" t="s">
        <v>3387</v>
      </c>
      <c r="BE515" s="195" t="s">
        <v>7603</v>
      </c>
      <c r="BF515" s="133" t="str">
        <f>IFERROR(VLOOKUP(BE:BE,Q商品!B:E,4,0),"")</f>
        <v>2023年製 EfficientGrip RVF02 185/60R15 84H GOODYEAR サマー 最短当日発送</v>
      </c>
      <c r="BG515" s="133" t="str">
        <f>IFERROR(VLOOKUP(AQ:AQ,在庫!B:M,12,0),"")</f>
        <v>2023年製</v>
      </c>
      <c r="BH515" s="133">
        <f>IFERROR(VLOOKUP(AQ:AQ,在庫!B:L,10,0),"")</f>
        <v>1</v>
      </c>
      <c r="BI515" s="234" t="str">
        <f>VLOOKUP(AQ:AQ,[1]GOODYEAR!$B:$AH,32,0)</f>
        <v/>
      </c>
      <c r="BJ515" s="234" t="str">
        <f>VLOOKUP(AQ:AQ,[1]GOODYEAR!$B:$AH,33,0)</f>
        <v/>
      </c>
      <c r="BK515" s="191"/>
      <c r="BL515" s="191"/>
      <c r="BM515" s="191"/>
    </row>
    <row r="516" spans="1:65" s="11" customFormat="1" ht="19.5" customHeight="1">
      <c r="A516" s="11">
        <f t="shared" si="298"/>
        <v>1</v>
      </c>
      <c r="B516" s="239">
        <f t="shared" si="313"/>
        <v>2055517130601</v>
      </c>
      <c r="C516" s="225">
        <f t="shared" si="299"/>
        <v>0</v>
      </c>
      <c r="D516" s="11" t="s">
        <v>4700</v>
      </c>
      <c r="E516" s="11" t="s">
        <v>7654</v>
      </c>
      <c r="F516" s="360" t="s">
        <v>7523</v>
      </c>
      <c r="G516" s="132" t="str">
        <f t="shared" si="296"/>
        <v>17</v>
      </c>
      <c r="H516" s="233">
        <v>40</v>
      </c>
      <c r="I516" s="225">
        <f t="shared" si="300"/>
        <v>40</v>
      </c>
      <c r="J516" s="131" t="s">
        <v>12</v>
      </c>
      <c r="K516" s="132" t="s">
        <v>1762</v>
      </c>
      <c r="L516" s="132">
        <v>22</v>
      </c>
      <c r="M516" s="134" t="s">
        <v>3422</v>
      </c>
      <c r="N516" s="226" t="s">
        <v>7796</v>
      </c>
      <c r="O516" s="226">
        <v>0</v>
      </c>
      <c r="P516" s="227">
        <v>17535</v>
      </c>
      <c r="Q516" s="228">
        <f t="shared" si="287"/>
        <v>15940.90909090909</v>
      </c>
      <c r="R516" s="143">
        <f t="shared" si="288"/>
        <v>0.41283147989734814</v>
      </c>
      <c r="S516" s="192">
        <v>1076493708</v>
      </c>
      <c r="T516" s="285" t="s">
        <v>7632</v>
      </c>
      <c r="U516" s="189">
        <f t="shared" si="289"/>
        <v>17535</v>
      </c>
      <c r="W516" s="229">
        <v>17535</v>
      </c>
      <c r="X516" s="135">
        <f t="shared" si="290"/>
        <v>9360</v>
      </c>
      <c r="Y516" s="230">
        <f t="shared" si="291"/>
        <v>15940.90909090909</v>
      </c>
      <c r="Z516" s="141">
        <f t="shared" si="292"/>
        <v>2.0815511833475853E-2</v>
      </c>
      <c r="AA516" s="136">
        <f t="shared" si="293"/>
        <v>0.41283147989734814</v>
      </c>
      <c r="AB516" s="144"/>
      <c r="AC516" s="144"/>
      <c r="AD516" s="185">
        <v>16289</v>
      </c>
      <c r="AE516" s="183">
        <v>17900</v>
      </c>
      <c r="AF516" s="128">
        <f t="shared" si="301"/>
        <v>1611</v>
      </c>
      <c r="AG516" s="129">
        <f t="shared" si="302"/>
        <v>1246</v>
      </c>
      <c r="AH516" s="130">
        <f t="shared" si="303"/>
        <v>6.9608938547486038E-2</v>
      </c>
      <c r="AI516" s="137">
        <f t="shared" si="304"/>
        <v>365</v>
      </c>
      <c r="AJ516" s="138">
        <f t="shared" si="305"/>
        <v>2.0391061452513966E-2</v>
      </c>
      <c r="AK516" s="138">
        <f t="shared" si="306"/>
        <v>0.34322254134986208</v>
      </c>
      <c r="AL516" s="11" t="s">
        <v>13397</v>
      </c>
      <c r="AM516" s="11">
        <f t="shared" si="307"/>
        <v>14499</v>
      </c>
      <c r="AN516" s="412">
        <f t="shared" si="308"/>
        <v>13180.90909090909</v>
      </c>
      <c r="AO516" s="412">
        <f t="shared" si="309"/>
        <v>3820.9090909090901</v>
      </c>
      <c r="AP516" s="413">
        <f t="shared" si="310"/>
        <v>0.28988206083178147</v>
      </c>
      <c r="AQ516" s="192">
        <v>2055517130601</v>
      </c>
      <c r="AR516" s="192">
        <f>VLOOKUP(AQ:AQ,[1]GOODYEAR!$B:$O,2,0)</f>
        <v>4992496152997</v>
      </c>
      <c r="AS516" s="192" t="str">
        <f>VLOOKUP(AQ:AQ,[1]GOODYEAR!$B:$O,3,0)</f>
        <v>05605144</v>
      </c>
      <c r="AT516" s="231" t="str">
        <f>VLOOKUP(AQ:AQ,[1]GOODYEAR!$B:$O,4,0)</f>
        <v>EfficientGrip RVF02</v>
      </c>
      <c r="AU516" s="231" t="str">
        <f>VLOOKUP(AQ:AQ,[1]GOODYEAR!$B:$O,5,0)</f>
        <v>205/55R17 95V</v>
      </c>
      <c r="AV516" s="232" t="str">
        <f>VLOOKUP(AQ:AQ,[1]GOODYEAR!$B:$O,6,0)</f>
        <v>205/55R17</v>
      </c>
      <c r="AW516" s="232" t="str">
        <f>VLOOKUP(AQ:AQ,[1]GOODYEAR!$B:$O,7,0)</f>
        <v/>
      </c>
      <c r="AX516" s="233">
        <f>VLOOKUP(AQ:AQ,[1]GOODYEAR!$B:$K,8,0)</f>
        <v>9360</v>
      </c>
      <c r="AY516" s="233">
        <f>VLOOKUP(AQ:AQ,[1]GOODYEAR!$B:$K,9,0)</f>
        <v>0</v>
      </c>
      <c r="AZ516" s="233">
        <f>VLOOKUP(AQ:AQ,[1]GOODYEAR!$B:$K,10,0)</f>
        <v>40</v>
      </c>
      <c r="BA516" s="233">
        <f>VLOOKUP(AQ:AQ,[1]GOODYEAR!$B:$O,11,0)</f>
        <v>15480</v>
      </c>
      <c r="BB516" s="233">
        <f>VLOOKUP(AQ:AQ,[1]GOODYEAR!$B:$O,12,0)</f>
        <v>13118.181818181818</v>
      </c>
      <c r="BC516" s="233">
        <f t="shared" si="297"/>
        <v>1049.9999999999982</v>
      </c>
      <c r="BD516" s="204" t="s">
        <v>3387</v>
      </c>
      <c r="BE516" s="195" t="s">
        <v>7606</v>
      </c>
      <c r="BF516" s="133" t="str">
        <f>IFERROR(VLOOKUP(BE:BE,Q商品!B:E,4,0),"")</f>
        <v>2023年製 EfficientGrip RVF02 205/55R17 95V XL サマー 最短当日発送</v>
      </c>
      <c r="BG516" s="133" t="str">
        <f>IFERROR(VLOOKUP(AQ:AQ,在庫!B:M,12,0),"")</f>
        <v>2023年製</v>
      </c>
      <c r="BH516" s="133">
        <f>IFERROR(VLOOKUP(AQ:AQ,在庫!B:L,10,0),"")</f>
        <v>1</v>
      </c>
      <c r="BI516" s="234" t="str">
        <f>VLOOKUP(AQ:AQ,[1]GOODYEAR!$B:$AH,32,0)</f>
        <v/>
      </c>
      <c r="BJ516" s="234" t="str">
        <f>VLOOKUP(AQ:AQ,[1]GOODYEAR!$B:$AH,33,0)</f>
        <v/>
      </c>
      <c r="BK516" s="191"/>
      <c r="BL516" s="191"/>
      <c r="BM516" s="191"/>
    </row>
    <row r="517" spans="1:65" s="11" customFormat="1" ht="19.5" customHeight="1">
      <c r="A517" s="11">
        <f t="shared" si="298"/>
        <v>1</v>
      </c>
      <c r="B517" s="239">
        <f t="shared" si="313"/>
        <v>2255517130605</v>
      </c>
      <c r="C517" s="225">
        <f t="shared" si="299"/>
        <v>0</v>
      </c>
      <c r="D517" s="11" t="s">
        <v>4700</v>
      </c>
      <c r="E517" s="358" t="s">
        <v>7527</v>
      </c>
      <c r="F517" s="158" t="s">
        <v>7528</v>
      </c>
      <c r="G517" s="132" t="str">
        <f t="shared" si="296"/>
        <v>17</v>
      </c>
      <c r="H517" s="233">
        <v>12</v>
      </c>
      <c r="I517" s="225">
        <f t="shared" si="300"/>
        <v>12</v>
      </c>
      <c r="J517" s="131" t="s">
        <v>12</v>
      </c>
      <c r="K517" s="132" t="s">
        <v>1762</v>
      </c>
      <c r="L517" s="132">
        <v>23</v>
      </c>
      <c r="M517" s="134" t="s">
        <v>6137</v>
      </c>
      <c r="N517" s="226" t="s">
        <v>7644</v>
      </c>
      <c r="O517" s="226" t="s">
        <v>2890</v>
      </c>
      <c r="P517" s="227">
        <v>19980</v>
      </c>
      <c r="Q517" s="228">
        <f t="shared" ref="Q517:Q580" si="314">(P517-AY517)/1.1</f>
        <v>18163.636363636364</v>
      </c>
      <c r="R517" s="143">
        <f t="shared" ref="R517:R580" si="315">IFERROR((Q517-X517)/Q517,"")</f>
        <v>0.34924924924924927</v>
      </c>
      <c r="S517" s="192">
        <v>1076493709</v>
      </c>
      <c r="T517" s="285" t="s">
        <v>7633</v>
      </c>
      <c r="U517" s="189">
        <f t="shared" ref="U517:U580" si="316">W517-V517</f>
        <v>19980</v>
      </c>
      <c r="W517" s="229">
        <v>19980</v>
      </c>
      <c r="X517" s="135">
        <f t="shared" ref="X517:X580" si="317">AX517</f>
        <v>11820</v>
      </c>
      <c r="Y517" s="230">
        <f t="shared" ref="Y517:Y580" si="318">(W517-AY517)/1.1</f>
        <v>18163.636363636364</v>
      </c>
      <c r="Z517" s="141">
        <f t="shared" ref="Z517:Z580" si="319">IFERROR(-1+(AE517/N517),"")</f>
        <v>7.3298429319371694E-2</v>
      </c>
      <c r="AA517" s="136">
        <f t="shared" ref="AA517:AA580" si="320">IFERROR((Y517-X517)/Y517,"")</f>
        <v>0.34924924924924927</v>
      </c>
      <c r="AB517" s="144"/>
      <c r="AC517" s="144"/>
      <c r="AD517" s="185">
        <v>18655</v>
      </c>
      <c r="AE517" s="183">
        <v>20500</v>
      </c>
      <c r="AF517" s="128">
        <f t="shared" si="301"/>
        <v>1845</v>
      </c>
      <c r="AG517" s="129">
        <f t="shared" si="302"/>
        <v>1325</v>
      </c>
      <c r="AH517" s="130">
        <f t="shared" si="303"/>
        <v>6.4634146341463417E-2</v>
      </c>
      <c r="AI517" s="137">
        <f t="shared" si="304"/>
        <v>520</v>
      </c>
      <c r="AJ517" s="138">
        <f t="shared" si="305"/>
        <v>2.5365853658536587E-2</v>
      </c>
      <c r="AK517" s="138">
        <f t="shared" si="306"/>
        <v>0.28461510290778586</v>
      </c>
      <c r="AL517" s="11" t="s">
        <v>13397</v>
      </c>
      <c r="AM517" s="11">
        <f t="shared" si="307"/>
        <v>16605</v>
      </c>
      <c r="AN517" s="412">
        <f t="shared" si="308"/>
        <v>15095.454545454544</v>
      </c>
      <c r="AO517" s="412">
        <f t="shared" si="309"/>
        <v>3275.4545454545441</v>
      </c>
      <c r="AP517" s="413">
        <f t="shared" si="310"/>
        <v>0.21698283649503156</v>
      </c>
      <c r="AQ517" s="192">
        <v>2255517130605</v>
      </c>
      <c r="AR517" s="192">
        <f>VLOOKUP(AQ:AQ,[1]GOODYEAR!$B:$O,2,0)</f>
        <v>4992496153055</v>
      </c>
      <c r="AS517" s="192" t="str">
        <f>VLOOKUP(AQ:AQ,[1]GOODYEAR!$B:$O,3,0)</f>
        <v>05605148</v>
      </c>
      <c r="AT517" s="231" t="str">
        <f>VLOOKUP(AQ:AQ,[1]GOODYEAR!$B:$O,4,0)</f>
        <v>EfficientGrip RVF02</v>
      </c>
      <c r="AU517" s="231" t="str">
        <f>VLOOKUP(AQ:AQ,[1]GOODYEAR!$B:$O,5,0)</f>
        <v>225/55R17 101V</v>
      </c>
      <c r="AV517" s="232" t="str">
        <f>VLOOKUP(AQ:AQ,[1]GOODYEAR!$B:$O,6,0)</f>
        <v>225/55R17</v>
      </c>
      <c r="AW517" s="232" t="str">
        <f>VLOOKUP(AQ:AQ,[1]GOODYEAR!$B:$O,7,0)</f>
        <v/>
      </c>
      <c r="AX517" s="233">
        <f>VLOOKUP(AQ:AQ,[1]GOODYEAR!$B:$K,8,0)</f>
        <v>11820</v>
      </c>
      <c r="AY517" s="233">
        <f>VLOOKUP(AQ:AQ,[1]GOODYEAR!$B:$K,9,0)</f>
        <v>0</v>
      </c>
      <c r="AZ517" s="233">
        <f>VLOOKUP(AQ:AQ,[1]GOODYEAR!$B:$K,10,0)</f>
        <v>12</v>
      </c>
      <c r="BA517" s="233">
        <f>VLOOKUP(AQ:AQ,[1]GOODYEAR!$B:$O,11,0)</f>
        <v>17190</v>
      </c>
      <c r="BB517" s="233">
        <f>VLOOKUP(AQ:AQ,[1]GOODYEAR!$B:$O,12,0)</f>
        <v>14672.727272727272</v>
      </c>
      <c r="BC517" s="233">
        <f t="shared" si="297"/>
        <v>1050</v>
      </c>
      <c r="BD517" s="204" t="s">
        <v>3387</v>
      </c>
      <c r="BE517" s="195" t="s">
        <v>7609</v>
      </c>
      <c r="BF517" s="133" t="str">
        <f>IFERROR(VLOOKUP(BE:BE,Q商品!B:E,4,0),"")</f>
        <v>2023年製 EfficientGrip RVF02 225/55R17 101V XL サマー 最短当日発送</v>
      </c>
      <c r="BG517" s="133" t="str">
        <f>IFERROR(VLOOKUP(AQ:AQ,在庫!B:M,12,0),"")</f>
        <v>2023年製</v>
      </c>
      <c r="BH517" s="133">
        <f>IFERROR(VLOOKUP(AQ:AQ,在庫!B:L,10,0),"")</f>
        <v>1</v>
      </c>
      <c r="BI517" s="234" t="str">
        <f>VLOOKUP(AQ:AQ,[1]GOODYEAR!$B:$AH,32,0)</f>
        <v/>
      </c>
      <c r="BJ517" s="234" t="str">
        <f>VLOOKUP(AQ:AQ,[1]GOODYEAR!$B:$AH,33,0)</f>
        <v/>
      </c>
      <c r="BK517" s="191"/>
      <c r="BL517" s="191"/>
      <c r="BM517" s="191"/>
    </row>
    <row r="518" spans="1:65" s="11" customFormat="1" ht="19.5" customHeight="1">
      <c r="A518" s="11">
        <f t="shared" si="298"/>
        <v>1</v>
      </c>
      <c r="B518" s="239">
        <f t="shared" si="313"/>
        <v>2255519130450</v>
      </c>
      <c r="C518" s="225">
        <f t="shared" si="299"/>
        <v>0</v>
      </c>
      <c r="D518" s="11" t="s">
        <v>5181</v>
      </c>
      <c r="E518" s="358" t="s">
        <v>523</v>
      </c>
      <c r="F518" s="304" t="s">
        <v>7299</v>
      </c>
      <c r="G518" s="132" t="str">
        <f t="shared" si="296"/>
        <v>19</v>
      </c>
      <c r="H518" s="233">
        <v>0</v>
      </c>
      <c r="I518" s="225">
        <f t="shared" si="300"/>
        <v>0</v>
      </c>
      <c r="J518" s="131"/>
      <c r="K518" s="132" t="s">
        <v>1762</v>
      </c>
      <c r="L518" s="132">
        <v>24</v>
      </c>
      <c r="M518" s="134"/>
      <c r="N518" s="226"/>
      <c r="O518" s="226"/>
      <c r="P518" s="227"/>
      <c r="Q518" s="228">
        <f t="shared" si="314"/>
        <v>0</v>
      </c>
      <c r="R518" s="143" t="str">
        <f t="shared" si="315"/>
        <v/>
      </c>
      <c r="S518" s="192">
        <v>1074475831</v>
      </c>
      <c r="T518" s="288" t="s">
        <v>6850</v>
      </c>
      <c r="U518" s="189">
        <f t="shared" si="316"/>
        <v>0</v>
      </c>
      <c r="W518" s="229"/>
      <c r="X518" s="135">
        <f t="shared" si="317"/>
        <v>13160</v>
      </c>
      <c r="Y518" s="230">
        <f t="shared" si="318"/>
        <v>0</v>
      </c>
      <c r="Z518" s="141" t="str">
        <f t="shared" si="319"/>
        <v/>
      </c>
      <c r="AA518" s="136" t="str">
        <f t="shared" si="320"/>
        <v/>
      </c>
      <c r="AB518" s="309"/>
      <c r="AC518" s="309"/>
      <c r="AD518" s="184">
        <f t="shared" ref="AD518:AD549" si="321">ROUNDDOWN(U518/1.02,0)</f>
        <v>0</v>
      </c>
      <c r="AE518" s="182">
        <f t="shared" ref="AE518:AE549" si="322">ROUNDDOWN(AD518/0.91,0)</f>
        <v>0</v>
      </c>
      <c r="AF518" s="128">
        <f t="shared" si="301"/>
        <v>0</v>
      </c>
      <c r="AG518" s="129">
        <f t="shared" si="302"/>
        <v>0</v>
      </c>
      <c r="AH518" s="130" t="str">
        <f t="shared" si="303"/>
        <v/>
      </c>
      <c r="AI518" s="137">
        <f t="shared" si="304"/>
        <v>0</v>
      </c>
      <c r="AJ518" s="138" t="str">
        <f t="shared" si="305"/>
        <v/>
      </c>
      <c r="AK518" s="138" t="str">
        <f t="shared" si="306"/>
        <v/>
      </c>
      <c r="AL518" s="11" t="s">
        <v>13397</v>
      </c>
      <c r="AM518" s="11">
        <f t="shared" si="307"/>
        <v>0</v>
      </c>
      <c r="AN518" s="412">
        <f t="shared" si="308"/>
        <v>0</v>
      </c>
      <c r="AO518" s="412">
        <f t="shared" si="309"/>
        <v>-13160</v>
      </c>
      <c r="AP518" s="413" t="e">
        <f t="shared" si="310"/>
        <v>#DIV/0!</v>
      </c>
      <c r="AQ518" s="192">
        <v>2255519130450</v>
      </c>
      <c r="AR518" s="192">
        <f>VLOOKUP(AQ:AQ,[1]GOODYEAR!$B:$O,2,0)</f>
        <v>4992496140642</v>
      </c>
      <c r="AS518" s="192" t="str">
        <f>VLOOKUP(AQ:AQ,[1]GOODYEAR!$B:$O,3,0)</f>
        <v>05601258</v>
      </c>
      <c r="AT518" s="231" t="str">
        <f>VLOOKUP(AQ:AQ,[1]GOODYEAR!$B:$O,4,0)</f>
        <v>EfficientGrip SUV HP01</v>
      </c>
      <c r="AU518" s="231" t="str">
        <f>VLOOKUP(AQ:AQ,[1]GOODYEAR!$B:$O,5,0)</f>
        <v>225/55R19 99V（在庫限り）</v>
      </c>
      <c r="AV518" s="232" t="str">
        <f>VLOOKUP(AQ:AQ,[1]GOODYEAR!$B:$O,6,0)</f>
        <v>225/55R19</v>
      </c>
      <c r="AW518" s="232">
        <f>VLOOKUP(AQ:AQ,[1]GOODYEAR!$B:$O,7,0)</f>
        <v>32900</v>
      </c>
      <c r="AX518" s="233">
        <f>VLOOKUP(AQ:AQ,[1]GOODYEAR!$B:$K,8,0)</f>
        <v>13160</v>
      </c>
      <c r="AY518" s="233">
        <f>VLOOKUP(AQ:AQ,[1]GOODYEAR!$B:$K,9,0)</f>
        <v>0</v>
      </c>
      <c r="AZ518" s="233">
        <f>VLOOKUP(AQ:AQ,[1]GOODYEAR!$B:$K,10,0)</f>
        <v>0</v>
      </c>
      <c r="BA518" s="233">
        <f>VLOOKUP(AQ:AQ,[1]GOODYEAR!$B:$O,11,0)</f>
        <v>12000</v>
      </c>
      <c r="BB518" s="233">
        <f>VLOOKUP(AQ:AQ,[1]GOODYEAR!$B:$O,12,0)</f>
        <v>9954.545454545454</v>
      </c>
      <c r="BC518" s="233">
        <f t="shared" si="297"/>
        <v>1050</v>
      </c>
      <c r="BD518" s="204" t="s">
        <v>3387</v>
      </c>
      <c r="BE518" s="195" t="s">
        <v>4887</v>
      </c>
      <c r="BF518" s="133" t="str">
        <f>IFERROR(VLOOKUP(BE:BE,Q商品!B:E,4,0),"")</f>
        <v>2020年製 EfficientGrip SUV HP01 225/55R19 99V サマータイヤ 最短当日発送</v>
      </c>
      <c r="BG518" s="133" t="str">
        <f>IFERROR(VLOOKUP(AQ:AQ,在庫!B:M,12,0),"")</f>
        <v/>
      </c>
      <c r="BH518" s="133" t="str">
        <f>IFERROR(VLOOKUP(AQ:AQ,在庫!B:L,10,0),"")</f>
        <v/>
      </c>
      <c r="BI518" s="234" t="str">
        <f>VLOOKUP(AQ:AQ,[1]GOODYEAR!$B:$AH,32,0)</f>
        <v/>
      </c>
      <c r="BJ518" s="234" t="str">
        <f>VLOOKUP(AQ:AQ,[1]GOODYEAR!$B:$AH,33,0)</f>
        <v/>
      </c>
      <c r="BK518" s="191"/>
      <c r="BL518" s="191"/>
      <c r="BM518" s="191"/>
    </row>
    <row r="519" spans="1:65" s="11" customFormat="1" ht="19.5" customHeight="1">
      <c r="A519" s="11">
        <f t="shared" si="298"/>
        <v>1</v>
      </c>
      <c r="B519" s="239">
        <f t="shared" si="313"/>
        <v>1556513130073</v>
      </c>
      <c r="C519" s="225">
        <f t="shared" si="299"/>
        <v>100</v>
      </c>
      <c r="D519" s="11" t="s">
        <v>4700</v>
      </c>
      <c r="E519" s="11" t="s">
        <v>2825</v>
      </c>
      <c r="F519" s="158" t="s">
        <v>6090</v>
      </c>
      <c r="G519" s="132" t="str">
        <f t="shared" si="296"/>
        <v>13</v>
      </c>
      <c r="H519" s="233">
        <v>24</v>
      </c>
      <c r="I519" s="225">
        <f t="shared" si="300"/>
        <v>24</v>
      </c>
      <c r="J519" s="131" t="s">
        <v>12</v>
      </c>
      <c r="K519" s="132" t="s">
        <v>1763</v>
      </c>
      <c r="L519" s="132">
        <v>1</v>
      </c>
      <c r="M519" s="134" t="s">
        <v>3422</v>
      </c>
      <c r="N519" s="226" t="s">
        <v>6139</v>
      </c>
      <c r="O519" s="226">
        <v>0</v>
      </c>
      <c r="P519" s="227">
        <v>7640</v>
      </c>
      <c r="Q519" s="228">
        <f t="shared" si="314"/>
        <v>6854.545454545454</v>
      </c>
      <c r="R519" s="143">
        <f t="shared" si="315"/>
        <v>0.28952254641909808</v>
      </c>
      <c r="S519" s="192">
        <v>1074476488</v>
      </c>
      <c r="T519" s="289" t="s">
        <v>6851</v>
      </c>
      <c r="U519" s="189">
        <f t="shared" si="316"/>
        <v>7640</v>
      </c>
      <c r="W519" s="229">
        <v>7640</v>
      </c>
      <c r="X519" s="135">
        <f t="shared" si="317"/>
        <v>4870</v>
      </c>
      <c r="Y519" s="230">
        <f t="shared" si="318"/>
        <v>6854.545454545454</v>
      </c>
      <c r="Z519" s="141">
        <f t="shared" si="319"/>
        <v>7.7225130890052451E-2</v>
      </c>
      <c r="AA519" s="136">
        <f t="shared" si="320"/>
        <v>0.28952254641909808</v>
      </c>
      <c r="AB519" s="144"/>
      <c r="AC519" s="144"/>
      <c r="AD519" s="184">
        <f t="shared" si="321"/>
        <v>7490</v>
      </c>
      <c r="AE519" s="182">
        <f t="shared" si="322"/>
        <v>8230</v>
      </c>
      <c r="AF519" s="128">
        <f t="shared" si="301"/>
        <v>740.69999999999993</v>
      </c>
      <c r="AG519" s="129">
        <f t="shared" si="302"/>
        <v>150.69999999999993</v>
      </c>
      <c r="AH519" s="130">
        <f t="shared" si="303"/>
        <v>1.8311057108140939E-2</v>
      </c>
      <c r="AI519" s="137">
        <f t="shared" si="304"/>
        <v>590</v>
      </c>
      <c r="AJ519" s="138">
        <f t="shared" si="305"/>
        <v>7.168894289185905E-2</v>
      </c>
      <c r="AK519" s="138">
        <f t="shared" si="306"/>
        <v>0.27121148931095712</v>
      </c>
      <c r="AL519" s="11" t="s">
        <v>13397</v>
      </c>
      <c r="AM519" s="11">
        <f t="shared" si="307"/>
        <v>6667</v>
      </c>
      <c r="AN519" s="412">
        <f t="shared" si="308"/>
        <v>5969.9999999999991</v>
      </c>
      <c r="AO519" s="412">
        <f t="shared" si="309"/>
        <v>1099.9999999999991</v>
      </c>
      <c r="AP519" s="413">
        <f t="shared" si="310"/>
        <v>0.184254606365159</v>
      </c>
      <c r="AQ519" s="192">
        <v>1556513130073</v>
      </c>
      <c r="AR519" s="192">
        <f>VLOOKUP(AQ:AQ,[1]GOODYEAR!$B:$O,2,0)</f>
        <v>4992496142301</v>
      </c>
      <c r="AS519" s="192" t="str">
        <f>VLOOKUP(AQ:AQ,[1]GOODYEAR!$B:$O,3,0)</f>
        <v>05609556</v>
      </c>
      <c r="AT519" s="231" t="str">
        <f>VLOOKUP(AQ:AQ,[1]GOODYEAR!$B:$O,4,0)</f>
        <v>VECTOR 4Seasons（VECキャン）</v>
      </c>
      <c r="AU519" s="231" t="str">
        <f>VLOOKUP(AQ:AQ,[1]GOODYEAR!$B:$O,5,0)</f>
        <v>155/65R13 73H</v>
      </c>
      <c r="AV519" s="232" t="str">
        <f>VLOOKUP(AQ:AQ,[1]GOODYEAR!$B:$O,6,0)</f>
        <v>155/65R13</v>
      </c>
      <c r="AW519" s="232">
        <f>VLOOKUP(AQ:AQ,[1]GOODYEAR!$B:$O,7,0)</f>
        <v>10600</v>
      </c>
      <c r="AX519" s="233">
        <f>VLOOKUP(AQ:AQ,[1]GOODYEAR!$B:$K,8,0)</f>
        <v>4870</v>
      </c>
      <c r="AY519" s="233">
        <f>VLOOKUP(AQ:AQ,[1]GOODYEAR!$B:$K,9,0)</f>
        <v>100</v>
      </c>
      <c r="AZ519" s="233">
        <f>VLOOKUP(AQ:AQ,[1]GOODYEAR!$B:$K,10,0)</f>
        <v>24</v>
      </c>
      <c r="BA519" s="233">
        <f>VLOOKUP(AQ:AQ,[1]GOODYEAR!$B:$O,11,0)</f>
        <v>7640</v>
      </c>
      <c r="BB519" s="233">
        <f>VLOOKUP(AQ:AQ,[1]GOODYEAR!$B:$O,12,0)</f>
        <v>6468.181818181818</v>
      </c>
      <c r="BC519" s="233">
        <f t="shared" si="297"/>
        <v>525</v>
      </c>
      <c r="BD519" s="204" t="s">
        <v>3387</v>
      </c>
      <c r="BE519" s="195" t="s">
        <v>5031</v>
      </c>
      <c r="BF519" s="133" t="str">
        <f>IFERROR(VLOOKUP(BE:BE,Q商品!B:E,4,0),"")</f>
        <v>23年製 Vector 4Seasons Hybrid 155/65R13 73H オールシーズンタイヤ 最短当日発送</v>
      </c>
      <c r="BG519" s="133" t="str">
        <f>IFERROR(VLOOKUP(AQ:AQ,在庫!B:M,12,0),"")</f>
        <v>2023年製</v>
      </c>
      <c r="BH519" s="133">
        <f>IFERROR(VLOOKUP(AQ:AQ,在庫!B:L,10,0),"")</f>
        <v>4</v>
      </c>
      <c r="BI519" s="234">
        <f>VLOOKUP(AQ:AQ,[1]GOODYEAR!$B:$AH,32,0)</f>
        <v>604428418</v>
      </c>
      <c r="BJ519" s="234">
        <f>VLOOKUP(AQ:AQ,[1]GOODYEAR!$B:$AH,33,0)</f>
        <v>604428471</v>
      </c>
      <c r="BK519" s="191"/>
      <c r="BL519" s="191"/>
      <c r="BM519" s="191"/>
    </row>
    <row r="520" spans="1:65" s="11" customFormat="1" ht="19.5" customHeight="1">
      <c r="A520" s="11">
        <f t="shared" si="298"/>
        <v>1</v>
      </c>
      <c r="B520" s="239">
        <f t="shared" si="313"/>
        <v>1656513130070</v>
      </c>
      <c r="C520" s="225">
        <f t="shared" si="299"/>
        <v>113</v>
      </c>
      <c r="D520" s="11" t="s">
        <v>4700</v>
      </c>
      <c r="E520" s="11" t="s">
        <v>2826</v>
      </c>
      <c r="F520" s="293" t="s">
        <v>6091</v>
      </c>
      <c r="G520" s="132" t="str">
        <f t="shared" si="296"/>
        <v>13</v>
      </c>
      <c r="H520" s="233">
        <v>7</v>
      </c>
      <c r="I520" s="225">
        <f t="shared" si="300"/>
        <v>40</v>
      </c>
      <c r="J520" s="131" t="s">
        <v>12</v>
      </c>
      <c r="K520" s="132" t="s">
        <v>1763</v>
      </c>
      <c r="L520" s="132">
        <v>2</v>
      </c>
      <c r="M520" s="134" t="s">
        <v>3422</v>
      </c>
      <c r="N520" s="226" t="s">
        <v>6138</v>
      </c>
      <c r="O520" s="226">
        <v>0</v>
      </c>
      <c r="P520" s="227">
        <v>8530</v>
      </c>
      <c r="Q520" s="228">
        <f t="shared" si="314"/>
        <v>7651.8181818181811</v>
      </c>
      <c r="R520" s="143">
        <f t="shared" si="315"/>
        <v>0.28383034335273843</v>
      </c>
      <c r="S520" s="192">
        <v>1074476310</v>
      </c>
      <c r="T520" s="286" t="s">
        <v>6852</v>
      </c>
      <c r="U520" s="189">
        <f t="shared" si="316"/>
        <v>8530</v>
      </c>
      <c r="W520" s="229">
        <v>8530</v>
      </c>
      <c r="X520" s="135">
        <f t="shared" si="317"/>
        <v>5480</v>
      </c>
      <c r="Y520" s="230">
        <f t="shared" si="318"/>
        <v>7651.8181818181811</v>
      </c>
      <c r="Z520" s="141">
        <f t="shared" si="319"/>
        <v>7.7256740914419586E-2</v>
      </c>
      <c r="AA520" s="136">
        <f t="shared" si="320"/>
        <v>0.28383034335273843</v>
      </c>
      <c r="AB520" s="144"/>
      <c r="AC520" s="144"/>
      <c r="AD520" s="184">
        <f t="shared" si="321"/>
        <v>8362</v>
      </c>
      <c r="AE520" s="182">
        <f t="shared" si="322"/>
        <v>9189</v>
      </c>
      <c r="AF520" s="128">
        <f t="shared" si="301"/>
        <v>827.01</v>
      </c>
      <c r="AG520" s="129">
        <f t="shared" si="302"/>
        <v>168.01</v>
      </c>
      <c r="AH520" s="130">
        <f t="shared" si="303"/>
        <v>1.8283817608009574E-2</v>
      </c>
      <c r="AI520" s="137">
        <f t="shared" si="304"/>
        <v>659</v>
      </c>
      <c r="AJ520" s="138">
        <f t="shared" si="305"/>
        <v>7.171618239199043E-2</v>
      </c>
      <c r="AK520" s="138">
        <f t="shared" si="306"/>
        <v>0.26554652574472887</v>
      </c>
      <c r="AL520" s="11" t="s">
        <v>13397</v>
      </c>
      <c r="AM520" s="11">
        <f t="shared" si="307"/>
        <v>7443.1</v>
      </c>
      <c r="AN520" s="412">
        <f t="shared" si="308"/>
        <v>6663.7272727272721</v>
      </c>
      <c r="AO520" s="412">
        <f t="shared" si="309"/>
        <v>1183.7272727272721</v>
      </c>
      <c r="AP520" s="413">
        <f t="shared" si="310"/>
        <v>0.17763741285930607</v>
      </c>
      <c r="AQ520" s="192">
        <v>1656513130070</v>
      </c>
      <c r="AR520" s="192">
        <f>VLOOKUP(AQ:AQ,[1]GOODYEAR!$B:$O,2,0)</f>
        <v>4992496142318</v>
      </c>
      <c r="AS520" s="192" t="str">
        <f>VLOOKUP(AQ:AQ,[1]GOODYEAR!$B:$O,3,0)</f>
        <v>05609568</v>
      </c>
      <c r="AT520" s="231" t="str">
        <f>VLOOKUP(AQ:AQ,[1]GOODYEAR!$B:$O,4,0)</f>
        <v>VECTOR 4Seasons（VECキャン）</v>
      </c>
      <c r="AU520" s="231" t="str">
        <f>VLOOKUP(AQ:AQ,[1]GOODYEAR!$B:$O,5,0)</f>
        <v>165/65R13 77H</v>
      </c>
      <c r="AV520" s="232" t="str">
        <f>VLOOKUP(AQ:AQ,[1]GOODYEAR!$B:$O,6,0)</f>
        <v>165/65R13</v>
      </c>
      <c r="AW520" s="232">
        <f>VLOOKUP(AQ:AQ,[1]GOODYEAR!$B:$O,7,0)</f>
        <v>11800</v>
      </c>
      <c r="AX520" s="233">
        <f>VLOOKUP(AQ:AQ,[1]GOODYEAR!$B:$K,8,0)</f>
        <v>5480</v>
      </c>
      <c r="AY520" s="233">
        <f>VLOOKUP(AQ:AQ,[1]GOODYEAR!$B:$K,9,0)</f>
        <v>113</v>
      </c>
      <c r="AZ520" s="233">
        <f>VLOOKUP(AQ:AQ,[1]GOODYEAR!$B:$K,10,0)</f>
        <v>40</v>
      </c>
      <c r="BA520" s="233">
        <f>VLOOKUP(AQ:AQ,[1]GOODYEAR!$B:$O,11,0)</f>
        <v>8530</v>
      </c>
      <c r="BB520" s="233">
        <f>VLOOKUP(AQ:AQ,[1]GOODYEAR!$B:$O,12,0)</f>
        <v>7277.272727272727</v>
      </c>
      <c r="BC520" s="233">
        <f t="shared" si="297"/>
        <v>525</v>
      </c>
      <c r="BD520" s="204" t="s">
        <v>3387</v>
      </c>
      <c r="BE520" s="195" t="s">
        <v>5032</v>
      </c>
      <c r="BF520" s="133" t="str">
        <f>IFERROR(VLOOKUP(BE:BE,Q商品!B:E,4,0),"")</f>
        <v>23年製 Vector 4Seasons Hybrid 165/65R13 77H オールシーズンタイヤ 最短当日発送</v>
      </c>
      <c r="BG520" s="133" t="str">
        <f>IFERROR(VLOOKUP(AQ:AQ,在庫!B:M,12,0),"")</f>
        <v>2023年製</v>
      </c>
      <c r="BH520" s="133">
        <f>IFERROR(VLOOKUP(AQ:AQ,在庫!B:L,10,0),"")</f>
        <v>2</v>
      </c>
      <c r="BI520" s="234">
        <f>VLOOKUP(AQ:AQ,[1]GOODYEAR!$B:$AH,32,0)</f>
        <v>604428422</v>
      </c>
      <c r="BJ520" s="234">
        <f>VLOOKUP(AQ:AQ,[1]GOODYEAR!$B:$AH,33,0)</f>
        <v>604428475</v>
      </c>
      <c r="BK520" s="191"/>
      <c r="BL520" s="191"/>
      <c r="BM520" s="191"/>
    </row>
    <row r="521" spans="1:65" s="11" customFormat="1" ht="19.5" customHeight="1">
      <c r="A521" s="11">
        <f t="shared" si="298"/>
        <v>1</v>
      </c>
      <c r="B521" s="239">
        <f t="shared" si="313"/>
        <v>1557013130075</v>
      </c>
      <c r="C521" s="225">
        <f t="shared" si="299"/>
        <v>56</v>
      </c>
      <c r="D521" s="11" t="s">
        <v>4700</v>
      </c>
      <c r="E521" s="11" t="s">
        <v>2827</v>
      </c>
      <c r="F521" s="158" t="s">
        <v>6092</v>
      </c>
      <c r="G521" s="132" t="str">
        <f t="shared" si="296"/>
        <v>13</v>
      </c>
      <c r="H521" s="233">
        <v>16</v>
      </c>
      <c r="I521" s="225">
        <f t="shared" si="300"/>
        <v>16</v>
      </c>
      <c r="J521" s="131" t="s">
        <v>12</v>
      </c>
      <c r="K521" s="132" t="s">
        <v>1763</v>
      </c>
      <c r="L521" s="132">
        <v>3</v>
      </c>
      <c r="M521" s="134" t="s">
        <v>2917</v>
      </c>
      <c r="N521" s="226" t="s">
        <v>6139</v>
      </c>
      <c r="O521" s="226">
        <v>0</v>
      </c>
      <c r="P521" s="227">
        <v>7640</v>
      </c>
      <c r="Q521" s="228">
        <f t="shared" si="314"/>
        <v>6894.545454545454</v>
      </c>
      <c r="R521" s="143">
        <f t="shared" si="315"/>
        <v>0.29364451476793246</v>
      </c>
      <c r="S521" s="192">
        <v>1074476490</v>
      </c>
      <c r="T521" s="286" t="s">
        <v>6853</v>
      </c>
      <c r="U521" s="189">
        <f t="shared" si="316"/>
        <v>7640</v>
      </c>
      <c r="W521" s="229">
        <v>7640</v>
      </c>
      <c r="X521" s="135">
        <f t="shared" si="317"/>
        <v>4870</v>
      </c>
      <c r="Y521" s="230">
        <f t="shared" si="318"/>
        <v>6894.545454545454</v>
      </c>
      <c r="Z521" s="141">
        <f t="shared" si="319"/>
        <v>7.7225130890052451E-2</v>
      </c>
      <c r="AA521" s="136">
        <f t="shared" si="320"/>
        <v>0.29364451476793246</v>
      </c>
      <c r="AB521" s="144"/>
      <c r="AC521" s="144"/>
      <c r="AD521" s="184">
        <f t="shared" si="321"/>
        <v>7490</v>
      </c>
      <c r="AE521" s="182">
        <f t="shared" si="322"/>
        <v>8230</v>
      </c>
      <c r="AF521" s="128">
        <f t="shared" si="301"/>
        <v>740.69999999999993</v>
      </c>
      <c r="AG521" s="129">
        <f t="shared" si="302"/>
        <v>150.69999999999993</v>
      </c>
      <c r="AH521" s="130">
        <f t="shared" si="303"/>
        <v>1.8311057108140939E-2</v>
      </c>
      <c r="AI521" s="137">
        <f t="shared" si="304"/>
        <v>590</v>
      </c>
      <c r="AJ521" s="138">
        <f t="shared" si="305"/>
        <v>7.168894289185905E-2</v>
      </c>
      <c r="AK521" s="138">
        <f t="shared" si="306"/>
        <v>0.2753334576597915</v>
      </c>
      <c r="AL521" s="11" t="s">
        <v>13397</v>
      </c>
      <c r="AM521" s="11">
        <f t="shared" si="307"/>
        <v>6667</v>
      </c>
      <c r="AN521" s="412">
        <f t="shared" si="308"/>
        <v>6009.9999999999991</v>
      </c>
      <c r="AO521" s="412">
        <f t="shared" si="309"/>
        <v>1139.9999999999991</v>
      </c>
      <c r="AP521" s="413">
        <f t="shared" si="310"/>
        <v>0.18968386023294498</v>
      </c>
      <c r="AQ521" s="192">
        <v>1557013130075</v>
      </c>
      <c r="AR521" s="192">
        <f>VLOOKUP(AQ:AQ,[1]GOODYEAR!$B:$O,2,0)</f>
        <v>4992496142295</v>
      </c>
      <c r="AS521" s="192" t="str">
        <f>VLOOKUP(AQ:AQ,[1]GOODYEAR!$B:$O,3,0)</f>
        <v>05609554</v>
      </c>
      <c r="AT521" s="231" t="str">
        <f>VLOOKUP(AQ:AQ,[1]GOODYEAR!$B:$O,4,0)</f>
        <v>VECTOR 4Seasons（VECキャン）</v>
      </c>
      <c r="AU521" s="231" t="str">
        <f>VLOOKUP(AQ:AQ,[1]GOODYEAR!$B:$O,5,0)</f>
        <v>155/70R13 75H</v>
      </c>
      <c r="AV521" s="232" t="str">
        <f>VLOOKUP(AQ:AQ,[1]GOODYEAR!$B:$O,6,0)</f>
        <v>155/70R13</v>
      </c>
      <c r="AW521" s="232">
        <f>VLOOKUP(AQ:AQ,[1]GOODYEAR!$B:$O,7,0)</f>
        <v>10600</v>
      </c>
      <c r="AX521" s="233">
        <f>VLOOKUP(AQ:AQ,[1]GOODYEAR!$B:$K,8,0)</f>
        <v>4870</v>
      </c>
      <c r="AY521" s="233">
        <f>VLOOKUP(AQ:AQ,[1]GOODYEAR!$B:$K,9,0)</f>
        <v>56</v>
      </c>
      <c r="AZ521" s="233">
        <f>VLOOKUP(AQ:AQ,[1]GOODYEAR!$B:$K,10,0)</f>
        <v>16</v>
      </c>
      <c r="BA521" s="233">
        <f>VLOOKUP(AQ:AQ,[1]GOODYEAR!$B:$O,11,0)</f>
        <v>7640</v>
      </c>
      <c r="BB521" s="233">
        <f>VLOOKUP(AQ:AQ,[1]GOODYEAR!$B:$O,12,0)</f>
        <v>6468.181818181818</v>
      </c>
      <c r="BC521" s="233">
        <f t="shared" si="297"/>
        <v>525</v>
      </c>
      <c r="BD521" s="204" t="s">
        <v>3387</v>
      </c>
      <c r="BE521" s="195" t="s">
        <v>5033</v>
      </c>
      <c r="BF521" s="133" t="str">
        <f>IFERROR(VLOOKUP(BE:BE,Q商品!B:E,4,0),"")</f>
        <v>23年製 Vector 4Seasons Hybrid 155/70R13 75H オールシーズンタイヤ 最短当日発送</v>
      </c>
      <c r="BG521" s="133" t="str">
        <f>IFERROR(VLOOKUP(AQ:AQ,在庫!B:M,12,0),"")</f>
        <v>2023年製</v>
      </c>
      <c r="BH521" s="133">
        <f>IFERROR(VLOOKUP(AQ:AQ,在庫!B:L,10,0),"")</f>
        <v>2</v>
      </c>
      <c r="BI521" s="234">
        <f>VLOOKUP(AQ:AQ,[1]GOODYEAR!$B:$AH,32,0)</f>
        <v>604428420</v>
      </c>
      <c r="BJ521" s="234">
        <f>VLOOKUP(AQ:AQ,[1]GOODYEAR!$B:$AH,33,0)</f>
        <v>604428473</v>
      </c>
      <c r="BK521" s="191"/>
      <c r="BL521" s="191"/>
      <c r="BM521" s="191"/>
    </row>
    <row r="522" spans="1:65" s="11" customFormat="1" ht="19.5" customHeight="1">
      <c r="A522" s="11">
        <f t="shared" si="298"/>
        <v>1</v>
      </c>
      <c r="B522" s="239">
        <f t="shared" si="313"/>
        <v>1458013130075</v>
      </c>
      <c r="C522" s="225">
        <f t="shared" si="299"/>
        <v>140</v>
      </c>
      <c r="D522" s="11" t="s">
        <v>4700</v>
      </c>
      <c r="E522" s="11" t="s">
        <v>2828</v>
      </c>
      <c r="F522" s="293" t="s">
        <v>6093</v>
      </c>
      <c r="G522" s="132" t="str">
        <f t="shared" si="296"/>
        <v>13</v>
      </c>
      <c r="H522" s="233">
        <v>16</v>
      </c>
      <c r="I522" s="225">
        <f t="shared" si="300"/>
        <v>28</v>
      </c>
      <c r="J522" s="131" t="s">
        <v>12</v>
      </c>
      <c r="K522" s="132" t="s">
        <v>1763</v>
      </c>
      <c r="L522" s="132">
        <v>4</v>
      </c>
      <c r="M522" s="134" t="s">
        <v>3422</v>
      </c>
      <c r="N522" s="226" t="s">
        <v>6140</v>
      </c>
      <c r="O522" s="226">
        <v>0</v>
      </c>
      <c r="P522" s="227">
        <v>6420</v>
      </c>
      <c r="Q522" s="228">
        <f t="shared" si="314"/>
        <v>5709.090909090909</v>
      </c>
      <c r="R522" s="143">
        <f t="shared" si="315"/>
        <v>0.29235668789808916</v>
      </c>
      <c r="S522" s="192">
        <v>1074476573</v>
      </c>
      <c r="T522" s="286" t="s">
        <v>6854</v>
      </c>
      <c r="U522" s="189">
        <f t="shared" si="316"/>
        <v>6420</v>
      </c>
      <c r="W522" s="229">
        <v>6420</v>
      </c>
      <c r="X522" s="135">
        <f t="shared" si="317"/>
        <v>4040</v>
      </c>
      <c r="Y522" s="230">
        <f t="shared" si="318"/>
        <v>5709.090909090909</v>
      </c>
      <c r="Z522" s="141">
        <f t="shared" si="319"/>
        <v>7.7258566978193111E-2</v>
      </c>
      <c r="AA522" s="136">
        <f t="shared" si="320"/>
        <v>0.29235668789808916</v>
      </c>
      <c r="AB522" s="144"/>
      <c r="AC522" s="144"/>
      <c r="AD522" s="184">
        <f t="shared" si="321"/>
        <v>6294</v>
      </c>
      <c r="AE522" s="182">
        <f t="shared" si="322"/>
        <v>6916</v>
      </c>
      <c r="AF522" s="128">
        <f t="shared" si="301"/>
        <v>622.43999999999994</v>
      </c>
      <c r="AG522" s="129">
        <f t="shared" si="302"/>
        <v>126.43999999999994</v>
      </c>
      <c r="AH522" s="130">
        <f t="shared" si="303"/>
        <v>1.8282244071717746E-2</v>
      </c>
      <c r="AI522" s="137">
        <f t="shared" si="304"/>
        <v>496</v>
      </c>
      <c r="AJ522" s="138">
        <f t="shared" si="305"/>
        <v>7.1717755928282251E-2</v>
      </c>
      <c r="AK522" s="138">
        <f t="shared" si="306"/>
        <v>0.27407444382637142</v>
      </c>
      <c r="AL522" s="11" t="s">
        <v>13397</v>
      </c>
      <c r="AM522" s="11">
        <f t="shared" si="307"/>
        <v>5602.4</v>
      </c>
      <c r="AN522" s="412">
        <f t="shared" si="308"/>
        <v>4965.8181818181811</v>
      </c>
      <c r="AO522" s="412">
        <f t="shared" si="309"/>
        <v>925.81818181818107</v>
      </c>
      <c r="AP522" s="413">
        <f t="shared" si="310"/>
        <v>0.18643819566490907</v>
      </c>
      <c r="AQ522" s="192">
        <v>1458013130075</v>
      </c>
      <c r="AR522" s="192">
        <f>VLOOKUP(AQ:AQ,[1]GOODYEAR!$B:$O,2,0)</f>
        <v>4992496142264</v>
      </c>
      <c r="AS522" s="192" t="str">
        <f>VLOOKUP(AQ:AQ,[1]GOODYEAR!$B:$O,3,0)</f>
        <v>05509550</v>
      </c>
      <c r="AT522" s="231" t="str">
        <f>VLOOKUP(AQ:AQ,[1]GOODYEAR!$B:$O,4,0)</f>
        <v>VECTOR 4Seasons（VECキャン）</v>
      </c>
      <c r="AU522" s="231" t="str">
        <f>VLOOKUP(AQ:AQ,[1]GOODYEAR!$B:$O,5,0)</f>
        <v>145/80R13 75S</v>
      </c>
      <c r="AV522" s="232" t="str">
        <f>VLOOKUP(AQ:AQ,[1]GOODYEAR!$B:$O,6,0)</f>
        <v>145/80R13</v>
      </c>
      <c r="AW522" s="232">
        <f>VLOOKUP(AQ:AQ,[1]GOODYEAR!$B:$O,7,0)</f>
        <v>8900</v>
      </c>
      <c r="AX522" s="233">
        <f>VLOOKUP(AQ:AQ,[1]GOODYEAR!$B:$K,8,0)</f>
        <v>4040</v>
      </c>
      <c r="AY522" s="233">
        <f>VLOOKUP(AQ:AQ,[1]GOODYEAR!$B:$K,9,0)</f>
        <v>140</v>
      </c>
      <c r="AZ522" s="233">
        <f>VLOOKUP(AQ:AQ,[1]GOODYEAR!$B:$K,10,0)</f>
        <v>28</v>
      </c>
      <c r="BA522" s="233">
        <f>VLOOKUP(AQ:AQ,[1]GOODYEAR!$B:$O,11,0)</f>
        <v>6420</v>
      </c>
      <c r="BB522" s="233">
        <f>VLOOKUP(AQ:AQ,[1]GOODYEAR!$B:$O,12,0)</f>
        <v>5359.090909090909</v>
      </c>
      <c r="BC522" s="233">
        <f t="shared" si="297"/>
        <v>525</v>
      </c>
      <c r="BD522" s="204" t="s">
        <v>3387</v>
      </c>
      <c r="BE522" s="195" t="s">
        <v>5034</v>
      </c>
      <c r="BF522" s="133" t="str">
        <f>IFERROR(VLOOKUP(BE:BE,Q商品!B:E,4,0),"")</f>
        <v>23年製 Vector 4Seasons Hybrid 145/80R13 75S オールシーズンタイヤ 最短当日発送</v>
      </c>
      <c r="BG522" s="133" t="str">
        <f>IFERROR(VLOOKUP(AQ:AQ,在庫!B:M,12,0),"")</f>
        <v>2023年製</v>
      </c>
      <c r="BH522" s="133">
        <f>IFERROR(VLOOKUP(AQ:AQ,在庫!B:L,10,0),"")</f>
        <v>3</v>
      </c>
      <c r="BI522" s="234">
        <f>VLOOKUP(AQ:AQ,[1]GOODYEAR!$B:$AH,32,0)</f>
        <v>604428419</v>
      </c>
      <c r="BJ522" s="234">
        <f>VLOOKUP(AQ:AQ,[1]GOODYEAR!$B:$AH,33,0)</f>
        <v>604428472</v>
      </c>
      <c r="BK522" s="191"/>
      <c r="BL522" s="191"/>
      <c r="BM522" s="191"/>
    </row>
    <row r="523" spans="1:65" s="11" customFormat="1" ht="19.5" customHeight="1">
      <c r="A523" s="11">
        <f t="shared" si="298"/>
        <v>1</v>
      </c>
      <c r="B523" s="239">
        <f t="shared" si="313"/>
        <v>1558013130072</v>
      </c>
      <c r="C523" s="225">
        <f t="shared" si="299"/>
        <v>36</v>
      </c>
      <c r="D523" s="11" t="s">
        <v>4700</v>
      </c>
      <c r="E523" s="11" t="s">
        <v>2829</v>
      </c>
      <c r="F523" s="158" t="s">
        <v>6094</v>
      </c>
      <c r="G523" s="132" t="str">
        <f t="shared" si="296"/>
        <v>13</v>
      </c>
      <c r="H523" s="233">
        <v>20</v>
      </c>
      <c r="I523" s="225">
        <f t="shared" si="300"/>
        <v>20</v>
      </c>
      <c r="J523" s="131" t="s">
        <v>12</v>
      </c>
      <c r="K523" s="132" t="s">
        <v>1763</v>
      </c>
      <c r="L523" s="132">
        <v>5</v>
      </c>
      <c r="M523" s="134" t="s">
        <v>3422</v>
      </c>
      <c r="N523" s="226" t="s">
        <v>6141</v>
      </c>
      <c r="O523" s="226">
        <v>0</v>
      </c>
      <c r="P523" s="227">
        <v>7300</v>
      </c>
      <c r="Q523" s="228">
        <f t="shared" si="314"/>
        <v>6603.6363636363631</v>
      </c>
      <c r="R523" s="143">
        <f t="shared" si="315"/>
        <v>0.29887114537444925</v>
      </c>
      <c r="S523" s="192">
        <v>1074475786</v>
      </c>
      <c r="T523" s="286" t="s">
        <v>6855</v>
      </c>
      <c r="U523" s="189">
        <f t="shared" si="316"/>
        <v>7300</v>
      </c>
      <c r="W523" s="229">
        <v>7300</v>
      </c>
      <c r="X523" s="135">
        <f t="shared" si="317"/>
        <v>4630</v>
      </c>
      <c r="Y523" s="230">
        <f t="shared" si="318"/>
        <v>6603.6363636363631</v>
      </c>
      <c r="Z523" s="141">
        <f t="shared" si="319"/>
        <v>7.7123287671232887E-2</v>
      </c>
      <c r="AA523" s="136">
        <f t="shared" si="320"/>
        <v>0.29887114537444925</v>
      </c>
      <c r="AB523" s="144"/>
      <c r="AC523" s="144"/>
      <c r="AD523" s="184">
        <f t="shared" si="321"/>
        <v>7156</v>
      </c>
      <c r="AE523" s="182">
        <f t="shared" si="322"/>
        <v>7863</v>
      </c>
      <c r="AF523" s="128">
        <f t="shared" si="301"/>
        <v>707.67</v>
      </c>
      <c r="AG523" s="129">
        <f t="shared" si="302"/>
        <v>144.66999999999996</v>
      </c>
      <c r="AH523" s="130">
        <f t="shared" si="303"/>
        <v>1.8398829963118396E-2</v>
      </c>
      <c r="AI523" s="137">
        <f t="shared" si="304"/>
        <v>563</v>
      </c>
      <c r="AJ523" s="138">
        <f t="shared" si="305"/>
        <v>7.1601170036881601E-2</v>
      </c>
      <c r="AK523" s="138">
        <f t="shared" si="306"/>
        <v>0.28047231541133089</v>
      </c>
      <c r="AL523" s="11" t="s">
        <v>13397</v>
      </c>
      <c r="AM523" s="11">
        <f t="shared" si="307"/>
        <v>6369.7</v>
      </c>
      <c r="AN523" s="412">
        <f t="shared" si="308"/>
        <v>5757.9090909090901</v>
      </c>
      <c r="AO523" s="412">
        <f t="shared" si="309"/>
        <v>1127.9090909090901</v>
      </c>
      <c r="AP523" s="413">
        <f t="shared" si="310"/>
        <v>0.19588865907763223</v>
      </c>
      <c r="AQ523" s="192">
        <v>1558013130072</v>
      </c>
      <c r="AR523" s="192">
        <f>VLOOKUP(AQ:AQ,[1]GOODYEAR!$B:$O,2,0)</f>
        <v>4992496142271</v>
      </c>
      <c r="AS523" s="192" t="str">
        <f>VLOOKUP(AQ:AQ,[1]GOODYEAR!$B:$O,3,0)</f>
        <v>05509552</v>
      </c>
      <c r="AT523" s="231" t="str">
        <f>VLOOKUP(AQ:AQ,[1]GOODYEAR!$B:$O,4,0)</f>
        <v>VECTOR 4Seasons（VECキャン）</v>
      </c>
      <c r="AU523" s="231" t="str">
        <f>VLOOKUP(AQ:AQ,[1]GOODYEAR!$B:$O,5,0)</f>
        <v>155/80R13 79S</v>
      </c>
      <c r="AV523" s="232" t="str">
        <f>VLOOKUP(AQ:AQ,[1]GOODYEAR!$B:$O,6,0)</f>
        <v>155/80R13</v>
      </c>
      <c r="AW523" s="232">
        <f>VLOOKUP(AQ:AQ,[1]GOODYEAR!$B:$O,7,0)</f>
        <v>10100</v>
      </c>
      <c r="AX523" s="233">
        <f>VLOOKUP(AQ:AQ,[1]GOODYEAR!$B:$K,8,0)</f>
        <v>4630</v>
      </c>
      <c r="AY523" s="233">
        <f>VLOOKUP(AQ:AQ,[1]GOODYEAR!$B:$K,9,0)</f>
        <v>36</v>
      </c>
      <c r="AZ523" s="233">
        <f>VLOOKUP(AQ:AQ,[1]GOODYEAR!$B:$K,10,0)</f>
        <v>20</v>
      </c>
      <c r="BA523" s="233">
        <f>VLOOKUP(AQ:AQ,[1]GOODYEAR!$B:$O,11,0)</f>
        <v>7300</v>
      </c>
      <c r="BB523" s="233">
        <f>VLOOKUP(AQ:AQ,[1]GOODYEAR!$B:$O,12,0)</f>
        <v>6159.090909090909</v>
      </c>
      <c r="BC523" s="233">
        <f t="shared" si="297"/>
        <v>524.99999999999909</v>
      </c>
      <c r="BD523" s="204" t="s">
        <v>3387</v>
      </c>
      <c r="BE523" s="195" t="s">
        <v>5035</v>
      </c>
      <c r="BF523" s="133" t="str">
        <f>IFERROR(VLOOKUP(BE:BE,Q商品!B:E,4,0),"")</f>
        <v>23年製 Vector 4Seasons Hybrid 155/80R13 79S オールシーズン 最短当日発送</v>
      </c>
      <c r="BG523" s="133" t="str">
        <f>IFERROR(VLOOKUP(AQ:AQ,在庫!B:M,12,0),"")</f>
        <v>2023年製</v>
      </c>
      <c r="BH523" s="133">
        <f>IFERROR(VLOOKUP(AQ:AQ,在庫!B:L,10,0),"")</f>
        <v>2</v>
      </c>
      <c r="BI523" s="234">
        <f>VLOOKUP(AQ:AQ,[1]GOODYEAR!$B:$AH,32,0)</f>
        <v>604428421</v>
      </c>
      <c r="BJ523" s="234">
        <f>VLOOKUP(AQ:AQ,[1]GOODYEAR!$B:$AH,33,0)</f>
        <v>604428474</v>
      </c>
      <c r="BK523" s="191"/>
      <c r="BL523" s="191"/>
      <c r="BM523" s="191"/>
    </row>
    <row r="524" spans="1:65" s="11" customFormat="1" ht="19.5" customHeight="1">
      <c r="A524" s="11">
        <f t="shared" si="298"/>
        <v>1</v>
      </c>
      <c r="B524" s="239">
        <f t="shared" si="313"/>
        <v>1555514130075</v>
      </c>
      <c r="C524" s="225">
        <f t="shared" si="299"/>
        <v>0</v>
      </c>
      <c r="D524" s="11" t="s">
        <v>4700</v>
      </c>
      <c r="E524" s="11" t="s">
        <v>2830</v>
      </c>
      <c r="F524" s="293" t="s">
        <v>6095</v>
      </c>
      <c r="G524" s="132" t="str">
        <f t="shared" si="296"/>
        <v>14</v>
      </c>
      <c r="H524" s="233">
        <v>16</v>
      </c>
      <c r="I524" s="225">
        <f t="shared" si="300"/>
        <v>16</v>
      </c>
      <c r="J524" s="131" t="s">
        <v>12</v>
      </c>
      <c r="K524" s="132" t="s">
        <v>1763</v>
      </c>
      <c r="L524" s="132">
        <v>6</v>
      </c>
      <c r="M524" s="134" t="s">
        <v>3422</v>
      </c>
      <c r="N524" s="226" t="s">
        <v>6142</v>
      </c>
      <c r="O524" s="226">
        <v>0</v>
      </c>
      <c r="P524" s="227">
        <v>10370</v>
      </c>
      <c r="Q524" s="228">
        <f t="shared" si="314"/>
        <v>9427.2727272727261</v>
      </c>
      <c r="R524" s="143">
        <f t="shared" si="315"/>
        <v>0.28823529411764698</v>
      </c>
      <c r="S524" s="192">
        <v>1074475785</v>
      </c>
      <c r="T524" s="286" t="s">
        <v>6856</v>
      </c>
      <c r="U524" s="189">
        <f t="shared" si="316"/>
        <v>10370</v>
      </c>
      <c r="W524" s="229">
        <v>10370</v>
      </c>
      <c r="X524" s="135">
        <f t="shared" si="317"/>
        <v>6710</v>
      </c>
      <c r="Y524" s="230">
        <f t="shared" si="318"/>
        <v>9427.2727272727261</v>
      </c>
      <c r="Z524" s="141">
        <f t="shared" si="319"/>
        <v>7.7242044358727169E-2</v>
      </c>
      <c r="AA524" s="136">
        <f t="shared" si="320"/>
        <v>0.28823529411764698</v>
      </c>
      <c r="AB524" s="144"/>
      <c r="AC524" s="144"/>
      <c r="AD524" s="184">
        <f t="shared" si="321"/>
        <v>10166</v>
      </c>
      <c r="AE524" s="182">
        <f t="shared" si="322"/>
        <v>11171</v>
      </c>
      <c r="AF524" s="128">
        <f t="shared" si="301"/>
        <v>1005.39</v>
      </c>
      <c r="AG524" s="129">
        <f t="shared" si="302"/>
        <v>204.39</v>
      </c>
      <c r="AH524" s="130">
        <f t="shared" si="303"/>
        <v>1.8296481962223613E-2</v>
      </c>
      <c r="AI524" s="137">
        <f t="shared" si="304"/>
        <v>801</v>
      </c>
      <c r="AJ524" s="138">
        <f t="shared" si="305"/>
        <v>7.1703518037776387E-2</v>
      </c>
      <c r="AK524" s="138">
        <f t="shared" si="306"/>
        <v>0.26993881215542337</v>
      </c>
      <c r="AL524" s="11" t="s">
        <v>13397</v>
      </c>
      <c r="AM524" s="11">
        <f t="shared" si="307"/>
        <v>9048.9</v>
      </c>
      <c r="AN524" s="412">
        <f t="shared" si="308"/>
        <v>8226.2727272727261</v>
      </c>
      <c r="AO524" s="412">
        <f t="shared" si="309"/>
        <v>1516.2727272727261</v>
      </c>
      <c r="AP524" s="413">
        <f t="shared" si="310"/>
        <v>0.18432074616804242</v>
      </c>
      <c r="AQ524" s="192">
        <v>1555514130075</v>
      </c>
      <c r="AR524" s="192">
        <f>VLOOKUP(AQ:AQ,[1]GOODYEAR!$B:$O,2,0)</f>
        <v>4992496142387</v>
      </c>
      <c r="AS524" s="192" t="str">
        <f>VLOOKUP(AQ:AQ,[1]GOODYEAR!$B:$O,3,0)</f>
        <v>05609570</v>
      </c>
      <c r="AT524" s="231" t="str">
        <f>VLOOKUP(AQ:AQ,[1]GOODYEAR!$B:$O,4,0)</f>
        <v>VECTOR 4Seasons（VECキャン）</v>
      </c>
      <c r="AU524" s="231" t="str">
        <f>VLOOKUP(AQ:AQ,[1]GOODYEAR!$B:$O,5,0)</f>
        <v>155/55R14 69H</v>
      </c>
      <c r="AV524" s="232" t="str">
        <f>VLOOKUP(AQ:AQ,[1]GOODYEAR!$B:$O,6,0)</f>
        <v>155/55R14</v>
      </c>
      <c r="AW524" s="232">
        <f>VLOOKUP(AQ:AQ,[1]GOODYEAR!$B:$O,7,0)</f>
        <v>14300</v>
      </c>
      <c r="AX524" s="233">
        <f>VLOOKUP(AQ:AQ,[1]GOODYEAR!$B:$K,8,0)</f>
        <v>6710</v>
      </c>
      <c r="AY524" s="233">
        <f>VLOOKUP(AQ:AQ,[1]GOODYEAR!$B:$K,9,0)</f>
        <v>0</v>
      </c>
      <c r="AZ524" s="233">
        <f>VLOOKUP(AQ:AQ,[1]GOODYEAR!$B:$K,10,0)</f>
        <v>16</v>
      </c>
      <c r="BA524" s="233">
        <f>VLOOKUP(AQ:AQ,[1]GOODYEAR!$B:$O,11,0)</f>
        <v>10370</v>
      </c>
      <c r="BB524" s="233">
        <f>VLOOKUP(AQ:AQ,[1]GOODYEAR!$B:$O,12,0)</f>
        <v>8950</v>
      </c>
      <c r="BC524" s="233">
        <f t="shared" si="297"/>
        <v>525</v>
      </c>
      <c r="BD524" s="204" t="s">
        <v>3387</v>
      </c>
      <c r="BE524" s="195" t="s">
        <v>5036</v>
      </c>
      <c r="BF524" s="133" t="str">
        <f>IFERROR(VLOOKUP(BE:BE,Q商品!B:E,4,0),"")</f>
        <v>Vector 4Seasons Hybrid 155/55R14 69H 22年製以降 オールシーズン 最短当日発送</v>
      </c>
      <c r="BG524" s="133" t="str">
        <f>IFERROR(VLOOKUP(AQ:AQ,在庫!B:M,12,0),"")</f>
        <v>2022年製</v>
      </c>
      <c r="BH524" s="133">
        <f>IFERROR(VLOOKUP(AQ:AQ,在庫!B:L,10,0),"")</f>
        <v>2</v>
      </c>
      <c r="BI524" s="234">
        <f>VLOOKUP(AQ:AQ,[1]GOODYEAR!$B:$AH,32,0)</f>
        <v>604428428</v>
      </c>
      <c r="BJ524" s="234">
        <f>VLOOKUP(AQ:AQ,[1]GOODYEAR!$B:$AH,33,0)</f>
        <v>604428481</v>
      </c>
      <c r="BK524" s="191"/>
      <c r="BL524" s="191"/>
      <c r="BM524" s="191"/>
    </row>
    <row r="525" spans="1:65" s="11" customFormat="1" ht="19.5" customHeight="1">
      <c r="A525" s="11">
        <f t="shared" si="298"/>
        <v>1</v>
      </c>
      <c r="B525" s="239">
        <f t="shared" si="313"/>
        <v>1655514130072</v>
      </c>
      <c r="C525" s="225">
        <f t="shared" si="299"/>
        <v>76</v>
      </c>
      <c r="D525" s="11" t="s">
        <v>5181</v>
      </c>
      <c r="E525" s="11" t="s">
        <v>2831</v>
      </c>
      <c r="F525" s="293" t="s">
        <v>6096</v>
      </c>
      <c r="G525" s="132" t="str">
        <f t="shared" si="296"/>
        <v>14</v>
      </c>
      <c r="H525" s="233">
        <v>16</v>
      </c>
      <c r="I525" s="225">
        <f t="shared" si="300"/>
        <v>16</v>
      </c>
      <c r="J525" s="131" t="s">
        <v>12</v>
      </c>
      <c r="K525" s="132" t="s">
        <v>1763</v>
      </c>
      <c r="L525" s="132">
        <v>7</v>
      </c>
      <c r="M525" s="134" t="s">
        <v>3422</v>
      </c>
      <c r="N525" s="226" t="s">
        <v>6143</v>
      </c>
      <c r="O525" s="226">
        <v>0</v>
      </c>
      <c r="P525" s="227">
        <v>11050</v>
      </c>
      <c r="Q525" s="228">
        <f t="shared" si="314"/>
        <v>9976.363636363636</v>
      </c>
      <c r="R525" s="143">
        <f t="shared" si="315"/>
        <v>0.28029888828139238</v>
      </c>
      <c r="S525" s="192">
        <v>1074476572</v>
      </c>
      <c r="T525" s="286" t="s">
        <v>6857</v>
      </c>
      <c r="U525" s="189">
        <f t="shared" si="316"/>
        <v>11050</v>
      </c>
      <c r="W525" s="229">
        <v>11050</v>
      </c>
      <c r="X525" s="135">
        <f t="shared" si="317"/>
        <v>7180</v>
      </c>
      <c r="Y525" s="230">
        <f t="shared" si="318"/>
        <v>9976.363636363636</v>
      </c>
      <c r="Z525" s="141">
        <f t="shared" si="319"/>
        <v>7.7285067873303248E-2</v>
      </c>
      <c r="AA525" s="136">
        <f t="shared" si="320"/>
        <v>0.28029888828139238</v>
      </c>
      <c r="AB525" s="144"/>
      <c r="AC525" s="144"/>
      <c r="AD525" s="184">
        <f t="shared" si="321"/>
        <v>10833</v>
      </c>
      <c r="AE525" s="182">
        <f t="shared" si="322"/>
        <v>11904</v>
      </c>
      <c r="AF525" s="128">
        <f t="shared" si="301"/>
        <v>1071.3599999999999</v>
      </c>
      <c r="AG525" s="129">
        <f t="shared" si="302"/>
        <v>217.3599999999999</v>
      </c>
      <c r="AH525" s="130">
        <f t="shared" si="303"/>
        <v>1.8259408602150529E-2</v>
      </c>
      <c r="AI525" s="137">
        <f t="shared" si="304"/>
        <v>854</v>
      </c>
      <c r="AJ525" s="138">
        <f t="shared" si="305"/>
        <v>7.1740591397849468E-2</v>
      </c>
      <c r="AK525" s="138">
        <f t="shared" si="306"/>
        <v>0.26203947967924185</v>
      </c>
      <c r="AL525" s="11" t="s">
        <v>13397</v>
      </c>
      <c r="AM525" s="11">
        <f t="shared" si="307"/>
        <v>9642.6</v>
      </c>
      <c r="AN525" s="412">
        <f t="shared" si="308"/>
        <v>8696.9090909090901</v>
      </c>
      <c r="AO525" s="412">
        <f t="shared" si="309"/>
        <v>1516.9090909090901</v>
      </c>
      <c r="AP525" s="413">
        <f t="shared" si="310"/>
        <v>0.17441933393264056</v>
      </c>
      <c r="AQ525" s="192">
        <v>1655514130072</v>
      </c>
      <c r="AR525" s="192">
        <f>VLOOKUP(AQ:AQ,[1]GOODYEAR!$B:$O,2,0)</f>
        <v>4992496142394</v>
      </c>
      <c r="AS525" s="192" t="str">
        <f>VLOOKUP(AQ:AQ,[1]GOODYEAR!$B:$O,3,0)</f>
        <v>05609572</v>
      </c>
      <c r="AT525" s="231" t="str">
        <f>VLOOKUP(AQ:AQ,[1]GOODYEAR!$B:$O,4,0)</f>
        <v>VECTOR 4Seasons（VECキャン）</v>
      </c>
      <c r="AU525" s="231" t="str">
        <f>VLOOKUP(AQ:AQ,[1]GOODYEAR!$B:$O,5,0)</f>
        <v>165/55R14 72H</v>
      </c>
      <c r="AV525" s="232" t="str">
        <f>VLOOKUP(AQ:AQ,[1]GOODYEAR!$B:$O,6,0)</f>
        <v>165/55R14</v>
      </c>
      <c r="AW525" s="232">
        <f>VLOOKUP(AQ:AQ,[1]GOODYEAR!$B:$O,7,0)</f>
        <v>15300</v>
      </c>
      <c r="AX525" s="233">
        <f>VLOOKUP(AQ:AQ,[1]GOODYEAR!$B:$K,8,0)</f>
        <v>7180</v>
      </c>
      <c r="AY525" s="233">
        <f>VLOOKUP(AQ:AQ,[1]GOODYEAR!$B:$K,9,0)</f>
        <v>76</v>
      </c>
      <c r="AZ525" s="233">
        <f>VLOOKUP(AQ:AQ,[1]GOODYEAR!$B:$K,10,0)</f>
        <v>16</v>
      </c>
      <c r="BA525" s="233">
        <f>VLOOKUP(AQ:AQ,[1]GOODYEAR!$B:$O,11,0)</f>
        <v>11050</v>
      </c>
      <c r="BB525" s="233">
        <f>VLOOKUP(AQ:AQ,[1]GOODYEAR!$B:$O,12,0)</f>
        <v>9568.181818181818</v>
      </c>
      <c r="BC525" s="233">
        <f t="shared" si="297"/>
        <v>525</v>
      </c>
      <c r="BD525" s="204" t="s">
        <v>3387</v>
      </c>
      <c r="BE525" s="195" t="s">
        <v>5037</v>
      </c>
      <c r="BF525" s="133" t="str">
        <f>IFERROR(VLOOKUP(BE:BE,Q商品!B:E,4,0),"")</f>
        <v>23年製 Vector 4Seasons Hybrid 165/55R14 72H オールシーズンタイヤ 最短当日発送</v>
      </c>
      <c r="BG525" s="133" t="str">
        <f>IFERROR(VLOOKUP(AQ:AQ,在庫!B:M,12,0),"")</f>
        <v>2023年製</v>
      </c>
      <c r="BH525" s="133">
        <f>IFERROR(VLOOKUP(AQ:AQ,在庫!B:L,10,0),"")</f>
        <v>2</v>
      </c>
      <c r="BI525" s="234">
        <f>VLOOKUP(AQ:AQ,[1]GOODYEAR!$B:$AH,32,0)</f>
        <v>604428429</v>
      </c>
      <c r="BJ525" s="234">
        <f>VLOOKUP(AQ:AQ,[1]GOODYEAR!$B:$AH,33,0)</f>
        <v>604428482</v>
      </c>
      <c r="BK525" s="191"/>
      <c r="BL525" s="191"/>
      <c r="BM525" s="191"/>
    </row>
    <row r="526" spans="1:65" s="11" customFormat="1" ht="19.5" customHeight="1">
      <c r="A526" s="11">
        <f t="shared" si="298"/>
        <v>1</v>
      </c>
      <c r="B526" s="239">
        <f t="shared" si="313"/>
        <v>1556514130072</v>
      </c>
      <c r="C526" s="225">
        <f t="shared" si="299"/>
        <v>504</v>
      </c>
      <c r="D526" s="11" t="s">
        <v>4700</v>
      </c>
      <c r="E526" s="11" t="s">
        <v>2832</v>
      </c>
      <c r="F526" s="293" t="s">
        <v>6179</v>
      </c>
      <c r="G526" s="132" t="str">
        <f t="shared" si="296"/>
        <v>14</v>
      </c>
      <c r="H526" s="233">
        <v>39</v>
      </c>
      <c r="I526" s="225">
        <f t="shared" si="300"/>
        <v>64</v>
      </c>
      <c r="J526" s="131" t="s">
        <v>12</v>
      </c>
      <c r="K526" s="132" t="s">
        <v>1763</v>
      </c>
      <c r="L526" s="132">
        <v>8</v>
      </c>
      <c r="M526" s="134" t="s">
        <v>3422</v>
      </c>
      <c r="N526" s="226" t="s">
        <v>6143</v>
      </c>
      <c r="O526" s="226">
        <v>0</v>
      </c>
      <c r="P526" s="227">
        <v>11050</v>
      </c>
      <c r="Q526" s="228">
        <f t="shared" si="314"/>
        <v>9587.2727272727261</v>
      </c>
      <c r="R526" s="143">
        <f t="shared" si="315"/>
        <v>0.47221695429546739</v>
      </c>
      <c r="S526" s="192">
        <v>1074476072</v>
      </c>
      <c r="T526" s="286" t="s">
        <v>6858</v>
      </c>
      <c r="U526" s="189">
        <f t="shared" si="316"/>
        <v>7950</v>
      </c>
      <c r="W526" s="229">
        <v>7950</v>
      </c>
      <c r="X526" s="135">
        <f t="shared" si="317"/>
        <v>5060</v>
      </c>
      <c r="Y526" s="230">
        <f t="shared" si="318"/>
        <v>6769.0909090909081</v>
      </c>
      <c r="Z526" s="141">
        <f t="shared" si="319"/>
        <v>-0.22497737556561082</v>
      </c>
      <c r="AA526" s="136">
        <f t="shared" si="320"/>
        <v>0.25248455546602194</v>
      </c>
      <c r="AB526" s="144"/>
      <c r="AC526" s="144"/>
      <c r="AD526" s="184">
        <f t="shared" si="321"/>
        <v>7794</v>
      </c>
      <c r="AE526" s="182">
        <f t="shared" si="322"/>
        <v>8564</v>
      </c>
      <c r="AF526" s="128">
        <f t="shared" si="301"/>
        <v>770.76</v>
      </c>
      <c r="AG526" s="129">
        <f t="shared" si="302"/>
        <v>156.76</v>
      </c>
      <c r="AH526" s="130">
        <f t="shared" si="303"/>
        <v>1.8304530593180754E-2</v>
      </c>
      <c r="AI526" s="137">
        <f t="shared" si="304"/>
        <v>614</v>
      </c>
      <c r="AJ526" s="138">
        <f t="shared" si="305"/>
        <v>7.1695469406819243E-2</v>
      </c>
      <c r="AK526" s="138">
        <f t="shared" si="306"/>
        <v>0.23418002487284117</v>
      </c>
      <c r="AL526" s="11" t="s">
        <v>13397</v>
      </c>
      <c r="AM526" s="11">
        <f t="shared" si="307"/>
        <v>6937.6</v>
      </c>
      <c r="AN526" s="412">
        <f t="shared" si="308"/>
        <v>5848.727272727273</v>
      </c>
      <c r="AO526" s="412">
        <f t="shared" si="309"/>
        <v>788.72727272727298</v>
      </c>
      <c r="AP526" s="413">
        <f t="shared" si="310"/>
        <v>0.13485451380253671</v>
      </c>
      <c r="AQ526" s="192">
        <v>1556514130072</v>
      </c>
      <c r="AR526" s="192">
        <f>VLOOKUP(AQ:AQ,[1]GOODYEAR!$B:$O,2,0)</f>
        <v>4992496142349</v>
      </c>
      <c r="AS526" s="192" t="str">
        <f>VLOOKUP(AQ:AQ,[1]GOODYEAR!$B:$O,3,0)</f>
        <v>05609564</v>
      </c>
      <c r="AT526" s="231" t="str">
        <f>VLOOKUP(AQ:AQ,[1]GOODYEAR!$B:$O,4,0)</f>
        <v>VECTOR 4Seasons（VECキャン）</v>
      </c>
      <c r="AU526" s="231" t="str">
        <f>VLOOKUP(AQ:AQ,[1]GOODYEAR!$B:$O,5,0)</f>
        <v>155/65R14 75H</v>
      </c>
      <c r="AV526" s="232" t="str">
        <f>VLOOKUP(AQ:AQ,[1]GOODYEAR!$B:$O,6,0)</f>
        <v>155/65R14</v>
      </c>
      <c r="AW526" s="232">
        <f>VLOOKUP(AQ:AQ,[1]GOODYEAR!$B:$O,7,0)</f>
        <v>10900</v>
      </c>
      <c r="AX526" s="233">
        <f>VLOOKUP(AQ:AQ,[1]GOODYEAR!$B:$K,8,0)</f>
        <v>5060</v>
      </c>
      <c r="AY526" s="233">
        <f>VLOOKUP(AQ:AQ,[1]GOODYEAR!$B:$K,9,0)</f>
        <v>504</v>
      </c>
      <c r="AZ526" s="233">
        <f>VLOOKUP(AQ:AQ,[1]GOODYEAR!$B:$K,10,0)</f>
        <v>64</v>
      </c>
      <c r="BA526" s="233">
        <f>VLOOKUP(AQ:AQ,[1]GOODYEAR!$B:$O,11,0)</f>
        <v>7920</v>
      </c>
      <c r="BB526" s="233">
        <f>VLOOKUP(AQ:AQ,[1]GOODYEAR!$B:$O,12,0)</f>
        <v>6722.7272727272721</v>
      </c>
      <c r="BC526" s="233">
        <f t="shared" si="297"/>
        <v>525</v>
      </c>
      <c r="BD526" s="204" t="s">
        <v>3387</v>
      </c>
      <c r="BE526" s="195" t="s">
        <v>5038</v>
      </c>
      <c r="BF526" s="133" t="str">
        <f>IFERROR(VLOOKUP(BE:BE,Q商品!B:E,4,0),"")</f>
        <v>23年製 Vector 4Seasons Hybrid 155/65R14 75H オールシーズンタイヤ 最短当日発送</v>
      </c>
      <c r="BG526" s="133" t="str">
        <f>IFERROR(VLOOKUP(AQ:AQ,在庫!B:M,12,0),"")</f>
        <v>2023年製</v>
      </c>
      <c r="BH526" s="133">
        <f>IFERROR(VLOOKUP(AQ:AQ,在庫!B:L,10,0),"")</f>
        <v>3</v>
      </c>
      <c r="BI526" s="234">
        <f>VLOOKUP(AQ:AQ,[1]GOODYEAR!$B:$AH,32,0)</f>
        <v>604428423</v>
      </c>
      <c r="BJ526" s="234">
        <f>VLOOKUP(AQ:AQ,[1]GOODYEAR!$B:$AH,33,0)</f>
        <v>604428476</v>
      </c>
      <c r="BK526" s="191"/>
      <c r="BL526" s="191"/>
      <c r="BM526" s="191"/>
    </row>
    <row r="527" spans="1:65" s="11" customFormat="1" ht="19.5" customHeight="1">
      <c r="A527" s="11">
        <f t="shared" si="298"/>
        <v>1</v>
      </c>
      <c r="B527" s="239">
        <f t="shared" si="313"/>
        <v>1656514130079</v>
      </c>
      <c r="C527" s="225">
        <f t="shared" si="299"/>
        <v>99</v>
      </c>
      <c r="D527" s="11" t="s">
        <v>4700</v>
      </c>
      <c r="E527" s="11" t="s">
        <v>2833</v>
      </c>
      <c r="F527" s="158" t="s">
        <v>6097</v>
      </c>
      <c r="G527" s="132" t="str">
        <f t="shared" si="296"/>
        <v>14</v>
      </c>
      <c r="H527" s="233">
        <v>30</v>
      </c>
      <c r="I527" s="225">
        <f t="shared" si="300"/>
        <v>26</v>
      </c>
      <c r="J527" s="131" t="s">
        <v>12</v>
      </c>
      <c r="K527" s="132" t="s">
        <v>1763</v>
      </c>
      <c r="L527" s="132">
        <v>9</v>
      </c>
      <c r="M527" s="134" t="s">
        <v>3422</v>
      </c>
      <c r="N527" s="226" t="s">
        <v>6404</v>
      </c>
      <c r="O527" s="226">
        <v>0</v>
      </c>
      <c r="P527" s="227">
        <v>8600</v>
      </c>
      <c r="Q527" s="228">
        <f t="shared" si="314"/>
        <v>7728.1818181818171</v>
      </c>
      <c r="R527" s="143">
        <f t="shared" si="315"/>
        <v>0.28573109045994577</v>
      </c>
      <c r="S527" s="192">
        <v>1074476308</v>
      </c>
      <c r="T527" s="286" t="s">
        <v>6859</v>
      </c>
      <c r="U527" s="189">
        <f t="shared" si="316"/>
        <v>8600</v>
      </c>
      <c r="W527" s="229">
        <v>8600</v>
      </c>
      <c r="X527" s="135">
        <f t="shared" si="317"/>
        <v>5520</v>
      </c>
      <c r="Y527" s="230">
        <f t="shared" si="318"/>
        <v>7728.1818181818171</v>
      </c>
      <c r="Z527" s="141">
        <f t="shared" si="319"/>
        <v>7.7209302325581319E-2</v>
      </c>
      <c r="AA527" s="136">
        <f t="shared" si="320"/>
        <v>0.28573109045994577</v>
      </c>
      <c r="AB527" s="144"/>
      <c r="AC527" s="144"/>
      <c r="AD527" s="184">
        <f t="shared" si="321"/>
        <v>8431</v>
      </c>
      <c r="AE527" s="182">
        <f t="shared" si="322"/>
        <v>9264</v>
      </c>
      <c r="AF527" s="128">
        <f t="shared" si="301"/>
        <v>833.76</v>
      </c>
      <c r="AG527" s="129">
        <f t="shared" si="302"/>
        <v>169.76</v>
      </c>
      <c r="AH527" s="130">
        <f t="shared" si="303"/>
        <v>1.8324697754749566E-2</v>
      </c>
      <c r="AI527" s="137">
        <f t="shared" si="304"/>
        <v>664</v>
      </c>
      <c r="AJ527" s="138">
        <f t="shared" si="305"/>
        <v>7.1675302245250427E-2</v>
      </c>
      <c r="AK527" s="138">
        <f t="shared" si="306"/>
        <v>0.26740639270519623</v>
      </c>
      <c r="AL527" s="11" t="s">
        <v>13397</v>
      </c>
      <c r="AM527" s="11">
        <f t="shared" si="307"/>
        <v>7504.6</v>
      </c>
      <c r="AN527" s="412">
        <f t="shared" si="308"/>
        <v>6732.363636363636</v>
      </c>
      <c r="AO527" s="412">
        <f t="shared" si="309"/>
        <v>1212.363636363636</v>
      </c>
      <c r="AP527" s="413">
        <f t="shared" si="310"/>
        <v>0.18007993950523923</v>
      </c>
      <c r="AQ527" s="192">
        <v>1656514130079</v>
      </c>
      <c r="AR527" s="192">
        <f>VLOOKUP(AQ:AQ,[1]GOODYEAR!$B:$O,2,0)</f>
        <v>4992496142356</v>
      </c>
      <c r="AS527" s="192" t="str">
        <f>VLOOKUP(AQ:AQ,[1]GOODYEAR!$B:$O,3,0)</f>
        <v>05609632</v>
      </c>
      <c r="AT527" s="231" t="str">
        <f>VLOOKUP(AQ:AQ,[1]GOODYEAR!$B:$O,4,0)</f>
        <v>VECTOR 4Seasons（VECキャン）</v>
      </c>
      <c r="AU527" s="231" t="str">
        <f>VLOOKUP(AQ:AQ,[1]GOODYEAR!$B:$O,5,0)</f>
        <v>165/65R14 79H</v>
      </c>
      <c r="AV527" s="232" t="str">
        <f>VLOOKUP(AQ:AQ,[1]GOODYEAR!$B:$O,6,0)</f>
        <v>165/65R14</v>
      </c>
      <c r="AW527" s="232">
        <f>VLOOKUP(AQ:AQ,[1]GOODYEAR!$B:$O,7,0)</f>
        <v>11900</v>
      </c>
      <c r="AX527" s="233">
        <f>VLOOKUP(AQ:AQ,[1]GOODYEAR!$B:$K,8,0)</f>
        <v>5520</v>
      </c>
      <c r="AY527" s="233">
        <f>VLOOKUP(AQ:AQ,[1]GOODYEAR!$B:$K,9,0)</f>
        <v>99</v>
      </c>
      <c r="AZ527" s="233">
        <f>VLOOKUP(AQ:AQ,[1]GOODYEAR!$B:$K,10,0)</f>
        <v>26</v>
      </c>
      <c r="BA527" s="233">
        <f>VLOOKUP(AQ:AQ,[1]GOODYEAR!$B:$O,11,0)</f>
        <v>8600</v>
      </c>
      <c r="BB527" s="233">
        <f>VLOOKUP(AQ:AQ,[1]GOODYEAR!$B:$O,12,0)</f>
        <v>7340.9090909090901</v>
      </c>
      <c r="BC527" s="233">
        <f t="shared" si="297"/>
        <v>525</v>
      </c>
      <c r="BD527" s="204" t="s">
        <v>3387</v>
      </c>
      <c r="BE527" s="195" t="s">
        <v>5039</v>
      </c>
      <c r="BF527" s="133" t="str">
        <f>IFERROR(VLOOKUP(BE:BE,Q商品!B:E,4,0),"")</f>
        <v>23年製 Vector 4Seasons Hybrid 165/65R14 79H オールシーズンタイヤ 最短当日発送</v>
      </c>
      <c r="BG527" s="133" t="str">
        <f>IFERROR(VLOOKUP(AQ:AQ,在庫!B:M,12,0),"")</f>
        <v>2023年製</v>
      </c>
      <c r="BH527" s="133">
        <f>IFERROR(VLOOKUP(AQ:AQ,在庫!B:L,10,0),"")</f>
        <v>3</v>
      </c>
      <c r="BI527" s="234">
        <f>VLOOKUP(AQ:AQ,[1]GOODYEAR!$B:$AH,32,0)</f>
        <v>604428430</v>
      </c>
      <c r="BJ527" s="234">
        <f>VLOOKUP(AQ:AQ,[1]GOODYEAR!$B:$AH,33,0)</f>
        <v>604428483</v>
      </c>
      <c r="BK527" s="191"/>
      <c r="BL527" s="191"/>
      <c r="BM527" s="191"/>
    </row>
    <row r="528" spans="1:65" s="11" customFormat="1" ht="19.5" customHeight="1">
      <c r="A528" s="11">
        <f t="shared" si="298"/>
        <v>1</v>
      </c>
      <c r="B528" s="239">
        <f t="shared" si="313"/>
        <v>1657014130071</v>
      </c>
      <c r="C528" s="225">
        <f t="shared" si="299"/>
        <v>73</v>
      </c>
      <c r="D528" s="11" t="s">
        <v>4700</v>
      </c>
      <c r="E528" s="11" t="s">
        <v>2834</v>
      </c>
      <c r="F528" s="158" t="s">
        <v>6098</v>
      </c>
      <c r="G528" s="132" t="str">
        <f t="shared" si="296"/>
        <v>14</v>
      </c>
      <c r="H528" s="233">
        <v>16</v>
      </c>
      <c r="I528" s="225">
        <f t="shared" si="300"/>
        <v>12</v>
      </c>
      <c r="J528" s="131" t="s">
        <v>12</v>
      </c>
      <c r="K528" s="132" t="s">
        <v>1763</v>
      </c>
      <c r="L528" s="132">
        <v>10</v>
      </c>
      <c r="M528" s="134" t="s">
        <v>3422</v>
      </c>
      <c r="N528" s="226" t="s">
        <v>6144</v>
      </c>
      <c r="O528" s="226">
        <v>0</v>
      </c>
      <c r="P528" s="227">
        <v>8870</v>
      </c>
      <c r="Q528" s="228">
        <f t="shared" si="314"/>
        <v>7997.272727272727</v>
      </c>
      <c r="R528" s="143">
        <f t="shared" si="315"/>
        <v>0.28850744572013182</v>
      </c>
      <c r="S528" s="192">
        <v>1074476571</v>
      </c>
      <c r="T528" s="286" t="s">
        <v>6860</v>
      </c>
      <c r="U528" s="189">
        <f t="shared" si="316"/>
        <v>8870</v>
      </c>
      <c r="W528" s="229">
        <v>8870</v>
      </c>
      <c r="X528" s="135">
        <f t="shared" si="317"/>
        <v>5690</v>
      </c>
      <c r="Y528" s="230">
        <f t="shared" si="318"/>
        <v>7997.272727272727</v>
      </c>
      <c r="Z528" s="141">
        <f t="shared" si="319"/>
        <v>7.7339346110484763E-2</v>
      </c>
      <c r="AA528" s="136">
        <f t="shared" si="320"/>
        <v>0.28850744572013182</v>
      </c>
      <c r="AB528" s="144"/>
      <c r="AC528" s="144"/>
      <c r="AD528" s="184">
        <f t="shared" si="321"/>
        <v>8696</v>
      </c>
      <c r="AE528" s="182">
        <f t="shared" si="322"/>
        <v>9556</v>
      </c>
      <c r="AF528" s="128">
        <f t="shared" si="301"/>
        <v>860.04</v>
      </c>
      <c r="AG528" s="129">
        <f t="shared" si="302"/>
        <v>174.03999999999996</v>
      </c>
      <c r="AH528" s="130">
        <f t="shared" si="303"/>
        <v>1.8212641272498949E-2</v>
      </c>
      <c r="AI528" s="137">
        <f t="shared" si="304"/>
        <v>686</v>
      </c>
      <c r="AJ528" s="138">
        <f t="shared" si="305"/>
        <v>7.1787358727501041E-2</v>
      </c>
      <c r="AK528" s="138">
        <f t="shared" si="306"/>
        <v>0.27029480444763287</v>
      </c>
      <c r="AL528" s="11" t="s">
        <v>13397</v>
      </c>
      <c r="AM528" s="11">
        <f t="shared" si="307"/>
        <v>7740.4</v>
      </c>
      <c r="AN528" s="412">
        <f t="shared" si="308"/>
        <v>6970.3636363636351</v>
      </c>
      <c r="AO528" s="412">
        <f t="shared" si="309"/>
        <v>1280.3636363636351</v>
      </c>
      <c r="AP528" s="413">
        <f t="shared" si="310"/>
        <v>0.18368677778647247</v>
      </c>
      <c r="AQ528" s="192">
        <v>1657014130071</v>
      </c>
      <c r="AR528" s="192">
        <f>VLOOKUP(AQ:AQ,[1]GOODYEAR!$B:$O,2,0)</f>
        <v>4992496142288</v>
      </c>
      <c r="AS528" s="192" t="str">
        <f>VLOOKUP(AQ:AQ,[1]GOODYEAR!$B:$O,3,0)</f>
        <v>05509558</v>
      </c>
      <c r="AT528" s="231" t="str">
        <f>VLOOKUP(AQ:AQ,[1]GOODYEAR!$B:$O,4,0)</f>
        <v>VECTOR 4Seasons（VECキャン）</v>
      </c>
      <c r="AU528" s="231" t="str">
        <f>VLOOKUP(AQ:AQ,[1]GOODYEAR!$B:$O,5,0)</f>
        <v>165/70R14 81S</v>
      </c>
      <c r="AV528" s="232" t="str">
        <f>VLOOKUP(AQ:AQ,[1]GOODYEAR!$B:$O,6,0)</f>
        <v>165/70R14</v>
      </c>
      <c r="AW528" s="232">
        <f>VLOOKUP(AQ:AQ,[1]GOODYEAR!$B:$O,7,0)</f>
        <v>12300</v>
      </c>
      <c r="AX528" s="233">
        <f>VLOOKUP(AQ:AQ,[1]GOODYEAR!$B:$K,8,0)</f>
        <v>5690</v>
      </c>
      <c r="AY528" s="233">
        <f>VLOOKUP(AQ:AQ,[1]GOODYEAR!$B:$K,9,0)</f>
        <v>73</v>
      </c>
      <c r="AZ528" s="233">
        <f>VLOOKUP(AQ:AQ,[1]GOODYEAR!$B:$K,10,0)</f>
        <v>12</v>
      </c>
      <c r="BA528" s="233">
        <f>VLOOKUP(AQ:AQ,[1]GOODYEAR!$B:$O,11,0)</f>
        <v>8870</v>
      </c>
      <c r="BB528" s="233">
        <f>VLOOKUP(AQ:AQ,[1]GOODYEAR!$B:$O,12,0)</f>
        <v>7586.363636363636</v>
      </c>
      <c r="BC528" s="233">
        <f t="shared" si="297"/>
        <v>525</v>
      </c>
      <c r="BD528" s="204" t="s">
        <v>3387</v>
      </c>
      <c r="BE528" s="195" t="s">
        <v>5040</v>
      </c>
      <c r="BF528" s="133" t="str">
        <f>IFERROR(VLOOKUP(BE:BE,Q商品!B:E,4,0),"")</f>
        <v>23年製 Vector 4Seasons Hybrid 165/70R14 81S オールシーズンタイヤ 最短当日発送</v>
      </c>
      <c r="BG528" s="133" t="str">
        <f>IFERROR(VLOOKUP(AQ:AQ,在庫!B:M,12,0),"")</f>
        <v>2023年製</v>
      </c>
      <c r="BH528" s="133">
        <f>IFERROR(VLOOKUP(AQ:AQ,在庫!B:L,10,0),"")</f>
        <v>3</v>
      </c>
      <c r="BI528" s="234">
        <f>VLOOKUP(AQ:AQ,[1]GOODYEAR!$B:$AH,32,0)</f>
        <v>604428425</v>
      </c>
      <c r="BJ528" s="234">
        <f>VLOOKUP(AQ:AQ,[1]GOODYEAR!$B:$AH,33,0)</f>
        <v>604428478</v>
      </c>
      <c r="BK528" s="191"/>
      <c r="BL528" s="191"/>
      <c r="BM528" s="191"/>
    </row>
    <row r="529" spans="1:65" s="11" customFormat="1" ht="19.5" customHeight="1">
      <c r="A529" s="11">
        <f t="shared" si="298"/>
        <v>1</v>
      </c>
      <c r="B529" s="239">
        <f t="shared" si="313"/>
        <v>1757014130078</v>
      </c>
      <c r="C529" s="225">
        <f t="shared" si="299"/>
        <v>64</v>
      </c>
      <c r="D529" s="11" t="s">
        <v>4700</v>
      </c>
      <c r="E529" s="11" t="s">
        <v>2835</v>
      </c>
      <c r="F529" s="158" t="s">
        <v>6099</v>
      </c>
      <c r="G529" s="132" t="str">
        <f t="shared" si="296"/>
        <v>14</v>
      </c>
      <c r="H529" s="233">
        <v>40</v>
      </c>
      <c r="I529" s="225">
        <f t="shared" si="300"/>
        <v>40</v>
      </c>
      <c r="J529" s="131" t="s">
        <v>12</v>
      </c>
      <c r="K529" s="132" t="s">
        <v>1763</v>
      </c>
      <c r="L529" s="132">
        <v>11</v>
      </c>
      <c r="M529" s="134" t="s">
        <v>3422</v>
      </c>
      <c r="N529" s="226" t="s">
        <v>6405</v>
      </c>
      <c r="O529" s="226">
        <v>0</v>
      </c>
      <c r="P529" s="227">
        <v>8934</v>
      </c>
      <c r="Q529" s="228">
        <f t="shared" si="314"/>
        <v>8063.6363636363631</v>
      </c>
      <c r="R529" s="143">
        <f t="shared" si="315"/>
        <v>0.22367531003382182</v>
      </c>
      <c r="S529" s="192">
        <v>1074476229</v>
      </c>
      <c r="T529" s="286" t="s">
        <v>6861</v>
      </c>
      <c r="U529" s="189">
        <f t="shared" si="316"/>
        <v>9690</v>
      </c>
      <c r="W529" s="229">
        <v>9690</v>
      </c>
      <c r="X529" s="135">
        <f t="shared" si="317"/>
        <v>6260</v>
      </c>
      <c r="Y529" s="230">
        <f t="shared" si="318"/>
        <v>8750.9090909090901</v>
      </c>
      <c r="Z529" s="141">
        <f t="shared" si="319"/>
        <v>0.16845757779270198</v>
      </c>
      <c r="AA529" s="136">
        <f t="shared" si="320"/>
        <v>0.28464575109079571</v>
      </c>
      <c r="AB529" s="144"/>
      <c r="AC529" s="144"/>
      <c r="AD529" s="184">
        <f t="shared" si="321"/>
        <v>9500</v>
      </c>
      <c r="AE529" s="182">
        <f t="shared" si="322"/>
        <v>10439</v>
      </c>
      <c r="AF529" s="128">
        <f t="shared" si="301"/>
        <v>939.51</v>
      </c>
      <c r="AG529" s="129">
        <f t="shared" si="302"/>
        <v>190.51</v>
      </c>
      <c r="AH529" s="130">
        <f t="shared" si="303"/>
        <v>1.8249832359421399E-2</v>
      </c>
      <c r="AI529" s="137">
        <f t="shared" si="304"/>
        <v>749</v>
      </c>
      <c r="AJ529" s="138">
        <f t="shared" si="305"/>
        <v>7.1750167640578594E-2</v>
      </c>
      <c r="AK529" s="138">
        <f t="shared" si="306"/>
        <v>0.2663959187313743</v>
      </c>
      <c r="AL529" s="11" t="s">
        <v>13397</v>
      </c>
      <c r="AM529" s="11">
        <f t="shared" si="307"/>
        <v>8456.1</v>
      </c>
      <c r="AN529" s="412">
        <f t="shared" si="308"/>
        <v>7629.181818181818</v>
      </c>
      <c r="AO529" s="412">
        <f t="shared" si="309"/>
        <v>1369.181818181818</v>
      </c>
      <c r="AP529" s="413">
        <f t="shared" si="310"/>
        <v>0.17946640292656188</v>
      </c>
      <c r="AQ529" s="192">
        <v>1757014130078</v>
      </c>
      <c r="AR529" s="192">
        <f>VLOOKUP(AQ:AQ,[1]GOODYEAR!$B:$O,2,0)</f>
        <v>4992496142325</v>
      </c>
      <c r="AS529" s="192" t="str">
        <f>VLOOKUP(AQ:AQ,[1]GOODYEAR!$B:$O,3,0)</f>
        <v>05609560</v>
      </c>
      <c r="AT529" s="231" t="str">
        <f>VLOOKUP(AQ:AQ,[1]GOODYEAR!$B:$O,4,0)</f>
        <v>VECTOR 4Seasons（VECキャン）</v>
      </c>
      <c r="AU529" s="231" t="str">
        <f>VLOOKUP(AQ:AQ,[1]GOODYEAR!$B:$O,5,0)</f>
        <v>175/70R14 84H</v>
      </c>
      <c r="AV529" s="232" t="str">
        <f>VLOOKUP(AQ:AQ,[1]GOODYEAR!$B:$O,6,0)</f>
        <v>175/70R14</v>
      </c>
      <c r="AW529" s="232">
        <f>VLOOKUP(AQ:AQ,[1]GOODYEAR!$B:$O,7,0)</f>
        <v>13400</v>
      </c>
      <c r="AX529" s="233">
        <f>VLOOKUP(AQ:AQ,[1]GOODYEAR!$B:$K,8,0)</f>
        <v>6260</v>
      </c>
      <c r="AY529" s="233">
        <f>VLOOKUP(AQ:AQ,[1]GOODYEAR!$B:$K,9,0)</f>
        <v>64</v>
      </c>
      <c r="AZ529" s="233">
        <f>VLOOKUP(AQ:AQ,[1]GOODYEAR!$B:$K,10,0)</f>
        <v>40</v>
      </c>
      <c r="BA529" s="233">
        <f>VLOOKUP(AQ:AQ,[1]GOODYEAR!$B:$O,11,0)</f>
        <v>9690</v>
      </c>
      <c r="BB529" s="233">
        <f>VLOOKUP(AQ:AQ,[1]GOODYEAR!$B:$O,12,0)</f>
        <v>8331.818181818182</v>
      </c>
      <c r="BC529" s="233">
        <f t="shared" si="297"/>
        <v>524.99999999999818</v>
      </c>
      <c r="BD529" s="204" t="s">
        <v>3387</v>
      </c>
      <c r="BE529" s="195" t="s">
        <v>5041</v>
      </c>
      <c r="BF529" s="133" t="str">
        <f>IFERROR(VLOOKUP(BE:BE,Q商品!B:E,4,0),"")</f>
        <v>23年製 Vector 4Seasons Hybrid 175/70R14 84H オールシーズンタイヤ 最短当日発送</v>
      </c>
      <c r="BG529" s="133" t="str">
        <f>IFERROR(VLOOKUP(AQ:AQ,在庫!B:M,12,0),"")</f>
        <v>2023年製</v>
      </c>
      <c r="BH529" s="133">
        <f>IFERROR(VLOOKUP(AQ:AQ,在庫!B:L,10,0),"")</f>
        <v>2</v>
      </c>
      <c r="BI529" s="234">
        <f>VLOOKUP(AQ:AQ,[1]GOODYEAR!$B:$AH,32,0)</f>
        <v>604428427</v>
      </c>
      <c r="BJ529" s="234">
        <f>VLOOKUP(AQ:AQ,[1]GOODYEAR!$B:$AH,33,0)</f>
        <v>604428480</v>
      </c>
      <c r="BK529" s="191"/>
      <c r="BL529" s="191"/>
      <c r="BM529" s="191"/>
    </row>
    <row r="530" spans="1:65" s="11" customFormat="1" ht="19.5" customHeight="1">
      <c r="A530" s="11">
        <f t="shared" si="298"/>
        <v>1</v>
      </c>
      <c r="B530" s="239">
        <f t="shared" si="313"/>
        <v>1857014130075</v>
      </c>
      <c r="C530" s="225">
        <f t="shared" si="299"/>
        <v>108</v>
      </c>
      <c r="D530" s="11" t="s">
        <v>4700</v>
      </c>
      <c r="E530" s="11" t="s">
        <v>2836</v>
      </c>
      <c r="F530" s="158" t="s">
        <v>6180</v>
      </c>
      <c r="G530" s="132" t="str">
        <f t="shared" si="296"/>
        <v>14</v>
      </c>
      <c r="H530" s="233">
        <v>12</v>
      </c>
      <c r="I530" s="225">
        <f t="shared" si="300"/>
        <v>8</v>
      </c>
      <c r="J530" s="131" t="s">
        <v>12</v>
      </c>
      <c r="K530" s="132" t="s">
        <v>1763</v>
      </c>
      <c r="L530" s="132">
        <v>12</v>
      </c>
      <c r="M530" s="134" t="s">
        <v>1776</v>
      </c>
      <c r="N530" s="226" t="s">
        <v>6178</v>
      </c>
      <c r="O530" s="226">
        <v>0</v>
      </c>
      <c r="P530" s="227">
        <v>10300</v>
      </c>
      <c r="Q530" s="228">
        <f t="shared" si="314"/>
        <v>9265.4545454545441</v>
      </c>
      <c r="R530" s="143">
        <f t="shared" si="315"/>
        <v>0.27904238618524324</v>
      </c>
      <c r="S530" s="192">
        <v>1074476080</v>
      </c>
      <c r="T530" s="288" t="s">
        <v>6862</v>
      </c>
      <c r="U530" s="189">
        <f t="shared" si="316"/>
        <v>10300</v>
      </c>
      <c r="W530" s="229">
        <v>10300</v>
      </c>
      <c r="X530" s="135">
        <f t="shared" si="317"/>
        <v>6680</v>
      </c>
      <c r="Y530" s="230">
        <f t="shared" si="318"/>
        <v>9265.4545454545441</v>
      </c>
      <c r="Z530" s="141">
        <f t="shared" si="319"/>
        <v>7.72815533980582E-2</v>
      </c>
      <c r="AA530" s="136">
        <f t="shared" si="320"/>
        <v>0.27904238618524324</v>
      </c>
      <c r="AB530" s="144"/>
      <c r="AC530" s="144"/>
      <c r="AD530" s="184">
        <f t="shared" si="321"/>
        <v>10098</v>
      </c>
      <c r="AE530" s="182">
        <f t="shared" si="322"/>
        <v>11096</v>
      </c>
      <c r="AF530" s="128">
        <f t="shared" si="301"/>
        <v>998.64</v>
      </c>
      <c r="AG530" s="129">
        <f t="shared" si="302"/>
        <v>202.64</v>
      </c>
      <c r="AH530" s="130">
        <f t="shared" si="303"/>
        <v>1.8262436914203314E-2</v>
      </c>
      <c r="AI530" s="137">
        <f t="shared" si="304"/>
        <v>796</v>
      </c>
      <c r="AJ530" s="138">
        <f t="shared" si="305"/>
        <v>7.173756308579668E-2</v>
      </c>
      <c r="AK530" s="138">
        <f t="shared" si="306"/>
        <v>0.26077994927103992</v>
      </c>
      <c r="AL530" s="11" t="s">
        <v>13397</v>
      </c>
      <c r="AM530" s="11">
        <f t="shared" si="307"/>
        <v>8988.4</v>
      </c>
      <c r="AN530" s="412">
        <f t="shared" si="308"/>
        <v>8073.0909090909081</v>
      </c>
      <c r="AO530" s="412">
        <f t="shared" si="309"/>
        <v>1393.0909090909081</v>
      </c>
      <c r="AP530" s="413">
        <f t="shared" si="310"/>
        <v>0.17255979460384657</v>
      </c>
      <c r="AQ530" s="192">
        <v>1857014130075</v>
      </c>
      <c r="AR530" s="192">
        <f>VLOOKUP(AQ:AQ,[1]GOODYEAR!$B:$O,2,0)</f>
        <v>4992496142332</v>
      </c>
      <c r="AS530" s="192" t="str">
        <f>VLOOKUP(AQ:AQ,[1]GOODYEAR!$B:$O,3,0)</f>
        <v>05609562</v>
      </c>
      <c r="AT530" s="231" t="str">
        <f>VLOOKUP(AQ:AQ,[1]GOODYEAR!$B:$O,4,0)</f>
        <v>VECTOR 4Seasons（VECキャン）</v>
      </c>
      <c r="AU530" s="231" t="str">
        <f>VLOOKUP(AQ:AQ,[1]GOODYEAR!$B:$O,5,0)</f>
        <v>185/70R14 88H</v>
      </c>
      <c r="AV530" s="232" t="str">
        <f>VLOOKUP(AQ:AQ,[1]GOODYEAR!$B:$O,6,0)</f>
        <v>185/70R14</v>
      </c>
      <c r="AW530" s="232">
        <f>VLOOKUP(AQ:AQ,[1]GOODYEAR!$B:$O,7,0)</f>
        <v>14200</v>
      </c>
      <c r="AX530" s="233">
        <f>VLOOKUP(AQ:AQ,[1]GOODYEAR!$B:$K,8,0)</f>
        <v>6680</v>
      </c>
      <c r="AY530" s="233">
        <f>VLOOKUP(AQ:AQ,[1]GOODYEAR!$B:$K,9,0)</f>
        <v>108</v>
      </c>
      <c r="AZ530" s="233">
        <f>VLOOKUP(AQ:AQ,[1]GOODYEAR!$B:$K,10,0)</f>
        <v>8</v>
      </c>
      <c r="BA530" s="233">
        <f>VLOOKUP(AQ:AQ,[1]GOODYEAR!$B:$O,11,0)</f>
        <v>10300</v>
      </c>
      <c r="BB530" s="233">
        <f>VLOOKUP(AQ:AQ,[1]GOODYEAR!$B:$O,12,0)</f>
        <v>8886.363636363636</v>
      </c>
      <c r="BC530" s="233">
        <f t="shared" si="297"/>
        <v>525</v>
      </c>
      <c r="BD530" s="204" t="s">
        <v>3387</v>
      </c>
      <c r="BE530" s="195" t="s">
        <v>5042</v>
      </c>
      <c r="BF530" s="133" t="str">
        <f>IFERROR(VLOOKUP(BE:BE,Q商品!B:E,4,0),"")</f>
        <v>23年製 Vector 4Seasons Hybrid 185/70R14 88H オールシーズンタイヤ 最短当日発送</v>
      </c>
      <c r="BG530" s="133" t="str">
        <f>IFERROR(VLOOKUP(AQ:AQ,在庫!B:M,12,0),"")</f>
        <v>2023年製</v>
      </c>
      <c r="BH530" s="133">
        <f>IFERROR(VLOOKUP(AQ:AQ,在庫!B:L,10,0),"")</f>
        <v>2</v>
      </c>
      <c r="BI530" s="234">
        <f>VLOOKUP(AQ:AQ,[1]GOODYEAR!$B:$AH,32,0)</f>
        <v>604428424</v>
      </c>
      <c r="BJ530" s="234">
        <f>VLOOKUP(AQ:AQ,[1]GOODYEAR!$B:$AH,33,0)</f>
        <v>604428477</v>
      </c>
      <c r="BK530" s="191"/>
      <c r="BL530" s="191"/>
      <c r="BM530" s="191"/>
    </row>
    <row r="531" spans="1:65" s="11" customFormat="1" ht="19.5" customHeight="1">
      <c r="A531" s="11">
        <f t="shared" si="298"/>
        <v>1</v>
      </c>
      <c r="B531" s="239">
        <f t="shared" si="313"/>
        <v>1756514130076</v>
      </c>
      <c r="C531" s="225">
        <f t="shared" si="299"/>
        <v>37</v>
      </c>
      <c r="D531" s="11" t="s">
        <v>4700</v>
      </c>
      <c r="E531" s="11" t="s">
        <v>2837</v>
      </c>
      <c r="F531" s="158" t="s">
        <v>6100</v>
      </c>
      <c r="G531" s="132" t="str">
        <f t="shared" si="296"/>
        <v>14</v>
      </c>
      <c r="H531" s="233">
        <v>19</v>
      </c>
      <c r="I531" s="225">
        <f t="shared" si="300"/>
        <v>19</v>
      </c>
      <c r="J531" s="131" t="s">
        <v>12</v>
      </c>
      <c r="K531" s="132" t="s">
        <v>1763</v>
      </c>
      <c r="L531" s="132">
        <v>13</v>
      </c>
      <c r="M531" s="134" t="s">
        <v>3422</v>
      </c>
      <c r="N531" s="226" t="s">
        <v>3436</v>
      </c>
      <c r="O531" s="226">
        <v>0</v>
      </c>
      <c r="P531" s="227">
        <v>10100</v>
      </c>
      <c r="Q531" s="228">
        <f t="shared" si="314"/>
        <v>9148.181818181818</v>
      </c>
      <c r="R531" s="143">
        <f t="shared" si="315"/>
        <v>0.28619695915730892</v>
      </c>
      <c r="S531" s="192">
        <v>1074476570</v>
      </c>
      <c r="T531" s="288" t="s">
        <v>6863</v>
      </c>
      <c r="U531" s="189">
        <f t="shared" si="316"/>
        <v>10100</v>
      </c>
      <c r="W531" s="229">
        <v>10100</v>
      </c>
      <c r="X531" s="135">
        <f t="shared" si="317"/>
        <v>6530</v>
      </c>
      <c r="Y531" s="230">
        <f t="shared" si="318"/>
        <v>9148.181818181818</v>
      </c>
      <c r="Z531" s="141">
        <f t="shared" si="319"/>
        <v>7.7227722772277296E-2</v>
      </c>
      <c r="AA531" s="136">
        <f t="shared" si="320"/>
        <v>0.28619695915730892</v>
      </c>
      <c r="AB531" s="144"/>
      <c r="AC531" s="144"/>
      <c r="AD531" s="184">
        <f t="shared" si="321"/>
        <v>9901</v>
      </c>
      <c r="AE531" s="182">
        <f t="shared" si="322"/>
        <v>10880</v>
      </c>
      <c r="AF531" s="128">
        <f t="shared" si="301"/>
        <v>979.19999999999993</v>
      </c>
      <c r="AG531" s="129">
        <f t="shared" si="302"/>
        <v>199.19999999999993</v>
      </c>
      <c r="AH531" s="130">
        <f t="shared" si="303"/>
        <v>1.8308823529411759E-2</v>
      </c>
      <c r="AI531" s="137">
        <f t="shared" si="304"/>
        <v>780</v>
      </c>
      <c r="AJ531" s="138">
        <f t="shared" si="305"/>
        <v>7.169117647058823E-2</v>
      </c>
      <c r="AK531" s="138">
        <f t="shared" si="306"/>
        <v>0.26788813562789715</v>
      </c>
      <c r="AL531" s="11" t="s">
        <v>13397</v>
      </c>
      <c r="AM531" s="11">
        <f t="shared" si="307"/>
        <v>8813</v>
      </c>
      <c r="AN531" s="412">
        <f t="shared" si="308"/>
        <v>7978.1818181818171</v>
      </c>
      <c r="AO531" s="412">
        <f t="shared" si="309"/>
        <v>1448.1818181818171</v>
      </c>
      <c r="AP531" s="413">
        <f t="shared" si="310"/>
        <v>0.18151777575205094</v>
      </c>
      <c r="AQ531" s="192">
        <v>1756514130076</v>
      </c>
      <c r="AR531" s="192">
        <f>VLOOKUP(AQ:AQ,[1]GOODYEAR!$B:$O,2,0)</f>
        <v>4992496142363</v>
      </c>
      <c r="AS531" s="192" t="str">
        <f>VLOOKUP(AQ:AQ,[1]GOODYEAR!$B:$O,3,0)</f>
        <v>05609566</v>
      </c>
      <c r="AT531" s="231" t="str">
        <f>VLOOKUP(AQ:AQ,[1]GOODYEAR!$B:$O,4,0)</f>
        <v>VECTOR 4Seasons（VECキャン）</v>
      </c>
      <c r="AU531" s="231" t="str">
        <f>VLOOKUP(AQ:AQ,[1]GOODYEAR!$B:$O,5,0)</f>
        <v>175/65R14 82H</v>
      </c>
      <c r="AV531" s="232" t="str">
        <f>VLOOKUP(AQ:AQ,[1]GOODYEAR!$B:$O,6,0)</f>
        <v>175/65R14</v>
      </c>
      <c r="AW531" s="232">
        <f>VLOOKUP(AQ:AQ,[1]GOODYEAR!$B:$O,7,0)</f>
        <v>14000</v>
      </c>
      <c r="AX531" s="233">
        <f>VLOOKUP(AQ:AQ,[1]GOODYEAR!$B:$K,8,0)</f>
        <v>6530</v>
      </c>
      <c r="AY531" s="233">
        <f>VLOOKUP(AQ:AQ,[1]GOODYEAR!$B:$K,9,0)</f>
        <v>37</v>
      </c>
      <c r="AZ531" s="233">
        <f>VLOOKUP(AQ:AQ,[1]GOODYEAR!$B:$K,10,0)</f>
        <v>19</v>
      </c>
      <c r="BA531" s="233">
        <f>VLOOKUP(AQ:AQ,[1]GOODYEAR!$B:$O,11,0)</f>
        <v>10100</v>
      </c>
      <c r="BB531" s="233">
        <f>VLOOKUP(AQ:AQ,[1]GOODYEAR!$B:$O,12,0)</f>
        <v>8704.545454545454</v>
      </c>
      <c r="BC531" s="233">
        <f t="shared" si="297"/>
        <v>525</v>
      </c>
      <c r="BD531" s="204" t="s">
        <v>3387</v>
      </c>
      <c r="BE531" s="195" t="s">
        <v>5043</v>
      </c>
      <c r="BF531" s="133" t="str">
        <f>IFERROR(VLOOKUP(BE:BE,Q商品!B:E,4,0),"")</f>
        <v>23年製 Vector 4Seasons Hybrid 175/65R14 82H オールシーズンタイヤ 最短当日発送</v>
      </c>
      <c r="BG531" s="133" t="str">
        <f>IFERROR(VLOOKUP(AQ:AQ,在庫!B:M,12,0),"")</f>
        <v>2023年製</v>
      </c>
      <c r="BH531" s="133">
        <f>IFERROR(VLOOKUP(AQ:AQ,在庫!B:L,10,0),"")</f>
        <v>2</v>
      </c>
      <c r="BI531" s="234">
        <f>VLOOKUP(AQ:AQ,[1]GOODYEAR!$B:$AH,32,0)</f>
        <v>604428426</v>
      </c>
      <c r="BJ531" s="234">
        <f>VLOOKUP(AQ:AQ,[1]GOODYEAR!$B:$AH,33,0)</f>
        <v>604428479</v>
      </c>
      <c r="BK531" s="191"/>
      <c r="BL531" s="191"/>
      <c r="BM531" s="191"/>
    </row>
    <row r="532" spans="1:65" s="11" customFormat="1" ht="19.5" customHeight="1">
      <c r="A532" s="11">
        <f t="shared" si="298"/>
        <v>1</v>
      </c>
      <c r="B532" s="239">
        <f t="shared" si="313"/>
        <v>1856514130073</v>
      </c>
      <c r="C532" s="225">
        <f t="shared" si="299"/>
        <v>24</v>
      </c>
      <c r="D532" s="11" t="s">
        <v>4700</v>
      </c>
      <c r="E532" s="11" t="s">
        <v>2838</v>
      </c>
      <c r="F532" s="158" t="s">
        <v>6101</v>
      </c>
      <c r="G532" s="132" t="str">
        <f t="shared" si="296"/>
        <v>14</v>
      </c>
      <c r="H532" s="233">
        <v>20</v>
      </c>
      <c r="I532" s="225">
        <f t="shared" si="300"/>
        <v>20</v>
      </c>
      <c r="J532" s="131" t="s">
        <v>12</v>
      </c>
      <c r="K532" s="132" t="s">
        <v>1763</v>
      </c>
      <c r="L532" s="132">
        <v>14</v>
      </c>
      <c r="M532" s="134" t="s">
        <v>3422</v>
      </c>
      <c r="N532" s="226" t="s">
        <v>6145</v>
      </c>
      <c r="O532" s="226">
        <v>0</v>
      </c>
      <c r="P532" s="227">
        <v>10440</v>
      </c>
      <c r="Q532" s="228">
        <f t="shared" si="314"/>
        <v>9469.0909090909081</v>
      </c>
      <c r="R532" s="143">
        <f t="shared" si="315"/>
        <v>0.28609831029185862</v>
      </c>
      <c r="S532" s="192">
        <v>1074476307</v>
      </c>
      <c r="T532" s="285" t="s">
        <v>6864</v>
      </c>
      <c r="U532" s="189">
        <f t="shared" si="316"/>
        <v>10440</v>
      </c>
      <c r="W532" s="229">
        <v>10440</v>
      </c>
      <c r="X532" s="135">
        <f t="shared" si="317"/>
        <v>6760</v>
      </c>
      <c r="Y532" s="230">
        <f t="shared" si="318"/>
        <v>9469.0909090909081</v>
      </c>
      <c r="Z532" s="141">
        <f t="shared" si="319"/>
        <v>7.7298850574712752E-2</v>
      </c>
      <c r="AA532" s="136">
        <f t="shared" si="320"/>
        <v>0.28609831029185862</v>
      </c>
      <c r="AB532" s="144"/>
      <c r="AC532" s="144"/>
      <c r="AD532" s="184">
        <f t="shared" si="321"/>
        <v>10235</v>
      </c>
      <c r="AE532" s="182">
        <f t="shared" si="322"/>
        <v>11247</v>
      </c>
      <c r="AF532" s="128">
        <f t="shared" si="301"/>
        <v>1012.23</v>
      </c>
      <c r="AG532" s="129">
        <f t="shared" si="302"/>
        <v>205.23000000000002</v>
      </c>
      <c r="AH532" s="130">
        <f t="shared" si="303"/>
        <v>1.8247532675380103E-2</v>
      </c>
      <c r="AI532" s="137">
        <f t="shared" si="304"/>
        <v>807</v>
      </c>
      <c r="AJ532" s="138">
        <f t="shared" si="305"/>
        <v>7.1752467324619901E-2</v>
      </c>
      <c r="AK532" s="138">
        <f t="shared" si="306"/>
        <v>0.26785077761647852</v>
      </c>
      <c r="AL532" s="11" t="s">
        <v>13397</v>
      </c>
      <c r="AM532" s="11">
        <f t="shared" si="307"/>
        <v>9110.2999999999993</v>
      </c>
      <c r="AN532" s="412">
        <f t="shared" si="308"/>
        <v>8260.2727272727261</v>
      </c>
      <c r="AO532" s="412">
        <f t="shared" si="309"/>
        <v>1500.2727272727261</v>
      </c>
      <c r="AP532" s="413">
        <f t="shared" si="310"/>
        <v>0.18162508391754609</v>
      </c>
      <c r="AQ532" s="192">
        <v>1856514130073</v>
      </c>
      <c r="AR532" s="192">
        <f>VLOOKUP(AQ:AQ,[1]GOODYEAR!$B:$O,2,0)</f>
        <v>4992496142370</v>
      </c>
      <c r="AS532" s="192" t="str">
        <f>VLOOKUP(AQ:AQ,[1]GOODYEAR!$B:$O,3,0)</f>
        <v>05609618</v>
      </c>
      <c r="AT532" s="231" t="str">
        <f>VLOOKUP(AQ:AQ,[1]GOODYEAR!$B:$O,4,0)</f>
        <v>VECTOR 4Seasons（VECキャン）</v>
      </c>
      <c r="AU532" s="231" t="str">
        <f>VLOOKUP(AQ:AQ,[1]GOODYEAR!$B:$O,5,0)</f>
        <v>185/65R14 86H</v>
      </c>
      <c r="AV532" s="232" t="str">
        <f>VLOOKUP(AQ:AQ,[1]GOODYEAR!$B:$O,6,0)</f>
        <v>185/65R14</v>
      </c>
      <c r="AW532" s="232">
        <f>VLOOKUP(AQ:AQ,[1]GOODYEAR!$B:$O,7,0)</f>
        <v>14400</v>
      </c>
      <c r="AX532" s="233">
        <f>VLOOKUP(AQ:AQ,[1]GOODYEAR!$B:$K,8,0)</f>
        <v>6760</v>
      </c>
      <c r="AY532" s="233">
        <f>VLOOKUP(AQ:AQ,[1]GOODYEAR!$B:$K,9,0)</f>
        <v>24</v>
      </c>
      <c r="AZ532" s="233">
        <f>VLOOKUP(AQ:AQ,[1]GOODYEAR!$B:$K,10,0)</f>
        <v>20</v>
      </c>
      <c r="BA532" s="233">
        <f>VLOOKUP(AQ:AQ,[1]GOODYEAR!$B:$O,11,0)</f>
        <v>10440</v>
      </c>
      <c r="BB532" s="233">
        <f>VLOOKUP(AQ:AQ,[1]GOODYEAR!$B:$O,12,0)</f>
        <v>9013.6363636363621</v>
      </c>
      <c r="BC532" s="233">
        <f t="shared" si="297"/>
        <v>525</v>
      </c>
      <c r="BD532" s="204" t="s">
        <v>3387</v>
      </c>
      <c r="BE532" s="195" t="s">
        <v>5044</v>
      </c>
      <c r="BF532" s="133" t="str">
        <f>IFERROR(VLOOKUP(BE:BE,Q商品!B:E,4,0),"")</f>
        <v>23年製 Vector 4Seasons Hybrid 185/65R14 86H オールシーズンタイヤ 最短当日発送</v>
      </c>
      <c r="BG532" s="133" t="str">
        <f>IFERROR(VLOOKUP(AQ:AQ,在庫!B:M,12,0),"")</f>
        <v>2023年製</v>
      </c>
      <c r="BH532" s="133">
        <f>IFERROR(VLOOKUP(AQ:AQ,在庫!B:L,10,0),"")</f>
        <v>2</v>
      </c>
      <c r="BI532" s="234">
        <f>VLOOKUP(AQ:AQ,[1]GOODYEAR!$B:$AH,32,0)</f>
        <v>604428431</v>
      </c>
      <c r="BJ532" s="234">
        <f>VLOOKUP(AQ:AQ,[1]GOODYEAR!$B:$AH,33,0)</f>
        <v>604428484</v>
      </c>
      <c r="BK532" s="191"/>
      <c r="BL532" s="191"/>
      <c r="BM532" s="191"/>
    </row>
    <row r="533" spans="1:65" s="11" customFormat="1" ht="19.5" customHeight="1">
      <c r="A533" s="11">
        <f t="shared" si="298"/>
        <v>1</v>
      </c>
      <c r="B533" s="239">
        <f t="shared" si="313"/>
        <v>1655015130076</v>
      </c>
      <c r="C533" s="225">
        <f t="shared" si="299"/>
        <v>45</v>
      </c>
      <c r="D533" s="11" t="s">
        <v>4700</v>
      </c>
      <c r="E533" s="11" t="s">
        <v>2839</v>
      </c>
      <c r="F533" s="158" t="s">
        <v>6102</v>
      </c>
      <c r="G533" s="132" t="str">
        <f t="shared" si="296"/>
        <v>15</v>
      </c>
      <c r="H533" s="233">
        <v>15</v>
      </c>
      <c r="I533" s="225">
        <f t="shared" si="300"/>
        <v>16</v>
      </c>
      <c r="J533" s="131" t="s">
        <v>12</v>
      </c>
      <c r="K533" s="132" t="s">
        <v>1763</v>
      </c>
      <c r="L533" s="132">
        <v>15</v>
      </c>
      <c r="M533" s="134" t="s">
        <v>3422</v>
      </c>
      <c r="N533" s="226" t="s">
        <v>6146</v>
      </c>
      <c r="O533" s="226">
        <v>0</v>
      </c>
      <c r="P533" s="227">
        <v>12080</v>
      </c>
      <c r="Q533" s="228">
        <f t="shared" si="314"/>
        <v>10940.90909090909</v>
      </c>
      <c r="R533" s="143">
        <f t="shared" si="315"/>
        <v>0.27976734524304109</v>
      </c>
      <c r="S533" s="192">
        <v>1074475878</v>
      </c>
      <c r="T533" s="286" t="s">
        <v>6865</v>
      </c>
      <c r="U533" s="189">
        <f t="shared" si="316"/>
        <v>12080</v>
      </c>
      <c r="W533" s="229">
        <v>12080</v>
      </c>
      <c r="X533" s="135">
        <f t="shared" si="317"/>
        <v>7880</v>
      </c>
      <c r="Y533" s="230">
        <f t="shared" si="318"/>
        <v>10940.90909090909</v>
      </c>
      <c r="Z533" s="141">
        <f t="shared" si="319"/>
        <v>7.7317880794701921E-2</v>
      </c>
      <c r="AA533" s="136">
        <f t="shared" si="320"/>
        <v>0.27976734524304109</v>
      </c>
      <c r="AB533" s="144"/>
      <c r="AC533" s="144"/>
      <c r="AD533" s="184">
        <f t="shared" si="321"/>
        <v>11843</v>
      </c>
      <c r="AE533" s="182">
        <f t="shared" si="322"/>
        <v>13014</v>
      </c>
      <c r="AF533" s="128">
        <f t="shared" si="301"/>
        <v>1171.26</v>
      </c>
      <c r="AG533" s="129">
        <f t="shared" si="302"/>
        <v>237.26</v>
      </c>
      <c r="AH533" s="130">
        <f t="shared" si="303"/>
        <v>1.8231135700015368E-2</v>
      </c>
      <c r="AI533" s="137">
        <f t="shared" si="304"/>
        <v>934</v>
      </c>
      <c r="AJ533" s="138">
        <f t="shared" si="305"/>
        <v>7.1768864299984636E-2</v>
      </c>
      <c r="AK533" s="138">
        <f t="shared" si="306"/>
        <v>0.2615362095430257</v>
      </c>
      <c r="AL533" s="11" t="s">
        <v>13397</v>
      </c>
      <c r="AM533" s="11">
        <f t="shared" si="307"/>
        <v>10541.6</v>
      </c>
      <c r="AN533" s="412">
        <f t="shared" si="308"/>
        <v>9542.363636363636</v>
      </c>
      <c r="AO533" s="412">
        <f t="shared" si="309"/>
        <v>1662.363636363636</v>
      </c>
      <c r="AP533" s="413">
        <f t="shared" si="310"/>
        <v>0.17420879141817347</v>
      </c>
      <c r="AQ533" s="192">
        <v>1655015130076</v>
      </c>
      <c r="AR533" s="192">
        <f>VLOOKUP(AQ:AQ,[1]GOODYEAR!$B:$O,2,0)</f>
        <v>4992496142509</v>
      </c>
      <c r="AS533" s="192" t="str">
        <f>VLOOKUP(AQ:AQ,[1]GOODYEAR!$B:$O,3,0)</f>
        <v>05609594</v>
      </c>
      <c r="AT533" s="231" t="str">
        <f>VLOOKUP(AQ:AQ,[1]GOODYEAR!$B:$O,4,0)</f>
        <v>VECTOR 4Seasons（VECキャン）</v>
      </c>
      <c r="AU533" s="231" t="str">
        <f>VLOOKUP(AQ:AQ,[1]GOODYEAR!$B:$O,5,0)</f>
        <v>165/50R15 73H</v>
      </c>
      <c r="AV533" s="232" t="str">
        <f>VLOOKUP(AQ:AQ,[1]GOODYEAR!$B:$O,6,0)</f>
        <v>165/50R15</v>
      </c>
      <c r="AW533" s="232">
        <f>VLOOKUP(AQ:AQ,[1]GOODYEAR!$B:$O,7,0)</f>
        <v>16600</v>
      </c>
      <c r="AX533" s="233">
        <f>VLOOKUP(AQ:AQ,[1]GOODYEAR!$B:$K,8,0)</f>
        <v>7880</v>
      </c>
      <c r="AY533" s="233">
        <f>VLOOKUP(AQ:AQ,[1]GOODYEAR!$B:$K,9,0)</f>
        <v>45</v>
      </c>
      <c r="AZ533" s="233">
        <f>VLOOKUP(AQ:AQ,[1]GOODYEAR!$B:$K,10,0)</f>
        <v>16</v>
      </c>
      <c r="BA533" s="233">
        <f>VLOOKUP(AQ:AQ,[1]GOODYEAR!$B:$O,11,0)</f>
        <v>12080</v>
      </c>
      <c r="BB533" s="233">
        <f>VLOOKUP(AQ:AQ,[1]GOODYEAR!$B:$O,12,0)</f>
        <v>10504.545454545454</v>
      </c>
      <c r="BC533" s="233">
        <f t="shared" si="297"/>
        <v>525</v>
      </c>
      <c r="BD533" s="204" t="s">
        <v>3387</v>
      </c>
      <c r="BE533" s="195" t="s">
        <v>5045</v>
      </c>
      <c r="BF533" s="133" t="str">
        <f>IFERROR(VLOOKUP(BE:BE,Q商品!B:E,4,0),"")</f>
        <v>23年製 Vector 4Seasons Hybrid 165/50R15 73H オールシーズンタイヤ 最短当日発送</v>
      </c>
      <c r="BG533" s="133" t="str">
        <f>IFERROR(VLOOKUP(AQ:AQ,在庫!B:M,12,0),"")</f>
        <v>2023年製</v>
      </c>
      <c r="BH533" s="133">
        <f>IFERROR(VLOOKUP(AQ:AQ,在庫!B:L,10,0),"")</f>
        <v>4</v>
      </c>
      <c r="BI533" s="234">
        <f>VLOOKUP(AQ:AQ,[1]GOODYEAR!$B:$AH,32,0)</f>
        <v>604428439</v>
      </c>
      <c r="BJ533" s="234">
        <f>VLOOKUP(AQ:AQ,[1]GOODYEAR!$B:$AH,33,0)</f>
        <v>604428492</v>
      </c>
      <c r="BK533" s="191"/>
      <c r="BL533" s="191"/>
      <c r="BM533" s="191"/>
    </row>
    <row r="534" spans="1:65" s="11" customFormat="1" ht="19.5" customHeight="1">
      <c r="A534" s="11">
        <f t="shared" si="298"/>
        <v>1</v>
      </c>
      <c r="B534" s="239">
        <f t="shared" si="313"/>
        <v>1655515130071</v>
      </c>
      <c r="C534" s="225">
        <f t="shared" si="299"/>
        <v>260</v>
      </c>
      <c r="D534" s="11" t="s">
        <v>4700</v>
      </c>
      <c r="E534" s="11" t="s">
        <v>2840</v>
      </c>
      <c r="F534" s="158" t="s">
        <v>6103</v>
      </c>
      <c r="G534" s="132" t="str">
        <f t="shared" si="296"/>
        <v>15</v>
      </c>
      <c r="H534" s="233">
        <v>23</v>
      </c>
      <c r="I534" s="225">
        <f t="shared" si="300"/>
        <v>51</v>
      </c>
      <c r="J534" s="131" t="s">
        <v>12</v>
      </c>
      <c r="K534" s="132" t="s">
        <v>1763</v>
      </c>
      <c r="L534" s="132">
        <v>16</v>
      </c>
      <c r="M534" s="134" t="s">
        <v>3422</v>
      </c>
      <c r="N534" s="226" t="s">
        <v>2918</v>
      </c>
      <c r="O534" s="226">
        <v>0</v>
      </c>
      <c r="P534" s="227">
        <v>11740</v>
      </c>
      <c r="Q534" s="228">
        <f t="shared" si="314"/>
        <v>10436.363636363636</v>
      </c>
      <c r="R534" s="143">
        <f t="shared" si="315"/>
        <v>0.26794425087108009</v>
      </c>
      <c r="S534" s="192">
        <v>1074476134</v>
      </c>
      <c r="T534" s="286" t="s">
        <v>6866</v>
      </c>
      <c r="U534" s="189">
        <f t="shared" si="316"/>
        <v>11740</v>
      </c>
      <c r="W534" s="229">
        <v>11740</v>
      </c>
      <c r="X534" s="135">
        <f t="shared" si="317"/>
        <v>7640</v>
      </c>
      <c r="Y534" s="230">
        <f t="shared" si="318"/>
        <v>10436.363636363636</v>
      </c>
      <c r="Z534" s="141">
        <f t="shared" si="319"/>
        <v>7.7257240204429367E-2</v>
      </c>
      <c r="AA534" s="136">
        <f t="shared" si="320"/>
        <v>0.26794425087108009</v>
      </c>
      <c r="AB534" s="144"/>
      <c r="AC534" s="144"/>
      <c r="AD534" s="184">
        <f t="shared" si="321"/>
        <v>11509</v>
      </c>
      <c r="AE534" s="182">
        <f t="shared" si="322"/>
        <v>12647</v>
      </c>
      <c r="AF534" s="128">
        <f t="shared" si="301"/>
        <v>1138.23</v>
      </c>
      <c r="AG534" s="129">
        <f t="shared" si="302"/>
        <v>231.23000000000002</v>
      </c>
      <c r="AH534" s="130">
        <f t="shared" si="303"/>
        <v>1.8283387364592396E-2</v>
      </c>
      <c r="AI534" s="137">
        <f t="shared" si="304"/>
        <v>907</v>
      </c>
      <c r="AJ534" s="138">
        <f t="shared" si="305"/>
        <v>7.1716612635407601E-2</v>
      </c>
      <c r="AK534" s="138">
        <f t="shared" si="306"/>
        <v>0.2496608635064877</v>
      </c>
      <c r="AL534" s="11" t="s">
        <v>13397</v>
      </c>
      <c r="AM534" s="11">
        <f t="shared" si="307"/>
        <v>10244.299999999999</v>
      </c>
      <c r="AN534" s="412">
        <f t="shared" si="308"/>
        <v>9076.6363636363621</v>
      </c>
      <c r="AO534" s="412">
        <f t="shared" si="309"/>
        <v>1436.6363636363621</v>
      </c>
      <c r="AP534" s="413">
        <f t="shared" si="310"/>
        <v>0.1582784972406677</v>
      </c>
      <c r="AQ534" s="192">
        <v>1655515130071</v>
      </c>
      <c r="AR534" s="192">
        <f>VLOOKUP(AQ:AQ,[1]GOODYEAR!$B:$O,2,0)</f>
        <v>4992496142486</v>
      </c>
      <c r="AS534" s="192" t="str">
        <f>VLOOKUP(AQ:AQ,[1]GOODYEAR!$B:$O,3,0)</f>
        <v>05609590</v>
      </c>
      <c r="AT534" s="231" t="str">
        <f>VLOOKUP(AQ:AQ,[1]GOODYEAR!$B:$O,4,0)</f>
        <v>VECTOR 4Seasons（VECキャン）</v>
      </c>
      <c r="AU534" s="231" t="str">
        <f>VLOOKUP(AQ:AQ,[1]GOODYEAR!$B:$O,5,0)</f>
        <v>165/55R15 75H</v>
      </c>
      <c r="AV534" s="232" t="str">
        <f>VLOOKUP(AQ:AQ,[1]GOODYEAR!$B:$O,6,0)</f>
        <v>165/55R15</v>
      </c>
      <c r="AW534" s="232">
        <f>VLOOKUP(AQ:AQ,[1]GOODYEAR!$B:$O,7,0)</f>
        <v>16100</v>
      </c>
      <c r="AX534" s="233">
        <f>VLOOKUP(AQ:AQ,[1]GOODYEAR!$B:$K,8,0)</f>
        <v>7640</v>
      </c>
      <c r="AY534" s="233">
        <f>VLOOKUP(AQ:AQ,[1]GOODYEAR!$B:$K,9,0)</f>
        <v>260</v>
      </c>
      <c r="AZ534" s="233">
        <f>VLOOKUP(AQ:AQ,[1]GOODYEAR!$B:$K,10,0)</f>
        <v>51</v>
      </c>
      <c r="BA534" s="233">
        <f>VLOOKUP(AQ:AQ,[1]GOODYEAR!$B:$O,11,0)</f>
        <v>11740</v>
      </c>
      <c r="BB534" s="233">
        <f>VLOOKUP(AQ:AQ,[1]GOODYEAR!$B:$O,12,0)</f>
        <v>10195.454545454544</v>
      </c>
      <c r="BC534" s="233">
        <f t="shared" si="297"/>
        <v>525</v>
      </c>
      <c r="BD534" s="204" t="s">
        <v>3387</v>
      </c>
      <c r="BE534" s="195" t="s">
        <v>5046</v>
      </c>
      <c r="BF534" s="133" t="str">
        <f>IFERROR(VLOOKUP(BE:BE,Q商品!B:E,4,0),"")</f>
        <v>23年製 Vector 4Seasons Hybrid 165/55R15 75H オールシーズンタイヤ 最短当日発送</v>
      </c>
      <c r="BG534" s="133" t="str">
        <f>IFERROR(VLOOKUP(AQ:AQ,在庫!B:M,12,0),"")</f>
        <v>2023年製</v>
      </c>
      <c r="BH534" s="133">
        <f>IFERROR(VLOOKUP(AQ:AQ,在庫!B:L,10,0),"")</f>
        <v>3</v>
      </c>
      <c r="BI534" s="234">
        <f>VLOOKUP(AQ:AQ,[1]GOODYEAR!$B:$AH,32,0)</f>
        <v>604428435</v>
      </c>
      <c r="BJ534" s="234">
        <f>VLOOKUP(AQ:AQ,[1]GOODYEAR!$B:$AH,33,0)</f>
        <v>604428488</v>
      </c>
      <c r="BK534" s="191"/>
      <c r="BL534" s="191"/>
      <c r="BM534" s="191"/>
    </row>
    <row r="535" spans="1:65" s="11" customFormat="1" ht="19.5" customHeight="1">
      <c r="A535" s="11">
        <f t="shared" si="298"/>
        <v>1</v>
      </c>
      <c r="B535" s="239">
        <f t="shared" si="313"/>
        <v>1855515130075</v>
      </c>
      <c r="C535" s="225">
        <f t="shared" si="299"/>
        <v>54</v>
      </c>
      <c r="D535" s="11" t="s">
        <v>4700</v>
      </c>
      <c r="E535" s="11" t="s">
        <v>2841</v>
      </c>
      <c r="F535" s="158" t="s">
        <v>6104</v>
      </c>
      <c r="G535" s="132" t="str">
        <f t="shared" si="296"/>
        <v>15</v>
      </c>
      <c r="H535" s="233">
        <v>24</v>
      </c>
      <c r="I535" s="225">
        <f t="shared" si="300"/>
        <v>24</v>
      </c>
      <c r="J535" s="131" t="s">
        <v>12</v>
      </c>
      <c r="K535" s="132" t="s">
        <v>1763</v>
      </c>
      <c r="L535" s="132">
        <v>17</v>
      </c>
      <c r="M535" s="134" t="s">
        <v>3422</v>
      </c>
      <c r="N535" s="226" t="s">
        <v>6147</v>
      </c>
      <c r="O535" s="226">
        <v>0</v>
      </c>
      <c r="P535" s="227">
        <v>14740</v>
      </c>
      <c r="Q535" s="228">
        <f t="shared" si="314"/>
        <v>13350.90909090909</v>
      </c>
      <c r="R535" s="143">
        <f t="shared" si="315"/>
        <v>0.27495574016069724</v>
      </c>
      <c r="S535" s="192">
        <v>1074476306</v>
      </c>
      <c r="T535" s="286" t="s">
        <v>6867</v>
      </c>
      <c r="U535" s="189">
        <f t="shared" si="316"/>
        <v>14740</v>
      </c>
      <c r="W535" s="229">
        <v>14740</v>
      </c>
      <c r="X535" s="135">
        <f t="shared" si="317"/>
        <v>9680</v>
      </c>
      <c r="Y535" s="230">
        <f t="shared" si="318"/>
        <v>13350.90909090909</v>
      </c>
      <c r="Z535" s="141">
        <f t="shared" si="319"/>
        <v>7.7272727272727382E-2</v>
      </c>
      <c r="AA535" s="136">
        <f t="shared" si="320"/>
        <v>0.27495574016069724</v>
      </c>
      <c r="AB535" s="144"/>
      <c r="AC535" s="144"/>
      <c r="AD535" s="184">
        <f t="shared" si="321"/>
        <v>14450</v>
      </c>
      <c r="AE535" s="182">
        <f t="shared" si="322"/>
        <v>15879</v>
      </c>
      <c r="AF535" s="128">
        <f t="shared" si="301"/>
        <v>1429.11</v>
      </c>
      <c r="AG535" s="129">
        <f t="shared" si="302"/>
        <v>290.1099999999999</v>
      </c>
      <c r="AH535" s="130">
        <f t="shared" si="303"/>
        <v>1.8270042194092822E-2</v>
      </c>
      <c r="AI535" s="137">
        <f t="shared" si="304"/>
        <v>1139</v>
      </c>
      <c r="AJ535" s="138">
        <f t="shared" si="305"/>
        <v>7.1729957805907171E-2</v>
      </c>
      <c r="AK535" s="138">
        <f t="shared" si="306"/>
        <v>0.2566856979666044</v>
      </c>
      <c r="AL535" s="11" t="s">
        <v>13397</v>
      </c>
      <c r="AM535" s="11">
        <f t="shared" si="307"/>
        <v>12862.1</v>
      </c>
      <c r="AN535" s="412">
        <f t="shared" si="308"/>
        <v>11643.727272727272</v>
      </c>
      <c r="AO535" s="412">
        <f t="shared" si="309"/>
        <v>1963.7272727272721</v>
      </c>
      <c r="AP535" s="413">
        <f t="shared" si="310"/>
        <v>0.16865108798338546</v>
      </c>
      <c r="AQ535" s="192">
        <v>1855515130075</v>
      </c>
      <c r="AR535" s="192">
        <f>VLOOKUP(AQ:AQ,[1]GOODYEAR!$B:$O,2,0)</f>
        <v>4992496142493</v>
      </c>
      <c r="AS535" s="192" t="str">
        <f>VLOOKUP(AQ:AQ,[1]GOODYEAR!$B:$O,3,0)</f>
        <v>05609592</v>
      </c>
      <c r="AT535" s="231" t="str">
        <f>VLOOKUP(AQ:AQ,[1]GOODYEAR!$B:$O,4,0)</f>
        <v>VECTOR 4Seasons（VECキャン）</v>
      </c>
      <c r="AU535" s="231" t="str">
        <f>VLOOKUP(AQ:AQ,[1]GOODYEAR!$B:$O,5,0)</f>
        <v>185/55R15 82H</v>
      </c>
      <c r="AV535" s="232" t="str">
        <f>VLOOKUP(AQ:AQ,[1]GOODYEAR!$B:$O,6,0)</f>
        <v>185/55R15</v>
      </c>
      <c r="AW535" s="232">
        <f>VLOOKUP(AQ:AQ,[1]GOODYEAR!$B:$O,7,0)</f>
        <v>20300</v>
      </c>
      <c r="AX535" s="233">
        <f>VLOOKUP(AQ:AQ,[1]GOODYEAR!$B:$K,8,0)</f>
        <v>9680</v>
      </c>
      <c r="AY535" s="233">
        <f>VLOOKUP(AQ:AQ,[1]GOODYEAR!$B:$K,9,0)</f>
        <v>54</v>
      </c>
      <c r="AZ535" s="233">
        <f>VLOOKUP(AQ:AQ,[1]GOODYEAR!$B:$K,10,0)</f>
        <v>24</v>
      </c>
      <c r="BA535" s="233">
        <f>VLOOKUP(AQ:AQ,[1]GOODYEAR!$B:$O,11,0)</f>
        <v>14740</v>
      </c>
      <c r="BB535" s="233">
        <f>VLOOKUP(AQ:AQ,[1]GOODYEAR!$B:$O,12,0)</f>
        <v>12922.727272727272</v>
      </c>
      <c r="BC535" s="233">
        <f t="shared" si="297"/>
        <v>525</v>
      </c>
      <c r="BD535" s="204" t="s">
        <v>3387</v>
      </c>
      <c r="BE535" s="195" t="s">
        <v>5047</v>
      </c>
      <c r="BF535" s="133" t="str">
        <f>IFERROR(VLOOKUP(BE:BE,Q商品!B:E,4,0),"")</f>
        <v>23年製 Vector 4Seasons Hybrid 185/55R15 82H オールシーズンタイヤ 最短当日発送</v>
      </c>
      <c r="BG535" s="133" t="str">
        <f>IFERROR(VLOOKUP(AQ:AQ,在庫!B:M,12,0),"")</f>
        <v>2023年製</v>
      </c>
      <c r="BH535" s="133">
        <f>IFERROR(VLOOKUP(AQ:AQ,在庫!B:L,10,0),"")</f>
        <v>4</v>
      </c>
      <c r="BI535" s="234">
        <f>VLOOKUP(AQ:AQ,[1]GOODYEAR!$B:$AH,32,0)</f>
        <v>604428433</v>
      </c>
      <c r="BJ535" s="234">
        <f>VLOOKUP(AQ:AQ,[1]GOODYEAR!$B:$AH,33,0)</f>
        <v>604428486</v>
      </c>
      <c r="BK535" s="191"/>
      <c r="BL535" s="191"/>
      <c r="BM535" s="191"/>
    </row>
    <row r="536" spans="1:65" s="11" customFormat="1" ht="19.5" customHeight="1">
      <c r="A536" s="11">
        <f t="shared" si="298"/>
        <v>1</v>
      </c>
      <c r="B536" s="239">
        <f t="shared" si="313"/>
        <v>1656015130073</v>
      </c>
      <c r="C536" s="225">
        <f t="shared" si="299"/>
        <v>156</v>
      </c>
      <c r="D536" s="11" t="s">
        <v>4700</v>
      </c>
      <c r="E536" s="11" t="s">
        <v>2842</v>
      </c>
      <c r="F536" s="158" t="s">
        <v>6105</v>
      </c>
      <c r="G536" s="132" t="str">
        <f t="shared" si="296"/>
        <v>15</v>
      </c>
      <c r="H536" s="233">
        <v>16</v>
      </c>
      <c r="I536" s="225">
        <f t="shared" si="300"/>
        <v>28</v>
      </c>
      <c r="J536" s="131" t="s">
        <v>12</v>
      </c>
      <c r="K536" s="132" t="s">
        <v>1763</v>
      </c>
      <c r="L536" s="132">
        <v>18</v>
      </c>
      <c r="M536" s="134" t="s">
        <v>3422</v>
      </c>
      <c r="N536" s="226" t="s">
        <v>3432</v>
      </c>
      <c r="O536" s="226">
        <v>0</v>
      </c>
      <c r="P536" s="227">
        <v>12140</v>
      </c>
      <c r="Q536" s="228">
        <f t="shared" si="314"/>
        <v>10894.545454545454</v>
      </c>
      <c r="R536" s="143">
        <f t="shared" si="315"/>
        <v>0.2739485981308411</v>
      </c>
      <c r="S536" s="192">
        <v>1074475911</v>
      </c>
      <c r="T536" s="286" t="s">
        <v>6868</v>
      </c>
      <c r="U536" s="189">
        <f t="shared" si="316"/>
        <v>12140</v>
      </c>
      <c r="W536" s="229">
        <v>12140</v>
      </c>
      <c r="X536" s="135">
        <f t="shared" si="317"/>
        <v>7910</v>
      </c>
      <c r="Y536" s="230">
        <f t="shared" si="318"/>
        <v>10894.545454545454</v>
      </c>
      <c r="Z536" s="141">
        <f t="shared" si="319"/>
        <v>7.7265238879736353E-2</v>
      </c>
      <c r="AA536" s="136">
        <f t="shared" si="320"/>
        <v>0.2739485981308411</v>
      </c>
      <c r="AB536" s="144"/>
      <c r="AC536" s="144"/>
      <c r="AD536" s="184">
        <f t="shared" si="321"/>
        <v>11901</v>
      </c>
      <c r="AE536" s="182">
        <f t="shared" si="322"/>
        <v>13078</v>
      </c>
      <c r="AF536" s="128">
        <f t="shared" si="301"/>
        <v>1177.02</v>
      </c>
      <c r="AG536" s="129">
        <f t="shared" si="302"/>
        <v>239.01999999999998</v>
      </c>
      <c r="AH536" s="130">
        <f t="shared" si="303"/>
        <v>1.827649487689249E-2</v>
      </c>
      <c r="AI536" s="137">
        <f t="shared" si="304"/>
        <v>938</v>
      </c>
      <c r="AJ536" s="138">
        <f t="shared" si="305"/>
        <v>7.1723505123107503E-2</v>
      </c>
      <c r="AK536" s="138">
        <f t="shared" si="306"/>
        <v>0.25567210325394862</v>
      </c>
      <c r="AL536" s="11" t="s">
        <v>13397</v>
      </c>
      <c r="AM536" s="11">
        <f t="shared" si="307"/>
        <v>10593.2</v>
      </c>
      <c r="AN536" s="412">
        <f t="shared" si="308"/>
        <v>9488.363636363636</v>
      </c>
      <c r="AO536" s="412">
        <f t="shared" si="309"/>
        <v>1578.363636363636</v>
      </c>
      <c r="AP536" s="413">
        <f t="shared" si="310"/>
        <v>0.16634729620971139</v>
      </c>
      <c r="AQ536" s="192">
        <v>1656015130073</v>
      </c>
      <c r="AR536" s="192">
        <f>VLOOKUP(AQ:AQ,[1]GOODYEAR!$B:$O,2,0)</f>
        <v>4992496142455</v>
      </c>
      <c r="AS536" s="192" t="str">
        <f>VLOOKUP(AQ:AQ,[1]GOODYEAR!$B:$O,3,0)</f>
        <v>05609638</v>
      </c>
      <c r="AT536" s="231" t="str">
        <f>VLOOKUP(AQ:AQ,[1]GOODYEAR!$B:$O,4,0)</f>
        <v>VECTOR 4Seasons（VECキャン）</v>
      </c>
      <c r="AU536" s="231" t="str">
        <f>VLOOKUP(AQ:AQ,[1]GOODYEAR!$B:$O,5,0)</f>
        <v>165/60R15 77H</v>
      </c>
      <c r="AV536" s="232" t="str">
        <f>VLOOKUP(AQ:AQ,[1]GOODYEAR!$B:$O,6,0)</f>
        <v>165/60R15</v>
      </c>
      <c r="AW536" s="232">
        <f>VLOOKUP(AQ:AQ,[1]GOODYEAR!$B:$O,7,0)</f>
        <v>16700</v>
      </c>
      <c r="AX536" s="233">
        <f>VLOOKUP(AQ:AQ,[1]GOODYEAR!$B:$K,8,0)</f>
        <v>7910</v>
      </c>
      <c r="AY536" s="233">
        <f>VLOOKUP(AQ:AQ,[1]GOODYEAR!$B:$K,9,0)</f>
        <v>156</v>
      </c>
      <c r="AZ536" s="233">
        <f>VLOOKUP(AQ:AQ,[1]GOODYEAR!$B:$K,10,0)</f>
        <v>28</v>
      </c>
      <c r="BA536" s="233">
        <f>VLOOKUP(AQ:AQ,[1]GOODYEAR!$B:$O,11,0)</f>
        <v>12140</v>
      </c>
      <c r="BB536" s="233">
        <f>VLOOKUP(AQ:AQ,[1]GOODYEAR!$B:$O,12,0)</f>
        <v>10559.090909090908</v>
      </c>
      <c r="BC536" s="233">
        <f t="shared" si="297"/>
        <v>525</v>
      </c>
      <c r="BD536" s="204" t="s">
        <v>3387</v>
      </c>
      <c r="BE536" s="195" t="s">
        <v>5048</v>
      </c>
      <c r="BF536" s="133" t="str">
        <f>IFERROR(VLOOKUP(BE:BE,Q商品!B:E,4,0),"")</f>
        <v>23年製 Vector 4Seasons Hybrid 165/60R15 77H オールシーズンタイヤ 最短当日発送</v>
      </c>
      <c r="BG536" s="133" t="str">
        <f>IFERROR(VLOOKUP(AQ:AQ,在庫!B:M,12,0),"")</f>
        <v>2023年製</v>
      </c>
      <c r="BH536" s="133">
        <f>IFERROR(VLOOKUP(AQ:AQ,在庫!B:L,10,0),"")</f>
        <v>5</v>
      </c>
      <c r="BI536" s="234">
        <f>VLOOKUP(AQ:AQ,[1]GOODYEAR!$B:$AH,32,0)</f>
        <v>604428440</v>
      </c>
      <c r="BJ536" s="234">
        <f>VLOOKUP(AQ:AQ,[1]GOODYEAR!$B:$AH,33,0)</f>
        <v>604428493</v>
      </c>
      <c r="BK536" s="191"/>
      <c r="BL536" s="191"/>
      <c r="BM536" s="191"/>
    </row>
    <row r="537" spans="1:65" s="11" customFormat="1" ht="19.5" customHeight="1">
      <c r="A537" s="11">
        <f t="shared" si="298"/>
        <v>1</v>
      </c>
      <c r="B537" s="239">
        <f t="shared" si="313"/>
        <v>1856015130077</v>
      </c>
      <c r="C537" s="225">
        <f t="shared" si="299"/>
        <v>116</v>
      </c>
      <c r="D537" s="11" t="s">
        <v>5181</v>
      </c>
      <c r="E537" s="11" t="s">
        <v>2843</v>
      </c>
      <c r="F537" s="293" t="s">
        <v>6106</v>
      </c>
      <c r="G537" s="132" t="str">
        <f t="shared" si="296"/>
        <v>15</v>
      </c>
      <c r="H537" s="233">
        <v>20</v>
      </c>
      <c r="I537" s="225">
        <f t="shared" si="300"/>
        <v>32</v>
      </c>
      <c r="J537" s="131" t="s">
        <v>12</v>
      </c>
      <c r="K537" s="132" t="s">
        <v>1763</v>
      </c>
      <c r="L537" s="132">
        <v>19</v>
      </c>
      <c r="M537" s="134" t="s">
        <v>3422</v>
      </c>
      <c r="N537" s="226" t="s">
        <v>6148</v>
      </c>
      <c r="O537" s="226">
        <v>0</v>
      </c>
      <c r="P537" s="227">
        <v>13370</v>
      </c>
      <c r="Q537" s="228">
        <f t="shared" si="314"/>
        <v>12049.090909090908</v>
      </c>
      <c r="R537" s="143">
        <f t="shared" si="315"/>
        <v>0.27380413460087516</v>
      </c>
      <c r="S537" s="192">
        <v>1074475877</v>
      </c>
      <c r="T537" s="286" t="s">
        <v>6869</v>
      </c>
      <c r="U537" s="189">
        <f t="shared" si="316"/>
        <v>13370</v>
      </c>
      <c r="W537" s="229">
        <v>13370</v>
      </c>
      <c r="X537" s="135">
        <f t="shared" si="317"/>
        <v>8750</v>
      </c>
      <c r="Y537" s="230">
        <f t="shared" si="318"/>
        <v>12049.090909090908</v>
      </c>
      <c r="Z537" s="141">
        <f t="shared" si="319"/>
        <v>7.7262528047868262E-2</v>
      </c>
      <c r="AA537" s="136">
        <f t="shared" si="320"/>
        <v>0.27380413460087516</v>
      </c>
      <c r="AB537" s="144"/>
      <c r="AC537" s="144"/>
      <c r="AD537" s="184">
        <f t="shared" si="321"/>
        <v>13107</v>
      </c>
      <c r="AE537" s="182">
        <f t="shared" si="322"/>
        <v>14403</v>
      </c>
      <c r="AF537" s="128">
        <f t="shared" si="301"/>
        <v>1296.27</v>
      </c>
      <c r="AG537" s="129">
        <f t="shared" si="302"/>
        <v>263.27</v>
      </c>
      <c r="AH537" s="130">
        <f t="shared" si="303"/>
        <v>1.8278830799139067E-2</v>
      </c>
      <c r="AI537" s="137">
        <f t="shared" si="304"/>
        <v>1033</v>
      </c>
      <c r="AJ537" s="138">
        <f t="shared" si="305"/>
        <v>7.1721169200860926E-2</v>
      </c>
      <c r="AK537" s="138">
        <f t="shared" si="306"/>
        <v>0.2555253038017361</v>
      </c>
      <c r="AL537" s="11" t="s">
        <v>13397</v>
      </c>
      <c r="AM537" s="11">
        <f t="shared" si="307"/>
        <v>11666.7</v>
      </c>
      <c r="AN537" s="412">
        <f t="shared" si="308"/>
        <v>10500.636363636364</v>
      </c>
      <c r="AO537" s="412">
        <f t="shared" si="309"/>
        <v>1750.636363636364</v>
      </c>
      <c r="AP537" s="413">
        <f t="shared" si="310"/>
        <v>0.16671716865644509</v>
      </c>
      <c r="AQ537" s="192">
        <v>1856015130077</v>
      </c>
      <c r="AR537" s="192">
        <f>VLOOKUP(AQ:AQ,[1]GOODYEAR!$B:$O,2,0)</f>
        <v>4992496142462</v>
      </c>
      <c r="AS537" s="192" t="str">
        <f>VLOOKUP(AQ:AQ,[1]GOODYEAR!$B:$O,3,0)</f>
        <v>05609588</v>
      </c>
      <c r="AT537" s="231" t="str">
        <f>VLOOKUP(AQ:AQ,[1]GOODYEAR!$B:$O,4,0)</f>
        <v>VECTOR 4Seasons（VECキャン）</v>
      </c>
      <c r="AU537" s="231" t="str">
        <f>VLOOKUP(AQ:AQ,[1]GOODYEAR!$B:$O,5,0)</f>
        <v>185/60R15 84H</v>
      </c>
      <c r="AV537" s="232" t="str">
        <f>VLOOKUP(AQ:AQ,[1]GOODYEAR!$B:$O,6,0)</f>
        <v>185/60R15</v>
      </c>
      <c r="AW537" s="232">
        <f>VLOOKUP(AQ:AQ,[1]GOODYEAR!$B:$O,7,0)</f>
        <v>18400</v>
      </c>
      <c r="AX537" s="233">
        <f>VLOOKUP(AQ:AQ,[1]GOODYEAR!$B:$K,8,0)</f>
        <v>8750</v>
      </c>
      <c r="AY537" s="233">
        <f>VLOOKUP(AQ:AQ,[1]GOODYEAR!$B:$K,9,0)</f>
        <v>116</v>
      </c>
      <c r="AZ537" s="233">
        <f>VLOOKUP(AQ:AQ,[1]GOODYEAR!$B:$K,10,0)</f>
        <v>32</v>
      </c>
      <c r="BA537" s="233">
        <f>VLOOKUP(AQ:AQ,[1]GOODYEAR!$B:$O,11,0)</f>
        <v>13370</v>
      </c>
      <c r="BB537" s="233">
        <f>VLOOKUP(AQ:AQ,[1]GOODYEAR!$B:$O,12,0)</f>
        <v>11677.272727272726</v>
      </c>
      <c r="BC537" s="233">
        <f t="shared" si="297"/>
        <v>525</v>
      </c>
      <c r="BD537" s="204" t="s">
        <v>3387</v>
      </c>
      <c r="BE537" s="195" t="s">
        <v>5049</v>
      </c>
      <c r="BF537" s="133" t="str">
        <f>IFERROR(VLOOKUP(BE:BE,Q商品!B:E,4,0),"")</f>
        <v>23年製 Vector 4Seasons Hybrid 185/60R15 84H オールシーズンタイヤ 最短当日発送</v>
      </c>
      <c r="BG537" s="133" t="str">
        <f>IFERROR(VLOOKUP(AQ:AQ,在庫!B:M,12,0),"")</f>
        <v>2023年製</v>
      </c>
      <c r="BH537" s="133">
        <f>IFERROR(VLOOKUP(AQ:AQ,在庫!B:L,10,0),"")</f>
        <v>2</v>
      </c>
      <c r="BI537" s="234">
        <f>VLOOKUP(AQ:AQ,[1]GOODYEAR!$B:$AH,32,0)</f>
        <v>604428436</v>
      </c>
      <c r="BJ537" s="234">
        <f>VLOOKUP(AQ:AQ,[1]GOODYEAR!$B:$AH,33,0)</f>
        <v>604428489</v>
      </c>
      <c r="BK537" s="191"/>
      <c r="BL537" s="191"/>
      <c r="BM537" s="191"/>
    </row>
    <row r="538" spans="1:65" s="11" customFormat="1" ht="19.5" customHeight="1">
      <c r="A538" s="11">
        <f t="shared" si="298"/>
        <v>1</v>
      </c>
      <c r="B538" s="239">
        <f t="shared" si="313"/>
        <v>1956015130074</v>
      </c>
      <c r="C538" s="225">
        <f t="shared" si="299"/>
        <v>6</v>
      </c>
      <c r="D538" s="11" t="s">
        <v>4700</v>
      </c>
      <c r="E538" s="11" t="s">
        <v>2844</v>
      </c>
      <c r="F538" s="158" t="s">
        <v>6107</v>
      </c>
      <c r="G538" s="132" t="str">
        <f t="shared" si="296"/>
        <v>15</v>
      </c>
      <c r="H538" s="233">
        <v>14</v>
      </c>
      <c r="I538" s="225">
        <f t="shared" si="300"/>
        <v>14</v>
      </c>
      <c r="J538" s="131" t="s">
        <v>12</v>
      </c>
      <c r="K538" s="132" t="s">
        <v>1763</v>
      </c>
      <c r="L538" s="132">
        <v>20</v>
      </c>
      <c r="M538" s="134" t="s">
        <v>3422</v>
      </c>
      <c r="N538" s="226" t="s">
        <v>6406</v>
      </c>
      <c r="O538" s="226">
        <v>0</v>
      </c>
      <c r="P538" s="227">
        <v>13921</v>
      </c>
      <c r="Q538" s="228">
        <f t="shared" si="314"/>
        <v>12649.999999999998</v>
      </c>
      <c r="R538" s="143">
        <f t="shared" si="315"/>
        <v>0.27588932806324101</v>
      </c>
      <c r="S538" s="192">
        <v>1074475784</v>
      </c>
      <c r="T538" s="286" t="s">
        <v>6870</v>
      </c>
      <c r="U538" s="189">
        <f t="shared" si="316"/>
        <v>13990</v>
      </c>
      <c r="W538" s="229">
        <v>13990</v>
      </c>
      <c r="X538" s="135">
        <f t="shared" si="317"/>
        <v>9160</v>
      </c>
      <c r="Y538" s="230">
        <f t="shared" si="318"/>
        <v>12712.727272727272</v>
      </c>
      <c r="Z538" s="141">
        <f t="shared" si="319"/>
        <v>8.2609007973565074E-2</v>
      </c>
      <c r="AA538" s="136">
        <f t="shared" si="320"/>
        <v>0.27946224256292901</v>
      </c>
      <c r="AB538" s="144"/>
      <c r="AC538" s="144"/>
      <c r="AD538" s="184">
        <f t="shared" si="321"/>
        <v>13715</v>
      </c>
      <c r="AE538" s="182">
        <f t="shared" si="322"/>
        <v>15071</v>
      </c>
      <c r="AF538" s="128">
        <f t="shared" si="301"/>
        <v>1356.3899999999999</v>
      </c>
      <c r="AG538" s="129">
        <f t="shared" si="302"/>
        <v>275.38999999999987</v>
      </c>
      <c r="AH538" s="130">
        <f t="shared" si="303"/>
        <v>1.8272841881759663E-2</v>
      </c>
      <c r="AI538" s="137">
        <f t="shared" si="304"/>
        <v>1081</v>
      </c>
      <c r="AJ538" s="138">
        <f t="shared" si="305"/>
        <v>7.1727158118240333E-2</v>
      </c>
      <c r="AK538" s="138">
        <f t="shared" si="306"/>
        <v>0.26118940068116936</v>
      </c>
      <c r="AL538" s="11" t="s">
        <v>13397</v>
      </c>
      <c r="AM538" s="11">
        <f t="shared" si="307"/>
        <v>12207.9</v>
      </c>
      <c r="AN538" s="412">
        <f t="shared" si="308"/>
        <v>11092.636363636362</v>
      </c>
      <c r="AO538" s="412">
        <f t="shared" si="309"/>
        <v>1932.6363636363621</v>
      </c>
      <c r="AP538" s="413">
        <f t="shared" si="310"/>
        <v>0.17422696465304571</v>
      </c>
      <c r="AQ538" s="192">
        <v>1956015130074</v>
      </c>
      <c r="AR538" s="192">
        <f>VLOOKUP(AQ:AQ,[1]GOODYEAR!$B:$O,2,0)</f>
        <v>4992496142479</v>
      </c>
      <c r="AS538" s="192" t="str">
        <f>VLOOKUP(AQ:AQ,[1]GOODYEAR!$B:$O,3,0)</f>
        <v>05609624</v>
      </c>
      <c r="AT538" s="231" t="str">
        <f>VLOOKUP(AQ:AQ,[1]GOODYEAR!$B:$O,4,0)</f>
        <v>VECTOR 4Seasons（VECキャン）</v>
      </c>
      <c r="AU538" s="231" t="str">
        <f>VLOOKUP(AQ:AQ,[1]GOODYEAR!$B:$O,5,0)</f>
        <v>195/60R15 88H</v>
      </c>
      <c r="AV538" s="232" t="str">
        <f>VLOOKUP(AQ:AQ,[1]GOODYEAR!$B:$O,6,0)</f>
        <v>195/60R15</v>
      </c>
      <c r="AW538" s="232">
        <f>VLOOKUP(AQ:AQ,[1]GOODYEAR!$B:$O,7,0)</f>
        <v>19200</v>
      </c>
      <c r="AX538" s="233">
        <f>VLOOKUP(AQ:AQ,[1]GOODYEAR!$B:$K,8,0)</f>
        <v>9160</v>
      </c>
      <c r="AY538" s="233">
        <f>VLOOKUP(AQ:AQ,[1]GOODYEAR!$B:$K,9,0)</f>
        <v>6</v>
      </c>
      <c r="AZ538" s="233">
        <f>VLOOKUP(AQ:AQ,[1]GOODYEAR!$B:$K,10,0)</f>
        <v>14</v>
      </c>
      <c r="BA538" s="233">
        <f>VLOOKUP(AQ:AQ,[1]GOODYEAR!$B:$O,11,0)</f>
        <v>13990</v>
      </c>
      <c r="BB538" s="233">
        <f>VLOOKUP(AQ:AQ,[1]GOODYEAR!$B:$O,12,0)</f>
        <v>12240.90909090909</v>
      </c>
      <c r="BC538" s="233">
        <f t="shared" si="297"/>
        <v>525</v>
      </c>
      <c r="BD538" s="204" t="s">
        <v>3387</v>
      </c>
      <c r="BE538" s="195" t="s">
        <v>5050</v>
      </c>
      <c r="BF538" s="133" t="str">
        <f>IFERROR(VLOOKUP(BE:BE,Q商品!B:E,4,0),"")</f>
        <v>23年製 Vector 4Seasons Hybrid 195/60R15 88H オールシーズン 最短当日発送</v>
      </c>
      <c r="BG538" s="133" t="str">
        <f>IFERROR(VLOOKUP(AQ:AQ,在庫!B:M,12,0),"")</f>
        <v>2023年製</v>
      </c>
      <c r="BH538" s="133">
        <f>IFERROR(VLOOKUP(AQ:AQ,在庫!B:L,10,0),"")</f>
        <v>3</v>
      </c>
      <c r="BI538" s="234">
        <f>VLOOKUP(AQ:AQ,[1]GOODYEAR!$B:$AH,32,0)</f>
        <v>604428441</v>
      </c>
      <c r="BJ538" s="234">
        <f>VLOOKUP(AQ:AQ,[1]GOODYEAR!$B:$AH,33,0)</f>
        <v>604428494</v>
      </c>
      <c r="BK538" s="191"/>
      <c r="BL538" s="191"/>
      <c r="BM538" s="191"/>
    </row>
    <row r="539" spans="1:65" s="11" customFormat="1" ht="19.5" customHeight="1">
      <c r="A539" s="11">
        <f t="shared" si="298"/>
        <v>1</v>
      </c>
      <c r="B539" s="239">
        <f t="shared" si="313"/>
        <v>1656515130078</v>
      </c>
      <c r="C539" s="225">
        <f t="shared" si="299"/>
        <v>122</v>
      </c>
      <c r="D539" s="11" t="s">
        <v>4700</v>
      </c>
      <c r="E539" s="11" t="s">
        <v>2845</v>
      </c>
      <c r="F539" s="293" t="s">
        <v>6108</v>
      </c>
      <c r="G539" s="132" t="str">
        <f t="shared" si="296"/>
        <v>15</v>
      </c>
      <c r="H539" s="233">
        <v>98</v>
      </c>
      <c r="I539" s="225">
        <f t="shared" si="300"/>
        <v>98</v>
      </c>
      <c r="J539" s="131" t="s">
        <v>12</v>
      </c>
      <c r="K539" s="132" t="s">
        <v>1763</v>
      </c>
      <c r="L539" s="132">
        <v>21</v>
      </c>
      <c r="M539" s="134" t="s">
        <v>3422</v>
      </c>
      <c r="N539" s="226" t="s">
        <v>2919</v>
      </c>
      <c r="O539" s="226">
        <v>0</v>
      </c>
      <c r="P539" s="227">
        <v>11125</v>
      </c>
      <c r="Q539" s="228">
        <f t="shared" si="314"/>
        <v>10002.727272727272</v>
      </c>
      <c r="R539" s="143">
        <f t="shared" si="315"/>
        <v>0.31918567663364533</v>
      </c>
      <c r="S539" s="192">
        <v>1074476226</v>
      </c>
      <c r="T539" s="286" t="s">
        <v>6871</v>
      </c>
      <c r="U539" s="189">
        <f t="shared" si="316"/>
        <v>11125</v>
      </c>
      <c r="W539" s="229">
        <v>11125</v>
      </c>
      <c r="X539" s="135">
        <f t="shared" si="317"/>
        <v>6810</v>
      </c>
      <c r="Y539" s="230">
        <f t="shared" si="318"/>
        <v>10002.727272727272</v>
      </c>
      <c r="Z539" s="141">
        <f t="shared" si="319"/>
        <v>7.7213483146067352E-2</v>
      </c>
      <c r="AA539" s="136">
        <f t="shared" si="320"/>
        <v>0.31918567663364533</v>
      </c>
      <c r="AB539" s="144"/>
      <c r="AC539" s="144"/>
      <c r="AD539" s="184">
        <f t="shared" si="321"/>
        <v>10906</v>
      </c>
      <c r="AE539" s="182">
        <f t="shared" si="322"/>
        <v>11984</v>
      </c>
      <c r="AF539" s="128">
        <f t="shared" si="301"/>
        <v>1078.56</v>
      </c>
      <c r="AG539" s="129">
        <f t="shared" si="302"/>
        <v>219.55999999999995</v>
      </c>
      <c r="AH539" s="130">
        <f t="shared" si="303"/>
        <v>1.8321094793057404E-2</v>
      </c>
      <c r="AI539" s="137">
        <f t="shared" si="304"/>
        <v>859</v>
      </c>
      <c r="AJ539" s="138">
        <f t="shared" si="305"/>
        <v>7.1678905206942589E-2</v>
      </c>
      <c r="AK539" s="138">
        <f t="shared" si="306"/>
        <v>0.30086458184058795</v>
      </c>
      <c r="AL539" s="11" t="s">
        <v>13397</v>
      </c>
      <c r="AM539" s="11">
        <f t="shared" si="307"/>
        <v>9707.6</v>
      </c>
      <c r="AN539" s="412">
        <f t="shared" si="308"/>
        <v>8714.181818181818</v>
      </c>
      <c r="AO539" s="412">
        <f t="shared" si="309"/>
        <v>1904.181818181818</v>
      </c>
      <c r="AP539" s="413">
        <f t="shared" si="310"/>
        <v>0.21851527290936404</v>
      </c>
      <c r="AQ539" s="192">
        <v>1656515130078</v>
      </c>
      <c r="AR539" s="192">
        <f>VLOOKUP(AQ:AQ,[1]GOODYEAR!$B:$O,2,0)</f>
        <v>4992496155264</v>
      </c>
      <c r="AS539" s="192" t="str">
        <f>VLOOKUP(AQ:AQ,[1]GOODYEAR!$B:$O,3,0)</f>
        <v>05609575</v>
      </c>
      <c r="AT539" s="231" t="str">
        <f>VLOOKUP(AQ:AQ,[1]GOODYEAR!$B:$O,4,0)</f>
        <v>VECTOR 4Seasons（VECキャン）</v>
      </c>
      <c r="AU539" s="231" t="str">
        <f>VLOOKUP(AQ:AQ,[1]GOODYEAR!$B:$O,5,0)</f>
        <v>165/65R15 81H</v>
      </c>
      <c r="AV539" s="232" t="str">
        <f>VLOOKUP(AQ:AQ,[1]GOODYEAR!$B:$O,6,0)</f>
        <v>165/65R15</v>
      </c>
      <c r="AW539" s="232">
        <f>VLOOKUP(AQ:AQ,[1]GOODYEAR!$B:$O,7,0)</f>
        <v>14500</v>
      </c>
      <c r="AX539" s="233">
        <f>VLOOKUP(AQ:AQ,[1]GOODYEAR!$B:$K,8,0)</f>
        <v>6810</v>
      </c>
      <c r="AY539" s="233">
        <f>VLOOKUP(AQ:AQ,[1]GOODYEAR!$B:$K,9,0)</f>
        <v>122</v>
      </c>
      <c r="AZ539" s="233">
        <f>VLOOKUP(AQ:AQ,[1]GOODYEAR!$B:$K,10,0)</f>
        <v>98</v>
      </c>
      <c r="BA539" s="233">
        <f>VLOOKUP(AQ:AQ,[1]GOODYEAR!$B:$O,11,0)</f>
        <v>10510</v>
      </c>
      <c r="BB539" s="233">
        <f>VLOOKUP(AQ:AQ,[1]GOODYEAR!$B:$O,12,0)</f>
        <v>9077.2727272727261</v>
      </c>
      <c r="BC539" s="233">
        <f t="shared" si="297"/>
        <v>525</v>
      </c>
      <c r="BD539" s="204" t="s">
        <v>3387</v>
      </c>
      <c r="BE539" s="195" t="s">
        <v>5051</v>
      </c>
      <c r="BF539" s="133" t="str">
        <f>IFERROR(VLOOKUP(BE:BE,Q商品!B:E,4,0),"")</f>
        <v>23年製以降 Vector 4Seasons Hybrid 165/65R15 81H オールシーズンタイヤ 最短当日発送</v>
      </c>
      <c r="BG539" s="133" t="str">
        <f>IFERROR(VLOOKUP(AQ:AQ,在庫!B:M,12,0),"")</f>
        <v>2023年製</v>
      </c>
      <c r="BH539" s="133">
        <f>IFERROR(VLOOKUP(AQ:AQ,在庫!B:L,10,0),"")</f>
        <v>5</v>
      </c>
      <c r="BI539" s="234">
        <f>VLOOKUP(AQ:AQ,[1]GOODYEAR!$B:$AH,32,0)</f>
        <v>604428443</v>
      </c>
      <c r="BJ539" s="234">
        <f>VLOOKUP(AQ:AQ,[1]GOODYEAR!$B:$AH,33,0)</f>
        <v>604428496</v>
      </c>
      <c r="BK539" s="191"/>
      <c r="BL539" s="191"/>
      <c r="BM539" s="191"/>
    </row>
    <row r="540" spans="1:65" s="11" customFormat="1" ht="19.5" customHeight="1">
      <c r="A540" s="11">
        <f t="shared" si="298"/>
        <v>1</v>
      </c>
      <c r="B540" s="239">
        <f t="shared" si="313"/>
        <v>1856515130072</v>
      </c>
      <c r="C540" s="225">
        <f t="shared" si="299"/>
        <v>186</v>
      </c>
      <c r="D540" s="11" t="s">
        <v>4700</v>
      </c>
      <c r="E540" s="11" t="s">
        <v>2846</v>
      </c>
      <c r="F540" s="158" t="s">
        <v>6181</v>
      </c>
      <c r="G540" s="132" t="str">
        <f t="shared" si="296"/>
        <v>15</v>
      </c>
      <c r="H540" s="233">
        <v>26</v>
      </c>
      <c r="I540" s="225">
        <f t="shared" si="300"/>
        <v>48</v>
      </c>
      <c r="J540" s="131" t="s">
        <v>12</v>
      </c>
      <c r="K540" s="132" t="s">
        <v>1763</v>
      </c>
      <c r="L540" s="132">
        <v>23</v>
      </c>
      <c r="M540" s="134" t="s">
        <v>1776</v>
      </c>
      <c r="N540" s="226" t="s">
        <v>6407</v>
      </c>
      <c r="O540" s="226">
        <v>0</v>
      </c>
      <c r="P540" s="227">
        <v>12619</v>
      </c>
      <c r="Q540" s="228">
        <f t="shared" si="314"/>
        <v>11302.727272727272</v>
      </c>
      <c r="R540" s="143">
        <f t="shared" si="315"/>
        <v>0.26920292769243137</v>
      </c>
      <c r="S540" s="192">
        <v>1074476133</v>
      </c>
      <c r="T540" s="288" t="s">
        <v>6872</v>
      </c>
      <c r="U540" s="189">
        <f t="shared" si="316"/>
        <v>12620</v>
      </c>
      <c r="W540" s="229">
        <v>12620</v>
      </c>
      <c r="X540" s="135">
        <f t="shared" si="317"/>
        <v>8260</v>
      </c>
      <c r="Y540" s="230">
        <f t="shared" si="318"/>
        <v>11303.636363636362</v>
      </c>
      <c r="Z540" s="141">
        <f t="shared" si="319"/>
        <v>7.7343688089388962E-2</v>
      </c>
      <c r="AA540" s="136">
        <f t="shared" si="320"/>
        <v>0.26926170178542697</v>
      </c>
      <c r="AB540" s="144"/>
      <c r="AC540" s="144"/>
      <c r="AD540" s="184">
        <f t="shared" si="321"/>
        <v>12372</v>
      </c>
      <c r="AE540" s="182">
        <f t="shared" si="322"/>
        <v>13595</v>
      </c>
      <c r="AF540" s="128">
        <f t="shared" si="301"/>
        <v>1223.55</v>
      </c>
      <c r="AG540" s="129">
        <f t="shared" si="302"/>
        <v>248.54999999999995</v>
      </c>
      <c r="AH540" s="130">
        <f t="shared" si="303"/>
        <v>1.8282456785582931E-2</v>
      </c>
      <c r="AI540" s="137">
        <f t="shared" si="304"/>
        <v>975</v>
      </c>
      <c r="AJ540" s="138">
        <f t="shared" si="305"/>
        <v>7.1717543214417062E-2</v>
      </c>
      <c r="AK540" s="138">
        <f t="shared" si="306"/>
        <v>0.25097924499984403</v>
      </c>
      <c r="AL540" s="11" t="s">
        <v>13397</v>
      </c>
      <c r="AM540" s="11">
        <f t="shared" si="307"/>
        <v>11012.5</v>
      </c>
      <c r="AN540" s="412">
        <f t="shared" si="308"/>
        <v>9842.2727272727261</v>
      </c>
      <c r="AO540" s="412">
        <f t="shared" si="309"/>
        <v>1582.2727272727261</v>
      </c>
      <c r="AP540" s="413">
        <f t="shared" si="310"/>
        <v>0.16076294277929146</v>
      </c>
      <c r="AQ540" s="192">
        <v>1856515130072</v>
      </c>
      <c r="AR540" s="192">
        <f>VLOOKUP(AQ:AQ,[1]GOODYEAR!$B:$O,2,0)</f>
        <v>4992496142431</v>
      </c>
      <c r="AS540" s="192" t="str">
        <f>VLOOKUP(AQ:AQ,[1]GOODYEAR!$B:$O,3,0)</f>
        <v>05609580</v>
      </c>
      <c r="AT540" s="231" t="str">
        <f>VLOOKUP(AQ:AQ,[1]GOODYEAR!$B:$O,4,0)</f>
        <v>VECTOR 4Seasons（VECキャン）</v>
      </c>
      <c r="AU540" s="231" t="str">
        <f>VLOOKUP(AQ:AQ,[1]GOODYEAR!$B:$O,5,0)</f>
        <v>185/65R15 88H</v>
      </c>
      <c r="AV540" s="232" t="str">
        <f>VLOOKUP(AQ:AQ,[1]GOODYEAR!$B:$O,6,0)</f>
        <v>185/65R15</v>
      </c>
      <c r="AW540" s="232">
        <f>VLOOKUP(AQ:AQ,[1]GOODYEAR!$B:$O,7,0)</f>
        <v>17400</v>
      </c>
      <c r="AX540" s="233">
        <f>VLOOKUP(AQ:AQ,[1]GOODYEAR!$B:$K,8,0)</f>
        <v>8260</v>
      </c>
      <c r="AY540" s="233">
        <f>VLOOKUP(AQ:AQ,[1]GOODYEAR!$B:$K,9,0)</f>
        <v>186</v>
      </c>
      <c r="AZ540" s="233">
        <f>VLOOKUP(AQ:AQ,[1]GOODYEAR!$B:$K,10,0)</f>
        <v>48</v>
      </c>
      <c r="BA540" s="233">
        <f>VLOOKUP(AQ:AQ,[1]GOODYEAR!$B:$O,11,0)</f>
        <v>12620</v>
      </c>
      <c r="BB540" s="233">
        <f>VLOOKUP(AQ:AQ,[1]GOODYEAR!$B:$O,12,0)</f>
        <v>10995.454545454544</v>
      </c>
      <c r="BC540" s="233">
        <f t="shared" si="297"/>
        <v>525</v>
      </c>
      <c r="BD540" s="204" t="s">
        <v>3387</v>
      </c>
      <c r="BE540" s="195" t="s">
        <v>4927</v>
      </c>
      <c r="BF540" s="133" t="str">
        <f>IFERROR(VLOOKUP(BE:BE,Q商品!B:E,4,0),"")</f>
        <v>23年製 Vector 4Seasons Hybrid 185/65R15 88H オールシーズンタイヤ 最短当日発送</v>
      </c>
      <c r="BG540" s="133" t="str">
        <f>IFERROR(VLOOKUP(AQ:AQ,在庫!B:M,12,0),"")</f>
        <v>2023年製</v>
      </c>
      <c r="BH540" s="133">
        <f>IFERROR(VLOOKUP(AQ:AQ,在庫!B:L,10,0),"")</f>
        <v>4</v>
      </c>
      <c r="BI540" s="234">
        <f>VLOOKUP(AQ:AQ,[1]GOODYEAR!$B:$AH,32,0)</f>
        <v>604428438</v>
      </c>
      <c r="BJ540" s="234">
        <f>VLOOKUP(AQ:AQ,[1]GOODYEAR!$B:$AH,33,0)</f>
        <v>604428491</v>
      </c>
      <c r="BK540" s="191"/>
      <c r="BL540" s="191"/>
      <c r="BM540" s="191"/>
    </row>
    <row r="541" spans="1:65" s="11" customFormat="1" ht="19.5" customHeight="1">
      <c r="A541" s="11">
        <f t="shared" si="298"/>
        <v>1</v>
      </c>
      <c r="B541" s="239">
        <f t="shared" si="313"/>
        <v>1956515130079</v>
      </c>
      <c r="C541" s="225">
        <f t="shared" si="299"/>
        <v>189</v>
      </c>
      <c r="D541" s="11" t="s">
        <v>4700</v>
      </c>
      <c r="E541" s="11" t="s">
        <v>2847</v>
      </c>
      <c r="F541" s="158" t="s">
        <v>6182</v>
      </c>
      <c r="G541" s="132" t="str">
        <f t="shared" si="296"/>
        <v>15</v>
      </c>
      <c r="H541" s="233">
        <v>8</v>
      </c>
      <c r="I541" s="225">
        <f t="shared" si="300"/>
        <v>28</v>
      </c>
      <c r="J541" s="131" t="s">
        <v>12</v>
      </c>
      <c r="K541" s="132" t="s">
        <v>1763</v>
      </c>
      <c r="L541" s="132">
        <v>24</v>
      </c>
      <c r="M541" s="134" t="s">
        <v>7841</v>
      </c>
      <c r="N541" s="226" t="s">
        <v>7842</v>
      </c>
      <c r="O541" s="226" t="s">
        <v>6417</v>
      </c>
      <c r="P541" s="227">
        <v>13700</v>
      </c>
      <c r="Q541" s="228">
        <f t="shared" si="314"/>
        <v>12282.727272727272</v>
      </c>
      <c r="R541" s="143">
        <f t="shared" si="315"/>
        <v>0.26889201391458806</v>
      </c>
      <c r="S541" s="192">
        <v>1074475913</v>
      </c>
      <c r="T541" s="285" t="s">
        <v>6873</v>
      </c>
      <c r="U541" s="189">
        <f t="shared" si="316"/>
        <v>12800</v>
      </c>
      <c r="V541" s="11">
        <v>900</v>
      </c>
      <c r="W541" s="229">
        <v>13700</v>
      </c>
      <c r="X541" s="135">
        <f t="shared" si="317"/>
        <v>8980</v>
      </c>
      <c r="Y541" s="230">
        <f t="shared" si="318"/>
        <v>12282.727272727272</v>
      </c>
      <c r="Z541" s="141">
        <f t="shared" si="319"/>
        <v>6.8992248062015538E-2</v>
      </c>
      <c r="AA541" s="136">
        <f t="shared" si="320"/>
        <v>0.26889201391458806</v>
      </c>
      <c r="AB541" s="144"/>
      <c r="AC541" s="144"/>
      <c r="AD541" s="184">
        <f t="shared" si="321"/>
        <v>12549</v>
      </c>
      <c r="AE541" s="182">
        <f t="shared" si="322"/>
        <v>13790</v>
      </c>
      <c r="AF541" s="128">
        <f t="shared" si="301"/>
        <v>1241.0999999999999</v>
      </c>
      <c r="AG541" s="129">
        <f t="shared" si="302"/>
        <v>251.09999999999991</v>
      </c>
      <c r="AH541" s="130">
        <f t="shared" si="303"/>
        <v>1.8208846990572871E-2</v>
      </c>
      <c r="AI541" s="137">
        <f t="shared" si="304"/>
        <v>990</v>
      </c>
      <c r="AJ541" s="138">
        <f t="shared" si="305"/>
        <v>7.1791153009427122E-2</v>
      </c>
      <c r="AK541" s="138">
        <f t="shared" si="306"/>
        <v>0.25068316692401521</v>
      </c>
      <c r="AL541" s="11" t="s">
        <v>13397</v>
      </c>
      <c r="AM541" s="11">
        <f t="shared" si="307"/>
        <v>11170</v>
      </c>
      <c r="AN541" s="412">
        <f t="shared" si="308"/>
        <v>9982.7272727272721</v>
      </c>
      <c r="AO541" s="412">
        <f t="shared" si="309"/>
        <v>1002.7272727272721</v>
      </c>
      <c r="AP541" s="413">
        <f t="shared" si="310"/>
        <v>0.10044622529824236</v>
      </c>
      <c r="AQ541" s="192">
        <v>1956515130079</v>
      </c>
      <c r="AR541" s="192">
        <f>VLOOKUP(AQ:AQ,[1]GOODYEAR!$B:$O,2,0)</f>
        <v>4992496141458</v>
      </c>
      <c r="AS541" s="192" t="str">
        <f>VLOOKUP(AQ:AQ,[1]GOODYEAR!$B:$O,3,0)</f>
        <v>05609582</v>
      </c>
      <c r="AT541" s="231" t="str">
        <f>VLOOKUP(AQ:AQ,[1]GOODYEAR!$B:$O,4,0)</f>
        <v>VECTOR 4Seasons（VECキャン）</v>
      </c>
      <c r="AU541" s="231" t="str">
        <f>VLOOKUP(AQ:AQ,[1]GOODYEAR!$B:$O,5,0)</f>
        <v>195/65R15 91H</v>
      </c>
      <c r="AV541" s="232" t="str">
        <f>VLOOKUP(AQ:AQ,[1]GOODYEAR!$B:$O,6,0)</f>
        <v>195/65R15</v>
      </c>
      <c r="AW541" s="232">
        <f>VLOOKUP(AQ:AQ,[1]GOODYEAR!$B:$O,7,0)</f>
        <v>18900</v>
      </c>
      <c r="AX541" s="233">
        <f>VLOOKUP(AQ:AQ,[1]GOODYEAR!$B:$K,8,0)</f>
        <v>8980</v>
      </c>
      <c r="AY541" s="233">
        <f>VLOOKUP(AQ:AQ,[1]GOODYEAR!$B:$K,9,0)</f>
        <v>189</v>
      </c>
      <c r="AZ541" s="233">
        <f>VLOOKUP(AQ:AQ,[1]GOODYEAR!$B:$K,10,0)</f>
        <v>28</v>
      </c>
      <c r="BA541" s="233">
        <f>VLOOKUP(AQ:AQ,[1]GOODYEAR!$B:$O,11,0)</f>
        <v>13710</v>
      </c>
      <c r="BB541" s="233">
        <f>VLOOKUP(AQ:AQ,[1]GOODYEAR!$B:$O,12,0)</f>
        <v>11986.363636363636</v>
      </c>
      <c r="BC541" s="233">
        <f t="shared" si="297"/>
        <v>525</v>
      </c>
      <c r="BD541" s="204" t="s">
        <v>3387</v>
      </c>
      <c r="BE541" s="195" t="s">
        <v>5052</v>
      </c>
      <c r="BF541" s="133" t="str">
        <f>IFERROR(VLOOKUP(BE:BE,Q商品!B:E,4,0),"")</f>
        <v>23年製 Vector 4Seasons Hybrid 195/65R15 91H オールシーズンタイヤ 最短当日発送</v>
      </c>
      <c r="BG541" s="133" t="str">
        <f>IFERROR(VLOOKUP(AQ:AQ,在庫!B:M,12,0),"")</f>
        <v>2023年製</v>
      </c>
      <c r="BH541" s="133">
        <f>IFERROR(VLOOKUP(AQ:AQ,在庫!B:L,10,0),"")</f>
        <v>2</v>
      </c>
      <c r="BI541" s="234">
        <f>VLOOKUP(AQ:AQ,[1]GOODYEAR!$B:$AH,32,0)</f>
        <v>604428432</v>
      </c>
      <c r="BJ541" s="234">
        <f>VLOOKUP(AQ:AQ,[1]GOODYEAR!$B:$AH,33,0)</f>
        <v>604428485</v>
      </c>
      <c r="BK541" s="191"/>
      <c r="BL541" s="191"/>
      <c r="BM541" s="191"/>
    </row>
    <row r="542" spans="1:65" s="11" customFormat="1" ht="19.5" customHeight="1">
      <c r="A542" s="11">
        <f t="shared" si="298"/>
        <v>1</v>
      </c>
      <c r="B542" s="239">
        <f t="shared" si="313"/>
        <v>2056515130075</v>
      </c>
      <c r="C542" s="225">
        <f t="shared" si="299"/>
        <v>11</v>
      </c>
      <c r="D542" s="11" t="s">
        <v>4700</v>
      </c>
      <c r="E542" s="11" t="s">
        <v>2848</v>
      </c>
      <c r="F542" s="293" t="s">
        <v>6109</v>
      </c>
      <c r="G542" s="132" t="str">
        <f t="shared" si="296"/>
        <v>15</v>
      </c>
      <c r="H542" s="233">
        <v>13</v>
      </c>
      <c r="I542" s="225">
        <f t="shared" si="300"/>
        <v>13</v>
      </c>
      <c r="J542" s="131" t="s">
        <v>12</v>
      </c>
      <c r="K542" s="132" t="s">
        <v>1763</v>
      </c>
      <c r="L542" s="132">
        <v>25</v>
      </c>
      <c r="M542" s="134" t="s">
        <v>3422</v>
      </c>
      <c r="N542" s="226" t="s">
        <v>6149</v>
      </c>
      <c r="O542" s="226">
        <v>0</v>
      </c>
      <c r="P542" s="227">
        <v>14940</v>
      </c>
      <c r="Q542" s="228">
        <f t="shared" si="314"/>
        <v>13571.81818181818</v>
      </c>
      <c r="R542" s="143">
        <f t="shared" si="315"/>
        <v>0.27644182463661321</v>
      </c>
      <c r="S542" s="192">
        <v>1074476305</v>
      </c>
      <c r="T542" s="286" t="s">
        <v>6874</v>
      </c>
      <c r="U542" s="189">
        <f t="shared" si="316"/>
        <v>14940</v>
      </c>
      <c r="W542" s="229">
        <v>14940</v>
      </c>
      <c r="X542" s="135">
        <f t="shared" si="317"/>
        <v>9820</v>
      </c>
      <c r="Y542" s="230">
        <f t="shared" si="318"/>
        <v>13571.81818181818</v>
      </c>
      <c r="Z542" s="141">
        <f t="shared" si="319"/>
        <v>7.7309236947791238E-2</v>
      </c>
      <c r="AA542" s="136">
        <f t="shared" si="320"/>
        <v>0.27644182463661321</v>
      </c>
      <c r="AB542" s="144"/>
      <c r="AC542" s="144"/>
      <c r="AD542" s="184">
        <f t="shared" si="321"/>
        <v>14647</v>
      </c>
      <c r="AE542" s="182">
        <f t="shared" si="322"/>
        <v>16095</v>
      </c>
      <c r="AF542" s="128">
        <f t="shared" si="301"/>
        <v>1448.55</v>
      </c>
      <c r="AG542" s="129">
        <f t="shared" si="302"/>
        <v>293.54999999999995</v>
      </c>
      <c r="AH542" s="130">
        <f t="shared" si="303"/>
        <v>1.8238583410997201E-2</v>
      </c>
      <c r="AI542" s="137">
        <f t="shared" si="304"/>
        <v>1155</v>
      </c>
      <c r="AJ542" s="138">
        <f t="shared" si="305"/>
        <v>7.1761416589002799E-2</v>
      </c>
      <c r="AK542" s="138">
        <f t="shared" si="306"/>
        <v>0.258203241225616</v>
      </c>
      <c r="AL542" s="11" t="s">
        <v>13397</v>
      </c>
      <c r="AM542" s="11">
        <f t="shared" si="307"/>
        <v>13037.5</v>
      </c>
      <c r="AN542" s="412">
        <f t="shared" si="308"/>
        <v>11842.272727272726</v>
      </c>
      <c r="AO542" s="412">
        <f t="shared" si="309"/>
        <v>2022.2727272727261</v>
      </c>
      <c r="AP542" s="413">
        <f t="shared" si="310"/>
        <v>0.17076728207883921</v>
      </c>
      <c r="AQ542" s="192">
        <v>2056515130075</v>
      </c>
      <c r="AR542" s="192">
        <f>VLOOKUP(AQ:AQ,[1]GOODYEAR!$B:$O,2,0)</f>
        <v>4992496142516</v>
      </c>
      <c r="AS542" s="192" t="str">
        <f>VLOOKUP(AQ:AQ,[1]GOODYEAR!$B:$O,3,0)</f>
        <v>05609596</v>
      </c>
      <c r="AT542" s="231" t="str">
        <f>VLOOKUP(AQ:AQ,[1]GOODYEAR!$B:$O,4,0)</f>
        <v>VECTOR 4Seasons（VECキャン）</v>
      </c>
      <c r="AU542" s="231" t="str">
        <f>VLOOKUP(AQ:AQ,[1]GOODYEAR!$B:$O,5,0)</f>
        <v>205/65R15 94H</v>
      </c>
      <c r="AV542" s="232" t="str">
        <f>VLOOKUP(AQ:AQ,[1]GOODYEAR!$B:$O,6,0)</f>
        <v>205/65R15</v>
      </c>
      <c r="AW542" s="232">
        <f>VLOOKUP(AQ:AQ,[1]GOODYEAR!$B:$O,7,0)</f>
        <v>20600</v>
      </c>
      <c r="AX542" s="233">
        <f>VLOOKUP(AQ:AQ,[1]GOODYEAR!$B:$K,8,0)</f>
        <v>9820</v>
      </c>
      <c r="AY542" s="233">
        <f>VLOOKUP(AQ:AQ,[1]GOODYEAR!$B:$K,9,0)</f>
        <v>11</v>
      </c>
      <c r="AZ542" s="233">
        <f>VLOOKUP(AQ:AQ,[1]GOODYEAR!$B:$K,10,0)</f>
        <v>13</v>
      </c>
      <c r="BA542" s="233">
        <f>VLOOKUP(AQ:AQ,[1]GOODYEAR!$B:$O,11,0)</f>
        <v>14940</v>
      </c>
      <c r="BB542" s="233">
        <f>VLOOKUP(AQ:AQ,[1]GOODYEAR!$B:$O,12,0)</f>
        <v>12627.272727272726</v>
      </c>
      <c r="BC542" s="233">
        <f t="shared" si="297"/>
        <v>1050</v>
      </c>
      <c r="BD542" s="204" t="s">
        <v>3387</v>
      </c>
      <c r="BE542" s="195" t="s">
        <v>5053</v>
      </c>
      <c r="BF542" s="133" t="str">
        <f>IFERROR(VLOOKUP(BE:BE,Q商品!B:E,4,0),"")</f>
        <v>Vector 4Seasons Hybrid 205/65R15 94H 22年製以降 オールシーズンタイヤ 最短当日発送</v>
      </c>
      <c r="BG542" s="133" t="str">
        <f>IFERROR(VLOOKUP(AQ:AQ,在庫!B:M,12,0),"")</f>
        <v>2022年製</v>
      </c>
      <c r="BH542" s="133">
        <f>IFERROR(VLOOKUP(AQ:AQ,在庫!B:L,10,0),"")</f>
        <v>3</v>
      </c>
      <c r="BI542" s="234">
        <f>VLOOKUP(AQ:AQ,[1]GOODYEAR!$B:$AH,32,0)</f>
        <v>604428434</v>
      </c>
      <c r="BJ542" s="234">
        <f>VLOOKUP(AQ:AQ,[1]GOODYEAR!$B:$AH,33,0)</f>
        <v>604428487</v>
      </c>
      <c r="BK542" s="191"/>
      <c r="BL542" s="191"/>
      <c r="BM542" s="191"/>
    </row>
    <row r="543" spans="1:65" s="11" customFormat="1" ht="19.5" customHeight="1">
      <c r="A543" s="11">
        <f t="shared" si="298"/>
        <v>1</v>
      </c>
      <c r="B543" s="239">
        <f t="shared" si="313"/>
        <v>2057015130077</v>
      </c>
      <c r="C543" s="225">
        <f t="shared" si="299"/>
        <v>16</v>
      </c>
      <c r="D543" s="11" t="s">
        <v>5181</v>
      </c>
      <c r="E543" s="11" t="s">
        <v>2849</v>
      </c>
      <c r="F543" s="293" t="s">
        <v>6110</v>
      </c>
      <c r="G543" s="132" t="str">
        <f t="shared" si="296"/>
        <v>15</v>
      </c>
      <c r="H543" s="233">
        <v>32</v>
      </c>
      <c r="I543" s="225">
        <f t="shared" si="300"/>
        <v>32</v>
      </c>
      <c r="J543" s="131" t="s">
        <v>12</v>
      </c>
      <c r="K543" s="132" t="s">
        <v>1763</v>
      </c>
      <c r="L543" s="132">
        <v>26</v>
      </c>
      <c r="M543" s="134" t="s">
        <v>1776</v>
      </c>
      <c r="N543" s="226" t="s">
        <v>6150</v>
      </c>
      <c r="O543" s="226">
        <v>0</v>
      </c>
      <c r="P543" s="227">
        <v>14330</v>
      </c>
      <c r="Q543" s="228">
        <f t="shared" si="314"/>
        <v>13012.727272727272</v>
      </c>
      <c r="R543" s="143">
        <f t="shared" si="315"/>
        <v>0.27763029202179679</v>
      </c>
      <c r="S543" s="192">
        <v>1074476295</v>
      </c>
      <c r="T543" s="286" t="s">
        <v>6875</v>
      </c>
      <c r="U543" s="189">
        <f t="shared" si="316"/>
        <v>14330</v>
      </c>
      <c r="W543" s="229">
        <v>14330</v>
      </c>
      <c r="X543" s="135">
        <f t="shared" si="317"/>
        <v>9400</v>
      </c>
      <c r="Y543" s="230">
        <f t="shared" si="318"/>
        <v>13012.727272727272</v>
      </c>
      <c r="Z543" s="141">
        <f t="shared" si="319"/>
        <v>7.7320307048150738E-2</v>
      </c>
      <c r="AA543" s="136">
        <f t="shared" si="320"/>
        <v>0.27763029202179679</v>
      </c>
      <c r="AB543" s="309"/>
      <c r="AC543" s="309"/>
      <c r="AD543" s="184">
        <f t="shared" si="321"/>
        <v>14049</v>
      </c>
      <c r="AE543" s="182">
        <f t="shared" si="322"/>
        <v>15438</v>
      </c>
      <c r="AF543" s="128">
        <f t="shared" si="301"/>
        <v>1389.4199999999998</v>
      </c>
      <c r="AG543" s="129">
        <f t="shared" si="302"/>
        <v>281.41999999999985</v>
      </c>
      <c r="AH543" s="130">
        <f t="shared" si="303"/>
        <v>1.8229045213110497E-2</v>
      </c>
      <c r="AI543" s="137">
        <f t="shared" si="304"/>
        <v>1108</v>
      </c>
      <c r="AJ543" s="138">
        <f t="shared" si="305"/>
        <v>7.1770954786889496E-2</v>
      </c>
      <c r="AK543" s="138">
        <f t="shared" si="306"/>
        <v>0.25940124680868631</v>
      </c>
      <c r="AL543" s="11" t="s">
        <v>13397</v>
      </c>
      <c r="AM543" s="11">
        <f t="shared" si="307"/>
        <v>12505.2</v>
      </c>
      <c r="AN543" s="412">
        <f t="shared" si="308"/>
        <v>11353.818181818182</v>
      </c>
      <c r="AO543" s="412">
        <f t="shared" si="309"/>
        <v>1953.818181818182</v>
      </c>
      <c r="AP543" s="413">
        <f t="shared" si="310"/>
        <v>0.17208468116452616</v>
      </c>
      <c r="AQ543" s="192">
        <v>2057015130077</v>
      </c>
      <c r="AR543" s="192">
        <f>VLOOKUP(AQ:AQ,[1]GOODYEAR!$B:$O,2,0)</f>
        <v>4992496142400</v>
      </c>
      <c r="AS543" s="192" t="str">
        <f>VLOOKUP(AQ:AQ,[1]GOODYEAR!$B:$O,3,0)</f>
        <v>05609574</v>
      </c>
      <c r="AT543" s="231" t="str">
        <f>VLOOKUP(AQ:AQ,[1]GOODYEAR!$B:$O,4,0)</f>
        <v>VECTOR 4Seasons（VECキャン）</v>
      </c>
      <c r="AU543" s="231" t="str">
        <f>VLOOKUP(AQ:AQ,[1]GOODYEAR!$B:$O,5,0)</f>
        <v>205/70R15 96H</v>
      </c>
      <c r="AV543" s="232" t="str">
        <f>VLOOKUP(AQ:AQ,[1]GOODYEAR!$B:$O,6,0)</f>
        <v>205/70R15</v>
      </c>
      <c r="AW543" s="232">
        <f>VLOOKUP(AQ:AQ,[1]GOODYEAR!$B:$O,7,0)</f>
        <v>19700</v>
      </c>
      <c r="AX543" s="233">
        <f>VLOOKUP(AQ:AQ,[1]GOODYEAR!$B:$K,8,0)</f>
        <v>9400</v>
      </c>
      <c r="AY543" s="233">
        <f>VLOOKUP(AQ:AQ,[1]GOODYEAR!$B:$K,9,0)</f>
        <v>16</v>
      </c>
      <c r="AZ543" s="233">
        <f>VLOOKUP(AQ:AQ,[1]GOODYEAR!$B:$K,10,0)</f>
        <v>32</v>
      </c>
      <c r="BA543" s="233">
        <f>VLOOKUP(AQ:AQ,[1]GOODYEAR!$B:$O,11,0)</f>
        <v>14330</v>
      </c>
      <c r="BB543" s="233">
        <f>VLOOKUP(AQ:AQ,[1]GOODYEAR!$B:$O,12,0)</f>
        <v>12072.727272727272</v>
      </c>
      <c r="BC543" s="233">
        <f t="shared" si="297"/>
        <v>1050</v>
      </c>
      <c r="BD543" s="204" t="s">
        <v>3387</v>
      </c>
      <c r="BE543" s="195" t="s">
        <v>5054</v>
      </c>
      <c r="BF543" s="133" t="str">
        <f>IFERROR(VLOOKUP(BE:BE,Q商品!B:E,4,0),"")</f>
        <v>23年製 Vector 4Seasons Hybrid 205/70R15 96H オールシーズンタイヤ 最短当日発送</v>
      </c>
      <c r="BG543" s="133" t="str">
        <f>IFERROR(VLOOKUP(AQ:AQ,在庫!B:M,12,0),"")</f>
        <v>2023年製</v>
      </c>
      <c r="BH543" s="133">
        <f>IFERROR(VLOOKUP(AQ:AQ,在庫!B:L,10,0),"")</f>
        <v>2</v>
      </c>
      <c r="BI543" s="234">
        <f>VLOOKUP(AQ:AQ,[1]GOODYEAR!$B:$AH,32,0)</f>
        <v>604428442</v>
      </c>
      <c r="BJ543" s="234">
        <f>VLOOKUP(AQ:AQ,[1]GOODYEAR!$B:$AH,33,0)</f>
        <v>604428495</v>
      </c>
      <c r="BK543" s="191"/>
      <c r="BL543" s="191"/>
      <c r="BM543" s="191"/>
    </row>
    <row r="544" spans="1:65" s="11" customFormat="1" ht="19.5" customHeight="1">
      <c r="A544" s="11">
        <f t="shared" si="298"/>
        <v>1</v>
      </c>
      <c r="B544" s="239">
        <f t="shared" si="313"/>
        <v>1955016130076</v>
      </c>
      <c r="C544" s="225">
        <f t="shared" si="299"/>
        <v>40</v>
      </c>
      <c r="D544" s="11" t="s">
        <v>4700</v>
      </c>
      <c r="E544" s="11" t="s">
        <v>2850</v>
      </c>
      <c r="F544" s="293" t="s">
        <v>6111</v>
      </c>
      <c r="G544" s="132" t="str">
        <f t="shared" si="296"/>
        <v>16</v>
      </c>
      <c r="H544" s="233">
        <v>8</v>
      </c>
      <c r="I544" s="225">
        <f t="shared" si="300"/>
        <v>12</v>
      </c>
      <c r="J544" s="131" t="s">
        <v>12</v>
      </c>
      <c r="K544" s="132" t="s">
        <v>1763</v>
      </c>
      <c r="L544" s="132">
        <v>27</v>
      </c>
      <c r="M544" s="134" t="s">
        <v>3422</v>
      </c>
      <c r="N544" s="226" t="s">
        <v>6151</v>
      </c>
      <c r="O544" s="226">
        <v>0</v>
      </c>
      <c r="P544" s="227">
        <v>18350</v>
      </c>
      <c r="Q544" s="228">
        <f t="shared" si="314"/>
        <v>16645.454545454544</v>
      </c>
      <c r="R544" s="143">
        <f t="shared" si="315"/>
        <v>0.27187329328235932</v>
      </c>
      <c r="S544" s="192">
        <v>1074476489</v>
      </c>
      <c r="T544" s="286" t="s">
        <v>6876</v>
      </c>
      <c r="U544" s="189">
        <f t="shared" si="316"/>
        <v>18350</v>
      </c>
      <c r="W544" s="229">
        <v>18350</v>
      </c>
      <c r="X544" s="135">
        <f t="shared" si="317"/>
        <v>12120</v>
      </c>
      <c r="Y544" s="230">
        <f t="shared" si="318"/>
        <v>16645.454545454544</v>
      </c>
      <c r="Z544" s="141">
        <f t="shared" si="319"/>
        <v>7.732970027247954E-2</v>
      </c>
      <c r="AA544" s="136">
        <f t="shared" si="320"/>
        <v>0.27187329328235932</v>
      </c>
      <c r="AB544" s="144"/>
      <c r="AC544" s="144"/>
      <c r="AD544" s="184">
        <f t="shared" si="321"/>
        <v>17990</v>
      </c>
      <c r="AE544" s="182">
        <f t="shared" si="322"/>
        <v>19769</v>
      </c>
      <c r="AF544" s="128">
        <f t="shared" si="301"/>
        <v>1779.21</v>
      </c>
      <c r="AG544" s="129">
        <f t="shared" si="302"/>
        <v>360.21000000000004</v>
      </c>
      <c r="AH544" s="130">
        <f t="shared" si="303"/>
        <v>1.8220951995548587E-2</v>
      </c>
      <c r="AI544" s="137">
        <f t="shared" si="304"/>
        <v>1419</v>
      </c>
      <c r="AJ544" s="138">
        <f t="shared" si="305"/>
        <v>7.177904800445141E-2</v>
      </c>
      <c r="AK544" s="138">
        <f t="shared" si="306"/>
        <v>0.25365234128681075</v>
      </c>
      <c r="AL544" s="11" t="s">
        <v>13397</v>
      </c>
      <c r="AM544" s="11">
        <f t="shared" si="307"/>
        <v>16013.1</v>
      </c>
      <c r="AN544" s="412">
        <f t="shared" si="308"/>
        <v>14521</v>
      </c>
      <c r="AO544" s="412">
        <f t="shared" si="309"/>
        <v>2401</v>
      </c>
      <c r="AP544" s="413">
        <f t="shared" si="310"/>
        <v>0.16534673920528889</v>
      </c>
      <c r="AQ544" s="192">
        <v>1955016130076</v>
      </c>
      <c r="AR544" s="192">
        <f>VLOOKUP(AQ:AQ,[1]GOODYEAR!$B:$O,2,0)</f>
        <v>4992496142578</v>
      </c>
      <c r="AS544" s="192" t="str">
        <f>VLOOKUP(AQ:AQ,[1]GOODYEAR!$B:$O,3,0)</f>
        <v>05609636</v>
      </c>
      <c r="AT544" s="231" t="str">
        <f>VLOOKUP(AQ:AQ,[1]GOODYEAR!$B:$O,4,0)</f>
        <v>VECTOR 4Seasons（VECキャン）</v>
      </c>
      <c r="AU544" s="231" t="str">
        <f>VLOOKUP(AQ:AQ,[1]GOODYEAR!$B:$O,5,0)</f>
        <v>195/50R16 84H</v>
      </c>
      <c r="AV544" s="232" t="str">
        <f>VLOOKUP(AQ:AQ,[1]GOODYEAR!$B:$O,6,0)</f>
        <v>195/50R16</v>
      </c>
      <c r="AW544" s="232">
        <f>VLOOKUP(AQ:AQ,[1]GOODYEAR!$B:$O,7,0)</f>
        <v>25300</v>
      </c>
      <c r="AX544" s="233">
        <f>VLOOKUP(AQ:AQ,[1]GOODYEAR!$B:$K,8,0)</f>
        <v>12120</v>
      </c>
      <c r="AY544" s="233">
        <f>VLOOKUP(AQ:AQ,[1]GOODYEAR!$B:$K,9,0)</f>
        <v>40</v>
      </c>
      <c r="AZ544" s="233">
        <f>VLOOKUP(AQ:AQ,[1]GOODYEAR!$B:$K,10,0)</f>
        <v>12</v>
      </c>
      <c r="BA544" s="233">
        <f>VLOOKUP(AQ:AQ,[1]GOODYEAR!$B:$O,11,0)</f>
        <v>18350</v>
      </c>
      <c r="BB544" s="233">
        <f>VLOOKUP(AQ:AQ,[1]GOODYEAR!$B:$O,12,0)</f>
        <v>16204.545454545454</v>
      </c>
      <c r="BC544" s="233">
        <f t="shared" si="297"/>
        <v>525</v>
      </c>
      <c r="BD544" s="204" t="s">
        <v>3387</v>
      </c>
      <c r="BE544" s="195" t="s">
        <v>5055</v>
      </c>
      <c r="BF544" s="133" t="str">
        <f>IFERROR(VLOOKUP(BE:BE,Q商品!B:E,4,0),"")</f>
        <v>23年製 Vector 4Seasons Hybrid 195/50R16 84H オールシーズンタイヤ 最短当日発送</v>
      </c>
      <c r="BG544" s="133" t="str">
        <f>IFERROR(VLOOKUP(AQ:AQ,在庫!B:M,12,0),"")</f>
        <v>2023年製</v>
      </c>
      <c r="BH544" s="133">
        <f>IFERROR(VLOOKUP(AQ:AQ,在庫!B:L,10,0),"")</f>
        <v>3</v>
      </c>
      <c r="BI544" s="234">
        <f>VLOOKUP(AQ:AQ,[1]GOODYEAR!$B:$AH,32,0)</f>
        <v>604428450</v>
      </c>
      <c r="BJ544" s="234">
        <f>VLOOKUP(AQ:AQ,[1]GOODYEAR!$B:$AH,33,0)</f>
        <v>604428503</v>
      </c>
      <c r="BK544" s="191"/>
      <c r="BL544" s="191"/>
      <c r="BM544" s="191"/>
    </row>
    <row r="545" spans="1:65" s="11" customFormat="1" ht="19.5" customHeight="1">
      <c r="A545" s="11">
        <f t="shared" si="298"/>
        <v>1</v>
      </c>
      <c r="B545" s="239">
        <f t="shared" si="313"/>
        <v>1855516130074</v>
      </c>
      <c r="C545" s="225">
        <f t="shared" si="299"/>
        <v>32</v>
      </c>
      <c r="D545" s="11" t="s">
        <v>4700</v>
      </c>
      <c r="E545" s="11" t="s">
        <v>2851</v>
      </c>
      <c r="F545" s="158" t="s">
        <v>6112</v>
      </c>
      <c r="G545" s="132" t="str">
        <f t="shared" si="296"/>
        <v>16</v>
      </c>
      <c r="H545" s="233">
        <v>16</v>
      </c>
      <c r="I545" s="225">
        <f t="shared" si="300"/>
        <v>16</v>
      </c>
      <c r="J545" s="131" t="s">
        <v>12</v>
      </c>
      <c r="K545" s="132" t="s">
        <v>1763</v>
      </c>
      <c r="L545" s="132">
        <v>28</v>
      </c>
      <c r="M545" s="134" t="s">
        <v>3422</v>
      </c>
      <c r="N545" s="226" t="s">
        <v>6152</v>
      </c>
      <c r="O545" s="226">
        <v>0</v>
      </c>
      <c r="P545" s="227">
        <v>19130</v>
      </c>
      <c r="Q545" s="228">
        <f t="shared" si="314"/>
        <v>17361.81818181818</v>
      </c>
      <c r="R545" s="143">
        <f t="shared" si="315"/>
        <v>0.35029846057178754</v>
      </c>
      <c r="S545" s="192">
        <v>1074476227</v>
      </c>
      <c r="T545" s="286" t="s">
        <v>6877</v>
      </c>
      <c r="U545" s="189">
        <f t="shared" si="316"/>
        <v>19130</v>
      </c>
      <c r="W545" s="229">
        <v>19130</v>
      </c>
      <c r="X545" s="135">
        <f t="shared" si="317"/>
        <v>11280</v>
      </c>
      <c r="Y545" s="230">
        <f t="shared" si="318"/>
        <v>17361.81818181818</v>
      </c>
      <c r="Z545" s="141">
        <f t="shared" si="319"/>
        <v>7.7260846837428065E-2</v>
      </c>
      <c r="AA545" s="136">
        <f t="shared" si="320"/>
        <v>0.35029846057178754</v>
      </c>
      <c r="AB545" s="144"/>
      <c r="AC545" s="144"/>
      <c r="AD545" s="184">
        <f t="shared" si="321"/>
        <v>18754</v>
      </c>
      <c r="AE545" s="182">
        <f t="shared" si="322"/>
        <v>20608</v>
      </c>
      <c r="AF545" s="128">
        <f t="shared" si="301"/>
        <v>1854.72</v>
      </c>
      <c r="AG545" s="129">
        <f t="shared" si="302"/>
        <v>376.72</v>
      </c>
      <c r="AH545" s="130">
        <f t="shared" si="303"/>
        <v>1.8280279503105592E-2</v>
      </c>
      <c r="AI545" s="137">
        <f t="shared" si="304"/>
        <v>1478</v>
      </c>
      <c r="AJ545" s="138">
        <f t="shared" si="305"/>
        <v>7.1719720496894415E-2</v>
      </c>
      <c r="AK545" s="138">
        <f t="shared" si="306"/>
        <v>0.33201818106868197</v>
      </c>
      <c r="AL545" s="11" t="s">
        <v>13397</v>
      </c>
      <c r="AM545" s="11">
        <f t="shared" si="307"/>
        <v>16693.2</v>
      </c>
      <c r="AN545" s="412">
        <f t="shared" si="308"/>
        <v>15146.545454545454</v>
      </c>
      <c r="AO545" s="412">
        <f t="shared" si="309"/>
        <v>3866.545454545454</v>
      </c>
      <c r="AP545" s="413">
        <f t="shared" si="310"/>
        <v>0.25527573043958418</v>
      </c>
      <c r="AQ545" s="192">
        <v>1855516130074</v>
      </c>
      <c r="AR545" s="192">
        <f>VLOOKUP(AQ:AQ,[1]GOODYEAR!$B:$O,2,0)</f>
        <v>4992496155288</v>
      </c>
      <c r="AS545" s="192" t="str">
        <f>VLOOKUP(AQ:AQ,[1]GOODYEAR!$B:$O,3,0)</f>
        <v>05609605</v>
      </c>
      <c r="AT545" s="231" t="str">
        <f>VLOOKUP(AQ:AQ,[1]GOODYEAR!$B:$O,4,0)</f>
        <v>VECTOR 4Seasons（VECキャン）</v>
      </c>
      <c r="AU545" s="231" t="str">
        <f>VLOOKUP(AQ:AQ,[1]GOODYEAR!$B:$O,5,0)</f>
        <v>185/55R16 83H</v>
      </c>
      <c r="AV545" s="232" t="str">
        <f>VLOOKUP(AQ:AQ,[1]GOODYEAR!$B:$O,6,0)</f>
        <v>185/55R16</v>
      </c>
      <c r="AW545" s="232">
        <f>VLOOKUP(AQ:AQ,[1]GOODYEAR!$B:$O,7,0)</f>
        <v>23600</v>
      </c>
      <c r="AX545" s="233">
        <f>VLOOKUP(AQ:AQ,[1]GOODYEAR!$B:$K,8,0)</f>
        <v>11280</v>
      </c>
      <c r="AY545" s="233">
        <f>VLOOKUP(AQ:AQ,[1]GOODYEAR!$B:$K,9,0)</f>
        <v>32</v>
      </c>
      <c r="AZ545" s="233">
        <f>VLOOKUP(AQ:AQ,[1]GOODYEAR!$B:$K,10,0)</f>
        <v>16</v>
      </c>
      <c r="BA545" s="233">
        <f>VLOOKUP(AQ:AQ,[1]GOODYEAR!$B:$O,11,0)</f>
        <v>17120</v>
      </c>
      <c r="BB545" s="233">
        <f>VLOOKUP(AQ:AQ,[1]GOODYEAR!$B:$O,12,0)</f>
        <v>15086.363636363636</v>
      </c>
      <c r="BC545" s="233">
        <f t="shared" si="297"/>
        <v>525</v>
      </c>
      <c r="BD545" s="204" t="s">
        <v>3387</v>
      </c>
      <c r="BE545" s="195" t="s">
        <v>5056</v>
      </c>
      <c r="BF545" s="133" t="str">
        <f>IFERROR(VLOOKUP(BE:BE,Q商品!B:E,4,0),"")</f>
        <v>23年製 Vector 4Seasons Hybrid 185/55R16 83H オールシーズンタイヤ 最短当日発送</v>
      </c>
      <c r="BG545" s="133" t="str">
        <f>IFERROR(VLOOKUP(AQ:AQ,在庫!B:M,12,0),"")</f>
        <v>2023年製</v>
      </c>
      <c r="BH545" s="133">
        <f>IFERROR(VLOOKUP(AQ:AQ,在庫!B:L,10,0),"")</f>
        <v>2</v>
      </c>
      <c r="BI545" s="234">
        <f>VLOOKUP(AQ:AQ,[1]GOODYEAR!$B:$AH,32,0)</f>
        <v>604428453</v>
      </c>
      <c r="BJ545" s="234">
        <f>VLOOKUP(AQ:AQ,[1]GOODYEAR!$B:$AH,33,0)</f>
        <v>604428506</v>
      </c>
      <c r="BK545" s="191"/>
      <c r="BL545" s="191"/>
      <c r="BM545" s="191"/>
    </row>
    <row r="546" spans="1:65" s="11" customFormat="1" ht="19.5" customHeight="1">
      <c r="A546" s="11">
        <f t="shared" si="298"/>
        <v>1</v>
      </c>
      <c r="B546" s="239">
        <f t="shared" si="313"/>
        <v>1955516130071</v>
      </c>
      <c r="C546" s="225">
        <f t="shared" si="299"/>
        <v>8</v>
      </c>
      <c r="D546" s="11" t="s">
        <v>4700</v>
      </c>
      <c r="E546" s="11" t="s">
        <v>2852</v>
      </c>
      <c r="F546" s="158" t="s">
        <v>6113</v>
      </c>
      <c r="G546" s="132" t="str">
        <f t="shared" si="296"/>
        <v>16</v>
      </c>
      <c r="H546" s="233">
        <v>8</v>
      </c>
      <c r="I546" s="225">
        <f t="shared" si="300"/>
        <v>8</v>
      </c>
      <c r="J546" s="131" t="s">
        <v>12</v>
      </c>
      <c r="K546" s="132" t="s">
        <v>1763</v>
      </c>
      <c r="L546" s="132">
        <v>29</v>
      </c>
      <c r="M546" s="134" t="s">
        <v>1776</v>
      </c>
      <c r="N546" s="226" t="s">
        <v>6153</v>
      </c>
      <c r="O546" s="226">
        <v>0</v>
      </c>
      <c r="P546" s="227">
        <v>17120</v>
      </c>
      <c r="Q546" s="228">
        <f t="shared" si="314"/>
        <v>15556.363636363634</v>
      </c>
      <c r="R546" s="143">
        <f t="shared" si="315"/>
        <v>0.27489481065918642</v>
      </c>
      <c r="S546" s="192">
        <v>1074476491</v>
      </c>
      <c r="T546" s="286" t="s">
        <v>6878</v>
      </c>
      <c r="U546" s="189">
        <f t="shared" si="316"/>
        <v>17120</v>
      </c>
      <c r="W546" s="229">
        <v>17120</v>
      </c>
      <c r="X546" s="135">
        <f t="shared" si="317"/>
        <v>11280</v>
      </c>
      <c r="Y546" s="230">
        <f t="shared" si="318"/>
        <v>15556.363636363634</v>
      </c>
      <c r="Z546" s="141">
        <f t="shared" si="319"/>
        <v>7.7278037383177622E-2</v>
      </c>
      <c r="AA546" s="136">
        <f t="shared" si="320"/>
        <v>0.27489481065918642</v>
      </c>
      <c r="AB546" s="144"/>
      <c r="AC546" s="144"/>
      <c r="AD546" s="184">
        <f t="shared" si="321"/>
        <v>16784</v>
      </c>
      <c r="AE546" s="182">
        <f t="shared" si="322"/>
        <v>18443</v>
      </c>
      <c r="AF546" s="128">
        <f t="shared" si="301"/>
        <v>1659.87</v>
      </c>
      <c r="AG546" s="129">
        <f t="shared" si="302"/>
        <v>336.86999999999989</v>
      </c>
      <c r="AH546" s="130">
        <f t="shared" si="303"/>
        <v>1.8265466572683398E-2</v>
      </c>
      <c r="AI546" s="137">
        <f t="shared" si="304"/>
        <v>1323</v>
      </c>
      <c r="AJ546" s="138">
        <f t="shared" si="305"/>
        <v>7.1734533427316602E-2</v>
      </c>
      <c r="AK546" s="138">
        <f t="shared" si="306"/>
        <v>0.25662934408650301</v>
      </c>
      <c r="AL546" s="11" t="s">
        <v>13397</v>
      </c>
      <c r="AM546" s="11">
        <f t="shared" si="307"/>
        <v>14939.7</v>
      </c>
      <c r="AN546" s="412">
        <f t="shared" si="308"/>
        <v>13574.272727272726</v>
      </c>
      <c r="AO546" s="412">
        <f t="shared" si="309"/>
        <v>2294.2727272727261</v>
      </c>
      <c r="AP546" s="413">
        <f t="shared" si="310"/>
        <v>0.16901625400992512</v>
      </c>
      <c r="AQ546" s="192">
        <v>1955516130071</v>
      </c>
      <c r="AR546" s="192">
        <f>VLOOKUP(AQ:AQ,[1]GOODYEAR!$B:$O,2,0)</f>
        <v>4992496142554</v>
      </c>
      <c r="AS546" s="192" t="str">
        <f>VLOOKUP(AQ:AQ,[1]GOODYEAR!$B:$O,3,0)</f>
        <v>05609606</v>
      </c>
      <c r="AT546" s="231" t="str">
        <f>VLOOKUP(AQ:AQ,[1]GOODYEAR!$B:$O,4,0)</f>
        <v>VECTOR 4Seasons（VECキャン）</v>
      </c>
      <c r="AU546" s="231" t="str">
        <f>VLOOKUP(AQ:AQ,[1]GOODYEAR!$B:$O,5,0)</f>
        <v>195/55R16 87H</v>
      </c>
      <c r="AV546" s="232" t="str">
        <f>VLOOKUP(AQ:AQ,[1]GOODYEAR!$B:$O,6,0)</f>
        <v>195/55R16</v>
      </c>
      <c r="AW546" s="232">
        <f>VLOOKUP(AQ:AQ,[1]GOODYEAR!$B:$O,7,0)</f>
        <v>23600</v>
      </c>
      <c r="AX546" s="233">
        <f>VLOOKUP(AQ:AQ,[1]GOODYEAR!$B:$K,8,0)</f>
        <v>11280</v>
      </c>
      <c r="AY546" s="233">
        <f>VLOOKUP(AQ:AQ,[1]GOODYEAR!$B:$K,9,0)</f>
        <v>8</v>
      </c>
      <c r="AZ546" s="233">
        <f>VLOOKUP(AQ:AQ,[1]GOODYEAR!$B:$K,10,0)</f>
        <v>8</v>
      </c>
      <c r="BA546" s="233">
        <f>VLOOKUP(AQ:AQ,[1]GOODYEAR!$B:$O,11,0)</f>
        <v>17120</v>
      </c>
      <c r="BB546" s="233">
        <f>VLOOKUP(AQ:AQ,[1]GOODYEAR!$B:$O,12,0)</f>
        <v>15086.363636363636</v>
      </c>
      <c r="BC546" s="233">
        <f t="shared" si="297"/>
        <v>525</v>
      </c>
      <c r="BD546" s="204" t="s">
        <v>3387</v>
      </c>
      <c r="BE546" s="195" t="s">
        <v>5057</v>
      </c>
      <c r="BF546" s="133" t="str">
        <f>IFERROR(VLOOKUP(BE:BE,Q商品!B:E,4,0),"")</f>
        <v>Vector 4Seasons Hybrid 195/55R16 87H 22年製以降 オールシーズンタイヤ 最短当日発送</v>
      </c>
      <c r="BG546" s="133" t="str">
        <f>IFERROR(VLOOKUP(AQ:AQ,在庫!B:M,12,0),"")</f>
        <v>2022年製</v>
      </c>
      <c r="BH546" s="133">
        <f>IFERROR(VLOOKUP(AQ:AQ,在庫!B:L,10,0),"")</f>
        <v>4</v>
      </c>
      <c r="BI546" s="234">
        <f>VLOOKUP(AQ:AQ,[1]GOODYEAR!$B:$AH,32,0)</f>
        <v>604428446</v>
      </c>
      <c r="BJ546" s="234">
        <f>VLOOKUP(AQ:AQ,[1]GOODYEAR!$B:$AH,33,0)</f>
        <v>604428499</v>
      </c>
      <c r="BK546" s="191"/>
      <c r="BL546" s="191"/>
      <c r="BM546" s="191"/>
    </row>
    <row r="547" spans="1:65" s="11" customFormat="1" ht="19.5" customHeight="1">
      <c r="A547" s="11">
        <f t="shared" si="298"/>
        <v>1</v>
      </c>
      <c r="B547" s="239">
        <f t="shared" si="313"/>
        <v>2055516130077</v>
      </c>
      <c r="C547" s="225">
        <f t="shared" si="299"/>
        <v>28</v>
      </c>
      <c r="D547" s="11" t="s">
        <v>4700</v>
      </c>
      <c r="E547" s="11" t="s">
        <v>2853</v>
      </c>
      <c r="F547" s="158" t="s">
        <v>6114</v>
      </c>
      <c r="G547" s="132" t="str">
        <f t="shared" ref="G547:G610" si="323">MID(AQ:AQ,6,2)</f>
        <v>16</v>
      </c>
      <c r="H547" s="233">
        <v>16</v>
      </c>
      <c r="I547" s="225">
        <f t="shared" si="300"/>
        <v>16</v>
      </c>
      <c r="J547" s="131" t="s">
        <v>12</v>
      </c>
      <c r="K547" s="132" t="s">
        <v>1763</v>
      </c>
      <c r="L547" s="132">
        <v>30</v>
      </c>
      <c r="M547" s="134" t="s">
        <v>1776</v>
      </c>
      <c r="N547" s="226" t="s">
        <v>7843</v>
      </c>
      <c r="O547" s="226">
        <v>0</v>
      </c>
      <c r="P547" s="227">
        <v>18620</v>
      </c>
      <c r="Q547" s="228">
        <f t="shared" si="314"/>
        <v>16901.81818181818</v>
      </c>
      <c r="R547" s="143">
        <f t="shared" si="315"/>
        <v>0.27285929432013761</v>
      </c>
      <c r="S547" s="192">
        <v>1074475912</v>
      </c>
      <c r="T547" s="286" t="s">
        <v>6879</v>
      </c>
      <c r="U547" s="189">
        <f t="shared" si="316"/>
        <v>18620</v>
      </c>
      <c r="W547" s="229">
        <v>18620</v>
      </c>
      <c r="X547" s="135">
        <f t="shared" si="317"/>
        <v>12290</v>
      </c>
      <c r="Y547" s="230">
        <f t="shared" si="318"/>
        <v>16901.81818181818</v>
      </c>
      <c r="Z547" s="141">
        <f t="shared" si="319"/>
        <v>7.7282491944146159E-2</v>
      </c>
      <c r="AA547" s="136">
        <f t="shared" si="320"/>
        <v>0.27285929432013761</v>
      </c>
      <c r="AB547" s="144"/>
      <c r="AC547" s="144"/>
      <c r="AD547" s="184">
        <f t="shared" si="321"/>
        <v>18254</v>
      </c>
      <c r="AE547" s="182">
        <f t="shared" si="322"/>
        <v>20059</v>
      </c>
      <c r="AF547" s="128">
        <f t="shared" si="301"/>
        <v>1805.31</v>
      </c>
      <c r="AG547" s="129">
        <f t="shared" si="302"/>
        <v>366.30999999999995</v>
      </c>
      <c r="AH547" s="130">
        <f t="shared" si="303"/>
        <v>1.8261628196819379E-2</v>
      </c>
      <c r="AI547" s="137">
        <f t="shared" si="304"/>
        <v>1439</v>
      </c>
      <c r="AJ547" s="138">
        <f t="shared" si="305"/>
        <v>7.1738371803180614E-2</v>
      </c>
      <c r="AK547" s="138">
        <f t="shared" si="306"/>
        <v>0.25459766612331824</v>
      </c>
      <c r="AL547" s="11" t="s">
        <v>13397</v>
      </c>
      <c r="AM547" s="11">
        <f t="shared" si="307"/>
        <v>16248.1</v>
      </c>
      <c r="AN547" s="412">
        <f t="shared" si="308"/>
        <v>14745.545454545454</v>
      </c>
      <c r="AO547" s="412">
        <f t="shared" si="309"/>
        <v>2455.545454545454</v>
      </c>
      <c r="AP547" s="413">
        <f t="shared" si="310"/>
        <v>0.16652794988933481</v>
      </c>
      <c r="AQ547" s="192">
        <v>2055516130077</v>
      </c>
      <c r="AR547" s="192">
        <f>VLOOKUP(AQ:AQ,[1]GOODYEAR!$B:$O,2,0)</f>
        <v>4992496142561</v>
      </c>
      <c r="AS547" s="192" t="str">
        <f>VLOOKUP(AQ:AQ,[1]GOODYEAR!$B:$O,3,0)</f>
        <v>05609608</v>
      </c>
      <c r="AT547" s="231" t="str">
        <f>VLOOKUP(AQ:AQ,[1]GOODYEAR!$B:$O,4,0)</f>
        <v>VECTOR 4Seasons（VECキャン）</v>
      </c>
      <c r="AU547" s="231" t="str">
        <f>VLOOKUP(AQ:AQ,[1]GOODYEAR!$B:$O,5,0)</f>
        <v>205/55R16 91H</v>
      </c>
      <c r="AV547" s="232" t="str">
        <f>VLOOKUP(AQ:AQ,[1]GOODYEAR!$B:$O,6,0)</f>
        <v>205/55R16</v>
      </c>
      <c r="AW547" s="232">
        <f>VLOOKUP(AQ:AQ,[1]GOODYEAR!$B:$O,7,0)</f>
        <v>25700</v>
      </c>
      <c r="AX547" s="233">
        <f>VLOOKUP(AQ:AQ,[1]GOODYEAR!$B:$K,8,0)</f>
        <v>12290</v>
      </c>
      <c r="AY547" s="233">
        <f>VLOOKUP(AQ:AQ,[1]GOODYEAR!$B:$K,9,0)</f>
        <v>28</v>
      </c>
      <c r="AZ547" s="233">
        <f>VLOOKUP(AQ:AQ,[1]GOODYEAR!$B:$K,10,0)</f>
        <v>16</v>
      </c>
      <c r="BA547" s="233">
        <f>VLOOKUP(AQ:AQ,[1]GOODYEAR!$B:$O,11,0)</f>
        <v>18620</v>
      </c>
      <c r="BB547" s="233">
        <f>VLOOKUP(AQ:AQ,[1]GOODYEAR!$B:$O,12,0)</f>
        <v>16450</v>
      </c>
      <c r="BC547" s="233">
        <f t="shared" ref="BC547:BC610" si="324">BA547-BB547*1.1</f>
        <v>525</v>
      </c>
      <c r="BD547" s="204" t="s">
        <v>3387</v>
      </c>
      <c r="BE547" s="195" t="s">
        <v>5058</v>
      </c>
      <c r="BF547" s="133" t="str">
        <f>IFERROR(VLOOKUP(BE:BE,Q商品!B:E,4,0),"")</f>
        <v>23年製 Vector 4Seasons Hybrid 205/55R16 91H オールシーズンタイヤ 最短当日発送</v>
      </c>
      <c r="BG547" s="133" t="str">
        <f>IFERROR(VLOOKUP(AQ:AQ,在庫!B:M,12,0),"")</f>
        <v>2023年製</v>
      </c>
      <c r="BH547" s="133">
        <f>IFERROR(VLOOKUP(AQ:AQ,在庫!B:L,10,0),"")</f>
        <v>2</v>
      </c>
      <c r="BI547" s="234">
        <f>VLOOKUP(AQ:AQ,[1]GOODYEAR!$B:$AH,32,0)</f>
        <v>604428444</v>
      </c>
      <c r="BJ547" s="234">
        <f>VLOOKUP(AQ:AQ,[1]GOODYEAR!$B:$AH,33,0)</f>
        <v>604428497</v>
      </c>
      <c r="BK547" s="191"/>
      <c r="BL547" s="191"/>
      <c r="BM547" s="191"/>
    </row>
    <row r="548" spans="1:65" s="11" customFormat="1" ht="19.5" customHeight="1">
      <c r="A548" s="11">
        <f t="shared" si="298"/>
        <v>1</v>
      </c>
      <c r="B548" s="239">
        <f t="shared" si="313"/>
        <v>1856016130076</v>
      </c>
      <c r="C548" s="225">
        <f t="shared" si="299"/>
        <v>90</v>
      </c>
      <c r="D548" s="11" t="s">
        <v>4700</v>
      </c>
      <c r="E548" s="11" t="s">
        <v>2854</v>
      </c>
      <c r="F548" s="158" t="s">
        <v>6115</v>
      </c>
      <c r="G548" s="132" t="str">
        <f t="shared" si="323"/>
        <v>16</v>
      </c>
      <c r="H548" s="233">
        <v>11</v>
      </c>
      <c r="I548" s="225">
        <f t="shared" si="300"/>
        <v>15</v>
      </c>
      <c r="J548" s="131" t="s">
        <v>12</v>
      </c>
      <c r="K548" s="132" t="s">
        <v>1763</v>
      </c>
      <c r="L548" s="132">
        <v>31</v>
      </c>
      <c r="M548" s="134" t="s">
        <v>3422</v>
      </c>
      <c r="N548" s="226" t="s">
        <v>2921</v>
      </c>
      <c r="O548" s="226">
        <v>0</v>
      </c>
      <c r="P548" s="227">
        <v>15874</v>
      </c>
      <c r="Q548" s="228">
        <f t="shared" si="314"/>
        <v>14349.090909090908</v>
      </c>
      <c r="R548" s="143">
        <f t="shared" si="315"/>
        <v>0.31981753674607194</v>
      </c>
      <c r="S548" s="192">
        <v>1074476204</v>
      </c>
      <c r="T548" s="288" t="s">
        <v>6880</v>
      </c>
      <c r="U548" s="189">
        <f t="shared" si="316"/>
        <v>15874</v>
      </c>
      <c r="W548" s="229">
        <v>15874</v>
      </c>
      <c r="X548" s="135">
        <f t="shared" si="317"/>
        <v>9760</v>
      </c>
      <c r="Y548" s="230">
        <f t="shared" si="318"/>
        <v>14349.090909090908</v>
      </c>
      <c r="Z548" s="141">
        <f t="shared" si="319"/>
        <v>7.7296207635126679E-2</v>
      </c>
      <c r="AA548" s="136">
        <f t="shared" si="320"/>
        <v>0.31981753674607194</v>
      </c>
      <c r="AB548" s="144"/>
      <c r="AC548" s="144"/>
      <c r="AD548" s="184">
        <f t="shared" si="321"/>
        <v>15562</v>
      </c>
      <c r="AE548" s="182">
        <f t="shared" si="322"/>
        <v>17101</v>
      </c>
      <c r="AF548" s="128">
        <f t="shared" si="301"/>
        <v>1539.09</v>
      </c>
      <c r="AG548" s="129">
        <f t="shared" si="302"/>
        <v>312.08999999999992</v>
      </c>
      <c r="AH548" s="130">
        <f t="shared" si="303"/>
        <v>1.8249809952634345E-2</v>
      </c>
      <c r="AI548" s="137">
        <f t="shared" si="304"/>
        <v>1227</v>
      </c>
      <c r="AJ548" s="138">
        <f t="shared" si="305"/>
        <v>7.1750190047365645E-2</v>
      </c>
      <c r="AK548" s="138">
        <f t="shared" si="306"/>
        <v>0.30156772679343757</v>
      </c>
      <c r="AL548" s="11" t="s">
        <v>13397</v>
      </c>
      <c r="AM548" s="11">
        <f t="shared" si="307"/>
        <v>13851.9</v>
      </c>
      <c r="AN548" s="412">
        <f t="shared" si="308"/>
        <v>12510.81818181818</v>
      </c>
      <c r="AO548" s="412">
        <f t="shared" si="309"/>
        <v>2750.8181818181802</v>
      </c>
      <c r="AP548" s="413">
        <f t="shared" si="310"/>
        <v>0.21987516258656134</v>
      </c>
      <c r="AQ548" s="192">
        <v>1856016130076</v>
      </c>
      <c r="AR548" s="192">
        <f>VLOOKUP(AQ:AQ,[1]GOODYEAR!$B:$O,2,0)</f>
        <v>4992496155295</v>
      </c>
      <c r="AS548" s="192" t="str">
        <f>VLOOKUP(AQ:AQ,[1]GOODYEAR!$B:$O,3,0)</f>
        <v>05609601</v>
      </c>
      <c r="AT548" s="231" t="str">
        <f>VLOOKUP(AQ:AQ,[1]GOODYEAR!$B:$O,4,0)</f>
        <v>VECTOR 4Seasons（VECキャン）</v>
      </c>
      <c r="AU548" s="231" t="str">
        <f>VLOOKUP(AQ:AQ,[1]GOODYEAR!$B:$O,5,0)</f>
        <v>185/60R16 86H</v>
      </c>
      <c r="AV548" s="232" t="str">
        <f>VLOOKUP(AQ:AQ,[1]GOODYEAR!$B:$O,6,0)</f>
        <v>185/60R16</v>
      </c>
      <c r="AW548" s="232">
        <f>VLOOKUP(AQ:AQ,[1]GOODYEAR!$B:$O,7,0)</f>
        <v>20500</v>
      </c>
      <c r="AX548" s="233">
        <f>VLOOKUP(AQ:AQ,[1]GOODYEAR!$B:$K,8,0)</f>
        <v>9760</v>
      </c>
      <c r="AY548" s="233">
        <f>VLOOKUP(AQ:AQ,[1]GOODYEAR!$B:$K,9,0)</f>
        <v>90</v>
      </c>
      <c r="AZ548" s="233">
        <f>VLOOKUP(AQ:AQ,[1]GOODYEAR!$B:$K,10,0)</f>
        <v>15</v>
      </c>
      <c r="BA548" s="233">
        <f>VLOOKUP(AQ:AQ,[1]GOODYEAR!$B:$O,11,0)</f>
        <v>14870</v>
      </c>
      <c r="BB548" s="233">
        <f>VLOOKUP(AQ:AQ,[1]GOODYEAR!$B:$O,12,0)</f>
        <v>13040.90909090909</v>
      </c>
      <c r="BC548" s="233">
        <f t="shared" si="324"/>
        <v>525</v>
      </c>
      <c r="BD548" s="204" t="s">
        <v>3387</v>
      </c>
      <c r="BE548" s="195" t="s">
        <v>4926</v>
      </c>
      <c r="BF548" s="133" t="str">
        <f>IFERROR(VLOOKUP(BE:BE,Q商品!B:E,4,0),"")</f>
        <v>23年製以降 Vector 4Seasons Hybrid 185/60R16 86H オールシーズンタイヤ 最短当日発送</v>
      </c>
      <c r="BG548" s="133" t="str">
        <f>IFERROR(VLOOKUP(AQ:AQ,在庫!B:M,12,0),"")</f>
        <v>2024年製</v>
      </c>
      <c r="BH548" s="133">
        <f>IFERROR(VLOOKUP(AQ:AQ,在庫!B:L,10,0),"")</f>
        <v>3</v>
      </c>
      <c r="BI548" s="234">
        <f>VLOOKUP(AQ:AQ,[1]GOODYEAR!$B:$AH,32,0)</f>
        <v>604428454</v>
      </c>
      <c r="BJ548" s="234">
        <f>VLOOKUP(AQ:AQ,[1]GOODYEAR!$B:$AH,33,0)</f>
        <v>604428507</v>
      </c>
      <c r="BK548" s="191"/>
      <c r="BL548" s="191"/>
      <c r="BM548" s="191"/>
    </row>
    <row r="549" spans="1:65" s="11" customFormat="1" ht="19.5" customHeight="1">
      <c r="A549" s="11">
        <f t="shared" si="298"/>
        <v>1</v>
      </c>
      <c r="B549" s="239">
        <f t="shared" si="313"/>
        <v>1956016130080</v>
      </c>
      <c r="C549" s="225">
        <f t="shared" si="299"/>
        <v>145</v>
      </c>
      <c r="D549" s="11" t="s">
        <v>4700</v>
      </c>
      <c r="E549" s="11" t="s">
        <v>2855</v>
      </c>
      <c r="F549" s="158" t="s">
        <v>6116</v>
      </c>
      <c r="G549" s="132" t="str">
        <f t="shared" si="323"/>
        <v>16</v>
      </c>
      <c r="H549" s="233">
        <v>19</v>
      </c>
      <c r="I549" s="225">
        <f t="shared" si="300"/>
        <v>24</v>
      </c>
      <c r="J549" s="131" t="s">
        <v>12</v>
      </c>
      <c r="K549" s="132" t="s">
        <v>1763</v>
      </c>
      <c r="L549" s="132">
        <v>32</v>
      </c>
      <c r="M549" s="134" t="s">
        <v>1776</v>
      </c>
      <c r="N549" s="226" t="s">
        <v>6154</v>
      </c>
      <c r="O549" s="226">
        <v>0</v>
      </c>
      <c r="P549" s="227">
        <v>16580</v>
      </c>
      <c r="Q549" s="228">
        <f t="shared" si="314"/>
        <v>14940.90909090909</v>
      </c>
      <c r="R549" s="143">
        <f t="shared" si="315"/>
        <v>0.26912077882567687</v>
      </c>
      <c r="S549" s="192">
        <v>1074476130</v>
      </c>
      <c r="T549" s="286" t="s">
        <v>6881</v>
      </c>
      <c r="U549" s="189">
        <f t="shared" si="316"/>
        <v>16580</v>
      </c>
      <c r="W549" s="229">
        <v>16580</v>
      </c>
      <c r="X549" s="135">
        <f t="shared" si="317"/>
        <v>10920</v>
      </c>
      <c r="Y549" s="230">
        <f t="shared" si="318"/>
        <v>14940.90909090909</v>
      </c>
      <c r="Z549" s="141">
        <f t="shared" si="319"/>
        <v>7.7261761158021747E-2</v>
      </c>
      <c r="AA549" s="136">
        <f t="shared" si="320"/>
        <v>0.26912077882567687</v>
      </c>
      <c r="AB549" s="144"/>
      <c r="AC549" s="144"/>
      <c r="AD549" s="184">
        <f t="shared" si="321"/>
        <v>16254</v>
      </c>
      <c r="AE549" s="182">
        <f t="shared" si="322"/>
        <v>17861</v>
      </c>
      <c r="AF549" s="128">
        <f t="shared" si="301"/>
        <v>1607.49</v>
      </c>
      <c r="AG549" s="129">
        <f t="shared" si="302"/>
        <v>326.49</v>
      </c>
      <c r="AH549" s="130">
        <f t="shared" si="303"/>
        <v>1.8279491629807961E-2</v>
      </c>
      <c r="AI549" s="137">
        <f t="shared" si="304"/>
        <v>1281</v>
      </c>
      <c r="AJ549" s="138">
        <f t="shared" si="305"/>
        <v>7.1720508370192032E-2</v>
      </c>
      <c r="AK549" s="138">
        <f t="shared" si="306"/>
        <v>0.2508412871958689</v>
      </c>
      <c r="AL549" s="11" t="s">
        <v>13397</v>
      </c>
      <c r="AM549" s="11">
        <f t="shared" si="307"/>
        <v>14467.9</v>
      </c>
      <c r="AN549" s="412">
        <f t="shared" si="308"/>
        <v>13020.81818181818</v>
      </c>
      <c r="AO549" s="412">
        <f t="shared" si="309"/>
        <v>2100.8181818181802</v>
      </c>
      <c r="AP549" s="413">
        <f t="shared" si="310"/>
        <v>0.16134302410824614</v>
      </c>
      <c r="AQ549" s="192">
        <v>1956016130080</v>
      </c>
      <c r="AR549" s="192">
        <f>VLOOKUP(AQ:AQ,[1]GOODYEAR!$B:$O,2,0)</f>
        <v>4992496142424</v>
      </c>
      <c r="AS549" s="192" t="str">
        <f>VLOOKUP(AQ:AQ,[1]GOODYEAR!$B:$O,3,0)</f>
        <v>05609578</v>
      </c>
      <c r="AT549" s="231" t="str">
        <f>VLOOKUP(AQ:AQ,[1]GOODYEAR!$B:$O,4,0)</f>
        <v>VECTOR 4Seasons（VECキャン）</v>
      </c>
      <c r="AU549" s="231" t="str">
        <f>VLOOKUP(AQ:AQ,[1]GOODYEAR!$B:$O,5,0)</f>
        <v>195/60R16 89H</v>
      </c>
      <c r="AV549" s="232" t="str">
        <f>VLOOKUP(AQ:AQ,[1]GOODYEAR!$B:$O,6,0)</f>
        <v>195/60R16</v>
      </c>
      <c r="AW549" s="232">
        <f>VLOOKUP(AQ:AQ,[1]GOODYEAR!$B:$O,7,0)</f>
        <v>22800</v>
      </c>
      <c r="AX549" s="233">
        <f>VLOOKUP(AQ:AQ,[1]GOODYEAR!$B:$K,8,0)</f>
        <v>10920</v>
      </c>
      <c r="AY549" s="233">
        <f>VLOOKUP(AQ:AQ,[1]GOODYEAR!$B:$K,9,0)</f>
        <v>145</v>
      </c>
      <c r="AZ549" s="233">
        <f>VLOOKUP(AQ:AQ,[1]GOODYEAR!$B:$K,10,0)</f>
        <v>24</v>
      </c>
      <c r="BA549" s="233">
        <f>VLOOKUP(AQ:AQ,[1]GOODYEAR!$B:$O,11,0)</f>
        <v>16580</v>
      </c>
      <c r="BB549" s="233">
        <f>VLOOKUP(AQ:AQ,[1]GOODYEAR!$B:$O,12,0)</f>
        <v>14595.454545454544</v>
      </c>
      <c r="BC549" s="233">
        <f t="shared" si="324"/>
        <v>525</v>
      </c>
      <c r="BD549" s="204" t="s">
        <v>3387</v>
      </c>
      <c r="BE549" s="195" t="s">
        <v>5059</v>
      </c>
      <c r="BF549" s="133" t="str">
        <f>IFERROR(VLOOKUP(BE:BE,Q商品!B:E,4,0),"")</f>
        <v>23年製 Vector 4Seasons Hybrid 195/60R16 89H オールシーズンタイヤ 最短当日発送</v>
      </c>
      <c r="BG549" s="133" t="str">
        <f>IFERROR(VLOOKUP(AQ:AQ,在庫!B:M,12,0),"")</f>
        <v>2023年製</v>
      </c>
      <c r="BH549" s="133">
        <f>IFERROR(VLOOKUP(AQ:AQ,在庫!B:L,10,0),"")</f>
        <v>4</v>
      </c>
      <c r="BI549" s="234">
        <f>VLOOKUP(AQ:AQ,[1]GOODYEAR!$B:$AH,32,0)</f>
        <v>604428447</v>
      </c>
      <c r="BJ549" s="234">
        <f>VLOOKUP(AQ:AQ,[1]GOODYEAR!$B:$AH,33,0)</f>
        <v>604428500</v>
      </c>
      <c r="BK549" s="191"/>
      <c r="BL549" s="191"/>
      <c r="BM549" s="191"/>
    </row>
    <row r="550" spans="1:65" s="11" customFormat="1" ht="19.5" customHeight="1">
      <c r="A550" s="11">
        <f t="shared" si="298"/>
        <v>1</v>
      </c>
      <c r="B550" s="239">
        <f t="shared" si="313"/>
        <v>1756016130079</v>
      </c>
      <c r="C550" s="225">
        <f t="shared" si="299"/>
        <v>25</v>
      </c>
      <c r="D550" s="11" t="s">
        <v>4700</v>
      </c>
      <c r="E550" s="11" t="s">
        <v>2856</v>
      </c>
      <c r="F550" s="158" t="s">
        <v>6117</v>
      </c>
      <c r="G550" s="132" t="str">
        <f t="shared" si="323"/>
        <v>16</v>
      </c>
      <c r="H550" s="233">
        <v>28</v>
      </c>
      <c r="I550" s="225">
        <f t="shared" si="300"/>
        <v>28</v>
      </c>
      <c r="J550" s="131" t="s">
        <v>12</v>
      </c>
      <c r="K550" s="132" t="s">
        <v>1763</v>
      </c>
      <c r="L550" s="132">
        <v>33</v>
      </c>
      <c r="M550" s="134" t="s">
        <v>3422</v>
      </c>
      <c r="N550" s="226" t="s">
        <v>6408</v>
      </c>
      <c r="O550" s="226">
        <v>0</v>
      </c>
      <c r="P550" s="227">
        <v>14664</v>
      </c>
      <c r="Q550" s="228">
        <f t="shared" si="314"/>
        <v>13308.181818181816</v>
      </c>
      <c r="R550" s="143">
        <f t="shared" si="315"/>
        <v>0.27638499897533975</v>
      </c>
      <c r="S550" s="192">
        <v>1074476569</v>
      </c>
      <c r="T550" s="286" t="s">
        <v>6882</v>
      </c>
      <c r="U550" s="189">
        <f t="shared" si="316"/>
        <v>14670</v>
      </c>
      <c r="W550" s="229">
        <v>14670</v>
      </c>
      <c r="X550" s="135">
        <f t="shared" si="317"/>
        <v>9630</v>
      </c>
      <c r="Y550" s="230">
        <f t="shared" si="318"/>
        <v>13313.636363636362</v>
      </c>
      <c r="Z550" s="141">
        <f t="shared" si="319"/>
        <v>7.774140752864156E-2</v>
      </c>
      <c r="AA550" s="136">
        <f t="shared" si="320"/>
        <v>0.27668146124957316</v>
      </c>
      <c r="AB550" s="144"/>
      <c r="AC550" s="144"/>
      <c r="AD550" s="184">
        <f t="shared" ref="AD550:AD581" si="325">ROUNDDOWN(U550/1.02,0)</f>
        <v>14382</v>
      </c>
      <c r="AE550" s="182">
        <f t="shared" ref="AE550:AE581" si="326">ROUNDDOWN(AD550/0.91,0)</f>
        <v>15804</v>
      </c>
      <c r="AF550" s="128">
        <f t="shared" si="301"/>
        <v>1422.36</v>
      </c>
      <c r="AG550" s="129">
        <f t="shared" si="302"/>
        <v>288.3599999999999</v>
      </c>
      <c r="AH550" s="130">
        <f t="shared" si="303"/>
        <v>1.824601366742596E-2</v>
      </c>
      <c r="AI550" s="137">
        <f t="shared" si="304"/>
        <v>1134</v>
      </c>
      <c r="AJ550" s="138">
        <f t="shared" si="305"/>
        <v>7.175398633257403E-2</v>
      </c>
      <c r="AK550" s="138">
        <f t="shared" si="306"/>
        <v>0.2584354475821472</v>
      </c>
      <c r="AL550" s="11" t="s">
        <v>13397</v>
      </c>
      <c r="AM550" s="11">
        <f t="shared" si="307"/>
        <v>12801.6</v>
      </c>
      <c r="AN550" s="412">
        <f t="shared" si="308"/>
        <v>11615.090909090908</v>
      </c>
      <c r="AO550" s="412">
        <f t="shared" si="309"/>
        <v>1985.0909090909081</v>
      </c>
      <c r="AP550" s="413">
        <f t="shared" si="310"/>
        <v>0.17090618787470838</v>
      </c>
      <c r="AQ550" s="192">
        <v>1756016130079</v>
      </c>
      <c r="AR550" s="192">
        <f>VLOOKUP(AQ:AQ,[1]GOODYEAR!$B:$O,2,0)</f>
        <v>4992496142530</v>
      </c>
      <c r="AS550" s="192" t="str">
        <f>VLOOKUP(AQ:AQ,[1]GOODYEAR!$B:$O,3,0)</f>
        <v>05609600</v>
      </c>
      <c r="AT550" s="231" t="str">
        <f>VLOOKUP(AQ:AQ,[1]GOODYEAR!$B:$O,4,0)</f>
        <v>VECTOR 4Seasons（VECキャン）</v>
      </c>
      <c r="AU550" s="231" t="str">
        <f>VLOOKUP(AQ:AQ,[1]GOODYEAR!$B:$O,5,0)</f>
        <v>175/60R16 82H</v>
      </c>
      <c r="AV550" s="232" t="str">
        <f>VLOOKUP(AQ:AQ,[1]GOODYEAR!$B:$O,6,0)</f>
        <v>175/60R16</v>
      </c>
      <c r="AW550" s="232">
        <f>VLOOKUP(AQ:AQ,[1]GOODYEAR!$B:$O,7,0)</f>
        <v>20200</v>
      </c>
      <c r="AX550" s="233">
        <f>VLOOKUP(AQ:AQ,[1]GOODYEAR!$B:$K,8,0)</f>
        <v>9630</v>
      </c>
      <c r="AY550" s="233">
        <f>VLOOKUP(AQ:AQ,[1]GOODYEAR!$B:$K,9,0)</f>
        <v>25</v>
      </c>
      <c r="AZ550" s="233">
        <f>VLOOKUP(AQ:AQ,[1]GOODYEAR!$B:$K,10,0)</f>
        <v>28</v>
      </c>
      <c r="BA550" s="233">
        <f>VLOOKUP(AQ:AQ,[1]GOODYEAR!$B:$O,11,0)</f>
        <v>14670</v>
      </c>
      <c r="BB550" s="233">
        <f>VLOOKUP(AQ:AQ,[1]GOODYEAR!$B:$O,12,0)</f>
        <v>12859.090909090908</v>
      </c>
      <c r="BC550" s="233">
        <f t="shared" si="324"/>
        <v>525</v>
      </c>
      <c r="BD550" s="204" t="s">
        <v>3387</v>
      </c>
      <c r="BE550" s="195" t="s">
        <v>5060</v>
      </c>
      <c r="BF550" s="133" t="str">
        <f>IFERROR(VLOOKUP(BE:BE,Q商品!B:E,4,0),"")</f>
        <v>23年製 Vector 4Seasons Hybrid 175/60R16 82H オールシーズンタイヤ 最短当日発送</v>
      </c>
      <c r="BG550" s="133" t="str">
        <f>IFERROR(VLOOKUP(AQ:AQ,在庫!B:M,12,0),"")</f>
        <v>2023年製</v>
      </c>
      <c r="BH550" s="133">
        <f>IFERROR(VLOOKUP(AQ:AQ,在庫!B:L,10,0),"")</f>
        <v>5</v>
      </c>
      <c r="BI550" s="234">
        <f>VLOOKUP(AQ:AQ,[1]GOODYEAR!$B:$AH,32,0)</f>
        <v>604428449</v>
      </c>
      <c r="BJ550" s="234">
        <f>VLOOKUP(AQ:AQ,[1]GOODYEAR!$B:$AH,33,0)</f>
        <v>604428502</v>
      </c>
      <c r="BK550" s="191"/>
      <c r="BL550" s="191"/>
      <c r="BM550" s="191"/>
    </row>
    <row r="551" spans="1:65" s="11" customFormat="1" ht="19.5" customHeight="1">
      <c r="A551" s="11">
        <f t="shared" si="298"/>
        <v>1</v>
      </c>
      <c r="B551" s="239">
        <f t="shared" si="313"/>
        <v>2056016130079</v>
      </c>
      <c r="C551" s="225">
        <f t="shared" si="299"/>
        <v>116</v>
      </c>
      <c r="D551" s="11" t="s">
        <v>5181</v>
      </c>
      <c r="E551" s="11" t="s">
        <v>2857</v>
      </c>
      <c r="F551" s="158" t="s">
        <v>6118</v>
      </c>
      <c r="G551" s="132" t="str">
        <f t="shared" si="323"/>
        <v>16</v>
      </c>
      <c r="H551" s="233">
        <v>24</v>
      </c>
      <c r="I551" s="225">
        <f t="shared" si="300"/>
        <v>24</v>
      </c>
      <c r="J551" s="131" t="s">
        <v>12</v>
      </c>
      <c r="K551" s="132" t="s">
        <v>1763</v>
      </c>
      <c r="L551" s="132">
        <v>34</v>
      </c>
      <c r="M551" s="134" t="s">
        <v>3422</v>
      </c>
      <c r="N551" s="226" t="s">
        <v>6155</v>
      </c>
      <c r="O551" s="226">
        <v>0</v>
      </c>
      <c r="P551" s="227">
        <v>17260</v>
      </c>
      <c r="Q551" s="228">
        <f t="shared" si="314"/>
        <v>15585.454545454544</v>
      </c>
      <c r="R551" s="143">
        <f t="shared" si="315"/>
        <v>0.26983201119925332</v>
      </c>
      <c r="S551" s="192">
        <v>1074475876</v>
      </c>
      <c r="T551" s="286" t="s">
        <v>6883</v>
      </c>
      <c r="U551" s="189">
        <f t="shared" si="316"/>
        <v>17260</v>
      </c>
      <c r="W551" s="229">
        <v>17260</v>
      </c>
      <c r="X551" s="135">
        <f t="shared" si="317"/>
        <v>11380</v>
      </c>
      <c r="Y551" s="230">
        <f t="shared" si="318"/>
        <v>15585.454545454544</v>
      </c>
      <c r="Z551" s="141">
        <f t="shared" si="319"/>
        <v>7.7288528389339417E-2</v>
      </c>
      <c r="AA551" s="136">
        <f t="shared" si="320"/>
        <v>0.26983201119925332</v>
      </c>
      <c r="AB551" s="144"/>
      <c r="AC551" s="144"/>
      <c r="AD551" s="184">
        <f t="shared" si="325"/>
        <v>16921</v>
      </c>
      <c r="AE551" s="182">
        <f t="shared" si="326"/>
        <v>18594</v>
      </c>
      <c r="AF551" s="128">
        <f t="shared" si="301"/>
        <v>1673.46</v>
      </c>
      <c r="AG551" s="129">
        <f t="shared" si="302"/>
        <v>339.46000000000004</v>
      </c>
      <c r="AH551" s="130">
        <f t="shared" si="303"/>
        <v>1.8256426804345489E-2</v>
      </c>
      <c r="AI551" s="137">
        <f t="shared" si="304"/>
        <v>1334</v>
      </c>
      <c r="AJ551" s="138">
        <f t="shared" si="305"/>
        <v>7.1743573195654511E-2</v>
      </c>
      <c r="AK551" s="138">
        <f t="shared" si="306"/>
        <v>0.25157558439490785</v>
      </c>
      <c r="AL551" s="11" t="s">
        <v>13397</v>
      </c>
      <c r="AM551" s="11">
        <f t="shared" si="307"/>
        <v>15061.6</v>
      </c>
      <c r="AN551" s="412">
        <f t="shared" si="308"/>
        <v>13586.90909090909</v>
      </c>
      <c r="AO551" s="412">
        <f t="shared" si="309"/>
        <v>2206.9090909090901</v>
      </c>
      <c r="AP551" s="413">
        <f t="shared" si="310"/>
        <v>0.16242907611604748</v>
      </c>
      <c r="AQ551" s="192">
        <v>2056016130079</v>
      </c>
      <c r="AR551" s="192">
        <f>VLOOKUP(AQ:AQ,[1]GOODYEAR!$B:$O,2,0)</f>
        <v>4992496142547</v>
      </c>
      <c r="AS551" s="192" t="str">
        <f>VLOOKUP(AQ:AQ,[1]GOODYEAR!$B:$O,3,0)</f>
        <v>05609602</v>
      </c>
      <c r="AT551" s="231" t="str">
        <f>VLOOKUP(AQ:AQ,[1]GOODYEAR!$B:$O,4,0)</f>
        <v>VECTOR 4Seasons（VECキャン）</v>
      </c>
      <c r="AU551" s="231" t="str">
        <f>VLOOKUP(AQ:AQ,[1]GOODYEAR!$B:$O,5,0)</f>
        <v>205/60R16 92H</v>
      </c>
      <c r="AV551" s="232" t="str">
        <f>VLOOKUP(AQ:AQ,[1]GOODYEAR!$B:$O,6,0)</f>
        <v>205/60R16</v>
      </c>
      <c r="AW551" s="232">
        <f>VLOOKUP(AQ:AQ,[1]GOODYEAR!$B:$O,7,0)</f>
        <v>23800</v>
      </c>
      <c r="AX551" s="233">
        <f>VLOOKUP(AQ:AQ,[1]GOODYEAR!$B:$K,8,0)</f>
        <v>11380</v>
      </c>
      <c r="AY551" s="233">
        <f>VLOOKUP(AQ:AQ,[1]GOODYEAR!$B:$K,9,0)</f>
        <v>116</v>
      </c>
      <c r="AZ551" s="233">
        <f>VLOOKUP(AQ:AQ,[1]GOODYEAR!$B:$K,10,0)</f>
        <v>24</v>
      </c>
      <c r="BA551" s="233">
        <f>VLOOKUP(AQ:AQ,[1]GOODYEAR!$B:$O,11,0)</f>
        <v>17260</v>
      </c>
      <c r="BB551" s="233">
        <f>VLOOKUP(AQ:AQ,[1]GOODYEAR!$B:$O,12,0)</f>
        <v>14736.363636363636</v>
      </c>
      <c r="BC551" s="233">
        <f t="shared" si="324"/>
        <v>1049.9999999999982</v>
      </c>
      <c r="BD551" s="204" t="s">
        <v>3387</v>
      </c>
      <c r="BE551" s="195" t="s">
        <v>5061</v>
      </c>
      <c r="BF551" s="133" t="str">
        <f>IFERROR(VLOOKUP(BE:BE,Q商品!B:E,4,0),"")</f>
        <v>23年製 Vector 4Seasons Hybrid 205/60R16 92H オールシーズンタイヤ 最短当日発送</v>
      </c>
      <c r="BG551" s="133" t="str">
        <f>IFERROR(VLOOKUP(AQ:AQ,在庫!B:M,12,0),"")</f>
        <v>2023年製</v>
      </c>
      <c r="BH551" s="133">
        <f>IFERROR(VLOOKUP(AQ:AQ,在庫!B:L,10,0),"")</f>
        <v>3</v>
      </c>
      <c r="BI551" s="234">
        <f>VLOOKUP(AQ:AQ,[1]GOODYEAR!$B:$AH,32,0)</f>
        <v>604428445</v>
      </c>
      <c r="BJ551" s="234">
        <f>VLOOKUP(AQ:AQ,[1]GOODYEAR!$B:$AH,33,0)</f>
        <v>604428498</v>
      </c>
      <c r="BK551" s="191"/>
      <c r="BL551" s="191"/>
      <c r="BM551" s="191"/>
    </row>
    <row r="552" spans="1:65" s="11" customFormat="1" ht="19.5" customHeight="1">
      <c r="A552" s="11">
        <f t="shared" si="298"/>
        <v>1</v>
      </c>
      <c r="B552" s="239">
        <f t="shared" si="313"/>
        <v>2156016130076</v>
      </c>
      <c r="C552" s="225">
        <f t="shared" si="299"/>
        <v>24</v>
      </c>
      <c r="D552" s="11" t="s">
        <v>4700</v>
      </c>
      <c r="E552" s="11" t="s">
        <v>2858</v>
      </c>
      <c r="F552" s="158" t="s">
        <v>6119</v>
      </c>
      <c r="G552" s="132" t="str">
        <f t="shared" si="323"/>
        <v>16</v>
      </c>
      <c r="H552" s="233">
        <v>20</v>
      </c>
      <c r="I552" s="225">
        <f t="shared" si="300"/>
        <v>20</v>
      </c>
      <c r="J552" s="131" t="s">
        <v>12</v>
      </c>
      <c r="K552" s="132" t="s">
        <v>1763</v>
      </c>
      <c r="L552" s="132">
        <v>35</v>
      </c>
      <c r="M552" s="134" t="s">
        <v>7844</v>
      </c>
      <c r="N552" s="226" t="s">
        <v>6156</v>
      </c>
      <c r="O552" s="226">
        <v>0</v>
      </c>
      <c r="P552" s="227">
        <v>17810</v>
      </c>
      <c r="Q552" s="228">
        <f t="shared" si="314"/>
        <v>16169.090909090908</v>
      </c>
      <c r="R552" s="143">
        <f t="shared" si="315"/>
        <v>0.27392331046890811</v>
      </c>
      <c r="S552" s="192">
        <v>1074476568</v>
      </c>
      <c r="T552" s="286" t="s">
        <v>6884</v>
      </c>
      <c r="U552" s="189">
        <f t="shared" si="316"/>
        <v>17810</v>
      </c>
      <c r="W552" s="229">
        <v>17810</v>
      </c>
      <c r="X552" s="135">
        <f t="shared" si="317"/>
        <v>11740</v>
      </c>
      <c r="Y552" s="230">
        <f t="shared" si="318"/>
        <v>16169.090909090908</v>
      </c>
      <c r="Z552" s="141">
        <f t="shared" si="319"/>
        <v>7.7259966311061135E-2</v>
      </c>
      <c r="AA552" s="136">
        <f t="shared" si="320"/>
        <v>0.27392331046890811</v>
      </c>
      <c r="AB552" s="144"/>
      <c r="AC552" s="144"/>
      <c r="AD552" s="184">
        <f t="shared" si="325"/>
        <v>17460</v>
      </c>
      <c r="AE552" s="182">
        <f t="shared" si="326"/>
        <v>19186</v>
      </c>
      <c r="AF552" s="128">
        <f t="shared" si="301"/>
        <v>1726.74</v>
      </c>
      <c r="AG552" s="129">
        <f t="shared" si="302"/>
        <v>350.74</v>
      </c>
      <c r="AH552" s="130">
        <f t="shared" si="303"/>
        <v>1.828103825706244E-2</v>
      </c>
      <c r="AI552" s="137">
        <f t="shared" si="304"/>
        <v>1376</v>
      </c>
      <c r="AJ552" s="138">
        <f t="shared" si="305"/>
        <v>7.1718961742937556E-2</v>
      </c>
      <c r="AK552" s="138">
        <f t="shared" si="306"/>
        <v>0.25564227221184566</v>
      </c>
      <c r="AL552" s="11" t="s">
        <v>13397</v>
      </c>
      <c r="AM552" s="11">
        <f t="shared" si="307"/>
        <v>15541.4</v>
      </c>
      <c r="AN552" s="412">
        <f t="shared" si="308"/>
        <v>14106.727272727272</v>
      </c>
      <c r="AO552" s="412">
        <f t="shared" si="309"/>
        <v>2366.7272727272721</v>
      </c>
      <c r="AP552" s="413">
        <f t="shared" si="310"/>
        <v>0.16777295165427195</v>
      </c>
      <c r="AQ552" s="192">
        <v>2156016130076</v>
      </c>
      <c r="AR552" s="192">
        <f>VLOOKUP(AQ:AQ,[1]GOODYEAR!$B:$O,2,0)</f>
        <v>4992496141465</v>
      </c>
      <c r="AS552" s="192" t="str">
        <f>VLOOKUP(AQ:AQ,[1]GOODYEAR!$B:$O,3,0)</f>
        <v>05609604</v>
      </c>
      <c r="AT552" s="231" t="str">
        <f>VLOOKUP(AQ:AQ,[1]GOODYEAR!$B:$O,4,0)</f>
        <v>VECTOR 4Seasons（VECキャン）</v>
      </c>
      <c r="AU552" s="231" t="str">
        <f>VLOOKUP(AQ:AQ,[1]GOODYEAR!$B:$O,5,0)</f>
        <v>215/60R16 95H</v>
      </c>
      <c r="AV552" s="232" t="str">
        <f>VLOOKUP(AQ:AQ,[1]GOODYEAR!$B:$O,6,0)</f>
        <v>215/60R16</v>
      </c>
      <c r="AW552" s="232">
        <f>VLOOKUP(AQ:AQ,[1]GOODYEAR!$B:$O,7,0)</f>
        <v>24500</v>
      </c>
      <c r="AX552" s="233">
        <f>VLOOKUP(AQ:AQ,[1]GOODYEAR!$B:$K,8,0)</f>
        <v>11740</v>
      </c>
      <c r="AY552" s="233">
        <f>VLOOKUP(AQ:AQ,[1]GOODYEAR!$B:$K,9,0)</f>
        <v>24</v>
      </c>
      <c r="AZ552" s="233">
        <f>VLOOKUP(AQ:AQ,[1]GOODYEAR!$B:$K,10,0)</f>
        <v>20</v>
      </c>
      <c r="BA552" s="233">
        <f>VLOOKUP(AQ:AQ,[1]GOODYEAR!$B:$O,11,0)</f>
        <v>17810</v>
      </c>
      <c r="BB552" s="233">
        <f>VLOOKUP(AQ:AQ,[1]GOODYEAR!$B:$O,12,0)</f>
        <v>15236.363636363636</v>
      </c>
      <c r="BC552" s="233">
        <f t="shared" si="324"/>
        <v>1050</v>
      </c>
      <c r="BD552" s="204" t="s">
        <v>3387</v>
      </c>
      <c r="BE552" s="195" t="s">
        <v>5062</v>
      </c>
      <c r="BF552" s="133" t="str">
        <f>IFERROR(VLOOKUP(BE:BE,Q商品!B:E,4,0),"")</f>
        <v>23年製 Vector 4Seasons Hybrid 215/60R16 95H オールシーズンタイヤ 最短当日発送</v>
      </c>
      <c r="BG552" s="133" t="str">
        <f>IFERROR(VLOOKUP(AQ:AQ,在庫!B:M,12,0),"")</f>
        <v>2023年製</v>
      </c>
      <c r="BH552" s="133">
        <f>IFERROR(VLOOKUP(AQ:AQ,在庫!B:L,10,0),"")</f>
        <v>2</v>
      </c>
      <c r="BI552" s="234">
        <f>VLOOKUP(AQ:AQ,[1]GOODYEAR!$B:$AH,32,0)</f>
        <v>604428448</v>
      </c>
      <c r="BJ552" s="234">
        <f>VLOOKUP(AQ:AQ,[1]GOODYEAR!$B:$AH,33,0)</f>
        <v>604428501</v>
      </c>
      <c r="BK552" s="191"/>
      <c r="BL552" s="191"/>
      <c r="BM552" s="191"/>
    </row>
    <row r="553" spans="1:65" s="11" customFormat="1" ht="19.5" customHeight="1">
      <c r="A553" s="11">
        <f t="shared" si="298"/>
        <v>1</v>
      </c>
      <c r="B553" s="239">
        <f t="shared" si="313"/>
        <v>1956516130078</v>
      </c>
      <c r="C553" s="225">
        <f t="shared" si="299"/>
        <v>12</v>
      </c>
      <c r="D553" s="11" t="s">
        <v>4700</v>
      </c>
      <c r="E553" s="11" t="s">
        <v>2859</v>
      </c>
      <c r="F553" s="293" t="s">
        <v>6120</v>
      </c>
      <c r="G553" s="132" t="str">
        <f t="shared" si="323"/>
        <v>16</v>
      </c>
      <c r="H553" s="233">
        <v>8</v>
      </c>
      <c r="I553" s="225">
        <f t="shared" si="300"/>
        <v>8</v>
      </c>
      <c r="J553" s="131" t="s">
        <v>12</v>
      </c>
      <c r="K553" s="132" t="s">
        <v>1763</v>
      </c>
      <c r="L553" s="132">
        <v>36</v>
      </c>
      <c r="M553" s="134" t="s">
        <v>3422</v>
      </c>
      <c r="N553" s="226" t="s">
        <v>6157</v>
      </c>
      <c r="O553" s="226">
        <v>0</v>
      </c>
      <c r="P553" s="227">
        <v>16054</v>
      </c>
      <c r="Q553" s="228">
        <f t="shared" si="314"/>
        <v>14583.636363636362</v>
      </c>
      <c r="R553" s="143">
        <f t="shared" si="315"/>
        <v>0.3115571624485724</v>
      </c>
      <c r="S553" s="192">
        <v>1074475783</v>
      </c>
      <c r="T553" s="286" t="s">
        <v>6885</v>
      </c>
      <c r="U553" s="189">
        <f t="shared" si="316"/>
        <v>16054</v>
      </c>
      <c r="W553" s="229">
        <v>16054</v>
      </c>
      <c r="X553" s="135">
        <f t="shared" si="317"/>
        <v>10040</v>
      </c>
      <c r="Y553" s="230">
        <f t="shared" si="318"/>
        <v>14583.636363636362</v>
      </c>
      <c r="Z553" s="141">
        <f t="shared" si="319"/>
        <v>7.7301607076118106E-2</v>
      </c>
      <c r="AA553" s="136">
        <f t="shared" si="320"/>
        <v>0.3115571624485724</v>
      </c>
      <c r="AB553" s="144"/>
      <c r="AC553" s="144"/>
      <c r="AD553" s="184">
        <f t="shared" si="325"/>
        <v>15739</v>
      </c>
      <c r="AE553" s="182">
        <f t="shared" si="326"/>
        <v>17295</v>
      </c>
      <c r="AF553" s="128">
        <f t="shared" si="301"/>
        <v>1556.55</v>
      </c>
      <c r="AG553" s="129">
        <f t="shared" si="302"/>
        <v>315.54999999999995</v>
      </c>
      <c r="AH553" s="130">
        <f t="shared" si="303"/>
        <v>1.8245157559988432E-2</v>
      </c>
      <c r="AI553" s="137">
        <f t="shared" si="304"/>
        <v>1241</v>
      </c>
      <c r="AJ553" s="138">
        <f t="shared" si="305"/>
        <v>7.1754842440011568E-2</v>
      </c>
      <c r="AK553" s="138">
        <f t="shared" si="306"/>
        <v>0.29331200488858394</v>
      </c>
      <c r="AL553" s="11" t="s">
        <v>13397</v>
      </c>
      <c r="AM553" s="11">
        <f t="shared" si="307"/>
        <v>14009.5</v>
      </c>
      <c r="AN553" s="412">
        <f t="shared" si="308"/>
        <v>12724.999999999998</v>
      </c>
      <c r="AO553" s="412">
        <f t="shared" si="309"/>
        <v>2684.9999999999982</v>
      </c>
      <c r="AP553" s="413">
        <f t="shared" si="310"/>
        <v>0.21100196463654214</v>
      </c>
      <c r="AQ553" s="192">
        <v>1956516130078</v>
      </c>
      <c r="AR553" s="192">
        <f>VLOOKUP(AQ:AQ,[1]GOODYEAR!$B:$O,2,0)</f>
        <v>4992496155226</v>
      </c>
      <c r="AS553" s="192" t="str">
        <f>VLOOKUP(AQ:AQ,[1]GOODYEAR!$B:$O,3,0)</f>
        <v>05609595</v>
      </c>
      <c r="AT553" s="231" t="str">
        <f>VLOOKUP(AQ:AQ,[1]GOODYEAR!$B:$O,4,0)</f>
        <v>VECTOR 4Seasons（VECキャン）</v>
      </c>
      <c r="AU553" s="231" t="str">
        <f>VLOOKUP(AQ:AQ,[1]GOODYEAR!$B:$O,5,0)</f>
        <v>195/65R16 92H</v>
      </c>
      <c r="AV553" s="232" t="str">
        <f>VLOOKUP(AQ:AQ,[1]GOODYEAR!$B:$O,6,0)</f>
        <v>195/65R16</v>
      </c>
      <c r="AW553" s="232">
        <f>VLOOKUP(AQ:AQ,[1]GOODYEAR!$B:$O,7,0)</f>
        <v>21000</v>
      </c>
      <c r="AX553" s="233">
        <f>VLOOKUP(AQ:AQ,[1]GOODYEAR!$B:$K,8,0)</f>
        <v>10040</v>
      </c>
      <c r="AY553" s="233">
        <f>VLOOKUP(AQ:AQ,[1]GOODYEAR!$B:$K,9,0)</f>
        <v>12</v>
      </c>
      <c r="AZ553" s="233">
        <f>VLOOKUP(AQ:AQ,[1]GOODYEAR!$B:$K,10,0)</f>
        <v>8</v>
      </c>
      <c r="BA553" s="233">
        <f>VLOOKUP(AQ:AQ,[1]GOODYEAR!$B:$O,11,0)</f>
        <v>15280</v>
      </c>
      <c r="BB553" s="233">
        <f>VLOOKUP(AQ:AQ,[1]GOODYEAR!$B:$O,12,0)</f>
        <v>12936.363636363636</v>
      </c>
      <c r="BC553" s="233">
        <f t="shared" si="324"/>
        <v>1050</v>
      </c>
      <c r="BD553" s="204" t="s">
        <v>3387</v>
      </c>
      <c r="BE553" s="195" t="s">
        <v>5063</v>
      </c>
      <c r="BF553" s="133" t="str">
        <f>IFERROR(VLOOKUP(BE:BE,Q商品!B:E,4,0),"")</f>
        <v>23年製以降 Vector 4Seasons Hybrid 195/65R16 92H オールシーズン 最短当日発送</v>
      </c>
      <c r="BG553" s="133" t="str">
        <f>IFERROR(VLOOKUP(AQ:AQ,在庫!B:M,12,0),"")</f>
        <v>2024年製</v>
      </c>
      <c r="BH553" s="133">
        <f>IFERROR(VLOOKUP(AQ:AQ,在庫!B:L,10,0),"")</f>
        <v>1</v>
      </c>
      <c r="BI553" s="234">
        <f>VLOOKUP(AQ:AQ,[1]GOODYEAR!$B:$AH,32,0)</f>
        <v>604428455</v>
      </c>
      <c r="BJ553" s="234">
        <f>VLOOKUP(AQ:AQ,[1]GOODYEAR!$B:$AH,33,0)</f>
        <v>604428508</v>
      </c>
      <c r="BK553" s="191"/>
      <c r="BL553" s="191"/>
      <c r="BM553" s="191"/>
    </row>
    <row r="554" spans="1:65" s="11" customFormat="1" ht="19.5" customHeight="1">
      <c r="A554" s="11">
        <f t="shared" ref="A554:A617" si="327">COUNTIF(E:E,E554)</f>
        <v>1</v>
      </c>
      <c r="B554" s="239">
        <f t="shared" si="313"/>
        <v>2056516130074</v>
      </c>
      <c r="C554" s="225">
        <f t="shared" ref="C554:C617" si="328">AY554</f>
        <v>56</v>
      </c>
      <c r="D554" s="11" t="s">
        <v>4700</v>
      </c>
      <c r="E554" s="11" t="s">
        <v>2860</v>
      </c>
      <c r="F554" s="158" t="s">
        <v>4728</v>
      </c>
      <c r="G554" s="132" t="str">
        <f t="shared" si="323"/>
        <v>16</v>
      </c>
      <c r="H554" s="233">
        <v>24</v>
      </c>
      <c r="I554" s="225">
        <f t="shared" ref="I554:I617" si="329">AZ554</f>
        <v>24</v>
      </c>
      <c r="J554" s="131" t="s">
        <v>12</v>
      </c>
      <c r="K554" s="132" t="s">
        <v>1763</v>
      </c>
      <c r="L554" s="132">
        <v>37</v>
      </c>
      <c r="M554" s="134" t="s">
        <v>1776</v>
      </c>
      <c r="N554" s="226" t="s">
        <v>6158</v>
      </c>
      <c r="O554" s="226">
        <v>0</v>
      </c>
      <c r="P554" s="227">
        <v>16240</v>
      </c>
      <c r="Q554" s="228">
        <f t="shared" si="314"/>
        <v>14712.727272727272</v>
      </c>
      <c r="R554" s="143">
        <f t="shared" si="315"/>
        <v>0.27273850716757286</v>
      </c>
      <c r="S554" s="192">
        <v>1074476486</v>
      </c>
      <c r="T554" s="286" t="s">
        <v>6886</v>
      </c>
      <c r="U554" s="189">
        <f t="shared" si="316"/>
        <v>16240</v>
      </c>
      <c r="W554" s="229">
        <v>16240</v>
      </c>
      <c r="X554" s="135">
        <f t="shared" si="317"/>
        <v>10700</v>
      </c>
      <c r="Y554" s="230">
        <f t="shared" si="318"/>
        <v>14712.727272727272</v>
      </c>
      <c r="Z554" s="141">
        <f t="shared" si="319"/>
        <v>7.7278325123152802E-2</v>
      </c>
      <c r="AA554" s="136">
        <f t="shared" si="320"/>
        <v>0.27273850716757286</v>
      </c>
      <c r="AB554" s="144"/>
      <c r="AC554" s="144"/>
      <c r="AD554" s="184">
        <f t="shared" si="325"/>
        <v>15921</v>
      </c>
      <c r="AE554" s="182">
        <f t="shared" si="326"/>
        <v>17495</v>
      </c>
      <c r="AF554" s="128">
        <f t="shared" ref="AF554:AF617" si="330">AE554*0.09</f>
        <v>1574.55</v>
      </c>
      <c r="AG554" s="129">
        <f t="shared" ref="AG554:AG617" si="331">AF554-AI554</f>
        <v>319.54999999999995</v>
      </c>
      <c r="AH554" s="130">
        <f t="shared" ref="AH554:AH617" si="332">IFERROR(AG554/AE554,"")</f>
        <v>1.8265218633895398E-2</v>
      </c>
      <c r="AI554" s="137">
        <f t="shared" ref="AI554:AI617" si="333">AE554-U554</f>
        <v>1255</v>
      </c>
      <c r="AJ554" s="138">
        <f t="shared" ref="AJ554:AJ617" si="334">IFERROR(AI554/AE554,"")</f>
        <v>7.1734781366104602E-2</v>
      </c>
      <c r="AK554" s="138">
        <f t="shared" ref="AK554:AK617" si="335">IFERROR(AA554-AH554,"")</f>
        <v>0.25447328853367746</v>
      </c>
      <c r="AL554" s="11" t="s">
        <v>13397</v>
      </c>
      <c r="AM554" s="11">
        <f t="shared" ref="AM554:AM617" si="336">AD554-AE554*0.1</f>
        <v>14171.5</v>
      </c>
      <c r="AN554" s="412">
        <f t="shared" ref="AN554:AN617" si="337">(AM554-AY554)/1.1</f>
        <v>12832.272727272726</v>
      </c>
      <c r="AO554" s="412">
        <f t="shared" ref="AO554:AO617" si="338">AN554-X554</f>
        <v>2132.2727272727261</v>
      </c>
      <c r="AP554" s="413">
        <f t="shared" ref="AP554:AP617" si="339">AO554/AN554</f>
        <v>0.16616485423824867</v>
      </c>
      <c r="AQ554" s="192">
        <v>2056516130074</v>
      </c>
      <c r="AR554" s="192">
        <f>VLOOKUP(AQ:AQ,[1]GOODYEAR!$B:$O,2,0)</f>
        <v>4992496142516</v>
      </c>
      <c r="AS554" s="192" t="str">
        <f>VLOOKUP(AQ:AQ,[1]GOODYEAR!$B:$O,3,0)</f>
        <v>05609596</v>
      </c>
      <c r="AT554" s="231" t="str">
        <f>VLOOKUP(AQ:AQ,[1]GOODYEAR!$B:$O,4,0)</f>
        <v>VECTOR 4Seasons（VECキャン）</v>
      </c>
      <c r="AU554" s="231" t="str">
        <f>VLOOKUP(AQ:AQ,[1]GOODYEAR!$B:$O,5,0)</f>
        <v>205/65R16 95H</v>
      </c>
      <c r="AV554" s="232" t="str">
        <f>VLOOKUP(AQ:AQ,[1]GOODYEAR!$B:$O,6,0)</f>
        <v>205/65R16</v>
      </c>
      <c r="AW554" s="232">
        <f>VLOOKUP(AQ:AQ,[1]GOODYEAR!$B:$O,7,0)</f>
        <v>22400</v>
      </c>
      <c r="AX554" s="233">
        <f>VLOOKUP(AQ:AQ,[1]GOODYEAR!$B:$K,8,0)</f>
        <v>10700</v>
      </c>
      <c r="AY554" s="233">
        <f>VLOOKUP(AQ:AQ,[1]GOODYEAR!$B:$K,9,0)</f>
        <v>56</v>
      </c>
      <c r="AZ554" s="233">
        <f>VLOOKUP(AQ:AQ,[1]GOODYEAR!$B:$K,10,0)</f>
        <v>24</v>
      </c>
      <c r="BA554" s="233">
        <f>VLOOKUP(AQ:AQ,[1]GOODYEAR!$B:$O,11,0)</f>
        <v>16240</v>
      </c>
      <c r="BB554" s="233">
        <f>VLOOKUP(AQ:AQ,[1]GOODYEAR!$B:$O,12,0)</f>
        <v>13809.090909090908</v>
      </c>
      <c r="BC554" s="233">
        <f t="shared" si="324"/>
        <v>1050</v>
      </c>
      <c r="BD554" s="204" t="s">
        <v>3387</v>
      </c>
      <c r="BE554" s="195" t="s">
        <v>5064</v>
      </c>
      <c r="BF554" s="133" t="str">
        <f>IFERROR(VLOOKUP(BE:BE,Q商品!B:E,4,0),"")</f>
        <v>23年製以降 Vector 4Seasons Hybrid 205/65R16 95H オールシーズンタイヤ 最短当日発送</v>
      </c>
      <c r="BG554" s="133" t="str">
        <f>IFERROR(VLOOKUP(AQ:AQ,在庫!B:M,12,0),"")</f>
        <v>2023年製</v>
      </c>
      <c r="BH554" s="133">
        <f>IFERROR(VLOOKUP(AQ:AQ,在庫!B:L,10,0),"")</f>
        <v>4</v>
      </c>
      <c r="BI554" s="234">
        <f>VLOOKUP(AQ:AQ,[1]GOODYEAR!$B:$AH,32,0)</f>
        <v>604428451</v>
      </c>
      <c r="BJ554" s="234">
        <f>VLOOKUP(AQ:AQ,[1]GOODYEAR!$B:$AH,33,0)</f>
        <v>604428504</v>
      </c>
      <c r="BK554" s="191"/>
      <c r="BL554" s="191"/>
      <c r="BM554" s="191"/>
    </row>
    <row r="555" spans="1:65" s="11" customFormat="1" ht="19.5" customHeight="1">
      <c r="A555" s="11">
        <f t="shared" si="327"/>
        <v>1</v>
      </c>
      <c r="B555" s="239">
        <f t="shared" si="313"/>
        <v>2156516130071</v>
      </c>
      <c r="C555" s="225">
        <f t="shared" si="328"/>
        <v>34</v>
      </c>
      <c r="D555" s="11" t="s">
        <v>4700</v>
      </c>
      <c r="E555" s="11" t="s">
        <v>2861</v>
      </c>
      <c r="F555" s="158" t="s">
        <v>6121</v>
      </c>
      <c r="G555" s="132" t="str">
        <f t="shared" si="323"/>
        <v>16</v>
      </c>
      <c r="H555" s="233">
        <v>16</v>
      </c>
      <c r="I555" s="225">
        <f t="shared" si="329"/>
        <v>16</v>
      </c>
      <c r="J555" s="131" t="s">
        <v>12</v>
      </c>
      <c r="K555" s="132" t="s">
        <v>1763</v>
      </c>
      <c r="L555" s="132">
        <v>38</v>
      </c>
      <c r="M555" s="134" t="s">
        <v>3422</v>
      </c>
      <c r="N555" s="226" t="s">
        <v>6159</v>
      </c>
      <c r="O555" s="226">
        <v>0</v>
      </c>
      <c r="P555" s="227">
        <v>16650</v>
      </c>
      <c r="Q555" s="228">
        <f t="shared" si="314"/>
        <v>15105.454545454544</v>
      </c>
      <c r="R555" s="143">
        <f t="shared" si="315"/>
        <v>0.27443428021184396</v>
      </c>
      <c r="S555" s="192">
        <v>1074476487</v>
      </c>
      <c r="T555" s="286" t="s">
        <v>6887</v>
      </c>
      <c r="U555" s="189">
        <f t="shared" si="316"/>
        <v>16650</v>
      </c>
      <c r="W555" s="229">
        <v>16650</v>
      </c>
      <c r="X555" s="135">
        <f t="shared" si="317"/>
        <v>10960</v>
      </c>
      <c r="Y555" s="230">
        <f t="shared" si="318"/>
        <v>15105.454545454544</v>
      </c>
      <c r="Z555" s="141">
        <f t="shared" si="319"/>
        <v>7.7297297297297396E-2</v>
      </c>
      <c r="AA555" s="136">
        <f t="shared" si="320"/>
        <v>0.27443428021184396</v>
      </c>
      <c r="AB555" s="144"/>
      <c r="AC555" s="144"/>
      <c r="AD555" s="184">
        <f t="shared" si="325"/>
        <v>16323</v>
      </c>
      <c r="AE555" s="182">
        <f t="shared" si="326"/>
        <v>17937</v>
      </c>
      <c r="AF555" s="128">
        <f t="shared" si="330"/>
        <v>1614.33</v>
      </c>
      <c r="AG555" s="129">
        <f t="shared" si="331"/>
        <v>327.32999999999993</v>
      </c>
      <c r="AH555" s="130">
        <f t="shared" si="332"/>
        <v>1.8248871048670342E-2</v>
      </c>
      <c r="AI555" s="137">
        <f t="shared" si="333"/>
        <v>1287</v>
      </c>
      <c r="AJ555" s="138">
        <f t="shared" si="334"/>
        <v>7.1751128951329651E-2</v>
      </c>
      <c r="AK555" s="138">
        <f t="shared" si="335"/>
        <v>0.25618540916317362</v>
      </c>
      <c r="AL555" s="11" t="s">
        <v>13397</v>
      </c>
      <c r="AM555" s="11">
        <f t="shared" si="336"/>
        <v>14529.3</v>
      </c>
      <c r="AN555" s="412">
        <f t="shared" si="337"/>
        <v>13177.545454545452</v>
      </c>
      <c r="AO555" s="412">
        <f t="shared" si="338"/>
        <v>2217.5454545454522</v>
      </c>
      <c r="AP555" s="413">
        <f t="shared" si="339"/>
        <v>0.16828213282926174</v>
      </c>
      <c r="AQ555" s="192">
        <v>2156516130071</v>
      </c>
      <c r="AR555" s="192">
        <f>VLOOKUP(AQ:AQ,[1]GOODYEAR!$B:$O,2,0)</f>
        <v>4992496142523</v>
      </c>
      <c r="AS555" s="192" t="str">
        <f>VLOOKUP(AQ:AQ,[1]GOODYEAR!$B:$O,3,0)</f>
        <v>05609598</v>
      </c>
      <c r="AT555" s="231" t="str">
        <f>VLOOKUP(AQ:AQ,[1]GOODYEAR!$B:$O,4,0)</f>
        <v>VECTOR 4Seasons（VECキャン）</v>
      </c>
      <c r="AU555" s="231" t="str">
        <f>VLOOKUP(AQ:AQ,[1]GOODYEAR!$B:$O,5,0)</f>
        <v>215/65R16 98H</v>
      </c>
      <c r="AV555" s="232" t="str">
        <f>VLOOKUP(AQ:AQ,[1]GOODYEAR!$B:$O,6,0)</f>
        <v>215/65R16</v>
      </c>
      <c r="AW555" s="232">
        <f>VLOOKUP(AQ:AQ,[1]GOODYEAR!$B:$O,7,0)</f>
        <v>22900</v>
      </c>
      <c r="AX555" s="233">
        <f>VLOOKUP(AQ:AQ,[1]GOODYEAR!$B:$K,8,0)</f>
        <v>10960</v>
      </c>
      <c r="AY555" s="233">
        <f>VLOOKUP(AQ:AQ,[1]GOODYEAR!$B:$K,9,0)</f>
        <v>34</v>
      </c>
      <c r="AZ555" s="233">
        <f>VLOOKUP(AQ:AQ,[1]GOODYEAR!$B:$K,10,0)</f>
        <v>16</v>
      </c>
      <c r="BA555" s="233">
        <f>VLOOKUP(AQ:AQ,[1]GOODYEAR!$B:$O,11,0)</f>
        <v>16650</v>
      </c>
      <c r="BB555" s="233">
        <f>VLOOKUP(AQ:AQ,[1]GOODYEAR!$B:$O,12,0)</f>
        <v>14181.81818181818</v>
      </c>
      <c r="BC555" s="233">
        <f t="shared" si="324"/>
        <v>1050</v>
      </c>
      <c r="BD555" s="204" t="s">
        <v>3387</v>
      </c>
      <c r="BE555" s="195" t="s">
        <v>5065</v>
      </c>
      <c r="BF555" s="133" t="str">
        <f>IFERROR(VLOOKUP(BE:BE,Q商品!B:E,4,0),"")</f>
        <v>23年製以降 Vector 4Seasons Hybrid 215/65R16 98H オールシーズンタイヤ 最短当日発送</v>
      </c>
      <c r="BG555" s="133" t="str">
        <f>IFERROR(VLOOKUP(AQ:AQ,在庫!B:M,12,0),"")</f>
        <v>2023年製</v>
      </c>
      <c r="BH555" s="133">
        <f>IFERROR(VLOOKUP(AQ:AQ,在庫!B:L,10,0),"")</f>
        <v>3</v>
      </c>
      <c r="BI555" s="234">
        <f>VLOOKUP(AQ:AQ,[1]GOODYEAR!$B:$AH,32,0)</f>
        <v>604428452</v>
      </c>
      <c r="BJ555" s="234">
        <f>VLOOKUP(AQ:AQ,[1]GOODYEAR!$B:$AH,33,0)</f>
        <v>604428505</v>
      </c>
      <c r="BK555" s="191"/>
      <c r="BL555" s="191"/>
      <c r="BM555" s="191"/>
    </row>
    <row r="556" spans="1:65" s="11" customFormat="1" ht="19.5" customHeight="1">
      <c r="A556" s="11">
        <f t="shared" si="327"/>
        <v>1</v>
      </c>
      <c r="B556" s="239">
        <f t="shared" si="313"/>
        <v>2154517130076</v>
      </c>
      <c r="C556" s="225">
        <f t="shared" si="328"/>
        <v>34</v>
      </c>
      <c r="D556" s="11" t="s">
        <v>4700</v>
      </c>
      <c r="E556" s="11" t="s">
        <v>2862</v>
      </c>
      <c r="F556" s="158" t="s">
        <v>3361</v>
      </c>
      <c r="G556" s="132" t="str">
        <f t="shared" si="323"/>
        <v>17</v>
      </c>
      <c r="H556" s="233">
        <v>12</v>
      </c>
      <c r="I556" s="225">
        <f t="shared" si="329"/>
        <v>10</v>
      </c>
      <c r="J556" s="131" t="s">
        <v>12</v>
      </c>
      <c r="K556" s="132" t="s">
        <v>1763</v>
      </c>
      <c r="L556" s="132">
        <v>39</v>
      </c>
      <c r="M556" s="134" t="s">
        <v>3422</v>
      </c>
      <c r="N556" s="226" t="s">
        <v>6160</v>
      </c>
      <c r="O556" s="226">
        <v>0</v>
      </c>
      <c r="P556" s="227">
        <v>22650</v>
      </c>
      <c r="Q556" s="228">
        <f t="shared" si="314"/>
        <v>20560</v>
      </c>
      <c r="R556" s="143">
        <f t="shared" si="315"/>
        <v>0.26945525291828792</v>
      </c>
      <c r="S556" s="192">
        <v>1074476493</v>
      </c>
      <c r="T556" s="286" t="s">
        <v>6888</v>
      </c>
      <c r="U556" s="189">
        <f t="shared" si="316"/>
        <v>22650</v>
      </c>
      <c r="W556" s="229">
        <v>22650</v>
      </c>
      <c r="X556" s="135">
        <f t="shared" si="317"/>
        <v>15020</v>
      </c>
      <c r="Y556" s="230">
        <f t="shared" si="318"/>
        <v>20560</v>
      </c>
      <c r="Z556" s="141">
        <f t="shared" si="319"/>
        <v>7.7306843267108238E-2</v>
      </c>
      <c r="AA556" s="136">
        <f t="shared" si="320"/>
        <v>0.26945525291828792</v>
      </c>
      <c r="AB556" s="144"/>
      <c r="AC556" s="144"/>
      <c r="AD556" s="184">
        <f t="shared" si="325"/>
        <v>22205</v>
      </c>
      <c r="AE556" s="182">
        <f t="shared" si="326"/>
        <v>24401</v>
      </c>
      <c r="AF556" s="128">
        <f t="shared" si="330"/>
        <v>2196.09</v>
      </c>
      <c r="AG556" s="129">
        <f t="shared" si="331"/>
        <v>445.09000000000015</v>
      </c>
      <c r="AH556" s="130">
        <f t="shared" si="332"/>
        <v>1.8240645875169055E-2</v>
      </c>
      <c r="AI556" s="137">
        <f t="shared" si="333"/>
        <v>1751</v>
      </c>
      <c r="AJ556" s="138">
        <f t="shared" si="334"/>
        <v>7.1759354124830949E-2</v>
      </c>
      <c r="AK556" s="138">
        <f t="shared" si="335"/>
        <v>0.25121460704311888</v>
      </c>
      <c r="AL556" s="11" t="s">
        <v>13397</v>
      </c>
      <c r="AM556" s="11">
        <f t="shared" si="336"/>
        <v>19764.900000000001</v>
      </c>
      <c r="AN556" s="412">
        <f t="shared" si="337"/>
        <v>17937.18181818182</v>
      </c>
      <c r="AO556" s="412">
        <f t="shared" si="338"/>
        <v>2917.1818181818198</v>
      </c>
      <c r="AP556" s="413">
        <f t="shared" si="339"/>
        <v>0.16263323011114553</v>
      </c>
      <c r="AQ556" s="192">
        <v>2154517130076</v>
      </c>
      <c r="AR556" s="192">
        <f>VLOOKUP(AQ:AQ,[1]GOODYEAR!$B:$O,2,0)</f>
        <v>4992496142622</v>
      </c>
      <c r="AS556" s="192" t="str">
        <f>VLOOKUP(AQ:AQ,[1]GOODYEAR!$B:$O,3,0)</f>
        <v>05609620</v>
      </c>
      <c r="AT556" s="231" t="str">
        <f>VLOOKUP(AQ:AQ,[1]GOODYEAR!$B:$O,4,0)</f>
        <v>VECTOR 4Seasons（VECキャン）</v>
      </c>
      <c r="AU556" s="231" t="str">
        <f>VLOOKUP(AQ:AQ,[1]GOODYEAR!$B:$O,5,0)</f>
        <v>215/45R17 91H XL</v>
      </c>
      <c r="AV556" s="232" t="str">
        <f>VLOOKUP(AQ:AQ,[1]GOODYEAR!$B:$O,6,0)</f>
        <v>215/45R17</v>
      </c>
      <c r="AW556" s="232">
        <f>VLOOKUP(AQ:AQ,[1]GOODYEAR!$B:$O,7,0)</f>
        <v>31200</v>
      </c>
      <c r="AX556" s="233">
        <f>VLOOKUP(AQ:AQ,[1]GOODYEAR!$B:$K,8,0)</f>
        <v>15020</v>
      </c>
      <c r="AY556" s="233">
        <f>VLOOKUP(AQ:AQ,[1]GOODYEAR!$B:$K,9,0)</f>
        <v>34</v>
      </c>
      <c r="AZ556" s="233">
        <f>VLOOKUP(AQ:AQ,[1]GOODYEAR!$B:$K,10,0)</f>
        <v>10</v>
      </c>
      <c r="BA556" s="233">
        <f>VLOOKUP(AQ:AQ,[1]GOODYEAR!$B:$O,11,0)</f>
        <v>22650</v>
      </c>
      <c r="BB556" s="233">
        <f>VLOOKUP(AQ:AQ,[1]GOODYEAR!$B:$O,12,0)</f>
        <v>20113.63636363636</v>
      </c>
      <c r="BC556" s="233">
        <f t="shared" si="324"/>
        <v>525.00000000000364</v>
      </c>
      <c r="BD556" s="204" t="s">
        <v>3387</v>
      </c>
      <c r="BE556" s="195" t="s">
        <v>5066</v>
      </c>
      <c r="BF556" s="133" t="str">
        <f>IFERROR(VLOOKUP(BE:BE,Q商品!B:E,4,0),"")</f>
        <v>23年製 Vector 4Seasons Hybrid 215/45R17 91H XL オールシーズンタイヤ 最短当日発送</v>
      </c>
      <c r="BG556" s="133" t="str">
        <f>IFERROR(VLOOKUP(AQ:AQ,在庫!B:M,12,0),"")</f>
        <v>2023年製</v>
      </c>
      <c r="BH556" s="133">
        <f>IFERROR(VLOOKUP(AQ:AQ,在庫!B:L,10,0),"")</f>
        <v>3</v>
      </c>
      <c r="BI556" s="234">
        <f>VLOOKUP(AQ:AQ,[1]GOODYEAR!$B:$AH,32,0)</f>
        <v>604428456</v>
      </c>
      <c r="BJ556" s="234">
        <f>VLOOKUP(AQ:AQ,[1]GOODYEAR!$B:$AH,33,0)</f>
        <v>604428509</v>
      </c>
      <c r="BK556" s="191"/>
      <c r="BL556" s="191"/>
      <c r="BM556" s="191"/>
    </row>
    <row r="557" spans="1:65" s="11" customFormat="1" ht="19.5" customHeight="1">
      <c r="A557" s="11">
        <f t="shared" si="327"/>
        <v>1</v>
      </c>
      <c r="B557" s="239">
        <f t="shared" si="313"/>
        <v>2254517130073</v>
      </c>
      <c r="C557" s="225">
        <f t="shared" si="328"/>
        <v>0</v>
      </c>
      <c r="D557" s="11" t="s">
        <v>4700</v>
      </c>
      <c r="E557" s="11" t="s">
        <v>2863</v>
      </c>
      <c r="F557" s="158" t="s">
        <v>6122</v>
      </c>
      <c r="G557" s="132" t="str">
        <f t="shared" si="323"/>
        <v>17</v>
      </c>
      <c r="H557" s="233">
        <v>15</v>
      </c>
      <c r="I557" s="225">
        <f t="shared" si="329"/>
        <v>15</v>
      </c>
      <c r="J557" s="131" t="s">
        <v>12</v>
      </c>
      <c r="K557" s="132" t="s">
        <v>1763</v>
      </c>
      <c r="L557" s="132">
        <v>40</v>
      </c>
      <c r="M557" s="134" t="s">
        <v>3422</v>
      </c>
      <c r="N557" s="226" t="s">
        <v>6161</v>
      </c>
      <c r="O557" s="226">
        <v>0</v>
      </c>
      <c r="P557" s="227">
        <v>23670</v>
      </c>
      <c r="Q557" s="228">
        <f t="shared" si="314"/>
        <v>21518.181818181816</v>
      </c>
      <c r="R557" s="143">
        <f t="shared" si="315"/>
        <v>0.26945500633713554</v>
      </c>
      <c r="S557" s="192">
        <v>1074476131</v>
      </c>
      <c r="T557" s="286" t="s">
        <v>6889</v>
      </c>
      <c r="U557" s="189">
        <f t="shared" si="316"/>
        <v>23670</v>
      </c>
      <c r="W557" s="229">
        <v>23670</v>
      </c>
      <c r="X557" s="135">
        <f t="shared" si="317"/>
        <v>15720</v>
      </c>
      <c r="Y557" s="230">
        <f t="shared" si="318"/>
        <v>21518.181818181816</v>
      </c>
      <c r="Z557" s="141">
        <f t="shared" si="319"/>
        <v>7.7313054499366318E-2</v>
      </c>
      <c r="AA557" s="136">
        <f t="shared" si="320"/>
        <v>0.26945500633713554</v>
      </c>
      <c r="AB557" s="144"/>
      <c r="AC557" s="144"/>
      <c r="AD557" s="184">
        <f t="shared" si="325"/>
        <v>23205</v>
      </c>
      <c r="AE557" s="182">
        <f t="shared" si="326"/>
        <v>25500</v>
      </c>
      <c r="AF557" s="128">
        <f t="shared" si="330"/>
        <v>2295</v>
      </c>
      <c r="AG557" s="129">
        <f t="shared" si="331"/>
        <v>465</v>
      </c>
      <c r="AH557" s="130">
        <f t="shared" si="332"/>
        <v>1.8235294117647058E-2</v>
      </c>
      <c r="AI557" s="137">
        <f t="shared" si="333"/>
        <v>1830</v>
      </c>
      <c r="AJ557" s="138">
        <f t="shared" si="334"/>
        <v>7.1764705882352939E-2</v>
      </c>
      <c r="AK557" s="138">
        <f t="shared" si="335"/>
        <v>0.25121971221948847</v>
      </c>
      <c r="AL557" s="11" t="s">
        <v>13397</v>
      </c>
      <c r="AM557" s="11">
        <f t="shared" si="336"/>
        <v>20655</v>
      </c>
      <c r="AN557" s="412">
        <f t="shared" si="337"/>
        <v>18777.272727272724</v>
      </c>
      <c r="AO557" s="412">
        <f t="shared" si="338"/>
        <v>3057.2727272727243</v>
      </c>
      <c r="AP557" s="413">
        <f t="shared" si="339"/>
        <v>0.16281771968046466</v>
      </c>
      <c r="AQ557" s="192">
        <v>2254517130073</v>
      </c>
      <c r="AR557" s="192">
        <f>VLOOKUP(AQ:AQ,[1]GOODYEAR!$B:$O,2,0)</f>
        <v>4992496142639</v>
      </c>
      <c r="AS557" s="192" t="str">
        <f>VLOOKUP(AQ:AQ,[1]GOODYEAR!$B:$O,3,0)</f>
        <v>05609622</v>
      </c>
      <c r="AT557" s="231" t="str">
        <f>VLOOKUP(AQ:AQ,[1]GOODYEAR!$B:$O,4,0)</f>
        <v>VECTOR 4Seasons（VECキャン）</v>
      </c>
      <c r="AU557" s="231" t="str">
        <f>VLOOKUP(AQ:AQ,[1]GOODYEAR!$B:$O,5,0)</f>
        <v>225/45R17 91H（21年製）</v>
      </c>
      <c r="AV557" s="232" t="str">
        <f>VLOOKUP(AQ:AQ,[1]GOODYEAR!$B:$O,6,0)</f>
        <v>225/45R17</v>
      </c>
      <c r="AW557" s="232">
        <f>VLOOKUP(AQ:AQ,[1]GOODYEAR!$B:$O,7,0)</f>
        <v>32600</v>
      </c>
      <c r="AX557" s="233">
        <f>VLOOKUP(AQ:AQ,[1]GOODYEAR!$B:$K,8,0)</f>
        <v>15720</v>
      </c>
      <c r="AY557" s="233">
        <f>VLOOKUP(AQ:AQ,[1]GOODYEAR!$B:$K,9,0)</f>
        <v>0</v>
      </c>
      <c r="AZ557" s="233">
        <f>VLOOKUP(AQ:AQ,[1]GOODYEAR!$B:$K,10,0)</f>
        <v>15</v>
      </c>
      <c r="BA557" s="233">
        <f>VLOOKUP(AQ:AQ,[1]GOODYEAR!$B:$O,11,0)</f>
        <v>19980</v>
      </c>
      <c r="BB557" s="233">
        <f>VLOOKUP(AQ:AQ,[1]GOODYEAR!$B:$O,12,0)</f>
        <v>17686.363636363636</v>
      </c>
      <c r="BC557" s="233">
        <f t="shared" si="324"/>
        <v>525</v>
      </c>
      <c r="BD557" s="204" t="s">
        <v>3387</v>
      </c>
      <c r="BE557" s="195" t="s">
        <v>5067</v>
      </c>
      <c r="BF557" s="133" t="str">
        <f>IFERROR(VLOOKUP(BE:BE,Q商品!B:E,4,0),"")</f>
        <v>Vector 4Seasons Hybrid 225/45R17 91H 21年製以降 オールシーズンタイヤ 最短当日発送</v>
      </c>
      <c r="BG557" s="133" t="str">
        <f>IFERROR(VLOOKUP(AQ:AQ,在庫!B:M,12,0),"")</f>
        <v>2021年製</v>
      </c>
      <c r="BH557" s="133">
        <f>IFERROR(VLOOKUP(AQ:AQ,在庫!B:L,10,0),"")</f>
        <v>2</v>
      </c>
      <c r="BI557" s="234">
        <f>VLOOKUP(AQ:AQ,[1]GOODYEAR!$B:$AH,32,0)</f>
        <v>604428460</v>
      </c>
      <c r="BJ557" s="234">
        <f>VLOOKUP(AQ:AQ,[1]GOODYEAR!$B:$AH,33,0)</f>
        <v>604428513</v>
      </c>
      <c r="BK557" s="191"/>
      <c r="BL557" s="191"/>
      <c r="BM557" s="191"/>
    </row>
    <row r="558" spans="1:65" s="11" customFormat="1" ht="19.5" customHeight="1">
      <c r="A558" s="11">
        <f t="shared" si="327"/>
        <v>1</v>
      </c>
      <c r="B558" s="239">
        <f t="shared" si="313"/>
        <v>2055017130088</v>
      </c>
      <c r="C558" s="225">
        <f t="shared" si="328"/>
        <v>22</v>
      </c>
      <c r="D558" s="11" t="s">
        <v>4700</v>
      </c>
      <c r="E558" s="11" t="s">
        <v>2864</v>
      </c>
      <c r="F558" s="158" t="s">
        <v>6123</v>
      </c>
      <c r="G558" s="132" t="str">
        <f t="shared" si="323"/>
        <v>17</v>
      </c>
      <c r="H558" s="233">
        <v>8</v>
      </c>
      <c r="I558" s="225">
        <f t="shared" si="329"/>
        <v>8</v>
      </c>
      <c r="J558" s="131" t="s">
        <v>12</v>
      </c>
      <c r="K558" s="132" t="s">
        <v>1763</v>
      </c>
      <c r="L558" s="132">
        <v>41</v>
      </c>
      <c r="M558" s="134" t="s">
        <v>3422</v>
      </c>
      <c r="N558" s="226" t="s">
        <v>2891</v>
      </c>
      <c r="O558" s="226">
        <v>0</v>
      </c>
      <c r="P558" s="227">
        <v>22973</v>
      </c>
      <c r="Q558" s="228">
        <f t="shared" si="314"/>
        <v>20864.545454545452</v>
      </c>
      <c r="R558" s="143">
        <f t="shared" si="315"/>
        <v>0.34194588471090576</v>
      </c>
      <c r="S558" s="192">
        <v>1074475782</v>
      </c>
      <c r="T558" s="286" t="s">
        <v>6890</v>
      </c>
      <c r="U558" s="189">
        <f t="shared" si="316"/>
        <v>22973</v>
      </c>
      <c r="W558" s="229">
        <v>22973</v>
      </c>
      <c r="X558" s="135">
        <f t="shared" si="317"/>
        <v>13730</v>
      </c>
      <c r="Y558" s="230">
        <f t="shared" si="318"/>
        <v>20864.545454545452</v>
      </c>
      <c r="Z558" s="141">
        <f t="shared" si="319"/>
        <v>7.7308144343359642E-2</v>
      </c>
      <c r="AA558" s="136">
        <f t="shared" si="320"/>
        <v>0.34194588471090576</v>
      </c>
      <c r="AB558" s="144"/>
      <c r="AC558" s="144"/>
      <c r="AD558" s="184">
        <f t="shared" si="325"/>
        <v>22522</v>
      </c>
      <c r="AE558" s="182">
        <f t="shared" si="326"/>
        <v>24749</v>
      </c>
      <c r="AF558" s="128">
        <f t="shared" si="330"/>
        <v>2227.41</v>
      </c>
      <c r="AG558" s="129">
        <f t="shared" si="331"/>
        <v>451.40999999999985</v>
      </c>
      <c r="AH558" s="130">
        <f t="shared" si="332"/>
        <v>1.8239524829286025E-2</v>
      </c>
      <c r="AI558" s="137">
        <f t="shared" si="333"/>
        <v>1776</v>
      </c>
      <c r="AJ558" s="138">
        <f t="shared" si="334"/>
        <v>7.1760475170713975E-2</v>
      </c>
      <c r="AK558" s="138">
        <f t="shared" si="335"/>
        <v>0.32370635988161972</v>
      </c>
      <c r="AL558" s="11" t="s">
        <v>13397</v>
      </c>
      <c r="AM558" s="11">
        <f t="shared" si="336"/>
        <v>20047.099999999999</v>
      </c>
      <c r="AN558" s="412">
        <f t="shared" si="337"/>
        <v>18204.63636363636</v>
      </c>
      <c r="AO558" s="412">
        <f t="shared" si="338"/>
        <v>4474.6363636363603</v>
      </c>
      <c r="AP558" s="413">
        <f t="shared" si="339"/>
        <v>0.24579652536067223</v>
      </c>
      <c r="AQ558" s="192">
        <v>2055017130088</v>
      </c>
      <c r="AR558" s="192">
        <f>VLOOKUP(AQ:AQ,[1]GOODYEAR!$B:$O,2,0)</f>
        <v>4992496155240</v>
      </c>
      <c r="AS558" s="192" t="str">
        <f>VLOOKUP(AQ:AQ,[1]GOODYEAR!$B:$O,3,0)</f>
        <v>05609615</v>
      </c>
      <c r="AT558" s="231" t="str">
        <f>VLOOKUP(AQ:AQ,[1]GOODYEAR!$B:$O,4,0)</f>
        <v>VECTOR 4Seasons（VECキャン）</v>
      </c>
      <c r="AU558" s="231" t="str">
        <f>VLOOKUP(AQ:AQ,[1]GOODYEAR!$B:$O,5,0)</f>
        <v>205/50R17 93H XL</v>
      </c>
      <c r="AV558" s="232" t="str">
        <f>VLOOKUP(AQ:AQ,[1]GOODYEAR!$B:$O,6,0)</f>
        <v>205/50R17</v>
      </c>
      <c r="AW558" s="232">
        <f>VLOOKUP(AQ:AQ,[1]GOODYEAR!$B:$O,7,0)</f>
        <v>28600</v>
      </c>
      <c r="AX558" s="233">
        <f>VLOOKUP(AQ:AQ,[1]GOODYEAR!$B:$K,8,0)</f>
        <v>13730</v>
      </c>
      <c r="AY558" s="233">
        <f>VLOOKUP(AQ:AQ,[1]GOODYEAR!$B:$K,9,0)</f>
        <v>22</v>
      </c>
      <c r="AZ558" s="233">
        <f>VLOOKUP(AQ:AQ,[1]GOODYEAR!$B:$K,10,0)</f>
        <v>8</v>
      </c>
      <c r="BA558" s="233">
        <f>VLOOKUP(AQ:AQ,[1]GOODYEAR!$B:$O,11,0)</f>
        <v>20740</v>
      </c>
      <c r="BB558" s="233">
        <f>VLOOKUP(AQ:AQ,[1]GOODYEAR!$B:$O,12,0)</f>
        <v>18377.272727272724</v>
      </c>
      <c r="BC558" s="233">
        <f t="shared" si="324"/>
        <v>525</v>
      </c>
      <c r="BD558" s="204" t="s">
        <v>3387</v>
      </c>
      <c r="BE558" s="195" t="s">
        <v>5068</v>
      </c>
      <c r="BF558" s="133" t="str">
        <f>IFERROR(VLOOKUP(BE:BE,Q商品!B:E,4,0),"")</f>
        <v>Vector 4Seasons Hybrid 205/50R17 93H XL 22年製以降 オールシーズン 最短当日発送</v>
      </c>
      <c r="BG558" s="133" t="str">
        <f>IFERROR(VLOOKUP(AQ:AQ,在庫!B:M,12,0),"")</f>
        <v>2023年製</v>
      </c>
      <c r="BH558" s="133">
        <f>IFERROR(VLOOKUP(AQ:AQ,在庫!B:L,10,0),"")</f>
        <v>1</v>
      </c>
      <c r="BI558" s="234">
        <f>VLOOKUP(AQ:AQ,[1]GOODYEAR!$B:$AH,32,0)</f>
        <v>604428461</v>
      </c>
      <c r="BJ558" s="234">
        <f>VLOOKUP(AQ:AQ,[1]GOODYEAR!$B:$AH,33,0)</f>
        <v>604428514</v>
      </c>
      <c r="BK558" s="191"/>
      <c r="BL558" s="191"/>
      <c r="BM558" s="191"/>
    </row>
    <row r="559" spans="1:65" s="11" customFormat="1" ht="19.5" customHeight="1">
      <c r="A559" s="11">
        <f t="shared" si="327"/>
        <v>1</v>
      </c>
      <c r="B559" s="239">
        <f t="shared" si="313"/>
        <v>2155017130078</v>
      </c>
      <c r="C559" s="225">
        <f t="shared" si="328"/>
        <v>20</v>
      </c>
      <c r="D559" s="11" t="s">
        <v>4700</v>
      </c>
      <c r="E559" s="11" t="s">
        <v>2865</v>
      </c>
      <c r="F559" s="158" t="s">
        <v>3362</v>
      </c>
      <c r="G559" s="132" t="str">
        <f t="shared" si="323"/>
        <v>17</v>
      </c>
      <c r="H559" s="233">
        <v>12</v>
      </c>
      <c r="I559" s="225">
        <f t="shared" si="329"/>
        <v>12</v>
      </c>
      <c r="J559" s="131" t="s">
        <v>12</v>
      </c>
      <c r="K559" s="132" t="s">
        <v>1763</v>
      </c>
      <c r="L559" s="132">
        <v>42</v>
      </c>
      <c r="M559" s="134" t="s">
        <v>3422</v>
      </c>
      <c r="N559" s="226" t="s">
        <v>6162</v>
      </c>
      <c r="O559" s="226">
        <v>0</v>
      </c>
      <c r="P559" s="227">
        <v>23060</v>
      </c>
      <c r="Q559" s="228">
        <f t="shared" si="314"/>
        <v>20945.454545454544</v>
      </c>
      <c r="R559" s="143">
        <f t="shared" si="315"/>
        <v>0.2690538194444444</v>
      </c>
      <c r="S559" s="192">
        <v>1074476309</v>
      </c>
      <c r="T559" s="286" t="s">
        <v>6891</v>
      </c>
      <c r="U559" s="189">
        <f t="shared" si="316"/>
        <v>23060</v>
      </c>
      <c r="W559" s="229">
        <v>23060</v>
      </c>
      <c r="X559" s="135">
        <f t="shared" si="317"/>
        <v>15310</v>
      </c>
      <c r="Y559" s="230">
        <f t="shared" si="318"/>
        <v>20945.454545454544</v>
      </c>
      <c r="Z559" s="141">
        <f t="shared" si="319"/>
        <v>7.7276669557675648E-2</v>
      </c>
      <c r="AA559" s="136">
        <f t="shared" si="320"/>
        <v>0.2690538194444444</v>
      </c>
      <c r="AB559" s="144"/>
      <c r="AC559" s="144"/>
      <c r="AD559" s="184">
        <f t="shared" si="325"/>
        <v>22607</v>
      </c>
      <c r="AE559" s="182">
        <f t="shared" si="326"/>
        <v>24842</v>
      </c>
      <c r="AF559" s="128">
        <f t="shared" si="330"/>
        <v>2235.7799999999997</v>
      </c>
      <c r="AG559" s="129">
        <f t="shared" si="331"/>
        <v>453.77999999999975</v>
      </c>
      <c r="AH559" s="130">
        <f t="shared" si="332"/>
        <v>1.8266645197649131E-2</v>
      </c>
      <c r="AI559" s="137">
        <f t="shared" si="333"/>
        <v>1782</v>
      </c>
      <c r="AJ559" s="138">
        <f t="shared" si="334"/>
        <v>7.1733354802350852E-2</v>
      </c>
      <c r="AK559" s="138">
        <f t="shared" si="335"/>
        <v>0.25078717424679525</v>
      </c>
      <c r="AL559" s="11" t="s">
        <v>13397</v>
      </c>
      <c r="AM559" s="11">
        <f t="shared" si="336"/>
        <v>20122.8</v>
      </c>
      <c r="AN559" s="412">
        <f t="shared" si="337"/>
        <v>18275.272727272724</v>
      </c>
      <c r="AO559" s="412">
        <f t="shared" si="338"/>
        <v>2965.2727272727243</v>
      </c>
      <c r="AP559" s="413">
        <f t="shared" si="339"/>
        <v>0.16225600413872682</v>
      </c>
      <c r="AQ559" s="192">
        <v>2155017130078</v>
      </c>
      <c r="AR559" s="192">
        <f>VLOOKUP(AQ:AQ,[1]GOODYEAR!$B:$O,2,0)</f>
        <v>4992496142615</v>
      </c>
      <c r="AS559" s="192" t="str">
        <f>VLOOKUP(AQ:AQ,[1]GOODYEAR!$B:$O,3,0)</f>
        <v>05609616</v>
      </c>
      <c r="AT559" s="231" t="str">
        <f>VLOOKUP(AQ:AQ,[1]GOODYEAR!$B:$O,4,0)</f>
        <v>VECTOR 4Seasons（VECキャン）</v>
      </c>
      <c r="AU559" s="231" t="str">
        <f>VLOOKUP(AQ:AQ,[1]GOODYEAR!$B:$O,5,0)</f>
        <v>215/50R17 95H XL</v>
      </c>
      <c r="AV559" s="232" t="str">
        <f>VLOOKUP(AQ:AQ,[1]GOODYEAR!$B:$O,6,0)</f>
        <v>215/50R17</v>
      </c>
      <c r="AW559" s="232">
        <f>VLOOKUP(AQ:AQ,[1]GOODYEAR!$B:$O,7,0)</f>
        <v>31800</v>
      </c>
      <c r="AX559" s="233">
        <f>VLOOKUP(AQ:AQ,[1]GOODYEAR!$B:$K,8,0)</f>
        <v>15310</v>
      </c>
      <c r="AY559" s="233">
        <f>VLOOKUP(AQ:AQ,[1]GOODYEAR!$B:$K,9,0)</f>
        <v>20</v>
      </c>
      <c r="AZ559" s="233">
        <f>VLOOKUP(AQ:AQ,[1]GOODYEAR!$B:$K,10,0)</f>
        <v>12</v>
      </c>
      <c r="BA559" s="233">
        <f>VLOOKUP(AQ:AQ,[1]GOODYEAR!$B:$O,11,0)</f>
        <v>23060</v>
      </c>
      <c r="BB559" s="233">
        <f>VLOOKUP(AQ:AQ,[1]GOODYEAR!$B:$O,12,0)</f>
        <v>20009.090909090908</v>
      </c>
      <c r="BC559" s="233">
        <f t="shared" si="324"/>
        <v>1050</v>
      </c>
      <c r="BD559" s="204" t="s">
        <v>3387</v>
      </c>
      <c r="BE559" s="195" t="s">
        <v>5069</v>
      </c>
      <c r="BF559" s="133" t="str">
        <f>IFERROR(VLOOKUP(BE:BE,Q商品!B:E,4,0),"")</f>
        <v>23年製 Vector 4Seasons Hybrid 215/50R17 95H XL オールシーズンタイヤ 最短当日発送</v>
      </c>
      <c r="BG559" s="133" t="str">
        <f>IFERROR(VLOOKUP(AQ:AQ,在庫!B:M,12,0),"")</f>
        <v>2023年製</v>
      </c>
      <c r="BH559" s="133">
        <f>IFERROR(VLOOKUP(AQ:AQ,在庫!B:L,10,0),"")</f>
        <v>2</v>
      </c>
      <c r="BI559" s="234">
        <f>VLOOKUP(AQ:AQ,[1]GOODYEAR!$B:$AH,32,0)</f>
        <v>604428457</v>
      </c>
      <c r="BJ559" s="234">
        <f>VLOOKUP(AQ:AQ,[1]GOODYEAR!$B:$AH,33,0)</f>
        <v>604428510</v>
      </c>
      <c r="BK559" s="191"/>
      <c r="BL559" s="191"/>
      <c r="BM559" s="191"/>
    </row>
    <row r="560" spans="1:65" s="11" customFormat="1" ht="19.5" customHeight="1">
      <c r="A560" s="11">
        <f t="shared" si="327"/>
        <v>1</v>
      </c>
      <c r="B560" s="239">
        <f t="shared" si="313"/>
        <v>2055517130076</v>
      </c>
      <c r="C560" s="225">
        <f t="shared" si="328"/>
        <v>20</v>
      </c>
      <c r="D560" s="11" t="s">
        <v>4700</v>
      </c>
      <c r="E560" s="11" t="s">
        <v>2866</v>
      </c>
      <c r="F560" s="293" t="s">
        <v>6124</v>
      </c>
      <c r="G560" s="132" t="str">
        <f t="shared" si="323"/>
        <v>17</v>
      </c>
      <c r="H560" s="233">
        <v>12</v>
      </c>
      <c r="I560" s="225">
        <f t="shared" si="329"/>
        <v>8</v>
      </c>
      <c r="J560" s="131" t="s">
        <v>12</v>
      </c>
      <c r="K560" s="132" t="s">
        <v>1763</v>
      </c>
      <c r="L560" s="132">
        <v>43</v>
      </c>
      <c r="M560" s="134" t="s">
        <v>3422</v>
      </c>
      <c r="N560" s="226" t="s">
        <v>2892</v>
      </c>
      <c r="O560" s="226">
        <v>0</v>
      </c>
      <c r="P560" s="227">
        <v>22320</v>
      </c>
      <c r="Q560" s="228">
        <f t="shared" si="314"/>
        <v>20272.727272727272</v>
      </c>
      <c r="R560" s="143">
        <f t="shared" si="315"/>
        <v>0.34295964125560535</v>
      </c>
      <c r="S560" s="192">
        <v>1074475781</v>
      </c>
      <c r="T560" s="286" t="s">
        <v>6892</v>
      </c>
      <c r="U560" s="189">
        <f t="shared" si="316"/>
        <v>22320</v>
      </c>
      <c r="W560" s="229">
        <v>22320</v>
      </c>
      <c r="X560" s="135">
        <f t="shared" si="317"/>
        <v>13320</v>
      </c>
      <c r="Y560" s="230">
        <f t="shared" si="318"/>
        <v>20272.727272727272</v>
      </c>
      <c r="Z560" s="141">
        <f t="shared" si="319"/>
        <v>7.7329749103942635E-2</v>
      </c>
      <c r="AA560" s="136">
        <f t="shared" si="320"/>
        <v>0.34295964125560535</v>
      </c>
      <c r="AB560" s="144"/>
      <c r="AC560" s="144"/>
      <c r="AD560" s="184">
        <f t="shared" si="325"/>
        <v>21882</v>
      </c>
      <c r="AE560" s="182">
        <f t="shared" si="326"/>
        <v>24046</v>
      </c>
      <c r="AF560" s="128">
        <f t="shared" si="330"/>
        <v>2164.14</v>
      </c>
      <c r="AG560" s="129">
        <f t="shared" si="331"/>
        <v>438.13999999999987</v>
      </c>
      <c r="AH560" s="130">
        <f t="shared" si="332"/>
        <v>1.8220909922648253E-2</v>
      </c>
      <c r="AI560" s="137">
        <f t="shared" si="333"/>
        <v>1726</v>
      </c>
      <c r="AJ560" s="138">
        <f t="shared" si="334"/>
        <v>7.177909007735174E-2</v>
      </c>
      <c r="AK560" s="138">
        <f t="shared" si="335"/>
        <v>0.32473873133295711</v>
      </c>
      <c r="AL560" s="11" t="s">
        <v>13397</v>
      </c>
      <c r="AM560" s="11">
        <f t="shared" si="336"/>
        <v>19477.400000000001</v>
      </c>
      <c r="AN560" s="412">
        <f t="shared" si="337"/>
        <v>17688.545454545456</v>
      </c>
      <c r="AO560" s="412">
        <f t="shared" si="338"/>
        <v>4368.5454545454559</v>
      </c>
      <c r="AP560" s="413">
        <f t="shared" si="339"/>
        <v>0.24697030435721121</v>
      </c>
      <c r="AQ560" s="192">
        <v>2055517130076</v>
      </c>
      <c r="AR560" s="192">
        <f>VLOOKUP(AQ:AQ,[1]GOODYEAR!$B:$O,2,0)</f>
        <v>4992496155257</v>
      </c>
      <c r="AS560" s="192" t="str">
        <f>VLOOKUP(AQ:AQ,[1]GOODYEAR!$B:$O,3,0)</f>
        <v>05609611</v>
      </c>
      <c r="AT560" s="231" t="str">
        <f>VLOOKUP(AQ:AQ,[1]GOODYEAR!$B:$O,4,0)</f>
        <v>VECTOR 4Seasons（VECキャン）</v>
      </c>
      <c r="AU560" s="231" t="str">
        <f>VLOOKUP(AQ:AQ,[1]GOODYEAR!$B:$O,5,0)</f>
        <v>205/55R17 95H XL</v>
      </c>
      <c r="AV560" s="232" t="str">
        <f>VLOOKUP(AQ:AQ,[1]GOODYEAR!$B:$O,6,0)</f>
        <v>205/55R17</v>
      </c>
      <c r="AW560" s="232">
        <f>VLOOKUP(AQ:AQ,[1]GOODYEAR!$B:$O,7,0)</f>
        <v>27700</v>
      </c>
      <c r="AX560" s="233">
        <f>VLOOKUP(AQ:AQ,[1]GOODYEAR!$B:$K,8,0)</f>
        <v>13320</v>
      </c>
      <c r="AY560" s="233">
        <f>VLOOKUP(AQ:AQ,[1]GOODYEAR!$B:$K,9,0)</f>
        <v>20</v>
      </c>
      <c r="AZ560" s="233">
        <f>VLOOKUP(AQ:AQ,[1]GOODYEAR!$B:$K,10,0)</f>
        <v>8</v>
      </c>
      <c r="BA560" s="233">
        <f>VLOOKUP(AQ:AQ,[1]GOODYEAR!$B:$O,11,0)</f>
        <v>20120</v>
      </c>
      <c r="BB560" s="233">
        <f>VLOOKUP(AQ:AQ,[1]GOODYEAR!$B:$O,12,0)</f>
        <v>17336.363636363636</v>
      </c>
      <c r="BC560" s="233">
        <f t="shared" si="324"/>
        <v>1050</v>
      </c>
      <c r="BD560" s="204" t="s">
        <v>3387</v>
      </c>
      <c r="BE560" s="195" t="s">
        <v>5070</v>
      </c>
      <c r="BF560" s="133" t="str">
        <f>IFERROR(VLOOKUP(BE:BE,Q商品!B:E,4,0),"")</f>
        <v>23年製以降 Vector 4Seasons Hybrid 205/55R17 95H XL オールシーズン 最短当日発送</v>
      </c>
      <c r="BG560" s="133" t="str">
        <f>IFERROR(VLOOKUP(AQ:AQ,在庫!B:M,12,0),"")</f>
        <v>2023年製</v>
      </c>
      <c r="BH560" s="133">
        <f>IFERROR(VLOOKUP(AQ:AQ,在庫!B:L,10,0),"")</f>
        <v>3</v>
      </c>
      <c r="BI560" s="234">
        <f>VLOOKUP(AQ:AQ,[1]GOODYEAR!$B:$AH,32,0)</f>
        <v>604428463</v>
      </c>
      <c r="BJ560" s="234">
        <f>VLOOKUP(AQ:AQ,[1]GOODYEAR!$B:$AH,33,0)</f>
        <v>604428516</v>
      </c>
      <c r="BK560" s="191"/>
      <c r="BL560" s="191"/>
      <c r="BM560" s="191"/>
    </row>
    <row r="561" spans="1:65" s="11" customFormat="1" ht="19.5" customHeight="1">
      <c r="A561" s="11">
        <f t="shared" si="327"/>
        <v>1</v>
      </c>
      <c r="B561" s="239">
        <f t="shared" si="313"/>
        <v>2155517130073</v>
      </c>
      <c r="C561" s="225">
        <f t="shared" si="328"/>
        <v>70</v>
      </c>
      <c r="D561" s="11" t="s">
        <v>4700</v>
      </c>
      <c r="E561" s="11" t="s">
        <v>2867</v>
      </c>
      <c r="F561" s="158" t="s">
        <v>6125</v>
      </c>
      <c r="G561" s="132" t="str">
        <f t="shared" si="323"/>
        <v>17</v>
      </c>
      <c r="H561" s="233">
        <v>18</v>
      </c>
      <c r="I561" s="225">
        <f t="shared" si="329"/>
        <v>18</v>
      </c>
      <c r="J561" s="131" t="s">
        <v>12</v>
      </c>
      <c r="K561" s="132" t="s">
        <v>1763</v>
      </c>
      <c r="L561" s="132">
        <v>44</v>
      </c>
      <c r="M561" s="134" t="s">
        <v>3422</v>
      </c>
      <c r="N561" s="226" t="s">
        <v>6163</v>
      </c>
      <c r="O561" s="226">
        <v>0</v>
      </c>
      <c r="P561" s="227">
        <v>20190</v>
      </c>
      <c r="Q561" s="228">
        <f t="shared" si="314"/>
        <v>18290.909090909088</v>
      </c>
      <c r="R561" s="143">
        <f t="shared" si="315"/>
        <v>0.26903578528827027</v>
      </c>
      <c r="S561" s="192">
        <v>1074475899</v>
      </c>
      <c r="T561" s="286" t="s">
        <v>6893</v>
      </c>
      <c r="U561" s="189">
        <f t="shared" si="316"/>
        <v>20190</v>
      </c>
      <c r="W561" s="229">
        <v>20190</v>
      </c>
      <c r="X561" s="135">
        <f t="shared" si="317"/>
        <v>13370</v>
      </c>
      <c r="Y561" s="230">
        <f t="shared" si="318"/>
        <v>18290.909090909088</v>
      </c>
      <c r="Z561" s="141">
        <f t="shared" si="319"/>
        <v>7.7315502724120799E-2</v>
      </c>
      <c r="AA561" s="136">
        <f t="shared" si="320"/>
        <v>0.26903578528827027</v>
      </c>
      <c r="AB561" s="144"/>
      <c r="AC561" s="144"/>
      <c r="AD561" s="184">
        <f t="shared" si="325"/>
        <v>19794</v>
      </c>
      <c r="AE561" s="182">
        <f t="shared" si="326"/>
        <v>21751</v>
      </c>
      <c r="AF561" s="128">
        <f t="shared" si="330"/>
        <v>1957.59</v>
      </c>
      <c r="AG561" s="129">
        <f t="shared" si="331"/>
        <v>396.58999999999992</v>
      </c>
      <c r="AH561" s="130">
        <f t="shared" si="332"/>
        <v>1.823318468116408E-2</v>
      </c>
      <c r="AI561" s="137">
        <f t="shared" si="333"/>
        <v>1561</v>
      </c>
      <c r="AJ561" s="138">
        <f t="shared" si="334"/>
        <v>7.1766815318835914E-2</v>
      </c>
      <c r="AK561" s="138">
        <f t="shared" si="335"/>
        <v>0.25080260060710619</v>
      </c>
      <c r="AL561" s="11" t="s">
        <v>13397</v>
      </c>
      <c r="AM561" s="11">
        <f t="shared" si="336"/>
        <v>17618.900000000001</v>
      </c>
      <c r="AN561" s="412">
        <f t="shared" si="337"/>
        <v>15953.545454545454</v>
      </c>
      <c r="AO561" s="412">
        <f t="shared" si="338"/>
        <v>2583.545454545454</v>
      </c>
      <c r="AP561" s="413">
        <f t="shared" si="339"/>
        <v>0.16194177412829291</v>
      </c>
      <c r="AQ561" s="192">
        <v>2155517130073</v>
      </c>
      <c r="AR561" s="192">
        <f>VLOOKUP(AQ:AQ,[1]GOODYEAR!$B:$O,2,0)</f>
        <v>4992496142592</v>
      </c>
      <c r="AS561" s="192" t="str">
        <f>VLOOKUP(AQ:AQ,[1]GOODYEAR!$B:$O,3,0)</f>
        <v>05609612</v>
      </c>
      <c r="AT561" s="231" t="str">
        <f>VLOOKUP(AQ:AQ,[1]GOODYEAR!$B:$O,4,0)</f>
        <v>VECTOR 4Seasons（VECキャン）</v>
      </c>
      <c r="AU561" s="231" t="str">
        <f>VLOOKUP(AQ:AQ,[1]GOODYEAR!$B:$O,5,0)</f>
        <v>215/55R17 94H</v>
      </c>
      <c r="AV561" s="232" t="str">
        <f>VLOOKUP(AQ:AQ,[1]GOODYEAR!$B:$O,6,0)</f>
        <v>215/55R17</v>
      </c>
      <c r="AW561" s="232">
        <f>VLOOKUP(AQ:AQ,[1]GOODYEAR!$B:$O,7,0)</f>
        <v>27800</v>
      </c>
      <c r="AX561" s="233">
        <f>VLOOKUP(AQ:AQ,[1]GOODYEAR!$B:$K,8,0)</f>
        <v>13370</v>
      </c>
      <c r="AY561" s="233">
        <f>VLOOKUP(AQ:AQ,[1]GOODYEAR!$B:$K,9,0)</f>
        <v>70</v>
      </c>
      <c r="AZ561" s="233">
        <f>VLOOKUP(AQ:AQ,[1]GOODYEAR!$B:$K,10,0)</f>
        <v>18</v>
      </c>
      <c r="BA561" s="233">
        <f>VLOOKUP(AQ:AQ,[1]GOODYEAR!$B:$O,11,0)</f>
        <v>20190</v>
      </c>
      <c r="BB561" s="233">
        <f>VLOOKUP(AQ:AQ,[1]GOODYEAR!$B:$O,12,0)</f>
        <v>17400</v>
      </c>
      <c r="BC561" s="233">
        <f t="shared" si="324"/>
        <v>1050</v>
      </c>
      <c r="BD561" s="204" t="s">
        <v>3387</v>
      </c>
      <c r="BE561" s="195" t="s">
        <v>5071</v>
      </c>
      <c r="BF561" s="133" t="str">
        <f>IFERROR(VLOOKUP(BE:BE,Q商品!B:E,4,0),"")</f>
        <v>23年製 Vector 4Seasons Hybrid 215/55R17 94H オールシーズンタイヤ 最短当日発送</v>
      </c>
      <c r="BG561" s="133" t="str">
        <f>IFERROR(VLOOKUP(AQ:AQ,在庫!B:M,12,0),"")</f>
        <v>2023年製</v>
      </c>
      <c r="BH561" s="133">
        <f>IFERROR(VLOOKUP(AQ:AQ,在庫!B:L,10,0),"")</f>
        <v>3</v>
      </c>
      <c r="BI561" s="234">
        <f>VLOOKUP(AQ:AQ,[1]GOODYEAR!$B:$AH,32,0)</f>
        <v>604428458</v>
      </c>
      <c r="BJ561" s="234">
        <f>VLOOKUP(AQ:AQ,[1]GOODYEAR!$B:$AH,33,0)</f>
        <v>604428511</v>
      </c>
      <c r="BK561" s="191"/>
      <c r="BL561" s="191"/>
      <c r="BM561" s="191"/>
    </row>
    <row r="562" spans="1:65" s="11" customFormat="1" ht="19.5" customHeight="1">
      <c r="A562" s="11">
        <f t="shared" si="327"/>
        <v>1</v>
      </c>
      <c r="B562" s="239">
        <f t="shared" si="313"/>
        <v>2255517130070</v>
      </c>
      <c r="C562" s="225">
        <f t="shared" si="328"/>
        <v>20</v>
      </c>
      <c r="D562" s="11" t="s">
        <v>4700</v>
      </c>
      <c r="E562" s="11" t="s">
        <v>2868</v>
      </c>
      <c r="F562" s="158" t="s">
        <v>4729</v>
      </c>
      <c r="G562" s="132" t="str">
        <f t="shared" si="323"/>
        <v>17</v>
      </c>
      <c r="H562" s="233">
        <v>20</v>
      </c>
      <c r="I562" s="225">
        <f t="shared" si="329"/>
        <v>20</v>
      </c>
      <c r="J562" s="131" t="s">
        <v>12</v>
      </c>
      <c r="K562" s="132" t="s">
        <v>1763</v>
      </c>
      <c r="L562" s="132">
        <v>45</v>
      </c>
      <c r="M562" s="134" t="s">
        <v>3422</v>
      </c>
      <c r="N562" s="226" t="s">
        <v>6164</v>
      </c>
      <c r="O562" s="226">
        <v>0</v>
      </c>
      <c r="P562" s="227">
        <v>23190</v>
      </c>
      <c r="Q562" s="228">
        <f t="shared" si="314"/>
        <v>21063.63636363636</v>
      </c>
      <c r="R562" s="143">
        <f t="shared" si="315"/>
        <v>0.26935692706085446</v>
      </c>
      <c r="S562" s="192">
        <v>1074476492</v>
      </c>
      <c r="T562" s="286" t="s">
        <v>6894</v>
      </c>
      <c r="U562" s="189">
        <f t="shared" si="316"/>
        <v>23190</v>
      </c>
      <c r="W562" s="229">
        <v>23190</v>
      </c>
      <c r="X562" s="135">
        <f t="shared" si="317"/>
        <v>15390</v>
      </c>
      <c r="Y562" s="230">
        <f t="shared" si="318"/>
        <v>21063.63636363636</v>
      </c>
      <c r="Z562" s="141">
        <f t="shared" si="319"/>
        <v>7.7317809400603732E-2</v>
      </c>
      <c r="AA562" s="136">
        <f t="shared" si="320"/>
        <v>0.26935692706085446</v>
      </c>
      <c r="AB562" s="144"/>
      <c r="AC562" s="144"/>
      <c r="AD562" s="184">
        <f t="shared" si="325"/>
        <v>22735</v>
      </c>
      <c r="AE562" s="182">
        <f t="shared" si="326"/>
        <v>24983</v>
      </c>
      <c r="AF562" s="128">
        <f t="shared" si="330"/>
        <v>2248.4699999999998</v>
      </c>
      <c r="AG562" s="129">
        <f t="shared" si="331"/>
        <v>455.4699999999998</v>
      </c>
      <c r="AH562" s="130">
        <f t="shared" si="332"/>
        <v>1.8231197214105585E-2</v>
      </c>
      <c r="AI562" s="137">
        <f t="shared" si="333"/>
        <v>1793</v>
      </c>
      <c r="AJ562" s="138">
        <f t="shared" si="334"/>
        <v>7.1768802785894412E-2</v>
      </c>
      <c r="AK562" s="138">
        <f t="shared" si="335"/>
        <v>0.25112572984674886</v>
      </c>
      <c r="AL562" s="11" t="s">
        <v>13397</v>
      </c>
      <c r="AM562" s="11">
        <f t="shared" si="336"/>
        <v>20236.7</v>
      </c>
      <c r="AN562" s="412">
        <f t="shared" si="337"/>
        <v>18378.81818181818</v>
      </c>
      <c r="AO562" s="412">
        <f t="shared" si="338"/>
        <v>2988.8181818181802</v>
      </c>
      <c r="AP562" s="413">
        <f t="shared" si="339"/>
        <v>0.16262298001157452</v>
      </c>
      <c r="AQ562" s="192">
        <v>2255517130070</v>
      </c>
      <c r="AR562" s="192">
        <f>VLOOKUP(AQ:AQ,[1]GOODYEAR!$B:$O,2,0)</f>
        <v>4992496142608</v>
      </c>
      <c r="AS562" s="192" t="str">
        <f>VLOOKUP(AQ:AQ,[1]GOODYEAR!$B:$O,3,0)</f>
        <v>05609614</v>
      </c>
      <c r="AT562" s="231" t="str">
        <f>VLOOKUP(AQ:AQ,[1]GOODYEAR!$B:$O,4,0)</f>
        <v>VECTOR 4Seasons（VECキャン）</v>
      </c>
      <c r="AU562" s="231" t="str">
        <f>VLOOKUP(AQ:AQ,[1]GOODYEAR!$B:$O,5,0)</f>
        <v>225/55R17 101H XL</v>
      </c>
      <c r="AV562" s="232" t="str">
        <f>VLOOKUP(AQ:AQ,[1]GOODYEAR!$B:$O,6,0)</f>
        <v>225/55R17</v>
      </c>
      <c r="AW562" s="232">
        <f>VLOOKUP(AQ:AQ,[1]GOODYEAR!$B:$O,7,0)</f>
        <v>32000</v>
      </c>
      <c r="AX562" s="233">
        <f>VLOOKUP(AQ:AQ,[1]GOODYEAR!$B:$K,8,0)</f>
        <v>15390</v>
      </c>
      <c r="AY562" s="233">
        <f>VLOOKUP(AQ:AQ,[1]GOODYEAR!$B:$K,9,0)</f>
        <v>20</v>
      </c>
      <c r="AZ562" s="233">
        <f>VLOOKUP(AQ:AQ,[1]GOODYEAR!$B:$K,10,0)</f>
        <v>20</v>
      </c>
      <c r="BA562" s="233">
        <f>VLOOKUP(AQ:AQ,[1]GOODYEAR!$B:$O,11,0)</f>
        <v>23190</v>
      </c>
      <c r="BB562" s="233">
        <f>VLOOKUP(AQ:AQ,[1]GOODYEAR!$B:$O,12,0)</f>
        <v>20127.272727272724</v>
      </c>
      <c r="BC562" s="233">
        <f t="shared" si="324"/>
        <v>1050</v>
      </c>
      <c r="BD562" s="204" t="s">
        <v>3387</v>
      </c>
      <c r="BE562" s="195" t="s">
        <v>5072</v>
      </c>
      <c r="BF562" s="133" t="str">
        <f>IFERROR(VLOOKUP(BE:BE,Q商品!B:E,4,0),"")</f>
        <v>23年製 Vector 4Seasons Hybrid 225/55R17 101H XL オールシーズンタイヤ 最短当日発送</v>
      </c>
      <c r="BG562" s="133" t="str">
        <f>IFERROR(VLOOKUP(AQ:AQ,在庫!B:M,12,0),"")</f>
        <v>2023年製</v>
      </c>
      <c r="BH562" s="133">
        <f>IFERROR(VLOOKUP(AQ:AQ,在庫!B:L,10,0),"")</f>
        <v>3</v>
      </c>
      <c r="BI562" s="234">
        <f>VLOOKUP(AQ:AQ,[1]GOODYEAR!$B:$AH,32,0)</f>
        <v>604428462</v>
      </c>
      <c r="BJ562" s="234">
        <f>VLOOKUP(AQ:AQ,[1]GOODYEAR!$B:$AH,33,0)</f>
        <v>604428515</v>
      </c>
      <c r="BK562" s="191"/>
      <c r="BL562" s="191"/>
      <c r="BM562" s="191"/>
    </row>
    <row r="563" spans="1:65" s="11" customFormat="1" ht="19.5" customHeight="1">
      <c r="A563" s="11">
        <f t="shared" si="327"/>
        <v>1</v>
      </c>
      <c r="B563" s="239">
        <f t="shared" si="313"/>
        <v>1956017130072</v>
      </c>
      <c r="C563" s="225">
        <f t="shared" si="328"/>
        <v>20</v>
      </c>
      <c r="D563" s="11" t="s">
        <v>4700</v>
      </c>
      <c r="E563" s="11" t="s">
        <v>2869</v>
      </c>
      <c r="F563" s="158" t="s">
        <v>6126</v>
      </c>
      <c r="G563" s="132" t="str">
        <f t="shared" si="323"/>
        <v>17</v>
      </c>
      <c r="H563" s="233">
        <v>12</v>
      </c>
      <c r="I563" s="225">
        <f t="shared" si="329"/>
        <v>12</v>
      </c>
      <c r="J563" s="131" t="s">
        <v>12</v>
      </c>
      <c r="K563" s="132" t="s">
        <v>1763</v>
      </c>
      <c r="L563" s="132">
        <v>46</v>
      </c>
      <c r="M563" s="134" t="s">
        <v>3422</v>
      </c>
      <c r="N563" s="226" t="s">
        <v>2922</v>
      </c>
      <c r="O563" s="226">
        <v>0</v>
      </c>
      <c r="P563" s="227">
        <v>17770</v>
      </c>
      <c r="Q563" s="228">
        <f t="shared" si="314"/>
        <v>16136.363636363634</v>
      </c>
      <c r="R563" s="143">
        <f t="shared" si="315"/>
        <v>0.30343661971830976</v>
      </c>
      <c r="S563" s="192">
        <v>1074476205</v>
      </c>
      <c r="T563" s="286" t="s">
        <v>6895</v>
      </c>
      <c r="U563" s="189">
        <f t="shared" si="316"/>
        <v>17770</v>
      </c>
      <c r="W563" s="229">
        <v>17770</v>
      </c>
      <c r="X563" s="135">
        <f t="shared" si="317"/>
        <v>11240</v>
      </c>
      <c r="Y563" s="230">
        <f t="shared" si="318"/>
        <v>16136.363636363634</v>
      </c>
      <c r="Z563" s="141">
        <f t="shared" si="319"/>
        <v>7.7265053460889188E-2</v>
      </c>
      <c r="AA563" s="136">
        <f t="shared" si="320"/>
        <v>0.30343661971830976</v>
      </c>
      <c r="AB563" s="144"/>
      <c r="AC563" s="144"/>
      <c r="AD563" s="184">
        <f t="shared" si="325"/>
        <v>17421</v>
      </c>
      <c r="AE563" s="182">
        <f t="shared" si="326"/>
        <v>19143</v>
      </c>
      <c r="AF563" s="128">
        <f t="shared" si="330"/>
        <v>1722.87</v>
      </c>
      <c r="AG563" s="129">
        <f t="shared" si="331"/>
        <v>349.86999999999989</v>
      </c>
      <c r="AH563" s="130">
        <f t="shared" si="332"/>
        <v>1.827665465183095E-2</v>
      </c>
      <c r="AI563" s="137">
        <f t="shared" si="333"/>
        <v>1373</v>
      </c>
      <c r="AJ563" s="138">
        <f t="shared" si="334"/>
        <v>7.1723345348169043E-2</v>
      </c>
      <c r="AK563" s="138">
        <f t="shared" si="335"/>
        <v>0.28515996506647884</v>
      </c>
      <c r="AL563" s="11" t="s">
        <v>13397</v>
      </c>
      <c r="AM563" s="11">
        <f t="shared" si="336"/>
        <v>15506.7</v>
      </c>
      <c r="AN563" s="412">
        <f t="shared" si="337"/>
        <v>14078.818181818182</v>
      </c>
      <c r="AO563" s="412">
        <f t="shared" si="338"/>
        <v>2838.818181818182</v>
      </c>
      <c r="AP563" s="413">
        <f t="shared" si="339"/>
        <v>0.20163753414219945</v>
      </c>
      <c r="AQ563" s="192">
        <v>1956017130072</v>
      </c>
      <c r="AR563" s="192">
        <f>VLOOKUP(AQ:AQ,[1]GOODYEAR!$B:$O,2,0)</f>
        <v>4992496155233</v>
      </c>
      <c r="AS563" s="192" t="str">
        <f>VLOOKUP(AQ:AQ,[1]GOODYEAR!$B:$O,3,0)</f>
        <v>05609609</v>
      </c>
      <c r="AT563" s="231" t="str">
        <f>VLOOKUP(AQ:AQ,[1]GOODYEAR!$B:$O,4,0)</f>
        <v>VECTOR 4Seasons（VECキャン）</v>
      </c>
      <c r="AU563" s="231" t="str">
        <f>VLOOKUP(AQ:AQ,[1]GOODYEAR!$B:$O,5,0)</f>
        <v>195/60R17 90H</v>
      </c>
      <c r="AV563" s="232" t="str">
        <f>VLOOKUP(AQ:AQ,[1]GOODYEAR!$B:$O,6,0)</f>
        <v>195/60R17</v>
      </c>
      <c r="AW563" s="232">
        <f>VLOOKUP(AQ:AQ,[1]GOODYEAR!$B:$O,7,0)</f>
        <v>23500</v>
      </c>
      <c r="AX563" s="233">
        <f>VLOOKUP(AQ:AQ,[1]GOODYEAR!$B:$K,8,0)</f>
        <v>11240</v>
      </c>
      <c r="AY563" s="233">
        <f>VLOOKUP(AQ:AQ,[1]GOODYEAR!$B:$K,9,0)</f>
        <v>20</v>
      </c>
      <c r="AZ563" s="233">
        <f>VLOOKUP(AQ:AQ,[1]GOODYEAR!$B:$K,10,0)</f>
        <v>12</v>
      </c>
      <c r="BA563" s="233">
        <f>VLOOKUP(AQ:AQ,[1]GOODYEAR!$B:$O,11,0)</f>
        <v>17050</v>
      </c>
      <c r="BB563" s="233">
        <f>VLOOKUP(AQ:AQ,[1]GOODYEAR!$B:$O,12,0)</f>
        <v>14545.454545454544</v>
      </c>
      <c r="BC563" s="233">
        <f t="shared" si="324"/>
        <v>1050</v>
      </c>
      <c r="BD563" s="204" t="s">
        <v>3387</v>
      </c>
      <c r="BE563" s="195" t="s">
        <v>5073</v>
      </c>
      <c r="BF563" s="133" t="str">
        <f>IFERROR(VLOOKUP(BE:BE,Q商品!B:E,4,0),"")</f>
        <v>23年製 Vector 4Seasons Hybrid 195/60R17 90H オールシーズンタイヤ 最短当日発送</v>
      </c>
      <c r="BG563" s="133" t="str">
        <f>IFERROR(VLOOKUP(AQ:AQ,在庫!B:M,12,0),"")</f>
        <v>2023年製</v>
      </c>
      <c r="BH563" s="133">
        <f>IFERROR(VLOOKUP(AQ:AQ,在庫!B:L,10,0),"")</f>
        <v>2</v>
      </c>
      <c r="BI563" s="234">
        <f>VLOOKUP(AQ:AQ,[1]GOODYEAR!$B:$AH,32,0)</f>
        <v>604428464</v>
      </c>
      <c r="BJ563" s="234">
        <f>VLOOKUP(AQ:AQ,[1]GOODYEAR!$B:$AH,33,0)</f>
        <v>604428517</v>
      </c>
      <c r="BK563" s="191"/>
      <c r="BL563" s="191"/>
      <c r="BM563" s="191"/>
    </row>
    <row r="564" spans="1:65" s="11" customFormat="1" ht="19.5" customHeight="1">
      <c r="A564" s="11">
        <f t="shared" si="327"/>
        <v>1</v>
      </c>
      <c r="B564" s="239">
        <f t="shared" si="313"/>
        <v>2156017130075</v>
      </c>
      <c r="C564" s="225">
        <f t="shared" si="328"/>
        <v>45</v>
      </c>
      <c r="D564" s="11" t="s">
        <v>4700</v>
      </c>
      <c r="E564" s="11" t="s">
        <v>2870</v>
      </c>
      <c r="F564" s="158" t="s">
        <v>6127</v>
      </c>
      <c r="G564" s="132" t="str">
        <f t="shared" si="323"/>
        <v>17</v>
      </c>
      <c r="H564" s="233">
        <v>15</v>
      </c>
      <c r="I564" s="225">
        <f t="shared" si="329"/>
        <v>11</v>
      </c>
      <c r="J564" s="131" t="s">
        <v>12</v>
      </c>
      <c r="K564" s="132" t="s">
        <v>1763</v>
      </c>
      <c r="L564" s="132">
        <v>47</v>
      </c>
      <c r="M564" s="134" t="s">
        <v>3422</v>
      </c>
      <c r="N564" s="226" t="s">
        <v>6165</v>
      </c>
      <c r="O564" s="226">
        <v>0</v>
      </c>
      <c r="P564" s="227">
        <v>19710</v>
      </c>
      <c r="Q564" s="228">
        <f t="shared" si="314"/>
        <v>17877.272727272724</v>
      </c>
      <c r="R564" s="143">
        <f t="shared" si="315"/>
        <v>0.27058225273328235</v>
      </c>
      <c r="S564" s="192">
        <v>1074476304</v>
      </c>
      <c r="T564" s="286" t="s">
        <v>6896</v>
      </c>
      <c r="U564" s="189">
        <f t="shared" si="316"/>
        <v>19710</v>
      </c>
      <c r="W564" s="229">
        <v>19710</v>
      </c>
      <c r="X564" s="135">
        <f t="shared" si="317"/>
        <v>13040</v>
      </c>
      <c r="Y564" s="230">
        <f t="shared" si="318"/>
        <v>17877.272727272724</v>
      </c>
      <c r="Z564" s="141">
        <f t="shared" si="319"/>
        <v>7.7321156773211497E-2</v>
      </c>
      <c r="AA564" s="136">
        <f t="shared" si="320"/>
        <v>0.27058225273328235</v>
      </c>
      <c r="AB564" s="144"/>
      <c r="AC564" s="144"/>
      <c r="AD564" s="184">
        <f t="shared" si="325"/>
        <v>19323</v>
      </c>
      <c r="AE564" s="182">
        <f t="shared" si="326"/>
        <v>21234</v>
      </c>
      <c r="AF564" s="128">
        <f t="shared" si="330"/>
        <v>1911.06</v>
      </c>
      <c r="AG564" s="129">
        <f t="shared" si="331"/>
        <v>387.05999999999995</v>
      </c>
      <c r="AH564" s="130">
        <f t="shared" si="332"/>
        <v>1.8228313082791745E-2</v>
      </c>
      <c r="AI564" s="137">
        <f t="shared" si="333"/>
        <v>1524</v>
      </c>
      <c r="AJ564" s="138">
        <f t="shared" si="334"/>
        <v>7.1771686917208255E-2</v>
      </c>
      <c r="AK564" s="138">
        <f t="shared" si="335"/>
        <v>0.25235393965049058</v>
      </c>
      <c r="AL564" s="11" t="s">
        <v>13397</v>
      </c>
      <c r="AM564" s="11">
        <f t="shared" si="336"/>
        <v>17199.599999999999</v>
      </c>
      <c r="AN564" s="412">
        <f t="shared" si="337"/>
        <v>15595.090909090906</v>
      </c>
      <c r="AO564" s="412">
        <f t="shared" si="338"/>
        <v>2555.0909090909063</v>
      </c>
      <c r="AP564" s="413">
        <f t="shared" si="339"/>
        <v>0.16383943665255951</v>
      </c>
      <c r="AQ564" s="192">
        <v>2156017130075</v>
      </c>
      <c r="AR564" s="192">
        <f>VLOOKUP(AQ:AQ,[1]GOODYEAR!$B:$O,2,0)</f>
        <v>4992496142585</v>
      </c>
      <c r="AS564" s="192" t="str">
        <f>VLOOKUP(AQ:AQ,[1]GOODYEAR!$B:$O,3,0)</f>
        <v>05609610</v>
      </c>
      <c r="AT564" s="231" t="str">
        <f>VLOOKUP(AQ:AQ,[1]GOODYEAR!$B:$O,4,0)</f>
        <v>VECTOR 4Seasons（VECキャン）</v>
      </c>
      <c r="AU564" s="231" t="str">
        <f>VLOOKUP(AQ:AQ,[1]GOODYEAR!$B:$O,5,0)</f>
        <v>215/60R17 96H</v>
      </c>
      <c r="AV564" s="232" t="str">
        <f>VLOOKUP(AQ:AQ,[1]GOODYEAR!$B:$O,6,0)</f>
        <v>215/60R17</v>
      </c>
      <c r="AW564" s="232">
        <f>VLOOKUP(AQ:AQ,[1]GOODYEAR!$B:$O,7,0)</f>
        <v>27200</v>
      </c>
      <c r="AX564" s="233">
        <f>VLOOKUP(AQ:AQ,[1]GOODYEAR!$B:$K,8,0)</f>
        <v>13040</v>
      </c>
      <c r="AY564" s="233">
        <f>VLOOKUP(AQ:AQ,[1]GOODYEAR!$B:$K,9,0)</f>
        <v>45</v>
      </c>
      <c r="AZ564" s="233">
        <f>VLOOKUP(AQ:AQ,[1]GOODYEAR!$B:$K,10,0)</f>
        <v>11</v>
      </c>
      <c r="BA564" s="233">
        <f>VLOOKUP(AQ:AQ,[1]GOODYEAR!$B:$O,11,0)</f>
        <v>19710</v>
      </c>
      <c r="BB564" s="233">
        <f>VLOOKUP(AQ:AQ,[1]GOODYEAR!$B:$O,12,0)</f>
        <v>16963.636363636364</v>
      </c>
      <c r="BC564" s="233">
        <f t="shared" si="324"/>
        <v>1049.9999999999964</v>
      </c>
      <c r="BD564" s="204" t="s">
        <v>3387</v>
      </c>
      <c r="BE564" s="195" t="s">
        <v>5074</v>
      </c>
      <c r="BF564" s="133" t="str">
        <f>IFERROR(VLOOKUP(BE:BE,Q商品!B:E,4,0),"")</f>
        <v>23年製 Vector 4Seasons Hybrid 215/60R17 96H オールシーズンタイヤ 最短当日発送</v>
      </c>
      <c r="BG564" s="133" t="str">
        <f>IFERROR(VLOOKUP(AQ:AQ,在庫!B:M,12,0),"")</f>
        <v>2023年製</v>
      </c>
      <c r="BH564" s="133">
        <f>IFERROR(VLOOKUP(AQ:AQ,在庫!B:L,10,0),"")</f>
        <v>3</v>
      </c>
      <c r="BI564" s="234">
        <f>VLOOKUP(AQ:AQ,[1]GOODYEAR!$B:$AH,32,0)</f>
        <v>604428459</v>
      </c>
      <c r="BJ564" s="234">
        <f>VLOOKUP(AQ:AQ,[1]GOODYEAR!$B:$AH,33,0)</f>
        <v>604428512</v>
      </c>
      <c r="BK564" s="191"/>
      <c r="BL564" s="191"/>
      <c r="BM564" s="191"/>
    </row>
    <row r="565" spans="1:65" s="11" customFormat="1" ht="19.5" customHeight="1">
      <c r="A565" s="11">
        <f t="shared" si="327"/>
        <v>1</v>
      </c>
      <c r="B565" s="239">
        <f t="shared" si="313"/>
        <v>2254018130077</v>
      </c>
      <c r="C565" s="225">
        <f t="shared" si="328"/>
        <v>20</v>
      </c>
      <c r="D565" s="11" t="s">
        <v>4700</v>
      </c>
      <c r="E565" s="11" t="s">
        <v>2871</v>
      </c>
      <c r="F565" s="158" t="s">
        <v>3363</v>
      </c>
      <c r="G565" s="132" t="str">
        <f t="shared" si="323"/>
        <v>18</v>
      </c>
      <c r="H565" s="233">
        <v>18</v>
      </c>
      <c r="I565" s="225">
        <f t="shared" si="329"/>
        <v>18</v>
      </c>
      <c r="J565" s="131" t="s">
        <v>12</v>
      </c>
      <c r="K565" s="132" t="s">
        <v>1763</v>
      </c>
      <c r="L565" s="132">
        <v>48</v>
      </c>
      <c r="M565" s="134" t="s">
        <v>1776</v>
      </c>
      <c r="N565" s="226" t="s">
        <v>6166</v>
      </c>
      <c r="O565" s="226">
        <v>0</v>
      </c>
      <c r="P565" s="227">
        <v>29470</v>
      </c>
      <c r="Q565" s="228">
        <f t="shared" si="314"/>
        <v>26772.727272727272</v>
      </c>
      <c r="R565" s="143">
        <f t="shared" si="315"/>
        <v>0.26641765704584042</v>
      </c>
      <c r="S565" s="192">
        <v>1074476228</v>
      </c>
      <c r="T565" s="286" t="s">
        <v>6897</v>
      </c>
      <c r="U565" s="189">
        <f t="shared" si="316"/>
        <v>29470</v>
      </c>
      <c r="W565" s="229">
        <v>29470</v>
      </c>
      <c r="X565" s="135">
        <f t="shared" si="317"/>
        <v>19640</v>
      </c>
      <c r="Y565" s="230">
        <f t="shared" si="318"/>
        <v>26772.727272727272</v>
      </c>
      <c r="Z565" s="141">
        <f t="shared" si="319"/>
        <v>7.7332880895826239E-2</v>
      </c>
      <c r="AA565" s="136">
        <f t="shared" si="320"/>
        <v>0.26641765704584042</v>
      </c>
      <c r="AB565" s="144"/>
      <c r="AC565" s="144"/>
      <c r="AD565" s="184">
        <f t="shared" si="325"/>
        <v>28892</v>
      </c>
      <c r="AE565" s="182">
        <f t="shared" si="326"/>
        <v>31749</v>
      </c>
      <c r="AF565" s="128">
        <f t="shared" si="330"/>
        <v>2857.41</v>
      </c>
      <c r="AG565" s="129">
        <f t="shared" si="331"/>
        <v>578.40999999999985</v>
      </c>
      <c r="AH565" s="130">
        <f t="shared" si="332"/>
        <v>1.8218211597215657E-2</v>
      </c>
      <c r="AI565" s="137">
        <f t="shared" si="333"/>
        <v>2279</v>
      </c>
      <c r="AJ565" s="138">
        <f t="shared" si="334"/>
        <v>7.1781788402784333E-2</v>
      </c>
      <c r="AK565" s="138">
        <f t="shared" si="335"/>
        <v>0.24819944544862477</v>
      </c>
      <c r="AL565" s="11" t="s">
        <v>13397</v>
      </c>
      <c r="AM565" s="11">
        <f t="shared" si="336"/>
        <v>25717.1</v>
      </c>
      <c r="AN565" s="412">
        <f t="shared" si="337"/>
        <v>23360.999999999996</v>
      </c>
      <c r="AO565" s="412">
        <f t="shared" si="338"/>
        <v>3720.9999999999964</v>
      </c>
      <c r="AP565" s="413">
        <f t="shared" si="339"/>
        <v>0.1592825649586917</v>
      </c>
      <c r="AQ565" s="192">
        <v>2254018130077</v>
      </c>
      <c r="AR565" s="192">
        <f>VLOOKUP(AQ:AQ,[1]GOODYEAR!$B:$O,2,0)</f>
        <v>4992496142677</v>
      </c>
      <c r="AS565" s="192" t="str">
        <f>VLOOKUP(AQ:AQ,[1]GOODYEAR!$B:$O,3,0)</f>
        <v>05609634</v>
      </c>
      <c r="AT565" s="231" t="str">
        <f>VLOOKUP(AQ:AQ,[1]GOODYEAR!$B:$O,4,0)</f>
        <v>VECTOR 4Seasons（VECキャン）</v>
      </c>
      <c r="AU565" s="231" t="str">
        <f>VLOOKUP(AQ:AQ,[1]GOODYEAR!$B:$O,5,0)</f>
        <v>225/40R18 92H XL</v>
      </c>
      <c r="AV565" s="232" t="str">
        <f>VLOOKUP(AQ:AQ,[1]GOODYEAR!$B:$O,6,0)</f>
        <v>225/40R18</v>
      </c>
      <c r="AW565" s="232">
        <f>VLOOKUP(AQ:AQ,[1]GOODYEAR!$B:$O,7,0)</f>
        <v>40700</v>
      </c>
      <c r="AX565" s="233">
        <f>VLOOKUP(AQ:AQ,[1]GOODYEAR!$B:$K,8,0)</f>
        <v>19640</v>
      </c>
      <c r="AY565" s="233">
        <f>VLOOKUP(AQ:AQ,[1]GOODYEAR!$B:$K,9,0)</f>
        <v>20</v>
      </c>
      <c r="AZ565" s="233">
        <f>VLOOKUP(AQ:AQ,[1]GOODYEAR!$B:$K,10,0)</f>
        <v>18</v>
      </c>
      <c r="BA565" s="233">
        <f>VLOOKUP(AQ:AQ,[1]GOODYEAR!$B:$O,11,0)</f>
        <v>29470</v>
      </c>
      <c r="BB565" s="233">
        <f>VLOOKUP(AQ:AQ,[1]GOODYEAR!$B:$O,12,0)</f>
        <v>26313.63636363636</v>
      </c>
      <c r="BC565" s="233">
        <f t="shared" si="324"/>
        <v>525</v>
      </c>
      <c r="BD565" s="204" t="s">
        <v>3387</v>
      </c>
      <c r="BE565" s="195" t="s">
        <v>5075</v>
      </c>
      <c r="BF565" s="133" t="str">
        <f>IFERROR(VLOOKUP(BE:BE,Q商品!B:E,4,0),"")</f>
        <v>23年製 Vector 4Seasons Hybrid 225/40R18 92H XLオールシーズンタイヤ 最短当日発送</v>
      </c>
      <c r="BG565" s="133" t="str">
        <f>IFERROR(VLOOKUP(AQ:AQ,在庫!B:M,12,0),"")</f>
        <v>2021年製</v>
      </c>
      <c r="BH565" s="133">
        <f>IFERROR(VLOOKUP(AQ:AQ,在庫!B:L,10,0),"")</f>
        <v>3</v>
      </c>
      <c r="BI565" s="234">
        <f>VLOOKUP(AQ:AQ,[1]GOODYEAR!$B:$AH,32,0)</f>
        <v>604428466</v>
      </c>
      <c r="BJ565" s="234">
        <f>VLOOKUP(AQ:AQ,[1]GOODYEAR!$B:$AH,33,0)</f>
        <v>604428519</v>
      </c>
      <c r="BK565" s="191"/>
      <c r="BL565" s="191"/>
      <c r="BM565" s="191"/>
    </row>
    <row r="566" spans="1:65" s="11" customFormat="1" ht="19.5" customHeight="1">
      <c r="A566" s="11">
        <f t="shared" si="327"/>
        <v>1</v>
      </c>
      <c r="B566" s="239">
        <f t="shared" si="313"/>
        <v>2154518130075</v>
      </c>
      <c r="C566" s="225">
        <f t="shared" si="328"/>
        <v>17</v>
      </c>
      <c r="D566" s="11" t="s">
        <v>4700</v>
      </c>
      <c r="E566" s="11" t="s">
        <v>2872</v>
      </c>
      <c r="F566" s="158" t="s">
        <v>6128</v>
      </c>
      <c r="G566" s="132" t="str">
        <f t="shared" si="323"/>
        <v>18</v>
      </c>
      <c r="H566" s="233">
        <v>15</v>
      </c>
      <c r="I566" s="225">
        <f t="shared" si="329"/>
        <v>15</v>
      </c>
      <c r="J566" s="131" t="s">
        <v>12</v>
      </c>
      <c r="K566" s="132" t="s">
        <v>1763</v>
      </c>
      <c r="L566" s="132">
        <v>49</v>
      </c>
      <c r="M566" s="134" t="s">
        <v>3422</v>
      </c>
      <c r="N566" s="226" t="s">
        <v>6167</v>
      </c>
      <c r="O566" s="226">
        <v>0</v>
      </c>
      <c r="P566" s="227">
        <v>25030</v>
      </c>
      <c r="Q566" s="228">
        <f t="shared" si="314"/>
        <v>22739.090909090908</v>
      </c>
      <c r="R566" s="143">
        <f t="shared" si="315"/>
        <v>0.26822052532682999</v>
      </c>
      <c r="S566" s="192">
        <v>1074476485</v>
      </c>
      <c r="T566" s="286" t="s">
        <v>6898</v>
      </c>
      <c r="U566" s="189">
        <f t="shared" si="316"/>
        <v>25030</v>
      </c>
      <c r="W566" s="229">
        <v>25030</v>
      </c>
      <c r="X566" s="135">
        <f t="shared" si="317"/>
        <v>16640</v>
      </c>
      <c r="Y566" s="230">
        <f t="shared" si="318"/>
        <v>22739.090909090908</v>
      </c>
      <c r="Z566" s="141">
        <f t="shared" si="319"/>
        <v>7.7307231322413017E-2</v>
      </c>
      <c r="AA566" s="136">
        <f t="shared" si="320"/>
        <v>0.26822052532682999</v>
      </c>
      <c r="AB566" s="144"/>
      <c r="AC566" s="144"/>
      <c r="AD566" s="184">
        <f t="shared" si="325"/>
        <v>24539</v>
      </c>
      <c r="AE566" s="182">
        <f t="shared" si="326"/>
        <v>26965</v>
      </c>
      <c r="AF566" s="128">
        <f t="shared" si="330"/>
        <v>2426.85</v>
      </c>
      <c r="AG566" s="129">
        <f t="shared" si="331"/>
        <v>491.84999999999991</v>
      </c>
      <c r="AH566" s="130">
        <f t="shared" si="332"/>
        <v>1.8240311514926753E-2</v>
      </c>
      <c r="AI566" s="137">
        <f t="shared" si="333"/>
        <v>1935</v>
      </c>
      <c r="AJ566" s="138">
        <f t="shared" si="334"/>
        <v>7.1759688485073247E-2</v>
      </c>
      <c r="AK566" s="138">
        <f t="shared" si="335"/>
        <v>0.24998021381190325</v>
      </c>
      <c r="AL566" s="11" t="s">
        <v>13397</v>
      </c>
      <c r="AM566" s="11">
        <f t="shared" si="336"/>
        <v>21842.5</v>
      </c>
      <c r="AN566" s="412">
        <f t="shared" si="337"/>
        <v>19841.363636363636</v>
      </c>
      <c r="AO566" s="412">
        <f t="shared" si="338"/>
        <v>3201.363636363636</v>
      </c>
      <c r="AP566" s="413">
        <f t="shared" si="339"/>
        <v>0.1613479645368949</v>
      </c>
      <c r="AQ566" s="192">
        <v>2154518130075</v>
      </c>
      <c r="AR566" s="192">
        <f>VLOOKUP(AQ:AQ,[1]GOODYEAR!$B:$O,2,0)</f>
        <v>4992496142653</v>
      </c>
      <c r="AS566" s="192" t="str">
        <f>VLOOKUP(AQ:AQ,[1]GOODYEAR!$B:$O,3,0)</f>
        <v>05609628</v>
      </c>
      <c r="AT566" s="231" t="str">
        <f>VLOOKUP(AQ:AQ,[1]GOODYEAR!$B:$O,4,0)</f>
        <v>VECTOR 4Seasons（VECキャン）</v>
      </c>
      <c r="AU566" s="231" t="str">
        <f>VLOOKUP(AQ:AQ,[1]GOODYEAR!$B:$O,5,0)</f>
        <v>215/45R18 89H</v>
      </c>
      <c r="AV566" s="232" t="str">
        <f>VLOOKUP(AQ:AQ,[1]GOODYEAR!$B:$O,6,0)</f>
        <v>215/45R18</v>
      </c>
      <c r="AW566" s="232">
        <f>VLOOKUP(AQ:AQ,[1]GOODYEAR!$B:$O,7,0)</f>
        <v>34500</v>
      </c>
      <c r="AX566" s="233">
        <f>VLOOKUP(AQ:AQ,[1]GOODYEAR!$B:$K,8,0)</f>
        <v>16640</v>
      </c>
      <c r="AY566" s="233">
        <f>VLOOKUP(AQ:AQ,[1]GOODYEAR!$B:$K,9,0)</f>
        <v>17</v>
      </c>
      <c r="AZ566" s="233">
        <f>VLOOKUP(AQ:AQ,[1]GOODYEAR!$B:$K,10,0)</f>
        <v>15</v>
      </c>
      <c r="BA566" s="233">
        <f>VLOOKUP(AQ:AQ,[1]GOODYEAR!$B:$O,11,0)</f>
        <v>25030</v>
      </c>
      <c r="BB566" s="233">
        <f>VLOOKUP(AQ:AQ,[1]GOODYEAR!$B:$O,12,0)</f>
        <v>21800</v>
      </c>
      <c r="BC566" s="233">
        <f t="shared" si="324"/>
        <v>1049.9999999999964</v>
      </c>
      <c r="BD566" s="204" t="s">
        <v>3387</v>
      </c>
      <c r="BE566" s="195" t="s">
        <v>5076</v>
      </c>
      <c r="BF566" s="133" t="str">
        <f>IFERROR(VLOOKUP(BE:BE,Q商品!B:E,4,0),"")</f>
        <v>Vector 4Seasons Hybrid 215/45R18 89H 22年製以降 オールシーズンタイヤ 最短当日発送</v>
      </c>
      <c r="BG566" s="133" t="str">
        <f>IFERROR(VLOOKUP(AQ:AQ,在庫!B:M,12,0),"")</f>
        <v>2022年製</v>
      </c>
      <c r="BH566" s="133">
        <f>IFERROR(VLOOKUP(AQ:AQ,在庫!B:L,10,0),"")</f>
        <v>3</v>
      </c>
      <c r="BI566" s="234">
        <f>VLOOKUP(AQ:AQ,[1]GOODYEAR!$B:$AH,32,0)</f>
        <v>604428468</v>
      </c>
      <c r="BJ566" s="234">
        <f>VLOOKUP(AQ:AQ,[1]GOODYEAR!$B:$AH,33,0)</f>
        <v>604428521</v>
      </c>
      <c r="BK566" s="191"/>
      <c r="BL566" s="191"/>
      <c r="BM566" s="191"/>
    </row>
    <row r="567" spans="1:65" s="11" customFormat="1" ht="19.5" customHeight="1">
      <c r="A567" s="11">
        <f t="shared" si="327"/>
        <v>1</v>
      </c>
      <c r="B567" s="239">
        <f t="shared" si="313"/>
        <v>2254518130072</v>
      </c>
      <c r="C567" s="225">
        <f t="shared" si="328"/>
        <v>28</v>
      </c>
      <c r="D567" s="11" t="s">
        <v>4700</v>
      </c>
      <c r="E567" s="11" t="s">
        <v>2873</v>
      </c>
      <c r="F567" s="158" t="s">
        <v>6129</v>
      </c>
      <c r="G567" s="132" t="str">
        <f t="shared" si="323"/>
        <v>18</v>
      </c>
      <c r="H567" s="233">
        <v>20</v>
      </c>
      <c r="I567" s="225">
        <f t="shared" si="329"/>
        <v>20</v>
      </c>
      <c r="J567" s="131" t="s">
        <v>12</v>
      </c>
      <c r="K567" s="132" t="s">
        <v>1763</v>
      </c>
      <c r="L567" s="132">
        <v>50</v>
      </c>
      <c r="M567" s="134" t="s">
        <v>3422</v>
      </c>
      <c r="N567" s="226" t="s">
        <v>6168</v>
      </c>
      <c r="O567" s="226">
        <v>0</v>
      </c>
      <c r="P567" s="227">
        <v>25240</v>
      </c>
      <c r="Q567" s="228">
        <f t="shared" si="314"/>
        <v>22919.999999999996</v>
      </c>
      <c r="R567" s="143">
        <f t="shared" si="315"/>
        <v>0.26788830715532275</v>
      </c>
      <c r="S567" s="192">
        <v>1074476574</v>
      </c>
      <c r="T567" s="286" t="s">
        <v>6899</v>
      </c>
      <c r="U567" s="189">
        <f t="shared" si="316"/>
        <v>25240</v>
      </c>
      <c r="W567" s="229">
        <v>25240</v>
      </c>
      <c r="X567" s="135">
        <f t="shared" si="317"/>
        <v>16780</v>
      </c>
      <c r="Y567" s="230">
        <f t="shared" si="318"/>
        <v>22919.999999999996</v>
      </c>
      <c r="Z567" s="141">
        <f t="shared" si="319"/>
        <v>7.7337559429476954E-2</v>
      </c>
      <c r="AA567" s="136">
        <f t="shared" si="320"/>
        <v>0.26788830715532275</v>
      </c>
      <c r="AB567" s="144"/>
      <c r="AC567" s="144"/>
      <c r="AD567" s="184">
        <f t="shared" si="325"/>
        <v>24745</v>
      </c>
      <c r="AE567" s="182">
        <f t="shared" si="326"/>
        <v>27192</v>
      </c>
      <c r="AF567" s="128">
        <f t="shared" si="330"/>
        <v>2447.2799999999997</v>
      </c>
      <c r="AG567" s="129">
        <f t="shared" si="331"/>
        <v>495.27999999999975</v>
      </c>
      <c r="AH567" s="130">
        <f t="shared" si="332"/>
        <v>1.8214180641365096E-2</v>
      </c>
      <c r="AI567" s="137">
        <f t="shared" si="333"/>
        <v>1952</v>
      </c>
      <c r="AJ567" s="138">
        <f t="shared" si="334"/>
        <v>7.1785819358634886E-2</v>
      </c>
      <c r="AK567" s="138">
        <f t="shared" si="335"/>
        <v>0.24967412651395765</v>
      </c>
      <c r="AL567" s="11" t="s">
        <v>13397</v>
      </c>
      <c r="AM567" s="11">
        <f t="shared" si="336"/>
        <v>22025.8</v>
      </c>
      <c r="AN567" s="412">
        <f t="shared" si="337"/>
        <v>19997.999999999996</v>
      </c>
      <c r="AO567" s="412">
        <f t="shared" si="338"/>
        <v>3217.9999999999964</v>
      </c>
      <c r="AP567" s="413">
        <f t="shared" si="339"/>
        <v>0.16091609160916076</v>
      </c>
      <c r="AQ567" s="192">
        <v>2254518130072</v>
      </c>
      <c r="AR567" s="192">
        <f>VLOOKUP(AQ:AQ,[1]GOODYEAR!$B:$O,2,0)</f>
        <v>4992496142660</v>
      </c>
      <c r="AS567" s="192" t="str">
        <f>VLOOKUP(AQ:AQ,[1]GOODYEAR!$B:$O,3,0)</f>
        <v>05609630</v>
      </c>
      <c r="AT567" s="231" t="str">
        <f>VLOOKUP(AQ:AQ,[1]GOODYEAR!$B:$O,4,0)</f>
        <v>VECTOR 4Seasons（VECキャン）</v>
      </c>
      <c r="AU567" s="231" t="str">
        <f>VLOOKUP(AQ:AQ,[1]GOODYEAR!$B:$O,5,0)</f>
        <v>225/45R18 91H</v>
      </c>
      <c r="AV567" s="232" t="str">
        <f>VLOOKUP(AQ:AQ,[1]GOODYEAR!$B:$O,6,0)</f>
        <v>225/45R18</v>
      </c>
      <c r="AW567" s="232">
        <f>VLOOKUP(AQ:AQ,[1]GOODYEAR!$B:$O,7,0)</f>
        <v>34800</v>
      </c>
      <c r="AX567" s="233">
        <f>VLOOKUP(AQ:AQ,[1]GOODYEAR!$B:$K,8,0)</f>
        <v>16780</v>
      </c>
      <c r="AY567" s="233">
        <f>VLOOKUP(AQ:AQ,[1]GOODYEAR!$B:$K,9,0)</f>
        <v>28</v>
      </c>
      <c r="AZ567" s="233">
        <f>VLOOKUP(AQ:AQ,[1]GOODYEAR!$B:$K,10,0)</f>
        <v>20</v>
      </c>
      <c r="BA567" s="233">
        <f>VLOOKUP(AQ:AQ,[1]GOODYEAR!$B:$O,11,0)</f>
        <v>25240</v>
      </c>
      <c r="BB567" s="233">
        <f>VLOOKUP(AQ:AQ,[1]GOODYEAR!$B:$O,12,0)</f>
        <v>21990.909090909088</v>
      </c>
      <c r="BC567" s="233">
        <f t="shared" si="324"/>
        <v>1050</v>
      </c>
      <c r="BD567" s="204" t="s">
        <v>3387</v>
      </c>
      <c r="BE567" s="195" t="s">
        <v>5077</v>
      </c>
      <c r="BF567" s="133" t="str">
        <f>IFERROR(VLOOKUP(BE:BE,Q商品!B:E,4,0),"")</f>
        <v>23年製 Vector 4Seasons Hybrid 225/45R18 91H オールシーズンタイヤ 最短当日発送</v>
      </c>
      <c r="BG567" s="133" t="str">
        <f>IFERROR(VLOOKUP(AQ:AQ,在庫!B:M,12,0),"")</f>
        <v>2023年製</v>
      </c>
      <c r="BH567" s="133">
        <f>IFERROR(VLOOKUP(AQ:AQ,在庫!B:L,10,0),"")</f>
        <v>2</v>
      </c>
      <c r="BI567" s="234">
        <f>VLOOKUP(AQ:AQ,[1]GOODYEAR!$B:$AH,32,0)</f>
        <v>604428465</v>
      </c>
      <c r="BJ567" s="234">
        <f>VLOOKUP(AQ:AQ,[1]GOODYEAR!$B:$AH,33,0)</f>
        <v>604428518</v>
      </c>
      <c r="BK567" s="191"/>
      <c r="BL567" s="191"/>
      <c r="BM567" s="191"/>
    </row>
    <row r="568" spans="1:65" s="11" customFormat="1" ht="19.5" customHeight="1">
      <c r="A568" s="11">
        <f t="shared" si="327"/>
        <v>1</v>
      </c>
      <c r="B568" s="239">
        <f t="shared" si="313"/>
        <v>2155018130077</v>
      </c>
      <c r="C568" s="225">
        <f t="shared" si="328"/>
        <v>33</v>
      </c>
      <c r="D568" s="11" t="s">
        <v>4700</v>
      </c>
      <c r="E568" s="11" t="s">
        <v>2874</v>
      </c>
      <c r="F568" s="158" t="s">
        <v>6130</v>
      </c>
      <c r="G568" s="132" t="str">
        <f t="shared" si="323"/>
        <v>18</v>
      </c>
      <c r="H568" s="233">
        <v>16</v>
      </c>
      <c r="I568" s="225">
        <f t="shared" si="329"/>
        <v>16</v>
      </c>
      <c r="J568" s="131" t="s">
        <v>12</v>
      </c>
      <c r="K568" s="132" t="s">
        <v>1763</v>
      </c>
      <c r="L568" s="132">
        <v>51</v>
      </c>
      <c r="M568" s="134" t="s">
        <v>3422</v>
      </c>
      <c r="N568" s="226" t="s">
        <v>2893</v>
      </c>
      <c r="O568" s="226">
        <v>0</v>
      </c>
      <c r="P568" s="227">
        <v>24495</v>
      </c>
      <c r="Q568" s="228">
        <f t="shared" si="314"/>
        <v>22238.181818181816</v>
      </c>
      <c r="R568" s="143">
        <f t="shared" si="315"/>
        <v>0.31649088381980206</v>
      </c>
      <c r="S568" s="192">
        <v>1074475780</v>
      </c>
      <c r="T568" s="286" t="s">
        <v>6900</v>
      </c>
      <c r="U568" s="189">
        <f t="shared" si="316"/>
        <v>24495</v>
      </c>
      <c r="W568" s="229">
        <v>24495</v>
      </c>
      <c r="X568" s="135">
        <f t="shared" si="317"/>
        <v>15200</v>
      </c>
      <c r="Y568" s="230">
        <f t="shared" si="318"/>
        <v>22238.181818181816</v>
      </c>
      <c r="Z568" s="141">
        <f t="shared" si="319"/>
        <v>7.7321902429067224E-2</v>
      </c>
      <c r="AA568" s="136">
        <f t="shared" si="320"/>
        <v>0.31649088381980206</v>
      </c>
      <c r="AB568" s="144"/>
      <c r="AC568" s="144"/>
      <c r="AD568" s="184">
        <f t="shared" si="325"/>
        <v>24014</v>
      </c>
      <c r="AE568" s="182">
        <f t="shared" si="326"/>
        <v>26389</v>
      </c>
      <c r="AF568" s="128">
        <f t="shared" si="330"/>
        <v>2375.0099999999998</v>
      </c>
      <c r="AG568" s="129">
        <f t="shared" si="331"/>
        <v>481.00999999999976</v>
      </c>
      <c r="AH568" s="130">
        <f t="shared" si="332"/>
        <v>1.8227670620334223E-2</v>
      </c>
      <c r="AI568" s="137">
        <f t="shared" si="333"/>
        <v>1894</v>
      </c>
      <c r="AJ568" s="138">
        <f t="shared" si="334"/>
        <v>7.1772329379665767E-2</v>
      </c>
      <c r="AK568" s="138">
        <f t="shared" si="335"/>
        <v>0.29826321319946786</v>
      </c>
      <c r="AL568" s="11" t="s">
        <v>13397</v>
      </c>
      <c r="AM568" s="11">
        <f t="shared" si="336"/>
        <v>21375.1</v>
      </c>
      <c r="AN568" s="412">
        <f t="shared" si="337"/>
        <v>19401.909090909088</v>
      </c>
      <c r="AO568" s="412">
        <f t="shared" si="338"/>
        <v>4201.9090909090883</v>
      </c>
      <c r="AP568" s="413">
        <f t="shared" si="339"/>
        <v>0.21657193996841911</v>
      </c>
      <c r="AQ568" s="192">
        <v>2155018130077</v>
      </c>
      <c r="AR568" s="192">
        <f>VLOOKUP(AQ:AQ,[1]GOODYEAR!$B:$O,2,0)</f>
        <v>4992496155271</v>
      </c>
      <c r="AS568" s="192" t="str">
        <f>VLOOKUP(AQ:AQ,[1]GOODYEAR!$B:$O,3,0)</f>
        <v>05609625</v>
      </c>
      <c r="AT568" s="231" t="str">
        <f>VLOOKUP(AQ:AQ,[1]GOODYEAR!$B:$O,4,0)</f>
        <v>VECTOR 4Seasons（VECキャン）</v>
      </c>
      <c r="AU568" s="231" t="str">
        <f>VLOOKUP(AQ:AQ,[1]GOODYEAR!$B:$O,5,0)</f>
        <v>215/50R18 92H</v>
      </c>
      <c r="AV568" s="232" t="str">
        <f>VLOOKUP(AQ:AQ,[1]GOODYEAR!$B:$O,6,0)</f>
        <v>215/50R18</v>
      </c>
      <c r="AW568" s="232">
        <f>VLOOKUP(AQ:AQ,[1]GOODYEAR!$B:$O,7,0)</f>
        <v>31600</v>
      </c>
      <c r="AX568" s="233">
        <f>VLOOKUP(AQ:AQ,[1]GOODYEAR!$B:$K,8,0)</f>
        <v>15200</v>
      </c>
      <c r="AY568" s="233">
        <f>VLOOKUP(AQ:AQ,[1]GOODYEAR!$B:$K,9,0)</f>
        <v>33</v>
      </c>
      <c r="AZ568" s="233">
        <f>VLOOKUP(AQ:AQ,[1]GOODYEAR!$B:$K,10,0)</f>
        <v>16</v>
      </c>
      <c r="BA568" s="233">
        <f>VLOOKUP(AQ:AQ,[1]GOODYEAR!$B:$O,11,0)</f>
        <v>22920</v>
      </c>
      <c r="BB568" s="233">
        <f>VLOOKUP(AQ:AQ,[1]GOODYEAR!$B:$O,12,0)</f>
        <v>19881.81818181818</v>
      </c>
      <c r="BC568" s="233">
        <f t="shared" si="324"/>
        <v>1050</v>
      </c>
      <c r="BD568" s="204" t="s">
        <v>3387</v>
      </c>
      <c r="BE568" s="195" t="s">
        <v>5078</v>
      </c>
      <c r="BF568" s="133" t="str">
        <f>IFERROR(VLOOKUP(BE:BE,Q商品!B:E,4,0),"")</f>
        <v>23年製 Vector 4Seasons Hybrid 215/50R18 92H オールシーズン 最短当日発送</v>
      </c>
      <c r="BG568" s="133" t="str">
        <f>IFERROR(VLOOKUP(AQ:AQ,在庫!B:M,12,0),"")</f>
        <v>2023年製</v>
      </c>
      <c r="BH568" s="133">
        <f>IFERROR(VLOOKUP(AQ:AQ,在庫!B:L,10,0),"")</f>
        <v>2</v>
      </c>
      <c r="BI568" s="234">
        <f>VLOOKUP(AQ:AQ,[1]GOODYEAR!$B:$AH,32,0)</f>
        <v>604428470</v>
      </c>
      <c r="BJ568" s="234">
        <f>VLOOKUP(AQ:AQ,[1]GOODYEAR!$B:$AH,33,0)</f>
        <v>604428523</v>
      </c>
      <c r="BK568" s="191"/>
      <c r="BL568" s="191"/>
      <c r="BM568" s="191"/>
    </row>
    <row r="569" spans="1:65" s="11" customFormat="1" ht="19.5" customHeight="1">
      <c r="A569" s="11">
        <f t="shared" si="327"/>
        <v>1</v>
      </c>
      <c r="B569" s="239">
        <f t="shared" si="313"/>
        <v>2355018130071</v>
      </c>
      <c r="C569" s="225">
        <f t="shared" si="328"/>
        <v>33</v>
      </c>
      <c r="D569" s="11" t="s">
        <v>5181</v>
      </c>
      <c r="E569" s="11" t="s">
        <v>2875</v>
      </c>
      <c r="F569" s="158" t="s">
        <v>6131</v>
      </c>
      <c r="G569" s="132" t="str">
        <f t="shared" si="323"/>
        <v>18</v>
      </c>
      <c r="H569" s="233">
        <v>27</v>
      </c>
      <c r="I569" s="225">
        <f t="shared" si="329"/>
        <v>27</v>
      </c>
      <c r="J569" s="131" t="s">
        <v>12</v>
      </c>
      <c r="K569" s="132" t="s">
        <v>1763</v>
      </c>
      <c r="L569" s="132">
        <v>52</v>
      </c>
      <c r="M569" s="134" t="s">
        <v>1776</v>
      </c>
      <c r="N569" s="226" t="s">
        <v>6162</v>
      </c>
      <c r="O569" s="226">
        <v>0</v>
      </c>
      <c r="P569" s="227">
        <v>23060</v>
      </c>
      <c r="Q569" s="228">
        <f t="shared" si="314"/>
        <v>20933.63636363636</v>
      </c>
      <c r="R569" s="143">
        <f t="shared" si="315"/>
        <v>0.26864116037694868</v>
      </c>
      <c r="S569" s="192">
        <v>1074476132</v>
      </c>
      <c r="T569" s="287" t="s">
        <v>6901</v>
      </c>
      <c r="U569" s="189">
        <f t="shared" si="316"/>
        <v>23060</v>
      </c>
      <c r="W569" s="229">
        <v>23060</v>
      </c>
      <c r="X569" s="135">
        <f t="shared" si="317"/>
        <v>15310</v>
      </c>
      <c r="Y569" s="230">
        <f t="shared" si="318"/>
        <v>20933.63636363636</v>
      </c>
      <c r="Z569" s="141">
        <f t="shared" si="319"/>
        <v>7.7276669557675648E-2</v>
      </c>
      <c r="AA569" s="136">
        <f t="shared" si="320"/>
        <v>0.26864116037694868</v>
      </c>
      <c r="AB569" s="144"/>
      <c r="AC569" s="144"/>
      <c r="AD569" s="184">
        <f t="shared" si="325"/>
        <v>22607</v>
      </c>
      <c r="AE569" s="182">
        <f t="shared" si="326"/>
        <v>24842</v>
      </c>
      <c r="AF569" s="128">
        <f t="shared" si="330"/>
        <v>2235.7799999999997</v>
      </c>
      <c r="AG569" s="129">
        <f t="shared" si="331"/>
        <v>453.77999999999975</v>
      </c>
      <c r="AH569" s="130">
        <f t="shared" si="332"/>
        <v>1.8266645197649131E-2</v>
      </c>
      <c r="AI569" s="137">
        <f t="shared" si="333"/>
        <v>1782</v>
      </c>
      <c r="AJ569" s="138">
        <f t="shared" si="334"/>
        <v>7.1733354802350852E-2</v>
      </c>
      <c r="AK569" s="138">
        <f t="shared" si="335"/>
        <v>0.25037451517929954</v>
      </c>
      <c r="AL569" s="11" t="s">
        <v>13397</v>
      </c>
      <c r="AM569" s="11">
        <f t="shared" si="336"/>
        <v>20122.8</v>
      </c>
      <c r="AN569" s="412">
        <f t="shared" si="337"/>
        <v>18263.454545454544</v>
      </c>
      <c r="AO569" s="412">
        <f t="shared" si="338"/>
        <v>2953.4545454545441</v>
      </c>
      <c r="AP569" s="413">
        <f t="shared" si="339"/>
        <v>0.16171390456848744</v>
      </c>
      <c r="AQ569" s="192">
        <v>2355018130071</v>
      </c>
      <c r="AR569" s="192">
        <f>VLOOKUP(AQ:AQ,[1]GOODYEAR!$B:$O,2,0)</f>
        <v>4992496142646</v>
      </c>
      <c r="AS569" s="192" t="str">
        <f>VLOOKUP(AQ:AQ,[1]GOODYEAR!$B:$O,3,0)</f>
        <v>05609626</v>
      </c>
      <c r="AT569" s="231" t="str">
        <f>VLOOKUP(AQ:AQ,[1]GOODYEAR!$B:$O,4,0)</f>
        <v>VECTOR 4Seasons（VECキャン）</v>
      </c>
      <c r="AU569" s="231" t="str">
        <f>VLOOKUP(AQ:AQ,[1]GOODYEAR!$B:$O,5,0)</f>
        <v>235/50R18 101H XL</v>
      </c>
      <c r="AV569" s="232" t="str">
        <f>VLOOKUP(AQ:AQ,[1]GOODYEAR!$B:$O,6,0)</f>
        <v>235/50R18</v>
      </c>
      <c r="AW569" s="232">
        <f>VLOOKUP(AQ:AQ,[1]GOODYEAR!$B:$O,7,0)</f>
        <v>31800</v>
      </c>
      <c r="AX569" s="233">
        <f>VLOOKUP(AQ:AQ,[1]GOODYEAR!$B:$K,8,0)</f>
        <v>15310</v>
      </c>
      <c r="AY569" s="233">
        <f>VLOOKUP(AQ:AQ,[1]GOODYEAR!$B:$K,9,0)</f>
        <v>33</v>
      </c>
      <c r="AZ569" s="233">
        <f>VLOOKUP(AQ:AQ,[1]GOODYEAR!$B:$K,10,0)</f>
        <v>27</v>
      </c>
      <c r="BA569" s="233">
        <f>VLOOKUP(AQ:AQ,[1]GOODYEAR!$B:$O,11,0)</f>
        <v>23060</v>
      </c>
      <c r="BB569" s="233">
        <f>VLOOKUP(AQ:AQ,[1]GOODYEAR!$B:$O,12,0)</f>
        <v>20009.090909090908</v>
      </c>
      <c r="BC569" s="233">
        <f t="shared" si="324"/>
        <v>1050</v>
      </c>
      <c r="BD569" s="204" t="s">
        <v>3387</v>
      </c>
      <c r="BE569" s="195" t="s">
        <v>5079</v>
      </c>
      <c r="BF569" s="133" t="str">
        <f>IFERROR(VLOOKUP(BE:BE,Q商品!B:E,4,0),"")</f>
        <v>23年製 Vector 4Seasons Hybrid 235/50R18 101H XL オールシーズンタイヤ 最短当日発送</v>
      </c>
      <c r="BG569" s="133" t="str">
        <f>IFERROR(VLOOKUP(AQ:AQ,在庫!B:M,12,0),"")</f>
        <v>2023年製</v>
      </c>
      <c r="BH569" s="133">
        <f>IFERROR(VLOOKUP(AQ:AQ,在庫!B:L,10,0),"")</f>
        <v>2</v>
      </c>
      <c r="BI569" s="234">
        <f>VLOOKUP(AQ:AQ,[1]GOODYEAR!$B:$AH,32,0)</f>
        <v>604428467</v>
      </c>
      <c r="BJ569" s="234">
        <f>VLOOKUP(AQ:AQ,[1]GOODYEAR!$B:$AH,33,0)</f>
        <v>604428520</v>
      </c>
      <c r="BK569" s="191"/>
      <c r="BL569" s="191"/>
      <c r="BM569" s="191"/>
    </row>
    <row r="570" spans="1:65" s="11" customFormat="1" ht="19.5" customHeight="1">
      <c r="A570" s="11">
        <f t="shared" si="327"/>
        <v>1</v>
      </c>
      <c r="B570" s="239">
        <f t="shared" si="313"/>
        <v>2155518130072</v>
      </c>
      <c r="C570" s="225">
        <f t="shared" si="328"/>
        <v>20</v>
      </c>
      <c r="D570" s="11" t="s">
        <v>4700</v>
      </c>
      <c r="E570" s="11" t="s">
        <v>5080</v>
      </c>
      <c r="F570" s="158" t="s">
        <v>6132</v>
      </c>
      <c r="G570" s="132" t="str">
        <f t="shared" si="323"/>
        <v>18</v>
      </c>
      <c r="H570" s="233">
        <v>20</v>
      </c>
      <c r="I570" s="225">
        <f t="shared" si="329"/>
        <v>20</v>
      </c>
      <c r="J570" s="131"/>
      <c r="K570" s="132" t="s">
        <v>1763</v>
      </c>
      <c r="L570" s="132">
        <v>53</v>
      </c>
      <c r="M570" s="134" t="s">
        <v>1782</v>
      </c>
      <c r="N570" s="226" t="s">
        <v>6169</v>
      </c>
      <c r="O570" s="226" t="s">
        <v>1970</v>
      </c>
      <c r="P570" s="227">
        <v>24726</v>
      </c>
      <c r="Q570" s="228">
        <f t="shared" si="314"/>
        <v>22460</v>
      </c>
      <c r="R570" s="143">
        <f t="shared" si="315"/>
        <v>0.33748886910062331</v>
      </c>
      <c r="S570" s="239"/>
      <c r="T570" s="287"/>
      <c r="U570" s="189">
        <f t="shared" si="316"/>
        <v>24726</v>
      </c>
      <c r="W570" s="229">
        <v>24726</v>
      </c>
      <c r="X570" s="135">
        <f t="shared" si="317"/>
        <v>14880</v>
      </c>
      <c r="Y570" s="230">
        <f t="shared" si="318"/>
        <v>22460</v>
      </c>
      <c r="Z570" s="141">
        <f t="shared" si="319"/>
        <v>0.10963925685245357</v>
      </c>
      <c r="AA570" s="136">
        <f t="shared" si="320"/>
        <v>0.33748886910062331</v>
      </c>
      <c r="AB570" s="144"/>
      <c r="AC570" s="144"/>
      <c r="AD570" s="184">
        <f t="shared" si="325"/>
        <v>24241</v>
      </c>
      <c r="AE570" s="182">
        <f t="shared" si="326"/>
        <v>26638</v>
      </c>
      <c r="AF570" s="128">
        <f t="shared" si="330"/>
        <v>2397.42</v>
      </c>
      <c r="AG570" s="129">
        <f t="shared" si="331"/>
        <v>485.42000000000007</v>
      </c>
      <c r="AH570" s="130">
        <f t="shared" si="332"/>
        <v>1.8222839552518962E-2</v>
      </c>
      <c r="AI570" s="137">
        <f t="shared" si="333"/>
        <v>1912</v>
      </c>
      <c r="AJ570" s="138">
        <f t="shared" si="334"/>
        <v>7.1777160447481045E-2</v>
      </c>
      <c r="AK570" s="138">
        <f t="shared" si="335"/>
        <v>0.31926602954810435</v>
      </c>
      <c r="AM570" s="11">
        <f t="shared" si="336"/>
        <v>21577.200000000001</v>
      </c>
      <c r="AN570" s="412">
        <f t="shared" si="337"/>
        <v>19597.454545454544</v>
      </c>
      <c r="AO570" s="412">
        <f t="shared" si="338"/>
        <v>4717.4545454545441</v>
      </c>
      <c r="AP570" s="413">
        <f t="shared" si="339"/>
        <v>0.24071771844209819</v>
      </c>
      <c r="AQ570" s="192">
        <v>2155518130072</v>
      </c>
      <c r="AR570" s="192">
        <f>VLOOKUP(AQ:AQ,[1]GOODYEAR!$B:$O,2,0)</f>
        <v>4992496155301</v>
      </c>
      <c r="AS570" s="192" t="str">
        <f>VLOOKUP(AQ:AQ,[1]GOODYEAR!$B:$O,3,0)</f>
        <v>05609627</v>
      </c>
      <c r="AT570" s="231" t="str">
        <f>VLOOKUP(AQ:AQ,[1]GOODYEAR!$B:$O,4,0)</f>
        <v>VECTOR 4Seasons（VECキャン）</v>
      </c>
      <c r="AU570" s="231" t="str">
        <f>VLOOKUP(AQ:AQ,[1]GOODYEAR!$B:$O,5,0)</f>
        <v>215/55R18 95H</v>
      </c>
      <c r="AV570" s="232" t="str">
        <f>VLOOKUP(AQ:AQ,[1]GOODYEAR!$B:$O,6,0)</f>
        <v>215/55R18</v>
      </c>
      <c r="AW570" s="232">
        <f>VLOOKUP(AQ:AQ,[1]GOODYEAR!$B:$O,7,0)</f>
        <v>30000</v>
      </c>
      <c r="AX570" s="233">
        <f>VLOOKUP(AQ:AQ,[1]GOODYEAR!$B:$K,8,0)</f>
        <v>14880</v>
      </c>
      <c r="AY570" s="233">
        <f>VLOOKUP(AQ:AQ,[1]GOODYEAR!$B:$K,9,0)</f>
        <v>20</v>
      </c>
      <c r="AZ570" s="233">
        <f>VLOOKUP(AQ:AQ,[1]GOODYEAR!$B:$K,10,0)</f>
        <v>20</v>
      </c>
      <c r="BA570" s="233">
        <f>VLOOKUP(AQ:AQ,[1]GOODYEAR!$B:$O,11,0)</f>
        <v>22440</v>
      </c>
      <c r="BB570" s="233">
        <f>VLOOKUP(AQ:AQ,[1]GOODYEAR!$B:$O,12,0)</f>
        <v>19445.454545454544</v>
      </c>
      <c r="BC570" s="233">
        <f t="shared" si="324"/>
        <v>1050</v>
      </c>
      <c r="BD570" s="204" t="s">
        <v>3387</v>
      </c>
      <c r="BE570" s="192"/>
      <c r="BF570" s="133" t="str">
        <f>IFERROR(VLOOKUP(BE:BE,Q商品!B:E,4,0),"")</f>
        <v/>
      </c>
      <c r="BG570" s="133" t="str">
        <f>IFERROR(VLOOKUP(AQ:AQ,在庫!B:M,12,0),"")</f>
        <v>2023年製</v>
      </c>
      <c r="BH570" s="133">
        <f>IFERROR(VLOOKUP(AQ:AQ,在庫!B:L,10,0),"")</f>
        <v>3</v>
      </c>
      <c r="BI570" s="234">
        <f>VLOOKUP(AQ:AQ,[1]GOODYEAR!$B:$AH,32,0)</f>
        <v>604428469</v>
      </c>
      <c r="BJ570" s="234">
        <f>VLOOKUP(AQ:AQ,[1]GOODYEAR!$B:$AH,33,0)</f>
        <v>604428522</v>
      </c>
      <c r="BK570" s="191"/>
      <c r="BL570" s="191"/>
      <c r="BM570" s="191"/>
    </row>
    <row r="571" spans="1:65" s="11" customFormat="1" ht="19.5" customHeight="1">
      <c r="A571" s="11">
        <f t="shared" si="327"/>
        <v>1</v>
      </c>
      <c r="B571" s="239">
        <f t="shared" si="313"/>
        <v>1756515130075</v>
      </c>
      <c r="C571" s="225">
        <f t="shared" si="328"/>
        <v>115</v>
      </c>
      <c r="D571" s="11" t="s">
        <v>4700</v>
      </c>
      <c r="E571" s="11" t="s">
        <v>7276</v>
      </c>
      <c r="F571" s="293" t="s">
        <v>1663</v>
      </c>
      <c r="G571" s="132" t="str">
        <f t="shared" si="323"/>
        <v>15</v>
      </c>
      <c r="H571" s="233">
        <v>24</v>
      </c>
      <c r="I571" s="225">
        <f t="shared" si="329"/>
        <v>32</v>
      </c>
      <c r="J571" s="131" t="s">
        <v>12</v>
      </c>
      <c r="K571" s="132" t="s">
        <v>7278</v>
      </c>
      <c r="L571" s="132">
        <v>54</v>
      </c>
      <c r="M571" s="134" t="s">
        <v>3422</v>
      </c>
      <c r="N571" s="226" t="s">
        <v>6143</v>
      </c>
      <c r="O571" s="226">
        <v>0</v>
      </c>
      <c r="P571" s="227">
        <v>11050</v>
      </c>
      <c r="Q571" s="228">
        <f t="shared" si="314"/>
        <v>9940.9090909090901</v>
      </c>
      <c r="R571" s="143">
        <f t="shared" si="315"/>
        <v>0.27773205304069498</v>
      </c>
      <c r="S571" s="306">
        <v>1074475898</v>
      </c>
      <c r="T571" s="289" t="s">
        <v>7275</v>
      </c>
      <c r="U571" s="189">
        <f t="shared" si="316"/>
        <v>11050</v>
      </c>
      <c r="W571" s="229">
        <v>11050</v>
      </c>
      <c r="X571" s="135">
        <f t="shared" si="317"/>
        <v>7180</v>
      </c>
      <c r="Y571" s="230">
        <f t="shared" si="318"/>
        <v>9940.9090909090901</v>
      </c>
      <c r="Z571" s="141">
        <f t="shared" si="319"/>
        <v>7.7285067873303248E-2</v>
      </c>
      <c r="AA571" s="136">
        <f t="shared" si="320"/>
        <v>0.27773205304069498</v>
      </c>
      <c r="AB571" s="144"/>
      <c r="AC571" s="144"/>
      <c r="AD571" s="184">
        <f t="shared" si="325"/>
        <v>10833</v>
      </c>
      <c r="AE571" s="182">
        <f t="shared" si="326"/>
        <v>11904</v>
      </c>
      <c r="AF571" s="128">
        <f t="shared" si="330"/>
        <v>1071.3599999999999</v>
      </c>
      <c r="AG571" s="129">
        <f t="shared" si="331"/>
        <v>217.3599999999999</v>
      </c>
      <c r="AH571" s="130">
        <f t="shared" si="332"/>
        <v>1.8259408602150529E-2</v>
      </c>
      <c r="AI571" s="137">
        <f t="shared" si="333"/>
        <v>854</v>
      </c>
      <c r="AJ571" s="138">
        <f t="shared" si="334"/>
        <v>7.1740591397849468E-2</v>
      </c>
      <c r="AK571" s="138">
        <f t="shared" si="335"/>
        <v>0.25947264443854445</v>
      </c>
      <c r="AL571" s="11" t="s">
        <v>13397</v>
      </c>
      <c r="AM571" s="11">
        <f t="shared" si="336"/>
        <v>9642.6</v>
      </c>
      <c r="AN571" s="412">
        <f t="shared" si="337"/>
        <v>8661.454545454546</v>
      </c>
      <c r="AO571" s="412">
        <f t="shared" si="338"/>
        <v>1481.454545454546</v>
      </c>
      <c r="AP571" s="413">
        <f t="shared" si="339"/>
        <v>0.17103992610940849</v>
      </c>
      <c r="AQ571" s="192">
        <v>1756515130075</v>
      </c>
      <c r="AR571" s="192">
        <f>VLOOKUP(AQ:AQ,[1]GOODYEAR!$B:$O,2,0)</f>
        <v>4992496142417</v>
      </c>
      <c r="AS571" s="192" t="str">
        <f>VLOOKUP(AQ:AQ,[1]GOODYEAR!$B:$O,3,0)</f>
        <v>05609576</v>
      </c>
      <c r="AT571" s="231" t="str">
        <f>VLOOKUP(AQ:AQ,[1]GOODYEAR!$B:$O,4,0)</f>
        <v>VECTOR 4Seasons（VECキャン）</v>
      </c>
      <c r="AU571" s="231" t="str">
        <f>VLOOKUP(AQ:AQ,[1]GOODYEAR!$B:$O,5,0)</f>
        <v>175/65R15 84H</v>
      </c>
      <c r="AV571" s="232" t="str">
        <f>VLOOKUP(AQ:AQ,[1]GOODYEAR!$B:$O,6,0)</f>
        <v>175/65R15</v>
      </c>
      <c r="AW571" s="232">
        <f>VLOOKUP(AQ:AQ,[1]GOODYEAR!$B:$O,7,0)</f>
        <v>15300</v>
      </c>
      <c r="AX571" s="233">
        <f>VLOOKUP(AQ:AQ,[1]GOODYEAR!$B:$K,8,0)</f>
        <v>7180</v>
      </c>
      <c r="AY571" s="233">
        <f>VLOOKUP(AQ:AQ,[1]GOODYEAR!$B:$K,9,0)</f>
        <v>115</v>
      </c>
      <c r="AZ571" s="233">
        <f>VLOOKUP(AQ:AQ,[1]GOODYEAR!$B:$K,10,0)</f>
        <v>32</v>
      </c>
      <c r="BA571" s="233">
        <f>VLOOKUP(AQ:AQ,[1]GOODYEAR!$B:$O,11,0)</f>
        <v>11050</v>
      </c>
      <c r="BB571" s="233">
        <f>VLOOKUP(AQ:AQ,[1]GOODYEAR!$B:$O,12,0)</f>
        <v>9568.181818181818</v>
      </c>
      <c r="BC571" s="233">
        <f t="shared" si="324"/>
        <v>525</v>
      </c>
      <c r="BD571" s="204" t="s">
        <v>3387</v>
      </c>
      <c r="BE571" s="195" t="s">
        <v>4928</v>
      </c>
      <c r="BF571" s="133" t="str">
        <f>IFERROR(VLOOKUP(BE:BE,Q商品!B:E,4,0),"")</f>
        <v>23年製以降 Vector 4Seasons Hybrid 175/65R15 84H オールシーズンタイヤ 最短当日発送</v>
      </c>
      <c r="BG571" s="133" t="str">
        <f>IFERROR(VLOOKUP(AQ:AQ,在庫!B:M,12,0),"")</f>
        <v>2023年製</v>
      </c>
      <c r="BH571" s="133">
        <f>IFERROR(VLOOKUP(AQ:AQ,在庫!B:L,10,0),"")</f>
        <v>3</v>
      </c>
      <c r="BI571" s="234">
        <f>VLOOKUP(AQ:AQ,[1]GOODYEAR!$B:$AH,32,0)</f>
        <v>604428437</v>
      </c>
      <c r="BJ571" s="234">
        <f>VLOOKUP(AQ:AQ,[1]GOODYEAR!$B:$AH,33,0)</f>
        <v>604428490</v>
      </c>
      <c r="BK571" s="191"/>
      <c r="BL571" s="191"/>
      <c r="BM571" s="191"/>
    </row>
    <row r="572" spans="1:65" s="11" customFormat="1" ht="19.5" customHeight="1">
      <c r="A572" s="11">
        <f t="shared" si="327"/>
        <v>1</v>
      </c>
      <c r="B572" s="239">
        <f t="shared" si="313"/>
        <v>2054517208068</v>
      </c>
      <c r="C572" s="225">
        <f t="shared" si="328"/>
        <v>32</v>
      </c>
      <c r="D572" s="11" t="s">
        <v>4701</v>
      </c>
      <c r="E572" s="11" t="s">
        <v>5083</v>
      </c>
      <c r="F572" s="158" t="s">
        <v>6003</v>
      </c>
      <c r="G572" s="132" t="str">
        <f t="shared" si="323"/>
        <v>17</v>
      </c>
      <c r="H572" s="233">
        <v>1</v>
      </c>
      <c r="I572" s="225">
        <f t="shared" si="329"/>
        <v>1</v>
      </c>
      <c r="J572" s="131">
        <v>1260</v>
      </c>
      <c r="K572" s="132" t="s">
        <v>665</v>
      </c>
      <c r="L572" s="132">
        <v>1</v>
      </c>
      <c r="M572" s="134" t="s">
        <v>3422</v>
      </c>
      <c r="N572" s="226" t="s">
        <v>3397</v>
      </c>
      <c r="O572" s="226">
        <v>0</v>
      </c>
      <c r="P572" s="227">
        <v>15200</v>
      </c>
      <c r="Q572" s="228">
        <f t="shared" si="314"/>
        <v>13789.090909090908</v>
      </c>
      <c r="R572" s="143">
        <f t="shared" si="315"/>
        <v>0.21836761603375521</v>
      </c>
      <c r="S572" s="192">
        <v>1074475985</v>
      </c>
      <c r="T572" s="286" t="s">
        <v>6903</v>
      </c>
      <c r="U572" s="189">
        <f t="shared" si="316"/>
        <v>15200</v>
      </c>
      <c r="W572" s="229">
        <v>15200</v>
      </c>
      <c r="X572" s="135">
        <f t="shared" si="317"/>
        <v>10778</v>
      </c>
      <c r="Y572" s="230">
        <f t="shared" si="318"/>
        <v>13789.090909090908</v>
      </c>
      <c r="Z572" s="141">
        <f t="shared" si="319"/>
        <v>7.7236842105263159E-2</v>
      </c>
      <c r="AA572" s="136">
        <f t="shared" si="320"/>
        <v>0.21836761603375521</v>
      </c>
      <c r="AB572" s="144"/>
      <c r="AC572" s="144"/>
      <c r="AD572" s="184">
        <f t="shared" si="325"/>
        <v>14901</v>
      </c>
      <c r="AE572" s="182">
        <f t="shared" si="326"/>
        <v>16374</v>
      </c>
      <c r="AF572" s="128">
        <f t="shared" si="330"/>
        <v>1473.6599999999999</v>
      </c>
      <c r="AG572" s="129">
        <f t="shared" si="331"/>
        <v>299.65999999999985</v>
      </c>
      <c r="AH572" s="130">
        <f t="shared" si="332"/>
        <v>1.8300964944424077E-2</v>
      </c>
      <c r="AI572" s="137">
        <f t="shared" si="333"/>
        <v>1174</v>
      </c>
      <c r="AJ572" s="138">
        <f t="shared" si="334"/>
        <v>7.1699035055575913E-2</v>
      </c>
      <c r="AK572" s="138">
        <f t="shared" si="335"/>
        <v>0.20006665108933114</v>
      </c>
      <c r="AL572" s="11" t="s">
        <v>13397</v>
      </c>
      <c r="AM572" s="11">
        <f t="shared" si="336"/>
        <v>13263.6</v>
      </c>
      <c r="AN572" s="412">
        <f t="shared" si="337"/>
        <v>12028.727272727272</v>
      </c>
      <c r="AO572" s="412">
        <f t="shared" si="338"/>
        <v>1250.7272727272721</v>
      </c>
      <c r="AP572" s="413">
        <f t="shared" si="339"/>
        <v>0.10397835484748627</v>
      </c>
      <c r="AQ572" s="192">
        <v>2054517208068</v>
      </c>
      <c r="AR572" s="192">
        <f>VLOOKUP(AQ:AQ,[1]CONTINENTAL!$B:$O,2,0)</f>
        <v>4019238035926</v>
      </c>
      <c r="AS572" s="192" t="str">
        <f>VLOOKUP(AQ:AQ,[1]CONTINENTAL!$B:$O,3,0)</f>
        <v>15572630000</v>
      </c>
      <c r="AT572" s="231" t="str">
        <f>VLOOKUP(AQ:AQ,[1]CONTINENTAL!$B:$O,4,0)</f>
        <v>ExtremeContact DWS06 PLUS（四半値引）</v>
      </c>
      <c r="AU572" s="231" t="str">
        <f>VLOOKUP(AQ:AQ,[1]CONTINENTAL!$B:$O,5,0)</f>
        <v>205/45ZR17 88W XL</v>
      </c>
      <c r="AV572" s="232" t="str">
        <f>VLOOKUP(AQ:AQ,[1]CONTINENTAL!$B:$O,6,0)</f>
        <v>205/45R17</v>
      </c>
      <c r="AW572" s="232">
        <f>VLOOKUP(AQ:AQ,[1]CONTINENTAL!$B:$O,7,0)</f>
        <v>26900</v>
      </c>
      <c r="AX572" s="233">
        <f>VLOOKUP(AQ:AQ,[1]CONTINENTAL!$B:$K,8,0)</f>
        <v>10778</v>
      </c>
      <c r="AY572" s="233">
        <f>VLOOKUP(AQ:AQ,[1]CONTINENTAL!$B:$K,9,0)</f>
        <v>32</v>
      </c>
      <c r="AZ572" s="233">
        <f>VLOOKUP(AQ:AQ,[1]CONTINENTAL!$B:$K,10,0)</f>
        <v>1</v>
      </c>
      <c r="BA572" s="233">
        <f>VLOOKUP(AQ:AQ,[1]CONTINENTAL!$B:$O,11,0)</f>
        <v>15250</v>
      </c>
      <c r="BB572" s="233">
        <f>VLOOKUP(AQ:AQ,[1]CONTINENTAL!$B:$O,12,0)</f>
        <v>13386.363636363636</v>
      </c>
      <c r="BC572" s="233">
        <f t="shared" si="324"/>
        <v>525</v>
      </c>
      <c r="BD572" s="204" t="s">
        <v>3387</v>
      </c>
      <c r="BE572" s="195" t="s">
        <v>5084</v>
      </c>
      <c r="BF572" s="133" t="str">
        <f>IFERROR(VLOOKUP(BE:BE,Q商品!B:E,4,0),"")</f>
        <v>2023年 ExtremeContact DWS06 PLUS 205/45ZR17 88W XL サマータイヤ 最短当日発送</v>
      </c>
      <c r="BG572" s="133" t="str">
        <f>IFERROR(VLOOKUP(AQ:AQ,在庫!B:M,12,0),"")</f>
        <v>2023年製</v>
      </c>
      <c r="BH572" s="133">
        <f>IFERROR(VLOOKUP(AQ:AQ,在庫!B:L,10,0),"")</f>
        <v>1</v>
      </c>
      <c r="BI572" s="234">
        <f>VLOOKUP(AQ:AQ,[1]CONTINENTAL!$B:$AH,32,0)</f>
        <v>605430004</v>
      </c>
      <c r="BJ572" s="234">
        <f>VLOOKUP(AQ:AQ,[1]CONTINENTAL!$B:$AH,33,0)</f>
        <v>605430043</v>
      </c>
      <c r="BK572" s="191"/>
      <c r="BL572" s="191"/>
      <c r="BM572" s="191"/>
    </row>
    <row r="573" spans="1:65" s="11" customFormat="1" ht="19.5" customHeight="1">
      <c r="A573" s="11">
        <f t="shared" si="327"/>
        <v>1</v>
      </c>
      <c r="B573" s="239">
        <f t="shared" si="313"/>
        <v>2055017208060</v>
      </c>
      <c r="C573" s="225">
        <f t="shared" si="328"/>
        <v>1</v>
      </c>
      <c r="D573" s="11" t="s">
        <v>4701</v>
      </c>
      <c r="E573" s="11" t="s">
        <v>593</v>
      </c>
      <c r="F573" s="158" t="s">
        <v>6004</v>
      </c>
      <c r="G573" s="132" t="str">
        <f t="shared" si="323"/>
        <v>17</v>
      </c>
      <c r="H573" s="233">
        <v>14</v>
      </c>
      <c r="I573" s="225">
        <f t="shared" si="329"/>
        <v>14</v>
      </c>
      <c r="J573" s="131" t="s">
        <v>12</v>
      </c>
      <c r="K573" s="132" t="s">
        <v>665</v>
      </c>
      <c r="L573" s="132">
        <v>2</v>
      </c>
      <c r="M573" s="134" t="s">
        <v>3422</v>
      </c>
      <c r="N573" s="226" t="s">
        <v>3398</v>
      </c>
      <c r="O573" s="226">
        <v>0</v>
      </c>
      <c r="P573" s="227">
        <v>14100</v>
      </c>
      <c r="Q573" s="228">
        <f t="shared" si="314"/>
        <v>12817.272727272726</v>
      </c>
      <c r="R573" s="143">
        <f t="shared" si="315"/>
        <v>0.27441662529257388</v>
      </c>
      <c r="S573" s="192">
        <v>1074475986</v>
      </c>
      <c r="T573" s="285" t="s">
        <v>12039</v>
      </c>
      <c r="U573" s="189">
        <f t="shared" si="316"/>
        <v>14100</v>
      </c>
      <c r="W573" s="229">
        <v>14100</v>
      </c>
      <c r="X573" s="135">
        <f t="shared" si="317"/>
        <v>9300</v>
      </c>
      <c r="Y573" s="230">
        <f t="shared" si="318"/>
        <v>12817.272727272726</v>
      </c>
      <c r="Z573" s="141">
        <f t="shared" si="319"/>
        <v>7.7304964539007148E-2</v>
      </c>
      <c r="AA573" s="136">
        <f t="shared" si="320"/>
        <v>0.27441662529257388</v>
      </c>
      <c r="AB573" s="309"/>
      <c r="AC573" s="309"/>
      <c r="AD573" s="184">
        <f t="shared" si="325"/>
        <v>13823</v>
      </c>
      <c r="AE573" s="182">
        <f t="shared" si="326"/>
        <v>15190</v>
      </c>
      <c r="AF573" s="128">
        <f t="shared" si="330"/>
        <v>1367.1</v>
      </c>
      <c r="AG573" s="129">
        <f t="shared" si="331"/>
        <v>277.09999999999991</v>
      </c>
      <c r="AH573" s="130">
        <f t="shared" si="332"/>
        <v>1.8242264647794597E-2</v>
      </c>
      <c r="AI573" s="137">
        <f t="shared" si="333"/>
        <v>1090</v>
      </c>
      <c r="AJ573" s="138">
        <f t="shared" si="334"/>
        <v>7.1757735352205393E-2</v>
      </c>
      <c r="AK573" s="138">
        <f t="shared" si="335"/>
        <v>0.25617436064477928</v>
      </c>
      <c r="AL573" s="11" t="s">
        <v>13397</v>
      </c>
      <c r="AM573" s="11">
        <f t="shared" si="336"/>
        <v>12304</v>
      </c>
      <c r="AN573" s="412">
        <f t="shared" si="337"/>
        <v>11184.545454545454</v>
      </c>
      <c r="AO573" s="412">
        <f t="shared" si="338"/>
        <v>1884.545454545454</v>
      </c>
      <c r="AP573" s="413">
        <f t="shared" si="339"/>
        <v>0.16849548890514504</v>
      </c>
      <c r="AQ573" s="192">
        <v>2055017208060</v>
      </c>
      <c r="AR573" s="192">
        <f>VLOOKUP(AQ:AQ,[1]CONTINENTAL!$B:$O,2,0)</f>
        <v>4019238035940</v>
      </c>
      <c r="AS573" s="192" t="str">
        <f>VLOOKUP(AQ:AQ,[1]CONTINENTAL!$B:$O,3,0)</f>
        <v>15572650000</v>
      </c>
      <c r="AT573" s="231" t="str">
        <f>VLOOKUP(AQ:AQ,[1]CONTINENTAL!$B:$O,4,0)</f>
        <v>ExtremeContact DWS06 PLUS（39掛）</v>
      </c>
      <c r="AU573" s="231" t="str">
        <f>VLOOKUP(AQ:AQ,[1]CONTINENTAL!$B:$O,5,0)</f>
        <v>205/50ZR17 93W XL</v>
      </c>
      <c r="AV573" s="232" t="str">
        <f>VLOOKUP(AQ:AQ,[1]CONTINENTAL!$B:$O,6,0)</f>
        <v>205/50R17</v>
      </c>
      <c r="AW573" s="232">
        <f>VLOOKUP(AQ:AQ,[1]CONTINENTAL!$B:$O,7,0)</f>
        <v>23900</v>
      </c>
      <c r="AX573" s="233">
        <f>VLOOKUP(AQ:AQ,[1]CONTINENTAL!$B:$K,8,0)</f>
        <v>9300</v>
      </c>
      <c r="AY573" s="233">
        <f>VLOOKUP(AQ:AQ,[1]CONTINENTAL!$B:$K,9,0)</f>
        <v>1</v>
      </c>
      <c r="AZ573" s="233">
        <f>VLOOKUP(AQ:AQ,[1]CONTINENTAL!$B:$K,10,0)</f>
        <v>14</v>
      </c>
      <c r="BA573" s="233">
        <f>VLOOKUP(AQ:AQ,[1]CONTINENTAL!$B:$O,11,0)</f>
        <v>13940</v>
      </c>
      <c r="BB573" s="233">
        <f>VLOOKUP(AQ:AQ,[1]CONTINENTAL!$B:$O,12,0)</f>
        <v>12195.454545454544</v>
      </c>
      <c r="BC573" s="233">
        <f t="shared" si="324"/>
        <v>525</v>
      </c>
      <c r="BD573" s="204" t="s">
        <v>3387</v>
      </c>
      <c r="BE573" s="195" t="s">
        <v>5085</v>
      </c>
      <c r="BF573" s="133" t="str">
        <f>IFERROR(VLOOKUP(BE:BE,Q商品!B:E,4,0),"")</f>
        <v>2022年製 ExtremeContact DWS06 PLUS 205/50ZR17 93W XL サマータイヤ 最短当日発送</v>
      </c>
      <c r="BG573" s="133" t="str">
        <f>IFERROR(VLOOKUP(AQ:AQ,在庫!B:M,12,0),"")</f>
        <v>2022年製</v>
      </c>
      <c r="BH573" s="133">
        <f>IFERROR(VLOOKUP(AQ:AQ,在庫!B:L,10,0),"")</f>
        <v>1</v>
      </c>
      <c r="BI573" s="234">
        <f>VLOOKUP(AQ:AQ,[1]CONTINENTAL!$B:$AH,32,0)</f>
        <v>605430005</v>
      </c>
      <c r="BJ573" s="234">
        <f>VLOOKUP(AQ:AQ,[1]CONTINENTAL!$B:$AH,33,0)</f>
        <v>605430044</v>
      </c>
      <c r="BK573" s="191"/>
      <c r="BL573" s="191"/>
      <c r="BM573" s="191"/>
    </row>
    <row r="574" spans="1:65" s="11" customFormat="1" ht="19.5" customHeight="1">
      <c r="A574" s="11">
        <f t="shared" si="327"/>
        <v>1</v>
      </c>
      <c r="B574" s="239">
        <f t="shared" si="313"/>
        <v>2055516208066</v>
      </c>
      <c r="C574" s="225">
        <f t="shared" si="328"/>
        <v>18</v>
      </c>
      <c r="D574" s="11" t="s">
        <v>4701</v>
      </c>
      <c r="E574" s="11" t="s">
        <v>594</v>
      </c>
      <c r="F574" s="158" t="s">
        <v>6005</v>
      </c>
      <c r="G574" s="132" t="str">
        <f t="shared" si="323"/>
        <v>16</v>
      </c>
      <c r="H574" s="233">
        <v>71</v>
      </c>
      <c r="I574" s="225">
        <f t="shared" si="329"/>
        <v>71</v>
      </c>
      <c r="J574" s="131">
        <v>2001</v>
      </c>
      <c r="K574" s="132" t="s">
        <v>665</v>
      </c>
      <c r="L574" s="132">
        <v>3</v>
      </c>
      <c r="M574" s="134" t="s">
        <v>1776</v>
      </c>
      <c r="N574" s="226" t="s">
        <v>11995</v>
      </c>
      <c r="O574" s="226" t="s">
        <v>1777</v>
      </c>
      <c r="P574" s="227">
        <v>12389</v>
      </c>
      <c r="Q574" s="228">
        <f t="shared" si="314"/>
        <v>11246.363636363636</v>
      </c>
      <c r="R574" s="143">
        <f t="shared" si="315"/>
        <v>0.25211381456632442</v>
      </c>
      <c r="S574" s="192">
        <v>1074475987</v>
      </c>
      <c r="T574" s="289" t="s">
        <v>7889</v>
      </c>
      <c r="U574" s="189">
        <f t="shared" si="316"/>
        <v>12389</v>
      </c>
      <c r="W574" s="229">
        <v>12389</v>
      </c>
      <c r="X574" s="135">
        <f t="shared" si="317"/>
        <v>8411</v>
      </c>
      <c r="Y574" s="230">
        <f t="shared" si="318"/>
        <v>11246.363636363636</v>
      </c>
      <c r="Z574" s="141">
        <f t="shared" si="319"/>
        <v>7.7326660747437215E-2</v>
      </c>
      <c r="AA574" s="136">
        <f t="shared" si="320"/>
        <v>0.25211381456632442</v>
      </c>
      <c r="AB574" s="309"/>
      <c r="AC574" s="309"/>
      <c r="AD574" s="184">
        <f t="shared" si="325"/>
        <v>12146</v>
      </c>
      <c r="AE574" s="182">
        <f t="shared" si="326"/>
        <v>13347</v>
      </c>
      <c r="AF574" s="128">
        <f t="shared" si="330"/>
        <v>1201.23</v>
      </c>
      <c r="AG574" s="129">
        <f t="shared" si="331"/>
        <v>243.23000000000002</v>
      </c>
      <c r="AH574" s="130">
        <f t="shared" si="332"/>
        <v>1.8223570839889115E-2</v>
      </c>
      <c r="AI574" s="137">
        <f t="shared" si="333"/>
        <v>958</v>
      </c>
      <c r="AJ574" s="138">
        <f t="shared" si="334"/>
        <v>7.1776429160110886E-2</v>
      </c>
      <c r="AK574" s="138">
        <f t="shared" si="335"/>
        <v>0.2338902437264353</v>
      </c>
      <c r="AL574" s="11" t="s">
        <v>13397</v>
      </c>
      <c r="AM574" s="11">
        <f t="shared" si="336"/>
        <v>10811.3</v>
      </c>
      <c r="AN574" s="412">
        <f t="shared" si="337"/>
        <v>9812.0909090909081</v>
      </c>
      <c r="AO574" s="412">
        <f t="shared" si="338"/>
        <v>1401.0909090909081</v>
      </c>
      <c r="AP574" s="413">
        <f t="shared" si="339"/>
        <v>0.14279228780817721</v>
      </c>
      <c r="AQ574" s="192">
        <v>2055516208066</v>
      </c>
      <c r="AR574" s="192">
        <f>VLOOKUP(AQ:AQ,[1]CONTINENTAL!$B:$O,2,0)</f>
        <v>4019238035957</v>
      </c>
      <c r="AS574" s="192" t="str">
        <f>VLOOKUP(AQ:AQ,[1]CONTINENTAL!$B:$O,3,0)</f>
        <v>15572660000</v>
      </c>
      <c r="AT574" s="231" t="str">
        <f>VLOOKUP(AQ:AQ,[1]CONTINENTAL!$B:$O,4,0)</f>
        <v>ExtremeContact DWS06 PLUS（四半値引）</v>
      </c>
      <c r="AU574" s="231" t="str">
        <f>VLOOKUP(AQ:AQ,[1]CONTINENTAL!$B:$O,5,0)</f>
        <v>205/55ZR16 91W</v>
      </c>
      <c r="AV574" s="232" t="str">
        <f>VLOOKUP(AQ:AQ,[1]CONTINENTAL!$B:$O,6,0)</f>
        <v>205/55R16</v>
      </c>
      <c r="AW574" s="232">
        <f>VLOOKUP(AQ:AQ,[1]CONTINENTAL!$B:$O,7,0)</f>
        <v>21000</v>
      </c>
      <c r="AX574" s="233">
        <f>VLOOKUP(AQ:AQ,[1]CONTINENTAL!$B:$K,8,0)</f>
        <v>8411</v>
      </c>
      <c r="AY574" s="233">
        <f>VLOOKUP(AQ:AQ,[1]CONTINENTAL!$B:$K,9,0)</f>
        <v>18</v>
      </c>
      <c r="AZ574" s="233">
        <f>VLOOKUP(AQ:AQ,[1]CONTINENTAL!$B:$K,10,0)</f>
        <v>71</v>
      </c>
      <c r="BA574" s="233">
        <f>VLOOKUP(AQ:AQ,[1]CONTINENTAL!$B:$O,11,0)</f>
        <v>12100</v>
      </c>
      <c r="BB574" s="233">
        <f>VLOOKUP(AQ:AQ,[1]CONTINENTAL!$B:$O,12,0)</f>
        <v>10522.727272727272</v>
      </c>
      <c r="BC574" s="233">
        <f t="shared" si="324"/>
        <v>525</v>
      </c>
      <c r="BD574" s="204" t="s">
        <v>3387</v>
      </c>
      <c r="BE574" s="195" t="s">
        <v>5086</v>
      </c>
      <c r="BF574" s="133" t="str">
        <f>IFERROR(VLOOKUP(BE:BE,Q商品!B:E,4,0),"")</f>
        <v>2023年製 ExtremeContact DWS06 PLUS 205/55ZR16 91W サマータイヤ 最短当日発送</v>
      </c>
      <c r="BG574" s="133" t="str">
        <f>IFERROR(VLOOKUP(AQ:AQ,在庫!B:M,12,0),"")</f>
        <v>2023年製</v>
      </c>
      <c r="BH574" s="133">
        <f>IFERROR(VLOOKUP(AQ:AQ,在庫!B:L,10,0),"")</f>
        <v>1</v>
      </c>
      <c r="BI574" s="234">
        <f>VLOOKUP(AQ:AQ,[1]CONTINENTAL!$B:$AH,32,0)</f>
        <v>605430003</v>
      </c>
      <c r="BJ574" s="234">
        <f>VLOOKUP(AQ:AQ,[1]CONTINENTAL!$B:$AH,33,0)</f>
        <v>605430042</v>
      </c>
      <c r="BK574" s="191"/>
      <c r="BL574" s="191"/>
      <c r="BM574" s="191"/>
    </row>
    <row r="575" spans="1:65" s="11" customFormat="1" ht="19.5" customHeight="1">
      <c r="A575" s="11">
        <f t="shared" si="327"/>
        <v>1</v>
      </c>
      <c r="B575" s="239">
        <f t="shared" si="313"/>
        <v>2154018208069</v>
      </c>
      <c r="C575" s="225">
        <f t="shared" si="328"/>
        <v>4</v>
      </c>
      <c r="D575" s="11" t="s">
        <v>4701</v>
      </c>
      <c r="E575" s="11" t="s">
        <v>1646</v>
      </c>
      <c r="F575" s="293" t="s">
        <v>6006</v>
      </c>
      <c r="G575" s="132" t="str">
        <f t="shared" si="323"/>
        <v>18</v>
      </c>
      <c r="H575" s="233">
        <v>2</v>
      </c>
      <c r="I575" s="225">
        <f t="shared" si="329"/>
        <v>2</v>
      </c>
      <c r="J575" s="131">
        <v>2001</v>
      </c>
      <c r="K575" s="132" t="s">
        <v>665</v>
      </c>
      <c r="L575" s="132">
        <v>4</v>
      </c>
      <c r="M575" s="134" t="s">
        <v>3422</v>
      </c>
      <c r="N575" s="226" t="s">
        <v>6023</v>
      </c>
      <c r="O575" s="226">
        <v>0</v>
      </c>
      <c r="P575" s="227">
        <v>17299</v>
      </c>
      <c r="Q575" s="228">
        <f t="shared" si="314"/>
        <v>15722.727272727272</v>
      </c>
      <c r="R575" s="143">
        <f t="shared" si="315"/>
        <v>0.20013876843018211</v>
      </c>
      <c r="S575" s="192">
        <v>1074476161</v>
      </c>
      <c r="T575" s="287" t="s">
        <v>6904</v>
      </c>
      <c r="U575" s="189">
        <f t="shared" si="316"/>
        <v>17299</v>
      </c>
      <c r="W575" s="229">
        <v>17299</v>
      </c>
      <c r="X575" s="135">
        <f t="shared" si="317"/>
        <v>12576</v>
      </c>
      <c r="Y575" s="230">
        <f t="shared" si="318"/>
        <v>15722.727272727272</v>
      </c>
      <c r="Z575" s="141">
        <f t="shared" si="319"/>
        <v>7.7287704491589171E-2</v>
      </c>
      <c r="AA575" s="136">
        <f t="shared" si="320"/>
        <v>0.20013876843018211</v>
      </c>
      <c r="AB575" s="144"/>
      <c r="AC575" s="144"/>
      <c r="AD575" s="184">
        <f t="shared" si="325"/>
        <v>16959</v>
      </c>
      <c r="AE575" s="182">
        <f t="shared" si="326"/>
        <v>18636</v>
      </c>
      <c r="AF575" s="128">
        <f t="shared" si="330"/>
        <v>1677.24</v>
      </c>
      <c r="AG575" s="129">
        <f t="shared" si="331"/>
        <v>340.24</v>
      </c>
      <c r="AH575" s="130">
        <f t="shared" si="332"/>
        <v>1.8257136724619018E-2</v>
      </c>
      <c r="AI575" s="137">
        <f t="shared" si="333"/>
        <v>1337</v>
      </c>
      <c r="AJ575" s="138">
        <f t="shared" si="334"/>
        <v>7.1742863275380986E-2</v>
      </c>
      <c r="AK575" s="138">
        <f t="shared" si="335"/>
        <v>0.1818816317055631</v>
      </c>
      <c r="AM575" s="11">
        <f t="shared" si="336"/>
        <v>15095.4</v>
      </c>
      <c r="AN575" s="412">
        <f t="shared" si="337"/>
        <v>13719.454545454544</v>
      </c>
      <c r="AO575" s="412">
        <f t="shared" si="338"/>
        <v>1143.4545454545441</v>
      </c>
      <c r="AP575" s="413">
        <f t="shared" si="339"/>
        <v>8.3345481532528368E-2</v>
      </c>
      <c r="AQ575" s="192">
        <v>2154018208069</v>
      </c>
      <c r="AR575" s="192">
        <f>VLOOKUP(AQ:AQ,[1]CONTINENTAL!$B:$O,2,0)</f>
        <v>4019238035964</v>
      </c>
      <c r="AS575" s="192" t="str">
        <f>VLOOKUP(AQ:AQ,[1]CONTINENTAL!$B:$O,3,0)</f>
        <v>15572670000</v>
      </c>
      <c r="AT575" s="231" t="str">
        <f>VLOOKUP(AQ:AQ,[1]CONTINENTAL!$B:$O,4,0)</f>
        <v>ExtremeContact DWS06 PLUS（四半値引）</v>
      </c>
      <c r="AU575" s="231" t="str">
        <f>VLOOKUP(AQ:AQ,[1]CONTINENTAL!$B:$O,5,0)</f>
        <v>215/40ZR18 89Y XL</v>
      </c>
      <c r="AV575" s="232" t="str">
        <f>VLOOKUP(AQ:AQ,[1]CONTINENTAL!$B:$O,6,0)</f>
        <v>215/40R18</v>
      </c>
      <c r="AW575" s="232">
        <f>VLOOKUP(AQ:AQ,[1]CONTINENTAL!$B:$O,7,0)</f>
        <v>31400</v>
      </c>
      <c r="AX575" s="233">
        <f>VLOOKUP(AQ:AQ,[1]CONTINENTAL!$B:$K,8,0)</f>
        <v>12576</v>
      </c>
      <c r="AY575" s="233">
        <f>VLOOKUP(AQ:AQ,[1]CONTINENTAL!$B:$K,9,0)</f>
        <v>4</v>
      </c>
      <c r="AZ575" s="233">
        <f>VLOOKUP(AQ:AQ,[1]CONTINENTAL!$B:$K,10,0)</f>
        <v>2</v>
      </c>
      <c r="BA575" s="233">
        <f>VLOOKUP(AQ:AQ,[1]CONTINENTAL!$B:$O,11,0)</f>
        <v>18000</v>
      </c>
      <c r="BB575" s="233">
        <f>VLOOKUP(AQ:AQ,[1]CONTINENTAL!$B:$O,12,0)</f>
        <v>15409.090909090908</v>
      </c>
      <c r="BC575" s="233">
        <f t="shared" si="324"/>
        <v>1050</v>
      </c>
      <c r="BD575" s="204" t="s">
        <v>3387</v>
      </c>
      <c r="BE575" s="192" t="s">
        <v>5087</v>
      </c>
      <c r="BF575" s="133" t="str">
        <f>IFERROR(VLOOKUP(BE:BE,Q商品!B:E,4,0),"")</f>
        <v>2022年製 ExtremeContact DWS06 PLUS 215/40ZR18 89Y XL サマータイヤ 最短当日発送</v>
      </c>
      <c r="BG575" s="133" t="str">
        <f>IFERROR(VLOOKUP(AQ:AQ,在庫!B:M,12,0),"")</f>
        <v>2022年製</v>
      </c>
      <c r="BH575" s="133">
        <f>IFERROR(VLOOKUP(AQ:AQ,在庫!B:L,10,0),"")</f>
        <v>1</v>
      </c>
      <c r="BI575" s="234">
        <f>VLOOKUP(AQ:AQ,[1]CONTINENTAL!$B:$AH,32,0)</f>
        <v>605429981</v>
      </c>
      <c r="BJ575" s="234">
        <f>VLOOKUP(AQ:AQ,[1]CONTINENTAL!$B:$AH,33,0)</f>
        <v>605430020</v>
      </c>
      <c r="BK575" s="191"/>
      <c r="BL575" s="191"/>
      <c r="BM575" s="191"/>
    </row>
    <row r="576" spans="1:65" s="11" customFormat="1" ht="19.5" customHeight="1">
      <c r="A576" s="11">
        <f t="shared" si="327"/>
        <v>2</v>
      </c>
      <c r="B576" s="239">
        <f t="shared" si="313"/>
        <v>2154518208064</v>
      </c>
      <c r="C576" s="225">
        <f t="shared" si="328"/>
        <v>12</v>
      </c>
      <c r="D576" s="11" t="s">
        <v>4701</v>
      </c>
      <c r="E576" s="11" t="s">
        <v>595</v>
      </c>
      <c r="F576" s="303" t="s">
        <v>7151</v>
      </c>
      <c r="G576" s="132" t="str">
        <f t="shared" si="323"/>
        <v>18</v>
      </c>
      <c r="H576" s="233">
        <v>0</v>
      </c>
      <c r="I576" s="225">
        <f t="shared" si="329"/>
        <v>0</v>
      </c>
      <c r="J576" s="131"/>
      <c r="K576" s="132" t="s">
        <v>665</v>
      </c>
      <c r="L576" s="324">
        <v>5</v>
      </c>
      <c r="M576" s="134" t="s">
        <v>3422</v>
      </c>
      <c r="N576" s="226" t="s">
        <v>7303</v>
      </c>
      <c r="O576" s="226">
        <v>0</v>
      </c>
      <c r="P576" s="227">
        <v>13699</v>
      </c>
      <c r="Q576" s="228">
        <f t="shared" si="314"/>
        <v>12442.727272727272</v>
      </c>
      <c r="R576" s="143">
        <f t="shared" si="315"/>
        <v>0.27668590633447793</v>
      </c>
      <c r="S576" s="192">
        <v>1074476409</v>
      </c>
      <c r="T576" s="286" t="s">
        <v>6905</v>
      </c>
      <c r="U576" s="189">
        <f t="shared" si="316"/>
        <v>13699</v>
      </c>
      <c r="W576" s="229">
        <v>13699</v>
      </c>
      <c r="X576" s="135">
        <f t="shared" si="317"/>
        <v>9000</v>
      </c>
      <c r="Y576" s="230">
        <f t="shared" si="318"/>
        <v>12442.727272727272</v>
      </c>
      <c r="Z576" s="141">
        <f t="shared" si="319"/>
        <v>7.7304912767355294E-2</v>
      </c>
      <c r="AA576" s="136">
        <f t="shared" si="320"/>
        <v>0.27668590633447793</v>
      </c>
      <c r="AB576" s="144">
        <v>9</v>
      </c>
      <c r="AC576" s="144"/>
      <c r="AD576" s="184">
        <f t="shared" si="325"/>
        <v>13430</v>
      </c>
      <c r="AE576" s="182">
        <f t="shared" si="326"/>
        <v>14758</v>
      </c>
      <c r="AF576" s="128">
        <f t="shared" si="330"/>
        <v>1328.22</v>
      </c>
      <c r="AG576" s="129">
        <f t="shared" si="331"/>
        <v>269.22000000000003</v>
      </c>
      <c r="AH576" s="130">
        <f t="shared" si="332"/>
        <v>1.824230925599675E-2</v>
      </c>
      <c r="AI576" s="137">
        <f t="shared" si="333"/>
        <v>1059</v>
      </c>
      <c r="AJ576" s="138">
        <f t="shared" si="334"/>
        <v>7.1757690744003247E-2</v>
      </c>
      <c r="AK576" s="138">
        <f t="shared" si="335"/>
        <v>0.25844359707848119</v>
      </c>
      <c r="AM576" s="11">
        <f t="shared" si="336"/>
        <v>11954.2</v>
      </c>
      <c r="AN576" s="412">
        <f t="shared" si="337"/>
        <v>10856.545454545454</v>
      </c>
      <c r="AO576" s="412">
        <f t="shared" si="338"/>
        <v>1856.545454545454</v>
      </c>
      <c r="AP576" s="413">
        <f t="shared" si="339"/>
        <v>0.17100701713252162</v>
      </c>
      <c r="AQ576" s="192">
        <v>2154518208064</v>
      </c>
      <c r="AR576" s="192">
        <f>VLOOKUP(AQ:AQ,[1]CONTINENTAL!$B:$O,2,0)</f>
        <v>4019238035988</v>
      </c>
      <c r="AS576" s="192" t="str">
        <f>VLOOKUP(AQ:AQ,[1]CONTINENTAL!$B:$O,3,0)</f>
        <v>15572690000</v>
      </c>
      <c r="AT576" s="231" t="str">
        <f>VLOOKUP(AQ:AQ,[1]CONTINENTAL!$B:$O,4,0)</f>
        <v>ExtremeContact DWS06 PLUS（39掛）</v>
      </c>
      <c r="AU576" s="231" t="str">
        <f>VLOOKUP(AQ:AQ,[1]CONTINENTAL!$B:$O,5,0)</f>
        <v>215/45ZR18 93Y XL</v>
      </c>
      <c r="AV576" s="232" t="str">
        <f>VLOOKUP(AQ:AQ,[1]CONTINENTAL!$B:$O,6,0)</f>
        <v>215/45R18</v>
      </c>
      <c r="AW576" s="232">
        <f>VLOOKUP(AQ:AQ,[1]CONTINENTAL!$B:$O,7,0)</f>
        <v>23300</v>
      </c>
      <c r="AX576" s="233">
        <f>VLOOKUP(AQ:AQ,[1]CONTINENTAL!$B:$K,8,0)</f>
        <v>9000</v>
      </c>
      <c r="AY576" s="233">
        <f>VLOOKUP(AQ:AQ,[1]CONTINENTAL!$B:$K,9,0)</f>
        <v>12</v>
      </c>
      <c r="AZ576" s="233">
        <f>VLOOKUP(AQ:AQ,[1]CONTINENTAL!$B:$K,10,0)</f>
        <v>0</v>
      </c>
      <c r="BA576" s="233">
        <f>VLOOKUP(AQ:AQ,[1]CONTINENTAL!$B:$O,11,0)</f>
        <v>13480</v>
      </c>
      <c r="BB576" s="233">
        <f>VLOOKUP(AQ:AQ,[1]CONTINENTAL!$B:$O,12,0)</f>
        <v>11299.999999999998</v>
      </c>
      <c r="BC576" s="233">
        <f t="shared" si="324"/>
        <v>1050.0000000000018</v>
      </c>
      <c r="BD576" s="204" t="s">
        <v>3387</v>
      </c>
      <c r="BE576" s="192" t="s">
        <v>4799</v>
      </c>
      <c r="BF576" s="133" t="str">
        <f>IFERROR(VLOOKUP(BE:BE,Q商品!B:E,4,0),"")</f>
        <v>2022年製 ExtremeContact DWS06 PLUS 215/45ZR18 93Y XL サマータイヤ 最短当日発送</v>
      </c>
      <c r="BG576" s="133" t="str">
        <f>IFERROR(VLOOKUP(AQ:AQ,在庫!B:M,12,0),"")</f>
        <v/>
      </c>
      <c r="BH576" s="133" t="str">
        <f>IFERROR(VLOOKUP(AQ:AQ,在庫!B:L,10,0),"")</f>
        <v/>
      </c>
      <c r="BI576" s="234">
        <f>VLOOKUP(AQ:AQ,[1]CONTINENTAL!$B:$AH,32,0)</f>
        <v>611494923</v>
      </c>
      <c r="BJ576" s="234">
        <f>VLOOKUP(AQ:AQ,[1]CONTINENTAL!$B:$AH,33,0)</f>
        <v>611495085</v>
      </c>
      <c r="BK576" s="191"/>
      <c r="BL576" s="191"/>
      <c r="BM576" s="191"/>
    </row>
    <row r="577" spans="1:65" s="11" customFormat="1" ht="19.5" customHeight="1">
      <c r="A577" s="11">
        <f t="shared" si="327"/>
        <v>2</v>
      </c>
      <c r="B577" s="239">
        <f t="shared" si="313"/>
        <v>2154518208071</v>
      </c>
      <c r="C577" s="225">
        <f t="shared" si="328"/>
        <v>53</v>
      </c>
      <c r="D577" s="11" t="s">
        <v>4701</v>
      </c>
      <c r="E577" s="11" t="s">
        <v>595</v>
      </c>
      <c r="F577" s="303" t="s">
        <v>7151</v>
      </c>
      <c r="G577" s="132" t="str">
        <f t="shared" si="323"/>
        <v>18</v>
      </c>
      <c r="H577" s="233">
        <v>41</v>
      </c>
      <c r="I577" s="225">
        <f t="shared" si="329"/>
        <v>37</v>
      </c>
      <c r="J577" s="131">
        <v>681</v>
      </c>
      <c r="K577" s="132" t="s">
        <v>665</v>
      </c>
      <c r="L577" s="324">
        <v>5</v>
      </c>
      <c r="M577" s="134" t="s">
        <v>3422</v>
      </c>
      <c r="N577" s="226" t="s">
        <v>7303</v>
      </c>
      <c r="O577" s="226">
        <v>0</v>
      </c>
      <c r="P577" s="227">
        <v>13699</v>
      </c>
      <c r="Q577" s="228">
        <f t="shared" si="314"/>
        <v>12405.454545454544</v>
      </c>
      <c r="R577" s="143">
        <f t="shared" si="315"/>
        <v>0.43653817968635489</v>
      </c>
      <c r="S577" s="192">
        <v>1075650684</v>
      </c>
      <c r="T577" s="285" t="s">
        <v>7438</v>
      </c>
      <c r="U577" s="189">
        <f t="shared" si="316"/>
        <v>13699</v>
      </c>
      <c r="W577" s="229">
        <v>13699</v>
      </c>
      <c r="X577" s="135">
        <f t="shared" si="317"/>
        <v>6990</v>
      </c>
      <c r="Y577" s="230">
        <f t="shared" si="318"/>
        <v>12405.454545454544</v>
      </c>
      <c r="Z577" s="141">
        <f t="shared" si="319"/>
        <v>7.7304912767355294E-2</v>
      </c>
      <c r="AA577" s="136">
        <f t="shared" si="320"/>
        <v>0.43653817968635489</v>
      </c>
      <c r="AB577" s="309"/>
      <c r="AC577" s="144"/>
      <c r="AD577" s="184">
        <f t="shared" si="325"/>
        <v>13430</v>
      </c>
      <c r="AE577" s="182">
        <f t="shared" si="326"/>
        <v>14758</v>
      </c>
      <c r="AF577" s="128">
        <f t="shared" si="330"/>
        <v>1328.22</v>
      </c>
      <c r="AG577" s="129">
        <f t="shared" si="331"/>
        <v>269.22000000000003</v>
      </c>
      <c r="AH577" s="130">
        <f t="shared" si="332"/>
        <v>1.824230925599675E-2</v>
      </c>
      <c r="AI577" s="137">
        <f t="shared" si="333"/>
        <v>1059</v>
      </c>
      <c r="AJ577" s="138">
        <f t="shared" si="334"/>
        <v>7.1757690744003247E-2</v>
      </c>
      <c r="AK577" s="138">
        <f t="shared" si="335"/>
        <v>0.41829587043035815</v>
      </c>
      <c r="AL577" s="11" t="s">
        <v>13397</v>
      </c>
      <c r="AM577" s="11">
        <f t="shared" si="336"/>
        <v>11954.2</v>
      </c>
      <c r="AN577" s="412">
        <f t="shared" si="337"/>
        <v>10819.272727272728</v>
      </c>
      <c r="AO577" s="412">
        <f t="shared" si="338"/>
        <v>3829.2727272727279</v>
      </c>
      <c r="AP577" s="413">
        <f t="shared" si="339"/>
        <v>0.35393069606426247</v>
      </c>
      <c r="AQ577" s="192">
        <v>2154518208071</v>
      </c>
      <c r="AR577" s="192">
        <f>VLOOKUP(AQ:AQ,[1]CONTINENTAL!$B:$O,2,0)</f>
        <v>4019238035988</v>
      </c>
      <c r="AS577" s="192" t="str">
        <f>VLOOKUP(AQ:AQ,[1]CONTINENTAL!$B:$O,3,0)</f>
        <v>15572690000</v>
      </c>
      <c r="AT577" s="231" t="str">
        <f>VLOOKUP(AQ:AQ,[1]CONTINENTAL!$B:$O,4,0)</f>
        <v>ExtremeContact DWS06 PLUS（22年製）</v>
      </c>
      <c r="AU577" s="231" t="str">
        <f>VLOOKUP(AQ:AQ,[1]CONTINENTAL!$B:$O,5,0)</f>
        <v>215/45ZR18 93Y XL</v>
      </c>
      <c r="AV577" s="232" t="str">
        <f>VLOOKUP(AQ:AQ,[1]CONTINENTAL!$B:$O,6,0)</f>
        <v>215/45R18</v>
      </c>
      <c r="AW577" s="232">
        <f>VLOOKUP(AQ:AQ,[1]CONTINENTAL!$B:$O,7,0)</f>
        <v>23300</v>
      </c>
      <c r="AX577" s="233">
        <f>VLOOKUP(AQ:AQ,[1]CONTINENTAL!$B:$K,8,0)</f>
        <v>6990</v>
      </c>
      <c r="AY577" s="233">
        <f>VLOOKUP(AQ:AQ,[1]CONTINENTAL!$B:$K,9,0)</f>
        <v>53</v>
      </c>
      <c r="AZ577" s="233">
        <f>VLOOKUP(AQ:AQ,[1]CONTINENTAL!$B:$K,10,0)</f>
        <v>37</v>
      </c>
      <c r="BA577" s="233">
        <f>VLOOKUP(AQ:AQ,[1]CONTINENTAL!$B:$O,11,0)</f>
        <v>13480</v>
      </c>
      <c r="BB577" s="233">
        <f>VLOOKUP(AQ:AQ,[1]CONTINENTAL!$B:$O,12,0)</f>
        <v>11299.999999999998</v>
      </c>
      <c r="BC577" s="233">
        <f t="shared" si="324"/>
        <v>1050.0000000000018</v>
      </c>
      <c r="BD577" s="204" t="s">
        <v>3387</v>
      </c>
      <c r="BE577" s="195" t="s">
        <v>7437</v>
      </c>
      <c r="BF577" s="133" t="str">
        <f>IFERROR(VLOOKUP(BE:BE,Q商品!B:E,4,0),"")</f>
        <v>2022年製 ExtremeContact DWS06 PLUS 215/45ZR18 93Y XL サマー 最短当日発送</v>
      </c>
      <c r="BG577" s="133" t="str">
        <f>IFERROR(VLOOKUP(AQ:AQ,在庫!B:M,12,0),"")</f>
        <v>2022年製</v>
      </c>
      <c r="BH577" s="133">
        <f>IFERROR(VLOOKUP(AQ:AQ,在庫!B:L,10,0),"")</f>
        <v>1</v>
      </c>
      <c r="BI577" s="234">
        <f>VLOOKUP(AQ:AQ,[1]CONTINENTAL!$B:$AH,32,0)</f>
        <v>611494923</v>
      </c>
      <c r="BJ577" s="234">
        <f>VLOOKUP(AQ:AQ,[1]CONTINENTAL!$B:$AH,33,0)</f>
        <v>611495085</v>
      </c>
      <c r="BK577" s="191"/>
      <c r="BL577" s="191"/>
      <c r="BM577" s="191"/>
    </row>
    <row r="578" spans="1:65" s="11" customFormat="1" ht="19.5" customHeight="1">
      <c r="A578" s="11">
        <f t="shared" si="327"/>
        <v>1</v>
      </c>
      <c r="B578" s="239">
        <f t="shared" si="313"/>
        <v>2155017208067</v>
      </c>
      <c r="C578" s="225">
        <f t="shared" si="328"/>
        <v>12</v>
      </c>
      <c r="D578" s="11" t="s">
        <v>4701</v>
      </c>
      <c r="E578" s="11" t="s">
        <v>5088</v>
      </c>
      <c r="F578" s="158" t="s">
        <v>6007</v>
      </c>
      <c r="G578" s="132" t="str">
        <f t="shared" si="323"/>
        <v>17</v>
      </c>
      <c r="H578" s="233">
        <v>20</v>
      </c>
      <c r="I578" s="225">
        <f t="shared" si="329"/>
        <v>20</v>
      </c>
      <c r="J578" s="131"/>
      <c r="K578" s="132" t="s">
        <v>665</v>
      </c>
      <c r="L578" s="132">
        <v>6</v>
      </c>
      <c r="M578" s="134" t="s">
        <v>3422</v>
      </c>
      <c r="N578" s="226" t="s">
        <v>2023</v>
      </c>
      <c r="O578" s="226" t="s">
        <v>1777</v>
      </c>
      <c r="P578" s="227">
        <v>14500</v>
      </c>
      <c r="Q578" s="228">
        <f t="shared" si="314"/>
        <v>13170.90909090909</v>
      </c>
      <c r="R578" s="143">
        <f t="shared" si="315"/>
        <v>0.21546797349530641</v>
      </c>
      <c r="S578" s="192">
        <v>1074475760</v>
      </c>
      <c r="T578" s="289" t="s">
        <v>12040</v>
      </c>
      <c r="U578" s="189">
        <f t="shared" si="316"/>
        <v>14500</v>
      </c>
      <c r="W578" s="229">
        <v>14500</v>
      </c>
      <c r="X578" s="135">
        <f t="shared" si="317"/>
        <v>10333</v>
      </c>
      <c r="Y578" s="230">
        <f t="shared" si="318"/>
        <v>13170.90909090909</v>
      </c>
      <c r="Z578" s="141">
        <f t="shared" si="319"/>
        <v>7.7241379310344804E-2</v>
      </c>
      <c r="AA578" s="136">
        <f t="shared" si="320"/>
        <v>0.21546797349530641</v>
      </c>
      <c r="AB578" s="309"/>
      <c r="AC578" s="309"/>
      <c r="AD578" s="184">
        <f t="shared" si="325"/>
        <v>14215</v>
      </c>
      <c r="AE578" s="182">
        <f t="shared" si="326"/>
        <v>15620</v>
      </c>
      <c r="AF578" s="128">
        <f t="shared" si="330"/>
        <v>1405.8</v>
      </c>
      <c r="AG578" s="129">
        <f t="shared" si="331"/>
        <v>285.79999999999995</v>
      </c>
      <c r="AH578" s="130">
        <f t="shared" si="332"/>
        <v>1.8297055057618434E-2</v>
      </c>
      <c r="AI578" s="137">
        <f t="shared" si="333"/>
        <v>1120</v>
      </c>
      <c r="AJ578" s="138">
        <f t="shared" si="334"/>
        <v>7.1702944942381566E-2</v>
      </c>
      <c r="AK578" s="138">
        <f t="shared" si="335"/>
        <v>0.19717091843768797</v>
      </c>
      <c r="AM578" s="11">
        <f t="shared" si="336"/>
        <v>12653</v>
      </c>
      <c r="AN578" s="412">
        <f t="shared" si="337"/>
        <v>11491.81818181818</v>
      </c>
      <c r="AO578" s="412">
        <f t="shared" si="338"/>
        <v>1158.8181818181802</v>
      </c>
      <c r="AP578" s="413">
        <f t="shared" si="339"/>
        <v>0.10083854125464745</v>
      </c>
      <c r="AQ578" s="192">
        <v>2155017208067</v>
      </c>
      <c r="AR578" s="192">
        <f>VLOOKUP(AQ:AQ,[1]CONTINENTAL!$B:$O,2,0)</f>
        <v>4019238035995</v>
      </c>
      <c r="AS578" s="192" t="str">
        <f>VLOOKUP(AQ:AQ,[1]CONTINENTAL!$B:$O,3,0)</f>
        <v>15572700000</v>
      </c>
      <c r="AT578" s="231" t="str">
        <f>VLOOKUP(AQ:AQ,[1]CONTINENTAL!$B:$O,4,0)</f>
        <v>ExtremeContact DWS06 PLUS（四半値引）</v>
      </c>
      <c r="AU578" s="231" t="str">
        <f>VLOOKUP(AQ:AQ,[1]CONTINENTAL!$B:$O,5,0)</f>
        <v>215/50ZR17 95W XL</v>
      </c>
      <c r="AV578" s="232" t="str">
        <f>VLOOKUP(AQ:AQ,[1]CONTINENTAL!$B:$O,6,0)</f>
        <v>215/50R17</v>
      </c>
      <c r="AW578" s="232">
        <f>VLOOKUP(AQ:AQ,[1]CONTINENTAL!$B:$O,7,0)</f>
        <v>25800</v>
      </c>
      <c r="AX578" s="233">
        <f>VLOOKUP(AQ:AQ,[1]CONTINENTAL!$B:$K,8,0)</f>
        <v>10333</v>
      </c>
      <c r="AY578" s="233">
        <f>VLOOKUP(AQ:AQ,[1]CONTINENTAL!$B:$K,9,0)</f>
        <v>12</v>
      </c>
      <c r="AZ578" s="233">
        <f>VLOOKUP(AQ:AQ,[1]CONTINENTAL!$B:$K,10,0)</f>
        <v>20</v>
      </c>
      <c r="BA578" s="233">
        <f>VLOOKUP(AQ:AQ,[1]CONTINENTAL!$B:$O,11,0)</f>
        <v>14800</v>
      </c>
      <c r="BB578" s="233">
        <f>VLOOKUP(AQ:AQ,[1]CONTINENTAL!$B:$O,12,0)</f>
        <v>12499.999999999998</v>
      </c>
      <c r="BC578" s="233">
        <f t="shared" si="324"/>
        <v>1050</v>
      </c>
      <c r="BD578" s="204" t="s">
        <v>3387</v>
      </c>
      <c r="BE578" s="192" t="s">
        <v>6025</v>
      </c>
      <c r="BF578" s="133" t="str">
        <f>IFERROR(VLOOKUP(BE:BE,Q商品!B:E,4,0),"")</f>
        <v>2022年製 ExtremeContact DWS06 PLUS 215/50ZR17 95W XL サマータイヤ 最短当日発送</v>
      </c>
      <c r="BG578" s="133" t="str">
        <f>IFERROR(VLOOKUP(AQ:AQ,在庫!B:M,12,0),"")</f>
        <v>2022年製</v>
      </c>
      <c r="BH578" s="133">
        <f>IFERROR(VLOOKUP(AQ:AQ,在庫!B:L,10,0),"")</f>
        <v>1</v>
      </c>
      <c r="BI578" s="234">
        <f>VLOOKUP(AQ:AQ,[1]CONTINENTAL!$B:$AH,32,0)</f>
        <v>611494923</v>
      </c>
      <c r="BJ578" s="234">
        <f>VLOOKUP(AQ:AQ,[1]CONTINENTAL!$B:$AH,33,0)</f>
        <v>611495085</v>
      </c>
      <c r="BK578" s="191"/>
      <c r="BL578" s="191"/>
      <c r="BM578" s="191"/>
    </row>
    <row r="579" spans="1:65" s="11" customFormat="1" ht="19.5" customHeight="1">
      <c r="A579" s="11">
        <f t="shared" si="327"/>
        <v>1</v>
      </c>
      <c r="B579" s="239">
        <f t="shared" ref="B579:B642" si="340">AQ579</f>
        <v>2254018208066</v>
      </c>
      <c r="C579" s="225">
        <f t="shared" si="328"/>
        <v>33</v>
      </c>
      <c r="D579" s="11" t="s">
        <v>4701</v>
      </c>
      <c r="E579" s="11" t="s">
        <v>596</v>
      </c>
      <c r="F579" s="303" t="s">
        <v>7152</v>
      </c>
      <c r="G579" s="132" t="str">
        <f t="shared" si="323"/>
        <v>18</v>
      </c>
      <c r="H579" s="233">
        <v>3</v>
      </c>
      <c r="I579" s="225">
        <f t="shared" si="329"/>
        <v>3</v>
      </c>
      <c r="J579" s="131">
        <v>272</v>
      </c>
      <c r="K579" s="132" t="s">
        <v>665</v>
      </c>
      <c r="L579" s="132">
        <v>7</v>
      </c>
      <c r="M579" s="134" t="s">
        <v>3422</v>
      </c>
      <c r="N579" s="226" t="s">
        <v>3399</v>
      </c>
      <c r="O579" s="226" t="s">
        <v>1777</v>
      </c>
      <c r="P579" s="227">
        <v>14590</v>
      </c>
      <c r="Q579" s="228">
        <f t="shared" si="314"/>
        <v>13233.636363636362</v>
      </c>
      <c r="R579" s="143">
        <f t="shared" si="315"/>
        <v>0.20974101806690931</v>
      </c>
      <c r="S579" s="192">
        <v>1074476157</v>
      </c>
      <c r="T579" s="289" t="s">
        <v>12041</v>
      </c>
      <c r="U579" s="189">
        <f t="shared" si="316"/>
        <v>14590</v>
      </c>
      <c r="W579" s="229">
        <v>14590</v>
      </c>
      <c r="X579" s="135">
        <f t="shared" si="317"/>
        <v>10458</v>
      </c>
      <c r="Y579" s="230">
        <f t="shared" si="318"/>
        <v>13233.636363636362</v>
      </c>
      <c r="Z579" s="141">
        <f t="shared" si="319"/>
        <v>7.7244688142563467E-2</v>
      </c>
      <c r="AA579" s="136">
        <f t="shared" si="320"/>
        <v>0.20974101806690931</v>
      </c>
      <c r="AB579" s="309"/>
      <c r="AC579" s="309"/>
      <c r="AD579" s="184">
        <f t="shared" si="325"/>
        <v>14303</v>
      </c>
      <c r="AE579" s="182">
        <f t="shared" si="326"/>
        <v>15717</v>
      </c>
      <c r="AF579" s="128">
        <f t="shared" si="330"/>
        <v>1414.53</v>
      </c>
      <c r="AG579" s="129">
        <f t="shared" si="331"/>
        <v>287.52999999999997</v>
      </c>
      <c r="AH579" s="130">
        <f t="shared" si="332"/>
        <v>1.8294203728446902E-2</v>
      </c>
      <c r="AI579" s="137">
        <f t="shared" si="333"/>
        <v>1127</v>
      </c>
      <c r="AJ579" s="138">
        <f t="shared" si="334"/>
        <v>7.1705796271553102E-2</v>
      </c>
      <c r="AK579" s="138">
        <f t="shared" si="335"/>
        <v>0.19144681433846242</v>
      </c>
      <c r="AL579" s="11" t="s">
        <v>13397</v>
      </c>
      <c r="AM579" s="11">
        <f t="shared" si="336"/>
        <v>12731.3</v>
      </c>
      <c r="AN579" s="412">
        <f t="shared" si="337"/>
        <v>11543.90909090909</v>
      </c>
      <c r="AO579" s="412">
        <f t="shared" si="338"/>
        <v>1085.9090909090901</v>
      </c>
      <c r="AP579" s="413">
        <f t="shared" si="339"/>
        <v>9.4067709850924858E-2</v>
      </c>
      <c r="AQ579" s="192">
        <v>2254018208066</v>
      </c>
      <c r="AR579" s="192">
        <f>VLOOKUP(AQ:AQ,[1]CONTINENTAL!$B:$O,2,0)</f>
        <v>4019238036022</v>
      </c>
      <c r="AS579" s="192" t="str">
        <f>VLOOKUP(AQ:AQ,[1]CONTINENTAL!$B:$O,3,0)</f>
        <v>15572730000</v>
      </c>
      <c r="AT579" s="231" t="str">
        <f>VLOOKUP(AQ:AQ,[1]CONTINENTAL!$B:$O,4,0)</f>
        <v>ExtremeContact DWS06 PLUS（四半値引）</v>
      </c>
      <c r="AU579" s="231" t="str">
        <f>VLOOKUP(AQ:AQ,[1]CONTINENTAL!$B:$O,5,0)</f>
        <v>225/40ZR18 92Y XL</v>
      </c>
      <c r="AV579" s="232" t="str">
        <f>VLOOKUP(AQ:AQ,[1]CONTINENTAL!$B:$O,6,0)</f>
        <v>225/40R18</v>
      </c>
      <c r="AW579" s="232">
        <f>VLOOKUP(AQ:AQ,[1]CONTINENTAL!$B:$O,7,0)</f>
        <v>26100</v>
      </c>
      <c r="AX579" s="233">
        <f>VLOOKUP(AQ:AQ,[1]CONTINENTAL!$B:$K,8,0)</f>
        <v>10458</v>
      </c>
      <c r="AY579" s="233">
        <f>VLOOKUP(AQ:AQ,[1]CONTINENTAL!$B:$K,9,0)</f>
        <v>33</v>
      </c>
      <c r="AZ579" s="233">
        <f>VLOOKUP(AQ:AQ,[1]CONTINENTAL!$B:$K,10,0)</f>
        <v>3</v>
      </c>
      <c r="BA579" s="233">
        <f>VLOOKUP(AQ:AQ,[1]CONTINENTAL!$B:$O,11,0)</f>
        <v>14400</v>
      </c>
      <c r="BB579" s="233">
        <f>VLOOKUP(AQ:AQ,[1]CONTINENTAL!$B:$O,12,0)</f>
        <v>12613.636363636362</v>
      </c>
      <c r="BC579" s="233">
        <f t="shared" si="324"/>
        <v>525</v>
      </c>
      <c r="BD579" s="204" t="s">
        <v>3387</v>
      </c>
      <c r="BE579" s="195" t="s">
        <v>4800</v>
      </c>
      <c r="BF579" s="133" t="str">
        <f>IFERROR(VLOOKUP(BE:BE,Q商品!B:E,4,0),"")</f>
        <v>2022年製 ExtremeContact DWS06 PLUS 225/40ZR18 92Y XL サマータイヤ 最短当日発送</v>
      </c>
      <c r="BG579" s="133" t="str">
        <f>IFERROR(VLOOKUP(AQ:AQ,在庫!B:M,12,0),"")</f>
        <v>2022年製</v>
      </c>
      <c r="BH579" s="133">
        <f>IFERROR(VLOOKUP(AQ:AQ,在庫!B:L,10,0),"")</f>
        <v>1</v>
      </c>
      <c r="BI579" s="234">
        <f>VLOOKUP(AQ:AQ,[1]CONTINENTAL!$B:$AH,32,0)</f>
        <v>605429984</v>
      </c>
      <c r="BJ579" s="234">
        <f>VLOOKUP(AQ:AQ,[1]CONTINENTAL!$B:$AH,33,0)</f>
        <v>605430023</v>
      </c>
      <c r="BK579" s="191"/>
      <c r="BL579" s="191"/>
      <c r="BM579" s="191"/>
    </row>
    <row r="580" spans="1:65" s="11" customFormat="1" ht="19.5" customHeight="1">
      <c r="A580" s="11">
        <f t="shared" si="327"/>
        <v>1</v>
      </c>
      <c r="B580" s="239">
        <f t="shared" si="340"/>
        <v>2254019208065</v>
      </c>
      <c r="C580" s="225">
        <f t="shared" si="328"/>
        <v>43</v>
      </c>
      <c r="D580" s="11" t="s">
        <v>4701</v>
      </c>
      <c r="E580" s="358" t="s">
        <v>4801</v>
      </c>
      <c r="F580" s="304" t="s">
        <v>7302</v>
      </c>
      <c r="G580" s="132" t="str">
        <f t="shared" si="323"/>
        <v>19</v>
      </c>
      <c r="H580" s="233">
        <v>0</v>
      </c>
      <c r="I580" s="225">
        <f t="shared" si="329"/>
        <v>0</v>
      </c>
      <c r="J580" s="131"/>
      <c r="K580" s="132" t="s">
        <v>665</v>
      </c>
      <c r="L580" s="132">
        <v>8</v>
      </c>
      <c r="M580" s="134" t="s">
        <v>1780</v>
      </c>
      <c r="N580" s="226" t="s">
        <v>3354</v>
      </c>
      <c r="O580" s="226">
        <v>0</v>
      </c>
      <c r="P580" s="227">
        <v>16300</v>
      </c>
      <c r="Q580" s="228">
        <f t="shared" si="314"/>
        <v>14779.090909090908</v>
      </c>
      <c r="R580" s="143">
        <f t="shared" si="315"/>
        <v>0.21111521190871618</v>
      </c>
      <c r="S580" s="192">
        <v>1074476154</v>
      </c>
      <c r="T580" s="288" t="s">
        <v>6906</v>
      </c>
      <c r="U580" s="189">
        <f t="shared" si="316"/>
        <v>16300</v>
      </c>
      <c r="W580" s="229">
        <v>16300</v>
      </c>
      <c r="X580" s="135">
        <f t="shared" si="317"/>
        <v>11659</v>
      </c>
      <c r="Y580" s="230">
        <f t="shared" si="318"/>
        <v>14779.090909090908</v>
      </c>
      <c r="Z580" s="141">
        <f t="shared" si="319"/>
        <v>7.7300613496932513E-2</v>
      </c>
      <c r="AA580" s="136">
        <f t="shared" si="320"/>
        <v>0.21111521190871618</v>
      </c>
      <c r="AB580" s="144"/>
      <c r="AC580" s="144"/>
      <c r="AD580" s="184">
        <f t="shared" si="325"/>
        <v>15980</v>
      </c>
      <c r="AE580" s="182">
        <f t="shared" si="326"/>
        <v>17560</v>
      </c>
      <c r="AF580" s="128">
        <f t="shared" si="330"/>
        <v>1580.3999999999999</v>
      </c>
      <c r="AG580" s="129">
        <f t="shared" si="331"/>
        <v>320.39999999999986</v>
      </c>
      <c r="AH580" s="130">
        <f t="shared" si="332"/>
        <v>1.824601366742596E-2</v>
      </c>
      <c r="AI580" s="137">
        <f t="shared" si="333"/>
        <v>1260</v>
      </c>
      <c r="AJ580" s="138">
        <f t="shared" si="334"/>
        <v>7.175398633257403E-2</v>
      </c>
      <c r="AK580" s="138">
        <f t="shared" si="335"/>
        <v>0.19286919824129023</v>
      </c>
      <c r="AM580" s="11">
        <f t="shared" si="336"/>
        <v>14224</v>
      </c>
      <c r="AN580" s="412">
        <f t="shared" si="337"/>
        <v>12891.81818181818</v>
      </c>
      <c r="AO580" s="412">
        <f t="shared" si="338"/>
        <v>1232.8181818181802</v>
      </c>
      <c r="AP580" s="413">
        <f t="shared" si="339"/>
        <v>9.5627952894718163E-2</v>
      </c>
      <c r="AQ580" s="192">
        <v>2254019208065</v>
      </c>
      <c r="AR580" s="192">
        <f>VLOOKUP(AQ:AQ,[1]CONTINENTAL!$B:$O,2,0)</f>
        <v>4019238036039</v>
      </c>
      <c r="AS580" s="192" t="str">
        <f>VLOOKUP(AQ:AQ,[1]CONTINENTAL!$B:$O,3,0)</f>
        <v>15572740000</v>
      </c>
      <c r="AT580" s="231" t="str">
        <f>VLOOKUP(AQ:AQ,[1]CONTINENTAL!$B:$O,4,0)</f>
        <v>ExtremeContact DWS06 PLUS（四半値引）</v>
      </c>
      <c r="AU580" s="231" t="str">
        <f>VLOOKUP(AQ:AQ,[1]CONTINENTAL!$B:$O,5,0)</f>
        <v>225/40ZR19 93Y XL</v>
      </c>
      <c r="AV580" s="232" t="str">
        <f>VLOOKUP(AQ:AQ,[1]CONTINENTAL!$B:$O,6,0)</f>
        <v>225/40R19</v>
      </c>
      <c r="AW580" s="232">
        <f>VLOOKUP(AQ:AQ,[1]CONTINENTAL!$B:$O,7,0)</f>
        <v>29100</v>
      </c>
      <c r="AX580" s="233">
        <f>VLOOKUP(AQ:AQ,[1]CONTINENTAL!$B:$K,8,0)</f>
        <v>11659</v>
      </c>
      <c r="AY580" s="233">
        <f>VLOOKUP(AQ:AQ,[1]CONTINENTAL!$B:$K,9,0)</f>
        <v>43</v>
      </c>
      <c r="AZ580" s="233">
        <f>VLOOKUP(AQ:AQ,[1]CONTINENTAL!$B:$K,10,0)</f>
        <v>0</v>
      </c>
      <c r="BA580" s="233">
        <f>VLOOKUP(AQ:AQ,[1]CONTINENTAL!$B:$O,11,0)</f>
        <v>16480</v>
      </c>
      <c r="BB580" s="233">
        <f>VLOOKUP(AQ:AQ,[1]CONTINENTAL!$B:$O,12,0)</f>
        <v>14027.272727272726</v>
      </c>
      <c r="BC580" s="233">
        <f t="shared" si="324"/>
        <v>1050</v>
      </c>
      <c r="BD580" s="204" t="s">
        <v>3387</v>
      </c>
      <c r="BE580" s="192" t="s">
        <v>4802</v>
      </c>
      <c r="BF580" s="133" t="str">
        <f>IFERROR(VLOOKUP(BE:BE,Q商品!B:E,4,0),"")</f>
        <v>2023年製 ExtremeContact DWS06 PLUS 225/40ZR19 93Y XL サマータイヤ 最短当日発送</v>
      </c>
      <c r="BG580" s="133" t="str">
        <f>IFERROR(VLOOKUP(AQ:AQ,在庫!B:M,12,0),"")</f>
        <v/>
      </c>
      <c r="BH580" s="133" t="str">
        <f>IFERROR(VLOOKUP(AQ:AQ,在庫!B:L,10,0),"")</f>
        <v/>
      </c>
      <c r="BI580" s="234">
        <f>VLOOKUP(AQ:AQ,[1]CONTINENTAL!$B:$AH,32,0)</f>
        <v>605429980</v>
      </c>
      <c r="BJ580" s="234">
        <f>VLOOKUP(AQ:AQ,[1]CONTINENTAL!$B:$AH,33,0)</f>
        <v>605430019</v>
      </c>
      <c r="BK580" s="191"/>
      <c r="BL580" s="191"/>
      <c r="BM580" s="191"/>
    </row>
    <row r="581" spans="1:65" s="11" customFormat="1" ht="19.5" customHeight="1">
      <c r="A581" s="11">
        <f t="shared" si="327"/>
        <v>1</v>
      </c>
      <c r="B581" s="239">
        <f t="shared" si="340"/>
        <v>2254519208060</v>
      </c>
      <c r="C581" s="225">
        <f t="shared" si="328"/>
        <v>100</v>
      </c>
      <c r="D581" s="11" t="s">
        <v>4701</v>
      </c>
      <c r="E581" s="11" t="s">
        <v>5089</v>
      </c>
      <c r="F581" s="158" t="s">
        <v>6226</v>
      </c>
      <c r="G581" s="132" t="str">
        <f t="shared" si="323"/>
        <v>19</v>
      </c>
      <c r="H581" s="233">
        <v>9</v>
      </c>
      <c r="I581" s="225">
        <f t="shared" si="329"/>
        <v>9</v>
      </c>
      <c r="J581" s="131"/>
      <c r="K581" s="132" t="s">
        <v>665</v>
      </c>
      <c r="L581" s="132">
        <v>9</v>
      </c>
      <c r="M581" s="134" t="s">
        <v>3422</v>
      </c>
      <c r="N581" s="226" t="s">
        <v>6436</v>
      </c>
      <c r="O581" s="226">
        <v>0</v>
      </c>
      <c r="P581" s="227">
        <v>15300</v>
      </c>
      <c r="Q581" s="228">
        <f t="shared" ref="Q581:Q644" si="341">(P581-AY581)/1.1</f>
        <v>13818.181818181816</v>
      </c>
      <c r="R581" s="143">
        <f t="shared" ref="R581:R644" si="342">IFERROR((Q581-X581)/Q581,"")</f>
        <v>0.20843421052631567</v>
      </c>
      <c r="S581" s="192">
        <v>1074476404</v>
      </c>
      <c r="T581" s="285" t="s">
        <v>12042</v>
      </c>
      <c r="U581" s="189">
        <f t="shared" ref="U581:U644" si="343">W581-V581</f>
        <v>15300</v>
      </c>
      <c r="W581" s="229">
        <v>15300</v>
      </c>
      <c r="X581" s="135">
        <f t="shared" ref="X581:X644" si="344">AX581</f>
        <v>10938</v>
      </c>
      <c r="Y581" s="230">
        <f t="shared" ref="Y581:Y644" si="345">(W581-AY581)/1.1</f>
        <v>13818.181818181816</v>
      </c>
      <c r="Z581" s="141">
        <f t="shared" ref="Z581:Z644" si="346">IFERROR(-1+(AE581/N581),"")</f>
        <v>7.7320261437908488E-2</v>
      </c>
      <c r="AA581" s="136">
        <f t="shared" ref="AA581:AA644" si="347">IFERROR((Y581-X581)/Y581,"")</f>
        <v>0.20843421052631567</v>
      </c>
      <c r="AB581" s="309"/>
      <c r="AC581" s="309"/>
      <c r="AD581" s="184">
        <f t="shared" si="325"/>
        <v>15000</v>
      </c>
      <c r="AE581" s="182">
        <f t="shared" si="326"/>
        <v>16483</v>
      </c>
      <c r="AF581" s="128">
        <f t="shared" si="330"/>
        <v>1483.47</v>
      </c>
      <c r="AG581" s="129">
        <f t="shared" si="331"/>
        <v>300.47000000000003</v>
      </c>
      <c r="AH581" s="130">
        <f t="shared" si="332"/>
        <v>1.8229084511314688E-2</v>
      </c>
      <c r="AI581" s="137">
        <f t="shared" si="333"/>
        <v>1183</v>
      </c>
      <c r="AJ581" s="138">
        <f t="shared" si="334"/>
        <v>7.1770915488685319E-2</v>
      </c>
      <c r="AK581" s="138">
        <f t="shared" si="335"/>
        <v>0.19020512601500097</v>
      </c>
      <c r="AM581" s="11">
        <f t="shared" si="336"/>
        <v>13351.7</v>
      </c>
      <c r="AN581" s="412">
        <f t="shared" si="337"/>
        <v>12047</v>
      </c>
      <c r="AO581" s="412">
        <f t="shared" si="338"/>
        <v>1109</v>
      </c>
      <c r="AP581" s="413">
        <f t="shared" si="339"/>
        <v>9.2056113555241972E-2</v>
      </c>
      <c r="AQ581" s="192">
        <v>2254519208060</v>
      </c>
      <c r="AR581" s="192">
        <f>VLOOKUP(AQ:AQ,[1]CONTINENTAL!$B:$O,2,0)</f>
        <v>4019238036060</v>
      </c>
      <c r="AS581" s="192" t="str">
        <f>VLOOKUP(AQ:AQ,[1]CONTINENTAL!$B:$O,3,0)</f>
        <v>15572780000</v>
      </c>
      <c r="AT581" s="231" t="str">
        <f>VLOOKUP(AQ:AQ,[1]CONTINENTAL!$B:$O,4,0)</f>
        <v>ExtremeContact DWS06 PLUS（四半値引）</v>
      </c>
      <c r="AU581" s="231" t="str">
        <f>VLOOKUP(AQ:AQ,[1]CONTINENTAL!$B:$O,5,0)</f>
        <v>225/45R19 92W</v>
      </c>
      <c r="AV581" s="232" t="str">
        <f>VLOOKUP(AQ:AQ,[1]CONTINENTAL!$B:$O,6,0)</f>
        <v>225/45R19</v>
      </c>
      <c r="AW581" s="232">
        <f>VLOOKUP(AQ:AQ,[1]CONTINENTAL!$B:$O,7,0)</f>
        <v>27300</v>
      </c>
      <c r="AX581" s="233">
        <f>VLOOKUP(AQ:AQ,[1]CONTINENTAL!$B:$K,8,0)</f>
        <v>10938</v>
      </c>
      <c r="AY581" s="233">
        <f>VLOOKUP(AQ:AQ,[1]CONTINENTAL!$B:$K,9,0)</f>
        <v>100</v>
      </c>
      <c r="AZ581" s="233">
        <f>VLOOKUP(AQ:AQ,[1]CONTINENTAL!$B:$K,10,0)</f>
        <v>9</v>
      </c>
      <c r="BA581" s="233">
        <f>VLOOKUP(AQ:AQ,[1]CONTINENTAL!$B:$O,11,0)</f>
        <v>15700</v>
      </c>
      <c r="BB581" s="233">
        <f>VLOOKUP(AQ:AQ,[1]CONTINENTAL!$B:$O,12,0)</f>
        <v>13318.181818181816</v>
      </c>
      <c r="BC581" s="233">
        <f t="shared" si="324"/>
        <v>1050.0000000000018</v>
      </c>
      <c r="BD581" s="204" t="s">
        <v>3387</v>
      </c>
      <c r="BE581" s="192" t="s">
        <v>5090</v>
      </c>
      <c r="BF581" s="133" t="str">
        <f>IFERROR(VLOOKUP(BE:BE,Q商品!B:E,4,0),"")</f>
        <v>2023年製 ExtremeContact DWS06 PLUS 225/45ZR19 92W サマータイヤ 最短当日発送</v>
      </c>
      <c r="BG581" s="133" t="str">
        <f>IFERROR(VLOOKUP(AQ:AQ,在庫!B:M,12,0),"")</f>
        <v>2023年製</v>
      </c>
      <c r="BH581" s="133">
        <f>IFERROR(VLOOKUP(AQ:AQ,在庫!B:L,10,0),"")</f>
        <v>1</v>
      </c>
      <c r="BI581" s="234">
        <f>VLOOKUP(AQ:AQ,[1]CONTINENTAL!$B:$AH,32,0)</f>
        <v>605429993</v>
      </c>
      <c r="BJ581" s="234">
        <f>VLOOKUP(AQ:AQ,[1]CONTINENTAL!$B:$AH,33,0)</f>
        <v>605430032</v>
      </c>
      <c r="BK581" s="191"/>
      <c r="BL581" s="191"/>
      <c r="BM581" s="191"/>
    </row>
    <row r="582" spans="1:65" s="11" customFormat="1" ht="19.5" customHeight="1">
      <c r="A582" s="11">
        <f t="shared" si="327"/>
        <v>1</v>
      </c>
      <c r="B582" s="239">
        <f t="shared" si="340"/>
        <v>2254517208062</v>
      </c>
      <c r="C582" s="225">
        <f t="shared" si="328"/>
        <v>21</v>
      </c>
      <c r="D582" s="11" t="s">
        <v>4701</v>
      </c>
      <c r="E582" s="11" t="s">
        <v>597</v>
      </c>
      <c r="F582" s="158" t="s">
        <v>6009</v>
      </c>
      <c r="G582" s="132" t="str">
        <f t="shared" si="323"/>
        <v>17</v>
      </c>
      <c r="H582" s="233">
        <v>133</v>
      </c>
      <c r="I582" s="225">
        <f t="shared" si="329"/>
        <v>133</v>
      </c>
      <c r="J582" s="131" t="s">
        <v>12</v>
      </c>
      <c r="K582" s="132" t="s">
        <v>665</v>
      </c>
      <c r="L582" s="132">
        <v>10</v>
      </c>
      <c r="M582" s="134" t="s">
        <v>3422</v>
      </c>
      <c r="N582" s="226" t="s">
        <v>3400</v>
      </c>
      <c r="O582" s="226">
        <v>0</v>
      </c>
      <c r="P582" s="227">
        <v>16599</v>
      </c>
      <c r="Q582" s="228">
        <f t="shared" si="341"/>
        <v>15070.90909090909</v>
      </c>
      <c r="R582" s="143">
        <f t="shared" si="342"/>
        <v>0.24231511641935091</v>
      </c>
      <c r="S582" s="192">
        <v>1074475984</v>
      </c>
      <c r="T582" s="285" t="s">
        <v>12043</v>
      </c>
      <c r="U582" s="189">
        <f t="shared" si="343"/>
        <v>16599</v>
      </c>
      <c r="W582" s="229">
        <v>16599</v>
      </c>
      <c r="X582" s="135">
        <f t="shared" si="344"/>
        <v>11419</v>
      </c>
      <c r="Y582" s="230">
        <f t="shared" si="345"/>
        <v>15070.90909090909</v>
      </c>
      <c r="Z582" s="141">
        <f t="shared" si="346"/>
        <v>7.7293812880294022E-2</v>
      </c>
      <c r="AA582" s="136">
        <f t="shared" si="347"/>
        <v>0.24231511641935091</v>
      </c>
      <c r="AB582" s="309"/>
      <c r="AC582" s="309"/>
      <c r="AD582" s="184">
        <f t="shared" ref="AD582:AD613" si="348">ROUNDDOWN(U582/1.02,0)</f>
        <v>16273</v>
      </c>
      <c r="AE582" s="182">
        <f t="shared" ref="AE582:AE613" si="349">ROUNDDOWN(AD582/0.91,0)</f>
        <v>17882</v>
      </c>
      <c r="AF582" s="128">
        <f t="shared" si="330"/>
        <v>1609.3799999999999</v>
      </c>
      <c r="AG582" s="129">
        <f t="shared" si="331"/>
        <v>326.37999999999988</v>
      </c>
      <c r="AH582" s="130">
        <f t="shared" si="332"/>
        <v>1.8251873392237997E-2</v>
      </c>
      <c r="AI582" s="137">
        <f t="shared" si="333"/>
        <v>1283</v>
      </c>
      <c r="AJ582" s="138">
        <f t="shared" si="334"/>
        <v>7.1748126607761989E-2</v>
      </c>
      <c r="AK582" s="138">
        <f t="shared" si="335"/>
        <v>0.22406324302711292</v>
      </c>
      <c r="AL582" s="11" t="s">
        <v>13397</v>
      </c>
      <c r="AM582" s="11">
        <f t="shared" si="336"/>
        <v>14484.8</v>
      </c>
      <c r="AN582" s="412">
        <f t="shared" si="337"/>
        <v>13148.90909090909</v>
      </c>
      <c r="AO582" s="412">
        <f t="shared" si="338"/>
        <v>1729.9090909090901</v>
      </c>
      <c r="AP582" s="413">
        <f t="shared" si="339"/>
        <v>0.13156293643440861</v>
      </c>
      <c r="AQ582" s="192">
        <v>2254517208062</v>
      </c>
      <c r="AR582" s="192">
        <f>VLOOKUP(AQ:AQ,[1]CONTINENTAL!$B:$O,2,0)</f>
        <v>4019238036046</v>
      </c>
      <c r="AS582" s="192" t="str">
        <f>VLOOKUP(AQ:AQ,[1]CONTINENTAL!$B:$O,3,0)</f>
        <v>15572750000</v>
      </c>
      <c r="AT582" s="231" t="str">
        <f>VLOOKUP(AQ:AQ,[1]CONTINENTAL!$B:$O,4,0)</f>
        <v>ExtremeContact DWS06 PLUS（四半値引）</v>
      </c>
      <c r="AU582" s="231" t="str">
        <f>VLOOKUP(AQ:AQ,[1]CONTINENTAL!$B:$O,5,0)</f>
        <v>225/45ZR17 91W</v>
      </c>
      <c r="AV582" s="232" t="str">
        <f>VLOOKUP(AQ:AQ,[1]CONTINENTAL!$B:$O,6,0)</f>
        <v>225/45R17</v>
      </c>
      <c r="AW582" s="232">
        <f>VLOOKUP(AQ:AQ,[1]CONTINENTAL!$B:$O,7,0)</f>
        <v>28500</v>
      </c>
      <c r="AX582" s="233">
        <f>VLOOKUP(AQ:AQ,[1]CONTINENTAL!$B:$K,8,0)</f>
        <v>11419</v>
      </c>
      <c r="AY582" s="233">
        <f>VLOOKUP(AQ:AQ,[1]CONTINENTAL!$B:$K,9,0)</f>
        <v>21</v>
      </c>
      <c r="AZ582" s="233">
        <f>VLOOKUP(AQ:AQ,[1]CONTINENTAL!$B:$K,10,0)</f>
        <v>133</v>
      </c>
      <c r="BA582" s="233">
        <f>VLOOKUP(AQ:AQ,[1]CONTINENTAL!$B:$O,11,0)</f>
        <v>16680</v>
      </c>
      <c r="BB582" s="233">
        <f>VLOOKUP(AQ:AQ,[1]CONTINENTAL!$B:$O,12,0)</f>
        <v>14686.363636363636</v>
      </c>
      <c r="BC582" s="233">
        <f t="shared" si="324"/>
        <v>524.99999999999818</v>
      </c>
      <c r="BD582" s="204" t="s">
        <v>3387</v>
      </c>
      <c r="BE582" s="195" t="s">
        <v>5091</v>
      </c>
      <c r="BF582" s="133" t="str">
        <f>IFERROR(VLOOKUP(BE:BE,Q商品!B:E,4,0),"")</f>
        <v>2022年製 ExtremeContact DWS06 PLUS 225/45ZR17 91W サマータイヤ 最短当日発送</v>
      </c>
      <c r="BG582" s="133" t="str">
        <f>IFERROR(VLOOKUP(AQ:AQ,在庫!B:M,12,0),"")</f>
        <v>2022年製</v>
      </c>
      <c r="BH582" s="133">
        <f>IFERROR(VLOOKUP(AQ:AQ,在庫!B:L,10,0),"")</f>
        <v>1</v>
      </c>
      <c r="BI582" s="234">
        <f>VLOOKUP(AQ:AQ,[1]CONTINENTAL!$B:$AH,32,0)</f>
        <v>605430006</v>
      </c>
      <c r="BJ582" s="234">
        <f>VLOOKUP(AQ:AQ,[1]CONTINENTAL!$B:$AH,33,0)</f>
        <v>605430045</v>
      </c>
      <c r="BK582" s="191"/>
      <c r="BL582" s="191"/>
      <c r="BM582" s="191"/>
    </row>
    <row r="583" spans="1:65" s="11" customFormat="1" ht="19.5" customHeight="1">
      <c r="A583" s="11">
        <f t="shared" si="327"/>
        <v>1</v>
      </c>
      <c r="B583" s="239">
        <f t="shared" si="340"/>
        <v>2254518208061</v>
      </c>
      <c r="C583" s="225">
        <f t="shared" si="328"/>
        <v>13</v>
      </c>
      <c r="D583" s="11" t="s">
        <v>4701</v>
      </c>
      <c r="E583" s="358" t="s">
        <v>598</v>
      </c>
      <c r="F583" s="158" t="s">
        <v>6010</v>
      </c>
      <c r="G583" s="132" t="str">
        <f t="shared" si="323"/>
        <v>18</v>
      </c>
      <c r="H583" s="233">
        <v>0</v>
      </c>
      <c r="I583" s="225">
        <f t="shared" si="329"/>
        <v>0</v>
      </c>
      <c r="J583" s="131"/>
      <c r="K583" s="132" t="s">
        <v>665</v>
      </c>
      <c r="L583" s="132">
        <v>11</v>
      </c>
      <c r="M583" s="134" t="s">
        <v>3422</v>
      </c>
      <c r="N583" s="226" t="s">
        <v>3401</v>
      </c>
      <c r="O583" s="226">
        <v>0</v>
      </c>
      <c r="P583" s="227">
        <v>14995</v>
      </c>
      <c r="Q583" s="228">
        <f t="shared" si="341"/>
        <v>13619.999999999998</v>
      </c>
      <c r="R583" s="143">
        <f t="shared" si="342"/>
        <v>0.20866372980910416</v>
      </c>
      <c r="S583" s="192">
        <v>1074476158</v>
      </c>
      <c r="T583" s="286" t="s">
        <v>6907</v>
      </c>
      <c r="U583" s="189">
        <f t="shared" si="343"/>
        <v>14995</v>
      </c>
      <c r="W583" s="229">
        <v>14995</v>
      </c>
      <c r="X583" s="135">
        <f t="shared" si="344"/>
        <v>10778</v>
      </c>
      <c r="Y583" s="230">
        <f t="shared" si="345"/>
        <v>13619.999999999998</v>
      </c>
      <c r="Z583" s="141">
        <f t="shared" si="346"/>
        <v>7.7225741913971246E-2</v>
      </c>
      <c r="AA583" s="136">
        <f t="shared" si="347"/>
        <v>0.20866372980910416</v>
      </c>
      <c r="AB583" s="144"/>
      <c r="AC583" s="144"/>
      <c r="AD583" s="184">
        <f t="shared" si="348"/>
        <v>14700</v>
      </c>
      <c r="AE583" s="182">
        <f t="shared" si="349"/>
        <v>16153</v>
      </c>
      <c r="AF583" s="128">
        <f t="shared" si="330"/>
        <v>1453.77</v>
      </c>
      <c r="AG583" s="129">
        <f t="shared" si="331"/>
        <v>295.77</v>
      </c>
      <c r="AH583" s="130">
        <f t="shared" si="332"/>
        <v>1.8310530551600319E-2</v>
      </c>
      <c r="AI583" s="137">
        <f t="shared" si="333"/>
        <v>1158</v>
      </c>
      <c r="AJ583" s="138">
        <f t="shared" si="334"/>
        <v>7.1689469448399684E-2</v>
      </c>
      <c r="AK583" s="138">
        <f t="shared" si="335"/>
        <v>0.19035319925750385</v>
      </c>
      <c r="AM583" s="11">
        <f t="shared" si="336"/>
        <v>13084.7</v>
      </c>
      <c r="AN583" s="412">
        <f t="shared" si="337"/>
        <v>11883.363636363636</v>
      </c>
      <c r="AO583" s="412">
        <f t="shared" si="338"/>
        <v>1105.363636363636</v>
      </c>
      <c r="AP583" s="413">
        <f t="shared" si="339"/>
        <v>9.3017740615222166E-2</v>
      </c>
      <c r="AQ583" s="192">
        <v>2254518208061</v>
      </c>
      <c r="AR583" s="192">
        <f>VLOOKUP(AQ:AQ,[1]CONTINENTAL!$B:$O,2,0)</f>
        <v>4019238036053</v>
      </c>
      <c r="AS583" s="192" t="str">
        <f>VLOOKUP(AQ:AQ,[1]CONTINENTAL!$B:$O,3,0)</f>
        <v>15572760000</v>
      </c>
      <c r="AT583" s="231" t="str">
        <f>VLOOKUP(AQ:AQ,[1]CONTINENTAL!$B:$O,4,0)</f>
        <v>ExtremeContact DWS06 PLUS（四半値引）</v>
      </c>
      <c r="AU583" s="231" t="str">
        <f>VLOOKUP(AQ:AQ,[1]CONTINENTAL!$B:$O,5,0)</f>
        <v>225/45ZR18 91Y</v>
      </c>
      <c r="AV583" s="232" t="str">
        <f>VLOOKUP(AQ:AQ,[1]CONTINENTAL!$B:$O,6,0)</f>
        <v>225/45R18</v>
      </c>
      <c r="AW583" s="232">
        <f>VLOOKUP(AQ:AQ,[1]CONTINENTAL!$B:$O,7,0)</f>
        <v>26900</v>
      </c>
      <c r="AX583" s="233">
        <f>VLOOKUP(AQ:AQ,[1]CONTINENTAL!$B:$K,8,0)</f>
        <v>10778</v>
      </c>
      <c r="AY583" s="233">
        <f>VLOOKUP(AQ:AQ,[1]CONTINENTAL!$B:$K,9,0)</f>
        <v>13</v>
      </c>
      <c r="AZ583" s="233">
        <f>VLOOKUP(AQ:AQ,[1]CONTINENTAL!$B:$K,10,0)</f>
        <v>0</v>
      </c>
      <c r="BA583" s="233">
        <f>VLOOKUP(AQ:AQ,[1]CONTINENTAL!$B:$O,11,0)</f>
        <v>15300</v>
      </c>
      <c r="BB583" s="233">
        <f>VLOOKUP(AQ:AQ,[1]CONTINENTAL!$B:$O,12,0)</f>
        <v>12954.545454545454</v>
      </c>
      <c r="BC583" s="233">
        <f t="shared" si="324"/>
        <v>1050</v>
      </c>
      <c r="BD583" s="204" t="s">
        <v>3387</v>
      </c>
      <c r="BE583" s="192" t="s">
        <v>5092</v>
      </c>
      <c r="BF583" s="133" t="str">
        <f>IFERROR(VLOOKUP(BE:BE,Q商品!B:E,4,0),"")</f>
        <v>2022年製 ExtremeContact DWS06 PLUS 225/45ZR18 91Y サマータイヤ 最短当日発送</v>
      </c>
      <c r="BG583" s="133" t="str">
        <f>IFERROR(VLOOKUP(AQ:AQ,在庫!B:M,12,0),"")</f>
        <v/>
      </c>
      <c r="BH583" s="133" t="str">
        <f>IFERROR(VLOOKUP(AQ:AQ,在庫!B:L,10,0),"")</f>
        <v/>
      </c>
      <c r="BI583" s="234">
        <f>VLOOKUP(AQ:AQ,[1]CONTINENTAL!$B:$AH,32,0)</f>
        <v>605429979</v>
      </c>
      <c r="BJ583" s="234">
        <f>VLOOKUP(AQ:AQ,[1]CONTINENTAL!$B:$AH,33,0)</f>
        <v>605430018</v>
      </c>
      <c r="BK583" s="191"/>
      <c r="BL583" s="191"/>
      <c r="BM583" s="191"/>
    </row>
    <row r="584" spans="1:65" s="11" customFormat="1" ht="19.5" customHeight="1">
      <c r="A584" s="11">
        <f t="shared" si="327"/>
        <v>1</v>
      </c>
      <c r="B584" s="239">
        <f t="shared" si="340"/>
        <v>2255018208063</v>
      </c>
      <c r="C584" s="225">
        <f t="shared" si="328"/>
        <v>39</v>
      </c>
      <c r="D584" s="11" t="s">
        <v>4701</v>
      </c>
      <c r="E584" s="11" t="s">
        <v>599</v>
      </c>
      <c r="F584" s="158" t="s">
        <v>6011</v>
      </c>
      <c r="G584" s="132" t="str">
        <f t="shared" si="323"/>
        <v>18</v>
      </c>
      <c r="H584" s="233">
        <v>46</v>
      </c>
      <c r="I584" s="225">
        <f t="shared" si="329"/>
        <v>46</v>
      </c>
      <c r="J584" s="131">
        <v>2079</v>
      </c>
      <c r="K584" s="132" t="s">
        <v>665</v>
      </c>
      <c r="L584" s="132">
        <v>12</v>
      </c>
      <c r="M584" s="134" t="s">
        <v>3422</v>
      </c>
      <c r="N584" s="226" t="s">
        <v>3402</v>
      </c>
      <c r="O584" s="226">
        <v>0</v>
      </c>
      <c r="P584" s="227">
        <v>16399</v>
      </c>
      <c r="Q584" s="228">
        <f t="shared" si="341"/>
        <v>14872.727272727272</v>
      </c>
      <c r="R584" s="143">
        <f t="shared" si="342"/>
        <v>0.2429767726161369</v>
      </c>
      <c r="S584" s="192">
        <v>1074476321</v>
      </c>
      <c r="T584" s="285" t="s">
        <v>12044</v>
      </c>
      <c r="U584" s="189">
        <f t="shared" si="343"/>
        <v>16399</v>
      </c>
      <c r="W584" s="229">
        <v>16399</v>
      </c>
      <c r="X584" s="135">
        <f t="shared" si="344"/>
        <v>11259</v>
      </c>
      <c r="Y584" s="230">
        <f t="shared" si="345"/>
        <v>14872.727272727272</v>
      </c>
      <c r="Z584" s="141">
        <f t="shared" si="346"/>
        <v>7.7321787913897211E-2</v>
      </c>
      <c r="AA584" s="136">
        <f t="shared" si="347"/>
        <v>0.2429767726161369</v>
      </c>
      <c r="AB584" s="309"/>
      <c r="AC584" s="309"/>
      <c r="AD584" s="184">
        <f t="shared" si="348"/>
        <v>16077</v>
      </c>
      <c r="AE584" s="182">
        <f t="shared" si="349"/>
        <v>17667</v>
      </c>
      <c r="AF584" s="128">
        <f t="shared" si="330"/>
        <v>1590.03</v>
      </c>
      <c r="AG584" s="129">
        <f t="shared" si="331"/>
        <v>322.02999999999997</v>
      </c>
      <c r="AH584" s="130">
        <f t="shared" si="332"/>
        <v>1.8227769287371933E-2</v>
      </c>
      <c r="AI584" s="137">
        <f t="shared" si="333"/>
        <v>1268</v>
      </c>
      <c r="AJ584" s="138">
        <f t="shared" si="334"/>
        <v>7.177223071262806E-2</v>
      </c>
      <c r="AK584" s="138">
        <f t="shared" si="335"/>
        <v>0.22474900332876496</v>
      </c>
      <c r="AL584" s="11" t="s">
        <v>13397</v>
      </c>
      <c r="AM584" s="11">
        <f t="shared" si="336"/>
        <v>14310.3</v>
      </c>
      <c r="AN584" s="412">
        <f t="shared" si="337"/>
        <v>12973.90909090909</v>
      </c>
      <c r="AO584" s="412">
        <f t="shared" si="338"/>
        <v>1714.9090909090901</v>
      </c>
      <c r="AP584" s="413">
        <f t="shared" si="339"/>
        <v>0.13218137100334232</v>
      </c>
      <c r="AQ584" s="192">
        <v>2255018208063</v>
      </c>
      <c r="AR584" s="192">
        <f>VLOOKUP(AQ:AQ,[1]CONTINENTAL!$B:$O,2,0)</f>
        <v>4019238036091</v>
      </c>
      <c r="AS584" s="192" t="str">
        <f>VLOOKUP(AQ:AQ,[1]CONTINENTAL!$B:$O,3,0)</f>
        <v>15572810000</v>
      </c>
      <c r="AT584" s="231" t="str">
        <f>VLOOKUP(AQ:AQ,[1]CONTINENTAL!$B:$O,4,0)</f>
        <v>ExtremeContact DWS06 PLUS（四半値引）</v>
      </c>
      <c r="AU584" s="231" t="str">
        <f>VLOOKUP(AQ:AQ,[1]CONTINENTAL!$B:$O,5,0)</f>
        <v>225/50ZR18 95W</v>
      </c>
      <c r="AV584" s="232" t="str">
        <f>VLOOKUP(AQ:AQ,[1]CONTINENTAL!$B:$O,6,0)</f>
        <v>225/50R18</v>
      </c>
      <c r="AW584" s="232">
        <f>VLOOKUP(AQ:AQ,[1]CONTINENTAL!$B:$O,7,0)</f>
        <v>28100</v>
      </c>
      <c r="AX584" s="233">
        <f>VLOOKUP(AQ:AQ,[1]CONTINENTAL!$B:$K,8,0)</f>
        <v>11259</v>
      </c>
      <c r="AY584" s="233">
        <f>VLOOKUP(AQ:AQ,[1]CONTINENTAL!$B:$K,9,0)</f>
        <v>39</v>
      </c>
      <c r="AZ584" s="233">
        <f>VLOOKUP(AQ:AQ,[1]CONTINENTAL!$B:$K,10,0)</f>
        <v>46</v>
      </c>
      <c r="BA584" s="233">
        <f>VLOOKUP(AQ:AQ,[1]CONTINENTAL!$B:$O,11,0)</f>
        <v>16200</v>
      </c>
      <c r="BB584" s="233">
        <f>VLOOKUP(AQ:AQ,[1]CONTINENTAL!$B:$O,12,0)</f>
        <v>13772.727272727272</v>
      </c>
      <c r="BC584" s="233">
        <f t="shared" si="324"/>
        <v>1050</v>
      </c>
      <c r="BD584" s="204" t="s">
        <v>3387</v>
      </c>
      <c r="BE584" s="195" t="s">
        <v>5093</v>
      </c>
      <c r="BF584" s="133" t="str">
        <f>IFERROR(VLOOKUP(BE:BE,Q商品!B:E,4,0),"")</f>
        <v>2023年製 ExtremeContact DWS06 PLUS 225/50ZR18 95W サマータイヤ 最短当日発送</v>
      </c>
      <c r="BG584" s="133" t="str">
        <f>IFERROR(VLOOKUP(AQ:AQ,在庫!B:M,12,0),"")</f>
        <v>2023年製</v>
      </c>
      <c r="BH584" s="133">
        <f>IFERROR(VLOOKUP(AQ:AQ,在庫!B:L,10,0),"")</f>
        <v>1</v>
      </c>
      <c r="BI584" s="234">
        <f>VLOOKUP(AQ:AQ,[1]CONTINENTAL!$B:$AH,32,0)</f>
        <v>605429980</v>
      </c>
      <c r="BJ584" s="234">
        <f>VLOOKUP(AQ:AQ,[1]CONTINENTAL!$B:$AH,33,0)</f>
        <v>605430019</v>
      </c>
      <c r="BK584" s="191"/>
      <c r="BL584" s="191"/>
      <c r="BM584" s="191"/>
    </row>
    <row r="585" spans="1:65" s="11" customFormat="1" ht="19.5" customHeight="1">
      <c r="A585" s="11">
        <f t="shared" si="327"/>
        <v>1</v>
      </c>
      <c r="B585" s="239">
        <f t="shared" si="340"/>
        <v>2353519208060</v>
      </c>
      <c r="C585" s="225">
        <f t="shared" si="328"/>
        <v>0</v>
      </c>
      <c r="D585" s="11" t="s">
        <v>4701</v>
      </c>
      <c r="E585" s="358" t="s">
        <v>600</v>
      </c>
      <c r="F585" s="303" t="s">
        <v>7153</v>
      </c>
      <c r="G585" s="132" t="str">
        <f t="shared" si="323"/>
        <v>19</v>
      </c>
      <c r="H585" s="233">
        <v>2</v>
      </c>
      <c r="I585" s="225">
        <f t="shared" si="329"/>
        <v>2</v>
      </c>
      <c r="J585" s="131"/>
      <c r="K585" s="132" t="s">
        <v>665</v>
      </c>
      <c r="L585" s="132">
        <v>13</v>
      </c>
      <c r="M585" s="134"/>
      <c r="N585" s="226"/>
      <c r="O585" s="226"/>
      <c r="P585" s="227"/>
      <c r="Q585" s="228">
        <f t="shared" si="341"/>
        <v>0</v>
      </c>
      <c r="R585" s="143" t="str">
        <f t="shared" si="342"/>
        <v/>
      </c>
      <c r="S585" s="192">
        <v>1074476319</v>
      </c>
      <c r="T585" s="288" t="s">
        <v>6908</v>
      </c>
      <c r="U585" s="189">
        <f t="shared" si="343"/>
        <v>16600</v>
      </c>
      <c r="W585" s="229">
        <v>16600</v>
      </c>
      <c r="X585" s="135">
        <f t="shared" si="344"/>
        <v>11499</v>
      </c>
      <c r="Y585" s="230">
        <f t="shared" si="345"/>
        <v>15090.90909090909</v>
      </c>
      <c r="Z585" s="141" t="str">
        <f t="shared" si="346"/>
        <v/>
      </c>
      <c r="AA585" s="136">
        <f t="shared" si="347"/>
        <v>0.23801807228915658</v>
      </c>
      <c r="AB585" s="144"/>
      <c r="AC585" s="144"/>
      <c r="AD585" s="184">
        <f t="shared" si="348"/>
        <v>16274</v>
      </c>
      <c r="AE585" s="182">
        <f t="shared" si="349"/>
        <v>17883</v>
      </c>
      <c r="AF585" s="128">
        <f t="shared" si="330"/>
        <v>1609.47</v>
      </c>
      <c r="AG585" s="129">
        <f t="shared" si="331"/>
        <v>326.47000000000003</v>
      </c>
      <c r="AH585" s="130">
        <f t="shared" si="332"/>
        <v>1.8255885477828106E-2</v>
      </c>
      <c r="AI585" s="137">
        <f t="shared" si="333"/>
        <v>1283</v>
      </c>
      <c r="AJ585" s="138">
        <f t="shared" si="334"/>
        <v>7.1744114522171901E-2</v>
      </c>
      <c r="AK585" s="138">
        <f t="shared" si="335"/>
        <v>0.21976218681132847</v>
      </c>
      <c r="AL585" s="11" t="s">
        <v>13397</v>
      </c>
      <c r="AM585" s="11">
        <f t="shared" si="336"/>
        <v>14485.7</v>
      </c>
      <c r="AN585" s="412">
        <f t="shared" si="337"/>
        <v>13168.818181818182</v>
      </c>
      <c r="AO585" s="412">
        <f t="shared" si="338"/>
        <v>1669.818181818182</v>
      </c>
      <c r="AP585" s="413">
        <f t="shared" si="339"/>
        <v>0.12680091400484617</v>
      </c>
      <c r="AQ585" s="192">
        <v>2353519208060</v>
      </c>
      <c r="AR585" s="192">
        <f>VLOOKUP(AQ:AQ,[1]CONTINENTAL!$B:$O,2,0)</f>
        <v>4019238036121</v>
      </c>
      <c r="AS585" s="192" t="str">
        <f>VLOOKUP(AQ:AQ,[1]CONTINENTAL!$B:$O,3,0)</f>
        <v>15572840000</v>
      </c>
      <c r="AT585" s="231" t="str">
        <f>VLOOKUP(AQ:AQ,[1]CONTINENTAL!$B:$O,4,0)</f>
        <v>ExtremeContact DWS06 PLUS（四半値引）</v>
      </c>
      <c r="AU585" s="231" t="str">
        <f>VLOOKUP(AQ:AQ,[1]CONTINENTAL!$B:$O,5,0)</f>
        <v>235/35ZR19 91Y XL</v>
      </c>
      <c r="AV585" s="232" t="str">
        <f>VLOOKUP(AQ:AQ,[1]CONTINENTAL!$B:$O,6,0)</f>
        <v>235/35R19</v>
      </c>
      <c r="AW585" s="232">
        <f>VLOOKUP(AQ:AQ,[1]CONTINENTAL!$B:$O,7,0)</f>
        <v>28700</v>
      </c>
      <c r="AX585" s="233">
        <f>VLOOKUP(AQ:AQ,[1]CONTINENTAL!$B:$K,8,0)</f>
        <v>11499</v>
      </c>
      <c r="AY585" s="233">
        <f>VLOOKUP(AQ:AQ,[1]CONTINENTAL!$B:$K,9,0)</f>
        <v>0</v>
      </c>
      <c r="AZ585" s="233">
        <f>VLOOKUP(AQ:AQ,[1]CONTINENTAL!$B:$K,10,0)</f>
        <v>2</v>
      </c>
      <c r="BA585" s="233">
        <f>VLOOKUP(AQ:AQ,[1]CONTINENTAL!$B:$O,11,0)</f>
        <v>16500</v>
      </c>
      <c r="BB585" s="233">
        <f>VLOOKUP(AQ:AQ,[1]CONTINENTAL!$B:$O,12,0)</f>
        <v>14045.454545454544</v>
      </c>
      <c r="BC585" s="233">
        <f t="shared" si="324"/>
        <v>1050</v>
      </c>
      <c r="BD585" s="204" t="s">
        <v>3387</v>
      </c>
      <c r="BE585" s="195" t="s">
        <v>4803</v>
      </c>
      <c r="BF585" s="133" t="str">
        <f>IFERROR(VLOOKUP(BE:BE,Q商品!B:E,4,0),"")</f>
        <v>2022年製 ExtremeContact DWS06 PLUS 235/35ZR19 91Y XL サマータイヤ 最短当日発送</v>
      </c>
      <c r="BG585" s="133" t="str">
        <f>IFERROR(VLOOKUP(AQ:AQ,在庫!B:M,12,0),"")</f>
        <v>2022年製</v>
      </c>
      <c r="BH585" s="133">
        <f>IFERROR(VLOOKUP(AQ:AQ,在庫!B:L,10,0),"")</f>
        <v>1</v>
      </c>
      <c r="BI585" s="234">
        <f>VLOOKUP(AQ:AQ,[1]CONTINENTAL!$B:$AH,32,0)</f>
        <v>605429995</v>
      </c>
      <c r="BJ585" s="234">
        <f>VLOOKUP(AQ:AQ,[1]CONTINENTAL!$B:$AH,33,0)</f>
        <v>605430034</v>
      </c>
      <c r="BK585" s="191"/>
      <c r="BL585" s="191"/>
      <c r="BM585" s="191"/>
    </row>
    <row r="586" spans="1:65" s="11" customFormat="1" ht="19.5" customHeight="1">
      <c r="A586" s="11">
        <f t="shared" si="327"/>
        <v>1</v>
      </c>
      <c r="B586" s="239">
        <f t="shared" si="340"/>
        <v>2354018208063</v>
      </c>
      <c r="C586" s="225">
        <f t="shared" si="328"/>
        <v>2</v>
      </c>
      <c r="D586" s="11" t="s">
        <v>13403</v>
      </c>
      <c r="E586" s="358" t="s">
        <v>601</v>
      </c>
      <c r="F586" s="303" t="s">
        <v>7154</v>
      </c>
      <c r="G586" s="132" t="str">
        <f t="shared" si="323"/>
        <v>18</v>
      </c>
      <c r="H586" s="233">
        <v>0</v>
      </c>
      <c r="I586" s="225">
        <f t="shared" si="329"/>
        <v>0</v>
      </c>
      <c r="J586" s="131"/>
      <c r="K586" s="132" t="s">
        <v>665</v>
      </c>
      <c r="L586" s="132">
        <v>14</v>
      </c>
      <c r="M586" s="134"/>
      <c r="N586" s="226"/>
      <c r="O586" s="226"/>
      <c r="P586" s="227"/>
      <c r="Q586" s="228">
        <f t="shared" si="341"/>
        <v>-1.8181818181818181</v>
      </c>
      <c r="R586" s="143">
        <f t="shared" si="342"/>
        <v>6501.4500000000007</v>
      </c>
      <c r="S586" s="192">
        <v>1074475982</v>
      </c>
      <c r="T586" s="288" t="s">
        <v>6909</v>
      </c>
      <c r="U586" s="189">
        <f t="shared" si="343"/>
        <v>16490</v>
      </c>
      <c r="W586" s="229">
        <v>16490</v>
      </c>
      <c r="X586" s="135">
        <f t="shared" si="344"/>
        <v>11819</v>
      </c>
      <c r="Y586" s="230">
        <f t="shared" si="345"/>
        <v>14989.090909090908</v>
      </c>
      <c r="Z586" s="141" t="str">
        <f t="shared" si="346"/>
        <v/>
      </c>
      <c r="AA586" s="136">
        <f t="shared" si="347"/>
        <v>0.21149320718098005</v>
      </c>
      <c r="AB586" s="309"/>
      <c r="AC586" s="309"/>
      <c r="AD586" s="184">
        <f t="shared" si="348"/>
        <v>16166</v>
      </c>
      <c r="AE586" s="182">
        <f t="shared" si="349"/>
        <v>17764</v>
      </c>
      <c r="AF586" s="128">
        <f t="shared" si="330"/>
        <v>1598.76</v>
      </c>
      <c r="AG586" s="129">
        <f t="shared" si="331"/>
        <v>324.76</v>
      </c>
      <c r="AH586" s="130">
        <f t="shared" si="332"/>
        <v>1.8281918486827291E-2</v>
      </c>
      <c r="AI586" s="137">
        <f t="shared" si="333"/>
        <v>1274</v>
      </c>
      <c r="AJ586" s="138">
        <f t="shared" si="334"/>
        <v>7.1718081513172716E-2</v>
      </c>
      <c r="AK586" s="138">
        <f t="shared" si="335"/>
        <v>0.19321128869415277</v>
      </c>
      <c r="AM586" s="11">
        <f t="shared" si="336"/>
        <v>14389.6</v>
      </c>
      <c r="AN586" s="412">
        <f t="shared" si="337"/>
        <v>13079.636363636362</v>
      </c>
      <c r="AO586" s="412">
        <f t="shared" si="338"/>
        <v>1260.6363636363621</v>
      </c>
      <c r="AP586" s="413">
        <f t="shared" si="339"/>
        <v>9.6381606383274379E-2</v>
      </c>
      <c r="AQ586" s="192">
        <v>2354018208063</v>
      </c>
      <c r="AR586" s="192">
        <f>VLOOKUP(AQ:AQ,[1]CONTINENTAL!$B:$O,2,0)</f>
        <v>4019238036138</v>
      </c>
      <c r="AS586" s="192" t="str">
        <f>VLOOKUP(AQ:AQ,[1]CONTINENTAL!$B:$O,3,0)</f>
        <v>15572850000</v>
      </c>
      <c r="AT586" s="231" t="str">
        <f>VLOOKUP(AQ:AQ,[1]CONTINENTAL!$B:$O,4,0)</f>
        <v>ExtremeContact DWS06 PLUS（四半値引）</v>
      </c>
      <c r="AU586" s="231" t="str">
        <f>VLOOKUP(AQ:AQ,[1]CONTINENTAL!$B:$O,5,0)</f>
        <v>235/40ZR18 95Y XL</v>
      </c>
      <c r="AV586" s="232" t="str">
        <f>VLOOKUP(AQ:AQ,[1]CONTINENTAL!$B:$O,6,0)</f>
        <v>235/40R18</v>
      </c>
      <c r="AW586" s="232">
        <f>VLOOKUP(AQ:AQ,[1]CONTINENTAL!$B:$O,7,0)</f>
        <v>29500</v>
      </c>
      <c r="AX586" s="233">
        <f>VLOOKUP(AQ:AQ,[1]CONTINENTAL!$B:$K,8,0)</f>
        <v>11819</v>
      </c>
      <c r="AY586" s="233">
        <f>VLOOKUP(AQ:AQ,[1]CONTINENTAL!$B:$K,9,0)</f>
        <v>2</v>
      </c>
      <c r="AZ586" s="233">
        <f>VLOOKUP(AQ:AQ,[1]CONTINENTAL!$B:$K,10,0)</f>
        <v>0</v>
      </c>
      <c r="BA586" s="233">
        <f>VLOOKUP(AQ:AQ,[1]CONTINENTAL!$B:$O,11,0)</f>
        <v>16980</v>
      </c>
      <c r="BB586" s="233">
        <f>VLOOKUP(AQ:AQ,[1]CONTINENTAL!$B:$O,12,0)</f>
        <v>14481.81818181818</v>
      </c>
      <c r="BC586" s="233">
        <f t="shared" si="324"/>
        <v>1050</v>
      </c>
      <c r="BD586" s="204" t="s">
        <v>3387</v>
      </c>
      <c r="BE586" s="192" t="s">
        <v>4804</v>
      </c>
      <c r="BF586" s="133" t="str">
        <f>IFERROR(VLOOKUP(BE:BE,Q商品!B:E,4,0),"")</f>
        <v>2023年製 ExtremeContact DWS06 PLUS 235/40ZR18 95Y XL サマータイヤ 最短当日発送</v>
      </c>
      <c r="BG586" s="133" t="str">
        <f>IFERROR(VLOOKUP(AQ:AQ,在庫!B:M,12,0),"")</f>
        <v/>
      </c>
      <c r="BH586" s="133" t="str">
        <f>IFERROR(VLOOKUP(AQ:AQ,在庫!B:L,10,0),"")</f>
        <v/>
      </c>
      <c r="BI586" s="234">
        <f>VLOOKUP(AQ:AQ,[1]CONTINENTAL!$B:$AH,32,0)</f>
        <v>605429990</v>
      </c>
      <c r="BJ586" s="234">
        <f>VLOOKUP(AQ:AQ,[1]CONTINENTAL!$B:$AH,33,0)</f>
        <v>605430029</v>
      </c>
      <c r="BK586" s="191"/>
      <c r="BL586" s="191"/>
      <c r="BM586" s="191"/>
    </row>
    <row r="587" spans="1:65" s="11" customFormat="1" ht="19.5" customHeight="1">
      <c r="A587" s="11">
        <f t="shared" si="327"/>
        <v>1</v>
      </c>
      <c r="B587" s="239">
        <f t="shared" si="340"/>
        <v>2354019208062</v>
      </c>
      <c r="C587" s="225">
        <f t="shared" si="328"/>
        <v>0</v>
      </c>
      <c r="D587" s="11" t="s">
        <v>4701</v>
      </c>
      <c r="E587" s="358" t="s">
        <v>602</v>
      </c>
      <c r="F587" s="303" t="s">
        <v>7155</v>
      </c>
      <c r="G587" s="132" t="str">
        <f t="shared" si="323"/>
        <v>19</v>
      </c>
      <c r="H587" s="233">
        <v>1</v>
      </c>
      <c r="I587" s="225">
        <f t="shared" si="329"/>
        <v>1</v>
      </c>
      <c r="J587" s="131"/>
      <c r="K587" s="132" t="s">
        <v>665</v>
      </c>
      <c r="L587" s="132">
        <v>15</v>
      </c>
      <c r="M587" s="134"/>
      <c r="N587" s="226"/>
      <c r="O587" s="226"/>
      <c r="P587" s="227"/>
      <c r="Q587" s="228">
        <f t="shared" si="341"/>
        <v>0</v>
      </c>
      <c r="R587" s="143" t="str">
        <f t="shared" si="342"/>
        <v/>
      </c>
      <c r="S587" s="192">
        <v>1074476153</v>
      </c>
      <c r="T587" s="286" t="s">
        <v>6910</v>
      </c>
      <c r="U587" s="189">
        <f t="shared" si="343"/>
        <v>18000</v>
      </c>
      <c r="W587" s="229">
        <v>18000</v>
      </c>
      <c r="X587" s="135">
        <f t="shared" si="344"/>
        <v>12896</v>
      </c>
      <c r="Y587" s="230">
        <f t="shared" si="345"/>
        <v>16363.636363636362</v>
      </c>
      <c r="Z587" s="141" t="str">
        <f t="shared" si="346"/>
        <v/>
      </c>
      <c r="AA587" s="136">
        <f t="shared" si="347"/>
        <v>0.21191111111111105</v>
      </c>
      <c r="AB587" s="144"/>
      <c r="AC587" s="144"/>
      <c r="AD587" s="184">
        <f t="shared" si="348"/>
        <v>17647</v>
      </c>
      <c r="AE587" s="182">
        <f t="shared" si="349"/>
        <v>19392</v>
      </c>
      <c r="AF587" s="128">
        <f t="shared" si="330"/>
        <v>1745.28</v>
      </c>
      <c r="AG587" s="129">
        <f t="shared" si="331"/>
        <v>353.28</v>
      </c>
      <c r="AH587" s="130">
        <f t="shared" si="332"/>
        <v>1.8217821782178217E-2</v>
      </c>
      <c r="AI587" s="137">
        <f t="shared" si="333"/>
        <v>1392</v>
      </c>
      <c r="AJ587" s="138">
        <f t="shared" si="334"/>
        <v>7.1782178217821777E-2</v>
      </c>
      <c r="AK587" s="138">
        <f t="shared" si="335"/>
        <v>0.19369328932893284</v>
      </c>
      <c r="AL587" s="11" t="s">
        <v>13397</v>
      </c>
      <c r="AM587" s="11">
        <f t="shared" si="336"/>
        <v>15707.8</v>
      </c>
      <c r="AN587" s="412">
        <f t="shared" si="337"/>
        <v>14279.81818181818</v>
      </c>
      <c r="AO587" s="412">
        <f t="shared" si="338"/>
        <v>1383.8181818181802</v>
      </c>
      <c r="AP587" s="413">
        <f t="shared" si="339"/>
        <v>9.6907269000114482E-2</v>
      </c>
      <c r="AQ587" s="192">
        <v>2354019208062</v>
      </c>
      <c r="AR587" s="192">
        <f>VLOOKUP(AQ:AQ,[1]CONTINENTAL!$B:$O,2,0)</f>
        <v>4019238036145</v>
      </c>
      <c r="AS587" s="192" t="str">
        <f>VLOOKUP(AQ:AQ,[1]CONTINENTAL!$B:$O,3,0)</f>
        <v>15572860000</v>
      </c>
      <c r="AT587" s="231" t="str">
        <f>VLOOKUP(AQ:AQ,[1]CONTINENTAL!$B:$O,4,0)</f>
        <v>ExtremeContact DWS06 PLUS（四半値引）</v>
      </c>
      <c r="AU587" s="231" t="str">
        <f>VLOOKUP(AQ:AQ,[1]CONTINENTAL!$B:$O,5,0)</f>
        <v>235/40ZR19 96W XL</v>
      </c>
      <c r="AV587" s="232" t="str">
        <f>VLOOKUP(AQ:AQ,[1]CONTINENTAL!$B:$O,6,0)</f>
        <v>235/40R19</v>
      </c>
      <c r="AW587" s="232">
        <f>VLOOKUP(AQ:AQ,[1]CONTINENTAL!$B:$O,7,0)</f>
        <v>32200</v>
      </c>
      <c r="AX587" s="233">
        <f>VLOOKUP(AQ:AQ,[1]CONTINENTAL!$B:$K,8,0)</f>
        <v>12896</v>
      </c>
      <c r="AY587" s="233">
        <f>VLOOKUP(AQ:AQ,[1]CONTINENTAL!$B:$K,9,0)</f>
        <v>0</v>
      </c>
      <c r="AZ587" s="233">
        <f>VLOOKUP(AQ:AQ,[1]CONTINENTAL!$B:$K,10,0)</f>
        <v>1</v>
      </c>
      <c r="BA587" s="233">
        <f>VLOOKUP(AQ:AQ,[1]CONTINENTAL!$B:$O,11,0)</f>
        <v>19420</v>
      </c>
      <c r="BB587" s="233">
        <f>VLOOKUP(AQ:AQ,[1]CONTINENTAL!$B:$O,12,0)</f>
        <v>16700</v>
      </c>
      <c r="BC587" s="233">
        <f t="shared" si="324"/>
        <v>1050</v>
      </c>
      <c r="BD587" s="204" t="s">
        <v>3387</v>
      </c>
      <c r="BE587" s="195" t="s">
        <v>4805</v>
      </c>
      <c r="BF587" s="133" t="str">
        <f>IFERROR(VLOOKUP(BE:BE,Q商品!B:E,4,0),"")</f>
        <v>2023年製 ExtremeContact DWS06 PLUS 235/40ZR19 96W XL サマータイヤ 最短当日発送</v>
      </c>
      <c r="BG587" s="133" t="str">
        <f>IFERROR(VLOOKUP(AQ:AQ,在庫!B:M,12,0),"")</f>
        <v>2023年製</v>
      </c>
      <c r="BH587" s="133">
        <f>IFERROR(VLOOKUP(AQ:AQ,在庫!B:L,10,0),"")</f>
        <v>1</v>
      </c>
      <c r="BI587" s="234">
        <f>VLOOKUP(AQ:AQ,[1]CONTINENTAL!$B:$AH,32,0)</f>
        <v>605429998</v>
      </c>
      <c r="BJ587" s="234">
        <f>VLOOKUP(AQ:AQ,[1]CONTINENTAL!$B:$AH,33,0)</f>
        <v>605430037</v>
      </c>
      <c r="BK587" s="191"/>
      <c r="BL587" s="191"/>
      <c r="BM587" s="191"/>
    </row>
    <row r="588" spans="1:65" s="11" customFormat="1" ht="19.5" customHeight="1">
      <c r="A588" s="11">
        <f t="shared" si="327"/>
        <v>1</v>
      </c>
      <c r="B588" s="239">
        <f t="shared" si="340"/>
        <v>2354518208068</v>
      </c>
      <c r="C588" s="225">
        <f t="shared" si="328"/>
        <v>9</v>
      </c>
      <c r="D588" s="11" t="s">
        <v>4701</v>
      </c>
      <c r="E588" s="11" t="s">
        <v>603</v>
      </c>
      <c r="F588" s="158" t="s">
        <v>6012</v>
      </c>
      <c r="G588" s="132" t="str">
        <f t="shared" si="323"/>
        <v>18</v>
      </c>
      <c r="H588" s="233">
        <v>8</v>
      </c>
      <c r="I588" s="225">
        <f t="shared" si="329"/>
        <v>8</v>
      </c>
      <c r="J588" s="131"/>
      <c r="K588" s="132" t="s">
        <v>665</v>
      </c>
      <c r="L588" s="132">
        <v>16</v>
      </c>
      <c r="M588" s="134" t="s">
        <v>3422</v>
      </c>
      <c r="N588" s="226" t="s">
        <v>2920</v>
      </c>
      <c r="O588" s="226">
        <v>0</v>
      </c>
      <c r="P588" s="227">
        <v>18500</v>
      </c>
      <c r="Q588" s="228">
        <f t="shared" si="341"/>
        <v>16810</v>
      </c>
      <c r="R588" s="143">
        <f t="shared" si="342"/>
        <v>0.20160618679357525</v>
      </c>
      <c r="S588" s="192">
        <v>1074475983</v>
      </c>
      <c r="T588" s="285" t="s">
        <v>12045</v>
      </c>
      <c r="U588" s="189">
        <f t="shared" si="343"/>
        <v>18500</v>
      </c>
      <c r="W588" s="229">
        <v>18500</v>
      </c>
      <c r="X588" s="135">
        <f t="shared" si="344"/>
        <v>13421</v>
      </c>
      <c r="Y588" s="230">
        <f t="shared" si="345"/>
        <v>16810</v>
      </c>
      <c r="Z588" s="141">
        <f t="shared" si="346"/>
        <v>7.7297297297297396E-2</v>
      </c>
      <c r="AA588" s="136">
        <f t="shared" si="347"/>
        <v>0.20160618679357525</v>
      </c>
      <c r="AB588" s="309"/>
      <c r="AC588" s="309"/>
      <c r="AD588" s="184">
        <f t="shared" si="348"/>
        <v>18137</v>
      </c>
      <c r="AE588" s="182">
        <f t="shared" si="349"/>
        <v>19930</v>
      </c>
      <c r="AF588" s="128">
        <f t="shared" si="330"/>
        <v>1793.7</v>
      </c>
      <c r="AG588" s="129">
        <f t="shared" si="331"/>
        <v>363.70000000000005</v>
      </c>
      <c r="AH588" s="130">
        <f t="shared" si="332"/>
        <v>1.8248871048670349E-2</v>
      </c>
      <c r="AI588" s="137">
        <f t="shared" si="333"/>
        <v>1430</v>
      </c>
      <c r="AJ588" s="138">
        <f t="shared" si="334"/>
        <v>7.1751128951329651E-2</v>
      </c>
      <c r="AK588" s="138">
        <f t="shared" si="335"/>
        <v>0.18335731574490491</v>
      </c>
      <c r="AM588" s="11">
        <f t="shared" si="336"/>
        <v>16144</v>
      </c>
      <c r="AN588" s="412">
        <f t="shared" si="337"/>
        <v>14668.181818181816</v>
      </c>
      <c r="AO588" s="412">
        <f t="shared" si="338"/>
        <v>1247.1818181818162</v>
      </c>
      <c r="AP588" s="413">
        <f t="shared" si="339"/>
        <v>8.5026340254105853E-2</v>
      </c>
      <c r="AQ588" s="192">
        <v>2354518208068</v>
      </c>
      <c r="AR588" s="192">
        <f>VLOOKUP(AQ:AQ,[1]CONTINENTAL!$B:$O,2,0)</f>
        <v>4019238036169</v>
      </c>
      <c r="AS588" s="192" t="str">
        <f>VLOOKUP(AQ:AQ,[1]CONTINENTAL!$B:$O,3,0)</f>
        <v>15572880000</v>
      </c>
      <c r="AT588" s="231" t="str">
        <f>VLOOKUP(AQ:AQ,[1]CONTINENTAL!$B:$O,4,0)</f>
        <v>ExtremeContact DWS06 PLUS（四半値引）</v>
      </c>
      <c r="AU588" s="231" t="str">
        <f>VLOOKUP(AQ:AQ,[1]CONTINENTAL!$B:$O,5,0)</f>
        <v>235/45ZR18 98Y XL</v>
      </c>
      <c r="AV588" s="232" t="str">
        <f>VLOOKUP(AQ:AQ,[1]CONTINENTAL!$B:$O,6,0)</f>
        <v>235/45R18</v>
      </c>
      <c r="AW588" s="232">
        <f>VLOOKUP(AQ:AQ,[1]CONTINENTAL!$B:$O,7,0)</f>
        <v>33500</v>
      </c>
      <c r="AX588" s="233">
        <f>VLOOKUP(AQ:AQ,[1]CONTINENTAL!$B:$K,8,0)</f>
        <v>13421</v>
      </c>
      <c r="AY588" s="233">
        <f>VLOOKUP(AQ:AQ,[1]CONTINENTAL!$B:$K,9,0)</f>
        <v>9</v>
      </c>
      <c r="AZ588" s="233">
        <f>VLOOKUP(AQ:AQ,[1]CONTINENTAL!$B:$K,10,0)</f>
        <v>8</v>
      </c>
      <c r="BA588" s="233">
        <f>VLOOKUP(AQ:AQ,[1]CONTINENTAL!$B:$O,11,0)</f>
        <v>19500</v>
      </c>
      <c r="BB588" s="233">
        <f>VLOOKUP(AQ:AQ,[1]CONTINENTAL!$B:$O,12,0)</f>
        <v>16772.727272727272</v>
      </c>
      <c r="BC588" s="233">
        <f t="shared" si="324"/>
        <v>1050</v>
      </c>
      <c r="BD588" s="204" t="s">
        <v>3387</v>
      </c>
      <c r="BE588" s="192" t="s">
        <v>5094</v>
      </c>
      <c r="BF588" s="133" t="str">
        <f>IFERROR(VLOOKUP(BE:BE,Q商品!B:E,4,0),"")</f>
        <v>2022年製 ExtremeContact DWS06 PLUS 235/45ZR18 98Y XL サマータイヤ 最短当日発送</v>
      </c>
      <c r="BG588" s="133" t="str">
        <f>IFERROR(VLOOKUP(AQ:AQ,在庫!B:M,12,0),"")</f>
        <v>2022年製</v>
      </c>
      <c r="BH588" s="133">
        <f>IFERROR(VLOOKUP(AQ:AQ,在庫!B:L,10,0),"")</f>
        <v>1</v>
      </c>
      <c r="BI588" s="234">
        <f>VLOOKUP(AQ:AQ,[1]CONTINENTAL!$B:$AH,32,0)</f>
        <v>605430014</v>
      </c>
      <c r="BJ588" s="234">
        <f>VLOOKUP(AQ:AQ,[1]CONTINENTAL!$B:$AH,33,0)</f>
        <v>605430053</v>
      </c>
      <c r="BK588" s="191"/>
      <c r="BL588" s="191"/>
      <c r="BM588" s="191"/>
    </row>
    <row r="589" spans="1:65" s="11" customFormat="1" ht="19.5" customHeight="1">
      <c r="A589" s="11">
        <f t="shared" si="327"/>
        <v>1</v>
      </c>
      <c r="B589" s="239">
        <f t="shared" si="340"/>
        <v>2355018208060</v>
      </c>
      <c r="C589" s="225">
        <f t="shared" si="328"/>
        <v>17</v>
      </c>
      <c r="D589" s="11" t="s">
        <v>4701</v>
      </c>
      <c r="E589" s="11" t="s">
        <v>604</v>
      </c>
      <c r="F589" s="158" t="s">
        <v>6013</v>
      </c>
      <c r="G589" s="132" t="str">
        <f t="shared" si="323"/>
        <v>18</v>
      </c>
      <c r="H589" s="233">
        <v>95</v>
      </c>
      <c r="I589" s="225">
        <f t="shared" si="329"/>
        <v>95</v>
      </c>
      <c r="J589" s="131" t="s">
        <v>12</v>
      </c>
      <c r="K589" s="132" t="s">
        <v>665</v>
      </c>
      <c r="L589" s="132">
        <v>17</v>
      </c>
      <c r="M589" s="134" t="s">
        <v>1780</v>
      </c>
      <c r="N589" s="226" t="s">
        <v>7227</v>
      </c>
      <c r="O589" s="226" t="s">
        <v>1777</v>
      </c>
      <c r="P589" s="227">
        <v>16500</v>
      </c>
      <c r="Q589" s="228">
        <f t="shared" si="341"/>
        <v>14984.545454545454</v>
      </c>
      <c r="R589" s="143">
        <f t="shared" si="342"/>
        <v>0.22219862889037187</v>
      </c>
      <c r="S589" s="192">
        <v>1074476407</v>
      </c>
      <c r="T589" s="285" t="s">
        <v>12046</v>
      </c>
      <c r="U589" s="189">
        <f t="shared" si="343"/>
        <v>16500</v>
      </c>
      <c r="W589" s="229">
        <v>16500</v>
      </c>
      <c r="X589" s="135">
        <f t="shared" si="344"/>
        <v>11655</v>
      </c>
      <c r="Y589" s="230">
        <f t="shared" si="345"/>
        <v>14984.545454545454</v>
      </c>
      <c r="Z589" s="141">
        <f t="shared" si="346"/>
        <v>7.7272727272727382E-2</v>
      </c>
      <c r="AA589" s="136">
        <f t="shared" si="347"/>
        <v>0.22219862889037187</v>
      </c>
      <c r="AB589" s="309"/>
      <c r="AC589" s="309"/>
      <c r="AD589" s="184">
        <f t="shared" si="348"/>
        <v>16176</v>
      </c>
      <c r="AE589" s="182">
        <f t="shared" si="349"/>
        <v>17775</v>
      </c>
      <c r="AF589" s="128">
        <f t="shared" si="330"/>
        <v>1599.75</v>
      </c>
      <c r="AG589" s="129">
        <f t="shared" si="331"/>
        <v>324.75</v>
      </c>
      <c r="AH589" s="130">
        <f t="shared" si="332"/>
        <v>1.8270042194092825E-2</v>
      </c>
      <c r="AI589" s="137">
        <f t="shared" si="333"/>
        <v>1275</v>
      </c>
      <c r="AJ589" s="138">
        <f t="shared" si="334"/>
        <v>7.1729957805907171E-2</v>
      </c>
      <c r="AK589" s="138">
        <f t="shared" si="335"/>
        <v>0.20392858669627906</v>
      </c>
      <c r="AL589" s="11" t="s">
        <v>13397</v>
      </c>
      <c r="AM589" s="11">
        <f t="shared" si="336"/>
        <v>14398.5</v>
      </c>
      <c r="AN589" s="412">
        <f t="shared" si="337"/>
        <v>13074.090909090908</v>
      </c>
      <c r="AO589" s="412">
        <f t="shared" si="338"/>
        <v>1419.0909090909081</v>
      </c>
      <c r="AP589" s="413">
        <f t="shared" si="339"/>
        <v>0.10854222438549518</v>
      </c>
      <c r="AQ589" s="192">
        <v>2355018208060</v>
      </c>
      <c r="AR589" s="192">
        <f>VLOOKUP(AQ:AQ,[1]CONTINENTAL!$B:$O,2,0)</f>
        <v>4019238036183</v>
      </c>
      <c r="AS589" s="192" t="str">
        <f>VLOOKUP(AQ:AQ,[1]CONTINENTAL!$B:$O,3,0)</f>
        <v>15572900000</v>
      </c>
      <c r="AT589" s="231" t="str">
        <f>VLOOKUP(AQ:AQ,[1]CONTINENTAL!$B:$O,4,0)</f>
        <v>ExtremeContact DWS06 PLUS</v>
      </c>
      <c r="AU589" s="231" t="str">
        <f>VLOOKUP(AQ:AQ,[1]CONTINENTAL!$B:$O,5,0)</f>
        <v>235/50ZR18 97W</v>
      </c>
      <c r="AV589" s="232" t="str">
        <f>VLOOKUP(AQ:AQ,[1]CONTINENTAL!$B:$O,6,0)</f>
        <v>235/50R18</v>
      </c>
      <c r="AW589" s="232">
        <f>VLOOKUP(AQ:AQ,[1]CONTINENTAL!$B:$O,7,0)</f>
        <v>25900</v>
      </c>
      <c r="AX589" s="233">
        <f>VLOOKUP(AQ:AQ,[1]CONTINENTAL!$B:$K,8,0)</f>
        <v>11655</v>
      </c>
      <c r="AY589" s="233">
        <f>VLOOKUP(AQ:AQ,[1]CONTINENTAL!$B:$K,9,0)</f>
        <v>17</v>
      </c>
      <c r="AZ589" s="233">
        <f>VLOOKUP(AQ:AQ,[1]CONTINENTAL!$B:$K,10,0)</f>
        <v>95</v>
      </c>
      <c r="BA589" s="233">
        <f>VLOOKUP(AQ:AQ,[1]CONTINENTAL!$B:$O,11,0)</f>
        <v>14680</v>
      </c>
      <c r="BB589" s="233">
        <f>VLOOKUP(AQ:AQ,[1]CONTINENTAL!$B:$O,12,0)</f>
        <v>12390.90909090909</v>
      </c>
      <c r="BC589" s="233">
        <f t="shared" si="324"/>
        <v>1050</v>
      </c>
      <c r="BD589" s="204" t="s">
        <v>3387</v>
      </c>
      <c r="BE589" s="195" t="s">
        <v>5095</v>
      </c>
      <c r="BF589" s="133" t="str">
        <f>IFERROR(VLOOKUP(BE:BE,Q商品!B:E,4,0),"")</f>
        <v>2022年製 ExtremeContact DWS06 PLUS 235/50ZR18 97W サマータイヤ 最短当日発送</v>
      </c>
      <c r="BG589" s="133" t="str">
        <f>IFERROR(VLOOKUP(AQ:AQ,在庫!B:M,12,0),"")</f>
        <v>2022年製</v>
      </c>
      <c r="BH589" s="133">
        <f>IFERROR(VLOOKUP(AQ:AQ,在庫!B:L,10,0),"")</f>
        <v>1</v>
      </c>
      <c r="BI589" s="234">
        <f>VLOOKUP(AQ:AQ,[1]CONTINENTAL!$B:$AH,32,0)</f>
        <v>605430006</v>
      </c>
      <c r="BJ589" s="234">
        <f>VLOOKUP(AQ:AQ,[1]CONTINENTAL!$B:$AH,33,0)</f>
        <v>605430045</v>
      </c>
      <c r="BK589" s="191"/>
      <c r="BL589" s="191"/>
      <c r="BM589" s="191"/>
    </row>
    <row r="590" spans="1:65" s="11" customFormat="1" ht="19.5" customHeight="1">
      <c r="A590" s="11">
        <f t="shared" si="327"/>
        <v>1</v>
      </c>
      <c r="B590" s="239">
        <f t="shared" si="340"/>
        <v>2356018208067</v>
      </c>
      <c r="C590" s="225">
        <f t="shared" si="328"/>
        <v>0</v>
      </c>
      <c r="D590" s="11" t="s">
        <v>4701</v>
      </c>
      <c r="E590" s="358" t="s">
        <v>605</v>
      </c>
      <c r="F590" s="293" t="s">
        <v>6014</v>
      </c>
      <c r="G590" s="132" t="str">
        <f t="shared" si="323"/>
        <v>18</v>
      </c>
      <c r="H590" s="233">
        <v>3</v>
      </c>
      <c r="I590" s="225">
        <f t="shared" si="329"/>
        <v>3</v>
      </c>
      <c r="J590" s="131"/>
      <c r="K590" s="132" t="s">
        <v>665</v>
      </c>
      <c r="L590" s="132">
        <v>18</v>
      </c>
      <c r="M590" s="134" t="s">
        <v>3422</v>
      </c>
      <c r="N590" s="226" t="s">
        <v>6027</v>
      </c>
      <c r="O590" s="226" t="s">
        <v>1777</v>
      </c>
      <c r="P590" s="227">
        <v>19200</v>
      </c>
      <c r="Q590" s="228">
        <f t="shared" si="341"/>
        <v>17454.545454545452</v>
      </c>
      <c r="R590" s="143">
        <f t="shared" si="342"/>
        <v>0.20353124999999989</v>
      </c>
      <c r="S590" s="192">
        <v>1074475981</v>
      </c>
      <c r="T590" s="286" t="s">
        <v>6912</v>
      </c>
      <c r="U590" s="189">
        <f t="shared" si="343"/>
        <v>19200</v>
      </c>
      <c r="W590" s="229">
        <v>19200</v>
      </c>
      <c r="X590" s="135">
        <f t="shared" si="344"/>
        <v>13902</v>
      </c>
      <c r="Y590" s="230">
        <f t="shared" si="345"/>
        <v>17454.545454545452</v>
      </c>
      <c r="Z590" s="141">
        <f t="shared" si="346"/>
        <v>7.7291666666666758E-2</v>
      </c>
      <c r="AA590" s="136">
        <f t="shared" si="347"/>
        <v>0.20353124999999989</v>
      </c>
      <c r="AB590" s="144"/>
      <c r="AC590" s="144"/>
      <c r="AD590" s="184">
        <f t="shared" si="348"/>
        <v>18823</v>
      </c>
      <c r="AE590" s="182">
        <f t="shared" si="349"/>
        <v>20684</v>
      </c>
      <c r="AF590" s="128">
        <f t="shared" si="330"/>
        <v>1861.56</v>
      </c>
      <c r="AG590" s="129">
        <f t="shared" si="331"/>
        <v>377.55999999999995</v>
      </c>
      <c r="AH590" s="130">
        <f t="shared" si="332"/>
        <v>1.8253722684200346E-2</v>
      </c>
      <c r="AI590" s="137">
        <f t="shared" si="333"/>
        <v>1484</v>
      </c>
      <c r="AJ590" s="138">
        <f t="shared" si="334"/>
        <v>7.1746277315799648E-2</v>
      </c>
      <c r="AK590" s="138">
        <f t="shared" si="335"/>
        <v>0.18527752731579955</v>
      </c>
      <c r="AM590" s="11">
        <f t="shared" si="336"/>
        <v>16754.599999999999</v>
      </c>
      <c r="AN590" s="412">
        <f t="shared" si="337"/>
        <v>15231.454545454542</v>
      </c>
      <c r="AO590" s="412">
        <f t="shared" si="338"/>
        <v>1329.4545454545423</v>
      </c>
      <c r="AP590" s="413">
        <f t="shared" si="339"/>
        <v>8.7283492294653223E-2</v>
      </c>
      <c r="AQ590" s="192">
        <v>2356018208067</v>
      </c>
      <c r="AR590" s="192">
        <f>VLOOKUP(AQ:AQ,[1]CONTINENTAL!$B:$O,2,0)</f>
        <v>4019238036220</v>
      </c>
      <c r="AS590" s="192" t="str">
        <f>VLOOKUP(AQ:AQ,[1]CONTINENTAL!$B:$O,3,0)</f>
        <v>15572940000</v>
      </c>
      <c r="AT590" s="231" t="str">
        <f>VLOOKUP(AQ:AQ,[1]CONTINENTAL!$B:$O,4,0)</f>
        <v>ExtremeContact DWS06 PLUS（四半値引）</v>
      </c>
      <c r="AU590" s="231" t="str">
        <f>VLOOKUP(AQ:AQ,[1]CONTINENTAL!$B:$O,5,0)</f>
        <v>235/60ZR18 107W XL</v>
      </c>
      <c r="AV590" s="232" t="str">
        <f>VLOOKUP(AQ:AQ,[1]CONTINENTAL!$B:$O,6,0)</f>
        <v>235/60R18</v>
      </c>
      <c r="AW590" s="232">
        <f>VLOOKUP(AQ:AQ,[1]CONTINENTAL!$B:$O,7,0)</f>
        <v>34700</v>
      </c>
      <c r="AX590" s="233">
        <f>VLOOKUP(AQ:AQ,[1]CONTINENTAL!$B:$K,8,0)</f>
        <v>13902</v>
      </c>
      <c r="AY590" s="233">
        <f>VLOOKUP(AQ:AQ,[1]CONTINENTAL!$B:$K,9,0)</f>
        <v>0</v>
      </c>
      <c r="AZ590" s="233">
        <f>VLOOKUP(AQ:AQ,[1]CONTINENTAL!$B:$K,10,0)</f>
        <v>3</v>
      </c>
      <c r="BA590" s="233">
        <f>VLOOKUP(AQ:AQ,[1]CONTINENTAL!$B:$O,11,0)</f>
        <v>20500</v>
      </c>
      <c r="BB590" s="233">
        <f>VLOOKUP(AQ:AQ,[1]CONTINENTAL!$B:$O,12,0)</f>
        <v>17681.81818181818</v>
      </c>
      <c r="BC590" s="233">
        <f t="shared" si="324"/>
        <v>1050</v>
      </c>
      <c r="BD590" s="204" t="s">
        <v>3387</v>
      </c>
      <c r="BE590" s="192" t="s">
        <v>5096</v>
      </c>
      <c r="BF590" s="133" t="str">
        <f>IFERROR(VLOOKUP(BE:BE,Q商品!B:E,4,0),"")</f>
        <v>2022年製 ExtremeContact DWS06 PLUS 235/60ZR18 107W XL サマータイヤ 最短当日発送</v>
      </c>
      <c r="BG590" s="133" t="str">
        <f>IFERROR(VLOOKUP(AQ:AQ,在庫!B:M,12,0),"")</f>
        <v>2022年製</v>
      </c>
      <c r="BH590" s="133">
        <f>IFERROR(VLOOKUP(AQ:AQ,在庫!B:L,10,0),"")</f>
        <v>1</v>
      </c>
      <c r="BI590" s="234">
        <f>VLOOKUP(AQ:AQ,[1]CONTINENTAL!$B:$AH,32,0)</f>
        <v>605429989</v>
      </c>
      <c r="BJ590" s="234">
        <f>VLOOKUP(AQ:AQ,[1]CONTINENTAL!$B:$AH,33,0)</f>
        <v>605430028</v>
      </c>
      <c r="BK590" s="191"/>
      <c r="BL590" s="191"/>
      <c r="BM590" s="191"/>
    </row>
    <row r="591" spans="1:65" s="11" customFormat="1" ht="19.5" customHeight="1">
      <c r="A591" s="11">
        <f t="shared" si="327"/>
        <v>1</v>
      </c>
      <c r="B591" s="239">
        <f t="shared" si="340"/>
        <v>2453519208067</v>
      </c>
      <c r="C591" s="225">
        <f t="shared" si="328"/>
        <v>0</v>
      </c>
      <c r="D591" s="11" t="s">
        <v>13403</v>
      </c>
      <c r="E591" s="11" t="s">
        <v>606</v>
      </c>
      <c r="F591" s="304" t="s">
        <v>13498</v>
      </c>
      <c r="G591" s="132" t="str">
        <f t="shared" si="323"/>
        <v>19</v>
      </c>
      <c r="H591" s="233">
        <v>0</v>
      </c>
      <c r="I591" s="225">
        <f t="shared" si="329"/>
        <v>0</v>
      </c>
      <c r="J591" s="131">
        <v>275</v>
      </c>
      <c r="K591" s="132" t="s">
        <v>665</v>
      </c>
      <c r="L591" s="132">
        <v>19</v>
      </c>
      <c r="M591" s="134" t="s">
        <v>1780</v>
      </c>
      <c r="N591" s="226" t="s">
        <v>2013</v>
      </c>
      <c r="O591" s="226" t="s">
        <v>1777</v>
      </c>
      <c r="P591" s="227">
        <v>16800</v>
      </c>
      <c r="Q591" s="228">
        <f t="shared" si="341"/>
        <v>15272.727272727272</v>
      </c>
      <c r="R591" s="143">
        <f t="shared" si="342"/>
        <v>0.21035714285714283</v>
      </c>
      <c r="S591" s="192">
        <v>1074476322</v>
      </c>
      <c r="T591" s="288" t="s">
        <v>6913</v>
      </c>
      <c r="U591" s="189">
        <f t="shared" si="343"/>
        <v>16800</v>
      </c>
      <c r="W591" s="229">
        <v>16800</v>
      </c>
      <c r="X591" s="135">
        <f t="shared" si="344"/>
        <v>12060</v>
      </c>
      <c r="Y591" s="230">
        <f t="shared" si="345"/>
        <v>15272.727272727272</v>
      </c>
      <c r="Z591" s="141">
        <f t="shared" si="346"/>
        <v>7.7261904761904754E-2</v>
      </c>
      <c r="AA591" s="136">
        <f t="shared" si="347"/>
        <v>0.21035714285714283</v>
      </c>
      <c r="AB591" s="309"/>
      <c r="AC591" s="309"/>
      <c r="AD591" s="184">
        <f t="shared" si="348"/>
        <v>16470</v>
      </c>
      <c r="AE591" s="182">
        <f t="shared" si="349"/>
        <v>18098</v>
      </c>
      <c r="AF591" s="128">
        <f t="shared" si="330"/>
        <v>1628.82</v>
      </c>
      <c r="AG591" s="129">
        <f t="shared" si="331"/>
        <v>330.81999999999994</v>
      </c>
      <c r="AH591" s="130">
        <f t="shared" si="332"/>
        <v>1.8279367885954245E-2</v>
      </c>
      <c r="AI591" s="137">
        <f t="shared" si="333"/>
        <v>1298</v>
      </c>
      <c r="AJ591" s="138">
        <f t="shared" si="334"/>
        <v>7.1720632114045751E-2</v>
      </c>
      <c r="AK591" s="138">
        <f t="shared" si="335"/>
        <v>0.19207777497118858</v>
      </c>
      <c r="AL591" s="11" t="s">
        <v>13397</v>
      </c>
      <c r="AM591" s="11">
        <f t="shared" si="336"/>
        <v>14660.2</v>
      </c>
      <c r="AN591" s="412">
        <f t="shared" si="337"/>
        <v>13327.454545454544</v>
      </c>
      <c r="AO591" s="412">
        <f t="shared" si="338"/>
        <v>1267.4545454545441</v>
      </c>
      <c r="AP591" s="413">
        <f t="shared" si="339"/>
        <v>9.5101021814163425E-2</v>
      </c>
      <c r="AQ591" s="192">
        <v>2453519208067</v>
      </c>
      <c r="AR591" s="192">
        <f>VLOOKUP(AQ:AQ,[1]CONTINENTAL!$B:$O,2,0)</f>
        <v>4019238036244</v>
      </c>
      <c r="AS591" s="192" t="str">
        <f>VLOOKUP(AQ:AQ,[1]CONTINENTAL!$B:$O,3,0)</f>
        <v>15572960000</v>
      </c>
      <c r="AT591" s="231" t="str">
        <f>VLOOKUP(AQ:AQ,[1]CONTINENTAL!$B:$O,4,0)</f>
        <v>ExtremeContact DWS06 PLUS（四半値引）</v>
      </c>
      <c r="AU591" s="231" t="str">
        <f>VLOOKUP(AQ:AQ,[1]CONTINENTAL!$B:$O,5,0)</f>
        <v>245/35ZR19 93Y XL</v>
      </c>
      <c r="AV591" s="232" t="str">
        <f>VLOOKUP(AQ:AQ,[1]CONTINENTAL!$B:$O,6,0)</f>
        <v>245/35R19</v>
      </c>
      <c r="AW591" s="232">
        <f>VLOOKUP(AQ:AQ,[1]CONTINENTAL!$B:$O,7,0)</f>
        <v>30100</v>
      </c>
      <c r="AX591" s="233">
        <f>VLOOKUP(AQ:AQ,[1]CONTINENTAL!$B:$K,8,0)</f>
        <v>12060</v>
      </c>
      <c r="AY591" s="233">
        <f>VLOOKUP(AQ:AQ,[1]CONTINENTAL!$B:$K,9,0)</f>
        <v>0</v>
      </c>
      <c r="AZ591" s="233">
        <f>VLOOKUP(AQ:AQ,[1]CONTINENTAL!$B:$K,10,0)</f>
        <v>0</v>
      </c>
      <c r="BA591" s="233">
        <f>VLOOKUP(AQ:AQ,[1]CONTINENTAL!$B:$O,11,0)</f>
        <v>17440</v>
      </c>
      <c r="BB591" s="233">
        <f>VLOOKUP(AQ:AQ,[1]CONTINENTAL!$B:$O,12,0)</f>
        <v>14899.999999999998</v>
      </c>
      <c r="BC591" s="233">
        <f t="shared" si="324"/>
        <v>1050</v>
      </c>
      <c r="BD591" s="204" t="s">
        <v>3387</v>
      </c>
      <c r="BE591" s="195" t="s">
        <v>4806</v>
      </c>
      <c r="BF591" s="133" t="str">
        <f>IFERROR(VLOOKUP(BE:BE,Q商品!B:E,4,0),"")</f>
        <v>2022年製 ExtremeContact DWS06 PLUS 245/35ZR19 93Y XL サマータイヤ 最短当日発送</v>
      </c>
      <c r="BG591" s="133" t="str">
        <f>IFERROR(VLOOKUP(AQ:AQ,在庫!B:M,12,0),"")</f>
        <v/>
      </c>
      <c r="BH591" s="133" t="str">
        <f>IFERROR(VLOOKUP(AQ:AQ,在庫!B:L,10,0),"")</f>
        <v/>
      </c>
      <c r="BI591" s="234">
        <f>VLOOKUP(AQ:AQ,[1]CONTINENTAL!$B:$AH,32,0)</f>
        <v>605429994</v>
      </c>
      <c r="BJ591" s="234">
        <f>VLOOKUP(AQ:AQ,[1]CONTINENTAL!$B:$AH,33,0)</f>
        <v>605430033</v>
      </c>
      <c r="BK591" s="191"/>
      <c r="BL591" s="191"/>
      <c r="BM591" s="191"/>
    </row>
    <row r="592" spans="1:65" s="11" customFormat="1" ht="19.5" customHeight="1">
      <c r="A592" s="11">
        <f t="shared" si="327"/>
        <v>1</v>
      </c>
      <c r="B592" s="239">
        <f t="shared" si="340"/>
        <v>2453520208063</v>
      </c>
      <c r="C592" s="225">
        <f t="shared" si="328"/>
        <v>1</v>
      </c>
      <c r="D592" s="11" t="s">
        <v>13403</v>
      </c>
      <c r="E592" s="358" t="s">
        <v>607</v>
      </c>
      <c r="F592" s="304" t="s">
        <v>13499</v>
      </c>
      <c r="G592" s="132" t="str">
        <f t="shared" si="323"/>
        <v>20</v>
      </c>
      <c r="H592" s="233">
        <v>0</v>
      </c>
      <c r="I592" s="225">
        <f t="shared" si="329"/>
        <v>0</v>
      </c>
      <c r="J592" s="131"/>
      <c r="K592" s="132" t="s">
        <v>665</v>
      </c>
      <c r="L592" s="132">
        <v>20</v>
      </c>
      <c r="M592" s="134" t="s">
        <v>1958</v>
      </c>
      <c r="N592" s="226">
        <v>15296</v>
      </c>
      <c r="O592" s="226">
        <v>0</v>
      </c>
      <c r="P592" s="227">
        <v>15296</v>
      </c>
      <c r="Q592" s="228">
        <f t="shared" si="341"/>
        <v>13904.545454545454</v>
      </c>
      <c r="R592" s="143">
        <f t="shared" si="342"/>
        <v>0.21076168682576002</v>
      </c>
      <c r="S592" s="192">
        <v>1074476320</v>
      </c>
      <c r="T592" s="288" t="s">
        <v>6914</v>
      </c>
      <c r="U592" s="189">
        <f t="shared" si="343"/>
        <v>15296</v>
      </c>
      <c r="W592" s="229">
        <v>15296</v>
      </c>
      <c r="X592" s="135">
        <f t="shared" si="344"/>
        <v>10974</v>
      </c>
      <c r="Y592" s="230">
        <f t="shared" si="345"/>
        <v>13904.545454545454</v>
      </c>
      <c r="Z592" s="141">
        <f t="shared" si="346"/>
        <v>7.7340481171548126E-2</v>
      </c>
      <c r="AA592" s="136">
        <f t="shared" si="347"/>
        <v>0.21076168682576002</v>
      </c>
      <c r="AB592" s="309"/>
      <c r="AC592" s="309"/>
      <c r="AD592" s="184">
        <f t="shared" si="348"/>
        <v>14996</v>
      </c>
      <c r="AE592" s="182">
        <f t="shared" si="349"/>
        <v>16479</v>
      </c>
      <c r="AF592" s="128">
        <f t="shared" si="330"/>
        <v>1483.11</v>
      </c>
      <c r="AG592" s="129">
        <f t="shared" si="331"/>
        <v>300.1099999999999</v>
      </c>
      <c r="AH592" s="130">
        <f t="shared" si="332"/>
        <v>1.8211663329085498E-2</v>
      </c>
      <c r="AI592" s="137">
        <f t="shared" si="333"/>
        <v>1183</v>
      </c>
      <c r="AJ592" s="138">
        <f t="shared" si="334"/>
        <v>7.1788336670914499E-2</v>
      </c>
      <c r="AK592" s="138">
        <f t="shared" si="335"/>
        <v>0.19255002349667452</v>
      </c>
      <c r="AM592" s="11">
        <f t="shared" si="336"/>
        <v>13348.1</v>
      </c>
      <c r="AN592" s="412">
        <f t="shared" si="337"/>
        <v>12133.727272727272</v>
      </c>
      <c r="AO592" s="412">
        <f t="shared" si="338"/>
        <v>1159.7272727272721</v>
      </c>
      <c r="AP592" s="413">
        <f t="shared" si="339"/>
        <v>9.557881487364292E-2</v>
      </c>
      <c r="AQ592" s="192">
        <v>2453520208063</v>
      </c>
      <c r="AR592" s="192">
        <f>VLOOKUP(AQ:AQ,[1]CONTINENTAL!$B:$O,2,0)</f>
        <v>4019238036930</v>
      </c>
      <c r="AS592" s="192" t="str">
        <f>VLOOKUP(AQ:AQ,[1]CONTINENTAL!$B:$O,3,0)</f>
        <v>15572970000</v>
      </c>
      <c r="AT592" s="231" t="str">
        <f>VLOOKUP(AQ:AQ,[1]CONTINENTAL!$B:$O,4,0)</f>
        <v>ExtremeContact DWS06 PLUS（四半値引）</v>
      </c>
      <c r="AU592" s="231" t="str">
        <f>VLOOKUP(AQ:AQ,[1]CONTINENTAL!$B:$O,5,0)</f>
        <v>245/35ZR20 95Y XL</v>
      </c>
      <c r="AV592" s="232" t="str">
        <f>VLOOKUP(AQ:AQ,[1]CONTINENTAL!$B:$O,6,0)</f>
        <v>245/35R20</v>
      </c>
      <c r="AW592" s="232">
        <f>VLOOKUP(AQ:AQ,[1]CONTINENTAL!$B:$O,7,0)</f>
        <v>27400</v>
      </c>
      <c r="AX592" s="233">
        <f>VLOOKUP(AQ:AQ,[1]CONTINENTAL!$B:$K,8,0)</f>
        <v>10974</v>
      </c>
      <c r="AY592" s="233">
        <f>VLOOKUP(AQ:AQ,[1]CONTINENTAL!$B:$K,9,0)</f>
        <v>1</v>
      </c>
      <c r="AZ592" s="233">
        <f>VLOOKUP(AQ:AQ,[1]CONTINENTAL!$B:$K,10,0)</f>
        <v>0</v>
      </c>
      <c r="BA592" s="233">
        <f>VLOOKUP(AQ:AQ,[1]CONTINENTAL!$B:$O,11,0)</f>
        <v>15550</v>
      </c>
      <c r="BB592" s="233">
        <f>VLOOKUP(AQ:AQ,[1]CONTINENTAL!$B:$O,12,0)</f>
        <v>13181.81818181818</v>
      </c>
      <c r="BC592" s="233">
        <f t="shared" si="324"/>
        <v>1050</v>
      </c>
      <c r="BD592" s="204" t="s">
        <v>3387</v>
      </c>
      <c r="BE592" s="192" t="s">
        <v>4807</v>
      </c>
      <c r="BF592" s="133" t="str">
        <f>IFERROR(VLOOKUP(BE:BE,Q商品!B:E,4,0),"")</f>
        <v>2023年製 ExtremeContact DWS06 PLUS 245/35ZR20 95Y XL サマータイヤ 最短当日発送</v>
      </c>
      <c r="BG592" s="133" t="str">
        <f>IFERROR(VLOOKUP(AQ:AQ,在庫!B:M,12,0),"")</f>
        <v/>
      </c>
      <c r="BH592" s="133" t="str">
        <f>IFERROR(VLOOKUP(AQ:AQ,在庫!B:L,10,0),"")</f>
        <v/>
      </c>
      <c r="BI592" s="234">
        <f>VLOOKUP(AQ:AQ,[1]CONTINENTAL!$B:$AH,32,0)</f>
        <v>605430007</v>
      </c>
      <c r="BJ592" s="234">
        <f>VLOOKUP(AQ:AQ,[1]CONTINENTAL!$B:$AH,33,0)</f>
        <v>605430046</v>
      </c>
      <c r="BK592" s="191"/>
      <c r="BL592" s="191"/>
      <c r="BM592" s="191"/>
    </row>
    <row r="593" spans="1:65" s="11" customFormat="1" ht="19.5" customHeight="1">
      <c r="A593" s="11">
        <f t="shared" si="327"/>
        <v>1</v>
      </c>
      <c r="B593" s="239">
        <f t="shared" si="340"/>
        <v>2454018208060</v>
      </c>
      <c r="C593" s="225">
        <f t="shared" si="328"/>
        <v>193</v>
      </c>
      <c r="D593" s="11" t="s">
        <v>4701</v>
      </c>
      <c r="E593" s="11" t="s">
        <v>608</v>
      </c>
      <c r="F593" s="158" t="s">
        <v>6015</v>
      </c>
      <c r="G593" s="132" t="str">
        <f t="shared" si="323"/>
        <v>18</v>
      </c>
      <c r="H593" s="233">
        <v>1</v>
      </c>
      <c r="I593" s="225">
        <f t="shared" si="329"/>
        <v>1</v>
      </c>
      <c r="J593" s="131"/>
      <c r="K593" s="132" t="s">
        <v>665</v>
      </c>
      <c r="L593" s="132">
        <v>21</v>
      </c>
      <c r="M593" s="134" t="s">
        <v>3422</v>
      </c>
      <c r="N593" s="226" t="s">
        <v>6436</v>
      </c>
      <c r="O593" s="226" t="s">
        <v>1777</v>
      </c>
      <c r="P593" s="227">
        <v>15300</v>
      </c>
      <c r="Q593" s="228">
        <f t="shared" si="341"/>
        <v>13733.636363636362</v>
      </c>
      <c r="R593" s="143">
        <f t="shared" si="342"/>
        <v>0.20356126299066649</v>
      </c>
      <c r="S593" s="192">
        <v>1074476156</v>
      </c>
      <c r="T593" s="285" t="s">
        <v>12047</v>
      </c>
      <c r="U593" s="189">
        <f t="shared" si="343"/>
        <v>15300</v>
      </c>
      <c r="W593" s="229">
        <v>15300</v>
      </c>
      <c r="X593" s="135">
        <f t="shared" si="344"/>
        <v>10938</v>
      </c>
      <c r="Y593" s="230">
        <f t="shared" si="345"/>
        <v>13733.636363636362</v>
      </c>
      <c r="Z593" s="141">
        <f t="shared" si="346"/>
        <v>7.7320261437908488E-2</v>
      </c>
      <c r="AA593" s="136">
        <f t="shared" si="347"/>
        <v>0.20356126299066649</v>
      </c>
      <c r="AB593" s="309"/>
      <c r="AC593" s="309"/>
      <c r="AD593" s="184">
        <f t="shared" si="348"/>
        <v>15000</v>
      </c>
      <c r="AE593" s="182">
        <f t="shared" si="349"/>
        <v>16483</v>
      </c>
      <c r="AF593" s="128">
        <f t="shared" si="330"/>
        <v>1483.47</v>
      </c>
      <c r="AG593" s="129">
        <f t="shared" si="331"/>
        <v>300.47000000000003</v>
      </c>
      <c r="AH593" s="130">
        <f t="shared" si="332"/>
        <v>1.8229084511314688E-2</v>
      </c>
      <c r="AI593" s="137">
        <f t="shared" si="333"/>
        <v>1183</v>
      </c>
      <c r="AJ593" s="138">
        <f t="shared" si="334"/>
        <v>7.1770915488685319E-2</v>
      </c>
      <c r="AK593" s="138">
        <f t="shared" si="335"/>
        <v>0.18533217847935179</v>
      </c>
      <c r="AM593" s="11">
        <f t="shared" si="336"/>
        <v>13351.7</v>
      </c>
      <c r="AN593" s="412">
        <f t="shared" si="337"/>
        <v>11962.454545454546</v>
      </c>
      <c r="AO593" s="412">
        <f t="shared" si="338"/>
        <v>1024.454545454546</v>
      </c>
      <c r="AP593" s="413">
        <f t="shared" si="339"/>
        <v>8.5639158883476368E-2</v>
      </c>
      <c r="AQ593" s="192">
        <v>2454018208060</v>
      </c>
      <c r="AR593" s="192">
        <f>VLOOKUP(AQ:AQ,[1]CONTINENTAL!$B:$O,2,0)</f>
        <v>4019238036268</v>
      </c>
      <c r="AS593" s="192" t="str">
        <f>VLOOKUP(AQ:AQ,[1]CONTINENTAL!$B:$O,3,0)</f>
        <v>15573000000</v>
      </c>
      <c r="AT593" s="231" t="str">
        <f>VLOOKUP(AQ:AQ,[1]CONTINENTAL!$B:$O,4,0)</f>
        <v>ExtremeContact DWS06 PLUS（四半値引）</v>
      </c>
      <c r="AU593" s="231" t="str">
        <f>VLOOKUP(AQ:AQ,[1]CONTINENTAL!$B:$O,5,0)</f>
        <v>245/40ZR18 97Y XL</v>
      </c>
      <c r="AV593" s="232" t="str">
        <f>VLOOKUP(AQ:AQ,[1]CONTINENTAL!$B:$O,6,0)</f>
        <v>245/40R18</v>
      </c>
      <c r="AW593" s="232">
        <f>VLOOKUP(AQ:AQ,[1]CONTINENTAL!$B:$O,7,0)</f>
        <v>27300</v>
      </c>
      <c r="AX593" s="233">
        <f>VLOOKUP(AQ:AQ,[1]CONTINENTAL!$B:$K,8,0)</f>
        <v>10938</v>
      </c>
      <c r="AY593" s="233">
        <f>VLOOKUP(AQ:AQ,[1]CONTINENTAL!$B:$K,9,0)</f>
        <v>193</v>
      </c>
      <c r="AZ593" s="233">
        <f>VLOOKUP(AQ:AQ,[1]CONTINENTAL!$B:$K,10,0)</f>
        <v>1</v>
      </c>
      <c r="BA593" s="233">
        <f>VLOOKUP(AQ:AQ,[1]CONTINENTAL!$B:$O,11,0)</f>
        <v>15400</v>
      </c>
      <c r="BB593" s="233">
        <f>VLOOKUP(AQ:AQ,[1]CONTINENTAL!$B:$O,12,0)</f>
        <v>13045.454545454544</v>
      </c>
      <c r="BC593" s="233">
        <f t="shared" si="324"/>
        <v>1050</v>
      </c>
      <c r="BD593" s="204" t="s">
        <v>3387</v>
      </c>
      <c r="BE593" s="192" t="s">
        <v>5097</v>
      </c>
      <c r="BF593" s="133" t="str">
        <f>IFERROR(VLOOKUP(BE:BE,Q商品!B:E,4,0),"")</f>
        <v>2023年製 ExtremeContact DWS06 PLUS 245/40ZR18 97Y XL サマータイヤ 最短当日発送</v>
      </c>
      <c r="BG593" s="133" t="str">
        <f>IFERROR(VLOOKUP(AQ:AQ,在庫!B:M,12,0),"")</f>
        <v>2023年製</v>
      </c>
      <c r="BH593" s="133">
        <f>IFERROR(VLOOKUP(AQ:AQ,在庫!B:L,10,0),"")</f>
        <v>1</v>
      </c>
      <c r="BI593" s="234">
        <f>VLOOKUP(AQ:AQ,[1]CONTINENTAL!$B:$AH,32,0)</f>
        <v>605430004</v>
      </c>
      <c r="BJ593" s="234">
        <f>VLOOKUP(AQ:AQ,[1]CONTINENTAL!$B:$AH,33,0)</f>
        <v>605430043</v>
      </c>
      <c r="BK593" s="191"/>
      <c r="BL593" s="191"/>
      <c r="BM593" s="191"/>
    </row>
    <row r="594" spans="1:65" s="11" customFormat="1" ht="19.5" customHeight="1">
      <c r="A594" s="11">
        <f t="shared" si="327"/>
        <v>1</v>
      </c>
      <c r="B594" s="239">
        <f t="shared" si="340"/>
        <v>2454019208069</v>
      </c>
      <c r="C594" s="225">
        <f t="shared" si="328"/>
        <v>88</v>
      </c>
      <c r="D594" s="11" t="s">
        <v>4701</v>
      </c>
      <c r="E594" s="358" t="s">
        <v>609</v>
      </c>
      <c r="F594" s="158" t="s">
        <v>6016</v>
      </c>
      <c r="G594" s="132" t="str">
        <f t="shared" si="323"/>
        <v>19</v>
      </c>
      <c r="H594" s="233">
        <v>1</v>
      </c>
      <c r="I594" s="225">
        <f t="shared" si="329"/>
        <v>1</v>
      </c>
      <c r="J594" s="131"/>
      <c r="K594" s="132" t="s">
        <v>665</v>
      </c>
      <c r="L594" s="132">
        <v>22</v>
      </c>
      <c r="M594" s="134" t="s">
        <v>3422</v>
      </c>
      <c r="N594" s="226" t="s">
        <v>6028</v>
      </c>
      <c r="O594" s="226" t="s">
        <v>1777</v>
      </c>
      <c r="P594" s="227">
        <v>17034</v>
      </c>
      <c r="Q594" s="228">
        <f t="shared" si="341"/>
        <v>15405.454545454544</v>
      </c>
      <c r="R594" s="143">
        <f t="shared" si="342"/>
        <v>0.19119556237460161</v>
      </c>
      <c r="S594" s="192">
        <v>1074476152</v>
      </c>
      <c r="T594" s="286" t="s">
        <v>6915</v>
      </c>
      <c r="U594" s="189">
        <f t="shared" si="343"/>
        <v>18100</v>
      </c>
      <c r="W594" s="229">
        <v>18100</v>
      </c>
      <c r="X594" s="135">
        <f t="shared" si="344"/>
        <v>12460</v>
      </c>
      <c r="Y594" s="230">
        <f t="shared" si="345"/>
        <v>16374.545454545454</v>
      </c>
      <c r="Z594" s="141">
        <f t="shared" si="346"/>
        <v>0.14476928495949282</v>
      </c>
      <c r="AA594" s="136">
        <f t="shared" si="347"/>
        <v>0.23906284699089494</v>
      </c>
      <c r="AB594" s="144"/>
      <c r="AC594" s="144"/>
      <c r="AD594" s="184">
        <f t="shared" si="348"/>
        <v>17745</v>
      </c>
      <c r="AE594" s="182">
        <f t="shared" si="349"/>
        <v>19500</v>
      </c>
      <c r="AF594" s="128">
        <f t="shared" si="330"/>
        <v>1755</v>
      </c>
      <c r="AG594" s="129">
        <f t="shared" si="331"/>
        <v>355</v>
      </c>
      <c r="AH594" s="130">
        <f t="shared" si="332"/>
        <v>1.8205128205128204E-2</v>
      </c>
      <c r="AI594" s="137">
        <f t="shared" si="333"/>
        <v>1400</v>
      </c>
      <c r="AJ594" s="138">
        <f t="shared" si="334"/>
        <v>7.179487179487179E-2</v>
      </c>
      <c r="AK594" s="138">
        <f t="shared" si="335"/>
        <v>0.22085771878576674</v>
      </c>
      <c r="AL594" s="11" t="s">
        <v>13397</v>
      </c>
      <c r="AM594" s="11">
        <f t="shared" si="336"/>
        <v>15795</v>
      </c>
      <c r="AN594" s="412">
        <f t="shared" si="337"/>
        <v>14279.090909090908</v>
      </c>
      <c r="AO594" s="412">
        <f t="shared" si="338"/>
        <v>1819.0909090909081</v>
      </c>
      <c r="AP594" s="413">
        <f t="shared" si="339"/>
        <v>0.12739542878971152</v>
      </c>
      <c r="AQ594" s="192">
        <v>2454019208069</v>
      </c>
      <c r="AR594" s="192">
        <f>VLOOKUP(AQ:AQ,[1]CONTINENTAL!$B:$O,2,0)</f>
        <v>4019238036275</v>
      </c>
      <c r="AS594" s="192" t="str">
        <f>VLOOKUP(AQ:AQ,[1]CONTINENTAL!$B:$O,3,0)</f>
        <v>15573010000</v>
      </c>
      <c r="AT594" s="231" t="str">
        <f>VLOOKUP(AQ:AQ,[1]CONTINENTAL!$B:$O,4,0)</f>
        <v>ExtremeContact DWS06 PLUS（四半値引）</v>
      </c>
      <c r="AU594" s="231" t="str">
        <f>VLOOKUP(AQ:AQ,[1]CONTINENTAL!$B:$O,5,0)</f>
        <v>245/40ZR19 98Y XL</v>
      </c>
      <c r="AV594" s="232" t="str">
        <f>VLOOKUP(AQ:AQ,[1]CONTINENTAL!$B:$O,6,0)</f>
        <v>245/40R19</v>
      </c>
      <c r="AW594" s="232">
        <f>VLOOKUP(AQ:AQ,[1]CONTINENTAL!$B:$O,7,0)</f>
        <v>31100</v>
      </c>
      <c r="AX594" s="233">
        <f>VLOOKUP(AQ:AQ,[1]CONTINENTAL!$B:$K,8,0)</f>
        <v>12460</v>
      </c>
      <c r="AY594" s="233">
        <f>VLOOKUP(AQ:AQ,[1]CONTINENTAL!$B:$K,9,0)</f>
        <v>88</v>
      </c>
      <c r="AZ594" s="233">
        <f>VLOOKUP(AQ:AQ,[1]CONTINENTAL!$B:$K,10,0)</f>
        <v>1</v>
      </c>
      <c r="BA594" s="233">
        <f>VLOOKUP(AQ:AQ,[1]CONTINENTAL!$B:$O,11,0)</f>
        <v>17980</v>
      </c>
      <c r="BB594" s="233">
        <f>VLOOKUP(AQ:AQ,[1]CONTINENTAL!$B:$O,12,0)</f>
        <v>15390.90909090909</v>
      </c>
      <c r="BC594" s="233">
        <f t="shared" si="324"/>
        <v>1050</v>
      </c>
      <c r="BD594" s="204" t="s">
        <v>3387</v>
      </c>
      <c r="BE594" s="195" t="s">
        <v>5098</v>
      </c>
      <c r="BF594" s="133" t="str">
        <f>IFERROR(VLOOKUP(BE:BE,Q商品!B:E,4,0),"")</f>
        <v>2023年製 ExtremeContact DWS06 PLUS 245/40ZR19 98Y XL サマータイヤ 最短当日発送</v>
      </c>
      <c r="BG594" s="133" t="str">
        <f>IFERROR(VLOOKUP(AQ:AQ,在庫!B:M,12,0),"")</f>
        <v>2023年製</v>
      </c>
      <c r="BH594" s="133">
        <f>IFERROR(VLOOKUP(AQ:AQ,在庫!B:L,10,0),"")</f>
        <v>1</v>
      </c>
      <c r="BI594" s="234">
        <f>VLOOKUP(AQ:AQ,[1]CONTINENTAL!$B:$AH,32,0)</f>
        <v>605429992</v>
      </c>
      <c r="BJ594" s="234">
        <f>VLOOKUP(AQ:AQ,[1]CONTINENTAL!$B:$AH,33,0)</f>
        <v>605430031</v>
      </c>
      <c r="BK594" s="191"/>
      <c r="BL594" s="191"/>
      <c r="BM594" s="191"/>
    </row>
    <row r="595" spans="1:65" s="11" customFormat="1" ht="19.5" customHeight="1">
      <c r="A595" s="11">
        <f t="shared" si="327"/>
        <v>1</v>
      </c>
      <c r="B595" s="239">
        <f t="shared" si="340"/>
        <v>2454020208065</v>
      </c>
      <c r="C595" s="225">
        <f t="shared" si="328"/>
        <v>0</v>
      </c>
      <c r="D595" s="11" t="s">
        <v>13403</v>
      </c>
      <c r="E595" s="358" t="s">
        <v>1650</v>
      </c>
      <c r="F595" s="303" t="s">
        <v>7156</v>
      </c>
      <c r="G595" s="132" t="str">
        <f t="shared" si="323"/>
        <v>20</v>
      </c>
      <c r="H595" s="233">
        <v>0</v>
      </c>
      <c r="I595" s="225">
        <f t="shared" si="329"/>
        <v>0</v>
      </c>
      <c r="J595" s="131"/>
      <c r="K595" s="132" t="s">
        <v>665</v>
      </c>
      <c r="L595" s="132">
        <v>23</v>
      </c>
      <c r="M595" s="134"/>
      <c r="N595" s="226"/>
      <c r="O595" s="226"/>
      <c r="P595" s="227"/>
      <c r="Q595" s="228">
        <f t="shared" si="341"/>
        <v>0</v>
      </c>
      <c r="R595" s="143" t="str">
        <f t="shared" si="342"/>
        <v/>
      </c>
      <c r="S595" s="192">
        <v>1074476148</v>
      </c>
      <c r="T595" s="288" t="s">
        <v>6916</v>
      </c>
      <c r="U595" s="189">
        <f t="shared" si="343"/>
        <v>0</v>
      </c>
      <c r="W595" s="229"/>
      <c r="X595" s="135">
        <f t="shared" si="344"/>
        <v>14943</v>
      </c>
      <c r="Y595" s="230">
        <f t="shared" si="345"/>
        <v>0</v>
      </c>
      <c r="Z595" s="141" t="str">
        <f t="shared" si="346"/>
        <v/>
      </c>
      <c r="AA595" s="136" t="str">
        <f t="shared" si="347"/>
        <v/>
      </c>
      <c r="AB595" s="309"/>
      <c r="AC595" s="309"/>
      <c r="AD595" s="184">
        <f t="shared" si="348"/>
        <v>0</v>
      </c>
      <c r="AE595" s="182">
        <f t="shared" si="349"/>
        <v>0</v>
      </c>
      <c r="AF595" s="128">
        <f t="shared" si="330"/>
        <v>0</v>
      </c>
      <c r="AG595" s="129">
        <f t="shared" si="331"/>
        <v>0</v>
      </c>
      <c r="AH595" s="130" t="str">
        <f t="shared" si="332"/>
        <v/>
      </c>
      <c r="AI595" s="137">
        <f t="shared" si="333"/>
        <v>0</v>
      </c>
      <c r="AJ595" s="138" t="str">
        <f t="shared" si="334"/>
        <v/>
      </c>
      <c r="AK595" s="138" t="str">
        <f t="shared" si="335"/>
        <v/>
      </c>
      <c r="AL595" s="11" t="s">
        <v>13397</v>
      </c>
      <c r="AM595" s="11">
        <f t="shared" si="336"/>
        <v>0</v>
      </c>
      <c r="AN595" s="412">
        <f t="shared" si="337"/>
        <v>0</v>
      </c>
      <c r="AO595" s="412">
        <f t="shared" si="338"/>
        <v>-14943</v>
      </c>
      <c r="AP595" s="413" t="e">
        <f t="shared" si="339"/>
        <v>#DIV/0!</v>
      </c>
      <c r="AQ595" s="192">
        <v>2454020208065</v>
      </c>
      <c r="AR595" s="192">
        <f>VLOOKUP(AQ:AQ,[1]CONTINENTAL!$B:$O,2,0)</f>
        <v>4019238036282</v>
      </c>
      <c r="AS595" s="192" t="str">
        <f>VLOOKUP(AQ:AQ,[1]CONTINENTAL!$B:$O,3,0)</f>
        <v>15573020000</v>
      </c>
      <c r="AT595" s="231" t="str">
        <f>VLOOKUP(AQ:AQ,[1]CONTINENTAL!$B:$O,4,0)</f>
        <v>ExtremeContact DWS06 PLUS（四半値引）</v>
      </c>
      <c r="AU595" s="231" t="str">
        <f>VLOOKUP(AQ:AQ,[1]CONTINENTAL!$B:$O,5,0)</f>
        <v>245/40ZR20 99Y XL</v>
      </c>
      <c r="AV595" s="232" t="str">
        <f>VLOOKUP(AQ:AQ,[1]CONTINENTAL!$B:$O,6,0)</f>
        <v>245/40R20</v>
      </c>
      <c r="AW595" s="232">
        <f>VLOOKUP(AQ:AQ,[1]CONTINENTAL!$B:$O,7,0)</f>
        <v>37300</v>
      </c>
      <c r="AX595" s="233">
        <f>VLOOKUP(AQ:AQ,[1]CONTINENTAL!$B:$K,8,0)</f>
        <v>14943</v>
      </c>
      <c r="AY595" s="233">
        <f>VLOOKUP(AQ:AQ,[1]CONTINENTAL!$B:$K,9,0)</f>
        <v>0</v>
      </c>
      <c r="AZ595" s="233">
        <f>VLOOKUP(AQ:AQ,[1]CONTINENTAL!$B:$K,10,0)</f>
        <v>0</v>
      </c>
      <c r="BA595" s="233">
        <f>VLOOKUP(AQ:AQ,[1]CONTINENTAL!$B:$O,11,0)</f>
        <v>20330</v>
      </c>
      <c r="BB595" s="233">
        <f>VLOOKUP(AQ:AQ,[1]CONTINENTAL!$B:$O,12,0)</f>
        <v>17527.272727272724</v>
      </c>
      <c r="BC595" s="233">
        <f t="shared" si="324"/>
        <v>1050</v>
      </c>
      <c r="BD595" s="204" t="s">
        <v>3387</v>
      </c>
      <c r="BE595" s="195" t="s">
        <v>4808</v>
      </c>
      <c r="BF595" s="133" t="str">
        <f>IFERROR(VLOOKUP(BE:BE,Q商品!B:E,4,0),"")</f>
        <v>2022年製以降 ExtremeContact DWS06 PLUS 245/40ZR20 99Y XL サマータイヤ 最短当日発送</v>
      </c>
      <c r="BG595" s="133" t="str">
        <f>IFERROR(VLOOKUP(AQ:AQ,在庫!B:M,12,0),"")</f>
        <v/>
      </c>
      <c r="BH595" s="133" t="str">
        <f>IFERROR(VLOOKUP(AQ:AQ,在庫!B:L,10,0),"")</f>
        <v/>
      </c>
      <c r="BI595" s="234">
        <f>VLOOKUP(AQ:AQ,[1]CONTINENTAL!$B:$AH,32,0)</f>
        <v>605430012</v>
      </c>
      <c r="BJ595" s="234">
        <f>VLOOKUP(AQ:AQ,[1]CONTINENTAL!$B:$AH,33,0)</f>
        <v>605430051</v>
      </c>
      <c r="BK595" s="191"/>
      <c r="BL595" s="191"/>
      <c r="BM595" s="191"/>
    </row>
    <row r="596" spans="1:65" s="11" customFormat="1" ht="19.5" customHeight="1">
      <c r="A596" s="11">
        <f t="shared" si="327"/>
        <v>1</v>
      </c>
      <c r="B596" s="239">
        <f t="shared" si="340"/>
        <v>2454518208065</v>
      </c>
      <c r="C596" s="225">
        <f t="shared" si="328"/>
        <v>38</v>
      </c>
      <c r="D596" s="11" t="s">
        <v>4701</v>
      </c>
      <c r="E596" s="11" t="s">
        <v>610</v>
      </c>
      <c r="F596" s="158" t="s">
        <v>6017</v>
      </c>
      <c r="G596" s="132" t="str">
        <f t="shared" si="323"/>
        <v>18</v>
      </c>
      <c r="H596" s="233">
        <v>31</v>
      </c>
      <c r="I596" s="225">
        <f t="shared" si="329"/>
        <v>31</v>
      </c>
      <c r="J596" s="131">
        <v>681</v>
      </c>
      <c r="K596" s="132" t="s">
        <v>665</v>
      </c>
      <c r="L596" s="132">
        <v>24</v>
      </c>
      <c r="M596" s="134" t="s">
        <v>3422</v>
      </c>
      <c r="N596" s="226" t="s">
        <v>3403</v>
      </c>
      <c r="O596" s="226" t="s">
        <v>1777</v>
      </c>
      <c r="P596" s="227">
        <v>18099</v>
      </c>
      <c r="Q596" s="228">
        <f t="shared" si="341"/>
        <v>16419.090909090908</v>
      </c>
      <c r="R596" s="143">
        <f t="shared" si="342"/>
        <v>0.23893472122252363</v>
      </c>
      <c r="S596" s="192">
        <v>1074476408</v>
      </c>
      <c r="T596" s="285" t="s">
        <v>12048</v>
      </c>
      <c r="U596" s="189">
        <f t="shared" si="343"/>
        <v>18099</v>
      </c>
      <c r="W596" s="229">
        <v>18099</v>
      </c>
      <c r="X596" s="135">
        <f t="shared" si="344"/>
        <v>12496</v>
      </c>
      <c r="Y596" s="230">
        <f t="shared" si="345"/>
        <v>16419.090909090908</v>
      </c>
      <c r="Z596" s="141">
        <f t="shared" si="346"/>
        <v>7.7297088236919276E-2</v>
      </c>
      <c r="AA596" s="136">
        <f t="shared" si="347"/>
        <v>0.23893472122252363</v>
      </c>
      <c r="AB596" s="309"/>
      <c r="AC596" s="309"/>
      <c r="AD596" s="184">
        <f t="shared" si="348"/>
        <v>17744</v>
      </c>
      <c r="AE596" s="182">
        <f t="shared" si="349"/>
        <v>19498</v>
      </c>
      <c r="AF596" s="128">
        <f t="shared" si="330"/>
        <v>1754.82</v>
      </c>
      <c r="AG596" s="129">
        <f t="shared" si="331"/>
        <v>355.81999999999994</v>
      </c>
      <c r="AH596" s="130">
        <f t="shared" si="332"/>
        <v>1.8249051184736891E-2</v>
      </c>
      <c r="AI596" s="137">
        <f t="shared" si="333"/>
        <v>1399</v>
      </c>
      <c r="AJ596" s="138">
        <f t="shared" si="334"/>
        <v>7.1750948815263102E-2</v>
      </c>
      <c r="AK596" s="138">
        <f t="shared" si="335"/>
        <v>0.22068567003778675</v>
      </c>
      <c r="AL596" s="11" t="s">
        <v>13397</v>
      </c>
      <c r="AM596" s="11">
        <f t="shared" si="336"/>
        <v>15794.2</v>
      </c>
      <c r="AN596" s="412">
        <f t="shared" si="337"/>
        <v>14323.818181818182</v>
      </c>
      <c r="AO596" s="412">
        <f t="shared" si="338"/>
        <v>1827.818181818182</v>
      </c>
      <c r="AP596" s="413">
        <f t="shared" si="339"/>
        <v>0.12760691029562968</v>
      </c>
      <c r="AQ596" s="192">
        <v>2454518208065</v>
      </c>
      <c r="AR596" s="192">
        <f>VLOOKUP(AQ:AQ,[1]CONTINENTAL!$B:$O,2,0)</f>
        <v>4019238036305</v>
      </c>
      <c r="AS596" s="192" t="str">
        <f>VLOOKUP(AQ:AQ,[1]CONTINENTAL!$B:$O,3,0)</f>
        <v>15573040000</v>
      </c>
      <c r="AT596" s="231" t="str">
        <f>VLOOKUP(AQ:AQ,[1]CONTINENTAL!$B:$O,4,0)</f>
        <v>ExtremeContact DWS06 PLUS（四半値引）</v>
      </c>
      <c r="AU596" s="231" t="str">
        <f>VLOOKUP(AQ:AQ,[1]CONTINENTAL!$B:$O,5,0)</f>
        <v>245/45ZR18 100Y XL</v>
      </c>
      <c r="AV596" s="232" t="str">
        <f>VLOOKUP(AQ:AQ,[1]CONTINENTAL!$B:$O,6,0)</f>
        <v>245/45R18</v>
      </c>
      <c r="AW596" s="232">
        <f>VLOOKUP(AQ:AQ,[1]CONTINENTAL!$B:$O,7,0)</f>
        <v>31200</v>
      </c>
      <c r="AX596" s="233">
        <f>VLOOKUP(AQ:AQ,[1]CONTINENTAL!$B:$K,8,0)</f>
        <v>12496</v>
      </c>
      <c r="AY596" s="233">
        <f>VLOOKUP(AQ:AQ,[1]CONTINENTAL!$B:$K,9,0)</f>
        <v>38</v>
      </c>
      <c r="AZ596" s="233">
        <f>VLOOKUP(AQ:AQ,[1]CONTINENTAL!$B:$K,10,0)</f>
        <v>31</v>
      </c>
      <c r="BA596" s="233">
        <f>VLOOKUP(AQ:AQ,[1]CONTINENTAL!$B:$O,11,0)</f>
        <v>18370</v>
      </c>
      <c r="BB596" s="233">
        <f>VLOOKUP(AQ:AQ,[1]CONTINENTAL!$B:$O,12,0)</f>
        <v>15745.454545454544</v>
      </c>
      <c r="BC596" s="233">
        <f t="shared" si="324"/>
        <v>1050</v>
      </c>
      <c r="BD596" s="204" t="s">
        <v>3387</v>
      </c>
      <c r="BE596" s="195" t="s">
        <v>5099</v>
      </c>
      <c r="BF596" s="133" t="str">
        <f>IFERROR(VLOOKUP(BE:BE,Q商品!B:E,4,0),"")</f>
        <v>2022年製以降 ExtremeContact DWS06 PLUS 245/45ZR18 100Y XL サマータイヤ 最短当日発送</v>
      </c>
      <c r="BG596" s="133" t="str">
        <f>IFERROR(VLOOKUP(AQ:AQ,在庫!B:M,12,0),"")</f>
        <v>2023年製</v>
      </c>
      <c r="BH596" s="133">
        <f>IFERROR(VLOOKUP(AQ:AQ,在庫!B:L,10,0),"")</f>
        <v>1</v>
      </c>
      <c r="BI596" s="234">
        <f>VLOOKUP(AQ:AQ,[1]CONTINENTAL!$B:$AH,32,0)</f>
        <v>605429987</v>
      </c>
      <c r="BJ596" s="234">
        <f>VLOOKUP(AQ:AQ,[1]CONTINENTAL!$B:$AH,33,0)</f>
        <v>605430026</v>
      </c>
      <c r="BK596" s="191"/>
      <c r="BL596" s="191"/>
      <c r="BM596" s="191"/>
    </row>
    <row r="597" spans="1:65" s="11" customFormat="1" ht="19.5" customHeight="1">
      <c r="A597" s="11">
        <f t="shared" si="327"/>
        <v>1</v>
      </c>
      <c r="B597" s="239">
        <f t="shared" si="340"/>
        <v>2454519208064</v>
      </c>
      <c r="C597" s="225">
        <f t="shared" si="328"/>
        <v>28</v>
      </c>
      <c r="D597" s="11" t="s">
        <v>4701</v>
      </c>
      <c r="E597" s="358" t="s">
        <v>611</v>
      </c>
      <c r="F597" s="158" t="s">
        <v>6018</v>
      </c>
      <c r="G597" s="132" t="str">
        <f t="shared" si="323"/>
        <v>19</v>
      </c>
      <c r="H597" s="233">
        <v>1</v>
      </c>
      <c r="I597" s="225">
        <f t="shared" si="329"/>
        <v>1</v>
      </c>
      <c r="J597" s="131"/>
      <c r="K597" s="132" t="s">
        <v>665</v>
      </c>
      <c r="L597" s="132">
        <v>25</v>
      </c>
      <c r="M597" s="134" t="s">
        <v>3422</v>
      </c>
      <c r="N597" s="226" t="s">
        <v>3404</v>
      </c>
      <c r="O597" s="226" t="s">
        <v>1777</v>
      </c>
      <c r="P597" s="227">
        <v>17130</v>
      </c>
      <c r="Q597" s="228">
        <f t="shared" si="341"/>
        <v>15547.272727272726</v>
      </c>
      <c r="R597" s="143">
        <f t="shared" si="342"/>
        <v>0.20140334463805398</v>
      </c>
      <c r="S597" s="192">
        <v>1074476151</v>
      </c>
      <c r="T597" s="286" t="s">
        <v>6917</v>
      </c>
      <c r="U597" s="189">
        <f t="shared" si="343"/>
        <v>17130</v>
      </c>
      <c r="W597" s="229">
        <v>17130</v>
      </c>
      <c r="X597" s="135">
        <f t="shared" si="344"/>
        <v>12416</v>
      </c>
      <c r="Y597" s="230">
        <f t="shared" si="345"/>
        <v>15547.272727272726</v>
      </c>
      <c r="Z597" s="141">
        <f t="shared" si="346"/>
        <v>7.7291301809690571E-2</v>
      </c>
      <c r="AA597" s="136">
        <f t="shared" si="347"/>
        <v>0.20140334463805398</v>
      </c>
      <c r="AB597" s="144"/>
      <c r="AC597" s="144"/>
      <c r="AD597" s="184">
        <f t="shared" si="348"/>
        <v>16794</v>
      </c>
      <c r="AE597" s="182">
        <f t="shared" si="349"/>
        <v>18454</v>
      </c>
      <c r="AF597" s="128">
        <f t="shared" si="330"/>
        <v>1660.86</v>
      </c>
      <c r="AG597" s="129">
        <f t="shared" si="331"/>
        <v>336.8599999999999</v>
      </c>
      <c r="AH597" s="130">
        <f t="shared" si="332"/>
        <v>1.8254037065134926E-2</v>
      </c>
      <c r="AI597" s="137">
        <f t="shared" si="333"/>
        <v>1324</v>
      </c>
      <c r="AJ597" s="138">
        <f t="shared" si="334"/>
        <v>7.1745962934865071E-2</v>
      </c>
      <c r="AK597" s="138">
        <f t="shared" si="335"/>
        <v>0.18314930757291906</v>
      </c>
      <c r="AM597" s="11">
        <f t="shared" si="336"/>
        <v>14948.6</v>
      </c>
      <c r="AN597" s="412">
        <f t="shared" si="337"/>
        <v>13564.181818181818</v>
      </c>
      <c r="AO597" s="412">
        <f t="shared" si="338"/>
        <v>1148.181818181818</v>
      </c>
      <c r="AP597" s="413">
        <f t="shared" si="339"/>
        <v>8.4648070452930838E-2</v>
      </c>
      <c r="AQ597" s="192">
        <v>2454519208064</v>
      </c>
      <c r="AR597" s="192">
        <f>VLOOKUP(AQ:AQ,[1]CONTINENTAL!$B:$O,2,0)</f>
        <v>4019238036312</v>
      </c>
      <c r="AS597" s="192" t="str">
        <f>VLOOKUP(AQ:AQ,[1]CONTINENTAL!$B:$O,3,0)</f>
        <v>15573050000</v>
      </c>
      <c r="AT597" s="231" t="str">
        <f>VLOOKUP(AQ:AQ,[1]CONTINENTAL!$B:$O,4,0)</f>
        <v>ExtremeContact DWS06 PLUS（四半値引）</v>
      </c>
      <c r="AU597" s="231" t="str">
        <f>VLOOKUP(AQ:AQ,[1]CONTINENTAL!$B:$O,5,0)</f>
        <v>245/45ZR19 98Y</v>
      </c>
      <c r="AV597" s="232" t="str">
        <f>VLOOKUP(AQ:AQ,[1]CONTINENTAL!$B:$O,6,0)</f>
        <v>245/45R19</v>
      </c>
      <c r="AW597" s="232">
        <f>VLOOKUP(AQ:AQ,[1]CONTINENTAL!$B:$O,7,0)</f>
        <v>31000</v>
      </c>
      <c r="AX597" s="233">
        <f>VLOOKUP(AQ:AQ,[1]CONTINENTAL!$B:$K,8,0)</f>
        <v>12416</v>
      </c>
      <c r="AY597" s="233">
        <f>VLOOKUP(AQ:AQ,[1]CONTINENTAL!$B:$K,9,0)</f>
        <v>28</v>
      </c>
      <c r="AZ597" s="233">
        <f>VLOOKUP(AQ:AQ,[1]CONTINENTAL!$B:$K,10,0)</f>
        <v>1</v>
      </c>
      <c r="BA597" s="233">
        <f>VLOOKUP(AQ:AQ,[1]CONTINENTAL!$B:$O,11,0)</f>
        <v>17670</v>
      </c>
      <c r="BB597" s="233">
        <f>VLOOKUP(AQ:AQ,[1]CONTINENTAL!$B:$O,12,0)</f>
        <v>15109.090909090908</v>
      </c>
      <c r="BC597" s="233">
        <f t="shared" si="324"/>
        <v>1050</v>
      </c>
      <c r="BD597" s="204" t="s">
        <v>3387</v>
      </c>
      <c r="BE597" s="192" t="s">
        <v>5100</v>
      </c>
      <c r="BF597" s="133" t="str">
        <f>IFERROR(VLOOKUP(BE:BE,Q商品!B:E,4,0),"")</f>
        <v>2023年製 ExtremeContact DWS06 PLUS 245/45ZR19 98Y サマータイヤ 最短当日発送</v>
      </c>
      <c r="BG597" s="133" t="str">
        <f>IFERROR(VLOOKUP(AQ:AQ,在庫!B:M,12,0),"")</f>
        <v>2023年製</v>
      </c>
      <c r="BH597" s="133">
        <f>IFERROR(VLOOKUP(AQ:AQ,在庫!B:L,10,0),"")</f>
        <v>1</v>
      </c>
      <c r="BI597" s="234">
        <f>VLOOKUP(AQ:AQ,[1]CONTINENTAL!$B:$AH,32,0)</f>
        <v>605429999</v>
      </c>
      <c r="BJ597" s="234">
        <f>VLOOKUP(AQ:AQ,[1]CONTINENTAL!$B:$AH,33,0)</f>
        <v>605430038</v>
      </c>
      <c r="BK597" s="191"/>
      <c r="BL597" s="191"/>
      <c r="BM597" s="191"/>
    </row>
    <row r="598" spans="1:65" s="11" customFormat="1" ht="19.5" customHeight="1">
      <c r="A598" s="11">
        <f t="shared" si="327"/>
        <v>1</v>
      </c>
      <c r="B598" s="239">
        <f t="shared" si="340"/>
        <v>2454520208060</v>
      </c>
      <c r="C598" s="225">
        <f t="shared" si="328"/>
        <v>2</v>
      </c>
      <c r="D598" s="11" t="s">
        <v>13403</v>
      </c>
      <c r="E598" s="358" t="s">
        <v>612</v>
      </c>
      <c r="F598" s="303" t="s">
        <v>7157</v>
      </c>
      <c r="G598" s="132" t="str">
        <f t="shared" si="323"/>
        <v>20</v>
      </c>
      <c r="H598" s="233">
        <v>0</v>
      </c>
      <c r="I598" s="225">
        <f t="shared" si="329"/>
        <v>0</v>
      </c>
      <c r="J598" s="131"/>
      <c r="K598" s="132" t="s">
        <v>665</v>
      </c>
      <c r="L598" s="132">
        <v>26</v>
      </c>
      <c r="M598" s="134"/>
      <c r="N598" s="226"/>
      <c r="O598" s="226"/>
      <c r="P598" s="227"/>
      <c r="Q598" s="228">
        <f t="shared" si="341"/>
        <v>-1.8181818181818181</v>
      </c>
      <c r="R598" s="143">
        <f t="shared" si="342"/>
        <v>8880.75</v>
      </c>
      <c r="S598" s="192">
        <v>1074476318</v>
      </c>
      <c r="T598" s="288" t="s">
        <v>6918</v>
      </c>
      <c r="U598" s="189">
        <f t="shared" si="343"/>
        <v>22200</v>
      </c>
      <c r="W598" s="229">
        <v>22200</v>
      </c>
      <c r="X598" s="135">
        <f t="shared" si="344"/>
        <v>16145</v>
      </c>
      <c r="Y598" s="230">
        <f t="shared" si="345"/>
        <v>20180</v>
      </c>
      <c r="Z598" s="141" t="str">
        <f t="shared" si="346"/>
        <v/>
      </c>
      <c r="AA598" s="136">
        <f t="shared" si="347"/>
        <v>0.19995044598612488</v>
      </c>
      <c r="AB598" s="309"/>
      <c r="AC598" s="309"/>
      <c r="AD598" s="184">
        <f t="shared" si="348"/>
        <v>21764</v>
      </c>
      <c r="AE598" s="182">
        <f t="shared" si="349"/>
        <v>23916</v>
      </c>
      <c r="AF598" s="128">
        <f t="shared" si="330"/>
        <v>2152.44</v>
      </c>
      <c r="AG598" s="129">
        <f t="shared" si="331"/>
        <v>436.44000000000005</v>
      </c>
      <c r="AH598" s="130">
        <f t="shared" si="332"/>
        <v>1.8248871048670349E-2</v>
      </c>
      <c r="AI598" s="137">
        <f t="shared" si="333"/>
        <v>1716</v>
      </c>
      <c r="AJ598" s="138">
        <f t="shared" si="334"/>
        <v>7.1751128951329651E-2</v>
      </c>
      <c r="AK598" s="138">
        <f t="shared" si="335"/>
        <v>0.18170157493745454</v>
      </c>
      <c r="AL598" s="11" t="s">
        <v>13397</v>
      </c>
      <c r="AM598" s="11">
        <f t="shared" si="336"/>
        <v>19372.400000000001</v>
      </c>
      <c r="AN598" s="412">
        <f t="shared" si="337"/>
        <v>17609.454545454544</v>
      </c>
      <c r="AO598" s="412">
        <f t="shared" si="338"/>
        <v>1464.4545454545441</v>
      </c>
      <c r="AP598" s="413">
        <f t="shared" si="339"/>
        <v>8.3162970305207876E-2</v>
      </c>
      <c r="AQ598" s="192">
        <v>2454520208060</v>
      </c>
      <c r="AR598" s="192">
        <f>VLOOKUP(AQ:AQ,[1]CONTINENTAL!$B:$O,2,0)</f>
        <v>4019238036329</v>
      </c>
      <c r="AS598" s="192" t="str">
        <f>VLOOKUP(AQ:AQ,[1]CONTINENTAL!$B:$O,3,0)</f>
        <v>15573060000</v>
      </c>
      <c r="AT598" s="231" t="str">
        <f>VLOOKUP(AQ:AQ,[1]CONTINENTAL!$B:$O,4,0)</f>
        <v>ExtremeContact DWS06 PLUS（四半値引）</v>
      </c>
      <c r="AU598" s="231" t="str">
        <f>VLOOKUP(AQ:AQ,[1]CONTINENTAL!$B:$O,5,0)</f>
        <v>245/45ZR20 103Y XL</v>
      </c>
      <c r="AV598" s="232" t="str">
        <f>VLOOKUP(AQ:AQ,[1]CONTINENTAL!$B:$O,6,0)</f>
        <v>245/45R20</v>
      </c>
      <c r="AW598" s="232">
        <f>VLOOKUP(AQ:AQ,[1]CONTINENTAL!$B:$O,7,0)</f>
        <v>40300</v>
      </c>
      <c r="AX598" s="233">
        <f>VLOOKUP(AQ:AQ,[1]CONTINENTAL!$B:$K,8,0)</f>
        <v>16145</v>
      </c>
      <c r="AY598" s="233">
        <f>VLOOKUP(AQ:AQ,[1]CONTINENTAL!$B:$K,9,0)</f>
        <v>2</v>
      </c>
      <c r="AZ598" s="233">
        <f>VLOOKUP(AQ:AQ,[1]CONTINENTAL!$B:$K,10,0)</f>
        <v>0</v>
      </c>
      <c r="BA598" s="233">
        <f>VLOOKUP(AQ:AQ,[1]CONTINENTAL!$B:$O,11,0)</f>
        <v>22500</v>
      </c>
      <c r="BB598" s="233">
        <f>VLOOKUP(AQ:AQ,[1]CONTINENTAL!$B:$O,12,0)</f>
        <v>19500</v>
      </c>
      <c r="BC598" s="233">
        <f t="shared" si="324"/>
        <v>1050</v>
      </c>
      <c r="BD598" s="204" t="s">
        <v>3387</v>
      </c>
      <c r="BE598" s="195" t="s">
        <v>4809</v>
      </c>
      <c r="BF598" s="133" t="str">
        <f>IFERROR(VLOOKUP(BE:BE,Q商品!B:E,4,0),"")</f>
        <v>2022年製以降 ExtremeContact DWS06 PLUS 245/45ZR20 103Y XL サマータイヤ 最短当日発送</v>
      </c>
      <c r="BG598" s="133" t="str">
        <f>IFERROR(VLOOKUP(AQ:AQ,在庫!B:M,12,0),"")</f>
        <v>2023年製</v>
      </c>
      <c r="BH598" s="133">
        <f>IFERROR(VLOOKUP(AQ:AQ,在庫!B:L,10,0),"")</f>
        <v>1</v>
      </c>
      <c r="BI598" s="234">
        <f>VLOOKUP(AQ:AQ,[1]CONTINENTAL!$B:$AH,32,0)</f>
        <v>605430008</v>
      </c>
      <c r="BJ598" s="234">
        <f>VLOOKUP(AQ:AQ,[1]CONTINENTAL!$B:$AH,33,0)</f>
        <v>605430047</v>
      </c>
      <c r="BK598" s="191"/>
      <c r="BL598" s="191"/>
      <c r="BM598" s="191"/>
    </row>
    <row r="599" spans="1:65" s="11" customFormat="1" ht="19.5" customHeight="1">
      <c r="A599" s="11">
        <f t="shared" si="327"/>
        <v>1</v>
      </c>
      <c r="B599" s="239">
        <f t="shared" si="340"/>
        <v>2553518208065</v>
      </c>
      <c r="C599" s="225">
        <f t="shared" si="328"/>
        <v>0</v>
      </c>
      <c r="D599" s="11" t="s">
        <v>13403</v>
      </c>
      <c r="E599" s="358" t="s">
        <v>1648</v>
      </c>
      <c r="F599" s="235" t="s">
        <v>668</v>
      </c>
      <c r="G599" s="132" t="str">
        <f t="shared" si="323"/>
        <v>18</v>
      </c>
      <c r="H599" s="233">
        <v>0</v>
      </c>
      <c r="I599" s="225">
        <f t="shared" si="329"/>
        <v>0</v>
      </c>
      <c r="J599" s="131"/>
      <c r="K599" s="132" t="s">
        <v>665</v>
      </c>
      <c r="L599" s="132">
        <v>27</v>
      </c>
      <c r="M599" s="134"/>
      <c r="N599" s="226"/>
      <c r="O599" s="226"/>
      <c r="P599" s="227"/>
      <c r="Q599" s="228">
        <f t="shared" si="341"/>
        <v>0</v>
      </c>
      <c r="R599" s="143" t="str">
        <f t="shared" si="342"/>
        <v/>
      </c>
      <c r="S599" s="192">
        <v>1074476155</v>
      </c>
      <c r="T599" s="288" t="s">
        <v>6919</v>
      </c>
      <c r="U599" s="189">
        <f t="shared" si="343"/>
        <v>0</v>
      </c>
      <c r="W599" s="229"/>
      <c r="X599" s="135">
        <f t="shared" si="344"/>
        <v>14258</v>
      </c>
      <c r="Y599" s="230">
        <f t="shared" si="345"/>
        <v>0</v>
      </c>
      <c r="Z599" s="141" t="str">
        <f t="shared" si="346"/>
        <v/>
      </c>
      <c r="AA599" s="136" t="str">
        <f t="shared" si="347"/>
        <v/>
      </c>
      <c r="AB599" s="309"/>
      <c r="AC599" s="309"/>
      <c r="AD599" s="184">
        <f t="shared" si="348"/>
        <v>0</v>
      </c>
      <c r="AE599" s="182">
        <f t="shared" si="349"/>
        <v>0</v>
      </c>
      <c r="AF599" s="128">
        <f t="shared" si="330"/>
        <v>0</v>
      </c>
      <c r="AG599" s="129">
        <f t="shared" si="331"/>
        <v>0</v>
      </c>
      <c r="AH599" s="130" t="str">
        <f t="shared" si="332"/>
        <v/>
      </c>
      <c r="AI599" s="137">
        <f t="shared" si="333"/>
        <v>0</v>
      </c>
      <c r="AJ599" s="138" t="str">
        <f t="shared" si="334"/>
        <v/>
      </c>
      <c r="AK599" s="138" t="str">
        <f t="shared" si="335"/>
        <v/>
      </c>
      <c r="AL599" s="11" t="s">
        <v>13397</v>
      </c>
      <c r="AM599" s="11">
        <f t="shared" si="336"/>
        <v>0</v>
      </c>
      <c r="AN599" s="412">
        <f t="shared" si="337"/>
        <v>0</v>
      </c>
      <c r="AO599" s="412">
        <f t="shared" si="338"/>
        <v>-14258</v>
      </c>
      <c r="AP599" s="413" t="e">
        <f t="shared" si="339"/>
        <v>#DIV/0!</v>
      </c>
      <c r="AQ599" s="192">
        <v>2553518208065</v>
      </c>
      <c r="AR599" s="192">
        <f>VLOOKUP(AQ:AQ,[1]CONTINENTAL!$B:$O,2,0)</f>
        <v>4019238036381</v>
      </c>
      <c r="AS599" s="192" t="str">
        <f>VLOOKUP(AQ:AQ,[1]CONTINENTAL!$B:$O,3,0)</f>
        <v>15573120000</v>
      </c>
      <c r="AT599" s="231" t="str">
        <f>VLOOKUP(AQ:AQ,[1]CONTINENTAL!$B:$O,4,0)</f>
        <v>ExtremeContact DWS06 PLUS（四半値引）</v>
      </c>
      <c r="AU599" s="231" t="str">
        <f>VLOOKUP(AQ:AQ,[1]CONTINENTAL!$B:$O,5,0)</f>
        <v>255/35ZR18 94Y XL</v>
      </c>
      <c r="AV599" s="232" t="str">
        <f>VLOOKUP(AQ:AQ,[1]CONTINENTAL!$B:$O,6,0)</f>
        <v>255/35R18</v>
      </c>
      <c r="AW599" s="232">
        <f>VLOOKUP(AQ:AQ,[1]CONTINENTAL!$B:$O,7,0)</f>
        <v>35600</v>
      </c>
      <c r="AX599" s="233">
        <f>VLOOKUP(AQ:AQ,[1]CONTINENTAL!$B:$K,8,0)</f>
        <v>14258</v>
      </c>
      <c r="AY599" s="233">
        <f>VLOOKUP(AQ:AQ,[1]CONTINENTAL!$B:$K,9,0)</f>
        <v>0</v>
      </c>
      <c r="AZ599" s="233">
        <f>VLOOKUP(AQ:AQ,[1]CONTINENTAL!$B:$K,10,0)</f>
        <v>0</v>
      </c>
      <c r="BA599" s="233">
        <f>VLOOKUP(AQ:AQ,[1]CONTINENTAL!$B:$O,11,0)</f>
        <v>19780</v>
      </c>
      <c r="BB599" s="233">
        <f>VLOOKUP(AQ:AQ,[1]CONTINENTAL!$B:$O,12,0)</f>
        <v>17027.272727272724</v>
      </c>
      <c r="BC599" s="233">
        <f t="shared" si="324"/>
        <v>1050</v>
      </c>
      <c r="BD599" s="204" t="s">
        <v>3387</v>
      </c>
      <c r="BE599" s="195" t="s">
        <v>4810</v>
      </c>
      <c r="BF599" s="133" t="str">
        <f>IFERROR(VLOOKUP(BE:BE,Q商品!B:E,4,0),"")</f>
        <v>2023年製 ExtremeContact DWS06 PLUS 255/35ZR18 94Y XL サマータイヤ 最短当日発送</v>
      </c>
      <c r="BG599" s="133" t="str">
        <f>IFERROR(VLOOKUP(AQ:AQ,在庫!B:M,12,0),"")</f>
        <v/>
      </c>
      <c r="BH599" s="133" t="str">
        <f>IFERROR(VLOOKUP(AQ:AQ,在庫!B:L,10,0),"")</f>
        <v/>
      </c>
      <c r="BI599" s="234">
        <f>VLOOKUP(AQ:AQ,[1]CONTINENTAL!$B:$AH,32,0)</f>
        <v>605429985</v>
      </c>
      <c r="BJ599" s="234">
        <f>VLOOKUP(AQ:AQ,[1]CONTINENTAL!$B:$AH,33,0)</f>
        <v>605430024</v>
      </c>
      <c r="BK599" s="191"/>
      <c r="BL599" s="191"/>
      <c r="BM599" s="191"/>
    </row>
    <row r="600" spans="1:65" s="11" customFormat="1" ht="19.5" customHeight="1">
      <c r="A600" s="11">
        <f t="shared" si="327"/>
        <v>1</v>
      </c>
      <c r="B600" s="239">
        <f t="shared" si="340"/>
        <v>2553519208064</v>
      </c>
      <c r="C600" s="225">
        <f t="shared" si="328"/>
        <v>0</v>
      </c>
      <c r="D600" s="11" t="s">
        <v>13403</v>
      </c>
      <c r="E600" s="358" t="s">
        <v>613</v>
      </c>
      <c r="F600" s="303" t="s">
        <v>7158</v>
      </c>
      <c r="G600" s="132" t="str">
        <f t="shared" si="323"/>
        <v>19</v>
      </c>
      <c r="H600" s="233">
        <v>0</v>
      </c>
      <c r="I600" s="225">
        <f t="shared" si="329"/>
        <v>0</v>
      </c>
      <c r="J600" s="131"/>
      <c r="K600" s="132" t="s">
        <v>665</v>
      </c>
      <c r="L600" s="132">
        <v>28</v>
      </c>
      <c r="M600" s="134"/>
      <c r="N600" s="226"/>
      <c r="O600" s="226"/>
      <c r="P600" s="227"/>
      <c r="Q600" s="228">
        <f t="shared" si="341"/>
        <v>0</v>
      </c>
      <c r="R600" s="143" t="str">
        <f t="shared" si="342"/>
        <v/>
      </c>
      <c r="S600" s="192">
        <v>1074476149</v>
      </c>
      <c r="T600" s="288" t="s">
        <v>6920</v>
      </c>
      <c r="U600" s="189">
        <f t="shared" si="343"/>
        <v>20000</v>
      </c>
      <c r="W600" s="229">
        <v>20000</v>
      </c>
      <c r="X600" s="135">
        <f t="shared" si="344"/>
        <v>14463</v>
      </c>
      <c r="Y600" s="230">
        <f t="shared" si="345"/>
        <v>18181.81818181818</v>
      </c>
      <c r="Z600" s="141" t="str">
        <f t="shared" si="346"/>
        <v/>
      </c>
      <c r="AA600" s="136">
        <f t="shared" si="347"/>
        <v>0.20453499999999994</v>
      </c>
      <c r="AB600" s="309"/>
      <c r="AC600" s="309"/>
      <c r="AD600" s="184">
        <f t="shared" si="348"/>
        <v>19607</v>
      </c>
      <c r="AE600" s="182">
        <f t="shared" si="349"/>
        <v>21546</v>
      </c>
      <c r="AF600" s="128">
        <f t="shared" si="330"/>
        <v>1939.1399999999999</v>
      </c>
      <c r="AG600" s="129">
        <f t="shared" si="331"/>
        <v>393.13999999999987</v>
      </c>
      <c r="AH600" s="130">
        <f t="shared" si="332"/>
        <v>1.8246542281629995E-2</v>
      </c>
      <c r="AI600" s="137">
        <f t="shared" si="333"/>
        <v>1546</v>
      </c>
      <c r="AJ600" s="138">
        <f t="shared" si="334"/>
        <v>7.1753457718369995E-2</v>
      </c>
      <c r="AK600" s="138">
        <f t="shared" si="335"/>
        <v>0.18628845771836994</v>
      </c>
      <c r="AL600" s="11" t="s">
        <v>13397</v>
      </c>
      <c r="AM600" s="11">
        <f t="shared" si="336"/>
        <v>17452.400000000001</v>
      </c>
      <c r="AN600" s="412">
        <f t="shared" si="337"/>
        <v>15865.818181818182</v>
      </c>
      <c r="AO600" s="412">
        <f t="shared" si="338"/>
        <v>1402.818181818182</v>
      </c>
      <c r="AP600" s="413">
        <f t="shared" si="339"/>
        <v>8.8417638834773452E-2</v>
      </c>
      <c r="AQ600" s="192">
        <v>2553519208064</v>
      </c>
      <c r="AR600" s="192">
        <f>VLOOKUP(AQ:AQ,[1]CONTINENTAL!$B:$O,2,0)</f>
        <v>4019238036411</v>
      </c>
      <c r="AS600" s="192" t="str">
        <f>VLOOKUP(AQ:AQ,[1]CONTINENTAL!$B:$O,3,0)</f>
        <v>15573130000</v>
      </c>
      <c r="AT600" s="231" t="str">
        <f>VLOOKUP(AQ:AQ,[1]CONTINENTAL!$B:$O,4,0)</f>
        <v>ExtremeContact DWS06 PLUS（四半値引）</v>
      </c>
      <c r="AU600" s="231" t="str">
        <f>VLOOKUP(AQ:AQ,[1]CONTINENTAL!$B:$O,5,0)</f>
        <v>255/35ZR19 96Y XL</v>
      </c>
      <c r="AV600" s="232" t="str">
        <f>VLOOKUP(AQ:AQ,[1]CONTINENTAL!$B:$O,6,0)</f>
        <v>255/35R19</v>
      </c>
      <c r="AW600" s="232">
        <f>VLOOKUP(AQ:AQ,[1]CONTINENTAL!$B:$O,7,0)</f>
        <v>36100</v>
      </c>
      <c r="AX600" s="233">
        <f>VLOOKUP(AQ:AQ,[1]CONTINENTAL!$B:$K,8,0)</f>
        <v>14463</v>
      </c>
      <c r="AY600" s="233">
        <f>VLOOKUP(AQ:AQ,[1]CONTINENTAL!$B:$K,9,0)</f>
        <v>0</v>
      </c>
      <c r="AZ600" s="233">
        <f>VLOOKUP(AQ:AQ,[1]CONTINENTAL!$B:$K,10,0)</f>
        <v>0</v>
      </c>
      <c r="BA600" s="233">
        <f>VLOOKUP(AQ:AQ,[1]CONTINENTAL!$B:$O,11,0)</f>
        <v>21450</v>
      </c>
      <c r="BB600" s="233">
        <f>VLOOKUP(AQ:AQ,[1]CONTINENTAL!$B:$O,12,0)</f>
        <v>18545.454545454544</v>
      </c>
      <c r="BC600" s="233">
        <f t="shared" si="324"/>
        <v>1050</v>
      </c>
      <c r="BD600" s="204" t="s">
        <v>3387</v>
      </c>
      <c r="BE600" s="195" t="s">
        <v>4811</v>
      </c>
      <c r="BF600" s="133" t="str">
        <f>IFERROR(VLOOKUP(BE:BE,Q商品!B:E,4,0),"")</f>
        <v>2023年製以降 ExtremeContact DWS06 PLUS 255/35ZR19 96Y XL サマータイヤ 最短当日発送</v>
      </c>
      <c r="BG600" s="133" t="str">
        <f>IFERROR(VLOOKUP(AQ:AQ,在庫!B:M,12,0),"")</f>
        <v/>
      </c>
      <c r="BH600" s="133" t="str">
        <f>IFERROR(VLOOKUP(AQ:AQ,在庫!B:L,10,0),"")</f>
        <v/>
      </c>
      <c r="BI600" s="234">
        <f>VLOOKUP(AQ:AQ,[1]CONTINENTAL!$B:$AH,32,0)</f>
        <v>605430014</v>
      </c>
      <c r="BJ600" s="234">
        <f>VLOOKUP(AQ:AQ,[1]CONTINENTAL!$B:$AH,33,0)</f>
        <v>605430053</v>
      </c>
      <c r="BK600" s="191"/>
      <c r="BL600" s="191"/>
      <c r="BM600" s="191"/>
    </row>
    <row r="601" spans="1:65" s="11" customFormat="1" ht="19.5" customHeight="1">
      <c r="A601" s="11">
        <f t="shared" si="327"/>
        <v>1</v>
      </c>
      <c r="B601" s="239">
        <f t="shared" si="340"/>
        <v>2553520208060</v>
      </c>
      <c r="C601" s="225">
        <f t="shared" si="328"/>
        <v>19</v>
      </c>
      <c r="D601" s="11" t="s">
        <v>4701</v>
      </c>
      <c r="E601" s="358" t="s">
        <v>614</v>
      </c>
      <c r="F601" s="303" t="s">
        <v>6435</v>
      </c>
      <c r="G601" s="132" t="str">
        <f t="shared" si="323"/>
        <v>20</v>
      </c>
      <c r="H601" s="233">
        <v>2</v>
      </c>
      <c r="I601" s="225">
        <f t="shared" si="329"/>
        <v>2</v>
      </c>
      <c r="J601" s="131"/>
      <c r="K601" s="132" t="s">
        <v>665</v>
      </c>
      <c r="L601" s="132">
        <v>29</v>
      </c>
      <c r="M601" s="134" t="s">
        <v>3422</v>
      </c>
      <c r="N601" s="226" t="s">
        <v>6027</v>
      </c>
      <c r="O601" s="226" t="s">
        <v>1777</v>
      </c>
      <c r="P601" s="227">
        <v>19200</v>
      </c>
      <c r="Q601" s="228">
        <f t="shared" si="341"/>
        <v>17437.272727272724</v>
      </c>
      <c r="R601" s="143">
        <f t="shared" si="342"/>
        <v>0.20274229706480357</v>
      </c>
      <c r="S601" s="192">
        <v>1074476317</v>
      </c>
      <c r="T601" s="288" t="s">
        <v>6921</v>
      </c>
      <c r="U601" s="189">
        <f t="shared" si="343"/>
        <v>19200</v>
      </c>
      <c r="W601" s="229">
        <v>19200</v>
      </c>
      <c r="X601" s="135">
        <f t="shared" si="344"/>
        <v>13902</v>
      </c>
      <c r="Y601" s="230">
        <f t="shared" si="345"/>
        <v>17437.272727272724</v>
      </c>
      <c r="Z601" s="141">
        <f t="shared" si="346"/>
        <v>7.7291666666666758E-2</v>
      </c>
      <c r="AA601" s="136">
        <f t="shared" si="347"/>
        <v>0.20274229706480357</v>
      </c>
      <c r="AB601" s="144"/>
      <c r="AC601" s="144"/>
      <c r="AD601" s="184">
        <f t="shared" si="348"/>
        <v>18823</v>
      </c>
      <c r="AE601" s="182">
        <f t="shared" si="349"/>
        <v>20684</v>
      </c>
      <c r="AF601" s="128">
        <f t="shared" si="330"/>
        <v>1861.56</v>
      </c>
      <c r="AG601" s="129">
        <f t="shared" si="331"/>
        <v>377.55999999999995</v>
      </c>
      <c r="AH601" s="130">
        <f t="shared" si="332"/>
        <v>1.8253722684200346E-2</v>
      </c>
      <c r="AI601" s="137">
        <f t="shared" si="333"/>
        <v>1484</v>
      </c>
      <c r="AJ601" s="138">
        <f t="shared" si="334"/>
        <v>7.1746277315799648E-2</v>
      </c>
      <c r="AK601" s="138">
        <f t="shared" si="335"/>
        <v>0.18448857438060323</v>
      </c>
      <c r="AM601" s="11">
        <f t="shared" si="336"/>
        <v>16754.599999999999</v>
      </c>
      <c r="AN601" s="412">
        <f t="shared" si="337"/>
        <v>15214.181818181816</v>
      </c>
      <c r="AO601" s="412">
        <f t="shared" si="338"/>
        <v>1312.1818181818162</v>
      </c>
      <c r="AP601" s="413">
        <f t="shared" si="339"/>
        <v>8.6247281244771504E-2</v>
      </c>
      <c r="AQ601" s="192">
        <v>2553520208060</v>
      </c>
      <c r="AR601" s="192">
        <f>VLOOKUP(AQ:AQ,[1]CONTINENTAL!$B:$O,2,0)</f>
        <v>4019238036398</v>
      </c>
      <c r="AS601" s="192" t="str">
        <f>VLOOKUP(AQ:AQ,[1]CONTINENTAL!$B:$O,3,0)</f>
        <v>15573140000</v>
      </c>
      <c r="AT601" s="231" t="str">
        <f>VLOOKUP(AQ:AQ,[1]CONTINENTAL!$B:$O,4,0)</f>
        <v>ExtremeContact DWS06 PLUS（四半値引）</v>
      </c>
      <c r="AU601" s="231" t="str">
        <f>VLOOKUP(AQ:AQ,[1]CONTINENTAL!$B:$O,5,0)</f>
        <v>255/35ZR20 97Y XL</v>
      </c>
      <c r="AV601" s="232" t="str">
        <f>VLOOKUP(AQ:AQ,[1]CONTINENTAL!$B:$O,6,0)</f>
        <v>255/35R20</v>
      </c>
      <c r="AW601" s="232">
        <f>VLOOKUP(AQ:AQ,[1]CONTINENTAL!$B:$O,7,0)</f>
        <v>34700</v>
      </c>
      <c r="AX601" s="233">
        <f>VLOOKUP(AQ:AQ,[1]CONTINENTAL!$B:$K,8,0)</f>
        <v>13902</v>
      </c>
      <c r="AY601" s="233">
        <f>VLOOKUP(AQ:AQ,[1]CONTINENTAL!$B:$K,9,0)</f>
        <v>19</v>
      </c>
      <c r="AZ601" s="233">
        <f>VLOOKUP(AQ:AQ,[1]CONTINENTAL!$B:$K,10,0)</f>
        <v>2</v>
      </c>
      <c r="BA601" s="233">
        <f>VLOOKUP(AQ:AQ,[1]CONTINENTAL!$B:$O,11,0)</f>
        <v>19800</v>
      </c>
      <c r="BB601" s="233">
        <f>VLOOKUP(AQ:AQ,[1]CONTINENTAL!$B:$O,12,0)</f>
        <v>17045.454545454544</v>
      </c>
      <c r="BC601" s="233">
        <f t="shared" si="324"/>
        <v>1050</v>
      </c>
      <c r="BD601" s="204" t="s">
        <v>3387</v>
      </c>
      <c r="BE601" s="192" t="s">
        <v>4812</v>
      </c>
      <c r="BF601" s="133" t="str">
        <f>IFERROR(VLOOKUP(BE:BE,Q商品!B:E,4,0),"")</f>
        <v>2023年製 ExtremeContact DWS06 PLUS 255/35ZR20 97Y XL サマータイヤ 最短当日発送</v>
      </c>
      <c r="BG601" s="133" t="str">
        <f>IFERROR(VLOOKUP(AQ:AQ,在庫!B:M,12,0),"")</f>
        <v>2023年製</v>
      </c>
      <c r="BH601" s="133">
        <f>IFERROR(VLOOKUP(AQ:AQ,在庫!B:L,10,0),"")</f>
        <v>1</v>
      </c>
      <c r="BI601" s="234">
        <f>VLOOKUP(AQ:AQ,[1]CONTINENTAL!$B:$AH,32,0)</f>
        <v>605430009</v>
      </c>
      <c r="BJ601" s="234">
        <f>VLOOKUP(AQ:AQ,[1]CONTINENTAL!$B:$AH,33,0)</f>
        <v>605430048</v>
      </c>
      <c r="BK601" s="191"/>
      <c r="BL601" s="191"/>
      <c r="BM601" s="191"/>
    </row>
    <row r="602" spans="1:65" s="11" customFormat="1" ht="19.5" customHeight="1">
      <c r="A602" s="11">
        <f t="shared" si="327"/>
        <v>1</v>
      </c>
      <c r="B602" s="239">
        <f t="shared" si="340"/>
        <v>2554018208067</v>
      </c>
      <c r="C602" s="225">
        <f t="shared" si="328"/>
        <v>0</v>
      </c>
      <c r="D602" s="11" t="s">
        <v>13403</v>
      </c>
      <c r="E602" s="358" t="s">
        <v>1649</v>
      </c>
      <c r="F602" s="303" t="s">
        <v>7159</v>
      </c>
      <c r="G602" s="132" t="str">
        <f t="shared" si="323"/>
        <v>18</v>
      </c>
      <c r="H602" s="233">
        <v>0</v>
      </c>
      <c r="I602" s="225">
        <f t="shared" si="329"/>
        <v>0</v>
      </c>
      <c r="J602" s="131"/>
      <c r="K602" s="132" t="s">
        <v>665</v>
      </c>
      <c r="L602" s="132">
        <v>30</v>
      </c>
      <c r="M602" s="134"/>
      <c r="N602" s="226"/>
      <c r="O602" s="226"/>
      <c r="P602" s="227"/>
      <c r="Q602" s="228">
        <f t="shared" si="341"/>
        <v>0</v>
      </c>
      <c r="R602" s="143" t="str">
        <f t="shared" si="342"/>
        <v/>
      </c>
      <c r="S602" s="192">
        <v>1074476406</v>
      </c>
      <c r="T602" s="288" t="s">
        <v>6922</v>
      </c>
      <c r="U602" s="189">
        <f t="shared" si="343"/>
        <v>0</v>
      </c>
      <c r="W602" s="229"/>
      <c r="X602" s="135">
        <f t="shared" si="344"/>
        <v>13742</v>
      </c>
      <c r="Y602" s="230">
        <f t="shared" si="345"/>
        <v>0</v>
      </c>
      <c r="Z602" s="141" t="str">
        <f t="shared" si="346"/>
        <v/>
      </c>
      <c r="AA602" s="136" t="str">
        <f t="shared" si="347"/>
        <v/>
      </c>
      <c r="AB602" s="309"/>
      <c r="AC602" s="309"/>
      <c r="AD602" s="184">
        <f t="shared" si="348"/>
        <v>0</v>
      </c>
      <c r="AE602" s="182">
        <f t="shared" si="349"/>
        <v>0</v>
      </c>
      <c r="AF602" s="128">
        <f t="shared" si="330"/>
        <v>0</v>
      </c>
      <c r="AG602" s="129">
        <f t="shared" si="331"/>
        <v>0</v>
      </c>
      <c r="AH602" s="130" t="str">
        <f t="shared" si="332"/>
        <v/>
      </c>
      <c r="AI602" s="137">
        <f t="shared" si="333"/>
        <v>0</v>
      </c>
      <c r="AJ602" s="138" t="str">
        <f t="shared" si="334"/>
        <v/>
      </c>
      <c r="AK602" s="138" t="str">
        <f t="shared" si="335"/>
        <v/>
      </c>
      <c r="AL602" s="11" t="s">
        <v>13397</v>
      </c>
      <c r="AM602" s="11">
        <f t="shared" si="336"/>
        <v>0</v>
      </c>
      <c r="AN602" s="412">
        <f t="shared" si="337"/>
        <v>0</v>
      </c>
      <c r="AO602" s="412">
        <f t="shared" si="338"/>
        <v>-13742</v>
      </c>
      <c r="AP602" s="413" t="e">
        <f t="shared" si="339"/>
        <v>#DIV/0!</v>
      </c>
      <c r="AQ602" s="192">
        <v>2554018208067</v>
      </c>
      <c r="AR602" s="192">
        <f>VLOOKUP(AQ:AQ,[1]CONTINENTAL!$B:$O,2,0)</f>
        <v>4019238036435</v>
      </c>
      <c r="AS602" s="192" t="str">
        <f>VLOOKUP(AQ:AQ,[1]CONTINENTAL!$B:$O,3,0)</f>
        <v>15573160000</v>
      </c>
      <c r="AT602" s="231" t="str">
        <f>VLOOKUP(AQ:AQ,[1]CONTINENTAL!$B:$O,4,0)</f>
        <v>ExtremeContact DWS06 PLUS（四半値引）</v>
      </c>
      <c r="AU602" s="231" t="str">
        <f>VLOOKUP(AQ:AQ,[1]CONTINENTAL!$B:$O,5,0)</f>
        <v>255/40ZR18 99Y XL</v>
      </c>
      <c r="AV602" s="232" t="str">
        <f>VLOOKUP(AQ:AQ,[1]CONTINENTAL!$B:$O,6,0)</f>
        <v>255/40R18</v>
      </c>
      <c r="AW602" s="232">
        <f>VLOOKUP(AQ:AQ,[1]CONTINENTAL!$B:$O,7,0)</f>
        <v>34300</v>
      </c>
      <c r="AX602" s="233">
        <f>VLOOKUP(AQ:AQ,[1]CONTINENTAL!$B:$K,8,0)</f>
        <v>13742</v>
      </c>
      <c r="AY602" s="233">
        <f>VLOOKUP(AQ:AQ,[1]CONTINENTAL!$B:$K,9,0)</f>
        <v>0</v>
      </c>
      <c r="AZ602" s="233">
        <f>VLOOKUP(AQ:AQ,[1]CONTINENTAL!$B:$K,10,0)</f>
        <v>0</v>
      </c>
      <c r="BA602" s="233">
        <f>VLOOKUP(AQ:AQ,[1]CONTINENTAL!$B:$O,11,0)</f>
        <v>19990</v>
      </c>
      <c r="BB602" s="233">
        <f>VLOOKUP(AQ:AQ,[1]CONTINENTAL!$B:$O,12,0)</f>
        <v>17218.181818181816</v>
      </c>
      <c r="BC602" s="233">
        <f t="shared" si="324"/>
        <v>1050</v>
      </c>
      <c r="BD602" s="204" t="s">
        <v>3387</v>
      </c>
      <c r="BE602" s="195" t="s">
        <v>4813</v>
      </c>
      <c r="BF602" s="133" t="str">
        <f>IFERROR(VLOOKUP(BE:BE,Q商品!B:E,4,0),"")</f>
        <v>2022年製 ExtremeContact DWS06 PLUS 255/40ZR18 99Y XL サマータイヤ 最短当日発送</v>
      </c>
      <c r="BG602" s="133" t="str">
        <f>IFERROR(VLOOKUP(AQ:AQ,在庫!B:M,12,0),"")</f>
        <v/>
      </c>
      <c r="BH602" s="133" t="str">
        <f>IFERROR(VLOOKUP(AQ:AQ,在庫!B:L,10,0),"")</f>
        <v/>
      </c>
      <c r="BI602" s="234">
        <f>VLOOKUP(AQ:AQ,[1]CONTINENTAL!$B:$AH,32,0)</f>
        <v>605429988</v>
      </c>
      <c r="BJ602" s="234">
        <f>VLOOKUP(AQ:AQ,[1]CONTINENTAL!$B:$AH,33,0)</f>
        <v>605430027</v>
      </c>
      <c r="BK602" s="191"/>
      <c r="BL602" s="191"/>
      <c r="BM602" s="191"/>
    </row>
    <row r="603" spans="1:65" s="11" customFormat="1" ht="19.5" customHeight="1">
      <c r="A603" s="11">
        <f t="shared" si="327"/>
        <v>1</v>
      </c>
      <c r="B603" s="239">
        <f t="shared" si="340"/>
        <v>2555019208063</v>
      </c>
      <c r="C603" s="225">
        <f t="shared" si="328"/>
        <v>0</v>
      </c>
      <c r="D603" s="11" t="s">
        <v>4701</v>
      </c>
      <c r="E603" s="11" t="s">
        <v>6026</v>
      </c>
      <c r="F603" s="158" t="s">
        <v>6227</v>
      </c>
      <c r="G603" s="132" t="str">
        <f t="shared" si="323"/>
        <v>19</v>
      </c>
      <c r="H603" s="233">
        <v>43</v>
      </c>
      <c r="I603" s="225">
        <f t="shared" si="329"/>
        <v>43</v>
      </c>
      <c r="J603" s="131">
        <v>2079</v>
      </c>
      <c r="K603" s="132" t="s">
        <v>665</v>
      </c>
      <c r="L603" s="132">
        <v>31</v>
      </c>
      <c r="M603" s="134" t="s">
        <v>3422</v>
      </c>
      <c r="N603" s="226" t="s">
        <v>6437</v>
      </c>
      <c r="O603" s="226" t="s">
        <v>1777</v>
      </c>
      <c r="P603" s="227">
        <v>25499</v>
      </c>
      <c r="Q603" s="228">
        <f t="shared" si="341"/>
        <v>23180.909090909088</v>
      </c>
      <c r="R603" s="143">
        <f t="shared" si="342"/>
        <v>0.23096199850974539</v>
      </c>
      <c r="S603" s="192">
        <v>1074476403</v>
      </c>
      <c r="T603" s="285" t="s">
        <v>12049</v>
      </c>
      <c r="U603" s="189">
        <f t="shared" si="343"/>
        <v>25499</v>
      </c>
      <c r="W603" s="229">
        <v>25499</v>
      </c>
      <c r="X603" s="135">
        <f t="shared" si="344"/>
        <v>17827</v>
      </c>
      <c r="Y603" s="230">
        <f t="shared" si="345"/>
        <v>23180.909090909088</v>
      </c>
      <c r="Z603" s="141">
        <f t="shared" si="346"/>
        <v>7.733636613200523E-2</v>
      </c>
      <c r="AA603" s="136">
        <f t="shared" si="347"/>
        <v>0.23096199850974539</v>
      </c>
      <c r="AB603" s="309"/>
      <c r="AC603" s="309"/>
      <c r="AD603" s="184">
        <f t="shared" si="348"/>
        <v>24999</v>
      </c>
      <c r="AE603" s="182">
        <f t="shared" si="349"/>
        <v>27471</v>
      </c>
      <c r="AF603" s="128">
        <f t="shared" si="330"/>
        <v>2472.39</v>
      </c>
      <c r="AG603" s="129">
        <f t="shared" si="331"/>
        <v>500.38999999999987</v>
      </c>
      <c r="AH603" s="130">
        <f t="shared" si="332"/>
        <v>1.8215208765607362E-2</v>
      </c>
      <c r="AI603" s="137">
        <f t="shared" si="333"/>
        <v>1972</v>
      </c>
      <c r="AJ603" s="138">
        <f t="shared" si="334"/>
        <v>7.1784791234392631E-2</v>
      </c>
      <c r="AK603" s="138">
        <f t="shared" si="335"/>
        <v>0.21274678974413802</v>
      </c>
      <c r="AL603" s="11" t="s">
        <v>13397</v>
      </c>
      <c r="AM603" s="11">
        <f t="shared" si="336"/>
        <v>22251.9</v>
      </c>
      <c r="AN603" s="412">
        <f t="shared" si="337"/>
        <v>20229</v>
      </c>
      <c r="AO603" s="412">
        <f t="shared" si="338"/>
        <v>2402</v>
      </c>
      <c r="AP603" s="413">
        <f t="shared" si="339"/>
        <v>0.11874042216619704</v>
      </c>
      <c r="AQ603" s="192">
        <v>2555019208063</v>
      </c>
      <c r="AR603" s="192">
        <f>VLOOKUP(AQ:AQ,[1]CONTINENTAL!$B:$O,2,0)</f>
        <v>4019238036480</v>
      </c>
      <c r="AS603" s="192" t="str">
        <f>VLOOKUP(AQ:AQ,[1]CONTINENTAL!$B:$O,3,0)</f>
        <v>15573220000</v>
      </c>
      <c r="AT603" s="231" t="str">
        <f>VLOOKUP(AQ:AQ,[1]CONTINENTAL!$B:$O,4,0)</f>
        <v>ExtremeContact DWS06 PLUS（四半値引）</v>
      </c>
      <c r="AU603" s="231" t="str">
        <f>VLOOKUP(AQ:AQ,[1]CONTINENTAL!$B:$O,5,0)</f>
        <v>255/50R19 107W XL</v>
      </c>
      <c r="AV603" s="232" t="str">
        <f>VLOOKUP(AQ:AQ,[1]CONTINENTAL!$B:$O,6,0)</f>
        <v>255/50R19</v>
      </c>
      <c r="AW603" s="232">
        <f>VLOOKUP(AQ:AQ,[1]CONTINENTAL!$B:$O,7,0)</f>
        <v>44500</v>
      </c>
      <c r="AX603" s="233">
        <f>VLOOKUP(AQ:AQ,[1]CONTINENTAL!$B:$K,8,0)</f>
        <v>17827</v>
      </c>
      <c r="AY603" s="233">
        <f>VLOOKUP(AQ:AQ,[1]CONTINENTAL!$B:$K,9,0)</f>
        <v>0</v>
      </c>
      <c r="AZ603" s="233">
        <f>VLOOKUP(AQ:AQ,[1]CONTINENTAL!$B:$K,10,0)</f>
        <v>43</v>
      </c>
      <c r="BA603" s="233">
        <f>VLOOKUP(AQ:AQ,[1]CONTINENTAL!$B:$O,11,0)</f>
        <v>25850</v>
      </c>
      <c r="BB603" s="233">
        <f>VLOOKUP(AQ:AQ,[1]CONTINENTAL!$B:$O,12,0)</f>
        <v>22545.454545454544</v>
      </c>
      <c r="BC603" s="233">
        <f t="shared" si="324"/>
        <v>1050</v>
      </c>
      <c r="BD603" s="204" t="s">
        <v>3387</v>
      </c>
      <c r="BE603" s="195" t="s">
        <v>5101</v>
      </c>
      <c r="BF603" s="133" t="str">
        <f>IFERROR(VLOOKUP(BE:BE,Q商品!B:E,4,0),"")</f>
        <v>2021年製以降 ExtremeContact DWS06 PLUS 255/50ZR19 107W XL サマータイヤ 最短当日発送</v>
      </c>
      <c r="BG603" s="133" t="str">
        <f>IFERROR(VLOOKUP(AQ:AQ,在庫!B:M,12,0),"")</f>
        <v>2021年製</v>
      </c>
      <c r="BH603" s="133">
        <f>IFERROR(VLOOKUP(AQ:AQ,在庫!B:L,10,0),"")</f>
        <v>2</v>
      </c>
      <c r="BI603" s="234">
        <f>VLOOKUP(AQ:AQ,[1]CONTINENTAL!$B:$AH,32,0)</f>
        <v>605430002</v>
      </c>
      <c r="BJ603" s="234">
        <f>VLOOKUP(AQ:AQ,[1]CONTINENTAL!$B:$AH,33,0)</f>
        <v>605430041</v>
      </c>
      <c r="BK603" s="191"/>
      <c r="BL603" s="191"/>
      <c r="BM603" s="191"/>
    </row>
    <row r="604" spans="1:65" s="11" customFormat="1" ht="19.5" customHeight="1">
      <c r="A604" s="11">
        <f t="shared" si="327"/>
        <v>1</v>
      </c>
      <c r="B604" s="239">
        <f t="shared" si="340"/>
        <v>2653518208062</v>
      </c>
      <c r="C604" s="225">
        <f t="shared" si="328"/>
        <v>11</v>
      </c>
      <c r="D604" s="11" t="s">
        <v>4701</v>
      </c>
      <c r="E604" s="358" t="s">
        <v>1647</v>
      </c>
      <c r="F604" s="158" t="s">
        <v>6019</v>
      </c>
      <c r="G604" s="132" t="str">
        <f t="shared" si="323"/>
        <v>18</v>
      </c>
      <c r="H604" s="233">
        <v>23</v>
      </c>
      <c r="I604" s="225">
        <f t="shared" si="329"/>
        <v>23</v>
      </c>
      <c r="J604" s="131"/>
      <c r="K604" s="132" t="s">
        <v>665</v>
      </c>
      <c r="L604" s="132">
        <v>32</v>
      </c>
      <c r="M604" s="134" t="s">
        <v>1780</v>
      </c>
      <c r="N604" s="226" t="s">
        <v>6029</v>
      </c>
      <c r="O604" s="226" t="s">
        <v>1777</v>
      </c>
      <c r="P604" s="227">
        <v>16100</v>
      </c>
      <c r="Q604" s="228">
        <f t="shared" si="341"/>
        <v>14626.363636363636</v>
      </c>
      <c r="R604" s="143">
        <f t="shared" si="342"/>
        <v>0.20834731804338366</v>
      </c>
      <c r="S604" s="192">
        <v>1074476160</v>
      </c>
      <c r="T604" s="286" t="s">
        <v>6923</v>
      </c>
      <c r="U604" s="189">
        <f t="shared" si="343"/>
        <v>16100</v>
      </c>
      <c r="W604" s="229">
        <v>16100</v>
      </c>
      <c r="X604" s="135">
        <f t="shared" si="344"/>
        <v>11579</v>
      </c>
      <c r="Y604" s="230">
        <f t="shared" si="345"/>
        <v>14626.363636363636</v>
      </c>
      <c r="Z604" s="141">
        <f t="shared" si="346"/>
        <v>7.7329192546583769E-2</v>
      </c>
      <c r="AA604" s="136">
        <f t="shared" si="347"/>
        <v>0.20834731804338366</v>
      </c>
      <c r="AB604" s="144"/>
      <c r="AC604" s="144"/>
      <c r="AD604" s="184">
        <f t="shared" si="348"/>
        <v>15784</v>
      </c>
      <c r="AE604" s="182">
        <f t="shared" si="349"/>
        <v>17345</v>
      </c>
      <c r="AF604" s="128">
        <f t="shared" si="330"/>
        <v>1561.05</v>
      </c>
      <c r="AG604" s="129">
        <f t="shared" si="331"/>
        <v>316.04999999999995</v>
      </c>
      <c r="AH604" s="130">
        <f t="shared" si="332"/>
        <v>1.8221389449409049E-2</v>
      </c>
      <c r="AI604" s="137">
        <f t="shared" si="333"/>
        <v>1245</v>
      </c>
      <c r="AJ604" s="138">
        <f t="shared" si="334"/>
        <v>7.1778610550590954E-2</v>
      </c>
      <c r="AK604" s="138">
        <f t="shared" si="335"/>
        <v>0.19012592859397462</v>
      </c>
      <c r="AM604" s="11">
        <f t="shared" si="336"/>
        <v>14049.5</v>
      </c>
      <c r="AN604" s="412">
        <f t="shared" si="337"/>
        <v>12762.272727272726</v>
      </c>
      <c r="AO604" s="412">
        <f t="shared" si="338"/>
        <v>1183.2727272727261</v>
      </c>
      <c r="AP604" s="413">
        <f t="shared" si="339"/>
        <v>9.2716458311073044E-2</v>
      </c>
      <c r="AQ604" s="192">
        <v>2653518208062</v>
      </c>
      <c r="AR604" s="192">
        <f>VLOOKUP(AQ:AQ,[1]CONTINENTAL!$B:$O,2,0)</f>
        <v>4019238036534</v>
      </c>
      <c r="AS604" s="192" t="str">
        <f>VLOOKUP(AQ:AQ,[1]CONTINENTAL!$B:$O,3,0)</f>
        <v>15573280000</v>
      </c>
      <c r="AT604" s="231" t="str">
        <f>VLOOKUP(AQ:AQ,[1]CONTINENTAL!$B:$O,4,0)</f>
        <v>ExtremeContact DWS06 PLUS（四半値引）</v>
      </c>
      <c r="AU604" s="231" t="str">
        <f>VLOOKUP(AQ:AQ,[1]CONTINENTAL!$B:$O,5,0)</f>
        <v>265/35ZR18 97Y XL</v>
      </c>
      <c r="AV604" s="232" t="str">
        <f>VLOOKUP(AQ:AQ,[1]CONTINENTAL!$B:$O,6,0)</f>
        <v>265/35R18</v>
      </c>
      <c r="AW604" s="232">
        <f>VLOOKUP(AQ:AQ,[1]CONTINENTAL!$B:$O,7,0)</f>
        <v>28900</v>
      </c>
      <c r="AX604" s="233">
        <f>VLOOKUP(AQ:AQ,[1]CONTINENTAL!$B:$K,8,0)</f>
        <v>11579</v>
      </c>
      <c r="AY604" s="233">
        <f>VLOOKUP(AQ:AQ,[1]CONTINENTAL!$B:$K,9,0)</f>
        <v>11</v>
      </c>
      <c r="AZ604" s="233">
        <f>VLOOKUP(AQ:AQ,[1]CONTINENTAL!$B:$K,10,0)</f>
        <v>23</v>
      </c>
      <c r="BA604" s="233">
        <f>VLOOKUP(AQ:AQ,[1]CONTINENTAL!$B:$O,11,0)</f>
        <v>16600</v>
      </c>
      <c r="BB604" s="233">
        <f>VLOOKUP(AQ:AQ,[1]CONTINENTAL!$B:$O,12,0)</f>
        <v>14136.363636363636</v>
      </c>
      <c r="BC604" s="233">
        <f t="shared" si="324"/>
        <v>1050</v>
      </c>
      <c r="BD604" s="204" t="s">
        <v>3387</v>
      </c>
      <c r="BE604" s="192" t="s">
        <v>5102</v>
      </c>
      <c r="BF604" s="133" t="str">
        <f>IFERROR(VLOOKUP(BE:BE,Q商品!B:E,4,0),"")</f>
        <v>2023年製 ExtremeContact DWS06 PLUS 265/35ZR18 97Y XL サマータイヤ 最短当日発送</v>
      </c>
      <c r="BG604" s="133" t="str">
        <f>IFERROR(VLOOKUP(AQ:AQ,在庫!B:M,12,0),"")</f>
        <v>2023年製</v>
      </c>
      <c r="BH604" s="133">
        <f>IFERROR(VLOOKUP(AQ:AQ,在庫!B:L,10,0),"")</f>
        <v>1</v>
      </c>
      <c r="BI604" s="234">
        <f>VLOOKUP(AQ:AQ,[1]CONTINENTAL!$B:$AH,32,0)</f>
        <v>605429982</v>
      </c>
      <c r="BJ604" s="234">
        <f>VLOOKUP(AQ:AQ,[1]CONTINENTAL!$B:$AH,33,0)</f>
        <v>605430021</v>
      </c>
      <c r="BK604" s="191"/>
      <c r="BL604" s="191"/>
      <c r="BM604" s="191"/>
    </row>
    <row r="605" spans="1:65" s="11" customFormat="1" ht="19.5" customHeight="1">
      <c r="A605" s="11">
        <f t="shared" si="327"/>
        <v>1</v>
      </c>
      <c r="B605" s="239">
        <f t="shared" si="340"/>
        <v>2654520208064</v>
      </c>
      <c r="C605" s="225">
        <f t="shared" si="328"/>
        <v>0</v>
      </c>
      <c r="D605" s="11" t="s">
        <v>4701</v>
      </c>
      <c r="E605" s="358" t="s">
        <v>615</v>
      </c>
      <c r="F605" s="235" t="s">
        <v>669</v>
      </c>
      <c r="G605" s="132" t="str">
        <f t="shared" si="323"/>
        <v>20</v>
      </c>
      <c r="H605" s="233">
        <v>48</v>
      </c>
      <c r="I605" s="225">
        <f t="shared" si="329"/>
        <v>48</v>
      </c>
      <c r="J605" s="131"/>
      <c r="K605" s="132" t="s">
        <v>665</v>
      </c>
      <c r="L605" s="132">
        <v>33</v>
      </c>
      <c r="M605" s="134"/>
      <c r="N605" s="226"/>
      <c r="O605" s="226"/>
      <c r="P605" s="227"/>
      <c r="Q605" s="228">
        <f t="shared" si="341"/>
        <v>0</v>
      </c>
      <c r="R605" s="143" t="str">
        <f t="shared" si="342"/>
        <v/>
      </c>
      <c r="S605" s="192">
        <v>1074476163</v>
      </c>
      <c r="T605" s="286" t="s">
        <v>6924</v>
      </c>
      <c r="U605" s="189">
        <f t="shared" si="343"/>
        <v>0</v>
      </c>
      <c r="W605" s="229"/>
      <c r="X605" s="135">
        <f t="shared" si="344"/>
        <v>19384</v>
      </c>
      <c r="Y605" s="230">
        <f t="shared" si="345"/>
        <v>0</v>
      </c>
      <c r="Z605" s="141" t="str">
        <f t="shared" si="346"/>
        <v/>
      </c>
      <c r="AA605" s="136" t="str">
        <f t="shared" si="347"/>
        <v/>
      </c>
      <c r="AB605" s="144"/>
      <c r="AC605" s="144"/>
      <c r="AD605" s="184">
        <f t="shared" si="348"/>
        <v>0</v>
      </c>
      <c r="AE605" s="182">
        <f t="shared" si="349"/>
        <v>0</v>
      </c>
      <c r="AF605" s="128">
        <f t="shared" si="330"/>
        <v>0</v>
      </c>
      <c r="AG605" s="129">
        <f t="shared" si="331"/>
        <v>0</v>
      </c>
      <c r="AH605" s="130" t="str">
        <f t="shared" si="332"/>
        <v/>
      </c>
      <c r="AI605" s="137">
        <f t="shared" si="333"/>
        <v>0</v>
      </c>
      <c r="AJ605" s="138" t="str">
        <f t="shared" si="334"/>
        <v/>
      </c>
      <c r="AK605" s="138" t="str">
        <f t="shared" si="335"/>
        <v/>
      </c>
      <c r="AL605" s="11" t="s">
        <v>13397</v>
      </c>
      <c r="AM605" s="11">
        <f t="shared" si="336"/>
        <v>0</v>
      </c>
      <c r="AN605" s="412">
        <f t="shared" si="337"/>
        <v>0</v>
      </c>
      <c r="AO605" s="412">
        <f t="shared" si="338"/>
        <v>-19384</v>
      </c>
      <c r="AP605" s="413" t="e">
        <f t="shared" si="339"/>
        <v>#DIV/0!</v>
      </c>
      <c r="AQ605" s="192">
        <v>2654520208064</v>
      </c>
      <c r="AR605" s="192">
        <f>VLOOKUP(AQ:AQ,[1]CONTINENTAL!$B:$O,2,0)</f>
        <v>4019238036602</v>
      </c>
      <c r="AS605" s="192" t="str">
        <f>VLOOKUP(AQ:AQ,[1]CONTINENTAL!$B:$O,3,0)</f>
        <v>15573350000</v>
      </c>
      <c r="AT605" s="231" t="str">
        <f>VLOOKUP(AQ:AQ,[1]CONTINENTAL!$B:$O,4,0)</f>
        <v>ExtremeContact DWS06 PLUS（四半値引）</v>
      </c>
      <c r="AU605" s="231" t="str">
        <f>VLOOKUP(AQ:AQ,[1]CONTINENTAL!$B:$O,5,0)</f>
        <v>265/45ZR20 104Y</v>
      </c>
      <c r="AV605" s="232" t="str">
        <f>VLOOKUP(AQ:AQ,[1]CONTINENTAL!$B:$O,6,0)</f>
        <v>265/45R20</v>
      </c>
      <c r="AW605" s="232">
        <f>VLOOKUP(AQ:AQ,[1]CONTINENTAL!$B:$O,7,0)</f>
        <v>48400</v>
      </c>
      <c r="AX605" s="233">
        <f>VLOOKUP(AQ:AQ,[1]CONTINENTAL!$B:$K,8,0)</f>
        <v>19384</v>
      </c>
      <c r="AY605" s="233">
        <f>VLOOKUP(AQ:AQ,[1]CONTINENTAL!$B:$K,9,0)</f>
        <v>0</v>
      </c>
      <c r="AZ605" s="233">
        <f>VLOOKUP(AQ:AQ,[1]CONTINENTAL!$B:$K,10,0)</f>
        <v>48</v>
      </c>
      <c r="BA605" s="233">
        <f>VLOOKUP(AQ:AQ,[1]CONTINENTAL!$B:$O,11,0)</f>
        <v>27900</v>
      </c>
      <c r="BB605" s="233">
        <f>VLOOKUP(AQ:AQ,[1]CONTINENTAL!$B:$O,12,0)</f>
        <v>24409.090909090908</v>
      </c>
      <c r="BC605" s="233">
        <f t="shared" si="324"/>
        <v>1050</v>
      </c>
      <c r="BD605" s="204" t="s">
        <v>3387</v>
      </c>
      <c r="BE605" s="195" t="s">
        <v>4814</v>
      </c>
      <c r="BF605" s="133" t="str">
        <f>IFERROR(VLOOKUP(BE:BE,Q商品!B:E,4,0),"")</f>
        <v>2023年製 ExtremeContact DWS06 PLUS 265/45ZR20 104Y サマータイヤ 最短当日発送</v>
      </c>
      <c r="BG605" s="133" t="str">
        <f>IFERROR(VLOOKUP(AQ:AQ,在庫!B:M,12,0),"")</f>
        <v>2023年製</v>
      </c>
      <c r="BH605" s="133">
        <f>IFERROR(VLOOKUP(AQ:AQ,在庫!B:L,10,0),"")</f>
        <v>1</v>
      </c>
      <c r="BI605" s="234">
        <f>VLOOKUP(AQ:AQ,[1]CONTINENTAL!$B:$AH,32,0)</f>
        <v>605430011</v>
      </c>
      <c r="BJ605" s="234">
        <f>VLOOKUP(AQ:AQ,[1]CONTINENTAL!$B:$AH,33,0)</f>
        <v>605430050</v>
      </c>
      <c r="BK605" s="191"/>
      <c r="BL605" s="191"/>
      <c r="BM605" s="191"/>
    </row>
    <row r="606" spans="1:65" s="11" customFormat="1" ht="19.5" customHeight="1">
      <c r="A606" s="11">
        <f t="shared" si="327"/>
        <v>1</v>
      </c>
      <c r="B606" s="239">
        <f t="shared" si="340"/>
        <v>2753019208063</v>
      </c>
      <c r="C606" s="225">
        <f t="shared" si="328"/>
        <v>11</v>
      </c>
      <c r="D606" s="11" t="s">
        <v>4701</v>
      </c>
      <c r="E606" s="11" t="s">
        <v>616</v>
      </c>
      <c r="F606" s="158" t="s">
        <v>6020</v>
      </c>
      <c r="G606" s="132" t="str">
        <f t="shared" si="323"/>
        <v>19</v>
      </c>
      <c r="H606" s="233">
        <v>5</v>
      </c>
      <c r="I606" s="225">
        <f t="shared" si="329"/>
        <v>5</v>
      </c>
      <c r="J606" s="131" t="s">
        <v>12</v>
      </c>
      <c r="K606" s="132" t="s">
        <v>665</v>
      </c>
      <c r="L606" s="132">
        <v>34</v>
      </c>
      <c r="M606" s="134" t="s">
        <v>3422</v>
      </c>
      <c r="N606" s="226" t="s">
        <v>3405</v>
      </c>
      <c r="O606" s="226" t="s">
        <v>1777</v>
      </c>
      <c r="P606" s="227">
        <v>19700</v>
      </c>
      <c r="Q606" s="228">
        <f t="shared" si="341"/>
        <v>17899.090909090908</v>
      </c>
      <c r="R606" s="143">
        <f t="shared" si="342"/>
        <v>0.20096500584082477</v>
      </c>
      <c r="S606" s="192">
        <v>1074476162</v>
      </c>
      <c r="T606" s="285" t="s">
        <v>12050</v>
      </c>
      <c r="U606" s="189">
        <f t="shared" si="343"/>
        <v>19700</v>
      </c>
      <c r="W606" s="229">
        <v>19700</v>
      </c>
      <c r="X606" s="135">
        <f t="shared" si="344"/>
        <v>14302</v>
      </c>
      <c r="Y606" s="230">
        <f t="shared" si="345"/>
        <v>17899.090909090908</v>
      </c>
      <c r="Z606" s="141">
        <f t="shared" si="346"/>
        <v>7.7309644670050748E-2</v>
      </c>
      <c r="AA606" s="136">
        <f t="shared" si="347"/>
        <v>0.20096500584082477</v>
      </c>
      <c r="AB606" s="309"/>
      <c r="AC606" s="309"/>
      <c r="AD606" s="184">
        <f t="shared" si="348"/>
        <v>19313</v>
      </c>
      <c r="AE606" s="182">
        <f t="shared" si="349"/>
        <v>21223</v>
      </c>
      <c r="AF606" s="128">
        <f t="shared" si="330"/>
        <v>1910.07</v>
      </c>
      <c r="AG606" s="129">
        <f t="shared" si="331"/>
        <v>387.06999999999994</v>
      </c>
      <c r="AH606" s="130">
        <f t="shared" si="332"/>
        <v>1.8238232106676716E-2</v>
      </c>
      <c r="AI606" s="137">
        <f t="shared" si="333"/>
        <v>1523</v>
      </c>
      <c r="AJ606" s="138">
        <f t="shared" si="334"/>
        <v>7.1761767893323281E-2</v>
      </c>
      <c r="AK606" s="138">
        <f t="shared" si="335"/>
        <v>0.18272677373414806</v>
      </c>
      <c r="AM606" s="11">
        <f t="shared" si="336"/>
        <v>17190.7</v>
      </c>
      <c r="AN606" s="412">
        <f t="shared" si="337"/>
        <v>15617.90909090909</v>
      </c>
      <c r="AO606" s="412">
        <f t="shared" si="338"/>
        <v>1315.9090909090901</v>
      </c>
      <c r="AP606" s="413">
        <f t="shared" si="339"/>
        <v>8.4256418913019382E-2</v>
      </c>
      <c r="AQ606" s="192">
        <v>2753019208063</v>
      </c>
      <c r="AR606" s="192">
        <f>VLOOKUP(AQ:AQ,[1]CONTINENTAL!$B:$O,2,0)</f>
        <v>4019238036619</v>
      </c>
      <c r="AS606" s="192" t="str">
        <f>VLOOKUP(AQ:AQ,[1]CONTINENTAL!$B:$O,3,0)</f>
        <v>15573360000</v>
      </c>
      <c r="AT606" s="231" t="str">
        <f>VLOOKUP(AQ:AQ,[1]CONTINENTAL!$B:$O,4,0)</f>
        <v>ExtremeContact DWS06 PLUS（四半値引）</v>
      </c>
      <c r="AU606" s="231" t="str">
        <f>VLOOKUP(AQ:AQ,[1]CONTINENTAL!$B:$O,5,0)</f>
        <v>275/30ZR19 96Y XL</v>
      </c>
      <c r="AV606" s="232" t="str">
        <f>VLOOKUP(AQ:AQ,[1]CONTINENTAL!$B:$O,6,0)</f>
        <v>275/30R19</v>
      </c>
      <c r="AW606" s="232">
        <f>VLOOKUP(AQ:AQ,[1]CONTINENTAL!$B:$O,7,0)</f>
        <v>35700</v>
      </c>
      <c r="AX606" s="233">
        <f>VLOOKUP(AQ:AQ,[1]CONTINENTAL!$B:$K,8,0)</f>
        <v>14302</v>
      </c>
      <c r="AY606" s="233">
        <f>VLOOKUP(AQ:AQ,[1]CONTINENTAL!$B:$K,9,0)</f>
        <v>11</v>
      </c>
      <c r="AZ606" s="233">
        <f>VLOOKUP(AQ:AQ,[1]CONTINENTAL!$B:$K,10,0)</f>
        <v>5</v>
      </c>
      <c r="BA606" s="233">
        <f>VLOOKUP(AQ:AQ,[1]CONTINENTAL!$B:$O,11,0)</f>
        <v>20350</v>
      </c>
      <c r="BB606" s="233">
        <f>VLOOKUP(AQ:AQ,[1]CONTINENTAL!$B:$O,12,0)</f>
        <v>17545.454545454544</v>
      </c>
      <c r="BC606" s="233">
        <f t="shared" si="324"/>
        <v>1050</v>
      </c>
      <c r="BD606" s="204" t="s">
        <v>3387</v>
      </c>
      <c r="BE606" s="192" t="s">
        <v>5103</v>
      </c>
      <c r="BF606" s="133" t="str">
        <f>IFERROR(VLOOKUP(BE:BE,Q商品!B:E,4,0),"")</f>
        <v>2023年製 ExtremeContact DWS06 PLUS 275/30ZR19 96Y XL サマータイヤ 最短当日発送</v>
      </c>
      <c r="BG606" s="133" t="str">
        <f>IFERROR(VLOOKUP(AQ:AQ,在庫!B:M,12,0),"")</f>
        <v>2023年製</v>
      </c>
      <c r="BH606" s="133">
        <f>IFERROR(VLOOKUP(AQ:AQ,在庫!B:L,10,0),"")</f>
        <v>1</v>
      </c>
      <c r="BI606" s="234">
        <f>VLOOKUP(AQ:AQ,[1]CONTINENTAL!$B:$AH,32,0)</f>
        <v>605429997</v>
      </c>
      <c r="BJ606" s="234">
        <f>VLOOKUP(AQ:AQ,[1]CONTINENTAL!$B:$AH,33,0)</f>
        <v>605430036</v>
      </c>
      <c r="BK606" s="191"/>
      <c r="BL606" s="191"/>
      <c r="BM606" s="191"/>
    </row>
    <row r="607" spans="1:65" s="11" customFormat="1" ht="19.5" customHeight="1">
      <c r="A607" s="11">
        <f t="shared" si="327"/>
        <v>1</v>
      </c>
      <c r="B607" s="239">
        <f t="shared" si="340"/>
        <v>2753020208069</v>
      </c>
      <c r="C607" s="225">
        <f t="shared" si="328"/>
        <v>2</v>
      </c>
      <c r="D607" s="11" t="s">
        <v>13403</v>
      </c>
      <c r="E607" s="358" t="s">
        <v>617</v>
      </c>
      <c r="F607" s="303" t="s">
        <v>7160</v>
      </c>
      <c r="G607" s="132" t="str">
        <f t="shared" si="323"/>
        <v>20</v>
      </c>
      <c r="H607" s="233">
        <v>16</v>
      </c>
      <c r="I607" s="225">
        <f t="shared" si="329"/>
        <v>16</v>
      </c>
      <c r="J607" s="131"/>
      <c r="K607" s="132" t="s">
        <v>665</v>
      </c>
      <c r="L607" s="132">
        <v>35</v>
      </c>
      <c r="M607" s="134"/>
      <c r="N607" s="226"/>
      <c r="O607" s="226"/>
      <c r="P607" s="227"/>
      <c r="Q607" s="228">
        <f t="shared" si="341"/>
        <v>-1.8181818181818181</v>
      </c>
      <c r="R607" s="143">
        <f t="shared" si="342"/>
        <v>7930.9000000000005</v>
      </c>
      <c r="S607" s="192">
        <v>1074476316</v>
      </c>
      <c r="T607" s="288" t="s">
        <v>6925</v>
      </c>
      <c r="U607" s="189">
        <f t="shared" si="343"/>
        <v>19895</v>
      </c>
      <c r="W607" s="229">
        <v>19895</v>
      </c>
      <c r="X607" s="135">
        <f t="shared" si="344"/>
        <v>14418</v>
      </c>
      <c r="Y607" s="230">
        <f t="shared" si="345"/>
        <v>18084.545454545452</v>
      </c>
      <c r="Z607" s="141" t="str">
        <f t="shared" si="346"/>
        <v/>
      </c>
      <c r="AA607" s="136">
        <f t="shared" si="347"/>
        <v>0.2027446840597194</v>
      </c>
      <c r="AB607" s="309"/>
      <c r="AC607" s="309"/>
      <c r="AD607" s="184">
        <f t="shared" si="348"/>
        <v>19504</v>
      </c>
      <c r="AE607" s="182">
        <f t="shared" si="349"/>
        <v>21432</v>
      </c>
      <c r="AF607" s="128">
        <f t="shared" si="330"/>
        <v>1928.8799999999999</v>
      </c>
      <c r="AG607" s="129">
        <f t="shared" si="331"/>
        <v>391.87999999999988</v>
      </c>
      <c r="AH607" s="130">
        <f t="shared" si="332"/>
        <v>1.8284807764091072E-2</v>
      </c>
      <c r="AI607" s="137">
        <f t="shared" si="333"/>
        <v>1537</v>
      </c>
      <c r="AJ607" s="138">
        <f t="shared" si="334"/>
        <v>7.1715192235908914E-2</v>
      </c>
      <c r="AK607" s="138">
        <f t="shared" si="335"/>
        <v>0.18445987629562832</v>
      </c>
      <c r="AM607" s="11">
        <f t="shared" si="336"/>
        <v>17360.8</v>
      </c>
      <c r="AN607" s="412">
        <f t="shared" si="337"/>
        <v>15780.72727272727</v>
      </c>
      <c r="AO607" s="412">
        <f t="shared" si="338"/>
        <v>1362.7272727272702</v>
      </c>
      <c r="AP607" s="413">
        <f t="shared" si="339"/>
        <v>8.6353895430559574E-2</v>
      </c>
      <c r="AQ607" s="192">
        <v>2753020208069</v>
      </c>
      <c r="AR607" s="192">
        <f>VLOOKUP(AQ:AQ,[1]CONTINENTAL!$B:$O,2,0)</f>
        <v>4019238036626</v>
      </c>
      <c r="AS607" s="192" t="str">
        <f>VLOOKUP(AQ:AQ,[1]CONTINENTAL!$B:$O,3,0)</f>
        <v>15573370000</v>
      </c>
      <c r="AT607" s="231" t="str">
        <f>VLOOKUP(AQ:AQ,[1]CONTINENTAL!$B:$O,4,0)</f>
        <v>ExtremeContact DWS06 PLUS（四半値引）</v>
      </c>
      <c r="AU607" s="231" t="str">
        <f>VLOOKUP(AQ:AQ,[1]CONTINENTAL!$B:$O,5,0)</f>
        <v>275/30ZR20 97Y XL</v>
      </c>
      <c r="AV607" s="232" t="str">
        <f>VLOOKUP(AQ:AQ,[1]CONTINENTAL!$B:$O,6,0)</f>
        <v>275/30R20</v>
      </c>
      <c r="AW607" s="232">
        <f>VLOOKUP(AQ:AQ,[1]CONTINENTAL!$B:$O,7,0)</f>
        <v>36000</v>
      </c>
      <c r="AX607" s="233">
        <f>VLOOKUP(AQ:AQ,[1]CONTINENTAL!$B:$K,8,0)</f>
        <v>14418</v>
      </c>
      <c r="AY607" s="233">
        <f>VLOOKUP(AQ:AQ,[1]CONTINENTAL!$B:$K,9,0)</f>
        <v>2</v>
      </c>
      <c r="AZ607" s="233">
        <f>VLOOKUP(AQ:AQ,[1]CONTINENTAL!$B:$K,10,0)</f>
        <v>16</v>
      </c>
      <c r="BA607" s="233">
        <f>VLOOKUP(AQ:AQ,[1]CONTINENTAL!$B:$O,11,0)</f>
        <v>20450</v>
      </c>
      <c r="BB607" s="233">
        <f>VLOOKUP(AQ:AQ,[1]CONTINENTAL!$B:$O,12,0)</f>
        <v>17636.363636363636</v>
      </c>
      <c r="BC607" s="233">
        <f t="shared" si="324"/>
        <v>1050</v>
      </c>
      <c r="BD607" s="204" t="s">
        <v>3387</v>
      </c>
      <c r="BE607" s="192" t="s">
        <v>4815</v>
      </c>
      <c r="BF607" s="133" t="str">
        <f>IFERROR(VLOOKUP(BE:BE,Q商品!B:E,4,0),"")</f>
        <v>2023年製 ExtremeContact DWS06 PLUS 275/30ZR20 97Y XL サマータイヤ 最短当日発送</v>
      </c>
      <c r="BG607" s="133" t="str">
        <f>IFERROR(VLOOKUP(AQ:AQ,在庫!B:M,12,0),"")</f>
        <v>2023年製</v>
      </c>
      <c r="BH607" s="133">
        <f>IFERROR(VLOOKUP(AQ:AQ,在庫!B:L,10,0),"")</f>
        <v>1</v>
      </c>
      <c r="BI607" s="234">
        <f>VLOOKUP(AQ:AQ,[1]CONTINENTAL!$B:$AH,32,0)</f>
        <v>605430010</v>
      </c>
      <c r="BJ607" s="234">
        <f>VLOOKUP(AQ:AQ,[1]CONTINENTAL!$B:$AH,33,0)</f>
        <v>605430049</v>
      </c>
      <c r="BK607" s="191"/>
      <c r="BL607" s="191"/>
      <c r="BM607" s="191"/>
    </row>
    <row r="608" spans="1:65" s="11" customFormat="1" ht="19.5" customHeight="1">
      <c r="A608" s="11">
        <f t="shared" si="327"/>
        <v>1</v>
      </c>
      <c r="B608" s="239">
        <f t="shared" si="340"/>
        <v>2753518208069</v>
      </c>
      <c r="C608" s="225">
        <f t="shared" si="328"/>
        <v>2</v>
      </c>
      <c r="D608" s="11" t="s">
        <v>4701</v>
      </c>
      <c r="E608" s="11" t="s">
        <v>618</v>
      </c>
      <c r="F608" s="158" t="s">
        <v>6021</v>
      </c>
      <c r="G608" s="132" t="str">
        <f t="shared" si="323"/>
        <v>18</v>
      </c>
      <c r="H608" s="233">
        <v>17</v>
      </c>
      <c r="I608" s="225">
        <f t="shared" si="329"/>
        <v>17</v>
      </c>
      <c r="J608" s="131" t="s">
        <v>12</v>
      </c>
      <c r="K608" s="132" t="s">
        <v>665</v>
      </c>
      <c r="L608" s="132">
        <v>36</v>
      </c>
      <c r="M608" s="134" t="s">
        <v>1776</v>
      </c>
      <c r="N608" s="226" t="s">
        <v>11997</v>
      </c>
      <c r="O608" s="226" t="s">
        <v>1777</v>
      </c>
      <c r="P608" s="227">
        <v>23799</v>
      </c>
      <c r="Q608" s="228">
        <f t="shared" si="341"/>
        <v>21633.63636363636</v>
      </c>
      <c r="R608" s="143">
        <f t="shared" si="342"/>
        <v>0.23521872504937585</v>
      </c>
      <c r="S608" s="192">
        <v>1074476159</v>
      </c>
      <c r="T608" s="285" t="s">
        <v>12051</v>
      </c>
      <c r="U608" s="189">
        <f t="shared" si="343"/>
        <v>23799</v>
      </c>
      <c r="W608" s="229">
        <v>23799</v>
      </c>
      <c r="X608" s="135">
        <f t="shared" si="344"/>
        <v>16545</v>
      </c>
      <c r="Y608" s="230">
        <f t="shared" si="345"/>
        <v>21633.63636363636</v>
      </c>
      <c r="Z608" s="141">
        <f t="shared" si="346"/>
        <v>7.7314172864406006E-2</v>
      </c>
      <c r="AA608" s="136">
        <f t="shared" si="347"/>
        <v>0.23521872504937585</v>
      </c>
      <c r="AB608" s="309"/>
      <c r="AC608" s="309"/>
      <c r="AD608" s="184">
        <f t="shared" si="348"/>
        <v>23332</v>
      </c>
      <c r="AE608" s="182">
        <f t="shared" si="349"/>
        <v>25639</v>
      </c>
      <c r="AF608" s="128">
        <f t="shared" si="330"/>
        <v>2307.5099999999998</v>
      </c>
      <c r="AG608" s="129">
        <f t="shared" si="331"/>
        <v>467.50999999999976</v>
      </c>
      <c r="AH608" s="130">
        <f t="shared" si="332"/>
        <v>1.8234330512110448E-2</v>
      </c>
      <c r="AI608" s="137">
        <f t="shared" si="333"/>
        <v>1840</v>
      </c>
      <c r="AJ608" s="138">
        <f t="shared" si="334"/>
        <v>7.1765669487889538E-2</v>
      </c>
      <c r="AK608" s="138">
        <f t="shared" si="335"/>
        <v>0.2169843945372654</v>
      </c>
      <c r="AL608" s="11" t="s">
        <v>13397</v>
      </c>
      <c r="AM608" s="11">
        <f t="shared" si="336"/>
        <v>20768.099999999999</v>
      </c>
      <c r="AN608" s="412">
        <f t="shared" si="337"/>
        <v>18878.272727272724</v>
      </c>
      <c r="AO608" s="412">
        <f t="shared" si="338"/>
        <v>2333.2727272727243</v>
      </c>
      <c r="AP608" s="413">
        <f t="shared" si="339"/>
        <v>0.12359566793957445</v>
      </c>
      <c r="AQ608" s="192">
        <v>2753518208069</v>
      </c>
      <c r="AR608" s="192">
        <f>VLOOKUP(AQ:AQ,[1]CONTINENTAL!$B:$O,2,0)</f>
        <v>4019238036633</v>
      </c>
      <c r="AS608" s="192" t="str">
        <f>VLOOKUP(AQ:AQ,[1]CONTINENTAL!$B:$O,3,0)</f>
        <v>15573380000</v>
      </c>
      <c r="AT608" s="231" t="str">
        <f>VLOOKUP(AQ:AQ,[1]CONTINENTAL!$B:$O,4,0)</f>
        <v>ExtremeContact DWS06 PLUS（四半値引）</v>
      </c>
      <c r="AU608" s="231" t="str">
        <f>VLOOKUP(AQ:AQ,[1]CONTINENTAL!$B:$O,5,0)</f>
        <v>275/35ZR18 95Y</v>
      </c>
      <c r="AV608" s="232" t="str">
        <f>VLOOKUP(AQ:AQ,[1]CONTINENTAL!$B:$O,6,0)</f>
        <v>275/35R18</v>
      </c>
      <c r="AW608" s="232">
        <f>VLOOKUP(AQ:AQ,[1]CONTINENTAL!$B:$O,7,0)</f>
        <v>41300</v>
      </c>
      <c r="AX608" s="233">
        <f>VLOOKUP(AQ:AQ,[1]CONTINENTAL!$B:$K,8,0)</f>
        <v>16545</v>
      </c>
      <c r="AY608" s="233">
        <f>VLOOKUP(AQ:AQ,[1]CONTINENTAL!$B:$K,9,0)</f>
        <v>2</v>
      </c>
      <c r="AZ608" s="233">
        <f>VLOOKUP(AQ:AQ,[1]CONTINENTAL!$B:$K,10,0)</f>
        <v>17</v>
      </c>
      <c r="BA608" s="233">
        <f>VLOOKUP(AQ:AQ,[1]CONTINENTAL!$B:$O,11,0)</f>
        <v>23300</v>
      </c>
      <c r="BB608" s="233">
        <f>VLOOKUP(AQ:AQ,[1]CONTINENTAL!$B:$O,12,0)</f>
        <v>20227.272727272724</v>
      </c>
      <c r="BC608" s="233">
        <f t="shared" si="324"/>
        <v>1050</v>
      </c>
      <c r="BD608" s="204" t="s">
        <v>3387</v>
      </c>
      <c r="BE608" s="195" t="s">
        <v>5104</v>
      </c>
      <c r="BF608" s="133" t="str">
        <f>IFERROR(VLOOKUP(BE:BE,Q商品!B:E,4,0),"")</f>
        <v>2021年製 ExtremeContact DWS06 PLUS 275/35ZR18 95Y サマータイヤ 最短当日発送</v>
      </c>
      <c r="BG608" s="133" t="str">
        <f>IFERROR(VLOOKUP(AQ:AQ,在庫!B:M,12,0),"")</f>
        <v>2021年製</v>
      </c>
      <c r="BH608" s="133">
        <f>IFERROR(VLOOKUP(AQ:AQ,在庫!B:L,10,0),"")</f>
        <v>1</v>
      </c>
      <c r="BI608" s="234">
        <f>VLOOKUP(AQ:AQ,[1]CONTINENTAL!$B:$AH,32,0)</f>
        <v>605430005</v>
      </c>
      <c r="BJ608" s="234">
        <f>VLOOKUP(AQ:AQ,[1]CONTINENTAL!$B:$AH,33,0)</f>
        <v>605430044</v>
      </c>
      <c r="BK608" s="191"/>
      <c r="BL608" s="191"/>
      <c r="BM608" s="191"/>
    </row>
    <row r="609" spans="1:65" s="11" customFormat="1" ht="19.5" customHeight="1">
      <c r="A609" s="11">
        <f t="shared" si="327"/>
        <v>1</v>
      </c>
      <c r="B609" s="239">
        <f t="shared" si="340"/>
        <v>2753519208068</v>
      </c>
      <c r="C609" s="225">
        <f t="shared" si="328"/>
        <v>4</v>
      </c>
      <c r="D609" s="11" t="s">
        <v>13403</v>
      </c>
      <c r="E609" s="358" t="s">
        <v>619</v>
      </c>
      <c r="F609" s="235" t="s">
        <v>670</v>
      </c>
      <c r="G609" s="132" t="str">
        <f t="shared" si="323"/>
        <v>19</v>
      </c>
      <c r="H609" s="233">
        <v>41</v>
      </c>
      <c r="I609" s="225">
        <f t="shared" si="329"/>
        <v>41</v>
      </c>
      <c r="J609" s="131"/>
      <c r="K609" s="132" t="s">
        <v>665</v>
      </c>
      <c r="L609" s="132">
        <v>37</v>
      </c>
      <c r="M609" s="134"/>
      <c r="N609" s="226"/>
      <c r="O609" s="226"/>
      <c r="P609" s="227"/>
      <c r="Q609" s="228">
        <f t="shared" si="341"/>
        <v>-3.6363636363636362</v>
      </c>
      <c r="R609" s="143">
        <f t="shared" si="342"/>
        <v>4186.2250000000004</v>
      </c>
      <c r="S609" s="192">
        <v>1074476165</v>
      </c>
      <c r="T609" s="288" t="s">
        <v>6927</v>
      </c>
      <c r="U609" s="189">
        <f t="shared" si="343"/>
        <v>0</v>
      </c>
      <c r="W609" s="229"/>
      <c r="X609" s="135">
        <f t="shared" si="344"/>
        <v>15219</v>
      </c>
      <c r="Y609" s="230">
        <f t="shared" si="345"/>
        <v>-3.6363636363636362</v>
      </c>
      <c r="Z609" s="141" t="str">
        <f t="shared" si="346"/>
        <v/>
      </c>
      <c r="AA609" s="136">
        <f t="shared" si="347"/>
        <v>4186.2250000000004</v>
      </c>
      <c r="AB609" s="309"/>
      <c r="AC609" s="309"/>
      <c r="AD609" s="184">
        <f t="shared" si="348"/>
        <v>0</v>
      </c>
      <c r="AE609" s="182">
        <f t="shared" si="349"/>
        <v>0</v>
      </c>
      <c r="AF609" s="128">
        <f t="shared" si="330"/>
        <v>0</v>
      </c>
      <c r="AG609" s="129">
        <f t="shared" si="331"/>
        <v>0</v>
      </c>
      <c r="AH609" s="130" t="str">
        <f t="shared" si="332"/>
        <v/>
      </c>
      <c r="AI609" s="137">
        <f t="shared" si="333"/>
        <v>0</v>
      </c>
      <c r="AJ609" s="138" t="str">
        <f t="shared" si="334"/>
        <v/>
      </c>
      <c r="AK609" s="138" t="str">
        <f t="shared" si="335"/>
        <v/>
      </c>
      <c r="AL609" s="11" t="s">
        <v>13397</v>
      </c>
      <c r="AM609" s="11">
        <f t="shared" si="336"/>
        <v>0</v>
      </c>
      <c r="AN609" s="412">
        <f t="shared" si="337"/>
        <v>-3.6363636363636362</v>
      </c>
      <c r="AO609" s="412">
        <f t="shared" si="338"/>
        <v>-15222.636363636364</v>
      </c>
      <c r="AP609" s="413">
        <f t="shared" si="339"/>
        <v>4186.2250000000004</v>
      </c>
      <c r="AQ609" s="192">
        <v>2753519208068</v>
      </c>
      <c r="AR609" s="192">
        <f>VLOOKUP(AQ:AQ,[1]CONTINENTAL!$B:$O,2,0)</f>
        <v>4019238036640</v>
      </c>
      <c r="AS609" s="192" t="str">
        <f>VLOOKUP(AQ:AQ,[1]CONTINENTAL!$B:$O,3,0)</f>
        <v>15573390000</v>
      </c>
      <c r="AT609" s="231" t="str">
        <f>VLOOKUP(AQ:AQ,[1]CONTINENTAL!$B:$O,4,0)</f>
        <v>ExtremeContact DWS06 PLUS（四半値引）</v>
      </c>
      <c r="AU609" s="231" t="str">
        <f>VLOOKUP(AQ:AQ,[1]CONTINENTAL!$B:$O,5,0)</f>
        <v>275/35ZR19 100Y XL</v>
      </c>
      <c r="AV609" s="232" t="str">
        <f>VLOOKUP(AQ:AQ,[1]CONTINENTAL!$B:$O,6,0)</f>
        <v>275/35R19</v>
      </c>
      <c r="AW609" s="232">
        <f>VLOOKUP(AQ:AQ,[1]CONTINENTAL!$B:$O,7,0)</f>
        <v>38000</v>
      </c>
      <c r="AX609" s="233">
        <f>VLOOKUP(AQ:AQ,[1]CONTINENTAL!$B:$K,8,0)</f>
        <v>15219</v>
      </c>
      <c r="AY609" s="233">
        <f>VLOOKUP(AQ:AQ,[1]CONTINENTAL!$B:$K,9,0)</f>
        <v>4</v>
      </c>
      <c r="AZ609" s="233">
        <f>VLOOKUP(AQ:AQ,[1]CONTINENTAL!$B:$K,10,0)</f>
        <v>41</v>
      </c>
      <c r="BA609" s="233">
        <f>VLOOKUP(AQ:AQ,[1]CONTINENTAL!$B:$O,11,0)</f>
        <v>21970</v>
      </c>
      <c r="BB609" s="233">
        <f>VLOOKUP(AQ:AQ,[1]CONTINENTAL!$B:$O,12,0)</f>
        <v>19018.181818181816</v>
      </c>
      <c r="BC609" s="233">
        <f t="shared" si="324"/>
        <v>1050</v>
      </c>
      <c r="BD609" s="204" t="s">
        <v>3387</v>
      </c>
      <c r="BE609" s="195" t="s">
        <v>4816</v>
      </c>
      <c r="BF609" s="133" t="str">
        <f>IFERROR(VLOOKUP(BE:BE,Q商品!B:E,4,0),"")</f>
        <v>2022年製以降 ExtremeContact DWS06 PLUS 275/35ZR19 100Y XL サマータイヤ 最短当日発送</v>
      </c>
      <c r="BG609" s="133" t="str">
        <f>IFERROR(VLOOKUP(AQ:AQ,在庫!B:M,12,0),"")</f>
        <v>2023年製</v>
      </c>
      <c r="BH609" s="133">
        <f>IFERROR(VLOOKUP(AQ:AQ,在庫!B:L,10,0),"")</f>
        <v>1</v>
      </c>
      <c r="BI609" s="234">
        <f>VLOOKUP(AQ:AQ,[1]CONTINENTAL!$B:$AH,32,0)</f>
        <v>605429996</v>
      </c>
      <c r="BJ609" s="234">
        <f>VLOOKUP(AQ:AQ,[1]CONTINENTAL!$B:$AH,33,0)</f>
        <v>605430035</v>
      </c>
      <c r="BK609" s="191"/>
      <c r="BL609" s="191"/>
      <c r="BM609" s="191"/>
    </row>
    <row r="610" spans="1:65" s="11" customFormat="1" ht="19.5" customHeight="1">
      <c r="A610" s="11">
        <f t="shared" si="327"/>
        <v>1</v>
      </c>
      <c r="B610" s="239">
        <f t="shared" si="340"/>
        <v>2754019208060</v>
      </c>
      <c r="C610" s="225">
        <f t="shared" si="328"/>
        <v>17</v>
      </c>
      <c r="D610" s="11" t="s">
        <v>4701</v>
      </c>
      <c r="E610" s="358" t="s">
        <v>620</v>
      </c>
      <c r="F610" s="158" t="s">
        <v>6022</v>
      </c>
      <c r="G610" s="132" t="str">
        <f t="shared" si="323"/>
        <v>19</v>
      </c>
      <c r="H610" s="233">
        <v>1</v>
      </c>
      <c r="I610" s="225">
        <f t="shared" si="329"/>
        <v>1</v>
      </c>
      <c r="J610" s="131" t="s">
        <v>12</v>
      </c>
      <c r="K610" s="132" t="s">
        <v>665</v>
      </c>
      <c r="L610" s="132">
        <v>38</v>
      </c>
      <c r="M610" s="134" t="s">
        <v>3422</v>
      </c>
      <c r="N610" s="226" t="s">
        <v>1959</v>
      </c>
      <c r="O610" s="226" t="s">
        <v>1777</v>
      </c>
      <c r="P610" s="227">
        <v>20800</v>
      </c>
      <c r="Q610" s="228">
        <f t="shared" si="341"/>
        <v>18893.63636363636</v>
      </c>
      <c r="R610" s="143">
        <f t="shared" si="342"/>
        <v>0.20063032286002969</v>
      </c>
      <c r="S610" s="192">
        <v>1074476150</v>
      </c>
      <c r="T610" s="286" t="s">
        <v>6928</v>
      </c>
      <c r="U610" s="189">
        <f t="shared" si="343"/>
        <v>20800</v>
      </c>
      <c r="W610" s="229">
        <v>20800</v>
      </c>
      <c r="X610" s="135">
        <f t="shared" si="344"/>
        <v>15103</v>
      </c>
      <c r="Y610" s="230">
        <f t="shared" si="345"/>
        <v>18893.63636363636</v>
      </c>
      <c r="Z610" s="141">
        <f t="shared" si="346"/>
        <v>7.7307692307692299E-2</v>
      </c>
      <c r="AA610" s="136">
        <f t="shared" si="347"/>
        <v>0.20063032286002969</v>
      </c>
      <c r="AB610" s="144"/>
      <c r="AC610" s="144"/>
      <c r="AD610" s="184">
        <f t="shared" si="348"/>
        <v>20392</v>
      </c>
      <c r="AE610" s="182">
        <f t="shared" si="349"/>
        <v>22408</v>
      </c>
      <c r="AF610" s="128">
        <f t="shared" si="330"/>
        <v>2016.72</v>
      </c>
      <c r="AG610" s="129">
        <f t="shared" si="331"/>
        <v>408.72</v>
      </c>
      <c r="AH610" s="130">
        <f t="shared" si="332"/>
        <v>1.8239914316315602E-2</v>
      </c>
      <c r="AI610" s="137">
        <f t="shared" si="333"/>
        <v>1608</v>
      </c>
      <c r="AJ610" s="138">
        <f t="shared" si="334"/>
        <v>7.1760085683684402E-2</v>
      </c>
      <c r="AK610" s="138">
        <f t="shared" si="335"/>
        <v>0.18239040854371408</v>
      </c>
      <c r="AM610" s="11">
        <f t="shared" si="336"/>
        <v>18151.2</v>
      </c>
      <c r="AN610" s="412">
        <f t="shared" si="337"/>
        <v>16485.636363636364</v>
      </c>
      <c r="AO610" s="412">
        <f t="shared" si="338"/>
        <v>1382.636363636364</v>
      </c>
      <c r="AP610" s="413">
        <f t="shared" si="339"/>
        <v>8.3869153312525521E-2</v>
      </c>
      <c r="AQ610" s="192">
        <v>2754019208060</v>
      </c>
      <c r="AR610" s="192">
        <f>VLOOKUP(AQ:AQ,[1]CONTINENTAL!$B:$O,2,0)</f>
        <v>4019238036671</v>
      </c>
      <c r="AS610" s="192" t="str">
        <f>VLOOKUP(AQ:AQ,[1]CONTINENTAL!$B:$O,3,0)</f>
        <v>15573420000</v>
      </c>
      <c r="AT610" s="231" t="str">
        <f>VLOOKUP(AQ:AQ,[1]CONTINENTAL!$B:$O,4,0)</f>
        <v>ExtremeContact DWS06 PLUS（四半値引）</v>
      </c>
      <c r="AU610" s="231" t="str">
        <f>VLOOKUP(AQ:AQ,[1]CONTINENTAL!$B:$O,5,0)</f>
        <v>275/40ZR19 101Y</v>
      </c>
      <c r="AV610" s="232" t="str">
        <f>VLOOKUP(AQ:AQ,[1]CONTINENTAL!$B:$O,6,0)</f>
        <v>275/40R19</v>
      </c>
      <c r="AW610" s="232">
        <f>VLOOKUP(AQ:AQ,[1]CONTINENTAL!$B:$O,7,0)</f>
        <v>37700</v>
      </c>
      <c r="AX610" s="233">
        <f>VLOOKUP(AQ:AQ,[1]CONTINENTAL!$B:$K,8,0)</f>
        <v>15103</v>
      </c>
      <c r="AY610" s="233">
        <f>VLOOKUP(AQ:AQ,[1]CONTINENTAL!$B:$K,9,0)</f>
        <v>17</v>
      </c>
      <c r="AZ610" s="233">
        <f>VLOOKUP(AQ:AQ,[1]CONTINENTAL!$B:$K,10,0)</f>
        <v>1</v>
      </c>
      <c r="BA610" s="233">
        <f>VLOOKUP(AQ:AQ,[1]CONTINENTAL!$B:$O,11,0)</f>
        <v>21780</v>
      </c>
      <c r="BB610" s="233">
        <f>VLOOKUP(AQ:AQ,[1]CONTINENTAL!$B:$O,12,0)</f>
        <v>18845.454545454544</v>
      </c>
      <c r="BC610" s="233">
        <f t="shared" si="324"/>
        <v>1050</v>
      </c>
      <c r="BD610" s="204" t="s">
        <v>3387</v>
      </c>
      <c r="BE610" s="192" t="s">
        <v>5105</v>
      </c>
      <c r="BF610" s="133" t="str">
        <f>IFERROR(VLOOKUP(BE:BE,Q商品!B:E,4,0),"")</f>
        <v>2022年製 ExtremeContact DWS06 PLUS 275/40ZR19 101Y サマータイヤ 最短当日発送</v>
      </c>
      <c r="BG610" s="133" t="str">
        <f>IFERROR(VLOOKUP(AQ:AQ,在庫!B:M,12,0),"")</f>
        <v>2022年製</v>
      </c>
      <c r="BH610" s="133">
        <f>IFERROR(VLOOKUP(AQ:AQ,在庫!B:L,10,0),"")</f>
        <v>1</v>
      </c>
      <c r="BI610" s="234">
        <f>VLOOKUP(AQ:AQ,[1]CONTINENTAL!$B:$AH,32,0)</f>
        <v>605430000</v>
      </c>
      <c r="BJ610" s="234">
        <f>VLOOKUP(AQ:AQ,[1]CONTINENTAL!$B:$AH,33,0)</f>
        <v>605430039</v>
      </c>
      <c r="BK610" s="191"/>
      <c r="BL610" s="191"/>
      <c r="BM610" s="191"/>
    </row>
    <row r="611" spans="1:65" s="11" customFormat="1" ht="19.5" customHeight="1">
      <c r="A611" s="11">
        <f t="shared" si="327"/>
        <v>1</v>
      </c>
      <c r="B611" s="239">
        <f t="shared" si="340"/>
        <v>2754020208066</v>
      </c>
      <c r="C611" s="225">
        <f t="shared" si="328"/>
        <v>0</v>
      </c>
      <c r="D611" s="11" t="s">
        <v>13403</v>
      </c>
      <c r="E611" s="358" t="s">
        <v>621</v>
      </c>
      <c r="F611" s="303" t="s">
        <v>7161</v>
      </c>
      <c r="G611" s="132" t="str">
        <f t="shared" ref="G611:G676" si="350">MID(AQ:AQ,6,2)</f>
        <v>20</v>
      </c>
      <c r="H611" s="233">
        <v>0</v>
      </c>
      <c r="I611" s="225">
        <f t="shared" si="329"/>
        <v>0</v>
      </c>
      <c r="J611" s="131"/>
      <c r="K611" s="132" t="s">
        <v>665</v>
      </c>
      <c r="L611" s="132">
        <v>39</v>
      </c>
      <c r="M611" s="134"/>
      <c r="N611" s="226"/>
      <c r="O611" s="226"/>
      <c r="P611" s="227"/>
      <c r="Q611" s="228">
        <f t="shared" si="341"/>
        <v>0</v>
      </c>
      <c r="R611" s="143" t="str">
        <f t="shared" si="342"/>
        <v/>
      </c>
      <c r="S611" s="192">
        <v>1074476405</v>
      </c>
      <c r="T611" s="288" t="s">
        <v>6929</v>
      </c>
      <c r="U611" s="189">
        <f t="shared" si="343"/>
        <v>0</v>
      </c>
      <c r="W611" s="229"/>
      <c r="X611" s="135">
        <f t="shared" si="344"/>
        <v>18343</v>
      </c>
      <c r="Y611" s="230">
        <f t="shared" si="345"/>
        <v>0</v>
      </c>
      <c r="Z611" s="141" t="str">
        <f t="shared" si="346"/>
        <v/>
      </c>
      <c r="AA611" s="136" t="str">
        <f t="shared" si="347"/>
        <v/>
      </c>
      <c r="AB611" s="309"/>
      <c r="AC611" s="309"/>
      <c r="AD611" s="184">
        <f t="shared" si="348"/>
        <v>0</v>
      </c>
      <c r="AE611" s="182">
        <f t="shared" si="349"/>
        <v>0</v>
      </c>
      <c r="AF611" s="128">
        <f t="shared" si="330"/>
        <v>0</v>
      </c>
      <c r="AG611" s="129">
        <f t="shared" si="331"/>
        <v>0</v>
      </c>
      <c r="AH611" s="130" t="str">
        <f t="shared" si="332"/>
        <v/>
      </c>
      <c r="AI611" s="137">
        <f t="shared" si="333"/>
        <v>0</v>
      </c>
      <c r="AJ611" s="138" t="str">
        <f t="shared" si="334"/>
        <v/>
      </c>
      <c r="AK611" s="138" t="str">
        <f t="shared" si="335"/>
        <v/>
      </c>
      <c r="AL611" s="11" t="s">
        <v>13397</v>
      </c>
      <c r="AM611" s="11">
        <f t="shared" si="336"/>
        <v>0</v>
      </c>
      <c r="AN611" s="412">
        <f t="shared" si="337"/>
        <v>0</v>
      </c>
      <c r="AO611" s="412">
        <f t="shared" si="338"/>
        <v>-18343</v>
      </c>
      <c r="AP611" s="413" t="e">
        <f t="shared" si="339"/>
        <v>#DIV/0!</v>
      </c>
      <c r="AQ611" s="192">
        <v>2754020208066</v>
      </c>
      <c r="AR611" s="192">
        <f>VLOOKUP(AQ:AQ,[1]CONTINENTAL!$B:$O,2,0)</f>
        <v>4019238036701</v>
      </c>
      <c r="AS611" s="192" t="str">
        <f>VLOOKUP(AQ:AQ,[1]CONTINENTAL!$B:$O,3,0)</f>
        <v>15573430000</v>
      </c>
      <c r="AT611" s="231" t="str">
        <f>VLOOKUP(AQ:AQ,[1]CONTINENTAL!$B:$O,4,0)</f>
        <v>ExtremeContact DWS06 PLUS（四半値引）</v>
      </c>
      <c r="AU611" s="231" t="str">
        <f>VLOOKUP(AQ:AQ,[1]CONTINENTAL!$B:$O,5,0)</f>
        <v>275/40ZR20 106Y XL</v>
      </c>
      <c r="AV611" s="232" t="str">
        <f>VLOOKUP(AQ:AQ,[1]CONTINENTAL!$B:$O,6,0)</f>
        <v>275/40R20</v>
      </c>
      <c r="AW611" s="232">
        <f>VLOOKUP(AQ:AQ,[1]CONTINENTAL!$B:$O,7,0)</f>
        <v>45800</v>
      </c>
      <c r="AX611" s="233">
        <f>VLOOKUP(AQ:AQ,[1]CONTINENTAL!$B:$K,8,0)</f>
        <v>18343</v>
      </c>
      <c r="AY611" s="233">
        <f>VLOOKUP(AQ:AQ,[1]CONTINENTAL!$B:$K,9,0)</f>
        <v>0</v>
      </c>
      <c r="AZ611" s="233">
        <f>VLOOKUP(AQ:AQ,[1]CONTINENTAL!$B:$K,10,0)</f>
        <v>0</v>
      </c>
      <c r="BA611" s="233">
        <f>VLOOKUP(AQ:AQ,[1]CONTINENTAL!$B:$O,11,0)</f>
        <v>26631</v>
      </c>
      <c r="BB611" s="233">
        <f>VLOOKUP(AQ:AQ,[1]CONTINENTAL!$B:$O,12,0)</f>
        <v>23255.454545454544</v>
      </c>
      <c r="BC611" s="233">
        <f t="shared" ref="BC611:BC674" si="351">BA611-BB611*1.1</f>
        <v>1050</v>
      </c>
      <c r="BD611" s="204" t="s">
        <v>3387</v>
      </c>
      <c r="BE611" s="195" t="s">
        <v>4817</v>
      </c>
      <c r="BF611" s="133" t="str">
        <f>IFERROR(VLOOKUP(BE:BE,Q商品!B:E,4,0),"")</f>
        <v>2022年製ExtremeContact DWS06 PLUS 275/40ZR20 106Y XL サマータイヤ 最短当日発送</v>
      </c>
      <c r="BG611" s="133" t="str">
        <f>IFERROR(VLOOKUP(AQ:AQ,在庫!B:M,12,0),"")</f>
        <v/>
      </c>
      <c r="BH611" s="133" t="str">
        <f>IFERROR(VLOOKUP(AQ:AQ,在庫!B:L,10,0),"")</f>
        <v/>
      </c>
      <c r="BI611" s="234">
        <f>VLOOKUP(AQ:AQ,[1]CONTINENTAL!$B:$AH,32,0)</f>
        <v>605430015</v>
      </c>
      <c r="BJ611" s="234">
        <f>VLOOKUP(AQ:AQ,[1]CONTINENTAL!$B:$AH,33,0)</f>
        <v>605430054</v>
      </c>
      <c r="BK611" s="191"/>
      <c r="BL611" s="191"/>
      <c r="BM611" s="191"/>
    </row>
    <row r="612" spans="1:65" s="11" customFormat="1" ht="19.5" customHeight="1">
      <c r="A612" s="11">
        <f t="shared" si="327"/>
        <v>1</v>
      </c>
      <c r="B612" s="239">
        <f t="shared" si="340"/>
        <v>2754520208061</v>
      </c>
      <c r="C612" s="225">
        <f t="shared" si="328"/>
        <v>0</v>
      </c>
      <c r="D612" s="11" t="s">
        <v>4701</v>
      </c>
      <c r="E612" s="358" t="s">
        <v>1651</v>
      </c>
      <c r="F612" s="235" t="s">
        <v>4818</v>
      </c>
      <c r="G612" s="132" t="str">
        <f t="shared" si="350"/>
        <v>20</v>
      </c>
      <c r="H612" s="233">
        <v>1</v>
      </c>
      <c r="I612" s="225">
        <f t="shared" si="329"/>
        <v>1</v>
      </c>
      <c r="J612" s="131"/>
      <c r="K612" s="132" t="s">
        <v>665</v>
      </c>
      <c r="L612" s="132">
        <v>40</v>
      </c>
      <c r="M612" s="134"/>
      <c r="N612" s="226"/>
      <c r="O612" s="226"/>
      <c r="P612" s="227"/>
      <c r="Q612" s="228">
        <f t="shared" si="341"/>
        <v>0</v>
      </c>
      <c r="R612" s="143" t="str">
        <f t="shared" si="342"/>
        <v/>
      </c>
      <c r="S612" s="192">
        <v>1074476147</v>
      </c>
      <c r="T612" s="287" t="s">
        <v>6930</v>
      </c>
      <c r="U612" s="189">
        <f t="shared" si="343"/>
        <v>0</v>
      </c>
      <c r="W612" s="229"/>
      <c r="X612" s="135">
        <f t="shared" si="344"/>
        <v>19384</v>
      </c>
      <c r="Y612" s="230">
        <f t="shared" si="345"/>
        <v>0</v>
      </c>
      <c r="Z612" s="141" t="str">
        <f t="shared" si="346"/>
        <v/>
      </c>
      <c r="AA612" s="136" t="str">
        <f t="shared" si="347"/>
        <v/>
      </c>
      <c r="AB612" s="144"/>
      <c r="AC612" s="144"/>
      <c r="AD612" s="184">
        <f t="shared" si="348"/>
        <v>0</v>
      </c>
      <c r="AE612" s="182">
        <f t="shared" si="349"/>
        <v>0</v>
      </c>
      <c r="AF612" s="128">
        <f t="shared" si="330"/>
        <v>0</v>
      </c>
      <c r="AG612" s="129">
        <f t="shared" si="331"/>
        <v>0</v>
      </c>
      <c r="AH612" s="130" t="str">
        <f t="shared" si="332"/>
        <v/>
      </c>
      <c r="AI612" s="137">
        <f t="shared" si="333"/>
        <v>0</v>
      </c>
      <c r="AJ612" s="138" t="str">
        <f t="shared" si="334"/>
        <v/>
      </c>
      <c r="AK612" s="138" t="str">
        <f t="shared" si="335"/>
        <v/>
      </c>
      <c r="AL612" s="11" t="s">
        <v>13397</v>
      </c>
      <c r="AM612" s="11">
        <f t="shared" si="336"/>
        <v>0</v>
      </c>
      <c r="AN612" s="412">
        <f t="shared" si="337"/>
        <v>0</v>
      </c>
      <c r="AO612" s="412">
        <f t="shared" si="338"/>
        <v>-19384</v>
      </c>
      <c r="AP612" s="413" t="e">
        <f t="shared" si="339"/>
        <v>#DIV/0!</v>
      </c>
      <c r="AQ612" s="192">
        <v>2754520208061</v>
      </c>
      <c r="AR612" s="192">
        <f>VLOOKUP(AQ:AQ,[1]CONTINENTAL!$B:$O,2,0)</f>
        <v>4019238036732</v>
      </c>
      <c r="AS612" s="192" t="str">
        <f>VLOOKUP(AQ:AQ,[1]CONTINENTAL!$B:$O,3,0)</f>
        <v>15573460000</v>
      </c>
      <c r="AT612" s="231" t="str">
        <f>VLOOKUP(AQ:AQ,[1]CONTINENTAL!$B:$O,4,0)</f>
        <v>ExtremeContact DWS06 PLUS（四半値引）</v>
      </c>
      <c r="AU612" s="231" t="str">
        <f>VLOOKUP(AQ:AQ,[1]CONTINENTAL!$B:$O,5,0)</f>
        <v>275/45R20 110W XL</v>
      </c>
      <c r="AV612" s="232" t="str">
        <f>VLOOKUP(AQ:AQ,[1]CONTINENTAL!$B:$O,6,0)</f>
        <v>275/45R20</v>
      </c>
      <c r="AW612" s="232">
        <f>VLOOKUP(AQ:AQ,[1]CONTINENTAL!$B:$O,7,0)</f>
        <v>48400</v>
      </c>
      <c r="AX612" s="233">
        <f>VLOOKUP(AQ:AQ,[1]CONTINENTAL!$B:$K,8,0)</f>
        <v>19384</v>
      </c>
      <c r="AY612" s="233">
        <f>VLOOKUP(AQ:AQ,[1]CONTINENTAL!$B:$K,9,0)</f>
        <v>0</v>
      </c>
      <c r="AZ612" s="233">
        <f>VLOOKUP(AQ:AQ,[1]CONTINENTAL!$B:$K,10,0)</f>
        <v>1</v>
      </c>
      <c r="BA612" s="233">
        <f>VLOOKUP(AQ:AQ,[1]CONTINENTAL!$B:$O,11,0)</f>
        <v>26660</v>
      </c>
      <c r="BB612" s="233">
        <f>VLOOKUP(AQ:AQ,[1]CONTINENTAL!$B:$O,12,0)</f>
        <v>23281.81818181818</v>
      </c>
      <c r="BC612" s="233">
        <f t="shared" si="351"/>
        <v>1050</v>
      </c>
      <c r="BD612" s="204" t="s">
        <v>3387</v>
      </c>
      <c r="BE612" s="195" t="s">
        <v>4819</v>
      </c>
      <c r="BF612" s="133" t="str">
        <f>IFERROR(VLOOKUP(BE:BE,Q商品!B:E,4,0),"")</f>
        <v>2023年製 ExtremeContact DWS06 PLUS 275/45ZR20 110W XL サマータイヤ 最短当日発送</v>
      </c>
      <c r="BG612" s="133" t="str">
        <f>IFERROR(VLOOKUP(AQ:AQ,在庫!B:M,12,0),"")</f>
        <v>2023年製</v>
      </c>
      <c r="BH612" s="133">
        <f>IFERROR(VLOOKUP(AQ:AQ,在庫!B:L,10,0),"")</f>
        <v>1</v>
      </c>
      <c r="BI612" s="234">
        <f>VLOOKUP(AQ:AQ,[1]CONTINENTAL!$B:$AH,32,0)</f>
        <v>605430013</v>
      </c>
      <c r="BJ612" s="234">
        <f>VLOOKUP(AQ:AQ,[1]CONTINENTAL!$B:$AH,33,0)</f>
        <v>605430052</v>
      </c>
      <c r="BK612" s="191"/>
      <c r="BL612" s="191"/>
      <c r="BM612" s="191"/>
    </row>
    <row r="613" spans="1:65" s="11" customFormat="1" ht="19.5" customHeight="1">
      <c r="A613" s="11">
        <f t="shared" si="327"/>
        <v>1</v>
      </c>
      <c r="B613" s="239">
        <f t="shared" si="340"/>
        <v>2055516209858</v>
      </c>
      <c r="C613" s="225">
        <f t="shared" si="328"/>
        <v>0</v>
      </c>
      <c r="D613" s="11" t="s">
        <v>13403</v>
      </c>
      <c r="E613" s="358" t="s">
        <v>1539</v>
      </c>
      <c r="F613" s="235" t="s">
        <v>1665</v>
      </c>
      <c r="G613" s="132" t="str">
        <f t="shared" si="350"/>
        <v>16</v>
      </c>
      <c r="H613" s="233">
        <v>0</v>
      </c>
      <c r="I613" s="225">
        <f t="shared" si="329"/>
        <v>0</v>
      </c>
      <c r="J613" s="131"/>
      <c r="K613" s="132" t="s">
        <v>7349</v>
      </c>
      <c r="L613" s="132">
        <v>1</v>
      </c>
      <c r="M613" s="134"/>
      <c r="N613" s="226"/>
      <c r="O613" s="226"/>
      <c r="P613" s="227"/>
      <c r="Q613" s="228">
        <f t="shared" si="341"/>
        <v>0</v>
      </c>
      <c r="R613" s="143" t="str">
        <f t="shared" si="342"/>
        <v/>
      </c>
      <c r="S613" s="192"/>
      <c r="T613" s="288"/>
      <c r="U613" s="189">
        <f t="shared" si="343"/>
        <v>0</v>
      </c>
      <c r="W613" s="229"/>
      <c r="X613" s="135">
        <f t="shared" si="344"/>
        <v>6000</v>
      </c>
      <c r="Y613" s="230">
        <f t="shared" si="345"/>
        <v>0</v>
      </c>
      <c r="Z613" s="141" t="str">
        <f t="shared" si="346"/>
        <v/>
      </c>
      <c r="AA613" s="136" t="str">
        <f t="shared" si="347"/>
        <v/>
      </c>
      <c r="AB613" s="309"/>
      <c r="AC613" s="309"/>
      <c r="AD613" s="184">
        <f t="shared" si="348"/>
        <v>0</v>
      </c>
      <c r="AE613" s="182">
        <f t="shared" si="349"/>
        <v>0</v>
      </c>
      <c r="AF613" s="128">
        <f t="shared" si="330"/>
        <v>0</v>
      </c>
      <c r="AG613" s="129">
        <f t="shared" si="331"/>
        <v>0</v>
      </c>
      <c r="AH613" s="130" t="str">
        <f t="shared" si="332"/>
        <v/>
      </c>
      <c r="AI613" s="137">
        <f t="shared" si="333"/>
        <v>0</v>
      </c>
      <c r="AJ613" s="138" t="str">
        <f t="shared" si="334"/>
        <v/>
      </c>
      <c r="AK613" s="138" t="str">
        <f t="shared" si="335"/>
        <v/>
      </c>
      <c r="AM613" s="11">
        <f t="shared" si="336"/>
        <v>0</v>
      </c>
      <c r="AN613" s="412">
        <f t="shared" si="337"/>
        <v>0</v>
      </c>
      <c r="AO613" s="412">
        <f t="shared" si="338"/>
        <v>-6000</v>
      </c>
      <c r="AP613" s="413" t="e">
        <f t="shared" si="339"/>
        <v>#DIV/0!</v>
      </c>
      <c r="AQ613" s="192">
        <v>2055516209858</v>
      </c>
      <c r="AR613" s="192">
        <f>VLOOKUP(AQ:AQ,[1]CONTINENTAL!$B:$O,2,0)</f>
        <v>4019238754155</v>
      </c>
      <c r="AS613" s="192" t="str">
        <f>VLOOKUP(AQ:AQ,[1]CONTINENTAL!$B:$O,3,0)</f>
        <v/>
      </c>
      <c r="AT613" s="231" t="str">
        <f>VLOOKUP(AQ:AQ,[1]CONTINENTAL!$B:$O,4,0)</f>
        <v>MaxContact MC5</v>
      </c>
      <c r="AU613" s="231" t="str">
        <f>VLOOKUP(AQ:AQ,[1]CONTINENTAL!$B:$O,5,0)</f>
        <v>205/55R16 91V</v>
      </c>
      <c r="AV613" s="232" t="str">
        <f>VLOOKUP(AQ:AQ,[1]CONTINENTAL!$B:$O,6,0)</f>
        <v>205/55R16</v>
      </c>
      <c r="AW613" s="232" t="str">
        <f>VLOOKUP(AQ:AQ,[1]CONTINENTAL!$B:$O,7,0)</f>
        <v/>
      </c>
      <c r="AX613" s="233">
        <f>VLOOKUP(AQ:AQ,[1]CONTINENTAL!$B:$K,8,0)</f>
        <v>6000</v>
      </c>
      <c r="AY613" s="233">
        <f>VLOOKUP(AQ:AQ,[1]CONTINENTAL!$B:$K,9,0)</f>
        <v>0</v>
      </c>
      <c r="AZ613" s="233">
        <f>VLOOKUP(AQ:AQ,[1]CONTINENTAL!$B:$K,10,0)</f>
        <v>0</v>
      </c>
      <c r="BA613" s="233">
        <f>VLOOKUP(AQ:AQ,[1]CONTINENTAL!$B:$O,11,0)</f>
        <v>9179</v>
      </c>
      <c r="BB613" s="233">
        <f>VLOOKUP(AQ:AQ,[1]CONTINENTAL!$B:$O,12,0)</f>
        <v>7867.272727272727</v>
      </c>
      <c r="BC613" s="233">
        <f t="shared" si="351"/>
        <v>525</v>
      </c>
      <c r="BD613" s="204" t="s">
        <v>3387</v>
      </c>
      <c r="BE613" s="192"/>
      <c r="BF613" s="133" t="str">
        <f>IFERROR(VLOOKUP(BE:BE,Q商品!B:E,4,0),"")</f>
        <v/>
      </c>
      <c r="BG613" s="133" t="str">
        <f>IFERROR(VLOOKUP(AQ:AQ,在庫!B:M,12,0),"")</f>
        <v/>
      </c>
      <c r="BH613" s="133" t="str">
        <f>IFERROR(VLOOKUP(AQ:AQ,在庫!B:L,10,0),"")</f>
        <v/>
      </c>
      <c r="BI613" s="234">
        <f>VLOOKUP(AQ:AQ,[1]CONTINENTAL!$B:$AH,32,0)</f>
        <v>619681728</v>
      </c>
      <c r="BJ613" s="234">
        <f>VLOOKUP(AQ:AQ,[1]CONTINENTAL!$B:$AH,33,0)</f>
        <v>619681735</v>
      </c>
      <c r="BK613" s="191"/>
      <c r="BL613" s="191"/>
      <c r="BM613" s="191"/>
    </row>
    <row r="614" spans="1:65" s="11" customFormat="1" ht="19.5" customHeight="1">
      <c r="A614" s="11">
        <f t="shared" si="327"/>
        <v>1</v>
      </c>
      <c r="B614" s="239">
        <f t="shared" si="340"/>
        <v>2154517209819</v>
      </c>
      <c r="C614" s="225">
        <f t="shared" si="328"/>
        <v>25</v>
      </c>
      <c r="D614" s="11" t="s">
        <v>4701</v>
      </c>
      <c r="E614" s="358" t="s">
        <v>5106</v>
      </c>
      <c r="F614" s="235" t="s">
        <v>4858</v>
      </c>
      <c r="G614" s="132" t="str">
        <f t="shared" si="350"/>
        <v>17</v>
      </c>
      <c r="H614" s="233">
        <v>2</v>
      </c>
      <c r="I614" s="225">
        <f t="shared" si="329"/>
        <v>2</v>
      </c>
      <c r="J614" s="131"/>
      <c r="K614" s="132" t="s">
        <v>1752</v>
      </c>
      <c r="L614" s="132">
        <v>2</v>
      </c>
      <c r="M614" s="134"/>
      <c r="N614" s="226"/>
      <c r="O614" s="226"/>
      <c r="P614" s="227"/>
      <c r="Q614" s="228">
        <f t="shared" si="341"/>
        <v>-22.727272727272727</v>
      </c>
      <c r="R614" s="143">
        <f t="shared" si="342"/>
        <v>278.20000000000005</v>
      </c>
      <c r="S614" s="239"/>
      <c r="T614" s="286"/>
      <c r="U614" s="189">
        <f t="shared" si="343"/>
        <v>0</v>
      </c>
      <c r="W614" s="229"/>
      <c r="X614" s="135">
        <f t="shared" si="344"/>
        <v>6300</v>
      </c>
      <c r="Y614" s="230">
        <f t="shared" si="345"/>
        <v>-22.727272727272727</v>
      </c>
      <c r="Z614" s="141" t="str">
        <f t="shared" si="346"/>
        <v/>
      </c>
      <c r="AA614" s="136">
        <f t="shared" si="347"/>
        <v>278.20000000000005</v>
      </c>
      <c r="AB614" s="144"/>
      <c r="AC614" s="144"/>
      <c r="AD614" s="184">
        <f t="shared" ref="AD614:AD645" si="352">ROUNDDOWN(U614/1.02,0)</f>
        <v>0</v>
      </c>
      <c r="AE614" s="182">
        <f t="shared" ref="AE614:AE645" si="353">ROUNDDOWN(AD614/0.91,0)</f>
        <v>0</v>
      </c>
      <c r="AF614" s="128">
        <f t="shared" si="330"/>
        <v>0</v>
      </c>
      <c r="AG614" s="129">
        <f t="shared" si="331"/>
        <v>0</v>
      </c>
      <c r="AH614" s="130" t="str">
        <f t="shared" si="332"/>
        <v/>
      </c>
      <c r="AI614" s="137">
        <f t="shared" si="333"/>
        <v>0</v>
      </c>
      <c r="AJ614" s="138" t="str">
        <f t="shared" si="334"/>
        <v/>
      </c>
      <c r="AK614" s="138" t="str">
        <f t="shared" si="335"/>
        <v/>
      </c>
      <c r="AM614" s="11">
        <f t="shared" si="336"/>
        <v>0</v>
      </c>
      <c r="AN614" s="412">
        <f t="shared" si="337"/>
        <v>-22.727272727272727</v>
      </c>
      <c r="AO614" s="412">
        <f t="shared" si="338"/>
        <v>-6322.727272727273</v>
      </c>
      <c r="AP614" s="413">
        <f t="shared" si="339"/>
        <v>278.20000000000005</v>
      </c>
      <c r="AQ614" s="192">
        <v>2154517209819</v>
      </c>
      <c r="AR614" s="192">
        <f>VLOOKUP(AQ:AQ,[1]CONTINENTAL!$B:$O,2,0)</f>
        <v>4019238471984</v>
      </c>
      <c r="AS614" s="192" t="str">
        <f>VLOOKUP(AQ:AQ,[1]CONTINENTAL!$B:$O,3,0)</f>
        <v/>
      </c>
      <c r="AT614" s="231" t="str">
        <f>VLOOKUP(AQ:AQ,[1]CONTINENTAL!$B:$O,4,0)</f>
        <v>MaxContact MC5</v>
      </c>
      <c r="AU614" s="231" t="str">
        <f>VLOOKUP(AQ:AQ,[1]CONTINENTAL!$B:$O,5,0)</f>
        <v>215/45R17 91W XL</v>
      </c>
      <c r="AV614" s="232" t="str">
        <f>VLOOKUP(AQ:AQ,[1]CONTINENTAL!$B:$O,6,0)</f>
        <v>215/45R17</v>
      </c>
      <c r="AW614" s="232" t="str">
        <f>VLOOKUP(AQ:AQ,[1]CONTINENTAL!$B:$O,7,0)</f>
        <v/>
      </c>
      <c r="AX614" s="233">
        <f>VLOOKUP(AQ:AQ,[1]CONTINENTAL!$B:$K,8,0)</f>
        <v>6300</v>
      </c>
      <c r="AY614" s="233">
        <f>VLOOKUP(AQ:AQ,[1]CONTINENTAL!$B:$K,9,0)</f>
        <v>25</v>
      </c>
      <c r="AZ614" s="233">
        <f>VLOOKUP(AQ:AQ,[1]CONTINENTAL!$B:$K,10,0)</f>
        <v>2</v>
      </c>
      <c r="BA614" s="233">
        <f>VLOOKUP(AQ:AQ,[1]CONTINENTAL!$B:$O,11,0)</f>
        <v>10780</v>
      </c>
      <c r="BB614" s="233">
        <f>VLOOKUP(AQ:AQ,[1]CONTINENTAL!$B:$O,12,0)</f>
        <v>9322.7272727272721</v>
      </c>
      <c r="BC614" s="233">
        <f t="shared" si="351"/>
        <v>525</v>
      </c>
      <c r="BD614" s="204" t="s">
        <v>3387</v>
      </c>
      <c r="BE614" s="192"/>
      <c r="BF614" s="133" t="str">
        <f>IFERROR(VLOOKUP(BE:BE,Q商品!B:E,4,0),"")</f>
        <v/>
      </c>
      <c r="BG614" s="133" t="str">
        <f>IFERROR(VLOOKUP(AQ:AQ,在庫!B:M,12,0),"")</f>
        <v>2023年製</v>
      </c>
      <c r="BH614" s="133">
        <f>IFERROR(VLOOKUP(AQ:AQ,在庫!B:L,10,0),"")</f>
        <v>1</v>
      </c>
      <c r="BI614" s="234">
        <f>VLOOKUP(AQ:AQ,[1]CONTINENTAL!$B:$AH,32,0)</f>
        <v>619681731</v>
      </c>
      <c r="BJ614" s="234">
        <f>VLOOKUP(AQ:AQ,[1]CONTINENTAL!$B:$AH,33,0)</f>
        <v>619681738</v>
      </c>
      <c r="BK614" s="191"/>
      <c r="BL614" s="191"/>
      <c r="BM614" s="191"/>
    </row>
    <row r="615" spans="1:65" s="11" customFormat="1" ht="19.5" customHeight="1">
      <c r="A615" s="11">
        <f t="shared" si="327"/>
        <v>1</v>
      </c>
      <c r="B615" s="239">
        <f t="shared" si="340"/>
        <v>2155017209811</v>
      </c>
      <c r="C615" s="225">
        <f t="shared" si="328"/>
        <v>68</v>
      </c>
      <c r="D615" s="11" t="s">
        <v>4701</v>
      </c>
      <c r="E615" s="358" t="s">
        <v>5107</v>
      </c>
      <c r="F615" s="156" t="s">
        <v>4858</v>
      </c>
      <c r="G615" s="132" t="str">
        <f t="shared" si="350"/>
        <v>17</v>
      </c>
      <c r="H615" s="233">
        <v>2</v>
      </c>
      <c r="I615" s="225">
        <f t="shared" si="329"/>
        <v>2</v>
      </c>
      <c r="J615" s="131"/>
      <c r="K615" s="132" t="s">
        <v>1752</v>
      </c>
      <c r="L615" s="132">
        <v>3</v>
      </c>
      <c r="M615" s="134"/>
      <c r="N615" s="226"/>
      <c r="O615" s="226"/>
      <c r="P615" s="227"/>
      <c r="Q615" s="228">
        <f t="shared" si="341"/>
        <v>-61.818181818181813</v>
      </c>
      <c r="R615" s="143">
        <f t="shared" si="342"/>
        <v>107.76470588235296</v>
      </c>
      <c r="S615" s="239"/>
      <c r="T615" s="286"/>
      <c r="U615" s="189">
        <f t="shared" si="343"/>
        <v>0</v>
      </c>
      <c r="W615" s="229"/>
      <c r="X615" s="135">
        <f t="shared" si="344"/>
        <v>6600</v>
      </c>
      <c r="Y615" s="230">
        <f t="shared" si="345"/>
        <v>-61.818181818181813</v>
      </c>
      <c r="Z615" s="141" t="str">
        <f t="shared" si="346"/>
        <v/>
      </c>
      <c r="AA615" s="136">
        <f t="shared" si="347"/>
        <v>107.76470588235296</v>
      </c>
      <c r="AB615" s="144"/>
      <c r="AC615" s="144"/>
      <c r="AD615" s="184">
        <f t="shared" si="352"/>
        <v>0</v>
      </c>
      <c r="AE615" s="182">
        <f t="shared" si="353"/>
        <v>0</v>
      </c>
      <c r="AF615" s="128">
        <f t="shared" si="330"/>
        <v>0</v>
      </c>
      <c r="AG615" s="129">
        <f t="shared" si="331"/>
        <v>0</v>
      </c>
      <c r="AH615" s="130" t="str">
        <f t="shared" si="332"/>
        <v/>
      </c>
      <c r="AI615" s="137">
        <f t="shared" si="333"/>
        <v>0</v>
      </c>
      <c r="AJ615" s="138" t="str">
        <f t="shared" si="334"/>
        <v/>
      </c>
      <c r="AK615" s="138" t="str">
        <f t="shared" si="335"/>
        <v/>
      </c>
      <c r="AM615" s="11">
        <f t="shared" si="336"/>
        <v>0</v>
      </c>
      <c r="AN615" s="412">
        <f t="shared" si="337"/>
        <v>-61.818181818181813</v>
      </c>
      <c r="AO615" s="412">
        <f t="shared" si="338"/>
        <v>-6661.818181818182</v>
      </c>
      <c r="AP615" s="413">
        <f t="shared" si="339"/>
        <v>107.76470588235296</v>
      </c>
      <c r="AQ615" s="192">
        <v>2155017209811</v>
      </c>
      <c r="AR615" s="192">
        <f>VLOOKUP(AQ:AQ,[1]CONTINENTAL!$B:$O,2,0)</f>
        <v>4019238586121</v>
      </c>
      <c r="AS615" s="192" t="str">
        <f>VLOOKUP(AQ:AQ,[1]CONTINENTAL!$B:$O,3,0)</f>
        <v/>
      </c>
      <c r="AT615" s="231" t="str">
        <f>VLOOKUP(AQ:AQ,[1]CONTINENTAL!$B:$O,4,0)</f>
        <v>MaxContact MC5</v>
      </c>
      <c r="AU615" s="231" t="str">
        <f>VLOOKUP(AQ:AQ,[1]CONTINENTAL!$B:$O,5,0)</f>
        <v>215/50R17 91V</v>
      </c>
      <c r="AV615" s="232" t="str">
        <f>VLOOKUP(AQ:AQ,[1]CONTINENTAL!$B:$O,6,0)</f>
        <v>215/50R17</v>
      </c>
      <c r="AW615" s="232" t="str">
        <f>VLOOKUP(AQ:AQ,[1]CONTINENTAL!$B:$O,7,0)</f>
        <v/>
      </c>
      <c r="AX615" s="233">
        <f>VLOOKUP(AQ:AQ,[1]CONTINENTAL!$B:$K,8,0)</f>
        <v>6600</v>
      </c>
      <c r="AY615" s="233">
        <f>VLOOKUP(AQ:AQ,[1]CONTINENTAL!$B:$K,9,0)</f>
        <v>68</v>
      </c>
      <c r="AZ615" s="233">
        <f>VLOOKUP(AQ:AQ,[1]CONTINENTAL!$B:$K,10,0)</f>
        <v>2</v>
      </c>
      <c r="BA615" s="233">
        <f>VLOOKUP(AQ:AQ,[1]CONTINENTAL!$B:$O,11,0)</f>
        <v>10160</v>
      </c>
      <c r="BB615" s="233">
        <f>VLOOKUP(AQ:AQ,[1]CONTINENTAL!$B:$O,12,0)</f>
        <v>8281.818181818182</v>
      </c>
      <c r="BC615" s="233">
        <f t="shared" si="351"/>
        <v>1049.9999999999982</v>
      </c>
      <c r="BD615" s="204" t="s">
        <v>3387</v>
      </c>
      <c r="BE615" s="192"/>
      <c r="BF615" s="133" t="str">
        <f>IFERROR(VLOOKUP(BE:BE,Q商品!B:E,4,0),"")</f>
        <v/>
      </c>
      <c r="BG615" s="133" t="str">
        <f>IFERROR(VLOOKUP(AQ:AQ,在庫!B:M,12,0),"")</f>
        <v>2023年製</v>
      </c>
      <c r="BH615" s="133">
        <f>IFERROR(VLOOKUP(AQ:AQ,在庫!B:L,10,0),"")</f>
        <v>1</v>
      </c>
      <c r="BI615" s="234">
        <f>VLOOKUP(AQ:AQ,[1]CONTINENTAL!$B:$AH,32,0)</f>
        <v>619681733</v>
      </c>
      <c r="BJ615" s="234">
        <f>VLOOKUP(AQ:AQ,[1]CONTINENTAL!$B:$AH,33,0)</f>
        <v>619681740</v>
      </c>
      <c r="BK615" s="191"/>
      <c r="BL615" s="191"/>
      <c r="BM615" s="191"/>
    </row>
    <row r="616" spans="1:65" s="11" customFormat="1" ht="19.5" customHeight="1">
      <c r="A616" s="11">
        <f t="shared" si="327"/>
        <v>1</v>
      </c>
      <c r="B616" s="239">
        <f t="shared" si="340"/>
        <v>2155517209816</v>
      </c>
      <c r="C616" s="225">
        <f t="shared" si="328"/>
        <v>36</v>
      </c>
      <c r="D616" s="11" t="s">
        <v>4701</v>
      </c>
      <c r="E616" s="358" t="s">
        <v>5108</v>
      </c>
      <c r="F616" s="156" t="s">
        <v>5109</v>
      </c>
      <c r="G616" s="132" t="str">
        <f t="shared" si="350"/>
        <v>17</v>
      </c>
      <c r="H616" s="233">
        <v>0</v>
      </c>
      <c r="I616" s="225">
        <f t="shared" si="329"/>
        <v>0</v>
      </c>
      <c r="J616" s="131"/>
      <c r="K616" s="132" t="s">
        <v>1752</v>
      </c>
      <c r="L616" s="132">
        <v>4</v>
      </c>
      <c r="M616" s="134"/>
      <c r="N616" s="226"/>
      <c r="O616" s="226"/>
      <c r="P616" s="227"/>
      <c r="Q616" s="228">
        <f t="shared" si="341"/>
        <v>-32.727272727272727</v>
      </c>
      <c r="R616" s="143">
        <f t="shared" si="342"/>
        <v>199.61111111111111</v>
      </c>
      <c r="S616" s="239"/>
      <c r="T616" s="286"/>
      <c r="U616" s="189">
        <f t="shared" si="343"/>
        <v>0</v>
      </c>
      <c r="W616" s="229"/>
      <c r="X616" s="135">
        <f t="shared" si="344"/>
        <v>6500</v>
      </c>
      <c r="Y616" s="230">
        <f t="shared" si="345"/>
        <v>-32.727272727272727</v>
      </c>
      <c r="Z616" s="141" t="str">
        <f t="shared" si="346"/>
        <v/>
      </c>
      <c r="AA616" s="136">
        <f t="shared" si="347"/>
        <v>199.61111111111111</v>
      </c>
      <c r="AB616" s="144"/>
      <c r="AC616" s="144"/>
      <c r="AD616" s="184">
        <f t="shared" si="352"/>
        <v>0</v>
      </c>
      <c r="AE616" s="182">
        <f t="shared" si="353"/>
        <v>0</v>
      </c>
      <c r="AF616" s="128">
        <f t="shared" si="330"/>
        <v>0</v>
      </c>
      <c r="AG616" s="129">
        <f t="shared" si="331"/>
        <v>0</v>
      </c>
      <c r="AH616" s="130" t="str">
        <f t="shared" si="332"/>
        <v/>
      </c>
      <c r="AI616" s="137">
        <f t="shared" si="333"/>
        <v>0</v>
      </c>
      <c r="AJ616" s="138" t="str">
        <f t="shared" si="334"/>
        <v/>
      </c>
      <c r="AK616" s="138" t="str">
        <f t="shared" si="335"/>
        <v/>
      </c>
      <c r="AM616" s="11">
        <f t="shared" si="336"/>
        <v>0</v>
      </c>
      <c r="AN616" s="412">
        <f t="shared" si="337"/>
        <v>-32.727272727272727</v>
      </c>
      <c r="AO616" s="412">
        <f t="shared" si="338"/>
        <v>-6532.727272727273</v>
      </c>
      <c r="AP616" s="413">
        <f t="shared" si="339"/>
        <v>199.61111111111111</v>
      </c>
      <c r="AQ616" s="192">
        <v>2155517209816</v>
      </c>
      <c r="AR616" s="192">
        <f>VLOOKUP(AQ:AQ,[1]CONTINENTAL!$B:$O,2,0)</f>
        <v>4019238775013</v>
      </c>
      <c r="AS616" s="192" t="str">
        <f>VLOOKUP(AQ:AQ,[1]CONTINENTAL!$B:$O,3,0)</f>
        <v/>
      </c>
      <c r="AT616" s="231" t="str">
        <f>VLOOKUP(AQ:AQ,[1]CONTINENTAL!$B:$O,4,0)</f>
        <v>MaxContact MC5</v>
      </c>
      <c r="AU616" s="231" t="str">
        <f>VLOOKUP(AQ:AQ,[1]CONTINENTAL!$B:$O,5,0)</f>
        <v>215/55R17 94V</v>
      </c>
      <c r="AV616" s="232" t="str">
        <f>VLOOKUP(AQ:AQ,[1]CONTINENTAL!$B:$O,6,0)</f>
        <v>215/55R17</v>
      </c>
      <c r="AW616" s="232" t="str">
        <f>VLOOKUP(AQ:AQ,[1]CONTINENTAL!$B:$O,7,0)</f>
        <v/>
      </c>
      <c r="AX616" s="233">
        <f>VLOOKUP(AQ:AQ,[1]CONTINENTAL!$B:$K,8,0)</f>
        <v>6500</v>
      </c>
      <c r="AY616" s="233">
        <f>VLOOKUP(AQ:AQ,[1]CONTINENTAL!$B:$K,9,0)</f>
        <v>36</v>
      </c>
      <c r="AZ616" s="233">
        <f>VLOOKUP(AQ:AQ,[1]CONTINENTAL!$B:$K,10,0)</f>
        <v>0</v>
      </c>
      <c r="BA616" s="233">
        <f>VLOOKUP(AQ:AQ,[1]CONTINENTAL!$B:$O,11,0)</f>
        <v>9620</v>
      </c>
      <c r="BB616" s="233">
        <f>VLOOKUP(AQ:AQ,[1]CONTINENTAL!$B:$O,12,0)</f>
        <v>7790.9090909090901</v>
      </c>
      <c r="BC616" s="233">
        <f t="shared" si="351"/>
        <v>1050</v>
      </c>
      <c r="BD616" s="204" t="s">
        <v>3387</v>
      </c>
      <c r="BE616" s="192"/>
      <c r="BF616" s="133" t="str">
        <f>IFERROR(VLOOKUP(BE:BE,Q商品!B:E,4,0),"")</f>
        <v/>
      </c>
      <c r="BG616" s="133" t="str">
        <f>IFERROR(VLOOKUP(AQ:AQ,在庫!B:M,12,0),"")</f>
        <v/>
      </c>
      <c r="BH616" s="133" t="str">
        <f>IFERROR(VLOOKUP(AQ:AQ,在庫!B:L,10,0),"")</f>
        <v/>
      </c>
      <c r="BI616" s="234">
        <f>VLOOKUP(AQ:AQ,[1]CONTINENTAL!$B:$AH,32,0)</f>
        <v>619681729</v>
      </c>
      <c r="BJ616" s="234">
        <f>VLOOKUP(AQ:AQ,[1]CONTINENTAL!$B:$AH,33,0)</f>
        <v>619681736</v>
      </c>
      <c r="BK616" s="191"/>
      <c r="BL616" s="191"/>
      <c r="BM616" s="191"/>
    </row>
    <row r="617" spans="1:65" s="11" customFormat="1" ht="19.5" customHeight="1">
      <c r="A617" s="11">
        <f t="shared" si="327"/>
        <v>1</v>
      </c>
      <c r="B617" s="239">
        <f t="shared" si="340"/>
        <v>2254517209854</v>
      </c>
      <c r="C617" s="225">
        <f t="shared" si="328"/>
        <v>0</v>
      </c>
      <c r="D617" s="11" t="s">
        <v>13403</v>
      </c>
      <c r="E617" s="358" t="s">
        <v>1540</v>
      </c>
      <c r="F617" s="235"/>
      <c r="G617" s="132" t="str">
        <f t="shared" si="350"/>
        <v>17</v>
      </c>
      <c r="H617" s="233">
        <v>0</v>
      </c>
      <c r="I617" s="225">
        <f t="shared" si="329"/>
        <v>0</v>
      </c>
      <c r="J617" s="131"/>
      <c r="K617" s="132" t="s">
        <v>7349</v>
      </c>
      <c r="L617" s="132">
        <v>5</v>
      </c>
      <c r="M617" s="134"/>
      <c r="N617" s="226"/>
      <c r="O617" s="226"/>
      <c r="P617" s="227"/>
      <c r="Q617" s="228">
        <f t="shared" si="341"/>
        <v>0</v>
      </c>
      <c r="R617" s="143" t="str">
        <f t="shared" si="342"/>
        <v/>
      </c>
      <c r="S617" s="192"/>
      <c r="T617" s="288"/>
      <c r="U617" s="189">
        <f t="shared" si="343"/>
        <v>0</v>
      </c>
      <c r="W617" s="229"/>
      <c r="X617" s="135">
        <f t="shared" si="344"/>
        <v>6600</v>
      </c>
      <c r="Y617" s="230">
        <f t="shared" si="345"/>
        <v>0</v>
      </c>
      <c r="Z617" s="141" t="str">
        <f t="shared" si="346"/>
        <v/>
      </c>
      <c r="AA617" s="136" t="str">
        <f t="shared" si="347"/>
        <v/>
      </c>
      <c r="AB617" s="309"/>
      <c r="AC617" s="309"/>
      <c r="AD617" s="184">
        <f t="shared" si="352"/>
        <v>0</v>
      </c>
      <c r="AE617" s="182">
        <f t="shared" si="353"/>
        <v>0</v>
      </c>
      <c r="AF617" s="128">
        <f t="shared" si="330"/>
        <v>0</v>
      </c>
      <c r="AG617" s="129">
        <f t="shared" si="331"/>
        <v>0</v>
      </c>
      <c r="AH617" s="130" t="str">
        <f t="shared" si="332"/>
        <v/>
      </c>
      <c r="AI617" s="137">
        <f t="shared" si="333"/>
        <v>0</v>
      </c>
      <c r="AJ617" s="138" t="str">
        <f t="shared" si="334"/>
        <v/>
      </c>
      <c r="AK617" s="138" t="str">
        <f t="shared" si="335"/>
        <v/>
      </c>
      <c r="AM617" s="11">
        <f t="shared" si="336"/>
        <v>0</v>
      </c>
      <c r="AN617" s="412">
        <f t="shared" si="337"/>
        <v>0</v>
      </c>
      <c r="AO617" s="412">
        <f t="shared" si="338"/>
        <v>-6600</v>
      </c>
      <c r="AP617" s="413" t="e">
        <f t="shared" si="339"/>
        <v>#DIV/0!</v>
      </c>
      <c r="AQ617" s="192">
        <v>2254517209854</v>
      </c>
      <c r="AR617" s="192">
        <f>VLOOKUP(AQ:AQ,[1]CONTINENTAL!$B:$O,2,0)</f>
        <v>4019238591286</v>
      </c>
      <c r="AS617" s="192" t="str">
        <f>VLOOKUP(AQ:AQ,[1]CONTINENTAL!$B:$O,3,0)</f>
        <v/>
      </c>
      <c r="AT617" s="231" t="str">
        <f>VLOOKUP(AQ:AQ,[1]CONTINENTAL!$B:$O,4,0)</f>
        <v>MaxContact MC5</v>
      </c>
      <c r="AU617" s="231" t="str">
        <f>VLOOKUP(AQ:AQ,[1]CONTINENTAL!$B:$O,5,0)</f>
        <v>225/45R17 91V</v>
      </c>
      <c r="AV617" s="232" t="str">
        <f>VLOOKUP(AQ:AQ,[1]CONTINENTAL!$B:$O,6,0)</f>
        <v>225/45R17</v>
      </c>
      <c r="AW617" s="232" t="str">
        <f>VLOOKUP(AQ:AQ,[1]CONTINENTAL!$B:$O,7,0)</f>
        <v/>
      </c>
      <c r="AX617" s="233">
        <f>VLOOKUP(AQ:AQ,[1]CONTINENTAL!$B:$K,8,0)</f>
        <v>6600</v>
      </c>
      <c r="AY617" s="233">
        <f>VLOOKUP(AQ:AQ,[1]CONTINENTAL!$B:$K,9,0)</f>
        <v>0</v>
      </c>
      <c r="AZ617" s="233">
        <f>VLOOKUP(AQ:AQ,[1]CONTINENTAL!$B:$K,10,0)</f>
        <v>0</v>
      </c>
      <c r="BA617" s="233">
        <f>VLOOKUP(AQ:AQ,[1]CONTINENTAL!$B:$O,11,0)</f>
        <v>9960</v>
      </c>
      <c r="BB617" s="233">
        <f>VLOOKUP(AQ:AQ,[1]CONTINENTAL!$B:$O,12,0)</f>
        <v>8577.2727272727261</v>
      </c>
      <c r="BC617" s="233">
        <f t="shared" si="351"/>
        <v>525</v>
      </c>
      <c r="BD617" s="204" t="s">
        <v>3387</v>
      </c>
      <c r="BE617" s="192"/>
      <c r="BF617" s="133" t="str">
        <f>IFERROR(VLOOKUP(BE:BE,Q商品!B:E,4,0),"")</f>
        <v/>
      </c>
      <c r="BG617" s="133" t="str">
        <f>IFERROR(VLOOKUP(AQ:AQ,在庫!B:M,12,0),"")</f>
        <v/>
      </c>
      <c r="BH617" s="133" t="str">
        <f>IFERROR(VLOOKUP(AQ:AQ,在庫!B:L,10,0),"")</f>
        <v/>
      </c>
      <c r="BI617" s="234">
        <f>VLOOKUP(AQ:AQ,[1]CONTINENTAL!$B:$AH,32,0)</f>
        <v>619681732</v>
      </c>
      <c r="BJ617" s="234">
        <f>VLOOKUP(AQ:AQ,[1]CONTINENTAL!$B:$AH,33,0)</f>
        <v>619681739</v>
      </c>
      <c r="BK617" s="191"/>
      <c r="BL617" s="191"/>
      <c r="BM617" s="191"/>
    </row>
    <row r="618" spans="1:65" s="11" customFormat="1" ht="19.5" customHeight="1">
      <c r="A618" s="11">
        <f t="shared" ref="A618:A676" si="354">COUNTIF(E:E,E618)</f>
        <v>1</v>
      </c>
      <c r="B618" s="239">
        <f t="shared" si="340"/>
        <v>2254518209822</v>
      </c>
      <c r="C618" s="225">
        <f t="shared" ref="C618:C676" si="355">AY618</f>
        <v>0</v>
      </c>
      <c r="D618" s="11" t="s">
        <v>13403</v>
      </c>
      <c r="E618" s="358" t="s">
        <v>1541</v>
      </c>
      <c r="F618" s="156"/>
      <c r="G618" s="132" t="str">
        <f t="shared" si="350"/>
        <v>18</v>
      </c>
      <c r="H618" s="233">
        <v>0</v>
      </c>
      <c r="I618" s="225">
        <f t="shared" ref="I618:I676" si="356">AZ618</f>
        <v>0</v>
      </c>
      <c r="J618" s="131"/>
      <c r="K618" s="132" t="s">
        <v>7349</v>
      </c>
      <c r="L618" s="132">
        <v>6</v>
      </c>
      <c r="M618" s="134"/>
      <c r="N618" s="226"/>
      <c r="O618" s="226"/>
      <c r="P618" s="227"/>
      <c r="Q618" s="228">
        <f t="shared" si="341"/>
        <v>0</v>
      </c>
      <c r="R618" s="143" t="str">
        <f t="shared" si="342"/>
        <v/>
      </c>
      <c r="S618" s="192"/>
      <c r="T618" s="288"/>
      <c r="U618" s="189">
        <f t="shared" si="343"/>
        <v>0</v>
      </c>
      <c r="W618" s="229"/>
      <c r="X618" s="135">
        <f t="shared" si="344"/>
        <v>7500</v>
      </c>
      <c r="Y618" s="230">
        <f t="shared" si="345"/>
        <v>0</v>
      </c>
      <c r="Z618" s="141" t="str">
        <f t="shared" si="346"/>
        <v/>
      </c>
      <c r="AA618" s="136" t="str">
        <f t="shared" si="347"/>
        <v/>
      </c>
      <c r="AB618" s="309"/>
      <c r="AC618" s="309"/>
      <c r="AD618" s="184">
        <f t="shared" si="352"/>
        <v>0</v>
      </c>
      <c r="AE618" s="182">
        <f t="shared" si="353"/>
        <v>0</v>
      </c>
      <c r="AF618" s="128">
        <f t="shared" ref="AF618:AF676" si="357">AE618*0.09</f>
        <v>0</v>
      </c>
      <c r="AG618" s="129">
        <f t="shared" ref="AG618:AG676" si="358">AF618-AI618</f>
        <v>0</v>
      </c>
      <c r="AH618" s="130" t="str">
        <f t="shared" ref="AH618:AH676" si="359">IFERROR(AG618/AE618,"")</f>
        <v/>
      </c>
      <c r="AI618" s="137">
        <f t="shared" ref="AI618:AI676" si="360">AE618-U618</f>
        <v>0</v>
      </c>
      <c r="AJ618" s="138" t="str">
        <f t="shared" ref="AJ618:AJ676" si="361">IFERROR(AI618/AE618,"")</f>
        <v/>
      </c>
      <c r="AK618" s="138" t="str">
        <f t="shared" ref="AK618:AK676" si="362">IFERROR(AA618-AH618,"")</f>
        <v/>
      </c>
      <c r="AM618" s="11">
        <f t="shared" ref="AM618:AM676" si="363">AD618-AE618*0.1</f>
        <v>0</v>
      </c>
      <c r="AN618" s="412">
        <f t="shared" ref="AN618:AN676" si="364">(AM618-AY618)/1.1</f>
        <v>0</v>
      </c>
      <c r="AO618" s="412">
        <f t="shared" ref="AO618:AO676" si="365">AN618-X618</f>
        <v>-7500</v>
      </c>
      <c r="AP618" s="413" t="e">
        <f t="shared" ref="AP618:AP676" si="366">AO618/AN618</f>
        <v>#DIV/0!</v>
      </c>
      <c r="AQ618" s="192">
        <v>2254518209822</v>
      </c>
      <c r="AR618" s="192">
        <f>VLOOKUP(AQ:AQ,[1]CONTINENTAL!$B:$O,2,0)</f>
        <v>4019238732122</v>
      </c>
      <c r="AS618" s="192" t="str">
        <f>VLOOKUP(AQ:AQ,[1]CONTINENTAL!$B:$O,3,0)</f>
        <v/>
      </c>
      <c r="AT618" s="231" t="str">
        <f>VLOOKUP(AQ:AQ,[1]CONTINENTAL!$B:$O,4,0)</f>
        <v>MaxContact MC5</v>
      </c>
      <c r="AU618" s="231" t="str">
        <f>VLOOKUP(AQ:AQ,[1]CONTINENTAL!$B:$O,5,0)</f>
        <v>225/45R18 91W</v>
      </c>
      <c r="AV618" s="232" t="str">
        <f>VLOOKUP(AQ:AQ,[1]CONTINENTAL!$B:$O,6,0)</f>
        <v>225/45R18</v>
      </c>
      <c r="AW618" s="232" t="str">
        <f>VLOOKUP(AQ:AQ,[1]CONTINENTAL!$B:$O,7,0)</f>
        <v/>
      </c>
      <c r="AX618" s="233">
        <f>VLOOKUP(AQ:AQ,[1]CONTINENTAL!$B:$K,8,0)</f>
        <v>7500</v>
      </c>
      <c r="AY618" s="233">
        <f>VLOOKUP(AQ:AQ,[1]CONTINENTAL!$B:$K,9,0)</f>
        <v>0</v>
      </c>
      <c r="AZ618" s="233">
        <f>VLOOKUP(AQ:AQ,[1]CONTINENTAL!$B:$K,10,0)</f>
        <v>0</v>
      </c>
      <c r="BA618" s="233">
        <f>VLOOKUP(AQ:AQ,[1]CONTINENTAL!$B:$O,11,0)</f>
        <v>10970</v>
      </c>
      <c r="BB618" s="233">
        <f>VLOOKUP(AQ:AQ,[1]CONTINENTAL!$B:$O,12,0)</f>
        <v>9018.181818181818</v>
      </c>
      <c r="BC618" s="233">
        <f t="shared" si="351"/>
        <v>1050</v>
      </c>
      <c r="BD618" s="204" t="s">
        <v>3387</v>
      </c>
      <c r="BE618" s="192"/>
      <c r="BF618" s="133" t="str">
        <f>IFERROR(VLOOKUP(BE:BE,Q商品!B:E,4,0),"")</f>
        <v/>
      </c>
      <c r="BG618" s="133" t="str">
        <f>IFERROR(VLOOKUP(AQ:AQ,在庫!B:M,12,0),"")</f>
        <v/>
      </c>
      <c r="BH618" s="133" t="str">
        <f>IFERROR(VLOOKUP(AQ:AQ,在庫!B:L,10,0),"")</f>
        <v/>
      </c>
      <c r="BI618" s="234">
        <f>VLOOKUP(AQ:AQ,[1]CONTINENTAL!$B:$AH,32,0)</f>
        <v>619681727</v>
      </c>
      <c r="BJ618" s="234">
        <f>VLOOKUP(AQ:AQ,[1]CONTINENTAL!$B:$AH,33,0)</f>
        <v>619681734</v>
      </c>
      <c r="BK618" s="191"/>
      <c r="BL618" s="191"/>
      <c r="BM618" s="191"/>
    </row>
    <row r="619" spans="1:65" s="11" customFormat="1" ht="19.5" customHeight="1">
      <c r="A619" s="11">
        <f t="shared" si="354"/>
        <v>1</v>
      </c>
      <c r="B619" s="239">
        <f t="shared" si="340"/>
        <v>2255017209818</v>
      </c>
      <c r="C619" s="225">
        <f t="shared" si="355"/>
        <v>0</v>
      </c>
      <c r="D619" s="11" t="s">
        <v>13403</v>
      </c>
      <c r="E619" s="358" t="s">
        <v>1542</v>
      </c>
      <c r="F619" s="235"/>
      <c r="G619" s="132" t="str">
        <f t="shared" si="350"/>
        <v>17</v>
      </c>
      <c r="H619" s="233">
        <v>0</v>
      </c>
      <c r="I619" s="225">
        <f t="shared" si="356"/>
        <v>0</v>
      </c>
      <c r="J619" s="131"/>
      <c r="K619" s="132" t="s">
        <v>7349</v>
      </c>
      <c r="L619" s="132">
        <v>7</v>
      </c>
      <c r="M619" s="134"/>
      <c r="N619" s="226"/>
      <c r="O619" s="226"/>
      <c r="P619" s="227"/>
      <c r="Q619" s="228">
        <f t="shared" si="341"/>
        <v>0</v>
      </c>
      <c r="R619" s="143" t="str">
        <f t="shared" si="342"/>
        <v/>
      </c>
      <c r="S619" s="192"/>
      <c r="T619" s="288"/>
      <c r="U619" s="189">
        <f t="shared" si="343"/>
        <v>0</v>
      </c>
      <c r="W619" s="229"/>
      <c r="X619" s="135">
        <f t="shared" si="344"/>
        <v>7400</v>
      </c>
      <c r="Y619" s="230">
        <f t="shared" si="345"/>
        <v>0</v>
      </c>
      <c r="Z619" s="141" t="str">
        <f t="shared" si="346"/>
        <v/>
      </c>
      <c r="AA619" s="136" t="str">
        <f t="shared" si="347"/>
        <v/>
      </c>
      <c r="AB619" s="309"/>
      <c r="AC619" s="309"/>
      <c r="AD619" s="184">
        <f t="shared" si="352"/>
        <v>0</v>
      </c>
      <c r="AE619" s="182">
        <f t="shared" si="353"/>
        <v>0</v>
      </c>
      <c r="AF619" s="128">
        <f t="shared" si="357"/>
        <v>0</v>
      </c>
      <c r="AG619" s="129">
        <f t="shared" si="358"/>
        <v>0</v>
      </c>
      <c r="AH619" s="130" t="str">
        <f t="shared" si="359"/>
        <v/>
      </c>
      <c r="AI619" s="137">
        <f t="shared" si="360"/>
        <v>0</v>
      </c>
      <c r="AJ619" s="138" t="str">
        <f t="shared" si="361"/>
        <v/>
      </c>
      <c r="AK619" s="138" t="str">
        <f t="shared" si="362"/>
        <v/>
      </c>
      <c r="AM619" s="11">
        <f t="shared" si="363"/>
        <v>0</v>
      </c>
      <c r="AN619" s="412">
        <f t="shared" si="364"/>
        <v>0</v>
      </c>
      <c r="AO619" s="412">
        <f t="shared" si="365"/>
        <v>-7400</v>
      </c>
      <c r="AP619" s="413" t="e">
        <f t="shared" si="366"/>
        <v>#DIV/0!</v>
      </c>
      <c r="AQ619" s="192">
        <v>2255017209818</v>
      </c>
      <c r="AR619" s="192">
        <f>VLOOKUP(AQ:AQ,[1]CONTINENTAL!$B:$O,2,0)</f>
        <v>4019238646191</v>
      </c>
      <c r="AS619" s="192" t="str">
        <f>VLOOKUP(AQ:AQ,[1]CONTINENTAL!$B:$O,3,0)</f>
        <v/>
      </c>
      <c r="AT619" s="231" t="str">
        <f>VLOOKUP(AQ:AQ,[1]CONTINENTAL!$B:$O,4,0)</f>
        <v>MaxContact MC5</v>
      </c>
      <c r="AU619" s="231" t="str">
        <f>VLOOKUP(AQ:AQ,[1]CONTINENTAL!$B:$O,5,0)</f>
        <v>225/50R17 94V</v>
      </c>
      <c r="AV619" s="232" t="str">
        <f>VLOOKUP(AQ:AQ,[1]CONTINENTAL!$B:$O,6,0)</f>
        <v>225/50R17</v>
      </c>
      <c r="AW619" s="232" t="str">
        <f>VLOOKUP(AQ:AQ,[1]CONTINENTAL!$B:$O,7,0)</f>
        <v/>
      </c>
      <c r="AX619" s="233">
        <f>VLOOKUP(AQ:AQ,[1]CONTINENTAL!$B:$K,8,0)</f>
        <v>7400</v>
      </c>
      <c r="AY619" s="233">
        <f>VLOOKUP(AQ:AQ,[1]CONTINENTAL!$B:$K,9,0)</f>
        <v>0</v>
      </c>
      <c r="AZ619" s="233">
        <f>VLOOKUP(AQ:AQ,[1]CONTINENTAL!$B:$K,10,0)</f>
        <v>0</v>
      </c>
      <c r="BA619" s="233">
        <f>VLOOKUP(AQ:AQ,[1]CONTINENTAL!$B:$O,11,0)</f>
        <v>11800</v>
      </c>
      <c r="BB619" s="233">
        <f>VLOOKUP(AQ:AQ,[1]CONTINENTAL!$B:$O,12,0)</f>
        <v>9772.7272727272721</v>
      </c>
      <c r="BC619" s="233">
        <f t="shared" si="351"/>
        <v>1050</v>
      </c>
      <c r="BD619" s="204" t="s">
        <v>3387</v>
      </c>
      <c r="BE619" s="192"/>
      <c r="BF619" s="133" t="str">
        <f>IFERROR(VLOOKUP(BE:BE,Q商品!B:E,4,0),"")</f>
        <v/>
      </c>
      <c r="BG619" s="133" t="str">
        <f>IFERROR(VLOOKUP(AQ:AQ,在庫!B:M,12,0),"")</f>
        <v/>
      </c>
      <c r="BH619" s="133" t="str">
        <f>IFERROR(VLOOKUP(AQ:AQ,在庫!B:L,10,0),"")</f>
        <v/>
      </c>
      <c r="BI619" s="234">
        <f>VLOOKUP(AQ:AQ,[1]CONTINENTAL!$B:$AH,32,0)</f>
        <v>619681730</v>
      </c>
      <c r="BJ619" s="234">
        <f>VLOOKUP(AQ:AQ,[1]CONTINENTAL!$B:$AH,33,0)</f>
        <v>619681737</v>
      </c>
      <c r="BK619" s="191"/>
      <c r="BL619" s="191"/>
      <c r="BM619" s="191"/>
    </row>
    <row r="620" spans="1:65" s="11" customFormat="1" ht="19.5" customHeight="1">
      <c r="A620" s="237">
        <f t="shared" si="354"/>
        <v>1</v>
      </c>
      <c r="B620" s="249">
        <f t="shared" si="340"/>
        <v>2253519189201</v>
      </c>
      <c r="C620" s="225">
        <f t="shared" si="355"/>
        <v>20</v>
      </c>
      <c r="D620" s="11" t="s">
        <v>4702</v>
      </c>
      <c r="E620" s="358" t="s">
        <v>638</v>
      </c>
      <c r="F620" s="158" t="s">
        <v>7270</v>
      </c>
      <c r="G620" s="132" t="str">
        <f t="shared" si="350"/>
        <v>19</v>
      </c>
      <c r="H620" s="225">
        <v>0</v>
      </c>
      <c r="I620" s="225">
        <f t="shared" si="356"/>
        <v>0</v>
      </c>
      <c r="J620" s="131">
        <v>1450</v>
      </c>
      <c r="K620" s="132" t="s">
        <v>4830</v>
      </c>
      <c r="L620" s="132">
        <v>1</v>
      </c>
      <c r="M620" s="134" t="s">
        <v>7274</v>
      </c>
      <c r="N620" s="226"/>
      <c r="O620" s="226"/>
      <c r="P620" s="227"/>
      <c r="Q620" s="228">
        <f t="shared" si="341"/>
        <v>-18.18181818181818</v>
      </c>
      <c r="R620" s="143">
        <f t="shared" si="342"/>
        <v>683.99</v>
      </c>
      <c r="S620" s="238">
        <v>1074476498</v>
      </c>
      <c r="T620" s="286" t="s">
        <v>6931</v>
      </c>
      <c r="U620" s="189">
        <f t="shared" si="343"/>
        <v>18200</v>
      </c>
      <c r="V620" s="11">
        <v>900</v>
      </c>
      <c r="W620" s="229">
        <v>19100</v>
      </c>
      <c r="X620" s="135">
        <f t="shared" si="344"/>
        <v>12418</v>
      </c>
      <c r="Y620" s="230">
        <f t="shared" si="345"/>
        <v>17345.454545454544</v>
      </c>
      <c r="Z620" s="141" t="str">
        <f t="shared" si="346"/>
        <v/>
      </c>
      <c r="AA620" s="136">
        <f t="shared" si="347"/>
        <v>0.28407756813417184</v>
      </c>
      <c r="AB620" s="144"/>
      <c r="AC620" s="144"/>
      <c r="AD620" s="184">
        <f t="shared" si="352"/>
        <v>17843</v>
      </c>
      <c r="AE620" s="182">
        <f t="shared" si="353"/>
        <v>19607</v>
      </c>
      <c r="AF620" s="128">
        <f t="shared" si="357"/>
        <v>1764.6299999999999</v>
      </c>
      <c r="AG620" s="129">
        <f t="shared" si="358"/>
        <v>357.62999999999988</v>
      </c>
      <c r="AH620" s="130">
        <f t="shared" si="359"/>
        <v>1.8239914316315595E-2</v>
      </c>
      <c r="AI620" s="137">
        <f t="shared" si="360"/>
        <v>1407</v>
      </c>
      <c r="AJ620" s="138">
        <f t="shared" si="361"/>
        <v>7.1760085683684402E-2</v>
      </c>
      <c r="AK620" s="138">
        <f t="shared" si="362"/>
        <v>0.26583765381785623</v>
      </c>
      <c r="AL620" s="11" t="s">
        <v>13397</v>
      </c>
      <c r="AM620" s="11">
        <f t="shared" si="363"/>
        <v>15882.3</v>
      </c>
      <c r="AN620" s="412">
        <f t="shared" si="364"/>
        <v>14420.272727272726</v>
      </c>
      <c r="AO620" s="412">
        <f t="shared" si="365"/>
        <v>2002.2727272727261</v>
      </c>
      <c r="AP620" s="413">
        <f t="shared" si="366"/>
        <v>0.13885123847109176</v>
      </c>
      <c r="AQ620" s="192">
        <v>2253519189201</v>
      </c>
      <c r="AR620" s="192">
        <f>VLOOKUP(AQ:AQ,[1]FALKEN!$B:$O,2,0)</f>
        <v>4981160611144</v>
      </c>
      <c r="AS620" s="192" t="str">
        <f>VLOOKUP(AQ:AQ,[1]FALKEN!$B:$O,3,0)</f>
        <v/>
      </c>
      <c r="AT620" s="231" t="str">
        <f>VLOOKUP(AQ:AQ,[1]FALKEN!$B:$O,4,0)</f>
        <v>AZENIS FK510</v>
      </c>
      <c r="AU620" s="231" t="str">
        <f>VLOOKUP(AQ:AQ,[1]FALKEN!$B:$O,5,0)</f>
        <v>225/35R19 88Y XL</v>
      </c>
      <c r="AV620" s="232" t="str">
        <f>VLOOKUP(AQ:AQ,[1]FALKEN!$B:$O,6,0)</f>
        <v>225/35R19</v>
      </c>
      <c r="AW620" s="232" t="str">
        <f>VLOOKUP(AQ:AQ,[1]FALKEN!$B:$O,7,0)</f>
        <v/>
      </c>
      <c r="AX620" s="233">
        <f>VLOOKUP(AQ:AQ,[1]FALKEN!$B:$K,8,0)</f>
        <v>12418</v>
      </c>
      <c r="AY620" s="233">
        <f>VLOOKUP(AQ:AQ,[1]FALKEN!$B:$K,9,0)</f>
        <v>20</v>
      </c>
      <c r="AZ620" s="233">
        <f>VLOOKUP(AQ:AQ,[1]FALKEN!$B:$K,10,0)</f>
        <v>0</v>
      </c>
      <c r="BA620" s="233">
        <f>VLOOKUP(AQ:AQ,[1]FALKEN!$B:$O,11,0)</f>
        <v>17480</v>
      </c>
      <c r="BB620" s="233">
        <f>VLOOKUP(AQ:AQ,[1]FALKEN!$B:$O,12,0)</f>
        <v>14936.363636363636</v>
      </c>
      <c r="BC620" s="233">
        <f t="shared" si="351"/>
        <v>1050</v>
      </c>
      <c r="BD620" s="204" t="s">
        <v>3388</v>
      </c>
      <c r="BE620" s="195" t="s">
        <v>4831</v>
      </c>
      <c r="BF620" s="133" t="str">
        <f>IFERROR(VLOOKUP(BE:BE,Q商品!B:E,4,0),"")</f>
        <v>2022年製 AZENIS FK510 225/35R19 88Y XL サマータイヤ ラベルなし 最短当日発送</v>
      </c>
      <c r="BG620" s="133" t="str">
        <f>IFERROR(VLOOKUP(AQ:AQ,在庫!B:M,12,0),"")</f>
        <v>2022年製</v>
      </c>
      <c r="BH620" s="133">
        <f>IFERROR(VLOOKUP(AQ:AQ,在庫!B:L,10,0),"")</f>
        <v>1</v>
      </c>
      <c r="BI620" s="234">
        <f>VLOOKUP(AQ:AQ,[1]FALKEN!$B:$AH,32,0)</f>
        <v>605409036</v>
      </c>
      <c r="BJ620" s="234">
        <f>VLOOKUP(AQ:AQ,[1]FALKEN!$B:$AH,33,0)</f>
        <v>605409061</v>
      </c>
      <c r="BK620" s="191"/>
      <c r="BL620" s="191"/>
      <c r="BM620" s="191"/>
    </row>
    <row r="621" spans="1:65" s="11" customFormat="1" ht="19.5" customHeight="1">
      <c r="A621" s="237">
        <f t="shared" si="354"/>
        <v>1</v>
      </c>
      <c r="B621" s="249">
        <f t="shared" si="340"/>
        <v>2254018189204</v>
      </c>
      <c r="C621" s="225">
        <f t="shared" si="355"/>
        <v>34</v>
      </c>
      <c r="D621" s="11" t="s">
        <v>4702</v>
      </c>
      <c r="E621" s="358" t="s">
        <v>639</v>
      </c>
      <c r="F621" s="293" t="s">
        <v>6287</v>
      </c>
      <c r="G621" s="132" t="str">
        <f t="shared" si="350"/>
        <v>18</v>
      </c>
      <c r="H621" s="225">
        <v>0</v>
      </c>
      <c r="I621" s="225">
        <f t="shared" si="356"/>
        <v>0</v>
      </c>
      <c r="J621" s="131">
        <v>2253</v>
      </c>
      <c r="K621" s="132" t="s">
        <v>4830</v>
      </c>
      <c r="L621" s="132">
        <v>2</v>
      </c>
      <c r="M621" s="134" t="s">
        <v>7271</v>
      </c>
      <c r="N621" s="226" t="s">
        <v>7272</v>
      </c>
      <c r="O621" s="226" t="s">
        <v>1777</v>
      </c>
      <c r="P621" s="227">
        <v>18211</v>
      </c>
      <c r="Q621" s="228">
        <f t="shared" si="341"/>
        <v>16524.545454545452</v>
      </c>
      <c r="R621" s="143">
        <f t="shared" si="342"/>
        <v>0.33426307971612468</v>
      </c>
      <c r="S621" s="238">
        <v>1074476728</v>
      </c>
      <c r="T621" s="286" t="s">
        <v>6932</v>
      </c>
      <c r="U621" s="189">
        <f t="shared" si="343"/>
        <v>18211</v>
      </c>
      <c r="W621" s="229">
        <v>18211</v>
      </c>
      <c r="X621" s="135">
        <f t="shared" si="344"/>
        <v>11001</v>
      </c>
      <c r="Y621" s="230">
        <f t="shared" si="345"/>
        <v>16524.545454545452</v>
      </c>
      <c r="Z621" s="141">
        <f t="shared" si="346"/>
        <v>7.7260996101257584E-2</v>
      </c>
      <c r="AA621" s="136">
        <f t="shared" si="347"/>
        <v>0.33426307971612468</v>
      </c>
      <c r="AB621" s="144"/>
      <c r="AC621" s="144"/>
      <c r="AD621" s="184">
        <f t="shared" si="352"/>
        <v>17853</v>
      </c>
      <c r="AE621" s="182">
        <f t="shared" si="353"/>
        <v>19618</v>
      </c>
      <c r="AF621" s="128">
        <f t="shared" si="357"/>
        <v>1765.62</v>
      </c>
      <c r="AG621" s="129">
        <f t="shared" si="358"/>
        <v>358.61999999999989</v>
      </c>
      <c r="AH621" s="130">
        <f t="shared" si="359"/>
        <v>1.8280150881843201E-2</v>
      </c>
      <c r="AI621" s="137">
        <f t="shared" si="360"/>
        <v>1407</v>
      </c>
      <c r="AJ621" s="138">
        <f t="shared" si="361"/>
        <v>7.1719849118156792E-2</v>
      </c>
      <c r="AK621" s="138">
        <f t="shared" si="362"/>
        <v>0.31598292883428147</v>
      </c>
      <c r="AL621" s="11" t="s">
        <v>13397</v>
      </c>
      <c r="AM621" s="11">
        <f t="shared" si="363"/>
        <v>15891.2</v>
      </c>
      <c r="AN621" s="412">
        <f t="shared" si="364"/>
        <v>14415.636363636364</v>
      </c>
      <c r="AO621" s="412">
        <f t="shared" si="365"/>
        <v>3414.636363636364</v>
      </c>
      <c r="AP621" s="413">
        <f t="shared" si="366"/>
        <v>0.23687031758444116</v>
      </c>
      <c r="AQ621" s="192">
        <v>2254018189204</v>
      </c>
      <c r="AR621" s="192">
        <f>VLOOKUP(AQ:AQ,[1]FALKEN!$B:$O,2,0)</f>
        <v>4981160373127</v>
      </c>
      <c r="AS621" s="192" t="str">
        <f>VLOOKUP(AQ:AQ,[1]FALKEN!$B:$O,3,0)</f>
        <v/>
      </c>
      <c r="AT621" s="231" t="str">
        <f>VLOOKUP(AQ:AQ,[1]FALKEN!$B:$O,4,0)</f>
        <v>AZENIS FK510</v>
      </c>
      <c r="AU621" s="231" t="str">
        <f>VLOOKUP(AQ:AQ,[1]FALKEN!$B:$O,5,0)</f>
        <v>225/40R18 92Y XL</v>
      </c>
      <c r="AV621" s="232" t="str">
        <f>VLOOKUP(AQ:AQ,[1]FALKEN!$B:$O,6,0)</f>
        <v>225/40R18</v>
      </c>
      <c r="AW621" s="232" t="str">
        <f>VLOOKUP(AQ:AQ,[1]FALKEN!$B:$O,7,0)</f>
        <v/>
      </c>
      <c r="AX621" s="233">
        <f>VLOOKUP(AQ:AQ,[1]FALKEN!$B:$K,8,0)</f>
        <v>11001</v>
      </c>
      <c r="AY621" s="233">
        <f>VLOOKUP(AQ:AQ,[1]FALKEN!$B:$K,9,0)</f>
        <v>34</v>
      </c>
      <c r="AZ621" s="233">
        <f>VLOOKUP(AQ:AQ,[1]FALKEN!$B:$K,10,0)</f>
        <v>0</v>
      </c>
      <c r="BA621" s="233">
        <f>VLOOKUP(AQ:AQ,[1]FALKEN!$B:$O,11,0)</f>
        <v>15480</v>
      </c>
      <c r="BB621" s="233">
        <f>VLOOKUP(AQ:AQ,[1]FALKEN!$B:$O,12,0)</f>
        <v>13118.181818181818</v>
      </c>
      <c r="BC621" s="233">
        <f t="shared" si="351"/>
        <v>1049.9999999999982</v>
      </c>
      <c r="BD621" s="204" t="s">
        <v>3388</v>
      </c>
      <c r="BE621" s="195" t="s">
        <v>4832</v>
      </c>
      <c r="BF621" s="133" t="str">
        <f>IFERROR(VLOOKUP(BE:BE,Q商品!B:E,4,0),"")</f>
        <v>2022年製 AZENIS FK510 225/40R18 92Y XL サマータイヤ ラベルなし 最短当日発送</v>
      </c>
      <c r="BG621" s="133" t="str">
        <f>IFERROR(VLOOKUP(AQ:AQ,在庫!B:M,12,0),"")</f>
        <v>2022年製</v>
      </c>
      <c r="BH621" s="133">
        <f>IFERROR(VLOOKUP(AQ:AQ,在庫!B:L,10,0),"")</f>
        <v>1</v>
      </c>
      <c r="BI621" s="234">
        <f>VLOOKUP(AQ:AQ,[1]FALKEN!$B:$AH,32,0)</f>
        <v>605409050</v>
      </c>
      <c r="BJ621" s="234">
        <f>VLOOKUP(AQ:AQ,[1]FALKEN!$B:$AH,33,0)</f>
        <v>605409075</v>
      </c>
      <c r="BK621" s="191"/>
      <c r="BL621" s="191"/>
      <c r="BM621" s="191"/>
    </row>
    <row r="622" spans="1:65" s="11" customFormat="1" ht="19.5" customHeight="1">
      <c r="A622" s="237">
        <f t="shared" si="354"/>
        <v>1</v>
      </c>
      <c r="B622" s="249">
        <f t="shared" si="340"/>
        <v>2254019189203</v>
      </c>
      <c r="C622" s="225">
        <f t="shared" si="355"/>
        <v>0</v>
      </c>
      <c r="D622" s="11" t="s">
        <v>13441</v>
      </c>
      <c r="E622" s="358" t="s">
        <v>640</v>
      </c>
      <c r="F622" s="303" t="s">
        <v>6438</v>
      </c>
      <c r="G622" s="132" t="str">
        <f t="shared" si="350"/>
        <v>19</v>
      </c>
      <c r="H622" s="225">
        <v>0</v>
      </c>
      <c r="I622" s="225">
        <f t="shared" si="356"/>
        <v>0</v>
      </c>
      <c r="J622" s="131"/>
      <c r="K622" s="132" t="s">
        <v>7350</v>
      </c>
      <c r="L622" s="132">
        <v>3</v>
      </c>
      <c r="M622" s="134"/>
      <c r="N622" s="226"/>
      <c r="O622" s="226"/>
      <c r="P622" s="227"/>
      <c r="Q622" s="228">
        <f t="shared" si="341"/>
        <v>0</v>
      </c>
      <c r="R622" s="143" t="str">
        <f t="shared" si="342"/>
        <v/>
      </c>
      <c r="S622" s="238">
        <v>1074476727</v>
      </c>
      <c r="T622" s="288" t="s">
        <v>6933</v>
      </c>
      <c r="U622" s="189">
        <f t="shared" si="343"/>
        <v>-900</v>
      </c>
      <c r="V622" s="11">
        <v>900</v>
      </c>
      <c r="W622" s="229"/>
      <c r="X622" s="135">
        <f t="shared" si="344"/>
        <v>15599</v>
      </c>
      <c r="Y622" s="230">
        <f t="shared" si="345"/>
        <v>0</v>
      </c>
      <c r="Z622" s="141" t="str">
        <f t="shared" si="346"/>
        <v/>
      </c>
      <c r="AA622" s="136" t="str">
        <f t="shared" si="347"/>
        <v/>
      </c>
      <c r="AB622" s="309"/>
      <c r="AC622" s="309"/>
      <c r="AD622" s="184">
        <f t="shared" si="352"/>
        <v>-882</v>
      </c>
      <c r="AE622" s="182">
        <f t="shared" si="353"/>
        <v>-969</v>
      </c>
      <c r="AF622" s="128">
        <f t="shared" si="357"/>
        <v>-87.21</v>
      </c>
      <c r="AG622" s="129">
        <f t="shared" si="358"/>
        <v>-18.209999999999994</v>
      </c>
      <c r="AH622" s="130">
        <f t="shared" si="359"/>
        <v>1.8792569659442718E-2</v>
      </c>
      <c r="AI622" s="137">
        <f t="shared" si="360"/>
        <v>-69</v>
      </c>
      <c r="AJ622" s="138">
        <f t="shared" si="361"/>
        <v>7.1207430340557279E-2</v>
      </c>
      <c r="AK622" s="138" t="str">
        <f t="shared" si="362"/>
        <v/>
      </c>
      <c r="AL622" s="11" t="s">
        <v>13397</v>
      </c>
      <c r="AM622" s="11">
        <f t="shared" si="363"/>
        <v>-785.1</v>
      </c>
      <c r="AN622" s="412">
        <f t="shared" si="364"/>
        <v>-713.72727272727263</v>
      </c>
      <c r="AO622" s="412">
        <f t="shared" si="365"/>
        <v>-16312.727272727272</v>
      </c>
      <c r="AP622" s="413">
        <f t="shared" si="366"/>
        <v>22.855687173608459</v>
      </c>
      <c r="AQ622" s="192">
        <v>2254019189203</v>
      </c>
      <c r="AR622" s="192">
        <f>VLOOKUP(AQ:AQ,[1]FALKEN!$B:$O,2,0)</f>
        <v>4981160611922</v>
      </c>
      <c r="AS622" s="192" t="str">
        <f>VLOOKUP(AQ:AQ,[1]FALKEN!$B:$O,3,0)</f>
        <v/>
      </c>
      <c r="AT622" s="231" t="str">
        <f>VLOOKUP(AQ:AQ,[1]FALKEN!$B:$O,4,0)</f>
        <v>AZENIS FK510</v>
      </c>
      <c r="AU622" s="231" t="str">
        <f>VLOOKUP(AQ:AQ,[1]FALKEN!$B:$O,5,0)</f>
        <v>225/40R19 93Y XL</v>
      </c>
      <c r="AV622" s="232" t="str">
        <f>VLOOKUP(AQ:AQ,[1]FALKEN!$B:$O,6,0)</f>
        <v>225/40R19</v>
      </c>
      <c r="AW622" s="232" t="str">
        <f>VLOOKUP(AQ:AQ,[1]FALKEN!$B:$O,7,0)</f>
        <v/>
      </c>
      <c r="AX622" s="233">
        <f>VLOOKUP(AQ:AQ,[1]FALKEN!$B:$K,8,0)</f>
        <v>15599</v>
      </c>
      <c r="AY622" s="233">
        <f>VLOOKUP(AQ:AQ,[1]FALKEN!$B:$K,9,0)</f>
        <v>0</v>
      </c>
      <c r="AZ622" s="233">
        <f>VLOOKUP(AQ:AQ,[1]FALKEN!$B:$K,10,0)</f>
        <v>0</v>
      </c>
      <c r="BA622" s="233">
        <f>VLOOKUP(AQ:AQ,[1]FALKEN!$B:$O,11,0)</f>
        <v>20980</v>
      </c>
      <c r="BB622" s="233">
        <f>VLOOKUP(AQ:AQ,[1]FALKEN!$B:$O,12,0)</f>
        <v>18118.181818181816</v>
      </c>
      <c r="BC622" s="233">
        <f t="shared" si="351"/>
        <v>1050</v>
      </c>
      <c r="BD622" s="204" t="s">
        <v>3388</v>
      </c>
      <c r="BE622" s="195" t="s">
        <v>4833</v>
      </c>
      <c r="BF622" s="133" t="str">
        <f>IFERROR(VLOOKUP(BE:BE,Q商品!B:E,4,0),"")</f>
        <v>2022年製 AZENIS FK510 225/40R19 93Y XL サマータイヤ ラベルなし 最短当日発送</v>
      </c>
      <c r="BG622" s="133" t="str">
        <f>IFERROR(VLOOKUP(AQ:AQ,在庫!B:M,12,0),"")</f>
        <v/>
      </c>
      <c r="BH622" s="133" t="str">
        <f>IFERROR(VLOOKUP(AQ:AQ,在庫!B:L,10,0),"")</f>
        <v/>
      </c>
      <c r="BI622" s="234">
        <f>VLOOKUP(AQ:AQ,[1]FALKEN!$B:$AH,32,0)</f>
        <v>605409042</v>
      </c>
      <c r="BJ622" s="234">
        <f>VLOOKUP(AQ:AQ,[1]FALKEN!$B:$AH,33,0)</f>
        <v>605409067</v>
      </c>
      <c r="BK622" s="191"/>
      <c r="BL622" s="191"/>
      <c r="BM622" s="191"/>
    </row>
    <row r="623" spans="1:65" s="11" customFormat="1" ht="19.5" customHeight="1">
      <c r="A623" s="237">
        <f t="shared" si="354"/>
        <v>1</v>
      </c>
      <c r="B623" s="249">
        <f t="shared" si="340"/>
        <v>2254518189209</v>
      </c>
      <c r="C623" s="225">
        <f t="shared" si="355"/>
        <v>1</v>
      </c>
      <c r="D623" s="11" t="s">
        <v>4702</v>
      </c>
      <c r="E623" s="358" t="s">
        <v>641</v>
      </c>
      <c r="F623" s="303" t="s">
        <v>6439</v>
      </c>
      <c r="G623" s="132" t="str">
        <f t="shared" si="350"/>
        <v>18</v>
      </c>
      <c r="H623" s="225">
        <v>0</v>
      </c>
      <c r="I623" s="225">
        <f t="shared" si="356"/>
        <v>0</v>
      </c>
      <c r="J623" s="131"/>
      <c r="K623" s="132" t="s">
        <v>4830</v>
      </c>
      <c r="L623" s="132">
        <v>4</v>
      </c>
      <c r="M623" s="134"/>
      <c r="N623" s="226"/>
      <c r="O623" s="226"/>
      <c r="P623" s="227"/>
      <c r="Q623" s="228">
        <f t="shared" si="341"/>
        <v>-0.90909090909090906</v>
      </c>
      <c r="R623" s="143">
        <f t="shared" si="342"/>
        <v>15168.9</v>
      </c>
      <c r="S623" s="238">
        <v>1074476275</v>
      </c>
      <c r="T623" s="287" t="s">
        <v>6934</v>
      </c>
      <c r="U623" s="189">
        <f t="shared" si="343"/>
        <v>18000</v>
      </c>
      <c r="W623" s="229">
        <v>18000</v>
      </c>
      <c r="X623" s="135">
        <f t="shared" si="344"/>
        <v>13789</v>
      </c>
      <c r="Y623" s="230">
        <f t="shared" si="345"/>
        <v>16362.727272727272</v>
      </c>
      <c r="Z623" s="141" t="str">
        <f t="shared" si="346"/>
        <v/>
      </c>
      <c r="AA623" s="136">
        <f t="shared" si="347"/>
        <v>0.15729207178176563</v>
      </c>
      <c r="AB623" s="144"/>
      <c r="AC623" s="144"/>
      <c r="AD623" s="184">
        <f t="shared" si="352"/>
        <v>17647</v>
      </c>
      <c r="AE623" s="182">
        <f t="shared" si="353"/>
        <v>19392</v>
      </c>
      <c r="AF623" s="128">
        <f t="shared" si="357"/>
        <v>1745.28</v>
      </c>
      <c r="AG623" s="129">
        <f t="shared" si="358"/>
        <v>353.28</v>
      </c>
      <c r="AH623" s="130">
        <f t="shared" si="359"/>
        <v>1.8217821782178217E-2</v>
      </c>
      <c r="AI623" s="137">
        <f t="shared" si="360"/>
        <v>1392</v>
      </c>
      <c r="AJ623" s="138">
        <f t="shared" si="361"/>
        <v>7.1782178217821777E-2</v>
      </c>
      <c r="AK623" s="138">
        <f t="shared" si="362"/>
        <v>0.13907424999958742</v>
      </c>
      <c r="AM623" s="11">
        <f t="shared" si="363"/>
        <v>15707.8</v>
      </c>
      <c r="AN623" s="412">
        <f t="shared" si="364"/>
        <v>14278.909090909088</v>
      </c>
      <c r="AO623" s="412">
        <f t="shared" si="365"/>
        <v>489.90909090908826</v>
      </c>
      <c r="AP623" s="413">
        <f t="shared" si="366"/>
        <v>3.4309980390658641E-2</v>
      </c>
      <c r="AQ623" s="192">
        <v>2254518189209</v>
      </c>
      <c r="AR623" s="192">
        <f>VLOOKUP(AQ:AQ,[1]FALKEN!$B:$O,2,0)</f>
        <v>4981160373103</v>
      </c>
      <c r="AS623" s="192" t="str">
        <f>VLOOKUP(AQ:AQ,[1]FALKEN!$B:$O,3,0)</f>
        <v/>
      </c>
      <c r="AT623" s="231" t="str">
        <f>VLOOKUP(AQ:AQ,[1]FALKEN!$B:$O,4,0)</f>
        <v>AZENIS FK510</v>
      </c>
      <c r="AU623" s="231" t="str">
        <f>VLOOKUP(AQ:AQ,[1]FALKEN!$B:$O,5,0)</f>
        <v>225/45R18 95Y XL</v>
      </c>
      <c r="AV623" s="232" t="str">
        <f>VLOOKUP(AQ:AQ,[1]FALKEN!$B:$O,6,0)</f>
        <v>225/45R18</v>
      </c>
      <c r="AW623" s="232" t="str">
        <f>VLOOKUP(AQ:AQ,[1]FALKEN!$B:$O,7,0)</f>
        <v/>
      </c>
      <c r="AX623" s="233">
        <f>VLOOKUP(AQ:AQ,[1]FALKEN!$B:$K,8,0)</f>
        <v>13789</v>
      </c>
      <c r="AY623" s="233">
        <f>VLOOKUP(AQ:AQ,[1]FALKEN!$B:$K,9,0)</f>
        <v>1</v>
      </c>
      <c r="AZ623" s="233">
        <f>VLOOKUP(AQ:AQ,[1]FALKEN!$B:$K,10,0)</f>
        <v>0</v>
      </c>
      <c r="BA623" s="233">
        <f>VLOOKUP(AQ:AQ,[1]FALKEN!$B:$O,11,0)</f>
        <v>17980</v>
      </c>
      <c r="BB623" s="233">
        <f>VLOOKUP(AQ:AQ,[1]FALKEN!$B:$O,12,0)</f>
        <v>15390.90909090909</v>
      </c>
      <c r="BC623" s="233">
        <f t="shared" si="351"/>
        <v>1050</v>
      </c>
      <c r="BD623" s="204" t="s">
        <v>3388</v>
      </c>
      <c r="BE623" s="192" t="s">
        <v>4834</v>
      </c>
      <c r="BF623" s="133" t="str">
        <f>IFERROR(VLOOKUP(BE:BE,Q商品!B:E,4,0),"")</f>
        <v>2023年製 AZENIS FK510 225/45ZR18 95Y XL サマータイヤ ラベルなし 最短当日発送</v>
      </c>
      <c r="BG623" s="133" t="str">
        <f>IFERROR(VLOOKUP(AQ:AQ,在庫!B:M,12,0),"")</f>
        <v/>
      </c>
      <c r="BH623" s="133" t="str">
        <f>IFERROR(VLOOKUP(AQ:AQ,在庫!B:L,10,0),"")</f>
        <v/>
      </c>
      <c r="BI623" s="234">
        <f>VLOOKUP(AQ:AQ,[1]FALKEN!$B:$AH,32,0)</f>
        <v>605409048</v>
      </c>
      <c r="BJ623" s="234">
        <f>VLOOKUP(AQ:AQ,[1]FALKEN!$B:$AH,33,0)</f>
        <v>605409073</v>
      </c>
      <c r="BK623" s="191"/>
      <c r="BL623" s="191"/>
      <c r="BM623" s="191"/>
    </row>
    <row r="624" spans="1:65" s="11" customFormat="1" ht="19.5" customHeight="1">
      <c r="A624" s="237">
        <f t="shared" si="354"/>
        <v>1</v>
      </c>
      <c r="B624" s="249">
        <f t="shared" si="340"/>
        <v>2254519189208</v>
      </c>
      <c r="C624" s="225">
        <f t="shared" si="355"/>
        <v>12</v>
      </c>
      <c r="D624" s="11" t="s">
        <v>4702</v>
      </c>
      <c r="E624" s="358" t="s">
        <v>642</v>
      </c>
      <c r="F624" s="158" t="s">
        <v>6440</v>
      </c>
      <c r="G624" s="132" t="str">
        <f t="shared" si="350"/>
        <v>19</v>
      </c>
      <c r="H624" s="225">
        <v>6</v>
      </c>
      <c r="I624" s="225">
        <f t="shared" si="356"/>
        <v>6</v>
      </c>
      <c r="J624" s="131" t="s">
        <v>12</v>
      </c>
      <c r="K624" s="132" t="s">
        <v>4830</v>
      </c>
      <c r="L624" s="132">
        <v>5</v>
      </c>
      <c r="M624" s="134" t="s">
        <v>7274</v>
      </c>
      <c r="N624" s="226"/>
      <c r="O624" s="226"/>
      <c r="P624" s="227"/>
      <c r="Q624" s="228">
        <f t="shared" si="341"/>
        <v>-10.909090909090908</v>
      </c>
      <c r="R624" s="143">
        <f t="shared" si="342"/>
        <v>1255.3666666666668</v>
      </c>
      <c r="S624" s="238">
        <v>1074476529</v>
      </c>
      <c r="T624" s="285" t="s">
        <v>7864</v>
      </c>
      <c r="U624" s="189">
        <f t="shared" si="343"/>
        <v>22680</v>
      </c>
      <c r="V624" s="11">
        <v>900</v>
      </c>
      <c r="W624" s="229">
        <v>23580</v>
      </c>
      <c r="X624" s="135">
        <f t="shared" si="344"/>
        <v>13684</v>
      </c>
      <c r="Y624" s="230">
        <f t="shared" si="345"/>
        <v>21425.454545454544</v>
      </c>
      <c r="Z624" s="141" t="str">
        <f t="shared" si="346"/>
        <v/>
      </c>
      <c r="AA624" s="136">
        <f t="shared" si="347"/>
        <v>0.36132043448744056</v>
      </c>
      <c r="AB624" s="144"/>
      <c r="AC624" s="144"/>
      <c r="AD624" s="184">
        <f t="shared" si="352"/>
        <v>22235</v>
      </c>
      <c r="AE624" s="182">
        <f t="shared" si="353"/>
        <v>24434</v>
      </c>
      <c r="AF624" s="128">
        <f t="shared" si="357"/>
        <v>2199.06</v>
      </c>
      <c r="AG624" s="129">
        <f t="shared" si="358"/>
        <v>445.05999999999995</v>
      </c>
      <c r="AH624" s="130">
        <f t="shared" si="359"/>
        <v>1.8214782679872307E-2</v>
      </c>
      <c r="AI624" s="137">
        <f t="shared" si="360"/>
        <v>1754</v>
      </c>
      <c r="AJ624" s="138">
        <f t="shared" si="361"/>
        <v>7.1785217320127687E-2</v>
      </c>
      <c r="AK624" s="138">
        <f t="shared" si="362"/>
        <v>0.34310565180756825</v>
      </c>
      <c r="AL624" s="11" t="s">
        <v>13397</v>
      </c>
      <c r="AM624" s="11">
        <f t="shared" si="363"/>
        <v>19791.599999999999</v>
      </c>
      <c r="AN624" s="412">
        <f t="shared" si="364"/>
        <v>17981.454545454544</v>
      </c>
      <c r="AO624" s="412">
        <f t="shared" si="365"/>
        <v>4297.4545454545441</v>
      </c>
      <c r="AP624" s="413">
        <f t="shared" si="366"/>
        <v>0.23899371069182385</v>
      </c>
      <c r="AQ624" s="192">
        <v>2254519189208</v>
      </c>
      <c r="AR624" s="192">
        <f>VLOOKUP(AQ:AQ,[1]FALKEN!$B:$O,2,0)</f>
        <v>4981160611946</v>
      </c>
      <c r="AS624" s="192" t="str">
        <f>VLOOKUP(AQ:AQ,[1]FALKEN!$B:$O,3,0)</f>
        <v/>
      </c>
      <c r="AT624" s="231" t="str">
        <f>VLOOKUP(AQ:AQ,[1]FALKEN!$B:$O,4,0)</f>
        <v>AZENIS FK510</v>
      </c>
      <c r="AU624" s="231" t="str">
        <f>VLOOKUP(AQ:AQ,[1]FALKEN!$B:$O,5,0)</f>
        <v>225/45R19 96Y XL</v>
      </c>
      <c r="AV624" s="232" t="str">
        <f>VLOOKUP(AQ:AQ,[1]FALKEN!$B:$O,6,0)</f>
        <v>225/45R19</v>
      </c>
      <c r="AW624" s="232" t="str">
        <f>VLOOKUP(AQ:AQ,[1]FALKEN!$B:$O,7,0)</f>
        <v/>
      </c>
      <c r="AX624" s="233">
        <f>VLOOKUP(AQ:AQ,[1]FALKEN!$B:$K,8,0)</f>
        <v>13684</v>
      </c>
      <c r="AY624" s="233">
        <f>VLOOKUP(AQ:AQ,[1]FALKEN!$B:$K,9,0)</f>
        <v>12</v>
      </c>
      <c r="AZ624" s="233">
        <f>VLOOKUP(AQ:AQ,[1]FALKEN!$B:$K,10,0)</f>
        <v>6</v>
      </c>
      <c r="BA624" s="233">
        <f>VLOOKUP(AQ:AQ,[1]FALKEN!$B:$O,11,0)</f>
        <v>19800</v>
      </c>
      <c r="BB624" s="233">
        <f>VLOOKUP(AQ:AQ,[1]FALKEN!$B:$O,12,0)</f>
        <v>17045.454545454544</v>
      </c>
      <c r="BC624" s="233">
        <f t="shared" si="351"/>
        <v>1050</v>
      </c>
      <c r="BD624" s="204" t="s">
        <v>3388</v>
      </c>
      <c r="BE624" s="195" t="s">
        <v>4835</v>
      </c>
      <c r="BF624" s="133" t="str">
        <f>IFERROR(VLOOKUP(BE:BE,Q商品!B:E,4,0),"")</f>
        <v>2022年製 AZENIS FK510 225/45R19 96Y XL サマータイヤ ラベルなし 最短当日発送</v>
      </c>
      <c r="BG624" s="133" t="str">
        <f>IFERROR(VLOOKUP(AQ:AQ,在庫!B:M,12,0),"")</f>
        <v>2022年製</v>
      </c>
      <c r="BH624" s="133">
        <f>IFERROR(VLOOKUP(AQ:AQ,在庫!B:L,10,0),"")</f>
        <v>1</v>
      </c>
      <c r="BI624" s="234">
        <f>VLOOKUP(AQ:AQ,[1]FALKEN!$B:$AH,32,0)</f>
        <v>605409037</v>
      </c>
      <c r="BJ624" s="234">
        <f>VLOOKUP(AQ:AQ,[1]FALKEN!$B:$AH,33,0)</f>
        <v>605409062</v>
      </c>
      <c r="BK624" s="191"/>
      <c r="BL624" s="191"/>
      <c r="BM624" s="191"/>
    </row>
    <row r="625" spans="1:65" s="11" customFormat="1" ht="19.5" customHeight="1">
      <c r="A625" s="237">
        <f t="shared" si="354"/>
        <v>1</v>
      </c>
      <c r="B625" s="249">
        <f t="shared" si="340"/>
        <v>2353519189208</v>
      </c>
      <c r="C625" s="225">
        <f t="shared" si="355"/>
        <v>0</v>
      </c>
      <c r="D625" s="11" t="s">
        <v>13441</v>
      </c>
      <c r="E625" s="358" t="s">
        <v>643</v>
      </c>
      <c r="F625" s="303" t="s">
        <v>6441</v>
      </c>
      <c r="G625" s="132" t="str">
        <f t="shared" si="350"/>
        <v>19</v>
      </c>
      <c r="H625" s="225">
        <v>0</v>
      </c>
      <c r="I625" s="225">
        <f t="shared" si="356"/>
        <v>0</v>
      </c>
      <c r="J625" s="131"/>
      <c r="K625" s="132" t="s">
        <v>7350</v>
      </c>
      <c r="L625" s="132">
        <v>6</v>
      </c>
      <c r="M625" s="134"/>
      <c r="N625" s="226"/>
      <c r="O625" s="226"/>
      <c r="P625" s="227"/>
      <c r="Q625" s="228">
        <f t="shared" si="341"/>
        <v>0</v>
      </c>
      <c r="R625" s="143" t="str">
        <f t="shared" si="342"/>
        <v/>
      </c>
      <c r="S625" s="238">
        <v>1074476527</v>
      </c>
      <c r="T625" s="288" t="s">
        <v>6935</v>
      </c>
      <c r="U625" s="189">
        <f t="shared" si="343"/>
        <v>-900</v>
      </c>
      <c r="V625" s="11">
        <v>900</v>
      </c>
      <c r="W625" s="229"/>
      <c r="X625" s="135">
        <f t="shared" si="344"/>
        <v>12147</v>
      </c>
      <c r="Y625" s="230">
        <f t="shared" si="345"/>
        <v>0</v>
      </c>
      <c r="Z625" s="141" t="str">
        <f t="shared" si="346"/>
        <v/>
      </c>
      <c r="AA625" s="136" t="str">
        <f t="shared" si="347"/>
        <v/>
      </c>
      <c r="AB625" s="309"/>
      <c r="AC625" s="309"/>
      <c r="AD625" s="184">
        <f t="shared" si="352"/>
        <v>-882</v>
      </c>
      <c r="AE625" s="182">
        <f t="shared" si="353"/>
        <v>-969</v>
      </c>
      <c r="AF625" s="128">
        <f t="shared" si="357"/>
        <v>-87.21</v>
      </c>
      <c r="AG625" s="129">
        <f t="shared" si="358"/>
        <v>-18.209999999999994</v>
      </c>
      <c r="AH625" s="130">
        <f t="shared" si="359"/>
        <v>1.8792569659442718E-2</v>
      </c>
      <c r="AI625" s="137">
        <f t="shared" si="360"/>
        <v>-69</v>
      </c>
      <c r="AJ625" s="138">
        <f t="shared" si="361"/>
        <v>7.1207430340557279E-2</v>
      </c>
      <c r="AK625" s="138" t="str">
        <f t="shared" si="362"/>
        <v/>
      </c>
      <c r="AL625" s="11" t="s">
        <v>13397</v>
      </c>
      <c r="AM625" s="11">
        <f t="shared" si="363"/>
        <v>-785.1</v>
      </c>
      <c r="AN625" s="412">
        <f t="shared" si="364"/>
        <v>-713.72727272727263</v>
      </c>
      <c r="AO625" s="412">
        <f t="shared" si="365"/>
        <v>-12860.727272727272</v>
      </c>
      <c r="AP625" s="413">
        <f t="shared" si="366"/>
        <v>18.019105846388996</v>
      </c>
      <c r="AQ625" s="192">
        <v>2353519189208</v>
      </c>
      <c r="AR625" s="192">
        <f>VLOOKUP(AQ:AQ,[1]FALKEN!$B:$O,2,0)</f>
        <v>4981160366129</v>
      </c>
      <c r="AS625" s="192" t="str">
        <f>VLOOKUP(AQ:AQ,[1]FALKEN!$B:$O,3,0)</f>
        <v/>
      </c>
      <c r="AT625" s="231" t="str">
        <f>VLOOKUP(AQ:AQ,[1]FALKEN!$B:$O,4,0)</f>
        <v>AZENIS FK510</v>
      </c>
      <c r="AU625" s="231" t="str">
        <f>VLOOKUP(AQ:AQ,[1]FALKEN!$B:$O,5,0)</f>
        <v>235/35R19 91Y XL</v>
      </c>
      <c r="AV625" s="232" t="str">
        <f>VLOOKUP(AQ:AQ,[1]FALKEN!$B:$O,6,0)</f>
        <v>235/35R19</v>
      </c>
      <c r="AW625" s="232" t="str">
        <f>VLOOKUP(AQ:AQ,[1]FALKEN!$B:$O,7,0)</f>
        <v/>
      </c>
      <c r="AX625" s="233">
        <f>VLOOKUP(AQ:AQ,[1]FALKEN!$B:$K,8,0)</f>
        <v>12147</v>
      </c>
      <c r="AY625" s="233">
        <f>VLOOKUP(AQ:AQ,[1]FALKEN!$B:$K,9,0)</f>
        <v>0</v>
      </c>
      <c r="AZ625" s="233">
        <f>VLOOKUP(AQ:AQ,[1]FALKEN!$B:$K,10,0)</f>
        <v>0</v>
      </c>
      <c r="BA625" s="233">
        <f>VLOOKUP(AQ:AQ,[1]FALKEN!$B:$O,11,0)</f>
        <v>19980</v>
      </c>
      <c r="BB625" s="233">
        <f>VLOOKUP(AQ:AQ,[1]FALKEN!$B:$O,12,0)</f>
        <v>17209.090909090908</v>
      </c>
      <c r="BC625" s="233">
        <f t="shared" si="351"/>
        <v>1050</v>
      </c>
      <c r="BD625" s="204" t="s">
        <v>3388</v>
      </c>
      <c r="BE625" s="195" t="s">
        <v>4836</v>
      </c>
      <c r="BF625" s="133" t="str">
        <f>IFERROR(VLOOKUP(BE:BE,Q商品!B:E,4,0),"")</f>
        <v>2022年製 AZENIS FK510 235/35ZR19 91Y XL サマータイヤ ラベルなし 最短当日発送</v>
      </c>
      <c r="BG625" s="133" t="str">
        <f>IFERROR(VLOOKUP(AQ:AQ,在庫!B:M,12,0),"")</f>
        <v/>
      </c>
      <c r="BH625" s="133" t="str">
        <f>IFERROR(VLOOKUP(AQ:AQ,在庫!B:L,10,0),"")</f>
        <v/>
      </c>
      <c r="BI625" s="234">
        <f>VLOOKUP(AQ:AQ,[1]FALKEN!$B:$AH,32,0)</f>
        <v>605409039</v>
      </c>
      <c r="BJ625" s="234">
        <f>VLOOKUP(AQ:AQ,[1]FALKEN!$B:$AH,33,0)</f>
        <v>605409064</v>
      </c>
      <c r="BK625" s="191"/>
      <c r="BL625" s="191"/>
      <c r="BM625" s="191"/>
    </row>
    <row r="626" spans="1:65" s="11" customFormat="1" ht="19.5" customHeight="1">
      <c r="A626" s="237">
        <f t="shared" si="354"/>
        <v>1</v>
      </c>
      <c r="B626" s="249">
        <f t="shared" si="340"/>
        <v>2354018189201</v>
      </c>
      <c r="C626" s="225">
        <f t="shared" si="355"/>
        <v>1</v>
      </c>
      <c r="D626" s="11" t="s">
        <v>13441</v>
      </c>
      <c r="E626" s="358" t="s">
        <v>644</v>
      </c>
      <c r="F626" s="303" t="s">
        <v>6442</v>
      </c>
      <c r="G626" s="132" t="str">
        <f t="shared" si="350"/>
        <v>18</v>
      </c>
      <c r="H626" s="225">
        <v>0</v>
      </c>
      <c r="I626" s="225">
        <f t="shared" si="356"/>
        <v>0</v>
      </c>
      <c r="J626" s="131"/>
      <c r="K626" s="132" t="s">
        <v>7350</v>
      </c>
      <c r="L626" s="132">
        <v>7</v>
      </c>
      <c r="M626" s="134"/>
      <c r="N626" s="226"/>
      <c r="O626" s="226"/>
      <c r="P626" s="227"/>
      <c r="Q626" s="228">
        <f t="shared" si="341"/>
        <v>-0.90909090909090906</v>
      </c>
      <c r="R626" s="143">
        <f t="shared" si="342"/>
        <v>14419.8</v>
      </c>
      <c r="S626" s="238">
        <v>1074476249</v>
      </c>
      <c r="T626" s="288" t="s">
        <v>6936</v>
      </c>
      <c r="U626" s="189">
        <f t="shared" si="343"/>
        <v>18500</v>
      </c>
      <c r="W626" s="229">
        <v>18500</v>
      </c>
      <c r="X626" s="135">
        <f t="shared" si="344"/>
        <v>13108</v>
      </c>
      <c r="Y626" s="230">
        <f t="shared" si="345"/>
        <v>16817.272727272724</v>
      </c>
      <c r="Z626" s="141" t="str">
        <f t="shared" si="346"/>
        <v/>
      </c>
      <c r="AA626" s="136">
        <f t="shared" si="347"/>
        <v>0.22056327369046963</v>
      </c>
      <c r="AB626" s="309"/>
      <c r="AC626" s="309"/>
      <c r="AD626" s="184">
        <f t="shared" si="352"/>
        <v>18137</v>
      </c>
      <c r="AE626" s="182">
        <f t="shared" si="353"/>
        <v>19930</v>
      </c>
      <c r="AF626" s="128">
        <f t="shared" si="357"/>
        <v>1793.7</v>
      </c>
      <c r="AG626" s="129">
        <f t="shared" si="358"/>
        <v>363.70000000000005</v>
      </c>
      <c r="AH626" s="130">
        <f t="shared" si="359"/>
        <v>1.8248871048670349E-2</v>
      </c>
      <c r="AI626" s="137">
        <f t="shared" si="360"/>
        <v>1430</v>
      </c>
      <c r="AJ626" s="138">
        <f t="shared" si="361"/>
        <v>7.1751128951329651E-2</v>
      </c>
      <c r="AK626" s="138">
        <f t="shared" si="362"/>
        <v>0.20231440264179928</v>
      </c>
      <c r="AL626" s="11" t="s">
        <v>13397</v>
      </c>
      <c r="AM626" s="11">
        <f t="shared" si="363"/>
        <v>16144</v>
      </c>
      <c r="AN626" s="412">
        <f t="shared" si="364"/>
        <v>14675.454545454544</v>
      </c>
      <c r="AO626" s="412">
        <f t="shared" si="365"/>
        <v>1567.4545454545441</v>
      </c>
      <c r="AP626" s="413">
        <f t="shared" si="366"/>
        <v>0.10680790435482863</v>
      </c>
      <c r="AQ626" s="192">
        <v>2354018189201</v>
      </c>
      <c r="AR626" s="192">
        <f>VLOOKUP(AQ:AQ,[1]FALKEN!$B:$O,2,0)</f>
        <v>4981160365986</v>
      </c>
      <c r="AS626" s="192" t="str">
        <f>VLOOKUP(AQ:AQ,[1]FALKEN!$B:$O,3,0)</f>
        <v/>
      </c>
      <c r="AT626" s="231" t="str">
        <f>VLOOKUP(AQ:AQ,[1]FALKEN!$B:$O,4,0)</f>
        <v>AZENIS FK510</v>
      </c>
      <c r="AU626" s="231" t="str">
        <f>VLOOKUP(AQ:AQ,[1]FALKEN!$B:$O,5,0)</f>
        <v>235/40R18 95Y XL</v>
      </c>
      <c r="AV626" s="232" t="str">
        <f>VLOOKUP(AQ:AQ,[1]FALKEN!$B:$O,6,0)</f>
        <v>235/40R18</v>
      </c>
      <c r="AW626" s="232" t="str">
        <f>VLOOKUP(AQ:AQ,[1]FALKEN!$B:$O,7,0)</f>
        <v/>
      </c>
      <c r="AX626" s="233">
        <f>VLOOKUP(AQ:AQ,[1]FALKEN!$B:$K,8,0)</f>
        <v>13108</v>
      </c>
      <c r="AY626" s="233">
        <f>VLOOKUP(AQ:AQ,[1]FALKEN!$B:$K,9,0)</f>
        <v>1</v>
      </c>
      <c r="AZ626" s="233">
        <f>VLOOKUP(AQ:AQ,[1]FALKEN!$B:$K,10,0)</f>
        <v>0</v>
      </c>
      <c r="BA626" s="233">
        <f>VLOOKUP(AQ:AQ,[1]FALKEN!$B:$O,11,0)</f>
        <v>17980</v>
      </c>
      <c r="BB626" s="233">
        <f>VLOOKUP(AQ:AQ,[1]FALKEN!$B:$O,12,0)</f>
        <v>15390.90909090909</v>
      </c>
      <c r="BC626" s="233">
        <f t="shared" si="351"/>
        <v>1050</v>
      </c>
      <c r="BD626" s="204" t="s">
        <v>3388</v>
      </c>
      <c r="BE626" s="195" t="s">
        <v>4837</v>
      </c>
      <c r="BF626" s="133" t="str">
        <f>IFERROR(VLOOKUP(BE:BE,Q商品!B:E,4,0),"")</f>
        <v>2022年製 AZENIS FK510 235/40ZR18 95Y XL サマータイヤ ラベルなし 最短当日発送</v>
      </c>
      <c r="BG626" s="133" t="str">
        <f>IFERROR(VLOOKUP(AQ:AQ,在庫!B:M,12,0),"")</f>
        <v>2022年製</v>
      </c>
      <c r="BH626" s="133">
        <f>IFERROR(VLOOKUP(AQ:AQ,在庫!B:L,10,0),"")</f>
        <v>1</v>
      </c>
      <c r="BI626" s="234">
        <f>VLOOKUP(AQ:AQ,[1]FALKEN!$B:$AH,32,0)</f>
        <v>605409051</v>
      </c>
      <c r="BJ626" s="234">
        <f>VLOOKUP(AQ:AQ,[1]FALKEN!$B:$AH,33,0)</f>
        <v>605409076</v>
      </c>
      <c r="BK626" s="191"/>
      <c r="BL626" s="191"/>
      <c r="BM626" s="191"/>
    </row>
    <row r="627" spans="1:65" s="11" customFormat="1" ht="19.5" customHeight="1">
      <c r="A627" s="237">
        <f t="shared" si="354"/>
        <v>1</v>
      </c>
      <c r="B627" s="249">
        <f t="shared" si="340"/>
        <v>2354019189200</v>
      </c>
      <c r="C627" s="225">
        <f t="shared" si="355"/>
        <v>0</v>
      </c>
      <c r="D627" s="11" t="s">
        <v>13441</v>
      </c>
      <c r="E627" s="358" t="s">
        <v>645</v>
      </c>
      <c r="F627" s="303" t="s">
        <v>6443</v>
      </c>
      <c r="G627" s="132" t="str">
        <f t="shared" si="350"/>
        <v>19</v>
      </c>
      <c r="H627" s="225">
        <v>0</v>
      </c>
      <c r="I627" s="225">
        <f t="shared" si="356"/>
        <v>0</v>
      </c>
      <c r="J627" s="131"/>
      <c r="K627" s="132" t="s">
        <v>7350</v>
      </c>
      <c r="L627" s="132">
        <v>8</v>
      </c>
      <c r="M627" s="134"/>
      <c r="N627" s="226"/>
      <c r="O627" s="226"/>
      <c r="P627" s="227"/>
      <c r="Q627" s="228">
        <f t="shared" si="341"/>
        <v>0</v>
      </c>
      <c r="R627" s="143" t="str">
        <f t="shared" si="342"/>
        <v/>
      </c>
      <c r="S627" s="238">
        <v>1074476729</v>
      </c>
      <c r="T627" s="288" t="s">
        <v>6937</v>
      </c>
      <c r="U627" s="189">
        <f t="shared" si="343"/>
        <v>-900</v>
      </c>
      <c r="V627" s="11">
        <v>900</v>
      </c>
      <c r="W627" s="229"/>
      <c r="X627" s="135">
        <f t="shared" si="344"/>
        <v>16439</v>
      </c>
      <c r="Y627" s="230">
        <f t="shared" si="345"/>
        <v>0</v>
      </c>
      <c r="Z627" s="141" t="str">
        <f t="shared" si="346"/>
        <v/>
      </c>
      <c r="AA627" s="136" t="str">
        <f t="shared" si="347"/>
        <v/>
      </c>
      <c r="AB627" s="309"/>
      <c r="AC627" s="309"/>
      <c r="AD627" s="184">
        <f t="shared" si="352"/>
        <v>-882</v>
      </c>
      <c r="AE627" s="182">
        <f t="shared" si="353"/>
        <v>-969</v>
      </c>
      <c r="AF627" s="128">
        <f t="shared" si="357"/>
        <v>-87.21</v>
      </c>
      <c r="AG627" s="129">
        <f t="shared" si="358"/>
        <v>-18.209999999999994</v>
      </c>
      <c r="AH627" s="130">
        <f t="shared" si="359"/>
        <v>1.8792569659442718E-2</v>
      </c>
      <c r="AI627" s="137">
        <f t="shared" si="360"/>
        <v>-69</v>
      </c>
      <c r="AJ627" s="138">
        <f t="shared" si="361"/>
        <v>7.1207430340557279E-2</v>
      </c>
      <c r="AK627" s="138" t="str">
        <f t="shared" si="362"/>
        <v/>
      </c>
      <c r="AL627" s="11" t="s">
        <v>13397</v>
      </c>
      <c r="AM627" s="11">
        <f t="shared" si="363"/>
        <v>-785.1</v>
      </c>
      <c r="AN627" s="412">
        <f t="shared" si="364"/>
        <v>-713.72727272727263</v>
      </c>
      <c r="AO627" s="412">
        <f t="shared" si="365"/>
        <v>-17152.727272727272</v>
      </c>
      <c r="AP627" s="413">
        <f t="shared" si="366"/>
        <v>24.032607311170555</v>
      </c>
      <c r="AQ627" s="192">
        <v>2354019189200</v>
      </c>
      <c r="AR627" s="192">
        <f>VLOOKUP(AQ:AQ,[1]FALKEN!$B:$O,2,0)</f>
        <v>4981160611984</v>
      </c>
      <c r="AS627" s="192" t="str">
        <f>VLOOKUP(AQ:AQ,[1]FALKEN!$B:$O,3,0)</f>
        <v/>
      </c>
      <c r="AT627" s="231" t="str">
        <f>VLOOKUP(AQ:AQ,[1]FALKEN!$B:$O,4,0)</f>
        <v>AZENIS FK510</v>
      </c>
      <c r="AU627" s="231" t="str">
        <f>VLOOKUP(AQ:AQ,[1]FALKEN!$B:$O,5,0)</f>
        <v>235/40R19 96Y XL</v>
      </c>
      <c r="AV627" s="232" t="str">
        <f>VLOOKUP(AQ:AQ,[1]FALKEN!$B:$O,6,0)</f>
        <v>235/40R19</v>
      </c>
      <c r="AW627" s="232" t="str">
        <f>VLOOKUP(AQ:AQ,[1]FALKEN!$B:$O,7,0)</f>
        <v/>
      </c>
      <c r="AX627" s="233">
        <f>VLOOKUP(AQ:AQ,[1]FALKEN!$B:$K,8,0)</f>
        <v>16439</v>
      </c>
      <c r="AY627" s="233">
        <f>VLOOKUP(AQ:AQ,[1]FALKEN!$B:$K,9,0)</f>
        <v>0</v>
      </c>
      <c r="AZ627" s="233">
        <f>VLOOKUP(AQ:AQ,[1]FALKEN!$B:$K,10,0)</f>
        <v>0</v>
      </c>
      <c r="BA627" s="233">
        <f>VLOOKUP(AQ:AQ,[1]FALKEN!$B:$O,11,0)</f>
        <v>22800</v>
      </c>
      <c r="BB627" s="233">
        <f>VLOOKUP(AQ:AQ,[1]FALKEN!$B:$O,12,0)</f>
        <v>19772.727272727272</v>
      </c>
      <c r="BC627" s="233">
        <f t="shared" si="351"/>
        <v>1050</v>
      </c>
      <c r="BD627" s="204" t="s">
        <v>3388</v>
      </c>
      <c r="BE627" s="195" t="s">
        <v>4838</v>
      </c>
      <c r="BF627" s="133" t="str">
        <f>IFERROR(VLOOKUP(BE:BE,Q商品!B:E,4,0),"")</f>
        <v>2022年製 AZENIS FK510 235/40R19 96Y XL サマータイヤ ラベルなし 最短当日発送</v>
      </c>
      <c r="BG627" s="133" t="str">
        <f>IFERROR(VLOOKUP(AQ:AQ,在庫!B:M,12,0),"")</f>
        <v/>
      </c>
      <c r="BH627" s="133" t="str">
        <f>IFERROR(VLOOKUP(AQ:AQ,在庫!B:L,10,0),"")</f>
        <v/>
      </c>
      <c r="BI627" s="234">
        <f>VLOOKUP(AQ:AQ,[1]FALKEN!$B:$AH,32,0)</f>
        <v>605409041</v>
      </c>
      <c r="BJ627" s="234">
        <f>VLOOKUP(AQ:AQ,[1]FALKEN!$B:$AH,33,0)</f>
        <v>605409066</v>
      </c>
      <c r="BK627" s="191"/>
      <c r="BL627" s="191"/>
      <c r="BM627" s="191"/>
    </row>
    <row r="628" spans="1:65" s="11" customFormat="1" ht="19.5" customHeight="1">
      <c r="A628" s="237">
        <f t="shared" si="354"/>
        <v>1</v>
      </c>
      <c r="B628" s="249">
        <f t="shared" si="340"/>
        <v>2354518189206</v>
      </c>
      <c r="C628" s="225">
        <f t="shared" si="355"/>
        <v>13</v>
      </c>
      <c r="D628" s="11" t="s">
        <v>13441</v>
      </c>
      <c r="E628" s="358" t="s">
        <v>646</v>
      </c>
      <c r="F628" s="293" t="s">
        <v>6288</v>
      </c>
      <c r="G628" s="132" t="str">
        <f t="shared" si="350"/>
        <v>18</v>
      </c>
      <c r="H628" s="225">
        <v>0</v>
      </c>
      <c r="I628" s="225">
        <f t="shared" si="356"/>
        <v>0</v>
      </c>
      <c r="J628" s="131"/>
      <c r="K628" s="132" t="s">
        <v>7350</v>
      </c>
      <c r="L628" s="132">
        <v>9</v>
      </c>
      <c r="M628" s="134"/>
      <c r="N628" s="226"/>
      <c r="O628" s="226"/>
      <c r="P628" s="227"/>
      <c r="Q628" s="228">
        <f t="shared" si="341"/>
        <v>-11.818181818181817</v>
      </c>
      <c r="R628" s="143">
        <f t="shared" si="342"/>
        <v>1070.6230769230772</v>
      </c>
      <c r="S628" s="238">
        <v>1074476531</v>
      </c>
      <c r="T628" s="288" t="s">
        <v>6938</v>
      </c>
      <c r="U628" s="189">
        <f t="shared" si="343"/>
        <v>18400</v>
      </c>
      <c r="W628" s="229">
        <v>18400</v>
      </c>
      <c r="X628" s="135">
        <f t="shared" si="344"/>
        <v>12641</v>
      </c>
      <c r="Y628" s="230">
        <f t="shared" si="345"/>
        <v>16715.454545454544</v>
      </c>
      <c r="Z628" s="141" t="str">
        <f t="shared" si="346"/>
        <v/>
      </c>
      <c r="AA628" s="136">
        <f t="shared" si="347"/>
        <v>0.24375373905476688</v>
      </c>
      <c r="AB628" s="309"/>
      <c r="AC628" s="309"/>
      <c r="AD628" s="184">
        <f t="shared" si="352"/>
        <v>18039</v>
      </c>
      <c r="AE628" s="182">
        <f t="shared" si="353"/>
        <v>19823</v>
      </c>
      <c r="AF628" s="128">
        <f t="shared" si="357"/>
        <v>1784.07</v>
      </c>
      <c r="AG628" s="129">
        <f t="shared" si="358"/>
        <v>361.06999999999994</v>
      </c>
      <c r="AH628" s="130">
        <f t="shared" si="359"/>
        <v>1.8214700095848253E-2</v>
      </c>
      <c r="AI628" s="137">
        <f t="shared" si="360"/>
        <v>1423</v>
      </c>
      <c r="AJ628" s="138">
        <f t="shared" si="361"/>
        <v>7.1785299904151736E-2</v>
      </c>
      <c r="AK628" s="138">
        <f t="shared" si="362"/>
        <v>0.22553903895891864</v>
      </c>
      <c r="AL628" s="11" t="s">
        <v>13397</v>
      </c>
      <c r="AM628" s="11">
        <f t="shared" si="363"/>
        <v>16056.7</v>
      </c>
      <c r="AN628" s="412">
        <f t="shared" si="364"/>
        <v>14585.181818181818</v>
      </c>
      <c r="AO628" s="412">
        <f t="shared" si="365"/>
        <v>1944.181818181818</v>
      </c>
      <c r="AP628" s="413">
        <f t="shared" si="366"/>
        <v>0.13329842866670405</v>
      </c>
      <c r="AQ628" s="192">
        <v>2354518189206</v>
      </c>
      <c r="AR628" s="192">
        <f>VLOOKUP(AQ:AQ,[1]FALKEN!$B:$O,2,0)</f>
        <v>4981160609752</v>
      </c>
      <c r="AS628" s="192" t="str">
        <f>VLOOKUP(AQ:AQ,[1]FALKEN!$B:$O,3,0)</f>
        <v/>
      </c>
      <c r="AT628" s="231" t="str">
        <f>VLOOKUP(AQ:AQ,[1]FALKEN!$B:$O,4,0)</f>
        <v>AZENIS FK510</v>
      </c>
      <c r="AU628" s="231" t="str">
        <f>VLOOKUP(AQ:AQ,[1]FALKEN!$B:$O,5,0)</f>
        <v>235/45R18 98Y XL</v>
      </c>
      <c r="AV628" s="232" t="str">
        <f>VLOOKUP(AQ:AQ,[1]FALKEN!$B:$O,6,0)</f>
        <v>235/45R18</v>
      </c>
      <c r="AW628" s="232" t="str">
        <f>VLOOKUP(AQ:AQ,[1]FALKEN!$B:$O,7,0)</f>
        <v/>
      </c>
      <c r="AX628" s="233">
        <f>VLOOKUP(AQ:AQ,[1]FALKEN!$B:$K,8,0)</f>
        <v>12641</v>
      </c>
      <c r="AY628" s="233">
        <f>VLOOKUP(AQ:AQ,[1]FALKEN!$B:$K,9,0)</f>
        <v>13</v>
      </c>
      <c r="AZ628" s="233">
        <f>VLOOKUP(AQ:AQ,[1]FALKEN!$B:$K,10,0)</f>
        <v>0</v>
      </c>
      <c r="BA628" s="233">
        <f>VLOOKUP(AQ:AQ,[1]FALKEN!$B:$O,11,0)</f>
        <v>17480</v>
      </c>
      <c r="BB628" s="233">
        <f>VLOOKUP(AQ:AQ,[1]FALKEN!$B:$O,12,0)</f>
        <v>14936.363636363636</v>
      </c>
      <c r="BC628" s="233">
        <f t="shared" si="351"/>
        <v>1050</v>
      </c>
      <c r="BD628" s="204" t="s">
        <v>3388</v>
      </c>
      <c r="BE628" s="195" t="s">
        <v>4839</v>
      </c>
      <c r="BF628" s="133" t="str">
        <f>IFERROR(VLOOKUP(BE:BE,Q商品!B:E,4,0),"")</f>
        <v>2022年製 AZENIS FK510 235/45R18 98Y XL サマータイヤ ラベルなし 最短当日発送</v>
      </c>
      <c r="BG628" s="133" t="str">
        <f>IFERROR(VLOOKUP(AQ:AQ,在庫!B:M,12,0),"")</f>
        <v/>
      </c>
      <c r="BH628" s="133" t="str">
        <f>IFERROR(VLOOKUP(AQ:AQ,在庫!B:L,10,0),"")</f>
        <v/>
      </c>
      <c r="BI628" s="234">
        <f>VLOOKUP(AQ:AQ,[1]FALKEN!$B:$AH,32,0)</f>
        <v>605409047</v>
      </c>
      <c r="BJ628" s="234">
        <f>VLOOKUP(AQ:AQ,[1]FALKEN!$B:$AH,33,0)</f>
        <v>605409072</v>
      </c>
      <c r="BK628" s="191"/>
      <c r="BL628" s="191"/>
      <c r="BM628" s="191"/>
    </row>
    <row r="629" spans="1:65" s="11" customFormat="1" ht="19.5" customHeight="1">
      <c r="A629" s="237">
        <f t="shared" si="354"/>
        <v>1</v>
      </c>
      <c r="B629" s="249">
        <f t="shared" si="340"/>
        <v>2453519189205</v>
      </c>
      <c r="C629" s="225">
        <f t="shared" si="355"/>
        <v>0</v>
      </c>
      <c r="D629" s="11" t="s">
        <v>13441</v>
      </c>
      <c r="E629" s="358" t="s">
        <v>647</v>
      </c>
      <c r="F629" s="303" t="s">
        <v>6444</v>
      </c>
      <c r="G629" s="132" t="str">
        <f t="shared" si="350"/>
        <v>19</v>
      </c>
      <c r="H629" s="225">
        <v>0</v>
      </c>
      <c r="I629" s="225">
        <f t="shared" si="356"/>
        <v>0</v>
      </c>
      <c r="J629" s="131"/>
      <c r="K629" s="132" t="s">
        <v>7350</v>
      </c>
      <c r="L629" s="132">
        <v>10</v>
      </c>
      <c r="M629" s="134"/>
      <c r="N629" s="226"/>
      <c r="O629" s="226"/>
      <c r="P629" s="227"/>
      <c r="Q629" s="228">
        <f t="shared" si="341"/>
        <v>0</v>
      </c>
      <c r="R629" s="143" t="str">
        <f t="shared" si="342"/>
        <v/>
      </c>
      <c r="S629" s="238">
        <v>1074476524</v>
      </c>
      <c r="T629" s="288" t="s">
        <v>6939</v>
      </c>
      <c r="U629" s="189">
        <f t="shared" si="343"/>
        <v>22616</v>
      </c>
      <c r="V629" s="11">
        <v>900</v>
      </c>
      <c r="W629" s="229">
        <v>23516</v>
      </c>
      <c r="X629" s="135">
        <f t="shared" si="344"/>
        <v>13355</v>
      </c>
      <c r="Y629" s="230">
        <f t="shared" si="345"/>
        <v>21378.181818181816</v>
      </c>
      <c r="Z629" s="141" t="str">
        <f t="shared" si="346"/>
        <v/>
      </c>
      <c r="AA629" s="136">
        <f t="shared" si="347"/>
        <v>0.3752976696717128</v>
      </c>
      <c r="AB629" s="309"/>
      <c r="AC629" s="309"/>
      <c r="AD629" s="184">
        <f t="shared" si="352"/>
        <v>22172</v>
      </c>
      <c r="AE629" s="182">
        <f t="shared" si="353"/>
        <v>24364</v>
      </c>
      <c r="AF629" s="128">
        <f t="shared" si="357"/>
        <v>2192.7599999999998</v>
      </c>
      <c r="AG629" s="129">
        <f t="shared" si="358"/>
        <v>444.75999999999976</v>
      </c>
      <c r="AH629" s="130">
        <f t="shared" si="359"/>
        <v>1.8254802167131823E-2</v>
      </c>
      <c r="AI629" s="137">
        <f t="shared" si="360"/>
        <v>1748</v>
      </c>
      <c r="AJ629" s="138">
        <f t="shared" si="361"/>
        <v>7.174519783286816E-2</v>
      </c>
      <c r="AK629" s="138">
        <f t="shared" si="362"/>
        <v>0.35704286750458097</v>
      </c>
      <c r="AL629" s="11" t="s">
        <v>13397</v>
      </c>
      <c r="AM629" s="11">
        <f t="shared" si="363"/>
        <v>19735.599999999999</v>
      </c>
      <c r="AN629" s="412">
        <f t="shared" si="364"/>
        <v>17941.454545454544</v>
      </c>
      <c r="AO629" s="412">
        <f t="shared" si="365"/>
        <v>4586.4545454545441</v>
      </c>
      <c r="AP629" s="413">
        <f t="shared" si="366"/>
        <v>0.25563448793044036</v>
      </c>
      <c r="AQ629" s="192">
        <v>2453519189205</v>
      </c>
      <c r="AR629" s="192">
        <f>VLOOKUP(AQ:AQ,[1]FALKEN!$B:$O,2,0)</f>
        <v>4981160610451</v>
      </c>
      <c r="AS629" s="192" t="str">
        <f>VLOOKUP(AQ:AQ,[1]FALKEN!$B:$O,3,0)</f>
        <v/>
      </c>
      <c r="AT629" s="231" t="str">
        <f>VLOOKUP(AQ:AQ,[1]FALKEN!$B:$O,4,0)</f>
        <v>AZENIS FK510</v>
      </c>
      <c r="AU629" s="231" t="str">
        <f>VLOOKUP(AQ:AQ,[1]FALKEN!$B:$O,5,0)</f>
        <v>245/35R19 93Y XL</v>
      </c>
      <c r="AV629" s="232" t="str">
        <f>VLOOKUP(AQ:AQ,[1]FALKEN!$B:$O,6,0)</f>
        <v>245/35R19</v>
      </c>
      <c r="AW629" s="232" t="str">
        <f>VLOOKUP(AQ:AQ,[1]FALKEN!$B:$O,7,0)</f>
        <v/>
      </c>
      <c r="AX629" s="233">
        <f>VLOOKUP(AQ:AQ,[1]FALKEN!$B:$K,8,0)</f>
        <v>13355</v>
      </c>
      <c r="AY629" s="233">
        <f>VLOOKUP(AQ:AQ,[1]FALKEN!$B:$K,9,0)</f>
        <v>0</v>
      </c>
      <c r="AZ629" s="233">
        <f>VLOOKUP(AQ:AQ,[1]FALKEN!$B:$K,10,0)</f>
        <v>0</v>
      </c>
      <c r="BA629" s="233">
        <f>VLOOKUP(AQ:AQ,[1]FALKEN!$B:$O,11,0)</f>
        <v>19480</v>
      </c>
      <c r="BB629" s="233">
        <f>VLOOKUP(AQ:AQ,[1]FALKEN!$B:$O,12,0)</f>
        <v>16754.545454545452</v>
      </c>
      <c r="BC629" s="233">
        <f t="shared" si="351"/>
        <v>1050</v>
      </c>
      <c r="BD629" s="204" t="s">
        <v>3388</v>
      </c>
      <c r="BE629" s="195" t="s">
        <v>4840</v>
      </c>
      <c r="BF629" s="133" t="str">
        <f>IFERROR(VLOOKUP(BE:BE,Q商品!B:E,4,0),"")</f>
        <v>2022年製 AZENIS FK510 245/35R19 93Y XL サマータイヤ ラベルなし 最短当日発送</v>
      </c>
      <c r="BG629" s="133" t="str">
        <f>IFERROR(VLOOKUP(AQ:AQ,在庫!B:M,12,0),"")</f>
        <v>2022年製</v>
      </c>
      <c r="BH629" s="133">
        <f>IFERROR(VLOOKUP(AQ:AQ,在庫!B:L,10,0),"")</f>
        <v>1</v>
      </c>
      <c r="BI629" s="234">
        <f>VLOOKUP(AQ:AQ,[1]FALKEN!$B:$AH,32,0)</f>
        <v>605409040</v>
      </c>
      <c r="BJ629" s="234">
        <f>VLOOKUP(AQ:AQ,[1]FALKEN!$B:$AH,33,0)</f>
        <v>605409065</v>
      </c>
      <c r="BK629" s="191"/>
      <c r="BL629" s="191"/>
      <c r="BM629" s="191"/>
    </row>
    <row r="630" spans="1:65" s="11" customFormat="1" ht="19.5" customHeight="1">
      <c r="A630" s="237">
        <f t="shared" si="354"/>
        <v>1</v>
      </c>
      <c r="B630" s="249">
        <f t="shared" si="340"/>
        <v>2453520189201</v>
      </c>
      <c r="C630" s="225">
        <f t="shared" si="355"/>
        <v>0</v>
      </c>
      <c r="D630" s="11" t="s">
        <v>13441</v>
      </c>
      <c r="E630" s="358" t="s">
        <v>648</v>
      </c>
      <c r="F630" s="158" t="s">
        <v>6445</v>
      </c>
      <c r="G630" s="132" t="str">
        <f t="shared" si="350"/>
        <v>20</v>
      </c>
      <c r="H630" s="225">
        <v>0</v>
      </c>
      <c r="I630" s="225">
        <f t="shared" si="356"/>
        <v>0</v>
      </c>
      <c r="J630" s="131"/>
      <c r="K630" s="132" t="s">
        <v>7350</v>
      </c>
      <c r="L630" s="132">
        <v>11</v>
      </c>
      <c r="M630" s="134"/>
      <c r="N630" s="226"/>
      <c r="O630" s="226"/>
      <c r="P630" s="227"/>
      <c r="Q630" s="228">
        <f t="shared" si="341"/>
        <v>0</v>
      </c>
      <c r="R630" s="143" t="str">
        <f t="shared" si="342"/>
        <v/>
      </c>
      <c r="S630" s="238">
        <v>1074476525</v>
      </c>
      <c r="T630" s="288" t="s">
        <v>6940</v>
      </c>
      <c r="U630" s="189">
        <f t="shared" si="343"/>
        <v>-900</v>
      </c>
      <c r="V630" s="11">
        <v>900</v>
      </c>
      <c r="W630" s="229"/>
      <c r="X630" s="135">
        <f t="shared" si="344"/>
        <v>13508</v>
      </c>
      <c r="Y630" s="230">
        <f t="shared" si="345"/>
        <v>0</v>
      </c>
      <c r="Z630" s="141" t="str">
        <f t="shared" si="346"/>
        <v/>
      </c>
      <c r="AA630" s="136" t="str">
        <f t="shared" si="347"/>
        <v/>
      </c>
      <c r="AB630" s="309"/>
      <c r="AC630" s="309"/>
      <c r="AD630" s="184">
        <f t="shared" si="352"/>
        <v>-882</v>
      </c>
      <c r="AE630" s="182">
        <f t="shared" si="353"/>
        <v>-969</v>
      </c>
      <c r="AF630" s="128">
        <f t="shared" si="357"/>
        <v>-87.21</v>
      </c>
      <c r="AG630" s="129">
        <f t="shared" si="358"/>
        <v>-18.209999999999994</v>
      </c>
      <c r="AH630" s="130">
        <f t="shared" si="359"/>
        <v>1.8792569659442718E-2</v>
      </c>
      <c r="AI630" s="137">
        <f t="shared" si="360"/>
        <v>-69</v>
      </c>
      <c r="AJ630" s="138">
        <f t="shared" si="361"/>
        <v>7.1207430340557279E-2</v>
      </c>
      <c r="AK630" s="138" t="str">
        <f t="shared" si="362"/>
        <v/>
      </c>
      <c r="AL630" s="11" t="s">
        <v>13397</v>
      </c>
      <c r="AM630" s="11">
        <f t="shared" si="363"/>
        <v>-785.1</v>
      </c>
      <c r="AN630" s="412">
        <f t="shared" si="364"/>
        <v>-713.72727272727263</v>
      </c>
      <c r="AO630" s="412">
        <f t="shared" si="365"/>
        <v>-14221.727272727272</v>
      </c>
      <c r="AP630" s="413">
        <f t="shared" si="366"/>
        <v>19.925996688319962</v>
      </c>
      <c r="AQ630" s="192">
        <v>2453520189201</v>
      </c>
      <c r="AR630" s="192">
        <f>VLOOKUP(AQ:AQ,[1]FALKEN!$B:$O,2,0)</f>
        <v>4981160612035</v>
      </c>
      <c r="AS630" s="192" t="str">
        <f>VLOOKUP(AQ:AQ,[1]FALKEN!$B:$O,3,0)</f>
        <v/>
      </c>
      <c r="AT630" s="231" t="str">
        <f>VLOOKUP(AQ:AQ,[1]FALKEN!$B:$O,4,0)</f>
        <v>AZENIS FK510</v>
      </c>
      <c r="AU630" s="231" t="str">
        <f>VLOOKUP(AQ:AQ,[1]FALKEN!$B:$O,5,0)</f>
        <v>245/35R20 95Y XL</v>
      </c>
      <c r="AV630" s="232" t="str">
        <f>VLOOKUP(AQ:AQ,[1]FALKEN!$B:$O,6,0)</f>
        <v>245/35R20</v>
      </c>
      <c r="AW630" s="232" t="str">
        <f>VLOOKUP(AQ:AQ,[1]FALKEN!$B:$O,7,0)</f>
        <v/>
      </c>
      <c r="AX630" s="233">
        <f>VLOOKUP(AQ:AQ,[1]FALKEN!$B:$K,8,0)</f>
        <v>13508</v>
      </c>
      <c r="AY630" s="233">
        <f>VLOOKUP(AQ:AQ,[1]FALKEN!$B:$K,9,0)</f>
        <v>0</v>
      </c>
      <c r="AZ630" s="233">
        <f>VLOOKUP(AQ:AQ,[1]FALKEN!$B:$K,10,0)</f>
        <v>0</v>
      </c>
      <c r="BA630" s="233">
        <f>VLOOKUP(AQ:AQ,[1]FALKEN!$B:$O,11,0)</f>
        <v>20400</v>
      </c>
      <c r="BB630" s="233">
        <f>VLOOKUP(AQ:AQ,[1]FALKEN!$B:$O,12,0)</f>
        <v>17590.909090909088</v>
      </c>
      <c r="BC630" s="233">
        <f t="shared" si="351"/>
        <v>1050</v>
      </c>
      <c r="BD630" s="204" t="s">
        <v>3388</v>
      </c>
      <c r="BE630" s="195" t="s">
        <v>4841</v>
      </c>
      <c r="BF630" s="133" t="str">
        <f>IFERROR(VLOOKUP(BE:BE,Q商品!B:E,4,0),"")</f>
        <v>2021年製 AZENIS FK510 245/35R20 95Y XL サマータイヤ ラベルなし 最短当日発送</v>
      </c>
      <c r="BG630" s="133" t="str">
        <f>IFERROR(VLOOKUP(AQ:AQ,在庫!B:M,12,0),"")</f>
        <v/>
      </c>
      <c r="BH630" s="133" t="str">
        <f>IFERROR(VLOOKUP(AQ:AQ,在庫!B:L,10,0),"")</f>
        <v/>
      </c>
      <c r="BI630" s="234">
        <f>VLOOKUP(AQ:AQ,[1]FALKEN!$B:$AH,32,0)</f>
        <v>605409027</v>
      </c>
      <c r="BJ630" s="234">
        <f>VLOOKUP(AQ:AQ,[1]FALKEN!$B:$AH,33,0)</f>
        <v>605409052</v>
      </c>
      <c r="BK630" s="191"/>
      <c r="BL630" s="191"/>
      <c r="BM630" s="191"/>
    </row>
    <row r="631" spans="1:65" s="11" customFormat="1" ht="19.5" customHeight="1">
      <c r="A631" s="237">
        <f t="shared" si="354"/>
        <v>1</v>
      </c>
      <c r="B631" s="249">
        <f t="shared" si="340"/>
        <v>2453521189200</v>
      </c>
      <c r="C631" s="225">
        <f t="shared" si="355"/>
        <v>1</v>
      </c>
      <c r="D631" s="11" t="s">
        <v>13441</v>
      </c>
      <c r="E631" s="358" t="s">
        <v>649</v>
      </c>
      <c r="F631" s="303" t="s">
        <v>6446</v>
      </c>
      <c r="G631" s="132" t="str">
        <f t="shared" si="350"/>
        <v>21</v>
      </c>
      <c r="H631" s="225">
        <v>0</v>
      </c>
      <c r="I631" s="225">
        <f t="shared" si="356"/>
        <v>0</v>
      </c>
      <c r="J631" s="131"/>
      <c r="K631" s="132" t="s">
        <v>7350</v>
      </c>
      <c r="L631" s="132">
        <v>12</v>
      </c>
      <c r="M631" s="134"/>
      <c r="N631" s="226"/>
      <c r="O631" s="226"/>
      <c r="P631" s="227"/>
      <c r="Q631" s="228">
        <f t="shared" si="341"/>
        <v>-0.90909090909090906</v>
      </c>
      <c r="R631" s="143">
        <f t="shared" si="342"/>
        <v>15955.4</v>
      </c>
      <c r="S631" s="238">
        <v>1074476523</v>
      </c>
      <c r="T631" s="288" t="s">
        <v>6941</v>
      </c>
      <c r="U631" s="189">
        <f t="shared" si="343"/>
        <v>21850</v>
      </c>
      <c r="V631" s="11">
        <v>900</v>
      </c>
      <c r="W631" s="229">
        <v>22750</v>
      </c>
      <c r="X631" s="135">
        <f t="shared" si="344"/>
        <v>14504</v>
      </c>
      <c r="Y631" s="230">
        <f t="shared" si="345"/>
        <v>20680.909090909088</v>
      </c>
      <c r="Z631" s="141" t="str">
        <f t="shared" si="346"/>
        <v/>
      </c>
      <c r="AA631" s="136">
        <f t="shared" si="347"/>
        <v>0.29867686491713913</v>
      </c>
      <c r="AB631" s="309"/>
      <c r="AC631" s="309"/>
      <c r="AD631" s="184">
        <f t="shared" si="352"/>
        <v>21421</v>
      </c>
      <c r="AE631" s="182">
        <f t="shared" si="353"/>
        <v>23539</v>
      </c>
      <c r="AF631" s="128">
        <f t="shared" si="357"/>
        <v>2118.5099999999998</v>
      </c>
      <c r="AG631" s="129">
        <f t="shared" si="358"/>
        <v>429.50999999999976</v>
      </c>
      <c r="AH631" s="130">
        <f t="shared" si="359"/>
        <v>1.8246739453672618E-2</v>
      </c>
      <c r="AI631" s="137">
        <f t="shared" si="360"/>
        <v>1689</v>
      </c>
      <c r="AJ631" s="138">
        <f t="shared" si="361"/>
        <v>7.1753260546327371E-2</v>
      </c>
      <c r="AK631" s="138">
        <f t="shared" si="362"/>
        <v>0.28043012546346652</v>
      </c>
      <c r="AL631" s="11" t="s">
        <v>13397</v>
      </c>
      <c r="AM631" s="11">
        <f t="shared" si="363"/>
        <v>19067.099999999999</v>
      </c>
      <c r="AN631" s="412">
        <f t="shared" si="364"/>
        <v>17332.81818181818</v>
      </c>
      <c r="AO631" s="412">
        <f t="shared" si="365"/>
        <v>2828.8181818181802</v>
      </c>
      <c r="AP631" s="413">
        <f t="shared" si="366"/>
        <v>0.16320589947603331</v>
      </c>
      <c r="AQ631" s="192">
        <v>2453521189200</v>
      </c>
      <c r="AR631" s="192">
        <f>VLOOKUP(AQ:AQ,[1]FALKEN!$B:$O,2,0)</f>
        <v>4981160612042</v>
      </c>
      <c r="AS631" s="192" t="str">
        <f>VLOOKUP(AQ:AQ,[1]FALKEN!$B:$O,3,0)</f>
        <v/>
      </c>
      <c r="AT631" s="231" t="str">
        <f>VLOOKUP(AQ:AQ,[1]FALKEN!$B:$O,4,0)</f>
        <v>AZENIS FK510</v>
      </c>
      <c r="AU631" s="231" t="str">
        <f>VLOOKUP(AQ:AQ,[1]FALKEN!$B:$O,5,0)</f>
        <v>245/35R21 96Y XL</v>
      </c>
      <c r="AV631" s="232" t="str">
        <f>VLOOKUP(AQ:AQ,[1]FALKEN!$B:$O,6,0)</f>
        <v>245/35R21</v>
      </c>
      <c r="AW631" s="232" t="str">
        <f>VLOOKUP(AQ:AQ,[1]FALKEN!$B:$O,7,0)</f>
        <v/>
      </c>
      <c r="AX631" s="233">
        <f>VLOOKUP(AQ:AQ,[1]FALKEN!$B:$K,8,0)</f>
        <v>14504</v>
      </c>
      <c r="AY631" s="233">
        <f>VLOOKUP(AQ:AQ,[1]FALKEN!$B:$K,9,0)</f>
        <v>1</v>
      </c>
      <c r="AZ631" s="233">
        <f>VLOOKUP(AQ:AQ,[1]FALKEN!$B:$K,10,0)</f>
        <v>0</v>
      </c>
      <c r="BA631" s="233">
        <f>VLOOKUP(AQ:AQ,[1]FALKEN!$B:$O,11,0)</f>
        <v>21800</v>
      </c>
      <c r="BB631" s="233">
        <f>VLOOKUP(AQ:AQ,[1]FALKEN!$B:$O,12,0)</f>
        <v>18863.63636363636</v>
      </c>
      <c r="BC631" s="233">
        <f t="shared" si="351"/>
        <v>1050.0000000000036</v>
      </c>
      <c r="BD631" s="204" t="s">
        <v>3388</v>
      </c>
      <c r="BE631" s="195" t="s">
        <v>4842</v>
      </c>
      <c r="BF631" s="133" t="str">
        <f>IFERROR(VLOOKUP(BE:BE,Q商品!B:E,4,0),"")</f>
        <v>2022年製 AZENIS FK510 245/35R21 96Y XL サマータイヤ ラベルなし 最短当日発送</v>
      </c>
      <c r="BG631" s="133" t="str">
        <f>IFERROR(VLOOKUP(AQ:AQ,在庫!B:M,12,0),"")</f>
        <v/>
      </c>
      <c r="BH631" s="133" t="str">
        <f>IFERROR(VLOOKUP(AQ:AQ,在庫!B:L,10,0),"")</f>
        <v/>
      </c>
      <c r="BI631" s="234">
        <f>VLOOKUP(AQ:AQ,[1]FALKEN!$B:$AH,32,0)</f>
        <v>605409044</v>
      </c>
      <c r="BJ631" s="234">
        <f>VLOOKUP(AQ:AQ,[1]FALKEN!$B:$AH,33,0)</f>
        <v>605409069</v>
      </c>
      <c r="BK631" s="191"/>
      <c r="BL631" s="191"/>
      <c r="BM631" s="191"/>
    </row>
    <row r="632" spans="1:65" s="11" customFormat="1" ht="19.5" customHeight="1">
      <c r="A632" s="237">
        <f t="shared" si="354"/>
        <v>1</v>
      </c>
      <c r="B632" s="249">
        <f t="shared" si="340"/>
        <v>2454018189208</v>
      </c>
      <c r="C632" s="225">
        <f t="shared" si="355"/>
        <v>2</v>
      </c>
      <c r="D632" s="11" t="s">
        <v>4702</v>
      </c>
      <c r="E632" s="358" t="s">
        <v>650</v>
      </c>
      <c r="F632" s="303" t="s">
        <v>6447</v>
      </c>
      <c r="G632" s="132" t="str">
        <f t="shared" si="350"/>
        <v>18</v>
      </c>
      <c r="H632" s="225">
        <v>1</v>
      </c>
      <c r="I632" s="225">
        <f t="shared" si="356"/>
        <v>1</v>
      </c>
      <c r="J632" s="131"/>
      <c r="K632" s="132" t="s">
        <v>4830</v>
      </c>
      <c r="L632" s="132">
        <v>13</v>
      </c>
      <c r="M632" s="134"/>
      <c r="N632" s="226"/>
      <c r="O632" s="226"/>
      <c r="P632" s="227"/>
      <c r="Q632" s="228">
        <f t="shared" si="341"/>
        <v>-1.8181818181818181</v>
      </c>
      <c r="R632" s="143">
        <f t="shared" si="342"/>
        <v>6460.75</v>
      </c>
      <c r="S632" s="238">
        <v>1074476730</v>
      </c>
      <c r="T632" s="288" t="s">
        <v>6942</v>
      </c>
      <c r="U632" s="189">
        <f t="shared" si="343"/>
        <v>17895</v>
      </c>
      <c r="V632" s="11">
        <v>900</v>
      </c>
      <c r="W632" s="229">
        <v>18795</v>
      </c>
      <c r="X632" s="135">
        <f t="shared" si="344"/>
        <v>11745</v>
      </c>
      <c r="Y632" s="230">
        <f t="shared" si="345"/>
        <v>17084.545454545452</v>
      </c>
      <c r="Z632" s="141" t="str">
        <f t="shared" si="346"/>
        <v/>
      </c>
      <c r="AA632" s="136">
        <f t="shared" si="347"/>
        <v>0.31253658277018032</v>
      </c>
      <c r="AB632" s="144"/>
      <c r="AC632" s="144"/>
      <c r="AD632" s="184">
        <f t="shared" si="352"/>
        <v>17544</v>
      </c>
      <c r="AE632" s="182">
        <f t="shared" si="353"/>
        <v>19279</v>
      </c>
      <c r="AF632" s="128">
        <f t="shared" si="357"/>
        <v>1735.11</v>
      </c>
      <c r="AG632" s="129">
        <f t="shared" si="358"/>
        <v>351.1099999999999</v>
      </c>
      <c r="AH632" s="130">
        <f t="shared" si="359"/>
        <v>1.8212044193163541E-2</v>
      </c>
      <c r="AI632" s="137">
        <f t="shared" si="360"/>
        <v>1384</v>
      </c>
      <c r="AJ632" s="138">
        <f t="shared" si="361"/>
        <v>7.1787955806836459E-2</v>
      </c>
      <c r="AK632" s="138">
        <f t="shared" si="362"/>
        <v>0.29432453857701679</v>
      </c>
      <c r="AL632" s="11" t="s">
        <v>13397</v>
      </c>
      <c r="AM632" s="11">
        <f t="shared" si="363"/>
        <v>15616.1</v>
      </c>
      <c r="AN632" s="412">
        <f t="shared" si="364"/>
        <v>14194.636363636362</v>
      </c>
      <c r="AO632" s="412">
        <f t="shared" si="365"/>
        <v>2449.6363636363621</v>
      </c>
      <c r="AP632" s="413">
        <f t="shared" si="366"/>
        <v>0.17257478817222885</v>
      </c>
      <c r="AQ632" s="192">
        <v>2454018189208</v>
      </c>
      <c r="AR632" s="192">
        <f>VLOOKUP(AQ:AQ,[1]FALKEN!$B:$O,2,0)</f>
        <v>4981160365993</v>
      </c>
      <c r="AS632" s="192" t="str">
        <f>VLOOKUP(AQ:AQ,[1]FALKEN!$B:$O,3,0)</f>
        <v/>
      </c>
      <c r="AT632" s="231" t="str">
        <f>VLOOKUP(AQ:AQ,[1]FALKEN!$B:$O,4,0)</f>
        <v>AZENIS FK510</v>
      </c>
      <c r="AU632" s="231" t="str">
        <f>VLOOKUP(AQ:AQ,[1]FALKEN!$B:$O,5,0)</f>
        <v>245/40R18 97Y XL</v>
      </c>
      <c r="AV632" s="232" t="str">
        <f>VLOOKUP(AQ:AQ,[1]FALKEN!$B:$O,6,0)</f>
        <v>245/40R18</v>
      </c>
      <c r="AW632" s="232" t="str">
        <f>VLOOKUP(AQ:AQ,[1]FALKEN!$B:$O,7,0)</f>
        <v/>
      </c>
      <c r="AX632" s="233">
        <f>VLOOKUP(AQ:AQ,[1]FALKEN!$B:$K,8,0)</f>
        <v>11745</v>
      </c>
      <c r="AY632" s="233">
        <f>VLOOKUP(AQ:AQ,[1]FALKEN!$B:$K,9,0)</f>
        <v>2</v>
      </c>
      <c r="AZ632" s="233">
        <f>VLOOKUP(AQ:AQ,[1]FALKEN!$B:$K,10,0)</f>
        <v>1</v>
      </c>
      <c r="BA632" s="233">
        <f>VLOOKUP(AQ:AQ,[1]FALKEN!$B:$O,11,0)</f>
        <v>15480</v>
      </c>
      <c r="BB632" s="233">
        <f>VLOOKUP(AQ:AQ,[1]FALKEN!$B:$O,12,0)</f>
        <v>13118.181818181818</v>
      </c>
      <c r="BC632" s="233">
        <f t="shared" si="351"/>
        <v>1049.9999999999982</v>
      </c>
      <c r="BD632" s="204" t="s">
        <v>3388</v>
      </c>
      <c r="BE632" s="195" t="s">
        <v>4843</v>
      </c>
      <c r="BF632" s="133" t="str">
        <f>IFERROR(VLOOKUP(BE:BE,Q商品!B:E,4,0),"")</f>
        <v>2023年製 AZENIS FK510 245/40ZR18 97Y XL サマータイヤ ラベルなし 最短当日発送</v>
      </c>
      <c r="BG632" s="133" t="str">
        <f>IFERROR(VLOOKUP(AQ:AQ,在庫!B:M,12,0),"")</f>
        <v>2023年製</v>
      </c>
      <c r="BH632" s="133">
        <f>IFERROR(VLOOKUP(AQ:AQ,在庫!B:L,10,0),"")</f>
        <v>1</v>
      </c>
      <c r="BI632" s="234">
        <f>VLOOKUP(AQ:AQ,[1]FALKEN!$B:$AH,32,0)</f>
        <v>605409049</v>
      </c>
      <c r="BJ632" s="234">
        <f>VLOOKUP(AQ:AQ,[1]FALKEN!$B:$AH,33,0)</f>
        <v>605409074</v>
      </c>
      <c r="BK632" s="191"/>
      <c r="BL632" s="191"/>
      <c r="BM632" s="191"/>
    </row>
    <row r="633" spans="1:65" s="11" customFormat="1" ht="19.5" customHeight="1">
      <c r="A633" s="237">
        <f t="shared" si="354"/>
        <v>1</v>
      </c>
      <c r="B633" s="249">
        <f t="shared" si="340"/>
        <v>2454019189207</v>
      </c>
      <c r="C633" s="225">
        <f t="shared" si="355"/>
        <v>46</v>
      </c>
      <c r="D633" s="11" t="s">
        <v>4702</v>
      </c>
      <c r="E633" s="11" t="s">
        <v>651</v>
      </c>
      <c r="F633" s="293" t="s">
        <v>6289</v>
      </c>
      <c r="G633" s="132" t="str">
        <f t="shared" si="350"/>
        <v>19</v>
      </c>
      <c r="H633" s="225">
        <v>34</v>
      </c>
      <c r="I633" s="225">
        <f t="shared" si="356"/>
        <v>30</v>
      </c>
      <c r="J633" s="131" t="s">
        <v>12</v>
      </c>
      <c r="K633" s="132" t="s">
        <v>4830</v>
      </c>
      <c r="L633" s="132">
        <v>14</v>
      </c>
      <c r="M633" s="134" t="s">
        <v>7271</v>
      </c>
      <c r="N633" s="226" t="s">
        <v>7273</v>
      </c>
      <c r="O633" s="226" t="s">
        <v>1777</v>
      </c>
      <c r="P633" s="227">
        <v>23076</v>
      </c>
      <c r="Q633" s="228">
        <f t="shared" si="341"/>
        <v>20936.363636363636</v>
      </c>
      <c r="R633" s="143">
        <f t="shared" si="342"/>
        <v>0.29658271819366044</v>
      </c>
      <c r="S633" s="238">
        <v>1074476528</v>
      </c>
      <c r="T633" s="289" t="s">
        <v>7865</v>
      </c>
      <c r="U633" s="189">
        <f t="shared" si="343"/>
        <v>23076</v>
      </c>
      <c r="W633" s="229">
        <v>23076</v>
      </c>
      <c r="X633" s="135">
        <f t="shared" si="344"/>
        <v>14727</v>
      </c>
      <c r="Y633" s="230">
        <f t="shared" si="345"/>
        <v>20936.363636363636</v>
      </c>
      <c r="Z633" s="141">
        <f t="shared" si="346"/>
        <v>7.730975905702886E-2</v>
      </c>
      <c r="AA633" s="136">
        <f t="shared" si="347"/>
        <v>0.29658271819366044</v>
      </c>
      <c r="AB633" s="309"/>
      <c r="AC633" s="309"/>
      <c r="AD633" s="184">
        <f t="shared" si="352"/>
        <v>22623</v>
      </c>
      <c r="AE633" s="182">
        <f t="shared" si="353"/>
        <v>24860</v>
      </c>
      <c r="AF633" s="128">
        <f t="shared" si="357"/>
        <v>2237.4</v>
      </c>
      <c r="AG633" s="129">
        <f t="shared" si="358"/>
        <v>453.40000000000009</v>
      </c>
      <c r="AH633" s="130">
        <f t="shared" si="359"/>
        <v>1.8238133547868064E-2</v>
      </c>
      <c r="AI633" s="137">
        <f t="shared" si="360"/>
        <v>1784</v>
      </c>
      <c r="AJ633" s="138">
        <f t="shared" si="361"/>
        <v>7.1761866452131937E-2</v>
      </c>
      <c r="AK633" s="138">
        <f t="shared" si="362"/>
        <v>0.27834458464579237</v>
      </c>
      <c r="AL633" s="11" t="s">
        <v>13397</v>
      </c>
      <c r="AM633" s="11">
        <f t="shared" si="363"/>
        <v>20137</v>
      </c>
      <c r="AN633" s="412">
        <f t="shared" si="364"/>
        <v>18264.545454545452</v>
      </c>
      <c r="AO633" s="412">
        <f t="shared" si="365"/>
        <v>3537.5454545454522</v>
      </c>
      <c r="AP633" s="413">
        <f t="shared" si="366"/>
        <v>0.1936837389876063</v>
      </c>
      <c r="AQ633" s="192">
        <v>2454019189207</v>
      </c>
      <c r="AR633" s="192">
        <f>VLOOKUP(AQ:AQ,[1]FALKEN!$B:$O,2,0)</f>
        <v>4981160611878</v>
      </c>
      <c r="AS633" s="192" t="str">
        <f>VLOOKUP(AQ:AQ,[1]FALKEN!$B:$O,3,0)</f>
        <v/>
      </c>
      <c r="AT633" s="231" t="str">
        <f>VLOOKUP(AQ:AQ,[1]FALKEN!$B:$O,4,0)</f>
        <v>AZENIS FK510</v>
      </c>
      <c r="AU633" s="231" t="str">
        <f>VLOOKUP(AQ:AQ,[1]FALKEN!$B:$O,5,0)</f>
        <v>245/40R19 98Y XL</v>
      </c>
      <c r="AV633" s="232" t="str">
        <f>VLOOKUP(AQ:AQ,[1]FALKEN!$B:$O,6,0)</f>
        <v>245/40R19</v>
      </c>
      <c r="AW633" s="232" t="str">
        <f>VLOOKUP(AQ:AQ,[1]FALKEN!$B:$O,7,0)</f>
        <v/>
      </c>
      <c r="AX633" s="233">
        <f>VLOOKUP(AQ:AQ,[1]FALKEN!$B:$K,8,0)</f>
        <v>14727</v>
      </c>
      <c r="AY633" s="233">
        <f>VLOOKUP(AQ:AQ,[1]FALKEN!$B:$K,9,0)</f>
        <v>46</v>
      </c>
      <c r="AZ633" s="233">
        <f>VLOOKUP(AQ:AQ,[1]FALKEN!$B:$K,10,0)</f>
        <v>30</v>
      </c>
      <c r="BA633" s="233">
        <f>VLOOKUP(AQ:AQ,[1]FALKEN!$B:$O,11,0)</f>
        <v>19200</v>
      </c>
      <c r="BB633" s="233">
        <f>VLOOKUP(AQ:AQ,[1]FALKEN!$B:$O,12,0)</f>
        <v>16500</v>
      </c>
      <c r="BC633" s="233">
        <f t="shared" si="351"/>
        <v>1050</v>
      </c>
      <c r="BD633" s="204" t="s">
        <v>3388</v>
      </c>
      <c r="BE633" s="195" t="s">
        <v>4844</v>
      </c>
      <c r="BF633" s="133" t="str">
        <f>IFERROR(VLOOKUP(BE:BE,Q商品!B:E,4,0),"")</f>
        <v>2022年製 AZENIS FK510 245/40R19 98Y XL サマータイヤ ラベルなし 最短当日発送</v>
      </c>
      <c r="BG633" s="133" t="str">
        <f>IFERROR(VLOOKUP(AQ:AQ,在庫!B:M,12,0),"")</f>
        <v>2022年製</v>
      </c>
      <c r="BH633" s="133">
        <f>IFERROR(VLOOKUP(AQ:AQ,在庫!B:L,10,0),"")</f>
        <v>1</v>
      </c>
      <c r="BI633" s="234">
        <f>VLOOKUP(AQ:AQ,[1]FALKEN!$B:$AH,32,0)</f>
        <v>605409038</v>
      </c>
      <c r="BJ633" s="234">
        <f>VLOOKUP(AQ:AQ,[1]FALKEN!$B:$AH,33,0)</f>
        <v>605409063</v>
      </c>
      <c r="BK633" s="191"/>
      <c r="BL633" s="191"/>
      <c r="BM633" s="191"/>
    </row>
    <row r="634" spans="1:65" s="11" customFormat="1" ht="19.5" customHeight="1">
      <c r="A634" s="237">
        <f t="shared" si="354"/>
        <v>1</v>
      </c>
      <c r="B634" s="249">
        <f t="shared" si="340"/>
        <v>2454020189203</v>
      </c>
      <c r="C634" s="225">
        <f t="shared" si="355"/>
        <v>0</v>
      </c>
      <c r="D634" s="11" t="s">
        <v>13441</v>
      </c>
      <c r="E634" s="358" t="s">
        <v>652</v>
      </c>
      <c r="F634" s="303" t="s">
        <v>7162</v>
      </c>
      <c r="G634" s="132" t="str">
        <f t="shared" si="350"/>
        <v>20</v>
      </c>
      <c r="H634" s="225">
        <v>0</v>
      </c>
      <c r="I634" s="225">
        <f t="shared" si="356"/>
        <v>0</v>
      </c>
      <c r="J634" s="131"/>
      <c r="K634" s="132" t="s">
        <v>7350</v>
      </c>
      <c r="L634" s="132">
        <v>15</v>
      </c>
      <c r="M634" s="134"/>
      <c r="N634" s="226"/>
      <c r="O634" s="226"/>
      <c r="P634" s="227"/>
      <c r="Q634" s="228">
        <f t="shared" si="341"/>
        <v>0</v>
      </c>
      <c r="R634" s="143" t="str">
        <f t="shared" si="342"/>
        <v/>
      </c>
      <c r="S634" s="238">
        <v>1074476526</v>
      </c>
      <c r="T634" s="288" t="s">
        <v>6943</v>
      </c>
      <c r="U634" s="189">
        <f t="shared" si="343"/>
        <v>22727</v>
      </c>
      <c r="V634" s="11">
        <v>900</v>
      </c>
      <c r="W634" s="229">
        <v>23627</v>
      </c>
      <c r="X634" s="135">
        <f t="shared" si="344"/>
        <v>15249</v>
      </c>
      <c r="Y634" s="230">
        <f t="shared" si="345"/>
        <v>21479.090909090908</v>
      </c>
      <c r="Z634" s="141" t="str">
        <f t="shared" si="346"/>
        <v/>
      </c>
      <c r="AA634" s="136">
        <f t="shared" si="347"/>
        <v>0.29005375206331735</v>
      </c>
      <c r="AB634" s="309"/>
      <c r="AC634" s="309"/>
      <c r="AD634" s="184">
        <f t="shared" si="352"/>
        <v>22281</v>
      </c>
      <c r="AE634" s="182">
        <f t="shared" si="353"/>
        <v>24484</v>
      </c>
      <c r="AF634" s="128">
        <f t="shared" si="357"/>
        <v>2203.56</v>
      </c>
      <c r="AG634" s="129">
        <f t="shared" si="358"/>
        <v>446.55999999999995</v>
      </c>
      <c r="AH634" s="130">
        <f t="shared" si="359"/>
        <v>1.8238849861133801E-2</v>
      </c>
      <c r="AI634" s="137">
        <f t="shared" si="360"/>
        <v>1757</v>
      </c>
      <c r="AJ634" s="138">
        <f t="shared" si="361"/>
        <v>7.1761150138866192E-2</v>
      </c>
      <c r="AK634" s="138">
        <f t="shared" si="362"/>
        <v>0.27181490220218357</v>
      </c>
      <c r="AL634" s="11" t="s">
        <v>13397</v>
      </c>
      <c r="AM634" s="11">
        <f t="shared" si="363"/>
        <v>19832.599999999999</v>
      </c>
      <c r="AN634" s="412">
        <f t="shared" si="364"/>
        <v>18029.63636363636</v>
      </c>
      <c r="AO634" s="412">
        <f t="shared" si="365"/>
        <v>2780.6363636363603</v>
      </c>
      <c r="AP634" s="413">
        <f t="shared" si="366"/>
        <v>0.15422587053638942</v>
      </c>
      <c r="AQ634" s="192">
        <v>2454020189203</v>
      </c>
      <c r="AR634" s="192">
        <f>VLOOKUP(AQ:AQ,[1]FALKEN!$B:$O,2,0)</f>
        <v>4981160612059</v>
      </c>
      <c r="AS634" s="192" t="str">
        <f>VLOOKUP(AQ:AQ,[1]FALKEN!$B:$O,3,0)</f>
        <v/>
      </c>
      <c r="AT634" s="231" t="str">
        <f>VLOOKUP(AQ:AQ,[1]FALKEN!$B:$O,4,0)</f>
        <v>AZENIS FK510</v>
      </c>
      <c r="AU634" s="231" t="str">
        <f>VLOOKUP(AQ:AQ,[1]FALKEN!$B:$O,5,0)</f>
        <v>245/40R20 99Y XL</v>
      </c>
      <c r="AV634" s="232" t="str">
        <f>VLOOKUP(AQ:AQ,[1]FALKEN!$B:$O,6,0)</f>
        <v>245/40R20</v>
      </c>
      <c r="AW634" s="232" t="str">
        <f>VLOOKUP(AQ:AQ,[1]FALKEN!$B:$O,7,0)</f>
        <v/>
      </c>
      <c r="AX634" s="233">
        <f>VLOOKUP(AQ:AQ,[1]FALKEN!$B:$K,8,0)</f>
        <v>15249</v>
      </c>
      <c r="AY634" s="233">
        <f>VLOOKUP(AQ:AQ,[1]FALKEN!$B:$K,9,0)</f>
        <v>0</v>
      </c>
      <c r="AZ634" s="233">
        <f>VLOOKUP(AQ:AQ,[1]FALKEN!$B:$K,10,0)</f>
        <v>0</v>
      </c>
      <c r="BA634" s="233">
        <f>VLOOKUP(AQ:AQ,[1]FALKEN!$B:$O,11,0)</f>
        <v>23480</v>
      </c>
      <c r="BB634" s="233">
        <f>VLOOKUP(AQ:AQ,[1]FALKEN!$B:$O,12,0)</f>
        <v>20390.909090909088</v>
      </c>
      <c r="BC634" s="233">
        <f t="shared" si="351"/>
        <v>1050</v>
      </c>
      <c r="BD634" s="204" t="s">
        <v>3388</v>
      </c>
      <c r="BE634" s="195" t="s">
        <v>4845</v>
      </c>
      <c r="BF634" s="133" t="str">
        <f>IFERROR(VLOOKUP(BE:BE,Q商品!B:E,4,0),"")</f>
        <v>2022年製 AZENIS FK510 245/40ZR20 99Y XL サマータイヤ ラベルなし 最短当日発送</v>
      </c>
      <c r="BG634" s="133" t="str">
        <f>IFERROR(VLOOKUP(AQ:AQ,在庫!B:M,12,0),"")</f>
        <v/>
      </c>
      <c r="BH634" s="133" t="str">
        <f>IFERROR(VLOOKUP(AQ:AQ,在庫!B:L,10,0),"")</f>
        <v/>
      </c>
      <c r="BI634" s="234">
        <f>VLOOKUP(AQ:AQ,[1]FALKEN!$B:$AH,32,0)</f>
        <v>605409029</v>
      </c>
      <c r="BJ634" s="234">
        <f>VLOOKUP(AQ:AQ,[1]FALKEN!$B:$AH,33,0)</f>
        <v>605409054</v>
      </c>
      <c r="BK634" s="191"/>
      <c r="BL634" s="191"/>
      <c r="BM634" s="191"/>
    </row>
    <row r="635" spans="1:65" s="11" customFormat="1" ht="19.5" customHeight="1">
      <c r="A635" s="237">
        <f t="shared" si="354"/>
        <v>1</v>
      </c>
      <c r="B635" s="249">
        <f t="shared" si="340"/>
        <v>2454520189208</v>
      </c>
      <c r="C635" s="225">
        <f t="shared" si="355"/>
        <v>0</v>
      </c>
      <c r="D635" s="11" t="s">
        <v>13441</v>
      </c>
      <c r="E635" s="358" t="s">
        <v>653</v>
      </c>
      <c r="F635" s="303" t="s">
        <v>7163</v>
      </c>
      <c r="G635" s="132" t="str">
        <f t="shared" si="350"/>
        <v>20</v>
      </c>
      <c r="H635" s="225">
        <v>0</v>
      </c>
      <c r="I635" s="225">
        <f t="shared" si="356"/>
        <v>0</v>
      </c>
      <c r="J635" s="131"/>
      <c r="K635" s="132" t="s">
        <v>7350</v>
      </c>
      <c r="L635" s="132">
        <v>16</v>
      </c>
      <c r="M635" s="134"/>
      <c r="N635" s="226"/>
      <c r="O635" s="226"/>
      <c r="P635" s="227"/>
      <c r="Q635" s="228">
        <f t="shared" si="341"/>
        <v>0</v>
      </c>
      <c r="R635" s="143" t="str">
        <f t="shared" si="342"/>
        <v/>
      </c>
      <c r="S635" s="238">
        <v>1074476522</v>
      </c>
      <c r="T635" s="288" t="s">
        <v>6944</v>
      </c>
      <c r="U635" s="189">
        <f t="shared" si="343"/>
        <v>22850</v>
      </c>
      <c r="V635" s="11">
        <v>900</v>
      </c>
      <c r="W635" s="229">
        <v>23750</v>
      </c>
      <c r="X635" s="135">
        <f t="shared" si="344"/>
        <v>15398</v>
      </c>
      <c r="Y635" s="230">
        <f t="shared" si="345"/>
        <v>21590.909090909088</v>
      </c>
      <c r="Z635" s="141" t="str">
        <f t="shared" si="346"/>
        <v/>
      </c>
      <c r="AA635" s="136">
        <f t="shared" si="347"/>
        <v>0.28682947368421041</v>
      </c>
      <c r="AB635" s="309"/>
      <c r="AC635" s="309"/>
      <c r="AD635" s="184">
        <f t="shared" si="352"/>
        <v>22401</v>
      </c>
      <c r="AE635" s="182">
        <f t="shared" si="353"/>
        <v>24616</v>
      </c>
      <c r="AF635" s="128">
        <f t="shared" si="357"/>
        <v>2215.44</v>
      </c>
      <c r="AG635" s="129">
        <f t="shared" si="358"/>
        <v>449.44000000000005</v>
      </c>
      <c r="AH635" s="130">
        <f t="shared" si="359"/>
        <v>1.8258043548911279E-2</v>
      </c>
      <c r="AI635" s="137">
        <f t="shared" si="360"/>
        <v>1766</v>
      </c>
      <c r="AJ635" s="138">
        <f t="shared" si="361"/>
        <v>7.1741956451088718E-2</v>
      </c>
      <c r="AK635" s="138">
        <f t="shared" si="362"/>
        <v>0.26857143013529916</v>
      </c>
      <c r="AL635" s="11" t="s">
        <v>13397</v>
      </c>
      <c r="AM635" s="11">
        <f t="shared" si="363"/>
        <v>19939.400000000001</v>
      </c>
      <c r="AN635" s="412">
        <f t="shared" si="364"/>
        <v>18126.727272727272</v>
      </c>
      <c r="AO635" s="412">
        <f t="shared" si="365"/>
        <v>2728.7272727272721</v>
      </c>
      <c r="AP635" s="413">
        <f t="shared" si="366"/>
        <v>0.15053612445710499</v>
      </c>
      <c r="AQ635" s="192">
        <v>2454520189208</v>
      </c>
      <c r="AR635" s="192">
        <f>VLOOKUP(AQ:AQ,[1]FALKEN!$B:$O,2,0)</f>
        <v>4981160612066</v>
      </c>
      <c r="AS635" s="192" t="str">
        <f>VLOOKUP(AQ:AQ,[1]FALKEN!$B:$O,3,0)</f>
        <v/>
      </c>
      <c r="AT635" s="231" t="str">
        <f>VLOOKUP(AQ:AQ,[1]FALKEN!$B:$O,4,0)</f>
        <v>AZENIS FK510</v>
      </c>
      <c r="AU635" s="231" t="str">
        <f>VLOOKUP(AQ:AQ,[1]FALKEN!$B:$O,5,0)</f>
        <v>245/45R20 103Y XL</v>
      </c>
      <c r="AV635" s="232" t="str">
        <f>VLOOKUP(AQ:AQ,[1]FALKEN!$B:$O,6,0)</f>
        <v>245/45R20</v>
      </c>
      <c r="AW635" s="232" t="str">
        <f>VLOOKUP(AQ:AQ,[1]FALKEN!$B:$O,7,0)</f>
        <v/>
      </c>
      <c r="AX635" s="233">
        <f>VLOOKUP(AQ:AQ,[1]FALKEN!$B:$K,8,0)</f>
        <v>15398</v>
      </c>
      <c r="AY635" s="233">
        <f>VLOOKUP(AQ:AQ,[1]FALKEN!$B:$K,9,0)</f>
        <v>0</v>
      </c>
      <c r="AZ635" s="233">
        <f>VLOOKUP(AQ:AQ,[1]FALKEN!$B:$K,10,0)</f>
        <v>0</v>
      </c>
      <c r="BA635" s="233">
        <f>VLOOKUP(AQ:AQ,[1]FALKEN!$B:$O,11,0)</f>
        <v>21800</v>
      </c>
      <c r="BB635" s="233">
        <f>VLOOKUP(AQ:AQ,[1]FALKEN!$B:$O,12,0)</f>
        <v>18863.63636363636</v>
      </c>
      <c r="BC635" s="233">
        <f t="shared" si="351"/>
        <v>1050.0000000000036</v>
      </c>
      <c r="BD635" s="204" t="s">
        <v>3388</v>
      </c>
      <c r="BE635" s="195" t="s">
        <v>4846</v>
      </c>
      <c r="BF635" s="133" t="str">
        <f>IFERROR(VLOOKUP(BE:BE,Q商品!B:E,4,0),"")</f>
        <v>2022年製 AZENIS FK510 245/45R20 103Y XL サマータイヤ ラベルなし 最短当日発送</v>
      </c>
      <c r="BG635" s="133" t="str">
        <f>IFERROR(VLOOKUP(AQ:AQ,在庫!B:M,12,0),"")</f>
        <v/>
      </c>
      <c r="BH635" s="133" t="str">
        <f>IFERROR(VLOOKUP(AQ:AQ,在庫!B:L,10,0),"")</f>
        <v/>
      </c>
      <c r="BI635" s="234">
        <f>VLOOKUP(AQ:AQ,[1]FALKEN!$B:$AH,32,0)</f>
        <v>605409030</v>
      </c>
      <c r="BJ635" s="234">
        <f>VLOOKUP(AQ:AQ,[1]FALKEN!$B:$AH,33,0)</f>
        <v>605409055</v>
      </c>
      <c r="BK635" s="191"/>
      <c r="BL635" s="191"/>
      <c r="BM635" s="191"/>
    </row>
    <row r="636" spans="1:65" s="11" customFormat="1" ht="19.5" customHeight="1">
      <c r="A636" s="237">
        <f t="shared" si="354"/>
        <v>1</v>
      </c>
      <c r="B636" s="249">
        <f t="shared" si="340"/>
        <v>2553519189202</v>
      </c>
      <c r="C636" s="225">
        <f t="shared" si="355"/>
        <v>2</v>
      </c>
      <c r="D636" s="11" t="s">
        <v>13441</v>
      </c>
      <c r="E636" s="358" t="s">
        <v>654</v>
      </c>
      <c r="F636" s="303" t="s">
        <v>7164</v>
      </c>
      <c r="G636" s="132" t="str">
        <f t="shared" si="350"/>
        <v>19</v>
      </c>
      <c r="H636" s="225">
        <v>0</v>
      </c>
      <c r="I636" s="225">
        <f t="shared" si="356"/>
        <v>0</v>
      </c>
      <c r="J636" s="131"/>
      <c r="K636" s="132" t="s">
        <v>7350</v>
      </c>
      <c r="L636" s="132">
        <v>17</v>
      </c>
      <c r="M636" s="134"/>
      <c r="N636" s="226"/>
      <c r="O636" s="226"/>
      <c r="P636" s="227"/>
      <c r="Q636" s="228">
        <f t="shared" si="341"/>
        <v>-1.8181818181818181</v>
      </c>
      <c r="R636" s="143">
        <f t="shared" si="342"/>
        <v>7936.4000000000005</v>
      </c>
      <c r="S636" s="238">
        <v>1074476051</v>
      </c>
      <c r="T636" s="288" t="s">
        <v>6945</v>
      </c>
      <c r="U636" s="189">
        <f t="shared" si="343"/>
        <v>31140</v>
      </c>
      <c r="V636" s="11">
        <v>900</v>
      </c>
      <c r="W636" s="229">
        <v>32040</v>
      </c>
      <c r="X636" s="135">
        <f t="shared" si="344"/>
        <v>14428</v>
      </c>
      <c r="Y636" s="230">
        <f t="shared" si="345"/>
        <v>29125.454545454544</v>
      </c>
      <c r="Z636" s="141" t="str">
        <f t="shared" si="346"/>
        <v/>
      </c>
      <c r="AA636" s="136">
        <f t="shared" si="347"/>
        <v>0.50462575691366496</v>
      </c>
      <c r="AB636" s="309"/>
      <c r="AC636" s="309"/>
      <c r="AD636" s="184">
        <f t="shared" si="352"/>
        <v>30529</v>
      </c>
      <c r="AE636" s="182">
        <f t="shared" si="353"/>
        <v>33548</v>
      </c>
      <c r="AF636" s="128">
        <f t="shared" si="357"/>
        <v>3019.3199999999997</v>
      </c>
      <c r="AG636" s="129">
        <f t="shared" si="358"/>
        <v>611.31999999999971</v>
      </c>
      <c r="AH636" s="130">
        <f t="shared" si="359"/>
        <v>1.8222248718254432E-2</v>
      </c>
      <c r="AI636" s="137">
        <f t="shared" si="360"/>
        <v>2408</v>
      </c>
      <c r="AJ636" s="138">
        <f t="shared" si="361"/>
        <v>7.1777751281745558E-2</v>
      </c>
      <c r="AK636" s="138">
        <f t="shared" si="362"/>
        <v>0.48640350819541051</v>
      </c>
      <c r="AL636" s="11" t="s">
        <v>13397</v>
      </c>
      <c r="AM636" s="11">
        <f t="shared" si="363"/>
        <v>27174.2</v>
      </c>
      <c r="AN636" s="412">
        <f t="shared" si="364"/>
        <v>24702</v>
      </c>
      <c r="AO636" s="412">
        <f t="shared" si="365"/>
        <v>10274</v>
      </c>
      <c r="AP636" s="413">
        <f t="shared" si="366"/>
        <v>0.41591773945429522</v>
      </c>
      <c r="AQ636" s="192">
        <v>2553519189202</v>
      </c>
      <c r="AR636" s="192">
        <f>VLOOKUP(AQ:AQ,[1]FALKEN!$B:$O,2,0)</f>
        <v>4981160612127</v>
      </c>
      <c r="AS636" s="192" t="str">
        <f>VLOOKUP(AQ:AQ,[1]FALKEN!$B:$O,3,0)</f>
        <v/>
      </c>
      <c r="AT636" s="231" t="str">
        <f>VLOOKUP(AQ:AQ,[1]FALKEN!$B:$O,4,0)</f>
        <v>AZENIS FK510</v>
      </c>
      <c r="AU636" s="231" t="str">
        <f>VLOOKUP(AQ:AQ,[1]FALKEN!$B:$O,5,0)</f>
        <v>255/35R19 96Y XL</v>
      </c>
      <c r="AV636" s="232" t="str">
        <f>VLOOKUP(AQ:AQ,[1]FALKEN!$B:$O,6,0)</f>
        <v>255/35R19</v>
      </c>
      <c r="AW636" s="232" t="str">
        <f>VLOOKUP(AQ:AQ,[1]FALKEN!$B:$O,7,0)</f>
        <v/>
      </c>
      <c r="AX636" s="233">
        <f>VLOOKUP(AQ:AQ,[1]FALKEN!$B:$K,8,0)</f>
        <v>14428</v>
      </c>
      <c r="AY636" s="233">
        <f>VLOOKUP(AQ:AQ,[1]FALKEN!$B:$K,9,0)</f>
        <v>2</v>
      </c>
      <c r="AZ636" s="233">
        <f>VLOOKUP(AQ:AQ,[1]FALKEN!$B:$K,10,0)</f>
        <v>0</v>
      </c>
      <c r="BA636" s="233">
        <f>VLOOKUP(AQ:AQ,[1]FALKEN!$B:$O,11,0)</f>
        <v>20480</v>
      </c>
      <c r="BB636" s="233">
        <f>VLOOKUP(AQ:AQ,[1]FALKEN!$B:$O,12,0)</f>
        <v>17663.636363636364</v>
      </c>
      <c r="BC636" s="233">
        <f t="shared" si="351"/>
        <v>1049.9999999999964</v>
      </c>
      <c r="BD636" s="204" t="s">
        <v>3388</v>
      </c>
      <c r="BE636" s="195" t="s">
        <v>4847</v>
      </c>
      <c r="BF636" s="133" t="str">
        <f>IFERROR(VLOOKUP(BE:BE,Q商品!B:E,4,0),"")</f>
        <v>2022年製 AZENIS FK510 255/35ZR19 96Y XL サマータイヤ ラベルなし 最短当日発送</v>
      </c>
      <c r="BG636" s="133" t="str">
        <f>IFERROR(VLOOKUP(AQ:AQ,在庫!B:M,12,0),"")</f>
        <v>2022年製</v>
      </c>
      <c r="BH636" s="133">
        <f>IFERROR(VLOOKUP(AQ:AQ,在庫!B:L,10,0),"")</f>
        <v>1</v>
      </c>
      <c r="BI636" s="234">
        <f>VLOOKUP(AQ:AQ,[1]FALKEN!$B:$AH,32,0)</f>
        <v>605409043</v>
      </c>
      <c r="BJ636" s="234">
        <f>VLOOKUP(AQ:AQ,[1]FALKEN!$B:$AH,33,0)</f>
        <v>605409068</v>
      </c>
      <c r="BK636" s="191"/>
      <c r="BL636" s="191"/>
      <c r="BM636" s="191"/>
    </row>
    <row r="637" spans="1:65" s="11" customFormat="1" ht="19.5" customHeight="1">
      <c r="A637" s="237">
        <f t="shared" si="354"/>
        <v>1</v>
      </c>
      <c r="B637" s="249">
        <f t="shared" si="340"/>
        <v>2553520189208</v>
      </c>
      <c r="C637" s="225">
        <f t="shared" si="355"/>
        <v>0</v>
      </c>
      <c r="D637" s="11" t="s">
        <v>13441</v>
      </c>
      <c r="E637" s="358" t="s">
        <v>655</v>
      </c>
      <c r="F637" s="303" t="s">
        <v>7165</v>
      </c>
      <c r="G637" s="132" t="str">
        <f t="shared" si="350"/>
        <v>20</v>
      </c>
      <c r="H637" s="225">
        <v>0</v>
      </c>
      <c r="I637" s="225">
        <f t="shared" si="356"/>
        <v>0</v>
      </c>
      <c r="J637" s="131"/>
      <c r="K637" s="132" t="s">
        <v>7350</v>
      </c>
      <c r="L637" s="132">
        <v>18</v>
      </c>
      <c r="M637" s="134"/>
      <c r="N637" s="226"/>
      <c r="O637" s="226"/>
      <c r="P637" s="227"/>
      <c r="Q637" s="228">
        <f t="shared" si="341"/>
        <v>0</v>
      </c>
      <c r="R637" s="143" t="str">
        <f t="shared" si="342"/>
        <v/>
      </c>
      <c r="S637" s="238">
        <v>1074476050</v>
      </c>
      <c r="T637" s="288" t="s">
        <v>6946</v>
      </c>
      <c r="U637" s="189">
        <f t="shared" si="343"/>
        <v>22140</v>
      </c>
      <c r="V637" s="11">
        <v>900</v>
      </c>
      <c r="W637" s="229">
        <v>23040</v>
      </c>
      <c r="X637" s="135">
        <f t="shared" si="344"/>
        <v>17419</v>
      </c>
      <c r="Y637" s="230">
        <f t="shared" si="345"/>
        <v>20945.454545454544</v>
      </c>
      <c r="Z637" s="141" t="str">
        <f t="shared" si="346"/>
        <v/>
      </c>
      <c r="AA637" s="136">
        <f t="shared" si="347"/>
        <v>0.16836371527777771</v>
      </c>
      <c r="AB637" s="309"/>
      <c r="AC637" s="309"/>
      <c r="AD637" s="184">
        <f t="shared" si="352"/>
        <v>21705</v>
      </c>
      <c r="AE637" s="182">
        <f t="shared" si="353"/>
        <v>23851</v>
      </c>
      <c r="AF637" s="128">
        <f t="shared" si="357"/>
        <v>2146.59</v>
      </c>
      <c r="AG637" s="129">
        <f t="shared" si="358"/>
        <v>435.59000000000015</v>
      </c>
      <c r="AH637" s="130">
        <f t="shared" si="359"/>
        <v>1.8262965913378899E-2</v>
      </c>
      <c r="AI637" s="137">
        <f t="shared" si="360"/>
        <v>1711</v>
      </c>
      <c r="AJ637" s="138">
        <f t="shared" si="361"/>
        <v>7.1737034086621104E-2</v>
      </c>
      <c r="AK637" s="138">
        <f t="shared" si="362"/>
        <v>0.15010074936439882</v>
      </c>
      <c r="AM637" s="11">
        <f t="shared" si="363"/>
        <v>19319.900000000001</v>
      </c>
      <c r="AN637" s="412">
        <f t="shared" si="364"/>
        <v>17563.545454545456</v>
      </c>
      <c r="AO637" s="412">
        <f t="shared" si="365"/>
        <v>144.54545454545587</v>
      </c>
      <c r="AP637" s="413">
        <f t="shared" si="366"/>
        <v>8.2298562621960485E-3</v>
      </c>
      <c r="AQ637" s="192">
        <v>2553520189208</v>
      </c>
      <c r="AR637" s="192">
        <f>VLOOKUP(AQ:AQ,[1]FALKEN!$B:$O,2,0)</f>
        <v>4981160612134</v>
      </c>
      <c r="AS637" s="192" t="str">
        <f>VLOOKUP(AQ:AQ,[1]FALKEN!$B:$O,3,0)</f>
        <v/>
      </c>
      <c r="AT637" s="231" t="str">
        <f>VLOOKUP(AQ:AQ,[1]FALKEN!$B:$O,4,0)</f>
        <v>AZENIS FK510</v>
      </c>
      <c r="AU637" s="231" t="str">
        <f>VLOOKUP(AQ:AQ,[1]FALKEN!$B:$O,5,0)</f>
        <v>255/35R20 97Y XL</v>
      </c>
      <c r="AV637" s="232" t="str">
        <f>VLOOKUP(AQ:AQ,[1]FALKEN!$B:$O,6,0)</f>
        <v>255/35R20</v>
      </c>
      <c r="AW637" s="232" t="str">
        <f>VLOOKUP(AQ:AQ,[1]FALKEN!$B:$O,7,0)</f>
        <v/>
      </c>
      <c r="AX637" s="233">
        <f>VLOOKUP(AQ:AQ,[1]FALKEN!$B:$K,8,0)</f>
        <v>17419</v>
      </c>
      <c r="AY637" s="233">
        <f>VLOOKUP(AQ:AQ,[1]FALKEN!$B:$K,9,0)</f>
        <v>0</v>
      </c>
      <c r="AZ637" s="233">
        <f>VLOOKUP(AQ:AQ,[1]FALKEN!$B:$K,10,0)</f>
        <v>0</v>
      </c>
      <c r="BA637" s="233">
        <f>VLOOKUP(AQ:AQ,[1]FALKEN!$B:$O,11,0)</f>
        <v>23650</v>
      </c>
      <c r="BB637" s="233">
        <f>VLOOKUP(AQ:AQ,[1]FALKEN!$B:$O,12,0)</f>
        <v>20545.454545454544</v>
      </c>
      <c r="BC637" s="233">
        <f t="shared" si="351"/>
        <v>1050</v>
      </c>
      <c r="BD637" s="204" t="s">
        <v>3388</v>
      </c>
      <c r="BE637" s="192" t="s">
        <v>4848</v>
      </c>
      <c r="BF637" s="133" t="str">
        <f>IFERROR(VLOOKUP(BE:BE,Q商品!B:E,4,0),"")</f>
        <v>2022年製 AZENIS FK510 255/35ZR20 97Y XL サマータイヤ ラベルなし 最短当日発送</v>
      </c>
      <c r="BG637" s="133" t="str">
        <f>IFERROR(VLOOKUP(AQ:AQ,在庫!B:M,12,0),"")</f>
        <v/>
      </c>
      <c r="BH637" s="133" t="str">
        <f>IFERROR(VLOOKUP(AQ:AQ,在庫!B:L,10,0),"")</f>
        <v/>
      </c>
      <c r="BI637" s="234">
        <f>VLOOKUP(AQ:AQ,[1]FALKEN!$B:$AH,32,0)</f>
        <v>605409028</v>
      </c>
      <c r="BJ637" s="234">
        <f>VLOOKUP(AQ:AQ,[1]FALKEN!$B:$AH,33,0)</f>
        <v>605409053</v>
      </c>
      <c r="BK637" s="191"/>
      <c r="BL637" s="191"/>
      <c r="BM637" s="191"/>
    </row>
    <row r="638" spans="1:65" s="11" customFormat="1" ht="19.5" customHeight="1">
      <c r="A638" s="237">
        <f t="shared" si="354"/>
        <v>1</v>
      </c>
      <c r="B638" s="249">
        <f t="shared" si="340"/>
        <v>2555020189207</v>
      </c>
      <c r="C638" s="225">
        <f t="shared" si="355"/>
        <v>0</v>
      </c>
      <c r="D638" s="11" t="s">
        <v>4702</v>
      </c>
      <c r="E638" s="358" t="s">
        <v>656</v>
      </c>
      <c r="F638" s="235" t="s">
        <v>378</v>
      </c>
      <c r="G638" s="132" t="str">
        <f t="shared" si="350"/>
        <v>20</v>
      </c>
      <c r="H638" s="225">
        <v>1</v>
      </c>
      <c r="I638" s="225">
        <f t="shared" si="356"/>
        <v>1</v>
      </c>
      <c r="J638" s="131"/>
      <c r="K638" s="132" t="s">
        <v>4830</v>
      </c>
      <c r="L638" s="132">
        <v>19</v>
      </c>
      <c r="M638" s="134"/>
      <c r="N638" s="226"/>
      <c r="O638" s="226"/>
      <c r="P638" s="227"/>
      <c r="Q638" s="228">
        <f t="shared" si="341"/>
        <v>0</v>
      </c>
      <c r="R638" s="143" t="str">
        <f t="shared" si="342"/>
        <v/>
      </c>
      <c r="S638" s="238">
        <v>1074476049</v>
      </c>
      <c r="T638" s="286" t="s">
        <v>6947</v>
      </c>
      <c r="U638" s="189">
        <f t="shared" si="343"/>
        <v>0</v>
      </c>
      <c r="W638" s="229"/>
      <c r="X638" s="135">
        <f t="shared" si="344"/>
        <v>14720</v>
      </c>
      <c r="Y638" s="230">
        <f t="shared" si="345"/>
        <v>0</v>
      </c>
      <c r="Z638" s="141" t="str">
        <f t="shared" si="346"/>
        <v/>
      </c>
      <c r="AA638" s="136" t="str">
        <f t="shared" si="347"/>
        <v/>
      </c>
      <c r="AB638" s="144"/>
      <c r="AC638" s="144"/>
      <c r="AD638" s="184">
        <f t="shared" si="352"/>
        <v>0</v>
      </c>
      <c r="AE638" s="182">
        <f t="shared" si="353"/>
        <v>0</v>
      </c>
      <c r="AF638" s="128">
        <f t="shared" si="357"/>
        <v>0</v>
      </c>
      <c r="AG638" s="129">
        <f t="shared" si="358"/>
        <v>0</v>
      </c>
      <c r="AH638" s="130" t="str">
        <f t="shared" si="359"/>
        <v/>
      </c>
      <c r="AI638" s="137">
        <f t="shared" si="360"/>
        <v>0</v>
      </c>
      <c r="AJ638" s="138" t="str">
        <f t="shared" si="361"/>
        <v/>
      </c>
      <c r="AK638" s="138" t="str">
        <f t="shared" si="362"/>
        <v/>
      </c>
      <c r="AL638" s="11" t="s">
        <v>13397</v>
      </c>
      <c r="AM638" s="11">
        <f t="shared" si="363"/>
        <v>0</v>
      </c>
      <c r="AN638" s="412">
        <f t="shared" si="364"/>
        <v>0</v>
      </c>
      <c r="AO638" s="412">
        <f t="shared" si="365"/>
        <v>-14720</v>
      </c>
      <c r="AP638" s="413" t="e">
        <f t="shared" si="366"/>
        <v>#DIV/0!</v>
      </c>
      <c r="AQ638" s="192">
        <v>2555020189207</v>
      </c>
      <c r="AR638" s="192">
        <f>VLOOKUP(AQ:AQ,[1]FALKEN!$B:$O,2,0)</f>
        <v>4981160612189</v>
      </c>
      <c r="AS638" s="192" t="str">
        <f>VLOOKUP(AQ:AQ,[1]FALKEN!$B:$O,3,0)</f>
        <v/>
      </c>
      <c r="AT638" s="231" t="str">
        <f>VLOOKUP(AQ:AQ,[1]FALKEN!$B:$O,4,0)</f>
        <v>AZENIS FK510</v>
      </c>
      <c r="AU638" s="231" t="str">
        <f>VLOOKUP(AQ:AQ,[1]FALKEN!$B:$O,5,0)</f>
        <v>255/50R20 109Y XL</v>
      </c>
      <c r="AV638" s="232" t="str">
        <f>VLOOKUP(AQ:AQ,[1]FALKEN!$B:$O,6,0)</f>
        <v>255/50R20</v>
      </c>
      <c r="AW638" s="232" t="str">
        <f>VLOOKUP(AQ:AQ,[1]FALKEN!$B:$O,7,0)</f>
        <v/>
      </c>
      <c r="AX638" s="233">
        <f>VLOOKUP(AQ:AQ,[1]FALKEN!$B:$K,8,0)</f>
        <v>14720</v>
      </c>
      <c r="AY638" s="233">
        <f>VLOOKUP(AQ:AQ,[1]FALKEN!$B:$K,9,0)</f>
        <v>0</v>
      </c>
      <c r="AZ638" s="233">
        <f>VLOOKUP(AQ:AQ,[1]FALKEN!$B:$K,10,0)</f>
        <v>1</v>
      </c>
      <c r="BA638" s="233">
        <f>VLOOKUP(AQ:AQ,[1]FALKEN!$B:$O,11,0)</f>
        <v>18800</v>
      </c>
      <c r="BB638" s="233">
        <f>VLOOKUP(AQ:AQ,[1]FALKEN!$B:$O,12,0)</f>
        <v>16136.363636363634</v>
      </c>
      <c r="BC638" s="233">
        <f t="shared" si="351"/>
        <v>1050</v>
      </c>
      <c r="BD638" s="204" t="s">
        <v>3388</v>
      </c>
      <c r="BE638" s="195" t="s">
        <v>4849</v>
      </c>
      <c r="BF638" s="133" t="str">
        <f>IFERROR(VLOOKUP(BE:BE,Q商品!B:E,4,0),"")</f>
        <v>2021年製 AZENIS FK510 255/50ZR20 109Y XL サマータイヤ ラベルなし 最短当日発送</v>
      </c>
      <c r="BG638" s="133" t="str">
        <f>IFERROR(VLOOKUP(AQ:AQ,在庫!B:M,12,0),"")</f>
        <v>2021年製</v>
      </c>
      <c r="BH638" s="133">
        <f>IFERROR(VLOOKUP(AQ:AQ,在庫!B:L,10,0),"")</f>
        <v>1</v>
      </c>
      <c r="BI638" s="234">
        <f>VLOOKUP(AQ:AQ,[1]FALKEN!$B:$AH,32,0)</f>
        <v>605409033</v>
      </c>
      <c r="BJ638" s="234">
        <f>VLOOKUP(AQ:AQ,[1]FALKEN!$B:$AH,33,0)</f>
        <v>605409058</v>
      </c>
      <c r="BK638" s="191"/>
      <c r="BL638" s="191"/>
      <c r="BM638" s="191"/>
    </row>
    <row r="639" spans="1:65" s="11" customFormat="1" ht="19.5" customHeight="1">
      <c r="A639" s="237">
        <f t="shared" si="354"/>
        <v>1</v>
      </c>
      <c r="B639" s="249">
        <f t="shared" si="340"/>
        <v>2753020189207</v>
      </c>
      <c r="C639" s="225">
        <f t="shared" si="355"/>
        <v>0</v>
      </c>
      <c r="D639" s="11" t="s">
        <v>13441</v>
      </c>
      <c r="E639" s="358" t="s">
        <v>657</v>
      </c>
      <c r="F639" s="235" t="s">
        <v>379</v>
      </c>
      <c r="G639" s="132" t="str">
        <f t="shared" si="350"/>
        <v>20</v>
      </c>
      <c r="H639" s="225">
        <v>0</v>
      </c>
      <c r="I639" s="225">
        <f t="shared" si="356"/>
        <v>0</v>
      </c>
      <c r="J639" s="131"/>
      <c r="K639" s="132" t="s">
        <v>7350</v>
      </c>
      <c r="L639" s="132">
        <v>20</v>
      </c>
      <c r="M639" s="134"/>
      <c r="N639" s="226"/>
      <c r="O639" s="226"/>
      <c r="P639" s="227"/>
      <c r="Q639" s="228">
        <f t="shared" si="341"/>
        <v>0</v>
      </c>
      <c r="R639" s="143" t="str">
        <f t="shared" si="342"/>
        <v/>
      </c>
      <c r="S639" s="238">
        <v>1074476048</v>
      </c>
      <c r="T639" s="288" t="s">
        <v>6948</v>
      </c>
      <c r="U639" s="189">
        <f t="shared" si="343"/>
        <v>0</v>
      </c>
      <c r="W639" s="229"/>
      <c r="X639" s="135">
        <f t="shared" si="344"/>
        <v>18094</v>
      </c>
      <c r="Y639" s="230">
        <f t="shared" si="345"/>
        <v>0</v>
      </c>
      <c r="Z639" s="141" t="str">
        <f t="shared" si="346"/>
        <v/>
      </c>
      <c r="AA639" s="136" t="str">
        <f t="shared" si="347"/>
        <v/>
      </c>
      <c r="AB639" s="309"/>
      <c r="AC639" s="309"/>
      <c r="AD639" s="184">
        <f t="shared" si="352"/>
        <v>0</v>
      </c>
      <c r="AE639" s="182">
        <f t="shared" si="353"/>
        <v>0</v>
      </c>
      <c r="AF639" s="128">
        <f t="shared" si="357"/>
        <v>0</v>
      </c>
      <c r="AG639" s="129">
        <f t="shared" si="358"/>
        <v>0</v>
      </c>
      <c r="AH639" s="130" t="str">
        <f t="shared" si="359"/>
        <v/>
      </c>
      <c r="AI639" s="137">
        <f t="shared" si="360"/>
        <v>0</v>
      </c>
      <c r="AJ639" s="138" t="str">
        <f t="shared" si="361"/>
        <v/>
      </c>
      <c r="AK639" s="138" t="str">
        <f t="shared" si="362"/>
        <v/>
      </c>
      <c r="AL639" s="11" t="s">
        <v>13397</v>
      </c>
      <c r="AM639" s="11">
        <f t="shared" si="363"/>
        <v>0</v>
      </c>
      <c r="AN639" s="412">
        <f t="shared" si="364"/>
        <v>0</v>
      </c>
      <c r="AO639" s="412">
        <f t="shared" si="365"/>
        <v>-18094</v>
      </c>
      <c r="AP639" s="413" t="e">
        <f t="shared" si="366"/>
        <v>#DIV/0!</v>
      </c>
      <c r="AQ639" s="192">
        <v>2753020189207</v>
      </c>
      <c r="AR639" s="192">
        <f>VLOOKUP(AQ:AQ,[1]FALKEN!$B:$O,2,0)</f>
        <v>4981160612271</v>
      </c>
      <c r="AS639" s="192" t="str">
        <f>VLOOKUP(AQ:AQ,[1]FALKEN!$B:$O,3,0)</f>
        <v/>
      </c>
      <c r="AT639" s="231" t="str">
        <f>VLOOKUP(AQ:AQ,[1]FALKEN!$B:$O,4,0)</f>
        <v>AZENIS FK510</v>
      </c>
      <c r="AU639" s="231" t="str">
        <f>VLOOKUP(AQ:AQ,[1]FALKEN!$B:$O,5,0)</f>
        <v>275/30R20 97Y XL</v>
      </c>
      <c r="AV639" s="232" t="str">
        <f>VLOOKUP(AQ:AQ,[1]FALKEN!$B:$O,6,0)</f>
        <v>275/30R20</v>
      </c>
      <c r="AW639" s="232" t="str">
        <f>VLOOKUP(AQ:AQ,[1]FALKEN!$B:$O,7,0)</f>
        <v/>
      </c>
      <c r="AX639" s="233">
        <f>VLOOKUP(AQ:AQ,[1]FALKEN!$B:$K,8,0)</f>
        <v>18094</v>
      </c>
      <c r="AY639" s="233">
        <f>VLOOKUP(AQ:AQ,[1]FALKEN!$B:$K,9,0)</f>
        <v>0</v>
      </c>
      <c r="AZ639" s="233">
        <f>VLOOKUP(AQ:AQ,[1]FALKEN!$B:$K,10,0)</f>
        <v>0</v>
      </c>
      <c r="BA639" s="233">
        <f>VLOOKUP(AQ:AQ,[1]FALKEN!$B:$O,11,0)</f>
        <v>29480</v>
      </c>
      <c r="BB639" s="233">
        <f>VLOOKUP(AQ:AQ,[1]FALKEN!$B:$O,12,0)</f>
        <v>25845.454545454544</v>
      </c>
      <c r="BC639" s="233">
        <f t="shared" si="351"/>
        <v>1050</v>
      </c>
      <c r="BD639" s="204" t="s">
        <v>3388</v>
      </c>
      <c r="BE639" s="195" t="s">
        <v>4850</v>
      </c>
      <c r="BF639" s="133" t="str">
        <f>IFERROR(VLOOKUP(BE:BE,Q商品!B:E,4,0),"")</f>
        <v>2022年製 AZENIS FK510 275/30ZR20 97Y XL サマータイヤ ラベルなし 最短当日発送</v>
      </c>
      <c r="BG639" s="133" t="str">
        <f>IFERROR(VLOOKUP(AQ:AQ,在庫!B:M,12,0),"")</f>
        <v/>
      </c>
      <c r="BH639" s="133" t="str">
        <f>IFERROR(VLOOKUP(AQ:AQ,在庫!B:L,10,0),"")</f>
        <v/>
      </c>
      <c r="BI639" s="234">
        <f>VLOOKUP(AQ:AQ,[1]FALKEN!$B:$AH,32,0)</f>
        <v>605409034</v>
      </c>
      <c r="BJ639" s="234">
        <f>VLOOKUP(AQ:AQ,[1]FALKEN!$B:$AH,33,0)</f>
        <v>605409059</v>
      </c>
      <c r="BK639" s="191"/>
      <c r="BL639" s="191"/>
      <c r="BM639" s="191"/>
    </row>
    <row r="640" spans="1:65" s="11" customFormat="1" ht="19.5" customHeight="1">
      <c r="A640" s="237">
        <f t="shared" si="354"/>
        <v>1</v>
      </c>
      <c r="B640" s="249">
        <f t="shared" si="340"/>
        <v>2753520189202</v>
      </c>
      <c r="C640" s="225">
        <f t="shared" si="355"/>
        <v>0</v>
      </c>
      <c r="D640" s="11" t="s">
        <v>13441</v>
      </c>
      <c r="E640" s="358" t="s">
        <v>658</v>
      </c>
      <c r="F640" s="156" t="s">
        <v>380</v>
      </c>
      <c r="G640" s="132" t="str">
        <f t="shared" si="350"/>
        <v>20</v>
      </c>
      <c r="H640" s="225">
        <v>0</v>
      </c>
      <c r="I640" s="225">
        <f t="shared" si="356"/>
        <v>0</v>
      </c>
      <c r="J640" s="131"/>
      <c r="K640" s="132" t="s">
        <v>7350</v>
      </c>
      <c r="L640" s="132">
        <v>21</v>
      </c>
      <c r="M640" s="134"/>
      <c r="N640" s="226"/>
      <c r="O640" s="226"/>
      <c r="P640" s="227"/>
      <c r="Q640" s="228">
        <f t="shared" si="341"/>
        <v>0</v>
      </c>
      <c r="R640" s="143" t="str">
        <f t="shared" si="342"/>
        <v/>
      </c>
      <c r="S640" s="238">
        <v>1074476497</v>
      </c>
      <c r="T640" s="288" t="s">
        <v>6949</v>
      </c>
      <c r="U640" s="189">
        <f t="shared" si="343"/>
        <v>0</v>
      </c>
      <c r="W640" s="229"/>
      <c r="X640" s="135">
        <f t="shared" si="344"/>
        <v>19798</v>
      </c>
      <c r="Y640" s="230">
        <f t="shared" si="345"/>
        <v>0</v>
      </c>
      <c r="Z640" s="141" t="str">
        <f t="shared" si="346"/>
        <v/>
      </c>
      <c r="AA640" s="136" t="str">
        <f t="shared" si="347"/>
        <v/>
      </c>
      <c r="AB640" s="309"/>
      <c r="AC640" s="309"/>
      <c r="AD640" s="184">
        <f t="shared" si="352"/>
        <v>0</v>
      </c>
      <c r="AE640" s="182">
        <f t="shared" si="353"/>
        <v>0</v>
      </c>
      <c r="AF640" s="128">
        <f t="shared" si="357"/>
        <v>0</v>
      </c>
      <c r="AG640" s="129">
        <f t="shared" si="358"/>
        <v>0</v>
      </c>
      <c r="AH640" s="130" t="str">
        <f t="shared" si="359"/>
        <v/>
      </c>
      <c r="AI640" s="137">
        <f t="shared" si="360"/>
        <v>0</v>
      </c>
      <c r="AJ640" s="138" t="str">
        <f t="shared" si="361"/>
        <v/>
      </c>
      <c r="AK640" s="138" t="str">
        <f t="shared" si="362"/>
        <v/>
      </c>
      <c r="AL640" s="11" t="s">
        <v>13397</v>
      </c>
      <c r="AM640" s="11">
        <f t="shared" si="363"/>
        <v>0</v>
      </c>
      <c r="AN640" s="412">
        <f t="shared" si="364"/>
        <v>0</v>
      </c>
      <c r="AO640" s="412">
        <f t="shared" si="365"/>
        <v>-19798</v>
      </c>
      <c r="AP640" s="413" t="e">
        <f t="shared" si="366"/>
        <v>#DIV/0!</v>
      </c>
      <c r="AQ640" s="192">
        <v>2753520189202</v>
      </c>
      <c r="AR640" s="192">
        <f>VLOOKUP(AQ:AQ,[1]FALKEN!$B:$O,2,0)</f>
        <v>4981160612301</v>
      </c>
      <c r="AS640" s="192" t="str">
        <f>VLOOKUP(AQ:AQ,[1]FALKEN!$B:$O,3,0)</f>
        <v/>
      </c>
      <c r="AT640" s="231" t="str">
        <f>VLOOKUP(AQ:AQ,[1]FALKEN!$B:$O,4,0)</f>
        <v>AZENIS FK510</v>
      </c>
      <c r="AU640" s="231" t="str">
        <f>VLOOKUP(AQ:AQ,[1]FALKEN!$B:$O,5,0)</f>
        <v>275/35R20 102Y XL</v>
      </c>
      <c r="AV640" s="232" t="str">
        <f>VLOOKUP(AQ:AQ,[1]FALKEN!$B:$O,6,0)</f>
        <v>275/35R20</v>
      </c>
      <c r="AW640" s="232" t="str">
        <f>VLOOKUP(AQ:AQ,[1]FALKEN!$B:$O,7,0)</f>
        <v/>
      </c>
      <c r="AX640" s="233">
        <f>VLOOKUP(AQ:AQ,[1]FALKEN!$B:$K,8,0)</f>
        <v>19798</v>
      </c>
      <c r="AY640" s="233">
        <f>VLOOKUP(AQ:AQ,[1]FALKEN!$B:$K,9,0)</f>
        <v>0</v>
      </c>
      <c r="AZ640" s="233">
        <f>VLOOKUP(AQ:AQ,[1]FALKEN!$B:$K,10,0)</f>
        <v>0</v>
      </c>
      <c r="BA640" s="233">
        <f>VLOOKUP(AQ:AQ,[1]FALKEN!$B:$O,11,0)</f>
        <v>26600</v>
      </c>
      <c r="BB640" s="233">
        <f>VLOOKUP(AQ:AQ,[1]FALKEN!$B:$O,12,0)</f>
        <v>23227.272727272724</v>
      </c>
      <c r="BC640" s="233">
        <f t="shared" si="351"/>
        <v>1050</v>
      </c>
      <c r="BD640" s="204" t="s">
        <v>3388</v>
      </c>
      <c r="BE640" s="195" t="s">
        <v>4851</v>
      </c>
      <c r="BF640" s="133" t="str">
        <f>IFERROR(VLOOKUP(BE:BE,Q商品!B:E,4,0),"")</f>
        <v>2022年製 AZENIS FK510 275/35ZR20 102Y XL サマータイヤ ラベルなし 最短当日発送</v>
      </c>
      <c r="BG640" s="133" t="str">
        <f>IFERROR(VLOOKUP(AQ:AQ,在庫!B:M,12,0),"")</f>
        <v/>
      </c>
      <c r="BH640" s="133" t="str">
        <f>IFERROR(VLOOKUP(AQ:AQ,在庫!B:L,10,0),"")</f>
        <v/>
      </c>
      <c r="BI640" s="234">
        <f>VLOOKUP(AQ:AQ,[1]FALKEN!$B:$AH,32,0)</f>
        <v>605409031</v>
      </c>
      <c r="BJ640" s="234">
        <f>VLOOKUP(AQ:AQ,[1]FALKEN!$B:$AH,33,0)</f>
        <v>605409056</v>
      </c>
      <c r="BK640" s="191"/>
      <c r="BL640" s="191"/>
      <c r="BM640" s="191"/>
    </row>
    <row r="641" spans="1:76" s="11" customFormat="1" ht="19.5" customHeight="1">
      <c r="A641" s="237">
        <f t="shared" si="354"/>
        <v>1</v>
      </c>
      <c r="B641" s="249">
        <f t="shared" si="340"/>
        <v>2255018189300</v>
      </c>
      <c r="C641" s="225">
        <f t="shared" si="355"/>
        <v>2</v>
      </c>
      <c r="D641" s="11" t="s">
        <v>4702</v>
      </c>
      <c r="E641" s="358" t="s">
        <v>659</v>
      </c>
      <c r="F641" s="303" t="s">
        <v>7166</v>
      </c>
      <c r="G641" s="132" t="str">
        <f t="shared" si="350"/>
        <v>18</v>
      </c>
      <c r="H641" s="225">
        <v>3</v>
      </c>
      <c r="I641" s="225">
        <f t="shared" si="356"/>
        <v>3</v>
      </c>
      <c r="J641" s="131"/>
      <c r="K641" s="132" t="s">
        <v>4830</v>
      </c>
      <c r="L641" s="132">
        <v>22</v>
      </c>
      <c r="M641" s="134"/>
      <c r="N641" s="226"/>
      <c r="O641" s="226"/>
      <c r="P641" s="227"/>
      <c r="Q641" s="228">
        <f t="shared" si="341"/>
        <v>-1.8181818181818181</v>
      </c>
      <c r="R641" s="143">
        <f t="shared" si="342"/>
        <v>6785.25</v>
      </c>
      <c r="S641" s="238">
        <v>1074476530</v>
      </c>
      <c r="T641" s="286" t="s">
        <v>6950</v>
      </c>
      <c r="U641" s="189">
        <f t="shared" si="343"/>
        <v>18323</v>
      </c>
      <c r="W641" s="229">
        <v>18323</v>
      </c>
      <c r="X641" s="135">
        <f t="shared" si="344"/>
        <v>12335</v>
      </c>
      <c r="Y641" s="230">
        <f t="shared" si="345"/>
        <v>16655.454545454544</v>
      </c>
      <c r="Z641" s="141" t="str">
        <f t="shared" si="346"/>
        <v/>
      </c>
      <c r="AA641" s="136">
        <f t="shared" si="347"/>
        <v>0.25940177937885478</v>
      </c>
      <c r="AB641" s="144"/>
      <c r="AC641" s="144"/>
      <c r="AD641" s="184">
        <f t="shared" si="352"/>
        <v>17963</v>
      </c>
      <c r="AE641" s="182">
        <f t="shared" si="353"/>
        <v>19739</v>
      </c>
      <c r="AF641" s="128">
        <f t="shared" si="357"/>
        <v>1776.51</v>
      </c>
      <c r="AG641" s="129">
        <f t="shared" si="358"/>
        <v>360.51</v>
      </c>
      <c r="AH641" s="130">
        <f t="shared" si="359"/>
        <v>1.8263843153148589E-2</v>
      </c>
      <c r="AI641" s="137">
        <f t="shared" si="360"/>
        <v>1416</v>
      </c>
      <c r="AJ641" s="138">
        <f t="shared" si="361"/>
        <v>7.1736156846851418E-2</v>
      </c>
      <c r="AK641" s="138">
        <f t="shared" si="362"/>
        <v>0.2411379362257062</v>
      </c>
      <c r="AL641" s="11" t="s">
        <v>13397</v>
      </c>
      <c r="AM641" s="11">
        <f t="shared" si="363"/>
        <v>15989.1</v>
      </c>
      <c r="AN641" s="412">
        <f t="shared" si="364"/>
        <v>14533.727272727272</v>
      </c>
      <c r="AO641" s="412">
        <f t="shared" si="365"/>
        <v>2198.7272727272721</v>
      </c>
      <c r="AP641" s="413">
        <f t="shared" si="366"/>
        <v>0.15128447310644202</v>
      </c>
      <c r="AQ641" s="192">
        <v>2255018189300</v>
      </c>
      <c r="AR641" s="192">
        <f>VLOOKUP(AQ:AQ,[1]FALKEN!$B:$O,2,0)</f>
        <v>4981160553185</v>
      </c>
      <c r="AS641" s="192" t="str">
        <f>VLOOKUP(AQ:AQ,[1]FALKEN!$B:$O,3,0)</f>
        <v/>
      </c>
      <c r="AT641" s="231" t="str">
        <f>VLOOKUP(AQ:AQ,[1]FALKEN!$B:$O,4,0)</f>
        <v>AZENIS FK510 SUV</v>
      </c>
      <c r="AU641" s="231" t="str">
        <f>VLOOKUP(AQ:AQ,[1]FALKEN!$B:$O,5,0)</f>
        <v>225/50R18 99W XL</v>
      </c>
      <c r="AV641" s="232" t="str">
        <f>VLOOKUP(AQ:AQ,[1]FALKEN!$B:$O,6,0)</f>
        <v>225/50R18</v>
      </c>
      <c r="AW641" s="232" t="str">
        <f>VLOOKUP(AQ:AQ,[1]FALKEN!$B:$O,7,0)</f>
        <v/>
      </c>
      <c r="AX641" s="233">
        <f>VLOOKUP(AQ:AQ,[1]FALKEN!$B:$K,8,0)</f>
        <v>12335</v>
      </c>
      <c r="AY641" s="233">
        <f>VLOOKUP(AQ:AQ,[1]FALKEN!$B:$K,9,0)</f>
        <v>2</v>
      </c>
      <c r="AZ641" s="233">
        <f>VLOOKUP(AQ:AQ,[1]FALKEN!$B:$K,10,0)</f>
        <v>3</v>
      </c>
      <c r="BA641" s="233">
        <f>VLOOKUP(AQ:AQ,[1]FALKEN!$B:$O,11,0)</f>
        <v>16980</v>
      </c>
      <c r="BB641" s="233">
        <f>VLOOKUP(AQ:AQ,[1]FALKEN!$B:$O,12,0)</f>
        <v>14481.81818181818</v>
      </c>
      <c r="BC641" s="233">
        <f t="shared" si="351"/>
        <v>1050</v>
      </c>
      <c r="BD641" s="204" t="s">
        <v>3388</v>
      </c>
      <c r="BE641" s="195" t="s">
        <v>4852</v>
      </c>
      <c r="BF641" s="133" t="str">
        <f>IFERROR(VLOOKUP(BE:BE,Q商品!B:E,4,0),"")</f>
        <v>2022年製 AZENIS FK510 SUV 225/50R18 99W XL サマータイヤ ラベルなし 最短当日発送</v>
      </c>
      <c r="BG641" s="133" t="str">
        <f>IFERROR(VLOOKUP(AQ:AQ,在庫!B:M,12,0),"")</f>
        <v>2022年製</v>
      </c>
      <c r="BH641" s="133">
        <f>IFERROR(VLOOKUP(AQ:AQ,在庫!B:L,10,0),"")</f>
        <v>1</v>
      </c>
      <c r="BI641" s="234">
        <f>VLOOKUP(AQ:AQ,[1]FALKEN!$B:$AH,32,0)</f>
        <v>605409046</v>
      </c>
      <c r="BJ641" s="234">
        <f>VLOOKUP(AQ:AQ,[1]FALKEN!$B:$AH,33,0)</f>
        <v>605409071</v>
      </c>
      <c r="BK641" s="191"/>
      <c r="BL641" s="191"/>
      <c r="BM641" s="191"/>
    </row>
    <row r="642" spans="1:76" s="11" customFormat="1" ht="19.5" customHeight="1">
      <c r="A642" s="237">
        <f t="shared" si="354"/>
        <v>1</v>
      </c>
      <c r="B642" s="249">
        <f t="shared" si="340"/>
        <v>2255518189305</v>
      </c>
      <c r="C642" s="225">
        <f t="shared" si="355"/>
        <v>25</v>
      </c>
      <c r="D642" s="11" t="s">
        <v>4702</v>
      </c>
      <c r="E642" s="11" t="s">
        <v>660</v>
      </c>
      <c r="F642" s="293" t="s">
        <v>6290</v>
      </c>
      <c r="G642" s="132" t="str">
        <f t="shared" si="350"/>
        <v>18</v>
      </c>
      <c r="H642" s="225">
        <v>18</v>
      </c>
      <c r="I642" s="225">
        <f t="shared" si="356"/>
        <v>18</v>
      </c>
      <c r="J642" s="131" t="s">
        <v>12</v>
      </c>
      <c r="K642" s="132" t="s">
        <v>4830</v>
      </c>
      <c r="L642" s="132">
        <v>23</v>
      </c>
      <c r="M642" s="134" t="s">
        <v>3422</v>
      </c>
      <c r="N642" s="226" t="s">
        <v>12011</v>
      </c>
      <c r="O642" s="226" t="s">
        <v>1777</v>
      </c>
      <c r="P642" s="227">
        <v>20868</v>
      </c>
      <c r="Q642" s="228">
        <f t="shared" si="341"/>
        <v>18948.181818181816</v>
      </c>
      <c r="R642" s="143">
        <f t="shared" si="342"/>
        <v>0.31724319915559174</v>
      </c>
      <c r="S642" s="238">
        <v>1074476532</v>
      </c>
      <c r="T642" s="285" t="s">
        <v>7866</v>
      </c>
      <c r="U642" s="189">
        <f t="shared" si="343"/>
        <v>20869</v>
      </c>
      <c r="W642" s="229">
        <v>20869</v>
      </c>
      <c r="X642" s="135">
        <f t="shared" si="344"/>
        <v>12937</v>
      </c>
      <c r="Y642" s="230">
        <f t="shared" si="345"/>
        <v>18949.090909090908</v>
      </c>
      <c r="Z642" s="141">
        <f t="shared" si="346"/>
        <v>7.7343300747556132E-2</v>
      </c>
      <c r="AA642" s="136">
        <f t="shared" si="347"/>
        <v>0.31727595471118786</v>
      </c>
      <c r="AB642" s="309"/>
      <c r="AC642" s="309"/>
      <c r="AD642" s="184">
        <f t="shared" si="352"/>
        <v>20459</v>
      </c>
      <c r="AE642" s="182">
        <f t="shared" si="353"/>
        <v>22482</v>
      </c>
      <c r="AF642" s="128">
        <f t="shared" si="357"/>
        <v>2023.3799999999999</v>
      </c>
      <c r="AG642" s="129">
        <f t="shared" si="358"/>
        <v>410.37999999999988</v>
      </c>
      <c r="AH642" s="130">
        <f t="shared" si="359"/>
        <v>1.8253714082377009E-2</v>
      </c>
      <c r="AI642" s="137">
        <f t="shared" si="360"/>
        <v>1613</v>
      </c>
      <c r="AJ642" s="138">
        <f t="shared" si="361"/>
        <v>7.1746285917622984E-2</v>
      </c>
      <c r="AK642" s="138">
        <f t="shared" si="362"/>
        <v>0.29902224062881083</v>
      </c>
      <c r="AL642" s="11" t="s">
        <v>13397</v>
      </c>
      <c r="AM642" s="11">
        <f t="shared" si="363"/>
        <v>18210.8</v>
      </c>
      <c r="AN642" s="412">
        <f t="shared" si="364"/>
        <v>16532.545454545452</v>
      </c>
      <c r="AO642" s="412">
        <f t="shared" si="365"/>
        <v>3595.5454545454522</v>
      </c>
      <c r="AP642" s="413">
        <f t="shared" si="366"/>
        <v>0.21748287125119589</v>
      </c>
      <c r="AQ642" s="192">
        <v>2255518189305</v>
      </c>
      <c r="AR642" s="192">
        <f>VLOOKUP(AQ:AQ,[1]FALKEN!$B:$O,2,0)</f>
        <v>4981160820430</v>
      </c>
      <c r="AS642" s="192" t="str">
        <f>VLOOKUP(AQ:AQ,[1]FALKEN!$B:$O,3,0)</f>
        <v/>
      </c>
      <c r="AT642" s="231" t="str">
        <f>VLOOKUP(AQ:AQ,[1]FALKEN!$B:$O,4,0)</f>
        <v>AZENIS FK510 SUV</v>
      </c>
      <c r="AU642" s="231" t="str">
        <f>VLOOKUP(AQ:AQ,[1]FALKEN!$B:$O,5,0)</f>
        <v>225/55R18 102W XL</v>
      </c>
      <c r="AV642" s="232" t="str">
        <f>VLOOKUP(AQ:AQ,[1]FALKEN!$B:$O,6,0)</f>
        <v>225/55R18</v>
      </c>
      <c r="AW642" s="232" t="str">
        <f>VLOOKUP(AQ:AQ,[1]FALKEN!$B:$O,7,0)</f>
        <v/>
      </c>
      <c r="AX642" s="233">
        <f>VLOOKUP(AQ:AQ,[1]FALKEN!$B:$K,8,0)</f>
        <v>12937</v>
      </c>
      <c r="AY642" s="233">
        <f>VLOOKUP(AQ:AQ,[1]FALKEN!$B:$K,9,0)</f>
        <v>25</v>
      </c>
      <c r="AZ642" s="233">
        <f>VLOOKUP(AQ:AQ,[1]FALKEN!$B:$K,10,0)</f>
        <v>18</v>
      </c>
      <c r="BA642" s="233">
        <f>VLOOKUP(AQ:AQ,[1]FALKEN!$B:$O,11,0)</f>
        <v>17500</v>
      </c>
      <c r="BB642" s="233">
        <f>VLOOKUP(AQ:AQ,[1]FALKEN!$B:$O,12,0)</f>
        <v>14954.545454545454</v>
      </c>
      <c r="BC642" s="233">
        <f t="shared" si="351"/>
        <v>1050</v>
      </c>
      <c r="BD642" s="204" t="s">
        <v>3388</v>
      </c>
      <c r="BE642" s="195" t="s">
        <v>4853</v>
      </c>
      <c r="BF642" s="133" t="str">
        <f>IFERROR(VLOOKUP(BE:BE,Q商品!B:E,4,0),"")</f>
        <v>2023年製 AZENIS FK510 SUV 225/55R18 102W XL サマータイヤ ラベルなし 最短当日発送</v>
      </c>
      <c r="BG642" s="133" t="str">
        <f>IFERROR(VLOOKUP(AQ:AQ,在庫!B:M,12,0),"")</f>
        <v>2023年製</v>
      </c>
      <c r="BH642" s="133">
        <f>IFERROR(VLOOKUP(AQ:AQ,在庫!B:L,10,0),"")</f>
        <v>1</v>
      </c>
      <c r="BI642" s="234">
        <f>VLOOKUP(AQ:AQ,[1]FALKEN!$B:$AH,32,0)</f>
        <v>605409045</v>
      </c>
      <c r="BJ642" s="234">
        <f>VLOOKUP(AQ:AQ,[1]FALKEN!$B:$AH,33,0)</f>
        <v>605409070</v>
      </c>
      <c r="BK642" s="191"/>
      <c r="BL642" s="191"/>
      <c r="BM642" s="191"/>
    </row>
    <row r="643" spans="1:76" s="11" customFormat="1" ht="19.5" customHeight="1">
      <c r="A643" s="237">
        <f t="shared" si="354"/>
        <v>1</v>
      </c>
      <c r="B643" s="249">
        <f t="shared" ref="B643:B676" si="367">AQ643</f>
        <v>2355019189306</v>
      </c>
      <c r="C643" s="225">
        <f t="shared" si="355"/>
        <v>16</v>
      </c>
      <c r="D643" s="11" t="s">
        <v>4702</v>
      </c>
      <c r="E643" s="11" t="s">
        <v>4854</v>
      </c>
      <c r="F643" s="293" t="s">
        <v>6291</v>
      </c>
      <c r="G643" s="132" t="str">
        <f t="shared" si="350"/>
        <v>19</v>
      </c>
      <c r="H643" s="225">
        <v>15</v>
      </c>
      <c r="I643" s="225">
        <f t="shared" si="356"/>
        <v>15</v>
      </c>
      <c r="J643" s="131" t="s">
        <v>12</v>
      </c>
      <c r="K643" s="132" t="s">
        <v>4830</v>
      </c>
      <c r="L643" s="132">
        <v>24</v>
      </c>
      <c r="M643" s="134" t="s">
        <v>3422</v>
      </c>
      <c r="N643" s="226" t="s">
        <v>12012</v>
      </c>
      <c r="O643" s="226" t="s">
        <v>1777</v>
      </c>
      <c r="P643" s="227">
        <v>25995</v>
      </c>
      <c r="Q643" s="228">
        <f t="shared" si="341"/>
        <v>23617.272727272724</v>
      </c>
      <c r="R643" s="143">
        <f t="shared" si="342"/>
        <v>0.43956272373840405</v>
      </c>
      <c r="S643" s="238">
        <v>1074476047</v>
      </c>
      <c r="T643" s="288" t="s">
        <v>6951</v>
      </c>
      <c r="U643" s="189">
        <f t="shared" si="343"/>
        <v>25995</v>
      </c>
      <c r="W643" s="229">
        <v>25995</v>
      </c>
      <c r="X643" s="135">
        <f t="shared" si="344"/>
        <v>13236</v>
      </c>
      <c r="Y643" s="230">
        <f t="shared" si="345"/>
        <v>23617.272727272724</v>
      </c>
      <c r="Z643" s="141">
        <f t="shared" si="346"/>
        <v>7.7322562031159947E-2</v>
      </c>
      <c r="AA643" s="136">
        <f t="shared" si="347"/>
        <v>0.43956272373840405</v>
      </c>
      <c r="AB643" s="309"/>
      <c r="AC643" s="309"/>
      <c r="AD643" s="184">
        <f t="shared" si="352"/>
        <v>25485</v>
      </c>
      <c r="AE643" s="182">
        <f t="shared" si="353"/>
        <v>28005</v>
      </c>
      <c r="AF643" s="128">
        <f t="shared" si="357"/>
        <v>2520.4499999999998</v>
      </c>
      <c r="AG643" s="129">
        <f t="shared" si="358"/>
        <v>510.44999999999982</v>
      </c>
      <c r="AH643" s="130">
        <f t="shared" si="359"/>
        <v>1.8227102303160145E-2</v>
      </c>
      <c r="AI643" s="137">
        <f t="shared" si="360"/>
        <v>2010</v>
      </c>
      <c r="AJ643" s="138">
        <f t="shared" si="361"/>
        <v>7.1772897696839852E-2</v>
      </c>
      <c r="AK643" s="138">
        <f t="shared" si="362"/>
        <v>0.42133562143524389</v>
      </c>
      <c r="AL643" s="11" t="s">
        <v>13397</v>
      </c>
      <c r="AM643" s="11">
        <f t="shared" si="363"/>
        <v>22684.5</v>
      </c>
      <c r="AN643" s="412">
        <f t="shared" si="364"/>
        <v>20607.727272727272</v>
      </c>
      <c r="AO643" s="412">
        <f t="shared" si="365"/>
        <v>7371.7272727272721</v>
      </c>
      <c r="AP643" s="413">
        <f t="shared" si="366"/>
        <v>0.35771665527052959</v>
      </c>
      <c r="AQ643" s="192">
        <v>2355019189306</v>
      </c>
      <c r="AR643" s="192">
        <f>VLOOKUP(AQ:AQ,[1]FALKEN!$B:$O,2,0)</f>
        <v>4981160553215</v>
      </c>
      <c r="AS643" s="192" t="str">
        <f>VLOOKUP(AQ:AQ,[1]FALKEN!$B:$O,3,0)</f>
        <v/>
      </c>
      <c r="AT643" s="231" t="str">
        <f>VLOOKUP(AQ:AQ,[1]FALKEN!$B:$O,4,0)</f>
        <v>AZENIS FK510 SUV</v>
      </c>
      <c r="AU643" s="231" t="str">
        <f>VLOOKUP(AQ:AQ,[1]FALKEN!$B:$O,5,0)</f>
        <v>235/50R19 103W XL</v>
      </c>
      <c r="AV643" s="232" t="str">
        <f>VLOOKUP(AQ:AQ,[1]FALKEN!$B:$O,6,0)</f>
        <v>235/50R19</v>
      </c>
      <c r="AW643" s="232" t="str">
        <f>VLOOKUP(AQ:AQ,[1]FALKEN!$B:$O,7,0)</f>
        <v/>
      </c>
      <c r="AX643" s="233">
        <f>VLOOKUP(AQ:AQ,[1]FALKEN!$B:$K,8,0)</f>
        <v>13236</v>
      </c>
      <c r="AY643" s="233">
        <f>VLOOKUP(AQ:AQ,[1]FALKEN!$B:$K,9,0)</f>
        <v>16</v>
      </c>
      <c r="AZ643" s="233">
        <f>VLOOKUP(AQ:AQ,[1]FALKEN!$B:$K,10,0)</f>
        <v>15</v>
      </c>
      <c r="BA643" s="233">
        <f>VLOOKUP(AQ:AQ,[1]FALKEN!$B:$O,11,0)</f>
        <v>18000</v>
      </c>
      <c r="BB643" s="233">
        <f>VLOOKUP(AQ:AQ,[1]FALKEN!$B:$O,12,0)</f>
        <v>15409.090909090908</v>
      </c>
      <c r="BC643" s="233">
        <f t="shared" si="351"/>
        <v>1050</v>
      </c>
      <c r="BD643" s="204" t="s">
        <v>3388</v>
      </c>
      <c r="BE643" s="195" t="s">
        <v>4855</v>
      </c>
      <c r="BF643" s="133" t="str">
        <f>IFERROR(VLOOKUP(BE:BE,Q商品!B:E,4,0),"")</f>
        <v>2022年製 AZENIS FK510 SUV 235/50R19 103W XL サマータイヤ 最短当日発送</v>
      </c>
      <c r="BG643" s="133" t="str">
        <f>IFERROR(VLOOKUP(AQ:AQ,在庫!B:M,12,0),"")</f>
        <v>2022年製</v>
      </c>
      <c r="BH643" s="133">
        <f>IFERROR(VLOOKUP(AQ:AQ,在庫!B:L,10,0),"")</f>
        <v>1</v>
      </c>
      <c r="BI643" s="234">
        <f>VLOOKUP(AQ:AQ,[1]FALKEN!$B:$AH,32,0)</f>
        <v>605409035</v>
      </c>
      <c r="BJ643" s="234">
        <f>VLOOKUP(AQ:AQ,[1]FALKEN!$B:$AH,33,0)</f>
        <v>605409060</v>
      </c>
      <c r="BK643" s="191"/>
      <c r="BL643" s="191"/>
      <c r="BM643" s="191"/>
    </row>
    <row r="644" spans="1:76" s="11" customFormat="1" ht="19.5" customHeight="1">
      <c r="A644" s="237">
        <f t="shared" si="354"/>
        <v>1</v>
      </c>
      <c r="B644" s="249">
        <f t="shared" si="367"/>
        <v>2754020189303</v>
      </c>
      <c r="C644" s="225">
        <f t="shared" si="355"/>
        <v>0</v>
      </c>
      <c r="D644" s="11" t="s">
        <v>13441</v>
      </c>
      <c r="E644" s="358" t="s">
        <v>4856</v>
      </c>
      <c r="F644" s="303" t="s">
        <v>7167</v>
      </c>
      <c r="G644" s="132" t="str">
        <f t="shared" si="350"/>
        <v>20</v>
      </c>
      <c r="H644" s="225">
        <v>0</v>
      </c>
      <c r="I644" s="225">
        <f t="shared" si="356"/>
        <v>0</v>
      </c>
      <c r="J644" s="131"/>
      <c r="K644" s="132" t="s">
        <v>7350</v>
      </c>
      <c r="L644" s="132">
        <v>25</v>
      </c>
      <c r="M644" s="134"/>
      <c r="N644" s="226"/>
      <c r="O644" s="226"/>
      <c r="P644" s="227"/>
      <c r="Q644" s="228">
        <f t="shared" si="341"/>
        <v>0</v>
      </c>
      <c r="R644" s="143" t="str">
        <f t="shared" si="342"/>
        <v/>
      </c>
      <c r="S644" s="238">
        <v>1074476256</v>
      </c>
      <c r="T644" s="288" t="s">
        <v>6952</v>
      </c>
      <c r="U644" s="189">
        <f t="shared" si="343"/>
        <v>38750</v>
      </c>
      <c r="W644" s="229">
        <v>38750</v>
      </c>
      <c r="X644" s="135">
        <f t="shared" si="344"/>
        <v>20392</v>
      </c>
      <c r="Y644" s="230">
        <f t="shared" si="345"/>
        <v>35227.272727272728</v>
      </c>
      <c r="Z644" s="141" t="str">
        <f t="shared" si="346"/>
        <v/>
      </c>
      <c r="AA644" s="136">
        <f t="shared" si="347"/>
        <v>0.42113032258064514</v>
      </c>
      <c r="AB644" s="309"/>
      <c r="AC644" s="309"/>
      <c r="AD644" s="184">
        <f t="shared" si="352"/>
        <v>37990</v>
      </c>
      <c r="AE644" s="182">
        <f t="shared" si="353"/>
        <v>41747</v>
      </c>
      <c r="AF644" s="128">
        <f t="shared" si="357"/>
        <v>3757.23</v>
      </c>
      <c r="AG644" s="129">
        <f t="shared" si="358"/>
        <v>760.23</v>
      </c>
      <c r="AH644" s="130">
        <f t="shared" si="359"/>
        <v>1.8210410328885908E-2</v>
      </c>
      <c r="AI644" s="137">
        <f t="shared" si="360"/>
        <v>2997</v>
      </c>
      <c r="AJ644" s="138">
        <f t="shared" si="361"/>
        <v>7.1789589671114096E-2</v>
      </c>
      <c r="AK644" s="138">
        <f t="shared" si="362"/>
        <v>0.40291991225175922</v>
      </c>
      <c r="AL644" s="11" t="s">
        <v>13397</v>
      </c>
      <c r="AM644" s="11">
        <f t="shared" si="363"/>
        <v>33815.300000000003</v>
      </c>
      <c r="AN644" s="412">
        <f t="shared" si="364"/>
        <v>30741.18181818182</v>
      </c>
      <c r="AO644" s="412">
        <f t="shared" si="365"/>
        <v>10349.18181818182</v>
      </c>
      <c r="AP644" s="413">
        <f t="shared" si="366"/>
        <v>0.33665530100280056</v>
      </c>
      <c r="AQ644" s="192">
        <v>2754020189303</v>
      </c>
      <c r="AR644" s="192">
        <f>VLOOKUP(AQ:AQ,[1]FALKEN!$B:$O,2,0)</f>
        <v>4981160824322</v>
      </c>
      <c r="AS644" s="192" t="str">
        <f>VLOOKUP(AQ:AQ,[1]FALKEN!$B:$O,3,0)</f>
        <v/>
      </c>
      <c r="AT644" s="231" t="str">
        <f>VLOOKUP(AQ:AQ,[1]FALKEN!$B:$O,4,0)</f>
        <v>AZENIS FK510 SUV</v>
      </c>
      <c r="AU644" s="231" t="str">
        <f>VLOOKUP(AQ:AQ,[1]FALKEN!$B:$O,5,0)</f>
        <v>275/40R20 106Y XL</v>
      </c>
      <c r="AV644" s="232" t="str">
        <f>VLOOKUP(AQ:AQ,[1]FALKEN!$B:$O,6,0)</f>
        <v>275/40R20</v>
      </c>
      <c r="AW644" s="232" t="str">
        <f>VLOOKUP(AQ:AQ,[1]FALKEN!$B:$O,7,0)</f>
        <v/>
      </c>
      <c r="AX644" s="233">
        <f>VLOOKUP(AQ:AQ,[1]FALKEN!$B:$K,8,0)</f>
        <v>20392</v>
      </c>
      <c r="AY644" s="233">
        <f>VLOOKUP(AQ:AQ,[1]FALKEN!$B:$K,9,0)</f>
        <v>0</v>
      </c>
      <c r="AZ644" s="233">
        <f>VLOOKUP(AQ:AQ,[1]FALKEN!$B:$K,10,0)</f>
        <v>0</v>
      </c>
      <c r="BA644" s="233">
        <f>VLOOKUP(AQ:AQ,[1]FALKEN!$B:$O,11,0)</f>
        <v>29980</v>
      </c>
      <c r="BB644" s="233">
        <f>VLOOKUP(AQ:AQ,[1]FALKEN!$B:$O,12,0)</f>
        <v>26299.999999999996</v>
      </c>
      <c r="BC644" s="233">
        <f t="shared" si="351"/>
        <v>1050</v>
      </c>
      <c r="BD644" s="204" t="s">
        <v>3388</v>
      </c>
      <c r="BE644" s="195" t="s">
        <v>4857</v>
      </c>
      <c r="BF644" s="133" t="str">
        <f>IFERROR(VLOOKUP(BE:BE,Q商品!B:E,4,0),"")</f>
        <v>2022年製 AZENIS FK510 SUV 275/40R20 106Y XL サマータイヤ ラベルなし 最短当日発送</v>
      </c>
      <c r="BG644" s="133" t="str">
        <f>IFERROR(VLOOKUP(AQ:AQ,在庫!B:M,12,0),"")</f>
        <v/>
      </c>
      <c r="BH644" s="133" t="str">
        <f>IFERROR(VLOOKUP(AQ:AQ,在庫!B:L,10,0),"")</f>
        <v/>
      </c>
      <c r="BI644" s="234">
        <f>VLOOKUP(AQ:AQ,[1]FALKEN!$B:$AH,32,0)</f>
        <v>605409032</v>
      </c>
      <c r="BJ644" s="234">
        <f>VLOOKUP(AQ:AQ,[1]FALKEN!$B:$AH,33,0)</f>
        <v>605409057</v>
      </c>
      <c r="BK644" s="191"/>
      <c r="BL644" s="191"/>
      <c r="BM644" s="191"/>
    </row>
    <row r="645" spans="1:76" s="11" customFormat="1" ht="19.5" customHeight="1">
      <c r="A645" s="237">
        <f t="shared" si="354"/>
        <v>1</v>
      </c>
      <c r="B645" s="249">
        <f t="shared" si="367"/>
        <v>2453521189217</v>
      </c>
      <c r="C645" s="225">
        <f t="shared" si="355"/>
        <v>8</v>
      </c>
      <c r="D645" s="11" t="s">
        <v>4702</v>
      </c>
      <c r="E645" s="358" t="s">
        <v>7254</v>
      </c>
      <c r="F645" s="304" t="s">
        <v>7255</v>
      </c>
      <c r="G645" s="132" t="str">
        <f t="shared" si="350"/>
        <v>21</v>
      </c>
      <c r="H645" s="225">
        <v>0</v>
      </c>
      <c r="I645" s="225">
        <f t="shared" si="356"/>
        <v>0</v>
      </c>
      <c r="J645" s="131" t="s">
        <v>12</v>
      </c>
      <c r="K645" s="132" t="s">
        <v>4830</v>
      </c>
      <c r="L645" s="132">
        <v>26</v>
      </c>
      <c r="M645" s="134"/>
      <c r="N645" s="226"/>
      <c r="O645" s="226"/>
      <c r="P645" s="227"/>
      <c r="Q645" s="228">
        <f t="shared" ref="Q645:Q676" si="368">(P645-AY645)/1.1</f>
        <v>-7.2727272727272725</v>
      </c>
      <c r="R645" s="143">
        <f t="shared" ref="R645:R676" si="369">IFERROR((Q645-X645)/Q645,"")</f>
        <v>2189.8625000000002</v>
      </c>
      <c r="S645" s="238">
        <v>1074475770</v>
      </c>
      <c r="T645" s="292" t="s">
        <v>6953</v>
      </c>
      <c r="U645" s="189">
        <f t="shared" ref="U645:U676" si="370">W645-V645</f>
        <v>41779</v>
      </c>
      <c r="W645" s="229">
        <v>41779</v>
      </c>
      <c r="X645" s="135">
        <f t="shared" ref="X645:X676" si="371">AX645</f>
        <v>15919</v>
      </c>
      <c r="Y645" s="230">
        <f t="shared" ref="Y645:Y676" si="372">(W645-AY645)/1.1</f>
        <v>37973.63636363636</v>
      </c>
      <c r="Z645" s="141" t="str">
        <f t="shared" ref="Z645:Z676" si="373">IFERROR(-1+(AE645/N645),"")</f>
        <v/>
      </c>
      <c r="AA645" s="136">
        <f t="shared" ref="AA645:AA676" si="374">IFERROR((Y645-X645)/Y645,"")</f>
        <v>0.58078810658112079</v>
      </c>
      <c r="AB645" s="144"/>
      <c r="AC645" s="144"/>
      <c r="AD645" s="184">
        <f t="shared" si="352"/>
        <v>40959</v>
      </c>
      <c r="AE645" s="182">
        <f t="shared" si="353"/>
        <v>45009</v>
      </c>
      <c r="AF645" s="128">
        <f t="shared" si="357"/>
        <v>4050.81</v>
      </c>
      <c r="AG645" s="129">
        <f t="shared" si="358"/>
        <v>820.81</v>
      </c>
      <c r="AH645" s="130">
        <f t="shared" si="359"/>
        <v>1.8236574907240774E-2</v>
      </c>
      <c r="AI645" s="137">
        <f t="shared" si="360"/>
        <v>3230</v>
      </c>
      <c r="AJ645" s="138">
        <f t="shared" si="361"/>
        <v>7.1763425092759223E-2</v>
      </c>
      <c r="AK645" s="138">
        <f t="shared" si="362"/>
        <v>0.56255153167388006</v>
      </c>
      <c r="AL645" s="11" t="s">
        <v>13397</v>
      </c>
      <c r="AM645" s="11">
        <f t="shared" si="363"/>
        <v>36458.1</v>
      </c>
      <c r="AN645" s="412">
        <f t="shared" si="364"/>
        <v>33136.454545454544</v>
      </c>
      <c r="AO645" s="412">
        <f t="shared" si="365"/>
        <v>17217.454545454544</v>
      </c>
      <c r="AP645" s="413">
        <f t="shared" si="366"/>
        <v>0.51959253884077139</v>
      </c>
      <c r="AQ645" s="192">
        <v>2453521189217</v>
      </c>
      <c r="AR645" s="192">
        <f>VLOOKUP(AQ:AQ,[1]FALKEN!$B:$O,2,0)</f>
        <v>4982266073232</v>
      </c>
      <c r="AS645" s="192" t="str">
        <f>VLOOKUP(AQ:AQ,[1]FALKEN!$B:$O,3,0)</f>
        <v/>
      </c>
      <c r="AT645" s="231" t="str">
        <f>VLOOKUP(AQ:AQ,[1]FALKEN!$B:$O,4,0)</f>
        <v>AZENIS FK520L</v>
      </c>
      <c r="AU645" s="231" t="str">
        <f>VLOOKUP(AQ:AQ,[1]FALKEN!$B:$O,5,0)</f>
        <v>245/35R21 96Y XL</v>
      </c>
      <c r="AV645" s="232" t="str">
        <f>VLOOKUP(AQ:AQ,[1]FALKEN!$B:$O,6,0)</f>
        <v>245/35R21</v>
      </c>
      <c r="AW645" s="232" t="str">
        <f>VLOOKUP(AQ:AQ,[1]FALKEN!$B:$O,7,0)</f>
        <v/>
      </c>
      <c r="AX645" s="233">
        <f>VLOOKUP(AQ:AQ,[1]FALKEN!$B:$K,8,0)</f>
        <v>15919</v>
      </c>
      <c r="AY645" s="233">
        <f>VLOOKUP(AQ:AQ,[1]FALKEN!$B:$K,9,0)</f>
        <v>8</v>
      </c>
      <c r="AZ645" s="233">
        <f>VLOOKUP(AQ:AQ,[1]FALKEN!$B:$K,10,0)</f>
        <v>0</v>
      </c>
      <c r="BA645" s="233">
        <f>VLOOKUP(AQ:AQ,[1]FALKEN!$B:$O,11,0)</f>
        <v>29980</v>
      </c>
      <c r="BB645" s="233">
        <f>VLOOKUP(AQ:AQ,[1]FALKEN!$B:$O,12,0)</f>
        <v>26299.999999999996</v>
      </c>
      <c r="BC645" s="233">
        <f t="shared" si="351"/>
        <v>1050</v>
      </c>
      <c r="BD645" s="204" t="s">
        <v>3388</v>
      </c>
      <c r="BE645" s="195" t="s">
        <v>4864</v>
      </c>
      <c r="BF645" s="133" t="str">
        <f>IFERROR(VLOOKUP(BE:BE,Q商品!B:E,4,0),"")</f>
        <v>2023年製 AZENIS FK520L 245/35ZR21 96YXL サマータイヤ 最短当日発送</v>
      </c>
      <c r="BG645" s="133" t="str">
        <f>IFERROR(VLOOKUP(AQ:AQ,在庫!B:M,12,0),"")</f>
        <v/>
      </c>
      <c r="BH645" s="133" t="str">
        <f>IFERROR(VLOOKUP(AQ:AQ,在庫!B:L,10,0),"")</f>
        <v/>
      </c>
      <c r="BI645" s="234" t="str">
        <f>VLOOKUP(AQ:AQ,[1]FALKEN!$B:$AH,32,0)</f>
        <v/>
      </c>
      <c r="BJ645" s="234" t="str">
        <f>VLOOKUP(AQ:AQ,[1]FALKEN!$B:$AH,33,0)</f>
        <v/>
      </c>
      <c r="BK645" s="191"/>
      <c r="BL645" s="191"/>
      <c r="BM645" s="191"/>
    </row>
    <row r="646" spans="1:76" s="11" customFormat="1" ht="19.5" customHeight="1">
      <c r="A646" s="237">
        <f t="shared" si="354"/>
        <v>1</v>
      </c>
      <c r="B646" s="249">
        <f t="shared" si="367"/>
        <v>2454020189210</v>
      </c>
      <c r="C646" s="225">
        <f t="shared" si="355"/>
        <v>8</v>
      </c>
      <c r="D646" s="11" t="s">
        <v>4702</v>
      </c>
      <c r="E646" s="11" t="s">
        <v>7258</v>
      </c>
      <c r="F646" s="304" t="s">
        <v>7259</v>
      </c>
      <c r="G646" s="132" t="str">
        <f t="shared" si="350"/>
        <v>20</v>
      </c>
      <c r="H646" s="225">
        <v>0</v>
      </c>
      <c r="I646" s="225">
        <f t="shared" si="356"/>
        <v>0</v>
      </c>
      <c r="J646" s="131">
        <v>1450</v>
      </c>
      <c r="K646" s="132" t="s">
        <v>4830</v>
      </c>
      <c r="L646" s="132">
        <v>27</v>
      </c>
      <c r="M646" s="134" t="s">
        <v>1782</v>
      </c>
      <c r="N646" s="226" t="s">
        <v>12013</v>
      </c>
      <c r="O646" s="226" t="s">
        <v>1777</v>
      </c>
      <c r="P646" s="227">
        <v>30423</v>
      </c>
      <c r="Q646" s="228">
        <f t="shared" si="368"/>
        <v>27649.999999999996</v>
      </c>
      <c r="R646" s="143">
        <f t="shared" si="369"/>
        <v>0.38318264014466535</v>
      </c>
      <c r="S646" s="238">
        <v>1074475771</v>
      </c>
      <c r="T646" s="289" t="s">
        <v>12033</v>
      </c>
      <c r="U646" s="189">
        <f t="shared" si="370"/>
        <v>30423</v>
      </c>
      <c r="W646" s="229">
        <v>30423</v>
      </c>
      <c r="X646" s="135">
        <f t="shared" si="371"/>
        <v>17055</v>
      </c>
      <c r="Y646" s="230">
        <f t="shared" si="372"/>
        <v>27649.999999999996</v>
      </c>
      <c r="Z646" s="141">
        <f t="shared" si="373"/>
        <v>7.730992998718067E-2</v>
      </c>
      <c r="AA646" s="136">
        <f t="shared" si="374"/>
        <v>0.38318264014466535</v>
      </c>
      <c r="AB646" s="309"/>
      <c r="AC646" s="309"/>
      <c r="AD646" s="184">
        <f t="shared" ref="AD646:AD676" si="375">ROUNDDOWN(U646/1.02,0)</f>
        <v>29826</v>
      </c>
      <c r="AE646" s="182">
        <f t="shared" ref="AE646:AE676" si="376">ROUNDDOWN(AD646/0.91,0)</f>
        <v>32775</v>
      </c>
      <c r="AF646" s="128">
        <f t="shared" si="357"/>
        <v>2949.75</v>
      </c>
      <c r="AG646" s="129">
        <f t="shared" si="358"/>
        <v>597.75</v>
      </c>
      <c r="AH646" s="130">
        <f t="shared" si="359"/>
        <v>1.8237986270022884E-2</v>
      </c>
      <c r="AI646" s="137">
        <f t="shared" si="360"/>
        <v>2352</v>
      </c>
      <c r="AJ646" s="138">
        <f t="shared" si="361"/>
        <v>7.176201372997712E-2</v>
      </c>
      <c r="AK646" s="138">
        <f t="shared" si="362"/>
        <v>0.36494465387464248</v>
      </c>
      <c r="AL646" s="11" t="s">
        <v>13397</v>
      </c>
      <c r="AM646" s="11">
        <f t="shared" si="363"/>
        <v>26548.5</v>
      </c>
      <c r="AN646" s="412">
        <f t="shared" si="364"/>
        <v>24127.727272727272</v>
      </c>
      <c r="AO646" s="412">
        <f t="shared" si="365"/>
        <v>7072.7272727272721</v>
      </c>
      <c r="AP646" s="413">
        <f t="shared" si="366"/>
        <v>0.29313690397694087</v>
      </c>
      <c r="AQ646" s="192">
        <v>2454020189210</v>
      </c>
      <c r="AR646" s="192">
        <f>VLOOKUP(AQ:AQ,[1]FALKEN!$B:$O,2,0)</f>
        <v>4982266073263</v>
      </c>
      <c r="AS646" s="192" t="str">
        <f>VLOOKUP(AQ:AQ,[1]FALKEN!$B:$O,3,0)</f>
        <v/>
      </c>
      <c r="AT646" s="231" t="str">
        <f>VLOOKUP(AQ:AQ,[1]FALKEN!$B:$O,4,0)</f>
        <v>AZENIS FK520L</v>
      </c>
      <c r="AU646" s="231" t="str">
        <f>VLOOKUP(AQ:AQ,[1]FALKEN!$B:$O,5,0)</f>
        <v>245/40R20 99Y XL</v>
      </c>
      <c r="AV646" s="232" t="str">
        <f>VLOOKUP(AQ:AQ,[1]FALKEN!$B:$O,6,0)</f>
        <v>245/40R20</v>
      </c>
      <c r="AW646" s="232" t="str">
        <f>VLOOKUP(AQ:AQ,[1]FALKEN!$B:$O,7,0)</f>
        <v/>
      </c>
      <c r="AX646" s="233">
        <f>VLOOKUP(AQ:AQ,[1]FALKEN!$B:$K,8,0)</f>
        <v>17055</v>
      </c>
      <c r="AY646" s="233">
        <f>VLOOKUP(AQ:AQ,[1]FALKEN!$B:$K,9,0)</f>
        <v>8</v>
      </c>
      <c r="AZ646" s="233">
        <f>VLOOKUP(AQ:AQ,[1]FALKEN!$B:$K,10,0)</f>
        <v>0</v>
      </c>
      <c r="BA646" s="233">
        <f>VLOOKUP(AQ:AQ,[1]FALKEN!$B:$O,11,0)</f>
        <v>28000</v>
      </c>
      <c r="BB646" s="233">
        <f>VLOOKUP(AQ:AQ,[1]FALKEN!$B:$O,12,0)</f>
        <v>24499.999999999996</v>
      </c>
      <c r="BC646" s="233">
        <f t="shared" si="351"/>
        <v>1050.0000000000036</v>
      </c>
      <c r="BD646" s="204" t="s">
        <v>3388</v>
      </c>
      <c r="BE646" s="195" t="s">
        <v>4866</v>
      </c>
      <c r="BF646" s="133" t="str">
        <f>IFERROR(VLOOKUP(BE:BE,Q商品!B:E,4,0),"")</f>
        <v>2023年製 AZENIS FK520L 245/40ZR20 99YXL サマータイヤ 最短当日発送</v>
      </c>
      <c r="BG646" s="133" t="str">
        <f>IFERROR(VLOOKUP(AQ:AQ,在庫!B:M,12,0),"")</f>
        <v>2023年製</v>
      </c>
      <c r="BH646" s="133">
        <f>IFERROR(VLOOKUP(AQ:AQ,在庫!B:L,10,0),"")</f>
        <v>1</v>
      </c>
      <c r="BI646" s="234" t="str">
        <f>VLOOKUP(AQ:AQ,[1]FALKEN!$B:$AH,32,0)</f>
        <v/>
      </c>
      <c r="BJ646" s="234" t="str">
        <f>VLOOKUP(AQ:AQ,[1]FALKEN!$B:$AH,33,0)</f>
        <v/>
      </c>
      <c r="BK646" s="191"/>
      <c r="BL646" s="191"/>
      <c r="BM646" s="191"/>
    </row>
    <row r="647" spans="1:76" s="11" customFormat="1" ht="19.5" customHeight="1">
      <c r="A647" s="237">
        <f t="shared" si="354"/>
        <v>1</v>
      </c>
      <c r="B647" s="249">
        <f t="shared" si="367"/>
        <v>2453519189212</v>
      </c>
      <c r="C647" s="225">
        <f t="shared" si="355"/>
        <v>18</v>
      </c>
      <c r="D647" s="11" t="s">
        <v>4702</v>
      </c>
      <c r="E647" s="11" t="s">
        <v>7256</v>
      </c>
      <c r="F647" s="304" t="s">
        <v>7257</v>
      </c>
      <c r="G647" s="132" t="str">
        <f t="shared" si="350"/>
        <v>19</v>
      </c>
      <c r="H647" s="225">
        <v>18</v>
      </c>
      <c r="I647" s="225">
        <f t="shared" si="356"/>
        <v>18</v>
      </c>
      <c r="J647" s="131">
        <v>1330</v>
      </c>
      <c r="K647" s="132" t="s">
        <v>4830</v>
      </c>
      <c r="L647" s="132">
        <v>28</v>
      </c>
      <c r="M647" s="134" t="s">
        <v>12014</v>
      </c>
      <c r="N647" s="226" t="s">
        <v>7737</v>
      </c>
      <c r="O647" s="226" t="s">
        <v>12015</v>
      </c>
      <c r="P647" s="227">
        <v>28545</v>
      </c>
      <c r="Q647" s="228">
        <f t="shared" si="368"/>
        <v>25933.63636363636</v>
      </c>
      <c r="R647" s="143">
        <f t="shared" si="369"/>
        <v>0.43544361482104665</v>
      </c>
      <c r="S647" s="238">
        <v>1074475768</v>
      </c>
      <c r="T647" s="285" t="s">
        <v>12034</v>
      </c>
      <c r="U647" s="189">
        <f t="shared" si="370"/>
        <v>28545</v>
      </c>
      <c r="W647" s="229">
        <v>28545</v>
      </c>
      <c r="X647" s="135">
        <f t="shared" si="371"/>
        <v>14641</v>
      </c>
      <c r="Y647" s="230">
        <f t="shared" si="372"/>
        <v>25933.63636363636</v>
      </c>
      <c r="Z647" s="141">
        <f t="shared" si="373"/>
        <v>0.11018050541516256</v>
      </c>
      <c r="AA647" s="136">
        <f t="shared" si="374"/>
        <v>0.43544361482104665</v>
      </c>
      <c r="AB647" s="309"/>
      <c r="AC647" s="309"/>
      <c r="AD647" s="184">
        <f t="shared" si="375"/>
        <v>27985</v>
      </c>
      <c r="AE647" s="182">
        <f t="shared" si="376"/>
        <v>30752</v>
      </c>
      <c r="AF647" s="128">
        <f t="shared" si="357"/>
        <v>2767.68</v>
      </c>
      <c r="AG647" s="129">
        <f t="shared" si="358"/>
        <v>560.67999999999984</v>
      </c>
      <c r="AH647" s="130">
        <f t="shared" si="359"/>
        <v>1.8232310093652442E-2</v>
      </c>
      <c r="AI647" s="137">
        <f t="shared" si="360"/>
        <v>2207</v>
      </c>
      <c r="AJ647" s="138">
        <f t="shared" si="361"/>
        <v>7.1767689906347548E-2</v>
      </c>
      <c r="AK647" s="138">
        <f t="shared" si="362"/>
        <v>0.41721130472739421</v>
      </c>
      <c r="AL647" s="11" t="s">
        <v>13397</v>
      </c>
      <c r="AM647" s="11">
        <f t="shared" si="363"/>
        <v>24909.8</v>
      </c>
      <c r="AN647" s="412">
        <f t="shared" si="364"/>
        <v>22628.909090909088</v>
      </c>
      <c r="AO647" s="412">
        <f t="shared" si="365"/>
        <v>7987.9090909090883</v>
      </c>
      <c r="AP647" s="413">
        <f t="shared" si="366"/>
        <v>0.35299576567383628</v>
      </c>
      <c r="AQ647" s="192">
        <v>2453519189212</v>
      </c>
      <c r="AR647" s="192">
        <f>VLOOKUP(AQ:AQ,[1]FALKEN!$B:$O,2,0)</f>
        <v>4982266073218</v>
      </c>
      <c r="AS647" s="192" t="str">
        <f>VLOOKUP(AQ:AQ,[1]FALKEN!$B:$O,3,0)</f>
        <v/>
      </c>
      <c r="AT647" s="231" t="str">
        <f>VLOOKUP(AQ:AQ,[1]FALKEN!$B:$O,4,0)</f>
        <v>AZENIS FK520L</v>
      </c>
      <c r="AU647" s="231" t="str">
        <f>VLOOKUP(AQ:AQ,[1]FALKEN!$B:$O,5,0)</f>
        <v>245/35R19 93Y XL</v>
      </c>
      <c r="AV647" s="232" t="str">
        <f>VLOOKUP(AQ:AQ,[1]FALKEN!$B:$O,6,0)</f>
        <v>245/35R19</v>
      </c>
      <c r="AW647" s="232" t="str">
        <f>VLOOKUP(AQ:AQ,[1]FALKEN!$B:$O,7,0)</f>
        <v/>
      </c>
      <c r="AX647" s="233">
        <f>VLOOKUP(AQ:AQ,[1]FALKEN!$B:$K,8,0)</f>
        <v>14641</v>
      </c>
      <c r="AY647" s="233">
        <f>VLOOKUP(AQ:AQ,[1]FALKEN!$B:$K,9,0)</f>
        <v>18</v>
      </c>
      <c r="AZ647" s="233">
        <f>VLOOKUP(AQ:AQ,[1]FALKEN!$B:$K,10,0)</f>
        <v>18</v>
      </c>
      <c r="BA647" s="233">
        <f>VLOOKUP(AQ:AQ,[1]FALKEN!$B:$O,11,0)</f>
        <v>24980</v>
      </c>
      <c r="BB647" s="233">
        <f>VLOOKUP(AQ:AQ,[1]FALKEN!$B:$O,12,0)</f>
        <v>21754.545454545452</v>
      </c>
      <c r="BC647" s="233">
        <f t="shared" si="351"/>
        <v>1050</v>
      </c>
      <c r="BD647" s="204" t="s">
        <v>3388</v>
      </c>
      <c r="BE647" s="195" t="s">
        <v>4863</v>
      </c>
      <c r="BF647" s="133" t="str">
        <f>IFERROR(VLOOKUP(BE:BE,Q商品!B:E,4,0),"")</f>
        <v>2023年製 AZENIS FK520L 245/35ZR19 93YXL サマータイヤ 最短当日発送</v>
      </c>
      <c r="BG647" s="133" t="str">
        <f>IFERROR(VLOOKUP(AQ:AQ,在庫!B:M,12,0),"")</f>
        <v>2023年製</v>
      </c>
      <c r="BH647" s="133">
        <f>IFERROR(VLOOKUP(AQ:AQ,在庫!B:L,10,0),"")</f>
        <v>1</v>
      </c>
      <c r="BI647" s="234" t="str">
        <f>VLOOKUP(AQ:AQ,[1]FALKEN!$B:$AH,32,0)</f>
        <v/>
      </c>
      <c r="BJ647" s="234" t="str">
        <f>VLOOKUP(AQ:AQ,[1]FALKEN!$B:$AH,33,0)</f>
        <v/>
      </c>
      <c r="BK647" s="191"/>
      <c r="BL647" s="191"/>
      <c r="BM647" s="191"/>
      <c r="BN647" s="191"/>
      <c r="BO647" s="191"/>
      <c r="BP647" s="191"/>
      <c r="BQ647" s="191"/>
      <c r="BR647" s="191"/>
      <c r="BS647" s="191"/>
      <c r="BT647" s="191"/>
      <c r="BU647" s="191"/>
      <c r="BV647" s="191"/>
      <c r="BW647" s="191"/>
      <c r="BX647" s="191"/>
    </row>
    <row r="648" spans="1:76" s="11" customFormat="1" ht="19.5" customHeight="1">
      <c r="A648" s="237">
        <f t="shared" si="354"/>
        <v>1</v>
      </c>
      <c r="B648" s="249">
        <f t="shared" si="367"/>
        <v>2353519189215</v>
      </c>
      <c r="C648" s="225">
        <f t="shared" si="355"/>
        <v>2</v>
      </c>
      <c r="D648" s="11" t="s">
        <v>4702</v>
      </c>
      <c r="E648" s="11" t="s">
        <v>7260</v>
      </c>
      <c r="F648" s="304" t="s">
        <v>7261</v>
      </c>
      <c r="G648" s="132" t="str">
        <f t="shared" si="350"/>
        <v>19</v>
      </c>
      <c r="H648" s="225">
        <v>50</v>
      </c>
      <c r="I648" s="225">
        <f t="shared" si="356"/>
        <v>50</v>
      </c>
      <c r="J648" s="131" t="s">
        <v>12</v>
      </c>
      <c r="K648" s="132" t="s">
        <v>4830</v>
      </c>
      <c r="L648" s="132">
        <v>29</v>
      </c>
      <c r="M648" s="134" t="s">
        <v>12014</v>
      </c>
      <c r="N648" s="226" t="s">
        <v>3416</v>
      </c>
      <c r="O648" s="226" t="s">
        <v>12015</v>
      </c>
      <c r="P648" s="227">
        <v>27345</v>
      </c>
      <c r="Q648" s="228">
        <f t="shared" si="368"/>
        <v>24857.272727272724</v>
      </c>
      <c r="R648" s="143">
        <f t="shared" si="369"/>
        <v>0.43956039937095409</v>
      </c>
      <c r="S648" s="238">
        <v>1074475769</v>
      </c>
      <c r="T648" s="285" t="s">
        <v>12035</v>
      </c>
      <c r="U648" s="189">
        <f t="shared" si="370"/>
        <v>27345</v>
      </c>
      <c r="W648" s="229">
        <v>27345</v>
      </c>
      <c r="X648" s="135">
        <f t="shared" si="371"/>
        <v>13931</v>
      </c>
      <c r="Y648" s="230">
        <f t="shared" si="372"/>
        <v>24857.272727272724</v>
      </c>
      <c r="Z648" s="141">
        <f t="shared" si="373"/>
        <v>0.11166037735849055</v>
      </c>
      <c r="AA648" s="136">
        <f t="shared" si="374"/>
        <v>0.43956039937095409</v>
      </c>
      <c r="AB648" s="309"/>
      <c r="AC648" s="309"/>
      <c r="AD648" s="184">
        <f t="shared" si="375"/>
        <v>26808</v>
      </c>
      <c r="AE648" s="182">
        <f t="shared" si="376"/>
        <v>29459</v>
      </c>
      <c r="AF648" s="128">
        <f t="shared" si="357"/>
        <v>2651.31</v>
      </c>
      <c r="AG648" s="129">
        <f t="shared" si="358"/>
        <v>537.30999999999995</v>
      </c>
      <c r="AH648" s="130">
        <f t="shared" si="359"/>
        <v>1.8239247768084454E-2</v>
      </c>
      <c r="AI648" s="137">
        <f t="shared" si="360"/>
        <v>2114</v>
      </c>
      <c r="AJ648" s="138">
        <f t="shared" si="361"/>
        <v>7.1760752231915539E-2</v>
      </c>
      <c r="AK648" s="138">
        <f t="shared" si="362"/>
        <v>0.42132115160286965</v>
      </c>
      <c r="AL648" s="11" t="s">
        <v>13397</v>
      </c>
      <c r="AM648" s="11">
        <f t="shared" si="363"/>
        <v>23862.1</v>
      </c>
      <c r="AN648" s="412">
        <f t="shared" si="364"/>
        <v>21690.999999999996</v>
      </c>
      <c r="AO648" s="412">
        <f t="shared" si="365"/>
        <v>7759.9999999999964</v>
      </c>
      <c r="AP648" s="413">
        <f t="shared" si="366"/>
        <v>0.35775206306763163</v>
      </c>
      <c r="AQ648" s="192">
        <v>2353519189215</v>
      </c>
      <c r="AR648" s="192">
        <f>VLOOKUP(AQ:AQ,[1]FALKEN!$B:$O,2,0)</f>
        <v>4982266073119</v>
      </c>
      <c r="AS648" s="192" t="str">
        <f>VLOOKUP(AQ:AQ,[1]FALKEN!$B:$O,3,0)</f>
        <v/>
      </c>
      <c r="AT648" s="231" t="str">
        <f>VLOOKUP(AQ:AQ,[1]FALKEN!$B:$O,4,0)</f>
        <v>AZENIS FK520L</v>
      </c>
      <c r="AU648" s="231" t="str">
        <f>VLOOKUP(AQ:AQ,[1]FALKEN!$B:$O,5,0)</f>
        <v>235/35R19 91Y XL</v>
      </c>
      <c r="AV648" s="232" t="str">
        <f>VLOOKUP(AQ:AQ,[1]FALKEN!$B:$O,6,0)</f>
        <v>235/35R19</v>
      </c>
      <c r="AW648" s="232" t="str">
        <f>VLOOKUP(AQ:AQ,[1]FALKEN!$B:$O,7,0)</f>
        <v/>
      </c>
      <c r="AX648" s="233">
        <f>VLOOKUP(AQ:AQ,[1]FALKEN!$B:$K,8,0)</f>
        <v>13931</v>
      </c>
      <c r="AY648" s="233">
        <f>VLOOKUP(AQ:AQ,[1]FALKEN!$B:$K,9,0)</f>
        <v>2</v>
      </c>
      <c r="AZ648" s="233">
        <f>VLOOKUP(AQ:AQ,[1]FALKEN!$B:$K,10,0)</f>
        <v>50</v>
      </c>
      <c r="BA648" s="233">
        <f>VLOOKUP(AQ:AQ,[1]FALKEN!$B:$O,11,0)</f>
        <v>23980</v>
      </c>
      <c r="BB648" s="233">
        <f>VLOOKUP(AQ:AQ,[1]FALKEN!$B:$O,12,0)</f>
        <v>20845.454545454544</v>
      </c>
      <c r="BC648" s="233">
        <f t="shared" si="351"/>
        <v>1050</v>
      </c>
      <c r="BD648" s="204" t="s">
        <v>3388</v>
      </c>
      <c r="BE648" s="195" t="s">
        <v>4861</v>
      </c>
      <c r="BF648" s="133" t="str">
        <f>IFERROR(VLOOKUP(BE:BE,Q商品!B:E,4,0),"")</f>
        <v>2023年製 AZENIS FK520L 235/35ZR19 91YXL サマータイヤ 最短当日発送</v>
      </c>
      <c r="BG648" s="133" t="str">
        <f>IFERROR(VLOOKUP(AQ:AQ,在庫!B:M,12,0),"")</f>
        <v>2023年製</v>
      </c>
      <c r="BH648" s="133">
        <f>IFERROR(VLOOKUP(AQ:AQ,在庫!B:L,10,0),"")</f>
        <v>1</v>
      </c>
      <c r="BI648" s="234" t="str">
        <f>VLOOKUP(AQ:AQ,[1]FALKEN!$B:$AH,32,0)</f>
        <v/>
      </c>
      <c r="BJ648" s="234" t="str">
        <f>VLOOKUP(AQ:AQ,[1]FALKEN!$B:$AH,33,0)</f>
        <v/>
      </c>
      <c r="BK648" s="191"/>
      <c r="BL648" s="191"/>
      <c r="BM648" s="191"/>
      <c r="BN648" s="191"/>
      <c r="BO648" s="191"/>
      <c r="BP648" s="191"/>
      <c r="BQ648" s="191"/>
      <c r="BR648" s="191"/>
      <c r="BS648" s="191"/>
      <c r="BT648" s="191"/>
      <c r="BU648" s="191"/>
      <c r="BV648" s="191"/>
      <c r="BW648" s="191"/>
      <c r="BX648" s="191"/>
    </row>
    <row r="649" spans="1:76" s="11" customFormat="1" ht="19.5" customHeight="1">
      <c r="A649" s="237">
        <f t="shared" si="354"/>
        <v>1</v>
      </c>
      <c r="B649" s="249">
        <f t="shared" si="367"/>
        <v>2454018189215</v>
      </c>
      <c r="C649" s="225">
        <f t="shared" si="355"/>
        <v>10</v>
      </c>
      <c r="D649" s="11" t="s">
        <v>4702</v>
      </c>
      <c r="E649" s="11" t="s">
        <v>7262</v>
      </c>
      <c r="F649" s="304" t="s">
        <v>7263</v>
      </c>
      <c r="G649" s="132" t="str">
        <f t="shared" si="350"/>
        <v>18</v>
      </c>
      <c r="H649" s="225">
        <v>6</v>
      </c>
      <c r="I649" s="225">
        <f t="shared" si="356"/>
        <v>6</v>
      </c>
      <c r="J649" s="131" t="s">
        <v>12</v>
      </c>
      <c r="K649" s="132" t="s">
        <v>4830</v>
      </c>
      <c r="L649" s="132">
        <v>30</v>
      </c>
      <c r="M649" s="134" t="s">
        <v>12014</v>
      </c>
      <c r="N649" s="226" t="s">
        <v>12016</v>
      </c>
      <c r="O649" s="226" t="s">
        <v>12015</v>
      </c>
      <c r="P649" s="227">
        <v>24745</v>
      </c>
      <c r="Q649" s="228">
        <f t="shared" si="368"/>
        <v>22486.363636363636</v>
      </c>
      <c r="R649" s="143">
        <f t="shared" si="369"/>
        <v>0.42467353951890036</v>
      </c>
      <c r="S649" s="238">
        <v>1074475767</v>
      </c>
      <c r="T649" s="289" t="s">
        <v>12036</v>
      </c>
      <c r="U649" s="189">
        <f t="shared" si="370"/>
        <v>24745</v>
      </c>
      <c r="W649" s="229">
        <v>24745</v>
      </c>
      <c r="X649" s="135">
        <f t="shared" si="371"/>
        <v>12937</v>
      </c>
      <c r="Y649" s="230">
        <f t="shared" si="372"/>
        <v>22486.363636363636</v>
      </c>
      <c r="Z649" s="141">
        <f t="shared" si="373"/>
        <v>0.11539748953974893</v>
      </c>
      <c r="AA649" s="136">
        <f t="shared" si="374"/>
        <v>0.42467353951890036</v>
      </c>
      <c r="AB649" s="309"/>
      <c r="AC649" s="309"/>
      <c r="AD649" s="184">
        <f t="shared" si="375"/>
        <v>24259</v>
      </c>
      <c r="AE649" s="182">
        <f t="shared" si="376"/>
        <v>26658</v>
      </c>
      <c r="AF649" s="128">
        <f t="shared" si="357"/>
        <v>2399.2199999999998</v>
      </c>
      <c r="AG649" s="129">
        <f t="shared" si="358"/>
        <v>486.2199999999998</v>
      </c>
      <c r="AH649" s="130">
        <f t="shared" si="359"/>
        <v>1.8239177732763141E-2</v>
      </c>
      <c r="AI649" s="137">
        <f t="shared" si="360"/>
        <v>1913</v>
      </c>
      <c r="AJ649" s="138">
        <f t="shared" si="361"/>
        <v>7.1760822267236846E-2</v>
      </c>
      <c r="AK649" s="138">
        <f t="shared" si="362"/>
        <v>0.40643436178613723</v>
      </c>
      <c r="AL649" s="11" t="s">
        <v>13397</v>
      </c>
      <c r="AM649" s="11">
        <f t="shared" si="363"/>
        <v>21593.200000000001</v>
      </c>
      <c r="AN649" s="412">
        <f t="shared" si="364"/>
        <v>19621.090909090908</v>
      </c>
      <c r="AO649" s="412">
        <f t="shared" si="365"/>
        <v>6684.0909090909081</v>
      </c>
      <c r="AP649" s="413">
        <f t="shared" si="366"/>
        <v>0.34065847511027092</v>
      </c>
      <c r="AQ649" s="192">
        <v>2454018189215</v>
      </c>
      <c r="AR649" s="192">
        <f>VLOOKUP(AQ:AQ,[1]FALKEN!$B:$O,2,0)</f>
        <v>4982266073249</v>
      </c>
      <c r="AS649" s="192" t="str">
        <f>VLOOKUP(AQ:AQ,[1]FALKEN!$B:$O,3,0)</f>
        <v/>
      </c>
      <c r="AT649" s="231" t="str">
        <f>VLOOKUP(AQ:AQ,[1]FALKEN!$B:$O,4,0)</f>
        <v>AZENIS FK520L</v>
      </c>
      <c r="AU649" s="231" t="str">
        <f>VLOOKUP(AQ:AQ,[1]FALKEN!$B:$O,5,0)</f>
        <v>245/40R18 97Y XL</v>
      </c>
      <c r="AV649" s="232" t="str">
        <f>VLOOKUP(AQ:AQ,[1]FALKEN!$B:$O,6,0)</f>
        <v>245/40R18</v>
      </c>
      <c r="AW649" s="232" t="str">
        <f>VLOOKUP(AQ:AQ,[1]FALKEN!$B:$O,7,0)</f>
        <v/>
      </c>
      <c r="AX649" s="233">
        <f>VLOOKUP(AQ:AQ,[1]FALKEN!$B:$K,8,0)</f>
        <v>12937</v>
      </c>
      <c r="AY649" s="233">
        <f>VLOOKUP(AQ:AQ,[1]FALKEN!$B:$K,9,0)</f>
        <v>10</v>
      </c>
      <c r="AZ649" s="233">
        <f>VLOOKUP(AQ:AQ,[1]FALKEN!$B:$K,10,0)</f>
        <v>6</v>
      </c>
      <c r="BA649" s="233">
        <f>VLOOKUP(AQ:AQ,[1]FALKEN!$B:$O,11,0)</f>
        <v>22800</v>
      </c>
      <c r="BB649" s="233">
        <f>VLOOKUP(AQ:AQ,[1]FALKEN!$B:$O,12,0)</f>
        <v>19772.727272727272</v>
      </c>
      <c r="BC649" s="233">
        <f t="shared" si="351"/>
        <v>1050</v>
      </c>
      <c r="BD649" s="204" t="s">
        <v>3388</v>
      </c>
      <c r="BE649" s="195" t="s">
        <v>4865</v>
      </c>
      <c r="BF649" s="133" t="str">
        <f>IFERROR(VLOOKUP(BE:BE,Q商品!B:E,4,0),"")</f>
        <v>2023年製 AZENIS FK520L 245/40ZR18 97YXL サマータイヤ 最短当日発送</v>
      </c>
      <c r="BG649" s="133" t="str">
        <f>IFERROR(VLOOKUP(AQ:AQ,在庫!B:M,12,0),"")</f>
        <v>2023年製</v>
      </c>
      <c r="BH649" s="133">
        <f>IFERROR(VLOOKUP(AQ:AQ,在庫!B:L,10,0),"")</f>
        <v>1</v>
      </c>
      <c r="BI649" s="234" t="str">
        <f>VLOOKUP(AQ:AQ,[1]FALKEN!$B:$AH,32,0)</f>
        <v/>
      </c>
      <c r="BJ649" s="234" t="str">
        <f>VLOOKUP(AQ:AQ,[1]FALKEN!$B:$AH,33,0)</f>
        <v/>
      </c>
      <c r="BK649" s="191"/>
      <c r="BL649" s="191"/>
      <c r="BM649" s="191"/>
      <c r="BN649" s="191"/>
      <c r="BO649" s="191"/>
      <c r="BP649" s="191"/>
      <c r="BQ649" s="191"/>
      <c r="BR649" s="191"/>
      <c r="BS649" s="191"/>
      <c r="BT649" s="191"/>
      <c r="BU649" s="191"/>
      <c r="BV649" s="191"/>
      <c r="BW649" s="191"/>
      <c r="BX649" s="191"/>
    </row>
    <row r="650" spans="1:76" s="11" customFormat="1" ht="19.5" customHeight="1">
      <c r="A650" s="237">
        <f t="shared" si="354"/>
        <v>1</v>
      </c>
      <c r="B650" s="249">
        <f t="shared" si="367"/>
        <v>2354018189218</v>
      </c>
      <c r="C650" s="225">
        <f t="shared" si="355"/>
        <v>9</v>
      </c>
      <c r="D650" s="11" t="s">
        <v>4702</v>
      </c>
      <c r="E650" s="11" t="s">
        <v>7264</v>
      </c>
      <c r="F650" s="304" t="s">
        <v>7265</v>
      </c>
      <c r="G650" s="132" t="str">
        <f t="shared" si="350"/>
        <v>18</v>
      </c>
      <c r="H650" s="225">
        <v>11</v>
      </c>
      <c r="I650" s="225">
        <f t="shared" si="356"/>
        <v>11</v>
      </c>
      <c r="J650" s="131">
        <v>681</v>
      </c>
      <c r="K650" s="132" t="s">
        <v>4830</v>
      </c>
      <c r="L650" s="132">
        <v>31</v>
      </c>
      <c r="M650" s="134" t="s">
        <v>12014</v>
      </c>
      <c r="N650" s="226" t="s">
        <v>3356</v>
      </c>
      <c r="O650" s="226" t="s">
        <v>12015</v>
      </c>
      <c r="P650" s="227">
        <v>23445</v>
      </c>
      <c r="Q650" s="228">
        <f t="shared" si="368"/>
        <v>21305.454545454544</v>
      </c>
      <c r="R650" s="143">
        <f t="shared" si="369"/>
        <v>0.38475849121010408</v>
      </c>
      <c r="S650" s="238">
        <v>1074475766</v>
      </c>
      <c r="T650" s="285" t="s">
        <v>12037</v>
      </c>
      <c r="U650" s="189">
        <f t="shared" si="370"/>
        <v>23445</v>
      </c>
      <c r="W650" s="229">
        <v>23445</v>
      </c>
      <c r="X650" s="135">
        <f t="shared" si="371"/>
        <v>13108</v>
      </c>
      <c r="Y650" s="230">
        <f t="shared" si="372"/>
        <v>21305.454545454544</v>
      </c>
      <c r="Z650" s="141">
        <f t="shared" si="373"/>
        <v>0.11761061946902651</v>
      </c>
      <c r="AA650" s="136">
        <f t="shared" si="374"/>
        <v>0.38475849121010408</v>
      </c>
      <c r="AB650" s="309"/>
      <c r="AC650" s="309"/>
      <c r="AD650" s="184">
        <f t="shared" si="375"/>
        <v>22985</v>
      </c>
      <c r="AE650" s="182">
        <f t="shared" si="376"/>
        <v>25258</v>
      </c>
      <c r="AF650" s="128">
        <f t="shared" si="357"/>
        <v>2273.2199999999998</v>
      </c>
      <c r="AG650" s="129">
        <f t="shared" si="358"/>
        <v>460.2199999999998</v>
      </c>
      <c r="AH650" s="130">
        <f t="shared" si="359"/>
        <v>1.8220761738855007E-2</v>
      </c>
      <c r="AI650" s="137">
        <f t="shared" si="360"/>
        <v>1813</v>
      </c>
      <c r="AJ650" s="138">
        <f t="shared" si="361"/>
        <v>7.177923826114499E-2</v>
      </c>
      <c r="AK650" s="138">
        <f t="shared" si="362"/>
        <v>0.36653772947124907</v>
      </c>
      <c r="AL650" s="11" t="s">
        <v>13397</v>
      </c>
      <c r="AM650" s="11">
        <f t="shared" si="363"/>
        <v>20459.2</v>
      </c>
      <c r="AN650" s="412">
        <f t="shared" si="364"/>
        <v>18591.090909090908</v>
      </c>
      <c r="AO650" s="412">
        <f t="shared" si="365"/>
        <v>5483.0909090909081</v>
      </c>
      <c r="AP650" s="413">
        <f t="shared" si="366"/>
        <v>0.29493110091832841</v>
      </c>
      <c r="AQ650" s="192">
        <v>2354018189218</v>
      </c>
      <c r="AR650" s="192">
        <f>VLOOKUP(AQ:AQ,[1]FALKEN!$B:$O,2,0)</f>
        <v>4982266073133</v>
      </c>
      <c r="AS650" s="192" t="str">
        <f>VLOOKUP(AQ:AQ,[1]FALKEN!$B:$O,3,0)</f>
        <v/>
      </c>
      <c r="AT650" s="231" t="str">
        <f>VLOOKUP(AQ:AQ,[1]FALKEN!$B:$O,4,0)</f>
        <v>AZENIS FK520L</v>
      </c>
      <c r="AU650" s="231" t="str">
        <f>VLOOKUP(AQ:AQ,[1]FALKEN!$B:$O,5,0)</f>
        <v>235/40R18 95Y XL</v>
      </c>
      <c r="AV650" s="232" t="str">
        <f>VLOOKUP(AQ:AQ,[1]FALKEN!$B:$O,6,0)</f>
        <v>235/40R18</v>
      </c>
      <c r="AW650" s="232" t="str">
        <f>VLOOKUP(AQ:AQ,[1]FALKEN!$B:$O,7,0)</f>
        <v/>
      </c>
      <c r="AX650" s="233">
        <f>VLOOKUP(AQ:AQ,[1]FALKEN!$B:$K,8,0)</f>
        <v>13108</v>
      </c>
      <c r="AY650" s="233">
        <f>VLOOKUP(AQ:AQ,[1]FALKEN!$B:$K,9,0)</f>
        <v>9</v>
      </c>
      <c r="AZ650" s="233">
        <f>VLOOKUP(AQ:AQ,[1]FALKEN!$B:$K,10,0)</f>
        <v>11</v>
      </c>
      <c r="BA650" s="233">
        <f>VLOOKUP(AQ:AQ,[1]FALKEN!$B:$O,11,0)</f>
        <v>22500</v>
      </c>
      <c r="BB650" s="233">
        <f>VLOOKUP(AQ:AQ,[1]FALKEN!$B:$O,12,0)</f>
        <v>19500</v>
      </c>
      <c r="BC650" s="233">
        <f t="shared" si="351"/>
        <v>1050</v>
      </c>
      <c r="BD650" s="204" t="s">
        <v>3388</v>
      </c>
      <c r="BE650" s="195" t="s">
        <v>4862</v>
      </c>
      <c r="BF650" s="133" t="str">
        <f>IFERROR(VLOOKUP(BE:BE,Q商品!B:E,4,0),"")</f>
        <v>2023年製 AZENIS FK520L 235/40ZR18 95YXL サマータイヤ 最短当日発送</v>
      </c>
      <c r="BG650" s="133" t="str">
        <f>IFERROR(VLOOKUP(AQ:AQ,在庫!B:M,12,0),"")</f>
        <v>2023年製</v>
      </c>
      <c r="BH650" s="133">
        <f>IFERROR(VLOOKUP(AQ:AQ,在庫!B:L,10,0),"")</f>
        <v>1</v>
      </c>
      <c r="BI650" s="234" t="str">
        <f>VLOOKUP(AQ:AQ,[1]FALKEN!$B:$AH,32,0)</f>
        <v/>
      </c>
      <c r="BJ650" s="234" t="str">
        <f>VLOOKUP(AQ:AQ,[1]FALKEN!$B:$AH,33,0)</f>
        <v/>
      </c>
      <c r="BK650" s="191"/>
      <c r="BL650" s="191"/>
      <c r="BM650" s="191"/>
      <c r="BN650" s="191"/>
      <c r="BO650" s="191"/>
      <c r="BP650" s="191"/>
      <c r="BQ650" s="191"/>
      <c r="BR650" s="191"/>
      <c r="BS650" s="191"/>
      <c r="BT650" s="191"/>
      <c r="BU650" s="191"/>
      <c r="BV650" s="191"/>
      <c r="BW650" s="191"/>
      <c r="BX650" s="191"/>
    </row>
    <row r="651" spans="1:76" s="11" customFormat="1" ht="19.5" customHeight="1">
      <c r="A651" s="237">
        <f t="shared" si="354"/>
        <v>1</v>
      </c>
      <c r="B651" s="249">
        <f t="shared" si="367"/>
        <v>2254518189216</v>
      </c>
      <c r="C651" s="225">
        <f t="shared" si="355"/>
        <v>8</v>
      </c>
      <c r="D651" s="11" t="s">
        <v>4702</v>
      </c>
      <c r="E651" s="358" t="s">
        <v>7266</v>
      </c>
      <c r="F651" s="304" t="s">
        <v>7267</v>
      </c>
      <c r="G651" s="132" t="str">
        <f t="shared" si="350"/>
        <v>18</v>
      </c>
      <c r="H651" s="225">
        <v>5</v>
      </c>
      <c r="I651" s="225">
        <f t="shared" si="356"/>
        <v>5</v>
      </c>
      <c r="J651" s="131">
        <v>786</v>
      </c>
      <c r="K651" s="132" t="s">
        <v>4830</v>
      </c>
      <c r="L651" s="132">
        <v>32</v>
      </c>
      <c r="M651" s="134"/>
      <c r="N651" s="226"/>
      <c r="O651" s="226"/>
      <c r="P651" s="227"/>
      <c r="Q651" s="228">
        <f t="shared" si="368"/>
        <v>-7.2727272727272725</v>
      </c>
      <c r="R651" s="143">
        <f t="shared" si="369"/>
        <v>1896.9875000000002</v>
      </c>
      <c r="S651" s="238">
        <v>1074475765</v>
      </c>
      <c r="T651" s="286" t="s">
        <v>6959</v>
      </c>
      <c r="U651" s="189">
        <f t="shared" si="370"/>
        <v>22026</v>
      </c>
      <c r="W651" s="229">
        <v>22026</v>
      </c>
      <c r="X651" s="135">
        <f t="shared" si="371"/>
        <v>13789</v>
      </c>
      <c r="Y651" s="230">
        <f t="shared" si="372"/>
        <v>20016.363636363636</v>
      </c>
      <c r="Z651" s="141" t="str">
        <f t="shared" si="373"/>
        <v/>
      </c>
      <c r="AA651" s="136">
        <f t="shared" si="374"/>
        <v>0.31111363429920974</v>
      </c>
      <c r="AB651" s="144"/>
      <c r="AC651" s="144"/>
      <c r="AD651" s="184">
        <f t="shared" si="375"/>
        <v>21594</v>
      </c>
      <c r="AE651" s="182">
        <f t="shared" si="376"/>
        <v>23729</v>
      </c>
      <c r="AF651" s="128">
        <f t="shared" si="357"/>
        <v>2135.61</v>
      </c>
      <c r="AG651" s="129">
        <f t="shared" si="358"/>
        <v>432.61000000000013</v>
      </c>
      <c r="AH651" s="130">
        <f t="shared" si="359"/>
        <v>1.8231278182814285E-2</v>
      </c>
      <c r="AI651" s="137">
        <f t="shared" si="360"/>
        <v>1703</v>
      </c>
      <c r="AJ651" s="138">
        <f t="shared" si="361"/>
        <v>7.1768721817185716E-2</v>
      </c>
      <c r="AK651" s="138">
        <f t="shared" si="362"/>
        <v>0.29288235611639546</v>
      </c>
      <c r="AL651" s="11" t="s">
        <v>13397</v>
      </c>
      <c r="AM651" s="11">
        <f t="shared" si="363"/>
        <v>19221.099999999999</v>
      </c>
      <c r="AN651" s="412">
        <f t="shared" si="364"/>
        <v>17466.454545454544</v>
      </c>
      <c r="AO651" s="412">
        <f t="shared" si="365"/>
        <v>3677.4545454545441</v>
      </c>
      <c r="AP651" s="413">
        <f t="shared" si="366"/>
        <v>0.21054384768725498</v>
      </c>
      <c r="AQ651" s="192">
        <v>2254518189216</v>
      </c>
      <c r="AR651" s="192">
        <f>VLOOKUP(AQ:AQ,[1]FALKEN!$B:$O,2,0)</f>
        <v>4982266073058</v>
      </c>
      <c r="AS651" s="192" t="str">
        <f>VLOOKUP(AQ:AQ,[1]FALKEN!$B:$O,3,0)</f>
        <v/>
      </c>
      <c r="AT651" s="231" t="str">
        <f>VLOOKUP(AQ:AQ,[1]FALKEN!$B:$O,4,0)</f>
        <v>AZENIS FK520L</v>
      </c>
      <c r="AU651" s="231" t="str">
        <f>VLOOKUP(AQ:AQ,[1]FALKEN!$B:$O,5,0)</f>
        <v>225/45R18 95Y XL</v>
      </c>
      <c r="AV651" s="232" t="str">
        <f>VLOOKUP(AQ:AQ,[1]FALKEN!$B:$O,6,0)</f>
        <v>225/45R18</v>
      </c>
      <c r="AW651" s="232" t="str">
        <f>VLOOKUP(AQ:AQ,[1]FALKEN!$B:$O,7,0)</f>
        <v/>
      </c>
      <c r="AX651" s="233">
        <f>VLOOKUP(AQ:AQ,[1]FALKEN!$B:$K,8,0)</f>
        <v>13789</v>
      </c>
      <c r="AY651" s="233">
        <f>VLOOKUP(AQ:AQ,[1]FALKEN!$B:$K,9,0)</f>
        <v>8</v>
      </c>
      <c r="AZ651" s="233">
        <f>VLOOKUP(AQ:AQ,[1]FALKEN!$B:$K,10,0)</f>
        <v>5</v>
      </c>
      <c r="BA651" s="233">
        <f>VLOOKUP(AQ:AQ,[1]FALKEN!$B:$O,11,0)</f>
        <v>21200</v>
      </c>
      <c r="BB651" s="233">
        <f>VLOOKUP(AQ:AQ,[1]FALKEN!$B:$O,12,0)</f>
        <v>18318.181818181816</v>
      </c>
      <c r="BC651" s="233">
        <f t="shared" si="351"/>
        <v>1050</v>
      </c>
      <c r="BD651" s="204" t="s">
        <v>3388</v>
      </c>
      <c r="BE651" s="195" t="s">
        <v>4859</v>
      </c>
      <c r="BF651" s="133" t="str">
        <f>IFERROR(VLOOKUP(BE:BE,Q商品!B:E,4,0),"")</f>
        <v>2023年製 AZENIS FK520L 225/45ZR18 95YXL サマータイヤ 最短当日発送</v>
      </c>
      <c r="BG651" s="133" t="str">
        <f>IFERROR(VLOOKUP(AQ:AQ,在庫!B:M,12,0),"")</f>
        <v>2023年製</v>
      </c>
      <c r="BH651" s="133">
        <f>IFERROR(VLOOKUP(AQ:AQ,在庫!B:L,10,0),"")</f>
        <v>1</v>
      </c>
      <c r="BI651" s="234" t="str">
        <f>VLOOKUP(AQ:AQ,[1]FALKEN!$B:$AH,32,0)</f>
        <v/>
      </c>
      <c r="BJ651" s="234" t="str">
        <f>VLOOKUP(AQ:AQ,[1]FALKEN!$B:$AH,33,0)</f>
        <v/>
      </c>
      <c r="BK651" s="191"/>
      <c r="BL651" s="191"/>
      <c r="BM651" s="191"/>
      <c r="BN651" s="191"/>
      <c r="BO651" s="191"/>
      <c r="BP651" s="191"/>
      <c r="BQ651" s="191"/>
      <c r="BR651" s="191"/>
      <c r="BS651" s="191"/>
      <c r="BT651" s="191"/>
      <c r="BU651" s="191"/>
      <c r="BV651" s="191"/>
      <c r="BW651" s="191"/>
      <c r="BX651" s="191"/>
    </row>
    <row r="652" spans="1:76" s="11" customFormat="1" ht="19.5" customHeight="1">
      <c r="A652" s="237">
        <f t="shared" si="354"/>
        <v>1</v>
      </c>
      <c r="B652" s="249">
        <f t="shared" si="367"/>
        <v>2255518189213</v>
      </c>
      <c r="C652" s="225">
        <f t="shared" si="355"/>
        <v>0</v>
      </c>
      <c r="D652" s="11" t="s">
        <v>4702</v>
      </c>
      <c r="E652" s="11" t="s">
        <v>7268</v>
      </c>
      <c r="F652" s="158" t="s">
        <v>7269</v>
      </c>
      <c r="G652" s="132" t="str">
        <f t="shared" si="350"/>
        <v>18</v>
      </c>
      <c r="H652" s="225">
        <v>36</v>
      </c>
      <c r="I652" s="225">
        <f t="shared" si="356"/>
        <v>36</v>
      </c>
      <c r="J652" s="131"/>
      <c r="K652" s="132" t="s">
        <v>4830</v>
      </c>
      <c r="L652" s="132">
        <v>33</v>
      </c>
      <c r="M652" s="134" t="s">
        <v>12014</v>
      </c>
      <c r="N652" s="226" t="s">
        <v>6467</v>
      </c>
      <c r="O652" s="226" t="s">
        <v>12017</v>
      </c>
      <c r="P652" s="227">
        <v>18880</v>
      </c>
      <c r="Q652" s="228">
        <f t="shared" si="368"/>
        <v>17163.636363636364</v>
      </c>
      <c r="R652" s="143">
        <f t="shared" si="369"/>
        <v>0.24625529661016951</v>
      </c>
      <c r="S652" s="238">
        <v>1074475764</v>
      </c>
      <c r="T652" s="285" t="s">
        <v>12038</v>
      </c>
      <c r="U652" s="189">
        <f t="shared" si="370"/>
        <v>17980</v>
      </c>
      <c r="V652" s="11">
        <v>900</v>
      </c>
      <c r="W652" s="229">
        <v>18880</v>
      </c>
      <c r="X652" s="135">
        <f t="shared" si="371"/>
        <v>12937</v>
      </c>
      <c r="Y652" s="230">
        <f t="shared" si="372"/>
        <v>17163.636363636364</v>
      </c>
      <c r="Z652" s="141">
        <f t="shared" si="373"/>
        <v>8.2122905027933069E-2</v>
      </c>
      <c r="AA652" s="136">
        <f t="shared" si="374"/>
        <v>0.24625529661016951</v>
      </c>
      <c r="AB652" s="309"/>
      <c r="AC652" s="309"/>
      <c r="AD652" s="184">
        <f t="shared" si="375"/>
        <v>17627</v>
      </c>
      <c r="AE652" s="182">
        <f t="shared" si="376"/>
        <v>19370</v>
      </c>
      <c r="AF652" s="128">
        <f t="shared" si="357"/>
        <v>1743.3</v>
      </c>
      <c r="AG652" s="129">
        <f t="shared" si="358"/>
        <v>353.29999999999995</v>
      </c>
      <c r="AH652" s="130">
        <f t="shared" si="359"/>
        <v>1.8239545689210115E-2</v>
      </c>
      <c r="AI652" s="137">
        <f t="shared" si="360"/>
        <v>1390</v>
      </c>
      <c r="AJ652" s="138">
        <f t="shared" si="361"/>
        <v>7.1760454310789881E-2</v>
      </c>
      <c r="AK652" s="138">
        <f t="shared" si="362"/>
        <v>0.22801575092095938</v>
      </c>
      <c r="AM652" s="11">
        <f t="shared" si="363"/>
        <v>15690</v>
      </c>
      <c r="AN652" s="412">
        <f t="shared" si="364"/>
        <v>14263.636363636362</v>
      </c>
      <c r="AO652" s="412">
        <f t="shared" si="365"/>
        <v>1326.6363636363621</v>
      </c>
      <c r="AP652" s="413">
        <f t="shared" si="366"/>
        <v>9.3008285532186014E-2</v>
      </c>
      <c r="AQ652" s="192">
        <v>2255518189213</v>
      </c>
      <c r="AR652" s="192">
        <f>VLOOKUP(AQ:AQ,[1]FALKEN!$B:$O,2,0)</f>
        <v>4982266073096</v>
      </c>
      <c r="AS652" s="192" t="str">
        <f>VLOOKUP(AQ:AQ,[1]FALKEN!$B:$O,3,0)</f>
        <v/>
      </c>
      <c r="AT652" s="231" t="str">
        <f>VLOOKUP(AQ:AQ,[1]FALKEN!$B:$O,4,0)</f>
        <v>AZENIS FK520L</v>
      </c>
      <c r="AU652" s="231" t="str">
        <f>VLOOKUP(AQ:AQ,[1]FALKEN!$B:$O,5,0)</f>
        <v>225/55R18 102W XL</v>
      </c>
      <c r="AV652" s="232" t="str">
        <f>VLOOKUP(AQ:AQ,[1]FALKEN!$B:$O,6,0)</f>
        <v>225/55R18</v>
      </c>
      <c r="AW652" s="232" t="str">
        <f>VLOOKUP(AQ:AQ,[1]FALKEN!$B:$O,7,0)</f>
        <v/>
      </c>
      <c r="AX652" s="233">
        <f>VLOOKUP(AQ:AQ,[1]FALKEN!$B:$K,8,0)</f>
        <v>12937</v>
      </c>
      <c r="AY652" s="233">
        <f>VLOOKUP(AQ:AQ,[1]FALKEN!$B:$K,9,0)</f>
        <v>0</v>
      </c>
      <c r="AZ652" s="233">
        <f>VLOOKUP(AQ:AQ,[1]FALKEN!$B:$K,10,0)</f>
        <v>36</v>
      </c>
      <c r="BA652" s="233">
        <f>VLOOKUP(AQ:AQ,[1]FALKEN!$B:$O,11,0)</f>
        <v>19980</v>
      </c>
      <c r="BB652" s="233">
        <f>VLOOKUP(AQ:AQ,[1]FALKEN!$B:$O,12,0)</f>
        <v>17209.090909090908</v>
      </c>
      <c r="BC652" s="233">
        <f t="shared" si="351"/>
        <v>1050</v>
      </c>
      <c r="BD652" s="204" t="s">
        <v>3388</v>
      </c>
      <c r="BE652" s="192" t="s">
        <v>4860</v>
      </c>
      <c r="BF652" s="133" t="str">
        <f>IFERROR(VLOOKUP(BE:BE,Q商品!B:E,4,0),"")</f>
        <v>2023年製 AZENIS FK520L 225/55ZR18 102WXL サマータイヤ 最短当日発送</v>
      </c>
      <c r="BG652" s="133" t="str">
        <f>IFERROR(VLOOKUP(AQ:AQ,在庫!B:M,12,0),"")</f>
        <v>2023年製</v>
      </c>
      <c r="BH652" s="133">
        <f>IFERROR(VLOOKUP(AQ:AQ,在庫!B:L,10,0),"")</f>
        <v>1</v>
      </c>
      <c r="BI652" s="234" t="str">
        <f>VLOOKUP(AQ:AQ,[1]FALKEN!$B:$AH,32,0)</f>
        <v/>
      </c>
      <c r="BJ652" s="234" t="str">
        <f>VLOOKUP(AQ:AQ,[1]FALKEN!$B:$AH,33,0)</f>
        <v/>
      </c>
      <c r="BK652" s="191"/>
      <c r="BL652" s="191"/>
      <c r="BM652" s="191"/>
      <c r="BN652" s="191"/>
      <c r="BO652" s="191"/>
      <c r="BP652" s="191"/>
      <c r="BQ652" s="191"/>
      <c r="BR652" s="191"/>
      <c r="BS652" s="191"/>
      <c r="BT652" s="191"/>
      <c r="BU652" s="191"/>
      <c r="BV652" s="191"/>
      <c r="BW652" s="191"/>
      <c r="BX652" s="191"/>
    </row>
    <row r="653" spans="1:76" s="11" customFormat="1" ht="19.5" customHeight="1">
      <c r="A653" s="237">
        <f t="shared" si="354"/>
        <v>1</v>
      </c>
      <c r="B653" s="249">
        <f t="shared" si="367"/>
        <v>1955016169977</v>
      </c>
      <c r="C653" s="225">
        <f t="shared" si="355"/>
        <v>113</v>
      </c>
      <c r="D653" s="11" t="s">
        <v>4703</v>
      </c>
      <c r="E653" s="11" t="s">
        <v>5976</v>
      </c>
      <c r="F653" s="158" t="s">
        <v>5978</v>
      </c>
      <c r="G653" s="132" t="str">
        <f t="shared" si="350"/>
        <v>16</v>
      </c>
      <c r="H653" s="233">
        <v>36</v>
      </c>
      <c r="I653" s="225">
        <f t="shared" si="356"/>
        <v>36</v>
      </c>
      <c r="J653" s="131"/>
      <c r="K653" s="132" t="s">
        <v>1756</v>
      </c>
      <c r="L653" s="132">
        <v>1</v>
      </c>
      <c r="M653" s="134" t="s">
        <v>5996</v>
      </c>
      <c r="N653" s="226" t="s">
        <v>11976</v>
      </c>
      <c r="O653" s="226" t="s">
        <v>1777</v>
      </c>
      <c r="P653" s="227">
        <v>10180</v>
      </c>
      <c r="Q653" s="228">
        <f t="shared" si="368"/>
        <v>9151.818181818182</v>
      </c>
      <c r="R653" s="143">
        <f t="shared" si="369"/>
        <v>0.19185457435184267</v>
      </c>
      <c r="S653" s="238">
        <v>1074476629</v>
      </c>
      <c r="T653" s="289" t="s">
        <v>6961</v>
      </c>
      <c r="U653" s="189">
        <f t="shared" si="370"/>
        <v>10180</v>
      </c>
      <c r="W653" s="229">
        <v>10180</v>
      </c>
      <c r="X653" s="135">
        <f t="shared" si="371"/>
        <v>7396</v>
      </c>
      <c r="Y653" s="230">
        <f t="shared" si="372"/>
        <v>9151.818181818182</v>
      </c>
      <c r="Z653" s="141">
        <f t="shared" si="373"/>
        <v>7.7308447937131541E-2</v>
      </c>
      <c r="AA653" s="136">
        <f t="shared" si="374"/>
        <v>0.19185457435184267</v>
      </c>
      <c r="AB653" s="144"/>
      <c r="AC653" s="144"/>
      <c r="AD653" s="184">
        <f t="shared" si="375"/>
        <v>9980</v>
      </c>
      <c r="AE653" s="182">
        <f t="shared" si="376"/>
        <v>10967</v>
      </c>
      <c r="AF653" s="128">
        <f t="shared" si="357"/>
        <v>987.03</v>
      </c>
      <c r="AG653" s="129">
        <f t="shared" si="358"/>
        <v>200.02999999999997</v>
      </c>
      <c r="AH653" s="130">
        <f t="shared" si="359"/>
        <v>1.8239263244278287E-2</v>
      </c>
      <c r="AI653" s="137">
        <f t="shared" si="360"/>
        <v>787</v>
      </c>
      <c r="AJ653" s="138">
        <f t="shared" si="361"/>
        <v>7.1760736755721713E-2</v>
      </c>
      <c r="AK653" s="138">
        <f t="shared" si="362"/>
        <v>0.17361531110756437</v>
      </c>
      <c r="AM653" s="11">
        <f t="shared" si="363"/>
        <v>8883.2999999999993</v>
      </c>
      <c r="AN653" s="412">
        <f t="shared" si="364"/>
        <v>7972.9999999999991</v>
      </c>
      <c r="AO653" s="412">
        <f t="shared" si="365"/>
        <v>576.99999999999909</v>
      </c>
      <c r="AP653" s="413">
        <f t="shared" si="366"/>
        <v>7.2369246205944954E-2</v>
      </c>
      <c r="AQ653" s="192">
        <v>1955016169977</v>
      </c>
      <c r="AR653" s="192">
        <f>VLOOKUP(AQ:AQ,[1]DUNLOP!$B:$O,2,0)</f>
        <v>4981160904666</v>
      </c>
      <c r="AS653" s="192" t="str">
        <f>VLOOKUP(AQ:AQ,[1]DUNLOP!$B:$O,3,0)</f>
        <v>310317</v>
      </c>
      <c r="AT653" s="231" t="str">
        <f>VLOOKUP(AQ:AQ,[1]DUNLOP!$B:$O,4,0)</f>
        <v>DIREZZA DZ102（並行）</v>
      </c>
      <c r="AU653" s="231" t="str">
        <f>VLOOKUP(AQ:AQ,[1]DUNLOP!$B:$O,5,0)</f>
        <v>195/50R16 84V</v>
      </c>
      <c r="AV653" s="232" t="str">
        <f>VLOOKUP(AQ:AQ,[1]DUNLOP!$B:$O,6,0)</f>
        <v>195/50R16</v>
      </c>
      <c r="AW653" s="232" t="str">
        <f>VLOOKUP(AQ:AQ,[1]DUNLOP!$B:$O,7,0)</f>
        <v/>
      </c>
      <c r="AX653" s="233">
        <f>VLOOKUP(AQ:AQ,[1]DUNLOP!$B:$K,8,0)</f>
        <v>7396</v>
      </c>
      <c r="AY653" s="233">
        <f>VLOOKUP(AQ:AQ,[1]DUNLOP!$B:$K,9,0)</f>
        <v>113</v>
      </c>
      <c r="AZ653" s="233">
        <f>VLOOKUP(AQ:AQ,[1]DUNLOP!$B:$K,10,0)</f>
        <v>36</v>
      </c>
      <c r="BA653" s="233">
        <f>VLOOKUP(AQ:AQ,[1]DUNLOP!$B:$O,11,0)</f>
        <v>10100</v>
      </c>
      <c r="BB653" s="233">
        <f>VLOOKUP(AQ:AQ,[1]DUNLOP!$B:$O,12,0)</f>
        <v>8704.545454545454</v>
      </c>
      <c r="BC653" s="233">
        <f t="shared" si="351"/>
        <v>525</v>
      </c>
      <c r="BD653" s="204" t="s">
        <v>3388</v>
      </c>
      <c r="BE653" s="192" t="s">
        <v>5273</v>
      </c>
      <c r="BF653" s="133" t="str">
        <f>IFERROR(VLOOKUP(BE:BE,Q商品!B:E,4,0),"")</f>
        <v>2023年製 DZ102 195/50R16 84V サマータイヤ 最短当日発送</v>
      </c>
      <c r="BG653" s="133" t="str">
        <f>IFERROR(VLOOKUP(AQ:AQ,在庫!B:M,12,0),"")</f>
        <v>2023年製</v>
      </c>
      <c r="BH653" s="133">
        <f>IFERROR(VLOOKUP(AQ:AQ,在庫!B:L,10,0),"")</f>
        <v>1</v>
      </c>
      <c r="BI653" s="234">
        <f>VLOOKUP(AQ:AQ,[1]DUNLOP!$B:$AH,32,0)</f>
        <v>636964101</v>
      </c>
      <c r="BJ653" s="234">
        <f>VLOOKUP(AQ:AQ,[1]DUNLOP!$B:$AH,33,0)</f>
        <v>636964113</v>
      </c>
      <c r="BK653" s="191"/>
      <c r="BL653" s="191"/>
      <c r="BM653" s="191"/>
      <c r="BN653" s="191"/>
      <c r="BO653" s="191"/>
      <c r="BP653" s="191"/>
      <c r="BQ653" s="191"/>
      <c r="BR653" s="191"/>
      <c r="BS653" s="191"/>
      <c r="BT653" s="191"/>
      <c r="BU653" s="191"/>
      <c r="BV653" s="191"/>
      <c r="BW653" s="191"/>
      <c r="BX653" s="191"/>
    </row>
    <row r="654" spans="1:76" s="11" customFormat="1" ht="19.5" customHeight="1">
      <c r="A654" s="237">
        <f t="shared" si="354"/>
        <v>1</v>
      </c>
      <c r="B654" s="249">
        <f t="shared" si="367"/>
        <v>2054517169970</v>
      </c>
      <c r="C654" s="225">
        <f t="shared" si="355"/>
        <v>146</v>
      </c>
      <c r="D654" s="11" t="s">
        <v>4703</v>
      </c>
      <c r="E654" s="320" t="s">
        <v>5979</v>
      </c>
      <c r="F654" s="158" t="s">
        <v>5980</v>
      </c>
      <c r="G654" s="132" t="str">
        <f t="shared" si="350"/>
        <v>17</v>
      </c>
      <c r="H654" s="233">
        <v>10</v>
      </c>
      <c r="I654" s="225">
        <f t="shared" si="356"/>
        <v>6</v>
      </c>
      <c r="J654" s="131"/>
      <c r="K654" s="132" t="s">
        <v>1756</v>
      </c>
      <c r="L654" s="132">
        <v>2</v>
      </c>
      <c r="M654" s="134" t="s">
        <v>3422</v>
      </c>
      <c r="N654" s="226" t="s">
        <v>11980</v>
      </c>
      <c r="O654" s="226" t="s">
        <v>3425</v>
      </c>
      <c r="P654" s="227">
        <v>10280</v>
      </c>
      <c r="Q654" s="228">
        <f t="shared" si="368"/>
        <v>9212.7272727272721</v>
      </c>
      <c r="R654" s="143">
        <f t="shared" si="369"/>
        <v>0.18840536806789021</v>
      </c>
      <c r="S654" s="238">
        <v>1074476628</v>
      </c>
      <c r="T654" s="289" t="s">
        <v>6962</v>
      </c>
      <c r="U654" s="189">
        <f t="shared" si="370"/>
        <v>9380</v>
      </c>
      <c r="V654" s="11">
        <v>900</v>
      </c>
      <c r="W654" s="229">
        <v>10280</v>
      </c>
      <c r="X654" s="135">
        <f t="shared" si="371"/>
        <v>7477</v>
      </c>
      <c r="Y654" s="230">
        <f t="shared" si="372"/>
        <v>9212.7272727272721</v>
      </c>
      <c r="Z654" s="141">
        <f t="shared" si="373"/>
        <v>7.7292110874200404E-2</v>
      </c>
      <c r="AA654" s="136">
        <f t="shared" si="374"/>
        <v>0.18840536806789021</v>
      </c>
      <c r="AB654" s="309"/>
      <c r="AC654" s="309"/>
      <c r="AD654" s="184">
        <f t="shared" si="375"/>
        <v>9196</v>
      </c>
      <c r="AE654" s="182">
        <f t="shared" si="376"/>
        <v>10105</v>
      </c>
      <c r="AF654" s="128">
        <f t="shared" si="357"/>
        <v>909.44999999999993</v>
      </c>
      <c r="AG654" s="129">
        <f t="shared" si="358"/>
        <v>184.44999999999993</v>
      </c>
      <c r="AH654" s="130">
        <f t="shared" si="359"/>
        <v>1.8253339930727357E-2</v>
      </c>
      <c r="AI654" s="137">
        <f t="shared" si="360"/>
        <v>725</v>
      </c>
      <c r="AJ654" s="138">
        <f t="shared" si="361"/>
        <v>7.1746660069272633E-2</v>
      </c>
      <c r="AK654" s="138">
        <f t="shared" si="362"/>
        <v>0.17015202813716285</v>
      </c>
      <c r="AM654" s="11">
        <f t="shared" si="363"/>
        <v>8185.5</v>
      </c>
      <c r="AN654" s="412">
        <f t="shared" si="364"/>
        <v>7308.6363636363631</v>
      </c>
      <c r="AO654" s="412">
        <f t="shared" si="365"/>
        <v>-168.36363636363694</v>
      </c>
      <c r="AP654" s="413">
        <f t="shared" si="366"/>
        <v>-2.3036258473785765E-2</v>
      </c>
      <c r="AQ654" s="192">
        <v>2054517169970</v>
      </c>
      <c r="AR654" s="192" t="str">
        <f>VLOOKUP(AQ:AQ,[1]DUNLOP!$B:$O,2,0)</f>
        <v/>
      </c>
      <c r="AS654" s="192" t="str">
        <f>VLOOKUP(AQ:AQ,[1]DUNLOP!$B:$O,3,0)</f>
        <v/>
      </c>
      <c r="AT654" s="231" t="str">
        <f>VLOOKUP(AQ:AQ,[1]DUNLOP!$B:$O,4,0)</f>
        <v>DIREZZA DZ102（並行）</v>
      </c>
      <c r="AU654" s="231" t="str">
        <f>VLOOKUP(AQ:AQ,[1]DUNLOP!$B:$O,5,0)</f>
        <v>205/45R17 84W</v>
      </c>
      <c r="AV654" s="232" t="str">
        <f>VLOOKUP(AQ:AQ,[1]DUNLOP!$B:$O,6,0)</f>
        <v>205/45R17</v>
      </c>
      <c r="AW654" s="232" t="str">
        <f>VLOOKUP(AQ:AQ,[1]DUNLOP!$B:$O,7,0)</f>
        <v/>
      </c>
      <c r="AX654" s="233">
        <f>VLOOKUP(AQ:AQ,[1]DUNLOP!$B:$K,8,0)</f>
        <v>7477</v>
      </c>
      <c r="AY654" s="233">
        <f>VLOOKUP(AQ:AQ,[1]DUNLOP!$B:$K,9,0)</f>
        <v>146</v>
      </c>
      <c r="AZ654" s="233">
        <f>VLOOKUP(AQ:AQ,[1]DUNLOP!$B:$K,10,0)</f>
        <v>6</v>
      </c>
      <c r="BA654" s="233">
        <f>VLOOKUP(AQ:AQ,[1]DUNLOP!$B:$O,11,0)</f>
        <v>10380</v>
      </c>
      <c r="BB654" s="233">
        <f>VLOOKUP(AQ:AQ,[1]DUNLOP!$B:$O,12,0)</f>
        <v>8959.0909090909081</v>
      </c>
      <c r="BC654" s="233">
        <f t="shared" si="351"/>
        <v>525</v>
      </c>
      <c r="BD654" s="204" t="s">
        <v>3388</v>
      </c>
      <c r="BE654" s="192" t="s">
        <v>5272</v>
      </c>
      <c r="BF654" s="133" t="str">
        <f>IFERROR(VLOOKUP(BE:BE,Q商品!B:E,4,0),"")</f>
        <v>2023年製 DZ102 205/45R17 84W サマータイヤ 最短当日発送</v>
      </c>
      <c r="BG654" s="133" t="str">
        <f>IFERROR(VLOOKUP(AQ:AQ,在庫!B:M,12,0),"")</f>
        <v>2023年製</v>
      </c>
      <c r="BH654" s="133">
        <f>IFERROR(VLOOKUP(AQ:AQ,在庫!B:L,10,0),"")</f>
        <v>1</v>
      </c>
      <c r="BI654" s="234">
        <f>VLOOKUP(AQ:AQ,[1]DUNLOP!$B:$AH,32,0)</f>
        <v>636964099</v>
      </c>
      <c r="BJ654" s="234">
        <f>VLOOKUP(AQ:AQ,[1]DUNLOP!$B:$AH,33,0)</f>
        <v>636964111</v>
      </c>
      <c r="BK654" s="191"/>
      <c r="BL654" s="191"/>
      <c r="BM654" s="191"/>
      <c r="BN654" s="191"/>
      <c r="BO654" s="191"/>
      <c r="BP654" s="191"/>
      <c r="BQ654" s="191"/>
      <c r="BR654" s="191"/>
      <c r="BS654" s="191"/>
      <c r="BT654" s="191"/>
      <c r="BU654" s="191"/>
      <c r="BV654" s="191"/>
      <c r="BW654" s="191"/>
      <c r="BX654" s="191"/>
    </row>
    <row r="655" spans="1:76" s="11" customFormat="1" ht="19.5" customHeight="1">
      <c r="A655" s="237">
        <f t="shared" si="354"/>
        <v>1</v>
      </c>
      <c r="B655" s="249">
        <f t="shared" si="367"/>
        <v>2153518169979</v>
      </c>
      <c r="C655" s="225">
        <f t="shared" si="355"/>
        <v>1</v>
      </c>
      <c r="D655" s="11" t="s">
        <v>4703</v>
      </c>
      <c r="E655" s="320" t="s">
        <v>1612</v>
      </c>
      <c r="F655" s="158" t="s">
        <v>5977</v>
      </c>
      <c r="G655" s="132" t="str">
        <f t="shared" si="350"/>
        <v>18</v>
      </c>
      <c r="H655" s="233">
        <v>3</v>
      </c>
      <c r="I655" s="225">
        <f t="shared" si="356"/>
        <v>3</v>
      </c>
      <c r="J655" s="131" t="s">
        <v>12</v>
      </c>
      <c r="K655" s="132" t="s">
        <v>1756</v>
      </c>
      <c r="L655" s="132">
        <v>3</v>
      </c>
      <c r="M655" s="134" t="s">
        <v>1785</v>
      </c>
      <c r="N655" s="226" t="s">
        <v>11978</v>
      </c>
      <c r="O655" s="226" t="s">
        <v>1954</v>
      </c>
      <c r="P655" s="227">
        <v>13000</v>
      </c>
      <c r="Q655" s="228">
        <f t="shared" si="368"/>
        <v>11817.272727272726</v>
      </c>
      <c r="R655" s="143">
        <f t="shared" si="369"/>
        <v>0.28232171705515802</v>
      </c>
      <c r="S655" s="238">
        <v>1074476625</v>
      </c>
      <c r="T655" s="285" t="s">
        <v>6963</v>
      </c>
      <c r="U655" s="189">
        <f t="shared" si="370"/>
        <v>12100</v>
      </c>
      <c r="V655" s="11">
        <v>900</v>
      </c>
      <c r="W655" s="229">
        <v>13000</v>
      </c>
      <c r="X655" s="135">
        <f t="shared" si="371"/>
        <v>8481</v>
      </c>
      <c r="Y655" s="230">
        <f t="shared" si="372"/>
        <v>11817.272727272726</v>
      </c>
      <c r="Z655" s="141">
        <f t="shared" si="373"/>
        <v>8.6249999999999938E-2</v>
      </c>
      <c r="AA655" s="136">
        <f t="shared" si="374"/>
        <v>0.28232171705515802</v>
      </c>
      <c r="AB655" s="144"/>
      <c r="AC655" s="144"/>
      <c r="AD655" s="184">
        <f t="shared" si="375"/>
        <v>11862</v>
      </c>
      <c r="AE655" s="182">
        <f t="shared" si="376"/>
        <v>13035</v>
      </c>
      <c r="AF655" s="128">
        <f t="shared" si="357"/>
        <v>1173.1499999999999</v>
      </c>
      <c r="AG655" s="129">
        <f t="shared" si="358"/>
        <v>238.14999999999986</v>
      </c>
      <c r="AH655" s="130">
        <f t="shared" si="359"/>
        <v>1.8270042194092815E-2</v>
      </c>
      <c r="AI655" s="137">
        <f t="shared" si="360"/>
        <v>935</v>
      </c>
      <c r="AJ655" s="138">
        <f t="shared" si="361"/>
        <v>7.1729957805907171E-2</v>
      </c>
      <c r="AK655" s="138">
        <f t="shared" si="362"/>
        <v>0.26405167486106518</v>
      </c>
      <c r="AM655" s="11">
        <f t="shared" si="363"/>
        <v>10558.5</v>
      </c>
      <c r="AN655" s="412">
        <f t="shared" si="364"/>
        <v>9597.7272727272721</v>
      </c>
      <c r="AO655" s="412">
        <f t="shared" si="365"/>
        <v>1116.7272727272721</v>
      </c>
      <c r="AP655" s="413">
        <f t="shared" si="366"/>
        <v>0.11635330333885857</v>
      </c>
      <c r="AQ655" s="192">
        <v>2153518169979</v>
      </c>
      <c r="AR655" s="192" t="str">
        <f>VLOOKUP(AQ:AQ,[1]DUNLOP!$B:$O,2,0)</f>
        <v/>
      </c>
      <c r="AS655" s="192" t="str">
        <f>VLOOKUP(AQ:AQ,[1]DUNLOP!$B:$O,3,0)</f>
        <v/>
      </c>
      <c r="AT655" s="231" t="str">
        <f>VLOOKUP(AQ:AQ,[1]DUNLOP!$B:$O,4,0)</f>
        <v>DIREZZA DZ102（並行）</v>
      </c>
      <c r="AU655" s="231" t="str">
        <f>VLOOKUP(AQ:AQ,[1]DUNLOP!$B:$O,5,0)</f>
        <v>215/35R18 84W</v>
      </c>
      <c r="AV655" s="232" t="str">
        <f>VLOOKUP(AQ:AQ,[1]DUNLOP!$B:$O,6,0)</f>
        <v>215/35R18</v>
      </c>
      <c r="AW655" s="232" t="str">
        <f>VLOOKUP(AQ:AQ,[1]DUNLOP!$B:$O,7,0)</f>
        <v/>
      </c>
      <c r="AX655" s="233">
        <f>VLOOKUP(AQ:AQ,[1]DUNLOP!$B:$K,8,0)</f>
        <v>8481</v>
      </c>
      <c r="AY655" s="233">
        <f>VLOOKUP(AQ:AQ,[1]DUNLOP!$B:$K,9,0)</f>
        <v>1</v>
      </c>
      <c r="AZ655" s="233">
        <f>VLOOKUP(AQ:AQ,[1]DUNLOP!$B:$K,10,0)</f>
        <v>3</v>
      </c>
      <c r="BA655" s="233">
        <f>VLOOKUP(AQ:AQ,[1]DUNLOP!$B:$O,11,0)</f>
        <v>12860</v>
      </c>
      <c r="BB655" s="233">
        <f>VLOOKUP(AQ:AQ,[1]DUNLOP!$B:$O,12,0)</f>
        <v>10736.363636363636</v>
      </c>
      <c r="BC655" s="233">
        <f t="shared" si="351"/>
        <v>1050</v>
      </c>
      <c r="BD655" s="204" t="s">
        <v>3388</v>
      </c>
      <c r="BE655" s="192" t="s">
        <v>5110</v>
      </c>
      <c r="BF655" s="133" t="str">
        <f>IFERROR(VLOOKUP(BE:BE,Q商品!B:E,4,0),"")</f>
        <v>2023年製 DZ102 215/35R18 84W サマータイヤ 最短当日発送</v>
      </c>
      <c r="BG655" s="133" t="str">
        <f>IFERROR(VLOOKUP(AQ:AQ,在庫!B:M,12,0),"")</f>
        <v>2023年製</v>
      </c>
      <c r="BH655" s="133">
        <f>IFERROR(VLOOKUP(AQ:AQ,在庫!B:L,10,0),"")</f>
        <v>1</v>
      </c>
      <c r="BI655" s="234">
        <f>VLOOKUP(AQ:AQ,[1]DUNLOP!$B:$AH,32,0)</f>
        <v>636964094</v>
      </c>
      <c r="BJ655" s="234">
        <f>VLOOKUP(AQ:AQ,[1]DUNLOP!$B:$AH,33,0)</f>
        <v>636964106</v>
      </c>
      <c r="BK655" s="191"/>
      <c r="BL655" s="191"/>
      <c r="BM655" s="191"/>
      <c r="BN655" s="191"/>
      <c r="BO655" s="191"/>
      <c r="BP655" s="191"/>
      <c r="BQ655" s="191"/>
      <c r="BR655" s="191"/>
      <c r="BS655" s="191"/>
      <c r="BT655" s="191"/>
      <c r="BU655" s="191"/>
      <c r="BV655" s="191"/>
      <c r="BW655" s="191"/>
      <c r="BX655" s="191"/>
    </row>
    <row r="656" spans="1:76" s="11" customFormat="1" ht="19.5" customHeight="1">
      <c r="A656" s="237">
        <f t="shared" si="354"/>
        <v>1</v>
      </c>
      <c r="B656" s="249">
        <f t="shared" si="367"/>
        <v>2154018169971</v>
      </c>
      <c r="C656" s="225">
        <f t="shared" si="355"/>
        <v>122</v>
      </c>
      <c r="D656" s="11" t="s">
        <v>4703</v>
      </c>
      <c r="E656" s="320" t="s">
        <v>1613</v>
      </c>
      <c r="F656" s="158" t="s">
        <v>5981</v>
      </c>
      <c r="G656" s="132" t="str">
        <f t="shared" si="350"/>
        <v>18</v>
      </c>
      <c r="H656" s="233">
        <v>74</v>
      </c>
      <c r="I656" s="225">
        <f t="shared" si="356"/>
        <v>58</v>
      </c>
      <c r="J656" s="131">
        <v>228</v>
      </c>
      <c r="K656" s="132" t="s">
        <v>1756</v>
      </c>
      <c r="L656" s="132">
        <v>4</v>
      </c>
      <c r="M656" s="134" t="s">
        <v>3422</v>
      </c>
      <c r="N656" s="226" t="s">
        <v>5991</v>
      </c>
      <c r="O656" s="226" t="s">
        <v>1777</v>
      </c>
      <c r="P656" s="227">
        <v>12749</v>
      </c>
      <c r="Q656" s="228">
        <f t="shared" si="368"/>
        <v>11479.090909090908</v>
      </c>
      <c r="R656" s="143">
        <f t="shared" si="369"/>
        <v>0.24497505345687806</v>
      </c>
      <c r="S656" s="238">
        <v>1074476619</v>
      </c>
      <c r="T656" s="289" t="s">
        <v>6964</v>
      </c>
      <c r="U656" s="189">
        <f t="shared" si="370"/>
        <v>12749</v>
      </c>
      <c r="W656" s="229">
        <v>12749</v>
      </c>
      <c r="X656" s="135">
        <f t="shared" si="371"/>
        <v>8667</v>
      </c>
      <c r="Y656" s="230">
        <f t="shared" si="372"/>
        <v>11479.090909090908</v>
      </c>
      <c r="Z656" s="141">
        <f t="shared" si="373"/>
        <v>7.7339399168562251E-2</v>
      </c>
      <c r="AA656" s="136">
        <f t="shared" si="374"/>
        <v>0.24497505345687806</v>
      </c>
      <c r="AB656" s="309"/>
      <c r="AC656" s="309"/>
      <c r="AD656" s="184">
        <f t="shared" si="375"/>
        <v>12499</v>
      </c>
      <c r="AE656" s="182">
        <f t="shared" si="376"/>
        <v>13735</v>
      </c>
      <c r="AF656" s="128">
        <f t="shared" si="357"/>
        <v>1236.1499999999999</v>
      </c>
      <c r="AG656" s="129">
        <f t="shared" si="358"/>
        <v>250.14999999999986</v>
      </c>
      <c r="AH656" s="130">
        <f t="shared" si="359"/>
        <v>1.82125955587914E-2</v>
      </c>
      <c r="AI656" s="137">
        <f t="shared" si="360"/>
        <v>986</v>
      </c>
      <c r="AJ656" s="138">
        <f t="shared" si="361"/>
        <v>7.1787404441208597E-2</v>
      </c>
      <c r="AK656" s="138">
        <f t="shared" si="362"/>
        <v>0.22676245789808666</v>
      </c>
      <c r="AL656" s="11" t="s">
        <v>13397</v>
      </c>
      <c r="AM656" s="11">
        <f t="shared" si="363"/>
        <v>11125.5</v>
      </c>
      <c r="AN656" s="412">
        <f t="shared" si="364"/>
        <v>10003.181818181818</v>
      </c>
      <c r="AO656" s="412">
        <f t="shared" si="365"/>
        <v>1336.181818181818</v>
      </c>
      <c r="AP656" s="413">
        <f t="shared" si="366"/>
        <v>0.13357568046530649</v>
      </c>
      <c r="AQ656" s="192">
        <v>2154018169971</v>
      </c>
      <c r="AR656" s="192" t="str">
        <f>VLOOKUP(AQ:AQ,[1]DUNLOP!$B:$O,2,0)</f>
        <v/>
      </c>
      <c r="AS656" s="192" t="str">
        <f>VLOOKUP(AQ:AQ,[1]DUNLOP!$B:$O,3,0)</f>
        <v/>
      </c>
      <c r="AT656" s="231" t="str">
        <f>VLOOKUP(AQ:AQ,[1]DUNLOP!$B:$O,4,0)</f>
        <v>DIREZZA DZ102（並行）</v>
      </c>
      <c r="AU656" s="231" t="str">
        <f>VLOOKUP(AQ:AQ,[1]DUNLOP!$B:$O,5,0)</f>
        <v>215/40R18 89W XL</v>
      </c>
      <c r="AV656" s="232" t="str">
        <f>VLOOKUP(AQ:AQ,[1]DUNLOP!$B:$O,6,0)</f>
        <v>215/40R18</v>
      </c>
      <c r="AW656" s="232" t="str">
        <f>VLOOKUP(AQ:AQ,[1]DUNLOP!$B:$O,7,0)</f>
        <v/>
      </c>
      <c r="AX656" s="233">
        <f>VLOOKUP(AQ:AQ,[1]DUNLOP!$B:$K,8,0)</f>
        <v>8667</v>
      </c>
      <c r="AY656" s="233">
        <f>VLOOKUP(AQ:AQ,[1]DUNLOP!$B:$K,9,0)</f>
        <v>122</v>
      </c>
      <c r="AZ656" s="233">
        <f>VLOOKUP(AQ:AQ,[1]DUNLOP!$B:$K,10,0)</f>
        <v>58</v>
      </c>
      <c r="BA656" s="233">
        <f>VLOOKUP(AQ:AQ,[1]DUNLOP!$B:$O,11,0)</f>
        <v>12180</v>
      </c>
      <c r="BB656" s="233">
        <f>VLOOKUP(AQ:AQ,[1]DUNLOP!$B:$O,12,0)</f>
        <v>10595.454545454544</v>
      </c>
      <c r="BC656" s="233">
        <f t="shared" si="351"/>
        <v>525</v>
      </c>
      <c r="BD656" s="204" t="s">
        <v>3388</v>
      </c>
      <c r="BE656" s="195" t="s">
        <v>5111</v>
      </c>
      <c r="BF656" s="133" t="str">
        <f>IFERROR(VLOOKUP(BE:BE,Q商品!B:E,4,0),"")</f>
        <v>2023年製 DZ102 215/40R18 89W XL サマータイヤ 最短当日発送</v>
      </c>
      <c r="BG656" s="133" t="str">
        <f>IFERROR(VLOOKUP(AQ:AQ,在庫!B:M,12,0),"")</f>
        <v>2023年製</v>
      </c>
      <c r="BH656" s="133">
        <f>IFERROR(VLOOKUP(AQ:AQ,在庫!B:L,10,0),"")</f>
        <v>1</v>
      </c>
      <c r="BI656" s="234">
        <f>VLOOKUP(AQ:AQ,[1]DUNLOP!$B:$AH,32,0)</f>
        <v>636964096</v>
      </c>
      <c r="BJ656" s="234">
        <f>VLOOKUP(AQ:AQ,[1]DUNLOP!$B:$AH,33,0)</f>
        <v>636964108</v>
      </c>
      <c r="BK656" s="191"/>
      <c r="BL656" s="191"/>
      <c r="BM656" s="191"/>
      <c r="BN656" s="191"/>
      <c r="BO656" s="191"/>
      <c r="BP656" s="191"/>
      <c r="BQ656" s="191"/>
      <c r="BR656" s="191"/>
      <c r="BS656" s="191"/>
      <c r="BT656" s="191"/>
      <c r="BU656" s="191"/>
      <c r="BV656" s="191"/>
      <c r="BW656" s="191"/>
      <c r="BX656" s="191"/>
    </row>
    <row r="657" spans="1:76" s="11" customFormat="1" ht="19.5" customHeight="1">
      <c r="A657" s="237">
        <f t="shared" si="354"/>
        <v>1</v>
      </c>
      <c r="B657" s="249">
        <f t="shared" si="367"/>
        <v>2154517169977</v>
      </c>
      <c r="C657" s="225">
        <f t="shared" si="355"/>
        <v>84</v>
      </c>
      <c r="D657" s="11" t="s">
        <v>4703</v>
      </c>
      <c r="E657" s="320" t="s">
        <v>1610</v>
      </c>
      <c r="F657" s="293" t="s">
        <v>5982</v>
      </c>
      <c r="G657" s="132" t="str">
        <f t="shared" si="350"/>
        <v>17</v>
      </c>
      <c r="H657" s="233">
        <v>330</v>
      </c>
      <c r="I657" s="225">
        <f t="shared" si="356"/>
        <v>330</v>
      </c>
      <c r="J657" s="131"/>
      <c r="K657" s="132" t="s">
        <v>1756</v>
      </c>
      <c r="L657" s="132">
        <v>5</v>
      </c>
      <c r="M657" s="134" t="s">
        <v>3422</v>
      </c>
      <c r="N657" s="226" t="s">
        <v>11981</v>
      </c>
      <c r="O657" s="226" t="s">
        <v>3425</v>
      </c>
      <c r="P657" s="227">
        <v>10200</v>
      </c>
      <c r="Q657" s="228">
        <f t="shared" si="368"/>
        <v>9196.363636363636</v>
      </c>
      <c r="R657" s="143">
        <f t="shared" si="369"/>
        <v>0.15531830763147486</v>
      </c>
      <c r="S657" s="238">
        <v>1074476627</v>
      </c>
      <c r="T657" s="285" t="s">
        <v>6965</v>
      </c>
      <c r="U657" s="189">
        <f t="shared" si="370"/>
        <v>9300</v>
      </c>
      <c r="V657" s="11">
        <v>900</v>
      </c>
      <c r="W657" s="229">
        <v>10200</v>
      </c>
      <c r="X657" s="135">
        <f t="shared" si="371"/>
        <v>7768</v>
      </c>
      <c r="Y657" s="230">
        <f t="shared" si="372"/>
        <v>9196.363636363636</v>
      </c>
      <c r="Z657" s="141">
        <f t="shared" si="373"/>
        <v>7.7204301075268766E-2</v>
      </c>
      <c r="AA657" s="136">
        <f t="shared" si="374"/>
        <v>0.15531830763147486</v>
      </c>
      <c r="AB657" s="309"/>
      <c r="AC657" s="309"/>
      <c r="AD657" s="184">
        <f t="shared" si="375"/>
        <v>9117</v>
      </c>
      <c r="AE657" s="182">
        <f t="shared" si="376"/>
        <v>10018</v>
      </c>
      <c r="AF657" s="128">
        <f t="shared" si="357"/>
        <v>901.62</v>
      </c>
      <c r="AG657" s="129">
        <f t="shared" si="358"/>
        <v>183.62</v>
      </c>
      <c r="AH657" s="130">
        <f t="shared" si="359"/>
        <v>1.8329007785985226E-2</v>
      </c>
      <c r="AI657" s="137">
        <f t="shared" si="360"/>
        <v>718</v>
      </c>
      <c r="AJ657" s="138">
        <f t="shared" si="361"/>
        <v>7.1670992214014767E-2</v>
      </c>
      <c r="AK657" s="138">
        <f t="shared" si="362"/>
        <v>0.13698929984548963</v>
      </c>
      <c r="AM657" s="11">
        <f t="shared" si="363"/>
        <v>8115.2</v>
      </c>
      <c r="AN657" s="412">
        <f t="shared" si="364"/>
        <v>7301.0909090909081</v>
      </c>
      <c r="AO657" s="412">
        <f t="shared" si="365"/>
        <v>-466.9090909090919</v>
      </c>
      <c r="AP657" s="413">
        <f t="shared" si="366"/>
        <v>-6.395059268851494E-2</v>
      </c>
      <c r="AQ657" s="192">
        <v>2154517169977</v>
      </c>
      <c r="AR657" s="192" t="str">
        <f>VLOOKUP(AQ:AQ,[1]DUNLOP!$B:$O,2,0)</f>
        <v/>
      </c>
      <c r="AS657" s="192" t="str">
        <f>VLOOKUP(AQ:AQ,[1]DUNLOP!$B:$O,3,0)</f>
        <v/>
      </c>
      <c r="AT657" s="231" t="str">
        <f>VLOOKUP(AQ:AQ,[1]DUNLOP!$B:$O,4,0)</f>
        <v>DIREZZA DZ102（並行）</v>
      </c>
      <c r="AU657" s="231" t="str">
        <f>VLOOKUP(AQ:AQ,[1]DUNLOP!$B:$O,5,0)</f>
        <v>215/45R17 87W</v>
      </c>
      <c r="AV657" s="232" t="str">
        <f>VLOOKUP(AQ:AQ,[1]DUNLOP!$B:$O,6,0)</f>
        <v>215/45R17</v>
      </c>
      <c r="AW657" s="232" t="str">
        <f>VLOOKUP(AQ:AQ,[1]DUNLOP!$B:$O,7,0)</f>
        <v/>
      </c>
      <c r="AX657" s="233">
        <f>VLOOKUP(AQ:AQ,[1]DUNLOP!$B:$K,8,0)</f>
        <v>7768</v>
      </c>
      <c r="AY657" s="233">
        <f>VLOOKUP(AQ:AQ,[1]DUNLOP!$B:$K,9,0)</f>
        <v>84</v>
      </c>
      <c r="AZ657" s="233">
        <f>VLOOKUP(AQ:AQ,[1]DUNLOP!$B:$K,10,0)</f>
        <v>330</v>
      </c>
      <c r="BA657" s="233">
        <f>VLOOKUP(AQ:AQ,[1]DUNLOP!$B:$O,11,0)</f>
        <v>10580</v>
      </c>
      <c r="BB657" s="233">
        <f>VLOOKUP(AQ:AQ,[1]DUNLOP!$B:$O,12,0)</f>
        <v>9140.9090909090901</v>
      </c>
      <c r="BC657" s="233">
        <f t="shared" si="351"/>
        <v>525</v>
      </c>
      <c r="BD657" s="204" t="s">
        <v>3388</v>
      </c>
      <c r="BE657" s="192" t="s">
        <v>5112</v>
      </c>
      <c r="BF657" s="133" t="str">
        <f>IFERROR(VLOOKUP(BE:BE,Q商品!B:E,4,0),"")</f>
        <v>2023年製 DZ102 215/45R17 87W サマータイヤ 最短当日発送</v>
      </c>
      <c r="BG657" s="133" t="str">
        <f>IFERROR(VLOOKUP(AQ:AQ,在庫!B:M,12,0),"")</f>
        <v>2023年製</v>
      </c>
      <c r="BH657" s="133">
        <f>IFERROR(VLOOKUP(AQ:AQ,在庫!B:L,10,0),"")</f>
        <v>1</v>
      </c>
      <c r="BI657" s="234">
        <f>VLOOKUP(AQ:AQ,[1]DUNLOP!$B:$AH,32,0)</f>
        <v>636964097</v>
      </c>
      <c r="BJ657" s="234">
        <f>VLOOKUP(AQ:AQ,[1]DUNLOP!$B:$AH,33,0)</f>
        <v>636964109</v>
      </c>
      <c r="BK657" s="191"/>
      <c r="BL657" s="191"/>
      <c r="BM657" s="191"/>
      <c r="BN657" s="191"/>
      <c r="BO657" s="191"/>
      <c r="BP657" s="191"/>
      <c r="BQ657" s="191"/>
      <c r="BR657" s="191"/>
      <c r="BS657" s="191"/>
      <c r="BT657" s="191"/>
      <c r="BU657" s="191"/>
      <c r="BV657" s="191"/>
      <c r="BW657" s="191"/>
      <c r="BX657" s="191"/>
    </row>
    <row r="658" spans="1:76" s="11" customFormat="1" ht="19.5" customHeight="1">
      <c r="A658" s="237">
        <f t="shared" si="354"/>
        <v>1</v>
      </c>
      <c r="B658" s="249">
        <f t="shared" si="367"/>
        <v>2155017169979</v>
      </c>
      <c r="C658" s="225">
        <f t="shared" si="355"/>
        <v>24</v>
      </c>
      <c r="D658" s="11" t="s">
        <v>4703</v>
      </c>
      <c r="E658" s="320" t="s">
        <v>5983</v>
      </c>
      <c r="F658" s="158" t="s">
        <v>5984</v>
      </c>
      <c r="G658" s="132" t="str">
        <f t="shared" si="350"/>
        <v>17</v>
      </c>
      <c r="H658" s="233">
        <v>56</v>
      </c>
      <c r="I658" s="225">
        <f t="shared" si="356"/>
        <v>56</v>
      </c>
      <c r="J658" s="131"/>
      <c r="K658" s="132" t="s">
        <v>1756</v>
      </c>
      <c r="L658" s="132">
        <v>6</v>
      </c>
      <c r="M658" s="134" t="s">
        <v>1785</v>
      </c>
      <c r="N658" s="226" t="s">
        <v>11979</v>
      </c>
      <c r="O658" s="226" t="s">
        <v>1954</v>
      </c>
      <c r="P658" s="227">
        <v>10880</v>
      </c>
      <c r="Q658" s="228">
        <f t="shared" si="368"/>
        <v>9869.0909090909081</v>
      </c>
      <c r="R658" s="143">
        <f t="shared" si="369"/>
        <v>0.15696389093588789</v>
      </c>
      <c r="S658" s="238">
        <v>1074476626</v>
      </c>
      <c r="T658" s="285" t="s">
        <v>6966</v>
      </c>
      <c r="U658" s="189">
        <f t="shared" si="370"/>
        <v>10080</v>
      </c>
      <c r="V658" s="11">
        <v>900</v>
      </c>
      <c r="W658" s="229">
        <v>10980</v>
      </c>
      <c r="X658" s="135">
        <f t="shared" si="371"/>
        <v>8320</v>
      </c>
      <c r="Y658" s="230">
        <f t="shared" si="372"/>
        <v>9960</v>
      </c>
      <c r="Z658" s="141">
        <f t="shared" si="373"/>
        <v>9.9089068825910953E-2</v>
      </c>
      <c r="AA658" s="136">
        <f t="shared" si="374"/>
        <v>0.1646586345381526</v>
      </c>
      <c r="AB658" s="144"/>
      <c r="AC658" s="144"/>
      <c r="AD658" s="184">
        <f t="shared" si="375"/>
        <v>9882</v>
      </c>
      <c r="AE658" s="182">
        <f t="shared" si="376"/>
        <v>10859</v>
      </c>
      <c r="AF658" s="128">
        <f t="shared" si="357"/>
        <v>977.31</v>
      </c>
      <c r="AG658" s="129">
        <f t="shared" si="358"/>
        <v>198.30999999999995</v>
      </c>
      <c r="AH658" s="130">
        <f t="shared" si="359"/>
        <v>1.8262270927341371E-2</v>
      </c>
      <c r="AI658" s="137">
        <f t="shared" si="360"/>
        <v>779</v>
      </c>
      <c r="AJ658" s="138">
        <f t="shared" si="361"/>
        <v>7.1737729072658629E-2</v>
      </c>
      <c r="AK658" s="138">
        <f t="shared" si="362"/>
        <v>0.14639636361081124</v>
      </c>
      <c r="AM658" s="11">
        <f t="shared" si="363"/>
        <v>8796.1</v>
      </c>
      <c r="AN658" s="412">
        <f t="shared" si="364"/>
        <v>7974.6363636363631</v>
      </c>
      <c r="AO658" s="412">
        <f t="shared" si="365"/>
        <v>-345.36363636363694</v>
      </c>
      <c r="AP658" s="413">
        <f t="shared" si="366"/>
        <v>-4.3307759829459384E-2</v>
      </c>
      <c r="AQ658" s="192">
        <v>2155017169979</v>
      </c>
      <c r="AR658" s="192">
        <f>VLOOKUP(AQ:AQ,[1]DUNLOP!$B:$O,2,0)</f>
        <v>4981160904734</v>
      </c>
      <c r="AS658" s="192" t="str">
        <f>VLOOKUP(AQ:AQ,[1]DUNLOP!$B:$O,3,0)</f>
        <v>310331</v>
      </c>
      <c r="AT658" s="231" t="str">
        <f>VLOOKUP(AQ:AQ,[1]DUNLOP!$B:$O,4,0)</f>
        <v>DIREZZA DZ102（並行）</v>
      </c>
      <c r="AU658" s="231" t="str">
        <f>VLOOKUP(AQ:AQ,[1]DUNLOP!$B:$O,5,0)</f>
        <v>215/50R17 91V</v>
      </c>
      <c r="AV658" s="232" t="str">
        <f>VLOOKUP(AQ:AQ,[1]DUNLOP!$B:$O,6,0)</f>
        <v>215/50R17</v>
      </c>
      <c r="AW658" s="232" t="str">
        <f>VLOOKUP(AQ:AQ,[1]DUNLOP!$B:$O,7,0)</f>
        <v/>
      </c>
      <c r="AX658" s="233">
        <f>VLOOKUP(AQ:AQ,[1]DUNLOP!$B:$K,8,0)</f>
        <v>8320</v>
      </c>
      <c r="AY658" s="233">
        <f>VLOOKUP(AQ:AQ,[1]DUNLOP!$B:$K,9,0)</f>
        <v>24</v>
      </c>
      <c r="AZ658" s="233">
        <f>VLOOKUP(AQ:AQ,[1]DUNLOP!$B:$K,10,0)</f>
        <v>56</v>
      </c>
      <c r="BA658" s="233">
        <f>VLOOKUP(AQ:AQ,[1]DUNLOP!$B:$O,11,0)</f>
        <v>11880</v>
      </c>
      <c r="BB658" s="233">
        <f>VLOOKUP(AQ:AQ,[1]DUNLOP!$B:$O,12,0)</f>
        <v>9845.4545454545441</v>
      </c>
      <c r="BC658" s="233">
        <f t="shared" si="351"/>
        <v>1050</v>
      </c>
      <c r="BD658" s="204" t="s">
        <v>3388</v>
      </c>
      <c r="BE658" s="192" t="s">
        <v>5113</v>
      </c>
      <c r="BF658" s="133" t="str">
        <f>IFERROR(VLOOKUP(BE:BE,Q商品!B:E,4,0),"")</f>
        <v>2023年製 DZ102 215/50R17 91V サマータイヤ 最短当日発送</v>
      </c>
      <c r="BG658" s="133" t="str">
        <f>IFERROR(VLOOKUP(AQ:AQ,在庫!B:M,12,0),"")</f>
        <v>2023年製</v>
      </c>
      <c r="BH658" s="133">
        <f>IFERROR(VLOOKUP(AQ:AQ,在庫!B:L,10,0),"")</f>
        <v>1</v>
      </c>
      <c r="BI658" s="234">
        <f>VLOOKUP(AQ:AQ,[1]DUNLOP!$B:$AH,32,0)</f>
        <v>636964098</v>
      </c>
      <c r="BJ658" s="234">
        <f>VLOOKUP(AQ:AQ,[1]DUNLOP!$B:$AH,33,0)</f>
        <v>636964110</v>
      </c>
      <c r="BK658" s="191"/>
      <c r="BL658" s="191"/>
      <c r="BM658" s="191"/>
      <c r="BN658" s="191"/>
      <c r="BO658" s="191"/>
      <c r="BP658" s="191"/>
      <c r="BQ658" s="191"/>
      <c r="BR658" s="191"/>
      <c r="BS658" s="191"/>
      <c r="BT658" s="191"/>
      <c r="BU658" s="191"/>
      <c r="BV658" s="191"/>
      <c r="BW658" s="191"/>
      <c r="BX658" s="191"/>
    </row>
    <row r="659" spans="1:76" s="11" customFormat="1" ht="19.5" customHeight="1">
      <c r="A659" s="237">
        <f t="shared" si="354"/>
        <v>1</v>
      </c>
      <c r="B659" s="249">
        <f t="shared" si="367"/>
        <v>2254018169978</v>
      </c>
      <c r="C659" s="225">
        <f t="shared" si="355"/>
        <v>102</v>
      </c>
      <c r="D659" s="11" t="s">
        <v>4703</v>
      </c>
      <c r="E659" s="436" t="s">
        <v>1614</v>
      </c>
      <c r="F659" s="158" t="s">
        <v>5992</v>
      </c>
      <c r="G659" s="132" t="str">
        <f t="shared" si="350"/>
        <v>18</v>
      </c>
      <c r="H659" s="233">
        <v>82</v>
      </c>
      <c r="I659" s="225">
        <f t="shared" si="356"/>
        <v>78</v>
      </c>
      <c r="J659" s="131"/>
      <c r="K659" s="132" t="s">
        <v>1756</v>
      </c>
      <c r="L659" s="132">
        <v>7</v>
      </c>
      <c r="M659" s="134" t="s">
        <v>3422</v>
      </c>
      <c r="N659" s="226" t="s">
        <v>11982</v>
      </c>
      <c r="O659" s="226" t="s">
        <v>3425</v>
      </c>
      <c r="P659" s="227">
        <v>10800</v>
      </c>
      <c r="Q659" s="228">
        <f t="shared" si="368"/>
        <v>9725.4545454545441</v>
      </c>
      <c r="R659" s="143">
        <f t="shared" si="369"/>
        <v>0.13968031407739753</v>
      </c>
      <c r="S659" s="238">
        <v>1074476624</v>
      </c>
      <c r="T659" s="285" t="s">
        <v>6967</v>
      </c>
      <c r="U659" s="189">
        <f t="shared" si="370"/>
        <v>9900</v>
      </c>
      <c r="V659" s="11">
        <v>900</v>
      </c>
      <c r="W659" s="229">
        <v>10800</v>
      </c>
      <c r="X659" s="135">
        <f t="shared" si="371"/>
        <v>8367</v>
      </c>
      <c r="Y659" s="230">
        <f t="shared" si="372"/>
        <v>9725.4545454545441</v>
      </c>
      <c r="Z659" s="141">
        <f t="shared" si="373"/>
        <v>7.7171717171717225E-2</v>
      </c>
      <c r="AA659" s="136">
        <f t="shared" si="374"/>
        <v>0.13968031407739753</v>
      </c>
      <c r="AB659" s="309"/>
      <c r="AC659" s="309"/>
      <c r="AD659" s="184">
        <f t="shared" si="375"/>
        <v>9705</v>
      </c>
      <c r="AE659" s="182">
        <f t="shared" si="376"/>
        <v>10664</v>
      </c>
      <c r="AF659" s="128">
        <f t="shared" si="357"/>
        <v>959.76</v>
      </c>
      <c r="AG659" s="129">
        <f t="shared" si="358"/>
        <v>195.76</v>
      </c>
      <c r="AH659" s="130">
        <f t="shared" si="359"/>
        <v>1.8357089272318078E-2</v>
      </c>
      <c r="AI659" s="137">
        <f t="shared" si="360"/>
        <v>764</v>
      </c>
      <c r="AJ659" s="138">
        <f t="shared" si="361"/>
        <v>7.1642910727681919E-2</v>
      </c>
      <c r="AK659" s="138">
        <f t="shared" si="362"/>
        <v>0.12132322480507945</v>
      </c>
      <c r="AM659" s="11">
        <f t="shared" si="363"/>
        <v>8638.6</v>
      </c>
      <c r="AN659" s="412">
        <f t="shared" si="364"/>
        <v>7760.545454545454</v>
      </c>
      <c r="AO659" s="412">
        <f t="shared" si="365"/>
        <v>-606.45454545454595</v>
      </c>
      <c r="AP659" s="413">
        <f t="shared" si="366"/>
        <v>-7.814586603565829E-2</v>
      </c>
      <c r="AQ659" s="192">
        <v>2254018169978</v>
      </c>
      <c r="AR659" s="192" t="str">
        <f>VLOOKUP(AQ:AQ,[1]DUNLOP!$B:$O,2,0)</f>
        <v/>
      </c>
      <c r="AS659" s="192" t="str">
        <f>VLOOKUP(AQ:AQ,[1]DUNLOP!$B:$O,3,0)</f>
        <v/>
      </c>
      <c r="AT659" s="231" t="str">
        <f>VLOOKUP(AQ:AQ,[1]DUNLOP!$B:$O,4,0)</f>
        <v>DIREZZA DZ102（並行）</v>
      </c>
      <c r="AU659" s="231" t="str">
        <f>VLOOKUP(AQ:AQ,[1]DUNLOP!$B:$O,5,0)</f>
        <v>225/40R18 88W</v>
      </c>
      <c r="AV659" s="232" t="str">
        <f>VLOOKUP(AQ:AQ,[1]DUNLOP!$B:$O,6,0)</f>
        <v>225/40R18</v>
      </c>
      <c r="AW659" s="232" t="str">
        <f>VLOOKUP(AQ:AQ,[1]DUNLOP!$B:$O,7,0)</f>
        <v/>
      </c>
      <c r="AX659" s="233">
        <f>VLOOKUP(AQ:AQ,[1]DUNLOP!$B:$K,8,0)</f>
        <v>8367</v>
      </c>
      <c r="AY659" s="233">
        <f>VLOOKUP(AQ:AQ,[1]DUNLOP!$B:$K,9,0)</f>
        <v>102</v>
      </c>
      <c r="AZ659" s="233">
        <f>VLOOKUP(AQ:AQ,[1]DUNLOP!$B:$K,10,0)</f>
        <v>78</v>
      </c>
      <c r="BA659" s="233">
        <f>VLOOKUP(AQ:AQ,[1]DUNLOP!$B:$O,11,0)</f>
        <v>11380</v>
      </c>
      <c r="BB659" s="233">
        <f>VLOOKUP(AQ:AQ,[1]DUNLOP!$B:$O,12,0)</f>
        <v>9868.181818181818</v>
      </c>
      <c r="BC659" s="233">
        <f t="shared" si="351"/>
        <v>525</v>
      </c>
      <c r="BD659" s="204" t="s">
        <v>3388</v>
      </c>
      <c r="BE659" s="192" t="s">
        <v>5114</v>
      </c>
      <c r="BF659" s="133" t="str">
        <f>IFERROR(VLOOKUP(BE:BE,Q商品!B:E,4,0),"")</f>
        <v>2023年製 DZ102 225/40R18 88W サマータイヤ 最短当日発送</v>
      </c>
      <c r="BG659" s="133" t="str">
        <f>IFERROR(VLOOKUP(AQ:AQ,在庫!B:M,12,0),"")</f>
        <v>2023年製</v>
      </c>
      <c r="BH659" s="133">
        <f>IFERROR(VLOOKUP(AQ:AQ,在庫!B:L,10,0),"")</f>
        <v>1</v>
      </c>
      <c r="BI659" s="234">
        <f>VLOOKUP(AQ:AQ,[1]DUNLOP!$B:$AH,32,0)</f>
        <v>636964090</v>
      </c>
      <c r="BJ659" s="234">
        <f>VLOOKUP(AQ:AQ,[1]DUNLOP!$B:$AH,33,0)</f>
        <v>636964102</v>
      </c>
      <c r="BK659" s="191"/>
      <c r="BL659" s="191"/>
      <c r="BM659" s="191"/>
      <c r="BN659" s="191"/>
      <c r="BO659" s="191"/>
      <c r="BP659" s="191"/>
      <c r="BQ659" s="191"/>
      <c r="BR659" s="191"/>
      <c r="BS659" s="191"/>
      <c r="BT659" s="191"/>
      <c r="BU659" s="191"/>
      <c r="BV659" s="191"/>
      <c r="BW659" s="191"/>
      <c r="BX659" s="191"/>
    </row>
    <row r="660" spans="1:76" s="11" customFormat="1" ht="19.5" customHeight="1">
      <c r="A660" s="237">
        <f t="shared" si="354"/>
        <v>1</v>
      </c>
      <c r="B660" s="249">
        <f t="shared" si="367"/>
        <v>2254517169974</v>
      </c>
      <c r="C660" s="225">
        <f t="shared" si="355"/>
        <v>1</v>
      </c>
      <c r="D660" s="11" t="s">
        <v>4703</v>
      </c>
      <c r="E660" s="436" t="s">
        <v>1611</v>
      </c>
      <c r="F660" s="158" t="s">
        <v>5993</v>
      </c>
      <c r="G660" s="132" t="str">
        <f t="shared" si="350"/>
        <v>17</v>
      </c>
      <c r="H660" s="233">
        <v>0</v>
      </c>
      <c r="I660" s="225">
        <f t="shared" si="356"/>
        <v>0</v>
      </c>
      <c r="J660" s="131">
        <v>71</v>
      </c>
      <c r="K660" s="132" t="s">
        <v>1756</v>
      </c>
      <c r="L660" s="132">
        <v>8</v>
      </c>
      <c r="M660" s="134" t="s">
        <v>1785</v>
      </c>
      <c r="N660" s="226" t="s">
        <v>11983</v>
      </c>
      <c r="O660" s="226" t="s">
        <v>1954</v>
      </c>
      <c r="P660" s="227">
        <v>11280</v>
      </c>
      <c r="Q660" s="228">
        <f t="shared" si="368"/>
        <v>10253.636363636362</v>
      </c>
      <c r="R660" s="143">
        <f t="shared" si="369"/>
        <v>0.24319531873393022</v>
      </c>
      <c r="S660" s="238">
        <v>1074476620</v>
      </c>
      <c r="T660" s="285" t="s">
        <v>6968</v>
      </c>
      <c r="U660" s="189">
        <f t="shared" si="370"/>
        <v>10380</v>
      </c>
      <c r="V660" s="11">
        <v>900</v>
      </c>
      <c r="W660" s="229">
        <v>11280</v>
      </c>
      <c r="X660" s="135">
        <f t="shared" si="371"/>
        <v>7760</v>
      </c>
      <c r="Y660" s="230">
        <f t="shared" si="372"/>
        <v>10253.636363636362</v>
      </c>
      <c r="Z660" s="141">
        <f t="shared" si="373"/>
        <v>8.774319066147851E-2</v>
      </c>
      <c r="AA660" s="136">
        <f t="shared" si="374"/>
        <v>0.24319531873393022</v>
      </c>
      <c r="AB660" s="144"/>
      <c r="AC660" s="144"/>
      <c r="AD660" s="184">
        <f t="shared" si="375"/>
        <v>10176</v>
      </c>
      <c r="AE660" s="182">
        <f t="shared" si="376"/>
        <v>11182</v>
      </c>
      <c r="AF660" s="128">
        <f t="shared" si="357"/>
        <v>1006.38</v>
      </c>
      <c r="AG660" s="129">
        <f t="shared" si="358"/>
        <v>204.38</v>
      </c>
      <c r="AH660" s="130">
        <f t="shared" si="359"/>
        <v>1.827758898229297E-2</v>
      </c>
      <c r="AI660" s="137">
        <f t="shared" si="360"/>
        <v>802</v>
      </c>
      <c r="AJ660" s="138">
        <f t="shared" si="361"/>
        <v>7.172241101770703E-2</v>
      </c>
      <c r="AK660" s="138">
        <f t="shared" si="362"/>
        <v>0.22491772975163724</v>
      </c>
      <c r="AM660" s="11">
        <f t="shared" si="363"/>
        <v>9057.7999999999993</v>
      </c>
      <c r="AN660" s="412">
        <f t="shared" si="364"/>
        <v>8233.4545454545441</v>
      </c>
      <c r="AO660" s="412">
        <f t="shared" si="365"/>
        <v>473.45454545454413</v>
      </c>
      <c r="AP660" s="413">
        <f t="shared" si="366"/>
        <v>5.7503754085327999E-2</v>
      </c>
      <c r="AQ660" s="192">
        <v>2254517169974</v>
      </c>
      <c r="AR660" s="192">
        <f>VLOOKUP(AQ:AQ,[1]DUNLOP!$B:$O,2,0)</f>
        <v>4981160904802</v>
      </c>
      <c r="AS660" s="192" t="str">
        <f>VLOOKUP(AQ:AQ,[1]DUNLOP!$B:$O,3,0)</f>
        <v>310345</v>
      </c>
      <c r="AT660" s="231" t="str">
        <f>VLOOKUP(AQ:AQ,[1]DUNLOP!$B:$O,4,0)</f>
        <v>DIREZZA DZ102（並行）</v>
      </c>
      <c r="AU660" s="231" t="str">
        <f>VLOOKUP(AQ:AQ,[1]DUNLOP!$B:$O,5,0)</f>
        <v>225/45R17 94W XL</v>
      </c>
      <c r="AV660" s="232" t="str">
        <f>VLOOKUP(AQ:AQ,[1]DUNLOP!$B:$O,6,0)</f>
        <v>225/45R17</v>
      </c>
      <c r="AW660" s="232" t="str">
        <f>VLOOKUP(AQ:AQ,[1]DUNLOP!$B:$O,7,0)</f>
        <v/>
      </c>
      <c r="AX660" s="233">
        <f>VLOOKUP(AQ:AQ,[1]DUNLOP!$B:$K,8,0)</f>
        <v>7760</v>
      </c>
      <c r="AY660" s="233">
        <f>VLOOKUP(AQ:AQ,[1]DUNLOP!$B:$K,9,0)</f>
        <v>1</v>
      </c>
      <c r="AZ660" s="233">
        <f>VLOOKUP(AQ:AQ,[1]DUNLOP!$B:$K,10,0)</f>
        <v>0</v>
      </c>
      <c r="BA660" s="233">
        <f>VLOOKUP(AQ:AQ,[1]DUNLOP!$B:$O,11,0)</f>
        <v>10680</v>
      </c>
      <c r="BB660" s="233">
        <f>VLOOKUP(AQ:AQ,[1]DUNLOP!$B:$O,12,0)</f>
        <v>9231.8181818181802</v>
      </c>
      <c r="BC660" s="233">
        <f t="shared" si="351"/>
        <v>525.00000000000182</v>
      </c>
      <c r="BD660" s="204" t="s">
        <v>3388</v>
      </c>
      <c r="BE660" s="192" t="s">
        <v>5115</v>
      </c>
      <c r="BF660" s="133" t="str">
        <f>IFERROR(VLOOKUP(BE:BE,Q商品!B:E,4,0),"")</f>
        <v>2023年製 DZ102 225/45R17 94W XL サマータイヤ 最短当日発送</v>
      </c>
      <c r="BG660" s="133" t="str">
        <f>IFERROR(VLOOKUP(AQ:AQ,在庫!B:M,12,0),"")</f>
        <v/>
      </c>
      <c r="BH660" s="133" t="str">
        <f>IFERROR(VLOOKUP(AQ:AQ,在庫!B:L,10,0),"")</f>
        <v/>
      </c>
      <c r="BI660" s="234">
        <f>VLOOKUP(AQ:AQ,[1]DUNLOP!$B:$AH,32,0)</f>
        <v>636964100</v>
      </c>
      <c r="BJ660" s="234">
        <f>VLOOKUP(AQ:AQ,[1]DUNLOP!$B:$AH,33,0)</f>
        <v>636964112</v>
      </c>
      <c r="BK660" s="191"/>
      <c r="BL660" s="191"/>
      <c r="BM660" s="191"/>
      <c r="BN660" s="191"/>
      <c r="BO660" s="191"/>
      <c r="BP660" s="191"/>
      <c r="BQ660" s="191"/>
      <c r="BR660" s="191"/>
      <c r="BS660" s="191"/>
      <c r="BT660" s="191"/>
      <c r="BU660" s="191"/>
      <c r="BV660" s="191"/>
      <c r="BW660" s="191"/>
      <c r="BX660" s="191"/>
    </row>
    <row r="661" spans="1:76" s="11" customFormat="1" ht="19.5" customHeight="1">
      <c r="A661" s="237">
        <f t="shared" si="354"/>
        <v>1</v>
      </c>
      <c r="B661" s="249">
        <f t="shared" si="367"/>
        <v>2254518169973</v>
      </c>
      <c r="C661" s="225">
        <f t="shared" si="355"/>
        <v>119</v>
      </c>
      <c r="D661" s="11" t="s">
        <v>4703</v>
      </c>
      <c r="E661" s="436" t="s">
        <v>1615</v>
      </c>
      <c r="F661" s="158" t="s">
        <v>5995</v>
      </c>
      <c r="G661" s="132" t="str">
        <f t="shared" si="350"/>
        <v>18</v>
      </c>
      <c r="H661" s="233">
        <v>76</v>
      </c>
      <c r="I661" s="225">
        <f t="shared" si="356"/>
        <v>75</v>
      </c>
      <c r="J661" s="131"/>
      <c r="K661" s="132" t="s">
        <v>1756</v>
      </c>
      <c r="L661" s="132">
        <v>9</v>
      </c>
      <c r="M661" s="134" t="s">
        <v>3426</v>
      </c>
      <c r="N661" s="226" t="s">
        <v>5994</v>
      </c>
      <c r="O661" s="226" t="s">
        <v>1777</v>
      </c>
      <c r="P661" s="227">
        <v>11350</v>
      </c>
      <c r="Q661" s="228">
        <f t="shared" si="368"/>
        <v>10210</v>
      </c>
      <c r="R661" s="143">
        <f t="shared" si="369"/>
        <v>0.14103819784524976</v>
      </c>
      <c r="S661" s="238">
        <v>1074476623</v>
      </c>
      <c r="T661" s="285" t="s">
        <v>6969</v>
      </c>
      <c r="U661" s="189">
        <f t="shared" si="370"/>
        <v>11080</v>
      </c>
      <c r="V661" s="11">
        <v>900</v>
      </c>
      <c r="W661" s="229">
        <v>11980</v>
      </c>
      <c r="X661" s="135">
        <f t="shared" si="371"/>
        <v>8770</v>
      </c>
      <c r="Y661" s="230">
        <f t="shared" si="372"/>
        <v>10782.727272727272</v>
      </c>
      <c r="Z661" s="141">
        <f t="shared" si="373"/>
        <v>5.1629955947136486E-2</v>
      </c>
      <c r="AA661" s="136">
        <f t="shared" si="374"/>
        <v>0.18666217013742512</v>
      </c>
      <c r="AB661" s="144"/>
      <c r="AC661" s="144"/>
      <c r="AD661" s="184">
        <f t="shared" si="375"/>
        <v>10862</v>
      </c>
      <c r="AE661" s="182">
        <f t="shared" si="376"/>
        <v>11936</v>
      </c>
      <c r="AF661" s="128">
        <f t="shared" si="357"/>
        <v>1074.24</v>
      </c>
      <c r="AG661" s="129">
        <f t="shared" si="358"/>
        <v>218.24</v>
      </c>
      <c r="AH661" s="130">
        <f t="shared" si="359"/>
        <v>1.8284182305630028E-2</v>
      </c>
      <c r="AI661" s="137">
        <f t="shared" si="360"/>
        <v>856</v>
      </c>
      <c r="AJ661" s="138">
        <f t="shared" si="361"/>
        <v>7.1715817694369979E-2</v>
      </c>
      <c r="AK661" s="138">
        <f t="shared" si="362"/>
        <v>0.16837798783179508</v>
      </c>
      <c r="AM661" s="11">
        <f t="shared" si="363"/>
        <v>9668.4</v>
      </c>
      <c r="AN661" s="412">
        <f t="shared" si="364"/>
        <v>8681.2727272727261</v>
      </c>
      <c r="AO661" s="412">
        <f t="shared" si="365"/>
        <v>-88.727272727273885</v>
      </c>
      <c r="AP661" s="413">
        <f t="shared" si="366"/>
        <v>-1.0220537415963441E-2</v>
      </c>
      <c r="AQ661" s="192">
        <v>2254518169973</v>
      </c>
      <c r="AR661" s="192" t="str">
        <f>VLOOKUP(AQ:AQ,[1]DUNLOP!$B:$O,2,0)</f>
        <v/>
      </c>
      <c r="AS661" s="192" t="str">
        <f>VLOOKUP(AQ:AQ,[1]DUNLOP!$B:$O,3,0)</f>
        <v/>
      </c>
      <c r="AT661" s="231" t="str">
        <f>VLOOKUP(AQ:AQ,[1]DUNLOP!$B:$O,4,0)</f>
        <v>DIREZZA DZ102（並行）</v>
      </c>
      <c r="AU661" s="231" t="str">
        <f>VLOOKUP(AQ:AQ,[1]DUNLOP!$B:$O,5,0)</f>
        <v>225/45R18 91W</v>
      </c>
      <c r="AV661" s="232" t="str">
        <f>VLOOKUP(AQ:AQ,[1]DUNLOP!$B:$O,6,0)</f>
        <v>225/45R18</v>
      </c>
      <c r="AW661" s="232" t="str">
        <f>VLOOKUP(AQ:AQ,[1]DUNLOP!$B:$O,7,0)</f>
        <v/>
      </c>
      <c r="AX661" s="233">
        <f>VLOOKUP(AQ:AQ,[1]DUNLOP!$B:$K,8,0)</f>
        <v>8770</v>
      </c>
      <c r="AY661" s="233">
        <f>VLOOKUP(AQ:AQ,[1]DUNLOP!$B:$K,9,0)</f>
        <v>119</v>
      </c>
      <c r="AZ661" s="233">
        <f>VLOOKUP(AQ:AQ,[1]DUNLOP!$B:$K,10,0)</f>
        <v>75</v>
      </c>
      <c r="BA661" s="233">
        <f>VLOOKUP(AQ:AQ,[1]DUNLOP!$B:$O,11,0)</f>
        <v>12350</v>
      </c>
      <c r="BB661" s="233">
        <f>VLOOKUP(AQ:AQ,[1]DUNLOP!$B:$O,12,0)</f>
        <v>10272.727272727272</v>
      </c>
      <c r="BC661" s="233">
        <f t="shared" si="351"/>
        <v>1050</v>
      </c>
      <c r="BD661" s="204" t="s">
        <v>3388</v>
      </c>
      <c r="BE661" s="192" t="s">
        <v>5116</v>
      </c>
      <c r="BF661" s="133" t="str">
        <f>IFERROR(VLOOKUP(BE:BE,Q商品!B:E,4,0),"")</f>
        <v>2023年製 DZ102 225/45R18 91W サマータイヤ 最短当日発送</v>
      </c>
      <c r="BG661" s="133" t="str">
        <f>IFERROR(VLOOKUP(AQ:AQ,在庫!B:M,12,0),"")</f>
        <v>2023年製</v>
      </c>
      <c r="BH661" s="133">
        <f>IFERROR(VLOOKUP(AQ:AQ,在庫!B:L,10,0),"")</f>
        <v>1</v>
      </c>
      <c r="BI661" s="234">
        <f>VLOOKUP(AQ:AQ,[1]DUNLOP!$B:$AH,32,0)</f>
        <v>636964091</v>
      </c>
      <c r="BJ661" s="234">
        <f>VLOOKUP(AQ:AQ,[1]DUNLOP!$B:$AH,33,0)</f>
        <v>636964103</v>
      </c>
      <c r="BK661" s="191"/>
      <c r="BL661" s="191"/>
      <c r="BM661" s="191"/>
      <c r="BN661" s="191"/>
      <c r="BO661" s="191"/>
      <c r="BP661" s="191"/>
      <c r="BQ661" s="191"/>
      <c r="BR661" s="191"/>
      <c r="BS661" s="191"/>
      <c r="BT661" s="191"/>
      <c r="BU661" s="191"/>
      <c r="BV661" s="191"/>
      <c r="BW661" s="191"/>
      <c r="BX661" s="191"/>
    </row>
    <row r="662" spans="1:76" s="11" customFormat="1" ht="19.5" customHeight="1">
      <c r="A662" s="237">
        <f t="shared" si="354"/>
        <v>1</v>
      </c>
      <c r="B662" s="249">
        <f t="shared" si="367"/>
        <v>2255018169975</v>
      </c>
      <c r="C662" s="225">
        <f t="shared" si="355"/>
        <v>16</v>
      </c>
      <c r="D662" s="11" t="s">
        <v>12154</v>
      </c>
      <c r="E662" s="358" t="s">
        <v>5985</v>
      </c>
      <c r="F662" s="158" t="s">
        <v>5986</v>
      </c>
      <c r="G662" s="132" t="str">
        <f t="shared" si="350"/>
        <v>18</v>
      </c>
      <c r="H662" s="233">
        <v>72</v>
      </c>
      <c r="I662" s="225">
        <f t="shared" si="356"/>
        <v>72</v>
      </c>
      <c r="J662" s="131"/>
      <c r="K662" s="132" t="s">
        <v>7351</v>
      </c>
      <c r="L662" s="132">
        <v>10</v>
      </c>
      <c r="M662" s="134" t="s">
        <v>5996</v>
      </c>
      <c r="N662" s="226" t="s">
        <v>5997</v>
      </c>
      <c r="O662" s="226" t="s">
        <v>1777</v>
      </c>
      <c r="P662" s="227">
        <v>13150</v>
      </c>
      <c r="Q662" s="228">
        <f t="shared" si="368"/>
        <v>11939.999999999998</v>
      </c>
      <c r="R662" s="143">
        <f t="shared" si="369"/>
        <v>0.20728643216080389</v>
      </c>
      <c r="S662" s="238">
        <v>1074476618</v>
      </c>
      <c r="T662" s="288" t="s">
        <v>6970</v>
      </c>
      <c r="U662" s="189">
        <f t="shared" si="370"/>
        <v>13150</v>
      </c>
      <c r="W662" s="229">
        <v>13150</v>
      </c>
      <c r="X662" s="135">
        <f t="shared" si="371"/>
        <v>9465</v>
      </c>
      <c r="Y662" s="230">
        <f t="shared" si="372"/>
        <v>11939.999999999998</v>
      </c>
      <c r="Z662" s="141">
        <f t="shared" si="373"/>
        <v>7.7338403041825154E-2</v>
      </c>
      <c r="AA662" s="136">
        <f t="shared" si="374"/>
        <v>0.20728643216080389</v>
      </c>
      <c r="AB662" s="309"/>
      <c r="AC662" s="309"/>
      <c r="AD662" s="184">
        <f t="shared" si="375"/>
        <v>12892</v>
      </c>
      <c r="AE662" s="182">
        <f t="shared" si="376"/>
        <v>14167</v>
      </c>
      <c r="AF662" s="128">
        <f t="shared" si="357"/>
        <v>1275.03</v>
      </c>
      <c r="AG662" s="129">
        <f t="shared" si="358"/>
        <v>258.02999999999997</v>
      </c>
      <c r="AH662" s="130">
        <f t="shared" si="359"/>
        <v>1.8213453801087031E-2</v>
      </c>
      <c r="AI662" s="137">
        <f t="shared" si="360"/>
        <v>1017</v>
      </c>
      <c r="AJ662" s="138">
        <f t="shared" si="361"/>
        <v>7.1786546198912962E-2</v>
      </c>
      <c r="AK662" s="138">
        <f t="shared" si="362"/>
        <v>0.18907297835971687</v>
      </c>
      <c r="AM662" s="11">
        <f t="shared" si="363"/>
        <v>11475.3</v>
      </c>
      <c r="AN662" s="412">
        <f t="shared" si="364"/>
        <v>10417.545454545452</v>
      </c>
      <c r="AO662" s="412">
        <f t="shared" si="365"/>
        <v>952.54545454545223</v>
      </c>
      <c r="AP662" s="413">
        <f t="shared" si="366"/>
        <v>9.1436649708097145E-2</v>
      </c>
      <c r="AQ662" s="192">
        <v>2255018169975</v>
      </c>
      <c r="AR662" s="192">
        <f>VLOOKUP(AQ:AQ,[1]DUNLOP!$B:$O,2,0)</f>
        <v>4981160977035</v>
      </c>
      <c r="AS662" s="192" t="str">
        <f>VLOOKUP(AQ:AQ,[1]DUNLOP!$B:$O,3,0)</f>
        <v>321849</v>
      </c>
      <c r="AT662" s="231" t="str">
        <f>VLOOKUP(AQ:AQ,[1]DUNLOP!$B:$O,4,0)</f>
        <v>DIREZZA DZ102（並行）</v>
      </c>
      <c r="AU662" s="231" t="str">
        <f>VLOOKUP(AQ:AQ,[1]DUNLOP!$B:$O,5,0)</f>
        <v>225/50R18 95W</v>
      </c>
      <c r="AV662" s="232" t="str">
        <f>VLOOKUP(AQ:AQ,[1]DUNLOP!$B:$O,6,0)</f>
        <v>225/50R18</v>
      </c>
      <c r="AW662" s="232" t="str">
        <f>VLOOKUP(AQ:AQ,[1]DUNLOP!$B:$O,7,0)</f>
        <v/>
      </c>
      <c r="AX662" s="233">
        <f>VLOOKUP(AQ:AQ,[1]DUNLOP!$B:$K,8,0)</f>
        <v>9465</v>
      </c>
      <c r="AY662" s="233">
        <f>VLOOKUP(AQ:AQ,[1]DUNLOP!$B:$K,9,0)</f>
        <v>16</v>
      </c>
      <c r="AZ662" s="233">
        <f>VLOOKUP(AQ:AQ,[1]DUNLOP!$B:$K,10,0)</f>
        <v>72</v>
      </c>
      <c r="BA662" s="233">
        <f>VLOOKUP(AQ:AQ,[1]DUNLOP!$B:$O,11,0)</f>
        <v>13480</v>
      </c>
      <c r="BB662" s="233">
        <f>VLOOKUP(AQ:AQ,[1]DUNLOP!$B:$O,12,0)</f>
        <v>11299.999999999998</v>
      </c>
      <c r="BC662" s="233">
        <f t="shared" si="351"/>
        <v>1050.0000000000018</v>
      </c>
      <c r="BD662" s="204" t="s">
        <v>3388</v>
      </c>
      <c r="BE662" s="192" t="s">
        <v>5117</v>
      </c>
      <c r="BF662" s="133" t="str">
        <f>IFERROR(VLOOKUP(BE:BE,Q商品!B:E,4,0),"")</f>
        <v>2023年製 DZ102 225/50R18 95W サマータイヤ 最短当日発送</v>
      </c>
      <c r="BG662" s="133" t="str">
        <f>IFERROR(VLOOKUP(AQ:AQ,在庫!B:M,12,0),"")</f>
        <v>2023年製</v>
      </c>
      <c r="BH662" s="133">
        <f>IFERROR(VLOOKUP(AQ:AQ,在庫!B:L,10,0),"")</f>
        <v>1</v>
      </c>
      <c r="BI662" s="234">
        <f>VLOOKUP(AQ:AQ,[1]DUNLOP!$B:$AH,32,0)</f>
        <v>636964092</v>
      </c>
      <c r="BJ662" s="234">
        <f>VLOOKUP(AQ:AQ,[1]DUNLOP!$B:$AH,33,0)</f>
        <v>636964104</v>
      </c>
      <c r="BK662" s="191"/>
      <c r="BL662" s="191"/>
      <c r="BM662" s="191"/>
      <c r="BN662" s="191"/>
      <c r="BO662" s="191"/>
      <c r="BP662" s="191"/>
      <c r="BQ662" s="191"/>
      <c r="BR662" s="191"/>
      <c r="BS662" s="191"/>
      <c r="BT662" s="191"/>
      <c r="BU662" s="191"/>
      <c r="BV662" s="191"/>
      <c r="BW662" s="191"/>
      <c r="BX662" s="191"/>
    </row>
    <row r="663" spans="1:76" s="11" customFormat="1" ht="19.5" customHeight="1">
      <c r="A663" s="237">
        <f t="shared" si="354"/>
        <v>1</v>
      </c>
      <c r="B663" s="249">
        <f t="shared" si="367"/>
        <v>2355018169972</v>
      </c>
      <c r="C663" s="225">
        <f t="shared" si="355"/>
        <v>24</v>
      </c>
      <c r="D663" s="11" t="s">
        <v>4703</v>
      </c>
      <c r="E663" s="436" t="s">
        <v>5987</v>
      </c>
      <c r="F663" s="158" t="s">
        <v>5988</v>
      </c>
      <c r="G663" s="132" t="str">
        <f t="shared" si="350"/>
        <v>18</v>
      </c>
      <c r="H663" s="233">
        <v>80</v>
      </c>
      <c r="I663" s="225">
        <f t="shared" si="356"/>
        <v>80</v>
      </c>
      <c r="J663" s="131"/>
      <c r="K663" s="132" t="s">
        <v>1756</v>
      </c>
      <c r="L663" s="132">
        <v>10</v>
      </c>
      <c r="M663" s="134" t="s">
        <v>5996</v>
      </c>
      <c r="N663" s="226" t="s">
        <v>11984</v>
      </c>
      <c r="O663" s="226" t="s">
        <v>1777</v>
      </c>
      <c r="P663" s="227">
        <v>12980</v>
      </c>
      <c r="Q663" s="228">
        <f t="shared" si="368"/>
        <v>11778.181818181818</v>
      </c>
      <c r="R663" s="143">
        <f t="shared" si="369"/>
        <v>0.17109447360296387</v>
      </c>
      <c r="S663" s="238">
        <v>1074476622</v>
      </c>
      <c r="T663" s="289" t="s">
        <v>6971</v>
      </c>
      <c r="U663" s="189">
        <f t="shared" si="370"/>
        <v>12980</v>
      </c>
      <c r="W663" s="229">
        <v>12980</v>
      </c>
      <c r="X663" s="135">
        <f t="shared" si="371"/>
        <v>9763</v>
      </c>
      <c r="Y663" s="230">
        <f t="shared" si="372"/>
        <v>11778.181818181818</v>
      </c>
      <c r="Z663" s="141">
        <f t="shared" si="373"/>
        <v>7.7272727272727382E-2</v>
      </c>
      <c r="AA663" s="136">
        <f t="shared" si="374"/>
        <v>0.17109447360296387</v>
      </c>
      <c r="AB663" s="144"/>
      <c r="AC663" s="144"/>
      <c r="AD663" s="184">
        <f t="shared" si="375"/>
        <v>12725</v>
      </c>
      <c r="AE663" s="182">
        <f t="shared" si="376"/>
        <v>13983</v>
      </c>
      <c r="AF663" s="128">
        <f t="shared" si="357"/>
        <v>1258.47</v>
      </c>
      <c r="AG663" s="129">
        <f t="shared" si="358"/>
        <v>255.47000000000003</v>
      </c>
      <c r="AH663" s="130">
        <f t="shared" si="359"/>
        <v>1.8270042194092829E-2</v>
      </c>
      <c r="AI663" s="137">
        <f t="shared" si="360"/>
        <v>1003</v>
      </c>
      <c r="AJ663" s="138">
        <f t="shared" si="361"/>
        <v>7.1729957805907171E-2</v>
      </c>
      <c r="AK663" s="138">
        <f t="shared" si="362"/>
        <v>0.15282443140887103</v>
      </c>
      <c r="AM663" s="11">
        <f t="shared" si="363"/>
        <v>11326.7</v>
      </c>
      <c r="AN663" s="412">
        <f t="shared" si="364"/>
        <v>10275.181818181818</v>
      </c>
      <c r="AO663" s="412">
        <f t="shared" si="365"/>
        <v>512.18181818181802</v>
      </c>
      <c r="AP663" s="413">
        <f t="shared" si="366"/>
        <v>4.9846496854733809E-2</v>
      </c>
      <c r="AQ663" s="192">
        <v>2355018169972</v>
      </c>
      <c r="AR663" s="192" t="str">
        <f>VLOOKUP(AQ:AQ,[1]DUNLOP!$B:$O,2,0)</f>
        <v/>
      </c>
      <c r="AS663" s="192" t="str">
        <f>VLOOKUP(AQ:AQ,[1]DUNLOP!$B:$O,3,0)</f>
        <v/>
      </c>
      <c r="AT663" s="231" t="str">
        <f>VLOOKUP(AQ:AQ,[1]DUNLOP!$B:$O,4,0)</f>
        <v>DIREZZA DZ102（並行）</v>
      </c>
      <c r="AU663" s="231" t="str">
        <f>VLOOKUP(AQ:AQ,[1]DUNLOP!$B:$O,5,0)</f>
        <v>235/50R18 97V</v>
      </c>
      <c r="AV663" s="232" t="str">
        <f>VLOOKUP(AQ:AQ,[1]DUNLOP!$B:$O,6,0)</f>
        <v>235/50R18</v>
      </c>
      <c r="AW663" s="232" t="str">
        <f>VLOOKUP(AQ:AQ,[1]DUNLOP!$B:$O,7,0)</f>
        <v/>
      </c>
      <c r="AX663" s="233">
        <f>VLOOKUP(AQ:AQ,[1]DUNLOP!$B:$K,8,0)</f>
        <v>9763</v>
      </c>
      <c r="AY663" s="233">
        <f>VLOOKUP(AQ:AQ,[1]DUNLOP!$B:$K,9,0)</f>
        <v>24</v>
      </c>
      <c r="AZ663" s="233">
        <f>VLOOKUP(AQ:AQ,[1]DUNLOP!$B:$K,10,0)</f>
        <v>80</v>
      </c>
      <c r="BA663" s="233">
        <f>VLOOKUP(AQ:AQ,[1]DUNLOP!$B:$O,11,0)</f>
        <v>13800</v>
      </c>
      <c r="BB663" s="233">
        <f>VLOOKUP(AQ:AQ,[1]DUNLOP!$B:$O,12,0)</f>
        <v>11590.90909090909</v>
      </c>
      <c r="BC663" s="233">
        <f t="shared" si="351"/>
        <v>1050</v>
      </c>
      <c r="BD663" s="204" t="s">
        <v>3388</v>
      </c>
      <c r="BE663" s="192" t="s">
        <v>5118</v>
      </c>
      <c r="BF663" s="133" t="str">
        <f>IFERROR(VLOOKUP(BE:BE,Q商品!B:E,4,0),"")</f>
        <v>2023年製 DZ102 235/50R18 97V サマータイヤ 最短当日発送</v>
      </c>
      <c r="BG663" s="133" t="str">
        <f>IFERROR(VLOOKUP(AQ:AQ,在庫!B:M,12,0),"")</f>
        <v>2023年製</v>
      </c>
      <c r="BH663" s="133">
        <f>IFERROR(VLOOKUP(AQ:AQ,在庫!B:L,10,0),"")</f>
        <v>1</v>
      </c>
      <c r="BI663" s="234">
        <f>VLOOKUP(AQ:AQ,[1]DUNLOP!$B:$AH,32,0)</f>
        <v>636964093</v>
      </c>
      <c r="BJ663" s="234">
        <f>VLOOKUP(AQ:AQ,[1]DUNLOP!$B:$AH,33,0)</f>
        <v>636964105</v>
      </c>
      <c r="BK663" s="191"/>
      <c r="BL663" s="191"/>
      <c r="BM663" s="191"/>
      <c r="BN663" s="191"/>
      <c r="BO663" s="191"/>
      <c r="BP663" s="191"/>
      <c r="BQ663" s="191"/>
      <c r="BR663" s="191"/>
      <c r="BS663" s="191"/>
      <c r="BT663" s="191"/>
      <c r="BU663" s="191"/>
      <c r="BV663" s="191"/>
      <c r="BW663" s="191"/>
      <c r="BX663" s="191"/>
    </row>
    <row r="664" spans="1:76" s="11" customFormat="1" ht="19.5" customHeight="1">
      <c r="A664" s="237">
        <f t="shared" si="354"/>
        <v>1</v>
      </c>
      <c r="B664" s="249">
        <f t="shared" si="367"/>
        <v>2454018169972</v>
      </c>
      <c r="C664" s="225">
        <f t="shared" si="355"/>
        <v>100</v>
      </c>
      <c r="D664" s="11" t="s">
        <v>4703</v>
      </c>
      <c r="E664" s="436" t="s">
        <v>5989</v>
      </c>
      <c r="F664" s="158" t="s">
        <v>5990</v>
      </c>
      <c r="G664" s="132" t="str">
        <f t="shared" si="350"/>
        <v>18</v>
      </c>
      <c r="H664" s="233">
        <v>1</v>
      </c>
      <c r="I664" s="225">
        <f t="shared" si="356"/>
        <v>1</v>
      </c>
      <c r="J664" s="131"/>
      <c r="K664" s="132" t="s">
        <v>1756</v>
      </c>
      <c r="L664" s="132">
        <v>11</v>
      </c>
      <c r="M664" s="134" t="s">
        <v>3422</v>
      </c>
      <c r="N664" s="226" t="s">
        <v>11985</v>
      </c>
      <c r="O664" s="226" t="s">
        <v>3425</v>
      </c>
      <c r="P664" s="227">
        <v>12700</v>
      </c>
      <c r="Q664" s="228">
        <f t="shared" si="368"/>
        <v>11454.545454545454</v>
      </c>
      <c r="R664" s="143">
        <f t="shared" si="369"/>
        <v>0.16888888888888887</v>
      </c>
      <c r="S664" s="238">
        <v>1074476621</v>
      </c>
      <c r="T664" s="289" t="s">
        <v>6972</v>
      </c>
      <c r="U664" s="189">
        <f t="shared" si="370"/>
        <v>11800</v>
      </c>
      <c r="V664" s="11">
        <v>900</v>
      </c>
      <c r="W664" s="229">
        <v>12700</v>
      </c>
      <c r="X664" s="135">
        <f t="shared" si="371"/>
        <v>9520</v>
      </c>
      <c r="Y664" s="230">
        <f t="shared" si="372"/>
        <v>11454.545454545454</v>
      </c>
      <c r="Z664" s="141">
        <f t="shared" si="373"/>
        <v>7.7288135593220231E-2</v>
      </c>
      <c r="AA664" s="136">
        <f t="shared" si="374"/>
        <v>0.16888888888888887</v>
      </c>
      <c r="AB664" s="309"/>
      <c r="AC664" s="309"/>
      <c r="AD664" s="184">
        <f t="shared" si="375"/>
        <v>11568</v>
      </c>
      <c r="AE664" s="182">
        <f t="shared" si="376"/>
        <v>12712</v>
      </c>
      <c r="AF664" s="128">
        <f t="shared" si="357"/>
        <v>1144.08</v>
      </c>
      <c r="AG664" s="129">
        <f t="shared" si="358"/>
        <v>232.07999999999993</v>
      </c>
      <c r="AH664" s="130">
        <f t="shared" si="359"/>
        <v>1.8256765261170541E-2</v>
      </c>
      <c r="AI664" s="137">
        <f t="shared" si="360"/>
        <v>912</v>
      </c>
      <c r="AJ664" s="138">
        <f t="shared" si="361"/>
        <v>7.1743234738829459E-2</v>
      </c>
      <c r="AK664" s="138">
        <f t="shared" si="362"/>
        <v>0.15063212362771833</v>
      </c>
      <c r="AM664" s="11">
        <f t="shared" si="363"/>
        <v>10296.799999999999</v>
      </c>
      <c r="AN664" s="412">
        <f t="shared" si="364"/>
        <v>9269.8181818181802</v>
      </c>
      <c r="AO664" s="412">
        <f t="shared" si="365"/>
        <v>-250.18181818181984</v>
      </c>
      <c r="AP664" s="413">
        <f t="shared" si="366"/>
        <v>-2.6988859249960955E-2</v>
      </c>
      <c r="AQ664" s="192">
        <v>2454018169972</v>
      </c>
      <c r="AR664" s="192">
        <f>VLOOKUP(AQ:AQ,[1]DUNLOP!$B:$O,2,0)</f>
        <v>4981160904956</v>
      </c>
      <c r="AS664" s="192" t="str">
        <f>VLOOKUP(AQ:AQ,[1]DUNLOP!$B:$O,3,0)</f>
        <v>310375</v>
      </c>
      <c r="AT664" s="231" t="str">
        <f>VLOOKUP(AQ:AQ,[1]DUNLOP!$B:$O,4,0)</f>
        <v>DIREZZA DZ102（並行）</v>
      </c>
      <c r="AU664" s="231" t="str">
        <f>VLOOKUP(AQ:AQ,[1]DUNLOP!$B:$O,5,0)</f>
        <v>245/40R18 97W XL</v>
      </c>
      <c r="AV664" s="232" t="str">
        <f>VLOOKUP(AQ:AQ,[1]DUNLOP!$B:$O,6,0)</f>
        <v>245/40R18</v>
      </c>
      <c r="AW664" s="232" t="str">
        <f>VLOOKUP(AQ:AQ,[1]DUNLOP!$B:$O,7,0)</f>
        <v/>
      </c>
      <c r="AX664" s="233">
        <f>VLOOKUP(AQ:AQ,[1]DUNLOP!$B:$K,8,0)</f>
        <v>9520</v>
      </c>
      <c r="AY664" s="233">
        <f>VLOOKUP(AQ:AQ,[1]DUNLOP!$B:$K,9,0)</f>
        <v>100</v>
      </c>
      <c r="AZ664" s="233">
        <f>VLOOKUP(AQ:AQ,[1]DUNLOP!$B:$K,10,0)</f>
        <v>1</v>
      </c>
      <c r="BA664" s="233">
        <f>VLOOKUP(AQ:AQ,[1]DUNLOP!$B:$O,11,0)</f>
        <v>13480</v>
      </c>
      <c r="BB664" s="233">
        <f>VLOOKUP(AQ:AQ,[1]DUNLOP!$B:$O,12,0)</f>
        <v>11299.999999999998</v>
      </c>
      <c r="BC664" s="233">
        <f t="shared" si="351"/>
        <v>1050.0000000000018</v>
      </c>
      <c r="BD664" s="204" t="s">
        <v>3388</v>
      </c>
      <c r="BE664" s="192" t="s">
        <v>5119</v>
      </c>
      <c r="BF664" s="133" t="str">
        <f>IFERROR(VLOOKUP(BE:BE,Q商品!B:E,4,0),"")</f>
        <v>2023年製 DZ102 245/40R18 97W XL サマータイヤ 最短当日発送</v>
      </c>
      <c r="BG664" s="133" t="str">
        <f>IFERROR(VLOOKUP(AQ:AQ,在庫!B:M,12,0),"")</f>
        <v>2023年製</v>
      </c>
      <c r="BH664" s="133">
        <f>IFERROR(VLOOKUP(AQ:AQ,在庫!B:L,10,0),"")</f>
        <v>1</v>
      </c>
      <c r="BI664" s="234">
        <f>VLOOKUP(AQ:AQ,[1]DUNLOP!$B:$AH,32,0)</f>
        <v>636964095</v>
      </c>
      <c r="BJ664" s="234">
        <f>VLOOKUP(AQ:AQ,[1]DUNLOP!$B:$AH,33,0)</f>
        <v>636964107</v>
      </c>
      <c r="BK664" s="191"/>
      <c r="BL664" s="191"/>
      <c r="BM664" s="191"/>
      <c r="BN664" s="191"/>
      <c r="BO664" s="191"/>
      <c r="BP664" s="191"/>
      <c r="BQ664" s="191"/>
      <c r="BR664" s="191"/>
      <c r="BS664" s="191"/>
      <c r="BT664" s="191"/>
      <c r="BU664" s="191"/>
      <c r="BV664" s="191"/>
      <c r="BW664" s="191"/>
      <c r="BX664" s="191"/>
    </row>
    <row r="665" spans="1:76" s="11" customFormat="1" ht="19.5" customHeight="1">
      <c r="A665" s="11">
        <f t="shared" si="354"/>
        <v>1</v>
      </c>
      <c r="B665" s="239">
        <f t="shared" si="367"/>
        <v>1856016167065</v>
      </c>
      <c r="C665" s="225">
        <f t="shared" si="355"/>
        <v>0</v>
      </c>
      <c r="D665" s="11" t="s">
        <v>4703</v>
      </c>
      <c r="E665" s="358" t="s">
        <v>1634</v>
      </c>
      <c r="F665" s="156"/>
      <c r="G665" s="132" t="str">
        <f t="shared" si="350"/>
        <v>16</v>
      </c>
      <c r="H665" s="233">
        <v>1</v>
      </c>
      <c r="I665" s="225">
        <f t="shared" si="356"/>
        <v>1</v>
      </c>
      <c r="J665" s="131"/>
      <c r="K665" s="132" t="s">
        <v>1757</v>
      </c>
      <c r="L665" s="132">
        <v>5</v>
      </c>
      <c r="M665" s="134"/>
      <c r="N665" s="226"/>
      <c r="O665" s="226"/>
      <c r="P665" s="227"/>
      <c r="Q665" s="228">
        <f t="shared" si="368"/>
        <v>0</v>
      </c>
      <c r="R665" s="143" t="str">
        <f t="shared" si="369"/>
        <v/>
      </c>
      <c r="S665" s="192">
        <v>1074476795</v>
      </c>
      <c r="T665" s="287" t="s">
        <v>6973</v>
      </c>
      <c r="U665" s="189">
        <f t="shared" si="370"/>
        <v>0</v>
      </c>
      <c r="W665" s="229"/>
      <c r="X665" s="135">
        <f t="shared" si="371"/>
        <v>8270</v>
      </c>
      <c r="Y665" s="230">
        <f t="shared" si="372"/>
        <v>0</v>
      </c>
      <c r="Z665" s="141" t="str">
        <f t="shared" si="373"/>
        <v/>
      </c>
      <c r="AA665" s="136" t="str">
        <f t="shared" si="374"/>
        <v/>
      </c>
      <c r="AB665" s="144"/>
      <c r="AC665" s="144"/>
      <c r="AD665" s="184">
        <f t="shared" si="375"/>
        <v>0</v>
      </c>
      <c r="AE665" s="182">
        <f t="shared" si="376"/>
        <v>0</v>
      </c>
      <c r="AF665" s="128">
        <f t="shared" si="357"/>
        <v>0</v>
      </c>
      <c r="AG665" s="129">
        <f t="shared" si="358"/>
        <v>0</v>
      </c>
      <c r="AH665" s="130" t="str">
        <f t="shared" si="359"/>
        <v/>
      </c>
      <c r="AI665" s="137">
        <f t="shared" si="360"/>
        <v>0</v>
      </c>
      <c r="AJ665" s="138" t="str">
        <f t="shared" si="361"/>
        <v/>
      </c>
      <c r="AK665" s="138" t="str">
        <f t="shared" si="362"/>
        <v/>
      </c>
      <c r="AL665" s="11" t="s">
        <v>13397</v>
      </c>
      <c r="AM665" s="11">
        <f t="shared" si="363"/>
        <v>0</v>
      </c>
      <c r="AN665" s="412">
        <f t="shared" si="364"/>
        <v>0</v>
      </c>
      <c r="AO665" s="412">
        <f t="shared" si="365"/>
        <v>-8270</v>
      </c>
      <c r="AP665" s="413" t="e">
        <f t="shared" si="366"/>
        <v>#DIV/0!</v>
      </c>
      <c r="AQ665" s="192">
        <v>1856016167065</v>
      </c>
      <c r="AR665" s="192">
        <f>VLOOKUP(AQ:AQ,[1]DUNLOP!$B:$O,2,0)</f>
        <v>4981160803433</v>
      </c>
      <c r="AS665" s="192" t="str">
        <f>VLOOKUP(AQ:AQ,[1]DUNLOP!$B:$O,3,0)</f>
        <v>327814</v>
      </c>
      <c r="AT665" s="231" t="str">
        <f>VLOOKUP(AQ:AQ,[1]DUNLOP!$B:$O,4,0)</f>
        <v>LE MANS V</v>
      </c>
      <c r="AU665" s="231" t="str">
        <f>VLOOKUP(AQ:AQ,[1]DUNLOP!$B:$O,5,0)</f>
        <v>185/60R16 86H（在庫限り）</v>
      </c>
      <c r="AV665" s="232" t="str">
        <f>VLOOKUP(AQ:AQ,[1]DUNLOP!$B:$O,6,0)</f>
        <v>185/60R16</v>
      </c>
      <c r="AW665" s="232">
        <f>VLOOKUP(AQ:AQ,[1]DUNLOP!$B:$O,7,0)</f>
        <v>18600</v>
      </c>
      <c r="AX665" s="233">
        <f>VLOOKUP(AQ:AQ,[1]DUNLOP!$B:$K,8,0)</f>
        <v>8270</v>
      </c>
      <c r="AY665" s="233">
        <f>VLOOKUP(AQ:AQ,[1]DUNLOP!$B:$K,9,0)</f>
        <v>0</v>
      </c>
      <c r="AZ665" s="233">
        <f>VLOOKUP(AQ:AQ,[1]DUNLOP!$B:$K,10,0)</f>
        <v>1</v>
      </c>
      <c r="BA665" s="233">
        <f>VLOOKUP(AQ:AQ,[1]DUNLOP!$B:$O,11,0)</f>
        <v>9480</v>
      </c>
      <c r="BB665" s="233">
        <f>VLOOKUP(AQ:AQ,[1]DUNLOP!$B:$O,12,0)</f>
        <v>8140.9090909090901</v>
      </c>
      <c r="BC665" s="233">
        <f t="shared" si="351"/>
        <v>525</v>
      </c>
      <c r="BD665" s="204" t="s">
        <v>3387</v>
      </c>
      <c r="BE665" s="195" t="s">
        <v>5120</v>
      </c>
      <c r="BF665" s="133" t="str">
        <f>IFERROR(VLOOKUP(BE:BE,Q商品!B:E,4,0),"")</f>
        <v>2022年製 LE MANS V 185/60R16 86H サマータイヤ 最短当日発送</v>
      </c>
      <c r="BG665" s="133" t="str">
        <f>IFERROR(VLOOKUP(AQ:AQ,在庫!B:M,12,0),"")</f>
        <v>2022年製</v>
      </c>
      <c r="BH665" s="133">
        <f>IFERROR(VLOOKUP(AQ:AQ,在庫!B:L,10,0),"")</f>
        <v>1</v>
      </c>
      <c r="BI665" s="234" t="str">
        <f>VLOOKUP(AQ:AQ,[1]DUNLOP!$B:$AH,32,0)</f>
        <v/>
      </c>
      <c r="BJ665" s="234" t="str">
        <f>VLOOKUP(AQ:AQ,[1]DUNLOP!$B:$AH,33,0)</f>
        <v/>
      </c>
      <c r="BK665" s="191"/>
      <c r="BL665" s="191"/>
      <c r="BM665" s="191"/>
      <c r="BN665" s="191"/>
      <c r="BO665" s="191"/>
      <c r="BP665" s="191"/>
      <c r="BQ665" s="191"/>
      <c r="BR665" s="191"/>
      <c r="BS665" s="191"/>
      <c r="BT665" s="191"/>
      <c r="BU665" s="191"/>
      <c r="BV665" s="191"/>
      <c r="BW665" s="191"/>
      <c r="BX665" s="191"/>
    </row>
    <row r="666" spans="1:76" s="11" customFormat="1" ht="19.5" customHeight="1">
      <c r="A666" s="11">
        <f t="shared" si="354"/>
        <v>1</v>
      </c>
      <c r="B666" s="239">
        <f t="shared" si="367"/>
        <v>2156016167065</v>
      </c>
      <c r="C666" s="225">
        <f t="shared" si="355"/>
        <v>0</v>
      </c>
      <c r="D666" s="11" t="s">
        <v>12154</v>
      </c>
      <c r="E666" s="358" t="s">
        <v>1635</v>
      </c>
      <c r="F666" s="156"/>
      <c r="G666" s="132" t="str">
        <f t="shared" si="350"/>
        <v>16</v>
      </c>
      <c r="H666" s="233">
        <v>0</v>
      </c>
      <c r="I666" s="225">
        <f t="shared" si="356"/>
        <v>0</v>
      </c>
      <c r="J666" s="131"/>
      <c r="K666" s="132" t="s">
        <v>7352</v>
      </c>
      <c r="L666" s="132">
        <v>15</v>
      </c>
      <c r="M666" s="134"/>
      <c r="N666" s="226"/>
      <c r="O666" s="226"/>
      <c r="P666" s="227"/>
      <c r="Q666" s="228">
        <f t="shared" si="368"/>
        <v>0</v>
      </c>
      <c r="R666" s="143" t="str">
        <f t="shared" si="369"/>
        <v/>
      </c>
      <c r="S666" s="192">
        <v>1074476105</v>
      </c>
      <c r="T666" s="288" t="s">
        <v>6974</v>
      </c>
      <c r="U666" s="189">
        <f t="shared" si="370"/>
        <v>0</v>
      </c>
      <c r="W666" s="229"/>
      <c r="X666" s="135">
        <f t="shared" si="371"/>
        <v>9990</v>
      </c>
      <c r="Y666" s="230">
        <f t="shared" si="372"/>
        <v>0</v>
      </c>
      <c r="Z666" s="141" t="str">
        <f t="shared" si="373"/>
        <v/>
      </c>
      <c r="AA666" s="136" t="str">
        <f t="shared" si="374"/>
        <v/>
      </c>
      <c r="AB666" s="309"/>
      <c r="AC666" s="309"/>
      <c r="AD666" s="184">
        <f t="shared" si="375"/>
        <v>0</v>
      </c>
      <c r="AE666" s="182">
        <f t="shared" si="376"/>
        <v>0</v>
      </c>
      <c r="AF666" s="128">
        <f t="shared" si="357"/>
        <v>0</v>
      </c>
      <c r="AG666" s="129">
        <f t="shared" si="358"/>
        <v>0</v>
      </c>
      <c r="AH666" s="130" t="str">
        <f t="shared" si="359"/>
        <v/>
      </c>
      <c r="AI666" s="137">
        <f t="shared" si="360"/>
        <v>0</v>
      </c>
      <c r="AJ666" s="138" t="str">
        <f t="shared" si="361"/>
        <v/>
      </c>
      <c r="AK666" s="138" t="str">
        <f t="shared" si="362"/>
        <v/>
      </c>
      <c r="AL666" s="11" t="s">
        <v>13397</v>
      </c>
      <c r="AM666" s="11">
        <f t="shared" si="363"/>
        <v>0</v>
      </c>
      <c r="AN666" s="412">
        <f t="shared" si="364"/>
        <v>0</v>
      </c>
      <c r="AO666" s="412">
        <f t="shared" si="365"/>
        <v>-9990</v>
      </c>
      <c r="AP666" s="413" t="e">
        <f t="shared" si="366"/>
        <v>#DIV/0!</v>
      </c>
      <c r="AQ666" s="192">
        <v>2156016167065</v>
      </c>
      <c r="AR666" s="192">
        <f>VLOOKUP(AQ:AQ,[1]DUNLOP!$B:$O,2,0)</f>
        <v>4981160790290</v>
      </c>
      <c r="AS666" s="192" t="str">
        <f>VLOOKUP(AQ:AQ,[1]DUNLOP!$B:$O,3,0)</f>
        <v>327787</v>
      </c>
      <c r="AT666" s="231" t="str">
        <f>VLOOKUP(AQ:AQ,[1]DUNLOP!$B:$O,4,0)</f>
        <v>LE MANS V</v>
      </c>
      <c r="AU666" s="231" t="str">
        <f>VLOOKUP(AQ:AQ,[1]DUNLOP!$B:$O,5,0)</f>
        <v>215/60R16 95H（在庫限り）</v>
      </c>
      <c r="AV666" s="232" t="str">
        <f>VLOOKUP(AQ:AQ,[1]DUNLOP!$B:$O,6,0)</f>
        <v>215/60R16</v>
      </c>
      <c r="AW666" s="232">
        <f>VLOOKUP(AQ:AQ,[1]DUNLOP!$B:$O,7,0)</f>
        <v>22200</v>
      </c>
      <c r="AX666" s="233">
        <f>VLOOKUP(AQ:AQ,[1]DUNLOP!$B:$K,8,0)</f>
        <v>9990</v>
      </c>
      <c r="AY666" s="233">
        <f>VLOOKUP(AQ:AQ,[1]DUNLOP!$B:$K,9,0)</f>
        <v>0</v>
      </c>
      <c r="AZ666" s="233">
        <f>VLOOKUP(AQ:AQ,[1]DUNLOP!$B:$K,10,0)</f>
        <v>0</v>
      </c>
      <c r="BA666" s="233">
        <f>VLOOKUP(AQ:AQ,[1]DUNLOP!$B:$O,11,0)</f>
        <v>11480</v>
      </c>
      <c r="BB666" s="233">
        <f>VLOOKUP(AQ:AQ,[1]DUNLOP!$B:$O,12,0)</f>
        <v>9618.181818181818</v>
      </c>
      <c r="BC666" s="233">
        <f t="shared" si="351"/>
        <v>900</v>
      </c>
      <c r="BD666" s="204" t="s">
        <v>3387</v>
      </c>
      <c r="BE666" s="195" t="s">
        <v>5121</v>
      </c>
      <c r="BF666" s="133" t="str">
        <f>IFERROR(VLOOKUP(BE:BE,Q商品!B:E,4,0),"")</f>
        <v>2022年製 LE MANS V 215/60R16 95H サマータイヤ 最短当日発送</v>
      </c>
      <c r="BG666" s="133" t="str">
        <f>IFERROR(VLOOKUP(AQ:AQ,在庫!B:M,12,0),"")</f>
        <v/>
      </c>
      <c r="BH666" s="133" t="str">
        <f>IFERROR(VLOOKUP(AQ:AQ,在庫!B:L,10,0),"")</f>
        <v/>
      </c>
      <c r="BI666" s="234" t="str">
        <f>VLOOKUP(AQ:AQ,[1]DUNLOP!$B:$AH,32,0)</f>
        <v/>
      </c>
      <c r="BJ666" s="234" t="str">
        <f>VLOOKUP(AQ:AQ,[1]DUNLOP!$B:$AH,33,0)</f>
        <v/>
      </c>
      <c r="BK666" s="191"/>
      <c r="BL666" s="191"/>
      <c r="BM666" s="191"/>
      <c r="BN666" s="191"/>
      <c r="BO666" s="191"/>
      <c r="BP666" s="191"/>
      <c r="BQ666" s="191"/>
      <c r="BR666" s="191"/>
      <c r="BS666" s="191"/>
      <c r="BT666" s="191"/>
      <c r="BU666" s="191"/>
      <c r="BV666" s="191"/>
      <c r="BW666" s="191"/>
      <c r="BX666" s="191"/>
    </row>
    <row r="667" spans="1:76" s="11" customFormat="1" ht="19.5" customHeight="1">
      <c r="A667" s="11">
        <f t="shared" si="354"/>
        <v>1</v>
      </c>
      <c r="B667" s="239">
        <f t="shared" si="367"/>
        <v>1756515167071</v>
      </c>
      <c r="C667" s="225">
        <f t="shared" si="355"/>
        <v>0</v>
      </c>
      <c r="D667" s="11" t="s">
        <v>12154</v>
      </c>
      <c r="E667" s="358" t="s">
        <v>1636</v>
      </c>
      <c r="F667" s="156"/>
      <c r="G667" s="132" t="str">
        <f t="shared" si="350"/>
        <v>15</v>
      </c>
      <c r="H667" s="233">
        <v>0</v>
      </c>
      <c r="I667" s="225">
        <f t="shared" si="356"/>
        <v>0</v>
      </c>
      <c r="J667" s="131"/>
      <c r="K667" s="132" t="s">
        <v>7352</v>
      </c>
      <c r="L667" s="132">
        <v>17</v>
      </c>
      <c r="M667" s="134"/>
      <c r="N667" s="226"/>
      <c r="O667" s="226"/>
      <c r="P667" s="227"/>
      <c r="Q667" s="228">
        <f t="shared" si="368"/>
        <v>0</v>
      </c>
      <c r="R667" s="143" t="str">
        <f t="shared" si="369"/>
        <v/>
      </c>
      <c r="S667" s="192">
        <v>1074476642</v>
      </c>
      <c r="T667" s="288" t="s">
        <v>6975</v>
      </c>
      <c r="U667" s="189">
        <f t="shared" si="370"/>
        <v>0</v>
      </c>
      <c r="W667" s="229"/>
      <c r="X667" s="135">
        <f t="shared" si="371"/>
        <v>6400</v>
      </c>
      <c r="Y667" s="230">
        <f t="shared" si="372"/>
        <v>0</v>
      </c>
      <c r="Z667" s="141" t="str">
        <f t="shared" si="373"/>
        <v/>
      </c>
      <c r="AA667" s="136" t="str">
        <f t="shared" si="374"/>
        <v/>
      </c>
      <c r="AB667" s="309"/>
      <c r="AC667" s="309"/>
      <c r="AD667" s="184">
        <f t="shared" si="375"/>
        <v>0</v>
      </c>
      <c r="AE667" s="182">
        <f t="shared" si="376"/>
        <v>0</v>
      </c>
      <c r="AF667" s="128">
        <f t="shared" si="357"/>
        <v>0</v>
      </c>
      <c r="AG667" s="129">
        <f t="shared" si="358"/>
        <v>0</v>
      </c>
      <c r="AH667" s="130" t="str">
        <f t="shared" si="359"/>
        <v/>
      </c>
      <c r="AI667" s="137">
        <f t="shared" si="360"/>
        <v>0</v>
      </c>
      <c r="AJ667" s="138" t="str">
        <f t="shared" si="361"/>
        <v/>
      </c>
      <c r="AK667" s="138" t="str">
        <f t="shared" si="362"/>
        <v/>
      </c>
      <c r="AL667" s="11" t="s">
        <v>13397</v>
      </c>
      <c r="AM667" s="11">
        <f t="shared" si="363"/>
        <v>0</v>
      </c>
      <c r="AN667" s="412">
        <f t="shared" si="364"/>
        <v>0</v>
      </c>
      <c r="AO667" s="412">
        <f t="shared" si="365"/>
        <v>-6400</v>
      </c>
      <c r="AP667" s="413" t="e">
        <f t="shared" si="366"/>
        <v>#DIV/0!</v>
      </c>
      <c r="AQ667" s="192">
        <v>1756515167071</v>
      </c>
      <c r="AR667" s="192">
        <f>VLOOKUP(AQ:AQ,[1]DUNLOP!$B:$O,2,0)</f>
        <v>4982266069693</v>
      </c>
      <c r="AS667" s="192" t="str">
        <f>VLOOKUP(AQ:AQ,[1]DUNLOP!$B:$O,3,0)</f>
        <v>355219</v>
      </c>
      <c r="AT667" s="231" t="str">
        <f>VLOOKUP(AQ:AQ,[1]DUNLOP!$B:$O,4,0)</f>
        <v>LE MANS V+（旧A表48掛）</v>
      </c>
      <c r="AU667" s="231" t="str">
        <f>VLOOKUP(AQ:AQ,[1]DUNLOP!$B:$O,5,0)</f>
        <v>175/65R15 84H</v>
      </c>
      <c r="AV667" s="232" t="str">
        <f>VLOOKUP(AQ:AQ,[1]DUNLOP!$B:$O,6,0)</f>
        <v>175/65R15</v>
      </c>
      <c r="AW667" s="232">
        <f>VLOOKUP(AQ:AQ,[1]DUNLOP!$B:$O,7,0)</f>
        <v>13900</v>
      </c>
      <c r="AX667" s="233">
        <f>VLOOKUP(AQ:AQ,[1]DUNLOP!$B:$K,8,0)</f>
        <v>6400</v>
      </c>
      <c r="AY667" s="233">
        <f>VLOOKUP(AQ:AQ,[1]DUNLOP!$B:$K,9,0)</f>
        <v>0</v>
      </c>
      <c r="AZ667" s="233">
        <f>VLOOKUP(AQ:AQ,[1]DUNLOP!$B:$K,10,0)</f>
        <v>0</v>
      </c>
      <c r="BA667" s="233">
        <f>VLOOKUP(AQ:AQ,[1]DUNLOP!$B:$O,11,0)</f>
        <v>8740</v>
      </c>
      <c r="BB667" s="233">
        <f>VLOOKUP(AQ:AQ,[1]DUNLOP!$B:$O,12,0)</f>
        <v>7468.181818181818</v>
      </c>
      <c r="BC667" s="233">
        <f t="shared" si="351"/>
        <v>525</v>
      </c>
      <c r="BD667" s="204" t="s">
        <v>3387</v>
      </c>
      <c r="BE667" s="195" t="s">
        <v>5122</v>
      </c>
      <c r="BF667" s="133" t="str">
        <f>IFERROR(VLOOKUP(BE:BE,Q商品!B:E,4,0),"")</f>
        <v>2023年製 LE MANS V+ 175/65R15 84H サマータイヤ 最短当日発送</v>
      </c>
      <c r="BG667" s="133" t="str">
        <f>IFERROR(VLOOKUP(AQ:AQ,在庫!B:M,12,0),"")</f>
        <v/>
      </c>
      <c r="BH667" s="133" t="str">
        <f>IFERROR(VLOOKUP(AQ:AQ,在庫!B:L,10,0),"")</f>
        <v/>
      </c>
      <c r="BI667" s="234" t="str">
        <f>VLOOKUP(AQ:AQ,[1]DUNLOP!$B:$AH,32,0)</f>
        <v/>
      </c>
      <c r="BJ667" s="234" t="str">
        <f>VLOOKUP(AQ:AQ,[1]DUNLOP!$B:$AH,33,0)</f>
        <v/>
      </c>
      <c r="BK667" s="191"/>
      <c r="BL667" s="191"/>
      <c r="BM667" s="191"/>
      <c r="BN667" s="191"/>
      <c r="BO667" s="191"/>
      <c r="BP667" s="191"/>
      <c r="BQ667" s="191"/>
      <c r="BR667" s="191"/>
      <c r="BS667" s="191"/>
      <c r="BT667" s="191"/>
      <c r="BU667" s="191"/>
      <c r="BV667" s="191"/>
      <c r="BW667" s="191"/>
      <c r="BX667" s="191"/>
    </row>
    <row r="668" spans="1:76" s="11" customFormat="1" ht="19.5" customHeight="1">
      <c r="A668" s="11">
        <f t="shared" si="354"/>
        <v>1</v>
      </c>
      <c r="B668" s="239">
        <f t="shared" si="367"/>
        <v>1855516167070</v>
      </c>
      <c r="C668" s="225">
        <f t="shared" si="355"/>
        <v>2</v>
      </c>
      <c r="D668" s="11" t="s">
        <v>4703</v>
      </c>
      <c r="E668" s="358" t="s">
        <v>1641</v>
      </c>
      <c r="F668" s="156"/>
      <c r="G668" s="132" t="str">
        <f t="shared" si="350"/>
        <v>16</v>
      </c>
      <c r="H668" s="233">
        <v>1</v>
      </c>
      <c r="I668" s="225">
        <f t="shared" si="356"/>
        <v>1</v>
      </c>
      <c r="J668" s="131"/>
      <c r="K668" s="132" t="s">
        <v>1757</v>
      </c>
      <c r="L668" s="132">
        <v>18</v>
      </c>
      <c r="M668" s="134"/>
      <c r="N668" s="226"/>
      <c r="O668" s="226"/>
      <c r="P668" s="227"/>
      <c r="Q668" s="228">
        <f t="shared" si="368"/>
        <v>-1.8181818181818181</v>
      </c>
      <c r="R668" s="143">
        <f t="shared" si="369"/>
        <v>5517.5</v>
      </c>
      <c r="S668" s="192">
        <v>1074476634</v>
      </c>
      <c r="T668" s="287" t="s">
        <v>6976</v>
      </c>
      <c r="U668" s="189">
        <f t="shared" si="370"/>
        <v>0</v>
      </c>
      <c r="W668" s="229"/>
      <c r="X668" s="135">
        <f t="shared" si="371"/>
        <v>10030</v>
      </c>
      <c r="Y668" s="230">
        <f t="shared" si="372"/>
        <v>-1.8181818181818181</v>
      </c>
      <c r="Z668" s="141" t="str">
        <f t="shared" si="373"/>
        <v/>
      </c>
      <c r="AA668" s="136">
        <f t="shared" si="374"/>
        <v>5517.5</v>
      </c>
      <c r="AB668" s="144"/>
      <c r="AC668" s="144"/>
      <c r="AD668" s="184">
        <f t="shared" si="375"/>
        <v>0</v>
      </c>
      <c r="AE668" s="182">
        <f t="shared" si="376"/>
        <v>0</v>
      </c>
      <c r="AF668" s="128">
        <f t="shared" si="357"/>
        <v>0</v>
      </c>
      <c r="AG668" s="129">
        <f t="shared" si="358"/>
        <v>0</v>
      </c>
      <c r="AH668" s="130" t="str">
        <f t="shared" si="359"/>
        <v/>
      </c>
      <c r="AI668" s="137">
        <f t="shared" si="360"/>
        <v>0</v>
      </c>
      <c r="AJ668" s="138" t="str">
        <f t="shared" si="361"/>
        <v/>
      </c>
      <c r="AK668" s="138" t="str">
        <f t="shared" si="362"/>
        <v/>
      </c>
      <c r="AL668" s="11" t="s">
        <v>13397</v>
      </c>
      <c r="AM668" s="11">
        <f t="shared" si="363"/>
        <v>0</v>
      </c>
      <c r="AN668" s="412">
        <f t="shared" si="364"/>
        <v>-1.8181818181818181</v>
      </c>
      <c r="AO668" s="412">
        <f t="shared" si="365"/>
        <v>-10031.818181818182</v>
      </c>
      <c r="AP668" s="413">
        <f t="shared" si="366"/>
        <v>5517.5</v>
      </c>
      <c r="AQ668" s="192">
        <v>1855516167070</v>
      </c>
      <c r="AR668" s="192">
        <f>VLOOKUP(AQ:AQ,[1]DUNLOP!$B:$O,2,0)</f>
        <v>4982266069273</v>
      </c>
      <c r="AS668" s="192" t="str">
        <f>VLOOKUP(AQ:AQ,[1]DUNLOP!$B:$O,3,0)</f>
        <v>355177</v>
      </c>
      <c r="AT668" s="231" t="str">
        <f>VLOOKUP(AQ:AQ,[1]DUNLOP!$B:$O,4,0)</f>
        <v>LE MANS V+（旧A表48掛）</v>
      </c>
      <c r="AU668" s="231" t="str">
        <f>VLOOKUP(AQ:AQ,[1]DUNLOP!$B:$O,5,0)</f>
        <v>185/55R16 83V</v>
      </c>
      <c r="AV668" s="232" t="str">
        <f>VLOOKUP(AQ:AQ,[1]DUNLOP!$B:$O,6,0)</f>
        <v>185/55R16</v>
      </c>
      <c r="AW668" s="232">
        <f>VLOOKUP(AQ:AQ,[1]DUNLOP!$B:$O,7,0)</f>
        <v>21800</v>
      </c>
      <c r="AX668" s="233">
        <f>VLOOKUP(AQ:AQ,[1]DUNLOP!$B:$K,8,0)</f>
        <v>10030</v>
      </c>
      <c r="AY668" s="233">
        <f>VLOOKUP(AQ:AQ,[1]DUNLOP!$B:$K,9,0)</f>
        <v>2</v>
      </c>
      <c r="AZ668" s="233">
        <f>VLOOKUP(AQ:AQ,[1]DUNLOP!$B:$K,10,0)</f>
        <v>1</v>
      </c>
      <c r="BA668" s="233">
        <f>VLOOKUP(AQ:AQ,[1]DUNLOP!$B:$O,11,0)</f>
        <v>13720</v>
      </c>
      <c r="BB668" s="233">
        <f>VLOOKUP(AQ:AQ,[1]DUNLOP!$B:$O,12,0)</f>
        <v>11995.454545454544</v>
      </c>
      <c r="BC668" s="233">
        <f t="shared" si="351"/>
        <v>525</v>
      </c>
      <c r="BD668" s="204" t="s">
        <v>3387</v>
      </c>
      <c r="BE668" s="195" t="s">
        <v>5123</v>
      </c>
      <c r="BF668" s="133" t="str">
        <f>IFERROR(VLOOKUP(BE:BE,Q商品!B:E,4,0),"")</f>
        <v>2023年製 LE MANS V+ 185/55R16 83V サマータイヤ 最短当日発送</v>
      </c>
      <c r="BG668" s="133" t="str">
        <f>IFERROR(VLOOKUP(AQ:AQ,在庫!B:M,12,0),"")</f>
        <v>2023年製</v>
      </c>
      <c r="BH668" s="133">
        <f>IFERROR(VLOOKUP(AQ:AQ,在庫!B:L,10,0),"")</f>
        <v>1</v>
      </c>
      <c r="BI668" s="234" t="str">
        <f>VLOOKUP(AQ:AQ,[1]DUNLOP!$B:$AH,32,0)</f>
        <v/>
      </c>
      <c r="BJ668" s="234" t="str">
        <f>VLOOKUP(AQ:AQ,[1]DUNLOP!$B:$AH,33,0)</f>
        <v/>
      </c>
      <c r="BK668" s="191"/>
      <c r="BL668" s="191"/>
      <c r="BM668" s="191"/>
      <c r="BN668" s="191"/>
      <c r="BO668" s="191"/>
      <c r="BP668" s="191"/>
      <c r="BQ668" s="191"/>
      <c r="BR668" s="191"/>
      <c r="BS668" s="191"/>
      <c r="BT668" s="191"/>
      <c r="BU668" s="191"/>
      <c r="BV668" s="191"/>
      <c r="BW668" s="191"/>
      <c r="BX668" s="191"/>
    </row>
    <row r="669" spans="1:76" s="11" customFormat="1" ht="19.5" customHeight="1">
      <c r="A669" s="11">
        <f t="shared" si="354"/>
        <v>1</v>
      </c>
      <c r="B669" s="239">
        <f t="shared" si="367"/>
        <v>1856015167073</v>
      </c>
      <c r="C669" s="225">
        <f t="shared" si="355"/>
        <v>2</v>
      </c>
      <c r="D669" s="11" t="s">
        <v>4703</v>
      </c>
      <c r="E669" s="358" t="s">
        <v>1638</v>
      </c>
      <c r="F669" s="156"/>
      <c r="G669" s="132" t="str">
        <f t="shared" si="350"/>
        <v>15</v>
      </c>
      <c r="H669" s="233">
        <v>0</v>
      </c>
      <c r="I669" s="225">
        <f t="shared" si="356"/>
        <v>0</v>
      </c>
      <c r="J669" s="131"/>
      <c r="K669" s="132" t="s">
        <v>1757</v>
      </c>
      <c r="L669" s="132">
        <v>19</v>
      </c>
      <c r="M669" s="134"/>
      <c r="N669" s="226"/>
      <c r="O669" s="226"/>
      <c r="P669" s="227"/>
      <c r="Q669" s="228">
        <f t="shared" si="368"/>
        <v>-1.8181818181818181</v>
      </c>
      <c r="R669" s="143">
        <f t="shared" si="369"/>
        <v>4252.5</v>
      </c>
      <c r="S669" s="192">
        <v>1074476637</v>
      </c>
      <c r="T669" s="287" t="s">
        <v>6977</v>
      </c>
      <c r="U669" s="189">
        <f t="shared" si="370"/>
        <v>0</v>
      </c>
      <c r="W669" s="229"/>
      <c r="X669" s="135">
        <f t="shared" si="371"/>
        <v>7730</v>
      </c>
      <c r="Y669" s="230">
        <f t="shared" si="372"/>
        <v>-1.8181818181818181</v>
      </c>
      <c r="Z669" s="141" t="str">
        <f t="shared" si="373"/>
        <v/>
      </c>
      <c r="AA669" s="136">
        <f t="shared" si="374"/>
        <v>4252.5</v>
      </c>
      <c r="AB669" s="144"/>
      <c r="AC669" s="144"/>
      <c r="AD669" s="184">
        <f t="shared" si="375"/>
        <v>0</v>
      </c>
      <c r="AE669" s="182">
        <f t="shared" si="376"/>
        <v>0</v>
      </c>
      <c r="AF669" s="128">
        <f t="shared" si="357"/>
        <v>0</v>
      </c>
      <c r="AG669" s="129">
        <f t="shared" si="358"/>
        <v>0</v>
      </c>
      <c r="AH669" s="130" t="str">
        <f t="shared" si="359"/>
        <v/>
      </c>
      <c r="AI669" s="137">
        <f t="shared" si="360"/>
        <v>0</v>
      </c>
      <c r="AJ669" s="138" t="str">
        <f t="shared" si="361"/>
        <v/>
      </c>
      <c r="AK669" s="138" t="str">
        <f t="shared" si="362"/>
        <v/>
      </c>
      <c r="AL669" s="11" t="s">
        <v>13397</v>
      </c>
      <c r="AM669" s="11">
        <f t="shared" si="363"/>
        <v>0</v>
      </c>
      <c r="AN669" s="412">
        <f t="shared" si="364"/>
        <v>-1.8181818181818181</v>
      </c>
      <c r="AO669" s="412">
        <f t="shared" si="365"/>
        <v>-7731.818181818182</v>
      </c>
      <c r="AP669" s="413">
        <f t="shared" si="366"/>
        <v>4252.5</v>
      </c>
      <c r="AQ669" s="192">
        <v>1856015167073</v>
      </c>
      <c r="AR669" s="192">
        <f>VLOOKUP(AQ:AQ,[1]DUNLOP!$B:$O,2,0)</f>
        <v>4982266069235</v>
      </c>
      <c r="AS669" s="192" t="str">
        <f>VLOOKUP(AQ:AQ,[1]DUNLOP!$B:$O,3,0)</f>
        <v>355173</v>
      </c>
      <c r="AT669" s="231" t="str">
        <f>VLOOKUP(AQ:AQ,[1]DUNLOP!$B:$O,4,0)</f>
        <v>LE MANS V+（旧A表48掛）</v>
      </c>
      <c r="AU669" s="231" t="str">
        <f>VLOOKUP(AQ:AQ,[1]DUNLOP!$B:$O,5,0)</f>
        <v>185/60R15 84H</v>
      </c>
      <c r="AV669" s="232" t="str">
        <f>VLOOKUP(AQ:AQ,[1]DUNLOP!$B:$O,6,0)</f>
        <v>185/60R15</v>
      </c>
      <c r="AW669" s="232">
        <f>VLOOKUP(AQ:AQ,[1]DUNLOP!$B:$O,7,0)</f>
        <v>16800</v>
      </c>
      <c r="AX669" s="233">
        <f>VLOOKUP(AQ:AQ,[1]DUNLOP!$B:$K,8,0)</f>
        <v>7730</v>
      </c>
      <c r="AY669" s="233">
        <f>VLOOKUP(AQ:AQ,[1]DUNLOP!$B:$K,9,0)</f>
        <v>2</v>
      </c>
      <c r="AZ669" s="233">
        <f>VLOOKUP(AQ:AQ,[1]DUNLOP!$B:$K,10,0)</f>
        <v>0</v>
      </c>
      <c r="BA669" s="233">
        <f>VLOOKUP(AQ:AQ,[1]DUNLOP!$B:$O,11,0)</f>
        <v>10590</v>
      </c>
      <c r="BB669" s="233">
        <f>VLOOKUP(AQ:AQ,[1]DUNLOP!$B:$O,12,0)</f>
        <v>9150</v>
      </c>
      <c r="BC669" s="233">
        <f t="shared" si="351"/>
        <v>525</v>
      </c>
      <c r="BD669" s="204" t="s">
        <v>3387</v>
      </c>
      <c r="BE669" s="195" t="s">
        <v>5124</v>
      </c>
      <c r="BF669" s="133" t="str">
        <f>IFERROR(VLOOKUP(BE:BE,Q商品!B:E,4,0),"")</f>
        <v>2023年製 LE MANS V+ 185/60R15 84H サマータイヤ 最短当日発送</v>
      </c>
      <c r="BG669" s="133" t="str">
        <f>IFERROR(VLOOKUP(AQ:AQ,在庫!B:M,12,0),"")</f>
        <v/>
      </c>
      <c r="BH669" s="133" t="str">
        <f>IFERROR(VLOOKUP(AQ:AQ,在庫!B:L,10,0),"")</f>
        <v/>
      </c>
      <c r="BI669" s="234" t="str">
        <f>VLOOKUP(AQ:AQ,[1]DUNLOP!$B:$AH,32,0)</f>
        <v/>
      </c>
      <c r="BJ669" s="234" t="str">
        <f>VLOOKUP(AQ:AQ,[1]DUNLOP!$B:$AH,33,0)</f>
        <v/>
      </c>
      <c r="BK669" s="191"/>
      <c r="BL669" s="191"/>
      <c r="BM669" s="191"/>
      <c r="BN669" s="191"/>
      <c r="BO669" s="191"/>
      <c r="BP669" s="191"/>
      <c r="BQ669" s="191"/>
      <c r="BR669" s="191"/>
      <c r="BS669" s="191"/>
      <c r="BT669" s="191"/>
      <c r="BU669" s="191"/>
      <c r="BV669" s="191"/>
      <c r="BW669" s="191"/>
      <c r="BX669" s="191"/>
    </row>
    <row r="670" spans="1:76" s="11" customFormat="1" ht="19.5" customHeight="1">
      <c r="A670" s="11">
        <f t="shared" si="354"/>
        <v>1</v>
      </c>
      <c r="B670" s="239">
        <f t="shared" si="367"/>
        <v>1856016167072</v>
      </c>
      <c r="C670" s="225">
        <f t="shared" si="355"/>
        <v>0</v>
      </c>
      <c r="D670" s="11" t="s">
        <v>4703</v>
      </c>
      <c r="E670" s="358" t="s">
        <v>1640</v>
      </c>
      <c r="F670" s="158" t="s">
        <v>7169</v>
      </c>
      <c r="G670" s="132" t="str">
        <f t="shared" si="350"/>
        <v>16</v>
      </c>
      <c r="H670" s="233">
        <v>3</v>
      </c>
      <c r="I670" s="225">
        <f t="shared" si="356"/>
        <v>3</v>
      </c>
      <c r="J670" s="131"/>
      <c r="K670" s="132" t="s">
        <v>1757</v>
      </c>
      <c r="L670" s="132">
        <v>20</v>
      </c>
      <c r="M670" s="134"/>
      <c r="N670" s="226"/>
      <c r="O670" s="226"/>
      <c r="P670" s="227"/>
      <c r="Q670" s="228">
        <f t="shared" si="368"/>
        <v>0</v>
      </c>
      <c r="R670" s="143" t="str">
        <f t="shared" si="369"/>
        <v/>
      </c>
      <c r="S670" s="192">
        <v>1074476635</v>
      </c>
      <c r="T670" s="287" t="s">
        <v>6978</v>
      </c>
      <c r="U670" s="189">
        <f t="shared" si="370"/>
        <v>0</v>
      </c>
      <c r="W670" s="229"/>
      <c r="X670" s="135">
        <f t="shared" si="371"/>
        <v>9120</v>
      </c>
      <c r="Y670" s="230">
        <f t="shared" si="372"/>
        <v>0</v>
      </c>
      <c r="Z670" s="141" t="str">
        <f t="shared" si="373"/>
        <v/>
      </c>
      <c r="AA670" s="136" t="str">
        <f t="shared" si="374"/>
        <v/>
      </c>
      <c r="AB670" s="144"/>
      <c r="AC670" s="144"/>
      <c r="AD670" s="184">
        <f t="shared" si="375"/>
        <v>0</v>
      </c>
      <c r="AE670" s="182">
        <f t="shared" si="376"/>
        <v>0</v>
      </c>
      <c r="AF670" s="128">
        <f t="shared" si="357"/>
        <v>0</v>
      </c>
      <c r="AG670" s="129">
        <f t="shared" si="358"/>
        <v>0</v>
      </c>
      <c r="AH670" s="130" t="str">
        <f t="shared" si="359"/>
        <v/>
      </c>
      <c r="AI670" s="137">
        <f t="shared" si="360"/>
        <v>0</v>
      </c>
      <c r="AJ670" s="138" t="str">
        <f t="shared" si="361"/>
        <v/>
      </c>
      <c r="AK670" s="138" t="str">
        <f t="shared" si="362"/>
        <v/>
      </c>
      <c r="AL670" s="11" t="s">
        <v>13397</v>
      </c>
      <c r="AM670" s="11">
        <f t="shared" si="363"/>
        <v>0</v>
      </c>
      <c r="AN670" s="412">
        <f t="shared" si="364"/>
        <v>0</v>
      </c>
      <c r="AO670" s="412">
        <f t="shared" si="365"/>
        <v>-9120</v>
      </c>
      <c r="AP670" s="413" t="e">
        <f t="shared" si="366"/>
        <v>#DIV/0!</v>
      </c>
      <c r="AQ670" s="192">
        <v>1856016167072</v>
      </c>
      <c r="AR670" s="192">
        <f>VLOOKUP(AQ:AQ,[1]DUNLOP!$B:$O,2,0)</f>
        <v>4982266069204</v>
      </c>
      <c r="AS670" s="192" t="str">
        <f>VLOOKUP(AQ:AQ,[1]DUNLOP!$B:$O,3,0)</f>
        <v>355170</v>
      </c>
      <c r="AT670" s="231" t="str">
        <f>VLOOKUP(AQ:AQ,[1]DUNLOP!$B:$O,4,0)</f>
        <v>LE MANS V+（旧A表48掛）</v>
      </c>
      <c r="AU670" s="231" t="str">
        <f>VLOOKUP(AQ:AQ,[1]DUNLOP!$B:$O,5,0)</f>
        <v>185/60R16 86H</v>
      </c>
      <c r="AV670" s="232" t="str">
        <f>VLOOKUP(AQ:AQ,[1]DUNLOP!$B:$O,6,0)</f>
        <v>185/60R16</v>
      </c>
      <c r="AW670" s="232">
        <f>VLOOKUP(AQ:AQ,[1]DUNLOP!$B:$O,7,0)</f>
        <v>19000</v>
      </c>
      <c r="AX670" s="233">
        <f>VLOOKUP(AQ:AQ,[1]DUNLOP!$B:$K,8,0)</f>
        <v>9120</v>
      </c>
      <c r="AY670" s="233">
        <f>VLOOKUP(AQ:AQ,[1]DUNLOP!$B:$K,9,0)</f>
        <v>0</v>
      </c>
      <c r="AZ670" s="233">
        <f>VLOOKUP(AQ:AQ,[1]DUNLOP!$B:$K,10,0)</f>
        <v>3</v>
      </c>
      <c r="BA670" s="233">
        <f>VLOOKUP(AQ:AQ,[1]DUNLOP!$B:$O,11,0)</f>
        <v>12300</v>
      </c>
      <c r="BB670" s="233">
        <f>VLOOKUP(AQ:AQ,[1]DUNLOP!$B:$O,12,0)</f>
        <v>10704.545454545454</v>
      </c>
      <c r="BC670" s="233">
        <f t="shared" si="351"/>
        <v>525</v>
      </c>
      <c r="BD670" s="204" t="s">
        <v>3387</v>
      </c>
      <c r="BE670" s="195" t="s">
        <v>5125</v>
      </c>
      <c r="BF670" s="133" t="str">
        <f>IFERROR(VLOOKUP(BE:BE,Q商品!B:E,4,0),"")</f>
        <v>2023年製 LE MANS V+ 185/60R16 86H サマータイヤ 最短当日発送</v>
      </c>
      <c r="BG670" s="133" t="str">
        <f>IFERROR(VLOOKUP(AQ:AQ,在庫!B:M,12,0),"")</f>
        <v>2023年製</v>
      </c>
      <c r="BH670" s="133">
        <f>IFERROR(VLOOKUP(AQ:AQ,在庫!B:L,10,0),"")</f>
        <v>1</v>
      </c>
      <c r="BI670" s="234" t="str">
        <f>VLOOKUP(AQ:AQ,[1]DUNLOP!$B:$AH,32,0)</f>
        <v/>
      </c>
      <c r="BJ670" s="234" t="str">
        <f>VLOOKUP(AQ:AQ,[1]DUNLOP!$B:$AH,33,0)</f>
        <v/>
      </c>
      <c r="BK670" s="191"/>
      <c r="BL670" s="191"/>
      <c r="BM670" s="191"/>
      <c r="BN670" s="191"/>
      <c r="BO670" s="191"/>
      <c r="BP670" s="191"/>
      <c r="BQ670" s="191"/>
      <c r="BR670" s="191"/>
      <c r="BS670" s="191"/>
      <c r="BT670" s="191"/>
      <c r="BU670" s="191"/>
      <c r="BV670" s="191"/>
      <c r="BW670" s="191"/>
      <c r="BX670" s="191"/>
    </row>
    <row r="671" spans="1:76" s="11" customFormat="1" ht="19.5" customHeight="1">
      <c r="A671" s="11">
        <f t="shared" si="354"/>
        <v>1</v>
      </c>
      <c r="B671" s="239">
        <f t="shared" si="367"/>
        <v>1856515167078</v>
      </c>
      <c r="C671" s="225">
        <f t="shared" si="355"/>
        <v>0</v>
      </c>
      <c r="D671" s="11" t="s">
        <v>12154</v>
      </c>
      <c r="E671" s="358" t="s">
        <v>1637</v>
      </c>
      <c r="F671" s="158" t="s">
        <v>7168</v>
      </c>
      <c r="G671" s="132" t="str">
        <f t="shared" si="350"/>
        <v>15</v>
      </c>
      <c r="H671" s="233">
        <v>0</v>
      </c>
      <c r="I671" s="225">
        <f t="shared" si="356"/>
        <v>0</v>
      </c>
      <c r="J671" s="131"/>
      <c r="K671" s="132" t="s">
        <v>7352</v>
      </c>
      <c r="L671" s="132">
        <v>21</v>
      </c>
      <c r="M671" s="134"/>
      <c r="N671" s="226"/>
      <c r="O671" s="226"/>
      <c r="P671" s="227"/>
      <c r="Q671" s="228">
        <f t="shared" si="368"/>
        <v>0</v>
      </c>
      <c r="R671" s="143" t="str">
        <f t="shared" si="369"/>
        <v/>
      </c>
      <c r="S671" s="192">
        <v>1074476638</v>
      </c>
      <c r="T671" s="288" t="s">
        <v>6979</v>
      </c>
      <c r="U671" s="189">
        <f t="shared" si="370"/>
        <v>0</v>
      </c>
      <c r="W671" s="229"/>
      <c r="X671" s="135">
        <f t="shared" si="371"/>
        <v>7360</v>
      </c>
      <c r="Y671" s="230">
        <f t="shared" si="372"/>
        <v>0</v>
      </c>
      <c r="Z671" s="141" t="str">
        <f t="shared" si="373"/>
        <v/>
      </c>
      <c r="AA671" s="136" t="str">
        <f t="shared" si="374"/>
        <v/>
      </c>
      <c r="AB671" s="309"/>
      <c r="AC671" s="309"/>
      <c r="AD671" s="184">
        <f t="shared" si="375"/>
        <v>0</v>
      </c>
      <c r="AE671" s="182">
        <f t="shared" si="376"/>
        <v>0</v>
      </c>
      <c r="AF671" s="128">
        <f t="shared" si="357"/>
        <v>0</v>
      </c>
      <c r="AG671" s="129">
        <f t="shared" si="358"/>
        <v>0</v>
      </c>
      <c r="AH671" s="130" t="str">
        <f t="shared" si="359"/>
        <v/>
      </c>
      <c r="AI671" s="137">
        <f t="shared" si="360"/>
        <v>0</v>
      </c>
      <c r="AJ671" s="138" t="str">
        <f t="shared" si="361"/>
        <v/>
      </c>
      <c r="AK671" s="138" t="str">
        <f t="shared" si="362"/>
        <v/>
      </c>
      <c r="AL671" s="11" t="s">
        <v>13397</v>
      </c>
      <c r="AM671" s="11">
        <f t="shared" si="363"/>
        <v>0</v>
      </c>
      <c r="AN671" s="412">
        <f t="shared" si="364"/>
        <v>0</v>
      </c>
      <c r="AO671" s="412">
        <f t="shared" si="365"/>
        <v>-7360</v>
      </c>
      <c r="AP671" s="413" t="e">
        <f t="shared" si="366"/>
        <v>#DIV/0!</v>
      </c>
      <c r="AQ671" s="192">
        <v>1856515167078</v>
      </c>
      <c r="AR671" s="192">
        <f>VLOOKUP(AQ:AQ,[1]DUNLOP!$B:$O,2,0)</f>
        <v>4982266069259</v>
      </c>
      <c r="AS671" s="192" t="str">
        <f>VLOOKUP(AQ:AQ,[1]DUNLOP!$B:$O,3,0)</f>
        <v>355175</v>
      </c>
      <c r="AT671" s="231" t="str">
        <f>VLOOKUP(AQ:AQ,[1]DUNLOP!$B:$O,4,0)</f>
        <v>LE MANS V+（旧A表48掛）</v>
      </c>
      <c r="AU671" s="231" t="str">
        <f>VLOOKUP(AQ:AQ,[1]DUNLOP!$B:$O,5,0)</f>
        <v>185/65R15 88H</v>
      </c>
      <c r="AV671" s="232" t="str">
        <f>VLOOKUP(AQ:AQ,[1]DUNLOP!$B:$O,6,0)</f>
        <v>185/65R15</v>
      </c>
      <c r="AW671" s="232">
        <f>VLOOKUP(AQ:AQ,[1]DUNLOP!$B:$O,7,0)</f>
        <v>16000</v>
      </c>
      <c r="AX671" s="233">
        <f>VLOOKUP(AQ:AQ,[1]DUNLOP!$B:$K,8,0)</f>
        <v>7360</v>
      </c>
      <c r="AY671" s="233">
        <f>VLOOKUP(AQ:AQ,[1]DUNLOP!$B:$K,9,0)</f>
        <v>0</v>
      </c>
      <c r="AZ671" s="233">
        <f>VLOOKUP(AQ:AQ,[1]DUNLOP!$B:$K,10,0)</f>
        <v>0</v>
      </c>
      <c r="BA671" s="233">
        <f>VLOOKUP(AQ:AQ,[1]DUNLOP!$B:$O,11,0)</f>
        <v>9980</v>
      </c>
      <c r="BB671" s="233">
        <f>VLOOKUP(AQ:AQ,[1]DUNLOP!$B:$O,12,0)</f>
        <v>8595.4545454545441</v>
      </c>
      <c r="BC671" s="233">
        <f t="shared" si="351"/>
        <v>525</v>
      </c>
      <c r="BD671" s="204" t="s">
        <v>3387</v>
      </c>
      <c r="BE671" s="195" t="s">
        <v>5126</v>
      </c>
      <c r="BF671" s="133" t="str">
        <f>IFERROR(VLOOKUP(BE:BE,Q商品!B:E,4,0),"")</f>
        <v>2023年製 LE MANS V+ 185/65R15 88H サマータイヤ 最短当日発送</v>
      </c>
      <c r="BG671" s="133" t="str">
        <f>IFERROR(VLOOKUP(AQ:AQ,在庫!B:M,12,0),"")</f>
        <v/>
      </c>
      <c r="BH671" s="133" t="str">
        <f>IFERROR(VLOOKUP(AQ:AQ,在庫!B:L,10,0),"")</f>
        <v/>
      </c>
      <c r="BI671" s="234" t="str">
        <f>VLOOKUP(AQ:AQ,[1]DUNLOP!$B:$AH,32,0)</f>
        <v/>
      </c>
      <c r="BJ671" s="234" t="str">
        <f>VLOOKUP(AQ:AQ,[1]DUNLOP!$B:$AH,33,0)</f>
        <v/>
      </c>
      <c r="BK671" s="191"/>
      <c r="BL671" s="191"/>
      <c r="BM671" s="191"/>
      <c r="BN671" s="191"/>
      <c r="BO671" s="191"/>
      <c r="BP671" s="191"/>
      <c r="BQ671" s="191"/>
      <c r="BR671" s="191"/>
      <c r="BS671" s="191"/>
      <c r="BT671" s="191"/>
      <c r="BU671" s="191"/>
      <c r="BV671" s="191"/>
      <c r="BW671" s="191"/>
      <c r="BX671" s="191"/>
    </row>
    <row r="672" spans="1:76" s="11" customFormat="1" ht="19.5" customHeight="1">
      <c r="A672" s="11">
        <f t="shared" si="354"/>
        <v>1</v>
      </c>
      <c r="B672" s="239">
        <f t="shared" si="367"/>
        <v>1954517167079</v>
      </c>
      <c r="C672" s="225">
        <f t="shared" si="355"/>
        <v>8</v>
      </c>
      <c r="D672" s="11" t="s">
        <v>4703</v>
      </c>
      <c r="E672" s="358" t="s">
        <v>1643</v>
      </c>
      <c r="F672" s="303" t="s">
        <v>7171</v>
      </c>
      <c r="G672" s="132" t="str">
        <f t="shared" si="350"/>
        <v>17</v>
      </c>
      <c r="H672" s="225">
        <v>2</v>
      </c>
      <c r="I672" s="225">
        <f t="shared" si="356"/>
        <v>2</v>
      </c>
      <c r="J672" s="131"/>
      <c r="K672" s="132" t="s">
        <v>1757</v>
      </c>
      <c r="L672" s="132">
        <v>22</v>
      </c>
      <c r="M672" s="134"/>
      <c r="N672" s="226"/>
      <c r="O672" s="226"/>
      <c r="P672" s="227"/>
      <c r="Q672" s="228">
        <f t="shared" si="368"/>
        <v>-7.2727272727272725</v>
      </c>
      <c r="R672" s="143">
        <f t="shared" si="369"/>
        <v>1816.0000000000002</v>
      </c>
      <c r="S672" s="192">
        <v>1074476632</v>
      </c>
      <c r="T672" s="286" t="s">
        <v>6980</v>
      </c>
      <c r="U672" s="189">
        <f t="shared" si="370"/>
        <v>20000</v>
      </c>
      <c r="W672" s="229">
        <v>20000</v>
      </c>
      <c r="X672" s="135">
        <f t="shared" si="371"/>
        <v>13200</v>
      </c>
      <c r="Y672" s="230">
        <f t="shared" si="372"/>
        <v>18174.545454545452</v>
      </c>
      <c r="Z672" s="141" t="str">
        <f t="shared" si="373"/>
        <v/>
      </c>
      <c r="AA672" s="136">
        <f t="shared" si="374"/>
        <v>0.27370948379351734</v>
      </c>
      <c r="AB672" s="144"/>
      <c r="AC672" s="144"/>
      <c r="AD672" s="184">
        <f t="shared" si="375"/>
        <v>19607</v>
      </c>
      <c r="AE672" s="182">
        <f t="shared" si="376"/>
        <v>21546</v>
      </c>
      <c r="AF672" s="128">
        <f t="shared" si="357"/>
        <v>1939.1399999999999</v>
      </c>
      <c r="AG672" s="129">
        <f t="shared" si="358"/>
        <v>393.13999999999987</v>
      </c>
      <c r="AH672" s="130">
        <f t="shared" si="359"/>
        <v>1.8246542281629995E-2</v>
      </c>
      <c r="AI672" s="137">
        <f t="shared" si="360"/>
        <v>1546</v>
      </c>
      <c r="AJ672" s="138">
        <f t="shared" si="361"/>
        <v>7.1753457718369995E-2</v>
      </c>
      <c r="AK672" s="138">
        <f t="shared" si="362"/>
        <v>0.25546294151188736</v>
      </c>
      <c r="AL672" s="11" t="s">
        <v>13397</v>
      </c>
      <c r="AM672" s="11">
        <f t="shared" si="363"/>
        <v>17452.400000000001</v>
      </c>
      <c r="AN672" s="412">
        <f t="shared" si="364"/>
        <v>15858.545454545454</v>
      </c>
      <c r="AO672" s="412">
        <f t="shared" si="365"/>
        <v>2658.545454545454</v>
      </c>
      <c r="AP672" s="413">
        <f t="shared" si="366"/>
        <v>0.16764119144252596</v>
      </c>
      <c r="AQ672" s="192">
        <v>1954517167079</v>
      </c>
      <c r="AR672" s="192">
        <f>VLOOKUP(AQ:AQ,[1]DUNLOP!$B:$O,2,0)</f>
        <v>4982266069327</v>
      </c>
      <c r="AS672" s="192" t="str">
        <f>VLOOKUP(AQ:AQ,[1]DUNLOP!$B:$O,3,0)</f>
        <v>355182</v>
      </c>
      <c r="AT672" s="231" t="str">
        <f>VLOOKUP(AQ:AQ,[1]DUNLOP!$B:$O,4,0)</f>
        <v>LE MANS V+（旧A表48掛）</v>
      </c>
      <c r="AU672" s="231" t="str">
        <f>VLOOKUP(AQ:AQ,[1]DUNLOP!$B:$O,5,0)</f>
        <v>195/45R17 81W</v>
      </c>
      <c r="AV672" s="232" t="str">
        <f>VLOOKUP(AQ:AQ,[1]DUNLOP!$B:$O,6,0)</f>
        <v>195/45R17</v>
      </c>
      <c r="AW672" s="232">
        <f>VLOOKUP(AQ:AQ,[1]DUNLOP!$B:$O,7,0)</f>
        <v>27500</v>
      </c>
      <c r="AX672" s="233">
        <f>VLOOKUP(AQ:AQ,[1]DUNLOP!$B:$K,8,0)</f>
        <v>13200</v>
      </c>
      <c r="AY672" s="233">
        <f>VLOOKUP(AQ:AQ,[1]DUNLOP!$B:$K,9,0)</f>
        <v>8</v>
      </c>
      <c r="AZ672" s="233">
        <f>VLOOKUP(AQ:AQ,[1]DUNLOP!$B:$K,10,0)</f>
        <v>2</v>
      </c>
      <c r="BA672" s="233">
        <f>VLOOKUP(AQ:AQ,[1]DUNLOP!$B:$O,11,0)</f>
        <v>17580</v>
      </c>
      <c r="BB672" s="233">
        <f>VLOOKUP(AQ:AQ,[1]DUNLOP!$B:$O,12,0)</f>
        <v>15504.545454545454</v>
      </c>
      <c r="BC672" s="233">
        <f t="shared" si="351"/>
        <v>525</v>
      </c>
      <c r="BD672" s="204" t="s">
        <v>3387</v>
      </c>
      <c r="BE672" s="195" t="s">
        <v>4889</v>
      </c>
      <c r="BF672" s="133" t="str">
        <f>IFERROR(VLOOKUP(BE:BE,Q商品!B:E,4,0),"")</f>
        <v>2023年製 LE MANS V+ 195/45R17 81W サマータイヤ 最短当日発送</v>
      </c>
      <c r="BG672" s="133" t="str">
        <f>IFERROR(VLOOKUP(AQ:AQ,在庫!B:M,12,0),"")</f>
        <v>2023年製</v>
      </c>
      <c r="BH672" s="133">
        <f>IFERROR(VLOOKUP(AQ:AQ,在庫!B:L,10,0),"")</f>
        <v>1</v>
      </c>
      <c r="BI672" s="234" t="str">
        <f>VLOOKUP(AQ:AQ,[1]DUNLOP!$B:$AH,32,0)</f>
        <v/>
      </c>
      <c r="BJ672" s="234" t="str">
        <f>VLOOKUP(AQ:AQ,[1]DUNLOP!$B:$AH,33,0)</f>
        <v/>
      </c>
      <c r="BK672" s="191"/>
      <c r="BL672" s="191"/>
      <c r="BM672" s="191"/>
      <c r="BN672" s="191"/>
      <c r="BO672" s="191"/>
      <c r="BP672" s="191"/>
      <c r="BQ672" s="191"/>
      <c r="BR672" s="191"/>
      <c r="BS672" s="191"/>
      <c r="BT672" s="191"/>
      <c r="BU672" s="191"/>
      <c r="BV672" s="191"/>
      <c r="BW672" s="191"/>
      <c r="BX672" s="191"/>
    </row>
    <row r="673" spans="1:77" s="11" customFormat="1" ht="19.5" customHeight="1">
      <c r="A673" s="11">
        <f t="shared" si="354"/>
        <v>1</v>
      </c>
      <c r="B673" s="239">
        <f t="shared" si="367"/>
        <v>1956515167075</v>
      </c>
      <c r="C673" s="225">
        <f t="shared" si="355"/>
        <v>0</v>
      </c>
      <c r="D673" s="11" t="s">
        <v>4703</v>
      </c>
      <c r="E673" s="358" t="s">
        <v>13450</v>
      </c>
      <c r="F673" s="158" t="s">
        <v>13451</v>
      </c>
      <c r="G673" s="132" t="str">
        <f t="shared" si="350"/>
        <v>15</v>
      </c>
      <c r="H673" s="233">
        <v>3</v>
      </c>
      <c r="I673" s="225">
        <f t="shared" si="356"/>
        <v>3</v>
      </c>
      <c r="J673" s="131"/>
      <c r="K673" s="132" t="s">
        <v>1757</v>
      </c>
      <c r="L673" s="132">
        <v>23</v>
      </c>
      <c r="M673" s="134"/>
      <c r="N673" s="226"/>
      <c r="O673" s="226"/>
      <c r="P673" s="227"/>
      <c r="Q673" s="228">
        <f t="shared" si="368"/>
        <v>0</v>
      </c>
      <c r="R673" s="143" t="str">
        <f t="shared" si="369"/>
        <v/>
      </c>
      <c r="S673" s="192">
        <v>1074476636</v>
      </c>
      <c r="T673" s="287" t="s">
        <v>6981</v>
      </c>
      <c r="U673" s="189">
        <f t="shared" si="370"/>
        <v>0</v>
      </c>
      <c r="W673" s="229"/>
      <c r="X673" s="135">
        <f t="shared" si="371"/>
        <v>8240</v>
      </c>
      <c r="Y673" s="230">
        <f t="shared" si="372"/>
        <v>0</v>
      </c>
      <c r="Z673" s="141" t="str">
        <f t="shared" si="373"/>
        <v/>
      </c>
      <c r="AA673" s="136" t="str">
        <f t="shared" si="374"/>
        <v/>
      </c>
      <c r="AB673" s="144"/>
      <c r="AC673" s="144"/>
      <c r="AD673" s="184">
        <f t="shared" si="375"/>
        <v>0</v>
      </c>
      <c r="AE673" s="182">
        <f t="shared" si="376"/>
        <v>0</v>
      </c>
      <c r="AF673" s="128">
        <f t="shared" si="357"/>
        <v>0</v>
      </c>
      <c r="AG673" s="129">
        <f t="shared" si="358"/>
        <v>0</v>
      </c>
      <c r="AH673" s="130" t="str">
        <f t="shared" si="359"/>
        <v/>
      </c>
      <c r="AI673" s="137">
        <f t="shared" si="360"/>
        <v>0</v>
      </c>
      <c r="AJ673" s="138" t="str">
        <f t="shared" si="361"/>
        <v/>
      </c>
      <c r="AK673" s="138" t="str">
        <f t="shared" si="362"/>
        <v/>
      </c>
      <c r="AL673" s="11" t="s">
        <v>13397</v>
      </c>
      <c r="AM673" s="11">
        <f t="shared" si="363"/>
        <v>0</v>
      </c>
      <c r="AN673" s="412">
        <f t="shared" si="364"/>
        <v>0</v>
      </c>
      <c r="AO673" s="412">
        <f t="shared" si="365"/>
        <v>-8240</v>
      </c>
      <c r="AP673" s="413" t="e">
        <f t="shared" si="366"/>
        <v>#DIV/0!</v>
      </c>
      <c r="AQ673" s="192">
        <v>1956515167075</v>
      </c>
      <c r="AR673" s="192">
        <f>VLOOKUP(AQ:AQ,[1]DUNLOP!$B:$O,2,0)</f>
        <v>4982266069242</v>
      </c>
      <c r="AS673" s="192" t="str">
        <f>VLOOKUP(AQ:AQ,[1]DUNLOP!$B:$O,3,0)</f>
        <v>355174</v>
      </c>
      <c r="AT673" s="231" t="str">
        <f>VLOOKUP(AQ:AQ,[1]DUNLOP!$B:$O,4,0)</f>
        <v>LE MANS V+（旧A表48掛）</v>
      </c>
      <c r="AU673" s="231" t="str">
        <f>VLOOKUP(AQ:AQ,[1]DUNLOP!$B:$O,5,0)</f>
        <v>195/65R15 91H</v>
      </c>
      <c r="AV673" s="232" t="str">
        <f>VLOOKUP(AQ:AQ,[1]DUNLOP!$B:$O,6,0)</f>
        <v>195/65R15</v>
      </c>
      <c r="AW673" s="232">
        <f>VLOOKUP(AQ:AQ,[1]DUNLOP!$B:$O,7,0)</f>
        <v>17900</v>
      </c>
      <c r="AX673" s="233">
        <f>VLOOKUP(AQ:AQ,[1]DUNLOP!$B:$K,8,0)</f>
        <v>8240</v>
      </c>
      <c r="AY673" s="233">
        <f>VLOOKUP(AQ:AQ,[1]DUNLOP!$B:$K,9,0)</f>
        <v>0</v>
      </c>
      <c r="AZ673" s="233">
        <f>VLOOKUP(AQ:AQ,[1]DUNLOP!$B:$K,10,0)</f>
        <v>3</v>
      </c>
      <c r="BA673" s="233">
        <f>VLOOKUP(AQ:AQ,[1]DUNLOP!$B:$O,11,0)</f>
        <v>11320</v>
      </c>
      <c r="BB673" s="233">
        <f>VLOOKUP(AQ:AQ,[1]DUNLOP!$B:$O,12,0)</f>
        <v>9813.6363636363621</v>
      </c>
      <c r="BC673" s="233">
        <f t="shared" si="351"/>
        <v>525</v>
      </c>
      <c r="BD673" s="204" t="s">
        <v>3387</v>
      </c>
      <c r="BE673" s="195" t="s">
        <v>5127</v>
      </c>
      <c r="BF673" s="133" t="str">
        <f>IFERROR(VLOOKUP(BE:BE,Q商品!B:E,4,0),"")</f>
        <v>2023年製 LE MANS V+ 195/65R15 91H サマータイヤ 最短当日発送</v>
      </c>
      <c r="BG673" s="133" t="str">
        <f>IFERROR(VLOOKUP(AQ:AQ,在庫!B:M,12,0),"")</f>
        <v>2023年製</v>
      </c>
      <c r="BH673" s="133">
        <f>IFERROR(VLOOKUP(AQ:AQ,在庫!B:L,10,0),"")</f>
        <v>1</v>
      </c>
      <c r="BI673" s="234" t="str">
        <f>VLOOKUP(AQ:AQ,[1]DUNLOP!$B:$AH,32,0)</f>
        <v/>
      </c>
      <c r="BJ673" s="234" t="str">
        <f>VLOOKUP(AQ:AQ,[1]DUNLOP!$B:$AH,33,0)</f>
        <v/>
      </c>
      <c r="BK673" s="191"/>
      <c r="BL673" s="191"/>
      <c r="BM673" s="191"/>
      <c r="BN673" s="191"/>
      <c r="BO673" s="191"/>
      <c r="BP673" s="191"/>
      <c r="BQ673" s="191"/>
      <c r="BR673" s="191"/>
      <c r="BS673" s="191"/>
      <c r="BT673" s="191"/>
      <c r="BU673" s="191"/>
      <c r="BV673" s="191"/>
      <c r="BW673" s="191"/>
      <c r="BX673" s="191"/>
    </row>
    <row r="674" spans="1:77" s="11" customFormat="1" ht="19.5" customHeight="1">
      <c r="A674" s="11">
        <f t="shared" si="354"/>
        <v>1</v>
      </c>
      <c r="B674" s="239">
        <f t="shared" si="367"/>
        <v>2055017167077</v>
      </c>
      <c r="C674" s="225">
        <f t="shared" si="355"/>
        <v>4</v>
      </c>
      <c r="D674" s="11" t="s">
        <v>4703</v>
      </c>
      <c r="E674" s="358" t="s">
        <v>1644</v>
      </c>
      <c r="F674" s="304" t="s">
        <v>13452</v>
      </c>
      <c r="G674" s="132" t="str">
        <f t="shared" si="350"/>
        <v>17</v>
      </c>
      <c r="H674" s="225">
        <v>6</v>
      </c>
      <c r="I674" s="225">
        <f t="shared" si="356"/>
        <v>6</v>
      </c>
      <c r="J674" s="131"/>
      <c r="K674" s="132" t="s">
        <v>1757</v>
      </c>
      <c r="L674" s="132">
        <v>24</v>
      </c>
      <c r="M674" s="134" t="s">
        <v>1776</v>
      </c>
      <c r="N674" s="226" t="s">
        <v>2004</v>
      </c>
      <c r="O674" s="226" t="s">
        <v>1777</v>
      </c>
      <c r="P674" s="227">
        <v>16700</v>
      </c>
      <c r="Q674" s="228">
        <f t="shared" si="368"/>
        <v>15178.181818181816</v>
      </c>
      <c r="R674" s="143">
        <f t="shared" si="369"/>
        <v>0.13626018207953991</v>
      </c>
      <c r="S674" s="192">
        <v>1074476631</v>
      </c>
      <c r="T674" s="286" t="s">
        <v>6982</v>
      </c>
      <c r="U674" s="189">
        <f t="shared" si="370"/>
        <v>0</v>
      </c>
      <c r="W674" s="229"/>
      <c r="X674" s="135">
        <f t="shared" si="371"/>
        <v>13110</v>
      </c>
      <c r="Y674" s="230">
        <f t="shared" si="372"/>
        <v>-3.6363636363636362</v>
      </c>
      <c r="Z674" s="141">
        <f t="shared" si="373"/>
        <v>-1</v>
      </c>
      <c r="AA674" s="136">
        <f t="shared" si="374"/>
        <v>3606.25</v>
      </c>
      <c r="AB674" s="144"/>
      <c r="AC674" s="144"/>
      <c r="AD674" s="184">
        <f t="shared" si="375"/>
        <v>0</v>
      </c>
      <c r="AE674" s="182">
        <f t="shared" si="376"/>
        <v>0</v>
      </c>
      <c r="AF674" s="128">
        <f t="shared" si="357"/>
        <v>0</v>
      </c>
      <c r="AG674" s="129">
        <f t="shared" si="358"/>
        <v>0</v>
      </c>
      <c r="AH674" s="130" t="str">
        <f t="shared" si="359"/>
        <v/>
      </c>
      <c r="AI674" s="137">
        <f t="shared" si="360"/>
        <v>0</v>
      </c>
      <c r="AJ674" s="138" t="str">
        <f t="shared" si="361"/>
        <v/>
      </c>
      <c r="AK674" s="138" t="str">
        <f t="shared" si="362"/>
        <v/>
      </c>
      <c r="AL674" s="11" t="s">
        <v>13397</v>
      </c>
      <c r="AM674" s="11">
        <f t="shared" si="363"/>
        <v>0</v>
      </c>
      <c r="AN674" s="412">
        <f t="shared" si="364"/>
        <v>-3.6363636363636362</v>
      </c>
      <c r="AO674" s="412">
        <f t="shared" si="365"/>
        <v>-13113.636363636364</v>
      </c>
      <c r="AP674" s="413">
        <f t="shared" si="366"/>
        <v>3606.25</v>
      </c>
      <c r="AQ674" s="192">
        <v>2055017167077</v>
      </c>
      <c r="AR674" s="192">
        <f>VLOOKUP(AQ:AQ,[1]DUNLOP!$B:$O,2,0)</f>
        <v>4982266069440</v>
      </c>
      <c r="AS674" s="192" t="str">
        <f>VLOOKUP(AQ:AQ,[1]DUNLOP!$B:$O,3,0)</f>
        <v>355194</v>
      </c>
      <c r="AT674" s="231" t="str">
        <f>VLOOKUP(AQ:AQ,[1]DUNLOP!$B:$O,4,0)</f>
        <v>LE MANS V+（旧A表48掛）</v>
      </c>
      <c r="AU674" s="231" t="str">
        <f>VLOOKUP(AQ:AQ,[1]DUNLOP!$B:$O,5,0)</f>
        <v>205/50R17 93V XL</v>
      </c>
      <c r="AV674" s="232" t="str">
        <f>VLOOKUP(AQ:AQ,[1]DUNLOP!$B:$O,6,0)</f>
        <v>205/50R17</v>
      </c>
      <c r="AW674" s="232">
        <f>VLOOKUP(AQ:AQ,[1]DUNLOP!$B:$O,7,0)</f>
        <v>27300</v>
      </c>
      <c r="AX674" s="233">
        <f>VLOOKUP(AQ:AQ,[1]DUNLOP!$B:$K,8,0)</f>
        <v>13110</v>
      </c>
      <c r="AY674" s="233">
        <f>VLOOKUP(AQ:AQ,[1]DUNLOP!$B:$K,9,0)</f>
        <v>4</v>
      </c>
      <c r="AZ674" s="233">
        <f>VLOOKUP(AQ:AQ,[1]DUNLOP!$B:$K,10,0)</f>
        <v>6</v>
      </c>
      <c r="BA674" s="233">
        <f>VLOOKUP(AQ:AQ,[1]DUNLOP!$B:$O,11,0)</f>
        <v>17500</v>
      </c>
      <c r="BB674" s="233">
        <f>VLOOKUP(AQ:AQ,[1]DUNLOP!$B:$O,12,0)</f>
        <v>15431.81818181818</v>
      </c>
      <c r="BC674" s="233">
        <f t="shared" si="351"/>
        <v>525</v>
      </c>
      <c r="BD674" s="204" t="s">
        <v>3387</v>
      </c>
      <c r="BE674" s="195" t="s">
        <v>4890</v>
      </c>
      <c r="BF674" s="133" t="str">
        <f>IFERROR(VLOOKUP(BE:BE,Q商品!B:E,4,0),"")</f>
        <v>2023年製 LE MANS V+ 205/50R17 93V XL サマータイヤ 最短当日発送</v>
      </c>
      <c r="BG674" s="133" t="str">
        <f>IFERROR(VLOOKUP(AQ:AQ,在庫!B:M,12,0),"")</f>
        <v>2023年製</v>
      </c>
      <c r="BH674" s="133">
        <f>IFERROR(VLOOKUP(AQ:AQ,在庫!B:L,10,0),"")</f>
        <v>1</v>
      </c>
      <c r="BI674" s="234" t="str">
        <f>VLOOKUP(AQ:AQ,[1]DUNLOP!$B:$AH,32,0)</f>
        <v/>
      </c>
      <c r="BJ674" s="234" t="str">
        <f>VLOOKUP(AQ:AQ,[1]DUNLOP!$B:$AH,33,0)</f>
        <v/>
      </c>
      <c r="BK674" s="191"/>
      <c r="BL674" s="191"/>
      <c r="BM674" s="191"/>
      <c r="BN674" s="191"/>
      <c r="BO674" s="191"/>
      <c r="BP674" s="191"/>
      <c r="BQ674" s="191"/>
      <c r="BR674" s="191"/>
      <c r="BS674" s="191"/>
      <c r="BT674" s="191"/>
      <c r="BU674" s="191"/>
      <c r="BV674" s="191"/>
      <c r="BW674" s="191"/>
      <c r="BX674" s="191"/>
    </row>
    <row r="675" spans="1:77" s="11" customFormat="1" ht="19.5" customHeight="1">
      <c r="A675" s="11">
        <f t="shared" si="354"/>
        <v>1</v>
      </c>
      <c r="B675" s="239">
        <f t="shared" si="367"/>
        <v>2055516167073</v>
      </c>
      <c r="C675" s="225">
        <f t="shared" si="355"/>
        <v>11</v>
      </c>
      <c r="D675" s="11" t="s">
        <v>4703</v>
      </c>
      <c r="E675" s="358" t="s">
        <v>1642</v>
      </c>
      <c r="F675" s="304" t="s">
        <v>13453</v>
      </c>
      <c r="G675" s="132" t="str">
        <f t="shared" si="350"/>
        <v>16</v>
      </c>
      <c r="H675" s="225">
        <v>3</v>
      </c>
      <c r="I675" s="225">
        <f t="shared" si="356"/>
        <v>3</v>
      </c>
      <c r="J675" s="131"/>
      <c r="K675" s="132" t="s">
        <v>1757</v>
      </c>
      <c r="L675" s="132">
        <v>25</v>
      </c>
      <c r="M675" s="134" t="s">
        <v>1776</v>
      </c>
      <c r="N675" s="226" t="s">
        <v>3441</v>
      </c>
      <c r="O675" s="226" t="s">
        <v>1777</v>
      </c>
      <c r="P675" s="227">
        <v>13900</v>
      </c>
      <c r="Q675" s="228">
        <f t="shared" si="368"/>
        <v>12626.363636363636</v>
      </c>
      <c r="R675" s="143">
        <f t="shared" si="369"/>
        <v>0.14464684282525739</v>
      </c>
      <c r="S675" s="192">
        <v>1074476633</v>
      </c>
      <c r="T675" s="286" t="s">
        <v>6983</v>
      </c>
      <c r="U675" s="189">
        <f t="shared" si="370"/>
        <v>0</v>
      </c>
      <c r="W675" s="229"/>
      <c r="X675" s="135">
        <f t="shared" si="371"/>
        <v>10800</v>
      </c>
      <c r="Y675" s="230">
        <f t="shared" si="372"/>
        <v>-10</v>
      </c>
      <c r="Z675" s="141">
        <f t="shared" si="373"/>
        <v>-1</v>
      </c>
      <c r="AA675" s="136">
        <f t="shared" si="374"/>
        <v>1081</v>
      </c>
      <c r="AB675" s="144"/>
      <c r="AC675" s="144"/>
      <c r="AD675" s="184">
        <f t="shared" si="375"/>
        <v>0</v>
      </c>
      <c r="AE675" s="182">
        <f t="shared" si="376"/>
        <v>0</v>
      </c>
      <c r="AF675" s="128">
        <f t="shared" si="357"/>
        <v>0</v>
      </c>
      <c r="AG675" s="129">
        <f t="shared" si="358"/>
        <v>0</v>
      </c>
      <c r="AH675" s="130" t="str">
        <f t="shared" si="359"/>
        <v/>
      </c>
      <c r="AI675" s="137">
        <f t="shared" si="360"/>
        <v>0</v>
      </c>
      <c r="AJ675" s="138" t="str">
        <f t="shared" si="361"/>
        <v/>
      </c>
      <c r="AK675" s="138" t="str">
        <f t="shared" si="362"/>
        <v/>
      </c>
      <c r="AL675" s="11" t="s">
        <v>13397</v>
      </c>
      <c r="AM675" s="11">
        <f t="shared" si="363"/>
        <v>0</v>
      </c>
      <c r="AN675" s="412">
        <f t="shared" si="364"/>
        <v>-10</v>
      </c>
      <c r="AO675" s="412">
        <f t="shared" si="365"/>
        <v>-10810</v>
      </c>
      <c r="AP675" s="413">
        <f t="shared" si="366"/>
        <v>1081</v>
      </c>
      <c r="AQ675" s="192">
        <v>2055516167073</v>
      </c>
      <c r="AR675" s="192">
        <f>VLOOKUP(AQ:AQ,[1]DUNLOP!$B:$O,2,0)</f>
        <v>4982266069303</v>
      </c>
      <c r="AS675" s="192" t="str">
        <f>VLOOKUP(AQ:AQ,[1]DUNLOP!$B:$O,3,0)</f>
        <v>355180</v>
      </c>
      <c r="AT675" s="231" t="str">
        <f>VLOOKUP(AQ:AQ,[1]DUNLOP!$B:$O,4,0)</f>
        <v>LE MANS V+（旧A表48掛）</v>
      </c>
      <c r="AU675" s="231" t="str">
        <f>VLOOKUP(AQ:AQ,[1]DUNLOP!$B:$O,5,0)</f>
        <v>205/55R16 91V</v>
      </c>
      <c r="AV675" s="232" t="str">
        <f>VLOOKUP(AQ:AQ,[1]DUNLOP!$B:$O,6,0)</f>
        <v>205/55R16</v>
      </c>
      <c r="AW675" s="232">
        <f>VLOOKUP(AQ:AQ,[1]DUNLOP!$B:$O,7,0)</f>
        <v>22500</v>
      </c>
      <c r="AX675" s="233">
        <f>VLOOKUP(AQ:AQ,[1]DUNLOP!$B:$K,8,0)</f>
        <v>10800</v>
      </c>
      <c r="AY675" s="233">
        <f>VLOOKUP(AQ:AQ,[1]DUNLOP!$B:$K,9,0)</f>
        <v>11</v>
      </c>
      <c r="AZ675" s="233">
        <f>VLOOKUP(AQ:AQ,[1]DUNLOP!$B:$K,10,0)</f>
        <v>3</v>
      </c>
      <c r="BA675" s="233">
        <f>VLOOKUP(AQ:AQ,[1]DUNLOP!$B:$O,11,0)</f>
        <v>14400</v>
      </c>
      <c r="BB675" s="233">
        <f>VLOOKUP(AQ:AQ,[1]DUNLOP!$B:$O,12,0)</f>
        <v>12613.636363636362</v>
      </c>
      <c r="BC675" s="233">
        <f t="shared" ref="BC675:BC676" si="377">BA675-BB675*1.1</f>
        <v>525</v>
      </c>
      <c r="BD675" s="204" t="s">
        <v>3387</v>
      </c>
      <c r="BE675" s="195" t="s">
        <v>4891</v>
      </c>
      <c r="BF675" s="133" t="str">
        <f>IFERROR(VLOOKUP(BE:BE,Q商品!B:E,4,0),"")</f>
        <v>2023年製 LE MANS V+ 205/55R16 91V サマータイヤ 最短当日発送</v>
      </c>
      <c r="BG675" s="133" t="str">
        <f>IFERROR(VLOOKUP(AQ:AQ,在庫!B:M,12,0),"")</f>
        <v>2023年製</v>
      </c>
      <c r="BH675" s="133">
        <f>IFERROR(VLOOKUP(AQ:AQ,在庫!B:L,10,0),"")</f>
        <v>1</v>
      </c>
      <c r="BI675" s="234" t="str">
        <f>VLOOKUP(AQ:AQ,[1]DUNLOP!$B:$AH,32,0)</f>
        <v/>
      </c>
      <c r="BJ675" s="234" t="str">
        <f>VLOOKUP(AQ:AQ,[1]DUNLOP!$B:$AH,33,0)</f>
        <v/>
      </c>
      <c r="BK675" s="191"/>
      <c r="BL675" s="191"/>
      <c r="BM675" s="191"/>
      <c r="BN675" s="191"/>
      <c r="BO675" s="191"/>
      <c r="BP675" s="191"/>
      <c r="BQ675" s="191"/>
      <c r="BR675" s="191"/>
      <c r="BS675" s="191"/>
      <c r="BT675" s="191"/>
      <c r="BU675" s="191"/>
      <c r="BV675" s="191"/>
      <c r="BW675" s="191"/>
      <c r="BX675" s="191"/>
    </row>
    <row r="676" spans="1:77" s="11" customFormat="1" ht="19.5" customHeight="1">
      <c r="A676" s="11">
        <f t="shared" si="354"/>
        <v>1</v>
      </c>
      <c r="B676" s="239">
        <f t="shared" si="367"/>
        <v>2154517167072</v>
      </c>
      <c r="C676" s="225">
        <f t="shared" si="355"/>
        <v>4</v>
      </c>
      <c r="D676" s="11" t="s">
        <v>12154</v>
      </c>
      <c r="E676" s="358" t="s">
        <v>13446</v>
      </c>
      <c r="F676" s="156" t="s">
        <v>153</v>
      </c>
      <c r="G676" s="132" t="str">
        <f t="shared" si="350"/>
        <v>17</v>
      </c>
      <c r="H676" s="233">
        <v>0</v>
      </c>
      <c r="I676" s="225">
        <f t="shared" si="356"/>
        <v>0</v>
      </c>
      <c r="J676" s="131"/>
      <c r="K676" s="132" t="s">
        <v>7352</v>
      </c>
      <c r="L676" s="132">
        <v>26</v>
      </c>
      <c r="M676" s="134"/>
      <c r="N676" s="226"/>
      <c r="O676" s="226"/>
      <c r="P676" s="227"/>
      <c r="Q676" s="228">
        <f t="shared" si="368"/>
        <v>-3.6363636363636362</v>
      </c>
      <c r="R676" s="143">
        <f t="shared" si="369"/>
        <v>4106.75</v>
      </c>
      <c r="S676" s="192">
        <v>1074476630</v>
      </c>
      <c r="T676" s="288" t="s">
        <v>6984</v>
      </c>
      <c r="U676" s="189">
        <f t="shared" si="370"/>
        <v>0</v>
      </c>
      <c r="W676" s="229"/>
      <c r="X676" s="135">
        <f t="shared" si="371"/>
        <v>14930</v>
      </c>
      <c r="Y676" s="230">
        <f t="shared" si="372"/>
        <v>-3.6363636363636362</v>
      </c>
      <c r="Z676" s="141" t="str">
        <f t="shared" si="373"/>
        <v/>
      </c>
      <c r="AA676" s="136">
        <f t="shared" si="374"/>
        <v>4106.75</v>
      </c>
      <c r="AB676" s="309"/>
      <c r="AC676" s="309"/>
      <c r="AD676" s="184">
        <f t="shared" si="375"/>
        <v>0</v>
      </c>
      <c r="AE676" s="182">
        <f t="shared" si="376"/>
        <v>0</v>
      </c>
      <c r="AF676" s="128">
        <f t="shared" si="357"/>
        <v>0</v>
      </c>
      <c r="AG676" s="129">
        <f t="shared" si="358"/>
        <v>0</v>
      </c>
      <c r="AH676" s="130" t="str">
        <f t="shared" si="359"/>
        <v/>
      </c>
      <c r="AI676" s="137">
        <f t="shared" si="360"/>
        <v>0</v>
      </c>
      <c r="AJ676" s="138" t="str">
        <f t="shared" si="361"/>
        <v/>
      </c>
      <c r="AK676" s="138" t="str">
        <f t="shared" si="362"/>
        <v/>
      </c>
      <c r="AL676" s="11" t="s">
        <v>13397</v>
      </c>
      <c r="AM676" s="11">
        <f t="shared" si="363"/>
        <v>0</v>
      </c>
      <c r="AN676" s="412">
        <f t="shared" si="364"/>
        <v>-3.6363636363636362</v>
      </c>
      <c r="AO676" s="412">
        <f t="shared" si="365"/>
        <v>-14933.636363636364</v>
      </c>
      <c r="AP676" s="413">
        <f t="shared" si="366"/>
        <v>4106.75</v>
      </c>
      <c r="AQ676" s="192">
        <v>2154517167072</v>
      </c>
      <c r="AR676" s="192">
        <f>VLOOKUP(AQ:AQ,[1]DUNLOP!$B:$O,2,0)</f>
        <v>4982266069297</v>
      </c>
      <c r="AS676" s="192" t="str">
        <f>VLOOKUP(AQ:AQ,[1]DUNLOP!$B:$O,3,0)</f>
        <v>355179</v>
      </c>
      <c r="AT676" s="231" t="str">
        <f>VLOOKUP(AQ:AQ,[1]DUNLOP!$B:$O,4,0)</f>
        <v>LE MANS V+（旧A表48掛）</v>
      </c>
      <c r="AU676" s="231" t="str">
        <f>VLOOKUP(AQ:AQ,[1]DUNLOP!$B:$O,5,0)</f>
        <v>215/45R17 91W XL</v>
      </c>
      <c r="AV676" s="232" t="str">
        <f>VLOOKUP(AQ:AQ,[1]DUNLOP!$B:$O,6,0)</f>
        <v>215/45R17</v>
      </c>
      <c r="AW676" s="232">
        <f>VLOOKUP(AQ:AQ,[1]DUNLOP!$B:$O,7,0)</f>
        <v>31100</v>
      </c>
      <c r="AX676" s="233">
        <f>VLOOKUP(AQ:AQ,[1]DUNLOP!$B:$K,8,0)</f>
        <v>14930</v>
      </c>
      <c r="AY676" s="233">
        <f>VLOOKUP(AQ:AQ,[1]DUNLOP!$B:$K,9,0)</f>
        <v>4</v>
      </c>
      <c r="AZ676" s="233">
        <f>VLOOKUP(AQ:AQ,[1]DUNLOP!$B:$K,10,0)</f>
        <v>0</v>
      </c>
      <c r="BA676" s="233">
        <f>VLOOKUP(AQ:AQ,[1]DUNLOP!$B:$O,11,0)</f>
        <v>19780</v>
      </c>
      <c r="BB676" s="233">
        <f>VLOOKUP(AQ:AQ,[1]DUNLOP!$B:$O,12,0)</f>
        <v>17504.545454545452</v>
      </c>
      <c r="BC676" s="233">
        <f t="shared" si="377"/>
        <v>525</v>
      </c>
      <c r="BD676" s="204" t="s">
        <v>3387</v>
      </c>
      <c r="BE676" s="195" t="s">
        <v>5128</v>
      </c>
      <c r="BF676" s="133" t="str">
        <f>IFERROR(VLOOKUP(BE:BE,Q商品!B:E,4,0),"")</f>
        <v>2023年製 LE MANS V+ 215/45R17 91W XL サマータイヤ 最短当日発送</v>
      </c>
      <c r="BG676" s="133" t="str">
        <f>IFERROR(VLOOKUP(AQ:AQ,在庫!B:M,12,0),"")</f>
        <v/>
      </c>
      <c r="BH676" s="133" t="str">
        <f>IFERROR(VLOOKUP(AQ:AQ,在庫!B:L,10,0),"")</f>
        <v/>
      </c>
      <c r="BI676" s="234" t="str">
        <f>VLOOKUP(AQ:AQ,[1]DUNLOP!$B:$AH,32,0)</f>
        <v/>
      </c>
      <c r="BJ676" s="234" t="str">
        <f>VLOOKUP(AQ:AQ,[1]DUNLOP!$B:$AH,33,0)</f>
        <v/>
      </c>
      <c r="BK676" s="191"/>
      <c r="BL676" s="191"/>
      <c r="BM676" s="191"/>
      <c r="BN676" s="191"/>
      <c r="BO676" s="191"/>
      <c r="BP676" s="191"/>
      <c r="BQ676" s="191"/>
      <c r="BR676" s="191"/>
      <c r="BS676" s="191"/>
      <c r="BT676" s="191"/>
      <c r="BU676" s="191"/>
      <c r="BV676" s="191"/>
      <c r="BW676" s="191"/>
      <c r="BX676" s="191"/>
    </row>
    <row r="677" spans="1:77" s="11" customFormat="1" ht="19.5" customHeight="1">
      <c r="A677" s="2"/>
      <c r="B677" s="432"/>
      <c r="C677" s="2"/>
      <c r="D677" s="11" t="s">
        <v>4703</v>
      </c>
      <c r="F677" s="23"/>
      <c r="G677" s="368"/>
      <c r="H677" s="2"/>
      <c r="I677" s="2"/>
      <c r="J677" s="3"/>
      <c r="K677" s="132"/>
      <c r="L677" s="132"/>
      <c r="M677" s="447"/>
      <c r="N677" s="10"/>
      <c r="O677" s="10"/>
      <c r="P677" s="10"/>
      <c r="Q677" s="2"/>
      <c r="R677" s="448"/>
      <c r="S677" s="191"/>
      <c r="T677" s="449"/>
      <c r="U677" s="4"/>
      <c r="V677" s="2"/>
      <c r="W677" s="13"/>
      <c r="X677" s="4"/>
      <c r="Y677" s="13"/>
      <c r="Z677" s="155"/>
      <c r="AA677" s="450"/>
      <c r="AB677" s="451"/>
      <c r="AC677" s="451"/>
      <c r="AD677" s="454"/>
      <c r="AE677" s="6"/>
      <c r="AF677" s="455"/>
      <c r="AG677" s="2"/>
      <c r="AH677" s="456"/>
      <c r="AI677" s="13"/>
      <c r="AJ677" s="448"/>
      <c r="AK677" s="448"/>
      <c r="AL677" s="2"/>
      <c r="AM677" s="2"/>
      <c r="AN677" s="2"/>
      <c r="AO677" s="2"/>
      <c r="AP677" s="2"/>
      <c r="AQ677" s="193"/>
      <c r="AR677" s="197"/>
      <c r="AS677" s="198"/>
      <c r="AT677" s="328"/>
      <c r="AU677" s="328"/>
      <c r="AV677"/>
      <c r="AW677"/>
      <c r="AX677"/>
      <c r="AY677" s="417"/>
      <c r="AZ677" s="417"/>
      <c r="BA677" s="417"/>
      <c r="BB677" s="417"/>
      <c r="BC677" s="417"/>
      <c r="BD677"/>
      <c r="BE677" s="197"/>
      <c r="BF677" s="12"/>
      <c r="BG677" s="12"/>
      <c r="BH677" s="12"/>
      <c r="BI677" s="5"/>
      <c r="BJ677" s="5"/>
      <c r="BK677" s="2"/>
      <c r="BL677" s="2"/>
      <c r="BM677" s="443"/>
      <c r="BN677" s="2"/>
      <c r="BO677" s="2"/>
      <c r="BP677" s="2"/>
      <c r="BQ677" s="2"/>
      <c r="BR677" s="2"/>
      <c r="BS677" s="2"/>
      <c r="BT677" s="2"/>
      <c r="BU677" s="2"/>
      <c r="BV677" s="2"/>
      <c r="BW677" s="2"/>
      <c r="BX677" s="2"/>
      <c r="BY677" s="2"/>
    </row>
    <row r="678" spans="1:77" s="11" customFormat="1" ht="19.5" customHeight="1">
      <c r="A678" s="237">
        <f t="shared" ref="A678:A709" si="378">COUNTIF(E:E,E678)</f>
        <v>1</v>
      </c>
      <c r="B678" s="308">
        <f t="shared" ref="B678:B709" si="379">AQ678</f>
        <v>2056016129875</v>
      </c>
      <c r="C678" s="225">
        <f t="shared" ref="C678:C709" si="380">AY678</f>
        <v>40</v>
      </c>
      <c r="D678" s="11" t="s">
        <v>4704</v>
      </c>
      <c r="E678" s="358" t="s">
        <v>1580</v>
      </c>
      <c r="F678" s="303" t="s">
        <v>6414</v>
      </c>
      <c r="G678" s="132" t="str">
        <f t="shared" ref="G678:G709" si="381">MID(AQ:AQ,6,2)</f>
        <v>16</v>
      </c>
      <c r="H678" s="225">
        <v>0</v>
      </c>
      <c r="I678" s="225">
        <f t="shared" ref="I678:I709" si="382">AZ678</f>
        <v>0</v>
      </c>
      <c r="J678" s="131">
        <v>71</v>
      </c>
      <c r="K678" s="132" t="s">
        <v>1758</v>
      </c>
      <c r="L678" s="132">
        <v>2</v>
      </c>
      <c r="M678" s="134" t="s">
        <v>1776</v>
      </c>
      <c r="N678" s="226" t="s">
        <v>7251</v>
      </c>
      <c r="O678" s="226" t="s">
        <v>1777</v>
      </c>
      <c r="P678" s="227">
        <v>14215</v>
      </c>
      <c r="Q678" s="228">
        <f t="shared" ref="Q678:Q709" si="383">(P678-AY678)/1.1</f>
        <v>12886.363636363636</v>
      </c>
      <c r="R678" s="143">
        <f t="shared" ref="R678:R709" si="384">IFERROR((Q678-X678)/Q678,"")</f>
        <v>0.33798236331569664</v>
      </c>
      <c r="S678" s="238">
        <v>1074476670</v>
      </c>
      <c r="T678" s="288" t="s">
        <v>6985</v>
      </c>
      <c r="U678" s="189">
        <f t="shared" ref="U678:U709" si="385">W678-V678</f>
        <v>14215</v>
      </c>
      <c r="W678" s="229">
        <v>14215</v>
      </c>
      <c r="X678" s="135">
        <f t="shared" ref="X678:X709" si="386">AX678</f>
        <v>8531</v>
      </c>
      <c r="Y678" s="230">
        <f t="shared" ref="Y678:Y709" si="387">(W678-AY678)/1.1</f>
        <v>12886.363636363636</v>
      </c>
      <c r="Z678" s="141">
        <f t="shared" ref="Z678:Z709" si="388">IFERROR(-1+(AE678/N678),"")</f>
        <v>7.731269785437922E-2</v>
      </c>
      <c r="AA678" s="136">
        <f t="shared" ref="AA678:AA709" si="389">IFERROR((Y678-X678)/Y678,"")</f>
        <v>0.33798236331569664</v>
      </c>
      <c r="AB678" s="144"/>
      <c r="AC678" s="144"/>
      <c r="AD678" s="184">
        <f t="shared" ref="AD678:AD709" si="390">ROUNDDOWN(U678/1.02,0)</f>
        <v>13936</v>
      </c>
      <c r="AE678" s="182">
        <f t="shared" ref="AE678:AE709" si="391">ROUNDDOWN(AD678/0.91,0)</f>
        <v>15314</v>
      </c>
      <c r="AF678" s="128">
        <f t="shared" ref="AF678:AF709" si="392">AE678*0.09</f>
        <v>1378.26</v>
      </c>
      <c r="AG678" s="129">
        <f t="shared" ref="AG678:AG709" si="393">AF678-AI678</f>
        <v>279.26</v>
      </c>
      <c r="AH678" s="130">
        <f t="shared" ref="AH678:AH709" si="394">IFERROR(AG678/AE678,"")</f>
        <v>1.8235601410474075E-2</v>
      </c>
      <c r="AI678" s="137">
        <f t="shared" ref="AI678:AI709" si="395">AE678-U678</f>
        <v>1099</v>
      </c>
      <c r="AJ678" s="138">
        <f t="shared" ref="AJ678:AJ709" si="396">IFERROR(AI678/AE678,"")</f>
        <v>7.1764398589525921E-2</v>
      </c>
      <c r="AK678" s="138">
        <f t="shared" ref="AK678:AK709" si="397">IFERROR(AA678-AH678,"")</f>
        <v>0.31974676190522255</v>
      </c>
      <c r="AL678" s="11" t="s">
        <v>13397</v>
      </c>
      <c r="AM678" s="11">
        <f t="shared" ref="AM678:AM709" si="398">AD678-AE678*0.1</f>
        <v>12404.6</v>
      </c>
      <c r="AN678" s="412">
        <f t="shared" ref="AN678:AN709" si="399">(AM678-AY678)/1.1</f>
        <v>11240.545454545454</v>
      </c>
      <c r="AO678" s="412">
        <f t="shared" ref="AO678:AO709" si="400">AN678-X678</f>
        <v>2709.545454545454</v>
      </c>
      <c r="AP678" s="413">
        <f t="shared" ref="AP678:AP709" si="401">AO678/AN678</f>
        <v>0.24105106513757013</v>
      </c>
      <c r="AQ678" s="192">
        <v>2056016129875</v>
      </c>
      <c r="AR678" s="192">
        <f>VLOOKUP(AQ:AQ,[1]YOKOHAMA!$B:$O,2,0)</f>
        <v>4968814930646</v>
      </c>
      <c r="AS678" s="192" t="str">
        <f>VLOOKUP(AQ:AQ,[1]YOKOHAMA!$B:$O,3,0)</f>
        <v>R7504</v>
      </c>
      <c r="AT678" s="231" t="str">
        <f>VLOOKUP(AQ:AQ,[1]YOKOHAMA!$B:$O,4,0)</f>
        <v>ADVAN dB V552（並行）</v>
      </c>
      <c r="AU678" s="231" t="str">
        <f>VLOOKUP(AQ:AQ,[1]YOKOHAMA!$B:$O,5,0)</f>
        <v>205/60R16 92V</v>
      </c>
      <c r="AV678" s="232" t="str">
        <f>VLOOKUP(AQ:AQ,[1]YOKOHAMA!$B:$O,6,0)</f>
        <v>205/60R16</v>
      </c>
      <c r="AW678" s="232" t="str">
        <f>VLOOKUP(AQ:AQ,[1]YOKOHAMA!$B:$O,7,0)</f>
        <v/>
      </c>
      <c r="AX678" s="233">
        <f>VLOOKUP(AQ:AQ,[1]YOKOHAMA!$B:$K,8,0)</f>
        <v>8531</v>
      </c>
      <c r="AY678" s="233">
        <f>VLOOKUP(AQ:AQ,[1]YOKOHAMA!$B:$K,9,0)</f>
        <v>40</v>
      </c>
      <c r="AZ678" s="233">
        <f>VLOOKUP(AQ:AQ,[1]YOKOHAMA!$B:$K,10,0)</f>
        <v>0</v>
      </c>
      <c r="BA678" s="233">
        <f>VLOOKUP(AQ:AQ,[1]YOKOHAMA!$B:$O,11,0)</f>
        <v>12430</v>
      </c>
      <c r="BB678" s="233">
        <f>VLOOKUP(AQ:AQ,[1]YOKOHAMA!$B:$O,12,0)</f>
        <v>10345.454545454544</v>
      </c>
      <c r="BC678" s="233">
        <f t="shared" ref="BC678:BC709" si="402">BA678-BB678*1.1</f>
        <v>1050</v>
      </c>
      <c r="BD678" s="204" t="s">
        <v>6001</v>
      </c>
      <c r="BE678" s="195" t="s">
        <v>5129</v>
      </c>
      <c r="BF678" s="133" t="str">
        <f>IFERROR(VLOOKUP(BE:BE,Q商品!B:E,4,0),"")</f>
        <v>2023年製 ADVAN dB V552 205/60R16 92V サマータイヤ 最短当日発送</v>
      </c>
      <c r="BG678" s="133" t="str">
        <f>IFERROR(VLOOKUP(AQ:AQ,在庫!B:M,12,0),"")</f>
        <v/>
      </c>
      <c r="BH678" s="133" t="str">
        <f>IFERROR(VLOOKUP(AQ:AQ,在庫!B:L,10,0),"")</f>
        <v/>
      </c>
      <c r="BI678" s="234">
        <f>VLOOKUP(AQ:AQ,[1]YOKOHAMA!$B:$AH,32,0)</f>
        <v>621003910</v>
      </c>
      <c r="BJ678" s="234">
        <f>VLOOKUP(AQ:AQ,[1]YOKOHAMA!$B:$AH,33,0)</f>
        <v>621001718</v>
      </c>
      <c r="BK678" s="191"/>
      <c r="BL678" s="191"/>
      <c r="BM678" s="191"/>
      <c r="BN678" s="191"/>
      <c r="BO678" s="191"/>
      <c r="BP678" s="191"/>
      <c r="BQ678" s="191"/>
      <c r="BR678" s="191"/>
      <c r="BS678" s="191"/>
      <c r="BT678" s="191"/>
      <c r="BU678" s="191"/>
      <c r="BV678" s="191"/>
      <c r="BW678" s="191"/>
      <c r="BX678" s="191"/>
    </row>
    <row r="679" spans="1:77" s="11" customFormat="1" ht="19.5" customHeight="1">
      <c r="A679" s="237">
        <f t="shared" si="378"/>
        <v>1</v>
      </c>
      <c r="B679" s="308">
        <f t="shared" si="379"/>
        <v>2155017129898</v>
      </c>
      <c r="C679" s="225">
        <f t="shared" si="380"/>
        <v>0</v>
      </c>
      <c r="D679" s="11" t="s">
        <v>7497</v>
      </c>
      <c r="E679" s="11" t="s">
        <v>1581</v>
      </c>
      <c r="F679" s="304" t="s">
        <v>13417</v>
      </c>
      <c r="G679" s="132" t="str">
        <f t="shared" si="381"/>
        <v>17</v>
      </c>
      <c r="H679" s="225">
        <v>0</v>
      </c>
      <c r="I679" s="225">
        <f t="shared" si="382"/>
        <v>0</v>
      </c>
      <c r="J679" s="131">
        <v>124</v>
      </c>
      <c r="K679" s="132" t="s">
        <v>7353</v>
      </c>
      <c r="L679" s="132">
        <v>3</v>
      </c>
      <c r="M679" s="134" t="s">
        <v>1785</v>
      </c>
      <c r="N679" s="226" t="s">
        <v>13418</v>
      </c>
      <c r="O679" s="226" t="s">
        <v>1954</v>
      </c>
      <c r="P679" s="227">
        <v>16800</v>
      </c>
      <c r="Q679" s="228">
        <f t="shared" si="383"/>
        <v>15272.727272727272</v>
      </c>
      <c r="R679" s="143">
        <f t="shared" si="384"/>
        <v>0.33247023809523807</v>
      </c>
      <c r="S679" s="238">
        <v>1074476270</v>
      </c>
      <c r="T679" s="288" t="s">
        <v>6986</v>
      </c>
      <c r="U679" s="189">
        <f t="shared" si="385"/>
        <v>16800</v>
      </c>
      <c r="W679" s="229">
        <v>16800</v>
      </c>
      <c r="X679" s="135">
        <f t="shared" si="386"/>
        <v>10195</v>
      </c>
      <c r="Y679" s="230">
        <f t="shared" si="387"/>
        <v>15272.727272727272</v>
      </c>
      <c r="Z679" s="141">
        <f t="shared" si="388"/>
        <v>0.14544303797468361</v>
      </c>
      <c r="AA679" s="136">
        <f t="shared" si="389"/>
        <v>0.33247023809523807</v>
      </c>
      <c r="AB679" s="309"/>
      <c r="AC679" s="309"/>
      <c r="AD679" s="184">
        <f t="shared" si="390"/>
        <v>16470</v>
      </c>
      <c r="AE679" s="182">
        <f t="shared" si="391"/>
        <v>18098</v>
      </c>
      <c r="AF679" s="128">
        <f t="shared" si="392"/>
        <v>1628.82</v>
      </c>
      <c r="AG679" s="129">
        <f t="shared" si="393"/>
        <v>330.81999999999994</v>
      </c>
      <c r="AH679" s="130">
        <f t="shared" si="394"/>
        <v>1.8279367885954245E-2</v>
      </c>
      <c r="AI679" s="137">
        <f t="shared" si="395"/>
        <v>1298</v>
      </c>
      <c r="AJ679" s="138">
        <f t="shared" si="396"/>
        <v>7.1720632114045751E-2</v>
      </c>
      <c r="AK679" s="138">
        <f t="shared" si="397"/>
        <v>0.31419087020928382</v>
      </c>
      <c r="AL679" s="11" t="s">
        <v>13397</v>
      </c>
      <c r="AM679" s="11">
        <f t="shared" si="398"/>
        <v>14660.2</v>
      </c>
      <c r="AN679" s="412">
        <f t="shared" si="399"/>
        <v>13327.454545454544</v>
      </c>
      <c r="AO679" s="412">
        <f t="shared" si="400"/>
        <v>3132.4545454545441</v>
      </c>
      <c r="AP679" s="413">
        <f t="shared" si="401"/>
        <v>0.23503772117706437</v>
      </c>
      <c r="AQ679" s="192">
        <v>2155017129898</v>
      </c>
      <c r="AR679" s="192">
        <f>VLOOKUP(AQ:AQ,[1]YOKOHAMA!$B:$O,2,0)</f>
        <v>4968814930691</v>
      </c>
      <c r="AS679" s="192" t="str">
        <f>VLOOKUP(AQ:AQ,[1]YOKOHAMA!$B:$O,3,0)</f>
        <v/>
      </c>
      <c r="AT679" s="231" t="str">
        <f>VLOOKUP(AQ:AQ,[1]YOKOHAMA!$B:$O,4,0)</f>
        <v>ADVAN dB V552（並行）</v>
      </c>
      <c r="AU679" s="231" t="str">
        <f>VLOOKUP(AQ:AQ,[1]YOKOHAMA!$B:$O,5,0)</f>
        <v>215/50R17 95W</v>
      </c>
      <c r="AV679" s="232" t="str">
        <f>VLOOKUP(AQ:AQ,[1]YOKOHAMA!$B:$O,6,0)</f>
        <v>215/50R17</v>
      </c>
      <c r="AW679" s="232" t="str">
        <f>VLOOKUP(AQ:AQ,[1]YOKOHAMA!$B:$O,7,0)</f>
        <v/>
      </c>
      <c r="AX679" s="233">
        <f>VLOOKUP(AQ:AQ,[1]YOKOHAMA!$B:$K,8,0)</f>
        <v>10195</v>
      </c>
      <c r="AY679" s="233">
        <f>VLOOKUP(AQ:AQ,[1]YOKOHAMA!$B:$K,9,0)</f>
        <v>0</v>
      </c>
      <c r="AZ679" s="233">
        <f>VLOOKUP(AQ:AQ,[1]YOKOHAMA!$B:$K,10,0)</f>
        <v>0</v>
      </c>
      <c r="BA679" s="233">
        <f>VLOOKUP(AQ:AQ,[1]YOKOHAMA!$B:$O,11,0)</f>
        <v>16940</v>
      </c>
      <c r="BB679" s="233">
        <f>VLOOKUP(AQ:AQ,[1]YOKOHAMA!$B:$O,12,0)</f>
        <v>14445.454545454544</v>
      </c>
      <c r="BC679" s="233">
        <f t="shared" si="402"/>
        <v>1050</v>
      </c>
      <c r="BD679" s="204" t="s">
        <v>6001</v>
      </c>
      <c r="BE679" s="195" t="s">
        <v>5130</v>
      </c>
      <c r="BF679" s="133" t="str">
        <f>IFERROR(VLOOKUP(BE:BE,Q商品!B:E,4,0),"")</f>
        <v>2021年製以降 ADVAN dB V552 215/50R17 95W XL サマータイヤ 最短当日発送</v>
      </c>
      <c r="BG679" s="133" t="str">
        <f>IFERROR(VLOOKUP(AQ:AQ,在庫!B:M,12,0),"")</f>
        <v/>
      </c>
      <c r="BH679" s="133" t="str">
        <f>IFERROR(VLOOKUP(AQ:AQ,在庫!B:L,10,0),"")</f>
        <v/>
      </c>
      <c r="BI679" s="234">
        <f>VLOOKUP(AQ:AQ,[1]YOKOHAMA!$B:$AH,32,0)</f>
        <v>606919442</v>
      </c>
      <c r="BJ679" s="234">
        <f>VLOOKUP(AQ:AQ,[1]YOKOHAMA!$B:$AH,33,0)</f>
        <v>606919473</v>
      </c>
      <c r="BK679" s="191"/>
      <c r="BL679" s="191"/>
      <c r="BM679" s="191"/>
      <c r="BN679" s="191"/>
      <c r="BO679" s="191"/>
      <c r="BP679" s="191"/>
      <c r="BQ679" s="191"/>
      <c r="BR679" s="191"/>
      <c r="BS679" s="191"/>
      <c r="BT679" s="191"/>
      <c r="BU679" s="191"/>
      <c r="BV679" s="191"/>
      <c r="BW679" s="191"/>
      <c r="BX679" s="191"/>
    </row>
    <row r="680" spans="1:77" s="11" customFormat="1" ht="19.5" customHeight="1">
      <c r="A680" s="237">
        <f t="shared" si="378"/>
        <v>1</v>
      </c>
      <c r="B680" s="308">
        <f t="shared" si="379"/>
        <v>2155517129893</v>
      </c>
      <c r="C680" s="225">
        <f t="shared" si="380"/>
        <v>54</v>
      </c>
      <c r="D680" s="11" t="s">
        <v>4704</v>
      </c>
      <c r="E680" s="358" t="s">
        <v>1582</v>
      </c>
      <c r="F680" s="303" t="s">
        <v>6415</v>
      </c>
      <c r="G680" s="132" t="str">
        <f t="shared" si="381"/>
        <v>17</v>
      </c>
      <c r="H680" s="225">
        <v>2</v>
      </c>
      <c r="I680" s="225">
        <f t="shared" si="382"/>
        <v>2</v>
      </c>
      <c r="J680" s="131">
        <v>131</v>
      </c>
      <c r="K680" s="132" t="s">
        <v>1758</v>
      </c>
      <c r="L680" s="132">
        <v>4</v>
      </c>
      <c r="M680" s="134" t="s">
        <v>6416</v>
      </c>
      <c r="N680" s="226" t="s">
        <v>6027</v>
      </c>
      <c r="O680" s="226" t="s">
        <v>6417</v>
      </c>
      <c r="P680" s="227">
        <v>20000</v>
      </c>
      <c r="Q680" s="228">
        <f t="shared" si="383"/>
        <v>18132.727272727272</v>
      </c>
      <c r="R680" s="143">
        <f t="shared" si="384"/>
        <v>0.42044018850897419</v>
      </c>
      <c r="S680" s="238">
        <v>1074476269</v>
      </c>
      <c r="T680" s="289" t="s">
        <v>7323</v>
      </c>
      <c r="U680" s="189">
        <f t="shared" si="385"/>
        <v>19100</v>
      </c>
      <c r="V680" s="11">
        <v>900</v>
      </c>
      <c r="W680" s="229">
        <v>20000</v>
      </c>
      <c r="X680" s="135">
        <f t="shared" si="386"/>
        <v>10509</v>
      </c>
      <c r="Y680" s="230">
        <f t="shared" si="387"/>
        <v>18132.727272727272</v>
      </c>
      <c r="Z680" s="141">
        <f t="shared" si="388"/>
        <v>7.1666666666666767E-2</v>
      </c>
      <c r="AA680" s="136">
        <f t="shared" si="389"/>
        <v>0.42044018850897419</v>
      </c>
      <c r="AB680" s="144"/>
      <c r="AC680" s="144"/>
      <c r="AD680" s="184">
        <f t="shared" si="390"/>
        <v>18725</v>
      </c>
      <c r="AE680" s="182">
        <f t="shared" si="391"/>
        <v>20576</v>
      </c>
      <c r="AF680" s="128">
        <f t="shared" si="392"/>
        <v>1851.84</v>
      </c>
      <c r="AG680" s="129">
        <f t="shared" si="393"/>
        <v>375.83999999999992</v>
      </c>
      <c r="AH680" s="130">
        <f t="shared" si="394"/>
        <v>1.8265940902021768E-2</v>
      </c>
      <c r="AI680" s="137">
        <f t="shared" si="395"/>
        <v>1476</v>
      </c>
      <c r="AJ680" s="138">
        <f t="shared" si="396"/>
        <v>7.1734059097978226E-2</v>
      </c>
      <c r="AK680" s="138">
        <f t="shared" si="397"/>
        <v>0.40217424760695242</v>
      </c>
      <c r="AL680" s="11" t="s">
        <v>13397</v>
      </c>
      <c r="AM680" s="11">
        <f t="shared" si="398"/>
        <v>16667.400000000001</v>
      </c>
      <c r="AN680" s="412">
        <f t="shared" si="399"/>
        <v>15103.09090909091</v>
      </c>
      <c r="AO680" s="412">
        <f t="shared" si="400"/>
        <v>4594.0909090909099</v>
      </c>
      <c r="AP680" s="413">
        <f t="shared" si="401"/>
        <v>0.30418216620318544</v>
      </c>
      <c r="AQ680" s="192">
        <v>2155517129893</v>
      </c>
      <c r="AR680" s="192">
        <f>VLOOKUP(AQ:AQ,[1]YOKOHAMA!$B:$O,2,0)</f>
        <v>4968814927646</v>
      </c>
      <c r="AS680" s="192" t="str">
        <f>VLOOKUP(AQ:AQ,[1]YOKOHAMA!$B:$O,3,0)</f>
        <v>R4855</v>
      </c>
      <c r="AT680" s="231" t="str">
        <f>VLOOKUP(AQ:AQ,[1]YOKOHAMA!$B:$O,4,0)</f>
        <v>ADVAN dB V552（並行）</v>
      </c>
      <c r="AU680" s="231" t="str">
        <f>VLOOKUP(AQ:AQ,[1]YOKOHAMA!$B:$O,5,0)</f>
        <v>215/55R17 94W</v>
      </c>
      <c r="AV680" s="232" t="str">
        <f>VLOOKUP(AQ:AQ,[1]YOKOHAMA!$B:$O,6,0)</f>
        <v>215/55R17</v>
      </c>
      <c r="AW680" s="232" t="str">
        <f>VLOOKUP(AQ:AQ,[1]YOKOHAMA!$B:$O,7,0)</f>
        <v/>
      </c>
      <c r="AX680" s="233">
        <f>VLOOKUP(AQ:AQ,[1]YOKOHAMA!$B:$K,8,0)</f>
        <v>10509</v>
      </c>
      <c r="AY680" s="233">
        <f>VLOOKUP(AQ:AQ,[1]YOKOHAMA!$B:$K,9,0)</f>
        <v>54</v>
      </c>
      <c r="AZ680" s="233">
        <f>VLOOKUP(AQ:AQ,[1]YOKOHAMA!$B:$K,10,0)</f>
        <v>2</v>
      </c>
      <c r="BA680" s="233">
        <f>VLOOKUP(AQ:AQ,[1]YOKOHAMA!$B:$O,11,0)</f>
        <v>16200</v>
      </c>
      <c r="BB680" s="233">
        <f>VLOOKUP(AQ:AQ,[1]YOKOHAMA!$B:$O,12,0)</f>
        <v>13772.727272727272</v>
      </c>
      <c r="BC680" s="233">
        <f t="shared" si="402"/>
        <v>1050</v>
      </c>
      <c r="BD680" s="204" t="s">
        <v>6001</v>
      </c>
      <c r="BE680" s="195" t="s">
        <v>5131</v>
      </c>
      <c r="BF680" s="133" t="str">
        <f>IFERROR(VLOOKUP(BE:BE,Q商品!B:E,4,0),"")</f>
        <v>2023年製 ADVAN dB V552 215/55R17 94W サマータイヤ 最短当日発送</v>
      </c>
      <c r="BG680" s="133" t="str">
        <f>IFERROR(VLOOKUP(AQ:AQ,在庫!B:M,12,0),"")</f>
        <v>2023年製</v>
      </c>
      <c r="BH680" s="133">
        <f>IFERROR(VLOOKUP(AQ:AQ,在庫!B:L,10,0),"")</f>
        <v>1</v>
      </c>
      <c r="BI680" s="234">
        <f>VLOOKUP(AQ:AQ,[1]YOKOHAMA!$B:$AH,32,0)</f>
        <v>606919440</v>
      </c>
      <c r="BJ680" s="234">
        <f>VLOOKUP(AQ:AQ,[1]YOKOHAMA!$B:$AH,33,0)</f>
        <v>606919471</v>
      </c>
      <c r="BK680" s="191"/>
      <c r="BL680" s="191"/>
      <c r="BM680" s="191"/>
      <c r="BN680" s="191"/>
      <c r="BO680" s="191"/>
      <c r="BP680" s="191"/>
      <c r="BQ680" s="191"/>
      <c r="BR680" s="191"/>
      <c r="BS680" s="191"/>
      <c r="BT680" s="191"/>
      <c r="BU680" s="191"/>
      <c r="BV680" s="191"/>
      <c r="BW680" s="191"/>
      <c r="BX680" s="191"/>
    </row>
    <row r="681" spans="1:77" s="11" customFormat="1" ht="19.5" customHeight="1">
      <c r="A681" s="237">
        <f t="shared" si="378"/>
        <v>1</v>
      </c>
      <c r="B681" s="308">
        <f t="shared" si="379"/>
        <v>2156016129896</v>
      </c>
      <c r="C681" s="225">
        <f t="shared" si="380"/>
        <v>12</v>
      </c>
      <c r="D681" s="11" t="s">
        <v>4704</v>
      </c>
      <c r="E681" s="11" t="s">
        <v>6457</v>
      </c>
      <c r="F681" s="303" t="s">
        <v>7203</v>
      </c>
      <c r="G681" s="132" t="str">
        <f t="shared" si="381"/>
        <v>16</v>
      </c>
      <c r="H681" s="225">
        <v>4</v>
      </c>
      <c r="I681" s="225">
        <f t="shared" si="382"/>
        <v>4</v>
      </c>
      <c r="J681" s="131" t="s">
        <v>12</v>
      </c>
      <c r="K681" s="132" t="s">
        <v>1758</v>
      </c>
      <c r="L681" s="132">
        <v>5</v>
      </c>
      <c r="M681" s="134" t="s">
        <v>3422</v>
      </c>
      <c r="N681" s="226" t="s">
        <v>3415</v>
      </c>
      <c r="O681" s="226" t="s">
        <v>1777</v>
      </c>
      <c r="P681" s="227">
        <v>16980</v>
      </c>
      <c r="Q681" s="228">
        <f t="shared" si="383"/>
        <v>15425.454545454544</v>
      </c>
      <c r="R681" s="143">
        <f t="shared" si="384"/>
        <v>0.39703559641678449</v>
      </c>
      <c r="S681" s="238">
        <v>1074476271</v>
      </c>
      <c r="T681" s="289" t="s">
        <v>7322</v>
      </c>
      <c r="U681" s="189">
        <f t="shared" si="385"/>
        <v>16980</v>
      </c>
      <c r="W681" s="229">
        <v>16980</v>
      </c>
      <c r="X681" s="135">
        <f t="shared" si="386"/>
        <v>9301</v>
      </c>
      <c r="Y681" s="230">
        <f t="shared" si="387"/>
        <v>15425.454545454544</v>
      </c>
      <c r="Z681" s="141">
        <f t="shared" si="388"/>
        <v>7.7326266195524074E-2</v>
      </c>
      <c r="AA681" s="136">
        <f t="shared" si="389"/>
        <v>0.39703559641678449</v>
      </c>
      <c r="AB681" s="144"/>
      <c r="AC681" s="144"/>
      <c r="AD681" s="184">
        <f t="shared" si="390"/>
        <v>16647</v>
      </c>
      <c r="AE681" s="182">
        <f t="shared" si="391"/>
        <v>18293</v>
      </c>
      <c r="AF681" s="128">
        <f t="shared" si="392"/>
        <v>1646.37</v>
      </c>
      <c r="AG681" s="129">
        <f t="shared" si="393"/>
        <v>333.36999999999989</v>
      </c>
      <c r="AH681" s="130">
        <f t="shared" si="394"/>
        <v>1.8223910785546377E-2</v>
      </c>
      <c r="AI681" s="137">
        <f t="shared" si="395"/>
        <v>1313</v>
      </c>
      <c r="AJ681" s="138">
        <f t="shared" si="396"/>
        <v>7.1776089214453623E-2</v>
      </c>
      <c r="AK681" s="138">
        <f t="shared" si="397"/>
        <v>0.37881168563123813</v>
      </c>
      <c r="AL681" s="11" t="s">
        <v>13397</v>
      </c>
      <c r="AM681" s="11">
        <f t="shared" si="398"/>
        <v>14817.7</v>
      </c>
      <c r="AN681" s="412">
        <f t="shared" si="399"/>
        <v>13459.727272727272</v>
      </c>
      <c r="AO681" s="412">
        <f t="shared" si="400"/>
        <v>4158.7272727272721</v>
      </c>
      <c r="AP681" s="413">
        <f t="shared" si="401"/>
        <v>0.30897559723619955</v>
      </c>
      <c r="AQ681" s="192">
        <v>2156016129896</v>
      </c>
      <c r="AR681" s="192">
        <f>VLOOKUP(AQ:AQ,[1]YOKOHAMA!$B:$O,2,0)</f>
        <v>4968814930592</v>
      </c>
      <c r="AS681" s="192" t="str">
        <f>VLOOKUP(AQ:AQ,[1]YOKOHAMA!$B:$O,3,0)</f>
        <v>R4851</v>
      </c>
      <c r="AT681" s="231" t="str">
        <f>VLOOKUP(AQ:AQ,[1]YOKOHAMA!$B:$O,4,0)</f>
        <v>ADVAN dB V552（並行）</v>
      </c>
      <c r="AU681" s="231" t="str">
        <f>VLOOKUP(AQ:AQ,[1]YOKOHAMA!$B:$O,5,0)</f>
        <v>215/60R16 99V</v>
      </c>
      <c r="AV681" s="232" t="str">
        <f>VLOOKUP(AQ:AQ,[1]YOKOHAMA!$B:$O,6,0)</f>
        <v>215/60R16</v>
      </c>
      <c r="AW681" s="232" t="str">
        <f>VLOOKUP(AQ:AQ,[1]YOKOHAMA!$B:$O,7,0)</f>
        <v/>
      </c>
      <c r="AX681" s="233">
        <f>VLOOKUP(AQ:AQ,[1]YOKOHAMA!$B:$K,8,0)</f>
        <v>9301</v>
      </c>
      <c r="AY681" s="233">
        <f>VLOOKUP(AQ:AQ,[1]YOKOHAMA!$B:$K,9,0)</f>
        <v>12</v>
      </c>
      <c r="AZ681" s="233">
        <f>VLOOKUP(AQ:AQ,[1]YOKOHAMA!$B:$K,10,0)</f>
        <v>4</v>
      </c>
      <c r="BA681" s="233">
        <f>VLOOKUP(AQ:AQ,[1]YOKOHAMA!$B:$O,11,0)</f>
        <v>13350</v>
      </c>
      <c r="BB681" s="233">
        <f>VLOOKUP(AQ:AQ,[1]YOKOHAMA!$B:$O,12,0)</f>
        <v>11181.81818181818</v>
      </c>
      <c r="BC681" s="233">
        <f t="shared" si="402"/>
        <v>1050</v>
      </c>
      <c r="BD681" s="204" t="s">
        <v>6001</v>
      </c>
      <c r="BE681" s="195" t="s">
        <v>5132</v>
      </c>
      <c r="BF681" s="133" t="str">
        <f>IFERROR(VLOOKUP(BE:BE,Q商品!B:E,4,0),"")</f>
        <v>2023年製 ADVAN dB V552 215/60R16 99V XL サマータイヤ 最短当日発送</v>
      </c>
      <c r="BG681" s="133" t="str">
        <f>IFERROR(VLOOKUP(AQ:AQ,在庫!B:M,12,0),"")</f>
        <v>2023年製</v>
      </c>
      <c r="BH681" s="133">
        <f>IFERROR(VLOOKUP(AQ:AQ,在庫!B:L,10,0),"")</f>
        <v>1</v>
      </c>
      <c r="BI681" s="234">
        <f>VLOOKUP(AQ:AQ,[1]YOKOHAMA!$B:$AH,32,0)</f>
        <v>606919446</v>
      </c>
      <c r="BJ681" s="234">
        <f>VLOOKUP(AQ:AQ,[1]YOKOHAMA!$B:$AH,33,0)</f>
        <v>606919477</v>
      </c>
      <c r="BK681" s="191"/>
      <c r="BL681" s="191"/>
      <c r="BM681" s="191"/>
      <c r="BN681" s="191"/>
      <c r="BO681" s="191"/>
      <c r="BP681" s="191"/>
      <c r="BQ681" s="191"/>
      <c r="BR681" s="191"/>
      <c r="BS681" s="191"/>
      <c r="BT681" s="191"/>
      <c r="BU681" s="191"/>
      <c r="BV681" s="191"/>
      <c r="BW681" s="191"/>
      <c r="BX681" s="191"/>
    </row>
    <row r="682" spans="1:77" s="11" customFormat="1" ht="19.5" customHeight="1">
      <c r="A682" s="237">
        <f t="shared" si="378"/>
        <v>1</v>
      </c>
      <c r="B682" s="308">
        <f t="shared" si="379"/>
        <v>2254018129873</v>
      </c>
      <c r="C682" s="225">
        <f t="shared" si="380"/>
        <v>50</v>
      </c>
      <c r="D682" s="11" t="s">
        <v>4704</v>
      </c>
      <c r="E682" s="358" t="s">
        <v>6377</v>
      </c>
      <c r="F682" s="303" t="s">
        <v>6349</v>
      </c>
      <c r="G682" s="132" t="str">
        <f t="shared" si="381"/>
        <v>18</v>
      </c>
      <c r="H682" s="225">
        <v>0</v>
      </c>
      <c r="I682" s="225">
        <f t="shared" si="382"/>
        <v>0</v>
      </c>
      <c r="J682" s="131" t="s">
        <v>12</v>
      </c>
      <c r="K682" s="132" t="s">
        <v>1758</v>
      </c>
      <c r="L682" s="132">
        <v>6</v>
      </c>
      <c r="M682" s="134" t="s">
        <v>3422</v>
      </c>
      <c r="N682" s="226" t="s">
        <v>6378</v>
      </c>
      <c r="O682" s="226" t="s">
        <v>1777</v>
      </c>
      <c r="P682" s="227">
        <v>23650</v>
      </c>
      <c r="Q682" s="228">
        <f t="shared" si="383"/>
        <v>21454.545454545452</v>
      </c>
      <c r="R682" s="143">
        <f t="shared" si="384"/>
        <v>0.40297033898305079</v>
      </c>
      <c r="S682" s="238">
        <v>1074476666</v>
      </c>
      <c r="T682" s="289" t="s">
        <v>6987</v>
      </c>
      <c r="U682" s="189">
        <f t="shared" si="385"/>
        <v>23650</v>
      </c>
      <c r="W682" s="229">
        <v>23650</v>
      </c>
      <c r="X682" s="135">
        <f t="shared" si="386"/>
        <v>12809</v>
      </c>
      <c r="Y682" s="230">
        <f t="shared" si="387"/>
        <v>21454.545454545452</v>
      </c>
      <c r="Z682" s="141">
        <f t="shared" si="388"/>
        <v>7.7336152219873222E-2</v>
      </c>
      <c r="AA682" s="136">
        <f t="shared" si="389"/>
        <v>0.40297033898305079</v>
      </c>
      <c r="AB682" s="144"/>
      <c r="AC682" s="144"/>
      <c r="AD682" s="184">
        <f t="shared" si="390"/>
        <v>23186</v>
      </c>
      <c r="AE682" s="182">
        <f t="shared" si="391"/>
        <v>25479</v>
      </c>
      <c r="AF682" s="128">
        <f t="shared" si="392"/>
        <v>2293.11</v>
      </c>
      <c r="AG682" s="129">
        <f t="shared" si="393"/>
        <v>464.11000000000013</v>
      </c>
      <c r="AH682" s="130">
        <f t="shared" si="394"/>
        <v>1.8215393068801763E-2</v>
      </c>
      <c r="AI682" s="137">
        <f t="shared" si="395"/>
        <v>1829</v>
      </c>
      <c r="AJ682" s="138">
        <f t="shared" si="396"/>
        <v>7.1784606931198244E-2</v>
      </c>
      <c r="AK682" s="138">
        <f t="shared" si="397"/>
        <v>0.38475494591424902</v>
      </c>
      <c r="AL682" s="11" t="s">
        <v>13397</v>
      </c>
      <c r="AM682" s="11">
        <f t="shared" si="398"/>
        <v>20638.099999999999</v>
      </c>
      <c r="AN682" s="412">
        <f t="shared" si="399"/>
        <v>18716.454545454544</v>
      </c>
      <c r="AO682" s="412">
        <f t="shared" si="400"/>
        <v>5907.4545454545441</v>
      </c>
      <c r="AP682" s="413">
        <f t="shared" si="401"/>
        <v>0.31562893127583402</v>
      </c>
      <c r="AQ682" s="192">
        <v>2254018129873</v>
      </c>
      <c r="AR682" s="192" t="str">
        <f>VLOOKUP(AQ:AQ,[1]YOKOHAMA!$B:$O,2,0)</f>
        <v/>
      </c>
      <c r="AS682" s="192" t="str">
        <f>VLOOKUP(AQ:AQ,[1]YOKOHAMA!$B:$O,3,0)</f>
        <v/>
      </c>
      <c r="AT682" s="231" t="str">
        <f>VLOOKUP(AQ:AQ,[1]YOKOHAMA!$B:$O,4,0)</f>
        <v>ADVAN dB V552（並行）</v>
      </c>
      <c r="AU682" s="231" t="str">
        <f>VLOOKUP(AQ:AQ,[1]YOKOHAMA!$B:$O,5,0)</f>
        <v>225/40R18 92Y</v>
      </c>
      <c r="AV682" s="232" t="str">
        <f>VLOOKUP(AQ:AQ,[1]YOKOHAMA!$B:$O,6,0)</f>
        <v>225/40R18</v>
      </c>
      <c r="AW682" s="232" t="str">
        <f>VLOOKUP(AQ:AQ,[1]YOKOHAMA!$B:$O,7,0)</f>
        <v/>
      </c>
      <c r="AX682" s="233">
        <f>VLOOKUP(AQ:AQ,[1]YOKOHAMA!$B:$K,8,0)</f>
        <v>12809</v>
      </c>
      <c r="AY682" s="233">
        <f>VLOOKUP(AQ:AQ,[1]YOKOHAMA!$B:$K,9,0)</f>
        <v>50</v>
      </c>
      <c r="AZ682" s="233">
        <f>VLOOKUP(AQ:AQ,[1]YOKOHAMA!$B:$K,10,0)</f>
        <v>0</v>
      </c>
      <c r="BA682" s="233">
        <f>VLOOKUP(AQ:AQ,[1]YOKOHAMA!$B:$O,11,0)</f>
        <v>17480</v>
      </c>
      <c r="BB682" s="233">
        <f>VLOOKUP(AQ:AQ,[1]YOKOHAMA!$B:$O,12,0)</f>
        <v>15413.636363636362</v>
      </c>
      <c r="BC682" s="233">
        <f t="shared" si="402"/>
        <v>525</v>
      </c>
      <c r="BD682" s="204" t="s">
        <v>6001</v>
      </c>
      <c r="BE682" s="195" t="s">
        <v>4923</v>
      </c>
      <c r="BF682" s="133" t="str">
        <f>IFERROR(VLOOKUP(BE:BE,Q商品!B:E,4,0),"")</f>
        <v>2023年製 ADVAN dB V552 225/40R18 92Y XL サマータイヤ 最短当日発送</v>
      </c>
      <c r="BG682" s="133" t="str">
        <f>IFERROR(VLOOKUP(AQ:AQ,在庫!B:M,12,0),"")</f>
        <v>2023年製</v>
      </c>
      <c r="BH682" s="133">
        <f>IFERROR(VLOOKUP(AQ:AQ,在庫!B:L,10,0),"")</f>
        <v>1</v>
      </c>
      <c r="BI682" s="234">
        <f>VLOOKUP(AQ:AQ,[1]YOKOHAMA!$B:$AH,32,0)</f>
        <v>621003909</v>
      </c>
      <c r="BJ682" s="234">
        <f>VLOOKUP(AQ:AQ,[1]YOKOHAMA!$B:$AH,33,0)</f>
        <v>621001717</v>
      </c>
      <c r="BK682" s="191"/>
      <c r="BL682" s="191"/>
      <c r="BM682" s="191"/>
      <c r="BN682" s="191"/>
      <c r="BO682" s="191"/>
      <c r="BP682" s="191"/>
      <c r="BQ682" s="191"/>
      <c r="BR682" s="191"/>
      <c r="BS682" s="191"/>
      <c r="BT682" s="191"/>
      <c r="BU682" s="191"/>
      <c r="BV682" s="191"/>
      <c r="BW682" s="191"/>
      <c r="BX682" s="191"/>
    </row>
    <row r="683" spans="1:77" s="11" customFormat="1" ht="19.5" customHeight="1">
      <c r="A683" s="237">
        <f t="shared" si="378"/>
        <v>1</v>
      </c>
      <c r="B683" s="308">
        <f t="shared" si="379"/>
        <v>2254517129879</v>
      </c>
      <c r="C683" s="225">
        <f t="shared" si="380"/>
        <v>38</v>
      </c>
      <c r="D683" s="11" t="s">
        <v>4704</v>
      </c>
      <c r="E683" s="11" t="s">
        <v>6460</v>
      </c>
      <c r="F683" s="303" t="s">
        <v>7204</v>
      </c>
      <c r="G683" s="132" t="str">
        <f t="shared" si="381"/>
        <v>17</v>
      </c>
      <c r="H683" s="225">
        <v>2</v>
      </c>
      <c r="I683" s="225">
        <f t="shared" si="382"/>
        <v>2</v>
      </c>
      <c r="J683" s="131">
        <v>742</v>
      </c>
      <c r="K683" s="132" t="s">
        <v>1758</v>
      </c>
      <c r="L683" s="132">
        <v>7</v>
      </c>
      <c r="M683" s="134" t="s">
        <v>3422</v>
      </c>
      <c r="N683" s="226" t="s">
        <v>7316</v>
      </c>
      <c r="O683" s="226" t="s">
        <v>1777</v>
      </c>
      <c r="P683" s="227">
        <v>18150</v>
      </c>
      <c r="Q683" s="228">
        <f t="shared" si="383"/>
        <v>16465.454545454544</v>
      </c>
      <c r="R683" s="143">
        <f t="shared" si="384"/>
        <v>0.30764134275618371</v>
      </c>
      <c r="S683" s="238">
        <v>1074476669</v>
      </c>
      <c r="T683" s="289" t="s">
        <v>7863</v>
      </c>
      <c r="U683" s="189">
        <f t="shared" si="385"/>
        <v>18150</v>
      </c>
      <c r="W683" s="229">
        <v>18150</v>
      </c>
      <c r="X683" s="135">
        <f t="shared" si="386"/>
        <v>11400</v>
      </c>
      <c r="Y683" s="230">
        <f t="shared" si="387"/>
        <v>16465.454545454544</v>
      </c>
      <c r="Z683" s="141">
        <f t="shared" si="388"/>
        <v>7.7300275482093728E-2</v>
      </c>
      <c r="AA683" s="136">
        <f t="shared" si="389"/>
        <v>0.30764134275618371</v>
      </c>
      <c r="AB683" s="144"/>
      <c r="AC683" s="144"/>
      <c r="AD683" s="184">
        <f t="shared" si="390"/>
        <v>17794</v>
      </c>
      <c r="AE683" s="182">
        <f t="shared" si="391"/>
        <v>19553</v>
      </c>
      <c r="AF683" s="128">
        <f t="shared" si="392"/>
        <v>1759.77</v>
      </c>
      <c r="AG683" s="129">
        <f t="shared" si="393"/>
        <v>356.77</v>
      </c>
      <c r="AH683" s="130">
        <f t="shared" si="394"/>
        <v>1.8246304914846825E-2</v>
      </c>
      <c r="AI683" s="137">
        <f t="shared" si="395"/>
        <v>1403</v>
      </c>
      <c r="AJ683" s="138">
        <f t="shared" si="396"/>
        <v>7.1753695085153169E-2</v>
      </c>
      <c r="AK683" s="138">
        <f t="shared" si="397"/>
        <v>0.28939503784133691</v>
      </c>
      <c r="AL683" s="11" t="s">
        <v>13397</v>
      </c>
      <c r="AM683" s="11">
        <f t="shared" si="398"/>
        <v>15838.7</v>
      </c>
      <c r="AN683" s="412">
        <f t="shared" si="399"/>
        <v>14364.272727272726</v>
      </c>
      <c r="AO683" s="412">
        <f t="shared" si="400"/>
        <v>2964.2727272727261</v>
      </c>
      <c r="AP683" s="413">
        <f t="shared" si="401"/>
        <v>0.20636427500047461</v>
      </c>
      <c r="AQ683" s="192">
        <v>2254517129879</v>
      </c>
      <c r="AR683" s="192" t="str">
        <f>VLOOKUP(AQ:AQ,[1]YOKOHAMA!$B:$O,2,0)</f>
        <v/>
      </c>
      <c r="AS683" s="192" t="str">
        <f>VLOOKUP(AQ:AQ,[1]YOKOHAMA!$B:$O,3,0)</f>
        <v>R4861</v>
      </c>
      <c r="AT683" s="231" t="str">
        <f>VLOOKUP(AQ:AQ,[1]YOKOHAMA!$B:$O,4,0)</f>
        <v>ADVAN dB V552（並行）</v>
      </c>
      <c r="AU683" s="231" t="str">
        <f>VLOOKUP(AQ:AQ,[1]YOKOHAMA!$B:$O,5,0)</f>
        <v>225/45R17 94W</v>
      </c>
      <c r="AV683" s="232" t="str">
        <f>VLOOKUP(AQ:AQ,[1]YOKOHAMA!$B:$O,6,0)</f>
        <v>225/45R17</v>
      </c>
      <c r="AW683" s="232" t="str">
        <f>VLOOKUP(AQ:AQ,[1]YOKOHAMA!$B:$O,7,0)</f>
        <v/>
      </c>
      <c r="AX683" s="233">
        <f>VLOOKUP(AQ:AQ,[1]YOKOHAMA!$B:$K,8,0)</f>
        <v>11400</v>
      </c>
      <c r="AY683" s="233">
        <f>VLOOKUP(AQ:AQ,[1]YOKOHAMA!$B:$K,9,0)</f>
        <v>38</v>
      </c>
      <c r="AZ683" s="233">
        <f>VLOOKUP(AQ:AQ,[1]YOKOHAMA!$B:$K,10,0)</f>
        <v>2</v>
      </c>
      <c r="BA683" s="233">
        <f>VLOOKUP(AQ:AQ,[1]YOKOHAMA!$B:$O,11,0)</f>
        <v>15640</v>
      </c>
      <c r="BB683" s="233">
        <f>VLOOKUP(AQ:AQ,[1]YOKOHAMA!$B:$O,12,0)</f>
        <v>13740.90909090909</v>
      </c>
      <c r="BC683" s="233">
        <f t="shared" si="402"/>
        <v>525</v>
      </c>
      <c r="BD683" s="204" t="s">
        <v>6001</v>
      </c>
      <c r="BE683" s="195" t="s">
        <v>5133</v>
      </c>
      <c r="BF683" s="133" t="str">
        <f>IFERROR(VLOOKUP(BE:BE,Q商品!B:E,4,0),"")</f>
        <v>2023年製 ADVAN dB V552 225/45R17 94W XL サマータイヤ 最短当日発送</v>
      </c>
      <c r="BG683" s="133" t="str">
        <f>IFERROR(VLOOKUP(AQ:AQ,在庫!B:M,12,0),"")</f>
        <v>2023年製</v>
      </c>
      <c r="BH683" s="133">
        <f>IFERROR(VLOOKUP(AQ:AQ,在庫!B:L,10,0),"")</f>
        <v>1</v>
      </c>
      <c r="BI683" s="234">
        <f>VLOOKUP(AQ:AQ,[1]YOKOHAMA!$B:$AH,32,0)</f>
        <v>621003905</v>
      </c>
      <c r="BJ683" s="234">
        <f>VLOOKUP(AQ:AQ,[1]YOKOHAMA!$B:$AH,33,0)</f>
        <v>621001714</v>
      </c>
      <c r="BK683" s="191"/>
      <c r="BL683" s="191"/>
      <c r="BM683" s="191"/>
      <c r="BN683" s="191"/>
      <c r="BO683" s="191"/>
      <c r="BP683" s="191"/>
      <c r="BQ683" s="191"/>
      <c r="BR683" s="191"/>
      <c r="BS683" s="191"/>
      <c r="BT683" s="191"/>
      <c r="BU683" s="191"/>
      <c r="BV683" s="191"/>
      <c r="BW683" s="191"/>
      <c r="BX683" s="191"/>
    </row>
    <row r="684" spans="1:77" s="11" customFormat="1" ht="19.5" customHeight="1">
      <c r="A684" s="237">
        <f t="shared" si="378"/>
        <v>1</v>
      </c>
      <c r="B684" s="308">
        <f t="shared" si="379"/>
        <v>2254518129892</v>
      </c>
      <c r="C684" s="225">
        <f t="shared" si="380"/>
        <v>210</v>
      </c>
      <c r="D684" s="11" t="s">
        <v>4704</v>
      </c>
      <c r="E684" s="11" t="s">
        <v>6418</v>
      </c>
      <c r="F684" s="303" t="s">
        <v>6419</v>
      </c>
      <c r="G684" s="132" t="str">
        <f t="shared" si="381"/>
        <v>18</v>
      </c>
      <c r="H684" s="225">
        <v>72</v>
      </c>
      <c r="I684" s="225">
        <f t="shared" si="382"/>
        <v>72</v>
      </c>
      <c r="J684" s="131">
        <v>2079</v>
      </c>
      <c r="K684" s="132" t="s">
        <v>1758</v>
      </c>
      <c r="L684" s="132">
        <v>8</v>
      </c>
      <c r="M684" s="134" t="s">
        <v>3422</v>
      </c>
      <c r="N684" s="226" t="s">
        <v>6283</v>
      </c>
      <c r="O684" s="226" t="s">
        <v>1777</v>
      </c>
      <c r="P684" s="227">
        <v>25000</v>
      </c>
      <c r="Q684" s="228">
        <f t="shared" si="383"/>
        <v>22536.363636363636</v>
      </c>
      <c r="R684" s="143">
        <f t="shared" si="384"/>
        <v>0.45998386446147638</v>
      </c>
      <c r="S684" s="238">
        <v>1074476668</v>
      </c>
      <c r="T684" s="289" t="s">
        <v>7319</v>
      </c>
      <c r="U684" s="189">
        <f t="shared" si="385"/>
        <v>25000</v>
      </c>
      <c r="W684" s="229">
        <v>25000</v>
      </c>
      <c r="X684" s="135">
        <f t="shared" si="386"/>
        <v>12170</v>
      </c>
      <c r="Y684" s="230">
        <f t="shared" si="387"/>
        <v>22536.363636363636</v>
      </c>
      <c r="Z684" s="141">
        <f t="shared" si="388"/>
        <v>7.7280000000000015E-2</v>
      </c>
      <c r="AA684" s="136">
        <f t="shared" si="389"/>
        <v>0.45998386446147638</v>
      </c>
      <c r="AB684" s="309"/>
      <c r="AC684" s="309"/>
      <c r="AD684" s="184">
        <f t="shared" si="390"/>
        <v>24509</v>
      </c>
      <c r="AE684" s="182">
        <f t="shared" si="391"/>
        <v>26932</v>
      </c>
      <c r="AF684" s="128">
        <f t="shared" si="392"/>
        <v>2423.88</v>
      </c>
      <c r="AG684" s="129">
        <f t="shared" si="393"/>
        <v>491.88000000000011</v>
      </c>
      <c r="AH684" s="130">
        <f t="shared" si="394"/>
        <v>1.8263775434427452E-2</v>
      </c>
      <c r="AI684" s="137">
        <f t="shared" si="395"/>
        <v>1932</v>
      </c>
      <c r="AJ684" s="138">
        <f t="shared" si="396"/>
        <v>7.1736224565572548E-2</v>
      </c>
      <c r="AK684" s="138">
        <f t="shared" si="397"/>
        <v>0.4417200890270489</v>
      </c>
      <c r="AL684" s="11" t="s">
        <v>13397</v>
      </c>
      <c r="AM684" s="11">
        <f t="shared" si="398"/>
        <v>21815.8</v>
      </c>
      <c r="AN684" s="412">
        <f t="shared" si="399"/>
        <v>19641.63636363636</v>
      </c>
      <c r="AO684" s="412">
        <f t="shared" si="400"/>
        <v>7471.6363636363603</v>
      </c>
      <c r="AP684" s="413">
        <f t="shared" si="401"/>
        <v>0.3803978561312239</v>
      </c>
      <c r="AQ684" s="192">
        <v>2254518129892</v>
      </c>
      <c r="AR684" s="192" t="str">
        <f>VLOOKUP(AQ:AQ,[1]YOKOHAMA!$B:$O,2,0)</f>
        <v/>
      </c>
      <c r="AS684" s="192" t="str">
        <f>VLOOKUP(AQ:AQ,[1]YOKOHAMA!$B:$O,3,0)</f>
        <v>R6195</v>
      </c>
      <c r="AT684" s="231" t="str">
        <f>VLOOKUP(AQ:AQ,[1]YOKOHAMA!$B:$O,4,0)</f>
        <v>ADVAN dB V552（並行）</v>
      </c>
      <c r="AU684" s="231" t="str">
        <f>VLOOKUP(AQ:AQ,[1]YOKOHAMA!$B:$O,5,0)</f>
        <v>225/45R18 95W XL</v>
      </c>
      <c r="AV684" s="232" t="str">
        <f>VLOOKUP(AQ:AQ,[1]YOKOHAMA!$B:$O,6,0)</f>
        <v>225/45R18</v>
      </c>
      <c r="AW684" s="232" t="str">
        <f>VLOOKUP(AQ:AQ,[1]YOKOHAMA!$B:$O,7,0)</f>
        <v/>
      </c>
      <c r="AX684" s="233">
        <f>VLOOKUP(AQ:AQ,[1]YOKOHAMA!$B:$K,8,0)</f>
        <v>12170</v>
      </c>
      <c r="AY684" s="233">
        <f>VLOOKUP(AQ:AQ,[1]YOKOHAMA!$B:$K,9,0)</f>
        <v>210</v>
      </c>
      <c r="AZ684" s="233">
        <f>VLOOKUP(AQ:AQ,[1]YOKOHAMA!$B:$K,10,0)</f>
        <v>72</v>
      </c>
      <c r="BA684" s="233">
        <f>VLOOKUP(AQ:AQ,[1]YOKOHAMA!$B:$O,11,0)</f>
        <v>16920</v>
      </c>
      <c r="BB684" s="233">
        <f>VLOOKUP(AQ:AQ,[1]YOKOHAMA!$B:$O,12,0)</f>
        <v>14427.272727272726</v>
      </c>
      <c r="BC684" s="233">
        <f t="shared" si="402"/>
        <v>1050</v>
      </c>
      <c r="BD684" s="204" t="s">
        <v>6001</v>
      </c>
      <c r="BE684" s="195" t="s">
        <v>5134</v>
      </c>
      <c r="BF684" s="133" t="str">
        <f>IFERROR(VLOOKUP(BE:BE,Q商品!B:E,4,0),"")</f>
        <v>2023年製 ADVAN dB V552 225/45R18 95W XL サマータイヤ 最短当日発送</v>
      </c>
      <c r="BG684" s="133" t="str">
        <f>IFERROR(VLOOKUP(AQ:AQ,在庫!B:M,12,0),"")</f>
        <v>2023年製</v>
      </c>
      <c r="BH684" s="133">
        <f>IFERROR(VLOOKUP(AQ:AQ,在庫!B:L,10,0),"")</f>
        <v>1</v>
      </c>
      <c r="BI684" s="234">
        <f>VLOOKUP(AQ:AQ,[1]YOKOHAMA!$B:$AH,32,0)</f>
        <v>606919444</v>
      </c>
      <c r="BJ684" s="234">
        <f>VLOOKUP(AQ:AQ,[1]YOKOHAMA!$B:$AH,33,0)</f>
        <v>606919475</v>
      </c>
      <c r="BK684" s="191"/>
      <c r="BL684" s="191"/>
      <c r="BM684" s="191"/>
      <c r="BN684" s="191"/>
      <c r="BO684" s="191"/>
      <c r="BP684" s="191"/>
      <c r="BQ684" s="191"/>
      <c r="BR684" s="191"/>
      <c r="BS684" s="191"/>
      <c r="BT684" s="191"/>
      <c r="BU684" s="191"/>
      <c r="BV684" s="191"/>
      <c r="BW684" s="191"/>
      <c r="BX684" s="191"/>
    </row>
    <row r="685" spans="1:77" s="11" customFormat="1" ht="19.5" customHeight="1">
      <c r="A685" s="237">
        <f t="shared" si="378"/>
        <v>1</v>
      </c>
      <c r="B685" s="308">
        <f t="shared" si="379"/>
        <v>2255017129895</v>
      </c>
      <c r="C685" s="225">
        <f t="shared" si="380"/>
        <v>36</v>
      </c>
      <c r="D685" s="11" t="s">
        <v>4704</v>
      </c>
      <c r="E685" s="358" t="s">
        <v>6458</v>
      </c>
      <c r="F685" s="303" t="s">
        <v>7205</v>
      </c>
      <c r="G685" s="132" t="str">
        <f t="shared" si="381"/>
        <v>17</v>
      </c>
      <c r="H685" s="225">
        <v>0</v>
      </c>
      <c r="I685" s="225">
        <f t="shared" si="382"/>
        <v>0</v>
      </c>
      <c r="J685" s="131" t="s">
        <v>12</v>
      </c>
      <c r="K685" s="132" t="s">
        <v>1758</v>
      </c>
      <c r="L685" s="132">
        <v>9</v>
      </c>
      <c r="M685" s="134" t="s">
        <v>1776</v>
      </c>
      <c r="N685" s="226" t="s">
        <v>6381</v>
      </c>
      <c r="O685" s="226" t="s">
        <v>1777</v>
      </c>
      <c r="P685" s="227">
        <v>20900</v>
      </c>
      <c r="Q685" s="228">
        <f t="shared" si="383"/>
        <v>18967.272727272724</v>
      </c>
      <c r="R685" s="143">
        <f t="shared" si="384"/>
        <v>0.41652128067484656</v>
      </c>
      <c r="S685" s="238">
        <v>1074476268</v>
      </c>
      <c r="T685" s="289" t="s">
        <v>7324</v>
      </c>
      <c r="U685" s="189">
        <f t="shared" si="385"/>
        <v>20900</v>
      </c>
      <c r="W685" s="229">
        <v>20900</v>
      </c>
      <c r="X685" s="135">
        <f t="shared" si="386"/>
        <v>11067</v>
      </c>
      <c r="Y685" s="230">
        <f t="shared" si="387"/>
        <v>18967.272727272724</v>
      </c>
      <c r="Z685" s="141">
        <f t="shared" si="388"/>
        <v>7.7320574162679456E-2</v>
      </c>
      <c r="AA685" s="136">
        <f t="shared" si="389"/>
        <v>0.41652128067484656</v>
      </c>
      <c r="AB685" s="144"/>
      <c r="AC685" s="144"/>
      <c r="AD685" s="184">
        <f t="shared" si="390"/>
        <v>20490</v>
      </c>
      <c r="AE685" s="182">
        <f t="shared" si="391"/>
        <v>22516</v>
      </c>
      <c r="AF685" s="128">
        <f t="shared" si="392"/>
        <v>2026.4399999999998</v>
      </c>
      <c r="AG685" s="129">
        <f t="shared" si="393"/>
        <v>410.43999999999983</v>
      </c>
      <c r="AH685" s="130">
        <f t="shared" si="394"/>
        <v>1.8228815064842772E-2</v>
      </c>
      <c r="AI685" s="137">
        <f t="shared" si="395"/>
        <v>1616</v>
      </c>
      <c r="AJ685" s="138">
        <f t="shared" si="396"/>
        <v>7.1771184935157217E-2</v>
      </c>
      <c r="AK685" s="138">
        <f t="shared" si="397"/>
        <v>0.39829246561000381</v>
      </c>
      <c r="AL685" s="11" t="s">
        <v>13397</v>
      </c>
      <c r="AM685" s="11">
        <f t="shared" si="398"/>
        <v>18238.400000000001</v>
      </c>
      <c r="AN685" s="412">
        <f t="shared" si="399"/>
        <v>16547.636363636364</v>
      </c>
      <c r="AO685" s="412">
        <f t="shared" si="400"/>
        <v>5480.636363636364</v>
      </c>
      <c r="AP685" s="413">
        <f t="shared" si="401"/>
        <v>0.33120357755021318</v>
      </c>
      <c r="AQ685" s="192">
        <v>2255017129895</v>
      </c>
      <c r="AR685" s="192">
        <f>VLOOKUP(AQ:AQ,[1]YOKOHAMA!$B:$O,2,0)</f>
        <v>4968814930677</v>
      </c>
      <c r="AS685" s="192" t="str">
        <f>VLOOKUP(AQ:AQ,[1]YOKOHAMA!$B:$O,3,0)</f>
        <v>R4863</v>
      </c>
      <c r="AT685" s="231" t="str">
        <f>VLOOKUP(AQ:AQ,[1]YOKOHAMA!$B:$O,4,0)</f>
        <v>ADVAN dB V552（並行）</v>
      </c>
      <c r="AU685" s="231" t="str">
        <f>VLOOKUP(AQ:AQ,[1]YOKOHAMA!$B:$O,5,0)</f>
        <v>225/50R17 98W</v>
      </c>
      <c r="AV685" s="232" t="str">
        <f>VLOOKUP(AQ:AQ,[1]YOKOHAMA!$B:$O,6,0)</f>
        <v>225/50R17</v>
      </c>
      <c r="AW685" s="232" t="str">
        <f>VLOOKUP(AQ:AQ,[1]YOKOHAMA!$B:$O,7,0)</f>
        <v/>
      </c>
      <c r="AX685" s="233">
        <f>VLOOKUP(AQ:AQ,[1]YOKOHAMA!$B:$K,8,0)</f>
        <v>11067</v>
      </c>
      <c r="AY685" s="233">
        <f>VLOOKUP(AQ:AQ,[1]YOKOHAMA!$B:$K,9,0)</f>
        <v>36</v>
      </c>
      <c r="AZ685" s="233">
        <f>VLOOKUP(AQ:AQ,[1]YOKOHAMA!$B:$K,10,0)</f>
        <v>0</v>
      </c>
      <c r="BA685" s="233">
        <f>VLOOKUP(AQ:AQ,[1]YOKOHAMA!$B:$O,11,0)</f>
        <v>15950</v>
      </c>
      <c r="BB685" s="233">
        <f>VLOOKUP(AQ:AQ,[1]YOKOHAMA!$B:$O,12,0)</f>
        <v>13545.454545454544</v>
      </c>
      <c r="BC685" s="233">
        <f t="shared" si="402"/>
        <v>1050</v>
      </c>
      <c r="BD685" s="204" t="s">
        <v>6001</v>
      </c>
      <c r="BE685" s="195" t="s">
        <v>5135</v>
      </c>
      <c r="BF685" s="133" t="str">
        <f>IFERROR(VLOOKUP(BE:BE,Q商品!B:E,4,0),"")</f>
        <v>2023年製 ADVAN dB V552 225/50R17 98W XL サマータイヤ 最短当日発送</v>
      </c>
      <c r="BG685" s="133" t="str">
        <f>IFERROR(VLOOKUP(AQ:AQ,在庫!B:M,12,0),"")</f>
        <v/>
      </c>
      <c r="BH685" s="133" t="str">
        <f>IFERROR(VLOOKUP(AQ:AQ,在庫!B:L,10,0),"")</f>
        <v/>
      </c>
      <c r="BI685" s="234">
        <f>VLOOKUP(AQ:AQ,[1]YOKOHAMA!$B:$AH,32,0)</f>
        <v>606919443</v>
      </c>
      <c r="BJ685" s="234">
        <f>VLOOKUP(AQ:AQ,[1]YOKOHAMA!$B:$AH,33,0)</f>
        <v>606919474</v>
      </c>
      <c r="BK685" s="191"/>
      <c r="BL685" s="191"/>
      <c r="BM685" s="191"/>
      <c r="BN685" s="191"/>
      <c r="BO685" s="191"/>
      <c r="BP685" s="191"/>
      <c r="BQ685" s="191"/>
      <c r="BR685" s="191"/>
      <c r="BS685" s="191"/>
      <c r="BT685" s="191"/>
      <c r="BU685" s="191"/>
      <c r="BV685" s="191"/>
      <c r="BW685" s="191"/>
      <c r="BX685" s="191"/>
    </row>
    <row r="686" spans="1:77" s="11" customFormat="1" ht="19.5" customHeight="1">
      <c r="A686" s="237">
        <f t="shared" si="378"/>
        <v>1</v>
      </c>
      <c r="B686" s="308">
        <f t="shared" si="379"/>
        <v>2255517129890</v>
      </c>
      <c r="C686" s="225">
        <f t="shared" si="380"/>
        <v>29</v>
      </c>
      <c r="D686" s="11" t="s">
        <v>4704</v>
      </c>
      <c r="E686" s="11" t="s">
        <v>6459</v>
      </c>
      <c r="F686" s="303" t="s">
        <v>7206</v>
      </c>
      <c r="G686" s="132" t="str">
        <f t="shared" si="381"/>
        <v>17</v>
      </c>
      <c r="H686" s="225">
        <v>7</v>
      </c>
      <c r="I686" s="225">
        <f t="shared" si="382"/>
        <v>7</v>
      </c>
      <c r="J686" s="131" t="s">
        <v>12</v>
      </c>
      <c r="K686" s="132" t="s">
        <v>1758</v>
      </c>
      <c r="L686" s="132">
        <v>10</v>
      </c>
      <c r="M686" s="134" t="s">
        <v>3422</v>
      </c>
      <c r="N686" s="226" t="s">
        <v>7645</v>
      </c>
      <c r="O686" s="226" t="s">
        <v>1777</v>
      </c>
      <c r="P686" s="227">
        <v>19999</v>
      </c>
      <c r="Q686" s="228">
        <f t="shared" si="383"/>
        <v>18154.545454545452</v>
      </c>
      <c r="R686" s="143">
        <f t="shared" si="384"/>
        <v>0.40868803204807203</v>
      </c>
      <c r="S686" s="238">
        <v>1074476267</v>
      </c>
      <c r="T686" s="289" t="s">
        <v>7325</v>
      </c>
      <c r="U686" s="189">
        <f t="shared" si="385"/>
        <v>20000</v>
      </c>
      <c r="W686" s="229">
        <v>20000</v>
      </c>
      <c r="X686" s="135">
        <f t="shared" si="386"/>
        <v>10735</v>
      </c>
      <c r="Y686" s="230">
        <f t="shared" si="387"/>
        <v>18155.454545454544</v>
      </c>
      <c r="Z686" s="141">
        <f t="shared" si="388"/>
        <v>7.7353867693384704E-2</v>
      </c>
      <c r="AA686" s="136">
        <f t="shared" si="389"/>
        <v>0.40871764057883925</v>
      </c>
      <c r="AB686" s="309"/>
      <c r="AC686" s="309"/>
      <c r="AD686" s="184">
        <f t="shared" si="390"/>
        <v>19607</v>
      </c>
      <c r="AE686" s="182">
        <f t="shared" si="391"/>
        <v>21546</v>
      </c>
      <c r="AF686" s="128">
        <f t="shared" si="392"/>
        <v>1939.1399999999999</v>
      </c>
      <c r="AG686" s="129">
        <f t="shared" si="393"/>
        <v>393.13999999999987</v>
      </c>
      <c r="AH686" s="130">
        <f t="shared" si="394"/>
        <v>1.8246542281629995E-2</v>
      </c>
      <c r="AI686" s="137">
        <f t="shared" si="395"/>
        <v>1546</v>
      </c>
      <c r="AJ686" s="138">
        <f t="shared" si="396"/>
        <v>7.1753457718369995E-2</v>
      </c>
      <c r="AK686" s="138">
        <f t="shared" si="397"/>
        <v>0.39047109829720927</v>
      </c>
      <c r="AL686" s="11" t="s">
        <v>13397</v>
      </c>
      <c r="AM686" s="11">
        <f t="shared" si="398"/>
        <v>17452.400000000001</v>
      </c>
      <c r="AN686" s="412">
        <f t="shared" si="399"/>
        <v>15839.454545454546</v>
      </c>
      <c r="AO686" s="412">
        <f t="shared" si="400"/>
        <v>5104.454545454546</v>
      </c>
      <c r="AP686" s="413">
        <f t="shared" si="401"/>
        <v>0.32226201545048616</v>
      </c>
      <c r="AQ686" s="192">
        <v>2255517129890</v>
      </c>
      <c r="AR686" s="192">
        <f>VLOOKUP(AQ:AQ,[1]YOKOHAMA!$B:$O,2,0)</f>
        <v>4968814930653</v>
      </c>
      <c r="AS686" s="192" t="str">
        <f>VLOOKUP(AQ:AQ,[1]YOKOHAMA!$B:$O,3,0)</f>
        <v>R4852</v>
      </c>
      <c r="AT686" s="231" t="str">
        <f>VLOOKUP(AQ:AQ,[1]YOKOHAMA!$B:$O,4,0)</f>
        <v>ADVAN dB V552（並行）</v>
      </c>
      <c r="AU686" s="231" t="str">
        <f>VLOOKUP(AQ:AQ,[1]YOKOHAMA!$B:$O,5,0)</f>
        <v>225/55R17 101W</v>
      </c>
      <c r="AV686" s="232" t="str">
        <f>VLOOKUP(AQ:AQ,[1]YOKOHAMA!$B:$O,6,0)</f>
        <v>225/55R17</v>
      </c>
      <c r="AW686" s="232" t="str">
        <f>VLOOKUP(AQ:AQ,[1]YOKOHAMA!$B:$O,7,0)</f>
        <v/>
      </c>
      <c r="AX686" s="233">
        <f>VLOOKUP(AQ:AQ,[1]YOKOHAMA!$B:$K,8,0)</f>
        <v>10735</v>
      </c>
      <c r="AY686" s="233">
        <f>VLOOKUP(AQ:AQ,[1]YOKOHAMA!$B:$K,9,0)</f>
        <v>29</v>
      </c>
      <c r="AZ686" s="233">
        <f>VLOOKUP(AQ:AQ,[1]YOKOHAMA!$B:$K,10,0)</f>
        <v>7</v>
      </c>
      <c r="BA686" s="233">
        <f>VLOOKUP(AQ:AQ,[1]YOKOHAMA!$B:$O,11,0)</f>
        <v>15200</v>
      </c>
      <c r="BB686" s="233">
        <f>VLOOKUP(AQ:AQ,[1]YOKOHAMA!$B:$O,12,0)</f>
        <v>12863.636363636362</v>
      </c>
      <c r="BC686" s="233">
        <f t="shared" si="402"/>
        <v>1050</v>
      </c>
      <c r="BD686" s="204" t="s">
        <v>6001</v>
      </c>
      <c r="BE686" s="195" t="s">
        <v>5136</v>
      </c>
      <c r="BF686" s="133" t="str">
        <f>IFERROR(VLOOKUP(BE:BE,Q商品!B:E,4,0),"")</f>
        <v>2023年製 ADVAN dB V552 225/55R17 101W XL サマータイヤ 最短当日発送</v>
      </c>
      <c r="BG686" s="133" t="str">
        <f>IFERROR(VLOOKUP(AQ:AQ,在庫!B:M,12,0),"")</f>
        <v>2023年製</v>
      </c>
      <c r="BH686" s="133">
        <f>IFERROR(VLOOKUP(AQ:AQ,在庫!B:L,10,0),"")</f>
        <v>1</v>
      </c>
      <c r="BI686" s="234">
        <f>VLOOKUP(AQ:AQ,[1]YOKOHAMA!$B:$AH,32,0)</f>
        <v>606919441</v>
      </c>
      <c r="BJ686" s="234">
        <f>VLOOKUP(AQ:AQ,[1]YOKOHAMA!$B:$AH,33,0)</f>
        <v>606919472</v>
      </c>
      <c r="BK686" s="191"/>
      <c r="BL686" s="191"/>
      <c r="BM686" s="191"/>
      <c r="BN686" s="191"/>
      <c r="BO686" s="191"/>
      <c r="BP686" s="191"/>
      <c r="BQ686" s="191"/>
      <c r="BR686" s="191"/>
      <c r="BS686" s="191"/>
      <c r="BT686" s="191"/>
      <c r="BU686" s="191"/>
      <c r="BV686" s="191"/>
      <c r="BW686" s="191"/>
      <c r="BX686" s="191"/>
    </row>
    <row r="687" spans="1:77" s="11" customFormat="1" ht="19.5" customHeight="1">
      <c r="A687" s="237">
        <f t="shared" si="378"/>
        <v>1</v>
      </c>
      <c r="B687" s="308">
        <f t="shared" si="379"/>
        <v>2354518129899</v>
      </c>
      <c r="C687" s="225">
        <f t="shared" si="380"/>
        <v>40</v>
      </c>
      <c r="D687" s="11" t="s">
        <v>4704</v>
      </c>
      <c r="E687" s="358" t="s">
        <v>1584</v>
      </c>
      <c r="F687" s="303" t="s">
        <v>6422</v>
      </c>
      <c r="G687" s="132" t="str">
        <f t="shared" si="381"/>
        <v>18</v>
      </c>
      <c r="H687" s="225">
        <v>0</v>
      </c>
      <c r="I687" s="225">
        <f t="shared" si="382"/>
        <v>0</v>
      </c>
      <c r="J687" s="131" t="s">
        <v>12</v>
      </c>
      <c r="K687" s="132" t="s">
        <v>1758</v>
      </c>
      <c r="L687" s="132">
        <v>11</v>
      </c>
      <c r="M687" s="134"/>
      <c r="N687" s="226"/>
      <c r="O687" s="226"/>
      <c r="P687" s="227"/>
      <c r="Q687" s="228">
        <f t="shared" si="383"/>
        <v>-36.36363636363636</v>
      </c>
      <c r="R687" s="143">
        <f t="shared" si="384"/>
        <v>350.60750000000002</v>
      </c>
      <c r="S687" s="238">
        <v>1074476266</v>
      </c>
      <c r="T687" s="289" t="s">
        <v>7326</v>
      </c>
      <c r="U687" s="189">
        <f t="shared" si="385"/>
        <v>20000</v>
      </c>
      <c r="W687" s="229">
        <v>20000</v>
      </c>
      <c r="X687" s="135">
        <f t="shared" si="386"/>
        <v>12713</v>
      </c>
      <c r="Y687" s="230">
        <f t="shared" si="387"/>
        <v>18145.454545454544</v>
      </c>
      <c r="Z687" s="141" t="str">
        <f t="shared" si="388"/>
        <v/>
      </c>
      <c r="AA687" s="136">
        <f t="shared" si="389"/>
        <v>0.29938376753507007</v>
      </c>
      <c r="AB687" s="144"/>
      <c r="AC687" s="144"/>
      <c r="AD687" s="184">
        <f t="shared" si="390"/>
        <v>19607</v>
      </c>
      <c r="AE687" s="182">
        <f t="shared" si="391"/>
        <v>21546</v>
      </c>
      <c r="AF687" s="128">
        <f t="shared" si="392"/>
        <v>1939.1399999999999</v>
      </c>
      <c r="AG687" s="129">
        <f t="shared" si="393"/>
        <v>393.13999999999987</v>
      </c>
      <c r="AH687" s="130">
        <f t="shared" si="394"/>
        <v>1.8246542281629995E-2</v>
      </c>
      <c r="AI687" s="137">
        <f t="shared" si="395"/>
        <v>1546</v>
      </c>
      <c r="AJ687" s="138">
        <f t="shared" si="396"/>
        <v>7.1753457718369995E-2</v>
      </c>
      <c r="AK687" s="138">
        <f t="shared" si="397"/>
        <v>0.28113722525344009</v>
      </c>
      <c r="AL687" s="11" t="s">
        <v>13397</v>
      </c>
      <c r="AM687" s="11">
        <f t="shared" si="398"/>
        <v>17452.400000000001</v>
      </c>
      <c r="AN687" s="412">
        <f t="shared" si="399"/>
        <v>15829.454545454546</v>
      </c>
      <c r="AO687" s="412">
        <f t="shared" si="400"/>
        <v>3116.454545454546</v>
      </c>
      <c r="AP687" s="413">
        <f t="shared" si="401"/>
        <v>0.19687693827387381</v>
      </c>
      <c r="AQ687" s="192">
        <v>2354518129899</v>
      </c>
      <c r="AR687" s="192">
        <f>VLOOKUP(AQ:AQ,[1]YOKOHAMA!$B:$O,2,0)</f>
        <v>4968814932268</v>
      </c>
      <c r="AS687" s="192" t="str">
        <f>VLOOKUP(AQ:AQ,[1]YOKOHAMA!$B:$O,3,0)</f>
        <v>R4858</v>
      </c>
      <c r="AT687" s="231" t="str">
        <f>VLOOKUP(AQ:AQ,[1]YOKOHAMA!$B:$O,4,0)</f>
        <v>ADVAN dB V552（並行）</v>
      </c>
      <c r="AU687" s="231" t="str">
        <f>VLOOKUP(AQ:AQ,[1]YOKOHAMA!$B:$O,5,0)</f>
        <v>235/45R18 94Y</v>
      </c>
      <c r="AV687" s="232" t="str">
        <f>VLOOKUP(AQ:AQ,[1]YOKOHAMA!$B:$O,6,0)</f>
        <v>235/45R18</v>
      </c>
      <c r="AW687" s="232" t="str">
        <f>VLOOKUP(AQ:AQ,[1]YOKOHAMA!$B:$O,7,0)</f>
        <v/>
      </c>
      <c r="AX687" s="233">
        <f>VLOOKUP(AQ:AQ,[1]YOKOHAMA!$B:$K,8,0)</f>
        <v>12713</v>
      </c>
      <c r="AY687" s="233">
        <f>VLOOKUP(AQ:AQ,[1]YOKOHAMA!$B:$K,9,0)</f>
        <v>40</v>
      </c>
      <c r="AZ687" s="233">
        <f>VLOOKUP(AQ:AQ,[1]YOKOHAMA!$B:$K,10,0)</f>
        <v>0</v>
      </c>
      <c r="BA687" s="233">
        <f>VLOOKUP(AQ:AQ,[1]YOKOHAMA!$B:$O,11,0)</f>
        <v>18650</v>
      </c>
      <c r="BB687" s="233">
        <f>VLOOKUP(AQ:AQ,[1]YOKOHAMA!$B:$O,12,0)</f>
        <v>15999.999999999998</v>
      </c>
      <c r="BC687" s="233">
        <f t="shared" si="402"/>
        <v>1050</v>
      </c>
      <c r="BD687" s="204" t="s">
        <v>6001</v>
      </c>
      <c r="BE687" s="195" t="s">
        <v>5137</v>
      </c>
      <c r="BF687" s="133" t="str">
        <f>IFERROR(VLOOKUP(BE:BE,Q商品!B:E,4,0),"")</f>
        <v>2023年製 ADVAN dB V552 235/45R18 94Y サマータイヤ 最短当日発送</v>
      </c>
      <c r="BG687" s="133" t="str">
        <f>IFERROR(VLOOKUP(AQ:AQ,在庫!B:M,12,0),"")</f>
        <v/>
      </c>
      <c r="BH687" s="133" t="str">
        <f>IFERROR(VLOOKUP(AQ:AQ,在庫!B:L,10,0),"")</f>
        <v/>
      </c>
      <c r="BI687" s="234">
        <f>VLOOKUP(AQ:AQ,[1]YOKOHAMA!$B:$AH,32,0)</f>
        <v>606919445</v>
      </c>
      <c r="BJ687" s="234">
        <f>VLOOKUP(AQ:AQ,[1]YOKOHAMA!$B:$AH,33,0)</f>
        <v>606919476</v>
      </c>
      <c r="BK687" s="191"/>
      <c r="BL687" s="191"/>
      <c r="BM687" s="191"/>
      <c r="BN687" s="191"/>
      <c r="BO687" s="191"/>
      <c r="BP687" s="191"/>
      <c r="BQ687" s="191"/>
      <c r="BR687" s="191"/>
      <c r="BS687" s="191"/>
      <c r="BT687" s="191"/>
      <c r="BU687" s="191"/>
      <c r="BV687" s="191"/>
      <c r="BW687" s="191"/>
      <c r="BX687" s="191"/>
    </row>
    <row r="688" spans="1:77" s="11" customFormat="1" ht="19.5" customHeight="1">
      <c r="A688" s="237">
        <f t="shared" si="378"/>
        <v>1</v>
      </c>
      <c r="B688" s="308">
        <f t="shared" si="379"/>
        <v>2355018129877</v>
      </c>
      <c r="C688" s="225">
        <f t="shared" si="380"/>
        <v>59</v>
      </c>
      <c r="D688" s="11" t="s">
        <v>4704</v>
      </c>
      <c r="E688" s="358" t="s">
        <v>1585</v>
      </c>
      <c r="F688" s="303" t="s">
        <v>6423</v>
      </c>
      <c r="G688" s="132" t="str">
        <f t="shared" si="381"/>
        <v>18</v>
      </c>
      <c r="H688" s="225">
        <v>1</v>
      </c>
      <c r="I688" s="225">
        <f t="shared" si="382"/>
        <v>1</v>
      </c>
      <c r="J688" s="131">
        <v>411</v>
      </c>
      <c r="K688" s="132" t="s">
        <v>1758</v>
      </c>
      <c r="L688" s="132">
        <v>12</v>
      </c>
      <c r="M688" s="134" t="s">
        <v>3422</v>
      </c>
      <c r="N688" s="226" t="s">
        <v>6424</v>
      </c>
      <c r="O688" s="226" t="s">
        <v>1777</v>
      </c>
      <c r="P688" s="227">
        <v>21450</v>
      </c>
      <c r="Q688" s="228">
        <f t="shared" si="383"/>
        <v>19446.363636363636</v>
      </c>
      <c r="R688" s="143">
        <f t="shared" si="384"/>
        <v>0.39130007947267542</v>
      </c>
      <c r="S688" s="238">
        <v>1074476667</v>
      </c>
      <c r="T688" s="289" t="s">
        <v>7320</v>
      </c>
      <c r="U688" s="189">
        <f t="shared" si="385"/>
        <v>21450</v>
      </c>
      <c r="W688" s="229">
        <v>21450</v>
      </c>
      <c r="X688" s="135">
        <f t="shared" si="386"/>
        <v>11837</v>
      </c>
      <c r="Y688" s="230">
        <f t="shared" si="387"/>
        <v>19446.363636363636</v>
      </c>
      <c r="Z688" s="141">
        <f t="shared" si="388"/>
        <v>7.7296037296037401E-2</v>
      </c>
      <c r="AA688" s="136">
        <f t="shared" si="389"/>
        <v>0.39130007947267542</v>
      </c>
      <c r="AB688" s="144"/>
      <c r="AC688" s="144"/>
      <c r="AD688" s="184">
        <f t="shared" si="390"/>
        <v>21029</v>
      </c>
      <c r="AE688" s="182">
        <f t="shared" si="391"/>
        <v>23108</v>
      </c>
      <c r="AF688" s="128">
        <f t="shared" si="392"/>
        <v>2079.7199999999998</v>
      </c>
      <c r="AG688" s="129">
        <f t="shared" si="393"/>
        <v>421.7199999999998</v>
      </c>
      <c r="AH688" s="130">
        <f t="shared" si="394"/>
        <v>1.8249956724943735E-2</v>
      </c>
      <c r="AI688" s="137">
        <f t="shared" si="395"/>
        <v>1658</v>
      </c>
      <c r="AJ688" s="138">
        <f t="shared" si="396"/>
        <v>7.1750043275056255E-2</v>
      </c>
      <c r="AK688" s="138">
        <f t="shared" si="397"/>
        <v>0.37305012274773169</v>
      </c>
      <c r="AL688" s="11" t="s">
        <v>13397</v>
      </c>
      <c r="AM688" s="11">
        <f t="shared" si="398"/>
        <v>18718.2</v>
      </c>
      <c r="AN688" s="412">
        <f t="shared" si="399"/>
        <v>16962.909090909092</v>
      </c>
      <c r="AO688" s="412">
        <f t="shared" si="400"/>
        <v>5125.9090909090919</v>
      </c>
      <c r="AP688" s="413">
        <f t="shared" si="401"/>
        <v>0.30218337334933976</v>
      </c>
      <c r="AQ688" s="192">
        <v>2355018129877</v>
      </c>
      <c r="AR688" s="192">
        <f>VLOOKUP(AQ:AQ,[1]YOKOHAMA!$B:$O,2,0)</f>
        <v>4968814927738</v>
      </c>
      <c r="AS688" s="192" t="str">
        <f>VLOOKUP(AQ:AQ,[1]YOKOHAMA!$B:$O,3,0)</f>
        <v>R4866</v>
      </c>
      <c r="AT688" s="231" t="str">
        <f>VLOOKUP(AQ:AQ,[1]YOKOHAMA!$B:$O,4,0)</f>
        <v>ADVAN dB V552（並行）</v>
      </c>
      <c r="AU688" s="231" t="str">
        <f>VLOOKUP(AQ:AQ,[1]YOKOHAMA!$B:$O,5,0)</f>
        <v>235/50R18 97W</v>
      </c>
      <c r="AV688" s="232" t="str">
        <f>VLOOKUP(AQ:AQ,[1]YOKOHAMA!$B:$O,6,0)</f>
        <v>235/50R18</v>
      </c>
      <c r="AW688" s="232" t="str">
        <f>VLOOKUP(AQ:AQ,[1]YOKOHAMA!$B:$O,7,0)</f>
        <v/>
      </c>
      <c r="AX688" s="233">
        <f>VLOOKUP(AQ:AQ,[1]YOKOHAMA!$B:$K,8,0)</f>
        <v>11837</v>
      </c>
      <c r="AY688" s="233">
        <f>VLOOKUP(AQ:AQ,[1]YOKOHAMA!$B:$K,9,0)</f>
        <v>59</v>
      </c>
      <c r="AZ688" s="233">
        <f>VLOOKUP(AQ:AQ,[1]YOKOHAMA!$B:$K,10,0)</f>
        <v>1</v>
      </c>
      <c r="BA688" s="233">
        <f>VLOOKUP(AQ:AQ,[1]YOKOHAMA!$B:$O,11,0)</f>
        <v>16980</v>
      </c>
      <c r="BB688" s="233">
        <f>VLOOKUP(AQ:AQ,[1]YOKOHAMA!$B:$O,12,0)</f>
        <v>14481.81818181818</v>
      </c>
      <c r="BC688" s="233">
        <f t="shared" si="402"/>
        <v>1050</v>
      </c>
      <c r="BD688" s="204" t="s">
        <v>6001</v>
      </c>
      <c r="BE688" s="195" t="s">
        <v>5138</v>
      </c>
      <c r="BF688" s="133" t="str">
        <f>IFERROR(VLOOKUP(BE:BE,Q商品!B:E,4,0),"")</f>
        <v>2023年製 ADVAN dB V552 235/50R18 97W サマータイヤ 最短当日発送</v>
      </c>
      <c r="BG688" s="133" t="str">
        <f>IFERROR(VLOOKUP(AQ:AQ,在庫!B:M,12,0),"")</f>
        <v>2023年製</v>
      </c>
      <c r="BH688" s="133">
        <f>IFERROR(VLOOKUP(AQ:AQ,在庫!B:L,10,0),"")</f>
        <v>1</v>
      </c>
      <c r="BI688" s="234">
        <f>VLOOKUP(AQ:AQ,[1]YOKOHAMA!$B:$AH,32,0)</f>
        <v>621003907</v>
      </c>
      <c r="BJ688" s="234">
        <f>VLOOKUP(AQ:AQ,[1]YOKOHAMA!$B:$AH,33,0)</f>
        <v>621001716</v>
      </c>
      <c r="BK688" s="191"/>
      <c r="BL688" s="191"/>
      <c r="BM688" s="191"/>
      <c r="BN688" s="191"/>
      <c r="BO688" s="191"/>
      <c r="BP688" s="191"/>
      <c r="BQ688" s="191"/>
      <c r="BR688" s="191"/>
      <c r="BS688" s="191"/>
      <c r="BT688" s="191"/>
      <c r="BU688" s="191"/>
      <c r="BV688" s="191"/>
      <c r="BW688" s="191"/>
      <c r="BX688" s="191"/>
    </row>
    <row r="689" spans="1:76" s="11" customFormat="1" ht="19.5" customHeight="1">
      <c r="A689" s="237">
        <f t="shared" si="378"/>
        <v>1</v>
      </c>
      <c r="B689" s="308">
        <f t="shared" si="379"/>
        <v>2454018129877</v>
      </c>
      <c r="C689" s="225">
        <f t="shared" si="380"/>
        <v>14</v>
      </c>
      <c r="D689" s="11" t="s">
        <v>7497</v>
      </c>
      <c r="E689" s="358" t="s">
        <v>1586</v>
      </c>
      <c r="F689" s="303" t="s">
        <v>6425</v>
      </c>
      <c r="G689" s="132" t="str">
        <f t="shared" si="381"/>
        <v>18</v>
      </c>
      <c r="H689" s="225">
        <v>0</v>
      </c>
      <c r="I689" s="225">
        <f t="shared" si="382"/>
        <v>0</v>
      </c>
      <c r="J689" s="131"/>
      <c r="K689" s="132" t="s">
        <v>7353</v>
      </c>
      <c r="L689" s="132">
        <v>13</v>
      </c>
      <c r="M689" s="134" t="s">
        <v>1776</v>
      </c>
      <c r="N689" s="226" t="s">
        <v>6426</v>
      </c>
      <c r="O689" s="226" t="s">
        <v>1777</v>
      </c>
      <c r="P689" s="227">
        <v>24750</v>
      </c>
      <c r="Q689" s="228">
        <f t="shared" si="383"/>
        <v>22487.272727272724</v>
      </c>
      <c r="R689" s="143">
        <f t="shared" si="384"/>
        <v>0.37755902328589902</v>
      </c>
      <c r="S689" s="192">
        <v>1074476665</v>
      </c>
      <c r="T689" s="289" t="s">
        <v>11906</v>
      </c>
      <c r="U689" s="189">
        <f t="shared" si="385"/>
        <v>24750</v>
      </c>
      <c r="W689" s="229">
        <v>24750</v>
      </c>
      <c r="X689" s="135">
        <f t="shared" si="386"/>
        <v>13997</v>
      </c>
      <c r="Y689" s="230">
        <f t="shared" si="387"/>
        <v>22487.272727272724</v>
      </c>
      <c r="Z689" s="141">
        <f t="shared" si="388"/>
        <v>7.7292929292929191E-2</v>
      </c>
      <c r="AA689" s="136">
        <f t="shared" si="389"/>
        <v>0.37755902328589902</v>
      </c>
      <c r="AB689" s="144" t="s">
        <v>14114</v>
      </c>
      <c r="AC689" s="144"/>
      <c r="AD689" s="184">
        <f t="shared" si="390"/>
        <v>24264</v>
      </c>
      <c r="AE689" s="182">
        <f t="shared" si="391"/>
        <v>26663</v>
      </c>
      <c r="AF689" s="128">
        <f t="shared" si="392"/>
        <v>2399.67</v>
      </c>
      <c r="AG689" s="129">
        <f t="shared" si="393"/>
        <v>486.67000000000007</v>
      </c>
      <c r="AH689" s="130">
        <f t="shared" si="394"/>
        <v>1.8252634737276379E-2</v>
      </c>
      <c r="AI689" s="137">
        <f t="shared" si="395"/>
        <v>1913</v>
      </c>
      <c r="AJ689" s="138">
        <f t="shared" si="396"/>
        <v>7.1747365262723628E-2</v>
      </c>
      <c r="AK689" s="138">
        <f t="shared" si="397"/>
        <v>0.35930638854862262</v>
      </c>
      <c r="AM689" s="11">
        <f t="shared" si="398"/>
        <v>21597.7</v>
      </c>
      <c r="AN689" s="412">
        <f t="shared" si="399"/>
        <v>19621.545454545452</v>
      </c>
      <c r="AO689" s="412">
        <f t="shared" si="400"/>
        <v>5624.5454545454522</v>
      </c>
      <c r="AP689" s="413">
        <f t="shared" si="401"/>
        <v>0.28665150090114289</v>
      </c>
      <c r="AQ689" s="192">
        <v>2454018129877</v>
      </c>
      <c r="AR689" s="192">
        <f>VLOOKUP(AQ:AQ,[1]YOKOHAMA!$B:$O,2,0)</f>
        <v>4968814932206</v>
      </c>
      <c r="AS689" s="192" t="str">
        <f>VLOOKUP(AQ:AQ,[1]YOKOHAMA!$B:$O,3,0)</f>
        <v/>
      </c>
      <c r="AT689" s="231" t="str">
        <f>VLOOKUP(AQ:AQ,[1]YOKOHAMA!$B:$O,4,0)</f>
        <v>ADVAN dB V552（並行）</v>
      </c>
      <c r="AU689" s="231" t="str">
        <f>VLOOKUP(AQ:AQ,[1]YOKOHAMA!$B:$O,5,0)</f>
        <v>245/40R18 93Y</v>
      </c>
      <c r="AV689" s="232" t="str">
        <f>VLOOKUP(AQ:AQ,[1]YOKOHAMA!$B:$O,6,0)</f>
        <v>245/40R18</v>
      </c>
      <c r="AW689" s="232" t="str">
        <f>VLOOKUP(AQ:AQ,[1]YOKOHAMA!$B:$O,7,0)</f>
        <v/>
      </c>
      <c r="AX689" s="233">
        <f>VLOOKUP(AQ:AQ,[1]YOKOHAMA!$B:$K,8,0)</f>
        <v>13997</v>
      </c>
      <c r="AY689" s="233">
        <f>VLOOKUP(AQ:AQ,[1]YOKOHAMA!$B:$K,9,0)</f>
        <v>14</v>
      </c>
      <c r="AZ689" s="233">
        <f>VLOOKUP(AQ:AQ,[1]YOKOHAMA!$B:$K,10,0)</f>
        <v>0</v>
      </c>
      <c r="BA689" s="233">
        <f>VLOOKUP(AQ:AQ,[1]YOKOHAMA!$B:$O,11,0)</f>
        <v>18980</v>
      </c>
      <c r="BB689" s="233">
        <f>VLOOKUP(AQ:AQ,[1]YOKOHAMA!$B:$O,12,0)</f>
        <v>16299.999999999998</v>
      </c>
      <c r="BC689" s="233">
        <f t="shared" si="402"/>
        <v>1050</v>
      </c>
      <c r="BD689" s="204" t="s">
        <v>6001</v>
      </c>
      <c r="BE689" s="192" t="s">
        <v>8685</v>
      </c>
      <c r="BF689" s="133" t="s">
        <v>8686</v>
      </c>
      <c r="BG689" s="133" t="str">
        <f>IFERROR(VLOOKUP(AQ:AQ,在庫!B:M,12,0),"")</f>
        <v>2023年製</v>
      </c>
      <c r="BH689" s="133">
        <f>IFERROR(VLOOKUP(AQ:AQ,在庫!B:L,10,0),"")</f>
        <v>1</v>
      </c>
      <c r="BI689" s="234">
        <f>VLOOKUP(AQ:AQ,[1]YOKOHAMA!$B:$AH,32,0)</f>
        <v>621003908</v>
      </c>
      <c r="BJ689" s="234">
        <f>VLOOKUP(AQ:AQ,[1]YOKOHAMA!$B:$AH,33,0)</f>
        <v>621003913</v>
      </c>
      <c r="BK689" s="191"/>
      <c r="BL689" s="191"/>
      <c r="BM689" s="191"/>
      <c r="BN689" s="191"/>
      <c r="BO689" s="191"/>
      <c r="BP689" s="191"/>
      <c r="BQ689" s="191"/>
      <c r="BR689" s="191"/>
      <c r="BS689" s="191"/>
      <c r="BT689" s="191"/>
      <c r="BU689" s="191"/>
      <c r="BV689" s="191"/>
      <c r="BW689" s="191"/>
      <c r="BX689" s="191"/>
    </row>
    <row r="690" spans="1:76" s="11" customFormat="1" ht="19.5" customHeight="1">
      <c r="A690" s="237">
        <f t="shared" si="378"/>
        <v>1</v>
      </c>
      <c r="B690" s="308">
        <f t="shared" si="379"/>
        <v>2454518129896</v>
      </c>
      <c r="C690" s="225">
        <f t="shared" si="380"/>
        <v>10</v>
      </c>
      <c r="D690" s="11" t="s">
        <v>4704</v>
      </c>
      <c r="E690" s="11" t="s">
        <v>1587</v>
      </c>
      <c r="F690" s="303" t="s">
        <v>6427</v>
      </c>
      <c r="G690" s="132" t="str">
        <f t="shared" si="381"/>
        <v>18</v>
      </c>
      <c r="H690" s="225">
        <v>24</v>
      </c>
      <c r="I690" s="225">
        <f t="shared" si="382"/>
        <v>24</v>
      </c>
      <c r="J690" s="131">
        <v>1330</v>
      </c>
      <c r="K690" s="132" t="s">
        <v>1758</v>
      </c>
      <c r="L690" s="132">
        <v>15</v>
      </c>
      <c r="M690" s="134" t="s">
        <v>3422</v>
      </c>
      <c r="N690" s="226" t="s">
        <v>6188</v>
      </c>
      <c r="O690" s="226" t="s">
        <v>1777</v>
      </c>
      <c r="P690" s="227">
        <v>23100</v>
      </c>
      <c r="Q690" s="228">
        <f t="shared" si="383"/>
        <v>20990.909090909088</v>
      </c>
      <c r="R690" s="143">
        <f t="shared" si="384"/>
        <v>0.39435686444348195</v>
      </c>
      <c r="S690" s="238">
        <v>1074476664</v>
      </c>
      <c r="T690" s="375" t="s">
        <v>7321</v>
      </c>
      <c r="U690" s="189">
        <f t="shared" si="385"/>
        <v>23100</v>
      </c>
      <c r="W690" s="229">
        <v>23100</v>
      </c>
      <c r="X690" s="135">
        <f t="shared" si="386"/>
        <v>12713</v>
      </c>
      <c r="Y690" s="230">
        <f t="shared" si="387"/>
        <v>20990.909090909088</v>
      </c>
      <c r="Z690" s="141">
        <f t="shared" si="388"/>
        <v>7.7316017316017227E-2</v>
      </c>
      <c r="AA690" s="136">
        <f t="shared" si="389"/>
        <v>0.39435686444348195</v>
      </c>
      <c r="AB690" s="309"/>
      <c r="AC690" s="309"/>
      <c r="AD690" s="184">
        <f t="shared" si="390"/>
        <v>22647</v>
      </c>
      <c r="AE690" s="182">
        <f t="shared" si="391"/>
        <v>24886</v>
      </c>
      <c r="AF690" s="128">
        <f t="shared" si="392"/>
        <v>2239.7399999999998</v>
      </c>
      <c r="AG690" s="129">
        <f t="shared" si="393"/>
        <v>453.73999999999978</v>
      </c>
      <c r="AH690" s="130">
        <f t="shared" si="394"/>
        <v>1.8232741300329494E-2</v>
      </c>
      <c r="AI690" s="137">
        <f t="shared" si="395"/>
        <v>1786</v>
      </c>
      <c r="AJ690" s="138">
        <f t="shared" si="396"/>
        <v>7.1767258699670503E-2</v>
      </c>
      <c r="AK690" s="138">
        <f t="shared" si="397"/>
        <v>0.37612412314315247</v>
      </c>
      <c r="AL690" s="11" t="s">
        <v>13397</v>
      </c>
      <c r="AM690" s="11">
        <f t="shared" si="398"/>
        <v>20158.400000000001</v>
      </c>
      <c r="AN690" s="412">
        <f t="shared" si="399"/>
        <v>18316.727272727272</v>
      </c>
      <c r="AO690" s="412">
        <f t="shared" si="400"/>
        <v>5603.7272727272721</v>
      </c>
      <c r="AP690" s="413">
        <f t="shared" si="401"/>
        <v>0.30593496257767366</v>
      </c>
      <c r="AQ690" s="192">
        <v>2454518129896</v>
      </c>
      <c r="AR690" s="192" t="str">
        <f>VLOOKUP(AQ:AQ,[1]YOKOHAMA!$B:$O,2,0)</f>
        <v/>
      </c>
      <c r="AS690" s="192" t="str">
        <f>VLOOKUP(AQ:AQ,[1]YOKOHAMA!$B:$O,3,0)</f>
        <v>R4859</v>
      </c>
      <c r="AT690" s="231" t="str">
        <f>VLOOKUP(AQ:AQ,[1]YOKOHAMA!$B:$O,4,0)</f>
        <v>ADVAN dB V552（並行）</v>
      </c>
      <c r="AU690" s="231" t="str">
        <f>VLOOKUP(AQ:AQ,[1]YOKOHAMA!$B:$O,5,0)</f>
        <v>245/45R18 96Y</v>
      </c>
      <c r="AV690" s="232" t="str">
        <f>VLOOKUP(AQ:AQ,[1]YOKOHAMA!$B:$O,6,0)</f>
        <v>245/45R18</v>
      </c>
      <c r="AW690" s="232" t="str">
        <f>VLOOKUP(AQ:AQ,[1]YOKOHAMA!$B:$O,7,0)</f>
        <v/>
      </c>
      <c r="AX690" s="233">
        <f>VLOOKUP(AQ:AQ,[1]YOKOHAMA!$B:$K,8,0)</f>
        <v>12713</v>
      </c>
      <c r="AY690" s="233">
        <f>VLOOKUP(AQ:AQ,[1]YOKOHAMA!$B:$K,9,0)</f>
        <v>10</v>
      </c>
      <c r="AZ690" s="233">
        <f>VLOOKUP(AQ:AQ,[1]YOKOHAMA!$B:$K,10,0)</f>
        <v>24</v>
      </c>
      <c r="BA690" s="233">
        <f>VLOOKUP(AQ:AQ,[1]YOKOHAMA!$B:$O,11,0)</f>
        <v>17980</v>
      </c>
      <c r="BB690" s="233">
        <f>VLOOKUP(AQ:AQ,[1]YOKOHAMA!$B:$O,12,0)</f>
        <v>15390.90909090909</v>
      </c>
      <c r="BC690" s="233">
        <f t="shared" si="402"/>
        <v>1050</v>
      </c>
      <c r="BD690" s="204" t="s">
        <v>6001</v>
      </c>
      <c r="BE690" s="195" t="s">
        <v>5139</v>
      </c>
      <c r="BF690" s="133" t="str">
        <f>IFERROR(VLOOKUP(BE:BE,Q商品!B:E,4,0),"")</f>
        <v>2023年製 ADVAN dB V552 245/45R18 96Y サマータイヤ 最短当日発送</v>
      </c>
      <c r="BG690" s="133" t="str">
        <f>IFERROR(VLOOKUP(AQ:AQ,在庫!B:M,12,0),"")</f>
        <v>2023年製</v>
      </c>
      <c r="BH690" s="133">
        <f>IFERROR(VLOOKUP(AQ:AQ,在庫!B:L,10,0),"")</f>
        <v>1</v>
      </c>
      <c r="BI690" s="234">
        <f>VLOOKUP(AQ:AQ,[1]YOKOHAMA!$B:$AH,32,0)</f>
        <v>611562019</v>
      </c>
      <c r="BJ690" s="234">
        <f>VLOOKUP(AQ:AQ,[1]YOKOHAMA!$B:$AH,33,0)</f>
        <v>611562023</v>
      </c>
      <c r="BK690" s="191"/>
      <c r="BL690" s="191"/>
      <c r="BM690" s="191"/>
      <c r="BN690" s="191"/>
      <c r="BO690" s="191"/>
      <c r="BP690" s="191"/>
      <c r="BQ690" s="191"/>
      <c r="BR690" s="191"/>
      <c r="BS690" s="191"/>
      <c r="BT690" s="191"/>
      <c r="BU690" s="191"/>
      <c r="BV690" s="191"/>
      <c r="BW690" s="191"/>
      <c r="BX690" s="191"/>
    </row>
    <row r="691" spans="1:76" s="11" customFormat="1" ht="19.5" customHeight="1">
      <c r="A691" s="237">
        <f t="shared" si="378"/>
        <v>1</v>
      </c>
      <c r="B691" s="249">
        <f t="shared" si="379"/>
        <v>2154517129810</v>
      </c>
      <c r="C691" s="225">
        <f t="shared" si="380"/>
        <v>0</v>
      </c>
      <c r="D691" s="11" t="s">
        <v>7497</v>
      </c>
      <c r="E691" s="358" t="s">
        <v>1578</v>
      </c>
      <c r="F691" s="304" t="s">
        <v>7290</v>
      </c>
      <c r="G691" s="132" t="str">
        <f t="shared" si="381"/>
        <v>17</v>
      </c>
      <c r="H691" s="225">
        <v>0</v>
      </c>
      <c r="I691" s="225">
        <f t="shared" si="382"/>
        <v>0</v>
      </c>
      <c r="J691" s="131"/>
      <c r="K691" s="132" t="s">
        <v>7353</v>
      </c>
      <c r="L691" s="132">
        <v>16</v>
      </c>
      <c r="M691" s="134"/>
      <c r="N691" s="226"/>
      <c r="O691" s="226"/>
      <c r="P691" s="227"/>
      <c r="Q691" s="228">
        <f t="shared" si="383"/>
        <v>0</v>
      </c>
      <c r="R691" s="143" t="str">
        <f t="shared" si="384"/>
        <v/>
      </c>
      <c r="S691" s="238">
        <v>1074476225</v>
      </c>
      <c r="T691" s="288" t="s">
        <v>6988</v>
      </c>
      <c r="U691" s="189">
        <f t="shared" si="385"/>
        <v>0</v>
      </c>
      <c r="W691" s="229"/>
      <c r="X691" s="135">
        <f t="shared" si="386"/>
        <v>10860</v>
      </c>
      <c r="Y691" s="230">
        <f t="shared" si="387"/>
        <v>0</v>
      </c>
      <c r="Z691" s="141" t="str">
        <f t="shared" si="388"/>
        <v/>
      </c>
      <c r="AA691" s="136" t="str">
        <f t="shared" si="389"/>
        <v/>
      </c>
      <c r="AB691" s="309"/>
      <c r="AC691" s="309"/>
      <c r="AD691" s="184">
        <f t="shared" si="390"/>
        <v>0</v>
      </c>
      <c r="AE691" s="182">
        <f t="shared" si="391"/>
        <v>0</v>
      </c>
      <c r="AF691" s="128">
        <f t="shared" si="392"/>
        <v>0</v>
      </c>
      <c r="AG691" s="129">
        <f t="shared" si="393"/>
        <v>0</v>
      </c>
      <c r="AH691" s="130" t="str">
        <f t="shared" si="394"/>
        <v/>
      </c>
      <c r="AI691" s="137">
        <f t="shared" si="395"/>
        <v>0</v>
      </c>
      <c r="AJ691" s="138" t="str">
        <f t="shared" si="396"/>
        <v/>
      </c>
      <c r="AK691" s="138" t="str">
        <f t="shared" si="397"/>
        <v/>
      </c>
      <c r="AL691" s="11" t="s">
        <v>13397</v>
      </c>
      <c r="AM691" s="11">
        <f t="shared" si="398"/>
        <v>0</v>
      </c>
      <c r="AN691" s="412">
        <f t="shared" si="399"/>
        <v>0</v>
      </c>
      <c r="AO691" s="412">
        <f t="shared" si="400"/>
        <v>-10860</v>
      </c>
      <c r="AP691" s="413" t="e">
        <f t="shared" si="401"/>
        <v>#DIV/0!</v>
      </c>
      <c r="AQ691" s="192">
        <v>2154517129810</v>
      </c>
      <c r="AR691" s="192">
        <f>VLOOKUP(AQ:AQ,[1]YOKOHAMA!$B:$O,2,0)</f>
        <v>4968814899912</v>
      </c>
      <c r="AS691" s="192" t="str">
        <f>VLOOKUP(AQ:AQ,[1]YOKOHAMA!$B:$O,3,0)</f>
        <v>R0393</v>
      </c>
      <c r="AT691" s="231" t="str">
        <f>VLOOKUP(AQ:AQ,[1]YOKOHAMA!$B:$O,4,0)</f>
        <v>Advan Fleva V701（並行）</v>
      </c>
      <c r="AU691" s="231" t="str">
        <f>VLOOKUP(AQ:AQ,[1]YOKOHAMA!$B:$O,5,0)</f>
        <v>215/45R17 91W XL</v>
      </c>
      <c r="AV691" s="232" t="str">
        <f>VLOOKUP(AQ:AQ,[1]YOKOHAMA!$B:$O,6,0)</f>
        <v>215/45R17</v>
      </c>
      <c r="AW691" s="232" t="str">
        <f>VLOOKUP(AQ:AQ,[1]YOKOHAMA!$B:$O,7,0)</f>
        <v/>
      </c>
      <c r="AX691" s="233">
        <f>VLOOKUP(AQ:AQ,[1]YOKOHAMA!$B:$K,8,0)</f>
        <v>10860</v>
      </c>
      <c r="AY691" s="233">
        <f>VLOOKUP(AQ:AQ,[1]YOKOHAMA!$B:$K,9,0)</f>
        <v>0</v>
      </c>
      <c r="AZ691" s="233">
        <f>VLOOKUP(AQ:AQ,[1]YOKOHAMA!$B:$K,10,0)</f>
        <v>0</v>
      </c>
      <c r="BA691" s="233">
        <f>VLOOKUP(AQ:AQ,[1]YOKOHAMA!$B:$O,11,0)</f>
        <v>15199</v>
      </c>
      <c r="BB691" s="233">
        <f>VLOOKUP(AQ:AQ,[1]YOKOHAMA!$B:$O,12,0)</f>
        <v>13339.999999999998</v>
      </c>
      <c r="BC691" s="233">
        <f t="shared" si="402"/>
        <v>525</v>
      </c>
      <c r="BD691" s="204" t="s">
        <v>6001</v>
      </c>
      <c r="BE691" s="195" t="s">
        <v>5140</v>
      </c>
      <c r="BF691" s="133" t="str">
        <f>IFERROR(VLOOKUP(BE:BE,Q商品!B:E,4,0),"")</f>
        <v>2022年製 Advan Fleva V701 215/45R17 91W XL サマータイヤ 最短当日発送</v>
      </c>
      <c r="BG691" s="133" t="str">
        <f>IFERROR(VLOOKUP(AQ:AQ,在庫!B:M,12,0),"")</f>
        <v/>
      </c>
      <c r="BH691" s="133" t="str">
        <f>IFERROR(VLOOKUP(AQ:AQ,在庫!B:L,10,0),"")</f>
        <v/>
      </c>
      <c r="BI691" s="234">
        <f>VLOOKUP(AQ:AQ,[1]YOKOHAMA!$B:$AH,32,0)</f>
        <v>606918301</v>
      </c>
      <c r="BJ691" s="234">
        <f>VLOOKUP(AQ:AQ,[1]YOKOHAMA!$B:$AH,33,0)</f>
        <v>606918307</v>
      </c>
      <c r="BK691" s="191"/>
      <c r="BL691" s="191"/>
      <c r="BM691" s="191"/>
      <c r="BN691" s="191"/>
      <c r="BO691" s="191"/>
      <c r="BP691" s="191"/>
      <c r="BQ691" s="191"/>
      <c r="BR691" s="191"/>
      <c r="BS691" s="191"/>
      <c r="BT691" s="191"/>
      <c r="BU691" s="191"/>
      <c r="BV691" s="191"/>
      <c r="BW691" s="191"/>
      <c r="BX691" s="191"/>
    </row>
    <row r="692" spans="1:76" s="11" customFormat="1" ht="19.5" customHeight="1">
      <c r="A692" s="237">
        <f t="shared" si="378"/>
        <v>1</v>
      </c>
      <c r="B692" s="308">
        <f t="shared" si="379"/>
        <v>2254018129972</v>
      </c>
      <c r="C692" s="225">
        <f t="shared" si="380"/>
        <v>0</v>
      </c>
      <c r="D692" s="11" t="s">
        <v>7497</v>
      </c>
      <c r="E692" s="358" t="s">
        <v>7170</v>
      </c>
      <c r="F692" s="303" t="s">
        <v>6397</v>
      </c>
      <c r="G692" s="132" t="str">
        <f t="shared" si="381"/>
        <v>18</v>
      </c>
      <c r="H692" s="225">
        <v>0</v>
      </c>
      <c r="I692" s="225">
        <f t="shared" si="382"/>
        <v>0</v>
      </c>
      <c r="J692" s="131"/>
      <c r="K692" s="132" t="s">
        <v>7353</v>
      </c>
      <c r="L692" s="132">
        <v>17</v>
      </c>
      <c r="M692" s="134"/>
      <c r="N692" s="226"/>
      <c r="O692" s="226"/>
      <c r="P692" s="227"/>
      <c r="Q692" s="228">
        <f t="shared" si="383"/>
        <v>0</v>
      </c>
      <c r="R692" s="143" t="str">
        <f t="shared" si="384"/>
        <v/>
      </c>
      <c r="S692" s="238">
        <v>1074476222</v>
      </c>
      <c r="T692" s="288" t="s">
        <v>6989</v>
      </c>
      <c r="U692" s="189">
        <f t="shared" si="385"/>
        <v>0</v>
      </c>
      <c r="W692" s="229"/>
      <c r="X692" s="135">
        <f t="shared" si="386"/>
        <v>13788</v>
      </c>
      <c r="Y692" s="230">
        <f t="shared" si="387"/>
        <v>0</v>
      </c>
      <c r="Z692" s="141" t="str">
        <f t="shared" si="388"/>
        <v/>
      </c>
      <c r="AA692" s="136" t="str">
        <f t="shared" si="389"/>
        <v/>
      </c>
      <c r="AB692" s="309"/>
      <c r="AC692" s="309"/>
      <c r="AD692" s="184">
        <f t="shared" si="390"/>
        <v>0</v>
      </c>
      <c r="AE692" s="182">
        <f t="shared" si="391"/>
        <v>0</v>
      </c>
      <c r="AF692" s="128">
        <f t="shared" si="392"/>
        <v>0</v>
      </c>
      <c r="AG692" s="129">
        <f t="shared" si="393"/>
        <v>0</v>
      </c>
      <c r="AH692" s="130" t="str">
        <f t="shared" si="394"/>
        <v/>
      </c>
      <c r="AI692" s="137">
        <f t="shared" si="395"/>
        <v>0</v>
      </c>
      <c r="AJ692" s="138" t="str">
        <f t="shared" si="396"/>
        <v/>
      </c>
      <c r="AK692" s="138" t="str">
        <f t="shared" si="397"/>
        <v/>
      </c>
      <c r="AL692" s="11" t="s">
        <v>13397</v>
      </c>
      <c r="AM692" s="11">
        <f t="shared" si="398"/>
        <v>0</v>
      </c>
      <c r="AN692" s="412">
        <f t="shared" si="399"/>
        <v>0</v>
      </c>
      <c r="AO692" s="412">
        <f t="shared" si="400"/>
        <v>-13788</v>
      </c>
      <c r="AP692" s="413" t="e">
        <f t="shared" si="401"/>
        <v>#DIV/0!</v>
      </c>
      <c r="AQ692" s="192">
        <v>2254018129972</v>
      </c>
      <c r="AR692" s="192">
        <f>VLOOKUP(AQ:AQ,[1]YOKOHAMA!$B:$O,2,0)</f>
        <v>4968814931025</v>
      </c>
      <c r="AS692" s="192" t="str">
        <f>VLOOKUP(AQ:AQ,[1]YOKOHAMA!$B:$O,3,0)</f>
        <v>R0394</v>
      </c>
      <c r="AT692" s="231" t="str">
        <f>VLOOKUP(AQ:AQ,[1]YOKOHAMA!$B:$O,4,0)</f>
        <v>Advan Fleva V701（並行）J</v>
      </c>
      <c r="AU692" s="231" t="str">
        <f>VLOOKUP(AQ:AQ,[1]YOKOHAMA!$B:$O,5,0)</f>
        <v>225/40R18 92W XL（ストップ）</v>
      </c>
      <c r="AV692" s="232" t="str">
        <f>VLOOKUP(AQ:AQ,[1]YOKOHAMA!$B:$O,6,0)</f>
        <v>225/40R18</v>
      </c>
      <c r="AW692" s="232" t="str">
        <f>VLOOKUP(AQ:AQ,[1]YOKOHAMA!$B:$O,7,0)</f>
        <v/>
      </c>
      <c r="AX692" s="233">
        <f>VLOOKUP(AQ:AQ,[1]YOKOHAMA!$B:$K,8,0)</f>
        <v>13788</v>
      </c>
      <c r="AY692" s="233">
        <f>VLOOKUP(AQ:AQ,[1]YOKOHAMA!$B:$K,9,0)</f>
        <v>0</v>
      </c>
      <c r="AZ692" s="233">
        <f>VLOOKUP(AQ:AQ,[1]YOKOHAMA!$B:$K,10,0)</f>
        <v>0</v>
      </c>
      <c r="BA692" s="233">
        <f>VLOOKUP(AQ:AQ,[1]YOKOHAMA!$B:$O,11,0)</f>
        <v>18300</v>
      </c>
      <c r="BB692" s="233">
        <f>VLOOKUP(AQ:AQ,[1]YOKOHAMA!$B:$O,12,0)</f>
        <v>16159.090909090908</v>
      </c>
      <c r="BC692" s="233">
        <f t="shared" si="402"/>
        <v>525</v>
      </c>
      <c r="BD692" s="204" t="s">
        <v>6001</v>
      </c>
      <c r="BE692" s="195" t="s">
        <v>5141</v>
      </c>
      <c r="BF692" s="133" t="str">
        <f>IFERROR(VLOOKUP(BE:BE,Q商品!B:E,4,0),"")</f>
        <v>2023年製 Advan Fleva V701 225/40R18 92W XL サマータイヤ 最短当日発送</v>
      </c>
      <c r="BG692" s="133" t="str">
        <f>IFERROR(VLOOKUP(AQ:AQ,在庫!B:M,12,0),"")</f>
        <v/>
      </c>
      <c r="BH692" s="133" t="str">
        <f>IFERROR(VLOOKUP(AQ:AQ,在庫!B:L,10,0),"")</f>
        <v/>
      </c>
      <c r="BI692" s="234">
        <f>VLOOKUP(AQ:AQ,[1]YOKOHAMA!$B:$AH,32,0)</f>
        <v>606918306</v>
      </c>
      <c r="BJ692" s="234">
        <f>VLOOKUP(AQ:AQ,[1]YOKOHAMA!$B:$AH,33,0)</f>
        <v>606918312</v>
      </c>
      <c r="BK692" s="191"/>
      <c r="BL692" s="191"/>
      <c r="BM692" s="191"/>
      <c r="BN692" s="191"/>
      <c r="BO692" s="191"/>
      <c r="BP692" s="191"/>
      <c r="BQ692" s="191"/>
      <c r="BR692" s="191"/>
      <c r="BS692" s="191"/>
      <c r="BT692" s="191"/>
      <c r="BU692" s="191"/>
      <c r="BV692" s="191"/>
      <c r="BW692" s="191"/>
      <c r="BX692" s="191"/>
    </row>
    <row r="693" spans="1:76" s="11" customFormat="1" ht="19.5" customHeight="1">
      <c r="A693" s="237">
        <f t="shared" si="378"/>
        <v>1</v>
      </c>
      <c r="B693" s="308">
        <f t="shared" si="379"/>
        <v>2254019129810</v>
      </c>
      <c r="C693" s="225">
        <f t="shared" si="380"/>
        <v>15</v>
      </c>
      <c r="D693" s="11" t="s">
        <v>4704</v>
      </c>
      <c r="E693" s="11" t="s">
        <v>6361</v>
      </c>
      <c r="F693" s="303" t="s">
        <v>6348</v>
      </c>
      <c r="G693" s="132" t="str">
        <f t="shared" si="381"/>
        <v>19</v>
      </c>
      <c r="H693" s="225">
        <v>17</v>
      </c>
      <c r="I693" s="225">
        <f t="shared" si="382"/>
        <v>17</v>
      </c>
      <c r="J693" s="131">
        <v>917</v>
      </c>
      <c r="K693" s="132" t="s">
        <v>1758</v>
      </c>
      <c r="L693" s="132">
        <v>18</v>
      </c>
      <c r="M693" s="134" t="s">
        <v>3422</v>
      </c>
      <c r="N693" s="226" t="s">
        <v>6466</v>
      </c>
      <c r="O693" s="226" t="s">
        <v>1777</v>
      </c>
      <c r="P693" s="227">
        <v>24250</v>
      </c>
      <c r="Q693" s="228">
        <f t="shared" si="383"/>
        <v>22031.81818181818</v>
      </c>
      <c r="R693" s="143">
        <f t="shared" si="384"/>
        <v>0.28880132040437378</v>
      </c>
      <c r="S693" s="238">
        <v>1074476224</v>
      </c>
      <c r="T693" s="374" t="s">
        <v>7868</v>
      </c>
      <c r="U693" s="189">
        <f t="shared" si="385"/>
        <v>24250</v>
      </c>
      <c r="W693" s="229">
        <v>24250</v>
      </c>
      <c r="X693" s="135">
        <f t="shared" si="386"/>
        <v>15669</v>
      </c>
      <c r="Y693" s="230">
        <f t="shared" si="387"/>
        <v>22031.81818181818</v>
      </c>
      <c r="Z693" s="141">
        <f t="shared" si="388"/>
        <v>7.7319587628865927E-2</v>
      </c>
      <c r="AA693" s="136">
        <f t="shared" si="389"/>
        <v>0.28880132040437378</v>
      </c>
      <c r="AB693" s="144"/>
      <c r="AC693" s="144"/>
      <c r="AD693" s="184">
        <f t="shared" si="390"/>
        <v>23774</v>
      </c>
      <c r="AE693" s="182">
        <f t="shared" si="391"/>
        <v>26125</v>
      </c>
      <c r="AF693" s="128">
        <f t="shared" si="392"/>
        <v>2351.25</v>
      </c>
      <c r="AG693" s="129">
        <f t="shared" si="393"/>
        <v>476.25</v>
      </c>
      <c r="AH693" s="130">
        <f t="shared" si="394"/>
        <v>1.8229665071770335E-2</v>
      </c>
      <c r="AI693" s="137">
        <f t="shared" si="395"/>
        <v>1875</v>
      </c>
      <c r="AJ693" s="138">
        <f t="shared" si="396"/>
        <v>7.1770334928229665E-2</v>
      </c>
      <c r="AK693" s="138">
        <f t="shared" si="397"/>
        <v>0.27057165533260347</v>
      </c>
      <c r="AL693" s="11" t="s">
        <v>13397</v>
      </c>
      <c r="AM693" s="11">
        <f t="shared" si="398"/>
        <v>21161.5</v>
      </c>
      <c r="AN693" s="412">
        <f t="shared" si="399"/>
        <v>19224.090909090908</v>
      </c>
      <c r="AO693" s="412">
        <f t="shared" si="400"/>
        <v>3555.0909090909081</v>
      </c>
      <c r="AP693" s="413">
        <f t="shared" si="401"/>
        <v>0.18492894805286922</v>
      </c>
      <c r="AQ693" s="192">
        <v>2254019129810</v>
      </c>
      <c r="AR693" s="192">
        <f>VLOOKUP(AQ:AQ,[1]YOKOHAMA!$B:$O,2,0)</f>
        <v>4968814900144</v>
      </c>
      <c r="AS693" s="192" t="str">
        <f>VLOOKUP(AQ:AQ,[1]YOKOHAMA!$B:$O,3,0)</f>
        <v>R0416</v>
      </c>
      <c r="AT693" s="231" t="str">
        <f>VLOOKUP(AQ:AQ,[1]YOKOHAMA!$B:$O,4,0)</f>
        <v>Advan Fleva V701（並行）J</v>
      </c>
      <c r="AU693" s="231" t="str">
        <f>VLOOKUP(AQ:AQ,[1]YOKOHAMA!$B:$O,5,0)</f>
        <v>225/40R19 93W XL</v>
      </c>
      <c r="AV693" s="232" t="str">
        <f>VLOOKUP(AQ:AQ,[1]YOKOHAMA!$B:$O,6,0)</f>
        <v>225/40R19</v>
      </c>
      <c r="AW693" s="232" t="str">
        <f>VLOOKUP(AQ:AQ,[1]YOKOHAMA!$B:$O,7,0)</f>
        <v/>
      </c>
      <c r="AX693" s="233">
        <f>VLOOKUP(AQ:AQ,[1]YOKOHAMA!$B:$K,8,0)</f>
        <v>15669</v>
      </c>
      <c r="AY693" s="233">
        <f>VLOOKUP(AQ:AQ,[1]YOKOHAMA!$B:$K,9,0)</f>
        <v>15</v>
      </c>
      <c r="AZ693" s="233">
        <f>VLOOKUP(AQ:AQ,[1]YOKOHAMA!$B:$K,10,0)</f>
        <v>17</v>
      </c>
      <c r="BA693" s="233">
        <f>VLOOKUP(AQ:AQ,[1]YOKOHAMA!$B:$O,11,0)</f>
        <v>23800</v>
      </c>
      <c r="BB693" s="233">
        <f>VLOOKUP(AQ:AQ,[1]YOKOHAMA!$B:$O,12,0)</f>
        <v>20681.81818181818</v>
      </c>
      <c r="BC693" s="233">
        <f t="shared" si="402"/>
        <v>1050</v>
      </c>
      <c r="BD693" s="204" t="s">
        <v>6001</v>
      </c>
      <c r="BE693" s="195" t="s">
        <v>348</v>
      </c>
      <c r="BF693" s="133" t="str">
        <f>IFERROR(VLOOKUP(BE:BE,Q商品!B:E,4,0),"")</f>
        <v>2023年製 Advan Fleva V701 225/40R19 93W XL サマータイヤ 最短当日発送</v>
      </c>
      <c r="BG693" s="133" t="str">
        <f>IFERROR(VLOOKUP(AQ:AQ,在庫!B:M,12,0),"")</f>
        <v>2023年製</v>
      </c>
      <c r="BH693" s="133">
        <f>IFERROR(VLOOKUP(AQ:AQ,在庫!B:L,10,0),"")</f>
        <v>1</v>
      </c>
      <c r="BI693" s="234">
        <f>VLOOKUP(AQ:AQ,[1]YOKOHAMA!$B:$AH,32,0)</f>
        <v>606919439</v>
      </c>
      <c r="BJ693" s="234">
        <f>VLOOKUP(AQ:AQ,[1]YOKOHAMA!$B:$AH,33,0)</f>
        <v>606919470</v>
      </c>
      <c r="BK693" s="191"/>
      <c r="BL693" s="191"/>
      <c r="BM693" s="191"/>
      <c r="BN693" s="191"/>
      <c r="BO693" s="191"/>
      <c r="BP693" s="191"/>
      <c r="BQ693" s="191"/>
      <c r="BR693" s="191"/>
      <c r="BS693" s="191"/>
      <c r="BT693" s="191"/>
      <c r="BU693" s="191"/>
      <c r="BV693" s="191"/>
      <c r="BW693" s="191"/>
      <c r="BX693" s="191"/>
    </row>
    <row r="694" spans="1:76" s="11" customFormat="1" ht="19.5" customHeight="1">
      <c r="A694" s="237">
        <f t="shared" si="378"/>
        <v>1</v>
      </c>
      <c r="B694" s="249">
        <f t="shared" si="379"/>
        <v>2254517129800</v>
      </c>
      <c r="C694" s="225">
        <f t="shared" si="380"/>
        <v>0</v>
      </c>
      <c r="D694" s="11" t="s">
        <v>7497</v>
      </c>
      <c r="E694" s="358" t="s">
        <v>1579</v>
      </c>
      <c r="F694" s="304" t="s">
        <v>7291</v>
      </c>
      <c r="G694" s="132" t="str">
        <f t="shared" si="381"/>
        <v>17</v>
      </c>
      <c r="H694" s="225">
        <v>0</v>
      </c>
      <c r="I694" s="225">
        <f t="shared" si="382"/>
        <v>0</v>
      </c>
      <c r="J694" s="131"/>
      <c r="K694" s="132" t="s">
        <v>7353</v>
      </c>
      <c r="L694" s="132">
        <v>19</v>
      </c>
      <c r="M694" s="134"/>
      <c r="N694" s="226"/>
      <c r="O694" s="226"/>
      <c r="P694" s="227"/>
      <c r="Q694" s="228">
        <f t="shared" si="383"/>
        <v>0</v>
      </c>
      <c r="R694" s="143" t="str">
        <f t="shared" si="384"/>
        <v/>
      </c>
      <c r="S694" s="238">
        <v>1074476220</v>
      </c>
      <c r="T694" s="288" t="s">
        <v>6990</v>
      </c>
      <c r="U694" s="189">
        <f t="shared" si="385"/>
        <v>0</v>
      </c>
      <c r="W694" s="229"/>
      <c r="X694" s="135">
        <f t="shared" si="386"/>
        <v>10724</v>
      </c>
      <c r="Y694" s="230">
        <f t="shared" si="387"/>
        <v>0</v>
      </c>
      <c r="Z694" s="141" t="str">
        <f t="shared" si="388"/>
        <v/>
      </c>
      <c r="AA694" s="136" t="str">
        <f t="shared" si="389"/>
        <v/>
      </c>
      <c r="AB694" s="309"/>
      <c r="AC694" s="309"/>
      <c r="AD694" s="184">
        <f t="shared" si="390"/>
        <v>0</v>
      </c>
      <c r="AE694" s="182">
        <f t="shared" si="391"/>
        <v>0</v>
      </c>
      <c r="AF694" s="128">
        <f t="shared" si="392"/>
        <v>0</v>
      </c>
      <c r="AG694" s="129">
        <f t="shared" si="393"/>
        <v>0</v>
      </c>
      <c r="AH694" s="130" t="str">
        <f t="shared" si="394"/>
        <v/>
      </c>
      <c r="AI694" s="137">
        <f t="shared" si="395"/>
        <v>0</v>
      </c>
      <c r="AJ694" s="138" t="str">
        <f t="shared" si="396"/>
        <v/>
      </c>
      <c r="AK694" s="138" t="str">
        <f t="shared" si="397"/>
        <v/>
      </c>
      <c r="AL694" s="11" t="s">
        <v>13397</v>
      </c>
      <c r="AM694" s="11">
        <f t="shared" si="398"/>
        <v>0</v>
      </c>
      <c r="AN694" s="412">
        <f t="shared" si="399"/>
        <v>0</v>
      </c>
      <c r="AO694" s="412">
        <f t="shared" si="400"/>
        <v>-10724</v>
      </c>
      <c r="AP694" s="413" t="e">
        <f t="shared" si="401"/>
        <v>#DIV/0!</v>
      </c>
      <c r="AQ694" s="192">
        <v>2254517129800</v>
      </c>
      <c r="AR694" s="192">
        <f>VLOOKUP(AQ:AQ,[1]YOKOHAMA!$B:$O,2,0)</f>
        <v>4968814899813</v>
      </c>
      <c r="AS694" s="192" t="str">
        <f>VLOOKUP(AQ:AQ,[1]YOKOHAMA!$B:$O,3,0)</f>
        <v>R0382</v>
      </c>
      <c r="AT694" s="231" t="str">
        <f>VLOOKUP(AQ:AQ,[1]YOKOHAMA!$B:$O,4,0)</f>
        <v>Advan Fleva V701（並行）</v>
      </c>
      <c r="AU694" s="231" t="str">
        <f>VLOOKUP(AQ:AQ,[1]YOKOHAMA!$B:$O,5,0)</f>
        <v>225/45R17 94W XL</v>
      </c>
      <c r="AV694" s="232" t="str">
        <f>VLOOKUP(AQ:AQ,[1]YOKOHAMA!$B:$O,6,0)</f>
        <v>225/45R17</v>
      </c>
      <c r="AW694" s="232" t="str">
        <f>VLOOKUP(AQ:AQ,[1]YOKOHAMA!$B:$O,7,0)</f>
        <v/>
      </c>
      <c r="AX694" s="233">
        <f>VLOOKUP(AQ:AQ,[1]YOKOHAMA!$B:$K,8,0)</f>
        <v>10724</v>
      </c>
      <c r="AY694" s="233">
        <f>VLOOKUP(AQ:AQ,[1]YOKOHAMA!$B:$K,9,0)</f>
        <v>0</v>
      </c>
      <c r="AZ694" s="233">
        <f>VLOOKUP(AQ:AQ,[1]YOKOHAMA!$B:$K,10,0)</f>
        <v>0</v>
      </c>
      <c r="BA694" s="233">
        <f>VLOOKUP(AQ:AQ,[1]YOKOHAMA!$B:$O,11,0)</f>
        <v>15480</v>
      </c>
      <c r="BB694" s="233">
        <f>VLOOKUP(AQ:AQ,[1]YOKOHAMA!$B:$O,12,0)</f>
        <v>13595.454545454544</v>
      </c>
      <c r="BC694" s="233">
        <f t="shared" si="402"/>
        <v>525</v>
      </c>
      <c r="BD694" s="204" t="s">
        <v>6001</v>
      </c>
      <c r="BE694" s="195" t="s">
        <v>5142</v>
      </c>
      <c r="BF694" s="133" t="str">
        <f>IFERROR(VLOOKUP(BE:BE,Q商品!B:E,4,0),"")</f>
        <v>2022年製 Advan Fleva V701 225/45R17 94W XL サマータイヤ 最短当日発送</v>
      </c>
      <c r="BG694" s="133" t="str">
        <f>IFERROR(VLOOKUP(AQ:AQ,在庫!B:M,12,0),"")</f>
        <v/>
      </c>
      <c r="BH694" s="133" t="str">
        <f>IFERROR(VLOOKUP(AQ:AQ,在庫!B:L,10,0),"")</f>
        <v/>
      </c>
      <c r="BI694" s="234">
        <f>VLOOKUP(AQ:AQ,[1]YOKOHAMA!$B:$AH,32,0)</f>
        <v>606918303</v>
      </c>
      <c r="BJ694" s="234">
        <f>VLOOKUP(AQ:AQ,[1]YOKOHAMA!$B:$AH,33,0)</f>
        <v>606918309</v>
      </c>
      <c r="BK694" s="191"/>
      <c r="BL694" s="191"/>
      <c r="BM694" s="191"/>
      <c r="BN694" s="191"/>
      <c r="BO694" s="191"/>
      <c r="BP694" s="191"/>
      <c r="BQ694" s="191"/>
      <c r="BR694" s="191"/>
      <c r="BS694" s="191"/>
      <c r="BT694" s="191"/>
      <c r="BU694" s="191"/>
      <c r="BV694" s="191"/>
      <c r="BW694" s="191"/>
      <c r="BX694" s="191"/>
    </row>
    <row r="695" spans="1:76" s="11" customFormat="1" ht="19.5" customHeight="1">
      <c r="A695" s="237">
        <f t="shared" si="378"/>
        <v>1</v>
      </c>
      <c r="B695" s="308">
        <f t="shared" si="379"/>
        <v>2254018129811</v>
      </c>
      <c r="C695" s="225">
        <f t="shared" si="380"/>
        <v>17</v>
      </c>
      <c r="D695" s="11" t="s">
        <v>4704</v>
      </c>
      <c r="E695" s="11" t="s">
        <v>6396</v>
      </c>
      <c r="F695" s="303" t="s">
        <v>6397</v>
      </c>
      <c r="G695" s="132" t="str">
        <f t="shared" si="381"/>
        <v>18</v>
      </c>
      <c r="H695" s="225">
        <v>19</v>
      </c>
      <c r="I695" s="225">
        <f t="shared" si="382"/>
        <v>19</v>
      </c>
      <c r="J695" s="131"/>
      <c r="K695" s="132" t="s">
        <v>1758</v>
      </c>
      <c r="L695" s="132">
        <v>20</v>
      </c>
      <c r="M695" s="134" t="s">
        <v>1958</v>
      </c>
      <c r="N695" s="226" t="s">
        <v>6467</v>
      </c>
      <c r="O695" s="226" t="s">
        <v>1777</v>
      </c>
      <c r="P695" s="227">
        <v>17900</v>
      </c>
      <c r="Q695" s="228">
        <f t="shared" si="383"/>
        <v>16257.272727272726</v>
      </c>
      <c r="R695" s="143">
        <f t="shared" si="384"/>
        <v>0.10187887938265386</v>
      </c>
      <c r="S695" s="238"/>
      <c r="T695" s="289"/>
      <c r="U695" s="189">
        <f t="shared" si="385"/>
        <v>17900</v>
      </c>
      <c r="W695" s="229">
        <v>17900</v>
      </c>
      <c r="X695" s="135">
        <f t="shared" si="386"/>
        <v>14601</v>
      </c>
      <c r="Y695" s="230">
        <f t="shared" si="387"/>
        <v>16257.272727272726</v>
      </c>
      <c r="Z695" s="141">
        <f t="shared" si="388"/>
        <v>7.731843575418984E-2</v>
      </c>
      <c r="AA695" s="136">
        <f t="shared" si="389"/>
        <v>0.10187887938265386</v>
      </c>
      <c r="AB695" s="144" t="s">
        <v>6002</v>
      </c>
      <c r="AC695" s="144"/>
      <c r="AD695" s="184">
        <f t="shared" si="390"/>
        <v>17549</v>
      </c>
      <c r="AE695" s="182">
        <f t="shared" si="391"/>
        <v>19284</v>
      </c>
      <c r="AF695" s="128">
        <f t="shared" si="392"/>
        <v>1735.56</v>
      </c>
      <c r="AG695" s="129">
        <f t="shared" si="393"/>
        <v>351.55999999999995</v>
      </c>
      <c r="AH695" s="130">
        <f t="shared" si="394"/>
        <v>1.8230657539929473E-2</v>
      </c>
      <c r="AI695" s="137">
        <f t="shared" si="395"/>
        <v>1384</v>
      </c>
      <c r="AJ695" s="138">
        <f t="shared" si="396"/>
        <v>7.1769342460070523E-2</v>
      </c>
      <c r="AK695" s="138">
        <f t="shared" si="397"/>
        <v>8.3648221842724385E-2</v>
      </c>
      <c r="AM695" s="11">
        <f t="shared" si="398"/>
        <v>15620.6</v>
      </c>
      <c r="AN695" s="412">
        <f t="shared" si="399"/>
        <v>14185.090909090908</v>
      </c>
      <c r="AO695" s="412">
        <f t="shared" si="400"/>
        <v>-415.9090909090919</v>
      </c>
      <c r="AP695" s="413">
        <f t="shared" si="401"/>
        <v>-2.9320156886872333E-2</v>
      </c>
      <c r="AQ695" s="192">
        <v>2254018129811</v>
      </c>
      <c r="AR695" s="192">
        <f>VLOOKUP(AQ:AQ,[1]YOKOHAMA!$B:$O,2,0)</f>
        <v>4968814931025</v>
      </c>
      <c r="AS695" s="192" t="str">
        <f>VLOOKUP(AQ:AQ,[1]YOKOHAMA!$B:$O,3,0)</f>
        <v>R0394</v>
      </c>
      <c r="AT695" s="231" t="str">
        <f>VLOOKUP(AQ:AQ,[1]YOKOHAMA!$B:$O,4,0)</f>
        <v>Advan Fleva V701（並行）</v>
      </c>
      <c r="AU695" s="231" t="str">
        <f>VLOOKUP(AQ:AQ,[1]YOKOHAMA!$B:$O,5,0)</f>
        <v>225/40R18 92W XL（販売中）</v>
      </c>
      <c r="AV695" s="232" t="str">
        <f>VLOOKUP(AQ:AQ,[1]YOKOHAMA!$B:$O,6,0)</f>
        <v>225/40R18</v>
      </c>
      <c r="AW695" s="232" t="str">
        <f>VLOOKUP(AQ:AQ,[1]YOKOHAMA!$B:$O,7,0)</f>
        <v/>
      </c>
      <c r="AX695" s="233">
        <f>VLOOKUP(AQ:AQ,[1]YOKOHAMA!$B:$K,8,0)</f>
        <v>14601</v>
      </c>
      <c r="AY695" s="233">
        <f>VLOOKUP(AQ:AQ,[1]YOKOHAMA!$B:$K,9,0)</f>
        <v>17</v>
      </c>
      <c r="AZ695" s="233">
        <f>VLOOKUP(AQ:AQ,[1]YOKOHAMA!$B:$K,10,0)</f>
        <v>19</v>
      </c>
      <c r="BA695" s="233">
        <f>VLOOKUP(AQ:AQ,[1]YOKOHAMA!$B:$O,11,0)</f>
        <v>22480</v>
      </c>
      <c r="BB695" s="233">
        <f>VLOOKUP(AQ:AQ,[1]YOKOHAMA!$B:$O,12,0)</f>
        <v>19959.090909090908</v>
      </c>
      <c r="BC695" s="233">
        <f t="shared" si="402"/>
        <v>525</v>
      </c>
      <c r="BD695" s="204" t="s">
        <v>6001</v>
      </c>
      <c r="BE695" s="192" t="s">
        <v>14137</v>
      </c>
      <c r="BF695" s="133" t="str">
        <f>IFERROR(VLOOKUP(BE:BE,Q商品!B:E,4,0),"")</f>
        <v>2023年製 Advan Fleva V701 225/40R18 92W XL サマータイヤ 最短当日発送</v>
      </c>
      <c r="BG695" s="133" t="str">
        <f>IFERROR(VLOOKUP(AQ:AQ,在庫!B:M,12,0),"")</f>
        <v>2023年製</v>
      </c>
      <c r="BH695" s="133">
        <f>IFERROR(VLOOKUP(AQ:AQ,在庫!B:L,10,0),"")</f>
        <v>1</v>
      </c>
      <c r="BI695" s="234">
        <f>VLOOKUP(AQ:AQ,[1]YOKOHAMA!$B:$AH,32,0)</f>
        <v>606918306</v>
      </c>
      <c r="BJ695" s="234">
        <f>VLOOKUP(AQ:AQ,[1]YOKOHAMA!$B:$AH,33,0)</f>
        <v>606918312</v>
      </c>
      <c r="BK695" s="191"/>
      <c r="BL695" s="191"/>
      <c r="BM695" s="191"/>
      <c r="BN695" s="191"/>
      <c r="BO695" s="191"/>
      <c r="BP695" s="191"/>
      <c r="BQ695" s="191"/>
      <c r="BR695" s="191"/>
      <c r="BS695" s="191"/>
      <c r="BT695" s="191"/>
      <c r="BU695" s="191"/>
      <c r="BV695" s="191"/>
      <c r="BW695" s="191"/>
      <c r="BX695" s="191"/>
    </row>
    <row r="696" spans="1:76" s="11" customFormat="1" ht="19.5" customHeight="1">
      <c r="A696" s="237">
        <f t="shared" si="378"/>
        <v>1</v>
      </c>
      <c r="B696" s="308">
        <f t="shared" si="379"/>
        <v>2254518129816</v>
      </c>
      <c r="C696" s="225">
        <f t="shared" si="380"/>
        <v>37</v>
      </c>
      <c r="D696" s="11" t="s">
        <v>4704</v>
      </c>
      <c r="E696" s="11" t="s">
        <v>6383</v>
      </c>
      <c r="F696" s="303" t="s">
        <v>6384</v>
      </c>
      <c r="G696" s="132" t="str">
        <f t="shared" si="381"/>
        <v>18</v>
      </c>
      <c r="H696" s="225">
        <v>19</v>
      </c>
      <c r="I696" s="225">
        <f t="shared" si="382"/>
        <v>19</v>
      </c>
      <c r="J696" s="131">
        <v>320</v>
      </c>
      <c r="K696" s="132" t="s">
        <v>1758</v>
      </c>
      <c r="L696" s="132">
        <v>21</v>
      </c>
      <c r="M696" s="134" t="s">
        <v>3422</v>
      </c>
      <c r="N696" s="226" t="s">
        <v>7317</v>
      </c>
      <c r="O696" s="226" t="s">
        <v>1777</v>
      </c>
      <c r="P696" s="227">
        <v>21319</v>
      </c>
      <c r="Q696" s="228">
        <f t="shared" si="383"/>
        <v>19347.272727272724</v>
      </c>
      <c r="R696" s="143">
        <f t="shared" si="384"/>
        <v>0.28206935438398634</v>
      </c>
      <c r="S696" s="238">
        <v>1074476223</v>
      </c>
      <c r="T696" s="288" t="s">
        <v>6991</v>
      </c>
      <c r="U696" s="189">
        <f t="shared" si="385"/>
        <v>21319</v>
      </c>
      <c r="W696" s="229">
        <v>21319</v>
      </c>
      <c r="X696" s="135">
        <f t="shared" si="386"/>
        <v>13890</v>
      </c>
      <c r="Y696" s="230">
        <f t="shared" si="387"/>
        <v>19347.272727272724</v>
      </c>
      <c r="Z696" s="141">
        <f t="shared" si="388"/>
        <v>7.7301937239082408E-2</v>
      </c>
      <c r="AA696" s="136">
        <f t="shared" si="389"/>
        <v>0.28206935438398634</v>
      </c>
      <c r="AB696" s="309"/>
      <c r="AC696" s="309"/>
      <c r="AD696" s="184">
        <f t="shared" si="390"/>
        <v>20900</v>
      </c>
      <c r="AE696" s="182">
        <f t="shared" si="391"/>
        <v>22967</v>
      </c>
      <c r="AF696" s="128">
        <f t="shared" si="392"/>
        <v>2067.0299999999997</v>
      </c>
      <c r="AG696" s="129">
        <f t="shared" si="393"/>
        <v>419.02999999999975</v>
      </c>
      <c r="AH696" s="130">
        <f t="shared" si="394"/>
        <v>1.8244873078765173E-2</v>
      </c>
      <c r="AI696" s="137">
        <f t="shared" si="395"/>
        <v>1648</v>
      </c>
      <c r="AJ696" s="138">
        <f t="shared" si="396"/>
        <v>7.1755126921234813E-2</v>
      </c>
      <c r="AK696" s="138">
        <f t="shared" si="397"/>
        <v>0.26382448130522118</v>
      </c>
      <c r="AL696" s="11" t="s">
        <v>13397</v>
      </c>
      <c r="AM696" s="11">
        <f t="shared" si="398"/>
        <v>18603.3</v>
      </c>
      <c r="AN696" s="412">
        <f t="shared" si="399"/>
        <v>16878.454545454544</v>
      </c>
      <c r="AO696" s="412">
        <f t="shared" si="400"/>
        <v>2988.4545454545441</v>
      </c>
      <c r="AP696" s="413">
        <f t="shared" si="401"/>
        <v>0.17705735660847874</v>
      </c>
      <c r="AQ696" s="192">
        <v>2254518129816</v>
      </c>
      <c r="AR696" s="192">
        <f>VLOOKUP(AQ:AQ,[1]YOKOHAMA!$B:$O,2,0)</f>
        <v>4968814900007</v>
      </c>
      <c r="AS696" s="192" t="str">
        <f>VLOOKUP(AQ:AQ,[1]YOKOHAMA!$B:$O,3,0)</f>
        <v>R0402</v>
      </c>
      <c r="AT696" s="231" t="str">
        <f>VLOOKUP(AQ:AQ,[1]YOKOHAMA!$B:$O,4,0)</f>
        <v>Advan Fleva V701（並行）</v>
      </c>
      <c r="AU696" s="231" t="str">
        <f>VLOOKUP(AQ:AQ,[1]YOKOHAMA!$B:$O,5,0)</f>
        <v>225/45R18 95W XL</v>
      </c>
      <c r="AV696" s="232" t="str">
        <f>VLOOKUP(AQ:AQ,[1]YOKOHAMA!$B:$O,6,0)</f>
        <v>225/45R18</v>
      </c>
      <c r="AW696" s="232" t="str">
        <f>VLOOKUP(AQ:AQ,[1]YOKOHAMA!$B:$O,7,0)</f>
        <v/>
      </c>
      <c r="AX696" s="233">
        <f>VLOOKUP(AQ:AQ,[1]YOKOHAMA!$B:$K,8,0)</f>
        <v>13890</v>
      </c>
      <c r="AY696" s="233">
        <f>VLOOKUP(AQ:AQ,[1]YOKOHAMA!$B:$K,9,0)</f>
        <v>37</v>
      </c>
      <c r="AZ696" s="233">
        <f>VLOOKUP(AQ:AQ,[1]YOKOHAMA!$B:$K,10,0)</f>
        <v>19</v>
      </c>
      <c r="BA696" s="233">
        <f>VLOOKUP(AQ:AQ,[1]YOKOHAMA!$B:$O,11,0)</f>
        <v>21320</v>
      </c>
      <c r="BB696" s="233">
        <f>VLOOKUP(AQ:AQ,[1]YOKOHAMA!$B:$O,12,0)</f>
        <v>18427.272727272724</v>
      </c>
      <c r="BC696" s="233">
        <f t="shared" si="402"/>
        <v>1050</v>
      </c>
      <c r="BD696" s="204" t="s">
        <v>6001</v>
      </c>
      <c r="BE696" s="195" t="s">
        <v>5143</v>
      </c>
      <c r="BF696" s="133" t="str">
        <f>IFERROR(VLOOKUP(BE:BE,Q商品!B:E,4,0),"")</f>
        <v>2023年製 Advan Fleva V701 225/45R18 95W XL サマータイヤ 最短当日発送</v>
      </c>
      <c r="BG696" s="133" t="str">
        <f>IFERROR(VLOOKUP(AQ:AQ,在庫!B:M,12,0),"")</f>
        <v>2023年製</v>
      </c>
      <c r="BH696" s="133">
        <f>IFERROR(VLOOKUP(AQ:AQ,在庫!B:L,10,0),"")</f>
        <v>1</v>
      </c>
      <c r="BI696" s="234">
        <f>VLOOKUP(AQ:AQ,[1]YOKOHAMA!$B:$AH,32,0)</f>
        <v>606918304</v>
      </c>
      <c r="BJ696" s="234">
        <f>VLOOKUP(AQ:AQ,[1]YOKOHAMA!$B:$AH,33,0)</f>
        <v>606918310</v>
      </c>
      <c r="BK696" s="191"/>
      <c r="BL696" s="191"/>
      <c r="BM696" s="191"/>
      <c r="BN696" s="191"/>
      <c r="BO696" s="191"/>
      <c r="BP696" s="191"/>
      <c r="BQ696" s="191"/>
      <c r="BR696" s="191"/>
      <c r="BS696" s="191"/>
      <c r="BT696" s="191"/>
      <c r="BU696" s="191"/>
      <c r="BV696" s="191"/>
      <c r="BW696" s="191"/>
      <c r="BX696" s="191"/>
    </row>
    <row r="697" spans="1:76" s="11" customFormat="1" ht="19.5" customHeight="1">
      <c r="A697" s="237">
        <f t="shared" si="378"/>
        <v>1</v>
      </c>
      <c r="B697" s="308">
        <f t="shared" si="379"/>
        <v>2354018129801</v>
      </c>
      <c r="C697" s="225">
        <f t="shared" si="380"/>
        <v>8</v>
      </c>
      <c r="D697" s="11" t="s">
        <v>7497</v>
      </c>
      <c r="E697" s="358" t="s">
        <v>6362</v>
      </c>
      <c r="F697" s="303" t="s">
        <v>6347</v>
      </c>
      <c r="G697" s="132" t="str">
        <f t="shared" si="381"/>
        <v>18</v>
      </c>
      <c r="H697" s="225">
        <v>0</v>
      </c>
      <c r="I697" s="225">
        <f t="shared" si="382"/>
        <v>0</v>
      </c>
      <c r="J697" s="131">
        <v>713</v>
      </c>
      <c r="K697" s="132" t="s">
        <v>7353</v>
      </c>
      <c r="L697" s="132">
        <v>22</v>
      </c>
      <c r="M697" s="134" t="s">
        <v>1785</v>
      </c>
      <c r="N697" s="226" t="s">
        <v>6379</v>
      </c>
      <c r="O697" s="226" t="s">
        <v>1954</v>
      </c>
      <c r="P697" s="227">
        <v>24750</v>
      </c>
      <c r="Q697" s="228">
        <f t="shared" si="383"/>
        <v>22492.727272727272</v>
      </c>
      <c r="R697" s="143">
        <f t="shared" si="384"/>
        <v>0.33498504567132809</v>
      </c>
      <c r="S697" s="238">
        <v>1074476219</v>
      </c>
      <c r="T697" s="288" t="s">
        <v>6992</v>
      </c>
      <c r="U697" s="189">
        <f t="shared" si="385"/>
        <v>23850</v>
      </c>
      <c r="V697" s="11">
        <v>900</v>
      </c>
      <c r="W697" s="229">
        <v>24750</v>
      </c>
      <c r="X697" s="135">
        <f t="shared" si="386"/>
        <v>14958</v>
      </c>
      <c r="Y697" s="230">
        <f t="shared" si="387"/>
        <v>22492.727272727272</v>
      </c>
      <c r="Z697" s="141">
        <f t="shared" si="388"/>
        <v>8.1852631578947399E-2</v>
      </c>
      <c r="AA697" s="136">
        <f t="shared" si="389"/>
        <v>0.33498504567132809</v>
      </c>
      <c r="AB697" s="309"/>
      <c r="AC697" s="309"/>
      <c r="AD697" s="184">
        <f t="shared" si="390"/>
        <v>23382</v>
      </c>
      <c r="AE697" s="182">
        <f t="shared" si="391"/>
        <v>25694</v>
      </c>
      <c r="AF697" s="128">
        <f t="shared" si="392"/>
        <v>2312.46</v>
      </c>
      <c r="AG697" s="129">
        <f t="shared" si="393"/>
        <v>468.46000000000004</v>
      </c>
      <c r="AH697" s="130">
        <f t="shared" si="394"/>
        <v>1.8232272125788124E-2</v>
      </c>
      <c r="AI697" s="137">
        <f t="shared" si="395"/>
        <v>1844</v>
      </c>
      <c r="AJ697" s="138">
        <f t="shared" si="396"/>
        <v>7.1767727874211873E-2</v>
      </c>
      <c r="AK697" s="138">
        <f t="shared" si="397"/>
        <v>0.31675277354553999</v>
      </c>
      <c r="AL697" s="11" t="s">
        <v>13397</v>
      </c>
      <c r="AM697" s="11">
        <f t="shared" si="398"/>
        <v>20812.599999999999</v>
      </c>
      <c r="AN697" s="412">
        <f t="shared" si="399"/>
        <v>18913.272727272724</v>
      </c>
      <c r="AO697" s="412">
        <f t="shared" si="400"/>
        <v>3955.2727272727243</v>
      </c>
      <c r="AP697" s="413">
        <f t="shared" si="401"/>
        <v>0.20912682772079239</v>
      </c>
      <c r="AQ697" s="192">
        <v>2354018129801</v>
      </c>
      <c r="AR697" s="192">
        <f>VLOOKUP(AQ:AQ,[1]YOKOHAMA!$B:$O,2,0)</f>
        <v>4968814892562</v>
      </c>
      <c r="AS697" s="192" t="str">
        <f>VLOOKUP(AQ:AQ,[1]YOKOHAMA!$B:$O,3,0)</f>
        <v>R0855</v>
      </c>
      <c r="AT697" s="231" t="str">
        <f>VLOOKUP(AQ:AQ,[1]YOKOHAMA!$B:$O,4,0)</f>
        <v>Advan Fleva V701（並行、PHI）</v>
      </c>
      <c r="AU697" s="231" t="str">
        <f>VLOOKUP(AQ:AQ,[1]YOKOHAMA!$B:$O,5,0)</f>
        <v>235/40R18 95W XL</v>
      </c>
      <c r="AV697" s="232" t="str">
        <f>VLOOKUP(AQ:AQ,[1]YOKOHAMA!$B:$O,6,0)</f>
        <v>235/40R18</v>
      </c>
      <c r="AW697" s="232" t="str">
        <f>VLOOKUP(AQ:AQ,[1]YOKOHAMA!$B:$O,7,0)</f>
        <v/>
      </c>
      <c r="AX697" s="233">
        <f>VLOOKUP(AQ:AQ,[1]YOKOHAMA!$B:$K,8,0)</f>
        <v>14958</v>
      </c>
      <c r="AY697" s="233">
        <f>VLOOKUP(AQ:AQ,[1]YOKOHAMA!$B:$K,9,0)</f>
        <v>8</v>
      </c>
      <c r="AZ697" s="233">
        <f>VLOOKUP(AQ:AQ,[1]YOKOHAMA!$B:$K,10,0)</f>
        <v>0</v>
      </c>
      <c r="BA697" s="233">
        <f>VLOOKUP(AQ:AQ,[1]YOKOHAMA!$B:$O,11,0)</f>
        <v>23980</v>
      </c>
      <c r="BB697" s="233">
        <f>VLOOKUP(AQ:AQ,[1]YOKOHAMA!$B:$O,12,0)</f>
        <v>20845.454545454544</v>
      </c>
      <c r="BC697" s="233">
        <f t="shared" si="402"/>
        <v>1050</v>
      </c>
      <c r="BD697" s="204" t="s">
        <v>6001</v>
      </c>
      <c r="BE697" s="195" t="s">
        <v>7708</v>
      </c>
      <c r="BF697" s="133" t="str">
        <f>IFERROR(VLOOKUP(BE:BE,Q商品!B:E,4,0),"")</f>
        <v>2023年製 Advan Fleva V701 235/40R18 95W XL サマータイヤ 最短当日発送</v>
      </c>
      <c r="BG697" s="133" t="str">
        <f>IFERROR(VLOOKUP(AQ:AQ,在庫!B:M,12,0),"")</f>
        <v/>
      </c>
      <c r="BH697" s="133" t="str">
        <f>IFERROR(VLOOKUP(AQ:AQ,在庫!B:L,10,0),"")</f>
        <v/>
      </c>
      <c r="BI697" s="234">
        <f>VLOOKUP(AQ:AQ,[1]YOKOHAMA!$B:$AH,32,0)</f>
        <v>606919438</v>
      </c>
      <c r="BJ697" s="234">
        <f>VLOOKUP(AQ:AQ,[1]YOKOHAMA!$B:$AH,33,0)</f>
        <v>606919469</v>
      </c>
      <c r="BK697" s="191"/>
      <c r="BL697" s="191"/>
      <c r="BM697" s="191"/>
      <c r="BN697" s="191"/>
      <c r="BO697" s="191"/>
      <c r="BP697" s="191"/>
      <c r="BQ697" s="191"/>
      <c r="BR697" s="191"/>
      <c r="BS697" s="191"/>
      <c r="BT697" s="191"/>
      <c r="BU697" s="191"/>
      <c r="BV697" s="191"/>
      <c r="BW697" s="191"/>
      <c r="BX697" s="191"/>
    </row>
    <row r="698" spans="1:76" s="11" customFormat="1" ht="19.5" customHeight="1">
      <c r="A698" s="237">
        <f t="shared" si="378"/>
        <v>1</v>
      </c>
      <c r="B698" s="308">
        <f t="shared" si="379"/>
        <v>2454018129808</v>
      </c>
      <c r="C698" s="225">
        <f t="shared" si="380"/>
        <v>26</v>
      </c>
      <c r="D698" s="11" t="s">
        <v>4704</v>
      </c>
      <c r="E698" s="11" t="s">
        <v>6449</v>
      </c>
      <c r="F698" s="303" t="s">
        <v>6452</v>
      </c>
      <c r="G698" s="132" t="str">
        <f t="shared" si="381"/>
        <v>18</v>
      </c>
      <c r="H698" s="225">
        <v>53</v>
      </c>
      <c r="I698" s="225">
        <f t="shared" si="382"/>
        <v>53</v>
      </c>
      <c r="J698" s="131"/>
      <c r="K698" s="132" t="s">
        <v>1758</v>
      </c>
      <c r="L698" s="132">
        <v>23</v>
      </c>
      <c r="M698" s="134" t="s">
        <v>1785</v>
      </c>
      <c r="N698" s="226" t="s">
        <v>7318</v>
      </c>
      <c r="O698" s="226" t="s">
        <v>1954</v>
      </c>
      <c r="P698" s="227">
        <v>25549</v>
      </c>
      <c r="Q698" s="228">
        <f t="shared" si="383"/>
        <v>23202.727272727272</v>
      </c>
      <c r="R698" s="143">
        <f t="shared" si="384"/>
        <v>0.33956039650511299</v>
      </c>
      <c r="S698" s="238"/>
      <c r="T698" s="289"/>
      <c r="U698" s="189">
        <f t="shared" si="385"/>
        <v>24649</v>
      </c>
      <c r="V698" s="11">
        <v>900</v>
      </c>
      <c r="W698" s="229">
        <v>25549</v>
      </c>
      <c r="X698" s="135">
        <f t="shared" si="386"/>
        <v>15324</v>
      </c>
      <c r="Y698" s="230">
        <f t="shared" si="387"/>
        <v>23202.727272727272</v>
      </c>
      <c r="Z698" s="141">
        <f t="shared" si="388"/>
        <v>8.1673387918041573E-2</v>
      </c>
      <c r="AA698" s="136">
        <f t="shared" si="389"/>
        <v>0.33956039650511299</v>
      </c>
      <c r="AB698" s="144"/>
      <c r="AC698" s="144"/>
      <c r="AD698" s="184">
        <f t="shared" si="390"/>
        <v>24165</v>
      </c>
      <c r="AE698" s="182">
        <f t="shared" si="391"/>
        <v>26554</v>
      </c>
      <c r="AF698" s="128">
        <f t="shared" si="392"/>
        <v>2389.86</v>
      </c>
      <c r="AG698" s="129">
        <f t="shared" si="393"/>
        <v>484.86000000000013</v>
      </c>
      <c r="AH698" s="130">
        <f t="shared" si="394"/>
        <v>1.8259395947879797E-2</v>
      </c>
      <c r="AI698" s="137">
        <f t="shared" si="395"/>
        <v>1905</v>
      </c>
      <c r="AJ698" s="138">
        <f t="shared" si="396"/>
        <v>7.174060405212021E-2</v>
      </c>
      <c r="AK698" s="138">
        <f t="shared" si="397"/>
        <v>0.32130100055723321</v>
      </c>
      <c r="AM698" s="11">
        <f t="shared" si="398"/>
        <v>21509.599999999999</v>
      </c>
      <c r="AN698" s="412">
        <f t="shared" si="399"/>
        <v>19530.545454545452</v>
      </c>
      <c r="AO698" s="412">
        <f t="shared" si="400"/>
        <v>4206.5454545454522</v>
      </c>
      <c r="AP698" s="413">
        <f t="shared" si="401"/>
        <v>0.21538289672121982</v>
      </c>
      <c r="AQ698" s="192">
        <v>2454018129808</v>
      </c>
      <c r="AR698" s="192">
        <f>VLOOKUP(AQ:AQ,[1]YOKOHAMA!$B:$O,2,0)</f>
        <v>4968814887032</v>
      </c>
      <c r="AS698" s="192" t="str">
        <f>VLOOKUP(AQ:AQ,[1]YOKOHAMA!$B:$O,3,0)</f>
        <v>R0384</v>
      </c>
      <c r="AT698" s="231" t="str">
        <f>VLOOKUP(AQ:AQ,[1]YOKOHAMA!$B:$O,4,0)</f>
        <v>Advan Fleva V701（並行）</v>
      </c>
      <c r="AU698" s="231" t="str">
        <f>VLOOKUP(AQ:AQ,[1]YOKOHAMA!$B:$O,5,0)</f>
        <v>245/40R18 97W XL（販売中）</v>
      </c>
      <c r="AV698" s="232" t="str">
        <f>VLOOKUP(AQ:AQ,[1]YOKOHAMA!$B:$O,6,0)</f>
        <v>245/40R18</v>
      </c>
      <c r="AW698" s="232" t="str">
        <f>VLOOKUP(AQ:AQ,[1]YOKOHAMA!$B:$O,7,0)</f>
        <v/>
      </c>
      <c r="AX698" s="233">
        <f>VLOOKUP(AQ:AQ,[1]YOKOHAMA!$B:$K,8,0)</f>
        <v>15324</v>
      </c>
      <c r="AY698" s="233">
        <f>VLOOKUP(AQ:AQ,[1]YOKOHAMA!$B:$K,9,0)</f>
        <v>26</v>
      </c>
      <c r="AZ698" s="233">
        <f>VLOOKUP(AQ:AQ,[1]YOKOHAMA!$B:$K,10,0)</f>
        <v>53</v>
      </c>
      <c r="BA698" s="233">
        <f>VLOOKUP(AQ:AQ,[1]YOKOHAMA!$B:$O,11,0)</f>
        <v>25200</v>
      </c>
      <c r="BB698" s="233">
        <f>VLOOKUP(AQ:AQ,[1]YOKOHAMA!$B:$O,12,0)</f>
        <v>21954.545454545452</v>
      </c>
      <c r="BC698" s="233">
        <f t="shared" si="402"/>
        <v>1050</v>
      </c>
      <c r="BD698" s="204" t="s">
        <v>6001</v>
      </c>
      <c r="BE698" s="192" t="s">
        <v>14138</v>
      </c>
      <c r="BF698" s="133" t="str">
        <f>IFERROR(VLOOKUP(BE:BE,Q商品!B:E,4,0),"")</f>
        <v>2023年製 Advan Fleva V701 245/40R18 97W XL サマータイヤ 最短当日発送</v>
      </c>
      <c r="BG698" s="133" t="str">
        <f>IFERROR(VLOOKUP(AQ:AQ,在庫!B:M,12,0),"")</f>
        <v>2023年製</v>
      </c>
      <c r="BH698" s="133">
        <f>IFERROR(VLOOKUP(AQ:AQ,在庫!B:L,10,0),"")</f>
        <v>1</v>
      </c>
      <c r="BI698" s="234">
        <f>VLOOKUP(AQ:AQ,[1]YOKOHAMA!$B:$AH,32,0)</f>
        <v>606918305</v>
      </c>
      <c r="BJ698" s="234">
        <f>VLOOKUP(AQ:AQ,[1]YOKOHAMA!$B:$AH,33,0)</f>
        <v>606918311</v>
      </c>
      <c r="BK698" s="191"/>
      <c r="BL698" s="191"/>
      <c r="BM698" s="191"/>
      <c r="BN698" s="191"/>
      <c r="BO698" s="191"/>
      <c r="BP698" s="191"/>
      <c r="BQ698" s="191"/>
      <c r="BR698" s="191"/>
      <c r="BS698" s="191"/>
      <c r="BT698" s="191"/>
      <c r="BU698" s="191"/>
      <c r="BV698" s="191"/>
      <c r="BW698" s="191"/>
      <c r="BX698" s="191"/>
    </row>
    <row r="699" spans="1:76" s="11" customFormat="1" ht="19.5" customHeight="1">
      <c r="A699" s="237">
        <f t="shared" si="378"/>
        <v>1</v>
      </c>
      <c r="B699" s="308">
        <f t="shared" si="379"/>
        <v>2454018129976</v>
      </c>
      <c r="C699" s="225">
        <f t="shared" si="380"/>
        <v>0</v>
      </c>
      <c r="D699" s="11" t="s">
        <v>7497</v>
      </c>
      <c r="E699" s="358" t="s">
        <v>1622</v>
      </c>
      <c r="F699" s="303" t="s">
        <v>6452</v>
      </c>
      <c r="G699" s="132" t="str">
        <f t="shared" si="381"/>
        <v>18</v>
      </c>
      <c r="H699" s="225">
        <v>0</v>
      </c>
      <c r="I699" s="225">
        <f t="shared" si="382"/>
        <v>0</v>
      </c>
      <c r="J699" s="131"/>
      <c r="K699" s="132" t="s">
        <v>7353</v>
      </c>
      <c r="L699" s="132">
        <v>24</v>
      </c>
      <c r="M699" s="134"/>
      <c r="N699" s="226"/>
      <c r="O699" s="226"/>
      <c r="P699" s="227"/>
      <c r="Q699" s="228">
        <f t="shared" si="383"/>
        <v>0</v>
      </c>
      <c r="R699" s="143" t="str">
        <f t="shared" si="384"/>
        <v/>
      </c>
      <c r="S699" s="238">
        <v>1074476221</v>
      </c>
      <c r="T699" s="288" t="s">
        <v>6993</v>
      </c>
      <c r="U699" s="189">
        <f t="shared" si="385"/>
        <v>0</v>
      </c>
      <c r="W699" s="229"/>
      <c r="X699" s="135">
        <f t="shared" si="386"/>
        <v>14473</v>
      </c>
      <c r="Y699" s="230">
        <f t="shared" si="387"/>
        <v>0</v>
      </c>
      <c r="Z699" s="141" t="str">
        <f t="shared" si="388"/>
        <v/>
      </c>
      <c r="AA699" s="136" t="str">
        <f t="shared" si="389"/>
        <v/>
      </c>
      <c r="AB699" s="309"/>
      <c r="AC699" s="309"/>
      <c r="AD699" s="184">
        <f t="shared" si="390"/>
        <v>0</v>
      </c>
      <c r="AE699" s="182">
        <f t="shared" si="391"/>
        <v>0</v>
      </c>
      <c r="AF699" s="128">
        <f t="shared" si="392"/>
        <v>0</v>
      </c>
      <c r="AG699" s="129">
        <f t="shared" si="393"/>
        <v>0</v>
      </c>
      <c r="AH699" s="130" t="str">
        <f t="shared" si="394"/>
        <v/>
      </c>
      <c r="AI699" s="137">
        <f t="shared" si="395"/>
        <v>0</v>
      </c>
      <c r="AJ699" s="138" t="str">
        <f t="shared" si="396"/>
        <v/>
      </c>
      <c r="AK699" s="138" t="str">
        <f t="shared" si="397"/>
        <v/>
      </c>
      <c r="AL699" s="11" t="s">
        <v>13397</v>
      </c>
      <c r="AM699" s="11">
        <f t="shared" si="398"/>
        <v>0</v>
      </c>
      <c r="AN699" s="412">
        <f t="shared" si="399"/>
        <v>0</v>
      </c>
      <c r="AO699" s="412">
        <f t="shared" si="400"/>
        <v>-14473</v>
      </c>
      <c r="AP699" s="413" t="e">
        <f t="shared" si="401"/>
        <v>#DIV/0!</v>
      </c>
      <c r="AQ699" s="192">
        <v>2454018129976</v>
      </c>
      <c r="AR699" s="192">
        <f>VLOOKUP(AQ:AQ,[1]YOKOHAMA!$B:$O,2,0)</f>
        <v>4968814887032</v>
      </c>
      <c r="AS699" s="192" t="str">
        <f>VLOOKUP(AQ:AQ,[1]YOKOHAMA!$B:$O,3,0)</f>
        <v>R0384</v>
      </c>
      <c r="AT699" s="231" t="str">
        <f>VLOOKUP(AQ:AQ,[1]YOKOHAMA!$B:$O,4,0)</f>
        <v>Advan Fleva V701（並行）J</v>
      </c>
      <c r="AU699" s="231" t="str">
        <f>VLOOKUP(AQ:AQ,[1]YOKOHAMA!$B:$O,5,0)</f>
        <v>245/40R18 97W XL（ストップ）</v>
      </c>
      <c r="AV699" s="232" t="str">
        <f>VLOOKUP(AQ:AQ,[1]YOKOHAMA!$B:$O,6,0)</f>
        <v>245/40R18</v>
      </c>
      <c r="AW699" s="232" t="str">
        <f>VLOOKUP(AQ:AQ,[1]YOKOHAMA!$B:$O,7,0)</f>
        <v/>
      </c>
      <c r="AX699" s="233">
        <f>VLOOKUP(AQ:AQ,[1]YOKOHAMA!$B:$K,8,0)</f>
        <v>14473</v>
      </c>
      <c r="AY699" s="233">
        <f>VLOOKUP(AQ:AQ,[1]YOKOHAMA!$B:$K,9,0)</f>
        <v>0</v>
      </c>
      <c r="AZ699" s="233">
        <f>VLOOKUP(AQ:AQ,[1]YOKOHAMA!$B:$K,10,0)</f>
        <v>0</v>
      </c>
      <c r="BA699" s="233">
        <f>VLOOKUP(AQ:AQ,[1]YOKOHAMA!$B:$O,11,0)</f>
        <v>20580</v>
      </c>
      <c r="BB699" s="233">
        <f>VLOOKUP(AQ:AQ,[1]YOKOHAMA!$B:$O,12,0)</f>
        <v>17754.545454545452</v>
      </c>
      <c r="BC699" s="233">
        <f t="shared" si="402"/>
        <v>1050</v>
      </c>
      <c r="BD699" s="204" t="s">
        <v>6001</v>
      </c>
      <c r="BE699" s="195" t="s">
        <v>5145</v>
      </c>
      <c r="BF699" s="133" t="str">
        <f>IFERROR(VLOOKUP(BE:BE,Q商品!B:E,4,0),"")</f>
        <v>2023年製 Advan Fleva V701 245/40R18 97W XL サマータイヤ 最短当日発送</v>
      </c>
      <c r="BG699" s="133" t="str">
        <f>IFERROR(VLOOKUP(AQ:AQ,在庫!B:M,12,0),"")</f>
        <v/>
      </c>
      <c r="BH699" s="133" t="str">
        <f>IFERROR(VLOOKUP(AQ:AQ,在庫!B:L,10,0),"")</f>
        <v/>
      </c>
      <c r="BI699" s="234">
        <f>VLOOKUP(AQ:AQ,[1]YOKOHAMA!$B:$AH,32,0)</f>
        <v>606918305</v>
      </c>
      <c r="BJ699" s="234">
        <f>VLOOKUP(AQ:AQ,[1]YOKOHAMA!$B:$AH,33,0)</f>
        <v>606918311</v>
      </c>
      <c r="BK699" s="191"/>
      <c r="BL699" s="191"/>
      <c r="BM699" s="191"/>
      <c r="BN699" s="191"/>
      <c r="BO699" s="191"/>
      <c r="BP699" s="191"/>
      <c r="BQ699" s="191"/>
      <c r="BR699" s="191"/>
      <c r="BS699" s="191"/>
      <c r="BT699" s="191"/>
      <c r="BU699" s="191"/>
      <c r="BV699" s="191"/>
      <c r="BW699" s="191"/>
      <c r="BX699" s="191"/>
    </row>
    <row r="700" spans="1:76" s="11" customFormat="1" ht="19.5" customHeight="1">
      <c r="A700" s="237">
        <f t="shared" si="378"/>
        <v>1</v>
      </c>
      <c r="B700" s="308">
        <f t="shared" si="379"/>
        <v>2454019129784</v>
      </c>
      <c r="C700" s="225">
        <f t="shared" si="380"/>
        <v>6</v>
      </c>
      <c r="D700" s="11" t="s">
        <v>4704</v>
      </c>
      <c r="E700" s="358" t="s">
        <v>6371</v>
      </c>
      <c r="F700" s="303" t="s">
        <v>6374</v>
      </c>
      <c r="G700" s="132" t="str">
        <f t="shared" si="381"/>
        <v>19</v>
      </c>
      <c r="H700" s="225">
        <v>29</v>
      </c>
      <c r="I700" s="225">
        <f t="shared" si="382"/>
        <v>29</v>
      </c>
      <c r="J700" s="131" t="s">
        <v>12</v>
      </c>
      <c r="K700" s="132" t="s">
        <v>1758</v>
      </c>
      <c r="L700" s="132">
        <v>25</v>
      </c>
      <c r="M700" s="134" t="s">
        <v>1779</v>
      </c>
      <c r="N700" s="226" t="s">
        <v>6468</v>
      </c>
      <c r="O700" s="226" t="s">
        <v>1777</v>
      </c>
      <c r="P700" s="227">
        <v>32700</v>
      </c>
      <c r="Q700" s="228">
        <f t="shared" si="383"/>
        <v>29721.81818181818</v>
      </c>
      <c r="R700" s="143">
        <f t="shared" si="384"/>
        <v>0.36467547562243835</v>
      </c>
      <c r="S700" s="238">
        <v>1074475758</v>
      </c>
      <c r="T700" s="289" t="s">
        <v>7327</v>
      </c>
      <c r="U700" s="189">
        <f t="shared" si="385"/>
        <v>32700</v>
      </c>
      <c r="W700" s="229">
        <v>32700</v>
      </c>
      <c r="X700" s="135">
        <f t="shared" si="386"/>
        <v>18883</v>
      </c>
      <c r="Y700" s="230">
        <f t="shared" si="387"/>
        <v>29721.81818181818</v>
      </c>
      <c r="Z700" s="141">
        <f t="shared" si="388"/>
        <v>7.7308868501529071E-2</v>
      </c>
      <c r="AA700" s="136">
        <f t="shared" si="389"/>
        <v>0.36467547562243835</v>
      </c>
      <c r="AB700" s="144"/>
      <c r="AC700" s="144"/>
      <c r="AD700" s="184">
        <f t="shared" si="390"/>
        <v>32058</v>
      </c>
      <c r="AE700" s="182">
        <f t="shared" si="391"/>
        <v>35228</v>
      </c>
      <c r="AF700" s="128">
        <f t="shared" si="392"/>
        <v>3170.52</v>
      </c>
      <c r="AG700" s="129">
        <f t="shared" si="393"/>
        <v>642.52</v>
      </c>
      <c r="AH700" s="130">
        <f t="shared" si="394"/>
        <v>1.823890087430453E-2</v>
      </c>
      <c r="AI700" s="137">
        <f t="shared" si="395"/>
        <v>2528</v>
      </c>
      <c r="AJ700" s="138">
        <f t="shared" si="396"/>
        <v>7.1761099125695463E-2</v>
      </c>
      <c r="AK700" s="138">
        <f t="shared" si="397"/>
        <v>0.34643657474813383</v>
      </c>
      <c r="AL700" s="11" t="s">
        <v>13397</v>
      </c>
      <c r="AM700" s="11">
        <f t="shared" si="398"/>
        <v>28535.200000000001</v>
      </c>
      <c r="AN700" s="412">
        <f t="shared" si="399"/>
        <v>25935.636363636364</v>
      </c>
      <c r="AO700" s="412">
        <f t="shared" si="400"/>
        <v>7052.636363636364</v>
      </c>
      <c r="AP700" s="413">
        <f t="shared" si="401"/>
        <v>0.2719284101902612</v>
      </c>
      <c r="AQ700" s="192">
        <v>2454019129784</v>
      </c>
      <c r="AR700" s="192">
        <f>VLOOKUP(AQ:AQ,[1]YOKOHAMA!$B:$O,2,0)</f>
        <v>4968814932503</v>
      </c>
      <c r="AS700" s="192" t="str">
        <f>VLOOKUP(AQ:AQ,[1]YOKOHAMA!$B:$O,3,0)</f>
        <v>R0713</v>
      </c>
      <c r="AT700" s="231" t="str">
        <f>VLOOKUP(AQ:AQ,[1]YOKOHAMA!$B:$O,4,0)</f>
        <v>Advan Sport V105（並行）J</v>
      </c>
      <c r="AU700" s="231" t="str">
        <f>VLOOKUP(AQ:AQ,[1]YOKOHAMA!$B:$O,5,0)</f>
        <v>245/40R19 98Y XL MO</v>
      </c>
      <c r="AV700" s="232" t="str">
        <f>VLOOKUP(AQ:AQ,[1]YOKOHAMA!$B:$O,6,0)</f>
        <v>245/40R19</v>
      </c>
      <c r="AW700" s="232" t="str">
        <f>VLOOKUP(AQ:AQ,[1]YOKOHAMA!$B:$O,7,0)</f>
        <v/>
      </c>
      <c r="AX700" s="233">
        <f>VLOOKUP(AQ:AQ,[1]YOKOHAMA!$B:$K,8,0)</f>
        <v>18883</v>
      </c>
      <c r="AY700" s="233">
        <f>VLOOKUP(AQ:AQ,[1]YOKOHAMA!$B:$K,9,0)</f>
        <v>6</v>
      </c>
      <c r="AZ700" s="233">
        <f>VLOOKUP(AQ:AQ,[1]YOKOHAMA!$B:$K,10,0)</f>
        <v>29</v>
      </c>
      <c r="BA700" s="233">
        <f>VLOOKUP(AQ:AQ,[1]YOKOHAMA!$B:$O,11,0)</f>
        <v>25800</v>
      </c>
      <c r="BB700" s="233">
        <f>VLOOKUP(AQ:AQ,[1]YOKOHAMA!$B:$O,12,0)</f>
        <v>22977.272727272724</v>
      </c>
      <c r="BC700" s="233">
        <f t="shared" si="402"/>
        <v>525</v>
      </c>
      <c r="BD700" s="204" t="s">
        <v>6001</v>
      </c>
      <c r="BE700" s="195" t="s">
        <v>6462</v>
      </c>
      <c r="BF700" s="133" t="str">
        <f>IFERROR(VLOOKUP(BE:BE,Q商品!B:E,4,0),"")</f>
        <v>2022年製 ADVAN Sport V105 245/40R19 98Y XL MO サマータイヤ 最短当日発送</v>
      </c>
      <c r="BG700" s="133" t="str">
        <f>IFERROR(VLOOKUP(AQ:AQ,在庫!B:M,12,0),"")</f>
        <v>2022年製</v>
      </c>
      <c r="BH700" s="133">
        <f>IFERROR(VLOOKUP(AQ:AQ,在庫!B:L,10,0),"")</f>
        <v>1</v>
      </c>
      <c r="BI700" s="234" t="str">
        <f>VLOOKUP(AQ:AQ,[1]YOKOHAMA!$B:$AH,32,0)</f>
        <v/>
      </c>
      <c r="BJ700" s="234" t="str">
        <f>VLOOKUP(AQ:AQ,[1]YOKOHAMA!$B:$AH,33,0)</f>
        <v>×</v>
      </c>
      <c r="BK700" s="191"/>
      <c r="BL700" s="191"/>
      <c r="BM700" s="191"/>
      <c r="BN700" s="191"/>
      <c r="BO700" s="191"/>
      <c r="BP700" s="191"/>
      <c r="BQ700" s="191"/>
      <c r="BR700" s="191"/>
      <c r="BS700" s="191"/>
      <c r="BT700" s="191"/>
      <c r="BU700" s="191"/>
      <c r="BV700" s="191"/>
      <c r="BW700" s="191"/>
      <c r="BX700" s="191"/>
    </row>
    <row r="701" spans="1:76" s="11" customFormat="1" ht="19.5" customHeight="1">
      <c r="A701" s="237">
        <f t="shared" si="378"/>
        <v>1</v>
      </c>
      <c r="B701" s="308">
        <f t="shared" si="379"/>
        <v>2253519129795</v>
      </c>
      <c r="C701" s="225">
        <f t="shared" si="380"/>
        <v>8</v>
      </c>
      <c r="D701" s="11" t="s">
        <v>4704</v>
      </c>
      <c r="E701" s="358" t="s">
        <v>6372</v>
      </c>
      <c r="F701" s="303" t="s">
        <v>6375</v>
      </c>
      <c r="G701" s="132" t="str">
        <f t="shared" si="381"/>
        <v>19</v>
      </c>
      <c r="H701" s="225">
        <v>0</v>
      </c>
      <c r="I701" s="225">
        <f t="shared" si="382"/>
        <v>0</v>
      </c>
      <c r="J701" s="131">
        <v>2144</v>
      </c>
      <c r="K701" s="132" t="s">
        <v>1758</v>
      </c>
      <c r="L701" s="132">
        <v>26</v>
      </c>
      <c r="M701" s="134" t="s">
        <v>1779</v>
      </c>
      <c r="N701" s="226" t="s">
        <v>6469</v>
      </c>
      <c r="O701" s="226" t="s">
        <v>1777</v>
      </c>
      <c r="P701" s="227">
        <v>30500</v>
      </c>
      <c r="Q701" s="228">
        <f t="shared" si="383"/>
        <v>27719.999999999996</v>
      </c>
      <c r="R701" s="143">
        <f t="shared" si="384"/>
        <v>0.42196969696969688</v>
      </c>
      <c r="S701" s="238">
        <v>1074475757</v>
      </c>
      <c r="T701" s="289" t="s">
        <v>6994</v>
      </c>
      <c r="U701" s="189">
        <f t="shared" si="385"/>
        <v>30500</v>
      </c>
      <c r="W701" s="229">
        <v>30500</v>
      </c>
      <c r="X701" s="135">
        <f t="shared" si="386"/>
        <v>16023</v>
      </c>
      <c r="Y701" s="230">
        <f t="shared" si="387"/>
        <v>27719.999999999996</v>
      </c>
      <c r="Z701" s="141">
        <f t="shared" si="388"/>
        <v>7.7311475409836072E-2</v>
      </c>
      <c r="AA701" s="136">
        <f t="shared" si="389"/>
        <v>0.42196969696969688</v>
      </c>
      <c r="AB701" s="144"/>
      <c r="AC701" s="144"/>
      <c r="AD701" s="184">
        <f t="shared" si="390"/>
        <v>29901</v>
      </c>
      <c r="AE701" s="182">
        <f t="shared" si="391"/>
        <v>32858</v>
      </c>
      <c r="AF701" s="128">
        <f t="shared" si="392"/>
        <v>2957.22</v>
      </c>
      <c r="AG701" s="129">
        <f t="shared" si="393"/>
        <v>599.2199999999998</v>
      </c>
      <c r="AH701" s="130">
        <f t="shared" si="394"/>
        <v>1.8236654695964447E-2</v>
      </c>
      <c r="AI701" s="137">
        <f t="shared" si="395"/>
        <v>2358</v>
      </c>
      <c r="AJ701" s="138">
        <f t="shared" si="396"/>
        <v>7.1763345304035553E-2</v>
      </c>
      <c r="AK701" s="138">
        <f t="shared" si="397"/>
        <v>0.40373304227373241</v>
      </c>
      <c r="AL701" s="11" t="s">
        <v>13397</v>
      </c>
      <c r="AM701" s="11">
        <f t="shared" si="398"/>
        <v>26615.200000000001</v>
      </c>
      <c r="AN701" s="412">
        <f t="shared" si="399"/>
        <v>24188.363636363636</v>
      </c>
      <c r="AO701" s="412">
        <f t="shared" si="400"/>
        <v>8165.363636363636</v>
      </c>
      <c r="AP701" s="413">
        <f t="shared" si="401"/>
        <v>0.33757404010944403</v>
      </c>
      <c r="AQ701" s="192">
        <v>2253519129795</v>
      </c>
      <c r="AR701" s="192">
        <f>VLOOKUP(AQ:AQ,[1]YOKOHAMA!$B:$O,2,0)</f>
        <v>4548515027403</v>
      </c>
      <c r="AS701" s="192" t="str">
        <f>VLOOKUP(AQ:AQ,[1]YOKOHAMA!$B:$O,3,0)</f>
        <v>R7558</v>
      </c>
      <c r="AT701" s="231" t="str">
        <f>VLOOKUP(AQ:AQ,[1]YOKOHAMA!$B:$O,4,0)</f>
        <v>Advan Sport V107（並行）J</v>
      </c>
      <c r="AU701" s="231" t="str">
        <f>VLOOKUP(AQ:AQ,[1]YOKOHAMA!$B:$O,5,0)</f>
        <v>225/35R19 88Y XL</v>
      </c>
      <c r="AV701" s="232" t="str">
        <f>VLOOKUP(AQ:AQ,[1]YOKOHAMA!$B:$O,6,0)</f>
        <v>225/35R19</v>
      </c>
      <c r="AW701" s="232" t="str">
        <f>VLOOKUP(AQ:AQ,[1]YOKOHAMA!$B:$O,7,0)</f>
        <v/>
      </c>
      <c r="AX701" s="233">
        <f>VLOOKUP(AQ:AQ,[1]YOKOHAMA!$B:$K,8,0)</f>
        <v>16023</v>
      </c>
      <c r="AY701" s="233">
        <f>VLOOKUP(AQ:AQ,[1]YOKOHAMA!$B:$K,9,0)</f>
        <v>8</v>
      </c>
      <c r="AZ701" s="233">
        <f>VLOOKUP(AQ:AQ,[1]YOKOHAMA!$B:$K,10,0)</f>
        <v>0</v>
      </c>
      <c r="BA701" s="233">
        <f>VLOOKUP(AQ:AQ,[1]YOKOHAMA!$B:$O,11,0)</f>
        <v>21980</v>
      </c>
      <c r="BB701" s="233">
        <f>VLOOKUP(AQ:AQ,[1]YOKOHAMA!$B:$O,12,0)</f>
        <v>19504.545454545452</v>
      </c>
      <c r="BC701" s="233">
        <f t="shared" si="402"/>
        <v>525</v>
      </c>
      <c r="BD701" s="204" t="s">
        <v>6001</v>
      </c>
      <c r="BE701" s="195" t="s">
        <v>6463</v>
      </c>
      <c r="BF701" s="133" t="str">
        <f>IFERROR(VLOOKUP(BE:BE,Q商品!B:E,4,0),"")</f>
        <v>2022年製 Advan Sport V107 225/35R19 88Y XL YOKOHAMA サマータイヤ 最短当日発送</v>
      </c>
      <c r="BG701" s="133" t="str">
        <f>IFERROR(VLOOKUP(AQ:AQ,在庫!B:M,12,0),"")</f>
        <v/>
      </c>
      <c r="BH701" s="133" t="str">
        <f>IFERROR(VLOOKUP(AQ:AQ,在庫!B:L,10,0),"")</f>
        <v/>
      </c>
      <c r="BI701" s="234" t="str">
        <f>VLOOKUP(AQ:AQ,[1]YOKOHAMA!$B:$AH,32,0)</f>
        <v/>
      </c>
      <c r="BJ701" s="234" t="str">
        <f>VLOOKUP(AQ:AQ,[1]YOKOHAMA!$B:$AH,33,0)</f>
        <v>×</v>
      </c>
      <c r="BK701" s="191"/>
      <c r="BL701" s="191"/>
      <c r="BM701" s="191"/>
      <c r="BN701" s="191"/>
      <c r="BO701" s="191"/>
      <c r="BP701" s="191"/>
      <c r="BQ701" s="191"/>
      <c r="BR701" s="191"/>
      <c r="BS701" s="191"/>
      <c r="BT701" s="191"/>
      <c r="BU701" s="191"/>
      <c r="BV701" s="191"/>
      <c r="BW701" s="191"/>
      <c r="BX701" s="191"/>
    </row>
    <row r="702" spans="1:76" s="11" customFormat="1" ht="19.5" customHeight="1">
      <c r="A702" s="237">
        <f t="shared" si="378"/>
        <v>1</v>
      </c>
      <c r="B702" s="308">
        <f t="shared" si="379"/>
        <v>2254018129798</v>
      </c>
      <c r="C702" s="225">
        <f t="shared" si="380"/>
        <v>100</v>
      </c>
      <c r="D702" s="11" t="s">
        <v>4704</v>
      </c>
      <c r="E702" s="11" t="s">
        <v>6373</v>
      </c>
      <c r="F702" s="303" t="s">
        <v>6368</v>
      </c>
      <c r="G702" s="132" t="str">
        <f t="shared" si="381"/>
        <v>18</v>
      </c>
      <c r="H702" s="225">
        <v>70</v>
      </c>
      <c r="I702" s="225">
        <f t="shared" si="382"/>
        <v>70</v>
      </c>
      <c r="J702" s="131"/>
      <c r="K702" s="132" t="s">
        <v>1758</v>
      </c>
      <c r="L702" s="132">
        <v>27</v>
      </c>
      <c r="M702" s="134" t="s">
        <v>3422</v>
      </c>
      <c r="N702" s="226" t="s">
        <v>11998</v>
      </c>
      <c r="O702" s="226" t="s">
        <v>3425</v>
      </c>
      <c r="P702" s="227">
        <v>26200</v>
      </c>
      <c r="Q702" s="228">
        <f t="shared" si="383"/>
        <v>23727.272727272724</v>
      </c>
      <c r="R702" s="143">
        <f t="shared" si="384"/>
        <v>0.48683524904214553</v>
      </c>
      <c r="S702" s="238">
        <v>1074475756</v>
      </c>
      <c r="T702" s="289" t="s">
        <v>7328</v>
      </c>
      <c r="U702" s="189">
        <f t="shared" si="385"/>
        <v>25300</v>
      </c>
      <c r="V702" s="11">
        <v>900</v>
      </c>
      <c r="W702" s="229">
        <v>26200</v>
      </c>
      <c r="X702" s="135">
        <f t="shared" si="386"/>
        <v>12176</v>
      </c>
      <c r="Y702" s="230">
        <f t="shared" si="387"/>
        <v>23727.272727272724</v>
      </c>
      <c r="Z702" s="141">
        <f t="shared" si="388"/>
        <v>7.7312252964426786E-2</v>
      </c>
      <c r="AA702" s="136">
        <f t="shared" si="389"/>
        <v>0.48683524904214553</v>
      </c>
      <c r="AB702" s="309"/>
      <c r="AC702" s="309"/>
      <c r="AD702" s="184">
        <f t="shared" si="390"/>
        <v>24803</v>
      </c>
      <c r="AE702" s="182">
        <f t="shared" si="391"/>
        <v>27256</v>
      </c>
      <c r="AF702" s="128">
        <f t="shared" si="392"/>
        <v>2453.04</v>
      </c>
      <c r="AG702" s="129">
        <f t="shared" si="393"/>
        <v>497.03999999999996</v>
      </c>
      <c r="AH702" s="130">
        <f t="shared" si="394"/>
        <v>1.8235984737305547E-2</v>
      </c>
      <c r="AI702" s="137">
        <f t="shared" si="395"/>
        <v>1956</v>
      </c>
      <c r="AJ702" s="138">
        <f t="shared" si="396"/>
        <v>7.176401526269445E-2</v>
      </c>
      <c r="AK702" s="138">
        <f t="shared" si="397"/>
        <v>0.46859926430484</v>
      </c>
      <c r="AL702" s="11" t="s">
        <v>13397</v>
      </c>
      <c r="AM702" s="11">
        <f t="shared" si="398"/>
        <v>22077.4</v>
      </c>
      <c r="AN702" s="412">
        <f t="shared" si="399"/>
        <v>19979.454545454544</v>
      </c>
      <c r="AO702" s="412">
        <f t="shared" si="400"/>
        <v>7803.4545454545441</v>
      </c>
      <c r="AP702" s="413">
        <f t="shared" si="401"/>
        <v>0.39057395324287675</v>
      </c>
      <c r="AQ702" s="192">
        <v>2254018129798</v>
      </c>
      <c r="AR702" s="192">
        <f>VLOOKUP(AQ:AQ,[1]YOKOHAMA!$B:$O,2,0)</f>
        <v>4548515027571</v>
      </c>
      <c r="AS702" s="192" t="str">
        <f>VLOOKUP(AQ:AQ,[1]YOKOHAMA!$B:$O,3,0)</f>
        <v>R7575</v>
      </c>
      <c r="AT702" s="231" t="str">
        <f>VLOOKUP(AQ:AQ,[1]YOKOHAMA!$B:$O,4,0)</f>
        <v>Advan Sport V107（並行）J</v>
      </c>
      <c r="AU702" s="231" t="str">
        <f>VLOOKUP(AQ:AQ,[1]YOKOHAMA!$B:$O,5,0)</f>
        <v>225/40R18 92Y XL</v>
      </c>
      <c r="AV702" s="232" t="str">
        <f>VLOOKUP(AQ:AQ,[1]YOKOHAMA!$B:$O,6,0)</f>
        <v>225/40R18</v>
      </c>
      <c r="AW702" s="232" t="str">
        <f>VLOOKUP(AQ:AQ,[1]YOKOHAMA!$B:$O,7,0)</f>
        <v/>
      </c>
      <c r="AX702" s="233">
        <f>VLOOKUP(AQ:AQ,[1]YOKOHAMA!$B:$K,8,0)</f>
        <v>12176</v>
      </c>
      <c r="AY702" s="233">
        <f>VLOOKUP(AQ:AQ,[1]YOKOHAMA!$B:$K,9,0)</f>
        <v>100</v>
      </c>
      <c r="AZ702" s="233">
        <f>VLOOKUP(AQ:AQ,[1]YOKOHAMA!$B:$K,10,0)</f>
        <v>70</v>
      </c>
      <c r="BA702" s="233">
        <f>VLOOKUP(AQ:AQ,[1]YOKOHAMA!$B:$O,11,0)</f>
        <v>17000</v>
      </c>
      <c r="BB702" s="233">
        <f>VLOOKUP(AQ:AQ,[1]YOKOHAMA!$B:$O,12,0)</f>
        <v>14499.999999999998</v>
      </c>
      <c r="BC702" s="233">
        <f t="shared" si="402"/>
        <v>1050</v>
      </c>
      <c r="BD702" s="204" t="s">
        <v>6001</v>
      </c>
      <c r="BE702" s="195" t="s">
        <v>6464</v>
      </c>
      <c r="BF702" s="133" t="str">
        <f>IFERROR(VLOOKUP(BE:BE,Q商品!B:E,4,0),"")</f>
        <v>2022年製 Advan Sport V107 225/40R18 92Y XL YOKOHAMA サマータイヤ 最短当日発送</v>
      </c>
      <c r="BG702" s="133" t="str">
        <f>IFERROR(VLOOKUP(AQ:AQ,在庫!B:M,12,0),"")</f>
        <v>2022年製</v>
      </c>
      <c r="BH702" s="133">
        <f>IFERROR(VLOOKUP(AQ:AQ,在庫!B:L,10,0),"")</f>
        <v>1</v>
      </c>
      <c r="BI702" s="234" t="str">
        <f>VLOOKUP(AQ:AQ,[1]YOKOHAMA!$B:$AH,32,0)</f>
        <v/>
      </c>
      <c r="BJ702" s="234" t="str">
        <f>VLOOKUP(AQ:AQ,[1]YOKOHAMA!$B:$AH,33,0)</f>
        <v>×</v>
      </c>
      <c r="BK702" s="191"/>
      <c r="BL702" s="191"/>
      <c r="BM702" s="191"/>
      <c r="BN702" s="191"/>
      <c r="BO702" s="191"/>
      <c r="BP702" s="191"/>
      <c r="BQ702" s="191"/>
      <c r="BR702" s="191"/>
      <c r="BS702" s="191"/>
      <c r="BT702" s="191"/>
      <c r="BU702" s="191"/>
      <c r="BV702" s="191"/>
      <c r="BW702" s="191"/>
      <c r="BX702" s="191"/>
    </row>
    <row r="703" spans="1:76" s="11" customFormat="1" ht="19.5" customHeight="1">
      <c r="A703" s="237">
        <f t="shared" si="378"/>
        <v>1</v>
      </c>
      <c r="B703" s="308">
        <f t="shared" si="379"/>
        <v>2454018129792</v>
      </c>
      <c r="C703" s="225">
        <f t="shared" si="380"/>
        <v>40</v>
      </c>
      <c r="D703" s="11" t="s">
        <v>4704</v>
      </c>
      <c r="E703" s="358" t="s">
        <v>7292</v>
      </c>
      <c r="F703" s="235" t="s">
        <v>6008</v>
      </c>
      <c r="G703" s="132" t="str">
        <f t="shared" si="381"/>
        <v>18</v>
      </c>
      <c r="H703" s="225">
        <v>16</v>
      </c>
      <c r="I703" s="225">
        <f t="shared" si="382"/>
        <v>16</v>
      </c>
      <c r="J703" s="131"/>
      <c r="K703" s="132" t="s">
        <v>1758</v>
      </c>
      <c r="L703" s="132">
        <v>28</v>
      </c>
      <c r="M703" s="134"/>
      <c r="N703" s="226"/>
      <c r="O703" s="226"/>
      <c r="P703" s="227"/>
      <c r="Q703" s="228">
        <f t="shared" si="383"/>
        <v>-36.36363636363636</v>
      </c>
      <c r="R703" s="143">
        <f t="shared" si="384"/>
        <v>403.10500000000002</v>
      </c>
      <c r="S703" s="238"/>
      <c r="T703" s="288"/>
      <c r="U703" s="189">
        <f t="shared" si="385"/>
        <v>0</v>
      </c>
      <c r="W703" s="229"/>
      <c r="X703" s="135">
        <f t="shared" si="386"/>
        <v>14622</v>
      </c>
      <c r="Y703" s="230">
        <f t="shared" si="387"/>
        <v>-36.36363636363636</v>
      </c>
      <c r="Z703" s="141" t="str">
        <f t="shared" si="388"/>
        <v/>
      </c>
      <c r="AA703" s="136">
        <f t="shared" si="389"/>
        <v>403.10500000000002</v>
      </c>
      <c r="AB703" s="144"/>
      <c r="AC703" s="144"/>
      <c r="AD703" s="184">
        <f t="shared" si="390"/>
        <v>0</v>
      </c>
      <c r="AE703" s="182">
        <f t="shared" si="391"/>
        <v>0</v>
      </c>
      <c r="AF703" s="128">
        <f t="shared" si="392"/>
        <v>0</v>
      </c>
      <c r="AG703" s="129">
        <f t="shared" si="393"/>
        <v>0</v>
      </c>
      <c r="AH703" s="130" t="str">
        <f t="shared" si="394"/>
        <v/>
      </c>
      <c r="AI703" s="137">
        <f t="shared" si="395"/>
        <v>0</v>
      </c>
      <c r="AJ703" s="138" t="str">
        <f t="shared" si="396"/>
        <v/>
      </c>
      <c r="AK703" s="138" t="str">
        <f t="shared" si="397"/>
        <v/>
      </c>
      <c r="AM703" s="11">
        <f t="shared" si="398"/>
        <v>0</v>
      </c>
      <c r="AN703" s="412">
        <f t="shared" si="399"/>
        <v>-36.36363636363636</v>
      </c>
      <c r="AO703" s="412">
        <f t="shared" si="400"/>
        <v>-14658.363636363636</v>
      </c>
      <c r="AP703" s="413">
        <f t="shared" si="401"/>
        <v>403.10500000000002</v>
      </c>
      <c r="AQ703" s="192">
        <v>2454018129792</v>
      </c>
      <c r="AR703" s="192">
        <f>VLOOKUP(AQ:AQ,[1]YOKOHAMA!$B:$O,2,0)</f>
        <v>4548515027427</v>
      </c>
      <c r="AS703" s="192" t="str">
        <f>VLOOKUP(AQ:AQ,[1]YOKOHAMA!$B:$O,3,0)</f>
        <v>R7560</v>
      </c>
      <c r="AT703" s="231" t="str">
        <f>VLOOKUP(AQ:AQ,[1]YOKOHAMA!$B:$O,4,0)</f>
        <v>Advan Sport V107（並行）J</v>
      </c>
      <c r="AU703" s="231" t="str">
        <f>VLOOKUP(AQ:AQ,[1]YOKOHAMA!$B:$O,5,0)</f>
        <v>245/40R18 97Y XL</v>
      </c>
      <c r="AV703" s="232" t="str">
        <f>VLOOKUP(AQ:AQ,[1]YOKOHAMA!$B:$O,6,0)</f>
        <v>245/40R18</v>
      </c>
      <c r="AW703" s="232" t="str">
        <f>VLOOKUP(AQ:AQ,[1]YOKOHAMA!$B:$O,7,0)</f>
        <v/>
      </c>
      <c r="AX703" s="233">
        <f>VLOOKUP(AQ:AQ,[1]YOKOHAMA!$B:$K,8,0)</f>
        <v>14622</v>
      </c>
      <c r="AY703" s="233">
        <f>VLOOKUP(AQ:AQ,[1]YOKOHAMA!$B:$K,9,0)</f>
        <v>40</v>
      </c>
      <c r="AZ703" s="233">
        <f>VLOOKUP(AQ:AQ,[1]YOKOHAMA!$B:$K,10,0)</f>
        <v>16</v>
      </c>
      <c r="BA703" s="233">
        <f>VLOOKUP(AQ:AQ,[1]YOKOHAMA!$B:$O,11,0)</f>
        <v>20980</v>
      </c>
      <c r="BB703" s="233">
        <f>VLOOKUP(AQ:AQ,[1]YOKOHAMA!$B:$O,12,0)</f>
        <v>18118.181818181816</v>
      </c>
      <c r="BC703" s="233">
        <f t="shared" si="402"/>
        <v>1050</v>
      </c>
      <c r="BD703" s="204" t="s">
        <v>6001</v>
      </c>
      <c r="BE703" s="192"/>
      <c r="BF703" s="133" t="str">
        <f>IFERROR(VLOOKUP(BE:BE,Q商品!B:E,4,0),"")</f>
        <v/>
      </c>
      <c r="BG703" s="133" t="str">
        <f>IFERROR(VLOOKUP(AQ:AQ,在庫!B:M,12,0),"")</f>
        <v>2022年製</v>
      </c>
      <c r="BH703" s="133">
        <f>IFERROR(VLOOKUP(AQ:AQ,在庫!B:L,10,0),"")</f>
        <v>1</v>
      </c>
      <c r="BI703" s="234" t="str">
        <f>VLOOKUP(AQ:AQ,[1]YOKOHAMA!$B:$AH,32,0)</f>
        <v/>
      </c>
      <c r="BJ703" s="234" t="str">
        <f>VLOOKUP(AQ:AQ,[1]YOKOHAMA!$B:$AH,33,0)</f>
        <v>×</v>
      </c>
      <c r="BK703" s="191"/>
      <c r="BL703" s="191"/>
      <c r="BM703" s="191"/>
      <c r="BN703" s="191"/>
      <c r="BO703" s="191"/>
      <c r="BP703" s="191"/>
      <c r="BQ703" s="191"/>
      <c r="BR703" s="191"/>
      <c r="BS703" s="191"/>
      <c r="BT703" s="191"/>
      <c r="BU703" s="191"/>
      <c r="BV703" s="191"/>
      <c r="BW703" s="191"/>
      <c r="BX703" s="191"/>
    </row>
    <row r="704" spans="1:76" s="11" customFormat="1" ht="19.5" customHeight="1">
      <c r="A704" s="237">
        <f t="shared" si="378"/>
        <v>1</v>
      </c>
      <c r="B704" s="308">
        <f t="shared" si="379"/>
        <v>1956016129879</v>
      </c>
      <c r="C704" s="225">
        <f t="shared" si="380"/>
        <v>16</v>
      </c>
      <c r="D704" s="11" t="s">
        <v>4704</v>
      </c>
      <c r="E704" s="358" t="s">
        <v>6365</v>
      </c>
      <c r="F704" s="235" t="s">
        <v>6008</v>
      </c>
      <c r="G704" s="132" t="str">
        <f t="shared" si="381"/>
        <v>16</v>
      </c>
      <c r="H704" s="225">
        <v>23</v>
      </c>
      <c r="I704" s="225">
        <f t="shared" si="382"/>
        <v>23</v>
      </c>
      <c r="J704" s="131"/>
      <c r="K704" s="132" t="s">
        <v>1758</v>
      </c>
      <c r="L704" s="132">
        <v>29</v>
      </c>
      <c r="M704" s="134"/>
      <c r="N704" s="226"/>
      <c r="O704" s="226"/>
      <c r="P704" s="227"/>
      <c r="Q704" s="228">
        <f t="shared" si="383"/>
        <v>-14.545454545454545</v>
      </c>
      <c r="R704" s="143">
        <f t="shared" si="384"/>
        <v>594.72500000000002</v>
      </c>
      <c r="S704" s="238">
        <v>1074475755</v>
      </c>
      <c r="T704" s="288" t="s">
        <v>6995</v>
      </c>
      <c r="U704" s="189">
        <f t="shared" si="385"/>
        <v>0</v>
      </c>
      <c r="W704" s="229"/>
      <c r="X704" s="135">
        <f t="shared" si="386"/>
        <v>8636</v>
      </c>
      <c r="Y704" s="230">
        <f t="shared" si="387"/>
        <v>-14.545454545454545</v>
      </c>
      <c r="Z704" s="141" t="str">
        <f t="shared" si="388"/>
        <v/>
      </c>
      <c r="AA704" s="136">
        <f t="shared" si="389"/>
        <v>594.72500000000002</v>
      </c>
      <c r="AB704" s="144"/>
      <c r="AC704" s="144"/>
      <c r="AD704" s="184">
        <f t="shared" si="390"/>
        <v>0</v>
      </c>
      <c r="AE704" s="182">
        <f t="shared" si="391"/>
        <v>0</v>
      </c>
      <c r="AF704" s="128">
        <f t="shared" si="392"/>
        <v>0</v>
      </c>
      <c r="AG704" s="129">
        <f t="shared" si="393"/>
        <v>0</v>
      </c>
      <c r="AH704" s="130" t="str">
        <f t="shared" si="394"/>
        <v/>
      </c>
      <c r="AI704" s="137">
        <f t="shared" si="395"/>
        <v>0</v>
      </c>
      <c r="AJ704" s="138" t="str">
        <f t="shared" si="396"/>
        <v/>
      </c>
      <c r="AK704" s="138" t="str">
        <f t="shared" si="397"/>
        <v/>
      </c>
      <c r="AL704" s="11" t="s">
        <v>13397</v>
      </c>
      <c r="AM704" s="11">
        <f t="shared" si="398"/>
        <v>0</v>
      </c>
      <c r="AN704" s="412">
        <f t="shared" si="399"/>
        <v>-14.545454545454545</v>
      </c>
      <c r="AO704" s="412">
        <f t="shared" si="400"/>
        <v>-8650.545454545454</v>
      </c>
      <c r="AP704" s="413">
        <f t="shared" si="401"/>
        <v>594.72500000000002</v>
      </c>
      <c r="AQ704" s="192">
        <v>1956016129879</v>
      </c>
      <c r="AR704" s="192" t="str">
        <f>VLOOKUP(AQ:AQ,[1]YOKOHAMA!$B:$O,2,0)</f>
        <v/>
      </c>
      <c r="AS704" s="192" t="str">
        <f>VLOOKUP(AQ:AQ,[1]YOKOHAMA!$B:$O,3,0)</f>
        <v>R7505</v>
      </c>
      <c r="AT704" s="231" t="str">
        <f>VLOOKUP(AQ:AQ,[1]YOKOHAMA!$B:$O,4,0)</f>
        <v>ADVAN dB V552（並行）</v>
      </c>
      <c r="AU704" s="231" t="str">
        <f>VLOOKUP(AQ:AQ,[1]YOKOHAMA!$B:$O,5,0)</f>
        <v>195/60R16 89V</v>
      </c>
      <c r="AV704" s="232" t="str">
        <f>VLOOKUP(AQ:AQ,[1]YOKOHAMA!$B:$O,6,0)</f>
        <v>195/60R16</v>
      </c>
      <c r="AW704" s="232" t="str">
        <f>VLOOKUP(AQ:AQ,[1]YOKOHAMA!$B:$O,7,0)</f>
        <v/>
      </c>
      <c r="AX704" s="233">
        <f>VLOOKUP(AQ:AQ,[1]YOKOHAMA!$B:$K,8,0)</f>
        <v>8636</v>
      </c>
      <c r="AY704" s="233">
        <f>VLOOKUP(AQ:AQ,[1]YOKOHAMA!$B:$K,9,0)</f>
        <v>16</v>
      </c>
      <c r="AZ704" s="233">
        <f>VLOOKUP(AQ:AQ,[1]YOKOHAMA!$B:$K,10,0)</f>
        <v>23</v>
      </c>
      <c r="BA704" s="233">
        <f>VLOOKUP(AQ:AQ,[1]YOKOHAMA!$B:$O,11,0)</f>
        <v>11980</v>
      </c>
      <c r="BB704" s="233">
        <f>VLOOKUP(AQ:AQ,[1]YOKOHAMA!$B:$O,12,0)</f>
        <v>10413.636363636362</v>
      </c>
      <c r="BC704" s="233">
        <f t="shared" si="402"/>
        <v>525</v>
      </c>
      <c r="BD704" s="204" t="s">
        <v>6001</v>
      </c>
      <c r="BE704" s="195" t="s">
        <v>6455</v>
      </c>
      <c r="BF704" s="133" t="str">
        <f>IFERROR(VLOOKUP(BE:BE,Q商品!B:E,4,0),"")</f>
        <v>2023年製 ADVAN dB V552 195/60R16 89V サマータイヤ 最短当日発送</v>
      </c>
      <c r="BG704" s="133" t="str">
        <f>IFERROR(VLOOKUP(AQ:AQ,在庫!B:M,12,0),"")</f>
        <v>2023年製</v>
      </c>
      <c r="BH704" s="133">
        <f>IFERROR(VLOOKUP(AQ:AQ,在庫!B:L,10,0),"")</f>
        <v>1</v>
      </c>
      <c r="BI704" s="234">
        <f>VLOOKUP(AQ:AQ,[1]YOKOHAMA!$B:$AH,32,0)</f>
        <v>621003911</v>
      </c>
      <c r="BJ704" s="234">
        <f>VLOOKUP(AQ:AQ,[1]YOKOHAMA!$B:$AH,33,0)</f>
        <v>621001719</v>
      </c>
      <c r="BK704" s="191"/>
      <c r="BL704" s="191"/>
      <c r="BM704" s="191"/>
      <c r="BN704" s="191"/>
      <c r="BO704" s="191"/>
      <c r="BP704" s="191"/>
      <c r="BQ704" s="191"/>
      <c r="BR704" s="191"/>
      <c r="BS704" s="191"/>
      <c r="BT704" s="191"/>
      <c r="BU704" s="191"/>
      <c r="BV704" s="191"/>
      <c r="BW704" s="191"/>
      <c r="BX704" s="191"/>
    </row>
    <row r="705" spans="1:76" s="11" customFormat="1" ht="19.5" customHeight="1">
      <c r="A705" s="237">
        <f t="shared" si="378"/>
        <v>1</v>
      </c>
      <c r="B705" s="431">
        <f t="shared" si="379"/>
        <v>2055017129891</v>
      </c>
      <c r="C705" s="225">
        <f t="shared" si="380"/>
        <v>38</v>
      </c>
      <c r="D705" s="11" t="s">
        <v>4704</v>
      </c>
      <c r="E705" s="11" t="s">
        <v>7190</v>
      </c>
      <c r="F705" s="303" t="s">
        <v>7191</v>
      </c>
      <c r="G705" s="132" t="str">
        <f t="shared" si="381"/>
        <v>17</v>
      </c>
      <c r="H705" s="225">
        <v>2</v>
      </c>
      <c r="I705" s="225">
        <f t="shared" si="382"/>
        <v>2</v>
      </c>
      <c r="J705" s="131">
        <v>1330</v>
      </c>
      <c r="K705" s="132" t="s">
        <v>1758</v>
      </c>
      <c r="L705" s="132">
        <v>30</v>
      </c>
      <c r="M705" s="134" t="s">
        <v>3422</v>
      </c>
      <c r="N705" s="226" t="s">
        <v>3415</v>
      </c>
      <c r="O705" s="226" t="s">
        <v>1777</v>
      </c>
      <c r="P705" s="227">
        <v>16980</v>
      </c>
      <c r="Q705" s="228">
        <f t="shared" si="383"/>
        <v>15401.81818181818</v>
      </c>
      <c r="R705" s="143">
        <f t="shared" si="384"/>
        <v>0.38929288159603348</v>
      </c>
      <c r="S705" s="238" t="s">
        <v>7197</v>
      </c>
      <c r="T705" s="288" t="s">
        <v>7200</v>
      </c>
      <c r="U705" s="189">
        <f t="shared" si="385"/>
        <v>16980</v>
      </c>
      <c r="W705" s="229">
        <v>16980</v>
      </c>
      <c r="X705" s="135">
        <f t="shared" si="386"/>
        <v>9406</v>
      </c>
      <c r="Y705" s="230">
        <f t="shared" si="387"/>
        <v>15401.81818181818</v>
      </c>
      <c r="Z705" s="141">
        <f t="shared" si="388"/>
        <v>7.7326266195524074E-2</v>
      </c>
      <c r="AA705" s="136">
        <f t="shared" si="389"/>
        <v>0.38929288159603348</v>
      </c>
      <c r="AB705" s="309"/>
      <c r="AC705" s="309"/>
      <c r="AD705" s="184">
        <f t="shared" si="390"/>
        <v>16647</v>
      </c>
      <c r="AE705" s="182">
        <f t="shared" si="391"/>
        <v>18293</v>
      </c>
      <c r="AF705" s="128">
        <f t="shared" si="392"/>
        <v>1646.37</v>
      </c>
      <c r="AG705" s="129">
        <f t="shared" si="393"/>
        <v>333.36999999999989</v>
      </c>
      <c r="AH705" s="130">
        <f t="shared" si="394"/>
        <v>1.8223910785546377E-2</v>
      </c>
      <c r="AI705" s="137">
        <f t="shared" si="395"/>
        <v>1313</v>
      </c>
      <c r="AJ705" s="138">
        <f t="shared" si="396"/>
        <v>7.1776089214453623E-2</v>
      </c>
      <c r="AK705" s="138">
        <f t="shared" si="397"/>
        <v>0.37106897081048712</v>
      </c>
      <c r="AL705" s="11" t="s">
        <v>13397</v>
      </c>
      <c r="AM705" s="11">
        <f t="shared" si="398"/>
        <v>14817.7</v>
      </c>
      <c r="AN705" s="412">
        <f t="shared" si="399"/>
        <v>13436.090909090908</v>
      </c>
      <c r="AO705" s="412">
        <f t="shared" si="400"/>
        <v>4030.0909090909081</v>
      </c>
      <c r="AP705" s="413">
        <f t="shared" si="401"/>
        <v>0.29994519509868262</v>
      </c>
      <c r="AQ705" s="192">
        <v>2055017129891</v>
      </c>
      <c r="AR705" s="192" t="str">
        <f>VLOOKUP(AQ:AQ,[1]YOKOHAMA!$B:$O,2,0)</f>
        <v/>
      </c>
      <c r="AS705" s="192" t="str">
        <f>VLOOKUP(AQ:AQ,[1]YOKOHAMA!$B:$O,3,0)</f>
        <v>R7517</v>
      </c>
      <c r="AT705" s="231" t="str">
        <f>VLOOKUP(AQ:AQ,[1]YOKOHAMA!$B:$O,4,0)</f>
        <v>ADVAN dB V552（並行）</v>
      </c>
      <c r="AU705" s="231" t="str">
        <f>VLOOKUP(AQ:AQ,[1]YOKOHAMA!$B:$O,5,0)</f>
        <v>205/50R17 93W</v>
      </c>
      <c r="AV705" s="232" t="str">
        <f>VLOOKUP(AQ:AQ,[1]YOKOHAMA!$B:$O,6,0)</f>
        <v>205/50R17</v>
      </c>
      <c r="AW705" s="232" t="str">
        <f>VLOOKUP(AQ:AQ,[1]YOKOHAMA!$B:$O,7,0)</f>
        <v/>
      </c>
      <c r="AX705" s="233">
        <f>VLOOKUP(AQ:AQ,[1]YOKOHAMA!$B:$K,8,0)</f>
        <v>9406</v>
      </c>
      <c r="AY705" s="233">
        <f>VLOOKUP(AQ:AQ,[1]YOKOHAMA!$B:$K,9,0)</f>
        <v>38</v>
      </c>
      <c r="AZ705" s="233">
        <f>VLOOKUP(AQ:AQ,[1]YOKOHAMA!$B:$K,10,0)</f>
        <v>2</v>
      </c>
      <c r="BA705" s="233">
        <f>VLOOKUP(AQ:AQ,[1]YOKOHAMA!$B:$O,11,0)</f>
        <v>13090</v>
      </c>
      <c r="BB705" s="233">
        <f>VLOOKUP(AQ:AQ,[1]YOKOHAMA!$B:$O,12,0)</f>
        <v>11422.727272727272</v>
      </c>
      <c r="BC705" s="233">
        <f t="shared" si="402"/>
        <v>525</v>
      </c>
      <c r="BD705" s="204" t="s">
        <v>6001</v>
      </c>
      <c r="BE705" s="195" t="s">
        <v>7194</v>
      </c>
      <c r="BF705" s="133" t="str">
        <f>IFERROR(VLOOKUP(BE:BE,Q商品!B:E,4,0),"")</f>
        <v>2023年製 ADVAN dB V552 205/50R17 93W XL サマータイヤ 最短当日発送</v>
      </c>
      <c r="BG705" s="133" t="str">
        <f>IFERROR(VLOOKUP(AQ:AQ,在庫!B:M,12,0),"")</f>
        <v>2023年製</v>
      </c>
      <c r="BH705" s="133">
        <f>IFERROR(VLOOKUP(AQ:AQ,在庫!B:L,10,0),"")</f>
        <v>1</v>
      </c>
      <c r="BI705" s="234">
        <f>VLOOKUP(AQ:AQ,[1]YOKOHAMA!$B:$AH,32,0)</f>
        <v>611562018</v>
      </c>
      <c r="BJ705" s="234">
        <f>VLOOKUP(AQ:AQ,[1]YOKOHAMA!$B:$AH,33,0)</f>
        <v>611562022</v>
      </c>
      <c r="BK705" s="191"/>
      <c r="BL705" s="191"/>
      <c r="BM705" s="191"/>
      <c r="BN705" s="191"/>
      <c r="BO705" s="191"/>
      <c r="BP705" s="191"/>
      <c r="BQ705" s="191"/>
      <c r="BR705" s="191"/>
      <c r="BS705" s="191"/>
      <c r="BT705" s="191"/>
      <c r="BU705" s="191"/>
      <c r="BV705" s="191"/>
      <c r="BW705" s="191"/>
      <c r="BX705" s="191"/>
    </row>
    <row r="706" spans="1:76" s="11" customFormat="1" ht="19.5" customHeight="1">
      <c r="A706" s="237">
        <f t="shared" si="378"/>
        <v>1</v>
      </c>
      <c r="B706" s="308">
        <f t="shared" si="379"/>
        <v>2255018129870</v>
      </c>
      <c r="C706" s="225">
        <f t="shared" si="380"/>
        <v>10</v>
      </c>
      <c r="D706" s="11" t="s">
        <v>4704</v>
      </c>
      <c r="E706" s="11" t="s">
        <v>1583</v>
      </c>
      <c r="F706" s="303" t="s">
        <v>7192</v>
      </c>
      <c r="G706" s="132" t="str">
        <f t="shared" si="381"/>
        <v>18</v>
      </c>
      <c r="H706" s="225">
        <v>26</v>
      </c>
      <c r="I706" s="225">
        <f t="shared" si="382"/>
        <v>26</v>
      </c>
      <c r="J706" s="131">
        <v>2079</v>
      </c>
      <c r="K706" s="132" t="s">
        <v>1758</v>
      </c>
      <c r="L706" s="132">
        <v>31</v>
      </c>
      <c r="M706" s="134" t="s">
        <v>3422</v>
      </c>
      <c r="N706" s="226" t="s">
        <v>6188</v>
      </c>
      <c r="O706" s="226" t="s">
        <v>1777</v>
      </c>
      <c r="P706" s="227">
        <v>23100</v>
      </c>
      <c r="Q706" s="228">
        <f t="shared" si="383"/>
        <v>20990.909090909088</v>
      </c>
      <c r="R706" s="143">
        <f t="shared" si="384"/>
        <v>0.36267648332611513</v>
      </c>
      <c r="S706" s="238" t="s">
        <v>7198</v>
      </c>
      <c r="T706" s="289" t="s">
        <v>7201</v>
      </c>
      <c r="U706" s="189">
        <f t="shared" si="385"/>
        <v>23100</v>
      </c>
      <c r="W706" s="229">
        <v>23100</v>
      </c>
      <c r="X706" s="135">
        <f t="shared" si="386"/>
        <v>13378</v>
      </c>
      <c r="Y706" s="230">
        <f t="shared" si="387"/>
        <v>20990.909090909088</v>
      </c>
      <c r="Z706" s="141">
        <f t="shared" si="388"/>
        <v>7.7316017316017227E-2</v>
      </c>
      <c r="AA706" s="136">
        <f t="shared" si="389"/>
        <v>0.36267648332611513</v>
      </c>
      <c r="AB706" s="309"/>
      <c r="AC706" s="309"/>
      <c r="AD706" s="184">
        <f t="shared" si="390"/>
        <v>22647</v>
      </c>
      <c r="AE706" s="182">
        <f t="shared" si="391"/>
        <v>24886</v>
      </c>
      <c r="AF706" s="128">
        <f t="shared" si="392"/>
        <v>2239.7399999999998</v>
      </c>
      <c r="AG706" s="129">
        <f t="shared" si="393"/>
        <v>453.73999999999978</v>
      </c>
      <c r="AH706" s="130">
        <f t="shared" si="394"/>
        <v>1.8232741300329494E-2</v>
      </c>
      <c r="AI706" s="137">
        <f t="shared" si="395"/>
        <v>1786</v>
      </c>
      <c r="AJ706" s="138">
        <f t="shared" si="396"/>
        <v>7.1767258699670503E-2</v>
      </c>
      <c r="AK706" s="138">
        <f t="shared" si="397"/>
        <v>0.34444374202578565</v>
      </c>
      <c r="AL706" s="11" t="s">
        <v>13397</v>
      </c>
      <c r="AM706" s="11">
        <f t="shared" si="398"/>
        <v>20158.400000000001</v>
      </c>
      <c r="AN706" s="412">
        <f t="shared" si="399"/>
        <v>18316.727272727272</v>
      </c>
      <c r="AO706" s="412">
        <f t="shared" si="400"/>
        <v>4938.7272727272721</v>
      </c>
      <c r="AP706" s="413">
        <f t="shared" si="401"/>
        <v>0.26962935022135748</v>
      </c>
      <c r="AQ706" s="192">
        <v>2255018129870</v>
      </c>
      <c r="AR706" s="192" t="str">
        <f>VLOOKUP(AQ:AQ,[1]YOKOHAMA!$B:$O,2,0)</f>
        <v/>
      </c>
      <c r="AS706" s="192" t="str">
        <f>VLOOKUP(AQ:AQ,[1]YOKOHAMA!$B:$O,3,0)</f>
        <v>R7519</v>
      </c>
      <c r="AT706" s="231" t="str">
        <f>VLOOKUP(AQ:AQ,[1]YOKOHAMA!$B:$O,4,0)</f>
        <v>ADVAN dB V552（並行）</v>
      </c>
      <c r="AU706" s="231" t="str">
        <f>VLOOKUP(AQ:AQ,[1]YOKOHAMA!$B:$O,5,0)</f>
        <v>225/50R18 95W</v>
      </c>
      <c r="AV706" s="232" t="str">
        <f>VLOOKUP(AQ:AQ,[1]YOKOHAMA!$B:$O,6,0)</f>
        <v>225/50R18</v>
      </c>
      <c r="AW706" s="232" t="str">
        <f>VLOOKUP(AQ:AQ,[1]YOKOHAMA!$B:$O,7,0)</f>
        <v/>
      </c>
      <c r="AX706" s="233">
        <f>VLOOKUP(AQ:AQ,[1]YOKOHAMA!$B:$K,8,0)</f>
        <v>13378</v>
      </c>
      <c r="AY706" s="233">
        <f>VLOOKUP(AQ:AQ,[1]YOKOHAMA!$B:$K,9,0)</f>
        <v>10</v>
      </c>
      <c r="AZ706" s="233">
        <f>VLOOKUP(AQ:AQ,[1]YOKOHAMA!$B:$K,10,0)</f>
        <v>26</v>
      </c>
      <c r="BA706" s="233">
        <f>VLOOKUP(AQ:AQ,[1]YOKOHAMA!$B:$O,11,0)</f>
        <v>18980</v>
      </c>
      <c r="BB706" s="233">
        <f>VLOOKUP(AQ:AQ,[1]YOKOHAMA!$B:$O,12,0)</f>
        <v>16299.999999999998</v>
      </c>
      <c r="BC706" s="233">
        <f t="shared" si="402"/>
        <v>1050</v>
      </c>
      <c r="BD706" s="204" t="s">
        <v>6001</v>
      </c>
      <c r="BE706" s="195" t="s">
        <v>7195</v>
      </c>
      <c r="BF706" s="133" t="str">
        <f>IFERROR(VLOOKUP(BE:BE,Q商品!B:E,4,0),"")</f>
        <v>2023年製 ADVAN dB V552 225/50R18 95W YOKOHAMA サマータイヤ 最短当日発送</v>
      </c>
      <c r="BG706" s="133" t="str">
        <f>IFERROR(VLOOKUP(AQ:AQ,在庫!B:M,12,0),"")</f>
        <v>2023年製</v>
      </c>
      <c r="BH706" s="133">
        <f>IFERROR(VLOOKUP(AQ:AQ,在庫!B:L,10,0),"")</f>
        <v>1</v>
      </c>
      <c r="BI706" s="234">
        <f>VLOOKUP(AQ:AQ,[1]YOKOHAMA!$B:$AH,32,0)</f>
        <v>621003906</v>
      </c>
      <c r="BJ706" s="234">
        <f>VLOOKUP(AQ:AQ,[1]YOKOHAMA!$B:$AH,33,0)</f>
        <v>621001715</v>
      </c>
      <c r="BK706" s="191"/>
      <c r="BL706" s="191"/>
      <c r="BM706" s="191"/>
      <c r="BN706" s="191"/>
      <c r="BO706" s="191"/>
      <c r="BP706" s="191"/>
      <c r="BQ706" s="191"/>
      <c r="BR706" s="191"/>
      <c r="BS706" s="191"/>
      <c r="BT706" s="191"/>
      <c r="BU706" s="191"/>
      <c r="BV706" s="191"/>
      <c r="BW706" s="191"/>
      <c r="BX706" s="191"/>
    </row>
    <row r="707" spans="1:76" s="11" customFormat="1" ht="19.5" customHeight="1">
      <c r="A707" s="237">
        <f t="shared" si="378"/>
        <v>1</v>
      </c>
      <c r="B707" s="308">
        <f t="shared" si="379"/>
        <v>2355519129895</v>
      </c>
      <c r="C707" s="225">
        <f t="shared" si="380"/>
        <v>14</v>
      </c>
      <c r="D707" s="11" t="s">
        <v>4704</v>
      </c>
      <c r="E707" s="358" t="s">
        <v>1588</v>
      </c>
      <c r="F707" s="235" t="s">
        <v>7193</v>
      </c>
      <c r="G707" s="132" t="str">
        <f t="shared" si="381"/>
        <v>19</v>
      </c>
      <c r="H707" s="225">
        <v>26</v>
      </c>
      <c r="I707" s="225">
        <f t="shared" si="382"/>
        <v>26</v>
      </c>
      <c r="J707" s="131"/>
      <c r="K707" s="132" t="s">
        <v>1758</v>
      </c>
      <c r="L707" s="132">
        <v>32</v>
      </c>
      <c r="M707" s="134"/>
      <c r="N707" s="226"/>
      <c r="O707" s="226"/>
      <c r="P707" s="227"/>
      <c r="Q707" s="228">
        <f t="shared" si="383"/>
        <v>-12.727272727272727</v>
      </c>
      <c r="R707" s="143">
        <f t="shared" si="384"/>
        <v>1135.1785714285713</v>
      </c>
      <c r="S707" s="238" t="s">
        <v>7199</v>
      </c>
      <c r="T707" s="288" t="s">
        <v>7202</v>
      </c>
      <c r="U707" s="189">
        <f t="shared" si="385"/>
        <v>22000</v>
      </c>
      <c r="W707" s="229">
        <v>22000</v>
      </c>
      <c r="X707" s="135">
        <f t="shared" si="386"/>
        <v>14435</v>
      </c>
      <c r="Y707" s="230">
        <f t="shared" si="387"/>
        <v>19987.272727272724</v>
      </c>
      <c r="Z707" s="141" t="str">
        <f t="shared" si="388"/>
        <v/>
      </c>
      <c r="AA707" s="136">
        <f t="shared" si="389"/>
        <v>0.27779041208041472</v>
      </c>
      <c r="AB707" s="144"/>
      <c r="AC707" s="144"/>
      <c r="AD707" s="184">
        <f t="shared" si="390"/>
        <v>21568</v>
      </c>
      <c r="AE707" s="182">
        <f t="shared" si="391"/>
        <v>23701</v>
      </c>
      <c r="AF707" s="128">
        <f t="shared" si="392"/>
        <v>2133.09</v>
      </c>
      <c r="AG707" s="129">
        <f t="shared" si="393"/>
        <v>432.09000000000015</v>
      </c>
      <c r="AH707" s="130">
        <f t="shared" si="394"/>
        <v>1.8230876334331892E-2</v>
      </c>
      <c r="AI707" s="137">
        <f t="shared" si="395"/>
        <v>1701</v>
      </c>
      <c r="AJ707" s="138">
        <f t="shared" si="396"/>
        <v>7.1769123665668122E-2</v>
      </c>
      <c r="AK707" s="138">
        <f t="shared" si="397"/>
        <v>0.25955953574608281</v>
      </c>
      <c r="AL707" s="11" t="s">
        <v>13397</v>
      </c>
      <c r="AM707" s="11">
        <f t="shared" si="398"/>
        <v>19197.900000000001</v>
      </c>
      <c r="AN707" s="412">
        <f t="shared" si="399"/>
        <v>17439.909090909092</v>
      </c>
      <c r="AO707" s="412">
        <f t="shared" si="400"/>
        <v>3004.9090909090919</v>
      </c>
      <c r="AP707" s="413">
        <f t="shared" si="401"/>
        <v>0.17230073134242782</v>
      </c>
      <c r="AQ707" s="192">
        <v>2355519129895</v>
      </c>
      <c r="AR707" s="192" t="str">
        <f>VLOOKUP(AQ:AQ,[1]YOKOHAMA!$B:$O,2,0)</f>
        <v/>
      </c>
      <c r="AS707" s="192" t="str">
        <f>VLOOKUP(AQ:AQ,[1]YOKOHAMA!$B:$O,3,0)</f>
        <v>R7514</v>
      </c>
      <c r="AT707" s="231" t="str">
        <f>VLOOKUP(AQ:AQ,[1]YOKOHAMA!$B:$O,4,0)</f>
        <v>ADVAN dB V552（並行）</v>
      </c>
      <c r="AU707" s="231" t="str">
        <f>VLOOKUP(AQ:AQ,[1]YOKOHAMA!$B:$O,5,0)</f>
        <v>235/55R19 101W</v>
      </c>
      <c r="AV707" s="232" t="str">
        <f>VLOOKUP(AQ:AQ,[1]YOKOHAMA!$B:$O,6,0)</f>
        <v>235/55R19</v>
      </c>
      <c r="AW707" s="232" t="str">
        <f>VLOOKUP(AQ:AQ,[1]YOKOHAMA!$B:$O,7,0)</f>
        <v/>
      </c>
      <c r="AX707" s="233">
        <f>VLOOKUP(AQ:AQ,[1]YOKOHAMA!$B:$K,8,0)</f>
        <v>14435</v>
      </c>
      <c r="AY707" s="233">
        <f>VLOOKUP(AQ:AQ,[1]YOKOHAMA!$B:$K,9,0)</f>
        <v>14</v>
      </c>
      <c r="AZ707" s="233">
        <f>VLOOKUP(AQ:AQ,[1]YOKOHAMA!$B:$K,10,0)</f>
        <v>26</v>
      </c>
      <c r="BA707" s="233">
        <f>VLOOKUP(AQ:AQ,[1]YOKOHAMA!$B:$O,11,0)</f>
        <v>22800</v>
      </c>
      <c r="BB707" s="233">
        <f>VLOOKUP(AQ:AQ,[1]YOKOHAMA!$B:$O,12,0)</f>
        <v>19772.727272727272</v>
      </c>
      <c r="BC707" s="233">
        <f t="shared" si="402"/>
        <v>1050</v>
      </c>
      <c r="BD707" s="204" t="s">
        <v>6001</v>
      </c>
      <c r="BE707" s="195" t="s">
        <v>7196</v>
      </c>
      <c r="BF707" s="133" t="str">
        <f>IFERROR(VLOOKUP(BE:BE,Q商品!B:E,4,0),"")</f>
        <v>2023年製以降 ADVAN dB V552 235/55R19 101W YOKOHAMA サマータイヤ 最短当日発送</v>
      </c>
      <c r="BG707" s="133" t="str">
        <f>IFERROR(VLOOKUP(AQ:AQ,在庫!B:M,12,0),"")</f>
        <v>2023年製</v>
      </c>
      <c r="BH707" s="133">
        <f>IFERROR(VLOOKUP(AQ:AQ,在庫!B:L,10,0),"")</f>
        <v>1</v>
      </c>
      <c r="BI707" s="234">
        <f>VLOOKUP(AQ:AQ,[1]YOKOHAMA!$B:$AH,32,0)</f>
        <v>611562020</v>
      </c>
      <c r="BJ707" s="234">
        <f>VLOOKUP(AQ:AQ,[1]YOKOHAMA!$B:$AH,33,0)</f>
        <v>611562024</v>
      </c>
      <c r="BK707" s="191"/>
      <c r="BL707" s="191"/>
      <c r="BM707" s="191"/>
      <c r="BN707" s="191"/>
      <c r="BO707" s="191"/>
      <c r="BP707" s="191"/>
      <c r="BQ707" s="191"/>
      <c r="BR707" s="191"/>
      <c r="BS707" s="191"/>
      <c r="BT707" s="191"/>
      <c r="BU707" s="191"/>
      <c r="BV707" s="191"/>
      <c r="BW707" s="191"/>
      <c r="BX707" s="191"/>
    </row>
    <row r="708" spans="1:76" s="11" customFormat="1" ht="19.5" customHeight="1">
      <c r="A708" s="237">
        <f t="shared" si="378"/>
        <v>1</v>
      </c>
      <c r="B708" s="308">
        <f t="shared" si="379"/>
        <v>2454019129876</v>
      </c>
      <c r="C708" s="225">
        <f t="shared" si="380"/>
        <v>0</v>
      </c>
      <c r="D708" s="11" t="s">
        <v>4704</v>
      </c>
      <c r="E708" s="11" t="s">
        <v>6366</v>
      </c>
      <c r="F708" s="303" t="s">
        <v>6367</v>
      </c>
      <c r="G708" s="132" t="str">
        <f t="shared" si="381"/>
        <v>19</v>
      </c>
      <c r="H708" s="225">
        <v>34</v>
      </c>
      <c r="I708" s="225">
        <f t="shared" si="382"/>
        <v>34</v>
      </c>
      <c r="J708" s="131" t="s">
        <v>12</v>
      </c>
      <c r="K708" s="132" t="s">
        <v>1758</v>
      </c>
      <c r="L708" s="132">
        <v>33</v>
      </c>
      <c r="M708" s="134" t="s">
        <v>3422</v>
      </c>
      <c r="N708" s="226" t="s">
        <v>5205</v>
      </c>
      <c r="O708" s="226" t="s">
        <v>1777</v>
      </c>
      <c r="P708" s="227">
        <v>31350</v>
      </c>
      <c r="Q708" s="228">
        <f t="shared" si="383"/>
        <v>28499.999999999996</v>
      </c>
      <c r="R708" s="143">
        <f t="shared" si="384"/>
        <v>0.40098245614035077</v>
      </c>
      <c r="S708" s="238">
        <v>1074475754</v>
      </c>
      <c r="T708" s="374" t="s">
        <v>7869</v>
      </c>
      <c r="U708" s="189">
        <f t="shared" si="385"/>
        <v>31350</v>
      </c>
      <c r="W708" s="229">
        <v>31350</v>
      </c>
      <c r="X708" s="135">
        <f t="shared" si="386"/>
        <v>17072</v>
      </c>
      <c r="Y708" s="230">
        <f t="shared" si="387"/>
        <v>28499.999999999996</v>
      </c>
      <c r="Z708" s="141">
        <f t="shared" si="388"/>
        <v>7.7320574162679456E-2</v>
      </c>
      <c r="AA708" s="136">
        <f t="shared" si="389"/>
        <v>0.40098245614035077</v>
      </c>
      <c r="AB708" s="309" t="s">
        <v>14114</v>
      </c>
      <c r="AC708" s="144"/>
      <c r="AD708" s="184">
        <f t="shared" si="390"/>
        <v>30735</v>
      </c>
      <c r="AE708" s="182">
        <f t="shared" si="391"/>
        <v>33774</v>
      </c>
      <c r="AF708" s="128">
        <f t="shared" si="392"/>
        <v>3039.66</v>
      </c>
      <c r="AG708" s="129">
        <f t="shared" si="393"/>
        <v>615.65999999999985</v>
      </c>
      <c r="AH708" s="130">
        <f t="shared" si="394"/>
        <v>1.8228815064842776E-2</v>
      </c>
      <c r="AI708" s="137">
        <f t="shared" si="395"/>
        <v>2424</v>
      </c>
      <c r="AJ708" s="138">
        <f t="shared" si="396"/>
        <v>7.1771184935157217E-2</v>
      </c>
      <c r="AK708" s="138">
        <f t="shared" si="397"/>
        <v>0.38275364107550802</v>
      </c>
      <c r="AL708" s="11" t="s">
        <v>13397</v>
      </c>
      <c r="AM708" s="11">
        <f t="shared" si="398"/>
        <v>27357.599999999999</v>
      </c>
      <c r="AN708" s="412">
        <f t="shared" si="399"/>
        <v>24870.545454545452</v>
      </c>
      <c r="AO708" s="412">
        <f t="shared" si="400"/>
        <v>7798.5454545454522</v>
      </c>
      <c r="AP708" s="413">
        <f t="shared" si="401"/>
        <v>0.3135655174430505</v>
      </c>
      <c r="AQ708" s="192">
        <v>2454019129876</v>
      </c>
      <c r="AR708" s="192" t="str">
        <f>VLOOKUP(AQ:AQ,[1]YOKOHAMA!$B:$O,2,0)</f>
        <v/>
      </c>
      <c r="AS708" s="192" t="str">
        <f>VLOOKUP(AQ:AQ,[1]YOKOHAMA!$B:$O,3,0)</f>
        <v/>
      </c>
      <c r="AT708" s="231" t="str">
        <f>VLOOKUP(AQ:AQ,[1]YOKOHAMA!$B:$O,4,0)</f>
        <v>ADVAN dB V552（並行）</v>
      </c>
      <c r="AU708" s="231" t="str">
        <f>VLOOKUP(AQ:AQ,[1]YOKOHAMA!$B:$O,5,0)</f>
        <v>245/40R19 98Y</v>
      </c>
      <c r="AV708" s="232" t="str">
        <f>VLOOKUP(AQ:AQ,[1]YOKOHAMA!$B:$O,6,0)</f>
        <v>245/40R19</v>
      </c>
      <c r="AW708" s="232" t="str">
        <f>VLOOKUP(AQ:AQ,[1]YOKOHAMA!$B:$O,7,0)</f>
        <v/>
      </c>
      <c r="AX708" s="233">
        <f>VLOOKUP(AQ:AQ,[1]YOKOHAMA!$B:$K,8,0)</f>
        <v>17072</v>
      </c>
      <c r="AY708" s="233">
        <f>VLOOKUP(AQ:AQ,[1]YOKOHAMA!$B:$K,9,0)</f>
        <v>0</v>
      </c>
      <c r="AZ708" s="233">
        <f>VLOOKUP(AQ:AQ,[1]YOKOHAMA!$B:$K,10,0)</f>
        <v>34</v>
      </c>
      <c r="BA708" s="233">
        <f>VLOOKUP(AQ:AQ,[1]YOKOHAMA!$B:$O,11,0)</f>
        <v>23480</v>
      </c>
      <c r="BB708" s="233">
        <f>VLOOKUP(AQ:AQ,[1]YOKOHAMA!$B:$O,12,0)</f>
        <v>20390.909090909088</v>
      </c>
      <c r="BC708" s="233">
        <f t="shared" si="402"/>
        <v>1050</v>
      </c>
      <c r="BD708" s="204" t="s">
        <v>6001</v>
      </c>
      <c r="BE708" s="195" t="s">
        <v>6456</v>
      </c>
      <c r="BF708" s="133" t="str">
        <f>IFERROR(VLOOKUP(BE:BE,Q商品!B:E,4,0),"")</f>
        <v>2023年製 ADVAN dB V552 245/40R19 98Y XL YOKOHAMA サマータイヤ 最短当日発送</v>
      </c>
      <c r="BG708" s="133" t="str">
        <f>IFERROR(VLOOKUP(AQ:AQ,在庫!B:M,12,0),"")</f>
        <v>2023年製</v>
      </c>
      <c r="BH708" s="133">
        <f>IFERROR(VLOOKUP(AQ:AQ,在庫!B:L,10,0),"")</f>
        <v>1</v>
      </c>
      <c r="BI708" s="234">
        <f>VLOOKUP(AQ:AQ,[1]YOKOHAMA!$B:$AH,32,0)</f>
        <v>621003912</v>
      </c>
      <c r="BJ708" s="234">
        <f>VLOOKUP(AQ:AQ,[1]YOKOHAMA!$B:$AH,33,0)</f>
        <v>621003914</v>
      </c>
      <c r="BK708" s="191"/>
      <c r="BL708" s="191"/>
      <c r="BM708" s="191"/>
      <c r="BN708" s="191"/>
      <c r="BO708" s="191"/>
      <c r="BP708" s="191"/>
      <c r="BQ708" s="191"/>
      <c r="BR708" s="191"/>
      <c r="BS708" s="191"/>
      <c r="BT708" s="191"/>
      <c r="BU708" s="191"/>
      <c r="BV708" s="191"/>
      <c r="BW708" s="191"/>
      <c r="BX708" s="191"/>
    </row>
    <row r="709" spans="1:76" s="11" customFormat="1" ht="19.5" customHeight="1">
      <c r="A709" s="237">
        <f t="shared" si="378"/>
        <v>1</v>
      </c>
      <c r="B709" s="308">
        <f t="shared" si="379"/>
        <v>2753519129899</v>
      </c>
      <c r="C709" s="225">
        <f t="shared" si="380"/>
        <v>0</v>
      </c>
      <c r="D709" s="11" t="s">
        <v>7497</v>
      </c>
      <c r="E709" s="358" t="s">
        <v>1589</v>
      </c>
      <c r="F709" s="235"/>
      <c r="G709" s="132" t="str">
        <f t="shared" si="381"/>
        <v>19</v>
      </c>
      <c r="H709" s="225">
        <v>0</v>
      </c>
      <c r="I709" s="225">
        <f t="shared" si="382"/>
        <v>0</v>
      </c>
      <c r="J709" s="131"/>
      <c r="K709" s="132" t="s">
        <v>7353</v>
      </c>
      <c r="L709" s="132">
        <v>34</v>
      </c>
      <c r="M709" s="134"/>
      <c r="N709" s="226"/>
      <c r="O709" s="226"/>
      <c r="P709" s="227"/>
      <c r="Q709" s="228">
        <f t="shared" si="383"/>
        <v>0</v>
      </c>
      <c r="R709" s="143" t="str">
        <f t="shared" si="384"/>
        <v/>
      </c>
      <c r="S709" s="238"/>
      <c r="T709" s="288"/>
      <c r="U709" s="189">
        <f t="shared" si="385"/>
        <v>0</v>
      </c>
      <c r="W709" s="229"/>
      <c r="X709" s="135">
        <f t="shared" si="386"/>
        <v>18709</v>
      </c>
      <c r="Y709" s="230">
        <f t="shared" si="387"/>
        <v>0</v>
      </c>
      <c r="Z709" s="141" t="str">
        <f t="shared" si="388"/>
        <v/>
      </c>
      <c r="AA709" s="136" t="str">
        <f t="shared" si="389"/>
        <v/>
      </c>
      <c r="AB709" s="309"/>
      <c r="AC709" s="309"/>
      <c r="AD709" s="184">
        <f t="shared" si="390"/>
        <v>0</v>
      </c>
      <c r="AE709" s="182">
        <f t="shared" si="391"/>
        <v>0</v>
      </c>
      <c r="AF709" s="128">
        <f t="shared" si="392"/>
        <v>0</v>
      </c>
      <c r="AG709" s="129">
        <f t="shared" si="393"/>
        <v>0</v>
      </c>
      <c r="AH709" s="130" t="str">
        <f t="shared" si="394"/>
        <v/>
      </c>
      <c r="AI709" s="137">
        <f t="shared" si="395"/>
        <v>0</v>
      </c>
      <c r="AJ709" s="138" t="str">
        <f t="shared" si="396"/>
        <v/>
      </c>
      <c r="AK709" s="138" t="str">
        <f t="shared" si="397"/>
        <v/>
      </c>
      <c r="AM709" s="11">
        <f t="shared" si="398"/>
        <v>0</v>
      </c>
      <c r="AN709" s="412">
        <f t="shared" si="399"/>
        <v>0</v>
      </c>
      <c r="AO709" s="412">
        <f t="shared" si="400"/>
        <v>-18709</v>
      </c>
      <c r="AP709" s="413" t="e">
        <f t="shared" si="401"/>
        <v>#DIV/0!</v>
      </c>
      <c r="AQ709" s="192">
        <v>2753519129899</v>
      </c>
      <c r="AR709" s="192" t="str">
        <f>VLOOKUP(AQ:AQ,[1]YOKOHAMA!$B:$O,2,0)</f>
        <v/>
      </c>
      <c r="AS709" s="192" t="str">
        <f>VLOOKUP(AQ:AQ,[1]YOKOHAMA!$B:$O,3,0)</f>
        <v/>
      </c>
      <c r="AT709" s="231" t="str">
        <f>VLOOKUP(AQ:AQ,[1]YOKOHAMA!$B:$O,4,0)</f>
        <v>ADVAN dB V552（並行）</v>
      </c>
      <c r="AU709" s="231" t="str">
        <f>VLOOKUP(AQ:AQ,[1]YOKOHAMA!$B:$O,5,0)</f>
        <v>275/35R19 100Y</v>
      </c>
      <c r="AV709" s="232" t="str">
        <f>VLOOKUP(AQ:AQ,[1]YOKOHAMA!$B:$O,6,0)</f>
        <v>275/35R19</v>
      </c>
      <c r="AW709" s="232" t="str">
        <f>VLOOKUP(AQ:AQ,[1]YOKOHAMA!$B:$O,7,0)</f>
        <v/>
      </c>
      <c r="AX709" s="233">
        <f>VLOOKUP(AQ:AQ,[1]YOKOHAMA!$B:$K,8,0)</f>
        <v>18709</v>
      </c>
      <c r="AY709" s="233">
        <f>VLOOKUP(AQ:AQ,[1]YOKOHAMA!$B:$K,9,0)</f>
        <v>0</v>
      </c>
      <c r="AZ709" s="233">
        <f>VLOOKUP(AQ:AQ,[1]YOKOHAMA!$B:$K,10,0)</f>
        <v>0</v>
      </c>
      <c r="BA709" s="233">
        <f>VLOOKUP(AQ:AQ,[1]YOKOHAMA!$B:$O,11,0)</f>
        <v>29980</v>
      </c>
      <c r="BB709" s="233">
        <f>VLOOKUP(AQ:AQ,[1]YOKOHAMA!$B:$O,12,0)</f>
        <v>26299.999999999996</v>
      </c>
      <c r="BC709" s="233">
        <f t="shared" si="402"/>
        <v>1050</v>
      </c>
      <c r="BD709" s="204" t="s">
        <v>6001</v>
      </c>
      <c r="BE709" s="192"/>
      <c r="BF709" s="133" t="str">
        <f>IFERROR(VLOOKUP(BE:BE,Q商品!B:E,4,0),"")</f>
        <v/>
      </c>
      <c r="BG709" s="133" t="str">
        <f>IFERROR(VLOOKUP(AQ:AQ,在庫!B:M,12,0),"")</f>
        <v>2022年製</v>
      </c>
      <c r="BH709" s="133">
        <f>IFERROR(VLOOKUP(AQ:AQ,在庫!B:L,10,0),"")</f>
        <v>1</v>
      </c>
      <c r="BI709" s="234">
        <f>VLOOKUP(AQ:AQ,[1]YOKOHAMA!$B:$AH,32,0)</f>
        <v>611562021</v>
      </c>
      <c r="BJ709" s="234">
        <f>VLOOKUP(AQ:AQ,[1]YOKOHAMA!$B:$AH,33,0)</f>
        <v>611562025</v>
      </c>
      <c r="BK709" s="191"/>
      <c r="BL709" s="191"/>
      <c r="BM709" s="191"/>
      <c r="BN709" s="191"/>
      <c r="BO709" s="191"/>
      <c r="BP709" s="191"/>
      <c r="BQ709" s="191"/>
      <c r="BR709" s="191"/>
      <c r="BS709" s="191"/>
      <c r="BT709" s="191"/>
      <c r="BU709" s="191"/>
      <c r="BV709" s="191"/>
      <c r="BW709" s="191"/>
      <c r="BX709" s="191"/>
    </row>
    <row r="710" spans="1:76" s="11" customFormat="1" ht="19.5" customHeight="1">
      <c r="A710" s="237">
        <f t="shared" ref="A710:A741" si="403">COUNTIF(E:E,E710)</f>
        <v>1</v>
      </c>
      <c r="B710" s="431">
        <f t="shared" ref="B710:B741" si="404">AQ710</f>
        <v>1956515129905</v>
      </c>
      <c r="C710" s="225">
        <f t="shared" ref="C710:C741" si="405">AY710</f>
        <v>4</v>
      </c>
      <c r="D710" s="11" t="s">
        <v>4704</v>
      </c>
      <c r="E710" s="11" t="s">
        <v>1600</v>
      </c>
      <c r="F710" s="303" t="s">
        <v>12184</v>
      </c>
      <c r="G710" s="132" t="str">
        <f t="shared" ref="G710:G741" si="406">MID(AQ:AQ,6,2)</f>
        <v>15</v>
      </c>
      <c r="H710" s="225">
        <v>8</v>
      </c>
      <c r="I710" s="225">
        <f t="shared" ref="I710:I741" si="407">AZ710</f>
        <v>4</v>
      </c>
      <c r="J710" s="131">
        <v>971</v>
      </c>
      <c r="K710" s="132" t="s">
        <v>12201</v>
      </c>
      <c r="L710" s="132">
        <v>1</v>
      </c>
      <c r="M710" s="134" t="s">
        <v>3422</v>
      </c>
      <c r="N710" s="226" t="s">
        <v>12202</v>
      </c>
      <c r="O710" s="226" t="s">
        <v>1777</v>
      </c>
      <c r="P710" s="227">
        <v>13000</v>
      </c>
      <c r="Q710" s="228">
        <f t="shared" ref="Q710:Q741" si="408">(P710-AY710)/1.1</f>
        <v>11814.545454545454</v>
      </c>
      <c r="R710" s="143">
        <f t="shared" ref="R710:R741" si="409">IFERROR((Q710-X710)/Q710,"")</f>
        <v>0.30086180363188669</v>
      </c>
      <c r="S710" s="238">
        <v>1082154324</v>
      </c>
      <c r="T710" s="288" t="s">
        <v>12235</v>
      </c>
      <c r="U710" s="189">
        <f t="shared" ref="U710:U741" si="410">W710-V710</f>
        <v>13000</v>
      </c>
      <c r="W710" s="229">
        <v>13000</v>
      </c>
      <c r="X710" s="135">
        <f t="shared" ref="X710:X741" si="411">AX710</f>
        <v>8260</v>
      </c>
      <c r="Y710" s="230">
        <f t="shared" ref="Y710:Y741" si="412">(W710-AY710)/1.1</f>
        <v>11814.545454545454</v>
      </c>
      <c r="Z710" s="141">
        <f t="shared" ref="Z710:Z741" si="413">IFERROR(-1+(AE710/N710),"")</f>
        <v>7.7307692307692299E-2</v>
      </c>
      <c r="AA710" s="136">
        <f t="shared" ref="AA710:AA741" si="414">IFERROR((Y710-X710)/Y710,"")</f>
        <v>0.30086180363188669</v>
      </c>
      <c r="AB710" s="309"/>
      <c r="AC710" s="309"/>
      <c r="AD710" s="184">
        <f t="shared" ref="AD710:AD741" si="415">ROUNDDOWN(U710/1.02,0)</f>
        <v>12745</v>
      </c>
      <c r="AE710" s="182">
        <f t="shared" ref="AE710:AE741" si="416">ROUNDDOWN(AD710/0.91,0)</f>
        <v>14005</v>
      </c>
      <c r="AF710" s="128">
        <f t="shared" ref="AF710:AF741" si="417">AE710*0.09</f>
        <v>1260.45</v>
      </c>
      <c r="AG710" s="129">
        <f t="shared" ref="AG710:AG741" si="418">AF710-AI710</f>
        <v>255.45000000000005</v>
      </c>
      <c r="AH710" s="130">
        <f t="shared" ref="AH710:AH741" si="419">IFERROR(AG710/AE710,"")</f>
        <v>1.8239914316315605E-2</v>
      </c>
      <c r="AI710" s="137">
        <f t="shared" ref="AI710:AI741" si="420">AE710-U710</f>
        <v>1005</v>
      </c>
      <c r="AJ710" s="138">
        <f t="shared" ref="AJ710:AJ741" si="421">IFERROR(AI710/AE710,"")</f>
        <v>7.1760085683684402E-2</v>
      </c>
      <c r="AK710" s="138">
        <f t="shared" ref="AK710:AK741" si="422">IFERROR(AA710-AH710,"")</f>
        <v>0.28262188931557108</v>
      </c>
      <c r="AL710" s="11" t="s">
        <v>13397</v>
      </c>
      <c r="AM710" s="11">
        <f t="shared" ref="AM710:AM741" si="423">AD710-AE710*0.1</f>
        <v>11344.5</v>
      </c>
      <c r="AN710" s="412">
        <f t="shared" ref="AN710:AN741" si="424">(AM710-AY710)/1.1</f>
        <v>10309.545454545454</v>
      </c>
      <c r="AO710" s="412">
        <f t="shared" ref="AO710:AO741" si="425">AN710-X710</f>
        <v>2049.545454545454</v>
      </c>
      <c r="AP710" s="413">
        <f t="shared" ref="AP710:AP741" si="426">AO710/AN710</f>
        <v>0.19880075834398833</v>
      </c>
      <c r="AQ710" s="424">
        <v>1956515129905</v>
      </c>
      <c r="AR710" s="192" t="str">
        <f>VLOOKUP(AQ:AQ,[1]YOKOHAMA!$B:$O,2,0)</f>
        <v/>
      </c>
      <c r="AS710" s="192" t="str">
        <f>VLOOKUP(AQ:AQ,[1]YOKOHAMA!$B:$O,3,0)</f>
        <v>R3318</v>
      </c>
      <c r="AT710" s="231" t="str">
        <f>VLOOKUP(AQ:AQ,[1]YOKOHAMA!$B:$O,4,0)</f>
        <v>BluEarth-4S AW21（並行、PHI）</v>
      </c>
      <c r="AU710" s="231" t="str">
        <f>VLOOKUP(AQ:AQ,[1]YOKOHAMA!$B:$O,5,0)</f>
        <v>195/65R15 91H</v>
      </c>
      <c r="AV710" s="232" t="str">
        <f>VLOOKUP(AQ:AQ,[1]YOKOHAMA!$B:$O,6,0)</f>
        <v>195/65R15</v>
      </c>
      <c r="AW710" s="232" t="str">
        <f>VLOOKUP(AQ:AQ,[1]YOKOHAMA!$B:$O,7,0)</f>
        <v/>
      </c>
      <c r="AX710" s="233">
        <f>VLOOKUP(AQ:AQ,[1]YOKOHAMA!$B:$K,8,0)</f>
        <v>8260</v>
      </c>
      <c r="AY710" s="233">
        <f>VLOOKUP(AQ:AQ,[1]YOKOHAMA!$B:$K,9,0)</f>
        <v>4</v>
      </c>
      <c r="AZ710" s="233">
        <f>VLOOKUP(AQ:AQ,[1]YOKOHAMA!$B:$K,10,0)</f>
        <v>4</v>
      </c>
      <c r="BA710" s="233">
        <f>VLOOKUP(AQ:AQ,[1]YOKOHAMA!$B:$O,11,0)</f>
        <v>11980</v>
      </c>
      <c r="BB710" s="233">
        <f>VLOOKUP(AQ:AQ,[1]YOKOHAMA!$B:$O,12,0)</f>
        <v>10413.636363636362</v>
      </c>
      <c r="BC710" s="233">
        <f t="shared" ref="BC710:BC741" si="427">BA710-BB710*1.1</f>
        <v>525</v>
      </c>
      <c r="BD710" s="204" t="s">
        <v>6001</v>
      </c>
      <c r="BE710" s="204" t="s">
        <v>12216</v>
      </c>
      <c r="BF710" s="133" t="str">
        <f>IFERROR(VLOOKUP(BE:BE,Q商品!B:E,4,0),"")</f>
        <v>23年製 BluEarth-4S AW21（ブルーアースフォーエス）195/65R15 91H 国産オールシーズン 最短当日発送</v>
      </c>
      <c r="BG710" s="133" t="str">
        <f>IFERROR(VLOOKUP(AQ:AQ,在庫!B:M,12,0),"")</f>
        <v>2023年製</v>
      </c>
      <c r="BH710" s="133">
        <f>IFERROR(VLOOKUP(AQ:AQ,在庫!B:L,10,0),"")</f>
        <v>1</v>
      </c>
      <c r="BI710" s="234">
        <f>VLOOKUP(AQ:AQ,[1]YOKOHAMA!$B:$AH,32,0)</f>
        <v>671940542</v>
      </c>
      <c r="BJ710" s="234">
        <f>VLOOKUP(AQ:AQ,[1]YOKOHAMA!$B:$AH,33,0)</f>
        <v>671940561</v>
      </c>
      <c r="BK710" s="191"/>
      <c r="BL710" s="191"/>
      <c r="BM710" s="191"/>
      <c r="BN710" s="191"/>
      <c r="BO710" s="191"/>
      <c r="BP710" s="191"/>
      <c r="BQ710" s="191"/>
      <c r="BR710" s="191"/>
      <c r="BS710" s="191"/>
      <c r="BT710" s="191"/>
      <c r="BU710" s="191"/>
      <c r="BV710" s="191"/>
      <c r="BW710" s="191"/>
      <c r="BX710" s="191"/>
    </row>
    <row r="711" spans="1:76" s="11" customFormat="1" ht="19.5" customHeight="1">
      <c r="A711" s="237">
        <f t="shared" si="403"/>
        <v>1</v>
      </c>
      <c r="B711" s="431">
        <f t="shared" si="404"/>
        <v>2055516129903</v>
      </c>
      <c r="C711" s="225">
        <f t="shared" si="405"/>
        <v>12</v>
      </c>
      <c r="D711" s="11" t="s">
        <v>4704</v>
      </c>
      <c r="E711" s="11" t="s">
        <v>1601</v>
      </c>
      <c r="F711" s="303" t="s">
        <v>12185</v>
      </c>
      <c r="G711" s="132" t="str">
        <f t="shared" si="406"/>
        <v>16</v>
      </c>
      <c r="H711" s="225">
        <v>4</v>
      </c>
      <c r="I711" s="225">
        <f t="shared" si="407"/>
        <v>4</v>
      </c>
      <c r="J711" s="131">
        <v>2132</v>
      </c>
      <c r="K711" s="132" t="s">
        <v>12201</v>
      </c>
      <c r="L711" s="132">
        <v>2</v>
      </c>
      <c r="M711" s="134" t="s">
        <v>3422</v>
      </c>
      <c r="N711" s="226" t="s">
        <v>12203</v>
      </c>
      <c r="O711" s="226" t="s">
        <v>1777</v>
      </c>
      <c r="P711" s="227">
        <v>19649</v>
      </c>
      <c r="Q711" s="228">
        <f t="shared" si="408"/>
        <v>17851.81818181818</v>
      </c>
      <c r="R711" s="143">
        <f t="shared" si="409"/>
        <v>0.47943677751183983</v>
      </c>
      <c r="S711" s="238">
        <v>1082154325</v>
      </c>
      <c r="T711" s="288" t="s">
        <v>12236</v>
      </c>
      <c r="U711" s="189">
        <f t="shared" si="410"/>
        <v>19649</v>
      </c>
      <c r="W711" s="229">
        <v>19649</v>
      </c>
      <c r="X711" s="135">
        <f t="shared" si="411"/>
        <v>9293</v>
      </c>
      <c r="Y711" s="230">
        <f t="shared" si="412"/>
        <v>17851.81818181818</v>
      </c>
      <c r="Z711" s="141">
        <f t="shared" si="413"/>
        <v>7.7306733167082253E-2</v>
      </c>
      <c r="AA711" s="136">
        <f t="shared" si="414"/>
        <v>0.47943677751183983</v>
      </c>
      <c r="AB711" s="309"/>
      <c r="AC711" s="309"/>
      <c r="AD711" s="184">
        <f t="shared" si="415"/>
        <v>19263</v>
      </c>
      <c r="AE711" s="182">
        <f t="shared" si="416"/>
        <v>21168</v>
      </c>
      <c r="AF711" s="128">
        <f t="shared" si="417"/>
        <v>1905.12</v>
      </c>
      <c r="AG711" s="129">
        <f t="shared" si="418"/>
        <v>386.11999999999989</v>
      </c>
      <c r="AH711" s="130">
        <f t="shared" si="419"/>
        <v>1.8240740740740734E-2</v>
      </c>
      <c r="AI711" s="137">
        <f t="shared" si="420"/>
        <v>1519</v>
      </c>
      <c r="AJ711" s="138">
        <f t="shared" si="421"/>
        <v>7.1759259259259259E-2</v>
      </c>
      <c r="AK711" s="138">
        <f t="shared" si="422"/>
        <v>0.4611960367710991</v>
      </c>
      <c r="AL711" s="11" t="s">
        <v>13397</v>
      </c>
      <c r="AM711" s="11">
        <f t="shared" si="423"/>
        <v>17146.2</v>
      </c>
      <c r="AN711" s="412">
        <f t="shared" si="424"/>
        <v>15576.545454545454</v>
      </c>
      <c r="AO711" s="412">
        <f t="shared" si="425"/>
        <v>6283.545454545454</v>
      </c>
      <c r="AP711" s="413">
        <f t="shared" si="426"/>
        <v>0.4033978825973783</v>
      </c>
      <c r="AQ711" s="153">
        <v>2055516129903</v>
      </c>
      <c r="AR711" s="192" t="str">
        <f>VLOOKUP(AQ:AQ,[1]YOKOHAMA!$B:$O,2,0)</f>
        <v/>
      </c>
      <c r="AS711" s="192" t="str">
        <f>VLOOKUP(AQ:AQ,[1]YOKOHAMA!$B:$O,3,0)</f>
        <v>R3317</v>
      </c>
      <c r="AT711" s="231" t="str">
        <f>VLOOKUP(AQ:AQ,[1]YOKOHAMA!$B:$O,4,0)</f>
        <v>BluEarth-4S AW21（並行、PHI）</v>
      </c>
      <c r="AU711" s="231" t="str">
        <f>VLOOKUP(AQ:AQ,[1]YOKOHAMA!$B:$O,5,0)</f>
        <v>205/55R16 91V</v>
      </c>
      <c r="AV711" s="232" t="str">
        <f>VLOOKUP(AQ:AQ,[1]YOKOHAMA!$B:$O,6,0)</f>
        <v>205/55R16</v>
      </c>
      <c r="AW711" s="232" t="str">
        <f>VLOOKUP(AQ:AQ,[1]YOKOHAMA!$B:$O,7,0)</f>
        <v/>
      </c>
      <c r="AX711" s="233">
        <f>VLOOKUP(AQ:AQ,[1]YOKOHAMA!$B:$K,8,0)</f>
        <v>9293</v>
      </c>
      <c r="AY711" s="233">
        <f>VLOOKUP(AQ:AQ,[1]YOKOHAMA!$B:$K,9,0)</f>
        <v>12</v>
      </c>
      <c r="AZ711" s="233">
        <f>VLOOKUP(AQ:AQ,[1]YOKOHAMA!$B:$K,10,0)</f>
        <v>4</v>
      </c>
      <c r="BA711" s="233">
        <f>VLOOKUP(AQ:AQ,[1]YOKOHAMA!$B:$O,11,0)</f>
        <v>15750</v>
      </c>
      <c r="BB711" s="233">
        <f>VLOOKUP(AQ:AQ,[1]YOKOHAMA!$B:$O,12,0)</f>
        <v>13840.90909090909</v>
      </c>
      <c r="BC711" s="233">
        <f t="shared" si="427"/>
        <v>525</v>
      </c>
      <c r="BD711" s="204" t="s">
        <v>6001</v>
      </c>
      <c r="BE711" s="204" t="s">
        <v>12217</v>
      </c>
      <c r="BF711" s="133" t="str">
        <f>IFERROR(VLOOKUP(BE:BE,Q商品!B:E,4,0),"")</f>
        <v>23年製 BluEarth-4S AW21（ブルーアースフォーエス）205/55R16 91V 国産オールシーズン 最短当日発送</v>
      </c>
      <c r="BG711" s="133" t="str">
        <f>IFERROR(VLOOKUP(AQ:AQ,在庫!B:M,12,0),"")</f>
        <v>2023年製</v>
      </c>
      <c r="BH711" s="133">
        <f>IFERROR(VLOOKUP(AQ:AQ,在庫!B:L,10,0),"")</f>
        <v>1</v>
      </c>
      <c r="BI711" s="234">
        <f>VLOOKUP(AQ:AQ,[1]YOKOHAMA!$B:$AH,32,0)</f>
        <v>671940550</v>
      </c>
      <c r="BJ711" s="234">
        <f>VLOOKUP(AQ:AQ,[1]YOKOHAMA!$B:$AH,33,0)</f>
        <v>671940569</v>
      </c>
      <c r="BK711" s="191"/>
      <c r="BL711" s="191"/>
      <c r="BM711" s="191"/>
      <c r="BN711" s="191"/>
      <c r="BO711" s="191"/>
      <c r="BP711" s="191"/>
      <c r="BQ711" s="191"/>
      <c r="BR711" s="191"/>
      <c r="BS711" s="191"/>
      <c r="BT711" s="191"/>
      <c r="BU711" s="191"/>
      <c r="BV711" s="191"/>
      <c r="BW711" s="191"/>
      <c r="BX711" s="191"/>
    </row>
    <row r="712" spans="1:76" s="11" customFormat="1" ht="19.5" customHeight="1">
      <c r="A712" s="237">
        <f t="shared" si="403"/>
        <v>1</v>
      </c>
      <c r="B712" s="431">
        <f t="shared" si="404"/>
        <v>2056016129905</v>
      </c>
      <c r="C712" s="225">
        <f t="shared" si="405"/>
        <v>14</v>
      </c>
      <c r="D712" s="11" t="s">
        <v>4704</v>
      </c>
      <c r="E712" s="11" t="s">
        <v>12183</v>
      </c>
      <c r="F712" s="303" t="s">
        <v>12186</v>
      </c>
      <c r="G712" s="132" t="str">
        <f t="shared" si="406"/>
        <v>16</v>
      </c>
      <c r="H712" s="225">
        <v>7</v>
      </c>
      <c r="I712" s="225">
        <f t="shared" si="407"/>
        <v>3</v>
      </c>
      <c r="J712" s="131">
        <v>754</v>
      </c>
      <c r="K712" s="132" t="s">
        <v>12201</v>
      </c>
      <c r="L712" s="132">
        <v>3</v>
      </c>
      <c r="M712" s="134" t="s">
        <v>3422</v>
      </c>
      <c r="N712" s="226" t="s">
        <v>12204</v>
      </c>
      <c r="O712" s="226" t="s">
        <v>1777</v>
      </c>
      <c r="P712" s="227">
        <v>17660</v>
      </c>
      <c r="Q712" s="228">
        <f t="shared" si="408"/>
        <v>16041.81818181818</v>
      </c>
      <c r="R712" s="143">
        <f t="shared" si="409"/>
        <v>0.4138444973365068</v>
      </c>
      <c r="S712" s="238">
        <v>1082154326</v>
      </c>
      <c r="T712" s="288" t="s">
        <v>12237</v>
      </c>
      <c r="U712" s="189">
        <f t="shared" si="410"/>
        <v>17660</v>
      </c>
      <c r="W712" s="229">
        <v>17660</v>
      </c>
      <c r="X712" s="135">
        <f t="shared" si="411"/>
        <v>9403</v>
      </c>
      <c r="Y712" s="230">
        <f t="shared" si="412"/>
        <v>16041.81818181818</v>
      </c>
      <c r="Z712" s="141">
        <f t="shared" si="413"/>
        <v>7.7293318233295549E-2</v>
      </c>
      <c r="AA712" s="136">
        <f t="shared" si="414"/>
        <v>0.4138444973365068</v>
      </c>
      <c r="AB712" s="309"/>
      <c r="AC712" s="309"/>
      <c r="AD712" s="184">
        <f t="shared" si="415"/>
        <v>17313</v>
      </c>
      <c r="AE712" s="182">
        <f t="shared" si="416"/>
        <v>19025</v>
      </c>
      <c r="AF712" s="128">
        <f t="shared" si="417"/>
        <v>1712.25</v>
      </c>
      <c r="AG712" s="129">
        <f t="shared" si="418"/>
        <v>347.25</v>
      </c>
      <c r="AH712" s="130">
        <f t="shared" si="419"/>
        <v>1.8252299605781865E-2</v>
      </c>
      <c r="AI712" s="137">
        <f t="shared" si="420"/>
        <v>1365</v>
      </c>
      <c r="AJ712" s="138">
        <f t="shared" si="421"/>
        <v>7.1747700394218128E-2</v>
      </c>
      <c r="AK712" s="138">
        <f t="shared" si="422"/>
        <v>0.39559219773072496</v>
      </c>
      <c r="AL712" s="11" t="s">
        <v>13397</v>
      </c>
      <c r="AM712" s="11">
        <f t="shared" si="423"/>
        <v>15410.5</v>
      </c>
      <c r="AN712" s="412">
        <f t="shared" si="424"/>
        <v>13996.81818181818</v>
      </c>
      <c r="AO712" s="412">
        <f t="shared" si="425"/>
        <v>4593.8181818181802</v>
      </c>
      <c r="AP712" s="413">
        <f t="shared" si="426"/>
        <v>0.32820446205306392</v>
      </c>
      <c r="AQ712" s="153">
        <v>2056016129905</v>
      </c>
      <c r="AR712" s="192" t="str">
        <f>VLOOKUP(AQ:AQ,[1]YOKOHAMA!$B:$O,2,0)</f>
        <v/>
      </c>
      <c r="AS712" s="192" t="str">
        <f>VLOOKUP(AQ:AQ,[1]YOKOHAMA!$B:$O,3,0)</f>
        <v>R3321</v>
      </c>
      <c r="AT712" s="231" t="str">
        <f>VLOOKUP(AQ:AQ,[1]YOKOHAMA!$B:$O,4,0)</f>
        <v>BluEarth-4S AW21（並行、PHI）</v>
      </c>
      <c r="AU712" s="231" t="str">
        <f>VLOOKUP(AQ:AQ,[1]YOKOHAMA!$B:$O,5,0)</f>
        <v>205/60R16 96H XL（22年製あり）</v>
      </c>
      <c r="AV712" s="232" t="str">
        <f>VLOOKUP(AQ:AQ,[1]YOKOHAMA!$B:$O,6,0)</f>
        <v>205/60R16</v>
      </c>
      <c r="AW712" s="232" t="str">
        <f>VLOOKUP(AQ:AQ,[1]YOKOHAMA!$B:$O,7,0)</f>
        <v/>
      </c>
      <c r="AX712" s="233">
        <f>VLOOKUP(AQ:AQ,[1]YOKOHAMA!$B:$K,8,0)</f>
        <v>9403</v>
      </c>
      <c r="AY712" s="233">
        <f>VLOOKUP(AQ:AQ,[1]YOKOHAMA!$B:$K,9,0)</f>
        <v>14</v>
      </c>
      <c r="AZ712" s="233">
        <f>VLOOKUP(AQ:AQ,[1]YOKOHAMA!$B:$K,10,0)</f>
        <v>3</v>
      </c>
      <c r="BA712" s="233">
        <f>VLOOKUP(AQ:AQ,[1]YOKOHAMA!$B:$O,11,0)</f>
        <v>14980</v>
      </c>
      <c r="BB712" s="233">
        <f>VLOOKUP(AQ:AQ,[1]YOKOHAMA!$B:$O,12,0)</f>
        <v>12663.636363636362</v>
      </c>
      <c r="BC712" s="233">
        <f t="shared" si="427"/>
        <v>1050</v>
      </c>
      <c r="BD712" s="204" t="s">
        <v>6001</v>
      </c>
      <c r="BE712" s="204" t="s">
        <v>12218</v>
      </c>
      <c r="BF712" s="133" t="str">
        <f>IFERROR(VLOOKUP(BE:BE,Q商品!B:E,4,0),"")</f>
        <v>23年製 BluEarth-4S AW21（ブルーアースフォーエス）205/60R16 96H 国産オールシーズン 最短当日発送</v>
      </c>
      <c r="BG712" s="133" t="str">
        <f>IFERROR(VLOOKUP(AQ:AQ,在庫!B:M,12,0),"")</f>
        <v>2023年製</v>
      </c>
      <c r="BH712" s="133">
        <f>IFERROR(VLOOKUP(AQ:AQ,在庫!B:L,10,0),"")</f>
        <v>1</v>
      </c>
      <c r="BI712" s="234">
        <f>VLOOKUP(AQ:AQ,[1]YOKOHAMA!$B:$AH,32,0)</f>
        <v>671940549</v>
      </c>
      <c r="BJ712" s="234">
        <f>VLOOKUP(AQ:AQ,[1]YOKOHAMA!$B:$AH,33,0)</f>
        <v>671940568</v>
      </c>
      <c r="BK712" s="191"/>
      <c r="BL712" s="191"/>
      <c r="BM712" s="191"/>
      <c r="BN712" s="191"/>
      <c r="BO712" s="191"/>
      <c r="BP712" s="191"/>
      <c r="BQ712" s="191"/>
      <c r="BR712" s="191"/>
      <c r="BS712" s="191"/>
      <c r="BT712" s="191"/>
      <c r="BU712" s="191"/>
      <c r="BV712" s="191"/>
      <c r="BW712" s="191"/>
      <c r="BX712" s="191"/>
    </row>
    <row r="713" spans="1:76" s="11" customFormat="1" ht="19.5" customHeight="1">
      <c r="A713" s="237">
        <f t="shared" si="403"/>
        <v>1</v>
      </c>
      <c r="B713" s="431">
        <f t="shared" si="404"/>
        <v>2155017129904</v>
      </c>
      <c r="C713" s="225">
        <f t="shared" si="405"/>
        <v>0</v>
      </c>
      <c r="D713" s="11" t="s">
        <v>4704</v>
      </c>
      <c r="E713" s="11" t="s">
        <v>12177</v>
      </c>
      <c r="F713" s="303" t="s">
        <v>12187</v>
      </c>
      <c r="G713" s="132" t="str">
        <f t="shared" si="406"/>
        <v>17</v>
      </c>
      <c r="H713" s="225">
        <v>13</v>
      </c>
      <c r="I713" s="225">
        <f t="shared" si="407"/>
        <v>13</v>
      </c>
      <c r="J713" s="131" t="s">
        <v>12</v>
      </c>
      <c r="K713" s="132" t="s">
        <v>12201</v>
      </c>
      <c r="L713" s="132">
        <v>4</v>
      </c>
      <c r="M713" s="134" t="s">
        <v>3422</v>
      </c>
      <c r="N713" s="226" t="s">
        <v>12205</v>
      </c>
      <c r="O713" s="226" t="s">
        <v>1777</v>
      </c>
      <c r="P713" s="227">
        <v>24137</v>
      </c>
      <c r="Q713" s="228">
        <f t="shared" si="408"/>
        <v>21942.727272727272</v>
      </c>
      <c r="R713" s="143">
        <f t="shared" si="409"/>
        <v>0.53337614450843107</v>
      </c>
      <c r="S713" s="238">
        <v>1082154327</v>
      </c>
      <c r="T713" s="288" t="s">
        <v>12238</v>
      </c>
      <c r="U713" s="189">
        <f t="shared" si="410"/>
        <v>24137</v>
      </c>
      <c r="W713" s="229">
        <v>24137</v>
      </c>
      <c r="X713" s="135">
        <f t="shared" si="411"/>
        <v>10239</v>
      </c>
      <c r="Y713" s="230">
        <f t="shared" si="412"/>
        <v>21942.727272727272</v>
      </c>
      <c r="Z713" s="141">
        <f t="shared" si="413"/>
        <v>7.7308696192567528E-2</v>
      </c>
      <c r="AA713" s="136">
        <f t="shared" si="414"/>
        <v>0.53337614450843107</v>
      </c>
      <c r="AB713" s="309"/>
      <c r="AC713" s="309"/>
      <c r="AD713" s="184">
        <f t="shared" si="415"/>
        <v>23663</v>
      </c>
      <c r="AE713" s="182">
        <f t="shared" si="416"/>
        <v>26003</v>
      </c>
      <c r="AF713" s="128">
        <f t="shared" si="417"/>
        <v>2340.27</v>
      </c>
      <c r="AG713" s="129">
        <f t="shared" si="418"/>
        <v>474.27</v>
      </c>
      <c r="AH713" s="130">
        <f t="shared" si="419"/>
        <v>1.8239049340460715E-2</v>
      </c>
      <c r="AI713" s="137">
        <f t="shared" si="420"/>
        <v>1866</v>
      </c>
      <c r="AJ713" s="138">
        <f t="shared" si="421"/>
        <v>7.1760950659539288E-2</v>
      </c>
      <c r="AK713" s="138">
        <f t="shared" si="422"/>
        <v>0.51513709516797035</v>
      </c>
      <c r="AL713" s="11" t="s">
        <v>13397</v>
      </c>
      <c r="AM713" s="11">
        <f t="shared" si="423"/>
        <v>21062.7</v>
      </c>
      <c r="AN713" s="412">
        <f t="shared" si="424"/>
        <v>19147.909090909088</v>
      </c>
      <c r="AO713" s="412">
        <f t="shared" si="425"/>
        <v>8908.9090909090883</v>
      </c>
      <c r="AP713" s="413">
        <f t="shared" si="426"/>
        <v>0.4652679855858935</v>
      </c>
      <c r="AQ713" s="153">
        <v>2155017129904</v>
      </c>
      <c r="AR713" s="192" t="str">
        <f>VLOOKUP(AQ:AQ,[1]YOKOHAMA!$B:$O,2,0)</f>
        <v/>
      </c>
      <c r="AS713" s="192" t="str">
        <f>VLOOKUP(AQ:AQ,[1]YOKOHAMA!$B:$O,3,0)</f>
        <v>R4453</v>
      </c>
      <c r="AT713" s="231" t="str">
        <f>VLOOKUP(AQ:AQ,[1]YOKOHAMA!$B:$O,4,0)</f>
        <v>BluEarth-4S AW21（並行、PHI）</v>
      </c>
      <c r="AU713" s="231" t="str">
        <f>VLOOKUP(AQ:AQ,[1]YOKOHAMA!$B:$O,5,0)</f>
        <v>215/50R17 95W XL（21年製あり）</v>
      </c>
      <c r="AV713" s="232" t="str">
        <f>VLOOKUP(AQ:AQ,[1]YOKOHAMA!$B:$O,6,0)</f>
        <v>215/50R17</v>
      </c>
      <c r="AW713" s="232" t="str">
        <f>VLOOKUP(AQ:AQ,[1]YOKOHAMA!$B:$O,7,0)</f>
        <v/>
      </c>
      <c r="AX713" s="233">
        <f>VLOOKUP(AQ:AQ,[1]YOKOHAMA!$B:$K,8,0)</f>
        <v>10239</v>
      </c>
      <c r="AY713" s="233">
        <f>VLOOKUP(AQ:AQ,[1]YOKOHAMA!$B:$K,9,0)</f>
        <v>0</v>
      </c>
      <c r="AZ713" s="233">
        <f>VLOOKUP(AQ:AQ,[1]YOKOHAMA!$B:$K,10,0)</f>
        <v>13</v>
      </c>
      <c r="BA713" s="233">
        <f>VLOOKUP(AQ:AQ,[1]YOKOHAMA!$B:$O,11,0)</f>
        <v>15780</v>
      </c>
      <c r="BB713" s="233">
        <f>VLOOKUP(AQ:AQ,[1]YOKOHAMA!$B:$O,12,0)</f>
        <v>13390.90909090909</v>
      </c>
      <c r="BC713" s="233">
        <f t="shared" si="427"/>
        <v>1050</v>
      </c>
      <c r="BD713" s="204" t="s">
        <v>6001</v>
      </c>
      <c r="BE713" s="204" t="s">
        <v>12219</v>
      </c>
      <c r="BF713" s="133" t="str">
        <f>IFERROR(VLOOKUP(BE:BE,Q商品!B:E,4,0),"")</f>
        <v>BluEarth-4S AW21（ブルーアースフォーエス）215/50R17 95W XL 21年製以降 国産オールシーズン 最短当日発送</v>
      </c>
      <c r="BG713" s="133" t="str">
        <f>IFERROR(VLOOKUP(AQ:AQ,在庫!B:M,12,0),"")</f>
        <v>2021年製</v>
      </c>
      <c r="BH713" s="133">
        <f>IFERROR(VLOOKUP(AQ:AQ,在庫!B:L,10,0),"")</f>
        <v>2</v>
      </c>
      <c r="BI713" s="234">
        <f>VLOOKUP(AQ:AQ,[1]YOKOHAMA!$B:$AH,32,0)</f>
        <v>671940537</v>
      </c>
      <c r="BJ713" s="234">
        <f>VLOOKUP(AQ:AQ,[1]YOKOHAMA!$B:$AH,33,0)</f>
        <v>671940556</v>
      </c>
      <c r="BK713" s="191"/>
      <c r="BL713" s="191"/>
      <c r="BM713" s="191"/>
      <c r="BN713" s="191"/>
      <c r="BO713" s="191"/>
      <c r="BP713" s="191"/>
      <c r="BQ713" s="191"/>
      <c r="BR713" s="191"/>
      <c r="BS713" s="191"/>
      <c r="BT713" s="191"/>
      <c r="BU713" s="191"/>
      <c r="BV713" s="191"/>
      <c r="BW713" s="191"/>
      <c r="BX713" s="191"/>
    </row>
    <row r="714" spans="1:76" s="11" customFormat="1" ht="19.5" customHeight="1">
      <c r="A714" s="237">
        <f t="shared" si="403"/>
        <v>1</v>
      </c>
      <c r="B714" s="431">
        <f t="shared" si="404"/>
        <v>2155517129909</v>
      </c>
      <c r="C714" s="225">
        <f t="shared" si="405"/>
        <v>4</v>
      </c>
      <c r="D714" s="11" t="s">
        <v>4704</v>
      </c>
      <c r="E714" s="11" t="s">
        <v>4924</v>
      </c>
      <c r="F714" s="303" t="s">
        <v>12188</v>
      </c>
      <c r="G714" s="132" t="str">
        <f t="shared" si="406"/>
        <v>17</v>
      </c>
      <c r="H714" s="225">
        <v>0</v>
      </c>
      <c r="I714" s="225">
        <f t="shared" si="407"/>
        <v>0</v>
      </c>
      <c r="J714" s="131">
        <v>2132</v>
      </c>
      <c r="K714" s="132" t="s">
        <v>12201</v>
      </c>
      <c r="L714" s="132">
        <v>5</v>
      </c>
      <c r="M714" s="134" t="s">
        <v>3422</v>
      </c>
      <c r="N714" s="226" t="s">
        <v>12206</v>
      </c>
      <c r="O714" s="226" t="s">
        <v>1777</v>
      </c>
      <c r="P714" s="227">
        <v>21199</v>
      </c>
      <c r="Q714" s="228">
        <f t="shared" si="408"/>
        <v>19268.181818181816</v>
      </c>
      <c r="R714" s="143">
        <f t="shared" si="409"/>
        <v>0.4393347487615003</v>
      </c>
      <c r="S714" s="238">
        <v>1082154328</v>
      </c>
      <c r="T714" s="288" t="s">
        <v>12239</v>
      </c>
      <c r="U714" s="189">
        <f t="shared" si="410"/>
        <v>21199</v>
      </c>
      <c r="W714" s="229">
        <v>21199</v>
      </c>
      <c r="X714" s="135">
        <f t="shared" si="411"/>
        <v>10803</v>
      </c>
      <c r="Y714" s="230">
        <f t="shared" si="412"/>
        <v>19268.181818181816</v>
      </c>
      <c r="Z714" s="141">
        <f t="shared" si="413"/>
        <v>7.7314967687154956E-2</v>
      </c>
      <c r="AA714" s="136">
        <f t="shared" si="414"/>
        <v>0.4393347487615003</v>
      </c>
      <c r="AB714" s="309"/>
      <c r="AC714" s="309"/>
      <c r="AD714" s="184">
        <f t="shared" si="415"/>
        <v>20783</v>
      </c>
      <c r="AE714" s="182">
        <f t="shared" si="416"/>
        <v>22838</v>
      </c>
      <c r="AF714" s="128">
        <f t="shared" si="417"/>
        <v>2055.42</v>
      </c>
      <c r="AG714" s="129">
        <f t="shared" si="418"/>
        <v>416.42000000000007</v>
      </c>
      <c r="AH714" s="130">
        <f t="shared" si="419"/>
        <v>1.8233645678255542E-2</v>
      </c>
      <c r="AI714" s="137">
        <f t="shared" si="420"/>
        <v>1639</v>
      </c>
      <c r="AJ714" s="138">
        <f t="shared" si="421"/>
        <v>7.1766354321744455E-2</v>
      </c>
      <c r="AK714" s="138">
        <f t="shared" si="422"/>
        <v>0.42110110308324478</v>
      </c>
      <c r="AL714" s="11" t="s">
        <v>13397</v>
      </c>
      <c r="AM714" s="11">
        <f t="shared" si="423"/>
        <v>18499.2</v>
      </c>
      <c r="AN714" s="412">
        <f t="shared" si="424"/>
        <v>16813.81818181818</v>
      </c>
      <c r="AO714" s="412">
        <f t="shared" si="425"/>
        <v>6010.8181818181802</v>
      </c>
      <c r="AP714" s="413">
        <f t="shared" si="426"/>
        <v>0.35749275487694099</v>
      </c>
      <c r="AQ714" s="153">
        <v>2155517129909</v>
      </c>
      <c r="AR714" s="192" t="str">
        <f>VLOOKUP(AQ:AQ,[1]YOKOHAMA!$B:$O,2,0)</f>
        <v/>
      </c>
      <c r="AS714" s="192" t="str">
        <f>VLOOKUP(AQ:AQ,[1]YOKOHAMA!$B:$O,3,0)</f>
        <v>R4451</v>
      </c>
      <c r="AT714" s="231" t="str">
        <f>VLOOKUP(AQ:AQ,[1]YOKOHAMA!$B:$O,4,0)</f>
        <v>BluEarth-4S AW21（並行、PHI）</v>
      </c>
      <c r="AU714" s="231" t="str">
        <f>VLOOKUP(AQ:AQ,[1]YOKOHAMA!$B:$O,5,0)</f>
        <v>215/55R17 98W XL</v>
      </c>
      <c r="AV714" s="232" t="str">
        <f>VLOOKUP(AQ:AQ,[1]YOKOHAMA!$B:$O,6,0)</f>
        <v>215/55R17</v>
      </c>
      <c r="AW714" s="232" t="str">
        <f>VLOOKUP(AQ:AQ,[1]YOKOHAMA!$B:$O,7,0)</f>
        <v/>
      </c>
      <c r="AX714" s="233">
        <f>VLOOKUP(AQ:AQ,[1]YOKOHAMA!$B:$K,8,0)</f>
        <v>10803</v>
      </c>
      <c r="AY714" s="233">
        <f>VLOOKUP(AQ:AQ,[1]YOKOHAMA!$B:$K,9,0)</f>
        <v>4</v>
      </c>
      <c r="AZ714" s="233">
        <f>VLOOKUP(AQ:AQ,[1]YOKOHAMA!$B:$K,10,0)</f>
        <v>0</v>
      </c>
      <c r="BA714" s="233">
        <f>VLOOKUP(AQ:AQ,[1]YOKOHAMA!$B:$O,11,0)</f>
        <v>16980</v>
      </c>
      <c r="BB714" s="233">
        <f>VLOOKUP(AQ:AQ,[1]YOKOHAMA!$B:$O,12,0)</f>
        <v>14481.81818181818</v>
      </c>
      <c r="BC714" s="233">
        <f t="shared" si="427"/>
        <v>1050</v>
      </c>
      <c r="BD714" s="204" t="s">
        <v>6001</v>
      </c>
      <c r="BE714" s="204" t="s">
        <v>12220</v>
      </c>
      <c r="BF714" s="133" t="str">
        <f>IFERROR(VLOOKUP(BE:BE,Q商品!B:E,4,0),"")</f>
        <v>23年製 BluEarth-4S AW21（ブルーアースフォーエス）215/55R17 98W XL 国産オールシーズン 最短当日発送</v>
      </c>
      <c r="BG714" s="133" t="str">
        <f>IFERROR(VLOOKUP(AQ:AQ,在庫!B:M,12,0),"")</f>
        <v/>
      </c>
      <c r="BH714" s="133" t="str">
        <f>IFERROR(VLOOKUP(AQ:AQ,在庫!B:L,10,0),"")</f>
        <v/>
      </c>
      <c r="BI714" s="234">
        <f>VLOOKUP(AQ:AQ,[1]YOKOHAMA!$B:$AH,32,0)</f>
        <v>671940535</v>
      </c>
      <c r="BJ714" s="234">
        <f>VLOOKUP(AQ:AQ,[1]YOKOHAMA!$B:$AH,33,0)</f>
        <v>671940554</v>
      </c>
      <c r="BK714" s="191"/>
      <c r="BL714" s="191"/>
      <c r="BM714" s="191"/>
      <c r="BN714" s="191"/>
      <c r="BO714" s="191"/>
      <c r="BP714" s="191"/>
      <c r="BQ714" s="191"/>
      <c r="BR714" s="191"/>
      <c r="BS714" s="191"/>
      <c r="BT714" s="191"/>
      <c r="BU714" s="191"/>
      <c r="BV714" s="191"/>
      <c r="BW714" s="191"/>
      <c r="BX714" s="191"/>
    </row>
    <row r="715" spans="1:76" s="11" customFormat="1" ht="19.5" customHeight="1">
      <c r="A715" s="237">
        <f t="shared" si="403"/>
        <v>1</v>
      </c>
      <c r="B715" s="431">
        <f t="shared" si="404"/>
        <v>2254517129909</v>
      </c>
      <c r="C715" s="225">
        <f t="shared" si="405"/>
        <v>8</v>
      </c>
      <c r="D715" s="11" t="s">
        <v>4704</v>
      </c>
      <c r="E715" s="11" t="s">
        <v>12170</v>
      </c>
      <c r="F715" s="303" t="s">
        <v>12189</v>
      </c>
      <c r="G715" s="132" t="str">
        <f t="shared" si="406"/>
        <v>17</v>
      </c>
      <c r="H715" s="225">
        <v>6</v>
      </c>
      <c r="I715" s="225">
        <f t="shared" si="407"/>
        <v>6</v>
      </c>
      <c r="J715" s="131">
        <v>2132</v>
      </c>
      <c r="K715" s="132" t="s">
        <v>12201</v>
      </c>
      <c r="L715" s="132">
        <v>6</v>
      </c>
      <c r="M715" s="134" t="s">
        <v>3422</v>
      </c>
      <c r="N715" s="226" t="s">
        <v>13471</v>
      </c>
      <c r="O715" s="226" t="s">
        <v>1777</v>
      </c>
      <c r="P715" s="227">
        <v>25325</v>
      </c>
      <c r="Q715" s="228">
        <f t="shared" si="408"/>
        <v>23015.454545454544</v>
      </c>
      <c r="R715" s="143">
        <f t="shared" si="409"/>
        <v>0.54022198522731757</v>
      </c>
      <c r="S715" s="238">
        <v>1082154329</v>
      </c>
      <c r="T715" s="288" t="s">
        <v>12240</v>
      </c>
      <c r="U715" s="189">
        <f t="shared" si="410"/>
        <v>25325</v>
      </c>
      <c r="W715" s="229">
        <v>25325</v>
      </c>
      <c r="X715" s="135">
        <f t="shared" si="411"/>
        <v>10582</v>
      </c>
      <c r="Y715" s="230">
        <f t="shared" si="412"/>
        <v>23015.454545454544</v>
      </c>
      <c r="Z715" s="141">
        <f t="shared" si="413"/>
        <v>7.7314906219150936E-2</v>
      </c>
      <c r="AA715" s="136">
        <f t="shared" si="414"/>
        <v>0.54022198522731757</v>
      </c>
      <c r="AB715" s="309"/>
      <c r="AC715" s="309"/>
      <c r="AD715" s="184">
        <f t="shared" si="415"/>
        <v>24828</v>
      </c>
      <c r="AE715" s="182">
        <f t="shared" si="416"/>
        <v>27283</v>
      </c>
      <c r="AF715" s="128">
        <f t="shared" si="417"/>
        <v>2455.4699999999998</v>
      </c>
      <c r="AG715" s="129">
        <f t="shared" si="418"/>
        <v>497.4699999999998</v>
      </c>
      <c r="AH715" s="130">
        <f t="shared" si="419"/>
        <v>1.8233698640178857E-2</v>
      </c>
      <c r="AI715" s="137">
        <f t="shared" si="420"/>
        <v>1958</v>
      </c>
      <c r="AJ715" s="138">
        <f t="shared" si="421"/>
        <v>7.1766301359821136E-2</v>
      </c>
      <c r="AK715" s="138">
        <f t="shared" si="422"/>
        <v>0.52198828658713869</v>
      </c>
      <c r="AL715" s="11" t="s">
        <v>13397</v>
      </c>
      <c r="AM715" s="11">
        <f t="shared" si="423"/>
        <v>22099.7</v>
      </c>
      <c r="AN715" s="412">
        <f t="shared" si="424"/>
        <v>20083.363636363636</v>
      </c>
      <c r="AO715" s="412">
        <f t="shared" si="425"/>
        <v>9501.363636363636</v>
      </c>
      <c r="AP715" s="413">
        <f t="shared" si="426"/>
        <v>0.47309623071108153</v>
      </c>
      <c r="AQ715" s="153">
        <v>2254517129909</v>
      </c>
      <c r="AR715" s="192" t="str">
        <f>VLOOKUP(AQ:AQ,[1]YOKOHAMA!$B:$O,2,0)</f>
        <v/>
      </c>
      <c r="AS715" s="192" t="str">
        <f>VLOOKUP(AQ:AQ,[1]YOKOHAMA!$B:$O,3,0)</f>
        <v>R3323</v>
      </c>
      <c r="AT715" s="231" t="str">
        <f>VLOOKUP(AQ:AQ,[1]YOKOHAMA!$B:$O,4,0)</f>
        <v>BluEarth-4S AW21（並行、PHI）</v>
      </c>
      <c r="AU715" s="231" t="str">
        <f>VLOOKUP(AQ:AQ,[1]YOKOHAMA!$B:$O,5,0)</f>
        <v>225/45R17 94V XL（22年製あり）</v>
      </c>
      <c r="AV715" s="232" t="str">
        <f>VLOOKUP(AQ:AQ,[1]YOKOHAMA!$B:$O,6,0)</f>
        <v>225/45R17</v>
      </c>
      <c r="AW715" s="232" t="str">
        <f>VLOOKUP(AQ:AQ,[1]YOKOHAMA!$B:$O,7,0)</f>
        <v/>
      </c>
      <c r="AX715" s="233">
        <f>VLOOKUP(AQ:AQ,[1]YOKOHAMA!$B:$K,8,0)</f>
        <v>10582</v>
      </c>
      <c r="AY715" s="233">
        <f>VLOOKUP(AQ:AQ,[1]YOKOHAMA!$B:$K,9,0)</f>
        <v>8</v>
      </c>
      <c r="AZ715" s="233">
        <f>VLOOKUP(AQ:AQ,[1]YOKOHAMA!$B:$K,10,0)</f>
        <v>6</v>
      </c>
      <c r="BA715" s="233">
        <f>VLOOKUP(AQ:AQ,[1]YOKOHAMA!$B:$O,11,0)</f>
        <v>16980</v>
      </c>
      <c r="BB715" s="233">
        <f>VLOOKUP(AQ:AQ,[1]YOKOHAMA!$B:$O,12,0)</f>
        <v>14481.81818181818</v>
      </c>
      <c r="BC715" s="233">
        <f t="shared" si="427"/>
        <v>1050</v>
      </c>
      <c r="BD715" s="204" t="s">
        <v>6001</v>
      </c>
      <c r="BE715" s="204" t="s">
        <v>12221</v>
      </c>
      <c r="BF715" s="133" t="str">
        <f>IFERROR(VLOOKUP(BE:BE,Q商品!B:E,4,0),"")</f>
        <v>23年製 BluEarth-4S AW21（ブルーアースフォーエス）225/45R17 94V XL 国産オールシーズン 最短当日発送</v>
      </c>
      <c r="BG715" s="133" t="str">
        <f>IFERROR(VLOOKUP(AQ:AQ,在庫!B:M,12,0),"")</f>
        <v>2023年製</v>
      </c>
      <c r="BH715" s="133">
        <f>IFERROR(VLOOKUP(AQ:AQ,在庫!B:L,10,0),"")</f>
        <v>1</v>
      </c>
      <c r="BI715" s="234">
        <f>VLOOKUP(AQ:AQ,[1]YOKOHAMA!$B:$AH,32,0)</f>
        <v>671940539</v>
      </c>
      <c r="BJ715" s="234">
        <f>VLOOKUP(AQ:AQ,[1]YOKOHAMA!$B:$AH,33,0)</f>
        <v>671940558</v>
      </c>
      <c r="BK715" s="191"/>
      <c r="BL715" s="191"/>
      <c r="BM715" s="191"/>
      <c r="BN715" s="191"/>
      <c r="BO715" s="191"/>
      <c r="BP715" s="191"/>
      <c r="BQ715" s="191"/>
      <c r="BR715" s="191"/>
      <c r="BS715" s="191"/>
      <c r="BT715" s="191"/>
      <c r="BU715" s="191"/>
      <c r="BV715" s="191"/>
      <c r="BW715" s="191"/>
      <c r="BX715" s="191"/>
    </row>
    <row r="716" spans="1:76" s="11" customFormat="1" ht="19.5" customHeight="1">
      <c r="A716" s="237">
        <f t="shared" si="403"/>
        <v>1</v>
      </c>
      <c r="B716" s="431">
        <f t="shared" si="404"/>
        <v>2255017129901</v>
      </c>
      <c r="C716" s="225">
        <f t="shared" si="405"/>
        <v>0</v>
      </c>
      <c r="D716" s="11" t="s">
        <v>4704</v>
      </c>
      <c r="E716" s="11" t="s">
        <v>1603</v>
      </c>
      <c r="F716" s="303" t="s">
        <v>12190</v>
      </c>
      <c r="G716" s="132" t="str">
        <f t="shared" si="406"/>
        <v>17</v>
      </c>
      <c r="H716" s="225">
        <v>12</v>
      </c>
      <c r="I716" s="225">
        <f t="shared" si="407"/>
        <v>12</v>
      </c>
      <c r="J716" s="131" t="s">
        <v>12</v>
      </c>
      <c r="K716" s="132" t="s">
        <v>12201</v>
      </c>
      <c r="L716" s="132">
        <v>7</v>
      </c>
      <c r="M716" s="134" t="s">
        <v>3422</v>
      </c>
      <c r="N716" s="226" t="s">
        <v>12208</v>
      </c>
      <c r="O716" s="226" t="s">
        <v>1777</v>
      </c>
      <c r="P716" s="227">
        <v>25699</v>
      </c>
      <c r="Q716" s="228">
        <f t="shared" si="408"/>
        <v>23362.727272727272</v>
      </c>
      <c r="R716" s="143">
        <f t="shared" si="409"/>
        <v>0.53019183625822019</v>
      </c>
      <c r="S716" s="238">
        <v>1082154331</v>
      </c>
      <c r="T716" s="288" t="s">
        <v>12241</v>
      </c>
      <c r="U716" s="189">
        <f t="shared" si="410"/>
        <v>25699</v>
      </c>
      <c r="W716" s="229">
        <v>25699</v>
      </c>
      <c r="X716" s="135">
        <f t="shared" si="411"/>
        <v>10976</v>
      </c>
      <c r="Y716" s="230">
        <f t="shared" si="412"/>
        <v>23362.727272727272</v>
      </c>
      <c r="Z716" s="141">
        <f t="shared" si="413"/>
        <v>7.7318183586909894E-2</v>
      </c>
      <c r="AA716" s="136">
        <f t="shared" si="414"/>
        <v>0.53019183625822019</v>
      </c>
      <c r="AB716" s="309"/>
      <c r="AC716" s="309"/>
      <c r="AD716" s="184">
        <f t="shared" si="415"/>
        <v>25195</v>
      </c>
      <c r="AE716" s="182">
        <f t="shared" si="416"/>
        <v>27686</v>
      </c>
      <c r="AF716" s="128">
        <f t="shared" si="417"/>
        <v>2491.7399999999998</v>
      </c>
      <c r="AG716" s="129">
        <f t="shared" si="418"/>
        <v>504.73999999999978</v>
      </c>
      <c r="AH716" s="130">
        <f t="shared" si="419"/>
        <v>1.8230874810373467E-2</v>
      </c>
      <c r="AI716" s="137">
        <f t="shared" si="420"/>
        <v>1987</v>
      </c>
      <c r="AJ716" s="138">
        <f t="shared" si="421"/>
        <v>7.1769125189626526E-2</v>
      </c>
      <c r="AK716" s="138">
        <f t="shared" si="422"/>
        <v>0.51196096144784675</v>
      </c>
      <c r="AL716" s="11" t="s">
        <v>13397</v>
      </c>
      <c r="AM716" s="11">
        <f t="shared" si="423"/>
        <v>22426.400000000001</v>
      </c>
      <c r="AN716" s="412">
        <f t="shared" si="424"/>
        <v>20387.636363636364</v>
      </c>
      <c r="AO716" s="412">
        <f t="shared" si="425"/>
        <v>9411.636363636364</v>
      </c>
      <c r="AP716" s="413">
        <f t="shared" si="426"/>
        <v>0.461634502193843</v>
      </c>
      <c r="AQ716" s="153">
        <v>2255017129901</v>
      </c>
      <c r="AR716" s="192" t="str">
        <f>VLOOKUP(AQ:AQ,[1]YOKOHAMA!$B:$O,2,0)</f>
        <v/>
      </c>
      <c r="AS716" s="192" t="str">
        <f>VLOOKUP(AQ:AQ,[1]YOKOHAMA!$B:$O,3,0)</f>
        <v>R3325</v>
      </c>
      <c r="AT716" s="231" t="str">
        <f>VLOOKUP(AQ:AQ,[1]YOKOHAMA!$B:$O,4,0)</f>
        <v>BluEarth-4S AW21（並行、PHI）</v>
      </c>
      <c r="AU716" s="231" t="str">
        <f>VLOOKUP(AQ:AQ,[1]YOKOHAMA!$B:$O,5,0)</f>
        <v>225/50R17 98V XL</v>
      </c>
      <c r="AV716" s="232" t="str">
        <f>VLOOKUP(AQ:AQ,[1]YOKOHAMA!$B:$O,6,0)</f>
        <v>225/50R17</v>
      </c>
      <c r="AW716" s="232" t="str">
        <f>VLOOKUP(AQ:AQ,[1]YOKOHAMA!$B:$O,7,0)</f>
        <v/>
      </c>
      <c r="AX716" s="233">
        <f>VLOOKUP(AQ:AQ,[1]YOKOHAMA!$B:$K,8,0)</f>
        <v>10976</v>
      </c>
      <c r="AY716" s="233">
        <f>VLOOKUP(AQ:AQ,[1]YOKOHAMA!$B:$K,9,0)</f>
        <v>0</v>
      </c>
      <c r="AZ716" s="233">
        <f>VLOOKUP(AQ:AQ,[1]YOKOHAMA!$B:$K,10,0)</f>
        <v>12</v>
      </c>
      <c r="BA716" s="233">
        <f>VLOOKUP(AQ:AQ,[1]YOKOHAMA!$B:$O,11,0)</f>
        <v>17800</v>
      </c>
      <c r="BB716" s="233">
        <f>VLOOKUP(AQ:AQ,[1]YOKOHAMA!$B:$O,12,0)</f>
        <v>15227.272727272726</v>
      </c>
      <c r="BC716" s="233">
        <f t="shared" si="427"/>
        <v>1050</v>
      </c>
      <c r="BD716" s="204" t="s">
        <v>6001</v>
      </c>
      <c r="BE716" s="204" t="s">
        <v>12234</v>
      </c>
      <c r="BF716" s="133" t="str">
        <f>IFERROR(VLOOKUP(BE:BE,Q商品!B:E,4,0),"")</f>
        <v>23年製 BluEarth-4S AW21（ブルーアースフォーエス）225/50R17 98V XL 国産オールシーズン 最短当日発送</v>
      </c>
      <c r="BG716" s="133" t="str">
        <f>IFERROR(VLOOKUP(AQ:AQ,在庫!B:M,12,0),"")</f>
        <v>2023年製</v>
      </c>
      <c r="BH716" s="133">
        <f>IFERROR(VLOOKUP(AQ:AQ,在庫!B:L,10,0),"")</f>
        <v>1</v>
      </c>
      <c r="BI716" s="234">
        <f>VLOOKUP(AQ:AQ,[1]YOKOHAMA!$B:$AH,32,0)</f>
        <v>671940538</v>
      </c>
      <c r="BJ716" s="234">
        <f>VLOOKUP(AQ:AQ,[1]YOKOHAMA!$B:$AH,33,0)</f>
        <v>671940557</v>
      </c>
      <c r="BK716" s="191"/>
      <c r="BL716" s="191"/>
      <c r="BM716" s="191"/>
      <c r="BN716" s="191"/>
      <c r="BO716" s="191"/>
      <c r="BP716" s="191"/>
      <c r="BQ716" s="191"/>
      <c r="BR716" s="191"/>
      <c r="BS716" s="191"/>
      <c r="BT716" s="191"/>
      <c r="BU716" s="191"/>
      <c r="BV716" s="191"/>
      <c r="BW716" s="191"/>
      <c r="BX716" s="191"/>
    </row>
    <row r="717" spans="1:76" s="11" customFormat="1" ht="19.5" customHeight="1">
      <c r="A717" s="237">
        <f t="shared" si="403"/>
        <v>1</v>
      </c>
      <c r="B717" s="431">
        <f t="shared" si="404"/>
        <v>2256017129908</v>
      </c>
      <c r="C717" s="225">
        <f t="shared" si="405"/>
        <v>4</v>
      </c>
      <c r="D717" s="11" t="s">
        <v>4704</v>
      </c>
      <c r="E717" s="11" t="s">
        <v>1604</v>
      </c>
      <c r="F717" s="303" t="s">
        <v>12191</v>
      </c>
      <c r="G717" s="132" t="str">
        <f t="shared" si="406"/>
        <v>17</v>
      </c>
      <c r="H717" s="225">
        <v>8</v>
      </c>
      <c r="I717" s="225">
        <f t="shared" si="407"/>
        <v>8</v>
      </c>
      <c r="J717" s="131" t="s">
        <v>12</v>
      </c>
      <c r="K717" s="132" t="s">
        <v>12201</v>
      </c>
      <c r="L717" s="132">
        <v>8</v>
      </c>
      <c r="M717" s="134" t="s">
        <v>1776</v>
      </c>
      <c r="N717" s="226" t="s">
        <v>13472</v>
      </c>
      <c r="O717" s="226" t="s">
        <v>1777</v>
      </c>
      <c r="P717" s="227">
        <v>19699</v>
      </c>
      <c r="Q717" s="228">
        <f t="shared" si="408"/>
        <v>17904.545454545452</v>
      </c>
      <c r="R717" s="143">
        <f t="shared" si="409"/>
        <v>0.32039603960396029</v>
      </c>
      <c r="S717" s="238">
        <v>1082154332</v>
      </c>
      <c r="T717" s="288" t="s">
        <v>12242</v>
      </c>
      <c r="U717" s="189">
        <f t="shared" si="410"/>
        <v>19699</v>
      </c>
      <c r="W717" s="229">
        <v>19699</v>
      </c>
      <c r="X717" s="135">
        <f t="shared" si="411"/>
        <v>12168</v>
      </c>
      <c r="Y717" s="230">
        <f t="shared" si="412"/>
        <v>17904.545454545452</v>
      </c>
      <c r="Z717" s="141">
        <f t="shared" si="413"/>
        <v>7.7262805218539121E-2</v>
      </c>
      <c r="AA717" s="136">
        <f t="shared" si="414"/>
        <v>0.32039603960396029</v>
      </c>
      <c r="AB717" s="309" t="s">
        <v>13486</v>
      </c>
      <c r="AC717" s="309"/>
      <c r="AD717" s="184">
        <f t="shared" si="415"/>
        <v>19312</v>
      </c>
      <c r="AE717" s="182">
        <f t="shared" si="416"/>
        <v>21221</v>
      </c>
      <c r="AF717" s="128">
        <f t="shared" si="417"/>
        <v>1909.8899999999999</v>
      </c>
      <c r="AG717" s="129">
        <f t="shared" si="418"/>
        <v>387.88999999999987</v>
      </c>
      <c r="AH717" s="130">
        <f t="shared" si="419"/>
        <v>1.8278591960793549E-2</v>
      </c>
      <c r="AI717" s="137">
        <f t="shared" si="420"/>
        <v>1522</v>
      </c>
      <c r="AJ717" s="138">
        <f t="shared" si="421"/>
        <v>7.1721408039206444E-2</v>
      </c>
      <c r="AK717" s="138">
        <f t="shared" si="422"/>
        <v>0.30211744764316673</v>
      </c>
      <c r="AL717" s="11" t="s">
        <v>13397</v>
      </c>
      <c r="AM717" s="11">
        <f t="shared" si="423"/>
        <v>17189.900000000001</v>
      </c>
      <c r="AN717" s="412">
        <f t="shared" si="424"/>
        <v>15623.545454545454</v>
      </c>
      <c r="AO717" s="412">
        <f t="shared" si="425"/>
        <v>3455.545454545454</v>
      </c>
      <c r="AP717" s="413">
        <f t="shared" si="426"/>
        <v>0.22117549851913484</v>
      </c>
      <c r="AQ717" s="153">
        <v>2256017129908</v>
      </c>
      <c r="AR717" s="192" t="str">
        <f>VLOOKUP(AQ:AQ,[1]YOKOHAMA!$B:$O,2,0)</f>
        <v/>
      </c>
      <c r="AS717" s="192" t="str">
        <f>VLOOKUP(AQ:AQ,[1]YOKOHAMA!$B:$O,3,0)</f>
        <v>R4449</v>
      </c>
      <c r="AT717" s="231" t="str">
        <f>VLOOKUP(AQ:AQ,[1]YOKOHAMA!$B:$O,4,0)</f>
        <v>BluEarth-4S AW21（並行、PHI）</v>
      </c>
      <c r="AU717" s="231" t="str">
        <f>VLOOKUP(AQ:AQ,[1]YOKOHAMA!$B:$O,5,0)</f>
        <v>225/60R17 103V XL</v>
      </c>
      <c r="AV717" s="232" t="str">
        <f>VLOOKUP(AQ:AQ,[1]YOKOHAMA!$B:$O,6,0)</f>
        <v>225/60R17</v>
      </c>
      <c r="AW717" s="232" t="str">
        <f>VLOOKUP(AQ:AQ,[1]YOKOHAMA!$B:$O,7,0)</f>
        <v/>
      </c>
      <c r="AX717" s="233">
        <f>VLOOKUP(AQ:AQ,[1]YOKOHAMA!$B:$K,8,0)</f>
        <v>12168</v>
      </c>
      <c r="AY717" s="233">
        <f>VLOOKUP(AQ:AQ,[1]YOKOHAMA!$B:$K,9,0)</f>
        <v>4</v>
      </c>
      <c r="AZ717" s="233">
        <f>VLOOKUP(AQ:AQ,[1]YOKOHAMA!$B:$K,10,0)</f>
        <v>8</v>
      </c>
      <c r="BA717" s="233">
        <f>VLOOKUP(AQ:AQ,[1]YOKOHAMA!$B:$O,11,0)</f>
        <v>18980</v>
      </c>
      <c r="BB717" s="233">
        <f>VLOOKUP(AQ:AQ,[1]YOKOHAMA!$B:$O,12,0)</f>
        <v>16299.999999999998</v>
      </c>
      <c r="BC717" s="233">
        <f t="shared" si="427"/>
        <v>1050</v>
      </c>
      <c r="BD717" s="204" t="s">
        <v>6001</v>
      </c>
      <c r="BE717" s="204" t="s">
        <v>12222</v>
      </c>
      <c r="BF717" s="133" t="str">
        <f>IFERROR(VLOOKUP(BE:BE,Q商品!B:E,4,0),"")</f>
        <v>23年製 BluEarth-4S AW21（ブルーアースフォーエス）103V XL 国産オールシーズン 最短当日発送</v>
      </c>
      <c r="BG717" s="133" t="str">
        <f>IFERROR(VLOOKUP(AQ:AQ,在庫!B:M,12,0),"")</f>
        <v>2023年製</v>
      </c>
      <c r="BH717" s="133">
        <f>IFERROR(VLOOKUP(AQ:AQ,在庫!B:L,10,0),"")</f>
        <v>1</v>
      </c>
      <c r="BI717" s="234">
        <f>VLOOKUP(AQ:AQ,[1]YOKOHAMA!$B:$AH,32,0)</f>
        <v>671940540</v>
      </c>
      <c r="BJ717" s="234">
        <f>VLOOKUP(AQ:AQ,[1]YOKOHAMA!$B:$AH,33,0)</f>
        <v>671940559</v>
      </c>
      <c r="BK717" s="191"/>
      <c r="BL717" s="191"/>
      <c r="BM717" s="191"/>
      <c r="BN717" s="191"/>
      <c r="BO717" s="191"/>
      <c r="BP717" s="191"/>
      <c r="BQ717" s="191"/>
      <c r="BR717" s="191"/>
      <c r="BS717" s="191"/>
      <c r="BT717" s="191"/>
      <c r="BU717" s="191"/>
      <c r="BV717" s="191"/>
      <c r="BW717" s="191"/>
      <c r="BX717" s="191"/>
    </row>
    <row r="718" spans="1:76" s="11" customFormat="1" ht="19.5" customHeight="1">
      <c r="A718" s="237">
        <f t="shared" si="403"/>
        <v>1</v>
      </c>
      <c r="B718" s="431">
        <f t="shared" si="404"/>
        <v>2255518129905</v>
      </c>
      <c r="C718" s="225">
        <f t="shared" si="405"/>
        <v>4</v>
      </c>
      <c r="D718" s="11" t="s">
        <v>4704</v>
      </c>
      <c r="E718" s="11" t="s">
        <v>1605</v>
      </c>
      <c r="F718" s="303" t="s">
        <v>12192</v>
      </c>
      <c r="G718" s="132" t="str">
        <f t="shared" si="406"/>
        <v>18</v>
      </c>
      <c r="H718" s="225">
        <v>36</v>
      </c>
      <c r="I718" s="225">
        <f t="shared" si="407"/>
        <v>36</v>
      </c>
      <c r="J718" s="131">
        <v>754</v>
      </c>
      <c r="K718" s="132" t="s">
        <v>12201</v>
      </c>
      <c r="L718" s="132">
        <v>9</v>
      </c>
      <c r="M718" s="134" t="s">
        <v>3422</v>
      </c>
      <c r="N718" s="226" t="s">
        <v>12209</v>
      </c>
      <c r="O718" s="226" t="s">
        <v>1777</v>
      </c>
      <c r="P718" s="227">
        <v>24699</v>
      </c>
      <c r="Q718" s="228">
        <f t="shared" si="408"/>
        <v>22450</v>
      </c>
      <c r="R718" s="143">
        <f t="shared" si="409"/>
        <v>0.45037861915367483</v>
      </c>
      <c r="S718" s="238">
        <v>1082154333</v>
      </c>
      <c r="T718" s="288" t="s">
        <v>12243</v>
      </c>
      <c r="U718" s="189">
        <f t="shared" si="410"/>
        <v>24699</v>
      </c>
      <c r="W718" s="229">
        <v>24699</v>
      </c>
      <c r="X718" s="135">
        <f t="shared" si="411"/>
        <v>12339</v>
      </c>
      <c r="Y718" s="230">
        <f t="shared" si="412"/>
        <v>22450</v>
      </c>
      <c r="Z718" s="141">
        <f t="shared" si="413"/>
        <v>7.729057856593391E-2</v>
      </c>
      <c r="AA718" s="136">
        <f t="shared" si="414"/>
        <v>0.45037861915367483</v>
      </c>
      <c r="AB718" s="309"/>
      <c r="AC718" s="309"/>
      <c r="AD718" s="184">
        <f t="shared" si="415"/>
        <v>24214</v>
      </c>
      <c r="AE718" s="182">
        <f t="shared" si="416"/>
        <v>26608</v>
      </c>
      <c r="AF718" s="128">
        <f t="shared" si="417"/>
        <v>2394.7199999999998</v>
      </c>
      <c r="AG718" s="129">
        <f t="shared" si="418"/>
        <v>485.7199999999998</v>
      </c>
      <c r="AH718" s="130">
        <f t="shared" si="419"/>
        <v>1.8254660252555614E-2</v>
      </c>
      <c r="AI718" s="137">
        <f t="shared" si="420"/>
        <v>1909</v>
      </c>
      <c r="AJ718" s="138">
        <f t="shared" si="421"/>
        <v>7.1745339747444375E-2</v>
      </c>
      <c r="AK718" s="138">
        <f t="shared" si="422"/>
        <v>0.43212395890111921</v>
      </c>
      <c r="AL718" s="11" t="s">
        <v>13397</v>
      </c>
      <c r="AM718" s="11">
        <f t="shared" si="423"/>
        <v>21553.200000000001</v>
      </c>
      <c r="AN718" s="412">
        <f t="shared" si="424"/>
        <v>19590.181818181816</v>
      </c>
      <c r="AO718" s="412">
        <f t="shared" si="425"/>
        <v>7251.1818181818162</v>
      </c>
      <c r="AP718" s="413">
        <f t="shared" si="426"/>
        <v>0.370143671226774</v>
      </c>
      <c r="AQ718" s="153">
        <v>2255518129905</v>
      </c>
      <c r="AR718" s="192" t="str">
        <f>VLOOKUP(AQ:AQ,[1]YOKOHAMA!$B:$O,2,0)</f>
        <v/>
      </c>
      <c r="AS718" s="192" t="str">
        <f>VLOOKUP(AQ:AQ,[1]YOKOHAMA!$B:$O,3,0)</f>
        <v>R4450</v>
      </c>
      <c r="AT718" s="231" t="str">
        <f>VLOOKUP(AQ:AQ,[1]YOKOHAMA!$B:$O,4,0)</f>
        <v>BluEarth-4S AW21（並行、PHI）</v>
      </c>
      <c r="AU718" s="231" t="str">
        <f>VLOOKUP(AQ:AQ,[1]YOKOHAMA!$B:$O,5,0)</f>
        <v>225/55R18 98V</v>
      </c>
      <c r="AV718" s="232" t="str">
        <f>VLOOKUP(AQ:AQ,[1]YOKOHAMA!$B:$O,6,0)</f>
        <v>225/55R18</v>
      </c>
      <c r="AW718" s="232" t="str">
        <f>VLOOKUP(AQ:AQ,[1]YOKOHAMA!$B:$O,7,0)</f>
        <v/>
      </c>
      <c r="AX718" s="233">
        <f>VLOOKUP(AQ:AQ,[1]YOKOHAMA!$B:$K,8,0)</f>
        <v>12339</v>
      </c>
      <c r="AY718" s="233">
        <f>VLOOKUP(AQ:AQ,[1]YOKOHAMA!$B:$K,9,0)</f>
        <v>4</v>
      </c>
      <c r="AZ718" s="233">
        <f>VLOOKUP(AQ:AQ,[1]YOKOHAMA!$B:$K,10,0)</f>
        <v>36</v>
      </c>
      <c r="BA718" s="233">
        <f>VLOOKUP(AQ:AQ,[1]YOKOHAMA!$B:$O,11,0)</f>
        <v>20980</v>
      </c>
      <c r="BB718" s="233">
        <f>VLOOKUP(AQ:AQ,[1]YOKOHAMA!$B:$O,12,0)</f>
        <v>18118.181818181816</v>
      </c>
      <c r="BC718" s="233">
        <f t="shared" si="427"/>
        <v>1050</v>
      </c>
      <c r="BD718" s="204" t="s">
        <v>6001</v>
      </c>
      <c r="BE718" s="204" t="s">
        <v>12223</v>
      </c>
      <c r="BF718" s="133" t="str">
        <f>IFERROR(VLOOKUP(BE:BE,Q商品!B:E,4,0),"")</f>
        <v>23年製 BluEarth-4S AW21（ブルーアースフォーエス）225/55R18 98V 国産オールシーズン 最短当日発送</v>
      </c>
      <c r="BG718" s="133" t="str">
        <f>IFERROR(VLOOKUP(AQ:AQ,在庫!B:M,12,0),"")</f>
        <v>2023年製</v>
      </c>
      <c r="BH718" s="133">
        <f>IFERROR(VLOOKUP(AQ:AQ,在庫!B:L,10,0),"")</f>
        <v>1</v>
      </c>
      <c r="BI718" s="234">
        <f>VLOOKUP(AQ:AQ,[1]YOKOHAMA!$B:$AH,32,0)</f>
        <v>671940544</v>
      </c>
      <c r="BJ718" s="234">
        <f>VLOOKUP(AQ:AQ,[1]YOKOHAMA!$B:$AH,33,0)</f>
        <v>671940563</v>
      </c>
      <c r="BK718" s="191"/>
      <c r="BL718" s="191"/>
      <c r="BM718" s="191"/>
      <c r="BN718" s="191"/>
      <c r="BO718" s="191"/>
      <c r="BP718" s="191"/>
      <c r="BQ718" s="191"/>
      <c r="BR718" s="191"/>
      <c r="BS718" s="191"/>
      <c r="BT718" s="191"/>
      <c r="BU718" s="191"/>
      <c r="BV718" s="191"/>
      <c r="BW718" s="191"/>
      <c r="BX718" s="191"/>
    </row>
    <row r="719" spans="1:76" s="11" customFormat="1" ht="19.5" customHeight="1">
      <c r="A719" s="237">
        <f t="shared" si="403"/>
        <v>1</v>
      </c>
      <c r="B719" s="431">
        <f t="shared" si="404"/>
        <v>2256018129907</v>
      </c>
      <c r="C719" s="225">
        <f t="shared" si="405"/>
        <v>12</v>
      </c>
      <c r="D719" s="11" t="s">
        <v>4704</v>
      </c>
      <c r="E719" s="11" t="s">
        <v>1606</v>
      </c>
      <c r="F719" s="303" t="s">
        <v>12193</v>
      </c>
      <c r="G719" s="132" t="str">
        <f t="shared" si="406"/>
        <v>18</v>
      </c>
      <c r="H719" s="225">
        <v>4</v>
      </c>
      <c r="I719" s="225">
        <f t="shared" si="407"/>
        <v>0</v>
      </c>
      <c r="J719" s="131" t="s">
        <v>12</v>
      </c>
      <c r="K719" s="132" t="s">
        <v>12201</v>
      </c>
      <c r="L719" s="132">
        <v>10</v>
      </c>
      <c r="M719" s="134" t="s">
        <v>3422</v>
      </c>
      <c r="N719" s="226" t="s">
        <v>12210</v>
      </c>
      <c r="O719" s="226" t="s">
        <v>1777</v>
      </c>
      <c r="P719" s="227">
        <v>24899</v>
      </c>
      <c r="Q719" s="228">
        <f t="shared" si="408"/>
        <v>22624.545454545452</v>
      </c>
      <c r="R719" s="143">
        <f t="shared" si="409"/>
        <v>0.4170490617591513</v>
      </c>
      <c r="S719" s="238">
        <v>1082154334</v>
      </c>
      <c r="T719" s="288" t="s">
        <v>12244</v>
      </c>
      <c r="U719" s="189">
        <f t="shared" si="410"/>
        <v>24899</v>
      </c>
      <c r="W719" s="229">
        <v>24899</v>
      </c>
      <c r="X719" s="135">
        <f t="shared" si="411"/>
        <v>13189</v>
      </c>
      <c r="Y719" s="230">
        <f t="shared" si="412"/>
        <v>22624.545454545452</v>
      </c>
      <c r="Z719" s="141">
        <f t="shared" si="413"/>
        <v>7.7312341861119016E-2</v>
      </c>
      <c r="AA719" s="136">
        <f t="shared" si="414"/>
        <v>0.4170490617591513</v>
      </c>
      <c r="AB719" s="309"/>
      <c r="AC719" s="309"/>
      <c r="AD719" s="184">
        <f t="shared" si="415"/>
        <v>24410</v>
      </c>
      <c r="AE719" s="182">
        <f t="shared" si="416"/>
        <v>26824</v>
      </c>
      <c r="AF719" s="128">
        <f t="shared" si="417"/>
        <v>2414.16</v>
      </c>
      <c r="AG719" s="129">
        <f t="shared" si="418"/>
        <v>489.15999999999985</v>
      </c>
      <c r="AH719" s="130">
        <f t="shared" si="419"/>
        <v>1.8235908141962416E-2</v>
      </c>
      <c r="AI719" s="137">
        <f t="shared" si="420"/>
        <v>1925</v>
      </c>
      <c r="AJ719" s="138">
        <f t="shared" si="421"/>
        <v>7.1764091858037574E-2</v>
      </c>
      <c r="AK719" s="138">
        <f t="shared" si="422"/>
        <v>0.39881315361718889</v>
      </c>
      <c r="AL719" s="11" t="s">
        <v>13397</v>
      </c>
      <c r="AM719" s="11">
        <f t="shared" si="423"/>
        <v>21727.599999999999</v>
      </c>
      <c r="AN719" s="412">
        <f t="shared" si="424"/>
        <v>19741.454545454544</v>
      </c>
      <c r="AO719" s="412">
        <f t="shared" si="425"/>
        <v>6552.4545454545441</v>
      </c>
      <c r="AP719" s="413">
        <f t="shared" si="426"/>
        <v>0.33191346313249459</v>
      </c>
      <c r="AQ719" s="153">
        <v>2256018129907</v>
      </c>
      <c r="AR719" s="192" t="str">
        <f>VLOOKUP(AQ:AQ,[1]YOKOHAMA!$B:$O,2,0)</f>
        <v/>
      </c>
      <c r="AS719" s="192" t="str">
        <f>VLOOKUP(AQ:AQ,[1]YOKOHAMA!$B:$O,3,0)</f>
        <v>R4440</v>
      </c>
      <c r="AT719" s="231" t="str">
        <f>VLOOKUP(AQ:AQ,[1]YOKOHAMA!$B:$O,4,0)</f>
        <v>BluEarth-4S AW21（並行、PHI）</v>
      </c>
      <c r="AU719" s="231" t="str">
        <f>VLOOKUP(AQ:AQ,[1]YOKOHAMA!$B:$O,5,0)</f>
        <v>225/60R18 104V XL</v>
      </c>
      <c r="AV719" s="232" t="str">
        <f>VLOOKUP(AQ:AQ,[1]YOKOHAMA!$B:$O,6,0)</f>
        <v>225/60R18</v>
      </c>
      <c r="AW719" s="232" t="str">
        <f>VLOOKUP(AQ:AQ,[1]YOKOHAMA!$B:$O,7,0)</f>
        <v/>
      </c>
      <c r="AX719" s="233">
        <f>VLOOKUP(AQ:AQ,[1]YOKOHAMA!$B:$K,8,0)</f>
        <v>13189</v>
      </c>
      <c r="AY719" s="233">
        <f>VLOOKUP(AQ:AQ,[1]YOKOHAMA!$B:$K,9,0)</f>
        <v>12</v>
      </c>
      <c r="AZ719" s="233">
        <f>VLOOKUP(AQ:AQ,[1]YOKOHAMA!$B:$K,10,0)</f>
        <v>0</v>
      </c>
      <c r="BA719" s="233">
        <f>VLOOKUP(AQ:AQ,[1]YOKOHAMA!$B:$O,11,0)</f>
        <v>21980</v>
      </c>
      <c r="BB719" s="233">
        <f>VLOOKUP(AQ:AQ,[1]YOKOHAMA!$B:$O,12,0)</f>
        <v>19027.272727272724</v>
      </c>
      <c r="BC719" s="233">
        <f t="shared" si="427"/>
        <v>1050</v>
      </c>
      <c r="BD719" s="204" t="s">
        <v>6001</v>
      </c>
      <c r="BE719" s="204" t="s">
        <v>12224</v>
      </c>
      <c r="BF719" s="133" t="str">
        <f>IFERROR(VLOOKUP(BE:BE,Q商品!B:E,4,0),"")</f>
        <v>23年製 BluEarth-4S AW21（ブルーアースフォーエス）225/60R18 104V XL 国産オールシーズン 最短当日発送</v>
      </c>
      <c r="BG719" s="133" t="str">
        <f>IFERROR(VLOOKUP(AQ:AQ,在庫!B:M,12,0),"")</f>
        <v>2023年製</v>
      </c>
      <c r="BH719" s="133">
        <f>IFERROR(VLOOKUP(AQ:AQ,在庫!B:L,10,0),"")</f>
        <v>1</v>
      </c>
      <c r="BI719" s="234">
        <f>VLOOKUP(AQ:AQ,[1]YOKOHAMA!$B:$AH,32,0)</f>
        <v>671940547</v>
      </c>
      <c r="BJ719" s="234">
        <f>VLOOKUP(AQ:AQ,[1]YOKOHAMA!$B:$AH,33,0)</f>
        <v>671940566</v>
      </c>
      <c r="BK719" s="191"/>
      <c r="BL719" s="191"/>
      <c r="BM719" s="191"/>
      <c r="BN719" s="191"/>
      <c r="BO719" s="191"/>
      <c r="BP719" s="191"/>
      <c r="BQ719" s="191"/>
      <c r="BR719" s="191"/>
      <c r="BS719" s="191"/>
      <c r="BT719" s="191"/>
      <c r="BU719" s="191"/>
      <c r="BV719" s="191"/>
      <c r="BW719" s="191"/>
      <c r="BX719" s="191"/>
    </row>
    <row r="720" spans="1:76" s="11" customFormat="1" ht="19.5" customHeight="1">
      <c r="A720" s="237">
        <f t="shared" si="403"/>
        <v>1</v>
      </c>
      <c r="B720" s="431">
        <f t="shared" si="404"/>
        <v>2355518129902</v>
      </c>
      <c r="C720" s="225">
        <f t="shared" si="405"/>
        <v>0</v>
      </c>
      <c r="D720" s="11" t="s">
        <v>4704</v>
      </c>
      <c r="E720" s="11" t="s">
        <v>1607</v>
      </c>
      <c r="F720" s="303" t="s">
        <v>12194</v>
      </c>
      <c r="G720" s="132" t="str">
        <f t="shared" si="406"/>
        <v>18</v>
      </c>
      <c r="H720" s="225">
        <v>0</v>
      </c>
      <c r="I720" s="225">
        <f t="shared" si="407"/>
        <v>0</v>
      </c>
      <c r="J720" s="131">
        <v>2132</v>
      </c>
      <c r="K720" s="132" t="s">
        <v>12201</v>
      </c>
      <c r="L720" s="132">
        <v>11</v>
      </c>
      <c r="M720" s="134" t="s">
        <v>1779</v>
      </c>
      <c r="N720" s="226" t="s">
        <v>7185</v>
      </c>
      <c r="O720" s="226" t="s">
        <v>1777</v>
      </c>
      <c r="P720" s="227">
        <v>25500</v>
      </c>
      <c r="Q720" s="228">
        <f t="shared" si="408"/>
        <v>23181.81818181818</v>
      </c>
      <c r="R720" s="143">
        <f t="shared" si="409"/>
        <v>0.42640392156862739</v>
      </c>
      <c r="S720" s="238">
        <v>1082154335</v>
      </c>
      <c r="T720" s="288" t="s">
        <v>12245</v>
      </c>
      <c r="U720" s="189">
        <f t="shared" si="410"/>
        <v>25500</v>
      </c>
      <c r="W720" s="229">
        <v>25500</v>
      </c>
      <c r="X720" s="135">
        <f t="shared" si="411"/>
        <v>13297</v>
      </c>
      <c r="Y720" s="230">
        <f t="shared" si="412"/>
        <v>23181.81818181818</v>
      </c>
      <c r="Z720" s="141">
        <f t="shared" si="413"/>
        <v>7.7333333333333254E-2</v>
      </c>
      <c r="AA720" s="136">
        <f t="shared" si="414"/>
        <v>0.42640392156862739</v>
      </c>
      <c r="AB720" s="309"/>
      <c r="AC720" s="309"/>
      <c r="AD720" s="184">
        <f t="shared" si="415"/>
        <v>25000</v>
      </c>
      <c r="AE720" s="182">
        <f t="shared" si="416"/>
        <v>27472</v>
      </c>
      <c r="AF720" s="128">
        <f t="shared" si="417"/>
        <v>2472.48</v>
      </c>
      <c r="AG720" s="129">
        <f t="shared" si="418"/>
        <v>500.48</v>
      </c>
      <c r="AH720" s="130">
        <f t="shared" si="419"/>
        <v>1.821782178217822E-2</v>
      </c>
      <c r="AI720" s="137">
        <f t="shared" si="420"/>
        <v>1972</v>
      </c>
      <c r="AJ720" s="138">
        <f t="shared" si="421"/>
        <v>7.1782178217821777E-2</v>
      </c>
      <c r="AK720" s="138">
        <f t="shared" si="422"/>
        <v>0.40818609978644915</v>
      </c>
      <c r="AL720" s="11" t="s">
        <v>13397</v>
      </c>
      <c r="AM720" s="11">
        <f t="shared" si="423"/>
        <v>22252.799999999999</v>
      </c>
      <c r="AN720" s="412">
        <f t="shared" si="424"/>
        <v>20229.81818181818</v>
      </c>
      <c r="AO720" s="412">
        <f t="shared" si="425"/>
        <v>6932.8181818181802</v>
      </c>
      <c r="AP720" s="413">
        <f t="shared" si="426"/>
        <v>0.34270294075352309</v>
      </c>
      <c r="AQ720" s="153">
        <v>2355518129902</v>
      </c>
      <c r="AR720" s="192" t="str">
        <f>VLOOKUP(AQ:AQ,[1]YOKOHAMA!$B:$O,2,0)</f>
        <v/>
      </c>
      <c r="AS720" s="192" t="str">
        <f>VLOOKUP(AQ:AQ,[1]YOKOHAMA!$B:$O,3,0)</f>
        <v>R5422</v>
      </c>
      <c r="AT720" s="231" t="str">
        <f>VLOOKUP(AQ:AQ,[1]YOKOHAMA!$B:$O,4,0)</f>
        <v>BluEarth-4S AW21（並行、PHI）</v>
      </c>
      <c r="AU720" s="231" t="str">
        <f>VLOOKUP(AQ:AQ,[1]YOKOHAMA!$B:$O,5,0)</f>
        <v>235/55R18 100V</v>
      </c>
      <c r="AV720" s="232" t="str">
        <f>VLOOKUP(AQ:AQ,[1]YOKOHAMA!$B:$O,6,0)</f>
        <v>235/55R18</v>
      </c>
      <c r="AW720" s="232" t="str">
        <f>VLOOKUP(AQ:AQ,[1]YOKOHAMA!$B:$O,7,0)</f>
        <v/>
      </c>
      <c r="AX720" s="233">
        <f>VLOOKUP(AQ:AQ,[1]YOKOHAMA!$B:$K,8,0)</f>
        <v>13297</v>
      </c>
      <c r="AY720" s="233">
        <f>VLOOKUP(AQ:AQ,[1]YOKOHAMA!$B:$K,9,0)</f>
        <v>0</v>
      </c>
      <c r="AZ720" s="233">
        <f>VLOOKUP(AQ:AQ,[1]YOKOHAMA!$B:$K,10,0)</f>
        <v>0</v>
      </c>
      <c r="BA720" s="233">
        <f>VLOOKUP(AQ:AQ,[1]YOKOHAMA!$B:$O,11,0)</f>
        <v>24800</v>
      </c>
      <c r="BB720" s="233">
        <f>VLOOKUP(AQ:AQ,[1]YOKOHAMA!$B:$O,12,0)</f>
        <v>21590.909090909088</v>
      </c>
      <c r="BC720" s="233">
        <f t="shared" si="427"/>
        <v>1050</v>
      </c>
      <c r="BD720" s="204" t="s">
        <v>6001</v>
      </c>
      <c r="BE720" s="204" t="s">
        <v>12225</v>
      </c>
      <c r="BF720" s="133" t="str">
        <f>IFERROR(VLOOKUP(BE:BE,Q商品!B:E,4,0),"")</f>
        <v>23年製 BluEarth-4S AW21（ブルーアースフォーエス）235/55R18 100V 国産オールシーズン 最短当日発送</v>
      </c>
      <c r="BG720" s="133" t="str">
        <f>IFERROR(VLOOKUP(AQ:AQ,在庫!B:M,12,0),"")</f>
        <v/>
      </c>
      <c r="BH720" s="133" t="str">
        <f>IFERROR(VLOOKUP(AQ:AQ,在庫!B:L,10,0),"")</f>
        <v/>
      </c>
      <c r="BI720" s="234">
        <f>VLOOKUP(AQ:AQ,[1]YOKOHAMA!$B:$AH,32,0)</f>
        <v>671940545</v>
      </c>
      <c r="BJ720" s="234">
        <f>VLOOKUP(AQ:AQ,[1]YOKOHAMA!$B:$AH,33,0)</f>
        <v>671940564</v>
      </c>
      <c r="BK720" s="191"/>
      <c r="BL720" s="191"/>
      <c r="BM720" s="191"/>
      <c r="BN720" s="191"/>
      <c r="BO720" s="191"/>
      <c r="BP720" s="191"/>
      <c r="BQ720" s="191"/>
      <c r="BR720" s="191"/>
      <c r="BS720" s="191"/>
      <c r="BT720" s="191"/>
      <c r="BU720" s="191"/>
      <c r="BV720" s="191"/>
      <c r="BW720" s="191"/>
      <c r="BX720" s="191"/>
    </row>
    <row r="721" spans="1:77" s="11" customFormat="1" ht="19.5" customHeight="1">
      <c r="A721" s="237">
        <f t="shared" si="403"/>
        <v>1</v>
      </c>
      <c r="B721" s="431">
        <f t="shared" si="404"/>
        <v>2255519129904</v>
      </c>
      <c r="C721" s="225">
        <f t="shared" si="405"/>
        <v>0</v>
      </c>
      <c r="D721" s="11" t="s">
        <v>4704</v>
      </c>
      <c r="E721" s="11" t="s">
        <v>1608</v>
      </c>
      <c r="F721" s="303" t="s">
        <v>12195</v>
      </c>
      <c r="G721" s="132" t="str">
        <f t="shared" si="406"/>
        <v>19</v>
      </c>
      <c r="H721" s="225">
        <v>0</v>
      </c>
      <c r="I721" s="225">
        <f t="shared" si="407"/>
        <v>0</v>
      </c>
      <c r="J721" s="131">
        <v>241</v>
      </c>
      <c r="K721" s="132" t="s">
        <v>12201</v>
      </c>
      <c r="L721" s="132">
        <v>12</v>
      </c>
      <c r="M721" s="134" t="s">
        <v>1779</v>
      </c>
      <c r="N721" s="226" t="s">
        <v>7485</v>
      </c>
      <c r="O721" s="226" t="s">
        <v>1777</v>
      </c>
      <c r="P721" s="227">
        <v>26000</v>
      </c>
      <c r="Q721" s="228">
        <f t="shared" si="408"/>
        <v>23636.363636363636</v>
      </c>
      <c r="R721" s="143">
        <f t="shared" si="409"/>
        <v>0.41348846153846153</v>
      </c>
      <c r="S721" s="238">
        <v>1082154336</v>
      </c>
      <c r="T721" s="288" t="s">
        <v>12246</v>
      </c>
      <c r="U721" s="189">
        <f t="shared" si="410"/>
        <v>26000</v>
      </c>
      <c r="W721" s="229">
        <v>26000</v>
      </c>
      <c r="X721" s="135">
        <f t="shared" si="411"/>
        <v>13863</v>
      </c>
      <c r="Y721" s="230">
        <f t="shared" si="412"/>
        <v>23636.363636363636</v>
      </c>
      <c r="Z721" s="141">
        <f t="shared" si="413"/>
        <v>7.7307692307692299E-2</v>
      </c>
      <c r="AA721" s="136">
        <f t="shared" si="414"/>
        <v>0.41348846153846153</v>
      </c>
      <c r="AB721" s="309"/>
      <c r="AC721" s="309"/>
      <c r="AD721" s="184">
        <f t="shared" si="415"/>
        <v>25490</v>
      </c>
      <c r="AE721" s="182">
        <f t="shared" si="416"/>
        <v>28010</v>
      </c>
      <c r="AF721" s="128">
        <f t="shared" si="417"/>
        <v>2520.9</v>
      </c>
      <c r="AG721" s="129">
        <f t="shared" si="418"/>
        <v>510.90000000000009</v>
      </c>
      <c r="AH721" s="130">
        <f t="shared" si="419"/>
        <v>1.8239914316315605E-2</v>
      </c>
      <c r="AI721" s="137">
        <f t="shared" si="420"/>
        <v>2010</v>
      </c>
      <c r="AJ721" s="138">
        <f t="shared" si="421"/>
        <v>7.1760085683684402E-2</v>
      </c>
      <c r="AK721" s="138">
        <f t="shared" si="422"/>
        <v>0.39524854722214592</v>
      </c>
      <c r="AL721" s="11" t="s">
        <v>13397</v>
      </c>
      <c r="AM721" s="11">
        <f t="shared" si="423"/>
        <v>22689</v>
      </c>
      <c r="AN721" s="412">
        <f t="shared" si="424"/>
        <v>20626.363636363636</v>
      </c>
      <c r="AO721" s="412">
        <f t="shared" si="425"/>
        <v>6763.363636363636</v>
      </c>
      <c r="AP721" s="413">
        <f t="shared" si="426"/>
        <v>0.32789898188549516</v>
      </c>
      <c r="AQ721" s="153">
        <v>2255519129904</v>
      </c>
      <c r="AR721" s="192" t="str">
        <f>VLOOKUP(AQ:AQ,[1]YOKOHAMA!$B:$O,2,0)</f>
        <v/>
      </c>
      <c r="AS721" s="192" t="str">
        <f>VLOOKUP(AQ:AQ,[1]YOKOHAMA!$B:$O,3,0)</f>
        <v>R4439</v>
      </c>
      <c r="AT721" s="231" t="str">
        <f>VLOOKUP(AQ:AQ,[1]YOKOHAMA!$B:$O,4,0)</f>
        <v>BluEarth-4S AW21（並行、PHI）</v>
      </c>
      <c r="AU721" s="231" t="str">
        <f>VLOOKUP(AQ:AQ,[1]YOKOHAMA!$B:$O,5,0)</f>
        <v>225/55R19 99V</v>
      </c>
      <c r="AV721" s="232" t="str">
        <f>VLOOKUP(AQ:AQ,[1]YOKOHAMA!$B:$O,6,0)</f>
        <v>225/55R19</v>
      </c>
      <c r="AW721" s="232" t="str">
        <f>VLOOKUP(AQ:AQ,[1]YOKOHAMA!$B:$O,7,0)</f>
        <v/>
      </c>
      <c r="AX721" s="233">
        <f>VLOOKUP(AQ:AQ,[1]YOKOHAMA!$B:$K,8,0)</f>
        <v>13863</v>
      </c>
      <c r="AY721" s="233">
        <f>VLOOKUP(AQ:AQ,[1]YOKOHAMA!$B:$K,9,0)</f>
        <v>0</v>
      </c>
      <c r="AZ721" s="233">
        <f>VLOOKUP(AQ:AQ,[1]YOKOHAMA!$B:$K,10,0)</f>
        <v>0</v>
      </c>
      <c r="BA721" s="233">
        <f>VLOOKUP(AQ:AQ,[1]YOKOHAMA!$B:$O,11,0)</f>
        <v>24800</v>
      </c>
      <c r="BB721" s="233">
        <f>VLOOKUP(AQ:AQ,[1]YOKOHAMA!$B:$O,12,0)</f>
        <v>21590.909090909088</v>
      </c>
      <c r="BC721" s="233">
        <f t="shared" si="427"/>
        <v>1050</v>
      </c>
      <c r="BD721" s="204" t="s">
        <v>6001</v>
      </c>
      <c r="BE721" s="204" t="s">
        <v>12226</v>
      </c>
      <c r="BF721" s="133" t="str">
        <f>IFERROR(VLOOKUP(BE:BE,Q商品!B:E,4,0),"")</f>
        <v>23年製 BluEarth-4S AW21（ブルーアースフォーエス）225/55R19 99V 国産オールシーズン 最短当日発送</v>
      </c>
      <c r="BG721" s="133" t="str">
        <f>IFERROR(VLOOKUP(AQ:AQ,在庫!B:M,12,0),"")</f>
        <v/>
      </c>
      <c r="BH721" s="133" t="str">
        <f>IFERROR(VLOOKUP(AQ:AQ,在庫!B:L,10,0),"")</f>
        <v/>
      </c>
      <c r="BI721" s="234">
        <f>VLOOKUP(AQ:AQ,[1]YOKOHAMA!$B:$AH,32,0)</f>
        <v>671940552</v>
      </c>
      <c r="BJ721" s="234">
        <f>VLOOKUP(AQ:AQ,[1]YOKOHAMA!$B:$AH,33,0)</f>
        <v>671940571</v>
      </c>
      <c r="BK721" s="191"/>
      <c r="BL721" s="191"/>
      <c r="BM721" s="191"/>
      <c r="BN721" s="191"/>
      <c r="BO721" s="191"/>
      <c r="BP721" s="191"/>
      <c r="BQ721" s="191"/>
      <c r="BR721" s="191"/>
      <c r="BS721" s="191"/>
      <c r="BT721" s="191"/>
      <c r="BU721" s="191"/>
      <c r="BV721" s="191"/>
      <c r="BW721" s="191"/>
      <c r="BX721" s="191"/>
    </row>
    <row r="722" spans="1:77" s="11" customFormat="1" ht="19.5" customHeight="1">
      <c r="A722" s="237">
        <f t="shared" si="403"/>
        <v>1</v>
      </c>
      <c r="B722" s="431">
        <f t="shared" si="404"/>
        <v>1954516129900</v>
      </c>
      <c r="C722" s="225">
        <f t="shared" si="405"/>
        <v>0</v>
      </c>
      <c r="D722" s="11" t="s">
        <v>4704</v>
      </c>
      <c r="E722" s="11" t="s">
        <v>12172</v>
      </c>
      <c r="F722" s="303" t="s">
        <v>7646</v>
      </c>
      <c r="G722" s="132" t="str">
        <f t="shared" si="406"/>
        <v>16</v>
      </c>
      <c r="H722" s="225">
        <v>12</v>
      </c>
      <c r="I722" s="225">
        <f t="shared" si="407"/>
        <v>12</v>
      </c>
      <c r="J722" s="131"/>
      <c r="K722" s="132" t="s">
        <v>12201</v>
      </c>
      <c r="L722" s="132">
        <v>13</v>
      </c>
      <c r="M722" s="134"/>
      <c r="N722" s="226"/>
      <c r="O722" s="226"/>
      <c r="P722" s="227"/>
      <c r="Q722" s="228">
        <f t="shared" si="408"/>
        <v>0</v>
      </c>
      <c r="R722" s="143" t="str">
        <f t="shared" si="409"/>
        <v/>
      </c>
      <c r="S722" s="238">
        <v>1082154337</v>
      </c>
      <c r="T722" s="288" t="s">
        <v>12247</v>
      </c>
      <c r="U722" s="189">
        <f t="shared" si="410"/>
        <v>17700</v>
      </c>
      <c r="W722" s="229">
        <v>17700</v>
      </c>
      <c r="X722" s="135">
        <f t="shared" si="411"/>
        <v>8776</v>
      </c>
      <c r="Y722" s="230">
        <f t="shared" si="412"/>
        <v>16090.90909090909</v>
      </c>
      <c r="Z722" s="141" t="str">
        <f t="shared" si="413"/>
        <v/>
      </c>
      <c r="AA722" s="136">
        <f t="shared" si="414"/>
        <v>0.45459887005649713</v>
      </c>
      <c r="AB722" s="309"/>
      <c r="AC722" s="309"/>
      <c r="AD722" s="184">
        <f t="shared" si="415"/>
        <v>17352</v>
      </c>
      <c r="AE722" s="182">
        <f t="shared" si="416"/>
        <v>19068</v>
      </c>
      <c r="AF722" s="128">
        <f t="shared" si="417"/>
        <v>1716.12</v>
      </c>
      <c r="AG722" s="129">
        <f t="shared" si="418"/>
        <v>348.11999999999989</v>
      </c>
      <c r="AH722" s="130">
        <f t="shared" si="419"/>
        <v>1.8256765261170541E-2</v>
      </c>
      <c r="AI722" s="137">
        <f t="shared" si="420"/>
        <v>1368</v>
      </c>
      <c r="AJ722" s="138">
        <f t="shared" si="421"/>
        <v>7.1743234738829459E-2</v>
      </c>
      <c r="AK722" s="138">
        <f t="shared" si="422"/>
        <v>0.43634210479532659</v>
      </c>
      <c r="AL722" s="11" t="s">
        <v>13397</v>
      </c>
      <c r="AM722" s="11">
        <f t="shared" si="423"/>
        <v>15445.2</v>
      </c>
      <c r="AN722" s="412">
        <f t="shared" si="424"/>
        <v>14041.090909090908</v>
      </c>
      <c r="AO722" s="412">
        <f t="shared" si="425"/>
        <v>5265.0909090909081</v>
      </c>
      <c r="AP722" s="413">
        <f t="shared" si="426"/>
        <v>0.37497733923808041</v>
      </c>
      <c r="AQ722" s="153">
        <v>1954516129900</v>
      </c>
      <c r="AR722" s="192" t="str">
        <f>VLOOKUP(AQ:AQ,[1]YOKOHAMA!$B:$O,2,0)</f>
        <v/>
      </c>
      <c r="AS722" s="192" t="str">
        <f>VLOOKUP(AQ:AQ,[1]YOKOHAMA!$B:$O,3,0)</f>
        <v>R4429</v>
      </c>
      <c r="AT722" s="231" t="str">
        <f>VLOOKUP(AQ:AQ,[1]YOKOHAMA!$B:$O,4,0)</f>
        <v>BluEarth-4S AW21（並行、PHI）</v>
      </c>
      <c r="AU722" s="231" t="str">
        <f>VLOOKUP(AQ:AQ,[1]YOKOHAMA!$B:$O,5,0)</f>
        <v>195/45R16 84V XL</v>
      </c>
      <c r="AV722" s="232" t="str">
        <f>VLOOKUP(AQ:AQ,[1]YOKOHAMA!$B:$O,6,0)</f>
        <v>195/45R16</v>
      </c>
      <c r="AW722" s="232" t="str">
        <f>VLOOKUP(AQ:AQ,[1]YOKOHAMA!$B:$O,7,0)</f>
        <v/>
      </c>
      <c r="AX722" s="233">
        <f>VLOOKUP(AQ:AQ,[1]YOKOHAMA!$B:$K,8,0)</f>
        <v>8776</v>
      </c>
      <c r="AY722" s="233">
        <f>VLOOKUP(AQ:AQ,[1]YOKOHAMA!$B:$K,9,0)</f>
        <v>0</v>
      </c>
      <c r="AZ722" s="233">
        <f>VLOOKUP(AQ:AQ,[1]YOKOHAMA!$B:$K,10,0)</f>
        <v>12</v>
      </c>
      <c r="BA722" s="233">
        <f>VLOOKUP(AQ:AQ,[1]YOKOHAMA!$B:$O,11,0)</f>
        <v>15800</v>
      </c>
      <c r="BB722" s="233">
        <f>VLOOKUP(AQ:AQ,[1]YOKOHAMA!$B:$O,12,0)</f>
        <v>13886.363636363636</v>
      </c>
      <c r="BC722" s="233">
        <f t="shared" si="427"/>
        <v>525</v>
      </c>
      <c r="BD722" s="204" t="s">
        <v>6001</v>
      </c>
      <c r="BE722" s="204" t="s">
        <v>12227</v>
      </c>
      <c r="BF722" s="133" t="str">
        <f>IFERROR(VLOOKUP(BE:BE,Q商品!B:E,4,0),"")</f>
        <v>23年製 BluEarth-4S AW21（ブルーアースフォーエス）195/45R16 84V XL 国産オールシーズン 最短当日発送</v>
      </c>
      <c r="BG722" s="133" t="str">
        <f>IFERROR(VLOOKUP(AQ:AQ,在庫!B:M,12,0),"")</f>
        <v>2023年製</v>
      </c>
      <c r="BH722" s="133">
        <f>IFERROR(VLOOKUP(AQ:AQ,在庫!B:L,10,0),"")</f>
        <v>1</v>
      </c>
      <c r="BI722" s="234">
        <f>VLOOKUP(AQ:AQ,[1]YOKOHAMA!$B:$AH,32,0)</f>
        <v>671940551</v>
      </c>
      <c r="BJ722" s="234">
        <f>VLOOKUP(AQ:AQ,[1]YOKOHAMA!$B:$AH,33,0)</f>
        <v>671940570</v>
      </c>
      <c r="BK722" s="191"/>
      <c r="BL722" s="191"/>
      <c r="BM722" s="191"/>
      <c r="BN722" s="191"/>
      <c r="BO722" s="191"/>
      <c r="BP722" s="191"/>
      <c r="BQ722" s="191"/>
      <c r="BR722" s="191"/>
      <c r="BS722" s="191"/>
      <c r="BT722" s="191"/>
      <c r="BU722" s="191"/>
      <c r="BV722" s="191"/>
      <c r="BW722" s="191"/>
      <c r="BX722" s="191"/>
    </row>
    <row r="723" spans="1:77" s="11" customFormat="1" ht="19.5" customHeight="1">
      <c r="A723" s="237">
        <f t="shared" si="403"/>
        <v>1</v>
      </c>
      <c r="B723" s="431">
        <f t="shared" si="404"/>
        <v>2255517129906</v>
      </c>
      <c r="C723" s="225">
        <f t="shared" si="405"/>
        <v>0</v>
      </c>
      <c r="D723" s="11" t="s">
        <v>4704</v>
      </c>
      <c r="E723" s="11" t="s">
        <v>12173</v>
      </c>
      <c r="F723" s="303" t="s">
        <v>12196</v>
      </c>
      <c r="G723" s="132" t="str">
        <f t="shared" si="406"/>
        <v>17</v>
      </c>
      <c r="H723" s="225">
        <v>0</v>
      </c>
      <c r="I723" s="225">
        <f t="shared" si="407"/>
        <v>0</v>
      </c>
      <c r="J723" s="131" t="s">
        <v>12</v>
      </c>
      <c r="K723" s="132" t="s">
        <v>12201</v>
      </c>
      <c r="L723" s="132">
        <v>14</v>
      </c>
      <c r="M723" s="134" t="s">
        <v>1776</v>
      </c>
      <c r="N723" s="226" t="s">
        <v>12211</v>
      </c>
      <c r="O723" s="226" t="s">
        <v>1777</v>
      </c>
      <c r="P723" s="227">
        <v>22599</v>
      </c>
      <c r="Q723" s="228">
        <f t="shared" si="408"/>
        <v>20544.545454545452</v>
      </c>
      <c r="R723" s="143">
        <f t="shared" si="409"/>
        <v>0.45197132616487451</v>
      </c>
      <c r="S723" s="238">
        <v>1082154338</v>
      </c>
      <c r="T723" s="288" t="s">
        <v>12248</v>
      </c>
      <c r="U723" s="189">
        <f t="shared" si="410"/>
        <v>22599</v>
      </c>
      <c r="W723" s="229">
        <v>22599</v>
      </c>
      <c r="X723" s="135">
        <f t="shared" si="411"/>
        <v>11259</v>
      </c>
      <c r="Y723" s="230">
        <f t="shared" si="412"/>
        <v>20544.545454545452</v>
      </c>
      <c r="Z723" s="141">
        <f t="shared" si="413"/>
        <v>7.7304305500243364E-2</v>
      </c>
      <c r="AA723" s="136">
        <f t="shared" si="414"/>
        <v>0.45197132616487451</v>
      </c>
      <c r="AB723" s="309" t="s">
        <v>13486</v>
      </c>
      <c r="AC723" s="309"/>
      <c r="AD723" s="184">
        <f t="shared" si="415"/>
        <v>22155</v>
      </c>
      <c r="AE723" s="182">
        <f t="shared" si="416"/>
        <v>24346</v>
      </c>
      <c r="AF723" s="128">
        <f t="shared" si="417"/>
        <v>2191.14</v>
      </c>
      <c r="AG723" s="129">
        <f t="shared" si="418"/>
        <v>444.13999999999987</v>
      </c>
      <c r="AH723" s="130">
        <f t="shared" si="419"/>
        <v>1.8242832498151642E-2</v>
      </c>
      <c r="AI723" s="137">
        <f t="shared" si="420"/>
        <v>1747</v>
      </c>
      <c r="AJ723" s="138">
        <f t="shared" si="421"/>
        <v>7.1757167501848351E-2</v>
      </c>
      <c r="AK723" s="138">
        <f t="shared" si="422"/>
        <v>0.43372849366672289</v>
      </c>
      <c r="AL723" s="11" t="s">
        <v>13397</v>
      </c>
      <c r="AM723" s="11">
        <f t="shared" si="423"/>
        <v>19720.400000000001</v>
      </c>
      <c r="AN723" s="412">
        <f t="shared" si="424"/>
        <v>17927.636363636364</v>
      </c>
      <c r="AO723" s="412">
        <f t="shared" si="425"/>
        <v>6668.636363636364</v>
      </c>
      <c r="AP723" s="413">
        <f t="shared" si="426"/>
        <v>0.37197521348451351</v>
      </c>
      <c r="AQ723" s="153">
        <v>2255517129906</v>
      </c>
      <c r="AR723" s="192" t="str">
        <f>VLOOKUP(AQ:AQ,[1]YOKOHAMA!$B:$O,2,0)</f>
        <v/>
      </c>
      <c r="AS723" s="192" t="str">
        <f>VLOOKUP(AQ:AQ,[1]YOKOHAMA!$B:$O,3,0)</f>
        <v>R4452</v>
      </c>
      <c r="AT723" s="231" t="str">
        <f>VLOOKUP(AQ:AQ,[1]YOKOHAMA!$B:$O,4,0)</f>
        <v>BluEarth-4S AW21（並行、PHI）</v>
      </c>
      <c r="AU723" s="231" t="str">
        <f>VLOOKUP(AQ:AQ,[1]YOKOHAMA!$B:$O,5,0)</f>
        <v>225/55R17 101W XL</v>
      </c>
      <c r="AV723" s="232" t="str">
        <f>VLOOKUP(AQ:AQ,[1]YOKOHAMA!$B:$O,6,0)</f>
        <v>225/55R17</v>
      </c>
      <c r="AW723" s="232" t="str">
        <f>VLOOKUP(AQ:AQ,[1]YOKOHAMA!$B:$O,7,0)</f>
        <v/>
      </c>
      <c r="AX723" s="233">
        <f>VLOOKUP(AQ:AQ,[1]YOKOHAMA!$B:$K,8,0)</f>
        <v>11259</v>
      </c>
      <c r="AY723" s="233">
        <f>VLOOKUP(AQ:AQ,[1]YOKOHAMA!$B:$K,9,0)</f>
        <v>0</v>
      </c>
      <c r="AZ723" s="233">
        <f>VLOOKUP(AQ:AQ,[1]YOKOHAMA!$B:$K,10,0)</f>
        <v>0</v>
      </c>
      <c r="BA723" s="233">
        <f>VLOOKUP(AQ:AQ,[1]YOKOHAMA!$B:$O,11,0)</f>
        <v>21000</v>
      </c>
      <c r="BB723" s="233">
        <f>VLOOKUP(AQ:AQ,[1]YOKOHAMA!$B:$O,12,0)</f>
        <v>18136.363636363636</v>
      </c>
      <c r="BC723" s="233">
        <f t="shared" si="427"/>
        <v>1050</v>
      </c>
      <c r="BD723" s="204" t="s">
        <v>6001</v>
      </c>
      <c r="BE723" s="204" t="s">
        <v>12228</v>
      </c>
      <c r="BF723" s="133" t="str">
        <f>IFERROR(VLOOKUP(BE:BE,Q商品!B:E,4,0),"")</f>
        <v>23年製 BluEarth-4S AW21（ブルーアースフォーエス）225/55R17 101W XL 国産オールシーズン 最短当日発送</v>
      </c>
      <c r="BG723" s="133" t="str">
        <f>IFERROR(VLOOKUP(AQ:AQ,在庫!B:M,12,0),"")</f>
        <v/>
      </c>
      <c r="BH723" s="133" t="str">
        <f>IFERROR(VLOOKUP(AQ:AQ,在庫!B:L,10,0),"")</f>
        <v/>
      </c>
      <c r="BI723" s="234">
        <f>VLOOKUP(AQ:AQ,[1]YOKOHAMA!$B:$AH,32,0)</f>
        <v>671940536</v>
      </c>
      <c r="BJ723" s="234">
        <f>VLOOKUP(AQ:AQ,[1]YOKOHAMA!$B:$AH,33,0)</f>
        <v>671940555</v>
      </c>
      <c r="BK723" s="191"/>
      <c r="BL723" s="191"/>
      <c r="BM723" s="191"/>
      <c r="BN723" s="191"/>
      <c r="BO723" s="191"/>
      <c r="BP723" s="191"/>
      <c r="BQ723" s="191"/>
      <c r="BR723" s="191"/>
      <c r="BS723" s="191"/>
      <c r="BT723" s="191"/>
      <c r="BU723" s="191"/>
      <c r="BV723" s="191"/>
      <c r="BW723" s="191"/>
      <c r="BX723" s="191"/>
    </row>
    <row r="724" spans="1:77" s="11" customFormat="1" ht="19.5" customHeight="1">
      <c r="A724" s="237">
        <f t="shared" si="403"/>
        <v>1</v>
      </c>
      <c r="B724" s="431">
        <f t="shared" si="404"/>
        <v>2355517129903</v>
      </c>
      <c r="C724" s="225">
        <f t="shared" si="405"/>
        <v>0</v>
      </c>
      <c r="D724" s="11" t="s">
        <v>4704</v>
      </c>
      <c r="E724" s="11" t="s">
        <v>12174</v>
      </c>
      <c r="F724" s="303" t="s">
        <v>7646</v>
      </c>
      <c r="G724" s="132" t="str">
        <f t="shared" si="406"/>
        <v>17</v>
      </c>
      <c r="H724" s="225">
        <v>12</v>
      </c>
      <c r="I724" s="225">
        <f t="shared" si="407"/>
        <v>12</v>
      </c>
      <c r="J724" s="131"/>
      <c r="K724" s="132" t="s">
        <v>12201</v>
      </c>
      <c r="L724" s="132">
        <v>15</v>
      </c>
      <c r="M724" s="134"/>
      <c r="N724" s="226"/>
      <c r="O724" s="226"/>
      <c r="P724" s="227"/>
      <c r="Q724" s="228">
        <f t="shared" si="408"/>
        <v>0</v>
      </c>
      <c r="R724" s="143" t="str">
        <f t="shared" si="409"/>
        <v/>
      </c>
      <c r="S724" s="238">
        <v>1082154339</v>
      </c>
      <c r="T724" s="288" t="s">
        <v>12249</v>
      </c>
      <c r="U724" s="189">
        <f t="shared" si="410"/>
        <v>26900</v>
      </c>
      <c r="W724" s="229">
        <v>26900</v>
      </c>
      <c r="X724" s="135">
        <f t="shared" si="411"/>
        <v>11714</v>
      </c>
      <c r="Y724" s="230">
        <f t="shared" si="412"/>
        <v>24454.545454545452</v>
      </c>
      <c r="Z724" s="141" t="str">
        <f t="shared" si="413"/>
        <v/>
      </c>
      <c r="AA724" s="136">
        <f t="shared" si="414"/>
        <v>0.52098884758364306</v>
      </c>
      <c r="AB724" s="309"/>
      <c r="AC724" s="309"/>
      <c r="AD724" s="184">
        <f t="shared" si="415"/>
        <v>26372</v>
      </c>
      <c r="AE724" s="182">
        <f t="shared" si="416"/>
        <v>28980</v>
      </c>
      <c r="AF724" s="128">
        <f t="shared" si="417"/>
        <v>2608.1999999999998</v>
      </c>
      <c r="AG724" s="129">
        <f t="shared" si="418"/>
        <v>528.19999999999982</v>
      </c>
      <c r="AH724" s="130">
        <f t="shared" si="419"/>
        <v>1.8226363008971697E-2</v>
      </c>
      <c r="AI724" s="137">
        <f t="shared" si="420"/>
        <v>2080</v>
      </c>
      <c r="AJ724" s="138">
        <f t="shared" si="421"/>
        <v>7.1773636991028289E-2</v>
      </c>
      <c r="AK724" s="138">
        <f t="shared" si="422"/>
        <v>0.50276248457467132</v>
      </c>
      <c r="AL724" s="11" t="s">
        <v>13397</v>
      </c>
      <c r="AM724" s="11">
        <f t="shared" si="423"/>
        <v>23474</v>
      </c>
      <c r="AN724" s="412">
        <f t="shared" si="424"/>
        <v>21340</v>
      </c>
      <c r="AO724" s="412">
        <f t="shared" si="425"/>
        <v>9626</v>
      </c>
      <c r="AP724" s="413">
        <f t="shared" si="426"/>
        <v>0.45107778819119027</v>
      </c>
      <c r="AQ724" s="153">
        <v>2355517129903</v>
      </c>
      <c r="AR724" s="192" t="str">
        <f>VLOOKUP(AQ:AQ,[1]YOKOHAMA!$B:$O,2,0)</f>
        <v/>
      </c>
      <c r="AS724" s="192" t="str">
        <f>VLOOKUP(AQ:AQ,[1]YOKOHAMA!$B:$O,3,0)</f>
        <v>R4446</v>
      </c>
      <c r="AT724" s="231" t="str">
        <f>VLOOKUP(AQ:AQ,[1]YOKOHAMA!$B:$O,4,0)</f>
        <v>BluEarth-4S AW21（並行、PHI）</v>
      </c>
      <c r="AU724" s="231" t="str">
        <f>VLOOKUP(AQ:AQ,[1]YOKOHAMA!$B:$O,5,0)</f>
        <v>235/55R17 103W XL</v>
      </c>
      <c r="AV724" s="232" t="str">
        <f>VLOOKUP(AQ:AQ,[1]YOKOHAMA!$B:$O,6,0)</f>
        <v>235/55R17</v>
      </c>
      <c r="AW724" s="232" t="str">
        <f>VLOOKUP(AQ:AQ,[1]YOKOHAMA!$B:$O,7,0)</f>
        <v/>
      </c>
      <c r="AX724" s="233">
        <f>VLOOKUP(AQ:AQ,[1]YOKOHAMA!$B:$K,8,0)</f>
        <v>11714</v>
      </c>
      <c r="AY724" s="233">
        <f>VLOOKUP(AQ:AQ,[1]YOKOHAMA!$B:$K,9,0)</f>
        <v>0</v>
      </c>
      <c r="AZ724" s="233">
        <f>VLOOKUP(AQ:AQ,[1]YOKOHAMA!$B:$K,10,0)</f>
        <v>12</v>
      </c>
      <c r="BA724" s="233">
        <f>VLOOKUP(AQ:AQ,[1]YOKOHAMA!$B:$O,11,0)</f>
        <v>19980</v>
      </c>
      <c r="BB724" s="233">
        <f>VLOOKUP(AQ:AQ,[1]YOKOHAMA!$B:$O,12,0)</f>
        <v>17209.090909090908</v>
      </c>
      <c r="BC724" s="233">
        <f t="shared" si="427"/>
        <v>1050</v>
      </c>
      <c r="BD724" s="204" t="s">
        <v>6001</v>
      </c>
      <c r="BE724" s="204" t="s">
        <v>12229</v>
      </c>
      <c r="BF724" s="133" t="str">
        <f>IFERROR(VLOOKUP(BE:BE,Q商品!B:E,4,0),"")</f>
        <v>23年製 BluEarth-4S AW21（ブルーアースフォーエス）235/55R17 103W XL 国産オールシーズン 最短当日発送</v>
      </c>
      <c r="BG724" s="133" t="str">
        <f>IFERROR(VLOOKUP(AQ:AQ,在庫!B:M,12,0),"")</f>
        <v>2023年製</v>
      </c>
      <c r="BH724" s="133">
        <f>IFERROR(VLOOKUP(AQ:AQ,在庫!B:L,10,0),"")</f>
        <v>1</v>
      </c>
      <c r="BI724" s="234">
        <f>VLOOKUP(AQ:AQ,[1]YOKOHAMA!$B:$AH,32,0)</f>
        <v>671940541</v>
      </c>
      <c r="BJ724" s="234">
        <f>VLOOKUP(AQ:AQ,[1]YOKOHAMA!$B:$AH,33,0)</f>
        <v>671940560</v>
      </c>
      <c r="BK724" s="191"/>
      <c r="BL724" s="191"/>
      <c r="BM724" s="191"/>
      <c r="BN724" s="191"/>
      <c r="BO724" s="191"/>
      <c r="BP724" s="191"/>
      <c r="BQ724" s="191"/>
      <c r="BR724" s="191"/>
      <c r="BS724" s="191"/>
      <c r="BT724" s="191"/>
      <c r="BU724" s="191"/>
      <c r="BV724" s="191"/>
      <c r="BW724" s="191"/>
      <c r="BX724" s="191"/>
    </row>
    <row r="725" spans="1:77" s="11" customFormat="1" ht="19.5" customHeight="1">
      <c r="A725" s="237">
        <f t="shared" si="403"/>
        <v>1</v>
      </c>
      <c r="B725" s="431">
        <f t="shared" si="404"/>
        <v>2254518129908</v>
      </c>
      <c r="C725" s="225">
        <f t="shared" si="405"/>
        <v>4</v>
      </c>
      <c r="D725" s="11" t="s">
        <v>4704</v>
      </c>
      <c r="E725" s="11" t="s">
        <v>12179</v>
      </c>
      <c r="F725" s="303" t="s">
        <v>12254</v>
      </c>
      <c r="G725" s="132" t="str">
        <f t="shared" si="406"/>
        <v>18</v>
      </c>
      <c r="H725" s="225">
        <v>16</v>
      </c>
      <c r="I725" s="225">
        <f t="shared" si="407"/>
        <v>16</v>
      </c>
      <c r="J725" s="131">
        <v>971</v>
      </c>
      <c r="K725" s="132" t="s">
        <v>12201</v>
      </c>
      <c r="L725" s="132">
        <v>16</v>
      </c>
      <c r="M725" s="134" t="s">
        <v>3422</v>
      </c>
      <c r="N725" s="226" t="s">
        <v>12213</v>
      </c>
      <c r="O725" s="226" t="s">
        <v>1777</v>
      </c>
      <c r="P725" s="227">
        <v>27399</v>
      </c>
      <c r="Q725" s="228">
        <f t="shared" si="408"/>
        <v>24904.545454545452</v>
      </c>
      <c r="R725" s="143">
        <f t="shared" si="409"/>
        <v>0.45515970067530565</v>
      </c>
      <c r="S725" s="238">
        <v>1082154340</v>
      </c>
      <c r="T725" s="288" t="s">
        <v>12250</v>
      </c>
      <c r="U725" s="189">
        <f t="shared" si="410"/>
        <v>27399</v>
      </c>
      <c r="W725" s="229">
        <v>27399</v>
      </c>
      <c r="X725" s="135">
        <f t="shared" si="411"/>
        <v>13569</v>
      </c>
      <c r="Y725" s="230">
        <f t="shared" si="412"/>
        <v>24904.545454545452</v>
      </c>
      <c r="Z725" s="141">
        <f t="shared" si="413"/>
        <v>7.7302091317201338E-2</v>
      </c>
      <c r="AA725" s="136">
        <f t="shared" si="414"/>
        <v>0.45515970067530565</v>
      </c>
      <c r="AB725" s="309"/>
      <c r="AC725" s="309"/>
      <c r="AD725" s="184">
        <f t="shared" si="415"/>
        <v>26861</v>
      </c>
      <c r="AE725" s="182">
        <f t="shared" si="416"/>
        <v>29517</v>
      </c>
      <c r="AF725" s="128">
        <f t="shared" si="417"/>
        <v>2656.5299999999997</v>
      </c>
      <c r="AG725" s="129">
        <f t="shared" si="418"/>
        <v>538.52999999999975</v>
      </c>
      <c r="AH725" s="130">
        <f t="shared" si="419"/>
        <v>1.8244740319138114E-2</v>
      </c>
      <c r="AI725" s="137">
        <f t="shared" si="420"/>
        <v>2118</v>
      </c>
      <c r="AJ725" s="138">
        <f t="shared" si="421"/>
        <v>7.1755259680861883E-2</v>
      </c>
      <c r="AK725" s="138">
        <f t="shared" si="422"/>
        <v>0.4369149603561675</v>
      </c>
      <c r="AL725" s="11" t="s">
        <v>13397</v>
      </c>
      <c r="AM725" s="11">
        <f t="shared" si="423"/>
        <v>23909.3</v>
      </c>
      <c r="AN725" s="412">
        <f t="shared" si="424"/>
        <v>21732.090909090908</v>
      </c>
      <c r="AO725" s="412">
        <f t="shared" si="425"/>
        <v>8163.0909090909081</v>
      </c>
      <c r="AP725" s="413">
        <f t="shared" si="426"/>
        <v>0.37562381563920971</v>
      </c>
      <c r="AQ725" s="153">
        <v>2254518129908</v>
      </c>
      <c r="AR725" s="192" t="str">
        <f>VLOOKUP(AQ:AQ,[1]YOKOHAMA!$B:$O,2,0)</f>
        <v/>
      </c>
      <c r="AS725" s="192" t="str">
        <f>VLOOKUP(AQ:AQ,[1]YOKOHAMA!$B:$O,3,0)</f>
        <v>R7610</v>
      </c>
      <c r="AT725" s="231" t="str">
        <f>VLOOKUP(AQ:AQ,[1]YOKOHAMA!$B:$O,4,0)</f>
        <v>BluEarth-4S AW21（並行、JP）</v>
      </c>
      <c r="AU725" s="231" t="str">
        <f>VLOOKUP(AQ:AQ,[1]YOKOHAMA!$B:$O,5,0)</f>
        <v>225/45R18 95Y XL</v>
      </c>
      <c r="AV725" s="232" t="str">
        <f>VLOOKUP(AQ:AQ,[1]YOKOHAMA!$B:$O,6,0)</f>
        <v>225/45R18</v>
      </c>
      <c r="AW725" s="232" t="str">
        <f>VLOOKUP(AQ:AQ,[1]YOKOHAMA!$B:$O,7,0)</f>
        <v/>
      </c>
      <c r="AX725" s="233">
        <f>VLOOKUP(AQ:AQ,[1]YOKOHAMA!$B:$K,8,0)</f>
        <v>13569</v>
      </c>
      <c r="AY725" s="233">
        <f>VLOOKUP(AQ:AQ,[1]YOKOHAMA!$B:$K,9,0)</f>
        <v>4</v>
      </c>
      <c r="AZ725" s="233">
        <f>VLOOKUP(AQ:AQ,[1]YOKOHAMA!$B:$K,10,0)</f>
        <v>16</v>
      </c>
      <c r="BA725" s="233">
        <f>VLOOKUP(AQ:AQ,[1]YOKOHAMA!$B:$O,11,0)</f>
        <v>21800</v>
      </c>
      <c r="BB725" s="233">
        <f>VLOOKUP(AQ:AQ,[1]YOKOHAMA!$B:$O,12,0)</f>
        <v>18863.63636363636</v>
      </c>
      <c r="BC725" s="233">
        <f t="shared" si="427"/>
        <v>1050.0000000000036</v>
      </c>
      <c r="BD725" s="204" t="s">
        <v>6001</v>
      </c>
      <c r="BE725" s="204" t="s">
        <v>12230</v>
      </c>
      <c r="BF725" s="133" t="str">
        <f>IFERROR(VLOOKUP(BE:BE,Q商品!B:E,4,0),"")</f>
        <v>23年製 BluEarth-4S AW21（ブルーアースフォーエス）225/45R18 95Y XL 国産オールシーズン 最短当日発送</v>
      </c>
      <c r="BG725" s="133" t="str">
        <f>IFERROR(VLOOKUP(AQ:AQ,在庫!B:M,12,0),"")</f>
        <v>2023年製</v>
      </c>
      <c r="BH725" s="133">
        <f>IFERROR(VLOOKUP(AQ:AQ,在庫!B:L,10,0),"")</f>
        <v>1</v>
      </c>
      <c r="BI725" s="234">
        <f>VLOOKUP(AQ:AQ,[1]YOKOHAMA!$B:$AH,32,0)</f>
        <v>671940543</v>
      </c>
      <c r="BJ725" s="234">
        <f>VLOOKUP(AQ:AQ,[1]YOKOHAMA!$B:$AH,33,0)</f>
        <v>671940562</v>
      </c>
      <c r="BK725" s="191"/>
      <c r="BL725" s="191"/>
      <c r="BM725" s="191"/>
      <c r="BN725" s="191"/>
      <c r="BO725" s="191"/>
      <c r="BP725" s="191"/>
      <c r="BQ725" s="191"/>
      <c r="BR725" s="191"/>
      <c r="BS725" s="191"/>
      <c r="BT725" s="191"/>
      <c r="BU725" s="191"/>
      <c r="BV725" s="191"/>
      <c r="BW725" s="191"/>
      <c r="BX725" s="191"/>
    </row>
    <row r="726" spans="1:77" s="11" customFormat="1" ht="19.5" customHeight="1">
      <c r="A726" s="237">
        <f t="shared" si="403"/>
        <v>1</v>
      </c>
      <c r="B726" s="431">
        <f t="shared" si="404"/>
        <v>2354518129905</v>
      </c>
      <c r="C726" s="225">
        <f t="shared" si="405"/>
        <v>0</v>
      </c>
      <c r="D726" s="11" t="s">
        <v>4704</v>
      </c>
      <c r="E726" s="11" t="s">
        <v>12181</v>
      </c>
      <c r="F726" s="303" t="s">
        <v>12255</v>
      </c>
      <c r="G726" s="132" t="str">
        <f t="shared" si="406"/>
        <v>18</v>
      </c>
      <c r="H726" s="225">
        <v>8</v>
      </c>
      <c r="I726" s="225">
        <f t="shared" si="407"/>
        <v>8</v>
      </c>
      <c r="J726" s="131"/>
      <c r="K726" s="132" t="s">
        <v>12201</v>
      </c>
      <c r="L726" s="132">
        <v>17</v>
      </c>
      <c r="M726" s="134" t="s">
        <v>3422</v>
      </c>
      <c r="N726" s="226" t="s">
        <v>7239</v>
      </c>
      <c r="O726" s="226" t="s">
        <v>1777</v>
      </c>
      <c r="P726" s="227">
        <v>29500</v>
      </c>
      <c r="Q726" s="228">
        <f t="shared" si="408"/>
        <v>26818.181818181816</v>
      </c>
      <c r="R726" s="143">
        <f t="shared" si="409"/>
        <v>0.48307457627118638</v>
      </c>
      <c r="S726" s="238">
        <v>1082154342</v>
      </c>
      <c r="T726" s="288" t="s">
        <v>12251</v>
      </c>
      <c r="U726" s="189">
        <f t="shared" si="410"/>
        <v>29500</v>
      </c>
      <c r="W726" s="229">
        <v>29500</v>
      </c>
      <c r="X726" s="135">
        <f t="shared" si="411"/>
        <v>13863</v>
      </c>
      <c r="Y726" s="230">
        <f t="shared" si="412"/>
        <v>26818.181818181816</v>
      </c>
      <c r="Z726" s="141">
        <f t="shared" si="413"/>
        <v>7.7322033898305165E-2</v>
      </c>
      <c r="AA726" s="136">
        <f t="shared" si="414"/>
        <v>0.48307457627118638</v>
      </c>
      <c r="AB726" s="309"/>
      <c r="AC726" s="309"/>
      <c r="AD726" s="184">
        <f t="shared" si="415"/>
        <v>28921</v>
      </c>
      <c r="AE726" s="182">
        <f t="shared" si="416"/>
        <v>31781</v>
      </c>
      <c r="AF726" s="128">
        <f t="shared" si="417"/>
        <v>2860.29</v>
      </c>
      <c r="AG726" s="129">
        <f t="shared" si="418"/>
        <v>579.29</v>
      </c>
      <c r="AH726" s="130">
        <f t="shared" si="419"/>
        <v>1.8227557345583838E-2</v>
      </c>
      <c r="AI726" s="137">
        <f t="shared" si="420"/>
        <v>2281</v>
      </c>
      <c r="AJ726" s="138">
        <f t="shared" si="421"/>
        <v>7.1772442654416166E-2</v>
      </c>
      <c r="AK726" s="138">
        <f t="shared" si="422"/>
        <v>0.46484701892560254</v>
      </c>
      <c r="AL726" s="11" t="s">
        <v>13397</v>
      </c>
      <c r="AM726" s="11">
        <f t="shared" si="423"/>
        <v>25742.9</v>
      </c>
      <c r="AN726" s="412">
        <f t="shared" si="424"/>
        <v>23402.636363636364</v>
      </c>
      <c r="AO726" s="412">
        <f t="shared" si="425"/>
        <v>9539.636363636364</v>
      </c>
      <c r="AP726" s="413">
        <f t="shared" si="426"/>
        <v>0.40763084190203902</v>
      </c>
      <c r="AQ726" s="153">
        <v>2354518129905</v>
      </c>
      <c r="AR726" s="192" t="str">
        <f>VLOOKUP(AQ:AQ,[1]YOKOHAMA!$B:$O,2,0)</f>
        <v/>
      </c>
      <c r="AS726" s="192" t="str">
        <f>VLOOKUP(AQ:AQ,[1]YOKOHAMA!$B:$O,3,0)</f>
        <v>R7618</v>
      </c>
      <c r="AT726" s="231" t="str">
        <f>VLOOKUP(AQ:AQ,[1]YOKOHAMA!$B:$O,4,0)</f>
        <v>BluEarth-4S AW21（並行、JP）</v>
      </c>
      <c r="AU726" s="231" t="str">
        <f>VLOOKUP(AQ:AQ,[1]YOKOHAMA!$B:$O,5,0)</f>
        <v>235/45R18 98Y XL</v>
      </c>
      <c r="AV726" s="232" t="str">
        <f>VLOOKUP(AQ:AQ,[1]YOKOHAMA!$B:$O,6,0)</f>
        <v>235/45R18</v>
      </c>
      <c r="AW726" s="232" t="str">
        <f>VLOOKUP(AQ:AQ,[1]YOKOHAMA!$B:$O,7,0)</f>
        <v/>
      </c>
      <c r="AX726" s="233">
        <f>VLOOKUP(AQ:AQ,[1]YOKOHAMA!$B:$K,8,0)</f>
        <v>13863</v>
      </c>
      <c r="AY726" s="233">
        <f>VLOOKUP(AQ:AQ,[1]YOKOHAMA!$B:$K,9,0)</f>
        <v>0</v>
      </c>
      <c r="AZ726" s="233">
        <f>VLOOKUP(AQ:AQ,[1]YOKOHAMA!$B:$K,10,0)</f>
        <v>8</v>
      </c>
      <c r="BA726" s="233">
        <f>VLOOKUP(AQ:AQ,[1]YOKOHAMA!$B:$O,11,0)</f>
        <v>24000</v>
      </c>
      <c r="BB726" s="233">
        <f>VLOOKUP(AQ:AQ,[1]YOKOHAMA!$B:$O,12,0)</f>
        <v>20863.63636363636</v>
      </c>
      <c r="BC726" s="233">
        <f t="shared" si="427"/>
        <v>1050</v>
      </c>
      <c r="BD726" s="204" t="s">
        <v>6001</v>
      </c>
      <c r="BE726" s="204" t="s">
        <v>12231</v>
      </c>
      <c r="BF726" s="133" t="str">
        <f>IFERROR(VLOOKUP(BE:BE,Q商品!B:E,4,0),"")</f>
        <v>23年製 BluEarth-4S AW21（ブルーアースフォーエス）235/45R18 98Y XL 国産オールシーズン 最短当日発送</v>
      </c>
      <c r="BG726" s="133" t="str">
        <f>IFERROR(VLOOKUP(AQ:AQ,在庫!B:M,12,0),"")</f>
        <v>2023年製</v>
      </c>
      <c r="BH726" s="133">
        <f>IFERROR(VLOOKUP(AQ:AQ,在庫!B:L,10,0),"")</f>
        <v>1</v>
      </c>
      <c r="BI726" s="234">
        <f>VLOOKUP(AQ:AQ,[1]YOKOHAMA!$B:$AH,32,0)</f>
        <v>671940546</v>
      </c>
      <c r="BJ726" s="234">
        <f>VLOOKUP(AQ:AQ,[1]YOKOHAMA!$B:$AH,33,0)</f>
        <v>671940565</v>
      </c>
      <c r="BK726" s="191"/>
      <c r="BL726" s="191"/>
      <c r="BM726" s="191"/>
      <c r="BN726" s="191"/>
      <c r="BO726" s="191"/>
      <c r="BP726" s="191"/>
      <c r="BQ726" s="191"/>
      <c r="BR726" s="191"/>
      <c r="BS726" s="191"/>
      <c r="BT726" s="191"/>
      <c r="BU726" s="191"/>
      <c r="BV726" s="191"/>
      <c r="BW726" s="191"/>
      <c r="BX726" s="191"/>
    </row>
    <row r="727" spans="1:77" s="11" customFormat="1" ht="19.5" customHeight="1">
      <c r="A727" s="237">
        <f t="shared" si="403"/>
        <v>1</v>
      </c>
      <c r="B727" s="431">
        <f t="shared" si="404"/>
        <v>2356018129904</v>
      </c>
      <c r="C727" s="225">
        <f t="shared" si="405"/>
        <v>0</v>
      </c>
      <c r="D727" s="11" t="s">
        <v>4704</v>
      </c>
      <c r="E727" s="11" t="s">
        <v>12175</v>
      </c>
      <c r="F727" s="303" t="s">
        <v>12198</v>
      </c>
      <c r="G727" s="132" t="str">
        <f t="shared" si="406"/>
        <v>18</v>
      </c>
      <c r="H727" s="225">
        <v>20</v>
      </c>
      <c r="I727" s="225">
        <f t="shared" si="407"/>
        <v>20</v>
      </c>
      <c r="J727" s="131" t="s">
        <v>12</v>
      </c>
      <c r="K727" s="132" t="s">
        <v>12201</v>
      </c>
      <c r="L727" s="132">
        <v>18</v>
      </c>
      <c r="M727" s="134" t="s">
        <v>3422</v>
      </c>
      <c r="N727" s="226" t="s">
        <v>12214</v>
      </c>
      <c r="O727" s="226" t="s">
        <v>1777</v>
      </c>
      <c r="P727" s="227">
        <v>26596</v>
      </c>
      <c r="Q727" s="228">
        <f t="shared" si="408"/>
        <v>24178.181818181816</v>
      </c>
      <c r="R727" s="143">
        <f t="shared" si="409"/>
        <v>0.48246728831403213</v>
      </c>
      <c r="S727" s="238">
        <v>1082154343</v>
      </c>
      <c r="T727" s="288" t="s">
        <v>12252</v>
      </c>
      <c r="U727" s="189">
        <f t="shared" si="410"/>
        <v>26596</v>
      </c>
      <c r="W727" s="229">
        <v>26596</v>
      </c>
      <c r="X727" s="135">
        <f t="shared" si="411"/>
        <v>12513</v>
      </c>
      <c r="Y727" s="230">
        <f t="shared" si="412"/>
        <v>24178.181818181816</v>
      </c>
      <c r="Z727" s="141">
        <f t="shared" si="413"/>
        <v>7.7304857873364385E-2</v>
      </c>
      <c r="AA727" s="136">
        <f t="shared" si="414"/>
        <v>0.48246728831403213</v>
      </c>
      <c r="AB727" s="309"/>
      <c r="AC727" s="309"/>
      <c r="AD727" s="184">
        <f t="shared" si="415"/>
        <v>26074</v>
      </c>
      <c r="AE727" s="182">
        <f t="shared" si="416"/>
        <v>28652</v>
      </c>
      <c r="AF727" s="128">
        <f t="shared" si="417"/>
        <v>2578.6799999999998</v>
      </c>
      <c r="AG727" s="129">
        <f t="shared" si="418"/>
        <v>522.67999999999984</v>
      </c>
      <c r="AH727" s="130">
        <f t="shared" si="419"/>
        <v>1.8242356554516257E-2</v>
      </c>
      <c r="AI727" s="137">
        <f t="shared" si="420"/>
        <v>2056</v>
      </c>
      <c r="AJ727" s="138">
        <f t="shared" si="421"/>
        <v>7.1757643445483729E-2</v>
      </c>
      <c r="AK727" s="138">
        <f t="shared" si="422"/>
        <v>0.46422493175951585</v>
      </c>
      <c r="AL727" s="11" t="s">
        <v>13397</v>
      </c>
      <c r="AM727" s="11">
        <f t="shared" si="423"/>
        <v>23208.799999999999</v>
      </c>
      <c r="AN727" s="412">
        <f t="shared" si="424"/>
        <v>21098.909090909088</v>
      </c>
      <c r="AO727" s="412">
        <f t="shared" si="425"/>
        <v>8585.9090909090883</v>
      </c>
      <c r="AP727" s="413">
        <f t="shared" si="426"/>
        <v>0.40693616214539308</v>
      </c>
      <c r="AQ727" s="153">
        <v>2356018129904</v>
      </c>
      <c r="AR727" s="192" t="str">
        <f>VLOOKUP(AQ:AQ,[1]YOKOHAMA!$B:$O,2,0)</f>
        <v/>
      </c>
      <c r="AS727" s="192" t="str">
        <f>VLOOKUP(AQ:AQ,[1]YOKOHAMA!$B:$O,3,0)</f>
        <v>R4438</v>
      </c>
      <c r="AT727" s="231" t="str">
        <f>VLOOKUP(AQ:AQ,[1]YOKOHAMA!$B:$O,4,0)</f>
        <v>BluEarth-4S AW21（並行、PHI）</v>
      </c>
      <c r="AU727" s="231" t="str">
        <f>VLOOKUP(AQ:AQ,[1]YOKOHAMA!$B:$O,5,0)</f>
        <v>235/60R18 107W XL</v>
      </c>
      <c r="AV727" s="232" t="str">
        <f>VLOOKUP(AQ:AQ,[1]YOKOHAMA!$B:$O,6,0)</f>
        <v>235/60R18</v>
      </c>
      <c r="AW727" s="232" t="str">
        <f>VLOOKUP(AQ:AQ,[1]YOKOHAMA!$B:$O,7,0)</f>
        <v/>
      </c>
      <c r="AX727" s="233">
        <f>VLOOKUP(AQ:AQ,[1]YOKOHAMA!$B:$K,8,0)</f>
        <v>12513</v>
      </c>
      <c r="AY727" s="233">
        <f>VLOOKUP(AQ:AQ,[1]YOKOHAMA!$B:$K,9,0)</f>
        <v>0</v>
      </c>
      <c r="AZ727" s="233">
        <f>VLOOKUP(AQ:AQ,[1]YOKOHAMA!$B:$K,10,0)</f>
        <v>20</v>
      </c>
      <c r="BA727" s="233">
        <f>VLOOKUP(AQ:AQ,[1]YOKOHAMA!$B:$O,11,0)</f>
        <v>22400</v>
      </c>
      <c r="BB727" s="233">
        <f>VLOOKUP(AQ:AQ,[1]YOKOHAMA!$B:$O,12,0)</f>
        <v>19409.090909090908</v>
      </c>
      <c r="BC727" s="233">
        <f t="shared" si="427"/>
        <v>1050</v>
      </c>
      <c r="BD727" s="204" t="s">
        <v>6001</v>
      </c>
      <c r="BE727" s="204" t="s">
        <v>12232</v>
      </c>
      <c r="BF727" s="133" t="str">
        <f>IFERROR(VLOOKUP(BE:BE,Q商品!B:E,4,0),"")</f>
        <v>23年製 BluEarth-4S AW21（ブルーアースフォーエス）235/60R18 107W XL 国産オールシーズン 最短当日発送</v>
      </c>
      <c r="BG727" s="133" t="str">
        <f>IFERROR(VLOOKUP(AQ:AQ,在庫!B:M,12,0),"")</f>
        <v>2023年製</v>
      </c>
      <c r="BH727" s="133">
        <f>IFERROR(VLOOKUP(AQ:AQ,在庫!B:L,10,0),"")</f>
        <v>1</v>
      </c>
      <c r="BI727" s="234">
        <f>VLOOKUP(AQ:AQ,[1]YOKOHAMA!$B:$AH,32,0)</f>
        <v>671940548</v>
      </c>
      <c r="BJ727" s="234">
        <f>VLOOKUP(AQ:AQ,[1]YOKOHAMA!$B:$AH,33,0)</f>
        <v>671940567</v>
      </c>
      <c r="BK727" s="191"/>
      <c r="BL727" s="191"/>
      <c r="BM727" s="191"/>
      <c r="BN727" s="191"/>
      <c r="BO727" s="191"/>
      <c r="BP727" s="191"/>
      <c r="BQ727" s="191"/>
      <c r="BR727" s="191"/>
      <c r="BS727" s="191"/>
      <c r="BT727" s="191"/>
      <c r="BU727" s="191"/>
      <c r="BV727" s="191"/>
      <c r="BW727" s="191"/>
      <c r="BX727" s="191"/>
    </row>
    <row r="728" spans="1:77" s="11" customFormat="1" ht="19.5" customHeight="1">
      <c r="A728" s="237">
        <f t="shared" si="403"/>
        <v>1</v>
      </c>
      <c r="B728" s="431">
        <f t="shared" si="404"/>
        <v>2355519129901</v>
      </c>
      <c r="C728" s="225">
        <f t="shared" si="405"/>
        <v>8</v>
      </c>
      <c r="D728" s="11" t="s">
        <v>4704</v>
      </c>
      <c r="E728" s="11" t="s">
        <v>12176</v>
      </c>
      <c r="F728" s="303" t="s">
        <v>12199</v>
      </c>
      <c r="G728" s="132" t="str">
        <f t="shared" si="406"/>
        <v>19</v>
      </c>
      <c r="H728" s="225">
        <v>12</v>
      </c>
      <c r="I728" s="225">
        <f t="shared" si="407"/>
        <v>12</v>
      </c>
      <c r="J728" s="131">
        <v>754</v>
      </c>
      <c r="K728" s="132" t="s">
        <v>12201</v>
      </c>
      <c r="L728" s="132">
        <v>19</v>
      </c>
      <c r="M728" s="134" t="s">
        <v>3422</v>
      </c>
      <c r="N728" s="226" t="s">
        <v>12215</v>
      </c>
      <c r="O728" s="226" t="s">
        <v>1777</v>
      </c>
      <c r="P728" s="227">
        <v>26800</v>
      </c>
      <c r="Q728" s="228">
        <f t="shared" si="408"/>
        <v>24356.363636363636</v>
      </c>
      <c r="R728" s="143">
        <f t="shared" si="409"/>
        <v>0.43792923260674826</v>
      </c>
      <c r="S728" s="238">
        <v>1082154344</v>
      </c>
      <c r="T728" s="288" t="s">
        <v>12253</v>
      </c>
      <c r="U728" s="189">
        <f t="shared" si="410"/>
        <v>26800</v>
      </c>
      <c r="W728" s="229">
        <v>26800</v>
      </c>
      <c r="X728" s="135">
        <f t="shared" si="411"/>
        <v>13690</v>
      </c>
      <c r="Y728" s="230">
        <f t="shared" si="412"/>
        <v>24356.363636363636</v>
      </c>
      <c r="Z728" s="141">
        <f t="shared" si="413"/>
        <v>7.7313432835820928E-2</v>
      </c>
      <c r="AA728" s="136">
        <f t="shared" si="414"/>
        <v>0.43792923260674826</v>
      </c>
      <c r="AB728" s="309"/>
      <c r="AC728" s="309"/>
      <c r="AD728" s="184">
        <f t="shared" si="415"/>
        <v>26274</v>
      </c>
      <c r="AE728" s="182">
        <f t="shared" si="416"/>
        <v>28872</v>
      </c>
      <c r="AF728" s="128">
        <f t="shared" si="417"/>
        <v>2598.48</v>
      </c>
      <c r="AG728" s="129">
        <f t="shared" si="418"/>
        <v>526.48</v>
      </c>
      <c r="AH728" s="130">
        <f t="shared" si="419"/>
        <v>1.8234968135217512E-2</v>
      </c>
      <c r="AI728" s="137">
        <f t="shared" si="420"/>
        <v>2072</v>
      </c>
      <c r="AJ728" s="138">
        <f t="shared" si="421"/>
        <v>7.1765031864782489E-2</v>
      </c>
      <c r="AK728" s="138">
        <f t="shared" si="422"/>
        <v>0.41969426447153074</v>
      </c>
      <c r="AL728" s="11" t="s">
        <v>13397</v>
      </c>
      <c r="AM728" s="11">
        <f t="shared" si="423"/>
        <v>23386.799999999999</v>
      </c>
      <c r="AN728" s="412">
        <f t="shared" si="424"/>
        <v>21253.454545454544</v>
      </c>
      <c r="AO728" s="412">
        <f t="shared" si="425"/>
        <v>7563.4545454545441</v>
      </c>
      <c r="AP728" s="413">
        <f t="shared" si="426"/>
        <v>0.35586942015843409</v>
      </c>
      <c r="AQ728" s="153">
        <v>2355519129901</v>
      </c>
      <c r="AR728" s="192" t="str">
        <f>VLOOKUP(AQ:AQ,[1]YOKOHAMA!$B:$O,2,0)</f>
        <v/>
      </c>
      <c r="AS728" s="192" t="str">
        <f>VLOOKUP(AQ:AQ,[1]YOKOHAMA!$B:$O,3,0)</f>
        <v>R4442</v>
      </c>
      <c r="AT728" s="231" t="str">
        <f>VLOOKUP(AQ:AQ,[1]YOKOHAMA!$B:$O,4,0)</f>
        <v>BluEarth-4S AW21（並行、PHI）</v>
      </c>
      <c r="AU728" s="231" t="str">
        <f>VLOOKUP(AQ:AQ,[1]YOKOHAMA!$B:$O,5,0)</f>
        <v>235/55R19 105W XL</v>
      </c>
      <c r="AV728" s="232" t="str">
        <f>VLOOKUP(AQ:AQ,[1]YOKOHAMA!$B:$O,6,0)</f>
        <v>235/55R19</v>
      </c>
      <c r="AW728" s="232" t="str">
        <f>VLOOKUP(AQ:AQ,[1]YOKOHAMA!$B:$O,7,0)</f>
        <v/>
      </c>
      <c r="AX728" s="233">
        <f>VLOOKUP(AQ:AQ,[1]YOKOHAMA!$B:$K,8,0)</f>
        <v>13690</v>
      </c>
      <c r="AY728" s="233">
        <f>VLOOKUP(AQ:AQ,[1]YOKOHAMA!$B:$K,9,0)</f>
        <v>8</v>
      </c>
      <c r="AZ728" s="233">
        <f>VLOOKUP(AQ:AQ,[1]YOKOHAMA!$B:$K,10,0)</f>
        <v>12</v>
      </c>
      <c r="BA728" s="233">
        <f>VLOOKUP(AQ:AQ,[1]YOKOHAMA!$B:$O,11,0)</f>
        <v>24480</v>
      </c>
      <c r="BB728" s="233">
        <f>VLOOKUP(AQ:AQ,[1]YOKOHAMA!$B:$O,12,0)</f>
        <v>21300</v>
      </c>
      <c r="BC728" s="233">
        <f t="shared" si="427"/>
        <v>1049.9999999999964</v>
      </c>
      <c r="BD728" s="204" t="s">
        <v>6001</v>
      </c>
      <c r="BE728" s="204" t="s">
        <v>12233</v>
      </c>
      <c r="BF728" s="133" t="str">
        <f>IFERROR(VLOOKUP(BE:BE,Q商品!B:E,4,0),"")</f>
        <v>23年製 BluEarth-4S AW21（ブルーアースフォーエス）235/55R19 105W XL 国産オールシーズン 最短当日発送</v>
      </c>
      <c r="BG728" s="133" t="str">
        <f>IFERROR(VLOOKUP(AQ:AQ,在庫!B:M,12,0),"")</f>
        <v>2023年製</v>
      </c>
      <c r="BH728" s="133">
        <f>IFERROR(VLOOKUP(AQ:AQ,在庫!B:L,10,0),"")</f>
        <v>1</v>
      </c>
      <c r="BI728" s="234">
        <f>VLOOKUP(AQ:AQ,[1]YOKOHAMA!$B:$AH,32,0)</f>
        <v>671940553</v>
      </c>
      <c r="BJ728" s="234">
        <f>VLOOKUP(AQ:AQ,[1]YOKOHAMA!$B:$AH,33,0)</f>
        <v>671940572</v>
      </c>
      <c r="BK728" s="191"/>
      <c r="BL728" s="191"/>
      <c r="BM728" s="191"/>
      <c r="BN728" s="191"/>
      <c r="BO728" s="191"/>
      <c r="BP728" s="191"/>
      <c r="BQ728" s="191"/>
      <c r="BR728" s="191"/>
      <c r="BS728" s="191"/>
      <c r="BT728" s="191"/>
      <c r="BU728" s="191"/>
      <c r="BV728" s="191"/>
      <c r="BW728" s="191"/>
      <c r="BX728" s="191"/>
    </row>
    <row r="729" spans="1:77" s="11" customFormat="1" ht="19.5" customHeight="1">
      <c r="A729" s="237">
        <f t="shared" si="403"/>
        <v>1</v>
      </c>
      <c r="B729" s="308">
        <f t="shared" si="404"/>
        <v>2154517129964</v>
      </c>
      <c r="C729" s="225">
        <f t="shared" si="405"/>
        <v>0</v>
      </c>
      <c r="D729" s="11" t="s">
        <v>7497</v>
      </c>
      <c r="E729" s="11" t="s">
        <v>14130</v>
      </c>
      <c r="F729" s="235"/>
      <c r="G729" s="132" t="str">
        <f t="shared" si="406"/>
        <v>17</v>
      </c>
      <c r="H729" s="225">
        <v>0</v>
      </c>
      <c r="I729" s="225">
        <f t="shared" si="407"/>
        <v>0</v>
      </c>
      <c r="J729" s="131"/>
      <c r="K729" s="132" t="s">
        <v>7354</v>
      </c>
      <c r="L729" s="132">
        <v>3</v>
      </c>
      <c r="M729" s="134"/>
      <c r="N729" s="226"/>
      <c r="O729" s="226"/>
      <c r="P729" s="227"/>
      <c r="Q729" s="228">
        <f t="shared" si="408"/>
        <v>0</v>
      </c>
      <c r="R729" s="143" t="str">
        <f t="shared" si="409"/>
        <v/>
      </c>
      <c r="S729" s="238"/>
      <c r="T729" s="288"/>
      <c r="U729" s="189">
        <f t="shared" si="410"/>
        <v>0</v>
      </c>
      <c r="W729" s="229"/>
      <c r="X729" s="135">
        <f t="shared" si="411"/>
        <v>11417</v>
      </c>
      <c r="Y729" s="230">
        <f t="shared" si="412"/>
        <v>0</v>
      </c>
      <c r="Z729" s="141" t="str">
        <f t="shared" si="413"/>
        <v/>
      </c>
      <c r="AA729" s="136" t="str">
        <f t="shared" si="414"/>
        <v/>
      </c>
      <c r="AB729" s="309"/>
      <c r="AC729" s="309"/>
      <c r="AD729" s="184">
        <f t="shared" si="415"/>
        <v>0</v>
      </c>
      <c r="AE729" s="182">
        <f t="shared" si="416"/>
        <v>0</v>
      </c>
      <c r="AF729" s="128">
        <f t="shared" si="417"/>
        <v>0</v>
      </c>
      <c r="AG729" s="129">
        <f t="shared" si="418"/>
        <v>0</v>
      </c>
      <c r="AH729" s="130" t="str">
        <f t="shared" si="419"/>
        <v/>
      </c>
      <c r="AI729" s="137">
        <f t="shared" si="420"/>
        <v>0</v>
      </c>
      <c r="AJ729" s="138" t="str">
        <f t="shared" si="421"/>
        <v/>
      </c>
      <c r="AK729" s="138" t="str">
        <f t="shared" si="422"/>
        <v/>
      </c>
      <c r="AM729" s="11">
        <f t="shared" si="423"/>
        <v>0</v>
      </c>
      <c r="AN729" s="412">
        <f t="shared" si="424"/>
        <v>0</v>
      </c>
      <c r="AO729" s="412">
        <f t="shared" si="425"/>
        <v>-11417</v>
      </c>
      <c r="AP729" s="413" t="e">
        <f t="shared" si="426"/>
        <v>#DIV/0!</v>
      </c>
      <c r="AQ729" s="192">
        <v>2154517129964</v>
      </c>
      <c r="AR729" s="192">
        <f>VLOOKUP(AQ:AQ,[1]YOKOHAMA!$B:$O,2,0)</f>
        <v>4968814963354</v>
      </c>
      <c r="AS729" s="192" t="str">
        <f>VLOOKUP(AQ:AQ,[1]YOKOHAMA!$B:$O,3,0)</f>
        <v>R4601</v>
      </c>
      <c r="AT729" s="231" t="str">
        <f>VLOOKUP(AQ:AQ,[1]YOKOHAMA!$B:$O,4,0)</f>
        <v>BluEarth-GT AE51（並行）J</v>
      </c>
      <c r="AU729" s="231" t="str">
        <f>VLOOKUP(AQ:AQ,[1]YOKOHAMA!$B:$O,5,0)</f>
        <v>215/45R17 91W XL（ストップ）</v>
      </c>
      <c r="AV729" s="232" t="str">
        <f>VLOOKUP(AQ:AQ,[1]YOKOHAMA!$B:$O,6,0)</f>
        <v>215/45R17</v>
      </c>
      <c r="AW729" s="232" t="str">
        <f>VLOOKUP(AQ:AQ,[1]YOKOHAMA!$B:$O,7,0)</f>
        <v/>
      </c>
      <c r="AX729" s="233">
        <f>VLOOKUP(AQ:AQ,[1]YOKOHAMA!$B:$K,8,0)</f>
        <v>11417</v>
      </c>
      <c r="AY729" s="233">
        <f>VLOOKUP(AQ:AQ,[1]YOKOHAMA!$B:$K,9,0)</f>
        <v>0</v>
      </c>
      <c r="AZ729" s="233">
        <f>VLOOKUP(AQ:AQ,[1]YOKOHAMA!$B:$K,10,0)</f>
        <v>0</v>
      </c>
      <c r="BA729" s="233">
        <f>VLOOKUP(AQ:AQ,[1]YOKOHAMA!$B:$O,11,0)</f>
        <v>15280</v>
      </c>
      <c r="BB729" s="233">
        <f>VLOOKUP(AQ:AQ,[1]YOKOHAMA!$B:$O,12,0)</f>
        <v>13413.636363636362</v>
      </c>
      <c r="BC729" s="233">
        <f t="shared" si="427"/>
        <v>525</v>
      </c>
      <c r="BD729" s="204" t="s">
        <v>6001</v>
      </c>
      <c r="BE729" s="192" t="s">
        <v>6337</v>
      </c>
      <c r="BF729" s="133" t="str">
        <f>IFERROR(VLOOKUP(BE:BE,Q商品!B:E,4,0),"")</f>
        <v/>
      </c>
      <c r="BG729" s="133" t="str">
        <f>IFERROR(VLOOKUP(AQ:AQ,在庫!B:M,12,0),"")</f>
        <v/>
      </c>
      <c r="BH729" s="133" t="str">
        <f>IFERROR(VLOOKUP(AQ:AQ,在庫!B:L,10,0),"")</f>
        <v/>
      </c>
      <c r="BI729" s="234">
        <f>VLOOKUP(AQ:AQ,[1]YOKOHAMA!$B:$AH,32,0)</f>
        <v>606919448</v>
      </c>
      <c r="BJ729" s="234">
        <f>VLOOKUP(AQ:AQ,[1]YOKOHAMA!$B:$AH,33,0)</f>
        <v>606919479</v>
      </c>
      <c r="BK729" s="191"/>
      <c r="BL729" s="191"/>
      <c r="BM729" s="191"/>
      <c r="BN729" s="191"/>
      <c r="BO729" s="191"/>
      <c r="BP729" s="191"/>
      <c r="BQ729" s="191"/>
      <c r="BR729" s="191"/>
      <c r="BS729" s="191"/>
      <c r="BT729" s="191"/>
      <c r="BU729" s="191"/>
      <c r="BV729" s="191"/>
      <c r="BW729" s="191"/>
      <c r="BX729" s="191"/>
    </row>
    <row r="730" spans="1:77" s="11" customFormat="1" ht="19.5" customHeight="1">
      <c r="A730" s="237">
        <f t="shared" si="403"/>
        <v>1</v>
      </c>
      <c r="B730" s="308">
        <f t="shared" si="404"/>
        <v>2254518129960</v>
      </c>
      <c r="C730" s="225">
        <f t="shared" si="405"/>
        <v>0</v>
      </c>
      <c r="D730" s="11" t="s">
        <v>4704</v>
      </c>
      <c r="E730" s="11" t="s">
        <v>14131</v>
      </c>
      <c r="F730" s="235"/>
      <c r="G730" s="132" t="str">
        <f t="shared" si="406"/>
        <v>18</v>
      </c>
      <c r="H730" s="225">
        <v>1</v>
      </c>
      <c r="I730" s="225">
        <f t="shared" si="407"/>
        <v>1</v>
      </c>
      <c r="J730" s="131"/>
      <c r="K730" s="132" t="s">
        <v>6376</v>
      </c>
      <c r="L730" s="132">
        <v>10</v>
      </c>
      <c r="M730" s="134"/>
      <c r="N730" s="226"/>
      <c r="O730" s="226"/>
      <c r="P730" s="227"/>
      <c r="Q730" s="228">
        <f t="shared" si="408"/>
        <v>0</v>
      </c>
      <c r="R730" s="143" t="str">
        <f t="shared" si="409"/>
        <v/>
      </c>
      <c r="S730" s="238"/>
      <c r="T730" s="288"/>
      <c r="U730" s="189">
        <f t="shared" si="410"/>
        <v>0</v>
      </c>
      <c r="W730" s="229"/>
      <c r="X730" s="135">
        <f t="shared" si="411"/>
        <v>12801</v>
      </c>
      <c r="Y730" s="230">
        <f t="shared" si="412"/>
        <v>0</v>
      </c>
      <c r="Z730" s="141" t="str">
        <f t="shared" si="413"/>
        <v/>
      </c>
      <c r="AA730" s="136" t="str">
        <f t="shared" si="414"/>
        <v/>
      </c>
      <c r="AB730" s="144"/>
      <c r="AC730" s="144"/>
      <c r="AD730" s="184">
        <f t="shared" si="415"/>
        <v>0</v>
      </c>
      <c r="AE730" s="182">
        <f t="shared" si="416"/>
        <v>0</v>
      </c>
      <c r="AF730" s="128">
        <f t="shared" si="417"/>
        <v>0</v>
      </c>
      <c r="AG730" s="129">
        <f t="shared" si="418"/>
        <v>0</v>
      </c>
      <c r="AH730" s="130" t="str">
        <f t="shared" si="419"/>
        <v/>
      </c>
      <c r="AI730" s="137">
        <f t="shared" si="420"/>
        <v>0</v>
      </c>
      <c r="AJ730" s="138" t="str">
        <f t="shared" si="421"/>
        <v/>
      </c>
      <c r="AK730" s="138" t="str">
        <f t="shared" si="422"/>
        <v/>
      </c>
      <c r="AM730" s="11">
        <f t="shared" si="423"/>
        <v>0</v>
      </c>
      <c r="AN730" s="412">
        <f t="shared" si="424"/>
        <v>0</v>
      </c>
      <c r="AO730" s="412">
        <f t="shared" si="425"/>
        <v>-12801</v>
      </c>
      <c r="AP730" s="413" t="e">
        <f t="shared" si="426"/>
        <v>#DIV/0!</v>
      </c>
      <c r="AQ730" s="192">
        <v>2254518129960</v>
      </c>
      <c r="AR730" s="192">
        <f>VLOOKUP(AQ:AQ,[1]YOKOHAMA!$B:$O,2,0)</f>
        <v>4968814963200</v>
      </c>
      <c r="AS730" s="192" t="str">
        <f>VLOOKUP(AQ:AQ,[1]YOKOHAMA!$B:$O,3,0)</f>
        <v>R4586</v>
      </c>
      <c r="AT730" s="231" t="str">
        <f>VLOOKUP(AQ:AQ,[1]YOKOHAMA!$B:$O,4,0)</f>
        <v>BluEarth-GT AE51（並行）J</v>
      </c>
      <c r="AU730" s="231" t="str">
        <f>VLOOKUP(AQ:AQ,[1]YOKOHAMA!$B:$O,5,0)</f>
        <v>225/45R18 95W XL（ストップ）</v>
      </c>
      <c r="AV730" s="232" t="str">
        <f>VLOOKUP(AQ:AQ,[1]YOKOHAMA!$B:$O,6,0)</f>
        <v>225/45R18</v>
      </c>
      <c r="AW730" s="232" t="str">
        <f>VLOOKUP(AQ:AQ,[1]YOKOHAMA!$B:$O,7,0)</f>
        <v/>
      </c>
      <c r="AX730" s="233">
        <f>VLOOKUP(AQ:AQ,[1]YOKOHAMA!$B:$K,8,0)</f>
        <v>12801</v>
      </c>
      <c r="AY730" s="233">
        <f>VLOOKUP(AQ:AQ,[1]YOKOHAMA!$B:$K,9,0)</f>
        <v>0</v>
      </c>
      <c r="AZ730" s="233">
        <f>VLOOKUP(AQ:AQ,[1]YOKOHAMA!$B:$K,10,0)</f>
        <v>1</v>
      </c>
      <c r="BA730" s="233">
        <f>VLOOKUP(AQ:AQ,[1]YOKOHAMA!$B:$O,11,0)</f>
        <v>18500</v>
      </c>
      <c r="BB730" s="233">
        <f>VLOOKUP(AQ:AQ,[1]YOKOHAMA!$B:$O,12,0)</f>
        <v>15863.636363636362</v>
      </c>
      <c r="BC730" s="233">
        <f t="shared" si="427"/>
        <v>1050</v>
      </c>
      <c r="BD730" s="204" t="s">
        <v>6001</v>
      </c>
      <c r="BE730" s="192" t="s">
        <v>6339</v>
      </c>
      <c r="BF730" s="133" t="str">
        <f>IFERROR(VLOOKUP(BE:BE,Q商品!B:E,4,0),"")</f>
        <v/>
      </c>
      <c r="BG730" s="133" t="str">
        <f>IFERROR(VLOOKUP(AQ:AQ,在庫!B:M,12,0),"")</f>
        <v>2023年製</v>
      </c>
      <c r="BH730" s="133">
        <f>IFERROR(VLOOKUP(AQ:AQ,在庫!B:L,10,0),"")</f>
        <v>1</v>
      </c>
      <c r="BI730" s="234">
        <f>VLOOKUP(AQ:AQ,[1]YOKOHAMA!$B:$AH,32,0)</f>
        <v>606919454</v>
      </c>
      <c r="BJ730" s="234">
        <f>VLOOKUP(AQ:AQ,[1]YOKOHAMA!$B:$AH,33,0)</f>
        <v>606919485</v>
      </c>
      <c r="BK730" s="191"/>
      <c r="BL730" s="191"/>
      <c r="BM730" s="191"/>
      <c r="BN730" s="191"/>
      <c r="BO730" s="191"/>
      <c r="BP730" s="191"/>
      <c r="BQ730" s="191"/>
      <c r="BR730" s="191"/>
      <c r="BS730" s="191"/>
      <c r="BT730" s="191"/>
      <c r="BU730" s="191"/>
      <c r="BV730" s="191"/>
      <c r="BW730" s="191"/>
      <c r="BX730" s="191"/>
    </row>
    <row r="731" spans="1:77">
      <c r="A731" s="237">
        <f t="shared" si="403"/>
        <v>1</v>
      </c>
      <c r="B731" s="308">
        <f t="shared" si="404"/>
        <v>2256017129946</v>
      </c>
      <c r="C731" s="225">
        <f t="shared" si="405"/>
        <v>0</v>
      </c>
      <c r="D731" s="11" t="s">
        <v>7497</v>
      </c>
      <c r="E731" s="358" t="s">
        <v>1626</v>
      </c>
      <c r="F731" s="235"/>
      <c r="G731" s="132" t="str">
        <f t="shared" si="406"/>
        <v>17</v>
      </c>
      <c r="H731" s="225">
        <v>0</v>
      </c>
      <c r="I731" s="225">
        <f t="shared" si="407"/>
        <v>0</v>
      </c>
      <c r="J731" s="131"/>
      <c r="K731" s="132" t="s">
        <v>7354</v>
      </c>
      <c r="L731" s="132">
        <v>17</v>
      </c>
      <c r="M731" s="134"/>
      <c r="N731" s="226"/>
      <c r="O731" s="226"/>
      <c r="P731" s="227"/>
      <c r="Q731" s="228">
        <f t="shared" si="408"/>
        <v>0</v>
      </c>
      <c r="R731" s="143" t="str">
        <f t="shared" si="409"/>
        <v/>
      </c>
      <c r="S731" s="238"/>
      <c r="T731" s="288"/>
      <c r="U731" s="189">
        <f t="shared" si="410"/>
        <v>0</v>
      </c>
      <c r="V731" s="11"/>
      <c r="W731" s="229"/>
      <c r="X731" s="135">
        <f t="shared" si="411"/>
        <v>11983</v>
      </c>
      <c r="Y731" s="230">
        <f t="shared" si="412"/>
        <v>0</v>
      </c>
      <c r="Z731" s="141" t="str">
        <f t="shared" si="413"/>
        <v/>
      </c>
      <c r="AA731" s="136" t="str">
        <f t="shared" si="414"/>
        <v/>
      </c>
      <c r="AB731" s="309"/>
      <c r="AC731" s="309"/>
      <c r="AD731" s="184">
        <f t="shared" si="415"/>
        <v>0</v>
      </c>
      <c r="AE731" s="182">
        <f t="shared" si="416"/>
        <v>0</v>
      </c>
      <c r="AF731" s="128">
        <f t="shared" si="417"/>
        <v>0</v>
      </c>
      <c r="AG731" s="129">
        <f t="shared" si="418"/>
        <v>0</v>
      </c>
      <c r="AH731" s="130" t="str">
        <f t="shared" si="419"/>
        <v/>
      </c>
      <c r="AI731" s="137">
        <f t="shared" si="420"/>
        <v>0</v>
      </c>
      <c r="AJ731" s="138" t="str">
        <f t="shared" si="421"/>
        <v/>
      </c>
      <c r="AK731" s="138" t="str">
        <f t="shared" si="422"/>
        <v/>
      </c>
      <c r="AL731" s="11"/>
      <c r="AM731" s="11">
        <f t="shared" si="423"/>
        <v>0</v>
      </c>
      <c r="AN731" s="412">
        <f t="shared" si="424"/>
        <v>0</v>
      </c>
      <c r="AO731" s="412">
        <f t="shared" si="425"/>
        <v>-11983</v>
      </c>
      <c r="AP731" s="413" t="e">
        <f t="shared" si="426"/>
        <v>#DIV/0!</v>
      </c>
      <c r="AQ731" s="192">
        <v>2256017129946</v>
      </c>
      <c r="AR731" s="192">
        <f>VLOOKUP(AQ:AQ,[1]YOKOHAMA!$B:$O,2,0)</f>
        <v>4968814990121</v>
      </c>
      <c r="AS731" s="192" t="str">
        <f>VLOOKUP(AQ:AQ,[1]YOKOHAMA!$B:$O,3,0)</f>
        <v>R5780</v>
      </c>
      <c r="AT731" s="231" t="str">
        <f>VLOOKUP(AQ:AQ,[1]YOKOHAMA!$B:$O,4,0)</f>
        <v>BluEarth-XT AE61（並行）J</v>
      </c>
      <c r="AU731" s="231" t="str">
        <f>VLOOKUP(AQ:AQ,[1]YOKOHAMA!$B:$O,5,0)</f>
        <v>225/60R17 99V（ストップ）</v>
      </c>
      <c r="AV731" s="232" t="str">
        <f>VLOOKUP(AQ:AQ,[1]YOKOHAMA!$B:$O,6,0)</f>
        <v>225/60R17</v>
      </c>
      <c r="AW731" s="232" t="str">
        <f>VLOOKUP(AQ:AQ,[1]YOKOHAMA!$B:$O,7,0)</f>
        <v/>
      </c>
      <c r="AX731" s="233">
        <f>VLOOKUP(AQ:AQ,[1]YOKOHAMA!$B:$K,8,0)</f>
        <v>11983</v>
      </c>
      <c r="AY731" s="233">
        <f>VLOOKUP(AQ:AQ,[1]YOKOHAMA!$B:$K,9,0)</f>
        <v>0</v>
      </c>
      <c r="AZ731" s="233">
        <f>VLOOKUP(AQ:AQ,[1]YOKOHAMA!$B:$K,10,0)</f>
        <v>0</v>
      </c>
      <c r="BA731" s="233">
        <f>VLOOKUP(AQ:AQ,[1]YOKOHAMA!$B:$O,11,0)</f>
        <v>16490</v>
      </c>
      <c r="BB731" s="233">
        <f>VLOOKUP(AQ:AQ,[1]YOKOHAMA!$B:$O,12,0)</f>
        <v>14036.363636363636</v>
      </c>
      <c r="BC731" s="233">
        <f t="shared" si="427"/>
        <v>1050</v>
      </c>
      <c r="BD731" s="204" t="s">
        <v>6001</v>
      </c>
      <c r="BE731" s="192"/>
      <c r="BF731" s="133" t="str">
        <f>IFERROR(VLOOKUP(BE:BE,Q商品!B:E,4,0),"")</f>
        <v/>
      </c>
      <c r="BG731" s="133" t="str">
        <f>IFERROR(VLOOKUP(AQ:AQ,在庫!B:M,12,0),"")</f>
        <v/>
      </c>
      <c r="BH731" s="133" t="str">
        <f>IFERROR(VLOOKUP(AQ:AQ,在庫!B:L,10,0),"")</f>
        <v/>
      </c>
      <c r="BI731" s="234">
        <f>VLOOKUP(AQ:AQ,[1]YOKOHAMA!$B:$AH,32,0)</f>
        <v>606919459</v>
      </c>
      <c r="BJ731" s="234">
        <f>VLOOKUP(AQ:AQ,[1]YOKOHAMA!$B:$AH,33,0)</f>
        <v>606919490</v>
      </c>
      <c r="BK731" s="191"/>
      <c r="BL731" s="191"/>
      <c r="BM731" s="191"/>
      <c r="BN731" s="191"/>
      <c r="BO731" s="191"/>
      <c r="BP731" s="191"/>
      <c r="BQ731" s="191"/>
      <c r="BR731" s="191"/>
      <c r="BS731" s="191"/>
      <c r="BT731" s="191"/>
      <c r="BU731" s="191"/>
      <c r="BV731" s="191"/>
      <c r="BW731" s="191"/>
      <c r="BX731" s="191"/>
      <c r="BY731" s="11"/>
    </row>
    <row r="732" spans="1:77">
      <c r="A732" s="237">
        <f t="shared" si="403"/>
        <v>1</v>
      </c>
      <c r="B732" s="308">
        <f t="shared" si="404"/>
        <v>2256517129859</v>
      </c>
      <c r="C732" s="225">
        <f t="shared" si="405"/>
        <v>48</v>
      </c>
      <c r="D732" s="11" t="s">
        <v>4704</v>
      </c>
      <c r="E732" s="11" t="s">
        <v>1597</v>
      </c>
      <c r="F732" s="304" t="s">
        <v>7283</v>
      </c>
      <c r="G732" s="132" t="str">
        <f t="shared" si="406"/>
        <v>17</v>
      </c>
      <c r="H732" s="225">
        <v>4</v>
      </c>
      <c r="I732" s="225">
        <f t="shared" si="407"/>
        <v>4</v>
      </c>
      <c r="J732" s="131"/>
      <c r="K732" s="132" t="s">
        <v>6376</v>
      </c>
      <c r="L732" s="132">
        <v>18</v>
      </c>
      <c r="M732" s="134" t="s">
        <v>6137</v>
      </c>
      <c r="N732" s="226" t="s">
        <v>12001</v>
      </c>
      <c r="O732" s="226" t="s">
        <v>2890</v>
      </c>
      <c r="P732" s="227">
        <v>17878</v>
      </c>
      <c r="Q732" s="228">
        <f t="shared" si="408"/>
        <v>16209.090909090908</v>
      </c>
      <c r="R732" s="143">
        <f t="shared" si="409"/>
        <v>0.42871564778463261</v>
      </c>
      <c r="S732" s="238"/>
      <c r="T732" s="288"/>
      <c r="U732" s="189">
        <f t="shared" si="410"/>
        <v>0</v>
      </c>
      <c r="V732" s="11"/>
      <c r="W732" s="229"/>
      <c r="X732" s="135">
        <f t="shared" si="411"/>
        <v>9260</v>
      </c>
      <c r="Y732" s="230">
        <f t="shared" si="412"/>
        <v>-43.636363636363633</v>
      </c>
      <c r="Z732" s="141">
        <f t="shared" si="413"/>
        <v>-1</v>
      </c>
      <c r="AA732" s="136">
        <f t="shared" si="414"/>
        <v>213.20833333333334</v>
      </c>
      <c r="AB732" s="144"/>
      <c r="AC732" s="144"/>
      <c r="AD732" s="184">
        <f t="shared" si="415"/>
        <v>0</v>
      </c>
      <c r="AE732" s="182">
        <f t="shared" si="416"/>
        <v>0</v>
      </c>
      <c r="AF732" s="128">
        <f t="shared" si="417"/>
        <v>0</v>
      </c>
      <c r="AG732" s="129">
        <f t="shared" si="418"/>
        <v>0</v>
      </c>
      <c r="AH732" s="130" t="str">
        <f t="shared" si="419"/>
        <v/>
      </c>
      <c r="AI732" s="137">
        <f t="shared" si="420"/>
        <v>0</v>
      </c>
      <c r="AJ732" s="138" t="str">
        <f t="shared" si="421"/>
        <v/>
      </c>
      <c r="AK732" s="138" t="str">
        <f t="shared" si="422"/>
        <v/>
      </c>
      <c r="AL732" s="11"/>
      <c r="AM732" s="11">
        <f t="shared" si="423"/>
        <v>0</v>
      </c>
      <c r="AN732" s="412">
        <f t="shared" si="424"/>
        <v>-43.636363636363633</v>
      </c>
      <c r="AO732" s="412">
        <f t="shared" si="425"/>
        <v>-9303.636363636364</v>
      </c>
      <c r="AP732" s="413">
        <f t="shared" si="426"/>
        <v>213.20833333333334</v>
      </c>
      <c r="AQ732" s="192">
        <v>2256517129859</v>
      </c>
      <c r="AR732" s="192">
        <f>VLOOKUP(AQ:AQ,[1]YOKOHAMA!$B:$O,2,0)</f>
        <v>4968814989941</v>
      </c>
      <c r="AS732" s="192" t="str">
        <f>VLOOKUP(AQ:AQ,[1]YOKOHAMA!$B:$O,3,0)</f>
        <v>R5762</v>
      </c>
      <c r="AT732" s="231" t="str">
        <f>VLOOKUP(AQ:AQ,[1]YOKOHAMA!$B:$O,4,0)</f>
        <v>BluEarth-XT AE61（並行）</v>
      </c>
      <c r="AU732" s="231" t="str">
        <f>VLOOKUP(AQ:AQ,[1]YOKOHAMA!$B:$O,5,0)</f>
        <v>225/65R17 102H</v>
      </c>
      <c r="AV732" s="232" t="str">
        <f>VLOOKUP(AQ:AQ,[1]YOKOHAMA!$B:$O,6,0)</f>
        <v>225/65R17</v>
      </c>
      <c r="AW732" s="232" t="str">
        <f>VLOOKUP(AQ:AQ,[1]YOKOHAMA!$B:$O,7,0)</f>
        <v/>
      </c>
      <c r="AX732" s="233">
        <f>VLOOKUP(AQ:AQ,[1]YOKOHAMA!$B:$K,8,0)</f>
        <v>9260</v>
      </c>
      <c r="AY732" s="233">
        <f>VLOOKUP(AQ:AQ,[1]YOKOHAMA!$B:$K,9,0)</f>
        <v>48</v>
      </c>
      <c r="AZ732" s="233">
        <f>VLOOKUP(AQ:AQ,[1]YOKOHAMA!$B:$K,10,0)</f>
        <v>4</v>
      </c>
      <c r="BA732" s="233">
        <f>VLOOKUP(AQ:AQ,[1]YOKOHAMA!$B:$O,11,0)</f>
        <v>13200</v>
      </c>
      <c r="BB732" s="233">
        <f>VLOOKUP(AQ:AQ,[1]YOKOHAMA!$B:$O,12,0)</f>
        <v>11045.454545454544</v>
      </c>
      <c r="BC732" s="233">
        <f t="shared" si="427"/>
        <v>1050</v>
      </c>
      <c r="BD732" s="204" t="s">
        <v>6001</v>
      </c>
      <c r="BE732" s="192"/>
      <c r="BF732" s="133" t="str">
        <f>IFERROR(VLOOKUP(BE:BE,Q商品!B:E,4,0),"")</f>
        <v/>
      </c>
      <c r="BG732" s="133" t="str">
        <f>IFERROR(VLOOKUP(AQ:AQ,在庫!B:M,12,0),"")</f>
        <v>2023年製</v>
      </c>
      <c r="BH732" s="133">
        <f>IFERROR(VLOOKUP(AQ:AQ,在庫!B:L,10,0),"")</f>
        <v>1</v>
      </c>
      <c r="BI732" s="234">
        <f>VLOOKUP(AQ:AQ,[1]YOKOHAMA!$B:$AH,32,0)</f>
        <v>606919460</v>
      </c>
      <c r="BJ732" s="234">
        <f>VLOOKUP(AQ:AQ,[1]YOKOHAMA!$B:$AH,33,0)</f>
        <v>606919491</v>
      </c>
      <c r="BK732" s="191"/>
      <c r="BL732" s="191"/>
      <c r="BM732" s="191"/>
      <c r="BN732" s="191"/>
      <c r="BO732" s="191"/>
      <c r="BP732" s="191"/>
      <c r="BQ732" s="191"/>
      <c r="BR732" s="191"/>
      <c r="BS732" s="191"/>
      <c r="BT732" s="191"/>
      <c r="BU732" s="191"/>
      <c r="BV732" s="191"/>
      <c r="BW732" s="191"/>
      <c r="BX732" s="191"/>
      <c r="BY732" s="11"/>
    </row>
    <row r="733" spans="1:77">
      <c r="A733" s="237">
        <f t="shared" si="403"/>
        <v>1</v>
      </c>
      <c r="B733" s="308">
        <f t="shared" si="404"/>
        <v>2355517129941</v>
      </c>
      <c r="C733" s="225">
        <f t="shared" si="405"/>
        <v>0</v>
      </c>
      <c r="D733" s="11" t="s">
        <v>7497</v>
      </c>
      <c r="E733" s="358" t="s">
        <v>1598</v>
      </c>
      <c r="F733" s="235"/>
      <c r="G733" s="132" t="str">
        <f t="shared" si="406"/>
        <v>17</v>
      </c>
      <c r="H733" s="225">
        <v>0</v>
      </c>
      <c r="I733" s="225">
        <f t="shared" si="407"/>
        <v>0</v>
      </c>
      <c r="J733" s="131"/>
      <c r="K733" s="132" t="s">
        <v>7354</v>
      </c>
      <c r="L733" s="132">
        <v>19</v>
      </c>
      <c r="M733" s="134"/>
      <c r="N733" s="226"/>
      <c r="O733" s="226"/>
      <c r="P733" s="227"/>
      <c r="Q733" s="228">
        <f t="shared" si="408"/>
        <v>0</v>
      </c>
      <c r="R733" s="143" t="str">
        <f t="shared" si="409"/>
        <v/>
      </c>
      <c r="S733" s="238"/>
      <c r="T733" s="288"/>
      <c r="U733" s="189">
        <f t="shared" si="410"/>
        <v>0</v>
      </c>
      <c r="V733" s="11"/>
      <c r="W733" s="229"/>
      <c r="X733" s="135">
        <f t="shared" si="411"/>
        <v>9649</v>
      </c>
      <c r="Y733" s="230">
        <f t="shared" si="412"/>
        <v>0</v>
      </c>
      <c r="Z733" s="141" t="str">
        <f t="shared" si="413"/>
        <v/>
      </c>
      <c r="AA733" s="136" t="str">
        <f t="shared" si="414"/>
        <v/>
      </c>
      <c r="AB733" s="309"/>
      <c r="AC733" s="309"/>
      <c r="AD733" s="184">
        <f t="shared" si="415"/>
        <v>0</v>
      </c>
      <c r="AE733" s="182">
        <f t="shared" si="416"/>
        <v>0</v>
      </c>
      <c r="AF733" s="128">
        <f t="shared" si="417"/>
        <v>0</v>
      </c>
      <c r="AG733" s="129">
        <f t="shared" si="418"/>
        <v>0</v>
      </c>
      <c r="AH733" s="130" t="str">
        <f t="shared" si="419"/>
        <v/>
      </c>
      <c r="AI733" s="137">
        <f t="shared" si="420"/>
        <v>0</v>
      </c>
      <c r="AJ733" s="138" t="str">
        <f t="shared" si="421"/>
        <v/>
      </c>
      <c r="AK733" s="138" t="str">
        <f t="shared" si="422"/>
        <v/>
      </c>
      <c r="AL733" s="11"/>
      <c r="AM733" s="11">
        <f t="shared" si="423"/>
        <v>0</v>
      </c>
      <c r="AN733" s="412">
        <f t="shared" si="424"/>
        <v>0</v>
      </c>
      <c r="AO733" s="412">
        <f t="shared" si="425"/>
        <v>-9649</v>
      </c>
      <c r="AP733" s="413" t="e">
        <f t="shared" si="426"/>
        <v>#DIV/0!</v>
      </c>
      <c r="AQ733" s="192">
        <v>2355517129941</v>
      </c>
      <c r="AR733" s="192">
        <f>VLOOKUP(AQ:AQ,[1]YOKOHAMA!$B:$O,2,0)</f>
        <v>4968814990145</v>
      </c>
      <c r="AS733" s="192" t="str">
        <f>VLOOKUP(AQ:AQ,[1]YOKOHAMA!$B:$O,3,0)</f>
        <v>R5782</v>
      </c>
      <c r="AT733" s="231" t="str">
        <f>VLOOKUP(AQ:AQ,[1]YOKOHAMA!$B:$O,4,0)</f>
        <v>BluEarth-XT AE61（並行）</v>
      </c>
      <c r="AU733" s="231" t="str">
        <f>VLOOKUP(AQ:AQ,[1]YOKOHAMA!$B:$O,5,0)</f>
        <v>235/55R17 99H</v>
      </c>
      <c r="AV733" s="232" t="str">
        <f>VLOOKUP(AQ:AQ,[1]YOKOHAMA!$B:$O,6,0)</f>
        <v>235/55R17</v>
      </c>
      <c r="AW733" s="232" t="str">
        <f>VLOOKUP(AQ:AQ,[1]YOKOHAMA!$B:$O,7,0)</f>
        <v/>
      </c>
      <c r="AX733" s="233">
        <f>VLOOKUP(AQ:AQ,[1]YOKOHAMA!$B:$K,8,0)</f>
        <v>9649</v>
      </c>
      <c r="AY733" s="233">
        <f>VLOOKUP(AQ:AQ,[1]YOKOHAMA!$B:$K,9,0)</f>
        <v>0</v>
      </c>
      <c r="AZ733" s="233">
        <f>VLOOKUP(AQ:AQ,[1]YOKOHAMA!$B:$K,10,0)</f>
        <v>0</v>
      </c>
      <c r="BA733" s="233">
        <f>VLOOKUP(AQ:AQ,[1]YOKOHAMA!$B:$O,11,0)</f>
        <v>14900</v>
      </c>
      <c r="BB733" s="233">
        <f>VLOOKUP(AQ:AQ,[1]YOKOHAMA!$B:$O,12,0)</f>
        <v>12590.90909090909</v>
      </c>
      <c r="BC733" s="233">
        <f t="shared" si="427"/>
        <v>1050</v>
      </c>
      <c r="BD733" s="204" t="s">
        <v>6001</v>
      </c>
      <c r="BE733" s="192"/>
      <c r="BF733" s="133" t="str">
        <f>IFERROR(VLOOKUP(BE:BE,Q商品!B:E,4,0),"")</f>
        <v/>
      </c>
      <c r="BG733" s="133" t="str">
        <f>IFERROR(VLOOKUP(AQ:AQ,在庫!B:M,12,0),"")</f>
        <v/>
      </c>
      <c r="BH733" s="133" t="str">
        <f>IFERROR(VLOOKUP(AQ:AQ,在庫!B:L,10,0),"")</f>
        <v/>
      </c>
      <c r="BI733" s="234" t="str">
        <f>VLOOKUP(AQ:AQ,[1]YOKOHAMA!$B:$AH,32,0)</f>
        <v>×</v>
      </c>
      <c r="BJ733" s="234" t="str">
        <f>VLOOKUP(AQ:AQ,[1]YOKOHAMA!$B:$AH,33,0)</f>
        <v>×</v>
      </c>
      <c r="BK733" s="191"/>
      <c r="BL733" s="191"/>
      <c r="BM733" s="191"/>
      <c r="BN733" s="191"/>
      <c r="BO733" s="191"/>
      <c r="BP733" s="191"/>
      <c r="BQ733" s="191"/>
      <c r="BR733" s="191"/>
      <c r="BS733" s="191"/>
      <c r="BT733" s="191"/>
      <c r="BU733" s="191"/>
      <c r="BV733" s="191"/>
      <c r="BW733" s="191"/>
      <c r="BX733" s="191"/>
      <c r="BY733" s="11"/>
    </row>
    <row r="734" spans="1:77">
      <c r="A734" s="237">
        <f t="shared" si="403"/>
        <v>1</v>
      </c>
      <c r="B734" s="308">
        <f t="shared" si="404"/>
        <v>2255518129950</v>
      </c>
      <c r="C734" s="225">
        <f t="shared" si="405"/>
        <v>0</v>
      </c>
      <c r="D734" s="11" t="s">
        <v>7497</v>
      </c>
      <c r="E734" s="11" t="s">
        <v>14132</v>
      </c>
      <c r="F734" s="235"/>
      <c r="G734" s="132" t="str">
        <f t="shared" si="406"/>
        <v>18</v>
      </c>
      <c r="H734" s="225">
        <v>0</v>
      </c>
      <c r="I734" s="225">
        <f t="shared" si="407"/>
        <v>0</v>
      </c>
      <c r="J734" s="131"/>
      <c r="K734" s="132" t="s">
        <v>7354</v>
      </c>
      <c r="L734" s="132">
        <v>23</v>
      </c>
      <c r="M734" s="134"/>
      <c r="N734" s="226"/>
      <c r="O734" s="226"/>
      <c r="P734" s="227"/>
      <c r="Q734" s="228">
        <f t="shared" si="408"/>
        <v>0</v>
      </c>
      <c r="R734" s="143" t="str">
        <f t="shared" si="409"/>
        <v/>
      </c>
      <c r="S734" s="238"/>
      <c r="T734" s="288"/>
      <c r="U734" s="189">
        <f t="shared" si="410"/>
        <v>0</v>
      </c>
      <c r="V734" s="11"/>
      <c r="W734" s="229"/>
      <c r="X734" s="135">
        <f t="shared" si="411"/>
        <v>12417</v>
      </c>
      <c r="Y734" s="230">
        <f t="shared" si="412"/>
        <v>0</v>
      </c>
      <c r="Z734" s="141" t="str">
        <f t="shared" si="413"/>
        <v/>
      </c>
      <c r="AA734" s="136" t="str">
        <f t="shared" si="414"/>
        <v/>
      </c>
      <c r="AB734" s="309"/>
      <c r="AC734" s="309"/>
      <c r="AD734" s="184">
        <f t="shared" si="415"/>
        <v>0</v>
      </c>
      <c r="AE734" s="182">
        <f t="shared" si="416"/>
        <v>0</v>
      </c>
      <c r="AF734" s="128">
        <f t="shared" si="417"/>
        <v>0</v>
      </c>
      <c r="AG734" s="129">
        <f t="shared" si="418"/>
        <v>0</v>
      </c>
      <c r="AH734" s="130" t="str">
        <f t="shared" si="419"/>
        <v/>
      </c>
      <c r="AI734" s="137">
        <f t="shared" si="420"/>
        <v>0</v>
      </c>
      <c r="AJ734" s="138" t="str">
        <f t="shared" si="421"/>
        <v/>
      </c>
      <c r="AK734" s="138" t="str">
        <f t="shared" si="422"/>
        <v/>
      </c>
      <c r="AL734" s="11"/>
      <c r="AM734" s="11">
        <f t="shared" si="423"/>
        <v>0</v>
      </c>
      <c r="AN734" s="412">
        <f t="shared" si="424"/>
        <v>0</v>
      </c>
      <c r="AO734" s="412">
        <f t="shared" si="425"/>
        <v>-12417</v>
      </c>
      <c r="AP734" s="413" t="e">
        <f t="shared" si="426"/>
        <v>#DIV/0!</v>
      </c>
      <c r="AQ734" s="192">
        <v>2255518129950</v>
      </c>
      <c r="AR734" s="192">
        <f>VLOOKUP(AQ:AQ,[1]YOKOHAMA!$B:$O,2,0)</f>
        <v>4968814990169</v>
      </c>
      <c r="AS734" s="192" t="str">
        <f>VLOOKUP(AQ:AQ,[1]YOKOHAMA!$B:$O,3,0)</f>
        <v>R5784</v>
      </c>
      <c r="AT734" s="231" t="str">
        <f>VLOOKUP(AQ:AQ,[1]YOKOHAMA!$B:$O,4,0)</f>
        <v>BluEarth-XT AE61A（中-並行）</v>
      </c>
      <c r="AU734" s="231" t="str">
        <f>VLOOKUP(AQ:AQ,[1]YOKOHAMA!$B:$O,5,0)</f>
        <v>225/55R18 98V（ストップ）</v>
      </c>
      <c r="AV734" s="232" t="str">
        <f>VLOOKUP(AQ:AQ,[1]YOKOHAMA!$B:$O,6,0)</f>
        <v>225/55R18</v>
      </c>
      <c r="AW734" s="232" t="str">
        <f>VLOOKUP(AQ:AQ,[1]YOKOHAMA!$B:$O,7,0)</f>
        <v/>
      </c>
      <c r="AX734" s="233">
        <f>VLOOKUP(AQ:AQ,[1]YOKOHAMA!$B:$K,8,0)</f>
        <v>12417</v>
      </c>
      <c r="AY734" s="233">
        <f>VLOOKUP(AQ:AQ,[1]YOKOHAMA!$B:$K,9,0)</f>
        <v>0</v>
      </c>
      <c r="AZ734" s="233">
        <f>VLOOKUP(AQ:AQ,[1]YOKOHAMA!$B:$K,10,0)</f>
        <v>0</v>
      </c>
      <c r="BA734" s="233">
        <f>VLOOKUP(AQ:AQ,[1]YOKOHAMA!$B:$O,11,0)</f>
        <v>17000</v>
      </c>
      <c r="BB734" s="233">
        <f>VLOOKUP(AQ:AQ,[1]YOKOHAMA!$B:$O,12,0)</f>
        <v>14499.999999999998</v>
      </c>
      <c r="BC734" s="233">
        <f t="shared" si="427"/>
        <v>1050</v>
      </c>
      <c r="BD734" s="204" t="s">
        <v>6001</v>
      </c>
      <c r="BE734" s="192" t="s">
        <v>6340</v>
      </c>
      <c r="BF734" s="133" t="str">
        <f>IFERROR(VLOOKUP(BE:BE,Q商品!B:E,4,0),"")</f>
        <v/>
      </c>
      <c r="BG734" s="133" t="str">
        <f>IFERROR(VLOOKUP(AQ:AQ,在庫!B:M,12,0),"")</f>
        <v/>
      </c>
      <c r="BH734" s="133" t="str">
        <f>IFERROR(VLOOKUP(AQ:AQ,在庫!B:L,10,0),"")</f>
        <v/>
      </c>
      <c r="BI734" s="234">
        <f>VLOOKUP(AQ:AQ,[1]YOKOHAMA!$B:$AH,32,0)</f>
        <v>606919463</v>
      </c>
      <c r="BJ734" s="234">
        <f>VLOOKUP(AQ:AQ,[1]YOKOHAMA!$B:$AH,33,0)</f>
        <v>606919494</v>
      </c>
      <c r="BK734" s="191"/>
      <c r="BL734" s="191"/>
      <c r="BM734" s="191"/>
      <c r="BN734" s="191"/>
      <c r="BO734" s="191"/>
      <c r="BP734" s="191"/>
      <c r="BQ734" s="191"/>
      <c r="BR734" s="191"/>
      <c r="BS734" s="191"/>
      <c r="BT734" s="191"/>
      <c r="BU734" s="191"/>
      <c r="BV734" s="191"/>
      <c r="BW734" s="191"/>
      <c r="BX734" s="191"/>
      <c r="BY734" s="11"/>
    </row>
    <row r="735" spans="1:77">
      <c r="A735" s="237">
        <f t="shared" si="403"/>
        <v>1</v>
      </c>
      <c r="B735" s="308">
        <f t="shared" si="404"/>
        <v>2256018129853</v>
      </c>
      <c r="C735" s="225">
        <f t="shared" si="405"/>
        <v>54</v>
      </c>
      <c r="D735" s="11" t="s">
        <v>4704</v>
      </c>
      <c r="E735" s="11" t="s">
        <v>1628</v>
      </c>
      <c r="F735" s="303" t="s">
        <v>6461</v>
      </c>
      <c r="G735" s="132" t="str">
        <f t="shared" si="406"/>
        <v>18</v>
      </c>
      <c r="H735" s="225">
        <v>16</v>
      </c>
      <c r="I735" s="225">
        <f t="shared" si="407"/>
        <v>12</v>
      </c>
      <c r="J735" s="131"/>
      <c r="K735" s="132" t="s">
        <v>6376</v>
      </c>
      <c r="L735" s="132">
        <v>24</v>
      </c>
      <c r="M735" s="134" t="s">
        <v>3422</v>
      </c>
      <c r="N735" s="226" t="s">
        <v>12002</v>
      </c>
      <c r="O735" s="226" t="s">
        <v>3425</v>
      </c>
      <c r="P735" s="227">
        <v>18285</v>
      </c>
      <c r="Q735" s="228">
        <f t="shared" si="408"/>
        <v>16573.636363636364</v>
      </c>
      <c r="R735" s="143">
        <f t="shared" si="409"/>
        <v>0.21260490373539578</v>
      </c>
      <c r="S735" s="238">
        <v>1074476138</v>
      </c>
      <c r="T735" s="288" t="s">
        <v>6997</v>
      </c>
      <c r="U735" s="189">
        <f t="shared" si="410"/>
        <v>17385</v>
      </c>
      <c r="V735" s="11">
        <v>900</v>
      </c>
      <c r="W735" s="229">
        <v>18285</v>
      </c>
      <c r="X735" s="135">
        <f t="shared" si="411"/>
        <v>13050</v>
      </c>
      <c r="Y735" s="230">
        <f t="shared" si="412"/>
        <v>16573.636363636364</v>
      </c>
      <c r="Z735" s="141">
        <f t="shared" si="413"/>
        <v>7.7308024158757593E-2</v>
      </c>
      <c r="AA735" s="136">
        <f t="shared" si="414"/>
        <v>0.21260490373539578</v>
      </c>
      <c r="AB735" s="309"/>
      <c r="AC735" s="309"/>
      <c r="AD735" s="184">
        <f t="shared" si="415"/>
        <v>17044</v>
      </c>
      <c r="AE735" s="182">
        <f t="shared" si="416"/>
        <v>18729</v>
      </c>
      <c r="AF735" s="128">
        <f t="shared" si="417"/>
        <v>1685.61</v>
      </c>
      <c r="AG735" s="129">
        <f t="shared" si="418"/>
        <v>341.6099999999999</v>
      </c>
      <c r="AH735" s="130">
        <f t="shared" si="419"/>
        <v>1.8239628383789841E-2</v>
      </c>
      <c r="AI735" s="137">
        <f t="shared" si="420"/>
        <v>1344</v>
      </c>
      <c r="AJ735" s="138">
        <f t="shared" si="421"/>
        <v>7.1760371616210156E-2</v>
      </c>
      <c r="AK735" s="138">
        <f t="shared" si="422"/>
        <v>0.19436527535160594</v>
      </c>
      <c r="AL735" s="11"/>
      <c r="AM735" s="11">
        <f t="shared" si="423"/>
        <v>15171.1</v>
      </c>
      <c r="AN735" s="412">
        <f t="shared" si="424"/>
        <v>13742.81818181818</v>
      </c>
      <c r="AO735" s="412">
        <f t="shared" si="425"/>
        <v>692.81818181818016</v>
      </c>
      <c r="AP735" s="413">
        <f t="shared" si="426"/>
        <v>5.0413108334270346E-2</v>
      </c>
      <c r="AQ735" s="192">
        <v>2256018129853</v>
      </c>
      <c r="AR735" s="192">
        <f>VLOOKUP(AQ:AQ,[1]YOKOHAMA!$B:$O,2,0)</f>
        <v>4968814990138</v>
      </c>
      <c r="AS735" s="192" t="str">
        <f>VLOOKUP(AQ:AQ,[1]YOKOHAMA!$B:$O,3,0)</f>
        <v>R5781</v>
      </c>
      <c r="AT735" s="231" t="str">
        <f>VLOOKUP(AQ:AQ,[1]YOKOHAMA!$B:$O,4,0)</f>
        <v>BluEarth-XT AE61（並行）</v>
      </c>
      <c r="AU735" s="231" t="str">
        <f>VLOOKUP(AQ:AQ,[1]YOKOHAMA!$B:$O,5,0)</f>
        <v>225/60R18 100H（販売中）</v>
      </c>
      <c r="AV735" s="232" t="str">
        <f>VLOOKUP(AQ:AQ,[1]YOKOHAMA!$B:$O,6,0)</f>
        <v>225/60R18</v>
      </c>
      <c r="AW735" s="232" t="str">
        <f>VLOOKUP(AQ:AQ,[1]YOKOHAMA!$B:$O,7,0)</f>
        <v/>
      </c>
      <c r="AX735" s="233">
        <f>VLOOKUP(AQ:AQ,[1]YOKOHAMA!$B:$K,8,0)</f>
        <v>13050</v>
      </c>
      <c r="AY735" s="233">
        <f>VLOOKUP(AQ:AQ,[1]YOKOHAMA!$B:$K,9,0)</f>
        <v>54</v>
      </c>
      <c r="AZ735" s="233">
        <f>VLOOKUP(AQ:AQ,[1]YOKOHAMA!$B:$K,10,0)</f>
        <v>12</v>
      </c>
      <c r="BA735" s="233">
        <f>VLOOKUP(AQ:AQ,[1]YOKOHAMA!$B:$O,11,0)</f>
        <v>18150</v>
      </c>
      <c r="BB735" s="233">
        <f>VLOOKUP(AQ:AQ,[1]YOKOHAMA!$B:$O,12,0)</f>
        <v>15545.454545454544</v>
      </c>
      <c r="BC735" s="233">
        <f t="shared" si="427"/>
        <v>1050</v>
      </c>
      <c r="BD735" s="204" t="s">
        <v>6001</v>
      </c>
      <c r="BE735" s="192" t="s">
        <v>6465</v>
      </c>
      <c r="BF735" s="133" t="str">
        <f>IFERROR(VLOOKUP(BE:BE,Q商品!B:E,4,0),"")</f>
        <v>2023年製 BluEarth-XT AE61 225/60R18 100H サマータイヤ ラベルなし 最短当日発送</v>
      </c>
      <c r="BG735" s="133" t="str">
        <f>IFERROR(VLOOKUP(AQ:AQ,在庫!B:M,12,0),"")</f>
        <v>2023年製</v>
      </c>
      <c r="BH735" s="133">
        <f>IFERROR(VLOOKUP(AQ:AQ,在庫!B:L,10,0),"")</f>
        <v>1</v>
      </c>
      <c r="BI735" s="234">
        <f>VLOOKUP(AQ:AQ,[1]YOKOHAMA!$B:$AH,32,0)</f>
        <v>606919465</v>
      </c>
      <c r="BJ735" s="234">
        <f>VLOOKUP(AQ:AQ,[1]YOKOHAMA!$B:$AH,33,0)</f>
        <v>606919496</v>
      </c>
      <c r="BK735" s="191"/>
      <c r="BL735" s="191"/>
      <c r="BM735" s="191"/>
      <c r="BN735" s="191"/>
      <c r="BO735" s="191"/>
      <c r="BP735" s="191"/>
      <c r="BQ735" s="191"/>
      <c r="BR735" s="191"/>
      <c r="BS735" s="191"/>
      <c r="BT735" s="191"/>
      <c r="BU735" s="191"/>
      <c r="BV735" s="191"/>
      <c r="BW735" s="191"/>
      <c r="BX735" s="191"/>
      <c r="BY735" s="11"/>
    </row>
    <row r="736" spans="1:77">
      <c r="A736" s="237">
        <f t="shared" si="403"/>
        <v>1</v>
      </c>
      <c r="B736" s="308">
        <f t="shared" si="404"/>
        <v>2256018129952</v>
      </c>
      <c r="C736" s="225">
        <f t="shared" si="405"/>
        <v>0</v>
      </c>
      <c r="D736" s="11" t="s">
        <v>7497</v>
      </c>
      <c r="E736" s="358" t="s">
        <v>1657</v>
      </c>
      <c r="F736" s="235"/>
      <c r="G736" s="132" t="str">
        <f t="shared" si="406"/>
        <v>18</v>
      </c>
      <c r="H736" s="225">
        <v>0</v>
      </c>
      <c r="I736" s="225">
        <f t="shared" si="407"/>
        <v>0</v>
      </c>
      <c r="J736" s="131"/>
      <c r="K736" s="132" t="s">
        <v>7354</v>
      </c>
      <c r="L736" s="132">
        <v>25</v>
      </c>
      <c r="M736" s="134"/>
      <c r="N736" s="226"/>
      <c r="O736" s="226"/>
      <c r="P736" s="227"/>
      <c r="Q736" s="228">
        <f t="shared" si="408"/>
        <v>0</v>
      </c>
      <c r="R736" s="143" t="str">
        <f t="shared" si="409"/>
        <v/>
      </c>
      <c r="S736" s="238"/>
      <c r="T736" s="288"/>
      <c r="U736" s="189">
        <f t="shared" si="410"/>
        <v>0</v>
      </c>
      <c r="V736" s="11"/>
      <c r="W736" s="229"/>
      <c r="X736" s="135">
        <f t="shared" si="411"/>
        <v>12146</v>
      </c>
      <c r="Y736" s="230">
        <f t="shared" si="412"/>
        <v>0</v>
      </c>
      <c r="Z736" s="141" t="str">
        <f t="shared" si="413"/>
        <v/>
      </c>
      <c r="AA736" s="136" t="str">
        <f t="shared" si="414"/>
        <v/>
      </c>
      <c r="AB736" s="309"/>
      <c r="AC736" s="309"/>
      <c r="AD736" s="184">
        <f t="shared" si="415"/>
        <v>0</v>
      </c>
      <c r="AE736" s="182">
        <f t="shared" si="416"/>
        <v>0</v>
      </c>
      <c r="AF736" s="128">
        <f t="shared" si="417"/>
        <v>0</v>
      </c>
      <c r="AG736" s="129">
        <f t="shared" si="418"/>
        <v>0</v>
      </c>
      <c r="AH736" s="130" t="str">
        <f t="shared" si="419"/>
        <v/>
      </c>
      <c r="AI736" s="137">
        <f t="shared" si="420"/>
        <v>0</v>
      </c>
      <c r="AJ736" s="138" t="str">
        <f t="shared" si="421"/>
        <v/>
      </c>
      <c r="AK736" s="138" t="str">
        <f t="shared" si="422"/>
        <v/>
      </c>
      <c r="AL736" s="11"/>
      <c r="AM736" s="11">
        <f t="shared" si="423"/>
        <v>0</v>
      </c>
      <c r="AN736" s="412">
        <f t="shared" si="424"/>
        <v>0</v>
      </c>
      <c r="AO736" s="412">
        <f t="shared" si="425"/>
        <v>-12146</v>
      </c>
      <c r="AP736" s="413" t="e">
        <f t="shared" si="426"/>
        <v>#DIV/0!</v>
      </c>
      <c r="AQ736" s="192">
        <v>2256018129952</v>
      </c>
      <c r="AR736" s="192">
        <f>VLOOKUP(AQ:AQ,[1]YOKOHAMA!$B:$O,2,0)</f>
        <v>4968814990138</v>
      </c>
      <c r="AS736" s="192" t="str">
        <f>VLOOKUP(AQ:AQ,[1]YOKOHAMA!$B:$O,3,0)</f>
        <v>R5781</v>
      </c>
      <c r="AT736" s="231" t="str">
        <f>VLOOKUP(AQ:AQ,[1]YOKOHAMA!$B:$O,4,0)</f>
        <v>BluEarth-XT AE61A（中-並行）</v>
      </c>
      <c r="AU736" s="231" t="str">
        <f>VLOOKUP(AQ:AQ,[1]YOKOHAMA!$B:$O,5,0)</f>
        <v>225/60R18 100H（ストップ）</v>
      </c>
      <c r="AV736" s="232" t="str">
        <f>VLOOKUP(AQ:AQ,[1]YOKOHAMA!$B:$O,6,0)</f>
        <v>225/60R18</v>
      </c>
      <c r="AW736" s="232" t="str">
        <f>VLOOKUP(AQ:AQ,[1]YOKOHAMA!$B:$O,7,0)</f>
        <v/>
      </c>
      <c r="AX736" s="233">
        <f>VLOOKUP(AQ:AQ,[1]YOKOHAMA!$B:$K,8,0)</f>
        <v>12146</v>
      </c>
      <c r="AY736" s="233">
        <f>VLOOKUP(AQ:AQ,[1]YOKOHAMA!$B:$K,9,0)</f>
        <v>0</v>
      </c>
      <c r="AZ736" s="233">
        <f>VLOOKUP(AQ:AQ,[1]YOKOHAMA!$B:$K,10,0)</f>
        <v>0</v>
      </c>
      <c r="BA736" s="233">
        <f>VLOOKUP(AQ:AQ,[1]YOKOHAMA!$B:$O,11,0)</f>
        <v>17940</v>
      </c>
      <c r="BB736" s="233">
        <f>VLOOKUP(AQ:AQ,[1]YOKOHAMA!$B:$O,12,0)</f>
        <v>15354.545454545454</v>
      </c>
      <c r="BC736" s="233">
        <f t="shared" si="427"/>
        <v>1050</v>
      </c>
      <c r="BD736" s="204" t="s">
        <v>6001</v>
      </c>
      <c r="BE736" s="192"/>
      <c r="BF736" s="133" t="str">
        <f>IFERROR(VLOOKUP(BE:BE,Q商品!B:E,4,0),"")</f>
        <v/>
      </c>
      <c r="BG736" s="133" t="str">
        <f>IFERROR(VLOOKUP(AQ:AQ,在庫!B:M,12,0),"")</f>
        <v/>
      </c>
      <c r="BH736" s="133" t="str">
        <f>IFERROR(VLOOKUP(AQ:AQ,在庫!B:L,10,0),"")</f>
        <v/>
      </c>
      <c r="BI736" s="234">
        <f>VLOOKUP(AQ:AQ,[1]YOKOHAMA!$B:$AH,32,0)</f>
        <v>606919465</v>
      </c>
      <c r="BJ736" s="234">
        <f>VLOOKUP(AQ:AQ,[1]YOKOHAMA!$B:$AH,33,0)</f>
        <v>606919496</v>
      </c>
      <c r="BK736" s="191"/>
      <c r="BL736" s="191"/>
      <c r="BM736" s="191"/>
      <c r="BN736" s="191"/>
      <c r="BO736" s="191"/>
      <c r="BP736" s="191"/>
      <c r="BQ736" s="191"/>
      <c r="BR736" s="191"/>
      <c r="BS736" s="191"/>
      <c r="BT736" s="191"/>
      <c r="BU736" s="191"/>
      <c r="BV736" s="191"/>
      <c r="BW736" s="191"/>
      <c r="BX736" s="191"/>
      <c r="BY736" s="11"/>
    </row>
    <row r="737" spans="1:76">
      <c r="A737" s="237">
        <f t="shared" si="403"/>
        <v>1</v>
      </c>
      <c r="B737" s="308">
        <f t="shared" si="404"/>
        <v>2355518129957</v>
      </c>
      <c r="C737" s="225">
        <f t="shared" si="405"/>
        <v>0</v>
      </c>
      <c r="D737" s="11" t="s">
        <v>7497</v>
      </c>
      <c r="E737" s="358" t="s">
        <v>1658</v>
      </c>
      <c r="F737" s="235"/>
      <c r="G737" s="132" t="str">
        <f t="shared" si="406"/>
        <v>18</v>
      </c>
      <c r="H737" s="225">
        <v>0</v>
      </c>
      <c r="I737" s="225">
        <f t="shared" si="407"/>
        <v>0</v>
      </c>
      <c r="J737" s="131"/>
      <c r="K737" s="132" t="s">
        <v>7354</v>
      </c>
      <c r="L737" s="132">
        <v>28</v>
      </c>
      <c r="M737" s="134"/>
      <c r="N737" s="226"/>
      <c r="O737" s="226"/>
      <c r="P737" s="227"/>
      <c r="Q737" s="228">
        <f t="shared" si="408"/>
        <v>0</v>
      </c>
      <c r="R737" s="143" t="str">
        <f t="shared" si="409"/>
        <v/>
      </c>
      <c r="S737" s="238"/>
      <c r="T737" s="288"/>
      <c r="U737" s="189">
        <f t="shared" si="410"/>
        <v>0</v>
      </c>
      <c r="V737" s="11"/>
      <c r="W737" s="229"/>
      <c r="X737" s="135">
        <f t="shared" si="411"/>
        <v>12645</v>
      </c>
      <c r="Y737" s="230">
        <f t="shared" si="412"/>
        <v>0</v>
      </c>
      <c r="Z737" s="141" t="str">
        <f t="shared" si="413"/>
        <v/>
      </c>
      <c r="AA737" s="136" t="str">
        <f t="shared" si="414"/>
        <v/>
      </c>
      <c r="AB737" s="309"/>
      <c r="AC737" s="309"/>
      <c r="AD737" s="184">
        <f t="shared" si="415"/>
        <v>0</v>
      </c>
      <c r="AE737" s="182">
        <f t="shared" si="416"/>
        <v>0</v>
      </c>
      <c r="AF737" s="128">
        <f t="shared" si="417"/>
        <v>0</v>
      </c>
      <c r="AG737" s="129">
        <f t="shared" si="418"/>
        <v>0</v>
      </c>
      <c r="AH737" s="130" t="str">
        <f t="shared" si="419"/>
        <v/>
      </c>
      <c r="AI737" s="137">
        <f t="shared" si="420"/>
        <v>0</v>
      </c>
      <c r="AJ737" s="138" t="str">
        <f t="shared" si="421"/>
        <v/>
      </c>
      <c r="AK737" s="138" t="str">
        <f t="shared" si="422"/>
        <v/>
      </c>
      <c r="AL737" s="11"/>
      <c r="AM737" s="11">
        <f t="shared" si="423"/>
        <v>0</v>
      </c>
      <c r="AN737" s="412">
        <f t="shared" si="424"/>
        <v>0</v>
      </c>
      <c r="AO737" s="412">
        <f t="shared" si="425"/>
        <v>-12645</v>
      </c>
      <c r="AP737" s="413" t="e">
        <f t="shared" si="426"/>
        <v>#DIV/0!</v>
      </c>
      <c r="AQ737" s="192">
        <v>2355518129957</v>
      </c>
      <c r="AR737" s="192">
        <f>VLOOKUP(AQ:AQ,[1]YOKOHAMA!$B:$O,2,0)</f>
        <v>4968814989965</v>
      </c>
      <c r="AS737" s="192" t="str">
        <f>VLOOKUP(AQ:AQ,[1]YOKOHAMA!$B:$O,3,0)</f>
        <v>R5764</v>
      </c>
      <c r="AT737" s="231" t="str">
        <f>VLOOKUP(AQ:AQ,[1]YOKOHAMA!$B:$O,4,0)</f>
        <v>BluEarth-XT AE61A（中-並行）</v>
      </c>
      <c r="AU737" s="231" t="str">
        <f>VLOOKUP(AQ:AQ,[1]YOKOHAMA!$B:$O,5,0)</f>
        <v>235/55R18 100V（ストップ）</v>
      </c>
      <c r="AV737" s="232" t="str">
        <f>VLOOKUP(AQ:AQ,[1]YOKOHAMA!$B:$O,6,0)</f>
        <v>235/55R18</v>
      </c>
      <c r="AW737" s="232" t="str">
        <f>VLOOKUP(AQ:AQ,[1]YOKOHAMA!$B:$O,7,0)</f>
        <v/>
      </c>
      <c r="AX737" s="233">
        <f>VLOOKUP(AQ:AQ,[1]YOKOHAMA!$B:$K,8,0)</f>
        <v>12645</v>
      </c>
      <c r="AY737" s="233">
        <f>VLOOKUP(AQ:AQ,[1]YOKOHAMA!$B:$K,9,0)</f>
        <v>0</v>
      </c>
      <c r="AZ737" s="233">
        <f>VLOOKUP(AQ:AQ,[1]YOKOHAMA!$B:$K,10,0)</f>
        <v>0</v>
      </c>
      <c r="BA737" s="233">
        <f>VLOOKUP(AQ:AQ,[1]YOKOHAMA!$B:$O,11,0)</f>
        <v>17280</v>
      </c>
      <c r="BB737" s="233">
        <f>VLOOKUP(AQ:AQ,[1]YOKOHAMA!$B:$O,12,0)</f>
        <v>14754.545454545454</v>
      </c>
      <c r="BC737" s="233">
        <f t="shared" si="427"/>
        <v>1050</v>
      </c>
      <c r="BD737" s="204" t="s">
        <v>6001</v>
      </c>
      <c r="BE737" s="192"/>
      <c r="BF737" s="133" t="str">
        <f>IFERROR(VLOOKUP(BE:BE,Q商品!B:E,4,0),"")</f>
        <v/>
      </c>
      <c r="BG737" s="133" t="str">
        <f>IFERROR(VLOOKUP(AQ:AQ,在庫!B:M,12,0),"")</f>
        <v/>
      </c>
      <c r="BH737" s="133" t="str">
        <f>IFERROR(VLOOKUP(AQ:AQ,在庫!B:L,10,0),"")</f>
        <v/>
      </c>
      <c r="BI737" s="234">
        <f>VLOOKUP(AQ:AQ,[1]YOKOHAMA!$B:$AH,32,0)</f>
        <v>606919464</v>
      </c>
      <c r="BJ737" s="234">
        <f>VLOOKUP(AQ:AQ,[1]YOKOHAMA!$B:$AH,33,0)</f>
        <v>606919495</v>
      </c>
      <c r="BK737" s="191"/>
      <c r="BL737" s="191"/>
      <c r="BM737" s="191"/>
      <c r="BN737" s="191"/>
      <c r="BO737" s="443"/>
      <c r="BP737" s="443"/>
      <c r="BQ737" s="443"/>
      <c r="BR737" s="443"/>
      <c r="BS737" s="443"/>
      <c r="BT737" s="443"/>
      <c r="BU737" s="443"/>
      <c r="BV737" s="443"/>
      <c r="BW737" s="443"/>
      <c r="BX737" s="443"/>
    </row>
    <row r="738" spans="1:76">
      <c r="A738" s="237">
        <f t="shared" si="403"/>
        <v>1</v>
      </c>
      <c r="B738" s="308">
        <f t="shared" si="404"/>
        <v>2356018129942</v>
      </c>
      <c r="C738" s="225">
        <f t="shared" si="405"/>
        <v>0</v>
      </c>
      <c r="D738" s="11" t="s">
        <v>4704</v>
      </c>
      <c r="E738" s="11" t="s">
        <v>14133</v>
      </c>
      <c r="F738" s="235"/>
      <c r="G738" s="132" t="str">
        <f t="shared" si="406"/>
        <v>18</v>
      </c>
      <c r="H738" s="225">
        <v>1</v>
      </c>
      <c r="I738" s="225">
        <f t="shared" si="407"/>
        <v>1</v>
      </c>
      <c r="J738" s="131"/>
      <c r="K738" s="132" t="s">
        <v>6376</v>
      </c>
      <c r="L738" s="132">
        <v>30</v>
      </c>
      <c r="M738" s="134"/>
      <c r="N738" s="226"/>
      <c r="O738" s="226"/>
      <c r="P738" s="227"/>
      <c r="Q738" s="228">
        <f t="shared" si="408"/>
        <v>0</v>
      </c>
      <c r="R738" s="143" t="str">
        <f t="shared" si="409"/>
        <v/>
      </c>
      <c r="S738" s="238"/>
      <c r="T738" s="288"/>
      <c r="U738" s="189">
        <f t="shared" si="410"/>
        <v>0</v>
      </c>
      <c r="V738" s="11"/>
      <c r="W738" s="229"/>
      <c r="X738" s="135">
        <f t="shared" si="411"/>
        <v>12249</v>
      </c>
      <c r="Y738" s="230">
        <f t="shared" si="412"/>
        <v>0</v>
      </c>
      <c r="Z738" s="141" t="str">
        <f t="shared" si="413"/>
        <v/>
      </c>
      <c r="AA738" s="136" t="str">
        <f t="shared" si="414"/>
        <v/>
      </c>
      <c r="AB738" s="144"/>
      <c r="AC738" s="144"/>
      <c r="AD738" s="184">
        <f t="shared" si="415"/>
        <v>0</v>
      </c>
      <c r="AE738" s="182">
        <f t="shared" si="416"/>
        <v>0</v>
      </c>
      <c r="AF738" s="128">
        <f t="shared" si="417"/>
        <v>0</v>
      </c>
      <c r="AG738" s="129">
        <f t="shared" si="418"/>
        <v>0</v>
      </c>
      <c r="AH738" s="130" t="str">
        <f t="shared" si="419"/>
        <v/>
      </c>
      <c r="AI738" s="137">
        <f t="shared" si="420"/>
        <v>0</v>
      </c>
      <c r="AJ738" s="138" t="str">
        <f t="shared" si="421"/>
        <v/>
      </c>
      <c r="AK738" s="138" t="str">
        <f t="shared" si="422"/>
        <v/>
      </c>
      <c r="AL738" s="11"/>
      <c r="AM738" s="11">
        <f t="shared" si="423"/>
        <v>0</v>
      </c>
      <c r="AN738" s="412">
        <f t="shared" si="424"/>
        <v>0</v>
      </c>
      <c r="AO738" s="412">
        <f t="shared" si="425"/>
        <v>-12249</v>
      </c>
      <c r="AP738" s="413" t="e">
        <f t="shared" si="426"/>
        <v>#DIV/0!</v>
      </c>
      <c r="AQ738" s="192">
        <v>2356018129942</v>
      </c>
      <c r="AR738" s="192">
        <f>VLOOKUP(AQ:AQ,[1]YOKOHAMA!$B:$O,2,0)</f>
        <v>4968814990084</v>
      </c>
      <c r="AS738" s="192" t="str">
        <f>VLOOKUP(AQ:AQ,[1]YOKOHAMA!$B:$O,3,0)</f>
        <v>R5776</v>
      </c>
      <c r="AT738" s="231" t="str">
        <f>VLOOKUP(AQ:AQ,[1]YOKOHAMA!$B:$O,4,0)</f>
        <v>BluEarth-XT AE61（並行）J</v>
      </c>
      <c r="AU738" s="231" t="str">
        <f>VLOOKUP(AQ:AQ,[1]YOKOHAMA!$B:$O,5,0)</f>
        <v>235/60R18 103W（ストップ）</v>
      </c>
      <c r="AV738" s="232" t="str">
        <f>VLOOKUP(AQ:AQ,[1]YOKOHAMA!$B:$O,6,0)</f>
        <v>235/60R18</v>
      </c>
      <c r="AW738" s="232" t="str">
        <f>VLOOKUP(AQ:AQ,[1]YOKOHAMA!$B:$O,7,0)</f>
        <v/>
      </c>
      <c r="AX738" s="233">
        <f>VLOOKUP(AQ:AQ,[1]YOKOHAMA!$B:$K,8,0)</f>
        <v>12249</v>
      </c>
      <c r="AY738" s="233">
        <f>VLOOKUP(AQ:AQ,[1]YOKOHAMA!$B:$K,9,0)</f>
        <v>0</v>
      </c>
      <c r="AZ738" s="233">
        <f>VLOOKUP(AQ:AQ,[1]YOKOHAMA!$B:$K,10,0)</f>
        <v>1</v>
      </c>
      <c r="BA738" s="233">
        <f>VLOOKUP(AQ:AQ,[1]YOKOHAMA!$B:$O,11,0)</f>
        <v>17160</v>
      </c>
      <c r="BB738" s="233">
        <f>VLOOKUP(AQ:AQ,[1]YOKOHAMA!$B:$O,12,0)</f>
        <v>14645.454545454544</v>
      </c>
      <c r="BC738" s="233">
        <f t="shared" si="427"/>
        <v>1050</v>
      </c>
      <c r="BD738" s="204" t="s">
        <v>6001</v>
      </c>
      <c r="BE738" s="192" t="s">
        <v>6342</v>
      </c>
      <c r="BF738" s="133" t="str">
        <f>IFERROR(VLOOKUP(BE:BE,Q商品!B:E,4,0),"")</f>
        <v/>
      </c>
      <c r="BG738" s="133" t="str">
        <f>IFERROR(VLOOKUP(AQ:AQ,在庫!B:M,12,0),"")</f>
        <v/>
      </c>
      <c r="BH738" s="133" t="str">
        <f>IFERROR(VLOOKUP(AQ:AQ,在庫!B:L,10,0),"")</f>
        <v/>
      </c>
      <c r="BI738" s="234">
        <f>VLOOKUP(AQ:AQ,[1]YOKOHAMA!$B:$AH,32,0)</f>
        <v>606919466</v>
      </c>
      <c r="BJ738" s="234">
        <f>VLOOKUP(AQ:AQ,[1]YOKOHAMA!$B:$AH,33,0)</f>
        <v>606919497</v>
      </c>
      <c r="BK738" s="191"/>
      <c r="BL738" s="191"/>
      <c r="BM738" s="191"/>
      <c r="BN738" s="191"/>
      <c r="BO738" s="443"/>
      <c r="BP738" s="443"/>
      <c r="BQ738" s="443"/>
      <c r="BR738" s="443"/>
      <c r="BS738" s="443"/>
      <c r="BT738" s="443"/>
      <c r="BU738" s="443"/>
      <c r="BV738" s="443"/>
      <c r="BW738" s="443"/>
      <c r="BX738" s="443"/>
    </row>
    <row r="739" spans="1:76">
      <c r="A739" s="237">
        <f t="shared" si="403"/>
        <v>1</v>
      </c>
      <c r="B739" s="308">
        <f t="shared" si="404"/>
        <v>2356018129959</v>
      </c>
      <c r="C739" s="225">
        <f t="shared" si="405"/>
        <v>0</v>
      </c>
      <c r="D739" s="11" t="s">
        <v>7497</v>
      </c>
      <c r="E739" s="11" t="s">
        <v>14134</v>
      </c>
      <c r="F739" s="235"/>
      <c r="G739" s="132" t="str">
        <f t="shared" si="406"/>
        <v>18</v>
      </c>
      <c r="H739" s="225">
        <v>0</v>
      </c>
      <c r="I739" s="225">
        <f t="shared" si="407"/>
        <v>0</v>
      </c>
      <c r="J739" s="131"/>
      <c r="K739" s="132" t="s">
        <v>7354</v>
      </c>
      <c r="L739" s="132">
        <v>31</v>
      </c>
      <c r="M739" s="134"/>
      <c r="N739" s="226"/>
      <c r="O739" s="226"/>
      <c r="P739" s="227"/>
      <c r="Q739" s="228">
        <f t="shared" si="408"/>
        <v>0</v>
      </c>
      <c r="R739" s="143" t="str">
        <f t="shared" si="409"/>
        <v/>
      </c>
      <c r="S739" s="238"/>
      <c r="T739" s="288"/>
      <c r="U739" s="189">
        <f t="shared" si="410"/>
        <v>0</v>
      </c>
      <c r="V739" s="11"/>
      <c r="W739" s="229"/>
      <c r="X739" s="135">
        <f t="shared" si="411"/>
        <v>11543</v>
      </c>
      <c r="Y739" s="230">
        <f t="shared" si="412"/>
        <v>0</v>
      </c>
      <c r="Z739" s="141" t="str">
        <f t="shared" si="413"/>
        <v/>
      </c>
      <c r="AA739" s="136" t="str">
        <f t="shared" si="414"/>
        <v/>
      </c>
      <c r="AB739" s="309"/>
      <c r="AC739" s="309"/>
      <c r="AD739" s="184">
        <f t="shared" si="415"/>
        <v>0</v>
      </c>
      <c r="AE739" s="182">
        <f t="shared" si="416"/>
        <v>0</v>
      </c>
      <c r="AF739" s="128">
        <f t="shared" si="417"/>
        <v>0</v>
      </c>
      <c r="AG739" s="129">
        <f t="shared" si="418"/>
        <v>0</v>
      </c>
      <c r="AH739" s="130" t="str">
        <f t="shared" si="419"/>
        <v/>
      </c>
      <c r="AI739" s="137">
        <f t="shared" si="420"/>
        <v>0</v>
      </c>
      <c r="AJ739" s="138" t="str">
        <f t="shared" si="421"/>
        <v/>
      </c>
      <c r="AK739" s="138" t="str">
        <f t="shared" si="422"/>
        <v/>
      </c>
      <c r="AL739" s="11"/>
      <c r="AM739" s="11">
        <f t="shared" si="423"/>
        <v>0</v>
      </c>
      <c r="AN739" s="412">
        <f t="shared" si="424"/>
        <v>0</v>
      </c>
      <c r="AO739" s="412">
        <f t="shared" si="425"/>
        <v>-11543</v>
      </c>
      <c r="AP739" s="413" t="e">
        <f t="shared" si="426"/>
        <v>#DIV/0!</v>
      </c>
      <c r="AQ739" s="192">
        <v>2356018129959</v>
      </c>
      <c r="AR739" s="192">
        <f>VLOOKUP(AQ:AQ,[1]YOKOHAMA!$B:$O,2,0)</f>
        <v>4968814990084</v>
      </c>
      <c r="AS739" s="192" t="str">
        <f>VLOOKUP(AQ:AQ,[1]YOKOHAMA!$B:$O,3,0)</f>
        <v>R5776</v>
      </c>
      <c r="AT739" s="231" t="str">
        <f>VLOOKUP(AQ:AQ,[1]YOKOHAMA!$B:$O,4,0)</f>
        <v>BluEarth-XT AE61A（中-並行）</v>
      </c>
      <c r="AU739" s="231" t="str">
        <f>VLOOKUP(AQ:AQ,[1]YOKOHAMA!$B:$O,5,0)</f>
        <v>235/60R18 103W（ストップ）</v>
      </c>
      <c r="AV739" s="232" t="str">
        <f>VLOOKUP(AQ:AQ,[1]YOKOHAMA!$B:$O,6,0)</f>
        <v>235/60R18</v>
      </c>
      <c r="AW739" s="232" t="str">
        <f>VLOOKUP(AQ:AQ,[1]YOKOHAMA!$B:$O,7,0)</f>
        <v/>
      </c>
      <c r="AX739" s="233">
        <f>VLOOKUP(AQ:AQ,[1]YOKOHAMA!$B:$K,8,0)</f>
        <v>11543</v>
      </c>
      <c r="AY739" s="233">
        <f>VLOOKUP(AQ:AQ,[1]YOKOHAMA!$B:$K,9,0)</f>
        <v>0</v>
      </c>
      <c r="AZ739" s="233">
        <f>VLOOKUP(AQ:AQ,[1]YOKOHAMA!$B:$K,10,0)</f>
        <v>0</v>
      </c>
      <c r="BA739" s="233">
        <f>VLOOKUP(AQ:AQ,[1]YOKOHAMA!$B:$O,11,0)</f>
        <v>17590</v>
      </c>
      <c r="BB739" s="233">
        <f>VLOOKUP(AQ:AQ,[1]YOKOHAMA!$B:$O,12,0)</f>
        <v>15036.363636363636</v>
      </c>
      <c r="BC739" s="233">
        <f t="shared" si="427"/>
        <v>1050</v>
      </c>
      <c r="BD739" s="204" t="s">
        <v>6001</v>
      </c>
      <c r="BE739" s="192" t="s">
        <v>6343</v>
      </c>
      <c r="BF739" s="133" t="str">
        <f>IFERROR(VLOOKUP(BE:BE,Q商品!B:E,4,0),"")</f>
        <v/>
      </c>
      <c r="BG739" s="133" t="str">
        <f>IFERROR(VLOOKUP(AQ:AQ,在庫!B:M,12,0),"")</f>
        <v/>
      </c>
      <c r="BH739" s="133" t="str">
        <f>IFERROR(VLOOKUP(AQ:AQ,在庫!B:L,10,0),"")</f>
        <v/>
      </c>
      <c r="BI739" s="234">
        <f>VLOOKUP(AQ:AQ,[1]YOKOHAMA!$B:$AH,32,0)</f>
        <v>606919466</v>
      </c>
      <c r="BJ739" s="234">
        <f>VLOOKUP(AQ:AQ,[1]YOKOHAMA!$B:$AH,33,0)</f>
        <v>606919497</v>
      </c>
      <c r="BK739" s="191"/>
      <c r="BL739" s="191"/>
      <c r="BM739" s="191"/>
      <c r="BN739" s="191"/>
      <c r="BO739" s="443"/>
      <c r="BP739" s="443"/>
      <c r="BQ739" s="443"/>
      <c r="BR739" s="443"/>
      <c r="BS739" s="443"/>
      <c r="BT739" s="443"/>
      <c r="BU739" s="443"/>
      <c r="BV739" s="443"/>
      <c r="BW739" s="443"/>
      <c r="BX739" s="443"/>
    </row>
    <row r="740" spans="1:76">
      <c r="A740" s="237">
        <f t="shared" si="403"/>
        <v>1</v>
      </c>
      <c r="B740" s="308">
        <f t="shared" si="404"/>
        <v>2355519129956</v>
      </c>
      <c r="C740" s="225">
        <f t="shared" si="405"/>
        <v>0</v>
      </c>
      <c r="D740" s="11" t="s">
        <v>7497</v>
      </c>
      <c r="E740" s="11" t="s">
        <v>14135</v>
      </c>
      <c r="F740" s="235"/>
      <c r="G740" s="132" t="str">
        <f t="shared" si="406"/>
        <v>19</v>
      </c>
      <c r="H740" s="225">
        <v>0</v>
      </c>
      <c r="I740" s="225">
        <f t="shared" si="407"/>
        <v>0</v>
      </c>
      <c r="J740" s="131"/>
      <c r="K740" s="132" t="s">
        <v>7354</v>
      </c>
      <c r="L740" s="132">
        <v>35</v>
      </c>
      <c r="M740" s="134"/>
      <c r="N740" s="226"/>
      <c r="O740" s="226"/>
      <c r="P740" s="227"/>
      <c r="Q740" s="228">
        <f t="shared" si="408"/>
        <v>0</v>
      </c>
      <c r="R740" s="143" t="str">
        <f t="shared" si="409"/>
        <v/>
      </c>
      <c r="S740" s="238"/>
      <c r="T740" s="288"/>
      <c r="U740" s="189">
        <f t="shared" si="410"/>
        <v>0</v>
      </c>
      <c r="V740" s="11"/>
      <c r="W740" s="229"/>
      <c r="X740" s="135">
        <f t="shared" si="411"/>
        <v>13463</v>
      </c>
      <c r="Y740" s="230">
        <f t="shared" si="412"/>
        <v>0</v>
      </c>
      <c r="Z740" s="141" t="str">
        <f t="shared" si="413"/>
        <v/>
      </c>
      <c r="AA740" s="136" t="str">
        <f t="shared" si="414"/>
        <v/>
      </c>
      <c r="AB740" s="309"/>
      <c r="AC740" s="309"/>
      <c r="AD740" s="184">
        <f t="shared" si="415"/>
        <v>0</v>
      </c>
      <c r="AE740" s="182">
        <f t="shared" si="416"/>
        <v>0</v>
      </c>
      <c r="AF740" s="128">
        <f t="shared" si="417"/>
        <v>0</v>
      </c>
      <c r="AG740" s="129">
        <f t="shared" si="418"/>
        <v>0</v>
      </c>
      <c r="AH740" s="130" t="str">
        <f t="shared" si="419"/>
        <v/>
      </c>
      <c r="AI740" s="137">
        <f t="shared" si="420"/>
        <v>0</v>
      </c>
      <c r="AJ740" s="138" t="str">
        <f t="shared" si="421"/>
        <v/>
      </c>
      <c r="AK740" s="138" t="str">
        <f t="shared" si="422"/>
        <v/>
      </c>
      <c r="AL740" s="11"/>
      <c r="AM740" s="11">
        <f t="shared" si="423"/>
        <v>0</v>
      </c>
      <c r="AN740" s="412">
        <f t="shared" si="424"/>
        <v>0</v>
      </c>
      <c r="AO740" s="412">
        <f t="shared" si="425"/>
        <v>-13463</v>
      </c>
      <c r="AP740" s="413" t="e">
        <f t="shared" si="426"/>
        <v>#DIV/0!</v>
      </c>
      <c r="AQ740" s="192">
        <v>2355519129956</v>
      </c>
      <c r="AR740" s="192">
        <f>VLOOKUP(AQ:AQ,[1]YOKOHAMA!$B:$O,2,0)</f>
        <v>4968814990091</v>
      </c>
      <c r="AS740" s="192" t="str">
        <f>VLOOKUP(AQ:AQ,[1]YOKOHAMA!$B:$O,3,0)</f>
        <v>R5777</v>
      </c>
      <c r="AT740" s="231" t="str">
        <f>VLOOKUP(AQ:AQ,[1]YOKOHAMA!$B:$O,4,0)</f>
        <v>BluEarth-XT AE61（並行）J</v>
      </c>
      <c r="AU740" s="231" t="str">
        <f>VLOOKUP(AQ:AQ,[1]YOKOHAMA!$B:$O,5,0)</f>
        <v>235/55R19 101V（ストップ）</v>
      </c>
      <c r="AV740" s="232" t="str">
        <f>VLOOKUP(AQ:AQ,[1]YOKOHAMA!$B:$O,6,0)</f>
        <v>235/55R19</v>
      </c>
      <c r="AW740" s="232" t="str">
        <f>VLOOKUP(AQ:AQ,[1]YOKOHAMA!$B:$O,7,0)</f>
        <v/>
      </c>
      <c r="AX740" s="233">
        <f>VLOOKUP(AQ:AQ,[1]YOKOHAMA!$B:$K,8,0)</f>
        <v>13463</v>
      </c>
      <c r="AY740" s="233">
        <f>VLOOKUP(AQ:AQ,[1]YOKOHAMA!$B:$K,9,0)</f>
        <v>0</v>
      </c>
      <c r="AZ740" s="233">
        <f>VLOOKUP(AQ:AQ,[1]YOKOHAMA!$B:$K,10,0)</f>
        <v>0</v>
      </c>
      <c r="BA740" s="233">
        <f>VLOOKUP(AQ:AQ,[1]YOKOHAMA!$B:$O,11,0)</f>
        <v>19980</v>
      </c>
      <c r="BB740" s="233">
        <f>VLOOKUP(AQ:AQ,[1]YOKOHAMA!$B:$O,12,0)</f>
        <v>17209.090909090908</v>
      </c>
      <c r="BC740" s="233">
        <f t="shared" si="427"/>
        <v>1050</v>
      </c>
      <c r="BD740" s="204" t="s">
        <v>6001</v>
      </c>
      <c r="BE740" s="192" t="s">
        <v>6345</v>
      </c>
      <c r="BF740" s="133" t="str">
        <f>IFERROR(VLOOKUP(BE:BE,Q商品!B:E,4,0),"")</f>
        <v/>
      </c>
      <c r="BG740" s="133" t="str">
        <f>IFERROR(VLOOKUP(AQ:AQ,在庫!B:M,12,0),"")</f>
        <v/>
      </c>
      <c r="BH740" s="133" t="str">
        <f>IFERROR(VLOOKUP(AQ:AQ,在庫!B:L,10,0),"")</f>
        <v/>
      </c>
      <c r="BI740" s="234">
        <f>VLOOKUP(AQ:AQ,[1]YOKOHAMA!$B:$AH,32,0)</f>
        <v>606919468</v>
      </c>
      <c r="BJ740" s="234">
        <f>VLOOKUP(AQ:AQ,[1]YOKOHAMA!$B:$AH,33,0)</f>
        <v>606919499</v>
      </c>
      <c r="BK740" s="191"/>
      <c r="BL740" s="191"/>
      <c r="BM740" s="191"/>
      <c r="BN740" s="191"/>
      <c r="BO740" s="443"/>
      <c r="BP740" s="443"/>
      <c r="BQ740" s="443"/>
      <c r="BR740" s="443"/>
      <c r="BS740" s="443"/>
      <c r="BT740" s="443"/>
      <c r="BU740" s="443"/>
      <c r="BV740" s="443"/>
      <c r="BW740" s="443"/>
      <c r="BX740" s="443"/>
    </row>
    <row r="741" spans="1:76">
      <c r="A741" s="237">
        <f t="shared" si="403"/>
        <v>1</v>
      </c>
      <c r="B741" s="308">
        <f t="shared" si="404"/>
        <v>2355519129857</v>
      </c>
      <c r="C741" s="225">
        <f t="shared" si="405"/>
        <v>0</v>
      </c>
      <c r="D741" s="11" t="s">
        <v>7497</v>
      </c>
      <c r="E741" s="11" t="s">
        <v>14136</v>
      </c>
      <c r="F741" s="235"/>
      <c r="G741" s="132" t="str">
        <f t="shared" si="406"/>
        <v>19</v>
      </c>
      <c r="H741" s="225">
        <v>0</v>
      </c>
      <c r="I741" s="225">
        <f t="shared" si="407"/>
        <v>0</v>
      </c>
      <c r="J741" s="131"/>
      <c r="K741" s="132" t="s">
        <v>7354</v>
      </c>
      <c r="L741" s="132">
        <v>36</v>
      </c>
      <c r="M741" s="134"/>
      <c r="N741" s="226"/>
      <c r="O741" s="226"/>
      <c r="P741" s="227"/>
      <c r="Q741" s="228">
        <f t="shared" si="408"/>
        <v>0</v>
      </c>
      <c r="R741" s="143" t="str">
        <f t="shared" si="409"/>
        <v/>
      </c>
      <c r="S741" s="238"/>
      <c r="T741" s="288"/>
      <c r="U741" s="189">
        <f t="shared" si="410"/>
        <v>0</v>
      </c>
      <c r="V741" s="11"/>
      <c r="W741" s="229"/>
      <c r="X741" s="135">
        <f t="shared" si="411"/>
        <v>12490</v>
      </c>
      <c r="Y741" s="230">
        <f t="shared" si="412"/>
        <v>0</v>
      </c>
      <c r="Z741" s="141" t="str">
        <f t="shared" si="413"/>
        <v/>
      </c>
      <c r="AA741" s="136" t="str">
        <f t="shared" si="414"/>
        <v/>
      </c>
      <c r="AB741" s="309"/>
      <c r="AC741" s="309"/>
      <c r="AD741" s="184">
        <f t="shared" si="415"/>
        <v>0</v>
      </c>
      <c r="AE741" s="182">
        <f t="shared" si="416"/>
        <v>0</v>
      </c>
      <c r="AF741" s="128">
        <f t="shared" si="417"/>
        <v>0</v>
      </c>
      <c r="AG741" s="129">
        <f t="shared" si="418"/>
        <v>0</v>
      </c>
      <c r="AH741" s="130" t="str">
        <f t="shared" si="419"/>
        <v/>
      </c>
      <c r="AI741" s="137">
        <f t="shared" si="420"/>
        <v>0</v>
      </c>
      <c r="AJ741" s="138" t="str">
        <f t="shared" si="421"/>
        <v/>
      </c>
      <c r="AK741" s="138" t="str">
        <f t="shared" si="422"/>
        <v/>
      </c>
      <c r="AL741" s="11"/>
      <c r="AM741" s="11">
        <f t="shared" si="423"/>
        <v>0</v>
      </c>
      <c r="AN741" s="412">
        <f t="shared" si="424"/>
        <v>0</v>
      </c>
      <c r="AO741" s="412">
        <f t="shared" si="425"/>
        <v>-12490</v>
      </c>
      <c r="AP741" s="413" t="e">
        <f t="shared" si="426"/>
        <v>#DIV/0!</v>
      </c>
      <c r="AQ741" s="192">
        <v>2355519129857</v>
      </c>
      <c r="AR741" s="192">
        <f>VLOOKUP(AQ:AQ,[1]YOKOHAMA!$B:$O,2,0)</f>
        <v>4968814990091</v>
      </c>
      <c r="AS741" s="192" t="str">
        <f>VLOOKUP(AQ:AQ,[1]YOKOHAMA!$B:$O,3,0)</f>
        <v>R5777</v>
      </c>
      <c r="AT741" s="231" t="str">
        <f>VLOOKUP(AQ:AQ,[1]YOKOHAMA!$B:$O,4,0)</f>
        <v>BluEarth-XT AE61A（中-並行）</v>
      </c>
      <c r="AU741" s="231" t="str">
        <f>VLOOKUP(AQ:AQ,[1]YOKOHAMA!$B:$O,5,0)</f>
        <v>235/55R19 101V（ストップ）</v>
      </c>
      <c r="AV741" s="232" t="str">
        <f>VLOOKUP(AQ:AQ,[1]YOKOHAMA!$B:$O,6,0)</f>
        <v>235/55R19</v>
      </c>
      <c r="AW741" s="232" t="str">
        <f>VLOOKUP(AQ:AQ,[1]YOKOHAMA!$B:$O,7,0)</f>
        <v/>
      </c>
      <c r="AX741" s="233">
        <f>VLOOKUP(AQ:AQ,[1]YOKOHAMA!$B:$K,8,0)</f>
        <v>12490</v>
      </c>
      <c r="AY741" s="233">
        <f>VLOOKUP(AQ:AQ,[1]YOKOHAMA!$B:$K,9,0)</f>
        <v>0</v>
      </c>
      <c r="AZ741" s="233">
        <f>VLOOKUP(AQ:AQ,[1]YOKOHAMA!$B:$K,10,0)</f>
        <v>0</v>
      </c>
      <c r="BA741" s="233">
        <f>VLOOKUP(AQ:AQ,[1]YOKOHAMA!$B:$O,11,0)</f>
        <v>19980</v>
      </c>
      <c r="BB741" s="233">
        <f>VLOOKUP(AQ:AQ,[1]YOKOHAMA!$B:$O,12,0)</f>
        <v>17209.090909090908</v>
      </c>
      <c r="BC741" s="233">
        <f t="shared" si="427"/>
        <v>1050</v>
      </c>
      <c r="BD741" s="204" t="s">
        <v>6001</v>
      </c>
      <c r="BE741" s="192" t="s">
        <v>6346</v>
      </c>
      <c r="BF741" s="133" t="str">
        <f>IFERROR(VLOOKUP(BE:BE,Q商品!B:E,4,0),"")</f>
        <v/>
      </c>
      <c r="BG741" s="133" t="str">
        <f>IFERROR(VLOOKUP(AQ:AQ,在庫!B:M,12,0),"")</f>
        <v>2022年製</v>
      </c>
      <c r="BH741" s="133">
        <f>IFERROR(VLOOKUP(AQ:AQ,在庫!B:L,10,0),"")</f>
        <v>1</v>
      </c>
      <c r="BI741" s="234">
        <f>VLOOKUP(AQ:AQ,[1]YOKOHAMA!$B:$AH,32,0)</f>
        <v>606919468</v>
      </c>
      <c r="BJ741" s="234">
        <f>VLOOKUP(AQ:AQ,[1]YOKOHAMA!$B:$AH,33,0)</f>
        <v>606919499</v>
      </c>
      <c r="BK741" s="191"/>
      <c r="BL741" s="191"/>
      <c r="BM741" s="191"/>
      <c r="BN741" s="191"/>
      <c r="BO741" s="443"/>
      <c r="BP741" s="443"/>
      <c r="BQ741" s="443"/>
      <c r="BR741" s="443"/>
      <c r="BS741" s="443"/>
      <c r="BT741" s="443"/>
      <c r="BU741" s="443"/>
      <c r="BV741" s="443"/>
      <c r="BW741" s="443"/>
      <c r="BX741" s="443"/>
    </row>
    <row r="742" spans="1:76">
      <c r="A742" s="237">
        <f t="shared" ref="A742:A773" si="428">COUNTIF(E:E,E742)</f>
        <v>1</v>
      </c>
      <c r="B742" s="308">
        <f t="shared" ref="B742:B773" si="429">AQ742</f>
        <v>2555518129876</v>
      </c>
      <c r="C742" s="225">
        <f t="shared" ref="C742:C773" si="430">AY742</f>
        <v>0</v>
      </c>
      <c r="D742" s="11" t="s">
        <v>7497</v>
      </c>
      <c r="E742" s="358" t="s">
        <v>1609</v>
      </c>
      <c r="F742" s="235"/>
      <c r="G742" s="132" t="str">
        <f t="shared" ref="G742:G773" si="431">MID(AQ:AQ,6,2)</f>
        <v>18</v>
      </c>
      <c r="H742" s="225">
        <v>0</v>
      </c>
      <c r="I742" s="225">
        <f t="shared" ref="I742:I773" si="432">AZ742</f>
        <v>0</v>
      </c>
      <c r="J742" s="131"/>
      <c r="K742" s="132" t="s">
        <v>7354</v>
      </c>
      <c r="L742" s="132">
        <v>49</v>
      </c>
      <c r="M742" s="134"/>
      <c r="N742" s="226"/>
      <c r="O742" s="226"/>
      <c r="P742" s="227"/>
      <c r="Q742" s="228">
        <f t="shared" ref="Q742:Q765" si="433">(P742-AY742)/1.1</f>
        <v>0</v>
      </c>
      <c r="R742" s="143" t="str">
        <f t="shared" ref="R742:R765" si="434">IFERROR((Q742-X742)/Q742,"")</f>
        <v/>
      </c>
      <c r="S742" s="238"/>
      <c r="T742" s="288"/>
      <c r="U742" s="189">
        <f t="shared" ref="U742:U773" si="435">W742-V742</f>
        <v>0</v>
      </c>
      <c r="V742" s="11"/>
      <c r="W742" s="229"/>
      <c r="X742" s="135">
        <f t="shared" ref="X742:X773" si="436">AX742</f>
        <v>11480</v>
      </c>
      <c r="Y742" s="230">
        <f t="shared" ref="Y742:Y773" si="437">(W742-AY742)/1.1</f>
        <v>0</v>
      </c>
      <c r="Z742" s="141" t="str">
        <f t="shared" ref="Z742:Z773" si="438">IFERROR(-1+(AE742/N742),"")</f>
        <v/>
      </c>
      <c r="AA742" s="136" t="str">
        <f t="shared" ref="AA742:AA773" si="439">IFERROR((Y742-X742)/Y742,"")</f>
        <v/>
      </c>
      <c r="AB742" s="309"/>
      <c r="AC742" s="309"/>
      <c r="AD742" s="184">
        <f t="shared" ref="AD742:AD768" si="440">ROUNDDOWN(U742/1.02,0)</f>
        <v>0</v>
      </c>
      <c r="AE742" s="182">
        <f t="shared" ref="AE742:AE768" si="441">ROUNDDOWN(AD742/0.91,0)</f>
        <v>0</v>
      </c>
      <c r="AF742" s="128">
        <f t="shared" ref="AF742:AF773" si="442">AE742*0.09</f>
        <v>0</v>
      </c>
      <c r="AG742" s="129">
        <f t="shared" ref="AG742:AG773" si="443">AF742-AI742</f>
        <v>0</v>
      </c>
      <c r="AH742" s="130" t="str">
        <f t="shared" ref="AH742:AH773" si="444">IFERROR(AG742/AE742,"")</f>
        <v/>
      </c>
      <c r="AI742" s="137">
        <f t="shared" ref="AI742:AI773" si="445">AE742-U742</f>
        <v>0</v>
      </c>
      <c r="AJ742" s="138" t="str">
        <f t="shared" ref="AJ742:AJ773" si="446">IFERROR(AI742/AE742,"")</f>
        <v/>
      </c>
      <c r="AK742" s="138" t="str">
        <f t="shared" ref="AK742:AK765" si="447">IFERROR(AA742-AH742,"")</f>
        <v/>
      </c>
      <c r="AL742" s="11"/>
      <c r="AM742" s="11">
        <f t="shared" ref="AM742:AM773" si="448">AD742-AE742*0.1</f>
        <v>0</v>
      </c>
      <c r="AN742" s="412">
        <f t="shared" ref="AN742:AN773" si="449">(AM742-AY742)/1.1</f>
        <v>0</v>
      </c>
      <c r="AO742" s="412">
        <f t="shared" ref="AO742:AO773" si="450">AN742-X742</f>
        <v>-11480</v>
      </c>
      <c r="AP742" s="413" t="e">
        <f t="shared" ref="AP742:AP773" si="451">AO742/AN742</f>
        <v>#DIV/0!</v>
      </c>
      <c r="AQ742" s="192">
        <v>2555518129876</v>
      </c>
      <c r="AR742" s="192">
        <f>VLOOKUP(AQ:AQ,[1]YOKOHAMA!$B:$O,2,0)</f>
        <v>4968814962111</v>
      </c>
      <c r="AS742" s="192" t="str">
        <f>VLOOKUP(AQ:AQ,[1]YOKOHAMA!$B:$O,3,0)</f>
        <v>R4531</v>
      </c>
      <c r="AT742" s="231" t="str">
        <f>VLOOKUP(AQ:AQ,[1]YOKOHAMA!$B:$O,4,0)</f>
        <v>GeoLandar X-CV G057（並行）</v>
      </c>
      <c r="AU742" s="231" t="str">
        <f>VLOOKUP(AQ:AQ,[1]YOKOHAMA!$B:$O,5,0)</f>
        <v>255/55R18 109W XL</v>
      </c>
      <c r="AV742" s="232" t="str">
        <f>VLOOKUP(AQ:AQ,[1]YOKOHAMA!$B:$O,6,0)</f>
        <v>255/55R18</v>
      </c>
      <c r="AW742" s="232" t="str">
        <f>VLOOKUP(AQ:AQ,[1]YOKOHAMA!$B:$O,7,0)</f>
        <v/>
      </c>
      <c r="AX742" s="233">
        <f>VLOOKUP(AQ:AQ,[1]YOKOHAMA!$B:$K,8,0)</f>
        <v>11480</v>
      </c>
      <c r="AY742" s="233">
        <f>VLOOKUP(AQ:AQ,[1]YOKOHAMA!$B:$K,9,0)</f>
        <v>0</v>
      </c>
      <c r="AZ742" s="233">
        <f>VLOOKUP(AQ:AQ,[1]YOKOHAMA!$B:$K,10,0)</f>
        <v>0</v>
      </c>
      <c r="BA742" s="233">
        <f>VLOOKUP(AQ:AQ,[1]YOKOHAMA!$B:$O,11,0)</f>
        <v>11980</v>
      </c>
      <c r="BB742" s="233">
        <f>VLOOKUP(AQ:AQ,[1]YOKOHAMA!$B:$O,12,0)</f>
        <v>9936.363636363636</v>
      </c>
      <c r="BC742" s="233">
        <f t="shared" ref="BC742:BC773" si="452">BA742-BB742*1.1</f>
        <v>1050</v>
      </c>
      <c r="BD742" s="204" t="s">
        <v>6001</v>
      </c>
      <c r="BE742" s="192"/>
      <c r="BF742" s="133" t="str">
        <f>IFERROR(VLOOKUP(BE:BE,Q商品!B:E,4,0),"")</f>
        <v/>
      </c>
      <c r="BG742" s="133" t="str">
        <f>IFERROR(VLOOKUP(AQ:AQ,在庫!B:M,12,0),"")</f>
        <v/>
      </c>
      <c r="BH742" s="133" t="str">
        <f>IFERROR(VLOOKUP(AQ:AQ,在庫!B:L,10,0),"")</f>
        <v/>
      </c>
      <c r="BI742" s="234" t="str">
        <f>VLOOKUP(AQ:AQ,[1]YOKOHAMA!$B:$AH,32,0)</f>
        <v/>
      </c>
      <c r="BJ742" s="234" t="str">
        <f>VLOOKUP(AQ:AQ,[1]YOKOHAMA!$B:$AH,33,0)</f>
        <v/>
      </c>
      <c r="BK742" s="191"/>
      <c r="BL742" s="191"/>
      <c r="BM742" s="191"/>
      <c r="BN742" s="191"/>
      <c r="BO742" s="443"/>
      <c r="BP742" s="443"/>
      <c r="BQ742" s="443"/>
      <c r="BR742" s="443"/>
      <c r="BS742" s="443"/>
      <c r="BT742" s="443"/>
      <c r="BU742" s="443"/>
      <c r="BV742" s="443"/>
      <c r="BW742" s="443"/>
      <c r="BX742" s="443"/>
    </row>
    <row r="743" spans="1:76">
      <c r="A743" s="237">
        <f t="shared" si="428"/>
        <v>1</v>
      </c>
      <c r="B743" s="308">
        <f t="shared" si="429"/>
        <v>2055516129866</v>
      </c>
      <c r="C743" s="225">
        <f t="shared" si="430"/>
        <v>0</v>
      </c>
      <c r="D743" s="11" t="s">
        <v>7497</v>
      </c>
      <c r="E743" s="358" t="s">
        <v>1590</v>
      </c>
      <c r="F743" s="235"/>
      <c r="G743" s="132" t="str">
        <f t="shared" si="431"/>
        <v>16</v>
      </c>
      <c r="H743" s="225">
        <v>0</v>
      </c>
      <c r="I743" s="225">
        <f t="shared" si="432"/>
        <v>0</v>
      </c>
      <c r="J743" s="131"/>
      <c r="K743" s="132" t="s">
        <v>6380</v>
      </c>
      <c r="L743" s="132">
        <v>1</v>
      </c>
      <c r="M743" s="134"/>
      <c r="N743" s="226"/>
      <c r="O743" s="226"/>
      <c r="P743" s="227"/>
      <c r="Q743" s="228">
        <f t="shared" si="433"/>
        <v>0</v>
      </c>
      <c r="R743" s="143" t="str">
        <f t="shared" si="434"/>
        <v/>
      </c>
      <c r="S743" s="238">
        <v>1074476283</v>
      </c>
      <c r="T743" s="288" t="s">
        <v>6998</v>
      </c>
      <c r="U743" s="189">
        <f t="shared" si="435"/>
        <v>0</v>
      </c>
      <c r="V743" s="11"/>
      <c r="W743" s="229"/>
      <c r="X743" s="135">
        <f t="shared" si="436"/>
        <v>8994</v>
      </c>
      <c r="Y743" s="230">
        <f t="shared" si="437"/>
        <v>0</v>
      </c>
      <c r="Z743" s="141" t="str">
        <f t="shared" si="438"/>
        <v/>
      </c>
      <c r="AA743" s="136" t="str">
        <f t="shared" si="439"/>
        <v/>
      </c>
      <c r="AB743" s="309"/>
      <c r="AC743" s="309"/>
      <c r="AD743" s="184">
        <f t="shared" si="440"/>
        <v>0</v>
      </c>
      <c r="AE743" s="182">
        <f t="shared" si="441"/>
        <v>0</v>
      </c>
      <c r="AF743" s="128">
        <f t="shared" si="442"/>
        <v>0</v>
      </c>
      <c r="AG743" s="129">
        <f t="shared" si="443"/>
        <v>0</v>
      </c>
      <c r="AH743" s="130" t="str">
        <f t="shared" si="444"/>
        <v/>
      </c>
      <c r="AI743" s="137">
        <f t="shared" si="445"/>
        <v>0</v>
      </c>
      <c r="AJ743" s="138" t="str">
        <f t="shared" si="446"/>
        <v/>
      </c>
      <c r="AK743" s="138" t="str">
        <f t="shared" si="447"/>
        <v/>
      </c>
      <c r="AL743" s="11" t="s">
        <v>13397</v>
      </c>
      <c r="AM743" s="11">
        <f t="shared" si="448"/>
        <v>0</v>
      </c>
      <c r="AN743" s="412">
        <f t="shared" si="449"/>
        <v>0</v>
      </c>
      <c r="AO743" s="412">
        <f t="shared" si="450"/>
        <v>-8994</v>
      </c>
      <c r="AP743" s="413" t="e">
        <f t="shared" si="451"/>
        <v>#DIV/0!</v>
      </c>
      <c r="AQ743" s="192">
        <v>2055516129866</v>
      </c>
      <c r="AR743" s="192">
        <f>VLOOKUP(AQ:AQ,[1]YOKOHAMA!$B:$O,2,0)</f>
        <v>4968814963095</v>
      </c>
      <c r="AS743" s="192" t="str">
        <f>VLOOKUP(AQ:AQ,[1]YOKOHAMA!$B:$O,3,0)</f>
        <v>R4575</v>
      </c>
      <c r="AT743" s="231" t="str">
        <f>VLOOKUP(AQ:AQ,[1]YOKOHAMA!$B:$O,4,0)</f>
        <v>BluEarth-GT AE51（並行）</v>
      </c>
      <c r="AU743" s="231" t="str">
        <f>VLOOKUP(AQ:AQ,[1]YOKOHAMA!$B:$O,5,0)</f>
        <v>205/55R16 94V XL</v>
      </c>
      <c r="AV743" s="232" t="str">
        <f>VLOOKUP(AQ:AQ,[1]YOKOHAMA!$B:$O,6,0)</f>
        <v>205/55R16</v>
      </c>
      <c r="AW743" s="232" t="str">
        <f>VLOOKUP(AQ:AQ,[1]YOKOHAMA!$B:$O,7,0)</f>
        <v/>
      </c>
      <c r="AX743" s="233">
        <f>VLOOKUP(AQ:AQ,[1]YOKOHAMA!$B:$K,8,0)</f>
        <v>8994</v>
      </c>
      <c r="AY743" s="233">
        <f>VLOOKUP(AQ:AQ,[1]YOKOHAMA!$B:$K,9,0)</f>
        <v>0</v>
      </c>
      <c r="AZ743" s="233">
        <f>VLOOKUP(AQ:AQ,[1]YOKOHAMA!$B:$K,10,0)</f>
        <v>0</v>
      </c>
      <c r="BA743" s="233">
        <f>VLOOKUP(AQ:AQ,[1]YOKOHAMA!$B:$O,11,0)</f>
        <v>12150</v>
      </c>
      <c r="BB743" s="233">
        <f>VLOOKUP(AQ:AQ,[1]YOKOHAMA!$B:$O,12,0)</f>
        <v>10568.181818181818</v>
      </c>
      <c r="BC743" s="233">
        <f t="shared" si="452"/>
        <v>525</v>
      </c>
      <c r="BD743" s="204" t="s">
        <v>6001</v>
      </c>
      <c r="BE743" s="195" t="s">
        <v>5165</v>
      </c>
      <c r="BF743" s="133" t="str">
        <f>IFERROR(VLOOKUP(BE:BE,Q商品!B:E,4,0),"")</f>
        <v>2021年製 BluEarth-GT AE51 205/55R16 94V XL サマータイヤ ラベルなし 最短当日発送</v>
      </c>
      <c r="BG743" s="133" t="str">
        <f>IFERROR(VLOOKUP(AQ:AQ,在庫!B:M,12,0),"")</f>
        <v/>
      </c>
      <c r="BH743" s="133" t="str">
        <f>IFERROR(VLOOKUP(AQ:AQ,在庫!B:L,10,0),"")</f>
        <v/>
      </c>
      <c r="BI743" s="234">
        <f>VLOOKUP(AQ:AQ,[1]YOKOHAMA!$B:$AH,32,0)</f>
        <v>606919457</v>
      </c>
      <c r="BJ743" s="234">
        <f>VLOOKUP(AQ:AQ,[1]YOKOHAMA!$B:$AH,33,0)</f>
        <v>606919488</v>
      </c>
      <c r="BK743" s="191"/>
      <c r="BL743" s="191"/>
      <c r="BM743" s="191"/>
      <c r="BN743" s="191"/>
      <c r="BO743" s="443"/>
      <c r="BP743" s="443"/>
      <c r="BQ743" s="443"/>
      <c r="BR743" s="443"/>
      <c r="BS743" s="443"/>
      <c r="BT743" s="443"/>
      <c r="BU743" s="443"/>
      <c r="BV743" s="443"/>
      <c r="BW743" s="443"/>
      <c r="BX743" s="443"/>
    </row>
    <row r="744" spans="1:76">
      <c r="A744" s="237">
        <f t="shared" si="428"/>
        <v>1</v>
      </c>
      <c r="B744" s="308">
        <f t="shared" si="429"/>
        <v>2154517129865</v>
      </c>
      <c r="C744" s="225">
        <f t="shared" si="430"/>
        <v>164</v>
      </c>
      <c r="D744" s="11" t="s">
        <v>4704</v>
      </c>
      <c r="E744" s="11" t="s">
        <v>1623</v>
      </c>
      <c r="F744" s="303" t="s">
        <v>6350</v>
      </c>
      <c r="G744" s="132" t="str">
        <f t="shared" si="431"/>
        <v>17</v>
      </c>
      <c r="H744" s="225">
        <v>0</v>
      </c>
      <c r="I744" s="225">
        <f t="shared" si="432"/>
        <v>0</v>
      </c>
      <c r="J744" s="131">
        <v>917</v>
      </c>
      <c r="K744" s="132" t="s">
        <v>6380</v>
      </c>
      <c r="L744" s="132">
        <v>2</v>
      </c>
      <c r="M744" s="134" t="s">
        <v>3422</v>
      </c>
      <c r="N744" s="226" t="s">
        <v>6470</v>
      </c>
      <c r="O744" s="226" t="s">
        <v>1777</v>
      </c>
      <c r="P744" s="227">
        <v>18990</v>
      </c>
      <c r="Q744" s="228">
        <f t="shared" si="433"/>
        <v>17114.545454545452</v>
      </c>
      <c r="R744" s="143">
        <f t="shared" si="434"/>
        <v>0.29323276319982994</v>
      </c>
      <c r="S744" s="238">
        <v>1074476285</v>
      </c>
      <c r="T744" s="288" t="s">
        <v>6999</v>
      </c>
      <c r="U744" s="189">
        <f t="shared" si="435"/>
        <v>18990</v>
      </c>
      <c r="V744" s="11"/>
      <c r="W744" s="229">
        <v>18990</v>
      </c>
      <c r="X744" s="135">
        <f t="shared" si="436"/>
        <v>12096</v>
      </c>
      <c r="Y744" s="230">
        <f t="shared" si="437"/>
        <v>17114.545454545452</v>
      </c>
      <c r="Z744" s="141">
        <f t="shared" si="438"/>
        <v>7.7303844128488786E-2</v>
      </c>
      <c r="AA744" s="136">
        <f t="shared" si="439"/>
        <v>0.29323276319982994</v>
      </c>
      <c r="AB744" s="309"/>
      <c r="AC744" s="309"/>
      <c r="AD744" s="184">
        <f t="shared" si="440"/>
        <v>18617</v>
      </c>
      <c r="AE744" s="182">
        <f t="shared" si="441"/>
        <v>20458</v>
      </c>
      <c r="AF744" s="128">
        <f t="shared" si="442"/>
        <v>1841.22</v>
      </c>
      <c r="AG744" s="129">
        <f t="shared" si="443"/>
        <v>373.22</v>
      </c>
      <c r="AH744" s="130">
        <f t="shared" si="444"/>
        <v>1.8243230032261221E-2</v>
      </c>
      <c r="AI744" s="137">
        <f t="shared" si="445"/>
        <v>1468</v>
      </c>
      <c r="AJ744" s="138">
        <f t="shared" si="446"/>
        <v>7.1756769967738776E-2</v>
      </c>
      <c r="AK744" s="138">
        <f t="shared" si="447"/>
        <v>0.27498953316756869</v>
      </c>
      <c r="AL744" s="11" t="s">
        <v>13397</v>
      </c>
      <c r="AM744" s="11">
        <f t="shared" si="448"/>
        <v>16571.2</v>
      </c>
      <c r="AN744" s="412">
        <f t="shared" si="449"/>
        <v>14915.636363636364</v>
      </c>
      <c r="AO744" s="412">
        <f t="shared" si="450"/>
        <v>2819.636363636364</v>
      </c>
      <c r="AP744" s="413">
        <f t="shared" si="451"/>
        <v>0.18903895850602176</v>
      </c>
      <c r="AQ744" s="192">
        <v>2154517129865</v>
      </c>
      <c r="AR744" s="192">
        <f>VLOOKUP(AQ:AQ,[1]YOKOHAMA!$B:$O,2,0)</f>
        <v>4968814963354</v>
      </c>
      <c r="AS744" s="192" t="str">
        <f>VLOOKUP(AQ:AQ,[1]YOKOHAMA!$B:$O,3,0)</f>
        <v>R4601</v>
      </c>
      <c r="AT744" s="231" t="str">
        <f>VLOOKUP(AQ:AQ,[1]YOKOHAMA!$B:$O,4,0)</f>
        <v>BluEarth-GT AE51（並行）</v>
      </c>
      <c r="AU744" s="231" t="str">
        <f>VLOOKUP(AQ:AQ,[1]YOKOHAMA!$B:$O,5,0)</f>
        <v>215/45R17 91W XL（販売中）</v>
      </c>
      <c r="AV744" s="232" t="str">
        <f>VLOOKUP(AQ:AQ,[1]YOKOHAMA!$B:$O,6,0)</f>
        <v>215/45R17</v>
      </c>
      <c r="AW744" s="232" t="str">
        <f>VLOOKUP(AQ:AQ,[1]YOKOHAMA!$B:$O,7,0)</f>
        <v/>
      </c>
      <c r="AX744" s="233">
        <f>VLOOKUP(AQ:AQ,[1]YOKOHAMA!$B:$K,8,0)</f>
        <v>12096</v>
      </c>
      <c r="AY744" s="233">
        <f>VLOOKUP(AQ:AQ,[1]YOKOHAMA!$B:$K,9,0)</f>
        <v>164</v>
      </c>
      <c r="AZ744" s="233">
        <f>VLOOKUP(AQ:AQ,[1]YOKOHAMA!$B:$K,10,0)</f>
        <v>0</v>
      </c>
      <c r="BA744" s="233">
        <f>VLOOKUP(AQ:AQ,[1]YOKOHAMA!$B:$O,11,0)</f>
        <v>16880</v>
      </c>
      <c r="BB744" s="233">
        <f>VLOOKUP(AQ:AQ,[1]YOKOHAMA!$B:$O,12,0)</f>
        <v>14868.181818181816</v>
      </c>
      <c r="BC744" s="233">
        <f t="shared" si="452"/>
        <v>525</v>
      </c>
      <c r="BD744" s="204" t="s">
        <v>6001</v>
      </c>
      <c r="BE744" s="195" t="s">
        <v>5146</v>
      </c>
      <c r="BF744" s="133" t="str">
        <f>IFERROR(VLOOKUP(BE:BE,Q商品!B:E,4,0),"")</f>
        <v>2023年製 BluEarth-GT AE51 215/45R17 91W XL サマータイヤ 最短当日発送</v>
      </c>
      <c r="BG744" s="133" t="str">
        <f>IFERROR(VLOOKUP(AQ:AQ,在庫!B:M,12,0),"")</f>
        <v/>
      </c>
      <c r="BH744" s="133" t="str">
        <f>IFERROR(VLOOKUP(AQ:AQ,在庫!B:L,10,0),"")</f>
        <v/>
      </c>
      <c r="BI744" s="234">
        <f>VLOOKUP(AQ:AQ,[1]YOKOHAMA!$B:$AH,32,0)</f>
        <v>606919448</v>
      </c>
      <c r="BJ744" s="234">
        <f>VLOOKUP(AQ:AQ,[1]YOKOHAMA!$B:$AH,33,0)</f>
        <v>606919479</v>
      </c>
      <c r="BK744" s="191"/>
      <c r="BL744" s="191"/>
      <c r="BM744" s="191"/>
      <c r="BN744" s="191"/>
      <c r="BO744" s="443"/>
      <c r="BP744" s="443"/>
      <c r="BQ744" s="443"/>
      <c r="BR744" s="443"/>
      <c r="BS744" s="443"/>
      <c r="BT744" s="443"/>
      <c r="BU744" s="443"/>
      <c r="BV744" s="443"/>
      <c r="BW744" s="443"/>
      <c r="BX744" s="443"/>
    </row>
    <row r="745" spans="1:76">
      <c r="A745" s="237">
        <f t="shared" si="428"/>
        <v>1</v>
      </c>
      <c r="B745" s="308">
        <f t="shared" si="429"/>
        <v>2155017129867</v>
      </c>
      <c r="C745" s="225">
        <f t="shared" si="430"/>
        <v>34</v>
      </c>
      <c r="D745" s="11" t="s">
        <v>4704</v>
      </c>
      <c r="E745" s="11" t="s">
        <v>6351</v>
      </c>
      <c r="F745" s="303" t="s">
        <v>5192</v>
      </c>
      <c r="G745" s="132" t="str">
        <f t="shared" si="431"/>
        <v>17</v>
      </c>
      <c r="H745" s="225">
        <v>33</v>
      </c>
      <c r="I745" s="225">
        <f t="shared" si="432"/>
        <v>33</v>
      </c>
      <c r="J745" s="131"/>
      <c r="K745" s="132" t="s">
        <v>6380</v>
      </c>
      <c r="L745" s="132">
        <v>4</v>
      </c>
      <c r="M745" s="134" t="s">
        <v>1958</v>
      </c>
      <c r="N745" s="226" t="s">
        <v>11999</v>
      </c>
      <c r="O745" s="226" t="s">
        <v>1777</v>
      </c>
      <c r="P745" s="227">
        <v>16340</v>
      </c>
      <c r="Q745" s="228">
        <f t="shared" si="433"/>
        <v>14823.636363636362</v>
      </c>
      <c r="R745" s="143">
        <f t="shared" si="434"/>
        <v>0.20788666748436149</v>
      </c>
      <c r="S745" s="238">
        <v>1074476265</v>
      </c>
      <c r="T745" s="288" t="s">
        <v>7000</v>
      </c>
      <c r="U745" s="189">
        <f t="shared" si="435"/>
        <v>16340</v>
      </c>
      <c r="V745" s="11"/>
      <c r="W745" s="229">
        <v>16340</v>
      </c>
      <c r="X745" s="135">
        <f t="shared" si="436"/>
        <v>11742</v>
      </c>
      <c r="Y745" s="230">
        <f t="shared" si="437"/>
        <v>14823.636363636362</v>
      </c>
      <c r="Z745" s="141">
        <f t="shared" si="438"/>
        <v>7.729498164014692E-2</v>
      </c>
      <c r="AA745" s="136">
        <f t="shared" si="439"/>
        <v>0.20788666748436149</v>
      </c>
      <c r="AB745" s="309" t="s">
        <v>14114</v>
      </c>
      <c r="AC745" s="144"/>
      <c r="AD745" s="184">
        <f t="shared" si="440"/>
        <v>16019</v>
      </c>
      <c r="AE745" s="182">
        <f t="shared" si="441"/>
        <v>17603</v>
      </c>
      <c r="AF745" s="128">
        <f t="shared" si="442"/>
        <v>1584.27</v>
      </c>
      <c r="AG745" s="129">
        <f t="shared" si="443"/>
        <v>321.27</v>
      </c>
      <c r="AH745" s="130">
        <f t="shared" si="444"/>
        <v>1.8250866329602908E-2</v>
      </c>
      <c r="AI745" s="137">
        <f t="shared" si="445"/>
        <v>1263</v>
      </c>
      <c r="AJ745" s="138">
        <f t="shared" si="446"/>
        <v>7.1749133670397092E-2</v>
      </c>
      <c r="AK745" s="138">
        <f t="shared" si="447"/>
        <v>0.18963580115475859</v>
      </c>
      <c r="AL745" s="11"/>
      <c r="AM745" s="11">
        <f t="shared" si="448"/>
        <v>14258.7</v>
      </c>
      <c r="AN745" s="412">
        <f t="shared" si="449"/>
        <v>12931.545454545454</v>
      </c>
      <c r="AO745" s="412">
        <f t="shared" si="450"/>
        <v>1189.545454545454</v>
      </c>
      <c r="AP745" s="413">
        <f t="shared" si="451"/>
        <v>9.1987880236490016E-2</v>
      </c>
      <c r="AQ745" s="192">
        <v>2155017129867</v>
      </c>
      <c r="AR745" s="192">
        <f>VLOOKUP(AQ:AQ,[1]YOKOHAMA!$B:$O,2,0)</f>
        <v>4968814963439</v>
      </c>
      <c r="AS745" s="192" t="str">
        <f>VLOOKUP(AQ:AQ,[1]YOKOHAMA!$B:$O,3,0)</f>
        <v>R4609</v>
      </c>
      <c r="AT745" s="231" t="str">
        <f>VLOOKUP(AQ:AQ,[1]YOKOHAMA!$B:$O,4,0)</f>
        <v>BluEarth-GT AE51（並行）J</v>
      </c>
      <c r="AU745" s="231" t="str">
        <f>VLOOKUP(AQ:AQ,[1]YOKOHAMA!$B:$O,5,0)</f>
        <v>215/50R17 95W XL（販売中）</v>
      </c>
      <c r="AV745" s="232" t="str">
        <f>VLOOKUP(AQ:AQ,[1]YOKOHAMA!$B:$O,6,0)</f>
        <v>215/50R17</v>
      </c>
      <c r="AW745" s="232" t="str">
        <f>VLOOKUP(AQ:AQ,[1]YOKOHAMA!$B:$O,7,0)</f>
        <v/>
      </c>
      <c r="AX745" s="233">
        <f>VLOOKUP(AQ:AQ,[1]YOKOHAMA!$B:$K,8,0)</f>
        <v>11742</v>
      </c>
      <c r="AY745" s="233">
        <f>VLOOKUP(AQ:AQ,[1]YOKOHAMA!$B:$K,9,0)</f>
        <v>34</v>
      </c>
      <c r="AZ745" s="233">
        <f>VLOOKUP(AQ:AQ,[1]YOKOHAMA!$B:$K,10,0)</f>
        <v>33</v>
      </c>
      <c r="BA745" s="233">
        <f>VLOOKUP(AQ:AQ,[1]YOKOHAMA!$B:$O,11,0)</f>
        <v>16480</v>
      </c>
      <c r="BB745" s="233">
        <f>VLOOKUP(AQ:AQ,[1]YOKOHAMA!$B:$O,12,0)</f>
        <v>14027.272727272726</v>
      </c>
      <c r="BC745" s="233">
        <f t="shared" si="452"/>
        <v>1050</v>
      </c>
      <c r="BD745" s="204" t="s">
        <v>6001</v>
      </c>
      <c r="BE745" s="192" t="s">
        <v>5147</v>
      </c>
      <c r="BF745" s="133" t="str">
        <f>IFERROR(VLOOKUP(BE:BE,Q商品!B:E,4,0),"")</f>
        <v>2023年製 BluEarth-GT AE51 215/50R17 95W XL サマータイヤ 最短当日発送</v>
      </c>
      <c r="BG745" s="133" t="str">
        <f>IFERROR(VLOOKUP(AQ:AQ,在庫!B:M,12,0),"")</f>
        <v>2023年製</v>
      </c>
      <c r="BH745" s="133">
        <f>IFERROR(VLOOKUP(AQ:AQ,在庫!B:L,10,0),"")</f>
        <v>1</v>
      </c>
      <c r="BI745" s="234">
        <f>VLOOKUP(AQ:AQ,[1]YOKOHAMA!$B:$AH,32,0)</f>
        <v>606919451</v>
      </c>
      <c r="BJ745" s="234">
        <f>VLOOKUP(AQ:AQ,[1]YOKOHAMA!$B:$AH,33,0)</f>
        <v>606919482</v>
      </c>
      <c r="BK745" s="191"/>
      <c r="BL745" s="191"/>
      <c r="BM745" s="191"/>
      <c r="BN745" s="191"/>
      <c r="BO745" s="443"/>
      <c r="BP745" s="443"/>
      <c r="BQ745" s="443"/>
      <c r="BR745" s="443"/>
      <c r="BS745" s="443"/>
      <c r="BT745" s="443"/>
      <c r="BU745" s="443"/>
      <c r="BV745" s="443"/>
      <c r="BW745" s="443"/>
      <c r="BX745" s="443"/>
    </row>
    <row r="746" spans="1:76">
      <c r="A746" s="237">
        <f t="shared" si="428"/>
        <v>1</v>
      </c>
      <c r="B746" s="308">
        <f t="shared" si="429"/>
        <v>2254517129862</v>
      </c>
      <c r="C746" s="225">
        <f t="shared" si="430"/>
        <v>0</v>
      </c>
      <c r="D746" s="11" t="s">
        <v>7497</v>
      </c>
      <c r="E746" s="358" t="s">
        <v>1591</v>
      </c>
      <c r="F746" s="235"/>
      <c r="G746" s="132" t="str">
        <f t="shared" si="431"/>
        <v>17</v>
      </c>
      <c r="H746" s="225">
        <v>0</v>
      </c>
      <c r="I746" s="225">
        <f t="shared" si="432"/>
        <v>0</v>
      </c>
      <c r="J746" s="131"/>
      <c r="K746" s="132" t="s">
        <v>6380</v>
      </c>
      <c r="L746" s="132">
        <v>6</v>
      </c>
      <c r="M746" s="134"/>
      <c r="N746" s="226"/>
      <c r="O746" s="226"/>
      <c r="P746" s="227"/>
      <c r="Q746" s="228">
        <f t="shared" si="433"/>
        <v>0</v>
      </c>
      <c r="R746" s="143" t="str">
        <f t="shared" si="434"/>
        <v/>
      </c>
      <c r="S746" s="238">
        <v>1074476264</v>
      </c>
      <c r="T746" s="288" t="s">
        <v>7001</v>
      </c>
      <c r="U746" s="189">
        <f t="shared" si="435"/>
        <v>0</v>
      </c>
      <c r="V746" s="11"/>
      <c r="W746" s="229"/>
      <c r="X746" s="135">
        <f t="shared" si="436"/>
        <v>10173</v>
      </c>
      <c r="Y746" s="230">
        <f t="shared" si="437"/>
        <v>0</v>
      </c>
      <c r="Z746" s="141" t="str">
        <f t="shared" si="438"/>
        <v/>
      </c>
      <c r="AA746" s="136" t="str">
        <f t="shared" si="439"/>
        <v/>
      </c>
      <c r="AB746" s="309"/>
      <c r="AC746" s="309"/>
      <c r="AD746" s="184">
        <f t="shared" si="440"/>
        <v>0</v>
      </c>
      <c r="AE746" s="182">
        <f t="shared" si="441"/>
        <v>0</v>
      </c>
      <c r="AF746" s="128">
        <f t="shared" si="442"/>
        <v>0</v>
      </c>
      <c r="AG746" s="129">
        <f t="shared" si="443"/>
        <v>0</v>
      </c>
      <c r="AH746" s="130" t="str">
        <f t="shared" si="444"/>
        <v/>
      </c>
      <c r="AI746" s="137">
        <f t="shared" si="445"/>
        <v>0</v>
      </c>
      <c r="AJ746" s="138" t="str">
        <f t="shared" si="446"/>
        <v/>
      </c>
      <c r="AK746" s="138" t="str">
        <f t="shared" si="447"/>
        <v/>
      </c>
      <c r="AL746" s="11" t="s">
        <v>13397</v>
      </c>
      <c r="AM746" s="11">
        <f t="shared" si="448"/>
        <v>0</v>
      </c>
      <c r="AN746" s="412">
        <f t="shared" si="449"/>
        <v>0</v>
      </c>
      <c r="AO746" s="412">
        <f t="shared" si="450"/>
        <v>-10173</v>
      </c>
      <c r="AP746" s="413" t="e">
        <f t="shared" si="451"/>
        <v>#DIV/0!</v>
      </c>
      <c r="AQ746" s="192">
        <v>2254517129862</v>
      </c>
      <c r="AR746" s="192">
        <f>VLOOKUP(AQ:AQ,[1]YOKOHAMA!$B:$O,2,0)</f>
        <v>4968814963323</v>
      </c>
      <c r="AS746" s="192" t="str">
        <f>VLOOKUP(AQ:AQ,[1]YOKOHAMA!$B:$O,3,0)</f>
        <v>R4598</v>
      </c>
      <c r="AT746" s="231" t="str">
        <f>VLOOKUP(AQ:AQ,[1]YOKOHAMA!$B:$O,4,0)</f>
        <v>BluEarth-GT AE51（並行）</v>
      </c>
      <c r="AU746" s="231" t="str">
        <f>VLOOKUP(AQ:AQ,[1]YOKOHAMA!$B:$O,5,0)</f>
        <v>225/45R17 94W XL</v>
      </c>
      <c r="AV746" s="232" t="str">
        <f>VLOOKUP(AQ:AQ,[1]YOKOHAMA!$B:$O,6,0)</f>
        <v>225/45R17</v>
      </c>
      <c r="AW746" s="232" t="str">
        <f>VLOOKUP(AQ:AQ,[1]YOKOHAMA!$B:$O,7,0)</f>
        <v/>
      </c>
      <c r="AX746" s="233">
        <f>VLOOKUP(AQ:AQ,[1]YOKOHAMA!$B:$K,8,0)</f>
        <v>10173</v>
      </c>
      <c r="AY746" s="233">
        <f>VLOOKUP(AQ:AQ,[1]YOKOHAMA!$B:$K,9,0)</f>
        <v>0</v>
      </c>
      <c r="AZ746" s="233">
        <f>VLOOKUP(AQ:AQ,[1]YOKOHAMA!$B:$K,10,0)</f>
        <v>0</v>
      </c>
      <c r="BA746" s="233">
        <f>VLOOKUP(AQ:AQ,[1]YOKOHAMA!$B:$O,11,0)</f>
        <v>14200</v>
      </c>
      <c r="BB746" s="233">
        <f>VLOOKUP(AQ:AQ,[1]YOKOHAMA!$B:$O,12,0)</f>
        <v>12431.81818181818</v>
      </c>
      <c r="BC746" s="233">
        <f t="shared" si="452"/>
        <v>525</v>
      </c>
      <c r="BD746" s="204" t="s">
        <v>6001</v>
      </c>
      <c r="BE746" s="195" t="s">
        <v>5150</v>
      </c>
      <c r="BF746" s="133" t="str">
        <f>IFERROR(VLOOKUP(BE:BE,Q商品!B:E,4,0),"")</f>
        <v>2022年製 BluEarth-GT AE51 225/45R17 94W XL サマータイヤ 最短当日発送</v>
      </c>
      <c r="BG746" s="133" t="str">
        <f>IFERROR(VLOOKUP(AQ:AQ,在庫!B:M,12,0),"")</f>
        <v/>
      </c>
      <c r="BH746" s="133" t="str">
        <f>IFERROR(VLOOKUP(AQ:AQ,在庫!B:L,10,0),"")</f>
        <v/>
      </c>
      <c r="BI746" s="234">
        <f>VLOOKUP(AQ:AQ,[1]YOKOHAMA!$B:$AH,32,0)</f>
        <v>606919453</v>
      </c>
      <c r="BJ746" s="234">
        <f>VLOOKUP(AQ:AQ,[1]YOKOHAMA!$B:$AH,33,0)</f>
        <v>606919484</v>
      </c>
      <c r="BK746" s="191"/>
      <c r="BL746" s="191"/>
      <c r="BM746" s="191"/>
      <c r="BN746" s="191"/>
      <c r="BO746" s="443"/>
      <c r="BP746" s="443"/>
      <c r="BQ746" s="443"/>
      <c r="BR746" s="443"/>
      <c r="BS746" s="443"/>
      <c r="BT746" s="443"/>
      <c r="BU746" s="443"/>
      <c r="BV746" s="443"/>
      <c r="BW746" s="443"/>
      <c r="BX746" s="443"/>
    </row>
    <row r="747" spans="1:76">
      <c r="A747" s="237">
        <f t="shared" si="428"/>
        <v>1</v>
      </c>
      <c r="B747" s="308">
        <f t="shared" si="429"/>
        <v>2255017129864</v>
      </c>
      <c r="C747" s="225">
        <f t="shared" si="430"/>
        <v>0</v>
      </c>
      <c r="D747" s="11" t="s">
        <v>7497</v>
      </c>
      <c r="E747" s="358" t="s">
        <v>1592</v>
      </c>
      <c r="F747" s="235"/>
      <c r="G747" s="132" t="str">
        <f t="shared" si="431"/>
        <v>17</v>
      </c>
      <c r="H747" s="225">
        <v>0</v>
      </c>
      <c r="I747" s="225">
        <f t="shared" si="432"/>
        <v>0</v>
      </c>
      <c r="J747" s="131"/>
      <c r="K747" s="132" t="s">
        <v>6380</v>
      </c>
      <c r="L747" s="132">
        <v>7</v>
      </c>
      <c r="M747" s="134"/>
      <c r="N747" s="226"/>
      <c r="O747" s="226"/>
      <c r="P747" s="227"/>
      <c r="Q747" s="228">
        <f t="shared" si="433"/>
        <v>0</v>
      </c>
      <c r="R747" s="143" t="str">
        <f t="shared" si="434"/>
        <v/>
      </c>
      <c r="S747" s="238">
        <v>1074476715</v>
      </c>
      <c r="T747" s="288" t="s">
        <v>7002</v>
      </c>
      <c r="U747" s="189">
        <f t="shared" si="435"/>
        <v>0</v>
      </c>
      <c r="V747" s="11"/>
      <c r="W747" s="229"/>
      <c r="X747" s="135">
        <f t="shared" si="436"/>
        <v>10519</v>
      </c>
      <c r="Y747" s="230">
        <f t="shared" si="437"/>
        <v>0</v>
      </c>
      <c r="Z747" s="141" t="str">
        <f t="shared" si="438"/>
        <v/>
      </c>
      <c r="AA747" s="136" t="str">
        <f t="shared" si="439"/>
        <v/>
      </c>
      <c r="AB747" s="309"/>
      <c r="AC747" s="309"/>
      <c r="AD747" s="184">
        <f t="shared" si="440"/>
        <v>0</v>
      </c>
      <c r="AE747" s="182">
        <f t="shared" si="441"/>
        <v>0</v>
      </c>
      <c r="AF747" s="128">
        <f t="shared" si="442"/>
        <v>0</v>
      </c>
      <c r="AG747" s="129">
        <f t="shared" si="443"/>
        <v>0</v>
      </c>
      <c r="AH747" s="130" t="str">
        <f t="shared" si="444"/>
        <v/>
      </c>
      <c r="AI747" s="137">
        <f t="shared" si="445"/>
        <v>0</v>
      </c>
      <c r="AJ747" s="138" t="str">
        <f t="shared" si="446"/>
        <v/>
      </c>
      <c r="AK747" s="138" t="str">
        <f t="shared" si="447"/>
        <v/>
      </c>
      <c r="AL747" s="11" t="s">
        <v>13397</v>
      </c>
      <c r="AM747" s="11">
        <f t="shared" si="448"/>
        <v>0</v>
      </c>
      <c r="AN747" s="412">
        <f t="shared" si="449"/>
        <v>0</v>
      </c>
      <c r="AO747" s="412">
        <f t="shared" si="450"/>
        <v>-10519</v>
      </c>
      <c r="AP747" s="413" t="e">
        <f t="shared" si="451"/>
        <v>#DIV/0!</v>
      </c>
      <c r="AQ747" s="192">
        <v>2255017129864</v>
      </c>
      <c r="AR747" s="192">
        <f>VLOOKUP(AQ:AQ,[1]YOKOHAMA!$B:$O,2,0)</f>
        <v>4968814963071</v>
      </c>
      <c r="AS747" s="192" t="str">
        <f>VLOOKUP(AQ:AQ,[1]YOKOHAMA!$B:$O,3,0)</f>
        <v>R4573</v>
      </c>
      <c r="AT747" s="231" t="str">
        <f>VLOOKUP(AQ:AQ,[1]YOKOHAMA!$B:$O,4,0)</f>
        <v>BluEarth-GT AE51（並行）J</v>
      </c>
      <c r="AU747" s="231" t="str">
        <f>VLOOKUP(AQ:AQ,[1]YOKOHAMA!$B:$O,5,0)</f>
        <v>225/50R17 98W XL</v>
      </c>
      <c r="AV747" s="232" t="str">
        <f>VLOOKUP(AQ:AQ,[1]YOKOHAMA!$B:$O,6,0)</f>
        <v>225/50R17</v>
      </c>
      <c r="AW747" s="232" t="str">
        <f>VLOOKUP(AQ:AQ,[1]YOKOHAMA!$B:$O,7,0)</f>
        <v/>
      </c>
      <c r="AX747" s="233">
        <f>VLOOKUP(AQ:AQ,[1]YOKOHAMA!$B:$K,8,0)</f>
        <v>10519</v>
      </c>
      <c r="AY747" s="233">
        <f>VLOOKUP(AQ:AQ,[1]YOKOHAMA!$B:$K,9,0)</f>
        <v>0</v>
      </c>
      <c r="AZ747" s="233">
        <f>VLOOKUP(AQ:AQ,[1]YOKOHAMA!$B:$K,10,0)</f>
        <v>0</v>
      </c>
      <c r="BA747" s="233">
        <f>VLOOKUP(AQ:AQ,[1]YOKOHAMA!$B:$O,11,0)</f>
        <v>15800</v>
      </c>
      <c r="BB747" s="233">
        <f>VLOOKUP(AQ:AQ,[1]YOKOHAMA!$B:$O,12,0)</f>
        <v>13409.090909090908</v>
      </c>
      <c r="BC747" s="233">
        <f t="shared" si="452"/>
        <v>1050</v>
      </c>
      <c r="BD747" s="204" t="s">
        <v>6001</v>
      </c>
      <c r="BE747" s="195" t="s">
        <v>5151</v>
      </c>
      <c r="BF747" s="133" t="str">
        <f>IFERROR(VLOOKUP(BE:BE,Q商品!B:E,4,0),"")</f>
        <v>2022年製 BluEarth-GT AE51 225/50R17 98W XL サマータイヤ 最短当日発送</v>
      </c>
      <c r="BG747" s="133" t="str">
        <f>IFERROR(VLOOKUP(AQ:AQ,在庫!B:M,12,0),"")</f>
        <v/>
      </c>
      <c r="BH747" s="133" t="str">
        <f>IFERROR(VLOOKUP(AQ:AQ,在庫!B:L,10,0),"")</f>
        <v/>
      </c>
      <c r="BI747" s="234">
        <f>VLOOKUP(AQ:AQ,[1]YOKOHAMA!$B:$AH,32,0)</f>
        <v>606919452</v>
      </c>
      <c r="BJ747" s="234">
        <f>VLOOKUP(AQ:AQ,[1]YOKOHAMA!$B:$AH,33,0)</f>
        <v>606919483</v>
      </c>
      <c r="BK747" s="191"/>
      <c r="BL747" s="191"/>
      <c r="BM747" s="191"/>
      <c r="BN747" s="191"/>
      <c r="BO747" s="443"/>
      <c r="BP747" s="443"/>
      <c r="BQ747" s="443"/>
      <c r="BR747" s="443"/>
      <c r="BS747" s="443"/>
      <c r="BT747" s="443"/>
      <c r="BU747" s="443"/>
      <c r="BV747" s="443"/>
      <c r="BW747" s="443"/>
      <c r="BX747" s="443"/>
    </row>
    <row r="748" spans="1:76">
      <c r="A748" s="237">
        <f t="shared" si="428"/>
        <v>1</v>
      </c>
      <c r="B748" s="308">
        <f t="shared" si="429"/>
        <v>2255517129869</v>
      </c>
      <c r="C748" s="225">
        <f t="shared" si="430"/>
        <v>0</v>
      </c>
      <c r="D748" s="11" t="s">
        <v>7497</v>
      </c>
      <c r="E748" s="358" t="s">
        <v>1593</v>
      </c>
      <c r="F748" s="235"/>
      <c r="G748" s="132" t="str">
        <f t="shared" si="431"/>
        <v>17</v>
      </c>
      <c r="H748" s="225">
        <v>0</v>
      </c>
      <c r="I748" s="225">
        <f t="shared" si="432"/>
        <v>0</v>
      </c>
      <c r="J748" s="131"/>
      <c r="K748" s="132" t="s">
        <v>6380</v>
      </c>
      <c r="L748" s="132">
        <v>8</v>
      </c>
      <c r="M748" s="134"/>
      <c r="N748" s="226"/>
      <c r="O748" s="226"/>
      <c r="P748" s="227"/>
      <c r="Q748" s="228">
        <f t="shared" si="433"/>
        <v>0</v>
      </c>
      <c r="R748" s="143" t="str">
        <f t="shared" si="434"/>
        <v/>
      </c>
      <c r="S748" s="238">
        <v>1074476288</v>
      </c>
      <c r="T748" s="288" t="s">
        <v>7003</v>
      </c>
      <c r="U748" s="189">
        <f t="shared" si="435"/>
        <v>0</v>
      </c>
      <c r="V748" s="11"/>
      <c r="W748" s="229"/>
      <c r="X748" s="135">
        <f t="shared" si="436"/>
        <v>10490</v>
      </c>
      <c r="Y748" s="230">
        <f t="shared" si="437"/>
        <v>0</v>
      </c>
      <c r="Z748" s="141" t="str">
        <f t="shared" si="438"/>
        <v/>
      </c>
      <c r="AA748" s="136" t="str">
        <f t="shared" si="439"/>
        <v/>
      </c>
      <c r="AB748" s="309"/>
      <c r="AC748" s="309"/>
      <c r="AD748" s="184">
        <f t="shared" si="440"/>
        <v>0</v>
      </c>
      <c r="AE748" s="182">
        <f t="shared" si="441"/>
        <v>0</v>
      </c>
      <c r="AF748" s="128">
        <f t="shared" si="442"/>
        <v>0</v>
      </c>
      <c r="AG748" s="129">
        <f t="shared" si="443"/>
        <v>0</v>
      </c>
      <c r="AH748" s="130" t="str">
        <f t="shared" si="444"/>
        <v/>
      </c>
      <c r="AI748" s="137">
        <f t="shared" si="445"/>
        <v>0</v>
      </c>
      <c r="AJ748" s="138" t="str">
        <f t="shared" si="446"/>
        <v/>
      </c>
      <c r="AK748" s="138" t="str">
        <f t="shared" si="447"/>
        <v/>
      </c>
      <c r="AL748" s="11" t="s">
        <v>13397</v>
      </c>
      <c r="AM748" s="11">
        <f t="shared" si="448"/>
        <v>0</v>
      </c>
      <c r="AN748" s="412">
        <f t="shared" si="449"/>
        <v>0</v>
      </c>
      <c r="AO748" s="412">
        <f t="shared" si="450"/>
        <v>-10490</v>
      </c>
      <c r="AP748" s="413" t="e">
        <f t="shared" si="451"/>
        <v>#DIV/0!</v>
      </c>
      <c r="AQ748" s="192">
        <v>2255517129869</v>
      </c>
      <c r="AR748" s="192">
        <f>VLOOKUP(AQ:AQ,[1]YOKOHAMA!$B:$O,2,0)</f>
        <v>4968814963163</v>
      </c>
      <c r="AS748" s="192" t="str">
        <f>VLOOKUP(AQ:AQ,[1]YOKOHAMA!$B:$O,3,0)</f>
        <v>R4582</v>
      </c>
      <c r="AT748" s="231" t="str">
        <f>VLOOKUP(AQ:AQ,[1]YOKOHAMA!$B:$O,4,0)</f>
        <v>BluEarth-GT AE51（並行）</v>
      </c>
      <c r="AU748" s="231" t="str">
        <f>VLOOKUP(AQ:AQ,[1]YOKOHAMA!$B:$O,5,0)</f>
        <v>225/55R17 101W XL</v>
      </c>
      <c r="AV748" s="232" t="str">
        <f>VLOOKUP(AQ:AQ,[1]YOKOHAMA!$B:$O,6,0)</f>
        <v>225/55R17</v>
      </c>
      <c r="AW748" s="232" t="str">
        <f>VLOOKUP(AQ:AQ,[1]YOKOHAMA!$B:$O,7,0)</f>
        <v/>
      </c>
      <c r="AX748" s="233">
        <f>VLOOKUP(AQ:AQ,[1]YOKOHAMA!$B:$K,8,0)</f>
        <v>10490</v>
      </c>
      <c r="AY748" s="233">
        <f>VLOOKUP(AQ:AQ,[1]YOKOHAMA!$B:$K,9,0)</f>
        <v>0</v>
      </c>
      <c r="AZ748" s="233">
        <f>VLOOKUP(AQ:AQ,[1]YOKOHAMA!$B:$K,10,0)</f>
        <v>0</v>
      </c>
      <c r="BA748" s="233">
        <f>VLOOKUP(AQ:AQ,[1]YOKOHAMA!$B:$O,11,0)</f>
        <v>14600</v>
      </c>
      <c r="BB748" s="233">
        <f>VLOOKUP(AQ:AQ,[1]YOKOHAMA!$B:$O,12,0)</f>
        <v>12318.181818181818</v>
      </c>
      <c r="BC748" s="233">
        <f t="shared" si="452"/>
        <v>1049.9999999999982</v>
      </c>
      <c r="BD748" s="204" t="s">
        <v>6001</v>
      </c>
      <c r="BE748" s="195" t="s">
        <v>5152</v>
      </c>
      <c r="BF748" s="133" t="str">
        <f>IFERROR(VLOOKUP(BE:BE,Q商品!B:E,4,0),"")</f>
        <v>2021年製BluEarth-GT AE51 225/55R17 101W XL サマータイヤ ラベルなし 最短当日発送</v>
      </c>
      <c r="BG748" s="133" t="str">
        <f>IFERROR(VLOOKUP(AQ:AQ,在庫!B:M,12,0),"")</f>
        <v/>
      </c>
      <c r="BH748" s="133" t="str">
        <f>IFERROR(VLOOKUP(AQ:AQ,在庫!B:L,10,0),"")</f>
        <v/>
      </c>
      <c r="BI748" s="234">
        <f>VLOOKUP(AQ:AQ,[1]YOKOHAMA!$B:$AH,32,0)</f>
        <v>606919450</v>
      </c>
      <c r="BJ748" s="234">
        <f>VLOOKUP(AQ:AQ,[1]YOKOHAMA!$B:$AH,33,0)</f>
        <v>606919481</v>
      </c>
      <c r="BK748" s="191"/>
      <c r="BL748" s="191"/>
      <c r="BM748" s="191"/>
      <c r="BN748" s="191"/>
      <c r="BO748" s="443"/>
      <c r="BP748" s="443"/>
      <c r="BQ748" s="443"/>
      <c r="BR748" s="443"/>
      <c r="BS748" s="443"/>
      <c r="BT748" s="443"/>
      <c r="BU748" s="443"/>
      <c r="BV748" s="443"/>
      <c r="BW748" s="443"/>
      <c r="BX748" s="443"/>
    </row>
    <row r="749" spans="1:76">
      <c r="A749" s="237">
        <f t="shared" si="428"/>
        <v>1</v>
      </c>
      <c r="B749" s="308">
        <f t="shared" si="429"/>
        <v>2254518129861</v>
      </c>
      <c r="C749" s="225">
        <f t="shared" si="430"/>
        <v>110</v>
      </c>
      <c r="D749" s="11" t="s">
        <v>4704</v>
      </c>
      <c r="E749" s="11" t="s">
        <v>6352</v>
      </c>
      <c r="F749" s="303" t="s">
        <v>6353</v>
      </c>
      <c r="G749" s="132" t="str">
        <f t="shared" si="431"/>
        <v>18</v>
      </c>
      <c r="H749" s="225">
        <v>1</v>
      </c>
      <c r="I749" s="225">
        <f t="shared" si="432"/>
        <v>1</v>
      </c>
      <c r="J749" s="131">
        <v>114</v>
      </c>
      <c r="K749" s="132" t="s">
        <v>6380</v>
      </c>
      <c r="L749" s="132">
        <v>9</v>
      </c>
      <c r="M749" s="134" t="s">
        <v>3422</v>
      </c>
      <c r="N749" s="226" t="s">
        <v>6381</v>
      </c>
      <c r="O749" s="226" t="s">
        <v>1777</v>
      </c>
      <c r="P749" s="227">
        <v>20900</v>
      </c>
      <c r="Q749" s="228">
        <f t="shared" si="433"/>
        <v>18900</v>
      </c>
      <c r="R749" s="143">
        <f t="shared" si="434"/>
        <v>0.28259259259259262</v>
      </c>
      <c r="S749" s="238">
        <v>1074476291</v>
      </c>
      <c r="T749" s="288" t="s">
        <v>7004</v>
      </c>
      <c r="U749" s="189">
        <f t="shared" si="435"/>
        <v>20900</v>
      </c>
      <c r="V749" s="11"/>
      <c r="W749" s="229">
        <v>20900</v>
      </c>
      <c r="X749" s="135">
        <f t="shared" si="436"/>
        <v>13559</v>
      </c>
      <c r="Y749" s="230">
        <f t="shared" si="437"/>
        <v>18900</v>
      </c>
      <c r="Z749" s="141">
        <f t="shared" si="438"/>
        <v>7.7320574162679456E-2</v>
      </c>
      <c r="AA749" s="136">
        <f t="shared" si="439"/>
        <v>0.28259259259259262</v>
      </c>
      <c r="AB749" s="309"/>
      <c r="AC749" s="309"/>
      <c r="AD749" s="184">
        <f t="shared" si="440"/>
        <v>20490</v>
      </c>
      <c r="AE749" s="182">
        <f t="shared" si="441"/>
        <v>22516</v>
      </c>
      <c r="AF749" s="128">
        <f t="shared" si="442"/>
        <v>2026.4399999999998</v>
      </c>
      <c r="AG749" s="129">
        <f t="shared" si="443"/>
        <v>410.43999999999983</v>
      </c>
      <c r="AH749" s="130">
        <f t="shared" si="444"/>
        <v>1.8228815064842772E-2</v>
      </c>
      <c r="AI749" s="137">
        <f t="shared" si="445"/>
        <v>1616</v>
      </c>
      <c r="AJ749" s="138">
        <f t="shared" si="446"/>
        <v>7.1771184935157217E-2</v>
      </c>
      <c r="AK749" s="138">
        <f t="shared" si="447"/>
        <v>0.26436377752774987</v>
      </c>
      <c r="AL749" s="11" t="s">
        <v>13397</v>
      </c>
      <c r="AM749" s="11">
        <f t="shared" si="448"/>
        <v>18238.400000000001</v>
      </c>
      <c r="AN749" s="412">
        <f t="shared" si="449"/>
        <v>16480.363636363636</v>
      </c>
      <c r="AO749" s="412">
        <f t="shared" si="450"/>
        <v>2921.363636363636</v>
      </c>
      <c r="AP749" s="413">
        <f t="shared" si="451"/>
        <v>0.17726329957414882</v>
      </c>
      <c r="AQ749" s="192">
        <v>2254518129861</v>
      </c>
      <c r="AR749" s="192">
        <f>VLOOKUP(AQ:AQ,[1]YOKOHAMA!$B:$O,2,0)</f>
        <v>4968814963200</v>
      </c>
      <c r="AS749" s="192" t="str">
        <f>VLOOKUP(AQ:AQ,[1]YOKOHAMA!$B:$O,3,0)</f>
        <v>R4586</v>
      </c>
      <c r="AT749" s="231" t="str">
        <f>VLOOKUP(AQ:AQ,[1]YOKOHAMA!$B:$O,4,0)</f>
        <v>BluEarth-GT AE51（並行）J</v>
      </c>
      <c r="AU749" s="231" t="str">
        <f>VLOOKUP(AQ:AQ,[1]YOKOHAMA!$B:$O,5,0)</f>
        <v>225/45R18 95W XL（販売中）</v>
      </c>
      <c r="AV749" s="232" t="str">
        <f>VLOOKUP(AQ:AQ,[1]YOKOHAMA!$B:$O,6,0)</f>
        <v>225/45R18</v>
      </c>
      <c r="AW749" s="232" t="str">
        <f>VLOOKUP(AQ:AQ,[1]YOKOHAMA!$B:$O,7,0)</f>
        <v/>
      </c>
      <c r="AX749" s="233">
        <f>VLOOKUP(AQ:AQ,[1]YOKOHAMA!$B:$K,8,0)</f>
        <v>13559</v>
      </c>
      <c r="AY749" s="233">
        <f>VLOOKUP(AQ:AQ,[1]YOKOHAMA!$B:$K,9,0)</f>
        <v>110</v>
      </c>
      <c r="AZ749" s="233">
        <f>VLOOKUP(AQ:AQ,[1]YOKOHAMA!$B:$K,10,0)</f>
        <v>1</v>
      </c>
      <c r="BA749" s="233">
        <f>VLOOKUP(AQ:AQ,[1]YOKOHAMA!$B:$O,11,0)</f>
        <v>18900</v>
      </c>
      <c r="BB749" s="233">
        <f>VLOOKUP(AQ:AQ,[1]YOKOHAMA!$B:$O,12,0)</f>
        <v>16227.272727272726</v>
      </c>
      <c r="BC749" s="233">
        <f t="shared" si="452"/>
        <v>1050</v>
      </c>
      <c r="BD749" s="204" t="s">
        <v>6001</v>
      </c>
      <c r="BE749" s="195" t="s">
        <v>5149</v>
      </c>
      <c r="BF749" s="133" t="str">
        <f>IFERROR(VLOOKUP(BE:BE,Q商品!B:E,4,0),"")</f>
        <v>2023年製 BluEarth-GT AE51 225/45R18 95W XL サマータイヤ 最短当日発送</v>
      </c>
      <c r="BG749" s="133" t="str">
        <f>IFERROR(VLOOKUP(AQ:AQ,在庫!B:M,12,0),"")</f>
        <v>2023年製</v>
      </c>
      <c r="BH749" s="133">
        <f>IFERROR(VLOOKUP(AQ:AQ,在庫!B:L,10,0),"")</f>
        <v>1</v>
      </c>
      <c r="BI749" s="234">
        <f>VLOOKUP(AQ:AQ,[1]YOKOHAMA!$B:$AH,32,0)</f>
        <v>606919454</v>
      </c>
      <c r="BJ749" s="234">
        <f>VLOOKUP(AQ:AQ,[1]YOKOHAMA!$B:$AH,33,0)</f>
        <v>606919485</v>
      </c>
      <c r="BK749" s="191"/>
      <c r="BL749" s="191"/>
      <c r="BM749" s="191"/>
      <c r="BN749" s="191"/>
      <c r="BO749" s="443"/>
      <c r="BP749" s="443"/>
      <c r="BQ749" s="443"/>
      <c r="BR749" s="443"/>
      <c r="BS749" s="443"/>
      <c r="BT749" s="443"/>
      <c r="BU749" s="443"/>
      <c r="BV749" s="443"/>
      <c r="BW749" s="443"/>
      <c r="BX749" s="443"/>
    </row>
    <row r="750" spans="1:76">
      <c r="A750" s="237">
        <f t="shared" si="428"/>
        <v>1</v>
      </c>
      <c r="B750" s="308">
        <f t="shared" si="429"/>
        <v>2354518129868</v>
      </c>
      <c r="C750" s="225">
        <f t="shared" si="430"/>
        <v>96</v>
      </c>
      <c r="D750" s="11" t="s">
        <v>4704</v>
      </c>
      <c r="E750" s="358" t="s">
        <v>5153</v>
      </c>
      <c r="F750" s="303" t="s">
        <v>6354</v>
      </c>
      <c r="G750" s="132" t="str">
        <f t="shared" si="431"/>
        <v>18</v>
      </c>
      <c r="H750" s="225">
        <v>2</v>
      </c>
      <c r="I750" s="225">
        <f t="shared" si="432"/>
        <v>2</v>
      </c>
      <c r="J750" s="131">
        <v>313</v>
      </c>
      <c r="K750" s="132" t="s">
        <v>6380</v>
      </c>
      <c r="L750" s="132">
        <v>11</v>
      </c>
      <c r="M750" s="134" t="s">
        <v>3368</v>
      </c>
      <c r="N750" s="226" t="s">
        <v>6472</v>
      </c>
      <c r="O750" s="226" t="s">
        <v>3369</v>
      </c>
      <c r="P750" s="227">
        <v>21850</v>
      </c>
      <c r="Q750" s="228">
        <f t="shared" si="433"/>
        <v>19776.363636363636</v>
      </c>
      <c r="R750" s="143">
        <f t="shared" si="434"/>
        <v>0.30285464742116391</v>
      </c>
      <c r="S750" s="238">
        <v>1074476262</v>
      </c>
      <c r="T750" s="288" t="s">
        <v>7005</v>
      </c>
      <c r="U750" s="189">
        <f t="shared" si="435"/>
        <v>21850</v>
      </c>
      <c r="V750" s="11"/>
      <c r="W750" s="229">
        <v>21850</v>
      </c>
      <c r="X750" s="135">
        <f t="shared" si="436"/>
        <v>13787</v>
      </c>
      <c r="Y750" s="230">
        <f t="shared" si="437"/>
        <v>19776.363636363636</v>
      </c>
      <c r="Z750" s="141">
        <f t="shared" si="438"/>
        <v>9.3819702602230493E-2</v>
      </c>
      <c r="AA750" s="136">
        <f t="shared" si="439"/>
        <v>0.30285464742116391</v>
      </c>
      <c r="AB750" s="144" t="s">
        <v>14114</v>
      </c>
      <c r="AC750" s="144"/>
      <c r="AD750" s="184">
        <f t="shared" si="440"/>
        <v>21421</v>
      </c>
      <c r="AE750" s="182">
        <f t="shared" si="441"/>
        <v>23539</v>
      </c>
      <c r="AF750" s="128">
        <f t="shared" si="442"/>
        <v>2118.5099999999998</v>
      </c>
      <c r="AG750" s="129">
        <f t="shared" si="443"/>
        <v>429.50999999999976</v>
      </c>
      <c r="AH750" s="130">
        <f t="shared" si="444"/>
        <v>1.8246739453672618E-2</v>
      </c>
      <c r="AI750" s="137">
        <f t="shared" si="445"/>
        <v>1689</v>
      </c>
      <c r="AJ750" s="138">
        <f t="shared" si="446"/>
        <v>7.1753260546327371E-2</v>
      </c>
      <c r="AK750" s="138">
        <f t="shared" si="447"/>
        <v>0.2846079079674913</v>
      </c>
      <c r="AL750" s="11" t="s">
        <v>13397</v>
      </c>
      <c r="AM750" s="11">
        <f t="shared" si="448"/>
        <v>19067.099999999999</v>
      </c>
      <c r="AN750" s="412">
        <f t="shared" si="449"/>
        <v>17246.454545454544</v>
      </c>
      <c r="AO750" s="412">
        <f t="shared" si="450"/>
        <v>3459.4545454545441</v>
      </c>
      <c r="AP750" s="413">
        <f t="shared" si="451"/>
        <v>0.20058931743546757</v>
      </c>
      <c r="AQ750" s="192">
        <v>2354518129868</v>
      </c>
      <c r="AR750" s="192">
        <f>VLOOKUP(AQ:AQ,[1]YOKOHAMA!$B:$O,2,0)</f>
        <v>4968814963255</v>
      </c>
      <c r="AS750" s="192" t="str">
        <f>VLOOKUP(AQ:AQ,[1]YOKOHAMA!$B:$O,3,0)</f>
        <v>R4591</v>
      </c>
      <c r="AT750" s="231" t="str">
        <f>VLOOKUP(AQ:AQ,[1]YOKOHAMA!$B:$O,4,0)</f>
        <v>BluEarth-GT AE51（並行）</v>
      </c>
      <c r="AU750" s="231" t="str">
        <f>VLOOKUP(AQ:AQ,[1]YOKOHAMA!$B:$O,5,0)</f>
        <v>235/45R18 94W（販売中）</v>
      </c>
      <c r="AV750" s="232" t="str">
        <f>VLOOKUP(AQ:AQ,[1]YOKOHAMA!$B:$O,6,0)</f>
        <v>235/45R18</v>
      </c>
      <c r="AW750" s="232" t="str">
        <f>VLOOKUP(AQ:AQ,[1]YOKOHAMA!$B:$O,7,0)</f>
        <v/>
      </c>
      <c r="AX750" s="233">
        <f>VLOOKUP(AQ:AQ,[1]YOKOHAMA!$B:$K,8,0)</f>
        <v>13787</v>
      </c>
      <c r="AY750" s="233">
        <f>VLOOKUP(AQ:AQ,[1]YOKOHAMA!$B:$K,9,0)</f>
        <v>96</v>
      </c>
      <c r="AZ750" s="233">
        <f>VLOOKUP(AQ:AQ,[1]YOKOHAMA!$B:$K,10,0)</f>
        <v>2</v>
      </c>
      <c r="BA750" s="233">
        <f>VLOOKUP(AQ:AQ,[1]YOKOHAMA!$B:$O,11,0)</f>
        <v>19800</v>
      </c>
      <c r="BB750" s="233">
        <f>VLOOKUP(AQ:AQ,[1]YOKOHAMA!$B:$O,12,0)</f>
        <v>17045.454545454544</v>
      </c>
      <c r="BC750" s="233">
        <f t="shared" si="452"/>
        <v>1050</v>
      </c>
      <c r="BD750" s="204" t="s">
        <v>6001</v>
      </c>
      <c r="BE750" s="195" t="s">
        <v>5154</v>
      </c>
      <c r="BF750" s="133" t="str">
        <f>IFERROR(VLOOKUP(BE:BE,Q商品!B:E,4,0),"")</f>
        <v>2023年製 BluEarth-GT AE51 235/45R18 94W サマータイヤ 最短当日発送</v>
      </c>
      <c r="BG750" s="133" t="str">
        <f>IFERROR(VLOOKUP(AQ:AQ,在庫!B:M,12,0),"")</f>
        <v/>
      </c>
      <c r="BH750" s="133" t="str">
        <f>IFERROR(VLOOKUP(AQ:AQ,在庫!B:L,10,0),"")</f>
        <v/>
      </c>
      <c r="BI750" s="234">
        <f>VLOOKUP(AQ:AQ,[1]YOKOHAMA!$B:$AH,32,0)</f>
        <v>606919455</v>
      </c>
      <c r="BJ750" s="234">
        <f>VLOOKUP(AQ:AQ,[1]YOKOHAMA!$B:$AH,33,0)</f>
        <v>606919455</v>
      </c>
      <c r="BK750" s="191"/>
      <c r="BL750" s="191"/>
      <c r="BM750" s="191"/>
      <c r="BN750" s="191"/>
      <c r="BO750" s="443"/>
      <c r="BP750" s="443"/>
      <c r="BQ750" s="443"/>
      <c r="BR750" s="443"/>
      <c r="BS750" s="443"/>
      <c r="BT750" s="443"/>
      <c r="BU750" s="443"/>
      <c r="BV750" s="443"/>
      <c r="BW750" s="443"/>
      <c r="BX750" s="443"/>
    </row>
    <row r="751" spans="1:76">
      <c r="A751" s="237">
        <f t="shared" si="428"/>
        <v>1</v>
      </c>
      <c r="B751" s="308">
        <f t="shared" si="429"/>
        <v>2454018129860</v>
      </c>
      <c r="C751" s="225">
        <f t="shared" si="430"/>
        <v>0</v>
      </c>
      <c r="D751" s="11" t="s">
        <v>4704</v>
      </c>
      <c r="E751" s="11" t="s">
        <v>1594</v>
      </c>
      <c r="F751" s="304" t="s">
        <v>13415</v>
      </c>
      <c r="G751" s="132" t="str">
        <f t="shared" si="431"/>
        <v>18</v>
      </c>
      <c r="H751" s="225">
        <v>3</v>
      </c>
      <c r="I751" s="225">
        <f t="shared" si="432"/>
        <v>3</v>
      </c>
      <c r="J751" s="131">
        <v>468</v>
      </c>
      <c r="K751" s="132" t="s">
        <v>6380</v>
      </c>
      <c r="L751" s="132">
        <v>13</v>
      </c>
      <c r="M751" s="134" t="s">
        <v>1785</v>
      </c>
      <c r="N751" s="226" t="s">
        <v>13416</v>
      </c>
      <c r="O751" s="226" t="s">
        <v>1954</v>
      </c>
      <c r="P751" s="227">
        <v>17818</v>
      </c>
      <c r="Q751" s="228">
        <f t="shared" si="433"/>
        <v>16198.181818181816</v>
      </c>
      <c r="R751" s="143">
        <f t="shared" si="434"/>
        <v>0.22787630486025359</v>
      </c>
      <c r="S751" s="238">
        <v>1074476644</v>
      </c>
      <c r="T751" s="288" t="s">
        <v>7006</v>
      </c>
      <c r="U751" s="189">
        <f t="shared" si="435"/>
        <v>17818</v>
      </c>
      <c r="V751" s="11"/>
      <c r="W751" s="229">
        <v>17818</v>
      </c>
      <c r="X751" s="135">
        <f t="shared" si="436"/>
        <v>12507</v>
      </c>
      <c r="Y751" s="230">
        <f t="shared" si="437"/>
        <v>16198.181818181816</v>
      </c>
      <c r="Z751" s="141">
        <f t="shared" si="438"/>
        <v>0.14133666309906046</v>
      </c>
      <c r="AA751" s="136">
        <f t="shared" si="439"/>
        <v>0.22787630486025359</v>
      </c>
      <c r="AB751" s="144"/>
      <c r="AC751" s="144"/>
      <c r="AD751" s="184">
        <f t="shared" si="440"/>
        <v>17468</v>
      </c>
      <c r="AE751" s="182">
        <f t="shared" si="441"/>
        <v>19195</v>
      </c>
      <c r="AF751" s="128">
        <f t="shared" si="442"/>
        <v>1727.55</v>
      </c>
      <c r="AG751" s="129">
        <f t="shared" si="443"/>
        <v>350.54999999999995</v>
      </c>
      <c r="AH751" s="130">
        <f t="shared" si="444"/>
        <v>1.8262568377181557E-2</v>
      </c>
      <c r="AI751" s="137">
        <f t="shared" si="445"/>
        <v>1377</v>
      </c>
      <c r="AJ751" s="138">
        <f t="shared" si="446"/>
        <v>7.173743162281844E-2</v>
      </c>
      <c r="AK751" s="138">
        <f t="shared" si="447"/>
        <v>0.20961373648307202</v>
      </c>
      <c r="AL751" s="11" t="s">
        <v>13397</v>
      </c>
      <c r="AM751" s="11">
        <f t="shared" si="448"/>
        <v>15548.5</v>
      </c>
      <c r="AN751" s="412">
        <f t="shared" si="449"/>
        <v>14134.999999999998</v>
      </c>
      <c r="AO751" s="412">
        <f t="shared" si="450"/>
        <v>1627.9999999999982</v>
      </c>
      <c r="AP751" s="413">
        <f t="shared" si="451"/>
        <v>0.11517509727626447</v>
      </c>
      <c r="AQ751" s="192">
        <v>2454018129860</v>
      </c>
      <c r="AR751" s="192">
        <f>VLOOKUP(AQ:AQ,[1]YOKOHAMA!$B:$O,2,0)</f>
        <v>4968814963590</v>
      </c>
      <c r="AS751" s="192" t="str">
        <f>VLOOKUP(AQ:AQ,[1]YOKOHAMA!$B:$O,3,0)</f>
        <v>R4625</v>
      </c>
      <c r="AT751" s="231" t="str">
        <f>VLOOKUP(AQ:AQ,[1]YOKOHAMA!$B:$O,4,0)</f>
        <v>BluEarth-GT AE51（並行）</v>
      </c>
      <c r="AU751" s="231" t="str">
        <f>VLOOKUP(AQ:AQ,[1]YOKOHAMA!$B:$O,5,0)</f>
        <v>245/40R18 97W XL</v>
      </c>
      <c r="AV751" s="232" t="str">
        <f>VLOOKUP(AQ:AQ,[1]YOKOHAMA!$B:$O,6,0)</f>
        <v>245/40R18</v>
      </c>
      <c r="AW751" s="232" t="str">
        <f>VLOOKUP(AQ:AQ,[1]YOKOHAMA!$B:$O,7,0)</f>
        <v/>
      </c>
      <c r="AX751" s="233">
        <f>VLOOKUP(AQ:AQ,[1]YOKOHAMA!$B:$K,8,0)</f>
        <v>12507</v>
      </c>
      <c r="AY751" s="233">
        <f>VLOOKUP(AQ:AQ,[1]YOKOHAMA!$B:$K,9,0)</f>
        <v>0</v>
      </c>
      <c r="AZ751" s="233">
        <f>VLOOKUP(AQ:AQ,[1]YOKOHAMA!$B:$K,10,0)</f>
        <v>3</v>
      </c>
      <c r="BA751" s="233">
        <f>VLOOKUP(AQ:AQ,[1]YOKOHAMA!$B:$O,11,0)</f>
        <v>20980</v>
      </c>
      <c r="BB751" s="233">
        <f>VLOOKUP(AQ:AQ,[1]YOKOHAMA!$B:$O,12,0)</f>
        <v>18118.181818181816</v>
      </c>
      <c r="BC751" s="233">
        <f t="shared" si="452"/>
        <v>1050</v>
      </c>
      <c r="BD751" s="204" t="s">
        <v>6001</v>
      </c>
      <c r="BE751" s="195" t="s">
        <v>5155</v>
      </c>
      <c r="BF751" s="133" t="str">
        <f>IFERROR(VLOOKUP(BE:BE,Q商品!B:E,4,0),"")</f>
        <v>2022年製 BluEarth-GT AE51 245/40R18 97W XL サマータイヤ 最短当日発送</v>
      </c>
      <c r="BG751" s="133" t="str">
        <f>IFERROR(VLOOKUP(AQ:AQ,在庫!B:M,12,0),"")</f>
        <v>2022年製</v>
      </c>
      <c r="BH751" s="133">
        <f>IFERROR(VLOOKUP(AQ:AQ,在庫!B:L,10,0),"")</f>
        <v>1</v>
      </c>
      <c r="BI751" s="234" t="str">
        <f>VLOOKUP(AQ:AQ,[1]YOKOHAMA!$B:$AH,32,0)</f>
        <v>×</v>
      </c>
      <c r="BJ751" s="234" t="str">
        <f>VLOOKUP(AQ:AQ,[1]YOKOHAMA!$B:$AH,33,0)</f>
        <v>×</v>
      </c>
      <c r="BK751" s="191"/>
      <c r="BL751" s="191"/>
      <c r="BM751" s="191"/>
      <c r="BN751" s="191"/>
      <c r="BO751" s="443"/>
      <c r="BP751" s="443"/>
      <c r="BQ751" s="443"/>
      <c r="BR751" s="443"/>
      <c r="BS751" s="443"/>
      <c r="BT751" s="443"/>
      <c r="BU751" s="443"/>
      <c r="BV751" s="443"/>
      <c r="BW751" s="443"/>
      <c r="BX751" s="443"/>
    </row>
    <row r="752" spans="1:76">
      <c r="A752" s="237">
        <f t="shared" si="428"/>
        <v>1</v>
      </c>
      <c r="B752" s="308">
        <f t="shared" si="429"/>
        <v>2454518129865</v>
      </c>
      <c r="C752" s="225">
        <f t="shared" si="430"/>
        <v>0</v>
      </c>
      <c r="D752" s="11" t="s">
        <v>7497</v>
      </c>
      <c r="E752" s="358" t="s">
        <v>1595</v>
      </c>
      <c r="F752" s="235"/>
      <c r="G752" s="132" t="str">
        <f t="shared" si="431"/>
        <v>18</v>
      </c>
      <c r="H752" s="225">
        <v>0</v>
      </c>
      <c r="I752" s="225">
        <f t="shared" si="432"/>
        <v>0</v>
      </c>
      <c r="J752" s="131"/>
      <c r="K752" s="132" t="s">
        <v>6380</v>
      </c>
      <c r="L752" s="132">
        <v>14</v>
      </c>
      <c r="M752" s="134"/>
      <c r="N752" s="226"/>
      <c r="O752" s="226"/>
      <c r="P752" s="227"/>
      <c r="Q752" s="228">
        <f t="shared" si="433"/>
        <v>0</v>
      </c>
      <c r="R752" s="143" t="str">
        <f t="shared" si="434"/>
        <v/>
      </c>
      <c r="S752" s="238">
        <v>1074476263</v>
      </c>
      <c r="T752" s="288" t="s">
        <v>7007</v>
      </c>
      <c r="U752" s="189">
        <f t="shared" si="435"/>
        <v>0</v>
      </c>
      <c r="V752" s="11"/>
      <c r="W752" s="229"/>
      <c r="X752" s="135">
        <f t="shared" si="436"/>
        <v>12096</v>
      </c>
      <c r="Y752" s="230">
        <f t="shared" si="437"/>
        <v>0</v>
      </c>
      <c r="Z752" s="141" t="str">
        <f t="shared" si="438"/>
        <v/>
      </c>
      <c r="AA752" s="136" t="str">
        <f t="shared" si="439"/>
        <v/>
      </c>
      <c r="AB752" s="309"/>
      <c r="AC752" s="309"/>
      <c r="AD752" s="184">
        <f t="shared" si="440"/>
        <v>0</v>
      </c>
      <c r="AE752" s="182">
        <f t="shared" si="441"/>
        <v>0</v>
      </c>
      <c r="AF752" s="128">
        <f t="shared" si="442"/>
        <v>0</v>
      </c>
      <c r="AG752" s="129">
        <f t="shared" si="443"/>
        <v>0</v>
      </c>
      <c r="AH752" s="130" t="str">
        <f t="shared" si="444"/>
        <v/>
      </c>
      <c r="AI752" s="137">
        <f t="shared" si="445"/>
        <v>0</v>
      </c>
      <c r="AJ752" s="138" t="str">
        <f t="shared" si="446"/>
        <v/>
      </c>
      <c r="AK752" s="138" t="str">
        <f t="shared" si="447"/>
        <v/>
      </c>
      <c r="AL752" s="11" t="s">
        <v>13397</v>
      </c>
      <c r="AM752" s="11">
        <f t="shared" si="448"/>
        <v>0</v>
      </c>
      <c r="AN752" s="412">
        <f t="shared" si="449"/>
        <v>0</v>
      </c>
      <c r="AO752" s="412">
        <f t="shared" si="450"/>
        <v>-12096</v>
      </c>
      <c r="AP752" s="413" t="e">
        <f t="shared" si="451"/>
        <v>#DIV/0!</v>
      </c>
      <c r="AQ752" s="192">
        <v>2454518129865</v>
      </c>
      <c r="AR752" s="192">
        <f>VLOOKUP(AQ:AQ,[1]YOKOHAMA!$B:$O,2,0)</f>
        <v>4968814963101</v>
      </c>
      <c r="AS752" s="192" t="str">
        <f>VLOOKUP(AQ:AQ,[1]YOKOHAMA!$B:$O,3,0)</f>
        <v>R4576</v>
      </c>
      <c r="AT752" s="231" t="str">
        <f>VLOOKUP(AQ:AQ,[1]YOKOHAMA!$B:$O,4,0)</f>
        <v>BluEarth-GT AE51（並行）</v>
      </c>
      <c r="AU752" s="231" t="str">
        <f>VLOOKUP(AQ:AQ,[1]YOKOHAMA!$B:$O,5,0)</f>
        <v>245/45R18 100W XL</v>
      </c>
      <c r="AV752" s="232" t="str">
        <f>VLOOKUP(AQ:AQ,[1]YOKOHAMA!$B:$O,6,0)</f>
        <v>245/45R18</v>
      </c>
      <c r="AW752" s="232" t="str">
        <f>VLOOKUP(AQ:AQ,[1]YOKOHAMA!$B:$O,7,0)</f>
        <v/>
      </c>
      <c r="AX752" s="233">
        <f>VLOOKUP(AQ:AQ,[1]YOKOHAMA!$B:$K,8,0)</f>
        <v>12096</v>
      </c>
      <c r="AY752" s="233">
        <f>VLOOKUP(AQ:AQ,[1]YOKOHAMA!$B:$K,9,0)</f>
        <v>0</v>
      </c>
      <c r="AZ752" s="233">
        <f>VLOOKUP(AQ:AQ,[1]YOKOHAMA!$B:$K,10,0)</f>
        <v>0</v>
      </c>
      <c r="BA752" s="233">
        <f>VLOOKUP(AQ:AQ,[1]YOKOHAMA!$B:$O,11,0)</f>
        <v>16800</v>
      </c>
      <c r="BB752" s="233">
        <f>VLOOKUP(AQ:AQ,[1]YOKOHAMA!$B:$O,12,0)</f>
        <v>14318.181818181816</v>
      </c>
      <c r="BC752" s="233">
        <f t="shared" si="452"/>
        <v>1050.0000000000018</v>
      </c>
      <c r="BD752" s="204" t="s">
        <v>6001</v>
      </c>
      <c r="BE752" s="195" t="s">
        <v>5157</v>
      </c>
      <c r="BF752" s="133" t="str">
        <f>IFERROR(VLOOKUP(BE:BE,Q商品!B:E,4,0),"")</f>
        <v>2021年製BluEarth-GT AE51 245/45R18 100W XL サマータイヤ ラベルなし 最短当日発送</v>
      </c>
      <c r="BG752" s="133" t="str">
        <f>IFERROR(VLOOKUP(AQ:AQ,在庫!B:M,12,0),"")</f>
        <v/>
      </c>
      <c r="BH752" s="133" t="str">
        <f>IFERROR(VLOOKUP(AQ:AQ,在庫!B:L,10,0),"")</f>
        <v/>
      </c>
      <c r="BI752" s="234">
        <f>VLOOKUP(AQ:AQ,[1]YOKOHAMA!$B:$AH,32,0)</f>
        <v>606919456</v>
      </c>
      <c r="BJ752" s="234">
        <f>VLOOKUP(AQ:AQ,[1]YOKOHAMA!$B:$AH,33,0)</f>
        <v>606919487</v>
      </c>
      <c r="BK752" s="191"/>
      <c r="BL752" s="191"/>
      <c r="BM752" s="191"/>
      <c r="BN752" s="191"/>
      <c r="BO752" s="443"/>
      <c r="BP752" s="443"/>
      <c r="BQ752" s="443"/>
      <c r="BR752" s="443"/>
      <c r="BS752" s="443"/>
      <c r="BT752" s="443"/>
      <c r="BU752" s="443"/>
      <c r="BV752" s="443"/>
      <c r="BW752" s="443"/>
      <c r="BX752" s="443"/>
    </row>
    <row r="753" spans="1:77">
      <c r="A753" s="237">
        <f t="shared" si="428"/>
        <v>1</v>
      </c>
      <c r="B753" s="308">
        <f t="shared" si="429"/>
        <v>2454019129869</v>
      </c>
      <c r="C753" s="225">
        <f t="shared" si="430"/>
        <v>0</v>
      </c>
      <c r="D753" s="11" t="s">
        <v>7497</v>
      </c>
      <c r="E753" s="358" t="s">
        <v>1596</v>
      </c>
      <c r="F753" s="235"/>
      <c r="G753" s="132" t="str">
        <f t="shared" si="431"/>
        <v>19</v>
      </c>
      <c r="H753" s="225">
        <v>0</v>
      </c>
      <c r="I753" s="225">
        <f t="shared" si="432"/>
        <v>0</v>
      </c>
      <c r="J753" s="131"/>
      <c r="K753" s="132" t="s">
        <v>6380</v>
      </c>
      <c r="L753" s="132">
        <v>15</v>
      </c>
      <c r="M753" s="134"/>
      <c r="N753" s="226"/>
      <c r="O753" s="226"/>
      <c r="P753" s="227"/>
      <c r="Q753" s="228">
        <f t="shared" si="433"/>
        <v>0</v>
      </c>
      <c r="R753" s="143" t="str">
        <f t="shared" si="434"/>
        <v/>
      </c>
      <c r="S753" s="238">
        <v>1074476261</v>
      </c>
      <c r="T753" s="288" t="s">
        <v>7008</v>
      </c>
      <c r="U753" s="189">
        <f t="shared" si="435"/>
        <v>0</v>
      </c>
      <c r="V753" s="11"/>
      <c r="W753" s="229"/>
      <c r="X753" s="135">
        <f t="shared" si="436"/>
        <v>13636</v>
      </c>
      <c r="Y753" s="230">
        <f t="shared" si="437"/>
        <v>0</v>
      </c>
      <c r="Z753" s="141" t="str">
        <f t="shared" si="438"/>
        <v/>
      </c>
      <c r="AA753" s="136" t="str">
        <f t="shared" si="439"/>
        <v/>
      </c>
      <c r="AB753" s="309"/>
      <c r="AC753" s="309"/>
      <c r="AD753" s="184">
        <f t="shared" si="440"/>
        <v>0</v>
      </c>
      <c r="AE753" s="182">
        <f t="shared" si="441"/>
        <v>0</v>
      </c>
      <c r="AF753" s="128">
        <f t="shared" si="442"/>
        <v>0</v>
      </c>
      <c r="AG753" s="129">
        <f t="shared" si="443"/>
        <v>0</v>
      </c>
      <c r="AH753" s="130" t="str">
        <f t="shared" si="444"/>
        <v/>
      </c>
      <c r="AI753" s="137">
        <f t="shared" si="445"/>
        <v>0</v>
      </c>
      <c r="AJ753" s="138" t="str">
        <f t="shared" si="446"/>
        <v/>
      </c>
      <c r="AK753" s="138" t="str">
        <f t="shared" si="447"/>
        <v/>
      </c>
      <c r="AL753" s="11" t="s">
        <v>13397</v>
      </c>
      <c r="AM753" s="11">
        <f t="shared" si="448"/>
        <v>0</v>
      </c>
      <c r="AN753" s="412">
        <f t="shared" si="449"/>
        <v>0</v>
      </c>
      <c r="AO753" s="412">
        <f t="shared" si="450"/>
        <v>-13636</v>
      </c>
      <c r="AP753" s="413" t="e">
        <f t="shared" si="451"/>
        <v>#DIV/0!</v>
      </c>
      <c r="AQ753" s="192">
        <v>2454019129869</v>
      </c>
      <c r="AR753" s="192">
        <f>VLOOKUP(AQ:AQ,[1]YOKOHAMA!$B:$O,2,0)</f>
        <v>4968814963286</v>
      </c>
      <c r="AS753" s="192" t="str">
        <f>VLOOKUP(AQ:AQ,[1]YOKOHAMA!$B:$O,3,0)</f>
        <v>R4594</v>
      </c>
      <c r="AT753" s="231" t="str">
        <f>VLOOKUP(AQ:AQ,[1]YOKOHAMA!$B:$O,4,0)</f>
        <v>BluEarth-GT AE51（並行）</v>
      </c>
      <c r="AU753" s="231" t="str">
        <f>VLOOKUP(AQ:AQ,[1]YOKOHAMA!$B:$O,5,0)</f>
        <v>245/40R19 98W XL</v>
      </c>
      <c r="AV753" s="232" t="str">
        <f>VLOOKUP(AQ:AQ,[1]YOKOHAMA!$B:$O,6,0)</f>
        <v>245/40R19</v>
      </c>
      <c r="AW753" s="232" t="str">
        <f>VLOOKUP(AQ:AQ,[1]YOKOHAMA!$B:$O,7,0)</f>
        <v/>
      </c>
      <c r="AX753" s="233">
        <f>VLOOKUP(AQ:AQ,[1]YOKOHAMA!$B:$K,8,0)</f>
        <v>13636</v>
      </c>
      <c r="AY753" s="233">
        <f>VLOOKUP(AQ:AQ,[1]YOKOHAMA!$B:$K,9,0)</f>
        <v>0</v>
      </c>
      <c r="AZ753" s="233">
        <f>VLOOKUP(AQ:AQ,[1]YOKOHAMA!$B:$K,10,0)</f>
        <v>0</v>
      </c>
      <c r="BA753" s="233">
        <f>VLOOKUP(AQ:AQ,[1]YOKOHAMA!$B:$O,11,0)</f>
        <v>19480</v>
      </c>
      <c r="BB753" s="233">
        <f>VLOOKUP(AQ:AQ,[1]YOKOHAMA!$B:$O,12,0)</f>
        <v>16754.545454545452</v>
      </c>
      <c r="BC753" s="233">
        <f t="shared" si="452"/>
        <v>1050</v>
      </c>
      <c r="BD753" s="204" t="s">
        <v>6001</v>
      </c>
      <c r="BE753" s="195" t="s">
        <v>5156</v>
      </c>
      <c r="BF753" s="133" t="str">
        <f>IFERROR(VLOOKUP(BE:BE,Q商品!B:E,4,0),"")</f>
        <v>2021年製 BluEarth-GT AE51 245/40R19 98W XL サマータイヤ ラベルなし 最短当日発送</v>
      </c>
      <c r="BG753" s="133" t="str">
        <f>IFERROR(VLOOKUP(AQ:AQ,在庫!B:M,12,0),"")</f>
        <v/>
      </c>
      <c r="BH753" s="133" t="str">
        <f>IFERROR(VLOOKUP(AQ:AQ,在庫!B:L,10,0),"")</f>
        <v/>
      </c>
      <c r="BI753" s="234">
        <f>VLOOKUP(AQ:AQ,[1]YOKOHAMA!$B:$AH,32,0)</f>
        <v>606919458</v>
      </c>
      <c r="BJ753" s="234">
        <f>VLOOKUP(AQ:AQ,[1]YOKOHAMA!$B:$AH,33,0)</f>
        <v>606919489</v>
      </c>
      <c r="BK753" s="191"/>
      <c r="BL753" s="191"/>
      <c r="BM753" s="191"/>
      <c r="BN753" s="191"/>
      <c r="BO753" s="443"/>
      <c r="BP753" s="443"/>
      <c r="BQ753" s="443"/>
      <c r="BR753" s="443"/>
      <c r="BS753" s="443"/>
      <c r="BT753" s="443"/>
      <c r="BU753" s="443"/>
      <c r="BV753" s="443"/>
      <c r="BW753" s="443"/>
      <c r="BX753" s="443"/>
    </row>
    <row r="754" spans="1:77">
      <c r="A754" s="237">
        <f t="shared" si="428"/>
        <v>1</v>
      </c>
      <c r="B754" s="308">
        <f t="shared" si="429"/>
        <v>2256017129854</v>
      </c>
      <c r="C754" s="225">
        <f t="shared" si="430"/>
        <v>18</v>
      </c>
      <c r="D754" s="11" t="s">
        <v>4704</v>
      </c>
      <c r="E754" s="11" t="s">
        <v>6355</v>
      </c>
      <c r="F754" s="303" t="s">
        <v>6356</v>
      </c>
      <c r="G754" s="132" t="str">
        <f t="shared" si="431"/>
        <v>17</v>
      </c>
      <c r="H754" s="225">
        <v>22</v>
      </c>
      <c r="I754" s="225">
        <f t="shared" si="432"/>
        <v>22</v>
      </c>
      <c r="J754" s="131"/>
      <c r="K754" s="132" t="s">
        <v>6380</v>
      </c>
      <c r="L754" s="132">
        <v>16</v>
      </c>
      <c r="M754" s="134" t="s">
        <v>1776</v>
      </c>
      <c r="N754" s="226" t="s">
        <v>12000</v>
      </c>
      <c r="O754" s="226" t="s">
        <v>1777</v>
      </c>
      <c r="P754" s="227">
        <v>17670</v>
      </c>
      <c r="Q754" s="228">
        <f t="shared" si="433"/>
        <v>16047.272727272726</v>
      </c>
      <c r="R754" s="143">
        <f t="shared" si="434"/>
        <v>0.2088998413777475</v>
      </c>
      <c r="S754" s="238">
        <v>1074476281</v>
      </c>
      <c r="T754" s="288" t="s">
        <v>7009</v>
      </c>
      <c r="U754" s="189">
        <f t="shared" si="435"/>
        <v>17670</v>
      </c>
      <c r="V754" s="11"/>
      <c r="W754" s="229">
        <v>17670</v>
      </c>
      <c r="X754" s="135">
        <f t="shared" si="436"/>
        <v>12695</v>
      </c>
      <c r="Y754" s="230">
        <f t="shared" si="437"/>
        <v>16047.272727272726</v>
      </c>
      <c r="Z754" s="141">
        <f t="shared" si="438"/>
        <v>7.7306168647425011E-2</v>
      </c>
      <c r="AA754" s="136">
        <f t="shared" si="439"/>
        <v>0.2088998413777475</v>
      </c>
      <c r="AB754" s="309"/>
      <c r="AC754" s="309"/>
      <c r="AD754" s="184">
        <f t="shared" si="440"/>
        <v>17323</v>
      </c>
      <c r="AE754" s="182">
        <f t="shared" si="441"/>
        <v>19036</v>
      </c>
      <c r="AF754" s="128">
        <f t="shared" si="442"/>
        <v>1713.24</v>
      </c>
      <c r="AG754" s="129">
        <f t="shared" si="443"/>
        <v>347.24</v>
      </c>
      <c r="AH754" s="130">
        <f t="shared" si="444"/>
        <v>1.8241227148560621E-2</v>
      </c>
      <c r="AI754" s="137">
        <f t="shared" si="445"/>
        <v>1366</v>
      </c>
      <c r="AJ754" s="138">
        <f t="shared" si="446"/>
        <v>7.1758772851439376E-2</v>
      </c>
      <c r="AK754" s="138">
        <f t="shared" si="447"/>
        <v>0.1906586142291869</v>
      </c>
      <c r="AL754" s="11"/>
      <c r="AM754" s="11">
        <f t="shared" si="448"/>
        <v>15419.4</v>
      </c>
      <c r="AN754" s="412">
        <f t="shared" si="449"/>
        <v>14001.272727272726</v>
      </c>
      <c r="AO754" s="412">
        <f t="shared" si="450"/>
        <v>1306.2727272727261</v>
      </c>
      <c r="AP754" s="413">
        <f t="shared" si="451"/>
        <v>9.3296713285805105E-2</v>
      </c>
      <c r="AQ754" s="192">
        <v>2256017129854</v>
      </c>
      <c r="AR754" s="192">
        <f>VLOOKUP(AQ:AQ,[1]YOKOHAMA!$B:$O,2,0)</f>
        <v>4968814990121</v>
      </c>
      <c r="AS754" s="192" t="str">
        <f>VLOOKUP(AQ:AQ,[1]YOKOHAMA!$B:$O,3,0)</f>
        <v>R5780</v>
      </c>
      <c r="AT754" s="231" t="str">
        <f>VLOOKUP(AQ:AQ,[1]YOKOHAMA!$B:$O,4,0)</f>
        <v>BluEarth-XT AE61（並行）J</v>
      </c>
      <c r="AU754" s="231" t="str">
        <f>VLOOKUP(AQ:AQ,[1]YOKOHAMA!$B:$O,5,0)</f>
        <v>225/60R17 99V（販売中）</v>
      </c>
      <c r="AV754" s="232" t="str">
        <f>VLOOKUP(AQ:AQ,[1]YOKOHAMA!$B:$O,6,0)</f>
        <v>225/60R17</v>
      </c>
      <c r="AW754" s="232" t="str">
        <f>VLOOKUP(AQ:AQ,[1]YOKOHAMA!$B:$O,7,0)</f>
        <v/>
      </c>
      <c r="AX754" s="233">
        <f>VLOOKUP(AQ:AQ,[1]YOKOHAMA!$B:$K,8,0)</f>
        <v>12695</v>
      </c>
      <c r="AY754" s="233">
        <f>VLOOKUP(AQ:AQ,[1]YOKOHAMA!$B:$K,9,0)</f>
        <v>18</v>
      </c>
      <c r="AZ754" s="233">
        <f>VLOOKUP(AQ:AQ,[1]YOKOHAMA!$B:$K,10,0)</f>
        <v>22</v>
      </c>
      <c r="BA754" s="233">
        <f>VLOOKUP(AQ:AQ,[1]YOKOHAMA!$B:$O,11,0)</f>
        <v>17800</v>
      </c>
      <c r="BB754" s="233">
        <f>VLOOKUP(AQ:AQ,[1]YOKOHAMA!$B:$O,12,0)</f>
        <v>15227.272727272726</v>
      </c>
      <c r="BC754" s="233">
        <f t="shared" si="452"/>
        <v>1050</v>
      </c>
      <c r="BD754" s="204" t="s">
        <v>6001</v>
      </c>
      <c r="BE754" s="192" t="s">
        <v>5524</v>
      </c>
      <c r="BF754" s="133" t="str">
        <f>IFERROR(VLOOKUP(BE:BE,Q商品!B:E,4,0),"")</f>
        <v>2023年製 BluEarth-XT AE61 225/60R17 99V サマータイヤ ラベルなし 最短当日発送</v>
      </c>
      <c r="BG754" s="133" t="str">
        <f>IFERROR(VLOOKUP(AQ:AQ,在庫!B:M,12,0),"")</f>
        <v>2023年製</v>
      </c>
      <c r="BH754" s="133">
        <f>IFERROR(VLOOKUP(AQ:AQ,在庫!B:L,10,0),"")</f>
        <v>1</v>
      </c>
      <c r="BI754" s="234">
        <f>VLOOKUP(AQ:AQ,[1]YOKOHAMA!$B:$AH,32,0)</f>
        <v>606919459</v>
      </c>
      <c r="BJ754" s="234">
        <f>VLOOKUP(AQ:AQ,[1]YOKOHAMA!$B:$AH,33,0)</f>
        <v>606919490</v>
      </c>
      <c r="BK754" s="191"/>
      <c r="BL754" s="191"/>
      <c r="BM754" s="191"/>
      <c r="BN754" s="191"/>
      <c r="BO754" s="443"/>
      <c r="BP754" s="443"/>
      <c r="BQ754" s="443"/>
      <c r="BR754" s="443"/>
      <c r="BS754" s="443"/>
      <c r="BT754" s="443"/>
      <c r="BU754" s="443"/>
      <c r="BV754" s="443"/>
      <c r="BW754" s="443"/>
      <c r="BX754" s="443"/>
    </row>
    <row r="755" spans="1:77">
      <c r="A755" s="237">
        <f t="shared" si="428"/>
        <v>1</v>
      </c>
      <c r="B755" s="308">
        <f t="shared" si="429"/>
        <v>2356517129856</v>
      </c>
      <c r="C755" s="225">
        <f t="shared" si="430"/>
        <v>0</v>
      </c>
      <c r="D755" s="11" t="s">
        <v>4704</v>
      </c>
      <c r="E755" s="358" t="s">
        <v>6335</v>
      </c>
      <c r="F755" s="235"/>
      <c r="G755" s="132" t="str">
        <f t="shared" si="431"/>
        <v>17</v>
      </c>
      <c r="H755" s="225">
        <v>0</v>
      </c>
      <c r="I755" s="225">
        <f t="shared" si="432"/>
        <v>0</v>
      </c>
      <c r="J755" s="131"/>
      <c r="K755" s="132" t="s">
        <v>6380</v>
      </c>
      <c r="L755" s="132">
        <v>20</v>
      </c>
      <c r="M755" s="134"/>
      <c r="N755" s="226"/>
      <c r="O755" s="226"/>
      <c r="P755" s="227"/>
      <c r="Q755" s="228">
        <f t="shared" si="433"/>
        <v>0</v>
      </c>
      <c r="R755" s="143" t="str">
        <f t="shared" si="434"/>
        <v/>
      </c>
      <c r="S755" s="238">
        <v>1074476287</v>
      </c>
      <c r="T755" s="288" t="s">
        <v>7010</v>
      </c>
      <c r="U755" s="189">
        <f t="shared" si="435"/>
        <v>0</v>
      </c>
      <c r="V755" s="11"/>
      <c r="W755" s="229"/>
      <c r="X755" s="135">
        <f t="shared" si="436"/>
        <v>9408</v>
      </c>
      <c r="Y755" s="230">
        <f t="shared" si="437"/>
        <v>0</v>
      </c>
      <c r="Z755" s="141" t="str">
        <f t="shared" si="438"/>
        <v/>
      </c>
      <c r="AA755" s="136" t="str">
        <f t="shared" si="439"/>
        <v/>
      </c>
      <c r="AB755" s="144"/>
      <c r="AC755" s="144"/>
      <c r="AD755" s="184">
        <f t="shared" si="440"/>
        <v>0</v>
      </c>
      <c r="AE755" s="182">
        <f t="shared" si="441"/>
        <v>0</v>
      </c>
      <c r="AF755" s="128">
        <f t="shared" si="442"/>
        <v>0</v>
      </c>
      <c r="AG755" s="129">
        <f t="shared" si="443"/>
        <v>0</v>
      </c>
      <c r="AH755" s="130" t="str">
        <f t="shared" si="444"/>
        <v/>
      </c>
      <c r="AI755" s="137">
        <f t="shared" si="445"/>
        <v>0</v>
      </c>
      <c r="AJ755" s="138" t="str">
        <f t="shared" si="446"/>
        <v/>
      </c>
      <c r="AK755" s="138" t="str">
        <f t="shared" si="447"/>
        <v/>
      </c>
      <c r="AL755" s="11" t="s">
        <v>13397</v>
      </c>
      <c r="AM755" s="11">
        <f t="shared" si="448"/>
        <v>0</v>
      </c>
      <c r="AN755" s="412">
        <f t="shared" si="449"/>
        <v>0</v>
      </c>
      <c r="AO755" s="412">
        <f t="shared" si="450"/>
        <v>-9408</v>
      </c>
      <c r="AP755" s="413" t="e">
        <f t="shared" si="451"/>
        <v>#DIV/0!</v>
      </c>
      <c r="AQ755" s="192">
        <v>2356517129856</v>
      </c>
      <c r="AR755" s="192">
        <f>VLOOKUP(AQ:AQ,[1]YOKOHAMA!$B:$O,2,0)</f>
        <v>4968814990107</v>
      </c>
      <c r="AS755" s="192" t="str">
        <f>VLOOKUP(AQ:AQ,[1]YOKOHAMA!$B:$O,3,0)</f>
        <v>R5778</v>
      </c>
      <c r="AT755" s="231" t="str">
        <f>VLOOKUP(AQ:AQ,[1]YOKOHAMA!$B:$O,4,0)</f>
        <v>BluEarth-XT AE61（並行、20年製あり）</v>
      </c>
      <c r="AU755" s="231" t="str">
        <f>VLOOKUP(AQ:AQ,[1]YOKOHAMA!$B:$O,5,0)</f>
        <v>235/65R17 108V</v>
      </c>
      <c r="AV755" s="232" t="str">
        <f>VLOOKUP(AQ:AQ,[1]YOKOHAMA!$B:$O,6,0)</f>
        <v>235/65R17</v>
      </c>
      <c r="AW755" s="232" t="str">
        <f>VLOOKUP(AQ:AQ,[1]YOKOHAMA!$B:$O,7,0)</f>
        <v/>
      </c>
      <c r="AX755" s="233">
        <f>VLOOKUP(AQ:AQ,[1]YOKOHAMA!$B:$K,8,0)</f>
        <v>9408</v>
      </c>
      <c r="AY755" s="233">
        <f>VLOOKUP(AQ:AQ,[1]YOKOHAMA!$B:$K,9,0)</f>
        <v>0</v>
      </c>
      <c r="AZ755" s="233">
        <f>VLOOKUP(AQ:AQ,[1]YOKOHAMA!$B:$K,10,0)</f>
        <v>0</v>
      </c>
      <c r="BA755" s="233">
        <f>VLOOKUP(AQ:AQ,[1]YOKOHAMA!$B:$O,11,0)</f>
        <v>12980</v>
      </c>
      <c r="BB755" s="233">
        <f>VLOOKUP(AQ:AQ,[1]YOKOHAMA!$B:$O,12,0)</f>
        <v>10845.454545454544</v>
      </c>
      <c r="BC755" s="233">
        <f t="shared" si="452"/>
        <v>1050</v>
      </c>
      <c r="BD755" s="204" t="s">
        <v>6001</v>
      </c>
      <c r="BE755" s="195" t="s">
        <v>5166</v>
      </c>
      <c r="BF755" s="133" t="str">
        <f>IFERROR(VLOOKUP(BE:BE,Q商品!B:E,4,0),"")</f>
        <v>2020年製 BluEarth-XT AE61 235/65R17 108V サマータイヤ ラベルなし 最短当日発送</v>
      </c>
      <c r="BG755" s="133" t="str">
        <f>IFERROR(VLOOKUP(AQ:AQ,在庫!B:M,12,0),"")</f>
        <v>2020年製</v>
      </c>
      <c r="BH755" s="133">
        <f>IFERROR(VLOOKUP(AQ:AQ,在庫!B:L,10,0),"")</f>
        <v>1</v>
      </c>
      <c r="BI755" s="234">
        <f>VLOOKUP(AQ:AQ,[1]YOKOHAMA!$B:$AH,32,0)</f>
        <v>606919461</v>
      </c>
      <c r="BJ755" s="234">
        <f>VLOOKUP(AQ:AQ,[1]YOKOHAMA!$B:$AH,33,0)</f>
        <v>606919492</v>
      </c>
      <c r="BK755" s="191"/>
      <c r="BL755" s="191"/>
      <c r="BM755" s="191"/>
      <c r="BN755" s="191"/>
      <c r="BO755" s="443"/>
      <c r="BP755" s="443"/>
      <c r="BQ755" s="443"/>
      <c r="BR755" s="443"/>
      <c r="BS755" s="443"/>
      <c r="BT755" s="443"/>
      <c r="BU755" s="443"/>
      <c r="BV755" s="443"/>
      <c r="BW755" s="443"/>
      <c r="BX755" s="443"/>
    </row>
    <row r="756" spans="1:77">
      <c r="A756" s="237">
        <f t="shared" si="428"/>
        <v>1</v>
      </c>
      <c r="B756" s="308">
        <f t="shared" si="429"/>
        <v>2255018129856</v>
      </c>
      <c r="C756" s="225">
        <f t="shared" si="430"/>
        <v>0</v>
      </c>
      <c r="D756" s="11" t="s">
        <v>7497</v>
      </c>
      <c r="E756" s="358" t="s">
        <v>1599</v>
      </c>
      <c r="F756" s="235"/>
      <c r="G756" s="132" t="str">
        <f t="shared" si="431"/>
        <v>18</v>
      </c>
      <c r="H756" s="225">
        <v>0</v>
      </c>
      <c r="I756" s="225">
        <f t="shared" si="432"/>
        <v>0</v>
      </c>
      <c r="J756" s="131"/>
      <c r="K756" s="132" t="s">
        <v>6380</v>
      </c>
      <c r="L756" s="132">
        <v>21</v>
      </c>
      <c r="M756" s="134"/>
      <c r="N756" s="226"/>
      <c r="O756" s="226"/>
      <c r="P756" s="227"/>
      <c r="Q756" s="228">
        <f t="shared" si="433"/>
        <v>0</v>
      </c>
      <c r="R756" s="143" t="str">
        <f t="shared" si="434"/>
        <v/>
      </c>
      <c r="S756" s="238">
        <v>1074476137</v>
      </c>
      <c r="T756" s="288" t="s">
        <v>7011</v>
      </c>
      <c r="U756" s="189">
        <f t="shared" si="435"/>
        <v>0</v>
      </c>
      <c r="V756" s="11"/>
      <c r="W756" s="229"/>
      <c r="X756" s="135">
        <f t="shared" si="436"/>
        <v>11259</v>
      </c>
      <c r="Y756" s="230">
        <f t="shared" si="437"/>
        <v>0</v>
      </c>
      <c r="Z756" s="141" t="str">
        <f t="shared" si="438"/>
        <v/>
      </c>
      <c r="AA756" s="136" t="str">
        <f t="shared" si="439"/>
        <v/>
      </c>
      <c r="AB756" s="309"/>
      <c r="AC756" s="309"/>
      <c r="AD756" s="184">
        <f t="shared" si="440"/>
        <v>0</v>
      </c>
      <c r="AE756" s="182">
        <f t="shared" si="441"/>
        <v>0</v>
      </c>
      <c r="AF756" s="128">
        <f t="shared" si="442"/>
        <v>0</v>
      </c>
      <c r="AG756" s="129">
        <f t="shared" si="443"/>
        <v>0</v>
      </c>
      <c r="AH756" s="130" t="str">
        <f t="shared" si="444"/>
        <v/>
      </c>
      <c r="AI756" s="137">
        <f t="shared" si="445"/>
        <v>0</v>
      </c>
      <c r="AJ756" s="138" t="str">
        <f t="shared" si="446"/>
        <v/>
      </c>
      <c r="AK756" s="138" t="str">
        <f t="shared" si="447"/>
        <v/>
      </c>
      <c r="AL756" s="11" t="s">
        <v>13397</v>
      </c>
      <c r="AM756" s="11">
        <f t="shared" si="448"/>
        <v>0</v>
      </c>
      <c r="AN756" s="412">
        <f t="shared" si="449"/>
        <v>0</v>
      </c>
      <c r="AO756" s="412">
        <f t="shared" si="450"/>
        <v>-11259</v>
      </c>
      <c r="AP756" s="413" t="e">
        <f t="shared" si="451"/>
        <v>#DIV/0!</v>
      </c>
      <c r="AQ756" s="192">
        <v>2255018129856</v>
      </c>
      <c r="AR756" s="192">
        <f>VLOOKUP(AQ:AQ,[1]YOKOHAMA!$B:$O,2,0)</f>
        <v>4968814989958</v>
      </c>
      <c r="AS756" s="192" t="str">
        <f>VLOOKUP(AQ:AQ,[1]YOKOHAMA!$B:$O,3,0)</f>
        <v>R5763</v>
      </c>
      <c r="AT756" s="231" t="str">
        <f>VLOOKUP(AQ:AQ,[1]YOKOHAMA!$B:$O,4,0)</f>
        <v>BluEarth-XT AE61（並行）</v>
      </c>
      <c r="AU756" s="231" t="str">
        <f>VLOOKUP(AQ:AQ,[1]YOKOHAMA!$B:$O,5,0)</f>
        <v>225/50R18 95V</v>
      </c>
      <c r="AV756" s="232" t="str">
        <f>VLOOKUP(AQ:AQ,[1]YOKOHAMA!$B:$O,6,0)</f>
        <v>225/50R18</v>
      </c>
      <c r="AW756" s="232" t="str">
        <f>VLOOKUP(AQ:AQ,[1]YOKOHAMA!$B:$O,7,0)</f>
        <v/>
      </c>
      <c r="AX756" s="233">
        <f>VLOOKUP(AQ:AQ,[1]YOKOHAMA!$B:$K,8,0)</f>
        <v>11259</v>
      </c>
      <c r="AY756" s="233">
        <f>VLOOKUP(AQ:AQ,[1]YOKOHAMA!$B:$K,9,0)</f>
        <v>0</v>
      </c>
      <c r="AZ756" s="233">
        <f>VLOOKUP(AQ:AQ,[1]YOKOHAMA!$B:$K,10,0)</f>
        <v>0</v>
      </c>
      <c r="BA756" s="233">
        <f>VLOOKUP(AQ:AQ,[1]YOKOHAMA!$B:$O,11,0)</f>
        <v>15940</v>
      </c>
      <c r="BB756" s="233">
        <f>VLOOKUP(AQ:AQ,[1]YOKOHAMA!$B:$O,12,0)</f>
        <v>13536.363636363636</v>
      </c>
      <c r="BC756" s="233">
        <f t="shared" si="452"/>
        <v>1050</v>
      </c>
      <c r="BD756" s="204" t="s">
        <v>6001</v>
      </c>
      <c r="BE756" s="195" t="s">
        <v>5158</v>
      </c>
      <c r="BF756" s="133" t="str">
        <f>IFERROR(VLOOKUP(BE:BE,Q商品!B:E,4,0),"")</f>
        <v>2021年製 BluEarth-XT AE61 225/50R18 95V サマータイヤ ラベルなし サマータイヤ 最短当日発送</v>
      </c>
      <c r="BG756" s="133" t="str">
        <f>IFERROR(VLOOKUP(AQ:AQ,在庫!B:M,12,0),"")</f>
        <v/>
      </c>
      <c r="BH756" s="133" t="str">
        <f>IFERROR(VLOOKUP(AQ:AQ,在庫!B:L,10,0),"")</f>
        <v/>
      </c>
      <c r="BI756" s="234">
        <f>VLOOKUP(AQ:AQ,[1]YOKOHAMA!$B:$AH,32,0)</f>
        <v>606919462</v>
      </c>
      <c r="BJ756" s="234">
        <f>VLOOKUP(AQ:AQ,[1]YOKOHAMA!$B:$AH,33,0)</f>
        <v>606919493</v>
      </c>
      <c r="BK756" s="191"/>
      <c r="BL756" s="191"/>
      <c r="BM756" s="191"/>
      <c r="BN756" s="191"/>
      <c r="BO756" s="443"/>
      <c r="BP756" s="443"/>
      <c r="BQ756" s="443"/>
      <c r="BR756" s="443"/>
      <c r="BS756" s="443"/>
      <c r="BT756" s="443"/>
      <c r="BU756" s="443"/>
      <c r="BV756" s="443"/>
      <c r="BW756" s="443"/>
      <c r="BX756" s="443"/>
    </row>
    <row r="757" spans="1:77">
      <c r="A757" s="237">
        <f t="shared" si="428"/>
        <v>1</v>
      </c>
      <c r="B757" s="308">
        <f t="shared" si="429"/>
        <v>2255518129943</v>
      </c>
      <c r="C757" s="225">
        <f t="shared" si="430"/>
        <v>101</v>
      </c>
      <c r="D757" s="11" t="s">
        <v>4704</v>
      </c>
      <c r="E757" s="11" t="s">
        <v>1627</v>
      </c>
      <c r="F757" s="303" t="s">
        <v>6385</v>
      </c>
      <c r="G757" s="132" t="str">
        <f t="shared" si="431"/>
        <v>18</v>
      </c>
      <c r="H757" s="225">
        <v>0</v>
      </c>
      <c r="I757" s="225">
        <f t="shared" si="432"/>
        <v>0</v>
      </c>
      <c r="J757" s="131">
        <v>239</v>
      </c>
      <c r="K757" s="132" t="s">
        <v>6380</v>
      </c>
      <c r="L757" s="132">
        <v>22</v>
      </c>
      <c r="M757" s="134" t="s">
        <v>3422</v>
      </c>
      <c r="N757" s="226" t="s">
        <v>3405</v>
      </c>
      <c r="O757" s="226" t="s">
        <v>1777</v>
      </c>
      <c r="P757" s="227">
        <v>19700</v>
      </c>
      <c r="Q757" s="228">
        <f t="shared" si="433"/>
        <v>17817.272727272724</v>
      </c>
      <c r="R757" s="143">
        <f t="shared" si="434"/>
        <v>0.26183988979029532</v>
      </c>
      <c r="S757" s="238">
        <v>1074476280</v>
      </c>
      <c r="T757" s="289" t="s">
        <v>12084</v>
      </c>
      <c r="U757" s="189">
        <f t="shared" si="435"/>
        <v>19700</v>
      </c>
      <c r="V757" s="11"/>
      <c r="W757" s="229">
        <v>19700</v>
      </c>
      <c r="X757" s="135">
        <f t="shared" si="436"/>
        <v>13152</v>
      </c>
      <c r="Y757" s="230">
        <f t="shared" si="437"/>
        <v>17817.272727272724</v>
      </c>
      <c r="Z757" s="141">
        <f t="shared" si="438"/>
        <v>7.7309644670050748E-2</v>
      </c>
      <c r="AA757" s="136">
        <f t="shared" si="439"/>
        <v>0.26183988979029532</v>
      </c>
      <c r="AB757" s="309"/>
      <c r="AC757" s="309"/>
      <c r="AD757" s="184">
        <f t="shared" si="440"/>
        <v>19313</v>
      </c>
      <c r="AE757" s="182">
        <f t="shared" si="441"/>
        <v>21223</v>
      </c>
      <c r="AF757" s="128">
        <f t="shared" si="442"/>
        <v>1910.07</v>
      </c>
      <c r="AG757" s="129">
        <f t="shared" si="443"/>
        <v>387.06999999999994</v>
      </c>
      <c r="AH757" s="130">
        <f t="shared" si="444"/>
        <v>1.8238232106676716E-2</v>
      </c>
      <c r="AI757" s="137">
        <f t="shared" si="445"/>
        <v>1523</v>
      </c>
      <c r="AJ757" s="138">
        <f t="shared" si="446"/>
        <v>7.1761767893323281E-2</v>
      </c>
      <c r="AK757" s="138">
        <f t="shared" si="447"/>
        <v>0.24360165768361861</v>
      </c>
      <c r="AL757" s="11" t="s">
        <v>13397</v>
      </c>
      <c r="AM757" s="11">
        <f t="shared" si="448"/>
        <v>17190.7</v>
      </c>
      <c r="AN757" s="412">
        <f t="shared" si="449"/>
        <v>15536.090909090908</v>
      </c>
      <c r="AO757" s="412">
        <f t="shared" si="450"/>
        <v>2384.0909090909081</v>
      </c>
      <c r="AP757" s="413">
        <f t="shared" si="451"/>
        <v>0.15345500506152823</v>
      </c>
      <c r="AQ757" s="192">
        <v>2255518129943</v>
      </c>
      <c r="AR757" s="192">
        <f>VLOOKUP(AQ:AQ,[1]YOKOHAMA!$B:$O,2,0)</f>
        <v>4968814990169</v>
      </c>
      <c r="AS757" s="192" t="str">
        <f>VLOOKUP(AQ:AQ,[1]YOKOHAMA!$B:$O,3,0)</f>
        <v>R5784</v>
      </c>
      <c r="AT757" s="231" t="str">
        <f>VLOOKUP(AQ:AQ,[1]YOKOHAMA!$B:$O,4,0)</f>
        <v>BluEarth-XT AE61（並行）</v>
      </c>
      <c r="AU757" s="231" t="str">
        <f>VLOOKUP(AQ:AQ,[1]YOKOHAMA!$B:$O,5,0)</f>
        <v>225/55R18 98V（販売中）</v>
      </c>
      <c r="AV757" s="232" t="str">
        <f>VLOOKUP(AQ:AQ,[1]YOKOHAMA!$B:$O,6,0)</f>
        <v>225/55R18</v>
      </c>
      <c r="AW757" s="232" t="str">
        <f>VLOOKUP(AQ:AQ,[1]YOKOHAMA!$B:$O,7,0)</f>
        <v/>
      </c>
      <c r="AX757" s="233">
        <f>VLOOKUP(AQ:AQ,[1]YOKOHAMA!$B:$K,8,0)</f>
        <v>13152</v>
      </c>
      <c r="AY757" s="233">
        <f>VLOOKUP(AQ:AQ,[1]YOKOHAMA!$B:$K,9,0)</f>
        <v>101</v>
      </c>
      <c r="AZ757" s="233">
        <f>VLOOKUP(AQ:AQ,[1]YOKOHAMA!$B:$K,10,0)</f>
        <v>0</v>
      </c>
      <c r="BA757" s="233">
        <f>VLOOKUP(AQ:AQ,[1]YOKOHAMA!$B:$O,11,0)</f>
        <v>18680</v>
      </c>
      <c r="BB757" s="233">
        <f>VLOOKUP(AQ:AQ,[1]YOKOHAMA!$B:$O,12,0)</f>
        <v>16027.272727272726</v>
      </c>
      <c r="BC757" s="233">
        <f t="shared" si="452"/>
        <v>1050</v>
      </c>
      <c r="BD757" s="204" t="s">
        <v>6001</v>
      </c>
      <c r="BE757" s="195" t="s">
        <v>5159</v>
      </c>
      <c r="BF757" s="133" t="str">
        <f>IFERROR(VLOOKUP(BE:BE,Q商品!B:E,4,0),"")</f>
        <v>2023年製 BluEarth-XT AE61 225/55R18 98V サマータイヤ ラベルなし 最短当日発送</v>
      </c>
      <c r="BG757" s="133" t="str">
        <f>IFERROR(VLOOKUP(AQ:AQ,在庫!B:M,12,0),"")</f>
        <v>2023年製</v>
      </c>
      <c r="BH757" s="133">
        <f>IFERROR(VLOOKUP(AQ:AQ,在庫!B:L,10,0),"")</f>
        <v>1</v>
      </c>
      <c r="BI757" s="234">
        <f>VLOOKUP(AQ:AQ,[1]YOKOHAMA!$B:$AH,32,0)</f>
        <v>606919463</v>
      </c>
      <c r="BJ757" s="234">
        <f>VLOOKUP(AQ:AQ,[1]YOKOHAMA!$B:$AH,33,0)</f>
        <v>606919494</v>
      </c>
      <c r="BK757" s="191"/>
      <c r="BL757" s="191"/>
      <c r="BM757" s="191"/>
      <c r="BN757" s="191"/>
      <c r="BO757" s="443"/>
      <c r="BP757" s="443"/>
      <c r="BQ757" s="443"/>
      <c r="BR757" s="443"/>
      <c r="BS757" s="443"/>
      <c r="BT757" s="443"/>
      <c r="BU757" s="443"/>
      <c r="BV757" s="443"/>
      <c r="BW757" s="443"/>
      <c r="BX757" s="443"/>
    </row>
    <row r="758" spans="1:77">
      <c r="A758" s="237">
        <f t="shared" si="428"/>
        <v>1</v>
      </c>
      <c r="B758" s="308">
        <f t="shared" si="429"/>
        <v>2355518129940</v>
      </c>
      <c r="C758" s="225">
        <f t="shared" si="430"/>
        <v>120</v>
      </c>
      <c r="D758" s="11" t="s">
        <v>4704</v>
      </c>
      <c r="E758" s="11" t="s">
        <v>1629</v>
      </c>
      <c r="F758" s="303" t="s">
        <v>6357</v>
      </c>
      <c r="G758" s="132" t="str">
        <f t="shared" si="431"/>
        <v>18</v>
      </c>
      <c r="H758" s="225">
        <v>26</v>
      </c>
      <c r="I758" s="225">
        <f t="shared" si="432"/>
        <v>22</v>
      </c>
      <c r="J758" s="131">
        <v>168</v>
      </c>
      <c r="K758" s="132" t="s">
        <v>6380</v>
      </c>
      <c r="L758" s="132">
        <v>26</v>
      </c>
      <c r="M758" s="134" t="s">
        <v>3368</v>
      </c>
      <c r="N758" s="226" t="s">
        <v>12003</v>
      </c>
      <c r="O758" s="226" t="s">
        <v>3369</v>
      </c>
      <c r="P758" s="227">
        <v>20300</v>
      </c>
      <c r="Q758" s="228">
        <f t="shared" si="433"/>
        <v>18345.454545454544</v>
      </c>
      <c r="R758" s="143">
        <f t="shared" si="434"/>
        <v>0.29443012884043601</v>
      </c>
      <c r="S758" s="238">
        <v>1074476289</v>
      </c>
      <c r="T758" s="288" t="s">
        <v>7012</v>
      </c>
      <c r="U758" s="189">
        <f t="shared" si="435"/>
        <v>19400</v>
      </c>
      <c r="V758" s="11">
        <v>900</v>
      </c>
      <c r="W758" s="229">
        <v>20300</v>
      </c>
      <c r="X758" s="135">
        <f t="shared" si="436"/>
        <v>12944</v>
      </c>
      <c r="Y758" s="230">
        <f t="shared" si="437"/>
        <v>18345.454545454544</v>
      </c>
      <c r="Z758" s="141">
        <f t="shared" si="438"/>
        <v>4.6569854782173348E-2</v>
      </c>
      <c r="AA758" s="136">
        <f t="shared" si="439"/>
        <v>0.29443012884043601</v>
      </c>
      <c r="AB758" s="309" t="s">
        <v>14114</v>
      </c>
      <c r="AC758" s="144"/>
      <c r="AD758" s="184">
        <f t="shared" si="440"/>
        <v>19019</v>
      </c>
      <c r="AE758" s="182">
        <f t="shared" si="441"/>
        <v>20900</v>
      </c>
      <c r="AF758" s="128">
        <f t="shared" si="442"/>
        <v>1881</v>
      </c>
      <c r="AG758" s="129">
        <f t="shared" si="443"/>
        <v>381</v>
      </c>
      <c r="AH758" s="130">
        <f t="shared" si="444"/>
        <v>1.8229665071770335E-2</v>
      </c>
      <c r="AI758" s="137">
        <f t="shared" si="445"/>
        <v>1500</v>
      </c>
      <c r="AJ758" s="138">
        <f t="shared" si="446"/>
        <v>7.1770334928229665E-2</v>
      </c>
      <c r="AK758" s="138">
        <f t="shared" si="447"/>
        <v>0.27620046376866569</v>
      </c>
      <c r="AL758" s="11" t="s">
        <v>13397</v>
      </c>
      <c r="AM758" s="11">
        <f t="shared" si="448"/>
        <v>16929</v>
      </c>
      <c r="AN758" s="412">
        <f t="shared" si="449"/>
        <v>15280.90909090909</v>
      </c>
      <c r="AO758" s="412">
        <f t="shared" si="450"/>
        <v>2336.9090909090901</v>
      </c>
      <c r="AP758" s="413">
        <f t="shared" si="451"/>
        <v>0.15292997798798258</v>
      </c>
      <c r="AQ758" s="192">
        <v>2355518129940</v>
      </c>
      <c r="AR758" s="192">
        <f>VLOOKUP(AQ:AQ,[1]YOKOHAMA!$B:$O,2,0)</f>
        <v>4968814989965</v>
      </c>
      <c r="AS758" s="192" t="str">
        <f>VLOOKUP(AQ:AQ,[1]YOKOHAMA!$B:$O,3,0)</f>
        <v>R5764</v>
      </c>
      <c r="AT758" s="231" t="str">
        <f>VLOOKUP(AQ:AQ,[1]YOKOHAMA!$B:$O,4,0)</f>
        <v>BluEarth-XT AE61（並行）</v>
      </c>
      <c r="AU758" s="231" t="str">
        <f>VLOOKUP(AQ:AQ,[1]YOKOHAMA!$B:$O,5,0)</f>
        <v>235/55R18 100V（販売中）</v>
      </c>
      <c r="AV758" s="232" t="str">
        <f>VLOOKUP(AQ:AQ,[1]YOKOHAMA!$B:$O,6,0)</f>
        <v>235/55R18</v>
      </c>
      <c r="AW758" s="232" t="str">
        <f>VLOOKUP(AQ:AQ,[1]YOKOHAMA!$B:$O,7,0)</f>
        <v/>
      </c>
      <c r="AX758" s="233">
        <f>VLOOKUP(AQ:AQ,[1]YOKOHAMA!$B:$K,8,0)</f>
        <v>12944</v>
      </c>
      <c r="AY758" s="233">
        <f>VLOOKUP(AQ:AQ,[1]YOKOHAMA!$B:$K,9,0)</f>
        <v>120</v>
      </c>
      <c r="AZ758" s="233">
        <f>VLOOKUP(AQ:AQ,[1]YOKOHAMA!$B:$K,10,0)</f>
        <v>22</v>
      </c>
      <c r="BA758" s="233">
        <f>VLOOKUP(AQ:AQ,[1]YOKOHAMA!$B:$O,11,0)</f>
        <v>18480</v>
      </c>
      <c r="BB758" s="233">
        <f>VLOOKUP(AQ:AQ,[1]YOKOHAMA!$B:$O,12,0)</f>
        <v>15845.454545454544</v>
      </c>
      <c r="BC758" s="233">
        <f t="shared" si="452"/>
        <v>1050</v>
      </c>
      <c r="BD758" s="204" t="s">
        <v>6001</v>
      </c>
      <c r="BE758" s="195" t="s">
        <v>5162</v>
      </c>
      <c r="BF758" s="133" t="str">
        <f>IFERROR(VLOOKUP(BE:BE,Q商品!B:E,4,0),"")</f>
        <v>2023年製 BluEarth-XT AE61 235/55R18 100V サマータイヤ 最短当日発送</v>
      </c>
      <c r="BG758" s="133" t="str">
        <f>IFERROR(VLOOKUP(AQ:AQ,在庫!B:M,12,0),"")</f>
        <v>2023年製</v>
      </c>
      <c r="BH758" s="133">
        <f>IFERROR(VLOOKUP(AQ:AQ,在庫!B:L,10,0),"")</f>
        <v>1</v>
      </c>
      <c r="BI758" s="234">
        <f>VLOOKUP(AQ:AQ,[1]YOKOHAMA!$B:$AH,32,0)</f>
        <v>606919464</v>
      </c>
      <c r="BJ758" s="234">
        <f>VLOOKUP(AQ:AQ,[1]YOKOHAMA!$B:$AH,33,0)</f>
        <v>606919495</v>
      </c>
      <c r="BK758" s="191"/>
      <c r="BL758" s="191"/>
      <c r="BM758" s="191"/>
      <c r="BN758" s="191"/>
      <c r="BO758" s="443"/>
      <c r="BP758" s="443"/>
      <c r="BQ758" s="443"/>
      <c r="BR758" s="443"/>
      <c r="BS758" s="443"/>
      <c r="BT758" s="443"/>
      <c r="BU758" s="443"/>
      <c r="BV758" s="443"/>
      <c r="BW758" s="443"/>
      <c r="BX758" s="443"/>
    </row>
    <row r="759" spans="1:77">
      <c r="A759" s="237">
        <f t="shared" si="428"/>
        <v>1</v>
      </c>
      <c r="B759" s="308">
        <f t="shared" si="429"/>
        <v>2356018129850</v>
      </c>
      <c r="C759" s="225">
        <f t="shared" si="430"/>
        <v>32</v>
      </c>
      <c r="D759" s="11" t="s">
        <v>4704</v>
      </c>
      <c r="E759" s="11" t="s">
        <v>1630</v>
      </c>
      <c r="F759" s="303" t="s">
        <v>6358</v>
      </c>
      <c r="G759" s="132" t="str">
        <f t="shared" si="431"/>
        <v>18</v>
      </c>
      <c r="H759" s="225">
        <v>58</v>
      </c>
      <c r="I759" s="225">
        <f t="shared" si="432"/>
        <v>58</v>
      </c>
      <c r="J759" s="131">
        <v>1330</v>
      </c>
      <c r="K759" s="132" t="s">
        <v>6380</v>
      </c>
      <c r="L759" s="132">
        <v>29</v>
      </c>
      <c r="M759" s="134" t="s">
        <v>3368</v>
      </c>
      <c r="N759" s="226" t="s">
        <v>6382</v>
      </c>
      <c r="O759" s="226" t="s">
        <v>3369</v>
      </c>
      <c r="P759" s="227">
        <v>19560</v>
      </c>
      <c r="Q759" s="228">
        <f t="shared" si="433"/>
        <v>17752.727272727272</v>
      </c>
      <c r="R759" s="143">
        <f t="shared" si="434"/>
        <v>0.29447460057353542</v>
      </c>
      <c r="S759" s="238">
        <v>1074476284</v>
      </c>
      <c r="T759" s="288" t="s">
        <v>7013</v>
      </c>
      <c r="U759" s="189">
        <f t="shared" si="435"/>
        <v>19560</v>
      </c>
      <c r="V759" s="11"/>
      <c r="W759" s="229">
        <v>19560</v>
      </c>
      <c r="X759" s="135">
        <f t="shared" si="436"/>
        <v>12525</v>
      </c>
      <c r="Y759" s="230">
        <f t="shared" si="437"/>
        <v>17752.727272727272</v>
      </c>
      <c r="Z759" s="141">
        <f t="shared" si="438"/>
        <v>9.5787831513260535E-2</v>
      </c>
      <c r="AA759" s="136">
        <f t="shared" si="439"/>
        <v>0.29447460057353542</v>
      </c>
      <c r="AB759" s="309"/>
      <c r="AC759" s="309"/>
      <c r="AD759" s="184">
        <f t="shared" si="440"/>
        <v>19176</v>
      </c>
      <c r="AE759" s="182">
        <f t="shared" si="441"/>
        <v>21072</v>
      </c>
      <c r="AF759" s="128">
        <f t="shared" si="442"/>
        <v>1896.48</v>
      </c>
      <c r="AG759" s="129">
        <f t="shared" si="443"/>
        <v>384.48</v>
      </c>
      <c r="AH759" s="130">
        <f t="shared" si="444"/>
        <v>1.8246013667425971E-2</v>
      </c>
      <c r="AI759" s="137">
        <f t="shared" si="445"/>
        <v>1512</v>
      </c>
      <c r="AJ759" s="138">
        <f t="shared" si="446"/>
        <v>7.175398633257403E-2</v>
      </c>
      <c r="AK759" s="138">
        <f t="shared" si="447"/>
        <v>0.27622858690610946</v>
      </c>
      <c r="AL759" s="11" t="s">
        <v>13397</v>
      </c>
      <c r="AM759" s="11">
        <f t="shared" si="448"/>
        <v>17068.8</v>
      </c>
      <c r="AN759" s="412">
        <f t="shared" si="449"/>
        <v>15487.999999999998</v>
      </c>
      <c r="AO759" s="412">
        <f t="shared" si="450"/>
        <v>2962.9999999999982</v>
      </c>
      <c r="AP759" s="413">
        <f t="shared" si="451"/>
        <v>0.19130940082644618</v>
      </c>
      <c r="AQ759" s="192">
        <v>2356018129850</v>
      </c>
      <c r="AR759" s="192">
        <f>VLOOKUP(AQ:AQ,[1]YOKOHAMA!$B:$O,2,0)</f>
        <v>4968814990084</v>
      </c>
      <c r="AS759" s="192" t="str">
        <f>VLOOKUP(AQ:AQ,[1]YOKOHAMA!$B:$O,3,0)</f>
        <v>R5776</v>
      </c>
      <c r="AT759" s="231" t="str">
        <f>VLOOKUP(AQ:AQ,[1]YOKOHAMA!$B:$O,4,0)</f>
        <v>BluEarth-XT AE61（並行）</v>
      </c>
      <c r="AU759" s="231" t="str">
        <f>VLOOKUP(AQ:AQ,[1]YOKOHAMA!$B:$O,5,0)</f>
        <v>235/60R18 103W（販売中）</v>
      </c>
      <c r="AV759" s="232" t="str">
        <f>VLOOKUP(AQ:AQ,[1]YOKOHAMA!$B:$O,6,0)</f>
        <v>235/60R18</v>
      </c>
      <c r="AW759" s="232" t="str">
        <f>VLOOKUP(AQ:AQ,[1]YOKOHAMA!$B:$O,7,0)</f>
        <v/>
      </c>
      <c r="AX759" s="233">
        <f>VLOOKUP(AQ:AQ,[1]YOKOHAMA!$B:$K,8,0)</f>
        <v>12525</v>
      </c>
      <c r="AY759" s="233">
        <f>VLOOKUP(AQ:AQ,[1]YOKOHAMA!$B:$K,9,0)</f>
        <v>32</v>
      </c>
      <c r="AZ759" s="233">
        <f>VLOOKUP(AQ:AQ,[1]YOKOHAMA!$B:$K,10,0)</f>
        <v>58</v>
      </c>
      <c r="BA759" s="233">
        <f>VLOOKUP(AQ:AQ,[1]YOKOHAMA!$B:$O,11,0)</f>
        <v>17800</v>
      </c>
      <c r="BB759" s="233">
        <f>VLOOKUP(AQ:AQ,[1]YOKOHAMA!$B:$O,12,0)</f>
        <v>15227.272727272726</v>
      </c>
      <c r="BC759" s="233">
        <f t="shared" si="452"/>
        <v>1050</v>
      </c>
      <c r="BD759" s="204" t="s">
        <v>6001</v>
      </c>
      <c r="BE759" s="195" t="s">
        <v>5164</v>
      </c>
      <c r="BF759" s="133" t="str">
        <f>IFERROR(VLOOKUP(BE:BE,Q商品!B:E,4,0),"")</f>
        <v>2022年製以降 BluEarth-XT AE61 235/60R18 103W サマータイヤ 最短当日発送</v>
      </c>
      <c r="BG759" s="133" t="str">
        <f>IFERROR(VLOOKUP(AQ:AQ,在庫!B:M,12,0),"")</f>
        <v>2023年製</v>
      </c>
      <c r="BH759" s="133">
        <f>IFERROR(VLOOKUP(AQ:AQ,在庫!B:L,10,0),"")</f>
        <v>1</v>
      </c>
      <c r="BI759" s="234">
        <f>VLOOKUP(AQ:AQ,[1]YOKOHAMA!$B:$AH,32,0)</f>
        <v>606919466</v>
      </c>
      <c r="BJ759" s="234">
        <f>VLOOKUP(AQ:AQ,[1]YOKOHAMA!$B:$AH,33,0)</f>
        <v>606919497</v>
      </c>
      <c r="BK759" s="191"/>
      <c r="BL759" s="191"/>
      <c r="BM759" s="191"/>
      <c r="BN759" s="191"/>
      <c r="BO759" s="443"/>
      <c r="BP759" s="443"/>
      <c r="BQ759" s="443"/>
      <c r="BR759" s="443"/>
      <c r="BS759" s="443"/>
      <c r="BT759" s="443"/>
      <c r="BU759" s="443"/>
      <c r="BV759" s="443"/>
      <c r="BW759" s="443"/>
      <c r="BX759" s="443"/>
    </row>
    <row r="760" spans="1:77">
      <c r="A760" s="237">
        <f t="shared" si="428"/>
        <v>1</v>
      </c>
      <c r="B760" s="308">
        <f t="shared" si="429"/>
        <v>2255519129959</v>
      </c>
      <c r="C760" s="225">
        <f t="shared" si="430"/>
        <v>0</v>
      </c>
      <c r="D760" s="11" t="s">
        <v>7497</v>
      </c>
      <c r="E760" s="11" t="s">
        <v>13419</v>
      </c>
      <c r="F760" s="304" t="s">
        <v>13420</v>
      </c>
      <c r="G760" s="132" t="str">
        <f t="shared" si="431"/>
        <v>19</v>
      </c>
      <c r="H760" s="225">
        <v>0</v>
      </c>
      <c r="I760" s="225">
        <f t="shared" si="432"/>
        <v>0</v>
      </c>
      <c r="J760" s="131">
        <v>195</v>
      </c>
      <c r="K760" s="132" t="s">
        <v>6380</v>
      </c>
      <c r="L760" s="132">
        <v>33</v>
      </c>
      <c r="M760" s="134" t="s">
        <v>1782</v>
      </c>
      <c r="N760" s="226" t="s">
        <v>13421</v>
      </c>
      <c r="O760" s="226" t="s">
        <v>1970</v>
      </c>
      <c r="P760" s="227">
        <v>21236</v>
      </c>
      <c r="Q760" s="228">
        <f t="shared" si="433"/>
        <v>19305.454545454544</v>
      </c>
      <c r="R760" s="143">
        <f t="shared" si="434"/>
        <v>0.31532303635336217</v>
      </c>
      <c r="S760" s="238">
        <v>1074476136</v>
      </c>
      <c r="T760" s="288" t="s">
        <v>7014</v>
      </c>
      <c r="U760" s="189">
        <f t="shared" si="435"/>
        <v>21236</v>
      </c>
      <c r="V760" s="11"/>
      <c r="W760" s="229">
        <v>21236</v>
      </c>
      <c r="X760" s="135">
        <f t="shared" si="436"/>
        <v>13218</v>
      </c>
      <c r="Y760" s="230">
        <f t="shared" si="437"/>
        <v>19305.454545454544</v>
      </c>
      <c r="Z760" s="141">
        <f t="shared" si="438"/>
        <v>0.11512965490348992</v>
      </c>
      <c r="AA760" s="136">
        <f t="shared" si="439"/>
        <v>0.31532303635336217</v>
      </c>
      <c r="AB760" s="309" t="s">
        <v>14114</v>
      </c>
      <c r="AC760" s="144"/>
      <c r="AD760" s="184">
        <f t="shared" si="440"/>
        <v>20819</v>
      </c>
      <c r="AE760" s="182">
        <f t="shared" si="441"/>
        <v>22878</v>
      </c>
      <c r="AF760" s="128">
        <f t="shared" si="442"/>
        <v>2059.02</v>
      </c>
      <c r="AG760" s="129">
        <f t="shared" si="443"/>
        <v>417.02</v>
      </c>
      <c r="AH760" s="130">
        <f t="shared" si="444"/>
        <v>1.8227991957338926E-2</v>
      </c>
      <c r="AI760" s="137">
        <f t="shared" si="445"/>
        <v>1642</v>
      </c>
      <c r="AJ760" s="138">
        <f t="shared" si="446"/>
        <v>7.1772008042661067E-2</v>
      </c>
      <c r="AK760" s="138">
        <f t="shared" si="447"/>
        <v>0.29709504439602324</v>
      </c>
      <c r="AL760" s="11" t="s">
        <v>13397</v>
      </c>
      <c r="AM760" s="11">
        <f t="shared" si="448"/>
        <v>18531.2</v>
      </c>
      <c r="AN760" s="412">
        <f t="shared" si="449"/>
        <v>16846.545454545452</v>
      </c>
      <c r="AO760" s="412">
        <f t="shared" si="450"/>
        <v>3628.5454545454522</v>
      </c>
      <c r="AP760" s="413">
        <f t="shared" si="451"/>
        <v>0.21538810222759444</v>
      </c>
      <c r="AQ760" s="192">
        <v>2255519129959</v>
      </c>
      <c r="AR760" s="192">
        <f>VLOOKUP(AQ:AQ,[1]YOKOHAMA!$B:$O,2,0)</f>
        <v>4968814990183</v>
      </c>
      <c r="AS760" s="192" t="str">
        <f>VLOOKUP(AQ:AQ,[1]YOKOHAMA!$B:$O,3,0)</f>
        <v>R5786</v>
      </c>
      <c r="AT760" s="231" t="str">
        <f>VLOOKUP(AQ:AQ,[1]YOKOHAMA!$B:$O,4,0)</f>
        <v>BluEarth-XT AE61A（中-並行）</v>
      </c>
      <c r="AU760" s="231" t="str">
        <f>VLOOKUP(AQ:AQ,[1]YOKOHAMA!$B:$O,5,0)</f>
        <v>225/55R19 99V（販売中）</v>
      </c>
      <c r="AV760" s="232" t="str">
        <f>VLOOKUP(AQ:AQ,[1]YOKOHAMA!$B:$O,6,0)</f>
        <v>225/55R19</v>
      </c>
      <c r="AW760" s="232" t="str">
        <f>VLOOKUP(AQ:AQ,[1]YOKOHAMA!$B:$O,7,0)</f>
        <v/>
      </c>
      <c r="AX760" s="233">
        <f>VLOOKUP(AQ:AQ,[1]YOKOHAMA!$B:$K,8,0)</f>
        <v>13218</v>
      </c>
      <c r="AY760" s="233">
        <f>VLOOKUP(AQ:AQ,[1]YOKOHAMA!$B:$K,9,0)</f>
        <v>0</v>
      </c>
      <c r="AZ760" s="233">
        <f>VLOOKUP(AQ:AQ,[1]YOKOHAMA!$B:$K,10,0)</f>
        <v>0</v>
      </c>
      <c r="BA760" s="233">
        <f>VLOOKUP(AQ:AQ,[1]YOKOHAMA!$B:$O,11,0)</f>
        <v>19800</v>
      </c>
      <c r="BB760" s="233">
        <f>VLOOKUP(AQ:AQ,[1]YOKOHAMA!$B:$O,12,0)</f>
        <v>17045.454545454544</v>
      </c>
      <c r="BC760" s="233">
        <f t="shared" si="452"/>
        <v>1050</v>
      </c>
      <c r="BD760" s="204" t="s">
        <v>6001</v>
      </c>
      <c r="BE760" s="195" t="s">
        <v>5160</v>
      </c>
      <c r="BF760" s="133" t="str">
        <f>IFERROR(VLOOKUP(BE:BE,Q商品!B:E,4,0),"")</f>
        <v>2023年製 BluEarth-XT AE61 225/55R19 99V サマータイヤ ラベルなし 最短当日発送</v>
      </c>
      <c r="BG760" s="133" t="str">
        <f>IFERROR(VLOOKUP(AQ:AQ,在庫!B:M,12,0),"")</f>
        <v/>
      </c>
      <c r="BH760" s="133" t="str">
        <f>IFERROR(VLOOKUP(AQ:AQ,在庫!B:L,10,0),"")</f>
        <v/>
      </c>
      <c r="BI760" s="234">
        <f>VLOOKUP(AQ:AQ,[1]YOKOHAMA!$B:$AH,32,0)</f>
        <v>606919467</v>
      </c>
      <c r="BJ760" s="234">
        <f>VLOOKUP(AQ:AQ,[1]YOKOHAMA!$B:$AH,33,0)</f>
        <v>606919498</v>
      </c>
      <c r="BK760" s="191"/>
      <c r="BL760" s="191"/>
      <c r="BM760" s="191"/>
      <c r="BN760" s="191"/>
      <c r="BO760" s="443"/>
      <c r="BP760" s="443"/>
      <c r="BQ760" s="443"/>
      <c r="BR760" s="443"/>
      <c r="BS760" s="443"/>
      <c r="BT760" s="443"/>
      <c r="BU760" s="443"/>
      <c r="BV760" s="443"/>
      <c r="BW760" s="443"/>
      <c r="BX760" s="443"/>
    </row>
    <row r="761" spans="1:77">
      <c r="A761" s="237">
        <f t="shared" si="428"/>
        <v>1</v>
      </c>
      <c r="B761" s="308">
        <f t="shared" si="429"/>
        <v>2355519129949</v>
      </c>
      <c r="C761" s="225">
        <f t="shared" si="430"/>
        <v>44</v>
      </c>
      <c r="D761" s="11" t="s">
        <v>7497</v>
      </c>
      <c r="E761" s="358" t="s">
        <v>6359</v>
      </c>
      <c r="F761" s="303" t="s">
        <v>6360</v>
      </c>
      <c r="G761" s="132" t="str">
        <f t="shared" si="431"/>
        <v>19</v>
      </c>
      <c r="H761" s="225">
        <v>2</v>
      </c>
      <c r="I761" s="225">
        <f t="shared" si="432"/>
        <v>2</v>
      </c>
      <c r="J761" s="131">
        <v>363</v>
      </c>
      <c r="K761" s="132" t="s">
        <v>6380</v>
      </c>
      <c r="L761" s="132">
        <v>34</v>
      </c>
      <c r="M761" s="134" t="s">
        <v>3422</v>
      </c>
      <c r="N761" s="226" t="s">
        <v>6395</v>
      </c>
      <c r="O761" s="226" t="s">
        <v>1777</v>
      </c>
      <c r="P761" s="227">
        <v>21970</v>
      </c>
      <c r="Q761" s="228">
        <f t="shared" si="433"/>
        <v>19932.727272727272</v>
      </c>
      <c r="R761" s="143">
        <f t="shared" si="434"/>
        <v>0.28469397062847757</v>
      </c>
      <c r="S761" s="238">
        <v>1074476282</v>
      </c>
      <c r="T761" s="288" t="s">
        <v>7015</v>
      </c>
      <c r="U761" s="189">
        <f t="shared" si="435"/>
        <v>21970</v>
      </c>
      <c r="V761" s="11"/>
      <c r="W761" s="229">
        <v>21970</v>
      </c>
      <c r="X761" s="135">
        <f t="shared" si="436"/>
        <v>14258</v>
      </c>
      <c r="Y761" s="230">
        <f t="shared" si="437"/>
        <v>19932.727272727272</v>
      </c>
      <c r="Z761" s="141">
        <f t="shared" si="438"/>
        <v>7.7332726445152433E-2</v>
      </c>
      <c r="AA761" s="136">
        <f t="shared" si="439"/>
        <v>0.28469397062847757</v>
      </c>
      <c r="AB761" s="309"/>
      <c r="AC761" s="309"/>
      <c r="AD761" s="184">
        <f t="shared" si="440"/>
        <v>21539</v>
      </c>
      <c r="AE761" s="182">
        <f t="shared" si="441"/>
        <v>23669</v>
      </c>
      <c r="AF761" s="128">
        <f t="shared" si="442"/>
        <v>2130.21</v>
      </c>
      <c r="AG761" s="129">
        <f t="shared" si="443"/>
        <v>431.21000000000004</v>
      </c>
      <c r="AH761" s="130">
        <f t="shared" si="444"/>
        <v>1.8218344670243782E-2</v>
      </c>
      <c r="AI761" s="137">
        <f t="shared" si="445"/>
        <v>1699</v>
      </c>
      <c r="AJ761" s="138">
        <f t="shared" si="446"/>
        <v>7.1781655329756222E-2</v>
      </c>
      <c r="AK761" s="138">
        <f t="shared" si="447"/>
        <v>0.26647562595823376</v>
      </c>
      <c r="AL761" s="11" t="s">
        <v>13397</v>
      </c>
      <c r="AM761" s="11">
        <f t="shared" si="448"/>
        <v>19172.099999999999</v>
      </c>
      <c r="AN761" s="412">
        <f t="shared" si="449"/>
        <v>17389.181818181816</v>
      </c>
      <c r="AO761" s="412">
        <f t="shared" si="450"/>
        <v>3131.1818181818162</v>
      </c>
      <c r="AP761" s="413">
        <f t="shared" si="451"/>
        <v>0.18006493065176354</v>
      </c>
      <c r="AQ761" s="192">
        <v>2355519129949</v>
      </c>
      <c r="AR761" s="192">
        <f>VLOOKUP(AQ:AQ,[1]YOKOHAMA!$B:$O,2,0)</f>
        <v>4968814990091</v>
      </c>
      <c r="AS761" s="192" t="str">
        <f>VLOOKUP(AQ:AQ,[1]YOKOHAMA!$B:$O,3,0)</f>
        <v>R5777</v>
      </c>
      <c r="AT761" s="231" t="str">
        <f>VLOOKUP(AQ:AQ,[1]YOKOHAMA!$B:$O,4,0)</f>
        <v>BluEarth-XT AE61（並行）J</v>
      </c>
      <c r="AU761" s="231" t="str">
        <f>VLOOKUP(AQ:AQ,[1]YOKOHAMA!$B:$O,5,0)</f>
        <v>235/55R19 101V（販売中）</v>
      </c>
      <c r="AV761" s="232" t="str">
        <f>VLOOKUP(AQ:AQ,[1]YOKOHAMA!$B:$O,6,0)</f>
        <v>235/55R19</v>
      </c>
      <c r="AW761" s="232" t="str">
        <f>VLOOKUP(AQ:AQ,[1]YOKOHAMA!$B:$O,7,0)</f>
        <v/>
      </c>
      <c r="AX761" s="233">
        <f>VLOOKUP(AQ:AQ,[1]YOKOHAMA!$B:$K,8,0)</f>
        <v>14258</v>
      </c>
      <c r="AY761" s="233">
        <f>VLOOKUP(AQ:AQ,[1]YOKOHAMA!$B:$K,9,0)</f>
        <v>44</v>
      </c>
      <c r="AZ761" s="233">
        <f>VLOOKUP(AQ:AQ,[1]YOKOHAMA!$B:$K,10,0)</f>
        <v>2</v>
      </c>
      <c r="BA761" s="233">
        <f>VLOOKUP(AQ:AQ,[1]YOKOHAMA!$B:$O,11,0)</f>
        <v>20900</v>
      </c>
      <c r="BB761" s="233">
        <f>VLOOKUP(AQ:AQ,[1]YOKOHAMA!$B:$O,12,0)</f>
        <v>18045.454545454544</v>
      </c>
      <c r="BC761" s="233">
        <f t="shared" si="452"/>
        <v>1050</v>
      </c>
      <c r="BD761" s="204" t="s">
        <v>6001</v>
      </c>
      <c r="BE761" s="195" t="s">
        <v>5163</v>
      </c>
      <c r="BF761" s="133" t="str">
        <f>IFERROR(VLOOKUP(BE:BE,Q商品!B:E,4,0),"")</f>
        <v>2023年製 BluEarth-XT AE61 235/55R19 101V タイヤ 最短当日発送</v>
      </c>
      <c r="BG761" s="133" t="str">
        <f>IFERROR(VLOOKUP(AQ:AQ,在庫!B:M,12,0),"")</f>
        <v>2023年製</v>
      </c>
      <c r="BH761" s="133">
        <f>IFERROR(VLOOKUP(AQ:AQ,在庫!B:L,10,0),"")</f>
        <v>1</v>
      </c>
      <c r="BI761" s="234">
        <f>VLOOKUP(AQ:AQ,[1]YOKOHAMA!$B:$AH,32,0)</f>
        <v>606919468</v>
      </c>
      <c r="BJ761" s="234">
        <f>VLOOKUP(AQ:AQ,[1]YOKOHAMA!$B:$AH,33,0)</f>
        <v>606919499</v>
      </c>
      <c r="BK761" s="191"/>
      <c r="BL761" s="191"/>
      <c r="BM761" s="191"/>
      <c r="BN761" s="191"/>
      <c r="BO761" s="443"/>
      <c r="BP761" s="443"/>
      <c r="BQ761" s="443"/>
      <c r="BR761" s="443"/>
      <c r="BS761" s="443"/>
      <c r="BT761" s="443"/>
      <c r="BU761" s="443"/>
      <c r="BV761" s="443"/>
      <c r="BW761" s="443"/>
      <c r="BX761" s="443"/>
    </row>
    <row r="762" spans="1:77">
      <c r="A762" s="237">
        <f t="shared" si="428"/>
        <v>1</v>
      </c>
      <c r="B762" s="308">
        <f t="shared" si="429"/>
        <v>2155017129966</v>
      </c>
      <c r="C762" s="225">
        <f t="shared" si="430"/>
        <v>0</v>
      </c>
      <c r="D762" s="11" t="s">
        <v>4704</v>
      </c>
      <c r="E762" s="11" t="s">
        <v>14124</v>
      </c>
      <c r="F762" s="304" t="s">
        <v>5192</v>
      </c>
      <c r="G762" s="132" t="str">
        <f t="shared" si="431"/>
        <v>17</v>
      </c>
      <c r="H762" s="225">
        <v>3</v>
      </c>
      <c r="I762" s="225">
        <f t="shared" si="432"/>
        <v>3</v>
      </c>
      <c r="J762" s="131"/>
      <c r="M762" s="134"/>
      <c r="N762" s="226"/>
      <c r="O762" s="226"/>
      <c r="P762" s="227"/>
      <c r="Q762" s="228">
        <f t="shared" si="433"/>
        <v>0</v>
      </c>
      <c r="R762" s="143" t="str">
        <f t="shared" si="434"/>
        <v/>
      </c>
      <c r="S762" s="238"/>
      <c r="T762" s="288"/>
      <c r="U762" s="189">
        <f t="shared" si="435"/>
        <v>0</v>
      </c>
      <c r="V762" s="11"/>
      <c r="W762" s="229"/>
      <c r="X762" s="135">
        <f t="shared" si="436"/>
        <v>11082</v>
      </c>
      <c r="Y762" s="230">
        <f t="shared" si="437"/>
        <v>0</v>
      </c>
      <c r="Z762" s="141" t="str">
        <f t="shared" si="438"/>
        <v/>
      </c>
      <c r="AA762" s="136" t="str">
        <f t="shared" si="439"/>
        <v/>
      </c>
      <c r="AB762" s="144" t="s">
        <v>14114</v>
      </c>
      <c r="AC762" s="144"/>
      <c r="AD762" s="184">
        <f t="shared" si="440"/>
        <v>0</v>
      </c>
      <c r="AE762" s="182">
        <f t="shared" si="441"/>
        <v>0</v>
      </c>
      <c r="AF762" s="128">
        <f t="shared" si="442"/>
        <v>0</v>
      </c>
      <c r="AG762" s="129">
        <f t="shared" si="443"/>
        <v>0</v>
      </c>
      <c r="AH762" s="130" t="str">
        <f t="shared" si="444"/>
        <v/>
      </c>
      <c r="AI762" s="137">
        <f t="shared" si="445"/>
        <v>0</v>
      </c>
      <c r="AJ762" s="138" t="str">
        <f t="shared" si="446"/>
        <v/>
      </c>
      <c r="AK762" s="138" t="str">
        <f t="shared" si="447"/>
        <v/>
      </c>
      <c r="AL762" s="11"/>
      <c r="AM762" s="11">
        <f t="shared" si="448"/>
        <v>0</v>
      </c>
      <c r="AN762" s="412">
        <f t="shared" si="449"/>
        <v>0</v>
      </c>
      <c r="AO762" s="412">
        <f t="shared" si="450"/>
        <v>-11082</v>
      </c>
      <c r="AP762" s="413" t="e">
        <f t="shared" si="451"/>
        <v>#DIV/0!</v>
      </c>
      <c r="AQ762" s="192">
        <v>2155017129966</v>
      </c>
      <c r="AR762" s="192">
        <f>VLOOKUP(AQ:AQ,[1]YOKOHAMA!$B:$O,2,0)</f>
        <v>4968814963439</v>
      </c>
      <c r="AS762" s="192" t="str">
        <f>VLOOKUP(AQ:AQ,[1]YOKOHAMA!$B:$O,3,0)</f>
        <v>R4609</v>
      </c>
      <c r="AT762" s="231" t="str">
        <f>VLOOKUP(AQ:AQ,[1]YOKOHAMA!$B:$O,4,0)</f>
        <v>BluEarth-GT AE51（並行）J</v>
      </c>
      <c r="AU762" s="231" t="str">
        <f>VLOOKUP(AQ:AQ,[1]YOKOHAMA!$B:$O,5,0)</f>
        <v>215/50R17 95W XL（ストップ）</v>
      </c>
      <c r="AV762" s="232" t="str">
        <f>VLOOKUP(AQ:AQ,[1]YOKOHAMA!$B:$O,6,0)</f>
        <v>215/50R17</v>
      </c>
      <c r="AW762" s="232" t="str">
        <f>VLOOKUP(AQ:AQ,[1]YOKOHAMA!$B:$O,7,0)</f>
        <v/>
      </c>
      <c r="AX762" s="233">
        <f>VLOOKUP(AQ:AQ,[1]YOKOHAMA!$B:$K,8,0)</f>
        <v>11082</v>
      </c>
      <c r="AY762" s="233">
        <f>VLOOKUP(AQ:AQ,[1]YOKOHAMA!$B:$K,9,0)</f>
        <v>0</v>
      </c>
      <c r="AZ762" s="233">
        <f>VLOOKUP(AQ:AQ,[1]YOKOHAMA!$B:$K,10,0)</f>
        <v>3</v>
      </c>
      <c r="BA762" s="233">
        <f>VLOOKUP(AQ:AQ,[1]YOKOHAMA!$B:$O,11,0)</f>
        <v>15950</v>
      </c>
      <c r="BB762" s="233">
        <f>VLOOKUP(AQ:AQ,[1]YOKOHAMA!$B:$O,12,0)</f>
        <v>13545.454545454544</v>
      </c>
      <c r="BC762" s="233">
        <f t="shared" si="452"/>
        <v>1050</v>
      </c>
      <c r="BD762" s="204" t="s">
        <v>6001</v>
      </c>
      <c r="BE762" s="192" t="s">
        <v>6338</v>
      </c>
      <c r="BF762" s="133" t="str">
        <f>IFERROR(VLOOKUP(BE:BE,Q商品!B:E,4,0),"")</f>
        <v/>
      </c>
      <c r="BG762" s="133" t="str">
        <f>IFERROR(VLOOKUP(AQ:AQ,在庫!B:M,12,0),"")</f>
        <v/>
      </c>
      <c r="BH762" s="133" t="str">
        <f>IFERROR(VLOOKUP(AQ:AQ,在庫!B:L,10,0),"")</f>
        <v/>
      </c>
      <c r="BI762" s="234">
        <f>VLOOKUP(AQ:AQ,[1]YOKOHAMA!$B:$AH,32,0)</f>
        <v>606919451</v>
      </c>
      <c r="BJ762" s="234">
        <f>VLOOKUP(AQ:AQ,[1]YOKOHAMA!$B:$AH,33,0)</f>
        <v>606919482</v>
      </c>
      <c r="BK762" s="191"/>
      <c r="BL762" s="191"/>
      <c r="BM762" s="191"/>
      <c r="BN762" s="191"/>
      <c r="BO762" s="191"/>
      <c r="BP762" s="191"/>
      <c r="BQ762" s="191"/>
      <c r="BR762" s="191"/>
      <c r="BS762" s="191"/>
      <c r="BT762" s="191"/>
      <c r="BU762" s="191"/>
      <c r="BV762" s="191"/>
      <c r="BW762" s="191"/>
      <c r="BX762" s="191"/>
      <c r="BY762" s="11"/>
    </row>
    <row r="763" spans="1:77">
      <c r="A763" s="237">
        <f t="shared" si="428"/>
        <v>1</v>
      </c>
      <c r="B763" s="308">
        <f t="shared" si="429"/>
        <v>2255519129850</v>
      </c>
      <c r="C763" s="225">
        <f t="shared" si="430"/>
        <v>0</v>
      </c>
      <c r="D763" s="11" t="s">
        <v>7497</v>
      </c>
      <c r="E763" s="11" t="s">
        <v>14125</v>
      </c>
      <c r="F763" s="235"/>
      <c r="G763" s="132" t="str">
        <f t="shared" si="431"/>
        <v>19</v>
      </c>
      <c r="H763" s="225">
        <v>0</v>
      </c>
      <c r="I763" s="225">
        <f t="shared" si="432"/>
        <v>0</v>
      </c>
      <c r="J763" s="131"/>
      <c r="M763" s="134"/>
      <c r="N763" s="226"/>
      <c r="O763" s="226"/>
      <c r="P763" s="227"/>
      <c r="Q763" s="228">
        <f t="shared" si="433"/>
        <v>0</v>
      </c>
      <c r="R763" s="143" t="str">
        <f t="shared" si="434"/>
        <v/>
      </c>
      <c r="S763" s="238"/>
      <c r="T763" s="288"/>
      <c r="U763" s="189">
        <f t="shared" si="435"/>
        <v>0</v>
      </c>
      <c r="V763" s="11"/>
      <c r="W763" s="229"/>
      <c r="X763" s="135">
        <f t="shared" si="436"/>
        <v>14190</v>
      </c>
      <c r="Y763" s="230">
        <f t="shared" si="437"/>
        <v>0</v>
      </c>
      <c r="Z763" s="141" t="str">
        <f t="shared" si="438"/>
        <v/>
      </c>
      <c r="AA763" s="136" t="str">
        <f t="shared" si="439"/>
        <v/>
      </c>
      <c r="AB763" s="309" t="s">
        <v>14114</v>
      </c>
      <c r="AC763" s="144"/>
      <c r="AD763" s="184">
        <f t="shared" si="440"/>
        <v>0</v>
      </c>
      <c r="AE763" s="182">
        <f t="shared" si="441"/>
        <v>0</v>
      </c>
      <c r="AF763" s="128">
        <f t="shared" si="442"/>
        <v>0</v>
      </c>
      <c r="AG763" s="129">
        <f t="shared" si="443"/>
        <v>0</v>
      </c>
      <c r="AH763" s="130" t="str">
        <f t="shared" si="444"/>
        <v/>
      </c>
      <c r="AI763" s="137">
        <f t="shared" si="445"/>
        <v>0</v>
      </c>
      <c r="AJ763" s="138" t="str">
        <f t="shared" si="446"/>
        <v/>
      </c>
      <c r="AK763" s="138" t="str">
        <f t="shared" si="447"/>
        <v/>
      </c>
      <c r="AL763" s="11"/>
      <c r="AM763" s="11">
        <f t="shared" si="448"/>
        <v>0</v>
      </c>
      <c r="AN763" s="412">
        <f t="shared" si="449"/>
        <v>0</v>
      </c>
      <c r="AO763" s="412">
        <f t="shared" si="450"/>
        <v>-14190</v>
      </c>
      <c r="AP763" s="413" t="e">
        <f t="shared" si="451"/>
        <v>#DIV/0!</v>
      </c>
      <c r="AQ763" s="192">
        <v>2255519129850</v>
      </c>
      <c r="AR763" s="192">
        <f>VLOOKUP(AQ:AQ,[1]YOKOHAMA!$B:$O,2,0)</f>
        <v>4968814990183</v>
      </c>
      <c r="AS763" s="192" t="str">
        <f>VLOOKUP(AQ:AQ,[1]YOKOHAMA!$B:$O,3,0)</f>
        <v>R5786</v>
      </c>
      <c r="AT763" s="231" t="str">
        <f>VLOOKUP(AQ:AQ,[1]YOKOHAMA!$B:$O,4,0)</f>
        <v>BluEarth-XT AE61（並行）</v>
      </c>
      <c r="AU763" s="231" t="str">
        <f>VLOOKUP(AQ:AQ,[1]YOKOHAMA!$B:$O,5,0)</f>
        <v>225/55R19 99V（ストップ）</v>
      </c>
      <c r="AV763" s="232" t="str">
        <f>VLOOKUP(AQ:AQ,[1]YOKOHAMA!$B:$O,6,0)</f>
        <v>225/55R19</v>
      </c>
      <c r="AW763" s="232" t="str">
        <f>VLOOKUP(AQ:AQ,[1]YOKOHAMA!$B:$O,7,0)</f>
        <v/>
      </c>
      <c r="AX763" s="233">
        <f>VLOOKUP(AQ:AQ,[1]YOKOHAMA!$B:$K,8,0)</f>
        <v>14190</v>
      </c>
      <c r="AY763" s="233">
        <f>VLOOKUP(AQ:AQ,[1]YOKOHAMA!$B:$K,9,0)</f>
        <v>0</v>
      </c>
      <c r="AZ763" s="233">
        <f>VLOOKUP(AQ:AQ,[1]YOKOHAMA!$B:$K,10,0)</f>
        <v>0</v>
      </c>
      <c r="BA763" s="233">
        <f>VLOOKUP(AQ:AQ,[1]YOKOHAMA!$B:$O,11,0)</f>
        <v>19800</v>
      </c>
      <c r="BB763" s="233">
        <f>VLOOKUP(AQ:AQ,[1]YOKOHAMA!$B:$O,12,0)</f>
        <v>17045.454545454544</v>
      </c>
      <c r="BC763" s="233">
        <f t="shared" si="452"/>
        <v>1050</v>
      </c>
      <c r="BD763" s="204" t="s">
        <v>6001</v>
      </c>
      <c r="BE763" s="192" t="s">
        <v>6344</v>
      </c>
      <c r="BF763" s="133" t="str">
        <f>IFERROR(VLOOKUP(BE:BE,Q商品!B:E,4,0),"")</f>
        <v/>
      </c>
      <c r="BG763" s="133" t="str">
        <f>IFERROR(VLOOKUP(AQ:AQ,在庫!B:M,12,0),"")</f>
        <v/>
      </c>
      <c r="BH763" s="133" t="str">
        <f>IFERROR(VLOOKUP(AQ:AQ,在庫!B:L,10,0),"")</f>
        <v/>
      </c>
      <c r="BI763" s="234">
        <f>VLOOKUP(AQ:AQ,[1]YOKOHAMA!$B:$AH,32,0)</f>
        <v>606919467</v>
      </c>
      <c r="BJ763" s="234">
        <f>VLOOKUP(AQ:AQ,[1]YOKOHAMA!$B:$AH,33,0)</f>
        <v>606919498</v>
      </c>
      <c r="BK763" s="191"/>
      <c r="BL763" s="191"/>
      <c r="BM763" s="191"/>
      <c r="BN763" s="191"/>
      <c r="BO763" s="443"/>
      <c r="BP763" s="443"/>
      <c r="BQ763" s="443"/>
      <c r="BR763" s="443"/>
      <c r="BS763" s="443"/>
      <c r="BT763" s="443"/>
      <c r="BU763" s="443"/>
      <c r="BV763" s="443"/>
      <c r="BW763" s="443"/>
      <c r="BX763" s="443"/>
    </row>
    <row r="764" spans="1:77">
      <c r="A764" s="237">
        <f t="shared" si="428"/>
        <v>1</v>
      </c>
      <c r="B764" s="308">
        <f t="shared" si="429"/>
        <v>2354518129967</v>
      </c>
      <c r="C764" s="225">
        <f t="shared" si="430"/>
        <v>0</v>
      </c>
      <c r="D764" s="11" t="s">
        <v>4704</v>
      </c>
      <c r="E764" s="11" t="s">
        <v>14126</v>
      </c>
      <c r="F764" s="235"/>
      <c r="G764" s="132" t="str">
        <f t="shared" si="431"/>
        <v>18</v>
      </c>
      <c r="H764" s="225">
        <v>2</v>
      </c>
      <c r="I764" s="225">
        <f t="shared" si="432"/>
        <v>2</v>
      </c>
      <c r="J764" s="131"/>
      <c r="M764" s="134" t="s">
        <v>3368</v>
      </c>
      <c r="N764" s="226" t="s">
        <v>6472</v>
      </c>
      <c r="O764" s="226" t="s">
        <v>3369</v>
      </c>
      <c r="P764" s="227">
        <v>21850</v>
      </c>
      <c r="Q764" s="228">
        <f t="shared" si="433"/>
        <v>19863.63636363636</v>
      </c>
      <c r="R764" s="143">
        <f t="shared" si="434"/>
        <v>0.34468192219679622</v>
      </c>
      <c r="S764" s="238"/>
      <c r="T764" s="288"/>
      <c r="U764" s="189">
        <f t="shared" si="435"/>
        <v>21850</v>
      </c>
      <c r="V764" s="11"/>
      <c r="W764" s="229">
        <v>21850</v>
      </c>
      <c r="X764" s="135">
        <f t="shared" si="436"/>
        <v>13017</v>
      </c>
      <c r="Y764" s="230">
        <f t="shared" si="437"/>
        <v>19863.63636363636</v>
      </c>
      <c r="Z764" s="141">
        <f t="shared" si="438"/>
        <v>9.3819702602230493E-2</v>
      </c>
      <c r="AA764" s="136">
        <f t="shared" si="439"/>
        <v>0.34468192219679622</v>
      </c>
      <c r="AB764" s="144" t="s">
        <v>14114</v>
      </c>
      <c r="AC764" s="144"/>
      <c r="AD764" s="184">
        <f t="shared" si="440"/>
        <v>21421</v>
      </c>
      <c r="AE764" s="182">
        <f t="shared" si="441"/>
        <v>23539</v>
      </c>
      <c r="AF764" s="128">
        <f t="shared" si="442"/>
        <v>2118.5099999999998</v>
      </c>
      <c r="AG764" s="129">
        <f t="shared" si="443"/>
        <v>429.50999999999976</v>
      </c>
      <c r="AH764" s="130">
        <f t="shared" si="444"/>
        <v>1.8246739453672618E-2</v>
      </c>
      <c r="AI764" s="137">
        <f t="shared" si="445"/>
        <v>1689</v>
      </c>
      <c r="AJ764" s="138">
        <f t="shared" si="446"/>
        <v>7.1753260546327371E-2</v>
      </c>
      <c r="AK764" s="138">
        <f t="shared" si="447"/>
        <v>0.32643518274312361</v>
      </c>
      <c r="AL764" s="11"/>
      <c r="AM764" s="11">
        <f t="shared" si="448"/>
        <v>19067.099999999999</v>
      </c>
      <c r="AN764" s="412">
        <f t="shared" si="449"/>
        <v>17333.727272727268</v>
      </c>
      <c r="AO764" s="412">
        <f t="shared" si="450"/>
        <v>4316.7272727272684</v>
      </c>
      <c r="AP764" s="413">
        <f t="shared" si="451"/>
        <v>0.24903629812609135</v>
      </c>
      <c r="AQ764" s="192">
        <v>2354518129967</v>
      </c>
      <c r="AR764" s="192">
        <f>VLOOKUP(AQ:AQ,[1]YOKOHAMA!$B:$O,2,0)</f>
        <v>4968814963255</v>
      </c>
      <c r="AS764" s="192" t="str">
        <f>VLOOKUP(AQ:AQ,[1]YOKOHAMA!$B:$O,3,0)</f>
        <v>R4591</v>
      </c>
      <c r="AT764" s="231" t="str">
        <f>VLOOKUP(AQ:AQ,[1]YOKOHAMA!$B:$O,4,0)</f>
        <v>BluEarth-GT AE51（並行）</v>
      </c>
      <c r="AU764" s="231" t="str">
        <f>VLOOKUP(AQ:AQ,[1]YOKOHAMA!$B:$O,5,0)</f>
        <v>235/45R18 94W（ストップ）</v>
      </c>
      <c r="AV764" s="232" t="str">
        <f>VLOOKUP(AQ:AQ,[1]YOKOHAMA!$B:$O,6,0)</f>
        <v>235/45R18</v>
      </c>
      <c r="AW764" s="232" t="str">
        <f>VLOOKUP(AQ:AQ,[1]YOKOHAMA!$B:$O,7,0)</f>
        <v/>
      </c>
      <c r="AX764" s="233">
        <f>VLOOKUP(AQ:AQ,[1]YOKOHAMA!$B:$K,8,0)</f>
        <v>13017</v>
      </c>
      <c r="AY764" s="233">
        <f>VLOOKUP(AQ:AQ,[1]YOKOHAMA!$B:$K,9,0)</f>
        <v>0</v>
      </c>
      <c r="AZ764" s="233">
        <f>VLOOKUP(AQ:AQ,[1]YOKOHAMA!$B:$K,10,0)</f>
        <v>2</v>
      </c>
      <c r="BA764" s="233">
        <f>VLOOKUP(AQ:AQ,[1]YOKOHAMA!$B:$O,11,0)</f>
        <v>20900</v>
      </c>
      <c r="BB764" s="233">
        <f>VLOOKUP(AQ:AQ,[1]YOKOHAMA!$B:$O,12,0)</f>
        <v>18045.454545454544</v>
      </c>
      <c r="BC764" s="233">
        <f t="shared" si="452"/>
        <v>1050</v>
      </c>
      <c r="BD764" s="204" t="s">
        <v>6001</v>
      </c>
      <c r="BE764" s="192" t="s">
        <v>12157</v>
      </c>
      <c r="BF764" s="133" t="str">
        <f>IFERROR(VLOOKUP(BE:BE,Q商品!B:E,4,0),"")</f>
        <v/>
      </c>
      <c r="BG764" s="133" t="str">
        <f>IFERROR(VLOOKUP(AQ:AQ,在庫!B:M,12,0),"")</f>
        <v/>
      </c>
      <c r="BH764" s="133" t="str">
        <f>IFERROR(VLOOKUP(AQ:AQ,在庫!B:L,10,0),"")</f>
        <v/>
      </c>
      <c r="BI764" s="234">
        <f>VLOOKUP(AQ:AQ,[1]YOKOHAMA!$B:$AH,32,0)</f>
        <v>606919455</v>
      </c>
      <c r="BJ764" s="234">
        <f>VLOOKUP(AQ:AQ,[1]YOKOHAMA!$B:$AH,33,0)</f>
        <v>606919486</v>
      </c>
      <c r="BK764" s="191"/>
      <c r="BL764" s="191"/>
      <c r="BM764" s="191"/>
      <c r="BN764" s="191"/>
      <c r="BO764" s="443"/>
      <c r="BP764" s="443"/>
      <c r="BQ764" s="443"/>
      <c r="BR764" s="443"/>
      <c r="BS764" s="443"/>
      <c r="BT764" s="443"/>
      <c r="BU764" s="443"/>
      <c r="BV764" s="443"/>
      <c r="BW764" s="443"/>
      <c r="BX764" s="443"/>
    </row>
    <row r="765" spans="1:77">
      <c r="A765" s="237">
        <f t="shared" si="428"/>
        <v>1</v>
      </c>
      <c r="B765" s="308">
        <f t="shared" si="429"/>
        <v>2355518129858</v>
      </c>
      <c r="C765" s="225">
        <f t="shared" si="430"/>
        <v>0</v>
      </c>
      <c r="D765" s="11" t="s">
        <v>7497</v>
      </c>
      <c r="E765" s="11" t="s">
        <v>14127</v>
      </c>
      <c r="F765" s="235"/>
      <c r="G765" s="132" t="str">
        <f t="shared" si="431"/>
        <v>18</v>
      </c>
      <c r="H765" s="225">
        <v>0</v>
      </c>
      <c r="I765" s="225">
        <f t="shared" si="432"/>
        <v>0</v>
      </c>
      <c r="J765" s="131"/>
      <c r="M765" s="134" t="s">
        <v>1782</v>
      </c>
      <c r="N765" s="226" t="s">
        <v>6471</v>
      </c>
      <c r="O765" s="226" t="s">
        <v>1970</v>
      </c>
      <c r="P765" s="227">
        <v>21241</v>
      </c>
      <c r="Q765" s="228">
        <f t="shared" si="433"/>
        <v>19310</v>
      </c>
      <c r="R765" s="143">
        <f t="shared" si="434"/>
        <v>0.34515794924909371</v>
      </c>
      <c r="S765" s="238"/>
      <c r="T765" s="288"/>
      <c r="U765" s="189">
        <f t="shared" si="435"/>
        <v>20341</v>
      </c>
      <c r="V765" s="11">
        <v>900</v>
      </c>
      <c r="W765" s="229">
        <v>21241</v>
      </c>
      <c r="X765" s="135">
        <f t="shared" si="436"/>
        <v>12645</v>
      </c>
      <c r="Y765" s="230">
        <f t="shared" si="437"/>
        <v>19310</v>
      </c>
      <c r="Z765" s="141">
        <f t="shared" si="438"/>
        <v>6.7881682179230962E-2</v>
      </c>
      <c r="AA765" s="136">
        <f t="shared" si="439"/>
        <v>0.34515794924909371</v>
      </c>
      <c r="AB765" s="309" t="s">
        <v>14114</v>
      </c>
      <c r="AC765" s="144"/>
      <c r="AD765" s="184">
        <f t="shared" si="440"/>
        <v>19942</v>
      </c>
      <c r="AE765" s="182">
        <f t="shared" si="441"/>
        <v>21914</v>
      </c>
      <c r="AF765" s="128">
        <f t="shared" si="442"/>
        <v>1972.26</v>
      </c>
      <c r="AG765" s="129">
        <f t="shared" si="443"/>
        <v>399.26</v>
      </c>
      <c r="AH765" s="130">
        <f t="shared" si="444"/>
        <v>1.8219403121292325E-2</v>
      </c>
      <c r="AI765" s="137">
        <f t="shared" si="445"/>
        <v>1573</v>
      </c>
      <c r="AJ765" s="138">
        <f t="shared" si="446"/>
        <v>7.1780596878707678E-2</v>
      </c>
      <c r="AK765" s="138">
        <f t="shared" si="447"/>
        <v>0.32693854612780138</v>
      </c>
      <c r="AL765" s="11"/>
      <c r="AM765" s="11">
        <f t="shared" si="448"/>
        <v>17750.599999999999</v>
      </c>
      <c r="AN765" s="412">
        <f t="shared" si="449"/>
        <v>16136.909090909088</v>
      </c>
      <c r="AO765" s="412">
        <f t="shared" si="450"/>
        <v>3491.9090909090883</v>
      </c>
      <c r="AP765" s="413">
        <f t="shared" si="451"/>
        <v>0.21639268531767927</v>
      </c>
      <c r="AQ765" s="192">
        <v>2355518129858</v>
      </c>
      <c r="AR765" s="192">
        <f>VLOOKUP(AQ:AQ,[1]YOKOHAMA!$B:$O,2,0)</f>
        <v>4968814989965</v>
      </c>
      <c r="AS765" s="192" t="str">
        <f>VLOOKUP(AQ:AQ,[1]YOKOHAMA!$B:$O,3,0)</f>
        <v>R5764</v>
      </c>
      <c r="AT765" s="231" t="str">
        <f>VLOOKUP(AQ:AQ,[1]YOKOHAMA!$B:$O,4,0)</f>
        <v>BluEarth-XT AE61（並行）</v>
      </c>
      <c r="AU765" s="231" t="str">
        <f>VLOOKUP(AQ:AQ,[1]YOKOHAMA!$B:$O,5,0)</f>
        <v>235/55R18 100V（ストップ）</v>
      </c>
      <c r="AV765" s="232" t="str">
        <f>VLOOKUP(AQ:AQ,[1]YOKOHAMA!$B:$O,6,0)</f>
        <v>235/55R18</v>
      </c>
      <c r="AW765" s="232" t="str">
        <f>VLOOKUP(AQ:AQ,[1]YOKOHAMA!$B:$O,7,0)</f>
        <v/>
      </c>
      <c r="AX765" s="233">
        <f>VLOOKUP(AQ:AQ,[1]YOKOHAMA!$B:$K,8,0)</f>
        <v>12645</v>
      </c>
      <c r="AY765" s="233">
        <f>VLOOKUP(AQ:AQ,[1]YOKOHAMA!$B:$K,9,0)</f>
        <v>0</v>
      </c>
      <c r="AZ765" s="233">
        <f>VLOOKUP(AQ:AQ,[1]YOKOHAMA!$B:$K,10,0)</f>
        <v>0</v>
      </c>
      <c r="BA765" s="233">
        <f>VLOOKUP(AQ:AQ,[1]YOKOHAMA!$B:$O,11,0)</f>
        <v>17280</v>
      </c>
      <c r="BB765" s="233">
        <f>VLOOKUP(AQ:AQ,[1]YOKOHAMA!$B:$O,12,0)</f>
        <v>14754.545454545454</v>
      </c>
      <c r="BC765" s="233">
        <f t="shared" si="452"/>
        <v>1050</v>
      </c>
      <c r="BD765" s="204" t="s">
        <v>6001</v>
      </c>
      <c r="BE765" s="192" t="s">
        <v>6341</v>
      </c>
      <c r="BF765" s="133" t="str">
        <f>IFERROR(VLOOKUP(BE:BE,Q商品!B:E,4,0),"")</f>
        <v/>
      </c>
      <c r="BG765" s="133" t="str">
        <f>IFERROR(VLOOKUP(AQ:AQ,在庫!B:M,12,0),"")</f>
        <v/>
      </c>
      <c r="BH765" s="133" t="str">
        <f>IFERROR(VLOOKUP(AQ:AQ,在庫!B:L,10,0),"")</f>
        <v/>
      </c>
      <c r="BI765" s="234">
        <f>VLOOKUP(AQ:AQ,[1]YOKOHAMA!$B:$AH,32,0)</f>
        <v>606919464</v>
      </c>
      <c r="BJ765" s="234">
        <f>VLOOKUP(AQ:AQ,[1]YOKOHAMA!$B:$AH,33,0)</f>
        <v>606919495</v>
      </c>
      <c r="BK765" s="191"/>
      <c r="BL765" s="191"/>
      <c r="BM765" s="191"/>
      <c r="BN765" s="191"/>
      <c r="BO765" s="443"/>
      <c r="BP765" s="443"/>
      <c r="BQ765" s="443"/>
      <c r="BR765" s="443"/>
      <c r="BS765" s="443"/>
      <c r="BT765" s="443"/>
      <c r="BU765" s="443"/>
      <c r="BV765" s="443"/>
      <c r="BW765" s="443"/>
      <c r="BX765" s="443"/>
    </row>
    <row r="766" spans="1:77">
      <c r="A766" s="11">
        <f t="shared" si="428"/>
        <v>0</v>
      </c>
      <c r="B766" s="239">
        <f t="shared" si="429"/>
        <v>2256017129946</v>
      </c>
      <c r="C766" s="225">
        <f t="shared" si="430"/>
        <v>0</v>
      </c>
      <c r="D766" s="11" t="s">
        <v>7497</v>
      </c>
      <c r="E766" s="11"/>
      <c r="F766" s="158"/>
      <c r="G766" s="132" t="str">
        <f t="shared" si="431"/>
        <v>17</v>
      </c>
      <c r="H766" s="225">
        <v>0</v>
      </c>
      <c r="I766" s="225">
        <f t="shared" si="432"/>
        <v>0</v>
      </c>
      <c r="J766" s="131"/>
      <c r="M766" s="134"/>
      <c r="N766" s="226"/>
      <c r="O766" s="226"/>
      <c r="P766" s="227"/>
      <c r="Q766" s="228"/>
      <c r="R766" s="143" t="s">
        <v>12056</v>
      </c>
      <c r="S766" s="192">
        <v>1074476617</v>
      </c>
      <c r="T766" s="285" t="s">
        <v>11908</v>
      </c>
      <c r="U766" s="189">
        <f t="shared" si="435"/>
        <v>0</v>
      </c>
      <c r="V766" s="11"/>
      <c r="W766" s="229"/>
      <c r="X766" s="135">
        <f t="shared" si="436"/>
        <v>11983</v>
      </c>
      <c r="Y766" s="230">
        <f t="shared" si="437"/>
        <v>0</v>
      </c>
      <c r="Z766" s="141" t="str">
        <f t="shared" si="438"/>
        <v/>
      </c>
      <c r="AA766" s="136" t="str">
        <f t="shared" si="439"/>
        <v/>
      </c>
      <c r="AB766" s="144"/>
      <c r="AC766" s="144"/>
      <c r="AD766" s="184">
        <f t="shared" si="440"/>
        <v>0</v>
      </c>
      <c r="AE766" s="182">
        <f t="shared" si="441"/>
        <v>0</v>
      </c>
      <c r="AF766" s="128">
        <f t="shared" si="442"/>
        <v>0</v>
      </c>
      <c r="AG766" s="129">
        <f t="shared" si="443"/>
        <v>0</v>
      </c>
      <c r="AH766" s="130" t="str">
        <f t="shared" si="444"/>
        <v/>
      </c>
      <c r="AI766" s="137">
        <f t="shared" si="445"/>
        <v>0</v>
      </c>
      <c r="AJ766" s="138" t="str">
        <f t="shared" si="446"/>
        <v/>
      </c>
      <c r="AK766" s="138"/>
      <c r="AL766" s="11"/>
      <c r="AM766" s="11">
        <f t="shared" si="448"/>
        <v>0</v>
      </c>
      <c r="AN766" s="412">
        <f t="shared" si="449"/>
        <v>0</v>
      </c>
      <c r="AO766" s="412">
        <f t="shared" si="450"/>
        <v>-11983</v>
      </c>
      <c r="AP766" s="413" t="e">
        <f t="shared" si="451"/>
        <v>#DIV/0!</v>
      </c>
      <c r="AQ766" s="192">
        <v>2256017129946</v>
      </c>
      <c r="AR766" s="192">
        <f>VLOOKUP(AQ:AQ,[1]YOKOHAMA!$B:$O,2,0)</f>
        <v>4968814990121</v>
      </c>
      <c r="AS766" s="192" t="str">
        <f>VLOOKUP(AQ:AQ,[1]YOKOHAMA!$B:$O,3,0)</f>
        <v>R5780</v>
      </c>
      <c r="AT766" s="231" t="str">
        <f>VLOOKUP(AQ:AQ,[1]YOKOHAMA!$B:$O,4,0)</f>
        <v>BluEarth-XT AE61（並行）J</v>
      </c>
      <c r="AU766" s="231" t="str">
        <f>VLOOKUP(AQ:AQ,[1]YOKOHAMA!$B:$O,5,0)</f>
        <v>225/60R17 99V（ストップ）</v>
      </c>
      <c r="AV766" s="232" t="str">
        <f>VLOOKUP(AQ:AQ,[1]YOKOHAMA!$B:$O,6,0)</f>
        <v>225/60R17</v>
      </c>
      <c r="AW766" s="232" t="str">
        <f>VLOOKUP(AQ:AQ,[1]YOKOHAMA!$B:$O,7,0)</f>
        <v/>
      </c>
      <c r="AX766" s="233">
        <f>VLOOKUP(AQ:AQ,[1]YOKOHAMA!$B:$K,8,0)</f>
        <v>11983</v>
      </c>
      <c r="AY766" s="233">
        <f>VLOOKUP(AQ:AQ,[1]YOKOHAMA!$B:$K,9,0)</f>
        <v>0</v>
      </c>
      <c r="AZ766" s="233">
        <f>VLOOKUP(AQ:AQ,[1]YOKOHAMA!$B:$K,10,0)</f>
        <v>0</v>
      </c>
      <c r="BA766" s="233">
        <f>VLOOKUP(AQ:AQ,[1]YOKOHAMA!$B:$O,11,0)</f>
        <v>16490</v>
      </c>
      <c r="BB766" s="233">
        <f>VLOOKUP(AQ:AQ,[1]YOKOHAMA!$B:$O,12,0)</f>
        <v>14036.363636363636</v>
      </c>
      <c r="BC766" s="233">
        <f t="shared" si="452"/>
        <v>1050</v>
      </c>
      <c r="BD766" s="204"/>
      <c r="BE766" s="192" t="s">
        <v>8799</v>
      </c>
      <c r="BF766" s="133" t="str">
        <f>IFERROR(VLOOKUP(BE:BE,Q商品!B:E,4,0),"")</f>
        <v>2023年製 BluEarth-XT AE61 225/60R17 99V サマータイヤ 最短当日発送</v>
      </c>
      <c r="BG766" s="133" t="str">
        <f>IFERROR(VLOOKUP(AQ:AQ,在庫!B:M,12,0),"")</f>
        <v/>
      </c>
      <c r="BH766" s="133" t="str">
        <f>IFERROR(VLOOKUP(AQ:AQ,在庫!B:L,10,0),"")</f>
        <v/>
      </c>
      <c r="BI766" s="234">
        <f>VLOOKUP(AQ:AQ,[1]YOKOHAMA!$B:$AH,32,0)</f>
        <v>606919459</v>
      </c>
      <c r="BJ766" s="234">
        <f>VLOOKUP(AQ:AQ,[1]YOKOHAMA!$B:$AH,33,0)</f>
        <v>606919490</v>
      </c>
      <c r="BK766" s="191"/>
      <c r="BL766" s="191"/>
      <c r="BM766" s="191"/>
      <c r="BN766" s="443"/>
      <c r="BO766" s="443"/>
      <c r="BP766" s="443"/>
      <c r="BQ766" s="443"/>
      <c r="BR766" s="443"/>
      <c r="BS766" s="443"/>
      <c r="BT766" s="443"/>
      <c r="BU766" s="443"/>
      <c r="BV766" s="443"/>
      <c r="BW766" s="443"/>
      <c r="BX766" s="443"/>
    </row>
    <row r="767" spans="1:77">
      <c r="A767" s="237">
        <f t="shared" si="428"/>
        <v>1</v>
      </c>
      <c r="B767" s="249">
        <f t="shared" si="429"/>
        <v>2256017119589</v>
      </c>
      <c r="C767" s="225">
        <f t="shared" si="430"/>
        <v>32</v>
      </c>
      <c r="D767" s="11" t="s">
        <v>13440</v>
      </c>
      <c r="E767" s="358" t="s">
        <v>4790</v>
      </c>
      <c r="F767" s="156" t="s">
        <v>5218</v>
      </c>
      <c r="G767" s="132" t="str">
        <f t="shared" si="431"/>
        <v>17</v>
      </c>
      <c r="H767" s="225">
        <v>0</v>
      </c>
      <c r="I767" s="225">
        <f t="shared" si="432"/>
        <v>0</v>
      </c>
      <c r="J767" s="131">
        <v>879</v>
      </c>
      <c r="K767" s="132" t="s">
        <v>7355</v>
      </c>
      <c r="L767" s="132">
        <v>2</v>
      </c>
      <c r="M767" s="134" t="s">
        <v>1958</v>
      </c>
      <c r="N767" s="226" t="s">
        <v>6194</v>
      </c>
      <c r="O767" s="226" t="s">
        <v>1777</v>
      </c>
      <c r="P767" s="227">
        <v>24800</v>
      </c>
      <c r="Q767" s="228">
        <f t="shared" ref="Q767:Q785" si="453">(P767-AY767)/1.1</f>
        <v>22516.363636363636</v>
      </c>
      <c r="R767" s="143">
        <f t="shared" ref="R767:R785" si="454">IFERROR((Q767-X767)/Q767,"")</f>
        <v>0.31956153100775192</v>
      </c>
      <c r="S767" s="238">
        <v>1074476351</v>
      </c>
      <c r="T767" s="288" t="s">
        <v>7182</v>
      </c>
      <c r="U767" s="189">
        <f t="shared" si="435"/>
        <v>24800</v>
      </c>
      <c r="V767" s="11"/>
      <c r="W767" s="229">
        <v>24800</v>
      </c>
      <c r="X767" s="135">
        <f t="shared" si="436"/>
        <v>15321</v>
      </c>
      <c r="Y767" s="230">
        <f t="shared" si="437"/>
        <v>22516.363636363636</v>
      </c>
      <c r="Z767" s="141">
        <f t="shared" si="438"/>
        <v>7.7298387096774279E-2</v>
      </c>
      <c r="AA767" s="136">
        <f t="shared" si="439"/>
        <v>0.31956153100775192</v>
      </c>
      <c r="AB767" s="309"/>
      <c r="AC767" s="309"/>
      <c r="AD767" s="184">
        <f t="shared" si="440"/>
        <v>24313</v>
      </c>
      <c r="AE767" s="182">
        <f t="shared" si="441"/>
        <v>26717</v>
      </c>
      <c r="AF767" s="128">
        <f t="shared" si="442"/>
        <v>2404.5299999999997</v>
      </c>
      <c r="AG767" s="129">
        <f t="shared" si="443"/>
        <v>487.52999999999975</v>
      </c>
      <c r="AH767" s="130">
        <f t="shared" si="444"/>
        <v>1.8247932028296582E-2</v>
      </c>
      <c r="AI767" s="137">
        <f t="shared" si="445"/>
        <v>1917</v>
      </c>
      <c r="AJ767" s="138">
        <f t="shared" si="446"/>
        <v>7.1752067971703415E-2</v>
      </c>
      <c r="AK767" s="138">
        <f t="shared" ref="AK767:AK785" si="455">IFERROR(AA767-AH767,"")</f>
        <v>0.30131359897945531</v>
      </c>
      <c r="AL767" s="11" t="s">
        <v>13397</v>
      </c>
      <c r="AM767" s="11">
        <f t="shared" si="448"/>
        <v>21641.3</v>
      </c>
      <c r="AN767" s="412">
        <f t="shared" si="449"/>
        <v>19644.81818181818</v>
      </c>
      <c r="AO767" s="412">
        <f t="shared" si="450"/>
        <v>4323.8181818181802</v>
      </c>
      <c r="AP767" s="413">
        <f t="shared" si="451"/>
        <v>0.22009967930474372</v>
      </c>
      <c r="AQ767" s="192">
        <v>2256017119589</v>
      </c>
      <c r="AR767" s="192" t="str">
        <f>VLOOKUP(AQ:AQ,[1]BRIDGESTONE!$B:$O,2,0)</f>
        <v/>
      </c>
      <c r="AS767" s="192" t="str">
        <f>VLOOKUP(AQ:AQ,[1]BRIDGESTONE!$B:$O,3,0)</f>
        <v>PXR01630</v>
      </c>
      <c r="AT767" s="231" t="str">
        <f>VLOOKUP(AQ:AQ,[1]BRIDGESTONE!$B:$O,4,0)</f>
        <v>DM-V3（並行）</v>
      </c>
      <c r="AU767" s="231" t="str">
        <f>VLOOKUP(AQ:AQ,[1]BRIDGESTONE!$B:$O,5,0)</f>
        <v>225/60R17 99S</v>
      </c>
      <c r="AV767" s="232" t="str">
        <f>VLOOKUP(AQ:AQ,[1]BRIDGESTONE!$B:$O,6,0)</f>
        <v>225/60R17</v>
      </c>
      <c r="AW767" s="232" t="str">
        <f>VLOOKUP(AQ:AQ,[1]BRIDGESTONE!$B:$O,7,0)</f>
        <v/>
      </c>
      <c r="AX767" s="233">
        <f>VLOOKUP(AQ:AQ,[1]BRIDGESTONE!$B:$K,8,0)</f>
        <v>15321</v>
      </c>
      <c r="AY767" s="233">
        <f>VLOOKUP(AQ:AQ,[1]BRIDGESTONE!$B:$K,9,0)</f>
        <v>32</v>
      </c>
      <c r="AZ767" s="233">
        <f>VLOOKUP(AQ:AQ,[1]BRIDGESTONE!$B:$K,10,0)</f>
        <v>0</v>
      </c>
      <c r="BA767" s="233">
        <f>VLOOKUP(AQ:AQ,[1]BRIDGESTONE!$B:$O,11,0)</f>
        <v>21700</v>
      </c>
      <c r="BB767" s="233">
        <f>VLOOKUP(AQ:AQ,[1]BRIDGESTONE!$B:$O,12,0)</f>
        <v>18772.727272727272</v>
      </c>
      <c r="BC767" s="233">
        <f t="shared" si="452"/>
        <v>1050</v>
      </c>
      <c r="BD767" s="204" t="s">
        <v>3388</v>
      </c>
      <c r="BE767" s="195" t="s">
        <v>206</v>
      </c>
      <c r="BF767" s="133" t="str">
        <f>IFERROR(VLOOKUP(BE:BE,Q商品!B:E,4,0),"")</f>
        <v>2023年製 DM-V3 225/60R17 99S スタッドレスタイヤ 最短当日発送</v>
      </c>
      <c r="BG767" s="133" t="str">
        <f>IFERROR(VLOOKUP(AQ:AQ,在庫!B:M,12,0),"")</f>
        <v/>
      </c>
      <c r="BH767" s="133" t="str">
        <f>IFERROR(VLOOKUP(AQ:AQ,在庫!B:L,10,0),"")</f>
        <v/>
      </c>
      <c r="BI767" s="234">
        <f>VLOOKUP(AQ:AQ,[1]BRIDGESTONE!$B:$AH,32,0)</f>
        <v>650565433</v>
      </c>
      <c r="BJ767" s="234">
        <f>VLOOKUP(AQ:AQ,[1]BRIDGESTONE!$B:$AH,33,0)</f>
        <v>650565443</v>
      </c>
      <c r="BK767" s="191"/>
      <c r="BL767" s="191"/>
      <c r="BM767" s="191"/>
      <c r="BN767" s="191"/>
      <c r="BO767" s="443"/>
      <c r="BP767" s="443"/>
      <c r="BQ767" s="443"/>
      <c r="BR767" s="443"/>
      <c r="BS767" s="443"/>
      <c r="BT767" s="443"/>
      <c r="BU767" s="443"/>
      <c r="BV767" s="443"/>
      <c r="BW767" s="443"/>
      <c r="BX767" s="443"/>
    </row>
    <row r="768" spans="1:77">
      <c r="A768" s="237">
        <f t="shared" si="428"/>
        <v>1</v>
      </c>
      <c r="B768" s="249">
        <f t="shared" si="429"/>
        <v>2355519119582</v>
      </c>
      <c r="C768" s="225">
        <f t="shared" si="430"/>
        <v>64</v>
      </c>
      <c r="D768" s="11" t="s">
        <v>13440</v>
      </c>
      <c r="E768" s="358" t="s">
        <v>4793</v>
      </c>
      <c r="F768" s="247" t="s">
        <v>5198</v>
      </c>
      <c r="G768" s="132" t="str">
        <f t="shared" si="431"/>
        <v>19</v>
      </c>
      <c r="H768" s="225">
        <v>0</v>
      </c>
      <c r="I768" s="225">
        <f t="shared" si="432"/>
        <v>0</v>
      </c>
      <c r="J768" s="131">
        <v>1133</v>
      </c>
      <c r="K768" s="132" t="s">
        <v>7355</v>
      </c>
      <c r="L768" s="132">
        <v>5</v>
      </c>
      <c r="M768" s="134" t="s">
        <v>3422</v>
      </c>
      <c r="N768" s="226" t="s">
        <v>6192</v>
      </c>
      <c r="O768" s="226" t="s">
        <v>1777</v>
      </c>
      <c r="P768" s="227">
        <v>29780</v>
      </c>
      <c r="Q768" s="228">
        <f t="shared" si="453"/>
        <v>27014.545454545452</v>
      </c>
      <c r="R768" s="143">
        <f t="shared" si="454"/>
        <v>0.32428994481087625</v>
      </c>
      <c r="S768" s="238">
        <v>1074475806</v>
      </c>
      <c r="T768" s="288" t="s">
        <v>7018</v>
      </c>
      <c r="U768" s="189">
        <f t="shared" si="435"/>
        <v>29780</v>
      </c>
      <c r="V768" s="11"/>
      <c r="W768" s="181">
        <v>29780</v>
      </c>
      <c r="X768" s="135">
        <f t="shared" si="436"/>
        <v>18254</v>
      </c>
      <c r="Y768" s="230">
        <f t="shared" si="437"/>
        <v>27014.545454545452</v>
      </c>
      <c r="Z768" s="141">
        <f t="shared" si="438"/>
        <v>7.733378106111477E-2</v>
      </c>
      <c r="AA768" s="136">
        <f t="shared" si="439"/>
        <v>0.32428994481087625</v>
      </c>
      <c r="AB768" s="309"/>
      <c r="AC768" s="309"/>
      <c r="AD768" s="184">
        <f t="shared" si="440"/>
        <v>29196</v>
      </c>
      <c r="AE768" s="182">
        <f t="shared" si="441"/>
        <v>32083</v>
      </c>
      <c r="AF768" s="128">
        <f t="shared" si="442"/>
        <v>2887.47</v>
      </c>
      <c r="AG768" s="129">
        <f t="shared" si="443"/>
        <v>584.4699999999998</v>
      </c>
      <c r="AH768" s="130">
        <f t="shared" si="444"/>
        <v>1.8217436025309348E-2</v>
      </c>
      <c r="AI768" s="137">
        <f t="shared" si="445"/>
        <v>2303</v>
      </c>
      <c r="AJ768" s="138">
        <f t="shared" si="446"/>
        <v>7.1782563974690641E-2</v>
      </c>
      <c r="AK768" s="138">
        <f t="shared" si="455"/>
        <v>0.30607250878556691</v>
      </c>
      <c r="AL768" s="11" t="s">
        <v>13397</v>
      </c>
      <c r="AM768" s="11">
        <f t="shared" si="448"/>
        <v>25987.7</v>
      </c>
      <c r="AN768" s="412">
        <f t="shared" si="449"/>
        <v>23567</v>
      </c>
      <c r="AO768" s="412">
        <f t="shared" si="450"/>
        <v>5313</v>
      </c>
      <c r="AP768" s="413">
        <f t="shared" si="451"/>
        <v>0.22544235583655112</v>
      </c>
      <c r="AQ768" s="192">
        <v>2355519119582</v>
      </c>
      <c r="AR768" s="192" t="str">
        <f>VLOOKUP(AQ:AQ,[1]BRIDGESTONE!$B:$O,2,0)</f>
        <v/>
      </c>
      <c r="AS768" s="192" t="str">
        <f>VLOOKUP(AQ:AQ,[1]BRIDGESTONE!$B:$O,3,0)</f>
        <v>PXR01877</v>
      </c>
      <c r="AT768" s="231" t="str">
        <f>VLOOKUP(AQ:AQ,[1]BRIDGESTONE!$B:$O,4,0)</f>
        <v>DM-V3（並行）</v>
      </c>
      <c r="AU768" s="231" t="str">
        <f>VLOOKUP(AQ:AQ,[1]BRIDGESTONE!$B:$O,5,0)</f>
        <v>235/55R19 105T</v>
      </c>
      <c r="AV768" s="232" t="str">
        <f>VLOOKUP(AQ:AQ,[1]BRIDGESTONE!$B:$O,6,0)</f>
        <v>235/55R19</v>
      </c>
      <c r="AW768" s="232" t="str">
        <f>VLOOKUP(AQ:AQ,[1]BRIDGESTONE!$B:$O,7,0)</f>
        <v/>
      </c>
      <c r="AX768" s="233">
        <f>VLOOKUP(AQ:AQ,[1]BRIDGESTONE!$B:$K,8,0)</f>
        <v>18254</v>
      </c>
      <c r="AY768" s="233">
        <f>VLOOKUP(AQ:AQ,[1]BRIDGESTONE!$B:$K,9,0)</f>
        <v>64</v>
      </c>
      <c r="AZ768" s="233">
        <f>VLOOKUP(AQ:AQ,[1]BRIDGESTONE!$B:$K,10,0)</f>
        <v>0</v>
      </c>
      <c r="BA768" s="233">
        <f>VLOOKUP(AQ:AQ,[1]BRIDGESTONE!$B:$O,11,0)</f>
        <v>25980</v>
      </c>
      <c r="BB768" s="233">
        <f>VLOOKUP(AQ:AQ,[1]BRIDGESTONE!$B:$O,12,0)</f>
        <v>22663.63636363636</v>
      </c>
      <c r="BC768" s="233">
        <f t="shared" si="452"/>
        <v>1050</v>
      </c>
      <c r="BD768" s="204" t="s">
        <v>3388</v>
      </c>
      <c r="BE768" s="195" t="s">
        <v>1813</v>
      </c>
      <c r="BF768" s="133" t="str">
        <f>IFERROR(VLOOKUP(BE:BE,Q商品!B:E,4,0),"")</f>
        <v>2023年製 DM-V3 235/55R19 105T スタッドレスタイヤ 最短当日発送</v>
      </c>
      <c r="BG768" s="133" t="str">
        <f>IFERROR(VLOOKUP(AQ:AQ,在庫!B:M,12,0),"")</f>
        <v/>
      </c>
      <c r="BH768" s="133" t="str">
        <f>IFERROR(VLOOKUP(AQ:AQ,在庫!B:L,10,0),"")</f>
        <v/>
      </c>
      <c r="BI768" s="234">
        <f>VLOOKUP(AQ:AQ,[1]BRIDGESTONE!$B:$AH,32,0)</f>
        <v>650565438</v>
      </c>
      <c r="BJ768" s="234">
        <f>VLOOKUP(AQ:AQ,[1]BRIDGESTONE!$B:$AH,33,0)</f>
        <v>650565448</v>
      </c>
      <c r="BK768" s="191"/>
      <c r="BL768" s="191"/>
      <c r="BM768" s="191"/>
      <c r="BN768" s="191"/>
      <c r="BO768" s="443"/>
      <c r="BP768" s="443"/>
      <c r="BQ768" s="443"/>
      <c r="BR768" s="443"/>
      <c r="BS768" s="443"/>
      <c r="BT768" s="443"/>
      <c r="BU768" s="443"/>
      <c r="BV768" s="443"/>
      <c r="BW768" s="443"/>
      <c r="BX768" s="443"/>
    </row>
    <row r="769" spans="1:2044 2051:4094 4101:6144 6151:16312">
      <c r="A769" s="237">
        <f t="shared" si="428"/>
        <v>1</v>
      </c>
      <c r="B769" s="249">
        <f t="shared" si="429"/>
        <v>2656517119582</v>
      </c>
      <c r="C769" s="225">
        <f t="shared" si="430"/>
        <v>212</v>
      </c>
      <c r="D769" s="11" t="s">
        <v>13440</v>
      </c>
      <c r="E769" s="358" t="s">
        <v>4797</v>
      </c>
      <c r="F769" s="247" t="s">
        <v>1957</v>
      </c>
      <c r="G769" s="132" t="str">
        <f t="shared" si="431"/>
        <v>17</v>
      </c>
      <c r="H769" s="225">
        <v>0</v>
      </c>
      <c r="I769" s="225">
        <f t="shared" si="432"/>
        <v>0</v>
      </c>
      <c r="J769" s="131">
        <v>879</v>
      </c>
      <c r="K769" s="132" t="s">
        <v>7355</v>
      </c>
      <c r="L769" s="132">
        <v>9</v>
      </c>
      <c r="M769" s="134" t="s">
        <v>3422</v>
      </c>
      <c r="N769" s="226" t="s">
        <v>6283</v>
      </c>
      <c r="O769" s="226" t="s">
        <v>1777</v>
      </c>
      <c r="P769" s="227">
        <v>25000</v>
      </c>
      <c r="Q769" s="228">
        <f t="shared" si="453"/>
        <v>22534.545454545452</v>
      </c>
      <c r="R769" s="143">
        <f t="shared" si="454"/>
        <v>0.22230514765208964</v>
      </c>
      <c r="S769" s="238">
        <v>1074476350</v>
      </c>
      <c r="T769" s="288" t="s">
        <v>7020</v>
      </c>
      <c r="U769" s="189">
        <f t="shared" si="435"/>
        <v>25000</v>
      </c>
      <c r="V769" s="11"/>
      <c r="W769" s="181">
        <v>25000</v>
      </c>
      <c r="X769" s="135">
        <f t="shared" si="436"/>
        <v>17525</v>
      </c>
      <c r="Y769" s="230">
        <f t="shared" si="437"/>
        <v>22534.545454545452</v>
      </c>
      <c r="Z769" s="141">
        <f t="shared" si="438"/>
        <v>7.3280000000000012E-2</v>
      </c>
      <c r="AA769" s="136">
        <f t="shared" si="439"/>
        <v>0.22230514765208964</v>
      </c>
      <c r="AB769" s="309"/>
      <c r="AC769" s="309"/>
      <c r="AD769" s="185">
        <v>24417</v>
      </c>
      <c r="AE769" s="183">
        <v>26832</v>
      </c>
      <c r="AF769" s="128">
        <f t="shared" si="442"/>
        <v>2414.88</v>
      </c>
      <c r="AG769" s="129">
        <f t="shared" si="443"/>
        <v>582.88000000000011</v>
      </c>
      <c r="AH769" s="130">
        <f t="shared" si="444"/>
        <v>2.1723315444245682E-2</v>
      </c>
      <c r="AI769" s="137">
        <f t="shared" si="445"/>
        <v>1832</v>
      </c>
      <c r="AJ769" s="138">
        <f t="shared" si="446"/>
        <v>6.8276684555754322E-2</v>
      </c>
      <c r="AK769" s="138">
        <f t="shared" si="455"/>
        <v>0.20058183220784395</v>
      </c>
      <c r="AL769" s="11" t="s">
        <v>13397</v>
      </c>
      <c r="AM769" s="11">
        <f t="shared" si="448"/>
        <v>21733.8</v>
      </c>
      <c r="AN769" s="412">
        <f t="shared" si="449"/>
        <v>19565.272727272724</v>
      </c>
      <c r="AO769" s="412">
        <f t="shared" si="450"/>
        <v>2040.2727272727243</v>
      </c>
      <c r="AP769" s="413">
        <f t="shared" si="451"/>
        <v>0.10428031112639263</v>
      </c>
      <c r="AQ769" s="192">
        <v>2656517119582</v>
      </c>
      <c r="AR769" s="192" t="str">
        <f>VLOOKUP(AQ:AQ,[1]BRIDGESTONE!$B:$O,2,0)</f>
        <v/>
      </c>
      <c r="AS769" s="192" t="str">
        <f>VLOOKUP(AQ:AQ,[1]BRIDGESTONE!$B:$O,3,0)</f>
        <v>PXR01819</v>
      </c>
      <c r="AT769" s="231" t="str">
        <f>VLOOKUP(AQ:AQ,[1]BRIDGESTONE!$B:$O,4,0)</f>
        <v>DM-V3（並行）</v>
      </c>
      <c r="AU769" s="231" t="str">
        <f>VLOOKUP(AQ:AQ,[1]BRIDGESTONE!$B:$O,5,0)</f>
        <v>265/65R17 112R</v>
      </c>
      <c r="AV769" s="232" t="str">
        <f>VLOOKUP(AQ:AQ,[1]BRIDGESTONE!$B:$O,6,0)</f>
        <v>265/65R17</v>
      </c>
      <c r="AW769" s="232" t="str">
        <f>VLOOKUP(AQ:AQ,[1]BRIDGESTONE!$B:$O,7,0)</f>
        <v/>
      </c>
      <c r="AX769" s="233">
        <f>VLOOKUP(AQ:AQ,[1]BRIDGESTONE!$B:$K,8,0)</f>
        <v>17525</v>
      </c>
      <c r="AY769" s="233">
        <f>VLOOKUP(AQ:AQ,[1]BRIDGESTONE!$B:$K,9,0)</f>
        <v>212</v>
      </c>
      <c r="AZ769" s="233">
        <f>VLOOKUP(AQ:AQ,[1]BRIDGESTONE!$B:$K,10,0)</f>
        <v>0</v>
      </c>
      <c r="BA769" s="233">
        <f>VLOOKUP(AQ:AQ,[1]BRIDGESTONE!$B:$O,11,0)</f>
        <v>24000</v>
      </c>
      <c r="BB769" s="233">
        <f>VLOOKUP(AQ:AQ,[1]BRIDGESTONE!$B:$O,12,0)</f>
        <v>20863.63636363636</v>
      </c>
      <c r="BC769" s="233">
        <f t="shared" si="452"/>
        <v>1050</v>
      </c>
      <c r="BD769" s="204" t="s">
        <v>3388</v>
      </c>
      <c r="BE769" s="195" t="s">
        <v>211</v>
      </c>
      <c r="BF769" s="133" t="str">
        <f>IFERROR(VLOOKUP(BE:BE,Q商品!B:E,4,0),"")</f>
        <v>2023年製 DM-V3 265/65R17 112R スタッドレスタイヤ 最短当日発送</v>
      </c>
      <c r="BG769" s="133" t="str">
        <f>IFERROR(VLOOKUP(AQ:AQ,在庫!B:M,12,0),"")</f>
        <v/>
      </c>
      <c r="BH769" s="133" t="str">
        <f>IFERROR(VLOOKUP(AQ:AQ,在庫!B:L,10,0),"")</f>
        <v/>
      </c>
      <c r="BI769" s="234">
        <f>VLOOKUP(AQ:AQ,[1]BRIDGESTONE!$B:$AH,32,0)</f>
        <v>650565435</v>
      </c>
      <c r="BJ769" s="234">
        <f>VLOOKUP(AQ:AQ,[1]BRIDGESTONE!$B:$AH,33,0)</f>
        <v>650565445</v>
      </c>
      <c r="BK769" s="191"/>
      <c r="BL769" s="191"/>
      <c r="BM769" s="191"/>
      <c r="BN769" s="191"/>
      <c r="BO769" s="443"/>
      <c r="BP769" s="443"/>
      <c r="BQ769" s="443"/>
      <c r="BR769" s="443"/>
      <c r="BS769" s="443"/>
      <c r="BT769" s="443"/>
      <c r="BU769" s="443"/>
      <c r="BV769" s="443"/>
      <c r="BW769" s="443"/>
      <c r="BX769" s="443"/>
    </row>
    <row r="770" spans="1:2044 2051:4094 4101:6144 6151:16312">
      <c r="A770" s="237">
        <f t="shared" si="428"/>
        <v>1</v>
      </c>
      <c r="B770" s="249">
        <f t="shared" si="429"/>
        <v>2855020119588</v>
      </c>
      <c r="C770" s="225">
        <f t="shared" si="430"/>
        <v>0</v>
      </c>
      <c r="D770" s="11" t="s">
        <v>13440</v>
      </c>
      <c r="E770" s="358" t="s">
        <v>4798</v>
      </c>
      <c r="F770" s="247" t="s">
        <v>5219</v>
      </c>
      <c r="G770" s="132" t="str">
        <f t="shared" si="431"/>
        <v>20</v>
      </c>
      <c r="H770" s="225">
        <v>0</v>
      </c>
      <c r="I770" s="225">
        <f t="shared" si="432"/>
        <v>0</v>
      </c>
      <c r="J770" s="131"/>
      <c r="K770" s="132" t="s">
        <v>7355</v>
      </c>
      <c r="L770" s="132">
        <v>10</v>
      </c>
      <c r="M770" s="134" t="s">
        <v>1785</v>
      </c>
      <c r="N770" s="226">
        <v>26799</v>
      </c>
      <c r="O770" s="226">
        <v>1000</v>
      </c>
      <c r="P770" s="227">
        <v>27799</v>
      </c>
      <c r="Q770" s="228">
        <f t="shared" si="453"/>
        <v>25271.81818181818</v>
      </c>
      <c r="R770" s="143">
        <f t="shared" si="454"/>
        <v>0.11605093708406772</v>
      </c>
      <c r="S770" s="238">
        <v>1074476251</v>
      </c>
      <c r="T770" s="288" t="s">
        <v>7021</v>
      </c>
      <c r="U770" s="189">
        <f t="shared" si="435"/>
        <v>27799</v>
      </c>
      <c r="V770" s="11"/>
      <c r="W770" s="229">
        <v>27799</v>
      </c>
      <c r="X770" s="135">
        <f t="shared" si="436"/>
        <v>22339</v>
      </c>
      <c r="Y770" s="230">
        <f t="shared" si="437"/>
        <v>25271.81818181818</v>
      </c>
      <c r="Z770" s="141">
        <f t="shared" si="438"/>
        <v>0.11750438449195855</v>
      </c>
      <c r="AA770" s="136">
        <f t="shared" si="439"/>
        <v>0.11605093708406772</v>
      </c>
      <c r="AB770" s="309"/>
      <c r="AC770" s="309"/>
      <c r="AD770" s="184">
        <f>ROUNDDOWN(U770/1.02,0)</f>
        <v>27253</v>
      </c>
      <c r="AE770" s="182">
        <f>ROUNDDOWN(AD770/0.91,0)</f>
        <v>29948</v>
      </c>
      <c r="AF770" s="128">
        <f t="shared" si="442"/>
        <v>2695.3199999999997</v>
      </c>
      <c r="AG770" s="129">
        <f t="shared" si="443"/>
        <v>546.31999999999971</v>
      </c>
      <c r="AH770" s="130">
        <f t="shared" si="444"/>
        <v>1.8242286630158932E-2</v>
      </c>
      <c r="AI770" s="137">
        <f t="shared" si="445"/>
        <v>2149</v>
      </c>
      <c r="AJ770" s="138">
        <f t="shared" si="446"/>
        <v>7.1757713369841061E-2</v>
      </c>
      <c r="AK770" s="138">
        <f t="shared" si="455"/>
        <v>9.7808650453908783E-2</v>
      </c>
      <c r="AL770" s="11"/>
      <c r="AM770" s="11">
        <f t="shared" si="448"/>
        <v>24258.2</v>
      </c>
      <c r="AN770" s="412">
        <f t="shared" si="449"/>
        <v>22052.909090909088</v>
      </c>
      <c r="AO770" s="412">
        <f t="shared" si="450"/>
        <v>-286.09090909091174</v>
      </c>
      <c r="AP770" s="413">
        <f t="shared" si="451"/>
        <v>-1.2972932863938913E-2</v>
      </c>
      <c r="AQ770" s="192">
        <v>2855020119588</v>
      </c>
      <c r="AR770" s="192" t="str">
        <f>VLOOKUP(AQ:AQ,[1]BRIDGESTONE!$B:$O,2,0)</f>
        <v/>
      </c>
      <c r="AS770" s="192" t="str">
        <f>VLOOKUP(AQ:AQ,[1]BRIDGESTONE!$B:$O,3,0)</f>
        <v>PXR01839</v>
      </c>
      <c r="AT770" s="231" t="str">
        <f>VLOOKUP(AQ:AQ,[1]BRIDGESTONE!$B:$O,4,0)</f>
        <v>DM-V3（並行）</v>
      </c>
      <c r="AU770" s="231" t="str">
        <f>VLOOKUP(AQ:AQ,[1]BRIDGESTONE!$B:$O,5,0)</f>
        <v>285/50R20 116T</v>
      </c>
      <c r="AV770" s="232" t="str">
        <f>VLOOKUP(AQ:AQ,[1]BRIDGESTONE!$B:$O,6,0)</f>
        <v>285/50R20</v>
      </c>
      <c r="AW770" s="232" t="str">
        <f>VLOOKUP(AQ:AQ,[1]BRIDGESTONE!$B:$O,7,0)</f>
        <v/>
      </c>
      <c r="AX770" s="233">
        <f>VLOOKUP(AQ:AQ,[1]BRIDGESTONE!$B:$K,8,0)</f>
        <v>22339</v>
      </c>
      <c r="AY770" s="233">
        <f>VLOOKUP(AQ:AQ,[1]BRIDGESTONE!$B:$K,9,0)</f>
        <v>0</v>
      </c>
      <c r="AZ770" s="233">
        <f>VLOOKUP(AQ:AQ,[1]BRIDGESTONE!$B:$K,10,0)</f>
        <v>0</v>
      </c>
      <c r="BA770" s="233">
        <f>VLOOKUP(AQ:AQ,[1]BRIDGESTONE!$B:$O,11,0)</f>
        <v>32800</v>
      </c>
      <c r="BB770" s="233">
        <f>VLOOKUP(AQ:AQ,[1]BRIDGESTONE!$B:$O,12,0)</f>
        <v>28863.63636363636</v>
      </c>
      <c r="BC770" s="233">
        <f t="shared" si="452"/>
        <v>1050</v>
      </c>
      <c r="BD770" s="204" t="s">
        <v>3388</v>
      </c>
      <c r="BE770" s="192" t="s">
        <v>212</v>
      </c>
      <c r="BF770" s="133" t="str">
        <f>IFERROR(VLOOKUP(BE:BE,Q商品!B:E,4,0),"")</f>
        <v>2023年製 DM-V3 285/50R20 116T XL スタッドレスタイヤ 最短当日発送</v>
      </c>
      <c r="BG770" s="133" t="str">
        <f>IFERROR(VLOOKUP(AQ:AQ,在庫!B:M,12,0),"")</f>
        <v/>
      </c>
      <c r="BH770" s="133" t="str">
        <f>IFERROR(VLOOKUP(AQ:AQ,在庫!B:L,10,0),"")</f>
        <v/>
      </c>
      <c r="BI770" s="234">
        <f>VLOOKUP(AQ:AQ,[1]BRIDGESTONE!$B:$AH,32,0)</f>
        <v>650565440</v>
      </c>
      <c r="BJ770" s="234">
        <f>VLOOKUP(AQ:AQ,[1]BRIDGESTONE!$B:$AH,33,0)</f>
        <v>650565450</v>
      </c>
      <c r="BK770" s="191"/>
      <c r="BL770" s="191"/>
      <c r="BM770" s="191"/>
      <c r="BN770" s="191"/>
      <c r="BO770" s="443"/>
      <c r="BP770" s="443"/>
      <c r="BQ770" s="443"/>
      <c r="BR770" s="443"/>
      <c r="BS770" s="443"/>
      <c r="BT770" s="443"/>
      <c r="BU770" s="443"/>
      <c r="BV770" s="443"/>
      <c r="BW770" s="443"/>
      <c r="BX770" s="443"/>
    </row>
    <row r="771" spans="1:2044 2051:4094 4101:6144 6151:16312">
      <c r="A771" s="11">
        <f t="shared" si="428"/>
        <v>1</v>
      </c>
      <c r="B771" s="239">
        <f t="shared" si="429"/>
        <v>1655515111339</v>
      </c>
      <c r="C771" s="225">
        <f t="shared" si="430"/>
        <v>206</v>
      </c>
      <c r="D771" s="11" t="s">
        <v>13440</v>
      </c>
      <c r="E771" s="358" t="s">
        <v>4929</v>
      </c>
      <c r="F771" s="247" t="s">
        <v>1721</v>
      </c>
      <c r="G771" s="132" t="str">
        <f t="shared" si="431"/>
        <v>15</v>
      </c>
      <c r="H771" s="225">
        <v>0</v>
      </c>
      <c r="I771" s="225">
        <f t="shared" si="432"/>
        <v>0</v>
      </c>
      <c r="J771" s="131">
        <v>33</v>
      </c>
      <c r="K771" s="132" t="s">
        <v>7356</v>
      </c>
      <c r="L771" s="132">
        <v>1</v>
      </c>
      <c r="M771" s="134" t="s">
        <v>6137</v>
      </c>
      <c r="N771" s="226" t="s">
        <v>7213</v>
      </c>
      <c r="O771" s="226" t="s">
        <v>2890</v>
      </c>
      <c r="P771" s="227">
        <v>17940</v>
      </c>
      <c r="Q771" s="228">
        <f t="shared" si="453"/>
        <v>16121.81818181818</v>
      </c>
      <c r="R771" s="143">
        <f t="shared" si="454"/>
        <v>0.13378256456524182</v>
      </c>
      <c r="S771" s="192">
        <v>1074476682</v>
      </c>
      <c r="T771" s="288" t="s">
        <v>7022</v>
      </c>
      <c r="U771" s="189">
        <f t="shared" si="435"/>
        <v>17060</v>
      </c>
      <c r="V771" s="11">
        <v>900</v>
      </c>
      <c r="W771" s="181">
        <v>17960</v>
      </c>
      <c r="X771" s="135">
        <f t="shared" si="436"/>
        <v>13965</v>
      </c>
      <c r="Y771" s="230">
        <f t="shared" si="437"/>
        <v>16139.999999999998</v>
      </c>
      <c r="Z771" s="141">
        <f t="shared" si="438"/>
        <v>0</v>
      </c>
      <c r="AA771" s="136">
        <f t="shared" si="439"/>
        <v>0.13475836431226756</v>
      </c>
      <c r="AB771" s="309"/>
      <c r="AC771" s="309"/>
      <c r="AD771" s="185"/>
      <c r="AE771" s="183">
        <v>17060</v>
      </c>
      <c r="AF771" s="128">
        <f t="shared" si="442"/>
        <v>1535.3999999999999</v>
      </c>
      <c r="AG771" s="129">
        <f t="shared" si="443"/>
        <v>1535.3999999999999</v>
      </c>
      <c r="AH771" s="130">
        <f t="shared" si="444"/>
        <v>0.09</v>
      </c>
      <c r="AI771" s="137">
        <f t="shared" si="445"/>
        <v>0</v>
      </c>
      <c r="AJ771" s="138">
        <f t="shared" si="446"/>
        <v>0</v>
      </c>
      <c r="AK771" s="138">
        <f t="shared" si="455"/>
        <v>4.4758364312267568E-2</v>
      </c>
      <c r="AL771" s="11" t="s">
        <v>13397</v>
      </c>
      <c r="AM771" s="11">
        <f t="shared" si="448"/>
        <v>-1706</v>
      </c>
      <c r="AN771" s="412">
        <f t="shared" si="449"/>
        <v>-1738.181818181818</v>
      </c>
      <c r="AO771" s="412">
        <f t="shared" si="450"/>
        <v>-15703.181818181818</v>
      </c>
      <c r="AP771" s="413">
        <f t="shared" si="451"/>
        <v>9.0342573221757334</v>
      </c>
      <c r="AQ771" s="192">
        <v>1655515111339</v>
      </c>
      <c r="AR771" s="192">
        <f>VLOOKUP(AQ:AQ,[1]BRIDGESTONE!$B:$O,2,0)</f>
        <v>4961914969585</v>
      </c>
      <c r="AS771" s="192" t="str">
        <f>VLOOKUP(AQ:AQ,[1]BRIDGESTONE!$B:$O,3,0)</f>
        <v>PXR01996</v>
      </c>
      <c r="AT771" s="231" t="str">
        <f>VLOOKUP(AQ:AQ,[1]BRIDGESTONE!$B:$O,4,0)</f>
        <v>VRX3</v>
      </c>
      <c r="AU771" s="231" t="str">
        <f>VLOOKUP(AQ:AQ,[1]BRIDGESTONE!$B:$O,5,0)</f>
        <v>165/55R15 75Q</v>
      </c>
      <c r="AV771" s="232" t="str">
        <f>VLOOKUP(AQ:AQ,[1]BRIDGESTONE!$B:$O,6,0)</f>
        <v>165/55R15</v>
      </c>
      <c r="AW771" s="232">
        <f>VLOOKUP(AQ:AQ,[1]BRIDGESTONE!$B:$O,7,0)</f>
        <v>25900</v>
      </c>
      <c r="AX771" s="233">
        <f>VLOOKUP(AQ:AQ,[1]BRIDGESTONE!$B:$K,8,0)</f>
        <v>13965</v>
      </c>
      <c r="AY771" s="233">
        <f>VLOOKUP(AQ:AQ,[1]BRIDGESTONE!$B:$K,9,0)</f>
        <v>206</v>
      </c>
      <c r="AZ771" s="233">
        <f>VLOOKUP(AQ:AQ,[1]BRIDGESTONE!$B:$K,10,0)</f>
        <v>0</v>
      </c>
      <c r="BA771" s="233">
        <f>VLOOKUP(AQ:AQ,[1]BRIDGESTONE!$B:$O,11,0)</f>
        <v>18600</v>
      </c>
      <c r="BB771" s="233">
        <f>VLOOKUP(AQ:AQ,[1]BRIDGESTONE!$B:$O,12,0)</f>
        <v>16431.81818181818</v>
      </c>
      <c r="BC771" s="233">
        <f t="shared" si="452"/>
        <v>525</v>
      </c>
      <c r="BD771" s="204" t="s">
        <v>3387</v>
      </c>
      <c r="BE771" s="195" t="s">
        <v>191</v>
      </c>
      <c r="BF771" s="133" t="str">
        <f>IFERROR(VLOOKUP(BE:BE,Q商品!B:E,4,0),"")</f>
        <v>2023年製 VRX3 165/55R15 75Q スタッドレスタイヤ 最短当日発送</v>
      </c>
      <c r="BG771" s="133" t="str">
        <f>IFERROR(VLOOKUP(AQ:AQ,在庫!B:M,12,0),"")</f>
        <v/>
      </c>
      <c r="BH771" s="133" t="str">
        <f>IFERROR(VLOOKUP(AQ:AQ,在庫!B:L,10,0),"")</f>
        <v/>
      </c>
      <c r="BI771" s="234">
        <f>VLOOKUP(AQ:AQ,[1]BRIDGESTONE!$B:$AH,32,0)</f>
        <v>650408612</v>
      </c>
      <c r="BJ771" s="234">
        <f>VLOOKUP(AQ:AQ,[1]BRIDGESTONE!$B:$AH,33,0)</f>
        <v>650408629</v>
      </c>
      <c r="BK771" s="191"/>
      <c r="BL771" s="191"/>
      <c r="BM771" s="191"/>
      <c r="BN771" s="191"/>
      <c r="BO771" s="443"/>
      <c r="BP771" s="443"/>
      <c r="BQ771" s="443"/>
      <c r="BR771" s="443"/>
      <c r="BS771" s="443"/>
      <c r="BT771" s="443"/>
      <c r="BU771" s="443"/>
      <c r="BV771" s="443"/>
      <c r="BW771" s="443"/>
      <c r="BX771" s="443"/>
    </row>
    <row r="772" spans="1:2044 2051:4094 4101:6144 6151:16312">
      <c r="A772" s="11">
        <f t="shared" si="428"/>
        <v>1</v>
      </c>
      <c r="B772" s="239">
        <f t="shared" si="429"/>
        <v>1756515111333</v>
      </c>
      <c r="C772" s="225">
        <f t="shared" si="430"/>
        <v>0</v>
      </c>
      <c r="D772" s="11" t="s">
        <v>13440</v>
      </c>
      <c r="E772" s="358" t="s">
        <v>1732</v>
      </c>
      <c r="F772" s="247" t="s">
        <v>358</v>
      </c>
      <c r="G772" s="132" t="str">
        <f t="shared" si="431"/>
        <v>15</v>
      </c>
      <c r="H772" s="225">
        <v>0</v>
      </c>
      <c r="I772" s="225">
        <f t="shared" si="432"/>
        <v>0</v>
      </c>
      <c r="J772" s="131">
        <v>13</v>
      </c>
      <c r="K772" s="132" t="s">
        <v>7356</v>
      </c>
      <c r="L772" s="132">
        <v>11</v>
      </c>
      <c r="M772" s="134" t="s">
        <v>4930</v>
      </c>
      <c r="N772" s="226" t="s">
        <v>4664</v>
      </c>
      <c r="O772" s="226" t="s">
        <v>2890</v>
      </c>
      <c r="P772" s="227">
        <v>13775</v>
      </c>
      <c r="Q772" s="228">
        <f t="shared" si="453"/>
        <v>12522.727272727272</v>
      </c>
      <c r="R772" s="143">
        <f t="shared" si="454"/>
        <v>0.12351361161524496</v>
      </c>
      <c r="S772" s="192">
        <v>1074476697</v>
      </c>
      <c r="T772" s="288" t="s">
        <v>7028</v>
      </c>
      <c r="U772" s="189">
        <f t="shared" si="435"/>
        <v>13275</v>
      </c>
      <c r="V772" s="11">
        <v>900</v>
      </c>
      <c r="W772" s="229">
        <v>14175</v>
      </c>
      <c r="X772" s="135">
        <f t="shared" si="436"/>
        <v>10976</v>
      </c>
      <c r="Y772" s="230">
        <f t="shared" si="437"/>
        <v>12886.363636363636</v>
      </c>
      <c r="Z772" s="141">
        <f t="shared" si="438"/>
        <v>0.1090345094998062</v>
      </c>
      <c r="AA772" s="136">
        <f t="shared" si="439"/>
        <v>0.14824691358024689</v>
      </c>
      <c r="AB772" s="309"/>
      <c r="AC772" s="309"/>
      <c r="AD772" s="184">
        <f>ROUNDDOWN(U772/1.02,0)</f>
        <v>13014</v>
      </c>
      <c r="AE772" s="182">
        <f>ROUNDDOWN(AD772/0.91,0)</f>
        <v>14301</v>
      </c>
      <c r="AF772" s="128">
        <f t="shared" si="442"/>
        <v>1287.0899999999999</v>
      </c>
      <c r="AG772" s="129">
        <f t="shared" si="443"/>
        <v>261.08999999999992</v>
      </c>
      <c r="AH772" s="130">
        <f t="shared" si="444"/>
        <v>1.8256765261170541E-2</v>
      </c>
      <c r="AI772" s="137">
        <f t="shared" si="445"/>
        <v>1026</v>
      </c>
      <c r="AJ772" s="138">
        <f t="shared" si="446"/>
        <v>7.1743234738829459E-2</v>
      </c>
      <c r="AK772" s="138">
        <f t="shared" si="455"/>
        <v>0.12999014831907635</v>
      </c>
      <c r="AL772" s="11"/>
      <c r="AM772" s="11">
        <f t="shared" si="448"/>
        <v>11583.9</v>
      </c>
      <c r="AN772" s="412">
        <f t="shared" si="449"/>
        <v>10530.81818181818</v>
      </c>
      <c r="AO772" s="412">
        <f t="shared" si="450"/>
        <v>-445.18181818181984</v>
      </c>
      <c r="AP772" s="413">
        <f t="shared" si="451"/>
        <v>-4.2274190902891244E-2</v>
      </c>
      <c r="AQ772" s="192">
        <v>1756515111333</v>
      </c>
      <c r="AR772" s="192">
        <f>VLOOKUP(AQ:AQ,[1]BRIDGESTONE!$B:$O,2,0)</f>
        <v>4961914968854</v>
      </c>
      <c r="AS772" s="192" t="str">
        <f>VLOOKUP(AQ:AQ,[1]BRIDGESTONE!$B:$O,3,0)</f>
        <v>PXR02005</v>
      </c>
      <c r="AT772" s="231" t="str">
        <f>VLOOKUP(AQ:AQ,[1]BRIDGESTONE!$B:$O,4,0)</f>
        <v>VRX3</v>
      </c>
      <c r="AU772" s="231" t="str">
        <f>VLOOKUP(AQ:AQ,[1]BRIDGESTONE!$B:$O,5,0)</f>
        <v>175/65R15 84Q</v>
      </c>
      <c r="AV772" s="232" t="str">
        <f>VLOOKUP(AQ:AQ,[1]BRIDGESTONE!$B:$O,6,0)</f>
        <v>175/65R15</v>
      </c>
      <c r="AW772" s="232">
        <f>VLOOKUP(AQ:AQ,[1]BRIDGESTONE!$B:$O,7,0)</f>
        <v>19700</v>
      </c>
      <c r="AX772" s="233">
        <f>VLOOKUP(AQ:AQ,[1]BRIDGESTONE!$B:$K,8,0)</f>
        <v>10976</v>
      </c>
      <c r="AY772" s="233">
        <f>VLOOKUP(AQ:AQ,[1]BRIDGESTONE!$B:$K,9,0)</f>
        <v>0</v>
      </c>
      <c r="AZ772" s="233">
        <f>VLOOKUP(AQ:AQ,[1]BRIDGESTONE!$B:$K,10,0)</f>
        <v>0</v>
      </c>
      <c r="BA772" s="233">
        <f>VLOOKUP(AQ:AQ,[1]BRIDGESTONE!$B:$O,11,0)</f>
        <v>14750</v>
      </c>
      <c r="BB772" s="233">
        <f>VLOOKUP(AQ:AQ,[1]BRIDGESTONE!$B:$O,12,0)</f>
        <v>12931.81818181818</v>
      </c>
      <c r="BC772" s="233">
        <f t="shared" si="452"/>
        <v>525</v>
      </c>
      <c r="BD772" s="204" t="s">
        <v>3387</v>
      </c>
      <c r="BE772" s="192" t="s">
        <v>196</v>
      </c>
      <c r="BF772" s="133" t="str">
        <f>IFERROR(VLOOKUP(BE:BE,Q商品!B:E,4,0),"")</f>
        <v>2022年製 BLIZZAK VRX3 175/65R15 84Q スタッドレスタイヤ 最短当日発送</v>
      </c>
      <c r="BG772" s="133" t="str">
        <f>IFERROR(VLOOKUP(AQ:AQ,在庫!B:M,12,0),"")</f>
        <v/>
      </c>
      <c r="BH772" s="133" t="str">
        <f>IFERROR(VLOOKUP(AQ:AQ,在庫!B:L,10,0),"")</f>
        <v/>
      </c>
      <c r="BI772" s="234">
        <f>VLOOKUP(AQ:AQ,[1]BRIDGESTONE!$B:$AH,32,0)</f>
        <v>650408609</v>
      </c>
      <c r="BJ772" s="234">
        <f>VLOOKUP(AQ:AQ,[1]BRIDGESTONE!$B:$AH,33,0)</f>
        <v>650408626</v>
      </c>
      <c r="BK772" s="191"/>
      <c r="BL772" s="191"/>
      <c r="BM772" s="191"/>
      <c r="BN772" s="191"/>
      <c r="BO772" s="443"/>
      <c r="BP772" s="443"/>
      <c r="BQ772" s="443"/>
      <c r="BR772" s="443"/>
      <c r="BS772" s="443"/>
      <c r="BT772" s="443"/>
      <c r="BU772" s="443"/>
      <c r="BV772" s="443"/>
      <c r="BW772" s="443"/>
      <c r="BX772" s="443"/>
    </row>
    <row r="773" spans="1:2044 2051:4094 4101:6144 6151:16312">
      <c r="A773" s="11">
        <f t="shared" si="428"/>
        <v>1</v>
      </c>
      <c r="B773" s="239">
        <f t="shared" si="429"/>
        <v>1756514111334</v>
      </c>
      <c r="C773" s="225">
        <f t="shared" si="430"/>
        <v>0</v>
      </c>
      <c r="D773" s="11" t="s">
        <v>13440</v>
      </c>
      <c r="E773" s="358" t="s">
        <v>1733</v>
      </c>
      <c r="F773" s="247" t="s">
        <v>357</v>
      </c>
      <c r="G773" s="132" t="str">
        <f t="shared" si="431"/>
        <v>14</v>
      </c>
      <c r="H773" s="225">
        <v>0</v>
      </c>
      <c r="I773" s="225">
        <f t="shared" si="432"/>
        <v>0</v>
      </c>
      <c r="J773" s="131">
        <v>168</v>
      </c>
      <c r="K773" s="132" t="s">
        <v>7356</v>
      </c>
      <c r="L773" s="132">
        <v>12</v>
      </c>
      <c r="M773" s="134" t="s">
        <v>4930</v>
      </c>
      <c r="N773" s="226" t="s">
        <v>4665</v>
      </c>
      <c r="O773" s="226" t="s">
        <v>2890</v>
      </c>
      <c r="P773" s="227">
        <v>13230</v>
      </c>
      <c r="Q773" s="228">
        <f t="shared" si="453"/>
        <v>12027.272727272726</v>
      </c>
      <c r="R773" s="143">
        <f t="shared" si="454"/>
        <v>0.12488888888888874</v>
      </c>
      <c r="S773" s="192">
        <v>1074476687</v>
      </c>
      <c r="T773" s="288" t="s">
        <v>7029</v>
      </c>
      <c r="U773" s="189">
        <f t="shared" si="435"/>
        <v>12330</v>
      </c>
      <c r="V773" s="11">
        <v>900</v>
      </c>
      <c r="W773" s="229">
        <v>13230</v>
      </c>
      <c r="X773" s="135">
        <f t="shared" si="436"/>
        <v>10525.2</v>
      </c>
      <c r="Y773" s="230">
        <f t="shared" si="437"/>
        <v>12027.272727272726</v>
      </c>
      <c r="Z773" s="141">
        <f t="shared" si="438"/>
        <v>7.5546558704453481E-2</v>
      </c>
      <c r="AA773" s="136">
        <f t="shared" si="439"/>
        <v>0.12488888888888874</v>
      </c>
      <c r="AB773" s="309"/>
      <c r="AC773" s="309"/>
      <c r="AD773" s="184">
        <f>ROUNDDOWN(U773/1.02,0)</f>
        <v>12088</v>
      </c>
      <c r="AE773" s="182">
        <f>ROUNDDOWN(AD773/0.91,0)</f>
        <v>13283</v>
      </c>
      <c r="AF773" s="128">
        <f t="shared" si="442"/>
        <v>1195.47</v>
      </c>
      <c r="AG773" s="129">
        <f t="shared" si="443"/>
        <v>242.47000000000003</v>
      </c>
      <c r="AH773" s="130">
        <f t="shared" si="444"/>
        <v>1.825415945193104E-2</v>
      </c>
      <c r="AI773" s="137">
        <f t="shared" si="445"/>
        <v>953</v>
      </c>
      <c r="AJ773" s="138">
        <f t="shared" si="446"/>
        <v>7.1745840548068956E-2</v>
      </c>
      <c r="AK773" s="138">
        <f t="shared" si="455"/>
        <v>0.1066347294369577</v>
      </c>
      <c r="AL773" s="11"/>
      <c r="AM773" s="11">
        <f t="shared" si="448"/>
        <v>10759.7</v>
      </c>
      <c r="AN773" s="412">
        <f t="shared" si="449"/>
        <v>9781.545454545454</v>
      </c>
      <c r="AO773" s="412">
        <f t="shared" si="450"/>
        <v>-743.65454545454668</v>
      </c>
      <c r="AP773" s="413">
        <f t="shared" si="451"/>
        <v>-7.6026283260685834E-2</v>
      </c>
      <c r="AQ773" s="192">
        <v>1756514111334</v>
      </c>
      <c r="AR773" s="192">
        <f>VLOOKUP(AQ:AQ,[1]BRIDGESTONE!$B:$O,2,0)</f>
        <v>4961914968861</v>
      </c>
      <c r="AS773" s="192" t="str">
        <f>VLOOKUP(AQ:AQ,[1]BRIDGESTONE!$B:$O,3,0)</f>
        <v>PXR02013</v>
      </c>
      <c r="AT773" s="231" t="str">
        <f>VLOOKUP(AQ:AQ,[1]BRIDGESTONE!$B:$O,4,0)</f>
        <v>VRX3</v>
      </c>
      <c r="AU773" s="231" t="str">
        <f>VLOOKUP(AQ:AQ,[1]BRIDGESTONE!$B:$O,5,0)</f>
        <v>175/65R14 82Q</v>
      </c>
      <c r="AV773" s="232" t="str">
        <f>VLOOKUP(AQ:AQ,[1]BRIDGESTONE!$B:$O,6,0)</f>
        <v>175/65R14</v>
      </c>
      <c r="AW773" s="232">
        <f>VLOOKUP(AQ:AQ,[1]BRIDGESTONE!$B:$O,7,0)</f>
        <v>18200</v>
      </c>
      <c r="AX773" s="233">
        <f>VLOOKUP(AQ:AQ,[1]BRIDGESTONE!$B:$K,8,0)</f>
        <v>10525.2</v>
      </c>
      <c r="AY773" s="233">
        <f>VLOOKUP(AQ:AQ,[1]BRIDGESTONE!$B:$K,9,0)</f>
        <v>0</v>
      </c>
      <c r="AZ773" s="233">
        <f>VLOOKUP(AQ:AQ,[1]BRIDGESTONE!$B:$K,10,0)</f>
        <v>0</v>
      </c>
      <c r="BA773" s="233">
        <f>VLOOKUP(AQ:AQ,[1]BRIDGESTONE!$B:$O,11,0)</f>
        <v>14200</v>
      </c>
      <c r="BB773" s="233">
        <f>VLOOKUP(AQ:AQ,[1]BRIDGESTONE!$B:$O,12,0)</f>
        <v>12431.81818181818</v>
      </c>
      <c r="BC773" s="233">
        <f t="shared" si="452"/>
        <v>525</v>
      </c>
      <c r="BD773" s="204" t="s">
        <v>3387</v>
      </c>
      <c r="BE773" s="192" t="s">
        <v>195</v>
      </c>
      <c r="BF773" s="133" t="str">
        <f>IFERROR(VLOOKUP(BE:BE,Q商品!B:E,4,0),"")</f>
        <v>2022年製 BLIZZAK VRX3 175/65R14 82Q スタッドレスタイヤ 最短当日発送</v>
      </c>
      <c r="BG773" s="133" t="str">
        <f>IFERROR(VLOOKUP(AQ:AQ,在庫!B:M,12,0),"")</f>
        <v/>
      </c>
      <c r="BH773" s="133" t="str">
        <f>IFERROR(VLOOKUP(AQ:AQ,在庫!B:L,10,0),"")</f>
        <v/>
      </c>
      <c r="BI773" s="234">
        <f>VLOOKUP(AQ:AQ,[1]BRIDGESTONE!$B:$AH,32,0)</f>
        <v>650402041</v>
      </c>
      <c r="BJ773" s="234">
        <f>VLOOKUP(AQ:AQ,[1]BRIDGESTONE!$B:$AH,33,0)</f>
        <v>650401966</v>
      </c>
      <c r="BK773" s="191"/>
      <c r="BL773" s="191"/>
      <c r="BM773" s="191"/>
      <c r="BN773" s="191"/>
      <c r="BO773" s="443"/>
      <c r="BP773" s="443"/>
      <c r="BQ773" s="443"/>
      <c r="BR773" s="443"/>
      <c r="BS773" s="443"/>
      <c r="BT773" s="443"/>
      <c r="BU773" s="443"/>
      <c r="BV773" s="443"/>
      <c r="BW773" s="443"/>
      <c r="BX773" s="443"/>
    </row>
    <row r="774" spans="1:2044 2051:4094 4101:6144 6151:16312">
      <c r="A774" s="11">
        <f t="shared" ref="A774:A790" si="456">COUNTIF(E:E,E774)</f>
        <v>1</v>
      </c>
      <c r="B774" s="239">
        <f t="shared" ref="B774:B785" si="457">AQ774</f>
        <v>1857014111333</v>
      </c>
      <c r="C774" s="225">
        <f t="shared" ref="C774:C785" si="458">AY774</f>
        <v>72</v>
      </c>
      <c r="D774" s="11" t="s">
        <v>13440</v>
      </c>
      <c r="E774" s="358" t="s">
        <v>1735</v>
      </c>
      <c r="F774" s="247" t="s">
        <v>5208</v>
      </c>
      <c r="G774" s="132" t="str">
        <f t="shared" ref="G774:G785" si="459">MID(AQ:AQ,6,2)</f>
        <v>14</v>
      </c>
      <c r="H774" s="225">
        <v>0</v>
      </c>
      <c r="I774" s="225">
        <f t="shared" ref="I774:I785" si="460">AZ774</f>
        <v>0</v>
      </c>
      <c r="J774" s="131">
        <v>174</v>
      </c>
      <c r="K774" s="132" t="s">
        <v>7356</v>
      </c>
      <c r="L774" s="132">
        <v>14</v>
      </c>
      <c r="M774" s="134" t="s">
        <v>6434</v>
      </c>
      <c r="N774" s="226">
        <v>13850</v>
      </c>
      <c r="O774" s="226">
        <v>0</v>
      </c>
      <c r="P774" s="227">
        <v>13850</v>
      </c>
      <c r="Q774" s="228">
        <f t="shared" si="453"/>
        <v>12525.454545454544</v>
      </c>
      <c r="R774" s="143">
        <f t="shared" si="454"/>
        <v>0.11353316881985769</v>
      </c>
      <c r="S774" s="192">
        <v>1074476689</v>
      </c>
      <c r="T774" s="288" t="s">
        <v>7031</v>
      </c>
      <c r="U774" s="189">
        <f t="shared" ref="U774:U785" si="461">W774-V774</f>
        <v>13050</v>
      </c>
      <c r="V774" s="11">
        <v>900</v>
      </c>
      <c r="W774" s="181">
        <v>13950</v>
      </c>
      <c r="X774" s="135">
        <f t="shared" ref="X774:X785" si="462">AX774</f>
        <v>11103.4</v>
      </c>
      <c r="Y774" s="230">
        <f t="shared" ref="Y774:Y785" si="463">(W774-AY774)/1.1</f>
        <v>12616.363636363636</v>
      </c>
      <c r="Z774" s="141">
        <f t="shared" ref="Z774:Z785" si="464">IFERROR(-1+(AE774/N774),"")</f>
        <v>-7.2202166064981865E-3</v>
      </c>
      <c r="AA774" s="136">
        <f t="shared" ref="AA774:AA785" si="465">IFERROR((Y774-X774)/Y774,"")</f>
        <v>0.11992073785848105</v>
      </c>
      <c r="AB774" s="309"/>
      <c r="AC774" s="309"/>
      <c r="AD774" s="185"/>
      <c r="AE774" s="183">
        <v>13750</v>
      </c>
      <c r="AF774" s="128">
        <f t="shared" ref="AF774:AF785" si="466">AE774*0.09</f>
        <v>1237.5</v>
      </c>
      <c r="AG774" s="129">
        <f t="shared" ref="AG774:AG785" si="467">AF774-AI774</f>
        <v>537.5</v>
      </c>
      <c r="AH774" s="130">
        <f t="shared" ref="AH774:AH785" si="468">IFERROR(AG774/AE774,"")</f>
        <v>3.9090909090909093E-2</v>
      </c>
      <c r="AI774" s="137">
        <f t="shared" ref="AI774:AI785" si="469">AE774-U774</f>
        <v>700</v>
      </c>
      <c r="AJ774" s="138">
        <f t="shared" ref="AJ774:AJ785" si="470">IFERROR(AI774/AE774,"")</f>
        <v>5.0909090909090911E-2</v>
      </c>
      <c r="AK774" s="138">
        <f t="shared" si="455"/>
        <v>8.0829828767571957E-2</v>
      </c>
      <c r="AL774" s="11" t="s">
        <v>13397</v>
      </c>
      <c r="AM774" s="11">
        <f t="shared" ref="AM774:AM785" si="471">AD774-AE774*0.1</f>
        <v>-1375</v>
      </c>
      <c r="AN774" s="412">
        <f t="shared" ref="AN774:AN785" si="472">(AM774-AY774)/1.1</f>
        <v>-1315.4545454545453</v>
      </c>
      <c r="AO774" s="412">
        <f t="shared" ref="AO774:AO785" si="473">AN774-X774</f>
        <v>-12418.854545454546</v>
      </c>
      <c r="AP774" s="413">
        <f t="shared" ref="AP774:AP785" si="474">AO774/AN774</f>
        <v>9.4407325501036645</v>
      </c>
      <c r="AQ774" s="192">
        <v>1857014111333</v>
      </c>
      <c r="AR774" s="192">
        <f>VLOOKUP(AQ:AQ,[1]BRIDGESTONE!$B:$O,2,0)</f>
        <v>4961914969738</v>
      </c>
      <c r="AS774" s="192" t="str">
        <f>VLOOKUP(AQ:AQ,[1]BRIDGESTONE!$B:$O,3,0)</f>
        <v>PXR02016</v>
      </c>
      <c r="AT774" s="231" t="str">
        <f>VLOOKUP(AQ:AQ,[1]BRIDGESTONE!$B:$O,4,0)</f>
        <v>VRX3</v>
      </c>
      <c r="AU774" s="231" t="str">
        <f>VLOOKUP(AQ:AQ,[1]BRIDGESTONE!$B:$O,5,0)</f>
        <v>185/70R14 88Q</v>
      </c>
      <c r="AV774" s="232" t="str">
        <f>VLOOKUP(AQ:AQ,[1]BRIDGESTONE!$B:$O,6,0)</f>
        <v>185/70R14</v>
      </c>
      <c r="AW774" s="232">
        <f>VLOOKUP(AQ:AQ,[1]BRIDGESTONE!$B:$O,7,0)</f>
        <v>19200</v>
      </c>
      <c r="AX774" s="233">
        <f>VLOOKUP(AQ:AQ,[1]BRIDGESTONE!$B:$K,8,0)</f>
        <v>11103.4</v>
      </c>
      <c r="AY774" s="233">
        <f>VLOOKUP(AQ:AQ,[1]BRIDGESTONE!$B:$K,9,0)</f>
        <v>72</v>
      </c>
      <c r="AZ774" s="233">
        <f>VLOOKUP(AQ:AQ,[1]BRIDGESTONE!$B:$K,10,0)</f>
        <v>0</v>
      </c>
      <c r="BA774" s="233">
        <f>VLOOKUP(AQ:AQ,[1]BRIDGESTONE!$B:$O,11,0)</f>
        <v>14980</v>
      </c>
      <c r="BB774" s="233">
        <f>VLOOKUP(AQ:AQ,[1]BRIDGESTONE!$B:$O,12,0)</f>
        <v>13140.90909090909</v>
      </c>
      <c r="BC774" s="233">
        <f t="shared" ref="BC774:BC785" si="475">BA774-BB774*1.1</f>
        <v>525</v>
      </c>
      <c r="BD774" s="204" t="s">
        <v>3387</v>
      </c>
      <c r="BE774" s="195" t="s">
        <v>199</v>
      </c>
      <c r="BF774" s="133" t="str">
        <f>IFERROR(VLOOKUP(BE:BE,Q商品!B:E,4,0),"")</f>
        <v>2023年製 VRX3 185/70R14 88Q スタッドレスタイヤ 最短当日発送</v>
      </c>
      <c r="BG774" s="133" t="str">
        <f>IFERROR(VLOOKUP(AQ:AQ,在庫!B:M,12,0),"")</f>
        <v/>
      </c>
      <c r="BH774" s="133" t="str">
        <f>IFERROR(VLOOKUP(AQ:AQ,在庫!B:L,10,0),"")</f>
        <v/>
      </c>
      <c r="BI774" s="234">
        <f>VLOOKUP(AQ:AQ,[1]BRIDGESTONE!$B:$AH,32,0)</f>
        <v>650408604</v>
      </c>
      <c r="BJ774" s="234">
        <f>VLOOKUP(AQ:AQ,[1]BRIDGESTONE!$B:$AH,33,0)</f>
        <v>650408621</v>
      </c>
      <c r="BK774" s="191"/>
      <c r="BL774" s="191"/>
      <c r="BM774" s="191"/>
      <c r="BN774" s="191"/>
      <c r="BO774" s="443"/>
      <c r="BP774" s="443"/>
      <c r="BQ774" s="443"/>
      <c r="BR774" s="443"/>
      <c r="BS774" s="443"/>
      <c r="BT774" s="443"/>
      <c r="BU774" s="443"/>
      <c r="BV774" s="443"/>
      <c r="BW774" s="443"/>
      <c r="BX774" s="443"/>
    </row>
    <row r="775" spans="1:2044 2051:4094 4101:6144 6151:16312">
      <c r="A775" s="11">
        <f t="shared" si="456"/>
        <v>1</v>
      </c>
      <c r="B775" s="239">
        <f t="shared" si="457"/>
        <v>1956515111337</v>
      </c>
      <c r="C775" s="225">
        <f t="shared" si="458"/>
        <v>158</v>
      </c>
      <c r="D775" s="11" t="s">
        <v>13440</v>
      </c>
      <c r="E775" s="358" t="s">
        <v>1736</v>
      </c>
      <c r="F775" s="247" t="s">
        <v>5209</v>
      </c>
      <c r="G775" s="132" t="str">
        <f t="shared" si="459"/>
        <v>15</v>
      </c>
      <c r="H775" s="225">
        <v>0</v>
      </c>
      <c r="I775" s="225">
        <f t="shared" si="460"/>
        <v>0</v>
      </c>
      <c r="J775" s="131">
        <v>3</v>
      </c>
      <c r="K775" s="132" t="s">
        <v>7356</v>
      </c>
      <c r="L775" s="132">
        <v>15</v>
      </c>
      <c r="M775" s="134" t="s">
        <v>1785</v>
      </c>
      <c r="N775" s="226">
        <v>15600</v>
      </c>
      <c r="O775" s="226">
        <v>1000</v>
      </c>
      <c r="P775" s="227">
        <v>16600</v>
      </c>
      <c r="Q775" s="228">
        <f t="shared" si="453"/>
        <v>14947.272727272726</v>
      </c>
      <c r="R775" s="143">
        <f t="shared" si="454"/>
        <v>8.2106799659408758E-2</v>
      </c>
      <c r="S775" s="192">
        <v>1074476698</v>
      </c>
      <c r="T775" s="288" t="s">
        <v>7032</v>
      </c>
      <c r="U775" s="189">
        <f t="shared" si="461"/>
        <v>16232</v>
      </c>
      <c r="V775" s="11">
        <v>900</v>
      </c>
      <c r="W775" s="181">
        <v>17132</v>
      </c>
      <c r="X775" s="135">
        <f t="shared" si="462"/>
        <v>13720</v>
      </c>
      <c r="Y775" s="230">
        <f t="shared" si="463"/>
        <v>15430.90909090909</v>
      </c>
      <c r="Z775" s="141">
        <f t="shared" si="464"/>
        <v>9.5512820512820618E-2</v>
      </c>
      <c r="AA775" s="136">
        <f t="shared" si="465"/>
        <v>0.11087545658065272</v>
      </c>
      <c r="AB775" s="309"/>
      <c r="AC775" s="309"/>
      <c r="AD775" s="185"/>
      <c r="AE775" s="183">
        <v>17090</v>
      </c>
      <c r="AF775" s="128">
        <f t="shared" si="466"/>
        <v>1538.1</v>
      </c>
      <c r="AG775" s="129">
        <f t="shared" si="467"/>
        <v>680.09999999999991</v>
      </c>
      <c r="AH775" s="130">
        <f t="shared" si="468"/>
        <v>3.9795201872440018E-2</v>
      </c>
      <c r="AI775" s="137">
        <f t="shared" si="469"/>
        <v>858</v>
      </c>
      <c r="AJ775" s="138">
        <f t="shared" si="470"/>
        <v>5.0204798127559978E-2</v>
      </c>
      <c r="AK775" s="138">
        <f t="shared" si="455"/>
        <v>7.1080254708212692E-2</v>
      </c>
      <c r="AL775" s="11" t="s">
        <v>13397</v>
      </c>
      <c r="AM775" s="11">
        <f t="shared" si="471"/>
        <v>-1709</v>
      </c>
      <c r="AN775" s="412">
        <f t="shared" si="472"/>
        <v>-1697.272727272727</v>
      </c>
      <c r="AO775" s="412">
        <f t="shared" si="473"/>
        <v>-15417.272727272728</v>
      </c>
      <c r="AP775" s="413">
        <f t="shared" si="474"/>
        <v>9.0835565077664722</v>
      </c>
      <c r="AQ775" s="192">
        <v>1956515111337</v>
      </c>
      <c r="AR775" s="192">
        <f>VLOOKUP(AQ:AQ,[1]BRIDGESTONE!$B:$O,2,0)</f>
        <v>4961914968847</v>
      </c>
      <c r="AS775" s="192" t="str">
        <f>VLOOKUP(AQ:AQ,[1]BRIDGESTONE!$B:$O,3,0)</f>
        <v>PXR02003</v>
      </c>
      <c r="AT775" s="231" t="str">
        <f>VLOOKUP(AQ:AQ,[1]BRIDGESTONE!$B:$O,4,0)</f>
        <v>VRX3</v>
      </c>
      <c r="AU775" s="231" t="str">
        <f>VLOOKUP(AQ:AQ,[1]BRIDGESTONE!$B:$O,5,0)</f>
        <v>195/65R15 91Q</v>
      </c>
      <c r="AV775" s="232" t="str">
        <f>VLOOKUP(AQ:AQ,[1]BRIDGESTONE!$B:$O,6,0)</f>
        <v>195/65R15</v>
      </c>
      <c r="AW775" s="232">
        <f>VLOOKUP(AQ:AQ,[1]BRIDGESTONE!$B:$O,7,0)</f>
        <v>24700</v>
      </c>
      <c r="AX775" s="233">
        <f>VLOOKUP(AQ:AQ,[1]BRIDGESTONE!$B:$K,8,0)</f>
        <v>13720</v>
      </c>
      <c r="AY775" s="233">
        <f>VLOOKUP(AQ:AQ,[1]BRIDGESTONE!$B:$K,9,0)</f>
        <v>158</v>
      </c>
      <c r="AZ775" s="233">
        <f>VLOOKUP(AQ:AQ,[1]BRIDGESTONE!$B:$K,10,0)</f>
        <v>0</v>
      </c>
      <c r="BA775" s="233">
        <f>VLOOKUP(AQ:AQ,[1]BRIDGESTONE!$B:$O,11,0)</f>
        <v>18280</v>
      </c>
      <c r="BB775" s="233">
        <f>VLOOKUP(AQ:AQ,[1]BRIDGESTONE!$B:$O,12,0)</f>
        <v>16140.90909090909</v>
      </c>
      <c r="BC775" s="233">
        <f t="shared" si="475"/>
        <v>525</v>
      </c>
      <c r="BD775" s="204" t="s">
        <v>3387</v>
      </c>
      <c r="BE775" s="195" t="s">
        <v>200</v>
      </c>
      <c r="BF775" s="133" t="str">
        <f>IFERROR(VLOOKUP(BE:BE,Q商品!B:E,4,0),"")</f>
        <v>2023年製 VRX3 195/65R15 91Q スタッドレスタイヤ 最短当日発送</v>
      </c>
      <c r="BG775" s="133" t="str">
        <f>IFERROR(VLOOKUP(AQ:AQ,在庫!B:M,12,0),"")</f>
        <v/>
      </c>
      <c r="BH775" s="133" t="str">
        <f>IFERROR(VLOOKUP(AQ:AQ,在庫!B:L,10,0),"")</f>
        <v/>
      </c>
      <c r="BI775" s="234">
        <f>VLOOKUP(AQ:AQ,[1]BRIDGESTONE!$B:$AH,32,0)</f>
        <v>650408607</v>
      </c>
      <c r="BJ775" s="234">
        <f>VLOOKUP(AQ:AQ,[1]BRIDGESTONE!$B:$AH,33,0)</f>
        <v>650408624</v>
      </c>
      <c r="BK775" s="191"/>
      <c r="BL775" s="191"/>
      <c r="BM775" s="191"/>
      <c r="BN775" s="191"/>
      <c r="BO775" s="443"/>
      <c r="BP775" s="443"/>
      <c r="BQ775" s="443"/>
      <c r="BR775" s="443"/>
      <c r="BS775" s="443"/>
      <c r="BT775" s="443"/>
      <c r="BU775" s="443"/>
      <c r="BV775" s="443"/>
      <c r="BW775" s="443"/>
      <c r="BX775" s="443"/>
    </row>
    <row r="776" spans="1:2044 2051:4094 4101:6144 6151:16312">
      <c r="A776" s="237">
        <f t="shared" si="456"/>
        <v>1</v>
      </c>
      <c r="B776" s="249">
        <f t="shared" si="457"/>
        <v>1757014169863</v>
      </c>
      <c r="C776" s="225">
        <f t="shared" si="458"/>
        <v>8</v>
      </c>
      <c r="D776" s="11" t="s">
        <v>13442</v>
      </c>
      <c r="E776" s="358" t="s">
        <v>4932</v>
      </c>
      <c r="F776" s="247" t="s">
        <v>5220</v>
      </c>
      <c r="G776" s="132" t="str">
        <f t="shared" si="459"/>
        <v>14</v>
      </c>
      <c r="H776" s="225">
        <v>0</v>
      </c>
      <c r="I776" s="225">
        <f t="shared" si="460"/>
        <v>0</v>
      </c>
      <c r="J776" s="131"/>
      <c r="K776" s="132" t="s">
        <v>1766</v>
      </c>
      <c r="L776" s="458">
        <v>1</v>
      </c>
      <c r="M776" s="320" t="s">
        <v>1785</v>
      </c>
      <c r="N776" s="226">
        <v>6500</v>
      </c>
      <c r="O776" s="226">
        <v>1000</v>
      </c>
      <c r="P776" s="227">
        <v>7500</v>
      </c>
      <c r="Q776" s="228">
        <f t="shared" si="453"/>
        <v>6810.9090909090901</v>
      </c>
      <c r="R776" s="143">
        <f t="shared" si="454"/>
        <v>0.36131873998932185</v>
      </c>
      <c r="S776" s="238">
        <v>1074475814</v>
      </c>
      <c r="T776" s="288" t="s">
        <v>7036</v>
      </c>
      <c r="U776" s="189">
        <f t="shared" si="461"/>
        <v>6600</v>
      </c>
      <c r="V776" s="11">
        <v>900</v>
      </c>
      <c r="W776" s="229">
        <v>7500</v>
      </c>
      <c r="X776" s="135">
        <f t="shared" si="462"/>
        <v>4350</v>
      </c>
      <c r="Y776" s="230">
        <f t="shared" si="463"/>
        <v>6810.9090909090901</v>
      </c>
      <c r="Z776" s="141">
        <f t="shared" si="464"/>
        <v>9.3692307692307741E-2</v>
      </c>
      <c r="AA776" s="136">
        <f t="shared" si="465"/>
        <v>0.36131873998932185</v>
      </c>
      <c r="AB776" s="309"/>
      <c r="AC776" s="309"/>
      <c r="AD776" s="184">
        <f t="shared" ref="AD776:AD785" si="476">ROUNDDOWN(U776/1.02,0)</f>
        <v>6470</v>
      </c>
      <c r="AE776" s="182">
        <f t="shared" ref="AE776:AE785" si="477">ROUNDDOWN(AD776/0.91,0)</f>
        <v>7109</v>
      </c>
      <c r="AF776" s="128">
        <f t="shared" si="466"/>
        <v>639.80999999999995</v>
      </c>
      <c r="AG776" s="129">
        <f t="shared" si="467"/>
        <v>130.80999999999995</v>
      </c>
      <c r="AH776" s="130">
        <f t="shared" si="468"/>
        <v>1.8400618933745949E-2</v>
      </c>
      <c r="AI776" s="137">
        <f t="shared" si="469"/>
        <v>509</v>
      </c>
      <c r="AJ776" s="138">
        <f t="shared" si="470"/>
        <v>7.1599381066254048E-2</v>
      </c>
      <c r="AK776" s="138">
        <f t="shared" si="455"/>
        <v>0.3429181210555759</v>
      </c>
      <c r="AL776" s="11" t="s">
        <v>13397</v>
      </c>
      <c r="AM776" s="11">
        <f t="shared" si="471"/>
        <v>5759.1</v>
      </c>
      <c r="AN776" s="412">
        <f t="shared" si="472"/>
        <v>5228.272727272727</v>
      </c>
      <c r="AO776" s="412">
        <f t="shared" si="473"/>
        <v>878.27272727272702</v>
      </c>
      <c r="AP776" s="413">
        <f t="shared" si="474"/>
        <v>0.16798525499469663</v>
      </c>
      <c r="AQ776" s="192">
        <v>1757014169863</v>
      </c>
      <c r="AR776" s="192" t="str">
        <f>VLOOKUP(AQ:AQ,[1]DUNLOP!$B:$O,2,0)</f>
        <v/>
      </c>
      <c r="AS776" s="192" t="str">
        <f>VLOOKUP(AQ:AQ,[1]DUNLOP!$B:$O,3,0)</f>
        <v/>
      </c>
      <c r="AT776" s="231" t="str">
        <f>VLOOKUP(AQ:AQ,[1]DUNLOP!$B:$O,4,0)</f>
        <v>WINTER MAXX 02（並行）旧年</v>
      </c>
      <c r="AU776" s="231" t="str">
        <f>VLOOKUP(AQ:AQ,[1]DUNLOP!$B:$O,5,0)</f>
        <v>175/70R14 84S</v>
      </c>
      <c r="AV776" s="232" t="str">
        <f>VLOOKUP(AQ:AQ,[1]DUNLOP!$B:$O,6,0)</f>
        <v>175/70R14</v>
      </c>
      <c r="AW776" s="232" t="str">
        <f>VLOOKUP(AQ:AQ,[1]DUNLOP!$B:$O,7,0)</f>
        <v/>
      </c>
      <c r="AX776" s="233">
        <f>VLOOKUP(AQ:AQ,[1]DUNLOP!$B:$K,8,0)</f>
        <v>4350</v>
      </c>
      <c r="AY776" s="233">
        <f>VLOOKUP(AQ:AQ,[1]DUNLOP!$B:$K,9,0)</f>
        <v>8</v>
      </c>
      <c r="AZ776" s="233">
        <f>VLOOKUP(AQ:AQ,[1]DUNLOP!$B:$K,10,0)</f>
        <v>0</v>
      </c>
      <c r="BA776" s="233">
        <f>VLOOKUP(AQ:AQ,[1]DUNLOP!$B:$O,11,0)</f>
        <v>6550</v>
      </c>
      <c r="BB776" s="233">
        <f>VLOOKUP(AQ:AQ,[1]DUNLOP!$B:$O,12,0)</f>
        <v>5477.272727272727</v>
      </c>
      <c r="BC776" s="233">
        <f t="shared" si="475"/>
        <v>525</v>
      </c>
      <c r="BD776" s="204" t="s">
        <v>3388</v>
      </c>
      <c r="BE776" s="195" t="s">
        <v>1707</v>
      </c>
      <c r="BF776" s="133" t="str">
        <f>IFERROR(VLOOKUP(BE:BE,Q商品!B:E,4,0),"")</f>
        <v>2022年製 WINTER MAXX 02 175/70R14 84S スタッドレスタイヤ 最短当日発送</v>
      </c>
      <c r="BG776" s="133" t="str">
        <f>IFERROR(VLOOKUP(AQ:AQ,在庫!B:M,12,0),"")</f>
        <v/>
      </c>
      <c r="BH776" s="133" t="str">
        <f>IFERROR(VLOOKUP(AQ:AQ,在庫!B:L,10,0),"")</f>
        <v/>
      </c>
      <c r="BI776" s="234">
        <f>VLOOKUP(AQ:AQ,[1]DUNLOP!$B:$AH,32,0)</f>
        <v>650063531</v>
      </c>
      <c r="BJ776" s="234">
        <f>VLOOKUP(AQ:AQ,[1]DUNLOP!$B:$AH,33,0)</f>
        <v>650063541</v>
      </c>
      <c r="BK776" s="191"/>
      <c r="BL776" s="191"/>
      <c r="BM776" s="191"/>
      <c r="BN776" s="191"/>
      <c r="BO776" s="443"/>
      <c r="BP776" s="443"/>
      <c r="BQ776" s="443"/>
      <c r="BR776" s="443"/>
      <c r="BS776" s="443"/>
      <c r="BT776" s="443"/>
      <c r="BU776" s="443"/>
      <c r="BV776" s="443"/>
      <c r="BW776" s="443"/>
      <c r="BX776" s="443"/>
    </row>
    <row r="777" spans="1:2044 2051:4094 4101:6144 6151:16312">
      <c r="A777" s="237">
        <f t="shared" si="456"/>
        <v>1</v>
      </c>
      <c r="B777" s="249">
        <f t="shared" si="457"/>
        <v>1856015169862</v>
      </c>
      <c r="C777" s="225">
        <f t="shared" si="458"/>
        <v>156</v>
      </c>
      <c r="D777" s="11" t="s">
        <v>13442</v>
      </c>
      <c r="E777" s="358" t="s">
        <v>1698</v>
      </c>
      <c r="F777" s="247" t="s">
        <v>5191</v>
      </c>
      <c r="G777" s="132" t="str">
        <f t="shared" si="459"/>
        <v>15</v>
      </c>
      <c r="H777" s="233">
        <v>0</v>
      </c>
      <c r="I777" s="225">
        <f t="shared" si="460"/>
        <v>0</v>
      </c>
      <c r="J777" s="131">
        <v>97</v>
      </c>
      <c r="K777" s="132" t="s">
        <v>1766</v>
      </c>
      <c r="L777" s="458">
        <v>2</v>
      </c>
      <c r="M777" s="320" t="s">
        <v>3422</v>
      </c>
      <c r="N777" s="226" t="s">
        <v>6197</v>
      </c>
      <c r="O777" s="226" t="s">
        <v>3425</v>
      </c>
      <c r="P777" s="227">
        <v>9980</v>
      </c>
      <c r="Q777" s="228">
        <f t="shared" si="453"/>
        <v>8930.9090909090901</v>
      </c>
      <c r="R777" s="143">
        <f t="shared" si="454"/>
        <v>0.29794381107491852</v>
      </c>
      <c r="S777" s="238">
        <v>1074476363</v>
      </c>
      <c r="T777" s="288" t="s">
        <v>7037</v>
      </c>
      <c r="U777" s="189">
        <f t="shared" si="461"/>
        <v>9080</v>
      </c>
      <c r="V777" s="11">
        <v>900</v>
      </c>
      <c r="W777" s="181">
        <v>9980</v>
      </c>
      <c r="X777" s="135">
        <f t="shared" si="462"/>
        <v>6270</v>
      </c>
      <c r="Y777" s="230">
        <f t="shared" si="463"/>
        <v>8930.9090909090901</v>
      </c>
      <c r="Z777" s="141">
        <f t="shared" si="464"/>
        <v>7.7202643171806251E-2</v>
      </c>
      <c r="AA777" s="136">
        <f t="shared" si="465"/>
        <v>0.29794381107491852</v>
      </c>
      <c r="AB777" s="144"/>
      <c r="AC777" s="144"/>
      <c r="AD777" s="184">
        <f t="shared" si="476"/>
        <v>8901</v>
      </c>
      <c r="AE777" s="182">
        <f t="shared" si="477"/>
        <v>9781</v>
      </c>
      <c r="AF777" s="128">
        <f t="shared" si="466"/>
        <v>880.29</v>
      </c>
      <c r="AG777" s="129">
        <f t="shared" si="467"/>
        <v>179.28999999999996</v>
      </c>
      <c r="AH777" s="130">
        <f t="shared" si="468"/>
        <v>1.8330436560678863E-2</v>
      </c>
      <c r="AI777" s="137">
        <f t="shared" si="469"/>
        <v>701</v>
      </c>
      <c r="AJ777" s="138">
        <f t="shared" si="470"/>
        <v>7.1669563439321127E-2</v>
      </c>
      <c r="AK777" s="138">
        <f t="shared" si="455"/>
        <v>0.27961337451423968</v>
      </c>
      <c r="AL777" s="11" t="s">
        <v>13397</v>
      </c>
      <c r="AM777" s="11">
        <f t="shared" si="471"/>
        <v>7922.9</v>
      </c>
      <c r="AN777" s="412">
        <f t="shared" si="472"/>
        <v>7060.8181818181811</v>
      </c>
      <c r="AO777" s="412">
        <f t="shared" si="473"/>
        <v>790.81818181818107</v>
      </c>
      <c r="AP777" s="413">
        <f t="shared" si="474"/>
        <v>0.11200092701077641</v>
      </c>
      <c r="AQ777" s="192">
        <v>1856015169862</v>
      </c>
      <c r="AR777" s="192" t="str">
        <f>VLOOKUP(AQ:AQ,[1]DUNLOP!$B:$O,2,0)</f>
        <v/>
      </c>
      <c r="AS777" s="192" t="str">
        <f>VLOOKUP(AQ:AQ,[1]DUNLOP!$B:$O,3,0)</f>
        <v/>
      </c>
      <c r="AT777" s="231" t="str">
        <f>VLOOKUP(AQ:AQ,[1]DUNLOP!$B:$O,4,0)</f>
        <v>WINTER MAXX 02（並行）旧年</v>
      </c>
      <c r="AU777" s="231" t="str">
        <f>VLOOKUP(AQ:AQ,[1]DUNLOP!$B:$O,5,0)</f>
        <v>185/60R15 84S</v>
      </c>
      <c r="AV777" s="232" t="str">
        <f>VLOOKUP(AQ:AQ,[1]DUNLOP!$B:$O,6,0)</f>
        <v>185/60R15</v>
      </c>
      <c r="AW777" s="232" t="str">
        <f>VLOOKUP(AQ:AQ,[1]DUNLOP!$B:$O,7,0)</f>
        <v/>
      </c>
      <c r="AX777" s="233">
        <f>VLOOKUP(AQ:AQ,[1]DUNLOP!$B:$K,8,0)</f>
        <v>6270</v>
      </c>
      <c r="AY777" s="233">
        <f>VLOOKUP(AQ:AQ,[1]DUNLOP!$B:$K,9,0)</f>
        <v>156</v>
      </c>
      <c r="AZ777" s="233">
        <f>VLOOKUP(AQ:AQ,[1]DUNLOP!$B:$K,10,0)</f>
        <v>0</v>
      </c>
      <c r="BA777" s="233">
        <f>VLOOKUP(AQ:AQ,[1]DUNLOP!$B:$O,11,0)</f>
        <v>9350</v>
      </c>
      <c r="BB777" s="233">
        <f>VLOOKUP(AQ:AQ,[1]DUNLOP!$B:$O,12,0)</f>
        <v>8022.7272727272721</v>
      </c>
      <c r="BC777" s="233">
        <f t="shared" si="475"/>
        <v>525</v>
      </c>
      <c r="BD777" s="204" t="s">
        <v>3388</v>
      </c>
      <c r="BE777" s="195" t="s">
        <v>213</v>
      </c>
      <c r="BF777" s="133" t="str">
        <f>IFERROR(VLOOKUP(BE:BE,Q商品!B:E,4,0),"")</f>
        <v>2022年製 WINTER MAXX 02 185/60R15 84S スタッドレス 冬タイヤ ラベルなし 最短当日発送</v>
      </c>
      <c r="BG777" s="133" t="str">
        <f>IFERROR(VLOOKUP(AQ:AQ,在庫!B:M,12,0),"")</f>
        <v/>
      </c>
      <c r="BH777" s="133" t="str">
        <f>IFERROR(VLOOKUP(AQ:AQ,在庫!B:L,10,0),"")</f>
        <v/>
      </c>
      <c r="BI777" s="234">
        <f>VLOOKUP(AQ:AQ,[1]DUNLOP!$B:$AH,32,0)</f>
        <v>650063532</v>
      </c>
      <c r="BJ777" s="234">
        <f>VLOOKUP(AQ:AQ,[1]DUNLOP!$B:$AH,33,0)</f>
        <v>650063542</v>
      </c>
      <c r="BK777" s="191"/>
      <c r="BL777" s="191"/>
      <c r="BM777" s="191"/>
      <c r="BN777" s="191"/>
      <c r="BO777" s="443"/>
      <c r="BP777" s="443"/>
      <c r="BQ777" s="443"/>
      <c r="BR777" s="443"/>
      <c r="BS777" s="443"/>
      <c r="BT777" s="443"/>
      <c r="BU777" s="443"/>
      <c r="BV777" s="443"/>
      <c r="BW777" s="443"/>
      <c r="BX777" s="443"/>
    </row>
    <row r="778" spans="1:2044 2051:4094 4101:6144 6151:16312">
      <c r="A778" s="237">
        <f t="shared" si="456"/>
        <v>1</v>
      </c>
      <c r="B778" s="249">
        <f t="shared" si="457"/>
        <v>1856515169867</v>
      </c>
      <c r="C778" s="225">
        <f t="shared" si="458"/>
        <v>0</v>
      </c>
      <c r="D778" s="11" t="s">
        <v>13442</v>
      </c>
      <c r="E778" s="358" t="s">
        <v>1699</v>
      </c>
      <c r="F778" s="247" t="s">
        <v>5221</v>
      </c>
      <c r="G778" s="132" t="str">
        <f t="shared" si="459"/>
        <v>15</v>
      </c>
      <c r="H778" s="225">
        <v>0</v>
      </c>
      <c r="I778" s="225">
        <f t="shared" si="460"/>
        <v>0</v>
      </c>
      <c r="J778" s="131"/>
      <c r="K778" s="132" t="s">
        <v>1766</v>
      </c>
      <c r="L778" s="458">
        <v>3</v>
      </c>
      <c r="M778" s="320" t="s">
        <v>1785</v>
      </c>
      <c r="N778" s="226">
        <v>7979</v>
      </c>
      <c r="O778" s="226">
        <v>1000</v>
      </c>
      <c r="P778" s="227">
        <v>8979</v>
      </c>
      <c r="Q778" s="228">
        <f t="shared" si="453"/>
        <v>8162.7272727272721</v>
      </c>
      <c r="R778" s="143">
        <f t="shared" si="454"/>
        <v>0.27107695734491588</v>
      </c>
      <c r="S778" s="238">
        <v>1074475813</v>
      </c>
      <c r="T778" s="288" t="s">
        <v>7038</v>
      </c>
      <c r="U778" s="189">
        <f t="shared" si="461"/>
        <v>8079</v>
      </c>
      <c r="V778" s="11">
        <v>900</v>
      </c>
      <c r="W778" s="229">
        <v>8979</v>
      </c>
      <c r="X778" s="135">
        <f t="shared" si="462"/>
        <v>5950</v>
      </c>
      <c r="Y778" s="230">
        <f t="shared" si="463"/>
        <v>8162.7272727272721</v>
      </c>
      <c r="Z778" s="141">
        <f t="shared" si="464"/>
        <v>9.0738187742824827E-2</v>
      </c>
      <c r="AA778" s="136">
        <f t="shared" si="465"/>
        <v>0.27107695734491588</v>
      </c>
      <c r="AB778" s="309"/>
      <c r="AC778" s="309"/>
      <c r="AD778" s="184">
        <f t="shared" si="476"/>
        <v>7920</v>
      </c>
      <c r="AE778" s="182">
        <f t="shared" si="477"/>
        <v>8703</v>
      </c>
      <c r="AF778" s="128">
        <f t="shared" si="466"/>
        <v>783.27</v>
      </c>
      <c r="AG778" s="129">
        <f t="shared" si="467"/>
        <v>159.26999999999998</v>
      </c>
      <c r="AH778" s="130">
        <f t="shared" si="468"/>
        <v>1.8300586004825922E-2</v>
      </c>
      <c r="AI778" s="137">
        <f t="shared" si="469"/>
        <v>624</v>
      </c>
      <c r="AJ778" s="138">
        <f t="shared" si="470"/>
        <v>7.1699413995174072E-2</v>
      </c>
      <c r="AK778" s="138">
        <f t="shared" si="455"/>
        <v>0.25277637134008996</v>
      </c>
      <c r="AL778" s="11"/>
      <c r="AM778" s="11">
        <f t="shared" si="471"/>
        <v>7049.7</v>
      </c>
      <c r="AN778" s="412">
        <f t="shared" si="472"/>
        <v>6408.8181818181811</v>
      </c>
      <c r="AO778" s="412">
        <f t="shared" si="473"/>
        <v>458.81818181818107</v>
      </c>
      <c r="AP778" s="413">
        <f t="shared" si="474"/>
        <v>7.159169893754333E-2</v>
      </c>
      <c r="AQ778" s="192">
        <v>1856515169867</v>
      </c>
      <c r="AR778" s="192" t="str">
        <f>VLOOKUP(AQ:AQ,[1]DUNLOP!$B:$O,2,0)</f>
        <v/>
      </c>
      <c r="AS778" s="192" t="str">
        <f>VLOOKUP(AQ:AQ,[1]DUNLOP!$B:$O,3,0)</f>
        <v/>
      </c>
      <c r="AT778" s="231" t="str">
        <f>VLOOKUP(AQ:AQ,[1]DUNLOP!$B:$O,4,0)</f>
        <v>WINTER MAXX 02（並行）旧年</v>
      </c>
      <c r="AU778" s="231" t="str">
        <f>VLOOKUP(AQ:AQ,[1]DUNLOP!$B:$O,5,0)</f>
        <v>185/65R15 88S</v>
      </c>
      <c r="AV778" s="232" t="str">
        <f>VLOOKUP(AQ:AQ,[1]DUNLOP!$B:$O,6,0)</f>
        <v>185/65R15</v>
      </c>
      <c r="AW778" s="232" t="str">
        <f>VLOOKUP(AQ:AQ,[1]DUNLOP!$B:$O,7,0)</f>
        <v/>
      </c>
      <c r="AX778" s="233">
        <f>VLOOKUP(AQ:AQ,[1]DUNLOP!$B:$K,8,0)</f>
        <v>5950</v>
      </c>
      <c r="AY778" s="233">
        <f>VLOOKUP(AQ:AQ,[1]DUNLOP!$B:$K,9,0)</f>
        <v>0</v>
      </c>
      <c r="AZ778" s="233">
        <f>VLOOKUP(AQ:AQ,[1]DUNLOP!$B:$K,10,0)</f>
        <v>0</v>
      </c>
      <c r="BA778" s="233">
        <f>VLOOKUP(AQ:AQ,[1]DUNLOP!$B:$O,11,0)</f>
        <v>9200</v>
      </c>
      <c r="BB778" s="233">
        <f>VLOOKUP(AQ:AQ,[1]DUNLOP!$B:$O,12,0)</f>
        <v>7886.363636363636</v>
      </c>
      <c r="BC778" s="233">
        <f t="shared" si="475"/>
        <v>525</v>
      </c>
      <c r="BD778" s="204" t="s">
        <v>3388</v>
      </c>
      <c r="BE778" s="192" t="s">
        <v>1811</v>
      </c>
      <c r="BF778" s="133" t="str">
        <f>IFERROR(VLOOKUP(BE:BE,Q商品!B:E,4,0),"")</f>
        <v>2022年製 WINTER MAXX 02 185/65R15 88S スタッドレスタイヤ 最短当日発送</v>
      </c>
      <c r="BG778" s="133" t="str">
        <f>IFERROR(VLOOKUP(AQ:AQ,在庫!B:M,12,0),"")</f>
        <v/>
      </c>
      <c r="BH778" s="133" t="str">
        <f>IFERROR(VLOOKUP(AQ:AQ,在庫!B:L,10,0),"")</f>
        <v/>
      </c>
      <c r="BI778" s="234">
        <f>VLOOKUP(AQ:AQ,[1]DUNLOP!$B:$AH,32,0)</f>
        <v>650063533</v>
      </c>
      <c r="BJ778" s="234">
        <f>VLOOKUP(AQ:AQ,[1]DUNLOP!$B:$AH,33,0)</f>
        <v>650063543</v>
      </c>
      <c r="BK778" s="191"/>
      <c r="BL778" s="191"/>
      <c r="BM778" s="191"/>
      <c r="BN778" s="191"/>
      <c r="BO778" s="443"/>
      <c r="BP778" s="443"/>
      <c r="BQ778" s="443"/>
      <c r="BR778" s="443"/>
      <c r="BS778" s="443"/>
      <c r="BT778" s="443"/>
      <c r="BU778" s="443"/>
      <c r="BV778" s="443"/>
      <c r="BW778" s="443"/>
      <c r="BX778" s="443"/>
    </row>
    <row r="779" spans="1:2044 2051:4094 4101:6144 6151:16312">
      <c r="A779" s="237">
        <f t="shared" si="456"/>
        <v>1</v>
      </c>
      <c r="B779" s="249">
        <f t="shared" si="457"/>
        <v>1956515169864</v>
      </c>
      <c r="C779" s="225">
        <f t="shared" si="458"/>
        <v>2</v>
      </c>
      <c r="D779" s="11" t="s">
        <v>13442</v>
      </c>
      <c r="E779" s="358" t="s">
        <v>1700</v>
      </c>
      <c r="F779" s="247" t="s">
        <v>5222</v>
      </c>
      <c r="G779" s="132" t="str">
        <f t="shared" si="459"/>
        <v>15</v>
      </c>
      <c r="H779" s="225">
        <v>0</v>
      </c>
      <c r="I779" s="225">
        <f t="shared" si="460"/>
        <v>0</v>
      </c>
      <c r="J779" s="131"/>
      <c r="K779" s="132" t="s">
        <v>1766</v>
      </c>
      <c r="L779" s="458">
        <v>4</v>
      </c>
      <c r="M779" s="320" t="s">
        <v>1785</v>
      </c>
      <c r="N779" s="226">
        <v>7979</v>
      </c>
      <c r="O779" s="226">
        <v>1000</v>
      </c>
      <c r="P779" s="227">
        <v>8979</v>
      </c>
      <c r="Q779" s="228">
        <f t="shared" si="453"/>
        <v>8160.9090909090901</v>
      </c>
      <c r="R779" s="143">
        <f t="shared" si="454"/>
        <v>0.25866102261334512</v>
      </c>
      <c r="S779" s="238">
        <v>1074476362</v>
      </c>
      <c r="T779" s="288" t="s">
        <v>7039</v>
      </c>
      <c r="U779" s="189">
        <f t="shared" si="461"/>
        <v>8079</v>
      </c>
      <c r="V779" s="11">
        <v>900</v>
      </c>
      <c r="W779" s="229">
        <v>8979</v>
      </c>
      <c r="X779" s="135">
        <f t="shared" si="462"/>
        <v>6050</v>
      </c>
      <c r="Y779" s="230">
        <f t="shared" si="463"/>
        <v>8160.9090909090901</v>
      </c>
      <c r="Z779" s="141">
        <f t="shared" si="464"/>
        <v>9.0738187742824827E-2</v>
      </c>
      <c r="AA779" s="136">
        <f t="shared" si="465"/>
        <v>0.25866102261334512</v>
      </c>
      <c r="AB779" s="144"/>
      <c r="AC779" s="144"/>
      <c r="AD779" s="184">
        <f t="shared" si="476"/>
        <v>7920</v>
      </c>
      <c r="AE779" s="182">
        <f t="shared" si="477"/>
        <v>8703</v>
      </c>
      <c r="AF779" s="128">
        <f t="shared" si="466"/>
        <v>783.27</v>
      </c>
      <c r="AG779" s="129">
        <f t="shared" si="467"/>
        <v>159.26999999999998</v>
      </c>
      <c r="AH779" s="130">
        <f t="shared" si="468"/>
        <v>1.8300586004825922E-2</v>
      </c>
      <c r="AI779" s="137">
        <f t="shared" si="469"/>
        <v>624</v>
      </c>
      <c r="AJ779" s="138">
        <f t="shared" si="470"/>
        <v>7.1699413995174072E-2</v>
      </c>
      <c r="AK779" s="138">
        <f t="shared" si="455"/>
        <v>0.24036043660851919</v>
      </c>
      <c r="AL779" s="11"/>
      <c r="AM779" s="11">
        <f t="shared" si="471"/>
        <v>7049.7</v>
      </c>
      <c r="AN779" s="412">
        <f t="shared" si="472"/>
        <v>6406.9999999999991</v>
      </c>
      <c r="AO779" s="412">
        <f t="shared" si="473"/>
        <v>356.99999999999909</v>
      </c>
      <c r="AP779" s="413">
        <f t="shared" si="474"/>
        <v>5.5720305915404889E-2</v>
      </c>
      <c r="AQ779" s="192">
        <v>1956515169864</v>
      </c>
      <c r="AR779" s="192" t="str">
        <f>VLOOKUP(AQ:AQ,[1]DUNLOP!$B:$O,2,0)</f>
        <v/>
      </c>
      <c r="AS779" s="192" t="str">
        <f>VLOOKUP(AQ:AQ,[1]DUNLOP!$B:$O,3,0)</f>
        <v/>
      </c>
      <c r="AT779" s="231" t="str">
        <f>VLOOKUP(AQ:AQ,[1]DUNLOP!$B:$O,4,0)</f>
        <v>WINTER MAXX 02（並行）旧年</v>
      </c>
      <c r="AU779" s="231" t="str">
        <f>VLOOKUP(AQ:AQ,[1]DUNLOP!$B:$O,5,0)</f>
        <v>195/65R15 91S</v>
      </c>
      <c r="AV779" s="232" t="str">
        <f>VLOOKUP(AQ:AQ,[1]DUNLOP!$B:$O,6,0)</f>
        <v>195/65R15</v>
      </c>
      <c r="AW779" s="232" t="str">
        <f>VLOOKUP(AQ:AQ,[1]DUNLOP!$B:$O,7,0)</f>
        <v/>
      </c>
      <c r="AX779" s="233">
        <f>VLOOKUP(AQ:AQ,[1]DUNLOP!$B:$K,8,0)</f>
        <v>6050</v>
      </c>
      <c r="AY779" s="233">
        <f>VLOOKUP(AQ:AQ,[1]DUNLOP!$B:$K,9,0)</f>
        <v>2</v>
      </c>
      <c r="AZ779" s="233">
        <f>VLOOKUP(AQ:AQ,[1]DUNLOP!$B:$K,10,0)</f>
        <v>0</v>
      </c>
      <c r="BA779" s="233">
        <f>VLOOKUP(AQ:AQ,[1]DUNLOP!$B:$O,11,0)</f>
        <v>9120</v>
      </c>
      <c r="BB779" s="233">
        <f>VLOOKUP(AQ:AQ,[1]DUNLOP!$B:$O,12,0)</f>
        <v>7813.6363636363631</v>
      </c>
      <c r="BC779" s="233">
        <f t="shared" si="475"/>
        <v>525</v>
      </c>
      <c r="BD779" s="204" t="s">
        <v>3388</v>
      </c>
      <c r="BE779" s="192" t="s">
        <v>1801</v>
      </c>
      <c r="BF779" s="133" t="str">
        <f>IFERROR(VLOOKUP(BE:BE,Q商品!B:E,4,0),"")</f>
        <v>2022年製 WINTER MAXX 02 195/65R15 91S 冬タイヤ ラベルなし 最短当日発送</v>
      </c>
      <c r="BG779" s="133" t="str">
        <f>IFERROR(VLOOKUP(AQ:AQ,在庫!B:M,12,0),"")</f>
        <v/>
      </c>
      <c r="BH779" s="133" t="str">
        <f>IFERROR(VLOOKUP(AQ:AQ,在庫!B:L,10,0),"")</f>
        <v/>
      </c>
      <c r="BI779" s="234">
        <f>VLOOKUP(AQ:AQ,[1]DUNLOP!$B:$AH,32,0)</f>
        <v>650063534</v>
      </c>
      <c r="BJ779" s="234">
        <f>VLOOKUP(AQ:AQ,[1]DUNLOP!$B:$AH,33,0)</f>
        <v>650063544</v>
      </c>
      <c r="BK779" s="191"/>
      <c r="BL779" s="191"/>
      <c r="BM779" s="191"/>
      <c r="BN779" s="191"/>
      <c r="BO779" s="443"/>
      <c r="BP779" s="443"/>
      <c r="BQ779" s="443"/>
      <c r="BR779" s="443"/>
      <c r="BS779" s="443"/>
      <c r="BT779" s="443"/>
      <c r="BU779" s="443"/>
      <c r="BV779" s="443"/>
      <c r="BW779" s="443"/>
      <c r="BX779" s="443"/>
    </row>
    <row r="780" spans="1:2044 2051:4094 4101:6144 6151:16312">
      <c r="A780" s="237">
        <f t="shared" si="456"/>
        <v>1</v>
      </c>
      <c r="B780" s="249">
        <f t="shared" si="457"/>
        <v>2055516169862</v>
      </c>
      <c r="C780" s="225">
        <f t="shared" si="458"/>
        <v>30</v>
      </c>
      <c r="D780" s="11" t="s">
        <v>13442</v>
      </c>
      <c r="E780" s="358" t="s">
        <v>1701</v>
      </c>
      <c r="F780" s="247" t="s">
        <v>5213</v>
      </c>
      <c r="G780" s="132" t="str">
        <f t="shared" si="459"/>
        <v>16</v>
      </c>
      <c r="H780" s="225">
        <v>0</v>
      </c>
      <c r="I780" s="225">
        <f t="shared" si="460"/>
        <v>0</v>
      </c>
      <c r="J780" s="131">
        <v>77</v>
      </c>
      <c r="K780" s="132" t="s">
        <v>1766</v>
      </c>
      <c r="L780" s="458">
        <v>5</v>
      </c>
      <c r="M780" s="320" t="s">
        <v>3422</v>
      </c>
      <c r="N780" s="226" t="s">
        <v>6198</v>
      </c>
      <c r="O780" s="226" t="s">
        <v>3425</v>
      </c>
      <c r="P780" s="227">
        <v>11475</v>
      </c>
      <c r="Q780" s="228">
        <f t="shared" si="453"/>
        <v>10404.545454545454</v>
      </c>
      <c r="R780" s="143">
        <f t="shared" si="454"/>
        <v>0.291655744866754</v>
      </c>
      <c r="S780" s="238">
        <v>1074475946</v>
      </c>
      <c r="T780" s="288" t="s">
        <v>7040</v>
      </c>
      <c r="U780" s="189">
        <f t="shared" si="461"/>
        <v>10575</v>
      </c>
      <c r="V780" s="11">
        <v>900</v>
      </c>
      <c r="W780" s="181">
        <v>11475</v>
      </c>
      <c r="X780" s="135">
        <f t="shared" si="462"/>
        <v>7370</v>
      </c>
      <c r="Y780" s="230">
        <f t="shared" si="463"/>
        <v>10404.545454545454</v>
      </c>
      <c r="Z780" s="141">
        <f t="shared" si="464"/>
        <v>7.7257683215129935E-2</v>
      </c>
      <c r="AA780" s="136">
        <f t="shared" si="465"/>
        <v>0.291655744866754</v>
      </c>
      <c r="AB780" s="309"/>
      <c r="AC780" s="309"/>
      <c r="AD780" s="184">
        <f t="shared" si="476"/>
        <v>10367</v>
      </c>
      <c r="AE780" s="182">
        <f t="shared" si="477"/>
        <v>11392</v>
      </c>
      <c r="AF780" s="128">
        <f t="shared" si="466"/>
        <v>1025.28</v>
      </c>
      <c r="AG780" s="129">
        <f t="shared" si="467"/>
        <v>208.27999999999997</v>
      </c>
      <c r="AH780" s="130">
        <f t="shared" si="468"/>
        <v>1.8283005617977525E-2</v>
      </c>
      <c r="AI780" s="137">
        <f t="shared" si="469"/>
        <v>817</v>
      </c>
      <c r="AJ780" s="138">
        <f t="shared" si="470"/>
        <v>7.1716994382022475E-2</v>
      </c>
      <c r="AK780" s="138">
        <f t="shared" si="455"/>
        <v>0.27337273924877648</v>
      </c>
      <c r="AL780" s="11" t="s">
        <v>13397</v>
      </c>
      <c r="AM780" s="11">
        <f t="shared" si="471"/>
        <v>9227.7999999999993</v>
      </c>
      <c r="AN780" s="412">
        <f t="shared" si="472"/>
        <v>8361.6363636363621</v>
      </c>
      <c r="AO780" s="412">
        <f t="shared" si="473"/>
        <v>991.63636363636215</v>
      </c>
      <c r="AP780" s="413">
        <f t="shared" si="474"/>
        <v>0.11859357672486884</v>
      </c>
      <c r="AQ780" s="192">
        <v>2055516169862</v>
      </c>
      <c r="AR780" s="192" t="str">
        <f>VLOOKUP(AQ:AQ,[1]DUNLOP!$B:$O,2,0)</f>
        <v/>
      </c>
      <c r="AS780" s="192" t="str">
        <f>VLOOKUP(AQ:AQ,[1]DUNLOP!$B:$O,3,0)</f>
        <v/>
      </c>
      <c r="AT780" s="231" t="str">
        <f>VLOOKUP(AQ:AQ,[1]DUNLOP!$B:$O,4,0)</f>
        <v>WINTER MAXX 02（並行）旧年</v>
      </c>
      <c r="AU780" s="231" t="str">
        <f>VLOOKUP(AQ:AQ,[1]DUNLOP!$B:$O,5,0)</f>
        <v>205/55R16 91S</v>
      </c>
      <c r="AV780" s="232" t="str">
        <f>VLOOKUP(AQ:AQ,[1]DUNLOP!$B:$O,6,0)</f>
        <v>205/55R16</v>
      </c>
      <c r="AW780" s="232" t="str">
        <f>VLOOKUP(AQ:AQ,[1]DUNLOP!$B:$O,7,0)</f>
        <v/>
      </c>
      <c r="AX780" s="233">
        <f>VLOOKUP(AQ:AQ,[1]DUNLOP!$B:$K,8,0)</f>
        <v>7370</v>
      </c>
      <c r="AY780" s="233">
        <f>VLOOKUP(AQ:AQ,[1]DUNLOP!$B:$K,9,0)</f>
        <v>30</v>
      </c>
      <c r="AZ780" s="233">
        <f>VLOOKUP(AQ:AQ,[1]DUNLOP!$B:$K,10,0)</f>
        <v>0</v>
      </c>
      <c r="BA780" s="233">
        <f>VLOOKUP(AQ:AQ,[1]DUNLOP!$B:$O,11,0)</f>
        <v>10450</v>
      </c>
      <c r="BB780" s="233">
        <f>VLOOKUP(AQ:AQ,[1]DUNLOP!$B:$O,12,0)</f>
        <v>9022.7272727272721</v>
      </c>
      <c r="BC780" s="233">
        <f t="shared" si="475"/>
        <v>525</v>
      </c>
      <c r="BD780" s="204" t="s">
        <v>3388</v>
      </c>
      <c r="BE780" s="195" t="s">
        <v>214</v>
      </c>
      <c r="BF780" s="133" t="str">
        <f>IFERROR(VLOOKUP(BE:BE,Q商品!B:E,4,0),"")</f>
        <v>2022年製 WINTER MAXX 02 205/55R16 91S スタッドレスタイヤ ラベルなし 最短当日発送</v>
      </c>
      <c r="BG780" s="133" t="str">
        <f>IFERROR(VLOOKUP(AQ:AQ,在庫!B:M,12,0),"")</f>
        <v/>
      </c>
      <c r="BH780" s="133" t="str">
        <f>IFERROR(VLOOKUP(AQ:AQ,在庫!B:L,10,0),"")</f>
        <v/>
      </c>
      <c r="BI780" s="234">
        <f>VLOOKUP(AQ:AQ,[1]DUNLOP!$B:$AH,32,0)</f>
        <v>650063535</v>
      </c>
      <c r="BJ780" s="234">
        <f>VLOOKUP(AQ:AQ,[1]DUNLOP!$B:$AH,33,0)</f>
        <v>650063545</v>
      </c>
      <c r="BK780" s="191"/>
      <c r="BL780" s="191"/>
      <c r="BM780" s="191"/>
      <c r="BN780" s="191"/>
      <c r="BO780" s="443"/>
      <c r="BP780" s="443"/>
      <c r="BQ780" s="443"/>
      <c r="BR780" s="443"/>
      <c r="BS780" s="443"/>
      <c r="BT780" s="443"/>
      <c r="BU780" s="443"/>
      <c r="BV780" s="443"/>
      <c r="BW780" s="443"/>
      <c r="BX780" s="443"/>
    </row>
    <row r="781" spans="1:2044 2051:4094 4101:6144 6151:16312">
      <c r="A781" s="237">
        <f t="shared" si="456"/>
        <v>1</v>
      </c>
      <c r="B781" s="249">
        <f t="shared" si="457"/>
        <v>2056016169864</v>
      </c>
      <c r="C781" s="225">
        <f t="shared" si="458"/>
        <v>160</v>
      </c>
      <c r="D781" s="11" t="s">
        <v>13442</v>
      </c>
      <c r="E781" s="358" t="s">
        <v>1702</v>
      </c>
      <c r="F781" s="247" t="s">
        <v>5214</v>
      </c>
      <c r="G781" s="132" t="str">
        <f t="shared" si="459"/>
        <v>16</v>
      </c>
      <c r="H781" s="225">
        <v>4</v>
      </c>
      <c r="I781" s="225">
        <f t="shared" si="460"/>
        <v>4</v>
      </c>
      <c r="J781" s="131">
        <v>49</v>
      </c>
      <c r="K781" s="132" t="s">
        <v>1766</v>
      </c>
      <c r="L781" s="458">
        <v>6</v>
      </c>
      <c r="M781" s="320" t="s">
        <v>3422</v>
      </c>
      <c r="N781" s="226">
        <v>12853</v>
      </c>
      <c r="O781" s="226">
        <v>0</v>
      </c>
      <c r="P781" s="227">
        <v>12853</v>
      </c>
      <c r="Q781" s="228">
        <f t="shared" si="453"/>
        <v>11539.090909090908</v>
      </c>
      <c r="R781" s="143">
        <f t="shared" si="454"/>
        <v>0.22090916253052856</v>
      </c>
      <c r="S781" s="238">
        <v>1074476364</v>
      </c>
      <c r="T781" s="288" t="s">
        <v>7041</v>
      </c>
      <c r="U781" s="189">
        <f t="shared" si="461"/>
        <v>12853</v>
      </c>
      <c r="V781" s="11"/>
      <c r="W781" s="181">
        <v>12853</v>
      </c>
      <c r="X781" s="135">
        <f t="shared" si="462"/>
        <v>8990</v>
      </c>
      <c r="Y781" s="230">
        <f t="shared" si="463"/>
        <v>11539.090909090908</v>
      </c>
      <c r="Z781" s="141">
        <f t="shared" si="464"/>
        <v>7.7258227651131994E-2</v>
      </c>
      <c r="AA781" s="136">
        <f t="shared" si="465"/>
        <v>0.22090916253052856</v>
      </c>
      <c r="AB781" s="309"/>
      <c r="AC781" s="309"/>
      <c r="AD781" s="184">
        <f t="shared" si="476"/>
        <v>12600</v>
      </c>
      <c r="AE781" s="182">
        <f t="shared" si="477"/>
        <v>13846</v>
      </c>
      <c r="AF781" s="128">
        <f t="shared" si="466"/>
        <v>1246.1399999999999</v>
      </c>
      <c r="AG781" s="129">
        <f t="shared" si="467"/>
        <v>253.13999999999987</v>
      </c>
      <c r="AH781" s="130">
        <f t="shared" si="468"/>
        <v>1.8282536472627463E-2</v>
      </c>
      <c r="AI781" s="137">
        <f t="shared" si="469"/>
        <v>993</v>
      </c>
      <c r="AJ781" s="138">
        <f t="shared" si="470"/>
        <v>7.171746352737253E-2</v>
      </c>
      <c r="AK781" s="138">
        <f t="shared" si="455"/>
        <v>0.2026266260579011</v>
      </c>
      <c r="AL781" s="11"/>
      <c r="AM781" s="11">
        <f t="shared" si="471"/>
        <v>11215.4</v>
      </c>
      <c r="AN781" s="412">
        <f t="shared" si="472"/>
        <v>10050.363636363636</v>
      </c>
      <c r="AO781" s="412">
        <f t="shared" si="473"/>
        <v>1060.363636363636</v>
      </c>
      <c r="AP781" s="413">
        <f t="shared" si="474"/>
        <v>0.10550500208043126</v>
      </c>
      <c r="AQ781" s="192">
        <v>2056016169864</v>
      </c>
      <c r="AR781" s="192" t="str">
        <f>VLOOKUP(AQ:AQ,[1]DUNLOP!$B:$O,2,0)</f>
        <v/>
      </c>
      <c r="AS781" s="192" t="str">
        <f>VLOOKUP(AQ:AQ,[1]DUNLOP!$B:$O,3,0)</f>
        <v/>
      </c>
      <c r="AT781" s="231" t="str">
        <f>VLOOKUP(AQ:AQ,[1]DUNLOP!$B:$O,4,0)</f>
        <v>WINTER MAXX 02（並行）旧年</v>
      </c>
      <c r="AU781" s="231" t="str">
        <f>VLOOKUP(AQ:AQ,[1]DUNLOP!$B:$O,5,0)</f>
        <v>205/60R16 92S</v>
      </c>
      <c r="AV781" s="232" t="str">
        <f>VLOOKUP(AQ:AQ,[1]DUNLOP!$B:$O,6,0)</f>
        <v>205/60R16</v>
      </c>
      <c r="AW781" s="232" t="str">
        <f>VLOOKUP(AQ:AQ,[1]DUNLOP!$B:$O,7,0)</f>
        <v/>
      </c>
      <c r="AX781" s="233">
        <f>VLOOKUP(AQ:AQ,[1]DUNLOP!$B:$K,8,0)</f>
        <v>8990</v>
      </c>
      <c r="AY781" s="233">
        <f>VLOOKUP(AQ:AQ,[1]DUNLOP!$B:$K,9,0)</f>
        <v>160</v>
      </c>
      <c r="AZ781" s="233">
        <f>VLOOKUP(AQ:AQ,[1]DUNLOP!$B:$K,10,0)</f>
        <v>4</v>
      </c>
      <c r="BA781" s="233">
        <f>VLOOKUP(AQ:AQ,[1]DUNLOP!$B:$O,11,0)</f>
        <v>13100</v>
      </c>
      <c r="BB781" s="233">
        <f>VLOOKUP(AQ:AQ,[1]DUNLOP!$B:$O,12,0)</f>
        <v>10954.545454545454</v>
      </c>
      <c r="BC781" s="233">
        <f t="shared" si="475"/>
        <v>1050</v>
      </c>
      <c r="BD781" s="204" t="s">
        <v>3388</v>
      </c>
      <c r="BE781" s="192" t="s">
        <v>215</v>
      </c>
      <c r="BF781" s="133" t="str">
        <f>IFERROR(VLOOKUP(BE:BE,Q商品!B:E,4,0),"")</f>
        <v>2022年製 WINTER MAXX 02 205/60R16 92S スタッドレス 冬タイヤ ラベルなし 最短当日発送</v>
      </c>
      <c r="BG781" s="133" t="str">
        <f>IFERROR(VLOOKUP(AQ:AQ,在庫!B:M,12,0),"")</f>
        <v>2022年製</v>
      </c>
      <c r="BH781" s="133">
        <f>IFERROR(VLOOKUP(AQ:AQ,在庫!B:L,10,0),"")</f>
        <v>1</v>
      </c>
      <c r="BI781" s="234">
        <f>VLOOKUP(AQ:AQ,[1]DUNLOP!$B:$AH,32,0)</f>
        <v>650063536</v>
      </c>
      <c r="BJ781" s="234">
        <f>VLOOKUP(AQ:AQ,[1]DUNLOP!$B:$AH,33,0)</f>
        <v>650063546</v>
      </c>
      <c r="BK781" s="191"/>
      <c r="BL781" s="191"/>
      <c r="BM781" s="191"/>
      <c r="BN781" s="191"/>
      <c r="BO781" s="443"/>
      <c r="BP781" s="443"/>
      <c r="BQ781" s="443"/>
      <c r="BR781" s="443"/>
      <c r="BS781" s="443"/>
      <c r="BT781" s="443"/>
      <c r="BU781" s="443"/>
      <c r="BV781" s="443"/>
      <c r="BW781" s="443"/>
      <c r="BX781" s="443"/>
    </row>
    <row r="782" spans="1:2044 2051:4094 4101:6144 6151:16312">
      <c r="A782" s="237">
        <f t="shared" si="456"/>
        <v>1</v>
      </c>
      <c r="B782" s="249">
        <f t="shared" si="457"/>
        <v>2155517169868</v>
      </c>
      <c r="C782" s="225">
        <f t="shared" si="458"/>
        <v>26</v>
      </c>
      <c r="D782" s="11" t="s">
        <v>4754</v>
      </c>
      <c r="E782" s="358" t="s">
        <v>1703</v>
      </c>
      <c r="F782" s="247" t="s">
        <v>5215</v>
      </c>
      <c r="G782" s="132" t="str">
        <f t="shared" si="459"/>
        <v>17</v>
      </c>
      <c r="H782" s="225">
        <v>2</v>
      </c>
      <c r="I782" s="225">
        <f t="shared" si="460"/>
        <v>2</v>
      </c>
      <c r="J782" s="131">
        <v>1222</v>
      </c>
      <c r="K782" s="132" t="s">
        <v>1766</v>
      </c>
      <c r="L782" s="458">
        <v>7</v>
      </c>
      <c r="M782" s="320" t="s">
        <v>3422</v>
      </c>
      <c r="N782" s="226" t="s">
        <v>2026</v>
      </c>
      <c r="O782" s="226" t="s">
        <v>1777</v>
      </c>
      <c r="P782" s="227">
        <v>19800</v>
      </c>
      <c r="Q782" s="228">
        <f t="shared" si="453"/>
        <v>17976.363636363636</v>
      </c>
      <c r="R782" s="143">
        <f t="shared" si="454"/>
        <v>0.34669768382724792</v>
      </c>
      <c r="S782" s="238">
        <v>1074475809</v>
      </c>
      <c r="T782" s="288" t="s">
        <v>7042</v>
      </c>
      <c r="U782" s="189">
        <f t="shared" si="461"/>
        <v>19800</v>
      </c>
      <c r="V782" s="11"/>
      <c r="W782" s="181">
        <v>19800</v>
      </c>
      <c r="X782" s="135">
        <f t="shared" si="462"/>
        <v>11744</v>
      </c>
      <c r="Y782" s="230">
        <f t="shared" si="463"/>
        <v>17976.363636363636</v>
      </c>
      <c r="Z782" s="141">
        <f t="shared" si="464"/>
        <v>7.7272727272727382E-2</v>
      </c>
      <c r="AA782" s="141">
        <f t="shared" si="465"/>
        <v>0.34669768382724792</v>
      </c>
      <c r="AB782" s="144"/>
      <c r="AC782" s="144"/>
      <c r="AD782" s="184">
        <f t="shared" si="476"/>
        <v>19411</v>
      </c>
      <c r="AE782" s="182">
        <f t="shared" si="477"/>
        <v>21330</v>
      </c>
      <c r="AF782" s="128">
        <f t="shared" si="466"/>
        <v>1919.6999999999998</v>
      </c>
      <c r="AG782" s="129">
        <f t="shared" si="467"/>
        <v>389.69999999999982</v>
      </c>
      <c r="AH782" s="130">
        <f t="shared" si="468"/>
        <v>1.8270042194092818E-2</v>
      </c>
      <c r="AI782" s="137">
        <f t="shared" si="469"/>
        <v>1530</v>
      </c>
      <c r="AJ782" s="138">
        <f t="shared" si="470"/>
        <v>7.1729957805907171E-2</v>
      </c>
      <c r="AK782" s="138">
        <f t="shared" si="455"/>
        <v>0.32842764163315508</v>
      </c>
      <c r="AL782" s="11" t="s">
        <v>13397</v>
      </c>
      <c r="AM782" s="11">
        <f t="shared" si="471"/>
        <v>17278</v>
      </c>
      <c r="AN782" s="412">
        <f t="shared" si="472"/>
        <v>15683.636363636362</v>
      </c>
      <c r="AO782" s="412">
        <f t="shared" si="473"/>
        <v>3939.6363636363621</v>
      </c>
      <c r="AP782" s="413">
        <f t="shared" si="474"/>
        <v>0.25119406445629483</v>
      </c>
      <c r="AQ782" s="192">
        <v>2155517169868</v>
      </c>
      <c r="AR782" s="192" t="str">
        <f>VLOOKUP(AQ:AQ,[1]DUNLOP!$B:$O,2,0)</f>
        <v/>
      </c>
      <c r="AS782" s="192" t="str">
        <f>VLOOKUP(AQ:AQ,[1]DUNLOP!$B:$O,3,0)</f>
        <v/>
      </c>
      <c r="AT782" s="231" t="str">
        <f>VLOOKUP(AQ:AQ,[1]DUNLOP!$B:$O,4,0)</f>
        <v>WINTER MAXX 02（並行）旧年</v>
      </c>
      <c r="AU782" s="231" t="str">
        <f>VLOOKUP(AQ:AQ,[1]DUNLOP!$B:$O,5,0)</f>
        <v>215/55R17 94S</v>
      </c>
      <c r="AV782" s="232" t="str">
        <f>VLOOKUP(AQ:AQ,[1]DUNLOP!$B:$O,6,0)</f>
        <v>215/55R17</v>
      </c>
      <c r="AW782" s="232" t="str">
        <f>VLOOKUP(AQ:AQ,[1]DUNLOP!$B:$O,7,0)</f>
        <v/>
      </c>
      <c r="AX782" s="233">
        <f>VLOOKUP(AQ:AQ,[1]DUNLOP!$B:$K,8,0)</f>
        <v>11744</v>
      </c>
      <c r="AY782" s="233">
        <f>VLOOKUP(AQ:AQ,[1]DUNLOP!$B:$K,9,0)</f>
        <v>26</v>
      </c>
      <c r="AZ782" s="233">
        <f>VLOOKUP(AQ:AQ,[1]DUNLOP!$B:$K,10,0)</f>
        <v>2</v>
      </c>
      <c r="BA782" s="233">
        <f>VLOOKUP(AQ:AQ,[1]DUNLOP!$B:$O,11,0)</f>
        <v>16500</v>
      </c>
      <c r="BB782" s="233">
        <f>VLOOKUP(AQ:AQ,[1]DUNLOP!$B:$O,12,0)</f>
        <v>14045.454545454544</v>
      </c>
      <c r="BC782" s="233">
        <f t="shared" si="475"/>
        <v>1050</v>
      </c>
      <c r="BD782" s="204" t="s">
        <v>3388</v>
      </c>
      <c r="BE782" s="195" t="s">
        <v>7704</v>
      </c>
      <c r="BF782" s="133" t="str">
        <f>IFERROR(VLOOKUP(BE:BE,Q商品!B:E,4,0),"")</f>
        <v>2022年製 WINTER MAXX 02 215/55R17 94S スタッドレスタイヤ 最短当日発送</v>
      </c>
      <c r="BG782" s="133" t="str">
        <f>IFERROR(VLOOKUP(AQ:AQ,在庫!B:M,12,0),"")</f>
        <v>2022年製</v>
      </c>
      <c r="BH782" s="133">
        <f>IFERROR(VLOOKUP(AQ:AQ,在庫!B:L,10,0),"")</f>
        <v>1</v>
      </c>
      <c r="BI782" s="234">
        <f>VLOOKUP(AQ:AQ,[1]DUNLOP!$B:$AH,32,0)</f>
        <v>650063537</v>
      </c>
      <c r="BJ782" s="234">
        <f>VLOOKUP(AQ:AQ,[1]DUNLOP!$B:$AH,33,0)</f>
        <v>650063547</v>
      </c>
      <c r="BK782" s="191"/>
      <c r="BL782" s="191"/>
      <c r="BM782" s="191"/>
      <c r="BN782" s="191"/>
      <c r="BO782" s="443"/>
      <c r="BP782" s="443"/>
      <c r="BQ782" s="443"/>
      <c r="BR782" s="443"/>
      <c r="BS782" s="443"/>
      <c r="BT782" s="443"/>
      <c r="BU782" s="443"/>
      <c r="BV782" s="443"/>
      <c r="BW782" s="443"/>
      <c r="BX782" s="443"/>
    </row>
    <row r="783" spans="1:2044 2051:4094 4101:6144 6151:16312">
      <c r="A783" s="237">
        <f t="shared" si="456"/>
        <v>1</v>
      </c>
      <c r="B783" s="249">
        <f t="shared" si="457"/>
        <v>2156016169861</v>
      </c>
      <c r="C783" s="225">
        <f t="shared" si="458"/>
        <v>96</v>
      </c>
      <c r="D783" s="11" t="s">
        <v>4754</v>
      </c>
      <c r="E783" s="358" t="s">
        <v>1704</v>
      </c>
      <c r="F783" s="247" t="s">
        <v>5223</v>
      </c>
      <c r="G783" s="132" t="str">
        <f t="shared" si="459"/>
        <v>16</v>
      </c>
      <c r="H783" s="225">
        <v>3</v>
      </c>
      <c r="I783" s="225">
        <f t="shared" si="460"/>
        <v>3</v>
      </c>
      <c r="J783" s="131">
        <v>342</v>
      </c>
      <c r="K783" s="132" t="s">
        <v>1766</v>
      </c>
      <c r="L783" s="458">
        <v>8</v>
      </c>
      <c r="M783" s="320" t="s">
        <v>3422</v>
      </c>
      <c r="N783" s="226" t="s">
        <v>6199</v>
      </c>
      <c r="O783" s="226" t="s">
        <v>3425</v>
      </c>
      <c r="P783" s="227">
        <v>14298</v>
      </c>
      <c r="Q783" s="228">
        <f t="shared" si="453"/>
        <v>12910.90909090909</v>
      </c>
      <c r="R783" s="143">
        <f t="shared" si="454"/>
        <v>0.34241656104773971</v>
      </c>
      <c r="S783" s="238">
        <v>1074476361</v>
      </c>
      <c r="T783" s="288" t="s">
        <v>7043</v>
      </c>
      <c r="U783" s="189">
        <f t="shared" si="461"/>
        <v>13398</v>
      </c>
      <c r="V783" s="11">
        <v>900</v>
      </c>
      <c r="W783" s="181">
        <v>14298</v>
      </c>
      <c r="X783" s="135">
        <f t="shared" si="462"/>
        <v>8490</v>
      </c>
      <c r="Y783" s="230">
        <f t="shared" si="463"/>
        <v>12910.90909090909</v>
      </c>
      <c r="Z783" s="141">
        <f t="shared" si="464"/>
        <v>7.7324973876698122E-2</v>
      </c>
      <c r="AA783" s="141">
        <f t="shared" si="465"/>
        <v>0.34241656104773971</v>
      </c>
      <c r="AB783" s="144"/>
      <c r="AC783" s="144"/>
      <c r="AD783" s="184">
        <f t="shared" si="476"/>
        <v>13135</v>
      </c>
      <c r="AE783" s="182">
        <f t="shared" si="477"/>
        <v>14434</v>
      </c>
      <c r="AF783" s="128">
        <f t="shared" si="466"/>
        <v>1299.06</v>
      </c>
      <c r="AG783" s="129">
        <f t="shared" si="467"/>
        <v>263.05999999999995</v>
      </c>
      <c r="AH783" s="130">
        <f t="shared" si="468"/>
        <v>1.8225024248302614E-2</v>
      </c>
      <c r="AI783" s="137">
        <f t="shared" si="469"/>
        <v>1036</v>
      </c>
      <c r="AJ783" s="138">
        <f t="shared" si="470"/>
        <v>7.1774975751697376E-2</v>
      </c>
      <c r="AK783" s="138">
        <f t="shared" si="455"/>
        <v>0.32419153679943707</v>
      </c>
      <c r="AL783" s="11" t="s">
        <v>13397</v>
      </c>
      <c r="AM783" s="11">
        <f t="shared" si="471"/>
        <v>11691.6</v>
      </c>
      <c r="AN783" s="412">
        <f t="shared" si="472"/>
        <v>10541.454545454544</v>
      </c>
      <c r="AO783" s="412">
        <f t="shared" si="473"/>
        <v>2051.4545454545441</v>
      </c>
      <c r="AP783" s="413">
        <f t="shared" si="474"/>
        <v>0.19460829969988605</v>
      </c>
      <c r="AQ783" s="192">
        <v>2156016169861</v>
      </c>
      <c r="AR783" s="192" t="str">
        <f>VLOOKUP(AQ:AQ,[1]DUNLOP!$B:$O,2,0)</f>
        <v/>
      </c>
      <c r="AS783" s="192" t="str">
        <f>VLOOKUP(AQ:AQ,[1]DUNLOP!$B:$O,3,0)</f>
        <v/>
      </c>
      <c r="AT783" s="231" t="str">
        <f>VLOOKUP(AQ:AQ,[1]DUNLOP!$B:$O,4,0)</f>
        <v>WINTER MAXX 02（並行）旧年</v>
      </c>
      <c r="AU783" s="231" t="str">
        <f>VLOOKUP(AQ:AQ,[1]DUNLOP!$B:$O,5,0)</f>
        <v>215/60R16 95S</v>
      </c>
      <c r="AV783" s="232" t="str">
        <f>VLOOKUP(AQ:AQ,[1]DUNLOP!$B:$O,6,0)</f>
        <v>215/60R16</v>
      </c>
      <c r="AW783" s="232" t="str">
        <f>VLOOKUP(AQ:AQ,[1]DUNLOP!$B:$O,7,0)</f>
        <v/>
      </c>
      <c r="AX783" s="233">
        <f>VLOOKUP(AQ:AQ,[1]DUNLOP!$B:$K,8,0)</f>
        <v>8490</v>
      </c>
      <c r="AY783" s="233">
        <f>VLOOKUP(AQ:AQ,[1]DUNLOP!$B:$K,9,0)</f>
        <v>96</v>
      </c>
      <c r="AZ783" s="233">
        <f>VLOOKUP(AQ:AQ,[1]DUNLOP!$B:$K,10,0)</f>
        <v>3</v>
      </c>
      <c r="BA783" s="233">
        <f>VLOOKUP(AQ:AQ,[1]DUNLOP!$B:$O,11,0)</f>
        <v>12210</v>
      </c>
      <c r="BB783" s="233">
        <f>VLOOKUP(AQ:AQ,[1]DUNLOP!$B:$O,12,0)</f>
        <v>10145.454545454544</v>
      </c>
      <c r="BC783" s="233">
        <f t="shared" si="475"/>
        <v>1050</v>
      </c>
      <c r="BD783" s="204" t="s">
        <v>3388</v>
      </c>
      <c r="BE783" s="195" t="s">
        <v>216</v>
      </c>
      <c r="BF783" s="133" t="str">
        <f>IFERROR(VLOOKUP(BE:BE,Q商品!B:E,4,0),"")</f>
        <v>2022年製 WINTER MAXX 02 215/60R16 95S スタッドレスタイヤ ラベルなし 最短当日発送</v>
      </c>
      <c r="BG783" s="133" t="str">
        <f>IFERROR(VLOOKUP(AQ:AQ,在庫!B:M,12,0),"")</f>
        <v>2022年製</v>
      </c>
      <c r="BH783" s="133">
        <f>IFERROR(VLOOKUP(AQ:AQ,在庫!B:L,10,0),"")</f>
        <v>1</v>
      </c>
      <c r="BI783" s="234">
        <f>VLOOKUP(AQ:AQ,[1]DUNLOP!$B:$AH,32,0)</f>
        <v>650063538</v>
      </c>
      <c r="BJ783" s="234">
        <f>VLOOKUP(AQ:AQ,[1]DUNLOP!$B:$AH,33,0)</f>
        <v>650063548</v>
      </c>
      <c r="BK783" s="191"/>
      <c r="BL783" s="191"/>
      <c r="BM783" s="191"/>
      <c r="BN783" s="191"/>
      <c r="BO783" s="443"/>
      <c r="BP783" s="443"/>
      <c r="BQ783" s="443"/>
      <c r="BR783" s="443"/>
      <c r="BS783" s="443"/>
      <c r="BT783" s="443"/>
      <c r="BU783" s="443"/>
      <c r="BV783" s="443"/>
      <c r="BW783" s="443"/>
      <c r="BX783" s="443"/>
    </row>
    <row r="784" spans="1:2044 2051:4094 4101:6144 6151:16312">
      <c r="A784" s="237">
        <f t="shared" si="456"/>
        <v>1</v>
      </c>
      <c r="B784" s="249">
        <f t="shared" si="457"/>
        <v>2254018169824</v>
      </c>
      <c r="C784" s="225">
        <f t="shared" si="458"/>
        <v>24</v>
      </c>
      <c r="D784" s="11" t="s">
        <v>4754</v>
      </c>
      <c r="E784" s="358" t="s">
        <v>1705</v>
      </c>
      <c r="F784" s="247" t="s">
        <v>5224</v>
      </c>
      <c r="G784" s="132" t="str">
        <f t="shared" si="459"/>
        <v>18</v>
      </c>
      <c r="H784" s="225">
        <v>0</v>
      </c>
      <c r="I784" s="225">
        <f t="shared" si="460"/>
        <v>0</v>
      </c>
      <c r="J784" s="131" t="s">
        <v>12</v>
      </c>
      <c r="K784" s="132" t="s">
        <v>1766</v>
      </c>
      <c r="L784" s="458">
        <v>9</v>
      </c>
      <c r="M784" s="320" t="s">
        <v>3422</v>
      </c>
      <c r="N784" s="226" t="s">
        <v>7215</v>
      </c>
      <c r="O784" s="226" t="s">
        <v>1777</v>
      </c>
      <c r="P784" s="227">
        <v>26950</v>
      </c>
      <c r="Q784" s="228">
        <f t="shared" si="453"/>
        <v>24478.181818181816</v>
      </c>
      <c r="R784" s="143">
        <f t="shared" si="454"/>
        <v>0.33900319393894374</v>
      </c>
      <c r="S784" s="238">
        <v>1074475812</v>
      </c>
      <c r="T784" s="288" t="s">
        <v>7044</v>
      </c>
      <c r="U784" s="189">
        <f t="shared" si="461"/>
        <v>26950</v>
      </c>
      <c r="V784" s="11"/>
      <c r="W784" s="181">
        <v>26950</v>
      </c>
      <c r="X784" s="135">
        <f t="shared" si="462"/>
        <v>16180</v>
      </c>
      <c r="Y784" s="230">
        <f t="shared" si="463"/>
        <v>24478.181818181816</v>
      </c>
      <c r="Z784" s="141">
        <f t="shared" si="464"/>
        <v>7.7328385899814389E-2</v>
      </c>
      <c r="AA784" s="136">
        <f t="shared" si="465"/>
        <v>0.33900319393894374</v>
      </c>
      <c r="AB784" s="144"/>
      <c r="AC784" s="144"/>
      <c r="AD784" s="184">
        <f t="shared" si="476"/>
        <v>26421</v>
      </c>
      <c r="AE784" s="182">
        <f t="shared" si="477"/>
        <v>29034</v>
      </c>
      <c r="AF784" s="128">
        <f t="shared" si="466"/>
        <v>2613.06</v>
      </c>
      <c r="AG784" s="129">
        <f t="shared" si="467"/>
        <v>529.05999999999995</v>
      </c>
      <c r="AH784" s="130">
        <f t="shared" si="468"/>
        <v>1.8222084452710612E-2</v>
      </c>
      <c r="AI784" s="137">
        <f t="shared" si="469"/>
        <v>2084</v>
      </c>
      <c r="AJ784" s="138">
        <f t="shared" si="470"/>
        <v>7.1777915547289378E-2</v>
      </c>
      <c r="AK784" s="138">
        <f t="shared" si="455"/>
        <v>0.32078110948623312</v>
      </c>
      <c r="AL784" s="11" t="s">
        <v>13397</v>
      </c>
      <c r="AM784" s="11">
        <f t="shared" si="471"/>
        <v>23517.599999999999</v>
      </c>
      <c r="AN784" s="412">
        <f t="shared" si="472"/>
        <v>21357.81818181818</v>
      </c>
      <c r="AO784" s="412">
        <f t="shared" si="473"/>
        <v>5177.8181818181802</v>
      </c>
      <c r="AP784" s="413">
        <f t="shared" si="474"/>
        <v>0.24243198147580611</v>
      </c>
      <c r="AQ784" s="192">
        <v>2254018169824</v>
      </c>
      <c r="AR784" s="192" t="str">
        <f>VLOOKUP(AQ:AQ,[1]DUNLOP!$B:$O,2,0)</f>
        <v/>
      </c>
      <c r="AS784" s="192" t="str">
        <f>VLOOKUP(AQ:AQ,[1]DUNLOP!$B:$O,3,0)</f>
        <v/>
      </c>
      <c r="AT784" s="231" t="str">
        <f>VLOOKUP(AQ:AQ,[1]DUNLOP!$B:$O,4,0)</f>
        <v>WINTER MAXX 02（並行）旧年</v>
      </c>
      <c r="AU784" s="231" t="str">
        <f>VLOOKUP(AQ:AQ,[1]DUNLOP!$B:$O,5,0)</f>
        <v>225/40R18 92S XL</v>
      </c>
      <c r="AV784" s="232" t="str">
        <f>VLOOKUP(AQ:AQ,[1]DUNLOP!$B:$O,6,0)</f>
        <v>225/40R18</v>
      </c>
      <c r="AW784" s="232" t="str">
        <f>VLOOKUP(AQ:AQ,[1]DUNLOP!$B:$O,7,0)</f>
        <v/>
      </c>
      <c r="AX784" s="233">
        <f>VLOOKUP(AQ:AQ,[1]DUNLOP!$B:$K,8,0)</f>
        <v>16180</v>
      </c>
      <c r="AY784" s="233">
        <f>VLOOKUP(AQ:AQ,[1]DUNLOP!$B:$K,9,0)</f>
        <v>24</v>
      </c>
      <c r="AZ784" s="233">
        <f>VLOOKUP(AQ:AQ,[1]DUNLOP!$B:$K,10,0)</f>
        <v>0</v>
      </c>
      <c r="BA784" s="233">
        <f>VLOOKUP(AQ:AQ,[1]DUNLOP!$B:$O,11,0)</f>
        <v>21560</v>
      </c>
      <c r="BB784" s="233">
        <f>VLOOKUP(AQ:AQ,[1]DUNLOP!$B:$O,12,0)</f>
        <v>19122.727272727272</v>
      </c>
      <c r="BC784" s="233">
        <f t="shared" si="475"/>
        <v>525</v>
      </c>
      <c r="BD784" s="204" t="s">
        <v>3388</v>
      </c>
      <c r="BE784" s="195" t="s">
        <v>1708</v>
      </c>
      <c r="BF784" s="133" t="str">
        <f>IFERROR(VLOOKUP(BE:BE,Q商品!B:E,4,0),"")</f>
        <v>2022年製 WINTER MAXX 02 225/40R18 92S XL スタッドレスタイヤ 最短当日発送</v>
      </c>
      <c r="BG784" s="133" t="str">
        <f>IFERROR(VLOOKUP(AQ:AQ,在庫!B:M,12,0),"")</f>
        <v/>
      </c>
      <c r="BH784" s="133" t="str">
        <f>IFERROR(VLOOKUP(AQ:AQ,在庫!B:L,10,0),"")</f>
        <v/>
      </c>
      <c r="BI784" s="234">
        <f>VLOOKUP(AQ:AQ,[1]DUNLOP!$B:$AH,32,0)</f>
        <v>650063539</v>
      </c>
      <c r="BJ784" s="234">
        <f>VLOOKUP(AQ:AQ,[1]DUNLOP!$B:$AH,33,0)</f>
        <v>650063549</v>
      </c>
      <c r="BK784" s="191"/>
      <c r="BL784" s="191"/>
      <c r="BM784" s="191"/>
      <c r="BN784" s="191"/>
      <c r="BO784" s="443"/>
      <c r="BP784" s="443"/>
      <c r="BQ784" s="443"/>
      <c r="BR784" s="443"/>
      <c r="BS784" s="443"/>
      <c r="BT784" s="443"/>
      <c r="BU784" s="443"/>
      <c r="BV784" s="443"/>
      <c r="BW784" s="443"/>
      <c r="BX784" s="443"/>
      <c r="CE784" s="11"/>
      <c r="CF784" s="239"/>
      <c r="CG784" s="225"/>
      <c r="CH784" s="11"/>
      <c r="CI784" s="358"/>
      <c r="CJ784" s="247"/>
      <c r="CK784" s="132"/>
      <c r="CL784" s="225"/>
      <c r="CM784" s="225"/>
      <c r="CN784" s="131"/>
      <c r="CO784" s="132"/>
      <c r="CP784" s="132"/>
      <c r="CQ784" s="134"/>
      <c r="CR784" s="226"/>
      <c r="CS784" s="226"/>
      <c r="CT784" s="227"/>
      <c r="CU784" s="228"/>
      <c r="CV784" s="143"/>
      <c r="CW784" s="192"/>
      <c r="CX784" s="288"/>
      <c r="CY784" s="189"/>
      <c r="CZ784" s="11"/>
      <c r="DA784" s="181"/>
      <c r="DB784" s="135"/>
      <c r="DC784" s="230"/>
      <c r="DD784" s="141"/>
      <c r="DE784" s="136"/>
      <c r="DF784" s="309"/>
      <c r="DG784" s="309"/>
      <c r="DH784" s="184"/>
      <c r="DI784" s="182"/>
      <c r="DJ784" s="128"/>
      <c r="DK784" s="129"/>
      <c r="DL784" s="130"/>
      <c r="DM784" s="137"/>
      <c r="DN784" s="138"/>
      <c r="DO784" s="138"/>
      <c r="DP784" s="11"/>
      <c r="DQ784" s="11"/>
      <c r="DR784" s="412"/>
      <c r="DS784" s="412"/>
      <c r="DT784" s="413"/>
      <c r="DU784" s="192"/>
      <c r="DV784" s="192"/>
      <c r="DW784" s="192"/>
      <c r="DX784" s="231"/>
      <c r="DY784" s="231"/>
      <c r="DZ784" s="232"/>
      <c r="EA784" s="232"/>
      <c r="EB784" s="233"/>
      <c r="EC784" s="233"/>
      <c r="ED784" s="233"/>
      <c r="EE784" s="233"/>
      <c r="EF784" s="233"/>
      <c r="EG784" s="233"/>
      <c r="EH784" s="204"/>
      <c r="EI784" s="195"/>
      <c r="EJ784" s="133"/>
      <c r="EK784" s="133"/>
      <c r="EL784" s="133"/>
      <c r="EM784" s="234"/>
      <c r="EN784" s="234"/>
      <c r="EO784" s="191"/>
      <c r="EP784" s="191"/>
      <c r="EQ784" s="191"/>
      <c r="ER784" s="191"/>
      <c r="ES784" s="443"/>
      <c r="ET784" s="443"/>
      <c r="EU784" s="443"/>
      <c r="EV784" s="443"/>
      <c r="EW784" s="443"/>
      <c r="EX784" s="443"/>
      <c r="EY784" s="443"/>
      <c r="EZ784" s="443"/>
      <c r="FA784" s="443"/>
      <c r="FB784" s="443"/>
      <c r="FI784" s="11"/>
      <c r="FJ784" s="239"/>
      <c r="FK784" s="225"/>
      <c r="FL784" s="11"/>
      <c r="FM784" s="358"/>
      <c r="FN784" s="247"/>
      <c r="FO784" s="132"/>
      <c r="FP784" s="225"/>
      <c r="FQ784" s="225"/>
      <c r="FR784" s="131"/>
      <c r="FS784" s="132"/>
      <c r="FT784" s="132"/>
      <c r="FU784" s="134"/>
      <c r="FV784" s="226"/>
      <c r="FW784" s="226"/>
      <c r="FX784" s="227"/>
      <c r="FY784" s="228"/>
      <c r="FZ784" s="143"/>
      <c r="GA784" s="192"/>
      <c r="GB784" s="288"/>
      <c r="GC784" s="189"/>
      <c r="GD784" s="11"/>
      <c r="GE784" s="181"/>
      <c r="GF784" s="135"/>
      <c r="GG784" s="230"/>
      <c r="GH784" s="141"/>
      <c r="GI784" s="136"/>
      <c r="GJ784" s="309"/>
      <c r="GK784" s="309"/>
      <c r="GL784" s="184"/>
      <c r="GM784" s="182"/>
      <c r="GN784" s="128"/>
      <c r="GO784" s="129"/>
      <c r="GP784" s="130"/>
      <c r="GQ784" s="137"/>
      <c r="GR784" s="138"/>
      <c r="GS784" s="138"/>
      <c r="GT784" s="11"/>
      <c r="GU784" s="11"/>
      <c r="GV784" s="412"/>
      <c r="GW784" s="412"/>
      <c r="GX784" s="413"/>
      <c r="GY784" s="192"/>
      <c r="GZ784" s="192"/>
      <c r="HA784" s="192"/>
      <c r="HB784" s="231"/>
      <c r="HC784" s="231"/>
      <c r="HD784" s="232"/>
      <c r="HE784" s="232"/>
      <c r="HF784" s="233"/>
      <c r="HG784" s="233"/>
      <c r="HH784" s="233"/>
      <c r="HI784" s="233"/>
      <c r="HJ784" s="233"/>
      <c r="HK784" s="233"/>
      <c r="HL784" s="204"/>
      <c r="HM784" s="195"/>
      <c r="HN784" s="133"/>
      <c r="HO784" s="133"/>
      <c r="HP784" s="133"/>
      <c r="HQ784" s="234"/>
      <c r="HR784" s="234"/>
      <c r="HS784" s="191"/>
      <c r="HT784" s="191"/>
      <c r="HU784" s="191"/>
      <c r="HV784" s="191"/>
      <c r="HW784" s="443"/>
      <c r="HX784" s="443"/>
      <c r="HY784" s="443"/>
      <c r="HZ784" s="443"/>
      <c r="IA784" s="443"/>
      <c r="IB784" s="443"/>
      <c r="IC784" s="443"/>
      <c r="ID784" s="443"/>
      <c r="IE784" s="443"/>
      <c r="IF784" s="443"/>
      <c r="IM784" s="11"/>
      <c r="IN784" s="239"/>
      <c r="IO784" s="225"/>
      <c r="IP784" s="11"/>
      <c r="IQ784" s="358"/>
      <c r="IR784" s="247"/>
      <c r="IS784" s="132"/>
      <c r="IT784" s="225"/>
      <c r="IU784" s="225"/>
      <c r="IV784" s="131"/>
      <c r="IW784" s="132"/>
      <c r="IX784" s="132"/>
      <c r="IY784" s="134"/>
      <c r="IZ784" s="226"/>
      <c r="JA784" s="226"/>
      <c r="JB784" s="227"/>
      <c r="JC784" s="228"/>
      <c r="JD784" s="143"/>
      <c r="JE784" s="192"/>
      <c r="JF784" s="288"/>
      <c r="JG784" s="189"/>
      <c r="JH784" s="11"/>
      <c r="JI784" s="181"/>
      <c r="JJ784" s="135"/>
      <c r="JK784" s="230"/>
      <c r="JL784" s="141"/>
      <c r="JM784" s="136"/>
      <c r="JN784" s="309"/>
      <c r="JO784" s="309"/>
      <c r="JP784" s="184"/>
      <c r="JQ784" s="182"/>
      <c r="JR784" s="128"/>
      <c r="JS784" s="129"/>
      <c r="JT784" s="130"/>
      <c r="JU784" s="137"/>
      <c r="JV784" s="138"/>
      <c r="JW784" s="138"/>
      <c r="JX784" s="11"/>
      <c r="JY784" s="11"/>
      <c r="JZ784" s="412"/>
      <c r="KA784" s="412"/>
      <c r="KB784" s="413"/>
      <c r="KC784" s="192"/>
      <c r="KD784" s="192"/>
      <c r="KE784" s="192"/>
      <c r="KF784" s="231"/>
      <c r="KG784" s="231"/>
      <c r="KH784" s="232"/>
      <c r="KI784" s="232"/>
      <c r="KJ784" s="233"/>
      <c r="KK784" s="233"/>
      <c r="KL784" s="233"/>
      <c r="KM784" s="233"/>
      <c r="KN784" s="233"/>
      <c r="KO784" s="233"/>
      <c r="KP784" s="204"/>
      <c r="KQ784" s="195"/>
      <c r="KR784" s="133"/>
      <c r="KS784" s="133"/>
      <c r="KT784" s="133"/>
      <c r="KU784" s="234"/>
      <c r="KV784" s="234"/>
      <c r="KW784" s="191"/>
      <c r="KX784" s="191"/>
      <c r="KY784" s="191"/>
      <c r="KZ784" s="191"/>
      <c r="LA784" s="443"/>
      <c r="LB784" s="443"/>
      <c r="LC784" s="443"/>
      <c r="LD784" s="443"/>
      <c r="LE784" s="443"/>
      <c r="LF784" s="443"/>
      <c r="LG784" s="443"/>
      <c r="LH784" s="443"/>
      <c r="LI784" s="443"/>
      <c r="LJ784" s="443"/>
      <c r="LQ784" s="11"/>
      <c r="LR784" s="239"/>
      <c r="LS784" s="225"/>
      <c r="LT784" s="11"/>
      <c r="LU784" s="358"/>
      <c r="LV784" s="247"/>
      <c r="LW784" s="132"/>
      <c r="LX784" s="225"/>
      <c r="LY784" s="225"/>
      <c r="LZ784" s="131"/>
      <c r="MA784" s="132"/>
      <c r="MB784" s="132"/>
      <c r="MC784" s="134"/>
      <c r="MD784" s="226"/>
      <c r="ME784" s="226"/>
      <c r="MF784" s="227"/>
      <c r="MG784" s="228"/>
      <c r="MH784" s="143"/>
      <c r="MI784" s="192"/>
      <c r="MJ784" s="288"/>
      <c r="MK784" s="189"/>
      <c r="ML784" s="11"/>
      <c r="MM784" s="181"/>
      <c r="MN784" s="135"/>
      <c r="MO784" s="230"/>
      <c r="MP784" s="141"/>
      <c r="MQ784" s="136"/>
      <c r="MR784" s="309"/>
      <c r="MS784" s="309"/>
      <c r="MT784" s="184"/>
      <c r="MU784" s="182"/>
      <c r="MV784" s="128"/>
      <c r="MW784" s="129"/>
      <c r="MX784" s="130"/>
      <c r="MY784" s="137"/>
      <c r="MZ784" s="138"/>
      <c r="NA784" s="138"/>
      <c r="NB784" s="11"/>
      <c r="NC784" s="11"/>
      <c r="ND784" s="412"/>
      <c r="NE784" s="412"/>
      <c r="NF784" s="413"/>
      <c r="NG784" s="192"/>
      <c r="NH784" s="192"/>
      <c r="NI784" s="192"/>
      <c r="NJ784" s="231"/>
      <c r="NK784" s="231"/>
      <c r="NL784" s="232"/>
      <c r="NM784" s="232"/>
      <c r="NN784" s="233"/>
      <c r="NO784" s="233"/>
      <c r="NP784" s="233"/>
      <c r="NQ784" s="233"/>
      <c r="NR784" s="233"/>
      <c r="NS784" s="233"/>
      <c r="NT784" s="204"/>
      <c r="NU784" s="195"/>
      <c r="NV784" s="133"/>
      <c r="NW784" s="133"/>
      <c r="NX784" s="133"/>
      <c r="NY784" s="234"/>
      <c r="NZ784" s="234"/>
      <c r="OA784" s="191"/>
      <c r="OB784" s="191"/>
      <c r="OC784" s="191"/>
      <c r="OD784" s="191"/>
      <c r="OE784" s="443"/>
      <c r="OF784" s="443"/>
      <c r="OG784" s="443"/>
      <c r="OH784" s="443"/>
      <c r="OI784" s="443"/>
      <c r="OJ784" s="443"/>
      <c r="OK784" s="443"/>
      <c r="OL784" s="443"/>
      <c r="OM784" s="443"/>
      <c r="ON784" s="443"/>
      <c r="OU784" s="11"/>
      <c r="OV784" s="239"/>
      <c r="OW784" s="225"/>
      <c r="OX784" s="11"/>
      <c r="OY784" s="358"/>
      <c r="OZ784" s="247"/>
      <c r="PA784" s="132"/>
      <c r="PB784" s="225"/>
      <c r="PC784" s="225"/>
      <c r="PD784" s="131"/>
      <c r="PE784" s="132"/>
      <c r="PF784" s="132"/>
      <c r="PG784" s="134"/>
      <c r="PH784" s="226"/>
      <c r="PI784" s="226"/>
      <c r="PJ784" s="227"/>
      <c r="PK784" s="228"/>
      <c r="PL784" s="143"/>
      <c r="PM784" s="192"/>
      <c r="PN784" s="288"/>
      <c r="PO784" s="189"/>
      <c r="PP784" s="11"/>
      <c r="PQ784" s="181"/>
      <c r="PR784" s="135"/>
      <c r="PS784" s="230"/>
      <c r="PT784" s="141"/>
      <c r="PU784" s="136"/>
      <c r="PV784" s="309"/>
      <c r="PW784" s="309"/>
      <c r="PX784" s="184"/>
      <c r="PY784" s="182"/>
      <c r="PZ784" s="128"/>
      <c r="QA784" s="129"/>
      <c r="QB784" s="130"/>
      <c r="QC784" s="137"/>
      <c r="QD784" s="138"/>
      <c r="QE784" s="138"/>
      <c r="QF784" s="11"/>
      <c r="QG784" s="11"/>
      <c r="QH784" s="412"/>
      <c r="QI784" s="412"/>
      <c r="QJ784" s="413"/>
      <c r="QK784" s="192"/>
      <c r="QL784" s="192"/>
      <c r="QM784" s="192"/>
      <c r="QN784" s="231"/>
      <c r="QO784" s="231"/>
      <c r="QP784" s="232"/>
      <c r="QQ784" s="232"/>
      <c r="QR784" s="233"/>
      <c r="QS784" s="233"/>
      <c r="QT784" s="233"/>
      <c r="QU784" s="233"/>
      <c r="QV784" s="233"/>
      <c r="QW784" s="233"/>
      <c r="QX784" s="204"/>
      <c r="QY784" s="195"/>
      <c r="QZ784" s="133"/>
      <c r="RA784" s="133"/>
      <c r="RB784" s="133"/>
      <c r="RC784" s="234"/>
      <c r="RD784" s="234"/>
      <c r="RE784" s="191"/>
      <c r="RF784" s="191"/>
      <c r="RG784" s="191"/>
      <c r="RH784" s="191"/>
      <c r="RI784" s="443"/>
      <c r="RJ784" s="443"/>
      <c r="RK784" s="443"/>
      <c r="RL784" s="443"/>
      <c r="RM784" s="443"/>
      <c r="RN784" s="443"/>
      <c r="RO784" s="443"/>
      <c r="RP784" s="443"/>
      <c r="RQ784" s="443"/>
      <c r="RR784" s="443"/>
      <c r="RY784" s="11"/>
      <c r="RZ784" s="239"/>
      <c r="SA784" s="225"/>
      <c r="SB784" s="11"/>
      <c r="SC784" s="358"/>
      <c r="SD784" s="247"/>
      <c r="SE784" s="132"/>
      <c r="SF784" s="225"/>
      <c r="SG784" s="225"/>
      <c r="SH784" s="131"/>
      <c r="SI784" s="132"/>
      <c r="SJ784" s="132"/>
      <c r="SK784" s="134"/>
      <c r="SL784" s="226"/>
      <c r="SM784" s="226"/>
      <c r="SN784" s="227"/>
      <c r="SO784" s="228"/>
      <c r="SP784" s="143"/>
      <c r="SQ784" s="192"/>
      <c r="SR784" s="288"/>
      <c r="SS784" s="189"/>
      <c r="ST784" s="11"/>
      <c r="SU784" s="181"/>
      <c r="SV784" s="135"/>
      <c r="SW784" s="230"/>
      <c r="SX784" s="141"/>
      <c r="SY784" s="136"/>
      <c r="SZ784" s="309"/>
      <c r="TA784" s="309"/>
      <c r="TB784" s="184"/>
      <c r="TC784" s="182"/>
      <c r="TD784" s="128"/>
      <c r="TE784" s="129"/>
      <c r="TF784" s="130"/>
      <c r="TG784" s="137"/>
      <c r="TH784" s="138"/>
      <c r="TI784" s="138"/>
      <c r="TJ784" s="11"/>
      <c r="TK784" s="11"/>
      <c r="TL784" s="412"/>
      <c r="TM784" s="412"/>
      <c r="TN784" s="413"/>
      <c r="TO784" s="192"/>
      <c r="TP784" s="192"/>
      <c r="TQ784" s="192"/>
      <c r="TR784" s="231"/>
      <c r="TS784" s="231"/>
      <c r="TT784" s="232"/>
      <c r="TU784" s="232"/>
      <c r="TV784" s="233"/>
      <c r="TW784" s="233"/>
      <c r="TX784" s="233"/>
      <c r="TY784" s="233"/>
      <c r="TZ784" s="233"/>
      <c r="UA784" s="233"/>
      <c r="UB784" s="204"/>
      <c r="UC784" s="195"/>
      <c r="UD784" s="133"/>
      <c r="UE784" s="133"/>
      <c r="UF784" s="133"/>
      <c r="UG784" s="234"/>
      <c r="UH784" s="234"/>
      <c r="UI784" s="191"/>
      <c r="UJ784" s="191"/>
      <c r="UK784" s="191"/>
      <c r="UL784" s="191"/>
      <c r="UM784" s="443"/>
      <c r="UN784" s="443"/>
      <c r="UO784" s="443"/>
      <c r="UP784" s="443"/>
      <c r="UQ784" s="443"/>
      <c r="UR784" s="443"/>
      <c r="US784" s="443"/>
      <c r="UT784" s="443"/>
      <c r="UU784" s="443"/>
      <c r="UV784" s="443"/>
      <c r="VC784" s="11"/>
      <c r="VD784" s="239"/>
      <c r="VE784" s="225"/>
      <c r="VF784" s="11"/>
      <c r="VG784" s="358"/>
      <c r="VH784" s="247"/>
      <c r="VI784" s="132"/>
      <c r="VJ784" s="225"/>
      <c r="VK784" s="225"/>
      <c r="VL784" s="131"/>
      <c r="VM784" s="132"/>
      <c r="VN784" s="132"/>
      <c r="VO784" s="134"/>
      <c r="VP784" s="226"/>
      <c r="VQ784" s="226"/>
      <c r="VR784" s="227"/>
      <c r="VS784" s="228"/>
      <c r="VT784" s="143"/>
      <c r="VU784" s="192"/>
      <c r="VV784" s="288"/>
      <c r="VW784" s="189"/>
      <c r="VX784" s="11"/>
      <c r="VY784" s="181"/>
      <c r="VZ784" s="135"/>
      <c r="WA784" s="230"/>
      <c r="WB784" s="141"/>
      <c r="WC784" s="136"/>
      <c r="WD784" s="309"/>
      <c r="WE784" s="309"/>
      <c r="WF784" s="184"/>
      <c r="WG784" s="182"/>
      <c r="WH784" s="128"/>
      <c r="WI784" s="129"/>
      <c r="WJ784" s="130"/>
      <c r="WK784" s="137"/>
      <c r="WL784" s="138"/>
      <c r="WM784" s="138"/>
      <c r="WN784" s="11"/>
      <c r="WO784" s="11"/>
      <c r="WP784" s="412"/>
      <c r="WQ784" s="412"/>
      <c r="WR784" s="413"/>
      <c r="WS784" s="192"/>
      <c r="WT784" s="192"/>
      <c r="WU784" s="192"/>
      <c r="WV784" s="231"/>
      <c r="WW784" s="231"/>
      <c r="WX784" s="232"/>
      <c r="WY784" s="232"/>
      <c r="WZ784" s="233"/>
      <c r="XA784" s="233"/>
      <c r="XB784" s="233"/>
      <c r="XC784" s="233"/>
      <c r="XD784" s="233"/>
      <c r="XE784" s="233"/>
      <c r="XF784" s="204"/>
      <c r="XG784" s="195"/>
      <c r="XH784" s="133"/>
      <c r="XI784" s="133"/>
      <c r="XJ784" s="133"/>
      <c r="XK784" s="234"/>
      <c r="XL784" s="234"/>
      <c r="XM784" s="191"/>
      <c r="XN784" s="191"/>
      <c r="XO784" s="191"/>
      <c r="XP784" s="191"/>
      <c r="XQ784" s="443"/>
      <c r="XR784" s="443"/>
      <c r="XS784" s="443"/>
      <c r="XT784" s="443"/>
      <c r="XU784" s="443"/>
      <c r="XV784" s="443"/>
      <c r="XW784" s="443"/>
      <c r="XX784" s="443"/>
      <c r="XY784" s="443"/>
      <c r="XZ784" s="443"/>
      <c r="YG784" s="11"/>
      <c r="YH784" s="239"/>
      <c r="YI784" s="225"/>
      <c r="YJ784" s="11"/>
      <c r="YK784" s="358"/>
      <c r="YL784" s="247"/>
      <c r="YM784" s="132"/>
      <c r="YN784" s="225"/>
      <c r="YO784" s="225"/>
      <c r="YP784" s="131"/>
      <c r="YQ784" s="132"/>
      <c r="YR784" s="132"/>
      <c r="YS784" s="134"/>
      <c r="YT784" s="226"/>
      <c r="YU784" s="226"/>
      <c r="YV784" s="227"/>
      <c r="YW784" s="228"/>
      <c r="YX784" s="143"/>
      <c r="YY784" s="192"/>
      <c r="YZ784" s="288"/>
      <c r="ZA784" s="189"/>
      <c r="ZB784" s="11"/>
      <c r="ZC784" s="181"/>
      <c r="ZD784" s="135"/>
      <c r="ZE784" s="230"/>
      <c r="ZF784" s="141"/>
      <c r="ZG784" s="136"/>
      <c r="ZH784" s="309"/>
      <c r="ZI784" s="309"/>
      <c r="ZJ784" s="184"/>
      <c r="ZK784" s="182"/>
      <c r="ZL784" s="128"/>
      <c r="ZM784" s="129"/>
      <c r="ZN784" s="130"/>
      <c r="ZO784" s="137"/>
      <c r="ZP784" s="138"/>
      <c r="ZQ784" s="138"/>
      <c r="ZR784" s="11"/>
      <c r="ZS784" s="11"/>
      <c r="ZT784" s="412"/>
      <c r="ZU784" s="412"/>
      <c r="ZV784" s="413"/>
      <c r="ZW784" s="192"/>
      <c r="ZX784" s="192"/>
      <c r="ZY784" s="192"/>
      <c r="ZZ784" s="231"/>
      <c r="AAA784" s="231"/>
      <c r="AAB784" s="232"/>
      <c r="AAC784" s="232"/>
      <c r="AAD784" s="233"/>
      <c r="AAE784" s="233"/>
      <c r="AAF784" s="233"/>
      <c r="AAG784" s="233"/>
      <c r="AAH784" s="233"/>
      <c r="AAI784" s="233"/>
      <c r="AAJ784" s="204"/>
      <c r="AAK784" s="195"/>
      <c r="AAL784" s="133"/>
      <c r="AAM784" s="133"/>
      <c r="AAN784" s="133"/>
      <c r="AAO784" s="234"/>
      <c r="AAP784" s="234"/>
      <c r="AAQ784" s="191"/>
      <c r="AAR784" s="191"/>
      <c r="AAS784" s="191"/>
      <c r="AAT784" s="191"/>
      <c r="AAU784" s="443"/>
      <c r="AAV784" s="443"/>
      <c r="AAW784" s="443"/>
      <c r="AAX784" s="443"/>
      <c r="AAY784" s="443"/>
      <c r="AAZ784" s="443"/>
      <c r="ABA784" s="443"/>
      <c r="ABB784" s="443"/>
      <c r="ABC784" s="443"/>
      <c r="ABD784" s="443"/>
      <c r="ABK784" s="11"/>
      <c r="ABL784" s="239"/>
      <c r="ABM784" s="225"/>
      <c r="ABN784" s="11"/>
      <c r="ABO784" s="358"/>
      <c r="ABP784" s="247"/>
      <c r="ABQ784" s="132"/>
      <c r="ABR784" s="225"/>
      <c r="ABS784" s="225"/>
      <c r="ABT784" s="131"/>
      <c r="ABU784" s="132"/>
      <c r="ABV784" s="132"/>
      <c r="ABW784" s="134"/>
      <c r="ABX784" s="226"/>
      <c r="ABY784" s="226"/>
      <c r="ABZ784" s="227"/>
      <c r="ACA784" s="228"/>
      <c r="ACB784" s="143"/>
      <c r="ACC784" s="192"/>
      <c r="ACD784" s="288"/>
      <c r="ACE784" s="189"/>
      <c r="ACF784" s="11"/>
      <c r="ACG784" s="181"/>
      <c r="ACH784" s="135"/>
      <c r="ACI784" s="230"/>
      <c r="ACJ784" s="141"/>
      <c r="ACK784" s="136"/>
      <c r="ACL784" s="309"/>
      <c r="ACM784" s="309"/>
      <c r="ACN784" s="184"/>
      <c r="ACO784" s="182"/>
      <c r="ACP784" s="128"/>
      <c r="ACQ784" s="129"/>
      <c r="ACR784" s="130"/>
      <c r="ACS784" s="137"/>
      <c r="ACT784" s="138"/>
      <c r="ACU784" s="138"/>
      <c r="ACV784" s="11"/>
      <c r="ACW784" s="11"/>
      <c r="ACX784" s="412"/>
      <c r="ACY784" s="412"/>
      <c r="ACZ784" s="413"/>
      <c r="ADA784" s="192"/>
      <c r="ADB784" s="192"/>
      <c r="ADC784" s="192"/>
      <c r="ADD784" s="231"/>
      <c r="ADE784" s="231"/>
      <c r="ADF784" s="232"/>
      <c r="ADG784" s="232"/>
      <c r="ADH784" s="233"/>
      <c r="ADI784" s="233"/>
      <c r="ADJ784" s="233"/>
      <c r="ADK784" s="233"/>
      <c r="ADL784" s="233"/>
      <c r="ADM784" s="233"/>
      <c r="ADN784" s="204"/>
      <c r="ADO784" s="195"/>
      <c r="ADP784" s="133"/>
      <c r="ADQ784" s="133"/>
      <c r="ADR784" s="133"/>
      <c r="ADS784" s="234"/>
      <c r="ADT784" s="234"/>
      <c r="ADU784" s="191"/>
      <c r="ADV784" s="191"/>
      <c r="ADW784" s="191"/>
      <c r="ADX784" s="191"/>
      <c r="ADY784" s="443"/>
      <c r="ADZ784" s="443"/>
      <c r="AEA784" s="443"/>
      <c r="AEB784" s="443"/>
      <c r="AEC784" s="443"/>
      <c r="AED784" s="443"/>
      <c r="AEE784" s="443"/>
      <c r="AEF784" s="443"/>
      <c r="AEG784" s="443"/>
      <c r="AEH784" s="443"/>
      <c r="AEO784" s="11"/>
      <c r="AEP784" s="239"/>
      <c r="AEQ784" s="225"/>
      <c r="AER784" s="11"/>
      <c r="AES784" s="358"/>
      <c r="AET784" s="247"/>
      <c r="AEU784" s="132"/>
      <c r="AEV784" s="225"/>
      <c r="AEW784" s="225"/>
      <c r="AEX784" s="131"/>
      <c r="AEY784" s="132"/>
      <c r="AEZ784" s="132"/>
      <c r="AFA784" s="134"/>
      <c r="AFB784" s="226"/>
      <c r="AFC784" s="226"/>
      <c r="AFD784" s="227"/>
      <c r="AFE784" s="228"/>
      <c r="AFF784" s="143"/>
      <c r="AFG784" s="192"/>
      <c r="AFH784" s="288"/>
      <c r="AFI784" s="189"/>
      <c r="AFJ784" s="11"/>
      <c r="AFK784" s="181"/>
      <c r="AFL784" s="135"/>
      <c r="AFM784" s="230"/>
      <c r="AFN784" s="141"/>
      <c r="AFO784" s="136"/>
      <c r="AFP784" s="309"/>
      <c r="AFQ784" s="309"/>
      <c r="AFR784" s="184"/>
      <c r="AFS784" s="182"/>
      <c r="AFT784" s="128"/>
      <c r="AFU784" s="129"/>
      <c r="AFV784" s="130"/>
      <c r="AFW784" s="137"/>
      <c r="AFX784" s="138"/>
      <c r="AFY784" s="138"/>
      <c r="AFZ784" s="11"/>
      <c r="AGA784" s="11"/>
      <c r="AGB784" s="412"/>
      <c r="AGC784" s="412"/>
      <c r="AGD784" s="413"/>
      <c r="AGE784" s="192"/>
      <c r="AGF784" s="192"/>
      <c r="AGG784" s="192"/>
      <c r="AGH784" s="231"/>
      <c r="AGI784" s="231"/>
      <c r="AGJ784" s="232"/>
      <c r="AGK784" s="232"/>
      <c r="AGL784" s="233"/>
      <c r="AGM784" s="233"/>
      <c r="AGN784" s="233"/>
      <c r="AGO784" s="233"/>
      <c r="AGP784" s="233"/>
      <c r="AGQ784" s="233"/>
      <c r="AGR784" s="204"/>
      <c r="AGS784" s="195"/>
      <c r="AGT784" s="133"/>
      <c r="AGU784" s="133"/>
      <c r="AGV784" s="133"/>
      <c r="AGW784" s="234"/>
      <c r="AGX784" s="234"/>
      <c r="AGY784" s="191"/>
      <c r="AGZ784" s="191"/>
      <c r="AHA784" s="191"/>
      <c r="AHB784" s="191"/>
      <c r="AHC784" s="443"/>
      <c r="AHD784" s="443"/>
      <c r="AHE784" s="443"/>
      <c r="AHF784" s="443"/>
      <c r="AHG784" s="443"/>
      <c r="AHH784" s="443"/>
      <c r="AHI784" s="443"/>
      <c r="AHJ784" s="443"/>
      <c r="AHK784" s="443"/>
      <c r="AHL784" s="443"/>
      <c r="AHS784" s="11"/>
      <c r="AHT784" s="239"/>
      <c r="AHU784" s="225"/>
      <c r="AHV784" s="11"/>
      <c r="AHW784" s="358"/>
      <c r="AHX784" s="247"/>
      <c r="AHY784" s="132"/>
      <c r="AHZ784" s="225"/>
      <c r="AIA784" s="225"/>
      <c r="AIB784" s="131"/>
      <c r="AIC784" s="132"/>
      <c r="AID784" s="132"/>
      <c r="AIE784" s="134"/>
      <c r="AIF784" s="226"/>
      <c r="AIG784" s="226"/>
      <c r="AIH784" s="227"/>
      <c r="AII784" s="228"/>
      <c r="AIJ784" s="143"/>
      <c r="AIK784" s="192"/>
      <c r="AIL784" s="288"/>
      <c r="AIM784" s="189"/>
      <c r="AIN784" s="11"/>
      <c r="AIO784" s="181"/>
      <c r="AIP784" s="135"/>
      <c r="AIQ784" s="230"/>
      <c r="AIR784" s="141"/>
      <c r="AIS784" s="136"/>
      <c r="AIT784" s="309"/>
      <c r="AIU784" s="309"/>
      <c r="AIV784" s="184"/>
      <c r="AIW784" s="182"/>
      <c r="AIX784" s="128"/>
      <c r="AIY784" s="129"/>
      <c r="AIZ784" s="130"/>
      <c r="AJA784" s="137"/>
      <c r="AJB784" s="138"/>
      <c r="AJC784" s="138"/>
      <c r="AJD784" s="11"/>
      <c r="AJE784" s="11"/>
      <c r="AJF784" s="412"/>
      <c r="AJG784" s="412"/>
      <c r="AJH784" s="413"/>
      <c r="AJI784" s="192"/>
      <c r="AJJ784" s="192"/>
      <c r="AJK784" s="192"/>
      <c r="AJL784" s="231"/>
      <c r="AJM784" s="231"/>
      <c r="AJN784" s="232"/>
      <c r="AJO784" s="232"/>
      <c r="AJP784" s="233"/>
      <c r="AJQ784" s="233"/>
      <c r="AJR784" s="233"/>
      <c r="AJS784" s="233"/>
      <c r="AJT784" s="233"/>
      <c r="AJU784" s="233"/>
      <c r="AJV784" s="204"/>
      <c r="AJW784" s="195"/>
      <c r="AJX784" s="133"/>
      <c r="AJY784" s="133"/>
      <c r="AJZ784" s="133"/>
      <c r="AKA784" s="234"/>
      <c r="AKB784" s="234"/>
      <c r="AKC784" s="191"/>
      <c r="AKD784" s="191"/>
      <c r="AKE784" s="191"/>
      <c r="AKF784" s="191"/>
      <c r="AKG784" s="443"/>
      <c r="AKH784" s="443"/>
      <c r="AKI784" s="443"/>
      <c r="AKJ784" s="443"/>
      <c r="AKK784" s="443"/>
      <c r="AKL784" s="443"/>
      <c r="AKM784" s="443"/>
      <c r="AKN784" s="443"/>
      <c r="AKO784" s="443"/>
      <c r="AKP784" s="443"/>
      <c r="AKW784" s="11"/>
      <c r="AKX784" s="239"/>
      <c r="AKY784" s="225"/>
      <c r="AKZ784" s="11"/>
      <c r="ALA784" s="358"/>
      <c r="ALB784" s="247"/>
      <c r="ALC784" s="132"/>
      <c r="ALD784" s="225"/>
      <c r="ALE784" s="225"/>
      <c r="ALF784" s="131"/>
      <c r="ALG784" s="132"/>
      <c r="ALH784" s="132"/>
      <c r="ALI784" s="134"/>
      <c r="ALJ784" s="226"/>
      <c r="ALK784" s="226"/>
      <c r="ALL784" s="227"/>
      <c r="ALM784" s="228"/>
      <c r="ALN784" s="143"/>
      <c r="ALO784" s="192"/>
      <c r="ALP784" s="288"/>
      <c r="ALQ784" s="189"/>
      <c r="ALR784" s="11"/>
      <c r="ALS784" s="181"/>
      <c r="ALT784" s="135"/>
      <c r="ALU784" s="230"/>
      <c r="ALV784" s="141"/>
      <c r="ALW784" s="136"/>
      <c r="ALX784" s="309"/>
      <c r="ALY784" s="309"/>
      <c r="ALZ784" s="184"/>
      <c r="AMA784" s="182"/>
      <c r="AMB784" s="128"/>
      <c r="AMC784" s="129"/>
      <c r="AMD784" s="130"/>
      <c r="AME784" s="137"/>
      <c r="AMF784" s="138"/>
      <c r="AMG784" s="138"/>
      <c r="AMH784" s="11"/>
      <c r="AMI784" s="11"/>
      <c r="AMJ784" s="412"/>
      <c r="AMK784" s="412"/>
      <c r="AML784" s="413"/>
      <c r="AMM784" s="192"/>
      <c r="AMN784" s="192"/>
      <c r="AMO784" s="192"/>
      <c r="AMP784" s="231"/>
      <c r="AMQ784" s="231"/>
      <c r="AMR784" s="232"/>
      <c r="AMS784" s="232"/>
      <c r="AMT784" s="233"/>
      <c r="AMU784" s="233"/>
      <c r="AMV784" s="233"/>
      <c r="AMW784" s="233"/>
      <c r="AMX784" s="233"/>
      <c r="AMY784" s="233"/>
      <c r="AMZ784" s="204"/>
      <c r="ANA784" s="195"/>
      <c r="ANB784" s="133"/>
      <c r="ANC784" s="133"/>
      <c r="AND784" s="133"/>
      <c r="ANE784" s="234"/>
      <c r="ANF784" s="234"/>
      <c r="ANG784" s="191"/>
      <c r="ANH784" s="191"/>
      <c r="ANI784" s="191"/>
      <c r="ANJ784" s="191"/>
      <c r="ANK784" s="443"/>
      <c r="ANL784" s="443"/>
      <c r="ANM784" s="443"/>
      <c r="ANN784" s="443"/>
      <c r="ANO784" s="443"/>
      <c r="ANP784" s="443"/>
      <c r="ANQ784" s="443"/>
      <c r="ANR784" s="443"/>
      <c r="ANS784" s="443"/>
      <c r="ANT784" s="443"/>
      <c r="AOA784" s="11"/>
      <c r="AOB784" s="239"/>
      <c r="AOC784" s="225"/>
      <c r="AOD784" s="11"/>
      <c r="AOE784" s="358"/>
      <c r="AOF784" s="247"/>
      <c r="AOG784" s="132"/>
      <c r="AOH784" s="225"/>
      <c r="AOI784" s="225"/>
      <c r="AOJ784" s="131"/>
      <c r="AOK784" s="132"/>
      <c r="AOL784" s="132"/>
      <c r="AOM784" s="134"/>
      <c r="AON784" s="226"/>
      <c r="AOO784" s="226"/>
      <c r="AOP784" s="227"/>
      <c r="AOQ784" s="228"/>
      <c r="AOR784" s="143"/>
      <c r="AOS784" s="192"/>
      <c r="AOT784" s="288"/>
      <c r="AOU784" s="189"/>
      <c r="AOV784" s="11"/>
      <c r="AOW784" s="181"/>
      <c r="AOX784" s="135"/>
      <c r="AOY784" s="230"/>
      <c r="AOZ784" s="141"/>
      <c r="APA784" s="136"/>
      <c r="APB784" s="309"/>
      <c r="APC784" s="309"/>
      <c r="APD784" s="184"/>
      <c r="APE784" s="182"/>
      <c r="APF784" s="128"/>
      <c r="APG784" s="129"/>
      <c r="APH784" s="130"/>
      <c r="API784" s="137"/>
      <c r="APJ784" s="138"/>
      <c r="APK784" s="138"/>
      <c r="APL784" s="11"/>
      <c r="APM784" s="11"/>
      <c r="APN784" s="412"/>
      <c r="APO784" s="412"/>
      <c r="APP784" s="413"/>
      <c r="APQ784" s="192"/>
      <c r="APR784" s="192"/>
      <c r="APS784" s="192"/>
      <c r="APT784" s="231"/>
      <c r="APU784" s="231"/>
      <c r="APV784" s="232"/>
      <c r="APW784" s="232"/>
      <c r="APX784" s="233"/>
      <c r="APY784" s="233"/>
      <c r="APZ784" s="233"/>
      <c r="AQA784" s="233"/>
      <c r="AQB784" s="233"/>
      <c r="AQC784" s="233"/>
      <c r="AQD784" s="204"/>
      <c r="AQE784" s="195"/>
      <c r="AQF784" s="133"/>
      <c r="AQG784" s="133"/>
      <c r="AQH784" s="133"/>
      <c r="AQI784" s="234"/>
      <c r="AQJ784" s="234"/>
      <c r="AQK784" s="191"/>
      <c r="AQL784" s="191"/>
      <c r="AQM784" s="191"/>
      <c r="AQN784" s="191"/>
      <c r="AQO784" s="443"/>
      <c r="AQP784" s="443"/>
      <c r="AQQ784" s="443"/>
      <c r="AQR784" s="443"/>
      <c r="AQS784" s="443"/>
      <c r="AQT784" s="443"/>
      <c r="AQU784" s="443"/>
      <c r="AQV784" s="443"/>
      <c r="AQW784" s="443"/>
      <c r="AQX784" s="443"/>
      <c r="ARE784" s="11"/>
      <c r="ARF784" s="239"/>
      <c r="ARG784" s="225"/>
      <c r="ARH784" s="11"/>
      <c r="ARI784" s="358"/>
      <c r="ARJ784" s="247"/>
      <c r="ARK784" s="132"/>
      <c r="ARL784" s="225"/>
      <c r="ARM784" s="225"/>
      <c r="ARN784" s="131"/>
      <c r="ARO784" s="132"/>
      <c r="ARP784" s="132"/>
      <c r="ARQ784" s="134"/>
      <c r="ARR784" s="226"/>
      <c r="ARS784" s="226"/>
      <c r="ART784" s="227"/>
      <c r="ARU784" s="228"/>
      <c r="ARV784" s="143"/>
      <c r="ARW784" s="192"/>
      <c r="ARX784" s="288"/>
      <c r="ARY784" s="189"/>
      <c r="ARZ784" s="11"/>
      <c r="ASA784" s="181"/>
      <c r="ASB784" s="135"/>
      <c r="ASC784" s="230"/>
      <c r="ASD784" s="141"/>
      <c r="ASE784" s="136"/>
      <c r="ASF784" s="309"/>
      <c r="ASG784" s="309"/>
      <c r="ASH784" s="184"/>
      <c r="ASI784" s="182"/>
      <c r="ASJ784" s="128"/>
      <c r="ASK784" s="129"/>
      <c r="ASL784" s="130"/>
      <c r="ASM784" s="137"/>
      <c r="ASN784" s="138"/>
      <c r="ASO784" s="138"/>
      <c r="ASP784" s="11"/>
      <c r="ASQ784" s="11"/>
      <c r="ASR784" s="412"/>
      <c r="ASS784" s="412"/>
      <c r="AST784" s="413"/>
      <c r="ASU784" s="192"/>
      <c r="ASV784" s="192"/>
      <c r="ASW784" s="192"/>
      <c r="ASX784" s="231"/>
      <c r="ASY784" s="231"/>
      <c r="ASZ784" s="232"/>
      <c r="ATA784" s="232"/>
      <c r="ATB784" s="233"/>
      <c r="ATC784" s="233"/>
      <c r="ATD784" s="233"/>
      <c r="ATE784" s="233"/>
      <c r="ATF784" s="233"/>
      <c r="ATG784" s="233"/>
      <c r="ATH784" s="204"/>
      <c r="ATI784" s="195"/>
      <c r="ATJ784" s="133"/>
      <c r="ATK784" s="133"/>
      <c r="ATL784" s="133"/>
      <c r="ATM784" s="234"/>
      <c r="ATN784" s="234"/>
      <c r="ATO784" s="191"/>
      <c r="ATP784" s="191"/>
      <c r="ATQ784" s="191"/>
      <c r="ATR784" s="191"/>
      <c r="ATS784" s="443"/>
      <c r="ATT784" s="443"/>
      <c r="ATU784" s="443"/>
      <c r="ATV784" s="443"/>
      <c r="ATW784" s="443"/>
      <c r="ATX784" s="443"/>
      <c r="ATY784" s="443"/>
      <c r="ATZ784" s="443"/>
      <c r="AUA784" s="443"/>
      <c r="AUB784" s="443"/>
      <c r="AUI784" s="11"/>
      <c r="AUJ784" s="239"/>
      <c r="AUK784" s="225"/>
      <c r="AUL784" s="11"/>
      <c r="AUM784" s="358"/>
      <c r="AUN784" s="247"/>
      <c r="AUO784" s="132"/>
      <c r="AUP784" s="225"/>
      <c r="AUQ784" s="225"/>
      <c r="AUR784" s="131"/>
      <c r="AUS784" s="132"/>
      <c r="AUT784" s="132"/>
      <c r="AUU784" s="134"/>
      <c r="AUV784" s="226"/>
      <c r="AUW784" s="226"/>
      <c r="AUX784" s="227"/>
      <c r="AUY784" s="228"/>
      <c r="AUZ784" s="143"/>
      <c r="AVA784" s="192"/>
      <c r="AVB784" s="288"/>
      <c r="AVC784" s="189"/>
      <c r="AVD784" s="11"/>
      <c r="AVE784" s="181"/>
      <c r="AVF784" s="135"/>
      <c r="AVG784" s="230"/>
      <c r="AVH784" s="141"/>
      <c r="AVI784" s="136"/>
      <c r="AVJ784" s="309"/>
      <c r="AVK784" s="309"/>
      <c r="AVL784" s="184"/>
      <c r="AVM784" s="182"/>
      <c r="AVN784" s="128"/>
      <c r="AVO784" s="129"/>
      <c r="AVP784" s="130"/>
      <c r="AVQ784" s="137"/>
      <c r="AVR784" s="138"/>
      <c r="AVS784" s="138"/>
      <c r="AVT784" s="11"/>
      <c r="AVU784" s="11"/>
      <c r="AVV784" s="412"/>
      <c r="AVW784" s="412"/>
      <c r="AVX784" s="413"/>
      <c r="AVY784" s="192"/>
      <c r="AVZ784" s="192"/>
      <c r="AWA784" s="192"/>
      <c r="AWB784" s="231"/>
      <c r="AWC784" s="231"/>
      <c r="AWD784" s="232"/>
      <c r="AWE784" s="232"/>
      <c r="AWF784" s="233"/>
      <c r="AWG784" s="233"/>
      <c r="AWH784" s="233"/>
      <c r="AWI784" s="233"/>
      <c r="AWJ784" s="233"/>
      <c r="AWK784" s="233"/>
      <c r="AWL784" s="204"/>
      <c r="AWM784" s="195"/>
      <c r="AWN784" s="133"/>
      <c r="AWO784" s="133"/>
      <c r="AWP784" s="133"/>
      <c r="AWQ784" s="234"/>
      <c r="AWR784" s="234"/>
      <c r="AWS784" s="191"/>
      <c r="AWT784" s="191"/>
      <c r="AWU784" s="191"/>
      <c r="AWV784" s="191"/>
      <c r="AWW784" s="443"/>
      <c r="AWX784" s="443"/>
      <c r="AWY784" s="443"/>
      <c r="AWZ784" s="443"/>
      <c r="AXA784" s="443"/>
      <c r="AXB784" s="443"/>
      <c r="AXC784" s="443"/>
      <c r="AXD784" s="443"/>
      <c r="AXE784" s="443"/>
      <c r="AXF784" s="443"/>
      <c r="AXM784" s="11"/>
      <c r="AXN784" s="239"/>
      <c r="AXO784" s="225"/>
      <c r="AXP784" s="11"/>
      <c r="AXQ784" s="358"/>
      <c r="AXR784" s="247"/>
      <c r="AXS784" s="132"/>
      <c r="AXT784" s="225"/>
      <c r="AXU784" s="225"/>
      <c r="AXV784" s="131"/>
      <c r="AXW784" s="132"/>
      <c r="AXX784" s="132"/>
      <c r="AXY784" s="134"/>
      <c r="AXZ784" s="226"/>
      <c r="AYA784" s="226"/>
      <c r="AYB784" s="227"/>
      <c r="AYC784" s="228"/>
      <c r="AYD784" s="143"/>
      <c r="AYE784" s="192"/>
      <c r="AYF784" s="288"/>
      <c r="AYG784" s="189"/>
      <c r="AYH784" s="11"/>
      <c r="AYI784" s="181"/>
      <c r="AYJ784" s="135"/>
      <c r="AYK784" s="230"/>
      <c r="AYL784" s="141"/>
      <c r="AYM784" s="136"/>
      <c r="AYN784" s="309"/>
      <c r="AYO784" s="309"/>
      <c r="AYP784" s="184"/>
      <c r="AYQ784" s="182"/>
      <c r="AYR784" s="128"/>
      <c r="AYS784" s="129"/>
      <c r="AYT784" s="130"/>
      <c r="AYU784" s="137"/>
      <c r="AYV784" s="138"/>
      <c r="AYW784" s="138"/>
      <c r="AYX784" s="11"/>
      <c r="AYY784" s="11"/>
      <c r="AYZ784" s="412"/>
      <c r="AZA784" s="412"/>
      <c r="AZB784" s="413"/>
      <c r="AZC784" s="192"/>
      <c r="AZD784" s="192"/>
      <c r="AZE784" s="192"/>
      <c r="AZF784" s="231"/>
      <c r="AZG784" s="231"/>
      <c r="AZH784" s="232"/>
      <c r="AZI784" s="232"/>
      <c r="AZJ784" s="233"/>
      <c r="AZK784" s="233"/>
      <c r="AZL784" s="233"/>
      <c r="AZM784" s="233"/>
      <c r="AZN784" s="233"/>
      <c r="AZO784" s="233"/>
      <c r="AZP784" s="204"/>
      <c r="AZQ784" s="195"/>
      <c r="AZR784" s="133"/>
      <c r="AZS784" s="133"/>
      <c r="AZT784" s="133"/>
      <c r="AZU784" s="234"/>
      <c r="AZV784" s="234"/>
      <c r="AZW784" s="191"/>
      <c r="AZX784" s="191"/>
      <c r="AZY784" s="191"/>
      <c r="AZZ784" s="191"/>
      <c r="BAA784" s="443"/>
      <c r="BAB784" s="443"/>
      <c r="BAC784" s="443"/>
      <c r="BAD784" s="443"/>
      <c r="BAE784" s="443"/>
      <c r="BAF784" s="443"/>
      <c r="BAG784" s="443"/>
      <c r="BAH784" s="443"/>
      <c r="BAI784" s="443"/>
      <c r="BAJ784" s="443"/>
      <c r="BAQ784" s="11"/>
      <c r="BAR784" s="239"/>
      <c r="BAS784" s="225"/>
      <c r="BAT784" s="11"/>
      <c r="BAU784" s="358"/>
      <c r="BAV784" s="247"/>
      <c r="BAW784" s="132"/>
      <c r="BAX784" s="225"/>
      <c r="BAY784" s="225"/>
      <c r="BAZ784" s="131"/>
      <c r="BBA784" s="132"/>
      <c r="BBB784" s="132"/>
      <c r="BBC784" s="134"/>
      <c r="BBD784" s="226"/>
      <c r="BBE784" s="226"/>
      <c r="BBF784" s="227"/>
      <c r="BBG784" s="228"/>
      <c r="BBH784" s="143"/>
      <c r="BBI784" s="192"/>
      <c r="BBJ784" s="288"/>
      <c r="BBK784" s="189"/>
      <c r="BBL784" s="11"/>
      <c r="BBM784" s="181"/>
      <c r="BBN784" s="135"/>
      <c r="BBO784" s="230"/>
      <c r="BBP784" s="141"/>
      <c r="BBQ784" s="136"/>
      <c r="BBR784" s="309"/>
      <c r="BBS784" s="309"/>
      <c r="BBT784" s="184"/>
      <c r="BBU784" s="182"/>
      <c r="BBV784" s="128"/>
      <c r="BBW784" s="129"/>
      <c r="BBX784" s="130"/>
      <c r="BBY784" s="137"/>
      <c r="BBZ784" s="138"/>
      <c r="BCA784" s="138"/>
      <c r="BCB784" s="11"/>
      <c r="BCC784" s="11"/>
      <c r="BCD784" s="412"/>
      <c r="BCE784" s="412"/>
      <c r="BCF784" s="413"/>
      <c r="BCG784" s="192"/>
      <c r="BCH784" s="192"/>
      <c r="BCI784" s="192"/>
      <c r="BCJ784" s="231"/>
      <c r="BCK784" s="231"/>
      <c r="BCL784" s="232"/>
      <c r="BCM784" s="232"/>
      <c r="BCN784" s="233"/>
      <c r="BCO784" s="233"/>
      <c r="BCP784" s="233"/>
      <c r="BCQ784" s="233"/>
      <c r="BCR784" s="233"/>
      <c r="BCS784" s="233"/>
      <c r="BCT784" s="204"/>
      <c r="BCU784" s="195"/>
      <c r="BCV784" s="133"/>
      <c r="BCW784" s="133"/>
      <c r="BCX784" s="133"/>
      <c r="BCY784" s="234"/>
      <c r="BCZ784" s="234"/>
      <c r="BDA784" s="191"/>
      <c r="BDB784" s="191"/>
      <c r="BDC784" s="191"/>
      <c r="BDD784" s="191"/>
      <c r="BDE784" s="443"/>
      <c r="BDF784" s="443"/>
      <c r="BDG784" s="443"/>
      <c r="BDH784" s="443"/>
      <c r="BDI784" s="443"/>
      <c r="BDJ784" s="443"/>
      <c r="BDK784" s="443"/>
      <c r="BDL784" s="443"/>
      <c r="BDM784" s="443"/>
      <c r="BDN784" s="443"/>
      <c r="BDU784" s="11"/>
      <c r="BDV784" s="239"/>
      <c r="BDW784" s="225"/>
      <c r="BDX784" s="11"/>
      <c r="BDY784" s="358"/>
      <c r="BDZ784" s="247"/>
      <c r="BEA784" s="132"/>
      <c r="BEB784" s="225"/>
      <c r="BEC784" s="225"/>
      <c r="BED784" s="131"/>
      <c r="BEE784" s="132"/>
      <c r="BEF784" s="132"/>
      <c r="BEG784" s="134"/>
      <c r="BEH784" s="226"/>
      <c r="BEI784" s="226"/>
      <c r="BEJ784" s="227"/>
      <c r="BEK784" s="228"/>
      <c r="BEL784" s="143"/>
      <c r="BEM784" s="192"/>
      <c r="BEN784" s="288"/>
      <c r="BEO784" s="189"/>
      <c r="BEP784" s="11"/>
      <c r="BEQ784" s="181"/>
      <c r="BER784" s="135"/>
      <c r="BES784" s="230"/>
      <c r="BET784" s="141"/>
      <c r="BEU784" s="136"/>
      <c r="BEV784" s="309"/>
      <c r="BEW784" s="309"/>
      <c r="BEX784" s="184"/>
      <c r="BEY784" s="182"/>
      <c r="BEZ784" s="128"/>
      <c r="BFA784" s="129"/>
      <c r="BFB784" s="130"/>
      <c r="BFC784" s="137"/>
      <c r="BFD784" s="138"/>
      <c r="BFE784" s="138"/>
      <c r="BFF784" s="11"/>
      <c r="BFG784" s="11"/>
      <c r="BFH784" s="412"/>
      <c r="BFI784" s="412"/>
      <c r="BFJ784" s="413"/>
      <c r="BFK784" s="192"/>
      <c r="BFL784" s="192"/>
      <c r="BFM784" s="192"/>
      <c r="BFN784" s="231"/>
      <c r="BFO784" s="231"/>
      <c r="BFP784" s="232"/>
      <c r="BFQ784" s="232"/>
      <c r="BFR784" s="233"/>
      <c r="BFS784" s="233"/>
      <c r="BFT784" s="233"/>
      <c r="BFU784" s="233"/>
      <c r="BFV784" s="233"/>
      <c r="BFW784" s="233"/>
      <c r="BFX784" s="204"/>
      <c r="BFY784" s="195"/>
      <c r="BFZ784" s="133"/>
      <c r="BGA784" s="133"/>
      <c r="BGB784" s="133"/>
      <c r="BGC784" s="234"/>
      <c r="BGD784" s="234"/>
      <c r="BGE784" s="191"/>
      <c r="BGF784" s="191"/>
      <c r="BGG784" s="191"/>
      <c r="BGH784" s="191"/>
      <c r="BGI784" s="443"/>
      <c r="BGJ784" s="443"/>
      <c r="BGK784" s="443"/>
      <c r="BGL784" s="443"/>
      <c r="BGM784" s="443"/>
      <c r="BGN784" s="443"/>
      <c r="BGO784" s="443"/>
      <c r="BGP784" s="443"/>
      <c r="BGQ784" s="443"/>
      <c r="BGR784" s="443"/>
      <c r="BGY784" s="11"/>
      <c r="BGZ784" s="239"/>
      <c r="BHA784" s="225"/>
      <c r="BHB784" s="11"/>
      <c r="BHC784" s="358"/>
      <c r="BHD784" s="247"/>
      <c r="BHE784" s="132"/>
      <c r="BHF784" s="225"/>
      <c r="BHG784" s="225"/>
      <c r="BHH784" s="131"/>
      <c r="BHI784" s="132"/>
      <c r="BHJ784" s="132"/>
      <c r="BHK784" s="134"/>
      <c r="BHL784" s="226"/>
      <c r="BHM784" s="226"/>
      <c r="BHN784" s="227"/>
      <c r="BHO784" s="228"/>
      <c r="BHP784" s="143"/>
      <c r="BHQ784" s="192"/>
      <c r="BHR784" s="288"/>
      <c r="BHS784" s="189"/>
      <c r="BHT784" s="11"/>
      <c r="BHU784" s="181"/>
      <c r="BHV784" s="135"/>
      <c r="BHW784" s="230"/>
      <c r="BHX784" s="141"/>
      <c r="BHY784" s="136"/>
      <c r="BHZ784" s="309"/>
      <c r="BIA784" s="309"/>
      <c r="BIB784" s="184"/>
      <c r="BIC784" s="182"/>
      <c r="BID784" s="128"/>
      <c r="BIE784" s="129"/>
      <c r="BIF784" s="130"/>
      <c r="BIG784" s="137"/>
      <c r="BIH784" s="138"/>
      <c r="BII784" s="138"/>
      <c r="BIJ784" s="11"/>
      <c r="BIK784" s="11"/>
      <c r="BIL784" s="412"/>
      <c r="BIM784" s="412"/>
      <c r="BIN784" s="413"/>
      <c r="BIO784" s="192"/>
      <c r="BIP784" s="192"/>
      <c r="BIQ784" s="192"/>
      <c r="BIR784" s="231"/>
      <c r="BIS784" s="231"/>
      <c r="BIT784" s="232"/>
      <c r="BIU784" s="232"/>
      <c r="BIV784" s="233"/>
      <c r="BIW784" s="233"/>
      <c r="BIX784" s="233"/>
      <c r="BIY784" s="233"/>
      <c r="BIZ784" s="233"/>
      <c r="BJA784" s="233"/>
      <c r="BJB784" s="204"/>
      <c r="BJC784" s="195"/>
      <c r="BJD784" s="133"/>
      <c r="BJE784" s="133"/>
      <c r="BJF784" s="133"/>
      <c r="BJG784" s="234"/>
      <c r="BJH784" s="234"/>
      <c r="BJI784" s="191"/>
      <c r="BJJ784" s="191"/>
      <c r="BJK784" s="191"/>
      <c r="BJL784" s="191"/>
      <c r="BJM784" s="443"/>
      <c r="BJN784" s="443"/>
      <c r="BJO784" s="443"/>
      <c r="BJP784" s="443"/>
      <c r="BJQ784" s="443"/>
      <c r="BJR784" s="443"/>
      <c r="BJS784" s="443"/>
      <c r="BJT784" s="443"/>
      <c r="BJU784" s="443"/>
      <c r="BJV784" s="443"/>
      <c r="BKC784" s="11"/>
      <c r="BKD784" s="239"/>
      <c r="BKE784" s="225"/>
      <c r="BKF784" s="11"/>
      <c r="BKG784" s="358"/>
      <c r="BKH784" s="247"/>
      <c r="BKI784" s="132"/>
      <c r="BKJ784" s="225"/>
      <c r="BKK784" s="225"/>
      <c r="BKL784" s="131"/>
      <c r="BKM784" s="132"/>
      <c r="BKN784" s="132"/>
      <c r="BKO784" s="134"/>
      <c r="BKP784" s="226"/>
      <c r="BKQ784" s="226"/>
      <c r="BKR784" s="227"/>
      <c r="BKS784" s="228"/>
      <c r="BKT784" s="143"/>
      <c r="BKU784" s="192"/>
      <c r="BKV784" s="288"/>
      <c r="BKW784" s="189"/>
      <c r="BKX784" s="11"/>
      <c r="BKY784" s="181"/>
      <c r="BKZ784" s="135"/>
      <c r="BLA784" s="230"/>
      <c r="BLB784" s="141"/>
      <c r="BLC784" s="136"/>
      <c r="BLD784" s="309"/>
      <c r="BLE784" s="309"/>
      <c r="BLF784" s="184"/>
      <c r="BLG784" s="182"/>
      <c r="BLH784" s="128"/>
      <c r="BLI784" s="129"/>
      <c r="BLJ784" s="130"/>
      <c r="BLK784" s="137"/>
      <c r="BLL784" s="138"/>
      <c r="BLM784" s="138"/>
      <c r="BLN784" s="11"/>
      <c r="BLO784" s="11"/>
      <c r="BLP784" s="412"/>
      <c r="BLQ784" s="412"/>
      <c r="BLR784" s="413"/>
      <c r="BLS784" s="192"/>
      <c r="BLT784" s="192"/>
      <c r="BLU784" s="192"/>
      <c r="BLV784" s="231"/>
      <c r="BLW784" s="231"/>
      <c r="BLX784" s="232"/>
      <c r="BLY784" s="232"/>
      <c r="BLZ784" s="233"/>
      <c r="BMA784" s="233"/>
      <c r="BMB784" s="233"/>
      <c r="BMC784" s="233"/>
      <c r="BMD784" s="233"/>
      <c r="BME784" s="233"/>
      <c r="BMF784" s="204"/>
      <c r="BMG784" s="195"/>
      <c r="BMH784" s="133"/>
      <c r="BMI784" s="133"/>
      <c r="BMJ784" s="133"/>
      <c r="BMK784" s="234"/>
      <c r="BML784" s="234"/>
      <c r="BMM784" s="191"/>
      <c r="BMN784" s="191"/>
      <c r="BMO784" s="191"/>
      <c r="BMP784" s="191"/>
      <c r="BMQ784" s="443"/>
      <c r="BMR784" s="443"/>
      <c r="BMS784" s="443"/>
      <c r="BMT784" s="443"/>
      <c r="BMU784" s="443"/>
      <c r="BMV784" s="443"/>
      <c r="BMW784" s="443"/>
      <c r="BMX784" s="443"/>
      <c r="BMY784" s="443"/>
      <c r="BMZ784" s="443"/>
      <c r="BNG784" s="11"/>
      <c r="BNH784" s="239"/>
      <c r="BNI784" s="225"/>
      <c r="BNJ784" s="11"/>
      <c r="BNK784" s="358"/>
      <c r="BNL784" s="247"/>
      <c r="BNM784" s="132"/>
      <c r="BNN784" s="225"/>
      <c r="BNO784" s="225"/>
      <c r="BNP784" s="131"/>
      <c r="BNQ784" s="132"/>
      <c r="BNR784" s="132"/>
      <c r="BNS784" s="134"/>
      <c r="BNT784" s="226"/>
      <c r="BNU784" s="226"/>
      <c r="BNV784" s="227"/>
      <c r="BNW784" s="228"/>
      <c r="BNX784" s="143"/>
      <c r="BNY784" s="192"/>
      <c r="BNZ784" s="288"/>
      <c r="BOA784" s="189"/>
      <c r="BOB784" s="11"/>
      <c r="BOC784" s="181"/>
      <c r="BOD784" s="135"/>
      <c r="BOE784" s="230"/>
      <c r="BOF784" s="141"/>
      <c r="BOG784" s="136"/>
      <c r="BOH784" s="309"/>
      <c r="BOI784" s="309"/>
      <c r="BOJ784" s="184"/>
      <c r="BOK784" s="182"/>
      <c r="BOL784" s="128"/>
      <c r="BOM784" s="129"/>
      <c r="BON784" s="130"/>
      <c r="BOO784" s="137"/>
      <c r="BOP784" s="138"/>
      <c r="BOQ784" s="138"/>
      <c r="BOR784" s="11"/>
      <c r="BOS784" s="11"/>
      <c r="BOT784" s="412"/>
      <c r="BOU784" s="412"/>
      <c r="BOV784" s="413"/>
      <c r="BOW784" s="192"/>
      <c r="BOX784" s="192"/>
      <c r="BOY784" s="192"/>
      <c r="BOZ784" s="231"/>
      <c r="BPA784" s="231"/>
      <c r="BPB784" s="232"/>
      <c r="BPC784" s="232"/>
      <c r="BPD784" s="233"/>
      <c r="BPE784" s="233"/>
      <c r="BPF784" s="233"/>
      <c r="BPG784" s="233"/>
      <c r="BPH784" s="233"/>
      <c r="BPI784" s="233"/>
      <c r="BPJ784" s="204"/>
      <c r="BPK784" s="195"/>
      <c r="BPL784" s="133"/>
      <c r="BPM784" s="133"/>
      <c r="BPN784" s="133"/>
      <c r="BPO784" s="234"/>
      <c r="BPP784" s="234"/>
      <c r="BPQ784" s="191"/>
      <c r="BPR784" s="191"/>
      <c r="BPS784" s="191"/>
      <c r="BPT784" s="191"/>
      <c r="BPU784" s="443"/>
      <c r="BPV784" s="443"/>
      <c r="BPW784" s="443"/>
      <c r="BPX784" s="443"/>
      <c r="BPY784" s="443"/>
      <c r="BPZ784" s="443"/>
      <c r="BQA784" s="443"/>
      <c r="BQB784" s="443"/>
      <c r="BQC784" s="443"/>
      <c r="BQD784" s="443"/>
      <c r="BQK784" s="11"/>
      <c r="BQL784" s="239"/>
      <c r="BQM784" s="225"/>
      <c r="BQN784" s="11"/>
      <c r="BQO784" s="358"/>
      <c r="BQP784" s="247"/>
      <c r="BQQ784" s="132"/>
      <c r="BQR784" s="225"/>
      <c r="BQS784" s="225"/>
      <c r="BQT784" s="131"/>
      <c r="BQU784" s="132"/>
      <c r="BQV784" s="132"/>
      <c r="BQW784" s="134"/>
      <c r="BQX784" s="226"/>
      <c r="BQY784" s="226"/>
      <c r="BQZ784" s="227"/>
      <c r="BRA784" s="228"/>
      <c r="BRB784" s="143"/>
      <c r="BRC784" s="192"/>
      <c r="BRD784" s="288"/>
      <c r="BRE784" s="189"/>
      <c r="BRF784" s="11"/>
      <c r="BRG784" s="181"/>
      <c r="BRH784" s="135"/>
      <c r="BRI784" s="230"/>
      <c r="BRJ784" s="141"/>
      <c r="BRK784" s="136"/>
      <c r="BRL784" s="309"/>
      <c r="BRM784" s="309"/>
      <c r="BRN784" s="184"/>
      <c r="BRO784" s="182"/>
      <c r="BRP784" s="128"/>
      <c r="BRQ784" s="129"/>
      <c r="BRR784" s="130"/>
      <c r="BRS784" s="137"/>
      <c r="BRT784" s="138"/>
      <c r="BRU784" s="138"/>
      <c r="BRV784" s="11"/>
      <c r="BRW784" s="11"/>
      <c r="BRX784" s="412"/>
      <c r="BRY784" s="412"/>
      <c r="BRZ784" s="413"/>
      <c r="BSA784" s="192"/>
      <c r="BSB784" s="192"/>
      <c r="BSC784" s="192"/>
      <c r="BSD784" s="231"/>
      <c r="BSE784" s="231"/>
      <c r="BSF784" s="232"/>
      <c r="BSG784" s="232"/>
      <c r="BSH784" s="233"/>
      <c r="BSI784" s="233"/>
      <c r="BSJ784" s="233"/>
      <c r="BSK784" s="233"/>
      <c r="BSL784" s="233"/>
      <c r="BSM784" s="233"/>
      <c r="BSN784" s="204"/>
      <c r="BSO784" s="195"/>
      <c r="BSP784" s="133"/>
      <c r="BSQ784" s="133"/>
      <c r="BSR784" s="133"/>
      <c r="BSS784" s="234"/>
      <c r="BST784" s="234"/>
      <c r="BSU784" s="191"/>
      <c r="BSV784" s="191"/>
      <c r="BSW784" s="191"/>
      <c r="BSX784" s="191"/>
      <c r="BSY784" s="443"/>
      <c r="BSZ784" s="443"/>
      <c r="BTA784" s="443"/>
      <c r="BTB784" s="443"/>
      <c r="BTC784" s="443"/>
      <c r="BTD784" s="443"/>
      <c r="BTE784" s="443"/>
      <c r="BTF784" s="443"/>
      <c r="BTG784" s="443"/>
      <c r="BTH784" s="443"/>
      <c r="BTO784" s="11"/>
      <c r="BTP784" s="239"/>
      <c r="BTQ784" s="225"/>
      <c r="BTR784" s="11"/>
      <c r="BTS784" s="358"/>
      <c r="BTT784" s="247"/>
      <c r="BTU784" s="132"/>
      <c r="BTV784" s="225"/>
      <c r="BTW784" s="225"/>
      <c r="BTX784" s="131"/>
      <c r="BTY784" s="132"/>
      <c r="BTZ784" s="132"/>
      <c r="BUA784" s="134"/>
      <c r="BUB784" s="226"/>
      <c r="BUC784" s="226"/>
      <c r="BUD784" s="227"/>
      <c r="BUE784" s="228"/>
      <c r="BUF784" s="143"/>
      <c r="BUG784" s="192"/>
      <c r="BUH784" s="288"/>
      <c r="BUI784" s="189"/>
      <c r="BUJ784" s="11"/>
      <c r="BUK784" s="181"/>
      <c r="BUL784" s="135"/>
      <c r="BUM784" s="230"/>
      <c r="BUN784" s="141"/>
      <c r="BUO784" s="136"/>
      <c r="BUP784" s="309"/>
      <c r="BUQ784" s="309"/>
      <c r="BUR784" s="184"/>
      <c r="BUS784" s="182"/>
      <c r="BUT784" s="128"/>
      <c r="BUU784" s="129"/>
      <c r="BUV784" s="130"/>
      <c r="BUW784" s="137"/>
      <c r="BUX784" s="138"/>
      <c r="BUY784" s="138"/>
      <c r="BUZ784" s="11"/>
      <c r="BVA784" s="11"/>
      <c r="BVB784" s="412"/>
      <c r="BVC784" s="412"/>
      <c r="BVD784" s="413"/>
      <c r="BVE784" s="192"/>
      <c r="BVF784" s="192"/>
      <c r="BVG784" s="192"/>
      <c r="BVH784" s="231"/>
      <c r="BVI784" s="231"/>
      <c r="BVJ784" s="232"/>
      <c r="BVK784" s="232"/>
      <c r="BVL784" s="233"/>
      <c r="BVM784" s="233"/>
      <c r="BVN784" s="233"/>
      <c r="BVO784" s="233"/>
      <c r="BVP784" s="233"/>
      <c r="BVQ784" s="233"/>
      <c r="BVR784" s="204"/>
      <c r="BVS784" s="195"/>
      <c r="BVT784" s="133"/>
      <c r="BVU784" s="133"/>
      <c r="BVV784" s="133"/>
      <c r="BVW784" s="234"/>
      <c r="BVX784" s="234"/>
      <c r="BVY784" s="191"/>
      <c r="BVZ784" s="191"/>
      <c r="BWA784" s="191"/>
      <c r="BWB784" s="191"/>
      <c r="BWC784" s="443"/>
      <c r="BWD784" s="443"/>
      <c r="BWE784" s="443"/>
      <c r="BWF784" s="443"/>
      <c r="BWG784" s="443"/>
      <c r="BWH784" s="443"/>
      <c r="BWI784" s="443"/>
      <c r="BWJ784" s="443"/>
      <c r="BWK784" s="443"/>
      <c r="BWL784" s="443"/>
      <c r="BWS784" s="11"/>
      <c r="BWT784" s="239"/>
      <c r="BWU784" s="225"/>
      <c r="BWV784" s="11"/>
      <c r="BWW784" s="358"/>
      <c r="BWX784" s="247"/>
      <c r="BWY784" s="132"/>
      <c r="BWZ784" s="225"/>
      <c r="BXA784" s="225"/>
      <c r="BXB784" s="131"/>
      <c r="BXC784" s="132"/>
      <c r="BXD784" s="132"/>
      <c r="BXE784" s="134"/>
      <c r="BXF784" s="226"/>
      <c r="BXG784" s="226"/>
      <c r="BXH784" s="227"/>
      <c r="BXI784" s="228"/>
      <c r="BXJ784" s="143"/>
      <c r="BXK784" s="192"/>
      <c r="BXL784" s="288"/>
      <c r="BXM784" s="189"/>
      <c r="BXN784" s="11"/>
      <c r="BXO784" s="181"/>
      <c r="BXP784" s="135"/>
      <c r="BXQ784" s="230"/>
      <c r="BXR784" s="141"/>
      <c r="BXS784" s="136"/>
      <c r="BXT784" s="309"/>
      <c r="BXU784" s="309"/>
      <c r="BXV784" s="184"/>
      <c r="BXW784" s="182"/>
      <c r="BXX784" s="128"/>
      <c r="BXY784" s="129"/>
      <c r="BXZ784" s="130"/>
      <c r="BYA784" s="137"/>
      <c r="BYB784" s="138"/>
      <c r="BYC784" s="138"/>
      <c r="BYD784" s="11"/>
      <c r="BYE784" s="11"/>
      <c r="BYF784" s="412"/>
      <c r="BYG784" s="412"/>
      <c r="BYH784" s="413"/>
      <c r="BYI784" s="192"/>
      <c r="BYJ784" s="192"/>
      <c r="BYK784" s="192"/>
      <c r="BYL784" s="231"/>
      <c r="BYM784" s="231"/>
      <c r="BYN784" s="232"/>
      <c r="BYO784" s="232"/>
      <c r="BYP784" s="233"/>
      <c r="BYQ784" s="233"/>
      <c r="BYR784" s="233"/>
      <c r="BYS784" s="233"/>
      <c r="BYT784" s="233"/>
      <c r="BYU784" s="233"/>
      <c r="BYV784" s="204"/>
      <c r="BYW784" s="195"/>
      <c r="BYX784" s="133"/>
      <c r="BYY784" s="133"/>
      <c r="BYZ784" s="133"/>
      <c r="BZA784" s="234"/>
      <c r="BZB784" s="234"/>
      <c r="BZC784" s="191"/>
      <c r="BZD784" s="191"/>
      <c r="BZE784" s="191"/>
      <c r="BZF784" s="191"/>
      <c r="BZG784" s="443"/>
      <c r="BZH784" s="443"/>
      <c r="BZI784" s="443"/>
      <c r="BZJ784" s="443"/>
      <c r="BZK784" s="443"/>
      <c r="BZL784" s="443"/>
      <c r="BZM784" s="443"/>
      <c r="BZN784" s="443"/>
      <c r="BZO784" s="443"/>
      <c r="BZP784" s="443"/>
      <c r="BZW784" s="11"/>
      <c r="BZX784" s="239"/>
      <c r="BZY784" s="225"/>
      <c r="BZZ784" s="11"/>
      <c r="CAA784" s="358"/>
      <c r="CAB784" s="247"/>
      <c r="CAC784" s="132"/>
      <c r="CAD784" s="225"/>
      <c r="CAE784" s="225"/>
      <c r="CAF784" s="131"/>
      <c r="CAG784" s="132"/>
      <c r="CAH784" s="132"/>
      <c r="CAI784" s="134"/>
      <c r="CAJ784" s="226"/>
      <c r="CAK784" s="226"/>
      <c r="CAL784" s="227"/>
      <c r="CAM784" s="228"/>
      <c r="CAN784" s="143"/>
      <c r="CAO784" s="192"/>
      <c r="CAP784" s="288"/>
      <c r="CAQ784" s="189"/>
      <c r="CAR784" s="11"/>
      <c r="CAS784" s="181"/>
      <c r="CAT784" s="135"/>
      <c r="CAU784" s="230"/>
      <c r="CAV784" s="141"/>
      <c r="CAW784" s="136"/>
      <c r="CAX784" s="309"/>
      <c r="CAY784" s="309"/>
      <c r="CAZ784" s="184"/>
      <c r="CBA784" s="182"/>
      <c r="CBB784" s="128"/>
      <c r="CBC784" s="129"/>
      <c r="CBD784" s="130"/>
      <c r="CBE784" s="137"/>
      <c r="CBF784" s="138"/>
      <c r="CBG784" s="138"/>
      <c r="CBH784" s="11"/>
      <c r="CBI784" s="11"/>
      <c r="CBJ784" s="412"/>
      <c r="CBK784" s="412"/>
      <c r="CBL784" s="413"/>
      <c r="CBM784" s="192"/>
      <c r="CBN784" s="192"/>
      <c r="CBO784" s="192"/>
      <c r="CBP784" s="231"/>
      <c r="CBQ784" s="231"/>
      <c r="CBR784" s="232"/>
      <c r="CBS784" s="232"/>
      <c r="CBT784" s="233"/>
      <c r="CBU784" s="233"/>
      <c r="CBV784" s="233"/>
      <c r="CBW784" s="233"/>
      <c r="CBX784" s="233"/>
      <c r="CBY784" s="233"/>
      <c r="CBZ784" s="204"/>
      <c r="CCA784" s="195"/>
      <c r="CCB784" s="133"/>
      <c r="CCC784" s="133"/>
      <c r="CCD784" s="133"/>
      <c r="CCE784" s="234"/>
      <c r="CCF784" s="234"/>
      <c r="CCG784" s="191"/>
      <c r="CCH784" s="191"/>
      <c r="CCI784" s="191"/>
      <c r="CCJ784" s="191"/>
      <c r="CCK784" s="443"/>
      <c r="CCL784" s="443"/>
      <c r="CCM784" s="443"/>
      <c r="CCN784" s="443"/>
      <c r="CCO784" s="443"/>
      <c r="CCP784" s="443"/>
      <c r="CCQ784" s="443"/>
      <c r="CCR784" s="443"/>
      <c r="CCS784" s="443"/>
      <c r="CCT784" s="443"/>
      <c r="CDA784" s="11"/>
      <c r="CDB784" s="239"/>
      <c r="CDC784" s="225"/>
      <c r="CDD784" s="11"/>
      <c r="CDE784" s="358"/>
      <c r="CDF784" s="247"/>
      <c r="CDG784" s="132"/>
      <c r="CDH784" s="225"/>
      <c r="CDI784" s="225"/>
      <c r="CDJ784" s="131"/>
      <c r="CDK784" s="132"/>
      <c r="CDL784" s="132"/>
      <c r="CDM784" s="134"/>
      <c r="CDN784" s="226"/>
      <c r="CDO784" s="226"/>
      <c r="CDP784" s="227"/>
      <c r="CDQ784" s="228"/>
      <c r="CDR784" s="143"/>
      <c r="CDS784" s="192"/>
      <c r="CDT784" s="288"/>
      <c r="CDU784" s="189"/>
      <c r="CDV784" s="11"/>
      <c r="CDW784" s="181"/>
      <c r="CDX784" s="135"/>
      <c r="CDY784" s="230"/>
      <c r="CDZ784" s="141"/>
      <c r="CEA784" s="136"/>
      <c r="CEB784" s="309"/>
      <c r="CEC784" s="309"/>
      <c r="CED784" s="184"/>
      <c r="CEE784" s="182"/>
      <c r="CEF784" s="128"/>
      <c r="CEG784" s="129"/>
      <c r="CEH784" s="130"/>
      <c r="CEI784" s="137"/>
      <c r="CEJ784" s="138"/>
      <c r="CEK784" s="138"/>
      <c r="CEL784" s="11"/>
      <c r="CEM784" s="11"/>
      <c r="CEN784" s="412"/>
      <c r="CEO784" s="412"/>
      <c r="CEP784" s="413"/>
      <c r="CEQ784" s="192"/>
      <c r="CER784" s="192"/>
      <c r="CES784" s="192"/>
      <c r="CET784" s="231"/>
      <c r="CEU784" s="231"/>
      <c r="CEV784" s="232"/>
      <c r="CEW784" s="232"/>
      <c r="CEX784" s="233"/>
      <c r="CEY784" s="233"/>
      <c r="CEZ784" s="233"/>
      <c r="CFA784" s="233"/>
      <c r="CFB784" s="233"/>
      <c r="CFC784" s="233"/>
      <c r="CFD784" s="204"/>
      <c r="CFE784" s="195"/>
      <c r="CFF784" s="133"/>
      <c r="CFG784" s="133"/>
      <c r="CFH784" s="133"/>
      <c r="CFI784" s="234"/>
      <c r="CFJ784" s="234"/>
      <c r="CFK784" s="191"/>
      <c r="CFL784" s="191"/>
      <c r="CFM784" s="191"/>
      <c r="CFN784" s="191"/>
      <c r="CFO784" s="443"/>
      <c r="CFP784" s="443"/>
      <c r="CFQ784" s="443"/>
      <c r="CFR784" s="443"/>
      <c r="CFS784" s="443"/>
      <c r="CFT784" s="443"/>
      <c r="CFU784" s="443"/>
      <c r="CFV784" s="443"/>
      <c r="CFW784" s="443"/>
      <c r="CFX784" s="443"/>
      <c r="CGE784" s="11"/>
      <c r="CGF784" s="239"/>
      <c r="CGG784" s="225"/>
      <c r="CGH784" s="11"/>
      <c r="CGI784" s="358"/>
      <c r="CGJ784" s="247"/>
      <c r="CGK784" s="132"/>
      <c r="CGL784" s="225"/>
      <c r="CGM784" s="225"/>
      <c r="CGN784" s="131"/>
      <c r="CGO784" s="132"/>
      <c r="CGP784" s="132"/>
      <c r="CGQ784" s="134"/>
      <c r="CGR784" s="226"/>
      <c r="CGS784" s="226"/>
      <c r="CGT784" s="227"/>
      <c r="CGU784" s="228"/>
      <c r="CGV784" s="143"/>
      <c r="CGW784" s="192"/>
      <c r="CGX784" s="288"/>
      <c r="CGY784" s="189"/>
      <c r="CGZ784" s="11"/>
      <c r="CHA784" s="181"/>
      <c r="CHB784" s="135"/>
      <c r="CHC784" s="230"/>
      <c r="CHD784" s="141"/>
      <c r="CHE784" s="136"/>
      <c r="CHF784" s="309"/>
      <c r="CHG784" s="309"/>
      <c r="CHH784" s="184"/>
      <c r="CHI784" s="182"/>
      <c r="CHJ784" s="128"/>
      <c r="CHK784" s="129"/>
      <c r="CHL784" s="130"/>
      <c r="CHM784" s="137"/>
      <c r="CHN784" s="138"/>
      <c r="CHO784" s="138"/>
      <c r="CHP784" s="11"/>
      <c r="CHQ784" s="11"/>
      <c r="CHR784" s="412"/>
      <c r="CHS784" s="412"/>
      <c r="CHT784" s="413"/>
      <c r="CHU784" s="192"/>
      <c r="CHV784" s="192"/>
      <c r="CHW784" s="192"/>
      <c r="CHX784" s="231"/>
      <c r="CHY784" s="231"/>
      <c r="CHZ784" s="232"/>
      <c r="CIA784" s="232"/>
      <c r="CIB784" s="233"/>
      <c r="CIC784" s="233"/>
      <c r="CID784" s="233"/>
      <c r="CIE784" s="233"/>
      <c r="CIF784" s="233"/>
      <c r="CIG784" s="233"/>
      <c r="CIH784" s="204"/>
      <c r="CII784" s="195"/>
      <c r="CIJ784" s="133"/>
      <c r="CIK784" s="133"/>
      <c r="CIL784" s="133"/>
      <c r="CIM784" s="234"/>
      <c r="CIN784" s="234"/>
      <c r="CIO784" s="191"/>
      <c r="CIP784" s="191"/>
      <c r="CIQ784" s="191"/>
      <c r="CIR784" s="191"/>
      <c r="CIS784" s="443"/>
      <c r="CIT784" s="443"/>
      <c r="CIU784" s="443"/>
      <c r="CIV784" s="443"/>
      <c r="CIW784" s="443"/>
      <c r="CIX784" s="443"/>
      <c r="CIY784" s="443"/>
      <c r="CIZ784" s="443"/>
      <c r="CJA784" s="443"/>
      <c r="CJB784" s="443"/>
      <c r="CJI784" s="11"/>
      <c r="CJJ784" s="239"/>
      <c r="CJK784" s="225"/>
      <c r="CJL784" s="11"/>
      <c r="CJM784" s="358"/>
      <c r="CJN784" s="247"/>
      <c r="CJO784" s="132"/>
      <c r="CJP784" s="225"/>
      <c r="CJQ784" s="225"/>
      <c r="CJR784" s="131"/>
      <c r="CJS784" s="132"/>
      <c r="CJT784" s="132"/>
      <c r="CJU784" s="134"/>
      <c r="CJV784" s="226"/>
      <c r="CJW784" s="226"/>
      <c r="CJX784" s="227"/>
      <c r="CJY784" s="228"/>
      <c r="CJZ784" s="143"/>
      <c r="CKA784" s="192"/>
      <c r="CKB784" s="288"/>
      <c r="CKC784" s="189"/>
      <c r="CKD784" s="11"/>
      <c r="CKE784" s="181"/>
      <c r="CKF784" s="135"/>
      <c r="CKG784" s="230"/>
      <c r="CKH784" s="141"/>
      <c r="CKI784" s="136"/>
      <c r="CKJ784" s="309"/>
      <c r="CKK784" s="309"/>
      <c r="CKL784" s="184"/>
      <c r="CKM784" s="182"/>
      <c r="CKN784" s="128"/>
      <c r="CKO784" s="129"/>
      <c r="CKP784" s="130"/>
      <c r="CKQ784" s="137"/>
      <c r="CKR784" s="138"/>
      <c r="CKS784" s="138"/>
      <c r="CKT784" s="11"/>
      <c r="CKU784" s="11"/>
      <c r="CKV784" s="412"/>
      <c r="CKW784" s="412"/>
      <c r="CKX784" s="413"/>
      <c r="CKY784" s="192"/>
      <c r="CKZ784" s="192"/>
      <c r="CLA784" s="192"/>
      <c r="CLB784" s="231"/>
      <c r="CLC784" s="231"/>
      <c r="CLD784" s="232"/>
      <c r="CLE784" s="232"/>
      <c r="CLF784" s="233"/>
      <c r="CLG784" s="233"/>
      <c r="CLH784" s="233"/>
      <c r="CLI784" s="233"/>
      <c r="CLJ784" s="233"/>
      <c r="CLK784" s="233"/>
      <c r="CLL784" s="204"/>
      <c r="CLM784" s="195"/>
      <c r="CLN784" s="133"/>
      <c r="CLO784" s="133"/>
      <c r="CLP784" s="133"/>
      <c r="CLQ784" s="234"/>
      <c r="CLR784" s="234"/>
      <c r="CLS784" s="191"/>
      <c r="CLT784" s="191"/>
      <c r="CLU784" s="191"/>
      <c r="CLV784" s="191"/>
      <c r="CLW784" s="443"/>
      <c r="CLX784" s="443"/>
      <c r="CLY784" s="443"/>
      <c r="CLZ784" s="443"/>
      <c r="CMA784" s="443"/>
      <c r="CMB784" s="443"/>
      <c r="CMC784" s="443"/>
      <c r="CMD784" s="443"/>
      <c r="CME784" s="443"/>
      <c r="CMF784" s="443"/>
      <c r="CMM784" s="11"/>
      <c r="CMN784" s="239"/>
      <c r="CMO784" s="225"/>
      <c r="CMP784" s="11"/>
      <c r="CMQ784" s="358"/>
      <c r="CMR784" s="247"/>
      <c r="CMS784" s="132"/>
      <c r="CMT784" s="225"/>
      <c r="CMU784" s="225"/>
      <c r="CMV784" s="131"/>
      <c r="CMW784" s="132"/>
      <c r="CMX784" s="132"/>
      <c r="CMY784" s="134"/>
      <c r="CMZ784" s="226"/>
      <c r="CNA784" s="226"/>
      <c r="CNB784" s="227"/>
      <c r="CNC784" s="228"/>
      <c r="CND784" s="143"/>
      <c r="CNE784" s="192"/>
      <c r="CNF784" s="288"/>
      <c r="CNG784" s="189"/>
      <c r="CNH784" s="11"/>
      <c r="CNI784" s="181"/>
      <c r="CNJ784" s="135"/>
      <c r="CNK784" s="230"/>
      <c r="CNL784" s="141"/>
      <c r="CNM784" s="136"/>
      <c r="CNN784" s="309"/>
      <c r="CNO784" s="309"/>
      <c r="CNP784" s="184"/>
      <c r="CNQ784" s="182"/>
      <c r="CNR784" s="128"/>
      <c r="CNS784" s="129"/>
      <c r="CNT784" s="130"/>
      <c r="CNU784" s="137"/>
      <c r="CNV784" s="138"/>
      <c r="CNW784" s="138"/>
      <c r="CNX784" s="11"/>
      <c r="CNY784" s="11"/>
      <c r="CNZ784" s="412"/>
      <c r="COA784" s="412"/>
      <c r="COB784" s="413"/>
      <c r="COC784" s="192"/>
      <c r="COD784" s="192"/>
      <c r="COE784" s="192"/>
      <c r="COF784" s="231"/>
      <c r="COG784" s="231"/>
      <c r="COH784" s="232"/>
      <c r="COI784" s="232"/>
      <c r="COJ784" s="233"/>
      <c r="COK784" s="233"/>
      <c r="COL784" s="233"/>
      <c r="COM784" s="233"/>
      <c r="CON784" s="233"/>
      <c r="COO784" s="233"/>
      <c r="COP784" s="204"/>
      <c r="COQ784" s="195"/>
      <c r="COR784" s="133"/>
      <c r="COS784" s="133"/>
      <c r="COT784" s="133"/>
      <c r="COU784" s="234"/>
      <c r="COV784" s="234"/>
      <c r="COW784" s="191"/>
      <c r="COX784" s="191"/>
      <c r="COY784" s="191"/>
      <c r="COZ784" s="191"/>
      <c r="CPA784" s="443"/>
      <c r="CPB784" s="443"/>
      <c r="CPC784" s="443"/>
      <c r="CPD784" s="443"/>
      <c r="CPE784" s="443"/>
      <c r="CPF784" s="443"/>
      <c r="CPG784" s="443"/>
      <c r="CPH784" s="443"/>
      <c r="CPI784" s="443"/>
      <c r="CPJ784" s="443"/>
      <c r="CPQ784" s="11"/>
      <c r="CPR784" s="239"/>
      <c r="CPS784" s="225"/>
      <c r="CPT784" s="11"/>
      <c r="CPU784" s="358"/>
      <c r="CPV784" s="247"/>
      <c r="CPW784" s="132"/>
      <c r="CPX784" s="225"/>
      <c r="CPY784" s="225"/>
      <c r="CPZ784" s="131"/>
      <c r="CQA784" s="132"/>
      <c r="CQB784" s="132"/>
      <c r="CQC784" s="134"/>
      <c r="CQD784" s="226"/>
      <c r="CQE784" s="226"/>
      <c r="CQF784" s="227"/>
      <c r="CQG784" s="228"/>
      <c r="CQH784" s="143"/>
      <c r="CQI784" s="192"/>
      <c r="CQJ784" s="288"/>
      <c r="CQK784" s="189"/>
      <c r="CQL784" s="11"/>
      <c r="CQM784" s="181"/>
      <c r="CQN784" s="135"/>
      <c r="CQO784" s="230"/>
      <c r="CQP784" s="141"/>
      <c r="CQQ784" s="136"/>
      <c r="CQR784" s="309"/>
      <c r="CQS784" s="309"/>
      <c r="CQT784" s="184"/>
      <c r="CQU784" s="182"/>
      <c r="CQV784" s="128"/>
      <c r="CQW784" s="129"/>
      <c r="CQX784" s="130"/>
      <c r="CQY784" s="137"/>
      <c r="CQZ784" s="138"/>
      <c r="CRA784" s="138"/>
      <c r="CRB784" s="11"/>
      <c r="CRC784" s="11"/>
      <c r="CRD784" s="412"/>
      <c r="CRE784" s="412"/>
      <c r="CRF784" s="413"/>
      <c r="CRG784" s="192"/>
      <c r="CRH784" s="192"/>
      <c r="CRI784" s="192"/>
      <c r="CRJ784" s="231"/>
      <c r="CRK784" s="231"/>
      <c r="CRL784" s="232"/>
      <c r="CRM784" s="232"/>
      <c r="CRN784" s="233"/>
      <c r="CRO784" s="233"/>
      <c r="CRP784" s="233"/>
      <c r="CRQ784" s="233"/>
      <c r="CRR784" s="233"/>
      <c r="CRS784" s="233"/>
      <c r="CRT784" s="204"/>
      <c r="CRU784" s="195"/>
      <c r="CRV784" s="133"/>
      <c r="CRW784" s="133"/>
      <c r="CRX784" s="133"/>
      <c r="CRY784" s="234"/>
      <c r="CRZ784" s="234"/>
      <c r="CSA784" s="191"/>
      <c r="CSB784" s="191"/>
      <c r="CSC784" s="191"/>
      <c r="CSD784" s="191"/>
      <c r="CSE784" s="443"/>
      <c r="CSF784" s="443"/>
      <c r="CSG784" s="443"/>
      <c r="CSH784" s="443"/>
      <c r="CSI784" s="443"/>
      <c r="CSJ784" s="443"/>
      <c r="CSK784" s="443"/>
      <c r="CSL784" s="443"/>
      <c r="CSM784" s="443"/>
      <c r="CSN784" s="443"/>
      <c r="CSU784" s="11"/>
      <c r="CSV784" s="239"/>
      <c r="CSW784" s="225"/>
      <c r="CSX784" s="11"/>
      <c r="CSY784" s="358"/>
      <c r="CSZ784" s="247"/>
      <c r="CTA784" s="132"/>
      <c r="CTB784" s="225"/>
      <c r="CTC784" s="225"/>
      <c r="CTD784" s="131"/>
      <c r="CTE784" s="132"/>
      <c r="CTF784" s="132"/>
      <c r="CTG784" s="134"/>
      <c r="CTH784" s="226"/>
      <c r="CTI784" s="226"/>
      <c r="CTJ784" s="227"/>
      <c r="CTK784" s="228"/>
      <c r="CTL784" s="143"/>
      <c r="CTM784" s="192"/>
      <c r="CTN784" s="288"/>
      <c r="CTO784" s="189"/>
      <c r="CTP784" s="11"/>
      <c r="CTQ784" s="181"/>
      <c r="CTR784" s="135"/>
      <c r="CTS784" s="230"/>
      <c r="CTT784" s="141"/>
      <c r="CTU784" s="136"/>
      <c r="CTV784" s="309"/>
      <c r="CTW784" s="309"/>
      <c r="CTX784" s="184"/>
      <c r="CTY784" s="182"/>
      <c r="CTZ784" s="128"/>
      <c r="CUA784" s="129"/>
      <c r="CUB784" s="130"/>
      <c r="CUC784" s="137"/>
      <c r="CUD784" s="138"/>
      <c r="CUE784" s="138"/>
      <c r="CUF784" s="11"/>
      <c r="CUG784" s="11"/>
      <c r="CUH784" s="412"/>
      <c r="CUI784" s="412"/>
      <c r="CUJ784" s="413"/>
      <c r="CUK784" s="192"/>
      <c r="CUL784" s="192"/>
      <c r="CUM784" s="192"/>
      <c r="CUN784" s="231"/>
      <c r="CUO784" s="231"/>
      <c r="CUP784" s="232"/>
      <c r="CUQ784" s="232"/>
      <c r="CUR784" s="233"/>
      <c r="CUS784" s="233"/>
      <c r="CUT784" s="233"/>
      <c r="CUU784" s="233"/>
      <c r="CUV784" s="233"/>
      <c r="CUW784" s="233"/>
      <c r="CUX784" s="204"/>
      <c r="CUY784" s="195"/>
      <c r="CUZ784" s="133"/>
      <c r="CVA784" s="133"/>
      <c r="CVB784" s="133"/>
      <c r="CVC784" s="234"/>
      <c r="CVD784" s="234"/>
      <c r="CVE784" s="191"/>
      <c r="CVF784" s="191"/>
      <c r="CVG784" s="191"/>
      <c r="CVH784" s="191"/>
      <c r="CVI784" s="443"/>
      <c r="CVJ784" s="443"/>
      <c r="CVK784" s="443"/>
      <c r="CVL784" s="443"/>
      <c r="CVM784" s="443"/>
      <c r="CVN784" s="443"/>
      <c r="CVO784" s="443"/>
      <c r="CVP784" s="443"/>
      <c r="CVQ784" s="443"/>
      <c r="CVR784" s="443"/>
      <c r="CVY784" s="11"/>
      <c r="CVZ784" s="239"/>
      <c r="CWA784" s="225"/>
      <c r="CWB784" s="11"/>
      <c r="CWC784" s="358"/>
      <c r="CWD784" s="247"/>
      <c r="CWE784" s="132"/>
      <c r="CWF784" s="225"/>
      <c r="CWG784" s="225"/>
      <c r="CWH784" s="131"/>
      <c r="CWI784" s="132"/>
      <c r="CWJ784" s="132"/>
      <c r="CWK784" s="134"/>
      <c r="CWL784" s="226"/>
      <c r="CWM784" s="226"/>
      <c r="CWN784" s="227"/>
      <c r="CWO784" s="228"/>
      <c r="CWP784" s="143"/>
      <c r="CWQ784" s="192"/>
      <c r="CWR784" s="288"/>
      <c r="CWS784" s="189"/>
      <c r="CWT784" s="11"/>
      <c r="CWU784" s="181"/>
      <c r="CWV784" s="135"/>
      <c r="CWW784" s="230"/>
      <c r="CWX784" s="141"/>
      <c r="CWY784" s="136"/>
      <c r="CWZ784" s="309"/>
      <c r="CXA784" s="309"/>
      <c r="CXB784" s="184"/>
      <c r="CXC784" s="182"/>
      <c r="CXD784" s="128"/>
      <c r="CXE784" s="129"/>
      <c r="CXF784" s="130"/>
      <c r="CXG784" s="137"/>
      <c r="CXH784" s="138"/>
      <c r="CXI784" s="138"/>
      <c r="CXJ784" s="11"/>
      <c r="CXK784" s="11"/>
      <c r="CXL784" s="412"/>
      <c r="CXM784" s="412"/>
      <c r="CXN784" s="413"/>
      <c r="CXO784" s="192"/>
      <c r="CXP784" s="192"/>
      <c r="CXQ784" s="192"/>
      <c r="CXR784" s="231"/>
      <c r="CXS784" s="231"/>
      <c r="CXT784" s="232"/>
      <c r="CXU784" s="232"/>
      <c r="CXV784" s="233"/>
      <c r="CXW784" s="233"/>
      <c r="CXX784" s="233"/>
      <c r="CXY784" s="233"/>
      <c r="CXZ784" s="233"/>
      <c r="CYA784" s="233"/>
      <c r="CYB784" s="204"/>
      <c r="CYC784" s="195"/>
      <c r="CYD784" s="133"/>
      <c r="CYE784" s="133"/>
      <c r="CYF784" s="133"/>
      <c r="CYG784" s="234"/>
      <c r="CYH784" s="234"/>
      <c r="CYI784" s="191"/>
      <c r="CYJ784" s="191"/>
      <c r="CYK784" s="191"/>
      <c r="CYL784" s="191"/>
      <c r="CYM784" s="443"/>
      <c r="CYN784" s="443"/>
      <c r="CYO784" s="443"/>
      <c r="CYP784" s="443"/>
      <c r="CYQ784" s="443"/>
      <c r="CYR784" s="443"/>
      <c r="CYS784" s="443"/>
      <c r="CYT784" s="443"/>
      <c r="CYU784" s="443"/>
      <c r="CYV784" s="443"/>
      <c r="CZC784" s="11"/>
      <c r="CZD784" s="239"/>
      <c r="CZE784" s="225"/>
      <c r="CZF784" s="11"/>
      <c r="CZG784" s="358"/>
      <c r="CZH784" s="247"/>
      <c r="CZI784" s="132"/>
      <c r="CZJ784" s="225"/>
      <c r="CZK784" s="225"/>
      <c r="CZL784" s="131"/>
      <c r="CZM784" s="132"/>
      <c r="CZN784" s="132"/>
      <c r="CZO784" s="134"/>
      <c r="CZP784" s="226"/>
      <c r="CZQ784" s="226"/>
      <c r="CZR784" s="227"/>
      <c r="CZS784" s="228"/>
      <c r="CZT784" s="143"/>
      <c r="CZU784" s="192"/>
      <c r="CZV784" s="288"/>
      <c r="CZW784" s="189"/>
      <c r="CZX784" s="11"/>
      <c r="CZY784" s="181"/>
      <c r="CZZ784" s="135"/>
      <c r="DAA784" s="230"/>
      <c r="DAB784" s="141"/>
      <c r="DAC784" s="136"/>
      <c r="DAD784" s="309"/>
      <c r="DAE784" s="309"/>
      <c r="DAF784" s="184"/>
      <c r="DAG784" s="182"/>
      <c r="DAH784" s="128"/>
      <c r="DAI784" s="129"/>
      <c r="DAJ784" s="130"/>
      <c r="DAK784" s="137"/>
      <c r="DAL784" s="138"/>
      <c r="DAM784" s="138"/>
      <c r="DAN784" s="11"/>
      <c r="DAO784" s="11"/>
      <c r="DAP784" s="412"/>
      <c r="DAQ784" s="412"/>
      <c r="DAR784" s="413"/>
      <c r="DAS784" s="192"/>
      <c r="DAT784" s="192"/>
      <c r="DAU784" s="192"/>
      <c r="DAV784" s="231"/>
      <c r="DAW784" s="231"/>
      <c r="DAX784" s="232"/>
      <c r="DAY784" s="232"/>
      <c r="DAZ784" s="233"/>
      <c r="DBA784" s="233"/>
      <c r="DBB784" s="233"/>
      <c r="DBC784" s="233"/>
      <c r="DBD784" s="233"/>
      <c r="DBE784" s="233"/>
      <c r="DBF784" s="204"/>
      <c r="DBG784" s="195"/>
      <c r="DBH784" s="133"/>
      <c r="DBI784" s="133"/>
      <c r="DBJ784" s="133"/>
      <c r="DBK784" s="234"/>
      <c r="DBL784" s="234"/>
      <c r="DBM784" s="191"/>
      <c r="DBN784" s="191"/>
      <c r="DBO784" s="191"/>
      <c r="DBP784" s="191"/>
      <c r="DBQ784" s="443"/>
      <c r="DBR784" s="443"/>
      <c r="DBS784" s="443"/>
      <c r="DBT784" s="443"/>
      <c r="DBU784" s="443"/>
      <c r="DBV784" s="443"/>
      <c r="DBW784" s="443"/>
      <c r="DBX784" s="443"/>
      <c r="DBY784" s="443"/>
      <c r="DBZ784" s="443"/>
      <c r="DCG784" s="11"/>
      <c r="DCH784" s="239"/>
      <c r="DCI784" s="225"/>
      <c r="DCJ784" s="11"/>
      <c r="DCK784" s="358"/>
      <c r="DCL784" s="247"/>
      <c r="DCM784" s="132"/>
      <c r="DCN784" s="225"/>
      <c r="DCO784" s="225"/>
      <c r="DCP784" s="131"/>
      <c r="DCQ784" s="132"/>
      <c r="DCR784" s="132"/>
      <c r="DCS784" s="134"/>
      <c r="DCT784" s="226"/>
      <c r="DCU784" s="226"/>
      <c r="DCV784" s="227"/>
      <c r="DCW784" s="228"/>
      <c r="DCX784" s="143"/>
      <c r="DCY784" s="192"/>
      <c r="DCZ784" s="288"/>
      <c r="DDA784" s="189"/>
      <c r="DDB784" s="11"/>
      <c r="DDC784" s="181"/>
      <c r="DDD784" s="135"/>
      <c r="DDE784" s="230"/>
      <c r="DDF784" s="141"/>
      <c r="DDG784" s="136"/>
      <c r="DDH784" s="309"/>
      <c r="DDI784" s="309"/>
      <c r="DDJ784" s="184"/>
      <c r="DDK784" s="182"/>
      <c r="DDL784" s="128"/>
      <c r="DDM784" s="129"/>
      <c r="DDN784" s="130"/>
      <c r="DDO784" s="137"/>
      <c r="DDP784" s="138"/>
      <c r="DDQ784" s="138"/>
      <c r="DDR784" s="11"/>
      <c r="DDS784" s="11"/>
      <c r="DDT784" s="412"/>
      <c r="DDU784" s="412"/>
      <c r="DDV784" s="413"/>
      <c r="DDW784" s="192"/>
      <c r="DDX784" s="192"/>
      <c r="DDY784" s="192"/>
      <c r="DDZ784" s="231"/>
      <c r="DEA784" s="231"/>
      <c r="DEB784" s="232"/>
      <c r="DEC784" s="232"/>
      <c r="DED784" s="233"/>
      <c r="DEE784" s="233"/>
      <c r="DEF784" s="233"/>
      <c r="DEG784" s="233"/>
      <c r="DEH784" s="233"/>
      <c r="DEI784" s="233"/>
      <c r="DEJ784" s="204"/>
      <c r="DEK784" s="195"/>
      <c r="DEL784" s="133"/>
      <c r="DEM784" s="133"/>
      <c r="DEN784" s="133"/>
      <c r="DEO784" s="234"/>
      <c r="DEP784" s="234"/>
      <c r="DEQ784" s="191"/>
      <c r="DER784" s="191"/>
      <c r="DES784" s="191"/>
      <c r="DET784" s="191"/>
      <c r="DEU784" s="443"/>
      <c r="DEV784" s="443"/>
      <c r="DEW784" s="443"/>
      <c r="DEX784" s="443"/>
      <c r="DEY784" s="443"/>
      <c r="DEZ784" s="443"/>
      <c r="DFA784" s="443"/>
      <c r="DFB784" s="443"/>
      <c r="DFC784" s="443"/>
      <c r="DFD784" s="443"/>
      <c r="DFK784" s="11"/>
      <c r="DFL784" s="239"/>
      <c r="DFM784" s="225"/>
      <c r="DFN784" s="11"/>
      <c r="DFO784" s="358"/>
      <c r="DFP784" s="247"/>
      <c r="DFQ784" s="132"/>
      <c r="DFR784" s="225"/>
      <c r="DFS784" s="225"/>
      <c r="DFT784" s="131"/>
      <c r="DFU784" s="132"/>
      <c r="DFV784" s="132"/>
      <c r="DFW784" s="134"/>
      <c r="DFX784" s="226"/>
      <c r="DFY784" s="226"/>
      <c r="DFZ784" s="227"/>
      <c r="DGA784" s="228"/>
      <c r="DGB784" s="143"/>
      <c r="DGC784" s="192"/>
      <c r="DGD784" s="288"/>
      <c r="DGE784" s="189"/>
      <c r="DGF784" s="11"/>
      <c r="DGG784" s="181"/>
      <c r="DGH784" s="135"/>
      <c r="DGI784" s="230"/>
      <c r="DGJ784" s="141"/>
      <c r="DGK784" s="136"/>
      <c r="DGL784" s="309"/>
      <c r="DGM784" s="309"/>
      <c r="DGN784" s="184"/>
      <c r="DGO784" s="182"/>
      <c r="DGP784" s="128"/>
      <c r="DGQ784" s="129"/>
      <c r="DGR784" s="130"/>
      <c r="DGS784" s="137"/>
      <c r="DGT784" s="138"/>
      <c r="DGU784" s="138"/>
      <c r="DGV784" s="11"/>
      <c r="DGW784" s="11"/>
      <c r="DGX784" s="412"/>
      <c r="DGY784" s="412"/>
      <c r="DGZ784" s="413"/>
      <c r="DHA784" s="192"/>
      <c r="DHB784" s="192"/>
      <c r="DHC784" s="192"/>
      <c r="DHD784" s="231"/>
      <c r="DHE784" s="231"/>
      <c r="DHF784" s="232"/>
      <c r="DHG784" s="232"/>
      <c r="DHH784" s="233"/>
      <c r="DHI784" s="233"/>
      <c r="DHJ784" s="233"/>
      <c r="DHK784" s="233"/>
      <c r="DHL784" s="233"/>
      <c r="DHM784" s="233"/>
      <c r="DHN784" s="204"/>
      <c r="DHO784" s="195"/>
      <c r="DHP784" s="133"/>
      <c r="DHQ784" s="133"/>
      <c r="DHR784" s="133"/>
      <c r="DHS784" s="234"/>
      <c r="DHT784" s="234"/>
      <c r="DHU784" s="191"/>
      <c r="DHV784" s="191"/>
      <c r="DHW784" s="191"/>
      <c r="DHX784" s="191"/>
      <c r="DHY784" s="443"/>
      <c r="DHZ784" s="443"/>
      <c r="DIA784" s="443"/>
      <c r="DIB784" s="443"/>
      <c r="DIC784" s="443"/>
      <c r="DID784" s="443"/>
      <c r="DIE784" s="443"/>
      <c r="DIF784" s="443"/>
      <c r="DIG784" s="443"/>
      <c r="DIH784" s="443"/>
      <c r="DIO784" s="11"/>
      <c r="DIP784" s="239"/>
      <c r="DIQ784" s="225"/>
      <c r="DIR784" s="11"/>
      <c r="DIS784" s="358"/>
      <c r="DIT784" s="247"/>
      <c r="DIU784" s="132"/>
      <c r="DIV784" s="225"/>
      <c r="DIW784" s="225"/>
      <c r="DIX784" s="131"/>
      <c r="DIY784" s="132"/>
      <c r="DIZ784" s="132"/>
      <c r="DJA784" s="134"/>
      <c r="DJB784" s="226"/>
      <c r="DJC784" s="226"/>
      <c r="DJD784" s="227"/>
      <c r="DJE784" s="228"/>
      <c r="DJF784" s="143"/>
      <c r="DJG784" s="192"/>
      <c r="DJH784" s="288"/>
      <c r="DJI784" s="189"/>
      <c r="DJJ784" s="11"/>
      <c r="DJK784" s="181"/>
      <c r="DJL784" s="135"/>
      <c r="DJM784" s="230"/>
      <c r="DJN784" s="141"/>
      <c r="DJO784" s="136"/>
      <c r="DJP784" s="309"/>
      <c r="DJQ784" s="309"/>
      <c r="DJR784" s="184"/>
      <c r="DJS784" s="182"/>
      <c r="DJT784" s="128"/>
      <c r="DJU784" s="129"/>
      <c r="DJV784" s="130"/>
      <c r="DJW784" s="137"/>
      <c r="DJX784" s="138"/>
      <c r="DJY784" s="138"/>
      <c r="DJZ784" s="11"/>
      <c r="DKA784" s="11"/>
      <c r="DKB784" s="412"/>
      <c r="DKC784" s="412"/>
      <c r="DKD784" s="413"/>
      <c r="DKE784" s="192"/>
      <c r="DKF784" s="192"/>
      <c r="DKG784" s="192"/>
      <c r="DKH784" s="231"/>
      <c r="DKI784" s="231"/>
      <c r="DKJ784" s="232"/>
      <c r="DKK784" s="232"/>
      <c r="DKL784" s="233"/>
      <c r="DKM784" s="233"/>
      <c r="DKN784" s="233"/>
      <c r="DKO784" s="233"/>
      <c r="DKP784" s="233"/>
      <c r="DKQ784" s="233"/>
      <c r="DKR784" s="204"/>
      <c r="DKS784" s="195"/>
      <c r="DKT784" s="133"/>
      <c r="DKU784" s="133"/>
      <c r="DKV784" s="133"/>
      <c r="DKW784" s="234"/>
      <c r="DKX784" s="234"/>
      <c r="DKY784" s="191"/>
      <c r="DKZ784" s="191"/>
      <c r="DLA784" s="191"/>
      <c r="DLB784" s="191"/>
      <c r="DLC784" s="443"/>
      <c r="DLD784" s="443"/>
      <c r="DLE784" s="443"/>
      <c r="DLF784" s="443"/>
      <c r="DLG784" s="443"/>
      <c r="DLH784" s="443"/>
      <c r="DLI784" s="443"/>
      <c r="DLJ784" s="443"/>
      <c r="DLK784" s="443"/>
      <c r="DLL784" s="443"/>
      <c r="DLS784" s="11"/>
      <c r="DLT784" s="239"/>
      <c r="DLU784" s="225"/>
      <c r="DLV784" s="11"/>
      <c r="DLW784" s="358"/>
      <c r="DLX784" s="247"/>
      <c r="DLY784" s="132"/>
      <c r="DLZ784" s="225"/>
      <c r="DMA784" s="225"/>
      <c r="DMB784" s="131"/>
      <c r="DMC784" s="132"/>
      <c r="DMD784" s="132"/>
      <c r="DME784" s="134"/>
      <c r="DMF784" s="226"/>
      <c r="DMG784" s="226"/>
      <c r="DMH784" s="227"/>
      <c r="DMI784" s="228"/>
      <c r="DMJ784" s="143"/>
      <c r="DMK784" s="192"/>
      <c r="DML784" s="288"/>
      <c r="DMM784" s="189"/>
      <c r="DMN784" s="11"/>
      <c r="DMO784" s="181"/>
      <c r="DMP784" s="135"/>
      <c r="DMQ784" s="230"/>
      <c r="DMR784" s="141"/>
      <c r="DMS784" s="136"/>
      <c r="DMT784" s="309"/>
      <c r="DMU784" s="309"/>
      <c r="DMV784" s="184"/>
      <c r="DMW784" s="182"/>
      <c r="DMX784" s="128"/>
      <c r="DMY784" s="129"/>
      <c r="DMZ784" s="130"/>
      <c r="DNA784" s="137"/>
      <c r="DNB784" s="138"/>
      <c r="DNC784" s="138"/>
      <c r="DND784" s="11"/>
      <c r="DNE784" s="11"/>
      <c r="DNF784" s="412"/>
      <c r="DNG784" s="412"/>
      <c r="DNH784" s="413"/>
      <c r="DNI784" s="192"/>
      <c r="DNJ784" s="192"/>
      <c r="DNK784" s="192"/>
      <c r="DNL784" s="231"/>
      <c r="DNM784" s="231"/>
      <c r="DNN784" s="232"/>
      <c r="DNO784" s="232"/>
      <c r="DNP784" s="233"/>
      <c r="DNQ784" s="233"/>
      <c r="DNR784" s="233"/>
      <c r="DNS784" s="233"/>
      <c r="DNT784" s="233"/>
      <c r="DNU784" s="233"/>
      <c r="DNV784" s="204"/>
      <c r="DNW784" s="195"/>
      <c r="DNX784" s="133"/>
      <c r="DNY784" s="133"/>
      <c r="DNZ784" s="133"/>
      <c r="DOA784" s="234"/>
      <c r="DOB784" s="234"/>
      <c r="DOC784" s="191"/>
      <c r="DOD784" s="191"/>
      <c r="DOE784" s="191"/>
      <c r="DOF784" s="191"/>
      <c r="DOG784" s="443"/>
      <c r="DOH784" s="443"/>
      <c r="DOI784" s="443"/>
      <c r="DOJ784" s="443"/>
      <c r="DOK784" s="443"/>
      <c r="DOL784" s="443"/>
      <c r="DOM784" s="443"/>
      <c r="DON784" s="443"/>
      <c r="DOO784" s="443"/>
      <c r="DOP784" s="443"/>
      <c r="DOW784" s="11"/>
      <c r="DOX784" s="239"/>
      <c r="DOY784" s="225"/>
      <c r="DOZ784" s="11"/>
      <c r="DPA784" s="358"/>
      <c r="DPB784" s="247"/>
      <c r="DPC784" s="132"/>
      <c r="DPD784" s="225"/>
      <c r="DPE784" s="225"/>
      <c r="DPF784" s="131"/>
      <c r="DPG784" s="132"/>
      <c r="DPH784" s="132"/>
      <c r="DPI784" s="134"/>
      <c r="DPJ784" s="226"/>
      <c r="DPK784" s="226"/>
      <c r="DPL784" s="227"/>
      <c r="DPM784" s="228"/>
      <c r="DPN784" s="143"/>
      <c r="DPO784" s="192"/>
      <c r="DPP784" s="288"/>
      <c r="DPQ784" s="189"/>
      <c r="DPR784" s="11"/>
      <c r="DPS784" s="181"/>
      <c r="DPT784" s="135"/>
      <c r="DPU784" s="230"/>
      <c r="DPV784" s="141"/>
      <c r="DPW784" s="136"/>
      <c r="DPX784" s="309"/>
      <c r="DPY784" s="309"/>
      <c r="DPZ784" s="184"/>
      <c r="DQA784" s="182"/>
      <c r="DQB784" s="128"/>
      <c r="DQC784" s="129"/>
      <c r="DQD784" s="130"/>
      <c r="DQE784" s="137"/>
      <c r="DQF784" s="138"/>
      <c r="DQG784" s="138"/>
      <c r="DQH784" s="11"/>
      <c r="DQI784" s="11"/>
      <c r="DQJ784" s="412"/>
      <c r="DQK784" s="412"/>
      <c r="DQL784" s="413"/>
      <c r="DQM784" s="192"/>
      <c r="DQN784" s="192"/>
      <c r="DQO784" s="192"/>
      <c r="DQP784" s="231"/>
      <c r="DQQ784" s="231"/>
      <c r="DQR784" s="232"/>
      <c r="DQS784" s="232"/>
      <c r="DQT784" s="233"/>
      <c r="DQU784" s="233"/>
      <c r="DQV784" s="233"/>
      <c r="DQW784" s="233"/>
      <c r="DQX784" s="233"/>
      <c r="DQY784" s="233"/>
      <c r="DQZ784" s="204"/>
      <c r="DRA784" s="195"/>
      <c r="DRB784" s="133"/>
      <c r="DRC784" s="133"/>
      <c r="DRD784" s="133"/>
      <c r="DRE784" s="234"/>
      <c r="DRF784" s="234"/>
      <c r="DRG784" s="191"/>
      <c r="DRH784" s="191"/>
      <c r="DRI784" s="191"/>
      <c r="DRJ784" s="191"/>
      <c r="DRK784" s="443"/>
      <c r="DRL784" s="443"/>
      <c r="DRM784" s="443"/>
      <c r="DRN784" s="443"/>
      <c r="DRO784" s="443"/>
      <c r="DRP784" s="443"/>
      <c r="DRQ784" s="443"/>
      <c r="DRR784" s="443"/>
      <c r="DRS784" s="443"/>
      <c r="DRT784" s="443"/>
      <c r="DSA784" s="11"/>
      <c r="DSB784" s="239"/>
      <c r="DSC784" s="225"/>
      <c r="DSD784" s="11"/>
      <c r="DSE784" s="358"/>
      <c r="DSF784" s="247"/>
      <c r="DSG784" s="132"/>
      <c r="DSH784" s="225"/>
      <c r="DSI784" s="225"/>
      <c r="DSJ784" s="131"/>
      <c r="DSK784" s="132"/>
      <c r="DSL784" s="132"/>
      <c r="DSM784" s="134"/>
      <c r="DSN784" s="226"/>
      <c r="DSO784" s="226"/>
      <c r="DSP784" s="227"/>
      <c r="DSQ784" s="228"/>
      <c r="DSR784" s="143"/>
      <c r="DSS784" s="192"/>
      <c r="DST784" s="288"/>
      <c r="DSU784" s="189"/>
      <c r="DSV784" s="11"/>
      <c r="DSW784" s="181"/>
      <c r="DSX784" s="135"/>
      <c r="DSY784" s="230"/>
      <c r="DSZ784" s="141"/>
      <c r="DTA784" s="136"/>
      <c r="DTB784" s="309"/>
      <c r="DTC784" s="309"/>
      <c r="DTD784" s="184"/>
      <c r="DTE784" s="182"/>
      <c r="DTF784" s="128"/>
      <c r="DTG784" s="129"/>
      <c r="DTH784" s="130"/>
      <c r="DTI784" s="137"/>
      <c r="DTJ784" s="138"/>
      <c r="DTK784" s="138"/>
      <c r="DTL784" s="11"/>
      <c r="DTM784" s="11"/>
      <c r="DTN784" s="412"/>
      <c r="DTO784" s="412"/>
      <c r="DTP784" s="413"/>
      <c r="DTQ784" s="192"/>
      <c r="DTR784" s="192"/>
      <c r="DTS784" s="192"/>
      <c r="DTT784" s="231"/>
      <c r="DTU784" s="231"/>
      <c r="DTV784" s="232"/>
      <c r="DTW784" s="232"/>
      <c r="DTX784" s="233"/>
      <c r="DTY784" s="233"/>
      <c r="DTZ784" s="233"/>
      <c r="DUA784" s="233"/>
      <c r="DUB784" s="233"/>
      <c r="DUC784" s="233"/>
      <c r="DUD784" s="204"/>
      <c r="DUE784" s="195"/>
      <c r="DUF784" s="133"/>
      <c r="DUG784" s="133"/>
      <c r="DUH784" s="133"/>
      <c r="DUI784" s="234"/>
      <c r="DUJ784" s="234"/>
      <c r="DUK784" s="191"/>
      <c r="DUL784" s="191"/>
      <c r="DUM784" s="191"/>
      <c r="DUN784" s="191"/>
      <c r="DUO784" s="443"/>
      <c r="DUP784" s="443"/>
      <c r="DUQ784" s="443"/>
      <c r="DUR784" s="443"/>
      <c r="DUS784" s="443"/>
      <c r="DUT784" s="443"/>
      <c r="DUU784" s="443"/>
      <c r="DUV784" s="443"/>
      <c r="DUW784" s="443"/>
      <c r="DUX784" s="443"/>
      <c r="DVE784" s="11"/>
      <c r="DVF784" s="239"/>
      <c r="DVG784" s="225"/>
      <c r="DVH784" s="11"/>
      <c r="DVI784" s="358"/>
      <c r="DVJ784" s="247"/>
      <c r="DVK784" s="132"/>
      <c r="DVL784" s="225"/>
      <c r="DVM784" s="225"/>
      <c r="DVN784" s="131"/>
      <c r="DVO784" s="132"/>
      <c r="DVP784" s="132"/>
      <c r="DVQ784" s="134"/>
      <c r="DVR784" s="226"/>
      <c r="DVS784" s="226"/>
      <c r="DVT784" s="227"/>
      <c r="DVU784" s="228"/>
      <c r="DVV784" s="143"/>
      <c r="DVW784" s="192"/>
      <c r="DVX784" s="288"/>
      <c r="DVY784" s="189"/>
      <c r="DVZ784" s="11"/>
      <c r="DWA784" s="181"/>
      <c r="DWB784" s="135"/>
      <c r="DWC784" s="230"/>
      <c r="DWD784" s="141"/>
      <c r="DWE784" s="136"/>
      <c r="DWF784" s="309"/>
      <c r="DWG784" s="309"/>
      <c r="DWH784" s="184"/>
      <c r="DWI784" s="182"/>
      <c r="DWJ784" s="128"/>
      <c r="DWK784" s="129"/>
      <c r="DWL784" s="130"/>
      <c r="DWM784" s="137"/>
      <c r="DWN784" s="138"/>
      <c r="DWO784" s="138"/>
      <c r="DWP784" s="11"/>
      <c r="DWQ784" s="11"/>
      <c r="DWR784" s="412"/>
      <c r="DWS784" s="412"/>
      <c r="DWT784" s="413"/>
      <c r="DWU784" s="192"/>
      <c r="DWV784" s="192"/>
      <c r="DWW784" s="192"/>
      <c r="DWX784" s="231"/>
      <c r="DWY784" s="231"/>
      <c r="DWZ784" s="232"/>
      <c r="DXA784" s="232"/>
      <c r="DXB784" s="233"/>
      <c r="DXC784" s="233"/>
      <c r="DXD784" s="233"/>
      <c r="DXE784" s="233"/>
      <c r="DXF784" s="233"/>
      <c r="DXG784" s="233"/>
      <c r="DXH784" s="204"/>
      <c r="DXI784" s="195"/>
      <c r="DXJ784" s="133"/>
      <c r="DXK784" s="133"/>
      <c r="DXL784" s="133"/>
      <c r="DXM784" s="234"/>
      <c r="DXN784" s="234"/>
      <c r="DXO784" s="191"/>
      <c r="DXP784" s="191"/>
      <c r="DXQ784" s="191"/>
      <c r="DXR784" s="191"/>
      <c r="DXS784" s="443"/>
      <c r="DXT784" s="443"/>
      <c r="DXU784" s="443"/>
      <c r="DXV784" s="443"/>
      <c r="DXW784" s="443"/>
      <c r="DXX784" s="443"/>
      <c r="DXY784" s="443"/>
      <c r="DXZ784" s="443"/>
      <c r="DYA784" s="443"/>
      <c r="DYB784" s="443"/>
      <c r="DYI784" s="11"/>
      <c r="DYJ784" s="239"/>
      <c r="DYK784" s="225"/>
      <c r="DYL784" s="11"/>
      <c r="DYM784" s="358"/>
      <c r="DYN784" s="247"/>
      <c r="DYO784" s="132"/>
      <c r="DYP784" s="225"/>
      <c r="DYQ784" s="225"/>
      <c r="DYR784" s="131"/>
      <c r="DYS784" s="132"/>
      <c r="DYT784" s="132"/>
      <c r="DYU784" s="134"/>
      <c r="DYV784" s="226"/>
      <c r="DYW784" s="226"/>
      <c r="DYX784" s="227"/>
      <c r="DYY784" s="228"/>
      <c r="DYZ784" s="143"/>
      <c r="DZA784" s="192"/>
      <c r="DZB784" s="288"/>
      <c r="DZC784" s="189"/>
      <c r="DZD784" s="11"/>
      <c r="DZE784" s="181"/>
      <c r="DZF784" s="135"/>
      <c r="DZG784" s="230"/>
      <c r="DZH784" s="141"/>
      <c r="DZI784" s="136"/>
      <c r="DZJ784" s="309"/>
      <c r="DZK784" s="309"/>
      <c r="DZL784" s="184"/>
      <c r="DZM784" s="182"/>
      <c r="DZN784" s="128"/>
      <c r="DZO784" s="129"/>
      <c r="DZP784" s="130"/>
      <c r="DZQ784" s="137"/>
      <c r="DZR784" s="138"/>
      <c r="DZS784" s="138"/>
      <c r="DZT784" s="11"/>
      <c r="DZU784" s="11"/>
      <c r="DZV784" s="412"/>
      <c r="DZW784" s="412"/>
      <c r="DZX784" s="413"/>
      <c r="DZY784" s="192"/>
      <c r="DZZ784" s="192"/>
      <c r="EAA784" s="192"/>
      <c r="EAB784" s="231"/>
      <c r="EAC784" s="231"/>
      <c r="EAD784" s="232"/>
      <c r="EAE784" s="232"/>
      <c r="EAF784" s="233"/>
      <c r="EAG784" s="233"/>
      <c r="EAH784" s="233"/>
      <c r="EAI784" s="233"/>
      <c r="EAJ784" s="233"/>
      <c r="EAK784" s="233"/>
      <c r="EAL784" s="204"/>
      <c r="EAM784" s="195"/>
      <c r="EAN784" s="133"/>
      <c r="EAO784" s="133"/>
      <c r="EAP784" s="133"/>
      <c r="EAQ784" s="234"/>
      <c r="EAR784" s="234"/>
      <c r="EAS784" s="191"/>
      <c r="EAT784" s="191"/>
      <c r="EAU784" s="191"/>
      <c r="EAV784" s="191"/>
      <c r="EAW784" s="443"/>
      <c r="EAX784" s="443"/>
      <c r="EAY784" s="443"/>
      <c r="EAZ784" s="443"/>
      <c r="EBA784" s="443"/>
      <c r="EBB784" s="443"/>
      <c r="EBC784" s="443"/>
      <c r="EBD784" s="443"/>
      <c r="EBE784" s="443"/>
      <c r="EBF784" s="443"/>
      <c r="EBM784" s="11"/>
      <c r="EBN784" s="239"/>
      <c r="EBO784" s="225"/>
      <c r="EBP784" s="11"/>
      <c r="EBQ784" s="358"/>
      <c r="EBR784" s="247"/>
      <c r="EBS784" s="132"/>
      <c r="EBT784" s="225"/>
      <c r="EBU784" s="225"/>
      <c r="EBV784" s="131"/>
      <c r="EBW784" s="132"/>
      <c r="EBX784" s="132"/>
      <c r="EBY784" s="134"/>
      <c r="EBZ784" s="226"/>
      <c r="ECA784" s="226"/>
      <c r="ECB784" s="227"/>
      <c r="ECC784" s="228"/>
      <c r="ECD784" s="143"/>
      <c r="ECE784" s="192"/>
      <c r="ECF784" s="288"/>
      <c r="ECG784" s="189"/>
      <c r="ECH784" s="11"/>
      <c r="ECI784" s="181"/>
      <c r="ECJ784" s="135"/>
      <c r="ECK784" s="230"/>
      <c r="ECL784" s="141"/>
      <c r="ECM784" s="136"/>
      <c r="ECN784" s="309"/>
      <c r="ECO784" s="309"/>
      <c r="ECP784" s="184"/>
      <c r="ECQ784" s="182"/>
      <c r="ECR784" s="128"/>
      <c r="ECS784" s="129"/>
      <c r="ECT784" s="130"/>
      <c r="ECU784" s="137"/>
      <c r="ECV784" s="138"/>
      <c r="ECW784" s="138"/>
      <c r="ECX784" s="11"/>
      <c r="ECY784" s="11"/>
      <c r="ECZ784" s="412"/>
      <c r="EDA784" s="412"/>
      <c r="EDB784" s="413"/>
      <c r="EDC784" s="192"/>
      <c r="EDD784" s="192"/>
      <c r="EDE784" s="192"/>
      <c r="EDF784" s="231"/>
      <c r="EDG784" s="231"/>
      <c r="EDH784" s="232"/>
      <c r="EDI784" s="232"/>
      <c r="EDJ784" s="233"/>
      <c r="EDK784" s="233"/>
      <c r="EDL784" s="233"/>
      <c r="EDM784" s="233"/>
      <c r="EDN784" s="233"/>
      <c r="EDO784" s="233"/>
      <c r="EDP784" s="204"/>
      <c r="EDQ784" s="195"/>
      <c r="EDR784" s="133"/>
      <c r="EDS784" s="133"/>
      <c r="EDT784" s="133"/>
      <c r="EDU784" s="234"/>
      <c r="EDV784" s="234"/>
      <c r="EDW784" s="191"/>
      <c r="EDX784" s="191"/>
      <c r="EDY784" s="191"/>
      <c r="EDZ784" s="191"/>
      <c r="EEA784" s="443"/>
      <c r="EEB784" s="443"/>
      <c r="EEC784" s="443"/>
      <c r="EED784" s="443"/>
      <c r="EEE784" s="443"/>
      <c r="EEF784" s="443"/>
      <c r="EEG784" s="443"/>
      <c r="EEH784" s="443"/>
      <c r="EEI784" s="443"/>
      <c r="EEJ784" s="443"/>
      <c r="EEQ784" s="11"/>
      <c r="EER784" s="239"/>
      <c r="EES784" s="225"/>
      <c r="EET784" s="11"/>
      <c r="EEU784" s="358"/>
      <c r="EEV784" s="247"/>
      <c r="EEW784" s="132"/>
      <c r="EEX784" s="225"/>
      <c r="EEY784" s="225"/>
      <c r="EEZ784" s="131"/>
      <c r="EFA784" s="132"/>
      <c r="EFB784" s="132"/>
      <c r="EFC784" s="134"/>
      <c r="EFD784" s="226"/>
      <c r="EFE784" s="226"/>
      <c r="EFF784" s="227"/>
      <c r="EFG784" s="228"/>
      <c r="EFH784" s="143"/>
      <c r="EFI784" s="192"/>
      <c r="EFJ784" s="288"/>
      <c r="EFK784" s="189"/>
      <c r="EFL784" s="11"/>
      <c r="EFM784" s="181"/>
      <c r="EFN784" s="135"/>
      <c r="EFO784" s="230"/>
      <c r="EFP784" s="141"/>
      <c r="EFQ784" s="136"/>
      <c r="EFR784" s="309"/>
      <c r="EFS784" s="309"/>
      <c r="EFT784" s="184"/>
      <c r="EFU784" s="182"/>
      <c r="EFV784" s="128"/>
      <c r="EFW784" s="129"/>
      <c r="EFX784" s="130"/>
      <c r="EFY784" s="137"/>
      <c r="EFZ784" s="138"/>
      <c r="EGA784" s="138"/>
      <c r="EGB784" s="11"/>
      <c r="EGC784" s="11"/>
      <c r="EGD784" s="412"/>
      <c r="EGE784" s="412"/>
      <c r="EGF784" s="413"/>
      <c r="EGG784" s="192"/>
      <c r="EGH784" s="192"/>
      <c r="EGI784" s="192"/>
      <c r="EGJ784" s="231"/>
      <c r="EGK784" s="231"/>
      <c r="EGL784" s="232"/>
      <c r="EGM784" s="232"/>
      <c r="EGN784" s="233"/>
      <c r="EGO784" s="233"/>
      <c r="EGP784" s="233"/>
      <c r="EGQ784" s="233"/>
      <c r="EGR784" s="233"/>
      <c r="EGS784" s="233"/>
      <c r="EGT784" s="204"/>
      <c r="EGU784" s="195"/>
      <c r="EGV784" s="133"/>
      <c r="EGW784" s="133"/>
      <c r="EGX784" s="133"/>
      <c r="EGY784" s="234"/>
      <c r="EGZ784" s="234"/>
      <c r="EHA784" s="191"/>
      <c r="EHB784" s="191"/>
      <c r="EHC784" s="191"/>
      <c r="EHD784" s="191"/>
      <c r="EHE784" s="443"/>
      <c r="EHF784" s="443"/>
      <c r="EHG784" s="443"/>
      <c r="EHH784" s="443"/>
      <c r="EHI784" s="443"/>
      <c r="EHJ784" s="443"/>
      <c r="EHK784" s="443"/>
      <c r="EHL784" s="443"/>
      <c r="EHM784" s="443"/>
      <c r="EHN784" s="443"/>
      <c r="EHU784" s="11"/>
      <c r="EHV784" s="239"/>
      <c r="EHW784" s="225"/>
      <c r="EHX784" s="11"/>
      <c r="EHY784" s="358"/>
      <c r="EHZ784" s="247"/>
      <c r="EIA784" s="132"/>
      <c r="EIB784" s="225"/>
      <c r="EIC784" s="225"/>
      <c r="EID784" s="131"/>
      <c r="EIE784" s="132"/>
      <c r="EIF784" s="132"/>
      <c r="EIG784" s="134"/>
      <c r="EIH784" s="226"/>
      <c r="EII784" s="226"/>
      <c r="EIJ784" s="227"/>
      <c r="EIK784" s="228"/>
      <c r="EIL784" s="143"/>
      <c r="EIM784" s="192"/>
      <c r="EIN784" s="288"/>
      <c r="EIO784" s="189"/>
      <c r="EIP784" s="11"/>
      <c r="EIQ784" s="181"/>
      <c r="EIR784" s="135"/>
      <c r="EIS784" s="230"/>
      <c r="EIT784" s="141"/>
      <c r="EIU784" s="136"/>
      <c r="EIV784" s="309"/>
      <c r="EIW784" s="309"/>
      <c r="EIX784" s="184"/>
      <c r="EIY784" s="182"/>
      <c r="EIZ784" s="128"/>
      <c r="EJA784" s="129"/>
      <c r="EJB784" s="130"/>
      <c r="EJC784" s="137"/>
      <c r="EJD784" s="138"/>
      <c r="EJE784" s="138"/>
      <c r="EJF784" s="11"/>
      <c r="EJG784" s="11"/>
      <c r="EJH784" s="412"/>
      <c r="EJI784" s="412"/>
      <c r="EJJ784" s="413"/>
      <c r="EJK784" s="192"/>
      <c r="EJL784" s="192"/>
      <c r="EJM784" s="192"/>
      <c r="EJN784" s="231"/>
      <c r="EJO784" s="231"/>
      <c r="EJP784" s="232"/>
      <c r="EJQ784" s="232"/>
      <c r="EJR784" s="233"/>
      <c r="EJS784" s="233"/>
      <c r="EJT784" s="233"/>
      <c r="EJU784" s="233"/>
      <c r="EJV784" s="233"/>
      <c r="EJW784" s="233"/>
      <c r="EJX784" s="204"/>
      <c r="EJY784" s="195"/>
      <c r="EJZ784" s="133"/>
      <c r="EKA784" s="133"/>
      <c r="EKB784" s="133"/>
      <c r="EKC784" s="234"/>
      <c r="EKD784" s="234"/>
      <c r="EKE784" s="191"/>
      <c r="EKF784" s="191"/>
      <c r="EKG784" s="191"/>
      <c r="EKH784" s="191"/>
      <c r="EKI784" s="443"/>
      <c r="EKJ784" s="443"/>
      <c r="EKK784" s="443"/>
      <c r="EKL784" s="443"/>
      <c r="EKM784" s="443"/>
      <c r="EKN784" s="443"/>
      <c r="EKO784" s="443"/>
      <c r="EKP784" s="443"/>
      <c r="EKQ784" s="443"/>
      <c r="EKR784" s="443"/>
      <c r="EKY784" s="11"/>
      <c r="EKZ784" s="239"/>
      <c r="ELA784" s="225"/>
      <c r="ELB784" s="11"/>
      <c r="ELC784" s="358"/>
      <c r="ELD784" s="247"/>
      <c r="ELE784" s="132"/>
      <c r="ELF784" s="225"/>
      <c r="ELG784" s="225"/>
      <c r="ELH784" s="131"/>
      <c r="ELI784" s="132"/>
      <c r="ELJ784" s="132"/>
      <c r="ELK784" s="134"/>
      <c r="ELL784" s="226"/>
      <c r="ELM784" s="226"/>
      <c r="ELN784" s="227"/>
      <c r="ELO784" s="228"/>
      <c r="ELP784" s="143"/>
      <c r="ELQ784" s="192"/>
      <c r="ELR784" s="288"/>
      <c r="ELS784" s="189"/>
      <c r="ELT784" s="11"/>
      <c r="ELU784" s="181"/>
      <c r="ELV784" s="135"/>
      <c r="ELW784" s="230"/>
      <c r="ELX784" s="141"/>
      <c r="ELY784" s="136"/>
      <c r="ELZ784" s="309"/>
      <c r="EMA784" s="309"/>
      <c r="EMB784" s="184"/>
      <c r="EMC784" s="182"/>
      <c r="EMD784" s="128"/>
      <c r="EME784" s="129"/>
      <c r="EMF784" s="130"/>
      <c r="EMG784" s="137"/>
      <c r="EMH784" s="138"/>
      <c r="EMI784" s="138"/>
      <c r="EMJ784" s="11"/>
      <c r="EMK784" s="11"/>
      <c r="EML784" s="412"/>
      <c r="EMM784" s="412"/>
      <c r="EMN784" s="413"/>
      <c r="EMO784" s="192"/>
      <c r="EMP784" s="192"/>
      <c r="EMQ784" s="192"/>
      <c r="EMR784" s="231"/>
      <c r="EMS784" s="231"/>
      <c r="EMT784" s="232"/>
      <c r="EMU784" s="232"/>
      <c r="EMV784" s="233"/>
      <c r="EMW784" s="233"/>
      <c r="EMX784" s="233"/>
      <c r="EMY784" s="233"/>
      <c r="EMZ784" s="233"/>
      <c r="ENA784" s="233"/>
      <c r="ENB784" s="204"/>
      <c r="ENC784" s="195"/>
      <c r="END784" s="133"/>
      <c r="ENE784" s="133"/>
      <c r="ENF784" s="133"/>
      <c r="ENG784" s="234"/>
      <c r="ENH784" s="234"/>
      <c r="ENI784" s="191"/>
      <c r="ENJ784" s="191"/>
      <c r="ENK784" s="191"/>
      <c r="ENL784" s="191"/>
      <c r="ENM784" s="443"/>
      <c r="ENN784" s="443"/>
      <c r="ENO784" s="443"/>
      <c r="ENP784" s="443"/>
      <c r="ENQ784" s="443"/>
      <c r="ENR784" s="443"/>
      <c r="ENS784" s="443"/>
      <c r="ENT784" s="443"/>
      <c r="ENU784" s="443"/>
      <c r="ENV784" s="443"/>
      <c r="EOC784" s="11"/>
      <c r="EOD784" s="239"/>
      <c r="EOE784" s="225"/>
      <c r="EOF784" s="11"/>
      <c r="EOG784" s="358"/>
      <c r="EOH784" s="247"/>
      <c r="EOI784" s="132"/>
      <c r="EOJ784" s="225"/>
      <c r="EOK784" s="225"/>
      <c r="EOL784" s="131"/>
      <c r="EOM784" s="132"/>
      <c r="EON784" s="132"/>
      <c r="EOO784" s="134"/>
      <c r="EOP784" s="226"/>
      <c r="EOQ784" s="226"/>
      <c r="EOR784" s="227"/>
      <c r="EOS784" s="228"/>
      <c r="EOT784" s="143"/>
      <c r="EOU784" s="192"/>
      <c r="EOV784" s="288"/>
      <c r="EOW784" s="189"/>
      <c r="EOX784" s="11"/>
      <c r="EOY784" s="181"/>
      <c r="EOZ784" s="135"/>
      <c r="EPA784" s="230"/>
      <c r="EPB784" s="141"/>
      <c r="EPC784" s="136"/>
      <c r="EPD784" s="309"/>
      <c r="EPE784" s="309"/>
      <c r="EPF784" s="184"/>
      <c r="EPG784" s="182"/>
      <c r="EPH784" s="128"/>
      <c r="EPI784" s="129"/>
      <c r="EPJ784" s="130"/>
      <c r="EPK784" s="137"/>
      <c r="EPL784" s="138"/>
      <c r="EPM784" s="138"/>
      <c r="EPN784" s="11"/>
      <c r="EPO784" s="11"/>
      <c r="EPP784" s="412"/>
      <c r="EPQ784" s="412"/>
      <c r="EPR784" s="413"/>
      <c r="EPS784" s="192"/>
      <c r="EPT784" s="192"/>
      <c r="EPU784" s="192"/>
      <c r="EPV784" s="231"/>
      <c r="EPW784" s="231"/>
      <c r="EPX784" s="232"/>
      <c r="EPY784" s="232"/>
      <c r="EPZ784" s="233"/>
      <c r="EQA784" s="233"/>
      <c r="EQB784" s="233"/>
      <c r="EQC784" s="233"/>
      <c r="EQD784" s="233"/>
      <c r="EQE784" s="233"/>
      <c r="EQF784" s="204"/>
      <c r="EQG784" s="195"/>
      <c r="EQH784" s="133"/>
      <c r="EQI784" s="133"/>
      <c r="EQJ784" s="133"/>
      <c r="EQK784" s="234"/>
      <c r="EQL784" s="234"/>
      <c r="EQM784" s="191"/>
      <c r="EQN784" s="191"/>
      <c r="EQO784" s="191"/>
      <c r="EQP784" s="191"/>
      <c r="EQQ784" s="443"/>
      <c r="EQR784" s="443"/>
      <c r="EQS784" s="443"/>
      <c r="EQT784" s="443"/>
      <c r="EQU784" s="443"/>
      <c r="EQV784" s="443"/>
      <c r="EQW784" s="443"/>
      <c r="EQX784" s="443"/>
      <c r="EQY784" s="443"/>
      <c r="EQZ784" s="443"/>
      <c r="ERG784" s="11"/>
      <c r="ERH784" s="239"/>
      <c r="ERI784" s="225"/>
      <c r="ERJ784" s="11"/>
      <c r="ERK784" s="358"/>
      <c r="ERL784" s="247"/>
      <c r="ERM784" s="132"/>
      <c r="ERN784" s="225"/>
      <c r="ERO784" s="225"/>
      <c r="ERP784" s="131"/>
      <c r="ERQ784" s="132"/>
      <c r="ERR784" s="132"/>
      <c r="ERS784" s="134"/>
      <c r="ERT784" s="226"/>
      <c r="ERU784" s="226"/>
      <c r="ERV784" s="227"/>
      <c r="ERW784" s="228"/>
      <c r="ERX784" s="143"/>
      <c r="ERY784" s="192"/>
      <c r="ERZ784" s="288"/>
      <c r="ESA784" s="189"/>
      <c r="ESB784" s="11"/>
      <c r="ESC784" s="181"/>
      <c r="ESD784" s="135"/>
      <c r="ESE784" s="230"/>
      <c r="ESF784" s="141"/>
      <c r="ESG784" s="136"/>
      <c r="ESH784" s="309"/>
      <c r="ESI784" s="309"/>
      <c r="ESJ784" s="184"/>
      <c r="ESK784" s="182"/>
      <c r="ESL784" s="128"/>
      <c r="ESM784" s="129"/>
      <c r="ESN784" s="130"/>
      <c r="ESO784" s="137"/>
      <c r="ESP784" s="138"/>
      <c r="ESQ784" s="138"/>
      <c r="ESR784" s="11"/>
      <c r="ESS784" s="11"/>
      <c r="EST784" s="412"/>
      <c r="ESU784" s="412"/>
      <c r="ESV784" s="413"/>
      <c r="ESW784" s="192"/>
      <c r="ESX784" s="192"/>
      <c r="ESY784" s="192"/>
      <c r="ESZ784" s="231"/>
      <c r="ETA784" s="231"/>
      <c r="ETB784" s="232"/>
      <c r="ETC784" s="232"/>
      <c r="ETD784" s="233"/>
      <c r="ETE784" s="233"/>
      <c r="ETF784" s="233"/>
      <c r="ETG784" s="233"/>
      <c r="ETH784" s="233"/>
      <c r="ETI784" s="233"/>
      <c r="ETJ784" s="204"/>
      <c r="ETK784" s="195"/>
      <c r="ETL784" s="133"/>
      <c r="ETM784" s="133"/>
      <c r="ETN784" s="133"/>
      <c r="ETO784" s="234"/>
      <c r="ETP784" s="234"/>
      <c r="ETQ784" s="191"/>
      <c r="ETR784" s="191"/>
      <c r="ETS784" s="191"/>
      <c r="ETT784" s="191"/>
      <c r="ETU784" s="443"/>
      <c r="ETV784" s="443"/>
      <c r="ETW784" s="443"/>
      <c r="ETX784" s="443"/>
      <c r="ETY784" s="443"/>
      <c r="ETZ784" s="443"/>
      <c r="EUA784" s="443"/>
      <c r="EUB784" s="443"/>
      <c r="EUC784" s="443"/>
      <c r="EUD784" s="443"/>
      <c r="EUK784" s="11"/>
      <c r="EUL784" s="239"/>
      <c r="EUM784" s="225"/>
      <c r="EUN784" s="11"/>
      <c r="EUO784" s="358"/>
      <c r="EUP784" s="247"/>
      <c r="EUQ784" s="132"/>
      <c r="EUR784" s="225"/>
      <c r="EUS784" s="225"/>
      <c r="EUT784" s="131"/>
      <c r="EUU784" s="132"/>
      <c r="EUV784" s="132"/>
      <c r="EUW784" s="134"/>
      <c r="EUX784" s="226"/>
      <c r="EUY784" s="226"/>
      <c r="EUZ784" s="227"/>
      <c r="EVA784" s="228"/>
      <c r="EVB784" s="143"/>
      <c r="EVC784" s="192"/>
      <c r="EVD784" s="288"/>
      <c r="EVE784" s="189"/>
      <c r="EVF784" s="11"/>
      <c r="EVG784" s="181"/>
      <c r="EVH784" s="135"/>
      <c r="EVI784" s="230"/>
      <c r="EVJ784" s="141"/>
      <c r="EVK784" s="136"/>
      <c r="EVL784" s="309"/>
      <c r="EVM784" s="309"/>
      <c r="EVN784" s="184"/>
      <c r="EVO784" s="182"/>
      <c r="EVP784" s="128"/>
      <c r="EVQ784" s="129"/>
      <c r="EVR784" s="130"/>
      <c r="EVS784" s="137"/>
      <c r="EVT784" s="138"/>
      <c r="EVU784" s="138"/>
      <c r="EVV784" s="11"/>
      <c r="EVW784" s="11"/>
      <c r="EVX784" s="412"/>
      <c r="EVY784" s="412"/>
      <c r="EVZ784" s="413"/>
      <c r="EWA784" s="192"/>
      <c r="EWB784" s="192"/>
      <c r="EWC784" s="192"/>
      <c r="EWD784" s="231"/>
      <c r="EWE784" s="231"/>
      <c r="EWF784" s="232"/>
      <c r="EWG784" s="232"/>
      <c r="EWH784" s="233"/>
      <c r="EWI784" s="233"/>
      <c r="EWJ784" s="233"/>
      <c r="EWK784" s="233"/>
      <c r="EWL784" s="233"/>
      <c r="EWM784" s="233"/>
      <c r="EWN784" s="204"/>
      <c r="EWO784" s="195"/>
      <c r="EWP784" s="133"/>
      <c r="EWQ784" s="133"/>
      <c r="EWR784" s="133"/>
      <c r="EWS784" s="234"/>
      <c r="EWT784" s="234"/>
      <c r="EWU784" s="191"/>
      <c r="EWV784" s="191"/>
      <c r="EWW784" s="191"/>
      <c r="EWX784" s="191"/>
      <c r="EWY784" s="443"/>
      <c r="EWZ784" s="443"/>
      <c r="EXA784" s="443"/>
      <c r="EXB784" s="443"/>
      <c r="EXC784" s="443"/>
      <c r="EXD784" s="443"/>
      <c r="EXE784" s="443"/>
      <c r="EXF784" s="443"/>
      <c r="EXG784" s="443"/>
      <c r="EXH784" s="443"/>
      <c r="EXO784" s="11"/>
      <c r="EXP784" s="239"/>
      <c r="EXQ784" s="225"/>
      <c r="EXR784" s="11"/>
      <c r="EXS784" s="358"/>
      <c r="EXT784" s="247"/>
      <c r="EXU784" s="132"/>
      <c r="EXV784" s="225"/>
      <c r="EXW784" s="225"/>
      <c r="EXX784" s="131"/>
      <c r="EXY784" s="132"/>
      <c r="EXZ784" s="132"/>
      <c r="EYA784" s="134"/>
      <c r="EYB784" s="226"/>
      <c r="EYC784" s="226"/>
      <c r="EYD784" s="227"/>
      <c r="EYE784" s="228"/>
      <c r="EYF784" s="143"/>
      <c r="EYG784" s="192"/>
      <c r="EYH784" s="288"/>
      <c r="EYI784" s="189"/>
      <c r="EYJ784" s="11"/>
      <c r="EYK784" s="181"/>
      <c r="EYL784" s="135"/>
      <c r="EYM784" s="230"/>
      <c r="EYN784" s="141"/>
      <c r="EYO784" s="136"/>
      <c r="EYP784" s="309"/>
      <c r="EYQ784" s="309"/>
      <c r="EYR784" s="184"/>
      <c r="EYS784" s="182"/>
      <c r="EYT784" s="128"/>
      <c r="EYU784" s="129"/>
      <c r="EYV784" s="130"/>
      <c r="EYW784" s="137"/>
      <c r="EYX784" s="138"/>
      <c r="EYY784" s="138"/>
      <c r="EYZ784" s="11"/>
      <c r="EZA784" s="11"/>
      <c r="EZB784" s="412"/>
      <c r="EZC784" s="412"/>
      <c r="EZD784" s="413"/>
      <c r="EZE784" s="192"/>
      <c r="EZF784" s="192"/>
      <c r="EZG784" s="192"/>
      <c r="EZH784" s="231"/>
      <c r="EZI784" s="231"/>
      <c r="EZJ784" s="232"/>
      <c r="EZK784" s="232"/>
      <c r="EZL784" s="233"/>
      <c r="EZM784" s="233"/>
      <c r="EZN784" s="233"/>
      <c r="EZO784" s="233"/>
      <c r="EZP784" s="233"/>
      <c r="EZQ784" s="233"/>
      <c r="EZR784" s="204"/>
      <c r="EZS784" s="195"/>
      <c r="EZT784" s="133"/>
      <c r="EZU784" s="133"/>
      <c r="EZV784" s="133"/>
      <c r="EZW784" s="234"/>
      <c r="EZX784" s="234"/>
      <c r="EZY784" s="191"/>
      <c r="EZZ784" s="191"/>
      <c r="FAA784" s="191"/>
      <c r="FAB784" s="191"/>
      <c r="FAC784" s="443"/>
      <c r="FAD784" s="443"/>
      <c r="FAE784" s="443"/>
      <c r="FAF784" s="443"/>
      <c r="FAG784" s="443"/>
      <c r="FAH784" s="443"/>
      <c r="FAI784" s="443"/>
      <c r="FAJ784" s="443"/>
      <c r="FAK784" s="443"/>
      <c r="FAL784" s="443"/>
      <c r="FAS784" s="11"/>
      <c r="FAT784" s="239"/>
      <c r="FAU784" s="225"/>
      <c r="FAV784" s="11"/>
      <c r="FAW784" s="358"/>
      <c r="FAX784" s="247"/>
      <c r="FAY784" s="132"/>
      <c r="FAZ784" s="225"/>
      <c r="FBA784" s="225"/>
      <c r="FBB784" s="131"/>
      <c r="FBC784" s="132"/>
      <c r="FBD784" s="132"/>
      <c r="FBE784" s="134"/>
      <c r="FBF784" s="226"/>
      <c r="FBG784" s="226"/>
      <c r="FBH784" s="227"/>
      <c r="FBI784" s="228"/>
      <c r="FBJ784" s="143"/>
      <c r="FBK784" s="192"/>
      <c r="FBL784" s="288"/>
      <c r="FBM784" s="189"/>
      <c r="FBN784" s="11"/>
      <c r="FBO784" s="181"/>
      <c r="FBP784" s="135"/>
      <c r="FBQ784" s="230"/>
      <c r="FBR784" s="141"/>
      <c r="FBS784" s="136"/>
      <c r="FBT784" s="309"/>
      <c r="FBU784" s="309"/>
      <c r="FBV784" s="184"/>
      <c r="FBW784" s="182"/>
      <c r="FBX784" s="128"/>
      <c r="FBY784" s="129"/>
      <c r="FBZ784" s="130"/>
      <c r="FCA784" s="137"/>
      <c r="FCB784" s="138"/>
      <c r="FCC784" s="138"/>
      <c r="FCD784" s="11"/>
      <c r="FCE784" s="11"/>
      <c r="FCF784" s="412"/>
      <c r="FCG784" s="412"/>
      <c r="FCH784" s="413"/>
      <c r="FCI784" s="192"/>
      <c r="FCJ784" s="192"/>
      <c r="FCK784" s="192"/>
      <c r="FCL784" s="231"/>
      <c r="FCM784" s="231"/>
      <c r="FCN784" s="232"/>
      <c r="FCO784" s="232"/>
      <c r="FCP784" s="233"/>
      <c r="FCQ784" s="233"/>
      <c r="FCR784" s="233"/>
      <c r="FCS784" s="233"/>
      <c r="FCT784" s="233"/>
      <c r="FCU784" s="233"/>
      <c r="FCV784" s="204"/>
      <c r="FCW784" s="195"/>
      <c r="FCX784" s="133"/>
      <c r="FCY784" s="133"/>
      <c r="FCZ784" s="133"/>
      <c r="FDA784" s="234"/>
      <c r="FDB784" s="234"/>
      <c r="FDC784" s="191"/>
      <c r="FDD784" s="191"/>
      <c r="FDE784" s="191"/>
      <c r="FDF784" s="191"/>
      <c r="FDG784" s="443"/>
      <c r="FDH784" s="443"/>
      <c r="FDI784" s="443"/>
      <c r="FDJ784" s="443"/>
      <c r="FDK784" s="443"/>
      <c r="FDL784" s="443"/>
      <c r="FDM784" s="443"/>
      <c r="FDN784" s="443"/>
      <c r="FDO784" s="443"/>
      <c r="FDP784" s="443"/>
      <c r="FDW784" s="11"/>
      <c r="FDX784" s="239"/>
      <c r="FDY784" s="225"/>
      <c r="FDZ784" s="11"/>
      <c r="FEA784" s="358"/>
      <c r="FEB784" s="247"/>
      <c r="FEC784" s="132"/>
      <c r="FED784" s="225"/>
      <c r="FEE784" s="225"/>
      <c r="FEF784" s="131"/>
      <c r="FEG784" s="132"/>
      <c r="FEH784" s="132"/>
      <c r="FEI784" s="134"/>
      <c r="FEJ784" s="226"/>
      <c r="FEK784" s="226"/>
      <c r="FEL784" s="227"/>
      <c r="FEM784" s="228"/>
      <c r="FEN784" s="143"/>
      <c r="FEO784" s="192"/>
      <c r="FEP784" s="288"/>
      <c r="FEQ784" s="189"/>
      <c r="FER784" s="11"/>
      <c r="FES784" s="181"/>
      <c r="FET784" s="135"/>
      <c r="FEU784" s="230"/>
      <c r="FEV784" s="141"/>
      <c r="FEW784" s="136"/>
      <c r="FEX784" s="309"/>
      <c r="FEY784" s="309"/>
      <c r="FEZ784" s="184"/>
      <c r="FFA784" s="182"/>
      <c r="FFB784" s="128"/>
      <c r="FFC784" s="129"/>
      <c r="FFD784" s="130"/>
      <c r="FFE784" s="137"/>
      <c r="FFF784" s="138"/>
      <c r="FFG784" s="138"/>
      <c r="FFH784" s="11"/>
      <c r="FFI784" s="11"/>
      <c r="FFJ784" s="412"/>
      <c r="FFK784" s="412"/>
      <c r="FFL784" s="413"/>
      <c r="FFM784" s="192"/>
      <c r="FFN784" s="192"/>
      <c r="FFO784" s="192"/>
      <c r="FFP784" s="231"/>
      <c r="FFQ784" s="231"/>
      <c r="FFR784" s="232"/>
      <c r="FFS784" s="232"/>
      <c r="FFT784" s="233"/>
      <c r="FFU784" s="233"/>
      <c r="FFV784" s="233"/>
      <c r="FFW784" s="233"/>
      <c r="FFX784" s="233"/>
      <c r="FFY784" s="233"/>
      <c r="FFZ784" s="204"/>
      <c r="FGA784" s="195"/>
      <c r="FGB784" s="133"/>
      <c r="FGC784" s="133"/>
      <c r="FGD784" s="133"/>
      <c r="FGE784" s="234"/>
      <c r="FGF784" s="234"/>
      <c r="FGG784" s="191"/>
      <c r="FGH784" s="191"/>
      <c r="FGI784" s="191"/>
      <c r="FGJ784" s="191"/>
      <c r="FGK784" s="443"/>
      <c r="FGL784" s="443"/>
      <c r="FGM784" s="443"/>
      <c r="FGN784" s="443"/>
      <c r="FGO784" s="443"/>
      <c r="FGP784" s="443"/>
      <c r="FGQ784" s="443"/>
      <c r="FGR784" s="443"/>
      <c r="FGS784" s="443"/>
      <c r="FGT784" s="443"/>
      <c r="FHA784" s="11"/>
      <c r="FHB784" s="239"/>
      <c r="FHC784" s="225"/>
      <c r="FHD784" s="11"/>
      <c r="FHE784" s="358"/>
      <c r="FHF784" s="247"/>
      <c r="FHG784" s="132"/>
      <c r="FHH784" s="225"/>
      <c r="FHI784" s="225"/>
      <c r="FHJ784" s="131"/>
      <c r="FHK784" s="132"/>
      <c r="FHL784" s="132"/>
      <c r="FHM784" s="134"/>
      <c r="FHN784" s="226"/>
      <c r="FHO784" s="226"/>
      <c r="FHP784" s="227"/>
      <c r="FHQ784" s="228"/>
      <c r="FHR784" s="143"/>
      <c r="FHS784" s="192"/>
      <c r="FHT784" s="288"/>
      <c r="FHU784" s="189"/>
      <c r="FHV784" s="11"/>
      <c r="FHW784" s="181"/>
      <c r="FHX784" s="135"/>
      <c r="FHY784" s="230"/>
      <c r="FHZ784" s="141"/>
      <c r="FIA784" s="136"/>
      <c r="FIB784" s="309"/>
      <c r="FIC784" s="309"/>
      <c r="FID784" s="184"/>
      <c r="FIE784" s="182"/>
      <c r="FIF784" s="128"/>
      <c r="FIG784" s="129"/>
      <c r="FIH784" s="130"/>
      <c r="FII784" s="137"/>
      <c r="FIJ784" s="138"/>
      <c r="FIK784" s="138"/>
      <c r="FIL784" s="11"/>
      <c r="FIM784" s="11"/>
      <c r="FIN784" s="412"/>
      <c r="FIO784" s="412"/>
      <c r="FIP784" s="413"/>
      <c r="FIQ784" s="192"/>
      <c r="FIR784" s="192"/>
      <c r="FIS784" s="192"/>
      <c r="FIT784" s="231"/>
      <c r="FIU784" s="231"/>
      <c r="FIV784" s="232"/>
      <c r="FIW784" s="232"/>
      <c r="FIX784" s="233"/>
      <c r="FIY784" s="233"/>
      <c r="FIZ784" s="233"/>
      <c r="FJA784" s="233"/>
      <c r="FJB784" s="233"/>
      <c r="FJC784" s="233"/>
      <c r="FJD784" s="204"/>
      <c r="FJE784" s="195"/>
      <c r="FJF784" s="133"/>
      <c r="FJG784" s="133"/>
      <c r="FJH784" s="133"/>
      <c r="FJI784" s="234"/>
      <c r="FJJ784" s="234"/>
      <c r="FJK784" s="191"/>
      <c r="FJL784" s="191"/>
      <c r="FJM784" s="191"/>
      <c r="FJN784" s="191"/>
      <c r="FJO784" s="443"/>
      <c r="FJP784" s="443"/>
      <c r="FJQ784" s="443"/>
      <c r="FJR784" s="443"/>
      <c r="FJS784" s="443"/>
      <c r="FJT784" s="443"/>
      <c r="FJU784" s="443"/>
      <c r="FJV784" s="443"/>
      <c r="FJW784" s="443"/>
      <c r="FJX784" s="443"/>
      <c r="FKE784" s="11"/>
      <c r="FKF784" s="239"/>
      <c r="FKG784" s="225"/>
      <c r="FKH784" s="11"/>
      <c r="FKI784" s="358"/>
      <c r="FKJ784" s="247"/>
      <c r="FKK784" s="132"/>
      <c r="FKL784" s="225"/>
      <c r="FKM784" s="225"/>
      <c r="FKN784" s="131"/>
      <c r="FKO784" s="132"/>
      <c r="FKP784" s="132"/>
      <c r="FKQ784" s="134"/>
      <c r="FKR784" s="226"/>
      <c r="FKS784" s="226"/>
      <c r="FKT784" s="227"/>
      <c r="FKU784" s="228"/>
      <c r="FKV784" s="143"/>
      <c r="FKW784" s="192"/>
      <c r="FKX784" s="288"/>
      <c r="FKY784" s="189"/>
      <c r="FKZ784" s="11"/>
      <c r="FLA784" s="181"/>
      <c r="FLB784" s="135"/>
      <c r="FLC784" s="230"/>
      <c r="FLD784" s="141"/>
      <c r="FLE784" s="136"/>
      <c r="FLF784" s="309"/>
      <c r="FLG784" s="309"/>
      <c r="FLH784" s="184"/>
      <c r="FLI784" s="182"/>
      <c r="FLJ784" s="128"/>
      <c r="FLK784" s="129"/>
      <c r="FLL784" s="130"/>
      <c r="FLM784" s="137"/>
      <c r="FLN784" s="138"/>
      <c r="FLO784" s="138"/>
      <c r="FLP784" s="11"/>
      <c r="FLQ784" s="11"/>
      <c r="FLR784" s="412"/>
      <c r="FLS784" s="412"/>
      <c r="FLT784" s="413"/>
      <c r="FLU784" s="192"/>
      <c r="FLV784" s="192"/>
      <c r="FLW784" s="192"/>
      <c r="FLX784" s="231"/>
      <c r="FLY784" s="231"/>
      <c r="FLZ784" s="232"/>
      <c r="FMA784" s="232"/>
      <c r="FMB784" s="233"/>
      <c r="FMC784" s="233"/>
      <c r="FMD784" s="233"/>
      <c r="FME784" s="233"/>
      <c r="FMF784" s="233"/>
      <c r="FMG784" s="233"/>
      <c r="FMH784" s="204"/>
      <c r="FMI784" s="195"/>
      <c r="FMJ784" s="133"/>
      <c r="FMK784" s="133"/>
      <c r="FML784" s="133"/>
      <c r="FMM784" s="234"/>
      <c r="FMN784" s="234"/>
      <c r="FMO784" s="191"/>
      <c r="FMP784" s="191"/>
      <c r="FMQ784" s="191"/>
      <c r="FMR784" s="191"/>
      <c r="FMS784" s="443"/>
      <c r="FMT784" s="443"/>
      <c r="FMU784" s="443"/>
      <c r="FMV784" s="443"/>
      <c r="FMW784" s="443"/>
      <c r="FMX784" s="443"/>
      <c r="FMY784" s="443"/>
      <c r="FMZ784" s="443"/>
      <c r="FNA784" s="443"/>
      <c r="FNB784" s="443"/>
      <c r="FNI784" s="11"/>
      <c r="FNJ784" s="239"/>
      <c r="FNK784" s="225"/>
      <c r="FNL784" s="11"/>
      <c r="FNM784" s="358"/>
      <c r="FNN784" s="247"/>
      <c r="FNO784" s="132"/>
      <c r="FNP784" s="225"/>
      <c r="FNQ784" s="225"/>
      <c r="FNR784" s="131"/>
      <c r="FNS784" s="132"/>
      <c r="FNT784" s="132"/>
      <c r="FNU784" s="134"/>
      <c r="FNV784" s="226"/>
      <c r="FNW784" s="226"/>
      <c r="FNX784" s="227"/>
      <c r="FNY784" s="228"/>
      <c r="FNZ784" s="143"/>
      <c r="FOA784" s="192"/>
      <c r="FOB784" s="288"/>
      <c r="FOC784" s="189"/>
      <c r="FOD784" s="11"/>
      <c r="FOE784" s="181"/>
      <c r="FOF784" s="135"/>
      <c r="FOG784" s="230"/>
      <c r="FOH784" s="141"/>
      <c r="FOI784" s="136"/>
      <c r="FOJ784" s="309"/>
      <c r="FOK784" s="309"/>
      <c r="FOL784" s="184"/>
      <c r="FOM784" s="182"/>
      <c r="FON784" s="128"/>
      <c r="FOO784" s="129"/>
      <c r="FOP784" s="130"/>
      <c r="FOQ784" s="137"/>
      <c r="FOR784" s="138"/>
      <c r="FOS784" s="138"/>
      <c r="FOT784" s="11"/>
      <c r="FOU784" s="11"/>
      <c r="FOV784" s="412"/>
      <c r="FOW784" s="412"/>
      <c r="FOX784" s="413"/>
      <c r="FOY784" s="192"/>
      <c r="FOZ784" s="192"/>
      <c r="FPA784" s="192"/>
      <c r="FPB784" s="231"/>
      <c r="FPC784" s="231"/>
      <c r="FPD784" s="232"/>
      <c r="FPE784" s="232"/>
      <c r="FPF784" s="233"/>
      <c r="FPG784" s="233"/>
      <c r="FPH784" s="233"/>
      <c r="FPI784" s="233"/>
      <c r="FPJ784" s="233"/>
      <c r="FPK784" s="233"/>
      <c r="FPL784" s="204"/>
      <c r="FPM784" s="195"/>
      <c r="FPN784" s="133"/>
      <c r="FPO784" s="133"/>
      <c r="FPP784" s="133"/>
      <c r="FPQ784" s="234"/>
      <c r="FPR784" s="234"/>
      <c r="FPS784" s="191"/>
      <c r="FPT784" s="191"/>
      <c r="FPU784" s="191"/>
      <c r="FPV784" s="191"/>
      <c r="FPW784" s="443"/>
      <c r="FPX784" s="443"/>
      <c r="FPY784" s="443"/>
      <c r="FPZ784" s="443"/>
      <c r="FQA784" s="443"/>
      <c r="FQB784" s="443"/>
      <c r="FQC784" s="443"/>
      <c r="FQD784" s="443"/>
      <c r="FQE784" s="443"/>
      <c r="FQF784" s="443"/>
      <c r="FQM784" s="11"/>
      <c r="FQN784" s="239"/>
      <c r="FQO784" s="225"/>
      <c r="FQP784" s="11"/>
      <c r="FQQ784" s="358"/>
      <c r="FQR784" s="247"/>
      <c r="FQS784" s="132"/>
      <c r="FQT784" s="225"/>
      <c r="FQU784" s="225"/>
      <c r="FQV784" s="131"/>
      <c r="FQW784" s="132"/>
      <c r="FQX784" s="132"/>
      <c r="FQY784" s="134"/>
      <c r="FQZ784" s="226"/>
      <c r="FRA784" s="226"/>
      <c r="FRB784" s="227"/>
      <c r="FRC784" s="228"/>
      <c r="FRD784" s="143"/>
      <c r="FRE784" s="192"/>
      <c r="FRF784" s="288"/>
      <c r="FRG784" s="189"/>
      <c r="FRH784" s="11"/>
      <c r="FRI784" s="181"/>
      <c r="FRJ784" s="135"/>
      <c r="FRK784" s="230"/>
      <c r="FRL784" s="141"/>
      <c r="FRM784" s="136"/>
      <c r="FRN784" s="309"/>
      <c r="FRO784" s="309"/>
      <c r="FRP784" s="184"/>
      <c r="FRQ784" s="182"/>
      <c r="FRR784" s="128"/>
      <c r="FRS784" s="129"/>
      <c r="FRT784" s="130"/>
      <c r="FRU784" s="137"/>
      <c r="FRV784" s="138"/>
      <c r="FRW784" s="138"/>
      <c r="FRX784" s="11"/>
      <c r="FRY784" s="11"/>
      <c r="FRZ784" s="412"/>
      <c r="FSA784" s="412"/>
      <c r="FSB784" s="413"/>
      <c r="FSC784" s="192"/>
      <c r="FSD784" s="192"/>
      <c r="FSE784" s="192"/>
      <c r="FSF784" s="231"/>
      <c r="FSG784" s="231"/>
      <c r="FSH784" s="232"/>
      <c r="FSI784" s="232"/>
      <c r="FSJ784" s="233"/>
      <c r="FSK784" s="233"/>
      <c r="FSL784" s="233"/>
      <c r="FSM784" s="233"/>
      <c r="FSN784" s="233"/>
      <c r="FSO784" s="233"/>
      <c r="FSP784" s="204"/>
      <c r="FSQ784" s="195"/>
      <c r="FSR784" s="133"/>
      <c r="FSS784" s="133"/>
      <c r="FST784" s="133"/>
      <c r="FSU784" s="234"/>
      <c r="FSV784" s="234"/>
      <c r="FSW784" s="191"/>
      <c r="FSX784" s="191"/>
      <c r="FSY784" s="191"/>
      <c r="FSZ784" s="191"/>
      <c r="FTA784" s="443"/>
      <c r="FTB784" s="443"/>
      <c r="FTC784" s="443"/>
      <c r="FTD784" s="443"/>
      <c r="FTE784" s="443"/>
      <c r="FTF784" s="443"/>
      <c r="FTG784" s="443"/>
      <c r="FTH784" s="443"/>
      <c r="FTI784" s="443"/>
      <c r="FTJ784" s="443"/>
      <c r="FTQ784" s="11"/>
      <c r="FTR784" s="239"/>
      <c r="FTS784" s="225"/>
      <c r="FTT784" s="11"/>
      <c r="FTU784" s="358"/>
      <c r="FTV784" s="247"/>
      <c r="FTW784" s="132"/>
      <c r="FTX784" s="225"/>
      <c r="FTY784" s="225"/>
      <c r="FTZ784" s="131"/>
      <c r="FUA784" s="132"/>
      <c r="FUB784" s="132"/>
      <c r="FUC784" s="134"/>
      <c r="FUD784" s="226"/>
      <c r="FUE784" s="226"/>
      <c r="FUF784" s="227"/>
      <c r="FUG784" s="228"/>
      <c r="FUH784" s="143"/>
      <c r="FUI784" s="192"/>
      <c r="FUJ784" s="288"/>
      <c r="FUK784" s="189"/>
      <c r="FUL784" s="11"/>
      <c r="FUM784" s="181"/>
      <c r="FUN784" s="135"/>
      <c r="FUO784" s="230"/>
      <c r="FUP784" s="141"/>
      <c r="FUQ784" s="136"/>
      <c r="FUR784" s="309"/>
      <c r="FUS784" s="309"/>
      <c r="FUT784" s="184"/>
      <c r="FUU784" s="182"/>
      <c r="FUV784" s="128"/>
      <c r="FUW784" s="129"/>
      <c r="FUX784" s="130"/>
      <c r="FUY784" s="137"/>
      <c r="FUZ784" s="138"/>
      <c r="FVA784" s="138"/>
      <c r="FVB784" s="11"/>
      <c r="FVC784" s="11"/>
      <c r="FVD784" s="412"/>
      <c r="FVE784" s="412"/>
      <c r="FVF784" s="413"/>
      <c r="FVG784" s="192"/>
      <c r="FVH784" s="192"/>
      <c r="FVI784" s="192"/>
      <c r="FVJ784" s="231"/>
      <c r="FVK784" s="231"/>
      <c r="FVL784" s="232"/>
      <c r="FVM784" s="232"/>
      <c r="FVN784" s="233"/>
      <c r="FVO784" s="233"/>
      <c r="FVP784" s="233"/>
      <c r="FVQ784" s="233"/>
      <c r="FVR784" s="233"/>
      <c r="FVS784" s="233"/>
      <c r="FVT784" s="204"/>
      <c r="FVU784" s="195"/>
      <c r="FVV784" s="133"/>
      <c r="FVW784" s="133"/>
      <c r="FVX784" s="133"/>
      <c r="FVY784" s="234"/>
      <c r="FVZ784" s="234"/>
      <c r="FWA784" s="191"/>
      <c r="FWB784" s="191"/>
      <c r="FWC784" s="191"/>
      <c r="FWD784" s="191"/>
      <c r="FWE784" s="443"/>
      <c r="FWF784" s="443"/>
      <c r="FWG784" s="443"/>
      <c r="FWH784" s="443"/>
      <c r="FWI784" s="443"/>
      <c r="FWJ784" s="443"/>
      <c r="FWK784" s="443"/>
      <c r="FWL784" s="443"/>
      <c r="FWM784" s="443"/>
      <c r="FWN784" s="443"/>
      <c r="FWU784" s="11"/>
      <c r="FWV784" s="239"/>
      <c r="FWW784" s="225"/>
      <c r="FWX784" s="11"/>
      <c r="FWY784" s="358"/>
      <c r="FWZ784" s="247"/>
      <c r="FXA784" s="132"/>
      <c r="FXB784" s="225"/>
      <c r="FXC784" s="225"/>
      <c r="FXD784" s="131"/>
      <c r="FXE784" s="132"/>
      <c r="FXF784" s="132"/>
      <c r="FXG784" s="134"/>
      <c r="FXH784" s="226"/>
      <c r="FXI784" s="226"/>
      <c r="FXJ784" s="227"/>
      <c r="FXK784" s="228"/>
      <c r="FXL784" s="143"/>
      <c r="FXM784" s="192"/>
      <c r="FXN784" s="288"/>
      <c r="FXO784" s="189"/>
      <c r="FXP784" s="11"/>
      <c r="FXQ784" s="181"/>
      <c r="FXR784" s="135"/>
      <c r="FXS784" s="230"/>
      <c r="FXT784" s="141"/>
      <c r="FXU784" s="136"/>
      <c r="FXV784" s="309"/>
      <c r="FXW784" s="309"/>
      <c r="FXX784" s="184"/>
      <c r="FXY784" s="182"/>
      <c r="FXZ784" s="128"/>
      <c r="FYA784" s="129"/>
      <c r="FYB784" s="130"/>
      <c r="FYC784" s="137"/>
      <c r="FYD784" s="138"/>
      <c r="FYE784" s="138"/>
      <c r="FYF784" s="11"/>
      <c r="FYG784" s="11"/>
      <c r="FYH784" s="412"/>
      <c r="FYI784" s="412"/>
      <c r="FYJ784" s="413"/>
      <c r="FYK784" s="192"/>
      <c r="FYL784" s="192"/>
      <c r="FYM784" s="192"/>
      <c r="FYN784" s="231"/>
      <c r="FYO784" s="231"/>
      <c r="FYP784" s="232"/>
      <c r="FYQ784" s="232"/>
      <c r="FYR784" s="233"/>
      <c r="FYS784" s="233"/>
      <c r="FYT784" s="233"/>
      <c r="FYU784" s="233"/>
      <c r="FYV784" s="233"/>
      <c r="FYW784" s="233"/>
      <c r="FYX784" s="204"/>
      <c r="FYY784" s="195"/>
      <c r="FYZ784" s="133"/>
      <c r="FZA784" s="133"/>
      <c r="FZB784" s="133"/>
      <c r="FZC784" s="234"/>
      <c r="FZD784" s="234"/>
      <c r="FZE784" s="191"/>
      <c r="FZF784" s="191"/>
      <c r="FZG784" s="191"/>
      <c r="FZH784" s="191"/>
      <c r="FZI784" s="443"/>
      <c r="FZJ784" s="443"/>
      <c r="FZK784" s="443"/>
      <c r="FZL784" s="443"/>
      <c r="FZM784" s="443"/>
      <c r="FZN784" s="443"/>
      <c r="FZO784" s="443"/>
      <c r="FZP784" s="443"/>
      <c r="FZQ784" s="443"/>
      <c r="FZR784" s="443"/>
      <c r="FZY784" s="11"/>
      <c r="FZZ784" s="239"/>
      <c r="GAA784" s="225"/>
      <c r="GAB784" s="11"/>
      <c r="GAC784" s="358"/>
      <c r="GAD784" s="247"/>
      <c r="GAE784" s="132"/>
      <c r="GAF784" s="225"/>
      <c r="GAG784" s="225"/>
      <c r="GAH784" s="131"/>
      <c r="GAI784" s="132"/>
      <c r="GAJ784" s="132"/>
      <c r="GAK784" s="134"/>
      <c r="GAL784" s="226"/>
      <c r="GAM784" s="226"/>
      <c r="GAN784" s="227"/>
      <c r="GAO784" s="228"/>
      <c r="GAP784" s="143"/>
      <c r="GAQ784" s="192"/>
      <c r="GAR784" s="288"/>
      <c r="GAS784" s="189"/>
      <c r="GAT784" s="11"/>
      <c r="GAU784" s="181"/>
      <c r="GAV784" s="135"/>
      <c r="GAW784" s="230"/>
      <c r="GAX784" s="141"/>
      <c r="GAY784" s="136"/>
      <c r="GAZ784" s="309"/>
      <c r="GBA784" s="309"/>
      <c r="GBB784" s="184"/>
      <c r="GBC784" s="182"/>
      <c r="GBD784" s="128"/>
      <c r="GBE784" s="129"/>
      <c r="GBF784" s="130"/>
      <c r="GBG784" s="137"/>
      <c r="GBH784" s="138"/>
      <c r="GBI784" s="138"/>
      <c r="GBJ784" s="11"/>
      <c r="GBK784" s="11"/>
      <c r="GBL784" s="412"/>
      <c r="GBM784" s="412"/>
      <c r="GBN784" s="413"/>
      <c r="GBO784" s="192"/>
      <c r="GBP784" s="192"/>
      <c r="GBQ784" s="192"/>
      <c r="GBR784" s="231"/>
      <c r="GBS784" s="231"/>
      <c r="GBT784" s="232"/>
      <c r="GBU784" s="232"/>
      <c r="GBV784" s="233"/>
      <c r="GBW784" s="233"/>
      <c r="GBX784" s="233"/>
      <c r="GBY784" s="233"/>
      <c r="GBZ784" s="233"/>
      <c r="GCA784" s="233"/>
      <c r="GCB784" s="204"/>
      <c r="GCC784" s="195"/>
      <c r="GCD784" s="133"/>
      <c r="GCE784" s="133"/>
      <c r="GCF784" s="133"/>
      <c r="GCG784" s="234"/>
      <c r="GCH784" s="234"/>
      <c r="GCI784" s="191"/>
      <c r="GCJ784" s="191"/>
      <c r="GCK784" s="191"/>
      <c r="GCL784" s="191"/>
      <c r="GCM784" s="443"/>
      <c r="GCN784" s="443"/>
      <c r="GCO784" s="443"/>
      <c r="GCP784" s="443"/>
      <c r="GCQ784" s="443"/>
      <c r="GCR784" s="443"/>
      <c r="GCS784" s="443"/>
      <c r="GCT784" s="443"/>
      <c r="GCU784" s="443"/>
      <c r="GCV784" s="443"/>
      <c r="GDC784" s="11"/>
      <c r="GDD784" s="239"/>
      <c r="GDE784" s="225"/>
      <c r="GDF784" s="11"/>
      <c r="GDG784" s="358"/>
      <c r="GDH784" s="247"/>
      <c r="GDI784" s="132"/>
      <c r="GDJ784" s="225"/>
      <c r="GDK784" s="225"/>
      <c r="GDL784" s="131"/>
      <c r="GDM784" s="132"/>
      <c r="GDN784" s="132"/>
      <c r="GDO784" s="134"/>
      <c r="GDP784" s="226"/>
      <c r="GDQ784" s="226"/>
      <c r="GDR784" s="227"/>
      <c r="GDS784" s="228"/>
      <c r="GDT784" s="143"/>
      <c r="GDU784" s="192"/>
      <c r="GDV784" s="288"/>
      <c r="GDW784" s="189"/>
      <c r="GDX784" s="11"/>
      <c r="GDY784" s="181"/>
      <c r="GDZ784" s="135"/>
      <c r="GEA784" s="230"/>
      <c r="GEB784" s="141"/>
      <c r="GEC784" s="136"/>
      <c r="GED784" s="309"/>
      <c r="GEE784" s="309"/>
      <c r="GEF784" s="184"/>
      <c r="GEG784" s="182"/>
      <c r="GEH784" s="128"/>
      <c r="GEI784" s="129"/>
      <c r="GEJ784" s="130"/>
      <c r="GEK784" s="137"/>
      <c r="GEL784" s="138"/>
      <c r="GEM784" s="138"/>
      <c r="GEN784" s="11"/>
      <c r="GEO784" s="11"/>
      <c r="GEP784" s="412"/>
      <c r="GEQ784" s="412"/>
      <c r="GER784" s="413"/>
      <c r="GES784" s="192"/>
      <c r="GET784" s="192"/>
      <c r="GEU784" s="192"/>
      <c r="GEV784" s="231"/>
      <c r="GEW784" s="231"/>
      <c r="GEX784" s="232"/>
      <c r="GEY784" s="232"/>
      <c r="GEZ784" s="233"/>
      <c r="GFA784" s="233"/>
      <c r="GFB784" s="233"/>
      <c r="GFC784" s="233"/>
      <c r="GFD784" s="233"/>
      <c r="GFE784" s="233"/>
      <c r="GFF784" s="204"/>
      <c r="GFG784" s="195"/>
      <c r="GFH784" s="133"/>
      <c r="GFI784" s="133"/>
      <c r="GFJ784" s="133"/>
      <c r="GFK784" s="234"/>
      <c r="GFL784" s="234"/>
      <c r="GFM784" s="191"/>
      <c r="GFN784" s="191"/>
      <c r="GFO784" s="191"/>
      <c r="GFP784" s="191"/>
      <c r="GFQ784" s="443"/>
      <c r="GFR784" s="443"/>
      <c r="GFS784" s="443"/>
      <c r="GFT784" s="443"/>
      <c r="GFU784" s="443"/>
      <c r="GFV784" s="443"/>
      <c r="GFW784" s="443"/>
      <c r="GFX784" s="443"/>
      <c r="GFY784" s="443"/>
      <c r="GFZ784" s="443"/>
      <c r="GGG784" s="11"/>
      <c r="GGH784" s="239"/>
      <c r="GGI784" s="225"/>
      <c r="GGJ784" s="11"/>
      <c r="GGK784" s="358"/>
      <c r="GGL784" s="247"/>
      <c r="GGM784" s="132"/>
      <c r="GGN784" s="225"/>
      <c r="GGO784" s="225"/>
      <c r="GGP784" s="131"/>
      <c r="GGQ784" s="132"/>
      <c r="GGR784" s="132"/>
      <c r="GGS784" s="134"/>
      <c r="GGT784" s="226"/>
      <c r="GGU784" s="226"/>
      <c r="GGV784" s="227"/>
      <c r="GGW784" s="228"/>
      <c r="GGX784" s="143"/>
      <c r="GGY784" s="192"/>
      <c r="GGZ784" s="288"/>
      <c r="GHA784" s="189"/>
      <c r="GHB784" s="11"/>
      <c r="GHC784" s="181"/>
      <c r="GHD784" s="135"/>
      <c r="GHE784" s="230"/>
      <c r="GHF784" s="141"/>
      <c r="GHG784" s="136"/>
      <c r="GHH784" s="309"/>
      <c r="GHI784" s="309"/>
      <c r="GHJ784" s="184"/>
      <c r="GHK784" s="182"/>
      <c r="GHL784" s="128"/>
      <c r="GHM784" s="129"/>
      <c r="GHN784" s="130"/>
      <c r="GHO784" s="137"/>
      <c r="GHP784" s="138"/>
      <c r="GHQ784" s="138"/>
      <c r="GHR784" s="11"/>
      <c r="GHS784" s="11"/>
      <c r="GHT784" s="412"/>
      <c r="GHU784" s="412"/>
      <c r="GHV784" s="413"/>
      <c r="GHW784" s="192"/>
      <c r="GHX784" s="192"/>
      <c r="GHY784" s="192"/>
      <c r="GHZ784" s="231"/>
      <c r="GIA784" s="231"/>
      <c r="GIB784" s="232"/>
      <c r="GIC784" s="232"/>
      <c r="GID784" s="233"/>
      <c r="GIE784" s="233"/>
      <c r="GIF784" s="233"/>
      <c r="GIG784" s="233"/>
      <c r="GIH784" s="233"/>
      <c r="GII784" s="233"/>
      <c r="GIJ784" s="204"/>
      <c r="GIK784" s="195"/>
      <c r="GIL784" s="133"/>
      <c r="GIM784" s="133"/>
      <c r="GIN784" s="133"/>
      <c r="GIO784" s="234"/>
      <c r="GIP784" s="234"/>
      <c r="GIQ784" s="191"/>
      <c r="GIR784" s="191"/>
      <c r="GIS784" s="191"/>
      <c r="GIT784" s="191"/>
      <c r="GIU784" s="443"/>
      <c r="GIV784" s="443"/>
      <c r="GIW784" s="443"/>
      <c r="GIX784" s="443"/>
      <c r="GIY784" s="443"/>
      <c r="GIZ784" s="443"/>
      <c r="GJA784" s="443"/>
      <c r="GJB784" s="443"/>
      <c r="GJC784" s="443"/>
      <c r="GJD784" s="443"/>
      <c r="GJK784" s="11"/>
      <c r="GJL784" s="239"/>
      <c r="GJM784" s="225"/>
      <c r="GJN784" s="11"/>
      <c r="GJO784" s="358"/>
      <c r="GJP784" s="247"/>
      <c r="GJQ784" s="132"/>
      <c r="GJR784" s="225"/>
      <c r="GJS784" s="225"/>
      <c r="GJT784" s="131"/>
      <c r="GJU784" s="132"/>
      <c r="GJV784" s="132"/>
      <c r="GJW784" s="134"/>
      <c r="GJX784" s="226"/>
      <c r="GJY784" s="226"/>
      <c r="GJZ784" s="227"/>
      <c r="GKA784" s="228"/>
      <c r="GKB784" s="143"/>
      <c r="GKC784" s="192"/>
      <c r="GKD784" s="288"/>
      <c r="GKE784" s="189"/>
      <c r="GKF784" s="11"/>
      <c r="GKG784" s="181"/>
      <c r="GKH784" s="135"/>
      <c r="GKI784" s="230"/>
      <c r="GKJ784" s="141"/>
      <c r="GKK784" s="136"/>
      <c r="GKL784" s="309"/>
      <c r="GKM784" s="309"/>
      <c r="GKN784" s="184"/>
      <c r="GKO784" s="182"/>
      <c r="GKP784" s="128"/>
      <c r="GKQ784" s="129"/>
      <c r="GKR784" s="130"/>
      <c r="GKS784" s="137"/>
      <c r="GKT784" s="138"/>
      <c r="GKU784" s="138"/>
      <c r="GKV784" s="11"/>
      <c r="GKW784" s="11"/>
      <c r="GKX784" s="412"/>
      <c r="GKY784" s="412"/>
      <c r="GKZ784" s="413"/>
      <c r="GLA784" s="192"/>
      <c r="GLB784" s="192"/>
      <c r="GLC784" s="192"/>
      <c r="GLD784" s="231"/>
      <c r="GLE784" s="231"/>
      <c r="GLF784" s="232"/>
      <c r="GLG784" s="232"/>
      <c r="GLH784" s="233"/>
      <c r="GLI784" s="233"/>
      <c r="GLJ784" s="233"/>
      <c r="GLK784" s="233"/>
      <c r="GLL784" s="233"/>
      <c r="GLM784" s="233"/>
      <c r="GLN784" s="204"/>
      <c r="GLO784" s="195"/>
      <c r="GLP784" s="133"/>
      <c r="GLQ784" s="133"/>
      <c r="GLR784" s="133"/>
      <c r="GLS784" s="234"/>
      <c r="GLT784" s="234"/>
      <c r="GLU784" s="191"/>
      <c r="GLV784" s="191"/>
      <c r="GLW784" s="191"/>
      <c r="GLX784" s="191"/>
      <c r="GLY784" s="443"/>
      <c r="GLZ784" s="443"/>
      <c r="GMA784" s="443"/>
      <c r="GMB784" s="443"/>
      <c r="GMC784" s="443"/>
      <c r="GMD784" s="443"/>
      <c r="GME784" s="443"/>
      <c r="GMF784" s="443"/>
      <c r="GMG784" s="443"/>
      <c r="GMH784" s="443"/>
      <c r="GMO784" s="11"/>
      <c r="GMP784" s="239"/>
      <c r="GMQ784" s="225"/>
      <c r="GMR784" s="11"/>
      <c r="GMS784" s="358"/>
      <c r="GMT784" s="247"/>
      <c r="GMU784" s="132"/>
      <c r="GMV784" s="225"/>
      <c r="GMW784" s="225"/>
      <c r="GMX784" s="131"/>
      <c r="GMY784" s="132"/>
      <c r="GMZ784" s="132"/>
      <c r="GNA784" s="134"/>
      <c r="GNB784" s="226"/>
      <c r="GNC784" s="226"/>
      <c r="GND784" s="227"/>
      <c r="GNE784" s="228"/>
      <c r="GNF784" s="143"/>
      <c r="GNG784" s="192"/>
      <c r="GNH784" s="288"/>
      <c r="GNI784" s="189"/>
      <c r="GNJ784" s="11"/>
      <c r="GNK784" s="181"/>
      <c r="GNL784" s="135"/>
      <c r="GNM784" s="230"/>
      <c r="GNN784" s="141"/>
      <c r="GNO784" s="136"/>
      <c r="GNP784" s="309"/>
      <c r="GNQ784" s="309"/>
      <c r="GNR784" s="184"/>
      <c r="GNS784" s="182"/>
      <c r="GNT784" s="128"/>
      <c r="GNU784" s="129"/>
      <c r="GNV784" s="130"/>
      <c r="GNW784" s="137"/>
      <c r="GNX784" s="138"/>
      <c r="GNY784" s="138"/>
      <c r="GNZ784" s="11"/>
      <c r="GOA784" s="11"/>
      <c r="GOB784" s="412"/>
      <c r="GOC784" s="412"/>
      <c r="GOD784" s="413"/>
      <c r="GOE784" s="192"/>
      <c r="GOF784" s="192"/>
      <c r="GOG784" s="192"/>
      <c r="GOH784" s="231"/>
      <c r="GOI784" s="231"/>
      <c r="GOJ784" s="232"/>
      <c r="GOK784" s="232"/>
      <c r="GOL784" s="233"/>
      <c r="GOM784" s="233"/>
      <c r="GON784" s="233"/>
      <c r="GOO784" s="233"/>
      <c r="GOP784" s="233"/>
      <c r="GOQ784" s="233"/>
      <c r="GOR784" s="204"/>
      <c r="GOS784" s="195"/>
      <c r="GOT784" s="133"/>
      <c r="GOU784" s="133"/>
      <c r="GOV784" s="133"/>
      <c r="GOW784" s="234"/>
      <c r="GOX784" s="234"/>
      <c r="GOY784" s="191"/>
      <c r="GOZ784" s="191"/>
      <c r="GPA784" s="191"/>
      <c r="GPB784" s="191"/>
      <c r="GPC784" s="443"/>
      <c r="GPD784" s="443"/>
      <c r="GPE784" s="443"/>
      <c r="GPF784" s="443"/>
      <c r="GPG784" s="443"/>
      <c r="GPH784" s="443"/>
      <c r="GPI784" s="443"/>
      <c r="GPJ784" s="443"/>
      <c r="GPK784" s="443"/>
      <c r="GPL784" s="443"/>
      <c r="GPS784" s="11"/>
      <c r="GPT784" s="239"/>
      <c r="GPU784" s="225"/>
      <c r="GPV784" s="11"/>
      <c r="GPW784" s="358"/>
      <c r="GPX784" s="247"/>
      <c r="GPY784" s="132"/>
      <c r="GPZ784" s="225"/>
      <c r="GQA784" s="225"/>
      <c r="GQB784" s="131"/>
      <c r="GQC784" s="132"/>
      <c r="GQD784" s="132"/>
      <c r="GQE784" s="134"/>
      <c r="GQF784" s="226"/>
      <c r="GQG784" s="226"/>
      <c r="GQH784" s="227"/>
      <c r="GQI784" s="228"/>
      <c r="GQJ784" s="143"/>
      <c r="GQK784" s="192"/>
      <c r="GQL784" s="288"/>
      <c r="GQM784" s="189"/>
      <c r="GQN784" s="11"/>
      <c r="GQO784" s="181"/>
      <c r="GQP784" s="135"/>
      <c r="GQQ784" s="230"/>
      <c r="GQR784" s="141"/>
      <c r="GQS784" s="136"/>
      <c r="GQT784" s="309"/>
      <c r="GQU784" s="309"/>
      <c r="GQV784" s="184"/>
      <c r="GQW784" s="182"/>
      <c r="GQX784" s="128"/>
      <c r="GQY784" s="129"/>
      <c r="GQZ784" s="130"/>
      <c r="GRA784" s="137"/>
      <c r="GRB784" s="138"/>
      <c r="GRC784" s="138"/>
      <c r="GRD784" s="11"/>
      <c r="GRE784" s="11"/>
      <c r="GRF784" s="412"/>
      <c r="GRG784" s="412"/>
      <c r="GRH784" s="413"/>
      <c r="GRI784" s="192"/>
      <c r="GRJ784" s="192"/>
      <c r="GRK784" s="192"/>
      <c r="GRL784" s="231"/>
      <c r="GRM784" s="231"/>
      <c r="GRN784" s="232"/>
      <c r="GRO784" s="232"/>
      <c r="GRP784" s="233"/>
      <c r="GRQ784" s="233"/>
      <c r="GRR784" s="233"/>
      <c r="GRS784" s="233"/>
      <c r="GRT784" s="233"/>
      <c r="GRU784" s="233"/>
      <c r="GRV784" s="204"/>
      <c r="GRW784" s="195"/>
      <c r="GRX784" s="133"/>
      <c r="GRY784" s="133"/>
      <c r="GRZ784" s="133"/>
      <c r="GSA784" s="234"/>
      <c r="GSB784" s="234"/>
      <c r="GSC784" s="191"/>
      <c r="GSD784" s="191"/>
      <c r="GSE784" s="191"/>
      <c r="GSF784" s="191"/>
      <c r="GSG784" s="443"/>
      <c r="GSH784" s="443"/>
      <c r="GSI784" s="443"/>
      <c r="GSJ784" s="443"/>
      <c r="GSK784" s="443"/>
      <c r="GSL784" s="443"/>
      <c r="GSM784" s="443"/>
      <c r="GSN784" s="443"/>
      <c r="GSO784" s="443"/>
      <c r="GSP784" s="443"/>
      <c r="GSW784" s="11"/>
      <c r="GSX784" s="239"/>
      <c r="GSY784" s="225"/>
      <c r="GSZ784" s="11"/>
      <c r="GTA784" s="358"/>
      <c r="GTB784" s="247"/>
      <c r="GTC784" s="132"/>
      <c r="GTD784" s="225"/>
      <c r="GTE784" s="225"/>
      <c r="GTF784" s="131"/>
      <c r="GTG784" s="132"/>
      <c r="GTH784" s="132"/>
      <c r="GTI784" s="134"/>
      <c r="GTJ784" s="226"/>
      <c r="GTK784" s="226"/>
      <c r="GTL784" s="227"/>
      <c r="GTM784" s="228"/>
      <c r="GTN784" s="143"/>
      <c r="GTO784" s="192"/>
      <c r="GTP784" s="288"/>
      <c r="GTQ784" s="189"/>
      <c r="GTR784" s="11"/>
      <c r="GTS784" s="181"/>
      <c r="GTT784" s="135"/>
      <c r="GTU784" s="230"/>
      <c r="GTV784" s="141"/>
      <c r="GTW784" s="136"/>
      <c r="GTX784" s="309"/>
      <c r="GTY784" s="309"/>
      <c r="GTZ784" s="184"/>
      <c r="GUA784" s="182"/>
      <c r="GUB784" s="128"/>
      <c r="GUC784" s="129"/>
      <c r="GUD784" s="130"/>
      <c r="GUE784" s="137"/>
      <c r="GUF784" s="138"/>
      <c r="GUG784" s="138"/>
      <c r="GUH784" s="11"/>
      <c r="GUI784" s="11"/>
      <c r="GUJ784" s="412"/>
      <c r="GUK784" s="412"/>
      <c r="GUL784" s="413"/>
      <c r="GUM784" s="192"/>
      <c r="GUN784" s="192"/>
      <c r="GUO784" s="192"/>
      <c r="GUP784" s="231"/>
      <c r="GUQ784" s="231"/>
      <c r="GUR784" s="232"/>
      <c r="GUS784" s="232"/>
      <c r="GUT784" s="233"/>
      <c r="GUU784" s="233"/>
      <c r="GUV784" s="233"/>
      <c r="GUW784" s="233"/>
      <c r="GUX784" s="233"/>
      <c r="GUY784" s="233"/>
      <c r="GUZ784" s="204"/>
      <c r="GVA784" s="195"/>
      <c r="GVB784" s="133"/>
      <c r="GVC784" s="133"/>
      <c r="GVD784" s="133"/>
      <c r="GVE784" s="234"/>
      <c r="GVF784" s="234"/>
      <c r="GVG784" s="191"/>
      <c r="GVH784" s="191"/>
      <c r="GVI784" s="191"/>
      <c r="GVJ784" s="191"/>
      <c r="GVK784" s="443"/>
      <c r="GVL784" s="443"/>
      <c r="GVM784" s="443"/>
      <c r="GVN784" s="443"/>
      <c r="GVO784" s="443"/>
      <c r="GVP784" s="443"/>
      <c r="GVQ784" s="443"/>
      <c r="GVR784" s="443"/>
      <c r="GVS784" s="443"/>
      <c r="GVT784" s="443"/>
      <c r="GWA784" s="11"/>
      <c r="GWB784" s="239"/>
      <c r="GWC784" s="225"/>
      <c r="GWD784" s="11"/>
      <c r="GWE784" s="358"/>
      <c r="GWF784" s="247"/>
      <c r="GWG784" s="132"/>
      <c r="GWH784" s="225"/>
      <c r="GWI784" s="225"/>
      <c r="GWJ784" s="131"/>
      <c r="GWK784" s="132"/>
      <c r="GWL784" s="132"/>
      <c r="GWM784" s="134"/>
      <c r="GWN784" s="226"/>
      <c r="GWO784" s="226"/>
      <c r="GWP784" s="227"/>
      <c r="GWQ784" s="228"/>
      <c r="GWR784" s="143"/>
      <c r="GWS784" s="192"/>
      <c r="GWT784" s="288"/>
      <c r="GWU784" s="189"/>
      <c r="GWV784" s="11"/>
      <c r="GWW784" s="181"/>
      <c r="GWX784" s="135"/>
      <c r="GWY784" s="230"/>
      <c r="GWZ784" s="141"/>
      <c r="GXA784" s="136"/>
      <c r="GXB784" s="309"/>
      <c r="GXC784" s="309"/>
      <c r="GXD784" s="184"/>
      <c r="GXE784" s="182"/>
      <c r="GXF784" s="128"/>
      <c r="GXG784" s="129"/>
      <c r="GXH784" s="130"/>
      <c r="GXI784" s="137"/>
      <c r="GXJ784" s="138"/>
      <c r="GXK784" s="138"/>
      <c r="GXL784" s="11"/>
      <c r="GXM784" s="11"/>
      <c r="GXN784" s="412"/>
      <c r="GXO784" s="412"/>
      <c r="GXP784" s="413"/>
      <c r="GXQ784" s="192"/>
      <c r="GXR784" s="192"/>
      <c r="GXS784" s="192"/>
      <c r="GXT784" s="231"/>
      <c r="GXU784" s="231"/>
      <c r="GXV784" s="232"/>
      <c r="GXW784" s="232"/>
      <c r="GXX784" s="233"/>
      <c r="GXY784" s="233"/>
      <c r="GXZ784" s="233"/>
      <c r="GYA784" s="233"/>
      <c r="GYB784" s="233"/>
      <c r="GYC784" s="233"/>
      <c r="GYD784" s="204"/>
      <c r="GYE784" s="195"/>
      <c r="GYF784" s="133"/>
      <c r="GYG784" s="133"/>
      <c r="GYH784" s="133"/>
      <c r="GYI784" s="234"/>
      <c r="GYJ784" s="234"/>
      <c r="GYK784" s="191"/>
      <c r="GYL784" s="191"/>
      <c r="GYM784" s="191"/>
      <c r="GYN784" s="191"/>
      <c r="GYO784" s="443"/>
      <c r="GYP784" s="443"/>
      <c r="GYQ784" s="443"/>
      <c r="GYR784" s="443"/>
      <c r="GYS784" s="443"/>
      <c r="GYT784" s="443"/>
      <c r="GYU784" s="443"/>
      <c r="GYV784" s="443"/>
      <c r="GYW784" s="443"/>
      <c r="GYX784" s="443"/>
      <c r="GZE784" s="11"/>
      <c r="GZF784" s="239"/>
      <c r="GZG784" s="225"/>
      <c r="GZH784" s="11"/>
      <c r="GZI784" s="358"/>
      <c r="GZJ784" s="247"/>
      <c r="GZK784" s="132"/>
      <c r="GZL784" s="225"/>
      <c r="GZM784" s="225"/>
      <c r="GZN784" s="131"/>
      <c r="GZO784" s="132"/>
      <c r="GZP784" s="132"/>
      <c r="GZQ784" s="134"/>
      <c r="GZR784" s="226"/>
      <c r="GZS784" s="226"/>
      <c r="GZT784" s="227"/>
      <c r="GZU784" s="228"/>
      <c r="GZV784" s="143"/>
      <c r="GZW784" s="192"/>
      <c r="GZX784" s="288"/>
      <c r="GZY784" s="189"/>
      <c r="GZZ784" s="11"/>
      <c r="HAA784" s="181"/>
      <c r="HAB784" s="135"/>
      <c r="HAC784" s="230"/>
      <c r="HAD784" s="141"/>
      <c r="HAE784" s="136"/>
      <c r="HAF784" s="309"/>
      <c r="HAG784" s="309"/>
      <c r="HAH784" s="184"/>
      <c r="HAI784" s="182"/>
      <c r="HAJ784" s="128"/>
      <c r="HAK784" s="129"/>
      <c r="HAL784" s="130"/>
      <c r="HAM784" s="137"/>
      <c r="HAN784" s="138"/>
      <c r="HAO784" s="138"/>
      <c r="HAP784" s="11"/>
      <c r="HAQ784" s="11"/>
      <c r="HAR784" s="412"/>
      <c r="HAS784" s="412"/>
      <c r="HAT784" s="413"/>
      <c r="HAU784" s="192"/>
      <c r="HAV784" s="192"/>
      <c r="HAW784" s="192"/>
      <c r="HAX784" s="231"/>
      <c r="HAY784" s="231"/>
      <c r="HAZ784" s="232"/>
      <c r="HBA784" s="232"/>
      <c r="HBB784" s="233"/>
      <c r="HBC784" s="233"/>
      <c r="HBD784" s="233"/>
      <c r="HBE784" s="233"/>
      <c r="HBF784" s="233"/>
      <c r="HBG784" s="233"/>
      <c r="HBH784" s="204"/>
      <c r="HBI784" s="195"/>
      <c r="HBJ784" s="133"/>
      <c r="HBK784" s="133"/>
      <c r="HBL784" s="133"/>
      <c r="HBM784" s="234"/>
      <c r="HBN784" s="234"/>
      <c r="HBO784" s="191"/>
      <c r="HBP784" s="191"/>
      <c r="HBQ784" s="191"/>
      <c r="HBR784" s="191"/>
      <c r="HBS784" s="443"/>
      <c r="HBT784" s="443"/>
      <c r="HBU784" s="443"/>
      <c r="HBV784" s="443"/>
      <c r="HBW784" s="443"/>
      <c r="HBX784" s="443"/>
      <c r="HBY784" s="443"/>
      <c r="HBZ784" s="443"/>
      <c r="HCA784" s="443"/>
      <c r="HCB784" s="443"/>
      <c r="HCI784" s="11"/>
      <c r="HCJ784" s="239"/>
      <c r="HCK784" s="225"/>
      <c r="HCL784" s="11"/>
      <c r="HCM784" s="358"/>
      <c r="HCN784" s="247"/>
      <c r="HCO784" s="132"/>
      <c r="HCP784" s="225"/>
      <c r="HCQ784" s="225"/>
      <c r="HCR784" s="131"/>
      <c r="HCS784" s="132"/>
      <c r="HCT784" s="132"/>
      <c r="HCU784" s="134"/>
      <c r="HCV784" s="226"/>
      <c r="HCW784" s="226"/>
      <c r="HCX784" s="227"/>
      <c r="HCY784" s="228"/>
      <c r="HCZ784" s="143"/>
      <c r="HDA784" s="192"/>
      <c r="HDB784" s="288"/>
      <c r="HDC784" s="189"/>
      <c r="HDD784" s="11"/>
      <c r="HDE784" s="181"/>
      <c r="HDF784" s="135"/>
      <c r="HDG784" s="230"/>
      <c r="HDH784" s="141"/>
      <c r="HDI784" s="136"/>
      <c r="HDJ784" s="309"/>
      <c r="HDK784" s="309"/>
      <c r="HDL784" s="184"/>
      <c r="HDM784" s="182"/>
      <c r="HDN784" s="128"/>
      <c r="HDO784" s="129"/>
      <c r="HDP784" s="130"/>
      <c r="HDQ784" s="137"/>
      <c r="HDR784" s="138"/>
      <c r="HDS784" s="138"/>
      <c r="HDT784" s="11"/>
      <c r="HDU784" s="11"/>
      <c r="HDV784" s="412"/>
      <c r="HDW784" s="412"/>
      <c r="HDX784" s="413"/>
      <c r="HDY784" s="192"/>
      <c r="HDZ784" s="192"/>
      <c r="HEA784" s="192"/>
      <c r="HEB784" s="231"/>
      <c r="HEC784" s="231"/>
      <c r="HED784" s="232"/>
      <c r="HEE784" s="232"/>
      <c r="HEF784" s="233"/>
      <c r="HEG784" s="233"/>
      <c r="HEH784" s="233"/>
      <c r="HEI784" s="233"/>
      <c r="HEJ784" s="233"/>
      <c r="HEK784" s="233"/>
      <c r="HEL784" s="204"/>
      <c r="HEM784" s="195"/>
      <c r="HEN784" s="133"/>
      <c r="HEO784" s="133"/>
      <c r="HEP784" s="133"/>
      <c r="HEQ784" s="234"/>
      <c r="HER784" s="234"/>
      <c r="HES784" s="191"/>
      <c r="HET784" s="191"/>
      <c r="HEU784" s="191"/>
      <c r="HEV784" s="191"/>
      <c r="HEW784" s="443"/>
      <c r="HEX784" s="443"/>
      <c r="HEY784" s="443"/>
      <c r="HEZ784" s="443"/>
      <c r="HFA784" s="443"/>
      <c r="HFB784" s="443"/>
      <c r="HFC784" s="443"/>
      <c r="HFD784" s="443"/>
      <c r="HFE784" s="443"/>
      <c r="HFF784" s="443"/>
      <c r="HFM784" s="11"/>
      <c r="HFN784" s="239"/>
      <c r="HFO784" s="225"/>
      <c r="HFP784" s="11"/>
      <c r="HFQ784" s="358"/>
      <c r="HFR784" s="247"/>
      <c r="HFS784" s="132"/>
      <c r="HFT784" s="225"/>
      <c r="HFU784" s="225"/>
      <c r="HFV784" s="131"/>
      <c r="HFW784" s="132"/>
      <c r="HFX784" s="132"/>
      <c r="HFY784" s="134"/>
      <c r="HFZ784" s="226"/>
      <c r="HGA784" s="226"/>
      <c r="HGB784" s="227"/>
      <c r="HGC784" s="228"/>
      <c r="HGD784" s="143"/>
      <c r="HGE784" s="192"/>
      <c r="HGF784" s="288"/>
      <c r="HGG784" s="189"/>
      <c r="HGH784" s="11"/>
      <c r="HGI784" s="181"/>
      <c r="HGJ784" s="135"/>
      <c r="HGK784" s="230"/>
      <c r="HGL784" s="141"/>
      <c r="HGM784" s="136"/>
      <c r="HGN784" s="309"/>
      <c r="HGO784" s="309"/>
      <c r="HGP784" s="184"/>
      <c r="HGQ784" s="182"/>
      <c r="HGR784" s="128"/>
      <c r="HGS784" s="129"/>
      <c r="HGT784" s="130"/>
      <c r="HGU784" s="137"/>
      <c r="HGV784" s="138"/>
      <c r="HGW784" s="138"/>
      <c r="HGX784" s="11"/>
      <c r="HGY784" s="11"/>
      <c r="HGZ784" s="412"/>
      <c r="HHA784" s="412"/>
      <c r="HHB784" s="413"/>
      <c r="HHC784" s="192"/>
      <c r="HHD784" s="192"/>
      <c r="HHE784" s="192"/>
      <c r="HHF784" s="231"/>
      <c r="HHG784" s="231"/>
      <c r="HHH784" s="232"/>
      <c r="HHI784" s="232"/>
      <c r="HHJ784" s="233"/>
      <c r="HHK784" s="233"/>
      <c r="HHL784" s="233"/>
      <c r="HHM784" s="233"/>
      <c r="HHN784" s="233"/>
      <c r="HHO784" s="233"/>
      <c r="HHP784" s="204"/>
      <c r="HHQ784" s="195"/>
      <c r="HHR784" s="133"/>
      <c r="HHS784" s="133"/>
      <c r="HHT784" s="133"/>
      <c r="HHU784" s="234"/>
      <c r="HHV784" s="234"/>
      <c r="HHW784" s="191"/>
      <c r="HHX784" s="191"/>
      <c r="HHY784" s="191"/>
      <c r="HHZ784" s="191"/>
      <c r="HIA784" s="443"/>
      <c r="HIB784" s="443"/>
      <c r="HIC784" s="443"/>
      <c r="HID784" s="443"/>
      <c r="HIE784" s="443"/>
      <c r="HIF784" s="443"/>
      <c r="HIG784" s="443"/>
      <c r="HIH784" s="443"/>
      <c r="HII784" s="443"/>
      <c r="HIJ784" s="443"/>
      <c r="HIQ784" s="11"/>
      <c r="HIR784" s="239"/>
      <c r="HIS784" s="225"/>
      <c r="HIT784" s="11"/>
      <c r="HIU784" s="358"/>
      <c r="HIV784" s="247"/>
      <c r="HIW784" s="132"/>
      <c r="HIX784" s="225"/>
      <c r="HIY784" s="225"/>
      <c r="HIZ784" s="131"/>
      <c r="HJA784" s="132"/>
      <c r="HJB784" s="132"/>
      <c r="HJC784" s="134"/>
      <c r="HJD784" s="226"/>
      <c r="HJE784" s="226"/>
      <c r="HJF784" s="227"/>
      <c r="HJG784" s="228"/>
      <c r="HJH784" s="143"/>
      <c r="HJI784" s="192"/>
      <c r="HJJ784" s="288"/>
      <c r="HJK784" s="189"/>
      <c r="HJL784" s="11"/>
      <c r="HJM784" s="181"/>
      <c r="HJN784" s="135"/>
      <c r="HJO784" s="230"/>
      <c r="HJP784" s="141"/>
      <c r="HJQ784" s="136"/>
      <c r="HJR784" s="309"/>
      <c r="HJS784" s="309"/>
      <c r="HJT784" s="184"/>
      <c r="HJU784" s="182"/>
      <c r="HJV784" s="128"/>
      <c r="HJW784" s="129"/>
      <c r="HJX784" s="130"/>
      <c r="HJY784" s="137"/>
      <c r="HJZ784" s="138"/>
      <c r="HKA784" s="138"/>
      <c r="HKB784" s="11"/>
      <c r="HKC784" s="11"/>
      <c r="HKD784" s="412"/>
      <c r="HKE784" s="412"/>
      <c r="HKF784" s="413"/>
      <c r="HKG784" s="192"/>
      <c r="HKH784" s="192"/>
      <c r="HKI784" s="192"/>
      <c r="HKJ784" s="231"/>
      <c r="HKK784" s="231"/>
      <c r="HKL784" s="232"/>
      <c r="HKM784" s="232"/>
      <c r="HKN784" s="233"/>
      <c r="HKO784" s="233"/>
      <c r="HKP784" s="233"/>
      <c r="HKQ784" s="233"/>
      <c r="HKR784" s="233"/>
      <c r="HKS784" s="233"/>
      <c r="HKT784" s="204"/>
      <c r="HKU784" s="195"/>
      <c r="HKV784" s="133"/>
      <c r="HKW784" s="133"/>
      <c r="HKX784" s="133"/>
      <c r="HKY784" s="234"/>
      <c r="HKZ784" s="234"/>
      <c r="HLA784" s="191"/>
      <c r="HLB784" s="191"/>
      <c r="HLC784" s="191"/>
      <c r="HLD784" s="191"/>
      <c r="HLE784" s="443"/>
      <c r="HLF784" s="443"/>
      <c r="HLG784" s="443"/>
      <c r="HLH784" s="443"/>
      <c r="HLI784" s="443"/>
      <c r="HLJ784" s="443"/>
      <c r="HLK784" s="443"/>
      <c r="HLL784" s="443"/>
      <c r="HLM784" s="443"/>
      <c r="HLN784" s="443"/>
      <c r="HLU784" s="11"/>
      <c r="HLV784" s="239"/>
      <c r="HLW784" s="225"/>
      <c r="HLX784" s="11"/>
      <c r="HLY784" s="358"/>
      <c r="HLZ784" s="247"/>
      <c r="HMA784" s="132"/>
      <c r="HMB784" s="225"/>
      <c r="HMC784" s="225"/>
      <c r="HMD784" s="131"/>
      <c r="HME784" s="132"/>
      <c r="HMF784" s="132"/>
      <c r="HMG784" s="134"/>
      <c r="HMH784" s="226"/>
      <c r="HMI784" s="226"/>
      <c r="HMJ784" s="227"/>
      <c r="HMK784" s="228"/>
      <c r="HML784" s="143"/>
      <c r="HMM784" s="192"/>
      <c r="HMN784" s="288"/>
      <c r="HMO784" s="189"/>
      <c r="HMP784" s="11"/>
      <c r="HMQ784" s="181"/>
      <c r="HMR784" s="135"/>
      <c r="HMS784" s="230"/>
      <c r="HMT784" s="141"/>
      <c r="HMU784" s="136"/>
      <c r="HMV784" s="309"/>
      <c r="HMW784" s="309"/>
      <c r="HMX784" s="184"/>
      <c r="HMY784" s="182"/>
      <c r="HMZ784" s="128"/>
      <c r="HNA784" s="129"/>
      <c r="HNB784" s="130"/>
      <c r="HNC784" s="137"/>
      <c r="HND784" s="138"/>
      <c r="HNE784" s="138"/>
      <c r="HNF784" s="11"/>
      <c r="HNG784" s="11"/>
      <c r="HNH784" s="412"/>
      <c r="HNI784" s="412"/>
      <c r="HNJ784" s="413"/>
      <c r="HNK784" s="192"/>
      <c r="HNL784" s="192"/>
      <c r="HNM784" s="192"/>
      <c r="HNN784" s="231"/>
      <c r="HNO784" s="231"/>
      <c r="HNP784" s="232"/>
      <c r="HNQ784" s="232"/>
      <c r="HNR784" s="233"/>
      <c r="HNS784" s="233"/>
      <c r="HNT784" s="233"/>
      <c r="HNU784" s="233"/>
      <c r="HNV784" s="233"/>
      <c r="HNW784" s="233"/>
      <c r="HNX784" s="204"/>
      <c r="HNY784" s="195"/>
      <c r="HNZ784" s="133"/>
      <c r="HOA784" s="133"/>
      <c r="HOB784" s="133"/>
      <c r="HOC784" s="234"/>
      <c r="HOD784" s="234"/>
      <c r="HOE784" s="191"/>
      <c r="HOF784" s="191"/>
      <c r="HOG784" s="191"/>
      <c r="HOH784" s="191"/>
      <c r="HOI784" s="443"/>
      <c r="HOJ784" s="443"/>
      <c r="HOK784" s="443"/>
      <c r="HOL784" s="443"/>
      <c r="HOM784" s="443"/>
      <c r="HON784" s="443"/>
      <c r="HOO784" s="443"/>
      <c r="HOP784" s="443"/>
      <c r="HOQ784" s="443"/>
      <c r="HOR784" s="443"/>
      <c r="HOY784" s="11"/>
      <c r="HOZ784" s="239"/>
      <c r="HPA784" s="225"/>
      <c r="HPB784" s="11"/>
      <c r="HPC784" s="358"/>
      <c r="HPD784" s="247"/>
      <c r="HPE784" s="132"/>
      <c r="HPF784" s="225"/>
      <c r="HPG784" s="225"/>
      <c r="HPH784" s="131"/>
      <c r="HPI784" s="132"/>
      <c r="HPJ784" s="132"/>
      <c r="HPK784" s="134"/>
      <c r="HPL784" s="226"/>
      <c r="HPM784" s="226"/>
      <c r="HPN784" s="227"/>
      <c r="HPO784" s="228"/>
      <c r="HPP784" s="143"/>
      <c r="HPQ784" s="192"/>
      <c r="HPR784" s="288"/>
      <c r="HPS784" s="189"/>
      <c r="HPT784" s="11"/>
      <c r="HPU784" s="181"/>
      <c r="HPV784" s="135"/>
      <c r="HPW784" s="230"/>
      <c r="HPX784" s="141"/>
      <c r="HPY784" s="136"/>
      <c r="HPZ784" s="309"/>
      <c r="HQA784" s="309"/>
      <c r="HQB784" s="184"/>
      <c r="HQC784" s="182"/>
      <c r="HQD784" s="128"/>
      <c r="HQE784" s="129"/>
      <c r="HQF784" s="130"/>
      <c r="HQG784" s="137"/>
      <c r="HQH784" s="138"/>
      <c r="HQI784" s="138"/>
      <c r="HQJ784" s="11"/>
      <c r="HQK784" s="11"/>
      <c r="HQL784" s="412"/>
      <c r="HQM784" s="412"/>
      <c r="HQN784" s="413"/>
      <c r="HQO784" s="192"/>
      <c r="HQP784" s="192"/>
      <c r="HQQ784" s="192"/>
      <c r="HQR784" s="231"/>
      <c r="HQS784" s="231"/>
      <c r="HQT784" s="232"/>
      <c r="HQU784" s="232"/>
      <c r="HQV784" s="233"/>
      <c r="HQW784" s="233"/>
      <c r="HQX784" s="233"/>
      <c r="HQY784" s="233"/>
      <c r="HQZ784" s="233"/>
      <c r="HRA784" s="233"/>
      <c r="HRB784" s="204"/>
      <c r="HRC784" s="195"/>
      <c r="HRD784" s="133"/>
      <c r="HRE784" s="133"/>
      <c r="HRF784" s="133"/>
      <c r="HRG784" s="234"/>
      <c r="HRH784" s="234"/>
      <c r="HRI784" s="191"/>
      <c r="HRJ784" s="191"/>
      <c r="HRK784" s="191"/>
      <c r="HRL784" s="191"/>
      <c r="HRM784" s="443"/>
      <c r="HRN784" s="443"/>
      <c r="HRO784" s="443"/>
      <c r="HRP784" s="443"/>
      <c r="HRQ784" s="443"/>
      <c r="HRR784" s="443"/>
      <c r="HRS784" s="443"/>
      <c r="HRT784" s="443"/>
      <c r="HRU784" s="443"/>
      <c r="HRV784" s="443"/>
      <c r="HSC784" s="11"/>
      <c r="HSD784" s="239"/>
      <c r="HSE784" s="225"/>
      <c r="HSF784" s="11"/>
      <c r="HSG784" s="358"/>
      <c r="HSH784" s="247"/>
      <c r="HSI784" s="132"/>
      <c r="HSJ784" s="225"/>
      <c r="HSK784" s="225"/>
      <c r="HSL784" s="131"/>
      <c r="HSM784" s="132"/>
      <c r="HSN784" s="132"/>
      <c r="HSO784" s="134"/>
      <c r="HSP784" s="226"/>
      <c r="HSQ784" s="226"/>
      <c r="HSR784" s="227"/>
      <c r="HSS784" s="228"/>
      <c r="HST784" s="143"/>
      <c r="HSU784" s="192"/>
      <c r="HSV784" s="288"/>
      <c r="HSW784" s="189"/>
      <c r="HSX784" s="11"/>
      <c r="HSY784" s="181"/>
      <c r="HSZ784" s="135"/>
      <c r="HTA784" s="230"/>
      <c r="HTB784" s="141"/>
      <c r="HTC784" s="136"/>
      <c r="HTD784" s="309"/>
      <c r="HTE784" s="309"/>
      <c r="HTF784" s="184"/>
      <c r="HTG784" s="182"/>
      <c r="HTH784" s="128"/>
      <c r="HTI784" s="129"/>
      <c r="HTJ784" s="130"/>
      <c r="HTK784" s="137"/>
      <c r="HTL784" s="138"/>
      <c r="HTM784" s="138"/>
      <c r="HTN784" s="11"/>
      <c r="HTO784" s="11"/>
      <c r="HTP784" s="412"/>
      <c r="HTQ784" s="412"/>
      <c r="HTR784" s="413"/>
      <c r="HTS784" s="192"/>
      <c r="HTT784" s="192"/>
      <c r="HTU784" s="192"/>
      <c r="HTV784" s="231"/>
      <c r="HTW784" s="231"/>
      <c r="HTX784" s="232"/>
      <c r="HTY784" s="232"/>
      <c r="HTZ784" s="233"/>
      <c r="HUA784" s="233"/>
      <c r="HUB784" s="233"/>
      <c r="HUC784" s="233"/>
      <c r="HUD784" s="233"/>
      <c r="HUE784" s="233"/>
      <c r="HUF784" s="204"/>
      <c r="HUG784" s="195"/>
      <c r="HUH784" s="133"/>
      <c r="HUI784" s="133"/>
      <c r="HUJ784" s="133"/>
      <c r="HUK784" s="234"/>
      <c r="HUL784" s="234"/>
      <c r="HUM784" s="191"/>
      <c r="HUN784" s="191"/>
      <c r="HUO784" s="191"/>
      <c r="HUP784" s="191"/>
      <c r="HUQ784" s="443"/>
      <c r="HUR784" s="443"/>
      <c r="HUS784" s="443"/>
      <c r="HUT784" s="443"/>
      <c r="HUU784" s="443"/>
      <c r="HUV784" s="443"/>
      <c r="HUW784" s="443"/>
      <c r="HUX784" s="443"/>
      <c r="HUY784" s="443"/>
      <c r="HUZ784" s="443"/>
      <c r="HVG784" s="11"/>
      <c r="HVH784" s="239"/>
      <c r="HVI784" s="225"/>
      <c r="HVJ784" s="11"/>
      <c r="HVK784" s="358"/>
      <c r="HVL784" s="247"/>
      <c r="HVM784" s="132"/>
      <c r="HVN784" s="225"/>
      <c r="HVO784" s="225"/>
      <c r="HVP784" s="131"/>
      <c r="HVQ784" s="132"/>
      <c r="HVR784" s="132"/>
      <c r="HVS784" s="134"/>
      <c r="HVT784" s="226"/>
      <c r="HVU784" s="226"/>
      <c r="HVV784" s="227"/>
      <c r="HVW784" s="228"/>
      <c r="HVX784" s="143"/>
      <c r="HVY784" s="192"/>
      <c r="HVZ784" s="288"/>
      <c r="HWA784" s="189"/>
      <c r="HWB784" s="11"/>
      <c r="HWC784" s="181"/>
      <c r="HWD784" s="135"/>
      <c r="HWE784" s="230"/>
      <c r="HWF784" s="141"/>
      <c r="HWG784" s="136"/>
      <c r="HWH784" s="309"/>
      <c r="HWI784" s="309"/>
      <c r="HWJ784" s="184"/>
      <c r="HWK784" s="182"/>
      <c r="HWL784" s="128"/>
      <c r="HWM784" s="129"/>
      <c r="HWN784" s="130"/>
      <c r="HWO784" s="137"/>
      <c r="HWP784" s="138"/>
      <c r="HWQ784" s="138"/>
      <c r="HWR784" s="11"/>
      <c r="HWS784" s="11"/>
      <c r="HWT784" s="412"/>
      <c r="HWU784" s="412"/>
      <c r="HWV784" s="413"/>
      <c r="HWW784" s="192"/>
      <c r="HWX784" s="192"/>
      <c r="HWY784" s="192"/>
      <c r="HWZ784" s="231"/>
      <c r="HXA784" s="231"/>
      <c r="HXB784" s="232"/>
      <c r="HXC784" s="232"/>
      <c r="HXD784" s="233"/>
      <c r="HXE784" s="233"/>
      <c r="HXF784" s="233"/>
      <c r="HXG784" s="233"/>
      <c r="HXH784" s="233"/>
      <c r="HXI784" s="233"/>
      <c r="HXJ784" s="204"/>
      <c r="HXK784" s="195"/>
      <c r="HXL784" s="133"/>
      <c r="HXM784" s="133"/>
      <c r="HXN784" s="133"/>
      <c r="HXO784" s="234"/>
      <c r="HXP784" s="234"/>
      <c r="HXQ784" s="191"/>
      <c r="HXR784" s="191"/>
      <c r="HXS784" s="191"/>
      <c r="HXT784" s="191"/>
      <c r="HXU784" s="443"/>
      <c r="HXV784" s="443"/>
      <c r="HXW784" s="443"/>
      <c r="HXX784" s="443"/>
      <c r="HXY784" s="443"/>
      <c r="HXZ784" s="443"/>
      <c r="HYA784" s="443"/>
      <c r="HYB784" s="443"/>
      <c r="HYC784" s="443"/>
      <c r="HYD784" s="443"/>
      <c r="HYK784" s="11"/>
      <c r="HYL784" s="239"/>
      <c r="HYM784" s="225"/>
      <c r="HYN784" s="11"/>
      <c r="HYO784" s="358"/>
      <c r="HYP784" s="247"/>
      <c r="HYQ784" s="132"/>
      <c r="HYR784" s="225"/>
      <c r="HYS784" s="225"/>
      <c r="HYT784" s="131"/>
      <c r="HYU784" s="132"/>
      <c r="HYV784" s="132"/>
      <c r="HYW784" s="134"/>
      <c r="HYX784" s="226"/>
      <c r="HYY784" s="226"/>
      <c r="HYZ784" s="227"/>
      <c r="HZA784" s="228"/>
      <c r="HZB784" s="143"/>
      <c r="HZC784" s="192"/>
      <c r="HZD784" s="288"/>
      <c r="HZE784" s="189"/>
      <c r="HZF784" s="11"/>
      <c r="HZG784" s="181"/>
      <c r="HZH784" s="135"/>
      <c r="HZI784" s="230"/>
      <c r="HZJ784" s="141"/>
      <c r="HZK784" s="136"/>
      <c r="HZL784" s="309"/>
      <c r="HZM784" s="309"/>
      <c r="HZN784" s="184"/>
      <c r="HZO784" s="182"/>
      <c r="HZP784" s="128"/>
      <c r="HZQ784" s="129"/>
      <c r="HZR784" s="130"/>
      <c r="HZS784" s="137"/>
      <c r="HZT784" s="138"/>
      <c r="HZU784" s="138"/>
      <c r="HZV784" s="11"/>
      <c r="HZW784" s="11"/>
      <c r="HZX784" s="412"/>
      <c r="HZY784" s="412"/>
      <c r="HZZ784" s="413"/>
      <c r="IAA784" s="192"/>
      <c r="IAB784" s="192"/>
      <c r="IAC784" s="192"/>
      <c r="IAD784" s="231"/>
      <c r="IAE784" s="231"/>
      <c r="IAF784" s="232"/>
      <c r="IAG784" s="232"/>
      <c r="IAH784" s="233"/>
      <c r="IAI784" s="233"/>
      <c r="IAJ784" s="233"/>
      <c r="IAK784" s="233"/>
      <c r="IAL784" s="233"/>
      <c r="IAM784" s="233"/>
      <c r="IAN784" s="204"/>
      <c r="IAO784" s="195"/>
      <c r="IAP784" s="133"/>
      <c r="IAQ784" s="133"/>
      <c r="IAR784" s="133"/>
      <c r="IAS784" s="234"/>
      <c r="IAT784" s="234"/>
      <c r="IAU784" s="191"/>
      <c r="IAV784" s="191"/>
      <c r="IAW784" s="191"/>
      <c r="IAX784" s="191"/>
      <c r="IAY784" s="443"/>
      <c r="IAZ784" s="443"/>
      <c r="IBA784" s="443"/>
      <c r="IBB784" s="443"/>
      <c r="IBC784" s="443"/>
      <c r="IBD784" s="443"/>
      <c r="IBE784" s="443"/>
      <c r="IBF784" s="443"/>
      <c r="IBG784" s="443"/>
      <c r="IBH784" s="443"/>
      <c r="IBO784" s="11"/>
      <c r="IBP784" s="239"/>
      <c r="IBQ784" s="225"/>
      <c r="IBR784" s="11"/>
      <c r="IBS784" s="358"/>
      <c r="IBT784" s="247"/>
      <c r="IBU784" s="132"/>
      <c r="IBV784" s="225"/>
      <c r="IBW784" s="225"/>
      <c r="IBX784" s="131"/>
      <c r="IBY784" s="132"/>
      <c r="IBZ784" s="132"/>
      <c r="ICA784" s="134"/>
      <c r="ICB784" s="226"/>
      <c r="ICC784" s="226"/>
      <c r="ICD784" s="227"/>
      <c r="ICE784" s="228"/>
      <c r="ICF784" s="143"/>
      <c r="ICG784" s="192"/>
      <c r="ICH784" s="288"/>
      <c r="ICI784" s="189"/>
      <c r="ICJ784" s="11"/>
      <c r="ICK784" s="181"/>
      <c r="ICL784" s="135"/>
      <c r="ICM784" s="230"/>
      <c r="ICN784" s="141"/>
      <c r="ICO784" s="136"/>
      <c r="ICP784" s="309"/>
      <c r="ICQ784" s="309"/>
      <c r="ICR784" s="184"/>
      <c r="ICS784" s="182"/>
      <c r="ICT784" s="128"/>
      <c r="ICU784" s="129"/>
      <c r="ICV784" s="130"/>
      <c r="ICW784" s="137"/>
      <c r="ICX784" s="138"/>
      <c r="ICY784" s="138"/>
      <c r="ICZ784" s="11"/>
      <c r="IDA784" s="11"/>
      <c r="IDB784" s="412"/>
      <c r="IDC784" s="412"/>
      <c r="IDD784" s="413"/>
      <c r="IDE784" s="192"/>
      <c r="IDF784" s="192"/>
      <c r="IDG784" s="192"/>
      <c r="IDH784" s="231"/>
      <c r="IDI784" s="231"/>
      <c r="IDJ784" s="232"/>
      <c r="IDK784" s="232"/>
      <c r="IDL784" s="233"/>
      <c r="IDM784" s="233"/>
      <c r="IDN784" s="233"/>
      <c r="IDO784" s="233"/>
      <c r="IDP784" s="233"/>
      <c r="IDQ784" s="233"/>
      <c r="IDR784" s="204"/>
      <c r="IDS784" s="195"/>
      <c r="IDT784" s="133"/>
      <c r="IDU784" s="133"/>
      <c r="IDV784" s="133"/>
      <c r="IDW784" s="234"/>
      <c r="IDX784" s="234"/>
      <c r="IDY784" s="191"/>
      <c r="IDZ784" s="191"/>
      <c r="IEA784" s="191"/>
      <c r="IEB784" s="191"/>
      <c r="IEC784" s="443"/>
      <c r="IED784" s="443"/>
      <c r="IEE784" s="443"/>
      <c r="IEF784" s="443"/>
      <c r="IEG784" s="443"/>
      <c r="IEH784" s="443"/>
      <c r="IEI784" s="443"/>
      <c r="IEJ784" s="443"/>
      <c r="IEK784" s="443"/>
      <c r="IEL784" s="443"/>
      <c r="IES784" s="11"/>
      <c r="IET784" s="239"/>
      <c r="IEU784" s="225"/>
      <c r="IEV784" s="11"/>
      <c r="IEW784" s="358"/>
      <c r="IEX784" s="247"/>
      <c r="IEY784" s="132"/>
      <c r="IEZ784" s="225"/>
      <c r="IFA784" s="225"/>
      <c r="IFB784" s="131"/>
      <c r="IFC784" s="132"/>
      <c r="IFD784" s="132"/>
      <c r="IFE784" s="134"/>
      <c r="IFF784" s="226"/>
      <c r="IFG784" s="226"/>
      <c r="IFH784" s="227"/>
      <c r="IFI784" s="228"/>
      <c r="IFJ784" s="143"/>
      <c r="IFK784" s="192"/>
      <c r="IFL784" s="288"/>
      <c r="IFM784" s="189"/>
      <c r="IFN784" s="11"/>
      <c r="IFO784" s="181"/>
      <c r="IFP784" s="135"/>
      <c r="IFQ784" s="230"/>
      <c r="IFR784" s="141"/>
      <c r="IFS784" s="136"/>
      <c r="IFT784" s="309"/>
      <c r="IFU784" s="309"/>
      <c r="IFV784" s="184"/>
      <c r="IFW784" s="182"/>
      <c r="IFX784" s="128"/>
      <c r="IFY784" s="129"/>
      <c r="IFZ784" s="130"/>
      <c r="IGA784" s="137"/>
      <c r="IGB784" s="138"/>
      <c r="IGC784" s="138"/>
      <c r="IGD784" s="11"/>
      <c r="IGE784" s="11"/>
      <c r="IGF784" s="412"/>
      <c r="IGG784" s="412"/>
      <c r="IGH784" s="413"/>
      <c r="IGI784" s="192"/>
      <c r="IGJ784" s="192"/>
      <c r="IGK784" s="192"/>
      <c r="IGL784" s="231"/>
      <c r="IGM784" s="231"/>
      <c r="IGN784" s="232"/>
      <c r="IGO784" s="232"/>
      <c r="IGP784" s="233"/>
      <c r="IGQ784" s="233"/>
      <c r="IGR784" s="233"/>
      <c r="IGS784" s="233"/>
      <c r="IGT784" s="233"/>
      <c r="IGU784" s="233"/>
      <c r="IGV784" s="204"/>
      <c r="IGW784" s="195"/>
      <c r="IGX784" s="133"/>
      <c r="IGY784" s="133"/>
      <c r="IGZ784" s="133"/>
      <c r="IHA784" s="234"/>
      <c r="IHB784" s="234"/>
      <c r="IHC784" s="191"/>
      <c r="IHD784" s="191"/>
      <c r="IHE784" s="191"/>
      <c r="IHF784" s="191"/>
      <c r="IHG784" s="443"/>
      <c r="IHH784" s="443"/>
      <c r="IHI784" s="443"/>
      <c r="IHJ784" s="443"/>
      <c r="IHK784" s="443"/>
      <c r="IHL784" s="443"/>
      <c r="IHM784" s="443"/>
      <c r="IHN784" s="443"/>
      <c r="IHO784" s="443"/>
      <c r="IHP784" s="443"/>
      <c r="IHW784" s="11"/>
      <c r="IHX784" s="239"/>
      <c r="IHY784" s="225"/>
      <c r="IHZ784" s="11"/>
      <c r="IIA784" s="358"/>
      <c r="IIB784" s="247"/>
      <c r="IIC784" s="132"/>
      <c r="IID784" s="225"/>
      <c r="IIE784" s="225"/>
      <c r="IIF784" s="131"/>
      <c r="IIG784" s="132"/>
      <c r="IIH784" s="132"/>
      <c r="III784" s="134"/>
      <c r="IIJ784" s="226"/>
      <c r="IIK784" s="226"/>
      <c r="IIL784" s="227"/>
      <c r="IIM784" s="228"/>
      <c r="IIN784" s="143"/>
      <c r="IIO784" s="192"/>
      <c r="IIP784" s="288"/>
      <c r="IIQ784" s="189"/>
      <c r="IIR784" s="11"/>
      <c r="IIS784" s="181"/>
      <c r="IIT784" s="135"/>
      <c r="IIU784" s="230"/>
      <c r="IIV784" s="141"/>
      <c r="IIW784" s="136"/>
      <c r="IIX784" s="309"/>
      <c r="IIY784" s="309"/>
      <c r="IIZ784" s="184"/>
      <c r="IJA784" s="182"/>
      <c r="IJB784" s="128"/>
      <c r="IJC784" s="129"/>
      <c r="IJD784" s="130"/>
      <c r="IJE784" s="137"/>
      <c r="IJF784" s="138"/>
      <c r="IJG784" s="138"/>
      <c r="IJH784" s="11"/>
      <c r="IJI784" s="11"/>
      <c r="IJJ784" s="412"/>
      <c r="IJK784" s="412"/>
      <c r="IJL784" s="413"/>
      <c r="IJM784" s="192"/>
      <c r="IJN784" s="192"/>
      <c r="IJO784" s="192"/>
      <c r="IJP784" s="231"/>
      <c r="IJQ784" s="231"/>
      <c r="IJR784" s="232"/>
      <c r="IJS784" s="232"/>
      <c r="IJT784" s="233"/>
      <c r="IJU784" s="233"/>
      <c r="IJV784" s="233"/>
      <c r="IJW784" s="233"/>
      <c r="IJX784" s="233"/>
      <c r="IJY784" s="233"/>
      <c r="IJZ784" s="204"/>
      <c r="IKA784" s="195"/>
      <c r="IKB784" s="133"/>
      <c r="IKC784" s="133"/>
      <c r="IKD784" s="133"/>
      <c r="IKE784" s="234"/>
      <c r="IKF784" s="234"/>
      <c r="IKG784" s="191"/>
      <c r="IKH784" s="191"/>
      <c r="IKI784" s="191"/>
      <c r="IKJ784" s="191"/>
      <c r="IKK784" s="443"/>
      <c r="IKL784" s="443"/>
      <c r="IKM784" s="443"/>
      <c r="IKN784" s="443"/>
      <c r="IKO784" s="443"/>
      <c r="IKP784" s="443"/>
      <c r="IKQ784" s="443"/>
      <c r="IKR784" s="443"/>
      <c r="IKS784" s="443"/>
      <c r="IKT784" s="443"/>
      <c r="ILA784" s="11"/>
      <c r="ILB784" s="239"/>
      <c r="ILC784" s="225"/>
      <c r="ILD784" s="11"/>
      <c r="ILE784" s="358"/>
      <c r="ILF784" s="247"/>
      <c r="ILG784" s="132"/>
      <c r="ILH784" s="225"/>
      <c r="ILI784" s="225"/>
      <c r="ILJ784" s="131"/>
      <c r="ILK784" s="132"/>
      <c r="ILL784" s="132"/>
      <c r="ILM784" s="134"/>
      <c r="ILN784" s="226"/>
      <c r="ILO784" s="226"/>
      <c r="ILP784" s="227"/>
      <c r="ILQ784" s="228"/>
      <c r="ILR784" s="143"/>
      <c r="ILS784" s="192"/>
      <c r="ILT784" s="288"/>
      <c r="ILU784" s="189"/>
      <c r="ILV784" s="11"/>
      <c r="ILW784" s="181"/>
      <c r="ILX784" s="135"/>
      <c r="ILY784" s="230"/>
      <c r="ILZ784" s="141"/>
      <c r="IMA784" s="136"/>
      <c r="IMB784" s="309"/>
      <c r="IMC784" s="309"/>
      <c r="IMD784" s="184"/>
      <c r="IME784" s="182"/>
      <c r="IMF784" s="128"/>
      <c r="IMG784" s="129"/>
      <c r="IMH784" s="130"/>
      <c r="IMI784" s="137"/>
      <c r="IMJ784" s="138"/>
      <c r="IMK784" s="138"/>
      <c r="IML784" s="11"/>
      <c r="IMM784" s="11"/>
      <c r="IMN784" s="412"/>
      <c r="IMO784" s="412"/>
      <c r="IMP784" s="413"/>
      <c r="IMQ784" s="192"/>
      <c r="IMR784" s="192"/>
      <c r="IMS784" s="192"/>
      <c r="IMT784" s="231"/>
      <c r="IMU784" s="231"/>
      <c r="IMV784" s="232"/>
      <c r="IMW784" s="232"/>
      <c r="IMX784" s="233"/>
      <c r="IMY784" s="233"/>
      <c r="IMZ784" s="233"/>
      <c r="INA784" s="233"/>
      <c r="INB784" s="233"/>
      <c r="INC784" s="233"/>
      <c r="IND784" s="204"/>
      <c r="INE784" s="195"/>
      <c r="INF784" s="133"/>
      <c r="ING784" s="133"/>
      <c r="INH784" s="133"/>
      <c r="INI784" s="234"/>
      <c r="INJ784" s="234"/>
      <c r="INK784" s="191"/>
      <c r="INL784" s="191"/>
      <c r="INM784" s="191"/>
      <c r="INN784" s="191"/>
      <c r="INO784" s="443"/>
      <c r="INP784" s="443"/>
      <c r="INQ784" s="443"/>
      <c r="INR784" s="443"/>
      <c r="INS784" s="443"/>
      <c r="INT784" s="443"/>
      <c r="INU784" s="443"/>
      <c r="INV784" s="443"/>
      <c r="INW784" s="443"/>
      <c r="INX784" s="443"/>
      <c r="IOE784" s="11"/>
      <c r="IOF784" s="239"/>
      <c r="IOG784" s="225"/>
      <c r="IOH784" s="11"/>
      <c r="IOI784" s="358"/>
      <c r="IOJ784" s="247"/>
      <c r="IOK784" s="132"/>
      <c r="IOL784" s="225"/>
      <c r="IOM784" s="225"/>
      <c r="ION784" s="131"/>
      <c r="IOO784" s="132"/>
      <c r="IOP784" s="132"/>
      <c r="IOQ784" s="134"/>
      <c r="IOR784" s="226"/>
      <c r="IOS784" s="226"/>
      <c r="IOT784" s="227"/>
      <c r="IOU784" s="228"/>
      <c r="IOV784" s="143"/>
      <c r="IOW784" s="192"/>
      <c r="IOX784" s="288"/>
      <c r="IOY784" s="189"/>
      <c r="IOZ784" s="11"/>
      <c r="IPA784" s="181"/>
      <c r="IPB784" s="135"/>
      <c r="IPC784" s="230"/>
      <c r="IPD784" s="141"/>
      <c r="IPE784" s="136"/>
      <c r="IPF784" s="309"/>
      <c r="IPG784" s="309"/>
      <c r="IPH784" s="184"/>
      <c r="IPI784" s="182"/>
      <c r="IPJ784" s="128"/>
      <c r="IPK784" s="129"/>
      <c r="IPL784" s="130"/>
      <c r="IPM784" s="137"/>
      <c r="IPN784" s="138"/>
      <c r="IPO784" s="138"/>
      <c r="IPP784" s="11"/>
      <c r="IPQ784" s="11"/>
      <c r="IPR784" s="412"/>
      <c r="IPS784" s="412"/>
      <c r="IPT784" s="413"/>
      <c r="IPU784" s="192"/>
      <c r="IPV784" s="192"/>
      <c r="IPW784" s="192"/>
      <c r="IPX784" s="231"/>
      <c r="IPY784" s="231"/>
      <c r="IPZ784" s="232"/>
      <c r="IQA784" s="232"/>
      <c r="IQB784" s="233"/>
      <c r="IQC784" s="233"/>
      <c r="IQD784" s="233"/>
      <c r="IQE784" s="233"/>
      <c r="IQF784" s="233"/>
      <c r="IQG784" s="233"/>
      <c r="IQH784" s="204"/>
      <c r="IQI784" s="195"/>
      <c r="IQJ784" s="133"/>
      <c r="IQK784" s="133"/>
      <c r="IQL784" s="133"/>
      <c r="IQM784" s="234"/>
      <c r="IQN784" s="234"/>
      <c r="IQO784" s="191"/>
      <c r="IQP784" s="191"/>
      <c r="IQQ784" s="191"/>
      <c r="IQR784" s="191"/>
      <c r="IQS784" s="443"/>
      <c r="IQT784" s="443"/>
      <c r="IQU784" s="443"/>
      <c r="IQV784" s="443"/>
      <c r="IQW784" s="443"/>
      <c r="IQX784" s="443"/>
      <c r="IQY784" s="443"/>
      <c r="IQZ784" s="443"/>
      <c r="IRA784" s="443"/>
      <c r="IRB784" s="443"/>
      <c r="IRI784" s="11"/>
      <c r="IRJ784" s="239"/>
      <c r="IRK784" s="225"/>
      <c r="IRL784" s="11"/>
      <c r="IRM784" s="358"/>
      <c r="IRN784" s="247"/>
      <c r="IRO784" s="132"/>
      <c r="IRP784" s="225"/>
      <c r="IRQ784" s="225"/>
      <c r="IRR784" s="131"/>
      <c r="IRS784" s="132"/>
      <c r="IRT784" s="132"/>
      <c r="IRU784" s="134"/>
      <c r="IRV784" s="226"/>
      <c r="IRW784" s="226"/>
      <c r="IRX784" s="227"/>
      <c r="IRY784" s="228"/>
      <c r="IRZ784" s="143"/>
      <c r="ISA784" s="192"/>
      <c r="ISB784" s="288"/>
      <c r="ISC784" s="189"/>
      <c r="ISD784" s="11"/>
      <c r="ISE784" s="181"/>
      <c r="ISF784" s="135"/>
      <c r="ISG784" s="230"/>
      <c r="ISH784" s="141"/>
      <c r="ISI784" s="136"/>
      <c r="ISJ784" s="309"/>
      <c r="ISK784" s="309"/>
      <c r="ISL784" s="184"/>
      <c r="ISM784" s="182"/>
      <c r="ISN784" s="128"/>
      <c r="ISO784" s="129"/>
      <c r="ISP784" s="130"/>
      <c r="ISQ784" s="137"/>
      <c r="ISR784" s="138"/>
      <c r="ISS784" s="138"/>
      <c r="IST784" s="11"/>
      <c r="ISU784" s="11"/>
      <c r="ISV784" s="412"/>
      <c r="ISW784" s="412"/>
      <c r="ISX784" s="413"/>
      <c r="ISY784" s="192"/>
      <c r="ISZ784" s="192"/>
      <c r="ITA784" s="192"/>
      <c r="ITB784" s="231"/>
      <c r="ITC784" s="231"/>
      <c r="ITD784" s="232"/>
      <c r="ITE784" s="232"/>
      <c r="ITF784" s="233"/>
      <c r="ITG784" s="233"/>
      <c r="ITH784" s="233"/>
      <c r="ITI784" s="233"/>
      <c r="ITJ784" s="233"/>
      <c r="ITK784" s="233"/>
      <c r="ITL784" s="204"/>
      <c r="ITM784" s="195"/>
      <c r="ITN784" s="133"/>
      <c r="ITO784" s="133"/>
      <c r="ITP784" s="133"/>
      <c r="ITQ784" s="234"/>
      <c r="ITR784" s="234"/>
      <c r="ITS784" s="191"/>
      <c r="ITT784" s="191"/>
      <c r="ITU784" s="191"/>
      <c r="ITV784" s="191"/>
      <c r="ITW784" s="443"/>
      <c r="ITX784" s="443"/>
      <c r="ITY784" s="443"/>
      <c r="ITZ784" s="443"/>
      <c r="IUA784" s="443"/>
      <c r="IUB784" s="443"/>
      <c r="IUC784" s="443"/>
      <c r="IUD784" s="443"/>
      <c r="IUE784" s="443"/>
      <c r="IUF784" s="443"/>
      <c r="IUM784" s="11"/>
      <c r="IUN784" s="239"/>
      <c r="IUO784" s="225"/>
      <c r="IUP784" s="11"/>
      <c r="IUQ784" s="358"/>
      <c r="IUR784" s="247"/>
      <c r="IUS784" s="132"/>
      <c r="IUT784" s="225"/>
      <c r="IUU784" s="225"/>
      <c r="IUV784" s="131"/>
      <c r="IUW784" s="132"/>
      <c r="IUX784" s="132"/>
      <c r="IUY784" s="134"/>
      <c r="IUZ784" s="226"/>
      <c r="IVA784" s="226"/>
      <c r="IVB784" s="227"/>
      <c r="IVC784" s="228"/>
      <c r="IVD784" s="143"/>
      <c r="IVE784" s="192"/>
      <c r="IVF784" s="288"/>
      <c r="IVG784" s="189"/>
      <c r="IVH784" s="11"/>
      <c r="IVI784" s="181"/>
      <c r="IVJ784" s="135"/>
      <c r="IVK784" s="230"/>
      <c r="IVL784" s="141"/>
      <c r="IVM784" s="136"/>
      <c r="IVN784" s="309"/>
      <c r="IVO784" s="309"/>
      <c r="IVP784" s="184"/>
      <c r="IVQ784" s="182"/>
      <c r="IVR784" s="128"/>
      <c r="IVS784" s="129"/>
      <c r="IVT784" s="130"/>
      <c r="IVU784" s="137"/>
      <c r="IVV784" s="138"/>
      <c r="IVW784" s="138"/>
      <c r="IVX784" s="11"/>
      <c r="IVY784" s="11"/>
      <c r="IVZ784" s="412"/>
      <c r="IWA784" s="412"/>
      <c r="IWB784" s="413"/>
      <c r="IWC784" s="192"/>
      <c r="IWD784" s="192"/>
      <c r="IWE784" s="192"/>
      <c r="IWF784" s="231"/>
      <c r="IWG784" s="231"/>
      <c r="IWH784" s="232"/>
      <c r="IWI784" s="232"/>
      <c r="IWJ784" s="233"/>
      <c r="IWK784" s="233"/>
      <c r="IWL784" s="233"/>
      <c r="IWM784" s="233"/>
      <c r="IWN784" s="233"/>
      <c r="IWO784" s="233"/>
      <c r="IWP784" s="204"/>
      <c r="IWQ784" s="195"/>
      <c r="IWR784" s="133"/>
      <c r="IWS784" s="133"/>
      <c r="IWT784" s="133"/>
      <c r="IWU784" s="234"/>
      <c r="IWV784" s="234"/>
      <c r="IWW784" s="191"/>
      <c r="IWX784" s="191"/>
      <c r="IWY784" s="191"/>
      <c r="IWZ784" s="191"/>
      <c r="IXA784" s="443"/>
      <c r="IXB784" s="443"/>
      <c r="IXC784" s="443"/>
      <c r="IXD784" s="443"/>
      <c r="IXE784" s="443"/>
      <c r="IXF784" s="443"/>
      <c r="IXG784" s="443"/>
      <c r="IXH784" s="443"/>
      <c r="IXI784" s="443"/>
      <c r="IXJ784" s="443"/>
      <c r="IXQ784" s="11"/>
      <c r="IXR784" s="239"/>
      <c r="IXS784" s="225"/>
      <c r="IXT784" s="11"/>
      <c r="IXU784" s="358"/>
      <c r="IXV784" s="247"/>
      <c r="IXW784" s="132"/>
      <c r="IXX784" s="225"/>
      <c r="IXY784" s="225"/>
      <c r="IXZ784" s="131"/>
      <c r="IYA784" s="132"/>
      <c r="IYB784" s="132"/>
      <c r="IYC784" s="134"/>
      <c r="IYD784" s="226"/>
      <c r="IYE784" s="226"/>
      <c r="IYF784" s="227"/>
      <c r="IYG784" s="228"/>
      <c r="IYH784" s="143"/>
      <c r="IYI784" s="192"/>
      <c r="IYJ784" s="288"/>
      <c r="IYK784" s="189"/>
      <c r="IYL784" s="11"/>
      <c r="IYM784" s="181"/>
      <c r="IYN784" s="135"/>
      <c r="IYO784" s="230"/>
      <c r="IYP784" s="141"/>
      <c r="IYQ784" s="136"/>
      <c r="IYR784" s="309"/>
      <c r="IYS784" s="309"/>
      <c r="IYT784" s="184"/>
      <c r="IYU784" s="182"/>
      <c r="IYV784" s="128"/>
      <c r="IYW784" s="129"/>
      <c r="IYX784" s="130"/>
      <c r="IYY784" s="137"/>
      <c r="IYZ784" s="138"/>
      <c r="IZA784" s="138"/>
      <c r="IZB784" s="11"/>
      <c r="IZC784" s="11"/>
      <c r="IZD784" s="412"/>
      <c r="IZE784" s="412"/>
      <c r="IZF784" s="413"/>
      <c r="IZG784" s="192"/>
      <c r="IZH784" s="192"/>
      <c r="IZI784" s="192"/>
      <c r="IZJ784" s="231"/>
      <c r="IZK784" s="231"/>
      <c r="IZL784" s="232"/>
      <c r="IZM784" s="232"/>
      <c r="IZN784" s="233"/>
      <c r="IZO784" s="233"/>
      <c r="IZP784" s="233"/>
      <c r="IZQ784" s="233"/>
      <c r="IZR784" s="233"/>
      <c r="IZS784" s="233"/>
      <c r="IZT784" s="204"/>
      <c r="IZU784" s="195"/>
      <c r="IZV784" s="133"/>
      <c r="IZW784" s="133"/>
      <c r="IZX784" s="133"/>
      <c r="IZY784" s="234"/>
      <c r="IZZ784" s="234"/>
      <c r="JAA784" s="191"/>
      <c r="JAB784" s="191"/>
      <c r="JAC784" s="191"/>
      <c r="JAD784" s="191"/>
      <c r="JAE784" s="443"/>
      <c r="JAF784" s="443"/>
      <c r="JAG784" s="443"/>
      <c r="JAH784" s="443"/>
      <c r="JAI784" s="443"/>
      <c r="JAJ784" s="443"/>
      <c r="JAK784" s="443"/>
      <c r="JAL784" s="443"/>
      <c r="JAM784" s="443"/>
      <c r="JAN784" s="443"/>
      <c r="JAU784" s="11"/>
      <c r="JAV784" s="239"/>
      <c r="JAW784" s="225"/>
      <c r="JAX784" s="11"/>
      <c r="JAY784" s="358"/>
      <c r="JAZ784" s="247"/>
      <c r="JBA784" s="132"/>
      <c r="JBB784" s="225"/>
      <c r="JBC784" s="225"/>
      <c r="JBD784" s="131"/>
      <c r="JBE784" s="132"/>
      <c r="JBF784" s="132"/>
      <c r="JBG784" s="134"/>
      <c r="JBH784" s="226"/>
      <c r="JBI784" s="226"/>
      <c r="JBJ784" s="227"/>
      <c r="JBK784" s="228"/>
      <c r="JBL784" s="143"/>
      <c r="JBM784" s="192"/>
      <c r="JBN784" s="288"/>
      <c r="JBO784" s="189"/>
      <c r="JBP784" s="11"/>
      <c r="JBQ784" s="181"/>
      <c r="JBR784" s="135"/>
      <c r="JBS784" s="230"/>
      <c r="JBT784" s="141"/>
      <c r="JBU784" s="136"/>
      <c r="JBV784" s="309"/>
      <c r="JBW784" s="309"/>
      <c r="JBX784" s="184"/>
      <c r="JBY784" s="182"/>
      <c r="JBZ784" s="128"/>
      <c r="JCA784" s="129"/>
      <c r="JCB784" s="130"/>
      <c r="JCC784" s="137"/>
      <c r="JCD784" s="138"/>
      <c r="JCE784" s="138"/>
      <c r="JCF784" s="11"/>
      <c r="JCG784" s="11"/>
      <c r="JCH784" s="412"/>
      <c r="JCI784" s="412"/>
      <c r="JCJ784" s="413"/>
      <c r="JCK784" s="192"/>
      <c r="JCL784" s="192"/>
      <c r="JCM784" s="192"/>
      <c r="JCN784" s="231"/>
      <c r="JCO784" s="231"/>
      <c r="JCP784" s="232"/>
      <c r="JCQ784" s="232"/>
      <c r="JCR784" s="233"/>
      <c r="JCS784" s="233"/>
      <c r="JCT784" s="233"/>
      <c r="JCU784" s="233"/>
      <c r="JCV784" s="233"/>
      <c r="JCW784" s="233"/>
      <c r="JCX784" s="204"/>
      <c r="JCY784" s="195"/>
      <c r="JCZ784" s="133"/>
      <c r="JDA784" s="133"/>
      <c r="JDB784" s="133"/>
      <c r="JDC784" s="234"/>
      <c r="JDD784" s="234"/>
      <c r="JDE784" s="191"/>
      <c r="JDF784" s="191"/>
      <c r="JDG784" s="191"/>
      <c r="JDH784" s="191"/>
      <c r="JDI784" s="443"/>
      <c r="JDJ784" s="443"/>
      <c r="JDK784" s="443"/>
      <c r="JDL784" s="443"/>
      <c r="JDM784" s="443"/>
      <c r="JDN784" s="443"/>
      <c r="JDO784" s="443"/>
      <c r="JDP784" s="443"/>
      <c r="JDQ784" s="443"/>
      <c r="JDR784" s="443"/>
      <c r="JDY784" s="11"/>
      <c r="JDZ784" s="239"/>
      <c r="JEA784" s="225"/>
      <c r="JEB784" s="11"/>
      <c r="JEC784" s="358"/>
      <c r="JED784" s="247"/>
      <c r="JEE784" s="132"/>
      <c r="JEF784" s="225"/>
      <c r="JEG784" s="225"/>
      <c r="JEH784" s="131"/>
      <c r="JEI784" s="132"/>
      <c r="JEJ784" s="132"/>
      <c r="JEK784" s="134"/>
      <c r="JEL784" s="226"/>
      <c r="JEM784" s="226"/>
      <c r="JEN784" s="227"/>
      <c r="JEO784" s="228"/>
      <c r="JEP784" s="143"/>
      <c r="JEQ784" s="192"/>
      <c r="JER784" s="288"/>
      <c r="JES784" s="189"/>
      <c r="JET784" s="11"/>
      <c r="JEU784" s="181"/>
      <c r="JEV784" s="135"/>
      <c r="JEW784" s="230"/>
      <c r="JEX784" s="141"/>
      <c r="JEY784" s="136"/>
      <c r="JEZ784" s="309"/>
      <c r="JFA784" s="309"/>
      <c r="JFB784" s="184"/>
      <c r="JFC784" s="182"/>
      <c r="JFD784" s="128"/>
      <c r="JFE784" s="129"/>
      <c r="JFF784" s="130"/>
      <c r="JFG784" s="137"/>
      <c r="JFH784" s="138"/>
      <c r="JFI784" s="138"/>
      <c r="JFJ784" s="11"/>
      <c r="JFK784" s="11"/>
      <c r="JFL784" s="412"/>
      <c r="JFM784" s="412"/>
      <c r="JFN784" s="413"/>
      <c r="JFO784" s="192"/>
      <c r="JFP784" s="192"/>
      <c r="JFQ784" s="192"/>
      <c r="JFR784" s="231"/>
      <c r="JFS784" s="231"/>
      <c r="JFT784" s="232"/>
      <c r="JFU784" s="232"/>
      <c r="JFV784" s="233"/>
      <c r="JFW784" s="233"/>
      <c r="JFX784" s="233"/>
      <c r="JFY784" s="233"/>
      <c r="JFZ784" s="233"/>
      <c r="JGA784" s="233"/>
      <c r="JGB784" s="204"/>
      <c r="JGC784" s="195"/>
      <c r="JGD784" s="133"/>
      <c r="JGE784" s="133"/>
      <c r="JGF784" s="133"/>
      <c r="JGG784" s="234"/>
      <c r="JGH784" s="234"/>
      <c r="JGI784" s="191"/>
      <c r="JGJ784" s="191"/>
      <c r="JGK784" s="191"/>
      <c r="JGL784" s="191"/>
      <c r="JGM784" s="443"/>
      <c r="JGN784" s="443"/>
      <c r="JGO784" s="443"/>
      <c r="JGP784" s="443"/>
      <c r="JGQ784" s="443"/>
      <c r="JGR784" s="443"/>
      <c r="JGS784" s="443"/>
      <c r="JGT784" s="443"/>
      <c r="JGU784" s="443"/>
      <c r="JGV784" s="443"/>
      <c r="JHC784" s="11"/>
      <c r="JHD784" s="239"/>
      <c r="JHE784" s="225"/>
      <c r="JHF784" s="11"/>
      <c r="JHG784" s="358"/>
      <c r="JHH784" s="247"/>
      <c r="JHI784" s="132"/>
      <c r="JHJ784" s="225"/>
      <c r="JHK784" s="225"/>
      <c r="JHL784" s="131"/>
      <c r="JHM784" s="132"/>
      <c r="JHN784" s="132"/>
      <c r="JHO784" s="134"/>
      <c r="JHP784" s="226"/>
      <c r="JHQ784" s="226"/>
      <c r="JHR784" s="227"/>
      <c r="JHS784" s="228"/>
      <c r="JHT784" s="143"/>
      <c r="JHU784" s="192"/>
      <c r="JHV784" s="288"/>
      <c r="JHW784" s="189"/>
      <c r="JHX784" s="11"/>
      <c r="JHY784" s="181"/>
      <c r="JHZ784" s="135"/>
      <c r="JIA784" s="230"/>
      <c r="JIB784" s="141"/>
      <c r="JIC784" s="136"/>
      <c r="JID784" s="309"/>
      <c r="JIE784" s="309"/>
      <c r="JIF784" s="184"/>
      <c r="JIG784" s="182"/>
      <c r="JIH784" s="128"/>
      <c r="JII784" s="129"/>
      <c r="JIJ784" s="130"/>
      <c r="JIK784" s="137"/>
      <c r="JIL784" s="138"/>
      <c r="JIM784" s="138"/>
      <c r="JIN784" s="11"/>
      <c r="JIO784" s="11"/>
      <c r="JIP784" s="412"/>
      <c r="JIQ784" s="412"/>
      <c r="JIR784" s="413"/>
      <c r="JIS784" s="192"/>
      <c r="JIT784" s="192"/>
      <c r="JIU784" s="192"/>
      <c r="JIV784" s="231"/>
      <c r="JIW784" s="231"/>
      <c r="JIX784" s="232"/>
      <c r="JIY784" s="232"/>
      <c r="JIZ784" s="233"/>
      <c r="JJA784" s="233"/>
      <c r="JJB784" s="233"/>
      <c r="JJC784" s="233"/>
      <c r="JJD784" s="233"/>
      <c r="JJE784" s="233"/>
      <c r="JJF784" s="204"/>
      <c r="JJG784" s="195"/>
      <c r="JJH784" s="133"/>
      <c r="JJI784" s="133"/>
      <c r="JJJ784" s="133"/>
      <c r="JJK784" s="234"/>
      <c r="JJL784" s="234"/>
      <c r="JJM784" s="191"/>
      <c r="JJN784" s="191"/>
      <c r="JJO784" s="191"/>
      <c r="JJP784" s="191"/>
      <c r="JJQ784" s="443"/>
      <c r="JJR784" s="443"/>
      <c r="JJS784" s="443"/>
      <c r="JJT784" s="443"/>
      <c r="JJU784" s="443"/>
      <c r="JJV784" s="443"/>
      <c r="JJW784" s="443"/>
      <c r="JJX784" s="443"/>
      <c r="JJY784" s="443"/>
      <c r="JJZ784" s="443"/>
      <c r="JKG784" s="11"/>
      <c r="JKH784" s="239"/>
      <c r="JKI784" s="225"/>
      <c r="JKJ784" s="11"/>
      <c r="JKK784" s="358"/>
      <c r="JKL784" s="247"/>
      <c r="JKM784" s="132"/>
      <c r="JKN784" s="225"/>
      <c r="JKO784" s="225"/>
      <c r="JKP784" s="131"/>
      <c r="JKQ784" s="132"/>
      <c r="JKR784" s="132"/>
      <c r="JKS784" s="134"/>
      <c r="JKT784" s="226"/>
      <c r="JKU784" s="226"/>
      <c r="JKV784" s="227"/>
      <c r="JKW784" s="228"/>
      <c r="JKX784" s="143"/>
      <c r="JKY784" s="192"/>
      <c r="JKZ784" s="288"/>
      <c r="JLA784" s="189"/>
      <c r="JLB784" s="11"/>
      <c r="JLC784" s="181"/>
      <c r="JLD784" s="135"/>
      <c r="JLE784" s="230"/>
      <c r="JLF784" s="141"/>
      <c r="JLG784" s="136"/>
      <c r="JLH784" s="309"/>
      <c r="JLI784" s="309"/>
      <c r="JLJ784" s="184"/>
      <c r="JLK784" s="182"/>
      <c r="JLL784" s="128"/>
      <c r="JLM784" s="129"/>
      <c r="JLN784" s="130"/>
      <c r="JLO784" s="137"/>
      <c r="JLP784" s="138"/>
      <c r="JLQ784" s="138"/>
      <c r="JLR784" s="11"/>
      <c r="JLS784" s="11"/>
      <c r="JLT784" s="412"/>
      <c r="JLU784" s="412"/>
      <c r="JLV784" s="413"/>
      <c r="JLW784" s="192"/>
      <c r="JLX784" s="192"/>
      <c r="JLY784" s="192"/>
      <c r="JLZ784" s="231"/>
      <c r="JMA784" s="231"/>
      <c r="JMB784" s="232"/>
      <c r="JMC784" s="232"/>
      <c r="JMD784" s="233"/>
      <c r="JME784" s="233"/>
      <c r="JMF784" s="233"/>
      <c r="JMG784" s="233"/>
      <c r="JMH784" s="233"/>
      <c r="JMI784" s="233"/>
      <c r="JMJ784" s="204"/>
      <c r="JMK784" s="195"/>
      <c r="JML784" s="133"/>
      <c r="JMM784" s="133"/>
      <c r="JMN784" s="133"/>
      <c r="JMO784" s="234"/>
      <c r="JMP784" s="234"/>
      <c r="JMQ784" s="191"/>
      <c r="JMR784" s="191"/>
      <c r="JMS784" s="191"/>
      <c r="JMT784" s="191"/>
      <c r="JMU784" s="443"/>
      <c r="JMV784" s="443"/>
      <c r="JMW784" s="443"/>
      <c r="JMX784" s="443"/>
      <c r="JMY784" s="443"/>
      <c r="JMZ784" s="443"/>
      <c r="JNA784" s="443"/>
      <c r="JNB784" s="443"/>
      <c r="JNC784" s="443"/>
      <c r="JND784" s="443"/>
      <c r="JNK784" s="11"/>
      <c r="JNL784" s="239"/>
      <c r="JNM784" s="225"/>
      <c r="JNN784" s="11"/>
      <c r="JNO784" s="358"/>
      <c r="JNP784" s="247"/>
      <c r="JNQ784" s="132"/>
      <c r="JNR784" s="225"/>
      <c r="JNS784" s="225"/>
      <c r="JNT784" s="131"/>
      <c r="JNU784" s="132"/>
      <c r="JNV784" s="132"/>
      <c r="JNW784" s="134"/>
      <c r="JNX784" s="226"/>
      <c r="JNY784" s="226"/>
      <c r="JNZ784" s="227"/>
      <c r="JOA784" s="228"/>
      <c r="JOB784" s="143"/>
      <c r="JOC784" s="192"/>
      <c r="JOD784" s="288"/>
      <c r="JOE784" s="189"/>
      <c r="JOF784" s="11"/>
      <c r="JOG784" s="181"/>
      <c r="JOH784" s="135"/>
      <c r="JOI784" s="230"/>
      <c r="JOJ784" s="141"/>
      <c r="JOK784" s="136"/>
      <c r="JOL784" s="309"/>
      <c r="JOM784" s="309"/>
      <c r="JON784" s="184"/>
      <c r="JOO784" s="182"/>
      <c r="JOP784" s="128"/>
      <c r="JOQ784" s="129"/>
      <c r="JOR784" s="130"/>
      <c r="JOS784" s="137"/>
      <c r="JOT784" s="138"/>
      <c r="JOU784" s="138"/>
      <c r="JOV784" s="11"/>
      <c r="JOW784" s="11"/>
      <c r="JOX784" s="412"/>
      <c r="JOY784" s="412"/>
      <c r="JOZ784" s="413"/>
      <c r="JPA784" s="192"/>
      <c r="JPB784" s="192"/>
      <c r="JPC784" s="192"/>
      <c r="JPD784" s="231"/>
      <c r="JPE784" s="231"/>
      <c r="JPF784" s="232"/>
      <c r="JPG784" s="232"/>
      <c r="JPH784" s="233"/>
      <c r="JPI784" s="233"/>
      <c r="JPJ784" s="233"/>
      <c r="JPK784" s="233"/>
      <c r="JPL784" s="233"/>
      <c r="JPM784" s="233"/>
      <c r="JPN784" s="204"/>
      <c r="JPO784" s="195"/>
      <c r="JPP784" s="133"/>
      <c r="JPQ784" s="133"/>
      <c r="JPR784" s="133"/>
      <c r="JPS784" s="234"/>
      <c r="JPT784" s="234"/>
      <c r="JPU784" s="191"/>
      <c r="JPV784" s="191"/>
      <c r="JPW784" s="191"/>
      <c r="JPX784" s="191"/>
      <c r="JPY784" s="443"/>
      <c r="JPZ784" s="443"/>
      <c r="JQA784" s="443"/>
      <c r="JQB784" s="443"/>
      <c r="JQC784" s="443"/>
      <c r="JQD784" s="443"/>
      <c r="JQE784" s="443"/>
      <c r="JQF784" s="443"/>
      <c r="JQG784" s="443"/>
      <c r="JQH784" s="443"/>
      <c r="JQO784" s="11"/>
      <c r="JQP784" s="239"/>
      <c r="JQQ784" s="225"/>
      <c r="JQR784" s="11"/>
      <c r="JQS784" s="358"/>
      <c r="JQT784" s="247"/>
      <c r="JQU784" s="132"/>
      <c r="JQV784" s="225"/>
      <c r="JQW784" s="225"/>
      <c r="JQX784" s="131"/>
      <c r="JQY784" s="132"/>
      <c r="JQZ784" s="132"/>
      <c r="JRA784" s="134"/>
      <c r="JRB784" s="226"/>
      <c r="JRC784" s="226"/>
      <c r="JRD784" s="227"/>
      <c r="JRE784" s="228"/>
      <c r="JRF784" s="143"/>
      <c r="JRG784" s="192"/>
      <c r="JRH784" s="288"/>
      <c r="JRI784" s="189"/>
      <c r="JRJ784" s="11"/>
      <c r="JRK784" s="181"/>
      <c r="JRL784" s="135"/>
      <c r="JRM784" s="230"/>
      <c r="JRN784" s="141"/>
      <c r="JRO784" s="136"/>
      <c r="JRP784" s="309"/>
      <c r="JRQ784" s="309"/>
      <c r="JRR784" s="184"/>
      <c r="JRS784" s="182"/>
      <c r="JRT784" s="128"/>
      <c r="JRU784" s="129"/>
      <c r="JRV784" s="130"/>
      <c r="JRW784" s="137"/>
      <c r="JRX784" s="138"/>
      <c r="JRY784" s="138"/>
      <c r="JRZ784" s="11"/>
      <c r="JSA784" s="11"/>
      <c r="JSB784" s="412"/>
      <c r="JSC784" s="412"/>
      <c r="JSD784" s="413"/>
      <c r="JSE784" s="192"/>
      <c r="JSF784" s="192"/>
      <c r="JSG784" s="192"/>
      <c r="JSH784" s="231"/>
      <c r="JSI784" s="231"/>
      <c r="JSJ784" s="232"/>
      <c r="JSK784" s="232"/>
      <c r="JSL784" s="233"/>
      <c r="JSM784" s="233"/>
      <c r="JSN784" s="233"/>
      <c r="JSO784" s="233"/>
      <c r="JSP784" s="233"/>
      <c r="JSQ784" s="233"/>
      <c r="JSR784" s="204"/>
      <c r="JSS784" s="195"/>
      <c r="JST784" s="133"/>
      <c r="JSU784" s="133"/>
      <c r="JSV784" s="133"/>
      <c r="JSW784" s="234"/>
      <c r="JSX784" s="234"/>
      <c r="JSY784" s="191"/>
      <c r="JSZ784" s="191"/>
      <c r="JTA784" s="191"/>
      <c r="JTB784" s="191"/>
      <c r="JTC784" s="443"/>
      <c r="JTD784" s="443"/>
      <c r="JTE784" s="443"/>
      <c r="JTF784" s="443"/>
      <c r="JTG784" s="443"/>
      <c r="JTH784" s="443"/>
      <c r="JTI784" s="443"/>
      <c r="JTJ784" s="443"/>
      <c r="JTK784" s="443"/>
      <c r="JTL784" s="443"/>
      <c r="JTS784" s="11"/>
      <c r="JTT784" s="239"/>
      <c r="JTU784" s="225"/>
      <c r="JTV784" s="11"/>
      <c r="JTW784" s="358"/>
      <c r="JTX784" s="247"/>
      <c r="JTY784" s="132"/>
      <c r="JTZ784" s="225"/>
      <c r="JUA784" s="225"/>
      <c r="JUB784" s="131"/>
      <c r="JUC784" s="132"/>
      <c r="JUD784" s="132"/>
      <c r="JUE784" s="134"/>
      <c r="JUF784" s="226"/>
      <c r="JUG784" s="226"/>
      <c r="JUH784" s="227"/>
      <c r="JUI784" s="228"/>
      <c r="JUJ784" s="143"/>
      <c r="JUK784" s="192"/>
      <c r="JUL784" s="288"/>
      <c r="JUM784" s="189"/>
      <c r="JUN784" s="11"/>
      <c r="JUO784" s="181"/>
      <c r="JUP784" s="135"/>
      <c r="JUQ784" s="230"/>
      <c r="JUR784" s="141"/>
      <c r="JUS784" s="136"/>
      <c r="JUT784" s="309"/>
      <c r="JUU784" s="309"/>
      <c r="JUV784" s="184"/>
      <c r="JUW784" s="182"/>
      <c r="JUX784" s="128"/>
      <c r="JUY784" s="129"/>
      <c r="JUZ784" s="130"/>
      <c r="JVA784" s="137"/>
      <c r="JVB784" s="138"/>
      <c r="JVC784" s="138"/>
      <c r="JVD784" s="11"/>
      <c r="JVE784" s="11"/>
      <c r="JVF784" s="412"/>
      <c r="JVG784" s="412"/>
      <c r="JVH784" s="413"/>
      <c r="JVI784" s="192"/>
      <c r="JVJ784" s="192"/>
      <c r="JVK784" s="192"/>
      <c r="JVL784" s="231"/>
      <c r="JVM784" s="231"/>
      <c r="JVN784" s="232"/>
      <c r="JVO784" s="232"/>
      <c r="JVP784" s="233"/>
      <c r="JVQ784" s="233"/>
      <c r="JVR784" s="233"/>
      <c r="JVS784" s="233"/>
      <c r="JVT784" s="233"/>
      <c r="JVU784" s="233"/>
      <c r="JVV784" s="204"/>
      <c r="JVW784" s="195"/>
      <c r="JVX784" s="133"/>
      <c r="JVY784" s="133"/>
      <c r="JVZ784" s="133"/>
      <c r="JWA784" s="234"/>
      <c r="JWB784" s="234"/>
      <c r="JWC784" s="191"/>
      <c r="JWD784" s="191"/>
      <c r="JWE784" s="191"/>
      <c r="JWF784" s="191"/>
      <c r="JWG784" s="443"/>
      <c r="JWH784" s="443"/>
      <c r="JWI784" s="443"/>
      <c r="JWJ784" s="443"/>
      <c r="JWK784" s="443"/>
      <c r="JWL784" s="443"/>
      <c r="JWM784" s="443"/>
      <c r="JWN784" s="443"/>
      <c r="JWO784" s="443"/>
      <c r="JWP784" s="443"/>
      <c r="JWW784" s="11"/>
      <c r="JWX784" s="239"/>
      <c r="JWY784" s="225"/>
      <c r="JWZ784" s="11"/>
      <c r="JXA784" s="358"/>
      <c r="JXB784" s="247"/>
      <c r="JXC784" s="132"/>
      <c r="JXD784" s="225"/>
      <c r="JXE784" s="225"/>
      <c r="JXF784" s="131"/>
      <c r="JXG784" s="132"/>
      <c r="JXH784" s="132"/>
      <c r="JXI784" s="134"/>
      <c r="JXJ784" s="226"/>
      <c r="JXK784" s="226"/>
      <c r="JXL784" s="227"/>
      <c r="JXM784" s="228"/>
      <c r="JXN784" s="143"/>
      <c r="JXO784" s="192"/>
      <c r="JXP784" s="288"/>
      <c r="JXQ784" s="189"/>
      <c r="JXR784" s="11"/>
      <c r="JXS784" s="181"/>
      <c r="JXT784" s="135"/>
      <c r="JXU784" s="230"/>
      <c r="JXV784" s="141"/>
      <c r="JXW784" s="136"/>
      <c r="JXX784" s="309"/>
      <c r="JXY784" s="309"/>
      <c r="JXZ784" s="184"/>
      <c r="JYA784" s="182"/>
      <c r="JYB784" s="128"/>
      <c r="JYC784" s="129"/>
      <c r="JYD784" s="130"/>
      <c r="JYE784" s="137"/>
      <c r="JYF784" s="138"/>
      <c r="JYG784" s="138"/>
      <c r="JYH784" s="11"/>
      <c r="JYI784" s="11"/>
      <c r="JYJ784" s="412"/>
      <c r="JYK784" s="412"/>
      <c r="JYL784" s="413"/>
      <c r="JYM784" s="192"/>
      <c r="JYN784" s="192"/>
      <c r="JYO784" s="192"/>
      <c r="JYP784" s="231"/>
      <c r="JYQ784" s="231"/>
      <c r="JYR784" s="232"/>
      <c r="JYS784" s="232"/>
      <c r="JYT784" s="233"/>
      <c r="JYU784" s="233"/>
      <c r="JYV784" s="233"/>
      <c r="JYW784" s="233"/>
      <c r="JYX784" s="233"/>
      <c r="JYY784" s="233"/>
      <c r="JYZ784" s="204"/>
      <c r="JZA784" s="195"/>
      <c r="JZB784" s="133"/>
      <c r="JZC784" s="133"/>
      <c r="JZD784" s="133"/>
      <c r="JZE784" s="234"/>
      <c r="JZF784" s="234"/>
      <c r="JZG784" s="191"/>
      <c r="JZH784" s="191"/>
      <c r="JZI784" s="191"/>
      <c r="JZJ784" s="191"/>
      <c r="JZK784" s="443"/>
      <c r="JZL784" s="443"/>
      <c r="JZM784" s="443"/>
      <c r="JZN784" s="443"/>
      <c r="JZO784" s="443"/>
      <c r="JZP784" s="443"/>
      <c r="JZQ784" s="443"/>
      <c r="JZR784" s="443"/>
      <c r="JZS784" s="443"/>
      <c r="JZT784" s="443"/>
      <c r="KAA784" s="11"/>
      <c r="KAB784" s="239"/>
      <c r="KAC784" s="225"/>
      <c r="KAD784" s="11"/>
      <c r="KAE784" s="358"/>
      <c r="KAF784" s="247"/>
      <c r="KAG784" s="132"/>
      <c r="KAH784" s="225"/>
      <c r="KAI784" s="225"/>
      <c r="KAJ784" s="131"/>
      <c r="KAK784" s="132"/>
      <c r="KAL784" s="132"/>
      <c r="KAM784" s="134"/>
      <c r="KAN784" s="226"/>
      <c r="KAO784" s="226"/>
      <c r="KAP784" s="227"/>
      <c r="KAQ784" s="228"/>
      <c r="KAR784" s="143"/>
      <c r="KAS784" s="192"/>
      <c r="KAT784" s="288"/>
      <c r="KAU784" s="189"/>
      <c r="KAV784" s="11"/>
      <c r="KAW784" s="181"/>
      <c r="KAX784" s="135"/>
      <c r="KAY784" s="230"/>
      <c r="KAZ784" s="141"/>
      <c r="KBA784" s="136"/>
      <c r="KBB784" s="309"/>
      <c r="KBC784" s="309"/>
      <c r="KBD784" s="184"/>
      <c r="KBE784" s="182"/>
      <c r="KBF784" s="128"/>
      <c r="KBG784" s="129"/>
      <c r="KBH784" s="130"/>
      <c r="KBI784" s="137"/>
      <c r="KBJ784" s="138"/>
      <c r="KBK784" s="138"/>
      <c r="KBL784" s="11"/>
      <c r="KBM784" s="11"/>
      <c r="KBN784" s="412"/>
      <c r="KBO784" s="412"/>
      <c r="KBP784" s="413"/>
      <c r="KBQ784" s="192"/>
      <c r="KBR784" s="192"/>
      <c r="KBS784" s="192"/>
      <c r="KBT784" s="231"/>
      <c r="KBU784" s="231"/>
      <c r="KBV784" s="232"/>
      <c r="KBW784" s="232"/>
      <c r="KBX784" s="233"/>
      <c r="KBY784" s="233"/>
      <c r="KBZ784" s="233"/>
      <c r="KCA784" s="233"/>
      <c r="KCB784" s="233"/>
      <c r="KCC784" s="233"/>
      <c r="KCD784" s="204"/>
      <c r="KCE784" s="195"/>
      <c r="KCF784" s="133"/>
      <c r="KCG784" s="133"/>
      <c r="KCH784" s="133"/>
      <c r="KCI784" s="234"/>
      <c r="KCJ784" s="234"/>
      <c r="KCK784" s="191"/>
      <c r="KCL784" s="191"/>
      <c r="KCM784" s="191"/>
      <c r="KCN784" s="191"/>
      <c r="KCO784" s="443"/>
      <c r="KCP784" s="443"/>
      <c r="KCQ784" s="443"/>
      <c r="KCR784" s="443"/>
      <c r="KCS784" s="443"/>
      <c r="KCT784" s="443"/>
      <c r="KCU784" s="443"/>
      <c r="KCV784" s="443"/>
      <c r="KCW784" s="443"/>
      <c r="KCX784" s="443"/>
      <c r="KDE784" s="11"/>
      <c r="KDF784" s="239"/>
      <c r="KDG784" s="225"/>
      <c r="KDH784" s="11"/>
      <c r="KDI784" s="358"/>
      <c r="KDJ784" s="247"/>
      <c r="KDK784" s="132"/>
      <c r="KDL784" s="225"/>
      <c r="KDM784" s="225"/>
      <c r="KDN784" s="131"/>
      <c r="KDO784" s="132"/>
      <c r="KDP784" s="132"/>
      <c r="KDQ784" s="134"/>
      <c r="KDR784" s="226"/>
      <c r="KDS784" s="226"/>
      <c r="KDT784" s="227"/>
      <c r="KDU784" s="228"/>
      <c r="KDV784" s="143"/>
      <c r="KDW784" s="192"/>
      <c r="KDX784" s="288"/>
      <c r="KDY784" s="189"/>
      <c r="KDZ784" s="11"/>
      <c r="KEA784" s="181"/>
      <c r="KEB784" s="135"/>
      <c r="KEC784" s="230"/>
      <c r="KED784" s="141"/>
      <c r="KEE784" s="136"/>
      <c r="KEF784" s="309"/>
      <c r="KEG784" s="309"/>
      <c r="KEH784" s="184"/>
      <c r="KEI784" s="182"/>
      <c r="KEJ784" s="128"/>
      <c r="KEK784" s="129"/>
      <c r="KEL784" s="130"/>
      <c r="KEM784" s="137"/>
      <c r="KEN784" s="138"/>
      <c r="KEO784" s="138"/>
      <c r="KEP784" s="11"/>
      <c r="KEQ784" s="11"/>
      <c r="KER784" s="412"/>
      <c r="KES784" s="412"/>
      <c r="KET784" s="413"/>
      <c r="KEU784" s="192"/>
      <c r="KEV784" s="192"/>
      <c r="KEW784" s="192"/>
      <c r="KEX784" s="231"/>
      <c r="KEY784" s="231"/>
      <c r="KEZ784" s="232"/>
      <c r="KFA784" s="232"/>
      <c r="KFB784" s="233"/>
      <c r="KFC784" s="233"/>
      <c r="KFD784" s="233"/>
      <c r="KFE784" s="233"/>
      <c r="KFF784" s="233"/>
      <c r="KFG784" s="233"/>
      <c r="KFH784" s="204"/>
      <c r="KFI784" s="195"/>
      <c r="KFJ784" s="133"/>
      <c r="KFK784" s="133"/>
      <c r="KFL784" s="133"/>
      <c r="KFM784" s="234"/>
      <c r="KFN784" s="234"/>
      <c r="KFO784" s="191"/>
      <c r="KFP784" s="191"/>
      <c r="KFQ784" s="191"/>
      <c r="KFR784" s="191"/>
      <c r="KFS784" s="443"/>
      <c r="KFT784" s="443"/>
      <c r="KFU784" s="443"/>
      <c r="KFV784" s="443"/>
      <c r="KFW784" s="443"/>
      <c r="KFX784" s="443"/>
      <c r="KFY784" s="443"/>
      <c r="KFZ784" s="443"/>
      <c r="KGA784" s="443"/>
      <c r="KGB784" s="443"/>
      <c r="KGI784" s="11"/>
      <c r="KGJ784" s="239"/>
      <c r="KGK784" s="225"/>
      <c r="KGL784" s="11"/>
      <c r="KGM784" s="358"/>
      <c r="KGN784" s="247"/>
      <c r="KGO784" s="132"/>
      <c r="KGP784" s="225"/>
      <c r="KGQ784" s="225"/>
      <c r="KGR784" s="131"/>
      <c r="KGS784" s="132"/>
      <c r="KGT784" s="132"/>
      <c r="KGU784" s="134"/>
      <c r="KGV784" s="226"/>
      <c r="KGW784" s="226"/>
      <c r="KGX784" s="227"/>
      <c r="KGY784" s="228"/>
      <c r="KGZ784" s="143"/>
      <c r="KHA784" s="192"/>
      <c r="KHB784" s="288"/>
      <c r="KHC784" s="189"/>
      <c r="KHD784" s="11"/>
      <c r="KHE784" s="181"/>
      <c r="KHF784" s="135"/>
      <c r="KHG784" s="230"/>
      <c r="KHH784" s="141"/>
      <c r="KHI784" s="136"/>
      <c r="KHJ784" s="309"/>
      <c r="KHK784" s="309"/>
      <c r="KHL784" s="184"/>
      <c r="KHM784" s="182"/>
      <c r="KHN784" s="128"/>
      <c r="KHO784" s="129"/>
      <c r="KHP784" s="130"/>
      <c r="KHQ784" s="137"/>
      <c r="KHR784" s="138"/>
      <c r="KHS784" s="138"/>
      <c r="KHT784" s="11"/>
      <c r="KHU784" s="11"/>
      <c r="KHV784" s="412"/>
      <c r="KHW784" s="412"/>
      <c r="KHX784" s="413"/>
      <c r="KHY784" s="192"/>
      <c r="KHZ784" s="192"/>
      <c r="KIA784" s="192"/>
      <c r="KIB784" s="231"/>
      <c r="KIC784" s="231"/>
      <c r="KID784" s="232"/>
      <c r="KIE784" s="232"/>
      <c r="KIF784" s="233"/>
      <c r="KIG784" s="233"/>
      <c r="KIH784" s="233"/>
      <c r="KII784" s="233"/>
      <c r="KIJ784" s="233"/>
      <c r="KIK784" s="233"/>
      <c r="KIL784" s="204"/>
      <c r="KIM784" s="195"/>
      <c r="KIN784" s="133"/>
      <c r="KIO784" s="133"/>
      <c r="KIP784" s="133"/>
      <c r="KIQ784" s="234"/>
      <c r="KIR784" s="234"/>
      <c r="KIS784" s="191"/>
      <c r="KIT784" s="191"/>
      <c r="KIU784" s="191"/>
      <c r="KIV784" s="191"/>
      <c r="KIW784" s="443"/>
      <c r="KIX784" s="443"/>
      <c r="KIY784" s="443"/>
      <c r="KIZ784" s="443"/>
      <c r="KJA784" s="443"/>
      <c r="KJB784" s="443"/>
      <c r="KJC784" s="443"/>
      <c r="KJD784" s="443"/>
      <c r="KJE784" s="443"/>
      <c r="KJF784" s="443"/>
      <c r="KJM784" s="11"/>
      <c r="KJN784" s="239"/>
      <c r="KJO784" s="225"/>
      <c r="KJP784" s="11"/>
      <c r="KJQ784" s="358"/>
      <c r="KJR784" s="247"/>
      <c r="KJS784" s="132"/>
      <c r="KJT784" s="225"/>
      <c r="KJU784" s="225"/>
      <c r="KJV784" s="131"/>
      <c r="KJW784" s="132"/>
      <c r="KJX784" s="132"/>
      <c r="KJY784" s="134"/>
      <c r="KJZ784" s="226"/>
      <c r="KKA784" s="226"/>
      <c r="KKB784" s="227"/>
      <c r="KKC784" s="228"/>
      <c r="KKD784" s="143"/>
      <c r="KKE784" s="192"/>
      <c r="KKF784" s="288"/>
      <c r="KKG784" s="189"/>
      <c r="KKH784" s="11"/>
      <c r="KKI784" s="181"/>
      <c r="KKJ784" s="135"/>
      <c r="KKK784" s="230"/>
      <c r="KKL784" s="141"/>
      <c r="KKM784" s="136"/>
      <c r="KKN784" s="309"/>
      <c r="KKO784" s="309"/>
      <c r="KKP784" s="184"/>
      <c r="KKQ784" s="182"/>
      <c r="KKR784" s="128"/>
      <c r="KKS784" s="129"/>
      <c r="KKT784" s="130"/>
      <c r="KKU784" s="137"/>
      <c r="KKV784" s="138"/>
      <c r="KKW784" s="138"/>
      <c r="KKX784" s="11"/>
      <c r="KKY784" s="11"/>
      <c r="KKZ784" s="412"/>
      <c r="KLA784" s="412"/>
      <c r="KLB784" s="413"/>
      <c r="KLC784" s="192"/>
      <c r="KLD784" s="192"/>
      <c r="KLE784" s="192"/>
      <c r="KLF784" s="231"/>
      <c r="KLG784" s="231"/>
      <c r="KLH784" s="232"/>
      <c r="KLI784" s="232"/>
      <c r="KLJ784" s="233"/>
      <c r="KLK784" s="233"/>
      <c r="KLL784" s="233"/>
      <c r="KLM784" s="233"/>
      <c r="KLN784" s="233"/>
      <c r="KLO784" s="233"/>
      <c r="KLP784" s="204"/>
      <c r="KLQ784" s="195"/>
      <c r="KLR784" s="133"/>
      <c r="KLS784" s="133"/>
      <c r="KLT784" s="133"/>
      <c r="KLU784" s="234"/>
      <c r="KLV784" s="234"/>
      <c r="KLW784" s="191"/>
      <c r="KLX784" s="191"/>
      <c r="KLY784" s="191"/>
      <c r="KLZ784" s="191"/>
      <c r="KMA784" s="443"/>
      <c r="KMB784" s="443"/>
      <c r="KMC784" s="443"/>
      <c r="KMD784" s="443"/>
      <c r="KME784" s="443"/>
      <c r="KMF784" s="443"/>
      <c r="KMG784" s="443"/>
      <c r="KMH784" s="443"/>
      <c r="KMI784" s="443"/>
      <c r="KMJ784" s="443"/>
      <c r="KMQ784" s="11"/>
      <c r="KMR784" s="239"/>
      <c r="KMS784" s="225"/>
      <c r="KMT784" s="11"/>
      <c r="KMU784" s="358"/>
      <c r="KMV784" s="247"/>
      <c r="KMW784" s="132"/>
      <c r="KMX784" s="225"/>
      <c r="KMY784" s="225"/>
      <c r="KMZ784" s="131"/>
      <c r="KNA784" s="132"/>
      <c r="KNB784" s="132"/>
      <c r="KNC784" s="134"/>
      <c r="KND784" s="226"/>
      <c r="KNE784" s="226"/>
      <c r="KNF784" s="227"/>
      <c r="KNG784" s="228"/>
      <c r="KNH784" s="143"/>
      <c r="KNI784" s="192"/>
      <c r="KNJ784" s="288"/>
      <c r="KNK784" s="189"/>
      <c r="KNL784" s="11"/>
      <c r="KNM784" s="181"/>
      <c r="KNN784" s="135"/>
      <c r="KNO784" s="230"/>
      <c r="KNP784" s="141"/>
      <c r="KNQ784" s="136"/>
      <c r="KNR784" s="309"/>
      <c r="KNS784" s="309"/>
      <c r="KNT784" s="184"/>
      <c r="KNU784" s="182"/>
      <c r="KNV784" s="128"/>
      <c r="KNW784" s="129"/>
      <c r="KNX784" s="130"/>
      <c r="KNY784" s="137"/>
      <c r="KNZ784" s="138"/>
      <c r="KOA784" s="138"/>
      <c r="KOB784" s="11"/>
      <c r="KOC784" s="11"/>
      <c r="KOD784" s="412"/>
      <c r="KOE784" s="412"/>
      <c r="KOF784" s="413"/>
      <c r="KOG784" s="192"/>
      <c r="KOH784" s="192"/>
      <c r="KOI784" s="192"/>
      <c r="KOJ784" s="231"/>
      <c r="KOK784" s="231"/>
      <c r="KOL784" s="232"/>
      <c r="KOM784" s="232"/>
      <c r="KON784" s="233"/>
      <c r="KOO784" s="233"/>
      <c r="KOP784" s="233"/>
      <c r="KOQ784" s="233"/>
      <c r="KOR784" s="233"/>
      <c r="KOS784" s="233"/>
      <c r="KOT784" s="204"/>
      <c r="KOU784" s="195"/>
      <c r="KOV784" s="133"/>
      <c r="KOW784" s="133"/>
      <c r="KOX784" s="133"/>
      <c r="KOY784" s="234"/>
      <c r="KOZ784" s="234"/>
      <c r="KPA784" s="191"/>
      <c r="KPB784" s="191"/>
      <c r="KPC784" s="191"/>
      <c r="KPD784" s="191"/>
      <c r="KPE784" s="443"/>
      <c r="KPF784" s="443"/>
      <c r="KPG784" s="443"/>
      <c r="KPH784" s="443"/>
      <c r="KPI784" s="443"/>
      <c r="KPJ784" s="443"/>
      <c r="KPK784" s="443"/>
      <c r="KPL784" s="443"/>
      <c r="KPM784" s="443"/>
      <c r="KPN784" s="443"/>
      <c r="KPU784" s="11"/>
      <c r="KPV784" s="239"/>
      <c r="KPW784" s="225"/>
      <c r="KPX784" s="11"/>
      <c r="KPY784" s="358"/>
      <c r="KPZ784" s="247"/>
      <c r="KQA784" s="132"/>
      <c r="KQB784" s="225"/>
      <c r="KQC784" s="225"/>
      <c r="KQD784" s="131"/>
      <c r="KQE784" s="132"/>
      <c r="KQF784" s="132"/>
      <c r="KQG784" s="134"/>
      <c r="KQH784" s="226"/>
      <c r="KQI784" s="226"/>
      <c r="KQJ784" s="227"/>
      <c r="KQK784" s="228"/>
      <c r="KQL784" s="143"/>
      <c r="KQM784" s="192"/>
      <c r="KQN784" s="288"/>
      <c r="KQO784" s="189"/>
      <c r="KQP784" s="11"/>
      <c r="KQQ784" s="181"/>
      <c r="KQR784" s="135"/>
      <c r="KQS784" s="230"/>
      <c r="KQT784" s="141"/>
      <c r="KQU784" s="136"/>
      <c r="KQV784" s="309"/>
      <c r="KQW784" s="309"/>
      <c r="KQX784" s="184"/>
      <c r="KQY784" s="182"/>
      <c r="KQZ784" s="128"/>
      <c r="KRA784" s="129"/>
      <c r="KRB784" s="130"/>
      <c r="KRC784" s="137"/>
      <c r="KRD784" s="138"/>
      <c r="KRE784" s="138"/>
      <c r="KRF784" s="11"/>
      <c r="KRG784" s="11"/>
      <c r="KRH784" s="412"/>
      <c r="KRI784" s="412"/>
      <c r="KRJ784" s="413"/>
      <c r="KRK784" s="192"/>
      <c r="KRL784" s="192"/>
      <c r="KRM784" s="192"/>
      <c r="KRN784" s="231"/>
      <c r="KRO784" s="231"/>
      <c r="KRP784" s="232"/>
      <c r="KRQ784" s="232"/>
      <c r="KRR784" s="233"/>
      <c r="KRS784" s="233"/>
      <c r="KRT784" s="233"/>
      <c r="KRU784" s="233"/>
      <c r="KRV784" s="233"/>
      <c r="KRW784" s="233"/>
      <c r="KRX784" s="204"/>
      <c r="KRY784" s="195"/>
      <c r="KRZ784" s="133"/>
      <c r="KSA784" s="133"/>
      <c r="KSB784" s="133"/>
      <c r="KSC784" s="234"/>
      <c r="KSD784" s="234"/>
      <c r="KSE784" s="191"/>
      <c r="KSF784" s="191"/>
      <c r="KSG784" s="191"/>
      <c r="KSH784" s="191"/>
      <c r="KSI784" s="443"/>
      <c r="KSJ784" s="443"/>
      <c r="KSK784" s="443"/>
      <c r="KSL784" s="443"/>
      <c r="KSM784" s="443"/>
      <c r="KSN784" s="443"/>
      <c r="KSO784" s="443"/>
      <c r="KSP784" s="443"/>
      <c r="KSQ784" s="443"/>
      <c r="KSR784" s="443"/>
      <c r="KSY784" s="11"/>
      <c r="KSZ784" s="239"/>
      <c r="KTA784" s="225"/>
      <c r="KTB784" s="11"/>
      <c r="KTC784" s="358"/>
      <c r="KTD784" s="247"/>
      <c r="KTE784" s="132"/>
      <c r="KTF784" s="225"/>
      <c r="KTG784" s="225"/>
      <c r="KTH784" s="131"/>
      <c r="KTI784" s="132"/>
      <c r="KTJ784" s="132"/>
      <c r="KTK784" s="134"/>
      <c r="KTL784" s="226"/>
      <c r="KTM784" s="226"/>
      <c r="KTN784" s="227"/>
      <c r="KTO784" s="228"/>
      <c r="KTP784" s="143"/>
      <c r="KTQ784" s="192"/>
      <c r="KTR784" s="288"/>
      <c r="KTS784" s="189"/>
      <c r="KTT784" s="11"/>
      <c r="KTU784" s="181"/>
      <c r="KTV784" s="135"/>
      <c r="KTW784" s="230"/>
      <c r="KTX784" s="141"/>
      <c r="KTY784" s="136"/>
      <c r="KTZ784" s="309"/>
      <c r="KUA784" s="309"/>
      <c r="KUB784" s="184"/>
      <c r="KUC784" s="182"/>
      <c r="KUD784" s="128"/>
      <c r="KUE784" s="129"/>
      <c r="KUF784" s="130"/>
      <c r="KUG784" s="137"/>
      <c r="KUH784" s="138"/>
      <c r="KUI784" s="138"/>
      <c r="KUJ784" s="11"/>
      <c r="KUK784" s="11"/>
      <c r="KUL784" s="412"/>
      <c r="KUM784" s="412"/>
      <c r="KUN784" s="413"/>
      <c r="KUO784" s="192"/>
      <c r="KUP784" s="192"/>
      <c r="KUQ784" s="192"/>
      <c r="KUR784" s="231"/>
      <c r="KUS784" s="231"/>
      <c r="KUT784" s="232"/>
      <c r="KUU784" s="232"/>
      <c r="KUV784" s="233"/>
      <c r="KUW784" s="233"/>
      <c r="KUX784" s="233"/>
      <c r="KUY784" s="233"/>
      <c r="KUZ784" s="233"/>
      <c r="KVA784" s="233"/>
      <c r="KVB784" s="204"/>
      <c r="KVC784" s="195"/>
      <c r="KVD784" s="133"/>
      <c r="KVE784" s="133"/>
      <c r="KVF784" s="133"/>
      <c r="KVG784" s="234"/>
      <c r="KVH784" s="234"/>
      <c r="KVI784" s="191"/>
      <c r="KVJ784" s="191"/>
      <c r="KVK784" s="191"/>
      <c r="KVL784" s="191"/>
      <c r="KVM784" s="443"/>
      <c r="KVN784" s="443"/>
      <c r="KVO784" s="443"/>
      <c r="KVP784" s="443"/>
      <c r="KVQ784" s="443"/>
      <c r="KVR784" s="443"/>
      <c r="KVS784" s="443"/>
      <c r="KVT784" s="443"/>
      <c r="KVU784" s="443"/>
      <c r="KVV784" s="443"/>
      <c r="KWC784" s="11"/>
      <c r="KWD784" s="239"/>
      <c r="KWE784" s="225"/>
      <c r="KWF784" s="11"/>
      <c r="KWG784" s="358"/>
      <c r="KWH784" s="247"/>
      <c r="KWI784" s="132"/>
      <c r="KWJ784" s="225"/>
      <c r="KWK784" s="225"/>
      <c r="KWL784" s="131"/>
      <c r="KWM784" s="132"/>
      <c r="KWN784" s="132"/>
      <c r="KWO784" s="134"/>
      <c r="KWP784" s="226"/>
      <c r="KWQ784" s="226"/>
      <c r="KWR784" s="227"/>
      <c r="KWS784" s="228"/>
      <c r="KWT784" s="143"/>
      <c r="KWU784" s="192"/>
      <c r="KWV784" s="288"/>
      <c r="KWW784" s="189"/>
      <c r="KWX784" s="11"/>
      <c r="KWY784" s="181"/>
      <c r="KWZ784" s="135"/>
      <c r="KXA784" s="230"/>
      <c r="KXB784" s="141"/>
      <c r="KXC784" s="136"/>
      <c r="KXD784" s="309"/>
      <c r="KXE784" s="309"/>
      <c r="KXF784" s="184"/>
      <c r="KXG784" s="182"/>
      <c r="KXH784" s="128"/>
      <c r="KXI784" s="129"/>
      <c r="KXJ784" s="130"/>
      <c r="KXK784" s="137"/>
      <c r="KXL784" s="138"/>
      <c r="KXM784" s="138"/>
      <c r="KXN784" s="11"/>
      <c r="KXO784" s="11"/>
      <c r="KXP784" s="412"/>
      <c r="KXQ784" s="412"/>
      <c r="KXR784" s="413"/>
      <c r="KXS784" s="192"/>
      <c r="KXT784" s="192"/>
      <c r="KXU784" s="192"/>
      <c r="KXV784" s="231"/>
      <c r="KXW784" s="231"/>
      <c r="KXX784" s="232"/>
      <c r="KXY784" s="232"/>
      <c r="KXZ784" s="233"/>
      <c r="KYA784" s="233"/>
      <c r="KYB784" s="233"/>
      <c r="KYC784" s="233"/>
      <c r="KYD784" s="233"/>
      <c r="KYE784" s="233"/>
      <c r="KYF784" s="204"/>
      <c r="KYG784" s="195"/>
      <c r="KYH784" s="133"/>
      <c r="KYI784" s="133"/>
      <c r="KYJ784" s="133"/>
      <c r="KYK784" s="234"/>
      <c r="KYL784" s="234"/>
      <c r="KYM784" s="191"/>
      <c r="KYN784" s="191"/>
      <c r="KYO784" s="191"/>
      <c r="KYP784" s="191"/>
      <c r="KYQ784" s="443"/>
      <c r="KYR784" s="443"/>
      <c r="KYS784" s="443"/>
      <c r="KYT784" s="443"/>
      <c r="KYU784" s="443"/>
      <c r="KYV784" s="443"/>
      <c r="KYW784" s="443"/>
      <c r="KYX784" s="443"/>
      <c r="KYY784" s="443"/>
      <c r="KYZ784" s="443"/>
      <c r="KZG784" s="11"/>
      <c r="KZH784" s="239"/>
      <c r="KZI784" s="225"/>
      <c r="KZJ784" s="11"/>
      <c r="KZK784" s="358"/>
      <c r="KZL784" s="247"/>
      <c r="KZM784" s="132"/>
      <c r="KZN784" s="225"/>
      <c r="KZO784" s="225"/>
      <c r="KZP784" s="131"/>
      <c r="KZQ784" s="132"/>
      <c r="KZR784" s="132"/>
      <c r="KZS784" s="134"/>
      <c r="KZT784" s="226"/>
      <c r="KZU784" s="226"/>
      <c r="KZV784" s="227"/>
      <c r="KZW784" s="228"/>
      <c r="KZX784" s="143"/>
      <c r="KZY784" s="192"/>
      <c r="KZZ784" s="288"/>
      <c r="LAA784" s="189"/>
      <c r="LAB784" s="11"/>
      <c r="LAC784" s="181"/>
      <c r="LAD784" s="135"/>
      <c r="LAE784" s="230"/>
      <c r="LAF784" s="141"/>
      <c r="LAG784" s="136"/>
      <c r="LAH784" s="309"/>
      <c r="LAI784" s="309"/>
      <c r="LAJ784" s="184"/>
      <c r="LAK784" s="182"/>
      <c r="LAL784" s="128"/>
      <c r="LAM784" s="129"/>
      <c r="LAN784" s="130"/>
      <c r="LAO784" s="137"/>
      <c r="LAP784" s="138"/>
      <c r="LAQ784" s="138"/>
      <c r="LAR784" s="11"/>
      <c r="LAS784" s="11"/>
      <c r="LAT784" s="412"/>
      <c r="LAU784" s="412"/>
      <c r="LAV784" s="413"/>
      <c r="LAW784" s="192"/>
      <c r="LAX784" s="192"/>
      <c r="LAY784" s="192"/>
      <c r="LAZ784" s="231"/>
      <c r="LBA784" s="231"/>
      <c r="LBB784" s="232"/>
      <c r="LBC784" s="232"/>
      <c r="LBD784" s="233"/>
      <c r="LBE784" s="233"/>
      <c r="LBF784" s="233"/>
      <c r="LBG784" s="233"/>
      <c r="LBH784" s="233"/>
      <c r="LBI784" s="233"/>
      <c r="LBJ784" s="204"/>
      <c r="LBK784" s="195"/>
      <c r="LBL784" s="133"/>
      <c r="LBM784" s="133"/>
      <c r="LBN784" s="133"/>
      <c r="LBO784" s="234"/>
      <c r="LBP784" s="234"/>
      <c r="LBQ784" s="191"/>
      <c r="LBR784" s="191"/>
      <c r="LBS784" s="191"/>
      <c r="LBT784" s="191"/>
      <c r="LBU784" s="443"/>
      <c r="LBV784" s="443"/>
      <c r="LBW784" s="443"/>
      <c r="LBX784" s="443"/>
      <c r="LBY784" s="443"/>
      <c r="LBZ784" s="443"/>
      <c r="LCA784" s="443"/>
      <c r="LCB784" s="443"/>
      <c r="LCC784" s="443"/>
      <c r="LCD784" s="443"/>
      <c r="LCK784" s="11"/>
      <c r="LCL784" s="239"/>
      <c r="LCM784" s="225"/>
      <c r="LCN784" s="11"/>
      <c r="LCO784" s="358"/>
      <c r="LCP784" s="247"/>
      <c r="LCQ784" s="132"/>
      <c r="LCR784" s="225"/>
      <c r="LCS784" s="225"/>
      <c r="LCT784" s="131"/>
      <c r="LCU784" s="132"/>
      <c r="LCV784" s="132"/>
      <c r="LCW784" s="134"/>
      <c r="LCX784" s="226"/>
      <c r="LCY784" s="226"/>
      <c r="LCZ784" s="227"/>
      <c r="LDA784" s="228"/>
      <c r="LDB784" s="143"/>
      <c r="LDC784" s="192"/>
      <c r="LDD784" s="288"/>
      <c r="LDE784" s="189"/>
      <c r="LDF784" s="11"/>
      <c r="LDG784" s="181"/>
      <c r="LDH784" s="135"/>
      <c r="LDI784" s="230"/>
      <c r="LDJ784" s="141"/>
      <c r="LDK784" s="136"/>
      <c r="LDL784" s="309"/>
      <c r="LDM784" s="309"/>
      <c r="LDN784" s="184"/>
      <c r="LDO784" s="182"/>
      <c r="LDP784" s="128"/>
      <c r="LDQ784" s="129"/>
      <c r="LDR784" s="130"/>
      <c r="LDS784" s="137"/>
      <c r="LDT784" s="138"/>
      <c r="LDU784" s="138"/>
      <c r="LDV784" s="11"/>
      <c r="LDW784" s="11"/>
      <c r="LDX784" s="412"/>
      <c r="LDY784" s="412"/>
      <c r="LDZ784" s="413"/>
      <c r="LEA784" s="192"/>
      <c r="LEB784" s="192"/>
      <c r="LEC784" s="192"/>
      <c r="LED784" s="231"/>
      <c r="LEE784" s="231"/>
      <c r="LEF784" s="232"/>
      <c r="LEG784" s="232"/>
      <c r="LEH784" s="233"/>
      <c r="LEI784" s="233"/>
      <c r="LEJ784" s="233"/>
      <c r="LEK784" s="233"/>
      <c r="LEL784" s="233"/>
      <c r="LEM784" s="233"/>
      <c r="LEN784" s="204"/>
      <c r="LEO784" s="195"/>
      <c r="LEP784" s="133"/>
      <c r="LEQ784" s="133"/>
      <c r="LER784" s="133"/>
      <c r="LES784" s="234"/>
      <c r="LET784" s="234"/>
      <c r="LEU784" s="191"/>
      <c r="LEV784" s="191"/>
      <c r="LEW784" s="191"/>
      <c r="LEX784" s="191"/>
      <c r="LEY784" s="443"/>
      <c r="LEZ784" s="443"/>
      <c r="LFA784" s="443"/>
      <c r="LFB784" s="443"/>
      <c r="LFC784" s="443"/>
      <c r="LFD784" s="443"/>
      <c r="LFE784" s="443"/>
      <c r="LFF784" s="443"/>
      <c r="LFG784" s="443"/>
      <c r="LFH784" s="443"/>
      <c r="LFO784" s="11"/>
      <c r="LFP784" s="239"/>
      <c r="LFQ784" s="225"/>
      <c r="LFR784" s="11"/>
      <c r="LFS784" s="358"/>
      <c r="LFT784" s="247"/>
      <c r="LFU784" s="132"/>
      <c r="LFV784" s="225"/>
      <c r="LFW784" s="225"/>
      <c r="LFX784" s="131"/>
      <c r="LFY784" s="132"/>
      <c r="LFZ784" s="132"/>
      <c r="LGA784" s="134"/>
      <c r="LGB784" s="226"/>
      <c r="LGC784" s="226"/>
      <c r="LGD784" s="227"/>
      <c r="LGE784" s="228"/>
      <c r="LGF784" s="143"/>
      <c r="LGG784" s="192"/>
      <c r="LGH784" s="288"/>
      <c r="LGI784" s="189"/>
      <c r="LGJ784" s="11"/>
      <c r="LGK784" s="181"/>
      <c r="LGL784" s="135"/>
      <c r="LGM784" s="230"/>
      <c r="LGN784" s="141"/>
      <c r="LGO784" s="136"/>
      <c r="LGP784" s="309"/>
      <c r="LGQ784" s="309"/>
      <c r="LGR784" s="184"/>
      <c r="LGS784" s="182"/>
      <c r="LGT784" s="128"/>
      <c r="LGU784" s="129"/>
      <c r="LGV784" s="130"/>
      <c r="LGW784" s="137"/>
      <c r="LGX784" s="138"/>
      <c r="LGY784" s="138"/>
      <c r="LGZ784" s="11"/>
      <c r="LHA784" s="11"/>
      <c r="LHB784" s="412"/>
      <c r="LHC784" s="412"/>
      <c r="LHD784" s="413"/>
      <c r="LHE784" s="192"/>
      <c r="LHF784" s="192"/>
      <c r="LHG784" s="192"/>
      <c r="LHH784" s="231"/>
      <c r="LHI784" s="231"/>
      <c r="LHJ784" s="232"/>
      <c r="LHK784" s="232"/>
      <c r="LHL784" s="233"/>
      <c r="LHM784" s="233"/>
      <c r="LHN784" s="233"/>
      <c r="LHO784" s="233"/>
      <c r="LHP784" s="233"/>
      <c r="LHQ784" s="233"/>
      <c r="LHR784" s="204"/>
      <c r="LHS784" s="195"/>
      <c r="LHT784" s="133"/>
      <c r="LHU784" s="133"/>
      <c r="LHV784" s="133"/>
      <c r="LHW784" s="234"/>
      <c r="LHX784" s="234"/>
      <c r="LHY784" s="191"/>
      <c r="LHZ784" s="191"/>
      <c r="LIA784" s="191"/>
      <c r="LIB784" s="191"/>
      <c r="LIC784" s="443"/>
      <c r="LID784" s="443"/>
      <c r="LIE784" s="443"/>
      <c r="LIF784" s="443"/>
      <c r="LIG784" s="443"/>
      <c r="LIH784" s="443"/>
      <c r="LII784" s="443"/>
      <c r="LIJ784" s="443"/>
      <c r="LIK784" s="443"/>
      <c r="LIL784" s="443"/>
      <c r="LIS784" s="11"/>
      <c r="LIT784" s="239"/>
      <c r="LIU784" s="225"/>
      <c r="LIV784" s="11"/>
      <c r="LIW784" s="358"/>
      <c r="LIX784" s="247"/>
      <c r="LIY784" s="132"/>
      <c r="LIZ784" s="225"/>
      <c r="LJA784" s="225"/>
      <c r="LJB784" s="131"/>
      <c r="LJC784" s="132"/>
      <c r="LJD784" s="132"/>
      <c r="LJE784" s="134"/>
      <c r="LJF784" s="226"/>
      <c r="LJG784" s="226"/>
      <c r="LJH784" s="227"/>
      <c r="LJI784" s="228"/>
      <c r="LJJ784" s="143"/>
      <c r="LJK784" s="192"/>
      <c r="LJL784" s="288"/>
      <c r="LJM784" s="189"/>
      <c r="LJN784" s="11"/>
      <c r="LJO784" s="181"/>
      <c r="LJP784" s="135"/>
      <c r="LJQ784" s="230"/>
      <c r="LJR784" s="141"/>
      <c r="LJS784" s="136"/>
      <c r="LJT784" s="309"/>
      <c r="LJU784" s="309"/>
      <c r="LJV784" s="184"/>
      <c r="LJW784" s="182"/>
      <c r="LJX784" s="128"/>
      <c r="LJY784" s="129"/>
      <c r="LJZ784" s="130"/>
      <c r="LKA784" s="137"/>
      <c r="LKB784" s="138"/>
      <c r="LKC784" s="138"/>
      <c r="LKD784" s="11"/>
      <c r="LKE784" s="11"/>
      <c r="LKF784" s="412"/>
      <c r="LKG784" s="412"/>
      <c r="LKH784" s="413"/>
      <c r="LKI784" s="192"/>
      <c r="LKJ784" s="192"/>
      <c r="LKK784" s="192"/>
      <c r="LKL784" s="231"/>
      <c r="LKM784" s="231"/>
      <c r="LKN784" s="232"/>
      <c r="LKO784" s="232"/>
      <c r="LKP784" s="233"/>
      <c r="LKQ784" s="233"/>
      <c r="LKR784" s="233"/>
      <c r="LKS784" s="233"/>
      <c r="LKT784" s="233"/>
      <c r="LKU784" s="233"/>
      <c r="LKV784" s="204"/>
      <c r="LKW784" s="195"/>
      <c r="LKX784" s="133"/>
      <c r="LKY784" s="133"/>
      <c r="LKZ784" s="133"/>
      <c r="LLA784" s="234"/>
      <c r="LLB784" s="234"/>
      <c r="LLC784" s="191"/>
      <c r="LLD784" s="191"/>
      <c r="LLE784" s="191"/>
      <c r="LLF784" s="191"/>
      <c r="LLG784" s="443"/>
      <c r="LLH784" s="443"/>
      <c r="LLI784" s="443"/>
      <c r="LLJ784" s="443"/>
      <c r="LLK784" s="443"/>
      <c r="LLL784" s="443"/>
      <c r="LLM784" s="443"/>
      <c r="LLN784" s="443"/>
      <c r="LLO784" s="443"/>
      <c r="LLP784" s="443"/>
      <c r="LLW784" s="11"/>
      <c r="LLX784" s="239"/>
      <c r="LLY784" s="225"/>
      <c r="LLZ784" s="11"/>
      <c r="LMA784" s="358"/>
      <c r="LMB784" s="247"/>
      <c r="LMC784" s="132"/>
      <c r="LMD784" s="225"/>
      <c r="LME784" s="225"/>
      <c r="LMF784" s="131"/>
      <c r="LMG784" s="132"/>
      <c r="LMH784" s="132"/>
      <c r="LMI784" s="134"/>
      <c r="LMJ784" s="226"/>
      <c r="LMK784" s="226"/>
      <c r="LML784" s="227"/>
      <c r="LMM784" s="228"/>
      <c r="LMN784" s="143"/>
      <c r="LMO784" s="192"/>
      <c r="LMP784" s="288"/>
      <c r="LMQ784" s="189"/>
      <c r="LMR784" s="11"/>
      <c r="LMS784" s="181"/>
      <c r="LMT784" s="135"/>
      <c r="LMU784" s="230"/>
      <c r="LMV784" s="141"/>
      <c r="LMW784" s="136"/>
      <c r="LMX784" s="309"/>
      <c r="LMY784" s="309"/>
      <c r="LMZ784" s="184"/>
      <c r="LNA784" s="182"/>
      <c r="LNB784" s="128"/>
      <c r="LNC784" s="129"/>
      <c r="LND784" s="130"/>
      <c r="LNE784" s="137"/>
      <c r="LNF784" s="138"/>
      <c r="LNG784" s="138"/>
      <c r="LNH784" s="11"/>
      <c r="LNI784" s="11"/>
      <c r="LNJ784" s="412"/>
      <c r="LNK784" s="412"/>
      <c r="LNL784" s="413"/>
      <c r="LNM784" s="192"/>
      <c r="LNN784" s="192"/>
      <c r="LNO784" s="192"/>
      <c r="LNP784" s="231"/>
      <c r="LNQ784" s="231"/>
      <c r="LNR784" s="232"/>
      <c r="LNS784" s="232"/>
      <c r="LNT784" s="233"/>
      <c r="LNU784" s="233"/>
      <c r="LNV784" s="233"/>
      <c r="LNW784" s="233"/>
      <c r="LNX784" s="233"/>
      <c r="LNY784" s="233"/>
      <c r="LNZ784" s="204"/>
      <c r="LOA784" s="195"/>
      <c r="LOB784" s="133"/>
      <c r="LOC784" s="133"/>
      <c r="LOD784" s="133"/>
      <c r="LOE784" s="234"/>
      <c r="LOF784" s="234"/>
      <c r="LOG784" s="191"/>
      <c r="LOH784" s="191"/>
      <c r="LOI784" s="191"/>
      <c r="LOJ784" s="191"/>
      <c r="LOK784" s="443"/>
      <c r="LOL784" s="443"/>
      <c r="LOM784" s="443"/>
      <c r="LON784" s="443"/>
      <c r="LOO784" s="443"/>
      <c r="LOP784" s="443"/>
      <c r="LOQ784" s="443"/>
      <c r="LOR784" s="443"/>
      <c r="LOS784" s="443"/>
      <c r="LOT784" s="443"/>
      <c r="LPA784" s="11"/>
      <c r="LPB784" s="239"/>
      <c r="LPC784" s="225"/>
      <c r="LPD784" s="11"/>
      <c r="LPE784" s="358"/>
      <c r="LPF784" s="247"/>
      <c r="LPG784" s="132"/>
      <c r="LPH784" s="225"/>
      <c r="LPI784" s="225"/>
      <c r="LPJ784" s="131"/>
      <c r="LPK784" s="132"/>
      <c r="LPL784" s="132"/>
      <c r="LPM784" s="134"/>
      <c r="LPN784" s="226"/>
      <c r="LPO784" s="226"/>
      <c r="LPP784" s="227"/>
      <c r="LPQ784" s="228"/>
      <c r="LPR784" s="143"/>
      <c r="LPS784" s="192"/>
      <c r="LPT784" s="288"/>
      <c r="LPU784" s="189"/>
      <c r="LPV784" s="11"/>
      <c r="LPW784" s="181"/>
      <c r="LPX784" s="135"/>
      <c r="LPY784" s="230"/>
      <c r="LPZ784" s="141"/>
      <c r="LQA784" s="136"/>
      <c r="LQB784" s="309"/>
      <c r="LQC784" s="309"/>
      <c r="LQD784" s="184"/>
      <c r="LQE784" s="182"/>
      <c r="LQF784" s="128"/>
      <c r="LQG784" s="129"/>
      <c r="LQH784" s="130"/>
      <c r="LQI784" s="137"/>
      <c r="LQJ784" s="138"/>
      <c r="LQK784" s="138"/>
      <c r="LQL784" s="11"/>
      <c r="LQM784" s="11"/>
      <c r="LQN784" s="412"/>
      <c r="LQO784" s="412"/>
      <c r="LQP784" s="413"/>
      <c r="LQQ784" s="192"/>
      <c r="LQR784" s="192"/>
      <c r="LQS784" s="192"/>
      <c r="LQT784" s="231"/>
      <c r="LQU784" s="231"/>
      <c r="LQV784" s="232"/>
      <c r="LQW784" s="232"/>
      <c r="LQX784" s="233"/>
      <c r="LQY784" s="233"/>
      <c r="LQZ784" s="233"/>
      <c r="LRA784" s="233"/>
      <c r="LRB784" s="233"/>
      <c r="LRC784" s="233"/>
      <c r="LRD784" s="204"/>
      <c r="LRE784" s="195"/>
      <c r="LRF784" s="133"/>
      <c r="LRG784" s="133"/>
      <c r="LRH784" s="133"/>
      <c r="LRI784" s="234"/>
      <c r="LRJ784" s="234"/>
      <c r="LRK784" s="191"/>
      <c r="LRL784" s="191"/>
      <c r="LRM784" s="191"/>
      <c r="LRN784" s="191"/>
      <c r="LRO784" s="443"/>
      <c r="LRP784" s="443"/>
      <c r="LRQ784" s="443"/>
      <c r="LRR784" s="443"/>
      <c r="LRS784" s="443"/>
      <c r="LRT784" s="443"/>
      <c r="LRU784" s="443"/>
      <c r="LRV784" s="443"/>
      <c r="LRW784" s="443"/>
      <c r="LRX784" s="443"/>
      <c r="LSE784" s="11"/>
      <c r="LSF784" s="239"/>
      <c r="LSG784" s="225"/>
      <c r="LSH784" s="11"/>
      <c r="LSI784" s="358"/>
      <c r="LSJ784" s="247"/>
      <c r="LSK784" s="132"/>
      <c r="LSL784" s="225"/>
      <c r="LSM784" s="225"/>
      <c r="LSN784" s="131"/>
      <c r="LSO784" s="132"/>
      <c r="LSP784" s="132"/>
      <c r="LSQ784" s="134"/>
      <c r="LSR784" s="226"/>
      <c r="LSS784" s="226"/>
      <c r="LST784" s="227"/>
      <c r="LSU784" s="228"/>
      <c r="LSV784" s="143"/>
      <c r="LSW784" s="192"/>
      <c r="LSX784" s="288"/>
      <c r="LSY784" s="189"/>
      <c r="LSZ784" s="11"/>
      <c r="LTA784" s="181"/>
      <c r="LTB784" s="135"/>
      <c r="LTC784" s="230"/>
      <c r="LTD784" s="141"/>
      <c r="LTE784" s="136"/>
      <c r="LTF784" s="309"/>
      <c r="LTG784" s="309"/>
      <c r="LTH784" s="184"/>
      <c r="LTI784" s="182"/>
      <c r="LTJ784" s="128"/>
      <c r="LTK784" s="129"/>
      <c r="LTL784" s="130"/>
      <c r="LTM784" s="137"/>
      <c r="LTN784" s="138"/>
      <c r="LTO784" s="138"/>
      <c r="LTP784" s="11"/>
      <c r="LTQ784" s="11"/>
      <c r="LTR784" s="412"/>
      <c r="LTS784" s="412"/>
      <c r="LTT784" s="413"/>
      <c r="LTU784" s="192"/>
      <c r="LTV784" s="192"/>
      <c r="LTW784" s="192"/>
      <c r="LTX784" s="231"/>
      <c r="LTY784" s="231"/>
      <c r="LTZ784" s="232"/>
      <c r="LUA784" s="232"/>
      <c r="LUB784" s="233"/>
      <c r="LUC784" s="233"/>
      <c r="LUD784" s="233"/>
      <c r="LUE784" s="233"/>
      <c r="LUF784" s="233"/>
      <c r="LUG784" s="233"/>
      <c r="LUH784" s="204"/>
      <c r="LUI784" s="195"/>
      <c r="LUJ784" s="133"/>
      <c r="LUK784" s="133"/>
      <c r="LUL784" s="133"/>
      <c r="LUM784" s="234"/>
      <c r="LUN784" s="234"/>
      <c r="LUO784" s="191"/>
      <c r="LUP784" s="191"/>
      <c r="LUQ784" s="191"/>
      <c r="LUR784" s="191"/>
      <c r="LUS784" s="443"/>
      <c r="LUT784" s="443"/>
      <c r="LUU784" s="443"/>
      <c r="LUV784" s="443"/>
      <c r="LUW784" s="443"/>
      <c r="LUX784" s="443"/>
      <c r="LUY784" s="443"/>
      <c r="LUZ784" s="443"/>
      <c r="LVA784" s="443"/>
      <c r="LVB784" s="443"/>
      <c r="LVI784" s="11"/>
      <c r="LVJ784" s="239"/>
      <c r="LVK784" s="225"/>
      <c r="LVL784" s="11"/>
      <c r="LVM784" s="358"/>
      <c r="LVN784" s="247"/>
      <c r="LVO784" s="132"/>
      <c r="LVP784" s="225"/>
      <c r="LVQ784" s="225"/>
      <c r="LVR784" s="131"/>
      <c r="LVS784" s="132"/>
      <c r="LVT784" s="132"/>
      <c r="LVU784" s="134"/>
      <c r="LVV784" s="226"/>
      <c r="LVW784" s="226"/>
      <c r="LVX784" s="227"/>
      <c r="LVY784" s="228"/>
      <c r="LVZ784" s="143"/>
      <c r="LWA784" s="192"/>
      <c r="LWB784" s="288"/>
      <c r="LWC784" s="189"/>
      <c r="LWD784" s="11"/>
      <c r="LWE784" s="181"/>
      <c r="LWF784" s="135"/>
      <c r="LWG784" s="230"/>
      <c r="LWH784" s="141"/>
      <c r="LWI784" s="136"/>
      <c r="LWJ784" s="309"/>
      <c r="LWK784" s="309"/>
      <c r="LWL784" s="184"/>
      <c r="LWM784" s="182"/>
      <c r="LWN784" s="128"/>
      <c r="LWO784" s="129"/>
      <c r="LWP784" s="130"/>
      <c r="LWQ784" s="137"/>
      <c r="LWR784" s="138"/>
      <c r="LWS784" s="138"/>
      <c r="LWT784" s="11"/>
      <c r="LWU784" s="11"/>
      <c r="LWV784" s="412"/>
      <c r="LWW784" s="412"/>
      <c r="LWX784" s="413"/>
      <c r="LWY784" s="192"/>
      <c r="LWZ784" s="192"/>
      <c r="LXA784" s="192"/>
      <c r="LXB784" s="231"/>
      <c r="LXC784" s="231"/>
      <c r="LXD784" s="232"/>
      <c r="LXE784" s="232"/>
      <c r="LXF784" s="233"/>
      <c r="LXG784" s="233"/>
      <c r="LXH784" s="233"/>
      <c r="LXI784" s="233"/>
      <c r="LXJ784" s="233"/>
      <c r="LXK784" s="233"/>
      <c r="LXL784" s="204"/>
      <c r="LXM784" s="195"/>
      <c r="LXN784" s="133"/>
      <c r="LXO784" s="133"/>
      <c r="LXP784" s="133"/>
      <c r="LXQ784" s="234"/>
      <c r="LXR784" s="234"/>
      <c r="LXS784" s="191"/>
      <c r="LXT784" s="191"/>
      <c r="LXU784" s="191"/>
      <c r="LXV784" s="191"/>
      <c r="LXW784" s="443"/>
      <c r="LXX784" s="443"/>
      <c r="LXY784" s="443"/>
      <c r="LXZ784" s="443"/>
      <c r="LYA784" s="443"/>
      <c r="LYB784" s="443"/>
      <c r="LYC784" s="443"/>
      <c r="LYD784" s="443"/>
      <c r="LYE784" s="443"/>
      <c r="LYF784" s="443"/>
      <c r="LYM784" s="11"/>
      <c r="LYN784" s="239"/>
      <c r="LYO784" s="225"/>
      <c r="LYP784" s="11"/>
      <c r="LYQ784" s="358"/>
      <c r="LYR784" s="247"/>
      <c r="LYS784" s="132"/>
      <c r="LYT784" s="225"/>
      <c r="LYU784" s="225"/>
      <c r="LYV784" s="131"/>
      <c r="LYW784" s="132"/>
      <c r="LYX784" s="132"/>
      <c r="LYY784" s="134"/>
      <c r="LYZ784" s="226"/>
      <c r="LZA784" s="226"/>
      <c r="LZB784" s="227"/>
      <c r="LZC784" s="228"/>
      <c r="LZD784" s="143"/>
      <c r="LZE784" s="192"/>
      <c r="LZF784" s="288"/>
      <c r="LZG784" s="189"/>
      <c r="LZH784" s="11"/>
      <c r="LZI784" s="181"/>
      <c r="LZJ784" s="135"/>
      <c r="LZK784" s="230"/>
      <c r="LZL784" s="141"/>
      <c r="LZM784" s="136"/>
      <c r="LZN784" s="309"/>
      <c r="LZO784" s="309"/>
      <c r="LZP784" s="184"/>
      <c r="LZQ784" s="182"/>
      <c r="LZR784" s="128"/>
      <c r="LZS784" s="129"/>
      <c r="LZT784" s="130"/>
      <c r="LZU784" s="137"/>
      <c r="LZV784" s="138"/>
      <c r="LZW784" s="138"/>
      <c r="LZX784" s="11"/>
      <c r="LZY784" s="11"/>
      <c r="LZZ784" s="412"/>
      <c r="MAA784" s="412"/>
      <c r="MAB784" s="413"/>
      <c r="MAC784" s="192"/>
      <c r="MAD784" s="192"/>
      <c r="MAE784" s="192"/>
      <c r="MAF784" s="231"/>
      <c r="MAG784" s="231"/>
      <c r="MAH784" s="232"/>
      <c r="MAI784" s="232"/>
      <c r="MAJ784" s="233"/>
      <c r="MAK784" s="233"/>
      <c r="MAL784" s="233"/>
      <c r="MAM784" s="233"/>
      <c r="MAN784" s="233"/>
      <c r="MAO784" s="233"/>
      <c r="MAP784" s="204"/>
      <c r="MAQ784" s="195"/>
      <c r="MAR784" s="133"/>
      <c r="MAS784" s="133"/>
      <c r="MAT784" s="133"/>
      <c r="MAU784" s="234"/>
      <c r="MAV784" s="234"/>
      <c r="MAW784" s="191"/>
      <c r="MAX784" s="191"/>
      <c r="MAY784" s="191"/>
      <c r="MAZ784" s="191"/>
      <c r="MBA784" s="443"/>
      <c r="MBB784" s="443"/>
      <c r="MBC784" s="443"/>
      <c r="MBD784" s="443"/>
      <c r="MBE784" s="443"/>
      <c r="MBF784" s="443"/>
      <c r="MBG784" s="443"/>
      <c r="MBH784" s="443"/>
      <c r="MBI784" s="443"/>
      <c r="MBJ784" s="443"/>
      <c r="MBQ784" s="11"/>
      <c r="MBR784" s="239"/>
      <c r="MBS784" s="225"/>
      <c r="MBT784" s="11"/>
      <c r="MBU784" s="358"/>
      <c r="MBV784" s="247"/>
      <c r="MBW784" s="132"/>
      <c r="MBX784" s="225"/>
      <c r="MBY784" s="225"/>
      <c r="MBZ784" s="131"/>
      <c r="MCA784" s="132"/>
      <c r="MCB784" s="132"/>
      <c r="MCC784" s="134"/>
      <c r="MCD784" s="226"/>
      <c r="MCE784" s="226"/>
      <c r="MCF784" s="227"/>
      <c r="MCG784" s="228"/>
      <c r="MCH784" s="143"/>
      <c r="MCI784" s="192"/>
      <c r="MCJ784" s="288"/>
      <c r="MCK784" s="189"/>
      <c r="MCL784" s="11"/>
      <c r="MCM784" s="181"/>
      <c r="MCN784" s="135"/>
      <c r="MCO784" s="230"/>
      <c r="MCP784" s="141"/>
      <c r="MCQ784" s="136"/>
      <c r="MCR784" s="309"/>
      <c r="MCS784" s="309"/>
      <c r="MCT784" s="184"/>
      <c r="MCU784" s="182"/>
      <c r="MCV784" s="128"/>
      <c r="MCW784" s="129"/>
      <c r="MCX784" s="130"/>
      <c r="MCY784" s="137"/>
      <c r="MCZ784" s="138"/>
      <c r="MDA784" s="138"/>
      <c r="MDB784" s="11"/>
      <c r="MDC784" s="11"/>
      <c r="MDD784" s="412"/>
      <c r="MDE784" s="412"/>
      <c r="MDF784" s="413"/>
      <c r="MDG784" s="192"/>
      <c r="MDH784" s="192"/>
      <c r="MDI784" s="192"/>
      <c r="MDJ784" s="231"/>
      <c r="MDK784" s="231"/>
      <c r="MDL784" s="232"/>
      <c r="MDM784" s="232"/>
      <c r="MDN784" s="233"/>
      <c r="MDO784" s="233"/>
      <c r="MDP784" s="233"/>
      <c r="MDQ784" s="233"/>
      <c r="MDR784" s="233"/>
      <c r="MDS784" s="233"/>
      <c r="MDT784" s="204"/>
      <c r="MDU784" s="195"/>
      <c r="MDV784" s="133"/>
      <c r="MDW784" s="133"/>
      <c r="MDX784" s="133"/>
      <c r="MDY784" s="234"/>
      <c r="MDZ784" s="234"/>
      <c r="MEA784" s="191"/>
      <c r="MEB784" s="191"/>
      <c r="MEC784" s="191"/>
      <c r="MED784" s="191"/>
      <c r="MEE784" s="443"/>
      <c r="MEF784" s="443"/>
      <c r="MEG784" s="443"/>
      <c r="MEH784" s="443"/>
      <c r="MEI784" s="443"/>
      <c r="MEJ784" s="443"/>
      <c r="MEK784" s="443"/>
      <c r="MEL784" s="443"/>
      <c r="MEM784" s="443"/>
      <c r="MEN784" s="443"/>
      <c r="MEU784" s="11"/>
      <c r="MEV784" s="239"/>
      <c r="MEW784" s="225"/>
      <c r="MEX784" s="11"/>
      <c r="MEY784" s="358"/>
      <c r="MEZ784" s="247"/>
      <c r="MFA784" s="132"/>
      <c r="MFB784" s="225"/>
      <c r="MFC784" s="225"/>
      <c r="MFD784" s="131"/>
      <c r="MFE784" s="132"/>
      <c r="MFF784" s="132"/>
      <c r="MFG784" s="134"/>
      <c r="MFH784" s="226"/>
      <c r="MFI784" s="226"/>
      <c r="MFJ784" s="227"/>
      <c r="MFK784" s="228"/>
      <c r="MFL784" s="143"/>
      <c r="MFM784" s="192"/>
      <c r="MFN784" s="288"/>
      <c r="MFO784" s="189"/>
      <c r="MFP784" s="11"/>
      <c r="MFQ784" s="181"/>
      <c r="MFR784" s="135"/>
      <c r="MFS784" s="230"/>
      <c r="MFT784" s="141"/>
      <c r="MFU784" s="136"/>
      <c r="MFV784" s="309"/>
      <c r="MFW784" s="309"/>
      <c r="MFX784" s="184"/>
      <c r="MFY784" s="182"/>
      <c r="MFZ784" s="128"/>
      <c r="MGA784" s="129"/>
      <c r="MGB784" s="130"/>
      <c r="MGC784" s="137"/>
      <c r="MGD784" s="138"/>
      <c r="MGE784" s="138"/>
      <c r="MGF784" s="11"/>
      <c r="MGG784" s="11"/>
      <c r="MGH784" s="412"/>
      <c r="MGI784" s="412"/>
      <c r="MGJ784" s="413"/>
      <c r="MGK784" s="192"/>
      <c r="MGL784" s="192"/>
      <c r="MGM784" s="192"/>
      <c r="MGN784" s="231"/>
      <c r="MGO784" s="231"/>
      <c r="MGP784" s="232"/>
      <c r="MGQ784" s="232"/>
      <c r="MGR784" s="233"/>
      <c r="MGS784" s="233"/>
      <c r="MGT784" s="233"/>
      <c r="MGU784" s="233"/>
      <c r="MGV784" s="233"/>
      <c r="MGW784" s="233"/>
      <c r="MGX784" s="204"/>
      <c r="MGY784" s="195"/>
      <c r="MGZ784" s="133"/>
      <c r="MHA784" s="133"/>
      <c r="MHB784" s="133"/>
      <c r="MHC784" s="234"/>
      <c r="MHD784" s="234"/>
      <c r="MHE784" s="191"/>
      <c r="MHF784" s="191"/>
      <c r="MHG784" s="191"/>
      <c r="MHH784" s="191"/>
      <c r="MHI784" s="443"/>
      <c r="MHJ784" s="443"/>
      <c r="MHK784" s="443"/>
      <c r="MHL784" s="443"/>
      <c r="MHM784" s="443"/>
      <c r="MHN784" s="443"/>
      <c r="MHO784" s="443"/>
      <c r="MHP784" s="443"/>
      <c r="MHQ784" s="443"/>
      <c r="MHR784" s="443"/>
      <c r="MHY784" s="11"/>
      <c r="MHZ784" s="239"/>
      <c r="MIA784" s="225"/>
      <c r="MIB784" s="11"/>
      <c r="MIC784" s="358"/>
      <c r="MID784" s="247"/>
      <c r="MIE784" s="132"/>
      <c r="MIF784" s="225"/>
      <c r="MIG784" s="225"/>
      <c r="MIH784" s="131"/>
      <c r="MII784" s="132"/>
      <c r="MIJ784" s="132"/>
      <c r="MIK784" s="134"/>
      <c r="MIL784" s="226"/>
      <c r="MIM784" s="226"/>
      <c r="MIN784" s="227"/>
      <c r="MIO784" s="228"/>
      <c r="MIP784" s="143"/>
      <c r="MIQ784" s="192"/>
      <c r="MIR784" s="288"/>
      <c r="MIS784" s="189"/>
      <c r="MIT784" s="11"/>
      <c r="MIU784" s="181"/>
      <c r="MIV784" s="135"/>
      <c r="MIW784" s="230"/>
      <c r="MIX784" s="141"/>
      <c r="MIY784" s="136"/>
      <c r="MIZ784" s="309"/>
      <c r="MJA784" s="309"/>
      <c r="MJB784" s="184"/>
      <c r="MJC784" s="182"/>
      <c r="MJD784" s="128"/>
      <c r="MJE784" s="129"/>
      <c r="MJF784" s="130"/>
      <c r="MJG784" s="137"/>
      <c r="MJH784" s="138"/>
      <c r="MJI784" s="138"/>
      <c r="MJJ784" s="11"/>
      <c r="MJK784" s="11"/>
      <c r="MJL784" s="412"/>
      <c r="MJM784" s="412"/>
      <c r="MJN784" s="413"/>
      <c r="MJO784" s="192"/>
      <c r="MJP784" s="192"/>
      <c r="MJQ784" s="192"/>
      <c r="MJR784" s="231"/>
      <c r="MJS784" s="231"/>
      <c r="MJT784" s="232"/>
      <c r="MJU784" s="232"/>
      <c r="MJV784" s="233"/>
      <c r="MJW784" s="233"/>
      <c r="MJX784" s="233"/>
      <c r="MJY784" s="233"/>
      <c r="MJZ784" s="233"/>
      <c r="MKA784" s="233"/>
      <c r="MKB784" s="204"/>
      <c r="MKC784" s="195"/>
      <c r="MKD784" s="133"/>
      <c r="MKE784" s="133"/>
      <c r="MKF784" s="133"/>
      <c r="MKG784" s="234"/>
      <c r="MKH784" s="234"/>
      <c r="MKI784" s="191"/>
      <c r="MKJ784" s="191"/>
      <c r="MKK784" s="191"/>
      <c r="MKL784" s="191"/>
      <c r="MKM784" s="443"/>
      <c r="MKN784" s="443"/>
      <c r="MKO784" s="443"/>
      <c r="MKP784" s="443"/>
      <c r="MKQ784" s="443"/>
      <c r="MKR784" s="443"/>
      <c r="MKS784" s="443"/>
      <c r="MKT784" s="443"/>
      <c r="MKU784" s="443"/>
      <c r="MKV784" s="443"/>
      <c r="MLC784" s="11"/>
      <c r="MLD784" s="239"/>
      <c r="MLE784" s="225"/>
      <c r="MLF784" s="11"/>
      <c r="MLG784" s="358"/>
      <c r="MLH784" s="247"/>
      <c r="MLI784" s="132"/>
      <c r="MLJ784" s="225"/>
      <c r="MLK784" s="225"/>
      <c r="MLL784" s="131"/>
      <c r="MLM784" s="132"/>
      <c r="MLN784" s="132"/>
      <c r="MLO784" s="134"/>
      <c r="MLP784" s="226"/>
      <c r="MLQ784" s="226"/>
      <c r="MLR784" s="227"/>
      <c r="MLS784" s="228"/>
      <c r="MLT784" s="143"/>
      <c r="MLU784" s="192"/>
      <c r="MLV784" s="288"/>
      <c r="MLW784" s="189"/>
      <c r="MLX784" s="11"/>
      <c r="MLY784" s="181"/>
      <c r="MLZ784" s="135"/>
      <c r="MMA784" s="230"/>
      <c r="MMB784" s="141"/>
      <c r="MMC784" s="136"/>
      <c r="MMD784" s="309"/>
      <c r="MME784" s="309"/>
      <c r="MMF784" s="184"/>
      <c r="MMG784" s="182"/>
      <c r="MMH784" s="128"/>
      <c r="MMI784" s="129"/>
      <c r="MMJ784" s="130"/>
      <c r="MMK784" s="137"/>
      <c r="MML784" s="138"/>
      <c r="MMM784" s="138"/>
      <c r="MMN784" s="11"/>
      <c r="MMO784" s="11"/>
      <c r="MMP784" s="412"/>
      <c r="MMQ784" s="412"/>
      <c r="MMR784" s="413"/>
      <c r="MMS784" s="192"/>
      <c r="MMT784" s="192"/>
      <c r="MMU784" s="192"/>
      <c r="MMV784" s="231"/>
      <c r="MMW784" s="231"/>
      <c r="MMX784" s="232"/>
      <c r="MMY784" s="232"/>
      <c r="MMZ784" s="233"/>
      <c r="MNA784" s="233"/>
      <c r="MNB784" s="233"/>
      <c r="MNC784" s="233"/>
      <c r="MND784" s="233"/>
      <c r="MNE784" s="233"/>
      <c r="MNF784" s="204"/>
      <c r="MNG784" s="195"/>
      <c r="MNH784" s="133"/>
      <c r="MNI784" s="133"/>
      <c r="MNJ784" s="133"/>
      <c r="MNK784" s="234"/>
      <c r="MNL784" s="234"/>
      <c r="MNM784" s="191"/>
      <c r="MNN784" s="191"/>
      <c r="MNO784" s="191"/>
      <c r="MNP784" s="191"/>
      <c r="MNQ784" s="443"/>
      <c r="MNR784" s="443"/>
      <c r="MNS784" s="443"/>
      <c r="MNT784" s="443"/>
      <c r="MNU784" s="443"/>
      <c r="MNV784" s="443"/>
      <c r="MNW784" s="443"/>
      <c r="MNX784" s="443"/>
      <c r="MNY784" s="443"/>
      <c r="MNZ784" s="443"/>
      <c r="MOG784" s="11"/>
      <c r="MOH784" s="239"/>
      <c r="MOI784" s="225"/>
      <c r="MOJ784" s="11"/>
      <c r="MOK784" s="358"/>
      <c r="MOL784" s="247"/>
      <c r="MOM784" s="132"/>
      <c r="MON784" s="225"/>
      <c r="MOO784" s="225"/>
      <c r="MOP784" s="131"/>
      <c r="MOQ784" s="132"/>
      <c r="MOR784" s="132"/>
      <c r="MOS784" s="134"/>
      <c r="MOT784" s="226"/>
      <c r="MOU784" s="226"/>
      <c r="MOV784" s="227"/>
      <c r="MOW784" s="228"/>
      <c r="MOX784" s="143"/>
      <c r="MOY784" s="192"/>
      <c r="MOZ784" s="288"/>
      <c r="MPA784" s="189"/>
      <c r="MPB784" s="11"/>
      <c r="MPC784" s="181"/>
      <c r="MPD784" s="135"/>
      <c r="MPE784" s="230"/>
      <c r="MPF784" s="141"/>
      <c r="MPG784" s="136"/>
      <c r="MPH784" s="309"/>
      <c r="MPI784" s="309"/>
      <c r="MPJ784" s="184"/>
      <c r="MPK784" s="182"/>
      <c r="MPL784" s="128"/>
      <c r="MPM784" s="129"/>
      <c r="MPN784" s="130"/>
      <c r="MPO784" s="137"/>
      <c r="MPP784" s="138"/>
      <c r="MPQ784" s="138"/>
      <c r="MPR784" s="11"/>
      <c r="MPS784" s="11"/>
      <c r="MPT784" s="412"/>
      <c r="MPU784" s="412"/>
      <c r="MPV784" s="413"/>
      <c r="MPW784" s="192"/>
      <c r="MPX784" s="192"/>
      <c r="MPY784" s="192"/>
      <c r="MPZ784" s="231"/>
      <c r="MQA784" s="231"/>
      <c r="MQB784" s="232"/>
      <c r="MQC784" s="232"/>
      <c r="MQD784" s="233"/>
      <c r="MQE784" s="233"/>
      <c r="MQF784" s="233"/>
      <c r="MQG784" s="233"/>
      <c r="MQH784" s="233"/>
      <c r="MQI784" s="233"/>
      <c r="MQJ784" s="204"/>
      <c r="MQK784" s="195"/>
      <c r="MQL784" s="133"/>
      <c r="MQM784" s="133"/>
      <c r="MQN784" s="133"/>
      <c r="MQO784" s="234"/>
      <c r="MQP784" s="234"/>
      <c r="MQQ784" s="191"/>
      <c r="MQR784" s="191"/>
      <c r="MQS784" s="191"/>
      <c r="MQT784" s="191"/>
      <c r="MQU784" s="443"/>
      <c r="MQV784" s="443"/>
      <c r="MQW784" s="443"/>
      <c r="MQX784" s="443"/>
      <c r="MQY784" s="443"/>
      <c r="MQZ784" s="443"/>
      <c r="MRA784" s="443"/>
      <c r="MRB784" s="443"/>
      <c r="MRC784" s="443"/>
      <c r="MRD784" s="443"/>
      <c r="MRK784" s="11"/>
      <c r="MRL784" s="239"/>
      <c r="MRM784" s="225"/>
      <c r="MRN784" s="11"/>
      <c r="MRO784" s="358"/>
      <c r="MRP784" s="247"/>
      <c r="MRQ784" s="132"/>
      <c r="MRR784" s="225"/>
      <c r="MRS784" s="225"/>
      <c r="MRT784" s="131"/>
      <c r="MRU784" s="132"/>
      <c r="MRV784" s="132"/>
      <c r="MRW784" s="134"/>
      <c r="MRX784" s="226"/>
      <c r="MRY784" s="226"/>
      <c r="MRZ784" s="227"/>
      <c r="MSA784" s="228"/>
      <c r="MSB784" s="143"/>
      <c r="MSC784" s="192"/>
      <c r="MSD784" s="288"/>
      <c r="MSE784" s="189"/>
      <c r="MSF784" s="11"/>
      <c r="MSG784" s="181"/>
      <c r="MSH784" s="135"/>
      <c r="MSI784" s="230"/>
      <c r="MSJ784" s="141"/>
      <c r="MSK784" s="136"/>
      <c r="MSL784" s="309"/>
      <c r="MSM784" s="309"/>
      <c r="MSN784" s="184"/>
      <c r="MSO784" s="182"/>
      <c r="MSP784" s="128"/>
      <c r="MSQ784" s="129"/>
      <c r="MSR784" s="130"/>
      <c r="MSS784" s="137"/>
      <c r="MST784" s="138"/>
      <c r="MSU784" s="138"/>
      <c r="MSV784" s="11"/>
      <c r="MSW784" s="11"/>
      <c r="MSX784" s="412"/>
      <c r="MSY784" s="412"/>
      <c r="MSZ784" s="413"/>
      <c r="MTA784" s="192"/>
      <c r="MTB784" s="192"/>
      <c r="MTC784" s="192"/>
      <c r="MTD784" s="231"/>
      <c r="MTE784" s="231"/>
      <c r="MTF784" s="232"/>
      <c r="MTG784" s="232"/>
      <c r="MTH784" s="233"/>
      <c r="MTI784" s="233"/>
      <c r="MTJ784" s="233"/>
      <c r="MTK784" s="233"/>
      <c r="MTL784" s="233"/>
      <c r="MTM784" s="233"/>
      <c r="MTN784" s="204"/>
      <c r="MTO784" s="195"/>
      <c r="MTP784" s="133"/>
      <c r="MTQ784" s="133"/>
      <c r="MTR784" s="133"/>
      <c r="MTS784" s="234"/>
      <c r="MTT784" s="234"/>
      <c r="MTU784" s="191"/>
      <c r="MTV784" s="191"/>
      <c r="MTW784" s="191"/>
      <c r="MTX784" s="191"/>
      <c r="MTY784" s="443"/>
      <c r="MTZ784" s="443"/>
      <c r="MUA784" s="443"/>
      <c r="MUB784" s="443"/>
      <c r="MUC784" s="443"/>
      <c r="MUD784" s="443"/>
      <c r="MUE784" s="443"/>
      <c r="MUF784" s="443"/>
      <c r="MUG784" s="443"/>
      <c r="MUH784" s="443"/>
      <c r="MUO784" s="11"/>
      <c r="MUP784" s="239"/>
      <c r="MUQ784" s="225"/>
      <c r="MUR784" s="11"/>
      <c r="MUS784" s="358"/>
      <c r="MUT784" s="247"/>
      <c r="MUU784" s="132"/>
      <c r="MUV784" s="225"/>
      <c r="MUW784" s="225"/>
      <c r="MUX784" s="131"/>
      <c r="MUY784" s="132"/>
      <c r="MUZ784" s="132"/>
      <c r="MVA784" s="134"/>
      <c r="MVB784" s="226"/>
      <c r="MVC784" s="226"/>
      <c r="MVD784" s="227"/>
      <c r="MVE784" s="228"/>
      <c r="MVF784" s="143"/>
      <c r="MVG784" s="192"/>
      <c r="MVH784" s="288"/>
      <c r="MVI784" s="189"/>
      <c r="MVJ784" s="11"/>
      <c r="MVK784" s="181"/>
      <c r="MVL784" s="135"/>
      <c r="MVM784" s="230"/>
      <c r="MVN784" s="141"/>
      <c r="MVO784" s="136"/>
      <c r="MVP784" s="309"/>
      <c r="MVQ784" s="309"/>
      <c r="MVR784" s="184"/>
      <c r="MVS784" s="182"/>
      <c r="MVT784" s="128"/>
      <c r="MVU784" s="129"/>
      <c r="MVV784" s="130"/>
      <c r="MVW784" s="137"/>
      <c r="MVX784" s="138"/>
      <c r="MVY784" s="138"/>
      <c r="MVZ784" s="11"/>
      <c r="MWA784" s="11"/>
      <c r="MWB784" s="412"/>
      <c r="MWC784" s="412"/>
      <c r="MWD784" s="413"/>
      <c r="MWE784" s="192"/>
      <c r="MWF784" s="192"/>
      <c r="MWG784" s="192"/>
      <c r="MWH784" s="231"/>
      <c r="MWI784" s="231"/>
      <c r="MWJ784" s="232"/>
      <c r="MWK784" s="232"/>
      <c r="MWL784" s="233"/>
      <c r="MWM784" s="233"/>
      <c r="MWN784" s="233"/>
      <c r="MWO784" s="233"/>
      <c r="MWP784" s="233"/>
      <c r="MWQ784" s="233"/>
      <c r="MWR784" s="204"/>
      <c r="MWS784" s="195"/>
      <c r="MWT784" s="133"/>
      <c r="MWU784" s="133"/>
      <c r="MWV784" s="133"/>
      <c r="MWW784" s="234"/>
      <c r="MWX784" s="234"/>
      <c r="MWY784" s="191"/>
      <c r="MWZ784" s="191"/>
      <c r="MXA784" s="191"/>
      <c r="MXB784" s="191"/>
      <c r="MXC784" s="443"/>
      <c r="MXD784" s="443"/>
      <c r="MXE784" s="443"/>
      <c r="MXF784" s="443"/>
      <c r="MXG784" s="443"/>
      <c r="MXH784" s="443"/>
      <c r="MXI784" s="443"/>
      <c r="MXJ784" s="443"/>
      <c r="MXK784" s="443"/>
      <c r="MXL784" s="443"/>
      <c r="MXS784" s="11"/>
      <c r="MXT784" s="239"/>
      <c r="MXU784" s="225"/>
      <c r="MXV784" s="11"/>
      <c r="MXW784" s="358"/>
      <c r="MXX784" s="247"/>
      <c r="MXY784" s="132"/>
      <c r="MXZ784" s="225"/>
      <c r="MYA784" s="225"/>
      <c r="MYB784" s="131"/>
      <c r="MYC784" s="132"/>
      <c r="MYD784" s="132"/>
      <c r="MYE784" s="134"/>
      <c r="MYF784" s="226"/>
      <c r="MYG784" s="226"/>
      <c r="MYH784" s="227"/>
      <c r="MYI784" s="228"/>
      <c r="MYJ784" s="143"/>
      <c r="MYK784" s="192"/>
      <c r="MYL784" s="288"/>
      <c r="MYM784" s="189"/>
      <c r="MYN784" s="11"/>
      <c r="MYO784" s="181"/>
      <c r="MYP784" s="135"/>
      <c r="MYQ784" s="230"/>
      <c r="MYR784" s="141"/>
      <c r="MYS784" s="136"/>
      <c r="MYT784" s="309"/>
      <c r="MYU784" s="309"/>
      <c r="MYV784" s="184"/>
      <c r="MYW784" s="182"/>
      <c r="MYX784" s="128"/>
      <c r="MYY784" s="129"/>
      <c r="MYZ784" s="130"/>
      <c r="MZA784" s="137"/>
      <c r="MZB784" s="138"/>
      <c r="MZC784" s="138"/>
      <c r="MZD784" s="11"/>
      <c r="MZE784" s="11"/>
      <c r="MZF784" s="412"/>
      <c r="MZG784" s="412"/>
      <c r="MZH784" s="413"/>
      <c r="MZI784" s="192"/>
      <c r="MZJ784" s="192"/>
      <c r="MZK784" s="192"/>
      <c r="MZL784" s="231"/>
      <c r="MZM784" s="231"/>
      <c r="MZN784" s="232"/>
      <c r="MZO784" s="232"/>
      <c r="MZP784" s="233"/>
      <c r="MZQ784" s="233"/>
      <c r="MZR784" s="233"/>
      <c r="MZS784" s="233"/>
      <c r="MZT784" s="233"/>
      <c r="MZU784" s="233"/>
      <c r="MZV784" s="204"/>
      <c r="MZW784" s="195"/>
      <c r="MZX784" s="133"/>
      <c r="MZY784" s="133"/>
      <c r="MZZ784" s="133"/>
      <c r="NAA784" s="234"/>
      <c r="NAB784" s="234"/>
      <c r="NAC784" s="191"/>
      <c r="NAD784" s="191"/>
      <c r="NAE784" s="191"/>
      <c r="NAF784" s="191"/>
      <c r="NAG784" s="443"/>
      <c r="NAH784" s="443"/>
      <c r="NAI784" s="443"/>
      <c r="NAJ784" s="443"/>
      <c r="NAK784" s="443"/>
      <c r="NAL784" s="443"/>
      <c r="NAM784" s="443"/>
      <c r="NAN784" s="443"/>
      <c r="NAO784" s="443"/>
      <c r="NAP784" s="443"/>
      <c r="NAW784" s="11"/>
      <c r="NAX784" s="239"/>
      <c r="NAY784" s="225"/>
      <c r="NAZ784" s="11"/>
      <c r="NBA784" s="358"/>
      <c r="NBB784" s="247"/>
      <c r="NBC784" s="132"/>
      <c r="NBD784" s="225"/>
      <c r="NBE784" s="225"/>
      <c r="NBF784" s="131"/>
      <c r="NBG784" s="132"/>
      <c r="NBH784" s="132"/>
      <c r="NBI784" s="134"/>
      <c r="NBJ784" s="226"/>
      <c r="NBK784" s="226"/>
      <c r="NBL784" s="227"/>
      <c r="NBM784" s="228"/>
      <c r="NBN784" s="143"/>
      <c r="NBO784" s="192"/>
      <c r="NBP784" s="288"/>
      <c r="NBQ784" s="189"/>
      <c r="NBR784" s="11"/>
      <c r="NBS784" s="181"/>
      <c r="NBT784" s="135"/>
      <c r="NBU784" s="230"/>
      <c r="NBV784" s="141"/>
      <c r="NBW784" s="136"/>
      <c r="NBX784" s="309"/>
      <c r="NBY784" s="309"/>
      <c r="NBZ784" s="184"/>
      <c r="NCA784" s="182"/>
      <c r="NCB784" s="128"/>
      <c r="NCC784" s="129"/>
      <c r="NCD784" s="130"/>
      <c r="NCE784" s="137"/>
      <c r="NCF784" s="138"/>
      <c r="NCG784" s="138"/>
      <c r="NCH784" s="11"/>
      <c r="NCI784" s="11"/>
      <c r="NCJ784" s="412"/>
      <c r="NCK784" s="412"/>
      <c r="NCL784" s="413"/>
      <c r="NCM784" s="192"/>
      <c r="NCN784" s="192"/>
      <c r="NCO784" s="192"/>
      <c r="NCP784" s="231"/>
      <c r="NCQ784" s="231"/>
      <c r="NCR784" s="232"/>
      <c r="NCS784" s="232"/>
      <c r="NCT784" s="233"/>
      <c r="NCU784" s="233"/>
      <c r="NCV784" s="233"/>
      <c r="NCW784" s="233"/>
      <c r="NCX784" s="233"/>
      <c r="NCY784" s="233"/>
      <c r="NCZ784" s="204"/>
      <c r="NDA784" s="195"/>
      <c r="NDB784" s="133"/>
      <c r="NDC784" s="133"/>
      <c r="NDD784" s="133"/>
      <c r="NDE784" s="234"/>
      <c r="NDF784" s="234"/>
      <c r="NDG784" s="191"/>
      <c r="NDH784" s="191"/>
      <c r="NDI784" s="191"/>
      <c r="NDJ784" s="191"/>
      <c r="NDK784" s="443"/>
      <c r="NDL784" s="443"/>
      <c r="NDM784" s="443"/>
      <c r="NDN784" s="443"/>
      <c r="NDO784" s="443"/>
      <c r="NDP784" s="443"/>
      <c r="NDQ784" s="443"/>
      <c r="NDR784" s="443"/>
      <c r="NDS784" s="443"/>
      <c r="NDT784" s="443"/>
      <c r="NEA784" s="11"/>
      <c r="NEB784" s="239"/>
      <c r="NEC784" s="225"/>
      <c r="NED784" s="11"/>
      <c r="NEE784" s="358"/>
      <c r="NEF784" s="247"/>
      <c r="NEG784" s="132"/>
      <c r="NEH784" s="225"/>
      <c r="NEI784" s="225"/>
      <c r="NEJ784" s="131"/>
      <c r="NEK784" s="132"/>
      <c r="NEL784" s="132"/>
      <c r="NEM784" s="134"/>
      <c r="NEN784" s="226"/>
      <c r="NEO784" s="226"/>
      <c r="NEP784" s="227"/>
      <c r="NEQ784" s="228"/>
      <c r="NER784" s="143"/>
      <c r="NES784" s="192"/>
      <c r="NET784" s="288"/>
      <c r="NEU784" s="189"/>
      <c r="NEV784" s="11"/>
      <c r="NEW784" s="181"/>
      <c r="NEX784" s="135"/>
      <c r="NEY784" s="230"/>
      <c r="NEZ784" s="141"/>
      <c r="NFA784" s="136"/>
      <c r="NFB784" s="309"/>
      <c r="NFC784" s="309"/>
      <c r="NFD784" s="184"/>
      <c r="NFE784" s="182"/>
      <c r="NFF784" s="128"/>
      <c r="NFG784" s="129"/>
      <c r="NFH784" s="130"/>
      <c r="NFI784" s="137"/>
      <c r="NFJ784" s="138"/>
      <c r="NFK784" s="138"/>
      <c r="NFL784" s="11"/>
      <c r="NFM784" s="11"/>
      <c r="NFN784" s="412"/>
      <c r="NFO784" s="412"/>
      <c r="NFP784" s="413"/>
      <c r="NFQ784" s="192"/>
      <c r="NFR784" s="192"/>
      <c r="NFS784" s="192"/>
      <c r="NFT784" s="231"/>
      <c r="NFU784" s="231"/>
      <c r="NFV784" s="232"/>
      <c r="NFW784" s="232"/>
      <c r="NFX784" s="233"/>
      <c r="NFY784" s="233"/>
      <c r="NFZ784" s="233"/>
      <c r="NGA784" s="233"/>
      <c r="NGB784" s="233"/>
      <c r="NGC784" s="233"/>
      <c r="NGD784" s="204"/>
      <c r="NGE784" s="195"/>
      <c r="NGF784" s="133"/>
      <c r="NGG784" s="133"/>
      <c r="NGH784" s="133"/>
      <c r="NGI784" s="234"/>
      <c r="NGJ784" s="234"/>
      <c r="NGK784" s="191"/>
      <c r="NGL784" s="191"/>
      <c r="NGM784" s="191"/>
      <c r="NGN784" s="191"/>
      <c r="NGO784" s="443"/>
      <c r="NGP784" s="443"/>
      <c r="NGQ784" s="443"/>
      <c r="NGR784" s="443"/>
      <c r="NGS784" s="443"/>
      <c r="NGT784" s="443"/>
      <c r="NGU784" s="443"/>
      <c r="NGV784" s="443"/>
      <c r="NGW784" s="443"/>
      <c r="NGX784" s="443"/>
      <c r="NHE784" s="11"/>
      <c r="NHF784" s="239"/>
      <c r="NHG784" s="225"/>
      <c r="NHH784" s="11"/>
      <c r="NHI784" s="358"/>
      <c r="NHJ784" s="247"/>
      <c r="NHK784" s="132"/>
      <c r="NHL784" s="225"/>
      <c r="NHM784" s="225"/>
      <c r="NHN784" s="131"/>
      <c r="NHO784" s="132"/>
      <c r="NHP784" s="132"/>
      <c r="NHQ784" s="134"/>
      <c r="NHR784" s="226"/>
      <c r="NHS784" s="226"/>
      <c r="NHT784" s="227"/>
      <c r="NHU784" s="228"/>
      <c r="NHV784" s="143"/>
      <c r="NHW784" s="192"/>
      <c r="NHX784" s="288"/>
      <c r="NHY784" s="189"/>
      <c r="NHZ784" s="11"/>
      <c r="NIA784" s="181"/>
      <c r="NIB784" s="135"/>
      <c r="NIC784" s="230"/>
      <c r="NID784" s="141"/>
      <c r="NIE784" s="136"/>
      <c r="NIF784" s="309"/>
      <c r="NIG784" s="309"/>
      <c r="NIH784" s="184"/>
      <c r="NII784" s="182"/>
      <c r="NIJ784" s="128"/>
      <c r="NIK784" s="129"/>
      <c r="NIL784" s="130"/>
      <c r="NIM784" s="137"/>
      <c r="NIN784" s="138"/>
      <c r="NIO784" s="138"/>
      <c r="NIP784" s="11"/>
      <c r="NIQ784" s="11"/>
      <c r="NIR784" s="412"/>
      <c r="NIS784" s="412"/>
      <c r="NIT784" s="413"/>
      <c r="NIU784" s="192"/>
      <c r="NIV784" s="192"/>
      <c r="NIW784" s="192"/>
      <c r="NIX784" s="231"/>
      <c r="NIY784" s="231"/>
      <c r="NIZ784" s="232"/>
      <c r="NJA784" s="232"/>
      <c r="NJB784" s="233"/>
      <c r="NJC784" s="233"/>
      <c r="NJD784" s="233"/>
      <c r="NJE784" s="233"/>
      <c r="NJF784" s="233"/>
      <c r="NJG784" s="233"/>
      <c r="NJH784" s="204"/>
      <c r="NJI784" s="195"/>
      <c r="NJJ784" s="133"/>
      <c r="NJK784" s="133"/>
      <c r="NJL784" s="133"/>
      <c r="NJM784" s="234"/>
      <c r="NJN784" s="234"/>
      <c r="NJO784" s="191"/>
      <c r="NJP784" s="191"/>
      <c r="NJQ784" s="191"/>
      <c r="NJR784" s="191"/>
      <c r="NJS784" s="443"/>
      <c r="NJT784" s="443"/>
      <c r="NJU784" s="443"/>
      <c r="NJV784" s="443"/>
      <c r="NJW784" s="443"/>
      <c r="NJX784" s="443"/>
      <c r="NJY784" s="443"/>
      <c r="NJZ784" s="443"/>
      <c r="NKA784" s="443"/>
      <c r="NKB784" s="443"/>
      <c r="NKI784" s="11"/>
      <c r="NKJ784" s="239"/>
      <c r="NKK784" s="225"/>
      <c r="NKL784" s="11"/>
      <c r="NKM784" s="358"/>
      <c r="NKN784" s="247"/>
      <c r="NKO784" s="132"/>
      <c r="NKP784" s="225"/>
      <c r="NKQ784" s="225"/>
      <c r="NKR784" s="131"/>
      <c r="NKS784" s="132"/>
      <c r="NKT784" s="132"/>
      <c r="NKU784" s="134"/>
      <c r="NKV784" s="226"/>
      <c r="NKW784" s="226"/>
      <c r="NKX784" s="227"/>
      <c r="NKY784" s="228"/>
      <c r="NKZ784" s="143"/>
      <c r="NLA784" s="192"/>
      <c r="NLB784" s="288"/>
      <c r="NLC784" s="189"/>
      <c r="NLD784" s="11"/>
      <c r="NLE784" s="181"/>
      <c r="NLF784" s="135"/>
      <c r="NLG784" s="230"/>
      <c r="NLH784" s="141"/>
      <c r="NLI784" s="136"/>
      <c r="NLJ784" s="309"/>
      <c r="NLK784" s="309"/>
      <c r="NLL784" s="184"/>
      <c r="NLM784" s="182"/>
      <c r="NLN784" s="128"/>
      <c r="NLO784" s="129"/>
      <c r="NLP784" s="130"/>
      <c r="NLQ784" s="137"/>
      <c r="NLR784" s="138"/>
      <c r="NLS784" s="138"/>
      <c r="NLT784" s="11"/>
      <c r="NLU784" s="11"/>
      <c r="NLV784" s="412"/>
      <c r="NLW784" s="412"/>
      <c r="NLX784" s="413"/>
      <c r="NLY784" s="192"/>
      <c r="NLZ784" s="192"/>
      <c r="NMA784" s="192"/>
      <c r="NMB784" s="231"/>
      <c r="NMC784" s="231"/>
      <c r="NMD784" s="232"/>
      <c r="NME784" s="232"/>
      <c r="NMF784" s="233"/>
      <c r="NMG784" s="233"/>
      <c r="NMH784" s="233"/>
      <c r="NMI784" s="233"/>
      <c r="NMJ784" s="233"/>
      <c r="NMK784" s="233"/>
      <c r="NML784" s="204"/>
      <c r="NMM784" s="195"/>
      <c r="NMN784" s="133"/>
      <c r="NMO784" s="133"/>
      <c r="NMP784" s="133"/>
      <c r="NMQ784" s="234"/>
      <c r="NMR784" s="234"/>
      <c r="NMS784" s="191"/>
      <c r="NMT784" s="191"/>
      <c r="NMU784" s="191"/>
      <c r="NMV784" s="191"/>
      <c r="NMW784" s="443"/>
      <c r="NMX784" s="443"/>
      <c r="NMY784" s="443"/>
      <c r="NMZ784" s="443"/>
      <c r="NNA784" s="443"/>
      <c r="NNB784" s="443"/>
      <c r="NNC784" s="443"/>
      <c r="NND784" s="443"/>
      <c r="NNE784" s="443"/>
      <c r="NNF784" s="443"/>
      <c r="NNM784" s="11"/>
      <c r="NNN784" s="239"/>
      <c r="NNO784" s="225"/>
      <c r="NNP784" s="11"/>
      <c r="NNQ784" s="358"/>
      <c r="NNR784" s="247"/>
      <c r="NNS784" s="132"/>
      <c r="NNT784" s="225"/>
      <c r="NNU784" s="225"/>
      <c r="NNV784" s="131"/>
      <c r="NNW784" s="132"/>
      <c r="NNX784" s="132"/>
      <c r="NNY784" s="134"/>
      <c r="NNZ784" s="226"/>
      <c r="NOA784" s="226"/>
      <c r="NOB784" s="227"/>
      <c r="NOC784" s="228"/>
      <c r="NOD784" s="143"/>
      <c r="NOE784" s="192"/>
      <c r="NOF784" s="288"/>
      <c r="NOG784" s="189"/>
      <c r="NOH784" s="11"/>
      <c r="NOI784" s="181"/>
      <c r="NOJ784" s="135"/>
      <c r="NOK784" s="230"/>
      <c r="NOL784" s="141"/>
      <c r="NOM784" s="136"/>
      <c r="NON784" s="309"/>
      <c r="NOO784" s="309"/>
      <c r="NOP784" s="184"/>
      <c r="NOQ784" s="182"/>
      <c r="NOR784" s="128"/>
      <c r="NOS784" s="129"/>
      <c r="NOT784" s="130"/>
      <c r="NOU784" s="137"/>
      <c r="NOV784" s="138"/>
      <c r="NOW784" s="138"/>
      <c r="NOX784" s="11"/>
      <c r="NOY784" s="11"/>
      <c r="NOZ784" s="412"/>
      <c r="NPA784" s="412"/>
      <c r="NPB784" s="413"/>
      <c r="NPC784" s="192"/>
      <c r="NPD784" s="192"/>
      <c r="NPE784" s="192"/>
      <c r="NPF784" s="231"/>
      <c r="NPG784" s="231"/>
      <c r="NPH784" s="232"/>
      <c r="NPI784" s="232"/>
      <c r="NPJ784" s="233"/>
      <c r="NPK784" s="233"/>
      <c r="NPL784" s="233"/>
      <c r="NPM784" s="233"/>
      <c r="NPN784" s="233"/>
      <c r="NPO784" s="233"/>
      <c r="NPP784" s="204"/>
      <c r="NPQ784" s="195"/>
      <c r="NPR784" s="133"/>
      <c r="NPS784" s="133"/>
      <c r="NPT784" s="133"/>
      <c r="NPU784" s="234"/>
      <c r="NPV784" s="234"/>
      <c r="NPW784" s="191"/>
      <c r="NPX784" s="191"/>
      <c r="NPY784" s="191"/>
      <c r="NPZ784" s="191"/>
      <c r="NQA784" s="443"/>
      <c r="NQB784" s="443"/>
      <c r="NQC784" s="443"/>
      <c r="NQD784" s="443"/>
      <c r="NQE784" s="443"/>
      <c r="NQF784" s="443"/>
      <c r="NQG784" s="443"/>
      <c r="NQH784" s="443"/>
      <c r="NQI784" s="443"/>
      <c r="NQJ784" s="443"/>
      <c r="NQQ784" s="11"/>
      <c r="NQR784" s="239"/>
      <c r="NQS784" s="225"/>
      <c r="NQT784" s="11"/>
      <c r="NQU784" s="358"/>
      <c r="NQV784" s="247"/>
      <c r="NQW784" s="132"/>
      <c r="NQX784" s="225"/>
      <c r="NQY784" s="225"/>
      <c r="NQZ784" s="131"/>
      <c r="NRA784" s="132"/>
      <c r="NRB784" s="132"/>
      <c r="NRC784" s="134"/>
      <c r="NRD784" s="226"/>
      <c r="NRE784" s="226"/>
      <c r="NRF784" s="227"/>
      <c r="NRG784" s="228"/>
      <c r="NRH784" s="143"/>
      <c r="NRI784" s="192"/>
      <c r="NRJ784" s="288"/>
      <c r="NRK784" s="189"/>
      <c r="NRL784" s="11"/>
      <c r="NRM784" s="181"/>
      <c r="NRN784" s="135"/>
      <c r="NRO784" s="230"/>
      <c r="NRP784" s="141"/>
      <c r="NRQ784" s="136"/>
      <c r="NRR784" s="309"/>
      <c r="NRS784" s="309"/>
      <c r="NRT784" s="184"/>
      <c r="NRU784" s="182"/>
      <c r="NRV784" s="128"/>
      <c r="NRW784" s="129"/>
      <c r="NRX784" s="130"/>
      <c r="NRY784" s="137"/>
      <c r="NRZ784" s="138"/>
      <c r="NSA784" s="138"/>
      <c r="NSB784" s="11"/>
      <c r="NSC784" s="11"/>
      <c r="NSD784" s="412"/>
      <c r="NSE784" s="412"/>
      <c r="NSF784" s="413"/>
      <c r="NSG784" s="192"/>
      <c r="NSH784" s="192"/>
      <c r="NSI784" s="192"/>
      <c r="NSJ784" s="231"/>
      <c r="NSK784" s="231"/>
      <c r="NSL784" s="232"/>
      <c r="NSM784" s="232"/>
      <c r="NSN784" s="233"/>
      <c r="NSO784" s="233"/>
      <c r="NSP784" s="233"/>
      <c r="NSQ784" s="233"/>
      <c r="NSR784" s="233"/>
      <c r="NSS784" s="233"/>
      <c r="NST784" s="204"/>
      <c r="NSU784" s="195"/>
      <c r="NSV784" s="133"/>
      <c r="NSW784" s="133"/>
      <c r="NSX784" s="133"/>
      <c r="NSY784" s="234"/>
      <c r="NSZ784" s="234"/>
      <c r="NTA784" s="191"/>
      <c r="NTB784" s="191"/>
      <c r="NTC784" s="191"/>
      <c r="NTD784" s="191"/>
      <c r="NTE784" s="443"/>
      <c r="NTF784" s="443"/>
      <c r="NTG784" s="443"/>
      <c r="NTH784" s="443"/>
      <c r="NTI784" s="443"/>
      <c r="NTJ784" s="443"/>
      <c r="NTK784" s="443"/>
      <c r="NTL784" s="443"/>
      <c r="NTM784" s="443"/>
      <c r="NTN784" s="443"/>
      <c r="NTU784" s="11"/>
      <c r="NTV784" s="239"/>
      <c r="NTW784" s="225"/>
      <c r="NTX784" s="11"/>
      <c r="NTY784" s="358"/>
      <c r="NTZ784" s="247"/>
      <c r="NUA784" s="132"/>
      <c r="NUB784" s="225"/>
      <c r="NUC784" s="225"/>
      <c r="NUD784" s="131"/>
      <c r="NUE784" s="132"/>
      <c r="NUF784" s="132"/>
      <c r="NUG784" s="134"/>
      <c r="NUH784" s="226"/>
      <c r="NUI784" s="226"/>
      <c r="NUJ784" s="227"/>
      <c r="NUK784" s="228"/>
      <c r="NUL784" s="143"/>
      <c r="NUM784" s="192"/>
      <c r="NUN784" s="288"/>
      <c r="NUO784" s="189"/>
      <c r="NUP784" s="11"/>
      <c r="NUQ784" s="181"/>
      <c r="NUR784" s="135"/>
      <c r="NUS784" s="230"/>
      <c r="NUT784" s="141"/>
      <c r="NUU784" s="136"/>
      <c r="NUV784" s="309"/>
      <c r="NUW784" s="309"/>
      <c r="NUX784" s="184"/>
      <c r="NUY784" s="182"/>
      <c r="NUZ784" s="128"/>
      <c r="NVA784" s="129"/>
      <c r="NVB784" s="130"/>
      <c r="NVC784" s="137"/>
      <c r="NVD784" s="138"/>
      <c r="NVE784" s="138"/>
      <c r="NVF784" s="11"/>
      <c r="NVG784" s="11"/>
      <c r="NVH784" s="412"/>
      <c r="NVI784" s="412"/>
      <c r="NVJ784" s="413"/>
      <c r="NVK784" s="192"/>
      <c r="NVL784" s="192"/>
      <c r="NVM784" s="192"/>
      <c r="NVN784" s="231"/>
      <c r="NVO784" s="231"/>
      <c r="NVP784" s="232"/>
      <c r="NVQ784" s="232"/>
      <c r="NVR784" s="233"/>
      <c r="NVS784" s="233"/>
      <c r="NVT784" s="233"/>
      <c r="NVU784" s="233"/>
      <c r="NVV784" s="233"/>
      <c r="NVW784" s="233"/>
      <c r="NVX784" s="204"/>
      <c r="NVY784" s="195"/>
      <c r="NVZ784" s="133"/>
      <c r="NWA784" s="133"/>
      <c r="NWB784" s="133"/>
      <c r="NWC784" s="234"/>
      <c r="NWD784" s="234"/>
      <c r="NWE784" s="191"/>
      <c r="NWF784" s="191"/>
      <c r="NWG784" s="191"/>
      <c r="NWH784" s="191"/>
      <c r="NWI784" s="443"/>
      <c r="NWJ784" s="443"/>
      <c r="NWK784" s="443"/>
      <c r="NWL784" s="443"/>
      <c r="NWM784" s="443"/>
      <c r="NWN784" s="443"/>
      <c r="NWO784" s="443"/>
      <c r="NWP784" s="443"/>
      <c r="NWQ784" s="443"/>
      <c r="NWR784" s="443"/>
      <c r="NWY784" s="11"/>
      <c r="NWZ784" s="239"/>
      <c r="NXA784" s="225"/>
      <c r="NXB784" s="11"/>
      <c r="NXC784" s="358"/>
      <c r="NXD784" s="247"/>
      <c r="NXE784" s="132"/>
      <c r="NXF784" s="225"/>
      <c r="NXG784" s="225"/>
      <c r="NXH784" s="131"/>
      <c r="NXI784" s="132"/>
      <c r="NXJ784" s="132"/>
      <c r="NXK784" s="134"/>
      <c r="NXL784" s="226"/>
      <c r="NXM784" s="226"/>
      <c r="NXN784" s="227"/>
      <c r="NXO784" s="228"/>
      <c r="NXP784" s="143"/>
      <c r="NXQ784" s="192"/>
      <c r="NXR784" s="288"/>
      <c r="NXS784" s="189"/>
      <c r="NXT784" s="11"/>
      <c r="NXU784" s="181"/>
      <c r="NXV784" s="135"/>
      <c r="NXW784" s="230"/>
      <c r="NXX784" s="141"/>
      <c r="NXY784" s="136"/>
      <c r="NXZ784" s="309"/>
      <c r="NYA784" s="309"/>
      <c r="NYB784" s="184"/>
      <c r="NYC784" s="182"/>
      <c r="NYD784" s="128"/>
      <c r="NYE784" s="129"/>
      <c r="NYF784" s="130"/>
      <c r="NYG784" s="137"/>
      <c r="NYH784" s="138"/>
      <c r="NYI784" s="138"/>
      <c r="NYJ784" s="11"/>
      <c r="NYK784" s="11"/>
      <c r="NYL784" s="412"/>
      <c r="NYM784" s="412"/>
      <c r="NYN784" s="413"/>
      <c r="NYO784" s="192"/>
      <c r="NYP784" s="192"/>
      <c r="NYQ784" s="192"/>
      <c r="NYR784" s="231"/>
      <c r="NYS784" s="231"/>
      <c r="NYT784" s="232"/>
      <c r="NYU784" s="232"/>
      <c r="NYV784" s="233"/>
      <c r="NYW784" s="233"/>
      <c r="NYX784" s="233"/>
      <c r="NYY784" s="233"/>
      <c r="NYZ784" s="233"/>
      <c r="NZA784" s="233"/>
      <c r="NZB784" s="204"/>
      <c r="NZC784" s="195"/>
      <c r="NZD784" s="133"/>
      <c r="NZE784" s="133"/>
      <c r="NZF784" s="133"/>
      <c r="NZG784" s="234"/>
      <c r="NZH784" s="234"/>
      <c r="NZI784" s="191"/>
      <c r="NZJ784" s="191"/>
      <c r="NZK784" s="191"/>
      <c r="NZL784" s="191"/>
      <c r="NZM784" s="443"/>
      <c r="NZN784" s="443"/>
      <c r="NZO784" s="443"/>
      <c r="NZP784" s="443"/>
      <c r="NZQ784" s="443"/>
      <c r="NZR784" s="443"/>
      <c r="NZS784" s="443"/>
      <c r="NZT784" s="443"/>
      <c r="NZU784" s="443"/>
      <c r="NZV784" s="443"/>
      <c r="OAC784" s="11"/>
      <c r="OAD784" s="239"/>
      <c r="OAE784" s="225"/>
      <c r="OAF784" s="11"/>
      <c r="OAG784" s="358"/>
      <c r="OAH784" s="247"/>
      <c r="OAI784" s="132"/>
      <c r="OAJ784" s="225"/>
      <c r="OAK784" s="225"/>
      <c r="OAL784" s="131"/>
      <c r="OAM784" s="132"/>
      <c r="OAN784" s="132"/>
      <c r="OAO784" s="134"/>
      <c r="OAP784" s="226"/>
      <c r="OAQ784" s="226"/>
      <c r="OAR784" s="227"/>
      <c r="OAS784" s="228"/>
      <c r="OAT784" s="143"/>
      <c r="OAU784" s="192"/>
      <c r="OAV784" s="288"/>
      <c r="OAW784" s="189"/>
      <c r="OAX784" s="11"/>
      <c r="OAY784" s="181"/>
      <c r="OAZ784" s="135"/>
      <c r="OBA784" s="230"/>
      <c r="OBB784" s="141"/>
      <c r="OBC784" s="136"/>
      <c r="OBD784" s="309"/>
      <c r="OBE784" s="309"/>
      <c r="OBF784" s="184"/>
      <c r="OBG784" s="182"/>
      <c r="OBH784" s="128"/>
      <c r="OBI784" s="129"/>
      <c r="OBJ784" s="130"/>
      <c r="OBK784" s="137"/>
      <c r="OBL784" s="138"/>
      <c r="OBM784" s="138"/>
      <c r="OBN784" s="11"/>
      <c r="OBO784" s="11"/>
      <c r="OBP784" s="412"/>
      <c r="OBQ784" s="412"/>
      <c r="OBR784" s="413"/>
      <c r="OBS784" s="192"/>
      <c r="OBT784" s="192"/>
      <c r="OBU784" s="192"/>
      <c r="OBV784" s="231"/>
      <c r="OBW784" s="231"/>
      <c r="OBX784" s="232"/>
      <c r="OBY784" s="232"/>
      <c r="OBZ784" s="233"/>
      <c r="OCA784" s="233"/>
      <c r="OCB784" s="233"/>
      <c r="OCC784" s="233"/>
      <c r="OCD784" s="233"/>
      <c r="OCE784" s="233"/>
      <c r="OCF784" s="204"/>
      <c r="OCG784" s="195"/>
      <c r="OCH784" s="133"/>
      <c r="OCI784" s="133"/>
      <c r="OCJ784" s="133"/>
      <c r="OCK784" s="234"/>
      <c r="OCL784" s="234"/>
      <c r="OCM784" s="191"/>
      <c r="OCN784" s="191"/>
      <c r="OCO784" s="191"/>
      <c r="OCP784" s="191"/>
      <c r="OCQ784" s="443"/>
      <c r="OCR784" s="443"/>
      <c r="OCS784" s="443"/>
      <c r="OCT784" s="443"/>
      <c r="OCU784" s="443"/>
      <c r="OCV784" s="443"/>
      <c r="OCW784" s="443"/>
      <c r="OCX784" s="443"/>
      <c r="OCY784" s="443"/>
      <c r="OCZ784" s="443"/>
      <c r="ODG784" s="11"/>
      <c r="ODH784" s="239"/>
      <c r="ODI784" s="225"/>
      <c r="ODJ784" s="11"/>
      <c r="ODK784" s="358"/>
      <c r="ODL784" s="247"/>
      <c r="ODM784" s="132"/>
      <c r="ODN784" s="225"/>
      <c r="ODO784" s="225"/>
      <c r="ODP784" s="131"/>
      <c r="ODQ784" s="132"/>
      <c r="ODR784" s="132"/>
      <c r="ODS784" s="134"/>
      <c r="ODT784" s="226"/>
      <c r="ODU784" s="226"/>
      <c r="ODV784" s="227"/>
      <c r="ODW784" s="228"/>
      <c r="ODX784" s="143"/>
      <c r="ODY784" s="192"/>
      <c r="ODZ784" s="288"/>
      <c r="OEA784" s="189"/>
      <c r="OEB784" s="11"/>
      <c r="OEC784" s="181"/>
      <c r="OED784" s="135"/>
      <c r="OEE784" s="230"/>
      <c r="OEF784" s="141"/>
      <c r="OEG784" s="136"/>
      <c r="OEH784" s="309"/>
      <c r="OEI784" s="309"/>
      <c r="OEJ784" s="184"/>
      <c r="OEK784" s="182"/>
      <c r="OEL784" s="128"/>
      <c r="OEM784" s="129"/>
      <c r="OEN784" s="130"/>
      <c r="OEO784" s="137"/>
      <c r="OEP784" s="138"/>
      <c r="OEQ784" s="138"/>
      <c r="OER784" s="11"/>
      <c r="OES784" s="11"/>
      <c r="OET784" s="412"/>
      <c r="OEU784" s="412"/>
      <c r="OEV784" s="413"/>
      <c r="OEW784" s="192"/>
      <c r="OEX784" s="192"/>
      <c r="OEY784" s="192"/>
      <c r="OEZ784" s="231"/>
      <c r="OFA784" s="231"/>
      <c r="OFB784" s="232"/>
      <c r="OFC784" s="232"/>
      <c r="OFD784" s="233"/>
      <c r="OFE784" s="233"/>
      <c r="OFF784" s="233"/>
      <c r="OFG784" s="233"/>
      <c r="OFH784" s="233"/>
      <c r="OFI784" s="233"/>
      <c r="OFJ784" s="204"/>
      <c r="OFK784" s="195"/>
      <c r="OFL784" s="133"/>
      <c r="OFM784" s="133"/>
      <c r="OFN784" s="133"/>
      <c r="OFO784" s="234"/>
      <c r="OFP784" s="234"/>
      <c r="OFQ784" s="191"/>
      <c r="OFR784" s="191"/>
      <c r="OFS784" s="191"/>
      <c r="OFT784" s="191"/>
      <c r="OFU784" s="443"/>
      <c r="OFV784" s="443"/>
      <c r="OFW784" s="443"/>
      <c r="OFX784" s="443"/>
      <c r="OFY784" s="443"/>
      <c r="OFZ784" s="443"/>
      <c r="OGA784" s="443"/>
      <c r="OGB784" s="443"/>
      <c r="OGC784" s="443"/>
      <c r="OGD784" s="443"/>
      <c r="OGK784" s="11"/>
      <c r="OGL784" s="239"/>
      <c r="OGM784" s="225"/>
      <c r="OGN784" s="11"/>
      <c r="OGO784" s="358"/>
      <c r="OGP784" s="247"/>
      <c r="OGQ784" s="132"/>
      <c r="OGR784" s="225"/>
      <c r="OGS784" s="225"/>
      <c r="OGT784" s="131"/>
      <c r="OGU784" s="132"/>
      <c r="OGV784" s="132"/>
      <c r="OGW784" s="134"/>
      <c r="OGX784" s="226"/>
      <c r="OGY784" s="226"/>
      <c r="OGZ784" s="227"/>
      <c r="OHA784" s="228"/>
      <c r="OHB784" s="143"/>
      <c r="OHC784" s="192"/>
      <c r="OHD784" s="288"/>
      <c r="OHE784" s="189"/>
      <c r="OHF784" s="11"/>
      <c r="OHG784" s="181"/>
      <c r="OHH784" s="135"/>
      <c r="OHI784" s="230"/>
      <c r="OHJ784" s="141"/>
      <c r="OHK784" s="136"/>
      <c r="OHL784" s="309"/>
      <c r="OHM784" s="309"/>
      <c r="OHN784" s="184"/>
      <c r="OHO784" s="182"/>
      <c r="OHP784" s="128"/>
      <c r="OHQ784" s="129"/>
      <c r="OHR784" s="130"/>
      <c r="OHS784" s="137"/>
      <c r="OHT784" s="138"/>
      <c r="OHU784" s="138"/>
      <c r="OHV784" s="11"/>
      <c r="OHW784" s="11"/>
      <c r="OHX784" s="412"/>
      <c r="OHY784" s="412"/>
      <c r="OHZ784" s="413"/>
      <c r="OIA784" s="192"/>
      <c r="OIB784" s="192"/>
      <c r="OIC784" s="192"/>
      <c r="OID784" s="231"/>
      <c r="OIE784" s="231"/>
      <c r="OIF784" s="232"/>
      <c r="OIG784" s="232"/>
      <c r="OIH784" s="233"/>
      <c r="OII784" s="233"/>
      <c r="OIJ784" s="233"/>
      <c r="OIK784" s="233"/>
      <c r="OIL784" s="233"/>
      <c r="OIM784" s="233"/>
      <c r="OIN784" s="204"/>
      <c r="OIO784" s="195"/>
      <c r="OIP784" s="133"/>
      <c r="OIQ784" s="133"/>
      <c r="OIR784" s="133"/>
      <c r="OIS784" s="234"/>
      <c r="OIT784" s="234"/>
      <c r="OIU784" s="191"/>
      <c r="OIV784" s="191"/>
      <c r="OIW784" s="191"/>
      <c r="OIX784" s="191"/>
      <c r="OIY784" s="443"/>
      <c r="OIZ784" s="443"/>
      <c r="OJA784" s="443"/>
      <c r="OJB784" s="443"/>
      <c r="OJC784" s="443"/>
      <c r="OJD784" s="443"/>
      <c r="OJE784" s="443"/>
      <c r="OJF784" s="443"/>
      <c r="OJG784" s="443"/>
      <c r="OJH784" s="443"/>
      <c r="OJO784" s="11"/>
      <c r="OJP784" s="239"/>
      <c r="OJQ784" s="225"/>
      <c r="OJR784" s="11"/>
      <c r="OJS784" s="358"/>
      <c r="OJT784" s="247"/>
      <c r="OJU784" s="132"/>
      <c r="OJV784" s="225"/>
      <c r="OJW784" s="225"/>
      <c r="OJX784" s="131"/>
      <c r="OJY784" s="132"/>
      <c r="OJZ784" s="132"/>
      <c r="OKA784" s="134"/>
      <c r="OKB784" s="226"/>
      <c r="OKC784" s="226"/>
      <c r="OKD784" s="227"/>
      <c r="OKE784" s="228"/>
      <c r="OKF784" s="143"/>
      <c r="OKG784" s="192"/>
      <c r="OKH784" s="288"/>
      <c r="OKI784" s="189"/>
      <c r="OKJ784" s="11"/>
      <c r="OKK784" s="181"/>
      <c r="OKL784" s="135"/>
      <c r="OKM784" s="230"/>
      <c r="OKN784" s="141"/>
      <c r="OKO784" s="136"/>
      <c r="OKP784" s="309"/>
      <c r="OKQ784" s="309"/>
      <c r="OKR784" s="184"/>
      <c r="OKS784" s="182"/>
      <c r="OKT784" s="128"/>
      <c r="OKU784" s="129"/>
      <c r="OKV784" s="130"/>
      <c r="OKW784" s="137"/>
      <c r="OKX784" s="138"/>
      <c r="OKY784" s="138"/>
      <c r="OKZ784" s="11"/>
      <c r="OLA784" s="11"/>
      <c r="OLB784" s="412"/>
      <c r="OLC784" s="412"/>
      <c r="OLD784" s="413"/>
      <c r="OLE784" s="192"/>
      <c r="OLF784" s="192"/>
      <c r="OLG784" s="192"/>
      <c r="OLH784" s="231"/>
      <c r="OLI784" s="231"/>
      <c r="OLJ784" s="232"/>
      <c r="OLK784" s="232"/>
      <c r="OLL784" s="233"/>
      <c r="OLM784" s="233"/>
      <c r="OLN784" s="233"/>
      <c r="OLO784" s="233"/>
      <c r="OLP784" s="233"/>
      <c r="OLQ784" s="233"/>
      <c r="OLR784" s="204"/>
      <c r="OLS784" s="195"/>
      <c r="OLT784" s="133"/>
      <c r="OLU784" s="133"/>
      <c r="OLV784" s="133"/>
      <c r="OLW784" s="234"/>
      <c r="OLX784" s="234"/>
      <c r="OLY784" s="191"/>
      <c r="OLZ784" s="191"/>
      <c r="OMA784" s="191"/>
      <c r="OMB784" s="191"/>
      <c r="OMC784" s="443"/>
      <c r="OMD784" s="443"/>
      <c r="OME784" s="443"/>
      <c r="OMF784" s="443"/>
      <c r="OMG784" s="443"/>
      <c r="OMH784" s="443"/>
      <c r="OMI784" s="443"/>
      <c r="OMJ784" s="443"/>
      <c r="OMK784" s="443"/>
      <c r="OML784" s="443"/>
      <c r="OMS784" s="11"/>
      <c r="OMT784" s="239"/>
      <c r="OMU784" s="225"/>
      <c r="OMV784" s="11"/>
      <c r="OMW784" s="358"/>
      <c r="OMX784" s="247"/>
      <c r="OMY784" s="132"/>
      <c r="OMZ784" s="225"/>
      <c r="ONA784" s="225"/>
      <c r="ONB784" s="131"/>
      <c r="ONC784" s="132"/>
      <c r="OND784" s="132"/>
      <c r="ONE784" s="134"/>
      <c r="ONF784" s="226"/>
      <c r="ONG784" s="226"/>
      <c r="ONH784" s="227"/>
      <c r="ONI784" s="228"/>
      <c r="ONJ784" s="143"/>
      <c r="ONK784" s="192"/>
      <c r="ONL784" s="288"/>
      <c r="ONM784" s="189"/>
      <c r="ONN784" s="11"/>
      <c r="ONO784" s="181"/>
      <c r="ONP784" s="135"/>
      <c r="ONQ784" s="230"/>
      <c r="ONR784" s="141"/>
      <c r="ONS784" s="136"/>
      <c r="ONT784" s="309"/>
      <c r="ONU784" s="309"/>
      <c r="ONV784" s="184"/>
      <c r="ONW784" s="182"/>
      <c r="ONX784" s="128"/>
      <c r="ONY784" s="129"/>
      <c r="ONZ784" s="130"/>
      <c r="OOA784" s="137"/>
      <c r="OOB784" s="138"/>
      <c r="OOC784" s="138"/>
      <c r="OOD784" s="11"/>
      <c r="OOE784" s="11"/>
      <c r="OOF784" s="412"/>
      <c r="OOG784" s="412"/>
      <c r="OOH784" s="413"/>
      <c r="OOI784" s="192"/>
      <c r="OOJ784" s="192"/>
      <c r="OOK784" s="192"/>
      <c r="OOL784" s="231"/>
      <c r="OOM784" s="231"/>
      <c r="OON784" s="232"/>
      <c r="OOO784" s="232"/>
      <c r="OOP784" s="233"/>
      <c r="OOQ784" s="233"/>
      <c r="OOR784" s="233"/>
      <c r="OOS784" s="233"/>
      <c r="OOT784" s="233"/>
      <c r="OOU784" s="233"/>
      <c r="OOV784" s="204"/>
      <c r="OOW784" s="195"/>
      <c r="OOX784" s="133"/>
      <c r="OOY784" s="133"/>
      <c r="OOZ784" s="133"/>
      <c r="OPA784" s="234"/>
      <c r="OPB784" s="234"/>
      <c r="OPC784" s="191"/>
      <c r="OPD784" s="191"/>
      <c r="OPE784" s="191"/>
      <c r="OPF784" s="191"/>
      <c r="OPG784" s="443"/>
      <c r="OPH784" s="443"/>
      <c r="OPI784" s="443"/>
      <c r="OPJ784" s="443"/>
      <c r="OPK784" s="443"/>
      <c r="OPL784" s="443"/>
      <c r="OPM784" s="443"/>
      <c r="OPN784" s="443"/>
      <c r="OPO784" s="443"/>
      <c r="OPP784" s="443"/>
      <c r="OPW784" s="11"/>
      <c r="OPX784" s="239"/>
      <c r="OPY784" s="225"/>
      <c r="OPZ784" s="11"/>
      <c r="OQA784" s="358"/>
      <c r="OQB784" s="247"/>
      <c r="OQC784" s="132"/>
      <c r="OQD784" s="225"/>
      <c r="OQE784" s="225"/>
      <c r="OQF784" s="131"/>
      <c r="OQG784" s="132"/>
      <c r="OQH784" s="132"/>
      <c r="OQI784" s="134"/>
      <c r="OQJ784" s="226"/>
      <c r="OQK784" s="226"/>
      <c r="OQL784" s="227"/>
      <c r="OQM784" s="228"/>
      <c r="OQN784" s="143"/>
      <c r="OQO784" s="192"/>
      <c r="OQP784" s="288"/>
      <c r="OQQ784" s="189"/>
      <c r="OQR784" s="11"/>
      <c r="OQS784" s="181"/>
      <c r="OQT784" s="135"/>
      <c r="OQU784" s="230"/>
      <c r="OQV784" s="141"/>
      <c r="OQW784" s="136"/>
      <c r="OQX784" s="309"/>
      <c r="OQY784" s="309"/>
      <c r="OQZ784" s="184"/>
      <c r="ORA784" s="182"/>
      <c r="ORB784" s="128"/>
      <c r="ORC784" s="129"/>
      <c r="ORD784" s="130"/>
      <c r="ORE784" s="137"/>
      <c r="ORF784" s="138"/>
      <c r="ORG784" s="138"/>
      <c r="ORH784" s="11"/>
      <c r="ORI784" s="11"/>
      <c r="ORJ784" s="412"/>
      <c r="ORK784" s="412"/>
      <c r="ORL784" s="413"/>
      <c r="ORM784" s="192"/>
      <c r="ORN784" s="192"/>
      <c r="ORO784" s="192"/>
      <c r="ORP784" s="231"/>
      <c r="ORQ784" s="231"/>
      <c r="ORR784" s="232"/>
      <c r="ORS784" s="232"/>
      <c r="ORT784" s="233"/>
      <c r="ORU784" s="233"/>
      <c r="ORV784" s="233"/>
      <c r="ORW784" s="233"/>
      <c r="ORX784" s="233"/>
      <c r="ORY784" s="233"/>
      <c r="ORZ784" s="204"/>
      <c r="OSA784" s="195"/>
      <c r="OSB784" s="133"/>
      <c r="OSC784" s="133"/>
      <c r="OSD784" s="133"/>
      <c r="OSE784" s="234"/>
      <c r="OSF784" s="234"/>
      <c r="OSG784" s="191"/>
      <c r="OSH784" s="191"/>
      <c r="OSI784" s="191"/>
      <c r="OSJ784" s="191"/>
      <c r="OSK784" s="443"/>
      <c r="OSL784" s="443"/>
      <c r="OSM784" s="443"/>
      <c r="OSN784" s="443"/>
      <c r="OSO784" s="443"/>
      <c r="OSP784" s="443"/>
      <c r="OSQ784" s="443"/>
      <c r="OSR784" s="443"/>
      <c r="OSS784" s="443"/>
      <c r="OST784" s="443"/>
      <c r="OTA784" s="11"/>
      <c r="OTB784" s="239"/>
      <c r="OTC784" s="225"/>
      <c r="OTD784" s="11"/>
      <c r="OTE784" s="358"/>
      <c r="OTF784" s="247"/>
      <c r="OTG784" s="132"/>
      <c r="OTH784" s="225"/>
      <c r="OTI784" s="225"/>
      <c r="OTJ784" s="131"/>
      <c r="OTK784" s="132"/>
      <c r="OTL784" s="132"/>
      <c r="OTM784" s="134"/>
      <c r="OTN784" s="226"/>
      <c r="OTO784" s="226"/>
      <c r="OTP784" s="227"/>
      <c r="OTQ784" s="228"/>
      <c r="OTR784" s="143"/>
      <c r="OTS784" s="192"/>
      <c r="OTT784" s="288"/>
      <c r="OTU784" s="189"/>
      <c r="OTV784" s="11"/>
      <c r="OTW784" s="181"/>
      <c r="OTX784" s="135"/>
      <c r="OTY784" s="230"/>
      <c r="OTZ784" s="141"/>
      <c r="OUA784" s="136"/>
      <c r="OUB784" s="309"/>
      <c r="OUC784" s="309"/>
      <c r="OUD784" s="184"/>
      <c r="OUE784" s="182"/>
      <c r="OUF784" s="128"/>
      <c r="OUG784" s="129"/>
      <c r="OUH784" s="130"/>
      <c r="OUI784" s="137"/>
      <c r="OUJ784" s="138"/>
      <c r="OUK784" s="138"/>
      <c r="OUL784" s="11"/>
      <c r="OUM784" s="11"/>
      <c r="OUN784" s="412"/>
      <c r="OUO784" s="412"/>
      <c r="OUP784" s="413"/>
      <c r="OUQ784" s="192"/>
      <c r="OUR784" s="192"/>
      <c r="OUS784" s="192"/>
      <c r="OUT784" s="231"/>
      <c r="OUU784" s="231"/>
      <c r="OUV784" s="232"/>
      <c r="OUW784" s="232"/>
      <c r="OUX784" s="233"/>
      <c r="OUY784" s="233"/>
      <c r="OUZ784" s="233"/>
      <c r="OVA784" s="233"/>
      <c r="OVB784" s="233"/>
      <c r="OVC784" s="233"/>
      <c r="OVD784" s="204"/>
      <c r="OVE784" s="195"/>
      <c r="OVF784" s="133"/>
      <c r="OVG784" s="133"/>
      <c r="OVH784" s="133"/>
      <c r="OVI784" s="234"/>
      <c r="OVJ784" s="234"/>
      <c r="OVK784" s="191"/>
      <c r="OVL784" s="191"/>
      <c r="OVM784" s="191"/>
      <c r="OVN784" s="191"/>
      <c r="OVO784" s="443"/>
      <c r="OVP784" s="443"/>
      <c r="OVQ784" s="443"/>
      <c r="OVR784" s="443"/>
      <c r="OVS784" s="443"/>
      <c r="OVT784" s="443"/>
      <c r="OVU784" s="443"/>
      <c r="OVV784" s="443"/>
      <c r="OVW784" s="443"/>
      <c r="OVX784" s="443"/>
      <c r="OWE784" s="11"/>
      <c r="OWF784" s="239"/>
      <c r="OWG784" s="225"/>
      <c r="OWH784" s="11"/>
      <c r="OWI784" s="358"/>
      <c r="OWJ784" s="247"/>
      <c r="OWK784" s="132"/>
      <c r="OWL784" s="225"/>
      <c r="OWM784" s="225"/>
      <c r="OWN784" s="131"/>
      <c r="OWO784" s="132"/>
      <c r="OWP784" s="132"/>
      <c r="OWQ784" s="134"/>
      <c r="OWR784" s="226"/>
      <c r="OWS784" s="226"/>
      <c r="OWT784" s="227"/>
      <c r="OWU784" s="228"/>
      <c r="OWV784" s="143"/>
      <c r="OWW784" s="192"/>
      <c r="OWX784" s="288"/>
      <c r="OWY784" s="189"/>
      <c r="OWZ784" s="11"/>
      <c r="OXA784" s="181"/>
      <c r="OXB784" s="135"/>
      <c r="OXC784" s="230"/>
      <c r="OXD784" s="141"/>
      <c r="OXE784" s="136"/>
      <c r="OXF784" s="309"/>
      <c r="OXG784" s="309"/>
      <c r="OXH784" s="184"/>
      <c r="OXI784" s="182"/>
      <c r="OXJ784" s="128"/>
      <c r="OXK784" s="129"/>
      <c r="OXL784" s="130"/>
      <c r="OXM784" s="137"/>
      <c r="OXN784" s="138"/>
      <c r="OXO784" s="138"/>
      <c r="OXP784" s="11"/>
      <c r="OXQ784" s="11"/>
      <c r="OXR784" s="412"/>
      <c r="OXS784" s="412"/>
      <c r="OXT784" s="413"/>
      <c r="OXU784" s="192"/>
      <c r="OXV784" s="192"/>
      <c r="OXW784" s="192"/>
      <c r="OXX784" s="231"/>
      <c r="OXY784" s="231"/>
      <c r="OXZ784" s="232"/>
      <c r="OYA784" s="232"/>
      <c r="OYB784" s="233"/>
      <c r="OYC784" s="233"/>
      <c r="OYD784" s="233"/>
      <c r="OYE784" s="233"/>
      <c r="OYF784" s="233"/>
      <c r="OYG784" s="233"/>
      <c r="OYH784" s="204"/>
      <c r="OYI784" s="195"/>
      <c r="OYJ784" s="133"/>
      <c r="OYK784" s="133"/>
      <c r="OYL784" s="133"/>
      <c r="OYM784" s="234"/>
      <c r="OYN784" s="234"/>
      <c r="OYO784" s="191"/>
      <c r="OYP784" s="191"/>
      <c r="OYQ784" s="191"/>
      <c r="OYR784" s="191"/>
      <c r="OYS784" s="443"/>
      <c r="OYT784" s="443"/>
      <c r="OYU784" s="443"/>
      <c r="OYV784" s="443"/>
      <c r="OYW784" s="443"/>
      <c r="OYX784" s="443"/>
      <c r="OYY784" s="443"/>
      <c r="OYZ784" s="443"/>
      <c r="OZA784" s="443"/>
      <c r="OZB784" s="443"/>
      <c r="OZI784" s="11"/>
      <c r="OZJ784" s="239"/>
      <c r="OZK784" s="225"/>
      <c r="OZL784" s="11"/>
      <c r="OZM784" s="358"/>
      <c r="OZN784" s="247"/>
      <c r="OZO784" s="132"/>
      <c r="OZP784" s="225"/>
      <c r="OZQ784" s="225"/>
      <c r="OZR784" s="131"/>
      <c r="OZS784" s="132"/>
      <c r="OZT784" s="132"/>
      <c r="OZU784" s="134"/>
      <c r="OZV784" s="226"/>
      <c r="OZW784" s="226"/>
      <c r="OZX784" s="227"/>
      <c r="OZY784" s="228"/>
      <c r="OZZ784" s="143"/>
      <c r="PAA784" s="192"/>
      <c r="PAB784" s="288"/>
      <c r="PAC784" s="189"/>
      <c r="PAD784" s="11"/>
      <c r="PAE784" s="181"/>
      <c r="PAF784" s="135"/>
      <c r="PAG784" s="230"/>
      <c r="PAH784" s="141"/>
      <c r="PAI784" s="136"/>
      <c r="PAJ784" s="309"/>
      <c r="PAK784" s="309"/>
      <c r="PAL784" s="184"/>
      <c r="PAM784" s="182"/>
      <c r="PAN784" s="128"/>
      <c r="PAO784" s="129"/>
      <c r="PAP784" s="130"/>
      <c r="PAQ784" s="137"/>
      <c r="PAR784" s="138"/>
      <c r="PAS784" s="138"/>
      <c r="PAT784" s="11"/>
      <c r="PAU784" s="11"/>
      <c r="PAV784" s="412"/>
      <c r="PAW784" s="412"/>
      <c r="PAX784" s="413"/>
      <c r="PAY784" s="192"/>
      <c r="PAZ784" s="192"/>
      <c r="PBA784" s="192"/>
      <c r="PBB784" s="231"/>
      <c r="PBC784" s="231"/>
      <c r="PBD784" s="232"/>
      <c r="PBE784" s="232"/>
      <c r="PBF784" s="233"/>
      <c r="PBG784" s="233"/>
      <c r="PBH784" s="233"/>
      <c r="PBI784" s="233"/>
      <c r="PBJ784" s="233"/>
      <c r="PBK784" s="233"/>
      <c r="PBL784" s="204"/>
      <c r="PBM784" s="195"/>
      <c r="PBN784" s="133"/>
      <c r="PBO784" s="133"/>
      <c r="PBP784" s="133"/>
      <c r="PBQ784" s="234"/>
      <c r="PBR784" s="234"/>
      <c r="PBS784" s="191"/>
      <c r="PBT784" s="191"/>
      <c r="PBU784" s="191"/>
      <c r="PBV784" s="191"/>
      <c r="PBW784" s="443"/>
      <c r="PBX784" s="443"/>
      <c r="PBY784" s="443"/>
      <c r="PBZ784" s="443"/>
      <c r="PCA784" s="443"/>
      <c r="PCB784" s="443"/>
      <c r="PCC784" s="443"/>
      <c r="PCD784" s="443"/>
      <c r="PCE784" s="443"/>
      <c r="PCF784" s="443"/>
      <c r="PCM784" s="11"/>
      <c r="PCN784" s="239"/>
      <c r="PCO784" s="225"/>
      <c r="PCP784" s="11"/>
      <c r="PCQ784" s="358"/>
      <c r="PCR784" s="247"/>
      <c r="PCS784" s="132"/>
      <c r="PCT784" s="225"/>
      <c r="PCU784" s="225"/>
      <c r="PCV784" s="131"/>
      <c r="PCW784" s="132"/>
      <c r="PCX784" s="132"/>
      <c r="PCY784" s="134"/>
      <c r="PCZ784" s="226"/>
      <c r="PDA784" s="226"/>
      <c r="PDB784" s="227"/>
      <c r="PDC784" s="228"/>
      <c r="PDD784" s="143"/>
      <c r="PDE784" s="192"/>
      <c r="PDF784" s="288"/>
      <c r="PDG784" s="189"/>
      <c r="PDH784" s="11"/>
      <c r="PDI784" s="181"/>
      <c r="PDJ784" s="135"/>
      <c r="PDK784" s="230"/>
      <c r="PDL784" s="141"/>
      <c r="PDM784" s="136"/>
      <c r="PDN784" s="309"/>
      <c r="PDO784" s="309"/>
      <c r="PDP784" s="184"/>
      <c r="PDQ784" s="182"/>
      <c r="PDR784" s="128"/>
      <c r="PDS784" s="129"/>
      <c r="PDT784" s="130"/>
      <c r="PDU784" s="137"/>
      <c r="PDV784" s="138"/>
      <c r="PDW784" s="138"/>
      <c r="PDX784" s="11"/>
      <c r="PDY784" s="11"/>
      <c r="PDZ784" s="412"/>
      <c r="PEA784" s="412"/>
      <c r="PEB784" s="413"/>
      <c r="PEC784" s="192"/>
      <c r="PED784" s="192"/>
      <c r="PEE784" s="192"/>
      <c r="PEF784" s="231"/>
      <c r="PEG784" s="231"/>
      <c r="PEH784" s="232"/>
      <c r="PEI784" s="232"/>
      <c r="PEJ784" s="233"/>
      <c r="PEK784" s="233"/>
      <c r="PEL784" s="233"/>
      <c r="PEM784" s="233"/>
      <c r="PEN784" s="233"/>
      <c r="PEO784" s="233"/>
      <c r="PEP784" s="204"/>
      <c r="PEQ784" s="195"/>
      <c r="PER784" s="133"/>
      <c r="PES784" s="133"/>
      <c r="PET784" s="133"/>
      <c r="PEU784" s="234"/>
      <c r="PEV784" s="234"/>
      <c r="PEW784" s="191"/>
      <c r="PEX784" s="191"/>
      <c r="PEY784" s="191"/>
      <c r="PEZ784" s="191"/>
      <c r="PFA784" s="443"/>
      <c r="PFB784" s="443"/>
      <c r="PFC784" s="443"/>
      <c r="PFD784" s="443"/>
      <c r="PFE784" s="443"/>
      <c r="PFF784" s="443"/>
      <c r="PFG784" s="443"/>
      <c r="PFH784" s="443"/>
      <c r="PFI784" s="443"/>
      <c r="PFJ784" s="443"/>
      <c r="PFQ784" s="11"/>
      <c r="PFR784" s="239"/>
      <c r="PFS784" s="225"/>
      <c r="PFT784" s="11"/>
      <c r="PFU784" s="358"/>
      <c r="PFV784" s="247"/>
      <c r="PFW784" s="132"/>
      <c r="PFX784" s="225"/>
      <c r="PFY784" s="225"/>
      <c r="PFZ784" s="131"/>
      <c r="PGA784" s="132"/>
      <c r="PGB784" s="132"/>
      <c r="PGC784" s="134"/>
      <c r="PGD784" s="226"/>
      <c r="PGE784" s="226"/>
      <c r="PGF784" s="227"/>
      <c r="PGG784" s="228"/>
      <c r="PGH784" s="143"/>
      <c r="PGI784" s="192"/>
      <c r="PGJ784" s="288"/>
      <c r="PGK784" s="189"/>
      <c r="PGL784" s="11"/>
      <c r="PGM784" s="181"/>
      <c r="PGN784" s="135"/>
      <c r="PGO784" s="230"/>
      <c r="PGP784" s="141"/>
      <c r="PGQ784" s="136"/>
      <c r="PGR784" s="309"/>
      <c r="PGS784" s="309"/>
      <c r="PGT784" s="184"/>
      <c r="PGU784" s="182"/>
      <c r="PGV784" s="128"/>
      <c r="PGW784" s="129"/>
      <c r="PGX784" s="130"/>
      <c r="PGY784" s="137"/>
      <c r="PGZ784" s="138"/>
      <c r="PHA784" s="138"/>
      <c r="PHB784" s="11"/>
      <c r="PHC784" s="11"/>
      <c r="PHD784" s="412"/>
      <c r="PHE784" s="412"/>
      <c r="PHF784" s="413"/>
      <c r="PHG784" s="192"/>
      <c r="PHH784" s="192"/>
      <c r="PHI784" s="192"/>
      <c r="PHJ784" s="231"/>
      <c r="PHK784" s="231"/>
      <c r="PHL784" s="232"/>
      <c r="PHM784" s="232"/>
      <c r="PHN784" s="233"/>
      <c r="PHO784" s="233"/>
      <c r="PHP784" s="233"/>
      <c r="PHQ784" s="233"/>
      <c r="PHR784" s="233"/>
      <c r="PHS784" s="233"/>
      <c r="PHT784" s="204"/>
      <c r="PHU784" s="195"/>
      <c r="PHV784" s="133"/>
      <c r="PHW784" s="133"/>
      <c r="PHX784" s="133"/>
      <c r="PHY784" s="234"/>
      <c r="PHZ784" s="234"/>
      <c r="PIA784" s="191"/>
      <c r="PIB784" s="191"/>
      <c r="PIC784" s="191"/>
      <c r="PID784" s="191"/>
      <c r="PIE784" s="443"/>
      <c r="PIF784" s="443"/>
      <c r="PIG784" s="443"/>
      <c r="PIH784" s="443"/>
      <c r="PII784" s="443"/>
      <c r="PIJ784" s="443"/>
      <c r="PIK784" s="443"/>
      <c r="PIL784" s="443"/>
      <c r="PIM784" s="443"/>
      <c r="PIN784" s="443"/>
      <c r="PIU784" s="11"/>
      <c r="PIV784" s="239"/>
      <c r="PIW784" s="225"/>
      <c r="PIX784" s="11"/>
      <c r="PIY784" s="358"/>
      <c r="PIZ784" s="247"/>
      <c r="PJA784" s="132"/>
      <c r="PJB784" s="225"/>
      <c r="PJC784" s="225"/>
      <c r="PJD784" s="131"/>
      <c r="PJE784" s="132"/>
      <c r="PJF784" s="132"/>
      <c r="PJG784" s="134"/>
      <c r="PJH784" s="226"/>
      <c r="PJI784" s="226"/>
      <c r="PJJ784" s="227"/>
      <c r="PJK784" s="228"/>
      <c r="PJL784" s="143"/>
      <c r="PJM784" s="192"/>
      <c r="PJN784" s="288"/>
      <c r="PJO784" s="189"/>
      <c r="PJP784" s="11"/>
      <c r="PJQ784" s="181"/>
      <c r="PJR784" s="135"/>
      <c r="PJS784" s="230"/>
      <c r="PJT784" s="141"/>
      <c r="PJU784" s="136"/>
      <c r="PJV784" s="309"/>
      <c r="PJW784" s="309"/>
      <c r="PJX784" s="184"/>
      <c r="PJY784" s="182"/>
      <c r="PJZ784" s="128"/>
      <c r="PKA784" s="129"/>
      <c r="PKB784" s="130"/>
      <c r="PKC784" s="137"/>
      <c r="PKD784" s="138"/>
      <c r="PKE784" s="138"/>
      <c r="PKF784" s="11"/>
      <c r="PKG784" s="11"/>
      <c r="PKH784" s="412"/>
      <c r="PKI784" s="412"/>
      <c r="PKJ784" s="413"/>
      <c r="PKK784" s="192"/>
      <c r="PKL784" s="192"/>
      <c r="PKM784" s="192"/>
      <c r="PKN784" s="231"/>
      <c r="PKO784" s="231"/>
      <c r="PKP784" s="232"/>
      <c r="PKQ784" s="232"/>
      <c r="PKR784" s="233"/>
      <c r="PKS784" s="233"/>
      <c r="PKT784" s="233"/>
      <c r="PKU784" s="233"/>
      <c r="PKV784" s="233"/>
      <c r="PKW784" s="233"/>
      <c r="PKX784" s="204"/>
      <c r="PKY784" s="195"/>
      <c r="PKZ784" s="133"/>
      <c r="PLA784" s="133"/>
      <c r="PLB784" s="133"/>
      <c r="PLC784" s="234"/>
      <c r="PLD784" s="234"/>
      <c r="PLE784" s="191"/>
      <c r="PLF784" s="191"/>
      <c r="PLG784" s="191"/>
      <c r="PLH784" s="191"/>
      <c r="PLI784" s="443"/>
      <c r="PLJ784" s="443"/>
      <c r="PLK784" s="443"/>
      <c r="PLL784" s="443"/>
      <c r="PLM784" s="443"/>
      <c r="PLN784" s="443"/>
      <c r="PLO784" s="443"/>
      <c r="PLP784" s="443"/>
      <c r="PLQ784" s="443"/>
      <c r="PLR784" s="443"/>
      <c r="PLY784" s="11"/>
      <c r="PLZ784" s="239"/>
      <c r="PMA784" s="225"/>
      <c r="PMB784" s="11"/>
      <c r="PMC784" s="358"/>
      <c r="PMD784" s="247"/>
      <c r="PME784" s="132"/>
      <c r="PMF784" s="225"/>
      <c r="PMG784" s="225"/>
      <c r="PMH784" s="131"/>
      <c r="PMI784" s="132"/>
      <c r="PMJ784" s="132"/>
      <c r="PMK784" s="134"/>
      <c r="PML784" s="226"/>
      <c r="PMM784" s="226"/>
      <c r="PMN784" s="227"/>
      <c r="PMO784" s="228"/>
      <c r="PMP784" s="143"/>
      <c r="PMQ784" s="192"/>
      <c r="PMR784" s="288"/>
      <c r="PMS784" s="189"/>
      <c r="PMT784" s="11"/>
      <c r="PMU784" s="181"/>
      <c r="PMV784" s="135"/>
      <c r="PMW784" s="230"/>
      <c r="PMX784" s="141"/>
      <c r="PMY784" s="136"/>
      <c r="PMZ784" s="309"/>
      <c r="PNA784" s="309"/>
      <c r="PNB784" s="184"/>
      <c r="PNC784" s="182"/>
      <c r="PND784" s="128"/>
      <c r="PNE784" s="129"/>
      <c r="PNF784" s="130"/>
      <c r="PNG784" s="137"/>
      <c r="PNH784" s="138"/>
      <c r="PNI784" s="138"/>
      <c r="PNJ784" s="11"/>
      <c r="PNK784" s="11"/>
      <c r="PNL784" s="412"/>
      <c r="PNM784" s="412"/>
      <c r="PNN784" s="413"/>
      <c r="PNO784" s="192"/>
      <c r="PNP784" s="192"/>
      <c r="PNQ784" s="192"/>
      <c r="PNR784" s="231"/>
      <c r="PNS784" s="231"/>
      <c r="PNT784" s="232"/>
      <c r="PNU784" s="232"/>
      <c r="PNV784" s="233"/>
      <c r="PNW784" s="233"/>
      <c r="PNX784" s="233"/>
      <c r="PNY784" s="233"/>
      <c r="PNZ784" s="233"/>
      <c r="POA784" s="233"/>
      <c r="POB784" s="204"/>
      <c r="POC784" s="195"/>
      <c r="POD784" s="133"/>
      <c r="POE784" s="133"/>
      <c r="POF784" s="133"/>
      <c r="POG784" s="234"/>
      <c r="POH784" s="234"/>
      <c r="POI784" s="191"/>
      <c r="POJ784" s="191"/>
      <c r="POK784" s="191"/>
      <c r="POL784" s="191"/>
      <c r="POM784" s="443"/>
      <c r="PON784" s="443"/>
      <c r="POO784" s="443"/>
      <c r="POP784" s="443"/>
      <c r="POQ784" s="443"/>
      <c r="POR784" s="443"/>
      <c r="POS784" s="443"/>
      <c r="POT784" s="443"/>
      <c r="POU784" s="443"/>
      <c r="POV784" s="443"/>
      <c r="PPC784" s="11"/>
      <c r="PPD784" s="239"/>
      <c r="PPE784" s="225"/>
      <c r="PPF784" s="11"/>
      <c r="PPG784" s="358"/>
      <c r="PPH784" s="247"/>
      <c r="PPI784" s="132"/>
      <c r="PPJ784" s="225"/>
      <c r="PPK784" s="225"/>
      <c r="PPL784" s="131"/>
      <c r="PPM784" s="132"/>
      <c r="PPN784" s="132"/>
      <c r="PPO784" s="134"/>
      <c r="PPP784" s="226"/>
      <c r="PPQ784" s="226"/>
      <c r="PPR784" s="227"/>
      <c r="PPS784" s="228"/>
      <c r="PPT784" s="143"/>
      <c r="PPU784" s="192"/>
      <c r="PPV784" s="288"/>
      <c r="PPW784" s="189"/>
      <c r="PPX784" s="11"/>
      <c r="PPY784" s="181"/>
      <c r="PPZ784" s="135"/>
      <c r="PQA784" s="230"/>
      <c r="PQB784" s="141"/>
      <c r="PQC784" s="136"/>
      <c r="PQD784" s="309"/>
      <c r="PQE784" s="309"/>
      <c r="PQF784" s="184"/>
      <c r="PQG784" s="182"/>
      <c r="PQH784" s="128"/>
      <c r="PQI784" s="129"/>
      <c r="PQJ784" s="130"/>
      <c r="PQK784" s="137"/>
      <c r="PQL784" s="138"/>
      <c r="PQM784" s="138"/>
      <c r="PQN784" s="11"/>
      <c r="PQO784" s="11"/>
      <c r="PQP784" s="412"/>
      <c r="PQQ784" s="412"/>
      <c r="PQR784" s="413"/>
      <c r="PQS784" s="192"/>
      <c r="PQT784" s="192"/>
      <c r="PQU784" s="192"/>
      <c r="PQV784" s="231"/>
      <c r="PQW784" s="231"/>
      <c r="PQX784" s="232"/>
      <c r="PQY784" s="232"/>
      <c r="PQZ784" s="233"/>
      <c r="PRA784" s="233"/>
      <c r="PRB784" s="233"/>
      <c r="PRC784" s="233"/>
      <c r="PRD784" s="233"/>
      <c r="PRE784" s="233"/>
      <c r="PRF784" s="204"/>
      <c r="PRG784" s="195"/>
      <c r="PRH784" s="133"/>
      <c r="PRI784" s="133"/>
      <c r="PRJ784" s="133"/>
      <c r="PRK784" s="234"/>
      <c r="PRL784" s="234"/>
      <c r="PRM784" s="191"/>
      <c r="PRN784" s="191"/>
      <c r="PRO784" s="191"/>
      <c r="PRP784" s="191"/>
      <c r="PRQ784" s="443"/>
      <c r="PRR784" s="443"/>
      <c r="PRS784" s="443"/>
      <c r="PRT784" s="443"/>
      <c r="PRU784" s="443"/>
      <c r="PRV784" s="443"/>
      <c r="PRW784" s="443"/>
      <c r="PRX784" s="443"/>
      <c r="PRY784" s="443"/>
      <c r="PRZ784" s="443"/>
      <c r="PSG784" s="11"/>
      <c r="PSH784" s="239"/>
      <c r="PSI784" s="225"/>
      <c r="PSJ784" s="11"/>
      <c r="PSK784" s="358"/>
      <c r="PSL784" s="247"/>
      <c r="PSM784" s="132"/>
      <c r="PSN784" s="225"/>
      <c r="PSO784" s="225"/>
      <c r="PSP784" s="131"/>
      <c r="PSQ784" s="132"/>
      <c r="PSR784" s="132"/>
      <c r="PSS784" s="134"/>
      <c r="PST784" s="226"/>
      <c r="PSU784" s="226"/>
      <c r="PSV784" s="227"/>
      <c r="PSW784" s="228"/>
      <c r="PSX784" s="143"/>
      <c r="PSY784" s="192"/>
      <c r="PSZ784" s="288"/>
      <c r="PTA784" s="189"/>
      <c r="PTB784" s="11"/>
      <c r="PTC784" s="181"/>
      <c r="PTD784" s="135"/>
      <c r="PTE784" s="230"/>
      <c r="PTF784" s="141"/>
      <c r="PTG784" s="136"/>
      <c r="PTH784" s="309"/>
      <c r="PTI784" s="309"/>
      <c r="PTJ784" s="184"/>
      <c r="PTK784" s="182"/>
      <c r="PTL784" s="128"/>
      <c r="PTM784" s="129"/>
      <c r="PTN784" s="130"/>
      <c r="PTO784" s="137"/>
      <c r="PTP784" s="138"/>
      <c r="PTQ784" s="138"/>
      <c r="PTR784" s="11"/>
      <c r="PTS784" s="11"/>
      <c r="PTT784" s="412"/>
      <c r="PTU784" s="412"/>
      <c r="PTV784" s="413"/>
      <c r="PTW784" s="192"/>
      <c r="PTX784" s="192"/>
      <c r="PTY784" s="192"/>
      <c r="PTZ784" s="231"/>
      <c r="PUA784" s="231"/>
      <c r="PUB784" s="232"/>
      <c r="PUC784" s="232"/>
      <c r="PUD784" s="233"/>
      <c r="PUE784" s="233"/>
      <c r="PUF784" s="233"/>
      <c r="PUG784" s="233"/>
      <c r="PUH784" s="233"/>
      <c r="PUI784" s="233"/>
      <c r="PUJ784" s="204"/>
      <c r="PUK784" s="195"/>
      <c r="PUL784" s="133"/>
      <c r="PUM784" s="133"/>
      <c r="PUN784" s="133"/>
      <c r="PUO784" s="234"/>
      <c r="PUP784" s="234"/>
      <c r="PUQ784" s="191"/>
      <c r="PUR784" s="191"/>
      <c r="PUS784" s="191"/>
      <c r="PUT784" s="191"/>
      <c r="PUU784" s="443"/>
      <c r="PUV784" s="443"/>
      <c r="PUW784" s="443"/>
      <c r="PUX784" s="443"/>
      <c r="PUY784" s="443"/>
      <c r="PUZ784" s="443"/>
      <c r="PVA784" s="443"/>
      <c r="PVB784" s="443"/>
      <c r="PVC784" s="443"/>
      <c r="PVD784" s="443"/>
      <c r="PVK784" s="11"/>
      <c r="PVL784" s="239"/>
      <c r="PVM784" s="225"/>
      <c r="PVN784" s="11"/>
      <c r="PVO784" s="358"/>
      <c r="PVP784" s="247"/>
      <c r="PVQ784" s="132"/>
      <c r="PVR784" s="225"/>
      <c r="PVS784" s="225"/>
      <c r="PVT784" s="131"/>
      <c r="PVU784" s="132"/>
      <c r="PVV784" s="132"/>
      <c r="PVW784" s="134"/>
      <c r="PVX784" s="226"/>
      <c r="PVY784" s="226"/>
      <c r="PVZ784" s="227"/>
      <c r="PWA784" s="228"/>
      <c r="PWB784" s="143"/>
      <c r="PWC784" s="192"/>
      <c r="PWD784" s="288"/>
      <c r="PWE784" s="189"/>
      <c r="PWF784" s="11"/>
      <c r="PWG784" s="181"/>
      <c r="PWH784" s="135"/>
      <c r="PWI784" s="230"/>
      <c r="PWJ784" s="141"/>
      <c r="PWK784" s="136"/>
      <c r="PWL784" s="309"/>
      <c r="PWM784" s="309"/>
      <c r="PWN784" s="184"/>
      <c r="PWO784" s="182"/>
      <c r="PWP784" s="128"/>
      <c r="PWQ784" s="129"/>
      <c r="PWR784" s="130"/>
      <c r="PWS784" s="137"/>
      <c r="PWT784" s="138"/>
      <c r="PWU784" s="138"/>
      <c r="PWV784" s="11"/>
      <c r="PWW784" s="11"/>
      <c r="PWX784" s="412"/>
      <c r="PWY784" s="412"/>
      <c r="PWZ784" s="413"/>
      <c r="PXA784" s="192"/>
      <c r="PXB784" s="192"/>
      <c r="PXC784" s="192"/>
      <c r="PXD784" s="231"/>
      <c r="PXE784" s="231"/>
      <c r="PXF784" s="232"/>
      <c r="PXG784" s="232"/>
      <c r="PXH784" s="233"/>
      <c r="PXI784" s="233"/>
      <c r="PXJ784" s="233"/>
      <c r="PXK784" s="233"/>
      <c r="PXL784" s="233"/>
      <c r="PXM784" s="233"/>
      <c r="PXN784" s="204"/>
      <c r="PXO784" s="195"/>
      <c r="PXP784" s="133"/>
      <c r="PXQ784" s="133"/>
      <c r="PXR784" s="133"/>
      <c r="PXS784" s="234"/>
      <c r="PXT784" s="234"/>
      <c r="PXU784" s="191"/>
      <c r="PXV784" s="191"/>
      <c r="PXW784" s="191"/>
      <c r="PXX784" s="191"/>
      <c r="PXY784" s="443"/>
      <c r="PXZ784" s="443"/>
      <c r="PYA784" s="443"/>
      <c r="PYB784" s="443"/>
      <c r="PYC784" s="443"/>
      <c r="PYD784" s="443"/>
      <c r="PYE784" s="443"/>
      <c r="PYF784" s="443"/>
      <c r="PYG784" s="443"/>
      <c r="PYH784" s="443"/>
      <c r="PYO784" s="11"/>
      <c r="PYP784" s="239"/>
      <c r="PYQ784" s="225"/>
      <c r="PYR784" s="11"/>
      <c r="PYS784" s="358"/>
      <c r="PYT784" s="247"/>
      <c r="PYU784" s="132"/>
      <c r="PYV784" s="225"/>
      <c r="PYW784" s="225"/>
      <c r="PYX784" s="131"/>
      <c r="PYY784" s="132"/>
      <c r="PYZ784" s="132"/>
      <c r="PZA784" s="134"/>
      <c r="PZB784" s="226"/>
      <c r="PZC784" s="226"/>
      <c r="PZD784" s="227"/>
      <c r="PZE784" s="228"/>
      <c r="PZF784" s="143"/>
      <c r="PZG784" s="192"/>
      <c r="PZH784" s="288"/>
      <c r="PZI784" s="189"/>
      <c r="PZJ784" s="11"/>
      <c r="PZK784" s="181"/>
      <c r="PZL784" s="135"/>
      <c r="PZM784" s="230"/>
      <c r="PZN784" s="141"/>
      <c r="PZO784" s="136"/>
      <c r="PZP784" s="309"/>
      <c r="PZQ784" s="309"/>
      <c r="PZR784" s="184"/>
      <c r="PZS784" s="182"/>
      <c r="PZT784" s="128"/>
      <c r="PZU784" s="129"/>
      <c r="PZV784" s="130"/>
      <c r="PZW784" s="137"/>
      <c r="PZX784" s="138"/>
      <c r="PZY784" s="138"/>
      <c r="PZZ784" s="11"/>
      <c r="QAA784" s="11"/>
      <c r="QAB784" s="412"/>
      <c r="QAC784" s="412"/>
      <c r="QAD784" s="413"/>
      <c r="QAE784" s="192"/>
      <c r="QAF784" s="192"/>
      <c r="QAG784" s="192"/>
      <c r="QAH784" s="231"/>
      <c r="QAI784" s="231"/>
      <c r="QAJ784" s="232"/>
      <c r="QAK784" s="232"/>
      <c r="QAL784" s="233"/>
      <c r="QAM784" s="233"/>
      <c r="QAN784" s="233"/>
      <c r="QAO784" s="233"/>
      <c r="QAP784" s="233"/>
      <c r="QAQ784" s="233"/>
      <c r="QAR784" s="204"/>
      <c r="QAS784" s="195"/>
      <c r="QAT784" s="133"/>
      <c r="QAU784" s="133"/>
      <c r="QAV784" s="133"/>
      <c r="QAW784" s="234"/>
      <c r="QAX784" s="234"/>
      <c r="QAY784" s="191"/>
      <c r="QAZ784" s="191"/>
      <c r="QBA784" s="191"/>
      <c r="QBB784" s="191"/>
      <c r="QBC784" s="443"/>
      <c r="QBD784" s="443"/>
      <c r="QBE784" s="443"/>
      <c r="QBF784" s="443"/>
      <c r="QBG784" s="443"/>
      <c r="QBH784" s="443"/>
      <c r="QBI784" s="443"/>
      <c r="QBJ784" s="443"/>
      <c r="QBK784" s="443"/>
      <c r="QBL784" s="443"/>
      <c r="QBS784" s="11"/>
      <c r="QBT784" s="239"/>
      <c r="QBU784" s="225"/>
      <c r="QBV784" s="11"/>
      <c r="QBW784" s="358"/>
      <c r="QBX784" s="247"/>
      <c r="QBY784" s="132"/>
      <c r="QBZ784" s="225"/>
      <c r="QCA784" s="225"/>
      <c r="QCB784" s="131"/>
      <c r="QCC784" s="132"/>
      <c r="QCD784" s="132"/>
      <c r="QCE784" s="134"/>
      <c r="QCF784" s="226"/>
      <c r="QCG784" s="226"/>
      <c r="QCH784" s="227"/>
      <c r="QCI784" s="228"/>
      <c r="QCJ784" s="143"/>
      <c r="QCK784" s="192"/>
      <c r="QCL784" s="288"/>
      <c r="QCM784" s="189"/>
      <c r="QCN784" s="11"/>
      <c r="QCO784" s="181"/>
      <c r="QCP784" s="135"/>
      <c r="QCQ784" s="230"/>
      <c r="QCR784" s="141"/>
      <c r="QCS784" s="136"/>
      <c r="QCT784" s="309"/>
      <c r="QCU784" s="309"/>
      <c r="QCV784" s="184"/>
      <c r="QCW784" s="182"/>
      <c r="QCX784" s="128"/>
      <c r="QCY784" s="129"/>
      <c r="QCZ784" s="130"/>
      <c r="QDA784" s="137"/>
      <c r="QDB784" s="138"/>
      <c r="QDC784" s="138"/>
      <c r="QDD784" s="11"/>
      <c r="QDE784" s="11"/>
      <c r="QDF784" s="412"/>
      <c r="QDG784" s="412"/>
      <c r="QDH784" s="413"/>
      <c r="QDI784" s="192"/>
      <c r="QDJ784" s="192"/>
      <c r="QDK784" s="192"/>
      <c r="QDL784" s="231"/>
      <c r="QDM784" s="231"/>
      <c r="QDN784" s="232"/>
      <c r="QDO784" s="232"/>
      <c r="QDP784" s="233"/>
      <c r="QDQ784" s="233"/>
      <c r="QDR784" s="233"/>
      <c r="QDS784" s="233"/>
      <c r="QDT784" s="233"/>
      <c r="QDU784" s="233"/>
      <c r="QDV784" s="204"/>
      <c r="QDW784" s="195"/>
      <c r="QDX784" s="133"/>
      <c r="QDY784" s="133"/>
      <c r="QDZ784" s="133"/>
      <c r="QEA784" s="234"/>
      <c r="QEB784" s="234"/>
      <c r="QEC784" s="191"/>
      <c r="QED784" s="191"/>
      <c r="QEE784" s="191"/>
      <c r="QEF784" s="191"/>
      <c r="QEG784" s="443"/>
      <c r="QEH784" s="443"/>
      <c r="QEI784" s="443"/>
      <c r="QEJ784" s="443"/>
      <c r="QEK784" s="443"/>
      <c r="QEL784" s="443"/>
      <c r="QEM784" s="443"/>
      <c r="QEN784" s="443"/>
      <c r="QEO784" s="443"/>
      <c r="QEP784" s="443"/>
      <c r="QEW784" s="11"/>
      <c r="QEX784" s="239"/>
      <c r="QEY784" s="225"/>
      <c r="QEZ784" s="11"/>
      <c r="QFA784" s="358"/>
      <c r="QFB784" s="247"/>
      <c r="QFC784" s="132"/>
      <c r="QFD784" s="225"/>
      <c r="QFE784" s="225"/>
      <c r="QFF784" s="131"/>
      <c r="QFG784" s="132"/>
      <c r="QFH784" s="132"/>
      <c r="QFI784" s="134"/>
      <c r="QFJ784" s="226"/>
      <c r="QFK784" s="226"/>
      <c r="QFL784" s="227"/>
      <c r="QFM784" s="228"/>
      <c r="QFN784" s="143"/>
      <c r="QFO784" s="192"/>
      <c r="QFP784" s="288"/>
      <c r="QFQ784" s="189"/>
      <c r="QFR784" s="11"/>
      <c r="QFS784" s="181"/>
      <c r="QFT784" s="135"/>
      <c r="QFU784" s="230"/>
      <c r="QFV784" s="141"/>
      <c r="QFW784" s="136"/>
      <c r="QFX784" s="309"/>
      <c r="QFY784" s="309"/>
      <c r="QFZ784" s="184"/>
      <c r="QGA784" s="182"/>
      <c r="QGB784" s="128"/>
      <c r="QGC784" s="129"/>
      <c r="QGD784" s="130"/>
      <c r="QGE784" s="137"/>
      <c r="QGF784" s="138"/>
      <c r="QGG784" s="138"/>
      <c r="QGH784" s="11"/>
      <c r="QGI784" s="11"/>
      <c r="QGJ784" s="412"/>
      <c r="QGK784" s="412"/>
      <c r="QGL784" s="413"/>
      <c r="QGM784" s="192"/>
      <c r="QGN784" s="192"/>
      <c r="QGO784" s="192"/>
      <c r="QGP784" s="231"/>
      <c r="QGQ784" s="231"/>
      <c r="QGR784" s="232"/>
      <c r="QGS784" s="232"/>
      <c r="QGT784" s="233"/>
      <c r="QGU784" s="233"/>
      <c r="QGV784" s="233"/>
      <c r="QGW784" s="233"/>
      <c r="QGX784" s="233"/>
      <c r="QGY784" s="233"/>
      <c r="QGZ784" s="204"/>
      <c r="QHA784" s="195"/>
      <c r="QHB784" s="133"/>
      <c r="QHC784" s="133"/>
      <c r="QHD784" s="133"/>
      <c r="QHE784" s="234"/>
      <c r="QHF784" s="234"/>
      <c r="QHG784" s="191"/>
      <c r="QHH784" s="191"/>
      <c r="QHI784" s="191"/>
      <c r="QHJ784" s="191"/>
      <c r="QHK784" s="443"/>
      <c r="QHL784" s="443"/>
      <c r="QHM784" s="443"/>
      <c r="QHN784" s="443"/>
      <c r="QHO784" s="443"/>
      <c r="QHP784" s="443"/>
      <c r="QHQ784" s="443"/>
      <c r="QHR784" s="443"/>
      <c r="QHS784" s="443"/>
      <c r="QHT784" s="443"/>
      <c r="QIA784" s="11"/>
      <c r="QIB784" s="239"/>
      <c r="QIC784" s="225"/>
      <c r="QID784" s="11"/>
      <c r="QIE784" s="358"/>
      <c r="QIF784" s="247"/>
      <c r="QIG784" s="132"/>
      <c r="QIH784" s="225"/>
      <c r="QII784" s="225"/>
      <c r="QIJ784" s="131"/>
      <c r="QIK784" s="132"/>
      <c r="QIL784" s="132"/>
      <c r="QIM784" s="134"/>
      <c r="QIN784" s="226"/>
      <c r="QIO784" s="226"/>
      <c r="QIP784" s="227"/>
      <c r="QIQ784" s="228"/>
      <c r="QIR784" s="143"/>
      <c r="QIS784" s="192"/>
      <c r="QIT784" s="288"/>
      <c r="QIU784" s="189"/>
      <c r="QIV784" s="11"/>
      <c r="QIW784" s="181"/>
      <c r="QIX784" s="135"/>
      <c r="QIY784" s="230"/>
      <c r="QIZ784" s="141"/>
      <c r="QJA784" s="136"/>
      <c r="QJB784" s="309"/>
      <c r="QJC784" s="309"/>
      <c r="QJD784" s="184"/>
      <c r="QJE784" s="182"/>
      <c r="QJF784" s="128"/>
      <c r="QJG784" s="129"/>
      <c r="QJH784" s="130"/>
      <c r="QJI784" s="137"/>
      <c r="QJJ784" s="138"/>
      <c r="QJK784" s="138"/>
      <c r="QJL784" s="11"/>
      <c r="QJM784" s="11"/>
      <c r="QJN784" s="412"/>
      <c r="QJO784" s="412"/>
      <c r="QJP784" s="413"/>
      <c r="QJQ784" s="192"/>
      <c r="QJR784" s="192"/>
      <c r="QJS784" s="192"/>
      <c r="QJT784" s="231"/>
      <c r="QJU784" s="231"/>
      <c r="QJV784" s="232"/>
      <c r="QJW784" s="232"/>
      <c r="QJX784" s="233"/>
      <c r="QJY784" s="233"/>
      <c r="QJZ784" s="233"/>
      <c r="QKA784" s="233"/>
      <c r="QKB784" s="233"/>
      <c r="QKC784" s="233"/>
      <c r="QKD784" s="204"/>
      <c r="QKE784" s="195"/>
      <c r="QKF784" s="133"/>
      <c r="QKG784" s="133"/>
      <c r="QKH784" s="133"/>
      <c r="QKI784" s="234"/>
      <c r="QKJ784" s="234"/>
      <c r="QKK784" s="191"/>
      <c r="QKL784" s="191"/>
      <c r="QKM784" s="191"/>
      <c r="QKN784" s="191"/>
      <c r="QKO784" s="443"/>
      <c r="QKP784" s="443"/>
      <c r="QKQ784" s="443"/>
      <c r="QKR784" s="443"/>
      <c r="QKS784" s="443"/>
      <c r="QKT784" s="443"/>
      <c r="QKU784" s="443"/>
      <c r="QKV784" s="443"/>
      <c r="QKW784" s="443"/>
      <c r="QKX784" s="443"/>
      <c r="QLE784" s="11"/>
      <c r="QLF784" s="239"/>
      <c r="QLG784" s="225"/>
      <c r="QLH784" s="11"/>
      <c r="QLI784" s="358"/>
      <c r="QLJ784" s="247"/>
      <c r="QLK784" s="132"/>
      <c r="QLL784" s="225"/>
      <c r="QLM784" s="225"/>
      <c r="QLN784" s="131"/>
      <c r="QLO784" s="132"/>
      <c r="QLP784" s="132"/>
      <c r="QLQ784" s="134"/>
      <c r="QLR784" s="226"/>
      <c r="QLS784" s="226"/>
      <c r="QLT784" s="227"/>
      <c r="QLU784" s="228"/>
      <c r="QLV784" s="143"/>
      <c r="QLW784" s="192"/>
      <c r="QLX784" s="288"/>
      <c r="QLY784" s="189"/>
      <c r="QLZ784" s="11"/>
      <c r="QMA784" s="181"/>
      <c r="QMB784" s="135"/>
      <c r="QMC784" s="230"/>
      <c r="QMD784" s="141"/>
      <c r="QME784" s="136"/>
      <c r="QMF784" s="309"/>
      <c r="QMG784" s="309"/>
      <c r="QMH784" s="184"/>
      <c r="QMI784" s="182"/>
      <c r="QMJ784" s="128"/>
      <c r="QMK784" s="129"/>
      <c r="QML784" s="130"/>
      <c r="QMM784" s="137"/>
      <c r="QMN784" s="138"/>
      <c r="QMO784" s="138"/>
      <c r="QMP784" s="11"/>
      <c r="QMQ784" s="11"/>
      <c r="QMR784" s="412"/>
      <c r="QMS784" s="412"/>
      <c r="QMT784" s="413"/>
      <c r="QMU784" s="192"/>
      <c r="QMV784" s="192"/>
      <c r="QMW784" s="192"/>
      <c r="QMX784" s="231"/>
      <c r="QMY784" s="231"/>
      <c r="QMZ784" s="232"/>
      <c r="QNA784" s="232"/>
      <c r="QNB784" s="233"/>
      <c r="QNC784" s="233"/>
      <c r="QND784" s="233"/>
      <c r="QNE784" s="233"/>
      <c r="QNF784" s="233"/>
      <c r="QNG784" s="233"/>
      <c r="QNH784" s="204"/>
      <c r="QNI784" s="195"/>
      <c r="QNJ784" s="133"/>
      <c r="QNK784" s="133"/>
      <c r="QNL784" s="133"/>
      <c r="QNM784" s="234"/>
      <c r="QNN784" s="234"/>
      <c r="QNO784" s="191"/>
      <c r="QNP784" s="191"/>
      <c r="QNQ784" s="191"/>
      <c r="QNR784" s="191"/>
      <c r="QNS784" s="443"/>
      <c r="QNT784" s="443"/>
      <c r="QNU784" s="443"/>
      <c r="QNV784" s="443"/>
      <c r="QNW784" s="443"/>
      <c r="QNX784" s="443"/>
      <c r="QNY784" s="443"/>
      <c r="QNZ784" s="443"/>
      <c r="QOA784" s="443"/>
      <c r="QOB784" s="443"/>
      <c r="QOI784" s="11"/>
      <c r="QOJ784" s="239"/>
      <c r="QOK784" s="225"/>
      <c r="QOL784" s="11"/>
      <c r="QOM784" s="358"/>
      <c r="QON784" s="247"/>
      <c r="QOO784" s="132"/>
      <c r="QOP784" s="225"/>
      <c r="QOQ784" s="225"/>
      <c r="QOR784" s="131"/>
      <c r="QOS784" s="132"/>
      <c r="QOT784" s="132"/>
      <c r="QOU784" s="134"/>
      <c r="QOV784" s="226"/>
      <c r="QOW784" s="226"/>
      <c r="QOX784" s="227"/>
      <c r="QOY784" s="228"/>
      <c r="QOZ784" s="143"/>
      <c r="QPA784" s="192"/>
      <c r="QPB784" s="288"/>
      <c r="QPC784" s="189"/>
      <c r="QPD784" s="11"/>
      <c r="QPE784" s="181"/>
      <c r="QPF784" s="135"/>
      <c r="QPG784" s="230"/>
      <c r="QPH784" s="141"/>
      <c r="QPI784" s="136"/>
      <c r="QPJ784" s="309"/>
      <c r="QPK784" s="309"/>
      <c r="QPL784" s="184"/>
      <c r="QPM784" s="182"/>
      <c r="QPN784" s="128"/>
      <c r="QPO784" s="129"/>
      <c r="QPP784" s="130"/>
      <c r="QPQ784" s="137"/>
      <c r="QPR784" s="138"/>
      <c r="QPS784" s="138"/>
      <c r="QPT784" s="11"/>
      <c r="QPU784" s="11"/>
      <c r="QPV784" s="412"/>
      <c r="QPW784" s="412"/>
      <c r="QPX784" s="413"/>
      <c r="QPY784" s="192"/>
      <c r="QPZ784" s="192"/>
      <c r="QQA784" s="192"/>
      <c r="QQB784" s="231"/>
      <c r="QQC784" s="231"/>
      <c r="QQD784" s="232"/>
      <c r="QQE784" s="232"/>
      <c r="QQF784" s="233"/>
      <c r="QQG784" s="233"/>
      <c r="QQH784" s="233"/>
      <c r="QQI784" s="233"/>
      <c r="QQJ784" s="233"/>
      <c r="QQK784" s="233"/>
      <c r="QQL784" s="204"/>
      <c r="QQM784" s="195"/>
      <c r="QQN784" s="133"/>
      <c r="QQO784" s="133"/>
      <c r="QQP784" s="133"/>
      <c r="QQQ784" s="234"/>
      <c r="QQR784" s="234"/>
      <c r="QQS784" s="191"/>
      <c r="QQT784" s="191"/>
      <c r="QQU784" s="191"/>
      <c r="QQV784" s="191"/>
      <c r="QQW784" s="443"/>
      <c r="QQX784" s="443"/>
      <c r="QQY784" s="443"/>
      <c r="QQZ784" s="443"/>
      <c r="QRA784" s="443"/>
      <c r="QRB784" s="443"/>
      <c r="QRC784" s="443"/>
      <c r="QRD784" s="443"/>
      <c r="QRE784" s="443"/>
      <c r="QRF784" s="443"/>
      <c r="QRM784" s="11"/>
      <c r="QRN784" s="239"/>
      <c r="QRO784" s="225"/>
      <c r="QRP784" s="11"/>
      <c r="QRQ784" s="358"/>
      <c r="QRR784" s="247"/>
      <c r="QRS784" s="132"/>
      <c r="QRT784" s="225"/>
      <c r="QRU784" s="225"/>
      <c r="QRV784" s="131"/>
      <c r="QRW784" s="132"/>
      <c r="QRX784" s="132"/>
      <c r="QRY784" s="134"/>
      <c r="QRZ784" s="226"/>
      <c r="QSA784" s="226"/>
      <c r="QSB784" s="227"/>
      <c r="QSC784" s="228"/>
      <c r="QSD784" s="143"/>
      <c r="QSE784" s="192"/>
      <c r="QSF784" s="288"/>
      <c r="QSG784" s="189"/>
      <c r="QSH784" s="11"/>
      <c r="QSI784" s="181"/>
      <c r="QSJ784" s="135"/>
      <c r="QSK784" s="230"/>
      <c r="QSL784" s="141"/>
      <c r="QSM784" s="136"/>
      <c r="QSN784" s="309"/>
      <c r="QSO784" s="309"/>
      <c r="QSP784" s="184"/>
      <c r="QSQ784" s="182"/>
      <c r="QSR784" s="128"/>
      <c r="QSS784" s="129"/>
      <c r="QST784" s="130"/>
      <c r="QSU784" s="137"/>
      <c r="QSV784" s="138"/>
      <c r="QSW784" s="138"/>
      <c r="QSX784" s="11"/>
      <c r="QSY784" s="11"/>
      <c r="QSZ784" s="412"/>
      <c r="QTA784" s="412"/>
      <c r="QTB784" s="413"/>
      <c r="QTC784" s="192"/>
      <c r="QTD784" s="192"/>
      <c r="QTE784" s="192"/>
      <c r="QTF784" s="231"/>
      <c r="QTG784" s="231"/>
      <c r="QTH784" s="232"/>
      <c r="QTI784" s="232"/>
      <c r="QTJ784" s="233"/>
      <c r="QTK784" s="233"/>
      <c r="QTL784" s="233"/>
      <c r="QTM784" s="233"/>
      <c r="QTN784" s="233"/>
      <c r="QTO784" s="233"/>
      <c r="QTP784" s="204"/>
      <c r="QTQ784" s="195"/>
      <c r="QTR784" s="133"/>
      <c r="QTS784" s="133"/>
      <c r="QTT784" s="133"/>
      <c r="QTU784" s="234"/>
      <c r="QTV784" s="234"/>
      <c r="QTW784" s="191"/>
      <c r="QTX784" s="191"/>
      <c r="QTY784" s="191"/>
      <c r="QTZ784" s="191"/>
      <c r="QUA784" s="443"/>
      <c r="QUB784" s="443"/>
      <c r="QUC784" s="443"/>
      <c r="QUD784" s="443"/>
      <c r="QUE784" s="443"/>
      <c r="QUF784" s="443"/>
      <c r="QUG784" s="443"/>
      <c r="QUH784" s="443"/>
      <c r="QUI784" s="443"/>
      <c r="QUJ784" s="443"/>
      <c r="QUQ784" s="11"/>
      <c r="QUR784" s="239"/>
      <c r="QUS784" s="225"/>
      <c r="QUT784" s="11"/>
      <c r="QUU784" s="358"/>
      <c r="QUV784" s="247"/>
      <c r="QUW784" s="132"/>
      <c r="QUX784" s="225"/>
      <c r="QUY784" s="225"/>
      <c r="QUZ784" s="131"/>
      <c r="QVA784" s="132"/>
      <c r="QVB784" s="132"/>
      <c r="QVC784" s="134"/>
      <c r="QVD784" s="226"/>
      <c r="QVE784" s="226"/>
      <c r="QVF784" s="227"/>
      <c r="QVG784" s="228"/>
      <c r="QVH784" s="143"/>
      <c r="QVI784" s="192"/>
      <c r="QVJ784" s="288"/>
      <c r="QVK784" s="189"/>
      <c r="QVL784" s="11"/>
      <c r="QVM784" s="181"/>
      <c r="QVN784" s="135"/>
      <c r="QVO784" s="230"/>
      <c r="QVP784" s="141"/>
      <c r="QVQ784" s="136"/>
      <c r="QVR784" s="309"/>
      <c r="QVS784" s="309"/>
      <c r="QVT784" s="184"/>
      <c r="QVU784" s="182"/>
      <c r="QVV784" s="128"/>
      <c r="QVW784" s="129"/>
      <c r="QVX784" s="130"/>
      <c r="QVY784" s="137"/>
      <c r="QVZ784" s="138"/>
      <c r="QWA784" s="138"/>
      <c r="QWB784" s="11"/>
      <c r="QWC784" s="11"/>
      <c r="QWD784" s="412"/>
      <c r="QWE784" s="412"/>
      <c r="QWF784" s="413"/>
      <c r="QWG784" s="192"/>
      <c r="QWH784" s="192"/>
      <c r="QWI784" s="192"/>
      <c r="QWJ784" s="231"/>
      <c r="QWK784" s="231"/>
      <c r="QWL784" s="232"/>
      <c r="QWM784" s="232"/>
      <c r="QWN784" s="233"/>
      <c r="QWO784" s="233"/>
      <c r="QWP784" s="233"/>
      <c r="QWQ784" s="233"/>
      <c r="QWR784" s="233"/>
      <c r="QWS784" s="233"/>
      <c r="QWT784" s="204"/>
      <c r="QWU784" s="195"/>
      <c r="QWV784" s="133"/>
      <c r="QWW784" s="133"/>
      <c r="QWX784" s="133"/>
      <c r="QWY784" s="234"/>
      <c r="QWZ784" s="234"/>
      <c r="QXA784" s="191"/>
      <c r="QXB784" s="191"/>
      <c r="QXC784" s="191"/>
      <c r="QXD784" s="191"/>
      <c r="QXE784" s="443"/>
      <c r="QXF784" s="443"/>
      <c r="QXG784" s="443"/>
      <c r="QXH784" s="443"/>
      <c r="QXI784" s="443"/>
      <c r="QXJ784" s="443"/>
      <c r="QXK784" s="443"/>
      <c r="QXL784" s="443"/>
      <c r="QXM784" s="443"/>
      <c r="QXN784" s="443"/>
      <c r="QXU784" s="11"/>
      <c r="QXV784" s="239"/>
      <c r="QXW784" s="225"/>
      <c r="QXX784" s="11"/>
      <c r="QXY784" s="358"/>
      <c r="QXZ784" s="247"/>
      <c r="QYA784" s="132"/>
      <c r="QYB784" s="225"/>
      <c r="QYC784" s="225"/>
      <c r="QYD784" s="131"/>
      <c r="QYE784" s="132"/>
      <c r="QYF784" s="132"/>
      <c r="QYG784" s="134"/>
      <c r="QYH784" s="226"/>
      <c r="QYI784" s="226"/>
      <c r="QYJ784" s="227"/>
      <c r="QYK784" s="228"/>
      <c r="QYL784" s="143"/>
      <c r="QYM784" s="192"/>
      <c r="QYN784" s="288"/>
      <c r="QYO784" s="189"/>
      <c r="QYP784" s="11"/>
      <c r="QYQ784" s="181"/>
      <c r="QYR784" s="135"/>
      <c r="QYS784" s="230"/>
      <c r="QYT784" s="141"/>
      <c r="QYU784" s="136"/>
      <c r="QYV784" s="309"/>
      <c r="QYW784" s="309"/>
      <c r="QYX784" s="184"/>
      <c r="QYY784" s="182"/>
      <c r="QYZ784" s="128"/>
      <c r="QZA784" s="129"/>
      <c r="QZB784" s="130"/>
      <c r="QZC784" s="137"/>
      <c r="QZD784" s="138"/>
      <c r="QZE784" s="138"/>
      <c r="QZF784" s="11"/>
      <c r="QZG784" s="11"/>
      <c r="QZH784" s="412"/>
      <c r="QZI784" s="412"/>
      <c r="QZJ784" s="413"/>
      <c r="QZK784" s="192"/>
      <c r="QZL784" s="192"/>
      <c r="QZM784" s="192"/>
      <c r="QZN784" s="231"/>
      <c r="QZO784" s="231"/>
      <c r="QZP784" s="232"/>
      <c r="QZQ784" s="232"/>
      <c r="QZR784" s="233"/>
      <c r="QZS784" s="233"/>
      <c r="QZT784" s="233"/>
      <c r="QZU784" s="233"/>
      <c r="QZV784" s="233"/>
      <c r="QZW784" s="233"/>
      <c r="QZX784" s="204"/>
      <c r="QZY784" s="195"/>
      <c r="QZZ784" s="133"/>
      <c r="RAA784" s="133"/>
      <c r="RAB784" s="133"/>
      <c r="RAC784" s="234"/>
      <c r="RAD784" s="234"/>
      <c r="RAE784" s="191"/>
      <c r="RAF784" s="191"/>
      <c r="RAG784" s="191"/>
      <c r="RAH784" s="191"/>
      <c r="RAI784" s="443"/>
      <c r="RAJ784" s="443"/>
      <c r="RAK784" s="443"/>
      <c r="RAL784" s="443"/>
      <c r="RAM784" s="443"/>
      <c r="RAN784" s="443"/>
      <c r="RAO784" s="443"/>
      <c r="RAP784" s="443"/>
      <c r="RAQ784" s="443"/>
      <c r="RAR784" s="443"/>
      <c r="RAY784" s="11"/>
      <c r="RAZ784" s="239"/>
      <c r="RBA784" s="225"/>
      <c r="RBB784" s="11"/>
      <c r="RBC784" s="358"/>
      <c r="RBD784" s="247"/>
      <c r="RBE784" s="132"/>
      <c r="RBF784" s="225"/>
      <c r="RBG784" s="225"/>
      <c r="RBH784" s="131"/>
      <c r="RBI784" s="132"/>
      <c r="RBJ784" s="132"/>
      <c r="RBK784" s="134"/>
      <c r="RBL784" s="226"/>
      <c r="RBM784" s="226"/>
      <c r="RBN784" s="227"/>
      <c r="RBO784" s="228"/>
      <c r="RBP784" s="143"/>
      <c r="RBQ784" s="192"/>
      <c r="RBR784" s="288"/>
      <c r="RBS784" s="189"/>
      <c r="RBT784" s="11"/>
      <c r="RBU784" s="181"/>
      <c r="RBV784" s="135"/>
      <c r="RBW784" s="230"/>
      <c r="RBX784" s="141"/>
      <c r="RBY784" s="136"/>
      <c r="RBZ784" s="309"/>
      <c r="RCA784" s="309"/>
      <c r="RCB784" s="184"/>
      <c r="RCC784" s="182"/>
      <c r="RCD784" s="128"/>
      <c r="RCE784" s="129"/>
      <c r="RCF784" s="130"/>
      <c r="RCG784" s="137"/>
      <c r="RCH784" s="138"/>
      <c r="RCI784" s="138"/>
      <c r="RCJ784" s="11"/>
      <c r="RCK784" s="11"/>
      <c r="RCL784" s="412"/>
      <c r="RCM784" s="412"/>
      <c r="RCN784" s="413"/>
      <c r="RCO784" s="192"/>
      <c r="RCP784" s="192"/>
      <c r="RCQ784" s="192"/>
      <c r="RCR784" s="231"/>
      <c r="RCS784" s="231"/>
      <c r="RCT784" s="232"/>
      <c r="RCU784" s="232"/>
      <c r="RCV784" s="233"/>
      <c r="RCW784" s="233"/>
      <c r="RCX784" s="233"/>
      <c r="RCY784" s="233"/>
      <c r="RCZ784" s="233"/>
      <c r="RDA784" s="233"/>
      <c r="RDB784" s="204"/>
      <c r="RDC784" s="195"/>
      <c r="RDD784" s="133"/>
      <c r="RDE784" s="133"/>
      <c r="RDF784" s="133"/>
      <c r="RDG784" s="234"/>
      <c r="RDH784" s="234"/>
      <c r="RDI784" s="191"/>
      <c r="RDJ784" s="191"/>
      <c r="RDK784" s="191"/>
      <c r="RDL784" s="191"/>
      <c r="RDM784" s="443"/>
      <c r="RDN784" s="443"/>
      <c r="RDO784" s="443"/>
      <c r="RDP784" s="443"/>
      <c r="RDQ784" s="443"/>
      <c r="RDR784" s="443"/>
      <c r="RDS784" s="443"/>
      <c r="RDT784" s="443"/>
      <c r="RDU784" s="443"/>
      <c r="RDV784" s="443"/>
      <c r="REC784" s="11"/>
      <c r="RED784" s="239"/>
      <c r="REE784" s="225"/>
      <c r="REF784" s="11"/>
      <c r="REG784" s="358"/>
      <c r="REH784" s="247"/>
      <c r="REI784" s="132"/>
      <c r="REJ784" s="225"/>
      <c r="REK784" s="225"/>
      <c r="REL784" s="131"/>
      <c r="REM784" s="132"/>
      <c r="REN784" s="132"/>
      <c r="REO784" s="134"/>
      <c r="REP784" s="226"/>
      <c r="REQ784" s="226"/>
      <c r="RER784" s="227"/>
      <c r="RES784" s="228"/>
      <c r="RET784" s="143"/>
      <c r="REU784" s="192"/>
      <c r="REV784" s="288"/>
      <c r="REW784" s="189"/>
      <c r="REX784" s="11"/>
      <c r="REY784" s="181"/>
      <c r="REZ784" s="135"/>
      <c r="RFA784" s="230"/>
      <c r="RFB784" s="141"/>
      <c r="RFC784" s="136"/>
      <c r="RFD784" s="309"/>
      <c r="RFE784" s="309"/>
      <c r="RFF784" s="184"/>
      <c r="RFG784" s="182"/>
      <c r="RFH784" s="128"/>
      <c r="RFI784" s="129"/>
      <c r="RFJ784" s="130"/>
      <c r="RFK784" s="137"/>
      <c r="RFL784" s="138"/>
      <c r="RFM784" s="138"/>
      <c r="RFN784" s="11"/>
      <c r="RFO784" s="11"/>
      <c r="RFP784" s="412"/>
      <c r="RFQ784" s="412"/>
      <c r="RFR784" s="413"/>
      <c r="RFS784" s="192"/>
      <c r="RFT784" s="192"/>
      <c r="RFU784" s="192"/>
      <c r="RFV784" s="231"/>
      <c r="RFW784" s="231"/>
      <c r="RFX784" s="232"/>
      <c r="RFY784" s="232"/>
      <c r="RFZ784" s="233"/>
      <c r="RGA784" s="233"/>
      <c r="RGB784" s="233"/>
      <c r="RGC784" s="233"/>
      <c r="RGD784" s="233"/>
      <c r="RGE784" s="233"/>
      <c r="RGF784" s="204"/>
      <c r="RGG784" s="195"/>
      <c r="RGH784" s="133"/>
      <c r="RGI784" s="133"/>
      <c r="RGJ784" s="133"/>
      <c r="RGK784" s="234"/>
      <c r="RGL784" s="234"/>
      <c r="RGM784" s="191"/>
      <c r="RGN784" s="191"/>
      <c r="RGO784" s="191"/>
      <c r="RGP784" s="191"/>
      <c r="RGQ784" s="443"/>
      <c r="RGR784" s="443"/>
      <c r="RGS784" s="443"/>
      <c r="RGT784" s="443"/>
      <c r="RGU784" s="443"/>
      <c r="RGV784" s="443"/>
      <c r="RGW784" s="443"/>
      <c r="RGX784" s="443"/>
      <c r="RGY784" s="443"/>
      <c r="RGZ784" s="443"/>
      <c r="RHG784" s="11"/>
      <c r="RHH784" s="239"/>
      <c r="RHI784" s="225"/>
      <c r="RHJ784" s="11"/>
      <c r="RHK784" s="358"/>
      <c r="RHL784" s="247"/>
      <c r="RHM784" s="132"/>
      <c r="RHN784" s="225"/>
      <c r="RHO784" s="225"/>
      <c r="RHP784" s="131"/>
      <c r="RHQ784" s="132"/>
      <c r="RHR784" s="132"/>
      <c r="RHS784" s="134"/>
      <c r="RHT784" s="226"/>
      <c r="RHU784" s="226"/>
      <c r="RHV784" s="227"/>
      <c r="RHW784" s="228"/>
      <c r="RHX784" s="143"/>
      <c r="RHY784" s="192"/>
      <c r="RHZ784" s="288"/>
      <c r="RIA784" s="189"/>
      <c r="RIB784" s="11"/>
      <c r="RIC784" s="181"/>
      <c r="RID784" s="135"/>
      <c r="RIE784" s="230"/>
      <c r="RIF784" s="141"/>
      <c r="RIG784" s="136"/>
      <c r="RIH784" s="309"/>
      <c r="RII784" s="309"/>
      <c r="RIJ784" s="184"/>
      <c r="RIK784" s="182"/>
      <c r="RIL784" s="128"/>
      <c r="RIM784" s="129"/>
      <c r="RIN784" s="130"/>
      <c r="RIO784" s="137"/>
      <c r="RIP784" s="138"/>
      <c r="RIQ784" s="138"/>
      <c r="RIR784" s="11"/>
      <c r="RIS784" s="11"/>
      <c r="RIT784" s="412"/>
      <c r="RIU784" s="412"/>
      <c r="RIV784" s="413"/>
      <c r="RIW784" s="192"/>
      <c r="RIX784" s="192"/>
      <c r="RIY784" s="192"/>
      <c r="RIZ784" s="231"/>
      <c r="RJA784" s="231"/>
      <c r="RJB784" s="232"/>
      <c r="RJC784" s="232"/>
      <c r="RJD784" s="233"/>
      <c r="RJE784" s="233"/>
      <c r="RJF784" s="233"/>
      <c r="RJG784" s="233"/>
      <c r="RJH784" s="233"/>
      <c r="RJI784" s="233"/>
      <c r="RJJ784" s="204"/>
      <c r="RJK784" s="195"/>
      <c r="RJL784" s="133"/>
      <c r="RJM784" s="133"/>
      <c r="RJN784" s="133"/>
      <c r="RJO784" s="234"/>
      <c r="RJP784" s="234"/>
      <c r="RJQ784" s="191"/>
      <c r="RJR784" s="191"/>
      <c r="RJS784" s="191"/>
      <c r="RJT784" s="191"/>
      <c r="RJU784" s="443"/>
      <c r="RJV784" s="443"/>
      <c r="RJW784" s="443"/>
      <c r="RJX784" s="443"/>
      <c r="RJY784" s="443"/>
      <c r="RJZ784" s="443"/>
      <c r="RKA784" s="443"/>
      <c r="RKB784" s="443"/>
      <c r="RKC784" s="443"/>
      <c r="RKD784" s="443"/>
      <c r="RKK784" s="11"/>
      <c r="RKL784" s="239"/>
      <c r="RKM784" s="225"/>
      <c r="RKN784" s="11"/>
      <c r="RKO784" s="358"/>
      <c r="RKP784" s="247"/>
      <c r="RKQ784" s="132"/>
      <c r="RKR784" s="225"/>
      <c r="RKS784" s="225"/>
      <c r="RKT784" s="131"/>
      <c r="RKU784" s="132"/>
      <c r="RKV784" s="132"/>
      <c r="RKW784" s="134"/>
      <c r="RKX784" s="226"/>
      <c r="RKY784" s="226"/>
      <c r="RKZ784" s="227"/>
      <c r="RLA784" s="228"/>
      <c r="RLB784" s="143"/>
      <c r="RLC784" s="192"/>
      <c r="RLD784" s="288"/>
      <c r="RLE784" s="189"/>
      <c r="RLF784" s="11"/>
      <c r="RLG784" s="181"/>
      <c r="RLH784" s="135"/>
      <c r="RLI784" s="230"/>
      <c r="RLJ784" s="141"/>
      <c r="RLK784" s="136"/>
      <c r="RLL784" s="309"/>
      <c r="RLM784" s="309"/>
      <c r="RLN784" s="184"/>
      <c r="RLO784" s="182"/>
      <c r="RLP784" s="128"/>
      <c r="RLQ784" s="129"/>
      <c r="RLR784" s="130"/>
      <c r="RLS784" s="137"/>
      <c r="RLT784" s="138"/>
      <c r="RLU784" s="138"/>
      <c r="RLV784" s="11"/>
      <c r="RLW784" s="11"/>
      <c r="RLX784" s="412"/>
      <c r="RLY784" s="412"/>
      <c r="RLZ784" s="413"/>
      <c r="RMA784" s="192"/>
      <c r="RMB784" s="192"/>
      <c r="RMC784" s="192"/>
      <c r="RMD784" s="231"/>
      <c r="RME784" s="231"/>
      <c r="RMF784" s="232"/>
      <c r="RMG784" s="232"/>
      <c r="RMH784" s="233"/>
      <c r="RMI784" s="233"/>
      <c r="RMJ784" s="233"/>
      <c r="RMK784" s="233"/>
      <c r="RML784" s="233"/>
      <c r="RMM784" s="233"/>
      <c r="RMN784" s="204"/>
      <c r="RMO784" s="195"/>
      <c r="RMP784" s="133"/>
      <c r="RMQ784" s="133"/>
      <c r="RMR784" s="133"/>
      <c r="RMS784" s="234"/>
      <c r="RMT784" s="234"/>
      <c r="RMU784" s="191"/>
      <c r="RMV784" s="191"/>
      <c r="RMW784" s="191"/>
      <c r="RMX784" s="191"/>
      <c r="RMY784" s="443"/>
      <c r="RMZ784" s="443"/>
      <c r="RNA784" s="443"/>
      <c r="RNB784" s="443"/>
      <c r="RNC784" s="443"/>
      <c r="RND784" s="443"/>
      <c r="RNE784" s="443"/>
      <c r="RNF784" s="443"/>
      <c r="RNG784" s="443"/>
      <c r="RNH784" s="443"/>
      <c r="RNO784" s="11"/>
      <c r="RNP784" s="239"/>
      <c r="RNQ784" s="225"/>
      <c r="RNR784" s="11"/>
      <c r="RNS784" s="358"/>
      <c r="RNT784" s="247"/>
      <c r="RNU784" s="132"/>
      <c r="RNV784" s="225"/>
      <c r="RNW784" s="225"/>
      <c r="RNX784" s="131"/>
      <c r="RNY784" s="132"/>
      <c r="RNZ784" s="132"/>
      <c r="ROA784" s="134"/>
      <c r="ROB784" s="226"/>
      <c r="ROC784" s="226"/>
      <c r="ROD784" s="227"/>
      <c r="ROE784" s="228"/>
      <c r="ROF784" s="143"/>
      <c r="ROG784" s="192"/>
      <c r="ROH784" s="288"/>
      <c r="ROI784" s="189"/>
      <c r="ROJ784" s="11"/>
      <c r="ROK784" s="181"/>
      <c r="ROL784" s="135"/>
      <c r="ROM784" s="230"/>
      <c r="RON784" s="141"/>
      <c r="ROO784" s="136"/>
      <c r="ROP784" s="309"/>
      <c r="ROQ784" s="309"/>
      <c r="ROR784" s="184"/>
      <c r="ROS784" s="182"/>
      <c r="ROT784" s="128"/>
      <c r="ROU784" s="129"/>
      <c r="ROV784" s="130"/>
      <c r="ROW784" s="137"/>
      <c r="ROX784" s="138"/>
      <c r="ROY784" s="138"/>
      <c r="ROZ784" s="11"/>
      <c r="RPA784" s="11"/>
      <c r="RPB784" s="412"/>
      <c r="RPC784" s="412"/>
      <c r="RPD784" s="413"/>
      <c r="RPE784" s="192"/>
      <c r="RPF784" s="192"/>
      <c r="RPG784" s="192"/>
      <c r="RPH784" s="231"/>
      <c r="RPI784" s="231"/>
      <c r="RPJ784" s="232"/>
      <c r="RPK784" s="232"/>
      <c r="RPL784" s="233"/>
      <c r="RPM784" s="233"/>
      <c r="RPN784" s="233"/>
      <c r="RPO784" s="233"/>
      <c r="RPP784" s="233"/>
      <c r="RPQ784" s="233"/>
      <c r="RPR784" s="204"/>
      <c r="RPS784" s="195"/>
      <c r="RPT784" s="133"/>
      <c r="RPU784" s="133"/>
      <c r="RPV784" s="133"/>
      <c r="RPW784" s="234"/>
      <c r="RPX784" s="234"/>
      <c r="RPY784" s="191"/>
      <c r="RPZ784" s="191"/>
      <c r="RQA784" s="191"/>
      <c r="RQB784" s="191"/>
      <c r="RQC784" s="443"/>
      <c r="RQD784" s="443"/>
      <c r="RQE784" s="443"/>
      <c r="RQF784" s="443"/>
      <c r="RQG784" s="443"/>
      <c r="RQH784" s="443"/>
      <c r="RQI784" s="443"/>
      <c r="RQJ784" s="443"/>
      <c r="RQK784" s="443"/>
      <c r="RQL784" s="443"/>
      <c r="RQS784" s="11"/>
      <c r="RQT784" s="239"/>
      <c r="RQU784" s="225"/>
      <c r="RQV784" s="11"/>
      <c r="RQW784" s="358"/>
      <c r="RQX784" s="247"/>
      <c r="RQY784" s="132"/>
      <c r="RQZ784" s="225"/>
      <c r="RRA784" s="225"/>
      <c r="RRB784" s="131"/>
      <c r="RRC784" s="132"/>
      <c r="RRD784" s="132"/>
      <c r="RRE784" s="134"/>
      <c r="RRF784" s="226"/>
      <c r="RRG784" s="226"/>
      <c r="RRH784" s="227"/>
      <c r="RRI784" s="228"/>
      <c r="RRJ784" s="143"/>
      <c r="RRK784" s="192"/>
      <c r="RRL784" s="288"/>
      <c r="RRM784" s="189"/>
      <c r="RRN784" s="11"/>
      <c r="RRO784" s="181"/>
      <c r="RRP784" s="135"/>
      <c r="RRQ784" s="230"/>
      <c r="RRR784" s="141"/>
      <c r="RRS784" s="136"/>
      <c r="RRT784" s="309"/>
      <c r="RRU784" s="309"/>
      <c r="RRV784" s="184"/>
      <c r="RRW784" s="182"/>
      <c r="RRX784" s="128"/>
      <c r="RRY784" s="129"/>
      <c r="RRZ784" s="130"/>
      <c r="RSA784" s="137"/>
      <c r="RSB784" s="138"/>
      <c r="RSC784" s="138"/>
      <c r="RSD784" s="11"/>
      <c r="RSE784" s="11"/>
      <c r="RSF784" s="412"/>
      <c r="RSG784" s="412"/>
      <c r="RSH784" s="413"/>
      <c r="RSI784" s="192"/>
      <c r="RSJ784" s="192"/>
      <c r="RSK784" s="192"/>
      <c r="RSL784" s="231"/>
      <c r="RSM784" s="231"/>
      <c r="RSN784" s="232"/>
      <c r="RSO784" s="232"/>
      <c r="RSP784" s="233"/>
      <c r="RSQ784" s="233"/>
      <c r="RSR784" s="233"/>
      <c r="RSS784" s="233"/>
      <c r="RST784" s="233"/>
      <c r="RSU784" s="233"/>
      <c r="RSV784" s="204"/>
      <c r="RSW784" s="195"/>
      <c r="RSX784" s="133"/>
      <c r="RSY784" s="133"/>
      <c r="RSZ784" s="133"/>
      <c r="RTA784" s="234"/>
      <c r="RTB784" s="234"/>
      <c r="RTC784" s="191"/>
      <c r="RTD784" s="191"/>
      <c r="RTE784" s="191"/>
      <c r="RTF784" s="191"/>
      <c r="RTG784" s="443"/>
      <c r="RTH784" s="443"/>
      <c r="RTI784" s="443"/>
      <c r="RTJ784" s="443"/>
      <c r="RTK784" s="443"/>
      <c r="RTL784" s="443"/>
      <c r="RTM784" s="443"/>
      <c r="RTN784" s="443"/>
      <c r="RTO784" s="443"/>
      <c r="RTP784" s="443"/>
      <c r="RTW784" s="11"/>
      <c r="RTX784" s="239"/>
      <c r="RTY784" s="225"/>
      <c r="RTZ784" s="11"/>
      <c r="RUA784" s="358"/>
      <c r="RUB784" s="247"/>
      <c r="RUC784" s="132"/>
      <c r="RUD784" s="225"/>
      <c r="RUE784" s="225"/>
      <c r="RUF784" s="131"/>
      <c r="RUG784" s="132"/>
      <c r="RUH784" s="132"/>
      <c r="RUI784" s="134"/>
      <c r="RUJ784" s="226"/>
      <c r="RUK784" s="226"/>
      <c r="RUL784" s="227"/>
      <c r="RUM784" s="228"/>
      <c r="RUN784" s="143"/>
      <c r="RUO784" s="192"/>
      <c r="RUP784" s="288"/>
      <c r="RUQ784" s="189"/>
      <c r="RUR784" s="11"/>
      <c r="RUS784" s="181"/>
      <c r="RUT784" s="135"/>
      <c r="RUU784" s="230"/>
      <c r="RUV784" s="141"/>
      <c r="RUW784" s="136"/>
      <c r="RUX784" s="309"/>
      <c r="RUY784" s="309"/>
      <c r="RUZ784" s="184"/>
      <c r="RVA784" s="182"/>
      <c r="RVB784" s="128"/>
      <c r="RVC784" s="129"/>
      <c r="RVD784" s="130"/>
      <c r="RVE784" s="137"/>
      <c r="RVF784" s="138"/>
      <c r="RVG784" s="138"/>
      <c r="RVH784" s="11"/>
      <c r="RVI784" s="11"/>
      <c r="RVJ784" s="412"/>
      <c r="RVK784" s="412"/>
      <c r="RVL784" s="413"/>
      <c r="RVM784" s="192"/>
      <c r="RVN784" s="192"/>
      <c r="RVO784" s="192"/>
      <c r="RVP784" s="231"/>
      <c r="RVQ784" s="231"/>
      <c r="RVR784" s="232"/>
      <c r="RVS784" s="232"/>
      <c r="RVT784" s="233"/>
      <c r="RVU784" s="233"/>
      <c r="RVV784" s="233"/>
      <c r="RVW784" s="233"/>
      <c r="RVX784" s="233"/>
      <c r="RVY784" s="233"/>
      <c r="RVZ784" s="204"/>
      <c r="RWA784" s="195"/>
      <c r="RWB784" s="133"/>
      <c r="RWC784" s="133"/>
      <c r="RWD784" s="133"/>
      <c r="RWE784" s="234"/>
      <c r="RWF784" s="234"/>
      <c r="RWG784" s="191"/>
      <c r="RWH784" s="191"/>
      <c r="RWI784" s="191"/>
      <c r="RWJ784" s="191"/>
      <c r="RWK784" s="443"/>
      <c r="RWL784" s="443"/>
      <c r="RWM784" s="443"/>
      <c r="RWN784" s="443"/>
      <c r="RWO784" s="443"/>
      <c r="RWP784" s="443"/>
      <c r="RWQ784" s="443"/>
      <c r="RWR784" s="443"/>
      <c r="RWS784" s="443"/>
      <c r="RWT784" s="443"/>
      <c r="RXA784" s="11"/>
      <c r="RXB784" s="239"/>
      <c r="RXC784" s="225"/>
      <c r="RXD784" s="11"/>
      <c r="RXE784" s="358"/>
      <c r="RXF784" s="247"/>
      <c r="RXG784" s="132"/>
      <c r="RXH784" s="225"/>
      <c r="RXI784" s="225"/>
      <c r="RXJ784" s="131"/>
      <c r="RXK784" s="132"/>
      <c r="RXL784" s="132"/>
      <c r="RXM784" s="134"/>
      <c r="RXN784" s="226"/>
      <c r="RXO784" s="226"/>
      <c r="RXP784" s="227"/>
      <c r="RXQ784" s="228"/>
      <c r="RXR784" s="143"/>
      <c r="RXS784" s="192"/>
      <c r="RXT784" s="288"/>
      <c r="RXU784" s="189"/>
      <c r="RXV784" s="11"/>
      <c r="RXW784" s="181"/>
      <c r="RXX784" s="135"/>
      <c r="RXY784" s="230"/>
      <c r="RXZ784" s="141"/>
      <c r="RYA784" s="136"/>
      <c r="RYB784" s="309"/>
      <c r="RYC784" s="309"/>
      <c r="RYD784" s="184"/>
      <c r="RYE784" s="182"/>
      <c r="RYF784" s="128"/>
      <c r="RYG784" s="129"/>
      <c r="RYH784" s="130"/>
      <c r="RYI784" s="137"/>
      <c r="RYJ784" s="138"/>
      <c r="RYK784" s="138"/>
      <c r="RYL784" s="11"/>
      <c r="RYM784" s="11"/>
      <c r="RYN784" s="412"/>
      <c r="RYO784" s="412"/>
      <c r="RYP784" s="413"/>
      <c r="RYQ784" s="192"/>
      <c r="RYR784" s="192"/>
      <c r="RYS784" s="192"/>
      <c r="RYT784" s="231"/>
      <c r="RYU784" s="231"/>
      <c r="RYV784" s="232"/>
      <c r="RYW784" s="232"/>
      <c r="RYX784" s="233"/>
      <c r="RYY784" s="233"/>
      <c r="RYZ784" s="233"/>
      <c r="RZA784" s="233"/>
      <c r="RZB784" s="233"/>
      <c r="RZC784" s="233"/>
      <c r="RZD784" s="204"/>
      <c r="RZE784" s="195"/>
      <c r="RZF784" s="133"/>
      <c r="RZG784" s="133"/>
      <c r="RZH784" s="133"/>
      <c r="RZI784" s="234"/>
      <c r="RZJ784" s="234"/>
      <c r="RZK784" s="191"/>
      <c r="RZL784" s="191"/>
      <c r="RZM784" s="191"/>
      <c r="RZN784" s="191"/>
      <c r="RZO784" s="443"/>
      <c r="RZP784" s="443"/>
      <c r="RZQ784" s="443"/>
      <c r="RZR784" s="443"/>
      <c r="RZS784" s="443"/>
      <c r="RZT784" s="443"/>
      <c r="RZU784" s="443"/>
      <c r="RZV784" s="443"/>
      <c r="RZW784" s="443"/>
      <c r="RZX784" s="443"/>
      <c r="SAE784" s="11"/>
      <c r="SAF784" s="239"/>
      <c r="SAG784" s="225"/>
      <c r="SAH784" s="11"/>
      <c r="SAI784" s="358"/>
      <c r="SAJ784" s="247"/>
      <c r="SAK784" s="132"/>
      <c r="SAL784" s="225"/>
      <c r="SAM784" s="225"/>
      <c r="SAN784" s="131"/>
      <c r="SAO784" s="132"/>
      <c r="SAP784" s="132"/>
      <c r="SAQ784" s="134"/>
      <c r="SAR784" s="226"/>
      <c r="SAS784" s="226"/>
      <c r="SAT784" s="227"/>
      <c r="SAU784" s="228"/>
      <c r="SAV784" s="143"/>
      <c r="SAW784" s="192"/>
      <c r="SAX784" s="288"/>
      <c r="SAY784" s="189"/>
      <c r="SAZ784" s="11"/>
      <c r="SBA784" s="181"/>
      <c r="SBB784" s="135"/>
      <c r="SBC784" s="230"/>
      <c r="SBD784" s="141"/>
      <c r="SBE784" s="136"/>
      <c r="SBF784" s="309"/>
      <c r="SBG784" s="309"/>
      <c r="SBH784" s="184"/>
      <c r="SBI784" s="182"/>
      <c r="SBJ784" s="128"/>
      <c r="SBK784" s="129"/>
      <c r="SBL784" s="130"/>
      <c r="SBM784" s="137"/>
      <c r="SBN784" s="138"/>
      <c r="SBO784" s="138"/>
      <c r="SBP784" s="11"/>
      <c r="SBQ784" s="11"/>
      <c r="SBR784" s="412"/>
      <c r="SBS784" s="412"/>
      <c r="SBT784" s="413"/>
      <c r="SBU784" s="192"/>
      <c r="SBV784" s="192"/>
      <c r="SBW784" s="192"/>
      <c r="SBX784" s="231"/>
      <c r="SBY784" s="231"/>
      <c r="SBZ784" s="232"/>
      <c r="SCA784" s="232"/>
      <c r="SCB784" s="233"/>
      <c r="SCC784" s="233"/>
      <c r="SCD784" s="233"/>
      <c r="SCE784" s="233"/>
      <c r="SCF784" s="233"/>
      <c r="SCG784" s="233"/>
      <c r="SCH784" s="204"/>
      <c r="SCI784" s="195"/>
      <c r="SCJ784" s="133"/>
      <c r="SCK784" s="133"/>
      <c r="SCL784" s="133"/>
      <c r="SCM784" s="234"/>
      <c r="SCN784" s="234"/>
      <c r="SCO784" s="191"/>
      <c r="SCP784" s="191"/>
      <c r="SCQ784" s="191"/>
      <c r="SCR784" s="191"/>
      <c r="SCS784" s="443"/>
      <c r="SCT784" s="443"/>
      <c r="SCU784" s="443"/>
      <c r="SCV784" s="443"/>
      <c r="SCW784" s="443"/>
      <c r="SCX784" s="443"/>
      <c r="SCY784" s="443"/>
      <c r="SCZ784" s="443"/>
      <c r="SDA784" s="443"/>
      <c r="SDB784" s="443"/>
      <c r="SDI784" s="11"/>
      <c r="SDJ784" s="239"/>
      <c r="SDK784" s="225"/>
      <c r="SDL784" s="11"/>
      <c r="SDM784" s="358"/>
      <c r="SDN784" s="247"/>
      <c r="SDO784" s="132"/>
      <c r="SDP784" s="225"/>
      <c r="SDQ784" s="225"/>
      <c r="SDR784" s="131"/>
      <c r="SDS784" s="132"/>
      <c r="SDT784" s="132"/>
      <c r="SDU784" s="134"/>
      <c r="SDV784" s="226"/>
      <c r="SDW784" s="226"/>
      <c r="SDX784" s="227"/>
      <c r="SDY784" s="228"/>
      <c r="SDZ784" s="143"/>
      <c r="SEA784" s="192"/>
      <c r="SEB784" s="288"/>
      <c r="SEC784" s="189"/>
      <c r="SED784" s="11"/>
      <c r="SEE784" s="181"/>
      <c r="SEF784" s="135"/>
      <c r="SEG784" s="230"/>
      <c r="SEH784" s="141"/>
      <c r="SEI784" s="136"/>
      <c r="SEJ784" s="309"/>
      <c r="SEK784" s="309"/>
      <c r="SEL784" s="184"/>
      <c r="SEM784" s="182"/>
      <c r="SEN784" s="128"/>
      <c r="SEO784" s="129"/>
      <c r="SEP784" s="130"/>
      <c r="SEQ784" s="137"/>
      <c r="SER784" s="138"/>
      <c r="SES784" s="138"/>
      <c r="SET784" s="11"/>
      <c r="SEU784" s="11"/>
      <c r="SEV784" s="412"/>
      <c r="SEW784" s="412"/>
      <c r="SEX784" s="413"/>
      <c r="SEY784" s="192"/>
      <c r="SEZ784" s="192"/>
      <c r="SFA784" s="192"/>
      <c r="SFB784" s="231"/>
      <c r="SFC784" s="231"/>
      <c r="SFD784" s="232"/>
      <c r="SFE784" s="232"/>
      <c r="SFF784" s="233"/>
      <c r="SFG784" s="233"/>
      <c r="SFH784" s="233"/>
      <c r="SFI784" s="233"/>
      <c r="SFJ784" s="233"/>
      <c r="SFK784" s="233"/>
      <c r="SFL784" s="204"/>
      <c r="SFM784" s="195"/>
      <c r="SFN784" s="133"/>
      <c r="SFO784" s="133"/>
      <c r="SFP784" s="133"/>
      <c r="SFQ784" s="234"/>
      <c r="SFR784" s="234"/>
      <c r="SFS784" s="191"/>
      <c r="SFT784" s="191"/>
      <c r="SFU784" s="191"/>
      <c r="SFV784" s="191"/>
      <c r="SFW784" s="443"/>
      <c r="SFX784" s="443"/>
      <c r="SFY784" s="443"/>
      <c r="SFZ784" s="443"/>
      <c r="SGA784" s="443"/>
      <c r="SGB784" s="443"/>
      <c r="SGC784" s="443"/>
      <c r="SGD784" s="443"/>
      <c r="SGE784" s="443"/>
      <c r="SGF784" s="443"/>
      <c r="SGM784" s="11"/>
      <c r="SGN784" s="239"/>
      <c r="SGO784" s="225"/>
      <c r="SGP784" s="11"/>
      <c r="SGQ784" s="358"/>
      <c r="SGR784" s="247"/>
      <c r="SGS784" s="132"/>
      <c r="SGT784" s="225"/>
      <c r="SGU784" s="225"/>
      <c r="SGV784" s="131"/>
      <c r="SGW784" s="132"/>
      <c r="SGX784" s="132"/>
      <c r="SGY784" s="134"/>
      <c r="SGZ784" s="226"/>
      <c r="SHA784" s="226"/>
      <c r="SHB784" s="227"/>
      <c r="SHC784" s="228"/>
      <c r="SHD784" s="143"/>
      <c r="SHE784" s="192"/>
      <c r="SHF784" s="288"/>
      <c r="SHG784" s="189"/>
      <c r="SHH784" s="11"/>
      <c r="SHI784" s="181"/>
      <c r="SHJ784" s="135"/>
      <c r="SHK784" s="230"/>
      <c r="SHL784" s="141"/>
      <c r="SHM784" s="136"/>
      <c r="SHN784" s="309"/>
      <c r="SHO784" s="309"/>
      <c r="SHP784" s="184"/>
      <c r="SHQ784" s="182"/>
      <c r="SHR784" s="128"/>
      <c r="SHS784" s="129"/>
      <c r="SHT784" s="130"/>
      <c r="SHU784" s="137"/>
      <c r="SHV784" s="138"/>
      <c r="SHW784" s="138"/>
      <c r="SHX784" s="11"/>
      <c r="SHY784" s="11"/>
      <c r="SHZ784" s="412"/>
      <c r="SIA784" s="412"/>
      <c r="SIB784" s="413"/>
      <c r="SIC784" s="192"/>
      <c r="SID784" s="192"/>
      <c r="SIE784" s="192"/>
      <c r="SIF784" s="231"/>
      <c r="SIG784" s="231"/>
      <c r="SIH784" s="232"/>
      <c r="SII784" s="232"/>
      <c r="SIJ784" s="233"/>
      <c r="SIK784" s="233"/>
      <c r="SIL784" s="233"/>
      <c r="SIM784" s="233"/>
      <c r="SIN784" s="233"/>
      <c r="SIO784" s="233"/>
      <c r="SIP784" s="204"/>
      <c r="SIQ784" s="195"/>
      <c r="SIR784" s="133"/>
      <c r="SIS784" s="133"/>
      <c r="SIT784" s="133"/>
      <c r="SIU784" s="234"/>
      <c r="SIV784" s="234"/>
      <c r="SIW784" s="191"/>
      <c r="SIX784" s="191"/>
      <c r="SIY784" s="191"/>
      <c r="SIZ784" s="191"/>
      <c r="SJA784" s="443"/>
      <c r="SJB784" s="443"/>
      <c r="SJC784" s="443"/>
      <c r="SJD784" s="443"/>
      <c r="SJE784" s="443"/>
      <c r="SJF784" s="443"/>
      <c r="SJG784" s="443"/>
      <c r="SJH784" s="443"/>
      <c r="SJI784" s="443"/>
      <c r="SJJ784" s="443"/>
      <c r="SJQ784" s="11"/>
      <c r="SJR784" s="239"/>
      <c r="SJS784" s="225"/>
      <c r="SJT784" s="11"/>
      <c r="SJU784" s="358"/>
      <c r="SJV784" s="247"/>
      <c r="SJW784" s="132"/>
      <c r="SJX784" s="225"/>
      <c r="SJY784" s="225"/>
      <c r="SJZ784" s="131"/>
      <c r="SKA784" s="132"/>
      <c r="SKB784" s="132"/>
      <c r="SKC784" s="134"/>
      <c r="SKD784" s="226"/>
      <c r="SKE784" s="226"/>
      <c r="SKF784" s="227"/>
      <c r="SKG784" s="228"/>
      <c r="SKH784" s="143"/>
      <c r="SKI784" s="192"/>
      <c r="SKJ784" s="288"/>
      <c r="SKK784" s="189"/>
      <c r="SKL784" s="11"/>
      <c r="SKM784" s="181"/>
      <c r="SKN784" s="135"/>
      <c r="SKO784" s="230"/>
      <c r="SKP784" s="141"/>
      <c r="SKQ784" s="136"/>
      <c r="SKR784" s="309"/>
      <c r="SKS784" s="309"/>
      <c r="SKT784" s="184"/>
      <c r="SKU784" s="182"/>
      <c r="SKV784" s="128"/>
      <c r="SKW784" s="129"/>
      <c r="SKX784" s="130"/>
      <c r="SKY784" s="137"/>
      <c r="SKZ784" s="138"/>
      <c r="SLA784" s="138"/>
      <c r="SLB784" s="11"/>
      <c r="SLC784" s="11"/>
      <c r="SLD784" s="412"/>
      <c r="SLE784" s="412"/>
      <c r="SLF784" s="413"/>
      <c r="SLG784" s="192"/>
      <c r="SLH784" s="192"/>
      <c r="SLI784" s="192"/>
      <c r="SLJ784" s="231"/>
      <c r="SLK784" s="231"/>
      <c r="SLL784" s="232"/>
      <c r="SLM784" s="232"/>
      <c r="SLN784" s="233"/>
      <c r="SLO784" s="233"/>
      <c r="SLP784" s="233"/>
      <c r="SLQ784" s="233"/>
      <c r="SLR784" s="233"/>
      <c r="SLS784" s="233"/>
      <c r="SLT784" s="204"/>
      <c r="SLU784" s="195"/>
      <c r="SLV784" s="133"/>
      <c r="SLW784" s="133"/>
      <c r="SLX784" s="133"/>
      <c r="SLY784" s="234"/>
      <c r="SLZ784" s="234"/>
      <c r="SMA784" s="191"/>
      <c r="SMB784" s="191"/>
      <c r="SMC784" s="191"/>
      <c r="SMD784" s="191"/>
      <c r="SME784" s="443"/>
      <c r="SMF784" s="443"/>
      <c r="SMG784" s="443"/>
      <c r="SMH784" s="443"/>
      <c r="SMI784" s="443"/>
      <c r="SMJ784" s="443"/>
      <c r="SMK784" s="443"/>
      <c r="SML784" s="443"/>
      <c r="SMM784" s="443"/>
      <c r="SMN784" s="443"/>
      <c r="SMU784" s="11"/>
      <c r="SMV784" s="239"/>
      <c r="SMW784" s="225"/>
      <c r="SMX784" s="11"/>
      <c r="SMY784" s="358"/>
      <c r="SMZ784" s="247"/>
      <c r="SNA784" s="132"/>
      <c r="SNB784" s="225"/>
      <c r="SNC784" s="225"/>
      <c r="SND784" s="131"/>
      <c r="SNE784" s="132"/>
      <c r="SNF784" s="132"/>
      <c r="SNG784" s="134"/>
      <c r="SNH784" s="226"/>
      <c r="SNI784" s="226"/>
      <c r="SNJ784" s="227"/>
      <c r="SNK784" s="228"/>
      <c r="SNL784" s="143"/>
      <c r="SNM784" s="192"/>
      <c r="SNN784" s="288"/>
      <c r="SNO784" s="189"/>
      <c r="SNP784" s="11"/>
      <c r="SNQ784" s="181"/>
      <c r="SNR784" s="135"/>
      <c r="SNS784" s="230"/>
      <c r="SNT784" s="141"/>
      <c r="SNU784" s="136"/>
      <c r="SNV784" s="309"/>
      <c r="SNW784" s="309"/>
      <c r="SNX784" s="184"/>
      <c r="SNY784" s="182"/>
      <c r="SNZ784" s="128"/>
      <c r="SOA784" s="129"/>
      <c r="SOB784" s="130"/>
      <c r="SOC784" s="137"/>
      <c r="SOD784" s="138"/>
      <c r="SOE784" s="138"/>
      <c r="SOF784" s="11"/>
      <c r="SOG784" s="11"/>
      <c r="SOH784" s="412"/>
      <c r="SOI784" s="412"/>
      <c r="SOJ784" s="413"/>
      <c r="SOK784" s="192"/>
      <c r="SOL784" s="192"/>
      <c r="SOM784" s="192"/>
      <c r="SON784" s="231"/>
      <c r="SOO784" s="231"/>
      <c r="SOP784" s="232"/>
      <c r="SOQ784" s="232"/>
      <c r="SOR784" s="233"/>
      <c r="SOS784" s="233"/>
      <c r="SOT784" s="233"/>
      <c r="SOU784" s="233"/>
      <c r="SOV784" s="233"/>
      <c r="SOW784" s="233"/>
      <c r="SOX784" s="204"/>
      <c r="SOY784" s="195"/>
      <c r="SOZ784" s="133"/>
      <c r="SPA784" s="133"/>
      <c r="SPB784" s="133"/>
      <c r="SPC784" s="234"/>
      <c r="SPD784" s="234"/>
      <c r="SPE784" s="191"/>
      <c r="SPF784" s="191"/>
      <c r="SPG784" s="191"/>
      <c r="SPH784" s="191"/>
      <c r="SPI784" s="443"/>
      <c r="SPJ784" s="443"/>
      <c r="SPK784" s="443"/>
      <c r="SPL784" s="443"/>
      <c r="SPM784" s="443"/>
      <c r="SPN784" s="443"/>
      <c r="SPO784" s="443"/>
      <c r="SPP784" s="443"/>
      <c r="SPQ784" s="443"/>
      <c r="SPR784" s="443"/>
      <c r="SPY784" s="11"/>
      <c r="SPZ784" s="239"/>
      <c r="SQA784" s="225"/>
      <c r="SQB784" s="11"/>
      <c r="SQC784" s="358"/>
      <c r="SQD784" s="247"/>
      <c r="SQE784" s="132"/>
      <c r="SQF784" s="225"/>
      <c r="SQG784" s="225"/>
      <c r="SQH784" s="131"/>
      <c r="SQI784" s="132"/>
      <c r="SQJ784" s="132"/>
      <c r="SQK784" s="134"/>
      <c r="SQL784" s="226"/>
      <c r="SQM784" s="226"/>
      <c r="SQN784" s="227"/>
      <c r="SQO784" s="228"/>
      <c r="SQP784" s="143"/>
      <c r="SQQ784" s="192"/>
      <c r="SQR784" s="288"/>
      <c r="SQS784" s="189"/>
      <c r="SQT784" s="11"/>
      <c r="SQU784" s="181"/>
      <c r="SQV784" s="135"/>
      <c r="SQW784" s="230"/>
      <c r="SQX784" s="141"/>
      <c r="SQY784" s="136"/>
      <c r="SQZ784" s="309"/>
      <c r="SRA784" s="309"/>
      <c r="SRB784" s="184"/>
      <c r="SRC784" s="182"/>
      <c r="SRD784" s="128"/>
      <c r="SRE784" s="129"/>
      <c r="SRF784" s="130"/>
      <c r="SRG784" s="137"/>
      <c r="SRH784" s="138"/>
      <c r="SRI784" s="138"/>
      <c r="SRJ784" s="11"/>
      <c r="SRK784" s="11"/>
      <c r="SRL784" s="412"/>
      <c r="SRM784" s="412"/>
      <c r="SRN784" s="413"/>
      <c r="SRO784" s="192"/>
      <c r="SRP784" s="192"/>
      <c r="SRQ784" s="192"/>
      <c r="SRR784" s="231"/>
      <c r="SRS784" s="231"/>
      <c r="SRT784" s="232"/>
      <c r="SRU784" s="232"/>
      <c r="SRV784" s="233"/>
      <c r="SRW784" s="233"/>
      <c r="SRX784" s="233"/>
      <c r="SRY784" s="233"/>
      <c r="SRZ784" s="233"/>
      <c r="SSA784" s="233"/>
      <c r="SSB784" s="204"/>
      <c r="SSC784" s="195"/>
      <c r="SSD784" s="133"/>
      <c r="SSE784" s="133"/>
      <c r="SSF784" s="133"/>
      <c r="SSG784" s="234"/>
      <c r="SSH784" s="234"/>
      <c r="SSI784" s="191"/>
      <c r="SSJ784" s="191"/>
      <c r="SSK784" s="191"/>
      <c r="SSL784" s="191"/>
      <c r="SSM784" s="443"/>
      <c r="SSN784" s="443"/>
      <c r="SSO784" s="443"/>
      <c r="SSP784" s="443"/>
      <c r="SSQ784" s="443"/>
      <c r="SSR784" s="443"/>
      <c r="SSS784" s="443"/>
      <c r="SST784" s="443"/>
      <c r="SSU784" s="443"/>
      <c r="SSV784" s="443"/>
      <c r="STC784" s="11"/>
      <c r="STD784" s="239"/>
      <c r="STE784" s="225"/>
      <c r="STF784" s="11"/>
      <c r="STG784" s="358"/>
      <c r="STH784" s="247"/>
      <c r="STI784" s="132"/>
      <c r="STJ784" s="225"/>
      <c r="STK784" s="225"/>
      <c r="STL784" s="131"/>
      <c r="STM784" s="132"/>
      <c r="STN784" s="132"/>
      <c r="STO784" s="134"/>
      <c r="STP784" s="226"/>
      <c r="STQ784" s="226"/>
      <c r="STR784" s="227"/>
      <c r="STS784" s="228"/>
      <c r="STT784" s="143"/>
      <c r="STU784" s="192"/>
      <c r="STV784" s="288"/>
      <c r="STW784" s="189"/>
      <c r="STX784" s="11"/>
      <c r="STY784" s="181"/>
      <c r="STZ784" s="135"/>
      <c r="SUA784" s="230"/>
      <c r="SUB784" s="141"/>
      <c r="SUC784" s="136"/>
      <c r="SUD784" s="309"/>
      <c r="SUE784" s="309"/>
      <c r="SUF784" s="184"/>
      <c r="SUG784" s="182"/>
      <c r="SUH784" s="128"/>
      <c r="SUI784" s="129"/>
      <c r="SUJ784" s="130"/>
      <c r="SUK784" s="137"/>
      <c r="SUL784" s="138"/>
      <c r="SUM784" s="138"/>
      <c r="SUN784" s="11"/>
      <c r="SUO784" s="11"/>
      <c r="SUP784" s="412"/>
      <c r="SUQ784" s="412"/>
      <c r="SUR784" s="413"/>
      <c r="SUS784" s="192"/>
      <c r="SUT784" s="192"/>
      <c r="SUU784" s="192"/>
      <c r="SUV784" s="231"/>
      <c r="SUW784" s="231"/>
      <c r="SUX784" s="232"/>
      <c r="SUY784" s="232"/>
      <c r="SUZ784" s="233"/>
      <c r="SVA784" s="233"/>
      <c r="SVB784" s="233"/>
      <c r="SVC784" s="233"/>
      <c r="SVD784" s="233"/>
      <c r="SVE784" s="233"/>
      <c r="SVF784" s="204"/>
      <c r="SVG784" s="195"/>
      <c r="SVH784" s="133"/>
      <c r="SVI784" s="133"/>
      <c r="SVJ784" s="133"/>
      <c r="SVK784" s="234"/>
      <c r="SVL784" s="234"/>
      <c r="SVM784" s="191"/>
      <c r="SVN784" s="191"/>
      <c r="SVO784" s="191"/>
      <c r="SVP784" s="191"/>
      <c r="SVQ784" s="443"/>
      <c r="SVR784" s="443"/>
      <c r="SVS784" s="443"/>
      <c r="SVT784" s="443"/>
      <c r="SVU784" s="443"/>
      <c r="SVV784" s="443"/>
      <c r="SVW784" s="443"/>
      <c r="SVX784" s="443"/>
      <c r="SVY784" s="443"/>
      <c r="SVZ784" s="443"/>
      <c r="SWG784" s="11"/>
      <c r="SWH784" s="239"/>
      <c r="SWI784" s="225"/>
      <c r="SWJ784" s="11"/>
      <c r="SWK784" s="358"/>
      <c r="SWL784" s="247"/>
      <c r="SWM784" s="132"/>
      <c r="SWN784" s="225"/>
      <c r="SWO784" s="225"/>
      <c r="SWP784" s="131"/>
      <c r="SWQ784" s="132"/>
      <c r="SWR784" s="132"/>
      <c r="SWS784" s="134"/>
      <c r="SWT784" s="226"/>
      <c r="SWU784" s="226"/>
      <c r="SWV784" s="227"/>
      <c r="SWW784" s="228"/>
      <c r="SWX784" s="143"/>
      <c r="SWY784" s="192"/>
      <c r="SWZ784" s="288"/>
      <c r="SXA784" s="189"/>
      <c r="SXB784" s="11"/>
      <c r="SXC784" s="181"/>
      <c r="SXD784" s="135"/>
      <c r="SXE784" s="230"/>
      <c r="SXF784" s="141"/>
      <c r="SXG784" s="136"/>
      <c r="SXH784" s="309"/>
      <c r="SXI784" s="309"/>
      <c r="SXJ784" s="184"/>
      <c r="SXK784" s="182"/>
      <c r="SXL784" s="128"/>
      <c r="SXM784" s="129"/>
      <c r="SXN784" s="130"/>
      <c r="SXO784" s="137"/>
      <c r="SXP784" s="138"/>
      <c r="SXQ784" s="138"/>
      <c r="SXR784" s="11"/>
      <c r="SXS784" s="11"/>
      <c r="SXT784" s="412"/>
      <c r="SXU784" s="412"/>
      <c r="SXV784" s="413"/>
      <c r="SXW784" s="192"/>
      <c r="SXX784" s="192"/>
      <c r="SXY784" s="192"/>
      <c r="SXZ784" s="231"/>
      <c r="SYA784" s="231"/>
      <c r="SYB784" s="232"/>
      <c r="SYC784" s="232"/>
      <c r="SYD784" s="233"/>
      <c r="SYE784" s="233"/>
      <c r="SYF784" s="233"/>
      <c r="SYG784" s="233"/>
      <c r="SYH784" s="233"/>
      <c r="SYI784" s="233"/>
      <c r="SYJ784" s="204"/>
      <c r="SYK784" s="195"/>
      <c r="SYL784" s="133"/>
      <c r="SYM784" s="133"/>
      <c r="SYN784" s="133"/>
      <c r="SYO784" s="234"/>
      <c r="SYP784" s="234"/>
      <c r="SYQ784" s="191"/>
      <c r="SYR784" s="191"/>
      <c r="SYS784" s="191"/>
      <c r="SYT784" s="191"/>
      <c r="SYU784" s="443"/>
      <c r="SYV784" s="443"/>
      <c r="SYW784" s="443"/>
      <c r="SYX784" s="443"/>
      <c r="SYY784" s="443"/>
      <c r="SYZ784" s="443"/>
      <c r="SZA784" s="443"/>
      <c r="SZB784" s="443"/>
      <c r="SZC784" s="443"/>
      <c r="SZD784" s="443"/>
      <c r="SZK784" s="11"/>
      <c r="SZL784" s="239"/>
      <c r="SZM784" s="225"/>
      <c r="SZN784" s="11"/>
      <c r="SZO784" s="358"/>
      <c r="SZP784" s="247"/>
      <c r="SZQ784" s="132"/>
      <c r="SZR784" s="225"/>
      <c r="SZS784" s="225"/>
      <c r="SZT784" s="131"/>
      <c r="SZU784" s="132"/>
      <c r="SZV784" s="132"/>
      <c r="SZW784" s="134"/>
      <c r="SZX784" s="226"/>
      <c r="SZY784" s="226"/>
      <c r="SZZ784" s="227"/>
      <c r="TAA784" s="228"/>
      <c r="TAB784" s="143"/>
      <c r="TAC784" s="192"/>
      <c r="TAD784" s="288"/>
      <c r="TAE784" s="189"/>
      <c r="TAF784" s="11"/>
      <c r="TAG784" s="181"/>
      <c r="TAH784" s="135"/>
      <c r="TAI784" s="230"/>
      <c r="TAJ784" s="141"/>
      <c r="TAK784" s="136"/>
      <c r="TAL784" s="309"/>
      <c r="TAM784" s="309"/>
      <c r="TAN784" s="184"/>
      <c r="TAO784" s="182"/>
      <c r="TAP784" s="128"/>
      <c r="TAQ784" s="129"/>
      <c r="TAR784" s="130"/>
      <c r="TAS784" s="137"/>
      <c r="TAT784" s="138"/>
      <c r="TAU784" s="138"/>
      <c r="TAV784" s="11"/>
      <c r="TAW784" s="11"/>
      <c r="TAX784" s="412"/>
      <c r="TAY784" s="412"/>
      <c r="TAZ784" s="413"/>
      <c r="TBA784" s="192"/>
      <c r="TBB784" s="192"/>
      <c r="TBC784" s="192"/>
      <c r="TBD784" s="231"/>
      <c r="TBE784" s="231"/>
      <c r="TBF784" s="232"/>
      <c r="TBG784" s="232"/>
      <c r="TBH784" s="233"/>
      <c r="TBI784" s="233"/>
      <c r="TBJ784" s="233"/>
      <c r="TBK784" s="233"/>
      <c r="TBL784" s="233"/>
      <c r="TBM784" s="233"/>
      <c r="TBN784" s="204"/>
      <c r="TBO784" s="195"/>
      <c r="TBP784" s="133"/>
      <c r="TBQ784" s="133"/>
      <c r="TBR784" s="133"/>
      <c r="TBS784" s="234"/>
      <c r="TBT784" s="234"/>
      <c r="TBU784" s="191"/>
      <c r="TBV784" s="191"/>
      <c r="TBW784" s="191"/>
      <c r="TBX784" s="191"/>
      <c r="TBY784" s="443"/>
      <c r="TBZ784" s="443"/>
      <c r="TCA784" s="443"/>
      <c r="TCB784" s="443"/>
      <c r="TCC784" s="443"/>
      <c r="TCD784" s="443"/>
      <c r="TCE784" s="443"/>
      <c r="TCF784" s="443"/>
      <c r="TCG784" s="443"/>
      <c r="TCH784" s="443"/>
      <c r="TCO784" s="11"/>
      <c r="TCP784" s="239"/>
      <c r="TCQ784" s="225"/>
      <c r="TCR784" s="11"/>
      <c r="TCS784" s="358"/>
      <c r="TCT784" s="247"/>
      <c r="TCU784" s="132"/>
      <c r="TCV784" s="225"/>
      <c r="TCW784" s="225"/>
      <c r="TCX784" s="131"/>
      <c r="TCY784" s="132"/>
      <c r="TCZ784" s="132"/>
      <c r="TDA784" s="134"/>
      <c r="TDB784" s="226"/>
      <c r="TDC784" s="226"/>
      <c r="TDD784" s="227"/>
      <c r="TDE784" s="228"/>
      <c r="TDF784" s="143"/>
      <c r="TDG784" s="192"/>
      <c r="TDH784" s="288"/>
      <c r="TDI784" s="189"/>
      <c r="TDJ784" s="11"/>
      <c r="TDK784" s="181"/>
      <c r="TDL784" s="135"/>
      <c r="TDM784" s="230"/>
      <c r="TDN784" s="141"/>
      <c r="TDO784" s="136"/>
      <c r="TDP784" s="309"/>
      <c r="TDQ784" s="309"/>
      <c r="TDR784" s="184"/>
      <c r="TDS784" s="182"/>
      <c r="TDT784" s="128"/>
      <c r="TDU784" s="129"/>
      <c r="TDV784" s="130"/>
      <c r="TDW784" s="137"/>
      <c r="TDX784" s="138"/>
      <c r="TDY784" s="138"/>
      <c r="TDZ784" s="11"/>
      <c r="TEA784" s="11"/>
      <c r="TEB784" s="412"/>
      <c r="TEC784" s="412"/>
      <c r="TED784" s="413"/>
      <c r="TEE784" s="192"/>
      <c r="TEF784" s="192"/>
      <c r="TEG784" s="192"/>
      <c r="TEH784" s="231"/>
      <c r="TEI784" s="231"/>
      <c r="TEJ784" s="232"/>
      <c r="TEK784" s="232"/>
      <c r="TEL784" s="233"/>
      <c r="TEM784" s="233"/>
      <c r="TEN784" s="233"/>
      <c r="TEO784" s="233"/>
      <c r="TEP784" s="233"/>
      <c r="TEQ784" s="233"/>
      <c r="TER784" s="204"/>
      <c r="TES784" s="195"/>
      <c r="TET784" s="133"/>
      <c r="TEU784" s="133"/>
      <c r="TEV784" s="133"/>
      <c r="TEW784" s="234"/>
      <c r="TEX784" s="234"/>
      <c r="TEY784" s="191"/>
      <c r="TEZ784" s="191"/>
      <c r="TFA784" s="191"/>
      <c r="TFB784" s="191"/>
      <c r="TFC784" s="443"/>
      <c r="TFD784" s="443"/>
      <c r="TFE784" s="443"/>
      <c r="TFF784" s="443"/>
      <c r="TFG784" s="443"/>
      <c r="TFH784" s="443"/>
      <c r="TFI784" s="443"/>
      <c r="TFJ784" s="443"/>
      <c r="TFK784" s="443"/>
      <c r="TFL784" s="443"/>
      <c r="TFS784" s="11"/>
      <c r="TFT784" s="239"/>
      <c r="TFU784" s="225"/>
      <c r="TFV784" s="11"/>
      <c r="TFW784" s="358"/>
      <c r="TFX784" s="247"/>
      <c r="TFY784" s="132"/>
      <c r="TFZ784" s="225"/>
      <c r="TGA784" s="225"/>
      <c r="TGB784" s="131"/>
      <c r="TGC784" s="132"/>
      <c r="TGD784" s="132"/>
      <c r="TGE784" s="134"/>
      <c r="TGF784" s="226"/>
      <c r="TGG784" s="226"/>
      <c r="TGH784" s="227"/>
      <c r="TGI784" s="228"/>
      <c r="TGJ784" s="143"/>
      <c r="TGK784" s="192"/>
      <c r="TGL784" s="288"/>
      <c r="TGM784" s="189"/>
      <c r="TGN784" s="11"/>
      <c r="TGO784" s="181"/>
      <c r="TGP784" s="135"/>
      <c r="TGQ784" s="230"/>
      <c r="TGR784" s="141"/>
      <c r="TGS784" s="136"/>
      <c r="TGT784" s="309"/>
      <c r="TGU784" s="309"/>
      <c r="TGV784" s="184"/>
      <c r="TGW784" s="182"/>
      <c r="TGX784" s="128"/>
      <c r="TGY784" s="129"/>
      <c r="TGZ784" s="130"/>
      <c r="THA784" s="137"/>
      <c r="THB784" s="138"/>
      <c r="THC784" s="138"/>
      <c r="THD784" s="11"/>
      <c r="THE784" s="11"/>
      <c r="THF784" s="412"/>
      <c r="THG784" s="412"/>
      <c r="THH784" s="413"/>
      <c r="THI784" s="192"/>
      <c r="THJ784" s="192"/>
      <c r="THK784" s="192"/>
      <c r="THL784" s="231"/>
      <c r="THM784" s="231"/>
      <c r="THN784" s="232"/>
      <c r="THO784" s="232"/>
      <c r="THP784" s="233"/>
      <c r="THQ784" s="233"/>
      <c r="THR784" s="233"/>
      <c r="THS784" s="233"/>
      <c r="THT784" s="233"/>
      <c r="THU784" s="233"/>
      <c r="THV784" s="204"/>
      <c r="THW784" s="195"/>
      <c r="THX784" s="133"/>
      <c r="THY784" s="133"/>
      <c r="THZ784" s="133"/>
      <c r="TIA784" s="234"/>
      <c r="TIB784" s="234"/>
      <c r="TIC784" s="191"/>
      <c r="TID784" s="191"/>
      <c r="TIE784" s="191"/>
      <c r="TIF784" s="191"/>
      <c r="TIG784" s="443"/>
      <c r="TIH784" s="443"/>
      <c r="TII784" s="443"/>
      <c r="TIJ784" s="443"/>
      <c r="TIK784" s="443"/>
      <c r="TIL784" s="443"/>
      <c r="TIM784" s="443"/>
      <c r="TIN784" s="443"/>
      <c r="TIO784" s="443"/>
      <c r="TIP784" s="443"/>
      <c r="TIW784" s="11"/>
      <c r="TIX784" s="239"/>
      <c r="TIY784" s="225"/>
      <c r="TIZ784" s="11"/>
      <c r="TJA784" s="358"/>
      <c r="TJB784" s="247"/>
      <c r="TJC784" s="132"/>
      <c r="TJD784" s="225"/>
      <c r="TJE784" s="225"/>
      <c r="TJF784" s="131"/>
      <c r="TJG784" s="132"/>
      <c r="TJH784" s="132"/>
      <c r="TJI784" s="134"/>
      <c r="TJJ784" s="226"/>
      <c r="TJK784" s="226"/>
      <c r="TJL784" s="227"/>
      <c r="TJM784" s="228"/>
      <c r="TJN784" s="143"/>
      <c r="TJO784" s="192"/>
      <c r="TJP784" s="288"/>
      <c r="TJQ784" s="189"/>
      <c r="TJR784" s="11"/>
      <c r="TJS784" s="181"/>
      <c r="TJT784" s="135"/>
      <c r="TJU784" s="230"/>
      <c r="TJV784" s="141"/>
      <c r="TJW784" s="136"/>
      <c r="TJX784" s="309"/>
      <c r="TJY784" s="309"/>
      <c r="TJZ784" s="184"/>
      <c r="TKA784" s="182"/>
      <c r="TKB784" s="128"/>
      <c r="TKC784" s="129"/>
      <c r="TKD784" s="130"/>
      <c r="TKE784" s="137"/>
      <c r="TKF784" s="138"/>
      <c r="TKG784" s="138"/>
      <c r="TKH784" s="11"/>
      <c r="TKI784" s="11"/>
      <c r="TKJ784" s="412"/>
      <c r="TKK784" s="412"/>
      <c r="TKL784" s="413"/>
      <c r="TKM784" s="192"/>
      <c r="TKN784" s="192"/>
      <c r="TKO784" s="192"/>
      <c r="TKP784" s="231"/>
      <c r="TKQ784" s="231"/>
      <c r="TKR784" s="232"/>
      <c r="TKS784" s="232"/>
      <c r="TKT784" s="233"/>
      <c r="TKU784" s="233"/>
      <c r="TKV784" s="233"/>
      <c r="TKW784" s="233"/>
      <c r="TKX784" s="233"/>
      <c r="TKY784" s="233"/>
      <c r="TKZ784" s="204"/>
      <c r="TLA784" s="195"/>
      <c r="TLB784" s="133"/>
      <c r="TLC784" s="133"/>
      <c r="TLD784" s="133"/>
      <c r="TLE784" s="234"/>
      <c r="TLF784" s="234"/>
      <c r="TLG784" s="191"/>
      <c r="TLH784" s="191"/>
      <c r="TLI784" s="191"/>
      <c r="TLJ784" s="191"/>
      <c r="TLK784" s="443"/>
      <c r="TLL784" s="443"/>
      <c r="TLM784" s="443"/>
      <c r="TLN784" s="443"/>
      <c r="TLO784" s="443"/>
      <c r="TLP784" s="443"/>
      <c r="TLQ784" s="443"/>
      <c r="TLR784" s="443"/>
      <c r="TLS784" s="443"/>
      <c r="TLT784" s="443"/>
      <c r="TMA784" s="11"/>
      <c r="TMB784" s="239"/>
      <c r="TMC784" s="225"/>
      <c r="TMD784" s="11"/>
      <c r="TME784" s="358"/>
      <c r="TMF784" s="247"/>
      <c r="TMG784" s="132"/>
      <c r="TMH784" s="225"/>
      <c r="TMI784" s="225"/>
      <c r="TMJ784" s="131"/>
      <c r="TMK784" s="132"/>
      <c r="TML784" s="132"/>
      <c r="TMM784" s="134"/>
      <c r="TMN784" s="226"/>
      <c r="TMO784" s="226"/>
      <c r="TMP784" s="227"/>
      <c r="TMQ784" s="228"/>
      <c r="TMR784" s="143"/>
      <c r="TMS784" s="192"/>
      <c r="TMT784" s="288"/>
      <c r="TMU784" s="189"/>
      <c r="TMV784" s="11"/>
      <c r="TMW784" s="181"/>
      <c r="TMX784" s="135"/>
      <c r="TMY784" s="230"/>
      <c r="TMZ784" s="141"/>
      <c r="TNA784" s="136"/>
      <c r="TNB784" s="309"/>
      <c r="TNC784" s="309"/>
      <c r="TND784" s="184"/>
      <c r="TNE784" s="182"/>
      <c r="TNF784" s="128"/>
      <c r="TNG784" s="129"/>
      <c r="TNH784" s="130"/>
      <c r="TNI784" s="137"/>
      <c r="TNJ784" s="138"/>
      <c r="TNK784" s="138"/>
      <c r="TNL784" s="11"/>
      <c r="TNM784" s="11"/>
      <c r="TNN784" s="412"/>
      <c r="TNO784" s="412"/>
      <c r="TNP784" s="413"/>
      <c r="TNQ784" s="192"/>
      <c r="TNR784" s="192"/>
      <c r="TNS784" s="192"/>
      <c r="TNT784" s="231"/>
      <c r="TNU784" s="231"/>
      <c r="TNV784" s="232"/>
      <c r="TNW784" s="232"/>
      <c r="TNX784" s="233"/>
      <c r="TNY784" s="233"/>
      <c r="TNZ784" s="233"/>
      <c r="TOA784" s="233"/>
      <c r="TOB784" s="233"/>
      <c r="TOC784" s="233"/>
      <c r="TOD784" s="204"/>
      <c r="TOE784" s="195"/>
      <c r="TOF784" s="133"/>
      <c r="TOG784" s="133"/>
      <c r="TOH784" s="133"/>
      <c r="TOI784" s="234"/>
      <c r="TOJ784" s="234"/>
      <c r="TOK784" s="191"/>
      <c r="TOL784" s="191"/>
      <c r="TOM784" s="191"/>
      <c r="TON784" s="191"/>
      <c r="TOO784" s="443"/>
      <c r="TOP784" s="443"/>
      <c r="TOQ784" s="443"/>
      <c r="TOR784" s="443"/>
      <c r="TOS784" s="443"/>
      <c r="TOT784" s="443"/>
      <c r="TOU784" s="443"/>
      <c r="TOV784" s="443"/>
      <c r="TOW784" s="443"/>
      <c r="TOX784" s="443"/>
      <c r="TPE784" s="11"/>
      <c r="TPF784" s="239"/>
      <c r="TPG784" s="225"/>
      <c r="TPH784" s="11"/>
      <c r="TPI784" s="358"/>
      <c r="TPJ784" s="247"/>
      <c r="TPK784" s="132"/>
      <c r="TPL784" s="225"/>
      <c r="TPM784" s="225"/>
      <c r="TPN784" s="131"/>
      <c r="TPO784" s="132"/>
      <c r="TPP784" s="132"/>
      <c r="TPQ784" s="134"/>
      <c r="TPR784" s="226"/>
      <c r="TPS784" s="226"/>
      <c r="TPT784" s="227"/>
      <c r="TPU784" s="228"/>
      <c r="TPV784" s="143"/>
      <c r="TPW784" s="192"/>
      <c r="TPX784" s="288"/>
      <c r="TPY784" s="189"/>
      <c r="TPZ784" s="11"/>
      <c r="TQA784" s="181"/>
      <c r="TQB784" s="135"/>
      <c r="TQC784" s="230"/>
      <c r="TQD784" s="141"/>
      <c r="TQE784" s="136"/>
      <c r="TQF784" s="309"/>
      <c r="TQG784" s="309"/>
      <c r="TQH784" s="184"/>
      <c r="TQI784" s="182"/>
      <c r="TQJ784" s="128"/>
      <c r="TQK784" s="129"/>
      <c r="TQL784" s="130"/>
      <c r="TQM784" s="137"/>
      <c r="TQN784" s="138"/>
      <c r="TQO784" s="138"/>
      <c r="TQP784" s="11"/>
      <c r="TQQ784" s="11"/>
      <c r="TQR784" s="412"/>
      <c r="TQS784" s="412"/>
      <c r="TQT784" s="413"/>
      <c r="TQU784" s="192"/>
      <c r="TQV784" s="192"/>
      <c r="TQW784" s="192"/>
      <c r="TQX784" s="231"/>
      <c r="TQY784" s="231"/>
      <c r="TQZ784" s="232"/>
      <c r="TRA784" s="232"/>
      <c r="TRB784" s="233"/>
      <c r="TRC784" s="233"/>
      <c r="TRD784" s="233"/>
      <c r="TRE784" s="233"/>
      <c r="TRF784" s="233"/>
      <c r="TRG784" s="233"/>
      <c r="TRH784" s="204"/>
      <c r="TRI784" s="195"/>
      <c r="TRJ784" s="133"/>
      <c r="TRK784" s="133"/>
      <c r="TRL784" s="133"/>
      <c r="TRM784" s="234"/>
      <c r="TRN784" s="234"/>
      <c r="TRO784" s="191"/>
      <c r="TRP784" s="191"/>
      <c r="TRQ784" s="191"/>
      <c r="TRR784" s="191"/>
      <c r="TRS784" s="443"/>
      <c r="TRT784" s="443"/>
      <c r="TRU784" s="443"/>
      <c r="TRV784" s="443"/>
      <c r="TRW784" s="443"/>
      <c r="TRX784" s="443"/>
      <c r="TRY784" s="443"/>
      <c r="TRZ784" s="443"/>
      <c r="TSA784" s="443"/>
      <c r="TSB784" s="443"/>
      <c r="TSI784" s="11"/>
      <c r="TSJ784" s="239"/>
      <c r="TSK784" s="225"/>
      <c r="TSL784" s="11"/>
      <c r="TSM784" s="358"/>
      <c r="TSN784" s="247"/>
      <c r="TSO784" s="132"/>
      <c r="TSP784" s="225"/>
      <c r="TSQ784" s="225"/>
      <c r="TSR784" s="131"/>
      <c r="TSS784" s="132"/>
      <c r="TST784" s="132"/>
      <c r="TSU784" s="134"/>
      <c r="TSV784" s="226"/>
      <c r="TSW784" s="226"/>
      <c r="TSX784" s="227"/>
      <c r="TSY784" s="228"/>
      <c r="TSZ784" s="143"/>
      <c r="TTA784" s="192"/>
      <c r="TTB784" s="288"/>
      <c r="TTC784" s="189"/>
      <c r="TTD784" s="11"/>
      <c r="TTE784" s="181"/>
      <c r="TTF784" s="135"/>
      <c r="TTG784" s="230"/>
      <c r="TTH784" s="141"/>
      <c r="TTI784" s="136"/>
      <c r="TTJ784" s="309"/>
      <c r="TTK784" s="309"/>
      <c r="TTL784" s="184"/>
      <c r="TTM784" s="182"/>
      <c r="TTN784" s="128"/>
      <c r="TTO784" s="129"/>
      <c r="TTP784" s="130"/>
      <c r="TTQ784" s="137"/>
      <c r="TTR784" s="138"/>
      <c r="TTS784" s="138"/>
      <c r="TTT784" s="11"/>
      <c r="TTU784" s="11"/>
      <c r="TTV784" s="412"/>
      <c r="TTW784" s="412"/>
      <c r="TTX784" s="413"/>
      <c r="TTY784" s="192"/>
      <c r="TTZ784" s="192"/>
      <c r="TUA784" s="192"/>
      <c r="TUB784" s="231"/>
      <c r="TUC784" s="231"/>
      <c r="TUD784" s="232"/>
      <c r="TUE784" s="232"/>
      <c r="TUF784" s="233"/>
      <c r="TUG784" s="233"/>
      <c r="TUH784" s="233"/>
      <c r="TUI784" s="233"/>
      <c r="TUJ784" s="233"/>
      <c r="TUK784" s="233"/>
      <c r="TUL784" s="204"/>
      <c r="TUM784" s="195"/>
      <c r="TUN784" s="133"/>
      <c r="TUO784" s="133"/>
      <c r="TUP784" s="133"/>
      <c r="TUQ784" s="234"/>
      <c r="TUR784" s="234"/>
      <c r="TUS784" s="191"/>
      <c r="TUT784" s="191"/>
      <c r="TUU784" s="191"/>
      <c r="TUV784" s="191"/>
      <c r="TUW784" s="443"/>
      <c r="TUX784" s="443"/>
      <c r="TUY784" s="443"/>
      <c r="TUZ784" s="443"/>
      <c r="TVA784" s="443"/>
      <c r="TVB784" s="443"/>
      <c r="TVC784" s="443"/>
      <c r="TVD784" s="443"/>
      <c r="TVE784" s="443"/>
      <c r="TVF784" s="443"/>
      <c r="TVM784" s="11"/>
      <c r="TVN784" s="239"/>
      <c r="TVO784" s="225"/>
      <c r="TVP784" s="11"/>
      <c r="TVQ784" s="358"/>
      <c r="TVR784" s="247"/>
      <c r="TVS784" s="132"/>
      <c r="TVT784" s="225"/>
      <c r="TVU784" s="225"/>
      <c r="TVV784" s="131"/>
      <c r="TVW784" s="132"/>
      <c r="TVX784" s="132"/>
      <c r="TVY784" s="134"/>
      <c r="TVZ784" s="226"/>
      <c r="TWA784" s="226"/>
      <c r="TWB784" s="227"/>
      <c r="TWC784" s="228"/>
      <c r="TWD784" s="143"/>
      <c r="TWE784" s="192"/>
      <c r="TWF784" s="288"/>
      <c r="TWG784" s="189"/>
      <c r="TWH784" s="11"/>
      <c r="TWI784" s="181"/>
      <c r="TWJ784" s="135"/>
      <c r="TWK784" s="230"/>
      <c r="TWL784" s="141"/>
      <c r="TWM784" s="136"/>
      <c r="TWN784" s="309"/>
      <c r="TWO784" s="309"/>
      <c r="TWP784" s="184"/>
      <c r="TWQ784" s="182"/>
      <c r="TWR784" s="128"/>
      <c r="TWS784" s="129"/>
      <c r="TWT784" s="130"/>
      <c r="TWU784" s="137"/>
      <c r="TWV784" s="138"/>
      <c r="TWW784" s="138"/>
      <c r="TWX784" s="11"/>
      <c r="TWY784" s="11"/>
      <c r="TWZ784" s="412"/>
      <c r="TXA784" s="412"/>
      <c r="TXB784" s="413"/>
      <c r="TXC784" s="192"/>
      <c r="TXD784" s="192"/>
      <c r="TXE784" s="192"/>
      <c r="TXF784" s="231"/>
      <c r="TXG784" s="231"/>
      <c r="TXH784" s="232"/>
      <c r="TXI784" s="232"/>
      <c r="TXJ784" s="233"/>
      <c r="TXK784" s="233"/>
      <c r="TXL784" s="233"/>
      <c r="TXM784" s="233"/>
      <c r="TXN784" s="233"/>
      <c r="TXO784" s="233"/>
      <c r="TXP784" s="204"/>
      <c r="TXQ784" s="195"/>
      <c r="TXR784" s="133"/>
      <c r="TXS784" s="133"/>
      <c r="TXT784" s="133"/>
      <c r="TXU784" s="234"/>
      <c r="TXV784" s="234"/>
      <c r="TXW784" s="191"/>
      <c r="TXX784" s="191"/>
      <c r="TXY784" s="191"/>
      <c r="TXZ784" s="191"/>
      <c r="TYA784" s="443"/>
      <c r="TYB784" s="443"/>
      <c r="TYC784" s="443"/>
      <c r="TYD784" s="443"/>
      <c r="TYE784" s="443"/>
      <c r="TYF784" s="443"/>
      <c r="TYG784" s="443"/>
      <c r="TYH784" s="443"/>
      <c r="TYI784" s="443"/>
      <c r="TYJ784" s="443"/>
      <c r="TYQ784" s="11"/>
      <c r="TYR784" s="239"/>
      <c r="TYS784" s="225"/>
      <c r="TYT784" s="11"/>
      <c r="TYU784" s="358"/>
      <c r="TYV784" s="247"/>
      <c r="TYW784" s="132"/>
      <c r="TYX784" s="225"/>
      <c r="TYY784" s="225"/>
      <c r="TYZ784" s="131"/>
      <c r="TZA784" s="132"/>
      <c r="TZB784" s="132"/>
      <c r="TZC784" s="134"/>
      <c r="TZD784" s="226"/>
      <c r="TZE784" s="226"/>
      <c r="TZF784" s="227"/>
      <c r="TZG784" s="228"/>
      <c r="TZH784" s="143"/>
      <c r="TZI784" s="192"/>
      <c r="TZJ784" s="288"/>
      <c r="TZK784" s="189"/>
      <c r="TZL784" s="11"/>
      <c r="TZM784" s="181"/>
      <c r="TZN784" s="135"/>
      <c r="TZO784" s="230"/>
      <c r="TZP784" s="141"/>
      <c r="TZQ784" s="136"/>
      <c r="TZR784" s="309"/>
      <c r="TZS784" s="309"/>
      <c r="TZT784" s="184"/>
      <c r="TZU784" s="182"/>
      <c r="TZV784" s="128"/>
      <c r="TZW784" s="129"/>
      <c r="TZX784" s="130"/>
      <c r="TZY784" s="137"/>
      <c r="TZZ784" s="138"/>
      <c r="UAA784" s="138"/>
      <c r="UAB784" s="11"/>
      <c r="UAC784" s="11"/>
      <c r="UAD784" s="412"/>
      <c r="UAE784" s="412"/>
      <c r="UAF784" s="413"/>
      <c r="UAG784" s="192"/>
      <c r="UAH784" s="192"/>
      <c r="UAI784" s="192"/>
      <c r="UAJ784" s="231"/>
      <c r="UAK784" s="231"/>
      <c r="UAL784" s="232"/>
      <c r="UAM784" s="232"/>
      <c r="UAN784" s="233"/>
      <c r="UAO784" s="233"/>
      <c r="UAP784" s="233"/>
      <c r="UAQ784" s="233"/>
      <c r="UAR784" s="233"/>
      <c r="UAS784" s="233"/>
      <c r="UAT784" s="204"/>
      <c r="UAU784" s="195"/>
      <c r="UAV784" s="133"/>
      <c r="UAW784" s="133"/>
      <c r="UAX784" s="133"/>
      <c r="UAY784" s="234"/>
      <c r="UAZ784" s="234"/>
      <c r="UBA784" s="191"/>
      <c r="UBB784" s="191"/>
      <c r="UBC784" s="191"/>
      <c r="UBD784" s="191"/>
      <c r="UBE784" s="443"/>
      <c r="UBF784" s="443"/>
      <c r="UBG784" s="443"/>
      <c r="UBH784" s="443"/>
      <c r="UBI784" s="443"/>
      <c r="UBJ784" s="443"/>
      <c r="UBK784" s="443"/>
      <c r="UBL784" s="443"/>
      <c r="UBM784" s="443"/>
      <c r="UBN784" s="443"/>
      <c r="UBU784" s="11"/>
      <c r="UBV784" s="239"/>
      <c r="UBW784" s="225"/>
      <c r="UBX784" s="11"/>
      <c r="UBY784" s="358"/>
      <c r="UBZ784" s="247"/>
      <c r="UCA784" s="132"/>
      <c r="UCB784" s="225"/>
      <c r="UCC784" s="225"/>
      <c r="UCD784" s="131"/>
      <c r="UCE784" s="132"/>
      <c r="UCF784" s="132"/>
      <c r="UCG784" s="134"/>
      <c r="UCH784" s="226"/>
      <c r="UCI784" s="226"/>
      <c r="UCJ784" s="227"/>
      <c r="UCK784" s="228"/>
      <c r="UCL784" s="143"/>
      <c r="UCM784" s="192"/>
      <c r="UCN784" s="288"/>
      <c r="UCO784" s="189"/>
      <c r="UCP784" s="11"/>
      <c r="UCQ784" s="181"/>
      <c r="UCR784" s="135"/>
      <c r="UCS784" s="230"/>
      <c r="UCT784" s="141"/>
      <c r="UCU784" s="136"/>
      <c r="UCV784" s="309"/>
      <c r="UCW784" s="309"/>
      <c r="UCX784" s="184"/>
      <c r="UCY784" s="182"/>
      <c r="UCZ784" s="128"/>
      <c r="UDA784" s="129"/>
      <c r="UDB784" s="130"/>
      <c r="UDC784" s="137"/>
      <c r="UDD784" s="138"/>
      <c r="UDE784" s="138"/>
      <c r="UDF784" s="11"/>
      <c r="UDG784" s="11"/>
      <c r="UDH784" s="412"/>
      <c r="UDI784" s="412"/>
      <c r="UDJ784" s="413"/>
      <c r="UDK784" s="192"/>
      <c r="UDL784" s="192"/>
      <c r="UDM784" s="192"/>
      <c r="UDN784" s="231"/>
      <c r="UDO784" s="231"/>
      <c r="UDP784" s="232"/>
      <c r="UDQ784" s="232"/>
      <c r="UDR784" s="233"/>
      <c r="UDS784" s="233"/>
      <c r="UDT784" s="233"/>
      <c r="UDU784" s="233"/>
      <c r="UDV784" s="233"/>
      <c r="UDW784" s="233"/>
      <c r="UDX784" s="204"/>
      <c r="UDY784" s="195"/>
      <c r="UDZ784" s="133"/>
      <c r="UEA784" s="133"/>
      <c r="UEB784" s="133"/>
      <c r="UEC784" s="234"/>
      <c r="UED784" s="234"/>
      <c r="UEE784" s="191"/>
      <c r="UEF784" s="191"/>
      <c r="UEG784" s="191"/>
      <c r="UEH784" s="191"/>
      <c r="UEI784" s="443"/>
      <c r="UEJ784" s="443"/>
      <c r="UEK784" s="443"/>
      <c r="UEL784" s="443"/>
      <c r="UEM784" s="443"/>
      <c r="UEN784" s="443"/>
      <c r="UEO784" s="443"/>
      <c r="UEP784" s="443"/>
      <c r="UEQ784" s="443"/>
      <c r="UER784" s="443"/>
      <c r="UEY784" s="11"/>
      <c r="UEZ784" s="239"/>
      <c r="UFA784" s="225"/>
      <c r="UFB784" s="11"/>
      <c r="UFC784" s="358"/>
      <c r="UFD784" s="247"/>
      <c r="UFE784" s="132"/>
      <c r="UFF784" s="225"/>
      <c r="UFG784" s="225"/>
      <c r="UFH784" s="131"/>
      <c r="UFI784" s="132"/>
      <c r="UFJ784" s="132"/>
      <c r="UFK784" s="134"/>
      <c r="UFL784" s="226"/>
      <c r="UFM784" s="226"/>
      <c r="UFN784" s="227"/>
      <c r="UFO784" s="228"/>
      <c r="UFP784" s="143"/>
      <c r="UFQ784" s="192"/>
      <c r="UFR784" s="288"/>
      <c r="UFS784" s="189"/>
      <c r="UFT784" s="11"/>
      <c r="UFU784" s="181"/>
      <c r="UFV784" s="135"/>
      <c r="UFW784" s="230"/>
      <c r="UFX784" s="141"/>
      <c r="UFY784" s="136"/>
      <c r="UFZ784" s="309"/>
      <c r="UGA784" s="309"/>
      <c r="UGB784" s="184"/>
      <c r="UGC784" s="182"/>
      <c r="UGD784" s="128"/>
      <c r="UGE784" s="129"/>
      <c r="UGF784" s="130"/>
      <c r="UGG784" s="137"/>
      <c r="UGH784" s="138"/>
      <c r="UGI784" s="138"/>
      <c r="UGJ784" s="11"/>
      <c r="UGK784" s="11"/>
      <c r="UGL784" s="412"/>
      <c r="UGM784" s="412"/>
      <c r="UGN784" s="413"/>
      <c r="UGO784" s="192"/>
      <c r="UGP784" s="192"/>
      <c r="UGQ784" s="192"/>
      <c r="UGR784" s="231"/>
      <c r="UGS784" s="231"/>
      <c r="UGT784" s="232"/>
      <c r="UGU784" s="232"/>
      <c r="UGV784" s="233"/>
      <c r="UGW784" s="233"/>
      <c r="UGX784" s="233"/>
      <c r="UGY784" s="233"/>
      <c r="UGZ784" s="233"/>
      <c r="UHA784" s="233"/>
      <c r="UHB784" s="204"/>
      <c r="UHC784" s="195"/>
      <c r="UHD784" s="133"/>
      <c r="UHE784" s="133"/>
      <c r="UHF784" s="133"/>
      <c r="UHG784" s="234"/>
      <c r="UHH784" s="234"/>
      <c r="UHI784" s="191"/>
      <c r="UHJ784" s="191"/>
      <c r="UHK784" s="191"/>
      <c r="UHL784" s="191"/>
      <c r="UHM784" s="443"/>
      <c r="UHN784" s="443"/>
      <c r="UHO784" s="443"/>
      <c r="UHP784" s="443"/>
      <c r="UHQ784" s="443"/>
      <c r="UHR784" s="443"/>
      <c r="UHS784" s="443"/>
      <c r="UHT784" s="443"/>
      <c r="UHU784" s="443"/>
      <c r="UHV784" s="443"/>
      <c r="UIC784" s="11"/>
      <c r="UID784" s="239"/>
      <c r="UIE784" s="225"/>
      <c r="UIF784" s="11"/>
      <c r="UIG784" s="358"/>
      <c r="UIH784" s="247"/>
      <c r="UII784" s="132"/>
      <c r="UIJ784" s="225"/>
      <c r="UIK784" s="225"/>
      <c r="UIL784" s="131"/>
      <c r="UIM784" s="132"/>
      <c r="UIN784" s="132"/>
      <c r="UIO784" s="134"/>
      <c r="UIP784" s="226"/>
      <c r="UIQ784" s="226"/>
      <c r="UIR784" s="227"/>
      <c r="UIS784" s="228"/>
      <c r="UIT784" s="143"/>
      <c r="UIU784" s="192"/>
      <c r="UIV784" s="288"/>
      <c r="UIW784" s="189"/>
      <c r="UIX784" s="11"/>
      <c r="UIY784" s="181"/>
      <c r="UIZ784" s="135"/>
      <c r="UJA784" s="230"/>
      <c r="UJB784" s="141"/>
      <c r="UJC784" s="136"/>
      <c r="UJD784" s="309"/>
      <c r="UJE784" s="309"/>
      <c r="UJF784" s="184"/>
      <c r="UJG784" s="182"/>
      <c r="UJH784" s="128"/>
      <c r="UJI784" s="129"/>
      <c r="UJJ784" s="130"/>
      <c r="UJK784" s="137"/>
      <c r="UJL784" s="138"/>
      <c r="UJM784" s="138"/>
      <c r="UJN784" s="11"/>
      <c r="UJO784" s="11"/>
      <c r="UJP784" s="412"/>
      <c r="UJQ784" s="412"/>
      <c r="UJR784" s="413"/>
      <c r="UJS784" s="192"/>
      <c r="UJT784" s="192"/>
      <c r="UJU784" s="192"/>
      <c r="UJV784" s="231"/>
      <c r="UJW784" s="231"/>
      <c r="UJX784" s="232"/>
      <c r="UJY784" s="232"/>
      <c r="UJZ784" s="233"/>
      <c r="UKA784" s="233"/>
      <c r="UKB784" s="233"/>
      <c r="UKC784" s="233"/>
      <c r="UKD784" s="233"/>
      <c r="UKE784" s="233"/>
      <c r="UKF784" s="204"/>
      <c r="UKG784" s="195"/>
      <c r="UKH784" s="133"/>
      <c r="UKI784" s="133"/>
      <c r="UKJ784" s="133"/>
      <c r="UKK784" s="234"/>
      <c r="UKL784" s="234"/>
      <c r="UKM784" s="191"/>
      <c r="UKN784" s="191"/>
      <c r="UKO784" s="191"/>
      <c r="UKP784" s="191"/>
      <c r="UKQ784" s="443"/>
      <c r="UKR784" s="443"/>
      <c r="UKS784" s="443"/>
      <c r="UKT784" s="443"/>
      <c r="UKU784" s="443"/>
      <c r="UKV784" s="443"/>
      <c r="UKW784" s="443"/>
      <c r="UKX784" s="443"/>
      <c r="UKY784" s="443"/>
      <c r="UKZ784" s="443"/>
      <c r="ULG784" s="11"/>
      <c r="ULH784" s="239"/>
      <c r="ULI784" s="225"/>
      <c r="ULJ784" s="11"/>
      <c r="ULK784" s="358"/>
      <c r="ULL784" s="247"/>
      <c r="ULM784" s="132"/>
      <c r="ULN784" s="225"/>
      <c r="ULO784" s="225"/>
      <c r="ULP784" s="131"/>
      <c r="ULQ784" s="132"/>
      <c r="ULR784" s="132"/>
      <c r="ULS784" s="134"/>
      <c r="ULT784" s="226"/>
      <c r="ULU784" s="226"/>
      <c r="ULV784" s="227"/>
      <c r="ULW784" s="228"/>
      <c r="ULX784" s="143"/>
      <c r="ULY784" s="192"/>
      <c r="ULZ784" s="288"/>
      <c r="UMA784" s="189"/>
      <c r="UMB784" s="11"/>
      <c r="UMC784" s="181"/>
      <c r="UMD784" s="135"/>
      <c r="UME784" s="230"/>
      <c r="UMF784" s="141"/>
      <c r="UMG784" s="136"/>
      <c r="UMH784" s="309"/>
      <c r="UMI784" s="309"/>
      <c r="UMJ784" s="184"/>
      <c r="UMK784" s="182"/>
      <c r="UML784" s="128"/>
      <c r="UMM784" s="129"/>
      <c r="UMN784" s="130"/>
      <c r="UMO784" s="137"/>
      <c r="UMP784" s="138"/>
      <c r="UMQ784" s="138"/>
      <c r="UMR784" s="11"/>
      <c r="UMS784" s="11"/>
      <c r="UMT784" s="412"/>
      <c r="UMU784" s="412"/>
      <c r="UMV784" s="413"/>
      <c r="UMW784" s="192"/>
      <c r="UMX784" s="192"/>
      <c r="UMY784" s="192"/>
      <c r="UMZ784" s="231"/>
      <c r="UNA784" s="231"/>
      <c r="UNB784" s="232"/>
      <c r="UNC784" s="232"/>
      <c r="UND784" s="233"/>
      <c r="UNE784" s="233"/>
      <c r="UNF784" s="233"/>
      <c r="UNG784" s="233"/>
      <c r="UNH784" s="233"/>
      <c r="UNI784" s="233"/>
      <c r="UNJ784" s="204"/>
      <c r="UNK784" s="195"/>
      <c r="UNL784" s="133"/>
      <c r="UNM784" s="133"/>
      <c r="UNN784" s="133"/>
      <c r="UNO784" s="234"/>
      <c r="UNP784" s="234"/>
      <c r="UNQ784" s="191"/>
      <c r="UNR784" s="191"/>
      <c r="UNS784" s="191"/>
      <c r="UNT784" s="191"/>
      <c r="UNU784" s="443"/>
      <c r="UNV784" s="443"/>
      <c r="UNW784" s="443"/>
      <c r="UNX784" s="443"/>
      <c r="UNY784" s="443"/>
      <c r="UNZ784" s="443"/>
      <c r="UOA784" s="443"/>
      <c r="UOB784" s="443"/>
      <c r="UOC784" s="443"/>
      <c r="UOD784" s="443"/>
      <c r="UOK784" s="11"/>
      <c r="UOL784" s="239"/>
      <c r="UOM784" s="225"/>
      <c r="UON784" s="11"/>
      <c r="UOO784" s="358"/>
      <c r="UOP784" s="247"/>
      <c r="UOQ784" s="132"/>
      <c r="UOR784" s="225"/>
      <c r="UOS784" s="225"/>
      <c r="UOT784" s="131"/>
      <c r="UOU784" s="132"/>
      <c r="UOV784" s="132"/>
      <c r="UOW784" s="134"/>
      <c r="UOX784" s="226"/>
      <c r="UOY784" s="226"/>
      <c r="UOZ784" s="227"/>
      <c r="UPA784" s="228"/>
      <c r="UPB784" s="143"/>
      <c r="UPC784" s="192"/>
      <c r="UPD784" s="288"/>
      <c r="UPE784" s="189"/>
      <c r="UPF784" s="11"/>
      <c r="UPG784" s="181"/>
      <c r="UPH784" s="135"/>
      <c r="UPI784" s="230"/>
      <c r="UPJ784" s="141"/>
      <c r="UPK784" s="136"/>
      <c r="UPL784" s="309"/>
      <c r="UPM784" s="309"/>
      <c r="UPN784" s="184"/>
      <c r="UPO784" s="182"/>
      <c r="UPP784" s="128"/>
      <c r="UPQ784" s="129"/>
      <c r="UPR784" s="130"/>
      <c r="UPS784" s="137"/>
      <c r="UPT784" s="138"/>
      <c r="UPU784" s="138"/>
      <c r="UPV784" s="11"/>
      <c r="UPW784" s="11"/>
      <c r="UPX784" s="412"/>
      <c r="UPY784" s="412"/>
      <c r="UPZ784" s="413"/>
      <c r="UQA784" s="192"/>
      <c r="UQB784" s="192"/>
      <c r="UQC784" s="192"/>
      <c r="UQD784" s="231"/>
      <c r="UQE784" s="231"/>
      <c r="UQF784" s="232"/>
      <c r="UQG784" s="232"/>
      <c r="UQH784" s="233"/>
      <c r="UQI784" s="233"/>
      <c r="UQJ784" s="233"/>
      <c r="UQK784" s="233"/>
      <c r="UQL784" s="233"/>
      <c r="UQM784" s="233"/>
      <c r="UQN784" s="204"/>
      <c r="UQO784" s="195"/>
      <c r="UQP784" s="133"/>
      <c r="UQQ784" s="133"/>
      <c r="UQR784" s="133"/>
      <c r="UQS784" s="234"/>
      <c r="UQT784" s="234"/>
      <c r="UQU784" s="191"/>
      <c r="UQV784" s="191"/>
      <c r="UQW784" s="191"/>
      <c r="UQX784" s="191"/>
      <c r="UQY784" s="443"/>
      <c r="UQZ784" s="443"/>
      <c r="URA784" s="443"/>
      <c r="URB784" s="443"/>
      <c r="URC784" s="443"/>
      <c r="URD784" s="443"/>
      <c r="URE784" s="443"/>
      <c r="URF784" s="443"/>
      <c r="URG784" s="443"/>
      <c r="URH784" s="443"/>
      <c r="URO784" s="11"/>
      <c r="URP784" s="239"/>
      <c r="URQ784" s="225"/>
      <c r="URR784" s="11"/>
      <c r="URS784" s="358"/>
      <c r="URT784" s="247"/>
      <c r="URU784" s="132"/>
      <c r="URV784" s="225"/>
      <c r="URW784" s="225"/>
      <c r="URX784" s="131"/>
      <c r="URY784" s="132"/>
      <c r="URZ784" s="132"/>
      <c r="USA784" s="134"/>
      <c r="USB784" s="226"/>
      <c r="USC784" s="226"/>
      <c r="USD784" s="227"/>
      <c r="USE784" s="228"/>
      <c r="USF784" s="143"/>
      <c r="USG784" s="192"/>
      <c r="USH784" s="288"/>
      <c r="USI784" s="189"/>
      <c r="USJ784" s="11"/>
      <c r="USK784" s="181"/>
      <c r="USL784" s="135"/>
      <c r="USM784" s="230"/>
      <c r="USN784" s="141"/>
      <c r="USO784" s="136"/>
      <c r="USP784" s="309"/>
      <c r="USQ784" s="309"/>
      <c r="USR784" s="184"/>
      <c r="USS784" s="182"/>
      <c r="UST784" s="128"/>
      <c r="USU784" s="129"/>
      <c r="USV784" s="130"/>
      <c r="USW784" s="137"/>
      <c r="USX784" s="138"/>
      <c r="USY784" s="138"/>
      <c r="USZ784" s="11"/>
      <c r="UTA784" s="11"/>
      <c r="UTB784" s="412"/>
      <c r="UTC784" s="412"/>
      <c r="UTD784" s="413"/>
      <c r="UTE784" s="192"/>
      <c r="UTF784" s="192"/>
      <c r="UTG784" s="192"/>
      <c r="UTH784" s="231"/>
      <c r="UTI784" s="231"/>
      <c r="UTJ784" s="232"/>
      <c r="UTK784" s="232"/>
      <c r="UTL784" s="233"/>
      <c r="UTM784" s="233"/>
      <c r="UTN784" s="233"/>
      <c r="UTO784" s="233"/>
      <c r="UTP784" s="233"/>
      <c r="UTQ784" s="233"/>
      <c r="UTR784" s="204"/>
      <c r="UTS784" s="195"/>
      <c r="UTT784" s="133"/>
      <c r="UTU784" s="133"/>
      <c r="UTV784" s="133"/>
      <c r="UTW784" s="234"/>
      <c r="UTX784" s="234"/>
      <c r="UTY784" s="191"/>
      <c r="UTZ784" s="191"/>
      <c r="UUA784" s="191"/>
      <c r="UUB784" s="191"/>
      <c r="UUC784" s="443"/>
      <c r="UUD784" s="443"/>
      <c r="UUE784" s="443"/>
      <c r="UUF784" s="443"/>
      <c r="UUG784" s="443"/>
      <c r="UUH784" s="443"/>
      <c r="UUI784" s="443"/>
      <c r="UUJ784" s="443"/>
      <c r="UUK784" s="443"/>
      <c r="UUL784" s="443"/>
      <c r="UUS784" s="11"/>
      <c r="UUT784" s="239"/>
      <c r="UUU784" s="225"/>
      <c r="UUV784" s="11"/>
      <c r="UUW784" s="358"/>
      <c r="UUX784" s="247"/>
      <c r="UUY784" s="132"/>
      <c r="UUZ784" s="225"/>
      <c r="UVA784" s="225"/>
      <c r="UVB784" s="131"/>
      <c r="UVC784" s="132"/>
      <c r="UVD784" s="132"/>
      <c r="UVE784" s="134"/>
      <c r="UVF784" s="226"/>
      <c r="UVG784" s="226"/>
      <c r="UVH784" s="227"/>
      <c r="UVI784" s="228"/>
      <c r="UVJ784" s="143"/>
      <c r="UVK784" s="192"/>
      <c r="UVL784" s="288"/>
      <c r="UVM784" s="189"/>
      <c r="UVN784" s="11"/>
      <c r="UVO784" s="181"/>
      <c r="UVP784" s="135"/>
      <c r="UVQ784" s="230"/>
      <c r="UVR784" s="141"/>
      <c r="UVS784" s="136"/>
      <c r="UVT784" s="309"/>
      <c r="UVU784" s="309"/>
      <c r="UVV784" s="184"/>
      <c r="UVW784" s="182"/>
      <c r="UVX784" s="128"/>
      <c r="UVY784" s="129"/>
      <c r="UVZ784" s="130"/>
      <c r="UWA784" s="137"/>
      <c r="UWB784" s="138"/>
      <c r="UWC784" s="138"/>
      <c r="UWD784" s="11"/>
      <c r="UWE784" s="11"/>
      <c r="UWF784" s="412"/>
      <c r="UWG784" s="412"/>
      <c r="UWH784" s="413"/>
      <c r="UWI784" s="192"/>
      <c r="UWJ784" s="192"/>
      <c r="UWK784" s="192"/>
      <c r="UWL784" s="231"/>
      <c r="UWM784" s="231"/>
      <c r="UWN784" s="232"/>
      <c r="UWO784" s="232"/>
      <c r="UWP784" s="233"/>
      <c r="UWQ784" s="233"/>
      <c r="UWR784" s="233"/>
      <c r="UWS784" s="233"/>
      <c r="UWT784" s="233"/>
      <c r="UWU784" s="233"/>
      <c r="UWV784" s="204"/>
      <c r="UWW784" s="195"/>
      <c r="UWX784" s="133"/>
      <c r="UWY784" s="133"/>
      <c r="UWZ784" s="133"/>
      <c r="UXA784" s="234"/>
      <c r="UXB784" s="234"/>
      <c r="UXC784" s="191"/>
      <c r="UXD784" s="191"/>
      <c r="UXE784" s="191"/>
      <c r="UXF784" s="191"/>
      <c r="UXG784" s="443"/>
      <c r="UXH784" s="443"/>
      <c r="UXI784" s="443"/>
      <c r="UXJ784" s="443"/>
      <c r="UXK784" s="443"/>
      <c r="UXL784" s="443"/>
      <c r="UXM784" s="443"/>
      <c r="UXN784" s="443"/>
      <c r="UXO784" s="443"/>
      <c r="UXP784" s="443"/>
      <c r="UXW784" s="11"/>
      <c r="UXX784" s="239"/>
      <c r="UXY784" s="225"/>
      <c r="UXZ784" s="11"/>
      <c r="UYA784" s="358"/>
      <c r="UYB784" s="247"/>
      <c r="UYC784" s="132"/>
      <c r="UYD784" s="225"/>
      <c r="UYE784" s="225"/>
      <c r="UYF784" s="131"/>
      <c r="UYG784" s="132"/>
      <c r="UYH784" s="132"/>
      <c r="UYI784" s="134"/>
      <c r="UYJ784" s="226"/>
      <c r="UYK784" s="226"/>
      <c r="UYL784" s="227"/>
      <c r="UYM784" s="228"/>
      <c r="UYN784" s="143"/>
      <c r="UYO784" s="192"/>
      <c r="UYP784" s="288"/>
      <c r="UYQ784" s="189"/>
      <c r="UYR784" s="11"/>
      <c r="UYS784" s="181"/>
      <c r="UYT784" s="135"/>
      <c r="UYU784" s="230"/>
      <c r="UYV784" s="141"/>
      <c r="UYW784" s="136"/>
      <c r="UYX784" s="309"/>
      <c r="UYY784" s="309"/>
      <c r="UYZ784" s="184"/>
      <c r="UZA784" s="182"/>
      <c r="UZB784" s="128"/>
      <c r="UZC784" s="129"/>
      <c r="UZD784" s="130"/>
      <c r="UZE784" s="137"/>
      <c r="UZF784" s="138"/>
      <c r="UZG784" s="138"/>
      <c r="UZH784" s="11"/>
      <c r="UZI784" s="11"/>
      <c r="UZJ784" s="412"/>
      <c r="UZK784" s="412"/>
      <c r="UZL784" s="413"/>
      <c r="UZM784" s="192"/>
      <c r="UZN784" s="192"/>
      <c r="UZO784" s="192"/>
      <c r="UZP784" s="231"/>
      <c r="UZQ784" s="231"/>
      <c r="UZR784" s="232"/>
      <c r="UZS784" s="232"/>
      <c r="UZT784" s="233"/>
      <c r="UZU784" s="233"/>
      <c r="UZV784" s="233"/>
      <c r="UZW784" s="233"/>
      <c r="UZX784" s="233"/>
      <c r="UZY784" s="233"/>
      <c r="UZZ784" s="204"/>
      <c r="VAA784" s="195"/>
      <c r="VAB784" s="133"/>
      <c r="VAC784" s="133"/>
      <c r="VAD784" s="133"/>
      <c r="VAE784" s="234"/>
      <c r="VAF784" s="234"/>
      <c r="VAG784" s="191"/>
      <c r="VAH784" s="191"/>
      <c r="VAI784" s="191"/>
      <c r="VAJ784" s="191"/>
      <c r="VAK784" s="443"/>
      <c r="VAL784" s="443"/>
      <c r="VAM784" s="443"/>
      <c r="VAN784" s="443"/>
      <c r="VAO784" s="443"/>
      <c r="VAP784" s="443"/>
      <c r="VAQ784" s="443"/>
      <c r="VAR784" s="443"/>
      <c r="VAS784" s="443"/>
      <c r="VAT784" s="443"/>
      <c r="VBA784" s="11"/>
      <c r="VBB784" s="239"/>
      <c r="VBC784" s="225"/>
      <c r="VBD784" s="11"/>
      <c r="VBE784" s="358"/>
      <c r="VBF784" s="247"/>
      <c r="VBG784" s="132"/>
      <c r="VBH784" s="225"/>
      <c r="VBI784" s="225"/>
      <c r="VBJ784" s="131"/>
      <c r="VBK784" s="132"/>
      <c r="VBL784" s="132"/>
      <c r="VBM784" s="134"/>
      <c r="VBN784" s="226"/>
      <c r="VBO784" s="226"/>
      <c r="VBP784" s="227"/>
      <c r="VBQ784" s="228"/>
      <c r="VBR784" s="143"/>
      <c r="VBS784" s="192"/>
      <c r="VBT784" s="288"/>
      <c r="VBU784" s="189"/>
      <c r="VBV784" s="11"/>
      <c r="VBW784" s="181"/>
      <c r="VBX784" s="135"/>
      <c r="VBY784" s="230"/>
      <c r="VBZ784" s="141"/>
      <c r="VCA784" s="136"/>
      <c r="VCB784" s="309"/>
      <c r="VCC784" s="309"/>
      <c r="VCD784" s="184"/>
      <c r="VCE784" s="182"/>
      <c r="VCF784" s="128"/>
      <c r="VCG784" s="129"/>
      <c r="VCH784" s="130"/>
      <c r="VCI784" s="137"/>
      <c r="VCJ784" s="138"/>
      <c r="VCK784" s="138"/>
      <c r="VCL784" s="11"/>
      <c r="VCM784" s="11"/>
      <c r="VCN784" s="412"/>
      <c r="VCO784" s="412"/>
      <c r="VCP784" s="413"/>
      <c r="VCQ784" s="192"/>
      <c r="VCR784" s="192"/>
      <c r="VCS784" s="192"/>
      <c r="VCT784" s="231"/>
      <c r="VCU784" s="231"/>
      <c r="VCV784" s="232"/>
      <c r="VCW784" s="232"/>
      <c r="VCX784" s="233"/>
      <c r="VCY784" s="233"/>
      <c r="VCZ784" s="233"/>
      <c r="VDA784" s="233"/>
      <c r="VDB784" s="233"/>
      <c r="VDC784" s="233"/>
      <c r="VDD784" s="204"/>
      <c r="VDE784" s="195"/>
      <c r="VDF784" s="133"/>
      <c r="VDG784" s="133"/>
      <c r="VDH784" s="133"/>
      <c r="VDI784" s="234"/>
      <c r="VDJ784" s="234"/>
      <c r="VDK784" s="191"/>
      <c r="VDL784" s="191"/>
      <c r="VDM784" s="191"/>
      <c r="VDN784" s="191"/>
      <c r="VDO784" s="443"/>
      <c r="VDP784" s="443"/>
      <c r="VDQ784" s="443"/>
      <c r="VDR784" s="443"/>
      <c r="VDS784" s="443"/>
      <c r="VDT784" s="443"/>
      <c r="VDU784" s="443"/>
      <c r="VDV784" s="443"/>
      <c r="VDW784" s="443"/>
      <c r="VDX784" s="443"/>
      <c r="VEE784" s="11"/>
      <c r="VEF784" s="239"/>
      <c r="VEG784" s="225"/>
      <c r="VEH784" s="11"/>
      <c r="VEI784" s="358"/>
      <c r="VEJ784" s="247"/>
      <c r="VEK784" s="132"/>
      <c r="VEL784" s="225"/>
      <c r="VEM784" s="225"/>
      <c r="VEN784" s="131"/>
      <c r="VEO784" s="132"/>
      <c r="VEP784" s="132"/>
      <c r="VEQ784" s="134"/>
      <c r="VER784" s="226"/>
      <c r="VES784" s="226"/>
      <c r="VET784" s="227"/>
      <c r="VEU784" s="228"/>
      <c r="VEV784" s="143"/>
      <c r="VEW784" s="192"/>
      <c r="VEX784" s="288"/>
      <c r="VEY784" s="189"/>
      <c r="VEZ784" s="11"/>
      <c r="VFA784" s="181"/>
      <c r="VFB784" s="135"/>
      <c r="VFC784" s="230"/>
      <c r="VFD784" s="141"/>
      <c r="VFE784" s="136"/>
      <c r="VFF784" s="309"/>
      <c r="VFG784" s="309"/>
      <c r="VFH784" s="184"/>
      <c r="VFI784" s="182"/>
      <c r="VFJ784" s="128"/>
      <c r="VFK784" s="129"/>
      <c r="VFL784" s="130"/>
      <c r="VFM784" s="137"/>
      <c r="VFN784" s="138"/>
      <c r="VFO784" s="138"/>
      <c r="VFP784" s="11"/>
      <c r="VFQ784" s="11"/>
      <c r="VFR784" s="412"/>
      <c r="VFS784" s="412"/>
      <c r="VFT784" s="413"/>
      <c r="VFU784" s="192"/>
      <c r="VFV784" s="192"/>
      <c r="VFW784" s="192"/>
      <c r="VFX784" s="231"/>
      <c r="VFY784" s="231"/>
      <c r="VFZ784" s="232"/>
      <c r="VGA784" s="232"/>
      <c r="VGB784" s="233"/>
      <c r="VGC784" s="233"/>
      <c r="VGD784" s="233"/>
      <c r="VGE784" s="233"/>
      <c r="VGF784" s="233"/>
      <c r="VGG784" s="233"/>
      <c r="VGH784" s="204"/>
      <c r="VGI784" s="195"/>
      <c r="VGJ784" s="133"/>
      <c r="VGK784" s="133"/>
      <c r="VGL784" s="133"/>
      <c r="VGM784" s="234"/>
      <c r="VGN784" s="234"/>
      <c r="VGO784" s="191"/>
      <c r="VGP784" s="191"/>
      <c r="VGQ784" s="191"/>
      <c r="VGR784" s="191"/>
      <c r="VGS784" s="443"/>
      <c r="VGT784" s="443"/>
      <c r="VGU784" s="443"/>
      <c r="VGV784" s="443"/>
      <c r="VGW784" s="443"/>
      <c r="VGX784" s="443"/>
      <c r="VGY784" s="443"/>
      <c r="VGZ784" s="443"/>
      <c r="VHA784" s="443"/>
      <c r="VHB784" s="443"/>
      <c r="VHI784" s="11"/>
      <c r="VHJ784" s="239"/>
      <c r="VHK784" s="225"/>
      <c r="VHL784" s="11"/>
      <c r="VHM784" s="358"/>
      <c r="VHN784" s="247"/>
      <c r="VHO784" s="132"/>
      <c r="VHP784" s="225"/>
      <c r="VHQ784" s="225"/>
      <c r="VHR784" s="131"/>
      <c r="VHS784" s="132"/>
      <c r="VHT784" s="132"/>
      <c r="VHU784" s="134"/>
      <c r="VHV784" s="226"/>
      <c r="VHW784" s="226"/>
      <c r="VHX784" s="227"/>
      <c r="VHY784" s="228"/>
      <c r="VHZ784" s="143"/>
      <c r="VIA784" s="192"/>
      <c r="VIB784" s="288"/>
      <c r="VIC784" s="189"/>
      <c r="VID784" s="11"/>
      <c r="VIE784" s="181"/>
      <c r="VIF784" s="135"/>
      <c r="VIG784" s="230"/>
      <c r="VIH784" s="141"/>
      <c r="VII784" s="136"/>
      <c r="VIJ784" s="309"/>
      <c r="VIK784" s="309"/>
      <c r="VIL784" s="184"/>
      <c r="VIM784" s="182"/>
      <c r="VIN784" s="128"/>
      <c r="VIO784" s="129"/>
      <c r="VIP784" s="130"/>
      <c r="VIQ784" s="137"/>
      <c r="VIR784" s="138"/>
      <c r="VIS784" s="138"/>
      <c r="VIT784" s="11"/>
      <c r="VIU784" s="11"/>
      <c r="VIV784" s="412"/>
      <c r="VIW784" s="412"/>
      <c r="VIX784" s="413"/>
      <c r="VIY784" s="192"/>
      <c r="VIZ784" s="192"/>
      <c r="VJA784" s="192"/>
      <c r="VJB784" s="231"/>
      <c r="VJC784" s="231"/>
      <c r="VJD784" s="232"/>
      <c r="VJE784" s="232"/>
      <c r="VJF784" s="233"/>
      <c r="VJG784" s="233"/>
      <c r="VJH784" s="233"/>
      <c r="VJI784" s="233"/>
      <c r="VJJ784" s="233"/>
      <c r="VJK784" s="233"/>
      <c r="VJL784" s="204"/>
      <c r="VJM784" s="195"/>
      <c r="VJN784" s="133"/>
      <c r="VJO784" s="133"/>
      <c r="VJP784" s="133"/>
      <c r="VJQ784" s="234"/>
      <c r="VJR784" s="234"/>
      <c r="VJS784" s="191"/>
      <c r="VJT784" s="191"/>
      <c r="VJU784" s="191"/>
      <c r="VJV784" s="191"/>
      <c r="VJW784" s="443"/>
      <c r="VJX784" s="443"/>
      <c r="VJY784" s="443"/>
      <c r="VJZ784" s="443"/>
      <c r="VKA784" s="443"/>
      <c r="VKB784" s="443"/>
      <c r="VKC784" s="443"/>
      <c r="VKD784" s="443"/>
      <c r="VKE784" s="443"/>
      <c r="VKF784" s="443"/>
      <c r="VKM784" s="11"/>
      <c r="VKN784" s="239"/>
      <c r="VKO784" s="225"/>
      <c r="VKP784" s="11"/>
      <c r="VKQ784" s="358"/>
      <c r="VKR784" s="247"/>
      <c r="VKS784" s="132"/>
      <c r="VKT784" s="225"/>
      <c r="VKU784" s="225"/>
      <c r="VKV784" s="131"/>
      <c r="VKW784" s="132"/>
      <c r="VKX784" s="132"/>
      <c r="VKY784" s="134"/>
      <c r="VKZ784" s="226"/>
      <c r="VLA784" s="226"/>
      <c r="VLB784" s="227"/>
      <c r="VLC784" s="228"/>
      <c r="VLD784" s="143"/>
      <c r="VLE784" s="192"/>
      <c r="VLF784" s="288"/>
      <c r="VLG784" s="189"/>
      <c r="VLH784" s="11"/>
      <c r="VLI784" s="181"/>
      <c r="VLJ784" s="135"/>
      <c r="VLK784" s="230"/>
      <c r="VLL784" s="141"/>
      <c r="VLM784" s="136"/>
      <c r="VLN784" s="309"/>
      <c r="VLO784" s="309"/>
      <c r="VLP784" s="184"/>
      <c r="VLQ784" s="182"/>
      <c r="VLR784" s="128"/>
      <c r="VLS784" s="129"/>
      <c r="VLT784" s="130"/>
      <c r="VLU784" s="137"/>
      <c r="VLV784" s="138"/>
      <c r="VLW784" s="138"/>
      <c r="VLX784" s="11"/>
      <c r="VLY784" s="11"/>
      <c r="VLZ784" s="412"/>
      <c r="VMA784" s="412"/>
      <c r="VMB784" s="413"/>
      <c r="VMC784" s="192"/>
      <c r="VMD784" s="192"/>
      <c r="VME784" s="192"/>
      <c r="VMF784" s="231"/>
      <c r="VMG784" s="231"/>
      <c r="VMH784" s="232"/>
      <c r="VMI784" s="232"/>
      <c r="VMJ784" s="233"/>
      <c r="VMK784" s="233"/>
      <c r="VML784" s="233"/>
      <c r="VMM784" s="233"/>
      <c r="VMN784" s="233"/>
      <c r="VMO784" s="233"/>
      <c r="VMP784" s="204"/>
      <c r="VMQ784" s="195"/>
      <c r="VMR784" s="133"/>
      <c r="VMS784" s="133"/>
      <c r="VMT784" s="133"/>
      <c r="VMU784" s="234"/>
      <c r="VMV784" s="234"/>
      <c r="VMW784" s="191"/>
      <c r="VMX784" s="191"/>
      <c r="VMY784" s="191"/>
      <c r="VMZ784" s="191"/>
      <c r="VNA784" s="443"/>
      <c r="VNB784" s="443"/>
      <c r="VNC784" s="443"/>
      <c r="VND784" s="443"/>
      <c r="VNE784" s="443"/>
      <c r="VNF784" s="443"/>
      <c r="VNG784" s="443"/>
      <c r="VNH784" s="443"/>
      <c r="VNI784" s="443"/>
      <c r="VNJ784" s="443"/>
      <c r="VNQ784" s="11"/>
      <c r="VNR784" s="239"/>
      <c r="VNS784" s="225"/>
      <c r="VNT784" s="11"/>
      <c r="VNU784" s="358"/>
      <c r="VNV784" s="247"/>
      <c r="VNW784" s="132"/>
      <c r="VNX784" s="225"/>
      <c r="VNY784" s="225"/>
      <c r="VNZ784" s="131"/>
      <c r="VOA784" s="132"/>
      <c r="VOB784" s="132"/>
      <c r="VOC784" s="134"/>
      <c r="VOD784" s="226"/>
      <c r="VOE784" s="226"/>
      <c r="VOF784" s="227"/>
      <c r="VOG784" s="228"/>
      <c r="VOH784" s="143"/>
      <c r="VOI784" s="192"/>
      <c r="VOJ784" s="288"/>
      <c r="VOK784" s="189"/>
      <c r="VOL784" s="11"/>
      <c r="VOM784" s="181"/>
      <c r="VON784" s="135"/>
      <c r="VOO784" s="230"/>
      <c r="VOP784" s="141"/>
      <c r="VOQ784" s="136"/>
      <c r="VOR784" s="309"/>
      <c r="VOS784" s="309"/>
      <c r="VOT784" s="184"/>
      <c r="VOU784" s="182"/>
      <c r="VOV784" s="128"/>
      <c r="VOW784" s="129"/>
      <c r="VOX784" s="130"/>
      <c r="VOY784" s="137"/>
      <c r="VOZ784" s="138"/>
      <c r="VPA784" s="138"/>
      <c r="VPB784" s="11"/>
      <c r="VPC784" s="11"/>
      <c r="VPD784" s="412"/>
      <c r="VPE784" s="412"/>
      <c r="VPF784" s="413"/>
      <c r="VPG784" s="192"/>
      <c r="VPH784" s="192"/>
      <c r="VPI784" s="192"/>
      <c r="VPJ784" s="231"/>
      <c r="VPK784" s="231"/>
      <c r="VPL784" s="232"/>
      <c r="VPM784" s="232"/>
      <c r="VPN784" s="233"/>
      <c r="VPO784" s="233"/>
      <c r="VPP784" s="233"/>
      <c r="VPQ784" s="233"/>
      <c r="VPR784" s="233"/>
      <c r="VPS784" s="233"/>
      <c r="VPT784" s="204"/>
      <c r="VPU784" s="195"/>
      <c r="VPV784" s="133"/>
      <c r="VPW784" s="133"/>
      <c r="VPX784" s="133"/>
      <c r="VPY784" s="234"/>
      <c r="VPZ784" s="234"/>
      <c r="VQA784" s="191"/>
      <c r="VQB784" s="191"/>
      <c r="VQC784" s="191"/>
      <c r="VQD784" s="191"/>
      <c r="VQE784" s="443"/>
      <c r="VQF784" s="443"/>
      <c r="VQG784" s="443"/>
      <c r="VQH784" s="443"/>
      <c r="VQI784" s="443"/>
      <c r="VQJ784" s="443"/>
      <c r="VQK784" s="443"/>
      <c r="VQL784" s="443"/>
      <c r="VQM784" s="443"/>
      <c r="VQN784" s="443"/>
      <c r="VQU784" s="11"/>
      <c r="VQV784" s="239"/>
      <c r="VQW784" s="225"/>
      <c r="VQX784" s="11"/>
      <c r="VQY784" s="358"/>
      <c r="VQZ784" s="247"/>
      <c r="VRA784" s="132"/>
      <c r="VRB784" s="225"/>
      <c r="VRC784" s="225"/>
      <c r="VRD784" s="131"/>
      <c r="VRE784" s="132"/>
      <c r="VRF784" s="132"/>
      <c r="VRG784" s="134"/>
      <c r="VRH784" s="226"/>
      <c r="VRI784" s="226"/>
      <c r="VRJ784" s="227"/>
      <c r="VRK784" s="228"/>
      <c r="VRL784" s="143"/>
      <c r="VRM784" s="192"/>
      <c r="VRN784" s="288"/>
      <c r="VRO784" s="189"/>
      <c r="VRP784" s="11"/>
      <c r="VRQ784" s="181"/>
      <c r="VRR784" s="135"/>
      <c r="VRS784" s="230"/>
      <c r="VRT784" s="141"/>
      <c r="VRU784" s="136"/>
      <c r="VRV784" s="309"/>
      <c r="VRW784" s="309"/>
      <c r="VRX784" s="184"/>
      <c r="VRY784" s="182"/>
      <c r="VRZ784" s="128"/>
      <c r="VSA784" s="129"/>
      <c r="VSB784" s="130"/>
      <c r="VSC784" s="137"/>
      <c r="VSD784" s="138"/>
      <c r="VSE784" s="138"/>
      <c r="VSF784" s="11"/>
      <c r="VSG784" s="11"/>
      <c r="VSH784" s="412"/>
      <c r="VSI784" s="412"/>
      <c r="VSJ784" s="413"/>
      <c r="VSK784" s="192"/>
      <c r="VSL784" s="192"/>
      <c r="VSM784" s="192"/>
      <c r="VSN784" s="231"/>
      <c r="VSO784" s="231"/>
      <c r="VSP784" s="232"/>
      <c r="VSQ784" s="232"/>
      <c r="VSR784" s="233"/>
      <c r="VSS784" s="233"/>
      <c r="VST784" s="233"/>
      <c r="VSU784" s="233"/>
      <c r="VSV784" s="233"/>
      <c r="VSW784" s="233"/>
      <c r="VSX784" s="204"/>
      <c r="VSY784" s="195"/>
      <c r="VSZ784" s="133"/>
      <c r="VTA784" s="133"/>
      <c r="VTB784" s="133"/>
      <c r="VTC784" s="234"/>
      <c r="VTD784" s="234"/>
      <c r="VTE784" s="191"/>
      <c r="VTF784" s="191"/>
      <c r="VTG784" s="191"/>
      <c r="VTH784" s="191"/>
      <c r="VTI784" s="443"/>
      <c r="VTJ784" s="443"/>
      <c r="VTK784" s="443"/>
      <c r="VTL784" s="443"/>
      <c r="VTM784" s="443"/>
      <c r="VTN784" s="443"/>
      <c r="VTO784" s="443"/>
      <c r="VTP784" s="443"/>
      <c r="VTQ784" s="443"/>
      <c r="VTR784" s="443"/>
      <c r="VTY784" s="11"/>
      <c r="VTZ784" s="239"/>
      <c r="VUA784" s="225"/>
      <c r="VUB784" s="11"/>
      <c r="VUC784" s="358"/>
      <c r="VUD784" s="247"/>
      <c r="VUE784" s="132"/>
      <c r="VUF784" s="225"/>
      <c r="VUG784" s="225"/>
      <c r="VUH784" s="131"/>
      <c r="VUI784" s="132"/>
      <c r="VUJ784" s="132"/>
      <c r="VUK784" s="134"/>
      <c r="VUL784" s="226"/>
      <c r="VUM784" s="226"/>
      <c r="VUN784" s="227"/>
      <c r="VUO784" s="228"/>
      <c r="VUP784" s="143"/>
      <c r="VUQ784" s="192"/>
      <c r="VUR784" s="288"/>
      <c r="VUS784" s="189"/>
      <c r="VUT784" s="11"/>
      <c r="VUU784" s="181"/>
      <c r="VUV784" s="135"/>
      <c r="VUW784" s="230"/>
      <c r="VUX784" s="141"/>
      <c r="VUY784" s="136"/>
      <c r="VUZ784" s="309"/>
      <c r="VVA784" s="309"/>
      <c r="VVB784" s="184"/>
      <c r="VVC784" s="182"/>
      <c r="VVD784" s="128"/>
      <c r="VVE784" s="129"/>
      <c r="VVF784" s="130"/>
      <c r="VVG784" s="137"/>
      <c r="VVH784" s="138"/>
      <c r="VVI784" s="138"/>
      <c r="VVJ784" s="11"/>
      <c r="VVK784" s="11"/>
      <c r="VVL784" s="412"/>
      <c r="VVM784" s="412"/>
      <c r="VVN784" s="413"/>
      <c r="VVO784" s="192"/>
      <c r="VVP784" s="192"/>
      <c r="VVQ784" s="192"/>
      <c r="VVR784" s="231"/>
      <c r="VVS784" s="231"/>
      <c r="VVT784" s="232"/>
      <c r="VVU784" s="232"/>
      <c r="VVV784" s="233"/>
      <c r="VVW784" s="233"/>
      <c r="VVX784" s="233"/>
      <c r="VVY784" s="233"/>
      <c r="VVZ784" s="233"/>
      <c r="VWA784" s="233"/>
      <c r="VWB784" s="204"/>
      <c r="VWC784" s="195"/>
      <c r="VWD784" s="133"/>
      <c r="VWE784" s="133"/>
      <c r="VWF784" s="133"/>
      <c r="VWG784" s="234"/>
      <c r="VWH784" s="234"/>
      <c r="VWI784" s="191"/>
      <c r="VWJ784" s="191"/>
      <c r="VWK784" s="191"/>
      <c r="VWL784" s="191"/>
      <c r="VWM784" s="443"/>
      <c r="VWN784" s="443"/>
      <c r="VWO784" s="443"/>
      <c r="VWP784" s="443"/>
      <c r="VWQ784" s="443"/>
      <c r="VWR784" s="443"/>
      <c r="VWS784" s="443"/>
      <c r="VWT784" s="443"/>
      <c r="VWU784" s="443"/>
      <c r="VWV784" s="443"/>
      <c r="VXC784" s="11"/>
      <c r="VXD784" s="239"/>
      <c r="VXE784" s="225"/>
      <c r="VXF784" s="11"/>
      <c r="VXG784" s="358"/>
      <c r="VXH784" s="247"/>
      <c r="VXI784" s="132"/>
      <c r="VXJ784" s="225"/>
      <c r="VXK784" s="225"/>
      <c r="VXL784" s="131"/>
      <c r="VXM784" s="132"/>
      <c r="VXN784" s="132"/>
      <c r="VXO784" s="134"/>
      <c r="VXP784" s="226"/>
      <c r="VXQ784" s="226"/>
      <c r="VXR784" s="227"/>
      <c r="VXS784" s="228"/>
      <c r="VXT784" s="143"/>
      <c r="VXU784" s="192"/>
      <c r="VXV784" s="288"/>
      <c r="VXW784" s="189"/>
      <c r="VXX784" s="11"/>
      <c r="VXY784" s="181"/>
      <c r="VXZ784" s="135"/>
      <c r="VYA784" s="230"/>
      <c r="VYB784" s="141"/>
      <c r="VYC784" s="136"/>
      <c r="VYD784" s="309"/>
      <c r="VYE784" s="309"/>
      <c r="VYF784" s="184"/>
      <c r="VYG784" s="182"/>
      <c r="VYH784" s="128"/>
      <c r="VYI784" s="129"/>
      <c r="VYJ784" s="130"/>
      <c r="VYK784" s="137"/>
      <c r="VYL784" s="138"/>
      <c r="VYM784" s="138"/>
      <c r="VYN784" s="11"/>
      <c r="VYO784" s="11"/>
      <c r="VYP784" s="412"/>
      <c r="VYQ784" s="412"/>
      <c r="VYR784" s="413"/>
      <c r="VYS784" s="192"/>
      <c r="VYT784" s="192"/>
      <c r="VYU784" s="192"/>
      <c r="VYV784" s="231"/>
      <c r="VYW784" s="231"/>
      <c r="VYX784" s="232"/>
      <c r="VYY784" s="232"/>
      <c r="VYZ784" s="233"/>
      <c r="VZA784" s="233"/>
      <c r="VZB784" s="233"/>
      <c r="VZC784" s="233"/>
      <c r="VZD784" s="233"/>
      <c r="VZE784" s="233"/>
      <c r="VZF784" s="204"/>
      <c r="VZG784" s="195"/>
      <c r="VZH784" s="133"/>
      <c r="VZI784" s="133"/>
      <c r="VZJ784" s="133"/>
      <c r="VZK784" s="234"/>
      <c r="VZL784" s="234"/>
      <c r="VZM784" s="191"/>
      <c r="VZN784" s="191"/>
      <c r="VZO784" s="191"/>
      <c r="VZP784" s="191"/>
      <c r="VZQ784" s="443"/>
      <c r="VZR784" s="443"/>
      <c r="VZS784" s="443"/>
      <c r="VZT784" s="443"/>
      <c r="VZU784" s="443"/>
      <c r="VZV784" s="443"/>
      <c r="VZW784" s="443"/>
      <c r="VZX784" s="443"/>
      <c r="VZY784" s="443"/>
      <c r="VZZ784" s="443"/>
      <c r="WAG784" s="11"/>
      <c r="WAH784" s="239"/>
      <c r="WAI784" s="225"/>
      <c r="WAJ784" s="11"/>
      <c r="WAK784" s="358"/>
      <c r="WAL784" s="247"/>
      <c r="WAM784" s="132"/>
      <c r="WAN784" s="225"/>
      <c r="WAO784" s="225"/>
      <c r="WAP784" s="131"/>
      <c r="WAQ784" s="132"/>
      <c r="WAR784" s="132"/>
      <c r="WAS784" s="134"/>
      <c r="WAT784" s="226"/>
      <c r="WAU784" s="226"/>
      <c r="WAV784" s="227"/>
      <c r="WAW784" s="228"/>
      <c r="WAX784" s="143"/>
      <c r="WAY784" s="192"/>
      <c r="WAZ784" s="288"/>
      <c r="WBA784" s="189"/>
      <c r="WBB784" s="11"/>
      <c r="WBC784" s="181"/>
      <c r="WBD784" s="135"/>
      <c r="WBE784" s="230"/>
      <c r="WBF784" s="141"/>
      <c r="WBG784" s="136"/>
      <c r="WBH784" s="309"/>
      <c r="WBI784" s="309"/>
      <c r="WBJ784" s="184"/>
      <c r="WBK784" s="182"/>
      <c r="WBL784" s="128"/>
      <c r="WBM784" s="129"/>
      <c r="WBN784" s="130"/>
      <c r="WBO784" s="137"/>
      <c r="WBP784" s="138"/>
      <c r="WBQ784" s="138"/>
      <c r="WBR784" s="11"/>
      <c r="WBS784" s="11"/>
      <c r="WBT784" s="412"/>
      <c r="WBU784" s="412"/>
      <c r="WBV784" s="413"/>
      <c r="WBW784" s="192"/>
      <c r="WBX784" s="192"/>
      <c r="WBY784" s="192"/>
      <c r="WBZ784" s="231"/>
      <c r="WCA784" s="231"/>
      <c r="WCB784" s="232"/>
      <c r="WCC784" s="232"/>
      <c r="WCD784" s="233"/>
      <c r="WCE784" s="233"/>
      <c r="WCF784" s="233"/>
      <c r="WCG784" s="233"/>
      <c r="WCH784" s="233"/>
      <c r="WCI784" s="233"/>
      <c r="WCJ784" s="204"/>
      <c r="WCK784" s="195"/>
      <c r="WCL784" s="133"/>
      <c r="WCM784" s="133"/>
      <c r="WCN784" s="133"/>
      <c r="WCO784" s="234"/>
      <c r="WCP784" s="234"/>
      <c r="WCQ784" s="191"/>
      <c r="WCR784" s="191"/>
      <c r="WCS784" s="191"/>
      <c r="WCT784" s="191"/>
      <c r="WCU784" s="443"/>
      <c r="WCV784" s="443"/>
      <c r="WCW784" s="443"/>
      <c r="WCX784" s="443"/>
      <c r="WCY784" s="443"/>
      <c r="WCZ784" s="443"/>
      <c r="WDA784" s="443"/>
      <c r="WDB784" s="443"/>
      <c r="WDC784" s="443"/>
      <c r="WDD784" s="443"/>
      <c r="WDK784" s="11"/>
      <c r="WDL784" s="239"/>
      <c r="WDM784" s="225"/>
      <c r="WDN784" s="11"/>
      <c r="WDO784" s="358"/>
      <c r="WDP784" s="247"/>
      <c r="WDQ784" s="132"/>
      <c r="WDR784" s="225"/>
      <c r="WDS784" s="225"/>
      <c r="WDT784" s="131"/>
      <c r="WDU784" s="132"/>
      <c r="WDV784" s="132"/>
      <c r="WDW784" s="134"/>
      <c r="WDX784" s="226"/>
      <c r="WDY784" s="226"/>
      <c r="WDZ784" s="227"/>
      <c r="WEA784" s="228"/>
      <c r="WEB784" s="143"/>
      <c r="WEC784" s="192"/>
      <c r="WED784" s="288"/>
      <c r="WEE784" s="189"/>
      <c r="WEF784" s="11"/>
      <c r="WEG784" s="181"/>
      <c r="WEH784" s="135"/>
      <c r="WEI784" s="230"/>
      <c r="WEJ784" s="141"/>
      <c r="WEK784" s="136"/>
      <c r="WEL784" s="309"/>
      <c r="WEM784" s="309"/>
      <c r="WEN784" s="184"/>
      <c r="WEO784" s="182"/>
      <c r="WEP784" s="128"/>
      <c r="WEQ784" s="129"/>
      <c r="WER784" s="130"/>
      <c r="WES784" s="137"/>
      <c r="WET784" s="138"/>
      <c r="WEU784" s="138"/>
      <c r="WEV784" s="11"/>
      <c r="WEW784" s="11"/>
      <c r="WEX784" s="412"/>
      <c r="WEY784" s="412"/>
      <c r="WEZ784" s="413"/>
      <c r="WFA784" s="192"/>
      <c r="WFB784" s="192"/>
      <c r="WFC784" s="192"/>
      <c r="WFD784" s="231"/>
      <c r="WFE784" s="231"/>
      <c r="WFF784" s="232"/>
      <c r="WFG784" s="232"/>
      <c r="WFH784" s="233"/>
      <c r="WFI784" s="233"/>
      <c r="WFJ784" s="233"/>
      <c r="WFK784" s="233"/>
      <c r="WFL784" s="233"/>
      <c r="WFM784" s="233"/>
      <c r="WFN784" s="204"/>
      <c r="WFO784" s="195"/>
      <c r="WFP784" s="133"/>
      <c r="WFQ784" s="133"/>
      <c r="WFR784" s="133"/>
      <c r="WFS784" s="234"/>
      <c r="WFT784" s="234"/>
      <c r="WFU784" s="191"/>
      <c r="WFV784" s="191"/>
      <c r="WFW784" s="191"/>
      <c r="WFX784" s="191"/>
      <c r="WFY784" s="443"/>
      <c r="WFZ784" s="443"/>
      <c r="WGA784" s="443"/>
      <c r="WGB784" s="443"/>
      <c r="WGC784" s="443"/>
      <c r="WGD784" s="443"/>
      <c r="WGE784" s="443"/>
      <c r="WGF784" s="443"/>
      <c r="WGG784" s="443"/>
      <c r="WGH784" s="443"/>
      <c r="WGO784" s="11"/>
      <c r="WGP784" s="239"/>
      <c r="WGQ784" s="225"/>
      <c r="WGR784" s="11"/>
      <c r="WGS784" s="358"/>
      <c r="WGT784" s="247"/>
      <c r="WGU784" s="132"/>
      <c r="WGV784" s="225"/>
      <c r="WGW784" s="225"/>
      <c r="WGX784" s="131"/>
      <c r="WGY784" s="132"/>
      <c r="WGZ784" s="132"/>
      <c r="WHA784" s="134"/>
      <c r="WHB784" s="226"/>
      <c r="WHC784" s="226"/>
      <c r="WHD784" s="227"/>
      <c r="WHE784" s="228"/>
      <c r="WHF784" s="143"/>
      <c r="WHG784" s="192"/>
      <c r="WHH784" s="288"/>
      <c r="WHI784" s="189"/>
      <c r="WHJ784" s="11"/>
      <c r="WHK784" s="181"/>
      <c r="WHL784" s="135"/>
      <c r="WHM784" s="230"/>
      <c r="WHN784" s="141"/>
      <c r="WHO784" s="136"/>
      <c r="WHP784" s="309"/>
      <c r="WHQ784" s="309"/>
      <c r="WHR784" s="184"/>
      <c r="WHS784" s="182"/>
      <c r="WHT784" s="128"/>
      <c r="WHU784" s="129"/>
      <c r="WHV784" s="130"/>
      <c r="WHW784" s="137"/>
      <c r="WHX784" s="138"/>
      <c r="WHY784" s="138"/>
      <c r="WHZ784" s="11"/>
      <c r="WIA784" s="11"/>
      <c r="WIB784" s="412"/>
      <c r="WIC784" s="412"/>
      <c r="WID784" s="413"/>
      <c r="WIE784" s="192"/>
      <c r="WIF784" s="192"/>
      <c r="WIG784" s="192"/>
      <c r="WIH784" s="231"/>
      <c r="WII784" s="231"/>
      <c r="WIJ784" s="232"/>
      <c r="WIK784" s="232"/>
      <c r="WIL784" s="233"/>
      <c r="WIM784" s="233"/>
      <c r="WIN784" s="233"/>
      <c r="WIO784" s="233"/>
      <c r="WIP784" s="233"/>
      <c r="WIQ784" s="233"/>
      <c r="WIR784" s="204"/>
      <c r="WIS784" s="195"/>
      <c r="WIT784" s="133"/>
      <c r="WIU784" s="133"/>
      <c r="WIV784" s="133"/>
      <c r="WIW784" s="234"/>
      <c r="WIX784" s="234"/>
      <c r="WIY784" s="191"/>
      <c r="WIZ784" s="191"/>
      <c r="WJA784" s="191"/>
      <c r="WJB784" s="191"/>
      <c r="WJC784" s="443"/>
      <c r="WJD784" s="443"/>
      <c r="WJE784" s="443"/>
      <c r="WJF784" s="443"/>
      <c r="WJG784" s="443"/>
      <c r="WJH784" s="443"/>
      <c r="WJI784" s="443"/>
      <c r="WJJ784" s="443"/>
      <c r="WJK784" s="443"/>
      <c r="WJL784" s="443"/>
      <c r="WJS784" s="11"/>
      <c r="WJT784" s="239"/>
      <c r="WJU784" s="225"/>
      <c r="WJV784" s="11"/>
      <c r="WJW784" s="358"/>
      <c r="WJX784" s="247"/>
      <c r="WJY784" s="132"/>
      <c r="WJZ784" s="225"/>
      <c r="WKA784" s="225"/>
      <c r="WKB784" s="131"/>
      <c r="WKC784" s="132"/>
      <c r="WKD784" s="132"/>
      <c r="WKE784" s="134"/>
      <c r="WKF784" s="226"/>
      <c r="WKG784" s="226"/>
      <c r="WKH784" s="227"/>
      <c r="WKI784" s="228"/>
      <c r="WKJ784" s="143"/>
      <c r="WKK784" s="192"/>
      <c r="WKL784" s="288"/>
      <c r="WKM784" s="189"/>
      <c r="WKN784" s="11"/>
      <c r="WKO784" s="181"/>
      <c r="WKP784" s="135"/>
      <c r="WKQ784" s="230"/>
      <c r="WKR784" s="141"/>
      <c r="WKS784" s="136"/>
      <c r="WKT784" s="309"/>
      <c r="WKU784" s="309"/>
      <c r="WKV784" s="184"/>
      <c r="WKW784" s="182"/>
      <c r="WKX784" s="128"/>
      <c r="WKY784" s="129"/>
      <c r="WKZ784" s="130"/>
      <c r="WLA784" s="137"/>
      <c r="WLB784" s="138"/>
      <c r="WLC784" s="138"/>
      <c r="WLD784" s="11"/>
      <c r="WLE784" s="11"/>
      <c r="WLF784" s="412"/>
      <c r="WLG784" s="412"/>
      <c r="WLH784" s="413"/>
      <c r="WLI784" s="192"/>
      <c r="WLJ784" s="192"/>
      <c r="WLK784" s="192"/>
      <c r="WLL784" s="231"/>
      <c r="WLM784" s="231"/>
      <c r="WLN784" s="232"/>
      <c r="WLO784" s="232"/>
      <c r="WLP784" s="233"/>
      <c r="WLQ784" s="233"/>
      <c r="WLR784" s="233"/>
      <c r="WLS784" s="233"/>
      <c r="WLT784" s="233"/>
      <c r="WLU784" s="233"/>
      <c r="WLV784" s="204"/>
      <c r="WLW784" s="195"/>
      <c r="WLX784" s="133"/>
      <c r="WLY784" s="133"/>
      <c r="WLZ784" s="133"/>
      <c r="WMA784" s="234"/>
      <c r="WMB784" s="234"/>
      <c r="WMC784" s="191"/>
      <c r="WMD784" s="191"/>
      <c r="WME784" s="191"/>
      <c r="WMF784" s="191"/>
      <c r="WMG784" s="443"/>
      <c r="WMH784" s="443"/>
      <c r="WMI784" s="443"/>
      <c r="WMJ784" s="443"/>
      <c r="WMK784" s="443"/>
      <c r="WML784" s="443"/>
      <c r="WMM784" s="443"/>
      <c r="WMN784" s="443"/>
      <c r="WMO784" s="443"/>
      <c r="WMP784" s="443"/>
      <c r="WMW784" s="11"/>
      <c r="WMX784" s="239"/>
      <c r="WMY784" s="225"/>
      <c r="WMZ784" s="11"/>
      <c r="WNA784" s="358"/>
      <c r="WNB784" s="247"/>
      <c r="WNC784" s="132"/>
      <c r="WND784" s="225"/>
      <c r="WNE784" s="225"/>
      <c r="WNF784" s="131"/>
      <c r="WNG784" s="132"/>
      <c r="WNH784" s="132"/>
      <c r="WNI784" s="134"/>
      <c r="WNJ784" s="226"/>
      <c r="WNK784" s="226"/>
      <c r="WNL784" s="227"/>
      <c r="WNM784" s="228"/>
      <c r="WNN784" s="143"/>
      <c r="WNO784" s="192"/>
      <c r="WNP784" s="288"/>
      <c r="WNQ784" s="189"/>
      <c r="WNR784" s="11"/>
      <c r="WNS784" s="181"/>
      <c r="WNT784" s="135"/>
      <c r="WNU784" s="230"/>
      <c r="WNV784" s="141"/>
      <c r="WNW784" s="136"/>
      <c r="WNX784" s="309"/>
      <c r="WNY784" s="309"/>
      <c r="WNZ784" s="184"/>
      <c r="WOA784" s="182"/>
      <c r="WOB784" s="128"/>
      <c r="WOC784" s="129"/>
      <c r="WOD784" s="130"/>
      <c r="WOE784" s="137"/>
      <c r="WOF784" s="138"/>
      <c r="WOG784" s="138"/>
      <c r="WOH784" s="11"/>
      <c r="WOI784" s="11"/>
      <c r="WOJ784" s="412"/>
      <c r="WOK784" s="412"/>
      <c r="WOL784" s="413"/>
      <c r="WOM784" s="192"/>
      <c r="WON784" s="192"/>
      <c r="WOO784" s="192"/>
      <c r="WOP784" s="231"/>
      <c r="WOQ784" s="231"/>
      <c r="WOR784" s="232"/>
      <c r="WOS784" s="232"/>
      <c r="WOT784" s="233"/>
      <c r="WOU784" s="233"/>
      <c r="WOV784" s="233"/>
      <c r="WOW784" s="233"/>
      <c r="WOX784" s="233"/>
      <c r="WOY784" s="233"/>
      <c r="WOZ784" s="204"/>
      <c r="WPA784" s="195"/>
      <c r="WPB784" s="133"/>
      <c r="WPC784" s="133"/>
      <c r="WPD784" s="133"/>
      <c r="WPE784" s="234"/>
      <c r="WPF784" s="234"/>
      <c r="WPG784" s="191"/>
      <c r="WPH784" s="191"/>
      <c r="WPI784" s="191"/>
      <c r="WPJ784" s="191"/>
      <c r="WPK784" s="443"/>
      <c r="WPL784" s="443"/>
      <c r="WPM784" s="443"/>
      <c r="WPN784" s="443"/>
      <c r="WPO784" s="443"/>
      <c r="WPP784" s="443"/>
      <c r="WPQ784" s="443"/>
      <c r="WPR784" s="443"/>
      <c r="WPS784" s="443"/>
      <c r="WPT784" s="443"/>
      <c r="WQA784" s="11"/>
      <c r="WQB784" s="239"/>
      <c r="WQC784" s="225"/>
      <c r="WQD784" s="11"/>
      <c r="WQE784" s="358"/>
      <c r="WQF784" s="247"/>
      <c r="WQG784" s="132"/>
      <c r="WQH784" s="225"/>
      <c r="WQI784" s="225"/>
      <c r="WQJ784" s="131"/>
      <c r="WQK784" s="132"/>
      <c r="WQL784" s="132"/>
      <c r="WQM784" s="134"/>
      <c r="WQN784" s="226"/>
      <c r="WQO784" s="226"/>
      <c r="WQP784" s="227"/>
      <c r="WQQ784" s="228"/>
      <c r="WQR784" s="143"/>
      <c r="WQS784" s="192"/>
      <c r="WQT784" s="288"/>
      <c r="WQU784" s="189"/>
      <c r="WQV784" s="11"/>
      <c r="WQW784" s="181"/>
      <c r="WQX784" s="135"/>
      <c r="WQY784" s="230"/>
      <c r="WQZ784" s="141"/>
      <c r="WRA784" s="136"/>
      <c r="WRB784" s="309"/>
      <c r="WRC784" s="309"/>
      <c r="WRD784" s="184"/>
      <c r="WRE784" s="182"/>
      <c r="WRF784" s="128"/>
      <c r="WRG784" s="129"/>
      <c r="WRH784" s="130"/>
      <c r="WRI784" s="137"/>
      <c r="WRJ784" s="138"/>
      <c r="WRK784" s="138"/>
      <c r="WRL784" s="11"/>
      <c r="WRM784" s="11"/>
      <c r="WRN784" s="412"/>
      <c r="WRO784" s="412"/>
      <c r="WRP784" s="413"/>
      <c r="WRQ784" s="192"/>
      <c r="WRR784" s="192"/>
      <c r="WRS784" s="192"/>
      <c r="WRT784" s="231"/>
      <c r="WRU784" s="231"/>
      <c r="WRV784" s="232"/>
      <c r="WRW784" s="232"/>
      <c r="WRX784" s="233"/>
      <c r="WRY784" s="233"/>
      <c r="WRZ784" s="233"/>
      <c r="WSA784" s="233"/>
      <c r="WSB784" s="233"/>
      <c r="WSC784" s="233"/>
      <c r="WSD784" s="204"/>
      <c r="WSE784" s="195"/>
      <c r="WSF784" s="133"/>
      <c r="WSG784" s="133"/>
      <c r="WSH784" s="133"/>
      <c r="WSI784" s="234"/>
      <c r="WSJ784" s="234"/>
      <c r="WSK784" s="191"/>
      <c r="WSL784" s="191"/>
      <c r="WSM784" s="191"/>
      <c r="WSN784" s="191"/>
      <c r="WSO784" s="443"/>
      <c r="WSP784" s="443"/>
      <c r="WSQ784" s="443"/>
      <c r="WSR784" s="443"/>
      <c r="WSS784" s="443"/>
      <c r="WST784" s="443"/>
      <c r="WSU784" s="443"/>
      <c r="WSV784" s="443"/>
      <c r="WSW784" s="443"/>
      <c r="WSX784" s="443"/>
      <c r="WTE784" s="11"/>
      <c r="WTF784" s="239"/>
      <c r="WTG784" s="225"/>
      <c r="WTH784" s="11"/>
      <c r="WTI784" s="358"/>
      <c r="WTJ784" s="247"/>
      <c r="WTK784" s="132"/>
      <c r="WTL784" s="225"/>
      <c r="WTM784" s="225"/>
      <c r="WTN784" s="131"/>
      <c r="WTO784" s="132"/>
      <c r="WTP784" s="132"/>
      <c r="WTQ784" s="134"/>
      <c r="WTR784" s="226"/>
      <c r="WTS784" s="226"/>
      <c r="WTT784" s="227"/>
      <c r="WTU784" s="228"/>
      <c r="WTV784" s="143"/>
      <c r="WTW784" s="192"/>
      <c r="WTX784" s="288"/>
      <c r="WTY784" s="189"/>
      <c r="WTZ784" s="11"/>
      <c r="WUA784" s="181"/>
      <c r="WUB784" s="135"/>
      <c r="WUC784" s="230"/>
      <c r="WUD784" s="141"/>
      <c r="WUE784" s="136"/>
      <c r="WUF784" s="309"/>
      <c r="WUG784" s="309"/>
      <c r="WUH784" s="184"/>
      <c r="WUI784" s="182"/>
      <c r="WUJ784" s="128"/>
      <c r="WUK784" s="129"/>
      <c r="WUL784" s="130"/>
      <c r="WUM784" s="137"/>
      <c r="WUN784" s="138"/>
      <c r="WUO784" s="138"/>
      <c r="WUP784" s="11"/>
      <c r="WUQ784" s="11"/>
      <c r="WUR784" s="412"/>
      <c r="WUS784" s="412"/>
      <c r="WUT784" s="413"/>
      <c r="WUU784" s="192"/>
      <c r="WUV784" s="192"/>
      <c r="WUW784" s="192"/>
      <c r="WUX784" s="231"/>
      <c r="WUY784" s="231"/>
      <c r="WUZ784" s="232"/>
      <c r="WVA784" s="232"/>
      <c r="WVB784" s="233"/>
      <c r="WVC784" s="233"/>
      <c r="WVD784" s="233"/>
      <c r="WVE784" s="233"/>
      <c r="WVF784" s="233"/>
      <c r="WVG784" s="233"/>
      <c r="WVH784" s="204"/>
      <c r="WVI784" s="195"/>
      <c r="WVJ784" s="133"/>
      <c r="WVK784" s="133"/>
      <c r="WVL784" s="133"/>
      <c r="WVM784" s="234"/>
      <c r="WVN784" s="234"/>
      <c r="WVO784" s="191"/>
      <c r="WVP784" s="191"/>
      <c r="WVQ784" s="191"/>
      <c r="WVR784" s="191"/>
      <c r="WVS784" s="443"/>
      <c r="WVT784" s="443"/>
      <c r="WVU784" s="443"/>
      <c r="WVV784" s="443"/>
      <c r="WVW784" s="443"/>
      <c r="WVX784" s="443"/>
      <c r="WVY784" s="443"/>
      <c r="WVZ784" s="443"/>
      <c r="WWA784" s="443"/>
      <c r="WWB784" s="443"/>
      <c r="WWI784" s="11"/>
      <c r="WWJ784" s="239"/>
      <c r="WWK784" s="225"/>
      <c r="WWL784" s="11"/>
      <c r="WWM784" s="358"/>
      <c r="WWN784" s="247"/>
      <c r="WWO784" s="132"/>
      <c r="WWP784" s="225"/>
      <c r="WWQ784" s="225"/>
      <c r="WWR784" s="131"/>
      <c r="WWS784" s="132"/>
      <c r="WWT784" s="132"/>
      <c r="WWU784" s="134"/>
      <c r="WWV784" s="226"/>
      <c r="WWW784" s="226"/>
      <c r="WWX784" s="227"/>
      <c r="WWY784" s="228"/>
      <c r="WWZ784" s="143"/>
      <c r="WXA784" s="192"/>
      <c r="WXB784" s="288"/>
      <c r="WXC784" s="189"/>
      <c r="WXD784" s="11"/>
      <c r="WXE784" s="181"/>
      <c r="WXF784" s="135"/>
      <c r="WXG784" s="230"/>
      <c r="WXH784" s="141"/>
      <c r="WXI784" s="136"/>
      <c r="WXJ784" s="309"/>
      <c r="WXK784" s="309"/>
      <c r="WXL784" s="184"/>
      <c r="WXM784" s="182"/>
      <c r="WXN784" s="128"/>
      <c r="WXO784" s="129"/>
      <c r="WXP784" s="130"/>
      <c r="WXQ784" s="137"/>
      <c r="WXR784" s="138"/>
      <c r="WXS784" s="138"/>
      <c r="WXT784" s="11"/>
      <c r="WXU784" s="11"/>
      <c r="WXV784" s="412"/>
      <c r="WXW784" s="412"/>
      <c r="WXX784" s="413"/>
      <c r="WXY784" s="192"/>
      <c r="WXZ784" s="192"/>
      <c r="WYA784" s="192"/>
      <c r="WYB784" s="231"/>
      <c r="WYC784" s="231"/>
      <c r="WYD784" s="232"/>
      <c r="WYE784" s="232"/>
      <c r="WYF784" s="233"/>
      <c r="WYG784" s="233"/>
      <c r="WYH784" s="233"/>
      <c r="WYI784" s="233"/>
      <c r="WYJ784" s="233"/>
      <c r="WYK784" s="233"/>
      <c r="WYL784" s="204"/>
      <c r="WYM784" s="195"/>
      <c r="WYN784" s="133"/>
      <c r="WYO784" s="133"/>
      <c r="WYP784" s="133"/>
      <c r="WYQ784" s="234"/>
      <c r="WYR784" s="234"/>
      <c r="WYS784" s="191"/>
      <c r="WYT784" s="191"/>
      <c r="WYU784" s="191"/>
      <c r="WYV784" s="191"/>
      <c r="WYW784" s="443"/>
      <c r="WYX784" s="443"/>
      <c r="WYY784" s="443"/>
      <c r="WYZ784" s="443"/>
      <c r="WZA784" s="443"/>
      <c r="WZB784" s="443"/>
      <c r="WZC784" s="443"/>
      <c r="WZD784" s="443"/>
      <c r="WZE784" s="443"/>
      <c r="WZF784" s="443"/>
      <c r="WZM784" s="11"/>
      <c r="WZN784" s="239"/>
      <c r="WZO784" s="225"/>
      <c r="WZP784" s="11"/>
      <c r="WZQ784" s="358"/>
      <c r="WZR784" s="247"/>
      <c r="WZS784" s="132"/>
      <c r="WZT784" s="225"/>
      <c r="WZU784" s="225"/>
      <c r="WZV784" s="131"/>
      <c r="WZW784" s="132"/>
      <c r="WZX784" s="132"/>
      <c r="WZY784" s="134"/>
      <c r="WZZ784" s="226"/>
      <c r="XAA784" s="226"/>
      <c r="XAB784" s="227"/>
      <c r="XAC784" s="228"/>
      <c r="XAD784" s="143"/>
      <c r="XAE784" s="192"/>
      <c r="XAF784" s="288"/>
      <c r="XAG784" s="189"/>
      <c r="XAH784" s="11"/>
      <c r="XAI784" s="181"/>
      <c r="XAJ784" s="135"/>
      <c r="XAK784" s="230"/>
      <c r="XAL784" s="141"/>
      <c r="XAM784" s="136"/>
      <c r="XAN784" s="309"/>
      <c r="XAO784" s="309"/>
      <c r="XAP784" s="184"/>
      <c r="XAQ784" s="182"/>
      <c r="XAR784" s="128"/>
      <c r="XAS784" s="129"/>
      <c r="XAT784" s="130"/>
      <c r="XAU784" s="137"/>
      <c r="XAV784" s="138"/>
      <c r="XAW784" s="138"/>
      <c r="XAX784" s="11"/>
      <c r="XAY784" s="11"/>
      <c r="XAZ784" s="412"/>
      <c r="XBA784" s="412"/>
      <c r="XBB784" s="413"/>
      <c r="XBC784" s="192"/>
      <c r="XBD784" s="192"/>
      <c r="XBE784" s="192"/>
      <c r="XBF784" s="231"/>
      <c r="XBG784" s="231"/>
      <c r="XBH784" s="232"/>
      <c r="XBI784" s="232"/>
      <c r="XBJ784" s="233"/>
      <c r="XBK784" s="233"/>
      <c r="XBL784" s="233"/>
      <c r="XBM784" s="233"/>
      <c r="XBN784" s="233"/>
      <c r="XBO784" s="233"/>
      <c r="XBP784" s="204"/>
      <c r="XBQ784" s="195"/>
      <c r="XBR784" s="133"/>
      <c r="XBS784" s="133"/>
      <c r="XBT784" s="133"/>
      <c r="XBU784" s="234"/>
      <c r="XBV784" s="234"/>
      <c r="XBW784" s="191"/>
      <c r="XBX784" s="191"/>
      <c r="XBY784" s="191"/>
      <c r="XBZ784" s="191"/>
      <c r="XCA784" s="443"/>
      <c r="XCB784" s="443"/>
      <c r="XCC784" s="443"/>
      <c r="XCD784" s="443"/>
      <c r="XCE784" s="443"/>
      <c r="XCF784" s="443"/>
      <c r="XCG784" s="443"/>
      <c r="XCH784" s="443"/>
      <c r="XCI784" s="443"/>
      <c r="XCJ784" s="443"/>
    </row>
    <row r="785" spans="1:77">
      <c r="A785" s="237">
        <f t="shared" si="456"/>
        <v>1</v>
      </c>
      <c r="B785" s="249">
        <f t="shared" si="457"/>
        <v>2255017169853</v>
      </c>
      <c r="C785" s="225">
        <f t="shared" si="458"/>
        <v>12</v>
      </c>
      <c r="D785" s="11" t="s">
        <v>4754</v>
      </c>
      <c r="E785" s="358" t="s">
        <v>1706</v>
      </c>
      <c r="F785" s="247" t="s">
        <v>5225</v>
      </c>
      <c r="G785" s="132" t="str">
        <f t="shared" si="459"/>
        <v>17</v>
      </c>
      <c r="H785" s="225">
        <v>8</v>
      </c>
      <c r="I785" s="225">
        <f t="shared" si="460"/>
        <v>8</v>
      </c>
      <c r="J785" s="131">
        <v>942</v>
      </c>
      <c r="K785" s="132" t="s">
        <v>1766</v>
      </c>
      <c r="L785" s="458">
        <v>10</v>
      </c>
      <c r="M785" s="320" t="s">
        <v>3422</v>
      </c>
      <c r="N785" s="226" t="s">
        <v>7483</v>
      </c>
      <c r="O785" s="226" t="s">
        <v>1777</v>
      </c>
      <c r="P785" s="227">
        <v>21340</v>
      </c>
      <c r="Q785" s="228">
        <f t="shared" si="453"/>
        <v>19389.090909090908</v>
      </c>
      <c r="R785" s="143">
        <f t="shared" si="454"/>
        <v>0.36376594148537134</v>
      </c>
      <c r="S785" s="238">
        <v>1074475811</v>
      </c>
      <c r="T785" s="288" t="s">
        <v>7045</v>
      </c>
      <c r="U785" s="189">
        <f t="shared" si="461"/>
        <v>21340</v>
      </c>
      <c r="V785" s="11"/>
      <c r="W785" s="181">
        <v>21340</v>
      </c>
      <c r="X785" s="135">
        <f t="shared" si="462"/>
        <v>12336</v>
      </c>
      <c r="Y785" s="230">
        <f t="shared" si="463"/>
        <v>19389.090909090908</v>
      </c>
      <c r="Z785" s="141">
        <f t="shared" si="464"/>
        <v>7.7319587628865927E-2</v>
      </c>
      <c r="AA785" s="136">
        <f t="shared" si="465"/>
        <v>0.36376594148537134</v>
      </c>
      <c r="AB785" s="144"/>
      <c r="AC785" s="144"/>
      <c r="AD785" s="184">
        <f t="shared" si="476"/>
        <v>20921</v>
      </c>
      <c r="AE785" s="182">
        <f t="shared" si="477"/>
        <v>22990</v>
      </c>
      <c r="AF785" s="129">
        <f t="shared" si="466"/>
        <v>2069.1</v>
      </c>
      <c r="AG785" s="129">
        <f t="shared" si="467"/>
        <v>419.09999999999991</v>
      </c>
      <c r="AH785" s="457">
        <f t="shared" si="468"/>
        <v>1.8229665071770332E-2</v>
      </c>
      <c r="AI785" s="137">
        <f t="shared" si="469"/>
        <v>1650</v>
      </c>
      <c r="AJ785" s="457">
        <f t="shared" si="470"/>
        <v>7.1770334928229665E-2</v>
      </c>
      <c r="AK785" s="457">
        <f t="shared" si="455"/>
        <v>0.34553627641360102</v>
      </c>
      <c r="AL785" s="11" t="s">
        <v>13397</v>
      </c>
      <c r="AM785" s="11">
        <f t="shared" si="471"/>
        <v>18622</v>
      </c>
      <c r="AN785" s="412">
        <f t="shared" si="472"/>
        <v>16918.181818181816</v>
      </c>
      <c r="AO785" s="412">
        <f t="shared" si="473"/>
        <v>4582.1818181818162</v>
      </c>
      <c r="AP785" s="413">
        <f t="shared" si="474"/>
        <v>0.27084363245566889</v>
      </c>
      <c r="AQ785" s="192">
        <v>2255017169853</v>
      </c>
      <c r="AR785" s="192" t="str">
        <f>VLOOKUP(AQ:AQ,[1]DUNLOP!$B:$O,2,0)</f>
        <v/>
      </c>
      <c r="AS785" s="192" t="str">
        <f>VLOOKUP(AQ:AQ,[1]DUNLOP!$B:$O,3,0)</f>
        <v/>
      </c>
      <c r="AT785" s="231" t="str">
        <f>VLOOKUP(AQ:AQ,[1]DUNLOP!$B:$O,4,0)</f>
        <v>WINTER MAXX 02（並行）旧年</v>
      </c>
      <c r="AU785" s="231" t="str">
        <f>VLOOKUP(AQ:AQ,[1]DUNLOP!$B:$O,5,0)</f>
        <v>225/50R17 94S（8本 Qレンジ）</v>
      </c>
      <c r="AV785" s="232" t="str">
        <f>VLOOKUP(AQ:AQ,[1]DUNLOP!$B:$O,6,0)</f>
        <v>225/50R17</v>
      </c>
      <c r="AW785" s="232" t="str">
        <f>VLOOKUP(AQ:AQ,[1]DUNLOP!$B:$O,7,0)</f>
        <v/>
      </c>
      <c r="AX785" s="233">
        <f>VLOOKUP(AQ:AQ,[1]DUNLOP!$B:$K,8,0)</f>
        <v>12336</v>
      </c>
      <c r="AY785" s="233">
        <f>VLOOKUP(AQ:AQ,[1]DUNLOP!$B:$K,9,0)</f>
        <v>12</v>
      </c>
      <c r="AZ785" s="233">
        <f>VLOOKUP(AQ:AQ,[1]DUNLOP!$B:$K,10,0)</f>
        <v>8</v>
      </c>
      <c r="BA785" s="233">
        <f>VLOOKUP(AQ:AQ,[1]DUNLOP!$B:$O,11,0)</f>
        <v>17200</v>
      </c>
      <c r="BB785" s="233">
        <f>VLOOKUP(AQ:AQ,[1]DUNLOP!$B:$O,12,0)</f>
        <v>14681.81818181818</v>
      </c>
      <c r="BC785" s="233">
        <f t="shared" si="475"/>
        <v>1050</v>
      </c>
      <c r="BD785" s="204" t="s">
        <v>3388</v>
      </c>
      <c r="BE785" s="195" t="s">
        <v>1709</v>
      </c>
      <c r="BF785" s="133" t="str">
        <f>IFERROR(VLOOKUP(BE:BE,Q商品!B:E,4,0),"")</f>
        <v>2022年製 WINTER MAXX 02 225/50R17 94S スタッドレスタイヤ 最短当日発送</v>
      </c>
      <c r="BG785" s="133" t="str">
        <f>IFERROR(VLOOKUP(AQ:AQ,在庫!B:M,12,0),"")</f>
        <v>2023年製</v>
      </c>
      <c r="BH785" s="133">
        <f>IFERROR(VLOOKUP(AQ:AQ,在庫!B:L,10,0),"")</f>
        <v>1</v>
      </c>
      <c r="BI785" s="234">
        <f>VLOOKUP(AQ:AQ,[1]DUNLOP!$B:$AH,32,0)</f>
        <v>650063540</v>
      </c>
      <c r="BJ785" s="234">
        <f>VLOOKUP(AQ:AQ,[1]DUNLOP!$B:$AH,33,0)</f>
        <v>650063550</v>
      </c>
      <c r="BK785" s="191"/>
      <c r="BL785" s="191"/>
      <c r="BM785" s="191"/>
      <c r="BN785" s="191"/>
      <c r="BO785" s="443"/>
      <c r="BP785" s="443"/>
      <c r="BQ785" s="443"/>
      <c r="BR785" s="443"/>
      <c r="BS785" s="443"/>
      <c r="BT785" s="443"/>
      <c r="BU785" s="443"/>
      <c r="BV785" s="443"/>
      <c r="BW785" s="443"/>
      <c r="BX785" s="443"/>
      <c r="BY785" s="443"/>
    </row>
    <row r="786" spans="1:77">
      <c r="A786" s="11">
        <f t="shared" si="456"/>
        <v>0</v>
      </c>
      <c r="B786" s="239">
        <f t="shared" ref="B786" si="478">AQ786</f>
        <v>2055516169978</v>
      </c>
      <c r="C786" s="225" t="e">
        <f t="shared" ref="C786" si="479">AY786</f>
        <v>#N/A</v>
      </c>
      <c r="D786" s="11"/>
      <c r="E786" s="358"/>
      <c r="F786" s="247"/>
      <c r="G786" s="132"/>
      <c r="H786" s="225" t="e">
        <v>#N/A</v>
      </c>
      <c r="I786" s="225" t="e">
        <f t="shared" ref="I786" si="480">AZ786</f>
        <v>#N/A</v>
      </c>
      <c r="J786" s="131"/>
      <c r="L786" s="458"/>
      <c r="M786" s="320"/>
      <c r="N786" s="226"/>
      <c r="O786" s="226"/>
      <c r="P786" s="227"/>
      <c r="Q786" s="228" t="e">
        <f t="shared" ref="Q786" si="481">(P786-AY786)/1.1</f>
        <v>#N/A</v>
      </c>
      <c r="R786" s="143" t="str">
        <f t="shared" ref="R786" si="482">IFERROR((Q786-X786)/Q786,"")</f>
        <v/>
      </c>
      <c r="S786" s="192"/>
      <c r="T786" s="288"/>
      <c r="U786" s="189">
        <f t="shared" ref="U786" si="483">W786-V786</f>
        <v>0</v>
      </c>
      <c r="V786" s="11"/>
      <c r="W786" s="229"/>
      <c r="X786" s="135" t="e">
        <f t="shared" ref="X786" si="484">AX786</f>
        <v>#N/A</v>
      </c>
      <c r="Y786" s="230" t="e">
        <f t="shared" ref="Y786" si="485">(W786-AY786)/1.1</f>
        <v>#N/A</v>
      </c>
      <c r="Z786" s="141" t="str">
        <f t="shared" ref="Z786" si="486">IFERROR(-1+(AE786/N786),"")</f>
        <v/>
      </c>
      <c r="AA786" s="136" t="str">
        <f t="shared" ref="AA786" si="487">IFERROR((Y786-X786)/Y786,"")</f>
        <v/>
      </c>
      <c r="AB786" s="309"/>
      <c r="AC786" s="309"/>
      <c r="AD786" s="184">
        <f t="shared" ref="AD786" si="488">ROUNDDOWN(U786/1.02,0)</f>
        <v>0</v>
      </c>
      <c r="AE786" s="182">
        <f t="shared" ref="AE786" si="489">ROUNDDOWN(AD786/0.91,0)</f>
        <v>0</v>
      </c>
      <c r="AF786" s="128">
        <f t="shared" ref="AF786" si="490">AE786*0.09</f>
        <v>0</v>
      </c>
      <c r="AG786" s="129">
        <f t="shared" ref="AG786" si="491">AF786-AI786</f>
        <v>0</v>
      </c>
      <c r="AH786" s="130" t="str">
        <f t="shared" ref="AH786" si="492">IFERROR(AG786/AE786,"")</f>
        <v/>
      </c>
      <c r="AI786" s="137">
        <f t="shared" ref="AI786" si="493">AE786-U786</f>
        <v>0</v>
      </c>
      <c r="AJ786" s="138" t="str">
        <f t="shared" ref="AJ786" si="494">IFERROR(AI786/AE786,"")</f>
        <v/>
      </c>
      <c r="AK786" s="138" t="str">
        <f t="shared" ref="AK786" si="495">IFERROR(AA786-AH786,"")</f>
        <v/>
      </c>
      <c r="AL786" s="11"/>
      <c r="AM786" s="11">
        <f t="shared" ref="AM786" si="496">AD786-AE786*0.1</f>
        <v>0</v>
      </c>
      <c r="AN786" s="412" t="e">
        <f>(AM786-AY786)/1.1</f>
        <v>#N/A</v>
      </c>
      <c r="AO786" s="412" t="e">
        <f t="shared" ref="AO786" si="497">AN786-X786</f>
        <v>#N/A</v>
      </c>
      <c r="AP786" s="413" t="e">
        <f t="shared" ref="AP786" si="498">AO786/AN786</f>
        <v>#N/A</v>
      </c>
      <c r="AQ786" s="192">
        <v>2055516169978</v>
      </c>
      <c r="AR786" s="192" t="e">
        <f>VLOOKUP(AQ:AQ,[1]DUNLOP!$B:$O,2,0)</f>
        <v>#N/A</v>
      </c>
      <c r="AS786" s="192" t="e">
        <f>VLOOKUP(AQ:AQ,[1]DUNLOP!$B:$O,3,0)</f>
        <v>#N/A</v>
      </c>
      <c r="AT786" s="231" t="e">
        <f>VLOOKUP(AQ:AQ,[1]DUNLOP!$B:$O,4,0)</f>
        <v>#N/A</v>
      </c>
      <c r="AU786" s="231" t="e">
        <f>VLOOKUP(AQ:AQ,[1]DUNLOP!$B:$O,5,0)</f>
        <v>#N/A</v>
      </c>
      <c r="AV786" s="232" t="e">
        <f>VLOOKUP(AQ:AQ,[1]DUNLOP!$B:$O,6,0)</f>
        <v>#N/A</v>
      </c>
      <c r="AW786" s="232" t="e">
        <f>VLOOKUP(AQ:AQ,[1]DUNLOP!$B:$O,7,0)</f>
        <v>#N/A</v>
      </c>
      <c r="AX786" s="233" t="e">
        <f>VLOOKUP(AQ:AQ,[1]DUNLOP!$B:$K,8,0)</f>
        <v>#N/A</v>
      </c>
      <c r="AY786" s="233" t="e">
        <f>VLOOKUP(AQ:AQ,[1]DUNLOP!$B:$K,9,0)</f>
        <v>#N/A</v>
      </c>
      <c r="AZ786" s="233" t="e">
        <f>VLOOKUP(AQ:AQ,[1]DUNLOP!$B:$K,10,0)</f>
        <v>#N/A</v>
      </c>
      <c r="BA786" s="233" t="e">
        <f>VLOOKUP(AQ:AQ,[1]DUNLOP!$B:$O,11,0)</f>
        <v>#N/A</v>
      </c>
      <c r="BB786" s="233" t="e">
        <f>VLOOKUP(AQ:AQ,[1]DUNLOP!$B:$O,12,0)</f>
        <v>#N/A</v>
      </c>
      <c r="BC786" s="233" t="e">
        <f t="shared" ref="BC786" si="499">BA786-BB786*1.1</f>
        <v>#N/A</v>
      </c>
      <c r="BD786" s="204"/>
      <c r="BE786" s="192"/>
      <c r="BF786" s="133" t="str">
        <f>IFERROR(VLOOKUP(BE:BE,Q商品!B:E,4,0),"")</f>
        <v/>
      </c>
      <c r="BG786" s="133" t="str">
        <f>IFERROR(VLOOKUP(AQ:AQ,在庫!B:M,12,0),"")</f>
        <v/>
      </c>
      <c r="BH786" s="133" t="str">
        <f>IFERROR(VLOOKUP(AQ:AQ,在庫!B:L,10,0),"")</f>
        <v/>
      </c>
      <c r="BI786" s="234" t="e">
        <f>VLOOKUP(AQ:AQ,[1]BRIDGESTONE!$B:$AH,32,0)</f>
        <v>#N/A</v>
      </c>
      <c r="BJ786" s="234" t="e">
        <f>VLOOKUP(AQ:AQ,[1]BRIDGESTONE!$B:$AH,33,0)</f>
        <v>#N/A</v>
      </c>
      <c r="BK786" s="191"/>
      <c r="BL786" s="191"/>
      <c r="BM786" s="191"/>
      <c r="BN786" s="191"/>
      <c r="BO786" s="443"/>
      <c r="BP786" s="443"/>
      <c r="BQ786" s="443"/>
      <c r="BR786" s="443"/>
      <c r="BS786" s="443"/>
      <c r="BT786" s="443"/>
      <c r="BU786" s="443"/>
      <c r="BV786" s="443"/>
      <c r="BW786" s="443"/>
      <c r="BX786" s="443"/>
    </row>
    <row r="787" spans="1:77">
      <c r="A787" s="11">
        <f t="shared" si="456"/>
        <v>0</v>
      </c>
      <c r="B787" s="239">
        <f t="shared" ref="B787:B790" si="500">AQ787</f>
        <v>2055017169972</v>
      </c>
      <c r="C787" s="225" t="e">
        <f t="shared" ref="C787:C790" si="501">AY787</f>
        <v>#N/A</v>
      </c>
      <c r="D787" s="11"/>
      <c r="E787" s="358"/>
      <c r="F787" s="247"/>
      <c r="G787" s="132"/>
      <c r="H787" s="225" t="e">
        <v>#N/A</v>
      </c>
      <c r="I787" s="225" t="e">
        <f t="shared" ref="I787:I790" si="502">AZ787</f>
        <v>#N/A</v>
      </c>
      <c r="J787" s="131"/>
      <c r="L787" s="458"/>
      <c r="M787" s="320"/>
      <c r="N787" s="226"/>
      <c r="O787" s="226"/>
      <c r="P787" s="227"/>
      <c r="Q787" s="228" t="e">
        <f t="shared" ref="Q787:Q790" si="503">(P787-AY787)/1.1</f>
        <v>#N/A</v>
      </c>
      <c r="R787" s="143" t="str">
        <f t="shared" ref="R787:R790" si="504">IFERROR((Q787-X787)/Q787,"")</f>
        <v/>
      </c>
      <c r="S787" s="192"/>
      <c r="T787" s="288"/>
      <c r="U787" s="189">
        <f t="shared" ref="U787:U790" si="505">W787-V787</f>
        <v>0</v>
      </c>
      <c r="V787" s="11"/>
      <c r="W787" s="229"/>
      <c r="X787" s="135" t="e">
        <f t="shared" ref="X787:X790" si="506">AX787</f>
        <v>#N/A</v>
      </c>
      <c r="Y787" s="230" t="e">
        <f t="shared" ref="Y787:Y790" si="507">(W787-AY787)/1.1</f>
        <v>#N/A</v>
      </c>
      <c r="Z787" s="141" t="str">
        <f t="shared" ref="Z787:Z790" si="508">IFERROR(-1+(AE787/N787),"")</f>
        <v/>
      </c>
      <c r="AA787" s="136" t="str">
        <f t="shared" ref="AA787:AA790" si="509">IFERROR((Y787-X787)/Y787,"")</f>
        <v/>
      </c>
      <c r="AB787" s="309"/>
      <c r="AC787" s="309"/>
      <c r="AD787" s="184">
        <f t="shared" ref="AD787:AD790" si="510">ROUNDDOWN(U787/1.02,0)</f>
        <v>0</v>
      </c>
      <c r="AE787" s="182">
        <f t="shared" ref="AE787:AE790" si="511">ROUNDDOWN(AD787/0.91,0)</f>
        <v>0</v>
      </c>
      <c r="AF787" s="128">
        <f t="shared" ref="AF787:AF790" si="512">AE787*0.09</f>
        <v>0</v>
      </c>
      <c r="AG787" s="129">
        <f t="shared" ref="AG787:AG790" si="513">AF787-AI787</f>
        <v>0</v>
      </c>
      <c r="AH787" s="130" t="str">
        <f t="shared" ref="AH787:AH790" si="514">IFERROR(AG787/AE787,"")</f>
        <v/>
      </c>
      <c r="AI787" s="137">
        <f t="shared" ref="AI787:AI790" si="515">AE787-U787</f>
        <v>0</v>
      </c>
      <c r="AJ787" s="138" t="str">
        <f t="shared" ref="AJ787:AJ790" si="516">IFERROR(AI787/AE787,"")</f>
        <v/>
      </c>
      <c r="AK787" s="138" t="str">
        <f t="shared" ref="AK787:AK790" si="517">IFERROR(AA787-AH787,"")</f>
        <v/>
      </c>
      <c r="AL787" s="11"/>
      <c r="AM787" s="11">
        <f t="shared" ref="AM787:AM790" si="518">AD787-AE787*0.1</f>
        <v>0</v>
      </c>
      <c r="AN787" s="412" t="e">
        <f t="shared" ref="AN787:AN790" si="519">(AM787-AY787)/1.1</f>
        <v>#N/A</v>
      </c>
      <c r="AO787" s="412" t="e">
        <f t="shared" ref="AO787:AO790" si="520">AN787-X787</f>
        <v>#N/A</v>
      </c>
      <c r="AP787" s="413" t="e">
        <f t="shared" ref="AP787:AP790" si="521">AO787/AN787</f>
        <v>#N/A</v>
      </c>
      <c r="AQ787" s="192">
        <v>2055017169972</v>
      </c>
      <c r="AR787" s="192" t="e">
        <f>VLOOKUP(AQ:AQ,[1]DUNLOP!$B:$O,2,0)</f>
        <v>#N/A</v>
      </c>
      <c r="AS787" s="192" t="e">
        <f>VLOOKUP(AQ:AQ,[1]DUNLOP!$B:$O,3,0)</f>
        <v>#N/A</v>
      </c>
      <c r="AT787" s="231" t="e">
        <f>VLOOKUP(AQ:AQ,[1]DUNLOP!$B:$O,4,0)</f>
        <v>#N/A</v>
      </c>
      <c r="AU787" s="231" t="e">
        <f>VLOOKUP(AQ:AQ,[1]DUNLOP!$B:$O,5,0)</f>
        <v>#N/A</v>
      </c>
      <c r="AV787" s="232" t="e">
        <f>VLOOKUP(AQ:AQ,[1]DUNLOP!$B:$O,6,0)</f>
        <v>#N/A</v>
      </c>
      <c r="AW787" s="232" t="e">
        <f>VLOOKUP(AQ:AQ,[1]DUNLOP!$B:$O,7,0)</f>
        <v>#N/A</v>
      </c>
      <c r="AX787" s="233" t="e">
        <f>VLOOKUP(AQ:AQ,[1]DUNLOP!$B:$K,8,0)</f>
        <v>#N/A</v>
      </c>
      <c r="AY787" s="233" t="e">
        <f>VLOOKUP(AQ:AQ,[1]DUNLOP!$B:$K,9,0)</f>
        <v>#N/A</v>
      </c>
      <c r="AZ787" s="233" t="e">
        <f>VLOOKUP(AQ:AQ,[1]DUNLOP!$B:$K,10,0)</f>
        <v>#N/A</v>
      </c>
      <c r="BA787" s="233" t="e">
        <f>VLOOKUP(AQ:AQ,[1]DUNLOP!$B:$O,11,0)</f>
        <v>#N/A</v>
      </c>
      <c r="BB787" s="233" t="e">
        <f>VLOOKUP(AQ:AQ,[1]DUNLOP!$B:$O,12,0)</f>
        <v>#N/A</v>
      </c>
      <c r="BC787" s="233" t="e">
        <f t="shared" ref="BC787:BC790" si="522">BA787-BB787*1.1</f>
        <v>#N/A</v>
      </c>
      <c r="BD787" s="204"/>
      <c r="BE787" s="192"/>
      <c r="BF787" s="133" t="str">
        <f>IFERROR(VLOOKUP(BE:BE,Q商品!B:E,4,0),"")</f>
        <v/>
      </c>
      <c r="BG787" s="133" t="str">
        <f>IFERROR(VLOOKUP(AQ:AQ,在庫!B:M,12,0),"")</f>
        <v/>
      </c>
      <c r="BH787" s="133" t="str">
        <f>IFERROR(VLOOKUP(AQ:AQ,在庫!B:L,10,0),"")</f>
        <v/>
      </c>
      <c r="BI787" s="234" t="e">
        <f>VLOOKUP(AQ:AQ,[1]BRIDGESTONE!$B:$AH,32,0)</f>
        <v>#N/A</v>
      </c>
      <c r="BJ787" s="234" t="e">
        <f>VLOOKUP(AQ:AQ,[1]BRIDGESTONE!$B:$AH,33,0)</f>
        <v>#N/A</v>
      </c>
      <c r="BK787" s="191"/>
      <c r="BL787" s="191"/>
      <c r="BM787" s="191"/>
      <c r="BN787" s="191"/>
      <c r="BO787" s="443"/>
      <c r="BP787" s="443"/>
      <c r="BQ787" s="443"/>
      <c r="BR787" s="443"/>
      <c r="BS787" s="443"/>
      <c r="BT787" s="443"/>
      <c r="BU787" s="443"/>
      <c r="BV787" s="443"/>
      <c r="BW787" s="443"/>
      <c r="BX787" s="443"/>
    </row>
    <row r="788" spans="1:77">
      <c r="A788" s="11">
        <f t="shared" si="456"/>
        <v>0</v>
      </c>
      <c r="B788" s="239">
        <f t="shared" si="500"/>
        <v>2054017169975</v>
      </c>
      <c r="C788" s="225" t="e">
        <f t="shared" si="501"/>
        <v>#N/A</v>
      </c>
      <c r="D788" s="11"/>
      <c r="E788" s="358"/>
      <c r="F788" s="247"/>
      <c r="G788" s="132"/>
      <c r="H788" s="225" t="e">
        <v>#N/A</v>
      </c>
      <c r="I788" s="225" t="e">
        <f t="shared" si="502"/>
        <v>#N/A</v>
      </c>
      <c r="J788" s="131"/>
      <c r="L788" s="458"/>
      <c r="M788" s="320"/>
      <c r="N788" s="226"/>
      <c r="O788" s="226"/>
      <c r="P788" s="227"/>
      <c r="Q788" s="228" t="e">
        <f t="shared" si="503"/>
        <v>#N/A</v>
      </c>
      <c r="R788" s="143" t="str">
        <f t="shared" si="504"/>
        <v/>
      </c>
      <c r="S788" s="192"/>
      <c r="T788" s="288"/>
      <c r="U788" s="189">
        <f t="shared" si="505"/>
        <v>0</v>
      </c>
      <c r="V788" s="11"/>
      <c r="W788" s="229"/>
      <c r="X788" s="135" t="e">
        <f t="shared" si="506"/>
        <v>#N/A</v>
      </c>
      <c r="Y788" s="230" t="e">
        <f t="shared" si="507"/>
        <v>#N/A</v>
      </c>
      <c r="Z788" s="141" t="str">
        <f t="shared" si="508"/>
        <v/>
      </c>
      <c r="AA788" s="136" t="str">
        <f t="shared" si="509"/>
        <v/>
      </c>
      <c r="AB788" s="309"/>
      <c r="AC788" s="309"/>
      <c r="AD788" s="184">
        <f t="shared" si="510"/>
        <v>0</v>
      </c>
      <c r="AE788" s="182">
        <f t="shared" si="511"/>
        <v>0</v>
      </c>
      <c r="AF788" s="128">
        <f t="shared" si="512"/>
        <v>0</v>
      </c>
      <c r="AG788" s="129">
        <f t="shared" si="513"/>
        <v>0</v>
      </c>
      <c r="AH788" s="130" t="str">
        <f t="shared" si="514"/>
        <v/>
      </c>
      <c r="AI788" s="137">
        <f t="shared" si="515"/>
        <v>0</v>
      </c>
      <c r="AJ788" s="138" t="str">
        <f t="shared" si="516"/>
        <v/>
      </c>
      <c r="AK788" s="138" t="str">
        <f t="shared" si="517"/>
        <v/>
      </c>
      <c r="AL788" s="11"/>
      <c r="AM788" s="11">
        <f t="shared" si="518"/>
        <v>0</v>
      </c>
      <c r="AN788" s="412" t="e">
        <f t="shared" si="519"/>
        <v>#N/A</v>
      </c>
      <c r="AO788" s="412" t="e">
        <f t="shared" si="520"/>
        <v>#N/A</v>
      </c>
      <c r="AP788" s="413" t="e">
        <f t="shared" si="521"/>
        <v>#N/A</v>
      </c>
      <c r="AQ788" s="192">
        <v>2054017169975</v>
      </c>
      <c r="AR788" s="192" t="e">
        <f>VLOOKUP(AQ:AQ,[1]DUNLOP!$B:$O,2,0)</f>
        <v>#N/A</v>
      </c>
      <c r="AS788" s="192" t="e">
        <f>VLOOKUP(AQ:AQ,[1]DUNLOP!$B:$O,3,0)</f>
        <v>#N/A</v>
      </c>
      <c r="AT788" s="231" t="e">
        <f>VLOOKUP(AQ:AQ,[1]DUNLOP!$B:$O,4,0)</f>
        <v>#N/A</v>
      </c>
      <c r="AU788" s="231" t="e">
        <f>VLOOKUP(AQ:AQ,[1]DUNLOP!$B:$O,5,0)</f>
        <v>#N/A</v>
      </c>
      <c r="AV788" s="232" t="e">
        <f>VLOOKUP(AQ:AQ,[1]DUNLOP!$B:$O,6,0)</f>
        <v>#N/A</v>
      </c>
      <c r="AW788" s="232" t="e">
        <f>VLOOKUP(AQ:AQ,[1]DUNLOP!$B:$O,7,0)</f>
        <v>#N/A</v>
      </c>
      <c r="AX788" s="233" t="e">
        <f>VLOOKUP(AQ:AQ,[1]DUNLOP!$B:$K,8,0)</f>
        <v>#N/A</v>
      </c>
      <c r="AY788" s="233" t="e">
        <f>VLOOKUP(AQ:AQ,[1]DUNLOP!$B:$K,9,0)</f>
        <v>#N/A</v>
      </c>
      <c r="AZ788" s="233" t="e">
        <f>VLOOKUP(AQ:AQ,[1]DUNLOP!$B:$K,10,0)</f>
        <v>#N/A</v>
      </c>
      <c r="BA788" s="233" t="e">
        <f>VLOOKUP(AQ:AQ,[1]DUNLOP!$B:$O,11,0)</f>
        <v>#N/A</v>
      </c>
      <c r="BB788" s="233" t="e">
        <f>VLOOKUP(AQ:AQ,[1]DUNLOP!$B:$O,12,0)</f>
        <v>#N/A</v>
      </c>
      <c r="BC788" s="233" t="e">
        <f t="shared" si="522"/>
        <v>#N/A</v>
      </c>
      <c r="BD788" s="204"/>
      <c r="BE788" s="192"/>
      <c r="BF788" s="133" t="str">
        <f>IFERROR(VLOOKUP(BE:BE,Q商品!B:E,4,0),"")</f>
        <v/>
      </c>
      <c r="BG788" s="133" t="str">
        <f>IFERROR(VLOOKUP(AQ:AQ,在庫!B:M,12,0),"")</f>
        <v/>
      </c>
      <c r="BH788" s="133" t="str">
        <f>IFERROR(VLOOKUP(AQ:AQ,在庫!B:L,10,0),"")</f>
        <v/>
      </c>
      <c r="BI788" s="234" t="e">
        <f>VLOOKUP(AQ:AQ,[1]BRIDGESTONE!$B:$AH,32,0)</f>
        <v>#N/A</v>
      </c>
      <c r="BJ788" s="234" t="e">
        <f>VLOOKUP(AQ:AQ,[1]BRIDGESTONE!$B:$AH,33,0)</f>
        <v>#N/A</v>
      </c>
      <c r="BK788" s="191"/>
      <c r="BL788" s="191"/>
      <c r="BM788" s="191"/>
      <c r="BN788" s="191"/>
      <c r="BO788" s="443"/>
      <c r="BP788" s="443"/>
      <c r="BQ788" s="443"/>
      <c r="BR788" s="443"/>
      <c r="BS788" s="443"/>
      <c r="BT788" s="443"/>
      <c r="BU788" s="443"/>
      <c r="BV788" s="443"/>
      <c r="BW788" s="443"/>
      <c r="BX788" s="443"/>
    </row>
    <row r="789" spans="1:77">
      <c r="A789" s="11">
        <f t="shared" si="456"/>
        <v>0</v>
      </c>
      <c r="B789" s="239">
        <f t="shared" si="500"/>
        <v>2154017169972</v>
      </c>
      <c r="C789" s="225" t="e">
        <f t="shared" si="501"/>
        <v>#N/A</v>
      </c>
      <c r="D789" s="11"/>
      <c r="E789" s="358"/>
      <c r="F789" s="247"/>
      <c r="G789" s="132"/>
      <c r="H789" s="225" t="e">
        <v>#N/A</v>
      </c>
      <c r="I789" s="225" t="e">
        <f t="shared" si="502"/>
        <v>#N/A</v>
      </c>
      <c r="J789" s="131"/>
      <c r="L789" s="458"/>
      <c r="M789" s="320"/>
      <c r="N789" s="226"/>
      <c r="O789" s="226"/>
      <c r="P789" s="227"/>
      <c r="Q789" s="228" t="e">
        <f t="shared" si="503"/>
        <v>#N/A</v>
      </c>
      <c r="R789" s="143" t="str">
        <f t="shared" si="504"/>
        <v/>
      </c>
      <c r="S789" s="192"/>
      <c r="T789" s="288"/>
      <c r="U789" s="189">
        <f t="shared" si="505"/>
        <v>0</v>
      </c>
      <c r="V789" s="11"/>
      <c r="W789" s="229"/>
      <c r="X789" s="135" t="e">
        <f t="shared" si="506"/>
        <v>#N/A</v>
      </c>
      <c r="Y789" s="230" t="e">
        <f t="shared" si="507"/>
        <v>#N/A</v>
      </c>
      <c r="Z789" s="141" t="str">
        <f t="shared" si="508"/>
        <v/>
      </c>
      <c r="AA789" s="136" t="str">
        <f t="shared" si="509"/>
        <v/>
      </c>
      <c r="AB789" s="309"/>
      <c r="AC789" s="309"/>
      <c r="AD789" s="184">
        <f t="shared" si="510"/>
        <v>0</v>
      </c>
      <c r="AE789" s="182">
        <f t="shared" si="511"/>
        <v>0</v>
      </c>
      <c r="AF789" s="128">
        <f t="shared" si="512"/>
        <v>0</v>
      </c>
      <c r="AG789" s="129">
        <f t="shared" si="513"/>
        <v>0</v>
      </c>
      <c r="AH789" s="130" t="str">
        <f t="shared" si="514"/>
        <v/>
      </c>
      <c r="AI789" s="137">
        <f t="shared" si="515"/>
        <v>0</v>
      </c>
      <c r="AJ789" s="138" t="str">
        <f t="shared" si="516"/>
        <v/>
      </c>
      <c r="AK789" s="138" t="str">
        <f t="shared" si="517"/>
        <v/>
      </c>
      <c r="AL789" s="11"/>
      <c r="AM789" s="11">
        <f t="shared" si="518"/>
        <v>0</v>
      </c>
      <c r="AN789" s="412" t="e">
        <f t="shared" si="519"/>
        <v>#N/A</v>
      </c>
      <c r="AO789" s="412" t="e">
        <f t="shared" si="520"/>
        <v>#N/A</v>
      </c>
      <c r="AP789" s="413" t="e">
        <f t="shared" si="521"/>
        <v>#N/A</v>
      </c>
      <c r="AQ789" s="192">
        <v>2154017169972</v>
      </c>
      <c r="AR789" s="192" t="e">
        <f>VLOOKUP(AQ:AQ,[1]DUNLOP!$B:$O,2,0)</f>
        <v>#N/A</v>
      </c>
      <c r="AS789" s="192" t="e">
        <f>VLOOKUP(AQ:AQ,[1]DUNLOP!$B:$O,3,0)</f>
        <v>#N/A</v>
      </c>
      <c r="AT789" s="231" t="e">
        <f>VLOOKUP(AQ:AQ,[1]DUNLOP!$B:$O,4,0)</f>
        <v>#N/A</v>
      </c>
      <c r="AU789" s="231" t="e">
        <f>VLOOKUP(AQ:AQ,[1]DUNLOP!$B:$O,5,0)</f>
        <v>#N/A</v>
      </c>
      <c r="AV789" s="232" t="e">
        <f>VLOOKUP(AQ:AQ,[1]DUNLOP!$B:$O,6,0)</f>
        <v>#N/A</v>
      </c>
      <c r="AW789" s="232" t="e">
        <f>VLOOKUP(AQ:AQ,[1]DUNLOP!$B:$O,7,0)</f>
        <v>#N/A</v>
      </c>
      <c r="AX789" s="233" t="e">
        <f>VLOOKUP(AQ:AQ,[1]DUNLOP!$B:$K,8,0)</f>
        <v>#N/A</v>
      </c>
      <c r="AY789" s="233" t="e">
        <f>VLOOKUP(AQ:AQ,[1]DUNLOP!$B:$K,9,0)</f>
        <v>#N/A</v>
      </c>
      <c r="AZ789" s="233" t="e">
        <f>VLOOKUP(AQ:AQ,[1]DUNLOP!$B:$K,10,0)</f>
        <v>#N/A</v>
      </c>
      <c r="BA789" s="233" t="e">
        <f>VLOOKUP(AQ:AQ,[1]DUNLOP!$B:$O,11,0)</f>
        <v>#N/A</v>
      </c>
      <c r="BB789" s="233" t="e">
        <f>VLOOKUP(AQ:AQ,[1]DUNLOP!$B:$O,12,0)</f>
        <v>#N/A</v>
      </c>
      <c r="BC789" s="233" t="e">
        <f t="shared" si="522"/>
        <v>#N/A</v>
      </c>
      <c r="BD789" s="204"/>
      <c r="BE789" s="192"/>
      <c r="BF789" s="133" t="str">
        <f>IFERROR(VLOOKUP(BE:BE,Q商品!B:E,4,0),"")</f>
        <v/>
      </c>
      <c r="BG789" s="133" t="str">
        <f>IFERROR(VLOOKUP(AQ:AQ,在庫!B:M,12,0),"")</f>
        <v/>
      </c>
      <c r="BH789" s="133" t="str">
        <f>IFERROR(VLOOKUP(AQ:AQ,在庫!B:L,10,0),"")</f>
        <v/>
      </c>
      <c r="BI789" s="234" t="e">
        <f>VLOOKUP(AQ:AQ,[1]BRIDGESTONE!$B:$AH,32,0)</f>
        <v>#N/A</v>
      </c>
      <c r="BJ789" s="234" t="e">
        <f>VLOOKUP(AQ:AQ,[1]BRIDGESTONE!$B:$AH,33,0)</f>
        <v>#N/A</v>
      </c>
      <c r="BK789" s="191"/>
      <c r="BL789" s="191"/>
      <c r="BM789" s="191"/>
      <c r="BN789" s="191"/>
      <c r="BO789" s="443"/>
      <c r="BP789" s="443"/>
      <c r="BQ789" s="443"/>
      <c r="BR789" s="443"/>
      <c r="BS789" s="443"/>
      <c r="BT789" s="443"/>
      <c r="BU789" s="443"/>
      <c r="BV789" s="443"/>
      <c r="BW789" s="443"/>
      <c r="BX789" s="443"/>
    </row>
    <row r="790" spans="1:77">
      <c r="A790" s="11">
        <f t="shared" si="456"/>
        <v>0</v>
      </c>
      <c r="B790" s="239">
        <f t="shared" si="500"/>
        <v>2354018169975</v>
      </c>
      <c r="C790" s="225" t="e">
        <f t="shared" si="501"/>
        <v>#N/A</v>
      </c>
      <c r="D790" s="11"/>
      <c r="E790" s="358"/>
      <c r="F790" s="247"/>
      <c r="G790" s="132"/>
      <c r="H790" s="225" t="e">
        <v>#N/A</v>
      </c>
      <c r="I790" s="225" t="e">
        <f t="shared" si="502"/>
        <v>#N/A</v>
      </c>
      <c r="J790" s="131"/>
      <c r="L790" s="458"/>
      <c r="M790" s="320"/>
      <c r="N790" s="226"/>
      <c r="O790" s="226"/>
      <c r="P790" s="227"/>
      <c r="Q790" s="228" t="e">
        <f t="shared" si="503"/>
        <v>#N/A</v>
      </c>
      <c r="R790" s="143" t="str">
        <f t="shared" si="504"/>
        <v/>
      </c>
      <c r="S790" s="192"/>
      <c r="T790" s="288"/>
      <c r="U790" s="189">
        <f t="shared" si="505"/>
        <v>0</v>
      </c>
      <c r="V790" s="11"/>
      <c r="W790" s="229"/>
      <c r="X790" s="135" t="e">
        <f t="shared" si="506"/>
        <v>#N/A</v>
      </c>
      <c r="Y790" s="230" t="e">
        <f t="shared" si="507"/>
        <v>#N/A</v>
      </c>
      <c r="Z790" s="141" t="str">
        <f t="shared" si="508"/>
        <v/>
      </c>
      <c r="AA790" s="136" t="str">
        <f t="shared" si="509"/>
        <v/>
      </c>
      <c r="AB790" s="309"/>
      <c r="AC790" s="309"/>
      <c r="AD790" s="184">
        <f t="shared" si="510"/>
        <v>0</v>
      </c>
      <c r="AE790" s="182">
        <f t="shared" si="511"/>
        <v>0</v>
      </c>
      <c r="AF790" s="128">
        <f t="shared" si="512"/>
        <v>0</v>
      </c>
      <c r="AG790" s="129">
        <f t="shared" si="513"/>
        <v>0</v>
      </c>
      <c r="AH790" s="130" t="str">
        <f t="shared" si="514"/>
        <v/>
      </c>
      <c r="AI790" s="137">
        <f t="shared" si="515"/>
        <v>0</v>
      </c>
      <c r="AJ790" s="138" t="str">
        <f t="shared" si="516"/>
        <v/>
      </c>
      <c r="AK790" s="138" t="str">
        <f t="shared" si="517"/>
        <v/>
      </c>
      <c r="AL790" s="11"/>
      <c r="AM790" s="11">
        <f t="shared" si="518"/>
        <v>0</v>
      </c>
      <c r="AN790" s="412" t="e">
        <f t="shared" si="519"/>
        <v>#N/A</v>
      </c>
      <c r="AO790" s="412" t="e">
        <f t="shared" si="520"/>
        <v>#N/A</v>
      </c>
      <c r="AP790" s="413" t="e">
        <f t="shared" si="521"/>
        <v>#N/A</v>
      </c>
      <c r="AQ790" s="192">
        <v>2354018169975</v>
      </c>
      <c r="AR790" s="192" t="e">
        <f>VLOOKUP(AQ:AQ,[1]DUNLOP!$B:$O,2,0)</f>
        <v>#N/A</v>
      </c>
      <c r="AS790" s="192" t="e">
        <f>VLOOKUP(AQ:AQ,[1]DUNLOP!$B:$O,3,0)</f>
        <v>#N/A</v>
      </c>
      <c r="AT790" s="231" t="e">
        <f>VLOOKUP(AQ:AQ,[1]DUNLOP!$B:$O,4,0)</f>
        <v>#N/A</v>
      </c>
      <c r="AU790" s="231" t="e">
        <f>VLOOKUP(AQ:AQ,[1]DUNLOP!$B:$O,5,0)</f>
        <v>#N/A</v>
      </c>
      <c r="AV790" s="232" t="e">
        <f>VLOOKUP(AQ:AQ,[1]DUNLOP!$B:$O,6,0)</f>
        <v>#N/A</v>
      </c>
      <c r="AW790" s="232" t="e">
        <f>VLOOKUP(AQ:AQ,[1]DUNLOP!$B:$O,7,0)</f>
        <v>#N/A</v>
      </c>
      <c r="AX790" s="233" t="e">
        <f>VLOOKUP(AQ:AQ,[1]DUNLOP!$B:$K,8,0)</f>
        <v>#N/A</v>
      </c>
      <c r="AY790" s="233" t="e">
        <f>VLOOKUP(AQ:AQ,[1]DUNLOP!$B:$K,9,0)</f>
        <v>#N/A</v>
      </c>
      <c r="AZ790" s="233" t="e">
        <f>VLOOKUP(AQ:AQ,[1]DUNLOP!$B:$K,10,0)</f>
        <v>#N/A</v>
      </c>
      <c r="BA790" s="233" t="e">
        <f>VLOOKUP(AQ:AQ,[1]DUNLOP!$B:$O,11,0)</f>
        <v>#N/A</v>
      </c>
      <c r="BB790" s="233" t="e">
        <f>VLOOKUP(AQ:AQ,[1]DUNLOP!$B:$O,12,0)</f>
        <v>#N/A</v>
      </c>
      <c r="BC790" s="233" t="e">
        <f t="shared" si="522"/>
        <v>#N/A</v>
      </c>
      <c r="BD790" s="204"/>
      <c r="BE790" s="192"/>
      <c r="BF790" s="133" t="str">
        <f>IFERROR(VLOOKUP(BE:BE,Q商品!B:E,4,0),"")</f>
        <v/>
      </c>
      <c r="BG790" s="133" t="str">
        <f>IFERROR(VLOOKUP(AQ:AQ,在庫!B:M,12,0),"")</f>
        <v/>
      </c>
      <c r="BH790" s="133" t="str">
        <f>IFERROR(VLOOKUP(AQ:AQ,在庫!B:L,10,0),"")</f>
        <v/>
      </c>
      <c r="BI790" s="234" t="e">
        <f>VLOOKUP(AQ:AQ,[1]BRIDGESTONE!$B:$AH,32,0)</f>
        <v>#N/A</v>
      </c>
      <c r="BJ790" s="234" t="e">
        <f>VLOOKUP(AQ:AQ,[1]BRIDGESTONE!$B:$AH,33,0)</f>
        <v>#N/A</v>
      </c>
      <c r="BK790" s="191"/>
      <c r="BL790" s="191"/>
      <c r="BM790" s="191"/>
      <c r="BN790" s="191"/>
      <c r="BO790" s="443"/>
      <c r="BP790" s="443"/>
      <c r="BQ790" s="443"/>
      <c r="BR790" s="443"/>
      <c r="BS790" s="443"/>
      <c r="BT790" s="443"/>
      <c r="BU790" s="443"/>
      <c r="BV790" s="443"/>
      <c r="BW790" s="443"/>
      <c r="BX790" s="443"/>
    </row>
    <row r="792" spans="1:77">
      <c r="A792" s="11">
        <f>COUNTIF(E:E,E792)</f>
        <v>0</v>
      </c>
      <c r="B792" s="239">
        <f t="shared" ref="B792" si="523">AQ792</f>
        <v>0</v>
      </c>
      <c r="C792" s="225" t="e">
        <f t="shared" ref="C792" si="524">AY792</f>
        <v>#N/A</v>
      </c>
      <c r="D792" s="11"/>
      <c r="E792" s="358"/>
      <c r="F792" s="247"/>
      <c r="G792" s="132" t="str">
        <f>MID(AQ:AQ,6,2)</f>
        <v/>
      </c>
      <c r="H792" s="225" t="e">
        <v>#N/A</v>
      </c>
      <c r="I792" s="225" t="e">
        <f t="shared" ref="I792" si="525">AZ792</f>
        <v>#N/A</v>
      </c>
      <c r="J792" s="131"/>
      <c r="M792" s="134"/>
      <c r="N792" s="226"/>
      <c r="O792" s="226"/>
      <c r="P792" s="227"/>
      <c r="Q792" s="228" t="e">
        <f t="shared" ref="Q792" si="526">(P792-AY792)/1.1</f>
        <v>#N/A</v>
      </c>
      <c r="R792" s="143" t="str">
        <f t="shared" ref="R792" si="527">IFERROR((Q792-X792)/Q792,"")</f>
        <v/>
      </c>
      <c r="S792" s="192"/>
      <c r="T792" s="288"/>
      <c r="U792" s="189">
        <f t="shared" ref="U792" si="528">W792-V792</f>
        <v>0</v>
      </c>
      <c r="V792" s="11"/>
      <c r="W792" s="181"/>
      <c r="X792" s="135" t="e">
        <f t="shared" ref="X792" si="529">AX792</f>
        <v>#N/A</v>
      </c>
      <c r="Y792" s="230" t="e">
        <f t="shared" ref="Y792" si="530">(W792-AY792)/1.1</f>
        <v>#N/A</v>
      </c>
      <c r="Z792" s="141" t="str">
        <f t="shared" ref="Z792" si="531">IFERROR(-1+(AE792/N792),"")</f>
        <v/>
      </c>
      <c r="AA792" s="136" t="str">
        <f t="shared" ref="AA792" si="532">IFERROR((Y792-X792)/Y792,"")</f>
        <v/>
      </c>
      <c r="AB792" s="309"/>
      <c r="AC792" s="309"/>
      <c r="AD792" s="184">
        <f t="shared" ref="AD792" si="533">ROUNDDOWN(U792/1.02,0)</f>
        <v>0</v>
      </c>
      <c r="AE792" s="182">
        <f t="shared" ref="AE792" si="534">ROUNDDOWN(AD792/0.91,0)</f>
        <v>0</v>
      </c>
      <c r="AF792" s="128">
        <f t="shared" ref="AF792" si="535">AE792*0.09</f>
        <v>0</v>
      </c>
      <c r="AG792" s="129">
        <f t="shared" ref="AG792" si="536">AF792-AI792</f>
        <v>0</v>
      </c>
      <c r="AH792" s="130" t="str">
        <f t="shared" ref="AH792" si="537">IFERROR(AG792/AE792,"")</f>
        <v/>
      </c>
      <c r="AI792" s="137">
        <f t="shared" ref="AI792" si="538">AE792-U792</f>
        <v>0</v>
      </c>
      <c r="AJ792" s="138" t="str">
        <f t="shared" ref="AJ792" si="539">IFERROR(AI792/AE792,"")</f>
        <v/>
      </c>
      <c r="AK792" s="138" t="str">
        <f t="shared" ref="AK792" si="540">IFERROR(AA792-AH792,"")</f>
        <v/>
      </c>
      <c r="AL792" s="11"/>
      <c r="AM792" s="11">
        <f t="shared" ref="AM792" si="541">AD792-AE792*0.1</f>
        <v>0</v>
      </c>
      <c r="AN792" s="412" t="e">
        <f t="shared" ref="AN792" si="542">(AM792-AY792)/1.1</f>
        <v>#N/A</v>
      </c>
      <c r="AO792" s="412" t="e">
        <f t="shared" ref="AO792" si="543">AN792-X792</f>
        <v>#N/A</v>
      </c>
      <c r="AP792" s="413" t="e">
        <f t="shared" ref="AP792" si="544">AO792/AN792</f>
        <v>#N/A</v>
      </c>
      <c r="AQ792" s="192"/>
      <c r="AR792" s="192" t="e">
        <f>VLOOKUP(AQ:AQ,[1]BRIDGESTONE!$B:$O,2,0)</f>
        <v>#N/A</v>
      </c>
      <c r="AS792" s="192" t="e">
        <f>VLOOKUP(AQ:AQ,[1]BRIDGESTONE!$B:$O,3,0)</f>
        <v>#N/A</v>
      </c>
      <c r="AT792" s="231" t="e">
        <f>VLOOKUP(AQ:AQ,[1]BRIDGESTONE!$B:$O,4,0)</f>
        <v>#N/A</v>
      </c>
      <c r="AU792" s="231" t="e">
        <f>VLOOKUP(AQ:AQ,[1]BRIDGESTONE!$B:$O,5,0)</f>
        <v>#N/A</v>
      </c>
      <c r="AV792" s="232" t="e">
        <f>VLOOKUP(AQ:AQ,[1]BRIDGESTONE!$B:$O,6,0)</f>
        <v>#N/A</v>
      </c>
      <c r="AW792" s="232" t="e">
        <f>VLOOKUP(AQ:AQ,[1]BRIDGESTONE!$B:$O,7,0)</f>
        <v>#N/A</v>
      </c>
      <c r="AX792" s="233" t="e">
        <f>VLOOKUP(AQ:AQ,[1]BRIDGESTONE!$B:$K,8,0)</f>
        <v>#N/A</v>
      </c>
      <c r="AY792" s="233" t="e">
        <f>VLOOKUP(AQ:AQ,[1]BRIDGESTONE!$B:$K,9,0)</f>
        <v>#N/A</v>
      </c>
      <c r="AZ792" s="233" t="e">
        <f>VLOOKUP(AQ:AQ,[1]BRIDGESTONE!$B:$K,10,0)</f>
        <v>#N/A</v>
      </c>
      <c r="BA792" s="233" t="e">
        <f>VLOOKUP(AQ:AQ,[1]BRIDGESTONE!$B:$O,11,0)</f>
        <v>#N/A</v>
      </c>
      <c r="BB792" s="233" t="e">
        <f>VLOOKUP(AQ:AQ,[1]BRIDGESTONE!$B:$O,12,0)</f>
        <v>#N/A</v>
      </c>
      <c r="BC792" s="233" t="e">
        <f t="shared" ref="BC792" si="545">BA792-BB792*1.1</f>
        <v>#N/A</v>
      </c>
      <c r="BD792" s="204"/>
      <c r="BE792" s="195"/>
      <c r="BF792" s="133" t="str">
        <f>IFERROR(VLOOKUP(BE:BE,Q商品!B:E,4,0),"")</f>
        <v/>
      </c>
      <c r="BG792" s="133" t="str">
        <f>IFERROR(VLOOKUP(AQ:AQ,在庫!B:M,12,0),"")</f>
        <v/>
      </c>
      <c r="BH792" s="133" t="str">
        <f>IFERROR(VLOOKUP(AQ:AQ,在庫!B:L,10,0),"")</f>
        <v/>
      </c>
      <c r="BI792" s="234" t="e">
        <f>VLOOKUP(AQ:AQ,[1]BRIDGESTONE!$B:$AH,32,0)</f>
        <v>#N/A</v>
      </c>
      <c r="BJ792" s="234" t="e">
        <f>VLOOKUP(AQ:AQ,[1]BRIDGESTONE!$B:$AH,33,0)</f>
        <v>#N/A</v>
      </c>
      <c r="BK792" s="191"/>
      <c r="BL792" s="191"/>
      <c r="BM792" s="191"/>
      <c r="BN792" s="191"/>
      <c r="BO792" s="443"/>
      <c r="BP792" s="443"/>
      <c r="BQ792" s="443"/>
      <c r="BR792" s="443"/>
      <c r="BS792" s="443"/>
      <c r="BT792" s="443"/>
      <c r="BU792" s="443"/>
      <c r="BV792" s="443"/>
      <c r="BW792" s="443"/>
      <c r="BX792" s="443"/>
    </row>
    <row r="793" spans="1:77">
      <c r="S793"/>
    </row>
  </sheetData>
  <autoFilter ref="A2:BY785" xr:uid="{0C17E125-AF6E-458E-BF00-883834BB6262}">
    <sortState xmlns:xlrd2="http://schemas.microsoft.com/office/spreadsheetml/2017/richdata2" ref="A3:BY785">
      <sortCondition ref="D2:D785"/>
    </sortState>
  </autoFilter>
  <phoneticPr fontId="12"/>
  <conditionalFormatting sqref="H3:I301 I3:I783 H303:I756">
    <cfRule type="cellIs" dxfId="76" priority="168" operator="greaterThan">
      <formula>7</formula>
    </cfRule>
    <cfRule type="cellIs" dxfId="75" priority="161" operator="equal">
      <formula>"該当なし"</formula>
    </cfRule>
  </conditionalFormatting>
  <conditionalFormatting sqref="H765:I780">
    <cfRule type="cellIs" dxfId="74" priority="49" operator="equal">
      <formula>"該当なし"</formula>
    </cfRule>
    <cfRule type="cellIs" dxfId="73" priority="50" operator="greaterThan">
      <formula>7</formula>
    </cfRule>
  </conditionalFormatting>
  <conditionalFormatting sqref="H784:I784 CL784:CM784 FP784:FQ784 IT784:IU784 LX784:LY784 PB784:PC784 SF784:SG784 VJ784:VK784 YN784:YO784 ABR784:ABS784 AEV784:AEW784 AHZ784:AIA784 ALD784:ALE784 AOH784:AOI784 ARL784:ARM784 AUP784:AUQ784 AXT784:AXU784 BAX784:BAY784 BEB784:BEC784 BHF784:BHG784 BKJ784:BKK784 BNN784:BNO784 BQR784:BQS784 BTV784:BTW784 BWZ784:BXA784 CAD784:CAE784 CDH784:CDI784 CGL784:CGM784 CJP784:CJQ784 CMT784:CMU784 CPX784:CPY784 CTB784:CTC784 CWF784:CWG784 CZJ784:CZK784 DCN784:DCO784 DFR784:DFS784 DIV784:DIW784 DLZ784:DMA784 DPD784:DPE784 DSH784:DSI784 DVL784:DVM784 DYP784:DYQ784 EBT784:EBU784 EEX784:EEY784 EIB784:EIC784 ELF784:ELG784 EOJ784:EOK784 ERN784:ERO784 EUR784:EUS784 EXV784:EXW784 FAZ784:FBA784 FED784:FEE784 FHH784:FHI784 FKL784:FKM784 FNP784:FNQ784 FQT784:FQU784 FTX784:FTY784 FXB784:FXC784 GAF784:GAG784 GDJ784:GDK784 GGN784:GGO784 GJR784:GJS784 GMV784:GMW784 GPZ784:GQA784 GTD784:GTE784 GWH784:GWI784 GZL784:GZM784 HCP784:HCQ784 HFT784:HFU784 HIX784:HIY784 HMB784:HMC784 HPF784:HPG784 HSJ784:HSK784 HVN784:HVO784 HYR784:HYS784 IBV784:IBW784 IEZ784:IFA784 IID784:IIE784 ILH784:ILI784 IOL784:IOM784 IRP784:IRQ784 IUT784:IUU784 IXX784:IXY784 JBB784:JBC784 JEF784:JEG784 JHJ784:JHK784 JKN784:JKO784 JNR784:JNS784 JQV784:JQW784 JTZ784:JUA784 JXD784:JXE784 KAH784:KAI784 KDL784:KDM784 KGP784:KGQ784 KJT784:KJU784 KMX784:KMY784 KQB784:KQC784 KTF784:KTG784 KWJ784:KWK784 KZN784:KZO784 LCR784:LCS784 LFV784:LFW784 LIZ784:LJA784 LMD784:LME784 LPH784:LPI784 LSL784:LSM784 LVP784:LVQ784 LYT784:LYU784 MBX784:MBY784 MFB784:MFC784 MIF784:MIG784 MLJ784:MLK784 MON784:MOO784 MRR784:MRS784 MUV784:MUW784 MXZ784:MYA784 NBD784:NBE784 NEH784:NEI784 NHL784:NHM784 NKP784:NKQ784 NNT784:NNU784 NQX784:NQY784 NUB784:NUC784 NXF784:NXG784 OAJ784:OAK784 ODN784:ODO784 OGR784:OGS784 OJV784:OJW784 OMZ784:ONA784 OQD784:OQE784 OTH784:OTI784 OWL784:OWM784 OZP784:OZQ784 PCT784:PCU784 PFX784:PFY784 PJB784:PJC784 PMF784:PMG784 PPJ784:PPK784 PSN784:PSO784 PVR784:PVS784 PYV784:PYW784 QBZ784:QCA784 QFD784:QFE784 QIH784:QII784 QLL784:QLM784 QOP784:QOQ784 QRT784:QRU784 QUX784:QUY784 QYB784:QYC784 RBF784:RBG784 REJ784:REK784 RHN784:RHO784 RKR784:RKS784 RNV784:RNW784 RQZ784:RRA784 RUD784:RUE784 RXH784:RXI784 SAL784:SAM784 SDP784:SDQ784 SGT784:SGU784 SJX784:SJY784 SNB784:SNC784 SQF784:SQG784 STJ784:STK784 SWN784:SWO784 SZR784:SZS784 TCV784:TCW784 TFZ784:TGA784 TJD784:TJE784 TMH784:TMI784 TPL784:TPM784 TSP784:TSQ784 TVT784:TVU784 TYX784:TYY784 UCB784:UCC784 UFF784:UFG784 UIJ784:UIK784 ULN784:ULO784 UOR784:UOS784 URV784:URW784 UUZ784:UVA784 UYD784:UYE784 VBH784:VBI784 VEL784:VEM784 VHP784:VHQ784 VKT784:VKU784 VNX784:VNY784 VRB784:VRC784 VUF784:VUG784 VXJ784:VXK784 WAN784:WAO784 WDR784:WDS784 WGV784:WGW784 WJZ784:WKA784 WND784:WNE784 WQH784:WQI784 WTL784:WTM784 WWP784:WWQ784 WZT784:WZU784">
    <cfRule type="cellIs" dxfId="72" priority="27" operator="equal">
      <formula>"該当なし"</formula>
    </cfRule>
    <cfRule type="cellIs" dxfId="71" priority="28" operator="greaterThan">
      <formula>7</formula>
    </cfRule>
  </conditionalFormatting>
  <conditionalFormatting sqref="H786:I790">
    <cfRule type="cellIs" dxfId="70" priority="1" operator="equal">
      <formula>"該当なし"</formula>
    </cfRule>
    <cfRule type="cellIs" dxfId="69" priority="2" operator="greaterThan">
      <formula>7</formula>
    </cfRule>
  </conditionalFormatting>
  <conditionalFormatting sqref="H792:I792">
    <cfRule type="cellIs" dxfId="68" priority="38" operator="greaterThan">
      <formula>7</formula>
    </cfRule>
    <cfRule type="cellIs" dxfId="67" priority="37" operator="equal">
      <formula>"該当なし"</formula>
    </cfRule>
  </conditionalFormatting>
  <conditionalFormatting sqref="M2:M781">
    <cfRule type="cellIs" dxfId="66" priority="62" operator="equal">
      <formula>"競合Qoo10 EVENT "</formula>
    </cfRule>
  </conditionalFormatting>
  <conditionalFormatting sqref="M3:M781">
    <cfRule type="cellIs" dxfId="65" priority="61" operator="equal">
      <formula>"Qoo10 EVENT "</formula>
    </cfRule>
  </conditionalFormatting>
  <conditionalFormatting sqref="M784 CQ784 FU784 IY784 MC784 PG784 SK784 VO784 YS784 ABW784 AFA784 AIE784 ALI784 AOM784 ARQ784 AUU784 AXY784 BBC784 BEG784 BHK784 BKO784 BNS784 BQW784 BUA784 BXE784 CAI784 CDM784 CGQ784 CJU784 CMY784 CQC784 CTG784 CWK784 CZO784 DCS784 DFW784 DJA784 DME784 DPI784 DSM784 DVQ784 DYU784 EBY784 EFC784 EIG784 ELK784 EOO784 ERS784 EUW784 EYA784 FBE784 FEI784 FHM784 FKQ784 FNU784 FQY784 FUC784 FXG784 GAK784 GDO784 GGS784 GJW784 GNA784 GQE784 GTI784 GWM784 GZQ784 HCU784 HFY784 HJC784 HMG784 HPK784 HSO784 HVS784 HYW784 ICA784 IFE784 III784 ILM784 IOQ784 IRU784 IUY784 IYC784 JBG784 JEK784 JHO784 JKS784 JNW784 JRA784 JUE784 JXI784 KAM784 KDQ784 KGU784 KJY784 KNC784 KQG784 KTK784 KWO784 KZS784 LCW784 LGA784 LJE784 LMI784 LPM784 LSQ784 LVU784 LYY784 MCC784 MFG784 MIK784 MLO784 MOS784 MRW784 MVA784 MYE784 NBI784 NEM784 NHQ784 NKU784 NNY784 NRC784 NUG784 NXK784 OAO784 ODS784 OGW784 OKA784 ONE784 OQI784 OTM784 OWQ784 OZU784 PCY784 PGC784 PJG784 PMK784 PPO784 PSS784 PVW784 PZA784 QCE784 QFI784 QIM784 QLQ784 QOU784 QRY784 QVC784 QYG784 RBK784 REO784 RHS784 RKW784 ROA784 RRE784 RUI784 RXM784 SAQ784 SDU784 SGY784 SKC784 SNG784 SQK784 STO784 SWS784 SZW784 TDA784 TGE784 TJI784 TMM784 TPQ784 TSU784 TVY784 TZC784 UCG784 UFK784 UIO784 ULS784 UOW784 USA784 UVE784 UYI784 VBM784 VEQ784 VHU784 VKY784 VOC784 VRG784 VUK784 VXO784 WAS784 WDW784 WHA784 WKE784 WNI784 WQM784 WTQ784 WWU784 WZY784">
    <cfRule type="cellIs" dxfId="64" priority="34" operator="equal">
      <formula>"Qoo10 EVENT "</formula>
    </cfRule>
    <cfRule type="cellIs" dxfId="63" priority="35" operator="equal">
      <formula>"競合Qoo10 EVENT "</formula>
    </cfRule>
  </conditionalFormatting>
  <conditionalFormatting sqref="M786:M790">
    <cfRule type="cellIs" dxfId="62" priority="8" operator="equal">
      <formula>"Qoo10 EVENT "</formula>
    </cfRule>
    <cfRule type="cellIs" dxfId="61" priority="9" operator="equal">
      <formula>"競合Qoo10 EVENT "</formula>
    </cfRule>
  </conditionalFormatting>
  <conditionalFormatting sqref="M792">
    <cfRule type="cellIs" dxfId="60" priority="44" operator="equal">
      <formula>"Qoo10 EVENT "</formula>
    </cfRule>
    <cfRule type="cellIs" dxfId="59" priority="45" operator="equal">
      <formula>"競合Qoo10 EVENT "</formula>
    </cfRule>
  </conditionalFormatting>
  <conditionalFormatting sqref="Z3:Z781">
    <cfRule type="cellIs" dxfId="58" priority="60" operator="greaterThan">
      <formula>0.11999</formula>
    </cfRule>
  </conditionalFormatting>
  <conditionalFormatting sqref="Z784 DD784 GH784 JL784 MP784 PT784 SX784 WB784 ZF784 ACJ784 AFN784 AIR784 ALV784 AOZ784 ASD784 AVH784 AYL784 BBP784 BET784 BHX784 BLB784 BOF784 BRJ784 BUN784 BXR784 CAV784 CDZ784 CHD784 CKH784 CNL784 CQP784 CTT784 CWX784 DAB784 DDF784 DGJ784 DJN784 DMR784 DPV784 DSZ784 DWD784 DZH784 ECL784 EFP784 EIT784 ELX784 EPB784 ESF784 EVJ784 EYN784 FBR784 FEV784 FHZ784 FLD784 FOH784 FRL784 FUP784 FXT784 GAX784 GEB784 GHF784 GKJ784 GNN784 GQR784 GTV784 GWZ784 HAD784 HDH784 HGL784 HJP784 HMT784 HPX784 HTB784 HWF784 HZJ784 ICN784 IFR784 IIV784 ILZ784 IPD784 ISH784 IVL784 IYP784 JBT784 JEX784 JIB784 JLF784 JOJ784 JRN784 JUR784 JXV784 KAZ784 KED784 KHH784 KKL784 KNP784 KQT784 KTX784 KXB784 LAF784 LDJ784 LGN784 LJR784 LMV784 LPZ784 LTD784 LWH784 LZL784 MCP784 MFT784 MIX784 MMB784 MPF784 MSJ784 MVN784 MYR784 NBV784 NEZ784 NID784 NLH784 NOL784 NRP784 NUT784 NXX784 OBB784 OEF784 OHJ784 OKN784 ONR784 OQV784 OTZ784 OXD784 PAH784 PDL784 PGP784 PJT784 PMX784 PQB784 PTF784 PWJ784 PZN784 QCR784 QFV784 QIZ784 QMD784 QPH784 QSL784 QVP784 QYT784 RBX784 RFB784 RIF784 RLJ784 RON784 RRR784 RUV784 RXZ784 SBD784 SEH784 SHL784 SKP784 SNT784 SQX784 SUB784 SXF784 TAJ784 TDN784 TGR784 TJV784 TMZ784 TQD784 TTH784 TWL784 TZP784 UCT784 UFX784 UJB784 UMF784 UPJ784 USN784 UVR784 UYV784 VBZ784 VFD784 VIH784 VLL784 VOP784 VRT784 VUX784 VYB784 WBF784 WEJ784 WHN784 WKR784 WNV784 WQZ784 WUD784 WXH784 XAL784">
    <cfRule type="cellIs" dxfId="57" priority="33" operator="greaterThan">
      <formula>0.11999</formula>
    </cfRule>
  </conditionalFormatting>
  <conditionalFormatting sqref="Z786:Z790">
    <cfRule type="cellIs" dxfId="56" priority="7" operator="greaterThan">
      <formula>0.11999</formula>
    </cfRule>
  </conditionalFormatting>
  <conditionalFormatting sqref="Z792">
    <cfRule type="cellIs" dxfId="55" priority="43" operator="greaterThan">
      <formula>0.11999</formula>
    </cfRule>
  </conditionalFormatting>
  <conditionalFormatting sqref="AA3:AA781">
    <cfRule type="cellIs" dxfId="54" priority="58" operator="lessThan">
      <formula>0.09</formula>
    </cfRule>
  </conditionalFormatting>
  <conditionalFormatting sqref="AA784:AA790">
    <cfRule type="cellIs" dxfId="53" priority="5" operator="lessThan">
      <formula>0.09</formula>
    </cfRule>
  </conditionalFormatting>
  <conditionalFormatting sqref="AA792">
    <cfRule type="cellIs" dxfId="52" priority="41" operator="lessThan">
      <formula>0.09</formula>
    </cfRule>
  </conditionalFormatting>
  <conditionalFormatting sqref="AH3:AH784 DL784 GP784 JT784 MX784 QB784 TF784 WJ784 ZN784 ACR784 AFV784 AIZ784 AMD784 APH784 ASL784 AVP784 AYT784 BBX784 BFB784 BIF784 BLJ784 BON784 BRR784 BUV784 BXZ784 CBD784 CEH784 CHL784 CKP784 CNT784 CQX784 CUB784 CXF784 DAJ784 DDN784 DGR784 DJV784 DMZ784 DQD784 DTH784 DWL784 DZP784 ECT784 EFX784 EJB784 EMF784 EPJ784 ESN784 EVR784 EYV784 FBZ784 FFD784 FIH784 FLL784 FOP784 FRT784 FUX784 FYB784 GBF784 GEJ784 GHN784 GKR784 GNV784 GQZ784 GUD784 GXH784 HAL784 HDP784 HGT784 HJX784 HNB784 HQF784 HTJ784 HWN784 HZR784 ICV784 IFZ784 IJD784 IMH784 IPL784 ISP784 IVT784 IYX784 JCB784 JFF784 JIJ784 JLN784 JOR784 JRV784 JUZ784 JYD784 KBH784 KEL784 KHP784 KKT784 KNX784 KRB784 KUF784 KXJ784 LAN784 LDR784 LGV784 LJZ784 LND784 LQH784 LTL784 LWP784 LZT784 MCX784 MGB784 MJF784 MMJ784 MPN784 MSR784 MVV784 MYZ784 NCD784 NFH784 NIL784 NLP784 NOT784 NRX784 NVB784 NYF784 OBJ784 OEN784 OHR784 OKV784 ONZ784 ORD784 OUH784 OXL784 PAP784 PDT784 PGX784 PKB784 PNF784 PQJ784 PTN784 PWR784 PZV784 QCZ784 QGD784 QJH784 QML784 QPP784 QST784 QVX784 QZB784 RCF784 RFJ784 RIN784 RLR784 ROV784 RRZ784 RVD784 RYH784 SBL784 SEP784 SHT784 SKX784 SOB784 SRF784 SUJ784 SXN784 TAR784 TDV784 TGZ784 TKD784 TNH784 TQL784 TTP784 TWT784 TZX784 UDB784 UGF784 UJJ784 UMN784 UPR784 USV784 UVZ784 UZD784 VCH784 VFL784 VIP784 VLT784 VOX784 VSB784 VVF784 VYJ784 WBN784 WER784 WHV784 WKZ784 WOD784 WRH784 WUL784 WXP784 XAT784">
    <cfRule type="cellIs" dxfId="51" priority="30" operator="greaterThan">
      <formula>0.019</formula>
    </cfRule>
  </conditionalFormatting>
  <conditionalFormatting sqref="AH786:AH790">
    <cfRule type="cellIs" dxfId="50" priority="4" operator="greaterThan">
      <formula>0.019</formula>
    </cfRule>
  </conditionalFormatting>
  <conditionalFormatting sqref="AH792">
    <cfRule type="cellIs" dxfId="49" priority="40" operator="greaterThan">
      <formula>0.019</formula>
    </cfRule>
  </conditionalFormatting>
  <conditionalFormatting sqref="AJ3:AJ784 DN784 GR784 JV784 MZ784 QD784 TH784 WL784 ZP784 ACT784 AFX784 AJB784 AMF784 APJ784 ASN784 AVR784 AYV784 BBZ784 BFD784 BIH784 BLL784 BOP784 BRT784 BUX784 BYB784 CBF784 CEJ784 CHN784 CKR784 CNV784 CQZ784 CUD784 CXH784 DAL784 DDP784 DGT784 DJX784 DNB784 DQF784 DTJ784 DWN784 DZR784 ECV784 EFZ784 EJD784 EMH784 EPL784 ESP784 EVT784 EYX784 FCB784 FFF784 FIJ784 FLN784 FOR784 FRV784 FUZ784 FYD784 GBH784 GEL784 GHP784 GKT784 GNX784 GRB784 GUF784 GXJ784 HAN784 HDR784 HGV784 HJZ784 HND784 HQH784 HTL784 HWP784 HZT784 ICX784 IGB784 IJF784 IMJ784 IPN784 ISR784 IVV784 IYZ784 JCD784 JFH784 JIL784 JLP784 JOT784 JRX784 JVB784 JYF784 KBJ784 KEN784 KHR784 KKV784 KNZ784 KRD784 KUH784 KXL784 LAP784 LDT784 LGX784 LKB784 LNF784 LQJ784 LTN784 LWR784 LZV784 MCZ784 MGD784 MJH784 MML784 MPP784 MST784 MVX784 MZB784 NCF784 NFJ784 NIN784 NLR784 NOV784 NRZ784 NVD784 NYH784 OBL784 OEP784 OHT784 OKX784 OOB784 ORF784 OUJ784 OXN784 PAR784 PDV784 PGZ784 PKD784 PNH784 PQL784 PTP784 PWT784 PZX784 QDB784 QGF784 QJJ784 QMN784 QPR784 QSV784 QVZ784 QZD784 RCH784 RFL784 RIP784 RLT784 ROX784 RSB784 RVF784 RYJ784 SBN784 SER784 SHV784 SKZ784 SOD784 SRH784 SUL784 SXP784 TAT784 TDX784 THB784 TKF784 TNJ784 TQN784 TTR784 TWV784 TZZ784 UDD784 UGH784 UJL784 UMP784 UPT784 USX784 UWB784 UZF784 VCJ784 VFN784 VIR784 VLV784 VOZ784 VSD784 VVH784 VYL784 WBP784 WET784 WHX784 WLB784 WOF784 WRJ784 WUN784 WXR784 XAV784">
    <cfRule type="cellIs" dxfId="48" priority="29" operator="lessThan">
      <formula>0.071</formula>
    </cfRule>
  </conditionalFormatting>
  <conditionalFormatting sqref="AJ786:AJ790">
    <cfRule type="cellIs" dxfId="47" priority="3" operator="lessThan">
      <formula>0.071</formula>
    </cfRule>
  </conditionalFormatting>
  <conditionalFormatting sqref="AJ792">
    <cfRule type="cellIs" dxfId="46" priority="39" operator="lessThan">
      <formula>0.071</formula>
    </cfRule>
  </conditionalFormatting>
  <conditionalFormatting sqref="AK3:AK784 DO784 GS784 JW784 NA784 QE784 TI784 WM784 ZQ784 ACU784 AFY784 AJC784 AMG784 APK784 ASO784 AVS784 AYW784 BCA784 BFE784 BII784 BLM784 BOQ784 BRU784 BUY784 BYC784 CBG784 CEK784 CHO784 CKS784 CNW784 CRA784 CUE784 CXI784 DAM784 DDQ784 DGU784 DJY784 DNC784 DQG784 DTK784 DWO784 DZS784 ECW784 EGA784 EJE784 EMI784 EPM784 ESQ784 EVU784 EYY784 FCC784 FFG784 FIK784 FLO784 FOS784 FRW784 FVA784 FYE784 GBI784 GEM784 GHQ784 GKU784 GNY784 GRC784 GUG784 GXK784 HAO784 HDS784 HGW784 HKA784 HNE784 HQI784 HTM784 HWQ784 HZU784 ICY784 IGC784 IJG784 IMK784 IPO784 ISS784 IVW784 IZA784 JCE784 JFI784 JIM784 JLQ784 JOU784 JRY784 JVC784 JYG784 KBK784 KEO784 KHS784 KKW784 KOA784 KRE784 KUI784 KXM784 LAQ784 LDU784 LGY784 LKC784 LNG784 LQK784 LTO784 LWS784 LZW784 MDA784 MGE784 MJI784 MMM784 MPQ784 MSU784 MVY784 MZC784 NCG784 NFK784 NIO784 NLS784 NOW784 NSA784 NVE784 NYI784 OBM784 OEQ784 OHU784 OKY784 OOC784 ORG784 OUK784 OXO784 PAS784 PDW784 PHA784 PKE784 PNI784 PQM784 PTQ784 PWU784 PZY784 QDC784 QGG784 QJK784 QMO784 QPS784 QSW784 QWA784 QZE784 RCI784 RFM784 RIQ784 RLU784 ROY784 RSC784 RVG784 RYK784 SBO784 SES784 SHW784 SLA784 SOE784 SRI784 SUM784 SXQ784 TAU784 TDY784 THC784 TKG784 TNK784 TQO784 TTS784 TWW784 UAA784 UDE784 UGI784 UJM784 UMQ784 UPU784 USY784 UWC784 UZG784 VCK784 VFO784 VIS784 VLW784 VPA784 VSE784 VVI784 VYM784 WBQ784 WEU784 WHY784 WLC784 WOG784 WRK784 WUO784 WXS784 XAW784">
    <cfRule type="cellIs" dxfId="45" priority="32" operator="lessThan">
      <formula>0.049999</formula>
    </cfRule>
  </conditionalFormatting>
  <conditionalFormatting sqref="AK786:AK790">
    <cfRule type="cellIs" dxfId="44" priority="6" operator="lessThan">
      <formula>0.049999</formula>
    </cfRule>
  </conditionalFormatting>
  <conditionalFormatting sqref="AK792">
    <cfRule type="cellIs" dxfId="43" priority="42" operator="lessThan">
      <formula>0.049999</formula>
    </cfRule>
  </conditionalFormatting>
  <conditionalFormatting sqref="AP1:AP1048576">
    <cfRule type="cellIs" dxfId="42" priority="160" operator="greaterThan">
      <formula>0.029</formula>
    </cfRule>
  </conditionalFormatting>
  <conditionalFormatting sqref="BD3:BD781 AQ770">
    <cfRule type="cellIs" dxfId="41" priority="137" operator="equal">
      <formula>"並"</formula>
    </cfRule>
  </conditionalFormatting>
  <conditionalFormatting sqref="BD784">
    <cfRule type="cellIs" dxfId="40" priority="25" operator="equal">
      <formula>"並"</formula>
    </cfRule>
  </conditionalFormatting>
  <conditionalFormatting sqref="BD786:BD790">
    <cfRule type="cellIs" dxfId="39" priority="10" operator="equal">
      <formula>"並"</formula>
    </cfRule>
  </conditionalFormatting>
  <conditionalFormatting sqref="BD792">
    <cfRule type="cellIs" dxfId="38" priority="46" operator="equal">
      <formula>"並"</formula>
    </cfRule>
  </conditionalFormatting>
  <conditionalFormatting sqref="DE784 GI784 JM784 MQ784 PU784 SY784 WC784 ZG784 ACK784 AFO784 AIS784 ALW784 APA784 ASE784 AVI784 AYM784 BBQ784 BEU784 BHY784 BLC784 BOG784 BRK784 BUO784 BXS784 CAW784 CEA784 CHE784 CKI784 CNM784 CQQ784 CTU784 CWY784 DAC784 DDG784 DGK784 DJO784 DMS784 DPW784 DTA784 DWE784 DZI784 ECM784 EFQ784 EIU784 ELY784 EPC784 ESG784 EVK784 EYO784 FBS784 FEW784 FIA784 FLE784 FOI784 FRM784 FUQ784 FXU784 GAY784 GEC784 GHG784 GKK784 GNO784 GQS784 GTW784 GXA784 HAE784 HDI784 HGM784 HJQ784 HMU784 HPY784 HTC784 HWG784 HZK784 ICO784 IFS784 IIW784 IMA784 IPE784 ISI784 IVM784 IYQ784 JBU784 JEY784 JIC784 JLG784 JOK784 JRO784 JUS784 JXW784 KBA784 KEE784 KHI784 KKM784 KNQ784 KQU784 KTY784 KXC784 LAG784 LDK784 LGO784 LJS784 LMW784 LQA784 LTE784 LWI784 LZM784 MCQ784 MFU784 MIY784 MMC784 MPG784 MSK784 MVO784 MYS784 NBW784 NFA784 NIE784 NLI784 NOM784 NRQ784 NUU784 NXY784 OBC784 OEG784 OHK784 OKO784 ONS784 OQW784 OUA784 OXE784 PAI784 PDM784 PGQ784 PJU784 PMY784 PQC784 PTG784 PWK784 PZO784 QCS784 QFW784 QJA784 QME784 QPI784 QSM784 QVQ784 QYU784 RBY784 RFC784 RIG784 RLK784 ROO784 RRS784 RUW784 RYA784 SBE784 SEI784 SHM784 SKQ784 SNU784 SQY784 SUC784 SXG784 TAK784 TDO784 TGS784 TJW784 TNA784 TQE784 TTI784 TWM784 TZQ784 UCU784 UFY784 UJC784 UMG784 UPK784 USO784 UVS784 UYW784 VCA784 VFE784 VII784 VLM784 VOQ784 VRU784 VUY784 VYC784 WBG784 WEK784 WHO784 WKS784 WNW784 WRA784 WUE784 WXI784 XAM784">
    <cfRule type="cellIs" dxfId="37" priority="31" operator="lessThan">
      <formula>0.09</formula>
    </cfRule>
  </conditionalFormatting>
  <conditionalFormatting sqref="DT784 GX784 KB784 NF784 QJ784 TN784 WR784 ZV784 ACZ784 AGD784 AJH784 AML784 APP784 AST784 AVX784 AZB784 BCF784 BFJ784 BIN784 BLR784 BOV784 BRZ784 BVD784 BYH784 CBL784 CEP784 CHT784 CKX784 COB784 CRF784 CUJ784 CXN784 DAR784 DDV784 DGZ784 DKD784 DNH784 DQL784 DTP784 DWT784 DZX784 EDB784 EGF784 EJJ784 EMN784 EPR784 ESV784 EVZ784 EZD784 FCH784 FFL784 FIP784 FLT784 FOX784 FSB784 FVF784 FYJ784 GBN784 GER784 GHV784 GKZ784 GOD784 GRH784 GUL784 GXP784 HAT784 HDX784 HHB784 HKF784 HNJ784 HQN784 HTR784 HWV784 HZZ784 IDD784 IGH784 IJL784 IMP784 IPT784 ISX784 IWB784 IZF784 JCJ784 JFN784 JIR784 JLV784 JOZ784 JSD784 JVH784 JYL784 KBP784 KET784 KHX784 KLB784 KOF784 KRJ784 KUN784 KXR784 LAV784 LDZ784 LHD784 LKH784 LNL784 LQP784 LTT784 LWX784 MAB784 MDF784 MGJ784 MJN784 MMR784 MPV784 MSZ784 MWD784 MZH784 NCL784 NFP784 NIT784 NLX784 NPB784 NSF784 NVJ784 NYN784 OBR784 OEV784 OHZ784 OLD784 OOH784 ORL784 OUP784 OXT784 PAX784 PEB784 PHF784 PKJ784 PNN784 PQR784 PTV784 PWZ784 QAD784 QDH784 QGL784 QJP784 QMT784 QPX784 QTB784 QWF784 QZJ784 RCN784 RFR784 RIV784 RLZ784 RPD784 RSH784 RVL784 RYP784 SBT784 SEX784 SIB784 SLF784 SOJ784 SRN784 SUR784 SXV784 TAZ784 TED784 THH784 TKL784 TNP784 TQT784 TTX784 TXB784 UAF784 UDJ784 UGN784 UJR784 UMV784 UPZ784 UTD784 UWH784 UZL784 VCP784 VFT784 VIX784 VMB784 VPF784 VSJ784 VVN784 VYR784 WBV784 WEZ784 WID784 WLH784 WOL784 WRP784 WUT784 WXX784 XBB784">
    <cfRule type="cellIs" dxfId="36" priority="26" operator="greaterThan">
      <formula>0.029</formula>
    </cfRule>
  </conditionalFormatting>
  <conditionalFormatting sqref="EH784 HL784 KP784 NT784 QX784 UB784 XF784 AAJ784 ADN784 AGR784 AJV784 AMZ784 AQD784 ATH784 AWL784 AZP784 BCT784 BFX784 BJB784 BMF784 BPJ784 BSN784 BVR784 BYV784 CBZ784 CFD784 CIH784 CLL784 COP784 CRT784 CUX784 CYB784 DBF784 DEJ784 DHN784 DKR784 DNV784 DQZ784 DUD784 DXH784 EAL784 EDP784 EGT784 EJX784 ENB784 EQF784 ETJ784 EWN784 EZR784 FCV784 FFZ784 FJD784 FMH784 FPL784 FSP784 FVT784 FYX784 GCB784 GFF784 GIJ784 GLN784 GOR784 GRV784 GUZ784 GYD784 HBH784 HEL784 HHP784 HKT784 HNX784 HRB784 HUF784 HXJ784 IAN784 IDR784 IGV784 IJZ784 IND784 IQH784 ITL784 IWP784 IZT784 JCX784 JGB784 JJF784 JMJ784 JPN784 JSR784 JVV784 JYZ784 KCD784 KFH784 KIL784 KLP784 KOT784 KRX784 KVB784 KYF784 LBJ784 LEN784 LHR784 LKV784 LNZ784 LRD784 LUH784 LXL784 MAP784 MDT784 MGX784 MKB784 MNF784 MQJ784 MTN784 MWR784 MZV784 NCZ784 NGD784 NJH784 NML784 NPP784 NST784 NVX784 NZB784 OCF784 OFJ784 OIN784 OLR784 OOV784 ORZ784 OVD784 OYH784 PBL784 PEP784 PHT784 PKX784 POB784 PRF784 PUJ784 PXN784 QAR784 QDV784 QGZ784 QKD784 QNH784 QQL784 QTP784 QWT784 QZX784 RDB784 RGF784 RJJ784 RMN784 RPR784 RSV784 RVZ784 RZD784 SCH784 SFL784 SIP784 SLT784 SOX784 SSB784 SVF784 SYJ784 TBN784 TER784 THV784 TKZ784 TOD784 TRH784 TUL784 TXP784 UAT784 UDX784 UHB784 UKF784 UNJ784 UQN784 UTR784 UWV784 UZZ784 VDD784 VGH784 VJL784 VMP784 VPT784 VSX784 VWB784 VZF784 WCJ784 WFN784 WIR784 WLV784 WOZ784 WSD784 WVH784 WYL784 XBP784">
    <cfRule type="cellIs" dxfId="35" priority="36" operator="equal">
      <formula>"並"</formula>
    </cfRule>
  </conditionalFormatting>
  <dataValidations count="1">
    <dataValidation imeMode="off" allowBlank="1" showInputMessage="1" showErrorMessage="1" sqref="E794:AA1048576 E1:AA793" xr:uid="{D7576E48-3858-493E-97FA-CAEC125649F1}"/>
  </dataValidations>
  <hyperlinks>
    <hyperlink ref="F1" r:id="rId1" xr:uid="{6003E739-8BDB-4DC5-8698-1F54ACE11F24}"/>
    <hyperlink ref="F187" r:id="rId2" xr:uid="{A44BED06-34CF-4CA4-AD4C-D8EF35D865AB}"/>
    <hyperlink ref="F275" r:id="rId3" xr:uid="{6A449359-6BFB-40B2-A49A-B24B9F07FE9C}"/>
    <hyperlink ref="T283" r:id="rId4" xr:uid="{A007074B-C291-4590-B8D8-7F04EC77F216}"/>
    <hyperlink ref="T232" r:id="rId5" xr:uid="{D3066B80-D49C-499F-953B-9C82065835EC}"/>
    <hyperlink ref="F207" r:id="rId6" xr:uid="{1F712C6F-8D5E-4910-8849-0044B5DE2735}"/>
    <hyperlink ref="T291" r:id="rId7" xr:uid="{E087F410-F0D6-4FCE-94B7-00FE7749487E}"/>
    <hyperlink ref="T166" r:id="rId8" xr:uid="{3307D685-CA22-4C08-8852-DBBCBF3E3C98}"/>
    <hyperlink ref="F191" r:id="rId9" xr:uid="{B6D2D681-B646-4690-9FD7-A3E0EA08778D}"/>
    <hyperlink ref="T187" r:id="rId10" xr:uid="{EF44BB0A-92A8-4532-8EDD-D1C5D8BCF7FC}"/>
    <hyperlink ref="F173" r:id="rId11" xr:uid="{4C1355F8-C7DC-4D5E-801C-851FDC908CF4}"/>
    <hyperlink ref="T15" r:id="rId12" xr:uid="{E8DE7716-C09F-4EC5-A549-C2090C43BC51}"/>
    <hyperlink ref="F158" r:id="rId13" xr:uid="{7F44E3BD-5D22-495B-80D6-86F09661DC7A}"/>
    <hyperlink ref="F157" r:id="rId14" xr:uid="{552F275C-89A7-4E28-A6EC-1C55E754E51A}"/>
    <hyperlink ref="F145" r:id="rId15" xr:uid="{5BE3975A-E30F-41E2-880E-E37E44DDA54C}"/>
    <hyperlink ref="F104" r:id="rId16" xr:uid="{27283BD7-B6EC-446E-9241-C8E27E6BDCE5}"/>
    <hyperlink ref="F96" r:id="rId17" xr:uid="{1126EA83-22C9-4AA8-8281-7B0DF3A36124}"/>
    <hyperlink ref="F326" r:id="rId18" xr:uid="{A373E1E8-137C-4DE5-8D27-863E38450DC1}"/>
    <hyperlink ref="F38" r:id="rId19" xr:uid="{32791326-9149-4DB3-BCBD-015924BA64EE}"/>
    <hyperlink ref="F64" r:id="rId20" xr:uid="{24DDEE1A-3987-45C8-8ABF-089F3A97FC2A}"/>
    <hyperlink ref="F52" r:id="rId21" xr:uid="{6585D1BC-4E68-4A92-8AD9-E1161474685F}"/>
    <hyperlink ref="F32" r:id="rId22" xr:uid="{8103342C-73DB-4541-92B1-7FB2FADA5490}"/>
    <hyperlink ref="F17" r:id="rId23" xr:uid="{BF0995C1-AC50-452B-89D9-9A92CBE6EE5E}"/>
    <hyperlink ref="F291" r:id="rId24" xr:uid="{DC9DF6EC-0050-4C57-B68C-E01297D0E479}"/>
    <hyperlink ref="F270" r:id="rId25" xr:uid="{BB8F27DA-15BD-4483-95E4-E9574FA034E0}"/>
    <hyperlink ref="F261" r:id="rId26" xr:uid="{F7A64CD2-58E3-4CA6-8879-6CA4C273AB9F}"/>
    <hyperlink ref="F251" r:id="rId27" xr:uid="{AAD91B50-6B87-4A9B-B82F-4EFE345A944F}"/>
    <hyperlink ref="F230" r:id="rId28" xr:uid="{84C63395-D532-4E63-80EA-47500622DDF8}"/>
    <hyperlink ref="F97" r:id="rId29" xr:uid="{D211942C-B5EF-4B15-B055-D95DDCE210A9}"/>
    <hyperlink ref="T29" r:id="rId30" xr:uid="{83BD1D78-E425-49FB-8CBA-024123579B25}"/>
    <hyperlink ref="F29" r:id="rId31" xr:uid="{09350721-D9D8-44B9-AF8C-390C2DA0F99D}"/>
    <hyperlink ref="T83" r:id="rId32" xr:uid="{5502B0C7-3EE9-4EB6-AD05-E128765299C1}"/>
    <hyperlink ref="F327" r:id="rId33" xr:uid="{826ACBDD-A916-4722-B6D3-41B9E3CA0D94}"/>
    <hyperlink ref="F186" r:id="rId34" xr:uid="{62C317EC-CE39-43E8-946A-410E1A64E71C}"/>
    <hyperlink ref="F112" r:id="rId35" xr:uid="{A7022742-C0FD-412A-8553-9FA33F128C81}"/>
    <hyperlink ref="F280" r:id="rId36" xr:uid="{C1731049-C43C-4BA3-B2A3-5508EBA3A481}"/>
    <hyperlink ref="F276" r:id="rId37" xr:uid="{DBBB1F1B-7C58-4FB4-834B-335D818875BA}"/>
    <hyperlink ref="F255" r:id="rId38" xr:uid="{9E67151C-1A35-4F43-BDBE-F8D9D874166F}"/>
    <hyperlink ref="F263" r:id="rId39" xr:uid="{EFC21070-3C9F-4F49-BB1C-D7A7C7DBBA83}"/>
    <hyperlink ref="F262" r:id="rId40" xr:uid="{EEF56F4A-53B9-4015-BE62-D52EE625EBD2}"/>
    <hyperlink ref="T280" r:id="rId41" display="https://www.qoo10.jp/g/998500837" xr:uid="{65B03BE9-EA40-46F3-B639-C5EE99B10BD2}"/>
    <hyperlink ref="T278" r:id="rId42" display="https://www.qoo10.jp/g/986905016" xr:uid="{B8AC543C-8AC2-4DBE-BF8B-8C69A450C475}"/>
    <hyperlink ref="T269" r:id="rId43" display="https://www.qoo10.jp/g/998500834" xr:uid="{2FD8F347-822B-4F02-94CD-8B5FB7320A89}"/>
    <hyperlink ref="T267" r:id="rId44" display="https://www.qoo10.jp/g/986905010" xr:uid="{6AB81FC7-1B39-4BF2-B9C1-1A3E5AD30636}"/>
    <hyperlink ref="T264" r:id="rId45" display="https://www.qoo10.jp/g/986905009" xr:uid="{B65999F8-830D-433F-970C-5AB20EE68453}"/>
    <hyperlink ref="T261" r:id="rId46" display="https://www.qoo10.jp/g/1021900372" xr:uid="{B51CC445-663F-4BB3-96AB-F83BC5ABF4EB}"/>
    <hyperlink ref="T246" r:id="rId47" display="https://www.qoo10.jp/g/996628200" xr:uid="{3EEB970A-A40A-408E-AF1B-254D69C66A40}"/>
    <hyperlink ref="T243" r:id="rId48" display="https://www.qoo10.jp/g/986905008" xr:uid="{99EA02D8-2817-4EC6-ABC4-3AA6F2BC96FB}"/>
    <hyperlink ref="T230" r:id="rId49" display="https://www.qoo10.jp/g/1024467985" xr:uid="{267D8D53-CA35-49D8-BA26-913E5C7E2E98}"/>
    <hyperlink ref="T227" r:id="rId50" display="https://www.qoo10.jp/g/633541346" xr:uid="{BCF5F02E-CBB3-492A-9547-313C2E1CEF00}"/>
    <hyperlink ref="T202" r:id="rId51" display="https://www.qoo10.jp/g/632394762" xr:uid="{14886709-C9AA-40F2-9022-BADB19A2DAFB}"/>
    <hyperlink ref="T199" r:id="rId52" display="https://www.qoo10.jp/g/618182352" xr:uid="{0CF57291-9DB4-41D3-A695-093376379A6F}"/>
    <hyperlink ref="T198" r:id="rId53" display="https://www.qoo10.jp/g/624039087" xr:uid="{3167E8A9-6440-4C2E-AC74-693D47B52F55}"/>
    <hyperlink ref="T197" r:id="rId54" display="https://www.qoo10.jp/g/969311196" xr:uid="{386CF667-C521-4955-AE1C-3EAACF1E71F0}"/>
    <hyperlink ref="T196" r:id="rId55" display="https://www.qoo10.jp/g/878033140" xr:uid="{E3ADA330-5BE6-42A1-9FBD-B983D7D74371}"/>
    <hyperlink ref="T195" r:id="rId56" display="https://www.qoo10.jp/g/878033139" xr:uid="{5E715655-57D0-4F2D-804E-B241FAD43CDB}"/>
    <hyperlink ref="T186" r:id="rId57" display="https://www.qoo10.jp/g/715616396" xr:uid="{55F4CF17-E52F-4032-9B3F-7F5A6A9EC345}"/>
    <hyperlink ref="T177" r:id="rId58" display="https://www.qoo10.jp/g/987327443" xr:uid="{524A044B-DB01-46F8-9CF3-7F2F821D75BD}"/>
    <hyperlink ref="T176" r:id="rId59" display="https://www.qoo10.jp/g/987327442" xr:uid="{3345B3CA-F1FD-4454-8610-E7EB18D62D86}"/>
    <hyperlink ref="T162" r:id="rId60" display="https://www.qoo10.jp/g/996628203" xr:uid="{21D9881C-C0F0-4EF4-B1C8-23271F4C3C46}"/>
    <hyperlink ref="T161" r:id="rId61" display="https://www.qoo10.jp/g/1023145132" xr:uid="{23265F7F-7916-4C6A-8861-65D19B5F866E}"/>
    <hyperlink ref="T160" r:id="rId62" display="https://www.qoo10.jp/g/1021771530" xr:uid="{9F9850E7-C215-4308-9880-5E34C36D770B}"/>
    <hyperlink ref="T159" r:id="rId63" display="https://www.qoo10.jp/g/996628204" xr:uid="{B00B015F-3313-432E-8B35-3EACEF797AEB}"/>
    <hyperlink ref="T156" r:id="rId64" display="https://www.qoo10.jp/g/1035613805" xr:uid="{29B49EE5-14CE-403E-A0F9-AF1B1310ECF5}"/>
    <hyperlink ref="T155" r:id="rId65" display="https://www.qoo10.jp/g/994380918" xr:uid="{F74FFCFE-AF21-4C3D-A94F-7D580062A46A}"/>
    <hyperlink ref="T152" r:id="rId66" display="https://www.qoo10.jp/g/1059049877" xr:uid="{3D2CEC76-DA2E-46C4-8378-9A8E2D0C501D}"/>
    <hyperlink ref="T146" r:id="rId67" display="https://www.qoo10.jp/g/994380917" xr:uid="{74778EA4-BB65-4BE3-ACB4-53579630AE54}"/>
    <hyperlink ref="T143" r:id="rId68" display="https://www.qoo10.jp/g/986921895" xr:uid="{A58E45B4-4DDF-4524-88DE-24F74045889B}"/>
    <hyperlink ref="T141" r:id="rId69" display="https://www.qoo10.jp/g/1051536516" xr:uid="{4ADA3BDF-77DC-4C9A-909F-DF4495D306DB}"/>
    <hyperlink ref="T139" r:id="rId70" display="https://www.qoo10.jp/g/998500840" xr:uid="{12096FA0-95D6-4CC5-9841-B331F9645E36}"/>
    <hyperlink ref="T138" r:id="rId71" display="https://www.qoo10.jp/g/994380912" xr:uid="{500C5044-4490-410D-9CE3-7F8F0BECE7D4}"/>
    <hyperlink ref="T134" r:id="rId72" display="https://www.qoo10.jp/g/1067987098" xr:uid="{CDEA4C87-F16D-49B6-B9E0-326E98B47EEF}"/>
    <hyperlink ref="T132" r:id="rId73" display="https://www.qoo10.jp/g/802718978" xr:uid="{FE0F3811-2975-4BFC-8811-CE9DD603F2D5}"/>
    <hyperlink ref="T130" r:id="rId74" display="https://www.qoo10.jp/g/663333117" xr:uid="{5BFB538F-7D15-4A06-A6A1-70D096B6E318}"/>
    <hyperlink ref="T124" r:id="rId75" display="https://www.qoo10.jp/g/976550182" xr:uid="{3C5A6B61-DD2D-4D27-91DF-2390BCC9765A}"/>
    <hyperlink ref="T118" r:id="rId76" display="https://www.qoo10.jp/g/701369188" xr:uid="{C06C6CD4-F696-4D45-B0D3-F73D1CA77288}"/>
    <hyperlink ref="T114" r:id="rId77" display="https://www.qoo10.jp/g/966621895" xr:uid="{B986659D-218A-4AEC-89B2-56F77DAE8832}"/>
    <hyperlink ref="T110" r:id="rId78" display="https://www.qoo10.jp/g/747342338" xr:uid="{4CB5BCA6-0010-4550-AC21-632E31A73DF6}"/>
    <hyperlink ref="T105" r:id="rId79" display="https://www.qoo10.jp/g/750958961" xr:uid="{18FF5AEF-6322-482B-B9B6-9A0EC256B03E}"/>
    <hyperlink ref="T102" r:id="rId80" display="https://www.qoo10.jp/g/750958964" xr:uid="{CEDA4E9A-BA3A-41B4-AAEA-07B6C30BBEA0}"/>
    <hyperlink ref="T100" r:id="rId81" display="https://www.qoo10.jp/g/750958970" xr:uid="{E0165D5D-61FD-4AF3-8EA8-B591D89E185F}"/>
    <hyperlink ref="T97" r:id="rId82" display="https://www.qoo10.jp/g/1051449269" xr:uid="{1B8E7F4B-7096-448C-8A3C-68B31615C5ED}"/>
    <hyperlink ref="T96" r:id="rId83" display="https://www.qoo10.jp/g/750958969" xr:uid="{AE3B3DEB-9896-49AB-B7E2-315661A3F3AE}"/>
    <hyperlink ref="T94" r:id="rId84" display="https://www.qoo10.jp/g/750958963" xr:uid="{527BB6CD-253E-4744-B273-DD7ACAB7E29C}"/>
    <hyperlink ref="T93" r:id="rId85" xr:uid="{3311B3EF-001B-4B53-BB84-4F265F45051D}"/>
    <hyperlink ref="T91" r:id="rId86" display="https://www.qoo10.jp/g/750958953" xr:uid="{6C85B163-617B-4400-8013-5D263D947354}"/>
    <hyperlink ref="T90" r:id="rId87" display="https://www.qoo10.jp/g/750958958" xr:uid="{667C5FF8-CE1C-484C-972A-32F72C297DFB}"/>
    <hyperlink ref="T77" r:id="rId88" display="https://www.qoo10.jp/g/1067987097" xr:uid="{868C8B21-1A01-4B59-9DB2-27883F0CE051}"/>
    <hyperlink ref="T75" r:id="rId89" display="https://www.qoo10.jp/g/1067987096" xr:uid="{443F3E75-EDA6-4B00-893C-41A65EBD46E3}"/>
    <hyperlink ref="T74" r:id="rId90" display="https://www.qoo10.jp/g/1067987095" xr:uid="{82BEF213-CA1E-4C9D-87E5-0D3370C5963D}"/>
    <hyperlink ref="T73" r:id="rId91" display="https://www.qoo10.jp/g/842672571" xr:uid="{3E6208DA-8C4F-443E-AA7D-B16B85558F91}"/>
    <hyperlink ref="T72" r:id="rId92" display="https://www.qoo10.jp/g/882937908" xr:uid="{A2EFD460-E1F7-4EF3-9763-6C4E68EAF550}"/>
    <hyperlink ref="T71" r:id="rId93" display="https://www.qoo10.jp/g/842672573" xr:uid="{05435169-6E5F-4329-A975-3BD0E19749B5}"/>
    <hyperlink ref="T69" r:id="rId94" display="https://www.qoo10.jp/g/1069363952" xr:uid="{F20205D8-A3E1-49D8-866A-F3A742C32E60}"/>
    <hyperlink ref="T65" r:id="rId95" display="https://www.qoo10.jp/g/1033521923" xr:uid="{15C70469-890D-44C0-AF91-D2FE122E0552}"/>
    <hyperlink ref="T64" r:id="rId96" display="https://www.qoo10.jp/g/1033521913" xr:uid="{DC1E5349-DF88-4ECD-88F5-75ED055BD00C}"/>
    <hyperlink ref="T61" r:id="rId97" display="https://www.qoo10.jp/g/1033521921" xr:uid="{AEFF2EB3-1215-49FA-B29B-434ECFF4C033}"/>
    <hyperlink ref="T59" r:id="rId98" display="https://www.qoo10.jp/g/1033422495" xr:uid="{03D62A18-4873-43FB-A0AF-537A36E9AAD0}"/>
    <hyperlink ref="T58" r:id="rId99" display="https://www.qoo10.jp/g/1033521918" xr:uid="{C2223A48-209B-4F8A-9FEF-3BFF1D362B54}"/>
    <hyperlink ref="T54" r:id="rId100" display="https://www.qoo10.jp/g/1021771536" xr:uid="{E88EDE74-6AD8-4906-BD79-B7B7B80F0DF5}"/>
    <hyperlink ref="T51" r:id="rId101" display="https://www.qoo10.jp/g/977382934" xr:uid="{11A4D1A1-81B2-4DD6-905E-B4A89C41FEB1}"/>
    <hyperlink ref="T50" r:id="rId102" display="https://www.qoo10.jp/g/999868225" xr:uid="{9C85B41D-CA7D-4567-AA2C-A285AD41A68B}"/>
    <hyperlink ref="T45" r:id="rId103" display="https://www.qoo10.jp/g/965001927" xr:uid="{88F83C50-6E69-4C91-B076-29E7FFD0C3E3}"/>
    <hyperlink ref="T44" r:id="rId104" display="https://www.qoo10.jp/g/965001926" xr:uid="{94EC4B08-144C-4B61-9630-9879D8AC0DA4}"/>
    <hyperlink ref="T41" r:id="rId105" display="https://www.qoo10.jp/g/1021771535" xr:uid="{EEB3FADD-972C-4419-B14E-0DD3CD962BB0}"/>
    <hyperlink ref="T37" r:id="rId106" display="https://www.qoo10.jp/g/965001924" xr:uid="{DD7FFBE9-7597-498D-9A2F-9D747E6F0B09}"/>
    <hyperlink ref="T36" r:id="rId107" display="https://www.qoo10.jp/g/945488291" xr:uid="{A017D37F-3FCD-4163-82A8-D3C152F8BFE8}"/>
    <hyperlink ref="T35" r:id="rId108" display="https://www.qoo10.jp/g/965001923" xr:uid="{F3D16810-A716-4A14-8F3B-1865B2ED2FFD}"/>
    <hyperlink ref="T34" r:id="rId109" display="https://www.qoo10.jp/g/933147381" xr:uid="{A697D23C-C515-4B81-8611-F0D78C08BB8A}"/>
    <hyperlink ref="T28" r:id="rId110" display="https://www.qoo10.jp/g/951079071" xr:uid="{E554126A-52DE-4D6A-B4A4-D944196D1277}"/>
    <hyperlink ref="T27" r:id="rId111" display="https://www.qoo10.jp/g/945488290" xr:uid="{BCAB6189-D81B-46B3-8E2F-64E172D19F8A}"/>
    <hyperlink ref="T26" r:id="rId112" display="https://www.qoo10.jp/g/951079074" xr:uid="{73FAE769-D3CC-4057-8AC4-B9D6106C866D}"/>
    <hyperlink ref="T25" r:id="rId113" display="https://www.qoo10.jp/g/965001914" xr:uid="{9A30840A-04A8-4871-BA15-2E393073ABC3}"/>
    <hyperlink ref="T23" r:id="rId114" display="https://www.qoo10.jp/g/951079073" xr:uid="{522E63F9-1D73-4079-9F83-DCD83BC79C78}"/>
    <hyperlink ref="T22" r:id="rId115" display="https://www.qoo10.jp/g/965001920" xr:uid="{B1423E1E-829B-4BA0-8CC5-7413C929A0CD}"/>
    <hyperlink ref="T20" r:id="rId116" display="https://www.qoo10.jp/g/965001919" xr:uid="{3EB7EDA3-E1FB-40B0-9814-241AF6035ADC}"/>
    <hyperlink ref="T18" r:id="rId117" display="https://www.qoo10.jp/g/954194398" xr:uid="{80E44022-F3F8-4738-AFFE-B440A445373D}"/>
    <hyperlink ref="T17" r:id="rId118" display="https://www.qoo10.jp/g/965001918" xr:uid="{EA6FCEE7-DEF0-491B-BF34-BBC19C4E21F0}"/>
    <hyperlink ref="T12" r:id="rId119" display="https://www.qoo10.jp/g/965001917" xr:uid="{84612368-20A4-447F-BEA1-93891C100279}"/>
    <hyperlink ref="T11" r:id="rId120" xr:uid="{DBB09867-D2C8-4F95-9DDA-5D8D29D4BE65}"/>
    <hyperlink ref="T8" r:id="rId121" display="https://www.qoo10.jp/g/933147383" xr:uid="{29E7474B-2634-462E-9410-644D44D8BCE8}"/>
    <hyperlink ref="T6" r:id="rId122" display="https://www.qoo10.jp/g/933147377" xr:uid="{8A61A1C0-466A-4A88-97D4-CCCA674A41BD}"/>
    <hyperlink ref="T5" r:id="rId123" display="https://www.qoo10.jp/g/933147382" xr:uid="{23607135-CC3F-48D6-874D-704E6A3D1FF4}"/>
    <hyperlink ref="T327" r:id="rId124" display="https://www.qoo10.jp/g/819509892" xr:uid="{D14528E5-0CD8-40D6-928F-D8E566F04C05}"/>
    <hyperlink ref="F250" r:id="rId125" xr:uid="{A608A56B-7F65-458C-BA3B-C8242D9FBCB0}"/>
    <hyperlink ref="T250" r:id="rId126" display="https://www.qoo10.jp/g/1041425733" xr:uid="{68DC30A2-BB79-4DB1-8462-CBE1EEFA952D}"/>
    <hyperlink ref="T249" r:id="rId127" display="https://www.qoo10.jp/g/1021900371" xr:uid="{C6A334A6-D620-4103-A476-6A6DD5D359D0}"/>
    <hyperlink ref="T221" r:id="rId128" display="https://www.qoo10.jp/g/624039088" xr:uid="{080F54AB-75A1-49B0-A6CB-D3BE970066D5}"/>
    <hyperlink ref="F257" r:id="rId129" xr:uid="{08497BCB-A7B7-4321-8B42-213F0B876A05}"/>
    <hyperlink ref="F249" r:id="rId130" xr:uid="{B656B7CD-83EA-4667-A7A7-9D180F94AEC3}"/>
    <hyperlink ref="T244" r:id="rId131" display="https://www.qoo10.jp/g/986898177" xr:uid="{0071C5D5-2863-4D3B-A3BE-D028B14BCFB7}"/>
    <hyperlink ref="F246" r:id="rId132" xr:uid="{63DA5011-964A-49F9-A84E-84CBE70BAA54}"/>
    <hyperlink ref="F243" r:id="rId133" xr:uid="{6DE00169-831E-4ADC-9B97-550E47884BF7}"/>
    <hyperlink ref="F232" r:id="rId134" xr:uid="{7BCA7398-6DAA-4993-B52E-6F31B80A66FA}"/>
    <hyperlink ref="F227" r:id="rId135" xr:uid="{3079CBEB-FA4A-4BE1-ABFF-973DE9DEF648}"/>
    <hyperlink ref="T203" r:id="rId136" display="https://www.qoo10.jp/g/775130036" xr:uid="{A934FBDD-94C3-4AB4-B18E-02E4B4F8305B}"/>
    <hyperlink ref="F203" r:id="rId137" xr:uid="{B7459331-063A-4BB7-9464-C42DDF5D641E}"/>
    <hyperlink ref="T144" r:id="rId138" display="https://www.qoo10.jp/g/994380916" xr:uid="{229483EB-D88F-4D83-8977-EAD35550BCB1}"/>
    <hyperlink ref="T99" r:id="rId139" display="https://www.qoo10.jp/g/750958957" xr:uid="{960A707C-29CE-4B6B-A12B-56B3071E7659}"/>
    <hyperlink ref="T88" r:id="rId140" display="https://www.qoo10.jp/g/750958960" xr:uid="{E218AFAA-D6CB-47F1-8145-512E3958B90F}"/>
    <hyperlink ref="T86" r:id="rId141" display="https://www.qoo10.jp/g/750958955" xr:uid="{796FA744-D5B4-4D79-8627-C48C5F60DA0B}"/>
    <hyperlink ref="T85" r:id="rId142" xr:uid="{31B34FF5-B2B7-4C3D-913C-614E5CDCC4A9}"/>
    <hyperlink ref="T121" r:id="rId143" display="https://www.qoo10.jp/g/1067987099" xr:uid="{B3169814-E7DA-4187-905A-7CB68C69FC1E}"/>
    <hyperlink ref="F195" r:id="rId144" xr:uid="{BF43443B-C11A-4A71-98D7-969B878B7AAF}"/>
    <hyperlink ref="F181" r:id="rId145" xr:uid="{A5DE9EAF-369B-405C-BABF-83A9A98A66C9}"/>
    <hyperlink ref="F179" r:id="rId146" xr:uid="{972D1E27-5B30-4085-A0E0-68502CFEC904}"/>
    <hyperlink ref="F176" r:id="rId147" xr:uid="{BCF3DDB7-D415-4508-A0EB-93B128104239}"/>
    <hyperlink ref="T181" r:id="rId148" display="https://www.qoo10.jp/g/987327441" xr:uid="{759D0BDE-80DB-4900-8045-C5CC61AC5425}"/>
    <hyperlink ref="T180" r:id="rId149" display="https://www.qoo10.jp/g/986921896" xr:uid="{AF4CC126-2F33-46EA-B26E-9F17E639A809}"/>
    <hyperlink ref="T179" r:id="rId150" display="https://www.qoo10.jp/g/1041425734" xr:uid="{265470E7-9134-46C0-9406-DED2395E2DB9}"/>
    <hyperlink ref="T178" r:id="rId151" display="https://www.qoo10.jp/g/1010361836" xr:uid="{5B072E47-8D6F-4A18-81C1-5102117B4E62}"/>
    <hyperlink ref="T175" r:id="rId152" display="https://www.qoo10.jp/g/987327444" xr:uid="{8C00957E-0079-43D7-AE06-7A002C32840A}"/>
    <hyperlink ref="T174" r:id="rId153" display="https://www.qoo10.jp/g/1002006059" xr:uid="{7D37256B-E327-45C3-A4CC-8AAE611C610B}"/>
    <hyperlink ref="T171" r:id="rId154" display="https://www.qoo10.jp/g/1002006060" xr:uid="{475F52B2-1166-498F-A031-FF49737FD605}"/>
    <hyperlink ref="T167" r:id="rId155" display="https://www.qoo10.jp/g/1002006055" xr:uid="{6DAB40C6-66CD-4871-A3F5-83EE8E981822}"/>
    <hyperlink ref="T169" r:id="rId156" display="https://www.qoo10.jp/g/1002006056" xr:uid="{5F0ECD64-F3BA-4156-A6E5-FE97BCA2CAD5}"/>
    <hyperlink ref="F175" r:id="rId157" xr:uid="{2F11EA19-17A9-4C39-B6E8-13B83B18346D}"/>
    <hyperlink ref="F167" r:id="rId158" xr:uid="{7C93E1FF-68EC-4179-9CE0-813C124991F9}"/>
    <hyperlink ref="F162" r:id="rId159" xr:uid="{7FD1CBCD-38DD-4518-8318-5D5CC86383A4}"/>
    <hyperlink ref="F154" r:id="rId160" xr:uid="{D47233E4-F85C-4624-A5F5-D050D465F089}"/>
    <hyperlink ref="T150" r:id="rId161" display="https://www.qoo10.jp/g/998500842" xr:uid="{857980D9-5DC0-4B07-A0EE-729A70667D10}"/>
    <hyperlink ref="T149" r:id="rId162" display="https://www.qoo10.jp/g/998500842" xr:uid="{69D3D712-D769-4D9D-9F93-9C9DEA1DB47B}"/>
    <hyperlink ref="F150" r:id="rId163" xr:uid="{D67B3E18-171B-4936-A4DD-26DCAA1D156E}"/>
    <hyperlink ref="T148" r:id="rId164" display="https://www.qoo10.jp/g/987327438" xr:uid="{D911AF15-F9F5-4558-9E42-1ED028F425D5}"/>
    <hyperlink ref="F148" r:id="rId165" xr:uid="{C42BA3BD-5C9B-49C8-B71D-105ED60F2D68}"/>
    <hyperlink ref="F144" r:id="rId166" xr:uid="{49944E61-E040-4A9D-943C-375B925888A0}"/>
    <hyperlink ref="F91" r:id="rId167" xr:uid="{6F7243A2-2BE1-4B02-8F9A-1A1440B66DED}"/>
    <hyperlink ref="F86" r:id="rId168" xr:uid="{C17FE9AA-006E-49AD-90CA-16F693F592B7}"/>
    <hyperlink ref="F121" r:id="rId169" xr:uid="{A5E7F33A-C29B-42BE-99B5-34B1725C3CB0}"/>
    <hyperlink ref="F118" r:id="rId170" xr:uid="{652BCE9B-C02C-45AF-8BEE-2CB85FF76307}"/>
    <hyperlink ref="F99" r:id="rId171" xr:uid="{50193A11-7BBA-46AC-B377-8F8AAB0177FF}"/>
    <hyperlink ref="F88" r:id="rId172" xr:uid="{9281EBD9-4A95-430E-BECB-64EAB049787E}"/>
    <hyperlink ref="F80" r:id="rId173" xr:uid="{50C2A9D9-219B-4525-A9F5-02859001E8A7}"/>
    <hyperlink ref="F69" r:id="rId174" xr:uid="{561A6D20-3162-4A0B-BECD-9F343713F5F8}"/>
    <hyperlink ref="F58" r:id="rId175" xr:uid="{9116AD3A-DE2D-4F92-956E-F1571EDBDF81}"/>
    <hyperlink ref="F45" r:id="rId176" xr:uid="{1BA3A9A2-B16C-49E1-80DA-C09E1D9C6EE4}"/>
    <hyperlink ref="F44" r:id="rId177" xr:uid="{7044B575-8D88-4287-9D69-DA45C82B26D4}"/>
    <hyperlink ref="F6" r:id="rId178" xr:uid="{DC9AE67F-8016-4901-A81B-C46B07B35340}"/>
    <hyperlink ref="F5" r:id="rId179" xr:uid="{886C025A-8DD2-4E06-BD84-B26BA5213B5E}"/>
    <hyperlink ref="F81" r:id="rId180" xr:uid="{25F9DB95-47AC-40AF-BC7C-C7D4E5EBE29B}"/>
    <hyperlink ref="T287" r:id="rId181" display="https://www.qoo10.jp/g/1069363954" xr:uid="{5F392687-BDBE-4994-874A-7E34DE3391A3}"/>
    <hyperlink ref="T284" r:id="rId182" display="https://www.qoo10.jp/g/1069363953" xr:uid="{DAD8178A-D889-4E6D-8FF7-C5EB1486C382}"/>
    <hyperlink ref="T282" r:id="rId183" display="https://www.qoo10.jp/g/998500835" xr:uid="{E4500617-89E0-43BF-BE4C-E5625FCC2A66}"/>
    <hyperlink ref="T277" r:id="rId184" display="https://www.qoo10.jp/g/994380911" xr:uid="{5F1151BA-FBA2-433D-95C7-AD929B8F54C3}"/>
    <hyperlink ref="T274" r:id="rId185" xr:uid="{D77862E8-44AA-4C6F-87A6-04440EA1CB51}"/>
    <hyperlink ref="T272" r:id="rId186" display="https://www.qoo10.jp/g/1021900369" xr:uid="{FEA1B3C4-CD1B-4377-AD63-F94DF7C52718}"/>
    <hyperlink ref="T271" r:id="rId187" display="https://www.qoo10.jp/g/986905015" xr:uid="{78F85600-36DF-4726-8AA3-08235300982C}"/>
    <hyperlink ref="T266" r:id="rId188" display="https://www.qoo10.jp/g/996628196" xr:uid="{28985D58-3CA5-4950-9D3A-78444D529EE1}"/>
    <hyperlink ref="T265" r:id="rId189" display="https://www.qoo10.jp/g/1021900368" xr:uid="{DB99D149-7F79-42B1-B341-0957FEFCC058}"/>
    <hyperlink ref="T260" r:id="rId190" display="https://www.qoo10.jp/g/986905005" xr:uid="{AC0874E9-1B13-4849-B6E3-C4D38749361E}"/>
    <hyperlink ref="T252" r:id="rId191" xr:uid="{3B1D1DC5-84BB-4046-881F-AE1C82664F65}"/>
    <hyperlink ref="T248" r:id="rId192" display="https://www.qoo10.jp/g/986905002" xr:uid="{CCC5CC85-7F0E-4FEA-979C-C869750719EC}"/>
    <hyperlink ref="T245" r:id="rId193" display="https://www.qoo10.jp/g/1010361835" xr:uid="{FF689128-1551-4492-B36A-6C65229B11BA}"/>
    <hyperlink ref="T240" r:id="rId194" display="https://www.qoo10.jp/g/986905007" xr:uid="{155EFD4B-A068-4DC9-96FE-29F687C358F7}"/>
    <hyperlink ref="T233" r:id="rId195" display="https://www.qoo10.jp/g/1041425731" xr:uid="{7CC2F0DE-3879-45BE-9778-3328EBDAEE84}"/>
    <hyperlink ref="T231" r:id="rId196" display="https://www.qoo10.jp/g/715616395" xr:uid="{946A752A-2821-447C-BE12-B7EFEA409AF3}"/>
    <hyperlink ref="T222" r:id="rId197" display="https://www.qoo10.jp/g/954194392" xr:uid="{BE5847B4-80B5-4D2F-AB8D-B3BBC98BD48D}"/>
    <hyperlink ref="T219" r:id="rId198" display="https://www.qoo10.jp/g/954194394" xr:uid="{FE25ECF8-4B94-4BC8-AFE7-B24C30956BED}"/>
    <hyperlink ref="T216" r:id="rId199" display="https://www.qoo10.jp/g/954194391" xr:uid="{6F5C0FC7-16A7-4B1B-834B-175A338E3899}"/>
    <hyperlink ref="T213" r:id="rId200" display="https://www.qoo10.jp/g/973266921" xr:uid="{E6F3355C-B283-407C-B667-82FC69F56E62}"/>
    <hyperlink ref="T211" r:id="rId201" display="https://www.qoo10.jp/g/1024467984" xr:uid="{B94B2000-12ED-4876-9A3C-67DC53487ABB}"/>
    <hyperlink ref="T209" r:id="rId202" display="https://www.qoo10.jp/g/623413724" xr:uid="{0B0410B5-A071-4216-96D0-8C200AFAA5AC}"/>
    <hyperlink ref="T204" r:id="rId203" display="https://www.qoo10.jp/g/715616392" xr:uid="{FC26945C-1248-495E-BA44-A3103DAB0AEA}"/>
    <hyperlink ref="T192" r:id="rId204" display="https://www.qoo10.jp/g/775130035" xr:uid="{498CA926-73AC-4BF0-BFF8-008E107CF762}"/>
    <hyperlink ref="T147" r:id="rId205" display="https://www.qoo10.jp/g/998500839" xr:uid="{9DCCB534-9947-41F8-9785-8FC698188F9E}"/>
    <hyperlink ref="T131" r:id="rId206" display="https://www.qoo10.jp/g/663333109" xr:uid="{B51A1943-4B77-4B6B-ABA5-4335928200DC}"/>
    <hyperlink ref="T120" r:id="rId207" display="https://www.qoo10.jp/g/1070967501" xr:uid="{95FEECD5-9E14-4BA7-BA61-0647AE12CC74}"/>
    <hyperlink ref="T98" r:id="rId208" display="https://www.qoo10.jp/g/750958962" xr:uid="{C28C954E-2D8D-4905-B245-8935912BBCAB}"/>
    <hyperlink ref="T68" r:id="rId209" display="https://www.qoo10.jp/g/1069363951" xr:uid="{3E58056C-793A-4E64-8496-4BC5883EEE45}"/>
    <hyperlink ref="T81" r:id="rId210" xr:uid="{2EE6030B-C070-4A0D-97D2-5BDECFD70FEC}"/>
    <hyperlink ref="T30" r:id="rId211" display="https://www.qoo10.jp/g/965001921" xr:uid="{9345528C-4D6C-4C73-B9DC-406DC13011C1}"/>
    <hyperlink ref="T242" r:id="rId212" display="https://www.qoo10.jp/g/986905013" xr:uid="{425B6B3E-0B68-4035-83D7-4C92B44FDB2E}"/>
    <hyperlink ref="T168" r:id="rId213" display="https://www.qoo10.jp/g/1023145133" xr:uid="{5FAFD18C-A3F2-47C9-9A56-2C4D45183BA2}"/>
    <hyperlink ref="T95" r:id="rId214" display="https://www.qoo10.jp/g/750958954" xr:uid="{9235128B-C85E-4854-8015-F51D8CF3F2DE}"/>
    <hyperlink ref="F289" r:id="rId215" xr:uid="{F09869EA-74FF-4333-8A6C-5FD4C2070610}"/>
    <hyperlink ref="F221" r:id="rId216" xr:uid="{ED67B887-AB84-4719-BC83-8B1DE4A25497}"/>
    <hyperlink ref="F290" r:id="rId217" xr:uid="{F4746C9A-3490-4358-BE08-102066DB943F}"/>
    <hyperlink ref="F284" r:id="rId218" xr:uid="{1BE0CD65-4DA7-468B-A35C-13738EC5EC88}"/>
    <hyperlink ref="F282" r:id="rId219" xr:uid="{1260C2D4-3FF9-4BBE-A9F9-886D31BE365F}"/>
    <hyperlink ref="F283" r:id="rId220" xr:uid="{17C675FA-EA6D-4AA1-B696-771161DED072}"/>
    <hyperlink ref="F281" r:id="rId221" xr:uid="{CB7F85F1-6B26-4164-BC34-90B430CBAAB6}"/>
    <hyperlink ref="F278" r:id="rId222" xr:uid="{9415F5AB-5FB6-43C5-A42E-71EE015974CE}"/>
    <hyperlink ref="F277" r:id="rId223" xr:uid="{51C82338-28EB-4431-83A9-BB478D0E2812}"/>
    <hyperlink ref="F274" r:id="rId224" xr:uid="{DFFDB57E-C5BB-407A-97ED-F60672931346}"/>
    <hyperlink ref="F273" r:id="rId225" xr:uid="{DF9B48CC-80E4-49CD-91CC-3162DD29C1F1}"/>
    <hyperlink ref="F272" r:id="rId226" xr:uid="{5B40AEFD-3CC0-4F72-9D3A-27A8B7C82EE7}"/>
    <hyperlink ref="F271" r:id="rId227" xr:uid="{306FCEFE-5826-47CE-8EBC-7E100A779DF6}"/>
    <hyperlink ref="F269" r:id="rId228" xr:uid="{6F21EC95-4883-46A3-A7E8-1002B9323149}"/>
    <hyperlink ref="F268" r:id="rId229" xr:uid="{8E7A2E5F-71FB-4238-B57A-86F27C59D89A}"/>
    <hyperlink ref="F267" r:id="rId230" xr:uid="{8FC403D2-2EF3-4517-AD91-F98257004F05}"/>
    <hyperlink ref="F266" r:id="rId231" xr:uid="{FD4598B3-079B-4678-8DED-9D1ABA8C2234}"/>
    <hyperlink ref="F265" r:id="rId232" xr:uid="{1656861C-2E53-45EE-8EFC-9C895DDCCB69}"/>
    <hyperlink ref="F264" r:id="rId233" xr:uid="{28E35A7F-CB9A-4D2E-946B-18B46376A3C5}"/>
    <hyperlink ref="F260" r:id="rId234" xr:uid="{70680456-867F-489F-B501-33965127B5C8}"/>
    <hyperlink ref="F258" r:id="rId235" xr:uid="{738DF710-AC8B-4D5A-8ECA-52C38219A2B0}"/>
    <hyperlink ref="F256" r:id="rId236" xr:uid="{C1688A1E-C049-4A12-954B-C1E0EB9CC43C}"/>
    <hyperlink ref="T183" r:id="rId237" display="https://www.qoo10.jp/g/1067987101" xr:uid="{8DE06A28-8B1A-4647-A4E3-6F9F9665F39F}"/>
    <hyperlink ref="F252" r:id="rId238" xr:uid="{407DA056-8EDD-4675-ADD6-C65FA2034283}"/>
    <hyperlink ref="F248" r:id="rId239" xr:uid="{8836C400-EDAF-4309-B357-4E4E39405C38}"/>
    <hyperlink ref="F247" r:id="rId240" xr:uid="{59005599-FD1A-4BBA-ACBE-F7E42D6E095A}"/>
    <hyperlink ref="F245" r:id="rId241" xr:uid="{3E10BD03-5DEC-47DA-80FF-A77FBA3DF285}"/>
    <hyperlink ref="F242" r:id="rId242" xr:uid="{C1153259-A85D-47C5-A49B-C1D21E5F5200}"/>
    <hyperlink ref="F240" r:id="rId243" xr:uid="{59C28B75-BA2A-418F-9BAB-BC5869830A3B}"/>
    <hyperlink ref="F235" r:id="rId244" xr:uid="{3050E2E5-AD70-478A-AF3D-A02C54B55FBE}"/>
    <hyperlink ref="F233" r:id="rId245" xr:uid="{C24BA96B-0379-488D-BFD9-0DED16976D1F}"/>
    <hyperlink ref="F231" r:id="rId246" xr:uid="{176BEA94-91EB-44B0-9E42-A3EE2F006051}"/>
    <hyperlink ref="F228" r:id="rId247" xr:uid="{867C4EB6-4E95-4C67-BCB4-72207E917FA6}"/>
    <hyperlink ref="F222" r:id="rId248" xr:uid="{10968BED-09C3-4761-9FDC-C7C6F69A8F1F}"/>
    <hyperlink ref="F219" r:id="rId249" xr:uid="{15B2CC8A-25F4-42AF-86C3-41199BAF8979}"/>
    <hyperlink ref="F216" r:id="rId250" xr:uid="{08DA6F8B-60B3-4E04-A797-9DD90D6CF605}"/>
    <hyperlink ref="F213" r:id="rId251" xr:uid="{40BA6A67-A3A3-4F8C-849F-FEDA70058470}"/>
    <hyperlink ref="F211" r:id="rId252" xr:uid="{1059E776-FABF-4FBF-8B33-C7405889EB27}"/>
    <hyperlink ref="F209" r:id="rId253" xr:uid="{39956DFC-0028-4211-A389-58F36941E054}"/>
    <hyperlink ref="F204" r:id="rId254" xr:uid="{564C2D2F-65DC-4AE4-A44B-C8D7EC1EF033}"/>
    <hyperlink ref="F202" r:id="rId255" xr:uid="{2C273847-8DE9-4DC0-AC74-8129504BC63C}"/>
    <hyperlink ref="F199" r:id="rId256" xr:uid="{A9E2A330-947E-49A8-9736-5FEA2735EA66}"/>
    <hyperlink ref="F198" r:id="rId257" xr:uid="{5889E4AF-D66E-4268-8CFF-038A02AFDA83}"/>
    <hyperlink ref="F197" r:id="rId258" xr:uid="{22855D31-2C4E-4925-BFF4-E6B6D9307ED4}"/>
    <hyperlink ref="F196" r:id="rId259" xr:uid="{3FDD91DE-A624-4FF2-A50D-F9FAD4C631BB}"/>
    <hyperlink ref="F192" r:id="rId260" xr:uid="{1031BC9D-E049-4F3E-8669-898B2AD6BD32}"/>
    <hyperlink ref="F183" r:id="rId261" xr:uid="{F53CEFF4-7D29-4524-B18E-508F04494D5D}"/>
    <hyperlink ref="F180" r:id="rId262" xr:uid="{41FF7D7D-51F2-4789-8C7F-6DDD7C9AB3A0}"/>
    <hyperlink ref="F178" r:id="rId263" xr:uid="{4C72BF1B-E3EE-4F0A-BFA0-DA5DE28C0875}"/>
    <hyperlink ref="F177" r:id="rId264" xr:uid="{A4836A0F-11B3-476D-B1D3-9441F28DA57A}"/>
    <hyperlink ref="F174" r:id="rId265" xr:uid="{10FB098C-514C-4B6F-A43F-725731816CCB}"/>
    <hyperlink ref="F171" r:id="rId266" xr:uid="{91003872-4013-48A9-888F-4646527A62B5}"/>
    <hyperlink ref="F169" r:id="rId267" xr:uid="{CD537E80-C4D6-4D82-8B24-4CB6EBF15664}"/>
    <hyperlink ref="F168" r:id="rId268" xr:uid="{321A274A-98F2-4532-A156-548575F2D281}"/>
    <hyperlink ref="F166" r:id="rId269" xr:uid="{724A1522-4325-4F0B-957F-EA36B59DEC5D}"/>
    <hyperlink ref="F165" r:id="rId270" xr:uid="{9CF4C024-6C9A-473C-A044-3084E53D6D79}"/>
    <hyperlink ref="F161" r:id="rId271" xr:uid="{61B2FE87-4932-456B-81C5-910D1A34DA26}"/>
    <hyperlink ref="F160" r:id="rId272" xr:uid="{586F6A23-2B83-4822-BC53-14A29E16B1D9}"/>
    <hyperlink ref="F159" r:id="rId273" xr:uid="{CBFA3B56-D486-471A-A222-31E71A42977E}"/>
    <hyperlink ref="F156" r:id="rId274" xr:uid="{DB0B6905-5FC8-4F70-8B10-E66509DABB5D}"/>
    <hyperlink ref="F155" r:id="rId275" xr:uid="{4C82DB5B-AABD-4574-8FC9-8FF683C9980D}"/>
    <hyperlink ref="F152" r:id="rId276" xr:uid="{21D36EDA-7597-4042-836A-64A50879E417}"/>
    <hyperlink ref="F149" r:id="rId277" xr:uid="{F5FB88D5-92CA-46EB-B893-3427D223E21F}"/>
    <hyperlink ref="F147" r:id="rId278" xr:uid="{AD027C58-9A58-4899-B2E4-823DF8C13126}"/>
    <hyperlink ref="F146" r:id="rId279" xr:uid="{10C98D23-AFD7-461E-A3DE-5A0230041DF4}"/>
    <hyperlink ref="F143" r:id="rId280" xr:uid="{C9146100-DD90-4898-A2AD-724E7946AF8D}"/>
    <hyperlink ref="F141" r:id="rId281" xr:uid="{803D197A-EEFC-4944-A5B3-221489709487}"/>
    <hyperlink ref="F140" r:id="rId282" xr:uid="{C93FF22B-EE09-4D12-8BEF-31B41E12DC9C}"/>
    <hyperlink ref="F139" r:id="rId283" xr:uid="{998C527E-B26E-4CA2-B25F-0B6B92E2044E}"/>
    <hyperlink ref="F138" r:id="rId284" xr:uid="{3942EA14-053A-4C9B-B22B-7C33D6998164}"/>
    <hyperlink ref="F137" r:id="rId285" xr:uid="{E0D3FFA1-98CB-45AD-8410-D1A779FAE779}"/>
    <hyperlink ref="F134" r:id="rId286" xr:uid="{C1F6B3B7-092E-4BB5-8D25-F7C63FCC400D}"/>
    <hyperlink ref="F132" r:id="rId287" xr:uid="{96FCC96B-629D-431F-95A5-E0F4F1878BC7}"/>
    <hyperlink ref="F131" r:id="rId288" xr:uid="{42806CE9-1412-40CD-995C-8040935E5F76}"/>
    <hyperlink ref="F130" r:id="rId289" xr:uid="{6C6F94EF-E8E9-4BB3-B3EC-088E0626A8FC}"/>
    <hyperlink ref="F124" r:id="rId290" xr:uid="{A2936C55-156C-462B-B1A4-A42D1CF9A4BE}"/>
    <hyperlink ref="F77" r:id="rId291" xr:uid="{1FF7853D-D67D-4C2D-A82F-8C8635C8FD89}"/>
    <hyperlink ref="F75" r:id="rId292" xr:uid="{6C119A38-DFB0-43C1-B02A-C2B207507B73}"/>
    <hyperlink ref="F74" r:id="rId293" xr:uid="{7B0A8D64-2E3A-4DF6-B95D-3BA63CF84B47}"/>
    <hyperlink ref="F73" r:id="rId294" xr:uid="{31B09EFE-D72C-41E1-B131-DEC85DD1DC13}"/>
    <hyperlink ref="F72" r:id="rId295" xr:uid="{004829F9-B611-4214-B817-6F13F21A393B}"/>
    <hyperlink ref="F71" r:id="rId296" xr:uid="{3957531B-797C-40C7-BC43-511ACEC8B790}"/>
    <hyperlink ref="F68" r:id="rId297" xr:uid="{9F435504-34C1-4A84-96D4-CF01AB1F0B42}"/>
    <hyperlink ref="F66" r:id="rId298" xr:uid="{A0380BE1-4769-4451-9B16-084EEC511C15}"/>
    <hyperlink ref="F65" r:id="rId299" xr:uid="{66AA98DE-496D-4AC7-9ED3-22838C989A65}"/>
    <hyperlink ref="F61" r:id="rId300" xr:uid="{97855787-CD5B-4D4F-AAA2-314521310641}"/>
    <hyperlink ref="F59" r:id="rId301" xr:uid="{34A22591-3EE5-454A-9699-2A879D0ED664}"/>
    <hyperlink ref="F55" r:id="rId302" xr:uid="{A968CF08-E060-450E-AEDD-8E0BAD1235EF}"/>
    <hyperlink ref="F54" r:id="rId303" xr:uid="{3601D053-4D71-4201-A51A-9C0D3DAACBE7}"/>
    <hyperlink ref="F51" r:id="rId304" xr:uid="{17374038-1C57-4205-B696-EF17CBE57729}"/>
    <hyperlink ref="F50" r:id="rId305" xr:uid="{66498961-35C5-4D9A-9F00-3C86C43A7E05}"/>
    <hyperlink ref="F43" r:id="rId306" xr:uid="{ACECF07A-4AA5-43B3-B241-E7544AA997A1}"/>
    <hyperlink ref="F42" r:id="rId307" xr:uid="{F40F60FE-E8D8-443D-906D-1239515B8963}"/>
    <hyperlink ref="F41" r:id="rId308" xr:uid="{52D087F2-F898-46F7-95F9-28D090A49044}"/>
    <hyperlink ref="F40" r:id="rId309" xr:uid="{A7EB07DD-7C57-4AF0-8E31-CD8409CAF6E3}"/>
    <hyperlink ref="F37" r:id="rId310" xr:uid="{022B642C-FA99-4A75-9751-DB00FF9D0300}"/>
    <hyperlink ref="F36" r:id="rId311" xr:uid="{95F942BE-2A85-4777-8025-4D4197F33E20}"/>
    <hyperlink ref="F35" r:id="rId312" xr:uid="{346A55F9-D0BD-41A5-9B0B-E5E3342CA691}"/>
    <hyperlink ref="F34" r:id="rId313" xr:uid="{FE5312D4-F4E6-4B41-8259-695351429F4F}"/>
    <hyperlink ref="F30" r:id="rId314" xr:uid="{A404B8A5-68C1-4485-8FCB-D26C460F2FB7}"/>
    <hyperlink ref="F28" r:id="rId315" xr:uid="{345F0703-54E3-4989-A186-BA6B898E21AA}"/>
    <hyperlink ref="F27" r:id="rId316" xr:uid="{34A458F2-C898-4B79-9D64-F20057FB031E}"/>
    <hyperlink ref="F26" r:id="rId317" xr:uid="{AAF5D7B6-3BEA-4396-9808-6BFDFC061954}"/>
    <hyperlink ref="F25" r:id="rId318" xr:uid="{51AE5038-7BE9-45A5-8D1D-08E15F8EC0C2}"/>
    <hyperlink ref="F23" r:id="rId319" xr:uid="{89B25669-9CE5-469C-86BD-ACF8D59D4B2D}"/>
    <hyperlink ref="F22" r:id="rId320" xr:uid="{AC1E6FDF-8D6A-4C87-86EA-192FDD0A5DBD}"/>
    <hyperlink ref="F20" r:id="rId321" xr:uid="{33244A48-EECB-42B2-98A7-0BBF43C66AE1}"/>
    <hyperlink ref="F19" r:id="rId322" xr:uid="{63D96CF4-758D-4F60-ACE0-3A3DC809B6F7}"/>
    <hyperlink ref="F18" r:id="rId323" xr:uid="{2DEAE555-7A86-400E-A90E-E60F4EECDCB5}"/>
    <hyperlink ref="F16" r:id="rId324" xr:uid="{EE8D1F4C-B57A-495A-9E19-0017AAFCB0D5}"/>
    <hyperlink ref="F12" r:id="rId325" xr:uid="{2880B9BB-68BF-48F0-AF9B-F6D12BD1D863}"/>
    <hyperlink ref="F11" r:id="rId326" xr:uid="{197C8355-3DBF-48A5-821D-A7521A05C205}"/>
    <hyperlink ref="F8" r:id="rId327" xr:uid="{843B29FC-951D-41FD-8BF1-70209070EF32}"/>
    <hyperlink ref="F3" r:id="rId328" xr:uid="{CAFC2E82-085C-4CB5-AB6A-DA8023E7C745}"/>
    <hyperlink ref="F120" r:id="rId329" xr:uid="{38CECA18-3FAC-4D57-8770-7C30F1002588}"/>
    <hyperlink ref="F114" r:id="rId330" xr:uid="{E4E7D47C-13A8-4B6A-8BE1-6A48D8A639A6}"/>
    <hyperlink ref="F105" r:id="rId331" xr:uid="{FF0F21D2-8531-4A1B-9C66-69715FB89EAF}"/>
    <hyperlink ref="F103" r:id="rId332" xr:uid="{878C32EA-A044-4267-B0B1-A023E72BECA2}"/>
    <hyperlink ref="F100" r:id="rId333" xr:uid="{7163020D-6B61-40C4-B3B4-0CF5291838FB}"/>
    <hyperlink ref="F98" r:id="rId334" xr:uid="{704BC820-C9D2-4769-A983-1AD22EFDD7B4}"/>
    <hyperlink ref="F95" r:id="rId335" xr:uid="{6738A635-FFF3-494F-BB63-BAEAC2FF2164}"/>
    <hyperlink ref="F94" r:id="rId336" xr:uid="{F553A21C-F17B-46C2-8894-B37440B117B0}"/>
    <hyperlink ref="F93" r:id="rId337" xr:uid="{199357DF-02C9-4AE0-A125-E3624CFD088C}"/>
    <hyperlink ref="F92" r:id="rId338" xr:uid="{83354670-68DE-4125-83C6-339D390765D4}"/>
    <hyperlink ref="F89" r:id="rId339" xr:uid="{4090C81B-CA0E-401E-812D-6F70FD3E0796}"/>
    <hyperlink ref="F85" r:id="rId340" xr:uid="{73854E5E-2E5B-4C5C-AA8C-4ACB54D5C7F1}"/>
    <hyperlink ref="F287" r:id="rId341" xr:uid="{2EF467AD-43A3-48B5-B575-A7BEEFD4190D}"/>
    <hyperlink ref="T135" r:id="rId342" display="https://www.qoo10.jp/g/663333104" xr:uid="{C6C43E2D-0605-43E5-B8AF-5584C1068F37}"/>
    <hyperlink ref="F301" r:id="rId343" xr:uid="{BFC17367-E41A-4FF1-BDCF-5BDFFEF6CC19}"/>
    <hyperlink ref="T321" r:id="rId344" display="https://www.qoo10.jp/g/1013314690" xr:uid="{79F7F200-FF14-4FA1-8436-6A60FF267863}"/>
    <hyperlink ref="F321" r:id="rId345" xr:uid="{47FA13D8-8111-4097-AC7F-2B48AB8744FC}"/>
    <hyperlink ref="F315" r:id="rId346" xr:uid="{B83EE561-AC4C-4062-AD5C-D9E1BD6E6378}"/>
    <hyperlink ref="T317" r:id="rId347" display="https://www.qoo10.jp/g/1069662944" xr:uid="{B64F8664-F4CC-45C7-A849-E4ED1CEEDEAD}"/>
    <hyperlink ref="T316" r:id="rId348" display="https://www.qoo10.jp/g/1069662943" xr:uid="{DB97E938-57DA-4360-AA49-F58096E5CD88}"/>
    <hyperlink ref="T313" r:id="rId349" display="https://www.qoo10.jp/g/1013118228" xr:uid="{5085D023-6C4B-4912-BDCA-1758DD4054CC}"/>
    <hyperlink ref="T312" r:id="rId350" display="https://www.qoo10.jp/g/1013118225" xr:uid="{E5FDE512-9676-421B-9D5B-D39C1BC50FA1}"/>
    <hyperlink ref="T308" r:id="rId351" display="https://www.qoo10.jp/g/1066652571" xr:uid="{B9ADB83A-1203-4437-90CA-7435136CF3B5}"/>
    <hyperlink ref="T298" r:id="rId352" xr:uid="{48DB4C33-1272-40F7-96A6-7888956A241D}"/>
    <hyperlink ref="F298" r:id="rId353" xr:uid="{7EB318A5-0AFF-4F48-9B4F-B59AE85266B4}"/>
    <hyperlink ref="F320" r:id="rId354" xr:uid="{A0E79D9D-7CEE-4E86-B988-0D7D2D722175}"/>
    <hyperlink ref="F317" r:id="rId355" xr:uid="{BCB7BFC8-9BD1-48C2-801A-3D8C0874F396}"/>
    <hyperlink ref="F316" r:id="rId356" xr:uid="{2BCE9B3E-1096-4BEE-A01A-7099242C898A}"/>
    <hyperlink ref="T314" r:id="rId357" display="https://www.qoo10.jp/g/1013118221" xr:uid="{29235046-0630-43BB-8D75-0A8EFD683C0C}"/>
    <hyperlink ref="F314" r:id="rId358" xr:uid="{EE70C84B-A1BA-4586-B256-BFCA666290DC}"/>
    <hyperlink ref="F313" r:id="rId359" xr:uid="{C9661B4A-EA21-474B-975C-64358EFAE905}"/>
    <hyperlink ref="F312" r:id="rId360" xr:uid="{2A9565AE-DBC1-4560-A611-F6F0ECCB98A4}"/>
    <hyperlink ref="F308" r:id="rId361" xr:uid="{52DA0D89-4954-4526-9E0F-92CC57D29237}"/>
    <hyperlink ref="F300" r:id="rId362" xr:uid="{894C8676-D928-4CF3-9D1C-CF1EE0F9D628}"/>
    <hyperlink ref="F303" r:id="rId363" xr:uid="{FC2ABF83-0E0E-42AF-966F-87462C6343A0}"/>
    <hyperlink ref="F299" r:id="rId364" xr:uid="{F7452273-C7A8-490E-9C36-4FFF6A96839C}"/>
    <hyperlink ref="T299" r:id="rId365" display="https://www.qoo10.jp/g/695261345" xr:uid="{28FA9DCD-E8F1-4E06-9D6D-3F0B8BCA7D88}"/>
    <hyperlink ref="T163" r:id="rId366" display="https://www.qoo10.jp/g/1021771531" xr:uid="{A02DD496-E26B-41D3-8AC0-A92DEA263597}"/>
    <hyperlink ref="T63" r:id="rId367" display="https://www.qoo10.jp/g/1033521917" xr:uid="{1120E1CA-EFC4-48B9-8ACC-3A8413E50DF3}"/>
    <hyperlink ref="T13" r:id="rId368" display="https://www.qoo10.jp/g/933147380" xr:uid="{F427B8EC-7FC9-4046-9BD8-32AA240FE58E}"/>
    <hyperlink ref="F63" r:id="rId369" xr:uid="{C13BA1DB-6FE7-462B-B745-5C95B973338A}"/>
    <hyperlink ref="T87" r:id="rId370" display="https://www.qoo10.jp/g/750958956" xr:uid="{B30E2E14-A3AD-4D61-8BF6-B949D77AE500}"/>
    <hyperlink ref="F163" r:id="rId371" xr:uid="{103B249D-9BFD-4521-A477-404725B0A9D1}"/>
    <hyperlink ref="F13" r:id="rId372" xr:uid="{FD2F84FB-1042-4782-B360-41D7A24081E5}"/>
    <hyperlink ref="F87" r:id="rId373" xr:uid="{D2696220-849A-4BEC-96A8-DD23C2AF2D88}"/>
    <hyperlink ref="T234" r:id="rId374" xr:uid="{95F519B1-4BFB-473F-B671-A74887C21FED}"/>
    <hyperlink ref="F126" r:id="rId375" xr:uid="{FA6F5DA6-014E-4A2B-A5C4-2FD48FEA95A2}"/>
    <hyperlink ref="F279" r:id="rId376" xr:uid="{72FD1633-0CBE-46FD-B66D-B1D98971F880}"/>
    <hyperlink ref="T136" r:id="rId377" display="https://www.qoo10.jp/g/1051536517" xr:uid="{54675744-08A3-44C4-88A9-9B800807E7AF}"/>
    <hyperlink ref="T60" r:id="rId378" display="https://www.qoo10.jp/g/1033521919" xr:uid="{18AF1D83-EA8D-4967-B2D7-5E5B6048A3BF}"/>
    <hyperlink ref="T56" r:id="rId379" display="https://www.qoo10.jp/g/1033521914" xr:uid="{83749E0A-41F5-47E5-8745-95AF799D68DB}"/>
    <hyperlink ref="T46" r:id="rId380" display="https://www.qoo10.jp/g/965001928" xr:uid="{CD7D87E1-AAA1-4156-BB2D-F3B0748C2718}"/>
    <hyperlink ref="T39" r:id="rId381" display="https://www.qoo10.jp/g/945488292" xr:uid="{26AFDA88-E512-4AB9-A4F4-C506C2F38DD2}"/>
    <hyperlink ref="T31" r:id="rId382" display="https://www.qoo10.jp/g/977382932" xr:uid="{760DA41D-A6A4-4750-B9C0-18410AA18752}"/>
    <hyperlink ref="T10" r:id="rId383" display="https://www.qoo10.jp/g/951079072" xr:uid="{9BCAAE7D-80EB-489F-A47D-8BAFE06EDAE4}"/>
    <hyperlink ref="T182" r:id="rId384" display="https://www.qoo10.jp/g/1067987100" xr:uid="{A68B425B-532C-4508-AB4A-A642B9BCE92A}"/>
    <hyperlink ref="F136" r:id="rId385" xr:uid="{211E5BFB-00C3-48B4-BFAF-F93DD3A7BFAB}"/>
    <hyperlink ref="F60" r:id="rId386" xr:uid="{0BDFD7FB-6E64-4E18-B441-D79870AB4801}"/>
    <hyperlink ref="F57" r:id="rId387" xr:uid="{CD328D91-36E6-40B3-86B1-313ECB3CDB0E}"/>
    <hyperlink ref="F46" r:id="rId388" xr:uid="{657881B5-433F-4C6B-9D65-0E1D30DC7E57}"/>
    <hyperlink ref="F39" r:id="rId389" xr:uid="{EB5691CA-899D-4E86-A7B5-4D242273125A}"/>
    <hyperlink ref="T318" r:id="rId390" display="https://www.qoo10.jp/g/1069662945" xr:uid="{BE177983-8D7E-493D-9D92-2C8B0CF1071E}"/>
    <hyperlink ref="T170" r:id="rId391" display="https://www.qoo10.jp/g/1002006057" xr:uid="{87B36D3D-571F-4596-A51B-B049CF9C2E87}"/>
    <hyperlink ref="T119" r:id="rId392" display="https://www.qoo10.jp/g/1070967500" xr:uid="{35918CE5-BB98-4B0E-899E-FEB4652CF87F}"/>
    <hyperlink ref="F253" r:id="rId393" xr:uid="{FA18E11C-E877-4521-BFAF-F8DEAC4C9BBC}"/>
    <hyperlink ref="F182" r:id="rId394" xr:uid="{220FEEC5-C857-4ACC-8937-7804973D033C}"/>
    <hyperlink ref="F170" r:id="rId395" xr:uid="{48FEE133-F31A-4897-A74D-331562B67E7C}"/>
    <hyperlink ref="F56" r:id="rId396" xr:uid="{53AE90B7-902F-43B9-AFD0-48F001F88668}"/>
    <hyperlink ref="F31" r:id="rId397" xr:uid="{16370519-51CF-4857-B4AC-53FAF10CFC2A}"/>
    <hyperlink ref="F10" r:id="rId398" xr:uid="{32E44FBF-EB35-4014-B4C9-27C91146ECD0}"/>
    <hyperlink ref="F119" r:id="rId399" xr:uid="{CC763E5F-45BA-4CE8-92E8-74FA2F90B418}"/>
    <hyperlink ref="F319" r:id="rId400" xr:uid="{EB7BF24A-F113-4726-933F-1C066726E49E}"/>
    <hyperlink ref="F318" r:id="rId401" xr:uid="{480CF866-CF40-4DBF-BA56-E5D09A427D7B}"/>
    <hyperlink ref="F311" r:id="rId402" xr:uid="{616FA2AF-D305-4834-B77B-0C10ED1F5551}"/>
    <hyperlink ref="F322" r:id="rId403" xr:uid="{E5DC4277-A70C-4AAD-A022-4091AD62E036}"/>
    <hyperlink ref="F310" r:id="rId404" xr:uid="{FE65B610-D30F-4523-A930-91DC6EF1353D}"/>
    <hyperlink ref="F307" r:id="rId405" xr:uid="{15634036-0561-43F4-9F98-CD1597C96133}"/>
    <hyperlink ref="F305" r:id="rId406" xr:uid="{4A13C519-B34B-45F5-A1DB-AF28DAD72897}"/>
    <hyperlink ref="F325" r:id="rId407" xr:uid="{1A182A26-AC97-4F8F-8D02-1E592C732DC3}"/>
    <hyperlink ref="T123" r:id="rId408" display="https://www.qoo10.jp/g/617307840" xr:uid="{05BFEFF7-427D-48D5-9F40-06C9B94B0C6E}"/>
    <hyperlink ref="F323" r:id="rId409" xr:uid="{F1EF7DC3-EAB1-4328-B662-16FCEB6F5DF8}"/>
    <hyperlink ref="F15" r:id="rId410" xr:uid="{0F95747A-497E-4683-B120-DF8768E26BA5}"/>
    <hyperlink ref="F7" r:id="rId411" xr:uid="{5206708C-D026-498F-AE57-7CAD9D6475E8}"/>
    <hyperlink ref="F62" r:id="rId412" xr:uid="{0FA0B3D8-7139-4A5F-A13E-E1EA852F6A41}"/>
    <hyperlink ref="F90" r:id="rId413" xr:uid="{EB864028-6F27-4021-98D7-A8F4F99C3FB0}"/>
    <hyperlink ref="F102" r:id="rId414" xr:uid="{F5384E0B-B611-48B9-9E89-B4C29A76C4C6}"/>
    <hyperlink ref="F106" r:id="rId415" xr:uid="{4FAC2E8B-61DB-423E-A059-FB27EC1C403A}"/>
    <hyperlink ref="F107" r:id="rId416" xr:uid="{6161EC84-9EDD-4125-9DC0-ACFA3DE845FB}"/>
    <hyperlink ref="F108" r:id="rId417" xr:uid="{F42E6DA7-7926-4B90-BC7C-C31339E0B856}"/>
    <hyperlink ref="F110" r:id="rId418" xr:uid="{57F6D1FB-D61A-47F3-867D-6322A57A7258}"/>
    <hyperlink ref="T32" r:id="rId419" xr:uid="{7ADC50BB-75E9-4C97-829C-E33BA63DB86D}"/>
    <hyperlink ref="T377" r:id="rId420" xr:uid="{36DAA9CB-87F3-4B58-8C55-6537BCF58DDC}"/>
    <hyperlink ref="F336" r:id="rId421" xr:uid="{7668C496-F45F-49C5-A6E1-DF5397295A7B}"/>
    <hyperlink ref="F337" r:id="rId422" xr:uid="{10A32BF3-96FC-4F64-AD4B-C4ACADF7A37F}"/>
    <hyperlink ref="F364" r:id="rId423" xr:uid="{D364E55F-C62E-4D7C-8E5E-EA77A5A79C76}"/>
    <hyperlink ref="F363" r:id="rId424" xr:uid="{47ADAF75-CB16-4EB0-B9BD-C9CE58A27EA4}"/>
    <hyperlink ref="F393" r:id="rId425" xr:uid="{4CB9776D-3ED4-45B4-ADB4-95C823C56A34}"/>
    <hyperlink ref="F388" r:id="rId426" xr:uid="{45E95755-9F85-4F8B-BF43-AEF53588D7F7}"/>
    <hyperlink ref="F387" r:id="rId427" xr:uid="{4E831FB3-483B-44EB-8388-711148E6BDD8}"/>
    <hyperlink ref="F384" r:id="rId428" xr:uid="{16DA79D3-8414-42F9-89FE-A9085FD06867}"/>
    <hyperlink ref="F375" r:id="rId429" xr:uid="{E716C1AB-AD13-4AB1-AF12-25D7BBD7BDCC}"/>
    <hyperlink ref="F370" r:id="rId430" xr:uid="{E9371675-A937-4610-8CE0-84D5D9E571B3}"/>
    <hyperlink ref="F368" r:id="rId431" xr:uid="{72A595FC-DCE8-4DF4-9066-C51C1A50EF83}"/>
    <hyperlink ref="F349" r:id="rId432" xr:uid="{75C1EDD0-C6D2-4CF7-B5CA-1E7C26A59255}"/>
    <hyperlink ref="T394" r:id="rId433" display="https://www.qoo10.jp/g/734843776" xr:uid="{6D68129B-6782-48CE-8D4C-A06530F9A4C1}"/>
    <hyperlink ref="T369" r:id="rId434" xr:uid="{BCBD096E-BF76-48C8-B299-5D9A7075AF5C}"/>
    <hyperlink ref="T351" r:id="rId435" xr:uid="{223703DB-9008-4809-8693-DBBC37E5230F}"/>
    <hyperlink ref="F399" r:id="rId436" xr:uid="{6CA615EA-7B0F-4131-86C2-95CF77274E74}"/>
    <hyperlink ref="F394" r:id="rId437" xr:uid="{28D7EE19-9F64-4F55-A5D2-5CD11F7BED1F}"/>
    <hyperlink ref="F377" r:id="rId438" xr:uid="{ADDDEC27-28D0-478B-A50F-AB24A055227A}"/>
    <hyperlink ref="F376" r:id="rId439" xr:uid="{F8139A63-E85F-460F-8BE6-99307964EF02}"/>
    <hyperlink ref="F371" r:id="rId440" xr:uid="{6335F799-BD2A-4328-97CA-9A8CC6C6C4D2}"/>
    <hyperlink ref="F369" r:id="rId441" xr:uid="{6D2906C6-9601-4BF6-9778-38007DF838CC}"/>
    <hyperlink ref="F365" r:id="rId442" xr:uid="{FBE79F0F-5F72-4C72-9BCF-48E14871F490}"/>
    <hyperlink ref="F360" r:id="rId443" xr:uid="{77178BC1-FAE6-4D71-B008-607CE0D87B73}"/>
    <hyperlink ref="F358" r:id="rId444" xr:uid="{06949F64-DAA7-4280-BF36-82BA0AE96D6D}"/>
    <hyperlink ref="F357" r:id="rId445" xr:uid="{78B5EC1F-6DE7-48FE-82B5-A5A28376CC30}"/>
    <hyperlink ref="F355" r:id="rId446" xr:uid="{1C6FD70D-6EE6-4783-82B8-DB38135AA3DE}"/>
    <hyperlink ref="F354" r:id="rId447" xr:uid="{E0228CAE-A300-4DEE-9442-F136AE108B09}"/>
    <hyperlink ref="F351" r:id="rId448" xr:uid="{89B55B17-F72A-4596-B01E-CBD86E97BC26}"/>
    <hyperlink ref="F348" r:id="rId449" xr:uid="{DD0570BD-4FE9-4A25-90D9-7D6A0F6BB460}"/>
    <hyperlink ref="T329" r:id="rId450" display="https://www.qoo10.jp/g/948938835" xr:uid="{076D344C-E340-4D71-96C2-92D5D860BB68}"/>
    <hyperlink ref="F335" r:id="rId451" xr:uid="{7EC81E6C-18E5-4C2A-B331-01E1678ADE6E}"/>
    <hyperlink ref="F329" r:id="rId452" xr:uid="{FC3E5298-BCBA-40C2-B4CC-5D3B6F7956FA}"/>
    <hyperlink ref="T424" r:id="rId453" xr:uid="{F01297B9-D1A5-4BA8-8E15-C428F38284BA}"/>
    <hyperlink ref="T419" r:id="rId454" xr:uid="{59DBAB4C-CD45-4315-A43F-ADB51C6DD04B}"/>
    <hyperlink ref="T435" r:id="rId455" display="https://www.qoo10.jp/g/919311998" xr:uid="{362A988F-EECB-465E-ACBF-54F294EF5E1C}"/>
    <hyperlink ref="T434" r:id="rId456" display="https://www.qoo10.jp/g/919311986" xr:uid="{CB6ACAC5-B67E-47D3-8FE1-4D6BFDEFB666}"/>
    <hyperlink ref="T433" r:id="rId457" display="https://www.qoo10.jp/g/919311997" xr:uid="{876A7BC2-8106-40DB-A610-92F82B8A293A}"/>
    <hyperlink ref="T432" r:id="rId458" display="https://www.qoo10.jp/g/919311987" xr:uid="{00EA4037-5431-4764-A8FC-278759FD9B09}"/>
    <hyperlink ref="T431" r:id="rId459" display="https://www.qoo10.jp/g/919311995" xr:uid="{EC79B734-2F61-4D5C-9443-73819E960AEA}"/>
    <hyperlink ref="T430" r:id="rId460" display="https://www.qoo10.jp/g/1065505540" xr:uid="{1555889D-D5AE-4F5B-9F4E-AF4B4D394E11}"/>
    <hyperlink ref="T429" r:id="rId461" display="https://www.qoo10.jp/g/1065505539" xr:uid="{49DFF167-FDBB-4E69-9F9A-B057F71B1D5D}"/>
    <hyperlink ref="T428" r:id="rId462" xr:uid="{C8DE4967-6C27-40CC-B69F-7C9A304F61F0}"/>
    <hyperlink ref="F435" r:id="rId463" xr:uid="{52E6571D-41FA-46EA-BA02-A35FB26A6976}"/>
    <hyperlink ref="F434" r:id="rId464" xr:uid="{0DC1FF4F-E121-412D-9898-8C19004DA844}"/>
    <hyperlink ref="F433" r:id="rId465" xr:uid="{11E95A15-B305-4045-9F44-6EA681A8DAF9}"/>
    <hyperlink ref="F432" r:id="rId466" xr:uid="{DF95E8B6-4DEF-4E15-B366-8CFBD0144C72}"/>
    <hyperlink ref="F431" r:id="rId467" xr:uid="{A4C03AF0-B8A8-407F-804C-C5FF9A5854C3}"/>
    <hyperlink ref="F430" r:id="rId468" xr:uid="{98AD1607-B3EA-4C15-8D37-F882DA6E9055}"/>
    <hyperlink ref="F429" r:id="rId469" xr:uid="{2698EE9B-1E9A-463D-96B7-4B22E112FFEB}"/>
    <hyperlink ref="F428" r:id="rId470" xr:uid="{8B7E45AA-0EEF-4305-81EE-9A85A81B5BE7}"/>
    <hyperlink ref="F426" r:id="rId471" xr:uid="{E839C9B2-FC74-4B78-9236-6FD0AC2980C9}"/>
    <hyperlink ref="F425" r:id="rId472" xr:uid="{9CC8C8F8-E5A6-4043-899B-2AB94427F78F}"/>
    <hyperlink ref="F424" r:id="rId473" xr:uid="{ABF261AD-6468-483B-8CA4-A6D18F49C125}"/>
    <hyperlink ref="F423" r:id="rId474" xr:uid="{0CCC731D-8B8D-4F60-88F1-17A53AB44382}"/>
    <hyperlink ref="F422" r:id="rId475" xr:uid="{87614B29-D62F-47FE-8B45-BCC5CBE25AEA}"/>
    <hyperlink ref="F421" r:id="rId476" xr:uid="{5D6FC0E4-F756-4F82-BF35-3C4951644296}"/>
    <hyperlink ref="F420" r:id="rId477" xr:uid="{C0850E90-C430-492A-AE25-CB342985D588}"/>
    <hyperlink ref="F419" r:id="rId478" xr:uid="{3BA5E97A-0CD8-4A6B-A3E2-C50268F3BC9E}"/>
    <hyperlink ref="F391" r:id="rId479" xr:uid="{CAC10F89-804A-450D-A554-DAC550F2F6A5}"/>
    <hyperlink ref="F362" r:id="rId480" xr:uid="{856B53FC-E114-452E-97A3-D01A92A63DE1}"/>
    <hyperlink ref="F361" r:id="rId481" xr:uid="{297514E3-45A1-458C-BFA2-F3E8C6696393}"/>
    <hyperlink ref="F359" r:id="rId482" xr:uid="{70BF734D-0F90-4566-AE96-22804CEB7CA5}"/>
    <hyperlink ref="F356" r:id="rId483" xr:uid="{52C3091A-D00F-439B-ABE7-65772FD3F83F}"/>
    <hyperlink ref="F352" r:id="rId484" xr:uid="{7FA401BC-2C70-4F8E-9FAE-A9F2A72B553A}"/>
    <hyperlink ref="F347" r:id="rId485" xr:uid="{F4515B35-78A5-492D-BB7A-F41D5801063C}"/>
    <hyperlink ref="F350" r:id="rId486" xr:uid="{5423FA1B-BEFF-4DDE-A283-D12C493E5720}"/>
    <hyperlink ref="T767" r:id="rId487" xr:uid="{5DA3E462-24AB-46FE-B826-A91B358A4FD4}"/>
    <hyperlink ref="T775" r:id="rId488" display="https://www.qoo10.jp/g/919311983" xr:uid="{B4115034-6169-40E9-9A2B-6A199660D28A}"/>
    <hyperlink ref="T774" r:id="rId489" display="https://www.qoo10.jp/g/919311992" xr:uid="{9CE249F8-B7BD-4DDB-9FF7-2E222660D8B1}"/>
    <hyperlink ref="T771" r:id="rId490" display="https://www.qoo10.jp/g/919311999" xr:uid="{7AC0C5DD-4E3E-4473-9207-0897769C0320}"/>
    <hyperlink ref="F770" r:id="rId491" xr:uid="{E4A4A509-75D2-4FCA-BBA5-86ABD8FA4950}"/>
    <hyperlink ref="F767" r:id="rId492" xr:uid="{C0C0771E-1829-4D18-ADDC-15D4681AB28C}"/>
    <hyperlink ref="F775" r:id="rId493" xr:uid="{0EAA9471-7508-429C-A033-0E8D4A544D39}"/>
    <hyperlink ref="F774" r:id="rId494" xr:uid="{8D28B801-E854-4A3F-B24E-6155068769E4}"/>
    <hyperlink ref="F771" r:id="rId495" xr:uid="{21529C2B-21B8-44B4-888C-07DDCE381E31}"/>
    <hyperlink ref="F769" r:id="rId496" xr:uid="{F2967C49-94F2-48F2-AF2D-F90F2D79491A}"/>
    <hyperlink ref="F768" r:id="rId497" xr:uid="{CBC34DEB-73B2-47B9-BDDE-F9AAFCB44FF8}"/>
    <hyperlink ref="F445" r:id="rId498" xr:uid="{381FDC2D-1C93-4664-B818-F891BAD450AE}"/>
    <hyperlink ref="F477" r:id="rId499" xr:uid="{4A2823D1-F681-44C4-BD1E-DD0B92C29428}"/>
    <hyperlink ref="F465" r:id="rId500" xr:uid="{063DC6E8-39A0-4DE9-ACAD-721C74FCA48A}"/>
    <hyperlink ref="F489" r:id="rId501" xr:uid="{ABA9E150-7193-4436-8180-79EDB348466F}"/>
    <hyperlink ref="T571" r:id="rId502" xr:uid="{5066A781-66A6-46F1-BD8C-F406E2554C0C}"/>
    <hyperlink ref="F571" r:id="rId503" xr:uid="{C866C7C5-FF81-411C-9966-3098B640889F}"/>
    <hyperlink ref="T451" r:id="rId504" xr:uid="{A6E5ECEF-EA9B-41C5-A38C-A56D19E2AC0A}"/>
    <hyperlink ref="F485" r:id="rId505" xr:uid="{D13D565C-6158-458F-A686-9BAF47005278}"/>
    <hyperlink ref="F483" r:id="rId506" xr:uid="{CE62B8F9-828E-4C60-A33D-21CD335A0DB5}"/>
    <hyperlink ref="F473" r:id="rId507" xr:uid="{076EB7F5-7E2C-4CC6-93C5-B39D3F7704D2}"/>
    <hyperlink ref="T541" r:id="rId508" display="https://www.qoo10.jp/g/606150205" xr:uid="{FED4C67B-05CA-47FF-B1F4-2D9A6D48B159}"/>
    <hyperlink ref="T519" r:id="rId509" display="https://www.qoo10.jp/g/715616385" xr:uid="{A3C3DE94-93F3-4561-9844-6E0A14B8738C}"/>
    <hyperlink ref="F456" r:id="rId510" xr:uid="{02F6CB4D-9FBB-49FD-B288-3CBD34B4B7A8}"/>
    <hyperlink ref="T448" r:id="rId511" display="https://www.qoo10.jp/g/744612040" xr:uid="{8F4EC5C5-E2A6-4030-BDEC-EEC3EFDE9779}"/>
    <hyperlink ref="F467" r:id="rId512" xr:uid="{D8138595-EE79-4564-AA52-435F0F19C0F7}"/>
    <hyperlink ref="F440" r:id="rId513" xr:uid="{F09B984F-6E3C-46BC-A74B-BACA610CD170}"/>
    <hyperlink ref="F436" r:id="rId514" xr:uid="{3191534C-A81D-49F2-806E-C5F3A8B541A3}"/>
    <hyperlink ref="T486" r:id="rId515" display="https://www.qoo10.jp/g/988552001" xr:uid="{D36E3DB1-7600-4EB0-9D39-046A643B0C87}"/>
    <hyperlink ref="T440" r:id="rId516" display="https://www.qoo10.jp/g/744612031" xr:uid="{16668DE3-B0AF-4C05-AE10-3BBB287BB55C}"/>
    <hyperlink ref="F540" r:id="rId517" xr:uid="{997AF6F0-45A8-4069-BDB8-BB477C82A12A}"/>
    <hyperlink ref="F526" r:id="rId518" xr:uid="{E3B3A8DA-B0FC-4815-8CB1-1AA08D92AD27}"/>
    <hyperlink ref="F550" r:id="rId519" xr:uid="{E026A16F-80EC-4E67-B33A-1542394F466D}"/>
    <hyperlink ref="T532" r:id="rId520" display="https://www.qoo10.jp/g/842672561" xr:uid="{334938AD-CE66-46A4-8622-18CF5EF3614B}"/>
    <hyperlink ref="F570" r:id="rId521" xr:uid="{15DE5CAC-4A07-4B4A-BAF6-87FE5849CC99}"/>
    <hyperlink ref="F569" r:id="rId522" xr:uid="{2AB346CB-FD29-40FA-9F88-AC96DBDDE18A}"/>
    <hyperlink ref="F568" r:id="rId523" xr:uid="{9BD80646-2E39-439F-8AB5-4DAAB751D787}"/>
    <hyperlink ref="F567" r:id="rId524" xr:uid="{A2D4AFC8-F53E-4138-96BB-2AD7C206D003}"/>
    <hyperlink ref="F566" r:id="rId525" xr:uid="{B3117F40-9402-4FE6-8697-C6DE6256E5D1}"/>
    <hyperlink ref="F565" r:id="rId526" xr:uid="{48A74B01-62C1-42E0-AF50-E5B623F5FD8D}"/>
    <hyperlink ref="F564" r:id="rId527" xr:uid="{77104416-1022-43B3-B3D4-90268226A10E}"/>
    <hyperlink ref="F563" r:id="rId528" xr:uid="{26CB0D2D-1071-4F3D-BEEE-E1418EFF0AC7}"/>
    <hyperlink ref="F562" r:id="rId529" xr:uid="{228BAE0C-A0F0-4687-BBE8-90E618189070}"/>
    <hyperlink ref="F561" r:id="rId530" xr:uid="{6F0E8C4E-5933-4DA0-906E-7D23511CA292}"/>
    <hyperlink ref="F560" r:id="rId531" xr:uid="{884D0B0F-18C9-4409-848B-2B972FF1346C}"/>
    <hyperlink ref="F559" r:id="rId532" xr:uid="{E9B54C65-B909-4AF9-8855-9C7291488AFF}"/>
    <hyperlink ref="F558" r:id="rId533" xr:uid="{6350C9E8-62DD-4B30-A2D1-896F72C52609}"/>
    <hyperlink ref="F557" r:id="rId534" xr:uid="{376D9DAD-B271-4D40-A7D2-9198447D98EE}"/>
    <hyperlink ref="F556" r:id="rId535" xr:uid="{A4EB3A63-C024-4351-8775-4482F9C3763F}"/>
    <hyperlink ref="F555" r:id="rId536" xr:uid="{B0D02031-8505-4537-B696-C7A66628DC94}"/>
    <hyperlink ref="F554" r:id="rId537" xr:uid="{3E3AC23D-5777-42FE-89F2-B5DC04CE1B20}"/>
    <hyperlink ref="F553" r:id="rId538" xr:uid="{829B5957-5385-4D35-8FAD-C4C36ACD2C14}"/>
    <hyperlink ref="F552" r:id="rId539" xr:uid="{DA074D5A-2F35-4121-BB0D-5FA8077CE7F2}"/>
    <hyperlink ref="F549" r:id="rId540" xr:uid="{902B2144-D25E-4211-BB07-CE3E8161F46F}"/>
    <hyperlink ref="F548" r:id="rId541" xr:uid="{2073DA55-7F91-4DE7-8069-0E5FDFDE7DCF}"/>
    <hyperlink ref="F547" r:id="rId542" xr:uid="{593F6D95-C9AA-44E3-AC7E-542F1A10E0F1}"/>
    <hyperlink ref="F546" r:id="rId543" xr:uid="{62B1390E-6336-46A5-8E5B-954D080F60E5}"/>
    <hyperlink ref="F545" r:id="rId544" xr:uid="{15A05B00-8745-43F6-BAE6-B58E0D767A8B}"/>
    <hyperlink ref="F544" r:id="rId545" xr:uid="{2F0FC2D0-81DE-4784-A080-4638A11C507B}"/>
    <hyperlink ref="F543" r:id="rId546" xr:uid="{CB2B9CE2-2FBA-45B2-AC89-91536AAA49A0}"/>
    <hyperlink ref="F542" r:id="rId547" xr:uid="{864E654F-7222-4F10-86C9-60A941AA48A4}"/>
    <hyperlink ref="F541" r:id="rId548" xr:uid="{71CCB4CD-7685-47C7-A0B4-331689E9AA9A}"/>
    <hyperlink ref="F539" r:id="rId549" xr:uid="{55C39427-4C75-432C-8722-B13E33A25FB4}"/>
    <hyperlink ref="F538" r:id="rId550" xr:uid="{394CB641-12B3-4D97-93AE-24890507E1FD}"/>
    <hyperlink ref="F536" r:id="rId551" xr:uid="{4F12F225-A352-4FDE-B6C6-681E45F1BDD6}"/>
    <hyperlink ref="F535" r:id="rId552" xr:uid="{A5D2EBAA-E9C2-4791-808E-246A47848E85}"/>
    <hyperlink ref="F534" r:id="rId553" xr:uid="{F6300188-0050-4648-85A7-362D601558A7}"/>
    <hyperlink ref="F533" r:id="rId554" xr:uid="{D7B108D9-5200-4811-919F-EF0EC5B12FC0}"/>
    <hyperlink ref="F532" r:id="rId555" xr:uid="{C3092639-D270-43A5-B0B9-2CAE7136CEA3}"/>
    <hyperlink ref="F531" r:id="rId556" xr:uid="{B2C90E1B-3597-4B5A-9D2A-37A0F8A23401}"/>
    <hyperlink ref="F530" r:id="rId557" xr:uid="{923FA590-D243-4B46-ABC6-F22F9BCF21C7}"/>
    <hyperlink ref="F529" r:id="rId558" xr:uid="{D3B44939-DCAE-48CB-9D2C-82CDD17165FB}"/>
    <hyperlink ref="F528" r:id="rId559" xr:uid="{8E994EF6-4C8C-483F-AA21-F104FBCFEF87}"/>
    <hyperlink ref="F527" r:id="rId560" xr:uid="{E266725C-70B7-48FD-87D7-65215C0ADFC8}"/>
    <hyperlink ref="F524" r:id="rId561" xr:uid="{D6F2F12E-FCEE-4834-B30B-4B876E4C0ED8}"/>
    <hyperlink ref="F523" r:id="rId562" xr:uid="{965A0D15-0702-4944-B86F-DF6DF2E8EB89}"/>
    <hyperlink ref="F522" r:id="rId563" xr:uid="{FB6CAA64-35E8-4239-967E-BF046A4DDA6C}"/>
    <hyperlink ref="F521" r:id="rId564" xr:uid="{9D3445EE-77DA-4BA9-9D34-1CFB28D29610}"/>
    <hyperlink ref="F520" r:id="rId565" xr:uid="{5BFF6C80-D589-41FA-AB55-51101F8DAFBE}"/>
    <hyperlink ref="F519" r:id="rId566" xr:uid="{6CB45578-BBCD-44C8-9533-0228C64B56AD}"/>
    <hyperlink ref="F510" r:id="rId567" xr:uid="{0E97029C-3B12-4CA1-9FA8-B2A8AC8AE836}"/>
    <hyperlink ref="F509" r:id="rId568" xr:uid="{8697209F-F760-4B5D-82E3-7DEAE30C08A5}"/>
    <hyperlink ref="F508" r:id="rId569" xr:uid="{9E5110A1-D69E-44D5-9B2F-4FDED008EE81}"/>
    <hyperlink ref="F507" r:id="rId570" xr:uid="{57328640-7CAD-4BF9-8217-18CB797FA877}"/>
    <hyperlink ref="F506" r:id="rId571" xr:uid="{253B78F9-77AA-4489-9DA6-ED0DDE51AC1D}"/>
    <hyperlink ref="F505" r:id="rId572" xr:uid="{1894F6AB-6A5E-49A1-97EE-B668965A1EA0}"/>
    <hyperlink ref="F504" r:id="rId573" xr:uid="{5B3A4458-D031-44BF-B26E-6D0B2ADDD713}"/>
    <hyperlink ref="F503" r:id="rId574" xr:uid="{83E0FF5A-85D6-40C2-8447-B0D6DE912D8A}"/>
    <hyperlink ref="F502" r:id="rId575" xr:uid="{199BBB0E-078D-41B9-B2EF-A0CE0FDD3430}"/>
    <hyperlink ref="F501" r:id="rId576" xr:uid="{D7FE2635-6800-4E89-A2B9-229C5262A597}"/>
    <hyperlink ref="F500" r:id="rId577" xr:uid="{93CDAC80-F483-42E4-85FC-689FD57CADEB}"/>
    <hyperlink ref="F499" r:id="rId578" xr:uid="{2282F150-E43B-4050-A96B-180CB5DD51AD}"/>
    <hyperlink ref="F498" r:id="rId579" xr:uid="{93485802-140A-45F7-B50B-704446A12EE0}"/>
    <hyperlink ref="F497" r:id="rId580" xr:uid="{1C306782-6836-4342-87B4-B13FDFA20977}"/>
    <hyperlink ref="F496" r:id="rId581" xr:uid="{A99E05B3-0108-4230-B795-C4E42E3F41CA}"/>
    <hyperlink ref="F495" r:id="rId582" xr:uid="{A2B8ADA6-7A99-4349-8371-62B029A2CE28}"/>
    <hyperlink ref="F494" r:id="rId583" xr:uid="{E06F26DA-17B4-4754-BE7B-3707CCCE466E}"/>
    <hyperlink ref="F493" r:id="rId584" xr:uid="{9681F4F9-194C-40E5-8EFE-912586B4FBDA}"/>
    <hyperlink ref="F492" r:id="rId585" xr:uid="{F7FE90D2-2A49-4291-A454-38107D2483AA}"/>
    <hyperlink ref="F491" r:id="rId586" xr:uid="{1173D8B0-A350-4DF9-9E46-4746B648ABA8}"/>
    <hyperlink ref="F490" r:id="rId587" xr:uid="{32DF9105-E6AB-4869-A1C7-93D247F3EC94}"/>
    <hyperlink ref="F488" r:id="rId588" xr:uid="{83C130C0-7DB0-40AA-83AA-5849F5F91C19}"/>
    <hyperlink ref="F487" r:id="rId589" xr:uid="{A41C011E-60B7-4ABB-8588-1AEF51AF196E}"/>
    <hyperlink ref="F486" r:id="rId590" xr:uid="{1EFA8112-98E6-4F13-89F4-99962703D20E}"/>
    <hyperlink ref="F484" r:id="rId591" xr:uid="{870FDD42-1F1E-41D0-90F1-48825CA824A2}"/>
    <hyperlink ref="F482" r:id="rId592" xr:uid="{1EF7910D-C9B4-4347-BF7A-B4FC4C22C151}"/>
    <hyperlink ref="F481" r:id="rId593" xr:uid="{B9CF2FD8-5C67-42DE-8823-C7B26B4E841E}"/>
    <hyperlink ref="F480" r:id="rId594" xr:uid="{B33BF53F-E995-4FDB-8DA7-2E9071EC0D3C}"/>
    <hyperlink ref="F479" r:id="rId595" xr:uid="{1CAC46A6-7F61-43F4-9DCF-77A9A9388111}"/>
    <hyperlink ref="F478" r:id="rId596" xr:uid="{A89496D5-C3F3-4AF6-88C0-B376AE766A2B}"/>
    <hyperlink ref="F476" r:id="rId597" xr:uid="{42A1552B-F484-4417-8190-2915F4877D23}"/>
    <hyperlink ref="F475" r:id="rId598" xr:uid="{925D37CD-471B-4BD5-9519-A79A64085A2D}"/>
    <hyperlink ref="F474" r:id="rId599" xr:uid="{4326E96A-7D3E-4BC8-8308-A14F4B17306D}"/>
    <hyperlink ref="F472" r:id="rId600" xr:uid="{AF1021DF-98DF-4428-A3C3-91DF3595F0C7}"/>
    <hyperlink ref="F471" r:id="rId601" xr:uid="{2998F0DD-8AE1-4D62-B4AB-09616CF88896}"/>
    <hyperlink ref="F470" r:id="rId602" xr:uid="{16A22F92-30CB-46EE-A9FC-4614A47D4081}"/>
    <hyperlink ref="F469" r:id="rId603" xr:uid="{3638FE2B-75D2-4E8C-908C-CF56D80DD91A}"/>
    <hyperlink ref="F464" r:id="rId604" xr:uid="{1865DF3F-6315-42E8-B8C4-8783FC093913}"/>
    <hyperlink ref="F461" r:id="rId605" xr:uid="{961F1C3C-1652-43FD-959B-81954C3105B8}"/>
    <hyperlink ref="F460" r:id="rId606" xr:uid="{273E926A-BFC4-4CBF-9376-AE029B588AAD}"/>
    <hyperlink ref="F459" r:id="rId607" xr:uid="{899DE11F-3273-475F-9886-B016FF13B087}"/>
    <hyperlink ref="F458" r:id="rId608" xr:uid="{423E1137-7E2D-43E9-A4F8-377E7769E240}"/>
    <hyperlink ref="F457" r:id="rId609" xr:uid="{8573E3DC-130D-475D-AE31-8E915256AADC}"/>
    <hyperlink ref="F455" r:id="rId610" xr:uid="{E5BE509C-41E9-40C5-8DEC-63A26EC6EAC3}"/>
    <hyperlink ref="F454" r:id="rId611" xr:uid="{880A79C2-82AA-44CD-9432-3576725E155B}"/>
    <hyperlink ref="F453" r:id="rId612" xr:uid="{6DCC91DC-F21F-4B86-835B-3D26C2B43DD8}"/>
    <hyperlink ref="F452" r:id="rId613" xr:uid="{514D3CE8-CF68-41AD-A084-98CC4BA84E44}"/>
    <hyperlink ref="F451" r:id="rId614" xr:uid="{B1764264-1636-441B-863B-C8C66E20E5E8}"/>
    <hyperlink ref="F450" r:id="rId615" xr:uid="{503F37B7-2075-4FF1-8E73-4991E2A431E1}"/>
    <hyperlink ref="F449" r:id="rId616" xr:uid="{EB723E85-DF91-4CD9-BC03-33466C551B98}"/>
    <hyperlink ref="F448" r:id="rId617" xr:uid="{086C51DE-AEBD-432C-A535-E71F2A850E3F}"/>
    <hyperlink ref="F447" r:id="rId618" xr:uid="{4A1E628A-A4D3-4404-BF7C-2984690FBDD4}"/>
    <hyperlink ref="F446" r:id="rId619" xr:uid="{9A7E81B0-5568-4497-BC2D-81D2EC3D2063}"/>
    <hyperlink ref="F444" r:id="rId620" xr:uid="{E1FA25B8-5EA9-462F-AEF2-6F31875ADB25}"/>
    <hyperlink ref="F443" r:id="rId621" xr:uid="{0E86847A-AAD4-41C4-AD86-13950A83335F}"/>
    <hyperlink ref="F442" r:id="rId622" xr:uid="{A323C29C-514D-4EF0-8B37-F98515BEA9B6}"/>
    <hyperlink ref="F441" r:id="rId623" xr:uid="{70FB79E6-FB4E-4C5A-A11B-B56EA87BDB2F}"/>
    <hyperlink ref="F439" r:id="rId624" xr:uid="{E693BA73-04A2-44B1-84AB-B196A4290423}"/>
    <hyperlink ref="F438" r:id="rId625" xr:uid="{46533E55-7F51-472E-8169-057E866A4982}"/>
    <hyperlink ref="F437" r:id="rId626" xr:uid="{0B2DF588-B4A4-479A-B451-4A56E35941DE}"/>
    <hyperlink ref="F463" r:id="rId627" xr:uid="{D9C69A30-F808-474C-9C2F-DAE5837F34EB}"/>
    <hyperlink ref="F518" r:id="rId628" xr:uid="{7E2C93F9-63C8-406B-9818-D74EFD8227A7}"/>
    <hyperlink ref="F466" r:id="rId629" xr:uid="{514BFE45-1F0C-48B9-B569-C2E4FE8F26A5}"/>
    <hyperlink ref="F525" r:id="rId630" xr:uid="{B8CD6162-3445-4BD9-9340-0EACEF153FEA}"/>
    <hyperlink ref="F551" r:id="rId631" xr:uid="{99DBF6A0-9B4E-4ABF-A4AF-A7CE50159CF3}"/>
    <hyperlink ref="F537" r:id="rId632" xr:uid="{946B8E0E-EA20-45E7-996C-5AE3E44EAFC4}"/>
    <hyperlink ref="T577" r:id="rId633" xr:uid="{42A683F4-863D-4C10-A301-D03A4BE3E268}"/>
    <hyperlink ref="F577" r:id="rId634" xr:uid="{CEA3FA4A-2A1B-4C1A-8258-CF98B7FF91F0}"/>
    <hyperlink ref="F580" r:id="rId635" xr:uid="{8D354D28-459F-4915-9B23-F1E41D0CA262}"/>
    <hyperlink ref="F587" r:id="rId636" xr:uid="{78DB2FDE-98DB-43A9-BEE7-B928E63D247D}"/>
    <hyperlink ref="F585" r:id="rId637" xr:uid="{47FC6035-1E75-4B33-BA47-0CBA303F7339}"/>
    <hyperlink ref="F579" r:id="rId638" xr:uid="{50F93609-4D96-4B32-9079-7D741A2429B6}"/>
    <hyperlink ref="F576" r:id="rId639" xr:uid="{49EA1B88-97B7-4053-B42B-6F87674D2BD8}"/>
    <hyperlink ref="F601" r:id="rId640" xr:uid="{D657D5BA-C9E5-4EA9-9EF3-73EBDF07C007}"/>
    <hyperlink ref="F603" r:id="rId641" xr:uid="{1314563D-A406-46D8-B110-30164472BDC7}"/>
    <hyperlink ref="F581" r:id="rId642" xr:uid="{ACD4CC4E-9456-452B-8CAA-A19D9FBD6D36}"/>
    <hyperlink ref="T578" r:id="rId643" xr:uid="{74C20421-33D2-4DAC-B80C-18BC482C7325}"/>
    <hyperlink ref="F610" r:id="rId644" xr:uid="{2F3A5A8C-7908-4CCD-A11D-88575531A9A8}"/>
    <hyperlink ref="F608" r:id="rId645" xr:uid="{24446FFD-3019-4E3A-A678-4E00F0D2BBE4}"/>
    <hyperlink ref="F606" r:id="rId646" xr:uid="{30220C32-F72F-4DB6-8CD5-E4A1BEBAE66B}"/>
    <hyperlink ref="F604" r:id="rId647" xr:uid="{DC1F1069-DF84-415C-8DB8-E004A9C6C837}"/>
    <hyperlink ref="F597" r:id="rId648" xr:uid="{C61AC59E-DD3D-4EB5-B316-D7467DA1CC75}"/>
    <hyperlink ref="F596" r:id="rId649" xr:uid="{18CD7D9F-4E98-4E24-A4CA-19FB74335B35}"/>
    <hyperlink ref="F594" r:id="rId650" xr:uid="{8DA07987-DA23-4C0E-BC1F-40801D369AE7}"/>
    <hyperlink ref="F593" r:id="rId651" xr:uid="{77F59D4B-BA01-48AE-BBD3-F5FB8FB5615F}"/>
    <hyperlink ref="F590" r:id="rId652" xr:uid="{50A9F578-A2E2-466E-A538-32BCABBE3508}"/>
    <hyperlink ref="F589" r:id="rId653" xr:uid="{BE73327D-DBB4-4CEE-8AD4-0E825A41ECBB}"/>
    <hyperlink ref="F588" r:id="rId654" xr:uid="{87BCFF5E-ABFB-40D6-9374-6FF24730AF73}"/>
    <hyperlink ref="F584" r:id="rId655" xr:uid="{F89B2AB1-F97F-4E17-B196-E96C869E8CC8}"/>
    <hyperlink ref="F583" r:id="rId656" xr:uid="{9577A301-AE10-4899-B725-D2D406714260}"/>
    <hyperlink ref="F582" r:id="rId657" xr:uid="{193FFAA6-ECC4-4FA8-9A70-2060370F1E11}"/>
    <hyperlink ref="F578" r:id="rId658" xr:uid="{0E7802C8-671B-477A-9A43-1B9F90B80C19}"/>
    <hyperlink ref="F575" r:id="rId659" xr:uid="{51C4303B-2B9E-449A-8834-1CC905ACEFE2}"/>
    <hyperlink ref="F574" r:id="rId660" xr:uid="{FD724B15-3DCD-4EDD-8155-EE9743A5A3A1}"/>
    <hyperlink ref="F573" r:id="rId661" xr:uid="{E7D658B3-4D2C-4327-A01A-5C79DED9E5DB}"/>
    <hyperlink ref="F572" r:id="rId662" xr:uid="{187B0FAF-0779-45D2-9407-C995311C3564}"/>
    <hyperlink ref="F611" r:id="rId663" xr:uid="{3DAB2BC4-C503-4FB5-8A36-41F5A0CDF6A3}"/>
    <hyperlink ref="F607" r:id="rId664" xr:uid="{B8159A1E-6A3D-4A1A-BBF1-AED95F617C3C}"/>
    <hyperlink ref="F602" r:id="rId665" xr:uid="{E1DD2B10-5175-499F-8B15-41496B8668B2}"/>
    <hyperlink ref="F600" r:id="rId666" xr:uid="{1CB29218-9D9A-410D-B6B2-79236E9182B0}"/>
    <hyperlink ref="F598" r:id="rId667" xr:uid="{BD755334-886A-49D2-9920-575A98F38A5F}"/>
    <hyperlink ref="F595" r:id="rId668" xr:uid="{29ED1B87-A6BB-4869-BBF7-8E6726F10097}"/>
    <hyperlink ref="F586" r:id="rId669" xr:uid="{A64C9982-4D29-4BE3-9DFD-E1FE38583545}"/>
    <hyperlink ref="F620" r:id="rId670" xr:uid="{BABBC773-2603-4114-BA59-094D075A47B1}"/>
    <hyperlink ref="F652" r:id="rId671" xr:uid="{10EC2142-6139-4306-93EC-993606E02C5F}"/>
    <hyperlink ref="F651" r:id="rId672" xr:uid="{9137935C-ACAB-464B-9725-59C395A1D770}"/>
    <hyperlink ref="F650" r:id="rId673" xr:uid="{2240559D-A042-4E7F-B5A7-EB596BB625FF}"/>
    <hyperlink ref="F649" r:id="rId674" xr:uid="{50B7DFCE-276A-4366-9D0E-231B9326F41F}"/>
    <hyperlink ref="F648" r:id="rId675" xr:uid="{BC327867-2A58-4717-84D9-DA22F86DF9C6}"/>
    <hyperlink ref="F646" r:id="rId676" xr:uid="{B8B87C30-E62C-4002-9B8A-107825B06E17}"/>
    <hyperlink ref="F647" r:id="rId677" xr:uid="{D27A928B-D376-4DA3-A709-B2C3479724DB}"/>
    <hyperlink ref="F645" r:id="rId678" xr:uid="{9AB5491C-6491-4CCD-986B-7269E2068E36}"/>
    <hyperlink ref="F641" r:id="rId679" xr:uid="{79514E3B-7A4A-418F-A5E7-82EA7856D706}"/>
    <hyperlink ref="F632" r:id="rId680" xr:uid="{4B756750-F648-4A70-BAD1-B22102F10F3C}"/>
    <hyperlink ref="F624" r:id="rId681" xr:uid="{4910F8AB-B9CA-4A0E-AB14-E95E3EF00AD1}"/>
    <hyperlink ref="F623" r:id="rId682" xr:uid="{0F338B1E-A357-47EC-93C6-A4C959E30C70}"/>
    <hyperlink ref="F643" r:id="rId683" xr:uid="{C9FDC048-7C4B-4ED2-B12B-8ADFB206FFD8}"/>
    <hyperlink ref="F642" r:id="rId684" xr:uid="{B8AE3A0F-D4CB-4D1C-BF75-1A724A51D140}"/>
    <hyperlink ref="F633" r:id="rId685" xr:uid="{6BC76AF7-2A57-4BD6-82C5-48CEADD098E4}"/>
    <hyperlink ref="F621" r:id="rId686" xr:uid="{5F503CD1-675F-42D5-8835-E34841AA0BD7}"/>
    <hyperlink ref="T645" r:id="rId687" display="https://www.qoo10.jp/g/1069744588" xr:uid="{7D6B720C-C108-49B4-9FEB-0F473974AFEC}"/>
    <hyperlink ref="F644" r:id="rId688" xr:uid="{6FD90F93-B41E-4E2F-AC98-3A0D117AD077}"/>
    <hyperlink ref="F637" r:id="rId689" xr:uid="{EF530E65-69D9-4DF1-A8B0-314D469D4326}"/>
    <hyperlink ref="F636" r:id="rId690" xr:uid="{DD7B1B66-053B-496F-B344-975EDC7F20FE}"/>
    <hyperlink ref="F635" r:id="rId691" xr:uid="{0C1441AA-DB45-47B7-AD01-DF3053B9185F}"/>
    <hyperlink ref="F634" r:id="rId692" xr:uid="{6A398AD4-435A-45B1-8517-89319DC12A35}"/>
    <hyperlink ref="F631" r:id="rId693" xr:uid="{5BF5B9FB-9BB3-432E-98EA-9A8D31A2AE3F}"/>
    <hyperlink ref="F630" r:id="rId694" xr:uid="{C3A4DA73-1DB9-44E1-9B01-48B772A243A0}"/>
    <hyperlink ref="F629" r:id="rId695" xr:uid="{8E2E839D-4D22-426E-88F1-E3A065A883D2}"/>
    <hyperlink ref="F627" r:id="rId696" xr:uid="{AC5BB3EB-C36A-454D-80A8-A65B6513000F}"/>
    <hyperlink ref="F626" r:id="rId697" xr:uid="{D882CD6F-2472-4A58-A2A0-46BA65320AA2}"/>
    <hyperlink ref="F625" r:id="rId698" xr:uid="{7DA301A2-6B28-4164-BFFF-55C5F5C923CC}"/>
    <hyperlink ref="F622" r:id="rId699" xr:uid="{BECC47D4-A68E-4B51-B660-0D6002C5D31F}"/>
    <hyperlink ref="F628" r:id="rId700" xr:uid="{8322548E-DD5D-4A2F-8C8E-1920D671D457}"/>
    <hyperlink ref="T655" r:id="rId701" display="https://www.qoo10.jp/g/1052812067" xr:uid="{F4BB042A-8885-4E93-8F5C-ACD343363767}"/>
    <hyperlink ref="T656" r:id="rId702" display="https://www.qoo10.jp/g/1053770763" xr:uid="{E0C45999-FCD3-4C31-8D39-6F411D25C3D4}"/>
    <hyperlink ref="T657" r:id="rId703" display="https://www.qoo10.jp/g/1052812065" xr:uid="{C4B77CED-5666-4471-9E34-1F8DE6BCAF8E}"/>
    <hyperlink ref="T658" r:id="rId704" display="https://www.qoo10.jp/g/1052812066" xr:uid="{FAD99A52-83CB-47F0-85B0-BAF298B15955}"/>
    <hyperlink ref="T659" r:id="rId705" display="https://www.qoo10.jp/g/1052812068" xr:uid="{60BBDBB8-E983-45D5-9D9F-25F202FB4F85}"/>
    <hyperlink ref="T660" r:id="rId706" display="https://www.qoo10.jp/g/1053770762" xr:uid="{3709385A-7149-4CDE-8D48-DC05EC7014A7}"/>
    <hyperlink ref="T661" r:id="rId707" display="https://www.qoo10.jp/g/1052812069" xr:uid="{DA43E2E0-E6B6-427D-B59E-4F37F5089D74}"/>
    <hyperlink ref="T663" r:id="rId708" display="https://www.qoo10.jp/g/1052812070" xr:uid="{98CAEFAE-2300-4F13-921E-AEE499DF3DF8}"/>
    <hyperlink ref="T664" r:id="rId709" display="https://www.qoo10.jp/g/1052812071" xr:uid="{D67C6F68-639E-4BAF-B332-DC096812D93E}"/>
    <hyperlink ref="T653" r:id="rId710" display="https://www.qoo10.jp/g/1052812063" xr:uid="{AE1B1552-108F-40E4-97D8-78543DDC2CD3}"/>
    <hyperlink ref="T654" r:id="rId711" display="https://www.qoo10.jp/g/1052812064" xr:uid="{415D6203-4347-4D39-A399-DAF891810936}"/>
    <hyperlink ref="F655" r:id="rId712" xr:uid="{7B418CBA-C44B-4E04-81F8-F4E999980AFF}"/>
    <hyperlink ref="F653" r:id="rId713" xr:uid="{9DD83A43-D92A-499D-993E-C394CAAB307C}"/>
    <hyperlink ref="F654" r:id="rId714" xr:uid="{B7527FB2-871B-44BE-A4D8-9DFDAC765BB2}"/>
    <hyperlink ref="F656" r:id="rId715" xr:uid="{71EFEEFE-00C1-4ED9-80F3-07C1D33E401C}"/>
    <hyperlink ref="F657" r:id="rId716" xr:uid="{5B2942ED-1FD0-4688-B63D-5287A17FC096}"/>
    <hyperlink ref="F658" r:id="rId717" xr:uid="{D86E3C92-7E2E-4821-BECB-120FB1C95639}"/>
    <hyperlink ref="F663" r:id="rId718" xr:uid="{112C3D7B-F66E-444B-A4A6-BFE133581583}"/>
    <hyperlink ref="F664" r:id="rId719" xr:uid="{9E0C7F69-325E-44FA-9B2B-6D61B50A6572}"/>
    <hyperlink ref="F659" r:id="rId720" xr:uid="{B5619ECB-C473-4550-B706-2CA8BAC5F635}"/>
    <hyperlink ref="F660" r:id="rId721" xr:uid="{D2798B0C-F41E-4225-AEBB-CF4DF0FAFBE4}"/>
    <hyperlink ref="F661" r:id="rId722" xr:uid="{BC1A1EA9-DE5C-4491-905A-A1EEFF8E1343}"/>
    <hyperlink ref="F670" r:id="rId723" xr:uid="{DBA43041-0CCE-49F5-93B8-FC9D9E57AB57}"/>
    <hyperlink ref="F672" r:id="rId724" xr:uid="{C907828B-B79C-4B32-A111-7A0EED664235}"/>
    <hyperlink ref="T785" r:id="rId725" display="https://www.qoo10.jp/g/1064964325" xr:uid="{AD773BD3-05AC-40DC-9B6B-F9CB7436D0EA}"/>
    <hyperlink ref="T784" r:id="rId726" display="https://www.qoo10.jp/g/1064964324" xr:uid="{37B6AE92-BEA1-4A75-92CE-4586C261C6FD}"/>
    <hyperlink ref="T783" r:id="rId727" display="https://www.qoo10.jp/g/944458300" xr:uid="{2D4BF2B4-952B-418A-943A-048A401F9341}"/>
    <hyperlink ref="T782" r:id="rId728" display="https://www.qoo10.jp/g/1065244208" xr:uid="{94BC755F-647A-4977-9FED-36EE8B5400CE}"/>
    <hyperlink ref="F785" r:id="rId729" xr:uid="{EA938D75-02E1-429A-8830-44005635BCD4}"/>
    <hyperlink ref="F784" r:id="rId730" xr:uid="{89173C19-BBB5-4397-A597-4981CE03353E}"/>
    <hyperlink ref="F783" r:id="rId731" xr:uid="{57332921-4BB6-46A9-87BA-DE0E8477CE25}"/>
    <hyperlink ref="F782" r:id="rId732" xr:uid="{D6058967-2C03-4289-A9DF-7BDDC5AB6D9A}"/>
    <hyperlink ref="F671" r:id="rId733" xr:uid="{2D362FDF-8A26-414F-983E-F0CD84ACFED7}"/>
    <hyperlink ref="F662" r:id="rId734" xr:uid="{5FE379FB-4A55-49B2-B6C3-B4A15A062E80}"/>
    <hyperlink ref="T662" r:id="rId735" display="https://www.qoo10.jp/g/1053770764" xr:uid="{03A48A74-4F11-4A21-BBF8-9BF3B77AC48F}"/>
    <hyperlink ref="T781" r:id="rId736" display="https://www.qoo10.jp/g/944458301" xr:uid="{5A781AD2-E975-43D7-AFB7-CEBF8575C9C9}"/>
    <hyperlink ref="T780" r:id="rId737" display="https://www.qoo10.jp/g/999868222" xr:uid="{E7EA25A4-B610-45E6-87E6-9D4BECE03F2D}"/>
    <hyperlink ref="T777" r:id="rId738" display="https://www.qoo10.jp/g/944458299" xr:uid="{2146D826-97AA-4707-9229-F0F1BD3083DC}"/>
    <hyperlink ref="F779" r:id="rId739" xr:uid="{F4010232-2E02-45DD-86D0-D17C880AC872}"/>
    <hyperlink ref="F778" r:id="rId740" xr:uid="{6E22A1D1-30EF-4FEE-A089-762C3D3B9BED}"/>
    <hyperlink ref="T776" r:id="rId741" display="https://www.qoo10.jp/g/1064964321" xr:uid="{91411000-2510-4D4F-8869-64EBD8E429F4}"/>
    <hyperlink ref="F776" r:id="rId742" xr:uid="{8F3E4705-C3A8-4835-A8BC-181E64CBE892}"/>
    <hyperlink ref="F781" r:id="rId743" xr:uid="{9DE5B21D-F176-4FB2-BDE2-3C942F1A516E}"/>
    <hyperlink ref="F780" r:id="rId744" xr:uid="{C1F6FB8C-2AEC-49B4-BE13-CC86F9116342}"/>
    <hyperlink ref="F777" r:id="rId745" xr:uid="{3B8F0D17-6A7A-4341-873D-F0648E4D6E6D}"/>
    <hyperlink ref="T687" r:id="rId746" xr:uid="{4FB8AC30-6E10-4FF7-9878-6923B074D676}"/>
    <hyperlink ref="T686" r:id="rId747" xr:uid="{46B73071-2E39-4FEA-8282-754D11A5291A}"/>
    <hyperlink ref="T685" r:id="rId748" xr:uid="{3F4CA25E-69A4-4255-B36E-0208341F0DC6}"/>
    <hyperlink ref="T680" r:id="rId749" xr:uid="{55433B03-2D9E-4CD0-A4C6-5431F7B18DC6}"/>
    <hyperlink ref="T681" r:id="rId750" xr:uid="{A07BC88C-4558-4696-9DB0-9FB75B153FC0}"/>
    <hyperlink ref="T688" r:id="rId751" xr:uid="{D3FF1A4B-D5C9-4D9F-9F23-282FA331E779}"/>
    <hyperlink ref="T684" r:id="rId752" xr:uid="{DC198D89-71A0-4AC3-93EC-F5F93925AF15}"/>
    <hyperlink ref="F732" r:id="rId753" xr:uid="{BBA5FB80-0116-4A3A-853E-93FF3F195385}"/>
    <hyperlink ref="F686" r:id="rId754" xr:uid="{65154013-73E9-46BE-A837-3567EBFA903F}"/>
    <hyperlink ref="F685" r:id="rId755" xr:uid="{2BFE730D-ED64-42EB-AC1F-014CFF460944}"/>
    <hyperlink ref="F683" r:id="rId756" xr:uid="{D9C1F20A-8097-45B3-A4E0-D93F092DFDAA}"/>
    <hyperlink ref="F681" r:id="rId757" xr:uid="{87D3007E-B389-4E8A-8B4B-B285D50342A9}"/>
    <hyperlink ref="T707" r:id="rId758" xr:uid="{428A9D09-7C28-495B-B6FD-D4921EDD28CF}"/>
    <hyperlink ref="T706" r:id="rId759" xr:uid="{190AA2F3-2F1A-4A68-B9A1-04D97513885A}"/>
    <hyperlink ref="T705" r:id="rId760" xr:uid="{712A2943-A482-44F5-9853-99291242274D}"/>
    <hyperlink ref="F706" r:id="rId761" xr:uid="{70F4C407-3834-4ACB-96FE-675C65F2E60B}"/>
    <hyperlink ref="F705" r:id="rId762" xr:uid="{68C61908-2DEB-4730-93D2-13C017E6CA74}"/>
    <hyperlink ref="T704" r:id="rId763" display="https://www.qoo10.jp/g/1074310857" xr:uid="{B3EAFEE0-D88A-4309-891D-8B5604B05137}"/>
    <hyperlink ref="F735" r:id="rId764" xr:uid="{1FAA3D19-E590-4CBA-B649-9E18D2D62C18}"/>
    <hyperlink ref="T735" r:id="rId765" display="https://www.qoo10.jp/g/970760132" xr:uid="{808F3652-E2DF-4D5A-9E7B-2E614A5D73EA}"/>
    <hyperlink ref="T702" r:id="rId766" xr:uid="{CA2F594F-E085-4F64-A5E1-E0B53F61E8AB}"/>
    <hyperlink ref="T701" r:id="rId767" display="https://www.qoo10.jp/g/1074304683" xr:uid="{23C1C600-9402-4438-B1E4-958BFB55500A}"/>
    <hyperlink ref="T700" r:id="rId768" xr:uid="{180D34A9-F3C7-4227-A5E3-1A5460D681A0}"/>
    <hyperlink ref="F698" r:id="rId769" xr:uid="{D38F35B7-4D3D-4845-B539-14FC54DF7520}"/>
    <hyperlink ref="F690" r:id="rId770" xr:uid="{9F2C3973-9D04-41C3-A1B2-471691FEDD5D}"/>
    <hyperlink ref="F688" r:id="rId771" xr:uid="{5931E94B-98BE-42C2-B0C6-128147A8AD8F}"/>
    <hyperlink ref="F687" r:id="rId772" xr:uid="{5B36BB86-ABF1-4DD9-82C3-8D66CEE21C05}"/>
    <hyperlink ref="F684" r:id="rId773" xr:uid="{298BBEEE-3B0D-4A34-A610-8A34A268333C}"/>
    <hyperlink ref="F680" r:id="rId774" xr:uid="{755E0045-9427-451A-832F-223EB0E7AE16}"/>
    <hyperlink ref="F678" r:id="rId775" xr:uid="{91ADFB3C-5A7A-4080-A959-D19C49740043}"/>
    <hyperlink ref="F695" r:id="rId776" xr:uid="{2105ED2C-2CA0-4405-BCBA-585B25C6AD10}"/>
    <hyperlink ref="F757" r:id="rId777" xr:uid="{C53DF7AD-6A0C-46CE-A52C-468E704B8829}"/>
    <hyperlink ref="F696" r:id="rId778" xr:uid="{121400E3-7428-4D23-8668-58E9CC34943B}"/>
    <hyperlink ref="T759" r:id="rId779" display="https://www.qoo10.jp/g/861176552" xr:uid="{53587E5D-6A28-4C93-8E2C-FF0089B030D2}"/>
    <hyperlink ref="T758" r:id="rId780" display="https://www.qoo10.jp/g/861176550" xr:uid="{F7A7E3D5-BD61-4FEA-B73C-30819C9E48E8}"/>
    <hyperlink ref="T754" r:id="rId781" display="https://www.qoo10.jp/g/861176554" xr:uid="{531020A5-A578-4C78-AE3C-20F51EC8E9C0}"/>
    <hyperlink ref="T750" r:id="rId782" display="https://www.qoo10.jp/g/874266002" xr:uid="{C049CF52-ECAA-469D-A11D-65AF3A0083F1}"/>
    <hyperlink ref="T749" r:id="rId783" display="https://www.qoo10.jp/g/861176545" xr:uid="{7363C6CA-6834-423A-9712-30E83411DF16}"/>
    <hyperlink ref="T745" r:id="rId784" display="https://www.qoo10.jp/g/874266001" xr:uid="{1F659999-32A3-429F-B858-8CE70612FBD9}"/>
    <hyperlink ref="T744" r:id="rId785" display="https://www.qoo10.jp/g/861176546" xr:uid="{90FD0B11-DA8E-4D8E-A8B1-B6C474E49687}"/>
    <hyperlink ref="T682" r:id="rId786" display="https://www.qoo10.jp/g/1033245417" xr:uid="{A8386FEB-3089-4CBF-9405-DB6397BBA1E2}"/>
    <hyperlink ref="F701" r:id="rId787" xr:uid="{4777AE9C-A3AF-4503-846C-D4B59F1C0FBE}"/>
    <hyperlink ref="F700" r:id="rId788" xr:uid="{FC9B4097-2C12-4A25-8ADD-B6639B38977F}"/>
    <hyperlink ref="F702" r:id="rId789" xr:uid="{F7D93044-F56E-4094-8323-5720E4079A2C}"/>
    <hyperlink ref="F708" r:id="rId790" xr:uid="{F87CF396-0FD2-4063-BC40-7F1FC14B383B}"/>
    <hyperlink ref="F759" r:id="rId791" xr:uid="{9532877C-80FF-4415-8CE1-72D0045742A1}"/>
    <hyperlink ref="F758" r:id="rId792" xr:uid="{2E5B3B64-1743-4DA2-8940-E4908D2DCB02}"/>
    <hyperlink ref="F754" r:id="rId793" xr:uid="{7FF3D70B-B9BE-4802-A3B8-03B9732B4433}"/>
    <hyperlink ref="F750" r:id="rId794" xr:uid="{9112F178-073B-432C-9810-C24C1614BA7D}"/>
    <hyperlink ref="F749" r:id="rId795" xr:uid="{CDDECC28-EAEB-491E-A907-7577F37C6F28}"/>
    <hyperlink ref="F745" r:id="rId796" xr:uid="{09FB4873-7F21-450E-95B9-B24441A0456A}"/>
    <hyperlink ref="F744" r:id="rId797" xr:uid="{13EE925E-5ADD-4434-A790-3FA8C3AD583C}"/>
    <hyperlink ref="F682" r:id="rId798" xr:uid="{DE3D54A1-CCE9-4C1D-8ABA-5585BFF62725}"/>
    <hyperlink ref="F693" r:id="rId799" xr:uid="{BA3939A9-5ABD-40AE-8EFC-9482EEA028AE}"/>
    <hyperlink ref="F694" r:id="rId800" xr:uid="{4C71EC52-AE75-4B91-B8B2-C52A5C60D296}"/>
    <hyperlink ref="F691" r:id="rId801" xr:uid="{82654034-DC4B-4CFB-B356-31C008BD2191}"/>
    <hyperlink ref="F699" r:id="rId802" xr:uid="{05C3D36C-F1ED-4FB5-955D-5108BBF1B059}"/>
    <hyperlink ref="F692" r:id="rId803" xr:uid="{108839E1-8DB4-42D7-863F-5E95F2437064}"/>
    <hyperlink ref="T679" r:id="rId804" display="https://www.qoo10.jp/g/870209262" xr:uid="{EBC7FB39-D7FF-44A6-BB7C-A9035E002542}"/>
    <hyperlink ref="F689" r:id="rId805" xr:uid="{B5106984-BB79-4A17-B83A-BE0F980D8CA6}"/>
    <hyperlink ref="T761" r:id="rId806" display="https://www.qoo10.jp/g/861176553" xr:uid="{D417758A-4441-4318-ABF6-90939EF60E54}"/>
    <hyperlink ref="T697" r:id="rId807" display="https://www.qoo10.jp/g/1016442847" xr:uid="{738E34F4-DD74-4BC8-892C-72580018D0CB}"/>
    <hyperlink ref="F761" r:id="rId808" xr:uid="{D2761368-456A-43E8-9480-131C552D1A3D}"/>
    <hyperlink ref="F697" r:id="rId809" xr:uid="{32FAD9F2-2B66-4A9B-A930-EE723F41CB44}"/>
    <hyperlink ref="T426" r:id="rId810" xr:uid="{CB364FDB-2130-43F3-A715-F17DC19E950E}"/>
    <hyperlink ref="F172" r:id="rId811" xr:uid="{E0515E44-5642-4029-A0D7-6BFFC00BD65D}"/>
    <hyperlink ref="F200" r:id="rId812" xr:uid="{D7EEBE09-8819-4533-B573-811833567DD9}"/>
    <hyperlink ref="T145" r:id="rId813" xr:uid="{9E0173F9-B2F0-454A-8821-3D07C4543AB2}"/>
    <hyperlink ref="T140" r:id="rId814" xr:uid="{7BC750B5-5D54-4762-B7CD-CE55E7E9F078}"/>
    <hyperlink ref="F373" r:id="rId815" xr:uid="{C7F14DAD-85F5-4F18-9B49-994A4C0DD545}"/>
    <hyperlink ref="F374" r:id="rId816" xr:uid="{EC78EB10-50CD-4723-9677-C143CF5D6138}"/>
    <hyperlink ref="F378" r:id="rId817" xr:uid="{9871C387-6249-44E6-8CF8-94647D189AAC}"/>
    <hyperlink ref="F380" r:id="rId818" xr:uid="{EA6361BA-0D1B-4AB9-8B17-839F2389AA93}"/>
    <hyperlink ref="F382" r:id="rId819" xr:uid="{D8C5EF02-EA56-4857-9F35-B22308039BD5}"/>
    <hyperlink ref="F512" r:id="rId820" xr:uid="{9CB4F911-AA22-498E-8545-0B59AB53DAC8}"/>
    <hyperlink ref="F514" r:id="rId821" xr:uid="{F7566BD4-0939-4065-9869-4AC767B0190B}"/>
    <hyperlink ref="F516" r:id="rId822" xr:uid="{BB0F38D5-68FC-49EB-AD79-BD75D8B2D7F7}"/>
    <hyperlink ref="F513" r:id="rId823" xr:uid="{32ACA435-61C4-4FCE-88B1-DB1CE2CB819F}"/>
    <hyperlink ref="F515" r:id="rId824" xr:uid="{3F4B90DB-F31B-44A2-B0ED-BAC604A89BA0}"/>
    <hyperlink ref="F511" r:id="rId825" xr:uid="{D94FA733-6F72-43C0-9343-A6BE83AFE6A5}"/>
    <hyperlink ref="F517" r:id="rId826" xr:uid="{8D149528-A0B0-4D08-90EF-C32625998C7D}"/>
    <hyperlink ref="F334" r:id="rId827" xr:uid="{643FDE5C-3F10-4B5B-A7F6-BC519923B315}"/>
    <hyperlink ref="F338" r:id="rId828" xr:uid="{394746CA-E506-40C2-BB6E-2D83A600BC48}"/>
    <hyperlink ref="F353" r:id="rId829" xr:uid="{F23275AC-98C0-43E6-A810-1A6E6CAC53FE}"/>
    <hyperlink ref="F366" r:id="rId830" xr:uid="{C82B1323-3136-46E9-94E3-D62D89E07A81}"/>
    <hyperlink ref="F379" r:id="rId831" xr:uid="{733F63BC-6CAD-4C23-98F5-A11731962BB6}"/>
    <hyperlink ref="F381" r:id="rId832" xr:uid="{A4388F6B-8E53-423F-82F6-7CF73A5D0F91}"/>
    <hyperlink ref="F383" r:id="rId833" xr:uid="{D5F58DE3-354C-4C26-997A-10B95FD06124}"/>
    <hyperlink ref="F386" r:id="rId834" xr:uid="{EF455AF0-6D14-4C00-B8E2-7A0BFB518B50}"/>
    <hyperlink ref="F389" r:id="rId835" xr:uid="{7C92D76F-382F-46F9-9A82-E061AF904701}"/>
    <hyperlink ref="F396" r:id="rId836" xr:uid="{0ACD281C-87C3-400C-BD57-82D5CBD75FFE}"/>
    <hyperlink ref="F400" r:id="rId837" xr:uid="{416DEA26-32BF-4D79-B1E0-5F18B0EC6CBB}"/>
    <hyperlink ref="F402" r:id="rId838" xr:uid="{2CE5799A-05C5-4C1F-B2D8-0CB12D2370B3}"/>
    <hyperlink ref="F372" r:id="rId839" xr:uid="{48C5D28B-8236-4195-BB36-DE6F0DBB0CE1}"/>
    <hyperlink ref="T347" r:id="rId840" xr:uid="{1616A014-C3B9-45D3-A063-02724F238756}"/>
    <hyperlink ref="T348" r:id="rId841" xr:uid="{7E894887-ED11-410D-9F8F-5C57E27BB62B}"/>
    <hyperlink ref="T349" r:id="rId842" xr:uid="{BB311E37-AF99-4521-8B76-FC7BE8C5A69E}"/>
    <hyperlink ref="T353" r:id="rId843" xr:uid="{D58F6DE2-BD7C-4F44-B2AC-1AD3900305E2}"/>
    <hyperlink ref="T354" r:id="rId844" xr:uid="{99486B2C-6392-434B-9579-7D43A7AF4F16}"/>
    <hyperlink ref="T355" r:id="rId845" xr:uid="{45C64902-A887-448B-A8D7-E525818540B9}"/>
    <hyperlink ref="T356" r:id="rId846" xr:uid="{676BDD92-D74A-497E-BD28-822F36EB8408}"/>
    <hyperlink ref="T357" r:id="rId847" xr:uid="{21941425-3FC5-4289-802D-8C1BA8440709}"/>
    <hyperlink ref="T358" r:id="rId848" xr:uid="{D577F3EA-7F44-43FD-A508-7F0560B18455}"/>
    <hyperlink ref="T359" r:id="rId849" xr:uid="{5C84182C-7E8C-486F-957D-D59B9516ADF6}"/>
    <hyperlink ref="T360" r:id="rId850" xr:uid="{92EE9432-4AFE-4EEE-8AD4-CF681A13ACB9}"/>
    <hyperlink ref="T365" r:id="rId851" xr:uid="{AD02E7D4-2A87-4D80-88A5-4A47DEE8EDA3}"/>
    <hyperlink ref="T366" r:id="rId852" xr:uid="{3C87B7E0-1493-40F4-B3BD-E6148BE20B8A}"/>
    <hyperlink ref="T368" r:id="rId853" xr:uid="{1FF5636B-F48E-44DF-8CC5-FFB713F46AE2}"/>
    <hyperlink ref="T370" r:id="rId854" xr:uid="{BCFB0CC5-6B26-48BD-A55C-F988062E5DF0}"/>
    <hyperlink ref="F367" r:id="rId855" xr:uid="{B2CF2E10-193F-44DA-A6DC-AC63B63171B3}"/>
    <hyperlink ref="T387" r:id="rId856" xr:uid="{B0817C4D-9EAD-4767-8E99-0A28C21B0EFA}"/>
    <hyperlink ref="T384" r:id="rId857" xr:uid="{D329075E-96FF-4217-9F95-FD0A96E15D0D}"/>
    <hyperlink ref="T376" r:id="rId858" xr:uid="{8811765B-DFA0-41D1-A1B5-34FDEBB2794D}"/>
    <hyperlink ref="T399" r:id="rId859" xr:uid="{2504FAA1-A0FB-4413-B0DB-CB9ABE78B374}"/>
    <hyperlink ref="F185" r:id="rId860" xr:uid="{EBD76A71-C88C-42C2-89AB-9B03FAAEFE40}"/>
    <hyperlink ref="T80" r:id="rId861" xr:uid="{FA89310B-B829-4D74-AE60-5752DD32E7DF}"/>
    <hyperlink ref="F302" r:id="rId862" xr:uid="{F39E71B4-AF48-4C25-BF47-534318CC5F39}"/>
    <hyperlink ref="F304" r:id="rId863" xr:uid="{82147A5E-02CE-4414-B921-DB110B76A714}"/>
    <hyperlink ref="F306" r:id="rId864" xr:uid="{B8CC7440-637A-454F-8F8B-79A678865771}"/>
    <hyperlink ref="T302" r:id="rId865" xr:uid="{277D7824-4162-4C2A-B60A-8372A7DB7F27}"/>
    <hyperlink ref="T304" r:id="rId866" xr:uid="{21030656-A8F5-4953-BC97-F32BB343B6E5}"/>
    <hyperlink ref="T306" r:id="rId867" xr:uid="{714A3916-1C0B-41F0-B4B5-998E2F2E8156}"/>
    <hyperlink ref="T512" r:id="rId868" xr:uid="{8C676D85-3208-41FA-9610-83D008DD1446}"/>
    <hyperlink ref="T513" r:id="rId869" xr:uid="{2ED9E2E0-CC83-44DD-8574-4A772AFEC55F}"/>
    <hyperlink ref="T514" r:id="rId870" xr:uid="{CAB71606-326B-4945-9739-6FB25FCD0CCD}"/>
    <hyperlink ref="T515" r:id="rId871" xr:uid="{3D0CB101-933D-4ACD-A653-9E0A09104D6A}"/>
    <hyperlink ref="T516" r:id="rId872" xr:uid="{EA9E3E28-10B2-4AAE-A66A-857F783B6531}"/>
    <hyperlink ref="T517" r:id="rId873" xr:uid="{CBDF6529-F492-41EC-8E32-081D35F731E1}"/>
    <hyperlink ref="T511" r:id="rId874" xr:uid="{B239ED02-CD6E-4F3F-A79F-84AECE6EA1AA}"/>
    <hyperlink ref="T1" r:id="rId875" xr:uid="{E06CEE5D-8E8F-4F0B-A4FA-DB0FBEC35B37}"/>
    <hyperlink ref="T200" r:id="rId876" xr:uid="{E6AC173A-D928-4D0D-8ED1-B65098E52270}"/>
    <hyperlink ref="F294" r:id="rId877" xr:uid="{9BF2440C-04CE-496B-A838-A09DCCF7718D}"/>
    <hyperlink ref="F220" r:id="rId878" xr:uid="{2CFC3417-528E-4391-8729-57DA494061F1}"/>
    <hyperlink ref="T224" r:id="rId879" xr:uid="{C21C637E-ACBB-42CB-B7A3-4E8F803403BC}"/>
    <hyperlink ref="T480" r:id="rId880" xr:uid="{1AFBE7D6-0CD6-4797-8ECD-B818F7FE78B1}"/>
    <hyperlink ref="T481" r:id="rId881" xr:uid="{E1E452F7-0A93-4860-A222-8806521B703E}"/>
    <hyperlink ref="T482" r:id="rId882" xr:uid="{C7060B0D-EFC2-4B52-A166-1D27154B2891}"/>
    <hyperlink ref="T483" r:id="rId883" xr:uid="{D262122A-B16F-44EC-A38D-C63E92099655}"/>
    <hyperlink ref="T484" r:id="rId884" xr:uid="{B2D9A9F6-A9CD-411F-9719-3DDBD446F969}"/>
    <hyperlink ref="T485" r:id="rId885" xr:uid="{1F54B6B1-2282-47B7-8534-1FCC359B7345}"/>
    <hyperlink ref="F254" r:id="rId886" xr:uid="{B0269FCD-C5B3-49BD-8614-5440D749AC42}"/>
    <hyperlink ref="F285" r:id="rId887" xr:uid="{425A4E52-9CA0-4401-B593-BEC496D25363}"/>
    <hyperlink ref="F244" r:id="rId888" xr:uid="{2A51F3B0-6813-4672-B1CC-FB4965111B9B}"/>
    <hyperlink ref="F292" r:id="rId889" xr:uid="{0FC997FB-731E-426B-A22E-EEF96EE11C41}"/>
    <hyperlink ref="F293" r:id="rId890" xr:uid="{C3CC1036-6A66-4657-98EB-5F14DAD569A4}"/>
    <hyperlink ref="F84" r:id="rId891" xr:uid="{0FBC0CB1-1DF6-4F3A-925F-8889C2A87AA8}"/>
    <hyperlink ref="T350" r:id="rId892" xr:uid="{EDF9451C-D468-4DF4-966A-113FBB553F5F}"/>
    <hyperlink ref="T372" r:id="rId893" xr:uid="{EBE7ABE6-823A-4760-B1C9-53D6E0CDC9E8}"/>
    <hyperlink ref="T375" r:id="rId894" xr:uid="{56A4100C-CFB1-4A89-ABBB-59177F72F313}"/>
    <hyperlink ref="T379" r:id="rId895" xr:uid="{FD632492-06F8-4009-B4A6-8122BABB6AD3}"/>
    <hyperlink ref="T381" r:id="rId896" xr:uid="{ED208654-15D6-46C2-8332-C1D4D40E3D04}"/>
    <hyperlink ref="T383" r:id="rId897" xr:uid="{C73019B8-5E27-4DE0-874C-6B9925299D19}"/>
    <hyperlink ref="T386" r:id="rId898" xr:uid="{D00B7DCA-D620-4823-9414-D05CEA3053CA}"/>
    <hyperlink ref="T388" r:id="rId899" xr:uid="{0620F8F5-1232-4250-9C12-46917E0B9B1C}"/>
    <hyperlink ref="T396" r:id="rId900" xr:uid="{B81F3E23-E008-4DC0-B947-876F55A9354B}"/>
    <hyperlink ref="T398" r:id="rId901" xr:uid="{7238F047-8243-47AA-A75B-3E0F7C2071B3}"/>
    <hyperlink ref="T400" r:id="rId902" xr:uid="{164A49E8-6DDD-494B-BB1C-7B11808431AF}"/>
    <hyperlink ref="F413" r:id="rId903" xr:uid="{00EAA903-8996-4444-9806-57B396B95BDE}"/>
    <hyperlink ref="F405" r:id="rId904" xr:uid="{CD353060-64D5-4D0E-97FE-E528B28CC863}"/>
    <hyperlink ref="T363" r:id="rId905" xr:uid="{B26C5075-1E53-46CF-855D-093AB7A6EE1A}"/>
    <hyperlink ref="T364" r:id="rId906" xr:uid="{ED6EE8F9-5356-49F8-9CAE-215515F2E281}"/>
    <hyperlink ref="T491" r:id="rId907" xr:uid="{8C8DBB2B-4E11-4BB3-979B-DB30455020F0}"/>
    <hyperlink ref="T438" r:id="rId908" xr:uid="{45A34DAB-D40D-4D34-A586-E9B98A3F3C64}"/>
    <hyperlink ref="T460" r:id="rId909" xr:uid="{A762888A-67BC-4608-9CA4-8799425DFC4C}"/>
    <hyperlink ref="F188" r:id="rId910" xr:uid="{0C16D968-4996-4538-9CA1-A1C733ADB7C3}"/>
    <hyperlink ref="T188" r:id="rId911" xr:uid="{C3CDD0B1-D208-48C8-ACCC-104B483E5B43}"/>
    <hyperlink ref="F296" r:id="rId912" xr:uid="{BF417D2D-0D0E-4DAF-A3C5-177235F13855}"/>
    <hyperlink ref="T190" r:id="rId913" xr:uid="{4C08D564-93FA-4D31-9A23-8E419E8B83A8}"/>
    <hyperlink ref="T103" r:id="rId914" xr:uid="{4D71DCD9-CA93-494C-8A95-C0DBF0FA323D}"/>
    <hyperlink ref="F122" r:id="rId915" xr:uid="{8F7BAD4B-10E0-4F9D-8785-6C9B096BD85B}"/>
    <hyperlink ref="T464" r:id="rId916" xr:uid="{3F199C05-9E7D-41F9-8828-5FB59062B5C9}"/>
    <hyperlink ref="T112" r:id="rId917" xr:uid="{26B05907-647F-4D8B-8E9D-5E53EF4F851A}"/>
    <hyperlink ref="T113" r:id="rId918" xr:uid="{34F4E3CF-47F2-47C7-BC14-4C81540A4F49}"/>
    <hyperlink ref="T683" r:id="rId919" xr:uid="{9CC0FD39-7FE3-4E06-A62B-D97877982EF7}"/>
    <hyperlink ref="T624" r:id="rId920" xr:uid="{11220BA7-6106-44E9-A1DA-87F2CD796401}"/>
    <hyperlink ref="T633" r:id="rId921" xr:uid="{B59CD45D-0AF6-42E9-8D86-558776033241}"/>
    <hyperlink ref="T642" r:id="rId922" xr:uid="{C590E948-34F9-4201-9C2C-9766B5F77823}"/>
    <hyperlink ref="T3" r:id="rId923" xr:uid="{69F26887-AC69-4CC5-9803-917FEE9310ED}"/>
    <hyperlink ref="T708" r:id="rId924" xr:uid="{8503B853-0C77-40C9-B900-BD5836CB5EBB}"/>
    <hyperlink ref="T693" r:id="rId925" xr:uid="{5BDD6A43-CA84-40DC-807A-DBE61689A6C7}"/>
    <hyperlink ref="T425" r:id="rId926" xr:uid="{381AA0CA-BD1B-4F67-89DA-A5D38E7E7188}"/>
    <hyperlink ref="T21" r:id="rId927" xr:uid="{8ADDD779-917E-4048-BF81-B3C491C7DFD2}"/>
    <hyperlink ref="T24" r:id="rId928" xr:uid="{232D3565-F10D-44A1-A790-191692871500}"/>
    <hyperlink ref="T33" r:id="rId929" xr:uid="{6809330B-AD4D-4886-9A37-10B66E0E17D1}"/>
    <hyperlink ref="T38" r:id="rId930" xr:uid="{8286DB47-36B9-4A51-914E-0CE6F45CD815}"/>
    <hyperlink ref="T42" r:id="rId931" xr:uid="{616BB883-9208-4749-A9F3-CBBFDC01738B}"/>
    <hyperlink ref="T43" r:id="rId932" xr:uid="{CCAF6224-245C-42A7-AB80-B69010555F81}"/>
    <hyperlink ref="T48" r:id="rId933" xr:uid="{FFB250CF-3E9C-431C-8175-776B7D38332B}"/>
    <hyperlink ref="T52" r:id="rId934" xr:uid="{72662F60-E650-4841-9526-1D469A2E0D08}"/>
    <hyperlink ref="T53" r:id="rId935" xr:uid="{4D67EE18-F8FA-4055-8F7D-BD0694D5784C}"/>
    <hyperlink ref="T66" r:id="rId936" xr:uid="{6E565430-4976-42FB-B90A-33412F2F0603}"/>
    <hyperlink ref="T84" r:id="rId937" xr:uid="{7DC3B409-FD80-41AF-B5BB-125C97F06B8D}"/>
    <hyperlink ref="T89" r:id="rId938" xr:uid="{B73F14D1-4FA4-47AB-B722-CEF57611487A}"/>
    <hyperlink ref="T92" r:id="rId939" xr:uid="{09EB86F8-B9B5-4D2C-8491-7D983FF1C54E}"/>
    <hyperlink ref="T101" r:id="rId940" xr:uid="{DC3EDEB9-45FD-4B0B-8019-6401C16C6B2D}"/>
    <hyperlink ref="T104" r:id="rId941" xr:uid="{74E8E835-EA88-415C-82FD-31234D619974}"/>
    <hyperlink ref="T106" r:id="rId942" xr:uid="{B75D97FD-903A-4CC9-BDA0-02003AADE850}"/>
    <hyperlink ref="T115" r:id="rId943" xr:uid="{0867113D-1AC0-427D-8D94-B23D8DFA2B4E}"/>
    <hyperlink ref="T117" r:id="rId944" xr:uid="{1E409F27-22C1-40AE-9229-D8EE15D5A9C7}"/>
    <hyperlink ref="T125" r:id="rId945" xr:uid="{F4A4B440-C21A-4987-ADD7-35171F44C415}"/>
    <hyperlink ref="T127" r:id="rId946" xr:uid="{E1679FB7-5BE9-4468-BC19-9365219F9255}"/>
    <hyperlink ref="T137" r:id="rId947" xr:uid="{9A8A9CF0-ED21-4D0C-A317-D519D8C7C3DC}"/>
    <hyperlink ref="T142" r:id="rId948" xr:uid="{8EB8A203-3272-4032-99F8-156F18B06BFF}"/>
    <hyperlink ref="T154" r:id="rId949" xr:uid="{0AAAA2CA-EDB5-4027-823E-06497B7D973A}"/>
    <hyperlink ref="T153" r:id="rId950" xr:uid="{AD01AA36-7350-419E-9030-EF0308A5E2E8}"/>
    <hyperlink ref="T157" r:id="rId951" xr:uid="{599F7F17-0602-4ABC-807B-D6A46AD1EC2C}"/>
    <hyperlink ref="T158" r:id="rId952" xr:uid="{8D8362E9-C99B-4AB9-ACD9-637F74075461}"/>
    <hyperlink ref="T423" r:id="rId953" xr:uid="{04AA1F0D-3095-4A89-AF1C-48048ED8E61F}"/>
    <hyperlink ref="T766" r:id="rId954" xr:uid="{5883F4A2-FEFE-4D15-AE29-CA6540F3E899}"/>
    <hyperlink ref="T133" r:id="rId955" xr:uid="{89AA4EBB-6E1C-4C89-985C-857B621726F7}"/>
    <hyperlink ref="T251" r:id="rId956" xr:uid="{C508A448-DFD4-4621-9B95-00B27E410937}"/>
    <hyperlink ref="T646" r:id="rId957" xr:uid="{670231FF-7931-4507-BFAC-5762262FB852}"/>
    <hyperlink ref="T647" r:id="rId958" xr:uid="{0AAF043C-2F71-49AF-8C00-BFA763E63BB9}"/>
    <hyperlink ref="T648" r:id="rId959" xr:uid="{7CABA934-F3CE-4E12-959F-47D5798B76B5}"/>
    <hyperlink ref="T649" r:id="rId960" xr:uid="{02B76BA6-5E0B-4EEC-B332-250714380B33}"/>
    <hyperlink ref="T650" r:id="rId961" xr:uid="{D21F0ADD-186A-448D-A6A9-5A453D3892BC}"/>
    <hyperlink ref="T652" r:id="rId962" xr:uid="{8778A213-E938-4B45-80DB-A33D9EF12A3A}"/>
    <hyperlink ref="T573" r:id="rId963" xr:uid="{3D3EDC56-7B2E-477D-8834-4062FFF07CEB}"/>
    <hyperlink ref="T574" r:id="rId964" xr:uid="{8C4B4565-96A1-4960-8E0B-F6441DE4F182}"/>
    <hyperlink ref="T579" r:id="rId965" xr:uid="{C896E316-3098-414B-B07D-F2370D0361CD}"/>
    <hyperlink ref="T581" r:id="rId966" xr:uid="{05EEDA9F-37F6-455F-BA4D-15ACAECC09DB}"/>
    <hyperlink ref="T582" r:id="rId967" xr:uid="{1E9BEBA0-51E6-42E9-9F5C-4D2E072825FA}"/>
    <hyperlink ref="T584" r:id="rId968" xr:uid="{EAA188A1-72D1-442B-9C2F-FF40B3E239AD}"/>
    <hyperlink ref="T588" r:id="rId969" xr:uid="{C6D89E13-28B1-4E0F-9A44-232543DC059C}"/>
    <hyperlink ref="T589" r:id="rId970" xr:uid="{6D2065A5-4C34-4DB4-8C81-6491AEECF7A7}"/>
    <hyperlink ref="T593" r:id="rId971" xr:uid="{F5FB84BD-8532-4C86-8977-9E9E26F39C76}"/>
    <hyperlink ref="T596" r:id="rId972" xr:uid="{B682ECD3-EA64-4001-A2F4-082DDE3429C2}"/>
    <hyperlink ref="T603" r:id="rId973" xr:uid="{B808E6AC-DCBF-4F66-8117-9E08A35984B3}"/>
    <hyperlink ref="T606" r:id="rId974" xr:uid="{B99D8619-B401-4A1F-AC50-925A517F6572}"/>
    <hyperlink ref="T608" r:id="rId975" xr:uid="{33746367-0E4F-4A02-AFEE-DB0C306D5A4E}"/>
    <hyperlink ref="F339" r:id="rId976" xr:uid="{214884AC-0F64-4995-AF02-59980CDBDFAD}"/>
    <hyperlink ref="F340" r:id="rId977" xr:uid="{6BD84001-933F-4620-BA5E-8C08C5BA92BC}"/>
    <hyperlink ref="F341" r:id="rId978" xr:uid="{F8C9DE8B-2CC7-4F90-B708-29F49E57370E}"/>
    <hyperlink ref="F342" r:id="rId979" xr:uid="{3A92D16F-4257-4B83-866B-D10D326B017B}"/>
    <hyperlink ref="F343" r:id="rId980" xr:uid="{8840F99E-18E3-4DCF-8769-E5162CE2103B}"/>
    <hyperlink ref="F344" r:id="rId981" xr:uid="{82FE1323-98C0-46C2-8D3E-783EC9B0785B}"/>
    <hyperlink ref="F345" r:id="rId982" xr:uid="{35333A92-4B40-48E2-9BEA-FC59CD84C299}"/>
    <hyperlink ref="F346" r:id="rId983" xr:uid="{41107D0C-4F66-4BF8-B6D7-C95DF35051D9}"/>
    <hyperlink ref="T241" r:id="rId984" xr:uid="{5B771268-933D-4236-A061-1668FDE1BEE1}"/>
    <hyperlink ref="T757" r:id="rId985" xr:uid="{9AECE3E7-A889-49EE-9CE1-ACB9CCF62D9F}"/>
    <hyperlink ref="T443" r:id="rId986" xr:uid="{FFB7D6BD-7E75-4225-B31B-3891FC253F99}"/>
    <hyperlink ref="F710" r:id="rId987" display="https://kakaku.com/item/K0001223464/?lid=pc_ksearch_kakakuitem" xr:uid="{D859FE97-3239-4136-A867-02903214F48B}"/>
    <hyperlink ref="F711" r:id="rId988" display="https://kakaku.com/item/K0001223456/?lid=pc_ksearch_kakakuitem" xr:uid="{BCBE4B2D-E866-4CAA-8829-940C9209D3BC}"/>
    <hyperlink ref="F713" r:id="rId989" display="https://kakaku.com/item/K0001390259/?lid=pc_ksearch_kakakuitem" xr:uid="{92AE3E73-BC6D-4256-B9E1-8F6FFC458D4C}"/>
    <hyperlink ref="F712" r:id="rId990" display="https://kakaku.com/item/K0001223457/?lid=pc_ksearch_kakakuitem" xr:uid="{9D5111EF-64DA-41A5-88B5-797D0D445524}"/>
    <hyperlink ref="F714" r:id="rId991" display="https://kakaku.com/item/K0001223452/?lid=pc_ksearch_kakakuitem" xr:uid="{2BF1EBDF-EE45-4A06-AEF0-9E02C56AEA34}"/>
    <hyperlink ref="F716" r:id="rId992" display="https://kakaku.com/item/K0001223451/?lid=pc_ksearch_kakakuitem" xr:uid="{C35CBDA9-81AA-4839-9044-971D3C70C9A0}"/>
    <hyperlink ref="F717" r:id="rId993" display="https://kakaku.com/item/K0001223454/?lid=pc_ksearch_kakakuitem" xr:uid="{164794D9-5A50-4A9C-A2E1-26CB1AEFA8CB}"/>
    <hyperlink ref="F715" r:id="rId994" display="https://kakaku.com/item/K0001223450/?lid=pc_ksearch_kakakuitem" xr:uid="{ED70A2A7-2912-4683-BACB-3A83CFF80904}"/>
    <hyperlink ref="F718" r:id="rId995" display="https://kakaku.com/item/K0001223448/?lid=pc_ksearch_kakakuitem" xr:uid="{F4E5B51B-799F-4B72-A895-E3790C9A65B3}"/>
    <hyperlink ref="F719" r:id="rId996" display="https://kakaku.com/item/K0001390257/?lid=pc_ksearch_kakakuitem" xr:uid="{79CB20B2-C20B-4E9D-B5CE-D849EFC9AF6E}"/>
    <hyperlink ref="F720" r:id="rId997" display="https://kakaku.com/item/K0001223449/?lid=pc_ksearch_kakakuitem" xr:uid="{FA1305F2-3F18-44DE-B193-62725562D1B4}"/>
    <hyperlink ref="F721" r:id="rId998" display="https://kakaku.com/item/K0001223447/?lid=pc_ksearch_kakakuitem" xr:uid="{B867E1AA-3095-40DA-8584-97161C49F2E9}"/>
    <hyperlink ref="F723" r:id="rId999" display="https://kakaku.com/item/K0001390260/?lid=pc_ksearch_kakakuitem" xr:uid="{F3DECDBE-43D1-4C87-9EA9-932F75458996}"/>
    <hyperlink ref="F726" r:id="rId1000" xr:uid="{7A4C5B0C-86DE-4AB8-9752-5A3AF57FB9C8}"/>
    <hyperlink ref="F727" r:id="rId1001" display="https://kakaku.com/item/K0001390258/?lid=pc_ksearch_kakakuitem" xr:uid="{7949C8F1-5282-4B7F-B76E-2725D6BB0914}"/>
    <hyperlink ref="F728" r:id="rId1002" display="https://kakaku.com/item/K0001390254/?lid=pc_ksearch_kakakuitem" xr:uid="{303B9E51-8AB4-467A-A063-42017CCC4900}"/>
    <hyperlink ref="F725" r:id="rId1003" xr:uid="{F2FE9F8D-A952-4D5C-9B39-C5160CC52DC4}"/>
    <hyperlink ref="F215" r:id="rId1004" xr:uid="{1A994885-4C63-4C89-8B81-60A52C26014D}"/>
    <hyperlink ref="F385" r:id="rId1005" xr:uid="{F9345916-F29A-40BA-A40C-59DE9180F366}"/>
    <hyperlink ref="F390" r:id="rId1006" xr:uid="{683542E1-5F07-4478-B196-DD4B4DECDCED}"/>
    <hyperlink ref="F751" r:id="rId1007" xr:uid="{063C0F05-9981-437B-BD4D-C2C8C78A7531}"/>
    <hyperlink ref="F679" r:id="rId1008" xr:uid="{650C5F57-7E0F-4942-A8BD-354D71100A43}"/>
    <hyperlink ref="F760" r:id="rId1009" xr:uid="{90B14553-E5AC-4CE7-892F-1855C7C98FB6}"/>
    <hyperlink ref="F101" r:id="rId1010" xr:uid="{97BB203B-129D-4B82-955D-F98D2346E5D8}"/>
    <hyperlink ref="F193" r:id="rId1011" xr:uid="{63F07090-96A7-4890-8004-1F9830262F76}"/>
    <hyperlink ref="F212" r:id="rId1012" xr:uid="{3237DFD6-CFF8-4FEC-919D-7B3F2F4D64FB}"/>
    <hyperlink ref="F295" r:id="rId1013" xr:uid="{7FF6FE1D-ED2D-48E8-9231-605915637C4B}"/>
    <hyperlink ref="F673" r:id="rId1014" xr:uid="{AAC6451D-BA08-464C-82FF-FA6C2D813594}"/>
    <hyperlink ref="F674" r:id="rId1015" xr:uid="{87BC90E1-6514-4688-9272-8DC405D97D46}"/>
    <hyperlink ref="F675" r:id="rId1016" xr:uid="{4D95C922-3534-4A98-A9BE-EEA7F3C5B49A}"/>
    <hyperlink ref="F762" r:id="rId1017" xr:uid="{0F71D296-D339-43D4-AB76-602168EEE505}"/>
    <hyperlink ref="T292" r:id="rId1018" xr:uid="{3D2C7487-55BA-4E49-A910-D55977A2DBA7}"/>
    <hyperlink ref="T189" r:id="rId1019" xr:uid="{022BA0F8-2FF4-4743-B756-87D988CC4792}"/>
    <hyperlink ref="F9" r:id="rId1020" xr:uid="{0F227C20-CCEA-4C11-819B-29E1F8739C12}"/>
    <hyperlink ref="F591" r:id="rId1021" xr:uid="{7A2B03B9-D147-4C94-A997-3378EF927067}"/>
    <hyperlink ref="F592" r:id="rId1022" xr:uid="{5126A08D-61EE-4B4D-B5B0-B74518E75970}"/>
    <hyperlink ref="F4" r:id="rId1023" xr:uid="{216214EB-A859-4DD6-93D7-05B61E072281}"/>
    <hyperlink ref="F24" r:id="rId1024" xr:uid="{2C5F5594-7634-4E61-A6A9-40CA2EFE757C}"/>
    <hyperlink ref="F47" r:id="rId1025" xr:uid="{7A4E8F00-BE2D-4D1C-AE0C-908798FF99E7}"/>
    <hyperlink ref="T309" r:id="rId1026" display="https://www.qoo10.jp/g/1066652571" xr:uid="{C7FA979F-7465-4A21-824B-8951EE682C19}"/>
    <hyperlink ref="T689" r:id="rId1027" xr:uid="{18CFC031-DF48-4EA2-9FC3-48ACBAC72592}"/>
    <hyperlink ref="T82" r:id="rId1028" xr:uid="{05B67656-1FA8-4B46-BD01-CDAD26214C1D}"/>
    <hyperlink ref="F82" r:id="rId1029" xr:uid="{0F8D7FA9-065C-4307-8B39-FC8C8941F595}"/>
    <hyperlink ref="F190" r:id="rId1030" xr:uid="{4BF2A86C-BE30-4314-8399-58AB7035E373}"/>
    <hyperlink ref="T9" r:id="rId1031" xr:uid="{88F8091D-9AF7-45E9-8C1E-77051DD506FD}"/>
  </hyperlinks>
  <pageMargins left="0.7" right="0.7" top="0.75" bottom="0.75" header="0.3" footer="0.3"/>
  <pageSetup paperSize="9" orientation="portrait" r:id="rId103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4AEA7-0315-4AE4-920F-059B8DC091C8}">
  <sheetPr codeName="Sheet8">
    <tabColor theme="8" tint="0.39997558519241921"/>
  </sheetPr>
  <dimension ref="A1:BF595"/>
  <sheetViews>
    <sheetView zoomScale="85" zoomScaleNormal="85" workbookViewId="0">
      <pane ySplit="2" topLeftCell="A312" activePane="bottomLeft" state="frozen"/>
      <selection activeCell="AK338" sqref="AK338"/>
      <selection pane="bottomLeft" activeCell="AC244" sqref="AC244:AN324"/>
    </sheetView>
  </sheetViews>
  <sheetFormatPr defaultColWidth="7.88671875" defaultRowHeight="19.5" outlineLevelCol="1"/>
  <cols>
    <col min="1" max="1" width="7.33203125" style="171" customWidth="1"/>
    <col min="2" max="2" width="26.21875" customWidth="1"/>
    <col min="3" max="3" width="7.44140625" customWidth="1"/>
    <col min="4" max="7" width="0.5546875" hidden="1" customWidth="1"/>
    <col min="8" max="8" width="3.6640625" bestFit="1" customWidth="1"/>
    <col min="9" max="9" width="3.33203125" bestFit="1" customWidth="1"/>
    <col min="10" max="15" width="0.21875" customWidth="1"/>
    <col min="16" max="16" width="10.6640625" customWidth="1"/>
    <col min="17" max="17" width="5.77734375" customWidth="1"/>
    <col min="18" max="18" width="8.33203125" hidden="1" customWidth="1"/>
    <col min="19" max="19" width="6.88671875" hidden="1" customWidth="1"/>
    <col min="20" max="20" width="20.21875" hidden="1" customWidth="1"/>
    <col min="21" max="21" width="11.44140625" hidden="1" customWidth="1"/>
    <col min="22" max="22" width="18.6640625" hidden="1" customWidth="1"/>
    <col min="23" max="23" width="14.33203125" hidden="1" customWidth="1"/>
    <col min="24" max="24" width="20.88671875" hidden="1" customWidth="1"/>
    <col min="25" max="25" width="36.6640625" hidden="1" customWidth="1"/>
    <col min="26" max="26" width="9.109375" customWidth="1"/>
    <col min="27" max="27" width="8.109375" customWidth="1"/>
    <col min="28" max="28" width="9.44140625" customWidth="1" outlineLevel="1"/>
    <col min="29" max="29" width="13.6640625" style="322" bestFit="1" customWidth="1"/>
    <col min="30" max="30" width="1.109375" customWidth="1"/>
    <col min="31" max="31" width="0.6640625" customWidth="1"/>
    <col min="32" max="32" width="11.44140625" style="151" customWidth="1" outlineLevel="1"/>
    <col min="33" max="39" width="0.6640625" customWidth="1" outlineLevel="1"/>
    <col min="40" max="40" width="11.21875" customWidth="1" outlineLevel="1"/>
    <col min="41" max="41" width="0.6640625" customWidth="1" outlineLevel="1"/>
    <col min="42" max="43" width="0.44140625" customWidth="1" outlineLevel="1"/>
    <col min="44" max="44" width="0.5546875" customWidth="1" outlineLevel="1"/>
    <col min="45" max="45" width="7.6640625" customWidth="1"/>
    <col min="46" max="46" width="8.5546875" style="164" customWidth="1"/>
    <col min="47" max="47" width="8.77734375" customWidth="1" outlineLevel="1"/>
    <col min="48" max="48" width="8.6640625" style="18" customWidth="1"/>
    <col min="49" max="49" width="9.21875" customWidth="1"/>
  </cols>
  <sheetData>
    <row r="1" spans="1:58" ht="39">
      <c r="A1" s="171" t="s">
        <v>5975</v>
      </c>
      <c r="AB1" s="323" t="s">
        <v>623</v>
      </c>
      <c r="AC1" s="165" t="s">
        <v>5196</v>
      </c>
      <c r="AD1" s="166" t="s">
        <v>622</v>
      </c>
      <c r="AE1" t="s">
        <v>624</v>
      </c>
      <c r="AF1" s="159" t="s">
        <v>5973</v>
      </c>
      <c r="AG1" t="s">
        <v>2</v>
      </c>
      <c r="AH1" t="s">
        <v>3</v>
      </c>
      <c r="AI1" t="s">
        <v>4</v>
      </c>
      <c r="AJ1" t="s">
        <v>5</v>
      </c>
      <c r="AK1" t="s">
        <v>6</v>
      </c>
      <c r="AL1" t="s">
        <v>7</v>
      </c>
      <c r="AM1" t="s">
        <v>8</v>
      </c>
      <c r="AN1" s="165" t="s">
        <v>5974</v>
      </c>
      <c r="AO1" t="s">
        <v>9</v>
      </c>
      <c r="AP1" s="166" t="s">
        <v>10</v>
      </c>
      <c r="AQ1" t="s">
        <v>11</v>
      </c>
      <c r="AS1" s="169"/>
      <c r="AT1" s="168"/>
      <c r="AU1" s="322" t="s">
        <v>5975</v>
      </c>
      <c r="AV1" s="167"/>
      <c r="AW1" s="186">
        <v>0</v>
      </c>
      <c r="AX1" s="186">
        <v>672707</v>
      </c>
      <c r="BB1" s="170"/>
      <c r="BE1" s="186"/>
      <c r="BF1" s="186"/>
    </row>
    <row r="2" spans="1:58" s="1" customFormat="1" ht="49.5">
      <c r="A2" s="325"/>
      <c r="B2" s="160" t="s">
        <v>4757</v>
      </c>
      <c r="C2" s="300" t="s">
        <v>7454</v>
      </c>
      <c r="D2" s="160"/>
      <c r="E2" s="160"/>
      <c r="F2" s="160" t="s">
        <v>1455</v>
      </c>
      <c r="G2" s="160" t="s">
        <v>7451</v>
      </c>
      <c r="H2" s="160"/>
      <c r="I2" s="160"/>
      <c r="J2" s="160" t="s">
        <v>4758</v>
      </c>
      <c r="K2" s="160" t="s">
        <v>4759</v>
      </c>
      <c r="L2" s="160" t="s">
        <v>349</v>
      </c>
      <c r="M2" s="160" t="s">
        <v>4760</v>
      </c>
      <c r="N2" s="160" t="s">
        <v>4761</v>
      </c>
      <c r="O2" s="160" t="s">
        <v>4762</v>
      </c>
      <c r="P2" s="160" t="s">
        <v>7452</v>
      </c>
      <c r="Q2" s="160"/>
      <c r="R2" s="300" t="s">
        <v>7455</v>
      </c>
      <c r="S2" s="160" t="s">
        <v>349</v>
      </c>
      <c r="T2" s="160" t="s">
        <v>1960</v>
      </c>
      <c r="U2" s="160" t="s">
        <v>4764</v>
      </c>
      <c r="V2" s="160" t="s">
        <v>4761</v>
      </c>
      <c r="W2" s="160" t="s">
        <v>4765</v>
      </c>
      <c r="X2" s="160" t="s">
        <v>4766</v>
      </c>
      <c r="Y2" s="160" t="s">
        <v>7453</v>
      </c>
      <c r="Z2" s="300"/>
      <c r="AA2" s="300" t="s">
        <v>7456</v>
      </c>
      <c r="AB2" s="300" t="s">
        <v>7457</v>
      </c>
      <c r="AC2" s="161"/>
      <c r="AD2" s="161"/>
      <c r="AE2" s="161"/>
      <c r="AF2" s="162" t="s">
        <v>30</v>
      </c>
      <c r="AG2" s="161"/>
      <c r="AH2" s="161"/>
      <c r="AI2" s="161"/>
      <c r="AJ2" s="161"/>
      <c r="AK2" s="161"/>
      <c r="AL2" s="161"/>
      <c r="AM2" s="161"/>
      <c r="AN2" s="161" t="s">
        <v>3360</v>
      </c>
      <c r="AO2" s="161"/>
      <c r="AP2" s="161"/>
      <c r="AQ2" s="161"/>
      <c r="AR2" s="172" t="s">
        <v>1</v>
      </c>
      <c r="AS2" s="160" t="s">
        <v>4705</v>
      </c>
      <c r="AT2" s="187" t="s">
        <v>6281</v>
      </c>
      <c r="AU2" s="187"/>
      <c r="AV2" s="163"/>
      <c r="AW2" s="2">
        <v>900</v>
      </c>
      <c r="AX2" s="2">
        <v>672706</v>
      </c>
      <c r="BE2" s="2"/>
      <c r="BF2" s="2"/>
    </row>
    <row r="3" spans="1:58" s="139" customFormat="1" ht="18.75">
      <c r="A3" s="387"/>
      <c r="B3" s="11" t="s">
        <v>4916</v>
      </c>
      <c r="C3" s="156" t="s">
        <v>1690</v>
      </c>
      <c r="D3" s="133"/>
      <c r="E3" s="131"/>
      <c r="F3" s="225">
        <v>13</v>
      </c>
      <c r="G3" s="131"/>
      <c r="H3" s="132" t="s">
        <v>1751</v>
      </c>
      <c r="I3" s="132">
        <v>83</v>
      </c>
      <c r="J3" s="134" t="s">
        <v>1779</v>
      </c>
      <c r="K3" s="226" t="s">
        <v>3420</v>
      </c>
      <c r="L3" s="226">
        <v>0</v>
      </c>
      <c r="M3" s="227">
        <v>34500</v>
      </c>
      <c r="N3" s="228">
        <v>30409.090909090908</v>
      </c>
      <c r="O3" s="143">
        <v>0.27689387144992522</v>
      </c>
      <c r="P3" s="238">
        <v>1074476196</v>
      </c>
      <c r="Q3" s="286" t="s">
        <v>6753</v>
      </c>
      <c r="R3" s="189">
        <v>37800</v>
      </c>
      <c r="S3" s="11"/>
      <c r="T3" s="229">
        <v>37800</v>
      </c>
      <c r="U3" s="135">
        <v>21989</v>
      </c>
      <c r="V3" s="230">
        <v>33409.090909090904</v>
      </c>
      <c r="W3" s="141">
        <v>0.18037681159420282</v>
      </c>
      <c r="X3" s="136">
        <v>0.34182585034013596</v>
      </c>
      <c r="Y3" s="144"/>
      <c r="AA3" s="184">
        <v>37058</v>
      </c>
      <c r="AB3" s="182">
        <v>40723</v>
      </c>
      <c r="AC3" s="195">
        <v>1074476196</v>
      </c>
      <c r="AF3" s="389">
        <v>37800</v>
      </c>
      <c r="AN3" s="390" t="s">
        <v>1690</v>
      </c>
      <c r="AS3" s="139">
        <v>0</v>
      </c>
      <c r="AT3" s="391">
        <v>672707</v>
      </c>
      <c r="AU3" s="392" t="s">
        <v>7475</v>
      </c>
      <c r="AV3" s="393"/>
    </row>
    <row r="4" spans="1:58" s="139" customFormat="1" ht="18.75">
      <c r="A4" s="387"/>
      <c r="B4" s="11" t="s">
        <v>961</v>
      </c>
      <c r="C4" s="156" t="s">
        <v>5957</v>
      </c>
      <c r="D4" s="133"/>
      <c r="E4" s="131"/>
      <c r="F4" s="225">
        <v>11</v>
      </c>
      <c r="G4" s="131">
        <v>173</v>
      </c>
      <c r="H4" s="132" t="s">
        <v>1751</v>
      </c>
      <c r="I4" s="132">
        <v>84</v>
      </c>
      <c r="J4" s="134" t="s">
        <v>1776</v>
      </c>
      <c r="K4" s="226" t="s">
        <v>3421</v>
      </c>
      <c r="L4" s="226">
        <v>0</v>
      </c>
      <c r="M4" s="227">
        <v>36300</v>
      </c>
      <c r="N4" s="228">
        <v>32045.454545454544</v>
      </c>
      <c r="O4" s="143">
        <v>7.038297872340421E-2</v>
      </c>
      <c r="P4" s="192">
        <v>1074475997</v>
      </c>
      <c r="Q4" s="288" t="s">
        <v>6754</v>
      </c>
      <c r="R4" s="189">
        <v>37200</v>
      </c>
      <c r="S4" s="11">
        <v>900</v>
      </c>
      <c r="T4" s="229">
        <v>37200</v>
      </c>
      <c r="U4" s="135">
        <v>29790</v>
      </c>
      <c r="V4" s="230">
        <v>32863.63636363636</v>
      </c>
      <c r="W4" s="141">
        <v>0.10402203856749304</v>
      </c>
      <c r="X4" s="136">
        <v>9.3526970954356761E-2</v>
      </c>
      <c r="Y4" s="144"/>
      <c r="AA4" s="184">
        <v>36470</v>
      </c>
      <c r="AB4" s="182">
        <v>40076</v>
      </c>
      <c r="AC4" s="195">
        <v>1074475997</v>
      </c>
      <c r="AF4" s="389">
        <v>37200</v>
      </c>
      <c r="AN4" s="390" t="s">
        <v>6491</v>
      </c>
      <c r="AS4" s="139">
        <v>900</v>
      </c>
      <c r="AT4" s="391">
        <v>672706</v>
      </c>
      <c r="AU4" s="392" t="s">
        <v>7475</v>
      </c>
      <c r="AV4" s="393"/>
    </row>
    <row r="5" spans="1:58" s="139" customFormat="1" ht="18.75">
      <c r="A5" s="387"/>
      <c r="B5" s="11" t="s">
        <v>962</v>
      </c>
      <c r="C5" s="156" t="s">
        <v>5958</v>
      </c>
      <c r="D5" s="133"/>
      <c r="E5" s="131"/>
      <c r="F5" s="225">
        <v>12</v>
      </c>
      <c r="G5" s="131">
        <v>2102</v>
      </c>
      <c r="H5" s="132" t="s">
        <v>1751</v>
      </c>
      <c r="I5" s="132">
        <v>85</v>
      </c>
      <c r="J5" s="134" t="s">
        <v>3422</v>
      </c>
      <c r="K5" s="226" t="s">
        <v>5968</v>
      </c>
      <c r="L5" s="226">
        <v>0</v>
      </c>
      <c r="M5" s="227">
        <v>35400</v>
      </c>
      <c r="N5" s="228">
        <v>31227.272727272724</v>
      </c>
      <c r="O5" s="143">
        <v>0.11071324599708871</v>
      </c>
      <c r="P5" s="192">
        <v>1074476014</v>
      </c>
      <c r="Q5" s="288" t="s">
        <v>6755</v>
      </c>
      <c r="R5" s="189">
        <v>35400</v>
      </c>
      <c r="S5" s="11"/>
      <c r="T5" s="229">
        <v>35400</v>
      </c>
      <c r="U5" s="135">
        <v>27770</v>
      </c>
      <c r="V5" s="230">
        <v>31227.272727272724</v>
      </c>
      <c r="W5" s="141">
        <v>7.7316384180790898E-2</v>
      </c>
      <c r="X5" s="136">
        <v>0.11071324599708871</v>
      </c>
      <c r="Y5" s="144"/>
      <c r="AA5" s="184">
        <v>34705</v>
      </c>
      <c r="AB5" s="182">
        <v>38137</v>
      </c>
      <c r="AC5" s="195">
        <v>1074476014</v>
      </c>
      <c r="AF5" s="389">
        <v>35400</v>
      </c>
      <c r="AN5" s="390" t="s">
        <v>6490</v>
      </c>
      <c r="AS5" s="139">
        <v>0</v>
      </c>
      <c r="AT5" s="391">
        <v>672707</v>
      </c>
      <c r="AU5" s="392" t="s">
        <v>7475</v>
      </c>
      <c r="AV5" s="393"/>
    </row>
    <row r="6" spans="1:58" s="139" customFormat="1" ht="18.75">
      <c r="A6" s="387"/>
      <c r="B6" s="11" t="s">
        <v>4917</v>
      </c>
      <c r="C6" s="247" t="s">
        <v>5959</v>
      </c>
      <c r="D6" s="133"/>
      <c r="E6" s="131"/>
      <c r="F6" s="225">
        <v>8</v>
      </c>
      <c r="G6" s="131">
        <v>440</v>
      </c>
      <c r="H6" s="132" t="s">
        <v>1751</v>
      </c>
      <c r="I6" s="132">
        <v>87</v>
      </c>
      <c r="J6" s="134"/>
      <c r="K6" s="226"/>
      <c r="L6" s="226"/>
      <c r="M6" s="227">
        <v>36500</v>
      </c>
      <c r="N6" s="228">
        <v>32227.272727272724</v>
      </c>
      <c r="O6" s="143">
        <v>0.12155148095909724</v>
      </c>
      <c r="P6" s="192">
        <v>1074475979</v>
      </c>
      <c r="Q6" s="287" t="s">
        <v>6757</v>
      </c>
      <c r="R6" s="189">
        <v>36500</v>
      </c>
      <c r="S6" s="11"/>
      <c r="T6" s="229">
        <v>36500</v>
      </c>
      <c r="U6" s="135">
        <v>28310</v>
      </c>
      <c r="V6" s="230">
        <v>32227.272727272724</v>
      </c>
      <c r="W6" s="141" t="s">
        <v>152</v>
      </c>
      <c r="X6" s="136">
        <v>0.12155148095909724</v>
      </c>
      <c r="Y6" s="144">
        <v>9</v>
      </c>
      <c r="AA6" s="184">
        <v>35784</v>
      </c>
      <c r="AB6" s="182">
        <v>39323</v>
      </c>
      <c r="AC6" s="195">
        <v>1074475979</v>
      </c>
      <c r="AF6" s="389">
        <v>36500</v>
      </c>
      <c r="AN6" s="390" t="s">
        <v>7501</v>
      </c>
      <c r="AS6" s="139">
        <v>0</v>
      </c>
      <c r="AT6" s="391">
        <v>672707</v>
      </c>
      <c r="AU6" s="392" t="s">
        <v>7475</v>
      </c>
      <c r="AV6" s="393"/>
    </row>
    <row r="7" spans="1:58" s="139" customFormat="1" ht="18.75">
      <c r="A7" s="387"/>
      <c r="B7" s="11" t="s">
        <v>4917</v>
      </c>
      <c r="C7" s="247" t="s">
        <v>5959</v>
      </c>
      <c r="D7" s="133"/>
      <c r="E7" s="131"/>
      <c r="F7" s="225">
        <v>26</v>
      </c>
      <c r="G7" s="131"/>
      <c r="H7" s="132" t="s">
        <v>1751</v>
      </c>
      <c r="I7" s="132">
        <v>87</v>
      </c>
      <c r="J7" s="134"/>
      <c r="K7" s="226"/>
      <c r="L7" s="226"/>
      <c r="M7" s="227">
        <v>36500</v>
      </c>
      <c r="N7" s="228">
        <v>32227.272727272724</v>
      </c>
      <c r="O7" s="143">
        <v>0.21606770098730599</v>
      </c>
      <c r="P7" s="192">
        <v>1074475961</v>
      </c>
      <c r="Q7" s="287" t="s">
        <v>6758</v>
      </c>
      <c r="R7" s="189">
        <v>36500</v>
      </c>
      <c r="S7" s="11"/>
      <c r="T7" s="229">
        <v>36500</v>
      </c>
      <c r="U7" s="135">
        <v>25264</v>
      </c>
      <c r="V7" s="230">
        <v>32227.272727272724</v>
      </c>
      <c r="W7" s="141" t="s">
        <v>152</v>
      </c>
      <c r="X7" s="136">
        <v>0.21606770098730599</v>
      </c>
      <c r="Y7" s="144"/>
      <c r="AA7" s="184">
        <v>35784</v>
      </c>
      <c r="AB7" s="182">
        <v>39323</v>
      </c>
      <c r="AC7" s="195">
        <v>1074475961</v>
      </c>
      <c r="AF7" s="389">
        <v>36500</v>
      </c>
      <c r="AN7" s="390" t="s">
        <v>7501</v>
      </c>
      <c r="AS7" s="139">
        <v>0</v>
      </c>
      <c r="AT7" s="391">
        <v>672707</v>
      </c>
      <c r="AU7" s="392" t="s">
        <v>7475</v>
      </c>
      <c r="AV7" s="393"/>
    </row>
    <row r="8" spans="1:58" s="139" customFormat="1" ht="18.75">
      <c r="A8" s="387"/>
      <c r="B8" s="11" t="s">
        <v>4784</v>
      </c>
      <c r="C8" s="247" t="s">
        <v>5854</v>
      </c>
      <c r="D8" s="133"/>
      <c r="E8" s="131"/>
      <c r="F8" s="225"/>
      <c r="G8" s="131"/>
      <c r="H8" s="132"/>
      <c r="I8" s="132"/>
      <c r="J8" s="134"/>
      <c r="K8" s="226"/>
      <c r="L8" s="226"/>
      <c r="M8" s="227"/>
      <c r="N8" s="228"/>
      <c r="O8" s="143"/>
      <c r="P8" s="192">
        <v>1074475779</v>
      </c>
      <c r="Q8" s="287"/>
      <c r="R8" s="189">
        <v>29500</v>
      </c>
      <c r="S8" s="11"/>
      <c r="T8" s="229"/>
      <c r="U8" s="135"/>
      <c r="V8" s="230"/>
      <c r="W8" s="141"/>
      <c r="X8" s="136"/>
      <c r="Y8" s="144"/>
      <c r="AA8" s="184">
        <v>28921</v>
      </c>
      <c r="AB8" s="182">
        <v>31781</v>
      </c>
      <c r="AC8" s="195">
        <v>1074475779</v>
      </c>
      <c r="AF8" s="389">
        <v>29500</v>
      </c>
      <c r="AN8" s="390" t="s">
        <v>4673</v>
      </c>
      <c r="AS8" s="139">
        <v>0</v>
      </c>
      <c r="AT8" s="391">
        <v>672707</v>
      </c>
      <c r="AU8" s="392" t="s">
        <v>7474</v>
      </c>
      <c r="AV8" s="393"/>
    </row>
    <row r="9" spans="1:58" s="139" customFormat="1" ht="18.75">
      <c r="A9" s="387"/>
      <c r="B9" s="11" t="s">
        <v>1691</v>
      </c>
      <c r="C9" s="247" t="s">
        <v>5808</v>
      </c>
      <c r="D9" s="133"/>
      <c r="E9" s="131"/>
      <c r="F9" s="225"/>
      <c r="G9" s="131"/>
      <c r="H9" s="132"/>
      <c r="I9" s="132"/>
      <c r="J9" s="134"/>
      <c r="K9" s="226"/>
      <c r="L9" s="226"/>
      <c r="M9" s="227"/>
      <c r="N9" s="228"/>
      <c r="O9" s="143"/>
      <c r="P9" s="192">
        <v>1074475859</v>
      </c>
      <c r="Q9" s="287"/>
      <c r="R9" s="189">
        <v>5700</v>
      </c>
      <c r="S9" s="11">
        <v>900</v>
      </c>
      <c r="T9" s="229"/>
      <c r="U9" s="135"/>
      <c r="V9" s="230"/>
      <c r="W9" s="141"/>
      <c r="X9" s="136"/>
      <c r="Y9" s="144"/>
      <c r="AA9" s="184">
        <v>5588</v>
      </c>
      <c r="AB9" s="182">
        <v>6140</v>
      </c>
      <c r="AC9" s="195">
        <v>1074475859</v>
      </c>
      <c r="AF9" s="389">
        <v>5700</v>
      </c>
      <c r="AN9" s="390" t="s">
        <v>1682</v>
      </c>
      <c r="AS9" s="139">
        <v>900</v>
      </c>
      <c r="AT9" s="391">
        <v>672706</v>
      </c>
      <c r="AU9" s="392" t="s">
        <v>7474</v>
      </c>
      <c r="AV9" s="393"/>
    </row>
    <row r="10" spans="1:58" s="139" customFormat="1" ht="18.75">
      <c r="A10" s="387"/>
      <c r="B10" s="11" t="s">
        <v>803</v>
      </c>
      <c r="C10" s="247" t="s">
        <v>5846</v>
      </c>
      <c r="D10" s="133"/>
      <c r="E10" s="131"/>
      <c r="F10" s="225"/>
      <c r="G10" s="131"/>
      <c r="H10" s="132"/>
      <c r="I10" s="132"/>
      <c r="J10" s="134"/>
      <c r="K10" s="226"/>
      <c r="L10" s="226"/>
      <c r="M10" s="227"/>
      <c r="N10" s="228"/>
      <c r="O10" s="143"/>
      <c r="P10" s="192">
        <v>1074476172</v>
      </c>
      <c r="Q10" s="287"/>
      <c r="R10" s="189">
        <v>32129</v>
      </c>
      <c r="S10" s="11"/>
      <c r="T10" s="229"/>
      <c r="U10" s="135"/>
      <c r="V10" s="230"/>
      <c r="W10" s="141"/>
      <c r="X10" s="136"/>
      <c r="Y10" s="144"/>
      <c r="AA10" s="184">
        <v>31499</v>
      </c>
      <c r="AB10" s="182">
        <v>34614</v>
      </c>
      <c r="AC10" s="195">
        <v>1074476172</v>
      </c>
      <c r="AF10" s="389">
        <v>32129</v>
      </c>
      <c r="AN10" s="390" t="s">
        <v>1786</v>
      </c>
      <c r="AS10" s="139">
        <v>0</v>
      </c>
      <c r="AT10" s="391">
        <v>672707</v>
      </c>
      <c r="AU10" s="392" t="s">
        <v>7474</v>
      </c>
      <c r="AV10" s="393"/>
    </row>
    <row r="11" spans="1:58" s="139" customFormat="1" ht="18.75">
      <c r="A11" s="387"/>
      <c r="B11" s="11" t="s">
        <v>783</v>
      </c>
      <c r="C11" s="247" t="s">
        <v>5843</v>
      </c>
      <c r="D11" s="133"/>
      <c r="E11" s="131"/>
      <c r="F11" s="225"/>
      <c r="G11" s="131"/>
      <c r="H11" s="132"/>
      <c r="I11" s="132"/>
      <c r="J11" s="134"/>
      <c r="K11" s="226"/>
      <c r="L11" s="226"/>
      <c r="M11" s="227"/>
      <c r="N11" s="228"/>
      <c r="O11" s="143"/>
      <c r="P11" s="192">
        <v>1074476176</v>
      </c>
      <c r="Q11" s="287"/>
      <c r="R11" s="189">
        <v>30000</v>
      </c>
      <c r="S11" s="11"/>
      <c r="T11" s="229"/>
      <c r="U11" s="135"/>
      <c r="V11" s="230"/>
      <c r="W11" s="141"/>
      <c r="X11" s="136"/>
      <c r="Y11" s="144"/>
      <c r="AA11" s="184">
        <v>29411</v>
      </c>
      <c r="AB11" s="182">
        <v>32319</v>
      </c>
      <c r="AC11" s="195">
        <v>1074476176</v>
      </c>
      <c r="AF11" s="389">
        <v>30000</v>
      </c>
      <c r="AN11" s="390" t="s">
        <v>3359</v>
      </c>
      <c r="AS11" s="139">
        <v>0</v>
      </c>
      <c r="AT11" s="391">
        <v>672707</v>
      </c>
      <c r="AU11" s="392" t="s">
        <v>7474</v>
      </c>
      <c r="AV11" s="393"/>
    </row>
    <row r="12" spans="1:58" s="139" customFormat="1" ht="18.75">
      <c r="A12" s="387"/>
      <c r="B12" s="11" t="s">
        <v>769</v>
      </c>
      <c r="C12" s="247" t="s">
        <v>5837</v>
      </c>
      <c r="D12" s="133"/>
      <c r="E12" s="131"/>
      <c r="F12" s="225"/>
      <c r="G12" s="131"/>
      <c r="H12" s="132"/>
      <c r="I12" s="132"/>
      <c r="J12" s="134"/>
      <c r="K12" s="226"/>
      <c r="L12" s="226"/>
      <c r="M12" s="227"/>
      <c r="N12" s="228"/>
      <c r="O12" s="143"/>
      <c r="P12" s="192">
        <v>1074476177</v>
      </c>
      <c r="Q12" s="287"/>
      <c r="R12" s="189">
        <v>23190</v>
      </c>
      <c r="S12" s="11"/>
      <c r="T12" s="229"/>
      <c r="U12" s="135"/>
      <c r="V12" s="230"/>
      <c r="W12" s="141"/>
      <c r="X12" s="136"/>
      <c r="Y12" s="144"/>
      <c r="AA12" s="184">
        <v>22735</v>
      </c>
      <c r="AB12" s="182">
        <v>24983</v>
      </c>
      <c r="AC12" s="195">
        <v>1074476177</v>
      </c>
      <c r="AF12" s="389">
        <v>23190</v>
      </c>
      <c r="AN12" s="390" t="s">
        <v>157</v>
      </c>
      <c r="AS12" s="139">
        <v>0</v>
      </c>
      <c r="AT12" s="391">
        <v>672707</v>
      </c>
      <c r="AU12" s="392" t="s">
        <v>7474</v>
      </c>
      <c r="AV12" s="393"/>
    </row>
    <row r="13" spans="1:58" s="139" customFormat="1" ht="18.75">
      <c r="A13" s="387"/>
      <c r="B13" s="11" t="s">
        <v>765</v>
      </c>
      <c r="C13" s="247" t="s">
        <v>5837</v>
      </c>
      <c r="D13" s="133"/>
      <c r="E13" s="131"/>
      <c r="F13" s="225"/>
      <c r="G13" s="131"/>
      <c r="H13" s="132"/>
      <c r="I13" s="132"/>
      <c r="J13" s="134"/>
      <c r="K13" s="226"/>
      <c r="L13" s="226"/>
      <c r="M13" s="227"/>
      <c r="N13" s="228"/>
      <c r="O13" s="143"/>
      <c r="P13" s="192">
        <v>1074476179</v>
      </c>
      <c r="Q13" s="287"/>
      <c r="R13" s="189">
        <v>22999</v>
      </c>
      <c r="S13" s="11"/>
      <c r="T13" s="229"/>
      <c r="U13" s="135"/>
      <c r="V13" s="230"/>
      <c r="W13" s="141"/>
      <c r="X13" s="136"/>
      <c r="Y13" s="144"/>
      <c r="AA13" s="184">
        <v>22548</v>
      </c>
      <c r="AB13" s="182">
        <v>24778</v>
      </c>
      <c r="AC13" s="195">
        <v>1074476179</v>
      </c>
      <c r="AF13" s="389">
        <v>22999</v>
      </c>
      <c r="AN13" s="390" t="s">
        <v>157</v>
      </c>
      <c r="AS13" s="139">
        <v>0</v>
      </c>
      <c r="AT13" s="391">
        <v>672707</v>
      </c>
      <c r="AU13" s="392" t="s">
        <v>7474</v>
      </c>
      <c r="AV13" s="393"/>
    </row>
    <row r="14" spans="1:58" s="139" customFormat="1" ht="18.75">
      <c r="A14" s="387"/>
      <c r="B14" s="11" t="s">
        <v>733</v>
      </c>
      <c r="C14" s="247" t="s">
        <v>5823</v>
      </c>
      <c r="D14" s="133"/>
      <c r="E14" s="131"/>
      <c r="F14" s="225"/>
      <c r="G14" s="131"/>
      <c r="H14" s="132"/>
      <c r="I14" s="132"/>
      <c r="J14" s="134"/>
      <c r="K14" s="226"/>
      <c r="L14" s="226"/>
      <c r="M14" s="227"/>
      <c r="N14" s="228"/>
      <c r="O14" s="143"/>
      <c r="P14" s="192">
        <v>1074476184</v>
      </c>
      <c r="Q14" s="287"/>
      <c r="R14" s="189">
        <v>15137</v>
      </c>
      <c r="S14" s="11"/>
      <c r="T14" s="229"/>
      <c r="U14" s="135"/>
      <c r="V14" s="230"/>
      <c r="W14" s="141"/>
      <c r="X14" s="136"/>
      <c r="Y14" s="144"/>
      <c r="AA14" s="184">
        <v>14840</v>
      </c>
      <c r="AB14" s="182">
        <v>16307</v>
      </c>
      <c r="AC14" s="195">
        <v>1074476184</v>
      </c>
      <c r="AF14" s="389">
        <v>15137</v>
      </c>
      <c r="AN14" s="390" t="s">
        <v>1978</v>
      </c>
      <c r="AS14" s="139">
        <v>0</v>
      </c>
      <c r="AT14" s="391">
        <v>672707</v>
      </c>
      <c r="AU14" s="392" t="s">
        <v>7474</v>
      </c>
      <c r="AV14" s="393"/>
    </row>
    <row r="15" spans="1:58" s="139" customFormat="1" ht="18.75">
      <c r="A15" s="387"/>
      <c r="B15" s="11" t="s">
        <v>773</v>
      </c>
      <c r="C15" s="247" t="s">
        <v>6210</v>
      </c>
      <c r="D15" s="133"/>
      <c r="E15" s="131"/>
      <c r="F15" s="225"/>
      <c r="G15" s="131"/>
      <c r="H15" s="132"/>
      <c r="I15" s="132"/>
      <c r="J15" s="134"/>
      <c r="K15" s="226"/>
      <c r="L15" s="226"/>
      <c r="M15" s="227"/>
      <c r="N15" s="228"/>
      <c r="O15" s="143"/>
      <c r="P15" s="192">
        <v>1074476366</v>
      </c>
      <c r="Q15" s="287"/>
      <c r="R15" s="189">
        <v>13099</v>
      </c>
      <c r="S15" s="11"/>
      <c r="T15" s="229"/>
      <c r="U15" s="135"/>
      <c r="V15" s="230"/>
      <c r="W15" s="141"/>
      <c r="X15" s="136"/>
      <c r="Y15" s="144"/>
      <c r="AA15" s="184">
        <v>12842</v>
      </c>
      <c r="AB15" s="182">
        <v>14112</v>
      </c>
      <c r="AC15" s="195">
        <v>1074476366</v>
      </c>
      <c r="AF15" s="389">
        <v>13099</v>
      </c>
      <c r="AN15" s="390" t="s">
        <v>6489</v>
      </c>
      <c r="AS15" s="139">
        <v>0</v>
      </c>
      <c r="AT15" s="391">
        <v>672707</v>
      </c>
      <c r="AU15" s="392" t="s">
        <v>7474</v>
      </c>
      <c r="AV15" s="393"/>
    </row>
    <row r="16" spans="1:58" s="139" customFormat="1" ht="18.75">
      <c r="A16" s="387"/>
      <c r="B16" s="11" t="s">
        <v>588</v>
      </c>
      <c r="C16" s="247" t="s">
        <v>7084</v>
      </c>
      <c r="D16" s="133"/>
      <c r="E16" s="131"/>
      <c r="F16" s="225"/>
      <c r="G16" s="131"/>
      <c r="H16" s="132"/>
      <c r="I16" s="132"/>
      <c r="J16" s="134"/>
      <c r="K16" s="226"/>
      <c r="L16" s="226"/>
      <c r="M16" s="227"/>
      <c r="N16" s="228"/>
      <c r="O16" s="143"/>
      <c r="P16" s="192">
        <v>1074476643</v>
      </c>
      <c r="Q16" s="287"/>
      <c r="R16" s="189">
        <v>12400</v>
      </c>
      <c r="S16" s="11"/>
      <c r="T16" s="229"/>
      <c r="U16" s="135"/>
      <c r="V16" s="230"/>
      <c r="W16" s="141"/>
      <c r="X16" s="136"/>
      <c r="Y16" s="144"/>
      <c r="AA16" s="184">
        <v>12156</v>
      </c>
      <c r="AB16" s="182">
        <v>13358</v>
      </c>
      <c r="AC16" s="195">
        <v>1074476643</v>
      </c>
      <c r="AF16" s="389">
        <v>12400</v>
      </c>
      <c r="AN16" s="390" t="s">
        <v>1683</v>
      </c>
      <c r="AS16" s="139">
        <v>0</v>
      </c>
      <c r="AT16" s="391">
        <v>672707</v>
      </c>
      <c r="AU16" s="392" t="s">
        <v>7474</v>
      </c>
      <c r="AV16" s="393"/>
    </row>
    <row r="17" spans="1:48" s="139" customFormat="1" ht="18.75">
      <c r="A17" s="387"/>
      <c r="B17" s="11" t="s">
        <v>4781</v>
      </c>
      <c r="C17" s="247" t="s">
        <v>5972</v>
      </c>
      <c r="D17" s="133"/>
      <c r="E17" s="131"/>
      <c r="F17" s="225"/>
      <c r="G17" s="131"/>
      <c r="H17" s="132"/>
      <c r="I17" s="132"/>
      <c r="J17" s="134"/>
      <c r="K17" s="226"/>
      <c r="L17" s="226"/>
      <c r="M17" s="227"/>
      <c r="N17" s="228"/>
      <c r="O17" s="143"/>
      <c r="P17" s="192">
        <v>1074735356</v>
      </c>
      <c r="Q17" s="287"/>
      <c r="R17" s="189">
        <v>23980</v>
      </c>
      <c r="S17" s="11"/>
      <c r="T17" s="229"/>
      <c r="U17" s="135"/>
      <c r="V17" s="230"/>
      <c r="W17" s="141"/>
      <c r="X17" s="136"/>
      <c r="Y17" s="144"/>
      <c r="AA17" s="184">
        <v>23509</v>
      </c>
      <c r="AB17" s="182">
        <v>25834</v>
      </c>
      <c r="AC17" s="195">
        <v>1074735356</v>
      </c>
      <c r="AF17" s="389">
        <v>23980</v>
      </c>
      <c r="AN17" s="390" t="s">
        <v>383</v>
      </c>
      <c r="AS17" s="139">
        <v>0</v>
      </c>
      <c r="AT17" s="391">
        <v>672707</v>
      </c>
      <c r="AU17" s="392" t="s">
        <v>7474</v>
      </c>
      <c r="AV17" s="393"/>
    </row>
    <row r="18" spans="1:48" s="139" customFormat="1" ht="18.75">
      <c r="A18" s="387"/>
      <c r="B18" s="11" t="s">
        <v>7473</v>
      </c>
      <c r="C18" s="247" t="s">
        <v>7450</v>
      </c>
      <c r="D18" s="133"/>
      <c r="E18" s="131"/>
      <c r="F18" s="225"/>
      <c r="G18" s="131"/>
      <c r="H18" s="132"/>
      <c r="I18" s="132"/>
      <c r="J18" s="134"/>
      <c r="K18" s="226"/>
      <c r="L18" s="226"/>
      <c r="M18" s="227"/>
      <c r="N18" s="228"/>
      <c r="O18" s="143"/>
      <c r="P18" s="192">
        <v>1075483584</v>
      </c>
      <c r="Q18" s="287"/>
      <c r="R18" s="189">
        <v>18800</v>
      </c>
      <c r="S18" s="11"/>
      <c r="T18" s="229"/>
      <c r="U18" s="135"/>
      <c r="V18" s="230"/>
      <c r="W18" s="141"/>
      <c r="X18" s="136"/>
      <c r="Y18" s="144"/>
      <c r="AA18" s="184">
        <v>18431</v>
      </c>
      <c r="AB18" s="182">
        <v>20253</v>
      </c>
      <c r="AC18" s="195">
        <v>1075483584</v>
      </c>
      <c r="AF18" s="389">
        <v>18800</v>
      </c>
      <c r="AN18" s="390" t="s">
        <v>7449</v>
      </c>
      <c r="AS18" s="139">
        <v>0</v>
      </c>
      <c r="AT18" s="391">
        <v>672707</v>
      </c>
      <c r="AU18" s="392" t="s">
        <v>7474</v>
      </c>
      <c r="AV18" s="393"/>
    </row>
    <row r="19" spans="1:48" s="139" customFormat="1" ht="18.75">
      <c r="A19" s="387"/>
      <c r="B19" s="11" t="s">
        <v>769</v>
      </c>
      <c r="C19" s="247" t="s">
        <v>157</v>
      </c>
      <c r="D19" s="133"/>
      <c r="E19" s="131"/>
      <c r="F19" s="225"/>
      <c r="G19" s="131"/>
      <c r="H19" s="132"/>
      <c r="I19" s="132"/>
      <c r="J19" s="134"/>
      <c r="K19" s="226"/>
      <c r="L19" s="226"/>
      <c r="M19" s="227"/>
      <c r="N19" s="228"/>
      <c r="O19" s="143"/>
      <c r="P19" s="192">
        <v>1074476177</v>
      </c>
      <c r="Q19" s="287"/>
      <c r="R19" s="189">
        <v>23190</v>
      </c>
      <c r="S19" s="11"/>
      <c r="T19" s="229"/>
      <c r="U19" s="135"/>
      <c r="V19" s="230"/>
      <c r="W19" s="141"/>
      <c r="X19" s="136"/>
      <c r="Y19" s="144"/>
      <c r="AA19" s="184">
        <v>22735</v>
      </c>
      <c r="AB19" s="182">
        <v>24983</v>
      </c>
      <c r="AC19" s="195">
        <v>1074476177</v>
      </c>
      <c r="AF19" s="389">
        <v>23190</v>
      </c>
      <c r="AN19" s="390" t="s">
        <v>157</v>
      </c>
      <c r="AS19" s="139">
        <v>0</v>
      </c>
      <c r="AT19" s="391">
        <v>672707</v>
      </c>
      <c r="AU19" s="392" t="s">
        <v>7495</v>
      </c>
      <c r="AV19" s="393"/>
    </row>
    <row r="20" spans="1:48" s="139" customFormat="1" ht="18.75">
      <c r="A20" s="387"/>
      <c r="B20" s="11" t="s">
        <v>4784</v>
      </c>
      <c r="C20" s="247" t="s">
        <v>4673</v>
      </c>
      <c r="D20" s="133"/>
      <c r="E20" s="131"/>
      <c r="F20" s="225"/>
      <c r="G20" s="131"/>
      <c r="H20" s="132"/>
      <c r="I20" s="132"/>
      <c r="J20" s="134"/>
      <c r="K20" s="226"/>
      <c r="L20" s="226"/>
      <c r="M20" s="227"/>
      <c r="N20" s="228"/>
      <c r="O20" s="143"/>
      <c r="P20" s="192">
        <v>1074475779</v>
      </c>
      <c r="Q20" s="287"/>
      <c r="R20" s="189">
        <v>29500</v>
      </c>
      <c r="S20" s="11"/>
      <c r="T20" s="229"/>
      <c r="U20" s="135"/>
      <c r="V20" s="230"/>
      <c r="W20" s="141"/>
      <c r="X20" s="136"/>
      <c r="Y20" s="144"/>
      <c r="AA20" s="184">
        <v>28921</v>
      </c>
      <c r="AB20" s="182">
        <v>31781</v>
      </c>
      <c r="AC20" s="195">
        <v>1074475779</v>
      </c>
      <c r="AF20" s="389">
        <v>29500</v>
      </c>
      <c r="AN20" s="390" t="s">
        <v>4673</v>
      </c>
      <c r="AS20" s="139">
        <v>0</v>
      </c>
      <c r="AT20" s="391">
        <v>672707</v>
      </c>
      <c r="AU20" s="392" t="s">
        <v>7495</v>
      </c>
      <c r="AV20" s="393"/>
    </row>
    <row r="21" spans="1:48" s="139" customFormat="1" ht="18.75">
      <c r="A21" s="387"/>
      <c r="B21" s="11" t="s">
        <v>4781</v>
      </c>
      <c r="C21" s="247" t="s">
        <v>383</v>
      </c>
      <c r="D21" s="133"/>
      <c r="E21" s="131"/>
      <c r="F21" s="225"/>
      <c r="G21" s="131"/>
      <c r="H21" s="132"/>
      <c r="I21" s="132"/>
      <c r="J21" s="134"/>
      <c r="K21" s="226"/>
      <c r="L21" s="226"/>
      <c r="M21" s="227"/>
      <c r="N21" s="228"/>
      <c r="O21" s="143"/>
      <c r="P21" s="192">
        <v>1074735356</v>
      </c>
      <c r="Q21" s="287"/>
      <c r="R21" s="189">
        <v>23980</v>
      </c>
      <c r="S21" s="11"/>
      <c r="T21" s="229"/>
      <c r="U21" s="135"/>
      <c r="V21" s="230"/>
      <c r="W21" s="141"/>
      <c r="X21" s="136"/>
      <c r="Y21" s="144"/>
      <c r="AA21" s="184">
        <v>23509</v>
      </c>
      <c r="AB21" s="182">
        <v>25834</v>
      </c>
      <c r="AC21" s="195">
        <v>1074735356</v>
      </c>
      <c r="AF21" s="389">
        <v>23980</v>
      </c>
      <c r="AN21" s="390" t="s">
        <v>383</v>
      </c>
      <c r="AS21" s="139">
        <v>0</v>
      </c>
      <c r="AT21" s="391">
        <v>672707</v>
      </c>
      <c r="AU21" s="392" t="s">
        <v>7495</v>
      </c>
      <c r="AV21" s="393"/>
    </row>
    <row r="22" spans="1:48" s="139" customFormat="1" ht="18.75">
      <c r="A22" s="387"/>
      <c r="B22" s="11" t="s">
        <v>864</v>
      </c>
      <c r="C22" s="247" t="s">
        <v>7490</v>
      </c>
      <c r="D22" s="133"/>
      <c r="E22" s="131"/>
      <c r="F22" s="225"/>
      <c r="G22" s="131"/>
      <c r="H22" s="132"/>
      <c r="I22" s="132"/>
      <c r="J22" s="134"/>
      <c r="K22" s="226"/>
      <c r="L22" s="226"/>
      <c r="M22" s="227"/>
      <c r="N22" s="228"/>
      <c r="O22" s="143"/>
      <c r="P22" s="192">
        <v>1074476171</v>
      </c>
      <c r="Q22" s="287"/>
      <c r="R22" s="189">
        <v>12800</v>
      </c>
      <c r="S22" s="11"/>
      <c r="T22" s="229"/>
      <c r="U22" s="135"/>
      <c r="V22" s="230"/>
      <c r="W22" s="141"/>
      <c r="X22" s="136"/>
      <c r="Y22" s="144"/>
      <c r="AA22" s="184">
        <v>12549</v>
      </c>
      <c r="AB22" s="182">
        <v>13790</v>
      </c>
      <c r="AC22" s="195">
        <v>1074476171</v>
      </c>
      <c r="AF22" s="389">
        <v>12800</v>
      </c>
      <c r="AN22" s="390" t="s">
        <v>7490</v>
      </c>
      <c r="AS22" s="139">
        <v>0</v>
      </c>
      <c r="AT22" s="391">
        <v>672707</v>
      </c>
      <c r="AU22" s="392" t="s">
        <v>7495</v>
      </c>
      <c r="AV22" s="393"/>
    </row>
    <row r="23" spans="1:48" s="139" customFormat="1" ht="18.75">
      <c r="A23" s="387"/>
      <c r="B23" s="11" t="s">
        <v>902</v>
      </c>
      <c r="C23" s="247" t="s">
        <v>7491</v>
      </c>
      <c r="D23" s="133"/>
      <c r="E23" s="131"/>
      <c r="F23" s="225"/>
      <c r="G23" s="131"/>
      <c r="H23" s="132"/>
      <c r="I23" s="132"/>
      <c r="J23" s="134"/>
      <c r="K23" s="226"/>
      <c r="L23" s="226"/>
      <c r="M23" s="227"/>
      <c r="N23" s="228"/>
      <c r="O23" s="143"/>
      <c r="P23" s="192">
        <v>1074476559</v>
      </c>
      <c r="Q23" s="287"/>
      <c r="R23" s="189">
        <v>12700</v>
      </c>
      <c r="S23" s="11"/>
      <c r="T23" s="229"/>
      <c r="U23" s="135"/>
      <c r="V23" s="230"/>
      <c r="W23" s="141"/>
      <c r="X23" s="136"/>
      <c r="Y23" s="144"/>
      <c r="AA23" s="184">
        <v>12450</v>
      </c>
      <c r="AB23" s="182">
        <v>13681</v>
      </c>
      <c r="AC23" s="195">
        <v>1074476559</v>
      </c>
      <c r="AF23" s="389">
        <v>12700</v>
      </c>
      <c r="AN23" s="390" t="s">
        <v>7491</v>
      </c>
      <c r="AS23" s="139">
        <v>0</v>
      </c>
      <c r="AT23" s="391">
        <v>672707</v>
      </c>
      <c r="AU23" s="392" t="s">
        <v>7495</v>
      </c>
      <c r="AV23" s="393"/>
    </row>
    <row r="24" spans="1:48" s="139" customFormat="1" ht="18.75">
      <c r="A24" s="387"/>
      <c r="B24" s="11" t="s">
        <v>882</v>
      </c>
      <c r="C24" s="247" t="s">
        <v>2032</v>
      </c>
      <c r="D24" s="133"/>
      <c r="E24" s="131"/>
      <c r="F24" s="225"/>
      <c r="G24" s="131"/>
      <c r="H24" s="132"/>
      <c r="I24" s="132"/>
      <c r="J24" s="134"/>
      <c r="K24" s="226"/>
      <c r="L24" s="226"/>
      <c r="M24" s="227"/>
      <c r="N24" s="228"/>
      <c r="O24" s="143"/>
      <c r="P24" s="192">
        <v>1074475995</v>
      </c>
      <c r="Q24" s="287"/>
      <c r="R24" s="189">
        <v>18600</v>
      </c>
      <c r="S24" s="11">
        <v>900</v>
      </c>
      <c r="T24" s="229"/>
      <c r="U24" s="135"/>
      <c r="V24" s="230"/>
      <c r="W24" s="141"/>
      <c r="X24" s="136"/>
      <c r="Y24" s="144"/>
      <c r="AA24" s="184">
        <v>18235</v>
      </c>
      <c r="AB24" s="182">
        <v>20038</v>
      </c>
      <c r="AC24" s="195">
        <v>1074475995</v>
      </c>
      <c r="AF24" s="389">
        <v>18600</v>
      </c>
      <c r="AN24" s="390" t="s">
        <v>2032</v>
      </c>
      <c r="AS24" s="139">
        <v>900</v>
      </c>
      <c r="AT24" s="391">
        <v>672706</v>
      </c>
      <c r="AU24" s="392" t="s">
        <v>7495</v>
      </c>
      <c r="AV24" s="393"/>
    </row>
    <row r="25" spans="1:48" s="139" customFormat="1" ht="18.75">
      <c r="A25" s="387"/>
      <c r="B25" s="11" t="s">
        <v>885</v>
      </c>
      <c r="C25" s="247" t="s">
        <v>7492</v>
      </c>
      <c r="D25" s="133"/>
      <c r="E25" s="131"/>
      <c r="F25" s="225"/>
      <c r="G25" s="131"/>
      <c r="H25" s="132"/>
      <c r="I25" s="132"/>
      <c r="J25" s="134"/>
      <c r="K25" s="226"/>
      <c r="L25" s="226"/>
      <c r="M25" s="227"/>
      <c r="N25" s="228"/>
      <c r="O25" s="143"/>
      <c r="P25" s="192">
        <v>1074475993</v>
      </c>
      <c r="Q25" s="287"/>
      <c r="R25" s="189">
        <v>18400</v>
      </c>
      <c r="S25" s="11"/>
      <c r="T25" s="229"/>
      <c r="U25" s="135"/>
      <c r="V25" s="230"/>
      <c r="W25" s="141"/>
      <c r="X25" s="136"/>
      <c r="Y25" s="144"/>
      <c r="AA25" s="184">
        <v>18039</v>
      </c>
      <c r="AB25" s="182">
        <v>19823</v>
      </c>
      <c r="AC25" s="195">
        <v>1074475993</v>
      </c>
      <c r="AF25" s="389">
        <v>18400</v>
      </c>
      <c r="AN25" s="390" t="s">
        <v>7492</v>
      </c>
      <c r="AS25" s="139">
        <v>0</v>
      </c>
      <c r="AT25" s="391">
        <v>672707</v>
      </c>
      <c r="AU25" s="392" t="s">
        <v>7495</v>
      </c>
      <c r="AV25" s="393"/>
    </row>
    <row r="26" spans="1:48" s="139" customFormat="1" ht="18.75">
      <c r="A26" s="387"/>
      <c r="B26" s="11" t="s">
        <v>887</v>
      </c>
      <c r="C26" s="247" t="s">
        <v>155</v>
      </c>
      <c r="D26" s="133"/>
      <c r="E26" s="131"/>
      <c r="F26" s="225"/>
      <c r="G26" s="131"/>
      <c r="H26" s="132"/>
      <c r="I26" s="132"/>
      <c r="J26" s="134"/>
      <c r="K26" s="226"/>
      <c r="L26" s="226"/>
      <c r="M26" s="227"/>
      <c r="N26" s="228"/>
      <c r="O26" s="143"/>
      <c r="P26" s="192">
        <v>1074475994</v>
      </c>
      <c r="Q26" s="287"/>
      <c r="R26" s="189">
        <v>21000</v>
      </c>
      <c r="S26" s="11"/>
      <c r="T26" s="229"/>
      <c r="U26" s="135"/>
      <c r="V26" s="230"/>
      <c r="W26" s="141"/>
      <c r="X26" s="136"/>
      <c r="Y26" s="144"/>
      <c r="AA26" s="184">
        <v>20588</v>
      </c>
      <c r="AB26" s="182">
        <v>22624</v>
      </c>
      <c r="AC26" s="195">
        <v>1074475994</v>
      </c>
      <c r="AF26" s="389">
        <v>21000</v>
      </c>
      <c r="AN26" s="390" t="s">
        <v>155</v>
      </c>
      <c r="AS26" s="139">
        <v>0</v>
      </c>
      <c r="AT26" s="391">
        <v>672707</v>
      </c>
      <c r="AU26" s="392" t="s">
        <v>7495</v>
      </c>
      <c r="AV26" s="393"/>
    </row>
    <row r="27" spans="1:48" s="139" customFormat="1" ht="18.75">
      <c r="A27" s="387"/>
      <c r="B27" s="11" t="s">
        <v>889</v>
      </c>
      <c r="C27" s="247" t="s">
        <v>7493</v>
      </c>
      <c r="D27" s="133"/>
      <c r="E27" s="131"/>
      <c r="F27" s="225"/>
      <c r="G27" s="131"/>
      <c r="H27" s="132"/>
      <c r="I27" s="132"/>
      <c r="J27" s="134"/>
      <c r="K27" s="226"/>
      <c r="L27" s="226"/>
      <c r="M27" s="227"/>
      <c r="N27" s="228"/>
      <c r="O27" s="143"/>
      <c r="P27" s="192">
        <v>1074475992</v>
      </c>
      <c r="Q27" s="287"/>
      <c r="R27" s="189">
        <v>16800</v>
      </c>
      <c r="S27" s="11"/>
      <c r="T27" s="229"/>
      <c r="U27" s="135"/>
      <c r="V27" s="230"/>
      <c r="W27" s="141"/>
      <c r="X27" s="136"/>
      <c r="Y27" s="144"/>
      <c r="AA27" s="184">
        <v>16470</v>
      </c>
      <c r="AB27" s="182">
        <v>18098</v>
      </c>
      <c r="AC27" s="195">
        <v>1074475992</v>
      </c>
      <c r="AF27" s="389">
        <v>16800</v>
      </c>
      <c r="AN27" s="390" t="s">
        <v>7493</v>
      </c>
      <c r="AS27" s="139">
        <v>0</v>
      </c>
      <c r="AT27" s="391">
        <v>672707</v>
      </c>
      <c r="AU27" s="392" t="s">
        <v>7495</v>
      </c>
      <c r="AV27" s="393"/>
    </row>
    <row r="28" spans="1:48" s="139" customFormat="1" ht="18.75">
      <c r="A28" s="387"/>
      <c r="B28" s="11" t="s">
        <v>891</v>
      </c>
      <c r="C28" s="247" t="s">
        <v>151</v>
      </c>
      <c r="D28" s="133"/>
      <c r="E28" s="131"/>
      <c r="F28" s="225"/>
      <c r="G28" s="131"/>
      <c r="H28" s="132"/>
      <c r="I28" s="132"/>
      <c r="J28" s="134"/>
      <c r="K28" s="226"/>
      <c r="L28" s="226"/>
      <c r="M28" s="227"/>
      <c r="N28" s="228"/>
      <c r="O28" s="143"/>
      <c r="P28" s="192">
        <v>1074475959</v>
      </c>
      <c r="Q28" s="287"/>
      <c r="R28" s="189">
        <v>22000</v>
      </c>
      <c r="S28" s="11"/>
      <c r="T28" s="229"/>
      <c r="U28" s="135"/>
      <c r="V28" s="230"/>
      <c r="W28" s="141"/>
      <c r="X28" s="136"/>
      <c r="Y28" s="144"/>
      <c r="AA28" s="184">
        <v>21568</v>
      </c>
      <c r="AB28" s="182">
        <v>23701</v>
      </c>
      <c r="AC28" s="195">
        <v>1074475959</v>
      </c>
      <c r="AF28" s="389">
        <v>22000</v>
      </c>
      <c r="AN28" s="390" t="s">
        <v>151</v>
      </c>
      <c r="AS28" s="139">
        <v>0</v>
      </c>
      <c r="AT28" s="391">
        <v>672707</v>
      </c>
      <c r="AU28" s="392" t="s">
        <v>7495</v>
      </c>
      <c r="AV28" s="393"/>
    </row>
    <row r="29" spans="1:48" s="139" customFormat="1" ht="18.75">
      <c r="A29" s="387"/>
      <c r="B29" s="11" t="s">
        <v>895</v>
      </c>
      <c r="C29" s="247" t="s">
        <v>7494</v>
      </c>
      <c r="D29" s="133"/>
      <c r="E29" s="131"/>
      <c r="F29" s="225"/>
      <c r="G29" s="131"/>
      <c r="H29" s="132"/>
      <c r="I29" s="132"/>
      <c r="J29" s="134"/>
      <c r="K29" s="226"/>
      <c r="L29" s="226"/>
      <c r="M29" s="227"/>
      <c r="N29" s="228"/>
      <c r="O29" s="143"/>
      <c r="P29" s="192">
        <v>1074476009</v>
      </c>
      <c r="Q29" s="287"/>
      <c r="R29" s="189">
        <v>23600</v>
      </c>
      <c r="S29" s="11"/>
      <c r="T29" s="229"/>
      <c r="U29" s="135"/>
      <c r="V29" s="230"/>
      <c r="W29" s="141"/>
      <c r="X29" s="136"/>
      <c r="Y29" s="144"/>
      <c r="AA29" s="184">
        <v>23137</v>
      </c>
      <c r="AB29" s="182">
        <v>25425</v>
      </c>
      <c r="AC29" s="195">
        <v>1074476009</v>
      </c>
      <c r="AF29" s="389">
        <v>23600</v>
      </c>
      <c r="AN29" s="390" t="s">
        <v>7494</v>
      </c>
      <c r="AS29" s="139">
        <v>0</v>
      </c>
      <c r="AT29" s="391">
        <v>672707</v>
      </c>
      <c r="AU29" s="392" t="s">
        <v>7495</v>
      </c>
      <c r="AV29" s="393"/>
    </row>
    <row r="30" spans="1:48" s="139" customFormat="1" ht="18.75">
      <c r="A30" s="387"/>
      <c r="B30" s="11" t="s">
        <v>917</v>
      </c>
      <c r="C30" s="247" t="s">
        <v>7486</v>
      </c>
      <c r="D30" s="133"/>
      <c r="E30" s="131"/>
      <c r="F30" s="225"/>
      <c r="G30" s="131"/>
      <c r="H30" s="132"/>
      <c r="I30" s="132"/>
      <c r="J30" s="134"/>
      <c r="K30" s="226"/>
      <c r="L30" s="226"/>
      <c r="M30" s="227"/>
      <c r="N30" s="228"/>
      <c r="O30" s="143"/>
      <c r="P30" s="192">
        <v>1074475936</v>
      </c>
      <c r="Q30" s="287"/>
      <c r="R30" s="189">
        <v>23480</v>
      </c>
      <c r="S30" s="11"/>
      <c r="T30" s="229"/>
      <c r="U30" s="135"/>
      <c r="V30" s="230"/>
      <c r="W30" s="141"/>
      <c r="X30" s="136"/>
      <c r="Y30" s="144"/>
      <c r="AA30" s="184">
        <v>23019</v>
      </c>
      <c r="AB30" s="182">
        <v>25295</v>
      </c>
      <c r="AC30" s="195">
        <v>1074475936</v>
      </c>
      <c r="AF30" s="389">
        <v>23480</v>
      </c>
      <c r="AN30" s="390" t="s">
        <v>7486</v>
      </c>
      <c r="AS30" s="139">
        <v>0</v>
      </c>
      <c r="AT30" s="391">
        <v>672707</v>
      </c>
      <c r="AU30" s="392" t="s">
        <v>7495</v>
      </c>
      <c r="AV30" s="393"/>
    </row>
    <row r="31" spans="1:48" s="139" customFormat="1" ht="18.75">
      <c r="A31" s="387"/>
      <c r="B31" s="11" t="s">
        <v>919</v>
      </c>
      <c r="C31" s="247" t="s">
        <v>4898</v>
      </c>
      <c r="D31" s="133"/>
      <c r="E31" s="131"/>
      <c r="F31" s="225"/>
      <c r="G31" s="131"/>
      <c r="H31" s="132"/>
      <c r="I31" s="132"/>
      <c r="J31" s="134"/>
      <c r="K31" s="226"/>
      <c r="L31" s="226"/>
      <c r="M31" s="227"/>
      <c r="N31" s="228"/>
      <c r="O31" s="143"/>
      <c r="P31" s="192">
        <v>1074476649</v>
      </c>
      <c r="Q31" s="287"/>
      <c r="R31" s="189">
        <v>24380</v>
      </c>
      <c r="S31" s="11">
        <v>900</v>
      </c>
      <c r="T31" s="229"/>
      <c r="U31" s="135"/>
      <c r="V31" s="230"/>
      <c r="W31" s="141"/>
      <c r="X31" s="136"/>
      <c r="Y31" s="144"/>
      <c r="AA31" s="184">
        <v>23901</v>
      </c>
      <c r="AB31" s="182">
        <v>26264</v>
      </c>
      <c r="AC31" s="195">
        <v>1074476649</v>
      </c>
      <c r="AF31" s="389">
        <v>24380</v>
      </c>
      <c r="AN31" s="390" t="s">
        <v>4898</v>
      </c>
      <c r="AS31" s="139">
        <v>900</v>
      </c>
      <c r="AT31" s="391">
        <v>672706</v>
      </c>
      <c r="AU31" s="392" t="s">
        <v>7495</v>
      </c>
      <c r="AV31" s="393"/>
    </row>
    <row r="32" spans="1:48" s="139" customFormat="1" ht="18.75">
      <c r="A32" s="387"/>
      <c r="B32" s="11" t="s">
        <v>924</v>
      </c>
      <c r="C32" s="247" t="s">
        <v>156</v>
      </c>
      <c r="D32" s="133"/>
      <c r="E32" s="131"/>
      <c r="F32" s="225"/>
      <c r="G32" s="131"/>
      <c r="H32" s="132"/>
      <c r="I32" s="132"/>
      <c r="J32" s="134"/>
      <c r="K32" s="226"/>
      <c r="L32" s="226"/>
      <c r="M32" s="227"/>
      <c r="N32" s="228"/>
      <c r="O32" s="143"/>
      <c r="P32" s="192">
        <v>1074476006</v>
      </c>
      <c r="Q32" s="287"/>
      <c r="R32" s="189">
        <v>18300</v>
      </c>
      <c r="S32" s="11"/>
      <c r="T32" s="229"/>
      <c r="U32" s="135"/>
      <c r="V32" s="230"/>
      <c r="W32" s="141"/>
      <c r="X32" s="136"/>
      <c r="Y32" s="144"/>
      <c r="AA32" s="184">
        <v>17941</v>
      </c>
      <c r="AB32" s="182">
        <v>19715</v>
      </c>
      <c r="AC32" s="195">
        <v>1074476006</v>
      </c>
      <c r="AF32" s="389">
        <v>18300</v>
      </c>
      <c r="AN32" s="390" t="s">
        <v>156</v>
      </c>
      <c r="AS32" s="139">
        <v>0</v>
      </c>
      <c r="AT32" s="391">
        <v>672707</v>
      </c>
      <c r="AU32" s="392" t="s">
        <v>7495</v>
      </c>
      <c r="AV32" s="393"/>
    </row>
    <row r="33" spans="1:48" s="139" customFormat="1" ht="18.75">
      <c r="A33" s="387"/>
      <c r="B33" s="11" t="s">
        <v>4901</v>
      </c>
      <c r="C33" s="247" t="s">
        <v>1684</v>
      </c>
      <c r="D33" s="133"/>
      <c r="E33" s="131"/>
      <c r="F33" s="225"/>
      <c r="G33" s="131"/>
      <c r="H33" s="132"/>
      <c r="I33" s="132"/>
      <c r="J33" s="134"/>
      <c r="K33" s="226"/>
      <c r="L33" s="226"/>
      <c r="M33" s="227"/>
      <c r="N33" s="228"/>
      <c r="O33" s="143"/>
      <c r="P33" s="192">
        <v>1074476146</v>
      </c>
      <c r="Q33" s="287"/>
      <c r="R33" s="189">
        <v>24320</v>
      </c>
      <c r="S33" s="11"/>
      <c r="T33" s="229"/>
      <c r="U33" s="135"/>
      <c r="V33" s="230"/>
      <c r="W33" s="141"/>
      <c r="X33" s="136"/>
      <c r="Y33" s="144"/>
      <c r="AA33" s="184">
        <v>23843</v>
      </c>
      <c r="AB33" s="182">
        <v>26201</v>
      </c>
      <c r="AC33" s="195">
        <v>1074476146</v>
      </c>
      <c r="AF33" s="389">
        <v>24320</v>
      </c>
      <c r="AN33" s="390" t="s">
        <v>1684</v>
      </c>
      <c r="AS33" s="139">
        <v>0</v>
      </c>
      <c r="AT33" s="391">
        <v>672707</v>
      </c>
      <c r="AU33" s="392" t="s">
        <v>7495</v>
      </c>
      <c r="AV33" s="393"/>
    </row>
    <row r="34" spans="1:48" s="139" customFormat="1" ht="18.75">
      <c r="A34" s="387"/>
      <c r="B34" s="11" t="s">
        <v>549</v>
      </c>
      <c r="C34" s="247" t="s">
        <v>2033</v>
      </c>
      <c r="D34" s="133"/>
      <c r="E34" s="131"/>
      <c r="F34" s="225"/>
      <c r="G34" s="131"/>
      <c r="H34" s="132"/>
      <c r="I34" s="132"/>
      <c r="J34" s="134"/>
      <c r="K34" s="226"/>
      <c r="L34" s="226"/>
      <c r="M34" s="227"/>
      <c r="N34" s="228"/>
      <c r="O34" s="143"/>
      <c r="P34" s="192">
        <v>1074476201</v>
      </c>
      <c r="Q34" s="287"/>
      <c r="R34" s="189">
        <v>42200</v>
      </c>
      <c r="S34" s="11"/>
      <c r="T34" s="229"/>
      <c r="U34" s="135"/>
      <c r="V34" s="230"/>
      <c r="W34" s="141"/>
      <c r="X34" s="136"/>
      <c r="Y34" s="144"/>
      <c r="AA34" s="184">
        <v>41372</v>
      </c>
      <c r="AB34" s="182">
        <v>45463</v>
      </c>
      <c r="AC34" s="195">
        <v>1074476201</v>
      </c>
      <c r="AF34" s="389">
        <v>42200</v>
      </c>
      <c r="AN34" s="390" t="s">
        <v>2033</v>
      </c>
      <c r="AS34" s="139">
        <v>0</v>
      </c>
      <c r="AT34" s="391">
        <v>672707</v>
      </c>
      <c r="AU34" s="392" t="s">
        <v>7495</v>
      </c>
      <c r="AV34" s="393"/>
    </row>
    <row r="35" spans="1:48" s="139" customFormat="1" ht="18.75">
      <c r="A35" s="387"/>
      <c r="B35" s="11" t="s">
        <v>4796</v>
      </c>
      <c r="C35" s="247" t="s">
        <v>377</v>
      </c>
      <c r="D35" s="133"/>
      <c r="E35" s="131"/>
      <c r="F35" s="225"/>
      <c r="G35" s="131"/>
      <c r="H35" s="132"/>
      <c r="I35" s="132"/>
      <c r="J35" s="134"/>
      <c r="K35" s="226"/>
      <c r="L35" s="226"/>
      <c r="M35" s="227"/>
      <c r="N35" s="228"/>
      <c r="O35" s="143"/>
      <c r="P35" s="192">
        <v>1074476347</v>
      </c>
      <c r="Q35" s="287"/>
      <c r="R35" s="189">
        <v>28500</v>
      </c>
      <c r="S35" s="11"/>
      <c r="T35" s="229"/>
      <c r="U35" s="135"/>
      <c r="V35" s="230"/>
      <c r="W35" s="141"/>
      <c r="X35" s="136"/>
      <c r="Y35" s="144"/>
      <c r="AA35" s="184">
        <v>27941</v>
      </c>
      <c r="AB35" s="182">
        <v>30704</v>
      </c>
      <c r="AC35" s="195">
        <v>1074476347</v>
      </c>
      <c r="AF35" s="389">
        <v>28500</v>
      </c>
      <c r="AN35" s="390" t="s">
        <v>377</v>
      </c>
      <c r="AS35" s="139">
        <v>0</v>
      </c>
      <c r="AT35" s="391">
        <v>672707</v>
      </c>
      <c r="AU35" s="392" t="s">
        <v>7495</v>
      </c>
      <c r="AV35" s="393"/>
    </row>
    <row r="36" spans="1:48" s="139" customFormat="1" ht="18.75">
      <c r="A36" s="387"/>
      <c r="B36" s="11" t="s">
        <v>1724</v>
      </c>
      <c r="C36" s="247" t="s">
        <v>354</v>
      </c>
      <c r="D36" s="133"/>
      <c r="E36" s="131"/>
      <c r="F36" s="225"/>
      <c r="G36" s="131"/>
      <c r="H36" s="132"/>
      <c r="I36" s="132"/>
      <c r="J36" s="134"/>
      <c r="K36" s="226"/>
      <c r="L36" s="226"/>
      <c r="M36" s="227"/>
      <c r="N36" s="228"/>
      <c r="O36" s="143"/>
      <c r="P36" s="192">
        <v>1074476691</v>
      </c>
      <c r="Q36" s="287"/>
      <c r="R36" s="189">
        <v>10240</v>
      </c>
      <c r="S36" s="11">
        <v>900</v>
      </c>
      <c r="T36" s="229"/>
      <c r="U36" s="135"/>
      <c r="V36" s="230"/>
      <c r="W36" s="141"/>
      <c r="X36" s="136"/>
      <c r="Y36" s="144"/>
      <c r="AA36" s="184">
        <v>9846</v>
      </c>
      <c r="AB36" s="182">
        <v>10820</v>
      </c>
      <c r="AC36" s="195">
        <v>1074476691</v>
      </c>
      <c r="AF36" s="389">
        <v>10240</v>
      </c>
      <c r="AN36" s="390" t="s">
        <v>354</v>
      </c>
      <c r="AS36" s="139">
        <v>900</v>
      </c>
      <c r="AT36" s="391">
        <v>672706</v>
      </c>
      <c r="AU36" s="392" t="s">
        <v>7495</v>
      </c>
      <c r="AV36" s="393"/>
    </row>
    <row r="37" spans="1:48" s="139" customFormat="1" ht="18.75">
      <c r="A37" s="387"/>
      <c r="B37" s="11" t="s">
        <v>1727</v>
      </c>
      <c r="C37" s="247" t="s">
        <v>361</v>
      </c>
      <c r="D37" s="133"/>
      <c r="E37" s="131"/>
      <c r="F37" s="225"/>
      <c r="G37" s="131"/>
      <c r="H37" s="132"/>
      <c r="I37" s="132"/>
      <c r="J37" s="134"/>
      <c r="K37" s="226"/>
      <c r="L37" s="226"/>
      <c r="M37" s="227"/>
      <c r="N37" s="228"/>
      <c r="O37" s="143"/>
      <c r="P37" s="192">
        <v>1074476699</v>
      </c>
      <c r="Q37" s="287"/>
      <c r="R37" s="189">
        <v>19130</v>
      </c>
      <c r="S37" s="11">
        <v>900</v>
      </c>
      <c r="T37" s="229"/>
      <c r="U37" s="135"/>
      <c r="V37" s="230"/>
      <c r="W37" s="141"/>
      <c r="X37" s="136"/>
      <c r="Y37" s="144"/>
      <c r="AA37" s="184">
        <v>17609</v>
      </c>
      <c r="AB37" s="182">
        <v>19350</v>
      </c>
      <c r="AC37" s="195">
        <v>1074476699</v>
      </c>
      <c r="AF37" s="389">
        <v>19130</v>
      </c>
      <c r="AN37" s="390" t="s">
        <v>361</v>
      </c>
      <c r="AS37" s="139">
        <v>900</v>
      </c>
      <c r="AT37" s="391">
        <v>672706</v>
      </c>
      <c r="AU37" s="392" t="s">
        <v>7495</v>
      </c>
      <c r="AV37" s="393"/>
    </row>
    <row r="38" spans="1:48" s="139" customFormat="1" ht="18.75">
      <c r="A38" s="387"/>
      <c r="B38" s="11" t="s">
        <v>1730</v>
      </c>
      <c r="C38" s="247" t="s">
        <v>365</v>
      </c>
      <c r="D38" s="133"/>
      <c r="E38" s="131"/>
      <c r="F38" s="225"/>
      <c r="G38" s="131"/>
      <c r="H38" s="132"/>
      <c r="I38" s="132"/>
      <c r="J38" s="134"/>
      <c r="K38" s="226"/>
      <c r="L38" s="226"/>
      <c r="M38" s="227"/>
      <c r="N38" s="228"/>
      <c r="O38" s="143"/>
      <c r="P38" s="192">
        <v>1074476686</v>
      </c>
      <c r="Q38" s="287"/>
      <c r="R38" s="189">
        <v>32670</v>
      </c>
      <c r="S38" s="11">
        <v>900</v>
      </c>
      <c r="T38" s="229"/>
      <c r="U38" s="135"/>
      <c r="V38" s="230"/>
      <c r="W38" s="141"/>
      <c r="X38" s="136"/>
      <c r="Y38" s="144"/>
      <c r="AA38" s="184">
        <v>31304</v>
      </c>
      <c r="AB38" s="182">
        <v>34400</v>
      </c>
      <c r="AC38" s="195">
        <v>1074476686</v>
      </c>
      <c r="AF38" s="389">
        <v>32670</v>
      </c>
      <c r="AN38" s="390" t="s">
        <v>365</v>
      </c>
      <c r="AS38" s="139">
        <v>900</v>
      </c>
      <c r="AT38" s="391">
        <v>672706</v>
      </c>
      <c r="AU38" s="392" t="s">
        <v>7495</v>
      </c>
      <c r="AV38" s="393"/>
    </row>
    <row r="39" spans="1:48" s="139" customFormat="1" ht="18.75">
      <c r="A39" s="387"/>
      <c r="B39" s="11" t="s">
        <v>1706</v>
      </c>
      <c r="C39" s="247" t="s">
        <v>1710</v>
      </c>
      <c r="D39" s="133"/>
      <c r="E39" s="131"/>
      <c r="F39" s="225"/>
      <c r="G39" s="131"/>
      <c r="H39" s="132"/>
      <c r="I39" s="132"/>
      <c r="J39" s="134"/>
      <c r="K39" s="226"/>
      <c r="L39" s="226"/>
      <c r="M39" s="227"/>
      <c r="N39" s="228"/>
      <c r="O39" s="143"/>
      <c r="P39" s="192">
        <v>1074475811</v>
      </c>
      <c r="Q39" s="287"/>
      <c r="R39" s="189">
        <v>21340</v>
      </c>
      <c r="S39" s="11"/>
      <c r="T39" s="229"/>
      <c r="U39" s="135"/>
      <c r="V39" s="230"/>
      <c r="W39" s="141"/>
      <c r="X39" s="136"/>
      <c r="Y39" s="144"/>
      <c r="AA39" s="184">
        <v>20921</v>
      </c>
      <c r="AB39" s="182">
        <v>22990</v>
      </c>
      <c r="AC39" s="195">
        <v>1074475811</v>
      </c>
      <c r="AF39" s="389">
        <v>21340</v>
      </c>
      <c r="AN39" s="390" t="s">
        <v>1710</v>
      </c>
      <c r="AS39" s="139">
        <v>0</v>
      </c>
      <c r="AT39" s="391">
        <v>672707</v>
      </c>
      <c r="AU39" s="392" t="s">
        <v>7495</v>
      </c>
      <c r="AV39" s="393"/>
    </row>
    <row r="40" spans="1:48" s="139" customFormat="1" ht="18.75">
      <c r="A40" s="387">
        <v>45274</v>
      </c>
      <c r="B40" s="11" t="s">
        <v>4784</v>
      </c>
      <c r="C40" s="156" t="s">
        <v>5854</v>
      </c>
      <c r="D40" s="133"/>
      <c r="E40" s="131"/>
      <c r="F40" s="225">
        <v>8</v>
      </c>
      <c r="G40" s="131">
        <v>1336</v>
      </c>
      <c r="H40" s="132" t="s">
        <v>1748</v>
      </c>
      <c r="I40" s="132">
        <v>61</v>
      </c>
      <c r="J40" s="134" t="s">
        <v>1776</v>
      </c>
      <c r="K40" s="226" t="s">
        <v>7239</v>
      </c>
      <c r="L40" s="226" t="s">
        <v>1777</v>
      </c>
      <c r="M40" s="227">
        <v>29500</v>
      </c>
      <c r="N40" s="228">
        <v>25863.63636363636</v>
      </c>
      <c r="O40" s="143">
        <v>0.12193321616871694</v>
      </c>
      <c r="P40" s="192">
        <v>1074475779</v>
      </c>
      <c r="Q40" s="291" t="s">
        <v>6592</v>
      </c>
      <c r="R40" s="189">
        <v>29500</v>
      </c>
      <c r="S40" s="11"/>
      <c r="T40" s="229">
        <v>29500</v>
      </c>
      <c r="U40" s="135">
        <v>22710</v>
      </c>
      <c r="V40" s="230">
        <v>25863.63636363636</v>
      </c>
      <c r="W40" s="141">
        <v>7.7322033898305165E-2</v>
      </c>
      <c r="X40" s="136">
        <v>0.12193321616871694</v>
      </c>
      <c r="Y40" s="309" t="s">
        <v>7500</v>
      </c>
      <c r="AA40" s="184">
        <v>28921</v>
      </c>
      <c r="AB40" s="182">
        <v>31781</v>
      </c>
      <c r="AC40" s="195">
        <v>1074475779</v>
      </c>
      <c r="AF40" s="389">
        <v>29500</v>
      </c>
      <c r="AN40" s="390" t="s">
        <v>4673</v>
      </c>
      <c r="AS40" s="139">
        <v>0</v>
      </c>
      <c r="AT40" s="391">
        <v>672707</v>
      </c>
      <c r="AU40" s="394" t="s">
        <v>11936</v>
      </c>
      <c r="AV40" s="393"/>
    </row>
    <row r="41" spans="1:48" s="139" customFormat="1" ht="18.75">
      <c r="A41" s="387">
        <v>45274</v>
      </c>
      <c r="B41" s="11" t="s">
        <v>4781</v>
      </c>
      <c r="C41" s="156" t="s">
        <v>5972</v>
      </c>
      <c r="D41" s="133"/>
      <c r="E41" s="131"/>
      <c r="F41" s="225">
        <v>15</v>
      </c>
      <c r="G41" s="131">
        <v>1336</v>
      </c>
      <c r="H41" s="132" t="s">
        <v>1748</v>
      </c>
      <c r="I41" s="132">
        <v>75</v>
      </c>
      <c r="J41" s="134" t="s">
        <v>1776</v>
      </c>
      <c r="K41" s="226" t="s">
        <v>7243</v>
      </c>
      <c r="L41" s="226" t="s">
        <v>1777</v>
      </c>
      <c r="M41" s="227">
        <v>23980</v>
      </c>
      <c r="N41" s="228">
        <v>20845.454545454544</v>
      </c>
      <c r="O41" s="143">
        <v>0.1225904928041866</v>
      </c>
      <c r="P41" s="192">
        <v>1074735356</v>
      </c>
      <c r="Q41" s="288" t="s">
        <v>7173</v>
      </c>
      <c r="R41" s="189">
        <v>23980</v>
      </c>
      <c r="S41" s="11"/>
      <c r="T41" s="229">
        <v>23980</v>
      </c>
      <c r="U41" s="135">
        <v>18290</v>
      </c>
      <c r="V41" s="230">
        <v>20845.454545454544</v>
      </c>
      <c r="W41" s="141">
        <v>7.7314428690575587E-2</v>
      </c>
      <c r="X41" s="136">
        <v>0.1225904928041866</v>
      </c>
      <c r="Y41" s="309" t="s">
        <v>7500</v>
      </c>
      <c r="AA41" s="184">
        <v>23509</v>
      </c>
      <c r="AB41" s="182">
        <v>25834</v>
      </c>
      <c r="AC41" s="195">
        <v>1074735356</v>
      </c>
      <c r="AF41" s="389">
        <v>23980</v>
      </c>
      <c r="AN41" s="390" t="s">
        <v>383</v>
      </c>
      <c r="AS41" s="139">
        <v>0</v>
      </c>
      <c r="AT41" s="391">
        <v>672707</v>
      </c>
      <c r="AU41" s="394" t="s">
        <v>11936</v>
      </c>
      <c r="AV41" s="393"/>
    </row>
    <row r="42" spans="1:48" s="139" customFormat="1" ht="18.75">
      <c r="A42" s="387">
        <v>45274</v>
      </c>
      <c r="B42" s="11" t="s">
        <v>882</v>
      </c>
      <c r="C42" s="156" t="s">
        <v>5888</v>
      </c>
      <c r="D42" s="133"/>
      <c r="E42" s="131"/>
      <c r="F42" s="225" t="e">
        <v>#REF!</v>
      </c>
      <c r="G42" s="131">
        <v>383</v>
      </c>
      <c r="H42" s="132" t="s">
        <v>1749</v>
      </c>
      <c r="I42" s="132">
        <v>44</v>
      </c>
      <c r="J42" s="134" t="s">
        <v>3422</v>
      </c>
      <c r="K42" s="226" t="s">
        <v>1988</v>
      </c>
      <c r="L42" s="226" t="s">
        <v>3425</v>
      </c>
      <c r="M42" s="227">
        <v>18900</v>
      </c>
      <c r="N42" s="228">
        <v>17181.81818181818</v>
      </c>
      <c r="O42" s="143">
        <v>1</v>
      </c>
      <c r="P42" s="192">
        <v>1074475995</v>
      </c>
      <c r="Q42" s="286" t="s">
        <v>6638</v>
      </c>
      <c r="R42" s="189">
        <v>18600</v>
      </c>
      <c r="S42" s="11">
        <v>900</v>
      </c>
      <c r="T42" s="229">
        <v>19500</v>
      </c>
      <c r="U42" s="135">
        <v>0</v>
      </c>
      <c r="V42" s="230">
        <v>17727.272727272724</v>
      </c>
      <c r="W42" s="141">
        <v>0.1100000000000001</v>
      </c>
      <c r="X42" s="136">
        <v>1</v>
      </c>
      <c r="Y42" s="309" t="s">
        <v>7503</v>
      </c>
      <c r="AA42" s="185">
        <v>18182</v>
      </c>
      <c r="AB42" s="183">
        <v>19980</v>
      </c>
      <c r="AC42" s="395">
        <v>1074475995</v>
      </c>
      <c r="AD42" s="396"/>
      <c r="AE42" s="396"/>
      <c r="AF42" s="397">
        <v>18600</v>
      </c>
      <c r="AG42" s="396"/>
      <c r="AH42" s="396"/>
      <c r="AI42" s="396"/>
      <c r="AJ42" s="396"/>
      <c r="AK42" s="396"/>
      <c r="AL42" s="396"/>
      <c r="AM42" s="396"/>
      <c r="AN42" s="398" t="s">
        <v>2032</v>
      </c>
      <c r="AO42" s="396"/>
      <c r="AP42" s="396"/>
      <c r="AQ42" s="396"/>
      <c r="AR42" s="396"/>
      <c r="AS42" s="396">
        <v>900</v>
      </c>
      <c r="AT42" s="399">
        <v>672706</v>
      </c>
      <c r="AU42" s="400" t="s">
        <v>11937</v>
      </c>
      <c r="AV42" s="393" t="s">
        <v>7504</v>
      </c>
    </row>
    <row r="43" spans="1:48" s="139" customFormat="1" ht="18.75">
      <c r="A43" s="387">
        <v>45274</v>
      </c>
      <c r="B43" s="11" t="s">
        <v>1562</v>
      </c>
      <c r="C43" s="401" t="s">
        <v>7134</v>
      </c>
      <c r="D43" s="133"/>
      <c r="E43" s="131"/>
      <c r="F43" s="225">
        <v>0</v>
      </c>
      <c r="G43" s="131">
        <v>2120</v>
      </c>
      <c r="H43" s="132" t="s">
        <v>1754</v>
      </c>
      <c r="I43" s="132">
        <v>1</v>
      </c>
      <c r="J43" s="134" t="s">
        <v>1782</v>
      </c>
      <c r="K43" s="226" t="s">
        <v>7561</v>
      </c>
      <c r="L43" s="226" t="s">
        <v>1970</v>
      </c>
      <c r="M43" s="227">
        <v>22497</v>
      </c>
      <c r="N43" s="228">
        <v>19974.545454545452</v>
      </c>
      <c r="O43" s="143">
        <v>0.47232841798652825</v>
      </c>
      <c r="P43" s="238">
        <v>1074476194</v>
      </c>
      <c r="Q43" s="288" t="s">
        <v>7544</v>
      </c>
      <c r="R43" s="189">
        <v>22497</v>
      </c>
      <c r="S43" s="11"/>
      <c r="T43" s="229">
        <v>22497</v>
      </c>
      <c r="U43" s="135">
        <v>10540</v>
      </c>
      <c r="V43" s="230">
        <v>19974.545454545452</v>
      </c>
      <c r="W43" s="141">
        <v>0.11291729806676765</v>
      </c>
      <c r="X43" s="136">
        <v>0.47232841798652825</v>
      </c>
      <c r="Y43" s="309">
        <v>2</v>
      </c>
      <c r="AA43" s="184">
        <v>22055</v>
      </c>
      <c r="AB43" s="182">
        <v>24236</v>
      </c>
      <c r="AC43" s="195">
        <v>1074476194</v>
      </c>
      <c r="AF43" s="389">
        <v>22497</v>
      </c>
      <c r="AN43" s="390" t="s">
        <v>11938</v>
      </c>
      <c r="AS43" s="139">
        <v>0</v>
      </c>
      <c r="AT43" s="391">
        <v>672707</v>
      </c>
      <c r="AU43" s="394">
        <v>2</v>
      </c>
      <c r="AV43" s="393"/>
    </row>
    <row r="44" spans="1:48" s="139" customFormat="1" ht="18.75">
      <c r="A44" s="387">
        <v>45274</v>
      </c>
      <c r="B44" s="11" t="s">
        <v>1570</v>
      </c>
      <c r="C44" s="247" t="s">
        <v>6264</v>
      </c>
      <c r="D44" s="133"/>
      <c r="E44" s="131"/>
      <c r="F44" s="225">
        <v>10</v>
      </c>
      <c r="G44" s="131">
        <v>924</v>
      </c>
      <c r="H44" s="132" t="s">
        <v>1754</v>
      </c>
      <c r="I44" s="132">
        <v>2</v>
      </c>
      <c r="J44" s="134" t="s">
        <v>1784</v>
      </c>
      <c r="K44" s="226" t="s">
        <v>7305</v>
      </c>
      <c r="L44" s="226" t="s">
        <v>1984</v>
      </c>
      <c r="M44" s="227">
        <v>16940</v>
      </c>
      <c r="N44" s="228">
        <v>14922.727272727272</v>
      </c>
      <c r="O44" s="143">
        <v>0.37250076149862926</v>
      </c>
      <c r="P44" s="238">
        <v>1074476388</v>
      </c>
      <c r="Q44" s="288" t="s">
        <v>7545</v>
      </c>
      <c r="R44" s="189">
        <v>16040</v>
      </c>
      <c r="S44" s="11">
        <v>900</v>
      </c>
      <c r="T44" s="229">
        <v>16940</v>
      </c>
      <c r="U44" s="135">
        <v>9364</v>
      </c>
      <c r="V44" s="230">
        <v>14922.727272727272</v>
      </c>
      <c r="W44" s="141">
        <v>9.0909090909090828E-2</v>
      </c>
      <c r="X44" s="136">
        <v>0.37250076149862926</v>
      </c>
      <c r="Y44" s="309">
        <v>2</v>
      </c>
      <c r="AA44" s="184">
        <v>15725</v>
      </c>
      <c r="AB44" s="182">
        <v>17280</v>
      </c>
      <c r="AC44" s="195">
        <v>1074476388</v>
      </c>
      <c r="AF44" s="389">
        <v>16040</v>
      </c>
      <c r="AN44" s="390" t="s">
        <v>362</v>
      </c>
      <c r="AS44" s="139">
        <v>900</v>
      </c>
      <c r="AT44" s="391">
        <v>672706</v>
      </c>
      <c r="AU44" s="394">
        <v>2</v>
      </c>
      <c r="AV44" s="393"/>
    </row>
    <row r="45" spans="1:48" s="139" customFormat="1" ht="18.75">
      <c r="A45" s="387">
        <v>45274</v>
      </c>
      <c r="B45" s="11" t="s">
        <v>1563</v>
      </c>
      <c r="C45" s="401" t="s">
        <v>7135</v>
      </c>
      <c r="D45" s="133"/>
      <c r="E45" s="131"/>
      <c r="F45" s="233">
        <v>2</v>
      </c>
      <c r="G45" s="131">
        <v>709</v>
      </c>
      <c r="H45" s="132" t="s">
        <v>1754</v>
      </c>
      <c r="I45" s="132">
        <v>3</v>
      </c>
      <c r="J45" s="134" t="s">
        <v>3426</v>
      </c>
      <c r="K45" s="226" t="s">
        <v>2023</v>
      </c>
      <c r="L45" s="226" t="s">
        <v>1777</v>
      </c>
      <c r="M45" s="227">
        <v>14500</v>
      </c>
      <c r="N45" s="228">
        <v>12704.545454545454</v>
      </c>
      <c r="O45" s="143">
        <v>0.27427549194991052</v>
      </c>
      <c r="P45" s="238">
        <v>1074476315</v>
      </c>
      <c r="Q45" s="288" t="s">
        <v>7546</v>
      </c>
      <c r="R45" s="189">
        <v>16220</v>
      </c>
      <c r="S45" s="11"/>
      <c r="T45" s="229">
        <v>16220</v>
      </c>
      <c r="U45" s="135">
        <v>9220</v>
      </c>
      <c r="V45" s="230">
        <v>14268.181818181816</v>
      </c>
      <c r="W45" s="141">
        <v>0.2050344827586208</v>
      </c>
      <c r="X45" s="136">
        <v>0.35380694488690656</v>
      </c>
      <c r="Y45" s="309">
        <v>2</v>
      </c>
      <c r="AA45" s="184">
        <v>15901</v>
      </c>
      <c r="AB45" s="182">
        <v>17473</v>
      </c>
      <c r="AC45" s="195">
        <v>1074476315</v>
      </c>
      <c r="AF45" s="389">
        <v>16220</v>
      </c>
      <c r="AN45" s="390" t="s">
        <v>11939</v>
      </c>
      <c r="AS45" s="139">
        <v>0</v>
      </c>
      <c r="AT45" s="391">
        <v>672707</v>
      </c>
      <c r="AU45" s="394">
        <v>2</v>
      </c>
      <c r="AV45" s="393"/>
    </row>
    <row r="46" spans="1:48" s="139" customFormat="1" ht="18.75">
      <c r="A46" s="387">
        <v>45274</v>
      </c>
      <c r="B46" s="11" t="s">
        <v>1564</v>
      </c>
      <c r="C46" s="247" t="s">
        <v>6265</v>
      </c>
      <c r="D46" s="133"/>
      <c r="E46" s="131"/>
      <c r="F46" s="225">
        <v>0</v>
      </c>
      <c r="G46" s="131">
        <v>105</v>
      </c>
      <c r="H46" s="132" t="s">
        <v>1754</v>
      </c>
      <c r="I46" s="132">
        <v>4</v>
      </c>
      <c r="J46" s="134" t="s">
        <v>1776</v>
      </c>
      <c r="K46" s="226" t="s">
        <v>2013</v>
      </c>
      <c r="L46" s="226" t="s">
        <v>1777</v>
      </c>
      <c r="M46" s="227">
        <v>16800</v>
      </c>
      <c r="N46" s="228">
        <v>14795.454545454544</v>
      </c>
      <c r="O46" s="143">
        <v>0.28761904761904755</v>
      </c>
      <c r="P46" s="238">
        <v>1074476193</v>
      </c>
      <c r="Q46" s="287" t="s">
        <v>6767</v>
      </c>
      <c r="R46" s="189">
        <v>16800</v>
      </c>
      <c r="S46" s="11"/>
      <c r="T46" s="229">
        <v>16800</v>
      </c>
      <c r="U46" s="135">
        <v>10540</v>
      </c>
      <c r="V46" s="230">
        <v>14795.454545454544</v>
      </c>
      <c r="W46" s="141">
        <v>7.7261904761904754E-2</v>
      </c>
      <c r="X46" s="136">
        <v>0.28761904761904755</v>
      </c>
      <c r="Y46" s="309">
        <v>2</v>
      </c>
      <c r="AA46" s="184">
        <v>16470</v>
      </c>
      <c r="AB46" s="182">
        <v>18098</v>
      </c>
      <c r="AC46" s="195">
        <v>1074476193</v>
      </c>
      <c r="AF46" s="389">
        <v>16800</v>
      </c>
      <c r="AN46" s="390" t="s">
        <v>11940</v>
      </c>
      <c r="AS46" s="139">
        <v>0</v>
      </c>
      <c r="AT46" s="391">
        <v>672707</v>
      </c>
      <c r="AU46" s="394">
        <v>2</v>
      </c>
      <c r="AV46" s="393"/>
    </row>
    <row r="47" spans="1:48" s="139" customFormat="1" ht="18.75">
      <c r="A47" s="387">
        <v>45274</v>
      </c>
      <c r="B47" s="11" t="s">
        <v>1565</v>
      </c>
      <c r="C47" s="247" t="s">
        <v>6266</v>
      </c>
      <c r="D47" s="133"/>
      <c r="E47" s="131"/>
      <c r="F47" s="233">
        <v>29</v>
      </c>
      <c r="G47" s="131" t="s">
        <v>12</v>
      </c>
      <c r="H47" s="132" t="s">
        <v>1754</v>
      </c>
      <c r="I47" s="132">
        <v>5</v>
      </c>
      <c r="J47" s="134" t="s">
        <v>1782</v>
      </c>
      <c r="K47" s="226" t="s">
        <v>7306</v>
      </c>
      <c r="L47" s="226" t="s">
        <v>1970</v>
      </c>
      <c r="M47" s="227">
        <v>18852</v>
      </c>
      <c r="N47" s="228">
        <v>16183.636363636362</v>
      </c>
      <c r="O47" s="143">
        <v>0.33482193012021116</v>
      </c>
      <c r="P47" s="238">
        <v>1074476191</v>
      </c>
      <c r="Q47" s="288" t="s">
        <v>7547</v>
      </c>
      <c r="R47" s="189">
        <v>18130</v>
      </c>
      <c r="S47" s="11">
        <v>900</v>
      </c>
      <c r="T47" s="229">
        <v>19030</v>
      </c>
      <c r="U47" s="135">
        <v>10765</v>
      </c>
      <c r="V47" s="230">
        <v>16345.454545454544</v>
      </c>
      <c r="W47" s="141">
        <v>7.7156408559452938E-2</v>
      </c>
      <c r="X47" s="136">
        <v>0.34140711902113452</v>
      </c>
      <c r="Y47" s="309">
        <v>2</v>
      </c>
      <c r="AA47" s="184">
        <v>17774</v>
      </c>
      <c r="AB47" s="182">
        <v>19531</v>
      </c>
      <c r="AC47" s="195">
        <v>1074476191</v>
      </c>
      <c r="AF47" s="389">
        <v>18130</v>
      </c>
      <c r="AN47" s="390" t="s">
        <v>4919</v>
      </c>
      <c r="AS47" s="139">
        <v>900</v>
      </c>
      <c r="AT47" s="391">
        <v>672706</v>
      </c>
      <c r="AU47" s="394">
        <v>2</v>
      </c>
      <c r="AV47" s="393"/>
    </row>
    <row r="48" spans="1:48" s="139" customFormat="1" ht="18.75">
      <c r="A48" s="387">
        <v>45274</v>
      </c>
      <c r="B48" s="11" t="s">
        <v>1566</v>
      </c>
      <c r="C48" s="401" t="s">
        <v>7136</v>
      </c>
      <c r="D48" s="133"/>
      <c r="E48" s="131"/>
      <c r="F48" s="225">
        <v>0</v>
      </c>
      <c r="G48" s="131">
        <v>53</v>
      </c>
      <c r="H48" s="132" t="s">
        <v>1754</v>
      </c>
      <c r="I48" s="132">
        <v>6</v>
      </c>
      <c r="J48" s="134" t="s">
        <v>5996</v>
      </c>
      <c r="K48" s="226" t="s">
        <v>2007</v>
      </c>
      <c r="L48" s="226" t="s">
        <v>1777</v>
      </c>
      <c r="M48" s="227">
        <v>17650</v>
      </c>
      <c r="N48" s="228">
        <v>15568.181818181816</v>
      </c>
      <c r="O48" s="143">
        <v>0.18037956204379552</v>
      </c>
      <c r="P48" s="238">
        <v>1074476192</v>
      </c>
      <c r="Q48" s="286" t="s">
        <v>6768</v>
      </c>
      <c r="R48" s="189">
        <v>17650</v>
      </c>
      <c r="S48" s="11"/>
      <c r="T48" s="229">
        <v>17650</v>
      </c>
      <c r="U48" s="135">
        <v>12760</v>
      </c>
      <c r="V48" s="230">
        <v>15568.181818181816</v>
      </c>
      <c r="W48" s="141">
        <v>7.7280453257790427E-2</v>
      </c>
      <c r="X48" s="136">
        <v>0.18037956204379552</v>
      </c>
      <c r="Y48" s="309">
        <v>2</v>
      </c>
      <c r="AA48" s="184">
        <v>17303</v>
      </c>
      <c r="AB48" s="182">
        <v>19014</v>
      </c>
      <c r="AC48" s="195">
        <v>1074476192</v>
      </c>
      <c r="AF48" s="389">
        <v>17650</v>
      </c>
      <c r="AN48" s="390" t="s">
        <v>11941</v>
      </c>
      <c r="AS48" s="139">
        <v>0</v>
      </c>
      <c r="AT48" s="391">
        <v>672707</v>
      </c>
      <c r="AU48" s="394">
        <v>2</v>
      </c>
      <c r="AV48" s="393"/>
    </row>
    <row r="49" spans="1:48" s="139" customFormat="1" ht="18.75">
      <c r="A49" s="387">
        <v>45274</v>
      </c>
      <c r="B49" s="11" t="s">
        <v>1571</v>
      </c>
      <c r="C49" s="402" t="s">
        <v>7531</v>
      </c>
      <c r="D49" s="133"/>
      <c r="E49" s="131"/>
      <c r="F49" s="233">
        <v>1</v>
      </c>
      <c r="G49" s="131">
        <v>197</v>
      </c>
      <c r="H49" s="132" t="s">
        <v>1754</v>
      </c>
      <c r="I49" s="132">
        <v>7</v>
      </c>
      <c r="J49" s="134" t="s">
        <v>5996</v>
      </c>
      <c r="K49" s="226" t="s">
        <v>7562</v>
      </c>
      <c r="L49" s="226" t="s">
        <v>1777</v>
      </c>
      <c r="M49" s="227">
        <v>13880</v>
      </c>
      <c r="N49" s="228">
        <v>12140.90909090909</v>
      </c>
      <c r="O49" s="143">
        <v>0.11555222763010102</v>
      </c>
      <c r="P49" s="238">
        <v>1074476389</v>
      </c>
      <c r="Q49" s="288" t="s">
        <v>7548</v>
      </c>
      <c r="R49" s="189">
        <v>13880</v>
      </c>
      <c r="S49" s="11"/>
      <c r="T49" s="229">
        <v>13880</v>
      </c>
      <c r="U49" s="135">
        <v>10738</v>
      </c>
      <c r="V49" s="230">
        <v>12140.90909090909</v>
      </c>
      <c r="W49" s="141">
        <v>7.7233429394812703E-2</v>
      </c>
      <c r="X49" s="136">
        <v>0.11555222763010102</v>
      </c>
      <c r="Y49" s="309">
        <v>2</v>
      </c>
      <c r="AA49" s="184">
        <v>13607</v>
      </c>
      <c r="AB49" s="182">
        <v>14952</v>
      </c>
      <c r="AC49" s="195">
        <v>1074476389</v>
      </c>
      <c r="AF49" s="389">
        <v>13880</v>
      </c>
      <c r="AN49" s="390" t="s">
        <v>368</v>
      </c>
      <c r="AS49" s="139">
        <v>0</v>
      </c>
      <c r="AT49" s="391">
        <v>672707</v>
      </c>
      <c r="AU49" s="394">
        <v>2</v>
      </c>
      <c r="AV49" s="393"/>
    </row>
    <row r="50" spans="1:48" s="139" customFormat="1" ht="18.75">
      <c r="A50" s="387">
        <v>45274</v>
      </c>
      <c r="B50" s="11" t="s">
        <v>1572</v>
      </c>
      <c r="C50" s="247" t="s">
        <v>6268</v>
      </c>
      <c r="D50" s="133"/>
      <c r="E50" s="131"/>
      <c r="F50" s="225">
        <v>46</v>
      </c>
      <c r="G50" s="131">
        <v>924</v>
      </c>
      <c r="H50" s="132" t="s">
        <v>1754</v>
      </c>
      <c r="I50" s="132">
        <v>9</v>
      </c>
      <c r="J50" s="134" t="s">
        <v>1776</v>
      </c>
      <c r="K50" s="226" t="s">
        <v>7307</v>
      </c>
      <c r="L50" s="226" t="s">
        <v>1777</v>
      </c>
      <c r="M50" s="227">
        <v>17488</v>
      </c>
      <c r="N50" s="228">
        <v>14943.636363636362</v>
      </c>
      <c r="O50" s="143">
        <v>0.25533519892931006</v>
      </c>
      <c r="P50" s="238">
        <v>1074476387</v>
      </c>
      <c r="Q50" s="291" t="s">
        <v>7550</v>
      </c>
      <c r="R50" s="189">
        <v>17488</v>
      </c>
      <c r="S50" s="11"/>
      <c r="T50" s="229">
        <v>17488</v>
      </c>
      <c r="U50" s="135">
        <v>11128</v>
      </c>
      <c r="V50" s="230">
        <v>14943.636363636362</v>
      </c>
      <c r="W50" s="141">
        <v>7.7310155535224245E-2</v>
      </c>
      <c r="X50" s="136">
        <v>0.25533519892931006</v>
      </c>
      <c r="Y50" s="309">
        <v>2</v>
      </c>
      <c r="AA50" s="184">
        <v>17145</v>
      </c>
      <c r="AB50" s="182">
        <v>18840</v>
      </c>
      <c r="AC50" s="195">
        <v>1074476387</v>
      </c>
      <c r="AF50" s="389">
        <v>17488</v>
      </c>
      <c r="AN50" s="390" t="s">
        <v>373</v>
      </c>
      <c r="AS50" s="139">
        <v>0</v>
      </c>
      <c r="AT50" s="391">
        <v>672707</v>
      </c>
      <c r="AU50" s="394">
        <v>2</v>
      </c>
      <c r="AV50" s="393"/>
    </row>
    <row r="51" spans="1:48" s="139" customFormat="1" ht="18.75">
      <c r="A51" s="387">
        <v>45274</v>
      </c>
      <c r="B51" s="11" t="s">
        <v>1574</v>
      </c>
      <c r="C51" s="401" t="s">
        <v>7138</v>
      </c>
      <c r="D51" s="133"/>
      <c r="E51" s="131"/>
      <c r="F51" s="225">
        <v>0</v>
      </c>
      <c r="G51" s="131">
        <v>1332</v>
      </c>
      <c r="H51" s="132" t="s">
        <v>1754</v>
      </c>
      <c r="I51" s="132">
        <v>13</v>
      </c>
      <c r="J51" s="134" t="s">
        <v>1785</v>
      </c>
      <c r="K51" s="226" t="s">
        <v>1968</v>
      </c>
      <c r="L51" s="226" t="s">
        <v>1954</v>
      </c>
      <c r="M51" s="227">
        <v>37420</v>
      </c>
      <c r="N51" s="228">
        <v>33063.63636363636</v>
      </c>
      <c r="O51" s="143">
        <v>0.46575749243882314</v>
      </c>
      <c r="P51" s="238">
        <v>1074476386</v>
      </c>
      <c r="Q51" s="288" t="s">
        <v>7554</v>
      </c>
      <c r="R51" s="189">
        <v>37420</v>
      </c>
      <c r="S51" s="11"/>
      <c r="T51" s="229">
        <v>37420</v>
      </c>
      <c r="U51" s="135">
        <v>17664</v>
      </c>
      <c r="V51" s="230">
        <v>33063.63636363636</v>
      </c>
      <c r="W51" s="141">
        <v>0.10691927512355859</v>
      </c>
      <c r="X51" s="136">
        <v>0.46575749243882314</v>
      </c>
      <c r="Y51" s="309">
        <v>2</v>
      </c>
      <c r="AA51" s="184">
        <v>36686</v>
      </c>
      <c r="AB51" s="182">
        <v>40314</v>
      </c>
      <c r="AC51" s="195">
        <v>1074476386</v>
      </c>
      <c r="AF51" s="389">
        <v>37420</v>
      </c>
      <c r="AN51" s="390" t="s">
        <v>11942</v>
      </c>
      <c r="AS51" s="139">
        <v>0</v>
      </c>
      <c r="AT51" s="391">
        <v>672707</v>
      </c>
      <c r="AU51" s="394">
        <v>2</v>
      </c>
      <c r="AV51" s="393"/>
    </row>
    <row r="52" spans="1:48" s="139" customFormat="1" ht="18.75">
      <c r="A52" s="387">
        <v>45274</v>
      </c>
      <c r="B52" s="11" t="s">
        <v>1575</v>
      </c>
      <c r="C52" s="247" t="s">
        <v>6271</v>
      </c>
      <c r="D52" s="133"/>
      <c r="E52" s="131"/>
      <c r="F52" s="225">
        <v>5</v>
      </c>
      <c r="G52" s="131">
        <v>709</v>
      </c>
      <c r="H52" s="132" t="s">
        <v>1754</v>
      </c>
      <c r="I52" s="132">
        <v>14</v>
      </c>
      <c r="J52" s="134" t="s">
        <v>3426</v>
      </c>
      <c r="K52" s="226" t="s">
        <v>7564</v>
      </c>
      <c r="L52" s="226" t="s">
        <v>1777</v>
      </c>
      <c r="M52" s="227">
        <v>18980</v>
      </c>
      <c r="N52" s="228">
        <v>16299.999999999998</v>
      </c>
      <c r="O52" s="143">
        <v>0.20791411042944777</v>
      </c>
      <c r="P52" s="238">
        <v>1074476384</v>
      </c>
      <c r="Q52" s="291" t="s">
        <v>7555</v>
      </c>
      <c r="R52" s="189">
        <v>18980</v>
      </c>
      <c r="S52" s="11"/>
      <c r="T52" s="229">
        <v>18980</v>
      </c>
      <c r="U52" s="135">
        <v>12911</v>
      </c>
      <c r="V52" s="230">
        <v>16299.999999999998</v>
      </c>
      <c r="W52" s="141">
        <v>7.7291886195995696E-2</v>
      </c>
      <c r="X52" s="136">
        <v>0.20791411042944777</v>
      </c>
      <c r="Y52" s="309">
        <v>2</v>
      </c>
      <c r="AA52" s="184">
        <v>18607</v>
      </c>
      <c r="AB52" s="182">
        <v>20447</v>
      </c>
      <c r="AC52" s="195">
        <v>1074476384</v>
      </c>
      <c r="AF52" s="389">
        <v>18980</v>
      </c>
      <c r="AN52" s="390" t="s">
        <v>11943</v>
      </c>
      <c r="AS52" s="139">
        <v>0</v>
      </c>
      <c r="AT52" s="391">
        <v>672707</v>
      </c>
      <c r="AU52" s="394">
        <v>2</v>
      </c>
      <c r="AV52" s="393"/>
    </row>
    <row r="53" spans="1:48" s="139" customFormat="1" ht="18.75">
      <c r="A53" s="387">
        <v>45274</v>
      </c>
      <c r="B53" s="11" t="s">
        <v>1576</v>
      </c>
      <c r="C53" s="401" t="s">
        <v>7139</v>
      </c>
      <c r="D53" s="133"/>
      <c r="E53" s="131"/>
      <c r="F53" s="225">
        <v>0</v>
      </c>
      <c r="G53" s="131">
        <v>1332</v>
      </c>
      <c r="H53" s="132" t="s">
        <v>1754</v>
      </c>
      <c r="I53" s="132">
        <v>15</v>
      </c>
      <c r="J53" s="134" t="s">
        <v>3426</v>
      </c>
      <c r="K53" s="226" t="s">
        <v>1969</v>
      </c>
      <c r="L53" s="226" t="s">
        <v>1777</v>
      </c>
      <c r="M53" s="227">
        <v>24200</v>
      </c>
      <c r="N53" s="228">
        <v>21045.454545454544</v>
      </c>
      <c r="O53" s="143">
        <v>0.47556371490280774</v>
      </c>
      <c r="P53" s="238">
        <v>1074476382</v>
      </c>
      <c r="Q53" s="287" t="s">
        <v>6769</v>
      </c>
      <c r="R53" s="189">
        <v>24200</v>
      </c>
      <c r="S53" s="11"/>
      <c r="T53" s="229">
        <v>24200</v>
      </c>
      <c r="U53" s="135">
        <v>11037</v>
      </c>
      <c r="V53" s="230">
        <v>21045.454545454544</v>
      </c>
      <c r="W53" s="141">
        <v>7.731404958677679E-2</v>
      </c>
      <c r="X53" s="136">
        <v>0.47556371490280774</v>
      </c>
      <c r="Y53" s="309">
        <v>2</v>
      </c>
      <c r="AA53" s="184">
        <v>23725</v>
      </c>
      <c r="AB53" s="182">
        <v>26071</v>
      </c>
      <c r="AC53" s="195">
        <v>1074476382</v>
      </c>
      <c r="AF53" s="389">
        <v>24200</v>
      </c>
      <c r="AN53" s="390" t="s">
        <v>11944</v>
      </c>
      <c r="AS53" s="139">
        <v>0</v>
      </c>
      <c r="AT53" s="391">
        <v>672707</v>
      </c>
      <c r="AU53" s="394">
        <v>2</v>
      </c>
      <c r="AV53" s="393"/>
    </row>
    <row r="54" spans="1:48" s="139" customFormat="1" ht="18.75">
      <c r="A54" s="387">
        <v>45274</v>
      </c>
      <c r="B54" s="11" t="s">
        <v>1577</v>
      </c>
      <c r="C54" s="401" t="s">
        <v>7140</v>
      </c>
      <c r="D54" s="133"/>
      <c r="E54" s="131"/>
      <c r="F54" s="225">
        <v>0</v>
      </c>
      <c r="G54" s="131" t="s">
        <v>12</v>
      </c>
      <c r="H54" s="132" t="s">
        <v>1754</v>
      </c>
      <c r="I54" s="132">
        <v>16</v>
      </c>
      <c r="J54" s="134" t="s">
        <v>1782</v>
      </c>
      <c r="K54" s="226" t="s">
        <v>7565</v>
      </c>
      <c r="L54" s="226" t="s">
        <v>1970</v>
      </c>
      <c r="M54" s="227">
        <v>33400</v>
      </c>
      <c r="N54" s="228">
        <v>29409.090909090908</v>
      </c>
      <c r="O54" s="143">
        <v>0.43667078825347755</v>
      </c>
      <c r="P54" s="238">
        <v>1074476383</v>
      </c>
      <c r="Q54" s="287" t="s">
        <v>6770</v>
      </c>
      <c r="R54" s="189">
        <v>33400</v>
      </c>
      <c r="S54" s="11"/>
      <c r="T54" s="229">
        <v>33400</v>
      </c>
      <c r="U54" s="135">
        <v>16567</v>
      </c>
      <c r="V54" s="230">
        <v>29409.090909090908</v>
      </c>
      <c r="W54" s="141">
        <v>0.10107099143206844</v>
      </c>
      <c r="X54" s="136">
        <v>0.43667078825347755</v>
      </c>
      <c r="Y54" s="309">
        <v>2</v>
      </c>
      <c r="AA54" s="184">
        <v>32745</v>
      </c>
      <c r="AB54" s="182">
        <v>35983</v>
      </c>
      <c r="AC54" s="195">
        <v>1074476383</v>
      </c>
      <c r="AF54" s="389">
        <v>33400</v>
      </c>
      <c r="AN54" s="390" t="s">
        <v>11945</v>
      </c>
      <c r="AS54" s="139">
        <v>0</v>
      </c>
      <c r="AT54" s="391">
        <v>672707</v>
      </c>
      <c r="AU54" s="394">
        <v>2</v>
      </c>
      <c r="AV54" s="393"/>
    </row>
    <row r="55" spans="1:48" s="139" customFormat="1" ht="18.75">
      <c r="A55" s="387">
        <v>45274</v>
      </c>
      <c r="B55" s="11" t="s">
        <v>1554</v>
      </c>
      <c r="C55" s="402" t="s">
        <v>7532</v>
      </c>
      <c r="D55" s="133"/>
      <c r="E55" s="131"/>
      <c r="F55" s="233">
        <v>1</v>
      </c>
      <c r="G55" s="131">
        <v>924</v>
      </c>
      <c r="H55" s="132" t="s">
        <v>1754</v>
      </c>
      <c r="I55" s="132">
        <v>24</v>
      </c>
      <c r="J55" s="134" t="s">
        <v>1785</v>
      </c>
      <c r="K55" s="226" t="s">
        <v>7566</v>
      </c>
      <c r="L55" s="226" t="s">
        <v>1954</v>
      </c>
      <c r="M55" s="227">
        <v>18150</v>
      </c>
      <c r="N55" s="228">
        <v>16022.727272727272</v>
      </c>
      <c r="O55" s="143">
        <v>0.31322553191489361</v>
      </c>
      <c r="P55" s="238">
        <v>1074476337</v>
      </c>
      <c r="Q55" s="288" t="s">
        <v>7557</v>
      </c>
      <c r="R55" s="189">
        <v>17250</v>
      </c>
      <c r="S55" s="11">
        <v>900</v>
      </c>
      <c r="T55" s="229">
        <v>18150</v>
      </c>
      <c r="U55" s="135">
        <v>11004</v>
      </c>
      <c r="V55" s="230">
        <v>16022.727272727272</v>
      </c>
      <c r="W55" s="141">
        <v>8.355685131195334E-2</v>
      </c>
      <c r="X55" s="136">
        <v>0.31322553191489361</v>
      </c>
      <c r="Y55" s="144">
        <v>2</v>
      </c>
      <c r="AA55" s="184">
        <v>16911</v>
      </c>
      <c r="AB55" s="182">
        <v>18583</v>
      </c>
      <c r="AC55" s="195">
        <v>1074476337</v>
      </c>
      <c r="AF55" s="389">
        <v>17250</v>
      </c>
      <c r="AN55" s="390" t="s">
        <v>369</v>
      </c>
      <c r="AS55" s="139">
        <v>900</v>
      </c>
      <c r="AT55" s="391">
        <v>672706</v>
      </c>
      <c r="AU55" s="394">
        <v>2</v>
      </c>
      <c r="AV55" s="393"/>
    </row>
    <row r="56" spans="1:48" s="139" customFormat="1" ht="18.75">
      <c r="A56" s="387">
        <v>45274</v>
      </c>
      <c r="B56" s="11" t="s">
        <v>1555</v>
      </c>
      <c r="C56" s="402" t="s">
        <v>7567</v>
      </c>
      <c r="D56" s="133"/>
      <c r="E56" s="131"/>
      <c r="F56" s="225">
        <v>0</v>
      </c>
      <c r="G56" s="131" t="s">
        <v>12</v>
      </c>
      <c r="H56" s="132" t="s">
        <v>1754</v>
      </c>
      <c r="I56" s="132">
        <v>25</v>
      </c>
      <c r="J56" s="134" t="s">
        <v>1776</v>
      </c>
      <c r="K56" s="226" t="s">
        <v>4645</v>
      </c>
      <c r="L56" s="226" t="s">
        <v>1777</v>
      </c>
      <c r="M56" s="227">
        <v>27500</v>
      </c>
      <c r="N56" s="228">
        <v>24045.454545454544</v>
      </c>
      <c r="O56" s="143">
        <v>0.38508128544423437</v>
      </c>
      <c r="P56" s="238">
        <v>1074476336</v>
      </c>
      <c r="Q56" s="286" t="s">
        <v>6771</v>
      </c>
      <c r="R56" s="189">
        <v>27500</v>
      </c>
      <c r="S56" s="11"/>
      <c r="T56" s="229">
        <v>27500</v>
      </c>
      <c r="U56" s="135">
        <v>14786</v>
      </c>
      <c r="V56" s="230">
        <v>24045.454545454544</v>
      </c>
      <c r="W56" s="141">
        <v>7.7309090909090994E-2</v>
      </c>
      <c r="X56" s="136">
        <v>0.38508128544423437</v>
      </c>
      <c r="Y56" s="309">
        <v>2</v>
      </c>
      <c r="AA56" s="184">
        <v>26960</v>
      </c>
      <c r="AB56" s="182">
        <v>29626</v>
      </c>
      <c r="AC56" s="195">
        <v>1074476336</v>
      </c>
      <c r="AF56" s="389">
        <v>27500</v>
      </c>
      <c r="AN56" s="390" t="s">
        <v>370</v>
      </c>
      <c r="AS56" s="139">
        <v>0</v>
      </c>
      <c r="AT56" s="391">
        <v>672707</v>
      </c>
      <c r="AU56" s="394">
        <v>2</v>
      </c>
      <c r="AV56" s="393"/>
    </row>
    <row r="57" spans="1:48" s="139" customFormat="1" ht="18.75">
      <c r="A57" s="387">
        <v>45274</v>
      </c>
      <c r="B57" s="11" t="s">
        <v>1552</v>
      </c>
      <c r="C57" s="401" t="s">
        <v>7141</v>
      </c>
      <c r="D57" s="133"/>
      <c r="E57" s="131"/>
      <c r="F57" s="233">
        <v>57</v>
      </c>
      <c r="G57" s="131"/>
      <c r="H57" s="132" t="s">
        <v>1754</v>
      </c>
      <c r="I57" s="132">
        <v>26</v>
      </c>
      <c r="J57" s="134" t="s">
        <v>1785</v>
      </c>
      <c r="K57" s="226" t="s">
        <v>7310</v>
      </c>
      <c r="L57" s="226" t="s">
        <v>1954</v>
      </c>
      <c r="M57" s="227">
        <v>27700</v>
      </c>
      <c r="N57" s="228">
        <v>24227.272727272724</v>
      </c>
      <c r="O57" s="143">
        <v>0.32493433395872412</v>
      </c>
      <c r="P57" s="238">
        <v>1074476338</v>
      </c>
      <c r="Q57" s="288" t="s">
        <v>7558</v>
      </c>
      <c r="R57" s="189">
        <v>27700</v>
      </c>
      <c r="S57" s="11"/>
      <c r="T57" s="229">
        <v>27700</v>
      </c>
      <c r="U57" s="135">
        <v>16355</v>
      </c>
      <c r="V57" s="230">
        <v>24227.272727272724</v>
      </c>
      <c r="W57" s="141">
        <v>0.11764044943820218</v>
      </c>
      <c r="X57" s="136">
        <v>0.32493433395872412</v>
      </c>
      <c r="Y57" s="144">
        <v>2</v>
      </c>
      <c r="AA57" s="184">
        <v>27156</v>
      </c>
      <c r="AB57" s="182">
        <v>29841</v>
      </c>
      <c r="AC57" s="195">
        <v>1074476338</v>
      </c>
      <c r="AF57" s="389">
        <v>27700</v>
      </c>
      <c r="AN57" s="390" t="s">
        <v>4918</v>
      </c>
      <c r="AS57" s="139">
        <v>0</v>
      </c>
      <c r="AT57" s="391">
        <v>672707</v>
      </c>
      <c r="AU57" s="394">
        <v>2</v>
      </c>
      <c r="AV57" s="393"/>
    </row>
    <row r="58" spans="1:48" s="139" customFormat="1" ht="18.75">
      <c r="A58" s="387">
        <v>45274</v>
      </c>
      <c r="B58" s="11" t="s">
        <v>1535</v>
      </c>
      <c r="C58" s="247" t="s">
        <v>6273</v>
      </c>
      <c r="D58" s="133"/>
      <c r="E58" s="131"/>
      <c r="F58" s="225">
        <v>22</v>
      </c>
      <c r="G58" s="131">
        <v>27</v>
      </c>
      <c r="H58" s="132" t="s">
        <v>1755</v>
      </c>
      <c r="I58" s="132">
        <v>1</v>
      </c>
      <c r="J58" s="134" t="s">
        <v>3353</v>
      </c>
      <c r="K58" s="226" t="s">
        <v>3428</v>
      </c>
      <c r="L58" s="226" t="s">
        <v>3429</v>
      </c>
      <c r="M58" s="227">
        <v>8947</v>
      </c>
      <c r="N58" s="228">
        <v>7656.363636363636</v>
      </c>
      <c r="O58" s="143">
        <v>0.11067442412728565</v>
      </c>
      <c r="P58" s="192">
        <v>1074476724</v>
      </c>
      <c r="Q58" s="288" t="s">
        <v>7559</v>
      </c>
      <c r="R58" s="189">
        <v>8947</v>
      </c>
      <c r="S58" s="11"/>
      <c r="T58" s="229">
        <v>8947</v>
      </c>
      <c r="U58" s="135">
        <v>6809</v>
      </c>
      <c r="V58" s="230">
        <v>7656.363636363636</v>
      </c>
      <c r="W58" s="141">
        <v>0.24570246865710232</v>
      </c>
      <c r="X58" s="136">
        <v>0.11067442412728565</v>
      </c>
      <c r="Y58" s="144">
        <v>2</v>
      </c>
      <c r="AA58" s="184">
        <v>8771</v>
      </c>
      <c r="AB58" s="182">
        <v>9638</v>
      </c>
      <c r="AC58" s="195">
        <v>1074476724</v>
      </c>
      <c r="AF58" s="389">
        <v>8947</v>
      </c>
      <c r="AN58" s="390" t="s">
        <v>351</v>
      </c>
      <c r="AS58" s="139">
        <v>0</v>
      </c>
      <c r="AT58" s="391">
        <v>672707</v>
      </c>
      <c r="AU58" s="394">
        <v>2</v>
      </c>
      <c r="AV58" s="393"/>
    </row>
    <row r="59" spans="1:48" s="139" customFormat="1" ht="18.75">
      <c r="A59" s="387">
        <v>45274</v>
      </c>
      <c r="B59" s="11" t="s">
        <v>1536</v>
      </c>
      <c r="C59" s="247" t="s">
        <v>1955</v>
      </c>
      <c r="D59" s="133"/>
      <c r="E59" s="131"/>
      <c r="F59" s="225">
        <v>20</v>
      </c>
      <c r="G59" s="131">
        <v>30</v>
      </c>
      <c r="H59" s="132" t="s">
        <v>1755</v>
      </c>
      <c r="I59" s="132">
        <v>3</v>
      </c>
      <c r="J59" s="134" t="s">
        <v>6137</v>
      </c>
      <c r="K59" s="226" t="s">
        <v>7311</v>
      </c>
      <c r="L59" s="226" t="s">
        <v>3369</v>
      </c>
      <c r="M59" s="227">
        <v>11640</v>
      </c>
      <c r="N59" s="228">
        <v>10104.545454545454</v>
      </c>
      <c r="O59" s="143">
        <v>9.3378317588843865E-2</v>
      </c>
      <c r="P59" s="192">
        <v>1074476614</v>
      </c>
      <c r="Q59" s="288" t="s">
        <v>6772</v>
      </c>
      <c r="R59" s="189">
        <v>10740</v>
      </c>
      <c r="S59" s="11">
        <v>900</v>
      </c>
      <c r="T59" s="229">
        <v>11640</v>
      </c>
      <c r="U59" s="135">
        <v>9161</v>
      </c>
      <c r="V59" s="230">
        <v>10104.545454545454</v>
      </c>
      <c r="W59" s="141">
        <v>2.2988505747126409E-2</v>
      </c>
      <c r="X59" s="136">
        <v>9.3378317588843865E-2</v>
      </c>
      <c r="Y59" s="144">
        <v>2</v>
      </c>
      <c r="AA59" s="184">
        <v>10529</v>
      </c>
      <c r="AB59" s="182">
        <v>11570</v>
      </c>
      <c r="AC59" s="195">
        <v>1074476614</v>
      </c>
      <c r="AF59" s="389">
        <v>10740</v>
      </c>
      <c r="AN59" s="390" t="s">
        <v>352</v>
      </c>
      <c r="AS59" s="139">
        <v>900</v>
      </c>
      <c r="AT59" s="391">
        <v>672706</v>
      </c>
      <c r="AU59" s="394">
        <v>2</v>
      </c>
      <c r="AV59" s="393"/>
    </row>
    <row r="60" spans="1:48" s="139" customFormat="1" ht="18.75">
      <c r="A60" s="387">
        <v>45274</v>
      </c>
      <c r="B60" s="11" t="s">
        <v>1656</v>
      </c>
      <c r="C60" s="247" t="s">
        <v>6274</v>
      </c>
      <c r="D60" s="133"/>
      <c r="E60" s="131"/>
      <c r="F60" s="225">
        <v>22</v>
      </c>
      <c r="G60" s="131">
        <v>31</v>
      </c>
      <c r="H60" s="132" t="s">
        <v>1755</v>
      </c>
      <c r="I60" s="132">
        <v>9</v>
      </c>
      <c r="J60" s="134" t="s">
        <v>3353</v>
      </c>
      <c r="K60" s="226" t="s">
        <v>7569</v>
      </c>
      <c r="L60" s="226" t="s">
        <v>3429</v>
      </c>
      <c r="M60" s="227">
        <v>16459</v>
      </c>
      <c r="N60" s="228">
        <v>14008.181818181816</v>
      </c>
      <c r="O60" s="143">
        <v>0.11958595625932884</v>
      </c>
      <c r="P60" s="192">
        <v>1074476457</v>
      </c>
      <c r="Q60" s="291" t="s">
        <v>7574</v>
      </c>
      <c r="R60" s="189">
        <v>15559</v>
      </c>
      <c r="S60" s="11">
        <v>900</v>
      </c>
      <c r="T60" s="229">
        <v>16459</v>
      </c>
      <c r="U60" s="135">
        <v>12333</v>
      </c>
      <c r="V60" s="230">
        <v>14008.181818181816</v>
      </c>
      <c r="W60" s="141">
        <v>9.915404288805818E-2</v>
      </c>
      <c r="X60" s="136">
        <v>0.11958595625932884</v>
      </c>
      <c r="Y60" s="144">
        <v>2</v>
      </c>
      <c r="AA60" s="184">
        <v>15253</v>
      </c>
      <c r="AB60" s="182">
        <v>16761</v>
      </c>
      <c r="AC60" s="195">
        <v>1074476457</v>
      </c>
      <c r="AF60" s="389">
        <v>15559</v>
      </c>
      <c r="AN60" s="390" t="s">
        <v>11946</v>
      </c>
      <c r="AS60" s="139">
        <v>900</v>
      </c>
      <c r="AT60" s="391">
        <v>672706</v>
      </c>
      <c r="AU60" s="394">
        <v>2</v>
      </c>
      <c r="AV60" s="393"/>
    </row>
    <row r="61" spans="1:48" s="139" customFormat="1" ht="18.75">
      <c r="A61" s="387">
        <v>45274</v>
      </c>
      <c r="B61" s="11" t="s">
        <v>1503</v>
      </c>
      <c r="C61" s="401" t="s">
        <v>7144</v>
      </c>
      <c r="D61" s="133"/>
      <c r="E61" s="131"/>
      <c r="F61" s="233">
        <v>34</v>
      </c>
      <c r="G61" s="131">
        <v>31</v>
      </c>
      <c r="H61" s="132" t="s">
        <v>1755</v>
      </c>
      <c r="I61" s="132">
        <v>17</v>
      </c>
      <c r="J61" s="134" t="s">
        <v>3426</v>
      </c>
      <c r="K61" s="226" t="s">
        <v>7570</v>
      </c>
      <c r="L61" s="226" t="s">
        <v>1777</v>
      </c>
      <c r="M61" s="227">
        <v>10020</v>
      </c>
      <c r="N61" s="228">
        <v>8631.818181818182</v>
      </c>
      <c r="O61" s="143">
        <v>5.2294102159031068E-2</v>
      </c>
      <c r="P61" s="192">
        <v>1074476461</v>
      </c>
      <c r="Q61" s="288" t="s">
        <v>7573</v>
      </c>
      <c r="R61" s="189">
        <v>11200</v>
      </c>
      <c r="S61" s="11">
        <v>900</v>
      </c>
      <c r="T61" s="229">
        <v>12100</v>
      </c>
      <c r="U61" s="135">
        <v>8180.4250000000002</v>
      </c>
      <c r="V61" s="230">
        <v>10522.727272727272</v>
      </c>
      <c r="W61" s="141">
        <v>0.20409181636726537</v>
      </c>
      <c r="X61" s="136">
        <v>0.22259460043196538</v>
      </c>
      <c r="Y61" s="144">
        <v>2</v>
      </c>
      <c r="AA61" s="184">
        <v>10980</v>
      </c>
      <c r="AB61" s="182">
        <v>12065</v>
      </c>
      <c r="AC61" s="195">
        <v>1074476461</v>
      </c>
      <c r="AF61" s="389">
        <v>11200</v>
      </c>
      <c r="AN61" s="390" t="s">
        <v>11947</v>
      </c>
      <c r="AS61" s="139">
        <v>900</v>
      </c>
      <c r="AT61" s="391">
        <v>672706</v>
      </c>
      <c r="AU61" s="394">
        <v>2</v>
      </c>
      <c r="AV61" s="393"/>
    </row>
    <row r="62" spans="1:48" s="139" customFormat="1" ht="18.75">
      <c r="A62" s="387">
        <v>45274</v>
      </c>
      <c r="B62" s="11" t="s">
        <v>1512</v>
      </c>
      <c r="C62" s="401" t="s">
        <v>7147</v>
      </c>
      <c r="D62" s="133"/>
      <c r="E62" s="131"/>
      <c r="F62" s="225">
        <v>21</v>
      </c>
      <c r="G62" s="131">
        <v>21</v>
      </c>
      <c r="H62" s="132" t="s">
        <v>1755</v>
      </c>
      <c r="I62" s="132">
        <v>26</v>
      </c>
      <c r="J62" s="134" t="s">
        <v>3353</v>
      </c>
      <c r="K62" s="226" t="s">
        <v>7571</v>
      </c>
      <c r="L62" s="226" t="s">
        <v>2890</v>
      </c>
      <c r="M62" s="227">
        <v>21324</v>
      </c>
      <c r="N62" s="228">
        <v>18430.909090909088</v>
      </c>
      <c r="O62" s="143">
        <v>0.11306599585676223</v>
      </c>
      <c r="P62" s="192">
        <v>1074476455</v>
      </c>
      <c r="Q62" s="288" t="s">
        <v>6783</v>
      </c>
      <c r="R62" s="189">
        <v>20424</v>
      </c>
      <c r="S62" s="11">
        <v>900</v>
      </c>
      <c r="T62" s="229">
        <v>21324</v>
      </c>
      <c r="U62" s="135">
        <v>16347</v>
      </c>
      <c r="V62" s="230">
        <v>18430.909090909088</v>
      </c>
      <c r="W62" s="141">
        <v>7.6257092545490179E-2</v>
      </c>
      <c r="X62" s="136">
        <v>0.11306599585676223</v>
      </c>
      <c r="Y62" s="144">
        <v>2</v>
      </c>
      <c r="AA62" s="184">
        <v>20023</v>
      </c>
      <c r="AB62" s="182">
        <v>22003</v>
      </c>
      <c r="AC62" s="195">
        <v>1074476455</v>
      </c>
      <c r="AF62" s="389">
        <v>20424</v>
      </c>
      <c r="AN62" s="390" t="s">
        <v>11948</v>
      </c>
      <c r="AS62" s="139">
        <v>900</v>
      </c>
      <c r="AT62" s="391">
        <v>672706</v>
      </c>
      <c r="AU62" s="394">
        <v>2</v>
      </c>
      <c r="AV62" s="393"/>
    </row>
    <row r="63" spans="1:48" s="139" customFormat="1" ht="18.75">
      <c r="A63" s="387">
        <v>45274</v>
      </c>
      <c r="B63" s="11" t="s">
        <v>1509</v>
      </c>
      <c r="C63" s="247" t="s">
        <v>6276</v>
      </c>
      <c r="D63" s="133"/>
      <c r="E63" s="131"/>
      <c r="F63" s="225">
        <v>15</v>
      </c>
      <c r="G63" s="131">
        <v>105</v>
      </c>
      <c r="H63" s="132" t="s">
        <v>1755</v>
      </c>
      <c r="I63" s="132">
        <v>27</v>
      </c>
      <c r="J63" s="134" t="s">
        <v>3353</v>
      </c>
      <c r="K63" s="226" t="s">
        <v>7314</v>
      </c>
      <c r="L63" s="226" t="s">
        <v>7214</v>
      </c>
      <c r="M63" s="227">
        <v>16970</v>
      </c>
      <c r="N63" s="228">
        <v>14472.727272727272</v>
      </c>
      <c r="O63" s="143">
        <v>8.2904365577889411E-2</v>
      </c>
      <c r="P63" s="192">
        <v>1074476463</v>
      </c>
      <c r="Q63" s="288" t="s">
        <v>6784</v>
      </c>
      <c r="R63" s="189">
        <v>16760</v>
      </c>
      <c r="S63" s="11">
        <v>900</v>
      </c>
      <c r="T63" s="229">
        <v>17660</v>
      </c>
      <c r="U63" s="135">
        <v>13272.875</v>
      </c>
      <c r="V63" s="230">
        <v>15099.999999999998</v>
      </c>
      <c r="W63" s="141">
        <v>9.6296296296296324E-2</v>
      </c>
      <c r="X63" s="136">
        <v>0.12100165562913896</v>
      </c>
      <c r="Y63" s="144">
        <v>2</v>
      </c>
      <c r="AA63" s="184">
        <v>16431</v>
      </c>
      <c r="AB63" s="182">
        <v>18056</v>
      </c>
      <c r="AC63" s="195">
        <v>1074476463</v>
      </c>
      <c r="AF63" s="389">
        <v>16760</v>
      </c>
      <c r="AN63" s="390" t="s">
        <v>366</v>
      </c>
      <c r="AS63" s="139">
        <v>900</v>
      </c>
      <c r="AT63" s="391">
        <v>672706</v>
      </c>
      <c r="AU63" s="394">
        <v>2</v>
      </c>
      <c r="AV63" s="393"/>
    </row>
    <row r="64" spans="1:48" s="139" customFormat="1" ht="18.75">
      <c r="A64" s="387">
        <v>45274</v>
      </c>
      <c r="B64" s="11" t="s">
        <v>4796</v>
      </c>
      <c r="C64" s="247" t="s">
        <v>4691</v>
      </c>
      <c r="D64" s="133"/>
      <c r="E64" s="131"/>
      <c r="F64" s="225">
        <v>2</v>
      </c>
      <c r="G64" s="131">
        <v>838</v>
      </c>
      <c r="H64" s="132" t="s">
        <v>1764</v>
      </c>
      <c r="I64" s="132">
        <v>8</v>
      </c>
      <c r="J64" s="134"/>
      <c r="K64" s="226"/>
      <c r="L64" s="226"/>
      <c r="M64" s="227"/>
      <c r="N64" s="228">
        <v>-954.5454545454545</v>
      </c>
      <c r="O64" s="143">
        <v>20.698380952380955</v>
      </c>
      <c r="P64" s="238">
        <v>1074476347</v>
      </c>
      <c r="Q64" s="291" t="s">
        <v>7212</v>
      </c>
      <c r="R64" s="189">
        <v>28500</v>
      </c>
      <c r="S64" s="11"/>
      <c r="T64" s="181">
        <v>28500</v>
      </c>
      <c r="U64" s="135">
        <v>18803</v>
      </c>
      <c r="V64" s="230">
        <v>24954.545454545452</v>
      </c>
      <c r="W64" s="141" t="s">
        <v>152</v>
      </c>
      <c r="X64" s="136">
        <v>0.24651001821493618</v>
      </c>
      <c r="Y64" s="309" t="s">
        <v>7502</v>
      </c>
      <c r="AA64" s="184">
        <v>27941</v>
      </c>
      <c r="AB64" s="182">
        <v>30704</v>
      </c>
      <c r="AC64" s="195">
        <v>1074476347</v>
      </c>
      <c r="AF64" s="389">
        <v>28500</v>
      </c>
      <c r="AN64" s="390" t="s">
        <v>377</v>
      </c>
      <c r="AS64" s="139">
        <v>0</v>
      </c>
      <c r="AT64" s="391">
        <v>672707</v>
      </c>
      <c r="AU64" s="394" t="s">
        <v>11949</v>
      </c>
      <c r="AV64" s="393"/>
    </row>
    <row r="65" spans="1:48" s="139" customFormat="1" ht="18.75">
      <c r="A65" s="387">
        <v>45275</v>
      </c>
      <c r="B65" s="11" t="s">
        <v>6400</v>
      </c>
      <c r="C65" s="156" t="s">
        <v>6220</v>
      </c>
      <c r="D65" s="133"/>
      <c r="E65" s="131"/>
      <c r="F65" s="225">
        <v>24</v>
      </c>
      <c r="G65" s="133">
        <v>555</v>
      </c>
      <c r="H65" s="132" t="s">
        <v>1748</v>
      </c>
      <c r="I65" s="132">
        <v>73</v>
      </c>
      <c r="J65" s="134" t="s">
        <v>1776</v>
      </c>
      <c r="K65" s="226" t="s">
        <v>7636</v>
      </c>
      <c r="L65" s="226" t="s">
        <v>1777</v>
      </c>
      <c r="M65" s="227">
        <v>19644</v>
      </c>
      <c r="N65" s="228">
        <v>16903.636363636364</v>
      </c>
      <c r="O65" s="143">
        <v>0.17650855114553082</v>
      </c>
      <c r="P65" s="192" t="s">
        <v>7615</v>
      </c>
      <c r="Q65" s="291" t="s">
        <v>7617</v>
      </c>
      <c r="R65" s="189">
        <v>19644</v>
      </c>
      <c r="S65" s="11"/>
      <c r="T65" s="229">
        <v>19644</v>
      </c>
      <c r="U65" s="135">
        <v>13920</v>
      </c>
      <c r="V65" s="230">
        <v>16903.636363636364</v>
      </c>
      <c r="W65" s="141">
        <v>7.7275503970678061E-2</v>
      </c>
      <c r="X65" s="136">
        <v>0.17650855114553082</v>
      </c>
      <c r="Y65" s="144">
        <v>2</v>
      </c>
      <c r="AA65" s="184">
        <v>19258</v>
      </c>
      <c r="AB65" s="182">
        <v>21162</v>
      </c>
      <c r="AC65" s="195" t="s">
        <v>7615</v>
      </c>
      <c r="AF65" s="389">
        <v>19644</v>
      </c>
      <c r="AN65" s="390" t="s">
        <v>11950</v>
      </c>
      <c r="AS65" s="139">
        <v>0</v>
      </c>
      <c r="AT65" s="391">
        <v>672707</v>
      </c>
      <c r="AU65" s="394">
        <v>2</v>
      </c>
      <c r="AV65" s="393"/>
    </row>
    <row r="66" spans="1:48" s="139" customFormat="1" ht="18.75">
      <c r="A66" s="387">
        <v>45275</v>
      </c>
      <c r="B66" s="11" t="s">
        <v>1616</v>
      </c>
      <c r="C66" s="156" t="s">
        <v>7115</v>
      </c>
      <c r="D66" s="133"/>
      <c r="E66" s="131"/>
      <c r="F66" s="225">
        <v>8</v>
      </c>
      <c r="G66" s="131" t="s">
        <v>12</v>
      </c>
      <c r="H66" s="132" t="s">
        <v>1751</v>
      </c>
      <c r="I66" s="132">
        <v>10</v>
      </c>
      <c r="J66" s="134" t="s">
        <v>1776</v>
      </c>
      <c r="K66" s="226" t="s">
        <v>7223</v>
      </c>
      <c r="L66" s="226" t="s">
        <v>1777</v>
      </c>
      <c r="M66" s="227">
        <v>19400</v>
      </c>
      <c r="N66" s="228">
        <v>16681.81818181818</v>
      </c>
      <c r="O66" s="143">
        <v>0.18773841961852852</v>
      </c>
      <c r="P66" s="192">
        <v>1076557714</v>
      </c>
      <c r="Q66" s="291" t="s">
        <v>7635</v>
      </c>
      <c r="R66" s="189">
        <v>19400</v>
      </c>
      <c r="S66" s="11"/>
      <c r="T66" s="229">
        <v>19400</v>
      </c>
      <c r="U66" s="135">
        <v>13550</v>
      </c>
      <c r="V66" s="230">
        <v>16681.81818181818</v>
      </c>
      <c r="W66" s="141">
        <v>6.7010309278350499E-2</v>
      </c>
      <c r="X66" s="136">
        <v>0.18773841961852852</v>
      </c>
      <c r="Y66" s="144">
        <v>2</v>
      </c>
      <c r="AA66" s="185"/>
      <c r="AB66" s="183">
        <v>20700</v>
      </c>
      <c r="AC66" s="195">
        <v>1076557714</v>
      </c>
      <c r="AF66" s="389">
        <v>19400</v>
      </c>
      <c r="AN66" s="390" t="s">
        <v>11951</v>
      </c>
      <c r="AS66" s="139">
        <v>0</v>
      </c>
      <c r="AT66" s="391">
        <v>672707</v>
      </c>
      <c r="AU66" s="394">
        <v>2</v>
      </c>
      <c r="AV66" s="393"/>
    </row>
    <row r="67" spans="1:48" s="139" customFormat="1" ht="18.75">
      <c r="A67" s="387">
        <v>45275</v>
      </c>
      <c r="B67" s="11" t="s">
        <v>7510</v>
      </c>
      <c r="C67" s="156" t="s">
        <v>7521</v>
      </c>
      <c r="D67" s="133"/>
      <c r="E67" s="131"/>
      <c r="F67" s="233">
        <v>0</v>
      </c>
      <c r="G67" s="131" t="s">
        <v>7637</v>
      </c>
      <c r="H67" s="132" t="s">
        <v>1762</v>
      </c>
      <c r="I67" s="132">
        <v>18</v>
      </c>
      <c r="J67" s="134" t="s">
        <v>1776</v>
      </c>
      <c r="K67" s="226" t="s">
        <v>1979</v>
      </c>
      <c r="L67" s="226" t="s">
        <v>1777</v>
      </c>
      <c r="M67" s="227">
        <v>8000</v>
      </c>
      <c r="N67" s="228">
        <v>6795.454545454545</v>
      </c>
      <c r="O67" s="143">
        <v>0.39076923076923076</v>
      </c>
      <c r="P67" s="192">
        <v>1076493705</v>
      </c>
      <c r="Q67" s="291" t="s">
        <v>7628</v>
      </c>
      <c r="R67" s="189">
        <v>8000</v>
      </c>
      <c r="S67" s="11"/>
      <c r="T67" s="229">
        <v>8000</v>
      </c>
      <c r="U67" s="135">
        <v>4140</v>
      </c>
      <c r="V67" s="230">
        <v>6795.454545454545</v>
      </c>
      <c r="W67" s="141">
        <v>6.2500000000000888E-3</v>
      </c>
      <c r="X67" s="136">
        <v>0.39076923076923076</v>
      </c>
      <c r="Y67" s="144">
        <v>2</v>
      </c>
      <c r="AA67" s="185"/>
      <c r="AB67" s="183">
        <v>8050</v>
      </c>
      <c r="AC67" s="195">
        <v>1076493705</v>
      </c>
      <c r="AF67" s="389">
        <v>8000</v>
      </c>
      <c r="AN67" s="390" t="s">
        <v>11952</v>
      </c>
      <c r="AS67" s="139">
        <v>0</v>
      </c>
      <c r="AT67" s="391">
        <v>672707</v>
      </c>
      <c r="AU67" s="394">
        <v>2</v>
      </c>
      <c r="AV67" s="393"/>
    </row>
    <row r="68" spans="1:48" s="139" customFormat="1" ht="18.75">
      <c r="A68" s="387">
        <v>45275</v>
      </c>
      <c r="B68" s="11" t="s">
        <v>7513</v>
      </c>
      <c r="C68" s="156" t="s">
        <v>7524</v>
      </c>
      <c r="D68" s="133"/>
      <c r="E68" s="131"/>
      <c r="F68" s="233">
        <v>0</v>
      </c>
      <c r="G68" s="131" t="s">
        <v>7637</v>
      </c>
      <c r="H68" s="132" t="s">
        <v>1762</v>
      </c>
      <c r="I68" s="132">
        <v>19</v>
      </c>
      <c r="J68" s="134" t="s">
        <v>7638</v>
      </c>
      <c r="K68" s="226" t="s">
        <v>7639</v>
      </c>
      <c r="L68" s="226" t="s">
        <v>1984</v>
      </c>
      <c r="M68" s="227">
        <v>12700</v>
      </c>
      <c r="N68" s="228">
        <v>11068.181818181818</v>
      </c>
      <c r="O68" s="143">
        <v>0.36394250513347021</v>
      </c>
      <c r="P68" s="192">
        <v>1076493704</v>
      </c>
      <c r="Q68" s="291" t="s">
        <v>7629</v>
      </c>
      <c r="R68" s="189">
        <v>12700</v>
      </c>
      <c r="S68" s="11"/>
      <c r="T68" s="229">
        <v>12700</v>
      </c>
      <c r="U68" s="135">
        <v>7040</v>
      </c>
      <c r="V68" s="230">
        <v>11068.181818181818</v>
      </c>
      <c r="W68" s="141">
        <v>9.4827586206896575E-2</v>
      </c>
      <c r="X68" s="136">
        <v>0.36394250513347021</v>
      </c>
      <c r="Y68" s="144">
        <v>2</v>
      </c>
      <c r="AA68" s="185"/>
      <c r="AB68" s="183">
        <v>12700</v>
      </c>
      <c r="AC68" s="195">
        <v>1076493704</v>
      </c>
      <c r="AF68" s="389">
        <v>12700</v>
      </c>
      <c r="AN68" s="390" t="s">
        <v>11953</v>
      </c>
      <c r="AS68" s="139">
        <v>0</v>
      </c>
      <c r="AT68" s="391">
        <v>672707</v>
      </c>
      <c r="AU68" s="394">
        <v>2</v>
      </c>
      <c r="AV68" s="393"/>
    </row>
    <row r="69" spans="1:48" s="139" customFormat="1" ht="18.75">
      <c r="A69" s="387">
        <v>45275</v>
      </c>
      <c r="B69" s="11" t="s">
        <v>7511</v>
      </c>
      <c r="C69" s="156" t="s">
        <v>7522</v>
      </c>
      <c r="D69" s="133"/>
      <c r="E69" s="131"/>
      <c r="F69" s="233">
        <v>0</v>
      </c>
      <c r="G69" s="131" t="s">
        <v>7637</v>
      </c>
      <c r="H69" s="132" t="s">
        <v>1762</v>
      </c>
      <c r="I69" s="132">
        <v>20</v>
      </c>
      <c r="J69" s="134" t="s">
        <v>7638</v>
      </c>
      <c r="K69" s="226" t="s">
        <v>7640</v>
      </c>
      <c r="L69" s="226" t="s">
        <v>1984</v>
      </c>
      <c r="M69" s="227">
        <v>12400</v>
      </c>
      <c r="N69" s="228">
        <v>10795.454545454544</v>
      </c>
      <c r="O69" s="143">
        <v>0.4015999999999999</v>
      </c>
      <c r="P69" s="192">
        <v>1076493706</v>
      </c>
      <c r="Q69" s="291" t="s">
        <v>7630</v>
      </c>
      <c r="R69" s="189">
        <v>12400</v>
      </c>
      <c r="S69" s="11"/>
      <c r="T69" s="229">
        <v>12400</v>
      </c>
      <c r="U69" s="135">
        <v>6460</v>
      </c>
      <c r="V69" s="230">
        <v>10795.454545454544</v>
      </c>
      <c r="W69" s="141">
        <v>9.7345132743362761E-2</v>
      </c>
      <c r="X69" s="136">
        <v>0.4015999999999999</v>
      </c>
      <c r="Y69" s="144">
        <v>2</v>
      </c>
      <c r="AA69" s="185"/>
      <c r="AB69" s="183">
        <v>12400</v>
      </c>
      <c r="AC69" s="195">
        <v>1076493706</v>
      </c>
      <c r="AF69" s="389">
        <v>12400</v>
      </c>
      <c r="AN69" s="390" t="s">
        <v>11954</v>
      </c>
      <c r="AS69" s="139">
        <v>0</v>
      </c>
      <c r="AT69" s="391">
        <v>672707</v>
      </c>
      <c r="AU69" s="394">
        <v>2</v>
      </c>
      <c r="AV69" s="393"/>
    </row>
    <row r="70" spans="1:48" s="139" customFormat="1" ht="18.75">
      <c r="A70" s="387">
        <v>45275</v>
      </c>
      <c r="B70" s="11" t="s">
        <v>7514</v>
      </c>
      <c r="C70" s="156" t="s">
        <v>7525</v>
      </c>
      <c r="D70" s="133"/>
      <c r="E70" s="131"/>
      <c r="F70" s="233">
        <v>0</v>
      </c>
      <c r="G70" s="131" t="s">
        <v>7637</v>
      </c>
      <c r="H70" s="132" t="s">
        <v>1762</v>
      </c>
      <c r="I70" s="132">
        <v>21</v>
      </c>
      <c r="J70" s="134" t="s">
        <v>7638</v>
      </c>
      <c r="K70" s="226" t="s">
        <v>7641</v>
      </c>
      <c r="L70" s="226" t="s">
        <v>1984</v>
      </c>
      <c r="M70" s="227">
        <v>11500</v>
      </c>
      <c r="N70" s="228">
        <v>9977.2727272727261</v>
      </c>
      <c r="O70" s="143">
        <v>0.36756264236902042</v>
      </c>
      <c r="P70" s="192">
        <v>1076493707</v>
      </c>
      <c r="Q70" s="291" t="s">
        <v>7631</v>
      </c>
      <c r="R70" s="189">
        <v>11500</v>
      </c>
      <c r="S70" s="11"/>
      <c r="T70" s="229">
        <v>11500</v>
      </c>
      <c r="U70" s="135">
        <v>6310</v>
      </c>
      <c r="V70" s="230">
        <v>9977.2727272727261</v>
      </c>
      <c r="W70" s="141">
        <v>0.13461538461538458</v>
      </c>
      <c r="X70" s="136">
        <v>0.36756264236902042</v>
      </c>
      <c r="Y70" s="144">
        <v>2</v>
      </c>
      <c r="AA70" s="185"/>
      <c r="AB70" s="183">
        <v>11800</v>
      </c>
      <c r="AC70" s="195">
        <v>1076493707</v>
      </c>
      <c r="AF70" s="389">
        <v>11500</v>
      </c>
      <c r="AN70" s="390" t="s">
        <v>11955</v>
      </c>
      <c r="AS70" s="139">
        <v>0</v>
      </c>
      <c r="AT70" s="391">
        <v>672707</v>
      </c>
      <c r="AU70" s="394">
        <v>2</v>
      </c>
      <c r="AV70" s="393"/>
    </row>
    <row r="71" spans="1:48" s="139" customFormat="1" ht="18.75">
      <c r="A71" s="387">
        <v>45275</v>
      </c>
      <c r="B71" s="11" t="s">
        <v>7512</v>
      </c>
      <c r="C71" s="156" t="s">
        <v>7523</v>
      </c>
      <c r="D71" s="133"/>
      <c r="E71" s="131"/>
      <c r="F71" s="233">
        <v>0</v>
      </c>
      <c r="G71" s="131" t="s">
        <v>7637</v>
      </c>
      <c r="H71" s="132" t="s">
        <v>1762</v>
      </c>
      <c r="I71" s="132">
        <v>22</v>
      </c>
      <c r="J71" s="134" t="s">
        <v>7643</v>
      </c>
      <c r="K71" s="226" t="s">
        <v>7642</v>
      </c>
      <c r="L71" s="226" t="s">
        <v>2890</v>
      </c>
      <c r="M71" s="227">
        <v>17535</v>
      </c>
      <c r="N71" s="228">
        <v>14986.363636363636</v>
      </c>
      <c r="O71" s="143">
        <v>0.37543221110100089</v>
      </c>
      <c r="P71" s="192">
        <v>1076493708</v>
      </c>
      <c r="Q71" s="291" t="s">
        <v>7632</v>
      </c>
      <c r="R71" s="189">
        <v>17535</v>
      </c>
      <c r="S71" s="11"/>
      <c r="T71" s="229">
        <v>17535</v>
      </c>
      <c r="U71" s="135">
        <v>9360</v>
      </c>
      <c r="V71" s="230">
        <v>14986.363636363636</v>
      </c>
      <c r="W71" s="141">
        <v>7.4752326628640064E-2</v>
      </c>
      <c r="X71" s="136">
        <v>0.37543221110100089</v>
      </c>
      <c r="Y71" s="144">
        <v>2</v>
      </c>
      <c r="AA71" s="185"/>
      <c r="AB71" s="183">
        <v>17900</v>
      </c>
      <c r="AC71" s="195">
        <v>1076493708</v>
      </c>
      <c r="AF71" s="389">
        <v>17535</v>
      </c>
      <c r="AN71" s="390" t="s">
        <v>11956</v>
      </c>
      <c r="AS71" s="139">
        <v>0</v>
      </c>
      <c r="AT71" s="391">
        <v>672707</v>
      </c>
      <c r="AU71" s="394">
        <v>2</v>
      </c>
      <c r="AV71" s="393"/>
    </row>
    <row r="72" spans="1:48" s="139" customFormat="1" ht="18.75">
      <c r="A72" s="387">
        <v>45275</v>
      </c>
      <c r="B72" s="11" t="s">
        <v>7527</v>
      </c>
      <c r="C72" s="156" t="s">
        <v>7528</v>
      </c>
      <c r="D72" s="133"/>
      <c r="E72" s="131"/>
      <c r="F72" s="233">
        <v>0</v>
      </c>
      <c r="G72" s="131" t="s">
        <v>7637</v>
      </c>
      <c r="H72" s="132" t="s">
        <v>1762</v>
      </c>
      <c r="I72" s="132">
        <v>23</v>
      </c>
      <c r="J72" s="134" t="s">
        <v>7643</v>
      </c>
      <c r="K72" s="226" t="s">
        <v>7644</v>
      </c>
      <c r="L72" s="226" t="s">
        <v>2890</v>
      </c>
      <c r="M72" s="227">
        <v>19980</v>
      </c>
      <c r="N72" s="228">
        <v>17209.090909090908</v>
      </c>
      <c r="O72" s="143">
        <v>0.31315372424722659</v>
      </c>
      <c r="P72" s="192">
        <v>1076493709</v>
      </c>
      <c r="Q72" s="291" t="s">
        <v>7633</v>
      </c>
      <c r="R72" s="189">
        <v>19980</v>
      </c>
      <c r="S72" s="11"/>
      <c r="T72" s="229">
        <v>19980</v>
      </c>
      <c r="U72" s="135">
        <v>11820</v>
      </c>
      <c r="V72" s="230">
        <v>17209.090909090908</v>
      </c>
      <c r="W72" s="141">
        <v>7.3298429319371694E-2</v>
      </c>
      <c r="X72" s="136">
        <v>0.31315372424722659</v>
      </c>
      <c r="Y72" s="144">
        <v>2</v>
      </c>
      <c r="AA72" s="185"/>
      <c r="AB72" s="183">
        <v>20500</v>
      </c>
      <c r="AC72" s="195">
        <v>1076493709</v>
      </c>
      <c r="AF72" s="389">
        <v>19980</v>
      </c>
      <c r="AN72" s="390" t="s">
        <v>11957</v>
      </c>
      <c r="AS72" s="139">
        <v>0</v>
      </c>
      <c r="AT72" s="391">
        <v>672707</v>
      </c>
      <c r="AU72" s="394">
        <v>2</v>
      </c>
      <c r="AV72" s="393"/>
    </row>
    <row r="73" spans="1:48" s="139" customFormat="1" ht="18.75">
      <c r="A73" s="387">
        <v>45275</v>
      </c>
      <c r="B73" s="11" t="s">
        <v>7515</v>
      </c>
      <c r="C73" s="156" t="s">
        <v>7526</v>
      </c>
      <c r="D73" s="133"/>
      <c r="E73" s="131"/>
      <c r="F73" s="233">
        <v>0</v>
      </c>
      <c r="G73" s="131" t="s">
        <v>7637</v>
      </c>
      <c r="H73" s="132" t="s">
        <v>1762</v>
      </c>
      <c r="I73" s="132">
        <v>17</v>
      </c>
      <c r="J73" s="134" t="s">
        <v>1776</v>
      </c>
      <c r="K73" s="226" t="s">
        <v>2014</v>
      </c>
      <c r="L73" s="226" t="s">
        <v>1777</v>
      </c>
      <c r="M73" s="227">
        <v>21679</v>
      </c>
      <c r="N73" s="228">
        <v>18753.63636363636</v>
      </c>
      <c r="O73" s="143">
        <v>0.31319986426874774</v>
      </c>
      <c r="P73" s="192">
        <v>1076493710</v>
      </c>
      <c r="Q73" s="291" t="s">
        <v>7634</v>
      </c>
      <c r="R73" s="189">
        <v>21679</v>
      </c>
      <c r="S73" s="11"/>
      <c r="T73" s="229">
        <v>21679</v>
      </c>
      <c r="U73" s="135">
        <v>12880</v>
      </c>
      <c r="V73" s="230">
        <v>18753.63636363636</v>
      </c>
      <c r="W73" s="141">
        <v>2.4032473822593214E-2</v>
      </c>
      <c r="X73" s="136">
        <v>0.31319986426874774</v>
      </c>
      <c r="Y73" s="144">
        <v>2</v>
      </c>
      <c r="AA73" s="185"/>
      <c r="AB73" s="183">
        <v>22200</v>
      </c>
      <c r="AC73" s="195">
        <v>1076493710</v>
      </c>
      <c r="AF73" s="389">
        <v>21679</v>
      </c>
      <c r="AN73" s="390" t="s">
        <v>11958</v>
      </c>
      <c r="AS73" s="139">
        <v>0</v>
      </c>
      <c r="AT73" s="391">
        <v>672707</v>
      </c>
      <c r="AU73" s="394">
        <v>2</v>
      </c>
      <c r="AV73" s="393"/>
    </row>
    <row r="74" spans="1:48" s="139" customFormat="1" ht="18.75">
      <c r="A74" s="387">
        <v>45275</v>
      </c>
      <c r="B74" s="11" t="s">
        <v>6458</v>
      </c>
      <c r="C74" s="401" t="s">
        <v>7205</v>
      </c>
      <c r="D74" s="133"/>
      <c r="E74" s="131"/>
      <c r="F74" s="225">
        <v>12</v>
      </c>
      <c r="G74" s="131" t="s">
        <v>12</v>
      </c>
      <c r="H74" s="132" t="s">
        <v>1758</v>
      </c>
      <c r="I74" s="132">
        <v>9</v>
      </c>
      <c r="J74" s="134" t="s">
        <v>1776</v>
      </c>
      <c r="K74" s="226" t="s">
        <v>6381</v>
      </c>
      <c r="L74" s="226" t="s">
        <v>1777</v>
      </c>
      <c r="M74" s="227">
        <v>20900</v>
      </c>
      <c r="N74" s="228">
        <v>18045.454545454544</v>
      </c>
      <c r="O74" s="143">
        <v>0.38671536523929467</v>
      </c>
      <c r="P74" s="238">
        <v>1074476268</v>
      </c>
      <c r="Q74" s="288" t="s">
        <v>7324</v>
      </c>
      <c r="R74" s="189">
        <v>20900</v>
      </c>
      <c r="S74" s="11"/>
      <c r="T74" s="229">
        <v>20900</v>
      </c>
      <c r="U74" s="135">
        <v>11067</v>
      </c>
      <c r="V74" s="230">
        <v>18045.454545454544</v>
      </c>
      <c r="W74" s="141">
        <v>7.7320574162679456E-2</v>
      </c>
      <c r="X74" s="136">
        <v>0.38671536523929467</v>
      </c>
      <c r="Y74" s="144">
        <v>2</v>
      </c>
      <c r="AA74" s="184">
        <v>20490</v>
      </c>
      <c r="AB74" s="182">
        <v>22516</v>
      </c>
      <c r="AC74" s="195">
        <v>1074476268</v>
      </c>
      <c r="AF74" s="389">
        <v>20900</v>
      </c>
      <c r="AN74" s="390" t="s">
        <v>7329</v>
      </c>
      <c r="AS74" s="139">
        <v>0</v>
      </c>
      <c r="AT74" s="391">
        <v>672707</v>
      </c>
      <c r="AU74" s="394">
        <v>2</v>
      </c>
      <c r="AV74" s="393"/>
    </row>
    <row r="75" spans="1:48" s="139" customFormat="1" ht="18.75">
      <c r="A75" s="387">
        <v>45275</v>
      </c>
      <c r="B75" s="11" t="s">
        <v>7190</v>
      </c>
      <c r="C75" s="401" t="s">
        <v>7191</v>
      </c>
      <c r="D75" s="133"/>
      <c r="E75" s="131"/>
      <c r="F75" s="225">
        <v>28</v>
      </c>
      <c r="G75" s="131">
        <v>705</v>
      </c>
      <c r="H75" s="132" t="s">
        <v>1758</v>
      </c>
      <c r="I75" s="132">
        <v>30</v>
      </c>
      <c r="J75" s="134" t="s">
        <v>1776</v>
      </c>
      <c r="K75" s="226" t="s">
        <v>3415</v>
      </c>
      <c r="L75" s="226" t="s">
        <v>1777</v>
      </c>
      <c r="M75" s="227">
        <v>16980</v>
      </c>
      <c r="N75" s="228">
        <v>14959.090909090908</v>
      </c>
      <c r="O75" s="143">
        <v>0.37121847462777269</v>
      </c>
      <c r="P75" s="238" t="s">
        <v>7197</v>
      </c>
      <c r="Q75" s="288" t="s">
        <v>7200</v>
      </c>
      <c r="R75" s="189">
        <v>16980</v>
      </c>
      <c r="S75" s="11"/>
      <c r="T75" s="229">
        <v>16980</v>
      </c>
      <c r="U75" s="135">
        <v>9406</v>
      </c>
      <c r="V75" s="230">
        <v>14959.090909090908</v>
      </c>
      <c r="W75" s="141">
        <v>7.7326266195524074E-2</v>
      </c>
      <c r="X75" s="136">
        <v>0.37121847462777269</v>
      </c>
      <c r="Y75" s="144">
        <v>2</v>
      </c>
      <c r="AA75" s="184">
        <v>16647</v>
      </c>
      <c r="AB75" s="182">
        <v>18293</v>
      </c>
      <c r="AC75" s="195" t="s">
        <v>7197</v>
      </c>
      <c r="AF75" s="389">
        <v>16980</v>
      </c>
      <c r="AN75" s="390" t="s">
        <v>11959</v>
      </c>
      <c r="AS75" s="139">
        <v>0</v>
      </c>
      <c r="AT75" s="391">
        <v>672707</v>
      </c>
      <c r="AU75" s="394">
        <v>2</v>
      </c>
      <c r="AV75" s="393"/>
    </row>
    <row r="76" spans="1:48" s="139" customFormat="1" ht="18.75">
      <c r="A76" s="387">
        <v>45275</v>
      </c>
      <c r="B76" s="11" t="s">
        <v>1583</v>
      </c>
      <c r="C76" s="401" t="s">
        <v>7192</v>
      </c>
      <c r="D76" s="133"/>
      <c r="E76" s="131"/>
      <c r="F76" s="225">
        <v>38</v>
      </c>
      <c r="G76" s="131">
        <v>943</v>
      </c>
      <c r="H76" s="132" t="s">
        <v>1758</v>
      </c>
      <c r="I76" s="132">
        <v>31</v>
      </c>
      <c r="J76" s="134" t="s">
        <v>1776</v>
      </c>
      <c r="K76" s="226" t="s">
        <v>6188</v>
      </c>
      <c r="L76" s="226" t="s">
        <v>1777</v>
      </c>
      <c r="M76" s="227">
        <v>23100</v>
      </c>
      <c r="N76" s="228">
        <v>20045.454545454544</v>
      </c>
      <c r="O76" s="143">
        <v>0.33261678004535145</v>
      </c>
      <c r="P76" s="238" t="s">
        <v>7198</v>
      </c>
      <c r="Q76" s="288" t="s">
        <v>7201</v>
      </c>
      <c r="R76" s="189">
        <v>23100</v>
      </c>
      <c r="S76" s="11"/>
      <c r="T76" s="229">
        <v>23100</v>
      </c>
      <c r="U76" s="135">
        <v>13378</v>
      </c>
      <c r="V76" s="230">
        <v>20045.454545454544</v>
      </c>
      <c r="W76" s="141">
        <v>7.7316017316017227E-2</v>
      </c>
      <c r="X76" s="136">
        <v>0.33261678004535145</v>
      </c>
      <c r="Y76" s="144">
        <v>2</v>
      </c>
      <c r="AA76" s="184">
        <v>22647</v>
      </c>
      <c r="AB76" s="182">
        <v>24886</v>
      </c>
      <c r="AC76" s="195" t="s">
        <v>7198</v>
      </c>
      <c r="AF76" s="389">
        <v>23100</v>
      </c>
      <c r="AN76" s="390" t="s">
        <v>11960</v>
      </c>
      <c r="AS76" s="139">
        <v>0</v>
      </c>
      <c r="AT76" s="391">
        <v>672707</v>
      </c>
      <c r="AU76" s="394">
        <v>2</v>
      </c>
      <c r="AV76" s="393"/>
    </row>
    <row r="77" spans="1:48" s="139" customFormat="1" ht="18.75">
      <c r="A77" s="387">
        <v>45275</v>
      </c>
      <c r="B77" s="11" t="s">
        <v>6366</v>
      </c>
      <c r="C77" s="401" t="s">
        <v>6367</v>
      </c>
      <c r="D77" s="133"/>
      <c r="E77" s="131"/>
      <c r="F77" s="225">
        <v>36</v>
      </c>
      <c r="G77" s="131" t="s">
        <v>12</v>
      </c>
      <c r="H77" s="132" t="s">
        <v>1758</v>
      </c>
      <c r="I77" s="132">
        <v>33</v>
      </c>
      <c r="J77" s="134" t="s">
        <v>1776</v>
      </c>
      <c r="K77" s="226" t="s">
        <v>5205</v>
      </c>
      <c r="L77" s="226" t="s">
        <v>1777</v>
      </c>
      <c r="M77" s="227">
        <v>31350</v>
      </c>
      <c r="N77" s="228">
        <v>27545.454545454544</v>
      </c>
      <c r="O77" s="143">
        <v>0.38022442244224419</v>
      </c>
      <c r="P77" s="238">
        <v>1074475754</v>
      </c>
      <c r="Q77" s="288" t="s">
        <v>6996</v>
      </c>
      <c r="R77" s="189">
        <v>31350</v>
      </c>
      <c r="S77" s="11"/>
      <c r="T77" s="229">
        <v>31350</v>
      </c>
      <c r="U77" s="135">
        <v>17072</v>
      </c>
      <c r="V77" s="230">
        <v>27545.454545454544</v>
      </c>
      <c r="W77" s="141">
        <v>7.7320574162679456E-2</v>
      </c>
      <c r="X77" s="136">
        <v>0.38022442244224419</v>
      </c>
      <c r="Y77" s="144">
        <v>2</v>
      </c>
      <c r="AA77" s="184">
        <v>30735</v>
      </c>
      <c r="AB77" s="182">
        <v>33774</v>
      </c>
      <c r="AC77" s="195">
        <v>1074475754</v>
      </c>
      <c r="AF77" s="389">
        <v>31350</v>
      </c>
      <c r="AN77" s="390" t="s">
        <v>6473</v>
      </c>
      <c r="AS77" s="139">
        <v>0</v>
      </c>
      <c r="AT77" s="391">
        <v>672707</v>
      </c>
      <c r="AU77" s="394">
        <v>2</v>
      </c>
      <c r="AV77" s="393"/>
    </row>
    <row r="78" spans="1:48" s="139" customFormat="1" ht="18.75">
      <c r="A78" s="387">
        <v>45275</v>
      </c>
      <c r="B78" s="153" t="s">
        <v>7466</v>
      </c>
      <c r="C78" s="156" t="s">
        <v>7620</v>
      </c>
      <c r="D78" s="133"/>
      <c r="E78" s="131"/>
      <c r="F78" s="225">
        <v>36</v>
      </c>
      <c r="G78" s="131"/>
      <c r="H78" s="132" t="s">
        <v>7280</v>
      </c>
      <c r="I78" s="324">
        <v>3</v>
      </c>
      <c r="J78" s="134" t="s">
        <v>1785</v>
      </c>
      <c r="K78" s="226" t="s">
        <v>7647</v>
      </c>
      <c r="L78" s="226" t="s">
        <v>1954</v>
      </c>
      <c r="M78" s="227">
        <v>24300</v>
      </c>
      <c r="N78" s="228">
        <v>21136.363636363636</v>
      </c>
      <c r="O78" s="143">
        <v>0.19815913978494623</v>
      </c>
      <c r="P78" s="192" t="s">
        <v>6510</v>
      </c>
      <c r="Q78" s="288" t="s">
        <v>7625</v>
      </c>
      <c r="R78" s="189">
        <v>23400</v>
      </c>
      <c r="S78" s="11">
        <v>900</v>
      </c>
      <c r="T78" s="229">
        <v>24300</v>
      </c>
      <c r="U78" s="135">
        <v>16948</v>
      </c>
      <c r="V78" s="230">
        <v>21136.363636363636</v>
      </c>
      <c r="W78" s="141">
        <v>8.1931330472102992E-2</v>
      </c>
      <c r="X78" s="136">
        <v>0.19815913978494623</v>
      </c>
      <c r="Y78" s="144">
        <v>2</v>
      </c>
      <c r="AA78" s="184">
        <v>22941</v>
      </c>
      <c r="AB78" s="182">
        <v>25209</v>
      </c>
      <c r="AC78" s="195" t="s">
        <v>6510</v>
      </c>
      <c r="AF78" s="389">
        <v>23400</v>
      </c>
      <c r="AN78" s="390" t="s">
        <v>381</v>
      </c>
      <c r="AS78" s="139">
        <v>900</v>
      </c>
      <c r="AT78" s="391">
        <v>672706</v>
      </c>
      <c r="AU78" s="394">
        <v>2</v>
      </c>
      <c r="AV78" s="393"/>
    </row>
    <row r="79" spans="1:48" s="139" customFormat="1" ht="18.75">
      <c r="A79" s="387">
        <v>45275</v>
      </c>
      <c r="B79" s="153" t="s">
        <v>7463</v>
      </c>
      <c r="C79" s="156" t="s">
        <v>7621</v>
      </c>
      <c r="D79" s="133"/>
      <c r="E79" s="131"/>
      <c r="F79" s="225">
        <v>56</v>
      </c>
      <c r="G79" s="131"/>
      <c r="H79" s="132" t="s">
        <v>7280</v>
      </c>
      <c r="I79" s="324">
        <v>4</v>
      </c>
      <c r="J79" s="134" t="s">
        <v>1785</v>
      </c>
      <c r="K79" s="226" t="s">
        <v>7647</v>
      </c>
      <c r="L79" s="226" t="s">
        <v>1954</v>
      </c>
      <c r="M79" s="227">
        <v>24300</v>
      </c>
      <c r="N79" s="228">
        <v>21136.363636363636</v>
      </c>
      <c r="O79" s="143">
        <v>0.19096774193548385</v>
      </c>
      <c r="P79" s="192" t="s">
        <v>6511</v>
      </c>
      <c r="Q79" s="288" t="s">
        <v>7626</v>
      </c>
      <c r="R79" s="189">
        <v>23400</v>
      </c>
      <c r="S79" s="11">
        <v>900</v>
      </c>
      <c r="T79" s="229">
        <v>24300</v>
      </c>
      <c r="U79" s="135">
        <v>17100</v>
      </c>
      <c r="V79" s="230">
        <v>21136.363636363636</v>
      </c>
      <c r="W79" s="141">
        <v>8.1931330472102992E-2</v>
      </c>
      <c r="X79" s="136">
        <v>0.19096774193548385</v>
      </c>
      <c r="Y79" s="144">
        <v>2</v>
      </c>
      <c r="AA79" s="184">
        <v>22941</v>
      </c>
      <c r="AB79" s="182">
        <v>25209</v>
      </c>
      <c r="AC79" s="195" t="s">
        <v>6511</v>
      </c>
      <c r="AF79" s="389">
        <v>23400</v>
      </c>
      <c r="AN79" s="390" t="s">
        <v>382</v>
      </c>
      <c r="AS79" s="139">
        <v>900</v>
      </c>
      <c r="AT79" s="391">
        <v>672706</v>
      </c>
      <c r="AU79" s="394">
        <v>2</v>
      </c>
      <c r="AV79" s="393"/>
    </row>
    <row r="80" spans="1:48" s="139" customFormat="1" ht="18.75">
      <c r="A80" s="387">
        <v>45275</v>
      </c>
      <c r="B80" s="153" t="s">
        <v>7467</v>
      </c>
      <c r="C80" s="156" t="s">
        <v>7622</v>
      </c>
      <c r="D80" s="133"/>
      <c r="E80" s="131"/>
      <c r="F80" s="225">
        <v>20</v>
      </c>
      <c r="G80" s="131"/>
      <c r="H80" s="132" t="s">
        <v>7280</v>
      </c>
      <c r="I80" s="324">
        <v>6</v>
      </c>
      <c r="J80" s="134" t="s">
        <v>1785</v>
      </c>
      <c r="K80" s="226" t="s">
        <v>7234</v>
      </c>
      <c r="L80" s="226" t="s">
        <v>1954</v>
      </c>
      <c r="M80" s="227">
        <v>29700</v>
      </c>
      <c r="N80" s="228">
        <v>26045.454545454544</v>
      </c>
      <c r="O80" s="143">
        <v>0.19609773123909247</v>
      </c>
      <c r="P80" s="192" t="s">
        <v>6518</v>
      </c>
      <c r="Q80" s="288" t="s">
        <v>7627</v>
      </c>
      <c r="R80" s="189">
        <v>28800</v>
      </c>
      <c r="S80" s="11">
        <v>900</v>
      </c>
      <c r="T80" s="229">
        <v>29700</v>
      </c>
      <c r="U80" s="135">
        <v>20938</v>
      </c>
      <c r="V80" s="230">
        <v>26045.454545454544</v>
      </c>
      <c r="W80" s="141">
        <v>8.1080139372822213E-2</v>
      </c>
      <c r="X80" s="136">
        <v>0.19609773123909247</v>
      </c>
      <c r="Y80" s="144">
        <v>2</v>
      </c>
      <c r="AA80" s="184">
        <v>28235</v>
      </c>
      <c r="AB80" s="182">
        <v>31027</v>
      </c>
      <c r="AC80" s="195" t="s">
        <v>6518</v>
      </c>
      <c r="AF80" s="389">
        <v>28800</v>
      </c>
      <c r="AN80" s="390" t="s">
        <v>1742</v>
      </c>
      <c r="AS80" s="139">
        <v>900</v>
      </c>
      <c r="AT80" s="391">
        <v>672706</v>
      </c>
      <c r="AU80" s="394">
        <v>2</v>
      </c>
      <c r="AV80" s="393"/>
    </row>
    <row r="81" spans="1:48" s="139" customFormat="1" ht="18.75">
      <c r="A81" s="387">
        <v>45278</v>
      </c>
      <c r="B81" s="11" t="s">
        <v>925</v>
      </c>
      <c r="C81" s="156" t="s">
        <v>5908</v>
      </c>
      <c r="D81" s="133"/>
      <c r="E81" s="131"/>
      <c r="F81" s="225">
        <v>10</v>
      </c>
      <c r="G81" s="131" t="s">
        <v>12</v>
      </c>
      <c r="H81" s="132" t="s">
        <v>1749</v>
      </c>
      <c r="I81" s="132">
        <v>78</v>
      </c>
      <c r="J81" s="134" t="s">
        <v>1780</v>
      </c>
      <c r="K81" s="226" t="s">
        <v>2021</v>
      </c>
      <c r="L81" s="226" t="s">
        <v>1777</v>
      </c>
      <c r="M81" s="227">
        <v>17230</v>
      </c>
      <c r="N81" s="228">
        <v>14709.090909090908</v>
      </c>
      <c r="O81" s="143">
        <v>6.9962917181705747E-2</v>
      </c>
      <c r="P81" s="192">
        <v>1074476254</v>
      </c>
      <c r="Q81" s="291" t="s">
        <v>6669</v>
      </c>
      <c r="R81" s="189">
        <v>17100</v>
      </c>
      <c r="S81" s="11">
        <v>900</v>
      </c>
      <c r="T81" s="229">
        <v>18000</v>
      </c>
      <c r="U81" s="135">
        <v>13680</v>
      </c>
      <c r="V81" s="230">
        <v>15409.090909090908</v>
      </c>
      <c r="W81" s="141">
        <v>6.912362159024954E-2</v>
      </c>
      <c r="X81" s="136">
        <v>0.11221238938053092</v>
      </c>
      <c r="Y81" s="144">
        <v>2</v>
      </c>
      <c r="AA81" s="184">
        <v>16764</v>
      </c>
      <c r="AB81" s="182">
        <v>18421</v>
      </c>
      <c r="AC81" s="195">
        <v>1074476254</v>
      </c>
      <c r="AF81" s="389">
        <v>17100</v>
      </c>
      <c r="AN81" s="390" t="s">
        <v>154</v>
      </c>
      <c r="AS81" s="139">
        <v>900</v>
      </c>
      <c r="AT81" s="391">
        <v>672706</v>
      </c>
      <c r="AU81" s="394">
        <v>2</v>
      </c>
      <c r="AV81" s="393"/>
    </row>
    <row r="82" spans="1:48" s="139" customFormat="1" ht="18.75">
      <c r="A82" s="387">
        <v>45278</v>
      </c>
      <c r="B82" s="11" t="s">
        <v>631</v>
      </c>
      <c r="C82" s="156" t="s">
        <v>7124</v>
      </c>
      <c r="D82" s="133"/>
      <c r="E82" s="131"/>
      <c r="F82" s="225">
        <v>8</v>
      </c>
      <c r="G82" s="131"/>
      <c r="H82" s="132" t="s">
        <v>1751</v>
      </c>
      <c r="I82" s="132">
        <v>40</v>
      </c>
      <c r="J82" s="134" t="s">
        <v>1776</v>
      </c>
      <c r="K82" s="226" t="s">
        <v>6280</v>
      </c>
      <c r="L82" s="226" t="s">
        <v>1777</v>
      </c>
      <c r="M82" s="227">
        <v>32000</v>
      </c>
      <c r="N82" s="228">
        <v>28136.363636363632</v>
      </c>
      <c r="O82" s="143">
        <v>0.12035541195476562</v>
      </c>
      <c r="P82" s="192">
        <v>1074476510</v>
      </c>
      <c r="Q82" s="291" t="s">
        <v>7667</v>
      </c>
      <c r="R82" s="189">
        <v>32000</v>
      </c>
      <c r="S82" s="11"/>
      <c r="T82" s="229">
        <v>32000</v>
      </c>
      <c r="U82" s="135">
        <v>24750</v>
      </c>
      <c r="V82" s="230">
        <v>28136.363636363632</v>
      </c>
      <c r="W82" s="141">
        <v>7.7312499999999895E-2</v>
      </c>
      <c r="X82" s="136">
        <v>0.12035541195476562</v>
      </c>
      <c r="Y82" s="144">
        <v>2</v>
      </c>
      <c r="AA82" s="184">
        <v>31372</v>
      </c>
      <c r="AB82" s="182">
        <v>34474</v>
      </c>
      <c r="AC82" s="195">
        <v>1074476510</v>
      </c>
      <c r="AF82" s="389">
        <v>32000</v>
      </c>
      <c r="AN82" s="390" t="s">
        <v>11961</v>
      </c>
      <c r="AS82" s="139">
        <v>0</v>
      </c>
      <c r="AT82" s="391">
        <v>672707</v>
      </c>
      <c r="AU82" s="394">
        <v>2</v>
      </c>
      <c r="AV82" s="393"/>
    </row>
    <row r="83" spans="1:48" s="139" customFormat="1" ht="18.75">
      <c r="A83" s="387">
        <v>45278</v>
      </c>
      <c r="B83" s="11" t="s">
        <v>938</v>
      </c>
      <c r="C83" s="156" t="s">
        <v>7125</v>
      </c>
      <c r="D83" s="133"/>
      <c r="E83" s="131"/>
      <c r="F83" s="225">
        <v>8</v>
      </c>
      <c r="G83" s="131"/>
      <c r="H83" s="132" t="s">
        <v>1751</v>
      </c>
      <c r="I83" s="324">
        <v>41</v>
      </c>
      <c r="J83" s="134" t="s">
        <v>1785</v>
      </c>
      <c r="K83" s="226" t="s">
        <v>7662</v>
      </c>
      <c r="L83" s="226" t="s">
        <v>1954</v>
      </c>
      <c r="M83" s="227">
        <v>34545</v>
      </c>
      <c r="N83" s="228">
        <v>30449.999999999996</v>
      </c>
      <c r="O83" s="143">
        <v>0.11461412151067313</v>
      </c>
      <c r="P83" s="192">
        <v>1074476582</v>
      </c>
      <c r="Q83" s="291" t="s">
        <v>6706</v>
      </c>
      <c r="R83" s="189">
        <v>34545</v>
      </c>
      <c r="S83" s="11"/>
      <c r="T83" s="229">
        <v>34545</v>
      </c>
      <c r="U83" s="135">
        <v>26960</v>
      </c>
      <c r="V83" s="230">
        <v>30449.999999999996</v>
      </c>
      <c r="W83" s="141">
        <v>0.10943508719630346</v>
      </c>
      <c r="X83" s="136">
        <v>0.11461412151067313</v>
      </c>
      <c r="Y83" s="144">
        <v>2</v>
      </c>
      <c r="AA83" s="184">
        <v>33867</v>
      </c>
      <c r="AB83" s="182">
        <v>37216</v>
      </c>
      <c r="AC83" s="195">
        <v>1074476582</v>
      </c>
      <c r="AF83" s="389">
        <v>34545</v>
      </c>
      <c r="AN83" s="390" t="s">
        <v>2034</v>
      </c>
      <c r="AS83" s="139">
        <v>0</v>
      </c>
      <c r="AT83" s="391">
        <v>672707</v>
      </c>
      <c r="AU83" s="394">
        <v>2</v>
      </c>
      <c r="AV83" s="393"/>
    </row>
    <row r="84" spans="1:48" s="139" customFormat="1" ht="18.75">
      <c r="A84" s="387">
        <v>45279</v>
      </c>
      <c r="B84" s="11" t="s">
        <v>7681</v>
      </c>
      <c r="C84" s="156" t="s">
        <v>7179</v>
      </c>
      <c r="D84" s="133"/>
      <c r="E84" s="225">
        <v>12</v>
      </c>
      <c r="F84" s="225">
        <v>12</v>
      </c>
      <c r="G84" s="131">
        <v>48</v>
      </c>
      <c r="H84" s="132" t="s">
        <v>1751</v>
      </c>
      <c r="I84" s="324">
        <v>57</v>
      </c>
      <c r="J84" s="134" t="s">
        <v>1785</v>
      </c>
      <c r="K84" s="226" t="s">
        <v>7682</v>
      </c>
      <c r="L84" s="226" t="s">
        <v>1954</v>
      </c>
      <c r="M84" s="227">
        <v>18720</v>
      </c>
      <c r="N84" s="228">
        <v>16540.909090909088</v>
      </c>
      <c r="O84" s="143">
        <v>9.2552899148117471E-2</v>
      </c>
      <c r="P84" s="192">
        <v>1074476253</v>
      </c>
      <c r="Q84" s="291" t="s">
        <v>6722</v>
      </c>
      <c r="R84" s="189">
        <v>17820</v>
      </c>
      <c r="S84" s="11">
        <v>900</v>
      </c>
      <c r="T84" s="229">
        <v>18720</v>
      </c>
      <c r="U84" s="135">
        <v>15010</v>
      </c>
      <c r="V84" s="230">
        <v>16540.909090909088</v>
      </c>
      <c r="W84" s="141">
        <v>8.3352144469525991E-2</v>
      </c>
      <c r="X84" s="136">
        <v>9.2552899148117471E-2</v>
      </c>
      <c r="Y84" s="144">
        <v>2</v>
      </c>
      <c r="AA84" s="184">
        <v>17470</v>
      </c>
      <c r="AB84" s="182">
        <v>19197</v>
      </c>
      <c r="AC84" s="195">
        <v>1074476253</v>
      </c>
      <c r="AF84" s="389">
        <v>17820</v>
      </c>
      <c r="AN84" s="390" t="s">
        <v>11962</v>
      </c>
      <c r="AS84" s="139">
        <v>900</v>
      </c>
      <c r="AT84" s="391">
        <v>672706</v>
      </c>
      <c r="AU84" s="394">
        <v>2</v>
      </c>
      <c r="AV84" s="393"/>
    </row>
    <row r="85" spans="1:48" s="139" customFormat="1" ht="18.75">
      <c r="A85" s="387">
        <v>45279</v>
      </c>
      <c r="B85" s="11" t="s">
        <v>1546</v>
      </c>
      <c r="C85" s="156" t="s">
        <v>7180</v>
      </c>
      <c r="D85" s="133"/>
      <c r="E85" s="225">
        <v>100</v>
      </c>
      <c r="F85" s="225">
        <v>100</v>
      </c>
      <c r="G85" s="131">
        <v>107</v>
      </c>
      <c r="H85" s="132" t="s">
        <v>1751</v>
      </c>
      <c r="I85" s="132">
        <v>96</v>
      </c>
      <c r="J85" s="134" t="s">
        <v>5996</v>
      </c>
      <c r="K85" s="226" t="s">
        <v>7679</v>
      </c>
      <c r="L85" s="226" t="s">
        <v>1777</v>
      </c>
      <c r="M85" s="227">
        <v>19680</v>
      </c>
      <c r="N85" s="228">
        <v>17413.636363636364</v>
      </c>
      <c r="O85" s="143">
        <v>0.19637692508483426</v>
      </c>
      <c r="P85" s="192" t="s">
        <v>7382</v>
      </c>
      <c r="Q85" s="291" t="s">
        <v>7385</v>
      </c>
      <c r="R85" s="189">
        <v>19680</v>
      </c>
      <c r="S85" s="11"/>
      <c r="T85" s="229">
        <v>19680</v>
      </c>
      <c r="U85" s="135">
        <v>13994</v>
      </c>
      <c r="V85" s="230">
        <v>17413.636363636364</v>
      </c>
      <c r="W85" s="141">
        <v>7.733739837398379E-2</v>
      </c>
      <c r="X85" s="136">
        <v>0.19637692508483426</v>
      </c>
      <c r="Y85" s="144">
        <v>2</v>
      </c>
      <c r="AA85" s="184">
        <v>19294</v>
      </c>
      <c r="AB85" s="182">
        <v>21202</v>
      </c>
      <c r="AC85" s="195" t="s">
        <v>7382</v>
      </c>
      <c r="AF85" s="389">
        <v>19680</v>
      </c>
      <c r="AN85" s="390" t="s">
        <v>7767</v>
      </c>
      <c r="AS85" s="139">
        <v>0</v>
      </c>
      <c r="AT85" s="391">
        <v>672707</v>
      </c>
      <c r="AU85" s="394">
        <v>2</v>
      </c>
      <c r="AV85" s="393"/>
    </row>
    <row r="86" spans="1:48" s="139" customFormat="1" ht="18.75">
      <c r="A86" s="387">
        <v>45279</v>
      </c>
      <c r="B86" s="11" t="s">
        <v>4913</v>
      </c>
      <c r="C86" s="156" t="s">
        <v>7131</v>
      </c>
      <c r="D86" s="133"/>
      <c r="E86" s="225">
        <v>12</v>
      </c>
      <c r="F86" s="225">
        <v>12</v>
      </c>
      <c r="G86" s="131">
        <v>245</v>
      </c>
      <c r="H86" s="132" t="s">
        <v>1751</v>
      </c>
      <c r="I86" s="132">
        <v>71</v>
      </c>
      <c r="J86" s="134" t="s">
        <v>1785</v>
      </c>
      <c r="K86" s="226" t="s">
        <v>7186</v>
      </c>
      <c r="L86" s="226" t="s">
        <v>1954</v>
      </c>
      <c r="M86" s="227">
        <v>32500</v>
      </c>
      <c r="N86" s="228">
        <v>28590.909090909088</v>
      </c>
      <c r="O86" s="143">
        <v>0.1074085850556438</v>
      </c>
      <c r="P86" s="192">
        <v>1074476207</v>
      </c>
      <c r="Q86" s="291" t="s">
        <v>6738</v>
      </c>
      <c r="R86" s="189">
        <v>32500</v>
      </c>
      <c r="S86" s="11"/>
      <c r="T86" s="229">
        <v>32500</v>
      </c>
      <c r="U86" s="135">
        <v>25520</v>
      </c>
      <c r="V86" s="230">
        <v>28590.909090909088</v>
      </c>
      <c r="W86" s="141">
        <v>0.11152380952380958</v>
      </c>
      <c r="X86" s="136">
        <v>0.1074085850556438</v>
      </c>
      <c r="Y86" s="144">
        <v>2</v>
      </c>
      <c r="AA86" s="184">
        <v>31862</v>
      </c>
      <c r="AB86" s="182">
        <v>35013</v>
      </c>
      <c r="AC86" s="195">
        <v>1074476207</v>
      </c>
      <c r="AF86" s="389">
        <v>32500</v>
      </c>
      <c r="AN86" s="390" t="s">
        <v>11963</v>
      </c>
      <c r="AS86" s="139">
        <v>0</v>
      </c>
      <c r="AT86" s="391">
        <v>672707</v>
      </c>
      <c r="AU86" s="394">
        <v>2</v>
      </c>
      <c r="AV86" s="393"/>
    </row>
    <row r="87" spans="1:48" s="139" customFormat="1" ht="18.75">
      <c r="A87" s="387">
        <v>45279</v>
      </c>
      <c r="B87" s="11" t="s">
        <v>954</v>
      </c>
      <c r="C87" s="156" t="s">
        <v>5952</v>
      </c>
      <c r="D87" s="133"/>
      <c r="E87" s="225">
        <v>80</v>
      </c>
      <c r="F87" s="225">
        <v>80</v>
      </c>
      <c r="G87" s="131">
        <v>45</v>
      </c>
      <c r="H87" s="132" t="s">
        <v>1751</v>
      </c>
      <c r="I87" s="324">
        <v>78</v>
      </c>
      <c r="J87" s="134" t="s">
        <v>1785</v>
      </c>
      <c r="K87" s="226" t="s">
        <v>7675</v>
      </c>
      <c r="L87" s="226" t="s">
        <v>1954</v>
      </c>
      <c r="M87" s="227">
        <v>28200</v>
      </c>
      <c r="N87" s="228">
        <v>24681.81818181818</v>
      </c>
      <c r="O87" s="143">
        <v>0.26115653775322278</v>
      </c>
      <c r="P87" s="192">
        <v>1074475964</v>
      </c>
      <c r="Q87" s="291" t="s">
        <v>6746</v>
      </c>
      <c r="R87" s="189">
        <v>28200</v>
      </c>
      <c r="S87" s="11"/>
      <c r="T87" s="229">
        <v>28200</v>
      </c>
      <c r="U87" s="135">
        <v>18236</v>
      </c>
      <c r="V87" s="230">
        <v>24681.81818181818</v>
      </c>
      <c r="W87" s="141">
        <v>0.1169485294117647</v>
      </c>
      <c r="X87" s="136">
        <v>0.26115653775322278</v>
      </c>
      <c r="Y87" s="144">
        <v>2</v>
      </c>
      <c r="AA87" s="184">
        <v>27647</v>
      </c>
      <c r="AB87" s="182">
        <v>30381</v>
      </c>
      <c r="AC87" s="195">
        <v>1074475964</v>
      </c>
      <c r="AF87" s="389">
        <v>28200</v>
      </c>
      <c r="AN87" s="390" t="s">
        <v>1687</v>
      </c>
      <c r="AS87" s="139">
        <v>0</v>
      </c>
      <c r="AT87" s="391">
        <v>672707</v>
      </c>
      <c r="AU87" s="394">
        <v>2</v>
      </c>
      <c r="AV87" s="393"/>
    </row>
    <row r="88" spans="1:48" s="139" customFormat="1" ht="18.75">
      <c r="A88" s="387">
        <v>45279</v>
      </c>
      <c r="B88" s="11" t="s">
        <v>957</v>
      </c>
      <c r="C88" s="156" t="s">
        <v>5953</v>
      </c>
      <c r="D88" s="133"/>
      <c r="E88" s="225">
        <v>36</v>
      </c>
      <c r="F88" s="225">
        <v>36</v>
      </c>
      <c r="G88" s="131">
        <v>199</v>
      </c>
      <c r="H88" s="132" t="s">
        <v>1751</v>
      </c>
      <c r="I88" s="324">
        <v>79</v>
      </c>
      <c r="J88" s="134" t="s">
        <v>1776</v>
      </c>
      <c r="K88" s="226" t="s">
        <v>6261</v>
      </c>
      <c r="L88" s="226" t="s">
        <v>1777</v>
      </c>
      <c r="M88" s="227">
        <v>33499</v>
      </c>
      <c r="N88" s="228">
        <v>29499.090909090908</v>
      </c>
      <c r="O88" s="143">
        <v>0.21773860519584576</v>
      </c>
      <c r="P88" s="192">
        <v>1074475966</v>
      </c>
      <c r="Q88" s="291" t="s">
        <v>7688</v>
      </c>
      <c r="R88" s="189">
        <v>33499</v>
      </c>
      <c r="S88" s="11"/>
      <c r="T88" s="229">
        <v>33499</v>
      </c>
      <c r="U88" s="135">
        <v>23076</v>
      </c>
      <c r="V88" s="230">
        <v>29499.090909090908</v>
      </c>
      <c r="W88" s="141">
        <v>7.7345592405743346E-2</v>
      </c>
      <c r="X88" s="136">
        <v>0.21773860519584576</v>
      </c>
      <c r="Y88" s="144">
        <v>2</v>
      </c>
      <c r="AA88" s="184">
        <v>32842</v>
      </c>
      <c r="AB88" s="182">
        <v>36090</v>
      </c>
      <c r="AC88" s="195">
        <v>1074475966</v>
      </c>
      <c r="AF88" s="389">
        <v>33499</v>
      </c>
      <c r="AN88" s="390" t="s">
        <v>1688</v>
      </c>
      <c r="AS88" s="139">
        <v>0</v>
      </c>
      <c r="AT88" s="391">
        <v>672707</v>
      </c>
      <c r="AU88" s="394">
        <v>2</v>
      </c>
      <c r="AV88" s="393"/>
    </row>
    <row r="89" spans="1:48" s="139" customFormat="1" ht="18.75">
      <c r="A89" s="387">
        <v>45279</v>
      </c>
      <c r="B89" s="11" t="s">
        <v>4916</v>
      </c>
      <c r="C89" s="156" t="s">
        <v>7070</v>
      </c>
      <c r="D89" s="133"/>
      <c r="E89" s="225">
        <v>5</v>
      </c>
      <c r="F89" s="225">
        <v>5</v>
      </c>
      <c r="G89" s="131">
        <v>42</v>
      </c>
      <c r="H89" s="132" t="s">
        <v>1751</v>
      </c>
      <c r="I89" s="324">
        <v>83</v>
      </c>
      <c r="J89" s="134" t="s">
        <v>1779</v>
      </c>
      <c r="K89" s="226" t="s">
        <v>3420</v>
      </c>
      <c r="L89" s="226" t="s">
        <v>1777</v>
      </c>
      <c r="M89" s="227">
        <v>34500</v>
      </c>
      <c r="N89" s="228">
        <v>30409.090909090908</v>
      </c>
      <c r="O89" s="143">
        <v>0.27689387144992522</v>
      </c>
      <c r="P89" s="192">
        <v>1074476196</v>
      </c>
      <c r="Q89" s="291" t="s">
        <v>7689</v>
      </c>
      <c r="R89" s="189">
        <v>38300</v>
      </c>
      <c r="S89" s="11">
        <v>900</v>
      </c>
      <c r="T89" s="229">
        <v>39200</v>
      </c>
      <c r="U89" s="135">
        <v>21989</v>
      </c>
      <c r="V89" s="230">
        <v>34681.818181818177</v>
      </c>
      <c r="W89" s="141">
        <v>0.19599999999999995</v>
      </c>
      <c r="X89" s="136">
        <v>0.36597903014416766</v>
      </c>
      <c r="Y89" s="144">
        <v>2</v>
      </c>
      <c r="AA89" s="184">
        <v>37549</v>
      </c>
      <c r="AB89" s="182">
        <v>41262</v>
      </c>
      <c r="AC89" s="195">
        <v>1074476196</v>
      </c>
      <c r="AF89" s="389">
        <v>38300</v>
      </c>
      <c r="AN89" s="390" t="s">
        <v>1690</v>
      </c>
      <c r="AS89" s="139">
        <v>900</v>
      </c>
      <c r="AT89" s="391">
        <v>672706</v>
      </c>
      <c r="AU89" s="394">
        <v>2</v>
      </c>
      <c r="AV89" s="393"/>
    </row>
    <row r="90" spans="1:48" s="139" customFormat="1" ht="18.75">
      <c r="A90" s="387">
        <v>45279</v>
      </c>
      <c r="B90" s="11" t="s">
        <v>961</v>
      </c>
      <c r="C90" s="156" t="s">
        <v>5957</v>
      </c>
      <c r="D90" s="133"/>
      <c r="E90" s="225">
        <v>7</v>
      </c>
      <c r="F90" s="225">
        <v>7</v>
      </c>
      <c r="G90" s="131">
        <v>286</v>
      </c>
      <c r="H90" s="132" t="s">
        <v>1751</v>
      </c>
      <c r="I90" s="132">
        <v>84</v>
      </c>
      <c r="J90" s="134" t="s">
        <v>1776</v>
      </c>
      <c r="K90" s="226" t="s">
        <v>7676</v>
      </c>
      <c r="L90" s="226" t="s">
        <v>1777</v>
      </c>
      <c r="M90" s="227">
        <v>35750</v>
      </c>
      <c r="N90" s="228">
        <v>31545.454545454544</v>
      </c>
      <c r="O90" s="143">
        <v>5.5648414985590741E-2</v>
      </c>
      <c r="P90" s="192">
        <v>1074475997</v>
      </c>
      <c r="Q90" s="291" t="s">
        <v>6754</v>
      </c>
      <c r="R90" s="189">
        <v>36300</v>
      </c>
      <c r="S90" s="11">
        <v>900</v>
      </c>
      <c r="T90" s="229">
        <v>37200</v>
      </c>
      <c r="U90" s="135">
        <v>29790</v>
      </c>
      <c r="V90" s="230">
        <v>32863.63636363636</v>
      </c>
      <c r="W90" s="141">
        <v>9.3902097902097914E-2</v>
      </c>
      <c r="X90" s="136">
        <v>9.3526970954356761E-2</v>
      </c>
      <c r="Y90" s="144">
        <v>2</v>
      </c>
      <c r="AA90" s="184">
        <v>35588</v>
      </c>
      <c r="AB90" s="182">
        <v>39107</v>
      </c>
      <c r="AC90" s="195">
        <v>1074475997</v>
      </c>
      <c r="AF90" s="389">
        <v>36300</v>
      </c>
      <c r="AN90" s="390" t="s">
        <v>6491</v>
      </c>
      <c r="AS90" s="139">
        <v>900</v>
      </c>
      <c r="AT90" s="391">
        <v>672706</v>
      </c>
      <c r="AU90" s="394">
        <v>2</v>
      </c>
      <c r="AV90" s="393"/>
    </row>
    <row r="91" spans="1:48" s="139" customFormat="1" ht="18.75">
      <c r="A91" s="387">
        <v>45279</v>
      </c>
      <c r="B91" s="11" t="s">
        <v>4917</v>
      </c>
      <c r="C91" s="156" t="s">
        <v>5959</v>
      </c>
      <c r="D91" s="133"/>
      <c r="E91" s="225">
        <v>22</v>
      </c>
      <c r="F91" s="225">
        <v>22</v>
      </c>
      <c r="G91" s="131">
        <v>924</v>
      </c>
      <c r="H91" s="132" t="s">
        <v>1751</v>
      </c>
      <c r="I91" s="324">
        <v>87</v>
      </c>
      <c r="J91" s="134" t="s">
        <v>1780</v>
      </c>
      <c r="K91" s="226" t="s">
        <v>7677</v>
      </c>
      <c r="L91" s="226" t="s">
        <v>1777</v>
      </c>
      <c r="M91" s="227">
        <v>36500</v>
      </c>
      <c r="N91" s="228">
        <v>32227.272727272724</v>
      </c>
      <c r="O91" s="143">
        <v>0.21606770098730599</v>
      </c>
      <c r="P91" s="192">
        <v>1074475979</v>
      </c>
      <c r="Q91" s="291" t="s">
        <v>6757</v>
      </c>
      <c r="R91" s="189">
        <v>36500</v>
      </c>
      <c r="S91" s="11"/>
      <c r="T91" s="229">
        <v>36500</v>
      </c>
      <c r="U91" s="135">
        <v>25264</v>
      </c>
      <c r="V91" s="230">
        <v>32227.272727272724</v>
      </c>
      <c r="W91" s="141">
        <v>7.7342465753424738E-2</v>
      </c>
      <c r="X91" s="136">
        <v>0.21606770098730599</v>
      </c>
      <c r="Y91" s="144">
        <v>2</v>
      </c>
      <c r="AA91" s="184">
        <v>35784</v>
      </c>
      <c r="AB91" s="182">
        <v>39323</v>
      </c>
      <c r="AC91" s="195">
        <v>1074475979</v>
      </c>
      <c r="AF91" s="389">
        <v>36500</v>
      </c>
      <c r="AN91" s="390" t="s">
        <v>7501</v>
      </c>
      <c r="AS91" s="139">
        <v>0</v>
      </c>
      <c r="AT91" s="391">
        <v>672707</v>
      </c>
      <c r="AU91" s="394">
        <v>2</v>
      </c>
      <c r="AV91" s="393"/>
    </row>
    <row r="92" spans="1:48" s="139" customFormat="1" ht="18.75">
      <c r="A92" s="387">
        <v>45279</v>
      </c>
      <c r="B92" s="11" t="s">
        <v>1724</v>
      </c>
      <c r="C92" s="247" t="s">
        <v>354</v>
      </c>
      <c r="D92" s="133"/>
      <c r="E92" s="131">
        <v>198</v>
      </c>
      <c r="F92" s="225">
        <v>198</v>
      </c>
      <c r="G92" s="131">
        <v>60</v>
      </c>
      <c r="H92" s="132" t="s">
        <v>1765</v>
      </c>
      <c r="I92" s="132">
        <v>3</v>
      </c>
      <c r="J92" s="134" t="s">
        <v>6434</v>
      </c>
      <c r="K92" s="226" t="s">
        <v>7690</v>
      </c>
      <c r="L92" s="226" t="s">
        <v>1777</v>
      </c>
      <c r="M92" s="227">
        <v>11100</v>
      </c>
      <c r="N92" s="228">
        <v>9613.6363636363621</v>
      </c>
      <c r="O92" s="143">
        <v>5.6049172576832083E-2</v>
      </c>
      <c r="P92" s="192">
        <v>1074476691</v>
      </c>
      <c r="Q92" s="287" t="s">
        <v>7023</v>
      </c>
      <c r="R92" s="189">
        <v>10220</v>
      </c>
      <c r="S92" s="11">
        <v>900</v>
      </c>
      <c r="T92" s="229">
        <v>11120</v>
      </c>
      <c r="U92" s="135">
        <v>9074.7999999999993</v>
      </c>
      <c r="V92" s="230">
        <v>9631.8181818181802</v>
      </c>
      <c r="W92" s="141">
        <v>-2.522522522522519E-2</v>
      </c>
      <c r="X92" s="136">
        <v>5.7831052383199535E-2</v>
      </c>
      <c r="Y92" s="144">
        <v>2</v>
      </c>
      <c r="AA92" s="184">
        <v>10240</v>
      </c>
      <c r="AB92" s="182">
        <v>10820</v>
      </c>
      <c r="AC92" s="195">
        <v>1074476691</v>
      </c>
      <c r="AF92" s="389">
        <v>10220</v>
      </c>
      <c r="AN92" s="390" t="s">
        <v>354</v>
      </c>
      <c r="AS92" s="139">
        <v>900</v>
      </c>
      <c r="AT92" s="391">
        <v>672706</v>
      </c>
      <c r="AU92" s="394">
        <v>2</v>
      </c>
      <c r="AV92" s="393"/>
    </row>
    <row r="93" spans="1:48" s="139" customFormat="1" ht="18.75">
      <c r="A93" s="387">
        <v>45279</v>
      </c>
      <c r="B93" s="11" t="s">
        <v>1727</v>
      </c>
      <c r="C93" s="247" t="s">
        <v>361</v>
      </c>
      <c r="D93" s="133"/>
      <c r="E93" s="131">
        <v>306</v>
      </c>
      <c r="F93" s="225">
        <v>306</v>
      </c>
      <c r="G93" s="131">
        <v>37</v>
      </c>
      <c r="H93" s="132" t="s">
        <v>1765</v>
      </c>
      <c r="I93" s="132">
        <v>6</v>
      </c>
      <c r="J93" s="134" t="s">
        <v>3353</v>
      </c>
      <c r="K93" s="226" t="s">
        <v>2007</v>
      </c>
      <c r="L93" s="226" t="s">
        <v>1984</v>
      </c>
      <c r="M93" s="227">
        <v>18750</v>
      </c>
      <c r="N93" s="228">
        <v>16568.181818181816</v>
      </c>
      <c r="O93" s="143">
        <v>1.9300960219478643E-2</v>
      </c>
      <c r="P93" s="192">
        <v>1074476699</v>
      </c>
      <c r="Q93" s="287" t="s">
        <v>7024</v>
      </c>
      <c r="R93" s="189">
        <v>19130</v>
      </c>
      <c r="S93" s="11">
        <v>900</v>
      </c>
      <c r="T93" s="229">
        <v>20030</v>
      </c>
      <c r="U93" s="135">
        <v>16248.4</v>
      </c>
      <c r="V93" s="230">
        <v>17731.81818181818</v>
      </c>
      <c r="W93" s="141">
        <v>9.6317280453257714E-2</v>
      </c>
      <c r="X93" s="136">
        <v>8.3658549089976858E-2</v>
      </c>
      <c r="Y93" s="144">
        <v>2</v>
      </c>
      <c r="AA93" s="184">
        <v>17609</v>
      </c>
      <c r="AB93" s="182">
        <v>19350</v>
      </c>
      <c r="AC93" s="195">
        <v>1074476699</v>
      </c>
      <c r="AF93" s="389">
        <v>19130</v>
      </c>
      <c r="AN93" s="390" t="s">
        <v>361</v>
      </c>
      <c r="AS93" s="139">
        <v>900</v>
      </c>
      <c r="AT93" s="391">
        <v>672706</v>
      </c>
      <c r="AU93" s="394">
        <v>2</v>
      </c>
      <c r="AV93" s="393"/>
    </row>
    <row r="94" spans="1:48" s="139" customFormat="1" ht="18.75">
      <c r="A94" s="387">
        <v>45279</v>
      </c>
      <c r="B94" s="11" t="s">
        <v>1729</v>
      </c>
      <c r="C94" s="247" t="s">
        <v>1744</v>
      </c>
      <c r="D94" s="133"/>
      <c r="E94" s="131">
        <v>24</v>
      </c>
      <c r="F94" s="225">
        <v>24</v>
      </c>
      <c r="G94" s="131">
        <v>79</v>
      </c>
      <c r="H94" s="132" t="s">
        <v>1765</v>
      </c>
      <c r="I94" s="132">
        <v>8</v>
      </c>
      <c r="J94" s="134" t="s">
        <v>3353</v>
      </c>
      <c r="K94" s="226" t="s">
        <v>5205</v>
      </c>
      <c r="L94" s="226" t="s">
        <v>1984</v>
      </c>
      <c r="M94" s="227">
        <v>32450</v>
      </c>
      <c r="N94" s="228">
        <v>28545.454545454544</v>
      </c>
      <c r="O94" s="143">
        <v>1.5724203821656055E-2</v>
      </c>
      <c r="P94" s="192">
        <v>1074475807</v>
      </c>
      <c r="Q94" s="287" t="s">
        <v>7026</v>
      </c>
      <c r="R94" s="189">
        <v>33200</v>
      </c>
      <c r="S94" s="11">
        <v>900</v>
      </c>
      <c r="T94" s="229">
        <v>34100</v>
      </c>
      <c r="U94" s="135">
        <v>28096.6</v>
      </c>
      <c r="V94" s="230">
        <v>30045.454545454544</v>
      </c>
      <c r="W94" s="141">
        <v>0.14092503987240823</v>
      </c>
      <c r="X94" s="136">
        <v>6.4863540090771568E-2</v>
      </c>
      <c r="Y94" s="144">
        <v>2</v>
      </c>
      <c r="AA94" s="184">
        <v>32549</v>
      </c>
      <c r="AB94" s="182">
        <v>35768</v>
      </c>
      <c r="AC94" s="195">
        <v>1074475807</v>
      </c>
      <c r="AF94" s="389">
        <v>33200</v>
      </c>
      <c r="AN94" s="390" t="s">
        <v>1744</v>
      </c>
      <c r="AS94" s="139">
        <v>900</v>
      </c>
      <c r="AT94" s="391">
        <v>672706</v>
      </c>
      <c r="AU94" s="394">
        <v>2</v>
      </c>
      <c r="AV94" s="393"/>
    </row>
    <row r="95" spans="1:48" s="139" customFormat="1" ht="18.75">
      <c r="A95" s="387">
        <v>45280</v>
      </c>
      <c r="B95" s="11" t="s">
        <v>7766</v>
      </c>
      <c r="C95" s="247" t="s">
        <v>7767</v>
      </c>
      <c r="D95" s="133"/>
      <c r="E95" s="131">
        <v>14</v>
      </c>
      <c r="F95" s="225">
        <v>14</v>
      </c>
      <c r="G95" s="131">
        <v>6</v>
      </c>
      <c r="H95" s="132" t="s">
        <v>1751</v>
      </c>
      <c r="I95" s="132">
        <v>60</v>
      </c>
      <c r="J95" s="134" t="s">
        <v>5996</v>
      </c>
      <c r="K95" s="226" t="s">
        <v>7679</v>
      </c>
      <c r="L95" s="226" t="s">
        <v>1777</v>
      </c>
      <c r="M95" s="227">
        <v>19680</v>
      </c>
      <c r="N95" s="228">
        <v>17413.636363636364</v>
      </c>
      <c r="O95" s="143">
        <v>-0.13991125032628554</v>
      </c>
      <c r="P95" s="192">
        <v>1074476028</v>
      </c>
      <c r="Q95" s="288" t="s">
        <v>7772</v>
      </c>
      <c r="R95" s="189">
        <v>23410</v>
      </c>
      <c r="S95" s="11">
        <v>900</v>
      </c>
      <c r="T95" s="229">
        <v>24310</v>
      </c>
      <c r="U95" s="135">
        <v>19850</v>
      </c>
      <c r="V95" s="230">
        <v>21622.727272727272</v>
      </c>
      <c r="W95" s="141">
        <v>0.28145325203252036</v>
      </c>
      <c r="X95" s="136">
        <v>8.1984443977296581E-2</v>
      </c>
      <c r="Y95" s="144" t="s">
        <v>7684</v>
      </c>
      <c r="AA95" s="184">
        <v>22950</v>
      </c>
      <c r="AB95" s="182">
        <v>25219</v>
      </c>
      <c r="AC95" s="195">
        <v>1074476028</v>
      </c>
      <c r="AF95" s="389">
        <v>23410</v>
      </c>
      <c r="AN95" s="390" t="s">
        <v>7767</v>
      </c>
      <c r="AS95" s="139">
        <v>900</v>
      </c>
      <c r="AT95" s="391">
        <v>672706</v>
      </c>
      <c r="AU95" s="394" t="s">
        <v>11964</v>
      </c>
      <c r="AV95" s="393"/>
    </row>
    <row r="96" spans="1:48" s="139" customFormat="1" ht="18.75">
      <c r="A96" s="387">
        <v>45280</v>
      </c>
      <c r="B96" s="11" t="s">
        <v>1537</v>
      </c>
      <c r="C96" s="247" t="s">
        <v>1971</v>
      </c>
      <c r="D96" s="133"/>
      <c r="E96" s="131">
        <v>20</v>
      </c>
      <c r="F96" s="225">
        <v>20</v>
      </c>
      <c r="G96" s="131">
        <v>201</v>
      </c>
      <c r="H96" s="132" t="s">
        <v>1753</v>
      </c>
      <c r="I96" s="132">
        <v>1</v>
      </c>
      <c r="J96" s="134" t="s">
        <v>6137</v>
      </c>
      <c r="K96" s="226" t="s">
        <v>7542</v>
      </c>
      <c r="L96" s="226" t="s">
        <v>2890</v>
      </c>
      <c r="M96" s="227">
        <v>19653</v>
      </c>
      <c r="N96" s="228">
        <v>16911.81818181818</v>
      </c>
      <c r="O96" s="143">
        <v>0.16951566951566943</v>
      </c>
      <c r="P96" s="192">
        <v>1074476345</v>
      </c>
      <c r="Q96" s="288" t="s">
        <v>7773</v>
      </c>
      <c r="R96" s="189">
        <v>18753</v>
      </c>
      <c r="S96" s="11">
        <v>900</v>
      </c>
      <c r="T96" s="229">
        <v>19653</v>
      </c>
      <c r="U96" s="135">
        <v>14045</v>
      </c>
      <c r="V96" s="230">
        <v>16911.81818181818</v>
      </c>
      <c r="W96" s="141">
        <v>4.4052628775368863E-2</v>
      </c>
      <c r="X96" s="136">
        <v>0.16951566951566943</v>
      </c>
      <c r="Y96" s="144">
        <v>2</v>
      </c>
      <c r="AA96" s="184">
        <v>18385</v>
      </c>
      <c r="AB96" s="182">
        <v>19600</v>
      </c>
      <c r="AC96" s="195">
        <v>1074476345</v>
      </c>
      <c r="AF96" s="389">
        <v>18753</v>
      </c>
      <c r="AN96" s="390" t="s">
        <v>1971</v>
      </c>
      <c r="AS96" s="139">
        <v>900</v>
      </c>
      <c r="AT96" s="391">
        <v>672706</v>
      </c>
      <c r="AU96" s="394">
        <v>2</v>
      </c>
      <c r="AV96" s="393"/>
    </row>
    <row r="97" spans="1:48" s="139" customFormat="1" ht="18.75">
      <c r="A97" s="387">
        <v>45280</v>
      </c>
      <c r="B97" s="11" t="s">
        <v>1565</v>
      </c>
      <c r="C97" s="247" t="s">
        <v>4919</v>
      </c>
      <c r="D97" s="133"/>
      <c r="E97" s="131">
        <v>23</v>
      </c>
      <c r="F97" s="225">
        <v>23</v>
      </c>
      <c r="G97" s="131" t="s">
        <v>671</v>
      </c>
      <c r="H97" s="132" t="s">
        <v>1754</v>
      </c>
      <c r="I97" s="132">
        <v>5</v>
      </c>
      <c r="J97" s="134" t="s">
        <v>1782</v>
      </c>
      <c r="K97" s="226" t="s">
        <v>7306</v>
      </c>
      <c r="L97" s="226" t="s">
        <v>1970</v>
      </c>
      <c r="M97" s="227">
        <v>18852</v>
      </c>
      <c r="N97" s="228">
        <v>16183.636363636362</v>
      </c>
      <c r="O97" s="143">
        <v>0.33482193012021116</v>
      </c>
      <c r="P97" s="192">
        <v>1074476191</v>
      </c>
      <c r="Q97" s="288" t="s">
        <v>7547</v>
      </c>
      <c r="R97" s="189">
        <v>17952</v>
      </c>
      <c r="S97" s="11">
        <v>900</v>
      </c>
      <c r="T97" s="229">
        <v>18852</v>
      </c>
      <c r="U97" s="135">
        <v>10765</v>
      </c>
      <c r="V97" s="230">
        <v>16183.636363636362</v>
      </c>
      <c r="W97" s="141">
        <v>6.6622545775424591E-2</v>
      </c>
      <c r="X97" s="136">
        <v>0.33482193012021116</v>
      </c>
      <c r="Y97" s="144">
        <v>2</v>
      </c>
      <c r="AA97" s="184">
        <v>17600</v>
      </c>
      <c r="AB97" s="182">
        <v>19340</v>
      </c>
      <c r="AC97" s="195">
        <v>1074476191</v>
      </c>
      <c r="AF97" s="389">
        <v>17952</v>
      </c>
      <c r="AN97" s="390" t="s">
        <v>4919</v>
      </c>
      <c r="AS97" s="139">
        <v>900</v>
      </c>
      <c r="AT97" s="391">
        <v>672706</v>
      </c>
      <c r="AU97" s="394">
        <v>2</v>
      </c>
      <c r="AV97" s="393"/>
    </row>
    <row r="98" spans="1:48" s="139" customFormat="1" ht="18.75">
      <c r="A98" s="387">
        <v>45280</v>
      </c>
      <c r="B98" s="11" t="s">
        <v>1571</v>
      </c>
      <c r="C98" s="247" t="s">
        <v>368</v>
      </c>
      <c r="D98" s="133"/>
      <c r="E98" s="131">
        <v>21</v>
      </c>
      <c r="F98" s="225">
        <v>21</v>
      </c>
      <c r="G98" s="131">
        <v>88</v>
      </c>
      <c r="H98" s="132" t="s">
        <v>1754</v>
      </c>
      <c r="I98" s="132">
        <v>7</v>
      </c>
      <c r="J98" s="134" t="s">
        <v>3426</v>
      </c>
      <c r="K98" s="226" t="s">
        <v>7733</v>
      </c>
      <c r="L98" s="226" t="s">
        <v>1777</v>
      </c>
      <c r="M98" s="227">
        <v>13750</v>
      </c>
      <c r="N98" s="228">
        <v>12022.727272727272</v>
      </c>
      <c r="O98" s="143">
        <v>0.10685822306238181</v>
      </c>
      <c r="P98" s="192">
        <v>1074476389</v>
      </c>
      <c r="Q98" s="288" t="s">
        <v>7548</v>
      </c>
      <c r="R98" s="189">
        <v>13750</v>
      </c>
      <c r="S98" s="11"/>
      <c r="T98" s="229">
        <v>13750</v>
      </c>
      <c r="U98" s="135">
        <v>10738</v>
      </c>
      <c r="V98" s="230">
        <v>12022.727272727272</v>
      </c>
      <c r="W98" s="141">
        <v>7.7309090909090994E-2</v>
      </c>
      <c r="X98" s="136">
        <v>0.10685822306238181</v>
      </c>
      <c r="Y98" s="144">
        <v>2</v>
      </c>
      <c r="AA98" s="184">
        <v>13480</v>
      </c>
      <c r="AB98" s="182">
        <v>14813</v>
      </c>
      <c r="AC98" s="195">
        <v>1074476389</v>
      </c>
      <c r="AF98" s="389">
        <v>13750</v>
      </c>
      <c r="AN98" s="390" t="s">
        <v>368</v>
      </c>
      <c r="AS98" s="139">
        <v>0</v>
      </c>
      <c r="AT98" s="391">
        <v>672707</v>
      </c>
      <c r="AU98" s="394">
        <v>2</v>
      </c>
      <c r="AV98" s="393"/>
    </row>
    <row r="99" spans="1:48" s="139" customFormat="1" ht="18.75">
      <c r="A99" s="387">
        <v>45280</v>
      </c>
      <c r="B99" s="11" t="s">
        <v>1573</v>
      </c>
      <c r="C99" s="247" t="s">
        <v>7768</v>
      </c>
      <c r="D99" s="133"/>
      <c r="E99" s="131">
        <v>40</v>
      </c>
      <c r="F99" s="225">
        <v>36</v>
      </c>
      <c r="G99" s="131">
        <v>687</v>
      </c>
      <c r="H99" s="132" t="s">
        <v>1754</v>
      </c>
      <c r="I99" s="132">
        <v>10</v>
      </c>
      <c r="J99" s="134" t="s">
        <v>3368</v>
      </c>
      <c r="K99" s="226" t="s">
        <v>7563</v>
      </c>
      <c r="L99" s="226" t="s">
        <v>3369</v>
      </c>
      <c r="M99" s="227">
        <v>29820</v>
      </c>
      <c r="N99" s="228">
        <v>26154.545454545452</v>
      </c>
      <c r="O99" s="143">
        <v>0.52107751129648938</v>
      </c>
      <c r="P99" s="192">
        <v>1074476385</v>
      </c>
      <c r="Q99" s="288" t="s">
        <v>7551</v>
      </c>
      <c r="R99" s="189">
        <v>29820</v>
      </c>
      <c r="S99" s="11"/>
      <c r="T99" s="229">
        <v>29820</v>
      </c>
      <c r="U99" s="135">
        <v>12526</v>
      </c>
      <c r="V99" s="230">
        <v>26154.545454545452</v>
      </c>
      <c r="W99" s="141">
        <v>8.9386232621227579E-2</v>
      </c>
      <c r="X99" s="136">
        <v>0.52107751129648938</v>
      </c>
      <c r="Y99" s="144">
        <v>2</v>
      </c>
      <c r="AA99" s="184">
        <v>29235</v>
      </c>
      <c r="AB99" s="182">
        <v>32126</v>
      </c>
      <c r="AC99" s="195">
        <v>1074476385</v>
      </c>
      <c r="AF99" s="389">
        <v>29820</v>
      </c>
      <c r="AN99" s="390" t="s">
        <v>7768</v>
      </c>
      <c r="AS99" s="139">
        <v>0</v>
      </c>
      <c r="AT99" s="391">
        <v>672707</v>
      </c>
      <c r="AU99" s="394">
        <v>2</v>
      </c>
      <c r="AV99" s="393"/>
    </row>
    <row r="100" spans="1:48" s="139" customFormat="1" ht="18.75">
      <c r="A100" s="387">
        <v>45280</v>
      </c>
      <c r="B100" s="11" t="s">
        <v>7759</v>
      </c>
      <c r="C100" s="247" t="s">
        <v>7769</v>
      </c>
      <c r="D100" s="133"/>
      <c r="E100" s="131">
        <v>134</v>
      </c>
      <c r="F100" s="225">
        <v>134</v>
      </c>
      <c r="G100" s="131">
        <v>2049</v>
      </c>
      <c r="H100" s="132" t="s">
        <v>1754</v>
      </c>
      <c r="I100" s="132">
        <v>17</v>
      </c>
      <c r="J100" s="134" t="s">
        <v>1776</v>
      </c>
      <c r="K100" s="226" t="s">
        <v>7735</v>
      </c>
      <c r="L100" s="226" t="s">
        <v>1777</v>
      </c>
      <c r="M100" s="227">
        <v>23210</v>
      </c>
      <c r="N100" s="228">
        <v>20622.727272727272</v>
      </c>
      <c r="O100" s="143">
        <v>0.29150980824333256</v>
      </c>
      <c r="P100" s="192">
        <v>1075537431</v>
      </c>
      <c r="Q100" s="288" t="s">
        <v>7764</v>
      </c>
      <c r="R100" s="189">
        <v>23210</v>
      </c>
      <c r="S100" s="11"/>
      <c r="T100" s="229">
        <v>23210</v>
      </c>
      <c r="U100" s="135">
        <v>14611</v>
      </c>
      <c r="V100" s="230">
        <v>20622.727272727272</v>
      </c>
      <c r="W100" s="141">
        <v>7.7294269711331243E-2</v>
      </c>
      <c r="X100" s="136">
        <v>0.29150980824333256</v>
      </c>
      <c r="Y100" s="144">
        <v>2</v>
      </c>
      <c r="AA100" s="184">
        <v>22754</v>
      </c>
      <c r="AB100" s="182">
        <v>25004</v>
      </c>
      <c r="AC100" s="195">
        <v>1075537431</v>
      </c>
      <c r="AF100" s="389">
        <v>23210</v>
      </c>
      <c r="AN100" s="390" t="s">
        <v>7769</v>
      </c>
      <c r="AS100" s="139">
        <v>0</v>
      </c>
      <c r="AT100" s="391">
        <v>672707</v>
      </c>
      <c r="AU100" s="394">
        <v>2</v>
      </c>
      <c r="AV100" s="393"/>
    </row>
    <row r="101" spans="1:48" s="139" customFormat="1" ht="18.75">
      <c r="A101" s="387">
        <v>45280</v>
      </c>
      <c r="B101" s="11" t="s">
        <v>7770</v>
      </c>
      <c r="C101" s="247" t="s">
        <v>7771</v>
      </c>
      <c r="D101" s="133"/>
      <c r="E101" s="131">
        <v>32</v>
      </c>
      <c r="F101" s="225">
        <v>32</v>
      </c>
      <c r="G101" s="131" t="s">
        <v>671</v>
      </c>
      <c r="H101" s="132" t="s">
        <v>1754</v>
      </c>
      <c r="I101" s="132">
        <v>18</v>
      </c>
      <c r="J101" s="134" t="s">
        <v>1785</v>
      </c>
      <c r="K101" s="226" t="s">
        <v>7736</v>
      </c>
      <c r="L101" s="226" t="s">
        <v>1954</v>
      </c>
      <c r="M101" s="227">
        <v>30297</v>
      </c>
      <c r="N101" s="228">
        <v>26588.181818181816</v>
      </c>
      <c r="O101" s="143">
        <v>0.33654733818853211</v>
      </c>
      <c r="P101" s="192">
        <v>1075537432</v>
      </c>
      <c r="Q101" s="288" t="s">
        <v>7765</v>
      </c>
      <c r="R101" s="189">
        <v>30297</v>
      </c>
      <c r="S101" s="11"/>
      <c r="T101" s="229">
        <v>30297</v>
      </c>
      <c r="U101" s="135">
        <v>17640</v>
      </c>
      <c r="V101" s="230">
        <v>26588.181818181816</v>
      </c>
      <c r="W101" s="141">
        <v>0.11407311328804992</v>
      </c>
      <c r="X101" s="136">
        <v>0.33654733818853211</v>
      </c>
      <c r="Y101" s="144">
        <v>2</v>
      </c>
      <c r="AA101" s="184">
        <v>29702</v>
      </c>
      <c r="AB101" s="182">
        <v>32639</v>
      </c>
      <c r="AC101" s="195">
        <v>1075537432</v>
      </c>
      <c r="AF101" s="389">
        <v>30297</v>
      </c>
      <c r="AN101" s="390" t="s">
        <v>7771</v>
      </c>
      <c r="AS101" s="139">
        <v>0</v>
      </c>
      <c r="AT101" s="391">
        <v>672707</v>
      </c>
      <c r="AU101" s="394">
        <v>2</v>
      </c>
      <c r="AV101" s="393"/>
    </row>
    <row r="102" spans="1:48" s="139" customFormat="1" ht="18.75">
      <c r="A102" s="387">
        <v>45280</v>
      </c>
      <c r="B102" s="11" t="s">
        <v>1535</v>
      </c>
      <c r="C102" s="247" t="s">
        <v>351</v>
      </c>
      <c r="D102" s="133"/>
      <c r="E102" s="131">
        <v>22</v>
      </c>
      <c r="F102" s="225">
        <v>22</v>
      </c>
      <c r="G102" s="131">
        <v>24</v>
      </c>
      <c r="H102" s="132" t="s">
        <v>1755</v>
      </c>
      <c r="I102" s="132">
        <v>1</v>
      </c>
      <c r="J102" s="134" t="s">
        <v>3353</v>
      </c>
      <c r="K102" s="226" t="s">
        <v>3428</v>
      </c>
      <c r="L102" s="226" t="s">
        <v>3429</v>
      </c>
      <c r="M102" s="227">
        <v>8947</v>
      </c>
      <c r="N102" s="228">
        <v>7656.363636363636</v>
      </c>
      <c r="O102" s="143">
        <v>0.11067442412728565</v>
      </c>
      <c r="P102" s="192">
        <v>1074476724</v>
      </c>
      <c r="Q102" s="288" t="s">
        <v>7559</v>
      </c>
      <c r="R102" s="189">
        <v>9450</v>
      </c>
      <c r="S102" s="11"/>
      <c r="T102" s="229">
        <v>9450</v>
      </c>
      <c r="U102" s="135">
        <v>6809</v>
      </c>
      <c r="V102" s="230">
        <v>8113.6363636363631</v>
      </c>
      <c r="W102" s="141">
        <v>0.31575546077290939</v>
      </c>
      <c r="X102" s="136">
        <v>0.16079551820728286</v>
      </c>
      <c r="Y102" s="144" t="s">
        <v>7755</v>
      </c>
      <c r="AA102" s="184">
        <v>9264</v>
      </c>
      <c r="AB102" s="182">
        <v>10180</v>
      </c>
      <c r="AC102" s="195">
        <v>1074476724</v>
      </c>
      <c r="AF102" s="389">
        <v>9450</v>
      </c>
      <c r="AN102" s="390" t="s">
        <v>351</v>
      </c>
      <c r="AS102" s="139">
        <v>0</v>
      </c>
      <c r="AT102" s="391">
        <v>672707</v>
      </c>
      <c r="AU102" s="394" t="s">
        <v>11964</v>
      </c>
      <c r="AV102" s="393"/>
    </row>
    <row r="103" spans="1:48" s="139" customFormat="1" ht="23.25" customHeight="1">
      <c r="A103" s="387">
        <v>45281</v>
      </c>
      <c r="B103" s="358" t="s">
        <v>1653</v>
      </c>
      <c r="C103" s="156" t="s">
        <v>6070</v>
      </c>
      <c r="D103" s="133"/>
      <c r="E103" s="233">
        <v>57</v>
      </c>
      <c r="F103" s="233">
        <v>57</v>
      </c>
      <c r="G103" s="131">
        <v>302</v>
      </c>
      <c r="H103" s="132" t="s">
        <v>1759</v>
      </c>
      <c r="I103" s="132">
        <v>1</v>
      </c>
      <c r="J103" s="134" t="s">
        <v>1785</v>
      </c>
      <c r="K103" s="226" t="s">
        <v>2887</v>
      </c>
      <c r="L103" s="250" t="s">
        <v>1954</v>
      </c>
      <c r="M103" s="227">
        <v>11500</v>
      </c>
      <c r="N103" s="228">
        <v>9500</v>
      </c>
      <c r="O103" s="143">
        <v>0.15578947368421053</v>
      </c>
      <c r="P103" s="192">
        <v>1074476745</v>
      </c>
      <c r="Q103" s="291" t="s">
        <v>7776</v>
      </c>
      <c r="R103" s="189">
        <v>10600</v>
      </c>
      <c r="S103" s="11">
        <v>900</v>
      </c>
      <c r="T103" s="229">
        <v>11500</v>
      </c>
      <c r="U103" s="135">
        <v>8020</v>
      </c>
      <c r="V103" s="230">
        <v>9500</v>
      </c>
      <c r="W103" s="141">
        <v>5.80952380952382E-2</v>
      </c>
      <c r="X103" s="136">
        <v>0.15578947368421053</v>
      </c>
      <c r="Y103" s="144">
        <v>2</v>
      </c>
      <c r="AA103" s="185"/>
      <c r="AB103" s="183">
        <v>11110</v>
      </c>
      <c r="AC103" s="195">
        <v>1074476745</v>
      </c>
      <c r="AF103" s="389">
        <v>10600</v>
      </c>
      <c r="AN103" s="390" t="s">
        <v>1745</v>
      </c>
      <c r="AS103" s="139">
        <v>900</v>
      </c>
      <c r="AT103" s="391">
        <v>672706</v>
      </c>
      <c r="AU103" s="394">
        <v>2</v>
      </c>
      <c r="AV103" s="393"/>
    </row>
    <row r="104" spans="1:48" s="139" customFormat="1" ht="18.75">
      <c r="A104" s="387">
        <v>45281</v>
      </c>
      <c r="B104" s="358" t="s">
        <v>1655</v>
      </c>
      <c r="C104" s="247" t="s">
        <v>6071</v>
      </c>
      <c r="D104" s="133"/>
      <c r="E104" s="233">
        <v>51</v>
      </c>
      <c r="F104" s="233">
        <v>47</v>
      </c>
      <c r="G104" s="131">
        <v>563</v>
      </c>
      <c r="H104" s="132" t="s">
        <v>1759</v>
      </c>
      <c r="I104" s="132">
        <v>2</v>
      </c>
      <c r="J104" s="134" t="s">
        <v>1776</v>
      </c>
      <c r="K104" s="226" t="s">
        <v>7777</v>
      </c>
      <c r="L104" s="226" t="s">
        <v>1777</v>
      </c>
      <c r="M104" s="227">
        <v>17100</v>
      </c>
      <c r="N104" s="228">
        <v>14590.90909090909</v>
      </c>
      <c r="O104" s="143">
        <v>9.327102803738313E-2</v>
      </c>
      <c r="P104" s="192">
        <v>1074476743</v>
      </c>
      <c r="Q104" s="286" t="s">
        <v>6831</v>
      </c>
      <c r="R104" s="189">
        <v>17100</v>
      </c>
      <c r="S104" s="11"/>
      <c r="T104" s="229">
        <v>17100</v>
      </c>
      <c r="U104" s="135">
        <v>13230</v>
      </c>
      <c r="V104" s="230">
        <v>14590.90909090909</v>
      </c>
      <c r="W104" s="141">
        <v>7.7251461988304015E-2</v>
      </c>
      <c r="X104" s="136">
        <v>9.327102803738313E-2</v>
      </c>
      <c r="Y104" s="144">
        <v>2</v>
      </c>
      <c r="AA104" s="184">
        <v>16764</v>
      </c>
      <c r="AB104" s="182">
        <v>18421</v>
      </c>
      <c r="AC104" s="195">
        <v>1074476743</v>
      </c>
      <c r="AF104" s="389">
        <v>17100</v>
      </c>
      <c r="AN104" s="390" t="s">
        <v>6486</v>
      </c>
      <c r="AS104" s="139">
        <v>0</v>
      </c>
      <c r="AT104" s="391">
        <v>672707</v>
      </c>
      <c r="AU104" s="394">
        <v>2</v>
      </c>
      <c r="AV104" s="393"/>
    </row>
    <row r="105" spans="1:48" s="139" customFormat="1" ht="18.75">
      <c r="A105" s="387">
        <v>45281</v>
      </c>
      <c r="B105" s="358" t="s">
        <v>1654</v>
      </c>
      <c r="C105" s="156" t="s">
        <v>6072</v>
      </c>
      <c r="D105" s="133"/>
      <c r="E105" s="233">
        <v>64</v>
      </c>
      <c r="F105" s="233">
        <v>64</v>
      </c>
      <c r="G105" s="131">
        <v>958</v>
      </c>
      <c r="H105" s="132" t="s">
        <v>1759</v>
      </c>
      <c r="I105" s="132">
        <v>3</v>
      </c>
      <c r="J105" s="134" t="s">
        <v>1776</v>
      </c>
      <c r="K105" s="226" t="s">
        <v>7778</v>
      </c>
      <c r="L105" s="226" t="s">
        <v>1777</v>
      </c>
      <c r="M105" s="227">
        <v>16550</v>
      </c>
      <c r="N105" s="228">
        <v>14090.90909090909</v>
      </c>
      <c r="O105" s="143">
        <v>0.12354838709677414</v>
      </c>
      <c r="P105" s="192">
        <v>1074476744</v>
      </c>
      <c r="Q105" s="286" t="s">
        <v>6832</v>
      </c>
      <c r="R105" s="189">
        <v>16550</v>
      </c>
      <c r="S105" s="11"/>
      <c r="T105" s="229">
        <v>16550</v>
      </c>
      <c r="U105" s="135">
        <v>12350</v>
      </c>
      <c r="V105" s="230">
        <v>14090.90909090909</v>
      </c>
      <c r="W105" s="141">
        <v>7.7280966767371506E-2</v>
      </c>
      <c r="X105" s="136">
        <v>0.12354838709677414</v>
      </c>
      <c r="Y105" s="144">
        <v>2</v>
      </c>
      <c r="AA105" s="184">
        <v>16225</v>
      </c>
      <c r="AB105" s="182">
        <v>17829</v>
      </c>
      <c r="AC105" s="195">
        <v>1074476744</v>
      </c>
      <c r="AF105" s="389">
        <v>16550</v>
      </c>
      <c r="AN105" s="390" t="s">
        <v>1974</v>
      </c>
      <c r="AS105" s="139">
        <v>0</v>
      </c>
      <c r="AT105" s="391">
        <v>672707</v>
      </c>
      <c r="AU105" s="394">
        <v>2</v>
      </c>
      <c r="AV105" s="393"/>
    </row>
    <row r="106" spans="1:48" s="139" customFormat="1" ht="18.75">
      <c r="A106" s="387">
        <v>45281</v>
      </c>
      <c r="B106" s="320" t="s">
        <v>534</v>
      </c>
      <c r="C106" s="402" t="s">
        <v>7296</v>
      </c>
      <c r="D106" s="133"/>
      <c r="E106" s="233">
        <v>16</v>
      </c>
      <c r="F106" s="233">
        <v>16</v>
      </c>
      <c r="G106" s="131">
        <v>2049</v>
      </c>
      <c r="H106" s="132" t="s">
        <v>1760</v>
      </c>
      <c r="I106" s="132">
        <v>2</v>
      </c>
      <c r="J106" s="134" t="s">
        <v>1776</v>
      </c>
      <c r="K106" s="226" t="s">
        <v>7779</v>
      </c>
      <c r="L106" s="226" t="s">
        <v>1777</v>
      </c>
      <c r="M106" s="227">
        <v>7687</v>
      </c>
      <c r="N106" s="228">
        <v>6510.9090909090901</v>
      </c>
      <c r="O106" s="143">
        <v>0.13376151912873488</v>
      </c>
      <c r="P106" s="192">
        <v>1074476681</v>
      </c>
      <c r="Q106" s="286" t="s">
        <v>6815</v>
      </c>
      <c r="R106" s="189">
        <v>7687</v>
      </c>
      <c r="S106" s="11"/>
      <c r="T106" s="229">
        <v>7687</v>
      </c>
      <c r="U106" s="135">
        <v>5640</v>
      </c>
      <c r="V106" s="230">
        <v>6510.9090909090901</v>
      </c>
      <c r="W106" s="141">
        <v>7.7273318589826889E-2</v>
      </c>
      <c r="X106" s="136">
        <v>0.13376151912873488</v>
      </c>
      <c r="Y106" s="144" t="s">
        <v>7801</v>
      </c>
      <c r="AA106" s="184">
        <v>7536</v>
      </c>
      <c r="AB106" s="182">
        <v>8281</v>
      </c>
      <c r="AC106" s="195">
        <v>1074476681</v>
      </c>
      <c r="AF106" s="389">
        <v>7687</v>
      </c>
      <c r="AN106" s="390" t="s">
        <v>11965</v>
      </c>
      <c r="AS106" s="139">
        <v>0</v>
      </c>
      <c r="AT106" s="391">
        <v>672707</v>
      </c>
      <c r="AU106" s="394" t="s">
        <v>11966</v>
      </c>
      <c r="AV106" s="393"/>
    </row>
    <row r="107" spans="1:48" s="139" customFormat="1" ht="18.75">
      <c r="A107" s="387">
        <v>45281</v>
      </c>
      <c r="B107" s="320" t="s">
        <v>536</v>
      </c>
      <c r="C107" s="402" t="s">
        <v>7297</v>
      </c>
      <c r="D107" s="133"/>
      <c r="E107" s="233">
        <v>16</v>
      </c>
      <c r="F107" s="233">
        <v>16</v>
      </c>
      <c r="G107" s="131"/>
      <c r="H107" s="132" t="s">
        <v>1760</v>
      </c>
      <c r="I107" s="132">
        <v>3</v>
      </c>
      <c r="J107" s="134" t="s">
        <v>1776</v>
      </c>
      <c r="K107" s="226" t="s">
        <v>7780</v>
      </c>
      <c r="L107" s="226" t="s">
        <v>1777</v>
      </c>
      <c r="M107" s="227">
        <v>9100</v>
      </c>
      <c r="N107" s="228">
        <v>7795.454545454545</v>
      </c>
      <c r="O107" s="143">
        <v>0.21492711370262388</v>
      </c>
      <c r="P107" s="192">
        <v>1074476679</v>
      </c>
      <c r="Q107" s="288" t="s">
        <v>6816</v>
      </c>
      <c r="R107" s="189">
        <v>9100</v>
      </c>
      <c r="S107" s="11"/>
      <c r="T107" s="229">
        <v>9100</v>
      </c>
      <c r="U107" s="135">
        <v>6120</v>
      </c>
      <c r="V107" s="230">
        <v>7795.454545454545</v>
      </c>
      <c r="W107" s="141">
        <v>7.7252747252747334E-2</v>
      </c>
      <c r="X107" s="136">
        <v>0.21492711370262388</v>
      </c>
      <c r="Y107" s="144" t="s">
        <v>7801</v>
      </c>
      <c r="AA107" s="184">
        <v>8921</v>
      </c>
      <c r="AB107" s="182">
        <v>9803</v>
      </c>
      <c r="AC107" s="195">
        <v>1074476679</v>
      </c>
      <c r="AF107" s="389">
        <v>9100</v>
      </c>
      <c r="AN107" s="390" t="s">
        <v>11967</v>
      </c>
      <c r="AS107" s="139">
        <v>0</v>
      </c>
      <c r="AT107" s="391">
        <v>672707</v>
      </c>
      <c r="AU107" s="394" t="s">
        <v>11966</v>
      </c>
      <c r="AV107" s="393"/>
    </row>
    <row r="108" spans="1:48" s="139" customFormat="1" ht="18.75">
      <c r="A108" s="387">
        <v>45281</v>
      </c>
      <c r="B108" s="320" t="s">
        <v>537</v>
      </c>
      <c r="C108" s="156" t="s">
        <v>1746</v>
      </c>
      <c r="D108" s="133"/>
      <c r="E108" s="233">
        <v>16</v>
      </c>
      <c r="F108" s="233">
        <v>16</v>
      </c>
      <c r="G108" s="131">
        <v>1271</v>
      </c>
      <c r="H108" s="132" t="s">
        <v>1760</v>
      </c>
      <c r="I108" s="132">
        <v>4</v>
      </c>
      <c r="J108" s="134" t="s">
        <v>1782</v>
      </c>
      <c r="K108" s="226" t="s">
        <v>7781</v>
      </c>
      <c r="L108" s="226" t="s">
        <v>1970</v>
      </c>
      <c r="M108" s="227">
        <v>7975</v>
      </c>
      <c r="N108" s="228">
        <v>6772.7272727272721</v>
      </c>
      <c r="O108" s="143">
        <v>0.13624161073825494</v>
      </c>
      <c r="P108" s="192">
        <v>1074476678</v>
      </c>
      <c r="Q108" s="286" t="s">
        <v>6817</v>
      </c>
      <c r="R108" s="189">
        <v>7075</v>
      </c>
      <c r="S108" s="11">
        <v>900</v>
      </c>
      <c r="T108" s="229">
        <v>7975</v>
      </c>
      <c r="U108" s="135">
        <v>5850</v>
      </c>
      <c r="V108" s="230">
        <v>6772.7272727272721</v>
      </c>
      <c r="W108" s="141">
        <v>5.0447966919366038E-2</v>
      </c>
      <c r="X108" s="136">
        <v>0.13624161073825494</v>
      </c>
      <c r="Y108" s="144" t="s">
        <v>7801</v>
      </c>
      <c r="AA108" s="184">
        <v>6936</v>
      </c>
      <c r="AB108" s="182">
        <v>7621</v>
      </c>
      <c r="AC108" s="195">
        <v>1074476678</v>
      </c>
      <c r="AF108" s="389">
        <v>7075</v>
      </c>
      <c r="AN108" s="390" t="s">
        <v>1746</v>
      </c>
      <c r="AS108" s="139">
        <v>900</v>
      </c>
      <c r="AT108" s="391">
        <v>672706</v>
      </c>
      <c r="AU108" s="394" t="s">
        <v>11966</v>
      </c>
      <c r="AV108" s="393"/>
    </row>
    <row r="109" spans="1:48" s="139" customFormat="1" ht="18.75">
      <c r="A109" s="387">
        <v>45281</v>
      </c>
      <c r="B109" s="320" t="s">
        <v>525</v>
      </c>
      <c r="C109" s="156" t="s">
        <v>6056</v>
      </c>
      <c r="D109" s="133"/>
      <c r="E109" s="233">
        <v>31</v>
      </c>
      <c r="F109" s="233">
        <v>59</v>
      </c>
      <c r="G109" s="131">
        <v>339</v>
      </c>
      <c r="H109" s="132" t="s">
        <v>1760</v>
      </c>
      <c r="I109" s="132">
        <v>8</v>
      </c>
      <c r="J109" s="134" t="s">
        <v>1778</v>
      </c>
      <c r="K109" s="226" t="s">
        <v>6402</v>
      </c>
      <c r="L109" s="226" t="s">
        <v>1777</v>
      </c>
      <c r="M109" s="227">
        <v>10761</v>
      </c>
      <c r="N109" s="228">
        <v>9305.4545454545441</v>
      </c>
      <c r="O109" s="143">
        <v>0.21014067995310656</v>
      </c>
      <c r="P109" s="192">
        <v>1074476607</v>
      </c>
      <c r="Q109" s="287" t="s">
        <v>6821</v>
      </c>
      <c r="R109" s="189">
        <v>9861</v>
      </c>
      <c r="S109" s="11">
        <v>900</v>
      </c>
      <c r="T109" s="229">
        <v>10761</v>
      </c>
      <c r="U109" s="135">
        <v>7350</v>
      </c>
      <c r="V109" s="230">
        <v>9305.4545454545441</v>
      </c>
      <c r="W109" s="141">
        <v>3.1502648452746085E-2</v>
      </c>
      <c r="X109" s="136">
        <v>0.21014067995310656</v>
      </c>
      <c r="Y109" s="144" t="s">
        <v>7801</v>
      </c>
      <c r="AA109" s="185">
        <v>10101</v>
      </c>
      <c r="AB109" s="183">
        <v>11100</v>
      </c>
      <c r="AC109" s="195">
        <v>1074476607</v>
      </c>
      <c r="AF109" s="389">
        <v>9861</v>
      </c>
      <c r="AN109" s="390" t="s">
        <v>676</v>
      </c>
      <c r="AS109" s="139">
        <v>900</v>
      </c>
      <c r="AT109" s="391">
        <v>672706</v>
      </c>
      <c r="AU109" s="394" t="s">
        <v>11966</v>
      </c>
      <c r="AV109" s="393"/>
    </row>
    <row r="110" spans="1:48" s="139" customFormat="1" ht="18.75">
      <c r="A110" s="387">
        <v>45281</v>
      </c>
      <c r="B110" s="320" t="s">
        <v>529</v>
      </c>
      <c r="C110" s="401" t="s">
        <v>7148</v>
      </c>
      <c r="D110" s="133"/>
      <c r="E110" s="233">
        <v>18</v>
      </c>
      <c r="F110" s="233">
        <v>18</v>
      </c>
      <c r="G110" s="131">
        <v>2049</v>
      </c>
      <c r="H110" s="132" t="s">
        <v>1760</v>
      </c>
      <c r="I110" s="132">
        <v>9</v>
      </c>
      <c r="J110" s="134" t="s">
        <v>2917</v>
      </c>
      <c r="K110" s="226" t="s">
        <v>3432</v>
      </c>
      <c r="L110" s="226" t="s">
        <v>1777</v>
      </c>
      <c r="M110" s="227">
        <v>12140</v>
      </c>
      <c r="N110" s="228">
        <v>10559.090909090908</v>
      </c>
      <c r="O110" s="143">
        <v>8.5148514851485058E-2</v>
      </c>
      <c r="P110" s="192">
        <v>1074476505</v>
      </c>
      <c r="Q110" s="287" t="s">
        <v>6822</v>
      </c>
      <c r="R110" s="189">
        <v>12140</v>
      </c>
      <c r="S110" s="11"/>
      <c r="T110" s="229">
        <v>12140</v>
      </c>
      <c r="U110" s="135">
        <v>9660</v>
      </c>
      <c r="V110" s="230">
        <v>10559.090909090908</v>
      </c>
      <c r="W110" s="141">
        <v>7.7265238879736353E-2</v>
      </c>
      <c r="X110" s="136">
        <v>8.5148514851485058E-2</v>
      </c>
      <c r="Y110" s="144" t="s">
        <v>7801</v>
      </c>
      <c r="AA110" s="184">
        <v>11901</v>
      </c>
      <c r="AB110" s="182">
        <v>13078</v>
      </c>
      <c r="AC110" s="195">
        <v>1074476505</v>
      </c>
      <c r="AF110" s="389">
        <v>12140</v>
      </c>
      <c r="AN110" s="390" t="s">
        <v>11968</v>
      </c>
      <c r="AS110" s="139">
        <v>0</v>
      </c>
      <c r="AT110" s="391">
        <v>672707</v>
      </c>
      <c r="AU110" s="394" t="s">
        <v>11966</v>
      </c>
      <c r="AV110" s="393"/>
    </row>
    <row r="111" spans="1:48" s="139" customFormat="1" ht="18.75">
      <c r="A111" s="387">
        <v>45281</v>
      </c>
      <c r="B111" s="320" t="s">
        <v>540</v>
      </c>
      <c r="C111" s="402" t="s">
        <v>7298</v>
      </c>
      <c r="D111" s="133"/>
      <c r="E111" s="233">
        <v>13</v>
      </c>
      <c r="F111" s="233">
        <v>13</v>
      </c>
      <c r="G111" s="131">
        <v>2049</v>
      </c>
      <c r="H111" s="132" t="s">
        <v>1760</v>
      </c>
      <c r="I111" s="132">
        <v>13</v>
      </c>
      <c r="J111" s="134" t="s">
        <v>1785</v>
      </c>
      <c r="K111" s="226" t="s">
        <v>3434</v>
      </c>
      <c r="L111" s="226" t="s">
        <v>1954</v>
      </c>
      <c r="M111" s="227">
        <v>10565</v>
      </c>
      <c r="N111" s="228">
        <v>8650</v>
      </c>
      <c r="O111" s="143">
        <v>0.16416184971098266</v>
      </c>
      <c r="P111" s="192">
        <v>1074476003</v>
      </c>
      <c r="Q111" s="286" t="s">
        <v>6826</v>
      </c>
      <c r="R111" s="189">
        <v>9665</v>
      </c>
      <c r="S111" s="11">
        <v>900</v>
      </c>
      <c r="T111" s="229">
        <v>10565</v>
      </c>
      <c r="U111" s="135">
        <v>7230</v>
      </c>
      <c r="V111" s="230">
        <v>8650</v>
      </c>
      <c r="W111" s="141">
        <v>8.8552012545739744E-2</v>
      </c>
      <c r="X111" s="136">
        <v>0.16416184971098266</v>
      </c>
      <c r="Y111" s="144" t="s">
        <v>7801</v>
      </c>
      <c r="AA111" s="184">
        <v>9475</v>
      </c>
      <c r="AB111" s="182">
        <v>10412</v>
      </c>
      <c r="AC111" s="195">
        <v>1074476003</v>
      </c>
      <c r="AF111" s="389">
        <v>9665</v>
      </c>
      <c r="AN111" s="390" t="s">
        <v>11969</v>
      </c>
      <c r="AS111" s="139">
        <v>900</v>
      </c>
      <c r="AT111" s="391">
        <v>672706</v>
      </c>
      <c r="AU111" s="394" t="s">
        <v>11966</v>
      </c>
      <c r="AV111" s="393"/>
    </row>
    <row r="112" spans="1:48" s="139" customFormat="1" ht="18.75">
      <c r="A112" s="387">
        <v>45281</v>
      </c>
      <c r="B112" s="320" t="s">
        <v>5004</v>
      </c>
      <c r="C112" s="247" t="s">
        <v>6066</v>
      </c>
      <c r="D112" s="133"/>
      <c r="E112" s="233">
        <v>30</v>
      </c>
      <c r="F112" s="233">
        <v>30</v>
      </c>
      <c r="G112" s="131">
        <v>2049</v>
      </c>
      <c r="H112" s="132" t="s">
        <v>1760</v>
      </c>
      <c r="I112" s="132">
        <v>22</v>
      </c>
      <c r="J112" s="134" t="s">
        <v>1785</v>
      </c>
      <c r="K112" s="226" t="s">
        <v>7784</v>
      </c>
      <c r="L112" s="226" t="s">
        <v>1954</v>
      </c>
      <c r="M112" s="227">
        <v>10475</v>
      </c>
      <c r="N112" s="228">
        <v>8568.181818181818</v>
      </c>
      <c r="O112" s="143">
        <v>0.22153846153846152</v>
      </c>
      <c r="P112" s="192">
        <v>1074476002</v>
      </c>
      <c r="Q112" s="291" t="s">
        <v>6829</v>
      </c>
      <c r="R112" s="189">
        <v>9575</v>
      </c>
      <c r="S112" s="11">
        <v>900</v>
      </c>
      <c r="T112" s="229">
        <v>10475</v>
      </c>
      <c r="U112" s="135">
        <v>6670</v>
      </c>
      <c r="V112" s="230">
        <v>8568.181818181818</v>
      </c>
      <c r="W112" s="141">
        <v>8.8654353562005239E-2</v>
      </c>
      <c r="X112" s="136">
        <v>0.22153846153846152</v>
      </c>
      <c r="Y112" s="144" t="s">
        <v>7801</v>
      </c>
      <c r="AA112" s="184">
        <v>9387</v>
      </c>
      <c r="AB112" s="182">
        <v>10315</v>
      </c>
      <c r="AC112" s="195">
        <v>1074476002</v>
      </c>
      <c r="AF112" s="389">
        <v>9575</v>
      </c>
      <c r="AN112" s="390" t="s">
        <v>6250</v>
      </c>
      <c r="AS112" s="139">
        <v>900</v>
      </c>
      <c r="AT112" s="391">
        <v>672706</v>
      </c>
      <c r="AU112" s="394" t="s">
        <v>11966</v>
      </c>
      <c r="AV112" s="393"/>
    </row>
    <row r="113" spans="1:48" s="139" customFormat="1" ht="18.75">
      <c r="A113" s="387">
        <v>45281</v>
      </c>
      <c r="B113" s="320" t="s">
        <v>532</v>
      </c>
      <c r="C113" s="247" t="s">
        <v>6062</v>
      </c>
      <c r="D113" s="133"/>
      <c r="E113" s="233">
        <v>27</v>
      </c>
      <c r="F113" s="233">
        <v>23</v>
      </c>
      <c r="G113" s="131">
        <v>133</v>
      </c>
      <c r="H113" s="132" t="s">
        <v>1760</v>
      </c>
      <c r="I113" s="132">
        <v>16</v>
      </c>
      <c r="J113" s="134" t="s">
        <v>1778</v>
      </c>
      <c r="K113" s="226" t="s">
        <v>7782</v>
      </c>
      <c r="L113" s="226" t="s">
        <v>1777</v>
      </c>
      <c r="M113" s="227">
        <v>13093</v>
      </c>
      <c r="N113" s="228">
        <v>10948.181818181818</v>
      </c>
      <c r="O113" s="143">
        <v>0.12770904259735946</v>
      </c>
      <c r="P113" s="192">
        <v>1074476608</v>
      </c>
      <c r="Q113" s="291" t="s">
        <v>7669</v>
      </c>
      <c r="R113" s="189">
        <v>13093</v>
      </c>
      <c r="S113" s="11"/>
      <c r="T113" s="229">
        <v>13093</v>
      </c>
      <c r="U113" s="135">
        <v>9550</v>
      </c>
      <c r="V113" s="230">
        <v>10948.181818181818</v>
      </c>
      <c r="W113" s="141">
        <v>7.7293210112273636E-2</v>
      </c>
      <c r="X113" s="136">
        <v>0.12770904259735946</v>
      </c>
      <c r="Y113" s="144" t="s">
        <v>7801</v>
      </c>
      <c r="AA113" s="184">
        <v>12836</v>
      </c>
      <c r="AB113" s="182">
        <v>14105</v>
      </c>
      <c r="AC113" s="195">
        <v>1074476608</v>
      </c>
      <c r="AF113" s="389">
        <v>13093</v>
      </c>
      <c r="AN113" s="390" t="s">
        <v>6485</v>
      </c>
      <c r="AS113" s="139">
        <v>0</v>
      </c>
      <c r="AT113" s="391">
        <v>672707</v>
      </c>
      <c r="AU113" s="394" t="s">
        <v>11966</v>
      </c>
      <c r="AV113" s="393"/>
    </row>
    <row r="114" spans="1:48" s="139" customFormat="1" ht="18.75">
      <c r="A114" s="387">
        <v>45281</v>
      </c>
      <c r="B114" s="320" t="s">
        <v>530</v>
      </c>
      <c r="C114" s="247" t="s">
        <v>6064</v>
      </c>
      <c r="D114" s="133"/>
      <c r="E114" s="233">
        <v>0</v>
      </c>
      <c r="F114" s="233">
        <v>20</v>
      </c>
      <c r="G114" s="131">
        <v>711</v>
      </c>
      <c r="H114" s="132" t="s">
        <v>1760</v>
      </c>
      <c r="I114" s="132">
        <v>18</v>
      </c>
      <c r="J114" s="134" t="s">
        <v>1785</v>
      </c>
      <c r="K114" s="226" t="s">
        <v>7795</v>
      </c>
      <c r="L114" s="226" t="s">
        <v>1954</v>
      </c>
      <c r="M114" s="227">
        <v>12822</v>
      </c>
      <c r="N114" s="228">
        <v>10701.81818181818</v>
      </c>
      <c r="O114" s="143">
        <v>0.21508664627930671</v>
      </c>
      <c r="P114" s="192">
        <v>1074476603</v>
      </c>
      <c r="Q114" s="288" t="s">
        <v>7671</v>
      </c>
      <c r="R114" s="189">
        <v>11922</v>
      </c>
      <c r="S114" s="11">
        <v>900</v>
      </c>
      <c r="T114" s="229">
        <v>12822</v>
      </c>
      <c r="U114" s="135">
        <v>8400</v>
      </c>
      <c r="V114" s="230">
        <v>10701.81818181818</v>
      </c>
      <c r="W114" s="141">
        <v>8.6364405345965123E-2</v>
      </c>
      <c r="X114" s="136">
        <v>0.21508664627930671</v>
      </c>
      <c r="Y114" s="144" t="s">
        <v>7801</v>
      </c>
      <c r="AA114" s="184">
        <v>11688</v>
      </c>
      <c r="AB114" s="182">
        <v>12843</v>
      </c>
      <c r="AC114" s="195">
        <v>1074476603</v>
      </c>
      <c r="AF114" s="389">
        <v>11922</v>
      </c>
      <c r="AN114" s="390" t="s">
        <v>677</v>
      </c>
      <c r="AS114" s="139">
        <v>900</v>
      </c>
      <c r="AT114" s="391">
        <v>672706</v>
      </c>
      <c r="AU114" s="394" t="s">
        <v>11966</v>
      </c>
      <c r="AV114" s="393"/>
    </row>
    <row r="115" spans="1:48" s="139" customFormat="1" ht="18.75">
      <c r="A115" s="387">
        <v>45281</v>
      </c>
      <c r="B115" s="320" t="s">
        <v>4966</v>
      </c>
      <c r="C115" s="247" t="s">
        <v>6031</v>
      </c>
      <c r="D115" s="133"/>
      <c r="E115" s="233">
        <v>40</v>
      </c>
      <c r="F115" s="233">
        <v>32</v>
      </c>
      <c r="G115" s="131">
        <v>530</v>
      </c>
      <c r="H115" s="132" t="s">
        <v>1761</v>
      </c>
      <c r="I115" s="132">
        <v>3</v>
      </c>
      <c r="J115" s="134" t="s">
        <v>3368</v>
      </c>
      <c r="K115" s="226" t="s">
        <v>7294</v>
      </c>
      <c r="L115" s="226" t="s">
        <v>3369</v>
      </c>
      <c r="M115" s="227">
        <v>4780</v>
      </c>
      <c r="N115" s="228">
        <v>3868.181818181818</v>
      </c>
      <c r="O115" s="143">
        <v>0.28648648648648645</v>
      </c>
      <c r="P115" s="239">
        <v>1074476444</v>
      </c>
      <c r="Q115" s="288" t="s">
        <v>7800</v>
      </c>
      <c r="R115" s="189">
        <v>3880</v>
      </c>
      <c r="S115" s="11">
        <v>900</v>
      </c>
      <c r="T115" s="229">
        <v>4780</v>
      </c>
      <c r="U115" s="135">
        <v>2760</v>
      </c>
      <c r="V115" s="230">
        <v>3868.181818181818</v>
      </c>
      <c r="W115" s="141">
        <v>-6.0898876404494429E-2</v>
      </c>
      <c r="X115" s="136">
        <v>0.28648648648648645</v>
      </c>
      <c r="Y115" s="144" t="s">
        <v>7801</v>
      </c>
      <c r="AA115" s="184">
        <v>3803</v>
      </c>
      <c r="AB115" s="182">
        <v>4179</v>
      </c>
      <c r="AC115" s="195">
        <v>1074476444</v>
      </c>
      <c r="AF115" s="389">
        <v>3880</v>
      </c>
      <c r="AN115" s="390" t="s">
        <v>11970</v>
      </c>
      <c r="AS115" s="139">
        <v>900</v>
      </c>
      <c r="AT115" s="391">
        <v>672706</v>
      </c>
      <c r="AU115" s="394" t="s">
        <v>11966</v>
      </c>
      <c r="AV115" s="393"/>
    </row>
    <row r="116" spans="1:48" s="139" customFormat="1" ht="18.75">
      <c r="A116" s="387">
        <v>45281</v>
      </c>
      <c r="B116" s="320" t="s">
        <v>4820</v>
      </c>
      <c r="C116" s="247" t="s">
        <v>6284</v>
      </c>
      <c r="D116" s="133"/>
      <c r="E116" s="233">
        <v>109</v>
      </c>
      <c r="F116" s="233">
        <v>103</v>
      </c>
      <c r="G116" s="131">
        <v>129</v>
      </c>
      <c r="H116" s="132" t="s">
        <v>1761</v>
      </c>
      <c r="I116" s="132">
        <v>6</v>
      </c>
      <c r="J116" s="134" t="s">
        <v>1778</v>
      </c>
      <c r="K116" s="226" t="s">
        <v>6429</v>
      </c>
      <c r="L116" s="226">
        <v>0</v>
      </c>
      <c r="M116" s="227">
        <v>4605</v>
      </c>
      <c r="N116" s="228">
        <v>3709.090909090909</v>
      </c>
      <c r="O116" s="143">
        <v>0.12916666666666665</v>
      </c>
      <c r="P116" s="192">
        <v>1074476445</v>
      </c>
      <c r="Q116" s="291" t="s">
        <v>6796</v>
      </c>
      <c r="R116" s="189">
        <v>4605</v>
      </c>
      <c r="S116" s="11"/>
      <c r="T116" s="229">
        <v>4605</v>
      </c>
      <c r="U116" s="135">
        <v>3230</v>
      </c>
      <c r="V116" s="230">
        <v>3709.090909090909</v>
      </c>
      <c r="W116" s="141">
        <v>7.7090119435396343E-2</v>
      </c>
      <c r="X116" s="136">
        <v>0.12916666666666665</v>
      </c>
      <c r="Y116" s="144" t="s">
        <v>7801</v>
      </c>
      <c r="AA116" s="184">
        <v>4514</v>
      </c>
      <c r="AB116" s="182">
        <v>4960</v>
      </c>
      <c r="AC116" s="195">
        <v>1074476445</v>
      </c>
      <c r="AF116" s="389">
        <v>4605</v>
      </c>
      <c r="AN116" s="390" t="s">
        <v>1747</v>
      </c>
      <c r="AS116" s="139">
        <v>0</v>
      </c>
      <c r="AT116" s="391">
        <v>672707</v>
      </c>
      <c r="AU116" s="394" t="s">
        <v>11966</v>
      </c>
      <c r="AV116" s="393"/>
    </row>
    <row r="117" spans="1:48" s="139" customFormat="1" ht="18.75">
      <c r="A117" s="387">
        <v>45281</v>
      </c>
      <c r="B117" s="320" t="s">
        <v>4968</v>
      </c>
      <c r="C117" s="247" t="s">
        <v>6033</v>
      </c>
      <c r="D117" s="133"/>
      <c r="E117" s="233">
        <v>124</v>
      </c>
      <c r="F117" s="233">
        <v>120</v>
      </c>
      <c r="G117" s="131">
        <v>304</v>
      </c>
      <c r="H117" s="132" t="s">
        <v>1761</v>
      </c>
      <c r="I117" s="132">
        <v>7</v>
      </c>
      <c r="J117" s="134" t="s">
        <v>5996</v>
      </c>
      <c r="K117" s="226" t="s">
        <v>7789</v>
      </c>
      <c r="L117" s="226" t="s">
        <v>1777</v>
      </c>
      <c r="M117" s="227">
        <v>5340</v>
      </c>
      <c r="N117" s="228">
        <v>4377.272727272727</v>
      </c>
      <c r="O117" s="143">
        <v>0.16157840083073724</v>
      </c>
      <c r="P117" s="192">
        <v>1074476726</v>
      </c>
      <c r="Q117" s="287" t="s">
        <v>6797</v>
      </c>
      <c r="R117" s="189">
        <v>5340</v>
      </c>
      <c r="S117" s="11"/>
      <c r="T117" s="229">
        <v>5340</v>
      </c>
      <c r="U117" s="135">
        <v>3670</v>
      </c>
      <c r="V117" s="230">
        <v>4377.272727272727</v>
      </c>
      <c r="W117" s="141">
        <v>7.7153558052434512E-2</v>
      </c>
      <c r="X117" s="136">
        <v>0.16157840083073724</v>
      </c>
      <c r="Y117" s="144" t="s">
        <v>7801</v>
      </c>
      <c r="AA117" s="184">
        <v>5235</v>
      </c>
      <c r="AB117" s="182">
        <v>5752</v>
      </c>
      <c r="AC117" s="195">
        <v>1074476726</v>
      </c>
      <c r="AF117" s="389">
        <v>5340</v>
      </c>
      <c r="AN117" s="390" t="s">
        <v>1972</v>
      </c>
      <c r="AS117" s="139">
        <v>0</v>
      </c>
      <c r="AT117" s="391">
        <v>672707</v>
      </c>
      <c r="AU117" s="394" t="s">
        <v>11966</v>
      </c>
      <c r="AV117" s="393"/>
    </row>
    <row r="118" spans="1:48" s="139" customFormat="1" ht="18.75">
      <c r="A118" s="387">
        <v>45281</v>
      </c>
      <c r="B118" s="320" t="s">
        <v>4957</v>
      </c>
      <c r="C118" s="247" t="s">
        <v>6034</v>
      </c>
      <c r="D118" s="133"/>
      <c r="E118" s="233">
        <v>49</v>
      </c>
      <c r="F118" s="233">
        <v>49</v>
      </c>
      <c r="G118" s="131">
        <v>1362</v>
      </c>
      <c r="H118" s="132" t="s">
        <v>1761</v>
      </c>
      <c r="I118" s="132">
        <v>8</v>
      </c>
      <c r="J118" s="134" t="s">
        <v>5996</v>
      </c>
      <c r="K118" s="226" t="s">
        <v>6316</v>
      </c>
      <c r="L118" s="226" t="s">
        <v>1777</v>
      </c>
      <c r="M118" s="227">
        <v>5680</v>
      </c>
      <c r="N118" s="228">
        <v>4686.363636363636</v>
      </c>
      <c r="O118" s="143">
        <v>0.14219204655674098</v>
      </c>
      <c r="P118" s="192">
        <v>1074476437</v>
      </c>
      <c r="Q118" s="287" t="s">
        <v>6798</v>
      </c>
      <c r="R118" s="189">
        <v>5680</v>
      </c>
      <c r="S118" s="11"/>
      <c r="T118" s="229">
        <v>5680</v>
      </c>
      <c r="U118" s="135">
        <v>4020</v>
      </c>
      <c r="V118" s="230">
        <v>4686.363636363636</v>
      </c>
      <c r="W118" s="141">
        <v>7.7112676056338092E-2</v>
      </c>
      <c r="X118" s="136">
        <v>0.14219204655674098</v>
      </c>
      <c r="Y118" s="144" t="s">
        <v>7801</v>
      </c>
      <c r="AA118" s="184">
        <v>5568</v>
      </c>
      <c r="AB118" s="182">
        <v>6118</v>
      </c>
      <c r="AC118" s="195">
        <v>1074476437</v>
      </c>
      <c r="AF118" s="389">
        <v>5680</v>
      </c>
      <c r="AN118" s="390" t="s">
        <v>1973</v>
      </c>
      <c r="AS118" s="139">
        <v>0</v>
      </c>
      <c r="AT118" s="391">
        <v>672707</v>
      </c>
      <c r="AU118" s="394" t="s">
        <v>11966</v>
      </c>
      <c r="AV118" s="393"/>
    </row>
    <row r="119" spans="1:48" s="139" customFormat="1" ht="18.75">
      <c r="A119" s="387">
        <v>45281</v>
      </c>
      <c r="B119" s="320" t="s">
        <v>5177</v>
      </c>
      <c r="C119" s="247" t="s">
        <v>6042</v>
      </c>
      <c r="D119" s="133"/>
      <c r="E119" s="233">
        <v>85</v>
      </c>
      <c r="F119" s="233">
        <v>81</v>
      </c>
      <c r="G119" s="131"/>
      <c r="H119" s="132" t="s">
        <v>1761</v>
      </c>
      <c r="I119" s="132">
        <v>18</v>
      </c>
      <c r="J119" s="134" t="s">
        <v>2917</v>
      </c>
      <c r="K119" s="226" t="s">
        <v>7791</v>
      </c>
      <c r="L119" s="226" t="s">
        <v>1777</v>
      </c>
      <c r="M119" s="227">
        <v>5610</v>
      </c>
      <c r="N119" s="228">
        <v>4622.7272727272721</v>
      </c>
      <c r="O119" s="143">
        <v>6.3323500491641954E-2</v>
      </c>
      <c r="P119" s="192">
        <v>1074476438</v>
      </c>
      <c r="Q119" s="288" t="s">
        <v>7279</v>
      </c>
      <c r="R119" s="189">
        <v>5950</v>
      </c>
      <c r="S119" s="11"/>
      <c r="T119" s="229">
        <v>5950</v>
      </c>
      <c r="U119" s="135">
        <v>4330</v>
      </c>
      <c r="V119" s="230">
        <v>4931.8181818181811</v>
      </c>
      <c r="W119" s="141">
        <v>0.14242424242424234</v>
      </c>
      <c r="X119" s="136">
        <v>0.12202764976958512</v>
      </c>
      <c r="Y119" s="144" t="s">
        <v>7802</v>
      </c>
      <c r="AA119" s="184">
        <v>5833</v>
      </c>
      <c r="AB119" s="182">
        <v>6409</v>
      </c>
      <c r="AC119" s="195">
        <v>1074476438</v>
      </c>
      <c r="AF119" s="389">
        <v>5950</v>
      </c>
      <c r="AN119" s="390" t="s">
        <v>11971</v>
      </c>
      <c r="AS119" s="139">
        <v>0</v>
      </c>
      <c r="AT119" s="391">
        <v>672707</v>
      </c>
      <c r="AU119" s="394" t="s">
        <v>11972</v>
      </c>
      <c r="AV119" s="393"/>
    </row>
    <row r="120" spans="1:48" s="139" customFormat="1" ht="18.75">
      <c r="A120" s="387">
        <v>45281</v>
      </c>
      <c r="B120" s="320" t="s">
        <v>497</v>
      </c>
      <c r="C120" s="247" t="s">
        <v>6039</v>
      </c>
      <c r="D120" s="133"/>
      <c r="E120" s="233">
        <v>34</v>
      </c>
      <c r="F120" s="233">
        <v>34</v>
      </c>
      <c r="G120" s="131" t="s">
        <v>12</v>
      </c>
      <c r="H120" s="132" t="s">
        <v>1761</v>
      </c>
      <c r="I120" s="132">
        <v>15</v>
      </c>
      <c r="J120" s="134" t="s">
        <v>5996</v>
      </c>
      <c r="K120" s="226" t="s">
        <v>7790</v>
      </c>
      <c r="L120" s="226" t="s">
        <v>1777</v>
      </c>
      <c r="M120" s="227">
        <v>5800</v>
      </c>
      <c r="N120" s="228">
        <v>4795.454545454545</v>
      </c>
      <c r="O120" s="143">
        <v>0.20549763033175347</v>
      </c>
      <c r="P120" s="192">
        <v>1074476435</v>
      </c>
      <c r="Q120" s="288" t="s">
        <v>6803</v>
      </c>
      <c r="R120" s="189">
        <v>5800</v>
      </c>
      <c r="S120" s="11"/>
      <c r="T120" s="229">
        <v>5800</v>
      </c>
      <c r="U120" s="135">
        <v>3810</v>
      </c>
      <c r="V120" s="230">
        <v>4795.454545454545</v>
      </c>
      <c r="W120" s="141">
        <v>7.7241379310344804E-2</v>
      </c>
      <c r="X120" s="136">
        <v>0.20549763033175347</v>
      </c>
      <c r="Y120" s="144" t="s">
        <v>7801</v>
      </c>
      <c r="AA120" s="184">
        <v>5686</v>
      </c>
      <c r="AB120" s="182">
        <v>6248</v>
      </c>
      <c r="AC120" s="195">
        <v>1074476435</v>
      </c>
      <c r="AF120" s="389">
        <v>5800</v>
      </c>
      <c r="AN120" s="390" t="s">
        <v>6409</v>
      </c>
      <c r="AS120" s="139">
        <v>0</v>
      </c>
      <c r="AT120" s="391">
        <v>672707</v>
      </c>
      <c r="AU120" s="394" t="s">
        <v>11966</v>
      </c>
      <c r="AV120" s="393"/>
    </row>
    <row r="121" spans="1:48" s="139" customFormat="1" ht="18.75">
      <c r="A121" s="387">
        <v>45281</v>
      </c>
      <c r="B121" s="320" t="s">
        <v>4972</v>
      </c>
      <c r="C121" s="247" t="s">
        <v>6035</v>
      </c>
      <c r="D121" s="133"/>
      <c r="E121" s="233">
        <v>12</v>
      </c>
      <c r="F121" s="233">
        <v>12</v>
      </c>
      <c r="G121" s="131">
        <v>2102</v>
      </c>
      <c r="H121" s="132" t="s">
        <v>1761</v>
      </c>
      <c r="I121" s="132">
        <v>10</v>
      </c>
      <c r="J121" s="134" t="s">
        <v>6137</v>
      </c>
      <c r="K121" s="226" t="s">
        <v>7293</v>
      </c>
      <c r="L121" s="226" t="s">
        <v>2890</v>
      </c>
      <c r="M121" s="227">
        <v>8101</v>
      </c>
      <c r="N121" s="228">
        <v>6887.272727272727</v>
      </c>
      <c r="O121" s="143">
        <v>0.3625923970432946</v>
      </c>
      <c r="P121" s="192">
        <v>1074475787</v>
      </c>
      <c r="Q121" s="287" t="s">
        <v>6799</v>
      </c>
      <c r="R121" s="189">
        <v>7201</v>
      </c>
      <c r="S121" s="11">
        <v>900</v>
      </c>
      <c r="T121" s="229">
        <v>8101</v>
      </c>
      <c r="U121" s="135">
        <v>4390</v>
      </c>
      <c r="V121" s="230">
        <v>6887.272727272727</v>
      </c>
      <c r="W121" s="141">
        <v>0</v>
      </c>
      <c r="X121" s="136">
        <v>0.3625923970432946</v>
      </c>
      <c r="Y121" s="144" t="s">
        <v>7803</v>
      </c>
      <c r="AA121" s="185">
        <v>6571</v>
      </c>
      <c r="AB121" s="183">
        <v>7221</v>
      </c>
      <c r="AC121" s="195">
        <v>1074475787</v>
      </c>
      <c r="AF121" s="389">
        <v>7201</v>
      </c>
      <c r="AN121" s="390" t="s">
        <v>2894</v>
      </c>
      <c r="AS121" s="139">
        <v>900</v>
      </c>
      <c r="AT121" s="391">
        <v>672706</v>
      </c>
      <c r="AU121" s="394" t="s">
        <v>11973</v>
      </c>
      <c r="AV121" s="393"/>
    </row>
    <row r="122" spans="1:48" s="139" customFormat="1" ht="18.75">
      <c r="A122" s="387">
        <v>45281</v>
      </c>
      <c r="B122" s="320" t="s">
        <v>500</v>
      </c>
      <c r="C122" s="247" t="s">
        <v>6043</v>
      </c>
      <c r="D122" s="133"/>
      <c r="E122" s="233">
        <v>27</v>
      </c>
      <c r="F122" s="233">
        <v>27</v>
      </c>
      <c r="G122" s="131">
        <v>458</v>
      </c>
      <c r="H122" s="132" t="s">
        <v>1761</v>
      </c>
      <c r="I122" s="132">
        <v>19</v>
      </c>
      <c r="J122" s="134" t="s">
        <v>5996</v>
      </c>
      <c r="K122" s="226" t="s">
        <v>7792</v>
      </c>
      <c r="L122" s="226" t="s">
        <v>1777</v>
      </c>
      <c r="M122" s="227">
        <v>6620</v>
      </c>
      <c r="N122" s="228">
        <v>5540.9090909090901</v>
      </c>
      <c r="O122" s="143">
        <v>0.12649712879409339</v>
      </c>
      <c r="P122" s="192">
        <v>1074475874</v>
      </c>
      <c r="Q122" s="287" t="s">
        <v>6806</v>
      </c>
      <c r="R122" s="189">
        <v>6620</v>
      </c>
      <c r="S122" s="11"/>
      <c r="T122" s="229">
        <v>6620</v>
      </c>
      <c r="U122" s="135">
        <v>4840</v>
      </c>
      <c r="V122" s="230">
        <v>5540.9090909090901</v>
      </c>
      <c r="W122" s="141">
        <v>7.7190332326283917E-2</v>
      </c>
      <c r="X122" s="136">
        <v>0.12649712879409339</v>
      </c>
      <c r="Y122" s="144" t="s">
        <v>7801</v>
      </c>
      <c r="AA122" s="184">
        <v>6490</v>
      </c>
      <c r="AB122" s="182">
        <v>7131</v>
      </c>
      <c r="AC122" s="195">
        <v>1074475874</v>
      </c>
      <c r="AF122" s="389">
        <v>6620</v>
      </c>
      <c r="AN122" s="390" t="s">
        <v>6487</v>
      </c>
      <c r="AS122" s="139">
        <v>0</v>
      </c>
      <c r="AT122" s="391">
        <v>672707</v>
      </c>
      <c r="AU122" s="394" t="s">
        <v>11966</v>
      </c>
      <c r="AV122" s="393"/>
    </row>
    <row r="123" spans="1:48" s="139" customFormat="1" ht="18.75">
      <c r="A123" s="387">
        <v>45281</v>
      </c>
      <c r="B123" s="320" t="s">
        <v>498</v>
      </c>
      <c r="C123" s="247" t="s">
        <v>6040</v>
      </c>
      <c r="D123" s="133"/>
      <c r="E123" s="233">
        <v>48</v>
      </c>
      <c r="F123" s="233">
        <v>48</v>
      </c>
      <c r="G123" s="131" t="s">
        <v>12</v>
      </c>
      <c r="H123" s="132" t="s">
        <v>1761</v>
      </c>
      <c r="I123" s="132">
        <v>16</v>
      </c>
      <c r="J123" s="134" t="s">
        <v>5996</v>
      </c>
      <c r="K123" s="226" t="s">
        <v>7790</v>
      </c>
      <c r="L123" s="226" t="s">
        <v>1777</v>
      </c>
      <c r="M123" s="227">
        <v>5800</v>
      </c>
      <c r="N123" s="228">
        <v>4795.454545454545</v>
      </c>
      <c r="O123" s="143">
        <v>0.11999999999999993</v>
      </c>
      <c r="P123" s="192">
        <v>1074475875</v>
      </c>
      <c r="Q123" s="287" t="s">
        <v>6804</v>
      </c>
      <c r="R123" s="189">
        <v>5800</v>
      </c>
      <c r="S123" s="11"/>
      <c r="T123" s="229">
        <v>5800</v>
      </c>
      <c r="U123" s="135">
        <v>4220</v>
      </c>
      <c r="V123" s="230">
        <v>4795.454545454545</v>
      </c>
      <c r="W123" s="141">
        <v>7.7241379310344804E-2</v>
      </c>
      <c r="X123" s="136">
        <v>0.11999999999999993</v>
      </c>
      <c r="Y123" s="144" t="s">
        <v>7801</v>
      </c>
      <c r="AA123" s="184">
        <v>5686</v>
      </c>
      <c r="AB123" s="182">
        <v>6248</v>
      </c>
      <c r="AC123" s="195">
        <v>1074475875</v>
      </c>
      <c r="AF123" s="389">
        <v>5800</v>
      </c>
      <c r="AN123" s="390" t="s">
        <v>6410</v>
      </c>
      <c r="AS123" s="139">
        <v>0</v>
      </c>
      <c r="AT123" s="391">
        <v>672707</v>
      </c>
      <c r="AU123" s="394" t="s">
        <v>11966</v>
      </c>
      <c r="AV123" s="393"/>
    </row>
    <row r="124" spans="1:48" s="139" customFormat="1" ht="18.75">
      <c r="A124" s="387">
        <v>45281</v>
      </c>
      <c r="B124" s="320" t="s">
        <v>504</v>
      </c>
      <c r="C124" s="401" t="s">
        <v>6432</v>
      </c>
      <c r="D124" s="133"/>
      <c r="E124" s="233">
        <v>42</v>
      </c>
      <c r="F124" s="233">
        <v>42</v>
      </c>
      <c r="G124" s="131"/>
      <c r="H124" s="132" t="s">
        <v>1761</v>
      </c>
      <c r="I124" s="132">
        <v>23</v>
      </c>
      <c r="J124" s="134" t="s">
        <v>5996</v>
      </c>
      <c r="K124" s="226" t="s">
        <v>7793</v>
      </c>
      <c r="L124" s="226" t="s">
        <v>1777</v>
      </c>
      <c r="M124" s="227">
        <v>9350</v>
      </c>
      <c r="N124" s="228">
        <v>8022.7272727272721</v>
      </c>
      <c r="O124" s="143">
        <v>0.11875354107648718</v>
      </c>
      <c r="P124" s="192">
        <v>1074476237</v>
      </c>
      <c r="Q124" s="287" t="s">
        <v>6810</v>
      </c>
      <c r="R124" s="189">
        <v>9350</v>
      </c>
      <c r="S124" s="11"/>
      <c r="T124" s="229">
        <v>9350</v>
      </c>
      <c r="U124" s="135">
        <v>7070</v>
      </c>
      <c r="V124" s="230">
        <v>8022.7272727272721</v>
      </c>
      <c r="W124" s="141">
        <v>7.7219251336898331E-2</v>
      </c>
      <c r="X124" s="136">
        <v>0.11875354107648718</v>
      </c>
      <c r="Y124" s="144" t="s">
        <v>7801</v>
      </c>
      <c r="AA124" s="184">
        <v>9166</v>
      </c>
      <c r="AB124" s="182">
        <v>10072</v>
      </c>
      <c r="AC124" s="195">
        <v>1074476237</v>
      </c>
      <c r="AF124" s="389">
        <v>9350</v>
      </c>
      <c r="AN124" s="390" t="s">
        <v>11974</v>
      </c>
      <c r="AS124" s="139">
        <v>0</v>
      </c>
      <c r="AT124" s="391">
        <v>672707</v>
      </c>
      <c r="AU124" s="394" t="s">
        <v>11966</v>
      </c>
      <c r="AV124" s="393"/>
    </row>
    <row r="125" spans="1:48" s="139" customFormat="1" ht="18.75">
      <c r="A125" s="387">
        <v>45281</v>
      </c>
      <c r="B125" s="320" t="s">
        <v>506</v>
      </c>
      <c r="C125" s="247" t="s">
        <v>6048</v>
      </c>
      <c r="D125" s="133"/>
      <c r="E125" s="233">
        <v>32</v>
      </c>
      <c r="F125" s="233">
        <v>32</v>
      </c>
      <c r="G125" s="131">
        <v>193</v>
      </c>
      <c r="H125" s="132" t="s">
        <v>1761</v>
      </c>
      <c r="I125" s="132">
        <v>25</v>
      </c>
      <c r="J125" s="134" t="s">
        <v>5996</v>
      </c>
      <c r="K125" s="226" t="s">
        <v>7295</v>
      </c>
      <c r="L125" s="226" t="s">
        <v>1777</v>
      </c>
      <c r="M125" s="227">
        <v>8680</v>
      </c>
      <c r="N125" s="228">
        <v>7890.9090909090901</v>
      </c>
      <c r="O125" s="143">
        <v>0.1521889400921658</v>
      </c>
      <c r="P125" s="192">
        <v>1074475870</v>
      </c>
      <c r="Q125" s="286" t="s">
        <v>6812</v>
      </c>
      <c r="R125" s="189">
        <v>8680</v>
      </c>
      <c r="S125" s="11"/>
      <c r="T125" s="229">
        <v>8680</v>
      </c>
      <c r="U125" s="135">
        <v>6690</v>
      </c>
      <c r="V125" s="230">
        <v>7890.9090909090901</v>
      </c>
      <c r="W125" s="141">
        <v>7.7188940092165925E-2</v>
      </c>
      <c r="X125" s="136">
        <v>0.1521889400921658</v>
      </c>
      <c r="Y125" s="144" t="s">
        <v>7801</v>
      </c>
      <c r="AA125" s="184">
        <v>8509</v>
      </c>
      <c r="AB125" s="182">
        <v>9350</v>
      </c>
      <c r="AC125" s="195">
        <v>1074475870</v>
      </c>
      <c r="AF125" s="389">
        <v>8680</v>
      </c>
      <c r="AN125" s="390" t="s">
        <v>678</v>
      </c>
      <c r="AS125" s="139">
        <v>0</v>
      </c>
      <c r="AT125" s="391">
        <v>672707</v>
      </c>
      <c r="AU125" s="394" t="s">
        <v>11966</v>
      </c>
      <c r="AV125" s="393"/>
    </row>
    <row r="126" spans="1:48" s="139" customFormat="1" ht="18.75">
      <c r="A126" s="387">
        <v>45281</v>
      </c>
      <c r="B126" s="320" t="s">
        <v>4988</v>
      </c>
      <c r="C126" s="247" t="s">
        <v>6050</v>
      </c>
      <c r="D126" s="133"/>
      <c r="E126" s="233">
        <v>13</v>
      </c>
      <c r="F126" s="233">
        <v>13</v>
      </c>
      <c r="G126" s="131">
        <v>2139</v>
      </c>
      <c r="H126" s="132" t="s">
        <v>1761</v>
      </c>
      <c r="I126" s="132">
        <v>27</v>
      </c>
      <c r="J126" s="134" t="s">
        <v>3368</v>
      </c>
      <c r="K126" s="226" t="s">
        <v>6134</v>
      </c>
      <c r="L126" s="226" t="s">
        <v>3369</v>
      </c>
      <c r="M126" s="227">
        <v>13620</v>
      </c>
      <c r="N126" s="228">
        <v>11904.545454545454</v>
      </c>
      <c r="O126" s="143">
        <v>0.24566628484154254</v>
      </c>
      <c r="P126" s="239">
        <v>1077393366</v>
      </c>
      <c r="Q126" s="288" t="s">
        <v>7799</v>
      </c>
      <c r="R126" s="189">
        <v>13620</v>
      </c>
      <c r="S126" s="11"/>
      <c r="T126" s="229">
        <v>13620</v>
      </c>
      <c r="U126" s="135">
        <v>8980</v>
      </c>
      <c r="V126" s="230">
        <v>11904.545454545454</v>
      </c>
      <c r="W126" s="141">
        <v>0.10398796087283668</v>
      </c>
      <c r="X126" s="136">
        <v>0.24566628484154254</v>
      </c>
      <c r="Y126" s="144" t="s">
        <v>7801</v>
      </c>
      <c r="AA126" s="184">
        <v>13352</v>
      </c>
      <c r="AB126" s="182">
        <v>14672</v>
      </c>
      <c r="AC126" s="195">
        <v>1077393366</v>
      </c>
      <c r="AF126" s="389">
        <v>13620</v>
      </c>
      <c r="AN126" s="390" t="s">
        <v>11975</v>
      </c>
      <c r="AS126" s="139">
        <v>0</v>
      </c>
      <c r="AT126" s="391">
        <v>672707</v>
      </c>
      <c r="AU126" s="394" t="s">
        <v>11966</v>
      </c>
      <c r="AV126" s="393"/>
    </row>
    <row r="127" spans="1:48" s="139" customFormat="1" ht="18.75">
      <c r="A127" s="387">
        <v>45281</v>
      </c>
      <c r="B127" s="320" t="s">
        <v>507</v>
      </c>
      <c r="C127" s="247" t="s">
        <v>6049</v>
      </c>
      <c r="D127" s="133"/>
      <c r="E127" s="233">
        <v>16</v>
      </c>
      <c r="F127" s="233">
        <v>16</v>
      </c>
      <c r="G127" s="131" t="s">
        <v>12</v>
      </c>
      <c r="H127" s="132" t="s">
        <v>1761</v>
      </c>
      <c r="I127" s="132">
        <v>26</v>
      </c>
      <c r="J127" s="134" t="s">
        <v>5996</v>
      </c>
      <c r="K127" s="226" t="s">
        <v>7794</v>
      </c>
      <c r="L127" s="226" t="s">
        <v>1777</v>
      </c>
      <c r="M127" s="227">
        <v>8980</v>
      </c>
      <c r="N127" s="228">
        <v>7209.0909090909081</v>
      </c>
      <c r="O127" s="143">
        <v>5.6746532156368094E-2</v>
      </c>
      <c r="P127" s="192">
        <v>1074475867</v>
      </c>
      <c r="Q127" s="287" t="s">
        <v>6813</v>
      </c>
      <c r="R127" s="189">
        <v>9250</v>
      </c>
      <c r="S127" s="11"/>
      <c r="T127" s="229">
        <v>9250</v>
      </c>
      <c r="U127" s="135">
        <v>6800</v>
      </c>
      <c r="V127" s="230">
        <v>7454.545454545454</v>
      </c>
      <c r="W127" s="141">
        <v>0.10957683741648117</v>
      </c>
      <c r="X127" s="136">
        <v>8.7804878048780427E-2</v>
      </c>
      <c r="Y127" s="144" t="s">
        <v>7801</v>
      </c>
      <c r="AA127" s="184">
        <v>9068</v>
      </c>
      <c r="AB127" s="182">
        <v>9964</v>
      </c>
      <c r="AC127" s="195">
        <v>1074475867</v>
      </c>
      <c r="AF127" s="389">
        <v>9250</v>
      </c>
      <c r="AN127" s="390" t="s">
        <v>6411</v>
      </c>
      <c r="AS127" s="139">
        <v>0</v>
      </c>
      <c r="AT127" s="391">
        <v>672707</v>
      </c>
      <c r="AU127" s="394" t="s">
        <v>11966</v>
      </c>
      <c r="AV127" s="393"/>
    </row>
    <row r="128" spans="1:48" s="139" customFormat="1" ht="18.75">
      <c r="A128" s="387">
        <v>45281</v>
      </c>
      <c r="B128" s="11" t="s">
        <v>7510</v>
      </c>
      <c r="C128" s="156" t="s">
        <v>7521</v>
      </c>
      <c r="D128" s="133"/>
      <c r="E128" s="233">
        <v>0</v>
      </c>
      <c r="F128" s="233">
        <v>80</v>
      </c>
      <c r="G128" s="131" t="s">
        <v>12</v>
      </c>
      <c r="H128" s="132" t="s">
        <v>1762</v>
      </c>
      <c r="I128" s="132">
        <v>18</v>
      </c>
      <c r="J128" s="134" t="s">
        <v>1776</v>
      </c>
      <c r="K128" s="226" t="s">
        <v>1979</v>
      </c>
      <c r="L128" s="226" t="s">
        <v>1777</v>
      </c>
      <c r="M128" s="227">
        <v>8000</v>
      </c>
      <c r="N128" s="228">
        <v>6795.454545454545</v>
      </c>
      <c r="O128" s="143">
        <v>0.39076923076923076</v>
      </c>
      <c r="P128" s="192">
        <v>1076493705</v>
      </c>
      <c r="Q128" s="291" t="s">
        <v>7628</v>
      </c>
      <c r="R128" s="189">
        <v>8000</v>
      </c>
      <c r="S128" s="11"/>
      <c r="T128" s="229">
        <v>8000</v>
      </c>
      <c r="U128" s="135">
        <v>4140</v>
      </c>
      <c r="V128" s="230">
        <v>6795.454545454545</v>
      </c>
      <c r="W128" s="141">
        <v>6.2500000000000888E-3</v>
      </c>
      <c r="X128" s="136">
        <v>0.39076923076923076</v>
      </c>
      <c r="Y128" s="144" t="s">
        <v>7801</v>
      </c>
      <c r="AA128" s="185">
        <v>7326</v>
      </c>
      <c r="AB128" s="183">
        <v>8050</v>
      </c>
      <c r="AC128" s="195">
        <v>1076493705</v>
      </c>
      <c r="AF128" s="389">
        <v>8000</v>
      </c>
      <c r="AN128" s="390" t="s">
        <v>11952</v>
      </c>
      <c r="AS128" s="139">
        <v>0</v>
      </c>
      <c r="AT128" s="391">
        <v>672707</v>
      </c>
      <c r="AU128" s="394" t="s">
        <v>11966</v>
      </c>
      <c r="AV128" s="393"/>
    </row>
    <row r="129" spans="1:48" s="139" customFormat="1" ht="18.75">
      <c r="A129" s="387">
        <v>45286</v>
      </c>
      <c r="B129" s="11" t="s">
        <v>2847</v>
      </c>
      <c r="C129" s="247" t="s">
        <v>6195</v>
      </c>
      <c r="D129" s="133" t="s">
        <v>7887</v>
      </c>
      <c r="E129" s="131">
        <v>9</v>
      </c>
      <c r="F129" s="225">
        <v>14</v>
      </c>
      <c r="G129" s="131">
        <v>181</v>
      </c>
      <c r="H129" s="132" t="s">
        <v>1763</v>
      </c>
      <c r="I129" s="132">
        <v>24</v>
      </c>
      <c r="J129" s="134" t="s">
        <v>7841</v>
      </c>
      <c r="K129" s="226" t="s">
        <v>7842</v>
      </c>
      <c r="L129" s="226" t="s">
        <v>6417</v>
      </c>
      <c r="M129" s="227">
        <v>13700</v>
      </c>
      <c r="N129" s="228">
        <v>11977.272727272726</v>
      </c>
      <c r="O129" s="143">
        <v>0.25024667931688799</v>
      </c>
      <c r="P129" s="192">
        <v>1074475913</v>
      </c>
      <c r="Q129" s="288" t="s">
        <v>7888</v>
      </c>
      <c r="R129" s="189">
        <v>12800</v>
      </c>
      <c r="S129" s="11">
        <v>900</v>
      </c>
      <c r="T129" s="229">
        <v>13700</v>
      </c>
      <c r="U129" s="135">
        <v>8980</v>
      </c>
      <c r="V129" s="230">
        <v>11977.272727272726</v>
      </c>
      <c r="W129" s="141">
        <v>6.8992248062015538E-2</v>
      </c>
      <c r="X129" s="136">
        <v>0.25024667931688799</v>
      </c>
      <c r="Y129" s="144">
        <v>2</v>
      </c>
      <c r="AA129" s="184">
        <v>12549</v>
      </c>
      <c r="AB129" s="182">
        <v>13790</v>
      </c>
      <c r="AC129" s="195">
        <v>1074475913</v>
      </c>
      <c r="AF129" s="389">
        <v>12800</v>
      </c>
      <c r="AN129" s="390" t="s">
        <v>6195</v>
      </c>
      <c r="AS129" s="139">
        <v>900</v>
      </c>
      <c r="AT129" s="391">
        <v>672706</v>
      </c>
      <c r="AU129" s="394">
        <v>2</v>
      </c>
      <c r="AV129" s="393"/>
    </row>
    <row r="130" spans="1:48" s="139" customFormat="1" ht="18.75">
      <c r="A130" s="387">
        <v>45286</v>
      </c>
      <c r="B130" s="11" t="s">
        <v>594</v>
      </c>
      <c r="C130" s="247" t="s">
        <v>625</v>
      </c>
      <c r="D130" s="133" t="s">
        <v>7887</v>
      </c>
      <c r="E130" s="131">
        <v>78</v>
      </c>
      <c r="F130" s="225">
        <v>78</v>
      </c>
      <c r="G130" s="131">
        <v>2001</v>
      </c>
      <c r="H130" s="132" t="s">
        <v>665</v>
      </c>
      <c r="I130" s="132">
        <v>3</v>
      </c>
      <c r="J130" s="134" t="s">
        <v>1776</v>
      </c>
      <c r="K130" s="226" t="s">
        <v>7845</v>
      </c>
      <c r="L130" s="226" t="s">
        <v>1777</v>
      </c>
      <c r="M130" s="227">
        <v>12390</v>
      </c>
      <c r="N130" s="228">
        <v>10786.363636363636</v>
      </c>
      <c r="O130" s="143">
        <v>0.22021913190054782</v>
      </c>
      <c r="P130" s="192">
        <v>1074475987</v>
      </c>
      <c r="Q130" s="288" t="s">
        <v>7889</v>
      </c>
      <c r="R130" s="189">
        <v>12390</v>
      </c>
      <c r="S130" s="11"/>
      <c r="T130" s="229">
        <v>12390</v>
      </c>
      <c r="U130" s="135">
        <v>8411</v>
      </c>
      <c r="V130" s="230">
        <v>10786.363636363636</v>
      </c>
      <c r="W130" s="141">
        <v>7.7320419693301057E-2</v>
      </c>
      <c r="X130" s="136">
        <v>0.22021913190054782</v>
      </c>
      <c r="Y130" s="144">
        <v>2</v>
      </c>
      <c r="AA130" s="184">
        <v>12147</v>
      </c>
      <c r="AB130" s="182">
        <v>13348</v>
      </c>
      <c r="AC130" s="195">
        <v>1074475987</v>
      </c>
      <c r="AF130" s="389">
        <v>12390</v>
      </c>
      <c r="AN130" s="390" t="s">
        <v>625</v>
      </c>
      <c r="AS130" s="139">
        <v>0</v>
      </c>
      <c r="AT130" s="391">
        <v>672707</v>
      </c>
      <c r="AU130" s="394">
        <v>2</v>
      </c>
      <c r="AV130" s="393"/>
    </row>
    <row r="131" spans="1:48" s="139" customFormat="1" ht="18.75">
      <c r="A131" s="387">
        <v>45286</v>
      </c>
      <c r="B131" s="11" t="s">
        <v>1723</v>
      </c>
      <c r="C131" s="247" t="s">
        <v>353</v>
      </c>
      <c r="D131" s="133" t="s">
        <v>7887</v>
      </c>
      <c r="E131" s="131">
        <v>41</v>
      </c>
      <c r="F131" s="225">
        <v>41</v>
      </c>
      <c r="G131" s="131">
        <v>196</v>
      </c>
      <c r="H131" s="132" t="s">
        <v>1765</v>
      </c>
      <c r="I131" s="132">
        <v>2</v>
      </c>
      <c r="J131" s="134" t="s">
        <v>6434</v>
      </c>
      <c r="K131" s="226" t="s">
        <v>7879</v>
      </c>
      <c r="L131" s="226" t="s">
        <v>1777</v>
      </c>
      <c r="M131" s="227">
        <v>17000</v>
      </c>
      <c r="N131" s="228">
        <v>14977.272727272726</v>
      </c>
      <c r="O131" s="143">
        <v>6.562427921092559E-2</v>
      </c>
      <c r="P131" s="192">
        <v>1074476353</v>
      </c>
      <c r="Q131" s="288" t="s">
        <v>7871</v>
      </c>
      <c r="R131" s="189">
        <v>16100</v>
      </c>
      <c r="S131" s="11">
        <v>900</v>
      </c>
      <c r="T131" s="229">
        <v>17000</v>
      </c>
      <c r="U131" s="135">
        <v>13994.4</v>
      </c>
      <c r="V131" s="230">
        <v>14977.272727272726</v>
      </c>
      <c r="W131" s="141">
        <v>2.0294117647058796E-2</v>
      </c>
      <c r="X131" s="136">
        <v>6.562427921092559E-2</v>
      </c>
      <c r="Y131" s="144">
        <v>2</v>
      </c>
      <c r="AA131" s="184">
        <v>15784</v>
      </c>
      <c r="AB131" s="182">
        <v>17345</v>
      </c>
      <c r="AC131" s="195">
        <v>1074476353</v>
      </c>
      <c r="AF131" s="389">
        <v>16100</v>
      </c>
      <c r="AN131" s="390" t="s">
        <v>353</v>
      </c>
      <c r="AS131" s="139">
        <v>900</v>
      </c>
      <c r="AT131" s="391">
        <v>672706</v>
      </c>
      <c r="AU131" s="394">
        <v>2</v>
      </c>
      <c r="AV131" s="393"/>
    </row>
    <row r="132" spans="1:48" s="139" customFormat="1" ht="18.75">
      <c r="A132" s="387">
        <v>45286</v>
      </c>
      <c r="B132" s="11" t="s">
        <v>4940</v>
      </c>
      <c r="C132" s="247" t="s">
        <v>1967</v>
      </c>
      <c r="D132" s="133" t="s">
        <v>7887</v>
      </c>
      <c r="E132" s="131">
        <v>34</v>
      </c>
      <c r="F132" s="225">
        <v>34</v>
      </c>
      <c r="G132" s="131"/>
      <c r="H132" s="132" t="s">
        <v>1767</v>
      </c>
      <c r="I132" s="132">
        <v>2</v>
      </c>
      <c r="J132" s="134" t="s">
        <v>1785</v>
      </c>
      <c r="K132" s="226" t="s">
        <v>7884</v>
      </c>
      <c r="L132" s="226" t="s">
        <v>1954</v>
      </c>
      <c r="M132" s="227">
        <v>25850</v>
      </c>
      <c r="N132" s="228">
        <v>23499.999999999996</v>
      </c>
      <c r="O132" s="143">
        <v>0.16238297872340413</v>
      </c>
      <c r="P132" s="192">
        <v>1074476242</v>
      </c>
      <c r="Q132" s="288" t="s">
        <v>7890</v>
      </c>
      <c r="R132" s="189">
        <v>24950</v>
      </c>
      <c r="S132" s="11">
        <v>900</v>
      </c>
      <c r="T132" s="229">
        <v>25850</v>
      </c>
      <c r="U132" s="135">
        <v>19684</v>
      </c>
      <c r="V132" s="230">
        <v>23499.999999999996</v>
      </c>
      <c r="W132" s="141">
        <v>8.1649899396378345E-2</v>
      </c>
      <c r="X132" s="136">
        <v>0.16238297872340413</v>
      </c>
      <c r="Y132" s="144">
        <v>2</v>
      </c>
      <c r="AA132" s="184">
        <v>24460</v>
      </c>
      <c r="AB132" s="182">
        <v>26879</v>
      </c>
      <c r="AC132" s="195">
        <v>1074476242</v>
      </c>
      <c r="AF132" s="389">
        <v>24950</v>
      </c>
      <c r="AN132" s="390" t="s">
        <v>1967</v>
      </c>
      <c r="AS132" s="139">
        <v>900</v>
      </c>
      <c r="AT132" s="391">
        <v>672706</v>
      </c>
      <c r="AU132" s="394">
        <v>2</v>
      </c>
      <c r="AV132" s="393"/>
    </row>
    <row r="133" spans="1:48" s="139" customFormat="1" ht="18.75">
      <c r="A133" s="387">
        <v>45302</v>
      </c>
      <c r="B133" s="11" t="s">
        <v>1691</v>
      </c>
      <c r="C133" s="156" t="s">
        <v>1682</v>
      </c>
      <c r="D133" s="132" t="s">
        <v>7887</v>
      </c>
      <c r="E133" s="225">
        <v>19</v>
      </c>
      <c r="F133" s="225">
        <v>19</v>
      </c>
      <c r="G133" s="131">
        <v>499</v>
      </c>
      <c r="H133" s="132" t="s">
        <v>1750</v>
      </c>
      <c r="I133" s="132">
        <v>1</v>
      </c>
      <c r="J133" s="134" t="s">
        <v>1782</v>
      </c>
      <c r="K133" s="226" t="s">
        <v>7362</v>
      </c>
      <c r="L133" s="226">
        <v>360</v>
      </c>
      <c r="M133" s="227">
        <v>5360</v>
      </c>
      <c r="N133" s="228">
        <v>4395.454545454545</v>
      </c>
      <c r="O133" s="143">
        <v>2.3991726990692772E-2</v>
      </c>
      <c r="P133" s="192">
        <v>1074475859</v>
      </c>
      <c r="Q133" s="288" t="s">
        <v>6602</v>
      </c>
      <c r="R133" s="189">
        <v>5509</v>
      </c>
      <c r="S133" s="11">
        <v>900</v>
      </c>
      <c r="T133" s="229">
        <v>6409</v>
      </c>
      <c r="U133" s="135">
        <v>4290</v>
      </c>
      <c r="V133" s="230">
        <v>5349.090909090909</v>
      </c>
      <c r="W133" s="141">
        <v>0.18680000000000008</v>
      </c>
      <c r="X133" s="136">
        <v>0.19799456152277362</v>
      </c>
      <c r="Y133" s="309" t="s">
        <v>11916</v>
      </c>
      <c r="AA133" s="184">
        <v>5400</v>
      </c>
      <c r="AB133" s="182">
        <v>5934</v>
      </c>
      <c r="AC133" s="195">
        <f t="shared" ref="AC133:AC176" si="0">P133</f>
        <v>1074475859</v>
      </c>
      <c r="AF133" s="389">
        <f t="shared" ref="AF133:AF176" si="1">R133</f>
        <v>5509</v>
      </c>
      <c r="AN133" s="390" t="str">
        <f t="shared" ref="AN133:AN176" si="2">C133</f>
        <v>https://kakaku.com/item/K0001226168/</v>
      </c>
      <c r="AS133" s="139">
        <f t="shared" ref="AS133:AS176" si="3">S133</f>
        <v>900</v>
      </c>
      <c r="AT133" s="391">
        <f t="shared" ref="AT133:AT176" si="4">VLOOKUP(AS:AS,AW$1:AX$2,2,0)</f>
        <v>672706</v>
      </c>
      <c r="AU133" s="394" t="str">
        <f t="shared" ref="AU133:AU164" si="5">Y133</f>
        <v>1/10 2</v>
      </c>
      <c r="AV133" s="393"/>
    </row>
    <row r="134" spans="1:48" s="139" customFormat="1" ht="18.75">
      <c r="A134" s="387">
        <v>45302</v>
      </c>
      <c r="B134" s="11" t="s">
        <v>584</v>
      </c>
      <c r="C134" s="156" t="s">
        <v>6488</v>
      </c>
      <c r="D134" s="132" t="s">
        <v>7887</v>
      </c>
      <c r="E134" s="225">
        <v>19</v>
      </c>
      <c r="F134" s="225">
        <v>21</v>
      </c>
      <c r="G134" s="131">
        <v>2002</v>
      </c>
      <c r="H134" s="132" t="s">
        <v>1750</v>
      </c>
      <c r="I134" s="132">
        <v>9</v>
      </c>
      <c r="J134" s="134" t="s">
        <v>1776</v>
      </c>
      <c r="K134" s="226" t="s">
        <v>11914</v>
      </c>
      <c r="L134" s="226" t="s">
        <v>1777</v>
      </c>
      <c r="M134" s="227">
        <v>8949</v>
      </c>
      <c r="N134" s="228">
        <v>7658.181818181818</v>
      </c>
      <c r="O134" s="143">
        <v>0.20999525166191832</v>
      </c>
      <c r="P134" s="192">
        <v>1074475850</v>
      </c>
      <c r="Q134" s="288" t="s">
        <v>6608</v>
      </c>
      <c r="R134" s="189">
        <v>8949</v>
      </c>
      <c r="S134" s="11"/>
      <c r="T134" s="229">
        <v>8949</v>
      </c>
      <c r="U134" s="135">
        <v>6050</v>
      </c>
      <c r="V134" s="230">
        <v>7658.181818181818</v>
      </c>
      <c r="W134" s="141">
        <v>7.7215331321935476E-2</v>
      </c>
      <c r="X134" s="136">
        <v>0.20999525166191832</v>
      </c>
      <c r="Y134" s="309" t="s">
        <v>11916</v>
      </c>
      <c r="AA134" s="184">
        <v>8773</v>
      </c>
      <c r="AB134" s="182">
        <v>9640</v>
      </c>
      <c r="AC134" s="195">
        <f t="shared" si="0"/>
        <v>1074475850</v>
      </c>
      <c r="AF134" s="389">
        <f t="shared" si="1"/>
        <v>8949</v>
      </c>
      <c r="AN134" s="390" t="str">
        <f t="shared" si="2"/>
        <v>https://kakaku.com/item/K0001226164/</v>
      </c>
      <c r="AS134" s="139">
        <f t="shared" si="3"/>
        <v>0</v>
      </c>
      <c r="AT134" s="391">
        <f t="shared" si="4"/>
        <v>672707</v>
      </c>
      <c r="AU134" s="394" t="str">
        <f t="shared" si="5"/>
        <v>1/10 2</v>
      </c>
      <c r="AV134" s="393"/>
    </row>
    <row r="135" spans="1:48" s="139" customFormat="1" ht="18.75">
      <c r="A135" s="387">
        <v>45302</v>
      </c>
      <c r="B135" s="11" t="s">
        <v>874</v>
      </c>
      <c r="C135" s="156" t="s">
        <v>11928</v>
      </c>
      <c r="D135" s="132" t="s">
        <v>7837</v>
      </c>
      <c r="E135" s="225">
        <v>19</v>
      </c>
      <c r="F135" s="225">
        <v>19</v>
      </c>
      <c r="G135" s="131">
        <v>674</v>
      </c>
      <c r="H135" s="132" t="s">
        <v>1749</v>
      </c>
      <c r="I135" s="132">
        <v>37</v>
      </c>
      <c r="J135" s="134" t="s">
        <v>1780</v>
      </c>
      <c r="K135" s="226" t="s">
        <v>3418</v>
      </c>
      <c r="L135" s="226" t="s">
        <v>1777</v>
      </c>
      <c r="M135" s="227">
        <v>24000</v>
      </c>
      <c r="N135" s="228">
        <v>20863.63636363636</v>
      </c>
      <c r="O135" s="143">
        <v>0.10466230936819158</v>
      </c>
      <c r="P135" s="192">
        <v>1074476167</v>
      </c>
      <c r="Q135" s="288" t="s">
        <v>6632</v>
      </c>
      <c r="R135" s="189">
        <v>24000</v>
      </c>
      <c r="S135" s="11"/>
      <c r="T135" s="229">
        <v>24000</v>
      </c>
      <c r="U135" s="135">
        <v>18680</v>
      </c>
      <c r="V135" s="230">
        <v>20863.63636363636</v>
      </c>
      <c r="W135" s="141">
        <v>7.7333333333333254E-2</v>
      </c>
      <c r="X135" s="136">
        <v>0.10466230936819158</v>
      </c>
      <c r="Y135" s="309" t="s">
        <v>11917</v>
      </c>
      <c r="AA135" s="184">
        <v>23529</v>
      </c>
      <c r="AB135" s="182">
        <v>25856</v>
      </c>
      <c r="AC135" s="195">
        <f t="shared" si="0"/>
        <v>1074476167</v>
      </c>
      <c r="AF135" s="389">
        <f t="shared" si="1"/>
        <v>24000</v>
      </c>
      <c r="AN135" s="390" t="str">
        <f t="shared" si="2"/>
        <v>https://kakaku.com/item/K0001138162/</v>
      </c>
      <c r="AS135" s="139">
        <f t="shared" si="3"/>
        <v>0</v>
      </c>
      <c r="AT135" s="391">
        <f t="shared" si="4"/>
        <v>672707</v>
      </c>
      <c r="AU135" s="394" t="str">
        <f t="shared" si="5"/>
        <v>1/11 2連動依頼</v>
      </c>
      <c r="AV135" s="393"/>
    </row>
    <row r="136" spans="1:48" s="139" customFormat="1" ht="18.75">
      <c r="A136" s="387">
        <v>45302</v>
      </c>
      <c r="B136" s="11" t="s">
        <v>882</v>
      </c>
      <c r="C136" s="156" t="s">
        <v>2032</v>
      </c>
      <c r="D136" s="132" t="s">
        <v>7887</v>
      </c>
      <c r="E136" s="225">
        <v>21</v>
      </c>
      <c r="F136" s="225">
        <v>29</v>
      </c>
      <c r="G136" s="131">
        <v>113</v>
      </c>
      <c r="H136" s="132" t="s">
        <v>1749</v>
      </c>
      <c r="I136" s="132">
        <v>44</v>
      </c>
      <c r="J136" s="134" t="s">
        <v>1780</v>
      </c>
      <c r="K136" s="226" t="s">
        <v>2010</v>
      </c>
      <c r="L136" s="226" t="s">
        <v>1777</v>
      </c>
      <c r="M136" s="227">
        <v>17400</v>
      </c>
      <c r="N136" s="228">
        <v>14863.636363636362</v>
      </c>
      <c r="O136" s="143">
        <v>6.1467889908256787E-2</v>
      </c>
      <c r="P136" s="192">
        <v>1074475995</v>
      </c>
      <c r="Q136" s="291" t="s">
        <v>6638</v>
      </c>
      <c r="R136" s="189">
        <v>18600</v>
      </c>
      <c r="S136" s="11">
        <v>900</v>
      </c>
      <c r="T136" s="229">
        <v>19500</v>
      </c>
      <c r="U136" s="135">
        <v>13950</v>
      </c>
      <c r="V136" s="230">
        <v>16772.727272727272</v>
      </c>
      <c r="W136" s="141">
        <v>0.14827586206896548</v>
      </c>
      <c r="X136" s="136">
        <v>0.16829268292682922</v>
      </c>
      <c r="Y136" s="309" t="s">
        <v>11920</v>
      </c>
      <c r="AA136" s="185">
        <v>18182</v>
      </c>
      <c r="AB136" s="183">
        <v>19980</v>
      </c>
      <c r="AC136" s="195">
        <f t="shared" si="0"/>
        <v>1074475995</v>
      </c>
      <c r="AF136" s="389">
        <f t="shared" si="1"/>
        <v>18600</v>
      </c>
      <c r="AN136" s="390" t="str">
        <f t="shared" si="2"/>
        <v>https://kakaku.com/item/K0001421796/</v>
      </c>
      <c r="AS136" s="139">
        <f t="shared" si="3"/>
        <v>900</v>
      </c>
      <c r="AT136" s="391">
        <f t="shared" si="4"/>
        <v>672706</v>
      </c>
      <c r="AU136" s="394" t="str">
        <f t="shared" si="5"/>
        <v>1/11  2供給原価調査</v>
      </c>
      <c r="AV136" s="393"/>
    </row>
    <row r="137" spans="1:48" s="139" customFormat="1" ht="18.75">
      <c r="A137" s="387">
        <v>45302</v>
      </c>
      <c r="B137" s="11" t="s">
        <v>944</v>
      </c>
      <c r="C137" s="156" t="s">
        <v>661</v>
      </c>
      <c r="D137" s="132" t="s">
        <v>7887</v>
      </c>
      <c r="E137" s="225">
        <v>28</v>
      </c>
      <c r="F137" s="225">
        <v>42</v>
      </c>
      <c r="G137" s="131">
        <v>51</v>
      </c>
      <c r="H137" s="132" t="s">
        <v>1751</v>
      </c>
      <c r="I137" s="324">
        <v>63</v>
      </c>
      <c r="J137" s="134" t="s">
        <v>5996</v>
      </c>
      <c r="K137" s="226" t="s">
        <v>11925</v>
      </c>
      <c r="L137" s="226" t="s">
        <v>1777</v>
      </c>
      <c r="M137" s="227">
        <v>17880</v>
      </c>
      <c r="N137" s="228">
        <v>15777.272727272726</v>
      </c>
      <c r="O137" s="143">
        <v>0.20632670700086425</v>
      </c>
      <c r="P137" s="192">
        <v>1074475962</v>
      </c>
      <c r="Q137" s="291" t="s">
        <v>6729</v>
      </c>
      <c r="R137" s="189">
        <v>16980</v>
      </c>
      <c r="S137" s="11">
        <v>900</v>
      </c>
      <c r="T137" s="229">
        <v>17880</v>
      </c>
      <c r="U137" s="135">
        <v>12522</v>
      </c>
      <c r="V137" s="230">
        <v>15777.272727272726</v>
      </c>
      <c r="W137" s="141">
        <v>2.30984340044742E-2</v>
      </c>
      <c r="X137" s="136">
        <v>0.20632670700086425</v>
      </c>
      <c r="Y137" s="309" t="s">
        <v>11924</v>
      </c>
      <c r="AA137" s="184">
        <v>16647</v>
      </c>
      <c r="AB137" s="182">
        <v>18293</v>
      </c>
      <c r="AC137" s="195">
        <f t="shared" si="0"/>
        <v>1074475962</v>
      </c>
      <c r="AF137" s="389">
        <f t="shared" si="1"/>
        <v>16980</v>
      </c>
      <c r="AN137" s="390" t="str">
        <f t="shared" si="2"/>
        <v>https://kakaku.com/item/K0001421046/</v>
      </c>
      <c r="AS137" s="139">
        <f t="shared" si="3"/>
        <v>900</v>
      </c>
      <c r="AT137" s="391">
        <f t="shared" si="4"/>
        <v>672706</v>
      </c>
      <c r="AU137" s="394" t="str">
        <f t="shared" si="5"/>
        <v>1/11 2</v>
      </c>
      <c r="AV137" s="393"/>
    </row>
    <row r="138" spans="1:48" s="139" customFormat="1" ht="18.75">
      <c r="A138" s="387">
        <v>45302</v>
      </c>
      <c r="B138" s="11" t="s">
        <v>960</v>
      </c>
      <c r="C138" s="156" t="s">
        <v>1689</v>
      </c>
      <c r="D138" s="132" t="s">
        <v>7887</v>
      </c>
      <c r="E138" s="225">
        <v>12</v>
      </c>
      <c r="F138" s="225">
        <v>14</v>
      </c>
      <c r="G138" s="131">
        <v>268</v>
      </c>
      <c r="H138" s="132" t="s">
        <v>1751</v>
      </c>
      <c r="I138" s="132">
        <v>82</v>
      </c>
      <c r="J138" s="134" t="s">
        <v>1958</v>
      </c>
      <c r="K138" s="226" t="s">
        <v>3420</v>
      </c>
      <c r="L138" s="226" t="s">
        <v>1777</v>
      </c>
      <c r="M138" s="227">
        <v>34500</v>
      </c>
      <c r="N138" s="228">
        <v>30409.090909090908</v>
      </c>
      <c r="O138" s="143">
        <v>0.1163826606875934</v>
      </c>
      <c r="P138" s="192">
        <v>1074475999</v>
      </c>
      <c r="Q138" s="291" t="s">
        <v>6751</v>
      </c>
      <c r="R138" s="189">
        <v>33500</v>
      </c>
      <c r="S138" s="11"/>
      <c r="T138" s="229">
        <v>33500</v>
      </c>
      <c r="U138" s="135">
        <v>26870</v>
      </c>
      <c r="V138" s="230">
        <v>29499.999999999996</v>
      </c>
      <c r="W138" s="141">
        <v>4.6115942028985613E-2</v>
      </c>
      <c r="X138" s="136">
        <v>8.9152542372881241E-2</v>
      </c>
      <c r="Y138" s="309" t="s">
        <v>11924</v>
      </c>
      <c r="AA138" s="184">
        <v>32843</v>
      </c>
      <c r="AB138" s="182">
        <v>36091</v>
      </c>
      <c r="AC138" s="195">
        <f t="shared" si="0"/>
        <v>1074475999</v>
      </c>
      <c r="AF138" s="389">
        <f t="shared" si="1"/>
        <v>33500</v>
      </c>
      <c r="AN138" s="390" t="str">
        <f t="shared" si="2"/>
        <v>https://kakaku.com/item/K0001421037/</v>
      </c>
      <c r="AS138" s="139">
        <f t="shared" si="3"/>
        <v>0</v>
      </c>
      <c r="AT138" s="391">
        <f t="shared" si="4"/>
        <v>672707</v>
      </c>
      <c r="AU138" s="394" t="str">
        <f t="shared" si="5"/>
        <v>1/11 2</v>
      </c>
      <c r="AV138" s="393"/>
    </row>
    <row r="139" spans="1:48" s="139" customFormat="1" ht="18.75">
      <c r="A139" s="387">
        <v>45302</v>
      </c>
      <c r="B139" s="11" t="s">
        <v>933</v>
      </c>
      <c r="C139" s="156" t="s">
        <v>11929</v>
      </c>
      <c r="D139" s="132" t="s">
        <v>7837</v>
      </c>
      <c r="E139" s="225">
        <v>16</v>
      </c>
      <c r="F139" s="225">
        <v>16</v>
      </c>
      <c r="G139" s="131">
        <v>674</v>
      </c>
      <c r="H139" s="132" t="s">
        <v>1751</v>
      </c>
      <c r="I139" s="324">
        <v>88</v>
      </c>
      <c r="J139" s="134" t="s">
        <v>1776</v>
      </c>
      <c r="K139" s="226" t="s">
        <v>2028</v>
      </c>
      <c r="L139" s="226" t="s">
        <v>1777</v>
      </c>
      <c r="M139" s="227">
        <v>42900</v>
      </c>
      <c r="N139" s="228">
        <v>38045.454545454544</v>
      </c>
      <c r="O139" s="143">
        <v>0.13892473118279566</v>
      </c>
      <c r="P139" s="192">
        <v>1074475975</v>
      </c>
      <c r="Q139" s="291" t="s">
        <v>11930</v>
      </c>
      <c r="R139" s="189">
        <v>42900</v>
      </c>
      <c r="S139" s="11"/>
      <c r="T139" s="229">
        <v>42900</v>
      </c>
      <c r="U139" s="135">
        <v>32760</v>
      </c>
      <c r="V139" s="230">
        <v>38045.454545454544</v>
      </c>
      <c r="W139" s="141">
        <v>7.731934731934742E-2</v>
      </c>
      <c r="X139" s="136">
        <v>0.13892473118279566</v>
      </c>
      <c r="Y139" s="309" t="s">
        <v>11927</v>
      </c>
      <c r="AA139" s="184">
        <v>42058</v>
      </c>
      <c r="AB139" s="182">
        <v>46217</v>
      </c>
      <c r="AC139" s="195">
        <f t="shared" si="0"/>
        <v>1074475975</v>
      </c>
      <c r="AF139" s="389">
        <f t="shared" si="1"/>
        <v>42900</v>
      </c>
      <c r="AN139" s="390" t="str">
        <f t="shared" si="2"/>
        <v>https://kakaku.com/item/K0001421024/</v>
      </c>
      <c r="AS139" s="139">
        <f t="shared" si="3"/>
        <v>0</v>
      </c>
      <c r="AT139" s="391">
        <f t="shared" si="4"/>
        <v>672707</v>
      </c>
      <c r="AU139" s="394" t="str">
        <f t="shared" si="5"/>
        <v>1/11 2連動確認</v>
      </c>
      <c r="AV139" s="393"/>
    </row>
    <row r="140" spans="1:48" s="139" customFormat="1" ht="18.75">
      <c r="A140" s="387">
        <v>45302</v>
      </c>
      <c r="B140" s="11" t="s">
        <v>1546</v>
      </c>
      <c r="C140" s="156" t="s">
        <v>7767</v>
      </c>
      <c r="D140" s="132" t="s">
        <v>7837</v>
      </c>
      <c r="E140" s="225">
        <v>48</v>
      </c>
      <c r="F140" s="225">
        <v>52</v>
      </c>
      <c r="G140" s="131"/>
      <c r="H140" s="132" t="s">
        <v>1751</v>
      </c>
      <c r="I140" s="132">
        <v>96</v>
      </c>
      <c r="J140" s="134" t="s">
        <v>5996</v>
      </c>
      <c r="K140" s="226" t="s">
        <v>7679</v>
      </c>
      <c r="L140" s="226">
        <v>0</v>
      </c>
      <c r="M140" s="227">
        <v>19680</v>
      </c>
      <c r="N140" s="228">
        <v>17413.636363636364</v>
      </c>
      <c r="O140" s="143">
        <v>0.19637692508483426</v>
      </c>
      <c r="P140" s="192" t="s">
        <v>7382</v>
      </c>
      <c r="Q140" s="291" t="s">
        <v>11931</v>
      </c>
      <c r="R140" s="189">
        <v>19680</v>
      </c>
      <c r="S140" s="11"/>
      <c r="T140" s="229">
        <v>19680</v>
      </c>
      <c r="U140" s="135">
        <v>13994</v>
      </c>
      <c r="V140" s="230">
        <v>17413.636363636364</v>
      </c>
      <c r="W140" s="141">
        <v>7.733739837398379E-2</v>
      </c>
      <c r="X140" s="136">
        <v>0.19637692508483426</v>
      </c>
      <c r="Y140" s="309" t="s">
        <v>11927</v>
      </c>
      <c r="AA140" s="184">
        <v>19294</v>
      </c>
      <c r="AB140" s="182">
        <v>21202</v>
      </c>
      <c r="AC140" s="195" t="str">
        <f t="shared" si="0"/>
        <v>1075537429</v>
      </c>
      <c r="AF140" s="389">
        <f t="shared" si="1"/>
        <v>19680</v>
      </c>
      <c r="AN140" s="390" t="str">
        <f t="shared" si="2"/>
        <v>https://kakaku.com/item/K0001421029/</v>
      </c>
      <c r="AS140" s="139">
        <f t="shared" si="3"/>
        <v>0</v>
      </c>
      <c r="AT140" s="391">
        <f t="shared" si="4"/>
        <v>672707</v>
      </c>
      <c r="AU140" s="394" t="str">
        <f t="shared" si="5"/>
        <v>1/11 2連動確認</v>
      </c>
      <c r="AV140" s="393"/>
    </row>
    <row r="141" spans="1:48" s="139" customFormat="1">
      <c r="A141" s="403" t="s">
        <v>11990</v>
      </c>
      <c r="B141" s="11" t="s">
        <v>11986</v>
      </c>
      <c r="C141" s="293" t="s">
        <v>5978</v>
      </c>
      <c r="D141" s="133" t="s">
        <v>7887</v>
      </c>
      <c r="E141" s="131">
        <v>86</v>
      </c>
      <c r="F141" s="225">
        <v>90</v>
      </c>
      <c r="G141" s="131">
        <v>517</v>
      </c>
      <c r="H141" s="132" t="s">
        <v>1756</v>
      </c>
      <c r="I141" s="132">
        <v>1</v>
      </c>
      <c r="J141" s="134" t="s">
        <v>5996</v>
      </c>
      <c r="K141" s="226" t="s">
        <v>11976</v>
      </c>
      <c r="L141" s="226" t="s">
        <v>1777</v>
      </c>
      <c r="M141" s="227">
        <v>10180</v>
      </c>
      <c r="N141" s="228">
        <v>8777.2727272727261</v>
      </c>
      <c r="O141" s="143">
        <v>0.1573692387364059</v>
      </c>
      <c r="P141" s="192">
        <v>1074476629</v>
      </c>
      <c r="Q141" s="287" t="s">
        <v>6961</v>
      </c>
      <c r="R141" s="189">
        <v>10180</v>
      </c>
      <c r="S141" s="11"/>
      <c r="T141" s="229">
        <v>10180</v>
      </c>
      <c r="U141" s="135">
        <v>7396</v>
      </c>
      <c r="V141" s="230">
        <v>8777.2727272727261</v>
      </c>
      <c r="W141" s="141">
        <v>7.7308447937131541E-2</v>
      </c>
      <c r="X141" s="136">
        <v>0.1573692387364059</v>
      </c>
      <c r="Y141" s="144" t="s">
        <v>11977</v>
      </c>
      <c r="AA141" s="184">
        <v>9980</v>
      </c>
      <c r="AB141" s="182">
        <v>10967</v>
      </c>
      <c r="AC141" s="195">
        <f t="shared" si="0"/>
        <v>1074476629</v>
      </c>
      <c r="AF141" s="389">
        <f t="shared" si="1"/>
        <v>10180</v>
      </c>
      <c r="AN141" s="390" t="str">
        <f t="shared" si="2"/>
        <v>https://kakaku.com/item/K0000612182/</v>
      </c>
      <c r="AS141" s="139">
        <f t="shared" si="3"/>
        <v>0</v>
      </c>
      <c r="AT141" s="391">
        <f t="shared" si="4"/>
        <v>672707</v>
      </c>
      <c r="AU141" s="394" t="str">
        <f t="shared" si="5"/>
        <v>1/11 2入荷</v>
      </c>
      <c r="AV141" s="393"/>
    </row>
    <row r="142" spans="1:48" s="139" customFormat="1">
      <c r="A142" s="403" t="s">
        <v>11990</v>
      </c>
      <c r="B142" s="11" t="s">
        <v>1612</v>
      </c>
      <c r="C142" s="293" t="s">
        <v>5977</v>
      </c>
      <c r="D142" s="133" t="s">
        <v>7837</v>
      </c>
      <c r="E142" s="131">
        <v>3</v>
      </c>
      <c r="F142" s="225">
        <v>3</v>
      </c>
      <c r="G142" s="131" t="s">
        <v>671</v>
      </c>
      <c r="H142" s="132" t="s">
        <v>1756</v>
      </c>
      <c r="I142" s="132">
        <v>3</v>
      </c>
      <c r="J142" s="134" t="s">
        <v>1785</v>
      </c>
      <c r="K142" s="226" t="s">
        <v>11978</v>
      </c>
      <c r="L142" s="226" t="s">
        <v>1954</v>
      </c>
      <c r="M142" s="227">
        <v>13000</v>
      </c>
      <c r="N142" s="228">
        <v>10863.636363636362</v>
      </c>
      <c r="O142" s="143">
        <v>0.21932217573221746</v>
      </c>
      <c r="P142" s="192">
        <v>1074476625</v>
      </c>
      <c r="Q142" s="287" t="s">
        <v>6963</v>
      </c>
      <c r="R142" s="189">
        <v>12100</v>
      </c>
      <c r="S142" s="11">
        <v>900</v>
      </c>
      <c r="T142" s="229">
        <v>13000</v>
      </c>
      <c r="U142" s="135">
        <v>8481</v>
      </c>
      <c r="V142" s="230">
        <v>10863.636363636362</v>
      </c>
      <c r="W142" s="141">
        <v>8.6249999999999938E-2</v>
      </c>
      <c r="X142" s="136">
        <v>0.21932217573221746</v>
      </c>
      <c r="Y142" s="144" t="s">
        <v>11977</v>
      </c>
      <c r="AA142" s="184">
        <v>11862</v>
      </c>
      <c r="AB142" s="182">
        <v>13035</v>
      </c>
      <c r="AC142" s="195">
        <f t="shared" si="0"/>
        <v>1074476625</v>
      </c>
      <c r="AF142" s="389">
        <f t="shared" si="1"/>
        <v>12100</v>
      </c>
      <c r="AN142" s="390" t="str">
        <f t="shared" si="2"/>
        <v>https://kakaku.com/item/K0000612158/</v>
      </c>
      <c r="AS142" s="139">
        <f t="shared" si="3"/>
        <v>900</v>
      </c>
      <c r="AT142" s="391">
        <f t="shared" si="4"/>
        <v>672706</v>
      </c>
      <c r="AU142" s="394" t="str">
        <f t="shared" si="5"/>
        <v>1/11 2入荷</v>
      </c>
      <c r="AV142" s="393"/>
    </row>
    <row r="143" spans="1:48" s="139" customFormat="1" ht="18.75">
      <c r="A143" s="403" t="s">
        <v>11990</v>
      </c>
      <c r="B143" s="11" t="s">
        <v>11987</v>
      </c>
      <c r="C143" s="247" t="s">
        <v>6174</v>
      </c>
      <c r="D143" s="133" t="s">
        <v>7887</v>
      </c>
      <c r="E143" s="131">
        <v>68</v>
      </c>
      <c r="F143" s="225">
        <v>68</v>
      </c>
      <c r="G143" s="131">
        <v>166</v>
      </c>
      <c r="H143" s="132" t="s">
        <v>1756</v>
      </c>
      <c r="I143" s="132">
        <v>6</v>
      </c>
      <c r="J143" s="134" t="s">
        <v>1785</v>
      </c>
      <c r="K143" s="226" t="s">
        <v>11979</v>
      </c>
      <c r="L143" s="226" t="s">
        <v>1954</v>
      </c>
      <c r="M143" s="227">
        <v>10880</v>
      </c>
      <c r="N143" s="228">
        <v>8936.363636363636</v>
      </c>
      <c r="O143" s="143">
        <v>6.8972533062054905E-2</v>
      </c>
      <c r="P143" s="192">
        <v>1074476626</v>
      </c>
      <c r="Q143" s="287" t="s">
        <v>6966</v>
      </c>
      <c r="R143" s="189">
        <v>10080</v>
      </c>
      <c r="S143" s="11">
        <v>900</v>
      </c>
      <c r="T143" s="229">
        <v>10980</v>
      </c>
      <c r="U143" s="135">
        <v>8320</v>
      </c>
      <c r="V143" s="230">
        <v>9027.2727272727261</v>
      </c>
      <c r="W143" s="141">
        <v>9.9089068825910953E-2</v>
      </c>
      <c r="X143" s="136">
        <v>7.8348439073514478E-2</v>
      </c>
      <c r="Y143" s="144" t="s">
        <v>11977</v>
      </c>
      <c r="AA143" s="184">
        <v>9882</v>
      </c>
      <c r="AB143" s="182">
        <v>10859</v>
      </c>
      <c r="AC143" s="195">
        <f t="shared" si="0"/>
        <v>1074476626</v>
      </c>
      <c r="AF143" s="389">
        <f t="shared" si="1"/>
        <v>10080</v>
      </c>
      <c r="AN143" s="390" t="str">
        <f t="shared" si="2"/>
        <v>https://kakaku.com/item/K0000612177/</v>
      </c>
      <c r="AS143" s="139">
        <f t="shared" si="3"/>
        <v>900</v>
      </c>
      <c r="AT143" s="391">
        <f t="shared" si="4"/>
        <v>672706</v>
      </c>
      <c r="AU143" s="394" t="str">
        <f t="shared" si="5"/>
        <v>1/11 2入荷</v>
      </c>
      <c r="AV143" s="393"/>
    </row>
    <row r="144" spans="1:48" s="139" customFormat="1" ht="18.75">
      <c r="A144" s="403" t="s">
        <v>11990</v>
      </c>
      <c r="B144" s="11" t="s">
        <v>1611</v>
      </c>
      <c r="C144" s="247" t="s">
        <v>11988</v>
      </c>
      <c r="D144" s="133" t="s">
        <v>7837</v>
      </c>
      <c r="E144" s="131">
        <v>0</v>
      </c>
      <c r="F144" s="225">
        <v>0</v>
      </c>
      <c r="G144" s="131">
        <v>71</v>
      </c>
      <c r="H144" s="132" t="s">
        <v>1756</v>
      </c>
      <c r="I144" s="132">
        <v>8</v>
      </c>
      <c r="J144" s="134" t="s">
        <v>1785</v>
      </c>
      <c r="K144" s="226" t="s">
        <v>11983</v>
      </c>
      <c r="L144" s="226" t="s">
        <v>1954</v>
      </c>
      <c r="M144" s="227">
        <v>11280</v>
      </c>
      <c r="N144" s="228">
        <v>9777.2727272727261</v>
      </c>
      <c r="O144" s="143">
        <v>0.20632264063226396</v>
      </c>
      <c r="P144" s="192">
        <v>1074476620</v>
      </c>
      <c r="Q144" s="287" t="s">
        <v>6968</v>
      </c>
      <c r="R144" s="189">
        <v>10380</v>
      </c>
      <c r="S144" s="11">
        <v>900</v>
      </c>
      <c r="T144" s="229">
        <v>11280</v>
      </c>
      <c r="U144" s="135">
        <v>7760</v>
      </c>
      <c r="V144" s="230">
        <v>9777.2727272727261</v>
      </c>
      <c r="W144" s="141">
        <v>8.774319066147851E-2</v>
      </c>
      <c r="X144" s="136">
        <v>0.20632264063226396</v>
      </c>
      <c r="Y144" s="144" t="s">
        <v>11977</v>
      </c>
      <c r="AA144" s="184">
        <v>10176</v>
      </c>
      <c r="AB144" s="182">
        <v>11182</v>
      </c>
      <c r="AC144" s="195">
        <f t="shared" si="0"/>
        <v>1074476620</v>
      </c>
      <c r="AF144" s="389">
        <f t="shared" si="1"/>
        <v>10380</v>
      </c>
      <c r="AN144" s="390" t="str">
        <f t="shared" si="2"/>
        <v>https://kakaku.com/item/K0000612173/</v>
      </c>
      <c r="AS144" s="139">
        <f t="shared" si="3"/>
        <v>900</v>
      </c>
      <c r="AT144" s="391">
        <f t="shared" si="4"/>
        <v>672706</v>
      </c>
      <c r="AU144" s="394" t="str">
        <f t="shared" si="5"/>
        <v>1/11 2入荷</v>
      </c>
      <c r="AV144" s="393"/>
    </row>
    <row r="145" spans="1:48" s="139" customFormat="1" ht="18.75">
      <c r="A145" s="403" t="s">
        <v>11990</v>
      </c>
      <c r="B145" s="11" t="s">
        <v>1615</v>
      </c>
      <c r="C145" s="247" t="s">
        <v>6175</v>
      </c>
      <c r="D145" s="133" t="s">
        <v>7887</v>
      </c>
      <c r="E145" s="131">
        <v>120</v>
      </c>
      <c r="F145" s="225">
        <v>124</v>
      </c>
      <c r="G145" s="131">
        <v>21</v>
      </c>
      <c r="H145" s="132" t="s">
        <v>1756</v>
      </c>
      <c r="I145" s="132">
        <v>9</v>
      </c>
      <c r="J145" s="134" t="s">
        <v>3426</v>
      </c>
      <c r="K145" s="226" t="s">
        <v>5994</v>
      </c>
      <c r="L145" s="226" t="s">
        <v>1777</v>
      </c>
      <c r="M145" s="227">
        <v>11350</v>
      </c>
      <c r="N145" s="228">
        <v>9363.6363636363621</v>
      </c>
      <c r="O145" s="143">
        <v>6.3398058252427031E-2</v>
      </c>
      <c r="P145" s="192">
        <v>1074476623</v>
      </c>
      <c r="Q145" s="287" t="s">
        <v>6969</v>
      </c>
      <c r="R145" s="189">
        <v>11080</v>
      </c>
      <c r="S145" s="11">
        <v>900</v>
      </c>
      <c r="T145" s="229">
        <v>11980</v>
      </c>
      <c r="U145" s="135">
        <v>8770</v>
      </c>
      <c r="V145" s="230">
        <v>9936.363636363636</v>
      </c>
      <c r="W145" s="141">
        <v>5.1629955947136486E-2</v>
      </c>
      <c r="X145" s="136">
        <v>0.11738334858188469</v>
      </c>
      <c r="Y145" s="144" t="s">
        <v>11977</v>
      </c>
      <c r="AA145" s="184">
        <v>10862</v>
      </c>
      <c r="AB145" s="182">
        <v>11936</v>
      </c>
      <c r="AC145" s="195">
        <f t="shared" si="0"/>
        <v>1074476623</v>
      </c>
      <c r="AF145" s="389">
        <f t="shared" si="1"/>
        <v>11080</v>
      </c>
      <c r="AN145" s="390" t="str">
        <f t="shared" si="2"/>
        <v>https://kakaku.com/item/K0001447595/</v>
      </c>
      <c r="AS145" s="139">
        <f t="shared" si="3"/>
        <v>900</v>
      </c>
      <c r="AT145" s="391">
        <f t="shared" si="4"/>
        <v>672706</v>
      </c>
      <c r="AU145" s="394" t="str">
        <f t="shared" si="5"/>
        <v>1/11 2入荷</v>
      </c>
      <c r="AV145" s="393"/>
    </row>
    <row r="146" spans="1:48" s="139" customFormat="1" ht="18.75">
      <c r="A146" s="403" t="s">
        <v>11990</v>
      </c>
      <c r="B146" s="11" t="s">
        <v>11989</v>
      </c>
      <c r="C146" s="247" t="s">
        <v>6176</v>
      </c>
      <c r="D146" s="133" t="s">
        <v>7887</v>
      </c>
      <c r="E146" s="131">
        <v>88</v>
      </c>
      <c r="F146" s="225">
        <v>92</v>
      </c>
      <c r="G146" s="131" t="s">
        <v>671</v>
      </c>
      <c r="H146" s="132" t="s">
        <v>1756</v>
      </c>
      <c r="I146" s="132">
        <v>10</v>
      </c>
      <c r="J146" s="134" t="s">
        <v>5996</v>
      </c>
      <c r="K146" s="226" t="s">
        <v>11984</v>
      </c>
      <c r="L146" s="226" t="s">
        <v>1777</v>
      </c>
      <c r="M146" s="227">
        <v>12980</v>
      </c>
      <c r="N146" s="228">
        <v>10845.454545454544</v>
      </c>
      <c r="O146" s="143">
        <v>9.9807208717518747E-2</v>
      </c>
      <c r="P146" s="192">
        <v>1074476622</v>
      </c>
      <c r="Q146" s="287" t="s">
        <v>6971</v>
      </c>
      <c r="R146" s="189">
        <v>12980</v>
      </c>
      <c r="S146" s="11"/>
      <c r="T146" s="229">
        <v>12980</v>
      </c>
      <c r="U146" s="135">
        <v>9763</v>
      </c>
      <c r="V146" s="230">
        <v>10845.454545454544</v>
      </c>
      <c r="W146" s="141">
        <v>7.7272727272727382E-2</v>
      </c>
      <c r="X146" s="136">
        <v>9.9807208717518747E-2</v>
      </c>
      <c r="Y146" s="144" t="s">
        <v>11977</v>
      </c>
      <c r="AA146" s="184">
        <v>12725</v>
      </c>
      <c r="AB146" s="182">
        <v>13983</v>
      </c>
      <c r="AC146" s="195">
        <f t="shared" si="0"/>
        <v>1074476622</v>
      </c>
      <c r="AF146" s="389">
        <f t="shared" si="1"/>
        <v>12980</v>
      </c>
      <c r="AN146" s="390" t="str">
        <f t="shared" si="2"/>
        <v>https://kakaku.com/item/K0001525606/</v>
      </c>
      <c r="AS146" s="139">
        <f t="shared" si="3"/>
        <v>0</v>
      </c>
      <c r="AT146" s="391">
        <f t="shared" si="4"/>
        <v>672707</v>
      </c>
      <c r="AU146" s="394" t="str">
        <f t="shared" si="5"/>
        <v>1/11 2入荷</v>
      </c>
      <c r="AV146" s="393"/>
    </row>
    <row r="147" spans="1:48" s="139" customFormat="1">
      <c r="A147" s="387">
        <v>45303</v>
      </c>
      <c r="B147" s="11" t="s">
        <v>1537</v>
      </c>
      <c r="C147" s="293" t="s">
        <v>6248</v>
      </c>
      <c r="D147" s="133" t="s">
        <v>7887</v>
      </c>
      <c r="E147" s="131">
        <v>20</v>
      </c>
      <c r="F147" s="225">
        <v>20</v>
      </c>
      <c r="G147" s="131">
        <v>228</v>
      </c>
      <c r="H147" s="132" t="s">
        <v>1753</v>
      </c>
      <c r="I147" s="132">
        <v>1</v>
      </c>
      <c r="J147" s="134" t="s">
        <v>6434</v>
      </c>
      <c r="K147" s="226" t="s">
        <v>11991</v>
      </c>
      <c r="L147" s="226" t="s">
        <v>1777</v>
      </c>
      <c r="M147" s="227">
        <v>18750</v>
      </c>
      <c r="N147" s="228">
        <v>16090.90909090909</v>
      </c>
      <c r="O147" s="143">
        <v>0.12714689265536719</v>
      </c>
      <c r="P147" s="192">
        <v>1074476345</v>
      </c>
      <c r="Q147" s="287" t="s">
        <v>6764</v>
      </c>
      <c r="R147" s="189">
        <v>18750</v>
      </c>
      <c r="S147" s="11"/>
      <c r="T147" s="229">
        <v>18750</v>
      </c>
      <c r="U147" s="135">
        <v>14045</v>
      </c>
      <c r="V147" s="230">
        <v>16090.90909090909</v>
      </c>
      <c r="W147" s="141">
        <v>4.5333333333333226E-2</v>
      </c>
      <c r="X147" s="136">
        <v>0.12714689265536719</v>
      </c>
      <c r="Y147" s="144" t="s">
        <v>11996</v>
      </c>
      <c r="AA147" s="184">
        <v>18382</v>
      </c>
      <c r="AB147" s="182">
        <v>19600</v>
      </c>
      <c r="AC147" s="195">
        <f t="shared" si="0"/>
        <v>1074476345</v>
      </c>
      <c r="AF147" s="389">
        <f t="shared" si="1"/>
        <v>18750</v>
      </c>
      <c r="AN147" s="390" t="str">
        <f t="shared" si="2"/>
        <v>https://kakaku.com/item/K0001326355/</v>
      </c>
      <c r="AS147" s="139">
        <f t="shared" si="3"/>
        <v>0</v>
      </c>
      <c r="AT147" s="391">
        <f t="shared" si="4"/>
        <v>672707</v>
      </c>
      <c r="AU147" s="394" t="str">
        <f t="shared" si="5"/>
        <v>1/12 2</v>
      </c>
      <c r="AV147" s="393"/>
    </row>
    <row r="148" spans="1:48" s="139" customFormat="1">
      <c r="A148" s="387">
        <v>45303</v>
      </c>
      <c r="B148" s="11" t="s">
        <v>1567</v>
      </c>
      <c r="C148" s="293" t="s">
        <v>6267</v>
      </c>
      <c r="D148" s="133" t="s">
        <v>7887</v>
      </c>
      <c r="E148" s="131">
        <v>118</v>
      </c>
      <c r="F148" s="225">
        <v>100</v>
      </c>
      <c r="G148" s="131">
        <v>521</v>
      </c>
      <c r="H148" s="132" t="s">
        <v>1754</v>
      </c>
      <c r="I148" s="132">
        <v>8</v>
      </c>
      <c r="J148" s="134" t="s">
        <v>5996</v>
      </c>
      <c r="K148" s="226" t="s">
        <v>7363</v>
      </c>
      <c r="L148" s="226" t="s">
        <v>1777</v>
      </c>
      <c r="M148" s="227">
        <v>21000</v>
      </c>
      <c r="N148" s="228">
        <v>18136.363636363636</v>
      </c>
      <c r="O148" s="143">
        <v>0.30201002506265662</v>
      </c>
      <c r="P148" s="192">
        <v>1074476190</v>
      </c>
      <c r="Q148" s="287" t="s">
        <v>12004</v>
      </c>
      <c r="R148" s="189">
        <v>21000</v>
      </c>
      <c r="S148" s="11"/>
      <c r="T148" s="229">
        <v>21000</v>
      </c>
      <c r="U148" s="135">
        <v>12659</v>
      </c>
      <c r="V148" s="230">
        <v>18136.363636363636</v>
      </c>
      <c r="W148" s="141">
        <v>7.7333333333333254E-2</v>
      </c>
      <c r="X148" s="136">
        <v>0.30201002506265662</v>
      </c>
      <c r="Y148" s="144" t="s">
        <v>11996</v>
      </c>
      <c r="AA148" s="184">
        <v>20588</v>
      </c>
      <c r="AB148" s="182">
        <v>22624</v>
      </c>
      <c r="AC148" s="195">
        <f t="shared" si="0"/>
        <v>1074476190</v>
      </c>
      <c r="AF148" s="389">
        <f t="shared" si="1"/>
        <v>21000</v>
      </c>
      <c r="AN148" s="390" t="str">
        <f t="shared" si="2"/>
        <v>https://kakaku.com/item/K0001225144/</v>
      </c>
      <c r="AS148" s="139">
        <f t="shared" si="3"/>
        <v>0</v>
      </c>
      <c r="AT148" s="391">
        <f t="shared" si="4"/>
        <v>672707</v>
      </c>
      <c r="AU148" s="394" t="str">
        <f t="shared" si="5"/>
        <v>1/12 2</v>
      </c>
      <c r="AV148" s="393"/>
    </row>
    <row r="149" spans="1:48" s="139" customFormat="1">
      <c r="A149" s="387">
        <v>45303</v>
      </c>
      <c r="B149" s="11" t="s">
        <v>7759</v>
      </c>
      <c r="C149" s="293" t="s">
        <v>7286</v>
      </c>
      <c r="D149" s="133" t="s">
        <v>7837</v>
      </c>
      <c r="E149" s="131">
        <v>134</v>
      </c>
      <c r="F149" s="225">
        <v>134</v>
      </c>
      <c r="G149" s="131" t="s">
        <v>671</v>
      </c>
      <c r="H149" s="132" t="s">
        <v>1754</v>
      </c>
      <c r="I149" s="132">
        <v>17</v>
      </c>
      <c r="J149" s="134" t="s">
        <v>1776</v>
      </c>
      <c r="K149" s="226" t="s">
        <v>6188</v>
      </c>
      <c r="L149" s="226" t="s">
        <v>1777</v>
      </c>
      <c r="M149" s="227">
        <v>23100</v>
      </c>
      <c r="N149" s="228">
        <v>20522.727272727272</v>
      </c>
      <c r="O149" s="143">
        <v>0.28805758582502766</v>
      </c>
      <c r="P149" s="192">
        <v>1075537431</v>
      </c>
      <c r="Q149" s="287" t="s">
        <v>12005</v>
      </c>
      <c r="R149" s="189">
        <v>23100</v>
      </c>
      <c r="S149" s="11"/>
      <c r="T149" s="229">
        <v>23100</v>
      </c>
      <c r="U149" s="135">
        <v>14611</v>
      </c>
      <c r="V149" s="230">
        <v>20522.727272727272</v>
      </c>
      <c r="W149" s="141">
        <v>7.7316017316017227E-2</v>
      </c>
      <c r="X149" s="136">
        <v>0.28805758582502766</v>
      </c>
      <c r="Y149" s="144" t="s">
        <v>11996</v>
      </c>
      <c r="AA149" s="184">
        <v>22647</v>
      </c>
      <c r="AB149" s="182">
        <v>24886</v>
      </c>
      <c r="AC149" s="195">
        <f t="shared" si="0"/>
        <v>1075537431</v>
      </c>
      <c r="AF149" s="389">
        <f t="shared" si="1"/>
        <v>23100</v>
      </c>
      <c r="AN149" s="390" t="str">
        <f t="shared" si="2"/>
        <v>https://kakaku.com/item/K0001509429/</v>
      </c>
      <c r="AS149" s="139">
        <f t="shared" si="3"/>
        <v>0</v>
      </c>
      <c r="AT149" s="391">
        <f t="shared" si="4"/>
        <v>672707</v>
      </c>
      <c r="AU149" s="394" t="str">
        <f t="shared" si="5"/>
        <v>1/12 2</v>
      </c>
      <c r="AV149" s="393"/>
    </row>
    <row r="150" spans="1:48" s="139" customFormat="1">
      <c r="A150" s="387">
        <v>45303</v>
      </c>
      <c r="B150" s="11" t="s">
        <v>1535</v>
      </c>
      <c r="C150" s="293" t="s">
        <v>6273</v>
      </c>
      <c r="D150" s="133" t="s">
        <v>7887</v>
      </c>
      <c r="E150" s="131">
        <v>16</v>
      </c>
      <c r="F150" s="225">
        <v>16</v>
      </c>
      <c r="G150" s="131">
        <v>78</v>
      </c>
      <c r="H150" s="132" t="s">
        <v>1755</v>
      </c>
      <c r="I150" s="132">
        <v>1</v>
      </c>
      <c r="J150" s="134" t="s">
        <v>3353</v>
      </c>
      <c r="K150" s="226" t="s">
        <v>3428</v>
      </c>
      <c r="L150" s="226" t="s">
        <v>3429</v>
      </c>
      <c r="M150" s="227">
        <v>8947</v>
      </c>
      <c r="N150" s="228">
        <v>7656.363636363636</v>
      </c>
      <c r="O150" s="143">
        <v>0.11067442412728565</v>
      </c>
      <c r="P150" s="192">
        <v>1074476724</v>
      </c>
      <c r="Q150" s="287" t="s">
        <v>12006</v>
      </c>
      <c r="R150" s="189">
        <v>9450</v>
      </c>
      <c r="S150" s="11"/>
      <c r="T150" s="229">
        <v>9450</v>
      </c>
      <c r="U150" s="135">
        <v>6809</v>
      </c>
      <c r="V150" s="230">
        <v>8113.6363636363631</v>
      </c>
      <c r="W150" s="141">
        <v>0.31575546077290939</v>
      </c>
      <c r="X150" s="136">
        <v>0.16079551820728286</v>
      </c>
      <c r="Y150" s="144" t="s">
        <v>11996</v>
      </c>
      <c r="AA150" s="184">
        <v>9264</v>
      </c>
      <c r="AB150" s="182">
        <v>10180</v>
      </c>
      <c r="AC150" s="195">
        <f t="shared" si="0"/>
        <v>1074476724</v>
      </c>
      <c r="AF150" s="389">
        <f t="shared" si="1"/>
        <v>9450</v>
      </c>
      <c r="AN150" s="390" t="str">
        <f t="shared" si="2"/>
        <v>https://kakaku.com/item/K0000836047/</v>
      </c>
      <c r="AS150" s="139">
        <f t="shared" si="3"/>
        <v>0</v>
      </c>
      <c r="AT150" s="391">
        <f t="shared" si="4"/>
        <v>672707</v>
      </c>
      <c r="AU150" s="394" t="str">
        <f t="shared" si="5"/>
        <v>1/12 2</v>
      </c>
      <c r="AV150" s="393"/>
    </row>
    <row r="151" spans="1:48" s="139" customFormat="1">
      <c r="A151" s="387">
        <v>45303</v>
      </c>
      <c r="B151" s="11" t="s">
        <v>604</v>
      </c>
      <c r="C151" s="293" t="s">
        <v>6013</v>
      </c>
      <c r="D151" s="133" t="s">
        <v>7887</v>
      </c>
      <c r="E151" s="131">
        <v>103</v>
      </c>
      <c r="F151" s="225">
        <v>103</v>
      </c>
      <c r="G151" s="131" t="s">
        <v>671</v>
      </c>
      <c r="H151" s="132" t="s">
        <v>665</v>
      </c>
      <c r="I151" s="132">
        <v>17</v>
      </c>
      <c r="J151" s="134" t="s">
        <v>1780</v>
      </c>
      <c r="K151" s="226" t="s">
        <v>7227</v>
      </c>
      <c r="L151" s="226" t="s">
        <v>1777</v>
      </c>
      <c r="M151" s="227">
        <v>16500</v>
      </c>
      <c r="N151" s="228">
        <v>14045.454545454544</v>
      </c>
      <c r="O151" s="143">
        <v>0.17019417475728146</v>
      </c>
      <c r="P151" s="192">
        <v>1074476407</v>
      </c>
      <c r="Q151" s="287" t="s">
        <v>6911</v>
      </c>
      <c r="R151" s="189">
        <v>16500</v>
      </c>
      <c r="S151" s="11"/>
      <c r="T151" s="229">
        <v>16500</v>
      </c>
      <c r="U151" s="135">
        <v>11655</v>
      </c>
      <c r="V151" s="230">
        <v>14045.454545454544</v>
      </c>
      <c r="W151" s="141">
        <v>7.7272727272727382E-2</v>
      </c>
      <c r="X151" s="136">
        <v>0.17019417475728146</v>
      </c>
      <c r="Y151" s="144" t="s">
        <v>11996</v>
      </c>
      <c r="AA151" s="184">
        <v>16176</v>
      </c>
      <c r="AB151" s="182">
        <v>17775</v>
      </c>
      <c r="AC151" s="195">
        <f t="shared" si="0"/>
        <v>1074476407</v>
      </c>
      <c r="AF151" s="389">
        <f t="shared" si="1"/>
        <v>16500</v>
      </c>
      <c r="AN151" s="390" t="str">
        <f t="shared" si="2"/>
        <v>https://kakaku.com/item/K0001332115/</v>
      </c>
      <c r="AS151" s="139">
        <f t="shared" si="3"/>
        <v>0</v>
      </c>
      <c r="AT151" s="391">
        <f t="shared" si="4"/>
        <v>672707</v>
      </c>
      <c r="AU151" s="394" t="str">
        <f t="shared" si="5"/>
        <v>1/12 2</v>
      </c>
      <c r="AV151" s="393"/>
    </row>
    <row r="152" spans="1:48" s="139" customFormat="1">
      <c r="A152" s="387">
        <v>45303</v>
      </c>
      <c r="B152" s="11" t="s">
        <v>618</v>
      </c>
      <c r="C152" s="293" t="s">
        <v>6021</v>
      </c>
      <c r="D152" s="133" t="s">
        <v>7887</v>
      </c>
      <c r="E152" s="131">
        <v>19</v>
      </c>
      <c r="F152" s="225">
        <v>17</v>
      </c>
      <c r="G152" s="131" t="s">
        <v>671</v>
      </c>
      <c r="H152" s="132" t="s">
        <v>665</v>
      </c>
      <c r="I152" s="132">
        <v>36</v>
      </c>
      <c r="J152" s="134" t="s">
        <v>1776</v>
      </c>
      <c r="K152" s="226" t="s">
        <v>11997</v>
      </c>
      <c r="L152" s="226" t="s">
        <v>1777</v>
      </c>
      <c r="M152" s="227">
        <v>23799</v>
      </c>
      <c r="N152" s="228">
        <v>20680.909090909088</v>
      </c>
      <c r="O152" s="143">
        <v>0.19998681260714746</v>
      </c>
      <c r="P152" s="192">
        <v>1074476159</v>
      </c>
      <c r="Q152" s="287" t="s">
        <v>6926</v>
      </c>
      <c r="R152" s="189">
        <v>23799</v>
      </c>
      <c r="S152" s="11"/>
      <c r="T152" s="229">
        <v>23799</v>
      </c>
      <c r="U152" s="135">
        <v>16545</v>
      </c>
      <c r="V152" s="230">
        <v>20680.909090909088</v>
      </c>
      <c r="W152" s="141">
        <v>7.7314172864406006E-2</v>
      </c>
      <c r="X152" s="136">
        <v>0.19998681260714746</v>
      </c>
      <c r="Y152" s="144" t="s">
        <v>11996</v>
      </c>
      <c r="AA152" s="184">
        <v>23332</v>
      </c>
      <c r="AB152" s="182">
        <v>25639</v>
      </c>
      <c r="AC152" s="195">
        <f t="shared" si="0"/>
        <v>1074476159</v>
      </c>
      <c r="AF152" s="389">
        <f t="shared" si="1"/>
        <v>23799</v>
      </c>
      <c r="AN152" s="390" t="str">
        <f t="shared" si="2"/>
        <v>https://kakaku.com/item/K0001332102/</v>
      </c>
      <c r="AS152" s="139">
        <f t="shared" si="3"/>
        <v>0</v>
      </c>
      <c r="AT152" s="391">
        <f t="shared" si="4"/>
        <v>672707</v>
      </c>
      <c r="AU152" s="394" t="str">
        <f t="shared" si="5"/>
        <v>1/12 2</v>
      </c>
      <c r="AV152" s="393"/>
    </row>
    <row r="153" spans="1:48" s="139" customFormat="1">
      <c r="A153" s="387">
        <v>45303</v>
      </c>
      <c r="B153" s="11" t="s">
        <v>1623</v>
      </c>
      <c r="C153" s="293" t="s">
        <v>6350</v>
      </c>
      <c r="D153" s="133" t="s">
        <v>7887</v>
      </c>
      <c r="E153" s="131">
        <v>56</v>
      </c>
      <c r="F153" s="225">
        <v>56</v>
      </c>
      <c r="G153" s="131">
        <v>917</v>
      </c>
      <c r="H153" s="132" t="s">
        <v>12007</v>
      </c>
      <c r="I153" s="132">
        <v>2</v>
      </c>
      <c r="J153" s="134" t="s">
        <v>3422</v>
      </c>
      <c r="K153" s="226" t="s">
        <v>6470</v>
      </c>
      <c r="L153" s="226" t="s">
        <v>1777</v>
      </c>
      <c r="M153" s="227">
        <v>18990</v>
      </c>
      <c r="N153" s="228">
        <v>16786.363636363636</v>
      </c>
      <c r="O153" s="143">
        <v>0.27941510966693744</v>
      </c>
      <c r="P153" s="192">
        <v>1074476285</v>
      </c>
      <c r="Q153" s="287" t="s">
        <v>6999</v>
      </c>
      <c r="R153" s="189">
        <v>18990</v>
      </c>
      <c r="S153" s="11"/>
      <c r="T153" s="229">
        <v>18990</v>
      </c>
      <c r="U153" s="135">
        <v>12096</v>
      </c>
      <c r="V153" s="230">
        <v>16786.363636363636</v>
      </c>
      <c r="W153" s="141">
        <v>7.7303844128488786E-2</v>
      </c>
      <c r="X153" s="136">
        <v>0.27941510966693744</v>
      </c>
      <c r="Y153" s="144" t="s">
        <v>11996</v>
      </c>
      <c r="AA153" s="184">
        <v>18617</v>
      </c>
      <c r="AB153" s="182">
        <v>20458</v>
      </c>
      <c r="AC153" s="195">
        <f t="shared" si="0"/>
        <v>1074476285</v>
      </c>
      <c r="AF153" s="389">
        <f t="shared" si="1"/>
        <v>18990</v>
      </c>
      <c r="AN153" s="390" t="str">
        <f t="shared" si="2"/>
        <v>https://kakaku.com/item/K0001118852/</v>
      </c>
      <c r="AS153" s="139">
        <f t="shared" si="3"/>
        <v>0</v>
      </c>
      <c r="AT153" s="391">
        <f t="shared" si="4"/>
        <v>672707</v>
      </c>
      <c r="AU153" s="394" t="str">
        <f t="shared" si="5"/>
        <v>1/12 2</v>
      </c>
      <c r="AV153" s="393"/>
    </row>
    <row r="154" spans="1:48" s="139" customFormat="1">
      <c r="A154" s="387">
        <v>45303</v>
      </c>
      <c r="B154" s="11" t="s">
        <v>12008</v>
      </c>
      <c r="C154" s="293" t="s">
        <v>5192</v>
      </c>
      <c r="D154" s="133" t="s">
        <v>7887</v>
      </c>
      <c r="E154" s="131">
        <v>44</v>
      </c>
      <c r="F154" s="225">
        <v>40</v>
      </c>
      <c r="G154" s="131">
        <v>436</v>
      </c>
      <c r="H154" s="132" t="s">
        <v>12007</v>
      </c>
      <c r="I154" s="132">
        <v>4</v>
      </c>
      <c r="J154" s="134" t="s">
        <v>1958</v>
      </c>
      <c r="K154" s="226" t="s">
        <v>11999</v>
      </c>
      <c r="L154" s="226" t="s">
        <v>1777</v>
      </c>
      <c r="M154" s="227">
        <v>16340</v>
      </c>
      <c r="N154" s="228">
        <v>13899.999999999998</v>
      </c>
      <c r="O154" s="143">
        <v>0.15525179856115096</v>
      </c>
      <c r="P154" s="192">
        <v>1074476265</v>
      </c>
      <c r="Q154" s="287" t="s">
        <v>7000</v>
      </c>
      <c r="R154" s="189">
        <v>16340</v>
      </c>
      <c r="S154" s="11"/>
      <c r="T154" s="229">
        <v>16340</v>
      </c>
      <c r="U154" s="135">
        <v>11742</v>
      </c>
      <c r="V154" s="230">
        <v>13899.999999999998</v>
      </c>
      <c r="W154" s="141">
        <v>7.729498164014692E-2</v>
      </c>
      <c r="X154" s="136">
        <v>0.15525179856115096</v>
      </c>
      <c r="Y154" s="144" t="s">
        <v>11996</v>
      </c>
      <c r="AA154" s="184">
        <v>16019</v>
      </c>
      <c r="AB154" s="182">
        <v>17603</v>
      </c>
      <c r="AC154" s="195">
        <f t="shared" si="0"/>
        <v>1074476265</v>
      </c>
      <c r="AF154" s="389">
        <f t="shared" si="1"/>
        <v>16340</v>
      </c>
      <c r="AN154" s="390" t="str">
        <f t="shared" si="2"/>
        <v>https://kakaku.com/item/K0001118857/</v>
      </c>
      <c r="AS154" s="139">
        <f t="shared" si="3"/>
        <v>0</v>
      </c>
      <c r="AT154" s="391">
        <f t="shared" si="4"/>
        <v>672707</v>
      </c>
      <c r="AU154" s="394" t="str">
        <f t="shared" si="5"/>
        <v>1/12 2</v>
      </c>
      <c r="AV154" s="393"/>
    </row>
    <row r="155" spans="1:48" s="139" customFormat="1">
      <c r="A155" s="387">
        <v>45303</v>
      </c>
      <c r="B155" s="11" t="s">
        <v>12009</v>
      </c>
      <c r="C155" s="293" t="s">
        <v>6356</v>
      </c>
      <c r="D155" s="133" t="s">
        <v>7887</v>
      </c>
      <c r="E155" s="131">
        <v>30</v>
      </c>
      <c r="F155" s="225">
        <v>26</v>
      </c>
      <c r="G155" s="131" t="s">
        <v>671</v>
      </c>
      <c r="H155" s="132" t="s">
        <v>12007</v>
      </c>
      <c r="I155" s="132">
        <v>16</v>
      </c>
      <c r="J155" s="134" t="s">
        <v>1776</v>
      </c>
      <c r="K155" s="226" t="s">
        <v>12000</v>
      </c>
      <c r="L155" s="226" t="s">
        <v>1777</v>
      </c>
      <c r="M155" s="227">
        <v>17670</v>
      </c>
      <c r="N155" s="228">
        <v>15109.090909090908</v>
      </c>
      <c r="O155" s="143">
        <v>0.15977737665463293</v>
      </c>
      <c r="P155" s="192">
        <v>1074476281</v>
      </c>
      <c r="Q155" s="287" t="s">
        <v>7009</v>
      </c>
      <c r="R155" s="189">
        <v>17670</v>
      </c>
      <c r="S155" s="11"/>
      <c r="T155" s="229">
        <v>17670</v>
      </c>
      <c r="U155" s="135">
        <v>12695</v>
      </c>
      <c r="V155" s="230">
        <v>15109.090909090908</v>
      </c>
      <c r="W155" s="141">
        <v>7.7306168647425011E-2</v>
      </c>
      <c r="X155" s="136">
        <v>0.15977737665463293</v>
      </c>
      <c r="Y155" s="144" t="s">
        <v>11996</v>
      </c>
      <c r="AA155" s="184">
        <v>17323</v>
      </c>
      <c r="AB155" s="182">
        <v>19036</v>
      </c>
      <c r="AC155" s="195">
        <f t="shared" si="0"/>
        <v>1074476281</v>
      </c>
      <c r="AF155" s="389">
        <f t="shared" si="1"/>
        <v>17670</v>
      </c>
      <c r="AN155" s="390" t="str">
        <f t="shared" si="2"/>
        <v>https://kakaku.com/item/K0001455258/</v>
      </c>
      <c r="AS155" s="139">
        <f t="shared" si="3"/>
        <v>0</v>
      </c>
      <c r="AT155" s="391">
        <f t="shared" si="4"/>
        <v>672707</v>
      </c>
      <c r="AU155" s="394" t="str">
        <f t="shared" si="5"/>
        <v>1/12 2</v>
      </c>
      <c r="AV155" s="393"/>
    </row>
    <row r="156" spans="1:48" s="139" customFormat="1">
      <c r="A156" s="387">
        <v>45303</v>
      </c>
      <c r="B156" s="11" t="s">
        <v>1629</v>
      </c>
      <c r="C156" s="293" t="s">
        <v>6357</v>
      </c>
      <c r="D156" s="133" t="s">
        <v>7887</v>
      </c>
      <c r="E156" s="131">
        <v>76</v>
      </c>
      <c r="F156" s="225">
        <v>64</v>
      </c>
      <c r="G156" s="131">
        <v>168</v>
      </c>
      <c r="H156" s="132" t="s">
        <v>12007</v>
      </c>
      <c r="I156" s="132">
        <v>26</v>
      </c>
      <c r="J156" s="134" t="s">
        <v>3368</v>
      </c>
      <c r="K156" s="226" t="s">
        <v>12003</v>
      </c>
      <c r="L156" s="226" t="s">
        <v>3369</v>
      </c>
      <c r="M156" s="227">
        <v>20300</v>
      </c>
      <c r="N156" s="228">
        <v>17500</v>
      </c>
      <c r="O156" s="143">
        <v>0.26034285714285715</v>
      </c>
      <c r="P156" s="192">
        <v>1074476289</v>
      </c>
      <c r="Q156" s="287" t="s">
        <v>7012</v>
      </c>
      <c r="R156" s="189">
        <v>19400</v>
      </c>
      <c r="S156" s="11">
        <v>900</v>
      </c>
      <c r="T156" s="229">
        <v>20300</v>
      </c>
      <c r="U156" s="135">
        <v>12944</v>
      </c>
      <c r="V156" s="230">
        <v>17500</v>
      </c>
      <c r="W156" s="141">
        <v>4.6569854782173348E-2</v>
      </c>
      <c r="X156" s="136">
        <v>0.26034285714285715</v>
      </c>
      <c r="Y156" s="144" t="s">
        <v>11996</v>
      </c>
      <c r="AA156" s="184">
        <v>19019</v>
      </c>
      <c r="AB156" s="182">
        <v>20900</v>
      </c>
      <c r="AC156" s="195">
        <f t="shared" si="0"/>
        <v>1074476289</v>
      </c>
      <c r="AF156" s="389">
        <f t="shared" si="1"/>
        <v>19400</v>
      </c>
      <c r="AN156" s="390" t="str">
        <f t="shared" si="2"/>
        <v>https://kakaku.com/item/K0001226005/</v>
      </c>
      <c r="AS156" s="139">
        <f t="shared" si="3"/>
        <v>900</v>
      </c>
      <c r="AT156" s="391">
        <f t="shared" si="4"/>
        <v>672706</v>
      </c>
      <c r="AU156" s="394" t="str">
        <f t="shared" si="5"/>
        <v>1/12 2</v>
      </c>
      <c r="AV156" s="393"/>
    </row>
    <row r="157" spans="1:48" s="139" customFormat="1">
      <c r="A157" s="387">
        <v>45303</v>
      </c>
      <c r="B157" s="11" t="s">
        <v>1630</v>
      </c>
      <c r="C157" s="293" t="s">
        <v>6358</v>
      </c>
      <c r="D157" s="133" t="s">
        <v>7887</v>
      </c>
      <c r="E157" s="131">
        <v>74</v>
      </c>
      <c r="F157" s="225">
        <v>66</v>
      </c>
      <c r="G157" s="131">
        <v>1330</v>
      </c>
      <c r="H157" s="132" t="s">
        <v>12007</v>
      </c>
      <c r="I157" s="132">
        <v>29</v>
      </c>
      <c r="J157" s="134" t="s">
        <v>3368</v>
      </c>
      <c r="K157" s="226" t="s">
        <v>6382</v>
      </c>
      <c r="L157" s="226" t="s">
        <v>3369</v>
      </c>
      <c r="M157" s="227">
        <v>19560</v>
      </c>
      <c r="N157" s="228">
        <v>16827.272727272724</v>
      </c>
      <c r="O157" s="143">
        <v>0.25567260940032399</v>
      </c>
      <c r="P157" s="192">
        <v>1074476284</v>
      </c>
      <c r="Q157" s="287" t="s">
        <v>7013</v>
      </c>
      <c r="R157" s="189">
        <v>19560</v>
      </c>
      <c r="S157" s="11"/>
      <c r="T157" s="229">
        <v>19560</v>
      </c>
      <c r="U157" s="135">
        <v>12525</v>
      </c>
      <c r="V157" s="230">
        <v>16827.272727272724</v>
      </c>
      <c r="W157" s="141">
        <v>3.2761310452418035E-2</v>
      </c>
      <c r="X157" s="136">
        <v>0.25567260940032399</v>
      </c>
      <c r="Y157" s="144" t="s">
        <v>11996</v>
      </c>
      <c r="AA157" s="184">
        <v>19176</v>
      </c>
      <c r="AB157" s="182">
        <v>19860</v>
      </c>
      <c r="AC157" s="195">
        <f t="shared" si="0"/>
        <v>1074476284</v>
      </c>
      <c r="AF157" s="389">
        <f t="shared" si="1"/>
        <v>19560</v>
      </c>
      <c r="AN157" s="390" t="str">
        <f t="shared" si="2"/>
        <v>https://kakaku.com/item/K0001226007/</v>
      </c>
      <c r="AS157" s="139">
        <f t="shared" si="3"/>
        <v>0</v>
      </c>
      <c r="AT157" s="391">
        <f t="shared" si="4"/>
        <v>672707</v>
      </c>
      <c r="AU157" s="394" t="str">
        <f t="shared" si="5"/>
        <v>1/12 2</v>
      </c>
      <c r="AV157" s="393"/>
    </row>
    <row r="158" spans="1:48" s="139" customFormat="1" ht="18.75">
      <c r="A158" s="403" t="s">
        <v>12032</v>
      </c>
      <c r="B158" s="11" t="s">
        <v>651</v>
      </c>
      <c r="C158" s="247" t="s">
        <v>12018</v>
      </c>
      <c r="D158" s="133" t="s">
        <v>7837</v>
      </c>
      <c r="E158" s="131">
        <v>40</v>
      </c>
      <c r="F158" s="225">
        <v>40</v>
      </c>
      <c r="G158" s="131" t="s">
        <v>671</v>
      </c>
      <c r="H158" s="132" t="s">
        <v>4830</v>
      </c>
      <c r="I158" s="132">
        <v>14</v>
      </c>
      <c r="J158" s="134" t="s">
        <v>7271</v>
      </c>
      <c r="K158" s="226" t="s">
        <v>7273</v>
      </c>
      <c r="L158" s="226" t="s">
        <v>1777</v>
      </c>
      <c r="M158" s="227">
        <v>23076</v>
      </c>
      <c r="N158" s="228">
        <v>20023.63636363636</v>
      </c>
      <c r="O158" s="143">
        <v>0.26451920457640959</v>
      </c>
      <c r="P158" s="192">
        <v>1074476528</v>
      </c>
      <c r="Q158" s="287" t="s">
        <v>12019</v>
      </c>
      <c r="R158" s="189">
        <v>23076</v>
      </c>
      <c r="S158" s="11"/>
      <c r="T158" s="229">
        <v>23076</v>
      </c>
      <c r="U158" s="135">
        <v>14727</v>
      </c>
      <c r="V158" s="230">
        <v>20023.63636363636</v>
      </c>
      <c r="W158" s="141">
        <v>7.730975905702886E-2</v>
      </c>
      <c r="X158" s="136">
        <v>0.26451920457640959</v>
      </c>
      <c r="Y158" s="144" t="s">
        <v>12010</v>
      </c>
      <c r="AA158" s="184">
        <v>22623</v>
      </c>
      <c r="AB158" s="182">
        <v>24860</v>
      </c>
      <c r="AC158" s="195">
        <f t="shared" si="0"/>
        <v>1074476528</v>
      </c>
      <c r="AF158" s="389">
        <f t="shared" si="1"/>
        <v>23076</v>
      </c>
      <c r="AN158" s="390" t="str">
        <f t="shared" si="2"/>
        <v>https://kakaku.com/item/K0001020979/</v>
      </c>
      <c r="AS158" s="139">
        <f t="shared" si="3"/>
        <v>0</v>
      </c>
      <c r="AT158" s="391">
        <f t="shared" si="4"/>
        <v>672707</v>
      </c>
      <c r="AU158" s="394" t="str">
        <f t="shared" si="5"/>
        <v>1/12 2連動</v>
      </c>
      <c r="AV158" s="393"/>
    </row>
    <row r="159" spans="1:48" s="139" customFormat="1" ht="18.75">
      <c r="A159" s="403" t="s">
        <v>12032</v>
      </c>
      <c r="B159" s="11" t="s">
        <v>12020</v>
      </c>
      <c r="C159" s="247" t="s">
        <v>12021</v>
      </c>
      <c r="D159" s="133" t="s">
        <v>7837</v>
      </c>
      <c r="E159" s="131">
        <v>12</v>
      </c>
      <c r="F159" s="225">
        <v>12</v>
      </c>
      <c r="G159" s="131">
        <v>1450</v>
      </c>
      <c r="H159" s="132" t="s">
        <v>4830</v>
      </c>
      <c r="I159" s="132">
        <v>27</v>
      </c>
      <c r="J159" s="134" t="s">
        <v>1782</v>
      </c>
      <c r="K159" s="226" t="s">
        <v>12013</v>
      </c>
      <c r="L159" s="226" t="s">
        <v>1777</v>
      </c>
      <c r="M159" s="227">
        <v>30423</v>
      </c>
      <c r="N159" s="228">
        <v>26702.727272727272</v>
      </c>
      <c r="O159" s="143">
        <v>0.36130119497497698</v>
      </c>
      <c r="P159" s="192">
        <v>1074475771</v>
      </c>
      <c r="Q159" s="287" t="s">
        <v>6954</v>
      </c>
      <c r="R159" s="189">
        <v>30423</v>
      </c>
      <c r="S159" s="11"/>
      <c r="T159" s="229">
        <v>30423</v>
      </c>
      <c r="U159" s="135">
        <v>17055</v>
      </c>
      <c r="V159" s="230">
        <v>26702.727272727272</v>
      </c>
      <c r="W159" s="141">
        <v>7.730992998718067E-2</v>
      </c>
      <c r="X159" s="136">
        <v>0.36130119497497698</v>
      </c>
      <c r="Y159" s="144" t="s">
        <v>12010</v>
      </c>
      <c r="AA159" s="184">
        <v>29826</v>
      </c>
      <c r="AB159" s="182">
        <v>32775</v>
      </c>
      <c r="AC159" s="195">
        <f t="shared" si="0"/>
        <v>1074475771</v>
      </c>
      <c r="AF159" s="389">
        <f t="shared" si="1"/>
        <v>30423</v>
      </c>
      <c r="AN159" s="390" t="str">
        <f t="shared" si="2"/>
        <v>https://kakaku.com/item/K0001520754/</v>
      </c>
      <c r="AS159" s="139">
        <f t="shared" si="3"/>
        <v>0</v>
      </c>
      <c r="AT159" s="391">
        <f t="shared" si="4"/>
        <v>672707</v>
      </c>
      <c r="AU159" s="394" t="str">
        <f t="shared" si="5"/>
        <v>1/12 2連動</v>
      </c>
      <c r="AV159" s="393"/>
    </row>
    <row r="160" spans="1:48" s="139" customFormat="1" ht="18.75">
      <c r="A160" s="403" t="s">
        <v>12032</v>
      </c>
      <c r="B160" s="11" t="s">
        <v>12022</v>
      </c>
      <c r="C160" s="247" t="s">
        <v>12023</v>
      </c>
      <c r="D160" s="133" t="s">
        <v>7837</v>
      </c>
      <c r="E160" s="131">
        <v>32</v>
      </c>
      <c r="F160" s="225">
        <v>32</v>
      </c>
      <c r="G160" s="131">
        <v>1330</v>
      </c>
      <c r="H160" s="132" t="s">
        <v>4830</v>
      </c>
      <c r="I160" s="132">
        <v>28</v>
      </c>
      <c r="J160" s="134" t="s">
        <v>12014</v>
      </c>
      <c r="K160" s="226" t="s">
        <v>7737</v>
      </c>
      <c r="L160" s="226" t="s">
        <v>12015</v>
      </c>
      <c r="M160" s="227">
        <v>28545</v>
      </c>
      <c r="N160" s="228">
        <v>24995.454545454544</v>
      </c>
      <c r="O160" s="143">
        <v>0.41425350063647931</v>
      </c>
      <c r="P160" s="192">
        <v>1074475768</v>
      </c>
      <c r="Q160" s="287" t="s">
        <v>6955</v>
      </c>
      <c r="R160" s="189">
        <v>28545</v>
      </c>
      <c r="S160" s="11"/>
      <c r="T160" s="229">
        <v>28545</v>
      </c>
      <c r="U160" s="135">
        <v>14641</v>
      </c>
      <c r="V160" s="230">
        <v>24995.454545454544</v>
      </c>
      <c r="W160" s="141">
        <v>0.11018050541516256</v>
      </c>
      <c r="X160" s="136">
        <v>0.41425350063647931</v>
      </c>
      <c r="Y160" s="144" t="s">
        <v>12010</v>
      </c>
      <c r="AA160" s="184">
        <v>27985</v>
      </c>
      <c r="AB160" s="182">
        <v>30752</v>
      </c>
      <c r="AC160" s="195">
        <f t="shared" si="0"/>
        <v>1074475768</v>
      </c>
      <c r="AF160" s="389">
        <f t="shared" si="1"/>
        <v>28545</v>
      </c>
      <c r="AN160" s="390" t="str">
        <f t="shared" si="2"/>
        <v>https://kakaku.com/item/K0001520767/</v>
      </c>
      <c r="AS160" s="139">
        <f t="shared" si="3"/>
        <v>0</v>
      </c>
      <c r="AT160" s="391">
        <f t="shared" si="4"/>
        <v>672707</v>
      </c>
      <c r="AU160" s="394" t="str">
        <f t="shared" si="5"/>
        <v>1/12 2連動</v>
      </c>
      <c r="AV160" s="393"/>
    </row>
    <row r="161" spans="1:48" s="139" customFormat="1" ht="18.75">
      <c r="A161" s="403" t="s">
        <v>12032</v>
      </c>
      <c r="B161" s="11" t="s">
        <v>12024</v>
      </c>
      <c r="C161" s="247" t="s">
        <v>12025</v>
      </c>
      <c r="D161" s="133" t="s">
        <v>7837</v>
      </c>
      <c r="E161" s="131">
        <v>51</v>
      </c>
      <c r="F161" s="225">
        <v>51</v>
      </c>
      <c r="G161" s="131" t="s">
        <v>671</v>
      </c>
      <c r="H161" s="132" t="s">
        <v>4830</v>
      </c>
      <c r="I161" s="132">
        <v>29</v>
      </c>
      <c r="J161" s="134" t="s">
        <v>12014</v>
      </c>
      <c r="K161" s="226" t="s">
        <v>3416</v>
      </c>
      <c r="L161" s="226" t="s">
        <v>12015</v>
      </c>
      <c r="M161" s="227">
        <v>27345</v>
      </c>
      <c r="N161" s="228">
        <v>23904.545454545452</v>
      </c>
      <c r="O161" s="143">
        <v>0.41722380680737775</v>
      </c>
      <c r="P161" s="192">
        <v>1074475769</v>
      </c>
      <c r="Q161" s="287" t="s">
        <v>6956</v>
      </c>
      <c r="R161" s="189">
        <v>27345</v>
      </c>
      <c r="S161" s="11"/>
      <c r="T161" s="229">
        <v>27345</v>
      </c>
      <c r="U161" s="135">
        <v>13931</v>
      </c>
      <c r="V161" s="230">
        <v>23904.545454545452</v>
      </c>
      <c r="W161" s="141">
        <v>0.11166037735849055</v>
      </c>
      <c r="X161" s="136">
        <v>0.41722380680737775</v>
      </c>
      <c r="Y161" s="144" t="s">
        <v>12010</v>
      </c>
      <c r="AA161" s="184">
        <v>26808</v>
      </c>
      <c r="AB161" s="182">
        <v>29459</v>
      </c>
      <c r="AC161" s="195">
        <f t="shared" si="0"/>
        <v>1074475769</v>
      </c>
      <c r="AF161" s="389">
        <f t="shared" si="1"/>
        <v>27345</v>
      </c>
      <c r="AN161" s="390" t="str">
        <f t="shared" si="2"/>
        <v>https://kakaku.com/item/K0001520766/</v>
      </c>
      <c r="AS161" s="139">
        <f t="shared" si="3"/>
        <v>0</v>
      </c>
      <c r="AT161" s="391">
        <f t="shared" si="4"/>
        <v>672707</v>
      </c>
      <c r="AU161" s="394" t="str">
        <f t="shared" si="5"/>
        <v>1/12 2連動</v>
      </c>
      <c r="AV161" s="393"/>
    </row>
    <row r="162" spans="1:48" s="139" customFormat="1" ht="18.75">
      <c r="A162" s="403" t="s">
        <v>12032</v>
      </c>
      <c r="B162" s="11" t="s">
        <v>12026</v>
      </c>
      <c r="C162" s="247" t="s">
        <v>12027</v>
      </c>
      <c r="D162" s="133" t="s">
        <v>7837</v>
      </c>
      <c r="E162" s="131">
        <v>12</v>
      </c>
      <c r="F162" s="225">
        <v>12</v>
      </c>
      <c r="G162" s="131" t="s">
        <v>671</v>
      </c>
      <c r="H162" s="132" t="s">
        <v>4830</v>
      </c>
      <c r="I162" s="132">
        <v>30</v>
      </c>
      <c r="J162" s="134" t="s">
        <v>12014</v>
      </c>
      <c r="K162" s="226" t="s">
        <v>12016</v>
      </c>
      <c r="L162" s="226" t="s">
        <v>12015</v>
      </c>
      <c r="M162" s="227">
        <v>24745</v>
      </c>
      <c r="N162" s="228">
        <v>21540.909090909088</v>
      </c>
      <c r="O162" s="143">
        <v>0.3994218189491453</v>
      </c>
      <c r="P162" s="192">
        <v>1074475767</v>
      </c>
      <c r="Q162" s="287" t="s">
        <v>6957</v>
      </c>
      <c r="R162" s="189">
        <v>24745</v>
      </c>
      <c r="S162" s="11"/>
      <c r="T162" s="229">
        <v>24745</v>
      </c>
      <c r="U162" s="135">
        <v>12937</v>
      </c>
      <c r="V162" s="230">
        <v>21540.909090909088</v>
      </c>
      <c r="W162" s="141">
        <v>0.11539748953974893</v>
      </c>
      <c r="X162" s="136">
        <v>0.3994218189491453</v>
      </c>
      <c r="Y162" s="144" t="s">
        <v>12010</v>
      </c>
      <c r="AA162" s="184">
        <v>24259</v>
      </c>
      <c r="AB162" s="182">
        <v>26658</v>
      </c>
      <c r="AC162" s="195">
        <f t="shared" si="0"/>
        <v>1074475767</v>
      </c>
      <c r="AF162" s="389">
        <f t="shared" si="1"/>
        <v>24745</v>
      </c>
      <c r="AN162" s="390" t="str">
        <f t="shared" si="2"/>
        <v>https://kakaku.com/item/K0001520785/</v>
      </c>
      <c r="AS162" s="139">
        <f t="shared" si="3"/>
        <v>0</v>
      </c>
      <c r="AT162" s="391">
        <f t="shared" si="4"/>
        <v>672707</v>
      </c>
      <c r="AU162" s="394" t="str">
        <f t="shared" si="5"/>
        <v>1/12 2連動</v>
      </c>
      <c r="AV162" s="393"/>
    </row>
    <row r="163" spans="1:48" s="139" customFormat="1" ht="18.75">
      <c r="A163" s="403" t="s">
        <v>12032</v>
      </c>
      <c r="B163" s="11" t="s">
        <v>12028</v>
      </c>
      <c r="C163" s="247" t="s">
        <v>12029</v>
      </c>
      <c r="D163" s="133" t="s">
        <v>7837</v>
      </c>
      <c r="E163" s="131">
        <v>20</v>
      </c>
      <c r="F163" s="225">
        <v>20</v>
      </c>
      <c r="G163" s="131">
        <v>681</v>
      </c>
      <c r="H163" s="132" t="s">
        <v>4830</v>
      </c>
      <c r="I163" s="132">
        <v>31</v>
      </c>
      <c r="J163" s="134" t="s">
        <v>12014</v>
      </c>
      <c r="K163" s="226" t="s">
        <v>3356</v>
      </c>
      <c r="L163" s="226" t="s">
        <v>12015</v>
      </c>
      <c r="M163" s="227">
        <v>23445</v>
      </c>
      <c r="N163" s="228">
        <v>20359.090909090908</v>
      </c>
      <c r="O163" s="143">
        <v>0.35615985711096226</v>
      </c>
      <c r="P163" s="192">
        <v>1074475766</v>
      </c>
      <c r="Q163" s="287" t="s">
        <v>6958</v>
      </c>
      <c r="R163" s="189">
        <v>23445</v>
      </c>
      <c r="S163" s="11"/>
      <c r="T163" s="229">
        <v>23445</v>
      </c>
      <c r="U163" s="135">
        <v>13108</v>
      </c>
      <c r="V163" s="230">
        <v>20359.090909090908</v>
      </c>
      <c r="W163" s="141">
        <v>0.11761061946902651</v>
      </c>
      <c r="X163" s="136">
        <v>0.35615985711096226</v>
      </c>
      <c r="Y163" s="144" t="s">
        <v>12010</v>
      </c>
      <c r="AA163" s="184">
        <v>22985</v>
      </c>
      <c r="AB163" s="182">
        <v>25258</v>
      </c>
      <c r="AC163" s="195">
        <f t="shared" si="0"/>
        <v>1074475766</v>
      </c>
      <c r="AF163" s="389">
        <f t="shared" si="1"/>
        <v>23445</v>
      </c>
      <c r="AN163" s="390" t="str">
        <f t="shared" si="2"/>
        <v>https://kakaku.com/item/K0001520784/</v>
      </c>
      <c r="AS163" s="139">
        <f t="shared" si="3"/>
        <v>0</v>
      </c>
      <c r="AT163" s="391">
        <f t="shared" si="4"/>
        <v>672707</v>
      </c>
      <c r="AU163" s="394" t="str">
        <f t="shared" si="5"/>
        <v>1/12 2連動</v>
      </c>
      <c r="AV163" s="393"/>
    </row>
    <row r="164" spans="1:48" s="139" customFormat="1" ht="18.75">
      <c r="A164" s="403" t="s">
        <v>12032</v>
      </c>
      <c r="B164" s="11" t="s">
        <v>12030</v>
      </c>
      <c r="C164" s="247" t="s">
        <v>12031</v>
      </c>
      <c r="D164" s="133" t="s">
        <v>7837</v>
      </c>
      <c r="E164" s="131">
        <v>36</v>
      </c>
      <c r="F164" s="225">
        <v>36</v>
      </c>
      <c r="G164" s="131">
        <v>1330</v>
      </c>
      <c r="H164" s="132" t="s">
        <v>4830</v>
      </c>
      <c r="I164" s="132">
        <v>33</v>
      </c>
      <c r="J164" s="134" t="s">
        <v>12014</v>
      </c>
      <c r="K164" s="226" t="s">
        <v>6467</v>
      </c>
      <c r="L164" s="226" t="s">
        <v>12017</v>
      </c>
      <c r="M164" s="227">
        <v>18880</v>
      </c>
      <c r="N164" s="228">
        <v>16209.090909090908</v>
      </c>
      <c r="O164" s="143">
        <v>0.20186763881099265</v>
      </c>
      <c r="P164" s="192">
        <v>1074475764</v>
      </c>
      <c r="Q164" s="287" t="s">
        <v>6960</v>
      </c>
      <c r="R164" s="189">
        <v>17980</v>
      </c>
      <c r="S164" s="11">
        <v>900</v>
      </c>
      <c r="T164" s="229">
        <v>18880</v>
      </c>
      <c r="U164" s="135">
        <v>12937</v>
      </c>
      <c r="V164" s="230">
        <v>16209.090909090908</v>
      </c>
      <c r="W164" s="141">
        <v>8.2122905027933069E-2</v>
      </c>
      <c r="X164" s="136">
        <v>0.20186763881099265</v>
      </c>
      <c r="Y164" s="144" t="s">
        <v>12010</v>
      </c>
      <c r="AA164" s="184">
        <v>17627</v>
      </c>
      <c r="AB164" s="182">
        <v>19370</v>
      </c>
      <c r="AC164" s="195">
        <f t="shared" si="0"/>
        <v>1074475764</v>
      </c>
      <c r="AF164" s="389">
        <f t="shared" si="1"/>
        <v>17980</v>
      </c>
      <c r="AN164" s="390" t="str">
        <f t="shared" si="2"/>
        <v>https://kakaku.com/item/K0001520793/</v>
      </c>
      <c r="AS164" s="139">
        <f t="shared" si="3"/>
        <v>900</v>
      </c>
      <c r="AT164" s="391">
        <f t="shared" si="4"/>
        <v>672706</v>
      </c>
      <c r="AU164" s="394" t="str">
        <f t="shared" si="5"/>
        <v>1/12 2連動</v>
      </c>
      <c r="AV164" s="393"/>
    </row>
    <row r="165" spans="1:48" s="139" customFormat="1" ht="18.75">
      <c r="A165" s="433" t="s">
        <v>12256</v>
      </c>
      <c r="B165" s="11" t="s">
        <v>1600</v>
      </c>
      <c r="C165" s="247" t="s">
        <v>12184</v>
      </c>
      <c r="D165" s="133"/>
      <c r="E165" s="131"/>
      <c r="F165" s="225"/>
      <c r="G165" s="131">
        <v>971</v>
      </c>
      <c r="H165" s="132" t="s">
        <v>12200</v>
      </c>
      <c r="I165" s="132">
        <v>1</v>
      </c>
      <c r="J165" s="134" t="s">
        <v>1779</v>
      </c>
      <c r="K165" s="226" t="s">
        <v>12202</v>
      </c>
      <c r="L165" s="226" t="s">
        <v>1777</v>
      </c>
      <c r="M165" s="227">
        <v>13000</v>
      </c>
      <c r="N165" s="228">
        <v>10863.636363636362</v>
      </c>
      <c r="O165" s="143">
        <v>0.23966527196652709</v>
      </c>
      <c r="P165" s="192">
        <v>1082154324</v>
      </c>
      <c r="Q165" s="287" t="s">
        <v>12235</v>
      </c>
      <c r="R165" s="189">
        <v>13000</v>
      </c>
      <c r="S165" s="11"/>
      <c r="T165" s="229">
        <v>13000</v>
      </c>
      <c r="U165" s="135">
        <v>8260</v>
      </c>
      <c r="V165" s="230">
        <v>10863.636363636362</v>
      </c>
      <c r="W165" s="141">
        <v>7.7307692307692299E-2</v>
      </c>
      <c r="X165" s="136">
        <v>0.23966527196652709</v>
      </c>
      <c r="Y165" s="144"/>
      <c r="AA165" s="184">
        <v>12745</v>
      </c>
      <c r="AB165" s="182">
        <v>14005</v>
      </c>
      <c r="AC165" s="195">
        <f t="shared" si="0"/>
        <v>1082154324</v>
      </c>
      <c r="AF165" s="389">
        <f t="shared" si="1"/>
        <v>13000</v>
      </c>
      <c r="AN165" s="390" t="str">
        <f t="shared" si="2"/>
        <v>https://kakaku.com/item/K0001223464/</v>
      </c>
      <c r="AS165" s="139">
        <f t="shared" si="3"/>
        <v>0</v>
      </c>
      <c r="AT165" s="391">
        <f t="shared" si="4"/>
        <v>672707</v>
      </c>
      <c r="AU165" s="394">
        <f t="shared" ref="AU165:AU196" si="6">Y165</f>
        <v>0</v>
      </c>
      <c r="AV165" s="393"/>
    </row>
    <row r="166" spans="1:48" s="139" customFormat="1" ht="18.75">
      <c r="A166" s="433" t="s">
        <v>12256</v>
      </c>
      <c r="B166" s="11" t="s">
        <v>1601</v>
      </c>
      <c r="C166" s="247" t="s">
        <v>12185</v>
      </c>
      <c r="D166" s="133"/>
      <c r="E166" s="131"/>
      <c r="F166" s="225"/>
      <c r="G166" s="131">
        <v>2132</v>
      </c>
      <c r="H166" s="132" t="s">
        <v>12200</v>
      </c>
      <c r="I166" s="132">
        <v>2</v>
      </c>
      <c r="J166" s="134" t="s">
        <v>1776</v>
      </c>
      <c r="K166" s="226" t="s">
        <v>12203</v>
      </c>
      <c r="L166" s="226" t="s">
        <v>1777</v>
      </c>
      <c r="M166" s="227">
        <v>19649</v>
      </c>
      <c r="N166" s="228">
        <v>16908.181818181816</v>
      </c>
      <c r="O166" s="143">
        <v>0.4503844292703908</v>
      </c>
      <c r="P166" s="192">
        <v>1082154325</v>
      </c>
      <c r="Q166" s="287" t="s">
        <v>12236</v>
      </c>
      <c r="R166" s="189">
        <v>19649</v>
      </c>
      <c r="S166" s="11"/>
      <c r="T166" s="229">
        <v>19649</v>
      </c>
      <c r="U166" s="135">
        <v>9293</v>
      </c>
      <c r="V166" s="230">
        <v>16908.181818181816</v>
      </c>
      <c r="W166" s="141">
        <v>7.7306733167082253E-2</v>
      </c>
      <c r="X166" s="136">
        <v>0.4503844292703908</v>
      </c>
      <c r="Y166" s="144"/>
      <c r="AA166" s="184">
        <v>19263</v>
      </c>
      <c r="AB166" s="182">
        <v>21168</v>
      </c>
      <c r="AC166" s="195">
        <f t="shared" si="0"/>
        <v>1082154325</v>
      </c>
      <c r="AF166" s="389">
        <f t="shared" si="1"/>
        <v>19649</v>
      </c>
      <c r="AN166" s="390" t="str">
        <f t="shared" si="2"/>
        <v>https://kakaku.com/item/K0001223456/</v>
      </c>
      <c r="AS166" s="139">
        <f t="shared" si="3"/>
        <v>0</v>
      </c>
      <c r="AT166" s="391">
        <f t="shared" si="4"/>
        <v>672707</v>
      </c>
      <c r="AU166" s="394">
        <f t="shared" si="6"/>
        <v>0</v>
      </c>
      <c r="AV166" s="393"/>
    </row>
    <row r="167" spans="1:48" s="139" customFormat="1" ht="18.75">
      <c r="A167" s="433" t="s">
        <v>12256</v>
      </c>
      <c r="B167" s="11" t="s">
        <v>12182</v>
      </c>
      <c r="C167" s="247" t="s">
        <v>12186</v>
      </c>
      <c r="D167" s="133"/>
      <c r="E167" s="131"/>
      <c r="F167" s="225"/>
      <c r="G167" s="131">
        <v>754</v>
      </c>
      <c r="H167" s="132" t="s">
        <v>12200</v>
      </c>
      <c r="I167" s="132">
        <v>3</v>
      </c>
      <c r="J167" s="134" t="s">
        <v>1776</v>
      </c>
      <c r="K167" s="226" t="s">
        <v>12204</v>
      </c>
      <c r="L167" s="226" t="s">
        <v>1777</v>
      </c>
      <c r="M167" s="227">
        <v>17660</v>
      </c>
      <c r="N167" s="228">
        <v>15099.999999999998</v>
      </c>
      <c r="O167" s="143">
        <v>0.37728476821192047</v>
      </c>
      <c r="P167" s="192">
        <v>1082154326</v>
      </c>
      <c r="Q167" s="287" t="s">
        <v>12237</v>
      </c>
      <c r="R167" s="189">
        <v>17660</v>
      </c>
      <c r="S167" s="11"/>
      <c r="T167" s="229">
        <v>17660</v>
      </c>
      <c r="U167" s="135">
        <v>9403</v>
      </c>
      <c r="V167" s="230">
        <v>15099.999999999998</v>
      </c>
      <c r="W167" s="141">
        <v>7.7293318233295549E-2</v>
      </c>
      <c r="X167" s="136">
        <v>0.37728476821192047</v>
      </c>
      <c r="Y167" s="144"/>
      <c r="AA167" s="184">
        <v>17313</v>
      </c>
      <c r="AB167" s="182">
        <v>19025</v>
      </c>
      <c r="AC167" s="195">
        <f t="shared" si="0"/>
        <v>1082154326</v>
      </c>
      <c r="AF167" s="389">
        <f t="shared" si="1"/>
        <v>17660</v>
      </c>
      <c r="AN167" s="390" t="str">
        <f t="shared" si="2"/>
        <v>https://kakaku.com/item/K0001223457/</v>
      </c>
      <c r="AS167" s="139">
        <f t="shared" si="3"/>
        <v>0</v>
      </c>
      <c r="AT167" s="391">
        <f t="shared" si="4"/>
        <v>672707</v>
      </c>
      <c r="AU167" s="394">
        <f t="shared" si="6"/>
        <v>0</v>
      </c>
      <c r="AV167" s="393"/>
    </row>
    <row r="168" spans="1:48" s="139" customFormat="1" ht="18.75">
      <c r="A168" s="433" t="s">
        <v>12256</v>
      </c>
      <c r="B168" s="11" t="s">
        <v>1602</v>
      </c>
      <c r="C168" s="247" t="s">
        <v>12187</v>
      </c>
      <c r="D168" s="133"/>
      <c r="E168" s="131"/>
      <c r="F168" s="225"/>
      <c r="G168" s="131" t="s">
        <v>671</v>
      </c>
      <c r="H168" s="132" t="s">
        <v>12200</v>
      </c>
      <c r="I168" s="132">
        <v>4</v>
      </c>
      <c r="J168" s="134" t="s">
        <v>1776</v>
      </c>
      <c r="K168" s="226" t="s">
        <v>12205</v>
      </c>
      <c r="L168" s="226" t="s">
        <v>1777</v>
      </c>
      <c r="M168" s="227">
        <v>24137</v>
      </c>
      <c r="N168" s="228">
        <v>20988.181818181816</v>
      </c>
      <c r="O168" s="143">
        <v>0.51215402607528038</v>
      </c>
      <c r="P168" s="192">
        <v>1082154327</v>
      </c>
      <c r="Q168" s="287" t="s">
        <v>12238</v>
      </c>
      <c r="R168" s="189">
        <v>24137</v>
      </c>
      <c r="S168" s="11"/>
      <c r="T168" s="229">
        <v>24137</v>
      </c>
      <c r="U168" s="135">
        <v>10239</v>
      </c>
      <c r="V168" s="230">
        <v>20988.181818181816</v>
      </c>
      <c r="W168" s="141">
        <v>7.7308696192567528E-2</v>
      </c>
      <c r="X168" s="136">
        <v>0.51215402607528038</v>
      </c>
      <c r="Y168" s="144"/>
      <c r="AA168" s="184">
        <v>23663</v>
      </c>
      <c r="AB168" s="182">
        <v>26003</v>
      </c>
      <c r="AC168" s="195">
        <f t="shared" si="0"/>
        <v>1082154327</v>
      </c>
      <c r="AF168" s="389">
        <f t="shared" si="1"/>
        <v>24137</v>
      </c>
      <c r="AN168" s="390" t="str">
        <f t="shared" si="2"/>
        <v>https://kakaku.com/item/K0001390259/</v>
      </c>
      <c r="AS168" s="139">
        <f t="shared" si="3"/>
        <v>0</v>
      </c>
      <c r="AT168" s="391">
        <f t="shared" si="4"/>
        <v>672707</v>
      </c>
      <c r="AU168" s="394">
        <f t="shared" si="6"/>
        <v>0</v>
      </c>
      <c r="AV168" s="393"/>
    </row>
    <row r="169" spans="1:48" s="139" customFormat="1" ht="18.75">
      <c r="A169" s="433" t="s">
        <v>12256</v>
      </c>
      <c r="B169" s="11" t="s">
        <v>4924</v>
      </c>
      <c r="C169" s="247" t="s">
        <v>12188</v>
      </c>
      <c r="D169" s="133"/>
      <c r="E169" s="131"/>
      <c r="F169" s="225"/>
      <c r="G169" s="131">
        <v>2132</v>
      </c>
      <c r="H169" s="132" t="s">
        <v>12200</v>
      </c>
      <c r="I169" s="132">
        <v>5</v>
      </c>
      <c r="J169" s="134" t="s">
        <v>1776</v>
      </c>
      <c r="K169" s="226" t="s">
        <v>12206</v>
      </c>
      <c r="L169" s="226" t="s">
        <v>1777</v>
      </c>
      <c r="M169" s="227">
        <v>21199</v>
      </c>
      <c r="N169" s="228">
        <v>18317.272727272724</v>
      </c>
      <c r="O169" s="143">
        <v>0.41022879547372071</v>
      </c>
      <c r="P169" s="192">
        <v>1082154328</v>
      </c>
      <c r="Q169" s="287" t="s">
        <v>12239</v>
      </c>
      <c r="R169" s="189">
        <v>21199</v>
      </c>
      <c r="S169" s="11"/>
      <c r="T169" s="229">
        <v>21199</v>
      </c>
      <c r="U169" s="135">
        <v>10803</v>
      </c>
      <c r="V169" s="230">
        <v>18317.272727272724</v>
      </c>
      <c r="W169" s="141">
        <v>7.7314967687154956E-2</v>
      </c>
      <c r="X169" s="136">
        <v>0.41022879547372071</v>
      </c>
      <c r="Y169" s="144"/>
      <c r="AA169" s="184">
        <v>20783</v>
      </c>
      <c r="AB169" s="182">
        <v>22838</v>
      </c>
      <c r="AC169" s="195">
        <f t="shared" si="0"/>
        <v>1082154328</v>
      </c>
      <c r="AF169" s="389">
        <f t="shared" si="1"/>
        <v>21199</v>
      </c>
      <c r="AN169" s="390" t="str">
        <f t="shared" si="2"/>
        <v>https://kakaku.com/item/K0001223452/</v>
      </c>
      <c r="AS169" s="139">
        <f t="shared" si="3"/>
        <v>0</v>
      </c>
      <c r="AT169" s="391">
        <f t="shared" si="4"/>
        <v>672707</v>
      </c>
      <c r="AU169" s="394">
        <f t="shared" si="6"/>
        <v>0</v>
      </c>
      <c r="AV169" s="393"/>
    </row>
    <row r="170" spans="1:48" s="139" customFormat="1" ht="18.75">
      <c r="A170" s="433" t="s">
        <v>12256</v>
      </c>
      <c r="B170" s="11" t="s">
        <v>4925</v>
      </c>
      <c r="C170" s="247" t="s">
        <v>12189</v>
      </c>
      <c r="D170" s="133"/>
      <c r="E170" s="131"/>
      <c r="F170" s="225"/>
      <c r="G170" s="131">
        <v>2132</v>
      </c>
      <c r="H170" s="132" t="s">
        <v>12200</v>
      </c>
      <c r="I170" s="132">
        <v>6</v>
      </c>
      <c r="J170" s="134" t="s">
        <v>1782</v>
      </c>
      <c r="K170" s="226" t="s">
        <v>12207</v>
      </c>
      <c r="L170" s="226" t="s">
        <v>1970</v>
      </c>
      <c r="M170" s="227">
        <v>25325</v>
      </c>
      <c r="N170" s="228">
        <v>22068.181818181816</v>
      </c>
      <c r="O170" s="143">
        <v>0.52048609680741498</v>
      </c>
      <c r="P170" s="192">
        <v>1082154329</v>
      </c>
      <c r="Q170" s="287" t="s">
        <v>12240</v>
      </c>
      <c r="R170" s="189">
        <v>25325</v>
      </c>
      <c r="S170" s="11"/>
      <c r="T170" s="229">
        <v>25325</v>
      </c>
      <c r="U170" s="135">
        <v>10582</v>
      </c>
      <c r="V170" s="230">
        <v>22068.181818181816</v>
      </c>
      <c r="W170" s="141">
        <v>0.1088396667344036</v>
      </c>
      <c r="X170" s="136">
        <v>0.52048609680741498</v>
      </c>
      <c r="Y170" s="144"/>
      <c r="AA170" s="184">
        <v>24828</v>
      </c>
      <c r="AB170" s="182">
        <v>27283</v>
      </c>
      <c r="AC170" s="195">
        <f t="shared" si="0"/>
        <v>1082154329</v>
      </c>
      <c r="AF170" s="389">
        <f t="shared" si="1"/>
        <v>25325</v>
      </c>
      <c r="AN170" s="390" t="str">
        <f t="shared" si="2"/>
        <v>https://kakaku.com/item/K0001223450/</v>
      </c>
      <c r="AS170" s="139">
        <f t="shared" si="3"/>
        <v>0</v>
      </c>
      <c r="AT170" s="391">
        <f t="shared" si="4"/>
        <v>672707</v>
      </c>
      <c r="AU170" s="394">
        <f t="shared" si="6"/>
        <v>0</v>
      </c>
      <c r="AV170" s="393"/>
    </row>
    <row r="171" spans="1:48" s="139" customFormat="1" ht="18.75">
      <c r="A171" s="433" t="s">
        <v>12256</v>
      </c>
      <c r="B171" s="11" t="s">
        <v>1603</v>
      </c>
      <c r="C171" s="247" t="s">
        <v>12190</v>
      </c>
      <c r="D171" s="133"/>
      <c r="E171" s="131"/>
      <c r="F171" s="225"/>
      <c r="G171" s="131" t="s">
        <v>671</v>
      </c>
      <c r="H171" s="132" t="s">
        <v>12200</v>
      </c>
      <c r="I171" s="132">
        <v>7</v>
      </c>
      <c r="J171" s="134" t="s">
        <v>1776</v>
      </c>
      <c r="K171" s="226" t="s">
        <v>12208</v>
      </c>
      <c r="L171" s="226" t="s">
        <v>1777</v>
      </c>
      <c r="M171" s="227">
        <v>25699</v>
      </c>
      <c r="N171" s="228">
        <v>22408.181818181816</v>
      </c>
      <c r="O171" s="143">
        <v>0.51017891192340459</v>
      </c>
      <c r="P171" s="192">
        <v>1082154331</v>
      </c>
      <c r="Q171" s="287" t="s">
        <v>12241</v>
      </c>
      <c r="R171" s="189">
        <v>25699</v>
      </c>
      <c r="S171" s="11"/>
      <c r="T171" s="229">
        <v>25699</v>
      </c>
      <c r="U171" s="135">
        <v>10976</v>
      </c>
      <c r="V171" s="230">
        <v>22408.181818181816</v>
      </c>
      <c r="W171" s="141">
        <v>7.7318183586909894E-2</v>
      </c>
      <c r="X171" s="136">
        <v>0.51017891192340459</v>
      </c>
      <c r="Y171" s="144"/>
      <c r="AA171" s="184">
        <v>25195</v>
      </c>
      <c r="AB171" s="182">
        <v>27686</v>
      </c>
      <c r="AC171" s="195">
        <f t="shared" si="0"/>
        <v>1082154331</v>
      </c>
      <c r="AF171" s="389">
        <f t="shared" si="1"/>
        <v>25699</v>
      </c>
      <c r="AN171" s="390" t="str">
        <f t="shared" si="2"/>
        <v>https://kakaku.com/item/K0001223451/</v>
      </c>
      <c r="AS171" s="139">
        <f t="shared" si="3"/>
        <v>0</v>
      </c>
      <c r="AT171" s="391">
        <f t="shared" si="4"/>
        <v>672707</v>
      </c>
      <c r="AU171" s="394">
        <f t="shared" si="6"/>
        <v>0</v>
      </c>
      <c r="AV171" s="393"/>
    </row>
    <row r="172" spans="1:48" s="139" customFormat="1" ht="18.75">
      <c r="A172" s="433" t="s">
        <v>12256</v>
      </c>
      <c r="B172" s="11" t="s">
        <v>1604</v>
      </c>
      <c r="C172" s="247" t="s">
        <v>12191</v>
      </c>
      <c r="D172" s="133"/>
      <c r="E172" s="131"/>
      <c r="F172" s="225"/>
      <c r="G172" s="131" t="s">
        <v>671</v>
      </c>
      <c r="H172" s="132" t="s">
        <v>12200</v>
      </c>
      <c r="I172" s="132">
        <v>8</v>
      </c>
      <c r="J172" s="134" t="s">
        <v>1779</v>
      </c>
      <c r="K172" s="226" t="s">
        <v>3405</v>
      </c>
      <c r="L172" s="226" t="s">
        <v>1777</v>
      </c>
      <c r="M172" s="227">
        <v>19700</v>
      </c>
      <c r="N172" s="228">
        <v>16954.545454545452</v>
      </c>
      <c r="O172" s="143">
        <v>0.28231635388739934</v>
      </c>
      <c r="P172" s="192">
        <v>1082154332</v>
      </c>
      <c r="Q172" s="287" t="s">
        <v>12242</v>
      </c>
      <c r="R172" s="189">
        <v>19700</v>
      </c>
      <c r="S172" s="11"/>
      <c r="T172" s="229">
        <v>19700</v>
      </c>
      <c r="U172" s="135">
        <v>12168</v>
      </c>
      <c r="V172" s="230">
        <v>16954.545454545452</v>
      </c>
      <c r="W172" s="141">
        <v>7.7309644670050748E-2</v>
      </c>
      <c r="X172" s="136">
        <v>0.28231635388739934</v>
      </c>
      <c r="Y172" s="144"/>
      <c r="AA172" s="184">
        <v>19313</v>
      </c>
      <c r="AB172" s="182">
        <v>21223</v>
      </c>
      <c r="AC172" s="195">
        <f t="shared" si="0"/>
        <v>1082154332</v>
      </c>
      <c r="AF172" s="389">
        <f t="shared" si="1"/>
        <v>19700</v>
      </c>
      <c r="AN172" s="390" t="str">
        <f t="shared" si="2"/>
        <v>https://kakaku.com/item/K0001223454/</v>
      </c>
      <c r="AS172" s="139">
        <f t="shared" si="3"/>
        <v>0</v>
      </c>
      <c r="AT172" s="391">
        <f t="shared" si="4"/>
        <v>672707</v>
      </c>
      <c r="AU172" s="394">
        <f t="shared" si="6"/>
        <v>0</v>
      </c>
      <c r="AV172" s="393"/>
    </row>
    <row r="173" spans="1:48" s="139" customFormat="1" ht="18.75">
      <c r="A173" s="433" t="s">
        <v>12256</v>
      </c>
      <c r="B173" s="11" t="s">
        <v>1605</v>
      </c>
      <c r="C173" s="247" t="s">
        <v>12192</v>
      </c>
      <c r="D173" s="133"/>
      <c r="E173" s="131"/>
      <c r="F173" s="225"/>
      <c r="G173" s="131">
        <v>754</v>
      </c>
      <c r="H173" s="132" t="s">
        <v>12200</v>
      </c>
      <c r="I173" s="132">
        <v>9</v>
      </c>
      <c r="J173" s="134" t="s">
        <v>1776</v>
      </c>
      <c r="K173" s="226" t="s">
        <v>12209</v>
      </c>
      <c r="L173" s="226" t="s">
        <v>1777</v>
      </c>
      <c r="M173" s="227">
        <v>24699</v>
      </c>
      <c r="N173" s="228">
        <v>21499.090909090908</v>
      </c>
      <c r="O173" s="143">
        <v>0.42606875554991752</v>
      </c>
      <c r="P173" s="192">
        <v>1082154333</v>
      </c>
      <c r="Q173" s="287" t="s">
        <v>12243</v>
      </c>
      <c r="R173" s="189">
        <v>24699</v>
      </c>
      <c r="S173" s="11"/>
      <c r="T173" s="229">
        <v>24699</v>
      </c>
      <c r="U173" s="135">
        <v>12339</v>
      </c>
      <c r="V173" s="230">
        <v>21499.090909090908</v>
      </c>
      <c r="W173" s="141">
        <v>7.729057856593391E-2</v>
      </c>
      <c r="X173" s="136">
        <v>0.42606875554991752</v>
      </c>
      <c r="Y173" s="144"/>
      <c r="AA173" s="184">
        <v>24214</v>
      </c>
      <c r="AB173" s="182">
        <v>26608</v>
      </c>
      <c r="AC173" s="195">
        <f t="shared" si="0"/>
        <v>1082154333</v>
      </c>
      <c r="AF173" s="389">
        <f t="shared" si="1"/>
        <v>24699</v>
      </c>
      <c r="AN173" s="390" t="str">
        <f t="shared" si="2"/>
        <v>https://kakaku.com/item/K0001223448/</v>
      </c>
      <c r="AS173" s="139">
        <f t="shared" si="3"/>
        <v>0</v>
      </c>
      <c r="AT173" s="391">
        <f t="shared" si="4"/>
        <v>672707</v>
      </c>
      <c r="AU173" s="394">
        <f t="shared" si="6"/>
        <v>0</v>
      </c>
      <c r="AV173" s="393"/>
    </row>
    <row r="174" spans="1:48" s="139" customFormat="1" ht="18.75">
      <c r="A174" s="433" t="s">
        <v>12256</v>
      </c>
      <c r="B174" s="11" t="s">
        <v>1606</v>
      </c>
      <c r="C174" s="247" t="s">
        <v>12193</v>
      </c>
      <c r="D174" s="133"/>
      <c r="E174" s="131"/>
      <c r="F174" s="225"/>
      <c r="G174" s="131" t="s">
        <v>671</v>
      </c>
      <c r="H174" s="132" t="s">
        <v>12200</v>
      </c>
      <c r="I174" s="132">
        <v>10</v>
      </c>
      <c r="J174" s="134" t="s">
        <v>1776</v>
      </c>
      <c r="K174" s="226" t="s">
        <v>12210</v>
      </c>
      <c r="L174" s="226" t="s">
        <v>1777</v>
      </c>
      <c r="M174" s="227">
        <v>24899</v>
      </c>
      <c r="N174" s="228">
        <v>21680.909090909088</v>
      </c>
      <c r="O174" s="143">
        <v>0.39167679986582238</v>
      </c>
      <c r="P174" s="192">
        <v>1082154334</v>
      </c>
      <c r="Q174" s="287" t="s">
        <v>12244</v>
      </c>
      <c r="R174" s="189">
        <v>24899</v>
      </c>
      <c r="S174" s="11"/>
      <c r="T174" s="229">
        <v>24899</v>
      </c>
      <c r="U174" s="135">
        <v>13189</v>
      </c>
      <c r="V174" s="230">
        <v>21680.909090909088</v>
      </c>
      <c r="W174" s="141">
        <v>7.7312341861119016E-2</v>
      </c>
      <c r="X174" s="136">
        <v>0.39167679986582238</v>
      </c>
      <c r="Y174" s="144"/>
      <c r="AA174" s="184">
        <v>24410</v>
      </c>
      <c r="AB174" s="182">
        <v>26824</v>
      </c>
      <c r="AC174" s="195">
        <f t="shared" si="0"/>
        <v>1082154334</v>
      </c>
      <c r="AF174" s="389">
        <f t="shared" si="1"/>
        <v>24899</v>
      </c>
      <c r="AN174" s="390" t="str">
        <f t="shared" si="2"/>
        <v>https://kakaku.com/item/K0001390257/</v>
      </c>
      <c r="AS174" s="139">
        <f t="shared" si="3"/>
        <v>0</v>
      </c>
      <c r="AT174" s="391">
        <f t="shared" si="4"/>
        <v>672707</v>
      </c>
      <c r="AU174" s="394">
        <f t="shared" si="6"/>
        <v>0</v>
      </c>
      <c r="AV174" s="393"/>
    </row>
    <row r="175" spans="1:48" s="139" customFormat="1" ht="18.75">
      <c r="A175" s="433" t="s">
        <v>12256</v>
      </c>
      <c r="B175" s="11" t="s">
        <v>1607</v>
      </c>
      <c r="C175" s="247" t="s">
        <v>12194</v>
      </c>
      <c r="D175" s="133"/>
      <c r="E175" s="131"/>
      <c r="F175" s="225"/>
      <c r="G175" s="131">
        <v>2132</v>
      </c>
      <c r="H175" s="132" t="s">
        <v>12200</v>
      </c>
      <c r="I175" s="132">
        <v>11</v>
      </c>
      <c r="J175" s="134" t="s">
        <v>1779</v>
      </c>
      <c r="K175" s="226" t="s">
        <v>7185</v>
      </c>
      <c r="L175" s="226" t="s">
        <v>1777</v>
      </c>
      <c r="M175" s="227">
        <v>25500</v>
      </c>
      <c r="N175" s="228">
        <v>22227.272727272724</v>
      </c>
      <c r="O175" s="143">
        <v>0.40177096114519417</v>
      </c>
      <c r="P175" s="192">
        <v>1082154335</v>
      </c>
      <c r="Q175" s="287" t="s">
        <v>12245</v>
      </c>
      <c r="R175" s="189">
        <v>25500</v>
      </c>
      <c r="S175" s="11"/>
      <c r="T175" s="229">
        <v>25500</v>
      </c>
      <c r="U175" s="135">
        <v>13297</v>
      </c>
      <c r="V175" s="230">
        <v>22227.272727272724</v>
      </c>
      <c r="W175" s="141">
        <v>7.7333333333333254E-2</v>
      </c>
      <c r="X175" s="136">
        <v>0.40177096114519417</v>
      </c>
      <c r="Y175" s="144"/>
      <c r="AA175" s="184">
        <v>25000</v>
      </c>
      <c r="AB175" s="182">
        <v>27472</v>
      </c>
      <c r="AC175" s="195">
        <f t="shared" si="0"/>
        <v>1082154335</v>
      </c>
      <c r="AF175" s="389">
        <f t="shared" si="1"/>
        <v>25500</v>
      </c>
      <c r="AN175" s="390" t="str">
        <f t="shared" si="2"/>
        <v>https://kakaku.com/item/K0001223449/</v>
      </c>
      <c r="AS175" s="139">
        <f t="shared" si="3"/>
        <v>0</v>
      </c>
      <c r="AT175" s="391">
        <f t="shared" si="4"/>
        <v>672707</v>
      </c>
      <c r="AU175" s="394">
        <f t="shared" si="6"/>
        <v>0</v>
      </c>
      <c r="AV175" s="393"/>
    </row>
    <row r="176" spans="1:48" s="139" customFormat="1" ht="18.75">
      <c r="A176" s="433" t="s">
        <v>12256</v>
      </c>
      <c r="B176" s="11" t="s">
        <v>1608</v>
      </c>
      <c r="C176" s="247" t="s">
        <v>12195</v>
      </c>
      <c r="D176" s="133"/>
      <c r="E176" s="131"/>
      <c r="F176" s="225"/>
      <c r="G176" s="131">
        <v>241</v>
      </c>
      <c r="H176" s="132" t="s">
        <v>12200</v>
      </c>
      <c r="I176" s="132">
        <v>12</v>
      </c>
      <c r="J176" s="134" t="s">
        <v>1779</v>
      </c>
      <c r="K176" s="226" t="s">
        <v>7485</v>
      </c>
      <c r="L176" s="226" t="s">
        <v>1777</v>
      </c>
      <c r="M176" s="227">
        <v>26000</v>
      </c>
      <c r="N176" s="228">
        <v>22681.81818181818</v>
      </c>
      <c r="O176" s="143">
        <v>0.38880561122244484</v>
      </c>
      <c r="P176" s="192">
        <v>1082154336</v>
      </c>
      <c r="Q176" s="287" t="s">
        <v>12246</v>
      </c>
      <c r="R176" s="189">
        <v>26000</v>
      </c>
      <c r="S176" s="11"/>
      <c r="T176" s="229">
        <v>26000</v>
      </c>
      <c r="U176" s="135">
        <v>13863</v>
      </c>
      <c r="V176" s="230">
        <v>22681.81818181818</v>
      </c>
      <c r="W176" s="141">
        <v>7.7307692307692299E-2</v>
      </c>
      <c r="X176" s="136">
        <v>0.38880561122244484</v>
      </c>
      <c r="Y176" s="144"/>
      <c r="AA176" s="184">
        <v>25490</v>
      </c>
      <c r="AB176" s="182">
        <v>28010</v>
      </c>
      <c r="AC176" s="195">
        <f t="shared" si="0"/>
        <v>1082154336</v>
      </c>
      <c r="AF176" s="389">
        <f t="shared" si="1"/>
        <v>26000</v>
      </c>
      <c r="AN176" s="390" t="str">
        <f t="shared" si="2"/>
        <v>https://kakaku.com/item/K0001223447/</v>
      </c>
      <c r="AS176" s="139">
        <f t="shared" si="3"/>
        <v>0</v>
      </c>
      <c r="AT176" s="391">
        <f t="shared" si="4"/>
        <v>672707</v>
      </c>
      <c r="AU176" s="394">
        <f t="shared" si="6"/>
        <v>0</v>
      </c>
      <c r="AV176" s="393"/>
    </row>
    <row r="177" spans="1:48" s="139" customFormat="1" ht="18.75">
      <c r="A177" s="433" t="s">
        <v>12256</v>
      </c>
      <c r="B177" s="11" t="s">
        <v>12173</v>
      </c>
      <c r="C177" s="247" t="s">
        <v>12196</v>
      </c>
      <c r="D177" s="133"/>
      <c r="E177" s="131"/>
      <c r="F177" s="225"/>
      <c r="G177" s="131" t="s">
        <v>671</v>
      </c>
      <c r="H177" s="132" t="s">
        <v>12200</v>
      </c>
      <c r="I177" s="132">
        <v>14</v>
      </c>
      <c r="J177" s="134" t="s">
        <v>1776</v>
      </c>
      <c r="K177" s="226" t="s">
        <v>12211</v>
      </c>
      <c r="L177" s="226" t="s">
        <v>1777</v>
      </c>
      <c r="M177" s="227">
        <v>22599</v>
      </c>
      <c r="N177" s="228">
        <v>19590</v>
      </c>
      <c r="O177" s="143">
        <v>0.42526799387442571</v>
      </c>
      <c r="P177" s="192">
        <v>1082154338</v>
      </c>
      <c r="Q177" s="287" t="s">
        <v>12248</v>
      </c>
      <c r="R177" s="189">
        <v>22599</v>
      </c>
      <c r="S177" s="11"/>
      <c r="T177" s="229">
        <v>22599</v>
      </c>
      <c r="U177" s="135">
        <v>11259</v>
      </c>
      <c r="V177" s="230">
        <v>19590</v>
      </c>
      <c r="W177" s="141">
        <v>7.7304305500243364E-2</v>
      </c>
      <c r="X177" s="136">
        <v>0.42526799387442571</v>
      </c>
      <c r="Y177" s="144"/>
      <c r="AA177" s="184">
        <v>22155</v>
      </c>
      <c r="AB177" s="182">
        <v>24346</v>
      </c>
      <c r="AC177" s="195">
        <v>1082154338</v>
      </c>
      <c r="AF177" s="389">
        <v>22599</v>
      </c>
      <c r="AN177" s="390" t="s">
        <v>12196</v>
      </c>
      <c r="AS177" s="139">
        <v>0</v>
      </c>
      <c r="AT177" s="391">
        <v>672707</v>
      </c>
      <c r="AU177" s="394">
        <f t="shared" si="6"/>
        <v>0</v>
      </c>
      <c r="AV177" s="393"/>
    </row>
    <row r="178" spans="1:48" s="139" customFormat="1">
      <c r="A178" s="433" t="s">
        <v>12256</v>
      </c>
      <c r="B178" s="11" t="s">
        <v>12178</v>
      </c>
      <c r="C178" s="293" t="s">
        <v>12254</v>
      </c>
      <c r="D178" s="133"/>
      <c r="E178" s="131"/>
      <c r="F178" s="225"/>
      <c r="G178" s="131">
        <v>971</v>
      </c>
      <c r="H178" s="132" t="s">
        <v>12200</v>
      </c>
      <c r="I178" s="132">
        <v>16</v>
      </c>
      <c r="J178" s="134" t="s">
        <v>1776</v>
      </c>
      <c r="K178" s="226" t="s">
        <v>12213</v>
      </c>
      <c r="L178" s="226" t="s">
        <v>1777</v>
      </c>
      <c r="M178" s="227">
        <v>27399</v>
      </c>
      <c r="N178" s="228">
        <v>23953.63636363636</v>
      </c>
      <c r="O178" s="143">
        <v>0.43353068427644303</v>
      </c>
      <c r="P178" s="192">
        <v>1082154340</v>
      </c>
      <c r="Q178" s="287" t="s">
        <v>12250</v>
      </c>
      <c r="R178" s="189">
        <v>27399</v>
      </c>
      <c r="S178" s="11"/>
      <c r="T178" s="229">
        <v>27399</v>
      </c>
      <c r="U178" s="135">
        <v>13569</v>
      </c>
      <c r="V178" s="230">
        <v>23953.63636363636</v>
      </c>
      <c r="W178" s="141">
        <v>7.7302091317201338E-2</v>
      </c>
      <c r="X178" s="136">
        <v>0.43353068427644303</v>
      </c>
      <c r="Y178" s="144"/>
      <c r="AA178" s="184">
        <v>26861</v>
      </c>
      <c r="AB178" s="182">
        <v>29517</v>
      </c>
      <c r="AC178" s="195">
        <v>1082154340</v>
      </c>
      <c r="AF178" s="389">
        <v>27399</v>
      </c>
      <c r="AN178" s="434" t="s">
        <v>12254</v>
      </c>
      <c r="AS178" s="139">
        <v>0</v>
      </c>
      <c r="AT178" s="391">
        <v>672707</v>
      </c>
      <c r="AU178" s="394">
        <f t="shared" si="6"/>
        <v>0</v>
      </c>
      <c r="AV178" s="393"/>
    </row>
    <row r="179" spans="1:48" s="139" customFormat="1">
      <c r="A179" s="433" t="s">
        <v>12256</v>
      </c>
      <c r="B179" s="11" t="s">
        <v>12180</v>
      </c>
      <c r="C179" s="293" t="s">
        <v>12255</v>
      </c>
      <c r="D179" s="133"/>
      <c r="E179" s="131"/>
      <c r="F179" s="225"/>
      <c r="G179" s="131"/>
      <c r="H179" s="132" t="s">
        <v>12200</v>
      </c>
      <c r="I179" s="132">
        <v>17</v>
      </c>
      <c r="J179" s="134" t="s">
        <v>1776</v>
      </c>
      <c r="K179" s="226" t="s">
        <v>7239</v>
      </c>
      <c r="L179" s="226" t="s">
        <v>1777</v>
      </c>
      <c r="M179" s="227">
        <v>29500</v>
      </c>
      <c r="N179" s="228">
        <v>25863.63636363636</v>
      </c>
      <c r="O179" s="143">
        <v>0.46399648506151137</v>
      </c>
      <c r="P179" s="192">
        <v>1082154342</v>
      </c>
      <c r="Q179" s="287" t="s">
        <v>12251</v>
      </c>
      <c r="R179" s="189">
        <v>29500</v>
      </c>
      <c r="S179" s="11"/>
      <c r="T179" s="229">
        <v>29500</v>
      </c>
      <c r="U179" s="135">
        <v>13863</v>
      </c>
      <c r="V179" s="230">
        <v>25863.63636363636</v>
      </c>
      <c r="W179" s="141">
        <v>7.7322033898305165E-2</v>
      </c>
      <c r="X179" s="136">
        <v>0.46399648506151137</v>
      </c>
      <c r="Y179" s="144"/>
      <c r="AA179" s="184">
        <v>28921</v>
      </c>
      <c r="AB179" s="182">
        <v>31781</v>
      </c>
      <c r="AC179" s="195">
        <v>1082154342</v>
      </c>
      <c r="AF179" s="389">
        <v>29500</v>
      </c>
      <c r="AN179" s="434" t="s">
        <v>12255</v>
      </c>
      <c r="AS179" s="139">
        <v>0</v>
      </c>
      <c r="AT179" s="391">
        <v>672707</v>
      </c>
      <c r="AU179" s="394">
        <f t="shared" si="6"/>
        <v>0</v>
      </c>
      <c r="AV179" s="393"/>
    </row>
    <row r="180" spans="1:48" s="139" customFormat="1" ht="18.75">
      <c r="A180" s="433" t="s">
        <v>12256</v>
      </c>
      <c r="B180" s="11" t="s">
        <v>12175</v>
      </c>
      <c r="C180" s="247" t="s">
        <v>12198</v>
      </c>
      <c r="D180" s="133"/>
      <c r="E180" s="131"/>
      <c r="F180" s="225"/>
      <c r="G180" s="131" t="s">
        <v>671</v>
      </c>
      <c r="H180" s="132" t="s">
        <v>12200</v>
      </c>
      <c r="I180" s="132">
        <v>18</v>
      </c>
      <c r="J180" s="134" t="s">
        <v>1776</v>
      </c>
      <c r="K180" s="226" t="s">
        <v>12214</v>
      </c>
      <c r="L180" s="226" t="s">
        <v>1777</v>
      </c>
      <c r="M180" s="227">
        <v>26596</v>
      </c>
      <c r="N180" s="228">
        <v>23223.63636363636</v>
      </c>
      <c r="O180" s="143">
        <v>0.46119549048774749</v>
      </c>
      <c r="P180" s="192">
        <v>1082154343</v>
      </c>
      <c r="Q180" s="287" t="s">
        <v>12252</v>
      </c>
      <c r="R180" s="189">
        <v>26596</v>
      </c>
      <c r="S180" s="11"/>
      <c r="T180" s="229">
        <v>26596</v>
      </c>
      <c r="U180" s="135">
        <v>12513</v>
      </c>
      <c r="V180" s="230">
        <v>23223.63636363636</v>
      </c>
      <c r="W180" s="141">
        <v>7.7304857873364385E-2</v>
      </c>
      <c r="X180" s="136">
        <v>0.46119549048774749</v>
      </c>
      <c r="Y180" s="144"/>
      <c r="AA180" s="184">
        <v>26074</v>
      </c>
      <c r="AB180" s="182">
        <v>28652</v>
      </c>
      <c r="AC180" s="195">
        <v>1082154343</v>
      </c>
      <c r="AF180" s="389">
        <v>26596</v>
      </c>
      <c r="AN180" s="390" t="s">
        <v>12198</v>
      </c>
      <c r="AS180" s="139">
        <v>0</v>
      </c>
      <c r="AT180" s="391">
        <v>672707</v>
      </c>
      <c r="AU180" s="394">
        <f t="shared" si="6"/>
        <v>0</v>
      </c>
      <c r="AV180" s="393"/>
    </row>
    <row r="181" spans="1:48" s="139" customFormat="1" ht="18.75">
      <c r="A181" s="433" t="s">
        <v>12256</v>
      </c>
      <c r="B181" s="11" t="s">
        <v>12176</v>
      </c>
      <c r="C181" s="247" t="s">
        <v>12199</v>
      </c>
      <c r="D181" s="133"/>
      <c r="E181" s="131"/>
      <c r="F181" s="225"/>
      <c r="G181" s="131">
        <v>754</v>
      </c>
      <c r="H181" s="132" t="s">
        <v>12200</v>
      </c>
      <c r="I181" s="132">
        <v>19</v>
      </c>
      <c r="J181" s="134" t="s">
        <v>1779</v>
      </c>
      <c r="K181" s="226" t="s">
        <v>12215</v>
      </c>
      <c r="L181" s="226" t="s">
        <v>1777</v>
      </c>
      <c r="M181" s="227">
        <v>26800</v>
      </c>
      <c r="N181" s="228">
        <v>23409.090909090908</v>
      </c>
      <c r="O181" s="143">
        <v>0.41518446601941744</v>
      </c>
      <c r="P181" s="192">
        <v>1082154344</v>
      </c>
      <c r="Q181" s="287" t="s">
        <v>12253</v>
      </c>
      <c r="R181" s="189">
        <v>26800</v>
      </c>
      <c r="S181" s="11"/>
      <c r="T181" s="229">
        <v>26800</v>
      </c>
      <c r="U181" s="135">
        <v>13690</v>
      </c>
      <c r="V181" s="230">
        <v>23409.090909090908</v>
      </c>
      <c r="W181" s="141">
        <v>7.7313432835820928E-2</v>
      </c>
      <c r="X181" s="136">
        <v>0.41518446601941744</v>
      </c>
      <c r="Y181" s="144"/>
      <c r="AA181" s="184">
        <v>26274</v>
      </c>
      <c r="AB181" s="182">
        <v>28872</v>
      </c>
      <c r="AC181" s="195">
        <v>1082154344</v>
      </c>
      <c r="AF181" s="389">
        <v>26800</v>
      </c>
      <c r="AN181" s="390" t="s">
        <v>12199</v>
      </c>
      <c r="AS181" s="139">
        <v>0</v>
      </c>
      <c r="AT181" s="391">
        <v>672707</v>
      </c>
      <c r="AU181" s="394">
        <f t="shared" si="6"/>
        <v>0</v>
      </c>
      <c r="AV181" s="393"/>
    </row>
    <row r="182" spans="1:48" s="139" customFormat="1">
      <c r="A182" s="387">
        <v>45321</v>
      </c>
      <c r="B182" s="11" t="s">
        <v>746</v>
      </c>
      <c r="C182" s="247" t="s">
        <v>13473</v>
      </c>
      <c r="D182" s="133" t="s">
        <v>13474</v>
      </c>
      <c r="E182" s="131">
        <v>11</v>
      </c>
      <c r="F182" s="225">
        <v>12</v>
      </c>
      <c r="G182" s="131" t="s">
        <v>671</v>
      </c>
      <c r="H182" s="132" t="s">
        <v>1748</v>
      </c>
      <c r="I182" s="132">
        <v>17</v>
      </c>
      <c r="J182" s="134" t="s">
        <v>13410</v>
      </c>
      <c r="K182" s="226" t="s">
        <v>13469</v>
      </c>
      <c r="L182" s="226" t="s">
        <v>13412</v>
      </c>
      <c r="M182" s="227">
        <v>19290</v>
      </c>
      <c r="N182" s="228">
        <v>17528.181818181816</v>
      </c>
      <c r="O182" s="143">
        <v>8.775478450287838E-2</v>
      </c>
      <c r="P182" s="192">
        <v>1074476182</v>
      </c>
      <c r="Q182" s="289" t="s">
        <v>13488</v>
      </c>
      <c r="R182" s="189">
        <v>19760</v>
      </c>
      <c r="S182" s="11">
        <v>900</v>
      </c>
      <c r="T182" s="229">
        <v>20660</v>
      </c>
      <c r="U182" s="135">
        <v>15990</v>
      </c>
      <c r="V182" s="230">
        <v>18773.63636363636</v>
      </c>
      <c r="W182" s="141">
        <v>0.20674603174603168</v>
      </c>
      <c r="X182" s="136">
        <v>0.14827369134666588</v>
      </c>
      <c r="Y182" s="144" t="s">
        <v>7755</v>
      </c>
      <c r="AA182" s="184">
        <v>19372</v>
      </c>
      <c r="AB182" s="182">
        <v>21287</v>
      </c>
      <c r="AC182" s="195">
        <f t="shared" ref="AC182:AC208" si="7">P182</f>
        <v>1074476182</v>
      </c>
      <c r="AF182" s="389">
        <f t="shared" ref="AF182:AF208" si="8">R182</f>
        <v>19760</v>
      </c>
      <c r="AN182" s="390" t="str">
        <f t="shared" ref="AN182:AN208" si="9">C182</f>
        <v>https://kakaku.com/item/K0001387111/</v>
      </c>
      <c r="AS182" s="139">
        <v>0</v>
      </c>
      <c r="AT182" s="391">
        <v>672707</v>
      </c>
      <c r="AU182" s="394" t="str">
        <f t="shared" si="6"/>
        <v>2乖離</v>
      </c>
      <c r="AV182" s="393"/>
    </row>
    <row r="183" spans="1:48" s="139" customFormat="1">
      <c r="A183" s="387">
        <v>45321</v>
      </c>
      <c r="B183" s="11" t="s">
        <v>763</v>
      </c>
      <c r="C183" s="247" t="s">
        <v>13475</v>
      </c>
      <c r="D183" s="133" t="s">
        <v>13476</v>
      </c>
      <c r="E183" s="131">
        <v>12</v>
      </c>
      <c r="F183" s="225">
        <v>12</v>
      </c>
      <c r="G183" s="131">
        <v>711</v>
      </c>
      <c r="H183" s="132" t="s">
        <v>1748</v>
      </c>
      <c r="I183" s="132">
        <v>25</v>
      </c>
      <c r="J183" s="134" t="s">
        <v>1779</v>
      </c>
      <c r="K183" s="226" t="s">
        <v>7185</v>
      </c>
      <c r="L183" s="226" t="s">
        <v>1777</v>
      </c>
      <c r="M183" s="227">
        <v>25500</v>
      </c>
      <c r="N183" s="228">
        <v>23167.272727272724</v>
      </c>
      <c r="O183" s="143">
        <v>0.10045518756867042</v>
      </c>
      <c r="P183" s="192">
        <v>1074476180</v>
      </c>
      <c r="Q183" s="289" t="s">
        <v>13489</v>
      </c>
      <c r="R183" s="189">
        <v>25500</v>
      </c>
      <c r="S183" s="11"/>
      <c r="T183" s="229">
        <v>25500</v>
      </c>
      <c r="U183" s="135">
        <v>20840</v>
      </c>
      <c r="V183" s="230">
        <v>23167.272727272724</v>
      </c>
      <c r="W183" s="141">
        <v>7.7333333333333254E-2</v>
      </c>
      <c r="X183" s="136">
        <v>0.10045518756867042</v>
      </c>
      <c r="Y183" s="144" t="s">
        <v>13463</v>
      </c>
      <c r="AA183" s="184">
        <v>25000</v>
      </c>
      <c r="AB183" s="182">
        <v>27472</v>
      </c>
      <c r="AC183" s="195">
        <f t="shared" si="7"/>
        <v>1074476180</v>
      </c>
      <c r="AF183" s="389">
        <f t="shared" si="8"/>
        <v>25500</v>
      </c>
      <c r="AN183" s="390" t="str">
        <f t="shared" si="9"/>
        <v>https://kakaku.com/item/K0001387074/</v>
      </c>
      <c r="AS183" s="139">
        <v>0</v>
      </c>
      <c r="AT183" s="391">
        <v>672707</v>
      </c>
      <c r="AU183" s="394" t="str">
        <f t="shared" si="6"/>
        <v>2連動依頼</v>
      </c>
      <c r="AV183" s="393"/>
    </row>
    <row r="184" spans="1:48" s="139" customFormat="1">
      <c r="A184" s="387">
        <v>45321</v>
      </c>
      <c r="B184" s="11" t="s">
        <v>775</v>
      </c>
      <c r="C184" s="247" t="s">
        <v>13477</v>
      </c>
      <c r="D184" s="133" t="s">
        <v>13478</v>
      </c>
      <c r="E184" s="131">
        <v>4</v>
      </c>
      <c r="F184" s="225">
        <v>8</v>
      </c>
      <c r="G184" s="131">
        <v>2162</v>
      </c>
      <c r="H184" s="132" t="s">
        <v>1748</v>
      </c>
      <c r="I184" s="132">
        <v>30</v>
      </c>
      <c r="J184" s="134" t="s">
        <v>12014</v>
      </c>
      <c r="K184" s="226" t="s">
        <v>3427</v>
      </c>
      <c r="L184" s="226" t="s">
        <v>12015</v>
      </c>
      <c r="M184" s="227">
        <v>22145</v>
      </c>
      <c r="N184" s="228">
        <v>20113.63636363636</v>
      </c>
      <c r="O184" s="143">
        <v>0.12894915254237274</v>
      </c>
      <c r="P184" s="192">
        <v>1074476178</v>
      </c>
      <c r="Q184" s="289" t="s">
        <v>13490</v>
      </c>
      <c r="R184" s="189">
        <v>21245</v>
      </c>
      <c r="S184" s="11">
        <v>900</v>
      </c>
      <c r="T184" s="229">
        <v>22145</v>
      </c>
      <c r="U184" s="135">
        <v>17520</v>
      </c>
      <c r="V184" s="230">
        <v>20113.63636363636</v>
      </c>
      <c r="W184" s="141">
        <v>7.4507042253521227E-2</v>
      </c>
      <c r="X184" s="136">
        <v>0.12894915254237274</v>
      </c>
      <c r="Y184" s="144">
        <v>2</v>
      </c>
      <c r="AA184" s="184">
        <v>20828</v>
      </c>
      <c r="AB184" s="182">
        <v>22887</v>
      </c>
      <c r="AC184" s="195">
        <f t="shared" si="7"/>
        <v>1074476178</v>
      </c>
      <c r="AF184" s="389">
        <f t="shared" si="8"/>
        <v>21245</v>
      </c>
      <c r="AN184" s="390" t="str">
        <f t="shared" si="9"/>
        <v>https://kakaku.com/item/K0001387097/</v>
      </c>
      <c r="AS184" s="139">
        <v>0</v>
      </c>
      <c r="AT184" s="391">
        <v>672707</v>
      </c>
      <c r="AU184" s="394">
        <f t="shared" si="6"/>
        <v>2</v>
      </c>
      <c r="AV184" s="393"/>
    </row>
    <row r="185" spans="1:48" s="139" customFormat="1">
      <c r="A185" s="387">
        <v>45321</v>
      </c>
      <c r="B185" s="11" t="s">
        <v>785</v>
      </c>
      <c r="C185" s="247" t="s">
        <v>13479</v>
      </c>
      <c r="D185" s="133" t="s">
        <v>13478</v>
      </c>
      <c r="E185" s="131">
        <v>12</v>
      </c>
      <c r="F185" s="225">
        <v>12</v>
      </c>
      <c r="G185" s="131" t="s">
        <v>671</v>
      </c>
      <c r="H185" s="132" t="s">
        <v>1748</v>
      </c>
      <c r="I185" s="132">
        <v>36</v>
      </c>
      <c r="J185" s="134" t="s">
        <v>1779</v>
      </c>
      <c r="K185" s="226" t="s">
        <v>1965</v>
      </c>
      <c r="L185" s="226" t="s">
        <v>1777</v>
      </c>
      <c r="M185" s="227">
        <v>22000</v>
      </c>
      <c r="N185" s="228">
        <v>20000</v>
      </c>
      <c r="O185" s="143">
        <v>-1.2999999999999999E-2</v>
      </c>
      <c r="P185" s="192">
        <v>1074475945</v>
      </c>
      <c r="Q185" s="289" t="s">
        <v>7899</v>
      </c>
      <c r="R185" s="189">
        <v>25100</v>
      </c>
      <c r="S185" s="11">
        <v>900</v>
      </c>
      <c r="T185" s="229">
        <v>26000</v>
      </c>
      <c r="U185" s="135">
        <v>20260</v>
      </c>
      <c r="V185" s="230">
        <v>23636.363636363636</v>
      </c>
      <c r="W185" s="141">
        <v>0.22909090909090901</v>
      </c>
      <c r="X185" s="136">
        <v>0.14284615384615384</v>
      </c>
      <c r="Y185" s="144" t="s">
        <v>7755</v>
      </c>
      <c r="AA185" s="184">
        <v>24607</v>
      </c>
      <c r="AB185" s="182">
        <v>27040</v>
      </c>
      <c r="AC185" s="195">
        <f t="shared" si="7"/>
        <v>1074475945</v>
      </c>
      <c r="AF185" s="389">
        <f t="shared" si="8"/>
        <v>25100</v>
      </c>
      <c r="AN185" s="390" t="str">
        <f t="shared" si="9"/>
        <v>https://kakaku.com/item/K0001387099/</v>
      </c>
      <c r="AS185" s="139">
        <f t="shared" ref="AS185:AS208" si="10">S185</f>
        <v>900</v>
      </c>
      <c r="AT185" s="391">
        <f t="shared" ref="AT185:AT248" si="11">VLOOKUP(AS:AS,AW$1:AX$2,2,0)</f>
        <v>672706</v>
      </c>
      <c r="AU185" s="394" t="str">
        <f t="shared" si="6"/>
        <v>2乖離</v>
      </c>
      <c r="AV185" s="393"/>
    </row>
    <row r="186" spans="1:48" s="139" customFormat="1">
      <c r="A186" s="387">
        <v>45321</v>
      </c>
      <c r="B186" s="11" t="s">
        <v>827</v>
      </c>
      <c r="C186" s="247" t="s">
        <v>13480</v>
      </c>
      <c r="D186" s="133" t="s">
        <v>13481</v>
      </c>
      <c r="E186" s="131">
        <v>8</v>
      </c>
      <c r="F186" s="225">
        <v>8</v>
      </c>
      <c r="G186" s="131">
        <v>2162</v>
      </c>
      <c r="H186" s="132" t="s">
        <v>1748</v>
      </c>
      <c r="I186" s="132">
        <v>57</v>
      </c>
      <c r="J186" s="134" t="s">
        <v>12014</v>
      </c>
      <c r="K186" s="226" t="s">
        <v>13470</v>
      </c>
      <c r="L186" s="226" t="s">
        <v>12017</v>
      </c>
      <c r="M186" s="227">
        <v>45880</v>
      </c>
      <c r="N186" s="228">
        <v>41709.090909090904</v>
      </c>
      <c r="O186" s="143">
        <v>0.12752833478639922</v>
      </c>
      <c r="P186" s="192">
        <v>1074476653</v>
      </c>
      <c r="Q186" s="289" t="s">
        <v>13491</v>
      </c>
      <c r="R186" s="189">
        <v>45880</v>
      </c>
      <c r="S186" s="11"/>
      <c r="T186" s="229">
        <v>45880</v>
      </c>
      <c r="U186" s="135">
        <v>36390</v>
      </c>
      <c r="V186" s="230">
        <v>41709.090909090904</v>
      </c>
      <c r="W186" s="141">
        <v>0.10084632516703795</v>
      </c>
      <c r="X186" s="136">
        <v>0.12752833478639922</v>
      </c>
      <c r="Y186" s="144">
        <v>2</v>
      </c>
      <c r="AA186" s="184">
        <v>44980</v>
      </c>
      <c r="AB186" s="182">
        <v>49428</v>
      </c>
      <c r="AC186" s="195">
        <f t="shared" si="7"/>
        <v>1074476653</v>
      </c>
      <c r="AF186" s="389">
        <f t="shared" si="8"/>
        <v>45880</v>
      </c>
      <c r="AN186" s="390" t="str">
        <f t="shared" si="9"/>
        <v>https://kakaku.com/item/K0001461535/</v>
      </c>
      <c r="AS186" s="139">
        <f t="shared" si="10"/>
        <v>0</v>
      </c>
      <c r="AT186" s="391">
        <f t="shared" si="11"/>
        <v>672707</v>
      </c>
      <c r="AU186" s="394">
        <f t="shared" si="6"/>
        <v>2</v>
      </c>
      <c r="AV186" s="393"/>
    </row>
    <row r="187" spans="1:48" s="139" customFormat="1">
      <c r="A187" s="387">
        <v>45321</v>
      </c>
      <c r="B187" s="11" t="s">
        <v>4784</v>
      </c>
      <c r="C187" s="247" t="s">
        <v>4673</v>
      </c>
      <c r="D187" s="133" t="s">
        <v>13476</v>
      </c>
      <c r="E187" s="131">
        <v>8</v>
      </c>
      <c r="F187" s="225">
        <v>8</v>
      </c>
      <c r="G187" s="131">
        <v>2162</v>
      </c>
      <c r="H187" s="132" t="s">
        <v>1748</v>
      </c>
      <c r="I187" s="132">
        <v>61</v>
      </c>
      <c r="J187" s="134" t="s">
        <v>1780</v>
      </c>
      <c r="K187" s="226" t="s">
        <v>7239</v>
      </c>
      <c r="L187" s="226" t="s">
        <v>1777</v>
      </c>
      <c r="M187" s="227">
        <v>29500</v>
      </c>
      <c r="N187" s="228">
        <v>26818.181818181816</v>
      </c>
      <c r="O187" s="143">
        <v>0.15318644067796605</v>
      </c>
      <c r="P187" s="192">
        <v>1074475779</v>
      </c>
      <c r="Q187" s="289" t="s">
        <v>13492</v>
      </c>
      <c r="R187" s="189">
        <v>29500</v>
      </c>
      <c r="S187" s="11"/>
      <c r="T187" s="229">
        <v>29500</v>
      </c>
      <c r="U187" s="135">
        <v>22710</v>
      </c>
      <c r="V187" s="230">
        <v>26818.181818181816</v>
      </c>
      <c r="W187" s="141">
        <v>7.7322033898305165E-2</v>
      </c>
      <c r="X187" s="136">
        <v>0.15318644067796605</v>
      </c>
      <c r="Y187" s="144" t="s">
        <v>13463</v>
      </c>
      <c r="AA187" s="184">
        <v>28921</v>
      </c>
      <c r="AB187" s="182">
        <v>31781</v>
      </c>
      <c r="AC187" s="195">
        <f t="shared" si="7"/>
        <v>1074475779</v>
      </c>
      <c r="AF187" s="389">
        <f t="shared" si="8"/>
        <v>29500</v>
      </c>
      <c r="AN187" s="390" t="str">
        <f t="shared" si="9"/>
        <v>https://kakaku.com/item/K0001461549/</v>
      </c>
      <c r="AS187" s="139">
        <f t="shared" si="10"/>
        <v>0</v>
      </c>
      <c r="AT187" s="391">
        <f t="shared" si="11"/>
        <v>672707</v>
      </c>
      <c r="AU187" s="394" t="str">
        <f t="shared" si="6"/>
        <v>2連動依頼</v>
      </c>
      <c r="AV187" s="393"/>
    </row>
    <row r="188" spans="1:48" s="139" customFormat="1">
      <c r="A188" s="387">
        <v>45321</v>
      </c>
      <c r="B188" s="11" t="s">
        <v>940</v>
      </c>
      <c r="C188" s="247" t="s">
        <v>13482</v>
      </c>
      <c r="D188" s="133" t="s">
        <v>13476</v>
      </c>
      <c r="E188" s="131">
        <v>6</v>
      </c>
      <c r="F188" s="225">
        <v>21</v>
      </c>
      <c r="G188" s="131">
        <v>1339</v>
      </c>
      <c r="H188" s="132" t="s">
        <v>1751</v>
      </c>
      <c r="I188" s="132">
        <v>56</v>
      </c>
      <c r="J188" s="134" t="s">
        <v>1776</v>
      </c>
      <c r="K188" s="226" t="s">
        <v>13447</v>
      </c>
      <c r="L188" s="226" t="s">
        <v>1777</v>
      </c>
      <c r="M188" s="227">
        <v>28905</v>
      </c>
      <c r="N188" s="228">
        <v>26245.454545454544</v>
      </c>
      <c r="O188" s="143">
        <v>0.15109109802563211</v>
      </c>
      <c r="P188" s="192">
        <v>1074476021</v>
      </c>
      <c r="Q188" s="289" t="s">
        <v>13493</v>
      </c>
      <c r="R188" s="189">
        <v>28905</v>
      </c>
      <c r="S188" s="11"/>
      <c r="T188" s="229">
        <v>28905</v>
      </c>
      <c r="U188" s="135">
        <v>22280</v>
      </c>
      <c r="V188" s="230">
        <v>26245.454545454544</v>
      </c>
      <c r="W188" s="141">
        <v>7.732226258432795E-2</v>
      </c>
      <c r="X188" s="136">
        <v>0.15109109802563211</v>
      </c>
      <c r="Y188" s="144">
        <v>2</v>
      </c>
      <c r="AA188" s="184">
        <v>28338</v>
      </c>
      <c r="AB188" s="182">
        <v>31140</v>
      </c>
      <c r="AC188" s="195">
        <f t="shared" si="7"/>
        <v>1074476021</v>
      </c>
      <c r="AF188" s="389">
        <f t="shared" si="8"/>
        <v>28905</v>
      </c>
      <c r="AN188" s="390" t="str">
        <f t="shared" si="9"/>
        <v>https://kakaku.com/item/K0001421027/</v>
      </c>
      <c r="AS188" s="139">
        <f t="shared" si="10"/>
        <v>0</v>
      </c>
      <c r="AT188" s="391">
        <f t="shared" si="11"/>
        <v>672707</v>
      </c>
      <c r="AU188" s="394">
        <f t="shared" si="6"/>
        <v>2</v>
      </c>
      <c r="AV188" s="393"/>
    </row>
    <row r="189" spans="1:48" s="139" customFormat="1">
      <c r="A189" s="387">
        <v>45321</v>
      </c>
      <c r="B189" s="11" t="s">
        <v>13483</v>
      </c>
      <c r="C189" s="247" t="s">
        <v>11962</v>
      </c>
      <c r="D189" s="133" t="s">
        <v>13478</v>
      </c>
      <c r="E189" s="131">
        <v>24</v>
      </c>
      <c r="F189" s="225">
        <v>16</v>
      </c>
      <c r="G189" s="131">
        <v>34</v>
      </c>
      <c r="H189" s="132" t="s">
        <v>1751</v>
      </c>
      <c r="I189" s="132">
        <v>57</v>
      </c>
      <c r="J189" s="134" t="s">
        <v>1785</v>
      </c>
      <c r="K189" s="226" t="s">
        <v>13448</v>
      </c>
      <c r="L189" s="226" t="s">
        <v>1954</v>
      </c>
      <c r="M189" s="227">
        <v>20491</v>
      </c>
      <c r="N189" s="228">
        <v>18602.727272727272</v>
      </c>
      <c r="O189" s="143">
        <v>8.7768166935444425E-2</v>
      </c>
      <c r="P189" s="192">
        <v>1074476030</v>
      </c>
      <c r="Q189" s="289" t="s">
        <v>13494</v>
      </c>
      <c r="R189" s="189">
        <v>19591</v>
      </c>
      <c r="S189" s="11">
        <v>900</v>
      </c>
      <c r="T189" s="229">
        <v>20491</v>
      </c>
      <c r="U189" s="135">
        <v>16970</v>
      </c>
      <c r="V189" s="230">
        <v>18602.727272727272</v>
      </c>
      <c r="W189" s="141">
        <v>8.2807449592119386E-2</v>
      </c>
      <c r="X189" s="136">
        <v>8.7768166935444425E-2</v>
      </c>
      <c r="Y189" s="144" t="s">
        <v>13463</v>
      </c>
      <c r="AA189" s="184">
        <v>19206</v>
      </c>
      <c r="AB189" s="182">
        <v>21105</v>
      </c>
      <c r="AC189" s="195">
        <f t="shared" si="7"/>
        <v>1074476030</v>
      </c>
      <c r="AF189" s="389">
        <f t="shared" si="8"/>
        <v>19591</v>
      </c>
      <c r="AN189" s="390" t="str">
        <f t="shared" si="9"/>
        <v>https://kakaku.com/item/K0001421044/</v>
      </c>
      <c r="AS189" s="139">
        <f t="shared" si="10"/>
        <v>900</v>
      </c>
      <c r="AT189" s="391">
        <f t="shared" si="11"/>
        <v>672706</v>
      </c>
      <c r="AU189" s="394" t="str">
        <f t="shared" si="6"/>
        <v>2連動依頼</v>
      </c>
      <c r="AV189" s="393"/>
    </row>
    <row r="190" spans="1:48" s="139" customFormat="1">
      <c r="A190" s="387">
        <v>45321</v>
      </c>
      <c r="B190" s="11" t="s">
        <v>7766</v>
      </c>
      <c r="C190" s="247" t="s">
        <v>7767</v>
      </c>
      <c r="D190" s="133" t="s">
        <v>13476</v>
      </c>
      <c r="E190" s="131">
        <v>13</v>
      </c>
      <c r="F190" s="225">
        <v>20</v>
      </c>
      <c r="G190" s="131">
        <v>3</v>
      </c>
      <c r="H190" s="132" t="s">
        <v>1751</v>
      </c>
      <c r="I190" s="132">
        <v>60</v>
      </c>
      <c r="J190" s="134" t="s">
        <v>1958</v>
      </c>
      <c r="K190" s="226" t="s">
        <v>13449</v>
      </c>
      <c r="L190" s="226" t="s">
        <v>1777</v>
      </c>
      <c r="M190" s="227">
        <v>19670</v>
      </c>
      <c r="N190" s="228">
        <v>17870.909090909088</v>
      </c>
      <c r="O190" s="143">
        <v>-0.11074371757045494</v>
      </c>
      <c r="P190" s="192">
        <v>1074476028</v>
      </c>
      <c r="Q190" s="289" t="s">
        <v>7772</v>
      </c>
      <c r="R190" s="189">
        <v>23960</v>
      </c>
      <c r="S190" s="11">
        <v>900</v>
      </c>
      <c r="T190" s="229">
        <v>24860</v>
      </c>
      <c r="U190" s="135">
        <v>19850</v>
      </c>
      <c r="V190" s="230">
        <v>22589.090909090908</v>
      </c>
      <c r="W190" s="141">
        <v>0.31230299949161155</v>
      </c>
      <c r="X190" s="136">
        <v>0.12125724404378618</v>
      </c>
      <c r="Y190" s="144">
        <v>2</v>
      </c>
      <c r="AA190" s="184">
        <v>23490</v>
      </c>
      <c r="AB190" s="182">
        <v>25813</v>
      </c>
      <c r="AC190" s="195">
        <f t="shared" si="7"/>
        <v>1074476028</v>
      </c>
      <c r="AF190" s="389">
        <f t="shared" si="8"/>
        <v>23960</v>
      </c>
      <c r="AN190" s="390" t="str">
        <f t="shared" si="9"/>
        <v>https://kakaku.com/item/K0001421029/</v>
      </c>
      <c r="AS190" s="139">
        <f t="shared" si="10"/>
        <v>900</v>
      </c>
      <c r="AT190" s="391">
        <f t="shared" si="11"/>
        <v>672706</v>
      </c>
      <c r="AU190" s="394">
        <f t="shared" si="6"/>
        <v>2</v>
      </c>
      <c r="AV190" s="393"/>
    </row>
    <row r="191" spans="1:48" s="139" customFormat="1">
      <c r="A191" s="387">
        <v>45321</v>
      </c>
      <c r="B191" s="11" t="s">
        <v>13484</v>
      </c>
      <c r="C191" s="247" t="s">
        <v>13485</v>
      </c>
      <c r="D191" s="133" t="s">
        <v>13476</v>
      </c>
      <c r="E191" s="131">
        <v>0</v>
      </c>
      <c r="F191" s="225">
        <v>16</v>
      </c>
      <c r="G191" s="131">
        <v>2162</v>
      </c>
      <c r="H191" s="132" t="s">
        <v>1751</v>
      </c>
      <c r="I191" s="132">
        <v>97</v>
      </c>
      <c r="J191" s="134" t="s">
        <v>1778</v>
      </c>
      <c r="K191" s="226" t="s">
        <v>13459</v>
      </c>
      <c r="L191" s="226" t="s">
        <v>1777</v>
      </c>
      <c r="M191" s="227">
        <v>30018</v>
      </c>
      <c r="N191" s="228">
        <v>27270.909090909088</v>
      </c>
      <c r="O191" s="143">
        <v>0.23104873658243877</v>
      </c>
      <c r="P191" s="192">
        <v>1074476765</v>
      </c>
      <c r="Q191" s="289" t="s">
        <v>13462</v>
      </c>
      <c r="R191" s="189">
        <v>30018</v>
      </c>
      <c r="S191" s="11"/>
      <c r="T191" s="229">
        <v>30018</v>
      </c>
      <c r="U191" s="135">
        <v>20970</v>
      </c>
      <c r="V191" s="230">
        <v>27270.909090909088</v>
      </c>
      <c r="W191" s="141">
        <v>7.7320274501965436E-2</v>
      </c>
      <c r="X191" s="136">
        <v>0.23104873658243877</v>
      </c>
      <c r="Y191" s="144" t="s">
        <v>13463</v>
      </c>
      <c r="AA191" s="184">
        <v>29429</v>
      </c>
      <c r="AB191" s="182">
        <v>32339</v>
      </c>
      <c r="AC191" s="195">
        <f t="shared" si="7"/>
        <v>1074476765</v>
      </c>
      <c r="AF191" s="389">
        <f t="shared" si="8"/>
        <v>30018</v>
      </c>
      <c r="AN191" s="390" t="str">
        <f t="shared" si="9"/>
        <v>https://kakaku.com/item/K0000947474/</v>
      </c>
      <c r="AS191" s="139">
        <f t="shared" si="10"/>
        <v>0</v>
      </c>
      <c r="AT191" s="391">
        <f t="shared" si="11"/>
        <v>672707</v>
      </c>
      <c r="AU191" s="394" t="str">
        <f t="shared" si="6"/>
        <v>2連動依頼</v>
      </c>
      <c r="AV191" s="393"/>
    </row>
    <row r="192" spans="1:48" s="139" customFormat="1">
      <c r="A192" s="387">
        <v>45321</v>
      </c>
      <c r="B192" s="11" t="s">
        <v>1604</v>
      </c>
      <c r="C192" s="247" t="s">
        <v>12191</v>
      </c>
      <c r="D192" s="133" t="s">
        <v>13478</v>
      </c>
      <c r="E192" s="131"/>
      <c r="F192" s="225">
        <v>12</v>
      </c>
      <c r="G192" s="131" t="s">
        <v>671</v>
      </c>
      <c r="H192" s="132" t="s">
        <v>12200</v>
      </c>
      <c r="I192" s="132">
        <v>8</v>
      </c>
      <c r="J192" s="134" t="s">
        <v>1776</v>
      </c>
      <c r="K192" s="226" t="s">
        <v>13472</v>
      </c>
      <c r="L192" s="226" t="s">
        <v>1777</v>
      </c>
      <c r="M192" s="227">
        <v>19699</v>
      </c>
      <c r="N192" s="228">
        <v>17908.181818181816</v>
      </c>
      <c r="O192" s="143">
        <v>0.32053403726077456</v>
      </c>
      <c r="P192" s="192">
        <v>1082154332</v>
      </c>
      <c r="Q192" s="289" t="s">
        <v>13495</v>
      </c>
      <c r="R192" s="189">
        <v>19699</v>
      </c>
      <c r="S192" s="11"/>
      <c r="T192" s="229">
        <v>19699</v>
      </c>
      <c r="U192" s="135">
        <v>12168</v>
      </c>
      <c r="V192" s="230">
        <v>17908.181818181816</v>
      </c>
      <c r="W192" s="141">
        <v>7.7262805218539121E-2</v>
      </c>
      <c r="X192" s="136">
        <v>0.32053403726077456</v>
      </c>
      <c r="Y192" s="144" t="s">
        <v>13463</v>
      </c>
      <c r="AA192" s="184">
        <v>19312</v>
      </c>
      <c r="AB192" s="182">
        <v>21221</v>
      </c>
      <c r="AC192" s="195">
        <f t="shared" si="7"/>
        <v>1082154332</v>
      </c>
      <c r="AF192" s="389">
        <f t="shared" si="8"/>
        <v>19699</v>
      </c>
      <c r="AN192" s="390" t="str">
        <f t="shared" si="9"/>
        <v>https://kakaku.com/item/K0001223454/</v>
      </c>
      <c r="AS192" s="139">
        <f t="shared" si="10"/>
        <v>0</v>
      </c>
      <c r="AT192" s="391">
        <f t="shared" si="11"/>
        <v>672707</v>
      </c>
      <c r="AU192" s="394" t="str">
        <f t="shared" si="6"/>
        <v>2連動依頼</v>
      </c>
      <c r="AV192" s="393"/>
    </row>
    <row r="193" spans="1:48" s="139" customFormat="1">
      <c r="A193" s="387">
        <v>45321</v>
      </c>
      <c r="B193" s="11" t="s">
        <v>12173</v>
      </c>
      <c r="C193" s="247" t="s">
        <v>12196</v>
      </c>
      <c r="D193" s="133" t="s">
        <v>13478</v>
      </c>
      <c r="E193" s="131"/>
      <c r="F193" s="225">
        <v>0</v>
      </c>
      <c r="G193" s="131" t="s">
        <v>671</v>
      </c>
      <c r="H193" s="132" t="s">
        <v>12200</v>
      </c>
      <c r="I193" s="132">
        <v>14</v>
      </c>
      <c r="J193" s="134" t="s">
        <v>1776</v>
      </c>
      <c r="K193" s="226" t="s">
        <v>12211</v>
      </c>
      <c r="L193" s="226" t="s">
        <v>1777</v>
      </c>
      <c r="M193" s="227">
        <v>22599</v>
      </c>
      <c r="N193" s="228">
        <v>20544.545454545452</v>
      </c>
      <c r="O193" s="143">
        <v>0.45197132616487451</v>
      </c>
      <c r="P193" s="192">
        <v>1082154338</v>
      </c>
      <c r="Q193" s="289" t="s">
        <v>13496</v>
      </c>
      <c r="R193" s="189">
        <v>22599</v>
      </c>
      <c r="S193" s="11"/>
      <c r="T193" s="229">
        <v>22599</v>
      </c>
      <c r="U193" s="135">
        <v>11259</v>
      </c>
      <c r="V193" s="230">
        <v>20544.545454545452</v>
      </c>
      <c r="W193" s="141">
        <v>7.7304305500243364E-2</v>
      </c>
      <c r="X193" s="136">
        <v>0.45197132616487451</v>
      </c>
      <c r="Y193" s="144" t="s">
        <v>13463</v>
      </c>
      <c r="AA193" s="184">
        <v>22155</v>
      </c>
      <c r="AB193" s="182">
        <v>24346</v>
      </c>
      <c r="AC193" s="195">
        <f t="shared" si="7"/>
        <v>1082154338</v>
      </c>
      <c r="AF193" s="389">
        <f t="shared" si="8"/>
        <v>22599</v>
      </c>
      <c r="AN193" s="390" t="str">
        <f t="shared" si="9"/>
        <v>https://kakaku.com/item/K0001390260/</v>
      </c>
      <c r="AS193" s="139">
        <f t="shared" si="10"/>
        <v>0</v>
      </c>
      <c r="AT193" s="391">
        <f t="shared" si="11"/>
        <v>672707</v>
      </c>
      <c r="AU193" s="394" t="str">
        <f t="shared" si="6"/>
        <v>2連動依頼</v>
      </c>
      <c r="AV193" s="393"/>
    </row>
    <row r="194" spans="1:48" s="139" customFormat="1" ht="18.75">
      <c r="A194" s="387">
        <v>45322</v>
      </c>
      <c r="B194" s="11" t="s">
        <v>751</v>
      </c>
      <c r="C194" s="247" t="s">
        <v>14052</v>
      </c>
      <c r="D194" s="133" t="s">
        <v>13474</v>
      </c>
      <c r="E194" s="131">
        <v>8</v>
      </c>
      <c r="F194" s="225">
        <v>0</v>
      </c>
      <c r="G194" s="131">
        <v>730</v>
      </c>
      <c r="H194" s="132" t="s">
        <v>1748</v>
      </c>
      <c r="I194" s="132">
        <v>2</v>
      </c>
      <c r="J194" s="134" t="s">
        <v>1780</v>
      </c>
      <c r="K194" s="226" t="s">
        <v>3358</v>
      </c>
      <c r="L194" s="226" t="s">
        <v>1777</v>
      </c>
      <c r="M194" s="227">
        <v>15180</v>
      </c>
      <c r="N194" s="228">
        <v>13781.81818181818</v>
      </c>
      <c r="O194" s="143">
        <v>6.9788918205804643E-2</v>
      </c>
      <c r="P194" s="192">
        <v>1074476187</v>
      </c>
      <c r="Q194" s="287" t="s">
        <v>6544</v>
      </c>
      <c r="R194" s="189">
        <v>15680</v>
      </c>
      <c r="S194" s="11">
        <v>900</v>
      </c>
      <c r="T194" s="229">
        <v>16580</v>
      </c>
      <c r="U194" s="135">
        <v>12820</v>
      </c>
      <c r="V194" s="230">
        <v>15054.545454545454</v>
      </c>
      <c r="W194" s="141">
        <v>0.11277997364953896</v>
      </c>
      <c r="X194" s="136">
        <v>0.14842995169082124</v>
      </c>
      <c r="Y194" s="144">
        <v>2</v>
      </c>
      <c r="AA194" s="184">
        <v>15372</v>
      </c>
      <c r="AB194" s="182">
        <v>16892</v>
      </c>
      <c r="AC194" s="195">
        <f t="shared" si="7"/>
        <v>1074476187</v>
      </c>
      <c r="AF194" s="389">
        <f t="shared" si="8"/>
        <v>15680</v>
      </c>
      <c r="AN194" s="390" t="str">
        <f t="shared" si="9"/>
        <v>https://kakaku.com/item/K0001423336/</v>
      </c>
      <c r="AS194" s="139">
        <f t="shared" si="10"/>
        <v>900</v>
      </c>
      <c r="AT194" s="391">
        <f t="shared" si="11"/>
        <v>672706</v>
      </c>
      <c r="AU194" s="394">
        <f t="shared" si="6"/>
        <v>2</v>
      </c>
      <c r="AV194" s="393"/>
    </row>
    <row r="195" spans="1:48" s="139" customFormat="1" ht="18.75">
      <c r="A195" s="387">
        <v>45322</v>
      </c>
      <c r="B195" s="11" t="s">
        <v>793</v>
      </c>
      <c r="C195" s="247" t="s">
        <v>14059</v>
      </c>
      <c r="D195" s="133" t="s">
        <v>14060</v>
      </c>
      <c r="E195" s="131">
        <v>0</v>
      </c>
      <c r="F195" s="225">
        <v>0</v>
      </c>
      <c r="G195" s="131">
        <v>285</v>
      </c>
      <c r="H195" s="132" t="s">
        <v>1748</v>
      </c>
      <c r="I195" s="132">
        <v>4</v>
      </c>
      <c r="J195" s="134" t="s">
        <v>1780</v>
      </c>
      <c r="K195" s="226" t="s">
        <v>7220</v>
      </c>
      <c r="L195" s="226" t="s">
        <v>1777</v>
      </c>
      <c r="M195" s="227">
        <v>12480</v>
      </c>
      <c r="N195" s="228">
        <v>11256.363636363636</v>
      </c>
      <c r="O195" s="143">
        <v>7.8743337102245167E-2</v>
      </c>
      <c r="P195" s="192">
        <v>1074476370</v>
      </c>
      <c r="Q195" s="287" t="s">
        <v>6546</v>
      </c>
      <c r="R195" s="189">
        <v>12880</v>
      </c>
      <c r="S195" s="11">
        <v>900</v>
      </c>
      <c r="T195" s="229">
        <v>13780</v>
      </c>
      <c r="U195" s="135">
        <v>10370</v>
      </c>
      <c r="V195" s="230">
        <v>12438.181818181818</v>
      </c>
      <c r="W195" s="141">
        <v>0.11177884615384626</v>
      </c>
      <c r="X195" s="136">
        <v>0.1662768601081713</v>
      </c>
      <c r="Y195" s="144">
        <v>2</v>
      </c>
      <c r="AA195" s="184">
        <v>12627</v>
      </c>
      <c r="AB195" s="182">
        <v>13875</v>
      </c>
      <c r="AC195" s="195">
        <f t="shared" si="7"/>
        <v>1074476370</v>
      </c>
      <c r="AF195" s="389">
        <f t="shared" si="8"/>
        <v>12880</v>
      </c>
      <c r="AN195" s="390" t="str">
        <f t="shared" si="9"/>
        <v>https://kakaku.com/item/K0001387120/</v>
      </c>
      <c r="AS195" s="139">
        <f t="shared" si="10"/>
        <v>900</v>
      </c>
      <c r="AT195" s="391">
        <f t="shared" si="11"/>
        <v>672706</v>
      </c>
      <c r="AU195" s="394">
        <f t="shared" si="6"/>
        <v>2</v>
      </c>
      <c r="AV195" s="393"/>
    </row>
    <row r="196" spans="1:48" s="139" customFormat="1" ht="18.75">
      <c r="A196" s="387">
        <v>45322</v>
      </c>
      <c r="B196" s="11" t="s">
        <v>740</v>
      </c>
      <c r="C196" s="247" t="s">
        <v>14053</v>
      </c>
      <c r="D196" s="133" t="s">
        <v>13474</v>
      </c>
      <c r="E196" s="131">
        <v>3</v>
      </c>
      <c r="F196" s="225">
        <v>1</v>
      </c>
      <c r="G196" s="131">
        <v>255</v>
      </c>
      <c r="H196" s="132" t="s">
        <v>1748</v>
      </c>
      <c r="I196" s="132">
        <v>14</v>
      </c>
      <c r="J196" s="134" t="s">
        <v>1780</v>
      </c>
      <c r="K196" s="226" t="s">
        <v>7777</v>
      </c>
      <c r="L196" s="226" t="s">
        <v>1777</v>
      </c>
      <c r="M196" s="227">
        <v>17100</v>
      </c>
      <c r="N196" s="228">
        <v>15509.090909090908</v>
      </c>
      <c r="O196" s="143">
        <v>3.7338804220398529E-2</v>
      </c>
      <c r="P196" s="192">
        <v>1074476183</v>
      </c>
      <c r="Q196" s="287" t="s">
        <v>6554</v>
      </c>
      <c r="R196" s="189">
        <v>19180</v>
      </c>
      <c r="S196" s="11">
        <v>900</v>
      </c>
      <c r="T196" s="229">
        <v>20080</v>
      </c>
      <c r="U196" s="135">
        <v>14930</v>
      </c>
      <c r="V196" s="230">
        <v>18218.181818181816</v>
      </c>
      <c r="W196" s="141">
        <v>0.20830409356725155</v>
      </c>
      <c r="X196" s="136">
        <v>0.18048902195608774</v>
      </c>
      <c r="Y196" s="144">
        <v>2</v>
      </c>
      <c r="AA196" s="184">
        <v>18803</v>
      </c>
      <c r="AB196" s="182">
        <v>20662</v>
      </c>
      <c r="AC196" s="195">
        <f t="shared" si="7"/>
        <v>1074476183</v>
      </c>
      <c r="AF196" s="389">
        <f t="shared" si="8"/>
        <v>19180</v>
      </c>
      <c r="AN196" s="390" t="str">
        <f t="shared" si="9"/>
        <v>https://kakaku.com/item/K0001387109/</v>
      </c>
      <c r="AS196" s="139">
        <f t="shared" si="10"/>
        <v>900</v>
      </c>
      <c r="AT196" s="391">
        <f t="shared" si="11"/>
        <v>672706</v>
      </c>
      <c r="AU196" s="394">
        <f t="shared" si="6"/>
        <v>2</v>
      </c>
      <c r="AV196" s="393"/>
    </row>
    <row r="197" spans="1:48" s="139" customFormat="1" ht="18.75">
      <c r="A197" s="387">
        <v>45322</v>
      </c>
      <c r="B197" s="11" t="s">
        <v>753</v>
      </c>
      <c r="C197" s="247" t="s">
        <v>14054</v>
      </c>
      <c r="D197" s="133" t="s">
        <v>13474</v>
      </c>
      <c r="E197" s="131">
        <v>4</v>
      </c>
      <c r="F197" s="225">
        <v>0</v>
      </c>
      <c r="G197" s="131" t="s">
        <v>671</v>
      </c>
      <c r="H197" s="132" t="s">
        <v>1748</v>
      </c>
      <c r="I197" s="132">
        <v>20</v>
      </c>
      <c r="J197" s="134" t="s">
        <v>1776</v>
      </c>
      <c r="K197" s="226" t="s">
        <v>1981</v>
      </c>
      <c r="L197" s="226">
        <v>0</v>
      </c>
      <c r="M197" s="227">
        <v>19000</v>
      </c>
      <c r="N197" s="228">
        <v>17269.090909090908</v>
      </c>
      <c r="O197" s="143">
        <v>6.0170562223625976E-2</v>
      </c>
      <c r="P197" s="192">
        <v>1074476216</v>
      </c>
      <c r="Q197" s="287" t="s">
        <v>14061</v>
      </c>
      <c r="R197" s="189">
        <v>21348</v>
      </c>
      <c r="S197" s="11"/>
      <c r="T197" s="229">
        <v>21348</v>
      </c>
      <c r="U197" s="135">
        <v>16230</v>
      </c>
      <c r="V197" s="230">
        <v>19403.63636363636</v>
      </c>
      <c r="W197" s="141">
        <v>0.21042105263157884</v>
      </c>
      <c r="X197" s="136">
        <v>0.16355884557721126</v>
      </c>
      <c r="Y197" s="144">
        <v>2</v>
      </c>
      <c r="AA197" s="184">
        <v>20929</v>
      </c>
      <c r="AB197" s="182">
        <v>22998</v>
      </c>
      <c r="AC197" s="195">
        <f t="shared" si="7"/>
        <v>1074476216</v>
      </c>
      <c r="AF197" s="389">
        <f t="shared" si="8"/>
        <v>21348</v>
      </c>
      <c r="AN197" s="390" t="str">
        <f t="shared" si="9"/>
        <v>https://kakaku.com/item/K0001387112/</v>
      </c>
      <c r="AS197" s="139">
        <f t="shared" si="10"/>
        <v>0</v>
      </c>
      <c r="AT197" s="391">
        <f t="shared" si="11"/>
        <v>672707</v>
      </c>
      <c r="AU197" s="394">
        <f t="shared" ref="AU197:AU208" si="12">Y197</f>
        <v>2</v>
      </c>
      <c r="AV197" s="393"/>
    </row>
    <row r="198" spans="1:48" s="139" customFormat="1" ht="18.75">
      <c r="A198" s="387">
        <v>45322</v>
      </c>
      <c r="B198" s="11" t="s">
        <v>795</v>
      </c>
      <c r="C198" s="247" t="s">
        <v>14055</v>
      </c>
      <c r="D198" s="133" t="s">
        <v>13478</v>
      </c>
      <c r="E198" s="131">
        <v>0</v>
      </c>
      <c r="F198" s="225">
        <v>0</v>
      </c>
      <c r="G198" s="131" t="s">
        <v>671</v>
      </c>
      <c r="H198" s="132" t="s">
        <v>1748</v>
      </c>
      <c r="I198" s="132">
        <v>40</v>
      </c>
      <c r="J198" s="134" t="s">
        <v>1780</v>
      </c>
      <c r="K198" s="226" t="s">
        <v>14057</v>
      </c>
      <c r="L198" s="226" t="s">
        <v>1777</v>
      </c>
      <c r="M198" s="227">
        <v>23000</v>
      </c>
      <c r="N198" s="228">
        <v>20909.090909090908</v>
      </c>
      <c r="O198" s="143">
        <v>5.3999999999999958E-2</v>
      </c>
      <c r="P198" s="192">
        <v>1074476214</v>
      </c>
      <c r="Q198" s="287" t="s">
        <v>6577</v>
      </c>
      <c r="R198" s="189">
        <v>23980</v>
      </c>
      <c r="S198" s="11"/>
      <c r="T198" s="229">
        <v>23980</v>
      </c>
      <c r="U198" s="135">
        <v>19780</v>
      </c>
      <c r="V198" s="230">
        <v>21800</v>
      </c>
      <c r="W198" s="141">
        <v>0.12321739130434772</v>
      </c>
      <c r="X198" s="136">
        <v>9.2660550458715601E-2</v>
      </c>
      <c r="Y198" s="144">
        <v>2</v>
      </c>
      <c r="AA198" s="184">
        <v>23509</v>
      </c>
      <c r="AB198" s="182">
        <v>25834</v>
      </c>
      <c r="AC198" s="195">
        <f t="shared" si="7"/>
        <v>1074476214</v>
      </c>
      <c r="AF198" s="389">
        <f t="shared" si="8"/>
        <v>23980</v>
      </c>
      <c r="AN198" s="390" t="str">
        <f t="shared" si="9"/>
        <v>https://kakaku.com/item/K0001387100/</v>
      </c>
      <c r="AS198" s="139">
        <f t="shared" si="10"/>
        <v>0</v>
      </c>
      <c r="AT198" s="391">
        <f t="shared" si="11"/>
        <v>672707</v>
      </c>
      <c r="AU198" s="394">
        <f t="shared" si="12"/>
        <v>2</v>
      </c>
      <c r="AV198" s="393"/>
    </row>
    <row r="199" spans="1:48" s="139" customFormat="1" ht="18.75">
      <c r="A199" s="387">
        <v>45322</v>
      </c>
      <c r="B199" s="11" t="s">
        <v>802</v>
      </c>
      <c r="C199" s="247" t="s">
        <v>14062</v>
      </c>
      <c r="D199" s="133" t="s">
        <v>13476</v>
      </c>
      <c r="E199" s="131">
        <v>0</v>
      </c>
      <c r="F199" s="225">
        <v>0</v>
      </c>
      <c r="G199" s="131" t="s">
        <v>671</v>
      </c>
      <c r="H199" s="132" t="s">
        <v>1748</v>
      </c>
      <c r="I199" s="132">
        <v>44</v>
      </c>
      <c r="J199" s="134" t="s">
        <v>1780</v>
      </c>
      <c r="K199" s="226" t="s">
        <v>7232</v>
      </c>
      <c r="L199" s="226" t="s">
        <v>1777</v>
      </c>
      <c r="M199" s="227">
        <v>23500</v>
      </c>
      <c r="N199" s="228">
        <v>21334.545454545452</v>
      </c>
      <c r="O199" s="143">
        <v>7.7552411794784282E-2</v>
      </c>
      <c r="P199" s="192">
        <v>1074475944</v>
      </c>
      <c r="Q199" s="287" t="s">
        <v>6579</v>
      </c>
      <c r="R199" s="189">
        <v>23500</v>
      </c>
      <c r="S199" s="11"/>
      <c r="T199" s="229">
        <v>23500</v>
      </c>
      <c r="U199" s="135">
        <v>19680</v>
      </c>
      <c r="V199" s="230">
        <v>21334.545454545452</v>
      </c>
      <c r="W199" s="141">
        <v>7.7319148936170201E-2</v>
      </c>
      <c r="X199" s="136">
        <v>7.7552411794784282E-2</v>
      </c>
      <c r="Y199" s="144">
        <v>2</v>
      </c>
      <c r="AA199" s="184">
        <v>23039</v>
      </c>
      <c r="AB199" s="182">
        <v>25317</v>
      </c>
      <c r="AC199" s="195">
        <f t="shared" si="7"/>
        <v>1074475944</v>
      </c>
      <c r="AF199" s="389">
        <f t="shared" si="8"/>
        <v>23500</v>
      </c>
      <c r="AN199" s="390" t="str">
        <f t="shared" si="9"/>
        <v>https://kakaku.com/item/K0001387080/</v>
      </c>
      <c r="AS199" s="139">
        <f t="shared" si="10"/>
        <v>0</v>
      </c>
      <c r="AT199" s="391">
        <f t="shared" si="11"/>
        <v>672707</v>
      </c>
      <c r="AU199" s="394">
        <f t="shared" si="12"/>
        <v>2</v>
      </c>
      <c r="AV199" s="393"/>
    </row>
    <row r="200" spans="1:48" s="139" customFormat="1" ht="18.75">
      <c r="A200" s="387">
        <v>45322</v>
      </c>
      <c r="B200" s="11" t="s">
        <v>14063</v>
      </c>
      <c r="C200" s="247" t="s">
        <v>14064</v>
      </c>
      <c r="D200" s="133" t="s">
        <v>13478</v>
      </c>
      <c r="E200" s="131">
        <v>17</v>
      </c>
      <c r="F200" s="225">
        <v>3</v>
      </c>
      <c r="G200" s="131">
        <v>457</v>
      </c>
      <c r="H200" s="132" t="s">
        <v>1749</v>
      </c>
      <c r="I200" s="132">
        <v>41</v>
      </c>
      <c r="J200" s="134" t="s">
        <v>1780</v>
      </c>
      <c r="K200" s="226" t="s">
        <v>1987</v>
      </c>
      <c r="L200" s="226" t="s">
        <v>1777</v>
      </c>
      <c r="M200" s="227">
        <v>19900</v>
      </c>
      <c r="N200" s="228">
        <v>18038.181818181816</v>
      </c>
      <c r="O200" s="143">
        <v>7.9729865940933273E-2</v>
      </c>
      <c r="P200" s="192">
        <v>1074475996</v>
      </c>
      <c r="Q200" s="287" t="s">
        <v>14065</v>
      </c>
      <c r="R200" s="189">
        <v>23480</v>
      </c>
      <c r="S200" s="11"/>
      <c r="T200" s="229">
        <v>23480</v>
      </c>
      <c r="U200" s="135">
        <v>16600</v>
      </c>
      <c r="V200" s="230">
        <v>21292.727272727272</v>
      </c>
      <c r="W200" s="141">
        <v>0.27110552763819085</v>
      </c>
      <c r="X200" s="136">
        <v>0.22039108530441462</v>
      </c>
      <c r="Y200" s="144" t="s">
        <v>14058</v>
      </c>
      <c r="AA200" s="184">
        <v>23019</v>
      </c>
      <c r="AB200" s="182">
        <v>25295</v>
      </c>
      <c r="AC200" s="195">
        <f t="shared" si="7"/>
        <v>1074475996</v>
      </c>
      <c r="AF200" s="389">
        <f t="shared" si="8"/>
        <v>23480</v>
      </c>
      <c r="AN200" s="390" t="str">
        <f t="shared" si="9"/>
        <v>https://kakaku.com/item/K0001421794/</v>
      </c>
      <c r="AS200" s="139">
        <f t="shared" si="10"/>
        <v>0</v>
      </c>
      <c r="AT200" s="391">
        <f t="shared" si="11"/>
        <v>672707</v>
      </c>
      <c r="AU200" s="394" t="str">
        <f t="shared" si="12"/>
        <v>2新規ページにつき連動依頼</v>
      </c>
      <c r="AV200" s="393"/>
    </row>
    <row r="201" spans="1:48" s="139" customFormat="1" ht="18.75">
      <c r="A201" s="387">
        <v>45322</v>
      </c>
      <c r="B201" s="11" t="s">
        <v>12066</v>
      </c>
      <c r="C201" s="247" t="s">
        <v>14066</v>
      </c>
      <c r="D201" s="133" t="s">
        <v>14067</v>
      </c>
      <c r="E201" s="131">
        <v>0</v>
      </c>
      <c r="F201" s="225">
        <v>40</v>
      </c>
      <c r="G201" s="131">
        <v>1346</v>
      </c>
      <c r="H201" s="132" t="s">
        <v>14068</v>
      </c>
      <c r="I201" s="132">
        <v>1</v>
      </c>
      <c r="J201" s="134" t="s">
        <v>6434</v>
      </c>
      <c r="K201" s="226" t="s">
        <v>12131</v>
      </c>
      <c r="L201" s="226" t="s">
        <v>1777</v>
      </c>
      <c r="M201" s="227">
        <v>8300</v>
      </c>
      <c r="N201" s="228">
        <v>7545.454545454545</v>
      </c>
      <c r="O201" s="143">
        <v>0.24987951807228911</v>
      </c>
      <c r="P201" s="192">
        <v>1081657740</v>
      </c>
      <c r="Q201" s="287" t="s">
        <v>14069</v>
      </c>
      <c r="R201" s="189">
        <v>8300</v>
      </c>
      <c r="S201" s="11"/>
      <c r="T201" s="229">
        <v>8300</v>
      </c>
      <c r="U201" s="135">
        <v>5660</v>
      </c>
      <c r="V201" s="230">
        <v>7545.454545454545</v>
      </c>
      <c r="W201" s="141">
        <v>7.7228915662650666E-2</v>
      </c>
      <c r="X201" s="136">
        <v>0.24987951807228911</v>
      </c>
      <c r="Y201" s="144" t="s">
        <v>14058</v>
      </c>
      <c r="AA201" s="184">
        <v>8137</v>
      </c>
      <c r="AB201" s="182">
        <v>8941</v>
      </c>
      <c r="AC201" s="195">
        <f t="shared" si="7"/>
        <v>1081657740</v>
      </c>
      <c r="AF201" s="389">
        <f t="shared" si="8"/>
        <v>8300</v>
      </c>
      <c r="AN201" s="390" t="str">
        <f t="shared" si="9"/>
        <v>https://kakaku.com/item/K0001511895/</v>
      </c>
      <c r="AS201" s="139">
        <f t="shared" si="10"/>
        <v>0</v>
      </c>
      <c r="AT201" s="391">
        <f t="shared" si="11"/>
        <v>672707</v>
      </c>
      <c r="AU201" s="394" t="str">
        <f t="shared" si="12"/>
        <v>2新規ページにつき連動依頼</v>
      </c>
      <c r="AV201" s="393"/>
    </row>
    <row r="202" spans="1:48" s="139" customFormat="1" ht="18.75">
      <c r="A202" s="387">
        <v>45322</v>
      </c>
      <c r="B202" s="11" t="s">
        <v>12067</v>
      </c>
      <c r="C202" s="247" t="s">
        <v>14070</v>
      </c>
      <c r="D202" s="133" t="s">
        <v>14060</v>
      </c>
      <c r="E202" s="131">
        <v>0</v>
      </c>
      <c r="F202" s="225">
        <v>94</v>
      </c>
      <c r="G202" s="131">
        <v>232</v>
      </c>
      <c r="H202" s="132" t="s">
        <v>14068</v>
      </c>
      <c r="I202" s="132">
        <v>2</v>
      </c>
      <c r="J202" s="134" t="s">
        <v>1784</v>
      </c>
      <c r="K202" s="226" t="s">
        <v>13487</v>
      </c>
      <c r="L202" s="226" t="s">
        <v>1984</v>
      </c>
      <c r="M202" s="227">
        <v>9350</v>
      </c>
      <c r="N202" s="228">
        <v>8494.545454545454</v>
      </c>
      <c r="O202" s="143">
        <v>0.29013270547945202</v>
      </c>
      <c r="P202" s="192">
        <v>1081670471</v>
      </c>
      <c r="Q202" s="287" t="s">
        <v>14071</v>
      </c>
      <c r="R202" s="189">
        <v>8450</v>
      </c>
      <c r="S202" s="11">
        <v>900</v>
      </c>
      <c r="T202" s="229">
        <v>9350</v>
      </c>
      <c r="U202" s="135">
        <v>6030</v>
      </c>
      <c r="V202" s="230">
        <v>8494.545454545454</v>
      </c>
      <c r="W202" s="141">
        <v>0.10339393939393937</v>
      </c>
      <c r="X202" s="136">
        <v>0.29013270547945202</v>
      </c>
      <c r="Y202" s="144" t="s">
        <v>14058</v>
      </c>
      <c r="AA202" s="184">
        <v>8284</v>
      </c>
      <c r="AB202" s="182">
        <v>9103</v>
      </c>
      <c r="AC202" s="195">
        <f t="shared" si="7"/>
        <v>1081670471</v>
      </c>
      <c r="AF202" s="389">
        <f t="shared" si="8"/>
        <v>8450</v>
      </c>
      <c r="AN202" s="390" t="str">
        <f t="shared" si="9"/>
        <v>https://kakaku.com/item/K0001511884/</v>
      </c>
      <c r="AS202" s="139">
        <f t="shared" si="10"/>
        <v>900</v>
      </c>
      <c r="AT202" s="391">
        <f t="shared" si="11"/>
        <v>672706</v>
      </c>
      <c r="AU202" s="394" t="str">
        <f t="shared" si="12"/>
        <v>2新規ページにつき連動依頼</v>
      </c>
      <c r="AV202" s="393"/>
    </row>
    <row r="203" spans="1:48" s="139" customFormat="1" ht="18.75">
      <c r="A203" s="387">
        <v>45322</v>
      </c>
      <c r="B203" s="11" t="s">
        <v>12068</v>
      </c>
      <c r="C203" s="247" t="s">
        <v>14072</v>
      </c>
      <c r="D203" s="133" t="s">
        <v>14060</v>
      </c>
      <c r="E203" s="131">
        <v>0</v>
      </c>
      <c r="F203" s="225">
        <v>49</v>
      </c>
      <c r="G203" s="131">
        <v>532</v>
      </c>
      <c r="H203" s="132" t="s">
        <v>14068</v>
      </c>
      <c r="I203" s="132">
        <v>3</v>
      </c>
      <c r="J203" s="134" t="s">
        <v>5996</v>
      </c>
      <c r="K203" s="226" t="s">
        <v>11980</v>
      </c>
      <c r="L203" s="226" t="s">
        <v>1777</v>
      </c>
      <c r="M203" s="227">
        <v>9380</v>
      </c>
      <c r="N203" s="228">
        <v>8517.2727272727261</v>
      </c>
      <c r="O203" s="143">
        <v>0.28146013448607099</v>
      </c>
      <c r="P203" s="192">
        <v>1081670472</v>
      </c>
      <c r="Q203" s="287" t="s">
        <v>14073</v>
      </c>
      <c r="R203" s="189">
        <v>9380</v>
      </c>
      <c r="S203" s="11"/>
      <c r="T203" s="229">
        <v>9380</v>
      </c>
      <c r="U203" s="135">
        <v>6120</v>
      </c>
      <c r="V203" s="230">
        <v>8517.2727272727261</v>
      </c>
      <c r="W203" s="141">
        <v>7.7292110874200404E-2</v>
      </c>
      <c r="X203" s="136">
        <v>0.28146013448607099</v>
      </c>
      <c r="Y203" s="144" t="s">
        <v>14058</v>
      </c>
      <c r="AA203" s="184">
        <v>9196</v>
      </c>
      <c r="AB203" s="182">
        <v>10105</v>
      </c>
      <c r="AC203" s="195">
        <f t="shared" si="7"/>
        <v>1081670472</v>
      </c>
      <c r="AF203" s="389">
        <f t="shared" si="8"/>
        <v>9380</v>
      </c>
      <c r="AN203" s="390" t="str">
        <f t="shared" si="9"/>
        <v>https://kakaku.com/item/K0001511888/</v>
      </c>
      <c r="AS203" s="139">
        <f t="shared" si="10"/>
        <v>0</v>
      </c>
      <c r="AT203" s="391">
        <f t="shared" si="11"/>
        <v>672707</v>
      </c>
      <c r="AU203" s="394" t="str">
        <f t="shared" si="12"/>
        <v>2新規ページにつき連動依頼</v>
      </c>
      <c r="AV203" s="393"/>
    </row>
    <row r="204" spans="1:48" s="139" customFormat="1" ht="18.75">
      <c r="A204" s="387">
        <v>45322</v>
      </c>
      <c r="B204" s="11" t="s">
        <v>12069</v>
      </c>
      <c r="C204" s="247" t="s">
        <v>14074</v>
      </c>
      <c r="D204" s="133" t="s">
        <v>14067</v>
      </c>
      <c r="E204" s="131">
        <v>0</v>
      </c>
      <c r="F204" s="225">
        <v>26</v>
      </c>
      <c r="G204" s="131">
        <v>2086</v>
      </c>
      <c r="H204" s="132" t="s">
        <v>14068</v>
      </c>
      <c r="I204" s="132">
        <v>4</v>
      </c>
      <c r="J204" s="134" t="s">
        <v>3414</v>
      </c>
      <c r="K204" s="226" t="s">
        <v>13497</v>
      </c>
      <c r="L204" s="226" t="s">
        <v>1777</v>
      </c>
      <c r="M204" s="227">
        <v>7560</v>
      </c>
      <c r="N204" s="228">
        <v>6870.9090909090901</v>
      </c>
      <c r="O204" s="143">
        <v>0.32323365969833279</v>
      </c>
      <c r="P204" s="192">
        <v>1081670474</v>
      </c>
      <c r="Q204" s="287" t="s">
        <v>14075</v>
      </c>
      <c r="R204" s="189">
        <v>7560</v>
      </c>
      <c r="S204" s="11"/>
      <c r="T204" s="229">
        <v>7560</v>
      </c>
      <c r="U204" s="135">
        <v>4650</v>
      </c>
      <c r="V204" s="230">
        <v>6870.9090909090901</v>
      </c>
      <c r="W204" s="141">
        <v>7.7116402116402138E-2</v>
      </c>
      <c r="X204" s="136">
        <v>0.32323365969833279</v>
      </c>
      <c r="Y204" s="144" t="s">
        <v>14058</v>
      </c>
      <c r="AA204" s="184">
        <v>7411</v>
      </c>
      <c r="AB204" s="182">
        <v>8143</v>
      </c>
      <c r="AC204" s="195">
        <f t="shared" si="7"/>
        <v>1081670474</v>
      </c>
      <c r="AF204" s="389">
        <f t="shared" si="8"/>
        <v>7560</v>
      </c>
      <c r="AN204" s="390" t="str">
        <f t="shared" si="9"/>
        <v>https://kakaku.com/item/K0001511902/</v>
      </c>
      <c r="AS204" s="139">
        <f t="shared" si="10"/>
        <v>0</v>
      </c>
      <c r="AT204" s="391">
        <f t="shared" si="11"/>
        <v>672707</v>
      </c>
      <c r="AU204" s="394" t="str">
        <f t="shared" si="12"/>
        <v>2新規ページにつき連動依頼</v>
      </c>
      <c r="AV204" s="393"/>
    </row>
    <row r="205" spans="1:48" s="139" customFormat="1" ht="18.75">
      <c r="A205" s="387">
        <v>45322</v>
      </c>
      <c r="B205" s="11" t="s">
        <v>12070</v>
      </c>
      <c r="C205" s="247" t="s">
        <v>14076</v>
      </c>
      <c r="D205" s="133" t="s">
        <v>14060</v>
      </c>
      <c r="E205" s="131">
        <v>0</v>
      </c>
      <c r="F205" s="225">
        <v>52</v>
      </c>
      <c r="G205" s="131">
        <v>942</v>
      </c>
      <c r="H205" s="132" t="s">
        <v>14068</v>
      </c>
      <c r="I205" s="132">
        <v>5</v>
      </c>
      <c r="J205" s="134" t="s">
        <v>5996</v>
      </c>
      <c r="K205" s="226" t="s">
        <v>12134</v>
      </c>
      <c r="L205" s="226" t="s">
        <v>1777</v>
      </c>
      <c r="M205" s="227">
        <v>9120</v>
      </c>
      <c r="N205" s="228">
        <v>8283.6363636363621</v>
      </c>
      <c r="O205" s="143">
        <v>0.29982440737489013</v>
      </c>
      <c r="P205" s="192">
        <v>1081670473</v>
      </c>
      <c r="Q205" s="287" t="s">
        <v>14077</v>
      </c>
      <c r="R205" s="189">
        <v>9120</v>
      </c>
      <c r="S205" s="11"/>
      <c r="T205" s="229">
        <v>9120</v>
      </c>
      <c r="U205" s="135">
        <v>5800</v>
      </c>
      <c r="V205" s="230">
        <v>8283.6363636363621</v>
      </c>
      <c r="W205" s="141">
        <v>7.7302631578947345E-2</v>
      </c>
      <c r="X205" s="136">
        <v>0.29982440737489013</v>
      </c>
      <c r="Y205" s="144" t="s">
        <v>14058</v>
      </c>
      <c r="AA205" s="184">
        <v>8941</v>
      </c>
      <c r="AB205" s="182">
        <v>9825</v>
      </c>
      <c r="AC205" s="195">
        <f t="shared" si="7"/>
        <v>1081670473</v>
      </c>
      <c r="AF205" s="389">
        <f t="shared" si="8"/>
        <v>9120</v>
      </c>
      <c r="AN205" s="390" t="str">
        <f t="shared" si="9"/>
        <v>https://kakaku.com/item/K0001511892/</v>
      </c>
      <c r="AS205" s="139">
        <f t="shared" si="10"/>
        <v>0</v>
      </c>
      <c r="AT205" s="391">
        <f t="shared" si="11"/>
        <v>672707</v>
      </c>
      <c r="AU205" s="394" t="str">
        <f t="shared" si="12"/>
        <v>2新規ページにつき連動依頼</v>
      </c>
      <c r="AV205" s="393"/>
    </row>
    <row r="206" spans="1:48" s="139" customFormat="1" ht="18.75">
      <c r="A206" s="387">
        <v>45322</v>
      </c>
      <c r="B206" s="11" t="s">
        <v>12071</v>
      </c>
      <c r="C206" s="247" t="s">
        <v>14078</v>
      </c>
      <c r="D206" s="133" t="s">
        <v>14060</v>
      </c>
      <c r="E206" s="131">
        <v>0</v>
      </c>
      <c r="F206" s="225">
        <v>60</v>
      </c>
      <c r="G206" s="131">
        <v>203</v>
      </c>
      <c r="H206" s="132" t="s">
        <v>14068</v>
      </c>
      <c r="I206" s="132">
        <v>6</v>
      </c>
      <c r="J206" s="134" t="s">
        <v>5996</v>
      </c>
      <c r="K206" s="226" t="s">
        <v>12135</v>
      </c>
      <c r="L206" s="226" t="s">
        <v>1777</v>
      </c>
      <c r="M206" s="227">
        <v>10980</v>
      </c>
      <c r="N206" s="228">
        <v>9981.8181818181802</v>
      </c>
      <c r="O206" s="143">
        <v>0.28970856102003634</v>
      </c>
      <c r="P206" s="192">
        <v>1081670475</v>
      </c>
      <c r="Q206" s="287" t="s">
        <v>14079</v>
      </c>
      <c r="R206" s="189">
        <v>10980</v>
      </c>
      <c r="S206" s="11"/>
      <c r="T206" s="229">
        <v>10980</v>
      </c>
      <c r="U206" s="135">
        <v>7090</v>
      </c>
      <c r="V206" s="230">
        <v>9981.8181818181802</v>
      </c>
      <c r="W206" s="141">
        <v>7.7231329690346184E-2</v>
      </c>
      <c r="X206" s="136">
        <v>0.28970856102003634</v>
      </c>
      <c r="Y206" s="144" t="s">
        <v>14058</v>
      </c>
      <c r="AA206" s="184">
        <v>10764</v>
      </c>
      <c r="AB206" s="182">
        <v>11828</v>
      </c>
      <c r="AC206" s="195">
        <f t="shared" si="7"/>
        <v>1081670475</v>
      </c>
      <c r="AF206" s="389">
        <f t="shared" si="8"/>
        <v>10980</v>
      </c>
      <c r="AN206" s="390" t="str">
        <f t="shared" si="9"/>
        <v>https://kakaku.com/item/K0001511886/</v>
      </c>
      <c r="AS206" s="139">
        <f t="shared" si="10"/>
        <v>0</v>
      </c>
      <c r="AT206" s="391">
        <f t="shared" si="11"/>
        <v>672707</v>
      </c>
      <c r="AU206" s="394" t="str">
        <f t="shared" si="12"/>
        <v>2新規ページにつき連動依頼</v>
      </c>
      <c r="AV206" s="393"/>
    </row>
    <row r="207" spans="1:48" s="139" customFormat="1" ht="18.75">
      <c r="A207" s="387">
        <v>45322</v>
      </c>
      <c r="B207" s="11" t="s">
        <v>12072</v>
      </c>
      <c r="C207" s="247" t="s">
        <v>14080</v>
      </c>
      <c r="D207" s="133" t="s">
        <v>14060</v>
      </c>
      <c r="E207" s="131">
        <v>0</v>
      </c>
      <c r="F207" s="225">
        <v>20</v>
      </c>
      <c r="G207" s="131">
        <v>942</v>
      </c>
      <c r="H207" s="132" t="s">
        <v>14068</v>
      </c>
      <c r="I207" s="132">
        <v>7</v>
      </c>
      <c r="J207" s="134" t="s">
        <v>12136</v>
      </c>
      <c r="K207" s="226" t="s">
        <v>11976</v>
      </c>
      <c r="L207" s="226" t="s">
        <v>1777</v>
      </c>
      <c r="M207" s="227">
        <v>10180</v>
      </c>
      <c r="N207" s="228">
        <v>9247.2727272727261</v>
      </c>
      <c r="O207" s="143">
        <v>0.29817145104207621</v>
      </c>
      <c r="P207" s="192">
        <v>1081670476</v>
      </c>
      <c r="Q207" s="287" t="s">
        <v>14081</v>
      </c>
      <c r="R207" s="189">
        <v>10180</v>
      </c>
      <c r="S207" s="11"/>
      <c r="T207" s="229">
        <v>10180</v>
      </c>
      <c r="U207" s="135">
        <v>6490</v>
      </c>
      <c r="V207" s="230">
        <v>9247.2727272727261</v>
      </c>
      <c r="W207" s="141">
        <v>7.7308447937131541E-2</v>
      </c>
      <c r="X207" s="136">
        <v>0.29817145104207621</v>
      </c>
      <c r="Y207" s="144" t="s">
        <v>14058</v>
      </c>
      <c r="AA207" s="184">
        <v>9980</v>
      </c>
      <c r="AB207" s="182">
        <v>10967</v>
      </c>
      <c r="AC207" s="195">
        <f t="shared" si="7"/>
        <v>1081670476</v>
      </c>
      <c r="AF207" s="389">
        <f t="shared" si="8"/>
        <v>10180</v>
      </c>
      <c r="AN207" s="390" t="str">
        <f t="shared" si="9"/>
        <v>https://kakaku.com/item/K0001511891/</v>
      </c>
      <c r="AS207" s="139">
        <f t="shared" si="10"/>
        <v>0</v>
      </c>
      <c r="AT207" s="391">
        <f t="shared" si="11"/>
        <v>672707</v>
      </c>
      <c r="AU207" s="394" t="str">
        <f t="shared" si="12"/>
        <v>2新規ページにつき連動依頼</v>
      </c>
      <c r="AV207" s="393"/>
    </row>
    <row r="208" spans="1:48" s="139" customFormat="1" ht="18.75">
      <c r="A208" s="387">
        <v>45322</v>
      </c>
      <c r="B208" s="11" t="s">
        <v>12073</v>
      </c>
      <c r="C208" s="247" t="s">
        <v>14082</v>
      </c>
      <c r="D208" s="133" t="s">
        <v>14060</v>
      </c>
      <c r="E208" s="131">
        <v>0</v>
      </c>
      <c r="F208" s="225">
        <v>28</v>
      </c>
      <c r="G208" s="131">
        <v>266</v>
      </c>
      <c r="H208" s="132" t="s">
        <v>14068</v>
      </c>
      <c r="I208" s="132">
        <v>8</v>
      </c>
      <c r="J208" s="134" t="s">
        <v>6434</v>
      </c>
      <c r="K208" s="226" t="s">
        <v>11976</v>
      </c>
      <c r="L208" s="226" t="s">
        <v>1777</v>
      </c>
      <c r="M208" s="227">
        <v>10180</v>
      </c>
      <c r="N208" s="228">
        <v>9254.545454545454</v>
      </c>
      <c r="O208" s="143">
        <v>0.21876227897838896</v>
      </c>
      <c r="P208" s="192">
        <v>1081670477</v>
      </c>
      <c r="Q208" s="287" t="s">
        <v>14083</v>
      </c>
      <c r="R208" s="189">
        <v>10180</v>
      </c>
      <c r="S208" s="11"/>
      <c r="T208" s="229">
        <v>10180</v>
      </c>
      <c r="U208" s="135">
        <v>7230</v>
      </c>
      <c r="V208" s="230">
        <v>9254.545454545454</v>
      </c>
      <c r="W208" s="141">
        <v>7.7308447937131541E-2</v>
      </c>
      <c r="X208" s="136">
        <v>0.21876227897838896</v>
      </c>
      <c r="Y208" s="144" t="s">
        <v>14058</v>
      </c>
      <c r="AA208" s="184">
        <v>9980</v>
      </c>
      <c r="AB208" s="182">
        <v>10967</v>
      </c>
      <c r="AC208" s="195">
        <f t="shared" si="7"/>
        <v>1081670477</v>
      </c>
      <c r="AF208" s="389">
        <f t="shared" si="8"/>
        <v>10180</v>
      </c>
      <c r="AN208" s="390" t="str">
        <f t="shared" si="9"/>
        <v>https://kakaku.com/item/K0001511890/</v>
      </c>
      <c r="AS208" s="139">
        <f t="shared" si="10"/>
        <v>0</v>
      </c>
      <c r="AT208" s="391">
        <f t="shared" si="11"/>
        <v>672707</v>
      </c>
      <c r="AU208" s="394" t="str">
        <f t="shared" si="12"/>
        <v>2新規ページにつき連動依頼</v>
      </c>
      <c r="AV208" s="393"/>
    </row>
    <row r="209" spans="1:48" s="139" customFormat="1" ht="18.75">
      <c r="A209" s="433" t="s">
        <v>14161</v>
      </c>
      <c r="B209" s="11" t="s">
        <v>746</v>
      </c>
      <c r="C209" s="247" t="s">
        <v>13473</v>
      </c>
      <c r="D209" s="133" t="s">
        <v>13474</v>
      </c>
      <c r="E209" s="131">
        <v>11</v>
      </c>
      <c r="F209" s="225">
        <v>12</v>
      </c>
      <c r="G209" s="131" t="s">
        <v>671</v>
      </c>
      <c r="H209" s="132" t="s">
        <v>1748</v>
      </c>
      <c r="I209" s="132">
        <v>17</v>
      </c>
      <c r="J209" s="134" t="s">
        <v>13410</v>
      </c>
      <c r="K209" s="226" t="s">
        <v>13469</v>
      </c>
      <c r="L209" s="226" t="s">
        <v>13412</v>
      </c>
      <c r="M209" s="227">
        <v>19290</v>
      </c>
      <c r="N209" s="228">
        <v>17529.090909090908</v>
      </c>
      <c r="O209" s="143">
        <v>2.2196867544860437E-2</v>
      </c>
      <c r="P209" s="192">
        <v>1074476182</v>
      </c>
      <c r="Q209" s="287" t="s">
        <v>6558</v>
      </c>
      <c r="R209" s="189">
        <v>19760</v>
      </c>
      <c r="S209" s="11">
        <v>900</v>
      </c>
      <c r="T209" s="229">
        <v>20660</v>
      </c>
      <c r="U209" s="135">
        <v>17140</v>
      </c>
      <c r="V209" s="230">
        <v>18774.545454545452</v>
      </c>
      <c r="W209" s="141">
        <v>0.20674603174603168</v>
      </c>
      <c r="X209" s="136">
        <v>8.706178578345912E-2</v>
      </c>
      <c r="Y209" s="144">
        <v>2</v>
      </c>
      <c r="AA209" s="184">
        <v>19372</v>
      </c>
      <c r="AB209" s="182">
        <v>21287</v>
      </c>
      <c r="AC209" s="195">
        <f t="shared" ref="AC209:AC258" si="13">P209</f>
        <v>1074476182</v>
      </c>
      <c r="AF209" s="389">
        <f t="shared" ref="AF209:AF258" si="14">R209</f>
        <v>19760</v>
      </c>
      <c r="AN209" s="390" t="str">
        <f t="shared" ref="AN209:AN258" si="15">C209</f>
        <v>https://kakaku.com/item/K0001387111/</v>
      </c>
      <c r="AS209" s="139">
        <f t="shared" ref="AS209:AS258" si="16">S209</f>
        <v>900</v>
      </c>
      <c r="AT209" s="391">
        <f t="shared" si="11"/>
        <v>672706</v>
      </c>
      <c r="AU209" s="394">
        <f t="shared" ref="AU209:AU231" si="17">Y209</f>
        <v>2</v>
      </c>
      <c r="AV209" s="393"/>
    </row>
    <row r="210" spans="1:48" s="139" customFormat="1" ht="18.75">
      <c r="A210" s="433" t="s">
        <v>14161</v>
      </c>
      <c r="B210" s="11" t="s">
        <v>802</v>
      </c>
      <c r="C210" s="247" t="s">
        <v>14062</v>
      </c>
      <c r="D210" s="133" t="s">
        <v>13476</v>
      </c>
      <c r="E210" s="131">
        <v>0</v>
      </c>
      <c r="F210" s="225">
        <v>0</v>
      </c>
      <c r="G210" s="131" t="s">
        <v>671</v>
      </c>
      <c r="H210" s="132" t="s">
        <v>1748</v>
      </c>
      <c r="I210" s="132">
        <v>44</v>
      </c>
      <c r="J210" s="134" t="s">
        <v>1780</v>
      </c>
      <c r="K210" s="226" t="s">
        <v>7232</v>
      </c>
      <c r="L210" s="226" t="s">
        <v>1777</v>
      </c>
      <c r="M210" s="227">
        <v>23500</v>
      </c>
      <c r="N210" s="228">
        <v>21334.545454545452</v>
      </c>
      <c r="O210" s="143">
        <v>7.7552411794784282E-2</v>
      </c>
      <c r="P210" s="192">
        <v>1074475944</v>
      </c>
      <c r="Q210" s="287" t="s">
        <v>6579</v>
      </c>
      <c r="R210" s="189">
        <v>23500</v>
      </c>
      <c r="S210" s="11"/>
      <c r="T210" s="229">
        <v>23500</v>
      </c>
      <c r="U210" s="135">
        <v>19680</v>
      </c>
      <c r="V210" s="230">
        <v>21334.545454545452</v>
      </c>
      <c r="W210" s="141">
        <v>7.7319148936170201E-2</v>
      </c>
      <c r="X210" s="136">
        <v>7.7552411794784282E-2</v>
      </c>
      <c r="Y210" s="144">
        <v>2</v>
      </c>
      <c r="AA210" s="184">
        <v>23039</v>
      </c>
      <c r="AB210" s="182">
        <v>25317</v>
      </c>
      <c r="AC210" s="195">
        <f t="shared" si="13"/>
        <v>1074475944</v>
      </c>
      <c r="AF210" s="389">
        <f t="shared" si="14"/>
        <v>23500</v>
      </c>
      <c r="AN210" s="390" t="str">
        <f t="shared" si="15"/>
        <v>https://kakaku.com/item/K0001387080/</v>
      </c>
      <c r="AS210" s="139">
        <f t="shared" si="16"/>
        <v>0</v>
      </c>
      <c r="AT210" s="391">
        <f t="shared" si="11"/>
        <v>672707</v>
      </c>
      <c r="AU210" s="394">
        <f t="shared" si="17"/>
        <v>2</v>
      </c>
      <c r="AV210" s="393"/>
    </row>
    <row r="211" spans="1:48" s="139" customFormat="1" ht="18.75">
      <c r="A211" s="433" t="s">
        <v>14161</v>
      </c>
      <c r="B211" s="11" t="s">
        <v>954</v>
      </c>
      <c r="C211" s="247" t="s">
        <v>1687</v>
      </c>
      <c r="D211" s="133" t="s">
        <v>13476</v>
      </c>
      <c r="E211" s="131">
        <v>24</v>
      </c>
      <c r="F211" s="225">
        <v>72</v>
      </c>
      <c r="G211" s="131"/>
      <c r="H211" s="132" t="s">
        <v>1751</v>
      </c>
      <c r="I211" s="132">
        <v>78</v>
      </c>
      <c r="J211" s="134" t="s">
        <v>1785</v>
      </c>
      <c r="K211" s="226" t="s">
        <v>12146</v>
      </c>
      <c r="L211" s="226" t="s">
        <v>1954</v>
      </c>
      <c r="M211" s="227">
        <v>28000</v>
      </c>
      <c r="N211" s="228">
        <v>25434.545454545452</v>
      </c>
      <c r="O211" s="143">
        <v>3.202516262777888E-2</v>
      </c>
      <c r="P211" s="192">
        <v>1074476019</v>
      </c>
      <c r="Q211" s="287" t="s">
        <v>6745</v>
      </c>
      <c r="R211" s="189">
        <v>28200</v>
      </c>
      <c r="S211" s="11"/>
      <c r="T211" s="229">
        <v>28200</v>
      </c>
      <c r="U211" s="135">
        <v>24620</v>
      </c>
      <c r="V211" s="230">
        <v>25616.363636363636</v>
      </c>
      <c r="W211" s="141">
        <v>0.12522222222222212</v>
      </c>
      <c r="X211" s="136">
        <v>3.8895592306054355E-2</v>
      </c>
      <c r="Y211" s="144" t="s">
        <v>7684</v>
      </c>
      <c r="AA211" s="184">
        <v>27647</v>
      </c>
      <c r="AB211" s="182">
        <v>30381</v>
      </c>
      <c r="AC211" s="195">
        <f t="shared" si="13"/>
        <v>1074476019</v>
      </c>
      <c r="AF211" s="389">
        <f t="shared" si="14"/>
        <v>28200</v>
      </c>
      <c r="AN211" s="390" t="str">
        <f t="shared" si="15"/>
        <v>https://kakaku.com/item/K0001421035/</v>
      </c>
      <c r="AS211" s="139">
        <f t="shared" si="16"/>
        <v>0</v>
      </c>
      <c r="AT211" s="391">
        <f t="shared" si="11"/>
        <v>672707</v>
      </c>
      <c r="AU211" s="394" t="str">
        <f t="shared" si="17"/>
        <v>2乖離</v>
      </c>
      <c r="AV211" s="393"/>
    </row>
    <row r="212" spans="1:48" s="139" customFormat="1" ht="18.75">
      <c r="A212" s="433" t="s">
        <v>14161</v>
      </c>
      <c r="B212" s="11" t="s">
        <v>14150</v>
      </c>
      <c r="C212" s="247" t="s">
        <v>14151</v>
      </c>
      <c r="D212" s="133" t="s">
        <v>14060</v>
      </c>
      <c r="E212" s="131">
        <v>8</v>
      </c>
      <c r="F212" s="225">
        <v>24</v>
      </c>
      <c r="G212" s="131" t="s">
        <v>671</v>
      </c>
      <c r="H212" s="132" t="s">
        <v>1748</v>
      </c>
      <c r="I212" s="132">
        <v>1</v>
      </c>
      <c r="J212" s="134" t="s">
        <v>1780</v>
      </c>
      <c r="K212" s="226" t="s">
        <v>7218</v>
      </c>
      <c r="L212" s="226" t="s">
        <v>1777</v>
      </c>
      <c r="M212" s="227">
        <v>11000</v>
      </c>
      <c r="N212" s="228">
        <v>9930</v>
      </c>
      <c r="O212" s="143">
        <v>6.6465256797583083E-2</v>
      </c>
      <c r="P212" s="192">
        <v>1074476371</v>
      </c>
      <c r="Q212" s="287" t="s">
        <v>14152</v>
      </c>
      <c r="R212" s="189">
        <v>11287</v>
      </c>
      <c r="S212" s="11">
        <v>900</v>
      </c>
      <c r="T212" s="229">
        <v>12187</v>
      </c>
      <c r="U212" s="135">
        <v>9270</v>
      </c>
      <c r="V212" s="230">
        <v>11009.090909090908</v>
      </c>
      <c r="W212" s="141">
        <v>0.10536363636363633</v>
      </c>
      <c r="X212" s="136">
        <v>0.15796862097440126</v>
      </c>
      <c r="Y212" s="144">
        <v>2</v>
      </c>
      <c r="AA212" s="184">
        <v>11065</v>
      </c>
      <c r="AB212" s="182">
        <v>12159</v>
      </c>
      <c r="AC212" s="195">
        <f t="shared" si="13"/>
        <v>1074476371</v>
      </c>
      <c r="AF212" s="389">
        <f t="shared" si="14"/>
        <v>11287</v>
      </c>
      <c r="AN212" s="390" t="str">
        <f t="shared" si="15"/>
        <v>https://kakaku.com/item/K0001387118/</v>
      </c>
      <c r="AS212" s="139">
        <f t="shared" si="16"/>
        <v>900</v>
      </c>
      <c r="AT212" s="391">
        <f t="shared" si="11"/>
        <v>672706</v>
      </c>
      <c r="AU212" s="394">
        <f t="shared" si="17"/>
        <v>2</v>
      </c>
      <c r="AV212" s="393"/>
    </row>
    <row r="213" spans="1:48" s="139" customFormat="1" ht="18.75">
      <c r="A213" s="433" t="s">
        <v>14161</v>
      </c>
      <c r="B213" s="11" t="s">
        <v>830</v>
      </c>
      <c r="C213" s="247" t="s">
        <v>14153</v>
      </c>
      <c r="D213" s="133" t="s">
        <v>13474</v>
      </c>
      <c r="E213" s="131">
        <v>16</v>
      </c>
      <c r="F213" s="225">
        <v>12</v>
      </c>
      <c r="G213" s="131">
        <v>2162</v>
      </c>
      <c r="H213" s="132" t="s">
        <v>1748</v>
      </c>
      <c r="I213" s="132">
        <v>6</v>
      </c>
      <c r="J213" s="134" t="s">
        <v>1780</v>
      </c>
      <c r="K213" s="226" t="s">
        <v>14139</v>
      </c>
      <c r="L213" s="226" t="s">
        <v>1777</v>
      </c>
      <c r="M213" s="227">
        <v>15980</v>
      </c>
      <c r="N213" s="228">
        <v>14471.81818181818</v>
      </c>
      <c r="O213" s="143">
        <v>7.4062441108109694E-2</v>
      </c>
      <c r="P213" s="192">
        <v>1074476365</v>
      </c>
      <c r="Q213" s="287" t="s">
        <v>6548</v>
      </c>
      <c r="R213" s="189">
        <v>16943</v>
      </c>
      <c r="S213" s="11">
        <v>900</v>
      </c>
      <c r="T213" s="229">
        <v>17843</v>
      </c>
      <c r="U213" s="135">
        <v>13400</v>
      </c>
      <c r="V213" s="230">
        <v>16165.454545454544</v>
      </c>
      <c r="W213" s="141">
        <v>0.14217772215269076</v>
      </c>
      <c r="X213" s="136">
        <v>0.17107187043077263</v>
      </c>
      <c r="Y213" s="144">
        <v>2</v>
      </c>
      <c r="AA213" s="184">
        <v>16610</v>
      </c>
      <c r="AB213" s="182">
        <v>18252</v>
      </c>
      <c r="AC213" s="195">
        <f t="shared" si="13"/>
        <v>1074476365</v>
      </c>
      <c r="AF213" s="389">
        <f t="shared" si="14"/>
        <v>16943</v>
      </c>
      <c r="AN213" s="390" t="str">
        <f t="shared" si="15"/>
        <v>https://kakaku.com/item/K0001387104/</v>
      </c>
      <c r="AS213" s="139">
        <f t="shared" si="16"/>
        <v>900</v>
      </c>
      <c r="AT213" s="391">
        <f t="shared" si="11"/>
        <v>672706</v>
      </c>
      <c r="AU213" s="394">
        <f t="shared" si="17"/>
        <v>2</v>
      </c>
      <c r="AV213" s="393"/>
    </row>
    <row r="214" spans="1:48" s="139" customFormat="1" ht="18.75">
      <c r="A214" s="433" t="s">
        <v>14161</v>
      </c>
      <c r="B214" s="11" t="s">
        <v>846</v>
      </c>
      <c r="C214" s="247" t="s">
        <v>14154</v>
      </c>
      <c r="D214" s="133" t="s">
        <v>14060</v>
      </c>
      <c r="E214" s="131">
        <v>0</v>
      </c>
      <c r="F214" s="225">
        <v>20</v>
      </c>
      <c r="G214" s="131">
        <v>153</v>
      </c>
      <c r="H214" s="132" t="s">
        <v>1748</v>
      </c>
      <c r="I214" s="132">
        <v>8</v>
      </c>
      <c r="J214" s="134" t="s">
        <v>1780</v>
      </c>
      <c r="K214" s="226" t="s">
        <v>14140</v>
      </c>
      <c r="L214" s="226" t="s">
        <v>1777</v>
      </c>
      <c r="M214" s="227">
        <v>13100</v>
      </c>
      <c r="N214" s="228">
        <v>11809.999999999998</v>
      </c>
      <c r="O214" s="143">
        <v>6.0965283657916876E-2</v>
      </c>
      <c r="P214" s="192">
        <v>1074476333</v>
      </c>
      <c r="Q214" s="287" t="s">
        <v>6550</v>
      </c>
      <c r="R214" s="189">
        <v>13753</v>
      </c>
      <c r="S214" s="11">
        <v>900</v>
      </c>
      <c r="T214" s="229">
        <v>14653</v>
      </c>
      <c r="U214" s="135">
        <v>11090</v>
      </c>
      <c r="V214" s="230">
        <v>13221.81818181818</v>
      </c>
      <c r="W214" s="141">
        <v>0.13099236641221368</v>
      </c>
      <c r="X214" s="136">
        <v>0.16123487348734863</v>
      </c>
      <c r="Y214" s="144">
        <v>2</v>
      </c>
      <c r="AA214" s="184">
        <v>13483</v>
      </c>
      <c r="AB214" s="182">
        <v>14816</v>
      </c>
      <c r="AC214" s="195">
        <f t="shared" si="13"/>
        <v>1074476333</v>
      </c>
      <c r="AF214" s="389">
        <f t="shared" si="14"/>
        <v>13753</v>
      </c>
      <c r="AN214" s="390" t="str">
        <f t="shared" si="15"/>
        <v>https://kakaku.com/item/K0001387123/</v>
      </c>
      <c r="AS214" s="139">
        <f t="shared" si="16"/>
        <v>900</v>
      </c>
      <c r="AT214" s="391">
        <f t="shared" si="11"/>
        <v>672706</v>
      </c>
      <c r="AU214" s="394">
        <f t="shared" si="17"/>
        <v>2</v>
      </c>
      <c r="AV214" s="393"/>
    </row>
    <row r="215" spans="1:48" s="139" customFormat="1" ht="18.75">
      <c r="A215" s="433" t="s">
        <v>14161</v>
      </c>
      <c r="B215" s="11" t="s">
        <v>1586</v>
      </c>
      <c r="C215" s="247" t="s">
        <v>14155</v>
      </c>
      <c r="D215" s="133" t="s">
        <v>13476</v>
      </c>
      <c r="E215" s="131">
        <v>0</v>
      </c>
      <c r="F215" s="225">
        <v>0</v>
      </c>
      <c r="G215" s="131"/>
      <c r="H215" s="132" t="s">
        <v>1758</v>
      </c>
      <c r="I215" s="132">
        <v>13</v>
      </c>
      <c r="J215" s="134" t="s">
        <v>1776</v>
      </c>
      <c r="K215" s="226" t="s">
        <v>6426</v>
      </c>
      <c r="L215" s="226" t="s">
        <v>1777</v>
      </c>
      <c r="M215" s="227">
        <v>24750</v>
      </c>
      <c r="N215" s="228">
        <v>22487.272727272724</v>
      </c>
      <c r="O215" s="143">
        <v>0.37755902328589902</v>
      </c>
      <c r="P215" s="192">
        <v>1074476665</v>
      </c>
      <c r="Q215" s="287" t="s">
        <v>14156</v>
      </c>
      <c r="R215" s="189">
        <v>24750</v>
      </c>
      <c r="S215" s="11"/>
      <c r="T215" s="229">
        <v>24750</v>
      </c>
      <c r="U215" s="135">
        <v>13997</v>
      </c>
      <c r="V215" s="230">
        <v>22487.272727272724</v>
      </c>
      <c r="W215" s="141">
        <v>7.7292929292929191E-2</v>
      </c>
      <c r="X215" s="136">
        <v>0.37755902328589902</v>
      </c>
      <c r="Y215" s="144" t="s">
        <v>14123</v>
      </c>
      <c r="AA215" s="184">
        <v>24264</v>
      </c>
      <c r="AB215" s="182">
        <v>26663</v>
      </c>
      <c r="AC215" s="195">
        <f t="shared" si="13"/>
        <v>1074476665</v>
      </c>
      <c r="AF215" s="389">
        <f t="shared" si="14"/>
        <v>24750</v>
      </c>
      <c r="AN215" s="390" t="str">
        <f t="shared" si="15"/>
        <v>https://kakaku.com/item/K0001025398/</v>
      </c>
      <c r="AS215" s="139">
        <f t="shared" si="16"/>
        <v>0</v>
      </c>
      <c r="AT215" s="391">
        <f t="shared" si="11"/>
        <v>672707</v>
      </c>
      <c r="AU215" s="394" t="str">
        <f t="shared" si="17"/>
        <v>2在庫未連携</v>
      </c>
      <c r="AV215" s="393"/>
    </row>
    <row r="216" spans="1:48" s="139" customFormat="1" ht="18.75">
      <c r="A216" s="433" t="s">
        <v>14161</v>
      </c>
      <c r="B216" s="11" t="s">
        <v>14141</v>
      </c>
      <c r="C216" s="247" t="s">
        <v>14144</v>
      </c>
      <c r="D216" s="133" t="s">
        <v>13474</v>
      </c>
      <c r="E216" s="131">
        <v>0</v>
      </c>
      <c r="F216" s="225">
        <v>0</v>
      </c>
      <c r="G216" s="131" t="s">
        <v>671</v>
      </c>
      <c r="H216" s="132" t="s">
        <v>1748</v>
      </c>
      <c r="I216" s="132">
        <v>76</v>
      </c>
      <c r="J216" s="134" t="s">
        <v>13410</v>
      </c>
      <c r="K216" s="226" t="s">
        <v>14146</v>
      </c>
      <c r="L216" s="226" t="s">
        <v>1777</v>
      </c>
      <c r="M216" s="227">
        <v>18840</v>
      </c>
      <c r="N216" s="228">
        <v>17126.363636363636</v>
      </c>
      <c r="O216" s="143">
        <v>0.41960825946175484</v>
      </c>
      <c r="P216" s="192">
        <v>1074476292</v>
      </c>
      <c r="Q216" s="287" t="s">
        <v>14142</v>
      </c>
      <c r="R216" s="189">
        <v>18840</v>
      </c>
      <c r="S216" s="11"/>
      <c r="T216" s="229">
        <v>18840</v>
      </c>
      <c r="U216" s="135">
        <v>9940</v>
      </c>
      <c r="V216" s="230">
        <v>17126.363636363636</v>
      </c>
      <c r="W216" s="141">
        <v>7.7282377919320577E-2</v>
      </c>
      <c r="X216" s="136">
        <v>0.41960825946175484</v>
      </c>
      <c r="Y216" s="144">
        <v>2</v>
      </c>
      <c r="AA216" s="184">
        <v>18470</v>
      </c>
      <c r="AB216" s="182">
        <v>20296</v>
      </c>
      <c r="AC216" s="195">
        <f t="shared" si="13"/>
        <v>1074476292</v>
      </c>
      <c r="AF216" s="389">
        <f t="shared" si="14"/>
        <v>18840</v>
      </c>
      <c r="AN216" s="390" t="str">
        <f t="shared" si="15"/>
        <v>https://kakaku.com/item/K0001126497/</v>
      </c>
      <c r="AS216" s="139">
        <f t="shared" si="16"/>
        <v>0</v>
      </c>
      <c r="AT216" s="391">
        <f t="shared" si="11"/>
        <v>672707</v>
      </c>
      <c r="AU216" s="394">
        <f t="shared" si="17"/>
        <v>2</v>
      </c>
      <c r="AV216" s="393"/>
    </row>
    <row r="217" spans="1:48" s="139" customFormat="1" ht="18.75">
      <c r="A217" s="433" t="s">
        <v>14161</v>
      </c>
      <c r="B217" s="11" t="s">
        <v>546</v>
      </c>
      <c r="C217" s="247" t="s">
        <v>14157</v>
      </c>
      <c r="D217" s="133" t="s">
        <v>13474</v>
      </c>
      <c r="E217" s="131">
        <v>0</v>
      </c>
      <c r="F217" s="225">
        <v>16</v>
      </c>
      <c r="G217" s="131"/>
      <c r="H217" s="132" t="s">
        <v>1751</v>
      </c>
      <c r="I217" s="132">
        <v>5</v>
      </c>
      <c r="J217" s="134" t="s">
        <v>1782</v>
      </c>
      <c r="K217" s="226" t="s">
        <v>14148</v>
      </c>
      <c r="L217" s="226" t="s">
        <v>1970</v>
      </c>
      <c r="M217" s="227">
        <v>21425</v>
      </c>
      <c r="N217" s="228">
        <v>19444.545454545452</v>
      </c>
      <c r="O217" s="143">
        <v>0.2080041142643414</v>
      </c>
      <c r="P217" s="192">
        <v>1074476259</v>
      </c>
      <c r="Q217" s="287" t="s">
        <v>6680</v>
      </c>
      <c r="R217" s="189">
        <v>21425</v>
      </c>
      <c r="S217" s="11"/>
      <c r="T217" s="229">
        <v>21425</v>
      </c>
      <c r="U217" s="135">
        <v>15400</v>
      </c>
      <c r="V217" s="230">
        <v>19444.545454545452</v>
      </c>
      <c r="W217" s="141">
        <v>0.11475489012315876</v>
      </c>
      <c r="X217" s="136">
        <v>0.2080041142643414</v>
      </c>
      <c r="Y217" s="144">
        <v>2</v>
      </c>
      <c r="AA217" s="184">
        <v>21004</v>
      </c>
      <c r="AB217" s="182">
        <v>23081</v>
      </c>
      <c r="AC217" s="195">
        <f t="shared" si="13"/>
        <v>1074476259</v>
      </c>
      <c r="AF217" s="389">
        <f t="shared" si="14"/>
        <v>21425</v>
      </c>
      <c r="AN217" s="390" t="str">
        <f t="shared" si="15"/>
        <v>https://kakaku.com/item/K0000465724/</v>
      </c>
      <c r="AS217" s="139">
        <f t="shared" si="16"/>
        <v>0</v>
      </c>
      <c r="AT217" s="391">
        <f t="shared" si="11"/>
        <v>672707</v>
      </c>
      <c r="AU217" s="394">
        <f t="shared" si="17"/>
        <v>2</v>
      </c>
      <c r="AV217" s="393"/>
    </row>
    <row r="218" spans="1:48" s="139" customFormat="1" ht="18.75">
      <c r="A218" s="433" t="s">
        <v>14161</v>
      </c>
      <c r="B218" s="11" t="s">
        <v>891</v>
      </c>
      <c r="C218" s="247" t="s">
        <v>151</v>
      </c>
      <c r="D218" s="133" t="s">
        <v>13476</v>
      </c>
      <c r="E218" s="131">
        <v>32</v>
      </c>
      <c r="F218" s="225">
        <v>32</v>
      </c>
      <c r="G218" s="131"/>
      <c r="H218" s="132" t="s">
        <v>1749</v>
      </c>
      <c r="I218" s="132">
        <v>50</v>
      </c>
      <c r="J218" s="134" t="s">
        <v>1779</v>
      </c>
      <c r="K218" s="226" t="s">
        <v>14057</v>
      </c>
      <c r="L218" s="226" t="s">
        <v>1777</v>
      </c>
      <c r="M218" s="227">
        <v>23000</v>
      </c>
      <c r="N218" s="228">
        <v>20883.63636363636</v>
      </c>
      <c r="O218" s="143">
        <v>6.4818039352254775E-2</v>
      </c>
      <c r="P218" s="192">
        <v>1074476011</v>
      </c>
      <c r="Q218" s="287" t="s">
        <v>6643</v>
      </c>
      <c r="R218" s="189">
        <v>23100</v>
      </c>
      <c r="S218" s="11">
        <v>900</v>
      </c>
      <c r="T218" s="229">
        <v>24000</v>
      </c>
      <c r="U218" s="135">
        <v>19530</v>
      </c>
      <c r="V218" s="230">
        <v>21792.727272727272</v>
      </c>
      <c r="W218" s="141">
        <v>8.2000000000000073E-2</v>
      </c>
      <c r="X218" s="136">
        <v>0.10382946771233102</v>
      </c>
      <c r="Y218" s="144">
        <v>2</v>
      </c>
      <c r="AA218" s="184">
        <v>22647</v>
      </c>
      <c r="AB218" s="182">
        <v>24886</v>
      </c>
      <c r="AC218" s="195">
        <f t="shared" si="13"/>
        <v>1074476011</v>
      </c>
      <c r="AF218" s="389">
        <f t="shared" si="14"/>
        <v>23100</v>
      </c>
      <c r="AN218" s="390" t="str">
        <f t="shared" si="15"/>
        <v>https://kakaku.com/item/K0001421809/</v>
      </c>
      <c r="AS218" s="139">
        <f t="shared" si="16"/>
        <v>900</v>
      </c>
      <c r="AT218" s="391">
        <f t="shared" si="11"/>
        <v>672706</v>
      </c>
      <c r="AU218" s="394">
        <f t="shared" si="17"/>
        <v>2</v>
      </c>
      <c r="AV218" s="393"/>
    </row>
    <row r="219" spans="1:48" s="139" customFormat="1" ht="18.75">
      <c r="A219" s="433" t="s">
        <v>14161</v>
      </c>
      <c r="B219" s="11" t="s">
        <v>892</v>
      </c>
      <c r="C219" s="247" t="s">
        <v>14158</v>
      </c>
      <c r="D219" s="133" t="s">
        <v>13478</v>
      </c>
      <c r="E219" s="131">
        <v>2</v>
      </c>
      <c r="F219" s="225">
        <v>32</v>
      </c>
      <c r="G219" s="131">
        <v>194</v>
      </c>
      <c r="H219" s="132" t="s">
        <v>1749</v>
      </c>
      <c r="I219" s="132">
        <v>52</v>
      </c>
      <c r="J219" s="134" t="s">
        <v>3422</v>
      </c>
      <c r="K219" s="226" t="s">
        <v>1959</v>
      </c>
      <c r="L219" s="226">
        <v>0</v>
      </c>
      <c r="M219" s="227">
        <v>20800</v>
      </c>
      <c r="N219" s="228">
        <v>18873.63636363636</v>
      </c>
      <c r="O219" s="143">
        <v>9.1325080680121226E-2</v>
      </c>
      <c r="P219" s="192">
        <v>1074476010</v>
      </c>
      <c r="Q219" s="287" t="s">
        <v>6646</v>
      </c>
      <c r="R219" s="189">
        <v>20800</v>
      </c>
      <c r="S219" s="11"/>
      <c r="T219" s="229">
        <v>20800</v>
      </c>
      <c r="U219" s="135">
        <v>17150</v>
      </c>
      <c r="V219" s="230">
        <v>18873.63636363636</v>
      </c>
      <c r="W219" s="141">
        <v>7.7307692307692299E-2</v>
      </c>
      <c r="X219" s="136">
        <v>9.1325080680121226E-2</v>
      </c>
      <c r="Y219" s="144">
        <v>2</v>
      </c>
      <c r="AA219" s="184">
        <v>20392</v>
      </c>
      <c r="AB219" s="182">
        <v>22408</v>
      </c>
      <c r="AC219" s="195">
        <f t="shared" si="13"/>
        <v>1074476010</v>
      </c>
      <c r="AF219" s="389">
        <f t="shared" si="14"/>
        <v>20800</v>
      </c>
      <c r="AN219" s="390" t="str">
        <f t="shared" si="15"/>
        <v>https://kakaku.com/item/K0001421801/</v>
      </c>
      <c r="AS219" s="139">
        <f t="shared" si="16"/>
        <v>0</v>
      </c>
      <c r="AT219" s="391">
        <f t="shared" si="11"/>
        <v>672707</v>
      </c>
      <c r="AU219" s="394">
        <f t="shared" si="17"/>
        <v>2</v>
      </c>
      <c r="AV219" s="393"/>
    </row>
    <row r="220" spans="1:48" s="139" customFormat="1" ht="18.75">
      <c r="A220" s="433" t="s">
        <v>14161</v>
      </c>
      <c r="B220" s="11" t="s">
        <v>4906</v>
      </c>
      <c r="C220" s="247" t="s">
        <v>14160</v>
      </c>
      <c r="D220" s="133" t="s">
        <v>14159</v>
      </c>
      <c r="E220" s="131">
        <v>14</v>
      </c>
      <c r="F220" s="225">
        <v>12</v>
      </c>
      <c r="G220" s="131"/>
      <c r="H220" s="132" t="s">
        <v>1751</v>
      </c>
      <c r="I220" s="132">
        <v>48</v>
      </c>
      <c r="J220" s="134" t="s">
        <v>1779</v>
      </c>
      <c r="K220" s="226" t="s">
        <v>14149</v>
      </c>
      <c r="L220" s="226" t="s">
        <v>1777</v>
      </c>
      <c r="M220" s="227">
        <v>44000</v>
      </c>
      <c r="N220" s="228">
        <v>39994.545454545449</v>
      </c>
      <c r="O220" s="143">
        <v>0.10537800609173965</v>
      </c>
      <c r="P220" s="192">
        <v>1074476740</v>
      </c>
      <c r="Q220" s="287" t="s">
        <v>6714</v>
      </c>
      <c r="R220" s="189">
        <v>44000</v>
      </c>
      <c r="S220" s="11"/>
      <c r="T220" s="229">
        <v>44000</v>
      </c>
      <c r="U220" s="135">
        <v>35780</v>
      </c>
      <c r="V220" s="230">
        <v>39994.545454545449</v>
      </c>
      <c r="W220" s="141">
        <v>7.7340909090909182E-2</v>
      </c>
      <c r="X220" s="136">
        <v>0.10537800609173965</v>
      </c>
      <c r="Y220" s="144">
        <v>2</v>
      </c>
      <c r="AA220" s="184">
        <v>43137</v>
      </c>
      <c r="AB220" s="182">
        <v>47403</v>
      </c>
      <c r="AC220" s="195">
        <f t="shared" si="13"/>
        <v>1074476740</v>
      </c>
      <c r="AF220" s="389">
        <f t="shared" si="14"/>
        <v>44000</v>
      </c>
      <c r="AN220" s="390" t="str">
        <f t="shared" si="15"/>
        <v>https://kakaku.com/item/K0000945899/</v>
      </c>
      <c r="AS220" s="139">
        <f t="shared" si="16"/>
        <v>0</v>
      </c>
      <c r="AT220" s="391">
        <f t="shared" si="11"/>
        <v>672707</v>
      </c>
      <c r="AU220" s="394">
        <f t="shared" si="17"/>
        <v>2</v>
      </c>
      <c r="AV220" s="393"/>
    </row>
    <row r="221" spans="1:48" s="139" customFormat="1" ht="18.75">
      <c r="A221" s="433" t="s">
        <v>14161</v>
      </c>
      <c r="B221" s="11" t="s">
        <v>13483</v>
      </c>
      <c r="C221" s="247" t="s">
        <v>11962</v>
      </c>
      <c r="D221" s="133" t="s">
        <v>13478</v>
      </c>
      <c r="E221" s="131">
        <v>24</v>
      </c>
      <c r="F221" s="225">
        <v>12</v>
      </c>
      <c r="G221" s="131">
        <v>34</v>
      </c>
      <c r="H221" s="132" t="s">
        <v>1751</v>
      </c>
      <c r="I221" s="132">
        <v>57</v>
      </c>
      <c r="J221" s="134" t="s">
        <v>1958</v>
      </c>
      <c r="K221" s="226" t="s">
        <v>3427</v>
      </c>
      <c r="L221" s="226" t="s">
        <v>1777</v>
      </c>
      <c r="M221" s="227">
        <v>21300</v>
      </c>
      <c r="N221" s="228">
        <v>19334.545454545452</v>
      </c>
      <c r="O221" s="143">
        <v>0.12229640774873038</v>
      </c>
      <c r="P221" s="192">
        <v>1074476030</v>
      </c>
      <c r="Q221" s="287" t="s">
        <v>6723</v>
      </c>
      <c r="R221" s="189">
        <v>21300</v>
      </c>
      <c r="S221" s="11"/>
      <c r="T221" s="229">
        <v>21300</v>
      </c>
      <c r="U221" s="135">
        <v>16970</v>
      </c>
      <c r="V221" s="230">
        <v>19334.545454545452</v>
      </c>
      <c r="W221" s="141">
        <v>7.7323943661971928E-2</v>
      </c>
      <c r="X221" s="136">
        <v>0.12229640774873038</v>
      </c>
      <c r="Y221" s="144">
        <v>2</v>
      </c>
      <c r="AA221" s="184">
        <v>20882</v>
      </c>
      <c r="AB221" s="182">
        <v>22947</v>
      </c>
      <c r="AC221" s="195">
        <f t="shared" si="13"/>
        <v>1074476030</v>
      </c>
      <c r="AF221" s="389">
        <f t="shared" si="14"/>
        <v>21300</v>
      </c>
      <c r="AN221" s="390" t="str">
        <f t="shared" si="15"/>
        <v>https://kakaku.com/item/K0001421044/</v>
      </c>
      <c r="AS221" s="139">
        <f t="shared" si="16"/>
        <v>0</v>
      </c>
      <c r="AT221" s="391">
        <f t="shared" si="11"/>
        <v>672707</v>
      </c>
      <c r="AU221" s="394">
        <f t="shared" si="17"/>
        <v>2</v>
      </c>
      <c r="AV221" s="393"/>
    </row>
    <row r="222" spans="1:48" s="139" customFormat="1" ht="18.75">
      <c r="A222" s="433" t="s">
        <v>14161</v>
      </c>
      <c r="B222" s="11" t="s">
        <v>4916</v>
      </c>
      <c r="C222" s="247" t="s">
        <v>1690</v>
      </c>
      <c r="D222" s="133" t="s">
        <v>14159</v>
      </c>
      <c r="E222" s="131">
        <v>1</v>
      </c>
      <c r="F222" s="225">
        <v>1</v>
      </c>
      <c r="G222" s="131">
        <v>42</v>
      </c>
      <c r="H222" s="132" t="s">
        <v>1751</v>
      </c>
      <c r="I222" s="132">
        <v>83</v>
      </c>
      <c r="J222" s="134" t="s">
        <v>1779</v>
      </c>
      <c r="K222" s="226" t="s">
        <v>3420</v>
      </c>
      <c r="L222" s="226">
        <v>0</v>
      </c>
      <c r="M222" s="227">
        <v>34500</v>
      </c>
      <c r="N222" s="228">
        <v>31313.63636363636</v>
      </c>
      <c r="O222" s="143">
        <v>0.29778197125852801</v>
      </c>
      <c r="P222" s="192">
        <v>1074476196</v>
      </c>
      <c r="Q222" s="287" t="s">
        <v>6753</v>
      </c>
      <c r="R222" s="189">
        <v>38300</v>
      </c>
      <c r="S222" s="11">
        <v>900</v>
      </c>
      <c r="T222" s="229">
        <v>39200</v>
      </c>
      <c r="U222" s="135">
        <v>21989</v>
      </c>
      <c r="V222" s="230">
        <v>35586.363636363632</v>
      </c>
      <c r="W222" s="141">
        <v>0.19599999999999995</v>
      </c>
      <c r="X222" s="136">
        <v>0.3820947758334397</v>
      </c>
      <c r="Y222" s="144">
        <v>2</v>
      </c>
      <c r="AA222" s="184">
        <v>37549</v>
      </c>
      <c r="AB222" s="182">
        <v>41262</v>
      </c>
      <c r="AC222" s="195">
        <f t="shared" si="13"/>
        <v>1074476196</v>
      </c>
      <c r="AF222" s="389">
        <f t="shared" si="14"/>
        <v>38300</v>
      </c>
      <c r="AN222" s="390" t="str">
        <f t="shared" si="15"/>
        <v>https://kakaku.com/item/K0001421021/</v>
      </c>
      <c r="AS222" s="139">
        <f t="shared" si="16"/>
        <v>900</v>
      </c>
      <c r="AT222" s="391">
        <f t="shared" si="11"/>
        <v>672706</v>
      </c>
      <c r="AU222" s="394">
        <f t="shared" si="17"/>
        <v>2</v>
      </c>
      <c r="AV222" s="393"/>
    </row>
    <row r="223" spans="1:48" s="139" customFormat="1" ht="18.75">
      <c r="A223" s="433" t="s">
        <v>14161</v>
      </c>
      <c r="B223" s="11" t="s">
        <v>4944</v>
      </c>
      <c r="C223" s="247" t="s">
        <v>1742</v>
      </c>
      <c r="D223" s="133" t="s">
        <v>13476</v>
      </c>
      <c r="E223" s="131">
        <v>20</v>
      </c>
      <c r="F223" s="225">
        <v>16</v>
      </c>
      <c r="G223" s="131"/>
      <c r="H223" s="132" t="s">
        <v>1767</v>
      </c>
      <c r="I223" s="132">
        <v>6</v>
      </c>
      <c r="J223" s="134" t="s">
        <v>3422</v>
      </c>
      <c r="K223" s="226" t="s">
        <v>7886</v>
      </c>
      <c r="L223" s="226" t="s">
        <v>3425</v>
      </c>
      <c r="M223" s="227">
        <v>29700</v>
      </c>
      <c r="N223" s="228">
        <v>26974.545454545452</v>
      </c>
      <c r="O223" s="143">
        <v>0.22378673496899426</v>
      </c>
      <c r="P223" s="192" t="s">
        <v>6518</v>
      </c>
      <c r="Q223" s="287" t="s">
        <v>7052</v>
      </c>
      <c r="R223" s="189">
        <v>28800</v>
      </c>
      <c r="S223" s="11">
        <v>900</v>
      </c>
      <c r="T223" s="229">
        <v>29700</v>
      </c>
      <c r="U223" s="135">
        <v>20938</v>
      </c>
      <c r="V223" s="230">
        <v>26974.545454545452</v>
      </c>
      <c r="W223" s="141">
        <v>7.7326388888888875E-2</v>
      </c>
      <c r="X223" s="136">
        <v>0.22378673496899426</v>
      </c>
      <c r="Y223" s="144" t="s">
        <v>14119</v>
      </c>
      <c r="AA223" s="184">
        <v>28235</v>
      </c>
      <c r="AB223" s="182">
        <v>31027</v>
      </c>
      <c r="AC223" s="195" t="str">
        <f t="shared" si="13"/>
        <v>1074475805</v>
      </c>
      <c r="AF223" s="389">
        <f t="shared" si="14"/>
        <v>28800</v>
      </c>
      <c r="AN223" s="390" t="str">
        <f t="shared" si="15"/>
        <v>https://kakaku.com/item/K0001277738/</v>
      </c>
      <c r="AS223" s="139">
        <f t="shared" si="16"/>
        <v>900</v>
      </c>
      <c r="AT223" s="391">
        <f t="shared" si="11"/>
        <v>672706</v>
      </c>
      <c r="AU223" s="394" t="str">
        <f t="shared" si="17"/>
        <v>2在庫未連携</v>
      </c>
      <c r="AV223" s="393"/>
    </row>
    <row r="224" spans="1:48" s="139" customFormat="1" ht="18.75">
      <c r="A224" s="433" t="s">
        <v>14192</v>
      </c>
      <c r="B224" s="11" t="s">
        <v>840</v>
      </c>
      <c r="C224" s="247" t="s">
        <v>14176</v>
      </c>
      <c r="D224" s="133" t="s">
        <v>13474</v>
      </c>
      <c r="E224" s="131">
        <v>2</v>
      </c>
      <c r="F224" s="225">
        <v>18</v>
      </c>
      <c r="G224" s="131">
        <v>266</v>
      </c>
      <c r="H224" s="132" t="s">
        <v>1748</v>
      </c>
      <c r="I224" s="132">
        <v>7</v>
      </c>
      <c r="J224" s="134" t="s">
        <v>1780</v>
      </c>
      <c r="K224" s="226" t="s">
        <v>6436</v>
      </c>
      <c r="L224" s="226" t="s">
        <v>1777</v>
      </c>
      <c r="M224" s="227">
        <v>15300</v>
      </c>
      <c r="N224" s="228">
        <v>13859.999999999998</v>
      </c>
      <c r="O224" s="143">
        <v>0.13059163059163048</v>
      </c>
      <c r="P224" s="192">
        <v>1074476355</v>
      </c>
      <c r="Q224" s="287" t="s">
        <v>6549</v>
      </c>
      <c r="R224" s="189">
        <v>15279</v>
      </c>
      <c r="S224" s="11">
        <v>900</v>
      </c>
      <c r="T224" s="229">
        <v>16179</v>
      </c>
      <c r="U224" s="135">
        <v>12050</v>
      </c>
      <c r="V224" s="230">
        <v>14659.090909090908</v>
      </c>
      <c r="W224" s="141">
        <v>7.581699346405224E-2</v>
      </c>
      <c r="X224" s="136">
        <v>0.17798449612403094</v>
      </c>
      <c r="Y224" s="144">
        <v>2</v>
      </c>
      <c r="AA224" s="184">
        <v>14979</v>
      </c>
      <c r="AB224" s="182">
        <v>16460</v>
      </c>
      <c r="AC224" s="195">
        <f t="shared" si="13"/>
        <v>1074476355</v>
      </c>
      <c r="AF224" s="389">
        <f t="shared" si="14"/>
        <v>15279</v>
      </c>
      <c r="AN224" s="390" t="str">
        <f t="shared" si="15"/>
        <v>https://kakaku.com/item/K0001387105/</v>
      </c>
      <c r="AS224" s="139">
        <f t="shared" si="16"/>
        <v>900</v>
      </c>
      <c r="AT224" s="391">
        <f t="shared" si="11"/>
        <v>672706</v>
      </c>
      <c r="AU224" s="394">
        <f t="shared" si="17"/>
        <v>2</v>
      </c>
      <c r="AV224" s="393"/>
    </row>
    <row r="225" spans="1:48" s="139" customFormat="1" ht="18.75">
      <c r="A225" s="433" t="s">
        <v>14192</v>
      </c>
      <c r="B225" s="11" t="s">
        <v>733</v>
      </c>
      <c r="C225" s="247" t="s">
        <v>1978</v>
      </c>
      <c r="D225" s="133" t="s">
        <v>13474</v>
      </c>
      <c r="E225" s="131">
        <v>11</v>
      </c>
      <c r="F225" s="225">
        <v>11</v>
      </c>
      <c r="G225" s="131">
        <v>2108</v>
      </c>
      <c r="H225" s="132" t="s">
        <v>1748</v>
      </c>
      <c r="I225" s="132">
        <v>10</v>
      </c>
      <c r="J225" s="134" t="s">
        <v>1780</v>
      </c>
      <c r="K225" s="226" t="s">
        <v>6436</v>
      </c>
      <c r="L225" s="226" t="s">
        <v>1777</v>
      </c>
      <c r="M225" s="227">
        <v>15300</v>
      </c>
      <c r="N225" s="228">
        <v>13909.090909090908</v>
      </c>
      <c r="O225" s="143">
        <v>7.8300653594771175E-2</v>
      </c>
      <c r="P225" s="192">
        <v>1074476184</v>
      </c>
      <c r="Q225" s="287" t="s">
        <v>6551</v>
      </c>
      <c r="R225" s="189">
        <v>16230</v>
      </c>
      <c r="S225" s="11">
        <v>900</v>
      </c>
      <c r="T225" s="229">
        <v>17130</v>
      </c>
      <c r="U225" s="135">
        <v>12820</v>
      </c>
      <c r="V225" s="230">
        <v>15572.727272727272</v>
      </c>
      <c r="W225" s="141">
        <v>0.14274509803921576</v>
      </c>
      <c r="X225" s="136">
        <v>0.1767659077641564</v>
      </c>
      <c r="Y225" s="144">
        <v>2</v>
      </c>
      <c r="AA225" s="184">
        <v>15911</v>
      </c>
      <c r="AB225" s="182">
        <v>17484</v>
      </c>
      <c r="AC225" s="195">
        <f t="shared" si="13"/>
        <v>1074476184</v>
      </c>
      <c r="AF225" s="389">
        <f t="shared" si="14"/>
        <v>16230</v>
      </c>
      <c r="AN225" s="390" t="str">
        <f t="shared" si="15"/>
        <v>https://kakaku.com/item/K0001387106/</v>
      </c>
      <c r="AS225" s="139">
        <f t="shared" si="16"/>
        <v>900</v>
      </c>
      <c r="AT225" s="391">
        <f t="shared" si="11"/>
        <v>672706</v>
      </c>
      <c r="AU225" s="394">
        <f t="shared" si="17"/>
        <v>2</v>
      </c>
      <c r="AV225" s="393"/>
    </row>
    <row r="226" spans="1:48" s="139" customFormat="1" ht="18.75">
      <c r="A226" s="433" t="s">
        <v>14192</v>
      </c>
      <c r="B226" s="11" t="s">
        <v>735</v>
      </c>
      <c r="C226" s="247" t="s">
        <v>14177</v>
      </c>
      <c r="D226" s="133" t="s">
        <v>13478</v>
      </c>
      <c r="E226" s="131">
        <v>13</v>
      </c>
      <c r="F226" s="225">
        <v>9</v>
      </c>
      <c r="G226" s="131">
        <v>949</v>
      </c>
      <c r="H226" s="132" t="s">
        <v>1748</v>
      </c>
      <c r="I226" s="132">
        <v>11</v>
      </c>
      <c r="J226" s="134" t="s">
        <v>1780</v>
      </c>
      <c r="K226" s="226" t="s">
        <v>7222</v>
      </c>
      <c r="L226" s="226" t="s">
        <v>1777</v>
      </c>
      <c r="M226" s="227">
        <v>21600</v>
      </c>
      <c r="N226" s="228">
        <v>19621.81818181818</v>
      </c>
      <c r="O226" s="143">
        <v>5.5643068939955444E-2</v>
      </c>
      <c r="P226" s="192">
        <v>1074476185</v>
      </c>
      <c r="Q226" s="287" t="s">
        <v>6552</v>
      </c>
      <c r="R226" s="189">
        <v>23573</v>
      </c>
      <c r="S226" s="11">
        <v>900</v>
      </c>
      <c r="T226" s="229">
        <v>24473</v>
      </c>
      <c r="U226" s="135">
        <v>18530</v>
      </c>
      <c r="V226" s="230">
        <v>22233.63636363636</v>
      </c>
      <c r="W226" s="141">
        <v>0.17569444444444438</v>
      </c>
      <c r="X226" s="136">
        <v>0.16657807580651743</v>
      </c>
      <c r="Y226" s="144">
        <v>2</v>
      </c>
      <c r="AA226" s="184">
        <v>23110</v>
      </c>
      <c r="AB226" s="182">
        <v>25395</v>
      </c>
      <c r="AC226" s="195">
        <f t="shared" si="13"/>
        <v>1074476185</v>
      </c>
      <c r="AF226" s="389">
        <f t="shared" si="14"/>
        <v>23573</v>
      </c>
      <c r="AN226" s="390" t="str">
        <f t="shared" si="15"/>
        <v>https://kakaku.com/item/K0001387086/</v>
      </c>
      <c r="AS226" s="139">
        <f t="shared" si="16"/>
        <v>900</v>
      </c>
      <c r="AT226" s="391">
        <f t="shared" si="11"/>
        <v>672706</v>
      </c>
      <c r="AU226" s="394">
        <f t="shared" si="17"/>
        <v>2</v>
      </c>
      <c r="AV226" s="393"/>
    </row>
    <row r="227" spans="1:48" s="139" customFormat="1" ht="18.75">
      <c r="A227" s="433" t="s">
        <v>14192</v>
      </c>
      <c r="B227" s="11" t="s">
        <v>746</v>
      </c>
      <c r="C227" s="247" t="s">
        <v>13473</v>
      </c>
      <c r="D227" s="133" t="s">
        <v>13474</v>
      </c>
      <c r="E227" s="131">
        <v>11</v>
      </c>
      <c r="F227" s="225">
        <v>12</v>
      </c>
      <c r="G227" s="131" t="s">
        <v>671</v>
      </c>
      <c r="H227" s="132" t="s">
        <v>1748</v>
      </c>
      <c r="I227" s="132">
        <v>17</v>
      </c>
      <c r="J227" s="134" t="s">
        <v>13410</v>
      </c>
      <c r="K227" s="226" t="s">
        <v>13469</v>
      </c>
      <c r="L227" s="226" t="s">
        <v>13412</v>
      </c>
      <c r="M227" s="227">
        <v>19290</v>
      </c>
      <c r="N227" s="228">
        <v>17529.090909090908</v>
      </c>
      <c r="O227" s="143">
        <v>2.2196867544860437E-2</v>
      </c>
      <c r="P227" s="192">
        <v>1074476182</v>
      </c>
      <c r="Q227" s="287" t="s">
        <v>6558</v>
      </c>
      <c r="R227" s="189">
        <v>19760</v>
      </c>
      <c r="S227" s="11">
        <v>900</v>
      </c>
      <c r="T227" s="229">
        <v>20660</v>
      </c>
      <c r="U227" s="135">
        <v>17140</v>
      </c>
      <c r="V227" s="230">
        <v>18774.545454545452</v>
      </c>
      <c r="W227" s="141">
        <v>0.20674603174603168</v>
      </c>
      <c r="X227" s="136">
        <v>8.706178578345912E-2</v>
      </c>
      <c r="Y227" s="144">
        <v>2</v>
      </c>
      <c r="AA227" s="184">
        <v>19372</v>
      </c>
      <c r="AB227" s="182">
        <v>21287</v>
      </c>
      <c r="AC227" s="195">
        <f t="shared" si="13"/>
        <v>1074476182</v>
      </c>
      <c r="AF227" s="389">
        <f t="shared" si="14"/>
        <v>19760</v>
      </c>
      <c r="AN227" s="390" t="str">
        <f t="shared" si="15"/>
        <v>https://kakaku.com/item/K0001387111/</v>
      </c>
      <c r="AS227" s="139">
        <f t="shared" si="16"/>
        <v>900</v>
      </c>
      <c r="AT227" s="391">
        <f t="shared" si="11"/>
        <v>672706</v>
      </c>
      <c r="AU227" s="394">
        <f t="shared" si="17"/>
        <v>2</v>
      </c>
      <c r="AV227" s="393"/>
    </row>
    <row r="228" spans="1:48" s="139" customFormat="1" ht="18.75">
      <c r="A228" s="433" t="s">
        <v>14192</v>
      </c>
      <c r="B228" s="11" t="s">
        <v>757</v>
      </c>
      <c r="C228" s="247" t="s">
        <v>14178</v>
      </c>
      <c r="D228" s="133" t="s">
        <v>13474</v>
      </c>
      <c r="E228" s="131">
        <v>16</v>
      </c>
      <c r="F228" s="225">
        <v>20</v>
      </c>
      <c r="G228" s="131">
        <v>1346</v>
      </c>
      <c r="H228" s="132" t="s">
        <v>1748</v>
      </c>
      <c r="I228" s="132">
        <v>22</v>
      </c>
      <c r="J228" s="134" t="s">
        <v>1780</v>
      </c>
      <c r="K228" s="226" t="s">
        <v>14167</v>
      </c>
      <c r="L228" s="226" t="s">
        <v>1777</v>
      </c>
      <c r="M228" s="227">
        <v>16630</v>
      </c>
      <c r="N228" s="228">
        <v>15099.999999999998</v>
      </c>
      <c r="O228" s="143">
        <v>7.1523178807946911E-2</v>
      </c>
      <c r="P228" s="192">
        <v>1074476331</v>
      </c>
      <c r="Q228" s="287" t="s">
        <v>6562</v>
      </c>
      <c r="R228" s="189">
        <v>16511</v>
      </c>
      <c r="S228" s="11">
        <v>900</v>
      </c>
      <c r="T228" s="229">
        <v>17411</v>
      </c>
      <c r="U228" s="135">
        <v>14020</v>
      </c>
      <c r="V228" s="230">
        <v>15809.999999999998</v>
      </c>
      <c r="W228" s="141">
        <v>6.9573060733614023E-2</v>
      </c>
      <c r="X228" s="136">
        <v>0.11321948134092337</v>
      </c>
      <c r="Y228" s="144">
        <v>2</v>
      </c>
      <c r="AA228" s="184">
        <v>16187</v>
      </c>
      <c r="AB228" s="182">
        <v>17787</v>
      </c>
      <c r="AC228" s="195">
        <f t="shared" si="13"/>
        <v>1074476331</v>
      </c>
      <c r="AF228" s="389">
        <f t="shared" si="14"/>
        <v>16511</v>
      </c>
      <c r="AN228" s="390" t="str">
        <f t="shared" si="15"/>
        <v>https://kakaku.com/item/K0001387113/</v>
      </c>
      <c r="AS228" s="139">
        <f t="shared" si="16"/>
        <v>900</v>
      </c>
      <c r="AT228" s="391">
        <f t="shared" si="11"/>
        <v>672706</v>
      </c>
      <c r="AU228" s="394">
        <f t="shared" si="17"/>
        <v>2</v>
      </c>
      <c r="AV228" s="393"/>
    </row>
    <row r="229" spans="1:48" s="139" customFormat="1" ht="18.75">
      <c r="A229" s="433" t="s">
        <v>14192</v>
      </c>
      <c r="B229" s="11" t="s">
        <v>761</v>
      </c>
      <c r="C229" s="247" t="s">
        <v>14179</v>
      </c>
      <c r="D229" s="133" t="s">
        <v>13474</v>
      </c>
      <c r="E229" s="131">
        <v>22</v>
      </c>
      <c r="F229" s="225">
        <v>10</v>
      </c>
      <c r="G229" s="131" t="s">
        <v>671</v>
      </c>
      <c r="H229" s="132" t="s">
        <v>1748</v>
      </c>
      <c r="I229" s="132">
        <v>24</v>
      </c>
      <c r="J229" s="134" t="s">
        <v>1780</v>
      </c>
      <c r="K229" s="226" t="s">
        <v>7227</v>
      </c>
      <c r="L229" s="226" t="s">
        <v>1777</v>
      </c>
      <c r="M229" s="227">
        <v>16500</v>
      </c>
      <c r="N229" s="228">
        <v>14972.727272727272</v>
      </c>
      <c r="O229" s="143">
        <v>7.2981177899210645E-2</v>
      </c>
      <c r="P229" s="192">
        <v>1074476334</v>
      </c>
      <c r="Q229" s="287" t="s">
        <v>6564</v>
      </c>
      <c r="R229" s="189">
        <v>17410</v>
      </c>
      <c r="S229" s="11">
        <v>900</v>
      </c>
      <c r="T229" s="229">
        <v>18310</v>
      </c>
      <c r="U229" s="135">
        <v>13880</v>
      </c>
      <c r="V229" s="230">
        <v>16618.181818181816</v>
      </c>
      <c r="W229" s="141">
        <v>0.13672727272727281</v>
      </c>
      <c r="X229" s="136">
        <v>0.16477024070021873</v>
      </c>
      <c r="Y229" s="144">
        <v>2</v>
      </c>
      <c r="AA229" s="184">
        <v>17068</v>
      </c>
      <c r="AB229" s="182">
        <v>18756</v>
      </c>
      <c r="AC229" s="195">
        <f t="shared" si="13"/>
        <v>1074476334</v>
      </c>
      <c r="AF229" s="389">
        <f t="shared" si="14"/>
        <v>17410</v>
      </c>
      <c r="AN229" s="390" t="str">
        <f t="shared" si="15"/>
        <v>https://kakaku.com/item/K0001387114/</v>
      </c>
      <c r="AS229" s="139">
        <f t="shared" si="16"/>
        <v>900</v>
      </c>
      <c r="AT229" s="391">
        <f t="shared" si="11"/>
        <v>672706</v>
      </c>
      <c r="AU229" s="394">
        <f t="shared" si="17"/>
        <v>2</v>
      </c>
      <c r="AV229" s="393"/>
    </row>
    <row r="230" spans="1:48" s="139" customFormat="1" ht="18.75">
      <c r="A230" s="433" t="s">
        <v>14192</v>
      </c>
      <c r="B230" s="11" t="s">
        <v>763</v>
      </c>
      <c r="C230" s="247" t="s">
        <v>13475</v>
      </c>
      <c r="D230" s="133" t="s">
        <v>13476</v>
      </c>
      <c r="E230" s="131">
        <v>12</v>
      </c>
      <c r="F230" s="225">
        <v>12</v>
      </c>
      <c r="G230" s="131">
        <v>2108</v>
      </c>
      <c r="H230" s="132" t="s">
        <v>1748</v>
      </c>
      <c r="I230" s="132">
        <v>25</v>
      </c>
      <c r="J230" s="134" t="s">
        <v>1779</v>
      </c>
      <c r="K230" s="226" t="s">
        <v>7185</v>
      </c>
      <c r="L230" s="226" t="s">
        <v>1777</v>
      </c>
      <c r="M230" s="227">
        <v>25500</v>
      </c>
      <c r="N230" s="228">
        <v>23167.272727272724</v>
      </c>
      <c r="O230" s="143">
        <v>6.3333856537435132E-2</v>
      </c>
      <c r="P230" s="192">
        <v>1074476180</v>
      </c>
      <c r="Q230" s="287" t="s">
        <v>6565</v>
      </c>
      <c r="R230" s="189">
        <v>25900</v>
      </c>
      <c r="S230" s="11">
        <v>900</v>
      </c>
      <c r="T230" s="229">
        <v>26800</v>
      </c>
      <c r="U230" s="135">
        <v>21700</v>
      </c>
      <c r="V230" s="230">
        <v>24349.090909090908</v>
      </c>
      <c r="W230" s="141">
        <v>9.4235294117646973E-2</v>
      </c>
      <c r="X230" s="136">
        <v>0.10879629629629627</v>
      </c>
      <c r="Y230" s="144">
        <v>2</v>
      </c>
      <c r="AA230" s="184">
        <v>25392</v>
      </c>
      <c r="AB230" s="182">
        <v>27903</v>
      </c>
      <c r="AC230" s="195">
        <f t="shared" si="13"/>
        <v>1074476180</v>
      </c>
      <c r="AF230" s="389">
        <f t="shared" si="14"/>
        <v>25900</v>
      </c>
      <c r="AN230" s="390" t="str">
        <f t="shared" si="15"/>
        <v>https://kakaku.com/item/K0001387074/</v>
      </c>
      <c r="AS230" s="139">
        <f t="shared" si="16"/>
        <v>900</v>
      </c>
      <c r="AT230" s="391">
        <f t="shared" si="11"/>
        <v>672706</v>
      </c>
      <c r="AU230" s="394">
        <f t="shared" si="17"/>
        <v>2</v>
      </c>
      <c r="AV230" s="393"/>
    </row>
    <row r="231" spans="1:48" s="139" customFormat="1" ht="18.75">
      <c r="A231" s="433" t="s">
        <v>14192</v>
      </c>
      <c r="B231" s="11" t="s">
        <v>765</v>
      </c>
      <c r="C231" s="247" t="s">
        <v>157</v>
      </c>
      <c r="D231" s="133" t="s">
        <v>13478</v>
      </c>
      <c r="E231" s="131">
        <v>22</v>
      </c>
      <c r="F231" s="225">
        <v>14</v>
      </c>
      <c r="G231" s="131">
        <v>949</v>
      </c>
      <c r="H231" s="132" t="s">
        <v>1748</v>
      </c>
      <c r="I231" s="132">
        <v>26</v>
      </c>
      <c r="J231" s="134" t="s">
        <v>1780</v>
      </c>
      <c r="K231" s="226" t="s">
        <v>14057</v>
      </c>
      <c r="L231" s="226" t="s">
        <v>1777</v>
      </c>
      <c r="M231" s="227">
        <v>23000</v>
      </c>
      <c r="N231" s="228">
        <v>20883.63636363636</v>
      </c>
      <c r="O231" s="143">
        <v>8.7323698415462156E-2</v>
      </c>
      <c r="P231" s="192">
        <v>1074476179</v>
      </c>
      <c r="Q231" s="287" t="s">
        <v>14180</v>
      </c>
      <c r="R231" s="189">
        <v>23400</v>
      </c>
      <c r="S231" s="11">
        <v>900</v>
      </c>
      <c r="T231" s="229">
        <v>24300</v>
      </c>
      <c r="U231" s="135">
        <v>19060</v>
      </c>
      <c r="V231" s="230">
        <v>22065.454545454544</v>
      </c>
      <c r="W231" s="141">
        <v>9.6043478260869675E-2</v>
      </c>
      <c r="X231" s="136">
        <v>0.13620632827949897</v>
      </c>
      <c r="Y231" s="144">
        <v>2</v>
      </c>
      <c r="AA231" s="184">
        <v>22941</v>
      </c>
      <c r="AB231" s="182">
        <v>25209</v>
      </c>
      <c r="AC231" s="195">
        <f t="shared" si="13"/>
        <v>1074476179</v>
      </c>
      <c r="AF231" s="389">
        <f t="shared" si="14"/>
        <v>23400</v>
      </c>
      <c r="AN231" s="390" t="str">
        <f t="shared" si="15"/>
        <v>https://kakaku.com/item/K0001387095/</v>
      </c>
      <c r="AS231" s="139">
        <f t="shared" si="16"/>
        <v>900</v>
      </c>
      <c r="AT231" s="391">
        <f t="shared" si="11"/>
        <v>672706</v>
      </c>
      <c r="AU231" s="394">
        <f t="shared" si="17"/>
        <v>2</v>
      </c>
      <c r="AV231" s="393"/>
    </row>
    <row r="232" spans="1:48" s="139" customFormat="1" ht="18.75">
      <c r="A232" s="433" t="s">
        <v>14192</v>
      </c>
      <c r="B232" s="11" t="s">
        <v>769</v>
      </c>
      <c r="C232" s="247" t="s">
        <v>14181</v>
      </c>
      <c r="D232" s="133" t="s">
        <v>13478</v>
      </c>
      <c r="E232" s="131">
        <v>17</v>
      </c>
      <c r="F232" s="225">
        <v>17</v>
      </c>
      <c r="G232" s="131">
        <v>949</v>
      </c>
      <c r="H232" s="132" t="s">
        <v>1748</v>
      </c>
      <c r="I232" s="132">
        <v>28</v>
      </c>
      <c r="J232" s="134" t="s">
        <v>1780</v>
      </c>
      <c r="K232" s="226" t="s">
        <v>6164</v>
      </c>
      <c r="L232" s="226" t="s">
        <v>1777</v>
      </c>
      <c r="M232" s="227">
        <v>23190</v>
      </c>
      <c r="N232" s="228">
        <v>21063.63636363636</v>
      </c>
      <c r="O232" s="143">
        <v>5.4294346137246291E-2</v>
      </c>
      <c r="P232" s="192">
        <v>1074476177</v>
      </c>
      <c r="Q232" s="287" t="s">
        <v>6568</v>
      </c>
      <c r="R232" s="189">
        <v>25021</v>
      </c>
      <c r="S232" s="11">
        <v>900</v>
      </c>
      <c r="T232" s="229">
        <v>25921</v>
      </c>
      <c r="U232" s="135">
        <v>19920</v>
      </c>
      <c r="V232" s="230">
        <v>23546.363636363636</v>
      </c>
      <c r="W232" s="141">
        <v>0.16239758516601976</v>
      </c>
      <c r="X232" s="136">
        <v>0.15400949770279138</v>
      </c>
      <c r="Y232" s="144">
        <v>2</v>
      </c>
      <c r="AA232" s="184">
        <v>24530</v>
      </c>
      <c r="AB232" s="182">
        <v>26956</v>
      </c>
      <c r="AC232" s="195">
        <f t="shared" si="13"/>
        <v>1074476177</v>
      </c>
      <c r="AF232" s="389">
        <f t="shared" si="14"/>
        <v>25021</v>
      </c>
      <c r="AN232" s="390" t="str">
        <f t="shared" si="15"/>
        <v>https://kakaku.com/item/K0001387096/</v>
      </c>
      <c r="AS232" s="139">
        <f t="shared" si="16"/>
        <v>900</v>
      </c>
      <c r="AT232" s="391">
        <f t="shared" si="11"/>
        <v>672706</v>
      </c>
      <c r="AU232" s="394">
        <f t="shared" ref="AU232:AU295" si="18">Y232</f>
        <v>2</v>
      </c>
      <c r="AV232" s="393"/>
    </row>
    <row r="233" spans="1:48" s="139" customFormat="1" ht="18.75">
      <c r="A233" s="433" t="s">
        <v>14192</v>
      </c>
      <c r="B233" s="11" t="s">
        <v>771</v>
      </c>
      <c r="C233" s="247" t="s">
        <v>14182</v>
      </c>
      <c r="D233" s="133" t="s">
        <v>13474</v>
      </c>
      <c r="E233" s="131">
        <v>13</v>
      </c>
      <c r="F233" s="225">
        <v>13</v>
      </c>
      <c r="G233" s="131" t="s">
        <v>671</v>
      </c>
      <c r="H233" s="132" t="s">
        <v>1748</v>
      </c>
      <c r="I233" s="132">
        <v>29</v>
      </c>
      <c r="J233" s="134" t="s">
        <v>1780</v>
      </c>
      <c r="K233" s="226" t="s">
        <v>1987</v>
      </c>
      <c r="L233" s="226" t="s">
        <v>1777</v>
      </c>
      <c r="M233" s="227">
        <v>19900</v>
      </c>
      <c r="N233" s="228">
        <v>18090.909090909088</v>
      </c>
      <c r="O233" s="143">
        <v>5.8090452261306394E-2</v>
      </c>
      <c r="P233" s="192">
        <v>1074476357</v>
      </c>
      <c r="Q233" s="287" t="s">
        <v>6569</v>
      </c>
      <c r="R233" s="189">
        <v>21445</v>
      </c>
      <c r="S233" s="11">
        <v>900</v>
      </c>
      <c r="T233" s="229">
        <v>22345</v>
      </c>
      <c r="U233" s="135">
        <v>17040</v>
      </c>
      <c r="V233" s="230">
        <v>20313.63636363636</v>
      </c>
      <c r="W233" s="141">
        <v>0.16095477386934665</v>
      </c>
      <c r="X233" s="136">
        <v>0.161154620720519</v>
      </c>
      <c r="Y233" s="144">
        <v>2</v>
      </c>
      <c r="AA233" s="184">
        <v>21024</v>
      </c>
      <c r="AB233" s="182">
        <v>23103</v>
      </c>
      <c r="AC233" s="195">
        <f t="shared" si="13"/>
        <v>1074476357</v>
      </c>
      <c r="AF233" s="389">
        <f t="shared" si="14"/>
        <v>21445</v>
      </c>
      <c r="AN233" s="390" t="str">
        <f t="shared" si="15"/>
        <v>https://kakaku.com/item/K0001387116/</v>
      </c>
      <c r="AS233" s="139">
        <f t="shared" si="16"/>
        <v>900</v>
      </c>
      <c r="AT233" s="391">
        <f t="shared" si="11"/>
        <v>672706</v>
      </c>
      <c r="AU233" s="394">
        <f t="shared" si="18"/>
        <v>2</v>
      </c>
      <c r="AV233" s="393"/>
    </row>
    <row r="234" spans="1:48" s="139" customFormat="1" ht="18.75">
      <c r="A234" s="433" t="s">
        <v>14192</v>
      </c>
      <c r="B234" s="11" t="s">
        <v>14183</v>
      </c>
      <c r="C234" s="247" t="s">
        <v>14184</v>
      </c>
      <c r="D234" s="133" t="s">
        <v>13476</v>
      </c>
      <c r="E234" s="131">
        <v>20</v>
      </c>
      <c r="F234" s="225">
        <v>20</v>
      </c>
      <c r="G234" s="131">
        <v>2108</v>
      </c>
      <c r="H234" s="132" t="s">
        <v>1748</v>
      </c>
      <c r="I234" s="132">
        <v>34</v>
      </c>
      <c r="J234" s="134" t="s">
        <v>1780</v>
      </c>
      <c r="K234" s="226" t="s">
        <v>1990</v>
      </c>
      <c r="L234" s="226" t="s">
        <v>1777</v>
      </c>
      <c r="M234" s="227">
        <v>28000</v>
      </c>
      <c r="N234" s="228">
        <v>25450.909090909088</v>
      </c>
      <c r="O234" s="143">
        <v>8.5297899699957047E-2</v>
      </c>
      <c r="P234" s="192">
        <v>1074476213</v>
      </c>
      <c r="Q234" s="287" t="s">
        <v>6573</v>
      </c>
      <c r="R234" s="189">
        <v>28700</v>
      </c>
      <c r="S234" s="11">
        <v>900</v>
      </c>
      <c r="T234" s="229">
        <v>29600</v>
      </c>
      <c r="U234" s="135">
        <v>23280</v>
      </c>
      <c r="V234" s="230">
        <v>26905.454545454544</v>
      </c>
      <c r="W234" s="141">
        <v>0.10424999999999995</v>
      </c>
      <c r="X234" s="136">
        <v>0.13474793891066356</v>
      </c>
      <c r="Y234" s="144">
        <v>2</v>
      </c>
      <c r="AA234" s="184">
        <v>28137</v>
      </c>
      <c r="AB234" s="182">
        <v>30919</v>
      </c>
      <c r="AC234" s="195">
        <f t="shared" si="13"/>
        <v>1074476213</v>
      </c>
      <c r="AF234" s="389">
        <f t="shared" si="14"/>
        <v>28700</v>
      </c>
      <c r="AN234" s="390" t="str">
        <f t="shared" si="15"/>
        <v>https://kakaku.com/item/K0001387076/</v>
      </c>
      <c r="AS234" s="139">
        <f t="shared" si="16"/>
        <v>900</v>
      </c>
      <c r="AT234" s="391">
        <f t="shared" si="11"/>
        <v>672706</v>
      </c>
      <c r="AU234" s="394">
        <f t="shared" si="18"/>
        <v>2</v>
      </c>
      <c r="AV234" s="393"/>
    </row>
    <row r="235" spans="1:48" s="139" customFormat="1" ht="18.75">
      <c r="A235" s="433" t="s">
        <v>14192</v>
      </c>
      <c r="B235" s="11" t="s">
        <v>783</v>
      </c>
      <c r="C235" s="247" t="s">
        <v>3359</v>
      </c>
      <c r="D235" s="133" t="s">
        <v>14159</v>
      </c>
      <c r="E235" s="131">
        <v>8</v>
      </c>
      <c r="F235" s="225">
        <v>8</v>
      </c>
      <c r="G235" s="131">
        <v>2108</v>
      </c>
      <c r="H235" s="132" t="s">
        <v>1748</v>
      </c>
      <c r="I235" s="132">
        <v>35</v>
      </c>
      <c r="J235" s="134" t="s">
        <v>1780</v>
      </c>
      <c r="K235" s="226" t="s">
        <v>1991</v>
      </c>
      <c r="L235" s="226" t="s">
        <v>1777</v>
      </c>
      <c r="M235" s="227">
        <v>30000</v>
      </c>
      <c r="N235" s="228">
        <v>27254.545454545452</v>
      </c>
      <c r="O235" s="143">
        <v>4.162775183455629E-2</v>
      </c>
      <c r="P235" s="192">
        <v>1074476176</v>
      </c>
      <c r="Q235" s="287" t="s">
        <v>14185</v>
      </c>
      <c r="R235" s="189">
        <v>34200</v>
      </c>
      <c r="S235" s="11">
        <v>900</v>
      </c>
      <c r="T235" s="229">
        <v>35100</v>
      </c>
      <c r="U235" s="135">
        <v>26120</v>
      </c>
      <c r="V235" s="230">
        <v>31890.909090909088</v>
      </c>
      <c r="W235" s="141">
        <v>0.22816666666666663</v>
      </c>
      <c r="X235" s="136">
        <v>0.18095781071835798</v>
      </c>
      <c r="Y235" s="144">
        <v>2</v>
      </c>
      <c r="AA235" s="184">
        <v>33529</v>
      </c>
      <c r="AB235" s="182">
        <v>36845</v>
      </c>
      <c r="AC235" s="195">
        <f t="shared" si="13"/>
        <v>1074476176</v>
      </c>
      <c r="AF235" s="389">
        <f t="shared" si="14"/>
        <v>34200</v>
      </c>
      <c r="AN235" s="390" t="str">
        <f t="shared" si="15"/>
        <v>https://kakaku.com/item/K0001387065/</v>
      </c>
      <c r="AS235" s="139">
        <f t="shared" si="16"/>
        <v>900</v>
      </c>
      <c r="AT235" s="391">
        <f t="shared" si="11"/>
        <v>672706</v>
      </c>
      <c r="AU235" s="394">
        <f t="shared" si="18"/>
        <v>2</v>
      </c>
      <c r="AV235" s="393"/>
    </row>
    <row r="236" spans="1:48" s="139" customFormat="1" ht="18.75">
      <c r="A236" s="433" t="s">
        <v>14192</v>
      </c>
      <c r="B236" s="11" t="s">
        <v>785</v>
      </c>
      <c r="C236" s="247" t="s">
        <v>13479</v>
      </c>
      <c r="D236" s="133" t="s">
        <v>13478</v>
      </c>
      <c r="E236" s="131">
        <v>12</v>
      </c>
      <c r="F236" s="225">
        <v>12</v>
      </c>
      <c r="G236" s="131" t="s">
        <v>671</v>
      </c>
      <c r="H236" s="132" t="s">
        <v>1748</v>
      </c>
      <c r="I236" s="132">
        <v>36</v>
      </c>
      <c r="J236" s="134" t="s">
        <v>1779</v>
      </c>
      <c r="K236" s="226" t="s">
        <v>1965</v>
      </c>
      <c r="L236" s="226" t="s">
        <v>1777</v>
      </c>
      <c r="M236" s="227">
        <v>22000</v>
      </c>
      <c r="N236" s="228">
        <v>20000</v>
      </c>
      <c r="O236" s="143">
        <v>-0.126</v>
      </c>
      <c r="P236" s="192">
        <v>1074475945</v>
      </c>
      <c r="Q236" s="287" t="s">
        <v>14186</v>
      </c>
      <c r="R236" s="189">
        <v>26145</v>
      </c>
      <c r="S236" s="11">
        <v>900</v>
      </c>
      <c r="T236" s="229">
        <v>27045</v>
      </c>
      <c r="U236" s="135">
        <v>22520</v>
      </c>
      <c r="V236" s="230">
        <v>24586.363636363636</v>
      </c>
      <c r="W236" s="141">
        <v>0.28031818181818191</v>
      </c>
      <c r="X236" s="136">
        <v>8.4045110001848763E-2</v>
      </c>
      <c r="Y236" s="144">
        <v>2</v>
      </c>
      <c r="AA236" s="184">
        <v>25632</v>
      </c>
      <c r="AB236" s="182">
        <v>28167</v>
      </c>
      <c r="AC236" s="195">
        <f t="shared" si="13"/>
        <v>1074475945</v>
      </c>
      <c r="AF236" s="389">
        <f t="shared" si="14"/>
        <v>26145</v>
      </c>
      <c r="AN236" s="390" t="str">
        <f t="shared" si="15"/>
        <v>https://kakaku.com/item/K0001387099/</v>
      </c>
      <c r="AS236" s="139">
        <f t="shared" si="16"/>
        <v>900</v>
      </c>
      <c r="AT236" s="391">
        <f t="shared" si="11"/>
        <v>672706</v>
      </c>
      <c r="AU236" s="394">
        <f t="shared" si="18"/>
        <v>2</v>
      </c>
      <c r="AV236" s="393"/>
    </row>
    <row r="237" spans="1:48" s="139" customFormat="1" ht="18.75">
      <c r="A237" s="433" t="s">
        <v>14192</v>
      </c>
      <c r="B237" s="11" t="s">
        <v>789</v>
      </c>
      <c r="C237" s="247" t="s">
        <v>14187</v>
      </c>
      <c r="D237" s="133" t="s">
        <v>13476</v>
      </c>
      <c r="E237" s="131">
        <v>8</v>
      </c>
      <c r="F237" s="225">
        <v>16</v>
      </c>
      <c r="G237" s="131" t="s">
        <v>671</v>
      </c>
      <c r="H237" s="132" t="s">
        <v>1748</v>
      </c>
      <c r="I237" s="132">
        <v>38</v>
      </c>
      <c r="J237" s="134" t="s">
        <v>1780</v>
      </c>
      <c r="K237" s="226" t="s">
        <v>6194</v>
      </c>
      <c r="L237" s="226" t="s">
        <v>1777</v>
      </c>
      <c r="M237" s="227">
        <v>24800</v>
      </c>
      <c r="N237" s="228">
        <v>22504.545454545452</v>
      </c>
      <c r="O237" s="143">
        <v>7.8408402342960926E-2</v>
      </c>
      <c r="P237" s="192">
        <v>1074476175</v>
      </c>
      <c r="Q237" s="287" t="s">
        <v>6575</v>
      </c>
      <c r="R237" s="189">
        <v>25080</v>
      </c>
      <c r="S237" s="11">
        <v>900</v>
      </c>
      <c r="T237" s="229">
        <v>25980</v>
      </c>
      <c r="U237" s="135">
        <v>20740</v>
      </c>
      <c r="V237" s="230">
        <v>23577.272727272724</v>
      </c>
      <c r="W237" s="141">
        <v>8.9475806451612794E-2</v>
      </c>
      <c r="X237" s="136">
        <v>0.12033930981299391</v>
      </c>
      <c r="Y237" s="144">
        <v>2</v>
      </c>
      <c r="AA237" s="184">
        <v>24588</v>
      </c>
      <c r="AB237" s="182">
        <v>27019</v>
      </c>
      <c r="AC237" s="195">
        <f t="shared" si="13"/>
        <v>1074476175</v>
      </c>
      <c r="AF237" s="389">
        <f t="shared" si="14"/>
        <v>25080</v>
      </c>
      <c r="AN237" s="390" t="str">
        <f t="shared" si="15"/>
        <v>https://kakaku.com/item/K0001387078/</v>
      </c>
      <c r="AS237" s="139">
        <f t="shared" si="16"/>
        <v>900</v>
      </c>
      <c r="AT237" s="391">
        <f t="shared" si="11"/>
        <v>672706</v>
      </c>
      <c r="AU237" s="394">
        <f t="shared" si="18"/>
        <v>2</v>
      </c>
      <c r="AV237" s="393"/>
    </row>
    <row r="238" spans="1:48" s="139" customFormat="1" ht="18.75">
      <c r="A238" s="433" t="s">
        <v>14192</v>
      </c>
      <c r="B238" s="11" t="s">
        <v>802</v>
      </c>
      <c r="C238" s="247" t="s">
        <v>14062</v>
      </c>
      <c r="D238" s="133" t="s">
        <v>13476</v>
      </c>
      <c r="E238" s="131">
        <v>0</v>
      </c>
      <c r="F238" s="225">
        <v>0</v>
      </c>
      <c r="G238" s="131" t="s">
        <v>671</v>
      </c>
      <c r="H238" s="132" t="s">
        <v>1748</v>
      </c>
      <c r="I238" s="132">
        <v>44</v>
      </c>
      <c r="J238" s="134" t="s">
        <v>1780</v>
      </c>
      <c r="K238" s="226" t="s">
        <v>7232</v>
      </c>
      <c r="L238" s="226" t="s">
        <v>1777</v>
      </c>
      <c r="M238" s="227">
        <v>23500</v>
      </c>
      <c r="N238" s="228">
        <v>21338.181818181816</v>
      </c>
      <c r="O238" s="143">
        <v>7.7709611451942648E-2</v>
      </c>
      <c r="P238" s="192">
        <v>1074475944</v>
      </c>
      <c r="Q238" s="287" t="s">
        <v>6579</v>
      </c>
      <c r="R238" s="189">
        <v>24400</v>
      </c>
      <c r="S238" s="11">
        <v>900</v>
      </c>
      <c r="T238" s="229">
        <v>25300</v>
      </c>
      <c r="U238" s="135">
        <v>19680</v>
      </c>
      <c r="V238" s="230">
        <v>22974.545454545452</v>
      </c>
      <c r="W238" s="141">
        <v>0.11855319148936161</v>
      </c>
      <c r="X238" s="136">
        <v>0.14339981006647665</v>
      </c>
      <c r="Y238" s="144">
        <v>2</v>
      </c>
      <c r="AA238" s="184">
        <v>23921</v>
      </c>
      <c r="AB238" s="182">
        <v>26286</v>
      </c>
      <c r="AC238" s="195">
        <f t="shared" si="13"/>
        <v>1074475944</v>
      </c>
      <c r="AF238" s="389">
        <f t="shared" si="14"/>
        <v>24400</v>
      </c>
      <c r="AN238" s="390" t="str">
        <f t="shared" si="15"/>
        <v>https://kakaku.com/item/K0001387080/</v>
      </c>
      <c r="AS238" s="139">
        <f t="shared" si="16"/>
        <v>900</v>
      </c>
      <c r="AT238" s="391">
        <f t="shared" si="11"/>
        <v>672706</v>
      </c>
      <c r="AU238" s="394">
        <f t="shared" si="18"/>
        <v>2</v>
      </c>
      <c r="AV238" s="393"/>
    </row>
    <row r="239" spans="1:48" s="139" customFormat="1" ht="18.75">
      <c r="A239" s="433" t="s">
        <v>14192</v>
      </c>
      <c r="B239" s="11" t="s">
        <v>803</v>
      </c>
      <c r="C239" s="247" t="s">
        <v>1786</v>
      </c>
      <c r="D239" s="133" t="s">
        <v>13476</v>
      </c>
      <c r="E239" s="131">
        <v>31</v>
      </c>
      <c r="F239" s="225">
        <v>23</v>
      </c>
      <c r="G239" s="131">
        <v>949</v>
      </c>
      <c r="H239" s="132" t="s">
        <v>1748</v>
      </c>
      <c r="I239" s="132">
        <v>45</v>
      </c>
      <c r="J239" s="134" t="s">
        <v>1780</v>
      </c>
      <c r="K239" s="226" t="s">
        <v>14168</v>
      </c>
      <c r="L239" s="226" t="s">
        <v>1777</v>
      </c>
      <c r="M239" s="227">
        <v>32130</v>
      </c>
      <c r="N239" s="228">
        <v>29201.81818181818</v>
      </c>
      <c r="O239" s="143">
        <v>5.1428927214992787E-2</v>
      </c>
      <c r="P239" s="192">
        <v>1074476172</v>
      </c>
      <c r="Q239" s="287" t="s">
        <v>14188</v>
      </c>
      <c r="R239" s="189">
        <v>32900</v>
      </c>
      <c r="S239" s="11">
        <v>900</v>
      </c>
      <c r="T239" s="229">
        <v>33800</v>
      </c>
      <c r="U239" s="135">
        <v>27700</v>
      </c>
      <c r="V239" s="230">
        <v>30719.999999999996</v>
      </c>
      <c r="W239" s="141">
        <v>0.10311235605353253</v>
      </c>
      <c r="X239" s="136">
        <v>9.830729166666656E-2</v>
      </c>
      <c r="Y239" s="144">
        <v>2</v>
      </c>
      <c r="AA239" s="184">
        <v>32254</v>
      </c>
      <c r="AB239" s="182">
        <v>35443</v>
      </c>
      <c r="AC239" s="195">
        <f t="shared" si="13"/>
        <v>1074476172</v>
      </c>
      <c r="AF239" s="389">
        <f t="shared" si="14"/>
        <v>32900</v>
      </c>
      <c r="AN239" s="390" t="str">
        <f t="shared" si="15"/>
        <v>https://kakaku.com/item/K0001387082/</v>
      </c>
      <c r="AS239" s="139">
        <f t="shared" si="16"/>
        <v>900</v>
      </c>
      <c r="AT239" s="391">
        <f t="shared" si="11"/>
        <v>672706</v>
      </c>
      <c r="AU239" s="394">
        <f t="shared" si="18"/>
        <v>2</v>
      </c>
      <c r="AV239" s="393"/>
    </row>
    <row r="240" spans="1:48" s="139" customFormat="1" ht="18.75">
      <c r="A240" s="433" t="s">
        <v>14192</v>
      </c>
      <c r="B240" s="11" t="s">
        <v>805</v>
      </c>
      <c r="C240" s="247" t="s">
        <v>14189</v>
      </c>
      <c r="D240" s="133" t="s">
        <v>13476</v>
      </c>
      <c r="E240" s="131">
        <v>18</v>
      </c>
      <c r="F240" s="225">
        <v>14</v>
      </c>
      <c r="G240" s="131" t="s">
        <v>671</v>
      </c>
      <c r="H240" s="132" t="s">
        <v>1748</v>
      </c>
      <c r="I240" s="132">
        <v>46</v>
      </c>
      <c r="J240" s="134" t="s">
        <v>1780</v>
      </c>
      <c r="K240" s="226" t="s">
        <v>7234</v>
      </c>
      <c r="L240" s="226" t="s">
        <v>1777</v>
      </c>
      <c r="M240" s="227">
        <v>28700</v>
      </c>
      <c r="N240" s="228">
        <v>26083.63636363636</v>
      </c>
      <c r="O240" s="143">
        <v>7.0681723128398044E-2</v>
      </c>
      <c r="P240" s="192">
        <v>1074476212</v>
      </c>
      <c r="Q240" s="287" t="s">
        <v>6581</v>
      </c>
      <c r="R240" s="189">
        <v>28280</v>
      </c>
      <c r="S240" s="11">
        <v>900</v>
      </c>
      <c r="T240" s="229">
        <v>29180</v>
      </c>
      <c r="U240" s="135">
        <v>24240</v>
      </c>
      <c r="V240" s="230">
        <v>26519.999999999996</v>
      </c>
      <c r="W240" s="141">
        <v>6.1567944250870976E-2</v>
      </c>
      <c r="X240" s="136">
        <v>8.5972850678732907E-2</v>
      </c>
      <c r="Y240" s="144">
        <v>2</v>
      </c>
      <c r="AA240" s="184">
        <v>27725</v>
      </c>
      <c r="AB240" s="182">
        <v>30467</v>
      </c>
      <c r="AC240" s="195">
        <f t="shared" si="13"/>
        <v>1074476212</v>
      </c>
      <c r="AF240" s="389">
        <f t="shared" si="14"/>
        <v>28280</v>
      </c>
      <c r="AN240" s="390" t="str">
        <f t="shared" si="15"/>
        <v>https://kakaku.com/item/K0001387083/</v>
      </c>
      <c r="AS240" s="139">
        <f t="shared" si="16"/>
        <v>900</v>
      </c>
      <c r="AT240" s="391">
        <f t="shared" si="11"/>
        <v>672706</v>
      </c>
      <c r="AU240" s="394">
        <f t="shared" si="18"/>
        <v>2</v>
      </c>
      <c r="AV240" s="393"/>
    </row>
    <row r="241" spans="1:48" s="139" customFormat="1" ht="18.75">
      <c r="A241" s="433" t="s">
        <v>14192</v>
      </c>
      <c r="B241" s="11" t="s">
        <v>14190</v>
      </c>
      <c r="C241" s="247" t="s">
        <v>14173</v>
      </c>
      <c r="D241" s="133" t="s">
        <v>13478</v>
      </c>
      <c r="E241" s="131">
        <v>0</v>
      </c>
      <c r="F241" s="225">
        <v>0</v>
      </c>
      <c r="G241" s="131"/>
      <c r="H241" s="132" t="s">
        <v>1749</v>
      </c>
      <c r="I241" s="132">
        <v>89</v>
      </c>
      <c r="J241" s="134" t="s">
        <v>3426</v>
      </c>
      <c r="K241" s="226" t="s">
        <v>7213</v>
      </c>
      <c r="L241" s="226" t="s">
        <v>1777</v>
      </c>
      <c r="M241" s="227">
        <v>17060</v>
      </c>
      <c r="N241" s="228">
        <v>15509.090909090908</v>
      </c>
      <c r="O241" s="143">
        <v>-1.2309495896834766E-2</v>
      </c>
      <c r="P241" s="192">
        <v>1074476759</v>
      </c>
      <c r="Q241" s="287" t="s">
        <v>14191</v>
      </c>
      <c r="R241" s="189">
        <v>21950</v>
      </c>
      <c r="S241" s="11"/>
      <c r="T241" s="229">
        <v>21950</v>
      </c>
      <c r="U241" s="135">
        <v>15700</v>
      </c>
      <c r="V241" s="230">
        <v>19954.545454545452</v>
      </c>
      <c r="W241" s="141">
        <v>0.38610785463071506</v>
      </c>
      <c r="X241" s="136">
        <v>0.2132118451025056</v>
      </c>
      <c r="Y241" s="144">
        <v>2</v>
      </c>
      <c r="AA241" s="184">
        <v>21519</v>
      </c>
      <c r="AB241" s="182">
        <v>23647</v>
      </c>
      <c r="AC241" s="195">
        <f t="shared" si="13"/>
        <v>1074476759</v>
      </c>
      <c r="AF241" s="389">
        <f t="shared" si="14"/>
        <v>21950</v>
      </c>
      <c r="AN241" s="390" t="str">
        <f t="shared" si="15"/>
        <v>https://kakaku.com/item/K0001064827/</v>
      </c>
      <c r="AS241" s="139">
        <f t="shared" si="16"/>
        <v>0</v>
      </c>
      <c r="AT241" s="391">
        <f t="shared" si="11"/>
        <v>672707</v>
      </c>
      <c r="AU241" s="394">
        <f t="shared" si="18"/>
        <v>2</v>
      </c>
      <c r="AV241" s="393"/>
    </row>
    <row r="242" spans="1:48" s="139" customFormat="1" ht="18.75">
      <c r="A242" s="433" t="s">
        <v>14192</v>
      </c>
      <c r="B242" s="11" t="s">
        <v>954</v>
      </c>
      <c r="C242" s="247" t="s">
        <v>1687</v>
      </c>
      <c r="D242" s="133" t="s">
        <v>13476</v>
      </c>
      <c r="E242" s="131">
        <v>24</v>
      </c>
      <c r="F242" s="225">
        <v>72</v>
      </c>
      <c r="G242" s="131">
        <v>31</v>
      </c>
      <c r="H242" s="132" t="s">
        <v>1751</v>
      </c>
      <c r="I242" s="132">
        <v>78</v>
      </c>
      <c r="J242" s="134" t="s">
        <v>1785</v>
      </c>
      <c r="K242" s="226" t="s">
        <v>12146</v>
      </c>
      <c r="L242" s="226" t="s">
        <v>1954</v>
      </c>
      <c r="M242" s="227">
        <v>28000</v>
      </c>
      <c r="N242" s="228">
        <v>25434.545454545452</v>
      </c>
      <c r="O242" s="143">
        <v>3.202516262777888E-2</v>
      </c>
      <c r="P242" s="192">
        <v>1074476019</v>
      </c>
      <c r="Q242" s="287" t="s">
        <v>6745</v>
      </c>
      <c r="R242" s="189">
        <v>28599</v>
      </c>
      <c r="S242" s="11">
        <v>900</v>
      </c>
      <c r="T242" s="229">
        <v>29499</v>
      </c>
      <c r="U242" s="135">
        <v>24620</v>
      </c>
      <c r="V242" s="230">
        <v>26797.272727272724</v>
      </c>
      <c r="W242" s="141">
        <v>0.14111111111111119</v>
      </c>
      <c r="X242" s="136">
        <v>8.1249787970281817E-2</v>
      </c>
      <c r="Y242" s="144">
        <v>2</v>
      </c>
      <c r="AA242" s="184">
        <v>28038</v>
      </c>
      <c r="AB242" s="182">
        <v>30810</v>
      </c>
      <c r="AC242" s="195">
        <f t="shared" si="13"/>
        <v>1074476019</v>
      </c>
      <c r="AF242" s="389">
        <f t="shared" si="14"/>
        <v>28599</v>
      </c>
      <c r="AN242" s="390" t="str">
        <f t="shared" si="15"/>
        <v>https://kakaku.com/item/K0001421035/</v>
      </c>
      <c r="AS242" s="139">
        <f t="shared" si="16"/>
        <v>900</v>
      </c>
      <c r="AT242" s="391">
        <f t="shared" si="11"/>
        <v>672706</v>
      </c>
      <c r="AU242" s="394">
        <f t="shared" si="18"/>
        <v>2</v>
      </c>
      <c r="AV242" s="393"/>
    </row>
    <row r="243" spans="1:48" s="139" customFormat="1">
      <c r="A243" s="433" t="s">
        <v>14339</v>
      </c>
      <c r="B243" s="11" t="s">
        <v>14150</v>
      </c>
      <c r="C243" s="158" t="s">
        <v>14151</v>
      </c>
      <c r="D243" s="132" t="s">
        <v>14060</v>
      </c>
      <c r="E243" s="225">
        <v>24</v>
      </c>
      <c r="F243" s="225">
        <v>24</v>
      </c>
      <c r="G243" s="131">
        <v>2245</v>
      </c>
      <c r="H243" s="132" t="s">
        <v>1748</v>
      </c>
      <c r="I243" s="132">
        <v>1</v>
      </c>
      <c r="J243" s="134" t="s">
        <v>14217</v>
      </c>
      <c r="K243" s="226" t="s">
        <v>14218</v>
      </c>
      <c r="L243" s="226" t="s">
        <v>2890</v>
      </c>
      <c r="M243" s="227">
        <v>12187</v>
      </c>
      <c r="N243" s="228">
        <v>11016.363636363636</v>
      </c>
      <c r="O243" s="143">
        <v>0.15852450899488363</v>
      </c>
      <c r="P243" s="192">
        <v>1074476371</v>
      </c>
      <c r="Q243" s="285" t="s">
        <v>14152</v>
      </c>
      <c r="R243" s="189">
        <v>11287</v>
      </c>
      <c r="S243" s="11">
        <v>900</v>
      </c>
      <c r="T243" s="229">
        <v>12187</v>
      </c>
      <c r="U243" s="135">
        <v>9270</v>
      </c>
      <c r="V243" s="230">
        <v>11016.363636363636</v>
      </c>
      <c r="W243" s="141">
        <v>7.535155213584499E-2</v>
      </c>
      <c r="X243" s="136">
        <v>0.15852450899488363</v>
      </c>
      <c r="Y243" s="144">
        <v>2</v>
      </c>
      <c r="Z243" s="144"/>
      <c r="AA243" s="184">
        <v>11065</v>
      </c>
      <c r="AB243" s="182">
        <v>12159</v>
      </c>
      <c r="AC243" s="195">
        <f t="shared" si="13"/>
        <v>1074476371</v>
      </c>
      <c r="AF243" s="389">
        <f t="shared" si="14"/>
        <v>11287</v>
      </c>
      <c r="AN243" s="390" t="str">
        <f t="shared" si="15"/>
        <v>https://kakaku.com/item/K0001387118/</v>
      </c>
      <c r="AS243" s="139">
        <f t="shared" si="16"/>
        <v>900</v>
      </c>
      <c r="AT243" s="391">
        <f t="shared" si="11"/>
        <v>672706</v>
      </c>
      <c r="AU243" s="394">
        <f t="shared" si="18"/>
        <v>2</v>
      </c>
      <c r="AV243" s="393"/>
    </row>
    <row r="244" spans="1:48" s="139" customFormat="1">
      <c r="A244" s="433" t="s">
        <v>14339</v>
      </c>
      <c r="B244" s="11" t="s">
        <v>773</v>
      </c>
      <c r="C244" s="158" t="s">
        <v>6489</v>
      </c>
      <c r="D244" s="132" t="s">
        <v>14060</v>
      </c>
      <c r="E244" s="225">
        <v>26</v>
      </c>
      <c r="F244" s="225">
        <v>26</v>
      </c>
      <c r="G244" s="131">
        <v>1014</v>
      </c>
      <c r="H244" s="132" t="s">
        <v>1748</v>
      </c>
      <c r="I244" s="132">
        <v>3</v>
      </c>
      <c r="J244" s="134" t="s">
        <v>1782</v>
      </c>
      <c r="K244" s="226" t="s">
        <v>14219</v>
      </c>
      <c r="L244" s="226" t="s">
        <v>1970</v>
      </c>
      <c r="M244" s="227">
        <v>15051</v>
      </c>
      <c r="N244" s="228">
        <v>13620.90909090909</v>
      </c>
      <c r="O244" s="143">
        <v>0.18213975839284519</v>
      </c>
      <c r="P244" s="192">
        <v>1074476366</v>
      </c>
      <c r="Q244" s="285" t="s">
        <v>6545</v>
      </c>
      <c r="R244" s="189">
        <v>14151</v>
      </c>
      <c r="S244" s="11">
        <v>900</v>
      </c>
      <c r="T244" s="229">
        <v>15051</v>
      </c>
      <c r="U244" s="135">
        <v>11140</v>
      </c>
      <c r="V244" s="230">
        <v>13620.90909090909</v>
      </c>
      <c r="W244" s="141">
        <v>6.3777824296978647E-2</v>
      </c>
      <c r="X244" s="136">
        <v>0.18213975839284519</v>
      </c>
      <c r="Y244" s="144">
        <v>2</v>
      </c>
      <c r="Z244" s="144"/>
      <c r="AA244" s="184">
        <v>13873</v>
      </c>
      <c r="AB244" s="182">
        <v>15245</v>
      </c>
      <c r="AC244" s="195">
        <f t="shared" si="13"/>
        <v>1074476366</v>
      </c>
      <c r="AF244" s="389">
        <f t="shared" si="14"/>
        <v>14151</v>
      </c>
      <c r="AN244" s="390" t="str">
        <f t="shared" si="15"/>
        <v>https://kakaku.com/item/K0001387119/</v>
      </c>
      <c r="AS244" s="139">
        <f t="shared" si="16"/>
        <v>900</v>
      </c>
      <c r="AT244" s="391">
        <f t="shared" si="11"/>
        <v>672706</v>
      </c>
      <c r="AU244" s="394">
        <f t="shared" si="18"/>
        <v>2</v>
      </c>
      <c r="AV244" s="393"/>
    </row>
    <row r="245" spans="1:48" s="139" customFormat="1">
      <c r="A245" s="433" t="s">
        <v>14339</v>
      </c>
      <c r="B245" s="11" t="s">
        <v>840</v>
      </c>
      <c r="C245" s="158" t="s">
        <v>14176</v>
      </c>
      <c r="D245" s="132" t="s">
        <v>13474</v>
      </c>
      <c r="E245" s="225">
        <v>14</v>
      </c>
      <c r="F245" s="225">
        <v>14</v>
      </c>
      <c r="G245" s="131">
        <v>353</v>
      </c>
      <c r="H245" s="132" t="s">
        <v>1748</v>
      </c>
      <c r="I245" s="132">
        <v>7</v>
      </c>
      <c r="J245" s="134" t="s">
        <v>1776</v>
      </c>
      <c r="K245" s="226" t="s">
        <v>14220</v>
      </c>
      <c r="L245" s="226" t="s">
        <v>1777</v>
      </c>
      <c r="M245" s="227">
        <v>16179</v>
      </c>
      <c r="N245" s="228">
        <v>14655.454545454544</v>
      </c>
      <c r="O245" s="143">
        <v>0.17778053470628366</v>
      </c>
      <c r="P245" s="192">
        <v>1074476355</v>
      </c>
      <c r="Q245" s="285" t="s">
        <v>6549</v>
      </c>
      <c r="R245" s="189">
        <v>15279</v>
      </c>
      <c r="S245" s="11">
        <v>900</v>
      </c>
      <c r="T245" s="229">
        <v>16179</v>
      </c>
      <c r="U245" s="135">
        <v>12050</v>
      </c>
      <c r="V245" s="230">
        <v>14655.454545454544</v>
      </c>
      <c r="W245" s="141">
        <v>1.736819333704176E-2</v>
      </c>
      <c r="X245" s="136">
        <v>0.17778053470628366</v>
      </c>
      <c r="Y245" s="144">
        <v>2</v>
      </c>
      <c r="Z245" s="144"/>
      <c r="AA245" s="184">
        <v>14979</v>
      </c>
      <c r="AB245" s="182">
        <v>16460</v>
      </c>
      <c r="AC245" s="195">
        <f t="shared" si="13"/>
        <v>1074476355</v>
      </c>
      <c r="AF245" s="389">
        <f t="shared" si="14"/>
        <v>15279</v>
      </c>
      <c r="AN245" s="390" t="str">
        <f t="shared" si="15"/>
        <v>https://kakaku.com/item/K0001387105/</v>
      </c>
      <c r="AS245" s="139">
        <f t="shared" si="16"/>
        <v>900</v>
      </c>
      <c r="AT245" s="391">
        <f t="shared" si="11"/>
        <v>672706</v>
      </c>
      <c r="AU245" s="394">
        <f t="shared" si="18"/>
        <v>2</v>
      </c>
      <c r="AV245" s="393"/>
    </row>
    <row r="246" spans="1:48" s="139" customFormat="1">
      <c r="A246" s="433" t="s">
        <v>14339</v>
      </c>
      <c r="B246" s="11" t="s">
        <v>846</v>
      </c>
      <c r="C246" s="158" t="s">
        <v>14154</v>
      </c>
      <c r="D246" s="132" t="s">
        <v>14060</v>
      </c>
      <c r="E246" s="225">
        <v>24</v>
      </c>
      <c r="F246" s="225">
        <v>24</v>
      </c>
      <c r="G246" s="131">
        <v>279</v>
      </c>
      <c r="H246" s="132" t="s">
        <v>1748</v>
      </c>
      <c r="I246" s="132">
        <v>8</v>
      </c>
      <c r="J246" s="134" t="s">
        <v>14217</v>
      </c>
      <c r="K246" s="226" t="s">
        <v>14221</v>
      </c>
      <c r="L246" s="226" t="s">
        <v>2890</v>
      </c>
      <c r="M246" s="227">
        <v>15599</v>
      </c>
      <c r="N246" s="228">
        <v>14074.545454545454</v>
      </c>
      <c r="O246" s="143">
        <v>0.2120527063686862</v>
      </c>
      <c r="P246" s="192">
        <v>1074476333</v>
      </c>
      <c r="Q246" s="288" t="s">
        <v>6550</v>
      </c>
      <c r="R246" s="189">
        <v>14699</v>
      </c>
      <c r="S246" s="11">
        <v>900</v>
      </c>
      <c r="T246" s="229">
        <v>15599</v>
      </c>
      <c r="U246" s="135">
        <v>11090</v>
      </c>
      <c r="V246" s="230">
        <v>14074.545454545454</v>
      </c>
      <c r="W246" s="141">
        <v>7.5820368231537483E-2</v>
      </c>
      <c r="X246" s="136">
        <v>0.2120527063686862</v>
      </c>
      <c r="Y246" s="144">
        <v>2</v>
      </c>
      <c r="Z246" s="144"/>
      <c r="AA246" s="184">
        <v>14410</v>
      </c>
      <c r="AB246" s="182">
        <v>15835</v>
      </c>
      <c r="AC246" s="195">
        <f t="shared" si="13"/>
        <v>1074476333</v>
      </c>
      <c r="AF246" s="389">
        <f t="shared" si="14"/>
        <v>14699</v>
      </c>
      <c r="AN246" s="390" t="str">
        <f t="shared" si="15"/>
        <v>https://kakaku.com/item/K0001387123/</v>
      </c>
      <c r="AS246" s="139">
        <f t="shared" si="16"/>
        <v>900</v>
      </c>
      <c r="AT246" s="391">
        <f t="shared" si="11"/>
        <v>672706</v>
      </c>
      <c r="AU246" s="394">
        <f t="shared" si="18"/>
        <v>2</v>
      </c>
      <c r="AV246" s="393"/>
    </row>
    <row r="247" spans="1:48" s="139" customFormat="1">
      <c r="A247" s="433" t="s">
        <v>14339</v>
      </c>
      <c r="B247" s="11" t="s">
        <v>733</v>
      </c>
      <c r="C247" s="158" t="s">
        <v>1978</v>
      </c>
      <c r="D247" s="132" t="s">
        <v>13474</v>
      </c>
      <c r="E247" s="225">
        <v>11</v>
      </c>
      <c r="F247" s="225">
        <v>11</v>
      </c>
      <c r="G247" s="131" t="s">
        <v>671</v>
      </c>
      <c r="H247" s="132" t="s">
        <v>1748</v>
      </c>
      <c r="I247" s="132">
        <v>10</v>
      </c>
      <c r="J247" s="134" t="s">
        <v>1782</v>
      </c>
      <c r="K247" s="226" t="s">
        <v>14222</v>
      </c>
      <c r="L247" s="226" t="s">
        <v>1970</v>
      </c>
      <c r="M247" s="227">
        <v>17130</v>
      </c>
      <c r="N247" s="228">
        <v>15572.727272727272</v>
      </c>
      <c r="O247" s="143">
        <v>0.1767659077641564</v>
      </c>
      <c r="P247" s="192">
        <v>1074476184</v>
      </c>
      <c r="Q247" s="285" t="s">
        <v>6551</v>
      </c>
      <c r="R247" s="189">
        <v>16230</v>
      </c>
      <c r="S247" s="11">
        <v>900</v>
      </c>
      <c r="T247" s="229">
        <v>17130</v>
      </c>
      <c r="U247" s="135">
        <v>12820</v>
      </c>
      <c r="V247" s="230">
        <v>15572.727272727272</v>
      </c>
      <c r="W247" s="141">
        <v>6.5447897623400308E-2</v>
      </c>
      <c r="X247" s="136">
        <v>0.1767659077641564</v>
      </c>
      <c r="Y247" s="144">
        <v>2</v>
      </c>
      <c r="Z247" s="144"/>
      <c r="AA247" s="184">
        <v>15911</v>
      </c>
      <c r="AB247" s="182">
        <v>17484</v>
      </c>
      <c r="AC247" s="195">
        <f t="shared" si="13"/>
        <v>1074476184</v>
      </c>
      <c r="AF247" s="389">
        <f t="shared" si="14"/>
        <v>16230</v>
      </c>
      <c r="AN247" s="390" t="str">
        <f t="shared" si="15"/>
        <v>https://kakaku.com/item/K0001387106/</v>
      </c>
      <c r="AS247" s="139">
        <f t="shared" si="16"/>
        <v>900</v>
      </c>
      <c r="AT247" s="391">
        <f t="shared" si="11"/>
        <v>672706</v>
      </c>
      <c r="AU247" s="394">
        <f t="shared" si="18"/>
        <v>2</v>
      </c>
      <c r="AV247" s="393"/>
    </row>
    <row r="248" spans="1:48" s="139" customFormat="1">
      <c r="A248" s="433" t="s">
        <v>14339</v>
      </c>
      <c r="B248" s="11" t="s">
        <v>735</v>
      </c>
      <c r="C248" s="158" t="s">
        <v>14177</v>
      </c>
      <c r="D248" s="132" t="s">
        <v>13478</v>
      </c>
      <c r="E248" s="225">
        <v>9</v>
      </c>
      <c r="F248" s="225">
        <v>9</v>
      </c>
      <c r="G248" s="131">
        <v>1014</v>
      </c>
      <c r="H248" s="132" t="s">
        <v>1748</v>
      </c>
      <c r="I248" s="132">
        <v>11</v>
      </c>
      <c r="J248" s="134" t="s">
        <v>1776</v>
      </c>
      <c r="K248" s="226" t="s">
        <v>14223</v>
      </c>
      <c r="L248" s="226" t="s">
        <v>1777</v>
      </c>
      <c r="M248" s="227">
        <v>24473</v>
      </c>
      <c r="N248" s="228">
        <v>22233.63636363636</v>
      </c>
      <c r="O248" s="143">
        <v>0.16657807580651743</v>
      </c>
      <c r="P248" s="192">
        <v>1074476185</v>
      </c>
      <c r="Q248" s="285" t="s">
        <v>6552</v>
      </c>
      <c r="R248" s="189">
        <v>23573</v>
      </c>
      <c r="S248" s="11">
        <v>900</v>
      </c>
      <c r="T248" s="229">
        <v>24473</v>
      </c>
      <c r="U248" s="135">
        <v>18530</v>
      </c>
      <c r="V248" s="230">
        <v>22233.63636363636</v>
      </c>
      <c r="W248" s="141">
        <v>3.7674171535978518E-2</v>
      </c>
      <c r="X248" s="136">
        <v>0.16657807580651743</v>
      </c>
      <c r="Y248" s="144">
        <v>2</v>
      </c>
      <c r="Z248" s="144"/>
      <c r="AA248" s="184">
        <v>23110</v>
      </c>
      <c r="AB248" s="182">
        <v>25395</v>
      </c>
      <c r="AC248" s="195">
        <f t="shared" si="13"/>
        <v>1074476185</v>
      </c>
      <c r="AF248" s="389">
        <f t="shared" si="14"/>
        <v>23573</v>
      </c>
      <c r="AN248" s="390" t="str">
        <f t="shared" si="15"/>
        <v>https://kakaku.com/item/K0001387086/</v>
      </c>
      <c r="AS248" s="139">
        <f t="shared" si="16"/>
        <v>900</v>
      </c>
      <c r="AT248" s="391">
        <f t="shared" si="11"/>
        <v>672706</v>
      </c>
      <c r="AU248" s="394">
        <f t="shared" si="18"/>
        <v>2</v>
      </c>
      <c r="AV248" s="393"/>
    </row>
    <row r="249" spans="1:48" s="139" customFormat="1">
      <c r="A249" s="433" t="s">
        <v>14339</v>
      </c>
      <c r="B249" s="11" t="s">
        <v>737</v>
      </c>
      <c r="C249" s="158" t="s">
        <v>14275</v>
      </c>
      <c r="D249" s="132" t="s">
        <v>13478</v>
      </c>
      <c r="E249" s="225">
        <v>8</v>
      </c>
      <c r="F249" s="225">
        <v>8</v>
      </c>
      <c r="G249" s="131">
        <v>1014</v>
      </c>
      <c r="H249" s="132" t="s">
        <v>1748</v>
      </c>
      <c r="I249" s="132">
        <v>12</v>
      </c>
      <c r="J249" s="134" t="s">
        <v>1782</v>
      </c>
      <c r="K249" s="226" t="s">
        <v>14224</v>
      </c>
      <c r="L249" s="226" t="s">
        <v>1970</v>
      </c>
      <c r="M249" s="227">
        <v>22029</v>
      </c>
      <c r="N249" s="228">
        <v>19980.909090909088</v>
      </c>
      <c r="O249" s="143">
        <v>0.17120888120478628</v>
      </c>
      <c r="P249" s="192">
        <v>1074476368</v>
      </c>
      <c r="Q249" s="288" t="s">
        <v>6553</v>
      </c>
      <c r="R249" s="189">
        <v>22029</v>
      </c>
      <c r="S249" s="11"/>
      <c r="T249" s="229">
        <v>22029</v>
      </c>
      <c r="U249" s="135">
        <v>16560</v>
      </c>
      <c r="V249" s="230">
        <v>19980.909090909088</v>
      </c>
      <c r="W249" s="141">
        <v>0.11370782298559301</v>
      </c>
      <c r="X249" s="136">
        <v>0.17120888120478628</v>
      </c>
      <c r="Y249" s="144">
        <v>2</v>
      </c>
      <c r="Z249" s="144"/>
      <c r="AA249" s="184">
        <v>21597</v>
      </c>
      <c r="AB249" s="182">
        <v>23732</v>
      </c>
      <c r="AC249" s="195">
        <f t="shared" si="13"/>
        <v>1074476368</v>
      </c>
      <c r="AF249" s="389">
        <f t="shared" si="14"/>
        <v>22029</v>
      </c>
      <c r="AN249" s="390" t="str">
        <f t="shared" si="15"/>
        <v>https://kakaku.com/item/K0001387087/</v>
      </c>
      <c r="AS249" s="139">
        <f t="shared" si="16"/>
        <v>0</v>
      </c>
      <c r="AT249" s="391">
        <f t="shared" ref="AT249:AT297" si="19">VLOOKUP(AS:AS,AW$1:AX$2,2,0)</f>
        <v>672707</v>
      </c>
      <c r="AU249" s="394">
        <f t="shared" si="18"/>
        <v>2</v>
      </c>
      <c r="AV249" s="393"/>
    </row>
    <row r="250" spans="1:48" s="139" customFormat="1">
      <c r="A250" s="433" t="s">
        <v>14339</v>
      </c>
      <c r="B250" s="11" t="s">
        <v>746</v>
      </c>
      <c r="C250" s="158" t="s">
        <v>13473</v>
      </c>
      <c r="D250" s="132" t="s">
        <v>13474</v>
      </c>
      <c r="E250" s="225">
        <v>16</v>
      </c>
      <c r="F250" s="225">
        <v>16</v>
      </c>
      <c r="G250" s="131" t="s">
        <v>671</v>
      </c>
      <c r="H250" s="132" t="s">
        <v>1748</v>
      </c>
      <c r="I250" s="132">
        <v>17</v>
      </c>
      <c r="J250" s="134" t="s">
        <v>13410</v>
      </c>
      <c r="K250" s="226" t="s">
        <v>13469</v>
      </c>
      <c r="L250" s="226" t="s">
        <v>13412</v>
      </c>
      <c r="M250" s="227">
        <v>19290</v>
      </c>
      <c r="N250" s="228">
        <v>17529.090909090908</v>
      </c>
      <c r="O250" s="143">
        <v>2.2196867544860437E-2</v>
      </c>
      <c r="P250" s="192">
        <v>1074476182</v>
      </c>
      <c r="Q250" s="285" t="s">
        <v>6558</v>
      </c>
      <c r="R250" s="189">
        <v>22823</v>
      </c>
      <c r="S250" s="11"/>
      <c r="T250" s="229">
        <v>22823</v>
      </c>
      <c r="U250" s="135">
        <v>17140</v>
      </c>
      <c r="V250" s="230">
        <v>20740.909090909088</v>
      </c>
      <c r="W250" s="141">
        <v>0.39382086167800456</v>
      </c>
      <c r="X250" s="136">
        <v>0.17361385053692735</v>
      </c>
      <c r="Y250" s="144">
        <v>2</v>
      </c>
      <c r="Z250" s="144"/>
      <c r="AA250" s="184">
        <v>22375</v>
      </c>
      <c r="AB250" s="182">
        <v>24587</v>
      </c>
      <c r="AC250" s="195">
        <f t="shared" si="13"/>
        <v>1074476182</v>
      </c>
      <c r="AF250" s="389">
        <f t="shared" si="14"/>
        <v>22823</v>
      </c>
      <c r="AN250" s="390" t="str">
        <f t="shared" si="15"/>
        <v>https://kakaku.com/item/K0001387111/</v>
      </c>
      <c r="AS250" s="139">
        <f t="shared" si="16"/>
        <v>0</v>
      </c>
      <c r="AT250" s="391">
        <f t="shared" si="19"/>
        <v>672707</v>
      </c>
      <c r="AU250" s="394">
        <f t="shared" si="18"/>
        <v>2</v>
      </c>
      <c r="AV250" s="393"/>
    </row>
    <row r="251" spans="1:48" s="139" customFormat="1">
      <c r="A251" s="433" t="s">
        <v>14339</v>
      </c>
      <c r="B251" s="11" t="s">
        <v>757</v>
      </c>
      <c r="C251" s="158" t="s">
        <v>14178</v>
      </c>
      <c r="D251" s="132" t="s">
        <v>13474</v>
      </c>
      <c r="E251" s="225">
        <v>20</v>
      </c>
      <c r="F251" s="225">
        <v>20</v>
      </c>
      <c r="G251" s="131">
        <v>1014</v>
      </c>
      <c r="H251" s="132" t="s">
        <v>1748</v>
      </c>
      <c r="I251" s="132">
        <v>22</v>
      </c>
      <c r="J251" s="134" t="s">
        <v>1776</v>
      </c>
      <c r="K251" s="226" t="s">
        <v>14225</v>
      </c>
      <c r="L251" s="226" t="s">
        <v>1777</v>
      </c>
      <c r="M251" s="227">
        <v>18544</v>
      </c>
      <c r="N251" s="228">
        <v>16840</v>
      </c>
      <c r="O251" s="143">
        <v>0.16745843230403801</v>
      </c>
      <c r="P251" s="192">
        <v>1074476331</v>
      </c>
      <c r="Q251" s="285" t="s">
        <v>6562</v>
      </c>
      <c r="R251" s="189">
        <v>18544</v>
      </c>
      <c r="S251" s="11"/>
      <c r="T251" s="229">
        <v>18544</v>
      </c>
      <c r="U251" s="135">
        <v>14020</v>
      </c>
      <c r="V251" s="230">
        <v>16840</v>
      </c>
      <c r="W251" s="141">
        <v>7.7329594477998365E-2</v>
      </c>
      <c r="X251" s="136">
        <v>0.16745843230403801</v>
      </c>
      <c r="Y251" s="144">
        <v>2</v>
      </c>
      <c r="Z251" s="144"/>
      <c r="AA251" s="184">
        <v>18180</v>
      </c>
      <c r="AB251" s="182">
        <v>19978</v>
      </c>
      <c r="AC251" s="195">
        <f t="shared" si="13"/>
        <v>1074476331</v>
      </c>
      <c r="AF251" s="389">
        <f t="shared" si="14"/>
        <v>18544</v>
      </c>
      <c r="AN251" s="390" t="str">
        <f t="shared" si="15"/>
        <v>https://kakaku.com/item/K0001387113/</v>
      </c>
      <c r="AS251" s="139">
        <f t="shared" si="16"/>
        <v>0</v>
      </c>
      <c r="AT251" s="391">
        <f t="shared" si="19"/>
        <v>672707</v>
      </c>
      <c r="AU251" s="394">
        <f t="shared" si="18"/>
        <v>2</v>
      </c>
      <c r="AV251" s="393"/>
    </row>
    <row r="252" spans="1:48" s="139" customFormat="1">
      <c r="A252" s="433" t="s">
        <v>14339</v>
      </c>
      <c r="B252" s="11" t="s">
        <v>759</v>
      </c>
      <c r="C252" s="158" t="s">
        <v>14276</v>
      </c>
      <c r="D252" s="132" t="s">
        <v>13478</v>
      </c>
      <c r="E252" s="225">
        <v>12</v>
      </c>
      <c r="F252" s="225">
        <v>12</v>
      </c>
      <c r="G252" s="131">
        <v>2245</v>
      </c>
      <c r="H252" s="132" t="s">
        <v>1748</v>
      </c>
      <c r="I252" s="132">
        <v>23</v>
      </c>
      <c r="J252" s="134" t="s">
        <v>1782</v>
      </c>
      <c r="K252" s="226" t="s">
        <v>14226</v>
      </c>
      <c r="L252" s="226" t="s">
        <v>1970</v>
      </c>
      <c r="M252" s="227">
        <v>18972</v>
      </c>
      <c r="N252" s="228">
        <v>17195.454545454544</v>
      </c>
      <c r="O252" s="143">
        <v>0.16780333068992856</v>
      </c>
      <c r="P252" s="192">
        <v>1074476356</v>
      </c>
      <c r="Q252" s="285" t="s">
        <v>6563</v>
      </c>
      <c r="R252" s="189">
        <v>18972</v>
      </c>
      <c r="S252" s="11"/>
      <c r="T252" s="229">
        <v>18972</v>
      </c>
      <c r="U252" s="135">
        <v>14310</v>
      </c>
      <c r="V252" s="230">
        <v>17195.454545454544</v>
      </c>
      <c r="W252" s="141">
        <v>0.11982248520710059</v>
      </c>
      <c r="X252" s="136">
        <v>0.16780333068992856</v>
      </c>
      <c r="Y252" s="144">
        <v>2</v>
      </c>
      <c r="Z252" s="144"/>
      <c r="AA252" s="184">
        <v>18600</v>
      </c>
      <c r="AB252" s="182">
        <v>20439</v>
      </c>
      <c r="AC252" s="195">
        <f t="shared" si="13"/>
        <v>1074476356</v>
      </c>
      <c r="AF252" s="389">
        <f t="shared" si="14"/>
        <v>18972</v>
      </c>
      <c r="AN252" s="390" t="str">
        <f t="shared" si="15"/>
        <v>https://kakaku.com/item/K0001387093/</v>
      </c>
      <c r="AS252" s="139">
        <f t="shared" si="16"/>
        <v>0</v>
      </c>
      <c r="AT252" s="391">
        <f t="shared" si="19"/>
        <v>672707</v>
      </c>
      <c r="AU252" s="394">
        <f t="shared" si="18"/>
        <v>2</v>
      </c>
      <c r="AV252" s="393"/>
    </row>
    <row r="253" spans="1:48" s="139" customFormat="1">
      <c r="A253" s="433" t="s">
        <v>14339</v>
      </c>
      <c r="B253" s="11" t="s">
        <v>761</v>
      </c>
      <c r="C253" s="158" t="s">
        <v>14179</v>
      </c>
      <c r="D253" s="132" t="s">
        <v>13474</v>
      </c>
      <c r="E253" s="225">
        <v>12</v>
      </c>
      <c r="F253" s="225">
        <v>12</v>
      </c>
      <c r="G253" s="131" t="s">
        <v>671</v>
      </c>
      <c r="H253" s="132" t="s">
        <v>1748</v>
      </c>
      <c r="I253" s="132">
        <v>24</v>
      </c>
      <c r="J253" s="134" t="s">
        <v>14217</v>
      </c>
      <c r="K253" s="226" t="s">
        <v>14227</v>
      </c>
      <c r="L253" s="226" t="s">
        <v>2890</v>
      </c>
      <c r="M253" s="227">
        <v>18543</v>
      </c>
      <c r="N253" s="228">
        <v>16830</v>
      </c>
      <c r="O253" s="143">
        <v>0.17528223410576352</v>
      </c>
      <c r="P253" s="192">
        <v>1074476334</v>
      </c>
      <c r="Q253" s="285" t="s">
        <v>6564</v>
      </c>
      <c r="R253" s="189">
        <v>17643</v>
      </c>
      <c r="S253" s="11">
        <v>900</v>
      </c>
      <c r="T253" s="229">
        <v>18543</v>
      </c>
      <c r="U253" s="135">
        <v>13880</v>
      </c>
      <c r="V253" s="230">
        <v>16830</v>
      </c>
      <c r="W253" s="141">
        <v>7.609126422465029E-2</v>
      </c>
      <c r="X253" s="136">
        <v>0.17528223410576352</v>
      </c>
      <c r="Y253" s="144">
        <v>2</v>
      </c>
      <c r="Z253" s="144"/>
      <c r="AA253" s="184">
        <v>17297</v>
      </c>
      <c r="AB253" s="182">
        <v>19007</v>
      </c>
      <c r="AC253" s="195">
        <f t="shared" si="13"/>
        <v>1074476334</v>
      </c>
      <c r="AF253" s="389">
        <f t="shared" si="14"/>
        <v>17643</v>
      </c>
      <c r="AN253" s="390" t="str">
        <f t="shared" si="15"/>
        <v>https://kakaku.com/item/K0001387114/</v>
      </c>
      <c r="AS253" s="139">
        <f t="shared" si="16"/>
        <v>900</v>
      </c>
      <c r="AT253" s="391">
        <f t="shared" si="19"/>
        <v>672706</v>
      </c>
      <c r="AU253" s="394">
        <f t="shared" si="18"/>
        <v>2</v>
      </c>
      <c r="AV253" s="393"/>
    </row>
    <row r="254" spans="1:48" s="139" customFormat="1">
      <c r="A254" s="433" t="s">
        <v>14339</v>
      </c>
      <c r="B254" s="11" t="s">
        <v>763</v>
      </c>
      <c r="C254" s="158" t="s">
        <v>13475</v>
      </c>
      <c r="D254" s="132" t="s">
        <v>13476</v>
      </c>
      <c r="E254" s="225">
        <v>12</v>
      </c>
      <c r="F254" s="225">
        <v>12</v>
      </c>
      <c r="G254" s="131">
        <v>1449</v>
      </c>
      <c r="H254" s="132" t="s">
        <v>1748</v>
      </c>
      <c r="I254" s="324">
        <v>25</v>
      </c>
      <c r="J254" s="134" t="s">
        <v>1782</v>
      </c>
      <c r="K254" s="226" t="s">
        <v>12213</v>
      </c>
      <c r="L254" s="226" t="s">
        <v>1970</v>
      </c>
      <c r="M254" s="227">
        <v>28119</v>
      </c>
      <c r="N254" s="228">
        <v>25548.181818181816</v>
      </c>
      <c r="O254" s="143">
        <v>0.15062448848877338</v>
      </c>
      <c r="P254" s="192">
        <v>1074476180</v>
      </c>
      <c r="Q254" s="285" t="s">
        <v>6565</v>
      </c>
      <c r="R254" s="189">
        <v>28119</v>
      </c>
      <c r="S254" s="11"/>
      <c r="T254" s="229">
        <v>28119</v>
      </c>
      <c r="U254" s="135">
        <v>21700</v>
      </c>
      <c r="V254" s="230">
        <v>25548.181818181816</v>
      </c>
      <c r="W254" s="141">
        <v>0.1056242928574036</v>
      </c>
      <c r="X254" s="136">
        <v>0.15062448848877338</v>
      </c>
      <c r="Y254" s="144">
        <v>2</v>
      </c>
      <c r="Z254" s="144"/>
      <c r="AA254" s="184">
        <v>27567</v>
      </c>
      <c r="AB254" s="182">
        <v>30293</v>
      </c>
      <c r="AC254" s="195">
        <f t="shared" si="13"/>
        <v>1074476180</v>
      </c>
      <c r="AF254" s="389">
        <f t="shared" si="14"/>
        <v>28119</v>
      </c>
      <c r="AN254" s="390" t="str">
        <f t="shared" si="15"/>
        <v>https://kakaku.com/item/K0001387074/</v>
      </c>
      <c r="AS254" s="139">
        <f t="shared" si="16"/>
        <v>0</v>
      </c>
      <c r="AT254" s="391">
        <f t="shared" si="19"/>
        <v>672707</v>
      </c>
      <c r="AU254" s="394">
        <f t="shared" si="18"/>
        <v>2</v>
      </c>
      <c r="AV254" s="393"/>
    </row>
    <row r="255" spans="1:48" s="139" customFormat="1">
      <c r="A255" s="433" t="s">
        <v>14339</v>
      </c>
      <c r="B255" s="11" t="s">
        <v>765</v>
      </c>
      <c r="C255" s="158" t="s">
        <v>157</v>
      </c>
      <c r="D255" s="132" t="s">
        <v>13478</v>
      </c>
      <c r="E255" s="225">
        <v>10</v>
      </c>
      <c r="F255" s="225">
        <v>10</v>
      </c>
      <c r="G255" s="131">
        <v>1014</v>
      </c>
      <c r="H255" s="132" t="s">
        <v>1748</v>
      </c>
      <c r="I255" s="324">
        <v>26</v>
      </c>
      <c r="J255" s="134" t="s">
        <v>1779</v>
      </c>
      <c r="K255" s="226" t="s">
        <v>14228</v>
      </c>
      <c r="L255" s="226" t="s">
        <v>1777</v>
      </c>
      <c r="M255" s="227">
        <v>24300</v>
      </c>
      <c r="N255" s="228">
        <v>22061.81818181818</v>
      </c>
      <c r="O255" s="143">
        <v>0.13606395253008069</v>
      </c>
      <c r="P255" s="192">
        <v>1074476179</v>
      </c>
      <c r="Q255" s="285" t="s">
        <v>14180</v>
      </c>
      <c r="R255" s="189">
        <v>23400</v>
      </c>
      <c r="S255" s="11">
        <v>900</v>
      </c>
      <c r="T255" s="229">
        <v>24300</v>
      </c>
      <c r="U255" s="135">
        <v>19060</v>
      </c>
      <c r="V255" s="230">
        <v>22061.81818181818</v>
      </c>
      <c r="W255" s="141">
        <v>3.7407407407407334E-2</v>
      </c>
      <c r="X255" s="136">
        <v>0.13606395253008069</v>
      </c>
      <c r="Y255" s="144">
        <v>2</v>
      </c>
      <c r="Z255" s="144"/>
      <c r="AA255" s="184">
        <v>22941</v>
      </c>
      <c r="AB255" s="182">
        <v>25209</v>
      </c>
      <c r="AC255" s="195">
        <f t="shared" si="13"/>
        <v>1074476179</v>
      </c>
      <c r="AF255" s="389">
        <f t="shared" si="14"/>
        <v>23400</v>
      </c>
      <c r="AN255" s="390" t="str">
        <f t="shared" si="15"/>
        <v>https://kakaku.com/item/K0001387095/</v>
      </c>
      <c r="AS255" s="139">
        <f t="shared" si="16"/>
        <v>900</v>
      </c>
      <c r="AT255" s="391">
        <f t="shared" si="19"/>
        <v>672706</v>
      </c>
      <c r="AU255" s="394">
        <f t="shared" si="18"/>
        <v>2</v>
      </c>
      <c r="AV255" s="393"/>
    </row>
    <row r="256" spans="1:48" s="139" customFormat="1">
      <c r="A256" s="433" t="s">
        <v>14339</v>
      </c>
      <c r="B256" s="11" t="s">
        <v>767</v>
      </c>
      <c r="C256" s="158" t="s">
        <v>14277</v>
      </c>
      <c r="D256" s="132" t="s">
        <v>13476</v>
      </c>
      <c r="E256" s="225">
        <v>33</v>
      </c>
      <c r="F256" s="225">
        <v>33</v>
      </c>
      <c r="G256" s="131">
        <v>508</v>
      </c>
      <c r="H256" s="132" t="s">
        <v>1748</v>
      </c>
      <c r="I256" s="324">
        <v>27</v>
      </c>
      <c r="J256" s="134" t="s">
        <v>1776</v>
      </c>
      <c r="K256" s="226" t="s">
        <v>14229</v>
      </c>
      <c r="L256" s="226" t="s">
        <v>1777</v>
      </c>
      <c r="M256" s="227">
        <v>27388</v>
      </c>
      <c r="N256" s="228">
        <v>24876.363636363636</v>
      </c>
      <c r="O256" s="143">
        <v>0.1662768601081713</v>
      </c>
      <c r="P256" s="192">
        <v>1074476367</v>
      </c>
      <c r="Q256" s="285" t="s">
        <v>6567</v>
      </c>
      <c r="R256" s="189">
        <v>27388</v>
      </c>
      <c r="S256" s="11"/>
      <c r="T256" s="229">
        <v>27388</v>
      </c>
      <c r="U256" s="135">
        <v>20740</v>
      </c>
      <c r="V256" s="230">
        <v>24876.363636363636</v>
      </c>
      <c r="W256" s="141">
        <v>7.7296626259675705E-2</v>
      </c>
      <c r="X256" s="136">
        <v>0.1662768601081713</v>
      </c>
      <c r="Y256" s="144">
        <v>2</v>
      </c>
      <c r="Z256" s="144"/>
      <c r="AA256" s="184">
        <v>26850</v>
      </c>
      <c r="AB256" s="182">
        <v>29505</v>
      </c>
      <c r="AC256" s="195">
        <f t="shared" si="13"/>
        <v>1074476367</v>
      </c>
      <c r="AF256" s="389">
        <f t="shared" si="14"/>
        <v>27388</v>
      </c>
      <c r="AN256" s="390" t="str">
        <f t="shared" si="15"/>
        <v>https://kakaku.com/item/K0001387075/</v>
      </c>
      <c r="AS256" s="139">
        <f t="shared" si="16"/>
        <v>0</v>
      </c>
      <c r="AT256" s="391">
        <f t="shared" si="19"/>
        <v>672707</v>
      </c>
      <c r="AU256" s="394">
        <f t="shared" si="18"/>
        <v>2</v>
      </c>
      <c r="AV256" s="393"/>
    </row>
    <row r="257" spans="1:48" s="139" customFormat="1">
      <c r="A257" s="433" t="s">
        <v>14339</v>
      </c>
      <c r="B257" s="11" t="s">
        <v>769</v>
      </c>
      <c r="C257" s="158" t="s">
        <v>14181</v>
      </c>
      <c r="D257" s="132" t="s">
        <v>13478</v>
      </c>
      <c r="E257" s="225">
        <v>17</v>
      </c>
      <c r="F257" s="225">
        <v>17</v>
      </c>
      <c r="G257" s="131">
        <v>2245</v>
      </c>
      <c r="H257" s="132" t="s">
        <v>1748</v>
      </c>
      <c r="I257" s="132">
        <v>28</v>
      </c>
      <c r="J257" s="134" t="s">
        <v>1782</v>
      </c>
      <c r="K257" s="226" t="s">
        <v>14230</v>
      </c>
      <c r="L257" s="226" t="s">
        <v>1970</v>
      </c>
      <c r="M257" s="227">
        <v>25921</v>
      </c>
      <c r="N257" s="228">
        <v>23546.363636363636</v>
      </c>
      <c r="O257" s="143">
        <v>0.15400949770279138</v>
      </c>
      <c r="P257" s="192">
        <v>1074476177</v>
      </c>
      <c r="Q257" s="285" t="s">
        <v>6568</v>
      </c>
      <c r="R257" s="189">
        <v>25921</v>
      </c>
      <c r="S257" s="11"/>
      <c r="T257" s="229">
        <v>25921</v>
      </c>
      <c r="U257" s="135">
        <v>19920</v>
      </c>
      <c r="V257" s="230">
        <v>23546.363636363636</v>
      </c>
      <c r="W257" s="141">
        <v>0.1080909487718742</v>
      </c>
      <c r="X257" s="136">
        <v>0.15400949770279138</v>
      </c>
      <c r="Y257" s="144">
        <v>2</v>
      </c>
      <c r="Z257" s="144"/>
      <c r="AA257" s="184">
        <v>25412</v>
      </c>
      <c r="AB257" s="182">
        <v>27925</v>
      </c>
      <c r="AC257" s="195">
        <f t="shared" si="13"/>
        <v>1074476177</v>
      </c>
      <c r="AF257" s="389">
        <f t="shared" si="14"/>
        <v>25921</v>
      </c>
      <c r="AN257" s="390" t="str">
        <f t="shared" si="15"/>
        <v>https://kakaku.com/item/K0001387096/</v>
      </c>
      <c r="AS257" s="139">
        <f t="shared" si="16"/>
        <v>0</v>
      </c>
      <c r="AT257" s="391">
        <f t="shared" si="19"/>
        <v>672707</v>
      </c>
      <c r="AU257" s="394">
        <f t="shared" si="18"/>
        <v>2</v>
      </c>
      <c r="AV257" s="393"/>
    </row>
    <row r="258" spans="1:48" s="139" customFormat="1">
      <c r="A258" s="433" t="s">
        <v>14339</v>
      </c>
      <c r="B258" s="11" t="s">
        <v>771</v>
      </c>
      <c r="C258" s="158" t="s">
        <v>14182</v>
      </c>
      <c r="D258" s="132" t="s">
        <v>13474</v>
      </c>
      <c r="E258" s="225">
        <v>13</v>
      </c>
      <c r="F258" s="225">
        <v>13</v>
      </c>
      <c r="G258" s="131" t="s">
        <v>671</v>
      </c>
      <c r="H258" s="132" t="s">
        <v>1748</v>
      </c>
      <c r="I258" s="132">
        <v>29</v>
      </c>
      <c r="J258" s="134" t="s">
        <v>12014</v>
      </c>
      <c r="K258" s="226" t="s">
        <v>2016</v>
      </c>
      <c r="L258" s="226" t="s">
        <v>12015</v>
      </c>
      <c r="M258" s="227">
        <v>22345</v>
      </c>
      <c r="N258" s="228">
        <v>20313.63636363636</v>
      </c>
      <c r="O258" s="143">
        <v>0.161154620720519</v>
      </c>
      <c r="P258" s="192">
        <v>1074476357</v>
      </c>
      <c r="Q258" s="285" t="s">
        <v>6569</v>
      </c>
      <c r="R258" s="189">
        <v>21445</v>
      </c>
      <c r="S258" s="11">
        <v>900</v>
      </c>
      <c r="T258" s="229">
        <v>22345</v>
      </c>
      <c r="U258" s="135">
        <v>17040</v>
      </c>
      <c r="V258" s="230">
        <v>20313.63636363636</v>
      </c>
      <c r="W258" s="141">
        <v>7.4558139534883772E-2</v>
      </c>
      <c r="X258" s="136">
        <v>0.161154620720519</v>
      </c>
      <c r="Y258" s="144">
        <v>2</v>
      </c>
      <c r="Z258" s="144"/>
      <c r="AA258" s="184">
        <v>21024</v>
      </c>
      <c r="AB258" s="182">
        <v>23103</v>
      </c>
      <c r="AC258" s="195">
        <f t="shared" si="13"/>
        <v>1074476357</v>
      </c>
      <c r="AF258" s="389">
        <f t="shared" si="14"/>
        <v>21445</v>
      </c>
      <c r="AN258" s="390" t="str">
        <f t="shared" si="15"/>
        <v>https://kakaku.com/item/K0001387116/</v>
      </c>
      <c r="AS258" s="139">
        <f t="shared" si="16"/>
        <v>900</v>
      </c>
      <c r="AT258" s="391">
        <f t="shared" si="19"/>
        <v>672706</v>
      </c>
      <c r="AU258" s="394">
        <f t="shared" si="18"/>
        <v>2</v>
      </c>
      <c r="AV258" s="393"/>
    </row>
    <row r="259" spans="1:48" s="139" customFormat="1">
      <c r="A259" s="433" t="s">
        <v>14339</v>
      </c>
      <c r="B259" s="11" t="s">
        <v>775</v>
      </c>
      <c r="C259" s="158" t="s">
        <v>13477</v>
      </c>
      <c r="D259" s="132" t="s">
        <v>13478</v>
      </c>
      <c r="E259" s="225">
        <v>20</v>
      </c>
      <c r="F259" s="225">
        <v>20</v>
      </c>
      <c r="G259" s="131">
        <v>1449</v>
      </c>
      <c r="H259" s="132" t="s">
        <v>1748</v>
      </c>
      <c r="I259" s="132">
        <v>30</v>
      </c>
      <c r="J259" s="134" t="s">
        <v>12014</v>
      </c>
      <c r="K259" s="226" t="s">
        <v>14232</v>
      </c>
      <c r="L259" s="226" t="s">
        <v>12015</v>
      </c>
      <c r="M259" s="227">
        <v>22240</v>
      </c>
      <c r="N259" s="228">
        <v>20203.63636363636</v>
      </c>
      <c r="O259" s="143">
        <v>9.7192224622030088E-2</v>
      </c>
      <c r="P259" s="192">
        <v>1074476178</v>
      </c>
      <c r="Q259" s="285" t="s">
        <v>6570</v>
      </c>
      <c r="R259" s="189">
        <v>21340</v>
      </c>
      <c r="S259" s="11">
        <v>900</v>
      </c>
      <c r="T259" s="229">
        <v>22240</v>
      </c>
      <c r="U259" s="135">
        <v>18240</v>
      </c>
      <c r="V259" s="230">
        <v>20203.63636363636</v>
      </c>
      <c r="W259" s="141">
        <v>7.455012853470433E-2</v>
      </c>
      <c r="X259" s="136">
        <v>9.7192224622030088E-2</v>
      </c>
      <c r="Y259" s="144">
        <v>2</v>
      </c>
      <c r="Z259" s="144"/>
      <c r="AA259" s="184">
        <v>20921</v>
      </c>
      <c r="AB259" s="182">
        <v>22990</v>
      </c>
      <c r="AC259" s="195">
        <f t="shared" ref="AC259:AC297" si="20">P259</f>
        <v>1074476178</v>
      </c>
      <c r="AF259" s="389">
        <f t="shared" ref="AF259:AF297" si="21">R259</f>
        <v>21340</v>
      </c>
      <c r="AN259" s="390" t="str">
        <f t="shared" ref="AN259:AN297" si="22">C259</f>
        <v>https://kakaku.com/item/K0001387097/</v>
      </c>
      <c r="AS259" s="139">
        <f t="shared" ref="AS259:AS297" si="23">S259</f>
        <v>900</v>
      </c>
      <c r="AT259" s="391">
        <f t="shared" si="19"/>
        <v>672706</v>
      </c>
      <c r="AU259" s="394">
        <f t="shared" si="18"/>
        <v>2</v>
      </c>
      <c r="AV259" s="393"/>
    </row>
    <row r="260" spans="1:48" s="139" customFormat="1">
      <c r="A260" s="433" t="s">
        <v>14339</v>
      </c>
      <c r="B260" s="11" t="s">
        <v>4782</v>
      </c>
      <c r="C260" s="158" t="s">
        <v>14278</v>
      </c>
      <c r="D260" s="132" t="s">
        <v>13476</v>
      </c>
      <c r="E260" s="225">
        <v>8</v>
      </c>
      <c r="F260" s="225">
        <v>8</v>
      </c>
      <c r="G260" s="131">
        <v>126</v>
      </c>
      <c r="H260" s="132" t="s">
        <v>1748</v>
      </c>
      <c r="I260" s="132">
        <v>31</v>
      </c>
      <c r="J260" s="134" t="s">
        <v>14233</v>
      </c>
      <c r="K260" s="226" t="s">
        <v>14234</v>
      </c>
      <c r="L260" s="226" t="s">
        <v>7214</v>
      </c>
      <c r="M260" s="227">
        <v>24200</v>
      </c>
      <c r="N260" s="228">
        <v>21933.63636363636</v>
      </c>
      <c r="O260" s="143">
        <v>0.19210842624445629</v>
      </c>
      <c r="P260" s="192">
        <v>1074475798</v>
      </c>
      <c r="Q260" s="285" t="s">
        <v>14279</v>
      </c>
      <c r="R260" s="189">
        <v>24200</v>
      </c>
      <c r="S260" s="11"/>
      <c r="T260" s="229">
        <v>24200</v>
      </c>
      <c r="U260" s="135">
        <v>17720</v>
      </c>
      <c r="V260" s="230">
        <v>21933.63636363636</v>
      </c>
      <c r="W260" s="141">
        <v>0.10004219409282711</v>
      </c>
      <c r="X260" s="136">
        <v>0.19210842624445629</v>
      </c>
      <c r="Y260" s="144">
        <v>2</v>
      </c>
      <c r="Z260" s="144"/>
      <c r="AA260" s="184">
        <v>23725</v>
      </c>
      <c r="AB260" s="182">
        <v>26071</v>
      </c>
      <c r="AC260" s="195">
        <f t="shared" si="20"/>
        <v>1074475798</v>
      </c>
      <c r="AF260" s="389">
        <f t="shared" si="21"/>
        <v>24200</v>
      </c>
      <c r="AN260" s="390" t="str">
        <f t="shared" si="22"/>
        <v>https://kakaku.com/item/K0001515999/</v>
      </c>
      <c r="AS260" s="139">
        <f t="shared" si="23"/>
        <v>0</v>
      </c>
      <c r="AT260" s="391">
        <f t="shared" si="19"/>
        <v>672707</v>
      </c>
      <c r="AU260" s="394">
        <f t="shared" si="18"/>
        <v>2</v>
      </c>
      <c r="AV260" s="393"/>
    </row>
    <row r="261" spans="1:48" s="139" customFormat="1">
      <c r="A261" s="433" t="s">
        <v>14339</v>
      </c>
      <c r="B261" s="11" t="s">
        <v>14183</v>
      </c>
      <c r="C261" s="158" t="s">
        <v>14184</v>
      </c>
      <c r="D261" s="132" t="s">
        <v>13476</v>
      </c>
      <c r="E261" s="225">
        <v>20</v>
      </c>
      <c r="F261" s="225">
        <v>20</v>
      </c>
      <c r="G261" s="131">
        <v>1449</v>
      </c>
      <c r="H261" s="132" t="s">
        <v>1748</v>
      </c>
      <c r="I261" s="132">
        <v>34</v>
      </c>
      <c r="J261" s="134" t="s">
        <v>1776</v>
      </c>
      <c r="K261" s="226" t="s">
        <v>14235</v>
      </c>
      <c r="L261" s="226" t="s">
        <v>1777</v>
      </c>
      <c r="M261" s="227">
        <v>29599</v>
      </c>
      <c r="N261" s="228">
        <v>26904.545454545452</v>
      </c>
      <c r="O261" s="143">
        <v>0.13471870248352755</v>
      </c>
      <c r="P261" s="192">
        <v>1074476213</v>
      </c>
      <c r="Q261" s="285" t="s">
        <v>6573</v>
      </c>
      <c r="R261" s="189">
        <v>29599</v>
      </c>
      <c r="S261" s="11"/>
      <c r="T261" s="229">
        <v>29599</v>
      </c>
      <c r="U261" s="135">
        <v>23280</v>
      </c>
      <c r="V261" s="230">
        <v>26904.545454545452</v>
      </c>
      <c r="W261" s="141">
        <v>7.7299908780702031E-2</v>
      </c>
      <c r="X261" s="136">
        <v>0.13471870248352755</v>
      </c>
      <c r="Y261" s="144">
        <v>2</v>
      </c>
      <c r="Z261" s="144"/>
      <c r="AA261" s="184">
        <v>29018</v>
      </c>
      <c r="AB261" s="182">
        <v>31887</v>
      </c>
      <c r="AC261" s="195">
        <f t="shared" si="20"/>
        <v>1074476213</v>
      </c>
      <c r="AF261" s="389">
        <f t="shared" si="21"/>
        <v>29599</v>
      </c>
      <c r="AN261" s="390" t="str">
        <f t="shared" si="22"/>
        <v>https://kakaku.com/item/K0001387076/</v>
      </c>
      <c r="AS261" s="139">
        <f t="shared" si="23"/>
        <v>0</v>
      </c>
      <c r="AT261" s="391">
        <f t="shared" si="19"/>
        <v>672707</v>
      </c>
      <c r="AU261" s="394">
        <f t="shared" si="18"/>
        <v>2</v>
      </c>
      <c r="AV261" s="393"/>
    </row>
    <row r="262" spans="1:48" s="139" customFormat="1">
      <c r="A262" s="433" t="s">
        <v>14339</v>
      </c>
      <c r="B262" s="11" t="s">
        <v>785</v>
      </c>
      <c r="C262" s="158" t="s">
        <v>13479</v>
      </c>
      <c r="D262" s="132" t="s">
        <v>13478</v>
      </c>
      <c r="E262" s="225">
        <v>12</v>
      </c>
      <c r="F262" s="225">
        <v>12</v>
      </c>
      <c r="G262" s="131">
        <v>1014</v>
      </c>
      <c r="H262" s="132" t="s">
        <v>1748</v>
      </c>
      <c r="I262" s="132">
        <v>36</v>
      </c>
      <c r="J262" s="134" t="s">
        <v>12014</v>
      </c>
      <c r="K262" s="226" t="s">
        <v>14236</v>
      </c>
      <c r="L262" s="226" t="s">
        <v>12015</v>
      </c>
      <c r="M262" s="227">
        <v>27045</v>
      </c>
      <c r="N262" s="228">
        <v>24586.363636363636</v>
      </c>
      <c r="O262" s="143">
        <v>8.4045110001848763E-2</v>
      </c>
      <c r="P262" s="192">
        <v>1074475945</v>
      </c>
      <c r="Q262" s="285" t="s">
        <v>14186</v>
      </c>
      <c r="R262" s="189">
        <v>27045</v>
      </c>
      <c r="S262" s="11"/>
      <c r="T262" s="229">
        <v>27045</v>
      </c>
      <c r="U262" s="135">
        <v>22520</v>
      </c>
      <c r="V262" s="230">
        <v>24586.363636363636</v>
      </c>
      <c r="W262" s="141">
        <v>0.11206106870229005</v>
      </c>
      <c r="X262" s="136">
        <v>8.4045110001848763E-2</v>
      </c>
      <c r="Y262" s="144">
        <v>2</v>
      </c>
      <c r="Z262" s="144"/>
      <c r="AA262" s="184">
        <v>26514</v>
      </c>
      <c r="AB262" s="182">
        <v>29136</v>
      </c>
      <c r="AC262" s="195">
        <f t="shared" si="20"/>
        <v>1074475945</v>
      </c>
      <c r="AF262" s="389">
        <f t="shared" si="21"/>
        <v>27045</v>
      </c>
      <c r="AN262" s="390" t="str">
        <f t="shared" si="22"/>
        <v>https://kakaku.com/item/K0001387099/</v>
      </c>
      <c r="AS262" s="139">
        <f t="shared" si="23"/>
        <v>0</v>
      </c>
      <c r="AT262" s="391">
        <f t="shared" si="19"/>
        <v>672707</v>
      </c>
      <c r="AU262" s="394">
        <f t="shared" si="18"/>
        <v>2</v>
      </c>
      <c r="AV262" s="393"/>
    </row>
    <row r="263" spans="1:48" s="139" customFormat="1">
      <c r="A263" s="433" t="s">
        <v>14339</v>
      </c>
      <c r="B263" s="11" t="s">
        <v>789</v>
      </c>
      <c r="C263" s="158" t="s">
        <v>14187</v>
      </c>
      <c r="D263" s="132" t="s">
        <v>13476</v>
      </c>
      <c r="E263" s="225">
        <v>16</v>
      </c>
      <c r="F263" s="225">
        <v>16</v>
      </c>
      <c r="G263" s="131">
        <v>2245</v>
      </c>
      <c r="H263" s="132" t="s">
        <v>1748</v>
      </c>
      <c r="I263" s="132">
        <v>38</v>
      </c>
      <c r="J263" s="134" t="s">
        <v>12014</v>
      </c>
      <c r="K263" s="226" t="s">
        <v>14237</v>
      </c>
      <c r="L263" s="226" t="s">
        <v>12017</v>
      </c>
      <c r="M263" s="227">
        <v>25926</v>
      </c>
      <c r="N263" s="228">
        <v>23528.181818181816</v>
      </c>
      <c r="O263" s="143">
        <v>0.11850392179591199</v>
      </c>
      <c r="P263" s="192">
        <v>1074476175</v>
      </c>
      <c r="Q263" s="285" t="s">
        <v>6575</v>
      </c>
      <c r="R263" s="189">
        <v>25026</v>
      </c>
      <c r="S263" s="11">
        <v>900</v>
      </c>
      <c r="T263" s="229">
        <v>25926</v>
      </c>
      <c r="U263" s="135">
        <v>20740</v>
      </c>
      <c r="V263" s="230">
        <v>23528.181818181816</v>
      </c>
      <c r="W263" s="141">
        <v>8.077447286138062E-2</v>
      </c>
      <c r="X263" s="136">
        <v>0.11850392179591199</v>
      </c>
      <c r="Y263" s="144">
        <v>2</v>
      </c>
      <c r="Z263" s="144"/>
      <c r="AA263" s="184">
        <v>24535</v>
      </c>
      <c r="AB263" s="182">
        <v>26961</v>
      </c>
      <c r="AC263" s="195">
        <f t="shared" si="20"/>
        <v>1074476175</v>
      </c>
      <c r="AF263" s="389">
        <f t="shared" si="21"/>
        <v>25026</v>
      </c>
      <c r="AN263" s="390" t="str">
        <f t="shared" si="22"/>
        <v>https://kakaku.com/item/K0001387078/</v>
      </c>
      <c r="AS263" s="139">
        <f t="shared" si="23"/>
        <v>900</v>
      </c>
      <c r="AT263" s="391">
        <f t="shared" si="19"/>
        <v>672706</v>
      </c>
      <c r="AU263" s="394">
        <f t="shared" si="18"/>
        <v>2</v>
      </c>
      <c r="AV263" s="393"/>
    </row>
    <row r="264" spans="1:48" s="139" customFormat="1">
      <c r="A264" s="433" t="s">
        <v>14339</v>
      </c>
      <c r="B264" s="11" t="s">
        <v>803</v>
      </c>
      <c r="C264" s="158" t="s">
        <v>1786</v>
      </c>
      <c r="D264" s="132" t="s">
        <v>13476</v>
      </c>
      <c r="E264" s="225">
        <v>19</v>
      </c>
      <c r="F264" s="225">
        <v>19</v>
      </c>
      <c r="G264" s="131">
        <v>1014</v>
      </c>
      <c r="H264" s="132" t="s">
        <v>1748</v>
      </c>
      <c r="I264" s="324">
        <v>45</v>
      </c>
      <c r="J264" s="134" t="s">
        <v>1779</v>
      </c>
      <c r="K264" s="226" t="s">
        <v>14238</v>
      </c>
      <c r="L264" s="226" t="s">
        <v>1777</v>
      </c>
      <c r="M264" s="227">
        <v>33800</v>
      </c>
      <c r="N264" s="228">
        <v>30716.363636363632</v>
      </c>
      <c r="O264" s="143">
        <v>9.8200544572037293E-2</v>
      </c>
      <c r="P264" s="192">
        <v>1074476172</v>
      </c>
      <c r="Q264" s="285" t="s">
        <v>14188</v>
      </c>
      <c r="R264" s="189">
        <v>33800</v>
      </c>
      <c r="S264" s="11"/>
      <c r="T264" s="229">
        <v>33800</v>
      </c>
      <c r="U264" s="135">
        <v>27700</v>
      </c>
      <c r="V264" s="230">
        <v>30716.363636363632</v>
      </c>
      <c r="W264" s="141">
        <v>7.7337278106508922E-2</v>
      </c>
      <c r="X264" s="136">
        <v>9.8200544572037293E-2</v>
      </c>
      <c r="Y264" s="144">
        <v>2</v>
      </c>
      <c r="Z264" s="144"/>
      <c r="AA264" s="184">
        <v>33137</v>
      </c>
      <c r="AB264" s="182">
        <v>36414</v>
      </c>
      <c r="AC264" s="195">
        <f t="shared" si="20"/>
        <v>1074476172</v>
      </c>
      <c r="AF264" s="389">
        <f t="shared" si="21"/>
        <v>33800</v>
      </c>
      <c r="AN264" s="390" t="str">
        <f t="shared" si="22"/>
        <v>https://kakaku.com/item/K0001387082/</v>
      </c>
      <c r="AS264" s="139">
        <f t="shared" si="23"/>
        <v>0</v>
      </c>
      <c r="AT264" s="391">
        <f t="shared" si="19"/>
        <v>672707</v>
      </c>
      <c r="AU264" s="394">
        <f t="shared" si="18"/>
        <v>2</v>
      </c>
      <c r="AV264" s="393"/>
    </row>
    <row r="265" spans="1:48" s="139" customFormat="1">
      <c r="A265" s="433" t="s">
        <v>14339</v>
      </c>
      <c r="B265" s="11" t="s">
        <v>805</v>
      </c>
      <c r="C265" s="158" t="s">
        <v>14189</v>
      </c>
      <c r="D265" s="132" t="s">
        <v>13476</v>
      </c>
      <c r="E265" s="225">
        <v>10</v>
      </c>
      <c r="F265" s="225">
        <v>10</v>
      </c>
      <c r="G265" s="131">
        <v>2245</v>
      </c>
      <c r="H265" s="132" t="s">
        <v>1748</v>
      </c>
      <c r="I265" s="324">
        <v>46</v>
      </c>
      <c r="J265" s="134" t="s">
        <v>1782</v>
      </c>
      <c r="K265" s="226" t="s">
        <v>14239</v>
      </c>
      <c r="L265" s="226" t="s">
        <v>1970</v>
      </c>
      <c r="M265" s="227">
        <v>31675</v>
      </c>
      <c r="N265" s="228">
        <v>28788.181818181816</v>
      </c>
      <c r="O265" s="143">
        <v>0.15798781065462464</v>
      </c>
      <c r="P265" s="192">
        <v>1074476212</v>
      </c>
      <c r="Q265" s="285" t="s">
        <v>6581</v>
      </c>
      <c r="R265" s="189">
        <v>31675</v>
      </c>
      <c r="S265" s="11"/>
      <c r="T265" s="229">
        <v>31675</v>
      </c>
      <c r="U265" s="135">
        <v>24240</v>
      </c>
      <c r="V265" s="230">
        <v>28788.181818181816</v>
      </c>
      <c r="W265" s="141">
        <v>0.10237441447262152</v>
      </c>
      <c r="X265" s="136">
        <v>0.15798781065462464</v>
      </c>
      <c r="Y265" s="144">
        <v>2</v>
      </c>
      <c r="Z265" s="144"/>
      <c r="AA265" s="184">
        <v>31053</v>
      </c>
      <c r="AB265" s="182">
        <v>34124</v>
      </c>
      <c r="AC265" s="195">
        <f t="shared" si="20"/>
        <v>1074476212</v>
      </c>
      <c r="AF265" s="389">
        <f t="shared" si="21"/>
        <v>31675</v>
      </c>
      <c r="AN265" s="390" t="str">
        <f t="shared" si="22"/>
        <v>https://kakaku.com/item/K0001387083/</v>
      </c>
      <c r="AS265" s="139">
        <f t="shared" si="23"/>
        <v>0</v>
      </c>
      <c r="AT265" s="391">
        <f t="shared" si="19"/>
        <v>672707</v>
      </c>
      <c r="AU265" s="394">
        <f t="shared" si="18"/>
        <v>2</v>
      </c>
      <c r="AV265" s="393"/>
    </row>
    <row r="266" spans="1:48" s="139" customFormat="1">
      <c r="A266" s="433" t="s">
        <v>14339</v>
      </c>
      <c r="B266" s="11" t="s">
        <v>809</v>
      </c>
      <c r="C266" s="158" t="s">
        <v>14280</v>
      </c>
      <c r="D266" s="132" t="s">
        <v>13476</v>
      </c>
      <c r="E266" s="225">
        <v>12</v>
      </c>
      <c r="F266" s="225">
        <v>12</v>
      </c>
      <c r="G266" s="131">
        <v>624</v>
      </c>
      <c r="H266" s="132" t="s">
        <v>1748</v>
      </c>
      <c r="I266" s="132">
        <v>49</v>
      </c>
      <c r="J266" s="134" t="s">
        <v>14233</v>
      </c>
      <c r="K266" s="226" t="s">
        <v>4645</v>
      </c>
      <c r="L266" s="226" t="s">
        <v>7214</v>
      </c>
      <c r="M266" s="227">
        <v>28000</v>
      </c>
      <c r="N266" s="228">
        <v>25392.727272727272</v>
      </c>
      <c r="O266" s="143">
        <v>0.21906773593011597</v>
      </c>
      <c r="P266" s="192">
        <v>1074476659</v>
      </c>
      <c r="Q266" s="288" t="s">
        <v>6583</v>
      </c>
      <c r="R266" s="189">
        <v>28000</v>
      </c>
      <c r="S266" s="11"/>
      <c r="T266" s="229">
        <v>28000</v>
      </c>
      <c r="U266" s="135">
        <v>19830</v>
      </c>
      <c r="V266" s="230">
        <v>25392.727272727272</v>
      </c>
      <c r="W266" s="141">
        <v>9.6872727272727222E-2</v>
      </c>
      <c r="X266" s="136">
        <v>0.21906773593011597</v>
      </c>
      <c r="Y266" s="144">
        <v>2</v>
      </c>
      <c r="Z266" s="144"/>
      <c r="AA266" s="184">
        <v>27450</v>
      </c>
      <c r="AB266" s="182">
        <v>30164</v>
      </c>
      <c r="AC266" s="195">
        <f t="shared" si="20"/>
        <v>1074476659</v>
      </c>
      <c r="AF266" s="389">
        <f t="shared" si="21"/>
        <v>28000</v>
      </c>
      <c r="AN266" s="390" t="str">
        <f t="shared" si="22"/>
        <v>https://kakaku.com/item/K0001461546/</v>
      </c>
      <c r="AS266" s="139">
        <f t="shared" si="23"/>
        <v>0</v>
      </c>
      <c r="AT266" s="391">
        <f t="shared" si="19"/>
        <v>672707</v>
      </c>
      <c r="AU266" s="394">
        <f t="shared" si="18"/>
        <v>2</v>
      </c>
      <c r="AV266" s="393"/>
    </row>
    <row r="267" spans="1:48" s="139" customFormat="1">
      <c r="A267" s="433" t="s">
        <v>14339</v>
      </c>
      <c r="B267" s="11" t="s">
        <v>815</v>
      </c>
      <c r="C267" s="158" t="s">
        <v>14281</v>
      </c>
      <c r="D267" s="132" t="s">
        <v>13478</v>
      </c>
      <c r="E267" s="225">
        <v>19</v>
      </c>
      <c r="F267" s="225">
        <v>19</v>
      </c>
      <c r="G267" s="131">
        <v>508</v>
      </c>
      <c r="H267" s="132" t="s">
        <v>1748</v>
      </c>
      <c r="I267" s="132">
        <v>51</v>
      </c>
      <c r="J267" s="134" t="s">
        <v>1782</v>
      </c>
      <c r="K267" s="226" t="s">
        <v>14240</v>
      </c>
      <c r="L267" s="226" t="s">
        <v>1970</v>
      </c>
      <c r="M267" s="227">
        <v>22596</v>
      </c>
      <c r="N267" s="228">
        <v>20505.454545454544</v>
      </c>
      <c r="O267" s="143">
        <v>0.2691700656144706</v>
      </c>
      <c r="P267" s="192">
        <v>1074476662</v>
      </c>
      <c r="Q267" s="285" t="s">
        <v>6585</v>
      </c>
      <c r="R267" s="189">
        <v>22596</v>
      </c>
      <c r="S267" s="11"/>
      <c r="T267" s="229">
        <v>22596</v>
      </c>
      <c r="U267" s="135">
        <v>14986</v>
      </c>
      <c r="V267" s="230">
        <v>20505.454545454544</v>
      </c>
      <c r="W267" s="141">
        <v>0.11272627537026869</v>
      </c>
      <c r="X267" s="136">
        <v>0.2691700656144706</v>
      </c>
      <c r="Y267" s="144">
        <v>2</v>
      </c>
      <c r="Z267" s="144"/>
      <c r="AA267" s="184">
        <v>22152</v>
      </c>
      <c r="AB267" s="182">
        <v>24342</v>
      </c>
      <c r="AC267" s="195">
        <f t="shared" si="20"/>
        <v>1074476662</v>
      </c>
      <c r="AF267" s="389">
        <f t="shared" si="21"/>
        <v>22596</v>
      </c>
      <c r="AN267" s="390" t="str">
        <f t="shared" si="22"/>
        <v>https://kakaku.com/item/K0001461552/</v>
      </c>
      <c r="AS267" s="139">
        <f t="shared" si="23"/>
        <v>0</v>
      </c>
      <c r="AT267" s="391">
        <f t="shared" si="19"/>
        <v>672707</v>
      </c>
      <c r="AU267" s="394">
        <f t="shared" si="18"/>
        <v>2</v>
      </c>
      <c r="AV267" s="393"/>
    </row>
    <row r="268" spans="1:48" s="139" customFormat="1">
      <c r="A268" s="433" t="s">
        <v>14339</v>
      </c>
      <c r="B268" s="11" t="s">
        <v>819</v>
      </c>
      <c r="C268" s="158" t="s">
        <v>14282</v>
      </c>
      <c r="D268" s="132" t="s">
        <v>13481</v>
      </c>
      <c r="E268" s="225">
        <v>8</v>
      </c>
      <c r="F268" s="225">
        <v>8</v>
      </c>
      <c r="G268" s="131">
        <v>2245</v>
      </c>
      <c r="H268" s="132" t="s">
        <v>1748</v>
      </c>
      <c r="I268" s="132">
        <v>53</v>
      </c>
      <c r="J268" s="134" t="s">
        <v>14233</v>
      </c>
      <c r="K268" s="226" t="s">
        <v>14241</v>
      </c>
      <c r="L268" s="226" t="s">
        <v>7214</v>
      </c>
      <c r="M268" s="227">
        <v>43200</v>
      </c>
      <c r="N268" s="228">
        <v>39269.090909090904</v>
      </c>
      <c r="O268" s="143">
        <v>0.22381702009445309</v>
      </c>
      <c r="P268" s="192">
        <v>1074476655</v>
      </c>
      <c r="Q268" s="285" t="s">
        <v>6587</v>
      </c>
      <c r="R268" s="189">
        <v>43200</v>
      </c>
      <c r="S268" s="11"/>
      <c r="T268" s="229">
        <v>43200</v>
      </c>
      <c r="U268" s="135">
        <v>30480</v>
      </c>
      <c r="V268" s="230">
        <v>39269.090909090904</v>
      </c>
      <c r="W268" s="141">
        <v>8.9929742388758838E-2</v>
      </c>
      <c r="X268" s="136">
        <v>0.22381702009445309</v>
      </c>
      <c r="Y268" s="144">
        <v>2</v>
      </c>
      <c r="Z268" s="144"/>
      <c r="AA268" s="184">
        <v>42352</v>
      </c>
      <c r="AB268" s="182">
        <v>46540</v>
      </c>
      <c r="AC268" s="195">
        <f t="shared" si="20"/>
        <v>1074476655</v>
      </c>
      <c r="AF268" s="389">
        <f t="shared" si="21"/>
        <v>43200</v>
      </c>
      <c r="AN268" s="390" t="str">
        <f t="shared" si="22"/>
        <v>https://kakaku.com/item/K0001461528/</v>
      </c>
      <c r="AS268" s="139">
        <f t="shared" si="23"/>
        <v>0</v>
      </c>
      <c r="AT268" s="391">
        <f t="shared" si="19"/>
        <v>672707</v>
      </c>
      <c r="AU268" s="394">
        <f t="shared" si="18"/>
        <v>2</v>
      </c>
      <c r="AV268" s="393"/>
    </row>
    <row r="269" spans="1:48" s="139" customFormat="1">
      <c r="A269" s="433" t="s">
        <v>14339</v>
      </c>
      <c r="B269" s="11" t="s">
        <v>827</v>
      </c>
      <c r="C269" s="158" t="s">
        <v>13480</v>
      </c>
      <c r="D269" s="132" t="s">
        <v>13481</v>
      </c>
      <c r="E269" s="225">
        <v>8</v>
      </c>
      <c r="F269" s="225">
        <v>8</v>
      </c>
      <c r="G269" s="131">
        <v>2245</v>
      </c>
      <c r="H269" s="132" t="s">
        <v>1748</v>
      </c>
      <c r="I269" s="132">
        <v>57</v>
      </c>
      <c r="J269" s="134" t="s">
        <v>12014</v>
      </c>
      <c r="K269" s="226" t="s">
        <v>14242</v>
      </c>
      <c r="L269" s="226" t="s">
        <v>12017</v>
      </c>
      <c r="M269" s="227">
        <v>47684</v>
      </c>
      <c r="N269" s="228">
        <v>43349.090909090904</v>
      </c>
      <c r="O269" s="143">
        <v>0.16053602885663945</v>
      </c>
      <c r="P269" s="192">
        <v>1074476653</v>
      </c>
      <c r="Q269" s="285" t="s">
        <v>6591</v>
      </c>
      <c r="R269" s="189">
        <v>47684</v>
      </c>
      <c r="S269" s="11"/>
      <c r="T269" s="229">
        <v>47684</v>
      </c>
      <c r="U269" s="135">
        <v>36390</v>
      </c>
      <c r="V269" s="230">
        <v>43349.090909090904</v>
      </c>
      <c r="W269" s="141">
        <v>9.9948612538540704E-2</v>
      </c>
      <c r="X269" s="136">
        <v>0.16053602885663945</v>
      </c>
      <c r="Y269" s="309">
        <v>2</v>
      </c>
      <c r="Z269" s="144"/>
      <c r="AA269" s="184">
        <v>46749</v>
      </c>
      <c r="AB269" s="182">
        <v>51372</v>
      </c>
      <c r="AC269" s="195">
        <f t="shared" si="20"/>
        <v>1074476653</v>
      </c>
      <c r="AF269" s="389">
        <f t="shared" si="21"/>
        <v>47684</v>
      </c>
      <c r="AN269" s="390" t="str">
        <f t="shared" si="22"/>
        <v>https://kakaku.com/item/K0001461535/</v>
      </c>
      <c r="AS269" s="139">
        <f t="shared" si="23"/>
        <v>0</v>
      </c>
      <c r="AT269" s="391">
        <f t="shared" si="19"/>
        <v>672707</v>
      </c>
      <c r="AU269" s="394">
        <f t="shared" si="18"/>
        <v>2</v>
      </c>
      <c r="AV269" s="393"/>
    </row>
    <row r="270" spans="1:48" s="139" customFormat="1">
      <c r="A270" s="433" t="s">
        <v>14339</v>
      </c>
      <c r="B270" s="11" t="s">
        <v>4784</v>
      </c>
      <c r="C270" s="158" t="s">
        <v>4673</v>
      </c>
      <c r="D270" s="132" t="s">
        <v>13476</v>
      </c>
      <c r="E270" s="225">
        <v>8</v>
      </c>
      <c r="F270" s="225">
        <v>8</v>
      </c>
      <c r="G270" s="131" t="s">
        <v>671</v>
      </c>
      <c r="H270" s="132" t="s">
        <v>1748</v>
      </c>
      <c r="I270" s="132">
        <v>61</v>
      </c>
      <c r="J270" s="134" t="s">
        <v>14233</v>
      </c>
      <c r="K270" s="226" t="s">
        <v>6280</v>
      </c>
      <c r="L270" s="226" t="s">
        <v>7214</v>
      </c>
      <c r="M270" s="227">
        <v>32500</v>
      </c>
      <c r="N270" s="228">
        <v>29545.454545454544</v>
      </c>
      <c r="O270" s="143">
        <v>0.23135384615384613</v>
      </c>
      <c r="P270" s="192">
        <v>1074475779</v>
      </c>
      <c r="Q270" s="285" t="s">
        <v>6592</v>
      </c>
      <c r="R270" s="189">
        <v>32500</v>
      </c>
      <c r="S270" s="11"/>
      <c r="T270" s="229">
        <v>32500</v>
      </c>
      <c r="U270" s="135">
        <v>22710</v>
      </c>
      <c r="V270" s="230">
        <v>29545.454545454544</v>
      </c>
      <c r="W270" s="141">
        <v>9.4156249999999941E-2</v>
      </c>
      <c r="X270" s="136">
        <v>0.23135384615384613</v>
      </c>
      <c r="Y270" s="309">
        <v>2</v>
      </c>
      <c r="Z270" s="144"/>
      <c r="AA270" s="184">
        <v>31862</v>
      </c>
      <c r="AB270" s="182">
        <v>35013</v>
      </c>
      <c r="AC270" s="195">
        <f t="shared" si="20"/>
        <v>1074475779</v>
      </c>
      <c r="AF270" s="389">
        <f t="shared" si="21"/>
        <v>32500</v>
      </c>
      <c r="AN270" s="390" t="str">
        <f t="shared" si="22"/>
        <v>https://kakaku.com/item/K0001461549/</v>
      </c>
      <c r="AS270" s="139">
        <f t="shared" si="23"/>
        <v>0</v>
      </c>
      <c r="AT270" s="391">
        <f t="shared" si="19"/>
        <v>672707</v>
      </c>
      <c r="AU270" s="394">
        <f t="shared" si="18"/>
        <v>2</v>
      </c>
      <c r="AV270" s="393"/>
    </row>
    <row r="271" spans="1:48" s="139" customFormat="1">
      <c r="A271" s="433" t="s">
        <v>14339</v>
      </c>
      <c r="B271" s="11" t="s">
        <v>14283</v>
      </c>
      <c r="C271" s="158" t="s">
        <v>14284</v>
      </c>
      <c r="D271" s="132" t="s">
        <v>14067</v>
      </c>
      <c r="E271" s="225">
        <v>45</v>
      </c>
      <c r="F271" s="225">
        <v>45</v>
      </c>
      <c r="G271" s="131">
        <v>2245</v>
      </c>
      <c r="H271" s="132" t="s">
        <v>1748</v>
      </c>
      <c r="I271" s="132">
        <v>64</v>
      </c>
      <c r="J271" s="134" t="s">
        <v>1782</v>
      </c>
      <c r="K271" s="226" t="s">
        <v>14243</v>
      </c>
      <c r="L271" s="226" t="s">
        <v>1980</v>
      </c>
      <c r="M271" s="227">
        <v>9070</v>
      </c>
      <c r="N271" s="228">
        <v>8223.6363636363621</v>
      </c>
      <c r="O271" s="143">
        <v>0.22783550740658839</v>
      </c>
      <c r="P271" s="192">
        <v>1074476296</v>
      </c>
      <c r="Q271" s="289" t="s">
        <v>6594</v>
      </c>
      <c r="R271" s="189">
        <v>8170</v>
      </c>
      <c r="S271" s="11">
        <v>900</v>
      </c>
      <c r="T271" s="229">
        <v>9070</v>
      </c>
      <c r="U271" s="135">
        <v>6350</v>
      </c>
      <c r="V271" s="230">
        <v>8223.6363636363621</v>
      </c>
      <c r="W271" s="141">
        <v>1.0447761194029903E-2</v>
      </c>
      <c r="X271" s="136">
        <v>0.22783550740658839</v>
      </c>
      <c r="Y271" s="144">
        <v>2</v>
      </c>
      <c r="Z271" s="144"/>
      <c r="AA271" s="184">
        <v>8009</v>
      </c>
      <c r="AB271" s="182">
        <v>8801</v>
      </c>
      <c r="AC271" s="195">
        <f t="shared" si="20"/>
        <v>1074476296</v>
      </c>
      <c r="AF271" s="389">
        <f t="shared" si="21"/>
        <v>8170</v>
      </c>
      <c r="AN271" s="390" t="str">
        <f t="shared" si="22"/>
        <v>https://kakaku.com/item/K0001283630/</v>
      </c>
      <c r="AS271" s="139">
        <f t="shared" si="23"/>
        <v>900</v>
      </c>
      <c r="AT271" s="391">
        <f t="shared" si="19"/>
        <v>672706</v>
      </c>
      <c r="AU271" s="394">
        <f t="shared" si="18"/>
        <v>2</v>
      </c>
      <c r="AV271" s="393"/>
    </row>
    <row r="272" spans="1:48" s="139" customFormat="1">
      <c r="A272" s="433" t="s">
        <v>14339</v>
      </c>
      <c r="B272" s="11" t="s">
        <v>836</v>
      </c>
      <c r="C272" s="158" t="s">
        <v>14285</v>
      </c>
      <c r="D272" s="132" t="s">
        <v>14067</v>
      </c>
      <c r="E272" s="225">
        <v>20</v>
      </c>
      <c r="F272" s="225">
        <v>20</v>
      </c>
      <c r="G272" s="131" t="s">
        <v>671</v>
      </c>
      <c r="H272" s="132" t="s">
        <v>1748</v>
      </c>
      <c r="I272" s="132">
        <v>66</v>
      </c>
      <c r="J272" s="134" t="s">
        <v>14217</v>
      </c>
      <c r="K272" s="226" t="s">
        <v>14244</v>
      </c>
      <c r="L272" s="226" t="s">
        <v>2890</v>
      </c>
      <c r="M272" s="227">
        <v>11007</v>
      </c>
      <c r="N272" s="228">
        <v>9988.181818181818</v>
      </c>
      <c r="O272" s="143">
        <v>0.30417766451260581</v>
      </c>
      <c r="P272" s="192">
        <v>1074476297</v>
      </c>
      <c r="Q272" s="285" t="s">
        <v>6596</v>
      </c>
      <c r="R272" s="189">
        <v>10107</v>
      </c>
      <c r="S272" s="11">
        <v>900</v>
      </c>
      <c r="T272" s="229">
        <v>11007</v>
      </c>
      <c r="U272" s="135">
        <v>6950</v>
      </c>
      <c r="V272" s="230">
        <v>9988.181818181818</v>
      </c>
      <c r="W272" s="141">
        <v>7.5046904315196894E-2</v>
      </c>
      <c r="X272" s="136">
        <v>0.30417766451260581</v>
      </c>
      <c r="Y272" s="144">
        <v>2</v>
      </c>
      <c r="Z272" s="144"/>
      <c r="AA272" s="184">
        <v>9908</v>
      </c>
      <c r="AB272" s="182">
        <v>10887</v>
      </c>
      <c r="AC272" s="195">
        <f t="shared" si="20"/>
        <v>1074476297</v>
      </c>
      <c r="AF272" s="389">
        <f t="shared" si="21"/>
        <v>10107</v>
      </c>
      <c r="AN272" s="390" t="str">
        <f t="shared" si="22"/>
        <v>https://kakaku.com/item/K0001283634/</v>
      </c>
      <c r="AS272" s="139">
        <f t="shared" si="23"/>
        <v>900</v>
      </c>
      <c r="AT272" s="391">
        <f t="shared" si="19"/>
        <v>672706</v>
      </c>
      <c r="AU272" s="394">
        <f t="shared" si="18"/>
        <v>2</v>
      </c>
      <c r="AV272" s="393"/>
    </row>
    <row r="273" spans="1:48" s="139" customFormat="1">
      <c r="A273" s="433" t="s">
        <v>14339</v>
      </c>
      <c r="B273" s="11" t="s">
        <v>4786</v>
      </c>
      <c r="C273" s="158" t="s">
        <v>14286</v>
      </c>
      <c r="D273" s="132" t="s">
        <v>14060</v>
      </c>
      <c r="E273" s="225">
        <v>8</v>
      </c>
      <c r="F273" s="225">
        <v>8</v>
      </c>
      <c r="G273" s="131" t="s">
        <v>671</v>
      </c>
      <c r="H273" s="132" t="s">
        <v>1748</v>
      </c>
      <c r="I273" s="132">
        <v>67</v>
      </c>
      <c r="J273" s="134" t="s">
        <v>13410</v>
      </c>
      <c r="K273" s="226" t="s">
        <v>14245</v>
      </c>
      <c r="L273" s="226" t="s">
        <v>1777</v>
      </c>
      <c r="M273" s="227">
        <v>12500</v>
      </c>
      <c r="N273" s="228">
        <v>11345.454545454544</v>
      </c>
      <c r="O273" s="143">
        <v>0.26137820512820503</v>
      </c>
      <c r="P273" s="192">
        <v>1074475794</v>
      </c>
      <c r="Q273" s="285" t="s">
        <v>6597</v>
      </c>
      <c r="R273" s="189">
        <v>12500</v>
      </c>
      <c r="S273" s="11"/>
      <c r="T273" s="229">
        <v>12500</v>
      </c>
      <c r="U273" s="135">
        <v>8380</v>
      </c>
      <c r="V273" s="230">
        <v>11345.454545454544</v>
      </c>
      <c r="W273" s="141">
        <v>7.7199999999999935E-2</v>
      </c>
      <c r="X273" s="136">
        <v>0.26137820512820503</v>
      </c>
      <c r="Y273" s="144">
        <v>2</v>
      </c>
      <c r="Z273" s="144"/>
      <c r="AA273" s="184">
        <v>12254</v>
      </c>
      <c r="AB273" s="182">
        <v>13465</v>
      </c>
      <c r="AC273" s="195">
        <f t="shared" si="20"/>
        <v>1074475794</v>
      </c>
      <c r="AF273" s="389">
        <f t="shared" si="21"/>
        <v>12500</v>
      </c>
      <c r="AN273" s="390" t="str">
        <f t="shared" si="22"/>
        <v>https://kakaku.com/item/K0001283632/</v>
      </c>
      <c r="AS273" s="139">
        <f t="shared" si="23"/>
        <v>0</v>
      </c>
      <c r="AT273" s="391">
        <f t="shared" si="19"/>
        <v>672707</v>
      </c>
      <c r="AU273" s="394">
        <f t="shared" si="18"/>
        <v>2</v>
      </c>
      <c r="AV273" s="393"/>
    </row>
    <row r="274" spans="1:48" s="139" customFormat="1">
      <c r="A274" s="433" t="s">
        <v>14339</v>
      </c>
      <c r="B274" s="11" t="s">
        <v>1498</v>
      </c>
      <c r="C274" s="158" t="s">
        <v>14287</v>
      </c>
      <c r="D274" s="132" t="s">
        <v>14067</v>
      </c>
      <c r="E274" s="225">
        <v>8</v>
      </c>
      <c r="F274" s="225">
        <v>8</v>
      </c>
      <c r="G274" s="131" t="s">
        <v>671</v>
      </c>
      <c r="H274" s="132" t="s">
        <v>1748</v>
      </c>
      <c r="I274" s="132">
        <v>68</v>
      </c>
      <c r="J274" s="134" t="s">
        <v>14217</v>
      </c>
      <c r="K274" s="226" t="s">
        <v>14246</v>
      </c>
      <c r="L274" s="226" t="s">
        <v>2890</v>
      </c>
      <c r="M274" s="227">
        <v>12793</v>
      </c>
      <c r="N274" s="228">
        <v>11624.545454545454</v>
      </c>
      <c r="O274" s="143">
        <v>0.31524204269961675</v>
      </c>
      <c r="P274" s="192">
        <v>1074475793</v>
      </c>
      <c r="Q274" s="285" t="s">
        <v>6598</v>
      </c>
      <c r="R274" s="189">
        <v>11893</v>
      </c>
      <c r="S274" s="11">
        <v>900</v>
      </c>
      <c r="T274" s="229">
        <v>12793</v>
      </c>
      <c r="U274" s="135">
        <v>7960</v>
      </c>
      <c r="V274" s="230">
        <v>11624.545454545454</v>
      </c>
      <c r="W274" s="141">
        <v>7.5463779064887104E-2</v>
      </c>
      <c r="X274" s="136">
        <v>0.31524204269961675</v>
      </c>
      <c r="Y274" s="144">
        <v>2</v>
      </c>
      <c r="Z274" s="144"/>
      <c r="AA274" s="184">
        <v>11659</v>
      </c>
      <c r="AB274" s="182">
        <v>12812</v>
      </c>
      <c r="AC274" s="195">
        <f t="shared" si="20"/>
        <v>1074475793</v>
      </c>
      <c r="AF274" s="389">
        <f t="shared" si="21"/>
        <v>11893</v>
      </c>
      <c r="AN274" s="390" t="str">
        <f t="shared" si="22"/>
        <v>https://kakaku.com/item/K0001283636/</v>
      </c>
      <c r="AS274" s="139">
        <f t="shared" si="23"/>
        <v>900</v>
      </c>
      <c r="AT274" s="391">
        <f t="shared" si="19"/>
        <v>672706</v>
      </c>
      <c r="AU274" s="394">
        <f t="shared" si="18"/>
        <v>2</v>
      </c>
      <c r="AV274" s="393"/>
    </row>
    <row r="275" spans="1:48" s="139" customFormat="1">
      <c r="A275" s="433" t="s">
        <v>14339</v>
      </c>
      <c r="B275" s="11" t="s">
        <v>4787</v>
      </c>
      <c r="C275" s="158" t="s">
        <v>14288</v>
      </c>
      <c r="D275" s="132" t="s">
        <v>14060</v>
      </c>
      <c r="E275" s="225">
        <v>61</v>
      </c>
      <c r="F275" s="225">
        <v>61</v>
      </c>
      <c r="G275" s="131" t="s">
        <v>671</v>
      </c>
      <c r="H275" s="132" t="s">
        <v>1748</v>
      </c>
      <c r="I275" s="132">
        <v>70</v>
      </c>
      <c r="J275" s="134" t="s">
        <v>14217</v>
      </c>
      <c r="K275" s="226" t="s">
        <v>14247</v>
      </c>
      <c r="L275" s="226" t="s">
        <v>2890</v>
      </c>
      <c r="M275" s="227">
        <v>17010</v>
      </c>
      <c r="N275" s="228">
        <v>15459.090909090908</v>
      </c>
      <c r="O275" s="143">
        <v>0.29167891796530426</v>
      </c>
      <c r="P275" s="192">
        <v>1074475792</v>
      </c>
      <c r="Q275" s="285" t="s">
        <v>6599</v>
      </c>
      <c r="R275" s="189">
        <v>16110</v>
      </c>
      <c r="S275" s="11">
        <v>900</v>
      </c>
      <c r="T275" s="229">
        <v>17010</v>
      </c>
      <c r="U275" s="135">
        <v>10950</v>
      </c>
      <c r="V275" s="230">
        <v>15459.090909090908</v>
      </c>
      <c r="W275" s="141">
        <v>7.6007439553626766E-2</v>
      </c>
      <c r="X275" s="136">
        <v>0.29167891796530426</v>
      </c>
      <c r="Y275" s="144">
        <v>2</v>
      </c>
      <c r="Z275" s="144"/>
      <c r="AA275" s="184">
        <v>15794</v>
      </c>
      <c r="AB275" s="182">
        <v>17356</v>
      </c>
      <c r="AC275" s="195">
        <f t="shared" si="20"/>
        <v>1074475792</v>
      </c>
      <c r="AF275" s="389">
        <f t="shared" si="21"/>
        <v>16110</v>
      </c>
      <c r="AN275" s="390" t="str">
        <f t="shared" si="22"/>
        <v>https://kakaku.com/item/K0001126508/</v>
      </c>
      <c r="AS275" s="139">
        <f t="shared" si="23"/>
        <v>900</v>
      </c>
      <c r="AT275" s="391">
        <f t="shared" si="19"/>
        <v>672706</v>
      </c>
      <c r="AU275" s="394">
        <f t="shared" si="18"/>
        <v>2</v>
      </c>
      <c r="AV275" s="393"/>
    </row>
    <row r="276" spans="1:48" s="139" customFormat="1">
      <c r="A276" s="433" t="s">
        <v>14339</v>
      </c>
      <c r="B276" s="11" t="s">
        <v>14289</v>
      </c>
      <c r="C276" s="158" t="s">
        <v>11950</v>
      </c>
      <c r="D276" s="132" t="s">
        <v>14060</v>
      </c>
      <c r="E276" s="225">
        <v>12</v>
      </c>
      <c r="F276" s="225">
        <v>12</v>
      </c>
      <c r="G276" s="131">
        <v>774</v>
      </c>
      <c r="H276" s="132" t="s">
        <v>1748</v>
      </c>
      <c r="I276" s="132">
        <v>73</v>
      </c>
      <c r="J276" s="134" t="s">
        <v>13410</v>
      </c>
      <c r="K276" s="226" t="s">
        <v>14248</v>
      </c>
      <c r="L276" s="226" t="s">
        <v>1777</v>
      </c>
      <c r="M276" s="227">
        <v>21100</v>
      </c>
      <c r="N276" s="228">
        <v>19130.909090909088</v>
      </c>
      <c r="O276" s="143">
        <v>0.27238167648735973</v>
      </c>
      <c r="P276" s="192" t="s">
        <v>7615</v>
      </c>
      <c r="Q276" s="285" t="s">
        <v>14290</v>
      </c>
      <c r="R276" s="189">
        <v>21100</v>
      </c>
      <c r="S276" s="11"/>
      <c r="T276" s="229">
        <v>21100</v>
      </c>
      <c r="U276" s="135">
        <v>13920</v>
      </c>
      <c r="V276" s="230">
        <v>19130.909090909088</v>
      </c>
      <c r="W276" s="141">
        <v>7.7298578199052059E-2</v>
      </c>
      <c r="X276" s="136">
        <v>0.27238167648735973</v>
      </c>
      <c r="Y276" s="144">
        <v>2</v>
      </c>
      <c r="Z276" s="144"/>
      <c r="AA276" s="184">
        <v>20686</v>
      </c>
      <c r="AB276" s="182">
        <v>22731</v>
      </c>
      <c r="AC276" s="195" t="str">
        <f t="shared" si="20"/>
        <v>1076554691</v>
      </c>
      <c r="AF276" s="389">
        <f t="shared" si="21"/>
        <v>21100</v>
      </c>
      <c r="AN276" s="390" t="str">
        <f t="shared" si="22"/>
        <v>https://kakaku.com/item/K0001484649/</v>
      </c>
      <c r="AS276" s="139">
        <f t="shared" si="23"/>
        <v>0</v>
      </c>
      <c r="AT276" s="391">
        <f t="shared" si="19"/>
        <v>672707</v>
      </c>
      <c r="AU276" s="394">
        <f t="shared" si="18"/>
        <v>2</v>
      </c>
      <c r="AV276" s="393"/>
    </row>
    <row r="277" spans="1:48" s="139" customFormat="1">
      <c r="A277" s="433" t="s">
        <v>14339</v>
      </c>
      <c r="B277" s="11" t="s">
        <v>1691</v>
      </c>
      <c r="C277" s="158" t="s">
        <v>1682</v>
      </c>
      <c r="D277" s="132" t="s">
        <v>14274</v>
      </c>
      <c r="E277" s="225">
        <v>15</v>
      </c>
      <c r="F277" s="225">
        <v>15</v>
      </c>
      <c r="G277" s="131">
        <v>1014</v>
      </c>
      <c r="H277" s="132" t="s">
        <v>1750</v>
      </c>
      <c r="I277" s="132">
        <v>1</v>
      </c>
      <c r="J277" s="134" t="s">
        <v>1782</v>
      </c>
      <c r="K277" s="226" t="s">
        <v>7362</v>
      </c>
      <c r="L277" s="226" t="s">
        <v>1980</v>
      </c>
      <c r="M277" s="227">
        <v>5360</v>
      </c>
      <c r="N277" s="228">
        <v>4860.9090909090901</v>
      </c>
      <c r="O277" s="143">
        <v>0.11950626519543654</v>
      </c>
      <c r="P277" s="192">
        <v>1074475859</v>
      </c>
      <c r="Q277" s="289" t="s">
        <v>6602</v>
      </c>
      <c r="R277" s="189">
        <v>5700</v>
      </c>
      <c r="S277" s="11">
        <v>900</v>
      </c>
      <c r="T277" s="229">
        <v>6600</v>
      </c>
      <c r="U277" s="135">
        <v>4280</v>
      </c>
      <c r="V277" s="230">
        <v>5988.181818181818</v>
      </c>
      <c r="W277" s="141">
        <v>0.22799999999999998</v>
      </c>
      <c r="X277" s="136">
        <v>0.28525884317595263</v>
      </c>
      <c r="Y277" s="309">
        <v>2</v>
      </c>
      <c r="Z277" s="144"/>
      <c r="AA277" s="184">
        <v>5588</v>
      </c>
      <c r="AB277" s="182">
        <v>6140</v>
      </c>
      <c r="AC277" s="195">
        <f t="shared" si="20"/>
        <v>1074475859</v>
      </c>
      <c r="AF277" s="389">
        <f t="shared" si="21"/>
        <v>5700</v>
      </c>
      <c r="AN277" s="390" t="str">
        <f t="shared" si="22"/>
        <v>https://kakaku.com/item/K0001226168/</v>
      </c>
      <c r="AS277" s="139">
        <f t="shared" si="23"/>
        <v>900</v>
      </c>
      <c r="AT277" s="391">
        <f t="shared" si="19"/>
        <v>672706</v>
      </c>
      <c r="AU277" s="394">
        <f t="shared" si="18"/>
        <v>2</v>
      </c>
      <c r="AV277" s="393"/>
    </row>
    <row r="278" spans="1:48" s="139" customFormat="1">
      <c r="A278" s="433" t="s">
        <v>14339</v>
      </c>
      <c r="B278" s="11" t="s">
        <v>575</v>
      </c>
      <c r="C278" s="158" t="s">
        <v>14291</v>
      </c>
      <c r="D278" s="132" t="s">
        <v>14274</v>
      </c>
      <c r="E278" s="225">
        <v>10</v>
      </c>
      <c r="F278" s="225">
        <v>10</v>
      </c>
      <c r="G278" s="131">
        <v>1014</v>
      </c>
      <c r="H278" s="132" t="s">
        <v>1750</v>
      </c>
      <c r="I278" s="132">
        <v>2</v>
      </c>
      <c r="J278" s="134" t="s">
        <v>14217</v>
      </c>
      <c r="K278" s="226" t="s">
        <v>14249</v>
      </c>
      <c r="L278" s="226" t="s">
        <v>2890</v>
      </c>
      <c r="M278" s="227">
        <v>6997</v>
      </c>
      <c r="N278" s="228">
        <v>6339.090909090909</v>
      </c>
      <c r="O278" s="143">
        <v>0.3532195611644916</v>
      </c>
      <c r="P278" s="192">
        <v>1074475855</v>
      </c>
      <c r="Q278" s="289" t="s">
        <v>6603</v>
      </c>
      <c r="R278" s="189">
        <v>6097</v>
      </c>
      <c r="S278" s="11">
        <v>900</v>
      </c>
      <c r="T278" s="229">
        <v>6997</v>
      </c>
      <c r="U278" s="135">
        <v>4100</v>
      </c>
      <c r="V278" s="230">
        <v>6339.090909090909</v>
      </c>
      <c r="W278" s="141">
        <v>7.372895210070296E-2</v>
      </c>
      <c r="X278" s="136">
        <v>0.3532195611644916</v>
      </c>
      <c r="Y278" s="309">
        <v>2</v>
      </c>
      <c r="Z278" s="144"/>
      <c r="AA278" s="184">
        <v>5977</v>
      </c>
      <c r="AB278" s="182">
        <v>6568</v>
      </c>
      <c r="AC278" s="195">
        <f t="shared" si="20"/>
        <v>1074475855</v>
      </c>
      <c r="AF278" s="389">
        <f t="shared" si="21"/>
        <v>6097</v>
      </c>
      <c r="AN278" s="390" t="str">
        <f t="shared" si="22"/>
        <v>https://kakaku.com/item/K0001226169/</v>
      </c>
      <c r="AS278" s="139">
        <f t="shared" si="23"/>
        <v>900</v>
      </c>
      <c r="AT278" s="391">
        <f t="shared" si="19"/>
        <v>672706</v>
      </c>
      <c r="AU278" s="394">
        <f t="shared" si="18"/>
        <v>2</v>
      </c>
      <c r="AV278" s="393"/>
    </row>
    <row r="279" spans="1:48" s="139" customFormat="1">
      <c r="A279" s="433" t="s">
        <v>14339</v>
      </c>
      <c r="B279" s="11" t="s">
        <v>576</v>
      </c>
      <c r="C279" s="158" t="s">
        <v>14292</v>
      </c>
      <c r="D279" s="132" t="s">
        <v>14067</v>
      </c>
      <c r="E279" s="225">
        <v>64</v>
      </c>
      <c r="F279" s="225">
        <v>64</v>
      </c>
      <c r="G279" s="131">
        <v>1014</v>
      </c>
      <c r="H279" s="132" t="s">
        <v>1750</v>
      </c>
      <c r="I279" s="132">
        <v>3</v>
      </c>
      <c r="J279" s="134" t="s">
        <v>1782</v>
      </c>
      <c r="K279" s="226" t="s">
        <v>14250</v>
      </c>
      <c r="L279" s="226" t="s">
        <v>1980</v>
      </c>
      <c r="M279" s="227">
        <v>6360</v>
      </c>
      <c r="N279" s="228">
        <v>5723.6363636363631</v>
      </c>
      <c r="O279" s="143">
        <v>0.23125794155019053</v>
      </c>
      <c r="P279" s="192">
        <v>1074475853</v>
      </c>
      <c r="Q279" s="288" t="s">
        <v>6604</v>
      </c>
      <c r="R279" s="189">
        <v>5460</v>
      </c>
      <c r="S279" s="11">
        <v>900</v>
      </c>
      <c r="T279" s="229">
        <v>6360</v>
      </c>
      <c r="U279" s="135">
        <v>4400</v>
      </c>
      <c r="V279" s="230">
        <v>5723.6363636363631</v>
      </c>
      <c r="W279" s="141">
        <v>-1.9833333333333369E-2</v>
      </c>
      <c r="X279" s="136">
        <v>0.23125794155019053</v>
      </c>
      <c r="Y279" s="309">
        <v>2</v>
      </c>
      <c r="Z279" s="144"/>
      <c r="AA279" s="184">
        <v>5352</v>
      </c>
      <c r="AB279" s="182">
        <v>5881</v>
      </c>
      <c r="AC279" s="195">
        <f t="shared" si="20"/>
        <v>1074475853</v>
      </c>
      <c r="AF279" s="389">
        <f t="shared" si="21"/>
        <v>5460</v>
      </c>
      <c r="AN279" s="390" t="str">
        <f t="shared" si="22"/>
        <v>https://kakaku.com/item/K0001226160/</v>
      </c>
      <c r="AS279" s="139">
        <f t="shared" si="23"/>
        <v>900</v>
      </c>
      <c r="AT279" s="391">
        <f t="shared" si="19"/>
        <v>672706</v>
      </c>
      <c r="AU279" s="394">
        <f t="shared" si="18"/>
        <v>2</v>
      </c>
      <c r="AV279" s="393"/>
    </row>
    <row r="280" spans="1:48" s="139" customFormat="1">
      <c r="A280" s="433" t="s">
        <v>14339</v>
      </c>
      <c r="B280" s="11" t="s">
        <v>577</v>
      </c>
      <c r="C280" s="158" t="s">
        <v>14293</v>
      </c>
      <c r="D280" s="132" t="s">
        <v>14067</v>
      </c>
      <c r="E280" s="225">
        <v>10</v>
      </c>
      <c r="F280" s="225">
        <v>10</v>
      </c>
      <c r="G280" s="131" t="s">
        <v>671</v>
      </c>
      <c r="H280" s="132" t="s">
        <v>1750</v>
      </c>
      <c r="I280" s="132">
        <v>4</v>
      </c>
      <c r="J280" s="134" t="s">
        <v>1782</v>
      </c>
      <c r="K280" s="226" t="s">
        <v>1979</v>
      </c>
      <c r="L280" s="226" t="s">
        <v>1980</v>
      </c>
      <c r="M280" s="227">
        <v>8360</v>
      </c>
      <c r="N280" s="228">
        <v>7598.181818181818</v>
      </c>
      <c r="O280" s="143">
        <v>1.5553960277578346E-2</v>
      </c>
      <c r="P280" s="192">
        <v>1074475851</v>
      </c>
      <c r="Q280" s="285" t="s">
        <v>6605</v>
      </c>
      <c r="R280" s="189">
        <v>8340</v>
      </c>
      <c r="S280" s="11">
        <v>900</v>
      </c>
      <c r="T280" s="229">
        <v>9240</v>
      </c>
      <c r="U280" s="135">
        <v>7480</v>
      </c>
      <c r="V280" s="230">
        <v>8398.181818181818</v>
      </c>
      <c r="W280" s="141">
        <v>0.123</v>
      </c>
      <c r="X280" s="136">
        <v>0.10933102403117556</v>
      </c>
      <c r="Y280" s="309">
        <v>2</v>
      </c>
      <c r="Z280" s="144"/>
      <c r="AA280" s="184">
        <v>8176</v>
      </c>
      <c r="AB280" s="182">
        <v>8984</v>
      </c>
      <c r="AC280" s="195">
        <f t="shared" si="20"/>
        <v>1074475851</v>
      </c>
      <c r="AF280" s="389">
        <f t="shared" si="21"/>
        <v>8340</v>
      </c>
      <c r="AN280" s="390" t="str">
        <f t="shared" si="22"/>
        <v>https://kakaku.com/item/K0001226161/</v>
      </c>
      <c r="AS280" s="139">
        <f t="shared" si="23"/>
        <v>900</v>
      </c>
      <c r="AT280" s="391">
        <f t="shared" si="19"/>
        <v>672706</v>
      </c>
      <c r="AU280" s="394">
        <f t="shared" si="18"/>
        <v>2</v>
      </c>
      <c r="AV280" s="393"/>
    </row>
    <row r="281" spans="1:48" s="139" customFormat="1">
      <c r="A281" s="433" t="s">
        <v>14339</v>
      </c>
      <c r="B281" s="11" t="s">
        <v>578</v>
      </c>
      <c r="C281" s="158" t="s">
        <v>14294</v>
      </c>
      <c r="D281" s="132" t="s">
        <v>14060</v>
      </c>
      <c r="E281" s="225">
        <v>40</v>
      </c>
      <c r="F281" s="225">
        <v>40</v>
      </c>
      <c r="G281" s="131">
        <v>214</v>
      </c>
      <c r="H281" s="132" t="s">
        <v>1750</v>
      </c>
      <c r="I281" s="132">
        <v>5</v>
      </c>
      <c r="J281" s="134" t="s">
        <v>1782</v>
      </c>
      <c r="K281" s="226" t="s">
        <v>14251</v>
      </c>
      <c r="L281" s="226" t="s">
        <v>1980</v>
      </c>
      <c r="M281" s="227">
        <v>8860</v>
      </c>
      <c r="N281" s="228">
        <v>7986.363636363636</v>
      </c>
      <c r="O281" s="143">
        <v>0.22367672168468977</v>
      </c>
      <c r="P281" s="192">
        <v>1074475845</v>
      </c>
      <c r="Q281" s="289" t="s">
        <v>14295</v>
      </c>
      <c r="R281" s="189">
        <v>7960</v>
      </c>
      <c r="S281" s="11">
        <v>900</v>
      </c>
      <c r="T281" s="229">
        <v>8860</v>
      </c>
      <c r="U281" s="135">
        <v>6200</v>
      </c>
      <c r="V281" s="230">
        <v>7986.363636363636</v>
      </c>
      <c r="W281" s="141">
        <v>8.7058823529411189E-3</v>
      </c>
      <c r="X281" s="136">
        <v>0.22367672168468977</v>
      </c>
      <c r="Y281" s="309">
        <v>2</v>
      </c>
      <c r="Z281" s="144"/>
      <c r="AA281" s="184">
        <v>7803</v>
      </c>
      <c r="AB281" s="182">
        <v>8574</v>
      </c>
      <c r="AC281" s="195">
        <f t="shared" si="20"/>
        <v>1074475845</v>
      </c>
      <c r="AF281" s="389">
        <f t="shared" si="21"/>
        <v>7960</v>
      </c>
      <c r="AN281" s="390" t="str">
        <f t="shared" si="22"/>
        <v>https://kakaku.com/item/K0001226152/</v>
      </c>
      <c r="AS281" s="139">
        <f t="shared" si="23"/>
        <v>900</v>
      </c>
      <c r="AT281" s="391">
        <f t="shared" si="19"/>
        <v>672706</v>
      </c>
      <c r="AU281" s="394">
        <f t="shared" si="18"/>
        <v>2</v>
      </c>
      <c r="AV281" s="393"/>
    </row>
    <row r="282" spans="1:48" s="139" customFormat="1">
      <c r="A282" s="433" t="s">
        <v>14339</v>
      </c>
      <c r="B282" s="11" t="s">
        <v>584</v>
      </c>
      <c r="C282" s="158" t="s">
        <v>6488</v>
      </c>
      <c r="D282" s="132" t="s">
        <v>14067</v>
      </c>
      <c r="E282" s="225">
        <v>19</v>
      </c>
      <c r="F282" s="225">
        <v>19</v>
      </c>
      <c r="G282" s="131">
        <v>1449</v>
      </c>
      <c r="H282" s="132" t="s">
        <v>1750</v>
      </c>
      <c r="I282" s="132">
        <v>9</v>
      </c>
      <c r="J282" s="134" t="s">
        <v>14217</v>
      </c>
      <c r="K282" s="226" t="s">
        <v>14252</v>
      </c>
      <c r="L282" s="226" t="s">
        <v>2890</v>
      </c>
      <c r="M282" s="227">
        <v>8837</v>
      </c>
      <c r="N282" s="228">
        <v>7990.9090909090901</v>
      </c>
      <c r="O282" s="143">
        <v>0.16905574516496011</v>
      </c>
      <c r="P282" s="192">
        <v>1074475850</v>
      </c>
      <c r="Q282" s="289" t="s">
        <v>6608</v>
      </c>
      <c r="R282" s="189">
        <v>7937</v>
      </c>
      <c r="S282" s="11">
        <v>900</v>
      </c>
      <c r="T282" s="229">
        <v>8837</v>
      </c>
      <c r="U282" s="135">
        <v>6640</v>
      </c>
      <c r="V282" s="230">
        <v>7990.9090909090901</v>
      </c>
      <c r="W282" s="141">
        <v>7.4525574965439212E-2</v>
      </c>
      <c r="X282" s="136">
        <v>0.16905574516496011</v>
      </c>
      <c r="Y282" s="309">
        <v>2</v>
      </c>
      <c r="Z282" s="144"/>
      <c r="AA282" s="184">
        <v>7781</v>
      </c>
      <c r="AB282" s="182">
        <v>8550</v>
      </c>
      <c r="AC282" s="195">
        <f t="shared" si="20"/>
        <v>1074475850</v>
      </c>
      <c r="AF282" s="389">
        <f t="shared" si="21"/>
        <v>7937</v>
      </c>
      <c r="AN282" s="390" t="str">
        <f t="shared" si="22"/>
        <v>https://kakaku.com/item/K0001226164/</v>
      </c>
      <c r="AS282" s="139">
        <f t="shared" si="23"/>
        <v>900</v>
      </c>
      <c r="AT282" s="391">
        <f t="shared" si="19"/>
        <v>672706</v>
      </c>
      <c r="AU282" s="394">
        <f t="shared" si="18"/>
        <v>2</v>
      </c>
      <c r="AV282" s="393"/>
    </row>
    <row r="283" spans="1:48" s="139" customFormat="1">
      <c r="A283" s="433" t="s">
        <v>14339</v>
      </c>
      <c r="B283" s="358" t="s">
        <v>585</v>
      </c>
      <c r="C283" s="158" t="s">
        <v>14296</v>
      </c>
      <c r="D283" s="132" t="s">
        <v>14060</v>
      </c>
      <c r="E283" s="225">
        <v>55</v>
      </c>
      <c r="F283" s="225">
        <v>55</v>
      </c>
      <c r="G283" s="131">
        <v>1014</v>
      </c>
      <c r="H283" s="132" t="s">
        <v>1750</v>
      </c>
      <c r="I283" s="132">
        <v>10</v>
      </c>
      <c r="J283" s="134" t="s">
        <v>1780</v>
      </c>
      <c r="K283" s="226" t="s">
        <v>1994</v>
      </c>
      <c r="L283" s="226" t="s">
        <v>1777</v>
      </c>
      <c r="M283" s="227">
        <v>9700</v>
      </c>
      <c r="N283" s="228">
        <v>8730</v>
      </c>
      <c r="O283" s="143">
        <v>0.19587628865979381</v>
      </c>
      <c r="P283" s="192">
        <v>1074475847</v>
      </c>
      <c r="Q283" s="289" t="s">
        <v>6609</v>
      </c>
      <c r="R283" s="189">
        <v>9700</v>
      </c>
      <c r="S283" s="11"/>
      <c r="T283" s="229">
        <v>9700</v>
      </c>
      <c r="U283" s="135">
        <v>7020</v>
      </c>
      <c r="V283" s="230">
        <v>8730</v>
      </c>
      <c r="W283" s="141">
        <v>7.7216494845360861E-2</v>
      </c>
      <c r="X283" s="136">
        <v>0.19587628865979381</v>
      </c>
      <c r="Y283" s="309">
        <v>2</v>
      </c>
      <c r="Z283" s="144"/>
      <c r="AA283" s="184">
        <v>9509</v>
      </c>
      <c r="AB283" s="182">
        <v>10449</v>
      </c>
      <c r="AC283" s="195">
        <f t="shared" si="20"/>
        <v>1074475847</v>
      </c>
      <c r="AF283" s="389">
        <f t="shared" si="21"/>
        <v>9700</v>
      </c>
      <c r="AN283" s="390" t="str">
        <f t="shared" si="22"/>
        <v>https://kakaku.com/item/K0001226155/</v>
      </c>
      <c r="AS283" s="139">
        <f t="shared" si="23"/>
        <v>0</v>
      </c>
      <c r="AT283" s="391">
        <f t="shared" si="19"/>
        <v>672707</v>
      </c>
      <c r="AU283" s="394">
        <f t="shared" si="18"/>
        <v>2</v>
      </c>
      <c r="AV283" s="393"/>
    </row>
    <row r="284" spans="1:48" s="139" customFormat="1">
      <c r="A284" s="433" t="s">
        <v>14339</v>
      </c>
      <c r="B284" s="11" t="s">
        <v>586</v>
      </c>
      <c r="C284" s="158" t="s">
        <v>14297</v>
      </c>
      <c r="D284" s="132" t="s">
        <v>14067</v>
      </c>
      <c r="E284" s="225">
        <v>8</v>
      </c>
      <c r="F284" s="225">
        <v>8</v>
      </c>
      <c r="G284" s="131">
        <v>1014</v>
      </c>
      <c r="H284" s="132" t="s">
        <v>1750</v>
      </c>
      <c r="I284" s="132">
        <v>11</v>
      </c>
      <c r="J284" s="134" t="s">
        <v>1780</v>
      </c>
      <c r="K284" s="226" t="s">
        <v>14253</v>
      </c>
      <c r="L284" s="226" t="s">
        <v>1777</v>
      </c>
      <c r="M284" s="227">
        <v>8400</v>
      </c>
      <c r="N284" s="228">
        <v>7607.272727272727</v>
      </c>
      <c r="O284" s="143">
        <v>0.17710325047801145</v>
      </c>
      <c r="P284" s="192">
        <v>1074475858</v>
      </c>
      <c r="Q284" s="285" t="s">
        <v>6610</v>
      </c>
      <c r="R284" s="189">
        <v>8400</v>
      </c>
      <c r="S284" s="11"/>
      <c r="T284" s="229">
        <v>8400</v>
      </c>
      <c r="U284" s="135">
        <v>6260</v>
      </c>
      <c r="V284" s="230">
        <v>7607.272727272727</v>
      </c>
      <c r="W284" s="141">
        <v>7.7261904761904754E-2</v>
      </c>
      <c r="X284" s="136">
        <v>0.17710325047801145</v>
      </c>
      <c r="Y284" s="309">
        <v>2</v>
      </c>
      <c r="Z284" s="144"/>
      <c r="AA284" s="184">
        <v>8235</v>
      </c>
      <c r="AB284" s="182">
        <v>9049</v>
      </c>
      <c r="AC284" s="195">
        <f t="shared" si="20"/>
        <v>1074475858</v>
      </c>
      <c r="AF284" s="389">
        <f t="shared" si="21"/>
        <v>8400</v>
      </c>
      <c r="AN284" s="390" t="str">
        <f t="shared" si="22"/>
        <v>https://kakaku.com/item/K0001226165/</v>
      </c>
      <c r="AS284" s="139">
        <f t="shared" si="23"/>
        <v>0</v>
      </c>
      <c r="AT284" s="391">
        <f t="shared" si="19"/>
        <v>672707</v>
      </c>
      <c r="AU284" s="394">
        <f t="shared" si="18"/>
        <v>2</v>
      </c>
      <c r="AV284" s="393"/>
    </row>
    <row r="285" spans="1:48" s="139" customFormat="1">
      <c r="A285" s="433" t="s">
        <v>14339</v>
      </c>
      <c r="B285" s="11" t="s">
        <v>587</v>
      </c>
      <c r="C285" s="158" t="s">
        <v>14298</v>
      </c>
      <c r="D285" s="132" t="s">
        <v>13474</v>
      </c>
      <c r="E285" s="225">
        <v>53</v>
      </c>
      <c r="F285" s="225">
        <v>53</v>
      </c>
      <c r="G285" s="131">
        <v>241</v>
      </c>
      <c r="H285" s="132" t="s">
        <v>1750</v>
      </c>
      <c r="I285" s="132">
        <v>12</v>
      </c>
      <c r="J285" s="134" t="s">
        <v>1780</v>
      </c>
      <c r="K285" s="226" t="s">
        <v>1995</v>
      </c>
      <c r="L285" s="226" t="s">
        <v>1777</v>
      </c>
      <c r="M285" s="227">
        <v>13350</v>
      </c>
      <c r="N285" s="228">
        <v>12086.363636363636</v>
      </c>
      <c r="O285" s="143">
        <v>0.15193681835276418</v>
      </c>
      <c r="P285" s="192">
        <v>1074475839</v>
      </c>
      <c r="Q285" s="285" t="s">
        <v>6611</v>
      </c>
      <c r="R285" s="189">
        <v>13350</v>
      </c>
      <c r="S285" s="11"/>
      <c r="T285" s="229">
        <v>13350</v>
      </c>
      <c r="U285" s="135">
        <v>10250</v>
      </c>
      <c r="V285" s="230">
        <v>12086.363636363636</v>
      </c>
      <c r="W285" s="141">
        <v>7.7303370786516945E-2</v>
      </c>
      <c r="X285" s="136">
        <v>0.15193681835276418</v>
      </c>
      <c r="Y285" s="309">
        <v>2</v>
      </c>
      <c r="Z285" s="144"/>
      <c r="AA285" s="184">
        <v>13088</v>
      </c>
      <c r="AB285" s="182">
        <v>14382</v>
      </c>
      <c r="AC285" s="195">
        <f t="shared" si="20"/>
        <v>1074475839</v>
      </c>
      <c r="AF285" s="389">
        <f t="shared" si="21"/>
        <v>13350</v>
      </c>
      <c r="AN285" s="390" t="str">
        <f t="shared" si="22"/>
        <v>https://kakaku.com/item/K0001226148/</v>
      </c>
      <c r="AS285" s="139">
        <f t="shared" si="23"/>
        <v>0</v>
      </c>
      <c r="AT285" s="391">
        <f t="shared" si="19"/>
        <v>672707</v>
      </c>
      <c r="AU285" s="394">
        <f t="shared" si="18"/>
        <v>2</v>
      </c>
      <c r="AV285" s="393"/>
    </row>
    <row r="286" spans="1:48" s="139" customFormat="1">
      <c r="A286" s="433" t="s">
        <v>14339</v>
      </c>
      <c r="B286" s="11" t="s">
        <v>588</v>
      </c>
      <c r="C286" s="158" t="s">
        <v>1683</v>
      </c>
      <c r="D286" s="132" t="s">
        <v>13474</v>
      </c>
      <c r="E286" s="225">
        <v>28</v>
      </c>
      <c r="F286" s="225">
        <v>28</v>
      </c>
      <c r="G286" s="131">
        <v>1449</v>
      </c>
      <c r="H286" s="132" t="s">
        <v>1750</v>
      </c>
      <c r="I286" s="132">
        <v>13</v>
      </c>
      <c r="J286" s="134" t="s">
        <v>1780</v>
      </c>
      <c r="K286" s="226" t="s">
        <v>1977</v>
      </c>
      <c r="L286" s="226" t="s">
        <v>1777</v>
      </c>
      <c r="M286" s="227">
        <v>12400</v>
      </c>
      <c r="N286" s="228">
        <v>11244.545454545454</v>
      </c>
      <c r="O286" s="143">
        <v>0.19249737246341658</v>
      </c>
      <c r="P286" s="192">
        <v>1074476643</v>
      </c>
      <c r="Q286" s="285" t="s">
        <v>6612</v>
      </c>
      <c r="R286" s="189">
        <v>12400</v>
      </c>
      <c r="S286" s="11"/>
      <c r="T286" s="229">
        <v>12400</v>
      </c>
      <c r="U286" s="135">
        <v>9080</v>
      </c>
      <c r="V286" s="230">
        <v>11244.545454545454</v>
      </c>
      <c r="W286" s="141">
        <v>7.7258064516128933E-2</v>
      </c>
      <c r="X286" s="136">
        <v>0.19249737246341658</v>
      </c>
      <c r="Y286" s="309">
        <v>2</v>
      </c>
      <c r="Z286" s="144"/>
      <c r="AA286" s="184">
        <v>12156</v>
      </c>
      <c r="AB286" s="182">
        <v>13358</v>
      </c>
      <c r="AC286" s="195">
        <f t="shared" si="20"/>
        <v>1074476643</v>
      </c>
      <c r="AF286" s="389">
        <f t="shared" si="21"/>
        <v>12400</v>
      </c>
      <c r="AN286" s="390" t="str">
        <f t="shared" si="22"/>
        <v>https://kakaku.com/item/K0001226149/</v>
      </c>
      <c r="AS286" s="139">
        <f t="shared" si="23"/>
        <v>0</v>
      </c>
      <c r="AT286" s="391">
        <f t="shared" si="19"/>
        <v>672707</v>
      </c>
      <c r="AU286" s="394">
        <f t="shared" si="18"/>
        <v>2</v>
      </c>
      <c r="AV286" s="393"/>
    </row>
    <row r="287" spans="1:48" s="139" customFormat="1">
      <c r="A287" s="433" t="s">
        <v>14339</v>
      </c>
      <c r="B287" s="11" t="s">
        <v>589</v>
      </c>
      <c r="C287" s="158" t="s">
        <v>14299</v>
      </c>
      <c r="D287" s="132" t="s">
        <v>14060</v>
      </c>
      <c r="E287" s="225">
        <v>38</v>
      </c>
      <c r="F287" s="225">
        <v>38</v>
      </c>
      <c r="G287" s="131">
        <v>2245</v>
      </c>
      <c r="H287" s="132" t="s">
        <v>1750</v>
      </c>
      <c r="I287" s="132">
        <v>14</v>
      </c>
      <c r="J287" s="134" t="s">
        <v>1780</v>
      </c>
      <c r="K287" s="226" t="s">
        <v>5820</v>
      </c>
      <c r="L287" s="226" t="s">
        <v>1777</v>
      </c>
      <c r="M287" s="227">
        <v>10600</v>
      </c>
      <c r="N287" s="228">
        <v>9600</v>
      </c>
      <c r="O287" s="143">
        <v>0.18541666666666667</v>
      </c>
      <c r="P287" s="192">
        <v>1074475846</v>
      </c>
      <c r="Q287" s="289" t="s">
        <v>6613</v>
      </c>
      <c r="R287" s="189">
        <v>10600</v>
      </c>
      <c r="S287" s="11"/>
      <c r="T287" s="229">
        <v>10600</v>
      </c>
      <c r="U287" s="135">
        <v>7820</v>
      </c>
      <c r="V287" s="230">
        <v>9600</v>
      </c>
      <c r="W287" s="141">
        <v>7.7264150943396226E-2</v>
      </c>
      <c r="X287" s="136">
        <v>0.18541666666666667</v>
      </c>
      <c r="Y287" s="309">
        <v>2</v>
      </c>
      <c r="Z287" s="144"/>
      <c r="AA287" s="184">
        <v>10392</v>
      </c>
      <c r="AB287" s="182">
        <v>11419</v>
      </c>
      <c r="AC287" s="195">
        <f t="shared" si="20"/>
        <v>1074475846</v>
      </c>
      <c r="AF287" s="389">
        <f t="shared" si="21"/>
        <v>10600</v>
      </c>
      <c r="AN287" s="390" t="str">
        <f t="shared" si="22"/>
        <v>https://kakaku.com/item/K0001226156/</v>
      </c>
      <c r="AS287" s="139">
        <f t="shared" si="23"/>
        <v>0</v>
      </c>
      <c r="AT287" s="391">
        <f t="shared" si="19"/>
        <v>672707</v>
      </c>
      <c r="AU287" s="394">
        <f t="shared" si="18"/>
        <v>2</v>
      </c>
      <c r="AV287" s="393"/>
    </row>
    <row r="288" spans="1:48" s="139" customFormat="1">
      <c r="A288" s="433" t="s">
        <v>14339</v>
      </c>
      <c r="B288" s="11" t="s">
        <v>591</v>
      </c>
      <c r="C288" s="158" t="s">
        <v>14300</v>
      </c>
      <c r="D288" s="132" t="s">
        <v>13474</v>
      </c>
      <c r="E288" s="225">
        <v>16</v>
      </c>
      <c r="F288" s="225">
        <v>16</v>
      </c>
      <c r="G288" s="131">
        <v>2245</v>
      </c>
      <c r="H288" s="132" t="s">
        <v>1750</v>
      </c>
      <c r="I288" s="132">
        <v>16</v>
      </c>
      <c r="J288" s="134" t="s">
        <v>1780</v>
      </c>
      <c r="K288" s="226" t="s">
        <v>1963</v>
      </c>
      <c r="L288" s="226" t="s">
        <v>1777</v>
      </c>
      <c r="M288" s="227">
        <v>15600</v>
      </c>
      <c r="N288" s="228">
        <v>14174.545454545454</v>
      </c>
      <c r="O288" s="143">
        <v>0.19362493586454591</v>
      </c>
      <c r="P288" s="192">
        <v>1074475840</v>
      </c>
      <c r="Q288" s="289" t="s">
        <v>6615</v>
      </c>
      <c r="R288" s="189">
        <v>15600</v>
      </c>
      <c r="S288" s="11"/>
      <c r="T288" s="229">
        <v>15600</v>
      </c>
      <c r="U288" s="135">
        <v>11430</v>
      </c>
      <c r="V288" s="230">
        <v>14174.545454545454</v>
      </c>
      <c r="W288" s="141">
        <v>7.7307692307692299E-2</v>
      </c>
      <c r="X288" s="136">
        <v>0.19362493586454591</v>
      </c>
      <c r="Y288" s="309">
        <v>2</v>
      </c>
      <c r="Z288" s="144"/>
      <c r="AA288" s="184">
        <v>15294</v>
      </c>
      <c r="AB288" s="182">
        <v>16806</v>
      </c>
      <c r="AC288" s="195">
        <f t="shared" si="20"/>
        <v>1074475840</v>
      </c>
      <c r="AF288" s="389">
        <f t="shared" si="21"/>
        <v>15600</v>
      </c>
      <c r="AN288" s="390" t="str">
        <f t="shared" si="22"/>
        <v>https://kakaku.com/item/K0001226150/</v>
      </c>
      <c r="AS288" s="139">
        <f t="shared" si="23"/>
        <v>0</v>
      </c>
      <c r="AT288" s="391">
        <f t="shared" si="19"/>
        <v>672707</v>
      </c>
      <c r="AU288" s="394">
        <f t="shared" si="18"/>
        <v>2</v>
      </c>
      <c r="AV288" s="393"/>
    </row>
    <row r="289" spans="1:48" s="139" customFormat="1">
      <c r="A289" s="433" t="s">
        <v>14339</v>
      </c>
      <c r="B289" s="11" t="s">
        <v>592</v>
      </c>
      <c r="C289" s="158" t="s">
        <v>14301</v>
      </c>
      <c r="D289" s="132" t="s">
        <v>14060</v>
      </c>
      <c r="E289" s="225">
        <v>19</v>
      </c>
      <c r="F289" s="225">
        <v>19</v>
      </c>
      <c r="G289" s="131">
        <v>1449</v>
      </c>
      <c r="H289" s="132" t="s">
        <v>1750</v>
      </c>
      <c r="I289" s="132">
        <v>17</v>
      </c>
      <c r="J289" s="134" t="s">
        <v>1780</v>
      </c>
      <c r="K289" s="226" t="s">
        <v>11978</v>
      </c>
      <c r="L289" s="226" t="s">
        <v>1777</v>
      </c>
      <c r="M289" s="227">
        <v>12000</v>
      </c>
      <c r="N289" s="228">
        <v>10907.272727272726</v>
      </c>
      <c r="O289" s="143">
        <v>0.19869978329721613</v>
      </c>
      <c r="P289" s="192">
        <v>1074475844</v>
      </c>
      <c r="Q289" s="285" t="s">
        <v>14302</v>
      </c>
      <c r="R289" s="189">
        <v>12000</v>
      </c>
      <c r="S289" s="11"/>
      <c r="T289" s="229">
        <v>12000</v>
      </c>
      <c r="U289" s="135">
        <v>8740</v>
      </c>
      <c r="V289" s="230">
        <v>10907.272727272726</v>
      </c>
      <c r="W289" s="141">
        <v>1.6333333333333311E-2</v>
      </c>
      <c r="X289" s="136">
        <v>0.19869978329721613</v>
      </c>
      <c r="Y289" s="309">
        <v>2</v>
      </c>
      <c r="Z289" s="144"/>
      <c r="AA289" s="184">
        <v>11098</v>
      </c>
      <c r="AB289" s="182">
        <v>12196</v>
      </c>
      <c r="AC289" s="195">
        <f t="shared" si="20"/>
        <v>1074475844</v>
      </c>
      <c r="AF289" s="389">
        <f t="shared" si="21"/>
        <v>12000</v>
      </c>
      <c r="AN289" s="390" t="str">
        <f t="shared" si="22"/>
        <v>https://kakaku.com/item/K0001226157/</v>
      </c>
      <c r="AS289" s="139">
        <f t="shared" si="23"/>
        <v>0</v>
      </c>
      <c r="AT289" s="391">
        <f t="shared" si="19"/>
        <v>672707</v>
      </c>
      <c r="AU289" s="394">
        <f t="shared" si="18"/>
        <v>2</v>
      </c>
      <c r="AV289" s="393"/>
    </row>
    <row r="290" spans="1:48" s="139" customFormat="1">
      <c r="A290" s="433" t="s">
        <v>14339</v>
      </c>
      <c r="B290" s="11" t="s">
        <v>579</v>
      </c>
      <c r="C290" s="158" t="s">
        <v>14303</v>
      </c>
      <c r="D290" s="132" t="s">
        <v>14060</v>
      </c>
      <c r="E290" s="225">
        <v>53</v>
      </c>
      <c r="F290" s="225">
        <v>53</v>
      </c>
      <c r="G290" s="131">
        <v>624</v>
      </c>
      <c r="H290" s="132" t="s">
        <v>1750</v>
      </c>
      <c r="I290" s="132">
        <v>18</v>
      </c>
      <c r="J290" s="134" t="s">
        <v>14217</v>
      </c>
      <c r="K290" s="226" t="s">
        <v>14254</v>
      </c>
      <c r="L290" s="226" t="s">
        <v>2890</v>
      </c>
      <c r="M290" s="227">
        <v>12210</v>
      </c>
      <c r="N290" s="228">
        <v>11035.454545454544</v>
      </c>
      <c r="O290" s="143">
        <v>0.19622703682346149</v>
      </c>
      <c r="P290" s="192">
        <v>1074475848</v>
      </c>
      <c r="Q290" s="285" t="s">
        <v>6616</v>
      </c>
      <c r="R290" s="189">
        <v>11310</v>
      </c>
      <c r="S290" s="11">
        <v>900</v>
      </c>
      <c r="T290" s="229">
        <v>12210</v>
      </c>
      <c r="U290" s="135">
        <v>8870</v>
      </c>
      <c r="V290" s="230">
        <v>11035.454545454544</v>
      </c>
      <c r="W290" s="141">
        <v>7.5375110326566741E-2</v>
      </c>
      <c r="X290" s="136">
        <v>0.19622703682346149</v>
      </c>
      <c r="Y290" s="309">
        <v>2</v>
      </c>
      <c r="Z290" s="144"/>
      <c r="AA290" s="184">
        <v>11088</v>
      </c>
      <c r="AB290" s="182">
        <v>12184</v>
      </c>
      <c r="AC290" s="195">
        <f t="shared" si="20"/>
        <v>1074475848</v>
      </c>
      <c r="AF290" s="389">
        <f t="shared" si="21"/>
        <v>11310</v>
      </c>
      <c r="AN290" s="390" t="str">
        <f t="shared" si="22"/>
        <v>https://kakaku.com/item/K0001226158/</v>
      </c>
      <c r="AS290" s="139">
        <f t="shared" si="23"/>
        <v>900</v>
      </c>
      <c r="AT290" s="391">
        <f t="shared" si="19"/>
        <v>672706</v>
      </c>
      <c r="AU290" s="394">
        <f t="shared" si="18"/>
        <v>2</v>
      </c>
      <c r="AV290" s="393"/>
    </row>
    <row r="291" spans="1:48" s="139" customFormat="1">
      <c r="A291" s="433" t="s">
        <v>14339</v>
      </c>
      <c r="B291" s="11" t="s">
        <v>580</v>
      </c>
      <c r="C291" s="158" t="s">
        <v>14304</v>
      </c>
      <c r="D291" s="132" t="s">
        <v>13474</v>
      </c>
      <c r="E291" s="225">
        <v>44</v>
      </c>
      <c r="F291" s="225">
        <v>44</v>
      </c>
      <c r="G291" s="131">
        <v>353</v>
      </c>
      <c r="H291" s="132" t="s">
        <v>1750</v>
      </c>
      <c r="I291" s="132">
        <v>19</v>
      </c>
      <c r="J291" s="134" t="s">
        <v>1780</v>
      </c>
      <c r="K291" s="226" t="s">
        <v>3424</v>
      </c>
      <c r="L291" s="226" t="s">
        <v>1777</v>
      </c>
      <c r="M291" s="227">
        <v>14430</v>
      </c>
      <c r="N291" s="228">
        <v>13074.545454545454</v>
      </c>
      <c r="O291" s="143">
        <v>0.14184397163120563</v>
      </c>
      <c r="P291" s="192">
        <v>1074475841</v>
      </c>
      <c r="Q291" s="289" t="s">
        <v>14305</v>
      </c>
      <c r="R291" s="189">
        <v>14430</v>
      </c>
      <c r="S291" s="11"/>
      <c r="T291" s="229">
        <v>14430</v>
      </c>
      <c r="U291" s="135">
        <v>11220</v>
      </c>
      <c r="V291" s="230">
        <v>13074.545454545454</v>
      </c>
      <c r="W291" s="141">
        <v>7.7338877338877232E-2</v>
      </c>
      <c r="X291" s="136">
        <v>0.14184397163120563</v>
      </c>
      <c r="Y291" s="309">
        <v>2</v>
      </c>
      <c r="Z291" s="144"/>
      <c r="AA291" s="184">
        <v>14147</v>
      </c>
      <c r="AB291" s="182">
        <v>15546</v>
      </c>
      <c r="AC291" s="195">
        <f t="shared" si="20"/>
        <v>1074475841</v>
      </c>
      <c r="AF291" s="389">
        <f t="shared" si="21"/>
        <v>14430</v>
      </c>
      <c r="AN291" s="390" t="str">
        <f t="shared" si="22"/>
        <v>https://kakaku.com/item/K0001226151/</v>
      </c>
      <c r="AS291" s="139">
        <f t="shared" si="23"/>
        <v>0</v>
      </c>
      <c r="AT291" s="391">
        <f t="shared" si="19"/>
        <v>672707</v>
      </c>
      <c r="AU291" s="394">
        <f t="shared" si="18"/>
        <v>2</v>
      </c>
      <c r="AV291" s="393"/>
    </row>
    <row r="292" spans="1:48" s="139" customFormat="1">
      <c r="A292" s="433" t="s">
        <v>14339</v>
      </c>
      <c r="B292" s="11" t="s">
        <v>581</v>
      </c>
      <c r="C292" s="158" t="s">
        <v>14306</v>
      </c>
      <c r="D292" s="132" t="s">
        <v>14060</v>
      </c>
      <c r="E292" s="225">
        <v>30</v>
      </c>
      <c r="F292" s="225">
        <v>30</v>
      </c>
      <c r="G292" s="131">
        <v>2245</v>
      </c>
      <c r="H292" s="132" t="s">
        <v>1750</v>
      </c>
      <c r="I292" s="132">
        <v>20</v>
      </c>
      <c r="J292" s="134" t="s">
        <v>1776</v>
      </c>
      <c r="K292" s="226" t="s">
        <v>14255</v>
      </c>
      <c r="L292" s="226" t="s">
        <v>1777</v>
      </c>
      <c r="M292" s="227">
        <v>13500</v>
      </c>
      <c r="N292" s="228">
        <v>12261.81818181818</v>
      </c>
      <c r="O292" s="143">
        <v>0.22197508896797141</v>
      </c>
      <c r="P292" s="192">
        <v>1074475843</v>
      </c>
      <c r="Q292" s="285" t="s">
        <v>14307</v>
      </c>
      <c r="R292" s="189">
        <v>13500</v>
      </c>
      <c r="S292" s="11"/>
      <c r="T292" s="246">
        <v>13500</v>
      </c>
      <c r="U292" s="135">
        <v>9540</v>
      </c>
      <c r="V292" s="230">
        <v>12261.81818181818</v>
      </c>
      <c r="W292" s="141">
        <v>7.7259259259259361E-2</v>
      </c>
      <c r="X292" s="136">
        <v>0.22197508896797141</v>
      </c>
      <c r="Y292" s="309">
        <v>2</v>
      </c>
      <c r="Z292" s="144"/>
      <c r="AA292" s="184">
        <v>13235</v>
      </c>
      <c r="AB292" s="182">
        <v>14543</v>
      </c>
      <c r="AC292" s="195">
        <f t="shared" si="20"/>
        <v>1074475843</v>
      </c>
      <c r="AF292" s="389">
        <f t="shared" si="21"/>
        <v>13500</v>
      </c>
      <c r="AN292" s="390" t="str">
        <f t="shared" si="22"/>
        <v>https://kakaku.com/item/K0001226159/</v>
      </c>
      <c r="AS292" s="139">
        <f t="shared" si="23"/>
        <v>0</v>
      </c>
      <c r="AT292" s="391">
        <f t="shared" si="19"/>
        <v>672707</v>
      </c>
      <c r="AU292" s="394">
        <f t="shared" si="18"/>
        <v>2</v>
      </c>
      <c r="AV292" s="393"/>
    </row>
    <row r="293" spans="1:48" s="139" customFormat="1">
      <c r="A293" s="433" t="s">
        <v>14339</v>
      </c>
      <c r="B293" s="11" t="s">
        <v>1495</v>
      </c>
      <c r="C293" s="158" t="s">
        <v>14308</v>
      </c>
      <c r="D293" s="132" t="s">
        <v>14067</v>
      </c>
      <c r="E293" s="225">
        <v>12</v>
      </c>
      <c r="F293" s="225">
        <v>12</v>
      </c>
      <c r="G293" s="131" t="s">
        <v>671</v>
      </c>
      <c r="H293" s="132" t="s">
        <v>1750</v>
      </c>
      <c r="I293" s="132">
        <v>21</v>
      </c>
      <c r="J293" s="134" t="s">
        <v>14217</v>
      </c>
      <c r="K293" s="226" t="s">
        <v>14256</v>
      </c>
      <c r="L293" s="226" t="s">
        <v>2890</v>
      </c>
      <c r="M293" s="227">
        <v>9632</v>
      </c>
      <c r="N293" s="228">
        <v>8756.363636363636</v>
      </c>
      <c r="O293" s="143">
        <v>0.19372923588039864</v>
      </c>
      <c r="P293" s="192">
        <v>1074475849</v>
      </c>
      <c r="Q293" s="289" t="s">
        <v>6617</v>
      </c>
      <c r="R293" s="189">
        <v>8732</v>
      </c>
      <c r="S293" s="11">
        <v>900</v>
      </c>
      <c r="T293" s="229">
        <v>9632</v>
      </c>
      <c r="U293" s="135">
        <v>7060</v>
      </c>
      <c r="V293" s="230">
        <v>8756.363636363636</v>
      </c>
      <c r="W293" s="141">
        <v>7.4725776965265167E-2</v>
      </c>
      <c r="X293" s="136">
        <v>0.19372923588039864</v>
      </c>
      <c r="Y293" s="309">
        <v>2</v>
      </c>
      <c r="Z293" s="144"/>
      <c r="AA293" s="184">
        <v>8560</v>
      </c>
      <c r="AB293" s="182">
        <v>9406</v>
      </c>
      <c r="AC293" s="195">
        <f t="shared" si="20"/>
        <v>1074475849</v>
      </c>
      <c r="AF293" s="389">
        <f t="shared" si="21"/>
        <v>8732</v>
      </c>
      <c r="AN293" s="390" t="str">
        <f t="shared" si="22"/>
        <v>https://kakaku.com/item/K0001226166/</v>
      </c>
      <c r="AS293" s="139">
        <f t="shared" si="23"/>
        <v>900</v>
      </c>
      <c r="AT293" s="391">
        <f t="shared" si="19"/>
        <v>672706</v>
      </c>
      <c r="AU293" s="394">
        <f t="shared" si="18"/>
        <v>2</v>
      </c>
      <c r="AV293" s="393"/>
    </row>
    <row r="294" spans="1:48" s="139" customFormat="1">
      <c r="A294" s="433" t="s">
        <v>14339</v>
      </c>
      <c r="B294" s="11" t="s">
        <v>848</v>
      </c>
      <c r="C294" s="158" t="s">
        <v>14309</v>
      </c>
      <c r="D294" s="132" t="s">
        <v>14060</v>
      </c>
      <c r="E294" s="225">
        <v>18</v>
      </c>
      <c r="F294" s="225">
        <v>18</v>
      </c>
      <c r="G294" s="131">
        <v>1014</v>
      </c>
      <c r="H294" s="132" t="s">
        <v>1749</v>
      </c>
      <c r="I294" s="132">
        <v>1</v>
      </c>
      <c r="J294" s="134" t="s">
        <v>1780</v>
      </c>
      <c r="K294" s="226" t="s">
        <v>1999</v>
      </c>
      <c r="L294" s="226" t="s">
        <v>1777</v>
      </c>
      <c r="M294" s="227">
        <v>11680</v>
      </c>
      <c r="N294" s="228">
        <v>10601.81818181818</v>
      </c>
      <c r="O294" s="143">
        <v>0.15957811696107002</v>
      </c>
      <c r="P294" s="192">
        <v>1074476324</v>
      </c>
      <c r="Q294" s="289" t="s">
        <v>14310</v>
      </c>
      <c r="R294" s="189">
        <v>11680</v>
      </c>
      <c r="S294" s="11"/>
      <c r="T294" s="229">
        <v>11680</v>
      </c>
      <c r="U294" s="135">
        <v>8910</v>
      </c>
      <c r="V294" s="230">
        <v>10601.81818181818</v>
      </c>
      <c r="W294" s="141">
        <v>7.7226027397260255E-2</v>
      </c>
      <c r="X294" s="136">
        <v>0.15957811696107002</v>
      </c>
      <c r="Y294" s="309">
        <v>2</v>
      </c>
      <c r="Z294" s="144"/>
      <c r="AA294" s="184">
        <v>11450</v>
      </c>
      <c r="AB294" s="182">
        <v>12582</v>
      </c>
      <c r="AC294" s="195">
        <f t="shared" si="20"/>
        <v>1074476324</v>
      </c>
      <c r="AF294" s="389">
        <f t="shared" si="21"/>
        <v>11680</v>
      </c>
      <c r="AN294" s="390" t="str">
        <f t="shared" si="22"/>
        <v>https://kakaku.com/item/K0001327042/</v>
      </c>
      <c r="AS294" s="139">
        <f t="shared" si="23"/>
        <v>0</v>
      </c>
      <c r="AT294" s="391">
        <f t="shared" si="19"/>
        <v>672707</v>
      </c>
      <c r="AU294" s="394">
        <f t="shared" si="18"/>
        <v>2</v>
      </c>
      <c r="AV294" s="393"/>
    </row>
    <row r="295" spans="1:48" s="139" customFormat="1">
      <c r="A295" s="433" t="s">
        <v>14339</v>
      </c>
      <c r="B295" s="11" t="s">
        <v>864</v>
      </c>
      <c r="C295" s="158" t="s">
        <v>7490</v>
      </c>
      <c r="D295" s="132" t="s">
        <v>14060</v>
      </c>
      <c r="E295" s="225">
        <v>20</v>
      </c>
      <c r="F295" s="225">
        <v>20</v>
      </c>
      <c r="G295" s="131">
        <v>1449</v>
      </c>
      <c r="H295" s="132" t="s">
        <v>1749</v>
      </c>
      <c r="I295" s="132">
        <v>3</v>
      </c>
      <c r="J295" s="134" t="s">
        <v>1780</v>
      </c>
      <c r="K295" s="226" t="s">
        <v>2001</v>
      </c>
      <c r="L295" s="226" t="s">
        <v>1777</v>
      </c>
      <c r="M295" s="227">
        <v>12800</v>
      </c>
      <c r="N295" s="228">
        <v>11634.545454545454</v>
      </c>
      <c r="O295" s="143">
        <v>0.13103609939052974</v>
      </c>
      <c r="P295" s="192">
        <v>1074476171</v>
      </c>
      <c r="Q295" s="289" t="s">
        <v>6619</v>
      </c>
      <c r="R295" s="189">
        <v>12800</v>
      </c>
      <c r="S295" s="11"/>
      <c r="T295" s="229">
        <v>12800</v>
      </c>
      <c r="U295" s="135">
        <v>10110</v>
      </c>
      <c r="V295" s="230">
        <v>11634.545454545454</v>
      </c>
      <c r="W295" s="141">
        <v>7.7343750000000044E-2</v>
      </c>
      <c r="X295" s="136">
        <v>0.13103609939052974</v>
      </c>
      <c r="Y295" s="309">
        <v>2</v>
      </c>
      <c r="Z295" s="144"/>
      <c r="AA295" s="184">
        <v>12549</v>
      </c>
      <c r="AB295" s="182">
        <v>13790</v>
      </c>
      <c r="AC295" s="195">
        <f t="shared" si="20"/>
        <v>1074476171</v>
      </c>
      <c r="AF295" s="389">
        <f t="shared" si="21"/>
        <v>12800</v>
      </c>
      <c r="AN295" s="390" t="str">
        <f t="shared" si="22"/>
        <v>https://kakaku.com/item/K0001231879/</v>
      </c>
      <c r="AS295" s="139">
        <f t="shared" si="23"/>
        <v>0</v>
      </c>
      <c r="AT295" s="391">
        <f t="shared" si="19"/>
        <v>672707</v>
      </c>
      <c r="AU295" s="394">
        <f t="shared" si="18"/>
        <v>2</v>
      </c>
      <c r="AV295" s="393"/>
    </row>
    <row r="296" spans="1:48" s="139" customFormat="1">
      <c r="A296" s="433" t="s">
        <v>14339</v>
      </c>
      <c r="B296" s="11" t="s">
        <v>1693</v>
      </c>
      <c r="C296" s="158" t="s">
        <v>14311</v>
      </c>
      <c r="D296" s="132" t="s">
        <v>13474</v>
      </c>
      <c r="E296" s="225">
        <v>16</v>
      </c>
      <c r="F296" s="225">
        <v>16</v>
      </c>
      <c r="G296" s="131">
        <v>353</v>
      </c>
      <c r="H296" s="132" t="s">
        <v>1749</v>
      </c>
      <c r="I296" s="132">
        <v>8</v>
      </c>
      <c r="J296" s="134" t="s">
        <v>1776</v>
      </c>
      <c r="K296" s="226" t="s">
        <v>14257</v>
      </c>
      <c r="L296" s="226" t="s">
        <v>1777</v>
      </c>
      <c r="M296" s="227">
        <v>18100</v>
      </c>
      <c r="N296" s="228">
        <v>16440</v>
      </c>
      <c r="O296" s="143">
        <v>0.21532846715328466</v>
      </c>
      <c r="P296" s="192">
        <v>1074475762</v>
      </c>
      <c r="Q296" s="289" t="s">
        <v>6623</v>
      </c>
      <c r="R296" s="189">
        <v>17440</v>
      </c>
      <c r="S296" s="11"/>
      <c r="T296" s="229">
        <v>17440</v>
      </c>
      <c r="U296" s="135">
        <v>12900</v>
      </c>
      <c r="V296" s="230">
        <v>15839.999999999998</v>
      </c>
      <c r="W296" s="141">
        <v>3.8066298342541494E-2</v>
      </c>
      <c r="X296" s="136">
        <v>0.18560606060606052</v>
      </c>
      <c r="Y296" s="309">
        <v>2</v>
      </c>
      <c r="Z296" s="144"/>
      <c r="AA296" s="184">
        <v>17098</v>
      </c>
      <c r="AB296" s="182">
        <v>18789</v>
      </c>
      <c r="AC296" s="195">
        <f t="shared" si="20"/>
        <v>1074475762</v>
      </c>
      <c r="AF296" s="389">
        <f t="shared" si="21"/>
        <v>17440</v>
      </c>
      <c r="AN296" s="390" t="str">
        <f t="shared" si="22"/>
        <v>https://kakaku.com/item/K0001437260/</v>
      </c>
      <c r="AS296" s="139">
        <f t="shared" si="23"/>
        <v>0</v>
      </c>
      <c r="AT296" s="391">
        <f t="shared" si="19"/>
        <v>672707</v>
      </c>
      <c r="AU296" s="394">
        <f t="shared" ref="AU296:AU359" si="24">Y296</f>
        <v>2</v>
      </c>
      <c r="AV296" s="393"/>
    </row>
    <row r="297" spans="1:48" s="139" customFormat="1">
      <c r="A297" s="433" t="s">
        <v>14339</v>
      </c>
      <c r="B297" s="11" t="s">
        <v>14258</v>
      </c>
      <c r="C297" s="158" t="s">
        <v>14312</v>
      </c>
      <c r="D297" s="132" t="s">
        <v>13478</v>
      </c>
      <c r="E297" s="225">
        <v>19</v>
      </c>
      <c r="F297" s="225">
        <v>19</v>
      </c>
      <c r="G297" s="131"/>
      <c r="H297" s="132" t="s">
        <v>1749</v>
      </c>
      <c r="I297" s="132">
        <v>9</v>
      </c>
      <c r="J297" s="134" t="s">
        <v>3422</v>
      </c>
      <c r="K297" s="226" t="s">
        <v>6286</v>
      </c>
      <c r="L297" s="226">
        <v>0</v>
      </c>
      <c r="M297" s="227">
        <v>22800</v>
      </c>
      <c r="N297" s="228">
        <v>20688.181818181816</v>
      </c>
      <c r="O297" s="143">
        <v>0.28722590851166668</v>
      </c>
      <c r="P297" s="238">
        <v>1074475790</v>
      </c>
      <c r="Q297" s="285" t="s">
        <v>6624</v>
      </c>
      <c r="R297" s="189">
        <v>22800</v>
      </c>
      <c r="S297" s="11"/>
      <c r="T297" s="229">
        <v>22800</v>
      </c>
      <c r="U297" s="135">
        <v>14746</v>
      </c>
      <c r="V297" s="230">
        <v>20688.181818181816</v>
      </c>
      <c r="W297" s="141">
        <v>7.728070175438595E-2</v>
      </c>
      <c r="X297" s="136">
        <v>0.28722590851166668</v>
      </c>
      <c r="Y297" s="309">
        <v>2</v>
      </c>
      <c r="Z297" s="144"/>
      <c r="AA297" s="184">
        <v>22352</v>
      </c>
      <c r="AB297" s="182">
        <v>24562</v>
      </c>
      <c r="AC297" s="195">
        <f t="shared" si="20"/>
        <v>1074475790</v>
      </c>
      <c r="AF297" s="389">
        <f t="shared" si="21"/>
        <v>22800</v>
      </c>
      <c r="AN297" s="390" t="str">
        <f t="shared" si="22"/>
        <v>https://kakaku.com/item/K0001582601/</v>
      </c>
      <c r="AS297" s="139">
        <f t="shared" si="23"/>
        <v>0</v>
      </c>
      <c r="AT297" s="391">
        <f t="shared" si="19"/>
        <v>672707</v>
      </c>
      <c r="AU297" s="394">
        <f t="shared" si="24"/>
        <v>2</v>
      </c>
      <c r="AV297" s="393"/>
    </row>
    <row r="298" spans="1:48" s="139" customFormat="1">
      <c r="A298" s="433" t="s">
        <v>14339</v>
      </c>
      <c r="B298" s="11" t="s">
        <v>852</v>
      </c>
      <c r="C298" s="158" t="s">
        <v>14313</v>
      </c>
      <c r="D298" s="132" t="s">
        <v>13474</v>
      </c>
      <c r="E298" s="225">
        <v>12</v>
      </c>
      <c r="F298" s="225">
        <v>12</v>
      </c>
      <c r="G298" s="131" t="s">
        <v>671</v>
      </c>
      <c r="H298" s="132" t="s">
        <v>1749</v>
      </c>
      <c r="I298" s="132">
        <v>12</v>
      </c>
      <c r="J298" s="134" t="s">
        <v>1780</v>
      </c>
      <c r="K298" s="226" t="s">
        <v>2003</v>
      </c>
      <c r="L298" s="226" t="s">
        <v>1777</v>
      </c>
      <c r="M298" s="227">
        <v>17600</v>
      </c>
      <c r="N298" s="228">
        <v>15999.999999999998</v>
      </c>
      <c r="O298" s="143">
        <v>0.1699999999999999</v>
      </c>
      <c r="P298" s="192">
        <v>1074476400</v>
      </c>
      <c r="Q298" s="289" t="s">
        <v>6626</v>
      </c>
      <c r="R298" s="189">
        <v>17600</v>
      </c>
      <c r="S298" s="11"/>
      <c r="T298" s="229">
        <v>17600</v>
      </c>
      <c r="U298" s="135">
        <v>13280</v>
      </c>
      <c r="V298" s="230">
        <v>15999.999999999998</v>
      </c>
      <c r="W298" s="141">
        <v>7.7272727272727382E-2</v>
      </c>
      <c r="X298" s="136">
        <v>0.1699999999999999</v>
      </c>
      <c r="Y298" s="309">
        <v>2</v>
      </c>
      <c r="Z298" s="144"/>
      <c r="AA298" s="184">
        <v>17254</v>
      </c>
      <c r="AB298" s="182">
        <v>18960</v>
      </c>
      <c r="AC298" s="195">
        <f t="shared" ref="AC298:AC326" si="25">P298</f>
        <v>1074476400</v>
      </c>
      <c r="AF298" s="389">
        <f t="shared" ref="AF298:AF326" si="26">R298</f>
        <v>17600</v>
      </c>
      <c r="AN298" s="390" t="str">
        <f t="shared" ref="AN298:AN326" si="27">C298</f>
        <v>https://kakaku.com/item/K0001064837/</v>
      </c>
      <c r="AS298" s="139">
        <f t="shared" ref="AS298:AS326" si="28">S298</f>
        <v>0</v>
      </c>
      <c r="AT298" s="391">
        <f t="shared" ref="AT298:AT326" si="29">VLOOKUP(AS:AS,AW$1:AX$2,2,0)</f>
        <v>672707</v>
      </c>
      <c r="AU298" s="394">
        <f t="shared" ref="AU298:AU326" si="30">Y298</f>
        <v>2</v>
      </c>
      <c r="AV298" s="393"/>
    </row>
    <row r="299" spans="1:48" s="139" customFormat="1">
      <c r="A299" s="433" t="s">
        <v>14339</v>
      </c>
      <c r="B299" s="11" t="s">
        <v>866</v>
      </c>
      <c r="C299" s="158" t="s">
        <v>14314</v>
      </c>
      <c r="D299" s="132" t="s">
        <v>13478</v>
      </c>
      <c r="E299" s="225">
        <v>8</v>
      </c>
      <c r="F299" s="225">
        <v>8</v>
      </c>
      <c r="G299" s="131">
        <v>1449</v>
      </c>
      <c r="H299" s="132" t="s">
        <v>1749</v>
      </c>
      <c r="I299" s="132">
        <v>30</v>
      </c>
      <c r="J299" s="134" t="s">
        <v>1780</v>
      </c>
      <c r="K299" s="226" t="s">
        <v>14261</v>
      </c>
      <c r="L299" s="226" t="s">
        <v>1777</v>
      </c>
      <c r="M299" s="227">
        <v>21700</v>
      </c>
      <c r="N299" s="228">
        <v>19723.63636363636</v>
      </c>
      <c r="O299" s="143">
        <v>0.12997787610619455</v>
      </c>
      <c r="P299" s="192">
        <v>1074476590</v>
      </c>
      <c r="Q299" s="285" t="s">
        <v>6629</v>
      </c>
      <c r="R299" s="189">
        <v>21700</v>
      </c>
      <c r="S299" s="11"/>
      <c r="T299" s="229">
        <v>21700</v>
      </c>
      <c r="U299" s="135">
        <v>17160</v>
      </c>
      <c r="V299" s="230">
        <v>19723.63636363636</v>
      </c>
      <c r="W299" s="141">
        <v>7.7327188940092162E-2</v>
      </c>
      <c r="X299" s="136">
        <v>0.12997787610619455</v>
      </c>
      <c r="Y299" s="144">
        <v>2</v>
      </c>
      <c r="Z299" s="144"/>
      <c r="AA299" s="184">
        <v>21274</v>
      </c>
      <c r="AB299" s="182">
        <v>23378</v>
      </c>
      <c r="AC299" s="195">
        <f t="shared" si="25"/>
        <v>1074476590</v>
      </c>
      <c r="AF299" s="389">
        <f t="shared" si="26"/>
        <v>21700</v>
      </c>
      <c r="AN299" s="390" t="str">
        <f t="shared" si="27"/>
        <v>https://kakaku.com/item/K0001064830/</v>
      </c>
      <c r="AS299" s="139">
        <f t="shared" si="28"/>
        <v>0</v>
      </c>
      <c r="AT299" s="391">
        <f t="shared" si="29"/>
        <v>672707</v>
      </c>
      <c r="AU299" s="394">
        <f t="shared" si="30"/>
        <v>2</v>
      </c>
      <c r="AV299" s="393"/>
    </row>
    <row r="300" spans="1:48" s="139" customFormat="1">
      <c r="A300" s="433" t="s">
        <v>14339</v>
      </c>
      <c r="B300" s="11" t="s">
        <v>869</v>
      </c>
      <c r="C300" s="158" t="s">
        <v>14315</v>
      </c>
      <c r="D300" s="132" t="s">
        <v>13474</v>
      </c>
      <c r="E300" s="225">
        <v>8</v>
      </c>
      <c r="F300" s="225">
        <v>8</v>
      </c>
      <c r="G300" s="131"/>
      <c r="H300" s="132" t="s">
        <v>1749</v>
      </c>
      <c r="I300" s="132">
        <v>33</v>
      </c>
      <c r="J300" s="134" t="s">
        <v>1780</v>
      </c>
      <c r="K300" s="226" t="s">
        <v>14262</v>
      </c>
      <c r="L300" s="226" t="s">
        <v>1777</v>
      </c>
      <c r="M300" s="227">
        <v>18200</v>
      </c>
      <c r="N300" s="228">
        <v>16534.545454545452</v>
      </c>
      <c r="O300" s="143">
        <v>0.1417967890917087</v>
      </c>
      <c r="P300" s="192">
        <v>1074476513</v>
      </c>
      <c r="Q300" s="285" t="s">
        <v>6631</v>
      </c>
      <c r="R300" s="189">
        <v>18200</v>
      </c>
      <c r="S300" s="11"/>
      <c r="T300" s="229">
        <v>18200</v>
      </c>
      <c r="U300" s="135">
        <v>14190</v>
      </c>
      <c r="V300" s="230">
        <v>16534.545454545452</v>
      </c>
      <c r="W300" s="141">
        <v>7.7307692307692299E-2</v>
      </c>
      <c r="X300" s="136">
        <v>0.1417967890917087</v>
      </c>
      <c r="Y300" s="144">
        <v>2</v>
      </c>
      <c r="Z300" s="144"/>
      <c r="AA300" s="184">
        <v>17843</v>
      </c>
      <c r="AB300" s="182">
        <v>19607</v>
      </c>
      <c r="AC300" s="195">
        <f t="shared" si="25"/>
        <v>1074476513</v>
      </c>
      <c r="AF300" s="389">
        <f t="shared" si="26"/>
        <v>18200</v>
      </c>
      <c r="AN300" s="390" t="str">
        <f t="shared" si="27"/>
        <v>https://kakaku.com/item/K0001064843/</v>
      </c>
      <c r="AS300" s="139">
        <f t="shared" si="28"/>
        <v>0</v>
      </c>
      <c r="AT300" s="391">
        <f t="shared" si="29"/>
        <v>672707</v>
      </c>
      <c r="AU300" s="394">
        <f t="shared" si="30"/>
        <v>2</v>
      </c>
      <c r="AV300" s="393"/>
    </row>
    <row r="301" spans="1:48" s="139" customFormat="1">
      <c r="A301" s="433" t="s">
        <v>14339</v>
      </c>
      <c r="B301" s="11" t="s">
        <v>874</v>
      </c>
      <c r="C301" s="158" t="s">
        <v>11928</v>
      </c>
      <c r="D301" s="132" t="s">
        <v>13476</v>
      </c>
      <c r="E301" s="225">
        <v>19</v>
      </c>
      <c r="F301" s="225">
        <v>19</v>
      </c>
      <c r="G301" s="131"/>
      <c r="H301" s="132" t="s">
        <v>1749</v>
      </c>
      <c r="I301" s="132">
        <v>37</v>
      </c>
      <c r="J301" s="134" t="s">
        <v>1780</v>
      </c>
      <c r="K301" s="226" t="s">
        <v>3418</v>
      </c>
      <c r="L301" s="226">
        <v>0</v>
      </c>
      <c r="M301" s="227">
        <v>24000</v>
      </c>
      <c r="N301" s="228">
        <v>21817.272727272724</v>
      </c>
      <c r="O301" s="143">
        <v>0.11492145506062741</v>
      </c>
      <c r="P301" s="192">
        <v>1074476167</v>
      </c>
      <c r="Q301" s="289" t="s">
        <v>6632</v>
      </c>
      <c r="R301" s="189">
        <v>24000</v>
      </c>
      <c r="S301" s="11"/>
      <c r="T301" s="229">
        <v>24000</v>
      </c>
      <c r="U301" s="135">
        <v>19310</v>
      </c>
      <c r="V301" s="230">
        <v>21817.272727272724</v>
      </c>
      <c r="W301" s="141">
        <v>7.7333333333333254E-2</v>
      </c>
      <c r="X301" s="136">
        <v>0.11492145506062741</v>
      </c>
      <c r="Y301" s="309" t="s">
        <v>14114</v>
      </c>
      <c r="Z301" s="144"/>
      <c r="AA301" s="184">
        <v>23529</v>
      </c>
      <c r="AB301" s="182">
        <v>25856</v>
      </c>
      <c r="AC301" s="195">
        <f t="shared" si="25"/>
        <v>1074476167</v>
      </c>
      <c r="AF301" s="389">
        <f t="shared" si="26"/>
        <v>24000</v>
      </c>
      <c r="AN301" s="390" t="str">
        <f t="shared" si="27"/>
        <v>https://kakaku.com/item/K0001138162/</v>
      </c>
      <c r="AS301" s="139">
        <f t="shared" si="28"/>
        <v>0</v>
      </c>
      <c r="AT301" s="391">
        <f t="shared" si="29"/>
        <v>672707</v>
      </c>
      <c r="AU301" s="394" t="str">
        <f t="shared" si="30"/>
        <v>要調査</v>
      </c>
      <c r="AV301" s="393"/>
    </row>
    <row r="302" spans="1:48" s="139" customFormat="1">
      <c r="A302" s="433" t="s">
        <v>14339</v>
      </c>
      <c r="B302" s="11" t="s">
        <v>876</v>
      </c>
      <c r="C302" s="158" t="s">
        <v>14316</v>
      </c>
      <c r="D302" s="132" t="s">
        <v>13478</v>
      </c>
      <c r="E302" s="225">
        <v>20</v>
      </c>
      <c r="F302" s="225">
        <v>20</v>
      </c>
      <c r="G302" s="131" t="s">
        <v>671</v>
      </c>
      <c r="H302" s="132" t="s">
        <v>1749</v>
      </c>
      <c r="I302" s="132">
        <v>38</v>
      </c>
      <c r="J302" s="134" t="s">
        <v>1780</v>
      </c>
      <c r="K302" s="226" t="s">
        <v>1990</v>
      </c>
      <c r="L302" s="226" t="s">
        <v>1777</v>
      </c>
      <c r="M302" s="227">
        <v>28000</v>
      </c>
      <c r="N302" s="228">
        <v>25454.545454545452</v>
      </c>
      <c r="O302" s="143">
        <v>0.13649999999999993</v>
      </c>
      <c r="P302" s="192">
        <v>1074475791</v>
      </c>
      <c r="Q302" s="289" t="s">
        <v>6633</v>
      </c>
      <c r="R302" s="189">
        <v>28000</v>
      </c>
      <c r="S302" s="11"/>
      <c r="T302" s="229">
        <v>28000</v>
      </c>
      <c r="U302" s="135">
        <v>21980</v>
      </c>
      <c r="V302" s="230">
        <v>25454.545454545452</v>
      </c>
      <c r="W302" s="141">
        <v>7.728571428571418E-2</v>
      </c>
      <c r="X302" s="136">
        <v>0.13649999999999993</v>
      </c>
      <c r="Y302" s="309">
        <v>2</v>
      </c>
      <c r="Z302" s="144"/>
      <c r="AA302" s="184">
        <v>27450</v>
      </c>
      <c r="AB302" s="182">
        <v>30164</v>
      </c>
      <c r="AC302" s="195">
        <f t="shared" si="25"/>
        <v>1074475791</v>
      </c>
      <c r="AF302" s="389">
        <f t="shared" si="26"/>
        <v>28000</v>
      </c>
      <c r="AN302" s="390" t="str">
        <f t="shared" si="27"/>
        <v>https://kakaku.com/item/K0001064833/</v>
      </c>
      <c r="AS302" s="139">
        <f t="shared" si="28"/>
        <v>0</v>
      </c>
      <c r="AT302" s="391">
        <f t="shared" si="29"/>
        <v>672707</v>
      </c>
      <c r="AU302" s="394">
        <f t="shared" si="30"/>
        <v>2</v>
      </c>
      <c r="AV302" s="393"/>
    </row>
    <row r="303" spans="1:48" s="139" customFormat="1">
      <c r="A303" s="433" t="s">
        <v>14339</v>
      </c>
      <c r="B303" s="11" t="s">
        <v>879</v>
      </c>
      <c r="C303" s="158" t="s">
        <v>14317</v>
      </c>
      <c r="D303" s="132" t="s">
        <v>13474</v>
      </c>
      <c r="E303" s="225">
        <v>59</v>
      </c>
      <c r="F303" s="225">
        <v>59</v>
      </c>
      <c r="G303" s="131">
        <v>1449</v>
      </c>
      <c r="H303" s="132" t="s">
        <v>1749</v>
      </c>
      <c r="I303" s="132">
        <v>40</v>
      </c>
      <c r="J303" s="134" t="s">
        <v>12014</v>
      </c>
      <c r="K303" s="226" t="s">
        <v>4731</v>
      </c>
      <c r="L303" s="226" t="s">
        <v>14260</v>
      </c>
      <c r="M303" s="227">
        <v>17705</v>
      </c>
      <c r="N303" s="228">
        <v>16043.636363636362</v>
      </c>
      <c r="O303" s="143">
        <v>0.25203989120580228</v>
      </c>
      <c r="P303" s="192">
        <v>1074476640</v>
      </c>
      <c r="Q303" s="288" t="s">
        <v>6635</v>
      </c>
      <c r="R303" s="189">
        <v>16805</v>
      </c>
      <c r="S303" s="11">
        <v>900</v>
      </c>
      <c r="T303" s="229">
        <v>17705</v>
      </c>
      <c r="U303" s="135">
        <v>12000</v>
      </c>
      <c r="V303" s="230">
        <v>16043.636363636362</v>
      </c>
      <c r="W303" s="141">
        <v>7.1242603550295769E-2</v>
      </c>
      <c r="X303" s="136">
        <v>0.25203989120580228</v>
      </c>
      <c r="Y303" s="309">
        <v>2</v>
      </c>
      <c r="Z303" s="144"/>
      <c r="AA303" s="184">
        <v>16475</v>
      </c>
      <c r="AB303" s="182">
        <v>18104</v>
      </c>
      <c r="AC303" s="195">
        <f t="shared" si="25"/>
        <v>1074476640</v>
      </c>
      <c r="AF303" s="389">
        <f t="shared" si="26"/>
        <v>16805</v>
      </c>
      <c r="AN303" s="390" t="str">
        <f t="shared" si="27"/>
        <v>https://kakaku.com/item/K0001529336/</v>
      </c>
      <c r="AS303" s="139">
        <f t="shared" si="28"/>
        <v>900</v>
      </c>
      <c r="AT303" s="391">
        <f t="shared" si="29"/>
        <v>672706</v>
      </c>
      <c r="AU303" s="394">
        <f t="shared" si="30"/>
        <v>2</v>
      </c>
      <c r="AV303" s="393"/>
    </row>
    <row r="304" spans="1:48" s="139" customFormat="1">
      <c r="A304" s="433" t="s">
        <v>14339</v>
      </c>
      <c r="B304" s="11" t="s">
        <v>14318</v>
      </c>
      <c r="C304" s="158" t="s">
        <v>14319</v>
      </c>
      <c r="D304" s="132" t="s">
        <v>13478</v>
      </c>
      <c r="E304" s="225">
        <v>52</v>
      </c>
      <c r="F304" s="225">
        <v>52</v>
      </c>
      <c r="G304" s="131">
        <v>214</v>
      </c>
      <c r="H304" s="132" t="s">
        <v>1749</v>
      </c>
      <c r="I304" s="132">
        <v>42</v>
      </c>
      <c r="J304" s="134" t="s">
        <v>12014</v>
      </c>
      <c r="K304" s="226" t="s">
        <v>14263</v>
      </c>
      <c r="L304" s="226" t="s">
        <v>14260</v>
      </c>
      <c r="M304" s="227">
        <v>20105</v>
      </c>
      <c r="N304" s="228">
        <v>18211.81818181818</v>
      </c>
      <c r="O304" s="143">
        <v>0.18514451155593264</v>
      </c>
      <c r="P304" s="192">
        <v>1074475998</v>
      </c>
      <c r="Q304" s="285" t="s">
        <v>6636</v>
      </c>
      <c r="R304" s="189">
        <v>19205</v>
      </c>
      <c r="S304" s="11">
        <v>900</v>
      </c>
      <c r="T304" s="229">
        <v>20105</v>
      </c>
      <c r="U304" s="135">
        <v>14840</v>
      </c>
      <c r="V304" s="230">
        <v>18211.81818181818</v>
      </c>
      <c r="W304" s="141">
        <v>7.2020725388600937E-2</v>
      </c>
      <c r="X304" s="136">
        <v>0.18514451155593264</v>
      </c>
      <c r="Y304" s="309">
        <v>2</v>
      </c>
      <c r="Z304" s="144"/>
      <c r="AA304" s="184">
        <v>18828</v>
      </c>
      <c r="AB304" s="182">
        <v>20690</v>
      </c>
      <c r="AC304" s="195">
        <f t="shared" si="25"/>
        <v>1074475998</v>
      </c>
      <c r="AF304" s="389">
        <f t="shared" si="26"/>
        <v>19205</v>
      </c>
      <c r="AN304" s="390" t="str">
        <f t="shared" si="27"/>
        <v>https://kakaku.com/item/K0001421795/</v>
      </c>
      <c r="AS304" s="139">
        <f t="shared" si="28"/>
        <v>900</v>
      </c>
      <c r="AT304" s="391">
        <f t="shared" si="29"/>
        <v>672706</v>
      </c>
      <c r="AU304" s="394">
        <f t="shared" si="30"/>
        <v>2</v>
      </c>
      <c r="AV304" s="393"/>
    </row>
    <row r="305" spans="1:48" s="139" customFormat="1">
      <c r="A305" s="433" t="s">
        <v>14339</v>
      </c>
      <c r="B305" s="11" t="s">
        <v>882</v>
      </c>
      <c r="C305" s="158" t="s">
        <v>2032</v>
      </c>
      <c r="D305" s="132" t="s">
        <v>13478</v>
      </c>
      <c r="E305" s="225">
        <v>63</v>
      </c>
      <c r="F305" s="225">
        <v>63</v>
      </c>
      <c r="G305" s="131">
        <v>214</v>
      </c>
      <c r="H305" s="132" t="s">
        <v>1749</v>
      </c>
      <c r="I305" s="132">
        <v>44</v>
      </c>
      <c r="J305" s="134" t="s">
        <v>12014</v>
      </c>
      <c r="K305" s="226" t="s">
        <v>14257</v>
      </c>
      <c r="L305" s="226" t="s">
        <v>14260</v>
      </c>
      <c r="M305" s="227">
        <v>18905</v>
      </c>
      <c r="N305" s="228">
        <v>17130</v>
      </c>
      <c r="O305" s="143">
        <v>0.18914185639229422</v>
      </c>
      <c r="P305" s="192">
        <v>1074475995</v>
      </c>
      <c r="Q305" s="285" t="s">
        <v>6638</v>
      </c>
      <c r="R305" s="189">
        <v>18005</v>
      </c>
      <c r="S305" s="11">
        <v>900</v>
      </c>
      <c r="T305" s="229">
        <v>18905</v>
      </c>
      <c r="U305" s="135">
        <v>13890</v>
      </c>
      <c r="V305" s="230">
        <v>17130</v>
      </c>
      <c r="W305" s="141">
        <v>7.1602209944751305E-2</v>
      </c>
      <c r="X305" s="136">
        <v>0.18914185639229422</v>
      </c>
      <c r="Y305" s="309">
        <v>2</v>
      </c>
      <c r="Z305" s="144"/>
      <c r="AA305" s="184">
        <v>17651</v>
      </c>
      <c r="AB305" s="182">
        <v>19396</v>
      </c>
      <c r="AC305" s="195">
        <f t="shared" si="25"/>
        <v>1074475995</v>
      </c>
      <c r="AF305" s="389">
        <f t="shared" si="26"/>
        <v>18005</v>
      </c>
      <c r="AN305" s="390" t="str">
        <f t="shared" si="27"/>
        <v>https://kakaku.com/item/K0001421796/</v>
      </c>
      <c r="AS305" s="139">
        <f t="shared" si="28"/>
        <v>900</v>
      </c>
      <c r="AT305" s="391">
        <f t="shared" si="29"/>
        <v>672706</v>
      </c>
      <c r="AU305" s="394">
        <f t="shared" si="30"/>
        <v>2</v>
      </c>
      <c r="AV305" s="393"/>
    </row>
    <row r="306" spans="1:48" s="139" customFormat="1">
      <c r="A306" s="433" t="s">
        <v>14339</v>
      </c>
      <c r="B306" s="11" t="s">
        <v>884</v>
      </c>
      <c r="C306" s="158" t="s">
        <v>14320</v>
      </c>
      <c r="D306" s="132" t="s">
        <v>13478</v>
      </c>
      <c r="E306" s="225">
        <v>20</v>
      </c>
      <c r="F306" s="225">
        <v>20</v>
      </c>
      <c r="G306" s="131">
        <v>424</v>
      </c>
      <c r="H306" s="132" t="s">
        <v>1749</v>
      </c>
      <c r="I306" s="324">
        <v>46</v>
      </c>
      <c r="J306" s="134" t="s">
        <v>1785</v>
      </c>
      <c r="K306" s="226" t="s">
        <v>14264</v>
      </c>
      <c r="L306" s="226" t="s">
        <v>1954</v>
      </c>
      <c r="M306" s="227">
        <v>22200</v>
      </c>
      <c r="N306" s="228">
        <v>20159.090909090908</v>
      </c>
      <c r="O306" s="143">
        <v>0.1849830890642615</v>
      </c>
      <c r="P306" s="192">
        <v>1074476012</v>
      </c>
      <c r="Q306" s="289" t="s">
        <v>6640</v>
      </c>
      <c r="R306" s="189">
        <v>21300</v>
      </c>
      <c r="S306" s="11">
        <v>900</v>
      </c>
      <c r="T306" s="229">
        <v>22200</v>
      </c>
      <c r="U306" s="135">
        <v>16430</v>
      </c>
      <c r="V306" s="230">
        <v>20159.090909090908</v>
      </c>
      <c r="W306" s="141">
        <v>8.2405660377358414E-2</v>
      </c>
      <c r="X306" s="136">
        <v>0.1849830890642615</v>
      </c>
      <c r="Y306" s="309">
        <v>2</v>
      </c>
      <c r="Z306" s="144"/>
      <c r="AA306" s="184">
        <v>20882</v>
      </c>
      <c r="AB306" s="182">
        <v>22947</v>
      </c>
      <c r="AC306" s="195">
        <f t="shared" si="25"/>
        <v>1074476012</v>
      </c>
      <c r="AF306" s="389">
        <f t="shared" si="26"/>
        <v>21300</v>
      </c>
      <c r="AN306" s="390" t="str">
        <f t="shared" si="27"/>
        <v>https://kakaku.com/item/K0001421797/</v>
      </c>
      <c r="AS306" s="139">
        <f t="shared" si="28"/>
        <v>900</v>
      </c>
      <c r="AT306" s="391">
        <f t="shared" si="29"/>
        <v>672706</v>
      </c>
      <c r="AU306" s="394">
        <f t="shared" si="30"/>
        <v>2</v>
      </c>
      <c r="AV306" s="393"/>
    </row>
    <row r="307" spans="1:48" s="139" customFormat="1">
      <c r="A307" s="433" t="s">
        <v>14339</v>
      </c>
      <c r="B307" s="11" t="s">
        <v>885</v>
      </c>
      <c r="C307" s="158" t="s">
        <v>7492</v>
      </c>
      <c r="D307" s="132" t="s">
        <v>13478</v>
      </c>
      <c r="E307" s="225">
        <v>58</v>
      </c>
      <c r="F307" s="225">
        <v>58</v>
      </c>
      <c r="G307" s="131">
        <v>51</v>
      </c>
      <c r="H307" s="132" t="s">
        <v>1749</v>
      </c>
      <c r="I307" s="132">
        <v>47</v>
      </c>
      <c r="J307" s="134" t="s">
        <v>1780</v>
      </c>
      <c r="K307" s="226" t="s">
        <v>14265</v>
      </c>
      <c r="L307" s="226" t="s">
        <v>1777</v>
      </c>
      <c r="M307" s="227">
        <v>19440</v>
      </c>
      <c r="N307" s="228">
        <v>17590</v>
      </c>
      <c r="O307" s="143">
        <v>0.18590108015918136</v>
      </c>
      <c r="P307" s="192">
        <v>1074475993</v>
      </c>
      <c r="Q307" s="285" t="s">
        <v>6641</v>
      </c>
      <c r="R307" s="189">
        <v>19440</v>
      </c>
      <c r="S307" s="11"/>
      <c r="T307" s="229">
        <v>19440</v>
      </c>
      <c r="U307" s="135">
        <v>14320</v>
      </c>
      <c r="V307" s="230">
        <v>17590</v>
      </c>
      <c r="W307" s="141">
        <v>7.7263374485596614E-2</v>
      </c>
      <c r="X307" s="136">
        <v>0.18590108015918136</v>
      </c>
      <c r="Y307" s="309">
        <v>2</v>
      </c>
      <c r="Z307" s="144"/>
      <c r="AA307" s="184">
        <v>19058</v>
      </c>
      <c r="AB307" s="182">
        <v>20942</v>
      </c>
      <c r="AC307" s="195">
        <f t="shared" si="25"/>
        <v>1074475993</v>
      </c>
      <c r="AF307" s="389">
        <f t="shared" si="26"/>
        <v>19440</v>
      </c>
      <c r="AN307" s="390" t="str">
        <f t="shared" si="27"/>
        <v>https://kakaku.com/item/K0001421798/</v>
      </c>
      <c r="AS307" s="139">
        <f t="shared" si="28"/>
        <v>0</v>
      </c>
      <c r="AT307" s="391">
        <f t="shared" si="29"/>
        <v>672707</v>
      </c>
      <c r="AU307" s="394">
        <f t="shared" si="30"/>
        <v>2</v>
      </c>
      <c r="AV307" s="393"/>
    </row>
    <row r="308" spans="1:48" s="139" customFormat="1">
      <c r="A308" s="433" t="s">
        <v>14339</v>
      </c>
      <c r="B308" s="11" t="s">
        <v>889</v>
      </c>
      <c r="C308" s="158" t="s">
        <v>7493</v>
      </c>
      <c r="D308" s="132" t="s">
        <v>13478</v>
      </c>
      <c r="E308" s="225">
        <v>19</v>
      </c>
      <c r="F308" s="225">
        <v>19</v>
      </c>
      <c r="G308" s="131">
        <v>774</v>
      </c>
      <c r="H308" s="132" t="s">
        <v>1749</v>
      </c>
      <c r="I308" s="132">
        <v>49</v>
      </c>
      <c r="J308" s="134" t="s">
        <v>1780</v>
      </c>
      <c r="K308" s="226" t="s">
        <v>14266</v>
      </c>
      <c r="L308" s="226" t="s">
        <v>1777</v>
      </c>
      <c r="M308" s="227">
        <v>17500</v>
      </c>
      <c r="N308" s="228">
        <v>15869.999999999998</v>
      </c>
      <c r="O308" s="143">
        <v>0.19218651543793311</v>
      </c>
      <c r="P308" s="192">
        <v>1074475992</v>
      </c>
      <c r="Q308" s="285" t="s">
        <v>6642</v>
      </c>
      <c r="R308" s="189">
        <v>17500</v>
      </c>
      <c r="S308" s="11"/>
      <c r="T308" s="229">
        <v>17500</v>
      </c>
      <c r="U308" s="135">
        <v>12820</v>
      </c>
      <c r="V308" s="230">
        <v>15869.999999999998</v>
      </c>
      <c r="W308" s="141">
        <v>7.7257142857142913E-2</v>
      </c>
      <c r="X308" s="136">
        <v>0.19218651543793311</v>
      </c>
      <c r="Y308" s="144">
        <v>2</v>
      </c>
      <c r="Z308" s="144"/>
      <c r="AA308" s="184">
        <v>17156</v>
      </c>
      <c r="AB308" s="182">
        <v>18852</v>
      </c>
      <c r="AC308" s="195">
        <f t="shared" si="25"/>
        <v>1074475992</v>
      </c>
      <c r="AF308" s="389">
        <f t="shared" si="26"/>
        <v>17500</v>
      </c>
      <c r="AN308" s="390" t="str">
        <f t="shared" si="27"/>
        <v>https://kakaku.com/item/K0001421799/</v>
      </c>
      <c r="AS308" s="139">
        <f t="shared" si="28"/>
        <v>0</v>
      </c>
      <c r="AT308" s="391">
        <f t="shared" si="29"/>
        <v>672707</v>
      </c>
      <c r="AU308" s="394">
        <f t="shared" si="30"/>
        <v>2</v>
      </c>
      <c r="AV308" s="393"/>
    </row>
    <row r="309" spans="1:48" s="139" customFormat="1">
      <c r="A309" s="433" t="s">
        <v>14339</v>
      </c>
      <c r="B309" s="11" t="s">
        <v>891</v>
      </c>
      <c r="C309" s="158" t="s">
        <v>151</v>
      </c>
      <c r="D309" s="132" t="s">
        <v>13476</v>
      </c>
      <c r="E309" s="225">
        <v>28</v>
      </c>
      <c r="F309" s="225">
        <v>28</v>
      </c>
      <c r="G309" s="131">
        <v>161</v>
      </c>
      <c r="H309" s="132" t="s">
        <v>1749</v>
      </c>
      <c r="I309" s="324">
        <v>50</v>
      </c>
      <c r="J309" s="134" t="s">
        <v>5996</v>
      </c>
      <c r="K309" s="226" t="s">
        <v>14267</v>
      </c>
      <c r="L309" s="226" t="s">
        <v>1777</v>
      </c>
      <c r="M309" s="227">
        <v>22330</v>
      </c>
      <c r="N309" s="228">
        <v>20270.909090909088</v>
      </c>
      <c r="O309" s="143">
        <v>4.0990223338415878E-2</v>
      </c>
      <c r="P309" s="192">
        <v>1074476011</v>
      </c>
      <c r="Q309" s="289" t="s">
        <v>6643</v>
      </c>
      <c r="R309" s="189">
        <v>25200</v>
      </c>
      <c r="S309" s="11">
        <v>900</v>
      </c>
      <c r="T309" s="229">
        <v>26100</v>
      </c>
      <c r="U309" s="135">
        <v>19440</v>
      </c>
      <c r="V309" s="230">
        <v>23698.181818181816</v>
      </c>
      <c r="W309" s="141">
        <v>0.21576354679802945</v>
      </c>
      <c r="X309" s="136">
        <v>0.17968390363664255</v>
      </c>
      <c r="Y309" s="144">
        <v>2</v>
      </c>
      <c r="Z309" s="144"/>
      <c r="AA309" s="184">
        <v>24705</v>
      </c>
      <c r="AB309" s="182">
        <v>27148</v>
      </c>
      <c r="AC309" s="195">
        <f t="shared" si="25"/>
        <v>1074476011</v>
      </c>
      <c r="AF309" s="389">
        <f t="shared" si="26"/>
        <v>25200</v>
      </c>
      <c r="AN309" s="390" t="str">
        <f t="shared" si="27"/>
        <v>https://kakaku.com/item/K0001421809/</v>
      </c>
      <c r="AS309" s="139">
        <f t="shared" si="28"/>
        <v>900</v>
      </c>
      <c r="AT309" s="391">
        <f t="shared" si="29"/>
        <v>672706</v>
      </c>
      <c r="AU309" s="394">
        <f t="shared" si="30"/>
        <v>2</v>
      </c>
      <c r="AV309" s="393"/>
    </row>
    <row r="310" spans="1:48" s="139" customFormat="1">
      <c r="A310" s="433" t="s">
        <v>14339</v>
      </c>
      <c r="B310" s="11" t="s">
        <v>892</v>
      </c>
      <c r="C310" s="158" t="s">
        <v>14158</v>
      </c>
      <c r="D310" s="132" t="s">
        <v>13478</v>
      </c>
      <c r="E310" s="225">
        <v>20</v>
      </c>
      <c r="F310" s="225">
        <v>20</v>
      </c>
      <c r="G310" s="131">
        <v>109</v>
      </c>
      <c r="H310" s="132" t="s">
        <v>1749</v>
      </c>
      <c r="I310" s="324">
        <v>52</v>
      </c>
      <c r="J310" s="134" t="s">
        <v>1779</v>
      </c>
      <c r="K310" s="226" t="s">
        <v>1959</v>
      </c>
      <c r="L310" s="226" t="s">
        <v>1777</v>
      </c>
      <c r="M310" s="227">
        <v>20800</v>
      </c>
      <c r="N310" s="228">
        <v>18862.727272727272</v>
      </c>
      <c r="O310" s="143">
        <v>9.4510578823075786E-2</v>
      </c>
      <c r="P310" s="192">
        <v>1074476010</v>
      </c>
      <c r="Q310" s="285" t="s">
        <v>6646</v>
      </c>
      <c r="R310" s="189">
        <v>20800</v>
      </c>
      <c r="S310" s="11"/>
      <c r="T310" s="229">
        <v>20800</v>
      </c>
      <c r="U310" s="135">
        <v>17080</v>
      </c>
      <c r="V310" s="230">
        <v>18862.727272727272</v>
      </c>
      <c r="W310" s="141">
        <v>7.7307692307692299E-2</v>
      </c>
      <c r="X310" s="136">
        <v>9.4510578823075786E-2</v>
      </c>
      <c r="Y310" s="144">
        <v>2</v>
      </c>
      <c r="Z310" s="144"/>
      <c r="AA310" s="184">
        <v>20392</v>
      </c>
      <c r="AB310" s="182">
        <v>22408</v>
      </c>
      <c r="AC310" s="195">
        <f t="shared" si="25"/>
        <v>1074476010</v>
      </c>
      <c r="AF310" s="389">
        <f t="shared" si="26"/>
        <v>20800</v>
      </c>
      <c r="AN310" s="390" t="str">
        <f t="shared" si="27"/>
        <v>https://kakaku.com/item/K0001421801/</v>
      </c>
      <c r="AS310" s="139">
        <f t="shared" si="28"/>
        <v>0</v>
      </c>
      <c r="AT310" s="391">
        <f t="shared" si="29"/>
        <v>672707</v>
      </c>
      <c r="AU310" s="394">
        <f t="shared" si="30"/>
        <v>2</v>
      </c>
      <c r="AV310" s="393"/>
    </row>
    <row r="311" spans="1:48" s="139" customFormat="1">
      <c r="A311" s="433" t="s">
        <v>14339</v>
      </c>
      <c r="B311" s="11" t="s">
        <v>4893</v>
      </c>
      <c r="C311" s="158" t="s">
        <v>14321</v>
      </c>
      <c r="D311" s="132" t="s">
        <v>13476</v>
      </c>
      <c r="E311" s="225">
        <v>21</v>
      </c>
      <c r="F311" s="225">
        <v>21</v>
      </c>
      <c r="G311" s="131" t="s">
        <v>671</v>
      </c>
      <c r="H311" s="132" t="s">
        <v>1749</v>
      </c>
      <c r="I311" s="132">
        <v>54</v>
      </c>
      <c r="J311" s="134" t="s">
        <v>3422</v>
      </c>
      <c r="K311" s="226" t="s">
        <v>1959</v>
      </c>
      <c r="L311" s="226">
        <v>0</v>
      </c>
      <c r="M311" s="227">
        <v>20800</v>
      </c>
      <c r="N311" s="228">
        <v>18850.909090909088</v>
      </c>
      <c r="O311" s="143">
        <v>0.15988136574074063</v>
      </c>
      <c r="P311" s="238">
        <v>1074476616</v>
      </c>
      <c r="Q311" s="285" t="s">
        <v>6648</v>
      </c>
      <c r="R311" s="189">
        <v>20800</v>
      </c>
      <c r="S311" s="11"/>
      <c r="T311" s="229">
        <v>20800</v>
      </c>
      <c r="U311" s="135">
        <v>15837</v>
      </c>
      <c r="V311" s="230">
        <v>18850.909090909088</v>
      </c>
      <c r="W311" s="141">
        <v>7.7307692307692299E-2</v>
      </c>
      <c r="X311" s="136">
        <v>0.15988136574074063</v>
      </c>
      <c r="Y311" s="144">
        <v>1</v>
      </c>
      <c r="Z311" s="144"/>
      <c r="AA311" s="184">
        <v>20392</v>
      </c>
      <c r="AB311" s="182">
        <v>22408</v>
      </c>
      <c r="AC311" s="195">
        <f t="shared" si="25"/>
        <v>1074476616</v>
      </c>
      <c r="AF311" s="389">
        <f t="shared" si="26"/>
        <v>20800</v>
      </c>
      <c r="AN311" s="390" t="str">
        <f t="shared" si="27"/>
        <v>https://kakaku.com/item/K0001557096/</v>
      </c>
      <c r="AS311" s="139">
        <f t="shared" si="28"/>
        <v>0</v>
      </c>
      <c r="AT311" s="391">
        <f t="shared" si="29"/>
        <v>672707</v>
      </c>
      <c r="AU311" s="394">
        <f t="shared" si="30"/>
        <v>1</v>
      </c>
      <c r="AV311" s="393"/>
    </row>
    <row r="312" spans="1:48" s="139" customFormat="1">
      <c r="A312" s="433" t="s">
        <v>14339</v>
      </c>
      <c r="B312" s="11" t="s">
        <v>895</v>
      </c>
      <c r="C312" s="158" t="s">
        <v>7494</v>
      </c>
      <c r="D312" s="132" t="s">
        <v>13476</v>
      </c>
      <c r="E312" s="225">
        <v>34</v>
      </c>
      <c r="F312" s="225">
        <v>34</v>
      </c>
      <c r="G312" s="131">
        <v>37</v>
      </c>
      <c r="H312" s="132" t="s">
        <v>1749</v>
      </c>
      <c r="I312" s="324">
        <v>55</v>
      </c>
      <c r="J312" s="134" t="s">
        <v>1776</v>
      </c>
      <c r="K312" s="226" t="s">
        <v>7881</v>
      </c>
      <c r="L312" s="226" t="s">
        <v>1777</v>
      </c>
      <c r="M312" s="227">
        <v>25400</v>
      </c>
      <c r="N312" s="228">
        <v>23004.545454545452</v>
      </c>
      <c r="O312" s="143">
        <v>0.19233353092274247</v>
      </c>
      <c r="P312" s="192">
        <v>1074476009</v>
      </c>
      <c r="Q312" s="285" t="s">
        <v>14322</v>
      </c>
      <c r="R312" s="189">
        <v>25400</v>
      </c>
      <c r="S312" s="11"/>
      <c r="T312" s="229">
        <v>25400</v>
      </c>
      <c r="U312" s="135">
        <v>18580</v>
      </c>
      <c r="V312" s="230">
        <v>23004.545454545452</v>
      </c>
      <c r="W312" s="141">
        <v>7.7283464566929139E-2</v>
      </c>
      <c r="X312" s="136">
        <v>0.19233353092274247</v>
      </c>
      <c r="Y312" s="144">
        <v>2</v>
      </c>
      <c r="Z312" s="144"/>
      <c r="AA312" s="184">
        <v>24901</v>
      </c>
      <c r="AB312" s="182">
        <v>27363</v>
      </c>
      <c r="AC312" s="195">
        <f t="shared" si="25"/>
        <v>1074476009</v>
      </c>
      <c r="AF312" s="389">
        <f t="shared" si="26"/>
        <v>25400</v>
      </c>
      <c r="AN312" s="390" t="str">
        <f t="shared" si="27"/>
        <v>https://kakaku.com/item/K0001421810/</v>
      </c>
      <c r="AS312" s="139">
        <f t="shared" si="28"/>
        <v>0</v>
      </c>
      <c r="AT312" s="391">
        <f t="shared" si="29"/>
        <v>672707</v>
      </c>
      <c r="AU312" s="394">
        <f t="shared" si="30"/>
        <v>2</v>
      </c>
      <c r="AV312" s="393"/>
    </row>
    <row r="313" spans="1:48" s="139" customFormat="1">
      <c r="A313" s="433" t="s">
        <v>14339</v>
      </c>
      <c r="B313" s="11" t="s">
        <v>896</v>
      </c>
      <c r="C313" s="158" t="s">
        <v>14323</v>
      </c>
      <c r="D313" s="132" t="s">
        <v>13478</v>
      </c>
      <c r="E313" s="225">
        <v>48</v>
      </c>
      <c r="F313" s="225">
        <v>48</v>
      </c>
      <c r="G313" s="131">
        <v>148</v>
      </c>
      <c r="H313" s="132" t="s">
        <v>1749</v>
      </c>
      <c r="I313" s="132">
        <v>56</v>
      </c>
      <c r="J313" s="134" t="s">
        <v>14217</v>
      </c>
      <c r="K313" s="226" t="s">
        <v>14268</v>
      </c>
      <c r="L313" s="226" t="s">
        <v>2890</v>
      </c>
      <c r="M313" s="227">
        <v>23614</v>
      </c>
      <c r="N313" s="228">
        <v>21405.454545454544</v>
      </c>
      <c r="O313" s="143">
        <v>0.17217361759959224</v>
      </c>
      <c r="P313" s="192">
        <v>1074475991</v>
      </c>
      <c r="Q313" s="285" t="s">
        <v>6649</v>
      </c>
      <c r="R313" s="189">
        <v>23614</v>
      </c>
      <c r="S313" s="11"/>
      <c r="T313" s="229">
        <v>23614</v>
      </c>
      <c r="U313" s="135">
        <v>17720</v>
      </c>
      <c r="V313" s="230">
        <v>21405.454545454544</v>
      </c>
      <c r="W313" s="141">
        <v>0.11898478050497063</v>
      </c>
      <c r="X313" s="136">
        <v>0.17217361759959224</v>
      </c>
      <c r="Y313" s="144">
        <v>2</v>
      </c>
      <c r="Z313" s="144"/>
      <c r="AA313" s="184">
        <v>23150</v>
      </c>
      <c r="AB313" s="182">
        <v>25439</v>
      </c>
      <c r="AC313" s="195">
        <f t="shared" si="25"/>
        <v>1074475991</v>
      </c>
      <c r="AF313" s="389">
        <f t="shared" si="26"/>
        <v>23614</v>
      </c>
      <c r="AN313" s="390" t="str">
        <f t="shared" si="27"/>
        <v>https://kakaku.com/item/K0001421802/</v>
      </c>
      <c r="AS313" s="139">
        <f t="shared" si="28"/>
        <v>0</v>
      </c>
      <c r="AT313" s="391">
        <f t="shared" si="29"/>
        <v>672707</v>
      </c>
      <c r="AU313" s="394">
        <f t="shared" si="30"/>
        <v>2</v>
      </c>
      <c r="AV313" s="393"/>
    </row>
    <row r="314" spans="1:48" s="139" customFormat="1">
      <c r="A314" s="433" t="s">
        <v>14339</v>
      </c>
      <c r="B314" s="11" t="s">
        <v>897</v>
      </c>
      <c r="C314" s="158" t="s">
        <v>14324</v>
      </c>
      <c r="D314" s="132" t="s">
        <v>13474</v>
      </c>
      <c r="E314" s="225">
        <v>8</v>
      </c>
      <c r="F314" s="225">
        <v>8</v>
      </c>
      <c r="G314" s="131" t="s">
        <v>671</v>
      </c>
      <c r="H314" s="132" t="s">
        <v>1749</v>
      </c>
      <c r="I314" s="132">
        <v>57</v>
      </c>
      <c r="J314" s="134" t="s">
        <v>1776</v>
      </c>
      <c r="K314" s="226" t="s">
        <v>2031</v>
      </c>
      <c r="L314" s="226" t="s">
        <v>1777</v>
      </c>
      <c r="M314" s="227">
        <v>22500</v>
      </c>
      <c r="N314" s="228">
        <v>20450.909090909088</v>
      </c>
      <c r="O314" s="143">
        <v>0.2596906116642958</v>
      </c>
      <c r="P314" s="192">
        <v>1074476652</v>
      </c>
      <c r="Q314" s="289" t="s">
        <v>6650</v>
      </c>
      <c r="R314" s="189">
        <v>22500</v>
      </c>
      <c r="S314" s="11"/>
      <c r="T314" s="229">
        <v>22500</v>
      </c>
      <c r="U314" s="135">
        <v>15140</v>
      </c>
      <c r="V314" s="230">
        <v>20450.909090909088</v>
      </c>
      <c r="W314" s="141">
        <v>7.7288888888888962E-2</v>
      </c>
      <c r="X314" s="136">
        <v>0.2596906116642958</v>
      </c>
      <c r="Y314" s="144">
        <v>2</v>
      </c>
      <c r="Z314" s="144"/>
      <c r="AA314" s="184">
        <v>22058</v>
      </c>
      <c r="AB314" s="182">
        <v>24239</v>
      </c>
      <c r="AC314" s="195">
        <f t="shared" si="25"/>
        <v>1074476652</v>
      </c>
      <c r="AF314" s="389">
        <f t="shared" si="26"/>
        <v>22500</v>
      </c>
      <c r="AN314" s="390" t="str">
        <f t="shared" si="27"/>
        <v>https://kakaku.com/item/K0001529337/</v>
      </c>
      <c r="AS314" s="139">
        <f t="shared" si="28"/>
        <v>0</v>
      </c>
      <c r="AT314" s="391">
        <f t="shared" si="29"/>
        <v>672707</v>
      </c>
      <c r="AU314" s="394">
        <f t="shared" si="30"/>
        <v>2</v>
      </c>
      <c r="AV314" s="393"/>
    </row>
    <row r="315" spans="1:48" s="139" customFormat="1">
      <c r="A315" s="433" t="s">
        <v>14339</v>
      </c>
      <c r="B315" s="11" t="s">
        <v>898</v>
      </c>
      <c r="C315" s="158" t="s">
        <v>14325</v>
      </c>
      <c r="D315" s="132" t="s">
        <v>13478</v>
      </c>
      <c r="E315" s="225">
        <v>16</v>
      </c>
      <c r="F315" s="225">
        <v>16</v>
      </c>
      <c r="G315" s="131">
        <v>2245</v>
      </c>
      <c r="H315" s="132" t="s">
        <v>1749</v>
      </c>
      <c r="I315" s="132">
        <v>58</v>
      </c>
      <c r="J315" s="134" t="s">
        <v>12014</v>
      </c>
      <c r="K315" s="226" t="s">
        <v>3427</v>
      </c>
      <c r="L315" s="226" t="s">
        <v>12015</v>
      </c>
      <c r="M315" s="227">
        <v>22145</v>
      </c>
      <c r="N315" s="228">
        <v>20119.090909090908</v>
      </c>
      <c r="O315" s="143">
        <v>0.18783606705526182</v>
      </c>
      <c r="P315" s="192">
        <v>1074476639</v>
      </c>
      <c r="Q315" s="285" t="s">
        <v>14326</v>
      </c>
      <c r="R315" s="189">
        <v>21245</v>
      </c>
      <c r="S315" s="11">
        <v>900</v>
      </c>
      <c r="T315" s="229">
        <v>22145</v>
      </c>
      <c r="U315" s="135">
        <v>16340</v>
      </c>
      <c r="V315" s="230">
        <v>20119.090909090908</v>
      </c>
      <c r="W315" s="141">
        <v>7.4507042253521227E-2</v>
      </c>
      <c r="X315" s="136">
        <v>0.18783606705526182</v>
      </c>
      <c r="Y315" s="144">
        <v>2</v>
      </c>
      <c r="Z315" s="144"/>
      <c r="AA315" s="184">
        <v>20828</v>
      </c>
      <c r="AB315" s="182">
        <v>22887</v>
      </c>
      <c r="AC315" s="195">
        <f t="shared" si="25"/>
        <v>1074476639</v>
      </c>
      <c r="AF315" s="389">
        <f t="shared" si="26"/>
        <v>21245</v>
      </c>
      <c r="AN315" s="390" t="str">
        <f t="shared" si="27"/>
        <v>https://kakaku.com/item/K0001529331/</v>
      </c>
      <c r="AS315" s="139">
        <f t="shared" si="28"/>
        <v>900</v>
      </c>
      <c r="AT315" s="391">
        <f t="shared" si="29"/>
        <v>672706</v>
      </c>
      <c r="AU315" s="394">
        <f t="shared" si="30"/>
        <v>2</v>
      </c>
      <c r="AV315" s="393"/>
    </row>
    <row r="316" spans="1:48" s="139" customFormat="1">
      <c r="A316" s="433" t="s">
        <v>14339</v>
      </c>
      <c r="B316" s="11" t="s">
        <v>900</v>
      </c>
      <c r="C316" s="158" t="s">
        <v>14327</v>
      </c>
      <c r="D316" s="132" t="s">
        <v>13476</v>
      </c>
      <c r="E316" s="225">
        <v>44</v>
      </c>
      <c r="F316" s="225">
        <v>44</v>
      </c>
      <c r="G316" s="248">
        <v>279</v>
      </c>
      <c r="H316" s="132" t="s">
        <v>1749</v>
      </c>
      <c r="I316" s="132">
        <v>59</v>
      </c>
      <c r="J316" s="134" t="s">
        <v>1776</v>
      </c>
      <c r="K316" s="226" t="s">
        <v>14269</v>
      </c>
      <c r="L316" s="226" t="s">
        <v>1777</v>
      </c>
      <c r="M316" s="227">
        <v>20665</v>
      </c>
      <c r="N316" s="228">
        <v>18714.545454545452</v>
      </c>
      <c r="O316" s="143">
        <v>0.19314096959098406</v>
      </c>
      <c r="P316" s="192">
        <v>1074475972</v>
      </c>
      <c r="Q316" s="285" t="s">
        <v>14328</v>
      </c>
      <c r="R316" s="189">
        <v>20665</v>
      </c>
      <c r="S316" s="11"/>
      <c r="T316" s="229">
        <v>20665</v>
      </c>
      <c r="U316" s="135">
        <v>15100</v>
      </c>
      <c r="V316" s="230">
        <v>18714.545454545452</v>
      </c>
      <c r="W316" s="141">
        <v>7.7280425840793532E-2</v>
      </c>
      <c r="X316" s="136">
        <v>0.19314096959098406</v>
      </c>
      <c r="Y316" s="144">
        <v>2</v>
      </c>
      <c r="Z316" s="144"/>
      <c r="AA316" s="184">
        <v>20259</v>
      </c>
      <c r="AB316" s="182">
        <v>22262</v>
      </c>
      <c r="AC316" s="195">
        <f t="shared" si="25"/>
        <v>1074475972</v>
      </c>
      <c r="AF316" s="389">
        <f t="shared" si="26"/>
        <v>20665</v>
      </c>
      <c r="AN316" s="390" t="str">
        <f t="shared" si="27"/>
        <v>https://kakaku.com/item/K0001421811/</v>
      </c>
      <c r="AS316" s="139">
        <f t="shared" si="28"/>
        <v>0</v>
      </c>
      <c r="AT316" s="391">
        <f t="shared" si="29"/>
        <v>672707</v>
      </c>
      <c r="AU316" s="394">
        <f t="shared" si="30"/>
        <v>2</v>
      </c>
      <c r="AV316" s="393"/>
    </row>
    <row r="317" spans="1:48" s="139" customFormat="1">
      <c r="A317" s="433" t="s">
        <v>14339</v>
      </c>
      <c r="B317" s="11" t="s">
        <v>903</v>
      </c>
      <c r="C317" s="158" t="s">
        <v>14329</v>
      </c>
      <c r="D317" s="132" t="s">
        <v>13478</v>
      </c>
      <c r="E317" s="225">
        <v>28</v>
      </c>
      <c r="F317" s="225">
        <v>28</v>
      </c>
      <c r="G317" s="131">
        <v>1449</v>
      </c>
      <c r="H317" s="132" t="s">
        <v>1749</v>
      </c>
      <c r="I317" s="132">
        <v>60</v>
      </c>
      <c r="J317" s="134" t="s">
        <v>1776</v>
      </c>
      <c r="K317" s="226" t="s">
        <v>1989</v>
      </c>
      <c r="L317" s="226" t="s">
        <v>1777</v>
      </c>
      <c r="M317" s="227">
        <v>20600</v>
      </c>
      <c r="N317" s="228">
        <v>18709.090909090908</v>
      </c>
      <c r="O317" s="143">
        <v>0.27575315840621961</v>
      </c>
      <c r="P317" s="192">
        <v>1074475970</v>
      </c>
      <c r="Q317" s="285" t="s">
        <v>6651</v>
      </c>
      <c r="R317" s="189">
        <v>20600</v>
      </c>
      <c r="S317" s="11"/>
      <c r="T317" s="229">
        <v>20600</v>
      </c>
      <c r="U317" s="135">
        <v>13550</v>
      </c>
      <c r="V317" s="230">
        <v>18709.090909090908</v>
      </c>
      <c r="W317" s="141">
        <v>7.7330097087378702E-2</v>
      </c>
      <c r="X317" s="136">
        <v>0.27575315840621961</v>
      </c>
      <c r="Y317" s="144">
        <v>2</v>
      </c>
      <c r="Z317" s="144"/>
      <c r="AA317" s="184">
        <v>20196</v>
      </c>
      <c r="AB317" s="182">
        <v>22193</v>
      </c>
      <c r="AC317" s="195">
        <f t="shared" si="25"/>
        <v>1074475970</v>
      </c>
      <c r="AF317" s="389">
        <f t="shared" si="26"/>
        <v>20600</v>
      </c>
      <c r="AN317" s="390" t="str">
        <f t="shared" si="27"/>
        <v>https://kakaku.com/item/K0001421803/</v>
      </c>
      <c r="AS317" s="139">
        <f t="shared" si="28"/>
        <v>0</v>
      </c>
      <c r="AT317" s="391">
        <f t="shared" si="29"/>
        <v>672707</v>
      </c>
      <c r="AU317" s="394">
        <f t="shared" si="30"/>
        <v>2</v>
      </c>
      <c r="AV317" s="393"/>
    </row>
    <row r="318" spans="1:48" s="139" customFormat="1">
      <c r="A318" s="433" t="s">
        <v>14339</v>
      </c>
      <c r="B318" s="11" t="s">
        <v>4894</v>
      </c>
      <c r="C318" s="158" t="s">
        <v>14330</v>
      </c>
      <c r="D318" s="132" t="s">
        <v>13478</v>
      </c>
      <c r="E318" s="225">
        <v>8</v>
      </c>
      <c r="F318" s="225">
        <v>8</v>
      </c>
      <c r="G318" s="131">
        <v>1449</v>
      </c>
      <c r="H318" s="132" t="s">
        <v>1749</v>
      </c>
      <c r="I318" s="132">
        <v>61</v>
      </c>
      <c r="J318" s="134" t="s">
        <v>1779</v>
      </c>
      <c r="K318" s="226" t="s">
        <v>14270</v>
      </c>
      <c r="L318" s="226" t="s">
        <v>1777</v>
      </c>
      <c r="M318" s="227">
        <v>24100</v>
      </c>
      <c r="N318" s="228">
        <v>21905.454545454544</v>
      </c>
      <c r="O318" s="143">
        <v>7.9224767596281484E-2</v>
      </c>
      <c r="P318" s="192">
        <v>1074476217</v>
      </c>
      <c r="Q318" s="285" t="s">
        <v>6652</v>
      </c>
      <c r="R318" s="189">
        <v>24099</v>
      </c>
      <c r="S318" s="11"/>
      <c r="T318" s="229">
        <v>24099</v>
      </c>
      <c r="U318" s="135">
        <v>20170</v>
      </c>
      <c r="V318" s="230">
        <v>21904.545454545452</v>
      </c>
      <c r="W318" s="141">
        <v>7.7261410788381779E-2</v>
      </c>
      <c r="X318" s="136">
        <v>7.9186553226810438E-2</v>
      </c>
      <c r="Y318" s="144">
        <v>2</v>
      </c>
      <c r="Z318" s="144"/>
      <c r="AA318" s="184">
        <v>23626</v>
      </c>
      <c r="AB318" s="182">
        <v>25962</v>
      </c>
      <c r="AC318" s="195">
        <f t="shared" si="25"/>
        <v>1074476217</v>
      </c>
      <c r="AF318" s="389">
        <f t="shared" si="26"/>
        <v>24099</v>
      </c>
      <c r="AN318" s="390" t="str">
        <f t="shared" si="27"/>
        <v>https://kakaku.com/item/K0001421804/</v>
      </c>
      <c r="AS318" s="139">
        <f t="shared" si="28"/>
        <v>0</v>
      </c>
      <c r="AT318" s="391">
        <f t="shared" si="29"/>
        <v>672707</v>
      </c>
      <c r="AU318" s="394">
        <f t="shared" si="30"/>
        <v>2</v>
      </c>
      <c r="AV318" s="393"/>
    </row>
    <row r="319" spans="1:48" s="139" customFormat="1">
      <c r="A319" s="433" t="s">
        <v>14339</v>
      </c>
      <c r="B319" s="11" t="s">
        <v>906</v>
      </c>
      <c r="C319" s="158" t="s">
        <v>14331</v>
      </c>
      <c r="D319" s="132" t="s">
        <v>13478</v>
      </c>
      <c r="E319" s="225">
        <v>20</v>
      </c>
      <c r="F319" s="225">
        <v>20</v>
      </c>
      <c r="G319" s="131" t="s">
        <v>671</v>
      </c>
      <c r="H319" s="132" t="s">
        <v>1749</v>
      </c>
      <c r="I319" s="132">
        <v>62</v>
      </c>
      <c r="J319" s="134" t="s">
        <v>1780</v>
      </c>
      <c r="K319" s="226" t="s">
        <v>6188</v>
      </c>
      <c r="L319" s="226" t="s">
        <v>1777</v>
      </c>
      <c r="M319" s="227">
        <v>23100</v>
      </c>
      <c r="N319" s="228">
        <v>21000</v>
      </c>
      <c r="O319" s="143">
        <v>0.18666666666666668</v>
      </c>
      <c r="P319" s="192">
        <v>1074476203</v>
      </c>
      <c r="Q319" s="285" t="s">
        <v>6653</v>
      </c>
      <c r="R319" s="189">
        <v>23100</v>
      </c>
      <c r="S319" s="11"/>
      <c r="T319" s="229">
        <v>23100</v>
      </c>
      <c r="U319" s="135">
        <v>17080</v>
      </c>
      <c r="V319" s="230">
        <v>21000</v>
      </c>
      <c r="W319" s="141">
        <v>7.7316017316017227E-2</v>
      </c>
      <c r="X319" s="136">
        <v>0.18666666666666668</v>
      </c>
      <c r="Y319" s="309">
        <v>2</v>
      </c>
      <c r="Z319" s="144"/>
      <c r="AA319" s="184">
        <v>22647</v>
      </c>
      <c r="AB319" s="182">
        <v>24886</v>
      </c>
      <c r="AC319" s="195">
        <f t="shared" si="25"/>
        <v>1074476203</v>
      </c>
      <c r="AF319" s="389">
        <f t="shared" si="26"/>
        <v>23100</v>
      </c>
      <c r="AN319" s="390" t="str">
        <f t="shared" si="27"/>
        <v>https://kakaku.com/item/K0001421805/</v>
      </c>
      <c r="AS319" s="139">
        <f t="shared" si="28"/>
        <v>0</v>
      </c>
      <c r="AT319" s="391">
        <f t="shared" si="29"/>
        <v>672707</v>
      </c>
      <c r="AU319" s="394">
        <f t="shared" si="30"/>
        <v>2</v>
      </c>
      <c r="AV319" s="393"/>
    </row>
    <row r="320" spans="1:48" s="139" customFormat="1">
      <c r="A320" s="433" t="s">
        <v>14339</v>
      </c>
      <c r="B320" s="11" t="s">
        <v>907</v>
      </c>
      <c r="C320" s="158" t="s">
        <v>14332</v>
      </c>
      <c r="D320" s="132" t="s">
        <v>13476</v>
      </c>
      <c r="E320" s="225">
        <v>40</v>
      </c>
      <c r="F320" s="225">
        <v>40</v>
      </c>
      <c r="G320" s="131">
        <v>2245</v>
      </c>
      <c r="H320" s="132" t="s">
        <v>1749</v>
      </c>
      <c r="I320" s="132">
        <v>63</v>
      </c>
      <c r="J320" s="134" t="s">
        <v>1780</v>
      </c>
      <c r="K320" s="226" t="s">
        <v>14057</v>
      </c>
      <c r="L320" s="226" t="s">
        <v>1777</v>
      </c>
      <c r="M320" s="227">
        <v>23000</v>
      </c>
      <c r="N320" s="228">
        <v>20880</v>
      </c>
      <c r="O320" s="143">
        <v>0.18630268199233715</v>
      </c>
      <c r="P320" s="192">
        <v>1074475971</v>
      </c>
      <c r="Q320" s="285" t="s">
        <v>6654</v>
      </c>
      <c r="R320" s="189">
        <v>22000</v>
      </c>
      <c r="S320" s="11"/>
      <c r="T320" s="229">
        <v>22000</v>
      </c>
      <c r="U320" s="135">
        <v>16990</v>
      </c>
      <c r="V320" s="230">
        <v>19970.909090909088</v>
      </c>
      <c r="W320" s="141">
        <v>3.0478260869565288E-2</v>
      </c>
      <c r="X320" s="136">
        <v>0.14926256372906033</v>
      </c>
      <c r="Y320" s="309">
        <v>2</v>
      </c>
      <c r="Z320" s="144"/>
      <c r="AA320" s="184">
        <v>21568</v>
      </c>
      <c r="AB320" s="182">
        <v>23701</v>
      </c>
      <c r="AC320" s="195">
        <f t="shared" si="25"/>
        <v>1074475971</v>
      </c>
      <c r="AF320" s="389">
        <f t="shared" si="26"/>
        <v>22000</v>
      </c>
      <c r="AN320" s="390" t="str">
        <f t="shared" si="27"/>
        <v>https://kakaku.com/item/K0001421812/</v>
      </c>
      <c r="AS320" s="139">
        <f t="shared" si="28"/>
        <v>0</v>
      </c>
      <c r="AT320" s="391">
        <f t="shared" si="29"/>
        <v>672707</v>
      </c>
      <c r="AU320" s="394">
        <f t="shared" si="30"/>
        <v>2</v>
      </c>
      <c r="AV320" s="393"/>
    </row>
    <row r="321" spans="1:48" s="139" customFormat="1">
      <c r="A321" s="433" t="s">
        <v>14339</v>
      </c>
      <c r="B321" s="11" t="s">
        <v>908</v>
      </c>
      <c r="C321" s="158" t="s">
        <v>14333</v>
      </c>
      <c r="D321" s="132" t="s">
        <v>13478</v>
      </c>
      <c r="E321" s="225">
        <v>8</v>
      </c>
      <c r="F321" s="225">
        <v>8</v>
      </c>
      <c r="G321" s="131">
        <v>774</v>
      </c>
      <c r="H321" s="132" t="s">
        <v>1749</v>
      </c>
      <c r="I321" s="132">
        <v>64</v>
      </c>
      <c r="J321" s="134" t="s">
        <v>1779</v>
      </c>
      <c r="K321" s="226" t="s">
        <v>6238</v>
      </c>
      <c r="L321" s="226" t="s">
        <v>1777</v>
      </c>
      <c r="M321" s="227">
        <v>26300</v>
      </c>
      <c r="N321" s="228">
        <v>23903.63636363636</v>
      </c>
      <c r="O321" s="143">
        <v>4.6588575340381702E-2</v>
      </c>
      <c r="P321" s="192">
        <v>1074476218</v>
      </c>
      <c r="Q321" s="288" t="s">
        <v>6655</v>
      </c>
      <c r="R321" s="189">
        <v>30361</v>
      </c>
      <c r="S321" s="11"/>
      <c r="T321" s="229">
        <v>30361</v>
      </c>
      <c r="U321" s="135">
        <v>22790</v>
      </c>
      <c r="V321" s="230">
        <v>27595.454545454544</v>
      </c>
      <c r="W321" s="141">
        <v>0.24365019011406841</v>
      </c>
      <c r="X321" s="136">
        <v>0.17413935101301264</v>
      </c>
      <c r="Y321" s="309">
        <v>2</v>
      </c>
      <c r="Z321" s="144"/>
      <c r="AA321" s="184">
        <v>29765</v>
      </c>
      <c r="AB321" s="182">
        <v>32708</v>
      </c>
      <c r="AC321" s="195">
        <f t="shared" si="25"/>
        <v>1074476218</v>
      </c>
      <c r="AF321" s="389">
        <f t="shared" si="26"/>
        <v>30361</v>
      </c>
      <c r="AN321" s="390" t="str">
        <f t="shared" si="27"/>
        <v>https://kakaku.com/item/K0001421806/</v>
      </c>
      <c r="AS321" s="139">
        <f t="shared" si="28"/>
        <v>0</v>
      </c>
      <c r="AT321" s="391">
        <f t="shared" si="29"/>
        <v>672707</v>
      </c>
      <c r="AU321" s="394">
        <f t="shared" si="30"/>
        <v>2</v>
      </c>
      <c r="AV321" s="393"/>
    </row>
    <row r="322" spans="1:48" s="139" customFormat="1">
      <c r="A322" s="433" t="s">
        <v>14339</v>
      </c>
      <c r="B322" s="11" t="s">
        <v>909</v>
      </c>
      <c r="C322" s="158" t="s">
        <v>14334</v>
      </c>
      <c r="D322" s="132" t="s">
        <v>13476</v>
      </c>
      <c r="E322" s="225">
        <v>16</v>
      </c>
      <c r="F322" s="225">
        <v>16</v>
      </c>
      <c r="G322" s="131">
        <v>507</v>
      </c>
      <c r="H322" s="132" t="s">
        <v>1749</v>
      </c>
      <c r="I322" s="324">
        <v>65</v>
      </c>
      <c r="J322" s="134" t="s">
        <v>1776</v>
      </c>
      <c r="K322" s="226" t="s">
        <v>14271</v>
      </c>
      <c r="L322" s="226" t="s">
        <v>1777</v>
      </c>
      <c r="M322" s="227">
        <v>28600</v>
      </c>
      <c r="N322" s="228">
        <v>25989.999999999996</v>
      </c>
      <c r="O322" s="143">
        <v>0.17929973066564051</v>
      </c>
      <c r="P322" s="192">
        <v>1074475990</v>
      </c>
      <c r="Q322" s="285" t="s">
        <v>6656</v>
      </c>
      <c r="R322" s="189">
        <v>28600</v>
      </c>
      <c r="S322" s="11"/>
      <c r="T322" s="229">
        <v>28600</v>
      </c>
      <c r="U322" s="135">
        <v>21330</v>
      </c>
      <c r="V322" s="230">
        <v>25989.999999999996</v>
      </c>
      <c r="W322" s="141">
        <v>7.7342657342657439E-2</v>
      </c>
      <c r="X322" s="136">
        <v>0.17929973066564051</v>
      </c>
      <c r="Y322" s="144">
        <v>2</v>
      </c>
      <c r="Z322" s="144"/>
      <c r="AA322" s="184">
        <v>28039</v>
      </c>
      <c r="AB322" s="182">
        <v>30812</v>
      </c>
      <c r="AC322" s="195">
        <f t="shared" si="25"/>
        <v>1074475990</v>
      </c>
      <c r="AF322" s="389">
        <f t="shared" si="26"/>
        <v>28600</v>
      </c>
      <c r="AN322" s="390" t="str">
        <f t="shared" si="27"/>
        <v>https://kakaku.com/item/K0001421813/</v>
      </c>
      <c r="AS322" s="139">
        <f t="shared" si="28"/>
        <v>0</v>
      </c>
      <c r="AT322" s="391">
        <f t="shared" si="29"/>
        <v>672707</v>
      </c>
      <c r="AU322" s="394">
        <f t="shared" si="30"/>
        <v>2</v>
      </c>
      <c r="AV322" s="393"/>
    </row>
    <row r="323" spans="1:48" s="139" customFormat="1">
      <c r="A323" s="433" t="s">
        <v>14339</v>
      </c>
      <c r="B323" s="11" t="s">
        <v>14335</v>
      </c>
      <c r="C323" s="158" t="s">
        <v>14336</v>
      </c>
      <c r="D323" s="132" t="s">
        <v>13476</v>
      </c>
      <c r="E323" s="225">
        <v>12</v>
      </c>
      <c r="F323" s="225">
        <v>12</v>
      </c>
      <c r="G323" s="131">
        <v>1449</v>
      </c>
      <c r="H323" s="132" t="s">
        <v>1749</v>
      </c>
      <c r="I323" s="132">
        <v>66</v>
      </c>
      <c r="J323" s="134" t="s">
        <v>1779</v>
      </c>
      <c r="K323" s="226" t="s">
        <v>7886</v>
      </c>
      <c r="L323" s="226" t="s">
        <v>1777</v>
      </c>
      <c r="M323" s="227">
        <v>28800</v>
      </c>
      <c r="N323" s="228">
        <v>26176.363636363636</v>
      </c>
      <c r="O323" s="143">
        <v>0.11294019587414043</v>
      </c>
      <c r="P323" s="192" t="s">
        <v>7381</v>
      </c>
      <c r="Q323" s="285" t="s">
        <v>14337</v>
      </c>
      <c r="R323" s="189">
        <v>28800</v>
      </c>
      <c r="S323" s="11"/>
      <c r="T323" s="229">
        <v>28800</v>
      </c>
      <c r="U323" s="135">
        <v>23220</v>
      </c>
      <c r="V323" s="230">
        <v>26176.363636363636</v>
      </c>
      <c r="W323" s="141">
        <v>7.7326388888888875E-2</v>
      </c>
      <c r="X323" s="136">
        <v>0.11294019587414043</v>
      </c>
      <c r="Y323" s="144">
        <v>2</v>
      </c>
      <c r="Z323" s="144"/>
      <c r="AA323" s="184">
        <v>28235</v>
      </c>
      <c r="AB323" s="182">
        <v>31027</v>
      </c>
      <c r="AC323" s="195" t="str">
        <f t="shared" si="25"/>
        <v>1075537430</v>
      </c>
      <c r="AF323" s="389">
        <f t="shared" si="26"/>
        <v>28800</v>
      </c>
      <c r="AN323" s="390" t="str">
        <f t="shared" si="27"/>
        <v>https://kakaku.com/item/K0001421814/</v>
      </c>
      <c r="AS323" s="139">
        <f t="shared" si="28"/>
        <v>0</v>
      </c>
      <c r="AT323" s="391">
        <f t="shared" si="29"/>
        <v>672707</v>
      </c>
      <c r="AU323" s="394">
        <f t="shared" si="30"/>
        <v>2</v>
      </c>
      <c r="AV323" s="393"/>
    </row>
    <row r="324" spans="1:48" s="139" customFormat="1">
      <c r="A324" s="433" t="s">
        <v>14339</v>
      </c>
      <c r="B324" s="11" t="s">
        <v>910</v>
      </c>
      <c r="C324" s="158" t="s">
        <v>14338</v>
      </c>
      <c r="D324" s="132" t="s">
        <v>13476</v>
      </c>
      <c r="E324" s="225">
        <v>20</v>
      </c>
      <c r="F324" s="225">
        <v>20</v>
      </c>
      <c r="G324" s="131">
        <v>774</v>
      </c>
      <c r="H324" s="132" t="s">
        <v>1749</v>
      </c>
      <c r="I324" s="132">
        <v>67</v>
      </c>
      <c r="J324" s="134" t="s">
        <v>1776</v>
      </c>
      <c r="K324" s="226" t="s">
        <v>14272</v>
      </c>
      <c r="L324" s="226" t="s">
        <v>1777</v>
      </c>
      <c r="M324" s="227">
        <v>23690</v>
      </c>
      <c r="N324" s="228">
        <v>21510.909090909088</v>
      </c>
      <c r="O324" s="143">
        <v>0.18413489983940484</v>
      </c>
      <c r="P324" s="192">
        <v>1074475939</v>
      </c>
      <c r="Q324" s="285" t="s">
        <v>6658</v>
      </c>
      <c r="R324" s="189">
        <v>23690</v>
      </c>
      <c r="S324" s="11"/>
      <c r="T324" s="229">
        <v>23690</v>
      </c>
      <c r="U324" s="135">
        <v>17550</v>
      </c>
      <c r="V324" s="230">
        <v>21510.909090909088</v>
      </c>
      <c r="W324" s="141">
        <v>7.7289995778809573E-2</v>
      </c>
      <c r="X324" s="136">
        <v>0.18413489983940484</v>
      </c>
      <c r="Y324" s="144">
        <v>2</v>
      </c>
      <c r="Z324" s="144"/>
      <c r="AA324" s="184">
        <v>23225</v>
      </c>
      <c r="AB324" s="182">
        <v>25521</v>
      </c>
      <c r="AC324" s="195">
        <f t="shared" si="25"/>
        <v>1074475939</v>
      </c>
      <c r="AF324" s="389">
        <f t="shared" si="26"/>
        <v>23690</v>
      </c>
      <c r="AN324" s="390" t="str">
        <f t="shared" si="27"/>
        <v>https://kakaku.com/item/K0001424176/</v>
      </c>
      <c r="AS324" s="139">
        <f t="shared" si="28"/>
        <v>0</v>
      </c>
      <c r="AT324" s="391">
        <f t="shared" si="29"/>
        <v>672707</v>
      </c>
      <c r="AU324" s="394">
        <f t="shared" si="30"/>
        <v>2</v>
      </c>
      <c r="AV324" s="393"/>
    </row>
    <row r="325" spans="1:48" s="139" customFormat="1" ht="18.75">
      <c r="A325" s="387"/>
      <c r="B325" s="11"/>
      <c r="C325" s="247"/>
      <c r="D325" s="133"/>
      <c r="E325" s="131"/>
      <c r="F325" s="225"/>
      <c r="G325" s="131"/>
      <c r="H325" s="132"/>
      <c r="I325" s="132"/>
      <c r="J325" s="134"/>
      <c r="K325" s="226"/>
      <c r="L325" s="226"/>
      <c r="M325" s="227"/>
      <c r="N325" s="228"/>
      <c r="O325" s="143"/>
      <c r="P325" s="192"/>
      <c r="Q325" s="287"/>
      <c r="R325" s="189"/>
      <c r="S325" s="11"/>
      <c r="T325" s="229"/>
      <c r="U325" s="135"/>
      <c r="V325" s="230"/>
      <c r="W325" s="141"/>
      <c r="X325" s="136"/>
      <c r="Y325" s="144"/>
      <c r="Z325" s="184"/>
      <c r="AA325" s="182"/>
      <c r="AB325" s="388"/>
      <c r="AC325" s="195">
        <f t="shared" si="25"/>
        <v>0</v>
      </c>
      <c r="AF325" s="389">
        <f t="shared" si="26"/>
        <v>0</v>
      </c>
      <c r="AN325" s="390">
        <f t="shared" si="27"/>
        <v>0</v>
      </c>
      <c r="AS325" s="139">
        <f t="shared" si="28"/>
        <v>0</v>
      </c>
      <c r="AT325" s="391">
        <f t="shared" si="29"/>
        <v>672707</v>
      </c>
      <c r="AU325" s="394">
        <f t="shared" si="30"/>
        <v>0</v>
      </c>
      <c r="AV325" s="393"/>
    </row>
    <row r="326" spans="1:48" s="139" customFormat="1" ht="18.75">
      <c r="A326" s="387"/>
      <c r="B326" s="11"/>
      <c r="C326" s="247"/>
      <c r="D326" s="133"/>
      <c r="E326" s="131"/>
      <c r="F326" s="225"/>
      <c r="G326" s="131"/>
      <c r="H326" s="132"/>
      <c r="I326" s="132"/>
      <c r="J326" s="134"/>
      <c r="K326" s="226"/>
      <c r="L326" s="226"/>
      <c r="M326" s="227"/>
      <c r="N326" s="228"/>
      <c r="O326" s="143"/>
      <c r="P326" s="192"/>
      <c r="Q326" s="287"/>
      <c r="R326" s="189"/>
      <c r="S326" s="11"/>
      <c r="T326" s="229"/>
      <c r="U326" s="135"/>
      <c r="V326" s="230"/>
      <c r="W326" s="141"/>
      <c r="X326" s="136"/>
      <c r="Y326" s="144"/>
      <c r="Z326" s="184"/>
      <c r="AA326" s="182"/>
      <c r="AB326" s="388"/>
      <c r="AC326" s="195">
        <f t="shared" si="25"/>
        <v>0</v>
      </c>
      <c r="AF326" s="389">
        <f t="shared" si="26"/>
        <v>0</v>
      </c>
      <c r="AN326" s="390">
        <f t="shared" si="27"/>
        <v>0</v>
      </c>
      <c r="AS326" s="139">
        <f t="shared" si="28"/>
        <v>0</v>
      </c>
      <c r="AT326" s="391">
        <f t="shared" si="29"/>
        <v>672707</v>
      </c>
      <c r="AU326" s="394">
        <f t="shared" si="30"/>
        <v>0</v>
      </c>
      <c r="AV326" s="393"/>
    </row>
    <row r="327" spans="1:48" s="139" customFormat="1" ht="18.75">
      <c r="A327" s="387"/>
      <c r="B327" s="11"/>
      <c r="C327" s="247"/>
      <c r="D327" s="133"/>
      <c r="E327" s="131"/>
      <c r="F327" s="225"/>
      <c r="G327" s="131"/>
      <c r="H327" s="132"/>
      <c r="I327" s="132"/>
      <c r="J327" s="134"/>
      <c r="K327" s="226"/>
      <c r="L327" s="226"/>
      <c r="M327" s="227"/>
      <c r="N327" s="228"/>
      <c r="O327" s="143"/>
      <c r="P327" s="192"/>
      <c r="Q327" s="287"/>
      <c r="R327" s="189"/>
      <c r="S327" s="11"/>
      <c r="T327" s="229"/>
      <c r="U327" s="135"/>
      <c r="V327" s="230"/>
      <c r="W327" s="141"/>
      <c r="X327" s="136"/>
      <c r="Y327" s="144"/>
      <c r="Z327" s="184"/>
      <c r="AA327" s="182"/>
      <c r="AB327" s="388"/>
      <c r="AC327" s="195">
        <f t="shared" ref="AC327:AC386" si="31">P327</f>
        <v>0</v>
      </c>
      <c r="AF327" s="389">
        <f t="shared" ref="AF327:AF386" si="32">R327</f>
        <v>0</v>
      </c>
      <c r="AN327" s="390">
        <f t="shared" ref="AN327:AN386" si="33">C327</f>
        <v>0</v>
      </c>
      <c r="AS327" s="139">
        <f t="shared" ref="AS327:AS386" si="34">S327</f>
        <v>0</v>
      </c>
      <c r="AT327" s="391">
        <f t="shared" ref="AT327:AT376" si="35">VLOOKUP(AS:AS,AW$1:AX$2,2,0)</f>
        <v>672707</v>
      </c>
      <c r="AU327" s="394">
        <f t="shared" si="24"/>
        <v>0</v>
      </c>
      <c r="AV327" s="393"/>
    </row>
    <row r="328" spans="1:48" s="139" customFormat="1" ht="18.75">
      <c r="A328" s="387"/>
      <c r="B328" s="11"/>
      <c r="C328" s="247"/>
      <c r="D328" s="133"/>
      <c r="E328" s="131"/>
      <c r="F328" s="225"/>
      <c r="G328" s="131"/>
      <c r="H328" s="132"/>
      <c r="I328" s="132"/>
      <c r="J328" s="134"/>
      <c r="K328" s="226"/>
      <c r="L328" s="226"/>
      <c r="M328" s="227"/>
      <c r="N328" s="228"/>
      <c r="O328" s="143"/>
      <c r="P328" s="192"/>
      <c r="Q328" s="287"/>
      <c r="R328" s="189"/>
      <c r="S328" s="11"/>
      <c r="T328" s="229"/>
      <c r="U328" s="135"/>
      <c r="V328" s="230"/>
      <c r="W328" s="141"/>
      <c r="X328" s="136"/>
      <c r="Y328" s="144"/>
      <c r="Z328" s="184"/>
      <c r="AA328" s="182"/>
      <c r="AB328" s="388"/>
      <c r="AC328" s="195">
        <f t="shared" si="31"/>
        <v>0</v>
      </c>
      <c r="AF328" s="389">
        <f t="shared" si="32"/>
        <v>0</v>
      </c>
      <c r="AN328" s="390">
        <f t="shared" si="33"/>
        <v>0</v>
      </c>
      <c r="AS328" s="139">
        <f t="shared" si="34"/>
        <v>0</v>
      </c>
      <c r="AT328" s="391">
        <f t="shared" si="35"/>
        <v>672707</v>
      </c>
      <c r="AU328" s="394">
        <f t="shared" si="24"/>
        <v>0</v>
      </c>
      <c r="AV328" s="393"/>
    </row>
    <row r="329" spans="1:48" s="139" customFormat="1" ht="18.75">
      <c r="A329" s="387"/>
      <c r="B329" s="11"/>
      <c r="C329" s="247"/>
      <c r="D329" s="133"/>
      <c r="E329" s="131"/>
      <c r="F329" s="225"/>
      <c r="G329" s="131"/>
      <c r="H329" s="132"/>
      <c r="I329" s="132"/>
      <c r="J329" s="134"/>
      <c r="K329" s="226"/>
      <c r="L329" s="226"/>
      <c r="M329" s="227"/>
      <c r="N329" s="228"/>
      <c r="O329" s="143"/>
      <c r="P329" s="192"/>
      <c r="Q329" s="287"/>
      <c r="R329" s="189"/>
      <c r="S329" s="11"/>
      <c r="T329" s="229"/>
      <c r="U329" s="135"/>
      <c r="V329" s="230"/>
      <c r="W329" s="141"/>
      <c r="X329" s="136"/>
      <c r="Y329" s="144"/>
      <c r="Z329" s="184"/>
      <c r="AA329" s="182"/>
      <c r="AB329" s="388"/>
      <c r="AC329" s="195">
        <f t="shared" si="31"/>
        <v>0</v>
      </c>
      <c r="AF329" s="389">
        <f t="shared" si="32"/>
        <v>0</v>
      </c>
      <c r="AN329" s="390">
        <f t="shared" si="33"/>
        <v>0</v>
      </c>
      <c r="AS329" s="139">
        <f t="shared" si="34"/>
        <v>0</v>
      </c>
      <c r="AT329" s="391">
        <f t="shared" si="35"/>
        <v>672707</v>
      </c>
      <c r="AU329" s="394">
        <f t="shared" si="24"/>
        <v>0</v>
      </c>
      <c r="AV329" s="393"/>
    </row>
    <row r="330" spans="1:48" s="139" customFormat="1" ht="18.75">
      <c r="A330" s="387"/>
      <c r="B330" s="11"/>
      <c r="C330" s="247"/>
      <c r="D330" s="133"/>
      <c r="E330" s="131"/>
      <c r="F330" s="225"/>
      <c r="G330" s="131"/>
      <c r="H330" s="132"/>
      <c r="I330" s="132"/>
      <c r="J330" s="134"/>
      <c r="K330" s="226"/>
      <c r="L330" s="226"/>
      <c r="M330" s="227"/>
      <c r="N330" s="228"/>
      <c r="O330" s="143"/>
      <c r="P330" s="192"/>
      <c r="Q330" s="287"/>
      <c r="R330" s="189"/>
      <c r="S330" s="11"/>
      <c r="T330" s="229"/>
      <c r="U330" s="135"/>
      <c r="V330" s="230"/>
      <c r="W330" s="141"/>
      <c r="X330" s="136"/>
      <c r="Y330" s="144"/>
      <c r="Z330" s="184"/>
      <c r="AA330" s="182"/>
      <c r="AB330" s="388"/>
      <c r="AC330" s="195">
        <f t="shared" si="31"/>
        <v>0</v>
      </c>
      <c r="AF330" s="389">
        <f t="shared" si="32"/>
        <v>0</v>
      </c>
      <c r="AN330" s="390">
        <f t="shared" si="33"/>
        <v>0</v>
      </c>
      <c r="AS330" s="139">
        <f t="shared" si="34"/>
        <v>0</v>
      </c>
      <c r="AT330" s="391">
        <f t="shared" si="35"/>
        <v>672707</v>
      </c>
      <c r="AU330" s="394">
        <f t="shared" si="24"/>
        <v>0</v>
      </c>
      <c r="AV330" s="393"/>
    </row>
    <row r="331" spans="1:48" s="139" customFormat="1" ht="18.75">
      <c r="A331" s="387"/>
      <c r="B331" s="11"/>
      <c r="C331" s="247"/>
      <c r="D331" s="133"/>
      <c r="E331" s="131"/>
      <c r="F331" s="225"/>
      <c r="G331" s="131"/>
      <c r="H331" s="132"/>
      <c r="I331" s="132"/>
      <c r="J331" s="134"/>
      <c r="K331" s="226"/>
      <c r="L331" s="226"/>
      <c r="M331" s="227"/>
      <c r="N331" s="228"/>
      <c r="O331" s="143"/>
      <c r="P331" s="192"/>
      <c r="Q331" s="287"/>
      <c r="R331" s="189"/>
      <c r="S331" s="11"/>
      <c r="T331" s="229"/>
      <c r="U331" s="135"/>
      <c r="V331" s="230"/>
      <c r="W331" s="141"/>
      <c r="X331" s="136"/>
      <c r="Y331" s="144"/>
      <c r="Z331" s="184"/>
      <c r="AA331" s="182"/>
      <c r="AB331" s="388"/>
      <c r="AC331" s="195">
        <f t="shared" si="31"/>
        <v>0</v>
      </c>
      <c r="AF331" s="389">
        <f t="shared" si="32"/>
        <v>0</v>
      </c>
      <c r="AN331" s="390">
        <f t="shared" si="33"/>
        <v>0</v>
      </c>
      <c r="AS331" s="139">
        <f t="shared" si="34"/>
        <v>0</v>
      </c>
      <c r="AT331" s="391">
        <f t="shared" si="35"/>
        <v>672707</v>
      </c>
      <c r="AU331" s="394">
        <f t="shared" si="24"/>
        <v>0</v>
      </c>
      <c r="AV331" s="393"/>
    </row>
    <row r="332" spans="1:48" s="139" customFormat="1" ht="18.75">
      <c r="A332" s="387"/>
      <c r="B332" s="11"/>
      <c r="C332" s="247"/>
      <c r="D332" s="133"/>
      <c r="E332" s="131"/>
      <c r="F332" s="225"/>
      <c r="G332" s="131"/>
      <c r="H332" s="132"/>
      <c r="I332" s="132"/>
      <c r="J332" s="134"/>
      <c r="K332" s="226"/>
      <c r="L332" s="226"/>
      <c r="M332" s="227"/>
      <c r="N332" s="228"/>
      <c r="O332" s="143"/>
      <c r="P332" s="192"/>
      <c r="Q332" s="287"/>
      <c r="R332" s="189"/>
      <c r="S332" s="11"/>
      <c r="T332" s="229"/>
      <c r="U332" s="135"/>
      <c r="V332" s="230"/>
      <c r="W332" s="141"/>
      <c r="X332" s="136"/>
      <c r="Y332" s="144"/>
      <c r="Z332" s="184"/>
      <c r="AA332" s="182"/>
      <c r="AB332" s="388"/>
      <c r="AC332" s="195">
        <f t="shared" si="31"/>
        <v>0</v>
      </c>
      <c r="AF332" s="389">
        <f t="shared" si="32"/>
        <v>0</v>
      </c>
      <c r="AN332" s="390">
        <f t="shared" si="33"/>
        <v>0</v>
      </c>
      <c r="AS332" s="139">
        <f t="shared" si="34"/>
        <v>0</v>
      </c>
      <c r="AT332" s="391">
        <f t="shared" si="35"/>
        <v>672707</v>
      </c>
      <c r="AU332" s="394">
        <f t="shared" si="24"/>
        <v>0</v>
      </c>
      <c r="AV332" s="393"/>
    </row>
    <row r="333" spans="1:48" s="139" customFormat="1" ht="18.75">
      <c r="A333" s="387"/>
      <c r="B333" s="11"/>
      <c r="C333" s="247"/>
      <c r="D333" s="133"/>
      <c r="E333" s="131"/>
      <c r="F333" s="225"/>
      <c r="G333" s="131"/>
      <c r="H333" s="132"/>
      <c r="I333" s="132"/>
      <c r="J333" s="134"/>
      <c r="K333" s="226"/>
      <c r="L333" s="226"/>
      <c r="M333" s="227"/>
      <c r="N333" s="228"/>
      <c r="O333" s="143"/>
      <c r="P333" s="192"/>
      <c r="Q333" s="287"/>
      <c r="R333" s="189"/>
      <c r="S333" s="11"/>
      <c r="T333" s="229"/>
      <c r="U333" s="135"/>
      <c r="V333" s="230"/>
      <c r="W333" s="141"/>
      <c r="X333" s="136"/>
      <c r="Y333" s="144"/>
      <c r="Z333" s="184"/>
      <c r="AA333" s="182"/>
      <c r="AB333" s="388"/>
      <c r="AC333" s="195">
        <f t="shared" si="31"/>
        <v>0</v>
      </c>
      <c r="AF333" s="389">
        <f t="shared" si="32"/>
        <v>0</v>
      </c>
      <c r="AN333" s="390">
        <f t="shared" si="33"/>
        <v>0</v>
      </c>
      <c r="AS333" s="139">
        <f t="shared" si="34"/>
        <v>0</v>
      </c>
      <c r="AT333" s="391">
        <f t="shared" si="35"/>
        <v>672707</v>
      </c>
      <c r="AU333" s="394">
        <f t="shared" si="24"/>
        <v>0</v>
      </c>
      <c r="AV333" s="393"/>
    </row>
    <row r="334" spans="1:48" s="139" customFormat="1" ht="18.75">
      <c r="A334" s="387"/>
      <c r="B334" s="11"/>
      <c r="C334" s="247"/>
      <c r="D334" s="133"/>
      <c r="E334" s="131"/>
      <c r="F334" s="225"/>
      <c r="G334" s="131"/>
      <c r="H334" s="132"/>
      <c r="I334" s="132"/>
      <c r="J334" s="134"/>
      <c r="K334" s="226"/>
      <c r="L334" s="226"/>
      <c r="M334" s="227"/>
      <c r="N334" s="228"/>
      <c r="O334" s="143"/>
      <c r="P334" s="192"/>
      <c r="Q334" s="287"/>
      <c r="R334" s="189"/>
      <c r="S334" s="11"/>
      <c r="T334" s="229"/>
      <c r="U334" s="135"/>
      <c r="V334" s="230"/>
      <c r="W334" s="141"/>
      <c r="X334" s="136"/>
      <c r="Y334" s="144"/>
      <c r="Z334" s="184"/>
      <c r="AA334" s="182"/>
      <c r="AB334" s="388"/>
      <c r="AC334" s="195">
        <f t="shared" si="31"/>
        <v>0</v>
      </c>
      <c r="AF334" s="389">
        <f t="shared" si="32"/>
        <v>0</v>
      </c>
      <c r="AN334" s="390">
        <f t="shared" si="33"/>
        <v>0</v>
      </c>
      <c r="AS334" s="139">
        <f t="shared" si="34"/>
        <v>0</v>
      </c>
      <c r="AT334" s="391">
        <f t="shared" si="35"/>
        <v>672707</v>
      </c>
      <c r="AU334" s="394">
        <f t="shared" si="24"/>
        <v>0</v>
      </c>
      <c r="AV334" s="393"/>
    </row>
    <row r="335" spans="1:48" s="139" customFormat="1" ht="18.75">
      <c r="A335" s="387"/>
      <c r="B335" s="11"/>
      <c r="C335" s="247"/>
      <c r="D335" s="133"/>
      <c r="E335" s="131"/>
      <c r="F335" s="225"/>
      <c r="G335" s="131"/>
      <c r="H335" s="132"/>
      <c r="I335" s="132"/>
      <c r="J335" s="134"/>
      <c r="K335" s="226"/>
      <c r="L335" s="226"/>
      <c r="M335" s="227"/>
      <c r="N335" s="228"/>
      <c r="O335" s="143"/>
      <c r="P335" s="192"/>
      <c r="Q335" s="287"/>
      <c r="R335" s="189"/>
      <c r="S335" s="11"/>
      <c r="T335" s="229"/>
      <c r="U335" s="135"/>
      <c r="V335" s="230"/>
      <c r="W335" s="141"/>
      <c r="X335" s="136"/>
      <c r="Y335" s="144"/>
      <c r="Z335" s="184"/>
      <c r="AA335" s="182"/>
      <c r="AB335" s="388"/>
      <c r="AC335" s="195">
        <f t="shared" si="31"/>
        <v>0</v>
      </c>
      <c r="AF335" s="389">
        <f t="shared" si="32"/>
        <v>0</v>
      </c>
      <c r="AN335" s="390">
        <f t="shared" si="33"/>
        <v>0</v>
      </c>
      <c r="AS335" s="139">
        <f t="shared" si="34"/>
        <v>0</v>
      </c>
      <c r="AT335" s="391">
        <f t="shared" si="35"/>
        <v>672707</v>
      </c>
      <c r="AU335" s="394">
        <f t="shared" si="24"/>
        <v>0</v>
      </c>
      <c r="AV335" s="393"/>
    </row>
    <row r="336" spans="1:48" s="139" customFormat="1" ht="18.75">
      <c r="A336" s="387"/>
      <c r="B336" s="11"/>
      <c r="C336" s="247"/>
      <c r="D336" s="133"/>
      <c r="E336" s="131"/>
      <c r="F336" s="225"/>
      <c r="G336" s="131"/>
      <c r="H336" s="132"/>
      <c r="I336" s="132"/>
      <c r="J336" s="134"/>
      <c r="K336" s="226"/>
      <c r="L336" s="226"/>
      <c r="M336" s="227"/>
      <c r="N336" s="228"/>
      <c r="O336" s="143"/>
      <c r="P336" s="192"/>
      <c r="Q336" s="287"/>
      <c r="R336" s="189"/>
      <c r="S336" s="11"/>
      <c r="T336" s="229"/>
      <c r="U336" s="135"/>
      <c r="V336" s="230"/>
      <c r="W336" s="141"/>
      <c r="X336" s="136"/>
      <c r="Y336" s="144"/>
      <c r="Z336" s="184"/>
      <c r="AA336" s="182"/>
      <c r="AB336" s="388"/>
      <c r="AC336" s="195">
        <f t="shared" si="31"/>
        <v>0</v>
      </c>
      <c r="AF336" s="389">
        <f t="shared" si="32"/>
        <v>0</v>
      </c>
      <c r="AN336" s="390">
        <f t="shared" si="33"/>
        <v>0</v>
      </c>
      <c r="AS336" s="139">
        <f t="shared" si="34"/>
        <v>0</v>
      </c>
      <c r="AT336" s="391">
        <f t="shared" si="35"/>
        <v>672707</v>
      </c>
      <c r="AU336" s="394">
        <f t="shared" si="24"/>
        <v>0</v>
      </c>
      <c r="AV336" s="393"/>
    </row>
    <row r="337" spans="1:48" s="139" customFormat="1" ht="18.75">
      <c r="A337" s="387"/>
      <c r="B337" s="11"/>
      <c r="C337" s="247"/>
      <c r="D337" s="133"/>
      <c r="E337" s="131"/>
      <c r="F337" s="225"/>
      <c r="G337" s="131"/>
      <c r="H337" s="132"/>
      <c r="I337" s="132"/>
      <c r="J337" s="134"/>
      <c r="K337" s="226"/>
      <c r="L337" s="226"/>
      <c r="M337" s="227"/>
      <c r="N337" s="228"/>
      <c r="O337" s="143"/>
      <c r="P337" s="192"/>
      <c r="Q337" s="287"/>
      <c r="R337" s="189"/>
      <c r="S337" s="11"/>
      <c r="T337" s="229"/>
      <c r="U337" s="135"/>
      <c r="V337" s="230"/>
      <c r="W337" s="141"/>
      <c r="X337" s="136"/>
      <c r="Y337" s="144"/>
      <c r="Z337" s="184"/>
      <c r="AA337" s="182"/>
      <c r="AB337" s="388"/>
      <c r="AC337" s="195">
        <f t="shared" si="31"/>
        <v>0</v>
      </c>
      <c r="AF337" s="389">
        <f t="shared" si="32"/>
        <v>0</v>
      </c>
      <c r="AN337" s="390">
        <f t="shared" si="33"/>
        <v>0</v>
      </c>
      <c r="AS337" s="139">
        <f t="shared" si="34"/>
        <v>0</v>
      </c>
      <c r="AT337" s="391">
        <f t="shared" si="35"/>
        <v>672707</v>
      </c>
      <c r="AU337" s="394">
        <f t="shared" si="24"/>
        <v>0</v>
      </c>
      <c r="AV337" s="393"/>
    </row>
    <row r="338" spans="1:48" s="139" customFormat="1" ht="18.75">
      <c r="A338" s="387"/>
      <c r="B338" s="11"/>
      <c r="C338" s="247"/>
      <c r="D338" s="133"/>
      <c r="E338" s="131"/>
      <c r="F338" s="225"/>
      <c r="G338" s="131"/>
      <c r="H338" s="132"/>
      <c r="I338" s="132"/>
      <c r="J338" s="134"/>
      <c r="K338" s="226"/>
      <c r="L338" s="226"/>
      <c r="M338" s="227"/>
      <c r="N338" s="228"/>
      <c r="O338" s="143"/>
      <c r="P338" s="192"/>
      <c r="Q338" s="287"/>
      <c r="R338" s="189"/>
      <c r="S338" s="11"/>
      <c r="T338" s="229"/>
      <c r="U338" s="135"/>
      <c r="V338" s="230"/>
      <c r="W338" s="141"/>
      <c r="X338" s="136"/>
      <c r="Y338" s="144"/>
      <c r="Z338" s="184"/>
      <c r="AA338" s="182"/>
      <c r="AB338" s="388"/>
      <c r="AC338" s="195">
        <f t="shared" si="31"/>
        <v>0</v>
      </c>
      <c r="AF338" s="389">
        <f t="shared" si="32"/>
        <v>0</v>
      </c>
      <c r="AN338" s="390">
        <f t="shared" si="33"/>
        <v>0</v>
      </c>
      <c r="AS338" s="139">
        <f t="shared" si="34"/>
        <v>0</v>
      </c>
      <c r="AT338" s="391">
        <f t="shared" si="35"/>
        <v>672707</v>
      </c>
      <c r="AU338" s="394">
        <f t="shared" si="24"/>
        <v>0</v>
      </c>
      <c r="AV338" s="393"/>
    </row>
    <row r="339" spans="1:48" s="139" customFormat="1" ht="18.75">
      <c r="A339" s="387"/>
      <c r="B339" s="11"/>
      <c r="C339" s="247"/>
      <c r="D339" s="133"/>
      <c r="E339" s="131"/>
      <c r="F339" s="225"/>
      <c r="G339" s="131"/>
      <c r="H339" s="132"/>
      <c r="I339" s="132"/>
      <c r="J339" s="134"/>
      <c r="K339" s="226"/>
      <c r="L339" s="226"/>
      <c r="M339" s="227"/>
      <c r="N339" s="228"/>
      <c r="O339" s="143"/>
      <c r="P339" s="192"/>
      <c r="Q339" s="287"/>
      <c r="R339" s="189"/>
      <c r="S339" s="11"/>
      <c r="T339" s="229"/>
      <c r="U339" s="135"/>
      <c r="V339" s="230"/>
      <c r="W339" s="141"/>
      <c r="X339" s="136"/>
      <c r="Y339" s="144"/>
      <c r="Z339" s="184"/>
      <c r="AA339" s="182"/>
      <c r="AB339" s="388"/>
      <c r="AC339" s="195">
        <f t="shared" si="31"/>
        <v>0</v>
      </c>
      <c r="AF339" s="389">
        <f t="shared" si="32"/>
        <v>0</v>
      </c>
      <c r="AN339" s="390">
        <f t="shared" si="33"/>
        <v>0</v>
      </c>
      <c r="AS339" s="139">
        <f t="shared" si="34"/>
        <v>0</v>
      </c>
      <c r="AT339" s="391">
        <f t="shared" si="35"/>
        <v>672707</v>
      </c>
      <c r="AU339" s="394">
        <f t="shared" si="24"/>
        <v>0</v>
      </c>
      <c r="AV339" s="393"/>
    </row>
    <row r="340" spans="1:48" s="139" customFormat="1" ht="18.75">
      <c r="A340" s="387"/>
      <c r="B340" s="11"/>
      <c r="C340" s="247"/>
      <c r="D340" s="133"/>
      <c r="E340" s="131"/>
      <c r="F340" s="225"/>
      <c r="G340" s="131"/>
      <c r="H340" s="132"/>
      <c r="I340" s="132"/>
      <c r="J340" s="134"/>
      <c r="K340" s="226"/>
      <c r="L340" s="226"/>
      <c r="M340" s="227"/>
      <c r="N340" s="228"/>
      <c r="O340" s="143"/>
      <c r="P340" s="192"/>
      <c r="Q340" s="287"/>
      <c r="R340" s="189"/>
      <c r="S340" s="11"/>
      <c r="T340" s="229"/>
      <c r="U340" s="135"/>
      <c r="V340" s="230"/>
      <c r="W340" s="141"/>
      <c r="X340" s="136"/>
      <c r="Y340" s="144"/>
      <c r="Z340" s="184"/>
      <c r="AA340" s="182"/>
      <c r="AB340" s="388"/>
      <c r="AC340" s="195">
        <f t="shared" si="31"/>
        <v>0</v>
      </c>
      <c r="AF340" s="389">
        <f t="shared" si="32"/>
        <v>0</v>
      </c>
      <c r="AN340" s="390">
        <f t="shared" si="33"/>
        <v>0</v>
      </c>
      <c r="AS340" s="139">
        <f t="shared" si="34"/>
        <v>0</v>
      </c>
      <c r="AT340" s="391">
        <f t="shared" si="35"/>
        <v>672707</v>
      </c>
      <c r="AU340" s="394">
        <f t="shared" si="24"/>
        <v>0</v>
      </c>
      <c r="AV340" s="393"/>
    </row>
    <row r="341" spans="1:48" s="139" customFormat="1" ht="18.75">
      <c r="A341" s="387"/>
      <c r="B341" s="11"/>
      <c r="C341" s="247"/>
      <c r="D341" s="133"/>
      <c r="E341" s="131"/>
      <c r="F341" s="225"/>
      <c r="G341" s="131"/>
      <c r="H341" s="132"/>
      <c r="I341" s="132"/>
      <c r="J341" s="134"/>
      <c r="K341" s="226"/>
      <c r="L341" s="226"/>
      <c r="M341" s="227"/>
      <c r="N341" s="228"/>
      <c r="O341" s="143"/>
      <c r="P341" s="192"/>
      <c r="Q341" s="287"/>
      <c r="R341" s="189"/>
      <c r="S341" s="11"/>
      <c r="T341" s="229"/>
      <c r="U341" s="135"/>
      <c r="V341" s="230"/>
      <c r="W341" s="141"/>
      <c r="X341" s="136"/>
      <c r="Y341" s="144"/>
      <c r="Z341" s="184"/>
      <c r="AA341" s="182"/>
      <c r="AB341" s="388"/>
      <c r="AC341" s="195">
        <f t="shared" si="31"/>
        <v>0</v>
      </c>
      <c r="AF341" s="389">
        <f t="shared" si="32"/>
        <v>0</v>
      </c>
      <c r="AN341" s="390">
        <f t="shared" si="33"/>
        <v>0</v>
      </c>
      <c r="AS341" s="139">
        <f t="shared" si="34"/>
        <v>0</v>
      </c>
      <c r="AT341" s="391">
        <f t="shared" si="35"/>
        <v>672707</v>
      </c>
      <c r="AU341" s="394">
        <f t="shared" si="24"/>
        <v>0</v>
      </c>
      <c r="AV341" s="393"/>
    </row>
    <row r="342" spans="1:48" s="139" customFormat="1" ht="18.75">
      <c r="A342" s="387"/>
      <c r="B342" s="11"/>
      <c r="C342" s="247"/>
      <c r="D342" s="133"/>
      <c r="E342" s="131"/>
      <c r="F342" s="225"/>
      <c r="G342" s="131"/>
      <c r="H342" s="132"/>
      <c r="I342" s="132"/>
      <c r="J342" s="134"/>
      <c r="K342" s="226"/>
      <c r="L342" s="226"/>
      <c r="M342" s="227"/>
      <c r="N342" s="228"/>
      <c r="O342" s="143"/>
      <c r="P342" s="192"/>
      <c r="Q342" s="287"/>
      <c r="R342" s="189"/>
      <c r="S342" s="11"/>
      <c r="T342" s="229"/>
      <c r="U342" s="135"/>
      <c r="V342" s="230"/>
      <c r="W342" s="141"/>
      <c r="X342" s="136"/>
      <c r="Y342" s="144"/>
      <c r="Z342" s="184"/>
      <c r="AA342" s="182"/>
      <c r="AB342" s="388"/>
      <c r="AC342" s="195">
        <f t="shared" si="31"/>
        <v>0</v>
      </c>
      <c r="AF342" s="389">
        <f t="shared" si="32"/>
        <v>0</v>
      </c>
      <c r="AN342" s="390">
        <f t="shared" si="33"/>
        <v>0</v>
      </c>
      <c r="AS342" s="139">
        <f t="shared" si="34"/>
        <v>0</v>
      </c>
      <c r="AT342" s="391">
        <f t="shared" si="35"/>
        <v>672707</v>
      </c>
      <c r="AU342" s="394">
        <f t="shared" si="24"/>
        <v>0</v>
      </c>
      <c r="AV342" s="393"/>
    </row>
    <row r="343" spans="1:48" s="139" customFormat="1" ht="18.75">
      <c r="A343" s="387"/>
      <c r="B343" s="11"/>
      <c r="C343" s="247"/>
      <c r="D343" s="133"/>
      <c r="E343" s="131"/>
      <c r="F343" s="225"/>
      <c r="G343" s="131"/>
      <c r="H343" s="132"/>
      <c r="I343" s="132"/>
      <c r="J343" s="134"/>
      <c r="K343" s="226"/>
      <c r="L343" s="226"/>
      <c r="M343" s="227"/>
      <c r="N343" s="228"/>
      <c r="O343" s="143"/>
      <c r="P343" s="192"/>
      <c r="Q343" s="287"/>
      <c r="R343" s="189"/>
      <c r="S343" s="11"/>
      <c r="T343" s="229"/>
      <c r="U343" s="135"/>
      <c r="V343" s="230"/>
      <c r="W343" s="141"/>
      <c r="X343" s="136"/>
      <c r="Y343" s="144"/>
      <c r="Z343" s="184"/>
      <c r="AA343" s="182"/>
      <c r="AB343" s="388"/>
      <c r="AC343" s="195">
        <f t="shared" si="31"/>
        <v>0</v>
      </c>
      <c r="AF343" s="389">
        <f t="shared" si="32"/>
        <v>0</v>
      </c>
      <c r="AN343" s="390">
        <f t="shared" si="33"/>
        <v>0</v>
      </c>
      <c r="AS343" s="139">
        <f t="shared" si="34"/>
        <v>0</v>
      </c>
      <c r="AT343" s="391">
        <f t="shared" si="35"/>
        <v>672707</v>
      </c>
      <c r="AU343" s="394">
        <f t="shared" si="24"/>
        <v>0</v>
      </c>
      <c r="AV343" s="393"/>
    </row>
    <row r="344" spans="1:48" s="139" customFormat="1" ht="18.75">
      <c r="A344" s="387"/>
      <c r="B344" s="11"/>
      <c r="C344" s="247"/>
      <c r="D344" s="133"/>
      <c r="E344" s="131"/>
      <c r="F344" s="225"/>
      <c r="G344" s="131"/>
      <c r="H344" s="132"/>
      <c r="I344" s="132"/>
      <c r="J344" s="134"/>
      <c r="K344" s="226"/>
      <c r="L344" s="226"/>
      <c r="M344" s="227"/>
      <c r="N344" s="228"/>
      <c r="O344" s="143"/>
      <c r="P344" s="192"/>
      <c r="Q344" s="287"/>
      <c r="R344" s="189"/>
      <c r="S344" s="11"/>
      <c r="T344" s="229"/>
      <c r="U344" s="135"/>
      <c r="V344" s="230"/>
      <c r="W344" s="141"/>
      <c r="X344" s="136"/>
      <c r="Y344" s="144"/>
      <c r="Z344" s="184"/>
      <c r="AA344" s="182"/>
      <c r="AB344" s="388"/>
      <c r="AC344" s="195">
        <f t="shared" si="31"/>
        <v>0</v>
      </c>
      <c r="AF344" s="389">
        <f t="shared" si="32"/>
        <v>0</v>
      </c>
      <c r="AN344" s="390">
        <f t="shared" si="33"/>
        <v>0</v>
      </c>
      <c r="AS344" s="139">
        <f t="shared" si="34"/>
        <v>0</v>
      </c>
      <c r="AT344" s="391">
        <f t="shared" si="35"/>
        <v>672707</v>
      </c>
      <c r="AU344" s="394">
        <f t="shared" si="24"/>
        <v>0</v>
      </c>
      <c r="AV344" s="393"/>
    </row>
    <row r="345" spans="1:48" s="139" customFormat="1" ht="18.75">
      <c r="A345" s="387"/>
      <c r="B345" s="11"/>
      <c r="C345" s="247"/>
      <c r="D345" s="133"/>
      <c r="E345" s="131"/>
      <c r="F345" s="225"/>
      <c r="G345" s="131"/>
      <c r="H345" s="132"/>
      <c r="I345" s="132"/>
      <c r="J345" s="134"/>
      <c r="K345" s="226"/>
      <c r="L345" s="226"/>
      <c r="M345" s="227"/>
      <c r="N345" s="228"/>
      <c r="O345" s="143"/>
      <c r="P345" s="192"/>
      <c r="Q345" s="287"/>
      <c r="R345" s="189"/>
      <c r="S345" s="11"/>
      <c r="T345" s="229"/>
      <c r="U345" s="135"/>
      <c r="V345" s="230"/>
      <c r="W345" s="141"/>
      <c r="X345" s="136"/>
      <c r="Y345" s="144"/>
      <c r="Z345" s="184"/>
      <c r="AA345" s="182"/>
      <c r="AB345" s="388"/>
      <c r="AC345" s="195">
        <f t="shared" si="31"/>
        <v>0</v>
      </c>
      <c r="AF345" s="389">
        <f t="shared" si="32"/>
        <v>0</v>
      </c>
      <c r="AN345" s="390">
        <f t="shared" si="33"/>
        <v>0</v>
      </c>
      <c r="AS345" s="139">
        <f t="shared" si="34"/>
        <v>0</v>
      </c>
      <c r="AT345" s="391">
        <f t="shared" si="35"/>
        <v>672707</v>
      </c>
      <c r="AU345" s="394">
        <f t="shared" si="24"/>
        <v>0</v>
      </c>
      <c r="AV345" s="393"/>
    </row>
    <row r="346" spans="1:48" s="139" customFormat="1" ht="18.75">
      <c r="A346" s="387"/>
      <c r="B346" s="11"/>
      <c r="C346" s="247"/>
      <c r="D346" s="133"/>
      <c r="E346" s="131"/>
      <c r="F346" s="225"/>
      <c r="G346" s="131"/>
      <c r="H346" s="132"/>
      <c r="I346" s="132"/>
      <c r="J346" s="134"/>
      <c r="K346" s="226"/>
      <c r="L346" s="226"/>
      <c r="M346" s="227"/>
      <c r="N346" s="228"/>
      <c r="O346" s="143"/>
      <c r="P346" s="192"/>
      <c r="Q346" s="287"/>
      <c r="R346" s="189"/>
      <c r="S346" s="11"/>
      <c r="T346" s="229"/>
      <c r="U346" s="135"/>
      <c r="V346" s="230"/>
      <c r="W346" s="141"/>
      <c r="X346" s="136"/>
      <c r="Y346" s="144"/>
      <c r="Z346" s="184"/>
      <c r="AA346" s="182"/>
      <c r="AB346" s="388"/>
      <c r="AC346" s="195">
        <f t="shared" si="31"/>
        <v>0</v>
      </c>
      <c r="AF346" s="389">
        <f t="shared" si="32"/>
        <v>0</v>
      </c>
      <c r="AN346" s="390">
        <f t="shared" si="33"/>
        <v>0</v>
      </c>
      <c r="AS346" s="139">
        <f t="shared" si="34"/>
        <v>0</v>
      </c>
      <c r="AT346" s="391">
        <f t="shared" si="35"/>
        <v>672707</v>
      </c>
      <c r="AU346" s="394">
        <f t="shared" si="24"/>
        <v>0</v>
      </c>
      <c r="AV346" s="393"/>
    </row>
    <row r="347" spans="1:48" s="139" customFormat="1" ht="18.75">
      <c r="A347" s="387"/>
      <c r="B347" s="11"/>
      <c r="C347" s="247"/>
      <c r="D347" s="133"/>
      <c r="E347" s="131"/>
      <c r="F347" s="225"/>
      <c r="G347" s="131"/>
      <c r="H347" s="132"/>
      <c r="I347" s="132"/>
      <c r="J347" s="134"/>
      <c r="K347" s="226"/>
      <c r="L347" s="226"/>
      <c r="M347" s="227"/>
      <c r="N347" s="228"/>
      <c r="O347" s="143"/>
      <c r="P347" s="192"/>
      <c r="Q347" s="287"/>
      <c r="R347" s="189"/>
      <c r="S347" s="11"/>
      <c r="T347" s="229"/>
      <c r="U347" s="135"/>
      <c r="V347" s="230"/>
      <c r="W347" s="141"/>
      <c r="X347" s="136"/>
      <c r="Y347" s="144"/>
      <c r="Z347" s="184"/>
      <c r="AA347" s="182"/>
      <c r="AB347" s="388"/>
      <c r="AC347" s="195">
        <f t="shared" si="31"/>
        <v>0</v>
      </c>
      <c r="AF347" s="389">
        <f t="shared" si="32"/>
        <v>0</v>
      </c>
      <c r="AN347" s="390">
        <f t="shared" si="33"/>
        <v>0</v>
      </c>
      <c r="AS347" s="139">
        <f t="shared" si="34"/>
        <v>0</v>
      </c>
      <c r="AT347" s="391">
        <f t="shared" si="35"/>
        <v>672707</v>
      </c>
      <c r="AU347" s="394">
        <f t="shared" si="24"/>
        <v>0</v>
      </c>
      <c r="AV347" s="393"/>
    </row>
    <row r="348" spans="1:48" s="139" customFormat="1" ht="18.75">
      <c r="A348" s="387"/>
      <c r="B348" s="11"/>
      <c r="C348" s="247"/>
      <c r="D348" s="133"/>
      <c r="E348" s="131"/>
      <c r="F348" s="225"/>
      <c r="G348" s="131"/>
      <c r="H348" s="132"/>
      <c r="I348" s="132"/>
      <c r="J348" s="134"/>
      <c r="K348" s="226"/>
      <c r="L348" s="226"/>
      <c r="M348" s="227"/>
      <c r="N348" s="228"/>
      <c r="O348" s="143"/>
      <c r="P348" s="192"/>
      <c r="Q348" s="287"/>
      <c r="R348" s="189"/>
      <c r="S348" s="11"/>
      <c r="T348" s="229"/>
      <c r="U348" s="135"/>
      <c r="V348" s="230"/>
      <c r="W348" s="141"/>
      <c r="X348" s="136"/>
      <c r="Y348" s="144"/>
      <c r="Z348" s="184"/>
      <c r="AA348" s="182"/>
      <c r="AB348" s="388"/>
      <c r="AC348" s="195">
        <f t="shared" si="31"/>
        <v>0</v>
      </c>
      <c r="AF348" s="389">
        <f t="shared" si="32"/>
        <v>0</v>
      </c>
      <c r="AN348" s="390">
        <f t="shared" si="33"/>
        <v>0</v>
      </c>
      <c r="AS348" s="139">
        <f t="shared" si="34"/>
        <v>0</v>
      </c>
      <c r="AT348" s="391">
        <f t="shared" si="35"/>
        <v>672707</v>
      </c>
      <c r="AU348" s="394">
        <f t="shared" si="24"/>
        <v>0</v>
      </c>
      <c r="AV348" s="393"/>
    </row>
    <row r="349" spans="1:48" s="139" customFormat="1" ht="18.75">
      <c r="A349" s="387"/>
      <c r="B349" s="11"/>
      <c r="C349" s="247"/>
      <c r="D349" s="133"/>
      <c r="E349" s="131"/>
      <c r="F349" s="225"/>
      <c r="G349" s="131"/>
      <c r="H349" s="132"/>
      <c r="I349" s="132"/>
      <c r="J349" s="134"/>
      <c r="K349" s="226"/>
      <c r="L349" s="226"/>
      <c r="M349" s="227"/>
      <c r="N349" s="228"/>
      <c r="O349" s="143"/>
      <c r="P349" s="192"/>
      <c r="Q349" s="287"/>
      <c r="R349" s="189"/>
      <c r="S349" s="11"/>
      <c r="T349" s="229"/>
      <c r="U349" s="135"/>
      <c r="V349" s="230"/>
      <c r="W349" s="141"/>
      <c r="X349" s="136"/>
      <c r="Y349" s="144"/>
      <c r="Z349" s="184"/>
      <c r="AA349" s="182"/>
      <c r="AB349" s="388"/>
      <c r="AC349" s="195">
        <f t="shared" si="31"/>
        <v>0</v>
      </c>
      <c r="AF349" s="389">
        <f t="shared" si="32"/>
        <v>0</v>
      </c>
      <c r="AN349" s="390">
        <f t="shared" si="33"/>
        <v>0</v>
      </c>
      <c r="AS349" s="139">
        <f t="shared" si="34"/>
        <v>0</v>
      </c>
      <c r="AT349" s="391">
        <f t="shared" si="35"/>
        <v>672707</v>
      </c>
      <c r="AU349" s="394">
        <f t="shared" si="24"/>
        <v>0</v>
      </c>
      <c r="AV349" s="393"/>
    </row>
    <row r="350" spans="1:48" s="139" customFormat="1" ht="18.75">
      <c r="A350" s="387"/>
      <c r="B350" s="11"/>
      <c r="C350" s="247"/>
      <c r="D350" s="133"/>
      <c r="E350" s="131"/>
      <c r="F350" s="225"/>
      <c r="G350" s="131"/>
      <c r="H350" s="132"/>
      <c r="I350" s="132"/>
      <c r="J350" s="134"/>
      <c r="K350" s="226"/>
      <c r="L350" s="226"/>
      <c r="M350" s="227"/>
      <c r="N350" s="228"/>
      <c r="O350" s="143"/>
      <c r="P350" s="192"/>
      <c r="Q350" s="287"/>
      <c r="R350" s="189"/>
      <c r="S350" s="11"/>
      <c r="T350" s="229"/>
      <c r="U350" s="135"/>
      <c r="V350" s="230"/>
      <c r="W350" s="141"/>
      <c r="X350" s="136"/>
      <c r="Y350" s="144"/>
      <c r="Z350" s="184"/>
      <c r="AA350" s="182"/>
      <c r="AB350" s="388"/>
      <c r="AC350" s="195">
        <f t="shared" si="31"/>
        <v>0</v>
      </c>
      <c r="AF350" s="389">
        <f t="shared" si="32"/>
        <v>0</v>
      </c>
      <c r="AN350" s="390">
        <f t="shared" si="33"/>
        <v>0</v>
      </c>
      <c r="AS350" s="139">
        <f t="shared" si="34"/>
        <v>0</v>
      </c>
      <c r="AT350" s="391">
        <f t="shared" si="35"/>
        <v>672707</v>
      </c>
      <c r="AU350" s="394">
        <f t="shared" si="24"/>
        <v>0</v>
      </c>
      <c r="AV350" s="393"/>
    </row>
    <row r="351" spans="1:48" s="139" customFormat="1" ht="18.75">
      <c r="A351" s="387"/>
      <c r="B351" s="11"/>
      <c r="C351" s="247"/>
      <c r="D351" s="133"/>
      <c r="E351" s="131"/>
      <c r="F351" s="225"/>
      <c r="G351" s="131"/>
      <c r="H351" s="132"/>
      <c r="I351" s="132"/>
      <c r="J351" s="134"/>
      <c r="K351" s="226"/>
      <c r="L351" s="226"/>
      <c r="M351" s="227"/>
      <c r="N351" s="228"/>
      <c r="O351" s="143"/>
      <c r="P351" s="192"/>
      <c r="Q351" s="287"/>
      <c r="R351" s="189"/>
      <c r="S351" s="11"/>
      <c r="T351" s="229"/>
      <c r="U351" s="135"/>
      <c r="V351" s="230"/>
      <c r="W351" s="141"/>
      <c r="X351" s="136"/>
      <c r="Y351" s="144"/>
      <c r="Z351" s="184"/>
      <c r="AA351" s="182"/>
      <c r="AB351" s="388"/>
      <c r="AC351" s="195">
        <f t="shared" si="31"/>
        <v>0</v>
      </c>
      <c r="AF351" s="389">
        <f t="shared" si="32"/>
        <v>0</v>
      </c>
      <c r="AN351" s="390">
        <f t="shared" si="33"/>
        <v>0</v>
      </c>
      <c r="AS351" s="139">
        <f t="shared" si="34"/>
        <v>0</v>
      </c>
      <c r="AT351" s="391">
        <f t="shared" si="35"/>
        <v>672707</v>
      </c>
      <c r="AU351" s="394">
        <f t="shared" si="24"/>
        <v>0</v>
      </c>
      <c r="AV351" s="393"/>
    </row>
    <row r="352" spans="1:48" s="139" customFormat="1" ht="18.75">
      <c r="A352" s="387"/>
      <c r="B352" s="11"/>
      <c r="C352" s="247"/>
      <c r="D352" s="133"/>
      <c r="E352" s="131"/>
      <c r="F352" s="225"/>
      <c r="G352" s="131"/>
      <c r="H352" s="132"/>
      <c r="I352" s="132"/>
      <c r="J352" s="134"/>
      <c r="K352" s="226"/>
      <c r="L352" s="226"/>
      <c r="M352" s="227"/>
      <c r="N352" s="228"/>
      <c r="O352" s="143"/>
      <c r="P352" s="192"/>
      <c r="Q352" s="287"/>
      <c r="R352" s="189"/>
      <c r="S352" s="11"/>
      <c r="T352" s="229"/>
      <c r="U352" s="135"/>
      <c r="V352" s="230"/>
      <c r="W352" s="141"/>
      <c r="X352" s="136"/>
      <c r="Y352" s="144"/>
      <c r="Z352" s="184"/>
      <c r="AA352" s="182"/>
      <c r="AB352" s="388"/>
      <c r="AC352" s="195">
        <f t="shared" si="31"/>
        <v>0</v>
      </c>
      <c r="AF352" s="389">
        <f t="shared" si="32"/>
        <v>0</v>
      </c>
      <c r="AN352" s="390">
        <f t="shared" si="33"/>
        <v>0</v>
      </c>
      <c r="AS352" s="139">
        <f t="shared" si="34"/>
        <v>0</v>
      </c>
      <c r="AT352" s="391">
        <f t="shared" si="35"/>
        <v>672707</v>
      </c>
      <c r="AU352" s="394">
        <f t="shared" si="24"/>
        <v>0</v>
      </c>
      <c r="AV352" s="393"/>
    </row>
    <row r="353" spans="1:48" s="139" customFormat="1" ht="18.75">
      <c r="A353" s="387"/>
      <c r="B353" s="11"/>
      <c r="C353" s="247"/>
      <c r="D353" s="133"/>
      <c r="E353" s="131"/>
      <c r="F353" s="225"/>
      <c r="G353" s="131"/>
      <c r="H353" s="132"/>
      <c r="I353" s="132"/>
      <c r="J353" s="134"/>
      <c r="K353" s="226"/>
      <c r="L353" s="226"/>
      <c r="M353" s="227"/>
      <c r="N353" s="228"/>
      <c r="O353" s="143"/>
      <c r="P353" s="192"/>
      <c r="Q353" s="287"/>
      <c r="R353" s="189"/>
      <c r="S353" s="11"/>
      <c r="T353" s="229"/>
      <c r="U353" s="135"/>
      <c r="V353" s="230"/>
      <c r="W353" s="141"/>
      <c r="X353" s="136"/>
      <c r="Y353" s="144"/>
      <c r="Z353" s="184"/>
      <c r="AA353" s="182"/>
      <c r="AB353" s="388"/>
      <c r="AC353" s="195">
        <f t="shared" si="31"/>
        <v>0</v>
      </c>
      <c r="AF353" s="389">
        <f t="shared" si="32"/>
        <v>0</v>
      </c>
      <c r="AN353" s="390">
        <f t="shared" si="33"/>
        <v>0</v>
      </c>
      <c r="AS353" s="139">
        <f t="shared" si="34"/>
        <v>0</v>
      </c>
      <c r="AT353" s="391">
        <f t="shared" si="35"/>
        <v>672707</v>
      </c>
      <c r="AU353" s="394">
        <f t="shared" si="24"/>
        <v>0</v>
      </c>
      <c r="AV353" s="393"/>
    </row>
    <row r="354" spans="1:48" s="139" customFormat="1" ht="18.75">
      <c r="A354" s="387"/>
      <c r="B354" s="11"/>
      <c r="C354" s="247"/>
      <c r="D354" s="133"/>
      <c r="E354" s="131"/>
      <c r="F354" s="225"/>
      <c r="G354" s="131"/>
      <c r="H354" s="132"/>
      <c r="I354" s="132"/>
      <c r="J354" s="134"/>
      <c r="K354" s="226"/>
      <c r="L354" s="226"/>
      <c r="M354" s="227"/>
      <c r="N354" s="228"/>
      <c r="O354" s="143"/>
      <c r="P354" s="192"/>
      <c r="Q354" s="287"/>
      <c r="R354" s="189"/>
      <c r="S354" s="11"/>
      <c r="T354" s="229"/>
      <c r="U354" s="135"/>
      <c r="V354" s="230"/>
      <c r="W354" s="141"/>
      <c r="X354" s="136"/>
      <c r="Y354" s="144"/>
      <c r="Z354" s="184"/>
      <c r="AA354" s="182"/>
      <c r="AB354" s="388"/>
      <c r="AC354" s="195">
        <f t="shared" si="31"/>
        <v>0</v>
      </c>
      <c r="AF354" s="389">
        <f t="shared" si="32"/>
        <v>0</v>
      </c>
      <c r="AN354" s="390">
        <f t="shared" si="33"/>
        <v>0</v>
      </c>
      <c r="AS354" s="139">
        <f t="shared" si="34"/>
        <v>0</v>
      </c>
      <c r="AT354" s="391">
        <f t="shared" si="35"/>
        <v>672707</v>
      </c>
      <c r="AU354" s="394">
        <f t="shared" si="24"/>
        <v>0</v>
      </c>
      <c r="AV354" s="393"/>
    </row>
    <row r="355" spans="1:48" s="139" customFormat="1" ht="18.75">
      <c r="A355" s="387"/>
      <c r="B355" s="11"/>
      <c r="C355" s="247"/>
      <c r="D355" s="133"/>
      <c r="E355" s="131"/>
      <c r="F355" s="225"/>
      <c r="G355" s="131"/>
      <c r="H355" s="132"/>
      <c r="I355" s="132"/>
      <c r="J355" s="134"/>
      <c r="K355" s="226"/>
      <c r="L355" s="226"/>
      <c r="M355" s="227"/>
      <c r="N355" s="228"/>
      <c r="O355" s="143"/>
      <c r="P355" s="192"/>
      <c r="Q355" s="287"/>
      <c r="R355" s="189"/>
      <c r="S355" s="11"/>
      <c r="T355" s="229"/>
      <c r="U355" s="135"/>
      <c r="V355" s="230"/>
      <c r="W355" s="141"/>
      <c r="X355" s="136"/>
      <c r="Y355" s="144"/>
      <c r="Z355" s="184"/>
      <c r="AA355" s="182"/>
      <c r="AB355" s="388"/>
      <c r="AC355" s="195">
        <f t="shared" si="31"/>
        <v>0</v>
      </c>
      <c r="AF355" s="389">
        <f t="shared" si="32"/>
        <v>0</v>
      </c>
      <c r="AN355" s="390">
        <f t="shared" si="33"/>
        <v>0</v>
      </c>
      <c r="AS355" s="139">
        <f t="shared" si="34"/>
        <v>0</v>
      </c>
      <c r="AT355" s="391">
        <f t="shared" si="35"/>
        <v>672707</v>
      </c>
      <c r="AU355" s="394">
        <f t="shared" si="24"/>
        <v>0</v>
      </c>
      <c r="AV355" s="393"/>
    </row>
    <row r="356" spans="1:48" s="139" customFormat="1" ht="18.75">
      <c r="A356" s="387"/>
      <c r="B356" s="11"/>
      <c r="C356" s="247"/>
      <c r="D356" s="133"/>
      <c r="E356" s="131"/>
      <c r="F356" s="225"/>
      <c r="G356" s="131"/>
      <c r="H356" s="132"/>
      <c r="I356" s="132"/>
      <c r="J356" s="134"/>
      <c r="K356" s="226"/>
      <c r="L356" s="226"/>
      <c r="M356" s="227"/>
      <c r="N356" s="228"/>
      <c r="O356" s="143"/>
      <c r="P356" s="192"/>
      <c r="Q356" s="287"/>
      <c r="R356" s="189"/>
      <c r="S356" s="11"/>
      <c r="T356" s="229"/>
      <c r="U356" s="135"/>
      <c r="V356" s="230"/>
      <c r="W356" s="141"/>
      <c r="X356" s="136"/>
      <c r="Y356" s="144"/>
      <c r="Z356" s="184"/>
      <c r="AA356" s="182"/>
      <c r="AB356" s="388"/>
      <c r="AC356" s="195">
        <f t="shared" si="31"/>
        <v>0</v>
      </c>
      <c r="AF356" s="389">
        <f t="shared" si="32"/>
        <v>0</v>
      </c>
      <c r="AN356" s="390">
        <f t="shared" si="33"/>
        <v>0</v>
      </c>
      <c r="AS356" s="139">
        <f t="shared" si="34"/>
        <v>0</v>
      </c>
      <c r="AT356" s="391">
        <f t="shared" si="35"/>
        <v>672707</v>
      </c>
      <c r="AU356" s="394">
        <f t="shared" si="24"/>
        <v>0</v>
      </c>
      <c r="AV356" s="393"/>
    </row>
    <row r="357" spans="1:48" s="139" customFormat="1" ht="18.75">
      <c r="A357" s="387"/>
      <c r="B357" s="11"/>
      <c r="C357" s="247"/>
      <c r="D357" s="133"/>
      <c r="E357" s="131"/>
      <c r="F357" s="225"/>
      <c r="G357" s="131"/>
      <c r="H357" s="132"/>
      <c r="I357" s="132"/>
      <c r="J357" s="134"/>
      <c r="K357" s="226"/>
      <c r="L357" s="226"/>
      <c r="M357" s="227"/>
      <c r="N357" s="228"/>
      <c r="O357" s="143"/>
      <c r="P357" s="192"/>
      <c r="Q357" s="287"/>
      <c r="R357" s="189"/>
      <c r="S357" s="11"/>
      <c r="T357" s="229"/>
      <c r="U357" s="135"/>
      <c r="V357" s="230"/>
      <c r="W357" s="141"/>
      <c r="X357" s="136"/>
      <c r="Y357" s="144"/>
      <c r="Z357" s="184"/>
      <c r="AA357" s="182"/>
      <c r="AB357" s="388"/>
      <c r="AC357" s="195">
        <f t="shared" si="31"/>
        <v>0</v>
      </c>
      <c r="AF357" s="389">
        <f t="shared" si="32"/>
        <v>0</v>
      </c>
      <c r="AN357" s="390">
        <f t="shared" si="33"/>
        <v>0</v>
      </c>
      <c r="AS357" s="139">
        <f t="shared" si="34"/>
        <v>0</v>
      </c>
      <c r="AT357" s="391">
        <f t="shared" si="35"/>
        <v>672707</v>
      </c>
      <c r="AU357" s="394">
        <f t="shared" si="24"/>
        <v>0</v>
      </c>
      <c r="AV357" s="393"/>
    </row>
    <row r="358" spans="1:48" s="139" customFormat="1" ht="18.75">
      <c r="A358" s="387"/>
      <c r="B358" s="11"/>
      <c r="C358" s="247"/>
      <c r="D358" s="133"/>
      <c r="E358" s="131"/>
      <c r="F358" s="225"/>
      <c r="G358" s="131"/>
      <c r="H358" s="132"/>
      <c r="I358" s="132"/>
      <c r="J358" s="134"/>
      <c r="K358" s="226"/>
      <c r="L358" s="226"/>
      <c r="M358" s="227"/>
      <c r="N358" s="228"/>
      <c r="O358" s="143"/>
      <c r="P358" s="192"/>
      <c r="Q358" s="287"/>
      <c r="R358" s="189"/>
      <c r="S358" s="11"/>
      <c r="T358" s="229"/>
      <c r="U358" s="135"/>
      <c r="V358" s="230"/>
      <c r="W358" s="141"/>
      <c r="X358" s="136"/>
      <c r="Y358" s="144"/>
      <c r="Z358" s="184"/>
      <c r="AA358" s="182"/>
      <c r="AB358" s="388"/>
      <c r="AC358" s="195">
        <f t="shared" si="31"/>
        <v>0</v>
      </c>
      <c r="AF358" s="389">
        <f t="shared" si="32"/>
        <v>0</v>
      </c>
      <c r="AN358" s="390">
        <f t="shared" si="33"/>
        <v>0</v>
      </c>
      <c r="AS358" s="139">
        <f t="shared" si="34"/>
        <v>0</v>
      </c>
      <c r="AT358" s="391">
        <f t="shared" si="35"/>
        <v>672707</v>
      </c>
      <c r="AU358" s="394">
        <f t="shared" si="24"/>
        <v>0</v>
      </c>
      <c r="AV358" s="393"/>
    </row>
    <row r="359" spans="1:48" s="139" customFormat="1" ht="18.75">
      <c r="A359" s="387"/>
      <c r="B359" s="11"/>
      <c r="C359" s="247"/>
      <c r="D359" s="133"/>
      <c r="E359" s="131"/>
      <c r="F359" s="225"/>
      <c r="G359" s="131"/>
      <c r="H359" s="132"/>
      <c r="I359" s="132"/>
      <c r="J359" s="134"/>
      <c r="K359" s="226"/>
      <c r="L359" s="226"/>
      <c r="M359" s="227"/>
      <c r="N359" s="228"/>
      <c r="O359" s="143"/>
      <c r="P359" s="192"/>
      <c r="Q359" s="287"/>
      <c r="R359" s="189"/>
      <c r="S359" s="11"/>
      <c r="T359" s="229"/>
      <c r="U359" s="135"/>
      <c r="V359" s="230"/>
      <c r="W359" s="141"/>
      <c r="X359" s="136"/>
      <c r="Y359" s="144"/>
      <c r="Z359" s="184"/>
      <c r="AA359" s="182"/>
      <c r="AB359" s="388"/>
      <c r="AC359" s="195">
        <f t="shared" si="31"/>
        <v>0</v>
      </c>
      <c r="AF359" s="389">
        <f t="shared" si="32"/>
        <v>0</v>
      </c>
      <c r="AN359" s="390">
        <f t="shared" si="33"/>
        <v>0</v>
      </c>
      <c r="AS359" s="139">
        <f t="shared" si="34"/>
        <v>0</v>
      </c>
      <c r="AT359" s="391">
        <f t="shared" si="35"/>
        <v>672707</v>
      </c>
      <c r="AU359" s="394">
        <f t="shared" si="24"/>
        <v>0</v>
      </c>
      <c r="AV359" s="393"/>
    </row>
    <row r="360" spans="1:48" s="139" customFormat="1" ht="18.75">
      <c r="A360" s="387"/>
      <c r="B360" s="11"/>
      <c r="C360" s="247"/>
      <c r="D360" s="133"/>
      <c r="E360" s="131"/>
      <c r="F360" s="225"/>
      <c r="G360" s="131"/>
      <c r="H360" s="132"/>
      <c r="I360" s="132"/>
      <c r="J360" s="134"/>
      <c r="K360" s="226"/>
      <c r="L360" s="226"/>
      <c r="M360" s="227"/>
      <c r="N360" s="228"/>
      <c r="O360" s="143"/>
      <c r="P360" s="192"/>
      <c r="Q360" s="287"/>
      <c r="R360" s="189"/>
      <c r="S360" s="11"/>
      <c r="T360" s="229"/>
      <c r="U360" s="135"/>
      <c r="V360" s="230"/>
      <c r="W360" s="141"/>
      <c r="X360" s="136"/>
      <c r="Y360" s="144"/>
      <c r="Z360" s="184"/>
      <c r="AA360" s="182"/>
      <c r="AB360" s="388"/>
      <c r="AC360" s="195">
        <f t="shared" si="31"/>
        <v>0</v>
      </c>
      <c r="AF360" s="389">
        <f t="shared" si="32"/>
        <v>0</v>
      </c>
      <c r="AN360" s="390">
        <f t="shared" si="33"/>
        <v>0</v>
      </c>
      <c r="AS360" s="139">
        <f t="shared" si="34"/>
        <v>0</v>
      </c>
      <c r="AT360" s="391">
        <f t="shared" si="35"/>
        <v>672707</v>
      </c>
      <c r="AU360" s="394">
        <f t="shared" ref="AU360:AU423" si="36">Y360</f>
        <v>0</v>
      </c>
      <c r="AV360" s="393"/>
    </row>
    <row r="361" spans="1:48" s="139" customFormat="1" ht="18.75">
      <c r="A361" s="387"/>
      <c r="B361" s="11"/>
      <c r="C361" s="247"/>
      <c r="D361" s="133"/>
      <c r="E361" s="131"/>
      <c r="F361" s="225"/>
      <c r="G361" s="131"/>
      <c r="H361" s="132"/>
      <c r="I361" s="132"/>
      <c r="J361" s="134"/>
      <c r="K361" s="226"/>
      <c r="L361" s="226"/>
      <c r="M361" s="227"/>
      <c r="N361" s="228"/>
      <c r="O361" s="143"/>
      <c r="P361" s="192"/>
      <c r="Q361" s="287"/>
      <c r="R361" s="189"/>
      <c r="S361" s="11"/>
      <c r="T361" s="229"/>
      <c r="U361" s="135"/>
      <c r="V361" s="230"/>
      <c r="W361" s="141"/>
      <c r="X361" s="136"/>
      <c r="Y361" s="144"/>
      <c r="Z361" s="184"/>
      <c r="AA361" s="182"/>
      <c r="AB361" s="388"/>
      <c r="AC361" s="195">
        <f t="shared" si="31"/>
        <v>0</v>
      </c>
      <c r="AF361" s="389">
        <f t="shared" si="32"/>
        <v>0</v>
      </c>
      <c r="AN361" s="390">
        <f t="shared" si="33"/>
        <v>0</v>
      </c>
      <c r="AS361" s="139">
        <f t="shared" si="34"/>
        <v>0</v>
      </c>
      <c r="AT361" s="391">
        <f t="shared" si="35"/>
        <v>672707</v>
      </c>
      <c r="AU361" s="394">
        <f t="shared" si="36"/>
        <v>0</v>
      </c>
      <c r="AV361" s="393"/>
    </row>
    <row r="362" spans="1:48" s="139" customFormat="1" ht="18.75">
      <c r="A362" s="387"/>
      <c r="B362" s="11"/>
      <c r="C362" s="247"/>
      <c r="D362" s="133"/>
      <c r="E362" s="131"/>
      <c r="F362" s="225"/>
      <c r="G362" s="131"/>
      <c r="H362" s="132"/>
      <c r="I362" s="132"/>
      <c r="J362" s="134"/>
      <c r="K362" s="226"/>
      <c r="L362" s="226"/>
      <c r="M362" s="227"/>
      <c r="N362" s="228"/>
      <c r="O362" s="143"/>
      <c r="P362" s="192"/>
      <c r="Q362" s="287"/>
      <c r="R362" s="189"/>
      <c r="S362" s="11"/>
      <c r="T362" s="229"/>
      <c r="U362" s="135"/>
      <c r="V362" s="230"/>
      <c r="W362" s="141"/>
      <c r="X362" s="136"/>
      <c r="Y362" s="144"/>
      <c r="Z362" s="184"/>
      <c r="AA362" s="182"/>
      <c r="AB362" s="388"/>
      <c r="AC362" s="195">
        <f t="shared" si="31"/>
        <v>0</v>
      </c>
      <c r="AF362" s="389">
        <f t="shared" si="32"/>
        <v>0</v>
      </c>
      <c r="AN362" s="390">
        <f t="shared" si="33"/>
        <v>0</v>
      </c>
      <c r="AS362" s="139">
        <f t="shared" si="34"/>
        <v>0</v>
      </c>
      <c r="AT362" s="391">
        <f t="shared" si="35"/>
        <v>672707</v>
      </c>
      <c r="AU362" s="394">
        <f t="shared" si="36"/>
        <v>0</v>
      </c>
      <c r="AV362" s="393"/>
    </row>
    <row r="363" spans="1:48" s="139" customFormat="1" ht="18.75">
      <c r="A363" s="387"/>
      <c r="B363" s="11"/>
      <c r="C363" s="247"/>
      <c r="D363" s="133"/>
      <c r="E363" s="131"/>
      <c r="F363" s="225"/>
      <c r="G363" s="131"/>
      <c r="H363" s="132"/>
      <c r="I363" s="132"/>
      <c r="J363" s="134"/>
      <c r="K363" s="226"/>
      <c r="L363" s="226"/>
      <c r="M363" s="227"/>
      <c r="N363" s="228"/>
      <c r="O363" s="143"/>
      <c r="P363" s="192"/>
      <c r="Q363" s="287"/>
      <c r="R363" s="189"/>
      <c r="S363" s="11"/>
      <c r="T363" s="229"/>
      <c r="U363" s="135"/>
      <c r="V363" s="230"/>
      <c r="W363" s="141"/>
      <c r="X363" s="136"/>
      <c r="Y363" s="144"/>
      <c r="Z363" s="184"/>
      <c r="AA363" s="182"/>
      <c r="AB363" s="388"/>
      <c r="AC363" s="195">
        <f t="shared" si="31"/>
        <v>0</v>
      </c>
      <c r="AF363" s="389">
        <f t="shared" si="32"/>
        <v>0</v>
      </c>
      <c r="AN363" s="390">
        <f t="shared" si="33"/>
        <v>0</v>
      </c>
      <c r="AS363" s="139">
        <f t="shared" si="34"/>
        <v>0</v>
      </c>
      <c r="AT363" s="391">
        <f t="shared" si="35"/>
        <v>672707</v>
      </c>
      <c r="AU363" s="394">
        <f t="shared" si="36"/>
        <v>0</v>
      </c>
      <c r="AV363" s="393"/>
    </row>
    <row r="364" spans="1:48" s="139" customFormat="1" ht="18.75">
      <c r="A364" s="387"/>
      <c r="B364" s="11"/>
      <c r="C364" s="247"/>
      <c r="D364" s="133"/>
      <c r="E364" s="131"/>
      <c r="F364" s="225"/>
      <c r="G364" s="131"/>
      <c r="H364" s="132"/>
      <c r="I364" s="132"/>
      <c r="J364" s="134"/>
      <c r="K364" s="226"/>
      <c r="L364" s="226"/>
      <c r="M364" s="227"/>
      <c r="N364" s="228"/>
      <c r="O364" s="143"/>
      <c r="P364" s="192"/>
      <c r="Q364" s="287"/>
      <c r="R364" s="189"/>
      <c r="S364" s="11"/>
      <c r="T364" s="229"/>
      <c r="U364" s="135"/>
      <c r="V364" s="230"/>
      <c r="W364" s="141"/>
      <c r="X364" s="136"/>
      <c r="Y364" s="144"/>
      <c r="Z364" s="184"/>
      <c r="AA364" s="182"/>
      <c r="AB364" s="388"/>
      <c r="AC364" s="195">
        <f t="shared" si="31"/>
        <v>0</v>
      </c>
      <c r="AF364" s="389">
        <f t="shared" si="32"/>
        <v>0</v>
      </c>
      <c r="AN364" s="390">
        <f t="shared" si="33"/>
        <v>0</v>
      </c>
      <c r="AS364" s="139">
        <f t="shared" si="34"/>
        <v>0</v>
      </c>
      <c r="AT364" s="391">
        <f t="shared" si="35"/>
        <v>672707</v>
      </c>
      <c r="AU364" s="394">
        <f t="shared" si="36"/>
        <v>0</v>
      </c>
      <c r="AV364" s="393"/>
    </row>
    <row r="365" spans="1:48" s="139" customFormat="1" ht="18.75">
      <c r="A365" s="387"/>
      <c r="B365" s="11"/>
      <c r="C365" s="247"/>
      <c r="D365" s="133"/>
      <c r="E365" s="131"/>
      <c r="F365" s="225"/>
      <c r="G365" s="131"/>
      <c r="H365" s="132"/>
      <c r="I365" s="132"/>
      <c r="J365" s="134"/>
      <c r="K365" s="226"/>
      <c r="L365" s="226"/>
      <c r="M365" s="227"/>
      <c r="N365" s="228"/>
      <c r="O365" s="143"/>
      <c r="P365" s="192"/>
      <c r="Q365" s="287"/>
      <c r="R365" s="189"/>
      <c r="S365" s="11"/>
      <c r="T365" s="229"/>
      <c r="U365" s="135"/>
      <c r="V365" s="230"/>
      <c r="W365" s="141"/>
      <c r="X365" s="136"/>
      <c r="Y365" s="144"/>
      <c r="Z365" s="184"/>
      <c r="AA365" s="182"/>
      <c r="AB365" s="388"/>
      <c r="AC365" s="195">
        <f t="shared" si="31"/>
        <v>0</v>
      </c>
      <c r="AF365" s="389">
        <f t="shared" si="32"/>
        <v>0</v>
      </c>
      <c r="AN365" s="390">
        <f t="shared" si="33"/>
        <v>0</v>
      </c>
      <c r="AS365" s="139">
        <f t="shared" si="34"/>
        <v>0</v>
      </c>
      <c r="AT365" s="391">
        <f t="shared" si="35"/>
        <v>672707</v>
      </c>
      <c r="AU365" s="394">
        <f t="shared" si="36"/>
        <v>0</v>
      </c>
      <c r="AV365" s="393"/>
    </row>
    <row r="366" spans="1:48" s="139" customFormat="1" ht="18.75">
      <c r="A366" s="387"/>
      <c r="B366" s="11"/>
      <c r="C366" s="247"/>
      <c r="D366" s="133"/>
      <c r="E366" s="131"/>
      <c r="F366" s="225"/>
      <c r="G366" s="131"/>
      <c r="H366" s="132"/>
      <c r="I366" s="132"/>
      <c r="J366" s="134"/>
      <c r="K366" s="226"/>
      <c r="L366" s="226"/>
      <c r="M366" s="227"/>
      <c r="N366" s="228"/>
      <c r="O366" s="143"/>
      <c r="P366" s="192"/>
      <c r="Q366" s="287"/>
      <c r="R366" s="189"/>
      <c r="S366" s="11"/>
      <c r="T366" s="229"/>
      <c r="U366" s="135"/>
      <c r="V366" s="230"/>
      <c r="W366" s="141"/>
      <c r="X366" s="136"/>
      <c r="Y366" s="144"/>
      <c r="Z366" s="184"/>
      <c r="AA366" s="182"/>
      <c r="AB366" s="388"/>
      <c r="AC366" s="195">
        <f t="shared" si="31"/>
        <v>0</v>
      </c>
      <c r="AF366" s="389">
        <f t="shared" si="32"/>
        <v>0</v>
      </c>
      <c r="AN366" s="390">
        <f t="shared" si="33"/>
        <v>0</v>
      </c>
      <c r="AS366" s="139">
        <f t="shared" si="34"/>
        <v>0</v>
      </c>
      <c r="AT366" s="391">
        <f t="shared" si="35"/>
        <v>672707</v>
      </c>
      <c r="AU366" s="394">
        <f t="shared" si="36"/>
        <v>0</v>
      </c>
      <c r="AV366" s="393"/>
    </row>
    <row r="367" spans="1:48" s="139" customFormat="1" ht="18.75">
      <c r="A367" s="387"/>
      <c r="B367" s="11"/>
      <c r="C367" s="247"/>
      <c r="D367" s="133"/>
      <c r="E367" s="131"/>
      <c r="F367" s="225"/>
      <c r="G367" s="131"/>
      <c r="H367" s="132"/>
      <c r="I367" s="132"/>
      <c r="J367" s="134"/>
      <c r="K367" s="226"/>
      <c r="L367" s="226"/>
      <c r="M367" s="227"/>
      <c r="N367" s="228"/>
      <c r="O367" s="143"/>
      <c r="P367" s="192"/>
      <c r="Q367" s="287"/>
      <c r="R367" s="189"/>
      <c r="S367" s="11"/>
      <c r="T367" s="229"/>
      <c r="U367" s="135"/>
      <c r="V367" s="230"/>
      <c r="W367" s="141"/>
      <c r="X367" s="136"/>
      <c r="Y367" s="144"/>
      <c r="Z367" s="184"/>
      <c r="AA367" s="182"/>
      <c r="AB367" s="388"/>
      <c r="AC367" s="195">
        <f t="shared" si="31"/>
        <v>0</v>
      </c>
      <c r="AF367" s="389">
        <f t="shared" si="32"/>
        <v>0</v>
      </c>
      <c r="AN367" s="390">
        <f t="shared" si="33"/>
        <v>0</v>
      </c>
      <c r="AS367" s="139">
        <f t="shared" si="34"/>
        <v>0</v>
      </c>
      <c r="AT367" s="391">
        <f t="shared" si="35"/>
        <v>672707</v>
      </c>
      <c r="AU367" s="394">
        <f t="shared" si="36"/>
        <v>0</v>
      </c>
      <c r="AV367" s="393"/>
    </row>
    <row r="368" spans="1:48" s="139" customFormat="1" ht="18.75">
      <c r="A368" s="387"/>
      <c r="B368" s="11"/>
      <c r="C368" s="247"/>
      <c r="D368" s="133"/>
      <c r="E368" s="131"/>
      <c r="F368" s="225"/>
      <c r="G368" s="131"/>
      <c r="H368" s="132"/>
      <c r="I368" s="132"/>
      <c r="J368" s="134"/>
      <c r="K368" s="226"/>
      <c r="L368" s="226"/>
      <c r="M368" s="227"/>
      <c r="N368" s="228"/>
      <c r="O368" s="143"/>
      <c r="P368" s="192"/>
      <c r="Q368" s="287"/>
      <c r="R368" s="189"/>
      <c r="S368" s="11"/>
      <c r="T368" s="229"/>
      <c r="U368" s="135"/>
      <c r="V368" s="230"/>
      <c r="W368" s="141"/>
      <c r="X368" s="136"/>
      <c r="Y368" s="144"/>
      <c r="Z368" s="184"/>
      <c r="AA368" s="182"/>
      <c r="AB368" s="388"/>
      <c r="AC368" s="195">
        <f t="shared" si="31"/>
        <v>0</v>
      </c>
      <c r="AF368" s="389">
        <f t="shared" si="32"/>
        <v>0</v>
      </c>
      <c r="AN368" s="390">
        <f t="shared" si="33"/>
        <v>0</v>
      </c>
      <c r="AS368" s="139">
        <f t="shared" si="34"/>
        <v>0</v>
      </c>
      <c r="AT368" s="391">
        <f t="shared" si="35"/>
        <v>672707</v>
      </c>
      <c r="AU368" s="394">
        <f t="shared" si="36"/>
        <v>0</v>
      </c>
      <c r="AV368" s="393"/>
    </row>
    <row r="369" spans="1:48" s="139" customFormat="1" ht="18.75">
      <c r="A369" s="387"/>
      <c r="B369" s="11"/>
      <c r="C369" s="247"/>
      <c r="D369" s="133"/>
      <c r="E369" s="131"/>
      <c r="F369" s="225"/>
      <c r="G369" s="131"/>
      <c r="H369" s="132"/>
      <c r="I369" s="132"/>
      <c r="J369" s="134"/>
      <c r="K369" s="226"/>
      <c r="L369" s="226"/>
      <c r="M369" s="227"/>
      <c r="N369" s="228"/>
      <c r="O369" s="143"/>
      <c r="P369" s="192"/>
      <c r="Q369" s="287"/>
      <c r="R369" s="189"/>
      <c r="S369" s="11"/>
      <c r="T369" s="229"/>
      <c r="U369" s="135"/>
      <c r="V369" s="230"/>
      <c r="W369" s="141"/>
      <c r="X369" s="136"/>
      <c r="Y369" s="144"/>
      <c r="Z369" s="184"/>
      <c r="AA369" s="182"/>
      <c r="AB369" s="388"/>
      <c r="AC369" s="195">
        <f t="shared" si="31"/>
        <v>0</v>
      </c>
      <c r="AF369" s="389">
        <f t="shared" si="32"/>
        <v>0</v>
      </c>
      <c r="AN369" s="390">
        <f t="shared" si="33"/>
        <v>0</v>
      </c>
      <c r="AS369" s="139">
        <f t="shared" si="34"/>
        <v>0</v>
      </c>
      <c r="AT369" s="391">
        <f t="shared" si="35"/>
        <v>672707</v>
      </c>
      <c r="AU369" s="394">
        <f t="shared" si="36"/>
        <v>0</v>
      </c>
      <c r="AV369" s="393"/>
    </row>
    <row r="370" spans="1:48" s="139" customFormat="1" ht="18.75">
      <c r="A370" s="387"/>
      <c r="B370" s="11"/>
      <c r="C370" s="247"/>
      <c r="D370" s="133"/>
      <c r="E370" s="131"/>
      <c r="F370" s="225"/>
      <c r="G370" s="131"/>
      <c r="H370" s="132"/>
      <c r="I370" s="132"/>
      <c r="J370" s="134"/>
      <c r="K370" s="226"/>
      <c r="L370" s="226"/>
      <c r="M370" s="227"/>
      <c r="N370" s="228"/>
      <c r="O370" s="143"/>
      <c r="P370" s="192"/>
      <c r="Q370" s="287"/>
      <c r="R370" s="189"/>
      <c r="S370" s="11"/>
      <c r="T370" s="229"/>
      <c r="U370" s="135"/>
      <c r="V370" s="230"/>
      <c r="W370" s="141"/>
      <c r="X370" s="136"/>
      <c r="Y370" s="144"/>
      <c r="Z370" s="184"/>
      <c r="AA370" s="182"/>
      <c r="AB370" s="388"/>
      <c r="AC370" s="195">
        <f t="shared" si="31"/>
        <v>0</v>
      </c>
      <c r="AF370" s="389">
        <f t="shared" si="32"/>
        <v>0</v>
      </c>
      <c r="AN370" s="390">
        <f t="shared" si="33"/>
        <v>0</v>
      </c>
      <c r="AS370" s="139">
        <f t="shared" si="34"/>
        <v>0</v>
      </c>
      <c r="AT370" s="391">
        <f t="shared" si="35"/>
        <v>672707</v>
      </c>
      <c r="AU370" s="394">
        <f t="shared" si="36"/>
        <v>0</v>
      </c>
      <c r="AV370" s="393"/>
    </row>
    <row r="371" spans="1:48" s="139" customFormat="1" ht="18.75">
      <c r="A371" s="387"/>
      <c r="B371" s="11"/>
      <c r="C371" s="247"/>
      <c r="D371" s="133"/>
      <c r="E371" s="131"/>
      <c r="F371" s="225"/>
      <c r="G371" s="131"/>
      <c r="H371" s="132"/>
      <c r="I371" s="132"/>
      <c r="J371" s="134"/>
      <c r="K371" s="226"/>
      <c r="L371" s="226"/>
      <c r="M371" s="227"/>
      <c r="N371" s="228"/>
      <c r="O371" s="143"/>
      <c r="P371" s="192"/>
      <c r="Q371" s="287"/>
      <c r="R371" s="189"/>
      <c r="S371" s="11"/>
      <c r="T371" s="229"/>
      <c r="U371" s="135"/>
      <c r="V371" s="230"/>
      <c r="W371" s="141"/>
      <c r="X371" s="136"/>
      <c r="Y371" s="144"/>
      <c r="Z371" s="184"/>
      <c r="AA371" s="182"/>
      <c r="AB371" s="388"/>
      <c r="AC371" s="195">
        <f t="shared" si="31"/>
        <v>0</v>
      </c>
      <c r="AF371" s="389">
        <f t="shared" si="32"/>
        <v>0</v>
      </c>
      <c r="AN371" s="390">
        <f t="shared" si="33"/>
        <v>0</v>
      </c>
      <c r="AS371" s="139">
        <f t="shared" si="34"/>
        <v>0</v>
      </c>
      <c r="AT371" s="391">
        <f t="shared" si="35"/>
        <v>672707</v>
      </c>
      <c r="AU371" s="394">
        <f t="shared" si="36"/>
        <v>0</v>
      </c>
      <c r="AV371" s="393"/>
    </row>
    <row r="372" spans="1:48" s="139" customFormat="1" ht="18.75">
      <c r="A372" s="387"/>
      <c r="B372" s="11"/>
      <c r="C372" s="247"/>
      <c r="D372" s="133"/>
      <c r="E372" s="131"/>
      <c r="F372" s="225"/>
      <c r="G372" s="131"/>
      <c r="H372" s="132"/>
      <c r="I372" s="132"/>
      <c r="J372" s="134"/>
      <c r="K372" s="226"/>
      <c r="L372" s="226"/>
      <c r="M372" s="227"/>
      <c r="N372" s="228"/>
      <c r="O372" s="143"/>
      <c r="P372" s="192"/>
      <c r="Q372" s="287"/>
      <c r="R372" s="189"/>
      <c r="S372" s="11"/>
      <c r="T372" s="229"/>
      <c r="U372" s="135"/>
      <c r="V372" s="230"/>
      <c r="W372" s="141"/>
      <c r="X372" s="136"/>
      <c r="Y372" s="144"/>
      <c r="Z372" s="184"/>
      <c r="AA372" s="182"/>
      <c r="AB372" s="388"/>
      <c r="AC372" s="195">
        <f t="shared" si="31"/>
        <v>0</v>
      </c>
      <c r="AF372" s="389">
        <f t="shared" si="32"/>
        <v>0</v>
      </c>
      <c r="AN372" s="390">
        <f t="shared" si="33"/>
        <v>0</v>
      </c>
      <c r="AS372" s="139">
        <f t="shared" si="34"/>
        <v>0</v>
      </c>
      <c r="AT372" s="391">
        <f t="shared" si="35"/>
        <v>672707</v>
      </c>
      <c r="AU372" s="394">
        <f t="shared" si="36"/>
        <v>0</v>
      </c>
      <c r="AV372" s="393"/>
    </row>
    <row r="373" spans="1:48" s="139" customFormat="1" ht="18.75">
      <c r="A373" s="387"/>
      <c r="B373" s="11"/>
      <c r="C373" s="247"/>
      <c r="D373" s="133"/>
      <c r="E373" s="131"/>
      <c r="F373" s="225"/>
      <c r="G373" s="131"/>
      <c r="H373" s="132"/>
      <c r="I373" s="132"/>
      <c r="J373" s="134"/>
      <c r="K373" s="226"/>
      <c r="L373" s="226"/>
      <c r="M373" s="227"/>
      <c r="N373" s="228"/>
      <c r="O373" s="143"/>
      <c r="P373" s="192"/>
      <c r="Q373" s="287"/>
      <c r="R373" s="189"/>
      <c r="S373" s="11"/>
      <c r="T373" s="229"/>
      <c r="U373" s="135"/>
      <c r="V373" s="230"/>
      <c r="W373" s="141"/>
      <c r="X373" s="136"/>
      <c r="Y373" s="144"/>
      <c r="Z373" s="184"/>
      <c r="AA373" s="182"/>
      <c r="AB373" s="388"/>
      <c r="AC373" s="195">
        <f t="shared" si="31"/>
        <v>0</v>
      </c>
      <c r="AF373" s="389">
        <f t="shared" si="32"/>
        <v>0</v>
      </c>
      <c r="AN373" s="390">
        <f t="shared" si="33"/>
        <v>0</v>
      </c>
      <c r="AS373" s="139">
        <f t="shared" si="34"/>
        <v>0</v>
      </c>
      <c r="AT373" s="391">
        <f t="shared" si="35"/>
        <v>672707</v>
      </c>
      <c r="AU373" s="394">
        <f t="shared" si="36"/>
        <v>0</v>
      </c>
      <c r="AV373" s="393"/>
    </row>
    <row r="374" spans="1:48" s="139" customFormat="1" ht="18.75">
      <c r="A374" s="387"/>
      <c r="B374" s="11"/>
      <c r="C374" s="247"/>
      <c r="D374" s="133"/>
      <c r="E374" s="131"/>
      <c r="F374" s="225"/>
      <c r="G374" s="131"/>
      <c r="H374" s="132"/>
      <c r="I374" s="132"/>
      <c r="J374" s="134"/>
      <c r="K374" s="226"/>
      <c r="L374" s="226"/>
      <c r="M374" s="227"/>
      <c r="N374" s="228"/>
      <c r="O374" s="143"/>
      <c r="P374" s="192"/>
      <c r="Q374" s="287"/>
      <c r="R374" s="189"/>
      <c r="S374" s="11"/>
      <c r="T374" s="229"/>
      <c r="U374" s="135"/>
      <c r="V374" s="230"/>
      <c r="W374" s="141"/>
      <c r="X374" s="136"/>
      <c r="Y374" s="144"/>
      <c r="Z374" s="184"/>
      <c r="AA374" s="182"/>
      <c r="AB374" s="388"/>
      <c r="AC374" s="195">
        <f t="shared" si="31"/>
        <v>0</v>
      </c>
      <c r="AF374" s="389">
        <f t="shared" si="32"/>
        <v>0</v>
      </c>
      <c r="AN374" s="390">
        <f t="shared" si="33"/>
        <v>0</v>
      </c>
      <c r="AS374" s="139">
        <f t="shared" si="34"/>
        <v>0</v>
      </c>
      <c r="AT374" s="391">
        <f t="shared" si="35"/>
        <v>672707</v>
      </c>
      <c r="AU374" s="394">
        <f t="shared" si="36"/>
        <v>0</v>
      </c>
      <c r="AV374" s="393"/>
    </row>
    <row r="375" spans="1:48" s="139" customFormat="1" ht="18.75">
      <c r="A375" s="387"/>
      <c r="B375" s="11"/>
      <c r="C375" s="247"/>
      <c r="D375" s="133"/>
      <c r="E375" s="131"/>
      <c r="F375" s="225"/>
      <c r="G375" s="131"/>
      <c r="H375" s="132"/>
      <c r="I375" s="132"/>
      <c r="J375" s="134"/>
      <c r="K375" s="226"/>
      <c r="L375" s="226"/>
      <c r="M375" s="227"/>
      <c r="N375" s="228"/>
      <c r="O375" s="143"/>
      <c r="P375" s="192"/>
      <c r="Q375" s="287"/>
      <c r="R375" s="189"/>
      <c r="S375" s="11"/>
      <c r="T375" s="229"/>
      <c r="U375" s="135"/>
      <c r="V375" s="230"/>
      <c r="W375" s="141"/>
      <c r="X375" s="136"/>
      <c r="Y375" s="144"/>
      <c r="Z375" s="184"/>
      <c r="AA375" s="182"/>
      <c r="AB375" s="388"/>
      <c r="AC375" s="195">
        <f t="shared" si="31"/>
        <v>0</v>
      </c>
      <c r="AF375" s="389">
        <f t="shared" si="32"/>
        <v>0</v>
      </c>
      <c r="AN375" s="390">
        <f t="shared" si="33"/>
        <v>0</v>
      </c>
      <c r="AS375" s="139">
        <f t="shared" si="34"/>
        <v>0</v>
      </c>
      <c r="AT375" s="391">
        <f t="shared" si="35"/>
        <v>672707</v>
      </c>
      <c r="AU375" s="394">
        <f t="shared" si="36"/>
        <v>0</v>
      </c>
      <c r="AV375" s="393"/>
    </row>
    <row r="376" spans="1:48" s="139" customFormat="1" ht="18.75">
      <c r="A376" s="387"/>
      <c r="B376" s="11"/>
      <c r="C376" s="247"/>
      <c r="D376" s="133"/>
      <c r="E376" s="131"/>
      <c r="F376" s="225"/>
      <c r="G376" s="131"/>
      <c r="H376" s="132"/>
      <c r="I376" s="132"/>
      <c r="J376" s="134"/>
      <c r="K376" s="226"/>
      <c r="L376" s="226"/>
      <c r="M376" s="227"/>
      <c r="N376" s="228"/>
      <c r="O376" s="143"/>
      <c r="P376" s="192"/>
      <c r="Q376" s="287"/>
      <c r="R376" s="189"/>
      <c r="S376" s="11"/>
      <c r="T376" s="229"/>
      <c r="U376" s="135"/>
      <c r="V376" s="230"/>
      <c r="W376" s="141"/>
      <c r="X376" s="136"/>
      <c r="Y376" s="144"/>
      <c r="Z376" s="184"/>
      <c r="AA376" s="182"/>
      <c r="AB376" s="388"/>
      <c r="AC376" s="195">
        <f t="shared" si="31"/>
        <v>0</v>
      </c>
      <c r="AF376" s="389">
        <f t="shared" si="32"/>
        <v>0</v>
      </c>
      <c r="AN376" s="390">
        <f t="shared" si="33"/>
        <v>0</v>
      </c>
      <c r="AS376" s="139">
        <f t="shared" si="34"/>
        <v>0</v>
      </c>
      <c r="AT376" s="391">
        <f t="shared" si="35"/>
        <v>672707</v>
      </c>
      <c r="AU376" s="394">
        <f t="shared" si="36"/>
        <v>0</v>
      </c>
      <c r="AV376" s="393"/>
    </row>
    <row r="377" spans="1:48" s="139" customFormat="1" ht="18.75">
      <c r="A377" s="387"/>
      <c r="B377" s="11"/>
      <c r="C377" s="247"/>
      <c r="D377" s="133"/>
      <c r="E377" s="131"/>
      <c r="F377" s="225"/>
      <c r="G377" s="131"/>
      <c r="H377" s="132"/>
      <c r="I377" s="132"/>
      <c r="J377" s="134"/>
      <c r="K377" s="226"/>
      <c r="L377" s="226"/>
      <c r="M377" s="227"/>
      <c r="N377" s="228"/>
      <c r="O377" s="143"/>
      <c r="P377" s="192"/>
      <c r="Q377" s="287"/>
      <c r="R377" s="189"/>
      <c r="S377" s="11"/>
      <c r="T377" s="229"/>
      <c r="U377" s="135"/>
      <c r="V377" s="230"/>
      <c r="W377" s="141"/>
      <c r="X377" s="136"/>
      <c r="Y377" s="144"/>
      <c r="Z377" s="184"/>
      <c r="AA377" s="182"/>
      <c r="AB377" s="388"/>
      <c r="AC377" s="195">
        <f t="shared" si="31"/>
        <v>0</v>
      </c>
      <c r="AF377" s="389">
        <f t="shared" si="32"/>
        <v>0</v>
      </c>
      <c r="AN377" s="390">
        <f t="shared" si="33"/>
        <v>0</v>
      </c>
      <c r="AS377" s="139">
        <f t="shared" si="34"/>
        <v>0</v>
      </c>
      <c r="AT377" s="391">
        <f t="shared" ref="AT377:AT440" si="37">VLOOKUP(AS:AS,AW$1:AX$2,2,0)</f>
        <v>672707</v>
      </c>
      <c r="AU377" s="394">
        <f t="shared" si="36"/>
        <v>0</v>
      </c>
      <c r="AV377" s="393"/>
    </row>
    <row r="378" spans="1:48" s="139" customFormat="1" ht="18.75">
      <c r="A378" s="387"/>
      <c r="B378" s="11"/>
      <c r="C378" s="247"/>
      <c r="D378" s="133"/>
      <c r="E378" s="131"/>
      <c r="F378" s="225"/>
      <c r="G378" s="131"/>
      <c r="H378" s="132"/>
      <c r="I378" s="132"/>
      <c r="J378" s="134"/>
      <c r="K378" s="226"/>
      <c r="L378" s="226"/>
      <c r="M378" s="227"/>
      <c r="N378" s="228"/>
      <c r="O378" s="143"/>
      <c r="P378" s="192"/>
      <c r="Q378" s="287"/>
      <c r="R378" s="189"/>
      <c r="S378" s="11"/>
      <c r="T378" s="229"/>
      <c r="U378" s="135"/>
      <c r="V378" s="230"/>
      <c r="W378" s="141"/>
      <c r="X378" s="136"/>
      <c r="Y378" s="144"/>
      <c r="Z378" s="184"/>
      <c r="AA378" s="182"/>
      <c r="AB378" s="388"/>
      <c r="AC378" s="195">
        <f t="shared" si="31"/>
        <v>0</v>
      </c>
      <c r="AF378" s="389">
        <f t="shared" si="32"/>
        <v>0</v>
      </c>
      <c r="AN378" s="390">
        <f t="shared" si="33"/>
        <v>0</v>
      </c>
      <c r="AS378" s="139">
        <f t="shared" si="34"/>
        <v>0</v>
      </c>
      <c r="AT378" s="391">
        <f t="shared" si="37"/>
        <v>672707</v>
      </c>
      <c r="AU378" s="394">
        <f t="shared" si="36"/>
        <v>0</v>
      </c>
      <c r="AV378" s="393"/>
    </row>
    <row r="379" spans="1:48" s="139" customFormat="1" ht="18.75">
      <c r="A379" s="387"/>
      <c r="B379" s="11"/>
      <c r="C379" s="247"/>
      <c r="D379" s="133"/>
      <c r="E379" s="131"/>
      <c r="F379" s="225"/>
      <c r="G379" s="131"/>
      <c r="H379" s="132"/>
      <c r="I379" s="132"/>
      <c r="J379" s="134"/>
      <c r="K379" s="226"/>
      <c r="L379" s="226"/>
      <c r="M379" s="227"/>
      <c r="N379" s="228"/>
      <c r="O379" s="143"/>
      <c r="P379" s="192"/>
      <c r="Q379" s="287"/>
      <c r="R379" s="189"/>
      <c r="S379" s="11"/>
      <c r="T379" s="229"/>
      <c r="U379" s="135"/>
      <c r="V379" s="230"/>
      <c r="W379" s="141"/>
      <c r="X379" s="136"/>
      <c r="Y379" s="144"/>
      <c r="Z379" s="184"/>
      <c r="AA379" s="182"/>
      <c r="AB379" s="388"/>
      <c r="AC379" s="195">
        <f t="shared" si="31"/>
        <v>0</v>
      </c>
      <c r="AF379" s="389">
        <f t="shared" si="32"/>
        <v>0</v>
      </c>
      <c r="AN379" s="390">
        <f t="shared" si="33"/>
        <v>0</v>
      </c>
      <c r="AS379" s="139">
        <f t="shared" si="34"/>
        <v>0</v>
      </c>
      <c r="AT379" s="391">
        <f t="shared" si="37"/>
        <v>672707</v>
      </c>
      <c r="AU379" s="394">
        <f t="shared" si="36"/>
        <v>0</v>
      </c>
      <c r="AV379" s="393"/>
    </row>
    <row r="380" spans="1:48" s="139" customFormat="1" ht="18.75">
      <c r="A380" s="387"/>
      <c r="B380" s="11"/>
      <c r="C380" s="247"/>
      <c r="D380" s="133"/>
      <c r="E380" s="131"/>
      <c r="F380" s="225"/>
      <c r="G380" s="131"/>
      <c r="H380" s="132"/>
      <c r="I380" s="132"/>
      <c r="J380" s="134"/>
      <c r="K380" s="226"/>
      <c r="L380" s="226"/>
      <c r="M380" s="227"/>
      <c r="N380" s="228"/>
      <c r="O380" s="143"/>
      <c r="P380" s="192"/>
      <c r="Q380" s="287"/>
      <c r="R380" s="189"/>
      <c r="S380" s="11"/>
      <c r="T380" s="229"/>
      <c r="U380" s="135"/>
      <c r="V380" s="230"/>
      <c r="W380" s="141"/>
      <c r="X380" s="136"/>
      <c r="Y380" s="144"/>
      <c r="Z380" s="184"/>
      <c r="AA380" s="182"/>
      <c r="AB380" s="388"/>
      <c r="AC380" s="195">
        <f t="shared" si="31"/>
        <v>0</v>
      </c>
      <c r="AF380" s="389">
        <f t="shared" si="32"/>
        <v>0</v>
      </c>
      <c r="AN380" s="390">
        <f t="shared" si="33"/>
        <v>0</v>
      </c>
      <c r="AS380" s="139">
        <f t="shared" si="34"/>
        <v>0</v>
      </c>
      <c r="AT380" s="391">
        <f t="shared" si="37"/>
        <v>672707</v>
      </c>
      <c r="AU380" s="394">
        <f t="shared" si="36"/>
        <v>0</v>
      </c>
      <c r="AV380" s="393"/>
    </row>
    <row r="381" spans="1:48" s="139" customFormat="1" ht="18.75">
      <c r="A381" s="387"/>
      <c r="B381" s="11"/>
      <c r="C381" s="247"/>
      <c r="D381" s="133"/>
      <c r="E381" s="131"/>
      <c r="F381" s="225"/>
      <c r="G381" s="131"/>
      <c r="H381" s="132"/>
      <c r="I381" s="132"/>
      <c r="J381" s="134"/>
      <c r="K381" s="226"/>
      <c r="L381" s="226"/>
      <c r="M381" s="227"/>
      <c r="N381" s="228"/>
      <c r="O381" s="143"/>
      <c r="P381" s="192"/>
      <c r="Q381" s="287"/>
      <c r="R381" s="189"/>
      <c r="S381" s="11"/>
      <c r="T381" s="229"/>
      <c r="U381" s="135"/>
      <c r="V381" s="230"/>
      <c r="W381" s="141"/>
      <c r="X381" s="136"/>
      <c r="Y381" s="144"/>
      <c r="Z381" s="184"/>
      <c r="AA381" s="182"/>
      <c r="AB381" s="388"/>
      <c r="AC381" s="195">
        <f t="shared" si="31"/>
        <v>0</v>
      </c>
      <c r="AF381" s="389">
        <f t="shared" si="32"/>
        <v>0</v>
      </c>
      <c r="AN381" s="390">
        <f t="shared" si="33"/>
        <v>0</v>
      </c>
      <c r="AS381" s="139">
        <f t="shared" si="34"/>
        <v>0</v>
      </c>
      <c r="AT381" s="391">
        <f t="shared" si="37"/>
        <v>672707</v>
      </c>
      <c r="AU381" s="394">
        <f t="shared" si="36"/>
        <v>0</v>
      </c>
      <c r="AV381" s="393"/>
    </row>
    <row r="382" spans="1:48" s="139" customFormat="1" ht="18.75">
      <c r="A382" s="387"/>
      <c r="B382" s="11"/>
      <c r="C382" s="247"/>
      <c r="D382" s="133"/>
      <c r="E382" s="131"/>
      <c r="F382" s="225"/>
      <c r="G382" s="131"/>
      <c r="H382" s="132"/>
      <c r="I382" s="132"/>
      <c r="J382" s="134"/>
      <c r="K382" s="226"/>
      <c r="L382" s="226"/>
      <c r="M382" s="227"/>
      <c r="N382" s="228"/>
      <c r="O382" s="143"/>
      <c r="P382" s="192"/>
      <c r="Q382" s="287"/>
      <c r="R382" s="189"/>
      <c r="S382" s="11"/>
      <c r="T382" s="229"/>
      <c r="U382" s="135"/>
      <c r="V382" s="230"/>
      <c r="W382" s="141"/>
      <c r="X382" s="136"/>
      <c r="Y382" s="144"/>
      <c r="Z382" s="184"/>
      <c r="AA382" s="182"/>
      <c r="AB382" s="388"/>
      <c r="AC382" s="195">
        <f t="shared" si="31"/>
        <v>0</v>
      </c>
      <c r="AF382" s="389">
        <f t="shared" si="32"/>
        <v>0</v>
      </c>
      <c r="AN382" s="390">
        <f t="shared" si="33"/>
        <v>0</v>
      </c>
      <c r="AS382" s="139">
        <f t="shared" si="34"/>
        <v>0</v>
      </c>
      <c r="AT382" s="391">
        <f t="shared" si="37"/>
        <v>672707</v>
      </c>
      <c r="AU382" s="394">
        <f t="shared" si="36"/>
        <v>0</v>
      </c>
      <c r="AV382" s="393"/>
    </row>
    <row r="383" spans="1:48" s="139" customFormat="1" ht="18.75">
      <c r="A383" s="387"/>
      <c r="B383" s="11"/>
      <c r="C383" s="247"/>
      <c r="D383" s="133"/>
      <c r="E383" s="131"/>
      <c r="F383" s="225"/>
      <c r="G383" s="131"/>
      <c r="H383" s="132"/>
      <c r="I383" s="132"/>
      <c r="J383" s="134"/>
      <c r="K383" s="226"/>
      <c r="L383" s="226"/>
      <c r="M383" s="227"/>
      <c r="N383" s="228"/>
      <c r="O383" s="143"/>
      <c r="P383" s="192"/>
      <c r="Q383" s="287"/>
      <c r="R383" s="189"/>
      <c r="S383" s="11"/>
      <c r="T383" s="229"/>
      <c r="U383" s="135"/>
      <c r="V383" s="230"/>
      <c r="W383" s="141"/>
      <c r="X383" s="136"/>
      <c r="Y383" s="144"/>
      <c r="Z383" s="184"/>
      <c r="AA383" s="182"/>
      <c r="AB383" s="388"/>
      <c r="AC383" s="195">
        <f t="shared" si="31"/>
        <v>0</v>
      </c>
      <c r="AF383" s="389">
        <f t="shared" si="32"/>
        <v>0</v>
      </c>
      <c r="AN383" s="390">
        <f t="shared" si="33"/>
        <v>0</v>
      </c>
      <c r="AS383" s="139">
        <f t="shared" si="34"/>
        <v>0</v>
      </c>
      <c r="AT383" s="391">
        <f t="shared" si="37"/>
        <v>672707</v>
      </c>
      <c r="AU383" s="394">
        <f t="shared" si="36"/>
        <v>0</v>
      </c>
      <c r="AV383" s="393"/>
    </row>
    <row r="384" spans="1:48" s="139" customFormat="1" ht="18.75">
      <c r="A384" s="387"/>
      <c r="B384" s="11"/>
      <c r="C384" s="247"/>
      <c r="D384" s="133"/>
      <c r="E384" s="131"/>
      <c r="F384" s="225"/>
      <c r="G384" s="131"/>
      <c r="H384" s="132"/>
      <c r="I384" s="132"/>
      <c r="J384" s="134"/>
      <c r="K384" s="226"/>
      <c r="L384" s="226"/>
      <c r="M384" s="227"/>
      <c r="N384" s="228"/>
      <c r="O384" s="143"/>
      <c r="P384" s="192"/>
      <c r="Q384" s="287"/>
      <c r="R384" s="189"/>
      <c r="S384" s="11"/>
      <c r="T384" s="229"/>
      <c r="U384" s="135"/>
      <c r="V384" s="230"/>
      <c r="W384" s="141"/>
      <c r="X384" s="136"/>
      <c r="Y384" s="144"/>
      <c r="Z384" s="184"/>
      <c r="AA384" s="182"/>
      <c r="AB384" s="388"/>
      <c r="AC384" s="195">
        <f t="shared" si="31"/>
        <v>0</v>
      </c>
      <c r="AF384" s="389">
        <f t="shared" si="32"/>
        <v>0</v>
      </c>
      <c r="AN384" s="390">
        <f t="shared" si="33"/>
        <v>0</v>
      </c>
      <c r="AS384" s="139">
        <f t="shared" si="34"/>
        <v>0</v>
      </c>
      <c r="AT384" s="391">
        <f t="shared" si="37"/>
        <v>672707</v>
      </c>
      <c r="AU384" s="394">
        <f t="shared" si="36"/>
        <v>0</v>
      </c>
      <c r="AV384" s="393"/>
    </row>
    <row r="385" spans="1:48" s="139" customFormat="1" ht="18.75">
      <c r="A385" s="387"/>
      <c r="B385" s="11"/>
      <c r="C385" s="247"/>
      <c r="D385" s="133"/>
      <c r="E385" s="131"/>
      <c r="F385" s="225"/>
      <c r="G385" s="131"/>
      <c r="H385" s="132"/>
      <c r="I385" s="132"/>
      <c r="J385" s="134"/>
      <c r="K385" s="226"/>
      <c r="L385" s="226"/>
      <c r="M385" s="227"/>
      <c r="N385" s="228"/>
      <c r="O385" s="143"/>
      <c r="P385" s="192"/>
      <c r="Q385" s="287"/>
      <c r="R385" s="189"/>
      <c r="S385" s="11"/>
      <c r="T385" s="229"/>
      <c r="U385" s="135"/>
      <c r="V385" s="230"/>
      <c r="W385" s="141"/>
      <c r="X385" s="136"/>
      <c r="Y385" s="144"/>
      <c r="Z385" s="184"/>
      <c r="AA385" s="182"/>
      <c r="AB385" s="388"/>
      <c r="AC385" s="195">
        <f t="shared" si="31"/>
        <v>0</v>
      </c>
      <c r="AF385" s="389">
        <f t="shared" si="32"/>
        <v>0</v>
      </c>
      <c r="AN385" s="390">
        <f t="shared" si="33"/>
        <v>0</v>
      </c>
      <c r="AS385" s="139">
        <f t="shared" si="34"/>
        <v>0</v>
      </c>
      <c r="AT385" s="391">
        <f t="shared" si="37"/>
        <v>672707</v>
      </c>
      <c r="AU385" s="394">
        <f t="shared" si="36"/>
        <v>0</v>
      </c>
      <c r="AV385" s="393"/>
    </row>
    <row r="386" spans="1:48" s="139" customFormat="1" ht="18.75">
      <c r="A386" s="387"/>
      <c r="B386" s="11"/>
      <c r="C386" s="247"/>
      <c r="D386" s="133"/>
      <c r="E386" s="131"/>
      <c r="F386" s="225"/>
      <c r="G386" s="131"/>
      <c r="H386" s="132"/>
      <c r="I386" s="132"/>
      <c r="J386" s="134"/>
      <c r="K386" s="226"/>
      <c r="L386" s="226"/>
      <c r="M386" s="227"/>
      <c r="N386" s="228"/>
      <c r="O386" s="143"/>
      <c r="P386" s="192"/>
      <c r="Q386" s="287"/>
      <c r="R386" s="189"/>
      <c r="S386" s="11"/>
      <c r="T386" s="229"/>
      <c r="U386" s="135"/>
      <c r="V386" s="230"/>
      <c r="W386" s="141"/>
      <c r="X386" s="136"/>
      <c r="Y386" s="144"/>
      <c r="Z386" s="184"/>
      <c r="AA386" s="182"/>
      <c r="AB386" s="388"/>
      <c r="AC386" s="195">
        <f t="shared" si="31"/>
        <v>0</v>
      </c>
      <c r="AF386" s="389">
        <f t="shared" si="32"/>
        <v>0</v>
      </c>
      <c r="AN386" s="390">
        <f t="shared" si="33"/>
        <v>0</v>
      </c>
      <c r="AS386" s="139">
        <f t="shared" si="34"/>
        <v>0</v>
      </c>
      <c r="AT386" s="391">
        <f t="shared" si="37"/>
        <v>672707</v>
      </c>
      <c r="AU386" s="394">
        <f t="shared" si="36"/>
        <v>0</v>
      </c>
      <c r="AV386" s="393"/>
    </row>
    <row r="387" spans="1:48" s="139" customFormat="1" ht="18.75">
      <c r="A387" s="387"/>
      <c r="B387" s="11"/>
      <c r="C387" s="247"/>
      <c r="D387" s="133"/>
      <c r="E387" s="131"/>
      <c r="F387" s="225"/>
      <c r="G387" s="131"/>
      <c r="H387" s="132"/>
      <c r="I387" s="132"/>
      <c r="J387" s="134"/>
      <c r="K387" s="226"/>
      <c r="L387" s="226"/>
      <c r="M387" s="227"/>
      <c r="N387" s="228"/>
      <c r="O387" s="143"/>
      <c r="P387" s="192"/>
      <c r="Q387" s="287"/>
      <c r="R387" s="189"/>
      <c r="S387" s="11"/>
      <c r="T387" s="229"/>
      <c r="U387" s="135"/>
      <c r="V387" s="230"/>
      <c r="W387" s="141"/>
      <c r="X387" s="136"/>
      <c r="Y387" s="144"/>
      <c r="Z387" s="184"/>
      <c r="AA387" s="182"/>
      <c r="AB387" s="388"/>
      <c r="AC387" s="195">
        <f t="shared" ref="AC387:AC450" si="38">P387</f>
        <v>0</v>
      </c>
      <c r="AF387" s="389">
        <f t="shared" ref="AF387:AF450" si="39">R387</f>
        <v>0</v>
      </c>
      <c r="AN387" s="390">
        <f t="shared" ref="AN387:AN450" si="40">C387</f>
        <v>0</v>
      </c>
      <c r="AS387" s="139">
        <f t="shared" ref="AS387:AS450" si="41">S387</f>
        <v>0</v>
      </c>
      <c r="AT387" s="391">
        <f t="shared" si="37"/>
        <v>672707</v>
      </c>
      <c r="AU387" s="394">
        <f t="shared" si="36"/>
        <v>0</v>
      </c>
      <c r="AV387" s="393"/>
    </row>
    <row r="388" spans="1:48" s="139" customFormat="1" ht="18.75">
      <c r="A388" s="387"/>
      <c r="B388" s="11"/>
      <c r="C388" s="247"/>
      <c r="D388" s="133"/>
      <c r="E388" s="131"/>
      <c r="F388" s="225"/>
      <c r="G388" s="131"/>
      <c r="H388" s="132"/>
      <c r="I388" s="132"/>
      <c r="J388" s="134"/>
      <c r="K388" s="226"/>
      <c r="L388" s="226"/>
      <c r="M388" s="227"/>
      <c r="N388" s="228"/>
      <c r="O388" s="143"/>
      <c r="P388" s="192"/>
      <c r="Q388" s="287"/>
      <c r="R388" s="189"/>
      <c r="S388" s="11"/>
      <c r="T388" s="229"/>
      <c r="U388" s="135"/>
      <c r="V388" s="230"/>
      <c r="W388" s="141"/>
      <c r="X388" s="136"/>
      <c r="Y388" s="144"/>
      <c r="Z388" s="184"/>
      <c r="AA388" s="182"/>
      <c r="AB388" s="388"/>
      <c r="AC388" s="195">
        <f t="shared" si="38"/>
        <v>0</v>
      </c>
      <c r="AF388" s="389">
        <f t="shared" si="39"/>
        <v>0</v>
      </c>
      <c r="AN388" s="390">
        <f t="shared" si="40"/>
        <v>0</v>
      </c>
      <c r="AS388" s="139">
        <f t="shared" si="41"/>
        <v>0</v>
      </c>
      <c r="AT388" s="391">
        <f t="shared" si="37"/>
        <v>672707</v>
      </c>
      <c r="AU388" s="394">
        <f t="shared" si="36"/>
        <v>0</v>
      </c>
      <c r="AV388" s="393"/>
    </row>
    <row r="389" spans="1:48" s="139" customFormat="1" ht="18.75">
      <c r="A389" s="387"/>
      <c r="B389" s="11"/>
      <c r="C389" s="247"/>
      <c r="D389" s="133"/>
      <c r="E389" s="131"/>
      <c r="F389" s="225"/>
      <c r="G389" s="131"/>
      <c r="H389" s="132"/>
      <c r="I389" s="132"/>
      <c r="J389" s="134"/>
      <c r="K389" s="226"/>
      <c r="L389" s="226"/>
      <c r="M389" s="227"/>
      <c r="N389" s="228"/>
      <c r="O389" s="143"/>
      <c r="P389" s="192"/>
      <c r="Q389" s="287"/>
      <c r="R389" s="189"/>
      <c r="S389" s="11"/>
      <c r="T389" s="229"/>
      <c r="U389" s="135"/>
      <c r="V389" s="230"/>
      <c r="W389" s="141"/>
      <c r="X389" s="136"/>
      <c r="Y389" s="144"/>
      <c r="Z389" s="184"/>
      <c r="AA389" s="182"/>
      <c r="AB389" s="388"/>
      <c r="AC389" s="195">
        <f t="shared" si="38"/>
        <v>0</v>
      </c>
      <c r="AF389" s="389">
        <f t="shared" si="39"/>
        <v>0</v>
      </c>
      <c r="AN389" s="390">
        <f t="shared" si="40"/>
        <v>0</v>
      </c>
      <c r="AS389" s="139">
        <f t="shared" si="41"/>
        <v>0</v>
      </c>
      <c r="AT389" s="391">
        <f t="shared" si="37"/>
        <v>672707</v>
      </c>
      <c r="AU389" s="394">
        <f t="shared" si="36"/>
        <v>0</v>
      </c>
      <c r="AV389" s="393"/>
    </row>
    <row r="390" spans="1:48" s="139" customFormat="1" ht="18.75">
      <c r="A390" s="387"/>
      <c r="B390" s="11"/>
      <c r="C390" s="247"/>
      <c r="D390" s="133"/>
      <c r="E390" s="131"/>
      <c r="F390" s="225"/>
      <c r="G390" s="131"/>
      <c r="H390" s="132"/>
      <c r="I390" s="132"/>
      <c r="J390" s="134"/>
      <c r="K390" s="226"/>
      <c r="L390" s="226"/>
      <c r="M390" s="227"/>
      <c r="N390" s="228"/>
      <c r="O390" s="143"/>
      <c r="P390" s="192"/>
      <c r="Q390" s="287"/>
      <c r="R390" s="189"/>
      <c r="S390" s="11"/>
      <c r="T390" s="229"/>
      <c r="U390" s="135"/>
      <c r="V390" s="230"/>
      <c r="W390" s="141"/>
      <c r="X390" s="136"/>
      <c r="Y390" s="144"/>
      <c r="Z390" s="184"/>
      <c r="AA390" s="182"/>
      <c r="AB390" s="388"/>
      <c r="AC390" s="195">
        <f t="shared" si="38"/>
        <v>0</v>
      </c>
      <c r="AF390" s="389">
        <f t="shared" si="39"/>
        <v>0</v>
      </c>
      <c r="AN390" s="390">
        <f t="shared" si="40"/>
        <v>0</v>
      </c>
      <c r="AS390" s="139">
        <f t="shared" si="41"/>
        <v>0</v>
      </c>
      <c r="AT390" s="391">
        <f t="shared" si="37"/>
        <v>672707</v>
      </c>
      <c r="AU390" s="394">
        <f t="shared" si="36"/>
        <v>0</v>
      </c>
      <c r="AV390" s="393"/>
    </row>
    <row r="391" spans="1:48" s="139" customFormat="1" ht="18.75">
      <c r="A391" s="387"/>
      <c r="B391" s="11"/>
      <c r="C391" s="247"/>
      <c r="D391" s="133"/>
      <c r="E391" s="131"/>
      <c r="F391" s="225"/>
      <c r="G391" s="131"/>
      <c r="H391" s="132"/>
      <c r="I391" s="132"/>
      <c r="J391" s="134"/>
      <c r="K391" s="226"/>
      <c r="L391" s="226"/>
      <c r="M391" s="227"/>
      <c r="N391" s="228"/>
      <c r="O391" s="143"/>
      <c r="P391" s="192"/>
      <c r="Q391" s="287"/>
      <c r="R391" s="189"/>
      <c r="S391" s="11"/>
      <c r="T391" s="229"/>
      <c r="U391" s="135"/>
      <c r="V391" s="230"/>
      <c r="W391" s="141"/>
      <c r="X391" s="136"/>
      <c r="Y391" s="144"/>
      <c r="Z391" s="184"/>
      <c r="AA391" s="182"/>
      <c r="AB391" s="388"/>
      <c r="AC391" s="195">
        <f t="shared" si="38"/>
        <v>0</v>
      </c>
      <c r="AF391" s="389">
        <f t="shared" si="39"/>
        <v>0</v>
      </c>
      <c r="AN391" s="390">
        <f t="shared" si="40"/>
        <v>0</v>
      </c>
      <c r="AS391" s="139">
        <f t="shared" si="41"/>
        <v>0</v>
      </c>
      <c r="AT391" s="391">
        <f t="shared" si="37"/>
        <v>672707</v>
      </c>
      <c r="AU391" s="394">
        <f t="shared" si="36"/>
        <v>0</v>
      </c>
      <c r="AV391" s="393"/>
    </row>
    <row r="392" spans="1:48" s="139" customFormat="1" ht="18.75">
      <c r="A392" s="387"/>
      <c r="B392" s="11"/>
      <c r="C392" s="247"/>
      <c r="D392" s="133"/>
      <c r="E392" s="131"/>
      <c r="F392" s="225"/>
      <c r="G392" s="131"/>
      <c r="H392" s="132"/>
      <c r="I392" s="132"/>
      <c r="J392" s="134"/>
      <c r="K392" s="226"/>
      <c r="L392" s="226"/>
      <c r="M392" s="227"/>
      <c r="N392" s="228"/>
      <c r="O392" s="143"/>
      <c r="P392" s="192"/>
      <c r="Q392" s="287"/>
      <c r="R392" s="189"/>
      <c r="S392" s="11"/>
      <c r="T392" s="229"/>
      <c r="U392" s="135"/>
      <c r="V392" s="230"/>
      <c r="W392" s="141"/>
      <c r="X392" s="136"/>
      <c r="Y392" s="144"/>
      <c r="Z392" s="184"/>
      <c r="AA392" s="182"/>
      <c r="AB392" s="388"/>
      <c r="AC392" s="195">
        <f t="shared" si="38"/>
        <v>0</v>
      </c>
      <c r="AF392" s="389">
        <f t="shared" si="39"/>
        <v>0</v>
      </c>
      <c r="AN392" s="390">
        <f t="shared" si="40"/>
        <v>0</v>
      </c>
      <c r="AS392" s="139">
        <f t="shared" si="41"/>
        <v>0</v>
      </c>
      <c r="AT392" s="391">
        <f t="shared" si="37"/>
        <v>672707</v>
      </c>
      <c r="AU392" s="394">
        <f t="shared" si="36"/>
        <v>0</v>
      </c>
      <c r="AV392" s="393"/>
    </row>
    <row r="393" spans="1:48" s="139" customFormat="1" ht="18.75">
      <c r="A393" s="387"/>
      <c r="B393" s="11"/>
      <c r="C393" s="247"/>
      <c r="D393" s="133"/>
      <c r="E393" s="131"/>
      <c r="F393" s="225"/>
      <c r="G393" s="131"/>
      <c r="H393" s="132"/>
      <c r="I393" s="132"/>
      <c r="J393" s="134"/>
      <c r="K393" s="226"/>
      <c r="L393" s="226"/>
      <c r="M393" s="227"/>
      <c r="N393" s="228"/>
      <c r="O393" s="143"/>
      <c r="P393" s="192"/>
      <c r="Q393" s="287"/>
      <c r="R393" s="189"/>
      <c r="S393" s="11"/>
      <c r="T393" s="229"/>
      <c r="U393" s="135"/>
      <c r="V393" s="230"/>
      <c r="W393" s="141"/>
      <c r="X393" s="136"/>
      <c r="Y393" s="144"/>
      <c r="Z393" s="184"/>
      <c r="AA393" s="182"/>
      <c r="AB393" s="388"/>
      <c r="AC393" s="195">
        <f t="shared" si="38"/>
        <v>0</v>
      </c>
      <c r="AF393" s="389">
        <f t="shared" si="39"/>
        <v>0</v>
      </c>
      <c r="AN393" s="390">
        <f t="shared" si="40"/>
        <v>0</v>
      </c>
      <c r="AS393" s="139">
        <f t="shared" si="41"/>
        <v>0</v>
      </c>
      <c r="AT393" s="391">
        <f t="shared" si="37"/>
        <v>672707</v>
      </c>
      <c r="AU393" s="394">
        <f t="shared" si="36"/>
        <v>0</v>
      </c>
      <c r="AV393" s="393"/>
    </row>
    <row r="394" spans="1:48" s="139" customFormat="1" ht="18.75">
      <c r="A394" s="387"/>
      <c r="B394" s="11"/>
      <c r="C394" s="247"/>
      <c r="D394" s="133"/>
      <c r="E394" s="131"/>
      <c r="F394" s="225"/>
      <c r="G394" s="131"/>
      <c r="H394" s="132"/>
      <c r="I394" s="132"/>
      <c r="J394" s="134"/>
      <c r="K394" s="226"/>
      <c r="L394" s="226"/>
      <c r="M394" s="227"/>
      <c r="N394" s="228"/>
      <c r="O394" s="143"/>
      <c r="P394" s="192"/>
      <c r="Q394" s="287"/>
      <c r="R394" s="189"/>
      <c r="S394" s="11"/>
      <c r="T394" s="229"/>
      <c r="U394" s="135"/>
      <c r="V394" s="230"/>
      <c r="W394" s="141"/>
      <c r="X394" s="136"/>
      <c r="Y394" s="144"/>
      <c r="Z394" s="184"/>
      <c r="AA394" s="182"/>
      <c r="AB394" s="388"/>
      <c r="AC394" s="195">
        <f t="shared" si="38"/>
        <v>0</v>
      </c>
      <c r="AF394" s="389">
        <f t="shared" si="39"/>
        <v>0</v>
      </c>
      <c r="AN394" s="390">
        <f t="shared" si="40"/>
        <v>0</v>
      </c>
      <c r="AS394" s="139">
        <f t="shared" si="41"/>
        <v>0</v>
      </c>
      <c r="AT394" s="391">
        <f t="shared" si="37"/>
        <v>672707</v>
      </c>
      <c r="AU394" s="394">
        <f t="shared" si="36"/>
        <v>0</v>
      </c>
      <c r="AV394" s="393"/>
    </row>
    <row r="395" spans="1:48" s="139" customFormat="1" ht="18.75">
      <c r="A395" s="387"/>
      <c r="B395" s="11"/>
      <c r="C395" s="247"/>
      <c r="D395" s="133"/>
      <c r="E395" s="131"/>
      <c r="F395" s="225"/>
      <c r="G395" s="131"/>
      <c r="H395" s="132"/>
      <c r="I395" s="132"/>
      <c r="J395" s="134"/>
      <c r="K395" s="226"/>
      <c r="L395" s="226"/>
      <c r="M395" s="227"/>
      <c r="N395" s="228"/>
      <c r="O395" s="143"/>
      <c r="P395" s="192"/>
      <c r="Q395" s="287"/>
      <c r="R395" s="189"/>
      <c r="S395" s="11"/>
      <c r="T395" s="229"/>
      <c r="U395" s="135"/>
      <c r="V395" s="230"/>
      <c r="W395" s="141"/>
      <c r="X395" s="136"/>
      <c r="Y395" s="144"/>
      <c r="Z395" s="184"/>
      <c r="AA395" s="182"/>
      <c r="AB395" s="388"/>
      <c r="AC395" s="195">
        <f t="shared" si="38"/>
        <v>0</v>
      </c>
      <c r="AF395" s="389">
        <f t="shared" si="39"/>
        <v>0</v>
      </c>
      <c r="AN395" s="390">
        <f t="shared" si="40"/>
        <v>0</v>
      </c>
      <c r="AS395" s="139">
        <f t="shared" si="41"/>
        <v>0</v>
      </c>
      <c r="AT395" s="391">
        <f t="shared" si="37"/>
        <v>672707</v>
      </c>
      <c r="AU395" s="394">
        <f t="shared" si="36"/>
        <v>0</v>
      </c>
      <c r="AV395" s="393"/>
    </row>
    <row r="396" spans="1:48" s="139" customFormat="1" ht="18.75">
      <c r="A396" s="387"/>
      <c r="B396" s="11"/>
      <c r="C396" s="247"/>
      <c r="D396" s="133"/>
      <c r="E396" s="131"/>
      <c r="F396" s="225"/>
      <c r="G396" s="131"/>
      <c r="H396" s="132"/>
      <c r="I396" s="132"/>
      <c r="J396" s="134"/>
      <c r="K396" s="226"/>
      <c r="L396" s="226"/>
      <c r="M396" s="227"/>
      <c r="N396" s="228"/>
      <c r="O396" s="143"/>
      <c r="P396" s="192"/>
      <c r="Q396" s="287"/>
      <c r="R396" s="189"/>
      <c r="S396" s="11"/>
      <c r="T396" s="229"/>
      <c r="U396" s="135"/>
      <c r="V396" s="230"/>
      <c r="W396" s="141"/>
      <c r="X396" s="136"/>
      <c r="Y396" s="144"/>
      <c r="Z396" s="184"/>
      <c r="AA396" s="182"/>
      <c r="AB396" s="388"/>
      <c r="AC396" s="195">
        <f t="shared" si="38"/>
        <v>0</v>
      </c>
      <c r="AF396" s="389">
        <f t="shared" si="39"/>
        <v>0</v>
      </c>
      <c r="AN396" s="390">
        <f t="shared" si="40"/>
        <v>0</v>
      </c>
      <c r="AS396" s="139">
        <f t="shared" si="41"/>
        <v>0</v>
      </c>
      <c r="AT396" s="391">
        <f t="shared" si="37"/>
        <v>672707</v>
      </c>
      <c r="AU396" s="394">
        <f t="shared" si="36"/>
        <v>0</v>
      </c>
      <c r="AV396" s="393"/>
    </row>
    <row r="397" spans="1:48" s="139" customFormat="1" ht="18.75">
      <c r="A397" s="387"/>
      <c r="B397" s="11"/>
      <c r="C397" s="247"/>
      <c r="D397" s="133"/>
      <c r="E397" s="131"/>
      <c r="F397" s="225"/>
      <c r="G397" s="131"/>
      <c r="H397" s="132"/>
      <c r="I397" s="132"/>
      <c r="J397" s="134"/>
      <c r="K397" s="226"/>
      <c r="L397" s="226"/>
      <c r="M397" s="227"/>
      <c r="N397" s="228"/>
      <c r="O397" s="143"/>
      <c r="P397" s="192"/>
      <c r="Q397" s="287"/>
      <c r="R397" s="189"/>
      <c r="S397" s="11"/>
      <c r="T397" s="229"/>
      <c r="U397" s="135"/>
      <c r="V397" s="230"/>
      <c r="W397" s="141"/>
      <c r="X397" s="136"/>
      <c r="Y397" s="144"/>
      <c r="Z397" s="184"/>
      <c r="AA397" s="182"/>
      <c r="AB397" s="388"/>
      <c r="AC397" s="195">
        <f t="shared" si="38"/>
        <v>0</v>
      </c>
      <c r="AF397" s="389">
        <f t="shared" si="39"/>
        <v>0</v>
      </c>
      <c r="AN397" s="390">
        <f t="shared" si="40"/>
        <v>0</v>
      </c>
      <c r="AS397" s="139">
        <f t="shared" si="41"/>
        <v>0</v>
      </c>
      <c r="AT397" s="391">
        <f t="shared" si="37"/>
        <v>672707</v>
      </c>
      <c r="AU397" s="394">
        <f t="shared" si="36"/>
        <v>0</v>
      </c>
      <c r="AV397" s="393"/>
    </row>
    <row r="398" spans="1:48" s="139" customFormat="1" ht="18.75">
      <c r="A398" s="387"/>
      <c r="B398" s="11"/>
      <c r="C398" s="247"/>
      <c r="D398" s="133"/>
      <c r="E398" s="131"/>
      <c r="F398" s="225"/>
      <c r="G398" s="131"/>
      <c r="H398" s="132"/>
      <c r="I398" s="132"/>
      <c r="J398" s="134"/>
      <c r="K398" s="226"/>
      <c r="L398" s="226"/>
      <c r="M398" s="227"/>
      <c r="N398" s="228"/>
      <c r="O398" s="143"/>
      <c r="P398" s="192"/>
      <c r="Q398" s="287"/>
      <c r="R398" s="189"/>
      <c r="S398" s="11"/>
      <c r="T398" s="229"/>
      <c r="U398" s="135"/>
      <c r="V398" s="230"/>
      <c r="W398" s="141"/>
      <c r="X398" s="136"/>
      <c r="Y398" s="144"/>
      <c r="Z398" s="184"/>
      <c r="AA398" s="182"/>
      <c r="AB398" s="388"/>
      <c r="AC398" s="195">
        <f t="shared" si="38"/>
        <v>0</v>
      </c>
      <c r="AF398" s="389">
        <f t="shared" si="39"/>
        <v>0</v>
      </c>
      <c r="AN398" s="390">
        <f t="shared" si="40"/>
        <v>0</v>
      </c>
      <c r="AS398" s="139">
        <f t="shared" si="41"/>
        <v>0</v>
      </c>
      <c r="AT398" s="391">
        <f t="shared" si="37"/>
        <v>672707</v>
      </c>
      <c r="AU398" s="394">
        <f t="shared" si="36"/>
        <v>0</v>
      </c>
      <c r="AV398" s="393"/>
    </row>
    <row r="399" spans="1:48" s="139" customFormat="1" ht="18.75">
      <c r="A399" s="387"/>
      <c r="B399" s="11"/>
      <c r="C399" s="247"/>
      <c r="D399" s="133"/>
      <c r="E399" s="131"/>
      <c r="F399" s="225"/>
      <c r="G399" s="131"/>
      <c r="H399" s="132"/>
      <c r="I399" s="132"/>
      <c r="J399" s="134"/>
      <c r="K399" s="226"/>
      <c r="L399" s="226"/>
      <c r="M399" s="227"/>
      <c r="N399" s="228"/>
      <c r="O399" s="143"/>
      <c r="P399" s="192"/>
      <c r="Q399" s="287"/>
      <c r="R399" s="189"/>
      <c r="S399" s="11"/>
      <c r="T399" s="229"/>
      <c r="U399" s="135"/>
      <c r="V399" s="230"/>
      <c r="W399" s="141"/>
      <c r="X399" s="136"/>
      <c r="Y399" s="144"/>
      <c r="Z399" s="184"/>
      <c r="AA399" s="182"/>
      <c r="AB399" s="388"/>
      <c r="AC399" s="195">
        <f t="shared" si="38"/>
        <v>0</v>
      </c>
      <c r="AF399" s="389">
        <f t="shared" si="39"/>
        <v>0</v>
      </c>
      <c r="AN399" s="390">
        <f t="shared" si="40"/>
        <v>0</v>
      </c>
      <c r="AS399" s="139">
        <f t="shared" si="41"/>
        <v>0</v>
      </c>
      <c r="AT399" s="391">
        <f t="shared" si="37"/>
        <v>672707</v>
      </c>
      <c r="AU399" s="394">
        <f t="shared" si="36"/>
        <v>0</v>
      </c>
      <c r="AV399" s="393"/>
    </row>
    <row r="400" spans="1:48" s="139" customFormat="1" ht="18.75">
      <c r="A400" s="387"/>
      <c r="B400" s="11"/>
      <c r="C400" s="247"/>
      <c r="D400" s="133"/>
      <c r="E400" s="131"/>
      <c r="F400" s="225"/>
      <c r="G400" s="131"/>
      <c r="H400" s="132"/>
      <c r="I400" s="132"/>
      <c r="J400" s="134"/>
      <c r="K400" s="226"/>
      <c r="L400" s="226"/>
      <c r="M400" s="227"/>
      <c r="N400" s="228"/>
      <c r="O400" s="143"/>
      <c r="P400" s="192"/>
      <c r="Q400" s="287"/>
      <c r="R400" s="189"/>
      <c r="S400" s="11"/>
      <c r="T400" s="229"/>
      <c r="U400" s="135"/>
      <c r="V400" s="230"/>
      <c r="W400" s="141"/>
      <c r="X400" s="136"/>
      <c r="Y400" s="144"/>
      <c r="Z400" s="184"/>
      <c r="AA400" s="182"/>
      <c r="AB400" s="388"/>
      <c r="AC400" s="195">
        <f t="shared" si="38"/>
        <v>0</v>
      </c>
      <c r="AF400" s="389">
        <f t="shared" si="39"/>
        <v>0</v>
      </c>
      <c r="AN400" s="390">
        <f t="shared" si="40"/>
        <v>0</v>
      </c>
      <c r="AS400" s="139">
        <f t="shared" si="41"/>
        <v>0</v>
      </c>
      <c r="AT400" s="391">
        <f t="shared" si="37"/>
        <v>672707</v>
      </c>
      <c r="AU400" s="394">
        <f t="shared" si="36"/>
        <v>0</v>
      </c>
      <c r="AV400" s="393"/>
    </row>
    <row r="401" spans="1:48" s="139" customFormat="1" ht="18.75">
      <c r="A401" s="387"/>
      <c r="B401" s="11"/>
      <c r="C401" s="247"/>
      <c r="D401" s="133"/>
      <c r="E401" s="131"/>
      <c r="F401" s="225"/>
      <c r="G401" s="131"/>
      <c r="H401" s="132"/>
      <c r="I401" s="132"/>
      <c r="J401" s="134"/>
      <c r="K401" s="226"/>
      <c r="L401" s="226"/>
      <c r="M401" s="227"/>
      <c r="N401" s="228"/>
      <c r="O401" s="143"/>
      <c r="P401" s="192"/>
      <c r="Q401" s="287"/>
      <c r="R401" s="189"/>
      <c r="S401" s="11"/>
      <c r="T401" s="229"/>
      <c r="U401" s="135"/>
      <c r="V401" s="230"/>
      <c r="W401" s="141"/>
      <c r="X401" s="136"/>
      <c r="Y401" s="144"/>
      <c r="Z401" s="184"/>
      <c r="AA401" s="182"/>
      <c r="AB401" s="388"/>
      <c r="AC401" s="195">
        <f t="shared" si="38"/>
        <v>0</v>
      </c>
      <c r="AF401" s="389">
        <f t="shared" si="39"/>
        <v>0</v>
      </c>
      <c r="AN401" s="390">
        <f t="shared" si="40"/>
        <v>0</v>
      </c>
      <c r="AS401" s="139">
        <f t="shared" si="41"/>
        <v>0</v>
      </c>
      <c r="AT401" s="391">
        <f t="shared" si="37"/>
        <v>672707</v>
      </c>
      <c r="AU401" s="394">
        <f t="shared" si="36"/>
        <v>0</v>
      </c>
      <c r="AV401" s="393"/>
    </row>
    <row r="402" spans="1:48" s="139" customFormat="1" ht="18.75">
      <c r="A402" s="387"/>
      <c r="B402" s="11"/>
      <c r="C402" s="247"/>
      <c r="D402" s="133"/>
      <c r="E402" s="131"/>
      <c r="F402" s="225"/>
      <c r="G402" s="131"/>
      <c r="H402" s="132"/>
      <c r="I402" s="132"/>
      <c r="J402" s="134"/>
      <c r="K402" s="226"/>
      <c r="L402" s="226"/>
      <c r="M402" s="227"/>
      <c r="N402" s="228"/>
      <c r="O402" s="143"/>
      <c r="P402" s="192"/>
      <c r="Q402" s="287"/>
      <c r="R402" s="189"/>
      <c r="S402" s="11"/>
      <c r="T402" s="229"/>
      <c r="U402" s="135"/>
      <c r="V402" s="230"/>
      <c r="W402" s="141"/>
      <c r="X402" s="136"/>
      <c r="Y402" s="144"/>
      <c r="Z402" s="184"/>
      <c r="AA402" s="182"/>
      <c r="AB402" s="388"/>
      <c r="AC402" s="195">
        <f t="shared" si="38"/>
        <v>0</v>
      </c>
      <c r="AF402" s="389">
        <f t="shared" si="39"/>
        <v>0</v>
      </c>
      <c r="AN402" s="390">
        <f t="shared" si="40"/>
        <v>0</v>
      </c>
      <c r="AS402" s="139">
        <f t="shared" si="41"/>
        <v>0</v>
      </c>
      <c r="AT402" s="391">
        <f t="shared" si="37"/>
        <v>672707</v>
      </c>
      <c r="AU402" s="394">
        <f t="shared" si="36"/>
        <v>0</v>
      </c>
      <c r="AV402" s="393"/>
    </row>
    <row r="403" spans="1:48" s="139" customFormat="1" ht="18.75">
      <c r="A403" s="387"/>
      <c r="B403" s="11"/>
      <c r="C403" s="247"/>
      <c r="D403" s="133"/>
      <c r="E403" s="131"/>
      <c r="F403" s="225"/>
      <c r="G403" s="131"/>
      <c r="H403" s="132"/>
      <c r="I403" s="132"/>
      <c r="J403" s="134"/>
      <c r="K403" s="226"/>
      <c r="L403" s="226"/>
      <c r="M403" s="227"/>
      <c r="N403" s="228"/>
      <c r="O403" s="143"/>
      <c r="P403" s="192"/>
      <c r="Q403" s="287"/>
      <c r="R403" s="189"/>
      <c r="S403" s="11"/>
      <c r="T403" s="229"/>
      <c r="U403" s="135"/>
      <c r="V403" s="230"/>
      <c r="W403" s="141"/>
      <c r="X403" s="136"/>
      <c r="Y403" s="144"/>
      <c r="Z403" s="184"/>
      <c r="AA403" s="182"/>
      <c r="AB403" s="388"/>
      <c r="AC403" s="195">
        <f t="shared" si="38"/>
        <v>0</v>
      </c>
      <c r="AF403" s="389">
        <f t="shared" si="39"/>
        <v>0</v>
      </c>
      <c r="AN403" s="390">
        <f t="shared" si="40"/>
        <v>0</v>
      </c>
      <c r="AS403" s="139">
        <f t="shared" si="41"/>
        <v>0</v>
      </c>
      <c r="AT403" s="391">
        <f t="shared" si="37"/>
        <v>672707</v>
      </c>
      <c r="AU403" s="394">
        <f t="shared" si="36"/>
        <v>0</v>
      </c>
      <c r="AV403" s="393"/>
    </row>
    <row r="404" spans="1:48" s="139" customFormat="1" ht="18.75">
      <c r="A404" s="387"/>
      <c r="B404" s="11"/>
      <c r="C404" s="247"/>
      <c r="D404" s="133"/>
      <c r="E404" s="131"/>
      <c r="F404" s="225"/>
      <c r="G404" s="131"/>
      <c r="H404" s="132"/>
      <c r="I404" s="132"/>
      <c r="J404" s="134"/>
      <c r="K404" s="226"/>
      <c r="L404" s="226"/>
      <c r="M404" s="227"/>
      <c r="N404" s="228"/>
      <c r="O404" s="143"/>
      <c r="P404" s="192"/>
      <c r="Q404" s="287"/>
      <c r="R404" s="189"/>
      <c r="S404" s="11"/>
      <c r="T404" s="229"/>
      <c r="U404" s="135"/>
      <c r="V404" s="230"/>
      <c r="W404" s="141"/>
      <c r="X404" s="136"/>
      <c r="Y404" s="144"/>
      <c r="Z404" s="184"/>
      <c r="AA404" s="182"/>
      <c r="AB404" s="388"/>
      <c r="AC404" s="195">
        <f t="shared" si="38"/>
        <v>0</v>
      </c>
      <c r="AF404" s="389">
        <f t="shared" si="39"/>
        <v>0</v>
      </c>
      <c r="AN404" s="390">
        <f t="shared" si="40"/>
        <v>0</v>
      </c>
      <c r="AS404" s="139">
        <f t="shared" si="41"/>
        <v>0</v>
      </c>
      <c r="AT404" s="391">
        <f t="shared" si="37"/>
        <v>672707</v>
      </c>
      <c r="AU404" s="394">
        <f t="shared" si="36"/>
        <v>0</v>
      </c>
      <c r="AV404" s="393"/>
    </row>
    <row r="405" spans="1:48" s="139" customFormat="1" ht="18.75">
      <c r="A405" s="387"/>
      <c r="B405" s="11"/>
      <c r="C405" s="247"/>
      <c r="D405" s="133"/>
      <c r="E405" s="131"/>
      <c r="F405" s="225"/>
      <c r="G405" s="131"/>
      <c r="H405" s="132"/>
      <c r="I405" s="132"/>
      <c r="J405" s="134"/>
      <c r="K405" s="226"/>
      <c r="L405" s="226"/>
      <c r="M405" s="227"/>
      <c r="N405" s="228"/>
      <c r="O405" s="143"/>
      <c r="P405" s="192"/>
      <c r="Q405" s="287"/>
      <c r="R405" s="189"/>
      <c r="S405" s="11"/>
      <c r="T405" s="229"/>
      <c r="U405" s="135"/>
      <c r="V405" s="230"/>
      <c r="W405" s="141"/>
      <c r="X405" s="136"/>
      <c r="Y405" s="144"/>
      <c r="Z405" s="184"/>
      <c r="AA405" s="182"/>
      <c r="AB405" s="388"/>
      <c r="AC405" s="195">
        <f t="shared" si="38"/>
        <v>0</v>
      </c>
      <c r="AF405" s="389">
        <f t="shared" si="39"/>
        <v>0</v>
      </c>
      <c r="AN405" s="390">
        <f t="shared" si="40"/>
        <v>0</v>
      </c>
      <c r="AS405" s="139">
        <f t="shared" si="41"/>
        <v>0</v>
      </c>
      <c r="AT405" s="391">
        <f t="shared" si="37"/>
        <v>672707</v>
      </c>
      <c r="AU405" s="394">
        <f t="shared" si="36"/>
        <v>0</v>
      </c>
      <c r="AV405" s="393"/>
    </row>
    <row r="406" spans="1:48" s="139" customFormat="1" ht="18.75">
      <c r="A406" s="387"/>
      <c r="B406" s="11"/>
      <c r="C406" s="247"/>
      <c r="D406" s="133"/>
      <c r="E406" s="131"/>
      <c r="F406" s="225"/>
      <c r="G406" s="131"/>
      <c r="H406" s="132"/>
      <c r="I406" s="132"/>
      <c r="J406" s="134"/>
      <c r="K406" s="226"/>
      <c r="L406" s="226"/>
      <c r="M406" s="227"/>
      <c r="N406" s="228"/>
      <c r="O406" s="143"/>
      <c r="P406" s="192"/>
      <c r="Q406" s="287"/>
      <c r="R406" s="189"/>
      <c r="S406" s="11"/>
      <c r="T406" s="229"/>
      <c r="U406" s="135"/>
      <c r="V406" s="230"/>
      <c r="W406" s="141"/>
      <c r="X406" s="136"/>
      <c r="Y406" s="144"/>
      <c r="Z406" s="184"/>
      <c r="AA406" s="182"/>
      <c r="AB406" s="388"/>
      <c r="AC406" s="195">
        <f t="shared" si="38"/>
        <v>0</v>
      </c>
      <c r="AF406" s="389">
        <f t="shared" si="39"/>
        <v>0</v>
      </c>
      <c r="AN406" s="390">
        <f t="shared" si="40"/>
        <v>0</v>
      </c>
      <c r="AS406" s="139">
        <f t="shared" si="41"/>
        <v>0</v>
      </c>
      <c r="AT406" s="391">
        <f t="shared" si="37"/>
        <v>672707</v>
      </c>
      <c r="AU406" s="394">
        <f t="shared" si="36"/>
        <v>0</v>
      </c>
      <c r="AV406" s="393"/>
    </row>
    <row r="407" spans="1:48" s="139" customFormat="1" ht="18.75">
      <c r="A407" s="387"/>
      <c r="B407" s="11"/>
      <c r="C407" s="247"/>
      <c r="D407" s="133"/>
      <c r="E407" s="131"/>
      <c r="F407" s="225"/>
      <c r="G407" s="131"/>
      <c r="H407" s="132"/>
      <c r="I407" s="132"/>
      <c r="J407" s="134"/>
      <c r="K407" s="226"/>
      <c r="L407" s="226"/>
      <c r="M407" s="227"/>
      <c r="N407" s="228"/>
      <c r="O407" s="143"/>
      <c r="P407" s="192"/>
      <c r="Q407" s="287"/>
      <c r="R407" s="189"/>
      <c r="S407" s="11"/>
      <c r="T407" s="229"/>
      <c r="U407" s="135"/>
      <c r="V407" s="230"/>
      <c r="W407" s="141"/>
      <c r="X407" s="136"/>
      <c r="Y407" s="144"/>
      <c r="Z407" s="184"/>
      <c r="AA407" s="182"/>
      <c r="AB407" s="388"/>
      <c r="AC407" s="195">
        <f t="shared" si="38"/>
        <v>0</v>
      </c>
      <c r="AF407" s="389">
        <f t="shared" si="39"/>
        <v>0</v>
      </c>
      <c r="AN407" s="390">
        <f t="shared" si="40"/>
        <v>0</v>
      </c>
      <c r="AS407" s="139">
        <f t="shared" si="41"/>
        <v>0</v>
      </c>
      <c r="AT407" s="391">
        <f t="shared" si="37"/>
        <v>672707</v>
      </c>
      <c r="AU407" s="394">
        <f t="shared" si="36"/>
        <v>0</v>
      </c>
      <c r="AV407" s="393"/>
    </row>
    <row r="408" spans="1:48" s="139" customFormat="1" ht="18.75">
      <c r="A408" s="387"/>
      <c r="B408" s="11"/>
      <c r="C408" s="247"/>
      <c r="D408" s="133"/>
      <c r="E408" s="131"/>
      <c r="F408" s="225"/>
      <c r="G408" s="131"/>
      <c r="H408" s="132"/>
      <c r="I408" s="132"/>
      <c r="J408" s="134"/>
      <c r="K408" s="226"/>
      <c r="L408" s="226"/>
      <c r="M408" s="227"/>
      <c r="N408" s="228"/>
      <c r="O408" s="143"/>
      <c r="P408" s="192"/>
      <c r="Q408" s="287"/>
      <c r="R408" s="189"/>
      <c r="S408" s="11"/>
      <c r="T408" s="229"/>
      <c r="U408" s="135"/>
      <c r="V408" s="230"/>
      <c r="W408" s="141"/>
      <c r="X408" s="136"/>
      <c r="Y408" s="144"/>
      <c r="Z408" s="184"/>
      <c r="AA408" s="182"/>
      <c r="AB408" s="388"/>
      <c r="AC408" s="195">
        <f t="shared" si="38"/>
        <v>0</v>
      </c>
      <c r="AF408" s="389">
        <f t="shared" si="39"/>
        <v>0</v>
      </c>
      <c r="AN408" s="390">
        <f t="shared" si="40"/>
        <v>0</v>
      </c>
      <c r="AS408" s="139">
        <f t="shared" si="41"/>
        <v>0</v>
      </c>
      <c r="AT408" s="391">
        <f t="shared" si="37"/>
        <v>672707</v>
      </c>
      <c r="AU408" s="394">
        <f t="shared" si="36"/>
        <v>0</v>
      </c>
      <c r="AV408" s="393"/>
    </row>
    <row r="409" spans="1:48" s="139" customFormat="1" ht="18.75">
      <c r="A409" s="387"/>
      <c r="B409" s="11"/>
      <c r="C409" s="247"/>
      <c r="D409" s="133"/>
      <c r="E409" s="131"/>
      <c r="F409" s="225"/>
      <c r="G409" s="131"/>
      <c r="H409" s="132"/>
      <c r="I409" s="132"/>
      <c r="J409" s="134"/>
      <c r="K409" s="226"/>
      <c r="L409" s="226"/>
      <c r="M409" s="227"/>
      <c r="N409" s="228"/>
      <c r="O409" s="143"/>
      <c r="P409" s="192"/>
      <c r="Q409" s="287"/>
      <c r="R409" s="189"/>
      <c r="S409" s="11"/>
      <c r="T409" s="229"/>
      <c r="U409" s="135"/>
      <c r="V409" s="230"/>
      <c r="W409" s="141"/>
      <c r="X409" s="136"/>
      <c r="Y409" s="144"/>
      <c r="Z409" s="184"/>
      <c r="AA409" s="182"/>
      <c r="AB409" s="388"/>
      <c r="AC409" s="195">
        <f t="shared" si="38"/>
        <v>0</v>
      </c>
      <c r="AF409" s="389">
        <f t="shared" si="39"/>
        <v>0</v>
      </c>
      <c r="AN409" s="390">
        <f t="shared" si="40"/>
        <v>0</v>
      </c>
      <c r="AS409" s="139">
        <f t="shared" si="41"/>
        <v>0</v>
      </c>
      <c r="AT409" s="391">
        <f t="shared" si="37"/>
        <v>672707</v>
      </c>
      <c r="AU409" s="394">
        <f t="shared" si="36"/>
        <v>0</v>
      </c>
      <c r="AV409" s="393"/>
    </row>
    <row r="410" spans="1:48" s="139" customFormat="1" ht="18.75">
      <c r="A410" s="387"/>
      <c r="B410" s="11"/>
      <c r="C410" s="247"/>
      <c r="D410" s="133"/>
      <c r="E410" s="131"/>
      <c r="F410" s="225"/>
      <c r="G410" s="131"/>
      <c r="H410" s="132"/>
      <c r="I410" s="132"/>
      <c r="J410" s="134"/>
      <c r="K410" s="226"/>
      <c r="L410" s="226"/>
      <c r="M410" s="227"/>
      <c r="N410" s="228"/>
      <c r="O410" s="143"/>
      <c r="P410" s="192"/>
      <c r="Q410" s="287"/>
      <c r="R410" s="189"/>
      <c r="S410" s="11"/>
      <c r="T410" s="229"/>
      <c r="U410" s="135"/>
      <c r="V410" s="230"/>
      <c r="W410" s="141"/>
      <c r="X410" s="136"/>
      <c r="Y410" s="144"/>
      <c r="Z410" s="184"/>
      <c r="AA410" s="182"/>
      <c r="AB410" s="388"/>
      <c r="AC410" s="195">
        <f t="shared" si="38"/>
        <v>0</v>
      </c>
      <c r="AF410" s="389">
        <f t="shared" si="39"/>
        <v>0</v>
      </c>
      <c r="AN410" s="390">
        <f t="shared" si="40"/>
        <v>0</v>
      </c>
      <c r="AS410" s="139">
        <f t="shared" si="41"/>
        <v>0</v>
      </c>
      <c r="AT410" s="391">
        <f t="shared" si="37"/>
        <v>672707</v>
      </c>
      <c r="AU410" s="394">
        <f t="shared" si="36"/>
        <v>0</v>
      </c>
      <c r="AV410" s="393"/>
    </row>
    <row r="411" spans="1:48" s="139" customFormat="1" ht="18.75">
      <c r="A411" s="387"/>
      <c r="B411" s="11"/>
      <c r="C411" s="247"/>
      <c r="D411" s="133"/>
      <c r="E411" s="131"/>
      <c r="F411" s="225"/>
      <c r="G411" s="131"/>
      <c r="H411" s="132"/>
      <c r="I411" s="132"/>
      <c r="J411" s="134"/>
      <c r="K411" s="226"/>
      <c r="L411" s="226"/>
      <c r="M411" s="227"/>
      <c r="N411" s="228"/>
      <c r="O411" s="143"/>
      <c r="P411" s="192"/>
      <c r="Q411" s="287"/>
      <c r="R411" s="189"/>
      <c r="S411" s="11"/>
      <c r="T411" s="229"/>
      <c r="U411" s="135"/>
      <c r="V411" s="230"/>
      <c r="W411" s="141"/>
      <c r="X411" s="136"/>
      <c r="Y411" s="144"/>
      <c r="Z411" s="184"/>
      <c r="AA411" s="182"/>
      <c r="AB411" s="388"/>
      <c r="AC411" s="195">
        <f t="shared" si="38"/>
        <v>0</v>
      </c>
      <c r="AF411" s="389">
        <f t="shared" si="39"/>
        <v>0</v>
      </c>
      <c r="AN411" s="390">
        <f t="shared" si="40"/>
        <v>0</v>
      </c>
      <c r="AS411" s="139">
        <f t="shared" si="41"/>
        <v>0</v>
      </c>
      <c r="AT411" s="391">
        <f t="shared" si="37"/>
        <v>672707</v>
      </c>
      <c r="AU411" s="394">
        <f t="shared" si="36"/>
        <v>0</v>
      </c>
      <c r="AV411" s="393"/>
    </row>
    <row r="412" spans="1:48" s="139" customFormat="1" ht="18.75">
      <c r="A412" s="387"/>
      <c r="B412" s="11"/>
      <c r="C412" s="247"/>
      <c r="D412" s="133"/>
      <c r="E412" s="131"/>
      <c r="F412" s="225"/>
      <c r="G412" s="131"/>
      <c r="H412" s="132"/>
      <c r="I412" s="132"/>
      <c r="J412" s="134"/>
      <c r="K412" s="226"/>
      <c r="L412" s="226"/>
      <c r="M412" s="227"/>
      <c r="N412" s="228"/>
      <c r="O412" s="143"/>
      <c r="P412" s="192"/>
      <c r="Q412" s="287"/>
      <c r="R412" s="189"/>
      <c r="S412" s="11"/>
      <c r="T412" s="229"/>
      <c r="U412" s="135"/>
      <c r="V412" s="230"/>
      <c r="W412" s="141"/>
      <c r="X412" s="136"/>
      <c r="Y412" s="144"/>
      <c r="Z412" s="184"/>
      <c r="AA412" s="182"/>
      <c r="AB412" s="388"/>
      <c r="AC412" s="195">
        <f t="shared" si="38"/>
        <v>0</v>
      </c>
      <c r="AF412" s="389">
        <f t="shared" si="39"/>
        <v>0</v>
      </c>
      <c r="AN412" s="390">
        <f t="shared" si="40"/>
        <v>0</v>
      </c>
      <c r="AS412" s="139">
        <f t="shared" si="41"/>
        <v>0</v>
      </c>
      <c r="AT412" s="391">
        <f t="shared" si="37"/>
        <v>672707</v>
      </c>
      <c r="AU412" s="394">
        <f t="shared" si="36"/>
        <v>0</v>
      </c>
      <c r="AV412" s="393"/>
    </row>
    <row r="413" spans="1:48" s="139" customFormat="1" ht="18.75">
      <c r="A413" s="387"/>
      <c r="B413" s="11"/>
      <c r="C413" s="247"/>
      <c r="D413" s="133"/>
      <c r="E413" s="131"/>
      <c r="F413" s="225"/>
      <c r="G413" s="131"/>
      <c r="H413" s="132"/>
      <c r="I413" s="132"/>
      <c r="J413" s="134"/>
      <c r="K413" s="226"/>
      <c r="L413" s="226"/>
      <c r="M413" s="227"/>
      <c r="N413" s="228"/>
      <c r="O413" s="143"/>
      <c r="P413" s="192"/>
      <c r="Q413" s="287"/>
      <c r="R413" s="189"/>
      <c r="S413" s="11"/>
      <c r="T413" s="229"/>
      <c r="U413" s="135"/>
      <c r="V413" s="230"/>
      <c r="W413" s="141"/>
      <c r="X413" s="136"/>
      <c r="Y413" s="144"/>
      <c r="Z413" s="184"/>
      <c r="AA413" s="182"/>
      <c r="AB413" s="388"/>
      <c r="AC413" s="195">
        <f t="shared" si="38"/>
        <v>0</v>
      </c>
      <c r="AF413" s="389">
        <f t="shared" si="39"/>
        <v>0</v>
      </c>
      <c r="AN413" s="390">
        <f t="shared" si="40"/>
        <v>0</v>
      </c>
      <c r="AS413" s="139">
        <f t="shared" si="41"/>
        <v>0</v>
      </c>
      <c r="AT413" s="391">
        <f t="shared" si="37"/>
        <v>672707</v>
      </c>
      <c r="AU413" s="394">
        <f t="shared" si="36"/>
        <v>0</v>
      </c>
      <c r="AV413" s="393"/>
    </row>
    <row r="414" spans="1:48" s="139" customFormat="1" ht="18.75">
      <c r="A414" s="387"/>
      <c r="B414" s="11"/>
      <c r="C414" s="247"/>
      <c r="D414" s="133"/>
      <c r="E414" s="131"/>
      <c r="F414" s="225"/>
      <c r="G414" s="131"/>
      <c r="H414" s="132"/>
      <c r="I414" s="132"/>
      <c r="J414" s="134"/>
      <c r="K414" s="226"/>
      <c r="L414" s="226"/>
      <c r="M414" s="227"/>
      <c r="N414" s="228"/>
      <c r="O414" s="143"/>
      <c r="P414" s="192"/>
      <c r="Q414" s="287"/>
      <c r="R414" s="189"/>
      <c r="S414" s="11"/>
      <c r="T414" s="229"/>
      <c r="U414" s="135"/>
      <c r="V414" s="230"/>
      <c r="W414" s="141"/>
      <c r="X414" s="136"/>
      <c r="Y414" s="144"/>
      <c r="Z414" s="184"/>
      <c r="AA414" s="182"/>
      <c r="AB414" s="388"/>
      <c r="AC414" s="195">
        <f t="shared" si="38"/>
        <v>0</v>
      </c>
      <c r="AF414" s="389">
        <f t="shared" si="39"/>
        <v>0</v>
      </c>
      <c r="AN414" s="390">
        <f t="shared" si="40"/>
        <v>0</v>
      </c>
      <c r="AS414" s="139">
        <f t="shared" si="41"/>
        <v>0</v>
      </c>
      <c r="AT414" s="391">
        <f t="shared" si="37"/>
        <v>672707</v>
      </c>
      <c r="AU414" s="394">
        <f t="shared" si="36"/>
        <v>0</v>
      </c>
      <c r="AV414" s="393"/>
    </row>
    <row r="415" spans="1:48" s="139" customFormat="1" ht="18.75">
      <c r="A415" s="387"/>
      <c r="B415" s="11"/>
      <c r="C415" s="247"/>
      <c r="D415" s="133"/>
      <c r="E415" s="131"/>
      <c r="F415" s="225"/>
      <c r="G415" s="131"/>
      <c r="H415" s="132"/>
      <c r="I415" s="132"/>
      <c r="J415" s="134"/>
      <c r="K415" s="226"/>
      <c r="L415" s="226"/>
      <c r="M415" s="227"/>
      <c r="N415" s="228"/>
      <c r="O415" s="143"/>
      <c r="P415" s="192"/>
      <c r="Q415" s="287"/>
      <c r="R415" s="189"/>
      <c r="S415" s="11"/>
      <c r="T415" s="229"/>
      <c r="U415" s="135"/>
      <c r="V415" s="230"/>
      <c r="W415" s="141"/>
      <c r="X415" s="136"/>
      <c r="Y415" s="144"/>
      <c r="Z415" s="184"/>
      <c r="AA415" s="182"/>
      <c r="AB415" s="388"/>
      <c r="AC415" s="195">
        <f t="shared" si="38"/>
        <v>0</v>
      </c>
      <c r="AF415" s="389">
        <f t="shared" si="39"/>
        <v>0</v>
      </c>
      <c r="AN415" s="390">
        <f t="shared" si="40"/>
        <v>0</v>
      </c>
      <c r="AS415" s="139">
        <f t="shared" si="41"/>
        <v>0</v>
      </c>
      <c r="AT415" s="391">
        <f t="shared" si="37"/>
        <v>672707</v>
      </c>
      <c r="AU415" s="394">
        <f t="shared" si="36"/>
        <v>0</v>
      </c>
      <c r="AV415" s="393"/>
    </row>
    <row r="416" spans="1:48" s="139" customFormat="1" ht="18.75">
      <c r="A416" s="387"/>
      <c r="B416" s="11"/>
      <c r="C416" s="247"/>
      <c r="D416" s="133"/>
      <c r="E416" s="131"/>
      <c r="F416" s="225"/>
      <c r="G416" s="131"/>
      <c r="H416" s="132"/>
      <c r="I416" s="132"/>
      <c r="J416" s="134"/>
      <c r="K416" s="226"/>
      <c r="L416" s="226"/>
      <c r="M416" s="227"/>
      <c r="N416" s="228"/>
      <c r="O416" s="143"/>
      <c r="P416" s="192"/>
      <c r="Q416" s="287"/>
      <c r="R416" s="189"/>
      <c r="S416" s="11"/>
      <c r="T416" s="229"/>
      <c r="U416" s="135"/>
      <c r="V416" s="230"/>
      <c r="W416" s="141"/>
      <c r="X416" s="136"/>
      <c r="Y416" s="144"/>
      <c r="Z416" s="184"/>
      <c r="AA416" s="182"/>
      <c r="AB416" s="388"/>
      <c r="AC416" s="195">
        <f t="shared" si="38"/>
        <v>0</v>
      </c>
      <c r="AF416" s="389">
        <f t="shared" si="39"/>
        <v>0</v>
      </c>
      <c r="AN416" s="390">
        <f t="shared" si="40"/>
        <v>0</v>
      </c>
      <c r="AS416" s="139">
        <f t="shared" si="41"/>
        <v>0</v>
      </c>
      <c r="AT416" s="391">
        <f t="shared" si="37"/>
        <v>672707</v>
      </c>
      <c r="AU416" s="394">
        <f t="shared" si="36"/>
        <v>0</v>
      </c>
      <c r="AV416" s="393"/>
    </row>
    <row r="417" spans="1:48" s="139" customFormat="1" ht="18.75">
      <c r="A417" s="387"/>
      <c r="B417" s="11"/>
      <c r="C417" s="247"/>
      <c r="D417" s="133"/>
      <c r="E417" s="131"/>
      <c r="F417" s="225"/>
      <c r="G417" s="131"/>
      <c r="H417" s="132"/>
      <c r="I417" s="132"/>
      <c r="J417" s="134"/>
      <c r="K417" s="226"/>
      <c r="L417" s="226"/>
      <c r="M417" s="227"/>
      <c r="N417" s="228"/>
      <c r="O417" s="143"/>
      <c r="P417" s="192"/>
      <c r="Q417" s="287"/>
      <c r="R417" s="189"/>
      <c r="S417" s="11"/>
      <c r="T417" s="229"/>
      <c r="U417" s="135"/>
      <c r="V417" s="230"/>
      <c r="W417" s="141"/>
      <c r="X417" s="136"/>
      <c r="Y417" s="144"/>
      <c r="Z417" s="184"/>
      <c r="AA417" s="182"/>
      <c r="AB417" s="388"/>
      <c r="AC417" s="195">
        <f t="shared" si="38"/>
        <v>0</v>
      </c>
      <c r="AF417" s="389">
        <f t="shared" si="39"/>
        <v>0</v>
      </c>
      <c r="AN417" s="390">
        <f t="shared" si="40"/>
        <v>0</v>
      </c>
      <c r="AS417" s="139">
        <f t="shared" si="41"/>
        <v>0</v>
      </c>
      <c r="AT417" s="391">
        <f t="shared" si="37"/>
        <v>672707</v>
      </c>
      <c r="AU417" s="394">
        <f t="shared" si="36"/>
        <v>0</v>
      </c>
      <c r="AV417" s="393"/>
    </row>
    <row r="418" spans="1:48" s="139" customFormat="1" ht="18.75">
      <c r="A418" s="387"/>
      <c r="B418" s="11"/>
      <c r="C418" s="247"/>
      <c r="D418" s="133"/>
      <c r="E418" s="131"/>
      <c r="F418" s="225"/>
      <c r="G418" s="131"/>
      <c r="H418" s="132"/>
      <c r="I418" s="132"/>
      <c r="J418" s="134"/>
      <c r="K418" s="226"/>
      <c r="L418" s="226"/>
      <c r="M418" s="227"/>
      <c r="N418" s="228"/>
      <c r="O418" s="143"/>
      <c r="P418" s="192"/>
      <c r="Q418" s="287"/>
      <c r="R418" s="189"/>
      <c r="S418" s="11"/>
      <c r="T418" s="229"/>
      <c r="U418" s="135"/>
      <c r="V418" s="230"/>
      <c r="W418" s="141"/>
      <c r="X418" s="136"/>
      <c r="Y418" s="144"/>
      <c r="Z418" s="184"/>
      <c r="AA418" s="182"/>
      <c r="AB418" s="388"/>
      <c r="AC418" s="195">
        <f t="shared" si="38"/>
        <v>0</v>
      </c>
      <c r="AF418" s="389">
        <f t="shared" si="39"/>
        <v>0</v>
      </c>
      <c r="AN418" s="390">
        <f t="shared" si="40"/>
        <v>0</v>
      </c>
      <c r="AS418" s="139">
        <f t="shared" si="41"/>
        <v>0</v>
      </c>
      <c r="AT418" s="391">
        <f t="shared" si="37"/>
        <v>672707</v>
      </c>
      <c r="AU418" s="394">
        <f t="shared" si="36"/>
        <v>0</v>
      </c>
      <c r="AV418" s="393"/>
    </row>
    <row r="419" spans="1:48" s="139" customFormat="1" ht="18.75">
      <c r="A419" s="387"/>
      <c r="B419" s="11"/>
      <c r="C419" s="247"/>
      <c r="D419" s="133"/>
      <c r="E419" s="131"/>
      <c r="F419" s="225"/>
      <c r="G419" s="131"/>
      <c r="H419" s="132"/>
      <c r="I419" s="132"/>
      <c r="J419" s="134"/>
      <c r="K419" s="226"/>
      <c r="L419" s="226"/>
      <c r="M419" s="227"/>
      <c r="N419" s="228"/>
      <c r="O419" s="143"/>
      <c r="P419" s="192"/>
      <c r="Q419" s="287"/>
      <c r="R419" s="189"/>
      <c r="S419" s="11"/>
      <c r="T419" s="229"/>
      <c r="U419" s="135"/>
      <c r="V419" s="230"/>
      <c r="W419" s="141"/>
      <c r="X419" s="136"/>
      <c r="Y419" s="144"/>
      <c r="Z419" s="184"/>
      <c r="AA419" s="182"/>
      <c r="AB419" s="388"/>
      <c r="AC419" s="195">
        <f t="shared" si="38"/>
        <v>0</v>
      </c>
      <c r="AF419" s="389">
        <f t="shared" si="39"/>
        <v>0</v>
      </c>
      <c r="AN419" s="390">
        <f t="shared" si="40"/>
        <v>0</v>
      </c>
      <c r="AS419" s="139">
        <f t="shared" si="41"/>
        <v>0</v>
      </c>
      <c r="AT419" s="391">
        <f t="shared" si="37"/>
        <v>672707</v>
      </c>
      <c r="AU419" s="394">
        <f t="shared" si="36"/>
        <v>0</v>
      </c>
      <c r="AV419" s="393"/>
    </row>
    <row r="420" spans="1:48" s="139" customFormat="1" ht="18.75">
      <c r="A420" s="387"/>
      <c r="B420" s="11"/>
      <c r="C420" s="247"/>
      <c r="D420" s="133"/>
      <c r="E420" s="131"/>
      <c r="F420" s="225"/>
      <c r="G420" s="131"/>
      <c r="H420" s="132"/>
      <c r="I420" s="132"/>
      <c r="J420" s="134"/>
      <c r="K420" s="226"/>
      <c r="L420" s="226"/>
      <c r="M420" s="227"/>
      <c r="N420" s="228"/>
      <c r="O420" s="143"/>
      <c r="P420" s="192"/>
      <c r="Q420" s="287"/>
      <c r="R420" s="189"/>
      <c r="S420" s="11"/>
      <c r="T420" s="229"/>
      <c r="U420" s="135"/>
      <c r="V420" s="230"/>
      <c r="W420" s="141"/>
      <c r="X420" s="136"/>
      <c r="Y420" s="144"/>
      <c r="Z420" s="184"/>
      <c r="AA420" s="182"/>
      <c r="AB420" s="388"/>
      <c r="AC420" s="195">
        <f t="shared" si="38"/>
        <v>0</v>
      </c>
      <c r="AF420" s="389">
        <f t="shared" si="39"/>
        <v>0</v>
      </c>
      <c r="AN420" s="390">
        <f t="shared" si="40"/>
        <v>0</v>
      </c>
      <c r="AS420" s="139">
        <f t="shared" si="41"/>
        <v>0</v>
      </c>
      <c r="AT420" s="391">
        <f t="shared" si="37"/>
        <v>672707</v>
      </c>
      <c r="AU420" s="394">
        <f t="shared" si="36"/>
        <v>0</v>
      </c>
      <c r="AV420" s="393"/>
    </row>
    <row r="421" spans="1:48" s="139" customFormat="1" ht="18.75">
      <c r="A421" s="387"/>
      <c r="B421" s="11"/>
      <c r="C421" s="247"/>
      <c r="D421" s="133"/>
      <c r="E421" s="131"/>
      <c r="F421" s="225"/>
      <c r="G421" s="131"/>
      <c r="H421" s="132"/>
      <c r="I421" s="132"/>
      <c r="J421" s="134"/>
      <c r="K421" s="226"/>
      <c r="L421" s="226"/>
      <c r="M421" s="227"/>
      <c r="N421" s="228"/>
      <c r="O421" s="143"/>
      <c r="P421" s="192"/>
      <c r="Q421" s="287"/>
      <c r="R421" s="189"/>
      <c r="S421" s="11"/>
      <c r="T421" s="229"/>
      <c r="U421" s="135"/>
      <c r="V421" s="230"/>
      <c r="W421" s="141"/>
      <c r="X421" s="136"/>
      <c r="Y421" s="144"/>
      <c r="Z421" s="184"/>
      <c r="AA421" s="182"/>
      <c r="AB421" s="388"/>
      <c r="AC421" s="195">
        <f t="shared" si="38"/>
        <v>0</v>
      </c>
      <c r="AF421" s="389">
        <f t="shared" si="39"/>
        <v>0</v>
      </c>
      <c r="AN421" s="390">
        <f t="shared" si="40"/>
        <v>0</v>
      </c>
      <c r="AS421" s="139">
        <f t="shared" si="41"/>
        <v>0</v>
      </c>
      <c r="AT421" s="391">
        <f t="shared" si="37"/>
        <v>672707</v>
      </c>
      <c r="AU421" s="394">
        <f t="shared" si="36"/>
        <v>0</v>
      </c>
      <c r="AV421" s="393"/>
    </row>
    <row r="422" spans="1:48" s="139" customFormat="1" ht="18.75">
      <c r="A422" s="387"/>
      <c r="B422" s="11"/>
      <c r="C422" s="247"/>
      <c r="D422" s="133"/>
      <c r="E422" s="131"/>
      <c r="F422" s="225"/>
      <c r="G422" s="131"/>
      <c r="H422" s="132"/>
      <c r="I422" s="132"/>
      <c r="J422" s="134"/>
      <c r="K422" s="226"/>
      <c r="L422" s="226"/>
      <c r="M422" s="227"/>
      <c r="N422" s="228"/>
      <c r="O422" s="143"/>
      <c r="P422" s="192"/>
      <c r="Q422" s="287"/>
      <c r="R422" s="189"/>
      <c r="S422" s="11"/>
      <c r="T422" s="229"/>
      <c r="U422" s="135"/>
      <c r="V422" s="230"/>
      <c r="W422" s="141"/>
      <c r="X422" s="136"/>
      <c r="Y422" s="144"/>
      <c r="Z422" s="184"/>
      <c r="AA422" s="182"/>
      <c r="AB422" s="388"/>
      <c r="AC422" s="195">
        <f t="shared" si="38"/>
        <v>0</v>
      </c>
      <c r="AF422" s="389">
        <f t="shared" si="39"/>
        <v>0</v>
      </c>
      <c r="AN422" s="390">
        <f t="shared" si="40"/>
        <v>0</v>
      </c>
      <c r="AS422" s="139">
        <f t="shared" si="41"/>
        <v>0</v>
      </c>
      <c r="AT422" s="391">
        <f t="shared" si="37"/>
        <v>672707</v>
      </c>
      <c r="AU422" s="394">
        <f t="shared" si="36"/>
        <v>0</v>
      </c>
      <c r="AV422" s="393"/>
    </row>
    <row r="423" spans="1:48" s="139" customFormat="1" ht="18.75">
      <c r="A423" s="387"/>
      <c r="B423" s="11"/>
      <c r="C423" s="247"/>
      <c r="D423" s="133"/>
      <c r="E423" s="131"/>
      <c r="F423" s="225"/>
      <c r="G423" s="131"/>
      <c r="H423" s="132"/>
      <c r="I423" s="132"/>
      <c r="J423" s="134"/>
      <c r="K423" s="226"/>
      <c r="L423" s="226"/>
      <c r="M423" s="227"/>
      <c r="N423" s="228"/>
      <c r="O423" s="143"/>
      <c r="P423" s="192"/>
      <c r="Q423" s="287"/>
      <c r="R423" s="189"/>
      <c r="S423" s="11"/>
      <c r="T423" s="229"/>
      <c r="U423" s="135"/>
      <c r="V423" s="230"/>
      <c r="W423" s="141"/>
      <c r="X423" s="136"/>
      <c r="Y423" s="144"/>
      <c r="Z423" s="184"/>
      <c r="AA423" s="182"/>
      <c r="AB423" s="388"/>
      <c r="AC423" s="195">
        <f t="shared" si="38"/>
        <v>0</v>
      </c>
      <c r="AF423" s="389">
        <f t="shared" si="39"/>
        <v>0</v>
      </c>
      <c r="AN423" s="390">
        <f t="shared" si="40"/>
        <v>0</v>
      </c>
      <c r="AS423" s="139">
        <f t="shared" si="41"/>
        <v>0</v>
      </c>
      <c r="AT423" s="391">
        <f t="shared" si="37"/>
        <v>672707</v>
      </c>
      <c r="AU423" s="394">
        <f t="shared" si="36"/>
        <v>0</v>
      </c>
      <c r="AV423" s="393"/>
    </row>
    <row r="424" spans="1:48" s="139" customFormat="1" ht="18.75">
      <c r="A424" s="387"/>
      <c r="B424" s="11"/>
      <c r="C424" s="247"/>
      <c r="D424" s="133"/>
      <c r="E424" s="131"/>
      <c r="F424" s="225"/>
      <c r="G424" s="131"/>
      <c r="H424" s="132"/>
      <c r="I424" s="132"/>
      <c r="J424" s="134"/>
      <c r="K424" s="226"/>
      <c r="L424" s="226"/>
      <c r="M424" s="227"/>
      <c r="N424" s="228"/>
      <c r="O424" s="143"/>
      <c r="P424" s="192"/>
      <c r="Q424" s="287"/>
      <c r="R424" s="189"/>
      <c r="S424" s="11"/>
      <c r="T424" s="229"/>
      <c r="U424" s="135"/>
      <c r="V424" s="230"/>
      <c r="W424" s="141"/>
      <c r="X424" s="136"/>
      <c r="Y424" s="144"/>
      <c r="Z424" s="184"/>
      <c r="AA424" s="182"/>
      <c r="AB424" s="388"/>
      <c r="AC424" s="195">
        <f t="shared" si="38"/>
        <v>0</v>
      </c>
      <c r="AF424" s="389">
        <f t="shared" si="39"/>
        <v>0</v>
      </c>
      <c r="AN424" s="390">
        <f t="shared" si="40"/>
        <v>0</v>
      </c>
      <c r="AS424" s="139">
        <f t="shared" si="41"/>
        <v>0</v>
      </c>
      <c r="AT424" s="391">
        <f t="shared" si="37"/>
        <v>672707</v>
      </c>
      <c r="AU424" s="394">
        <f t="shared" ref="AU424:AU487" si="42">Y424</f>
        <v>0</v>
      </c>
      <c r="AV424" s="393"/>
    </row>
    <row r="425" spans="1:48" s="139" customFormat="1" ht="18.75">
      <c r="A425" s="387"/>
      <c r="B425" s="11"/>
      <c r="C425" s="247"/>
      <c r="D425" s="133"/>
      <c r="E425" s="131"/>
      <c r="F425" s="225"/>
      <c r="G425" s="131"/>
      <c r="H425" s="132"/>
      <c r="I425" s="132"/>
      <c r="J425" s="134"/>
      <c r="K425" s="226"/>
      <c r="L425" s="226"/>
      <c r="M425" s="227"/>
      <c r="N425" s="228"/>
      <c r="O425" s="143"/>
      <c r="P425" s="192"/>
      <c r="Q425" s="287"/>
      <c r="R425" s="189"/>
      <c r="S425" s="11"/>
      <c r="T425" s="229"/>
      <c r="U425" s="135"/>
      <c r="V425" s="230"/>
      <c r="W425" s="141"/>
      <c r="X425" s="136"/>
      <c r="Y425" s="144"/>
      <c r="Z425" s="184"/>
      <c r="AA425" s="182"/>
      <c r="AB425" s="388"/>
      <c r="AC425" s="195">
        <f t="shared" si="38"/>
        <v>0</v>
      </c>
      <c r="AF425" s="389">
        <f t="shared" si="39"/>
        <v>0</v>
      </c>
      <c r="AN425" s="390">
        <f t="shared" si="40"/>
        <v>0</v>
      </c>
      <c r="AS425" s="139">
        <f t="shared" si="41"/>
        <v>0</v>
      </c>
      <c r="AT425" s="391">
        <f t="shared" si="37"/>
        <v>672707</v>
      </c>
      <c r="AU425" s="394">
        <f t="shared" si="42"/>
        <v>0</v>
      </c>
      <c r="AV425" s="393"/>
    </row>
    <row r="426" spans="1:48" s="139" customFormat="1" ht="18.75">
      <c r="A426" s="387"/>
      <c r="B426" s="11"/>
      <c r="C426" s="247"/>
      <c r="D426" s="133"/>
      <c r="E426" s="131"/>
      <c r="F426" s="225"/>
      <c r="G426" s="131"/>
      <c r="H426" s="132"/>
      <c r="I426" s="132"/>
      <c r="J426" s="134"/>
      <c r="K426" s="226"/>
      <c r="L426" s="226"/>
      <c r="M426" s="227"/>
      <c r="N426" s="228"/>
      <c r="O426" s="143"/>
      <c r="P426" s="192"/>
      <c r="Q426" s="287"/>
      <c r="R426" s="189"/>
      <c r="S426" s="11"/>
      <c r="T426" s="229"/>
      <c r="U426" s="135"/>
      <c r="V426" s="230"/>
      <c r="W426" s="141"/>
      <c r="X426" s="136"/>
      <c r="Y426" s="144"/>
      <c r="Z426" s="184"/>
      <c r="AA426" s="182"/>
      <c r="AB426" s="388"/>
      <c r="AC426" s="195">
        <f t="shared" si="38"/>
        <v>0</v>
      </c>
      <c r="AF426" s="389">
        <f t="shared" si="39"/>
        <v>0</v>
      </c>
      <c r="AN426" s="390">
        <f t="shared" si="40"/>
        <v>0</v>
      </c>
      <c r="AS426" s="139">
        <f t="shared" si="41"/>
        <v>0</v>
      </c>
      <c r="AT426" s="391">
        <f t="shared" si="37"/>
        <v>672707</v>
      </c>
      <c r="AU426" s="394">
        <f t="shared" si="42"/>
        <v>0</v>
      </c>
      <c r="AV426" s="393"/>
    </row>
    <row r="427" spans="1:48" s="139" customFormat="1" ht="18.75">
      <c r="A427" s="387"/>
      <c r="B427" s="11"/>
      <c r="C427" s="247"/>
      <c r="D427" s="133"/>
      <c r="E427" s="131"/>
      <c r="F427" s="225"/>
      <c r="G427" s="131"/>
      <c r="H427" s="132"/>
      <c r="I427" s="132"/>
      <c r="J427" s="134"/>
      <c r="K427" s="226"/>
      <c r="L427" s="226"/>
      <c r="M427" s="227"/>
      <c r="N427" s="228"/>
      <c r="O427" s="143"/>
      <c r="P427" s="192"/>
      <c r="Q427" s="287"/>
      <c r="R427" s="189"/>
      <c r="S427" s="11"/>
      <c r="T427" s="229"/>
      <c r="U427" s="135"/>
      <c r="V427" s="230"/>
      <c r="W427" s="141"/>
      <c r="X427" s="136"/>
      <c r="Y427" s="144"/>
      <c r="Z427" s="184"/>
      <c r="AA427" s="182"/>
      <c r="AB427" s="388"/>
      <c r="AC427" s="195">
        <f t="shared" si="38"/>
        <v>0</v>
      </c>
      <c r="AF427" s="389">
        <f t="shared" si="39"/>
        <v>0</v>
      </c>
      <c r="AN427" s="390">
        <f t="shared" si="40"/>
        <v>0</v>
      </c>
      <c r="AS427" s="139">
        <f t="shared" si="41"/>
        <v>0</v>
      </c>
      <c r="AT427" s="391">
        <f t="shared" si="37"/>
        <v>672707</v>
      </c>
      <c r="AU427" s="394">
        <f t="shared" si="42"/>
        <v>0</v>
      </c>
      <c r="AV427" s="393"/>
    </row>
    <row r="428" spans="1:48" s="139" customFormat="1" ht="18.75">
      <c r="A428" s="387"/>
      <c r="B428" s="11"/>
      <c r="C428" s="247"/>
      <c r="D428" s="133"/>
      <c r="E428" s="131"/>
      <c r="F428" s="225"/>
      <c r="G428" s="131"/>
      <c r="H428" s="132"/>
      <c r="I428" s="132"/>
      <c r="J428" s="134"/>
      <c r="K428" s="226"/>
      <c r="L428" s="226"/>
      <c r="M428" s="227"/>
      <c r="N428" s="228"/>
      <c r="O428" s="143"/>
      <c r="P428" s="192"/>
      <c r="Q428" s="287"/>
      <c r="R428" s="189"/>
      <c r="S428" s="11"/>
      <c r="T428" s="229"/>
      <c r="U428" s="135"/>
      <c r="V428" s="230"/>
      <c r="W428" s="141"/>
      <c r="X428" s="136"/>
      <c r="Y428" s="144"/>
      <c r="Z428" s="184"/>
      <c r="AA428" s="182"/>
      <c r="AB428" s="388"/>
      <c r="AC428" s="195">
        <f t="shared" si="38"/>
        <v>0</v>
      </c>
      <c r="AF428" s="389">
        <f t="shared" si="39"/>
        <v>0</v>
      </c>
      <c r="AN428" s="390">
        <f t="shared" si="40"/>
        <v>0</v>
      </c>
      <c r="AS428" s="139">
        <f t="shared" si="41"/>
        <v>0</v>
      </c>
      <c r="AT428" s="391">
        <f t="shared" si="37"/>
        <v>672707</v>
      </c>
      <c r="AU428" s="394">
        <f t="shared" si="42"/>
        <v>0</v>
      </c>
      <c r="AV428" s="393"/>
    </row>
    <row r="429" spans="1:48" s="139" customFormat="1" ht="18.75">
      <c r="A429" s="387"/>
      <c r="B429" s="11"/>
      <c r="C429" s="247"/>
      <c r="D429" s="133"/>
      <c r="E429" s="131"/>
      <c r="F429" s="225"/>
      <c r="G429" s="131"/>
      <c r="H429" s="132"/>
      <c r="I429" s="132"/>
      <c r="J429" s="134"/>
      <c r="K429" s="226"/>
      <c r="L429" s="226"/>
      <c r="M429" s="227"/>
      <c r="N429" s="228"/>
      <c r="O429" s="143"/>
      <c r="P429" s="192"/>
      <c r="Q429" s="287"/>
      <c r="R429" s="189"/>
      <c r="S429" s="11"/>
      <c r="T429" s="229"/>
      <c r="U429" s="135"/>
      <c r="V429" s="230"/>
      <c r="W429" s="141"/>
      <c r="X429" s="136"/>
      <c r="Y429" s="144"/>
      <c r="Z429" s="184"/>
      <c r="AA429" s="182"/>
      <c r="AB429" s="388"/>
      <c r="AC429" s="195">
        <f t="shared" si="38"/>
        <v>0</v>
      </c>
      <c r="AF429" s="389">
        <f t="shared" si="39"/>
        <v>0</v>
      </c>
      <c r="AN429" s="390">
        <f t="shared" si="40"/>
        <v>0</v>
      </c>
      <c r="AS429" s="139">
        <f t="shared" si="41"/>
        <v>0</v>
      </c>
      <c r="AT429" s="391">
        <f t="shared" si="37"/>
        <v>672707</v>
      </c>
      <c r="AU429" s="394">
        <f t="shared" si="42"/>
        <v>0</v>
      </c>
      <c r="AV429" s="393"/>
    </row>
    <row r="430" spans="1:48" s="139" customFormat="1" ht="18.75">
      <c r="A430" s="387"/>
      <c r="B430" s="11"/>
      <c r="C430" s="247"/>
      <c r="D430" s="133"/>
      <c r="E430" s="131"/>
      <c r="F430" s="225"/>
      <c r="G430" s="131"/>
      <c r="H430" s="132"/>
      <c r="I430" s="132"/>
      <c r="J430" s="134"/>
      <c r="K430" s="226"/>
      <c r="L430" s="226"/>
      <c r="M430" s="227"/>
      <c r="N430" s="228"/>
      <c r="O430" s="143"/>
      <c r="P430" s="192"/>
      <c r="Q430" s="287"/>
      <c r="R430" s="189"/>
      <c r="S430" s="11"/>
      <c r="T430" s="229"/>
      <c r="U430" s="135"/>
      <c r="V430" s="230"/>
      <c r="W430" s="141"/>
      <c r="X430" s="136"/>
      <c r="Y430" s="144"/>
      <c r="Z430" s="184"/>
      <c r="AA430" s="182"/>
      <c r="AB430" s="388"/>
      <c r="AC430" s="195">
        <f t="shared" si="38"/>
        <v>0</v>
      </c>
      <c r="AF430" s="389">
        <f t="shared" si="39"/>
        <v>0</v>
      </c>
      <c r="AN430" s="390">
        <f t="shared" si="40"/>
        <v>0</v>
      </c>
      <c r="AS430" s="139">
        <f t="shared" si="41"/>
        <v>0</v>
      </c>
      <c r="AT430" s="391">
        <f t="shared" si="37"/>
        <v>672707</v>
      </c>
      <c r="AU430" s="394">
        <f t="shared" si="42"/>
        <v>0</v>
      </c>
      <c r="AV430" s="393"/>
    </row>
    <row r="431" spans="1:48" s="139" customFormat="1" ht="18.75">
      <c r="A431" s="387"/>
      <c r="B431" s="11"/>
      <c r="C431" s="247"/>
      <c r="D431" s="133"/>
      <c r="E431" s="131"/>
      <c r="F431" s="225"/>
      <c r="G431" s="131"/>
      <c r="H431" s="132"/>
      <c r="I431" s="132"/>
      <c r="J431" s="134"/>
      <c r="K431" s="226"/>
      <c r="L431" s="226"/>
      <c r="M431" s="227"/>
      <c r="N431" s="228"/>
      <c r="O431" s="143"/>
      <c r="P431" s="192"/>
      <c r="Q431" s="287"/>
      <c r="R431" s="189"/>
      <c r="S431" s="11"/>
      <c r="T431" s="229"/>
      <c r="U431" s="135"/>
      <c r="V431" s="230"/>
      <c r="W431" s="141"/>
      <c r="X431" s="136"/>
      <c r="Y431" s="144"/>
      <c r="Z431" s="184"/>
      <c r="AA431" s="182"/>
      <c r="AB431" s="388"/>
      <c r="AC431" s="195">
        <f t="shared" si="38"/>
        <v>0</v>
      </c>
      <c r="AF431" s="389">
        <f t="shared" si="39"/>
        <v>0</v>
      </c>
      <c r="AN431" s="390">
        <f t="shared" si="40"/>
        <v>0</v>
      </c>
      <c r="AS431" s="139">
        <f t="shared" si="41"/>
        <v>0</v>
      </c>
      <c r="AT431" s="391">
        <f t="shared" si="37"/>
        <v>672707</v>
      </c>
      <c r="AU431" s="394">
        <f t="shared" si="42"/>
        <v>0</v>
      </c>
      <c r="AV431" s="393"/>
    </row>
    <row r="432" spans="1:48" s="139" customFormat="1" ht="18.75">
      <c r="A432" s="387"/>
      <c r="B432" s="11"/>
      <c r="C432" s="247"/>
      <c r="D432" s="133"/>
      <c r="E432" s="131"/>
      <c r="F432" s="225"/>
      <c r="G432" s="131"/>
      <c r="H432" s="132"/>
      <c r="I432" s="132"/>
      <c r="J432" s="134"/>
      <c r="K432" s="226"/>
      <c r="L432" s="226"/>
      <c r="M432" s="227"/>
      <c r="N432" s="228"/>
      <c r="O432" s="143"/>
      <c r="P432" s="192"/>
      <c r="Q432" s="287"/>
      <c r="R432" s="189"/>
      <c r="S432" s="11"/>
      <c r="T432" s="229"/>
      <c r="U432" s="135"/>
      <c r="V432" s="230"/>
      <c r="W432" s="141"/>
      <c r="X432" s="136"/>
      <c r="Y432" s="144"/>
      <c r="Z432" s="184"/>
      <c r="AA432" s="182"/>
      <c r="AB432" s="388"/>
      <c r="AC432" s="195">
        <f t="shared" si="38"/>
        <v>0</v>
      </c>
      <c r="AF432" s="389">
        <f t="shared" si="39"/>
        <v>0</v>
      </c>
      <c r="AN432" s="390">
        <f t="shared" si="40"/>
        <v>0</v>
      </c>
      <c r="AS432" s="139">
        <f t="shared" si="41"/>
        <v>0</v>
      </c>
      <c r="AT432" s="391">
        <f t="shared" si="37"/>
        <v>672707</v>
      </c>
      <c r="AU432" s="394">
        <f t="shared" si="42"/>
        <v>0</v>
      </c>
      <c r="AV432" s="393"/>
    </row>
    <row r="433" spans="1:48" s="139" customFormat="1" ht="18.75">
      <c r="A433" s="387"/>
      <c r="B433" s="11"/>
      <c r="C433" s="247"/>
      <c r="D433" s="133"/>
      <c r="E433" s="131"/>
      <c r="F433" s="225"/>
      <c r="G433" s="131"/>
      <c r="H433" s="132"/>
      <c r="I433" s="132"/>
      <c r="J433" s="134"/>
      <c r="K433" s="226"/>
      <c r="L433" s="226"/>
      <c r="M433" s="227"/>
      <c r="N433" s="228"/>
      <c r="O433" s="143"/>
      <c r="P433" s="192"/>
      <c r="Q433" s="287"/>
      <c r="R433" s="189"/>
      <c r="S433" s="11"/>
      <c r="T433" s="229"/>
      <c r="U433" s="135"/>
      <c r="V433" s="230"/>
      <c r="W433" s="141"/>
      <c r="X433" s="136"/>
      <c r="Y433" s="144"/>
      <c r="Z433" s="184"/>
      <c r="AA433" s="182"/>
      <c r="AB433" s="388"/>
      <c r="AC433" s="195">
        <f t="shared" si="38"/>
        <v>0</v>
      </c>
      <c r="AF433" s="389">
        <f t="shared" si="39"/>
        <v>0</v>
      </c>
      <c r="AN433" s="390">
        <f t="shared" si="40"/>
        <v>0</v>
      </c>
      <c r="AS433" s="139">
        <f t="shared" si="41"/>
        <v>0</v>
      </c>
      <c r="AT433" s="391">
        <f t="shared" si="37"/>
        <v>672707</v>
      </c>
      <c r="AU433" s="394">
        <f t="shared" si="42"/>
        <v>0</v>
      </c>
      <c r="AV433" s="393"/>
    </row>
    <row r="434" spans="1:48" s="139" customFormat="1" ht="18.75">
      <c r="A434" s="387"/>
      <c r="B434" s="11"/>
      <c r="C434" s="247"/>
      <c r="D434" s="133"/>
      <c r="E434" s="131"/>
      <c r="F434" s="225"/>
      <c r="G434" s="131"/>
      <c r="H434" s="132"/>
      <c r="I434" s="132"/>
      <c r="J434" s="134"/>
      <c r="K434" s="226"/>
      <c r="L434" s="226"/>
      <c r="M434" s="227"/>
      <c r="N434" s="228"/>
      <c r="O434" s="143"/>
      <c r="P434" s="192"/>
      <c r="Q434" s="287"/>
      <c r="R434" s="189"/>
      <c r="S434" s="11"/>
      <c r="T434" s="229"/>
      <c r="U434" s="135"/>
      <c r="V434" s="230"/>
      <c r="W434" s="141"/>
      <c r="X434" s="136"/>
      <c r="Y434" s="144"/>
      <c r="Z434" s="184"/>
      <c r="AA434" s="182"/>
      <c r="AB434" s="388"/>
      <c r="AC434" s="195">
        <f t="shared" si="38"/>
        <v>0</v>
      </c>
      <c r="AF434" s="389">
        <f t="shared" si="39"/>
        <v>0</v>
      </c>
      <c r="AN434" s="390">
        <f t="shared" si="40"/>
        <v>0</v>
      </c>
      <c r="AS434" s="139">
        <f t="shared" si="41"/>
        <v>0</v>
      </c>
      <c r="AT434" s="391">
        <f t="shared" si="37"/>
        <v>672707</v>
      </c>
      <c r="AU434" s="394">
        <f t="shared" si="42"/>
        <v>0</v>
      </c>
      <c r="AV434" s="393"/>
    </row>
    <row r="435" spans="1:48" s="139" customFormat="1" ht="18.75">
      <c r="A435" s="387"/>
      <c r="B435" s="11"/>
      <c r="C435" s="247"/>
      <c r="D435" s="133"/>
      <c r="E435" s="131"/>
      <c r="F435" s="225"/>
      <c r="G435" s="131"/>
      <c r="H435" s="132"/>
      <c r="I435" s="132"/>
      <c r="J435" s="134"/>
      <c r="K435" s="226"/>
      <c r="L435" s="226"/>
      <c r="M435" s="227"/>
      <c r="N435" s="228"/>
      <c r="O435" s="143"/>
      <c r="P435" s="192"/>
      <c r="Q435" s="287"/>
      <c r="R435" s="189"/>
      <c r="S435" s="11"/>
      <c r="T435" s="229"/>
      <c r="U435" s="135"/>
      <c r="V435" s="230"/>
      <c r="W435" s="141"/>
      <c r="X435" s="136"/>
      <c r="Y435" s="144"/>
      <c r="Z435" s="184"/>
      <c r="AA435" s="182"/>
      <c r="AB435" s="388"/>
      <c r="AC435" s="195">
        <f t="shared" si="38"/>
        <v>0</v>
      </c>
      <c r="AF435" s="389">
        <f t="shared" si="39"/>
        <v>0</v>
      </c>
      <c r="AN435" s="390">
        <f t="shared" si="40"/>
        <v>0</v>
      </c>
      <c r="AS435" s="139">
        <f t="shared" si="41"/>
        <v>0</v>
      </c>
      <c r="AT435" s="391">
        <f t="shared" si="37"/>
        <v>672707</v>
      </c>
      <c r="AU435" s="394">
        <f t="shared" si="42"/>
        <v>0</v>
      </c>
      <c r="AV435" s="393"/>
    </row>
    <row r="436" spans="1:48" s="139" customFormat="1" ht="18.75">
      <c r="A436" s="387"/>
      <c r="B436" s="11"/>
      <c r="C436" s="247"/>
      <c r="D436" s="133"/>
      <c r="E436" s="131"/>
      <c r="F436" s="225"/>
      <c r="G436" s="131"/>
      <c r="H436" s="132"/>
      <c r="I436" s="132"/>
      <c r="J436" s="134"/>
      <c r="K436" s="226"/>
      <c r="L436" s="226"/>
      <c r="M436" s="227"/>
      <c r="N436" s="228"/>
      <c r="O436" s="143"/>
      <c r="P436" s="192"/>
      <c r="Q436" s="287"/>
      <c r="R436" s="189"/>
      <c r="S436" s="11"/>
      <c r="T436" s="229"/>
      <c r="U436" s="135"/>
      <c r="V436" s="230"/>
      <c r="W436" s="141"/>
      <c r="X436" s="136"/>
      <c r="Y436" s="144"/>
      <c r="Z436" s="184"/>
      <c r="AA436" s="182"/>
      <c r="AB436" s="388"/>
      <c r="AC436" s="195">
        <f t="shared" si="38"/>
        <v>0</v>
      </c>
      <c r="AF436" s="389">
        <f t="shared" si="39"/>
        <v>0</v>
      </c>
      <c r="AN436" s="390">
        <f t="shared" si="40"/>
        <v>0</v>
      </c>
      <c r="AS436" s="139">
        <f t="shared" si="41"/>
        <v>0</v>
      </c>
      <c r="AT436" s="391">
        <f t="shared" si="37"/>
        <v>672707</v>
      </c>
      <c r="AU436" s="394">
        <f t="shared" si="42"/>
        <v>0</v>
      </c>
      <c r="AV436" s="393"/>
    </row>
    <row r="437" spans="1:48" s="139" customFormat="1" ht="18.75">
      <c r="A437" s="387"/>
      <c r="B437" s="11"/>
      <c r="C437" s="247"/>
      <c r="D437" s="133"/>
      <c r="E437" s="131"/>
      <c r="F437" s="225"/>
      <c r="G437" s="131"/>
      <c r="H437" s="132"/>
      <c r="I437" s="132"/>
      <c r="J437" s="134"/>
      <c r="K437" s="226"/>
      <c r="L437" s="226"/>
      <c r="M437" s="227"/>
      <c r="N437" s="228"/>
      <c r="O437" s="143"/>
      <c r="P437" s="192"/>
      <c r="Q437" s="287"/>
      <c r="R437" s="189"/>
      <c r="S437" s="11"/>
      <c r="T437" s="229"/>
      <c r="U437" s="135"/>
      <c r="V437" s="230"/>
      <c r="W437" s="141"/>
      <c r="X437" s="136"/>
      <c r="Y437" s="144"/>
      <c r="Z437" s="184"/>
      <c r="AA437" s="182"/>
      <c r="AB437" s="388"/>
      <c r="AC437" s="195">
        <f t="shared" si="38"/>
        <v>0</v>
      </c>
      <c r="AF437" s="389">
        <f t="shared" si="39"/>
        <v>0</v>
      </c>
      <c r="AN437" s="390">
        <f t="shared" si="40"/>
        <v>0</v>
      </c>
      <c r="AS437" s="139">
        <f t="shared" si="41"/>
        <v>0</v>
      </c>
      <c r="AT437" s="391">
        <f t="shared" si="37"/>
        <v>672707</v>
      </c>
      <c r="AU437" s="394">
        <f t="shared" si="42"/>
        <v>0</v>
      </c>
      <c r="AV437" s="393"/>
    </row>
    <row r="438" spans="1:48" s="139" customFormat="1" ht="18.75">
      <c r="A438" s="387"/>
      <c r="B438" s="11"/>
      <c r="C438" s="247"/>
      <c r="D438" s="133"/>
      <c r="E438" s="131"/>
      <c r="F438" s="225"/>
      <c r="G438" s="131"/>
      <c r="H438" s="132"/>
      <c r="I438" s="132"/>
      <c r="J438" s="134"/>
      <c r="K438" s="226"/>
      <c r="L438" s="226"/>
      <c r="M438" s="227"/>
      <c r="N438" s="228"/>
      <c r="O438" s="143"/>
      <c r="P438" s="192"/>
      <c r="Q438" s="287"/>
      <c r="R438" s="189"/>
      <c r="S438" s="11"/>
      <c r="T438" s="229"/>
      <c r="U438" s="135"/>
      <c r="V438" s="230"/>
      <c r="W438" s="141"/>
      <c r="X438" s="136"/>
      <c r="Y438" s="144"/>
      <c r="Z438" s="184"/>
      <c r="AA438" s="182"/>
      <c r="AB438" s="388"/>
      <c r="AC438" s="195">
        <f t="shared" si="38"/>
        <v>0</v>
      </c>
      <c r="AF438" s="389">
        <f t="shared" si="39"/>
        <v>0</v>
      </c>
      <c r="AN438" s="390">
        <f t="shared" si="40"/>
        <v>0</v>
      </c>
      <c r="AS438" s="139">
        <f t="shared" si="41"/>
        <v>0</v>
      </c>
      <c r="AT438" s="391">
        <f t="shared" si="37"/>
        <v>672707</v>
      </c>
      <c r="AU438" s="394">
        <f t="shared" si="42"/>
        <v>0</v>
      </c>
      <c r="AV438" s="393"/>
    </row>
    <row r="439" spans="1:48" s="139" customFormat="1" ht="18.75">
      <c r="A439" s="387"/>
      <c r="B439" s="11"/>
      <c r="C439" s="247"/>
      <c r="D439" s="133"/>
      <c r="E439" s="131"/>
      <c r="F439" s="225"/>
      <c r="G439" s="131"/>
      <c r="H439" s="132"/>
      <c r="I439" s="132"/>
      <c r="J439" s="134"/>
      <c r="K439" s="226"/>
      <c r="L439" s="226"/>
      <c r="M439" s="227"/>
      <c r="N439" s="228"/>
      <c r="O439" s="143"/>
      <c r="P439" s="192"/>
      <c r="Q439" s="287"/>
      <c r="R439" s="189"/>
      <c r="S439" s="11"/>
      <c r="T439" s="229"/>
      <c r="U439" s="135"/>
      <c r="V439" s="230"/>
      <c r="W439" s="141"/>
      <c r="X439" s="136"/>
      <c r="Y439" s="144"/>
      <c r="Z439" s="184"/>
      <c r="AA439" s="182"/>
      <c r="AB439" s="388"/>
      <c r="AC439" s="195">
        <f t="shared" si="38"/>
        <v>0</v>
      </c>
      <c r="AF439" s="389">
        <f t="shared" si="39"/>
        <v>0</v>
      </c>
      <c r="AN439" s="390">
        <f t="shared" si="40"/>
        <v>0</v>
      </c>
      <c r="AS439" s="139">
        <f t="shared" si="41"/>
        <v>0</v>
      </c>
      <c r="AT439" s="391">
        <f t="shared" si="37"/>
        <v>672707</v>
      </c>
      <c r="AU439" s="394">
        <f t="shared" si="42"/>
        <v>0</v>
      </c>
      <c r="AV439" s="393"/>
    </row>
    <row r="440" spans="1:48" s="139" customFormat="1" ht="18.75">
      <c r="A440" s="387"/>
      <c r="B440" s="11"/>
      <c r="C440" s="247"/>
      <c r="D440" s="133"/>
      <c r="E440" s="131"/>
      <c r="F440" s="225"/>
      <c r="G440" s="131"/>
      <c r="H440" s="132"/>
      <c r="I440" s="132"/>
      <c r="J440" s="134"/>
      <c r="K440" s="226"/>
      <c r="L440" s="226"/>
      <c r="M440" s="227"/>
      <c r="N440" s="228"/>
      <c r="O440" s="143"/>
      <c r="P440" s="192"/>
      <c r="Q440" s="287"/>
      <c r="R440" s="189"/>
      <c r="S440" s="11"/>
      <c r="T440" s="229"/>
      <c r="U440" s="135"/>
      <c r="V440" s="230"/>
      <c r="W440" s="141"/>
      <c r="X440" s="136"/>
      <c r="Y440" s="144"/>
      <c r="Z440" s="184"/>
      <c r="AA440" s="182"/>
      <c r="AB440" s="388"/>
      <c r="AC440" s="195">
        <f t="shared" si="38"/>
        <v>0</v>
      </c>
      <c r="AF440" s="389">
        <f t="shared" si="39"/>
        <v>0</v>
      </c>
      <c r="AN440" s="390">
        <f t="shared" si="40"/>
        <v>0</v>
      </c>
      <c r="AS440" s="139">
        <f t="shared" si="41"/>
        <v>0</v>
      </c>
      <c r="AT440" s="391">
        <f t="shared" si="37"/>
        <v>672707</v>
      </c>
      <c r="AU440" s="394">
        <f t="shared" si="42"/>
        <v>0</v>
      </c>
      <c r="AV440" s="393"/>
    </row>
    <row r="441" spans="1:48" s="139" customFormat="1" ht="18.75">
      <c r="A441" s="387"/>
      <c r="B441" s="11"/>
      <c r="C441" s="247"/>
      <c r="D441" s="133"/>
      <c r="E441" s="131"/>
      <c r="F441" s="225"/>
      <c r="G441" s="131"/>
      <c r="H441" s="132"/>
      <c r="I441" s="132"/>
      <c r="J441" s="134"/>
      <c r="K441" s="226"/>
      <c r="L441" s="226"/>
      <c r="M441" s="227"/>
      <c r="N441" s="228"/>
      <c r="O441" s="143"/>
      <c r="P441" s="192"/>
      <c r="Q441" s="287"/>
      <c r="R441" s="189"/>
      <c r="S441" s="11"/>
      <c r="T441" s="229"/>
      <c r="U441" s="135"/>
      <c r="V441" s="230"/>
      <c r="W441" s="141"/>
      <c r="X441" s="136"/>
      <c r="Y441" s="144"/>
      <c r="Z441" s="184"/>
      <c r="AA441" s="182"/>
      <c r="AB441" s="388"/>
      <c r="AC441" s="195">
        <f t="shared" si="38"/>
        <v>0</v>
      </c>
      <c r="AF441" s="389">
        <f t="shared" si="39"/>
        <v>0</v>
      </c>
      <c r="AN441" s="390">
        <f t="shared" si="40"/>
        <v>0</v>
      </c>
      <c r="AS441" s="139">
        <f t="shared" si="41"/>
        <v>0</v>
      </c>
      <c r="AT441" s="391">
        <f t="shared" ref="AT441:AT499" si="43">VLOOKUP(AS:AS,AW$1:AX$2,2,0)</f>
        <v>672707</v>
      </c>
      <c r="AU441" s="394">
        <f t="shared" si="42"/>
        <v>0</v>
      </c>
      <c r="AV441" s="393"/>
    </row>
    <row r="442" spans="1:48" s="139" customFormat="1" ht="18.75">
      <c r="A442" s="387"/>
      <c r="B442" s="11"/>
      <c r="C442" s="247"/>
      <c r="D442" s="133"/>
      <c r="E442" s="131"/>
      <c r="F442" s="225"/>
      <c r="G442" s="131"/>
      <c r="H442" s="132"/>
      <c r="I442" s="132"/>
      <c r="J442" s="134"/>
      <c r="K442" s="226"/>
      <c r="L442" s="226"/>
      <c r="M442" s="227"/>
      <c r="N442" s="228"/>
      <c r="O442" s="143"/>
      <c r="P442" s="192"/>
      <c r="Q442" s="287"/>
      <c r="R442" s="189"/>
      <c r="S442" s="11"/>
      <c r="T442" s="229"/>
      <c r="U442" s="135"/>
      <c r="V442" s="230"/>
      <c r="W442" s="141"/>
      <c r="X442" s="136"/>
      <c r="Y442" s="144"/>
      <c r="Z442" s="184"/>
      <c r="AA442" s="182"/>
      <c r="AB442" s="388"/>
      <c r="AC442" s="195">
        <f t="shared" si="38"/>
        <v>0</v>
      </c>
      <c r="AF442" s="389">
        <f t="shared" si="39"/>
        <v>0</v>
      </c>
      <c r="AN442" s="390">
        <f t="shared" si="40"/>
        <v>0</v>
      </c>
      <c r="AS442" s="139">
        <f t="shared" si="41"/>
        <v>0</v>
      </c>
      <c r="AT442" s="391">
        <f t="shared" si="43"/>
        <v>672707</v>
      </c>
      <c r="AU442" s="394">
        <f t="shared" si="42"/>
        <v>0</v>
      </c>
      <c r="AV442" s="393"/>
    </row>
    <row r="443" spans="1:48" s="139" customFormat="1" ht="18.75">
      <c r="A443" s="387"/>
      <c r="B443" s="11"/>
      <c r="C443" s="247"/>
      <c r="D443" s="133"/>
      <c r="E443" s="131"/>
      <c r="F443" s="225"/>
      <c r="G443" s="131"/>
      <c r="H443" s="132"/>
      <c r="I443" s="132"/>
      <c r="J443" s="134"/>
      <c r="K443" s="226"/>
      <c r="L443" s="226"/>
      <c r="M443" s="227"/>
      <c r="N443" s="228"/>
      <c r="O443" s="143"/>
      <c r="P443" s="192"/>
      <c r="Q443" s="287"/>
      <c r="R443" s="189"/>
      <c r="S443" s="11"/>
      <c r="T443" s="229"/>
      <c r="U443" s="135"/>
      <c r="V443" s="230"/>
      <c r="W443" s="141"/>
      <c r="X443" s="136"/>
      <c r="Y443" s="144"/>
      <c r="Z443" s="184"/>
      <c r="AA443" s="182"/>
      <c r="AB443" s="388"/>
      <c r="AC443" s="195">
        <f t="shared" si="38"/>
        <v>0</v>
      </c>
      <c r="AF443" s="389">
        <f t="shared" si="39"/>
        <v>0</v>
      </c>
      <c r="AN443" s="390">
        <f t="shared" si="40"/>
        <v>0</v>
      </c>
      <c r="AS443" s="139">
        <f t="shared" si="41"/>
        <v>0</v>
      </c>
      <c r="AT443" s="391">
        <f t="shared" si="43"/>
        <v>672707</v>
      </c>
      <c r="AU443" s="394">
        <f t="shared" si="42"/>
        <v>0</v>
      </c>
      <c r="AV443" s="393"/>
    </row>
    <row r="444" spans="1:48" s="139" customFormat="1" ht="18.75">
      <c r="A444" s="387"/>
      <c r="B444" s="11"/>
      <c r="C444" s="247"/>
      <c r="D444" s="133"/>
      <c r="E444" s="131"/>
      <c r="F444" s="225"/>
      <c r="G444" s="131"/>
      <c r="H444" s="132"/>
      <c r="I444" s="132"/>
      <c r="J444" s="134"/>
      <c r="K444" s="226"/>
      <c r="L444" s="226"/>
      <c r="M444" s="227"/>
      <c r="N444" s="228"/>
      <c r="O444" s="143"/>
      <c r="P444" s="192"/>
      <c r="Q444" s="287"/>
      <c r="R444" s="189"/>
      <c r="S444" s="11"/>
      <c r="T444" s="229"/>
      <c r="U444" s="135"/>
      <c r="V444" s="230"/>
      <c r="W444" s="141"/>
      <c r="X444" s="136"/>
      <c r="Y444" s="144"/>
      <c r="Z444" s="184"/>
      <c r="AA444" s="182"/>
      <c r="AB444" s="388"/>
      <c r="AC444" s="195">
        <f t="shared" si="38"/>
        <v>0</v>
      </c>
      <c r="AF444" s="389">
        <f t="shared" si="39"/>
        <v>0</v>
      </c>
      <c r="AN444" s="390">
        <f t="shared" si="40"/>
        <v>0</v>
      </c>
      <c r="AS444" s="139">
        <f t="shared" si="41"/>
        <v>0</v>
      </c>
      <c r="AT444" s="391">
        <f t="shared" si="43"/>
        <v>672707</v>
      </c>
      <c r="AU444" s="394">
        <f t="shared" si="42"/>
        <v>0</v>
      </c>
      <c r="AV444" s="393"/>
    </row>
    <row r="445" spans="1:48" s="139" customFormat="1" ht="18.75">
      <c r="A445" s="387"/>
      <c r="B445" s="11"/>
      <c r="C445" s="247"/>
      <c r="D445" s="133"/>
      <c r="E445" s="131"/>
      <c r="F445" s="225"/>
      <c r="G445" s="131"/>
      <c r="H445" s="132"/>
      <c r="I445" s="132"/>
      <c r="J445" s="134"/>
      <c r="K445" s="226"/>
      <c r="L445" s="226"/>
      <c r="M445" s="227"/>
      <c r="N445" s="228"/>
      <c r="O445" s="143"/>
      <c r="P445" s="192"/>
      <c r="Q445" s="287"/>
      <c r="R445" s="189"/>
      <c r="S445" s="11"/>
      <c r="T445" s="229"/>
      <c r="U445" s="135"/>
      <c r="V445" s="230"/>
      <c r="W445" s="141"/>
      <c r="X445" s="136"/>
      <c r="Y445" s="144"/>
      <c r="Z445" s="184"/>
      <c r="AA445" s="182"/>
      <c r="AB445" s="388"/>
      <c r="AC445" s="195">
        <f t="shared" si="38"/>
        <v>0</v>
      </c>
      <c r="AF445" s="389">
        <f t="shared" si="39"/>
        <v>0</v>
      </c>
      <c r="AN445" s="390">
        <f t="shared" si="40"/>
        <v>0</v>
      </c>
      <c r="AS445" s="139">
        <f t="shared" si="41"/>
        <v>0</v>
      </c>
      <c r="AT445" s="391">
        <f t="shared" si="43"/>
        <v>672707</v>
      </c>
      <c r="AU445" s="394">
        <f t="shared" si="42"/>
        <v>0</v>
      </c>
      <c r="AV445" s="393"/>
    </row>
    <row r="446" spans="1:48" s="139" customFormat="1" ht="18.75">
      <c r="A446" s="387"/>
      <c r="B446" s="11"/>
      <c r="C446" s="247"/>
      <c r="D446" s="133"/>
      <c r="E446" s="131"/>
      <c r="F446" s="225"/>
      <c r="G446" s="131"/>
      <c r="H446" s="132"/>
      <c r="I446" s="132"/>
      <c r="J446" s="134"/>
      <c r="K446" s="226"/>
      <c r="L446" s="226"/>
      <c r="M446" s="227"/>
      <c r="N446" s="228"/>
      <c r="O446" s="143"/>
      <c r="P446" s="192"/>
      <c r="Q446" s="287"/>
      <c r="R446" s="189"/>
      <c r="S446" s="11"/>
      <c r="T446" s="229"/>
      <c r="U446" s="135"/>
      <c r="V446" s="230"/>
      <c r="W446" s="141"/>
      <c r="X446" s="136"/>
      <c r="Y446" s="144"/>
      <c r="Z446" s="184"/>
      <c r="AA446" s="182"/>
      <c r="AB446" s="388"/>
      <c r="AC446" s="195">
        <f t="shared" si="38"/>
        <v>0</v>
      </c>
      <c r="AF446" s="389">
        <f t="shared" si="39"/>
        <v>0</v>
      </c>
      <c r="AN446" s="390">
        <f t="shared" si="40"/>
        <v>0</v>
      </c>
      <c r="AS446" s="139">
        <f t="shared" si="41"/>
        <v>0</v>
      </c>
      <c r="AT446" s="391">
        <f t="shared" si="43"/>
        <v>672707</v>
      </c>
      <c r="AU446" s="394">
        <f t="shared" si="42"/>
        <v>0</v>
      </c>
      <c r="AV446" s="393"/>
    </row>
    <row r="447" spans="1:48" s="139" customFormat="1" ht="18.75">
      <c r="A447" s="387"/>
      <c r="B447" s="11"/>
      <c r="C447" s="247"/>
      <c r="D447" s="133"/>
      <c r="E447" s="131"/>
      <c r="F447" s="225"/>
      <c r="G447" s="131"/>
      <c r="H447" s="132"/>
      <c r="I447" s="132"/>
      <c r="J447" s="134"/>
      <c r="K447" s="226"/>
      <c r="L447" s="226"/>
      <c r="M447" s="227"/>
      <c r="N447" s="228"/>
      <c r="O447" s="143"/>
      <c r="P447" s="192"/>
      <c r="Q447" s="287"/>
      <c r="R447" s="189"/>
      <c r="S447" s="11"/>
      <c r="T447" s="229"/>
      <c r="U447" s="135"/>
      <c r="V447" s="230"/>
      <c r="W447" s="141"/>
      <c r="X447" s="136"/>
      <c r="Y447" s="144"/>
      <c r="Z447" s="184"/>
      <c r="AA447" s="182"/>
      <c r="AB447" s="388"/>
      <c r="AC447" s="195">
        <f t="shared" si="38"/>
        <v>0</v>
      </c>
      <c r="AF447" s="389">
        <f t="shared" si="39"/>
        <v>0</v>
      </c>
      <c r="AN447" s="390">
        <f t="shared" si="40"/>
        <v>0</v>
      </c>
      <c r="AS447" s="139">
        <f t="shared" si="41"/>
        <v>0</v>
      </c>
      <c r="AT447" s="391">
        <f t="shared" si="43"/>
        <v>672707</v>
      </c>
      <c r="AU447" s="394">
        <f t="shared" si="42"/>
        <v>0</v>
      </c>
      <c r="AV447" s="393"/>
    </row>
    <row r="448" spans="1:48" s="139" customFormat="1" ht="18.75">
      <c r="A448" s="387"/>
      <c r="B448" s="11"/>
      <c r="C448" s="247"/>
      <c r="D448" s="133"/>
      <c r="E448" s="131"/>
      <c r="F448" s="225"/>
      <c r="G448" s="131"/>
      <c r="H448" s="132"/>
      <c r="I448" s="132"/>
      <c r="J448" s="134"/>
      <c r="K448" s="226"/>
      <c r="L448" s="226"/>
      <c r="M448" s="227"/>
      <c r="N448" s="228"/>
      <c r="O448" s="143"/>
      <c r="P448" s="192"/>
      <c r="Q448" s="287"/>
      <c r="R448" s="189"/>
      <c r="S448" s="11"/>
      <c r="T448" s="229"/>
      <c r="U448" s="135"/>
      <c r="V448" s="230"/>
      <c r="W448" s="141"/>
      <c r="X448" s="136"/>
      <c r="Y448" s="144"/>
      <c r="Z448" s="184"/>
      <c r="AA448" s="182"/>
      <c r="AB448" s="388"/>
      <c r="AC448" s="195">
        <f t="shared" si="38"/>
        <v>0</v>
      </c>
      <c r="AF448" s="389">
        <f t="shared" si="39"/>
        <v>0</v>
      </c>
      <c r="AN448" s="390">
        <f t="shared" si="40"/>
        <v>0</v>
      </c>
      <c r="AS448" s="139">
        <f t="shared" si="41"/>
        <v>0</v>
      </c>
      <c r="AT448" s="391">
        <f t="shared" si="43"/>
        <v>672707</v>
      </c>
      <c r="AU448" s="394">
        <f t="shared" si="42"/>
        <v>0</v>
      </c>
      <c r="AV448" s="393"/>
    </row>
    <row r="449" spans="1:48" s="139" customFormat="1" ht="18.75">
      <c r="A449" s="387"/>
      <c r="B449" s="11"/>
      <c r="C449" s="247"/>
      <c r="D449" s="133"/>
      <c r="E449" s="131"/>
      <c r="F449" s="225"/>
      <c r="G449" s="131"/>
      <c r="H449" s="132"/>
      <c r="I449" s="132"/>
      <c r="J449" s="134"/>
      <c r="K449" s="226"/>
      <c r="L449" s="226"/>
      <c r="M449" s="227"/>
      <c r="N449" s="228"/>
      <c r="O449" s="143"/>
      <c r="P449" s="192"/>
      <c r="Q449" s="287"/>
      <c r="R449" s="189"/>
      <c r="S449" s="11"/>
      <c r="T449" s="229"/>
      <c r="U449" s="135"/>
      <c r="V449" s="230"/>
      <c r="W449" s="141"/>
      <c r="X449" s="136"/>
      <c r="Y449" s="144"/>
      <c r="Z449" s="184"/>
      <c r="AA449" s="182"/>
      <c r="AB449" s="388"/>
      <c r="AC449" s="195">
        <f t="shared" si="38"/>
        <v>0</v>
      </c>
      <c r="AF449" s="389">
        <f t="shared" si="39"/>
        <v>0</v>
      </c>
      <c r="AN449" s="390">
        <f t="shared" si="40"/>
        <v>0</v>
      </c>
      <c r="AS449" s="139">
        <f t="shared" si="41"/>
        <v>0</v>
      </c>
      <c r="AT449" s="391">
        <f t="shared" si="43"/>
        <v>672707</v>
      </c>
      <c r="AU449" s="394">
        <f t="shared" si="42"/>
        <v>0</v>
      </c>
      <c r="AV449" s="393"/>
    </row>
    <row r="450" spans="1:48" s="139" customFormat="1" ht="18.75">
      <c r="A450" s="387"/>
      <c r="B450" s="11"/>
      <c r="C450" s="247"/>
      <c r="D450" s="133"/>
      <c r="E450" s="131"/>
      <c r="F450" s="225"/>
      <c r="G450" s="131"/>
      <c r="H450" s="132"/>
      <c r="I450" s="132"/>
      <c r="J450" s="134"/>
      <c r="K450" s="226"/>
      <c r="L450" s="226"/>
      <c r="M450" s="227"/>
      <c r="N450" s="228"/>
      <c r="O450" s="143"/>
      <c r="P450" s="192"/>
      <c r="Q450" s="287"/>
      <c r="R450" s="189"/>
      <c r="S450" s="11"/>
      <c r="T450" s="229"/>
      <c r="U450" s="135"/>
      <c r="V450" s="230"/>
      <c r="W450" s="141"/>
      <c r="X450" s="136"/>
      <c r="Y450" s="144"/>
      <c r="Z450" s="184"/>
      <c r="AA450" s="182"/>
      <c r="AB450" s="388"/>
      <c r="AC450" s="195">
        <f t="shared" si="38"/>
        <v>0</v>
      </c>
      <c r="AF450" s="389">
        <f t="shared" si="39"/>
        <v>0</v>
      </c>
      <c r="AN450" s="390">
        <f t="shared" si="40"/>
        <v>0</v>
      </c>
      <c r="AS450" s="139">
        <f t="shared" si="41"/>
        <v>0</v>
      </c>
      <c r="AT450" s="391">
        <f t="shared" si="43"/>
        <v>672707</v>
      </c>
      <c r="AU450" s="394">
        <f t="shared" si="42"/>
        <v>0</v>
      </c>
      <c r="AV450" s="393"/>
    </row>
    <row r="451" spans="1:48" s="139" customFormat="1" ht="18.75">
      <c r="A451" s="387"/>
      <c r="B451" s="11"/>
      <c r="C451" s="247"/>
      <c r="D451" s="133"/>
      <c r="E451" s="131"/>
      <c r="F451" s="225"/>
      <c r="G451" s="131"/>
      <c r="H451" s="132"/>
      <c r="I451" s="132"/>
      <c r="J451" s="134"/>
      <c r="K451" s="226"/>
      <c r="L451" s="226"/>
      <c r="M451" s="227"/>
      <c r="N451" s="228"/>
      <c r="O451" s="143"/>
      <c r="P451" s="192"/>
      <c r="Q451" s="287"/>
      <c r="R451" s="189"/>
      <c r="S451" s="11"/>
      <c r="T451" s="229"/>
      <c r="U451" s="135"/>
      <c r="V451" s="230"/>
      <c r="W451" s="141"/>
      <c r="X451" s="136"/>
      <c r="Y451" s="144"/>
      <c r="Z451" s="184"/>
      <c r="AA451" s="182"/>
      <c r="AB451" s="388"/>
      <c r="AC451" s="195">
        <f t="shared" ref="AC451:AC499" si="44">P451</f>
        <v>0</v>
      </c>
      <c r="AF451" s="389">
        <f t="shared" ref="AF451:AF499" si="45">R451</f>
        <v>0</v>
      </c>
      <c r="AN451" s="390">
        <f t="shared" ref="AN451:AN499" si="46">C451</f>
        <v>0</v>
      </c>
      <c r="AS451" s="139">
        <f t="shared" ref="AS451:AS499" si="47">S451</f>
        <v>0</v>
      </c>
      <c r="AT451" s="391">
        <f t="shared" si="43"/>
        <v>672707</v>
      </c>
      <c r="AU451" s="394">
        <f t="shared" si="42"/>
        <v>0</v>
      </c>
      <c r="AV451" s="393"/>
    </row>
    <row r="452" spans="1:48" s="139" customFormat="1" ht="18.75">
      <c r="A452" s="387"/>
      <c r="B452" s="11"/>
      <c r="C452" s="247"/>
      <c r="D452" s="133"/>
      <c r="E452" s="131"/>
      <c r="F452" s="225"/>
      <c r="G452" s="131"/>
      <c r="H452" s="132"/>
      <c r="I452" s="132"/>
      <c r="J452" s="134"/>
      <c r="K452" s="226"/>
      <c r="L452" s="226"/>
      <c r="M452" s="227"/>
      <c r="N452" s="228"/>
      <c r="O452" s="143"/>
      <c r="P452" s="192"/>
      <c r="Q452" s="287"/>
      <c r="R452" s="189"/>
      <c r="S452" s="11"/>
      <c r="T452" s="229"/>
      <c r="U452" s="135"/>
      <c r="V452" s="230"/>
      <c r="W452" s="141"/>
      <c r="X452" s="136"/>
      <c r="Y452" s="144"/>
      <c r="Z452" s="184"/>
      <c r="AA452" s="182"/>
      <c r="AB452" s="388"/>
      <c r="AC452" s="195">
        <f t="shared" si="44"/>
        <v>0</v>
      </c>
      <c r="AF452" s="389">
        <f t="shared" si="45"/>
        <v>0</v>
      </c>
      <c r="AN452" s="390">
        <f t="shared" si="46"/>
        <v>0</v>
      </c>
      <c r="AS452" s="139">
        <f t="shared" si="47"/>
        <v>0</v>
      </c>
      <c r="AT452" s="391">
        <f t="shared" si="43"/>
        <v>672707</v>
      </c>
      <c r="AU452" s="394">
        <f t="shared" si="42"/>
        <v>0</v>
      </c>
      <c r="AV452" s="393"/>
    </row>
    <row r="453" spans="1:48" s="139" customFormat="1" ht="18.75">
      <c r="A453" s="387"/>
      <c r="B453" s="11"/>
      <c r="C453" s="247"/>
      <c r="D453" s="133"/>
      <c r="E453" s="131"/>
      <c r="F453" s="225"/>
      <c r="G453" s="131"/>
      <c r="H453" s="132"/>
      <c r="I453" s="132"/>
      <c r="J453" s="134"/>
      <c r="K453" s="226"/>
      <c r="L453" s="226"/>
      <c r="M453" s="227"/>
      <c r="N453" s="228"/>
      <c r="O453" s="143"/>
      <c r="P453" s="192"/>
      <c r="Q453" s="287"/>
      <c r="R453" s="189"/>
      <c r="S453" s="11"/>
      <c r="T453" s="229"/>
      <c r="U453" s="135"/>
      <c r="V453" s="230"/>
      <c r="W453" s="141"/>
      <c r="X453" s="136"/>
      <c r="Y453" s="144"/>
      <c r="Z453" s="184"/>
      <c r="AA453" s="182"/>
      <c r="AB453" s="388"/>
      <c r="AC453" s="195">
        <f t="shared" si="44"/>
        <v>0</v>
      </c>
      <c r="AF453" s="389">
        <f t="shared" si="45"/>
        <v>0</v>
      </c>
      <c r="AN453" s="390">
        <f t="shared" si="46"/>
        <v>0</v>
      </c>
      <c r="AS453" s="139">
        <f t="shared" si="47"/>
        <v>0</v>
      </c>
      <c r="AT453" s="391">
        <f t="shared" si="43"/>
        <v>672707</v>
      </c>
      <c r="AU453" s="394">
        <f t="shared" si="42"/>
        <v>0</v>
      </c>
      <c r="AV453" s="393"/>
    </row>
    <row r="454" spans="1:48" s="139" customFormat="1" ht="18.75">
      <c r="A454" s="387"/>
      <c r="B454" s="11"/>
      <c r="C454" s="247"/>
      <c r="D454" s="133"/>
      <c r="E454" s="131"/>
      <c r="F454" s="225"/>
      <c r="G454" s="131"/>
      <c r="H454" s="132"/>
      <c r="I454" s="132"/>
      <c r="J454" s="134"/>
      <c r="K454" s="226"/>
      <c r="L454" s="226"/>
      <c r="M454" s="227"/>
      <c r="N454" s="228"/>
      <c r="O454" s="143"/>
      <c r="P454" s="192"/>
      <c r="Q454" s="287"/>
      <c r="R454" s="189"/>
      <c r="S454" s="11"/>
      <c r="T454" s="229"/>
      <c r="U454" s="135"/>
      <c r="V454" s="230"/>
      <c r="W454" s="141"/>
      <c r="X454" s="136"/>
      <c r="Y454" s="144"/>
      <c r="Z454" s="184"/>
      <c r="AA454" s="182"/>
      <c r="AB454" s="388"/>
      <c r="AC454" s="195">
        <f t="shared" si="44"/>
        <v>0</v>
      </c>
      <c r="AF454" s="389">
        <f t="shared" si="45"/>
        <v>0</v>
      </c>
      <c r="AN454" s="390">
        <f t="shared" si="46"/>
        <v>0</v>
      </c>
      <c r="AS454" s="139">
        <f t="shared" si="47"/>
        <v>0</v>
      </c>
      <c r="AT454" s="391">
        <f t="shared" si="43"/>
        <v>672707</v>
      </c>
      <c r="AU454" s="394">
        <f t="shared" si="42"/>
        <v>0</v>
      </c>
      <c r="AV454" s="393"/>
    </row>
    <row r="455" spans="1:48" s="139" customFormat="1" ht="18.75">
      <c r="A455" s="387"/>
      <c r="B455" s="11"/>
      <c r="C455" s="247"/>
      <c r="D455" s="133"/>
      <c r="E455" s="131"/>
      <c r="F455" s="225"/>
      <c r="G455" s="131"/>
      <c r="H455" s="132"/>
      <c r="I455" s="132"/>
      <c r="J455" s="134"/>
      <c r="K455" s="226"/>
      <c r="L455" s="226"/>
      <c r="M455" s="227"/>
      <c r="N455" s="228"/>
      <c r="O455" s="143"/>
      <c r="P455" s="192"/>
      <c r="Q455" s="287"/>
      <c r="R455" s="189"/>
      <c r="S455" s="11"/>
      <c r="T455" s="229"/>
      <c r="U455" s="135"/>
      <c r="V455" s="230"/>
      <c r="W455" s="141"/>
      <c r="X455" s="136"/>
      <c r="Y455" s="144"/>
      <c r="Z455" s="184"/>
      <c r="AA455" s="182"/>
      <c r="AB455" s="388"/>
      <c r="AC455" s="195">
        <f t="shared" si="44"/>
        <v>0</v>
      </c>
      <c r="AF455" s="389">
        <f t="shared" si="45"/>
        <v>0</v>
      </c>
      <c r="AN455" s="390">
        <f t="shared" si="46"/>
        <v>0</v>
      </c>
      <c r="AS455" s="139">
        <f t="shared" si="47"/>
        <v>0</v>
      </c>
      <c r="AT455" s="391">
        <f t="shared" si="43"/>
        <v>672707</v>
      </c>
      <c r="AU455" s="394">
        <f t="shared" si="42"/>
        <v>0</v>
      </c>
      <c r="AV455" s="393"/>
    </row>
    <row r="456" spans="1:48" s="139" customFormat="1" ht="18.75">
      <c r="A456" s="387"/>
      <c r="B456" s="11"/>
      <c r="C456" s="247"/>
      <c r="D456" s="133"/>
      <c r="E456" s="131"/>
      <c r="F456" s="225"/>
      <c r="G456" s="131"/>
      <c r="H456" s="132"/>
      <c r="I456" s="132"/>
      <c r="J456" s="134"/>
      <c r="K456" s="226"/>
      <c r="L456" s="226"/>
      <c r="M456" s="227"/>
      <c r="N456" s="228"/>
      <c r="O456" s="143"/>
      <c r="P456" s="192"/>
      <c r="Q456" s="287"/>
      <c r="R456" s="189"/>
      <c r="S456" s="11"/>
      <c r="T456" s="229"/>
      <c r="U456" s="135"/>
      <c r="V456" s="230"/>
      <c r="W456" s="141"/>
      <c r="X456" s="136"/>
      <c r="Y456" s="144"/>
      <c r="Z456" s="184"/>
      <c r="AA456" s="182"/>
      <c r="AB456" s="388"/>
      <c r="AC456" s="195">
        <f t="shared" si="44"/>
        <v>0</v>
      </c>
      <c r="AF456" s="389">
        <f t="shared" si="45"/>
        <v>0</v>
      </c>
      <c r="AN456" s="390">
        <f t="shared" si="46"/>
        <v>0</v>
      </c>
      <c r="AS456" s="139">
        <f t="shared" si="47"/>
        <v>0</v>
      </c>
      <c r="AT456" s="391">
        <f t="shared" si="43"/>
        <v>672707</v>
      </c>
      <c r="AU456" s="394">
        <f t="shared" si="42"/>
        <v>0</v>
      </c>
      <c r="AV456" s="393"/>
    </row>
    <row r="457" spans="1:48" s="139" customFormat="1" ht="18.75">
      <c r="A457" s="387"/>
      <c r="B457" s="11"/>
      <c r="C457" s="247"/>
      <c r="D457" s="133"/>
      <c r="E457" s="131"/>
      <c r="F457" s="225"/>
      <c r="G457" s="131"/>
      <c r="H457" s="132"/>
      <c r="I457" s="132"/>
      <c r="J457" s="134"/>
      <c r="K457" s="226"/>
      <c r="L457" s="226"/>
      <c r="M457" s="227"/>
      <c r="N457" s="228"/>
      <c r="O457" s="143"/>
      <c r="P457" s="192"/>
      <c r="Q457" s="287"/>
      <c r="R457" s="189"/>
      <c r="S457" s="11"/>
      <c r="T457" s="229"/>
      <c r="U457" s="135"/>
      <c r="V457" s="230"/>
      <c r="W457" s="141"/>
      <c r="X457" s="136"/>
      <c r="Y457" s="144"/>
      <c r="Z457" s="184"/>
      <c r="AA457" s="182"/>
      <c r="AB457" s="388"/>
      <c r="AC457" s="195">
        <f t="shared" si="44"/>
        <v>0</v>
      </c>
      <c r="AF457" s="389">
        <f t="shared" si="45"/>
        <v>0</v>
      </c>
      <c r="AN457" s="390">
        <f t="shared" si="46"/>
        <v>0</v>
      </c>
      <c r="AS457" s="139">
        <f t="shared" si="47"/>
        <v>0</v>
      </c>
      <c r="AT457" s="391">
        <f t="shared" si="43"/>
        <v>672707</v>
      </c>
      <c r="AU457" s="394">
        <f t="shared" si="42"/>
        <v>0</v>
      </c>
      <c r="AV457" s="393"/>
    </row>
    <row r="458" spans="1:48" s="139" customFormat="1" ht="18.75">
      <c r="A458" s="387"/>
      <c r="B458" s="11"/>
      <c r="C458" s="247"/>
      <c r="D458" s="133"/>
      <c r="E458" s="131"/>
      <c r="F458" s="225"/>
      <c r="G458" s="131"/>
      <c r="H458" s="132"/>
      <c r="I458" s="132"/>
      <c r="J458" s="134"/>
      <c r="K458" s="226"/>
      <c r="L458" s="226"/>
      <c r="M458" s="227"/>
      <c r="N458" s="228"/>
      <c r="O458" s="143"/>
      <c r="P458" s="192"/>
      <c r="Q458" s="287"/>
      <c r="R458" s="189"/>
      <c r="S458" s="11"/>
      <c r="T458" s="229"/>
      <c r="U458" s="135"/>
      <c r="V458" s="230"/>
      <c r="W458" s="141"/>
      <c r="X458" s="136"/>
      <c r="Y458" s="144"/>
      <c r="Z458" s="184"/>
      <c r="AA458" s="182"/>
      <c r="AB458" s="388"/>
      <c r="AC458" s="195">
        <f t="shared" si="44"/>
        <v>0</v>
      </c>
      <c r="AF458" s="389">
        <f t="shared" si="45"/>
        <v>0</v>
      </c>
      <c r="AN458" s="390">
        <f t="shared" si="46"/>
        <v>0</v>
      </c>
      <c r="AS458" s="139">
        <f t="shared" si="47"/>
        <v>0</v>
      </c>
      <c r="AT458" s="391">
        <f t="shared" si="43"/>
        <v>672707</v>
      </c>
      <c r="AU458" s="394">
        <f t="shared" si="42"/>
        <v>0</v>
      </c>
      <c r="AV458" s="393"/>
    </row>
    <row r="459" spans="1:48" s="139" customFormat="1" ht="18.75">
      <c r="A459" s="387"/>
      <c r="B459" s="11"/>
      <c r="C459" s="247"/>
      <c r="D459" s="133"/>
      <c r="E459" s="131"/>
      <c r="F459" s="225"/>
      <c r="G459" s="131"/>
      <c r="H459" s="132"/>
      <c r="I459" s="132"/>
      <c r="J459" s="134"/>
      <c r="K459" s="226"/>
      <c r="L459" s="226"/>
      <c r="M459" s="227"/>
      <c r="N459" s="228"/>
      <c r="O459" s="143"/>
      <c r="P459" s="192"/>
      <c r="Q459" s="287"/>
      <c r="R459" s="189"/>
      <c r="S459" s="11"/>
      <c r="T459" s="229"/>
      <c r="U459" s="135"/>
      <c r="V459" s="230"/>
      <c r="W459" s="141"/>
      <c r="X459" s="136"/>
      <c r="Y459" s="144"/>
      <c r="Z459" s="184"/>
      <c r="AA459" s="182"/>
      <c r="AB459" s="388"/>
      <c r="AC459" s="195">
        <f t="shared" si="44"/>
        <v>0</v>
      </c>
      <c r="AF459" s="389">
        <f t="shared" si="45"/>
        <v>0</v>
      </c>
      <c r="AN459" s="390">
        <f t="shared" si="46"/>
        <v>0</v>
      </c>
      <c r="AS459" s="139">
        <f t="shared" si="47"/>
        <v>0</v>
      </c>
      <c r="AT459" s="391">
        <f t="shared" si="43"/>
        <v>672707</v>
      </c>
      <c r="AU459" s="394">
        <f t="shared" si="42"/>
        <v>0</v>
      </c>
      <c r="AV459" s="393"/>
    </row>
    <row r="460" spans="1:48" s="139" customFormat="1" ht="18.75">
      <c r="A460" s="387"/>
      <c r="B460" s="11"/>
      <c r="C460" s="247"/>
      <c r="D460" s="133"/>
      <c r="E460" s="131"/>
      <c r="F460" s="225"/>
      <c r="G460" s="131"/>
      <c r="H460" s="132"/>
      <c r="I460" s="132"/>
      <c r="J460" s="134"/>
      <c r="K460" s="226"/>
      <c r="L460" s="226"/>
      <c r="M460" s="227"/>
      <c r="N460" s="228"/>
      <c r="O460" s="143"/>
      <c r="P460" s="192"/>
      <c r="Q460" s="287"/>
      <c r="R460" s="189"/>
      <c r="S460" s="11"/>
      <c r="T460" s="229"/>
      <c r="U460" s="135"/>
      <c r="V460" s="230"/>
      <c r="W460" s="141"/>
      <c r="X460" s="136"/>
      <c r="Y460" s="144"/>
      <c r="Z460" s="184"/>
      <c r="AA460" s="182"/>
      <c r="AB460" s="388"/>
      <c r="AC460" s="195">
        <f t="shared" si="44"/>
        <v>0</v>
      </c>
      <c r="AF460" s="389">
        <f t="shared" si="45"/>
        <v>0</v>
      </c>
      <c r="AN460" s="390">
        <f t="shared" si="46"/>
        <v>0</v>
      </c>
      <c r="AS460" s="139">
        <f t="shared" si="47"/>
        <v>0</v>
      </c>
      <c r="AT460" s="391">
        <f t="shared" si="43"/>
        <v>672707</v>
      </c>
      <c r="AU460" s="394">
        <f t="shared" si="42"/>
        <v>0</v>
      </c>
      <c r="AV460" s="393"/>
    </row>
    <row r="461" spans="1:48" s="139" customFormat="1" ht="18.75">
      <c r="A461" s="387"/>
      <c r="B461" s="11"/>
      <c r="C461" s="247"/>
      <c r="D461" s="133"/>
      <c r="E461" s="131"/>
      <c r="F461" s="225"/>
      <c r="G461" s="131"/>
      <c r="H461" s="132"/>
      <c r="I461" s="132"/>
      <c r="J461" s="134"/>
      <c r="K461" s="226"/>
      <c r="L461" s="226"/>
      <c r="M461" s="227"/>
      <c r="N461" s="228"/>
      <c r="O461" s="143"/>
      <c r="P461" s="192"/>
      <c r="Q461" s="287"/>
      <c r="R461" s="189"/>
      <c r="S461" s="11"/>
      <c r="T461" s="229"/>
      <c r="U461" s="135"/>
      <c r="V461" s="230"/>
      <c r="W461" s="141"/>
      <c r="X461" s="136"/>
      <c r="Y461" s="144"/>
      <c r="Z461" s="184"/>
      <c r="AA461" s="182"/>
      <c r="AB461" s="388"/>
      <c r="AC461" s="195">
        <f t="shared" si="44"/>
        <v>0</v>
      </c>
      <c r="AF461" s="389">
        <f t="shared" si="45"/>
        <v>0</v>
      </c>
      <c r="AN461" s="390">
        <f t="shared" si="46"/>
        <v>0</v>
      </c>
      <c r="AS461" s="139">
        <f t="shared" si="47"/>
        <v>0</v>
      </c>
      <c r="AT461" s="391">
        <f t="shared" si="43"/>
        <v>672707</v>
      </c>
      <c r="AU461" s="394">
        <f t="shared" si="42"/>
        <v>0</v>
      </c>
      <c r="AV461" s="393"/>
    </row>
    <row r="462" spans="1:48" s="139" customFormat="1" ht="18.75">
      <c r="A462" s="387"/>
      <c r="B462" s="11"/>
      <c r="C462" s="247"/>
      <c r="D462" s="133"/>
      <c r="E462" s="131"/>
      <c r="F462" s="225"/>
      <c r="G462" s="131"/>
      <c r="H462" s="132"/>
      <c r="I462" s="132"/>
      <c r="J462" s="134"/>
      <c r="K462" s="226"/>
      <c r="L462" s="226"/>
      <c r="M462" s="227"/>
      <c r="N462" s="228"/>
      <c r="O462" s="143"/>
      <c r="P462" s="192"/>
      <c r="Q462" s="287"/>
      <c r="R462" s="189"/>
      <c r="S462" s="11"/>
      <c r="T462" s="229"/>
      <c r="U462" s="135"/>
      <c r="V462" s="230"/>
      <c r="W462" s="141"/>
      <c r="X462" s="136"/>
      <c r="Y462" s="144"/>
      <c r="Z462" s="184"/>
      <c r="AA462" s="182"/>
      <c r="AB462" s="388"/>
      <c r="AC462" s="195">
        <f t="shared" si="44"/>
        <v>0</v>
      </c>
      <c r="AF462" s="389">
        <f t="shared" si="45"/>
        <v>0</v>
      </c>
      <c r="AN462" s="390">
        <f t="shared" si="46"/>
        <v>0</v>
      </c>
      <c r="AS462" s="139">
        <f t="shared" si="47"/>
        <v>0</v>
      </c>
      <c r="AT462" s="391">
        <f t="shared" si="43"/>
        <v>672707</v>
      </c>
      <c r="AU462" s="394">
        <f t="shared" si="42"/>
        <v>0</v>
      </c>
      <c r="AV462" s="393"/>
    </row>
    <row r="463" spans="1:48" s="139" customFormat="1" ht="18.75">
      <c r="A463" s="387"/>
      <c r="B463" s="11"/>
      <c r="C463" s="247"/>
      <c r="D463" s="133"/>
      <c r="E463" s="131"/>
      <c r="F463" s="225"/>
      <c r="G463" s="131"/>
      <c r="H463" s="132"/>
      <c r="I463" s="132"/>
      <c r="J463" s="134"/>
      <c r="K463" s="226"/>
      <c r="L463" s="226"/>
      <c r="M463" s="227"/>
      <c r="N463" s="228"/>
      <c r="O463" s="143"/>
      <c r="P463" s="192"/>
      <c r="Q463" s="287"/>
      <c r="R463" s="189"/>
      <c r="S463" s="11"/>
      <c r="T463" s="229"/>
      <c r="U463" s="135"/>
      <c r="V463" s="230"/>
      <c r="W463" s="141"/>
      <c r="X463" s="136"/>
      <c r="Y463" s="144"/>
      <c r="Z463" s="184"/>
      <c r="AA463" s="182"/>
      <c r="AB463" s="388"/>
      <c r="AC463" s="195">
        <f t="shared" si="44"/>
        <v>0</v>
      </c>
      <c r="AF463" s="389">
        <f t="shared" si="45"/>
        <v>0</v>
      </c>
      <c r="AN463" s="390">
        <f t="shared" si="46"/>
        <v>0</v>
      </c>
      <c r="AS463" s="139">
        <f t="shared" si="47"/>
        <v>0</v>
      </c>
      <c r="AT463" s="391">
        <f t="shared" si="43"/>
        <v>672707</v>
      </c>
      <c r="AU463" s="394">
        <f t="shared" si="42"/>
        <v>0</v>
      </c>
      <c r="AV463" s="393"/>
    </row>
    <row r="464" spans="1:48" s="139" customFormat="1" ht="18.75">
      <c r="A464" s="387"/>
      <c r="B464" s="11"/>
      <c r="C464" s="247"/>
      <c r="D464" s="133"/>
      <c r="E464" s="131"/>
      <c r="F464" s="225"/>
      <c r="G464" s="131"/>
      <c r="H464" s="132"/>
      <c r="I464" s="132"/>
      <c r="J464" s="134"/>
      <c r="K464" s="226"/>
      <c r="L464" s="226"/>
      <c r="M464" s="227"/>
      <c r="N464" s="228"/>
      <c r="O464" s="143"/>
      <c r="P464" s="192"/>
      <c r="Q464" s="287"/>
      <c r="R464" s="189"/>
      <c r="S464" s="11"/>
      <c r="T464" s="229"/>
      <c r="U464" s="135"/>
      <c r="V464" s="230"/>
      <c r="W464" s="141"/>
      <c r="X464" s="136"/>
      <c r="Y464" s="144"/>
      <c r="Z464" s="184"/>
      <c r="AA464" s="182"/>
      <c r="AB464" s="388"/>
      <c r="AC464" s="195">
        <f t="shared" si="44"/>
        <v>0</v>
      </c>
      <c r="AF464" s="389">
        <f t="shared" si="45"/>
        <v>0</v>
      </c>
      <c r="AN464" s="390">
        <f t="shared" si="46"/>
        <v>0</v>
      </c>
      <c r="AS464" s="139">
        <f t="shared" si="47"/>
        <v>0</v>
      </c>
      <c r="AT464" s="391">
        <f t="shared" si="43"/>
        <v>672707</v>
      </c>
      <c r="AU464" s="394">
        <f t="shared" si="42"/>
        <v>0</v>
      </c>
      <c r="AV464" s="393"/>
    </row>
    <row r="465" spans="1:48" s="139" customFormat="1" ht="18.75">
      <c r="A465" s="387"/>
      <c r="B465" s="11"/>
      <c r="C465" s="247"/>
      <c r="D465" s="133"/>
      <c r="E465" s="131"/>
      <c r="F465" s="225"/>
      <c r="G465" s="131"/>
      <c r="H465" s="132"/>
      <c r="I465" s="132"/>
      <c r="J465" s="134"/>
      <c r="K465" s="226"/>
      <c r="L465" s="226"/>
      <c r="M465" s="227"/>
      <c r="N465" s="228"/>
      <c r="O465" s="143"/>
      <c r="P465" s="192"/>
      <c r="Q465" s="287"/>
      <c r="R465" s="189"/>
      <c r="S465" s="11"/>
      <c r="T465" s="229"/>
      <c r="U465" s="135"/>
      <c r="V465" s="230"/>
      <c r="W465" s="141"/>
      <c r="X465" s="136"/>
      <c r="Y465" s="144"/>
      <c r="Z465" s="184"/>
      <c r="AA465" s="182"/>
      <c r="AB465" s="388"/>
      <c r="AC465" s="195">
        <f t="shared" si="44"/>
        <v>0</v>
      </c>
      <c r="AF465" s="389">
        <f t="shared" si="45"/>
        <v>0</v>
      </c>
      <c r="AN465" s="390">
        <f t="shared" si="46"/>
        <v>0</v>
      </c>
      <c r="AS465" s="139">
        <f t="shared" si="47"/>
        <v>0</v>
      </c>
      <c r="AT465" s="391">
        <f t="shared" si="43"/>
        <v>672707</v>
      </c>
      <c r="AU465" s="394">
        <f t="shared" si="42"/>
        <v>0</v>
      </c>
      <c r="AV465" s="393"/>
    </row>
    <row r="466" spans="1:48" s="139" customFormat="1" ht="18.75">
      <c r="A466" s="387"/>
      <c r="B466" s="11"/>
      <c r="C466" s="247"/>
      <c r="D466" s="133"/>
      <c r="E466" s="131"/>
      <c r="F466" s="225"/>
      <c r="G466" s="131"/>
      <c r="H466" s="132"/>
      <c r="I466" s="132"/>
      <c r="J466" s="134"/>
      <c r="K466" s="226"/>
      <c r="L466" s="226"/>
      <c r="M466" s="227"/>
      <c r="N466" s="228"/>
      <c r="O466" s="143"/>
      <c r="P466" s="192"/>
      <c r="Q466" s="287"/>
      <c r="R466" s="189"/>
      <c r="S466" s="11"/>
      <c r="T466" s="229"/>
      <c r="U466" s="135"/>
      <c r="V466" s="230"/>
      <c r="W466" s="141"/>
      <c r="X466" s="136"/>
      <c r="Y466" s="144"/>
      <c r="Z466" s="184"/>
      <c r="AA466" s="182"/>
      <c r="AB466" s="388"/>
      <c r="AC466" s="195">
        <f t="shared" si="44"/>
        <v>0</v>
      </c>
      <c r="AF466" s="389">
        <f t="shared" si="45"/>
        <v>0</v>
      </c>
      <c r="AN466" s="390">
        <f t="shared" si="46"/>
        <v>0</v>
      </c>
      <c r="AS466" s="139">
        <f t="shared" si="47"/>
        <v>0</v>
      </c>
      <c r="AT466" s="391">
        <f t="shared" si="43"/>
        <v>672707</v>
      </c>
      <c r="AU466" s="394">
        <f t="shared" si="42"/>
        <v>0</v>
      </c>
      <c r="AV466" s="393"/>
    </row>
    <row r="467" spans="1:48" s="139" customFormat="1" ht="18.75">
      <c r="A467" s="387"/>
      <c r="B467" s="11"/>
      <c r="C467" s="247"/>
      <c r="D467" s="133"/>
      <c r="E467" s="131"/>
      <c r="F467" s="225"/>
      <c r="G467" s="131"/>
      <c r="H467" s="132"/>
      <c r="I467" s="132"/>
      <c r="J467" s="134"/>
      <c r="K467" s="226"/>
      <c r="L467" s="226"/>
      <c r="M467" s="227"/>
      <c r="N467" s="228"/>
      <c r="O467" s="143"/>
      <c r="P467" s="192"/>
      <c r="Q467" s="287"/>
      <c r="R467" s="189"/>
      <c r="S467" s="11"/>
      <c r="T467" s="229"/>
      <c r="U467" s="135"/>
      <c r="V467" s="230"/>
      <c r="W467" s="141"/>
      <c r="X467" s="136"/>
      <c r="Y467" s="144"/>
      <c r="Z467" s="184"/>
      <c r="AA467" s="182"/>
      <c r="AB467" s="388"/>
      <c r="AC467" s="195">
        <f t="shared" si="44"/>
        <v>0</v>
      </c>
      <c r="AF467" s="389">
        <f t="shared" si="45"/>
        <v>0</v>
      </c>
      <c r="AN467" s="390">
        <f t="shared" si="46"/>
        <v>0</v>
      </c>
      <c r="AS467" s="139">
        <f t="shared" si="47"/>
        <v>0</v>
      </c>
      <c r="AT467" s="391">
        <f t="shared" si="43"/>
        <v>672707</v>
      </c>
      <c r="AU467" s="394">
        <f t="shared" si="42"/>
        <v>0</v>
      </c>
      <c r="AV467" s="393"/>
    </row>
    <row r="468" spans="1:48" s="139" customFormat="1" ht="18.75">
      <c r="A468" s="387"/>
      <c r="B468" s="11"/>
      <c r="C468" s="247"/>
      <c r="D468" s="133"/>
      <c r="E468" s="131"/>
      <c r="F468" s="225"/>
      <c r="G468" s="131"/>
      <c r="H468" s="132"/>
      <c r="I468" s="132"/>
      <c r="J468" s="134"/>
      <c r="K468" s="226"/>
      <c r="L468" s="226"/>
      <c r="M468" s="227"/>
      <c r="N468" s="228"/>
      <c r="O468" s="143"/>
      <c r="P468" s="192"/>
      <c r="Q468" s="287"/>
      <c r="R468" s="189"/>
      <c r="S468" s="11"/>
      <c r="T468" s="229"/>
      <c r="U468" s="135"/>
      <c r="V468" s="230"/>
      <c r="W468" s="141"/>
      <c r="X468" s="136"/>
      <c r="Y468" s="144"/>
      <c r="Z468" s="184"/>
      <c r="AA468" s="182"/>
      <c r="AB468" s="388"/>
      <c r="AC468" s="195">
        <f t="shared" si="44"/>
        <v>0</v>
      </c>
      <c r="AF468" s="389">
        <f t="shared" si="45"/>
        <v>0</v>
      </c>
      <c r="AN468" s="390">
        <f t="shared" si="46"/>
        <v>0</v>
      </c>
      <c r="AS468" s="139">
        <f t="shared" si="47"/>
        <v>0</v>
      </c>
      <c r="AT468" s="391">
        <f t="shared" si="43"/>
        <v>672707</v>
      </c>
      <c r="AU468" s="394">
        <f t="shared" si="42"/>
        <v>0</v>
      </c>
      <c r="AV468" s="393"/>
    </row>
    <row r="469" spans="1:48" s="139" customFormat="1" ht="18.75">
      <c r="A469" s="387"/>
      <c r="B469" s="11"/>
      <c r="C469" s="247"/>
      <c r="D469" s="133"/>
      <c r="E469" s="131"/>
      <c r="F469" s="225"/>
      <c r="G469" s="131"/>
      <c r="H469" s="132"/>
      <c r="I469" s="132"/>
      <c r="J469" s="134"/>
      <c r="K469" s="226"/>
      <c r="L469" s="226"/>
      <c r="M469" s="227"/>
      <c r="N469" s="228"/>
      <c r="O469" s="143"/>
      <c r="P469" s="192"/>
      <c r="Q469" s="287"/>
      <c r="R469" s="189"/>
      <c r="S469" s="11"/>
      <c r="T469" s="229"/>
      <c r="U469" s="135"/>
      <c r="V469" s="230"/>
      <c r="W469" s="141"/>
      <c r="X469" s="136"/>
      <c r="Y469" s="144"/>
      <c r="Z469" s="184"/>
      <c r="AA469" s="182"/>
      <c r="AB469" s="388"/>
      <c r="AC469" s="195">
        <f t="shared" si="44"/>
        <v>0</v>
      </c>
      <c r="AF469" s="389">
        <f t="shared" si="45"/>
        <v>0</v>
      </c>
      <c r="AN469" s="390">
        <f t="shared" si="46"/>
        <v>0</v>
      </c>
      <c r="AS469" s="139">
        <f t="shared" si="47"/>
        <v>0</v>
      </c>
      <c r="AT469" s="391">
        <f t="shared" si="43"/>
        <v>672707</v>
      </c>
      <c r="AU469" s="394">
        <f t="shared" si="42"/>
        <v>0</v>
      </c>
      <c r="AV469" s="393"/>
    </row>
    <row r="470" spans="1:48" s="139" customFormat="1" ht="18.75">
      <c r="A470" s="387"/>
      <c r="B470" s="11"/>
      <c r="C470" s="247"/>
      <c r="D470" s="133"/>
      <c r="E470" s="131"/>
      <c r="F470" s="225"/>
      <c r="G470" s="131"/>
      <c r="H470" s="132"/>
      <c r="I470" s="132"/>
      <c r="J470" s="134"/>
      <c r="K470" s="226"/>
      <c r="L470" s="226"/>
      <c r="M470" s="227"/>
      <c r="N470" s="228"/>
      <c r="O470" s="143"/>
      <c r="P470" s="192"/>
      <c r="Q470" s="287"/>
      <c r="R470" s="189"/>
      <c r="S470" s="11"/>
      <c r="T470" s="229"/>
      <c r="U470" s="135"/>
      <c r="V470" s="230"/>
      <c r="W470" s="141"/>
      <c r="X470" s="136"/>
      <c r="Y470" s="144"/>
      <c r="Z470" s="184"/>
      <c r="AA470" s="182"/>
      <c r="AB470" s="388"/>
      <c r="AC470" s="195">
        <f t="shared" si="44"/>
        <v>0</v>
      </c>
      <c r="AF470" s="389">
        <f t="shared" si="45"/>
        <v>0</v>
      </c>
      <c r="AN470" s="390">
        <f t="shared" si="46"/>
        <v>0</v>
      </c>
      <c r="AS470" s="139">
        <f t="shared" si="47"/>
        <v>0</v>
      </c>
      <c r="AT470" s="391">
        <f t="shared" si="43"/>
        <v>672707</v>
      </c>
      <c r="AU470" s="394">
        <f t="shared" si="42"/>
        <v>0</v>
      </c>
      <c r="AV470" s="393"/>
    </row>
    <row r="471" spans="1:48" s="139" customFormat="1" ht="18.75">
      <c r="A471" s="387"/>
      <c r="B471" s="11"/>
      <c r="C471" s="247"/>
      <c r="D471" s="133"/>
      <c r="E471" s="131"/>
      <c r="F471" s="225"/>
      <c r="G471" s="131"/>
      <c r="H471" s="132"/>
      <c r="I471" s="132"/>
      <c r="J471" s="134"/>
      <c r="K471" s="226"/>
      <c r="L471" s="226"/>
      <c r="M471" s="227"/>
      <c r="N471" s="228"/>
      <c r="O471" s="143"/>
      <c r="P471" s="192"/>
      <c r="Q471" s="287"/>
      <c r="R471" s="189"/>
      <c r="S471" s="11"/>
      <c r="T471" s="229"/>
      <c r="U471" s="135"/>
      <c r="V471" s="230"/>
      <c r="W471" s="141"/>
      <c r="X471" s="136"/>
      <c r="Y471" s="144"/>
      <c r="Z471" s="184"/>
      <c r="AA471" s="182"/>
      <c r="AB471" s="388"/>
      <c r="AC471" s="195">
        <f t="shared" si="44"/>
        <v>0</v>
      </c>
      <c r="AF471" s="389">
        <f t="shared" si="45"/>
        <v>0</v>
      </c>
      <c r="AN471" s="390">
        <f t="shared" si="46"/>
        <v>0</v>
      </c>
      <c r="AS471" s="139">
        <f t="shared" si="47"/>
        <v>0</v>
      </c>
      <c r="AT471" s="391">
        <f t="shared" si="43"/>
        <v>672707</v>
      </c>
      <c r="AU471" s="394">
        <f t="shared" si="42"/>
        <v>0</v>
      </c>
      <c r="AV471" s="393"/>
    </row>
    <row r="472" spans="1:48" s="139" customFormat="1" ht="18.75">
      <c r="A472" s="387"/>
      <c r="B472" s="11"/>
      <c r="C472" s="247"/>
      <c r="D472" s="133"/>
      <c r="E472" s="131"/>
      <c r="F472" s="225"/>
      <c r="G472" s="131"/>
      <c r="H472" s="132"/>
      <c r="I472" s="132"/>
      <c r="J472" s="134"/>
      <c r="K472" s="226"/>
      <c r="L472" s="226"/>
      <c r="M472" s="227"/>
      <c r="N472" s="228"/>
      <c r="O472" s="143"/>
      <c r="P472" s="192"/>
      <c r="Q472" s="287"/>
      <c r="R472" s="189"/>
      <c r="S472" s="11"/>
      <c r="T472" s="229"/>
      <c r="U472" s="135"/>
      <c r="V472" s="230"/>
      <c r="W472" s="141"/>
      <c r="X472" s="136"/>
      <c r="Y472" s="144"/>
      <c r="Z472" s="184"/>
      <c r="AA472" s="182"/>
      <c r="AB472" s="388"/>
      <c r="AC472" s="195">
        <f t="shared" si="44"/>
        <v>0</v>
      </c>
      <c r="AF472" s="389">
        <f t="shared" si="45"/>
        <v>0</v>
      </c>
      <c r="AN472" s="390">
        <f t="shared" si="46"/>
        <v>0</v>
      </c>
      <c r="AS472" s="139">
        <f t="shared" si="47"/>
        <v>0</v>
      </c>
      <c r="AT472" s="391">
        <f t="shared" si="43"/>
        <v>672707</v>
      </c>
      <c r="AU472" s="394">
        <f t="shared" si="42"/>
        <v>0</v>
      </c>
      <c r="AV472" s="393"/>
    </row>
    <row r="473" spans="1:48" s="139" customFormat="1" ht="18.75">
      <c r="A473" s="387"/>
      <c r="B473" s="11"/>
      <c r="C473" s="247"/>
      <c r="D473" s="133"/>
      <c r="E473" s="131"/>
      <c r="F473" s="225"/>
      <c r="G473" s="131"/>
      <c r="H473" s="132"/>
      <c r="I473" s="132"/>
      <c r="J473" s="134"/>
      <c r="K473" s="226"/>
      <c r="L473" s="226"/>
      <c r="M473" s="227"/>
      <c r="N473" s="228"/>
      <c r="O473" s="143"/>
      <c r="P473" s="192"/>
      <c r="Q473" s="287"/>
      <c r="R473" s="189"/>
      <c r="S473" s="11"/>
      <c r="T473" s="229"/>
      <c r="U473" s="135"/>
      <c r="V473" s="230"/>
      <c r="W473" s="141"/>
      <c r="X473" s="136"/>
      <c r="Y473" s="144"/>
      <c r="Z473" s="184"/>
      <c r="AA473" s="182"/>
      <c r="AB473" s="388"/>
      <c r="AC473" s="195">
        <f t="shared" si="44"/>
        <v>0</v>
      </c>
      <c r="AF473" s="389">
        <f t="shared" si="45"/>
        <v>0</v>
      </c>
      <c r="AN473" s="390">
        <f t="shared" si="46"/>
        <v>0</v>
      </c>
      <c r="AS473" s="139">
        <f t="shared" si="47"/>
        <v>0</v>
      </c>
      <c r="AT473" s="391">
        <f t="shared" si="43"/>
        <v>672707</v>
      </c>
      <c r="AU473" s="394">
        <f t="shared" si="42"/>
        <v>0</v>
      </c>
      <c r="AV473" s="393"/>
    </row>
    <row r="474" spans="1:48" s="139" customFormat="1" ht="18.75">
      <c r="A474" s="387"/>
      <c r="B474" s="11"/>
      <c r="C474" s="247"/>
      <c r="D474" s="133"/>
      <c r="E474" s="131"/>
      <c r="F474" s="225"/>
      <c r="G474" s="131"/>
      <c r="H474" s="132"/>
      <c r="I474" s="132"/>
      <c r="J474" s="134"/>
      <c r="K474" s="226"/>
      <c r="L474" s="226"/>
      <c r="M474" s="227"/>
      <c r="N474" s="228"/>
      <c r="O474" s="143"/>
      <c r="P474" s="192"/>
      <c r="Q474" s="287"/>
      <c r="R474" s="189"/>
      <c r="S474" s="11"/>
      <c r="T474" s="229"/>
      <c r="U474" s="135"/>
      <c r="V474" s="230"/>
      <c r="W474" s="141"/>
      <c r="X474" s="136"/>
      <c r="Y474" s="144"/>
      <c r="Z474" s="184"/>
      <c r="AA474" s="182"/>
      <c r="AB474" s="388"/>
      <c r="AC474" s="195">
        <f t="shared" si="44"/>
        <v>0</v>
      </c>
      <c r="AF474" s="389">
        <f t="shared" si="45"/>
        <v>0</v>
      </c>
      <c r="AN474" s="390">
        <f t="shared" si="46"/>
        <v>0</v>
      </c>
      <c r="AS474" s="139">
        <f t="shared" si="47"/>
        <v>0</v>
      </c>
      <c r="AT474" s="391">
        <f t="shared" si="43"/>
        <v>672707</v>
      </c>
      <c r="AU474" s="394">
        <f t="shared" si="42"/>
        <v>0</v>
      </c>
      <c r="AV474" s="393"/>
    </row>
    <row r="475" spans="1:48" s="139" customFormat="1" ht="18.75">
      <c r="A475" s="387"/>
      <c r="B475" s="11"/>
      <c r="C475" s="247"/>
      <c r="D475" s="133"/>
      <c r="E475" s="131"/>
      <c r="F475" s="225"/>
      <c r="G475" s="131"/>
      <c r="H475" s="132"/>
      <c r="I475" s="132"/>
      <c r="J475" s="134"/>
      <c r="K475" s="226"/>
      <c r="L475" s="226"/>
      <c r="M475" s="227"/>
      <c r="N475" s="228"/>
      <c r="O475" s="143"/>
      <c r="P475" s="192"/>
      <c r="Q475" s="287"/>
      <c r="R475" s="189"/>
      <c r="S475" s="11"/>
      <c r="T475" s="229"/>
      <c r="U475" s="135"/>
      <c r="V475" s="230"/>
      <c r="W475" s="141"/>
      <c r="X475" s="136"/>
      <c r="Y475" s="144"/>
      <c r="Z475" s="184"/>
      <c r="AA475" s="182"/>
      <c r="AB475" s="388"/>
      <c r="AC475" s="195">
        <f t="shared" si="44"/>
        <v>0</v>
      </c>
      <c r="AF475" s="389">
        <f t="shared" si="45"/>
        <v>0</v>
      </c>
      <c r="AN475" s="390">
        <f t="shared" si="46"/>
        <v>0</v>
      </c>
      <c r="AS475" s="139">
        <f t="shared" si="47"/>
        <v>0</v>
      </c>
      <c r="AT475" s="391">
        <f t="shared" si="43"/>
        <v>672707</v>
      </c>
      <c r="AU475" s="394">
        <f t="shared" si="42"/>
        <v>0</v>
      </c>
      <c r="AV475" s="393"/>
    </row>
    <row r="476" spans="1:48" s="139" customFormat="1" ht="18.75">
      <c r="A476" s="387"/>
      <c r="B476" s="11"/>
      <c r="C476" s="247"/>
      <c r="D476" s="133"/>
      <c r="E476" s="131"/>
      <c r="F476" s="225"/>
      <c r="G476" s="131"/>
      <c r="H476" s="132"/>
      <c r="I476" s="132"/>
      <c r="J476" s="134"/>
      <c r="K476" s="226"/>
      <c r="L476" s="226"/>
      <c r="M476" s="227"/>
      <c r="N476" s="228"/>
      <c r="O476" s="143"/>
      <c r="P476" s="192"/>
      <c r="Q476" s="287"/>
      <c r="R476" s="189"/>
      <c r="S476" s="11"/>
      <c r="T476" s="229"/>
      <c r="U476" s="135"/>
      <c r="V476" s="230"/>
      <c r="W476" s="141"/>
      <c r="X476" s="136"/>
      <c r="Y476" s="144"/>
      <c r="Z476" s="184"/>
      <c r="AA476" s="182"/>
      <c r="AB476" s="388"/>
      <c r="AC476" s="195">
        <f t="shared" si="44"/>
        <v>0</v>
      </c>
      <c r="AF476" s="389">
        <f t="shared" si="45"/>
        <v>0</v>
      </c>
      <c r="AN476" s="390">
        <f t="shared" si="46"/>
        <v>0</v>
      </c>
      <c r="AS476" s="139">
        <f t="shared" si="47"/>
        <v>0</v>
      </c>
      <c r="AT476" s="391">
        <f t="shared" si="43"/>
        <v>672707</v>
      </c>
      <c r="AU476" s="394">
        <f t="shared" si="42"/>
        <v>0</v>
      </c>
      <c r="AV476" s="393"/>
    </row>
    <row r="477" spans="1:48" s="139" customFormat="1" ht="18.75">
      <c r="A477" s="387"/>
      <c r="B477" s="11"/>
      <c r="C477" s="247"/>
      <c r="D477" s="133"/>
      <c r="E477" s="131"/>
      <c r="F477" s="225"/>
      <c r="G477" s="131"/>
      <c r="H477" s="132"/>
      <c r="I477" s="132"/>
      <c r="J477" s="134"/>
      <c r="K477" s="226"/>
      <c r="L477" s="226"/>
      <c r="M477" s="227"/>
      <c r="N477" s="228"/>
      <c r="O477" s="143"/>
      <c r="P477" s="192"/>
      <c r="Q477" s="287"/>
      <c r="R477" s="189"/>
      <c r="S477" s="11"/>
      <c r="T477" s="229"/>
      <c r="U477" s="135"/>
      <c r="V477" s="230"/>
      <c r="W477" s="141"/>
      <c r="X477" s="136"/>
      <c r="Y477" s="144"/>
      <c r="Z477" s="184"/>
      <c r="AA477" s="182"/>
      <c r="AB477" s="388"/>
      <c r="AC477" s="195">
        <f t="shared" si="44"/>
        <v>0</v>
      </c>
      <c r="AF477" s="389">
        <f t="shared" si="45"/>
        <v>0</v>
      </c>
      <c r="AN477" s="390">
        <f t="shared" si="46"/>
        <v>0</v>
      </c>
      <c r="AS477" s="139">
        <f t="shared" si="47"/>
        <v>0</v>
      </c>
      <c r="AT477" s="391">
        <f t="shared" si="43"/>
        <v>672707</v>
      </c>
      <c r="AU477" s="394">
        <f t="shared" si="42"/>
        <v>0</v>
      </c>
      <c r="AV477" s="393"/>
    </row>
    <row r="478" spans="1:48" s="139" customFormat="1" ht="18.75">
      <c r="A478" s="387"/>
      <c r="B478" s="11"/>
      <c r="C478" s="247"/>
      <c r="D478" s="133"/>
      <c r="E478" s="131"/>
      <c r="F478" s="225"/>
      <c r="G478" s="131"/>
      <c r="H478" s="132"/>
      <c r="I478" s="132"/>
      <c r="J478" s="134"/>
      <c r="K478" s="226"/>
      <c r="L478" s="226"/>
      <c r="M478" s="227"/>
      <c r="N478" s="228"/>
      <c r="O478" s="143"/>
      <c r="P478" s="192"/>
      <c r="Q478" s="287"/>
      <c r="R478" s="189"/>
      <c r="S478" s="11"/>
      <c r="T478" s="229"/>
      <c r="U478" s="135"/>
      <c r="V478" s="230"/>
      <c r="W478" s="141"/>
      <c r="X478" s="136"/>
      <c r="Y478" s="144"/>
      <c r="Z478" s="184"/>
      <c r="AA478" s="182"/>
      <c r="AB478" s="388"/>
      <c r="AC478" s="195">
        <f t="shared" si="44"/>
        <v>0</v>
      </c>
      <c r="AF478" s="389">
        <f t="shared" si="45"/>
        <v>0</v>
      </c>
      <c r="AN478" s="390">
        <f t="shared" si="46"/>
        <v>0</v>
      </c>
      <c r="AS478" s="139">
        <f t="shared" si="47"/>
        <v>0</v>
      </c>
      <c r="AT478" s="391">
        <f t="shared" si="43"/>
        <v>672707</v>
      </c>
      <c r="AU478" s="394">
        <f t="shared" si="42"/>
        <v>0</v>
      </c>
      <c r="AV478" s="393"/>
    </row>
    <row r="479" spans="1:48" s="139" customFormat="1" ht="18.75">
      <c r="A479" s="387"/>
      <c r="B479" s="11"/>
      <c r="C479" s="247"/>
      <c r="D479" s="133"/>
      <c r="E479" s="131"/>
      <c r="F479" s="225"/>
      <c r="G479" s="131"/>
      <c r="H479" s="132"/>
      <c r="I479" s="132"/>
      <c r="J479" s="134"/>
      <c r="K479" s="226"/>
      <c r="L479" s="226"/>
      <c r="M479" s="227"/>
      <c r="N479" s="228"/>
      <c r="O479" s="143"/>
      <c r="P479" s="192"/>
      <c r="Q479" s="287"/>
      <c r="R479" s="189"/>
      <c r="S479" s="11"/>
      <c r="T479" s="229"/>
      <c r="U479" s="135"/>
      <c r="V479" s="230"/>
      <c r="W479" s="141"/>
      <c r="X479" s="136"/>
      <c r="Y479" s="144"/>
      <c r="Z479" s="184"/>
      <c r="AA479" s="182"/>
      <c r="AB479" s="388"/>
      <c r="AC479" s="195">
        <f t="shared" si="44"/>
        <v>0</v>
      </c>
      <c r="AF479" s="389">
        <f t="shared" si="45"/>
        <v>0</v>
      </c>
      <c r="AN479" s="390">
        <f t="shared" si="46"/>
        <v>0</v>
      </c>
      <c r="AS479" s="139">
        <f t="shared" si="47"/>
        <v>0</v>
      </c>
      <c r="AT479" s="391">
        <f t="shared" si="43"/>
        <v>672707</v>
      </c>
      <c r="AU479" s="394">
        <f t="shared" si="42"/>
        <v>0</v>
      </c>
      <c r="AV479" s="393"/>
    </row>
    <row r="480" spans="1:48" s="139" customFormat="1" ht="18.75">
      <c r="A480" s="387"/>
      <c r="B480" s="11"/>
      <c r="C480" s="247"/>
      <c r="D480" s="133"/>
      <c r="E480" s="131"/>
      <c r="F480" s="225"/>
      <c r="G480" s="131"/>
      <c r="H480" s="132"/>
      <c r="I480" s="132"/>
      <c r="J480" s="134"/>
      <c r="K480" s="226"/>
      <c r="L480" s="226"/>
      <c r="M480" s="227"/>
      <c r="N480" s="228"/>
      <c r="O480" s="143"/>
      <c r="P480" s="192"/>
      <c r="Q480" s="287"/>
      <c r="R480" s="189"/>
      <c r="S480" s="11"/>
      <c r="T480" s="229"/>
      <c r="U480" s="135"/>
      <c r="V480" s="230"/>
      <c r="W480" s="141"/>
      <c r="X480" s="136"/>
      <c r="Y480" s="144"/>
      <c r="Z480" s="184"/>
      <c r="AA480" s="182"/>
      <c r="AB480" s="388"/>
      <c r="AC480" s="195">
        <f t="shared" si="44"/>
        <v>0</v>
      </c>
      <c r="AF480" s="389">
        <f t="shared" si="45"/>
        <v>0</v>
      </c>
      <c r="AN480" s="390">
        <f t="shared" si="46"/>
        <v>0</v>
      </c>
      <c r="AS480" s="139">
        <f t="shared" si="47"/>
        <v>0</v>
      </c>
      <c r="AT480" s="391">
        <f t="shared" si="43"/>
        <v>672707</v>
      </c>
      <c r="AU480" s="394">
        <f t="shared" si="42"/>
        <v>0</v>
      </c>
      <c r="AV480" s="393"/>
    </row>
    <row r="481" spans="1:48" s="139" customFormat="1" ht="18.75">
      <c r="A481" s="387"/>
      <c r="B481" s="11"/>
      <c r="C481" s="247"/>
      <c r="D481" s="133"/>
      <c r="E481" s="131"/>
      <c r="F481" s="225"/>
      <c r="G481" s="131"/>
      <c r="H481" s="132"/>
      <c r="I481" s="132"/>
      <c r="J481" s="134"/>
      <c r="K481" s="226"/>
      <c r="L481" s="226"/>
      <c r="M481" s="227"/>
      <c r="N481" s="228"/>
      <c r="O481" s="143"/>
      <c r="P481" s="192"/>
      <c r="Q481" s="287"/>
      <c r="R481" s="189"/>
      <c r="S481" s="11"/>
      <c r="T481" s="229"/>
      <c r="U481" s="135"/>
      <c r="V481" s="230"/>
      <c r="W481" s="141"/>
      <c r="X481" s="136"/>
      <c r="Y481" s="144"/>
      <c r="Z481" s="184"/>
      <c r="AA481" s="182"/>
      <c r="AB481" s="388"/>
      <c r="AC481" s="195">
        <f t="shared" si="44"/>
        <v>0</v>
      </c>
      <c r="AF481" s="389">
        <f t="shared" si="45"/>
        <v>0</v>
      </c>
      <c r="AN481" s="390">
        <f t="shared" si="46"/>
        <v>0</v>
      </c>
      <c r="AS481" s="139">
        <f t="shared" si="47"/>
        <v>0</v>
      </c>
      <c r="AT481" s="391">
        <f t="shared" si="43"/>
        <v>672707</v>
      </c>
      <c r="AU481" s="394">
        <f t="shared" si="42"/>
        <v>0</v>
      </c>
      <c r="AV481" s="393"/>
    </row>
    <row r="482" spans="1:48" s="139" customFormat="1" ht="18.75">
      <c r="A482" s="387"/>
      <c r="B482" s="11"/>
      <c r="C482" s="247"/>
      <c r="D482" s="133"/>
      <c r="E482" s="131"/>
      <c r="F482" s="225"/>
      <c r="G482" s="131"/>
      <c r="H482" s="132"/>
      <c r="I482" s="132"/>
      <c r="J482" s="134"/>
      <c r="K482" s="226"/>
      <c r="L482" s="226"/>
      <c r="M482" s="227"/>
      <c r="N482" s="228"/>
      <c r="O482" s="143"/>
      <c r="P482" s="192"/>
      <c r="Q482" s="287"/>
      <c r="R482" s="189"/>
      <c r="S482" s="11"/>
      <c r="T482" s="229"/>
      <c r="U482" s="135"/>
      <c r="V482" s="230"/>
      <c r="W482" s="141"/>
      <c r="X482" s="136"/>
      <c r="Y482" s="144"/>
      <c r="Z482" s="184"/>
      <c r="AA482" s="182"/>
      <c r="AB482" s="388"/>
      <c r="AC482" s="195">
        <f t="shared" si="44"/>
        <v>0</v>
      </c>
      <c r="AF482" s="389">
        <f t="shared" si="45"/>
        <v>0</v>
      </c>
      <c r="AN482" s="390">
        <f t="shared" si="46"/>
        <v>0</v>
      </c>
      <c r="AS482" s="139">
        <f t="shared" si="47"/>
        <v>0</v>
      </c>
      <c r="AT482" s="391">
        <f t="shared" si="43"/>
        <v>672707</v>
      </c>
      <c r="AU482" s="394">
        <f t="shared" si="42"/>
        <v>0</v>
      </c>
      <c r="AV482" s="393"/>
    </row>
    <row r="483" spans="1:48" s="139" customFormat="1" ht="18.75">
      <c r="A483" s="387"/>
      <c r="B483" s="11"/>
      <c r="C483" s="247"/>
      <c r="D483" s="133"/>
      <c r="E483" s="131"/>
      <c r="F483" s="225"/>
      <c r="G483" s="131"/>
      <c r="H483" s="132"/>
      <c r="I483" s="132"/>
      <c r="J483" s="134"/>
      <c r="K483" s="226"/>
      <c r="L483" s="226"/>
      <c r="M483" s="227"/>
      <c r="N483" s="228"/>
      <c r="O483" s="143"/>
      <c r="P483" s="192"/>
      <c r="Q483" s="287"/>
      <c r="R483" s="189"/>
      <c r="S483" s="11"/>
      <c r="T483" s="229"/>
      <c r="U483" s="135"/>
      <c r="V483" s="230"/>
      <c r="W483" s="141"/>
      <c r="X483" s="136"/>
      <c r="Y483" s="144"/>
      <c r="Z483" s="184"/>
      <c r="AA483" s="182"/>
      <c r="AB483" s="388"/>
      <c r="AC483" s="195">
        <f t="shared" si="44"/>
        <v>0</v>
      </c>
      <c r="AF483" s="389">
        <f t="shared" si="45"/>
        <v>0</v>
      </c>
      <c r="AN483" s="390">
        <f t="shared" si="46"/>
        <v>0</v>
      </c>
      <c r="AS483" s="139">
        <f t="shared" si="47"/>
        <v>0</v>
      </c>
      <c r="AT483" s="391">
        <f t="shared" si="43"/>
        <v>672707</v>
      </c>
      <c r="AU483" s="394">
        <f t="shared" si="42"/>
        <v>0</v>
      </c>
      <c r="AV483" s="393"/>
    </row>
    <row r="484" spans="1:48" s="139" customFormat="1" ht="18.75">
      <c r="A484" s="387"/>
      <c r="B484" s="11"/>
      <c r="C484" s="247"/>
      <c r="D484" s="133"/>
      <c r="E484" s="131"/>
      <c r="F484" s="225"/>
      <c r="G484" s="131"/>
      <c r="H484" s="132"/>
      <c r="I484" s="132"/>
      <c r="J484" s="134"/>
      <c r="K484" s="226"/>
      <c r="L484" s="226"/>
      <c r="M484" s="227"/>
      <c r="N484" s="228"/>
      <c r="O484" s="143"/>
      <c r="P484" s="192"/>
      <c r="Q484" s="287"/>
      <c r="R484" s="189"/>
      <c r="S484" s="11"/>
      <c r="T484" s="229"/>
      <c r="U484" s="135"/>
      <c r="V484" s="230"/>
      <c r="W484" s="141"/>
      <c r="X484" s="136"/>
      <c r="Y484" s="144"/>
      <c r="Z484" s="184"/>
      <c r="AA484" s="182"/>
      <c r="AB484" s="388"/>
      <c r="AC484" s="195">
        <f t="shared" si="44"/>
        <v>0</v>
      </c>
      <c r="AF484" s="389">
        <f t="shared" si="45"/>
        <v>0</v>
      </c>
      <c r="AN484" s="390">
        <f t="shared" si="46"/>
        <v>0</v>
      </c>
      <c r="AS484" s="139">
        <f t="shared" si="47"/>
        <v>0</v>
      </c>
      <c r="AT484" s="391">
        <f t="shared" si="43"/>
        <v>672707</v>
      </c>
      <c r="AU484" s="394">
        <f t="shared" si="42"/>
        <v>0</v>
      </c>
      <c r="AV484" s="393"/>
    </row>
    <row r="485" spans="1:48" s="139" customFormat="1" ht="18.75">
      <c r="A485" s="387"/>
      <c r="B485" s="11"/>
      <c r="C485" s="247"/>
      <c r="D485" s="133"/>
      <c r="E485" s="131"/>
      <c r="F485" s="225"/>
      <c r="G485" s="131"/>
      <c r="H485" s="132"/>
      <c r="I485" s="132"/>
      <c r="J485" s="134"/>
      <c r="K485" s="226"/>
      <c r="L485" s="226"/>
      <c r="M485" s="227"/>
      <c r="N485" s="228"/>
      <c r="O485" s="143"/>
      <c r="P485" s="192"/>
      <c r="Q485" s="287"/>
      <c r="R485" s="189"/>
      <c r="S485" s="11"/>
      <c r="T485" s="229"/>
      <c r="U485" s="135"/>
      <c r="V485" s="230"/>
      <c r="W485" s="141"/>
      <c r="X485" s="136"/>
      <c r="Y485" s="144"/>
      <c r="Z485" s="184"/>
      <c r="AA485" s="182"/>
      <c r="AB485" s="388"/>
      <c r="AC485" s="195">
        <f t="shared" si="44"/>
        <v>0</v>
      </c>
      <c r="AF485" s="389">
        <f t="shared" si="45"/>
        <v>0</v>
      </c>
      <c r="AN485" s="390">
        <f t="shared" si="46"/>
        <v>0</v>
      </c>
      <c r="AS485" s="139">
        <f t="shared" si="47"/>
        <v>0</v>
      </c>
      <c r="AT485" s="391">
        <f t="shared" si="43"/>
        <v>672707</v>
      </c>
      <c r="AU485" s="394">
        <f t="shared" si="42"/>
        <v>0</v>
      </c>
      <c r="AV485" s="393"/>
    </row>
    <row r="486" spans="1:48" s="139" customFormat="1" ht="18.75">
      <c r="A486" s="387"/>
      <c r="B486" s="11"/>
      <c r="C486" s="247"/>
      <c r="D486" s="133"/>
      <c r="E486" s="131"/>
      <c r="F486" s="225"/>
      <c r="G486" s="131"/>
      <c r="H486" s="132"/>
      <c r="I486" s="132"/>
      <c r="J486" s="134"/>
      <c r="K486" s="226"/>
      <c r="L486" s="226"/>
      <c r="M486" s="227"/>
      <c r="N486" s="228"/>
      <c r="O486" s="143"/>
      <c r="P486" s="192"/>
      <c r="Q486" s="287"/>
      <c r="R486" s="189"/>
      <c r="S486" s="11"/>
      <c r="T486" s="229"/>
      <c r="U486" s="135"/>
      <c r="V486" s="230"/>
      <c r="W486" s="141"/>
      <c r="X486" s="136"/>
      <c r="Y486" s="144"/>
      <c r="Z486" s="184"/>
      <c r="AA486" s="182"/>
      <c r="AB486" s="388"/>
      <c r="AC486" s="195">
        <f t="shared" si="44"/>
        <v>0</v>
      </c>
      <c r="AF486" s="389">
        <f t="shared" si="45"/>
        <v>0</v>
      </c>
      <c r="AN486" s="390">
        <f t="shared" si="46"/>
        <v>0</v>
      </c>
      <c r="AS486" s="139">
        <f t="shared" si="47"/>
        <v>0</v>
      </c>
      <c r="AT486" s="391">
        <f t="shared" si="43"/>
        <v>672707</v>
      </c>
      <c r="AU486" s="394">
        <f t="shared" si="42"/>
        <v>0</v>
      </c>
      <c r="AV486" s="393"/>
    </row>
    <row r="487" spans="1:48" s="139" customFormat="1" ht="18.75">
      <c r="A487" s="387"/>
      <c r="B487" s="11"/>
      <c r="C487" s="247"/>
      <c r="D487" s="133"/>
      <c r="E487" s="131"/>
      <c r="F487" s="225"/>
      <c r="G487" s="131"/>
      <c r="H487" s="132"/>
      <c r="I487" s="132"/>
      <c r="J487" s="134"/>
      <c r="K487" s="226"/>
      <c r="L487" s="226"/>
      <c r="M487" s="227"/>
      <c r="N487" s="228"/>
      <c r="O487" s="143"/>
      <c r="P487" s="192"/>
      <c r="Q487" s="287"/>
      <c r="R487" s="189"/>
      <c r="S487" s="11"/>
      <c r="T487" s="229"/>
      <c r="U487" s="135"/>
      <c r="V487" s="230"/>
      <c r="W487" s="141"/>
      <c r="X487" s="136"/>
      <c r="Y487" s="144"/>
      <c r="Z487" s="184"/>
      <c r="AA487" s="182"/>
      <c r="AB487" s="388"/>
      <c r="AC487" s="195">
        <f t="shared" si="44"/>
        <v>0</v>
      </c>
      <c r="AF487" s="389">
        <f t="shared" si="45"/>
        <v>0</v>
      </c>
      <c r="AN487" s="390">
        <f t="shared" si="46"/>
        <v>0</v>
      </c>
      <c r="AS487" s="139">
        <f t="shared" si="47"/>
        <v>0</v>
      </c>
      <c r="AT487" s="391">
        <f t="shared" si="43"/>
        <v>672707</v>
      </c>
      <c r="AU487" s="394">
        <f t="shared" si="42"/>
        <v>0</v>
      </c>
      <c r="AV487" s="393"/>
    </row>
    <row r="488" spans="1:48" s="139" customFormat="1" ht="18.75">
      <c r="A488" s="387"/>
      <c r="B488" s="11"/>
      <c r="C488" s="247"/>
      <c r="D488" s="133"/>
      <c r="E488" s="131"/>
      <c r="F488" s="225"/>
      <c r="G488" s="131"/>
      <c r="H488" s="132"/>
      <c r="I488" s="132"/>
      <c r="J488" s="134"/>
      <c r="K488" s="226"/>
      <c r="L488" s="226"/>
      <c r="M488" s="227"/>
      <c r="N488" s="228"/>
      <c r="O488" s="143"/>
      <c r="P488" s="192"/>
      <c r="Q488" s="287"/>
      <c r="R488" s="189"/>
      <c r="S488" s="11"/>
      <c r="T488" s="229"/>
      <c r="U488" s="135"/>
      <c r="V488" s="230"/>
      <c r="W488" s="141"/>
      <c r="X488" s="136"/>
      <c r="Y488" s="144"/>
      <c r="Z488" s="184"/>
      <c r="AA488" s="182"/>
      <c r="AB488" s="388"/>
      <c r="AC488" s="195">
        <f t="shared" si="44"/>
        <v>0</v>
      </c>
      <c r="AF488" s="389">
        <f t="shared" si="45"/>
        <v>0</v>
      </c>
      <c r="AN488" s="390">
        <f t="shared" si="46"/>
        <v>0</v>
      </c>
      <c r="AS488" s="139">
        <f t="shared" si="47"/>
        <v>0</v>
      </c>
      <c r="AT488" s="391">
        <f t="shared" si="43"/>
        <v>672707</v>
      </c>
      <c r="AU488" s="394">
        <f t="shared" ref="AU488:AU499" si="48">Y488</f>
        <v>0</v>
      </c>
      <c r="AV488" s="393"/>
    </row>
    <row r="489" spans="1:48" s="139" customFormat="1" ht="18.75">
      <c r="A489" s="387"/>
      <c r="B489" s="11"/>
      <c r="C489" s="247"/>
      <c r="D489" s="133"/>
      <c r="E489" s="131"/>
      <c r="F489" s="225"/>
      <c r="G489" s="131"/>
      <c r="H489" s="132"/>
      <c r="I489" s="132"/>
      <c r="J489" s="134"/>
      <c r="K489" s="226"/>
      <c r="L489" s="226"/>
      <c r="M489" s="227"/>
      <c r="N489" s="228"/>
      <c r="O489" s="143"/>
      <c r="P489" s="192"/>
      <c r="Q489" s="287"/>
      <c r="R489" s="189"/>
      <c r="S489" s="11"/>
      <c r="T489" s="229"/>
      <c r="U489" s="135"/>
      <c r="V489" s="230"/>
      <c r="W489" s="141"/>
      <c r="X489" s="136"/>
      <c r="Y489" s="144"/>
      <c r="Z489" s="184"/>
      <c r="AA489" s="182"/>
      <c r="AB489" s="388"/>
      <c r="AC489" s="195">
        <f t="shared" si="44"/>
        <v>0</v>
      </c>
      <c r="AF489" s="389">
        <f t="shared" si="45"/>
        <v>0</v>
      </c>
      <c r="AN489" s="390">
        <f t="shared" si="46"/>
        <v>0</v>
      </c>
      <c r="AS489" s="139">
        <f t="shared" si="47"/>
        <v>0</v>
      </c>
      <c r="AT489" s="391">
        <f t="shared" si="43"/>
        <v>672707</v>
      </c>
      <c r="AU489" s="394">
        <f t="shared" si="48"/>
        <v>0</v>
      </c>
      <c r="AV489" s="393"/>
    </row>
    <row r="490" spans="1:48" s="139" customFormat="1" ht="18.75">
      <c r="A490" s="387"/>
      <c r="B490" s="11"/>
      <c r="C490" s="247"/>
      <c r="D490" s="133"/>
      <c r="E490" s="131"/>
      <c r="F490" s="225"/>
      <c r="G490" s="131"/>
      <c r="H490" s="132"/>
      <c r="I490" s="132"/>
      <c r="J490" s="134"/>
      <c r="K490" s="226"/>
      <c r="L490" s="226"/>
      <c r="M490" s="227"/>
      <c r="N490" s="228"/>
      <c r="O490" s="143"/>
      <c r="P490" s="192"/>
      <c r="Q490" s="287"/>
      <c r="R490" s="189"/>
      <c r="S490" s="11"/>
      <c r="T490" s="229"/>
      <c r="U490" s="135"/>
      <c r="V490" s="230"/>
      <c r="W490" s="141"/>
      <c r="X490" s="136"/>
      <c r="Y490" s="144"/>
      <c r="Z490" s="184"/>
      <c r="AA490" s="182"/>
      <c r="AB490" s="388"/>
      <c r="AC490" s="195">
        <f t="shared" si="44"/>
        <v>0</v>
      </c>
      <c r="AF490" s="389">
        <f t="shared" si="45"/>
        <v>0</v>
      </c>
      <c r="AN490" s="390">
        <f t="shared" si="46"/>
        <v>0</v>
      </c>
      <c r="AS490" s="139">
        <f t="shared" si="47"/>
        <v>0</v>
      </c>
      <c r="AT490" s="391">
        <f t="shared" si="43"/>
        <v>672707</v>
      </c>
      <c r="AU490" s="394">
        <f t="shared" si="48"/>
        <v>0</v>
      </c>
      <c r="AV490" s="393"/>
    </row>
    <row r="491" spans="1:48" s="139" customFormat="1" ht="18.75">
      <c r="A491" s="387"/>
      <c r="B491" s="11"/>
      <c r="C491" s="247"/>
      <c r="D491" s="133"/>
      <c r="E491" s="131"/>
      <c r="F491" s="225"/>
      <c r="G491" s="131"/>
      <c r="H491" s="132"/>
      <c r="I491" s="132"/>
      <c r="J491" s="134"/>
      <c r="K491" s="226"/>
      <c r="L491" s="226"/>
      <c r="M491" s="227"/>
      <c r="N491" s="228"/>
      <c r="O491" s="143"/>
      <c r="P491" s="192"/>
      <c r="Q491" s="287"/>
      <c r="R491" s="189"/>
      <c r="S491" s="11"/>
      <c r="T491" s="229"/>
      <c r="U491" s="135"/>
      <c r="V491" s="230"/>
      <c r="W491" s="141"/>
      <c r="X491" s="136"/>
      <c r="Y491" s="144"/>
      <c r="Z491" s="184"/>
      <c r="AA491" s="182"/>
      <c r="AB491" s="388"/>
      <c r="AC491" s="195">
        <f t="shared" si="44"/>
        <v>0</v>
      </c>
      <c r="AF491" s="389">
        <f t="shared" si="45"/>
        <v>0</v>
      </c>
      <c r="AN491" s="390">
        <f t="shared" si="46"/>
        <v>0</v>
      </c>
      <c r="AS491" s="139">
        <f t="shared" si="47"/>
        <v>0</v>
      </c>
      <c r="AT491" s="391">
        <f t="shared" si="43"/>
        <v>672707</v>
      </c>
      <c r="AU491" s="394">
        <f t="shared" si="48"/>
        <v>0</v>
      </c>
      <c r="AV491" s="393"/>
    </row>
    <row r="492" spans="1:48" s="139" customFormat="1" ht="18.75">
      <c r="A492" s="387"/>
      <c r="B492" s="11"/>
      <c r="C492" s="247"/>
      <c r="D492" s="133"/>
      <c r="E492" s="131"/>
      <c r="F492" s="225"/>
      <c r="G492" s="131"/>
      <c r="H492" s="132"/>
      <c r="I492" s="132"/>
      <c r="J492" s="134"/>
      <c r="K492" s="226"/>
      <c r="L492" s="226"/>
      <c r="M492" s="227"/>
      <c r="N492" s="228"/>
      <c r="O492" s="143"/>
      <c r="P492" s="192"/>
      <c r="Q492" s="287"/>
      <c r="R492" s="189"/>
      <c r="S492" s="11"/>
      <c r="T492" s="229"/>
      <c r="U492" s="135"/>
      <c r="V492" s="230"/>
      <c r="W492" s="141"/>
      <c r="X492" s="136"/>
      <c r="Y492" s="144"/>
      <c r="Z492" s="184"/>
      <c r="AA492" s="182"/>
      <c r="AB492" s="388"/>
      <c r="AC492" s="195">
        <f t="shared" si="44"/>
        <v>0</v>
      </c>
      <c r="AF492" s="389">
        <f t="shared" si="45"/>
        <v>0</v>
      </c>
      <c r="AN492" s="390">
        <f t="shared" si="46"/>
        <v>0</v>
      </c>
      <c r="AS492" s="139">
        <f t="shared" si="47"/>
        <v>0</v>
      </c>
      <c r="AT492" s="391">
        <f t="shared" si="43"/>
        <v>672707</v>
      </c>
      <c r="AU492" s="394">
        <f t="shared" si="48"/>
        <v>0</v>
      </c>
      <c r="AV492" s="393"/>
    </row>
    <row r="493" spans="1:48" s="139" customFormat="1" ht="18.75">
      <c r="A493" s="387"/>
      <c r="B493" s="11"/>
      <c r="C493" s="247"/>
      <c r="D493" s="133"/>
      <c r="E493" s="131"/>
      <c r="F493" s="225"/>
      <c r="G493" s="131"/>
      <c r="H493" s="132"/>
      <c r="I493" s="132"/>
      <c r="J493" s="134"/>
      <c r="K493" s="226"/>
      <c r="L493" s="226"/>
      <c r="M493" s="227"/>
      <c r="N493" s="228"/>
      <c r="O493" s="143"/>
      <c r="P493" s="192"/>
      <c r="Q493" s="287"/>
      <c r="R493" s="189"/>
      <c r="S493" s="11"/>
      <c r="T493" s="229"/>
      <c r="U493" s="135"/>
      <c r="V493" s="230"/>
      <c r="W493" s="141"/>
      <c r="X493" s="136"/>
      <c r="Y493" s="144"/>
      <c r="Z493" s="184"/>
      <c r="AA493" s="182"/>
      <c r="AB493" s="388"/>
      <c r="AC493" s="195">
        <f t="shared" si="44"/>
        <v>0</v>
      </c>
      <c r="AF493" s="389">
        <f t="shared" si="45"/>
        <v>0</v>
      </c>
      <c r="AN493" s="390">
        <f t="shared" si="46"/>
        <v>0</v>
      </c>
      <c r="AS493" s="139">
        <f t="shared" si="47"/>
        <v>0</v>
      </c>
      <c r="AT493" s="391">
        <f t="shared" si="43"/>
        <v>672707</v>
      </c>
      <c r="AU493" s="394">
        <f t="shared" si="48"/>
        <v>0</v>
      </c>
      <c r="AV493" s="393"/>
    </row>
    <row r="494" spans="1:48" s="139" customFormat="1" ht="18.75">
      <c r="A494" s="387"/>
      <c r="B494" s="11"/>
      <c r="C494" s="247"/>
      <c r="D494" s="133"/>
      <c r="E494" s="131"/>
      <c r="F494" s="225"/>
      <c r="G494" s="131"/>
      <c r="H494" s="132"/>
      <c r="I494" s="132"/>
      <c r="J494" s="134"/>
      <c r="K494" s="226"/>
      <c r="L494" s="226"/>
      <c r="M494" s="227"/>
      <c r="N494" s="228"/>
      <c r="O494" s="143"/>
      <c r="P494" s="192"/>
      <c r="Q494" s="287"/>
      <c r="R494" s="189"/>
      <c r="S494" s="11"/>
      <c r="T494" s="229"/>
      <c r="U494" s="135"/>
      <c r="V494" s="230"/>
      <c r="W494" s="141"/>
      <c r="X494" s="136"/>
      <c r="Y494" s="144"/>
      <c r="Z494" s="184"/>
      <c r="AA494" s="182"/>
      <c r="AB494" s="388"/>
      <c r="AC494" s="195">
        <f t="shared" si="44"/>
        <v>0</v>
      </c>
      <c r="AF494" s="389">
        <f t="shared" si="45"/>
        <v>0</v>
      </c>
      <c r="AN494" s="390">
        <f t="shared" si="46"/>
        <v>0</v>
      </c>
      <c r="AS494" s="139">
        <f t="shared" si="47"/>
        <v>0</v>
      </c>
      <c r="AT494" s="391">
        <f t="shared" si="43"/>
        <v>672707</v>
      </c>
      <c r="AU494" s="394">
        <f t="shared" si="48"/>
        <v>0</v>
      </c>
      <c r="AV494" s="393"/>
    </row>
    <row r="495" spans="1:48" s="139" customFormat="1" ht="18.75">
      <c r="A495" s="387"/>
      <c r="B495" s="11"/>
      <c r="C495" s="247"/>
      <c r="D495" s="133"/>
      <c r="E495" s="131"/>
      <c r="F495" s="225"/>
      <c r="G495" s="131"/>
      <c r="H495" s="132"/>
      <c r="I495" s="132"/>
      <c r="J495" s="134"/>
      <c r="K495" s="226"/>
      <c r="L495" s="226"/>
      <c r="M495" s="227"/>
      <c r="N495" s="228"/>
      <c r="O495" s="143"/>
      <c r="P495" s="192"/>
      <c r="Q495" s="287"/>
      <c r="R495" s="189"/>
      <c r="S495" s="11"/>
      <c r="T495" s="229"/>
      <c r="U495" s="135"/>
      <c r="V495" s="230"/>
      <c r="W495" s="141"/>
      <c r="X495" s="136"/>
      <c r="Y495" s="144"/>
      <c r="Z495" s="184"/>
      <c r="AA495" s="182"/>
      <c r="AB495" s="388"/>
      <c r="AC495" s="195">
        <f t="shared" si="44"/>
        <v>0</v>
      </c>
      <c r="AF495" s="389">
        <f t="shared" si="45"/>
        <v>0</v>
      </c>
      <c r="AN495" s="390">
        <f t="shared" si="46"/>
        <v>0</v>
      </c>
      <c r="AS495" s="139">
        <f t="shared" si="47"/>
        <v>0</v>
      </c>
      <c r="AT495" s="391">
        <f t="shared" si="43"/>
        <v>672707</v>
      </c>
      <c r="AU495" s="394">
        <f t="shared" si="48"/>
        <v>0</v>
      </c>
      <c r="AV495" s="393"/>
    </row>
    <row r="496" spans="1:48" s="139" customFormat="1" ht="18.75">
      <c r="A496" s="387"/>
      <c r="B496" s="11"/>
      <c r="C496" s="247"/>
      <c r="D496" s="133"/>
      <c r="E496" s="131"/>
      <c r="F496" s="225"/>
      <c r="G496" s="131"/>
      <c r="H496" s="132"/>
      <c r="I496" s="132"/>
      <c r="J496" s="134"/>
      <c r="K496" s="226"/>
      <c r="L496" s="226"/>
      <c r="M496" s="227"/>
      <c r="N496" s="228"/>
      <c r="O496" s="143"/>
      <c r="P496" s="192"/>
      <c r="Q496" s="287"/>
      <c r="R496" s="189"/>
      <c r="S496" s="11"/>
      <c r="T496" s="229"/>
      <c r="U496" s="135"/>
      <c r="V496" s="230"/>
      <c r="W496" s="141"/>
      <c r="X496" s="136"/>
      <c r="Y496" s="144"/>
      <c r="Z496" s="184"/>
      <c r="AA496" s="182"/>
      <c r="AB496" s="388"/>
      <c r="AC496" s="195">
        <f t="shared" si="44"/>
        <v>0</v>
      </c>
      <c r="AF496" s="389">
        <f t="shared" si="45"/>
        <v>0</v>
      </c>
      <c r="AN496" s="390">
        <f t="shared" si="46"/>
        <v>0</v>
      </c>
      <c r="AS496" s="139">
        <f t="shared" si="47"/>
        <v>0</v>
      </c>
      <c r="AT496" s="391">
        <f t="shared" si="43"/>
        <v>672707</v>
      </c>
      <c r="AU496" s="394">
        <f t="shared" si="48"/>
        <v>0</v>
      </c>
      <c r="AV496" s="393"/>
    </row>
    <row r="497" spans="1:48" s="139" customFormat="1" ht="18.75">
      <c r="A497" s="387"/>
      <c r="B497" s="11"/>
      <c r="C497" s="247"/>
      <c r="D497" s="133"/>
      <c r="E497" s="131"/>
      <c r="F497" s="225"/>
      <c r="G497" s="131"/>
      <c r="H497" s="132"/>
      <c r="I497" s="132"/>
      <c r="J497" s="134"/>
      <c r="K497" s="226"/>
      <c r="L497" s="226"/>
      <c r="M497" s="227"/>
      <c r="N497" s="228"/>
      <c r="O497" s="143"/>
      <c r="P497" s="192"/>
      <c r="Q497" s="287"/>
      <c r="R497" s="189"/>
      <c r="S497" s="11"/>
      <c r="T497" s="229"/>
      <c r="U497" s="135"/>
      <c r="V497" s="230"/>
      <c r="W497" s="141"/>
      <c r="X497" s="136"/>
      <c r="Y497" s="144"/>
      <c r="Z497" s="184"/>
      <c r="AA497" s="182"/>
      <c r="AB497" s="388"/>
      <c r="AC497" s="195">
        <f t="shared" si="44"/>
        <v>0</v>
      </c>
      <c r="AF497" s="389">
        <f t="shared" si="45"/>
        <v>0</v>
      </c>
      <c r="AN497" s="390">
        <f t="shared" si="46"/>
        <v>0</v>
      </c>
      <c r="AS497" s="139">
        <f t="shared" si="47"/>
        <v>0</v>
      </c>
      <c r="AT497" s="391">
        <f t="shared" si="43"/>
        <v>672707</v>
      </c>
      <c r="AU497" s="394">
        <f t="shared" si="48"/>
        <v>0</v>
      </c>
      <c r="AV497" s="393"/>
    </row>
    <row r="498" spans="1:48" s="139" customFormat="1" ht="18.75">
      <c r="A498" s="387"/>
      <c r="B498" s="11"/>
      <c r="C498" s="247"/>
      <c r="D498" s="133"/>
      <c r="E498" s="131"/>
      <c r="F498" s="225"/>
      <c r="G498" s="131"/>
      <c r="H498" s="132"/>
      <c r="I498" s="132"/>
      <c r="J498" s="134"/>
      <c r="K498" s="226"/>
      <c r="L498" s="226"/>
      <c r="M498" s="227"/>
      <c r="N498" s="228"/>
      <c r="O498" s="143"/>
      <c r="P498" s="192"/>
      <c r="Q498" s="287"/>
      <c r="R498" s="189"/>
      <c r="S498" s="11"/>
      <c r="T498" s="229"/>
      <c r="U498" s="135"/>
      <c r="V498" s="230"/>
      <c r="W498" s="141"/>
      <c r="X498" s="136"/>
      <c r="Y498" s="144"/>
      <c r="Z498" s="184"/>
      <c r="AA498" s="182"/>
      <c r="AB498" s="388"/>
      <c r="AC498" s="195">
        <f t="shared" si="44"/>
        <v>0</v>
      </c>
      <c r="AF498" s="389">
        <f t="shared" si="45"/>
        <v>0</v>
      </c>
      <c r="AN498" s="390">
        <f t="shared" si="46"/>
        <v>0</v>
      </c>
      <c r="AS498" s="139">
        <f t="shared" si="47"/>
        <v>0</v>
      </c>
      <c r="AT498" s="391">
        <f t="shared" si="43"/>
        <v>672707</v>
      </c>
      <c r="AU498" s="394">
        <f t="shared" si="48"/>
        <v>0</v>
      </c>
      <c r="AV498" s="393"/>
    </row>
    <row r="499" spans="1:48" s="139" customFormat="1" ht="18.75">
      <c r="A499" s="387"/>
      <c r="B499" s="11"/>
      <c r="C499" s="247"/>
      <c r="D499" s="133"/>
      <c r="E499" s="131"/>
      <c r="F499" s="225"/>
      <c r="G499" s="131"/>
      <c r="H499" s="132"/>
      <c r="I499" s="132"/>
      <c r="J499" s="134"/>
      <c r="K499" s="226"/>
      <c r="L499" s="226"/>
      <c r="M499" s="227"/>
      <c r="N499" s="228"/>
      <c r="O499" s="143"/>
      <c r="P499" s="192"/>
      <c r="Q499" s="287"/>
      <c r="R499" s="189"/>
      <c r="S499" s="11"/>
      <c r="T499" s="229"/>
      <c r="U499" s="135"/>
      <c r="V499" s="230"/>
      <c r="W499" s="141"/>
      <c r="X499" s="136"/>
      <c r="Y499" s="144"/>
      <c r="Z499" s="184"/>
      <c r="AA499" s="182"/>
      <c r="AB499" s="388"/>
      <c r="AC499" s="195">
        <f t="shared" si="44"/>
        <v>0</v>
      </c>
      <c r="AF499" s="389">
        <f t="shared" si="45"/>
        <v>0</v>
      </c>
      <c r="AN499" s="390">
        <f t="shared" si="46"/>
        <v>0</v>
      </c>
      <c r="AS499" s="139">
        <f t="shared" si="47"/>
        <v>0</v>
      </c>
      <c r="AT499" s="391">
        <f t="shared" si="43"/>
        <v>672707</v>
      </c>
      <c r="AU499" s="394">
        <f t="shared" si="48"/>
        <v>0</v>
      </c>
      <c r="AV499" s="393"/>
    </row>
    <row r="500" spans="1:48">
      <c r="B500" s="171"/>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302"/>
      <c r="AF500" s="152"/>
      <c r="AN500" s="123"/>
      <c r="AV500" s="17"/>
    </row>
    <row r="501" spans="1:48">
      <c r="B501" s="171"/>
      <c r="C501" s="171"/>
      <c r="D501" s="171"/>
      <c r="E501" s="171"/>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302"/>
      <c r="AF501" s="152"/>
      <c r="AN501" s="123"/>
      <c r="AV501" s="17"/>
    </row>
    <row r="502" spans="1:48">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302"/>
      <c r="AF502" s="152"/>
      <c r="AN502" s="123"/>
      <c r="AV502" s="17"/>
    </row>
    <row r="503" spans="1:48">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302"/>
      <c r="AF503" s="152"/>
      <c r="AN503" s="123"/>
      <c r="AV503" s="17"/>
    </row>
    <row r="504" spans="1:48">
      <c r="B504" s="171"/>
      <c r="C504" s="171"/>
      <c r="D504" s="171"/>
      <c r="E504" s="171"/>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302"/>
      <c r="AF504" s="152"/>
      <c r="AN504" s="123"/>
      <c r="AV504" s="17"/>
    </row>
    <row r="505" spans="1:48">
      <c r="B505" s="171"/>
      <c r="C505" s="171"/>
      <c r="D505" s="171"/>
      <c r="E505" s="171"/>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302"/>
      <c r="AF505" s="152"/>
      <c r="AN505" s="123"/>
      <c r="AV505" s="17"/>
    </row>
    <row r="506" spans="1:48">
      <c r="B506" s="171"/>
      <c r="C506" s="171"/>
      <c r="D506" s="171"/>
      <c r="E506" s="171"/>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302"/>
      <c r="AF506" s="152"/>
      <c r="AN506" s="123"/>
      <c r="AV506" s="17"/>
    </row>
    <row r="507" spans="1:48">
      <c r="B507" s="171"/>
      <c r="C507" s="171"/>
      <c r="D507" s="171"/>
      <c r="E507" s="171"/>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302"/>
      <c r="AF507" s="152"/>
      <c r="AN507" s="123"/>
      <c r="AV507" s="17"/>
    </row>
    <row r="508" spans="1:48">
      <c r="B508" s="171"/>
      <c r="C508" s="171"/>
      <c r="D508" s="171"/>
      <c r="E508" s="171"/>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302"/>
      <c r="AF508" s="152"/>
      <c r="AN508" s="123"/>
      <c r="AV508" s="17"/>
    </row>
    <row r="509" spans="1:48">
      <c r="B509" s="171"/>
      <c r="C509" s="171"/>
      <c r="D509" s="171"/>
      <c r="E509" s="171"/>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302"/>
      <c r="AF509" s="152"/>
      <c r="AN509" s="123"/>
      <c r="AV509" s="17"/>
    </row>
    <row r="510" spans="1:48">
      <c r="B510" s="171"/>
      <c r="C510" s="171"/>
      <c r="D510" s="171"/>
      <c r="E510" s="171"/>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302"/>
      <c r="AF510" s="152"/>
      <c r="AN510" s="123"/>
      <c r="AV510" s="17"/>
    </row>
    <row r="511" spans="1:48">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302"/>
      <c r="AF511" s="152"/>
      <c r="AN511" s="123"/>
      <c r="AV511" s="17"/>
    </row>
    <row r="512" spans="1:48">
      <c r="B512" s="171"/>
      <c r="C512" s="171"/>
      <c r="D512" s="171"/>
      <c r="E512" s="171"/>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302"/>
      <c r="AF512" s="152"/>
      <c r="AN512" s="123"/>
      <c r="AV512" s="17"/>
    </row>
    <row r="513" spans="2:48">
      <c r="B513" s="171"/>
      <c r="C513" s="171"/>
      <c r="D513" s="171"/>
      <c r="E513" s="171"/>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302"/>
      <c r="AF513" s="152"/>
      <c r="AN513" s="123"/>
      <c r="AV513" s="17"/>
    </row>
    <row r="514" spans="2:48">
      <c r="B514" s="171"/>
      <c r="C514" s="171"/>
      <c r="D514" s="171"/>
      <c r="E514" s="171"/>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302"/>
      <c r="AF514" s="152"/>
      <c r="AN514" s="123"/>
      <c r="AV514" s="17"/>
    </row>
    <row r="515" spans="2:48">
      <c r="B515" s="171"/>
      <c r="C515" s="171"/>
      <c r="D515" s="171"/>
      <c r="E515" s="171"/>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302"/>
      <c r="AF515" s="152"/>
      <c r="AN515" s="123"/>
      <c r="AV515" s="17"/>
    </row>
    <row r="516" spans="2:48">
      <c r="B516" s="171"/>
      <c r="C516" s="171"/>
      <c r="D516" s="171"/>
      <c r="E516" s="171"/>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302"/>
      <c r="AF516" s="152"/>
      <c r="AN516" s="123"/>
      <c r="AV516" s="17"/>
    </row>
    <row r="517" spans="2:48">
      <c r="B517" s="171"/>
      <c r="C517" s="171"/>
      <c r="D517" s="171"/>
      <c r="E517" s="171"/>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302"/>
      <c r="AF517" s="152"/>
      <c r="AN517" s="123"/>
      <c r="AV517" s="17"/>
    </row>
    <row r="518" spans="2:48">
      <c r="B518" s="171"/>
      <c r="C518" s="171"/>
      <c r="D518" s="171"/>
      <c r="E518" s="171"/>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302"/>
      <c r="AF518" s="152"/>
      <c r="AN518" s="123"/>
      <c r="AV518" s="17"/>
    </row>
    <row r="519" spans="2:48">
      <c r="B519" s="171"/>
      <c r="C519" s="171"/>
      <c r="D519" s="171"/>
      <c r="E519" s="171"/>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302"/>
      <c r="AF519" s="152"/>
      <c r="AN519" s="123"/>
      <c r="AV519" s="17"/>
    </row>
    <row r="520" spans="2:48">
      <c r="B520" s="171"/>
      <c r="C520" s="171"/>
      <c r="D520" s="171"/>
      <c r="E520" s="171"/>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302"/>
      <c r="AF520" s="152"/>
      <c r="AN520" s="123"/>
      <c r="AV520" s="17"/>
    </row>
    <row r="521" spans="2:48">
      <c r="B521" s="171"/>
      <c r="C521" s="171"/>
      <c r="D521" s="171"/>
      <c r="E521" s="171"/>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302"/>
      <c r="AF521" s="152"/>
      <c r="AN521" s="123"/>
      <c r="AV521" s="17"/>
    </row>
    <row r="522" spans="2:48">
      <c r="B522" s="171"/>
      <c r="C522" s="171"/>
      <c r="D522" s="171"/>
      <c r="E522" s="171"/>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302"/>
      <c r="AF522" s="152"/>
      <c r="AN522" s="123"/>
      <c r="AV522" s="17"/>
    </row>
    <row r="523" spans="2:48">
      <c r="B523" s="171"/>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302"/>
      <c r="AF523" s="152"/>
      <c r="AN523" s="123"/>
      <c r="AV523" s="17"/>
    </row>
    <row r="524" spans="2:48">
      <c r="B524" s="171"/>
      <c r="C524" s="171"/>
      <c r="D524" s="171"/>
      <c r="E524" s="171"/>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302"/>
      <c r="AF524" s="152"/>
      <c r="AN524" s="123"/>
      <c r="AV524" s="17"/>
    </row>
    <row r="525" spans="2:48">
      <c r="B525" s="171"/>
      <c r="C525" s="171"/>
      <c r="D525" s="171"/>
      <c r="E525" s="171"/>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302"/>
      <c r="AF525" s="152"/>
      <c r="AN525" s="123"/>
      <c r="AV525" s="17"/>
    </row>
    <row r="526" spans="2:48">
      <c r="B526" s="171"/>
      <c r="C526" s="171"/>
      <c r="D526" s="171"/>
      <c r="E526" s="171"/>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302"/>
      <c r="AF526" s="152"/>
      <c r="AN526" s="123"/>
      <c r="AV526" s="17"/>
    </row>
    <row r="527" spans="2:48">
      <c r="B527" s="171"/>
      <c r="C527" s="171"/>
      <c r="D527" s="171"/>
      <c r="E527" s="171"/>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302"/>
      <c r="AF527" s="152"/>
      <c r="AN527" s="123"/>
      <c r="AV527" s="17"/>
    </row>
    <row r="528" spans="2:48">
      <c r="B528" s="171"/>
      <c r="C528" s="171"/>
      <c r="D528" s="171"/>
      <c r="E528" s="171"/>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302"/>
      <c r="AF528" s="152"/>
      <c r="AN528" s="123"/>
      <c r="AV528" s="17"/>
    </row>
    <row r="529" spans="2:48">
      <c r="B529" s="171"/>
      <c r="C529" s="171"/>
      <c r="D529" s="171"/>
      <c r="E529" s="171"/>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302"/>
      <c r="AF529" s="152"/>
      <c r="AN529" s="123"/>
      <c r="AV529" s="17"/>
    </row>
    <row r="530" spans="2:48">
      <c r="B530" s="171"/>
      <c r="C530" s="171"/>
      <c r="D530" s="171"/>
      <c r="E530" s="171"/>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302"/>
      <c r="AF530" s="152"/>
      <c r="AN530" s="123"/>
      <c r="AV530" s="17"/>
    </row>
    <row r="531" spans="2:48">
      <c r="B531" s="171"/>
      <c r="C531" s="171"/>
      <c r="D531" s="171"/>
      <c r="E531" s="171"/>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302"/>
      <c r="AF531" s="152"/>
      <c r="AN531" s="123"/>
      <c r="AV531" s="17"/>
    </row>
    <row r="532" spans="2:48">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302"/>
      <c r="AF532" s="152"/>
      <c r="AN532" s="123"/>
      <c r="AV532" s="17"/>
    </row>
    <row r="533" spans="2:48">
      <c r="B533" s="171"/>
      <c r="C533" s="171"/>
      <c r="D533" s="171"/>
      <c r="E533" s="171"/>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302"/>
      <c r="AF533" s="152"/>
      <c r="AN533" s="123"/>
      <c r="AV533" s="17"/>
    </row>
    <row r="534" spans="2:48">
      <c r="B534" s="171"/>
      <c r="C534" s="171"/>
      <c r="D534" s="171"/>
      <c r="E534" s="171"/>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302"/>
      <c r="AF534" s="152"/>
      <c r="AN534" s="123"/>
      <c r="AV534" s="17"/>
    </row>
    <row r="535" spans="2:48">
      <c r="B535" s="171"/>
      <c r="C535" s="171"/>
      <c r="D535" s="171"/>
      <c r="E535" s="171"/>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302"/>
      <c r="AF535" s="152"/>
      <c r="AN535" s="123"/>
      <c r="AV535" s="17"/>
    </row>
    <row r="536" spans="2:48">
      <c r="B536" s="171"/>
      <c r="C536" s="171"/>
      <c r="D536" s="171"/>
      <c r="E536" s="171"/>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302"/>
      <c r="AF536" s="152"/>
      <c r="AN536" s="123"/>
      <c r="AV536" s="17"/>
    </row>
    <row r="537" spans="2:48">
      <c r="B537" s="171"/>
      <c r="C537" s="171"/>
      <c r="D537" s="171"/>
      <c r="E537" s="171"/>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302"/>
      <c r="AF537" s="152"/>
      <c r="AN537" s="123"/>
      <c r="AV537" s="17"/>
    </row>
    <row r="538" spans="2:48">
      <c r="B538" s="171"/>
      <c r="C538" s="171"/>
      <c r="D538" s="171"/>
      <c r="E538" s="171"/>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302"/>
      <c r="AF538" s="152"/>
      <c r="AN538" s="123"/>
      <c r="AV538" s="17"/>
    </row>
    <row r="539" spans="2:48">
      <c r="B539" s="171"/>
      <c r="C539" s="171"/>
      <c r="D539" s="171"/>
      <c r="E539" s="171"/>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302"/>
      <c r="AF539" s="152"/>
      <c r="AN539" s="123"/>
      <c r="AV539" s="17"/>
    </row>
    <row r="540" spans="2:48">
      <c r="B540" s="171"/>
      <c r="C540" s="171"/>
      <c r="D540" s="171"/>
      <c r="E540" s="171"/>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302"/>
      <c r="AF540" s="152"/>
      <c r="AN540" s="123"/>
      <c r="AV540" s="17"/>
    </row>
    <row r="541" spans="2:48">
      <c r="B541" s="171"/>
      <c r="C541" s="171"/>
      <c r="D541" s="171"/>
      <c r="E541" s="171"/>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302"/>
      <c r="AF541" s="152"/>
      <c r="AN541" s="123"/>
      <c r="AV541" s="17"/>
    </row>
    <row r="542" spans="2:48">
      <c r="B542" s="171"/>
      <c r="C542" s="171"/>
      <c r="D542" s="171"/>
      <c r="E542" s="171"/>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302"/>
      <c r="AF542" s="152"/>
      <c r="AN542" s="123"/>
      <c r="AV542" s="17"/>
    </row>
    <row r="543" spans="2:48">
      <c r="B543" s="171"/>
      <c r="C543" s="171"/>
      <c r="D543" s="171"/>
      <c r="E543" s="171"/>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302"/>
      <c r="AF543" s="152"/>
      <c r="AN543" s="123"/>
      <c r="AV543" s="17"/>
    </row>
    <row r="544" spans="2:48">
      <c r="B544" s="171"/>
      <c r="C544" s="171"/>
      <c r="D544" s="171"/>
      <c r="E544" s="171"/>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302"/>
      <c r="AF544" s="152"/>
      <c r="AN544" s="123"/>
      <c r="AV544" s="17"/>
    </row>
    <row r="545" spans="2:48">
      <c r="B545" s="171"/>
      <c r="C545" s="171"/>
      <c r="D545" s="171"/>
      <c r="E545" s="171"/>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302"/>
      <c r="AF545" s="152"/>
      <c r="AN545" s="123"/>
      <c r="AV545" s="17"/>
    </row>
    <row r="546" spans="2:48">
      <c r="B546" s="171"/>
      <c r="C546" s="171"/>
      <c r="D546" s="171"/>
      <c r="E546" s="171"/>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302"/>
      <c r="AF546" s="152"/>
      <c r="AN546" s="123"/>
      <c r="AV546" s="17"/>
    </row>
    <row r="547" spans="2:48">
      <c r="B547" s="171"/>
      <c r="C547" s="171"/>
      <c r="D547" s="171"/>
      <c r="E547" s="171"/>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302"/>
      <c r="AF547" s="152"/>
      <c r="AN547" s="123"/>
      <c r="AV547" s="17"/>
    </row>
    <row r="548" spans="2:48">
      <c r="B548" s="171"/>
      <c r="C548" s="171"/>
      <c r="D548" s="171"/>
      <c r="E548" s="171"/>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302"/>
      <c r="AF548" s="152"/>
      <c r="AN548" s="123"/>
      <c r="AV548" s="17"/>
    </row>
    <row r="549" spans="2:48">
      <c r="B549" s="171"/>
      <c r="C549" s="171"/>
      <c r="D549" s="171"/>
      <c r="E549" s="171"/>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302"/>
      <c r="AF549" s="152"/>
      <c r="AN549" s="123"/>
      <c r="AV549" s="17"/>
    </row>
    <row r="550" spans="2:48">
      <c r="B550" s="171"/>
      <c r="C550" s="171"/>
      <c r="D550" s="171"/>
      <c r="E550" s="171"/>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302"/>
      <c r="AF550" s="152"/>
      <c r="AN550" s="123"/>
      <c r="AV550" s="17"/>
    </row>
    <row r="551" spans="2:48">
      <c r="B551" s="171"/>
      <c r="C551" s="171"/>
      <c r="D551" s="171"/>
      <c r="E551" s="171"/>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302"/>
      <c r="AF551" s="152"/>
      <c r="AN551" s="123"/>
      <c r="AV551" s="17"/>
    </row>
    <row r="552" spans="2:48">
      <c r="B552" s="171"/>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302"/>
      <c r="AF552" s="152"/>
      <c r="AN552" s="123"/>
      <c r="AV552" s="17"/>
    </row>
    <row r="553" spans="2:48">
      <c r="B553" s="171"/>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302"/>
      <c r="AF553" s="152"/>
      <c r="AN553" s="123"/>
      <c r="AV553" s="17"/>
    </row>
    <row r="554" spans="2:48">
      <c r="B554" s="171"/>
      <c r="C554" s="171"/>
      <c r="D554" s="171"/>
      <c r="E554" s="171"/>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302"/>
      <c r="AF554" s="152"/>
      <c r="AN554" s="123"/>
      <c r="AV554" s="17"/>
    </row>
    <row r="555" spans="2:48">
      <c r="B555" s="171"/>
      <c r="C555" s="171"/>
      <c r="D555" s="171"/>
      <c r="E555" s="171"/>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302"/>
      <c r="AF555" s="152"/>
      <c r="AN555" s="123"/>
      <c r="AV555" s="17"/>
    </row>
    <row r="556" spans="2:48">
      <c r="B556" s="171"/>
      <c r="C556" s="171"/>
      <c r="D556" s="171"/>
      <c r="E556" s="171"/>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302"/>
      <c r="AF556" s="152"/>
      <c r="AN556" s="123"/>
      <c r="AV556" s="17"/>
    </row>
    <row r="557" spans="2:48">
      <c r="B557" s="171"/>
      <c r="C557" s="171"/>
      <c r="D557" s="171"/>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302"/>
      <c r="AF557" s="152"/>
      <c r="AN557" s="123"/>
      <c r="AV557" s="17"/>
    </row>
    <row r="558" spans="2:48">
      <c r="B558" s="171"/>
      <c r="C558" s="171"/>
      <c r="D558" s="171"/>
      <c r="E558" s="171"/>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302"/>
      <c r="AF558" s="152"/>
      <c r="AN558" s="123"/>
      <c r="AV558" s="17"/>
    </row>
    <row r="559" spans="2:48">
      <c r="B559" s="171"/>
      <c r="C559" s="171"/>
      <c r="D559" s="171"/>
      <c r="E559" s="171"/>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302"/>
      <c r="AF559" s="152"/>
      <c r="AN559" s="123"/>
      <c r="AV559" s="17"/>
    </row>
    <row r="560" spans="2:48">
      <c r="B560" s="171"/>
      <c r="C560" s="171"/>
      <c r="D560" s="171"/>
      <c r="E560" s="171"/>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302"/>
      <c r="AF560" s="152"/>
      <c r="AN560" s="123"/>
      <c r="AV560" s="17"/>
    </row>
    <row r="561" spans="2:48">
      <c r="B561" s="171"/>
      <c r="C561" s="171"/>
      <c r="D561" s="171"/>
      <c r="E561" s="171"/>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302"/>
      <c r="AF561" s="152"/>
      <c r="AN561" s="123"/>
      <c r="AV561" s="17"/>
    </row>
    <row r="562" spans="2:48">
      <c r="B562" s="171"/>
      <c r="C562" s="171"/>
      <c r="D562" s="171"/>
      <c r="E562" s="171"/>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302"/>
      <c r="AF562" s="152"/>
      <c r="AN562" s="123"/>
      <c r="AV562" s="17"/>
    </row>
    <row r="563" spans="2:48">
      <c r="B563" s="171"/>
      <c r="C563" s="171"/>
      <c r="D563" s="171"/>
      <c r="E563" s="171"/>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302"/>
      <c r="AF563" s="152"/>
      <c r="AN563" s="123"/>
      <c r="AV563" s="17"/>
    </row>
    <row r="564" spans="2:48">
      <c r="B564" s="171"/>
      <c r="C564" s="171"/>
      <c r="D564" s="171"/>
      <c r="E564" s="171"/>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302"/>
      <c r="AF564" s="152"/>
      <c r="AN564" s="123"/>
      <c r="AV564" s="17"/>
    </row>
    <row r="565" spans="2:48">
      <c r="B565" s="171"/>
      <c r="C565" s="171"/>
      <c r="D565" s="171"/>
      <c r="E565" s="171"/>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302"/>
      <c r="AF565" s="152"/>
      <c r="AN565" s="123"/>
      <c r="AV565" s="17"/>
    </row>
    <row r="566" spans="2:48">
      <c r="B566" s="171"/>
      <c r="C566" s="171"/>
      <c r="D566" s="171"/>
      <c r="E566" s="171"/>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302"/>
      <c r="AF566" s="152"/>
      <c r="AN566" s="123"/>
      <c r="AV566" s="17"/>
    </row>
    <row r="567" spans="2:48">
      <c r="B567" s="171"/>
      <c r="C567" s="171"/>
      <c r="D567" s="171"/>
      <c r="E567" s="171"/>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302"/>
      <c r="AF567" s="152"/>
      <c r="AN567" s="123"/>
      <c r="AV567" s="17"/>
    </row>
    <row r="568" spans="2:48">
      <c r="B568" s="171"/>
      <c r="C568" s="171"/>
      <c r="D568" s="171"/>
      <c r="E568" s="171"/>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302"/>
      <c r="AF568" s="152"/>
      <c r="AN568" s="123"/>
      <c r="AV568" s="17"/>
    </row>
    <row r="569" spans="2:48">
      <c r="B569" s="171"/>
      <c r="C569" s="171"/>
      <c r="D569" s="171"/>
      <c r="E569" s="171"/>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302"/>
      <c r="AF569" s="152"/>
      <c r="AN569" s="123"/>
      <c r="AV569" s="17"/>
    </row>
    <row r="570" spans="2:48">
      <c r="B570" s="171"/>
      <c r="C570" s="171"/>
      <c r="D570" s="171"/>
      <c r="E570" s="171"/>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302"/>
      <c r="AF570" s="152"/>
      <c r="AN570" s="123"/>
      <c r="AV570" s="17"/>
    </row>
    <row r="571" spans="2:48">
      <c r="B571" s="171"/>
      <c r="C571" s="171"/>
      <c r="D571" s="171"/>
      <c r="E571" s="171"/>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302"/>
      <c r="AF571" s="152"/>
      <c r="AN571" s="123"/>
      <c r="AV571" s="17"/>
    </row>
    <row r="572" spans="2:48">
      <c r="B572" s="171"/>
      <c r="C572" s="171"/>
      <c r="D572" s="171"/>
      <c r="E572" s="171"/>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302"/>
      <c r="AF572" s="152"/>
      <c r="AN572" s="123"/>
      <c r="AV572" s="17"/>
    </row>
    <row r="573" spans="2:48">
      <c r="B573" s="171"/>
      <c r="C573" s="171"/>
      <c r="D573" s="171"/>
      <c r="E573" s="171"/>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302"/>
      <c r="AF573" s="152"/>
      <c r="AN573" s="123"/>
      <c r="AV573" s="17"/>
    </row>
    <row r="574" spans="2:48">
      <c r="B574" s="171"/>
      <c r="C574" s="171"/>
      <c r="D574" s="171"/>
      <c r="E574" s="171"/>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302"/>
      <c r="AF574" s="152"/>
      <c r="AN574" s="123"/>
      <c r="AV574" s="17"/>
    </row>
    <row r="575" spans="2:48">
      <c r="B575" s="171"/>
      <c r="C575" s="171"/>
      <c r="D575" s="171"/>
      <c r="E575" s="171"/>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302"/>
      <c r="AF575" s="152"/>
      <c r="AN575" s="123"/>
      <c r="AV575" s="17"/>
    </row>
    <row r="576" spans="2:48">
      <c r="B576" s="171"/>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302"/>
      <c r="AF576" s="152"/>
      <c r="AN576" s="123"/>
      <c r="AV576" s="17"/>
    </row>
    <row r="577" spans="2:48">
      <c r="B577" s="171"/>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302"/>
      <c r="AF577" s="152"/>
      <c r="AN577" s="123"/>
      <c r="AV577" s="17"/>
    </row>
    <row r="578" spans="2:48">
      <c r="B578" s="171"/>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302"/>
      <c r="AF578" s="152"/>
      <c r="AN578" s="123"/>
      <c r="AV578" s="17"/>
    </row>
    <row r="579" spans="2:48">
      <c r="B579" s="171"/>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302"/>
      <c r="AF579" s="152"/>
      <c r="AN579" s="123"/>
      <c r="AV579" s="17"/>
    </row>
    <row r="580" spans="2:48">
      <c r="B580" s="171"/>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302"/>
      <c r="AF580" s="152"/>
      <c r="AN580" s="123"/>
      <c r="AV580" s="17"/>
    </row>
    <row r="581" spans="2:48">
      <c r="B581" s="171"/>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302"/>
      <c r="AF581" s="152"/>
      <c r="AN581" s="123"/>
      <c r="AV581" s="17"/>
    </row>
    <row r="582" spans="2:48">
      <c r="B582" s="171"/>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302"/>
      <c r="AF582" s="152"/>
      <c r="AN582" s="123"/>
      <c r="AV582" s="17"/>
    </row>
    <row r="583" spans="2:48">
      <c r="B583" s="171"/>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302"/>
      <c r="AF583" s="152"/>
      <c r="AN583" s="123"/>
      <c r="AV583" s="17"/>
    </row>
    <row r="584" spans="2:48">
      <c r="B584" s="171"/>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302"/>
      <c r="AF584" s="152"/>
      <c r="AN584" s="123"/>
      <c r="AV584" s="17"/>
    </row>
    <row r="585" spans="2:48">
      <c r="B585" s="171"/>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302"/>
      <c r="AF585" s="152"/>
      <c r="AN585" s="123"/>
      <c r="AV585" s="17"/>
    </row>
    <row r="586" spans="2:48">
      <c r="B586" s="171"/>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302"/>
      <c r="AF586" s="152"/>
      <c r="AN586" s="123"/>
      <c r="AV586" s="17"/>
    </row>
    <row r="587" spans="2:48">
      <c r="B587" s="171"/>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302"/>
      <c r="AF587" s="152"/>
      <c r="AN587" s="123"/>
      <c r="AV587" s="17"/>
    </row>
    <row r="588" spans="2:48">
      <c r="B588" s="171"/>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302"/>
      <c r="AF588" s="152"/>
      <c r="AN588" s="123"/>
      <c r="AV588" s="17"/>
    </row>
    <row r="589" spans="2:48">
      <c r="B589" s="171"/>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302"/>
      <c r="AF589" s="152"/>
      <c r="AN589" s="123"/>
      <c r="AV589" s="17"/>
    </row>
    <row r="590" spans="2:48">
      <c r="AB590" s="302"/>
      <c r="AF590" s="152"/>
      <c r="AN590" s="123"/>
      <c r="AV590" s="17"/>
    </row>
    <row r="591" spans="2:48">
      <c r="AB591" s="302"/>
      <c r="AF591" s="152"/>
      <c r="AN591" s="123"/>
      <c r="AV591" s="17"/>
    </row>
    <row r="592" spans="2:48">
      <c r="AB592" s="302"/>
      <c r="AF592" s="152"/>
      <c r="AN592" s="123"/>
      <c r="AV592" s="17"/>
    </row>
    <row r="593" spans="28:48">
      <c r="AB593" s="302"/>
      <c r="AF593" s="152"/>
      <c r="AN593" s="123"/>
      <c r="AV593" s="17"/>
    </row>
    <row r="594" spans="28:48">
      <c r="AB594" s="302"/>
      <c r="AF594" s="152"/>
      <c r="AN594" s="123"/>
      <c r="AV594" s="17"/>
    </row>
    <row r="595" spans="28:48">
      <c r="AB595" s="302"/>
      <c r="AF595" s="152"/>
      <c r="AN595" s="123"/>
      <c r="AV595" s="17"/>
    </row>
  </sheetData>
  <autoFilter ref="B2:BD595" xr:uid="{B0F57745-A7E6-4E03-B11D-1AF6E4DEC154}">
    <sortState xmlns:xlrd2="http://schemas.microsoft.com/office/spreadsheetml/2017/richdata2" ref="B474:BD481">
      <sortCondition ref="AC2:AC595"/>
    </sortState>
  </autoFilter>
  <phoneticPr fontId="12"/>
  <conditionalFormatting sqref="E84:E91">
    <cfRule type="cellIs" dxfId="34" priority="19" operator="equal">
      <formula>"該当なし"</formula>
    </cfRule>
    <cfRule type="cellIs" dxfId="33" priority="20" operator="greaterThan">
      <formula>11</formula>
    </cfRule>
  </conditionalFormatting>
  <conditionalFormatting sqref="E103:F128">
    <cfRule type="cellIs" dxfId="32" priority="13" operator="equal">
      <formula>"該当なし"</formula>
    </cfRule>
    <cfRule type="cellIs" dxfId="31" priority="16" operator="greaterThan">
      <formula>11</formula>
    </cfRule>
  </conditionalFormatting>
  <conditionalFormatting sqref="E133:F140">
    <cfRule type="cellIs" dxfId="30" priority="7" operator="equal">
      <formula>"該当なし"</formula>
    </cfRule>
    <cfRule type="cellIs" dxfId="29" priority="10" operator="greaterThan">
      <formula>11</formula>
    </cfRule>
  </conditionalFormatting>
  <conditionalFormatting sqref="E243:F325">
    <cfRule type="cellIs" dxfId="28" priority="5" operator="equal">
      <formula>"該当なし"</formula>
    </cfRule>
    <cfRule type="cellIs" dxfId="27" priority="6" operator="greaterThan">
      <formula>7</formula>
    </cfRule>
  </conditionalFormatting>
  <conditionalFormatting sqref="F3:F39 F92:F102 F129:F132 F141:F242 F325:F499">
    <cfRule type="cellIs" dxfId="26" priority="66" operator="greaterThan">
      <formula>7</formula>
    </cfRule>
  </conditionalFormatting>
  <conditionalFormatting sqref="F3:F102 F129:F132 F141:F242 F325:F499">
    <cfRule type="cellIs" dxfId="25" priority="21" operator="equal">
      <formula>"該当なし"</formula>
    </cfRule>
  </conditionalFormatting>
  <conditionalFormatting sqref="F40:F91">
    <cfRule type="cellIs" dxfId="24" priority="24" operator="greaterThan">
      <formula>11</formula>
    </cfRule>
  </conditionalFormatting>
  <conditionalFormatting sqref="J3:J499">
    <cfRule type="cellIs" dxfId="23" priority="3" operator="equal">
      <formula>"Qoo10 EVENT "</formula>
    </cfRule>
    <cfRule type="cellIs" dxfId="22" priority="4" operator="equal">
      <formula>"競合Qoo10 EVENT "</formula>
    </cfRule>
  </conditionalFormatting>
  <conditionalFormatting sqref="W3:W499">
    <cfRule type="cellIs" dxfId="21" priority="2" operator="greaterThan">
      <formula>0.11999</formula>
    </cfRule>
  </conditionalFormatting>
  <conditionalFormatting sqref="X3:X499">
    <cfRule type="cellIs" dxfId="20" priority="1" operator="lessThan">
      <formula>0.09</formula>
    </cfRule>
  </conditionalFormatting>
  <dataValidations count="1">
    <dataValidation imeMode="off" allowBlank="1" showInputMessage="1" showErrorMessage="1" sqref="B243:X324" xr:uid="{0295E1C2-F09C-4CC1-86A9-453B27C4BD8C}"/>
  </dataValidations>
  <hyperlinks>
    <hyperlink ref="C3" r:id="rId1" xr:uid="{6009F301-2DF9-48D8-A7EF-43D8B3F9438B}"/>
    <hyperlink ref="Q5" r:id="rId2" display="https://www.qoo10.jp/g/986905016" xr:uid="{AF91D3CC-4D98-4B15-A7F7-56246FFC419F}"/>
    <hyperlink ref="Q4" r:id="rId3" display="https://www.qoo10.jp/g/994380911" xr:uid="{B7B5010E-4C5D-4C54-AA3A-A5D72D22C758}"/>
    <hyperlink ref="C5" r:id="rId4" xr:uid="{2CF5A4DB-F04C-4580-8AAC-45F51F719BB2}"/>
    <hyperlink ref="C4" r:id="rId5" xr:uid="{6F28B423-FB96-4EB2-916B-130D6EEB3A5A}"/>
    <hyperlink ref="C7" r:id="rId6" xr:uid="{05B05071-423B-4EA6-8608-5F98ECB293CD}"/>
    <hyperlink ref="Q7" r:id="rId7" display="https://www.qoo10.jp/g/998500837" xr:uid="{1F537BDE-3047-4CB7-8BCE-37F6F05DB33B}"/>
    <hyperlink ref="C6" r:id="rId8" xr:uid="{5C053873-B189-461D-8D23-F11EA8E618D7}"/>
    <hyperlink ref="Q40" r:id="rId9" display="https://www.qoo10.jp/g/1069363951" xr:uid="{F2E40376-19BB-455C-B538-8418F90B7B52}"/>
    <hyperlink ref="C40" r:id="rId10" xr:uid="{19E4F87F-719D-4444-B65C-D6E1B6910F97}"/>
    <hyperlink ref="C41" r:id="rId11" xr:uid="{4D3502D3-1104-4BA3-A232-3DFC2AC7D01E}"/>
    <hyperlink ref="Q41" r:id="rId12" xr:uid="{B401D054-308B-4161-8A27-41D7C954866E}"/>
    <hyperlink ref="C42" r:id="rId13" xr:uid="{5E9987CE-AB60-4219-9CB3-A2A7F5A0E1F8}"/>
    <hyperlink ref="C45" r:id="rId14" xr:uid="{9B264F71-B6BF-4604-AD19-B815C554DDA9}"/>
    <hyperlink ref="Q47" r:id="rId15" xr:uid="{F0F694BB-3ED5-4054-A1FD-04EDE7D9B7BF}"/>
    <hyperlink ref="C47" r:id="rId16" xr:uid="{21779E1B-365B-45EB-A753-D23C5CFEC594}"/>
    <hyperlink ref="C44" r:id="rId17" xr:uid="{CA03FEDF-045A-4258-92DD-8A9A5FEE6BF1}"/>
    <hyperlink ref="C48" r:id="rId18" xr:uid="{1BFFE8FB-2F26-4A36-BA53-AA67E996A080}"/>
    <hyperlink ref="C43" r:id="rId19" xr:uid="{502FCDE6-9CE0-428E-AD84-0B2AABF07109}"/>
    <hyperlink ref="C46" r:id="rId20" xr:uid="{A71B8CAF-2F0C-4BD3-840F-73DEF2AB751E}"/>
    <hyperlink ref="C49" r:id="rId21" xr:uid="{EE8BFC05-9ACA-4623-A7C2-03BD74211AFA}"/>
    <hyperlink ref="Q43" r:id="rId22" xr:uid="{53D44D92-D038-4337-B80D-5DD895ED481F}"/>
    <hyperlink ref="Q44" r:id="rId23" xr:uid="{B54529DD-5120-4C45-8692-F1691F3379F1}"/>
    <hyperlink ref="Q45" r:id="rId24" xr:uid="{908A15DF-ECE3-49BA-B227-4FC645DDC8D4}"/>
    <hyperlink ref="Q49" r:id="rId25" xr:uid="{B159FB65-759E-4D5E-AA24-97556E679B91}"/>
    <hyperlink ref="C50" r:id="rId26" xr:uid="{F89762EF-686D-403D-BA9D-1180B5A6289D}"/>
    <hyperlink ref="Q50" r:id="rId27" xr:uid="{0DF5CF4A-0E1A-43D1-886E-9FA46B2A7DEC}"/>
    <hyperlink ref="C52" r:id="rId28" xr:uid="{71EF8087-7CA3-454A-8D08-5174BC9D1296}"/>
    <hyperlink ref="C54" r:id="rId29" xr:uid="{EB9B2D22-6428-4095-8A1A-2A29C2A4972F}"/>
    <hyperlink ref="C53" r:id="rId30" xr:uid="{DAE5F89F-4ADD-458F-BAD1-B61D95192FEF}"/>
    <hyperlink ref="C51" r:id="rId31" xr:uid="{8F770E08-129D-4B91-9D2B-12EFC0227280}"/>
    <hyperlink ref="Q51" r:id="rId32" xr:uid="{66029B58-66A1-4DD6-BC68-7F8627674FBE}"/>
    <hyperlink ref="Q52" r:id="rId33" xr:uid="{BB94D369-AA3C-4C4E-8F33-2732FE88105A}"/>
    <hyperlink ref="C57" r:id="rId34" xr:uid="{73264B90-FFBC-4DEB-9547-ADF2AF02208B}"/>
    <hyperlink ref="C55" r:id="rId35" xr:uid="{C305CA97-4674-406A-8A20-93AE8B0010CA}"/>
    <hyperlink ref="Q55" r:id="rId36" xr:uid="{03C77C6E-D2AC-4E77-9CFC-2E30B6B815BD}"/>
    <hyperlink ref="Q57" r:id="rId37" xr:uid="{9C550815-F800-4983-A410-6260A8C5D9A8}"/>
    <hyperlink ref="C56" r:id="rId38" xr:uid="{006C35A3-DB34-43B8-A8CF-E189F2BEBA29}"/>
    <hyperlink ref="Q58" r:id="rId39" xr:uid="{34B56971-2DE7-44CB-885B-6B3265879FD9}"/>
    <hyperlink ref="C58" r:id="rId40" xr:uid="{1477BA33-5A75-4E4A-8865-DAD67057B477}"/>
    <hyperlink ref="C59" r:id="rId41" xr:uid="{2BB880F9-C2FB-4692-85A8-655ED8BC2B1F}"/>
    <hyperlink ref="C60" r:id="rId42" xr:uid="{4626BF42-FB2A-4C7D-9E75-50C7FEC9FD60}"/>
    <hyperlink ref="Q60" r:id="rId43" xr:uid="{7F8CA19C-7E4E-40D1-8A9B-20DC4A4F0C82}"/>
    <hyperlink ref="C61" r:id="rId44" xr:uid="{1F46FD6B-C6DB-4F72-8BB7-5DD9121BD88C}"/>
    <hyperlink ref="Q61" r:id="rId45" xr:uid="{A9EA3096-CBD7-4A99-815C-74B3FE0B29D0}"/>
    <hyperlink ref="C62" r:id="rId46" xr:uid="{E39FAD3E-10F3-42D4-9B26-4AA2804D22DB}"/>
    <hyperlink ref="Q63" r:id="rId47" display="https://www.qoo10.jp/g/734843776" xr:uid="{E8648BE0-57BA-40D8-BD34-13F3147BE527}"/>
    <hyperlink ref="C63" r:id="rId48" xr:uid="{6E358024-B065-4ACF-99E5-FB09DB427FA2}"/>
    <hyperlink ref="Q64" r:id="rId49" xr:uid="{CF302281-DDAC-469F-AC48-C74E316F83E7}"/>
    <hyperlink ref="C64" r:id="rId50" xr:uid="{D8FEB3C1-799F-4545-AEDB-EC48DD2384BF}"/>
    <hyperlink ref="C65" r:id="rId51" xr:uid="{813B92A1-A857-4EFB-AB15-E3B31F719303}"/>
    <hyperlink ref="Q65" r:id="rId52" xr:uid="{CD8BA550-3EFC-4FCF-8B69-751B41FD0783}"/>
    <hyperlink ref="C66" r:id="rId53" xr:uid="{173A1496-C6EB-4863-8C31-9920317FACBC}"/>
    <hyperlink ref="Q66" r:id="rId54" xr:uid="{920B74A5-2DF0-4C62-9A8B-4F9A5AB87DA4}"/>
    <hyperlink ref="C67" r:id="rId55" xr:uid="{5D454C0E-CC5C-414E-9D16-5FB60D50C514}"/>
    <hyperlink ref="C69" r:id="rId56" xr:uid="{F28249CD-80CF-4D38-9AF4-F7DEDF6B9C37}"/>
    <hyperlink ref="C71" r:id="rId57" xr:uid="{568144B8-7619-446A-AC64-8034BFDCF5E9}"/>
    <hyperlink ref="C68" r:id="rId58" xr:uid="{A8618869-0B42-4FC3-A77C-EF04248B333B}"/>
    <hyperlink ref="C70" r:id="rId59" xr:uid="{AB00799C-4C0C-4E37-975E-773CC0F55130}"/>
    <hyperlink ref="C73" r:id="rId60" xr:uid="{9613F99B-5CE2-4DA7-B353-175F1925422F}"/>
    <hyperlink ref="C72" r:id="rId61" xr:uid="{127410EF-560F-4CB0-B56B-B4EA896CB899}"/>
    <hyperlink ref="Q67" r:id="rId62" xr:uid="{0E1F7572-8E9D-456A-850C-68693571D327}"/>
    <hyperlink ref="Q68" r:id="rId63" xr:uid="{141532A7-2203-4342-9098-2C31354B990A}"/>
    <hyperlink ref="Q69" r:id="rId64" xr:uid="{5F955C57-6A49-4180-ADDC-879E63F5B53A}"/>
    <hyperlink ref="Q70" r:id="rId65" xr:uid="{46140D6D-12F4-4B4B-BBCD-7FE830FB66EE}"/>
    <hyperlink ref="Q71" r:id="rId66" xr:uid="{49000272-2352-4B80-AC03-E61A2F84DF8A}"/>
    <hyperlink ref="Q72" r:id="rId67" xr:uid="{FA2E6103-2D7D-47BA-8777-63B52C32948A}"/>
    <hyperlink ref="Q73" r:id="rId68" xr:uid="{0FDC092F-5D15-43F5-80E5-55F61ACF87CE}"/>
    <hyperlink ref="Q74" r:id="rId69" xr:uid="{63B3F848-69AB-4FE1-8F07-1BC1DE2A0A94}"/>
    <hyperlink ref="C74" r:id="rId70" xr:uid="{4C1FB895-B77A-4CF6-ACC1-BEB41852E5EA}"/>
    <hyperlink ref="Q76" r:id="rId71" xr:uid="{22EE74C9-3048-44B4-B08C-B27F8879100E}"/>
    <hyperlink ref="Q75" r:id="rId72" xr:uid="{4FF45B88-D30D-4A02-ADA2-E8997930909F}"/>
    <hyperlink ref="C76" r:id="rId73" xr:uid="{E9C8546E-9612-408F-BE93-FAED36F5317C}"/>
    <hyperlink ref="C75" r:id="rId74" xr:uid="{95241C78-3604-47DE-9D36-E9BFC5EE2111}"/>
    <hyperlink ref="Q77" r:id="rId75" display="https://www.qoo10.jp/g/1074310856" xr:uid="{4F4163D7-75C2-46EC-9525-65E526C58F14}"/>
    <hyperlink ref="C77" r:id="rId76" xr:uid="{C02BC8F0-C2F3-4D0D-A22A-BB2704A38704}"/>
    <hyperlink ref="C78" r:id="rId77" xr:uid="{FCC88CC9-507C-4FCD-88A7-6DAE9BE4A152}"/>
    <hyperlink ref="Q78" r:id="rId78" xr:uid="{F933C63C-DDE1-469B-A803-1C03C0E4A57E}"/>
    <hyperlink ref="C79" r:id="rId79" xr:uid="{2F6233DE-A570-41F0-9907-D94D96068007}"/>
    <hyperlink ref="Q79" r:id="rId80" xr:uid="{85D74698-5112-4748-BECA-8E40F6DA308E}"/>
    <hyperlink ref="C80" r:id="rId81" xr:uid="{00EC096B-0B77-49FD-ACC4-446552A7728C}"/>
    <hyperlink ref="Q80" r:id="rId82" xr:uid="{925EFEC3-C2BB-4EEA-9188-A67FD20215DD}"/>
    <hyperlink ref="Q81" r:id="rId83" display="https://www.qoo10.jp/g/1010361836" xr:uid="{857528A9-4BBA-42A9-8DA1-CA13EE7A678E}"/>
    <hyperlink ref="C81" r:id="rId84" xr:uid="{521CFC04-C64A-4AC0-9320-EB1A84CF7834}"/>
    <hyperlink ref="Q82" r:id="rId85" xr:uid="{4EED62B2-316A-4B97-9EC4-D92D2A0240EE}"/>
    <hyperlink ref="Q84" r:id="rId86" display="https://www.qoo10.jp/g/1010361835" xr:uid="{7B7F3CB1-03CF-4ED3-8171-1751446716DA}"/>
    <hyperlink ref="C84" r:id="rId87" xr:uid="{A0968745-6FF0-44C1-9FB6-AF1325DF5528}"/>
    <hyperlink ref="Q85" r:id="rId88" xr:uid="{2265C96E-4D25-4A3D-AA9F-D849BAE40411}"/>
    <hyperlink ref="C85" r:id="rId89" xr:uid="{A9C10118-7AF2-4149-BFF6-A3125BF88AE0}"/>
    <hyperlink ref="C86" r:id="rId90" xr:uid="{93BD30BC-C0A5-42E0-9309-E1AC11EC8521}"/>
    <hyperlink ref="Q86" r:id="rId91" display="https://www.qoo10.jp/g/1021900372" xr:uid="{21D3C30A-5F07-47FF-AA40-CFF19240F660}"/>
    <hyperlink ref="Q87" r:id="rId92" display="https://www.qoo10.jp/g/998500834" xr:uid="{0A72AEF3-D58B-4AC3-8184-B8ECC24FBD83}"/>
    <hyperlink ref="C87" r:id="rId93" xr:uid="{C8B85298-5A66-4B37-9C8B-DCDEFEC3A21E}"/>
    <hyperlink ref="C88" r:id="rId94" xr:uid="{1D4ADDBD-2CC2-40D1-B692-5E039C21809F}"/>
    <hyperlink ref="C89" r:id="rId95" xr:uid="{7601FE9D-0341-4907-AD3C-157BF41DAE6D}"/>
    <hyperlink ref="Q90" r:id="rId96" display="https://www.qoo10.jp/g/994380911" xr:uid="{79F8B034-1F21-4341-8183-5D81A8BF11FC}"/>
    <hyperlink ref="C90" r:id="rId97" xr:uid="{8E8473FE-4F9F-476A-84F8-A1ED441AB412}"/>
    <hyperlink ref="C91" r:id="rId98" xr:uid="{1F349434-A9AE-402B-A612-21399630FB9A}"/>
    <hyperlink ref="Q91" r:id="rId99" display="https://www.qoo10.jp/g/998500837" xr:uid="{8823A5D7-66D4-459B-B604-2C16030E0E78}"/>
    <hyperlink ref="Q88" r:id="rId100" xr:uid="{A344849F-38E0-4577-9BF1-15ECAD69A28C}"/>
    <hyperlink ref="Q89" r:id="rId101" xr:uid="{E7F48EC2-5980-40A5-A75F-410177A75A86}"/>
    <hyperlink ref="Q95" r:id="rId102" xr:uid="{F45E4484-B452-4BED-9B1F-F9671C542266}"/>
    <hyperlink ref="Q96" r:id="rId103" xr:uid="{2C5B8E90-0813-4381-8D36-B7F044331A46}"/>
    <hyperlink ref="Q97" r:id="rId104" xr:uid="{A3A4D527-8E34-4BEB-9058-F0AEB008303B}"/>
    <hyperlink ref="Q98" r:id="rId105" xr:uid="{F986CD51-ECA8-4C6B-BD62-3523C31B5BA4}"/>
    <hyperlink ref="Q99" r:id="rId106" xr:uid="{EE260B69-C41B-44F1-9871-49DE8C2380A3}"/>
    <hyperlink ref="Q100" r:id="rId107" xr:uid="{7EA3EF33-2913-4FA5-BE8C-C3AFDC1A1F8C}"/>
    <hyperlink ref="Q101" r:id="rId108" xr:uid="{91E4606B-33E7-4C1C-B685-07EC6A9A72C2}"/>
    <hyperlink ref="Q102" r:id="rId109" xr:uid="{16F9C3E4-E69C-42D0-9554-B6A07CE2AB75}"/>
    <hyperlink ref="C105" r:id="rId110" xr:uid="{34490501-C7D6-45F6-8231-B6CFCBFAE817}"/>
    <hyperlink ref="C104" r:id="rId111" xr:uid="{805F925D-98C2-4FD0-B03C-62F7BEEA086B}"/>
    <hyperlink ref="C103" r:id="rId112" xr:uid="{B17D3B75-67F2-4F2E-8D95-54A718601355}"/>
    <hyperlink ref="Q103" r:id="rId113" xr:uid="{64ED81CE-63C7-486A-B010-B3997BDA434C}"/>
    <hyperlink ref="C106" r:id="rId114" xr:uid="{C11882BA-15A1-41BE-8B1B-0883F06F7191}"/>
    <hyperlink ref="C107" r:id="rId115" xr:uid="{D17A5C4A-ECAD-40BE-9B5A-D376CDA265A6}"/>
    <hyperlink ref="C110" r:id="rId116" xr:uid="{44890D38-AB53-4D5D-B243-4D8BD5E8BD3C}"/>
    <hyperlink ref="C109" r:id="rId117" xr:uid="{B2B65ECE-ED6E-41EE-A007-060728A44AEE}"/>
    <hyperlink ref="C111" r:id="rId118" xr:uid="{911AE115-A392-402E-9290-7848188D02A4}"/>
    <hyperlink ref="Q112" r:id="rId119" display="https://www.qoo10.jp/g/988552001" xr:uid="{D006C952-D105-4A34-BFE7-A0D8B901043F}"/>
    <hyperlink ref="C112" r:id="rId120" xr:uid="{002E2102-7D9C-4D43-B87F-7C1C6EC884B6}"/>
    <hyperlink ref="C113" r:id="rId121" xr:uid="{6B7096BF-8E29-4098-99C8-93096FC9E07C}"/>
    <hyperlink ref="Q113" r:id="rId122" xr:uid="{D6301CD9-C0D6-403E-9478-7CC62123DC07}"/>
    <hyperlink ref="C114" r:id="rId123" xr:uid="{3F5DC867-9622-415B-B0BC-B1058B5E0461}"/>
    <hyperlink ref="Q114" r:id="rId124" xr:uid="{EEC45E98-3B61-4F02-8329-DC7DD8E5657B}"/>
    <hyperlink ref="C116" r:id="rId125" xr:uid="{0A1F2DC0-48C9-4687-A367-3798DCBDDE9E}"/>
    <hyperlink ref="Q116" r:id="rId126" display="https://www.qoo10.jp/g/744612031" xr:uid="{88D3A529-59DE-4009-9239-1C9A53C72464}"/>
    <hyperlink ref="C115" r:id="rId127" xr:uid="{78D50D6E-C74F-4A22-BBB1-7A67EB7776EA}"/>
    <hyperlink ref="Q115" r:id="rId128" xr:uid="{FD43B69D-0532-4831-84BE-3CC416C40EA6}"/>
    <hyperlink ref="C117" r:id="rId129" xr:uid="{18A51F8C-2E61-4765-A472-457DFB334F9C}"/>
    <hyperlink ref="C118" r:id="rId130" xr:uid="{74D4D283-F3DE-403A-8BBC-0DD9AD58FA2D}"/>
    <hyperlink ref="Q119" r:id="rId131" xr:uid="{914A6F50-043C-4991-BAEB-04EEB6AF730D}"/>
    <hyperlink ref="C119" r:id="rId132" xr:uid="{0D327ED9-BCC1-4A0B-BC09-78DC20C0FB1E}"/>
    <hyperlink ref="Q120" r:id="rId133" display="https://www.qoo10.jp/g/744612040" xr:uid="{655918C8-2DFF-492A-A7F9-AE760CBB03BB}"/>
    <hyperlink ref="C120" r:id="rId134" xr:uid="{437AC4AA-9CA5-4567-9072-F2359CA8216D}"/>
    <hyperlink ref="C122" r:id="rId135" xr:uid="{424BAA00-B9B3-4545-9C8A-4037DE5ACC8B}"/>
    <hyperlink ref="C123" r:id="rId136" xr:uid="{DE586CC4-EC12-485A-844C-0F42F54FFCC1}"/>
    <hyperlink ref="C121" r:id="rId137" xr:uid="{7525D36B-FCB9-4E5B-9050-99E9C1759BF6}"/>
    <hyperlink ref="C124" r:id="rId138" xr:uid="{E19B2CFC-0AA1-4044-B5CF-0E567934A9A2}"/>
    <hyperlink ref="C125" r:id="rId139" xr:uid="{04C1CCAE-63DA-43BA-AFD7-D4E8B030292C}"/>
    <hyperlink ref="C126" r:id="rId140" xr:uid="{E745DD4C-CECA-435B-B062-828A9B272056}"/>
    <hyperlink ref="C127" r:id="rId141" xr:uid="{1841E5B7-BAD7-449B-B4F1-F29D07709CAA}"/>
    <hyperlink ref="Q126" r:id="rId142" xr:uid="{91C65E45-3FF4-44E7-957E-6FF53812DB69}"/>
    <hyperlink ref="C128" r:id="rId143" xr:uid="{ADEA4388-40F2-4E53-B30E-34829A55F20F}"/>
    <hyperlink ref="Q128" r:id="rId144" xr:uid="{11C0F6F9-53B1-4330-BB66-9658B25284F2}"/>
    <hyperlink ref="Q129" r:id="rId145" xr:uid="{4892151A-E8DE-4272-9478-0477415D329C}"/>
    <hyperlink ref="Q130" r:id="rId146" xr:uid="{F8893372-BB23-4ED1-8A5A-34E0B87E8057}"/>
    <hyperlink ref="Q131" r:id="rId147" xr:uid="{E769D836-EA10-453A-9E58-B4D8B76A5FBC}"/>
    <hyperlink ref="Q132" r:id="rId148" xr:uid="{61770DD0-83F7-412B-8DF9-2E0926F9CC58}"/>
    <hyperlink ref="C141" r:id="rId149" xr:uid="{0D3148E4-0EB0-45C1-9E94-CC2D920B5876}"/>
    <hyperlink ref="C142" r:id="rId150" xr:uid="{739583FD-2260-4166-86F9-C595A8601731}"/>
    <hyperlink ref="C147" r:id="rId151" xr:uid="{D0B1A3A4-956B-4F53-A88B-BEB194C67A39}"/>
    <hyperlink ref="C148" r:id="rId152" xr:uid="{3B54CD06-AB25-4600-8DAB-9C372892EAF4}"/>
    <hyperlink ref="C149" r:id="rId153" xr:uid="{653109A6-2AA3-4581-96C6-E2F624F836F2}"/>
    <hyperlink ref="C150" r:id="rId154" xr:uid="{B7092B90-C6EE-4002-8502-D024B2EF40C4}"/>
    <hyperlink ref="C151" r:id="rId155" xr:uid="{7E4355D8-B6BB-4D59-A0CE-C011C40C1338}"/>
    <hyperlink ref="C152" r:id="rId156" xr:uid="{71AC38F2-31AC-49F0-9D20-9A492F51B84E}"/>
    <hyperlink ref="C153" r:id="rId157" xr:uid="{F5DF727B-1E8F-46C1-BA9F-9E0F00DE3400}"/>
    <hyperlink ref="C154" r:id="rId158" xr:uid="{1DDACD75-F476-4E71-8797-A6E2C1499036}"/>
    <hyperlink ref="C155" r:id="rId159" xr:uid="{B0842453-237E-4DBE-BBF5-BE6F2E85DA14}"/>
    <hyperlink ref="C156" r:id="rId160" xr:uid="{8ADCDF9B-0502-44FF-BBDC-F3C1A337C5BB}"/>
    <hyperlink ref="C157" r:id="rId161" xr:uid="{841DB8CB-458E-4257-B5F0-57FA2E784367}"/>
    <hyperlink ref="C178" r:id="rId162" xr:uid="{9EFD258B-19BC-480F-B643-3BA7566C68A2}"/>
    <hyperlink ref="C179" r:id="rId163" xr:uid="{E2400E8F-26EB-4E46-963D-02F4DD901E9B}"/>
    <hyperlink ref="AN178" r:id="rId164" xr:uid="{933290A5-A512-414D-BA2F-D29387812D86}"/>
    <hyperlink ref="AN179" r:id="rId165" xr:uid="{AF7970C2-EFF3-4310-8FFD-99294E44972D}"/>
    <hyperlink ref="Q182" r:id="rId166" xr:uid="{560A4541-BF36-40C6-9C66-9B29ACE5BE5E}"/>
    <hyperlink ref="Q183" r:id="rId167" xr:uid="{9A7F8D0B-2E2C-40C8-8738-33FB4A633961}"/>
    <hyperlink ref="Q184" r:id="rId168" xr:uid="{8B20E9F4-089B-47C6-9355-7741117A48AB}"/>
    <hyperlink ref="Q185" r:id="rId169" xr:uid="{5C32BA8B-7E83-4805-BFFF-3C9AF41DA2EF}"/>
    <hyperlink ref="Q186" r:id="rId170" xr:uid="{9BB9A122-5D20-427C-8DE5-EE9CE81B214D}"/>
    <hyperlink ref="Q187" r:id="rId171" xr:uid="{556A0B35-C9F1-498D-83A3-D7969BB3EE04}"/>
    <hyperlink ref="Q188" r:id="rId172" xr:uid="{A806AC98-112B-4BF3-AE75-FBFDD64C875B}"/>
    <hyperlink ref="Q189" r:id="rId173" xr:uid="{77540356-1FE4-4285-854E-25104EA673B5}"/>
    <hyperlink ref="Q190" r:id="rId174" xr:uid="{5A2FFD8C-DD41-4E7F-83BD-806331F88A57}"/>
    <hyperlink ref="Q191" r:id="rId175" xr:uid="{D2BB3FE1-D8DD-4E11-9535-8D8D69EC1798}"/>
    <hyperlink ref="Q192" r:id="rId176" xr:uid="{23E6D191-DB7E-4DA0-8BFE-108F81B3635B}"/>
    <hyperlink ref="Q193" r:id="rId177" xr:uid="{F78499D7-6BEE-44F7-9945-A07D9262A2B1}"/>
  </hyperlinks>
  <pageMargins left="0.7" right="0.7" top="0.75" bottom="0.75" header="0.3" footer="0.3"/>
  <pageSetup paperSize="9" orientation="portrait" r:id="rId178"/>
  <drawing r:id="rId17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CDE70-C172-4EFA-8856-8F5806E04853}">
  <sheetPr codeName="Sheet2">
    <tabColor theme="8" tint="0.39997558519241921"/>
  </sheetPr>
  <dimension ref="A1:AQ808"/>
  <sheetViews>
    <sheetView workbookViewId="0">
      <pane ySplit="1" topLeftCell="A161" activePane="bottomLeft" state="frozen"/>
      <selection activeCell="AK338" sqref="AK338"/>
      <selection pane="bottomLeft" activeCell="A2" sqref="A2:A808"/>
    </sheetView>
  </sheetViews>
  <sheetFormatPr defaultRowHeight="16.5"/>
  <cols>
    <col min="1" max="1" width="13.5546875" style="7" customWidth="1"/>
    <col min="2" max="2" width="15.6640625" style="7" bestFit="1" customWidth="1"/>
    <col min="3" max="3" width="12.109375" style="7" bestFit="1" customWidth="1"/>
    <col min="4" max="16384" width="8.88671875" style="8"/>
  </cols>
  <sheetData>
    <row r="1" spans="1:11">
      <c r="A1" s="9" t="s">
        <v>1768</v>
      </c>
      <c r="B1" s="8" t="s">
        <v>436</v>
      </c>
      <c r="C1" s="7" t="s">
        <v>2926</v>
      </c>
      <c r="D1" s="8" t="s">
        <v>2927</v>
      </c>
      <c r="E1" s="8" t="s">
        <v>1468</v>
      </c>
      <c r="F1" s="8" t="s">
        <v>1465</v>
      </c>
      <c r="G1" s="8" t="s">
        <v>31</v>
      </c>
      <c r="H1" s="8" t="s">
        <v>1466</v>
      </c>
      <c r="I1" s="8" t="s">
        <v>2928</v>
      </c>
      <c r="J1" s="8" t="s">
        <v>1467</v>
      </c>
      <c r="K1" s="8" t="s">
        <v>1455</v>
      </c>
    </row>
    <row r="2" spans="1:11">
      <c r="A2" s="7" t="e">
        <f>VLOOKUP(B:B,#REF!,1,0)</f>
        <v>#REF!</v>
      </c>
      <c r="B2" s="7">
        <v>1855515151735</v>
      </c>
      <c r="C2" s="7">
        <v>4985009645406</v>
      </c>
      <c r="D2" s="8" t="s">
        <v>2929</v>
      </c>
      <c r="E2" s="8" t="s">
        <v>1057</v>
      </c>
      <c r="F2" s="8" t="s">
        <v>2930</v>
      </c>
      <c r="G2" s="8" t="s">
        <v>714</v>
      </c>
      <c r="H2" s="8">
        <v>19600</v>
      </c>
      <c r="I2" s="8">
        <v>8240</v>
      </c>
      <c r="J2" s="8">
        <v>8</v>
      </c>
      <c r="K2" s="8">
        <v>4</v>
      </c>
    </row>
    <row r="3" spans="1:11">
      <c r="A3" s="7" t="e">
        <f>VLOOKUP(B:B,#REF!,1,0)</f>
        <v>#REF!</v>
      </c>
      <c r="B3" s="7">
        <v>1556513151801</v>
      </c>
      <c r="C3" s="7">
        <v>4985009751305</v>
      </c>
      <c r="D3" s="8" t="s">
        <v>2931</v>
      </c>
      <c r="E3" s="8" t="s">
        <v>679</v>
      </c>
      <c r="F3" s="8" t="s">
        <v>1058</v>
      </c>
      <c r="G3" s="8" t="s">
        <v>702</v>
      </c>
      <c r="H3" s="8">
        <v>11400</v>
      </c>
      <c r="I3" s="8">
        <v>4100</v>
      </c>
      <c r="J3" s="8">
        <v>14</v>
      </c>
      <c r="K3" s="8">
        <v>18</v>
      </c>
    </row>
    <row r="4" spans="1:11">
      <c r="A4" s="7" t="e">
        <f>VLOOKUP(B:B,#REF!,1,0)</f>
        <v>#REF!</v>
      </c>
      <c r="B4" s="7">
        <v>1458013151803</v>
      </c>
      <c r="C4" s="7">
        <v>4985009751190</v>
      </c>
      <c r="D4" s="8" t="s">
        <v>2932</v>
      </c>
      <c r="E4" s="8" t="s">
        <v>679</v>
      </c>
      <c r="F4" s="8" t="s">
        <v>1059</v>
      </c>
      <c r="G4" s="8" t="s">
        <v>686</v>
      </c>
      <c r="H4" s="8">
        <v>11300</v>
      </c>
      <c r="I4" s="8">
        <v>4290</v>
      </c>
      <c r="J4" s="8">
        <v>19</v>
      </c>
      <c r="K4" s="8">
        <v>1</v>
      </c>
    </row>
    <row r="5" spans="1:11">
      <c r="A5" s="7" t="e">
        <f>VLOOKUP(B:B,#REF!,1,0)</f>
        <v>#REF!</v>
      </c>
      <c r="B5" s="7">
        <v>1655514151800</v>
      </c>
      <c r="C5" s="7">
        <v>4985009751275</v>
      </c>
      <c r="D5" s="8" t="s">
        <v>2933</v>
      </c>
      <c r="E5" s="8" t="s">
        <v>679</v>
      </c>
      <c r="F5" s="8" t="s">
        <v>684</v>
      </c>
      <c r="G5" s="8" t="s">
        <v>111</v>
      </c>
      <c r="H5" s="8">
        <v>16600</v>
      </c>
      <c r="I5" s="8">
        <v>6980</v>
      </c>
      <c r="J5" s="8">
        <v>1</v>
      </c>
      <c r="K5" s="8">
        <v>7</v>
      </c>
    </row>
    <row r="6" spans="1:11">
      <c r="A6" s="7" t="e">
        <f>VLOOKUP(B:B,#REF!,1,0)</f>
        <v>#REF!</v>
      </c>
      <c r="B6" s="7">
        <v>1556514151800</v>
      </c>
      <c r="C6" s="7">
        <v>4985009751183</v>
      </c>
      <c r="D6" s="8" t="s">
        <v>2934</v>
      </c>
      <c r="E6" s="8" t="s">
        <v>679</v>
      </c>
      <c r="F6" s="8" t="s">
        <v>680</v>
      </c>
      <c r="G6" s="8" t="s">
        <v>104</v>
      </c>
      <c r="H6" s="8">
        <v>12800</v>
      </c>
      <c r="I6" s="8">
        <v>4400</v>
      </c>
      <c r="J6" s="8">
        <v>43</v>
      </c>
      <c r="K6" s="8">
        <v>22</v>
      </c>
    </row>
    <row r="7" spans="1:11">
      <c r="A7" s="7" t="e">
        <f>VLOOKUP(B:B,#REF!,1,0)</f>
        <v>#REF!</v>
      </c>
      <c r="B7" s="7">
        <v>1656514151807</v>
      </c>
      <c r="C7" s="7">
        <v>4985009751343</v>
      </c>
      <c r="D7" s="8" t="s">
        <v>2935</v>
      </c>
      <c r="E7" s="8" t="s">
        <v>679</v>
      </c>
      <c r="F7" s="8" t="s">
        <v>1060</v>
      </c>
      <c r="G7" s="8" t="s">
        <v>114</v>
      </c>
      <c r="H7" s="8">
        <v>12600</v>
      </c>
      <c r="I7" s="8">
        <v>4900</v>
      </c>
      <c r="J7" s="8">
        <v>18</v>
      </c>
      <c r="K7" s="8">
        <v>12</v>
      </c>
    </row>
    <row r="8" spans="1:11">
      <c r="A8" s="7" t="e">
        <f>VLOOKUP(B:B,#REF!,1,0)</f>
        <v>#REF!</v>
      </c>
      <c r="B8" s="7">
        <v>1756514151804</v>
      </c>
      <c r="C8" s="7">
        <v>4985009751206</v>
      </c>
      <c r="D8" s="8" t="s">
        <v>2936</v>
      </c>
      <c r="E8" s="8" t="s">
        <v>679</v>
      </c>
      <c r="F8" s="8" t="s">
        <v>1061</v>
      </c>
      <c r="G8" s="8" t="s">
        <v>87</v>
      </c>
      <c r="H8" s="8">
        <v>14400</v>
      </c>
      <c r="I8" s="8">
        <v>6050</v>
      </c>
      <c r="J8" s="8">
        <v>37</v>
      </c>
      <c r="K8" s="8">
        <v>7</v>
      </c>
    </row>
    <row r="9" spans="1:11">
      <c r="A9" s="7" t="e">
        <f>VLOOKUP(B:B,#REF!,1,0)</f>
        <v>#REF!</v>
      </c>
      <c r="B9" s="7">
        <v>1856514151801</v>
      </c>
      <c r="C9" s="7">
        <v>4985009751121</v>
      </c>
      <c r="D9" s="8" t="s">
        <v>2937</v>
      </c>
      <c r="E9" s="8" t="s">
        <v>679</v>
      </c>
      <c r="F9" s="8" t="s">
        <v>1062</v>
      </c>
      <c r="G9" s="8" t="s">
        <v>721</v>
      </c>
      <c r="H9" s="8">
        <v>15700</v>
      </c>
      <c r="I9" s="8">
        <v>6600</v>
      </c>
      <c r="J9" s="8">
        <v>8</v>
      </c>
      <c r="K9" s="8">
        <v>8</v>
      </c>
    </row>
    <row r="10" spans="1:11">
      <c r="A10" s="7" t="e">
        <f>VLOOKUP(B:B,#REF!,1,0)</f>
        <v>#REF!</v>
      </c>
      <c r="B10" s="7">
        <v>1657014151809</v>
      </c>
      <c r="C10" s="7">
        <v>4985009751138</v>
      </c>
      <c r="D10" s="8" t="s">
        <v>2938</v>
      </c>
      <c r="E10" s="8" t="s">
        <v>679</v>
      </c>
      <c r="F10" s="8" t="s">
        <v>1063</v>
      </c>
      <c r="G10" s="8" t="s">
        <v>86</v>
      </c>
      <c r="H10" s="8">
        <v>12600</v>
      </c>
      <c r="I10" s="8">
        <v>5300</v>
      </c>
      <c r="J10" s="8">
        <v>17</v>
      </c>
      <c r="K10" s="8">
        <v>2</v>
      </c>
    </row>
    <row r="11" spans="1:11">
      <c r="A11" s="7" t="e">
        <f>VLOOKUP(B:B,#REF!,1,0)</f>
        <v>#REF!</v>
      </c>
      <c r="B11" s="7">
        <v>1757014151806</v>
      </c>
      <c r="C11" s="7">
        <v>4985009751176</v>
      </c>
      <c r="D11" s="8" t="s">
        <v>2939</v>
      </c>
      <c r="E11" s="8" t="s">
        <v>679</v>
      </c>
      <c r="F11" s="8" t="s">
        <v>1064</v>
      </c>
      <c r="G11" s="8" t="s">
        <v>88</v>
      </c>
      <c r="H11" s="8">
        <v>13600</v>
      </c>
      <c r="I11" s="8">
        <v>5720</v>
      </c>
      <c r="J11" s="8">
        <v>20</v>
      </c>
      <c r="K11" s="8">
        <v>16</v>
      </c>
    </row>
    <row r="12" spans="1:11">
      <c r="A12" s="7" t="e">
        <f>VLOOKUP(B:B,#REF!,1,0)</f>
        <v>#REF!</v>
      </c>
      <c r="B12" s="7">
        <v>1857014151803</v>
      </c>
      <c r="C12" s="7">
        <v>4985009751329</v>
      </c>
      <c r="D12" s="8" t="s">
        <v>2940</v>
      </c>
      <c r="E12" s="8" t="s">
        <v>679</v>
      </c>
      <c r="F12" s="8" t="s">
        <v>1065</v>
      </c>
      <c r="G12" s="8" t="s">
        <v>112</v>
      </c>
      <c r="H12" s="8">
        <v>15400</v>
      </c>
      <c r="I12" s="8">
        <v>6470</v>
      </c>
      <c r="J12" s="8">
        <v>43</v>
      </c>
      <c r="K12" s="8">
        <v>1</v>
      </c>
    </row>
    <row r="13" spans="1:11">
      <c r="A13" s="7" t="e">
        <f>VLOOKUP(B:B,#REF!,1,0)</f>
        <v>#REF!</v>
      </c>
      <c r="B13" s="7">
        <v>1655515151809</v>
      </c>
      <c r="C13" s="7">
        <v>4985009751268</v>
      </c>
      <c r="D13" s="8" t="s">
        <v>2941</v>
      </c>
      <c r="E13" s="8" t="s">
        <v>679</v>
      </c>
      <c r="F13" s="8" t="s">
        <v>682</v>
      </c>
      <c r="G13" s="8" t="s">
        <v>109</v>
      </c>
      <c r="H13" s="8">
        <v>17300</v>
      </c>
      <c r="I13" s="8">
        <v>6200</v>
      </c>
      <c r="J13" s="8">
        <v>67</v>
      </c>
      <c r="K13" s="8">
        <v>16</v>
      </c>
    </row>
    <row r="14" spans="1:11">
      <c r="A14" s="7" t="e">
        <f>VLOOKUP(B:B,#REF!,1,0)</f>
        <v>#REF!</v>
      </c>
      <c r="B14" s="7">
        <v>1955515151800</v>
      </c>
      <c r="C14" s="7">
        <v>4985009751251</v>
      </c>
      <c r="D14" s="8" t="s">
        <v>2942</v>
      </c>
      <c r="E14" s="8" t="s">
        <v>679</v>
      </c>
      <c r="F14" s="8" t="s">
        <v>1066</v>
      </c>
      <c r="G14" s="8" t="s">
        <v>711</v>
      </c>
      <c r="H14" s="8">
        <v>19600</v>
      </c>
      <c r="I14" s="8">
        <v>8240</v>
      </c>
      <c r="J14" s="8">
        <v>1</v>
      </c>
      <c r="K14" s="8">
        <v>4</v>
      </c>
    </row>
    <row r="15" spans="1:11">
      <c r="A15" s="7" t="e">
        <f>VLOOKUP(B:B,#REF!,1,0)</f>
        <v>#REF!</v>
      </c>
      <c r="B15" s="7">
        <v>1756015151808</v>
      </c>
      <c r="C15" s="7">
        <v>4985009751213</v>
      </c>
      <c r="D15" s="8" t="s">
        <v>2943</v>
      </c>
      <c r="E15" s="8" t="s">
        <v>679</v>
      </c>
      <c r="F15" s="8" t="s">
        <v>1067</v>
      </c>
      <c r="G15" s="8" t="s">
        <v>713</v>
      </c>
      <c r="H15" s="8">
        <v>17500</v>
      </c>
      <c r="I15" s="8">
        <v>7350</v>
      </c>
      <c r="J15" s="8">
        <v>4</v>
      </c>
      <c r="K15" s="8">
        <v>8</v>
      </c>
    </row>
    <row r="16" spans="1:11">
      <c r="A16" s="7" t="e">
        <f>VLOOKUP(B:B,#REF!,1,0)</f>
        <v>#REF!</v>
      </c>
      <c r="B16" s="7">
        <v>1756515151803</v>
      </c>
      <c r="C16" s="7">
        <v>4985009751169</v>
      </c>
      <c r="D16" s="8" t="s">
        <v>2944</v>
      </c>
      <c r="E16" s="8" t="s">
        <v>679</v>
      </c>
      <c r="F16" s="8" t="s">
        <v>1068</v>
      </c>
      <c r="G16" s="8" t="s">
        <v>95</v>
      </c>
      <c r="H16" s="8">
        <v>15700</v>
      </c>
      <c r="I16" s="8">
        <v>6600</v>
      </c>
      <c r="J16" s="8">
        <v>85</v>
      </c>
      <c r="K16" s="8">
        <v>1</v>
      </c>
    </row>
    <row r="17" spans="1:11">
      <c r="A17" s="7" t="e">
        <f>VLOOKUP(B:B,#REF!,1,0)</f>
        <v>#REF!</v>
      </c>
      <c r="B17" s="7">
        <v>1856515151800</v>
      </c>
      <c r="C17" s="7">
        <v>4985009751299</v>
      </c>
      <c r="D17" s="8" t="s">
        <v>2945</v>
      </c>
      <c r="E17" s="8" t="s">
        <v>679</v>
      </c>
      <c r="F17" s="8" t="s">
        <v>1069</v>
      </c>
      <c r="G17" s="8" t="s">
        <v>42</v>
      </c>
      <c r="H17" s="8">
        <v>17500</v>
      </c>
      <c r="I17" s="8">
        <v>7350</v>
      </c>
      <c r="J17" s="8">
        <v>31</v>
      </c>
      <c r="K17" s="8">
        <v>3</v>
      </c>
    </row>
    <row r="18" spans="1:11">
      <c r="A18" s="7" t="e">
        <f>VLOOKUP(B:B,#REF!,1,0)</f>
        <v>#REF!</v>
      </c>
      <c r="B18" s="7">
        <v>1956515151807</v>
      </c>
      <c r="C18" s="7">
        <v>4985009751312</v>
      </c>
      <c r="D18" s="8" t="s">
        <v>2946</v>
      </c>
      <c r="E18" s="8" t="s">
        <v>679</v>
      </c>
      <c r="F18" s="8" t="s">
        <v>1070</v>
      </c>
      <c r="G18" s="8" t="s">
        <v>43</v>
      </c>
      <c r="H18" s="8">
        <v>19900</v>
      </c>
      <c r="I18" s="8">
        <v>8360</v>
      </c>
      <c r="J18" s="8">
        <v>82</v>
      </c>
      <c r="K18" s="8">
        <v>29</v>
      </c>
    </row>
    <row r="19" spans="1:11">
      <c r="A19" s="7" t="e">
        <f>VLOOKUP(B:B,#REF!,1,0)</f>
        <v>#REF!</v>
      </c>
      <c r="B19" s="7">
        <v>2056515151803</v>
      </c>
      <c r="C19" s="7">
        <v>4985009751145</v>
      </c>
      <c r="D19" s="8" t="s">
        <v>2947</v>
      </c>
      <c r="E19" s="8" t="s">
        <v>679</v>
      </c>
      <c r="F19" s="8" t="s">
        <v>1071</v>
      </c>
      <c r="G19" s="8" t="s">
        <v>712</v>
      </c>
      <c r="H19" s="8">
        <v>21400</v>
      </c>
      <c r="I19" s="8">
        <v>8990</v>
      </c>
      <c r="J19" s="8">
        <v>8</v>
      </c>
      <c r="K19" s="8">
        <v>10</v>
      </c>
    </row>
    <row r="20" spans="1:11">
      <c r="A20" s="7" t="e">
        <f>VLOOKUP(B:B,#REF!,1,0)</f>
        <v>#REF!</v>
      </c>
      <c r="B20" s="7">
        <v>1955016151804</v>
      </c>
      <c r="C20" s="7">
        <v>4985009751220</v>
      </c>
      <c r="D20" s="8" t="s">
        <v>2948</v>
      </c>
      <c r="E20" s="8" t="s">
        <v>679</v>
      </c>
      <c r="F20" s="8" t="s">
        <v>810</v>
      </c>
      <c r="G20" s="8" t="s">
        <v>97</v>
      </c>
      <c r="H20" s="8">
        <v>26100</v>
      </c>
      <c r="I20" s="8">
        <v>10970</v>
      </c>
      <c r="J20" s="8">
        <v>20</v>
      </c>
      <c r="K20" s="8">
        <v>8</v>
      </c>
    </row>
    <row r="21" spans="1:11">
      <c r="A21" s="7" t="e">
        <f>VLOOKUP(B:B,#REF!,1,0)</f>
        <v>#REF!</v>
      </c>
      <c r="B21" s="7">
        <v>1855516151802</v>
      </c>
      <c r="C21" s="7">
        <v>4985009751244</v>
      </c>
      <c r="D21" s="8" t="s">
        <v>2949</v>
      </c>
      <c r="E21" s="8" t="s">
        <v>679</v>
      </c>
      <c r="F21" s="8" t="s">
        <v>1072</v>
      </c>
      <c r="G21" s="8" t="s">
        <v>98</v>
      </c>
      <c r="H21" s="8">
        <v>23000</v>
      </c>
      <c r="I21" s="8">
        <v>9660</v>
      </c>
      <c r="J21" s="8">
        <v>60</v>
      </c>
      <c r="K21" s="8">
        <v>4</v>
      </c>
    </row>
    <row r="22" spans="1:11">
      <c r="A22" s="7" t="e">
        <f>VLOOKUP(B:B,#REF!,1,0)</f>
        <v>#REF!</v>
      </c>
      <c r="B22" s="7">
        <v>1856016151804</v>
      </c>
      <c r="C22" s="7">
        <v>4985009751350</v>
      </c>
      <c r="D22" s="8" t="s">
        <v>2950</v>
      </c>
      <c r="E22" s="8" t="s">
        <v>679</v>
      </c>
      <c r="F22" s="8" t="s">
        <v>1042</v>
      </c>
      <c r="G22" s="8" t="s">
        <v>118</v>
      </c>
      <c r="H22" s="8">
        <v>20300</v>
      </c>
      <c r="I22" s="8">
        <v>8530</v>
      </c>
      <c r="J22" s="8">
        <v>19</v>
      </c>
      <c r="K22" s="8">
        <v>3</v>
      </c>
    </row>
    <row r="23" spans="1:11">
      <c r="A23" s="7" t="e">
        <f>VLOOKUP(B:B,#REF!,1,0)</f>
        <v>#REF!</v>
      </c>
      <c r="B23" s="7">
        <v>2055516151805</v>
      </c>
      <c r="C23" s="7">
        <v>4985009751282</v>
      </c>
      <c r="D23" s="8" t="s">
        <v>2951</v>
      </c>
      <c r="E23" s="8" t="s">
        <v>679</v>
      </c>
      <c r="F23" s="8" t="s">
        <v>1073</v>
      </c>
      <c r="G23" s="8" t="s">
        <v>35</v>
      </c>
      <c r="H23" s="8">
        <v>25600</v>
      </c>
      <c r="I23" s="8">
        <v>10760</v>
      </c>
      <c r="J23" s="8">
        <v>48</v>
      </c>
      <c r="K23" s="8">
        <v>40</v>
      </c>
    </row>
    <row r="24" spans="1:11">
      <c r="A24" s="7" t="e">
        <f>VLOOKUP(B:B,#REF!,1,0)</f>
        <v>#REF!</v>
      </c>
      <c r="B24" s="7">
        <v>1955015155575</v>
      </c>
      <c r="C24" s="7">
        <v>4985009686546</v>
      </c>
      <c r="D24" s="8" t="s">
        <v>2952</v>
      </c>
      <c r="E24" s="8" t="s">
        <v>1074</v>
      </c>
      <c r="F24" s="8" t="s">
        <v>1075</v>
      </c>
      <c r="G24" s="8" t="s">
        <v>1076</v>
      </c>
      <c r="H24" s="8">
        <v>22400</v>
      </c>
      <c r="I24" s="8">
        <v>10080</v>
      </c>
      <c r="J24" s="8">
        <v>25</v>
      </c>
      <c r="K24" s="8">
        <v>16</v>
      </c>
    </row>
    <row r="25" spans="1:11">
      <c r="A25" s="7" t="e">
        <f>VLOOKUP(B:B,#REF!,1,0)</f>
        <v>#REF!</v>
      </c>
      <c r="B25" s="7">
        <v>1855515155412</v>
      </c>
      <c r="C25" s="7">
        <v>4985009686539</v>
      </c>
      <c r="D25" s="8" t="s">
        <v>2953</v>
      </c>
      <c r="E25" s="8" t="s">
        <v>1074</v>
      </c>
      <c r="F25" s="8" t="s">
        <v>1077</v>
      </c>
      <c r="G25" s="8" t="s">
        <v>714</v>
      </c>
      <c r="H25" s="8">
        <v>24100</v>
      </c>
      <c r="I25" s="8">
        <v>10850</v>
      </c>
      <c r="J25" s="8">
        <v>18</v>
      </c>
      <c r="K25" s="8">
        <v>12</v>
      </c>
    </row>
    <row r="26" spans="1:11">
      <c r="A26" s="7" t="e">
        <f>VLOOKUP(B:B,#REF!,1,0)</f>
        <v>#REF!</v>
      </c>
      <c r="B26" s="7">
        <v>1955515155419</v>
      </c>
      <c r="C26" s="7">
        <v>4985009686553</v>
      </c>
      <c r="D26" s="8" t="s">
        <v>2954</v>
      </c>
      <c r="E26" s="8" t="s">
        <v>1074</v>
      </c>
      <c r="F26" s="8" t="s">
        <v>1078</v>
      </c>
      <c r="G26" s="8" t="s">
        <v>711</v>
      </c>
      <c r="H26" s="8">
        <v>22400</v>
      </c>
      <c r="I26" s="8">
        <v>10080</v>
      </c>
      <c r="J26" s="8">
        <v>14</v>
      </c>
      <c r="K26" s="8">
        <v>8</v>
      </c>
    </row>
    <row r="27" spans="1:11">
      <c r="A27" s="7" t="e">
        <f>VLOOKUP(B:B,#REF!,1,0)</f>
        <v>#REF!</v>
      </c>
      <c r="B27" s="7">
        <v>1954516155411</v>
      </c>
      <c r="C27" s="7">
        <v>4985009686133</v>
      </c>
      <c r="D27" s="8" t="s">
        <v>2955</v>
      </c>
      <c r="E27" s="8" t="s">
        <v>1074</v>
      </c>
      <c r="F27" s="8" t="s">
        <v>1079</v>
      </c>
      <c r="G27" s="8" t="s">
        <v>716</v>
      </c>
      <c r="H27" s="8">
        <v>27600</v>
      </c>
      <c r="I27" s="8">
        <v>12420</v>
      </c>
      <c r="J27" s="8">
        <v>32</v>
      </c>
      <c r="K27" s="8">
        <v>5</v>
      </c>
    </row>
    <row r="28" spans="1:11">
      <c r="A28" s="7" t="e">
        <f>VLOOKUP(B:B,#REF!,1,0)</f>
        <v>#REF!</v>
      </c>
      <c r="B28" s="7">
        <v>2054516155417</v>
      </c>
      <c r="C28" s="7">
        <v>4985009686126</v>
      </c>
      <c r="D28" s="8" t="s">
        <v>2956</v>
      </c>
      <c r="E28" s="8" t="s">
        <v>1074</v>
      </c>
      <c r="F28" s="8" t="s">
        <v>1080</v>
      </c>
      <c r="G28" s="8" t="s">
        <v>718</v>
      </c>
      <c r="H28" s="8">
        <v>31500</v>
      </c>
      <c r="I28" s="8">
        <v>14180</v>
      </c>
      <c r="J28" s="8">
        <v>2</v>
      </c>
      <c r="K28" s="8">
        <v>2</v>
      </c>
    </row>
    <row r="29" spans="1:11">
      <c r="A29" s="7" t="e">
        <f>VLOOKUP(B:B,#REF!,1,0)</f>
        <v>#REF!</v>
      </c>
      <c r="B29" s="7">
        <v>2154516155421</v>
      </c>
      <c r="C29" s="7">
        <v>4985009686041</v>
      </c>
      <c r="D29" s="8" t="s">
        <v>2957</v>
      </c>
      <c r="E29" s="8" t="s">
        <v>1074</v>
      </c>
      <c r="F29" s="8" t="s">
        <v>1081</v>
      </c>
      <c r="G29" s="8" t="s">
        <v>96</v>
      </c>
      <c r="H29" s="8">
        <v>32200</v>
      </c>
      <c r="I29" s="8">
        <v>14490</v>
      </c>
      <c r="J29" s="8">
        <v>26</v>
      </c>
      <c r="K29" s="8">
        <v>14</v>
      </c>
    </row>
    <row r="30" spans="1:11">
      <c r="A30" s="7" t="e">
        <f>VLOOKUP(B:B,#REF!,1,0)</f>
        <v>#REF!</v>
      </c>
      <c r="B30" s="7">
        <v>2055016155419</v>
      </c>
      <c r="C30" s="7">
        <v>4985009686102</v>
      </c>
      <c r="D30" s="8" t="s">
        <v>2958</v>
      </c>
      <c r="E30" s="8" t="s">
        <v>1074</v>
      </c>
      <c r="F30" s="8" t="s">
        <v>1082</v>
      </c>
      <c r="G30" s="8" t="s">
        <v>105</v>
      </c>
      <c r="H30" s="8">
        <v>29100</v>
      </c>
      <c r="I30" s="8">
        <v>13100</v>
      </c>
      <c r="J30" s="8">
        <v>6</v>
      </c>
      <c r="K30" s="8">
        <v>6</v>
      </c>
    </row>
    <row r="31" spans="1:11">
      <c r="A31" s="7" t="e">
        <f>VLOOKUP(B:B,#REF!,1,0)</f>
        <v>#REF!</v>
      </c>
      <c r="B31" s="7">
        <v>2155516155435</v>
      </c>
      <c r="C31" s="7">
        <v>4985009686294</v>
      </c>
      <c r="D31" s="8" t="s">
        <v>2959</v>
      </c>
      <c r="E31" s="8" t="s">
        <v>1074</v>
      </c>
      <c r="F31" s="8" t="s">
        <v>1083</v>
      </c>
      <c r="G31" s="8" t="s">
        <v>82</v>
      </c>
      <c r="H31" s="8">
        <v>30400</v>
      </c>
      <c r="I31" s="8">
        <v>13680</v>
      </c>
      <c r="J31" s="8">
        <v>0</v>
      </c>
      <c r="K31" s="8">
        <v>8</v>
      </c>
    </row>
    <row r="32" spans="1:11">
      <c r="A32" s="7" t="e">
        <f>VLOOKUP(B:B,#REF!,1,0)</f>
        <v>#REF!</v>
      </c>
      <c r="B32" s="7">
        <v>2255516155432</v>
      </c>
      <c r="C32" s="7">
        <v>4985009686300</v>
      </c>
      <c r="D32" s="8" t="s">
        <v>2960</v>
      </c>
      <c r="E32" s="8" t="s">
        <v>1074</v>
      </c>
      <c r="F32" s="8" t="s">
        <v>2961</v>
      </c>
      <c r="G32" s="8" t="s">
        <v>45</v>
      </c>
      <c r="H32" s="8">
        <v>30100</v>
      </c>
      <c r="I32" s="8">
        <v>13550</v>
      </c>
      <c r="J32" s="8">
        <v>14</v>
      </c>
      <c r="K32" s="8">
        <v>6</v>
      </c>
    </row>
    <row r="33" spans="1:11">
      <c r="A33" s="7" t="e">
        <f>VLOOKUP(B:B,#REF!,1,0)</f>
        <v>#REF!</v>
      </c>
      <c r="B33" s="7">
        <v>2255016155505</v>
      </c>
      <c r="C33" s="7">
        <v>4985009693025</v>
      </c>
      <c r="D33" s="8" t="s">
        <v>2962</v>
      </c>
      <c r="E33" s="8" t="s">
        <v>1084</v>
      </c>
      <c r="F33" s="8" t="s">
        <v>2963</v>
      </c>
      <c r="G33" s="8" t="s">
        <v>715</v>
      </c>
      <c r="H33" s="8">
        <v>33100</v>
      </c>
      <c r="I33" s="8">
        <v>14900</v>
      </c>
      <c r="J33" s="8">
        <v>12</v>
      </c>
      <c r="K33" s="8">
        <v>0</v>
      </c>
    </row>
    <row r="34" spans="1:11">
      <c r="A34" s="7" t="e">
        <f>VLOOKUP(B:B,#REF!,1,0)</f>
        <v>#REF!</v>
      </c>
      <c r="B34" s="7">
        <v>2055516155506</v>
      </c>
      <c r="C34" s="7">
        <v>4985009687185</v>
      </c>
      <c r="D34" s="8" t="s">
        <v>2964</v>
      </c>
      <c r="E34" s="8" t="s">
        <v>1084</v>
      </c>
      <c r="F34" s="8" t="s">
        <v>1085</v>
      </c>
      <c r="G34" s="8" t="s">
        <v>35</v>
      </c>
      <c r="H34" s="8">
        <v>29200</v>
      </c>
      <c r="I34" s="8">
        <v>13140</v>
      </c>
      <c r="J34" s="8">
        <v>40</v>
      </c>
      <c r="K34" s="8">
        <v>8</v>
      </c>
    </row>
    <row r="35" spans="1:11">
      <c r="A35" s="7" t="e">
        <f>VLOOKUP(B:B,#REF!,1,0)</f>
        <v>#REF!</v>
      </c>
      <c r="B35" s="7">
        <v>2554017155508</v>
      </c>
      <c r="C35" s="7">
        <v>4985009687659</v>
      </c>
      <c r="D35" s="8" t="s">
        <v>2965</v>
      </c>
      <c r="E35" s="8" t="s">
        <v>1084</v>
      </c>
      <c r="F35" s="8" t="s">
        <v>1086</v>
      </c>
      <c r="G35" s="8" t="s">
        <v>717</v>
      </c>
      <c r="H35" s="8">
        <v>48700</v>
      </c>
      <c r="I35" s="8">
        <v>21920</v>
      </c>
      <c r="J35" s="8">
        <v>14</v>
      </c>
      <c r="K35" s="8">
        <v>4</v>
      </c>
    </row>
    <row r="36" spans="1:11">
      <c r="A36" s="7" t="e">
        <f>VLOOKUP(B:B,#REF!,1,0)</f>
        <v>#REF!</v>
      </c>
      <c r="B36" s="7">
        <v>1954517155502</v>
      </c>
      <c r="C36" s="7">
        <v>4985009693032</v>
      </c>
      <c r="D36" s="8" t="s">
        <v>2966</v>
      </c>
      <c r="E36" s="8" t="s">
        <v>1084</v>
      </c>
      <c r="F36" s="8" t="s">
        <v>1087</v>
      </c>
      <c r="G36" s="8" t="s">
        <v>119</v>
      </c>
      <c r="H36" s="8">
        <v>33800</v>
      </c>
      <c r="I36" s="8">
        <v>13860</v>
      </c>
      <c r="J36" s="8">
        <v>134</v>
      </c>
      <c r="K36" s="8">
        <v>129</v>
      </c>
    </row>
    <row r="37" spans="1:11">
      <c r="A37" s="7" t="e">
        <f>VLOOKUP(B:B,#REF!,1,0)</f>
        <v>#REF!</v>
      </c>
      <c r="B37" s="7">
        <v>2354517155509</v>
      </c>
      <c r="C37" s="7">
        <v>4985009687048</v>
      </c>
      <c r="D37" s="8" t="s">
        <v>2967</v>
      </c>
      <c r="E37" s="8" t="s">
        <v>1084</v>
      </c>
      <c r="F37" s="8" t="s">
        <v>784</v>
      </c>
      <c r="G37" s="8" t="s">
        <v>63</v>
      </c>
      <c r="H37" s="8">
        <v>42800</v>
      </c>
      <c r="I37" s="8">
        <v>19260</v>
      </c>
      <c r="J37" s="8">
        <v>12</v>
      </c>
      <c r="K37" s="8">
        <v>12</v>
      </c>
    </row>
    <row r="38" spans="1:11">
      <c r="A38" s="7" t="e">
        <f>VLOOKUP(B:B,#REF!,1,0)</f>
        <v>#REF!</v>
      </c>
      <c r="B38" s="7">
        <v>2055017155500</v>
      </c>
      <c r="C38" s="7">
        <v>4985009687192</v>
      </c>
      <c r="D38" s="8" t="s">
        <v>2968</v>
      </c>
      <c r="E38" s="8" t="s">
        <v>1084</v>
      </c>
      <c r="F38" s="8" t="s">
        <v>1088</v>
      </c>
      <c r="G38" s="8" t="s">
        <v>64</v>
      </c>
      <c r="H38" s="8">
        <v>33800</v>
      </c>
      <c r="I38" s="8">
        <v>15210</v>
      </c>
      <c r="J38" s="8">
        <v>42</v>
      </c>
      <c r="K38" s="8">
        <v>19</v>
      </c>
    </row>
    <row r="39" spans="1:11">
      <c r="A39" s="7" t="e">
        <f>VLOOKUP(B:B,#REF!,1,0)</f>
        <v>#REF!</v>
      </c>
      <c r="B39" s="7">
        <v>2155017155507</v>
      </c>
      <c r="C39" s="7">
        <v>4985009687215</v>
      </c>
      <c r="D39" s="8" t="s">
        <v>2969</v>
      </c>
      <c r="E39" s="8" t="s">
        <v>1084</v>
      </c>
      <c r="F39" s="8" t="s">
        <v>1089</v>
      </c>
      <c r="G39" s="8" t="s">
        <v>39</v>
      </c>
      <c r="H39" s="8">
        <v>37500</v>
      </c>
      <c r="I39" s="8">
        <v>16880</v>
      </c>
      <c r="J39" s="8">
        <v>14</v>
      </c>
      <c r="K39" s="8">
        <v>14</v>
      </c>
    </row>
    <row r="40" spans="1:11">
      <c r="A40" s="7" t="e">
        <f>VLOOKUP(B:B,#REF!,1,0)</f>
        <v>#REF!</v>
      </c>
      <c r="B40" s="7">
        <v>2255517155509</v>
      </c>
      <c r="C40" s="7">
        <v>4985009687628</v>
      </c>
      <c r="D40" s="8" t="s">
        <v>2970</v>
      </c>
      <c r="E40" s="8" t="s">
        <v>1084</v>
      </c>
      <c r="F40" s="8" t="s">
        <v>2971</v>
      </c>
      <c r="G40" s="8" t="s">
        <v>52</v>
      </c>
      <c r="H40" s="8">
        <v>30900</v>
      </c>
      <c r="I40" s="8">
        <v>13290</v>
      </c>
      <c r="J40" s="8">
        <v>2</v>
      </c>
      <c r="K40" s="8">
        <v>0</v>
      </c>
    </row>
    <row r="41" spans="1:11">
      <c r="A41" s="7" t="e">
        <f>VLOOKUP(B:B,#REF!,1,0)</f>
        <v>#REF!</v>
      </c>
      <c r="B41" s="7">
        <v>2753518155509</v>
      </c>
      <c r="C41" s="7">
        <v>4985009687130</v>
      </c>
      <c r="D41" s="8" t="s">
        <v>2972</v>
      </c>
      <c r="E41" s="8" t="s">
        <v>1084</v>
      </c>
      <c r="F41" s="8" t="s">
        <v>1090</v>
      </c>
      <c r="G41" s="8" t="s">
        <v>136</v>
      </c>
      <c r="H41" s="8">
        <v>71800</v>
      </c>
      <c r="I41" s="8">
        <v>32310</v>
      </c>
      <c r="J41" s="8">
        <v>0</v>
      </c>
      <c r="K41" s="8">
        <v>24</v>
      </c>
    </row>
    <row r="42" spans="1:11">
      <c r="A42" s="7" t="e">
        <f>VLOOKUP(B:B,#REF!,1,0)</f>
        <v>#REF!</v>
      </c>
      <c r="B42" s="7">
        <v>2255018155503</v>
      </c>
      <c r="C42" s="7">
        <v>4985009693070</v>
      </c>
      <c r="D42" s="8" t="s">
        <v>2973</v>
      </c>
      <c r="E42" s="8" t="s">
        <v>1084</v>
      </c>
      <c r="F42" s="8" t="s">
        <v>2974</v>
      </c>
      <c r="G42" s="8" t="s">
        <v>80</v>
      </c>
      <c r="H42" s="8">
        <v>40000</v>
      </c>
      <c r="I42" s="8">
        <v>17200</v>
      </c>
      <c r="J42" s="8">
        <v>8</v>
      </c>
      <c r="K42" s="8">
        <v>0</v>
      </c>
    </row>
    <row r="43" spans="1:11">
      <c r="A43" s="7" t="e">
        <f>VLOOKUP(B:B,#REF!,1,0)</f>
        <v>#REF!</v>
      </c>
      <c r="B43" s="7">
        <v>2754019155500</v>
      </c>
      <c r="C43" s="7">
        <v>4985009687420</v>
      </c>
      <c r="D43" s="8" t="s">
        <v>2975</v>
      </c>
      <c r="E43" s="8" t="s">
        <v>1084</v>
      </c>
      <c r="F43" s="8" t="s">
        <v>2976</v>
      </c>
      <c r="G43" s="8" t="s">
        <v>139</v>
      </c>
      <c r="H43" s="8">
        <v>66200</v>
      </c>
      <c r="I43" s="8">
        <v>29790</v>
      </c>
      <c r="J43" s="8">
        <v>0</v>
      </c>
      <c r="K43" s="8">
        <v>0</v>
      </c>
    </row>
    <row r="44" spans="1:11">
      <c r="A44" s="7" t="e">
        <f>VLOOKUP(B:B,#REF!,1,0)</f>
        <v>#REF!</v>
      </c>
      <c r="B44" s="7">
        <v>2154517158407</v>
      </c>
      <c r="C44" s="7">
        <v>4985009683040</v>
      </c>
      <c r="D44" s="8" t="s">
        <v>2977</v>
      </c>
      <c r="E44" s="8" t="s">
        <v>674</v>
      </c>
      <c r="F44" s="8" t="s">
        <v>747</v>
      </c>
      <c r="G44" s="8" t="s">
        <v>36</v>
      </c>
      <c r="H44" s="8">
        <v>43200</v>
      </c>
      <c r="I44" s="8">
        <v>19440</v>
      </c>
      <c r="J44" s="8">
        <v>9</v>
      </c>
      <c r="K44" s="8">
        <v>17</v>
      </c>
    </row>
    <row r="45" spans="1:11">
      <c r="A45" s="7" t="e">
        <f>VLOOKUP(B:B,#REF!,1,0)</f>
        <v>#REF!</v>
      </c>
      <c r="B45" s="7">
        <v>2254517158404</v>
      </c>
      <c r="C45" s="7">
        <v>4985009683057</v>
      </c>
      <c r="D45" s="8" t="s">
        <v>2978</v>
      </c>
      <c r="E45" s="8" t="s">
        <v>674</v>
      </c>
      <c r="F45" s="8" t="s">
        <v>764</v>
      </c>
      <c r="G45" s="8" t="s">
        <v>37</v>
      </c>
      <c r="H45" s="8">
        <v>44500</v>
      </c>
      <c r="I45" s="8">
        <v>20030</v>
      </c>
      <c r="J45" s="8">
        <v>6</v>
      </c>
      <c r="K45" s="8">
        <v>10</v>
      </c>
    </row>
    <row r="46" spans="1:11">
      <c r="A46" s="7" t="e">
        <f>VLOOKUP(B:B,#REF!,1,0)</f>
        <v>#REF!</v>
      </c>
      <c r="B46" s="7">
        <v>2553518158407</v>
      </c>
      <c r="C46" s="7">
        <v>4985009692158</v>
      </c>
      <c r="D46" s="8" t="s">
        <v>2979</v>
      </c>
      <c r="E46" s="8" t="s">
        <v>674</v>
      </c>
      <c r="F46" s="8" t="s">
        <v>1091</v>
      </c>
      <c r="G46" s="8" t="s">
        <v>107</v>
      </c>
      <c r="H46" s="8">
        <v>64100</v>
      </c>
      <c r="I46" s="8">
        <v>27570</v>
      </c>
      <c r="J46" s="8">
        <v>1</v>
      </c>
      <c r="K46" s="8">
        <v>0</v>
      </c>
    </row>
    <row r="47" spans="1:11">
      <c r="A47" s="7" t="e">
        <f>VLOOKUP(B:B,#REF!,1,0)</f>
        <v>#REF!</v>
      </c>
      <c r="B47" s="7">
        <v>2254018158408</v>
      </c>
      <c r="C47" s="7">
        <v>4985009692073</v>
      </c>
      <c r="D47" s="8" t="s">
        <v>2980</v>
      </c>
      <c r="E47" s="8" t="s">
        <v>674</v>
      </c>
      <c r="F47" s="8" t="s">
        <v>762</v>
      </c>
      <c r="G47" s="8" t="s">
        <v>38</v>
      </c>
      <c r="H47" s="8">
        <v>52000</v>
      </c>
      <c r="I47" s="8">
        <v>23400</v>
      </c>
      <c r="J47" s="8">
        <v>8</v>
      </c>
      <c r="K47" s="8">
        <v>8</v>
      </c>
    </row>
    <row r="48" spans="1:11">
      <c r="A48" s="7" t="e">
        <f>VLOOKUP(B:B,#REF!,1,0)</f>
        <v>#REF!</v>
      </c>
      <c r="B48" s="7">
        <v>2254518158403</v>
      </c>
      <c r="C48" s="7">
        <v>4985009692080</v>
      </c>
      <c r="D48" s="8" t="s">
        <v>2981</v>
      </c>
      <c r="E48" s="8" t="s">
        <v>674</v>
      </c>
      <c r="F48" s="8" t="s">
        <v>766</v>
      </c>
      <c r="G48" s="8" t="s">
        <v>40</v>
      </c>
      <c r="H48" s="8">
        <v>51800</v>
      </c>
      <c r="I48" s="8">
        <v>23310</v>
      </c>
      <c r="J48" s="8">
        <v>11</v>
      </c>
      <c r="K48" s="8">
        <v>6</v>
      </c>
    </row>
    <row r="49" spans="1:11">
      <c r="A49" s="7" t="e">
        <f>VLOOKUP(B:B,#REF!,1,0)</f>
        <v>#REF!</v>
      </c>
      <c r="B49" s="7">
        <v>2353519158402</v>
      </c>
      <c r="C49" s="7">
        <v>4985009689042</v>
      </c>
      <c r="D49" s="8" t="s">
        <v>2982</v>
      </c>
      <c r="E49" s="8" t="s">
        <v>674</v>
      </c>
      <c r="F49" s="8" t="s">
        <v>970</v>
      </c>
      <c r="G49" s="8" t="s">
        <v>125</v>
      </c>
      <c r="H49" s="8">
        <v>59900</v>
      </c>
      <c r="I49" s="8">
        <v>26960</v>
      </c>
      <c r="J49" s="8">
        <v>7</v>
      </c>
      <c r="K49" s="8">
        <v>8</v>
      </c>
    </row>
    <row r="50" spans="1:11">
      <c r="A50" s="7" t="e">
        <f>VLOOKUP(B:B,#REF!,1,0)</f>
        <v>#REF!</v>
      </c>
      <c r="B50" s="7">
        <v>2453519158409</v>
      </c>
      <c r="C50" s="7">
        <v>4985009689066</v>
      </c>
      <c r="D50" s="8" t="s">
        <v>2983</v>
      </c>
      <c r="E50" s="8" t="s">
        <v>674</v>
      </c>
      <c r="F50" s="8" t="s">
        <v>972</v>
      </c>
      <c r="G50" s="8" t="s">
        <v>126</v>
      </c>
      <c r="H50" s="8">
        <v>69200</v>
      </c>
      <c r="I50" s="8">
        <v>31140</v>
      </c>
      <c r="J50" s="8">
        <v>12</v>
      </c>
      <c r="K50" s="8">
        <v>8</v>
      </c>
    </row>
    <row r="51" spans="1:11">
      <c r="A51" s="7" t="e">
        <f>VLOOKUP(B:B,#REF!,1,0)</f>
        <v>#REF!</v>
      </c>
      <c r="B51" s="7">
        <v>2553519158406</v>
      </c>
      <c r="C51" s="7">
        <v>4985009689080</v>
      </c>
      <c r="D51" s="8" t="s">
        <v>2984</v>
      </c>
      <c r="E51" s="8" t="s">
        <v>674</v>
      </c>
      <c r="F51" s="8" t="s">
        <v>806</v>
      </c>
      <c r="G51" s="8" t="s">
        <v>100</v>
      </c>
      <c r="H51" s="8">
        <v>77000</v>
      </c>
      <c r="I51" s="8">
        <v>34650</v>
      </c>
      <c r="J51" s="8">
        <v>13</v>
      </c>
      <c r="K51" s="8">
        <v>3</v>
      </c>
    </row>
    <row r="52" spans="1:11">
      <c r="A52" s="7" t="e">
        <f>VLOOKUP(B:B,#REF!,1,0)</f>
        <v>#REF!</v>
      </c>
      <c r="B52" s="7">
        <v>2254019158407</v>
      </c>
      <c r="C52" s="7">
        <v>4985009689028</v>
      </c>
      <c r="D52" s="8" t="s">
        <v>2985</v>
      </c>
      <c r="E52" s="8" t="s">
        <v>674</v>
      </c>
      <c r="F52" s="8" t="s">
        <v>675</v>
      </c>
      <c r="G52" s="8" t="s">
        <v>124</v>
      </c>
      <c r="H52" s="8">
        <v>63900</v>
      </c>
      <c r="I52" s="8">
        <v>28760</v>
      </c>
      <c r="J52" s="8">
        <v>8</v>
      </c>
      <c r="K52" s="8">
        <v>14</v>
      </c>
    </row>
    <row r="53" spans="1:11">
      <c r="A53" s="7" t="e">
        <f>VLOOKUP(B:B,#REF!,1,0)</f>
        <v>#REF!</v>
      </c>
      <c r="B53" s="7">
        <v>2354019158404</v>
      </c>
      <c r="C53" s="7">
        <v>4985009689059</v>
      </c>
      <c r="D53" s="8" t="s">
        <v>2986</v>
      </c>
      <c r="E53" s="8" t="s">
        <v>674</v>
      </c>
      <c r="F53" s="8" t="s">
        <v>782</v>
      </c>
      <c r="G53" s="8" t="s">
        <v>101</v>
      </c>
      <c r="H53" s="8">
        <v>59600</v>
      </c>
      <c r="I53" s="8">
        <v>26820</v>
      </c>
      <c r="J53" s="8">
        <v>13</v>
      </c>
      <c r="K53" s="8">
        <v>8</v>
      </c>
    </row>
    <row r="54" spans="1:11">
      <c r="A54" s="7" t="e">
        <f>VLOOKUP(B:B,#REF!,1,0)</f>
        <v>#REF!</v>
      </c>
      <c r="B54" s="7">
        <v>2454019158401</v>
      </c>
      <c r="C54" s="7">
        <v>4985009689301</v>
      </c>
      <c r="D54" s="8" t="s">
        <v>2987</v>
      </c>
      <c r="E54" s="8" t="s">
        <v>674</v>
      </c>
      <c r="F54" s="8" t="s">
        <v>956</v>
      </c>
      <c r="G54" s="8" t="s">
        <v>106</v>
      </c>
      <c r="H54" s="8">
        <v>61500</v>
      </c>
      <c r="I54" s="8">
        <v>27680</v>
      </c>
      <c r="J54" s="8">
        <v>10</v>
      </c>
      <c r="K54" s="8">
        <v>2</v>
      </c>
    </row>
    <row r="55" spans="1:11">
      <c r="A55" s="7" t="e">
        <f>VLOOKUP(B:B,#REF!,1,0)</f>
        <v>#REF!</v>
      </c>
      <c r="B55" s="7">
        <v>2254519158402</v>
      </c>
      <c r="C55" s="7">
        <v>4985009689035</v>
      </c>
      <c r="D55" s="8" t="s">
        <v>2988</v>
      </c>
      <c r="E55" s="8" t="s">
        <v>674</v>
      </c>
      <c r="F55" s="8" t="s">
        <v>1056</v>
      </c>
      <c r="G55" s="8" t="s">
        <v>108</v>
      </c>
      <c r="H55" s="8">
        <v>55000</v>
      </c>
      <c r="I55" s="8">
        <v>24750</v>
      </c>
      <c r="J55" s="8">
        <v>4</v>
      </c>
      <c r="K55" s="8">
        <v>1</v>
      </c>
    </row>
    <row r="56" spans="1:11">
      <c r="A56" s="7" t="e">
        <f>VLOOKUP(B:B,#REF!,1,0)</f>
        <v>#REF!</v>
      </c>
      <c r="B56" s="7">
        <v>2853020158408</v>
      </c>
      <c r="C56" s="7">
        <v>4985009689264</v>
      </c>
      <c r="D56" s="8" t="s">
        <v>2989</v>
      </c>
      <c r="E56" s="8" t="s">
        <v>674</v>
      </c>
      <c r="F56" s="8" t="s">
        <v>1092</v>
      </c>
      <c r="G56" s="8" t="s">
        <v>1093</v>
      </c>
      <c r="H56" s="8">
        <v>103000</v>
      </c>
      <c r="I56" s="8">
        <v>46350</v>
      </c>
      <c r="J56" s="8">
        <v>2</v>
      </c>
      <c r="K56" s="8">
        <v>2</v>
      </c>
    </row>
    <row r="57" spans="1:11">
      <c r="A57" s="7" t="e">
        <f>VLOOKUP(B:B,#REF!,1,0)</f>
        <v>#REF!</v>
      </c>
      <c r="B57" s="7">
        <v>2454020158407</v>
      </c>
      <c r="C57" s="7">
        <v>4985009689196</v>
      </c>
      <c r="D57" s="8" t="s">
        <v>2990</v>
      </c>
      <c r="E57" s="8" t="s">
        <v>674</v>
      </c>
      <c r="F57" s="8" t="s">
        <v>974</v>
      </c>
      <c r="G57" s="8" t="s">
        <v>128</v>
      </c>
      <c r="H57" s="8">
        <v>69800</v>
      </c>
      <c r="I57" s="8">
        <v>31410</v>
      </c>
      <c r="J57" s="8">
        <v>8</v>
      </c>
      <c r="K57" s="8">
        <v>2</v>
      </c>
    </row>
    <row r="58" spans="1:11">
      <c r="A58" s="7" t="e">
        <f>VLOOKUP(B:B,#REF!,1,0)</f>
        <v>#REF!</v>
      </c>
      <c r="B58" s="7">
        <v>2952522158401</v>
      </c>
      <c r="C58" s="7">
        <v>4985009689523</v>
      </c>
      <c r="D58" s="8" t="s">
        <v>2991</v>
      </c>
      <c r="E58" s="8" t="s">
        <v>674</v>
      </c>
      <c r="F58" s="8" t="s">
        <v>1094</v>
      </c>
      <c r="G58" s="8" t="s">
        <v>1095</v>
      </c>
      <c r="H58" s="8">
        <v>129900</v>
      </c>
      <c r="I58" s="8">
        <v>58460</v>
      </c>
      <c r="J58" s="8">
        <v>0</v>
      </c>
      <c r="K58" s="8">
        <v>2</v>
      </c>
    </row>
    <row r="59" spans="1:11">
      <c r="A59" s="7" t="e">
        <f>VLOOKUP(B:B,#REF!,1,0)</f>
        <v>#REF!</v>
      </c>
      <c r="B59" s="7">
        <v>2255519158508</v>
      </c>
      <c r="C59" s="7">
        <v>4985009690413</v>
      </c>
      <c r="D59" s="8" t="s">
        <v>2992</v>
      </c>
      <c r="E59" s="8" t="s">
        <v>1096</v>
      </c>
      <c r="F59" s="8" t="s">
        <v>2993</v>
      </c>
      <c r="G59" s="8" t="s">
        <v>78</v>
      </c>
      <c r="H59" s="8">
        <v>45700</v>
      </c>
      <c r="I59" s="8">
        <v>19660</v>
      </c>
      <c r="J59" s="8">
        <v>42</v>
      </c>
      <c r="K59" s="8">
        <v>8</v>
      </c>
    </row>
    <row r="60" spans="1:11">
      <c r="A60" s="7" t="e">
        <f>VLOOKUP(B:B,#REF!,1,0)</f>
        <v>#REF!</v>
      </c>
      <c r="B60" s="7">
        <v>2355020158506</v>
      </c>
      <c r="C60" s="7">
        <v>4985009690697</v>
      </c>
      <c r="D60" s="8" t="s">
        <v>2994</v>
      </c>
      <c r="E60" s="8" t="s">
        <v>1096</v>
      </c>
      <c r="F60" s="8" t="s">
        <v>1097</v>
      </c>
      <c r="G60" s="8" t="s">
        <v>1098</v>
      </c>
      <c r="H60" s="8">
        <v>55000</v>
      </c>
      <c r="I60" s="8">
        <v>24750</v>
      </c>
      <c r="J60" s="8">
        <v>8</v>
      </c>
      <c r="K60" s="8">
        <v>12</v>
      </c>
    </row>
    <row r="61" spans="1:11">
      <c r="A61" s="7" t="e">
        <f>VLOOKUP(B:B,#REF!,1,0)</f>
        <v>#REF!</v>
      </c>
      <c r="B61" s="7">
        <v>2054017158603</v>
      </c>
      <c r="C61" s="7">
        <v>4985009708019</v>
      </c>
      <c r="D61" s="8" t="s">
        <v>2995</v>
      </c>
      <c r="E61" s="8" t="s">
        <v>662</v>
      </c>
      <c r="F61" s="8" t="s">
        <v>1099</v>
      </c>
      <c r="G61" s="8" t="s">
        <v>719</v>
      </c>
      <c r="H61" s="8">
        <v>40000</v>
      </c>
      <c r="I61" s="8">
        <v>18000</v>
      </c>
      <c r="J61" s="8">
        <v>8</v>
      </c>
      <c r="K61" s="8">
        <v>8</v>
      </c>
    </row>
    <row r="62" spans="1:11">
      <c r="A62" s="7" t="e">
        <f>VLOOKUP(B:B,#REF!,1,0)</f>
        <v>#REF!</v>
      </c>
      <c r="B62" s="7">
        <v>2454017158601</v>
      </c>
      <c r="C62" s="7">
        <v>4985009708088</v>
      </c>
      <c r="D62" s="8" t="s">
        <v>2996</v>
      </c>
      <c r="E62" s="8" t="s">
        <v>662</v>
      </c>
      <c r="F62" s="8" t="s">
        <v>1100</v>
      </c>
      <c r="G62" s="8" t="s">
        <v>728</v>
      </c>
      <c r="H62" s="8">
        <v>45400</v>
      </c>
      <c r="I62" s="8">
        <v>20430</v>
      </c>
      <c r="J62" s="8">
        <v>26</v>
      </c>
      <c r="K62" s="8">
        <v>2</v>
      </c>
    </row>
    <row r="63" spans="1:11">
      <c r="A63" s="7" t="e">
        <f>VLOOKUP(B:B,#REF!,1,0)</f>
        <v>#REF!</v>
      </c>
      <c r="B63" s="7">
        <v>2054517158608</v>
      </c>
      <c r="C63" s="7">
        <v>4985009708026</v>
      </c>
      <c r="D63" s="8" t="s">
        <v>2997</v>
      </c>
      <c r="E63" s="8" t="s">
        <v>662</v>
      </c>
      <c r="F63" s="8" t="s">
        <v>1101</v>
      </c>
      <c r="G63" s="8" t="s">
        <v>62</v>
      </c>
      <c r="H63" s="8">
        <v>35500</v>
      </c>
      <c r="I63" s="8">
        <v>15270</v>
      </c>
      <c r="J63" s="8">
        <v>197</v>
      </c>
      <c r="K63" s="8">
        <v>70</v>
      </c>
    </row>
    <row r="64" spans="1:11">
      <c r="A64" s="7" t="e">
        <f>VLOOKUP(B:B,#REF!,1,0)</f>
        <v>#REF!</v>
      </c>
      <c r="B64" s="7">
        <v>2154017158600</v>
      </c>
      <c r="C64" s="7">
        <v>4985009708545</v>
      </c>
      <c r="D64" s="8" t="s">
        <v>2998</v>
      </c>
      <c r="E64" s="8" t="s">
        <v>662</v>
      </c>
      <c r="F64" s="8" t="s">
        <v>1102</v>
      </c>
      <c r="G64" s="8" t="s">
        <v>720</v>
      </c>
      <c r="H64" s="8">
        <v>42100</v>
      </c>
      <c r="I64" s="8">
        <v>18950</v>
      </c>
      <c r="J64" s="8">
        <v>12</v>
      </c>
      <c r="K64" s="8">
        <v>0</v>
      </c>
    </row>
    <row r="65" spans="1:11">
      <c r="A65" s="7" t="e">
        <f>VLOOKUP(B:B,#REF!,1,0)</f>
        <v>#REF!</v>
      </c>
      <c r="B65" s="7">
        <v>2154517158605</v>
      </c>
      <c r="C65" s="7">
        <v>4985009708033</v>
      </c>
      <c r="D65" s="8" t="s">
        <v>2999</v>
      </c>
      <c r="E65" s="8" t="s">
        <v>662</v>
      </c>
      <c r="F65" s="8" t="s">
        <v>747</v>
      </c>
      <c r="G65" s="8" t="s">
        <v>36</v>
      </c>
      <c r="H65" s="8">
        <v>37700</v>
      </c>
      <c r="I65" s="8">
        <v>16970</v>
      </c>
      <c r="J65" s="8">
        <v>65</v>
      </c>
      <c r="K65" s="8">
        <v>44</v>
      </c>
    </row>
    <row r="66" spans="1:11">
      <c r="A66" s="7" t="e">
        <f>VLOOKUP(B:B,#REF!,1,0)</f>
        <v>#REF!</v>
      </c>
      <c r="B66" s="7">
        <v>2254517158602</v>
      </c>
      <c r="C66" s="7">
        <v>4985009708057</v>
      </c>
      <c r="D66" s="8" t="s">
        <v>3000</v>
      </c>
      <c r="E66" s="8" t="s">
        <v>662</v>
      </c>
      <c r="F66" s="8" t="s">
        <v>764</v>
      </c>
      <c r="G66" s="8" t="s">
        <v>37</v>
      </c>
      <c r="H66" s="8">
        <v>38700</v>
      </c>
      <c r="I66" s="8">
        <v>17420</v>
      </c>
      <c r="J66" s="8">
        <v>44</v>
      </c>
      <c r="K66" s="8">
        <v>28</v>
      </c>
    </row>
    <row r="67" spans="1:11">
      <c r="A67" s="7" t="e">
        <f>VLOOKUP(B:B,#REF!,1,0)</f>
        <v>#REF!</v>
      </c>
      <c r="B67" s="7">
        <v>2454517158606</v>
      </c>
      <c r="C67" s="7">
        <v>4985009708095</v>
      </c>
      <c r="D67" s="8" t="s">
        <v>3001</v>
      </c>
      <c r="E67" s="8" t="s">
        <v>662</v>
      </c>
      <c r="F67" s="8" t="s">
        <v>870</v>
      </c>
      <c r="G67" s="8" t="s">
        <v>57</v>
      </c>
      <c r="H67" s="8">
        <v>50300</v>
      </c>
      <c r="I67" s="8">
        <v>22640</v>
      </c>
      <c r="J67" s="8">
        <v>4</v>
      </c>
      <c r="K67" s="8">
        <v>8</v>
      </c>
    </row>
    <row r="68" spans="1:11">
      <c r="A68" s="7" t="e">
        <f>VLOOKUP(B:B,#REF!,1,0)</f>
        <v>#REF!</v>
      </c>
      <c r="B68" s="7">
        <v>2155517158602</v>
      </c>
      <c r="C68" s="7">
        <v>4985009708040</v>
      </c>
      <c r="D68" s="8" t="s">
        <v>3001</v>
      </c>
      <c r="E68" s="8" t="s">
        <v>662</v>
      </c>
      <c r="F68" s="8" t="s">
        <v>1103</v>
      </c>
      <c r="G68" s="8" t="s">
        <v>66</v>
      </c>
      <c r="H68" s="8">
        <v>32600</v>
      </c>
      <c r="I68" s="8">
        <v>14670</v>
      </c>
      <c r="J68" s="8">
        <v>20</v>
      </c>
      <c r="K68" s="8">
        <v>20</v>
      </c>
    </row>
    <row r="69" spans="1:11">
      <c r="A69" s="7" t="e">
        <f>VLOOKUP(B:B,#REF!,1,0)</f>
        <v>#REF!</v>
      </c>
      <c r="B69" s="7">
        <v>2255017158604</v>
      </c>
      <c r="C69" s="7">
        <v>4985009708064</v>
      </c>
      <c r="D69" s="8" t="s">
        <v>3002</v>
      </c>
      <c r="E69" s="8" t="s">
        <v>662</v>
      </c>
      <c r="F69" s="8" t="s">
        <v>768</v>
      </c>
      <c r="G69" s="8" t="s">
        <v>32</v>
      </c>
      <c r="H69" s="8">
        <v>39600</v>
      </c>
      <c r="I69" s="8">
        <v>17820</v>
      </c>
      <c r="J69" s="8">
        <v>0</v>
      </c>
      <c r="K69" s="8">
        <v>12</v>
      </c>
    </row>
    <row r="70" spans="1:11">
      <c r="A70" s="7" t="e">
        <f>VLOOKUP(B:B,#REF!,1,0)</f>
        <v>#REF!</v>
      </c>
      <c r="B70" s="7">
        <v>2255517158609</v>
      </c>
      <c r="C70" s="7">
        <v>4985009708071</v>
      </c>
      <c r="D70" s="8" t="s">
        <v>3003</v>
      </c>
      <c r="E70" s="8" t="s">
        <v>662</v>
      </c>
      <c r="F70" s="8" t="s">
        <v>774</v>
      </c>
      <c r="G70" s="8" t="s">
        <v>52</v>
      </c>
      <c r="H70" s="8">
        <v>37200</v>
      </c>
      <c r="I70" s="8">
        <v>16740</v>
      </c>
      <c r="J70" s="8">
        <v>4</v>
      </c>
      <c r="K70" s="8">
        <v>8</v>
      </c>
    </row>
    <row r="71" spans="1:11">
      <c r="A71" s="7" t="e">
        <f>VLOOKUP(B:B,#REF!,1,0)</f>
        <v>#REF!</v>
      </c>
      <c r="B71" s="7">
        <v>2054018158602</v>
      </c>
      <c r="C71" s="7">
        <v>4985009708101</v>
      </c>
      <c r="D71" s="8" t="s">
        <v>3003</v>
      </c>
      <c r="E71" s="8" t="s">
        <v>662</v>
      </c>
      <c r="F71" s="8" t="s">
        <v>1104</v>
      </c>
      <c r="G71" s="8" t="s">
        <v>725</v>
      </c>
      <c r="H71" s="8">
        <v>46600</v>
      </c>
      <c r="I71" s="8">
        <v>20970</v>
      </c>
      <c r="J71" s="8">
        <v>0</v>
      </c>
      <c r="K71" s="8">
        <v>0</v>
      </c>
    </row>
    <row r="72" spans="1:11">
      <c r="A72" s="7" t="e">
        <f>VLOOKUP(B:B,#REF!,1,0)</f>
        <v>#REF!</v>
      </c>
      <c r="B72" s="7">
        <v>2453518158608</v>
      </c>
      <c r="C72" s="7">
        <v>4985009708187</v>
      </c>
      <c r="D72" s="8" t="s">
        <v>3004</v>
      </c>
      <c r="E72" s="8" t="s">
        <v>662</v>
      </c>
      <c r="F72" s="8" t="s">
        <v>1105</v>
      </c>
      <c r="G72" s="8" t="s">
        <v>727</v>
      </c>
      <c r="H72" s="8">
        <v>56300</v>
      </c>
      <c r="I72" s="8">
        <v>25340</v>
      </c>
      <c r="J72" s="8">
        <v>4</v>
      </c>
      <c r="K72" s="8">
        <v>2</v>
      </c>
    </row>
    <row r="73" spans="1:11">
      <c r="A73" s="7" t="e">
        <f>VLOOKUP(B:B,#REF!,1,0)</f>
        <v>#REF!</v>
      </c>
      <c r="B73" s="7">
        <v>2553518158605</v>
      </c>
      <c r="C73" s="7">
        <v>4985009708217</v>
      </c>
      <c r="D73" s="8" t="s">
        <v>3005</v>
      </c>
      <c r="E73" s="8" t="s">
        <v>662</v>
      </c>
      <c r="F73" s="8" t="s">
        <v>975</v>
      </c>
      <c r="G73" s="8" t="s">
        <v>107</v>
      </c>
      <c r="H73" s="8">
        <v>59700</v>
      </c>
      <c r="I73" s="8">
        <v>26870</v>
      </c>
      <c r="J73" s="8">
        <v>22</v>
      </c>
      <c r="K73" s="8">
        <v>14</v>
      </c>
    </row>
    <row r="74" spans="1:11">
      <c r="A74" s="7" t="e">
        <f>VLOOKUP(B:B,#REF!,1,0)</f>
        <v>#REF!</v>
      </c>
      <c r="B74" s="7">
        <v>2653518158602</v>
      </c>
      <c r="C74" s="7">
        <v>4985009708248</v>
      </c>
      <c r="D74" s="8" t="s">
        <v>3006</v>
      </c>
      <c r="E74" s="8" t="s">
        <v>662</v>
      </c>
      <c r="F74" s="8" t="s">
        <v>978</v>
      </c>
      <c r="G74" s="8" t="s">
        <v>135</v>
      </c>
      <c r="H74" s="8">
        <v>62900</v>
      </c>
      <c r="I74" s="8">
        <v>28310</v>
      </c>
      <c r="J74" s="8">
        <v>16</v>
      </c>
      <c r="K74" s="8">
        <v>12</v>
      </c>
    </row>
    <row r="75" spans="1:11">
      <c r="A75" s="7" t="e">
        <f>VLOOKUP(B:B,#REF!,1,0)</f>
        <v>#REF!</v>
      </c>
      <c r="B75" s="7">
        <v>2154018158609</v>
      </c>
      <c r="C75" s="7">
        <v>4985009708118</v>
      </c>
      <c r="D75" s="8" t="s">
        <v>3007</v>
      </c>
      <c r="E75" s="8" t="s">
        <v>662</v>
      </c>
      <c r="F75" s="8" t="s">
        <v>971</v>
      </c>
      <c r="G75" s="8" t="s">
        <v>121</v>
      </c>
      <c r="H75" s="8">
        <v>49500</v>
      </c>
      <c r="I75" s="8">
        <v>22280</v>
      </c>
      <c r="J75" s="8">
        <v>44</v>
      </c>
      <c r="K75" s="8">
        <v>2</v>
      </c>
    </row>
    <row r="76" spans="1:11">
      <c r="A76" s="7" t="e">
        <f>VLOOKUP(B:B,#REF!,1,0)</f>
        <v>#REF!</v>
      </c>
      <c r="B76" s="7">
        <v>2254018158606</v>
      </c>
      <c r="C76" s="7">
        <v>4985009708132</v>
      </c>
      <c r="D76" s="8" t="s">
        <v>3008</v>
      </c>
      <c r="E76" s="8" t="s">
        <v>662</v>
      </c>
      <c r="F76" s="8" t="s">
        <v>762</v>
      </c>
      <c r="G76" s="8" t="s">
        <v>38</v>
      </c>
      <c r="H76" s="8">
        <v>44100</v>
      </c>
      <c r="I76" s="8">
        <v>19850</v>
      </c>
      <c r="J76" s="8">
        <v>14</v>
      </c>
      <c r="K76" s="8">
        <v>20</v>
      </c>
    </row>
    <row r="77" spans="1:11">
      <c r="A77" s="7" t="e">
        <f>VLOOKUP(B:B,#REF!,1,0)</f>
        <v>#REF!</v>
      </c>
      <c r="B77" s="7">
        <v>2354018158603</v>
      </c>
      <c r="C77" s="7">
        <v>4985009708156</v>
      </c>
      <c r="D77" s="8" t="s">
        <v>3009</v>
      </c>
      <c r="E77" s="8" t="s">
        <v>662</v>
      </c>
      <c r="F77" s="8" t="s">
        <v>781</v>
      </c>
      <c r="G77" s="8" t="s">
        <v>34</v>
      </c>
      <c r="H77" s="8">
        <v>53200</v>
      </c>
      <c r="I77" s="8">
        <v>23940</v>
      </c>
      <c r="J77" s="8">
        <v>23</v>
      </c>
      <c r="K77" s="8">
        <v>21</v>
      </c>
    </row>
    <row r="78" spans="1:11">
      <c r="A78" s="7" t="e">
        <f>VLOOKUP(B:B,#REF!,1,0)</f>
        <v>#REF!</v>
      </c>
      <c r="B78" s="7">
        <v>2454018158600</v>
      </c>
      <c r="C78" s="7">
        <v>4985009708194</v>
      </c>
      <c r="D78" s="8" t="s">
        <v>3010</v>
      </c>
      <c r="E78" s="8" t="s">
        <v>662</v>
      </c>
      <c r="F78" s="8" t="s">
        <v>663</v>
      </c>
      <c r="G78" s="8" t="s">
        <v>83</v>
      </c>
      <c r="H78" s="8">
        <v>54700</v>
      </c>
      <c r="I78" s="8">
        <v>24620</v>
      </c>
      <c r="J78" s="8">
        <v>28</v>
      </c>
      <c r="K78" s="8">
        <v>40</v>
      </c>
    </row>
    <row r="79" spans="1:11">
      <c r="A79" s="7" t="e">
        <f>VLOOKUP(B:B,#REF!,1,0)</f>
        <v>#REF!</v>
      </c>
      <c r="B79" s="7">
        <v>2554018158607</v>
      </c>
      <c r="C79" s="7">
        <v>4985009708224</v>
      </c>
      <c r="D79" s="8" t="s">
        <v>3011</v>
      </c>
      <c r="E79" s="8" t="s">
        <v>662</v>
      </c>
      <c r="F79" s="8" t="s">
        <v>976</v>
      </c>
      <c r="G79" s="8" t="s">
        <v>137</v>
      </c>
      <c r="H79" s="8">
        <v>66200</v>
      </c>
      <c r="I79" s="8">
        <v>29790</v>
      </c>
      <c r="J79" s="8">
        <v>16</v>
      </c>
      <c r="K79" s="8">
        <v>13</v>
      </c>
    </row>
    <row r="80" spans="1:11">
      <c r="A80" s="7" t="e">
        <f>VLOOKUP(B:B,#REF!,1,0)</f>
        <v>#REF!</v>
      </c>
      <c r="B80" s="7">
        <v>2154518158604</v>
      </c>
      <c r="C80" s="7">
        <v>4985009708125</v>
      </c>
      <c r="D80" s="8" t="s">
        <v>3000</v>
      </c>
      <c r="E80" s="8" t="s">
        <v>662</v>
      </c>
      <c r="F80" s="8" t="s">
        <v>980</v>
      </c>
      <c r="G80" s="8" t="s">
        <v>51</v>
      </c>
      <c r="H80" s="8">
        <v>41000</v>
      </c>
      <c r="I80" s="8">
        <v>18450</v>
      </c>
      <c r="J80" s="8">
        <v>20</v>
      </c>
      <c r="K80" s="8">
        <v>16</v>
      </c>
    </row>
    <row r="81" spans="1:11">
      <c r="A81" s="7" t="e">
        <f>VLOOKUP(B:B,#REF!,1,0)</f>
        <v>#REF!</v>
      </c>
      <c r="B81" s="7">
        <v>2254518158601</v>
      </c>
      <c r="C81" s="7">
        <v>4985009708149</v>
      </c>
      <c r="D81" s="8" t="s">
        <v>3012</v>
      </c>
      <c r="E81" s="8" t="s">
        <v>662</v>
      </c>
      <c r="F81" s="8" t="s">
        <v>1106</v>
      </c>
      <c r="G81" s="8" t="s">
        <v>40</v>
      </c>
      <c r="H81" s="8">
        <v>40600</v>
      </c>
      <c r="I81" s="8">
        <v>17460</v>
      </c>
      <c r="J81" s="8">
        <v>379</v>
      </c>
      <c r="K81" s="8">
        <v>0</v>
      </c>
    </row>
    <row r="82" spans="1:11">
      <c r="A82" s="7" t="e">
        <f>VLOOKUP(B:B,#REF!,1,0)</f>
        <v>#REF!</v>
      </c>
      <c r="B82" s="7">
        <v>2354518158608</v>
      </c>
      <c r="C82" s="7">
        <v>4985009708163</v>
      </c>
      <c r="D82" s="8" t="s">
        <v>3013</v>
      </c>
      <c r="E82" s="8" t="s">
        <v>662</v>
      </c>
      <c r="F82" s="8" t="s">
        <v>786</v>
      </c>
      <c r="G82" s="8" t="s">
        <v>69</v>
      </c>
      <c r="H82" s="8">
        <v>44600</v>
      </c>
      <c r="I82" s="8">
        <v>20070</v>
      </c>
      <c r="J82" s="8">
        <v>28</v>
      </c>
      <c r="K82" s="8">
        <v>12</v>
      </c>
    </row>
    <row r="83" spans="1:11">
      <c r="A83" s="7" t="e">
        <f>VLOOKUP(B:B,#REF!,1,0)</f>
        <v>#REF!</v>
      </c>
      <c r="B83" s="7">
        <v>2454518158605</v>
      </c>
      <c r="C83" s="7">
        <v>4985009708200</v>
      </c>
      <c r="D83" s="8" t="s">
        <v>3014</v>
      </c>
      <c r="E83" s="8" t="s">
        <v>662</v>
      </c>
      <c r="F83" s="8" t="s">
        <v>804</v>
      </c>
      <c r="G83" s="8" t="s">
        <v>33</v>
      </c>
      <c r="H83" s="8">
        <v>47800</v>
      </c>
      <c r="I83" s="8">
        <v>21510</v>
      </c>
      <c r="J83" s="8">
        <v>2</v>
      </c>
      <c r="K83" s="8">
        <v>8</v>
      </c>
    </row>
    <row r="84" spans="1:11">
      <c r="A84" s="7" t="e">
        <f>VLOOKUP(B:B,#REF!,1,0)</f>
        <v>#REF!</v>
      </c>
      <c r="B84" s="7">
        <v>2355018158600</v>
      </c>
      <c r="C84" s="7">
        <v>4985009708170</v>
      </c>
      <c r="D84" s="8" t="s">
        <v>3015</v>
      </c>
      <c r="E84" s="8" t="s">
        <v>662</v>
      </c>
      <c r="F84" s="8" t="s">
        <v>788</v>
      </c>
      <c r="G84" s="8" t="s">
        <v>54</v>
      </c>
      <c r="H84" s="8">
        <v>42300</v>
      </c>
      <c r="I84" s="8">
        <v>19040</v>
      </c>
      <c r="J84" s="8">
        <v>4</v>
      </c>
      <c r="K84" s="8">
        <v>9</v>
      </c>
    </row>
    <row r="85" spans="1:11">
      <c r="A85" s="7" t="e">
        <f>VLOOKUP(B:B,#REF!,1,0)</f>
        <v>#REF!</v>
      </c>
      <c r="B85" s="7">
        <v>2353519158600</v>
      </c>
      <c r="C85" s="7">
        <v>4985009708286</v>
      </c>
      <c r="D85" s="8" t="s">
        <v>3016</v>
      </c>
      <c r="E85" s="8" t="s">
        <v>662</v>
      </c>
      <c r="F85" s="8" t="s">
        <v>970</v>
      </c>
      <c r="G85" s="8" t="s">
        <v>125</v>
      </c>
      <c r="H85" s="8">
        <v>58600</v>
      </c>
      <c r="I85" s="8">
        <v>26370</v>
      </c>
      <c r="J85" s="8">
        <v>4</v>
      </c>
      <c r="K85" s="8">
        <v>8</v>
      </c>
    </row>
    <row r="86" spans="1:11">
      <c r="A86" s="7" t="e">
        <f>VLOOKUP(B:B,#REF!,1,0)</f>
        <v>#REF!</v>
      </c>
      <c r="B86" s="7">
        <v>2453519158607</v>
      </c>
      <c r="C86" s="7">
        <v>4985009708316</v>
      </c>
      <c r="D86" s="8" t="s">
        <v>3017</v>
      </c>
      <c r="E86" s="8" t="s">
        <v>662</v>
      </c>
      <c r="F86" s="8" t="s">
        <v>972</v>
      </c>
      <c r="G86" s="8" t="s">
        <v>126</v>
      </c>
      <c r="H86" s="8">
        <v>60700</v>
      </c>
      <c r="I86" s="8">
        <v>27320</v>
      </c>
      <c r="J86" s="8">
        <v>15</v>
      </c>
      <c r="K86" s="8">
        <v>1</v>
      </c>
    </row>
    <row r="87" spans="1:11">
      <c r="A87" s="7" t="e">
        <f>VLOOKUP(B:B,#REF!,1,0)</f>
        <v>#REF!</v>
      </c>
      <c r="B87" s="7">
        <v>2553519158604</v>
      </c>
      <c r="C87" s="7">
        <v>4985009708347</v>
      </c>
      <c r="D87" s="8" t="s">
        <v>3018</v>
      </c>
      <c r="E87" s="8" t="s">
        <v>662</v>
      </c>
      <c r="F87" s="8" t="s">
        <v>806</v>
      </c>
      <c r="G87" s="8" t="s">
        <v>100</v>
      </c>
      <c r="H87" s="8">
        <v>67400</v>
      </c>
      <c r="I87" s="8">
        <v>30330</v>
      </c>
      <c r="J87" s="8">
        <v>6</v>
      </c>
      <c r="K87" s="8">
        <v>6</v>
      </c>
    </row>
    <row r="88" spans="1:11">
      <c r="A88" s="7" t="e">
        <f>VLOOKUP(B:B,#REF!,1,0)</f>
        <v>#REF!</v>
      </c>
      <c r="B88" s="7">
        <v>2753519158608</v>
      </c>
      <c r="C88" s="7">
        <v>4985009708378</v>
      </c>
      <c r="D88" s="8" t="s">
        <v>3019</v>
      </c>
      <c r="E88" s="8" t="s">
        <v>662</v>
      </c>
      <c r="F88" s="8" t="s">
        <v>932</v>
      </c>
      <c r="G88" s="8" t="s">
        <v>122</v>
      </c>
      <c r="H88" s="8">
        <v>72800</v>
      </c>
      <c r="I88" s="8">
        <v>32760</v>
      </c>
      <c r="J88" s="8">
        <v>16</v>
      </c>
      <c r="K88" s="8">
        <v>18</v>
      </c>
    </row>
    <row r="89" spans="1:11">
      <c r="A89" s="7" t="e">
        <f>VLOOKUP(B:B,#REF!,1,0)</f>
        <v>#REF!</v>
      </c>
      <c r="B89" s="7">
        <v>2254019158605</v>
      </c>
      <c r="C89" s="7">
        <v>4985009708279</v>
      </c>
      <c r="D89" s="8" t="s">
        <v>3020</v>
      </c>
      <c r="E89" s="8" t="s">
        <v>662</v>
      </c>
      <c r="F89" s="8" t="s">
        <v>675</v>
      </c>
      <c r="G89" s="8" t="s">
        <v>124</v>
      </c>
      <c r="H89" s="8">
        <v>56200</v>
      </c>
      <c r="I89" s="8">
        <v>25290</v>
      </c>
      <c r="J89" s="8">
        <v>22</v>
      </c>
      <c r="K89" s="8">
        <v>12</v>
      </c>
    </row>
    <row r="90" spans="1:11">
      <c r="A90" s="7" t="e">
        <f>VLOOKUP(B:B,#REF!,1,0)</f>
        <v>#REF!</v>
      </c>
      <c r="B90" s="7">
        <v>2354019158602</v>
      </c>
      <c r="C90" s="7">
        <v>4985009708293</v>
      </c>
      <c r="D90" s="8" t="s">
        <v>3021</v>
      </c>
      <c r="E90" s="8" t="s">
        <v>662</v>
      </c>
      <c r="F90" s="8" t="s">
        <v>782</v>
      </c>
      <c r="G90" s="8" t="s">
        <v>101</v>
      </c>
      <c r="H90" s="8">
        <v>56700</v>
      </c>
      <c r="I90" s="8">
        <v>25520</v>
      </c>
      <c r="J90" s="8">
        <v>9</v>
      </c>
      <c r="K90" s="8">
        <v>3</v>
      </c>
    </row>
    <row r="91" spans="1:11">
      <c r="A91" s="7" t="e">
        <f>VLOOKUP(B:B,#REF!,1,0)</f>
        <v>#REF!</v>
      </c>
      <c r="B91" s="7">
        <v>2454019158609</v>
      </c>
      <c r="C91" s="7">
        <v>4985009708323</v>
      </c>
      <c r="D91" s="8" t="s">
        <v>3022</v>
      </c>
      <c r="E91" s="8" t="s">
        <v>662</v>
      </c>
      <c r="F91" s="8" t="s">
        <v>956</v>
      </c>
      <c r="G91" s="8" t="s">
        <v>106</v>
      </c>
      <c r="H91" s="8">
        <v>59600</v>
      </c>
      <c r="I91" s="8">
        <v>26820</v>
      </c>
      <c r="J91" s="8">
        <v>18</v>
      </c>
      <c r="K91" s="8">
        <v>12</v>
      </c>
    </row>
    <row r="92" spans="1:11">
      <c r="A92" s="7" t="e">
        <f>VLOOKUP(B:B,#REF!,1,0)</f>
        <v>#REF!</v>
      </c>
      <c r="B92" s="7">
        <v>2554019158606</v>
      </c>
      <c r="C92" s="7">
        <v>4985009708354</v>
      </c>
      <c r="D92" s="8" t="s">
        <v>3023</v>
      </c>
      <c r="E92" s="8" t="s">
        <v>662</v>
      </c>
      <c r="F92" s="8" t="s">
        <v>1107</v>
      </c>
      <c r="G92" s="8" t="s">
        <v>729</v>
      </c>
      <c r="H92" s="8">
        <v>61700</v>
      </c>
      <c r="I92" s="8">
        <v>27770</v>
      </c>
      <c r="J92" s="8">
        <v>4</v>
      </c>
      <c r="K92" s="8">
        <v>16</v>
      </c>
    </row>
    <row r="93" spans="1:11">
      <c r="A93" s="7" t="e">
        <f>VLOOKUP(B:B,#REF!,1,0)</f>
        <v>#REF!</v>
      </c>
      <c r="B93" s="7">
        <v>2254519158600</v>
      </c>
      <c r="C93" s="7">
        <v>4985009708491</v>
      </c>
      <c r="D93" s="8" t="s">
        <v>3012</v>
      </c>
      <c r="E93" s="8" t="s">
        <v>662</v>
      </c>
      <c r="F93" s="8" t="s">
        <v>1056</v>
      </c>
      <c r="G93" s="8" t="s">
        <v>108</v>
      </c>
      <c r="H93" s="8">
        <v>50500</v>
      </c>
      <c r="I93" s="8">
        <v>22730</v>
      </c>
      <c r="J93" s="8">
        <v>36</v>
      </c>
      <c r="K93" s="8">
        <v>8</v>
      </c>
    </row>
    <row r="94" spans="1:11">
      <c r="A94" s="7" t="e">
        <f>VLOOKUP(B:B,#REF!,1,0)</f>
        <v>#REF!</v>
      </c>
      <c r="B94" s="7">
        <v>2354519158607</v>
      </c>
      <c r="C94" s="7">
        <v>4985009708309</v>
      </c>
      <c r="D94" s="8" t="s">
        <v>3024</v>
      </c>
      <c r="E94" s="8" t="s">
        <v>662</v>
      </c>
      <c r="F94" s="8" t="s">
        <v>1108</v>
      </c>
      <c r="G94" s="8" t="s">
        <v>726</v>
      </c>
      <c r="H94" s="8">
        <v>53100</v>
      </c>
      <c r="I94" s="8">
        <v>23900</v>
      </c>
      <c r="J94" s="8">
        <v>8</v>
      </c>
      <c r="K94" s="8">
        <v>8</v>
      </c>
    </row>
    <row r="95" spans="1:11">
      <c r="A95" s="7" t="e">
        <f>VLOOKUP(B:B,#REF!,1,0)</f>
        <v>#REF!</v>
      </c>
      <c r="B95" s="7">
        <v>2554519158601</v>
      </c>
      <c r="C95" s="7">
        <v>4985009708361</v>
      </c>
      <c r="D95" s="8" t="s">
        <v>3025</v>
      </c>
      <c r="E95" s="8" t="s">
        <v>662</v>
      </c>
      <c r="F95" s="8" t="s">
        <v>1109</v>
      </c>
      <c r="G95" s="8" t="s">
        <v>730</v>
      </c>
      <c r="H95" s="8">
        <v>55300</v>
      </c>
      <c r="I95" s="8">
        <v>24890</v>
      </c>
      <c r="J95" s="8">
        <v>14</v>
      </c>
      <c r="K95" s="8">
        <v>0</v>
      </c>
    </row>
    <row r="96" spans="1:11">
      <c r="A96" s="7" t="e">
        <f>VLOOKUP(B:B,#REF!,1,0)</f>
        <v>#REF!</v>
      </c>
      <c r="B96" s="7">
        <v>1956015159044</v>
      </c>
      <c r="C96" s="7">
        <v>4985009701140</v>
      </c>
      <c r="D96" s="8" t="s">
        <v>3026</v>
      </c>
      <c r="E96" s="8" t="s">
        <v>13</v>
      </c>
      <c r="F96" s="8" t="s">
        <v>863</v>
      </c>
      <c r="G96" s="8" t="s">
        <v>41</v>
      </c>
      <c r="H96" s="8">
        <v>21100</v>
      </c>
      <c r="I96" s="8">
        <v>9500</v>
      </c>
      <c r="J96" s="8">
        <v>16</v>
      </c>
      <c r="K96" s="8">
        <v>12</v>
      </c>
    </row>
    <row r="97" spans="1:11">
      <c r="A97" s="7" t="e">
        <f>VLOOKUP(B:B,#REF!,1,0)</f>
        <v>#REF!</v>
      </c>
      <c r="B97" s="7">
        <v>1856515159042</v>
      </c>
      <c r="C97" s="7">
        <v>4985009700693</v>
      </c>
      <c r="D97" s="8" t="s">
        <v>3027</v>
      </c>
      <c r="E97" s="8" t="s">
        <v>13</v>
      </c>
      <c r="F97" s="8" t="s">
        <v>847</v>
      </c>
      <c r="G97" s="8" t="s">
        <v>42</v>
      </c>
      <c r="H97" s="8">
        <v>19400</v>
      </c>
      <c r="I97" s="8">
        <v>8730</v>
      </c>
      <c r="J97" s="8">
        <v>30</v>
      </c>
      <c r="K97" s="8">
        <v>20</v>
      </c>
    </row>
    <row r="98" spans="1:11">
      <c r="A98" s="7" t="e">
        <f>VLOOKUP(B:B,#REF!,1,0)</f>
        <v>#REF!</v>
      </c>
      <c r="B98" s="7">
        <v>1956515159049</v>
      </c>
      <c r="C98" s="7">
        <v>4985009700990</v>
      </c>
      <c r="D98" s="8" t="s">
        <v>3028</v>
      </c>
      <c r="E98" s="8" t="s">
        <v>13</v>
      </c>
      <c r="F98" s="8" t="s">
        <v>901</v>
      </c>
      <c r="G98" s="8" t="s">
        <v>43</v>
      </c>
      <c r="H98" s="8">
        <v>20800</v>
      </c>
      <c r="I98" s="8">
        <v>9360</v>
      </c>
      <c r="J98" s="8">
        <v>87</v>
      </c>
      <c r="K98" s="8">
        <v>0</v>
      </c>
    </row>
    <row r="99" spans="1:11">
      <c r="A99" s="7" t="e">
        <f>VLOOKUP(B:B,#REF!,1,0)</f>
        <v>#REF!</v>
      </c>
      <c r="B99" s="7">
        <v>2055516159047</v>
      </c>
      <c r="C99" s="7">
        <v>4985009700242</v>
      </c>
      <c r="D99" s="8" t="s">
        <v>3029</v>
      </c>
      <c r="E99" s="8" t="s">
        <v>13</v>
      </c>
      <c r="F99" s="8" t="s">
        <v>3030</v>
      </c>
      <c r="G99" s="8" t="s">
        <v>35</v>
      </c>
      <c r="H99" s="8">
        <v>28800</v>
      </c>
      <c r="I99" s="8">
        <v>12390</v>
      </c>
      <c r="J99" s="8">
        <v>10</v>
      </c>
      <c r="K99" s="8">
        <v>0</v>
      </c>
    </row>
    <row r="100" spans="1:11">
      <c r="A100" s="7" t="e">
        <f>VLOOKUP(B:B,#REF!,1,0)</f>
        <v>#REF!</v>
      </c>
      <c r="B100" s="7">
        <v>1956016159043</v>
      </c>
      <c r="C100" s="7">
        <v>4985009701171</v>
      </c>
      <c r="D100" s="8" t="s">
        <v>3031</v>
      </c>
      <c r="E100" s="8" t="s">
        <v>13</v>
      </c>
      <c r="F100" s="8" t="s">
        <v>3032</v>
      </c>
      <c r="G100" s="8" t="s">
        <v>46</v>
      </c>
      <c r="H100" s="8">
        <v>21400</v>
      </c>
      <c r="I100" s="8">
        <v>9210</v>
      </c>
      <c r="J100" s="8">
        <v>0</v>
      </c>
      <c r="K100" s="8">
        <v>0</v>
      </c>
    </row>
    <row r="101" spans="1:11">
      <c r="A101" s="7" t="e">
        <f>VLOOKUP(B:B,#REF!,1,0)</f>
        <v>#REF!</v>
      </c>
      <c r="B101" s="7">
        <v>2056016159049</v>
      </c>
      <c r="C101" s="7">
        <v>4985009700273</v>
      </c>
      <c r="D101" s="8" t="s">
        <v>3033</v>
      </c>
      <c r="E101" s="8" t="s">
        <v>13</v>
      </c>
      <c r="F101" s="8" t="s">
        <v>1110</v>
      </c>
      <c r="G101" s="8" t="s">
        <v>47</v>
      </c>
      <c r="H101" s="8">
        <v>24600</v>
      </c>
      <c r="I101" s="8">
        <v>10580</v>
      </c>
      <c r="J101" s="8">
        <v>1</v>
      </c>
      <c r="K101" s="8">
        <v>0</v>
      </c>
    </row>
    <row r="102" spans="1:11">
      <c r="A102" s="7" t="e">
        <f>VLOOKUP(B:B,#REF!,1,0)</f>
        <v>#REF!</v>
      </c>
      <c r="B102" s="7">
        <v>2156016159046</v>
      </c>
      <c r="C102" s="7">
        <v>4985009700280</v>
      </c>
      <c r="D102" s="8" t="s">
        <v>3034</v>
      </c>
      <c r="E102" s="8" t="s">
        <v>13</v>
      </c>
      <c r="F102" s="8" t="s">
        <v>1111</v>
      </c>
      <c r="G102" s="8" t="s">
        <v>48</v>
      </c>
      <c r="H102" s="8">
        <v>26300</v>
      </c>
      <c r="I102" s="8">
        <v>11310</v>
      </c>
      <c r="J102" s="8">
        <v>5</v>
      </c>
      <c r="K102" s="8">
        <v>3</v>
      </c>
    </row>
    <row r="103" spans="1:11">
      <c r="A103" s="7" t="e">
        <f>VLOOKUP(B:B,#REF!,1,0)</f>
        <v>#REF!</v>
      </c>
      <c r="B103" s="7">
        <v>2256016159043</v>
      </c>
      <c r="C103" s="7">
        <v>4985009700532</v>
      </c>
      <c r="D103" s="8" t="s">
        <v>3035</v>
      </c>
      <c r="E103" s="8" t="s">
        <v>13</v>
      </c>
      <c r="F103" s="8" t="s">
        <v>860</v>
      </c>
      <c r="G103" s="8" t="s">
        <v>49</v>
      </c>
      <c r="H103" s="8">
        <v>27600</v>
      </c>
      <c r="I103" s="8">
        <v>12420</v>
      </c>
      <c r="J103" s="8">
        <v>10</v>
      </c>
      <c r="K103" s="8">
        <v>14</v>
      </c>
    </row>
    <row r="104" spans="1:11">
      <c r="A104" s="7" t="e">
        <f>VLOOKUP(B:B,#REF!,1,0)</f>
        <v>#REF!</v>
      </c>
      <c r="B104" s="7">
        <v>2356016159040</v>
      </c>
      <c r="C104" s="7">
        <v>4985009700310</v>
      </c>
      <c r="D104" s="8" t="s">
        <v>3036</v>
      </c>
      <c r="E104" s="8" t="s">
        <v>13</v>
      </c>
      <c r="F104" s="8" t="s">
        <v>868</v>
      </c>
      <c r="G104" s="8" t="s">
        <v>56</v>
      </c>
      <c r="H104" s="8">
        <v>30500</v>
      </c>
      <c r="I104" s="8">
        <v>13730</v>
      </c>
      <c r="J104" s="8">
        <v>4</v>
      </c>
      <c r="K104" s="8">
        <v>8</v>
      </c>
    </row>
    <row r="105" spans="1:11">
      <c r="A105" s="7" t="e">
        <f>VLOOKUP(B:B,#REF!,1,0)</f>
        <v>#REF!</v>
      </c>
      <c r="B105" s="7">
        <v>2056516159044</v>
      </c>
      <c r="C105" s="7">
        <v>4985009700327</v>
      </c>
      <c r="D105" s="8" t="s">
        <v>3037</v>
      </c>
      <c r="E105" s="8" t="s">
        <v>13</v>
      </c>
      <c r="F105" s="8" t="s">
        <v>851</v>
      </c>
      <c r="G105" s="8" t="s">
        <v>50</v>
      </c>
      <c r="H105" s="8">
        <v>29500</v>
      </c>
      <c r="I105" s="8">
        <v>13280</v>
      </c>
      <c r="J105" s="8">
        <v>8</v>
      </c>
      <c r="K105" s="8">
        <v>12</v>
      </c>
    </row>
    <row r="106" spans="1:11">
      <c r="A106" s="7" t="e">
        <f>VLOOKUP(B:B,#REF!,1,0)</f>
        <v>#REF!</v>
      </c>
      <c r="B106" s="7">
        <v>2154517159053</v>
      </c>
      <c r="C106" s="7">
        <v>4985009700372</v>
      </c>
      <c r="D106" s="8" t="s">
        <v>3038</v>
      </c>
      <c r="E106" s="8" t="s">
        <v>13</v>
      </c>
      <c r="F106" s="8" t="s">
        <v>3039</v>
      </c>
      <c r="G106" s="8" t="s">
        <v>36</v>
      </c>
      <c r="H106" s="8">
        <v>36800</v>
      </c>
      <c r="I106" s="8">
        <v>15830</v>
      </c>
      <c r="J106" s="8">
        <v>16</v>
      </c>
      <c r="K106" s="8">
        <v>0</v>
      </c>
    </row>
    <row r="107" spans="1:11">
      <c r="A107" s="7" t="e">
        <f>VLOOKUP(B:B,#REF!,1,0)</f>
        <v>#REF!</v>
      </c>
      <c r="B107" s="7">
        <v>2454517159047</v>
      </c>
      <c r="C107" s="7">
        <v>4985009700129</v>
      </c>
      <c r="D107" s="8" t="s">
        <v>3040</v>
      </c>
      <c r="E107" s="8" t="s">
        <v>13</v>
      </c>
      <c r="F107" s="8" t="s">
        <v>3041</v>
      </c>
      <c r="G107" s="8" t="s">
        <v>57</v>
      </c>
      <c r="H107" s="8">
        <v>41200</v>
      </c>
      <c r="I107" s="8">
        <v>17720</v>
      </c>
      <c r="J107" s="8">
        <v>3</v>
      </c>
      <c r="K107" s="8">
        <v>0</v>
      </c>
    </row>
    <row r="108" spans="1:11">
      <c r="A108" s="7" t="e">
        <f>VLOOKUP(B:B,#REF!,1,0)</f>
        <v>#REF!</v>
      </c>
      <c r="B108" s="7">
        <v>2554517159044</v>
      </c>
      <c r="C108" s="7">
        <v>4985009700488</v>
      </c>
      <c r="D108" s="8" t="s">
        <v>3042</v>
      </c>
      <c r="E108" s="8" t="s">
        <v>13</v>
      </c>
      <c r="F108" s="8" t="s">
        <v>875</v>
      </c>
      <c r="G108" s="8" t="s">
        <v>59</v>
      </c>
      <c r="H108" s="8">
        <v>47700</v>
      </c>
      <c r="I108" s="8">
        <v>21470</v>
      </c>
      <c r="J108" s="8">
        <v>0</v>
      </c>
      <c r="K108" s="8">
        <v>20</v>
      </c>
    </row>
    <row r="109" spans="1:11">
      <c r="A109" s="7" t="e">
        <f>VLOOKUP(B:B,#REF!,1,0)</f>
        <v>#REF!</v>
      </c>
      <c r="B109" s="7">
        <v>2355017159042</v>
      </c>
      <c r="C109" s="7">
        <v>4985009700167</v>
      </c>
      <c r="D109" s="8" t="s">
        <v>3043</v>
      </c>
      <c r="E109" s="8" t="s">
        <v>13</v>
      </c>
      <c r="F109" s="8" t="s">
        <v>865</v>
      </c>
      <c r="G109" s="8" t="s">
        <v>53</v>
      </c>
      <c r="H109" s="8">
        <v>37200</v>
      </c>
      <c r="I109" s="8">
        <v>16740</v>
      </c>
      <c r="J109" s="8">
        <v>10</v>
      </c>
      <c r="K109" s="8">
        <v>8</v>
      </c>
    </row>
    <row r="110" spans="1:11">
      <c r="A110" s="7" t="e">
        <f>VLOOKUP(B:B,#REF!,1,0)</f>
        <v>#REF!</v>
      </c>
      <c r="B110" s="7">
        <v>2255517159040</v>
      </c>
      <c r="C110" s="7">
        <v>4985009700204</v>
      </c>
      <c r="D110" s="8" t="s">
        <v>3044</v>
      </c>
      <c r="E110" s="8" t="s">
        <v>13</v>
      </c>
      <c r="F110" s="8" t="s">
        <v>3045</v>
      </c>
      <c r="G110" s="8" t="s">
        <v>52</v>
      </c>
      <c r="H110" s="8">
        <v>36500</v>
      </c>
      <c r="I110" s="8">
        <v>15700</v>
      </c>
      <c r="J110" s="8">
        <v>1</v>
      </c>
      <c r="K110" s="8">
        <v>0</v>
      </c>
    </row>
    <row r="111" spans="1:11">
      <c r="A111" s="7" t="e">
        <f>VLOOKUP(B:B,#REF!,1,0)</f>
        <v>#REF!</v>
      </c>
      <c r="B111" s="7">
        <v>2355517159047</v>
      </c>
      <c r="C111" s="7">
        <v>4985009700228</v>
      </c>
      <c r="D111" s="8" t="s">
        <v>3046</v>
      </c>
      <c r="E111" s="8" t="s">
        <v>13</v>
      </c>
      <c r="F111" s="8" t="s">
        <v>3047</v>
      </c>
      <c r="G111" s="8" t="s">
        <v>55</v>
      </c>
      <c r="H111" s="8">
        <v>30800</v>
      </c>
      <c r="I111" s="8">
        <v>13250</v>
      </c>
      <c r="J111" s="8">
        <v>0</v>
      </c>
      <c r="K111" s="8">
        <v>0</v>
      </c>
    </row>
    <row r="112" spans="1:11">
      <c r="A112" s="7" t="e">
        <f>VLOOKUP(B:B,#REF!,1,0)</f>
        <v>#REF!</v>
      </c>
      <c r="B112" s="7">
        <v>2454018159041</v>
      </c>
      <c r="C112" s="7">
        <v>4985009701805</v>
      </c>
      <c r="D112" s="8" t="s">
        <v>3048</v>
      </c>
      <c r="E112" s="8" t="s">
        <v>13</v>
      </c>
      <c r="F112" s="8" t="s">
        <v>1112</v>
      </c>
      <c r="G112" s="8" t="s">
        <v>83</v>
      </c>
      <c r="H112" s="8">
        <v>56300</v>
      </c>
      <c r="I112" s="8">
        <v>25340</v>
      </c>
      <c r="J112" s="8">
        <v>2</v>
      </c>
      <c r="K112" s="8">
        <v>6</v>
      </c>
    </row>
    <row r="113" spans="1:11">
      <c r="A113" s="7" t="e">
        <f>VLOOKUP(B:B,#REF!,1,0)</f>
        <v>#REF!</v>
      </c>
      <c r="B113" s="7">
        <v>2154518159045</v>
      </c>
      <c r="C113" s="7">
        <v>4985009700020</v>
      </c>
      <c r="D113" s="8" t="s">
        <v>3049</v>
      </c>
      <c r="E113" s="8" t="s">
        <v>13</v>
      </c>
      <c r="F113" s="8" t="s">
        <v>1113</v>
      </c>
      <c r="G113" s="8" t="s">
        <v>51</v>
      </c>
      <c r="H113" s="8">
        <v>36700</v>
      </c>
      <c r="I113" s="8">
        <v>15790</v>
      </c>
      <c r="J113" s="8">
        <v>32</v>
      </c>
      <c r="K113" s="8">
        <v>0</v>
      </c>
    </row>
    <row r="114" spans="1:11">
      <c r="A114" s="7" t="e">
        <f>VLOOKUP(B:B,#REF!,1,0)</f>
        <v>#REF!</v>
      </c>
      <c r="B114" s="7">
        <v>2554518159043</v>
      </c>
      <c r="C114" s="7">
        <v>4985009700044</v>
      </c>
      <c r="D114" s="8" t="s">
        <v>3050</v>
      </c>
      <c r="E114" s="8" t="s">
        <v>13</v>
      </c>
      <c r="F114" s="8" t="s">
        <v>1114</v>
      </c>
      <c r="G114" s="8" t="s">
        <v>60</v>
      </c>
      <c r="H114" s="8">
        <v>42800</v>
      </c>
      <c r="I114" s="8">
        <v>18410</v>
      </c>
      <c r="J114" s="8">
        <v>2</v>
      </c>
      <c r="K114" s="8">
        <v>1</v>
      </c>
    </row>
    <row r="115" spans="1:11">
      <c r="A115" s="7" t="e">
        <f>VLOOKUP(B:B,#REF!,1,0)</f>
        <v>#REF!</v>
      </c>
      <c r="B115" s="7">
        <v>2255018159051</v>
      </c>
      <c r="C115" s="7">
        <v>4985009702376</v>
      </c>
      <c r="D115" s="8" t="s">
        <v>3051</v>
      </c>
      <c r="E115" s="8" t="s">
        <v>13</v>
      </c>
      <c r="F115" s="8" t="s">
        <v>1115</v>
      </c>
      <c r="G115" s="8" t="s">
        <v>80</v>
      </c>
      <c r="H115" s="8">
        <v>37900</v>
      </c>
      <c r="I115" s="8">
        <v>16300</v>
      </c>
      <c r="J115" s="8">
        <v>90</v>
      </c>
      <c r="K115" s="8">
        <v>31</v>
      </c>
    </row>
    <row r="116" spans="1:11">
      <c r="A116" s="7" t="e">
        <f>VLOOKUP(B:B,#REF!,1,0)</f>
        <v>#REF!</v>
      </c>
      <c r="B116" s="7">
        <v>2355018159140</v>
      </c>
      <c r="C116" s="7">
        <v>4985009700068</v>
      </c>
      <c r="D116" s="8" t="s">
        <v>3052</v>
      </c>
      <c r="E116" s="8" t="s">
        <v>13</v>
      </c>
      <c r="F116" s="8" t="s">
        <v>788</v>
      </c>
      <c r="G116" s="8" t="s">
        <v>54</v>
      </c>
      <c r="H116" s="8">
        <v>40000</v>
      </c>
      <c r="I116" s="8">
        <v>18000</v>
      </c>
      <c r="J116" s="8">
        <v>40</v>
      </c>
      <c r="K116" s="8">
        <v>12</v>
      </c>
    </row>
    <row r="117" spans="1:11">
      <c r="A117" s="7" t="e">
        <f>VLOOKUP(B:B,#REF!,1,0)</f>
        <v>#REF!</v>
      </c>
      <c r="B117" s="7">
        <v>2455018159048</v>
      </c>
      <c r="C117" s="7">
        <v>4985009700075</v>
      </c>
      <c r="D117" s="8" t="s">
        <v>3053</v>
      </c>
      <c r="E117" s="8" t="s">
        <v>13</v>
      </c>
      <c r="F117" s="8" t="s">
        <v>873</v>
      </c>
      <c r="G117" s="8" t="s">
        <v>61</v>
      </c>
      <c r="H117" s="8">
        <v>41500</v>
      </c>
      <c r="I117" s="8">
        <v>18680</v>
      </c>
      <c r="J117" s="8">
        <v>14</v>
      </c>
      <c r="K117" s="8">
        <v>2</v>
      </c>
    </row>
    <row r="118" spans="1:11">
      <c r="A118" s="7" t="e">
        <f>VLOOKUP(B:B,#REF!,1,0)</f>
        <v>#REF!</v>
      </c>
      <c r="B118" s="7">
        <v>2454519159045</v>
      </c>
      <c r="C118" s="7">
        <v>4985009700013</v>
      </c>
      <c r="D118" s="8" t="s">
        <v>3054</v>
      </c>
      <c r="E118" s="8" t="s">
        <v>13</v>
      </c>
      <c r="F118" s="8" t="s">
        <v>3055</v>
      </c>
      <c r="G118" s="8" t="s">
        <v>58</v>
      </c>
      <c r="H118" s="8">
        <v>52800</v>
      </c>
      <c r="I118" s="8">
        <v>22710</v>
      </c>
      <c r="J118" s="8">
        <v>2</v>
      </c>
      <c r="K118" s="8">
        <v>0</v>
      </c>
    </row>
    <row r="119" spans="1:11">
      <c r="A119" s="7" t="e">
        <f>VLOOKUP(B:B,#REF!,1,0)</f>
        <v>#REF!</v>
      </c>
      <c r="B119" s="7">
        <v>1955516159263</v>
      </c>
      <c r="C119" s="7">
        <v>4985009705186</v>
      </c>
      <c r="D119" s="8" t="s">
        <v>3056</v>
      </c>
      <c r="E119" s="8" t="s">
        <v>14</v>
      </c>
      <c r="F119" s="8" t="s">
        <v>856</v>
      </c>
      <c r="G119" s="8" t="s">
        <v>44</v>
      </c>
      <c r="H119" s="8">
        <v>25100</v>
      </c>
      <c r="I119" s="8">
        <v>11300</v>
      </c>
      <c r="J119" s="8">
        <v>47</v>
      </c>
      <c r="K119" s="8">
        <v>0</v>
      </c>
    </row>
    <row r="120" spans="1:11">
      <c r="A120" s="7" t="e">
        <f>VLOOKUP(B:B,#REF!,1,0)</f>
        <v>#REF!</v>
      </c>
      <c r="B120" s="7">
        <v>1956016159265</v>
      </c>
      <c r="C120" s="7">
        <v>4985009705728</v>
      </c>
      <c r="D120" s="8" t="s">
        <v>3057</v>
      </c>
      <c r="E120" s="8" t="s">
        <v>14</v>
      </c>
      <c r="F120" s="8" t="s">
        <v>837</v>
      </c>
      <c r="G120" s="8" t="s">
        <v>46</v>
      </c>
      <c r="H120" s="8">
        <v>21400</v>
      </c>
      <c r="I120" s="8">
        <v>9630</v>
      </c>
      <c r="J120" s="8">
        <v>0</v>
      </c>
      <c r="K120" s="8">
        <v>0</v>
      </c>
    </row>
    <row r="121" spans="1:11">
      <c r="A121" s="7" t="e">
        <f>VLOOKUP(B:B,#REF!,1,0)</f>
        <v>#REF!</v>
      </c>
      <c r="B121" s="7">
        <v>2055516159269</v>
      </c>
      <c r="C121" s="7">
        <v>4985009705629</v>
      </c>
      <c r="D121" s="8" t="s">
        <v>3058</v>
      </c>
      <c r="E121" s="8" t="s">
        <v>14</v>
      </c>
      <c r="F121" s="8" t="s">
        <v>931</v>
      </c>
      <c r="G121" s="8" t="s">
        <v>35</v>
      </c>
      <c r="H121" s="8">
        <v>28800</v>
      </c>
      <c r="I121" s="8">
        <v>12960</v>
      </c>
      <c r="J121" s="8">
        <v>0</v>
      </c>
      <c r="K121" s="8">
        <v>0</v>
      </c>
    </row>
    <row r="122" spans="1:11">
      <c r="A122" s="7" t="e">
        <f>VLOOKUP(B:B,#REF!,1,0)</f>
        <v>#REF!</v>
      </c>
      <c r="B122" s="7">
        <v>2056016159261</v>
      </c>
      <c r="C122" s="7">
        <v>4985009705216</v>
      </c>
      <c r="D122" s="8" t="s">
        <v>3059</v>
      </c>
      <c r="E122" s="8" t="s">
        <v>14</v>
      </c>
      <c r="F122" s="8" t="s">
        <v>850</v>
      </c>
      <c r="G122" s="8" t="s">
        <v>47</v>
      </c>
      <c r="H122" s="8">
        <v>24600</v>
      </c>
      <c r="I122" s="8">
        <v>11070</v>
      </c>
      <c r="J122" s="8">
        <v>37</v>
      </c>
      <c r="K122" s="8">
        <v>32</v>
      </c>
    </row>
    <row r="123" spans="1:11">
      <c r="A123" s="7" t="e">
        <f>VLOOKUP(B:B,#REF!,1,0)</f>
        <v>#REF!</v>
      </c>
      <c r="B123" s="7">
        <v>2156016159268</v>
      </c>
      <c r="C123" s="7">
        <v>4985009705223</v>
      </c>
      <c r="D123" s="8" t="s">
        <v>3060</v>
      </c>
      <c r="E123" s="8" t="s">
        <v>14</v>
      </c>
      <c r="F123" s="8" t="s">
        <v>756</v>
      </c>
      <c r="G123" s="8" t="s">
        <v>48</v>
      </c>
      <c r="H123" s="8">
        <v>26300</v>
      </c>
      <c r="I123" s="8">
        <v>11840</v>
      </c>
      <c r="J123" s="8">
        <v>0</v>
      </c>
      <c r="K123" s="8">
        <v>12</v>
      </c>
    </row>
    <row r="124" spans="1:11">
      <c r="A124" s="7" t="e">
        <f>VLOOKUP(B:B,#REF!,1,0)</f>
        <v>#REF!</v>
      </c>
      <c r="B124" s="7">
        <v>2156516159256</v>
      </c>
      <c r="C124" s="7">
        <v>4985009705261</v>
      </c>
      <c r="D124" s="8" t="s">
        <v>3061</v>
      </c>
      <c r="E124" s="8" t="s">
        <v>14</v>
      </c>
      <c r="F124" s="8" t="s">
        <v>760</v>
      </c>
      <c r="G124" s="8" t="s">
        <v>73</v>
      </c>
      <c r="H124" s="8">
        <v>26000</v>
      </c>
      <c r="I124" s="8">
        <v>11700</v>
      </c>
      <c r="J124" s="8">
        <v>8</v>
      </c>
      <c r="K124" s="8">
        <v>16</v>
      </c>
    </row>
    <row r="125" spans="1:11">
      <c r="A125" s="7" t="e">
        <f>VLOOKUP(B:B,#REF!,1,0)</f>
        <v>#REF!</v>
      </c>
      <c r="B125" s="7">
        <v>2255516159256</v>
      </c>
      <c r="C125" s="7">
        <v>4985009705209</v>
      </c>
      <c r="D125" s="8" t="s">
        <v>3062</v>
      </c>
      <c r="E125" s="8" t="s">
        <v>14</v>
      </c>
      <c r="F125" s="8" t="s">
        <v>770</v>
      </c>
      <c r="G125" s="8" t="s">
        <v>45</v>
      </c>
      <c r="H125" s="8">
        <v>32200</v>
      </c>
      <c r="I125" s="8">
        <v>14490</v>
      </c>
      <c r="J125" s="8">
        <v>1</v>
      </c>
      <c r="K125" s="8">
        <v>11</v>
      </c>
    </row>
    <row r="126" spans="1:11">
      <c r="A126" s="7" t="e">
        <f>VLOOKUP(B:B,#REF!,1,0)</f>
        <v>#REF!</v>
      </c>
      <c r="B126" s="7">
        <v>2154517159268</v>
      </c>
      <c r="C126" s="7">
        <v>4985009705285</v>
      </c>
      <c r="D126" s="8" t="s">
        <v>3063</v>
      </c>
      <c r="E126" s="8" t="s">
        <v>14</v>
      </c>
      <c r="F126" s="8" t="s">
        <v>570</v>
      </c>
      <c r="G126" s="8" t="s">
        <v>36</v>
      </c>
      <c r="H126" s="8">
        <v>36800</v>
      </c>
      <c r="I126" s="8">
        <v>16560</v>
      </c>
      <c r="J126" s="8">
        <v>0</v>
      </c>
      <c r="K126" s="8">
        <v>0</v>
      </c>
    </row>
    <row r="127" spans="1:11">
      <c r="A127" s="7" t="e">
        <f>VLOOKUP(B:B,#REF!,1,0)</f>
        <v>#REF!</v>
      </c>
      <c r="B127" s="7">
        <v>2054517159254</v>
      </c>
      <c r="C127" s="7">
        <v>4985009705278</v>
      </c>
      <c r="D127" s="8" t="s">
        <v>3064</v>
      </c>
      <c r="E127" s="8" t="s">
        <v>14</v>
      </c>
      <c r="F127" s="8" t="s">
        <v>880</v>
      </c>
      <c r="G127" s="8" t="s">
        <v>62</v>
      </c>
      <c r="H127" s="8">
        <v>34700</v>
      </c>
      <c r="I127" s="8">
        <v>15620</v>
      </c>
      <c r="J127" s="8">
        <v>13</v>
      </c>
      <c r="K127" s="8">
        <v>31</v>
      </c>
    </row>
    <row r="128" spans="1:11">
      <c r="A128" s="7" t="e">
        <f>VLOOKUP(B:B,#REF!,1,0)</f>
        <v>#REF!</v>
      </c>
      <c r="B128" s="7">
        <v>2254517159258</v>
      </c>
      <c r="C128" s="7">
        <v>4985009705643</v>
      </c>
      <c r="D128" s="8" t="s">
        <v>3065</v>
      </c>
      <c r="E128" s="8" t="s">
        <v>14</v>
      </c>
      <c r="F128" s="8" t="s">
        <v>841</v>
      </c>
      <c r="G128" s="8" t="s">
        <v>37</v>
      </c>
      <c r="H128" s="8">
        <v>38100</v>
      </c>
      <c r="I128" s="8">
        <v>17150</v>
      </c>
      <c r="J128" s="8">
        <v>84</v>
      </c>
      <c r="K128" s="8">
        <v>44</v>
      </c>
    </row>
    <row r="129" spans="1:11">
      <c r="A129" s="7" t="e">
        <f>VLOOKUP(B:B,#REF!,1,0)</f>
        <v>#REF!</v>
      </c>
      <c r="B129" s="7">
        <v>2354517159255</v>
      </c>
      <c r="C129" s="7">
        <v>4985009705292</v>
      </c>
      <c r="D129" s="8" t="s">
        <v>3066</v>
      </c>
      <c r="E129" s="8" t="s">
        <v>14</v>
      </c>
      <c r="F129" s="8" t="s">
        <v>904</v>
      </c>
      <c r="G129" s="8" t="s">
        <v>63</v>
      </c>
      <c r="H129" s="8">
        <v>42200</v>
      </c>
      <c r="I129" s="8">
        <v>18990</v>
      </c>
      <c r="J129" s="8">
        <v>0</v>
      </c>
      <c r="K129" s="8">
        <v>12</v>
      </c>
    </row>
    <row r="130" spans="1:11">
      <c r="A130" s="7" t="e">
        <f>VLOOKUP(B:B,#REF!,1,0)</f>
        <v>#REF!</v>
      </c>
      <c r="B130" s="7">
        <v>2454517159252</v>
      </c>
      <c r="C130" s="7">
        <v>4985009705308</v>
      </c>
      <c r="D130" s="8" t="s">
        <v>3067</v>
      </c>
      <c r="E130" s="8" t="s">
        <v>14</v>
      </c>
      <c r="F130" s="8" t="s">
        <v>870</v>
      </c>
      <c r="G130" s="8" t="s">
        <v>57</v>
      </c>
      <c r="H130" s="8">
        <v>49500</v>
      </c>
      <c r="I130" s="8">
        <v>22280</v>
      </c>
      <c r="J130" s="8">
        <v>12</v>
      </c>
      <c r="K130" s="8">
        <v>8</v>
      </c>
    </row>
    <row r="131" spans="1:11">
      <c r="A131" s="7" t="e">
        <f>VLOOKUP(B:B,#REF!,1,0)</f>
        <v>#REF!</v>
      </c>
      <c r="B131" s="7">
        <v>2055017159256</v>
      </c>
      <c r="C131" s="7">
        <v>4985009705315</v>
      </c>
      <c r="D131" s="8" t="s">
        <v>3068</v>
      </c>
      <c r="E131" s="8" t="s">
        <v>14</v>
      </c>
      <c r="F131" s="8" t="s">
        <v>736</v>
      </c>
      <c r="G131" s="8" t="s">
        <v>64</v>
      </c>
      <c r="H131" s="8">
        <v>33100</v>
      </c>
      <c r="I131" s="8">
        <v>14900</v>
      </c>
      <c r="J131" s="8">
        <v>76</v>
      </c>
      <c r="K131" s="8">
        <v>36</v>
      </c>
    </row>
    <row r="132" spans="1:11">
      <c r="A132" s="7" t="e">
        <f>VLOOKUP(B:B,#REF!,1,0)</f>
        <v>#REF!</v>
      </c>
      <c r="B132" s="7">
        <v>2155017159253</v>
      </c>
      <c r="C132" s="7">
        <v>4985009705322</v>
      </c>
      <c r="D132" s="8" t="s">
        <v>3069</v>
      </c>
      <c r="E132" s="8" t="s">
        <v>14</v>
      </c>
      <c r="F132" s="8" t="s">
        <v>664</v>
      </c>
      <c r="G132" s="8" t="s">
        <v>39</v>
      </c>
      <c r="H132" s="8">
        <v>36700</v>
      </c>
      <c r="I132" s="8">
        <v>16520</v>
      </c>
      <c r="J132" s="8">
        <v>55</v>
      </c>
      <c r="K132" s="8">
        <v>20</v>
      </c>
    </row>
    <row r="133" spans="1:11">
      <c r="A133" s="7" t="e">
        <f>VLOOKUP(B:B,#REF!,1,0)</f>
        <v>#REF!</v>
      </c>
      <c r="B133" s="7">
        <v>2255017159250</v>
      </c>
      <c r="C133" s="7">
        <v>4985009705698</v>
      </c>
      <c r="D133" s="8" t="s">
        <v>1711</v>
      </c>
      <c r="E133" s="8" t="s">
        <v>14</v>
      </c>
      <c r="F133" s="8" t="s">
        <v>1116</v>
      </c>
      <c r="G133" s="8" t="s">
        <v>32</v>
      </c>
      <c r="H133" s="8">
        <v>38500</v>
      </c>
      <c r="I133" s="8">
        <v>16560</v>
      </c>
      <c r="J133" s="8">
        <v>2</v>
      </c>
      <c r="K133" s="8">
        <v>0</v>
      </c>
    </row>
    <row r="134" spans="1:11">
      <c r="A134" s="7" t="e">
        <f>VLOOKUP(B:B,#REF!,1,0)</f>
        <v>#REF!</v>
      </c>
      <c r="B134" s="7">
        <v>2255017159267</v>
      </c>
      <c r="C134" s="7">
        <v>4985009004272</v>
      </c>
      <c r="D134" s="8" t="s">
        <v>3070</v>
      </c>
      <c r="E134" s="8" t="s">
        <v>14</v>
      </c>
      <c r="F134" s="8" t="s">
        <v>1117</v>
      </c>
      <c r="G134" s="8" t="s">
        <v>32</v>
      </c>
      <c r="H134" s="8">
        <v>38500</v>
      </c>
      <c r="I134" s="8">
        <v>17330</v>
      </c>
      <c r="J134" s="8">
        <v>54</v>
      </c>
      <c r="K134" s="8">
        <v>17</v>
      </c>
    </row>
    <row r="135" spans="1:11">
      <c r="A135" s="7" t="e">
        <f>VLOOKUP(B:B,#REF!,1,0)</f>
        <v>#REF!</v>
      </c>
      <c r="B135" s="7">
        <v>2055517159251</v>
      </c>
      <c r="C135" s="7">
        <v>4985009705346</v>
      </c>
      <c r="D135" s="8" t="s">
        <v>3071</v>
      </c>
      <c r="E135" s="8" t="s">
        <v>14</v>
      </c>
      <c r="F135" s="8" t="s">
        <v>741</v>
      </c>
      <c r="G135" s="8" t="s">
        <v>65</v>
      </c>
      <c r="H135" s="8">
        <v>31000</v>
      </c>
      <c r="I135" s="8">
        <v>13950</v>
      </c>
      <c r="J135" s="8">
        <v>65</v>
      </c>
      <c r="K135" s="8">
        <v>73</v>
      </c>
    </row>
    <row r="136" spans="1:11">
      <c r="A136" s="7" t="e">
        <f>VLOOKUP(B:B,#REF!,1,0)</f>
        <v>#REF!</v>
      </c>
      <c r="B136" s="7">
        <v>2155517159258</v>
      </c>
      <c r="C136" s="7">
        <v>4985009705353</v>
      </c>
      <c r="D136" s="8" t="s">
        <v>3072</v>
      </c>
      <c r="E136" s="8" t="s">
        <v>14</v>
      </c>
      <c r="F136" s="8" t="s">
        <v>558</v>
      </c>
      <c r="G136" s="8" t="s">
        <v>66</v>
      </c>
      <c r="H136" s="8">
        <v>32000</v>
      </c>
      <c r="I136" s="8">
        <v>14400</v>
      </c>
      <c r="J136" s="8">
        <v>54</v>
      </c>
      <c r="K136" s="8">
        <v>44</v>
      </c>
    </row>
    <row r="137" spans="1:11">
      <c r="A137" s="7" t="e">
        <f>VLOOKUP(B:B,#REF!,1,0)</f>
        <v>#REF!</v>
      </c>
      <c r="B137" s="7">
        <v>2255517159262</v>
      </c>
      <c r="C137" s="7">
        <v>4985009705360</v>
      </c>
      <c r="D137" s="8" t="s">
        <v>3073</v>
      </c>
      <c r="E137" s="8" t="s">
        <v>14</v>
      </c>
      <c r="F137" s="8" t="s">
        <v>859</v>
      </c>
      <c r="G137" s="8" t="s">
        <v>52</v>
      </c>
      <c r="H137" s="8">
        <v>36500</v>
      </c>
      <c r="I137" s="8">
        <v>16430</v>
      </c>
      <c r="J137" s="8">
        <v>0</v>
      </c>
      <c r="K137" s="8">
        <v>8</v>
      </c>
    </row>
    <row r="138" spans="1:11">
      <c r="A138" s="7" t="e">
        <f>VLOOKUP(B:B,#REF!,1,0)</f>
        <v>#REF!</v>
      </c>
      <c r="B138" s="7">
        <v>2355517159252</v>
      </c>
      <c r="C138" s="7">
        <v>4985009705704</v>
      </c>
      <c r="D138" s="8" t="s">
        <v>3074</v>
      </c>
      <c r="E138" s="8" t="s">
        <v>14</v>
      </c>
      <c r="F138" s="8" t="s">
        <v>905</v>
      </c>
      <c r="G138" s="8" t="s">
        <v>55</v>
      </c>
      <c r="H138" s="8">
        <v>37100</v>
      </c>
      <c r="I138" s="8">
        <v>16700</v>
      </c>
      <c r="J138" s="8">
        <v>12</v>
      </c>
      <c r="K138" s="8">
        <v>24</v>
      </c>
    </row>
    <row r="139" spans="1:11">
      <c r="A139" s="7" t="e">
        <f>VLOOKUP(B:B,#REF!,1,0)</f>
        <v>#REF!</v>
      </c>
      <c r="B139" s="7">
        <v>2156017159250</v>
      </c>
      <c r="C139" s="7">
        <v>4985009705384</v>
      </c>
      <c r="D139" s="8" t="s">
        <v>3075</v>
      </c>
      <c r="E139" s="8" t="s">
        <v>14</v>
      </c>
      <c r="F139" s="8" t="s">
        <v>888</v>
      </c>
      <c r="G139" s="8" t="s">
        <v>67</v>
      </c>
      <c r="H139" s="8">
        <v>28600</v>
      </c>
      <c r="I139" s="8">
        <v>12870</v>
      </c>
      <c r="J139" s="8">
        <v>33</v>
      </c>
      <c r="K139" s="8">
        <v>16</v>
      </c>
    </row>
    <row r="140" spans="1:11">
      <c r="A140" s="7" t="e">
        <f>VLOOKUP(B:B,#REF!,1,0)</f>
        <v>#REF!</v>
      </c>
      <c r="B140" s="7">
        <v>2256017159257</v>
      </c>
      <c r="C140" s="7">
        <v>4985009705391</v>
      </c>
      <c r="D140" s="8" t="s">
        <v>3076</v>
      </c>
      <c r="E140" s="8" t="s">
        <v>14</v>
      </c>
      <c r="F140" s="8" t="s">
        <v>777</v>
      </c>
      <c r="G140" s="8" t="s">
        <v>68</v>
      </c>
      <c r="H140" s="8">
        <v>30200</v>
      </c>
      <c r="I140" s="8">
        <v>13590</v>
      </c>
      <c r="J140" s="8">
        <v>20</v>
      </c>
      <c r="K140" s="8">
        <v>16</v>
      </c>
    </row>
    <row r="141" spans="1:11">
      <c r="A141" s="7" t="e">
        <f>VLOOKUP(B:B,#REF!,1,0)</f>
        <v>#REF!</v>
      </c>
      <c r="B141" s="7">
        <v>2254018159252</v>
      </c>
      <c r="C141" s="7">
        <v>4985009705438</v>
      </c>
      <c r="D141" s="8" t="s">
        <v>3077</v>
      </c>
      <c r="E141" s="8" t="s">
        <v>14</v>
      </c>
      <c r="F141" s="8" t="s">
        <v>762</v>
      </c>
      <c r="G141" s="8" t="s">
        <v>38</v>
      </c>
      <c r="H141" s="8">
        <v>43400</v>
      </c>
      <c r="I141" s="8">
        <v>19530</v>
      </c>
      <c r="J141" s="8">
        <v>29</v>
      </c>
      <c r="K141" s="8">
        <v>24</v>
      </c>
    </row>
    <row r="142" spans="1:11">
      <c r="A142" s="7" t="e">
        <f>VLOOKUP(B:B,#REF!,1,0)</f>
        <v>#REF!</v>
      </c>
      <c r="B142" s="7">
        <v>2254518159257</v>
      </c>
      <c r="C142" s="7">
        <v>4985009705735</v>
      </c>
      <c r="D142" s="8" t="s">
        <v>3078</v>
      </c>
      <c r="E142" s="8" t="s">
        <v>14</v>
      </c>
      <c r="F142" s="8" t="s">
        <v>766</v>
      </c>
      <c r="G142" s="8" t="s">
        <v>40</v>
      </c>
      <c r="H142" s="8">
        <v>41500</v>
      </c>
      <c r="I142" s="8">
        <v>18680</v>
      </c>
      <c r="J142" s="8">
        <v>76</v>
      </c>
      <c r="K142" s="8">
        <v>34</v>
      </c>
    </row>
    <row r="143" spans="1:11">
      <c r="A143" s="7" t="e">
        <f>VLOOKUP(B:B,#REF!,1,0)</f>
        <v>#REF!</v>
      </c>
      <c r="B143" s="7">
        <v>2354518159254</v>
      </c>
      <c r="C143" s="7">
        <v>4985009705476</v>
      </c>
      <c r="D143" s="8" t="s">
        <v>3079</v>
      </c>
      <c r="E143" s="8" t="s">
        <v>14</v>
      </c>
      <c r="F143" s="8" t="s">
        <v>786</v>
      </c>
      <c r="G143" s="8" t="s">
        <v>69</v>
      </c>
      <c r="H143" s="8">
        <v>43500</v>
      </c>
      <c r="I143" s="8">
        <v>19580</v>
      </c>
      <c r="J143" s="8">
        <v>9</v>
      </c>
      <c r="K143" s="8">
        <v>19</v>
      </c>
    </row>
    <row r="144" spans="1:11">
      <c r="A144" s="7" t="e">
        <f>VLOOKUP(B:B,#REF!,1,0)</f>
        <v>#REF!</v>
      </c>
      <c r="B144" s="7">
        <v>2454518159251</v>
      </c>
      <c r="C144" s="7">
        <v>4985009705483</v>
      </c>
      <c r="D144" s="8" t="s">
        <v>3080</v>
      </c>
      <c r="E144" s="8" t="s">
        <v>14</v>
      </c>
      <c r="F144" s="8" t="s">
        <v>871</v>
      </c>
      <c r="G144" s="8" t="s">
        <v>33</v>
      </c>
      <c r="H144" s="8">
        <v>46700</v>
      </c>
      <c r="I144" s="8">
        <v>21020</v>
      </c>
      <c r="J144" s="8">
        <v>55</v>
      </c>
      <c r="K144" s="8">
        <v>18</v>
      </c>
    </row>
    <row r="145" spans="1:11">
      <c r="A145" s="7" t="e">
        <f>VLOOKUP(B:B,#REF!,1,0)</f>
        <v>#REF!</v>
      </c>
      <c r="B145" s="7">
        <v>2554518159258</v>
      </c>
      <c r="C145" s="7">
        <v>4985009705490</v>
      </c>
      <c r="D145" s="8" t="s">
        <v>3081</v>
      </c>
      <c r="E145" s="8" t="s">
        <v>14</v>
      </c>
      <c r="F145" s="8" t="s">
        <v>877</v>
      </c>
      <c r="G145" s="8" t="s">
        <v>60</v>
      </c>
      <c r="H145" s="8">
        <v>50000</v>
      </c>
      <c r="I145" s="8">
        <v>22500</v>
      </c>
      <c r="J145" s="8">
        <v>0</v>
      </c>
      <c r="K145" s="8">
        <v>8</v>
      </c>
    </row>
    <row r="146" spans="1:11">
      <c r="A146" s="7" t="e">
        <f>VLOOKUP(B:B,#REF!,1,0)</f>
        <v>#REF!</v>
      </c>
      <c r="B146" s="7">
        <v>2155518159257</v>
      </c>
      <c r="C146" s="7">
        <v>4985009705544</v>
      </c>
      <c r="D146" s="8" t="s">
        <v>3082</v>
      </c>
      <c r="E146" s="8" t="s">
        <v>14</v>
      </c>
      <c r="F146" s="8" t="s">
        <v>886</v>
      </c>
      <c r="G146" s="8" t="s">
        <v>70</v>
      </c>
      <c r="H146" s="8">
        <v>36200</v>
      </c>
      <c r="I146" s="8">
        <v>16290</v>
      </c>
      <c r="J146" s="8">
        <v>22</v>
      </c>
      <c r="K146" s="8">
        <v>6</v>
      </c>
    </row>
    <row r="147" spans="1:11">
      <c r="A147" s="7" t="e">
        <f>VLOOKUP(B:B,#REF!,1,0)</f>
        <v>#REF!</v>
      </c>
      <c r="B147" s="7">
        <v>2255518159254</v>
      </c>
      <c r="C147" s="7">
        <v>4985009705551</v>
      </c>
      <c r="D147" s="8" t="s">
        <v>3082</v>
      </c>
      <c r="E147" s="8" t="s">
        <v>14</v>
      </c>
      <c r="F147" s="8" t="s">
        <v>899</v>
      </c>
      <c r="G147" s="8" t="s">
        <v>71</v>
      </c>
      <c r="H147" s="8">
        <v>33700</v>
      </c>
      <c r="I147" s="8">
        <v>15170</v>
      </c>
      <c r="J147" s="8">
        <v>44</v>
      </c>
      <c r="K147" s="8">
        <v>28</v>
      </c>
    </row>
    <row r="148" spans="1:11">
      <c r="A148" s="7" t="e">
        <f>VLOOKUP(B:B,#REF!,1,0)</f>
        <v>#REF!</v>
      </c>
      <c r="B148" s="7">
        <v>2355518159251</v>
      </c>
      <c r="C148" s="7">
        <v>4985009705568</v>
      </c>
      <c r="D148" s="8" t="s">
        <v>3080</v>
      </c>
      <c r="E148" s="8" t="s">
        <v>14</v>
      </c>
      <c r="F148" s="8" t="s">
        <v>798</v>
      </c>
      <c r="G148" s="8" t="s">
        <v>72</v>
      </c>
      <c r="H148" s="8">
        <v>37900</v>
      </c>
      <c r="I148" s="8">
        <v>17060</v>
      </c>
      <c r="J148" s="8">
        <v>32</v>
      </c>
      <c r="K148" s="8">
        <v>24</v>
      </c>
    </row>
    <row r="149" spans="1:11">
      <c r="A149" s="7" t="e">
        <f>VLOOKUP(B:B,#REF!,1,0)</f>
        <v>#REF!</v>
      </c>
      <c r="B149" s="7">
        <v>2156516159300</v>
      </c>
      <c r="C149" s="7">
        <v>4985009706053</v>
      </c>
      <c r="D149" s="8" t="s">
        <v>3083</v>
      </c>
      <c r="E149" s="8" t="s">
        <v>15</v>
      </c>
      <c r="F149" s="8" t="s">
        <v>3084</v>
      </c>
      <c r="G149" s="8" t="s">
        <v>73</v>
      </c>
      <c r="H149" s="8">
        <v>26300</v>
      </c>
      <c r="I149" s="8">
        <v>11310</v>
      </c>
      <c r="J149" s="8">
        <v>2</v>
      </c>
      <c r="K149" s="8">
        <v>0</v>
      </c>
    </row>
    <row r="150" spans="1:11">
      <c r="A150" s="7" t="e">
        <f>VLOOKUP(B:B,#REF!,1,0)</f>
        <v>#REF!</v>
      </c>
      <c r="B150" s="7">
        <v>2256517159306</v>
      </c>
      <c r="C150" s="7">
        <v>4985009706145</v>
      </c>
      <c r="D150" s="8" t="s">
        <v>3085</v>
      </c>
      <c r="E150" s="8" t="s">
        <v>15</v>
      </c>
      <c r="F150" s="8" t="s">
        <v>1118</v>
      </c>
      <c r="G150" s="8" t="s">
        <v>74</v>
      </c>
      <c r="H150" s="8">
        <v>31600</v>
      </c>
      <c r="I150" s="8">
        <v>13590</v>
      </c>
      <c r="J150" s="8">
        <v>16</v>
      </c>
      <c r="K150" s="8">
        <v>16</v>
      </c>
    </row>
    <row r="151" spans="1:11">
      <c r="A151" s="7" t="e">
        <f>VLOOKUP(B:B,#REF!,1,0)</f>
        <v>#REF!</v>
      </c>
      <c r="B151" s="7">
        <v>2656517159304</v>
      </c>
      <c r="C151" s="7">
        <v>4985009706190</v>
      </c>
      <c r="D151" s="8" t="s">
        <v>3086</v>
      </c>
      <c r="E151" s="8" t="s">
        <v>15</v>
      </c>
      <c r="F151" s="8" t="s">
        <v>824</v>
      </c>
      <c r="G151" s="8" t="s">
        <v>75</v>
      </c>
      <c r="H151" s="8">
        <v>42400</v>
      </c>
      <c r="I151" s="8">
        <v>19080</v>
      </c>
      <c r="J151" s="8">
        <v>0</v>
      </c>
      <c r="K151" s="8">
        <v>12</v>
      </c>
    </row>
    <row r="152" spans="1:11">
      <c r="A152" s="7" t="e">
        <f>VLOOKUP(B:B,#REF!,1,0)</f>
        <v>#REF!</v>
      </c>
      <c r="B152" s="7">
        <v>2255518159308</v>
      </c>
      <c r="C152" s="7">
        <v>4985009706237</v>
      </c>
      <c r="D152" s="8" t="s">
        <v>3087</v>
      </c>
      <c r="E152" s="8" t="s">
        <v>15</v>
      </c>
      <c r="F152" s="8" t="s">
        <v>776</v>
      </c>
      <c r="G152" s="8" t="s">
        <v>71</v>
      </c>
      <c r="H152" s="8">
        <v>38100</v>
      </c>
      <c r="I152" s="8">
        <v>17150</v>
      </c>
      <c r="J152" s="8">
        <v>22</v>
      </c>
      <c r="K152" s="8">
        <v>7</v>
      </c>
    </row>
    <row r="153" spans="1:11">
      <c r="A153" s="7" t="e">
        <f>VLOOKUP(B:B,#REF!,1,0)</f>
        <v>#REF!</v>
      </c>
      <c r="B153" s="7">
        <v>2355518159305</v>
      </c>
      <c r="C153" s="7">
        <v>4985009706251</v>
      </c>
      <c r="D153" s="8" t="s">
        <v>3088</v>
      </c>
      <c r="E153" s="8" t="s">
        <v>15</v>
      </c>
      <c r="F153" s="8" t="s">
        <v>1119</v>
      </c>
      <c r="G153" s="8" t="s">
        <v>72</v>
      </c>
      <c r="H153" s="8">
        <v>40200</v>
      </c>
      <c r="I153" s="8">
        <v>17290</v>
      </c>
      <c r="J153" s="8">
        <v>9</v>
      </c>
      <c r="K153" s="8">
        <v>4</v>
      </c>
    </row>
    <row r="154" spans="1:11">
      <c r="A154" s="7" t="e">
        <f>VLOOKUP(B:B,#REF!,1,0)</f>
        <v>#REF!</v>
      </c>
      <c r="B154" s="7">
        <v>2356018159307</v>
      </c>
      <c r="C154" s="7">
        <v>4985009706268</v>
      </c>
      <c r="D154" s="8" t="s">
        <v>3089</v>
      </c>
      <c r="E154" s="8" t="s">
        <v>15</v>
      </c>
      <c r="F154" s="8" t="s">
        <v>916</v>
      </c>
      <c r="G154" s="8" t="s">
        <v>76</v>
      </c>
      <c r="H154" s="8">
        <v>39300</v>
      </c>
      <c r="I154" s="8">
        <v>17690</v>
      </c>
      <c r="J154" s="8">
        <v>12</v>
      </c>
      <c r="K154" s="8">
        <v>8</v>
      </c>
    </row>
    <row r="155" spans="1:11">
      <c r="A155" s="7" t="e">
        <f>VLOOKUP(B:B,#REF!,1,0)</f>
        <v>#REF!</v>
      </c>
      <c r="B155" s="7">
        <v>2456018159304</v>
      </c>
      <c r="C155" s="7">
        <v>4985009706282</v>
      </c>
      <c r="D155" s="8" t="s">
        <v>3090</v>
      </c>
      <c r="E155" s="8" t="s">
        <v>15</v>
      </c>
      <c r="F155" s="8" t="s">
        <v>918</v>
      </c>
      <c r="G155" s="8" t="s">
        <v>77</v>
      </c>
      <c r="H155" s="8">
        <v>42800</v>
      </c>
      <c r="I155" s="8">
        <v>19260</v>
      </c>
      <c r="J155" s="8">
        <v>8</v>
      </c>
      <c r="K155" s="8">
        <v>8</v>
      </c>
    </row>
    <row r="156" spans="1:11">
      <c r="A156" s="7" t="e">
        <f>VLOOKUP(B:B,#REF!,1,0)</f>
        <v>#REF!</v>
      </c>
      <c r="B156" s="7">
        <v>2255519159307</v>
      </c>
      <c r="C156" s="7">
        <v>4985009706343</v>
      </c>
      <c r="D156" s="8" t="s">
        <v>3091</v>
      </c>
      <c r="E156" s="8" t="s">
        <v>15</v>
      </c>
      <c r="F156" s="8" t="s">
        <v>812</v>
      </c>
      <c r="G156" s="8" t="s">
        <v>78</v>
      </c>
      <c r="H156" s="8">
        <v>42400</v>
      </c>
      <c r="I156" s="8">
        <v>19080</v>
      </c>
      <c r="J156" s="8">
        <v>33</v>
      </c>
      <c r="K156" s="8">
        <v>0</v>
      </c>
    </row>
    <row r="157" spans="1:11">
      <c r="A157" s="7" t="e">
        <f>VLOOKUP(B:B,#REF!,1,0)</f>
        <v>#REF!</v>
      </c>
      <c r="B157" s="7">
        <v>2355520159300</v>
      </c>
      <c r="C157" s="7">
        <v>4985009706480</v>
      </c>
      <c r="D157" s="8" t="s">
        <v>3092</v>
      </c>
      <c r="E157" s="8" t="s">
        <v>15</v>
      </c>
      <c r="F157" s="8" t="s">
        <v>914</v>
      </c>
      <c r="G157" s="8" t="s">
        <v>79</v>
      </c>
      <c r="H157" s="8">
        <v>47900</v>
      </c>
      <c r="I157" s="8">
        <v>21560</v>
      </c>
      <c r="J157" s="8">
        <v>31</v>
      </c>
      <c r="K157" s="8">
        <v>12</v>
      </c>
    </row>
    <row r="158" spans="1:11">
      <c r="A158" s="7" t="e">
        <f>VLOOKUP(B:B,#REF!,1,0)</f>
        <v>#REF!</v>
      </c>
      <c r="B158" s="7">
        <v>1856015159184</v>
      </c>
      <c r="C158" s="7">
        <v>4985009704035</v>
      </c>
      <c r="D158" s="8" t="s">
        <v>3093</v>
      </c>
      <c r="E158" s="8" t="s">
        <v>144</v>
      </c>
      <c r="F158" s="8" t="s">
        <v>920</v>
      </c>
      <c r="G158" s="8" t="s">
        <v>81</v>
      </c>
      <c r="H158" s="8">
        <v>19900</v>
      </c>
      <c r="I158" s="8">
        <v>8960</v>
      </c>
      <c r="J158" s="8">
        <v>32</v>
      </c>
      <c r="K158" s="8">
        <v>12</v>
      </c>
    </row>
    <row r="159" spans="1:11">
      <c r="A159" s="7" t="e">
        <f>VLOOKUP(B:B,#REF!,1,0)</f>
        <v>#REF!</v>
      </c>
      <c r="B159" s="7">
        <v>1856515159189</v>
      </c>
      <c r="C159" s="7">
        <v>4985009704042</v>
      </c>
      <c r="D159" s="8" t="s">
        <v>3094</v>
      </c>
      <c r="E159" s="8" t="s">
        <v>144</v>
      </c>
      <c r="F159" s="8" t="s">
        <v>922</v>
      </c>
      <c r="G159" s="8" t="s">
        <v>42</v>
      </c>
      <c r="H159" s="8">
        <v>19400</v>
      </c>
      <c r="I159" s="8">
        <v>8730</v>
      </c>
      <c r="J159" s="8">
        <v>12</v>
      </c>
      <c r="K159" s="8">
        <v>9</v>
      </c>
    </row>
    <row r="160" spans="1:11">
      <c r="A160" s="7" t="e">
        <f>VLOOKUP(B:B,#REF!,1,0)</f>
        <v>#REF!</v>
      </c>
      <c r="B160" s="7">
        <v>2155516159181</v>
      </c>
      <c r="C160" s="7">
        <v>4985009704202</v>
      </c>
      <c r="D160" s="8" t="s">
        <v>3095</v>
      </c>
      <c r="E160" s="8" t="s">
        <v>144</v>
      </c>
      <c r="F160" s="8" t="s">
        <v>752</v>
      </c>
      <c r="G160" s="8" t="s">
        <v>82</v>
      </c>
      <c r="H160" s="8">
        <v>30400</v>
      </c>
      <c r="I160" s="8">
        <v>13680</v>
      </c>
      <c r="J160" s="8">
        <v>0</v>
      </c>
      <c r="K160" s="8">
        <v>10</v>
      </c>
    </row>
    <row r="161" spans="1:11">
      <c r="A161" s="7" t="e">
        <f>VLOOKUP(B:B,#REF!,1,0)</f>
        <v>#REF!</v>
      </c>
      <c r="B161" s="7">
        <v>2055517159183</v>
      </c>
      <c r="C161" s="7">
        <v>4985009704240</v>
      </c>
      <c r="D161" s="8" t="s">
        <v>3096</v>
      </c>
      <c r="E161" s="8" t="s">
        <v>144</v>
      </c>
      <c r="F161" s="8" t="s">
        <v>741</v>
      </c>
      <c r="G161" s="8" t="s">
        <v>65</v>
      </c>
      <c r="H161" s="8">
        <v>32000</v>
      </c>
      <c r="I161" s="8">
        <v>14400</v>
      </c>
      <c r="J161" s="8">
        <v>8</v>
      </c>
      <c r="K161" s="8">
        <v>12</v>
      </c>
    </row>
    <row r="162" spans="1:11">
      <c r="A162" s="7" t="e">
        <f>VLOOKUP(B:B,#REF!,1,0)</f>
        <v>#REF!</v>
      </c>
      <c r="B162" s="7">
        <v>2255018159181</v>
      </c>
      <c r="C162" s="7">
        <v>4985009704622</v>
      </c>
      <c r="D162" s="8" t="s">
        <v>3097</v>
      </c>
      <c r="E162" s="8" t="s">
        <v>144</v>
      </c>
      <c r="F162" s="8" t="s">
        <v>926</v>
      </c>
      <c r="G162" s="8" t="s">
        <v>80</v>
      </c>
      <c r="H162" s="8">
        <v>37900</v>
      </c>
      <c r="I162" s="8">
        <v>17060</v>
      </c>
      <c r="J162" s="8">
        <v>13</v>
      </c>
      <c r="K162" s="8">
        <v>12</v>
      </c>
    </row>
    <row r="163" spans="1:11">
      <c r="A163" s="7" t="e">
        <f>VLOOKUP(B:B,#REF!,1,0)</f>
        <v>#REF!</v>
      </c>
      <c r="B163" s="7">
        <v>2255518159186</v>
      </c>
      <c r="C163" s="7">
        <v>4985009704523</v>
      </c>
      <c r="D163" s="8" t="s">
        <v>3098</v>
      </c>
      <c r="E163" s="8" t="s">
        <v>144</v>
      </c>
      <c r="F163" s="8" t="s">
        <v>776</v>
      </c>
      <c r="G163" s="8" t="s">
        <v>71</v>
      </c>
      <c r="H163" s="8">
        <v>33700</v>
      </c>
      <c r="I163" s="8">
        <v>15170</v>
      </c>
      <c r="J163" s="8">
        <v>8</v>
      </c>
      <c r="K163" s="8">
        <v>8</v>
      </c>
    </row>
    <row r="164" spans="1:11">
      <c r="A164" s="7" t="e">
        <f>VLOOKUP(B:B,#REF!,1,0)</f>
        <v>#REF!</v>
      </c>
      <c r="B164" s="7">
        <v>2354518159186</v>
      </c>
      <c r="C164" s="7">
        <v>4985009704530</v>
      </c>
      <c r="D164" s="8" t="s">
        <v>3099</v>
      </c>
      <c r="E164" s="8" t="s">
        <v>144</v>
      </c>
      <c r="F164" s="8" t="s">
        <v>929</v>
      </c>
      <c r="G164" s="8" t="s">
        <v>69</v>
      </c>
      <c r="H164" s="8">
        <v>43500</v>
      </c>
      <c r="I164" s="8">
        <v>19580</v>
      </c>
      <c r="J164" s="8">
        <v>8</v>
      </c>
      <c r="K164" s="8">
        <v>8</v>
      </c>
    </row>
    <row r="165" spans="1:11">
      <c r="A165" s="7" t="e">
        <f>VLOOKUP(B:B,#REF!,1,0)</f>
        <v>#REF!</v>
      </c>
      <c r="B165" s="7">
        <v>2454519159175</v>
      </c>
      <c r="C165" s="7">
        <v>4985009704769</v>
      </c>
      <c r="D165" s="8" t="s">
        <v>3100</v>
      </c>
      <c r="E165" s="8" t="s">
        <v>144</v>
      </c>
      <c r="F165" s="8" t="s">
        <v>1120</v>
      </c>
      <c r="G165" s="8" t="s">
        <v>58</v>
      </c>
      <c r="H165" s="8">
        <v>55400</v>
      </c>
      <c r="I165" s="8">
        <v>24930</v>
      </c>
      <c r="J165" s="8">
        <v>0</v>
      </c>
      <c r="K165" s="8">
        <v>4</v>
      </c>
    </row>
    <row r="166" spans="1:11">
      <c r="A166" s="7" t="e">
        <f>VLOOKUP(B:B,#REF!,1,0)</f>
        <v>#REF!</v>
      </c>
      <c r="B166" s="7">
        <v>2355018154701</v>
      </c>
      <c r="C166" s="7">
        <v>4985009728413</v>
      </c>
      <c r="D166" s="8" t="s">
        <v>3101</v>
      </c>
      <c r="E166" s="8" t="s">
        <v>1121</v>
      </c>
      <c r="F166" s="8" t="s">
        <v>1122</v>
      </c>
      <c r="G166" s="8" t="s">
        <v>54</v>
      </c>
      <c r="H166" s="8">
        <v>34000</v>
      </c>
      <c r="I166" s="8">
        <v>15300</v>
      </c>
      <c r="J166" s="8">
        <v>3</v>
      </c>
      <c r="K166" s="8">
        <v>0</v>
      </c>
    </row>
    <row r="167" spans="1:11">
      <c r="A167" s="7" t="e">
        <f>VLOOKUP(B:B,#REF!,1,0)</f>
        <v>#REF!</v>
      </c>
      <c r="B167" s="7">
        <v>2656517154699</v>
      </c>
      <c r="C167" s="7">
        <v>4985009729090</v>
      </c>
      <c r="D167" s="8" t="s">
        <v>3102</v>
      </c>
      <c r="E167" s="8" t="s">
        <v>1123</v>
      </c>
      <c r="F167" s="8" t="s">
        <v>1124</v>
      </c>
      <c r="G167" s="8" t="s">
        <v>75</v>
      </c>
      <c r="H167" s="8">
        <v>32000</v>
      </c>
      <c r="I167" s="8">
        <v>13760</v>
      </c>
      <c r="J167" s="8">
        <v>122</v>
      </c>
      <c r="K167" s="8">
        <v>33</v>
      </c>
    </row>
    <row r="168" spans="1:11">
      <c r="A168" s="7" t="e">
        <f>VLOOKUP(B:B,#REF!,1,0)</f>
        <v>#REF!</v>
      </c>
      <c r="B168" s="7">
        <v>1656514157755</v>
      </c>
      <c r="C168" s="7">
        <v>4985009755747</v>
      </c>
      <c r="D168" s="8" t="s">
        <v>3103</v>
      </c>
      <c r="E168" s="8" t="s">
        <v>17</v>
      </c>
      <c r="F168" s="8" t="s">
        <v>1125</v>
      </c>
      <c r="G168" s="8" t="s">
        <v>114</v>
      </c>
      <c r="H168" s="8">
        <v>13900</v>
      </c>
      <c r="I168" s="8">
        <v>6400</v>
      </c>
      <c r="J168" s="8">
        <v>32</v>
      </c>
      <c r="K168" s="8">
        <v>0</v>
      </c>
    </row>
    <row r="169" spans="1:11">
      <c r="A169" s="7" t="e">
        <f>VLOOKUP(B:B,#REF!,1,0)</f>
        <v>#REF!</v>
      </c>
      <c r="B169" s="7">
        <v>1756514157738</v>
      </c>
      <c r="C169" s="7">
        <v>4985009755556</v>
      </c>
      <c r="D169" s="8" t="s">
        <v>3104</v>
      </c>
      <c r="E169" s="8" t="s">
        <v>17</v>
      </c>
      <c r="F169" s="8" t="s">
        <v>833</v>
      </c>
      <c r="G169" s="8" t="s">
        <v>87</v>
      </c>
      <c r="H169" s="8">
        <v>15900</v>
      </c>
      <c r="I169" s="8">
        <v>7320</v>
      </c>
      <c r="J169" s="8">
        <v>33</v>
      </c>
      <c r="K169" s="8">
        <v>20</v>
      </c>
    </row>
    <row r="170" spans="1:11">
      <c r="A170" s="7" t="e">
        <f>VLOOKUP(B:B,#REF!,1,0)</f>
        <v>#REF!</v>
      </c>
      <c r="B170" s="7">
        <v>1856514157735</v>
      </c>
      <c r="C170" s="7">
        <v>4985009755587</v>
      </c>
      <c r="D170" s="8" t="s">
        <v>3105</v>
      </c>
      <c r="E170" s="8" t="s">
        <v>17</v>
      </c>
      <c r="F170" s="8" t="s">
        <v>1126</v>
      </c>
      <c r="G170" s="8" t="s">
        <v>721</v>
      </c>
      <c r="H170" s="8">
        <v>17300</v>
      </c>
      <c r="I170" s="8">
        <v>7960</v>
      </c>
      <c r="J170" s="8">
        <v>0</v>
      </c>
      <c r="K170" s="8">
        <v>16</v>
      </c>
    </row>
    <row r="171" spans="1:11">
      <c r="A171" s="7" t="e">
        <f>VLOOKUP(B:B,#REF!,1,0)</f>
        <v>#REF!</v>
      </c>
      <c r="B171" s="7">
        <v>1657014157733</v>
      </c>
      <c r="C171" s="7">
        <v>4985009755549</v>
      </c>
      <c r="D171" s="8" t="s">
        <v>3106</v>
      </c>
      <c r="E171" s="8" t="s">
        <v>17</v>
      </c>
      <c r="F171" s="8" t="s">
        <v>832</v>
      </c>
      <c r="G171" s="8" t="s">
        <v>86</v>
      </c>
      <c r="H171" s="8">
        <v>13800</v>
      </c>
      <c r="I171" s="8">
        <v>6350</v>
      </c>
      <c r="J171" s="8">
        <v>12</v>
      </c>
      <c r="K171" s="8">
        <v>77</v>
      </c>
    </row>
    <row r="172" spans="1:11">
      <c r="A172" s="7" t="e">
        <f>VLOOKUP(B:B,#REF!,1,0)</f>
        <v>#REF!</v>
      </c>
      <c r="B172" s="7">
        <v>1757014157730</v>
      </c>
      <c r="C172" s="7">
        <v>4985009755563</v>
      </c>
      <c r="D172" s="8" t="s">
        <v>3107</v>
      </c>
      <c r="E172" s="8" t="s">
        <v>17</v>
      </c>
      <c r="F172" s="8" t="s">
        <v>835</v>
      </c>
      <c r="G172" s="8" t="s">
        <v>88</v>
      </c>
      <c r="H172" s="8">
        <v>15100</v>
      </c>
      <c r="I172" s="8">
        <v>6950</v>
      </c>
      <c r="J172" s="8">
        <v>8</v>
      </c>
      <c r="K172" s="8">
        <v>40</v>
      </c>
    </row>
    <row r="173" spans="1:11">
      <c r="A173" s="7" t="e">
        <f>VLOOKUP(B:B,#REF!,1,0)</f>
        <v>#REF!</v>
      </c>
      <c r="B173" s="7">
        <v>1756015157756</v>
      </c>
      <c r="C173" s="7">
        <v>4985009755600</v>
      </c>
      <c r="D173" s="8" t="s">
        <v>3108</v>
      </c>
      <c r="E173" s="8" t="s">
        <v>17</v>
      </c>
      <c r="F173" s="8" t="s">
        <v>3109</v>
      </c>
      <c r="G173" s="8" t="s">
        <v>713</v>
      </c>
      <c r="H173" s="8">
        <v>18200</v>
      </c>
      <c r="I173" s="8">
        <v>8380</v>
      </c>
      <c r="J173" s="8">
        <v>4</v>
      </c>
      <c r="K173" s="8">
        <v>24</v>
      </c>
    </row>
    <row r="174" spans="1:11">
      <c r="A174" s="7" t="e">
        <f>VLOOKUP(B:B,#REF!,1,0)</f>
        <v>#REF!</v>
      </c>
      <c r="B174" s="7">
        <v>1656515157754</v>
      </c>
      <c r="C174" s="7">
        <v>4985009755594</v>
      </c>
      <c r="D174" s="8" t="s">
        <v>3110</v>
      </c>
      <c r="E174" s="8" t="s">
        <v>17</v>
      </c>
      <c r="F174" s="8" t="s">
        <v>1127</v>
      </c>
      <c r="G174" s="8" t="s">
        <v>115</v>
      </c>
      <c r="H174" s="8">
        <v>16500</v>
      </c>
      <c r="I174" s="8">
        <v>7590</v>
      </c>
      <c r="J174" s="8">
        <v>7</v>
      </c>
      <c r="K174" s="8">
        <v>5</v>
      </c>
    </row>
    <row r="175" spans="1:11">
      <c r="A175" s="7" t="e">
        <f>VLOOKUP(B:B,#REF!,1,0)</f>
        <v>#REF!</v>
      </c>
      <c r="B175" s="7">
        <v>2056515157751</v>
      </c>
      <c r="C175" s="7">
        <v>4985009755389</v>
      </c>
      <c r="D175" s="8" t="s">
        <v>3111</v>
      </c>
      <c r="E175" s="8" t="s">
        <v>17</v>
      </c>
      <c r="F175" s="8" t="s">
        <v>3112</v>
      </c>
      <c r="G175" s="8" t="s">
        <v>712</v>
      </c>
      <c r="H175" s="8">
        <v>23800</v>
      </c>
      <c r="I175" s="8">
        <v>10950</v>
      </c>
      <c r="J175" s="8">
        <v>4</v>
      </c>
      <c r="K175" s="8">
        <v>66</v>
      </c>
    </row>
    <row r="176" spans="1:11">
      <c r="A176" s="7" t="e">
        <f>VLOOKUP(B:B,#REF!,1,0)</f>
        <v>#REF!</v>
      </c>
      <c r="B176" s="7">
        <v>2156516157757</v>
      </c>
      <c r="C176" s="7">
        <v>4985009755129</v>
      </c>
      <c r="D176" s="8" t="s">
        <v>1712</v>
      </c>
      <c r="E176" s="8" t="s">
        <v>17</v>
      </c>
      <c r="F176" s="8" t="s">
        <v>1128</v>
      </c>
      <c r="G176" s="8" t="s">
        <v>73</v>
      </c>
      <c r="H176" s="8">
        <v>21600</v>
      </c>
      <c r="I176" s="8">
        <v>9940</v>
      </c>
      <c r="J176" s="8">
        <v>0</v>
      </c>
      <c r="K176" s="8">
        <v>1</v>
      </c>
    </row>
    <row r="177" spans="1:11">
      <c r="A177" s="7" t="e">
        <f>VLOOKUP(B:B,#REF!,1,0)</f>
        <v>#REF!</v>
      </c>
      <c r="B177" s="7">
        <v>2157016157766</v>
      </c>
      <c r="C177" s="7">
        <v>4985009756126</v>
      </c>
      <c r="D177" s="8" t="s">
        <v>3113</v>
      </c>
      <c r="E177" s="8" t="s">
        <v>16</v>
      </c>
      <c r="F177" s="8" t="s">
        <v>828</v>
      </c>
      <c r="G177" s="8" t="s">
        <v>85</v>
      </c>
      <c r="H177" s="8">
        <v>26500</v>
      </c>
      <c r="I177" s="8">
        <v>12190</v>
      </c>
      <c r="J177" s="8">
        <v>9</v>
      </c>
      <c r="K177" s="8">
        <v>9</v>
      </c>
    </row>
    <row r="178" spans="1:11">
      <c r="A178" s="7" t="e">
        <f>VLOOKUP(B:B,#REF!,1,0)</f>
        <v>#REF!</v>
      </c>
      <c r="B178" s="7">
        <v>2255518157762</v>
      </c>
      <c r="C178" s="7">
        <v>4985009756195</v>
      </c>
      <c r="D178" s="8" t="s">
        <v>3114</v>
      </c>
      <c r="E178" s="8" t="s">
        <v>16</v>
      </c>
      <c r="F178" s="8" t="s">
        <v>1129</v>
      </c>
      <c r="G178" s="8" t="s">
        <v>71</v>
      </c>
      <c r="H178" s="8">
        <v>36000</v>
      </c>
      <c r="I178" s="8">
        <v>16560</v>
      </c>
      <c r="J178" s="8">
        <v>0</v>
      </c>
      <c r="K178" s="8">
        <v>3</v>
      </c>
    </row>
    <row r="179" spans="1:11">
      <c r="A179" s="7" t="e">
        <f>VLOOKUP(B:B,#REF!,1,0)</f>
        <v>#REF!</v>
      </c>
      <c r="B179" s="7">
        <v>2256517157661</v>
      </c>
      <c r="C179" s="7">
        <v>4985009709047</v>
      </c>
      <c r="D179" s="8" t="s">
        <v>3115</v>
      </c>
      <c r="E179" s="8" t="s">
        <v>18</v>
      </c>
      <c r="F179" s="8" t="s">
        <v>814</v>
      </c>
      <c r="G179" s="8" t="s">
        <v>74</v>
      </c>
      <c r="H179" s="8">
        <v>33200</v>
      </c>
      <c r="I179" s="8">
        <v>14986</v>
      </c>
      <c r="J179" s="8">
        <v>14</v>
      </c>
      <c r="K179" s="8">
        <v>59</v>
      </c>
    </row>
    <row r="180" spans="1:11">
      <c r="A180" s="7" t="e">
        <f>VLOOKUP(B:B,#REF!,1,0)</f>
        <v>#REF!</v>
      </c>
      <c r="B180" s="7">
        <v>2656517157669</v>
      </c>
      <c r="C180" s="7">
        <v>4985009709078</v>
      </c>
      <c r="D180" s="8" t="s">
        <v>3116</v>
      </c>
      <c r="E180" s="8" t="s">
        <v>18</v>
      </c>
      <c r="F180" s="8" t="s">
        <v>824</v>
      </c>
      <c r="G180" s="8" t="s">
        <v>75</v>
      </c>
      <c r="H180" s="8">
        <v>44600</v>
      </c>
      <c r="I180" s="8">
        <v>20321</v>
      </c>
      <c r="J180" s="8">
        <v>8</v>
      </c>
      <c r="K180" s="8">
        <v>3</v>
      </c>
    </row>
    <row r="181" spans="1:11">
      <c r="A181" s="7" t="e">
        <f>VLOOKUP(B:B,#REF!,1,0)</f>
        <v>#REF!</v>
      </c>
      <c r="B181" s="7">
        <v>2155018157661</v>
      </c>
      <c r="C181" s="7">
        <v>4985009709085</v>
      </c>
      <c r="D181" s="8" t="s">
        <v>3117</v>
      </c>
      <c r="E181" s="8" t="s">
        <v>18</v>
      </c>
      <c r="F181" s="8" t="s">
        <v>807</v>
      </c>
      <c r="G181" s="8" t="s">
        <v>89</v>
      </c>
      <c r="H181" s="8">
        <v>39100</v>
      </c>
      <c r="I181" s="8">
        <v>18770</v>
      </c>
      <c r="J181" s="8">
        <v>17</v>
      </c>
      <c r="K181" s="8">
        <v>3</v>
      </c>
    </row>
    <row r="182" spans="1:11">
      <c r="A182" s="7" t="e">
        <f>VLOOKUP(B:B,#REF!,1,0)</f>
        <v>#REF!</v>
      </c>
      <c r="B182" s="7">
        <v>2255018157668</v>
      </c>
      <c r="C182" s="7">
        <v>4985009709092</v>
      </c>
      <c r="D182" s="8" t="s">
        <v>3118</v>
      </c>
      <c r="E182" s="8" t="s">
        <v>18</v>
      </c>
      <c r="F182" s="8" t="s">
        <v>808</v>
      </c>
      <c r="G182" s="8" t="s">
        <v>80</v>
      </c>
      <c r="H182" s="8">
        <v>41300</v>
      </c>
      <c r="I182" s="8">
        <v>19830</v>
      </c>
      <c r="J182" s="8">
        <v>41</v>
      </c>
      <c r="K182" s="8">
        <v>20</v>
      </c>
    </row>
    <row r="183" spans="1:11">
      <c r="A183" s="7" t="e">
        <f>VLOOKUP(B:B,#REF!,1,0)</f>
        <v>#REF!</v>
      </c>
      <c r="B183" s="7">
        <v>2555518157664</v>
      </c>
      <c r="C183" s="7">
        <v>4985009709122</v>
      </c>
      <c r="D183" s="8" t="s">
        <v>3119</v>
      </c>
      <c r="E183" s="8" t="s">
        <v>18</v>
      </c>
      <c r="F183" s="8" t="s">
        <v>1130</v>
      </c>
      <c r="G183" s="8" t="s">
        <v>1131</v>
      </c>
      <c r="H183" s="8">
        <v>47300</v>
      </c>
      <c r="I183" s="8">
        <v>22710</v>
      </c>
      <c r="J183" s="8">
        <v>4</v>
      </c>
      <c r="K183" s="8">
        <v>8</v>
      </c>
    </row>
    <row r="184" spans="1:11">
      <c r="A184" s="7" t="e">
        <f>VLOOKUP(B:B,#REF!,1,0)</f>
        <v>#REF!</v>
      </c>
      <c r="B184" s="7">
        <v>2656018157663</v>
      </c>
      <c r="C184" s="7">
        <v>4985009709146</v>
      </c>
      <c r="D184" s="8" t="s">
        <v>3120</v>
      </c>
      <c r="E184" s="8" t="s">
        <v>18</v>
      </c>
      <c r="F184" s="8" t="s">
        <v>822</v>
      </c>
      <c r="G184" s="8" t="s">
        <v>90</v>
      </c>
      <c r="H184" s="8">
        <v>46100</v>
      </c>
      <c r="I184" s="8">
        <v>22130</v>
      </c>
      <c r="J184" s="8">
        <v>4</v>
      </c>
      <c r="K184" s="8">
        <v>4</v>
      </c>
    </row>
    <row r="185" spans="1:11">
      <c r="A185" s="7" t="e">
        <f>VLOOKUP(B:B,#REF!,1,0)</f>
        <v>#REF!</v>
      </c>
      <c r="B185" s="7">
        <v>2255519157662</v>
      </c>
      <c r="C185" s="7">
        <v>4985009709160</v>
      </c>
      <c r="D185" s="8" t="s">
        <v>3121</v>
      </c>
      <c r="E185" s="8" t="s">
        <v>18</v>
      </c>
      <c r="F185" s="8" t="s">
        <v>812</v>
      </c>
      <c r="G185" s="8" t="s">
        <v>78</v>
      </c>
      <c r="H185" s="8">
        <v>45700</v>
      </c>
      <c r="I185" s="8">
        <v>21940</v>
      </c>
      <c r="J185" s="8">
        <v>12</v>
      </c>
      <c r="K185" s="8">
        <v>8</v>
      </c>
    </row>
    <row r="186" spans="1:11">
      <c r="A186" s="7" t="e">
        <f>VLOOKUP(B:B,#REF!,1,0)</f>
        <v>#REF!</v>
      </c>
      <c r="B186" s="7">
        <v>2355519157669</v>
      </c>
      <c r="C186" s="7">
        <v>4985009709184</v>
      </c>
      <c r="D186" s="8" t="s">
        <v>3122</v>
      </c>
      <c r="E186" s="8" t="s">
        <v>18</v>
      </c>
      <c r="F186" s="8" t="s">
        <v>816</v>
      </c>
      <c r="G186" s="8" t="s">
        <v>91</v>
      </c>
      <c r="H186" s="8">
        <v>48700</v>
      </c>
      <c r="I186" s="8">
        <v>23380</v>
      </c>
      <c r="J186" s="8">
        <v>14</v>
      </c>
      <c r="K186" s="8">
        <v>12</v>
      </c>
    </row>
    <row r="187" spans="1:11">
      <c r="A187" s="7" t="e">
        <f>VLOOKUP(B:B,#REF!,1,0)</f>
        <v>#REF!</v>
      </c>
      <c r="B187" s="7">
        <v>2454520157665</v>
      </c>
      <c r="C187" s="7">
        <v>4985009709269</v>
      </c>
      <c r="D187" s="8" t="s">
        <v>3123</v>
      </c>
      <c r="E187" s="8" t="s">
        <v>18</v>
      </c>
      <c r="F187" s="8" t="s">
        <v>818</v>
      </c>
      <c r="G187" s="8" t="s">
        <v>92</v>
      </c>
      <c r="H187" s="8">
        <v>63500</v>
      </c>
      <c r="I187" s="8">
        <v>30480</v>
      </c>
      <c r="J187" s="8">
        <v>0</v>
      </c>
      <c r="K187" s="8">
        <v>12</v>
      </c>
    </row>
    <row r="188" spans="1:11">
      <c r="A188" s="7" t="e">
        <f>VLOOKUP(B:B,#REF!,1,0)</f>
        <v>#REF!</v>
      </c>
      <c r="B188" s="7">
        <v>2554520157662</v>
      </c>
      <c r="C188" s="7">
        <v>4985009709276</v>
      </c>
      <c r="D188" s="8" t="s">
        <v>3124</v>
      </c>
      <c r="E188" s="8" t="s">
        <v>18</v>
      </c>
      <c r="F188" s="8" t="s">
        <v>820</v>
      </c>
      <c r="G188" s="8" t="s">
        <v>93</v>
      </c>
      <c r="H188" s="8">
        <v>64600</v>
      </c>
      <c r="I188" s="8">
        <v>31010</v>
      </c>
      <c r="J188" s="8">
        <v>20</v>
      </c>
      <c r="K188" s="8">
        <v>0</v>
      </c>
    </row>
    <row r="189" spans="1:11">
      <c r="A189" s="7" t="e">
        <f>VLOOKUP(B:B,#REF!,1,0)</f>
        <v>#REF!</v>
      </c>
      <c r="B189" s="7">
        <v>2754020157661</v>
      </c>
      <c r="C189" s="7">
        <v>4985009709313</v>
      </c>
      <c r="D189" s="8" t="s">
        <v>3125</v>
      </c>
      <c r="E189" s="8" t="s">
        <v>18</v>
      </c>
      <c r="F189" s="8" t="s">
        <v>826</v>
      </c>
      <c r="G189" s="8" t="s">
        <v>94</v>
      </c>
      <c r="H189" s="8">
        <v>75800</v>
      </c>
      <c r="I189" s="8">
        <v>36390</v>
      </c>
      <c r="J189" s="8">
        <v>0</v>
      </c>
      <c r="K189" s="8">
        <v>8</v>
      </c>
    </row>
    <row r="190" spans="1:11">
      <c r="A190" s="7" t="e">
        <f>VLOOKUP(B:B,#REF!,1,0)</f>
        <v>#REF!</v>
      </c>
      <c r="B190" s="7">
        <v>2157015158016</v>
      </c>
      <c r="C190" s="7">
        <v>4985009716175</v>
      </c>
      <c r="D190" s="8" t="s">
        <v>3126</v>
      </c>
      <c r="E190" s="8" t="s">
        <v>1132</v>
      </c>
      <c r="F190" s="8" t="s">
        <v>1133</v>
      </c>
      <c r="G190" s="8" t="s">
        <v>1134</v>
      </c>
      <c r="H190" s="8">
        <v>29000</v>
      </c>
      <c r="I190" s="8">
        <v>13920</v>
      </c>
      <c r="J190" s="8">
        <v>16</v>
      </c>
      <c r="K190" s="8">
        <v>0</v>
      </c>
    </row>
    <row r="191" spans="1:11">
      <c r="A191" s="7" t="e">
        <f>VLOOKUP(B:B,#REF!,1,0)</f>
        <v>#REF!</v>
      </c>
      <c r="B191" s="7">
        <v>1856015157708</v>
      </c>
      <c r="C191" s="7">
        <v>4985009753460</v>
      </c>
      <c r="D191" s="8" t="s">
        <v>3127</v>
      </c>
      <c r="E191" s="8" t="s">
        <v>0</v>
      </c>
      <c r="F191" s="8" t="s">
        <v>772</v>
      </c>
      <c r="G191" s="8" t="s">
        <v>81</v>
      </c>
      <c r="H191" s="8">
        <v>21600</v>
      </c>
      <c r="I191" s="8">
        <v>10370</v>
      </c>
      <c r="J191" s="8">
        <v>57</v>
      </c>
      <c r="K191" s="8">
        <v>30</v>
      </c>
    </row>
    <row r="192" spans="1:11">
      <c r="A192" s="7" t="e">
        <f>VLOOKUP(B:B,#REF!,1,0)</f>
        <v>#REF!</v>
      </c>
      <c r="B192" s="7">
        <v>1756515157706</v>
      </c>
      <c r="C192" s="7">
        <v>4985009753552</v>
      </c>
      <c r="D192" s="8" t="s">
        <v>3128</v>
      </c>
      <c r="E192" s="8" t="s">
        <v>0</v>
      </c>
      <c r="F192" s="8" t="s">
        <v>731</v>
      </c>
      <c r="G192" s="8" t="s">
        <v>95</v>
      </c>
      <c r="H192" s="8">
        <v>17300</v>
      </c>
      <c r="I192" s="8">
        <v>8310</v>
      </c>
      <c r="J192" s="8">
        <v>47</v>
      </c>
      <c r="K192" s="8">
        <v>18</v>
      </c>
    </row>
    <row r="193" spans="1:11">
      <c r="A193" s="7" t="e">
        <f>VLOOKUP(B:B,#REF!,1,0)</f>
        <v>#REF!</v>
      </c>
      <c r="B193" s="7">
        <v>1856515157703</v>
      </c>
      <c r="C193" s="7">
        <v>4985009753569</v>
      </c>
      <c r="D193" s="8" t="s">
        <v>3129</v>
      </c>
      <c r="E193" s="8" t="s">
        <v>0</v>
      </c>
      <c r="F193" s="8" t="s">
        <v>792</v>
      </c>
      <c r="G193" s="8" t="s">
        <v>42</v>
      </c>
      <c r="H193" s="8">
        <v>19400</v>
      </c>
      <c r="I193" s="8">
        <v>9320</v>
      </c>
      <c r="J193" s="8">
        <v>61</v>
      </c>
      <c r="K193" s="8">
        <v>32</v>
      </c>
    </row>
    <row r="194" spans="1:11">
      <c r="A194" s="7" t="e">
        <f>VLOOKUP(B:B,#REF!,1,0)</f>
        <v>#REF!</v>
      </c>
      <c r="B194" s="7">
        <v>1956515157700</v>
      </c>
      <c r="C194" s="7">
        <v>4985009753576</v>
      </c>
      <c r="D194" s="8" t="s">
        <v>3130</v>
      </c>
      <c r="E194" s="8" t="s">
        <v>0</v>
      </c>
      <c r="F194" s="8" t="s">
        <v>838</v>
      </c>
      <c r="G194" s="8" t="s">
        <v>43</v>
      </c>
      <c r="H194" s="8">
        <v>20800</v>
      </c>
      <c r="I194" s="8">
        <v>9990</v>
      </c>
      <c r="J194" s="8">
        <v>42</v>
      </c>
      <c r="K194" s="8">
        <v>16</v>
      </c>
    </row>
    <row r="195" spans="1:11">
      <c r="A195" s="7" t="e">
        <f>VLOOKUP(B:B,#REF!,1,0)</f>
        <v>#REF!</v>
      </c>
      <c r="B195" s="7">
        <v>2154516157708</v>
      </c>
      <c r="C195" s="7">
        <v>4985009753170</v>
      </c>
      <c r="D195" s="8" t="s">
        <v>3131</v>
      </c>
      <c r="E195" s="8" t="s">
        <v>0</v>
      </c>
      <c r="F195" s="8" t="s">
        <v>745</v>
      </c>
      <c r="G195" s="8" t="s">
        <v>96</v>
      </c>
      <c r="H195" s="8">
        <v>33300</v>
      </c>
      <c r="I195" s="8">
        <v>15990</v>
      </c>
      <c r="J195" s="8">
        <v>0</v>
      </c>
      <c r="K195" s="8">
        <v>20</v>
      </c>
    </row>
    <row r="196" spans="1:11">
      <c r="A196" s="7" t="e">
        <f>VLOOKUP(B:B,#REF!,1,0)</f>
        <v>#REF!</v>
      </c>
      <c r="B196" s="7">
        <v>1955016157707</v>
      </c>
      <c r="C196" s="7">
        <v>4985009753286</v>
      </c>
      <c r="D196" s="8" t="s">
        <v>3132</v>
      </c>
      <c r="E196" s="8" t="s">
        <v>0</v>
      </c>
      <c r="F196" s="8" t="s">
        <v>810</v>
      </c>
      <c r="G196" s="8" t="s">
        <v>97</v>
      </c>
      <c r="H196" s="8">
        <v>26300</v>
      </c>
      <c r="I196" s="8">
        <v>12630</v>
      </c>
      <c r="J196" s="8">
        <v>12</v>
      </c>
      <c r="K196" s="8">
        <v>0</v>
      </c>
    </row>
    <row r="197" spans="1:11">
      <c r="A197" s="7" t="e">
        <f>VLOOKUP(B:B,#REF!,1,0)</f>
        <v>#REF!</v>
      </c>
      <c r="B197" s="7">
        <v>1855516157705</v>
      </c>
      <c r="C197" s="7">
        <v>4985009753361</v>
      </c>
      <c r="D197" s="8" t="s">
        <v>3133</v>
      </c>
      <c r="E197" s="8" t="s">
        <v>0</v>
      </c>
      <c r="F197" s="8" t="s">
        <v>750</v>
      </c>
      <c r="G197" s="8" t="s">
        <v>98</v>
      </c>
      <c r="H197" s="8">
        <v>24000</v>
      </c>
      <c r="I197" s="8">
        <v>11520</v>
      </c>
      <c r="J197" s="8">
        <v>20</v>
      </c>
      <c r="K197" s="8">
        <v>0</v>
      </c>
    </row>
    <row r="198" spans="1:11">
      <c r="A198" s="7" t="e">
        <f>VLOOKUP(B:B,#REF!,1,0)</f>
        <v>#REF!</v>
      </c>
      <c r="B198" s="7">
        <v>1955516157702</v>
      </c>
      <c r="C198" s="7">
        <v>4985009753378</v>
      </c>
      <c r="D198" s="8" t="s">
        <v>3134</v>
      </c>
      <c r="E198" s="8" t="s">
        <v>0</v>
      </c>
      <c r="F198" s="8" t="s">
        <v>829</v>
      </c>
      <c r="G198" s="8" t="s">
        <v>44</v>
      </c>
      <c r="H198" s="8">
        <v>25100</v>
      </c>
      <c r="I198" s="8">
        <v>12050</v>
      </c>
      <c r="J198" s="8">
        <v>45</v>
      </c>
      <c r="K198" s="8">
        <v>18</v>
      </c>
    </row>
    <row r="199" spans="1:11">
      <c r="A199" s="7" t="e">
        <f>VLOOKUP(B:B,#REF!,1,0)</f>
        <v>#REF!</v>
      </c>
      <c r="B199" s="7">
        <v>2055516157708</v>
      </c>
      <c r="C199" s="7">
        <v>4985009753385</v>
      </c>
      <c r="D199" s="8" t="s">
        <v>3135</v>
      </c>
      <c r="E199" s="8" t="s">
        <v>0</v>
      </c>
      <c r="F199" s="8" t="s">
        <v>554</v>
      </c>
      <c r="G199" s="8" t="s">
        <v>35</v>
      </c>
      <c r="H199" s="8">
        <v>28800</v>
      </c>
      <c r="I199" s="8">
        <v>13830</v>
      </c>
      <c r="J199" s="8">
        <v>14</v>
      </c>
      <c r="K199" s="8">
        <v>38</v>
      </c>
    </row>
    <row r="200" spans="1:11">
      <c r="A200" s="7" t="e">
        <f>VLOOKUP(B:B,#REF!,1,0)</f>
        <v>#REF!</v>
      </c>
      <c r="B200" s="7">
        <v>2155516157705</v>
      </c>
      <c r="C200" s="7">
        <v>4985009753392</v>
      </c>
      <c r="D200" s="8" t="s">
        <v>3136</v>
      </c>
      <c r="E200" s="8" t="s">
        <v>0</v>
      </c>
      <c r="F200" s="8" t="s">
        <v>752</v>
      </c>
      <c r="G200" s="8" t="s">
        <v>82</v>
      </c>
      <c r="H200" s="8">
        <v>30400</v>
      </c>
      <c r="I200" s="8">
        <v>14600</v>
      </c>
      <c r="J200" s="8">
        <v>0</v>
      </c>
      <c r="K200" s="8">
        <v>4</v>
      </c>
    </row>
    <row r="201" spans="1:11">
      <c r="A201" s="7" t="e">
        <f>VLOOKUP(B:B,#REF!,1,0)</f>
        <v>#REF!</v>
      </c>
      <c r="B201" s="7">
        <v>2255516157702</v>
      </c>
      <c r="C201" s="7">
        <v>4985009753408</v>
      </c>
      <c r="D201" s="8" t="s">
        <v>3137</v>
      </c>
      <c r="E201" s="8" t="s">
        <v>0</v>
      </c>
      <c r="F201" s="8" t="s">
        <v>770</v>
      </c>
      <c r="G201" s="8" t="s">
        <v>45</v>
      </c>
      <c r="H201" s="8">
        <v>31900</v>
      </c>
      <c r="I201" s="8">
        <v>15320</v>
      </c>
      <c r="J201" s="8">
        <v>4</v>
      </c>
      <c r="K201" s="8">
        <v>13</v>
      </c>
    </row>
    <row r="202" spans="1:11">
      <c r="A202" s="7" t="e">
        <f>VLOOKUP(B:B,#REF!,1,0)</f>
        <v>#REF!</v>
      </c>
      <c r="B202" s="7">
        <v>1956016157704</v>
      </c>
      <c r="C202" s="7">
        <v>4985009753491</v>
      </c>
      <c r="D202" s="8" t="s">
        <v>3138</v>
      </c>
      <c r="E202" s="8" t="s">
        <v>0</v>
      </c>
      <c r="F202" s="8" t="s">
        <v>839</v>
      </c>
      <c r="G202" s="8" t="s">
        <v>46</v>
      </c>
      <c r="H202" s="8">
        <v>24100</v>
      </c>
      <c r="I202" s="8">
        <v>11570</v>
      </c>
      <c r="J202" s="8">
        <v>19</v>
      </c>
      <c r="K202" s="8">
        <v>7</v>
      </c>
    </row>
    <row r="203" spans="1:11">
      <c r="A203" s="7" t="e">
        <f>VLOOKUP(B:B,#REF!,1,0)</f>
        <v>#REF!</v>
      </c>
      <c r="B203" s="7">
        <v>2056016157700</v>
      </c>
      <c r="C203" s="7">
        <v>4985009753507</v>
      </c>
      <c r="D203" s="8" t="s">
        <v>3139</v>
      </c>
      <c r="E203" s="8" t="s">
        <v>0</v>
      </c>
      <c r="F203" s="8" t="s">
        <v>743</v>
      </c>
      <c r="G203" s="8" t="s">
        <v>47</v>
      </c>
      <c r="H203" s="8">
        <v>25000</v>
      </c>
      <c r="I203" s="8">
        <v>12000</v>
      </c>
      <c r="J203" s="8">
        <v>51</v>
      </c>
      <c r="K203" s="8">
        <v>6</v>
      </c>
    </row>
    <row r="204" spans="1:11">
      <c r="A204" s="7" t="e">
        <f>VLOOKUP(B:B,#REF!,1,0)</f>
        <v>#REF!</v>
      </c>
      <c r="B204" s="7">
        <v>2156016157707</v>
      </c>
      <c r="C204" s="7">
        <v>4985009753514</v>
      </c>
      <c r="D204" s="8" t="s">
        <v>3140</v>
      </c>
      <c r="E204" s="8" t="s">
        <v>0</v>
      </c>
      <c r="F204" s="8" t="s">
        <v>756</v>
      </c>
      <c r="G204" s="8" t="s">
        <v>48</v>
      </c>
      <c r="H204" s="8">
        <v>26300</v>
      </c>
      <c r="I204" s="8">
        <v>12630</v>
      </c>
      <c r="J204" s="8">
        <v>6</v>
      </c>
      <c r="K204" s="8">
        <v>34</v>
      </c>
    </row>
    <row r="205" spans="1:11">
      <c r="A205" s="7" t="e">
        <f>VLOOKUP(B:B,#REF!,1,0)</f>
        <v>#REF!</v>
      </c>
      <c r="B205" s="7">
        <v>1956516157709</v>
      </c>
      <c r="C205" s="7">
        <v>4985009753613</v>
      </c>
      <c r="D205" s="8" t="s">
        <v>3141</v>
      </c>
      <c r="E205" s="8" t="s">
        <v>0</v>
      </c>
      <c r="F205" s="8" t="s">
        <v>732</v>
      </c>
      <c r="G205" s="8" t="s">
        <v>99</v>
      </c>
      <c r="H205" s="8">
        <v>24000</v>
      </c>
      <c r="I205" s="8">
        <v>11520</v>
      </c>
      <c r="J205" s="8">
        <v>0</v>
      </c>
      <c r="K205" s="8">
        <v>11</v>
      </c>
    </row>
    <row r="206" spans="1:11">
      <c r="A206" s="7" t="e">
        <f>VLOOKUP(B:B,#REF!,1,0)</f>
        <v>#REF!</v>
      </c>
      <c r="B206" s="7">
        <v>2156516157702</v>
      </c>
      <c r="C206" s="7">
        <v>4985009753644</v>
      </c>
      <c r="D206" s="8" t="s">
        <v>3142</v>
      </c>
      <c r="E206" s="8" t="s">
        <v>0</v>
      </c>
      <c r="F206" s="8" t="s">
        <v>760</v>
      </c>
      <c r="G206" s="8" t="s">
        <v>73</v>
      </c>
      <c r="H206" s="8">
        <v>26000</v>
      </c>
      <c r="I206" s="8">
        <v>12480</v>
      </c>
      <c r="J206" s="8">
        <v>16</v>
      </c>
      <c r="K206" s="8">
        <v>40</v>
      </c>
    </row>
    <row r="207" spans="1:11">
      <c r="A207" s="7" t="e">
        <f>VLOOKUP(B:B,#REF!,1,0)</f>
        <v>#REF!</v>
      </c>
      <c r="B207" s="7">
        <v>2054517157700</v>
      </c>
      <c r="C207" s="7">
        <v>4985009753187</v>
      </c>
      <c r="D207" s="8" t="s">
        <v>3143</v>
      </c>
      <c r="E207" s="8" t="s">
        <v>0</v>
      </c>
      <c r="F207" s="8" t="s">
        <v>734</v>
      </c>
      <c r="G207" s="8" t="s">
        <v>62</v>
      </c>
      <c r="H207" s="8">
        <v>34700</v>
      </c>
      <c r="I207" s="8">
        <v>16660</v>
      </c>
      <c r="J207" s="8">
        <v>18</v>
      </c>
      <c r="K207" s="8">
        <v>30</v>
      </c>
    </row>
    <row r="208" spans="1:11">
      <c r="A208" s="7" t="e">
        <f>VLOOKUP(B:B,#REF!,1,0)</f>
        <v>#REF!</v>
      </c>
      <c r="B208" s="7">
        <v>2154517157707</v>
      </c>
      <c r="C208" s="7">
        <v>4985009753194</v>
      </c>
      <c r="D208" s="8" t="s">
        <v>3144</v>
      </c>
      <c r="E208" s="8" t="s">
        <v>0</v>
      </c>
      <c r="F208" s="8" t="s">
        <v>1136</v>
      </c>
      <c r="G208" s="8" t="s">
        <v>36</v>
      </c>
      <c r="H208" s="8">
        <v>36800</v>
      </c>
      <c r="I208" s="8">
        <v>17670</v>
      </c>
      <c r="J208" s="8">
        <v>10</v>
      </c>
      <c r="K208" s="8">
        <v>24</v>
      </c>
    </row>
    <row r="209" spans="1:11">
      <c r="A209" s="7" t="e">
        <f>VLOOKUP(B:B,#REF!,1,0)</f>
        <v>#REF!</v>
      </c>
      <c r="B209" s="7">
        <v>2254517157704</v>
      </c>
      <c r="C209" s="7">
        <v>4985009753200</v>
      </c>
      <c r="D209" s="8" t="s">
        <v>3145</v>
      </c>
      <c r="E209" s="8" t="s">
        <v>0</v>
      </c>
      <c r="F209" s="8" t="s">
        <v>764</v>
      </c>
      <c r="G209" s="8" t="s">
        <v>37</v>
      </c>
      <c r="H209" s="8">
        <v>38100</v>
      </c>
      <c r="I209" s="8">
        <v>18290</v>
      </c>
      <c r="J209" s="8">
        <v>12</v>
      </c>
      <c r="K209" s="8">
        <v>42</v>
      </c>
    </row>
    <row r="210" spans="1:11">
      <c r="A210" s="7" t="e">
        <f>VLOOKUP(B:B,#REF!,1,0)</f>
        <v>#REF!</v>
      </c>
      <c r="B210" s="7">
        <v>2354517157701</v>
      </c>
      <c r="C210" s="7">
        <v>4985009753217</v>
      </c>
      <c r="D210" s="8" t="s">
        <v>3146</v>
      </c>
      <c r="E210" s="8" t="s">
        <v>0</v>
      </c>
      <c r="F210" s="8" t="s">
        <v>784</v>
      </c>
      <c r="G210" s="8" t="s">
        <v>63</v>
      </c>
      <c r="H210" s="8">
        <v>42200</v>
      </c>
      <c r="I210" s="8">
        <v>20260</v>
      </c>
      <c r="J210" s="8">
        <v>0</v>
      </c>
      <c r="K210" s="8">
        <v>12</v>
      </c>
    </row>
    <row r="211" spans="1:11">
      <c r="A211" s="7" t="e">
        <f>VLOOKUP(B:B,#REF!,1,0)</f>
        <v>#REF!</v>
      </c>
      <c r="B211" s="7">
        <v>2055017157702</v>
      </c>
      <c r="C211" s="7">
        <v>4985009753316</v>
      </c>
      <c r="D211" s="8" t="s">
        <v>3147</v>
      </c>
      <c r="E211" s="8" t="s">
        <v>0</v>
      </c>
      <c r="F211" s="8" t="s">
        <v>736</v>
      </c>
      <c r="G211" s="8" t="s">
        <v>64</v>
      </c>
      <c r="H211" s="8">
        <v>33100</v>
      </c>
      <c r="I211" s="8">
        <v>15890</v>
      </c>
      <c r="J211" s="8">
        <v>21</v>
      </c>
      <c r="K211" s="8">
        <v>5</v>
      </c>
    </row>
    <row r="212" spans="1:11">
      <c r="A212" s="7" t="e">
        <f>VLOOKUP(B:B,#REF!,1,0)</f>
        <v>#REF!</v>
      </c>
      <c r="B212" s="7">
        <v>2155017157709</v>
      </c>
      <c r="C212" s="7">
        <v>4985009753323</v>
      </c>
      <c r="D212" s="8" t="s">
        <v>3148</v>
      </c>
      <c r="E212" s="8" t="s">
        <v>0</v>
      </c>
      <c r="F212" s="8" t="s">
        <v>664</v>
      </c>
      <c r="G212" s="8" t="s">
        <v>39</v>
      </c>
      <c r="H212" s="8">
        <v>36700</v>
      </c>
      <c r="I212" s="8">
        <v>17620</v>
      </c>
      <c r="J212" s="8">
        <v>28</v>
      </c>
      <c r="K212" s="8">
        <v>26</v>
      </c>
    </row>
    <row r="213" spans="1:11">
      <c r="A213" s="7" t="e">
        <f>VLOOKUP(B:B,#REF!,1,0)</f>
        <v>#REF!</v>
      </c>
      <c r="B213" s="7">
        <v>2255017157706</v>
      </c>
      <c r="C213" s="7">
        <v>4985009753330</v>
      </c>
      <c r="D213" s="8" t="s">
        <v>3149</v>
      </c>
      <c r="E213" s="8" t="s">
        <v>0</v>
      </c>
      <c r="F213" s="8" t="s">
        <v>768</v>
      </c>
      <c r="G213" s="8" t="s">
        <v>32</v>
      </c>
      <c r="H213" s="8">
        <v>37300</v>
      </c>
      <c r="I213" s="8">
        <v>17910</v>
      </c>
      <c r="J213" s="8">
        <v>13</v>
      </c>
      <c r="K213" s="8">
        <v>37</v>
      </c>
    </row>
    <row r="214" spans="1:11">
      <c r="A214" s="7" t="e">
        <f>VLOOKUP(B:B,#REF!,1,0)</f>
        <v>#REF!</v>
      </c>
      <c r="B214" s="7">
        <v>2055517157707</v>
      </c>
      <c r="C214" s="7">
        <v>4985009753415</v>
      </c>
      <c r="D214" s="8" t="s">
        <v>3150</v>
      </c>
      <c r="E214" s="8" t="s">
        <v>0</v>
      </c>
      <c r="F214" s="8" t="s">
        <v>741</v>
      </c>
      <c r="G214" s="8" t="s">
        <v>65</v>
      </c>
      <c r="H214" s="8">
        <v>31000</v>
      </c>
      <c r="I214" s="8">
        <v>14880</v>
      </c>
      <c r="J214" s="8">
        <v>45</v>
      </c>
      <c r="K214" s="8">
        <v>12</v>
      </c>
    </row>
    <row r="215" spans="1:11">
      <c r="A215" s="7" t="e">
        <f>VLOOKUP(B:B,#REF!,1,0)</f>
        <v>#REF!</v>
      </c>
      <c r="B215" s="7">
        <v>2155517157704</v>
      </c>
      <c r="C215" s="7">
        <v>4985009753422</v>
      </c>
      <c r="D215" s="8" t="s">
        <v>3151</v>
      </c>
      <c r="E215" s="8" t="s">
        <v>0</v>
      </c>
      <c r="F215" s="8" t="s">
        <v>754</v>
      </c>
      <c r="G215" s="8" t="s">
        <v>66</v>
      </c>
      <c r="H215" s="8">
        <v>32000</v>
      </c>
      <c r="I215" s="8">
        <v>15360</v>
      </c>
      <c r="J215" s="8">
        <v>52</v>
      </c>
      <c r="K215" s="8">
        <v>12</v>
      </c>
    </row>
    <row r="216" spans="1:11">
      <c r="A216" s="7" t="e">
        <f>VLOOKUP(B:B,#REF!,1,0)</f>
        <v>#REF!</v>
      </c>
      <c r="B216" s="7">
        <v>2255517157701</v>
      </c>
      <c r="C216" s="7">
        <v>4985009753439</v>
      </c>
      <c r="D216" s="8" t="s">
        <v>3152</v>
      </c>
      <c r="E216" s="8" t="s">
        <v>0</v>
      </c>
      <c r="F216" s="8" t="s">
        <v>774</v>
      </c>
      <c r="G216" s="8" t="s">
        <v>52</v>
      </c>
      <c r="H216" s="8">
        <v>36500</v>
      </c>
      <c r="I216" s="8">
        <v>17520</v>
      </c>
      <c r="J216" s="8">
        <v>22</v>
      </c>
      <c r="K216" s="8">
        <v>2</v>
      </c>
    </row>
    <row r="217" spans="1:11">
      <c r="A217" s="7" t="e">
        <f>VLOOKUP(B:B,#REF!,1,0)</f>
        <v>#REF!</v>
      </c>
      <c r="B217" s="7">
        <v>2355517157708</v>
      </c>
      <c r="C217" s="7">
        <v>4985009753446</v>
      </c>
      <c r="D217" s="8" t="s">
        <v>3153</v>
      </c>
      <c r="E217" s="8" t="s">
        <v>0</v>
      </c>
      <c r="F217" s="8" t="s">
        <v>794</v>
      </c>
      <c r="G217" s="8" t="s">
        <v>55</v>
      </c>
      <c r="H217" s="8">
        <v>37100</v>
      </c>
      <c r="I217" s="8">
        <v>17810</v>
      </c>
      <c r="J217" s="8">
        <v>4</v>
      </c>
      <c r="K217" s="8">
        <v>4</v>
      </c>
    </row>
    <row r="218" spans="1:11">
      <c r="A218" s="7" t="e">
        <f>VLOOKUP(B:B,#REF!,1,0)</f>
        <v>#REF!</v>
      </c>
      <c r="B218" s="7">
        <v>2156017157706</v>
      </c>
      <c r="C218" s="7">
        <v>4985009753538</v>
      </c>
      <c r="D218" s="8" t="s">
        <v>3154</v>
      </c>
      <c r="E218" s="8" t="s">
        <v>0</v>
      </c>
      <c r="F218" s="8" t="s">
        <v>758</v>
      </c>
      <c r="G218" s="8" t="s">
        <v>67</v>
      </c>
      <c r="H218" s="8">
        <v>28600</v>
      </c>
      <c r="I218" s="8">
        <v>13730</v>
      </c>
      <c r="J218" s="8">
        <v>28</v>
      </c>
      <c r="K218" s="8">
        <v>20</v>
      </c>
    </row>
    <row r="219" spans="1:11">
      <c r="A219" s="7" t="e">
        <f>VLOOKUP(B:B,#REF!,1,0)</f>
        <v>#REF!</v>
      </c>
      <c r="B219" s="7">
        <v>2256017157703</v>
      </c>
      <c r="C219" s="7">
        <v>4985009753545</v>
      </c>
      <c r="D219" s="8" t="s">
        <v>3155</v>
      </c>
      <c r="E219" s="8" t="s">
        <v>0</v>
      </c>
      <c r="F219" s="8" t="s">
        <v>777</v>
      </c>
      <c r="G219" s="8" t="s">
        <v>68</v>
      </c>
      <c r="H219" s="8">
        <v>30200</v>
      </c>
      <c r="I219" s="8">
        <v>14500</v>
      </c>
      <c r="J219" s="8">
        <v>29</v>
      </c>
      <c r="K219" s="8">
        <v>12</v>
      </c>
    </row>
    <row r="220" spans="1:11">
      <c r="A220" s="7" t="e">
        <f>VLOOKUP(B:B,#REF!,1,0)</f>
        <v>#REF!</v>
      </c>
      <c r="B220" s="7">
        <v>2155518157703</v>
      </c>
      <c r="C220" s="7">
        <v>4985009753828</v>
      </c>
      <c r="D220" s="8" t="s">
        <v>3156</v>
      </c>
      <c r="E220" s="8" t="s">
        <v>0</v>
      </c>
      <c r="F220" s="8" t="s">
        <v>886</v>
      </c>
      <c r="G220" s="8" t="s">
        <v>70</v>
      </c>
      <c r="H220" s="8">
        <v>34900</v>
      </c>
      <c r="I220" s="8">
        <v>16760</v>
      </c>
      <c r="J220" s="8">
        <v>4</v>
      </c>
      <c r="K220" s="8">
        <v>11</v>
      </c>
    </row>
    <row r="221" spans="1:11">
      <c r="A221" s="7" t="e">
        <f>VLOOKUP(B:B,#REF!,1,0)</f>
        <v>#REF!</v>
      </c>
      <c r="B221" s="7">
        <v>2254018157708</v>
      </c>
      <c r="C221" s="7">
        <v>4985009753095</v>
      </c>
      <c r="D221" s="8" t="s">
        <v>3157</v>
      </c>
      <c r="E221" s="8" t="s">
        <v>0</v>
      </c>
      <c r="F221" s="8" t="s">
        <v>1137</v>
      </c>
      <c r="G221" s="8" t="s">
        <v>38</v>
      </c>
      <c r="H221" s="8">
        <v>43400</v>
      </c>
      <c r="I221" s="8">
        <v>20840</v>
      </c>
      <c r="J221" s="8">
        <v>8</v>
      </c>
      <c r="K221" s="8">
        <v>12</v>
      </c>
    </row>
    <row r="222" spans="1:11">
      <c r="A222" s="7" t="e">
        <f>VLOOKUP(B:B,#REF!,1,0)</f>
        <v>#REF!</v>
      </c>
      <c r="B222" s="7">
        <v>2354018157705</v>
      </c>
      <c r="C222" s="7">
        <v>4985009753101</v>
      </c>
      <c r="D222" s="8" t="s">
        <v>3158</v>
      </c>
      <c r="E222" s="8" t="s">
        <v>0</v>
      </c>
      <c r="F222" s="8" t="s">
        <v>781</v>
      </c>
      <c r="G222" s="8" t="s">
        <v>34</v>
      </c>
      <c r="H222" s="8">
        <v>45700</v>
      </c>
      <c r="I222" s="8">
        <v>21940</v>
      </c>
      <c r="J222" s="8">
        <v>0</v>
      </c>
      <c r="K222" s="8">
        <v>26</v>
      </c>
    </row>
    <row r="223" spans="1:11">
      <c r="A223" s="7" t="e">
        <f>VLOOKUP(B:B,#REF!,1,0)</f>
        <v>#REF!</v>
      </c>
      <c r="B223" s="7">
        <v>2454018157702</v>
      </c>
      <c r="C223" s="7">
        <v>4985009753118</v>
      </c>
      <c r="D223" s="8" t="s">
        <v>3159</v>
      </c>
      <c r="E223" s="8" t="s">
        <v>0</v>
      </c>
      <c r="F223" s="8" t="s">
        <v>1138</v>
      </c>
      <c r="G223" s="8" t="s">
        <v>83</v>
      </c>
      <c r="H223" s="8">
        <v>53400</v>
      </c>
      <c r="I223" s="8">
        <v>25640</v>
      </c>
      <c r="J223" s="8">
        <v>8</v>
      </c>
      <c r="K223" s="8">
        <v>35</v>
      </c>
    </row>
    <row r="224" spans="1:11">
      <c r="A224" s="7" t="e">
        <f>VLOOKUP(B:B,#REF!,1,0)</f>
        <v>#REF!</v>
      </c>
      <c r="B224" s="7">
        <v>2254518157703</v>
      </c>
      <c r="C224" s="7">
        <v>4985009753231</v>
      </c>
      <c r="D224" s="8" t="s">
        <v>3160</v>
      </c>
      <c r="E224" s="8" t="s">
        <v>0</v>
      </c>
      <c r="F224" s="8" t="s">
        <v>766</v>
      </c>
      <c r="G224" s="8" t="s">
        <v>40</v>
      </c>
      <c r="H224" s="8">
        <v>41500</v>
      </c>
      <c r="I224" s="8">
        <v>19920</v>
      </c>
      <c r="J224" s="8">
        <v>29</v>
      </c>
      <c r="K224" s="8">
        <v>57</v>
      </c>
    </row>
    <row r="225" spans="1:11">
      <c r="A225" s="7" t="e">
        <f>VLOOKUP(B:B,#REF!,1,0)</f>
        <v>#REF!</v>
      </c>
      <c r="B225" s="7">
        <v>2354518157700</v>
      </c>
      <c r="C225" s="7">
        <v>4985009753248</v>
      </c>
      <c r="D225" s="8" t="s">
        <v>3161</v>
      </c>
      <c r="E225" s="8" t="s">
        <v>0</v>
      </c>
      <c r="F225" s="8" t="s">
        <v>1139</v>
      </c>
      <c r="G225" s="8" t="s">
        <v>69</v>
      </c>
      <c r="H225" s="8">
        <v>43500</v>
      </c>
      <c r="I225" s="8">
        <v>20880</v>
      </c>
      <c r="J225" s="8">
        <v>34</v>
      </c>
      <c r="K225" s="8">
        <v>2</v>
      </c>
    </row>
    <row r="226" spans="1:11">
      <c r="A226" s="7" t="e">
        <f>VLOOKUP(B:B,#REF!,1,0)</f>
        <v>#REF!</v>
      </c>
      <c r="B226" s="7">
        <v>2454518157707</v>
      </c>
      <c r="C226" s="7">
        <v>4985009753255</v>
      </c>
      <c r="D226" s="8" t="s">
        <v>3162</v>
      </c>
      <c r="E226" s="8" t="s">
        <v>0</v>
      </c>
      <c r="F226" s="8" t="s">
        <v>804</v>
      </c>
      <c r="G226" s="8" t="s">
        <v>33</v>
      </c>
      <c r="H226" s="8">
        <v>46700</v>
      </c>
      <c r="I226" s="8">
        <v>22420</v>
      </c>
      <c r="J226" s="8">
        <v>1</v>
      </c>
      <c r="K226" s="8">
        <v>22</v>
      </c>
    </row>
    <row r="227" spans="1:11">
      <c r="A227" s="7" t="e">
        <f>VLOOKUP(B:B,#REF!,1,0)</f>
        <v>#REF!</v>
      </c>
      <c r="B227" s="7">
        <v>2355018157702</v>
      </c>
      <c r="C227" s="7">
        <v>4985009753347</v>
      </c>
      <c r="D227" s="8" t="s">
        <v>3163</v>
      </c>
      <c r="E227" s="8" t="s">
        <v>0</v>
      </c>
      <c r="F227" s="8" t="s">
        <v>1140</v>
      </c>
      <c r="G227" s="8" t="s">
        <v>54</v>
      </c>
      <c r="H227" s="8">
        <v>40000</v>
      </c>
      <c r="I227" s="8">
        <v>19200</v>
      </c>
      <c r="J227" s="8">
        <v>8</v>
      </c>
      <c r="K227" s="8">
        <v>44</v>
      </c>
    </row>
    <row r="228" spans="1:11">
      <c r="A228" s="7" t="e">
        <f>VLOOKUP(B:B,#REF!,1,0)</f>
        <v>#REF!</v>
      </c>
      <c r="B228" s="7">
        <v>2255518157700</v>
      </c>
      <c r="C228" s="7">
        <v>4985009753835</v>
      </c>
      <c r="D228" s="8" t="s">
        <v>3164</v>
      </c>
      <c r="E228" s="8" t="s">
        <v>0</v>
      </c>
      <c r="F228" s="8" t="s">
        <v>776</v>
      </c>
      <c r="G228" s="8" t="s">
        <v>71</v>
      </c>
      <c r="H228" s="8">
        <v>36200</v>
      </c>
      <c r="I228" s="8">
        <v>17380</v>
      </c>
      <c r="J228" s="8">
        <v>62</v>
      </c>
      <c r="K228" s="8">
        <v>16</v>
      </c>
    </row>
    <row r="229" spans="1:11">
      <c r="A229" s="7" t="e">
        <f>VLOOKUP(B:B,#REF!,1,0)</f>
        <v>#REF!</v>
      </c>
      <c r="B229" s="7">
        <v>2355518157707</v>
      </c>
      <c r="C229" s="7">
        <v>4985009753934</v>
      </c>
      <c r="D229" s="8" t="s">
        <v>3165</v>
      </c>
      <c r="E229" s="8" t="s">
        <v>0</v>
      </c>
      <c r="F229" s="8" t="s">
        <v>798</v>
      </c>
      <c r="G229" s="8" t="s">
        <v>72</v>
      </c>
      <c r="H229" s="8">
        <v>38100</v>
      </c>
      <c r="I229" s="8">
        <v>18290</v>
      </c>
      <c r="J229" s="8">
        <v>12</v>
      </c>
      <c r="K229" s="8">
        <v>51</v>
      </c>
    </row>
    <row r="230" spans="1:11">
      <c r="A230" s="7" t="e">
        <f>VLOOKUP(B:B,#REF!,1,0)</f>
        <v>#REF!</v>
      </c>
      <c r="B230" s="7">
        <v>2256018157702</v>
      </c>
      <c r="C230" s="7">
        <v>4985009753842</v>
      </c>
      <c r="D230" s="8" t="s">
        <v>3166</v>
      </c>
      <c r="E230" s="8" t="s">
        <v>0</v>
      </c>
      <c r="F230" s="8" t="s">
        <v>779</v>
      </c>
      <c r="G230" s="8" t="s">
        <v>84</v>
      </c>
      <c r="H230" s="8">
        <v>34100</v>
      </c>
      <c r="I230" s="8">
        <v>16370</v>
      </c>
      <c r="J230" s="8">
        <v>12</v>
      </c>
      <c r="K230" s="8">
        <v>4</v>
      </c>
    </row>
    <row r="231" spans="1:11">
      <c r="A231" s="7" t="e">
        <f>VLOOKUP(B:B,#REF!,1,0)</f>
        <v>#REF!</v>
      </c>
      <c r="B231" s="7">
        <v>2356018157716</v>
      </c>
      <c r="C231" s="7">
        <v>4985009753668</v>
      </c>
      <c r="D231" s="8" t="s">
        <v>3167</v>
      </c>
      <c r="E231" s="8" t="s">
        <v>0</v>
      </c>
      <c r="F231" s="8" t="s">
        <v>801</v>
      </c>
      <c r="G231" s="8" t="s">
        <v>76</v>
      </c>
      <c r="H231" s="8">
        <v>37900</v>
      </c>
      <c r="I231" s="8">
        <v>18200</v>
      </c>
      <c r="J231" s="8">
        <v>8</v>
      </c>
      <c r="K231" s="8">
        <v>3</v>
      </c>
    </row>
    <row r="232" spans="1:11">
      <c r="A232" s="7" t="e">
        <f>VLOOKUP(B:B,#REF!,1,0)</f>
        <v>#REF!</v>
      </c>
      <c r="B232" s="7">
        <v>2553519157706</v>
      </c>
      <c r="C232" s="7">
        <v>4985009753064</v>
      </c>
      <c r="D232" s="8" t="s">
        <v>3168</v>
      </c>
      <c r="E232" s="8" t="s">
        <v>0</v>
      </c>
      <c r="F232" s="8" t="s">
        <v>3169</v>
      </c>
      <c r="G232" s="8" t="s">
        <v>100</v>
      </c>
      <c r="H232" s="8">
        <v>53900</v>
      </c>
      <c r="I232" s="8">
        <v>25880</v>
      </c>
      <c r="J232" s="8">
        <v>0</v>
      </c>
      <c r="K232" s="8" t="s">
        <v>3170</v>
      </c>
    </row>
    <row r="233" spans="1:11">
      <c r="A233" s="7" t="e">
        <f>VLOOKUP(B:B,#REF!,1,0)</f>
        <v>#REF!</v>
      </c>
      <c r="B233" s="7">
        <v>2354019157704</v>
      </c>
      <c r="C233" s="7">
        <v>4985009753132</v>
      </c>
      <c r="D233" s="8" t="s">
        <v>3171</v>
      </c>
      <c r="E233" s="8" t="s">
        <v>1135</v>
      </c>
      <c r="F233" s="8" t="s">
        <v>1141</v>
      </c>
      <c r="G233" s="8" t="s">
        <v>101</v>
      </c>
      <c r="H233" s="8">
        <v>50300</v>
      </c>
      <c r="I233" s="8">
        <v>24150</v>
      </c>
      <c r="J233" s="8">
        <v>4</v>
      </c>
      <c r="K233" s="8">
        <v>28</v>
      </c>
    </row>
    <row r="234" spans="1:11">
      <c r="A234" s="7" t="e">
        <f>VLOOKUP(B:B,#REF!,1,0)</f>
        <v>#REF!</v>
      </c>
      <c r="B234" s="7">
        <v>2355019157718</v>
      </c>
      <c r="C234" s="7">
        <v>4985009753705</v>
      </c>
      <c r="D234" s="8" t="s">
        <v>3172</v>
      </c>
      <c r="E234" s="8" t="s">
        <v>0</v>
      </c>
      <c r="F234" s="8" t="s">
        <v>790</v>
      </c>
      <c r="G234" s="8" t="s">
        <v>102</v>
      </c>
      <c r="H234" s="8">
        <v>47700</v>
      </c>
      <c r="I234" s="8">
        <v>22900</v>
      </c>
      <c r="J234" s="8">
        <v>9</v>
      </c>
      <c r="K234" s="8">
        <v>4</v>
      </c>
    </row>
    <row r="235" spans="1:11">
      <c r="A235" s="7" t="e">
        <f>VLOOKUP(B:B,#REF!,1,0)</f>
        <v>#REF!</v>
      </c>
      <c r="B235" s="7">
        <v>1958015156566</v>
      </c>
      <c r="C235" s="7">
        <v>4985009716069</v>
      </c>
      <c r="D235" s="8" t="s">
        <v>3173</v>
      </c>
      <c r="E235" s="8" t="s">
        <v>1142</v>
      </c>
      <c r="F235" s="8" t="s">
        <v>1143</v>
      </c>
      <c r="G235" s="8" t="s">
        <v>103</v>
      </c>
      <c r="H235" s="8">
        <v>20800</v>
      </c>
      <c r="I235" s="8">
        <v>8500</v>
      </c>
      <c r="J235" s="8">
        <v>64</v>
      </c>
      <c r="K235" s="8">
        <v>1</v>
      </c>
    </row>
    <row r="236" spans="1:11">
      <c r="A236" s="7" t="e">
        <f>VLOOKUP(B:B,#REF!,1,0)</f>
        <v>#REF!</v>
      </c>
      <c r="B236" s="7">
        <v>1756515157003</v>
      </c>
      <c r="C236" s="7">
        <v>4985009757093</v>
      </c>
      <c r="D236" s="8" t="s">
        <v>1713</v>
      </c>
      <c r="E236" s="8" t="s">
        <v>3174</v>
      </c>
      <c r="F236" s="8" t="s">
        <v>967</v>
      </c>
      <c r="G236" s="8" t="s">
        <v>95</v>
      </c>
      <c r="H236" s="8">
        <v>18100</v>
      </c>
      <c r="I236" s="8">
        <v>7790</v>
      </c>
      <c r="J236" s="8">
        <v>0</v>
      </c>
      <c r="K236" s="8">
        <v>1</v>
      </c>
    </row>
    <row r="237" spans="1:11">
      <c r="A237" s="7" t="e">
        <f>VLOOKUP(B:B,#REF!,1,0)</f>
        <v>#REF!</v>
      </c>
      <c r="B237" s="7">
        <v>2055017157016</v>
      </c>
      <c r="C237" s="7">
        <v>4985009757307</v>
      </c>
      <c r="D237" s="8" t="s">
        <v>3175</v>
      </c>
      <c r="E237" s="8" t="s">
        <v>3176</v>
      </c>
      <c r="F237" s="8" t="s">
        <v>969</v>
      </c>
      <c r="G237" s="8" t="s">
        <v>64</v>
      </c>
      <c r="H237" s="8">
        <v>41800</v>
      </c>
      <c r="I237" s="8">
        <v>15890</v>
      </c>
      <c r="J237" s="8">
        <v>2</v>
      </c>
      <c r="K237" s="8">
        <v>1</v>
      </c>
    </row>
    <row r="238" spans="1:11">
      <c r="A238" s="7" t="e">
        <f>VLOOKUP(B:B,#REF!,1,0)</f>
        <v>#REF!</v>
      </c>
      <c r="B238" s="7">
        <v>2255517157015</v>
      </c>
      <c r="C238" s="7">
        <v>4985009757390</v>
      </c>
      <c r="D238" s="8" t="s">
        <v>3177</v>
      </c>
      <c r="E238" s="8" t="s">
        <v>3176</v>
      </c>
      <c r="F238" s="8" t="s">
        <v>965</v>
      </c>
      <c r="G238" s="8" t="s">
        <v>52</v>
      </c>
      <c r="H238" s="8">
        <v>46300</v>
      </c>
      <c r="I238" s="8">
        <v>17600</v>
      </c>
      <c r="J238" s="8">
        <v>12</v>
      </c>
      <c r="K238" s="8">
        <v>6</v>
      </c>
    </row>
    <row r="239" spans="1:11">
      <c r="A239" s="7" t="e">
        <f>VLOOKUP(B:B,#REF!,1,0)</f>
        <v>#REF!</v>
      </c>
      <c r="B239" s="7">
        <v>2156017157010</v>
      </c>
      <c r="C239" s="7">
        <v>4985009757352</v>
      </c>
      <c r="D239" s="8" t="s">
        <v>3178</v>
      </c>
      <c r="E239" s="8" t="s">
        <v>3176</v>
      </c>
      <c r="F239" s="8" t="s">
        <v>3179</v>
      </c>
      <c r="G239" s="8" t="s">
        <v>67</v>
      </c>
      <c r="H239" s="8">
        <v>37500</v>
      </c>
      <c r="I239" s="8">
        <v>14250</v>
      </c>
      <c r="J239" s="8">
        <v>0</v>
      </c>
      <c r="K239" s="8">
        <v>2</v>
      </c>
    </row>
    <row r="240" spans="1:11">
      <c r="A240" s="7" t="e">
        <f>VLOOKUP(B:B,#REF!,1,0)</f>
        <v>#REF!</v>
      </c>
      <c r="B240" s="7">
        <v>2255518157014</v>
      </c>
      <c r="C240" s="7">
        <v>4985009757529</v>
      </c>
      <c r="D240" s="8" t="s">
        <v>3180</v>
      </c>
      <c r="E240" s="8" t="s">
        <v>3176</v>
      </c>
      <c r="F240" s="8" t="s">
        <v>966</v>
      </c>
      <c r="G240" s="8" t="s">
        <v>71</v>
      </c>
      <c r="H240" s="8">
        <v>49000</v>
      </c>
      <c r="I240" s="8">
        <v>20458</v>
      </c>
      <c r="J240" s="8">
        <v>0</v>
      </c>
      <c r="K240" s="8">
        <v>2</v>
      </c>
    </row>
    <row r="241" spans="1:11">
      <c r="A241" s="7" t="e">
        <f>VLOOKUP(B:B,#REF!,1,0)</f>
        <v>#REF!</v>
      </c>
      <c r="B241" s="7">
        <v>2255017157034</v>
      </c>
      <c r="C241" s="7">
        <v>4985009757383</v>
      </c>
      <c r="D241" s="8" t="s">
        <v>3181</v>
      </c>
      <c r="E241" s="8" t="s">
        <v>1666</v>
      </c>
      <c r="F241" s="8" t="s">
        <v>1667</v>
      </c>
      <c r="G241" s="8" t="s">
        <v>32</v>
      </c>
      <c r="H241" s="8">
        <v>48400</v>
      </c>
      <c r="I241" s="8">
        <v>15488</v>
      </c>
      <c r="J241" s="8">
        <v>8</v>
      </c>
      <c r="K241" s="8">
        <v>8</v>
      </c>
    </row>
    <row r="242" spans="1:11">
      <c r="A242" s="7" t="e">
        <f>VLOOKUP(B:B,#REF!,1,0)</f>
        <v>#REF!</v>
      </c>
      <c r="B242" s="7">
        <v>2055517157035</v>
      </c>
      <c r="C242" s="7">
        <v>4985009757314</v>
      </c>
      <c r="D242" s="8" t="s">
        <v>3182</v>
      </c>
      <c r="E242" s="8" t="s">
        <v>1666</v>
      </c>
      <c r="F242" s="8" t="s">
        <v>1673</v>
      </c>
      <c r="G242" s="8" t="s">
        <v>65</v>
      </c>
      <c r="H242" s="8">
        <v>41700</v>
      </c>
      <c r="I242" s="8">
        <v>13344</v>
      </c>
      <c r="J242" s="8">
        <v>4</v>
      </c>
      <c r="K242" s="8">
        <v>4</v>
      </c>
    </row>
    <row r="243" spans="1:11">
      <c r="A243" s="7" t="e">
        <f>VLOOKUP(B:B,#REF!,1,0)</f>
        <v>#REF!</v>
      </c>
      <c r="B243" s="7">
        <v>2256017157031</v>
      </c>
      <c r="C243" s="7">
        <v>4985009757406</v>
      </c>
      <c r="D243" s="8" t="s">
        <v>3183</v>
      </c>
      <c r="E243" s="8" t="s">
        <v>1666</v>
      </c>
      <c r="F243" s="8" t="s">
        <v>1668</v>
      </c>
      <c r="G243" s="8" t="s">
        <v>68</v>
      </c>
      <c r="H243" s="8">
        <v>42100</v>
      </c>
      <c r="I243" s="8">
        <v>13472</v>
      </c>
      <c r="J243" s="8">
        <v>8</v>
      </c>
      <c r="K243" s="8">
        <v>20</v>
      </c>
    </row>
    <row r="244" spans="1:11">
      <c r="A244" s="7" t="e">
        <f>VLOOKUP(B:B,#REF!,1,0)</f>
        <v>#REF!</v>
      </c>
      <c r="B244" s="7">
        <v>2255518157038</v>
      </c>
      <c r="C244" s="7">
        <v>4985009757529</v>
      </c>
      <c r="D244" s="8" t="s">
        <v>3180</v>
      </c>
      <c r="E244" s="8" t="s">
        <v>1666</v>
      </c>
      <c r="F244" s="8" t="s">
        <v>966</v>
      </c>
      <c r="G244" s="8" t="s">
        <v>71</v>
      </c>
      <c r="H244" s="8">
        <v>49000</v>
      </c>
      <c r="I244" s="8">
        <v>15680</v>
      </c>
      <c r="J244" s="8">
        <v>4</v>
      </c>
      <c r="K244" s="8">
        <v>24</v>
      </c>
    </row>
    <row r="245" spans="1:11">
      <c r="A245" s="7" t="e">
        <f>VLOOKUP(B:B,#REF!,1,0)</f>
        <v>#REF!</v>
      </c>
      <c r="B245" s="7">
        <v>2355018157078</v>
      </c>
      <c r="C245" s="7">
        <v>4985009757567</v>
      </c>
      <c r="D245" s="8" t="s">
        <v>3184</v>
      </c>
      <c r="E245" s="8" t="s">
        <v>1666</v>
      </c>
      <c r="F245" s="8" t="s">
        <v>1221</v>
      </c>
      <c r="G245" s="8" t="s">
        <v>54</v>
      </c>
      <c r="H245" s="8">
        <v>53000</v>
      </c>
      <c r="I245" s="8">
        <v>16960</v>
      </c>
      <c r="J245" s="8">
        <v>0</v>
      </c>
      <c r="K245" s="8">
        <v>12</v>
      </c>
    </row>
    <row r="246" spans="1:11">
      <c r="A246" s="7" t="e">
        <f>VLOOKUP(B:B,#REF!,1,0)</f>
        <v>#REF!</v>
      </c>
      <c r="B246" s="7">
        <v>2256018157078</v>
      </c>
      <c r="C246" s="7">
        <v>4985009757536</v>
      </c>
      <c r="D246" s="8" t="s">
        <v>3185</v>
      </c>
      <c r="E246" s="8" t="s">
        <v>1666</v>
      </c>
      <c r="F246" s="8" t="s">
        <v>989</v>
      </c>
      <c r="G246" s="8" t="s">
        <v>84</v>
      </c>
      <c r="H246" s="8">
        <v>43900</v>
      </c>
      <c r="I246" s="8">
        <v>14048</v>
      </c>
      <c r="J246" s="8">
        <v>4</v>
      </c>
      <c r="K246" s="8">
        <v>60</v>
      </c>
    </row>
    <row r="247" spans="1:11">
      <c r="A247" s="7" t="e">
        <f>VLOOKUP(B:B,#REF!,1,0)</f>
        <v>#REF!</v>
      </c>
      <c r="B247" s="7">
        <v>2157016157032</v>
      </c>
      <c r="C247" s="7">
        <v>4985009758014</v>
      </c>
      <c r="D247" s="8" t="s">
        <v>3186</v>
      </c>
      <c r="E247" s="8" t="s">
        <v>1669</v>
      </c>
      <c r="F247" s="8" t="s">
        <v>1672</v>
      </c>
      <c r="G247" s="8" t="s">
        <v>85</v>
      </c>
      <c r="H247" s="8">
        <v>24200</v>
      </c>
      <c r="I247" s="8">
        <v>7744</v>
      </c>
      <c r="J247" s="8">
        <v>8</v>
      </c>
      <c r="K247" s="8">
        <v>0</v>
      </c>
    </row>
    <row r="248" spans="1:11">
      <c r="A248" s="7" t="e">
        <f>VLOOKUP(B:B,#REF!,1,0)</f>
        <v>#REF!</v>
      </c>
      <c r="B248" s="7">
        <v>2256517157074</v>
      </c>
      <c r="C248" s="7">
        <v>4985009758069</v>
      </c>
      <c r="D248" s="8" t="s">
        <v>3187</v>
      </c>
      <c r="E248" s="8" t="s">
        <v>1669</v>
      </c>
      <c r="F248" s="8" t="s">
        <v>1671</v>
      </c>
      <c r="G248" s="8" t="s">
        <v>74</v>
      </c>
      <c r="H248" s="8">
        <v>29100</v>
      </c>
      <c r="I248" s="8">
        <v>9312</v>
      </c>
      <c r="J248" s="8">
        <v>60</v>
      </c>
      <c r="K248" s="8">
        <v>0</v>
      </c>
    </row>
    <row r="249" spans="1:11">
      <c r="A249" s="7" t="e">
        <f>VLOOKUP(B:B,#REF!,1,0)</f>
        <v>#REF!</v>
      </c>
      <c r="B249" s="7">
        <v>2355518157073</v>
      </c>
      <c r="C249" s="7">
        <v>4985009758137</v>
      </c>
      <c r="D249" s="8" t="s">
        <v>3188</v>
      </c>
      <c r="E249" s="8" t="s">
        <v>1669</v>
      </c>
      <c r="F249" s="8" t="s">
        <v>1670</v>
      </c>
      <c r="G249" s="8" t="s">
        <v>72</v>
      </c>
      <c r="H249" s="8">
        <v>40000</v>
      </c>
      <c r="I249" s="8">
        <v>12800</v>
      </c>
      <c r="J249" s="8">
        <v>8</v>
      </c>
      <c r="K249" s="8">
        <v>4</v>
      </c>
    </row>
    <row r="250" spans="1:11">
      <c r="A250" s="7" t="e">
        <f>VLOOKUP(B:B,#REF!,1,0)</f>
        <v>#REF!</v>
      </c>
      <c r="B250" s="7">
        <v>2157016157063</v>
      </c>
      <c r="C250" s="7">
        <v>4985009758014</v>
      </c>
      <c r="D250" s="8" t="s">
        <v>3186</v>
      </c>
      <c r="E250" s="8" t="s">
        <v>3189</v>
      </c>
      <c r="F250" s="8" t="s">
        <v>1672</v>
      </c>
      <c r="G250" s="8" t="s">
        <v>85</v>
      </c>
      <c r="H250" s="8">
        <v>24200</v>
      </c>
      <c r="I250" s="8">
        <v>10347</v>
      </c>
      <c r="J250" s="8">
        <v>4</v>
      </c>
      <c r="K250" s="8">
        <v>0</v>
      </c>
    </row>
    <row r="251" spans="1:11">
      <c r="A251" s="7" t="e">
        <f>VLOOKUP(B:B,#REF!,1,0)</f>
        <v>#REF!</v>
      </c>
      <c r="B251" s="7">
        <v>1958015156900</v>
      </c>
      <c r="C251" s="7">
        <v>4985009731505</v>
      </c>
      <c r="D251" s="8" t="s">
        <v>3190</v>
      </c>
      <c r="E251" s="8" t="s">
        <v>3191</v>
      </c>
      <c r="F251" s="8" t="s">
        <v>3192</v>
      </c>
      <c r="G251" s="8" t="s">
        <v>103</v>
      </c>
      <c r="H251" s="8">
        <v>23900</v>
      </c>
      <c r="I251" s="8">
        <v>9560</v>
      </c>
      <c r="J251" s="8">
        <v>12</v>
      </c>
      <c r="K251" s="8">
        <v>0</v>
      </c>
    </row>
    <row r="252" spans="1:11">
      <c r="A252" s="7" t="e">
        <f>VLOOKUP(B:B,#REF!,1,0)</f>
        <v>#REF!</v>
      </c>
      <c r="B252" s="7">
        <v>2154517159718</v>
      </c>
      <c r="C252" s="7">
        <v>4985009687024</v>
      </c>
      <c r="D252" s="8" t="s">
        <v>152</v>
      </c>
      <c r="E252" s="8" t="s">
        <v>1144</v>
      </c>
      <c r="F252" s="8" t="s">
        <v>747</v>
      </c>
      <c r="G252" s="8" t="s">
        <v>36</v>
      </c>
      <c r="H252" s="8" t="s">
        <v>152</v>
      </c>
      <c r="I252" s="8">
        <v>13236</v>
      </c>
      <c r="J252" s="8">
        <v>0</v>
      </c>
      <c r="K252" s="8">
        <v>0</v>
      </c>
    </row>
    <row r="253" spans="1:11">
      <c r="A253" s="7" t="e">
        <f>VLOOKUP(B:B,#REF!,1,0)</f>
        <v>#REF!</v>
      </c>
      <c r="B253" s="7">
        <v>2354517159712</v>
      </c>
      <c r="C253" s="7">
        <v>4985009687048</v>
      </c>
      <c r="D253" s="8" t="s">
        <v>152</v>
      </c>
      <c r="E253" s="8" t="s">
        <v>1144</v>
      </c>
      <c r="F253" s="8" t="s">
        <v>784</v>
      </c>
      <c r="G253" s="8" t="s">
        <v>63</v>
      </c>
      <c r="H253" s="8" t="s">
        <v>152</v>
      </c>
      <c r="I253" s="8">
        <v>12869</v>
      </c>
      <c r="J253" s="8">
        <v>0</v>
      </c>
      <c r="K253" s="8">
        <v>0</v>
      </c>
    </row>
    <row r="254" spans="1:11">
      <c r="A254" s="7" t="e">
        <f>VLOOKUP(B:B,#REF!,1,0)</f>
        <v>#REF!</v>
      </c>
      <c r="B254" s="7">
        <v>2254018159719</v>
      </c>
      <c r="C254" s="7">
        <v>4985009687079</v>
      </c>
      <c r="D254" s="8" t="s">
        <v>152</v>
      </c>
      <c r="E254" s="8" t="s">
        <v>1144</v>
      </c>
      <c r="F254" s="8" t="s">
        <v>762</v>
      </c>
      <c r="G254" s="8" t="s">
        <v>38</v>
      </c>
      <c r="H254" s="8" t="s">
        <v>152</v>
      </c>
      <c r="I254" s="8">
        <v>12555</v>
      </c>
      <c r="J254" s="8">
        <v>0</v>
      </c>
      <c r="K254" s="8">
        <v>0</v>
      </c>
    </row>
    <row r="255" spans="1:11">
      <c r="A255" s="7" t="e">
        <f>VLOOKUP(B:B,#REF!,1,0)</f>
        <v>#REF!</v>
      </c>
      <c r="B255" s="7">
        <v>2554018159697</v>
      </c>
      <c r="C255" s="7">
        <v>4985009693612</v>
      </c>
      <c r="D255" s="8" t="s">
        <v>152</v>
      </c>
      <c r="E255" s="8" t="s">
        <v>1144</v>
      </c>
      <c r="F255" s="8" t="s">
        <v>1145</v>
      </c>
      <c r="G255" s="8" t="s">
        <v>137</v>
      </c>
      <c r="H255" s="8" t="s">
        <v>152</v>
      </c>
      <c r="I255" s="8">
        <v>25228</v>
      </c>
      <c r="J255" s="8">
        <v>10</v>
      </c>
      <c r="K255" s="8">
        <v>14</v>
      </c>
    </row>
    <row r="256" spans="1:11">
      <c r="A256" s="7" t="e">
        <f>VLOOKUP(B:B,#REF!,1,0)</f>
        <v>#REF!</v>
      </c>
      <c r="B256" s="7">
        <v>2753519159711</v>
      </c>
      <c r="C256" s="7">
        <v>4985009703069</v>
      </c>
      <c r="D256" s="8" t="s">
        <v>152</v>
      </c>
      <c r="E256" s="8" t="s">
        <v>1144</v>
      </c>
      <c r="F256" s="8" t="s">
        <v>932</v>
      </c>
      <c r="G256" s="8" t="s">
        <v>122</v>
      </c>
      <c r="H256" s="8" t="s">
        <v>152</v>
      </c>
      <c r="I256" s="8">
        <v>26743</v>
      </c>
      <c r="J256" s="8">
        <v>0</v>
      </c>
      <c r="K256" s="8">
        <v>0</v>
      </c>
    </row>
    <row r="257" spans="1:11">
      <c r="A257" s="7" t="e">
        <f>VLOOKUP(B:B,#REF!,1,0)</f>
        <v>#REF!</v>
      </c>
      <c r="B257" s="7">
        <v>2454019159699</v>
      </c>
      <c r="C257" s="7">
        <v>4985009693421</v>
      </c>
      <c r="D257" s="8" t="s">
        <v>152</v>
      </c>
      <c r="E257" s="8" t="s">
        <v>1144</v>
      </c>
      <c r="F257" s="8" t="s">
        <v>1146</v>
      </c>
      <c r="G257" s="8" t="s">
        <v>106</v>
      </c>
      <c r="H257" s="8" t="s">
        <v>152</v>
      </c>
      <c r="I257" s="8">
        <v>20986</v>
      </c>
      <c r="J257" s="8">
        <v>0</v>
      </c>
      <c r="K257" s="8">
        <v>0</v>
      </c>
    </row>
    <row r="258" spans="1:11">
      <c r="A258" s="7" t="e">
        <f>VLOOKUP(B:B,#REF!,1,0)</f>
        <v>#REF!</v>
      </c>
      <c r="B258" s="7">
        <v>2253519159884</v>
      </c>
      <c r="C258" s="7">
        <v>4985009692226</v>
      </c>
      <c r="D258" s="8" t="s">
        <v>152</v>
      </c>
      <c r="E258" s="8" t="s">
        <v>1147</v>
      </c>
      <c r="F258" s="8" t="s">
        <v>1148</v>
      </c>
      <c r="G258" s="8" t="s">
        <v>127</v>
      </c>
      <c r="H258" s="8" t="s">
        <v>152</v>
      </c>
      <c r="I258" s="8">
        <v>22188</v>
      </c>
      <c r="J258" s="8">
        <v>2</v>
      </c>
      <c r="K258" s="8">
        <v>0</v>
      </c>
    </row>
    <row r="259" spans="1:11">
      <c r="A259" s="7" t="e">
        <f>VLOOKUP(B:B,#REF!,1,0)</f>
        <v>#REF!</v>
      </c>
      <c r="B259" s="7">
        <v>2254019159879</v>
      </c>
      <c r="C259" s="7">
        <v>4985009689028</v>
      </c>
      <c r="D259" s="8" t="s">
        <v>152</v>
      </c>
      <c r="E259" s="8" t="s">
        <v>1147</v>
      </c>
      <c r="F259" s="8" t="s">
        <v>675</v>
      </c>
      <c r="G259" s="8" t="s">
        <v>124</v>
      </c>
      <c r="H259" s="8" t="s">
        <v>152</v>
      </c>
      <c r="I259" s="8">
        <v>23551</v>
      </c>
      <c r="J259" s="8">
        <v>32</v>
      </c>
      <c r="K259" s="8">
        <v>12</v>
      </c>
    </row>
    <row r="260" spans="1:11">
      <c r="A260" s="7" t="e">
        <f>VLOOKUP(B:B,#REF!,1,0)</f>
        <v>#REF!</v>
      </c>
      <c r="B260" s="7">
        <v>2254019159886</v>
      </c>
      <c r="C260" s="7" t="s">
        <v>152</v>
      </c>
      <c r="D260" s="8" t="s">
        <v>152</v>
      </c>
      <c r="E260" s="8" t="s">
        <v>1147</v>
      </c>
      <c r="F260" s="8" t="s">
        <v>1149</v>
      </c>
      <c r="G260" s="8" t="s">
        <v>124</v>
      </c>
      <c r="H260" s="8" t="s">
        <v>152</v>
      </c>
      <c r="I260" s="8">
        <v>20364</v>
      </c>
      <c r="J260" s="8">
        <v>0</v>
      </c>
      <c r="K260" s="8">
        <v>0</v>
      </c>
    </row>
    <row r="261" spans="1:11">
      <c r="A261" s="7" t="e">
        <f>VLOOKUP(B:B,#REF!,1,0)</f>
        <v>#REF!</v>
      </c>
      <c r="B261" s="7">
        <v>2353519159874</v>
      </c>
      <c r="C261" s="7">
        <v>4985009689042</v>
      </c>
      <c r="D261" s="8" t="s">
        <v>152</v>
      </c>
      <c r="E261" s="8" t="s">
        <v>1147</v>
      </c>
      <c r="F261" s="8" t="s">
        <v>970</v>
      </c>
      <c r="G261" s="8" t="s">
        <v>125</v>
      </c>
      <c r="H261" s="8" t="s">
        <v>152</v>
      </c>
      <c r="I261" s="8">
        <v>21168</v>
      </c>
      <c r="J261" s="8">
        <v>2</v>
      </c>
      <c r="K261" s="8">
        <v>0</v>
      </c>
    </row>
    <row r="262" spans="1:11">
      <c r="A262" s="7" t="e">
        <f>VLOOKUP(B:B,#REF!,1,0)</f>
        <v>#REF!</v>
      </c>
      <c r="B262" s="7">
        <v>2553019159873</v>
      </c>
      <c r="C262" s="7" t="s">
        <v>152</v>
      </c>
      <c r="D262" s="8" t="s">
        <v>152</v>
      </c>
      <c r="E262" s="8" t="s">
        <v>1147</v>
      </c>
      <c r="F262" s="8" t="s">
        <v>1150</v>
      </c>
      <c r="G262" s="8" t="s">
        <v>724</v>
      </c>
      <c r="H262" s="8" t="s">
        <v>152</v>
      </c>
      <c r="I262" s="8">
        <v>33033</v>
      </c>
      <c r="J262" s="8">
        <v>0</v>
      </c>
      <c r="K262" s="8">
        <v>18</v>
      </c>
    </row>
    <row r="263" spans="1:11">
      <c r="A263" s="7" t="e">
        <f>VLOOKUP(B:B,#REF!,1,0)</f>
        <v>#REF!</v>
      </c>
      <c r="B263" s="7">
        <v>2553519159878</v>
      </c>
      <c r="C263" s="7">
        <v>4985009689080</v>
      </c>
      <c r="D263" s="8" t="s">
        <v>152</v>
      </c>
      <c r="E263" s="8" t="s">
        <v>1147</v>
      </c>
      <c r="F263" s="8" t="s">
        <v>806</v>
      </c>
      <c r="G263" s="8" t="s">
        <v>100</v>
      </c>
      <c r="H263" s="8" t="s">
        <v>152</v>
      </c>
      <c r="I263" s="8">
        <v>22737</v>
      </c>
      <c r="J263" s="8">
        <v>1</v>
      </c>
      <c r="K263" s="8">
        <v>0</v>
      </c>
    </row>
    <row r="264" spans="1:11">
      <c r="A264" s="7" t="e">
        <f>VLOOKUP(B:B,#REF!,1,0)</f>
        <v>#REF!</v>
      </c>
      <c r="B264" s="7">
        <v>2553519159656</v>
      </c>
      <c r="C264" s="7">
        <v>4985009692042</v>
      </c>
      <c r="D264" s="8" t="s">
        <v>152</v>
      </c>
      <c r="E264" s="8" t="s">
        <v>1147</v>
      </c>
      <c r="F264" s="8" t="s">
        <v>1151</v>
      </c>
      <c r="G264" s="8" t="s">
        <v>100</v>
      </c>
      <c r="H264" s="8" t="s">
        <v>152</v>
      </c>
      <c r="I264" s="8">
        <v>22448</v>
      </c>
      <c r="J264" s="8">
        <v>0</v>
      </c>
      <c r="K264" s="8">
        <v>0</v>
      </c>
    </row>
    <row r="265" spans="1:11">
      <c r="A265" s="7" t="e">
        <f>VLOOKUP(B:B,#REF!,1,0)</f>
        <v>#REF!</v>
      </c>
      <c r="B265" s="7">
        <v>2553519159885</v>
      </c>
      <c r="C265" s="7">
        <v>4985009692417</v>
      </c>
      <c r="D265" s="8" t="s">
        <v>152</v>
      </c>
      <c r="E265" s="8" t="s">
        <v>1147</v>
      </c>
      <c r="F265" s="8" t="s">
        <v>1152</v>
      </c>
      <c r="G265" s="8" t="s">
        <v>100</v>
      </c>
      <c r="H265" s="8" t="s">
        <v>152</v>
      </c>
      <c r="I265" s="8">
        <v>23829</v>
      </c>
      <c r="J265" s="8">
        <v>0</v>
      </c>
      <c r="K265" s="8">
        <v>0</v>
      </c>
    </row>
    <row r="266" spans="1:11">
      <c r="A266" s="7" t="e">
        <f>VLOOKUP(B:B,#REF!,1,0)</f>
        <v>#REF!</v>
      </c>
      <c r="B266" s="7">
        <v>2753519159872</v>
      </c>
      <c r="C266" s="7" t="s">
        <v>152</v>
      </c>
      <c r="D266" s="8" t="s">
        <v>152</v>
      </c>
      <c r="E266" s="8" t="s">
        <v>1147</v>
      </c>
      <c r="F266" s="8" t="s">
        <v>1153</v>
      </c>
      <c r="G266" s="8" t="s">
        <v>122</v>
      </c>
      <c r="H266" s="8" t="s">
        <v>152</v>
      </c>
      <c r="I266" s="8">
        <v>31410</v>
      </c>
      <c r="J266" s="8">
        <v>2</v>
      </c>
      <c r="K266" s="8">
        <v>3</v>
      </c>
    </row>
    <row r="267" spans="1:11">
      <c r="A267" s="7" t="e">
        <f>VLOOKUP(B:B,#REF!,1,0)</f>
        <v>#REF!</v>
      </c>
      <c r="B267" s="7">
        <v>2453520159884</v>
      </c>
      <c r="C267" s="7">
        <v>4985009689387</v>
      </c>
      <c r="D267" s="8" t="s">
        <v>152</v>
      </c>
      <c r="E267" s="8" t="s">
        <v>1147</v>
      </c>
      <c r="F267" s="8" t="s">
        <v>1154</v>
      </c>
      <c r="G267" s="8" t="s">
        <v>129</v>
      </c>
      <c r="H267" s="8" t="s">
        <v>152</v>
      </c>
      <c r="I267" s="8">
        <v>22358</v>
      </c>
      <c r="J267" s="8">
        <v>0</v>
      </c>
      <c r="K267" s="8">
        <v>0</v>
      </c>
    </row>
    <row r="268" spans="1:11">
      <c r="A268" s="7" t="e">
        <f>VLOOKUP(B:B,#REF!,1,0)</f>
        <v>#REF!</v>
      </c>
      <c r="B268" s="7">
        <v>2453520159877</v>
      </c>
      <c r="C268" s="7">
        <v>4985009689189</v>
      </c>
      <c r="D268" s="8" t="s">
        <v>152</v>
      </c>
      <c r="E268" s="8" t="s">
        <v>1147</v>
      </c>
      <c r="F268" s="8" t="s">
        <v>973</v>
      </c>
      <c r="G268" s="8" t="s">
        <v>129</v>
      </c>
      <c r="H268" s="8" t="s">
        <v>152</v>
      </c>
      <c r="I268" s="8">
        <v>30173</v>
      </c>
      <c r="J268" s="8">
        <v>10</v>
      </c>
      <c r="K268" s="8">
        <v>3</v>
      </c>
    </row>
    <row r="269" spans="1:11">
      <c r="A269" s="7" t="e">
        <f>VLOOKUP(B:B,#REF!,1,0)</f>
        <v>#REF!</v>
      </c>
      <c r="B269" s="7">
        <v>2753020159880</v>
      </c>
      <c r="C269" s="7">
        <v>4985009689394</v>
      </c>
      <c r="D269" s="8" t="s">
        <v>152</v>
      </c>
      <c r="E269" s="8" t="s">
        <v>1147</v>
      </c>
      <c r="F269" s="8" t="s">
        <v>1155</v>
      </c>
      <c r="G269" s="8" t="s">
        <v>133</v>
      </c>
      <c r="H269" s="8" t="s">
        <v>152</v>
      </c>
      <c r="I269" s="8">
        <v>25712</v>
      </c>
      <c r="J269" s="8">
        <v>0</v>
      </c>
      <c r="K269" s="8">
        <v>0</v>
      </c>
    </row>
    <row r="270" spans="1:11">
      <c r="A270" s="7" t="e">
        <f>VLOOKUP(B:B,#REF!,1,0)</f>
        <v>#REF!</v>
      </c>
      <c r="B270" s="7">
        <v>2753020159873</v>
      </c>
      <c r="C270" s="7">
        <v>4985009689240</v>
      </c>
      <c r="D270" s="8" t="s">
        <v>152</v>
      </c>
      <c r="E270" s="8" t="s">
        <v>1147</v>
      </c>
      <c r="F270" s="8" t="s">
        <v>979</v>
      </c>
      <c r="G270" s="8" t="s">
        <v>133</v>
      </c>
      <c r="H270" s="8" t="s">
        <v>152</v>
      </c>
      <c r="I270" s="8">
        <v>34511</v>
      </c>
      <c r="J270" s="8">
        <v>11</v>
      </c>
      <c r="K270" s="8">
        <v>10</v>
      </c>
    </row>
    <row r="271" spans="1:11">
      <c r="A271" s="7" t="e">
        <f>VLOOKUP(B:B,#REF!,1,0)</f>
        <v>#REF!</v>
      </c>
      <c r="B271" s="7">
        <v>2355519158512</v>
      </c>
      <c r="C271" s="7">
        <v>4985009690390</v>
      </c>
      <c r="D271" s="8" t="s">
        <v>152</v>
      </c>
      <c r="E271" s="8" t="s">
        <v>1156</v>
      </c>
      <c r="F271" s="8" t="s">
        <v>1157</v>
      </c>
      <c r="G271" s="8" t="s">
        <v>91</v>
      </c>
      <c r="H271" s="8" t="s">
        <v>152</v>
      </c>
      <c r="I271" s="8">
        <v>15766</v>
      </c>
      <c r="J271" s="8">
        <v>0</v>
      </c>
      <c r="K271" s="8">
        <v>0</v>
      </c>
    </row>
    <row r="272" spans="1:11">
      <c r="A272" s="7" t="e">
        <f>VLOOKUP(B:B,#REF!,1,0)</f>
        <v>#REF!</v>
      </c>
      <c r="B272" s="7">
        <v>2755519158527</v>
      </c>
      <c r="C272" s="7" t="s">
        <v>152</v>
      </c>
      <c r="D272" s="8" t="s">
        <v>152</v>
      </c>
      <c r="E272" s="8" t="s">
        <v>1156</v>
      </c>
      <c r="F272" s="8" t="s">
        <v>1158</v>
      </c>
      <c r="G272" s="8" t="s">
        <v>1159</v>
      </c>
      <c r="H272" s="8" t="s">
        <v>152</v>
      </c>
      <c r="I272" s="8">
        <v>3514</v>
      </c>
      <c r="J272" s="8">
        <v>0</v>
      </c>
      <c r="K272" s="8" t="s">
        <v>3170</v>
      </c>
    </row>
    <row r="273" spans="1:11">
      <c r="A273" s="7" t="e">
        <f>VLOOKUP(B:B,#REF!,1,0)</f>
        <v>#REF!</v>
      </c>
      <c r="B273" s="7">
        <v>2154517159657</v>
      </c>
      <c r="C273" s="7">
        <v>4985009708033</v>
      </c>
      <c r="D273" s="8" t="s">
        <v>152</v>
      </c>
      <c r="E273" s="8" t="s">
        <v>143</v>
      </c>
      <c r="F273" s="8" t="s">
        <v>747</v>
      </c>
      <c r="G273" s="8" t="s">
        <v>36</v>
      </c>
      <c r="H273" s="8" t="s">
        <v>152</v>
      </c>
      <c r="I273" s="8">
        <v>15010</v>
      </c>
      <c r="J273" s="8">
        <v>13</v>
      </c>
      <c r="K273" s="8">
        <v>87</v>
      </c>
    </row>
    <row r="274" spans="1:11">
      <c r="A274" s="7" t="e">
        <f>VLOOKUP(B:B,#REF!,1,0)</f>
        <v>#REF!</v>
      </c>
      <c r="B274" s="7">
        <v>2254517159654</v>
      </c>
      <c r="C274" s="7">
        <v>4985009708057</v>
      </c>
      <c r="D274" s="8" t="s">
        <v>152</v>
      </c>
      <c r="E274" s="8" t="s">
        <v>143</v>
      </c>
      <c r="F274" s="8" t="s">
        <v>764</v>
      </c>
      <c r="G274" s="8" t="s">
        <v>37</v>
      </c>
      <c r="H274" s="8" t="s">
        <v>152</v>
      </c>
      <c r="I274" s="8">
        <v>11426</v>
      </c>
      <c r="J274" s="8">
        <v>0</v>
      </c>
      <c r="K274" s="8">
        <v>0</v>
      </c>
    </row>
    <row r="275" spans="1:11">
      <c r="A275" s="7" t="e">
        <f>VLOOKUP(B:B,#REF!,1,0)</f>
        <v>#REF!</v>
      </c>
      <c r="B275" s="7">
        <v>2255017159656</v>
      </c>
      <c r="C275" s="7">
        <v>4985009708064</v>
      </c>
      <c r="D275" s="8" t="s">
        <v>152</v>
      </c>
      <c r="E275" s="8" t="s">
        <v>143</v>
      </c>
      <c r="F275" s="8" t="s">
        <v>768</v>
      </c>
      <c r="G275" s="8" t="s">
        <v>32</v>
      </c>
      <c r="H275" s="8" t="s">
        <v>152</v>
      </c>
      <c r="I275" s="8">
        <v>15272</v>
      </c>
      <c r="J275" s="8">
        <v>56</v>
      </c>
      <c r="K275" s="8">
        <v>2</v>
      </c>
    </row>
    <row r="276" spans="1:11">
      <c r="A276" s="7" t="e">
        <f>VLOOKUP(B:B,#REF!,1,0)</f>
        <v>#REF!</v>
      </c>
      <c r="B276" s="7">
        <v>2254018159658</v>
      </c>
      <c r="C276" s="7">
        <v>4985009708132</v>
      </c>
      <c r="D276" s="8" t="s">
        <v>152</v>
      </c>
      <c r="E276" s="8" t="s">
        <v>143</v>
      </c>
      <c r="F276" s="8" t="s">
        <v>762</v>
      </c>
      <c r="G276" s="8" t="s">
        <v>38</v>
      </c>
      <c r="H276" s="8" t="s">
        <v>152</v>
      </c>
      <c r="I276" s="8">
        <v>13049</v>
      </c>
      <c r="J276" s="8">
        <v>0</v>
      </c>
      <c r="K276" s="8">
        <v>0</v>
      </c>
    </row>
    <row r="277" spans="1:11">
      <c r="A277" s="7" t="e">
        <f>VLOOKUP(B:B,#REF!,1,0)</f>
        <v>#REF!</v>
      </c>
      <c r="B277" s="7">
        <v>2354018159655</v>
      </c>
      <c r="C277" s="7">
        <v>4985009708156</v>
      </c>
      <c r="D277" s="8" t="s">
        <v>152</v>
      </c>
      <c r="E277" s="8" t="s">
        <v>143</v>
      </c>
      <c r="F277" s="8" t="s">
        <v>781</v>
      </c>
      <c r="G277" s="8" t="s">
        <v>34</v>
      </c>
      <c r="H277" s="8" t="s">
        <v>152</v>
      </c>
      <c r="I277" s="8">
        <v>16320</v>
      </c>
      <c r="J277" s="8">
        <v>0</v>
      </c>
      <c r="K277" s="8">
        <v>0</v>
      </c>
    </row>
    <row r="278" spans="1:11">
      <c r="A278" s="7" t="e">
        <f>VLOOKUP(B:B,#REF!,1,0)</f>
        <v>#REF!</v>
      </c>
      <c r="B278" s="7">
        <v>2454018159652</v>
      </c>
      <c r="C278" s="7">
        <v>4985009708194</v>
      </c>
      <c r="D278" s="8" t="s">
        <v>152</v>
      </c>
      <c r="E278" s="8" t="s">
        <v>143</v>
      </c>
      <c r="F278" s="8" t="s">
        <v>663</v>
      </c>
      <c r="G278" s="8" t="s">
        <v>83</v>
      </c>
      <c r="H278" s="8" t="s">
        <v>152</v>
      </c>
      <c r="I278" s="8">
        <v>17216</v>
      </c>
      <c r="J278" s="8">
        <v>40</v>
      </c>
      <c r="K278" s="8">
        <v>192</v>
      </c>
    </row>
    <row r="279" spans="1:11">
      <c r="A279" s="7" t="e">
        <f>VLOOKUP(B:B,#REF!,1,0)</f>
        <v>#REF!</v>
      </c>
      <c r="B279" s="7">
        <v>2653518159654</v>
      </c>
      <c r="C279" s="7">
        <v>4985009708248</v>
      </c>
      <c r="D279" s="8" t="s">
        <v>152</v>
      </c>
      <c r="E279" s="8" t="s">
        <v>143</v>
      </c>
      <c r="F279" s="8" t="s">
        <v>978</v>
      </c>
      <c r="G279" s="8" t="s">
        <v>135</v>
      </c>
      <c r="H279" s="8" t="s">
        <v>152</v>
      </c>
      <c r="I279" s="8">
        <v>24145</v>
      </c>
      <c r="J279" s="8">
        <v>26</v>
      </c>
      <c r="K279" s="8">
        <v>4</v>
      </c>
    </row>
    <row r="280" spans="1:11">
      <c r="A280" s="7" t="e">
        <f>VLOOKUP(B:B,#REF!,1,0)</f>
        <v>#REF!</v>
      </c>
      <c r="B280" s="7">
        <v>2254019159657</v>
      </c>
      <c r="C280" s="7">
        <v>4985009708279</v>
      </c>
      <c r="D280" s="8" t="s">
        <v>152</v>
      </c>
      <c r="E280" s="8" t="s">
        <v>143</v>
      </c>
      <c r="F280" s="8" t="s">
        <v>675</v>
      </c>
      <c r="G280" s="8" t="s">
        <v>124</v>
      </c>
      <c r="H280" s="8" t="s">
        <v>152</v>
      </c>
      <c r="I280" s="8">
        <v>24069</v>
      </c>
      <c r="J280" s="8">
        <v>6</v>
      </c>
      <c r="K280" s="8">
        <v>34</v>
      </c>
    </row>
    <row r="281" spans="1:11">
      <c r="A281" s="7" t="e">
        <f>VLOOKUP(B:B,#REF!,1,0)</f>
        <v>#REF!</v>
      </c>
      <c r="B281" s="7">
        <v>2454019159651</v>
      </c>
      <c r="C281" s="7">
        <v>4985009708323</v>
      </c>
      <c r="D281" s="8" t="s">
        <v>152</v>
      </c>
      <c r="E281" s="8" t="s">
        <v>143</v>
      </c>
      <c r="F281" s="8" t="s">
        <v>956</v>
      </c>
      <c r="G281" s="8" t="s">
        <v>106</v>
      </c>
      <c r="H281" s="8" t="s">
        <v>152</v>
      </c>
      <c r="I281" s="8">
        <v>21421</v>
      </c>
      <c r="J281" s="8">
        <v>0</v>
      </c>
      <c r="K281" s="8">
        <v>0</v>
      </c>
    </row>
    <row r="282" spans="1:11">
      <c r="A282" s="7" t="e">
        <f>VLOOKUP(B:B,#REF!,1,0)</f>
        <v>#REF!</v>
      </c>
      <c r="B282" s="7">
        <v>2553519159687</v>
      </c>
      <c r="C282" s="7">
        <v>4985009708347</v>
      </c>
      <c r="D282" s="8" t="s">
        <v>152</v>
      </c>
      <c r="E282" s="8" t="s">
        <v>143</v>
      </c>
      <c r="F282" s="8" t="s">
        <v>806</v>
      </c>
      <c r="G282" s="8" t="s">
        <v>100</v>
      </c>
      <c r="H282" s="8" t="s">
        <v>152</v>
      </c>
      <c r="I282" s="8">
        <v>20406</v>
      </c>
      <c r="J282" s="8">
        <v>0</v>
      </c>
      <c r="K282" s="8">
        <v>0</v>
      </c>
    </row>
    <row r="283" spans="1:11">
      <c r="A283" s="7" t="e">
        <f>VLOOKUP(B:B,#REF!,1,0)</f>
        <v>#REF!</v>
      </c>
      <c r="B283" s="7">
        <v>2753519159650</v>
      </c>
      <c r="C283" s="7">
        <v>4985009708378</v>
      </c>
      <c r="D283" s="8" t="s">
        <v>152</v>
      </c>
      <c r="E283" s="8" t="s">
        <v>143</v>
      </c>
      <c r="F283" s="8" t="s">
        <v>932</v>
      </c>
      <c r="G283" s="8" t="s">
        <v>122</v>
      </c>
      <c r="H283" s="8" t="s">
        <v>152</v>
      </c>
      <c r="I283" s="8">
        <v>29437</v>
      </c>
      <c r="J283" s="8">
        <v>36</v>
      </c>
      <c r="K283" s="8">
        <v>23</v>
      </c>
    </row>
    <row r="284" spans="1:11">
      <c r="A284" s="7" t="e">
        <f>VLOOKUP(B:B,#REF!,1,0)</f>
        <v>#REF!</v>
      </c>
      <c r="B284" s="7">
        <v>1956515159742</v>
      </c>
      <c r="C284" s="7">
        <v>4985009700990</v>
      </c>
      <c r="D284" s="8" t="s">
        <v>152</v>
      </c>
      <c r="E284" s="8" t="s">
        <v>849</v>
      </c>
      <c r="F284" s="8" t="s">
        <v>1160</v>
      </c>
      <c r="G284" s="8" t="s">
        <v>43</v>
      </c>
      <c r="H284" s="8" t="s">
        <v>152</v>
      </c>
      <c r="I284" s="8">
        <v>7164</v>
      </c>
      <c r="J284" s="8">
        <v>0</v>
      </c>
      <c r="K284" s="8">
        <v>0</v>
      </c>
    </row>
    <row r="285" spans="1:11">
      <c r="A285" s="7" t="e">
        <f>VLOOKUP(B:B,#REF!,1,0)</f>
        <v>#REF!</v>
      </c>
      <c r="B285" s="7">
        <v>1956515159735</v>
      </c>
      <c r="C285" s="7">
        <v>4985009700990</v>
      </c>
      <c r="D285" s="8" t="s">
        <v>152</v>
      </c>
      <c r="E285" s="8" t="s">
        <v>849</v>
      </c>
      <c r="F285" s="8" t="s">
        <v>1161</v>
      </c>
      <c r="G285" s="8" t="s">
        <v>43</v>
      </c>
      <c r="H285" s="8" t="s">
        <v>152</v>
      </c>
      <c r="I285" s="8">
        <v>6667</v>
      </c>
      <c r="J285" s="8">
        <v>0</v>
      </c>
      <c r="K285" s="8">
        <v>1</v>
      </c>
    </row>
    <row r="286" spans="1:11">
      <c r="A286" s="7" t="e">
        <f>VLOOKUP(B:B,#REF!,1,0)</f>
        <v>#REF!</v>
      </c>
      <c r="B286" s="7">
        <v>2154517159749</v>
      </c>
      <c r="C286" s="7">
        <v>4985009700372</v>
      </c>
      <c r="D286" s="8" t="s">
        <v>152</v>
      </c>
      <c r="E286" s="8" t="s">
        <v>849</v>
      </c>
      <c r="F286" s="8" t="s">
        <v>1162</v>
      </c>
      <c r="G286" s="8" t="s">
        <v>36</v>
      </c>
      <c r="H286" s="8" t="s">
        <v>152</v>
      </c>
      <c r="I286" s="8">
        <v>10804</v>
      </c>
      <c r="J286" s="8">
        <v>0</v>
      </c>
      <c r="K286" s="8">
        <v>3</v>
      </c>
    </row>
    <row r="287" spans="1:11">
      <c r="A287" s="7" t="e">
        <f>VLOOKUP(B:B,#REF!,1,0)</f>
        <v>#REF!</v>
      </c>
      <c r="B287" s="7">
        <v>2354018159730</v>
      </c>
      <c r="C287" s="7">
        <v>4985009701553</v>
      </c>
      <c r="D287" s="8" t="s">
        <v>152</v>
      </c>
      <c r="E287" s="8" t="s">
        <v>849</v>
      </c>
      <c r="F287" s="8" t="s">
        <v>861</v>
      </c>
      <c r="G287" s="8" t="s">
        <v>34</v>
      </c>
      <c r="H287" s="8" t="s">
        <v>152</v>
      </c>
      <c r="I287" s="8">
        <v>15773</v>
      </c>
      <c r="J287" s="8">
        <v>4</v>
      </c>
      <c r="K287" s="8">
        <v>3</v>
      </c>
    </row>
    <row r="288" spans="1:11">
      <c r="A288" s="7" t="e">
        <f>VLOOKUP(B:B,#REF!,1,0)</f>
        <v>#REF!</v>
      </c>
      <c r="B288" s="7">
        <v>2055516159672</v>
      </c>
      <c r="C288" s="7">
        <v>3528704440573</v>
      </c>
      <c r="D288" s="8" t="s">
        <v>3193</v>
      </c>
      <c r="E288" s="8" t="s">
        <v>145</v>
      </c>
      <c r="F288" s="8" t="s">
        <v>738</v>
      </c>
      <c r="G288" s="8" t="s">
        <v>35</v>
      </c>
      <c r="H288" s="8" t="s">
        <v>152</v>
      </c>
      <c r="I288" s="8">
        <v>9874</v>
      </c>
      <c r="J288" s="8">
        <v>208</v>
      </c>
      <c r="K288" s="8">
        <v>242</v>
      </c>
    </row>
    <row r="289" spans="1:43">
      <c r="A289" s="7" t="e">
        <f>VLOOKUP(B:B,#REF!,1,0)</f>
        <v>#REF!</v>
      </c>
      <c r="B289" s="7">
        <v>2154517159664</v>
      </c>
      <c r="C289" s="7">
        <v>3528704931903</v>
      </c>
      <c r="D289" s="8" t="s">
        <v>3194</v>
      </c>
      <c r="E289" s="8" t="s">
        <v>145</v>
      </c>
      <c r="F289" s="8" t="s">
        <v>1163</v>
      </c>
      <c r="G289" s="8" t="s">
        <v>36</v>
      </c>
      <c r="H289" s="8" t="s">
        <v>152</v>
      </c>
      <c r="I289" s="8">
        <v>13168</v>
      </c>
      <c r="J289" s="8">
        <v>67</v>
      </c>
      <c r="K289" s="8">
        <v>61</v>
      </c>
    </row>
    <row r="290" spans="1:43">
      <c r="A290" s="7" t="e">
        <f>VLOOKUP(B:B,#REF!,1,0)</f>
        <v>#REF!</v>
      </c>
      <c r="B290" s="7">
        <v>2155017159673</v>
      </c>
      <c r="C290" s="7">
        <v>4985009705322</v>
      </c>
      <c r="D290" s="8" t="s">
        <v>152</v>
      </c>
      <c r="E290" s="8" t="s">
        <v>145</v>
      </c>
      <c r="F290" s="8" t="s">
        <v>664</v>
      </c>
      <c r="G290" s="8" t="s">
        <v>39</v>
      </c>
      <c r="H290" s="8" t="s">
        <v>152</v>
      </c>
      <c r="I290" s="8">
        <v>13689</v>
      </c>
      <c r="J290" s="8">
        <v>48</v>
      </c>
      <c r="K290" s="8">
        <v>5</v>
      </c>
    </row>
    <row r="291" spans="1:43">
      <c r="A291" s="7" t="e">
        <f>VLOOKUP(B:B,#REF!,1,0)</f>
        <v>#REF!</v>
      </c>
      <c r="B291" s="7">
        <v>2254517159661</v>
      </c>
      <c r="C291" s="7">
        <v>4985009705643</v>
      </c>
      <c r="D291" s="8" t="s">
        <v>152</v>
      </c>
      <c r="E291" s="8" t="s">
        <v>145</v>
      </c>
      <c r="F291" s="8" t="s">
        <v>893</v>
      </c>
      <c r="G291" s="8" t="s">
        <v>37</v>
      </c>
      <c r="H291" s="8" t="s">
        <v>152</v>
      </c>
      <c r="I291" s="8">
        <v>9812</v>
      </c>
      <c r="J291" s="8">
        <v>0</v>
      </c>
      <c r="K291" s="8">
        <v>0</v>
      </c>
    </row>
    <row r="292" spans="1:43">
      <c r="A292" s="7" t="e">
        <f>VLOOKUP(B:B,#REF!,1,0)</f>
        <v>#REF!</v>
      </c>
      <c r="B292" s="7">
        <v>2254517159678</v>
      </c>
      <c r="C292" s="7">
        <v>4985009705643</v>
      </c>
      <c r="D292" s="8" t="s">
        <v>152</v>
      </c>
      <c r="E292" s="8" t="s">
        <v>145</v>
      </c>
      <c r="F292" s="8" t="s">
        <v>841</v>
      </c>
      <c r="G292" s="8" t="s">
        <v>37</v>
      </c>
      <c r="H292" s="8" t="s">
        <v>152</v>
      </c>
      <c r="I292" s="8">
        <v>11972</v>
      </c>
      <c r="J292" s="8">
        <v>18</v>
      </c>
      <c r="K292" s="8">
        <v>90</v>
      </c>
    </row>
    <row r="293" spans="1:43">
      <c r="A293" s="7" t="e">
        <f>VLOOKUP(B:B,#REF!,1,0)</f>
        <v>#REF!</v>
      </c>
      <c r="B293" s="7">
        <v>2255017159663</v>
      </c>
      <c r="C293" s="7" t="s">
        <v>152</v>
      </c>
      <c r="D293" s="8" t="s">
        <v>152</v>
      </c>
      <c r="E293" s="8" t="s">
        <v>145</v>
      </c>
      <c r="F293" s="8" t="s">
        <v>1164</v>
      </c>
      <c r="G293" s="8" t="s">
        <v>32</v>
      </c>
      <c r="H293" s="8" t="s">
        <v>152</v>
      </c>
      <c r="I293" s="8">
        <v>16526</v>
      </c>
      <c r="J293" s="8">
        <v>4</v>
      </c>
      <c r="K293" s="8">
        <v>3</v>
      </c>
    </row>
    <row r="294" spans="1:43">
      <c r="A294" s="7" t="e">
        <f>VLOOKUP(B:B,#REF!,1,0)</f>
        <v>#REF!</v>
      </c>
      <c r="B294" s="7">
        <v>2254018159672</v>
      </c>
      <c r="C294" s="7">
        <v>3528705665586</v>
      </c>
      <c r="D294" s="8" t="s">
        <v>3195</v>
      </c>
      <c r="E294" s="8" t="s">
        <v>145</v>
      </c>
      <c r="F294" s="8" t="s">
        <v>762</v>
      </c>
      <c r="G294" s="8" t="s">
        <v>38</v>
      </c>
      <c r="H294" s="8" t="s">
        <v>152</v>
      </c>
      <c r="I294" s="8">
        <v>11922</v>
      </c>
      <c r="J294" s="8">
        <v>141</v>
      </c>
      <c r="K294" s="8">
        <v>68</v>
      </c>
    </row>
    <row r="295" spans="1:43">
      <c r="A295" s="7" t="e">
        <f>VLOOKUP(B:B,#REF!,1,0)</f>
        <v>#REF!</v>
      </c>
      <c r="B295" s="7">
        <v>2254518159677</v>
      </c>
      <c r="C295" s="7">
        <v>4985009705735</v>
      </c>
      <c r="D295" s="8" t="s">
        <v>152</v>
      </c>
      <c r="E295" s="8" t="s">
        <v>145</v>
      </c>
      <c r="F295" s="8" t="s">
        <v>1165</v>
      </c>
      <c r="G295" s="8" t="s">
        <v>40</v>
      </c>
      <c r="H295" s="8" t="s">
        <v>152</v>
      </c>
      <c r="I295" s="8">
        <v>17543</v>
      </c>
      <c r="J295" s="8">
        <v>22</v>
      </c>
      <c r="K295" s="8">
        <v>0</v>
      </c>
    </row>
    <row r="296" spans="1:43">
      <c r="A296" s="7" t="e">
        <f>VLOOKUP(B:B,#REF!,1,0)</f>
        <v>#REF!</v>
      </c>
      <c r="B296" s="7">
        <v>2254518159660</v>
      </c>
      <c r="C296" s="7">
        <v>3528704587247</v>
      </c>
      <c r="D296" s="8" t="s">
        <v>3196</v>
      </c>
      <c r="E296" s="8" t="s">
        <v>145</v>
      </c>
      <c r="F296" s="8" t="s">
        <v>1166</v>
      </c>
      <c r="G296" s="8" t="s">
        <v>40</v>
      </c>
      <c r="H296" s="8" t="s">
        <v>152</v>
      </c>
      <c r="I296" s="8">
        <v>15837</v>
      </c>
      <c r="J296" s="8">
        <v>77</v>
      </c>
      <c r="K296" s="8">
        <v>109</v>
      </c>
    </row>
    <row r="297" spans="1:43">
      <c r="A297" s="7" t="e">
        <f>VLOOKUP(B:B,#REF!,1,0)</f>
        <v>#REF!</v>
      </c>
      <c r="B297" s="7">
        <v>2454518159671</v>
      </c>
      <c r="C297" s="7">
        <v>4985009705483</v>
      </c>
      <c r="D297" s="8" t="s">
        <v>152</v>
      </c>
      <c r="E297" s="8" t="s">
        <v>145</v>
      </c>
      <c r="F297" s="8" t="s">
        <v>871</v>
      </c>
      <c r="G297" s="8" t="s">
        <v>33</v>
      </c>
      <c r="H297" s="8" t="s">
        <v>152</v>
      </c>
      <c r="I297" s="8">
        <v>17252</v>
      </c>
      <c r="J297" s="8">
        <v>0</v>
      </c>
      <c r="K297" s="8">
        <v>0</v>
      </c>
    </row>
    <row r="298" spans="1:43">
      <c r="A298" s="7" t="e">
        <f>VLOOKUP(B:B,#REF!,1,0)</f>
        <v>#REF!</v>
      </c>
      <c r="B298" s="7">
        <v>2355519159922</v>
      </c>
      <c r="C298" s="7">
        <v>4985009740521</v>
      </c>
      <c r="D298" s="8" t="s">
        <v>1167</v>
      </c>
      <c r="E298" s="8" t="s">
        <v>1168</v>
      </c>
      <c r="F298" s="8" t="s">
        <v>1169</v>
      </c>
      <c r="G298" s="8" t="s">
        <v>1170</v>
      </c>
      <c r="H298" s="8" t="s">
        <v>152</v>
      </c>
      <c r="I298" s="8">
        <v>14582</v>
      </c>
      <c r="J298" s="8">
        <v>0</v>
      </c>
      <c r="K298" s="8">
        <v>0</v>
      </c>
    </row>
    <row r="299" spans="1:43">
      <c r="A299" s="7" t="e">
        <f>VLOOKUP(B:B,#REF!,1,0)</f>
        <v>#REF!</v>
      </c>
      <c r="B299" s="7">
        <v>2355519159915</v>
      </c>
      <c r="C299" s="7">
        <v>4985009740514</v>
      </c>
      <c r="D299" s="8" t="s">
        <v>1167</v>
      </c>
      <c r="E299" s="8" t="s">
        <v>1168</v>
      </c>
      <c r="F299" s="8" t="s">
        <v>1171</v>
      </c>
      <c r="G299" s="8" t="s">
        <v>1172</v>
      </c>
      <c r="H299" s="8" t="s">
        <v>152</v>
      </c>
      <c r="I299" s="8">
        <v>15081</v>
      </c>
      <c r="J299" s="8">
        <v>0</v>
      </c>
      <c r="K299" s="8">
        <v>0</v>
      </c>
    </row>
    <row r="300" spans="1:43">
      <c r="A300" s="7" t="e">
        <f>VLOOKUP(B:B,#REF!,1,0)</f>
        <v>#REF!</v>
      </c>
      <c r="B300" s="7">
        <v>2355519159908</v>
      </c>
      <c r="C300" s="7">
        <v>4985009740545</v>
      </c>
      <c r="D300" s="8" t="s">
        <v>1167</v>
      </c>
      <c r="E300" s="8" t="s">
        <v>1168</v>
      </c>
      <c r="F300" s="8" t="s">
        <v>1173</v>
      </c>
      <c r="G300" s="8" t="s">
        <v>1174</v>
      </c>
      <c r="H300" s="8" t="s">
        <v>152</v>
      </c>
      <c r="I300" s="8">
        <v>15632</v>
      </c>
      <c r="J300" s="8">
        <v>0</v>
      </c>
      <c r="K300" s="8">
        <v>0</v>
      </c>
    </row>
    <row r="301" spans="1:43">
      <c r="A301" s="7" t="e">
        <f>VLOOKUP(B:B,#REF!,1,0)</f>
        <v>#REF!</v>
      </c>
      <c r="B301" s="7">
        <v>1856515159752</v>
      </c>
      <c r="C301" s="7">
        <v>4985009755167</v>
      </c>
      <c r="D301" s="8" t="s">
        <v>152</v>
      </c>
      <c r="E301" s="8" t="s">
        <v>1175</v>
      </c>
      <c r="F301" s="8" t="s">
        <v>968</v>
      </c>
      <c r="G301" s="8" t="s">
        <v>42</v>
      </c>
      <c r="H301" s="8" t="s">
        <v>152</v>
      </c>
      <c r="I301" s="8">
        <v>6387</v>
      </c>
      <c r="J301" s="8">
        <v>1</v>
      </c>
      <c r="K301" s="8">
        <v>0</v>
      </c>
    </row>
    <row r="302" spans="1:43">
      <c r="A302" s="7" t="e">
        <f>VLOOKUP(B:B,#REF!,1,0)</f>
        <v>#REF!</v>
      </c>
      <c r="B302" s="7">
        <v>1956515159964</v>
      </c>
      <c r="C302" s="7">
        <v>4985009753576</v>
      </c>
      <c r="D302" s="8" t="s">
        <v>152</v>
      </c>
      <c r="E302" s="8" t="s">
        <v>146</v>
      </c>
      <c r="F302" s="8" t="s">
        <v>844</v>
      </c>
      <c r="G302" s="8" t="s">
        <v>43</v>
      </c>
      <c r="H302" s="8" t="s">
        <v>152</v>
      </c>
      <c r="I302" s="8">
        <v>7674</v>
      </c>
      <c r="J302" s="8">
        <v>0</v>
      </c>
      <c r="K302" s="8">
        <v>0</v>
      </c>
      <c r="AK302" s="177"/>
      <c r="AL302" s="177"/>
      <c r="AM302" s="177"/>
      <c r="AN302" s="177"/>
      <c r="AO302" s="177"/>
      <c r="AP302" s="177"/>
      <c r="AQ302" s="177"/>
    </row>
    <row r="303" spans="1:43">
      <c r="A303" s="7" t="e">
        <f>VLOOKUP(B:B,#REF!,1,0)</f>
        <v>#REF!</v>
      </c>
      <c r="B303" s="7">
        <v>2055516159962</v>
      </c>
      <c r="C303" s="7">
        <v>4985009753385</v>
      </c>
      <c r="D303" s="8" t="s">
        <v>152</v>
      </c>
      <c r="E303" s="8" t="s">
        <v>146</v>
      </c>
      <c r="F303" s="8" t="s">
        <v>1176</v>
      </c>
      <c r="G303" s="8" t="s">
        <v>35</v>
      </c>
      <c r="H303" s="8" t="s">
        <v>152</v>
      </c>
      <c r="I303" s="8">
        <v>8999</v>
      </c>
      <c r="J303" s="8">
        <v>0</v>
      </c>
      <c r="K303" s="8">
        <v>0</v>
      </c>
    </row>
    <row r="304" spans="1:43">
      <c r="A304" s="7" t="e">
        <f>VLOOKUP(B:B,#REF!,1,0)</f>
        <v>#REF!</v>
      </c>
      <c r="B304" s="7">
        <v>2055516159986</v>
      </c>
      <c r="C304" s="7" t="s">
        <v>152</v>
      </c>
      <c r="D304" s="8" t="s">
        <v>152</v>
      </c>
      <c r="E304" s="8" t="s">
        <v>146</v>
      </c>
      <c r="F304" s="8" t="s">
        <v>3197</v>
      </c>
      <c r="G304" s="8" t="s">
        <v>35</v>
      </c>
      <c r="H304" s="8" t="s">
        <v>152</v>
      </c>
      <c r="I304" s="8">
        <v>12380</v>
      </c>
      <c r="J304" s="8">
        <v>76</v>
      </c>
      <c r="K304" s="8">
        <v>38</v>
      </c>
    </row>
    <row r="305" spans="1:11">
      <c r="A305" s="7" t="e">
        <f>VLOOKUP(B:B,#REF!,1,0)</f>
        <v>#REF!</v>
      </c>
      <c r="B305" s="7">
        <v>2055516159993</v>
      </c>
      <c r="C305" s="7" t="s">
        <v>152</v>
      </c>
      <c r="D305" s="8" t="s">
        <v>152</v>
      </c>
      <c r="E305" s="8" t="s">
        <v>146</v>
      </c>
      <c r="F305" s="8" t="s">
        <v>1177</v>
      </c>
      <c r="G305" s="8" t="s">
        <v>35</v>
      </c>
      <c r="H305" s="8" t="s">
        <v>152</v>
      </c>
      <c r="I305" s="8">
        <v>8999</v>
      </c>
      <c r="J305" s="8">
        <v>0</v>
      </c>
      <c r="K305" s="8">
        <v>0</v>
      </c>
    </row>
    <row r="306" spans="1:11">
      <c r="A306" s="7" t="e">
        <f>VLOOKUP(B:B,#REF!,1,0)</f>
        <v>#REF!</v>
      </c>
      <c r="B306" s="7">
        <v>2154517159961</v>
      </c>
      <c r="C306" s="7">
        <v>4985009753194</v>
      </c>
      <c r="D306" s="8" t="s">
        <v>152</v>
      </c>
      <c r="E306" s="8" t="s">
        <v>146</v>
      </c>
      <c r="F306" s="8" t="s">
        <v>747</v>
      </c>
      <c r="G306" s="8" t="s">
        <v>36</v>
      </c>
      <c r="H306" s="8" t="s">
        <v>152</v>
      </c>
      <c r="I306" s="8">
        <v>15361</v>
      </c>
      <c r="J306" s="8">
        <v>7</v>
      </c>
      <c r="K306" s="8">
        <v>0</v>
      </c>
    </row>
    <row r="307" spans="1:11">
      <c r="A307" s="7" t="e">
        <f>VLOOKUP(B:B,#REF!,1,0)</f>
        <v>#REF!</v>
      </c>
      <c r="B307" s="7">
        <v>2254517159982</v>
      </c>
      <c r="C307" s="7" t="s">
        <v>152</v>
      </c>
      <c r="D307" s="8" t="s">
        <v>152</v>
      </c>
      <c r="E307" s="8" t="s">
        <v>146</v>
      </c>
      <c r="F307" s="8" t="s">
        <v>1178</v>
      </c>
      <c r="G307" s="8" t="s">
        <v>37</v>
      </c>
      <c r="H307" s="8" t="s">
        <v>152</v>
      </c>
      <c r="I307" s="8">
        <v>11792</v>
      </c>
      <c r="J307" s="8">
        <v>0</v>
      </c>
      <c r="K307" s="8">
        <v>0</v>
      </c>
    </row>
    <row r="308" spans="1:11">
      <c r="A308" s="7" t="e">
        <f>VLOOKUP(B:B,#REF!,1,0)</f>
        <v>#REF!</v>
      </c>
      <c r="B308" s="7">
        <v>2254517159968</v>
      </c>
      <c r="C308" s="7">
        <v>4985009753200</v>
      </c>
      <c r="D308" s="8" t="s">
        <v>152</v>
      </c>
      <c r="E308" s="8" t="s">
        <v>146</v>
      </c>
      <c r="F308" s="8" t="s">
        <v>764</v>
      </c>
      <c r="G308" s="8" t="s">
        <v>37</v>
      </c>
      <c r="H308" s="8" t="s">
        <v>152</v>
      </c>
      <c r="I308" s="8">
        <v>13417</v>
      </c>
      <c r="J308" s="8">
        <v>4</v>
      </c>
      <c r="K308" s="8">
        <v>64</v>
      </c>
    </row>
    <row r="309" spans="1:11">
      <c r="A309" s="7" t="e">
        <f>VLOOKUP(B:B,#REF!,1,0)</f>
        <v>#REF!</v>
      </c>
      <c r="B309" s="7">
        <v>2254018159962</v>
      </c>
      <c r="C309" s="7">
        <v>4985009753095</v>
      </c>
      <c r="D309" s="8" t="s">
        <v>152</v>
      </c>
      <c r="E309" s="8" t="s">
        <v>146</v>
      </c>
      <c r="F309" s="8" t="s">
        <v>762</v>
      </c>
      <c r="G309" s="8" t="s">
        <v>38</v>
      </c>
      <c r="H309" s="8" t="s">
        <v>152</v>
      </c>
      <c r="I309" s="8">
        <v>13662</v>
      </c>
      <c r="J309" s="8">
        <v>0</v>
      </c>
      <c r="K309" s="8">
        <v>0</v>
      </c>
    </row>
    <row r="310" spans="1:11">
      <c r="A310" s="7" t="e">
        <f>VLOOKUP(B:B,#REF!,1,0)</f>
        <v>#REF!</v>
      </c>
      <c r="B310" s="7">
        <v>2454018159966</v>
      </c>
      <c r="C310" s="7">
        <v>4985009753118</v>
      </c>
      <c r="D310" s="8" t="s">
        <v>152</v>
      </c>
      <c r="E310" s="8" t="s">
        <v>146</v>
      </c>
      <c r="F310" s="8" t="s">
        <v>663</v>
      </c>
      <c r="G310" s="8" t="s">
        <v>83</v>
      </c>
      <c r="H310" s="8" t="s">
        <v>152</v>
      </c>
      <c r="I310" s="8">
        <v>18254</v>
      </c>
      <c r="J310" s="8">
        <v>24</v>
      </c>
      <c r="K310" s="8">
        <v>31</v>
      </c>
    </row>
    <row r="311" spans="1:11">
      <c r="A311" s="7" t="e">
        <f>VLOOKUP(B:B,#REF!,1,0)</f>
        <v>#REF!</v>
      </c>
      <c r="B311" s="7">
        <v>2254518159967</v>
      </c>
      <c r="C311" s="7">
        <v>4985009753231</v>
      </c>
      <c r="D311" s="8" t="s">
        <v>152</v>
      </c>
      <c r="E311" s="8" t="s">
        <v>146</v>
      </c>
      <c r="F311" s="8" t="s">
        <v>766</v>
      </c>
      <c r="G311" s="8" t="s">
        <v>40</v>
      </c>
      <c r="H311" s="8" t="s">
        <v>152</v>
      </c>
      <c r="I311" s="8">
        <v>15809</v>
      </c>
      <c r="J311" s="8">
        <v>0</v>
      </c>
      <c r="K311" s="8">
        <v>0</v>
      </c>
    </row>
    <row r="312" spans="1:11">
      <c r="A312" s="7" t="e">
        <f>VLOOKUP(B:B,#REF!,1,0)</f>
        <v>#REF!</v>
      </c>
      <c r="B312" s="7">
        <v>2454518159961</v>
      </c>
      <c r="C312" s="7">
        <v>4985009753255</v>
      </c>
      <c r="D312" s="8" t="s">
        <v>152</v>
      </c>
      <c r="E312" s="8" t="s">
        <v>146</v>
      </c>
      <c r="F312" s="8" t="s">
        <v>804</v>
      </c>
      <c r="G312" s="8" t="s">
        <v>33</v>
      </c>
      <c r="H312" s="8" t="s">
        <v>152</v>
      </c>
      <c r="I312" s="8">
        <v>17434</v>
      </c>
      <c r="J312" s="8">
        <v>0</v>
      </c>
      <c r="K312" s="8">
        <v>0</v>
      </c>
    </row>
    <row r="313" spans="1:11">
      <c r="A313" s="7" t="e">
        <f>VLOOKUP(B:B,#REF!,1,0)</f>
        <v>#REF!</v>
      </c>
      <c r="B313" s="7">
        <v>2355518159978</v>
      </c>
      <c r="C313" s="7">
        <v>4985009753651</v>
      </c>
      <c r="D313" s="8" t="s">
        <v>152</v>
      </c>
      <c r="E313" s="8" t="s">
        <v>146</v>
      </c>
      <c r="F313" s="8" t="s">
        <v>796</v>
      </c>
      <c r="G313" s="8" t="s">
        <v>72</v>
      </c>
      <c r="H313" s="8" t="s">
        <v>152</v>
      </c>
      <c r="I313" s="8">
        <v>14333</v>
      </c>
      <c r="J313" s="8">
        <v>1</v>
      </c>
      <c r="K313" s="8">
        <v>1</v>
      </c>
    </row>
    <row r="314" spans="1:11">
      <c r="A314" s="7" t="e">
        <f>VLOOKUP(B:B,#REF!,1,0)</f>
        <v>#REF!</v>
      </c>
      <c r="B314" s="7">
        <v>2355519159977</v>
      </c>
      <c r="C314" s="7">
        <v>4985009753712</v>
      </c>
      <c r="D314" s="8" t="s">
        <v>152</v>
      </c>
      <c r="E314" s="8" t="s">
        <v>146</v>
      </c>
      <c r="F314" s="8" t="s">
        <v>799</v>
      </c>
      <c r="G314" s="8" t="s">
        <v>91</v>
      </c>
      <c r="H314" s="8" t="s">
        <v>152</v>
      </c>
      <c r="I314" s="8">
        <v>17310</v>
      </c>
      <c r="J314" s="8">
        <v>0</v>
      </c>
      <c r="K314" s="8">
        <v>0</v>
      </c>
    </row>
    <row r="315" spans="1:11">
      <c r="A315" s="7" t="e">
        <f>VLOOKUP(B:B,#REF!,1,0)</f>
        <v>#REF!</v>
      </c>
      <c r="B315" s="7">
        <v>1458013130396</v>
      </c>
      <c r="C315" s="7">
        <v>4992496139905</v>
      </c>
      <c r="D315" s="8" t="s">
        <v>3198</v>
      </c>
      <c r="E315" s="8" t="s">
        <v>672</v>
      </c>
      <c r="F315" s="8" t="s">
        <v>685</v>
      </c>
      <c r="G315" s="8" t="s">
        <v>686</v>
      </c>
      <c r="H315" s="8" t="s">
        <v>152</v>
      </c>
      <c r="I315" s="8">
        <v>2480</v>
      </c>
      <c r="J315" s="8">
        <v>495</v>
      </c>
      <c r="K315" s="8">
        <v>89</v>
      </c>
    </row>
    <row r="316" spans="1:11">
      <c r="A316" s="7" t="e">
        <f>VLOOKUP(B:B,#REF!,1,0)</f>
        <v>#REF!</v>
      </c>
      <c r="B316" s="7">
        <v>1556513130455</v>
      </c>
      <c r="C316" s="7">
        <v>4992496139981</v>
      </c>
      <c r="D316" s="8" t="s">
        <v>3199</v>
      </c>
      <c r="E316" s="8" t="s">
        <v>672</v>
      </c>
      <c r="F316" s="8" t="s">
        <v>3200</v>
      </c>
      <c r="G316" s="8" t="s">
        <v>702</v>
      </c>
      <c r="H316" s="8" t="s">
        <v>152</v>
      </c>
      <c r="I316" s="8">
        <v>2760</v>
      </c>
      <c r="J316" s="8">
        <v>6</v>
      </c>
      <c r="K316" s="8">
        <v>0</v>
      </c>
    </row>
    <row r="317" spans="1:11">
      <c r="A317" s="7" t="e">
        <f>VLOOKUP(B:B,#REF!,1,0)</f>
        <v>#REF!</v>
      </c>
      <c r="B317" s="7">
        <v>1556513130394</v>
      </c>
      <c r="C317" s="7">
        <v>4992496139981</v>
      </c>
      <c r="D317" s="8" t="s">
        <v>3199</v>
      </c>
      <c r="E317" s="8" t="s">
        <v>672</v>
      </c>
      <c r="F317" s="8" t="s">
        <v>1058</v>
      </c>
      <c r="G317" s="8" t="s">
        <v>702</v>
      </c>
      <c r="H317" s="8" t="s">
        <v>152</v>
      </c>
      <c r="I317" s="8">
        <v>2760</v>
      </c>
      <c r="J317" s="8">
        <v>83</v>
      </c>
      <c r="K317" s="8">
        <v>36</v>
      </c>
    </row>
    <row r="318" spans="1:11">
      <c r="A318" s="7" t="e">
        <f>VLOOKUP(B:B,#REF!,1,0)</f>
        <v>#REF!</v>
      </c>
      <c r="B318" s="7">
        <v>1558013130393</v>
      </c>
      <c r="C318" s="7">
        <v>4992496139912</v>
      </c>
      <c r="D318" s="8" t="s">
        <v>3201</v>
      </c>
      <c r="E318" s="8" t="s">
        <v>672</v>
      </c>
      <c r="F318" s="8" t="s">
        <v>687</v>
      </c>
      <c r="G318" s="8" t="s">
        <v>688</v>
      </c>
      <c r="H318" s="8" t="s">
        <v>152</v>
      </c>
      <c r="I318" s="8">
        <v>3160</v>
      </c>
      <c r="J318" s="8">
        <v>122</v>
      </c>
      <c r="K318" s="8">
        <v>40</v>
      </c>
    </row>
    <row r="319" spans="1:11">
      <c r="A319" s="7" t="e">
        <f>VLOOKUP(B:B,#REF!,1,0)</f>
        <v>#REF!</v>
      </c>
      <c r="B319" s="7">
        <v>1556514130454</v>
      </c>
      <c r="C319" s="7">
        <v>4992496140000</v>
      </c>
      <c r="D319" s="8" t="s">
        <v>3202</v>
      </c>
      <c r="E319" s="8" t="s">
        <v>672</v>
      </c>
      <c r="F319" s="8" t="s">
        <v>3203</v>
      </c>
      <c r="G319" s="8" t="s">
        <v>104</v>
      </c>
      <c r="H319" s="8" t="s">
        <v>152</v>
      </c>
      <c r="I319" s="8">
        <v>3240</v>
      </c>
      <c r="J319" s="8">
        <v>0</v>
      </c>
      <c r="K319" s="8">
        <v>2</v>
      </c>
    </row>
    <row r="320" spans="1:11">
      <c r="A320" s="7" t="e">
        <f>VLOOKUP(B:B,#REF!,1,0)</f>
        <v>#REF!</v>
      </c>
      <c r="B320" s="7">
        <v>1556514139280</v>
      </c>
      <c r="C320" s="7">
        <v>4992496140000</v>
      </c>
      <c r="D320" s="8" t="s">
        <v>3202</v>
      </c>
      <c r="E320" s="8" t="s">
        <v>1179</v>
      </c>
      <c r="F320" s="8" t="s">
        <v>1180</v>
      </c>
      <c r="G320" s="8" t="s">
        <v>104</v>
      </c>
      <c r="H320" s="8" t="s">
        <v>152</v>
      </c>
      <c r="I320" s="8">
        <v>2700</v>
      </c>
      <c r="J320" s="8">
        <v>187</v>
      </c>
      <c r="K320" s="8">
        <v>0</v>
      </c>
    </row>
    <row r="321" spans="1:11">
      <c r="A321" s="7" t="e">
        <f>VLOOKUP(B:B,#REF!,1,0)</f>
        <v>#REF!</v>
      </c>
      <c r="B321" s="7">
        <v>1656514130390</v>
      </c>
      <c r="C321" s="7">
        <v>4992496143964</v>
      </c>
      <c r="D321" s="8" t="s">
        <v>3204</v>
      </c>
      <c r="E321" s="8" t="s">
        <v>672</v>
      </c>
      <c r="F321" s="8" t="s">
        <v>1181</v>
      </c>
      <c r="G321" s="8" t="s">
        <v>114</v>
      </c>
      <c r="H321" s="8" t="s">
        <v>152</v>
      </c>
      <c r="I321" s="8">
        <v>3670</v>
      </c>
      <c r="J321" s="8">
        <v>439</v>
      </c>
      <c r="K321" s="8">
        <v>142</v>
      </c>
    </row>
    <row r="322" spans="1:11">
      <c r="A322" s="7" t="e">
        <f>VLOOKUP(B:B,#REF!,1,0)</f>
        <v>#REF!</v>
      </c>
      <c r="B322" s="7">
        <v>1756514130397</v>
      </c>
      <c r="C322" s="7">
        <v>4992496140017</v>
      </c>
      <c r="D322" s="8" t="s">
        <v>3205</v>
      </c>
      <c r="E322" s="8" t="s">
        <v>672</v>
      </c>
      <c r="F322" s="8" t="s">
        <v>999</v>
      </c>
      <c r="G322" s="8" t="s">
        <v>87</v>
      </c>
      <c r="H322" s="8" t="s">
        <v>152</v>
      </c>
      <c r="I322" s="8">
        <v>4020</v>
      </c>
      <c r="J322" s="8">
        <v>286</v>
      </c>
      <c r="K322" s="8">
        <v>90</v>
      </c>
    </row>
    <row r="323" spans="1:11">
      <c r="A323" s="7" t="e">
        <f>VLOOKUP(B:B,#REF!,1,0)</f>
        <v>#REF!</v>
      </c>
      <c r="B323" s="7">
        <v>1756514139383</v>
      </c>
      <c r="C323" s="7">
        <v>4992496140017</v>
      </c>
      <c r="D323" s="8" t="s">
        <v>3205</v>
      </c>
      <c r="E323" s="8" t="s">
        <v>1179</v>
      </c>
      <c r="F323" s="8" t="s">
        <v>999</v>
      </c>
      <c r="G323" s="8" t="s">
        <v>87</v>
      </c>
      <c r="H323" s="8" t="s">
        <v>152</v>
      </c>
      <c r="I323" s="8">
        <v>3700</v>
      </c>
      <c r="J323" s="8">
        <v>0</v>
      </c>
      <c r="K323" s="8">
        <v>0</v>
      </c>
    </row>
    <row r="324" spans="1:11">
      <c r="A324" s="7" t="e">
        <f>VLOOKUP(B:B,#REF!,1,0)</f>
        <v>#REF!</v>
      </c>
      <c r="B324" s="7">
        <v>1856514130394</v>
      </c>
      <c r="C324" s="7">
        <v>4992496140024</v>
      </c>
      <c r="D324" s="8" t="s">
        <v>3206</v>
      </c>
      <c r="E324" s="8" t="s">
        <v>672</v>
      </c>
      <c r="F324" s="8" t="s">
        <v>1182</v>
      </c>
      <c r="G324" s="8" t="s">
        <v>721</v>
      </c>
      <c r="H324" s="8" t="s">
        <v>152</v>
      </c>
      <c r="I324" s="8">
        <v>4390</v>
      </c>
      <c r="J324" s="8">
        <v>18</v>
      </c>
      <c r="K324" s="8">
        <v>16</v>
      </c>
    </row>
    <row r="325" spans="1:11">
      <c r="A325" s="7" t="e">
        <f>VLOOKUP(B:B,#REF!,1,0)</f>
        <v>#REF!</v>
      </c>
      <c r="B325" s="7">
        <v>2155517130394</v>
      </c>
      <c r="C325" s="7">
        <v>4992496140215</v>
      </c>
      <c r="D325" s="8" t="s">
        <v>3207</v>
      </c>
      <c r="E325" s="8" t="s">
        <v>672</v>
      </c>
      <c r="F325" s="8" t="s">
        <v>995</v>
      </c>
      <c r="G325" s="8" t="s">
        <v>66</v>
      </c>
      <c r="H325" s="8" t="s">
        <v>152</v>
      </c>
      <c r="I325" s="8">
        <v>7900</v>
      </c>
      <c r="J325" s="8">
        <v>0</v>
      </c>
      <c r="K325" s="8">
        <v>3</v>
      </c>
    </row>
    <row r="326" spans="1:11">
      <c r="A326" s="7" t="e">
        <f>VLOOKUP(B:B,#REF!,1,0)</f>
        <v>#REF!</v>
      </c>
      <c r="B326" s="7">
        <v>2155517139380</v>
      </c>
      <c r="C326" s="7">
        <v>4992496140215</v>
      </c>
      <c r="D326" s="8" t="s">
        <v>3207</v>
      </c>
      <c r="E326" s="8" t="s">
        <v>1179</v>
      </c>
      <c r="F326" s="8" t="s">
        <v>995</v>
      </c>
      <c r="G326" s="8" t="s">
        <v>66</v>
      </c>
      <c r="H326" s="8" t="s">
        <v>152</v>
      </c>
      <c r="I326" s="8">
        <v>8160</v>
      </c>
      <c r="J326" s="8">
        <v>52</v>
      </c>
      <c r="K326" s="8">
        <v>17</v>
      </c>
    </row>
    <row r="327" spans="1:11">
      <c r="A327" s="7" t="e">
        <f>VLOOKUP(B:B,#REF!,1,0)</f>
        <v>#REF!</v>
      </c>
      <c r="B327" s="7">
        <v>1655514130393</v>
      </c>
      <c r="C327" s="7">
        <v>4992496140178</v>
      </c>
      <c r="D327" s="8" t="s">
        <v>3208</v>
      </c>
      <c r="E327" s="8" t="s">
        <v>672</v>
      </c>
      <c r="F327" s="8" t="s">
        <v>684</v>
      </c>
      <c r="G327" s="8" t="s">
        <v>111</v>
      </c>
      <c r="H327" s="8" t="s">
        <v>152</v>
      </c>
      <c r="I327" s="8">
        <v>4070</v>
      </c>
      <c r="J327" s="8">
        <v>98</v>
      </c>
      <c r="K327" s="8">
        <v>30</v>
      </c>
    </row>
    <row r="328" spans="1:11">
      <c r="A328" s="7" t="e">
        <f>VLOOKUP(B:B,#REF!,1,0)</f>
        <v>#REF!</v>
      </c>
      <c r="B328" s="7">
        <v>1657014130392</v>
      </c>
      <c r="C328" s="7">
        <v>4992496139950</v>
      </c>
      <c r="D328" s="8" t="s">
        <v>3209</v>
      </c>
      <c r="E328" s="8" t="s">
        <v>672</v>
      </c>
      <c r="F328" s="8" t="s">
        <v>689</v>
      </c>
      <c r="G328" s="8" t="s">
        <v>86</v>
      </c>
      <c r="H328" s="8" t="s">
        <v>152</v>
      </c>
      <c r="I328" s="8">
        <v>3380</v>
      </c>
      <c r="J328" s="8">
        <v>754</v>
      </c>
      <c r="K328" s="8">
        <v>108</v>
      </c>
    </row>
    <row r="329" spans="1:11">
      <c r="A329" s="7" t="e">
        <f>VLOOKUP(B:B,#REF!,1,0)</f>
        <v>#REF!</v>
      </c>
      <c r="B329" s="7">
        <v>1757014130399</v>
      </c>
      <c r="C329" s="7">
        <v>4992496139967</v>
      </c>
      <c r="D329" s="8" t="s">
        <v>3210</v>
      </c>
      <c r="E329" s="8" t="s">
        <v>672</v>
      </c>
      <c r="F329" s="8" t="s">
        <v>1000</v>
      </c>
      <c r="G329" s="8" t="s">
        <v>88</v>
      </c>
      <c r="H329" s="8" t="s">
        <v>152</v>
      </c>
      <c r="I329" s="8">
        <v>3810</v>
      </c>
      <c r="J329" s="8">
        <v>433</v>
      </c>
      <c r="K329" s="8">
        <v>37</v>
      </c>
    </row>
    <row r="330" spans="1:11">
      <c r="A330" s="7" t="e">
        <f>VLOOKUP(B:B,#REF!,1,0)</f>
        <v>#REF!</v>
      </c>
      <c r="B330" s="7">
        <v>1857014130396</v>
      </c>
      <c r="C330" s="7">
        <v>4992496139974</v>
      </c>
      <c r="D330" s="8" t="s">
        <v>3211</v>
      </c>
      <c r="E330" s="8" t="s">
        <v>672</v>
      </c>
      <c r="F330" s="8" t="s">
        <v>3212</v>
      </c>
      <c r="G330" s="8" t="s">
        <v>112</v>
      </c>
      <c r="H330" s="8" t="s">
        <v>152</v>
      </c>
      <c r="I330" s="8">
        <v>4220</v>
      </c>
      <c r="J330" s="8">
        <v>709</v>
      </c>
      <c r="K330" s="8">
        <v>19</v>
      </c>
    </row>
    <row r="331" spans="1:11">
      <c r="A331" s="7" t="e">
        <f>VLOOKUP(B:B,#REF!,1,0)</f>
        <v>#REF!</v>
      </c>
      <c r="B331" s="7">
        <v>1856015130398</v>
      </c>
      <c r="C331" s="7">
        <v>4992496140109</v>
      </c>
      <c r="D331" s="8" t="s">
        <v>3213</v>
      </c>
      <c r="E331" s="8" t="s">
        <v>672</v>
      </c>
      <c r="F331" s="8" t="s">
        <v>1001</v>
      </c>
      <c r="G331" s="8" t="s">
        <v>81</v>
      </c>
      <c r="H331" s="8" t="s">
        <v>152</v>
      </c>
      <c r="I331" s="8">
        <v>5360</v>
      </c>
      <c r="J331" s="8">
        <v>259</v>
      </c>
      <c r="K331" s="8">
        <v>27</v>
      </c>
    </row>
    <row r="332" spans="1:11">
      <c r="A332" s="7" t="e">
        <f>VLOOKUP(B:B,#REF!,1,0)</f>
        <v>#REF!</v>
      </c>
      <c r="B332" s="7">
        <v>1756515139382</v>
      </c>
      <c r="C332" s="7">
        <v>4992496141298</v>
      </c>
      <c r="D332" s="8" t="s">
        <v>3214</v>
      </c>
      <c r="E332" s="8" t="s">
        <v>1179</v>
      </c>
      <c r="F332" s="8" t="s">
        <v>1183</v>
      </c>
      <c r="G332" s="8" t="s">
        <v>95</v>
      </c>
      <c r="H332" s="8" t="s">
        <v>152</v>
      </c>
      <c r="I332" s="8">
        <v>4330</v>
      </c>
      <c r="J332" s="8">
        <v>219</v>
      </c>
      <c r="K332" s="8">
        <v>59</v>
      </c>
    </row>
    <row r="333" spans="1:11">
      <c r="A333" s="7" t="e">
        <f>VLOOKUP(B:B,#REF!,1,0)</f>
        <v>#REF!</v>
      </c>
      <c r="B333" s="7">
        <v>1856515130393</v>
      </c>
      <c r="C333" s="7">
        <v>4992496140055</v>
      </c>
      <c r="D333" s="8" t="s">
        <v>3215</v>
      </c>
      <c r="E333" s="8" t="s">
        <v>672</v>
      </c>
      <c r="F333" s="8" t="s">
        <v>991</v>
      </c>
      <c r="G333" s="8" t="s">
        <v>42</v>
      </c>
      <c r="H333" s="8" t="s">
        <v>152</v>
      </c>
      <c r="I333" s="8">
        <v>4840</v>
      </c>
      <c r="J333" s="8">
        <v>381</v>
      </c>
      <c r="K333" s="8">
        <v>79</v>
      </c>
    </row>
    <row r="334" spans="1:11">
      <c r="A334" s="7" t="e">
        <f>VLOOKUP(B:B,#REF!,1,0)</f>
        <v>#REF!</v>
      </c>
      <c r="B334" s="7">
        <v>1956515130390</v>
      </c>
      <c r="C334" s="7">
        <v>4992496140062</v>
      </c>
      <c r="D334" s="8" t="s">
        <v>3216</v>
      </c>
      <c r="E334" s="8" t="s">
        <v>672</v>
      </c>
      <c r="F334" s="8" t="s">
        <v>844</v>
      </c>
      <c r="G334" s="8" t="s">
        <v>43</v>
      </c>
      <c r="H334" s="8" t="s">
        <v>152</v>
      </c>
      <c r="I334" s="8">
        <v>5180</v>
      </c>
      <c r="J334" s="8">
        <v>1515</v>
      </c>
      <c r="K334" s="8">
        <v>161</v>
      </c>
    </row>
    <row r="335" spans="1:11">
      <c r="A335" s="7" t="e">
        <f>VLOOKUP(B:B,#REF!,1,0)</f>
        <v>#REF!</v>
      </c>
      <c r="B335" s="7">
        <v>2056515139382</v>
      </c>
      <c r="C335" s="7">
        <v>4992496140079</v>
      </c>
      <c r="D335" s="8" t="s">
        <v>3217</v>
      </c>
      <c r="E335" s="8" t="s">
        <v>1179</v>
      </c>
      <c r="F335" s="8" t="s">
        <v>1184</v>
      </c>
      <c r="G335" s="8" t="s">
        <v>712</v>
      </c>
      <c r="H335" s="8" t="s">
        <v>152</v>
      </c>
      <c r="I335" s="8">
        <v>5980</v>
      </c>
      <c r="J335" s="8">
        <v>28</v>
      </c>
      <c r="K335" s="8">
        <v>32</v>
      </c>
    </row>
    <row r="336" spans="1:11">
      <c r="A336" s="7" t="e">
        <f>VLOOKUP(B:B,#REF!,1,0)</f>
        <v>#REF!</v>
      </c>
      <c r="B336" s="7">
        <v>1955516130392</v>
      </c>
      <c r="C336" s="7">
        <v>4992496140192</v>
      </c>
      <c r="D336" s="8" t="s">
        <v>3218</v>
      </c>
      <c r="E336" s="8" t="s">
        <v>672</v>
      </c>
      <c r="F336" s="8" t="s">
        <v>673</v>
      </c>
      <c r="G336" s="8" t="s">
        <v>44</v>
      </c>
      <c r="H336" s="8" t="s">
        <v>152</v>
      </c>
      <c r="I336" s="8">
        <v>6850</v>
      </c>
      <c r="J336" s="8">
        <v>151</v>
      </c>
      <c r="K336" s="8">
        <v>36</v>
      </c>
    </row>
    <row r="337" spans="1:11">
      <c r="A337" s="7" t="e">
        <f>VLOOKUP(B:B,#REF!,1,0)</f>
        <v>#REF!</v>
      </c>
      <c r="B337" s="7">
        <v>2055516139384</v>
      </c>
      <c r="C337" s="7">
        <v>4992496140208</v>
      </c>
      <c r="D337" s="8" t="s">
        <v>3219</v>
      </c>
      <c r="E337" s="8" t="s">
        <v>1179</v>
      </c>
      <c r="F337" s="8" t="s">
        <v>738</v>
      </c>
      <c r="G337" s="8" t="s">
        <v>35</v>
      </c>
      <c r="H337" s="8" t="s">
        <v>152</v>
      </c>
      <c r="I337" s="8">
        <v>7070</v>
      </c>
      <c r="J337" s="8">
        <v>55</v>
      </c>
      <c r="K337" s="8">
        <v>16</v>
      </c>
    </row>
    <row r="338" spans="1:11">
      <c r="A338" s="7" t="e">
        <f>VLOOKUP(B:B,#REF!,1,0)</f>
        <v>#REF!</v>
      </c>
      <c r="B338" s="7">
        <v>1756016130390</v>
      </c>
      <c r="C338" s="7">
        <v>4992496140123</v>
      </c>
      <c r="D338" s="8" t="s">
        <v>3220</v>
      </c>
      <c r="E338" s="8" t="s">
        <v>672</v>
      </c>
      <c r="F338" s="8" t="s">
        <v>690</v>
      </c>
      <c r="G338" s="8" t="s">
        <v>116</v>
      </c>
      <c r="H338" s="8" t="s">
        <v>152</v>
      </c>
      <c r="I338" s="8">
        <v>5610</v>
      </c>
      <c r="J338" s="8">
        <v>115</v>
      </c>
      <c r="K338" s="8">
        <v>30</v>
      </c>
    </row>
    <row r="339" spans="1:11">
      <c r="A339" s="7" t="e">
        <f>VLOOKUP(B:B,#REF!,1,0)</f>
        <v>#REF!</v>
      </c>
      <c r="B339" s="7">
        <v>2056016130390</v>
      </c>
      <c r="C339" s="7">
        <v>4992496140147</v>
      </c>
      <c r="D339" s="8" t="s">
        <v>3221</v>
      </c>
      <c r="E339" s="8" t="s">
        <v>672</v>
      </c>
      <c r="F339" s="8" t="s">
        <v>993</v>
      </c>
      <c r="G339" s="8" t="s">
        <v>47</v>
      </c>
      <c r="H339" s="8" t="s">
        <v>152</v>
      </c>
      <c r="I339" s="8">
        <v>6690</v>
      </c>
      <c r="J339" s="8">
        <v>312</v>
      </c>
      <c r="K339" s="8">
        <v>77</v>
      </c>
    </row>
    <row r="340" spans="1:11">
      <c r="A340" s="7" t="e">
        <f>VLOOKUP(B:B,#REF!,1,0)</f>
        <v>#REF!</v>
      </c>
      <c r="B340" s="7">
        <v>2156016139383</v>
      </c>
      <c r="C340" s="7">
        <v>4992496140154</v>
      </c>
      <c r="D340" s="8" t="s">
        <v>3222</v>
      </c>
      <c r="E340" s="8" t="s">
        <v>1179</v>
      </c>
      <c r="F340" s="8" t="s">
        <v>1011</v>
      </c>
      <c r="G340" s="8" t="s">
        <v>48</v>
      </c>
      <c r="H340" s="8" t="s">
        <v>152</v>
      </c>
      <c r="I340" s="8">
        <v>6800</v>
      </c>
      <c r="J340" s="8">
        <v>52</v>
      </c>
      <c r="K340" s="8">
        <v>20</v>
      </c>
    </row>
    <row r="341" spans="1:11">
      <c r="A341" s="7" t="e">
        <f>VLOOKUP(B:B,#REF!,1,0)</f>
        <v>#REF!</v>
      </c>
      <c r="B341" s="7">
        <v>2154517130380</v>
      </c>
      <c r="C341" s="7">
        <v>4992496141342</v>
      </c>
      <c r="D341" s="8" t="s">
        <v>3223</v>
      </c>
      <c r="E341" s="8" t="s">
        <v>672</v>
      </c>
      <c r="F341" s="8" t="s">
        <v>570</v>
      </c>
      <c r="G341" s="8" t="s">
        <v>36</v>
      </c>
      <c r="H341" s="8" t="s">
        <v>152</v>
      </c>
      <c r="I341" s="8">
        <v>8980</v>
      </c>
      <c r="J341" s="8">
        <v>65</v>
      </c>
      <c r="K341" s="8">
        <v>16</v>
      </c>
    </row>
    <row r="342" spans="1:11">
      <c r="A342" s="7" t="e">
        <f>VLOOKUP(B:B,#REF!,1,0)</f>
        <v>#REF!</v>
      </c>
      <c r="B342" s="7">
        <v>2155017130399</v>
      </c>
      <c r="C342" s="7">
        <v>4992496140253</v>
      </c>
      <c r="D342" s="8" t="s">
        <v>3224</v>
      </c>
      <c r="E342" s="8" t="s">
        <v>672</v>
      </c>
      <c r="F342" s="8" t="s">
        <v>994</v>
      </c>
      <c r="G342" s="8" t="s">
        <v>39</v>
      </c>
      <c r="H342" s="8" t="s">
        <v>152</v>
      </c>
      <c r="I342" s="8">
        <v>8890</v>
      </c>
      <c r="J342" s="8">
        <v>13</v>
      </c>
      <c r="K342" s="8">
        <v>11</v>
      </c>
    </row>
    <row r="343" spans="1:11">
      <c r="A343" s="7" t="e">
        <f>VLOOKUP(B:B,#REF!,1,0)</f>
        <v>#REF!</v>
      </c>
      <c r="B343" s="7">
        <v>1556514138238</v>
      </c>
      <c r="C343" s="7">
        <v>4992496149744</v>
      </c>
      <c r="D343" s="8" t="s">
        <v>3225</v>
      </c>
      <c r="E343" s="8" t="s">
        <v>1185</v>
      </c>
      <c r="F343" s="8" t="s">
        <v>1186</v>
      </c>
      <c r="G343" s="8" t="s">
        <v>104</v>
      </c>
      <c r="H343" s="8" t="s">
        <v>152</v>
      </c>
      <c r="I343" s="8">
        <v>2700</v>
      </c>
      <c r="J343" s="8">
        <v>300</v>
      </c>
      <c r="K343" s="8">
        <v>0</v>
      </c>
    </row>
    <row r="344" spans="1:11">
      <c r="A344" s="7" t="e">
        <f>VLOOKUP(B:B,#REF!,1,0)</f>
        <v>#REF!</v>
      </c>
      <c r="B344" s="7">
        <v>1655515130606</v>
      </c>
      <c r="C344" s="7">
        <v>4992496152959</v>
      </c>
      <c r="D344" s="8" t="s">
        <v>3226</v>
      </c>
      <c r="E344" s="8" t="s">
        <v>698</v>
      </c>
      <c r="F344" s="8" t="s">
        <v>699</v>
      </c>
      <c r="G344" s="8" t="s">
        <v>109</v>
      </c>
      <c r="H344" s="8">
        <v>14700</v>
      </c>
      <c r="I344" s="8">
        <v>5110</v>
      </c>
      <c r="J344" s="8">
        <v>34</v>
      </c>
      <c r="K344" s="8">
        <v>22</v>
      </c>
    </row>
    <row r="345" spans="1:11">
      <c r="A345" s="7" t="e">
        <f>VLOOKUP(B:B,#REF!,1,0)</f>
        <v>#REF!</v>
      </c>
      <c r="B345" s="7">
        <v>1656015130608</v>
      </c>
      <c r="C345" s="7">
        <v>4992496153031</v>
      </c>
      <c r="D345" s="8" t="s">
        <v>3227</v>
      </c>
      <c r="E345" s="8" t="s">
        <v>698</v>
      </c>
      <c r="F345" s="8" t="s">
        <v>700</v>
      </c>
      <c r="G345" s="8" t="s">
        <v>110</v>
      </c>
      <c r="H345" s="8">
        <v>14500</v>
      </c>
      <c r="I345" s="8">
        <v>5110</v>
      </c>
      <c r="J345" s="8">
        <v>88</v>
      </c>
      <c r="K345" s="8">
        <v>28</v>
      </c>
    </row>
    <row r="346" spans="1:11">
      <c r="A346" s="7" t="e">
        <f>VLOOKUP(B:B,#REF!,1,0)</f>
        <v>#REF!</v>
      </c>
      <c r="B346" s="7">
        <v>1856515130607</v>
      </c>
      <c r="C346" s="7">
        <v>4992496152881</v>
      </c>
      <c r="D346" s="8" t="s">
        <v>3228</v>
      </c>
      <c r="E346" s="8" t="s">
        <v>698</v>
      </c>
      <c r="F346" s="8" t="s">
        <v>922</v>
      </c>
      <c r="G346" s="8" t="s">
        <v>42</v>
      </c>
      <c r="H346" s="8">
        <v>15800</v>
      </c>
      <c r="I346" s="8">
        <v>6160</v>
      </c>
      <c r="J346" s="8">
        <v>23</v>
      </c>
      <c r="K346" s="8">
        <v>12</v>
      </c>
    </row>
    <row r="347" spans="1:11">
      <c r="A347" s="7" t="e">
        <f>VLOOKUP(B:B,#REF!,1,0)</f>
        <v>#REF!</v>
      </c>
      <c r="B347" s="7">
        <v>1956515130604</v>
      </c>
      <c r="C347" s="7">
        <v>4992496152874</v>
      </c>
      <c r="D347" s="8" t="s">
        <v>3229</v>
      </c>
      <c r="E347" s="8" t="s">
        <v>698</v>
      </c>
      <c r="F347" s="8" t="s">
        <v>1187</v>
      </c>
      <c r="G347" s="8" t="s">
        <v>43</v>
      </c>
      <c r="H347" s="8">
        <v>16800</v>
      </c>
      <c r="I347" s="8">
        <v>5910</v>
      </c>
      <c r="J347" s="8">
        <v>93</v>
      </c>
      <c r="K347" s="8">
        <v>41</v>
      </c>
    </row>
    <row r="348" spans="1:11">
      <c r="A348" s="7" t="e">
        <f>VLOOKUP(B:B,#REF!,1,0)</f>
        <v>#REF!</v>
      </c>
      <c r="B348" s="7">
        <v>1855516130609</v>
      </c>
      <c r="C348" s="7">
        <v>4992496153093</v>
      </c>
      <c r="D348" s="8" t="s">
        <v>3230</v>
      </c>
      <c r="E348" s="8" t="s">
        <v>698</v>
      </c>
      <c r="F348" s="8" t="s">
        <v>750</v>
      </c>
      <c r="G348" s="8" t="s">
        <v>98</v>
      </c>
      <c r="H348" s="8">
        <v>21100</v>
      </c>
      <c r="I348" s="8">
        <v>8320</v>
      </c>
      <c r="J348" s="8">
        <v>22</v>
      </c>
      <c r="K348" s="8">
        <v>20</v>
      </c>
    </row>
    <row r="349" spans="1:11">
      <c r="A349" s="7" t="e">
        <f>VLOOKUP(B:B,#REF!,1,0)</f>
        <v>#REF!</v>
      </c>
      <c r="B349" s="7">
        <v>1956016130608</v>
      </c>
      <c r="C349" s="7">
        <v>4992496152911</v>
      </c>
      <c r="D349" s="8" t="s">
        <v>3231</v>
      </c>
      <c r="E349" s="8" t="s">
        <v>698</v>
      </c>
      <c r="F349" s="8" t="s">
        <v>1188</v>
      </c>
      <c r="G349" s="8" t="s">
        <v>46</v>
      </c>
      <c r="H349" s="8">
        <v>19100</v>
      </c>
      <c r="I349" s="8">
        <v>6960</v>
      </c>
      <c r="J349" s="8">
        <v>62</v>
      </c>
      <c r="K349" s="8">
        <v>10</v>
      </c>
    </row>
    <row r="350" spans="1:11">
      <c r="A350" s="7" t="e">
        <f>VLOOKUP(B:B,#REF!,1,0)</f>
        <v>#REF!</v>
      </c>
      <c r="B350" s="7">
        <v>2055516130602</v>
      </c>
      <c r="C350" s="7">
        <v>4992496153024</v>
      </c>
      <c r="D350" s="8" t="s">
        <v>3232</v>
      </c>
      <c r="E350" s="8" t="s">
        <v>698</v>
      </c>
      <c r="F350" s="8" t="s">
        <v>554</v>
      </c>
      <c r="G350" s="8" t="s">
        <v>35</v>
      </c>
      <c r="H350" s="8">
        <v>22900</v>
      </c>
      <c r="I350" s="8">
        <v>8800</v>
      </c>
      <c r="J350" s="8">
        <v>16</v>
      </c>
      <c r="K350" s="8">
        <v>8</v>
      </c>
    </row>
    <row r="351" spans="1:11">
      <c r="A351" s="7" t="e">
        <f>VLOOKUP(B:B,#REF!,1,0)</f>
        <v>#REF!</v>
      </c>
      <c r="B351" s="7">
        <v>2056016130604</v>
      </c>
      <c r="C351" s="7">
        <v>4992496152867</v>
      </c>
      <c r="D351" s="8" t="s">
        <v>3233</v>
      </c>
      <c r="E351" s="8" t="s">
        <v>698</v>
      </c>
      <c r="F351" s="8" t="s">
        <v>1189</v>
      </c>
      <c r="G351" s="8" t="s">
        <v>47</v>
      </c>
      <c r="H351" s="8">
        <v>20000</v>
      </c>
      <c r="I351" s="8">
        <v>7430</v>
      </c>
      <c r="J351" s="8">
        <v>113</v>
      </c>
      <c r="K351" s="8">
        <v>1</v>
      </c>
    </row>
    <row r="352" spans="1:11">
      <c r="A352" s="7" t="e">
        <f>VLOOKUP(B:B,#REF!,1,0)</f>
        <v>#REF!</v>
      </c>
      <c r="B352" s="7">
        <v>2055017130606</v>
      </c>
      <c r="C352" s="7">
        <v>4992496153079</v>
      </c>
      <c r="D352" s="8" t="s">
        <v>3234</v>
      </c>
      <c r="E352" s="8" t="s">
        <v>698</v>
      </c>
      <c r="F352" s="8" t="s">
        <v>1044</v>
      </c>
      <c r="G352" s="8" t="s">
        <v>64</v>
      </c>
      <c r="H352" s="8">
        <v>27300</v>
      </c>
      <c r="I352" s="8">
        <v>10820</v>
      </c>
      <c r="J352" s="8">
        <v>13</v>
      </c>
      <c r="K352" s="8">
        <v>12</v>
      </c>
    </row>
    <row r="353" spans="1:11">
      <c r="A353" s="7" t="e">
        <f>VLOOKUP(B:B,#REF!,1,0)</f>
        <v>#REF!</v>
      </c>
      <c r="B353" s="7">
        <v>2155517130608</v>
      </c>
      <c r="C353" s="7">
        <v>4992496152942</v>
      </c>
      <c r="D353" s="8" t="s">
        <v>3235</v>
      </c>
      <c r="E353" s="8" t="s">
        <v>698</v>
      </c>
      <c r="F353" s="8" t="s">
        <v>1190</v>
      </c>
      <c r="G353" s="8" t="s">
        <v>66</v>
      </c>
      <c r="H353" s="8">
        <v>25800</v>
      </c>
      <c r="I353" s="8">
        <v>9430</v>
      </c>
      <c r="J353" s="8">
        <v>17</v>
      </c>
      <c r="K353" s="8">
        <v>12</v>
      </c>
    </row>
    <row r="354" spans="1:11">
      <c r="A354" s="7" t="e">
        <f>VLOOKUP(B:B,#REF!,1,0)</f>
        <v>#REF!</v>
      </c>
      <c r="B354" s="7">
        <v>2156017130600</v>
      </c>
      <c r="C354" s="7">
        <v>4992496152904</v>
      </c>
      <c r="D354" s="8" t="s">
        <v>3236</v>
      </c>
      <c r="E354" s="8" t="s">
        <v>698</v>
      </c>
      <c r="F354" s="8" t="s">
        <v>1191</v>
      </c>
      <c r="G354" s="8" t="s">
        <v>67</v>
      </c>
      <c r="H354" s="8">
        <v>23200</v>
      </c>
      <c r="I354" s="8">
        <v>8830</v>
      </c>
      <c r="J354" s="8">
        <v>26</v>
      </c>
      <c r="K354" s="8">
        <v>16</v>
      </c>
    </row>
    <row r="355" spans="1:11">
      <c r="A355" s="7" t="e">
        <f>VLOOKUP(B:B,#REF!,1,0)</f>
        <v>#REF!</v>
      </c>
      <c r="B355" s="7">
        <v>2256017130607</v>
      </c>
      <c r="C355" s="7">
        <v>4992496152973</v>
      </c>
      <c r="D355" s="8" t="s">
        <v>3237</v>
      </c>
      <c r="E355" s="8" t="s">
        <v>698</v>
      </c>
      <c r="F355" s="8" t="s">
        <v>1192</v>
      </c>
      <c r="G355" s="8" t="s">
        <v>68</v>
      </c>
      <c r="H355" s="8">
        <v>24400</v>
      </c>
      <c r="I355" s="8">
        <v>9010</v>
      </c>
      <c r="J355" s="8">
        <v>31</v>
      </c>
      <c r="K355" s="8">
        <v>8</v>
      </c>
    </row>
    <row r="356" spans="1:11">
      <c r="A356" s="7" t="e">
        <f>VLOOKUP(B:B,#REF!,1,0)</f>
        <v>#REF!</v>
      </c>
      <c r="B356" s="7">
        <v>2254518130607</v>
      </c>
      <c r="C356" s="7">
        <v>4992496153215</v>
      </c>
      <c r="D356" s="8" t="s">
        <v>3238</v>
      </c>
      <c r="E356" s="8" t="s">
        <v>698</v>
      </c>
      <c r="F356" s="8" t="s">
        <v>562</v>
      </c>
      <c r="G356" s="8" t="s">
        <v>40</v>
      </c>
      <c r="H356" s="8">
        <v>34500</v>
      </c>
      <c r="I356" s="8">
        <v>13780</v>
      </c>
      <c r="J356" s="8">
        <v>6</v>
      </c>
      <c r="K356" s="8">
        <v>22</v>
      </c>
    </row>
    <row r="357" spans="1:11">
      <c r="A357" s="7" t="e">
        <f>VLOOKUP(B:B,#REF!,1,0)</f>
        <v>#REF!</v>
      </c>
      <c r="B357" s="7">
        <v>2255018130609</v>
      </c>
      <c r="C357" s="7">
        <v>4992496152898</v>
      </c>
      <c r="D357" s="8" t="s">
        <v>3239</v>
      </c>
      <c r="E357" s="8" t="s">
        <v>698</v>
      </c>
      <c r="F357" s="8" t="s">
        <v>1193</v>
      </c>
      <c r="G357" s="8" t="s">
        <v>80</v>
      </c>
      <c r="H357" s="8">
        <v>32900</v>
      </c>
      <c r="I357" s="8">
        <v>13130</v>
      </c>
      <c r="J357" s="8">
        <v>13</v>
      </c>
      <c r="K357" s="8">
        <v>12</v>
      </c>
    </row>
    <row r="358" spans="1:11">
      <c r="A358" s="7" t="e">
        <f>VLOOKUP(B:B,#REF!,1,0)</f>
        <v>#REF!</v>
      </c>
      <c r="B358" s="7">
        <v>2355018130606</v>
      </c>
      <c r="C358" s="7">
        <v>4992496152843</v>
      </c>
      <c r="D358" s="8" t="s">
        <v>3240</v>
      </c>
      <c r="E358" s="8" t="s">
        <v>698</v>
      </c>
      <c r="F358" s="8" t="s">
        <v>1194</v>
      </c>
      <c r="G358" s="8" t="s">
        <v>54</v>
      </c>
      <c r="H358" s="8">
        <v>31200</v>
      </c>
      <c r="I358" s="8">
        <v>11610</v>
      </c>
      <c r="J358" s="8">
        <v>39</v>
      </c>
      <c r="K358" s="8">
        <v>13</v>
      </c>
    </row>
    <row r="359" spans="1:11">
      <c r="A359" s="7" t="e">
        <f>VLOOKUP(B:B,#REF!,1,0)</f>
        <v>#REF!</v>
      </c>
      <c r="B359" s="7">
        <v>2454020130601</v>
      </c>
      <c r="C359" s="7">
        <v>4992496153208</v>
      </c>
      <c r="D359" s="8" t="s">
        <v>3241</v>
      </c>
      <c r="E359" s="8" t="s">
        <v>698</v>
      </c>
      <c r="F359" s="8" t="s">
        <v>1195</v>
      </c>
      <c r="G359" s="8" t="s">
        <v>128</v>
      </c>
      <c r="H359" s="8">
        <v>55700</v>
      </c>
      <c r="I359" s="8">
        <v>22410</v>
      </c>
      <c r="J359" s="8">
        <v>0</v>
      </c>
      <c r="K359" s="8">
        <v>8</v>
      </c>
    </row>
    <row r="360" spans="1:11">
      <c r="A360" s="7" t="e">
        <f>VLOOKUP(B:B,#REF!,1,0)</f>
        <v>#REF!</v>
      </c>
      <c r="B360" s="7">
        <v>1655515132051</v>
      </c>
      <c r="C360" s="7">
        <v>4992496090688</v>
      </c>
      <c r="D360" s="8" t="s">
        <v>3242</v>
      </c>
      <c r="E360" s="8" t="s">
        <v>681</v>
      </c>
      <c r="F360" s="8" t="s">
        <v>682</v>
      </c>
      <c r="G360" s="8" t="s">
        <v>109</v>
      </c>
      <c r="H360" s="8">
        <v>12500</v>
      </c>
      <c r="I360" s="8">
        <v>4410</v>
      </c>
      <c r="J360" s="8">
        <v>614</v>
      </c>
      <c r="K360" s="8">
        <v>356</v>
      </c>
    </row>
    <row r="361" spans="1:11">
      <c r="A361" s="7" t="e">
        <f>VLOOKUP(B:B,#REF!,1,0)</f>
        <v>#REF!</v>
      </c>
      <c r="B361" s="7">
        <v>1556513130073</v>
      </c>
      <c r="C361" s="7">
        <v>4992496142301</v>
      </c>
      <c r="D361" s="8" t="s">
        <v>3243</v>
      </c>
      <c r="E361" s="8" t="s">
        <v>3244</v>
      </c>
      <c r="F361" s="8" t="s">
        <v>701</v>
      </c>
      <c r="G361" s="8" t="s">
        <v>702</v>
      </c>
      <c r="H361" s="8">
        <v>10600</v>
      </c>
      <c r="I361" s="8">
        <v>4870</v>
      </c>
      <c r="J361" s="8">
        <v>36</v>
      </c>
      <c r="K361" s="8">
        <v>12</v>
      </c>
    </row>
    <row r="362" spans="1:11">
      <c r="A362" s="7" t="e">
        <f>VLOOKUP(B:B,#REF!,1,0)</f>
        <v>#REF!</v>
      </c>
      <c r="B362" s="7">
        <v>1656513130070</v>
      </c>
      <c r="C362" s="7">
        <v>4992496142318</v>
      </c>
      <c r="D362" s="8" t="s">
        <v>3245</v>
      </c>
      <c r="E362" s="8" t="s">
        <v>3244</v>
      </c>
      <c r="F362" s="8" t="s">
        <v>709</v>
      </c>
      <c r="G362" s="8" t="s">
        <v>113</v>
      </c>
      <c r="H362" s="8">
        <v>11800</v>
      </c>
      <c r="I362" s="8">
        <v>5480</v>
      </c>
      <c r="J362" s="8">
        <v>30</v>
      </c>
      <c r="K362" s="8">
        <v>12</v>
      </c>
    </row>
    <row r="363" spans="1:11">
      <c r="A363" s="7" t="e">
        <f>VLOOKUP(B:B,#REF!,1,0)</f>
        <v>#REF!</v>
      </c>
      <c r="B363" s="7">
        <v>1557013130075</v>
      </c>
      <c r="C363" s="7">
        <v>4992496142295</v>
      </c>
      <c r="D363" s="8" t="s">
        <v>3246</v>
      </c>
      <c r="E363" s="8" t="s">
        <v>3244</v>
      </c>
      <c r="F363" s="8" t="s">
        <v>704</v>
      </c>
      <c r="G363" s="8" t="s">
        <v>705</v>
      </c>
      <c r="H363" s="8">
        <v>10600</v>
      </c>
      <c r="I363" s="8">
        <v>4870</v>
      </c>
      <c r="J363" s="8">
        <v>24</v>
      </c>
      <c r="K363" s="8">
        <v>12</v>
      </c>
    </row>
    <row r="364" spans="1:11">
      <c r="A364" s="7" t="e">
        <f>VLOOKUP(B:B,#REF!,1,0)</f>
        <v>#REF!</v>
      </c>
      <c r="B364" s="7">
        <v>1458013130075</v>
      </c>
      <c r="C364" s="7">
        <v>4992496142264</v>
      </c>
      <c r="D364" s="8" t="s">
        <v>3247</v>
      </c>
      <c r="E364" s="8" t="s">
        <v>3244</v>
      </c>
      <c r="F364" s="8" t="s">
        <v>685</v>
      </c>
      <c r="G364" s="8" t="s">
        <v>686</v>
      </c>
      <c r="H364" s="8">
        <v>8900</v>
      </c>
      <c r="I364" s="8">
        <v>4040</v>
      </c>
      <c r="J364" s="8">
        <v>62</v>
      </c>
      <c r="K364" s="8">
        <v>24</v>
      </c>
    </row>
    <row r="365" spans="1:11">
      <c r="A365" s="7" t="e">
        <f>VLOOKUP(B:B,#REF!,1,0)</f>
        <v>#REF!</v>
      </c>
      <c r="B365" s="7">
        <v>1558013130072</v>
      </c>
      <c r="C365" s="7">
        <v>4992496142271</v>
      </c>
      <c r="D365" s="8" t="s">
        <v>3248</v>
      </c>
      <c r="E365" s="8" t="s">
        <v>3244</v>
      </c>
      <c r="F365" s="8" t="s">
        <v>687</v>
      </c>
      <c r="G365" s="8" t="s">
        <v>688</v>
      </c>
      <c r="H365" s="8">
        <v>10100</v>
      </c>
      <c r="I365" s="8">
        <v>4630</v>
      </c>
      <c r="J365" s="8">
        <v>22</v>
      </c>
      <c r="K365" s="8">
        <v>24</v>
      </c>
    </row>
    <row r="366" spans="1:11">
      <c r="A366" s="7" t="e">
        <f>VLOOKUP(B:B,#REF!,1,0)</f>
        <v>#REF!</v>
      </c>
      <c r="B366" s="7">
        <v>1555514130075</v>
      </c>
      <c r="C366" s="7">
        <v>4992496142387</v>
      </c>
      <c r="D366" s="8" t="s">
        <v>3249</v>
      </c>
      <c r="E366" s="8" t="s">
        <v>3244</v>
      </c>
      <c r="F366" s="8" t="s">
        <v>1196</v>
      </c>
      <c r="G366" s="8" t="s">
        <v>1197</v>
      </c>
      <c r="H366" s="8">
        <v>14300</v>
      </c>
      <c r="I366" s="8">
        <v>6710</v>
      </c>
      <c r="J366" s="8">
        <v>0</v>
      </c>
      <c r="K366" s="8">
        <v>12</v>
      </c>
    </row>
    <row r="367" spans="1:11">
      <c r="A367" s="7" t="e">
        <f>VLOOKUP(B:B,#REF!,1,0)</f>
        <v>#REF!</v>
      </c>
      <c r="B367" s="7">
        <v>1655514130072</v>
      </c>
      <c r="C367" s="7">
        <v>4992496142394</v>
      </c>
      <c r="D367" s="8" t="s">
        <v>3250</v>
      </c>
      <c r="E367" s="8" t="s">
        <v>3244</v>
      </c>
      <c r="F367" s="8" t="s">
        <v>692</v>
      </c>
      <c r="G367" s="8" t="s">
        <v>111</v>
      </c>
      <c r="H367" s="8">
        <v>15300</v>
      </c>
      <c r="I367" s="8">
        <v>7180</v>
      </c>
      <c r="J367" s="8">
        <v>28</v>
      </c>
      <c r="K367" s="8">
        <v>24</v>
      </c>
    </row>
    <row r="368" spans="1:11">
      <c r="A368" s="7" t="e">
        <f>VLOOKUP(B:B,#REF!,1,0)</f>
        <v>#REF!</v>
      </c>
      <c r="B368" s="7">
        <v>1556514130072</v>
      </c>
      <c r="C368" s="7">
        <v>4992496142349</v>
      </c>
      <c r="D368" s="8" t="s">
        <v>3251</v>
      </c>
      <c r="E368" s="8" t="s">
        <v>3244</v>
      </c>
      <c r="F368" s="8" t="s">
        <v>703</v>
      </c>
      <c r="G368" s="8" t="s">
        <v>104</v>
      </c>
      <c r="H368" s="8">
        <v>10900</v>
      </c>
      <c r="I368" s="8">
        <v>5060</v>
      </c>
      <c r="J368" s="8">
        <v>202</v>
      </c>
      <c r="K368" s="8">
        <v>3</v>
      </c>
    </row>
    <row r="369" spans="1:11">
      <c r="A369" s="7" t="e">
        <f>VLOOKUP(B:B,#REF!,1,0)</f>
        <v>#REF!</v>
      </c>
      <c r="B369" s="7">
        <v>1656514130079</v>
      </c>
      <c r="C369" s="7">
        <v>4992496142356</v>
      </c>
      <c r="D369" s="8" t="s">
        <v>3252</v>
      </c>
      <c r="E369" s="8" t="s">
        <v>3244</v>
      </c>
      <c r="F369" s="8" t="s">
        <v>694</v>
      </c>
      <c r="G369" s="8" t="s">
        <v>114</v>
      </c>
      <c r="H369" s="8">
        <v>11900</v>
      </c>
      <c r="I369" s="8">
        <v>5520</v>
      </c>
      <c r="J369" s="8">
        <v>52</v>
      </c>
      <c r="K369" s="8">
        <v>16</v>
      </c>
    </row>
    <row r="370" spans="1:11">
      <c r="A370" s="7" t="e">
        <f>VLOOKUP(B:B,#REF!,1,0)</f>
        <v>#REF!</v>
      </c>
      <c r="B370" s="7">
        <v>1657014130071</v>
      </c>
      <c r="C370" s="7">
        <v>4992496142288</v>
      </c>
      <c r="D370" s="8" t="s">
        <v>3253</v>
      </c>
      <c r="E370" s="8" t="s">
        <v>3244</v>
      </c>
      <c r="F370" s="8" t="s">
        <v>689</v>
      </c>
      <c r="G370" s="8" t="s">
        <v>86</v>
      </c>
      <c r="H370" s="8">
        <v>12300</v>
      </c>
      <c r="I370" s="8">
        <v>5690</v>
      </c>
      <c r="J370" s="8">
        <v>24</v>
      </c>
      <c r="K370" s="8">
        <v>12</v>
      </c>
    </row>
    <row r="371" spans="1:11">
      <c r="A371" s="7" t="e">
        <f>VLOOKUP(B:B,#REF!,1,0)</f>
        <v>#REF!</v>
      </c>
      <c r="B371" s="7">
        <v>1757014130078</v>
      </c>
      <c r="C371" s="7">
        <v>4992496142325</v>
      </c>
      <c r="D371" s="8" t="s">
        <v>3254</v>
      </c>
      <c r="E371" s="8" t="s">
        <v>3244</v>
      </c>
      <c r="F371" s="8" t="s">
        <v>1198</v>
      </c>
      <c r="G371" s="8" t="s">
        <v>88</v>
      </c>
      <c r="H371" s="8">
        <v>13400</v>
      </c>
      <c r="I371" s="8">
        <v>6260</v>
      </c>
      <c r="J371" s="8">
        <v>16</v>
      </c>
      <c r="K371" s="8">
        <v>12</v>
      </c>
    </row>
    <row r="372" spans="1:11">
      <c r="A372" s="7" t="e">
        <f>VLOOKUP(B:B,#REF!,1,0)</f>
        <v>#REF!</v>
      </c>
      <c r="B372" s="7">
        <v>1857014130075</v>
      </c>
      <c r="C372" s="7">
        <v>4992496142332</v>
      </c>
      <c r="D372" s="8" t="s">
        <v>3255</v>
      </c>
      <c r="E372" s="8" t="s">
        <v>3244</v>
      </c>
      <c r="F372" s="8" t="s">
        <v>1199</v>
      </c>
      <c r="G372" s="8" t="s">
        <v>112</v>
      </c>
      <c r="H372" s="8">
        <v>14200</v>
      </c>
      <c r="I372" s="8">
        <v>6680</v>
      </c>
      <c r="J372" s="8">
        <v>26</v>
      </c>
      <c r="K372" s="8">
        <v>16</v>
      </c>
    </row>
    <row r="373" spans="1:11">
      <c r="A373" s="7" t="e">
        <f>VLOOKUP(B:B,#REF!,1,0)</f>
        <v>#REF!</v>
      </c>
      <c r="B373" s="7">
        <v>1756514130076</v>
      </c>
      <c r="C373" s="7">
        <v>4992496142363</v>
      </c>
      <c r="D373" s="8" t="s">
        <v>3256</v>
      </c>
      <c r="E373" s="8" t="s">
        <v>3244</v>
      </c>
      <c r="F373" s="8" t="s">
        <v>1200</v>
      </c>
      <c r="G373" s="8" t="s">
        <v>87</v>
      </c>
      <c r="H373" s="8">
        <v>14000</v>
      </c>
      <c r="I373" s="8">
        <v>6530</v>
      </c>
      <c r="J373" s="8">
        <v>28</v>
      </c>
      <c r="K373" s="8">
        <v>4</v>
      </c>
    </row>
    <row r="374" spans="1:11">
      <c r="A374" s="7" t="e">
        <f>VLOOKUP(B:B,#REF!,1,0)</f>
        <v>#REF!</v>
      </c>
      <c r="B374" s="7">
        <v>1856514130073</v>
      </c>
      <c r="C374" s="7">
        <v>4992496142370</v>
      </c>
      <c r="D374" s="8" t="s">
        <v>3257</v>
      </c>
      <c r="E374" s="8" t="s">
        <v>3244</v>
      </c>
      <c r="F374" s="8" t="s">
        <v>1201</v>
      </c>
      <c r="G374" s="8" t="s">
        <v>721</v>
      </c>
      <c r="H374" s="8">
        <v>14400</v>
      </c>
      <c r="I374" s="8">
        <v>6760</v>
      </c>
      <c r="J374" s="8">
        <v>8</v>
      </c>
      <c r="K374" s="8">
        <v>4</v>
      </c>
    </row>
    <row r="375" spans="1:11">
      <c r="A375" s="7" t="e">
        <f>VLOOKUP(B:B,#REF!,1,0)</f>
        <v>#REF!</v>
      </c>
      <c r="B375" s="7">
        <v>1655015130076</v>
      </c>
      <c r="C375" s="7">
        <v>4992496142509</v>
      </c>
      <c r="D375" s="8" t="s">
        <v>3258</v>
      </c>
      <c r="E375" s="8" t="s">
        <v>3244</v>
      </c>
      <c r="F375" s="8" t="s">
        <v>706</v>
      </c>
      <c r="G375" s="8" t="s">
        <v>707</v>
      </c>
      <c r="H375" s="8">
        <v>16600</v>
      </c>
      <c r="I375" s="8">
        <v>7880</v>
      </c>
      <c r="J375" s="8">
        <v>24</v>
      </c>
      <c r="K375" s="8">
        <v>4</v>
      </c>
    </row>
    <row r="376" spans="1:11">
      <c r="A376" s="7" t="e">
        <f>VLOOKUP(B:B,#REF!,1,0)</f>
        <v>#REF!</v>
      </c>
      <c r="B376" s="7">
        <v>1655515130071</v>
      </c>
      <c r="C376" s="7">
        <v>4992496142486</v>
      </c>
      <c r="D376" s="8" t="s">
        <v>3259</v>
      </c>
      <c r="E376" s="8" t="s">
        <v>3244</v>
      </c>
      <c r="F376" s="8" t="s">
        <v>708</v>
      </c>
      <c r="G376" s="8" t="s">
        <v>109</v>
      </c>
      <c r="H376" s="8">
        <v>16100</v>
      </c>
      <c r="I376" s="8">
        <v>7640</v>
      </c>
      <c r="J376" s="8">
        <v>100</v>
      </c>
      <c r="K376" s="8">
        <v>60</v>
      </c>
    </row>
    <row r="377" spans="1:11">
      <c r="A377" s="7" t="e">
        <f>VLOOKUP(B:B,#REF!,1,0)</f>
        <v>#REF!</v>
      </c>
      <c r="B377" s="7">
        <v>1855515130075</v>
      </c>
      <c r="C377" s="7">
        <v>4992496142493</v>
      </c>
      <c r="D377" s="8" t="s">
        <v>3260</v>
      </c>
      <c r="E377" s="8" t="s">
        <v>3244</v>
      </c>
      <c r="F377" s="8" t="s">
        <v>1202</v>
      </c>
      <c r="G377" s="8" t="s">
        <v>714</v>
      </c>
      <c r="H377" s="8">
        <v>20300</v>
      </c>
      <c r="I377" s="8">
        <v>9680</v>
      </c>
      <c r="J377" s="8">
        <v>14</v>
      </c>
      <c r="K377" s="8">
        <v>32</v>
      </c>
    </row>
    <row r="378" spans="1:11">
      <c r="A378" s="7" t="e">
        <f>VLOOKUP(B:B,#REF!,1,0)</f>
        <v>#REF!</v>
      </c>
      <c r="B378" s="7">
        <v>1656015130073</v>
      </c>
      <c r="C378" s="7">
        <v>4992496142455</v>
      </c>
      <c r="D378" s="8" t="s">
        <v>3261</v>
      </c>
      <c r="E378" s="8" t="s">
        <v>3244</v>
      </c>
      <c r="F378" s="8" t="s">
        <v>693</v>
      </c>
      <c r="G378" s="8" t="s">
        <v>110</v>
      </c>
      <c r="H378" s="8">
        <v>16700</v>
      </c>
      <c r="I378" s="8">
        <v>7910</v>
      </c>
      <c r="J378" s="8">
        <v>70</v>
      </c>
      <c r="K378" s="8">
        <v>0</v>
      </c>
    </row>
    <row r="379" spans="1:11">
      <c r="A379" s="7" t="e">
        <f>VLOOKUP(B:B,#REF!,1,0)</f>
        <v>#REF!</v>
      </c>
      <c r="B379" s="7">
        <v>1856015130077</v>
      </c>
      <c r="C379" s="7">
        <v>4992496142462</v>
      </c>
      <c r="D379" s="8" t="s">
        <v>3262</v>
      </c>
      <c r="E379" s="8" t="s">
        <v>3244</v>
      </c>
      <c r="F379" s="8" t="s">
        <v>1001</v>
      </c>
      <c r="G379" s="8" t="s">
        <v>81</v>
      </c>
      <c r="H379" s="8">
        <v>18400</v>
      </c>
      <c r="I379" s="8">
        <v>8750</v>
      </c>
      <c r="J379" s="8">
        <v>44</v>
      </c>
      <c r="K379" s="8">
        <v>8</v>
      </c>
    </row>
    <row r="380" spans="1:11">
      <c r="A380" s="7" t="e">
        <f>VLOOKUP(B:B,#REF!,1,0)</f>
        <v>#REF!</v>
      </c>
      <c r="B380" s="7">
        <v>1956015130074</v>
      </c>
      <c r="C380" s="7">
        <v>4992496142479</v>
      </c>
      <c r="D380" s="8" t="s">
        <v>3263</v>
      </c>
      <c r="E380" s="8" t="s">
        <v>3244</v>
      </c>
      <c r="F380" s="8" t="s">
        <v>1203</v>
      </c>
      <c r="G380" s="8" t="s">
        <v>41</v>
      </c>
      <c r="H380" s="8">
        <v>19200</v>
      </c>
      <c r="I380" s="8">
        <v>9160</v>
      </c>
      <c r="J380" s="8">
        <v>6</v>
      </c>
      <c r="K380" s="8">
        <v>16</v>
      </c>
    </row>
    <row r="381" spans="1:11">
      <c r="A381" s="7" t="e">
        <f>VLOOKUP(B:B,#REF!,1,0)</f>
        <v>#REF!</v>
      </c>
      <c r="B381" s="7">
        <v>1656515130078</v>
      </c>
      <c r="C381" s="7">
        <v>4992496155264</v>
      </c>
      <c r="D381" s="8" t="s">
        <v>3264</v>
      </c>
      <c r="E381" s="8" t="s">
        <v>3244</v>
      </c>
      <c r="F381" s="8" t="s">
        <v>710</v>
      </c>
      <c r="G381" s="8" t="s">
        <v>115</v>
      </c>
      <c r="H381" s="8">
        <v>14500</v>
      </c>
      <c r="I381" s="8">
        <v>6810</v>
      </c>
      <c r="J381" s="8">
        <v>16</v>
      </c>
      <c r="K381" s="8">
        <v>12</v>
      </c>
    </row>
    <row r="382" spans="1:11">
      <c r="A382" s="7" t="e">
        <f>VLOOKUP(B:B,#REF!,1,0)</f>
        <v>#REF!</v>
      </c>
      <c r="B382" s="7">
        <v>1756515130075</v>
      </c>
      <c r="C382" s="7">
        <v>4992496142417</v>
      </c>
      <c r="D382" s="8" t="s">
        <v>3265</v>
      </c>
      <c r="E382" s="8" t="s">
        <v>3244</v>
      </c>
      <c r="F382" s="8" t="s">
        <v>1014</v>
      </c>
      <c r="G382" s="8" t="s">
        <v>95</v>
      </c>
      <c r="H382" s="8">
        <v>15300</v>
      </c>
      <c r="I382" s="8">
        <v>7180</v>
      </c>
      <c r="J382" s="8">
        <v>32</v>
      </c>
      <c r="K382" s="8">
        <v>24</v>
      </c>
    </row>
    <row r="383" spans="1:11">
      <c r="A383" s="7" t="e">
        <f>VLOOKUP(B:B,#REF!,1,0)</f>
        <v>#REF!</v>
      </c>
      <c r="B383" s="7">
        <v>1856515130072</v>
      </c>
      <c r="C383" s="7">
        <v>4992496142431</v>
      </c>
      <c r="D383" s="8" t="s">
        <v>3266</v>
      </c>
      <c r="E383" s="8" t="s">
        <v>3244</v>
      </c>
      <c r="F383" s="8" t="s">
        <v>922</v>
      </c>
      <c r="G383" s="8" t="s">
        <v>42</v>
      </c>
      <c r="H383" s="8">
        <v>17400</v>
      </c>
      <c r="I383" s="8">
        <v>8260</v>
      </c>
      <c r="J383" s="8">
        <v>24</v>
      </c>
      <c r="K383" s="8">
        <v>17</v>
      </c>
    </row>
    <row r="384" spans="1:11">
      <c r="A384" s="7" t="e">
        <f>VLOOKUP(B:B,#REF!,1,0)</f>
        <v>#REF!</v>
      </c>
      <c r="B384" s="7">
        <v>1956515130079</v>
      </c>
      <c r="C384" s="7">
        <v>4992496141458</v>
      </c>
      <c r="D384" s="8" t="s">
        <v>3267</v>
      </c>
      <c r="E384" s="8" t="s">
        <v>3244</v>
      </c>
      <c r="F384" s="8" t="s">
        <v>844</v>
      </c>
      <c r="G384" s="8" t="s">
        <v>43</v>
      </c>
      <c r="H384" s="8">
        <v>18900</v>
      </c>
      <c r="I384" s="8">
        <v>8980</v>
      </c>
      <c r="J384" s="8">
        <v>52</v>
      </c>
      <c r="K384" s="8">
        <v>82</v>
      </c>
    </row>
    <row r="385" spans="1:11">
      <c r="A385" s="7" t="e">
        <f>VLOOKUP(B:B,#REF!,1,0)</f>
        <v>#REF!</v>
      </c>
      <c r="B385" s="7">
        <v>2056515130075</v>
      </c>
      <c r="C385" s="7">
        <v>4992496142516</v>
      </c>
      <c r="D385" s="8" t="s">
        <v>3268</v>
      </c>
      <c r="E385" s="8" t="s">
        <v>3244</v>
      </c>
      <c r="F385" s="8" t="s">
        <v>1184</v>
      </c>
      <c r="G385" s="8" t="s">
        <v>712</v>
      </c>
      <c r="H385" s="8">
        <v>20600</v>
      </c>
      <c r="I385" s="8">
        <v>9820</v>
      </c>
      <c r="J385" s="8">
        <v>1</v>
      </c>
      <c r="K385" s="8">
        <v>17</v>
      </c>
    </row>
    <row r="386" spans="1:11">
      <c r="A386" s="7" t="e">
        <f>VLOOKUP(B:B,#REF!,1,0)</f>
        <v>#REF!</v>
      </c>
      <c r="B386" s="7">
        <v>2057015130077</v>
      </c>
      <c r="C386" s="7">
        <v>4992496142400</v>
      </c>
      <c r="D386" s="8" t="s">
        <v>3269</v>
      </c>
      <c r="E386" s="8" t="s">
        <v>3244</v>
      </c>
      <c r="F386" s="8" t="s">
        <v>1204</v>
      </c>
      <c r="G386" s="8" t="s">
        <v>723</v>
      </c>
      <c r="H386" s="8">
        <v>19700</v>
      </c>
      <c r="I386" s="8">
        <v>9400</v>
      </c>
      <c r="J386" s="8">
        <v>4</v>
      </c>
      <c r="K386" s="8">
        <v>16</v>
      </c>
    </row>
    <row r="387" spans="1:11">
      <c r="A387" s="7" t="e">
        <f>VLOOKUP(B:B,#REF!,1,0)</f>
        <v>#REF!</v>
      </c>
      <c r="B387" s="7">
        <v>1955016130076</v>
      </c>
      <c r="C387" s="7">
        <v>4992496142578</v>
      </c>
      <c r="D387" s="8" t="s">
        <v>3270</v>
      </c>
      <c r="E387" s="8" t="s">
        <v>3244</v>
      </c>
      <c r="F387" s="8" t="s">
        <v>1205</v>
      </c>
      <c r="G387" s="8" t="s">
        <v>97</v>
      </c>
      <c r="H387" s="8">
        <v>25300</v>
      </c>
      <c r="I387" s="8">
        <v>12120</v>
      </c>
      <c r="J387" s="8">
        <v>16</v>
      </c>
      <c r="K387" s="8">
        <v>36</v>
      </c>
    </row>
    <row r="388" spans="1:11">
      <c r="A388" s="7" t="e">
        <f>VLOOKUP(B:B,#REF!,1,0)</f>
        <v>#REF!</v>
      </c>
      <c r="B388" s="7">
        <v>1855516130074</v>
      </c>
      <c r="C388" s="7">
        <v>4992496155288</v>
      </c>
      <c r="D388" s="8" t="s">
        <v>3271</v>
      </c>
      <c r="E388" s="8" t="s">
        <v>3244</v>
      </c>
      <c r="F388" s="8" t="s">
        <v>1206</v>
      </c>
      <c r="G388" s="8" t="s">
        <v>98</v>
      </c>
      <c r="H388" s="8">
        <v>23600</v>
      </c>
      <c r="I388" s="8">
        <v>11280</v>
      </c>
      <c r="J388" s="8">
        <v>4</v>
      </c>
      <c r="K388" s="8">
        <v>16</v>
      </c>
    </row>
    <row r="389" spans="1:11">
      <c r="A389" s="7" t="e">
        <f>VLOOKUP(B:B,#REF!,1,0)</f>
        <v>#REF!</v>
      </c>
      <c r="B389" s="7">
        <v>1955516130071</v>
      </c>
      <c r="C389" s="7">
        <v>4992496142554</v>
      </c>
      <c r="D389" s="8" t="s">
        <v>3272</v>
      </c>
      <c r="E389" s="8" t="s">
        <v>3244</v>
      </c>
      <c r="F389" s="8" t="s">
        <v>856</v>
      </c>
      <c r="G389" s="8" t="s">
        <v>44</v>
      </c>
      <c r="H389" s="8">
        <v>23600</v>
      </c>
      <c r="I389" s="8">
        <v>11280</v>
      </c>
      <c r="J389" s="8">
        <v>0</v>
      </c>
      <c r="K389" s="8">
        <v>11</v>
      </c>
    </row>
    <row r="390" spans="1:11">
      <c r="A390" s="7" t="e">
        <f>VLOOKUP(B:B,#REF!,1,0)</f>
        <v>#REF!</v>
      </c>
      <c r="B390" s="7">
        <v>2055516130077</v>
      </c>
      <c r="C390" s="7">
        <v>4992496142561</v>
      </c>
      <c r="D390" s="8" t="s">
        <v>3273</v>
      </c>
      <c r="E390" s="8" t="s">
        <v>3244</v>
      </c>
      <c r="F390" s="8" t="s">
        <v>1207</v>
      </c>
      <c r="G390" s="8" t="s">
        <v>35</v>
      </c>
      <c r="H390" s="8">
        <v>25700</v>
      </c>
      <c r="I390" s="8">
        <v>12290</v>
      </c>
      <c r="J390" s="8">
        <v>4</v>
      </c>
      <c r="K390" s="8">
        <v>16</v>
      </c>
    </row>
    <row r="391" spans="1:11">
      <c r="A391" s="7" t="e">
        <f>VLOOKUP(B:B,#REF!,1,0)</f>
        <v>#REF!</v>
      </c>
      <c r="B391" s="7">
        <v>1856016130076</v>
      </c>
      <c r="C391" s="7">
        <v>4992496155295</v>
      </c>
      <c r="D391" s="8" t="s">
        <v>3274</v>
      </c>
      <c r="E391" s="8" t="s">
        <v>3244</v>
      </c>
      <c r="F391" s="8" t="s">
        <v>1042</v>
      </c>
      <c r="G391" s="8" t="s">
        <v>118</v>
      </c>
      <c r="H391" s="8">
        <v>20500</v>
      </c>
      <c r="I391" s="8">
        <v>9760</v>
      </c>
      <c r="J391" s="8">
        <v>25</v>
      </c>
      <c r="K391" s="8">
        <v>4</v>
      </c>
    </row>
    <row r="392" spans="1:11">
      <c r="A392" s="7" t="e">
        <f>VLOOKUP(B:B,#REF!,1,0)</f>
        <v>#REF!</v>
      </c>
      <c r="B392" s="7">
        <v>1956016130080</v>
      </c>
      <c r="C392" s="7">
        <v>4992496142424</v>
      </c>
      <c r="D392" s="8" t="s">
        <v>3275</v>
      </c>
      <c r="E392" s="8" t="s">
        <v>3244</v>
      </c>
      <c r="F392" s="8" t="s">
        <v>1021</v>
      </c>
      <c r="G392" s="8" t="s">
        <v>46</v>
      </c>
      <c r="H392" s="8">
        <v>22800</v>
      </c>
      <c r="I392" s="8">
        <v>10920</v>
      </c>
      <c r="J392" s="8">
        <v>17</v>
      </c>
      <c r="K392" s="8">
        <v>35</v>
      </c>
    </row>
    <row r="393" spans="1:11">
      <c r="A393" s="7" t="e">
        <f>VLOOKUP(B:B,#REF!,1,0)</f>
        <v>#REF!</v>
      </c>
      <c r="B393" s="7">
        <v>1756016130079</v>
      </c>
      <c r="C393" s="7">
        <v>4992496142530</v>
      </c>
      <c r="D393" s="8" t="s">
        <v>3276</v>
      </c>
      <c r="E393" s="8" t="s">
        <v>3244</v>
      </c>
      <c r="F393" s="8" t="s">
        <v>690</v>
      </c>
      <c r="G393" s="8" t="s">
        <v>116</v>
      </c>
      <c r="H393" s="8">
        <v>20200</v>
      </c>
      <c r="I393" s="8">
        <v>9630</v>
      </c>
      <c r="J393" s="8">
        <v>41</v>
      </c>
      <c r="K393" s="8">
        <v>10</v>
      </c>
    </row>
    <row r="394" spans="1:11">
      <c r="A394" s="7" t="e">
        <f>VLOOKUP(B:B,#REF!,1,0)</f>
        <v>#REF!</v>
      </c>
      <c r="B394" s="7">
        <v>2056016130079</v>
      </c>
      <c r="C394" s="7">
        <v>4992496142547</v>
      </c>
      <c r="D394" s="8" t="s">
        <v>3277</v>
      </c>
      <c r="E394" s="8" t="s">
        <v>3244</v>
      </c>
      <c r="F394" s="8" t="s">
        <v>993</v>
      </c>
      <c r="G394" s="8" t="s">
        <v>47</v>
      </c>
      <c r="H394" s="8">
        <v>23800</v>
      </c>
      <c r="I394" s="8">
        <v>11380</v>
      </c>
      <c r="J394" s="8">
        <v>58</v>
      </c>
      <c r="K394" s="8">
        <v>34</v>
      </c>
    </row>
    <row r="395" spans="1:11">
      <c r="A395" s="7" t="e">
        <f>VLOOKUP(B:B,#REF!,1,0)</f>
        <v>#REF!</v>
      </c>
      <c r="B395" s="7">
        <v>2156016130076</v>
      </c>
      <c r="C395" s="7">
        <v>4992496141465</v>
      </c>
      <c r="D395" s="8" t="s">
        <v>3278</v>
      </c>
      <c r="E395" s="8" t="s">
        <v>3244</v>
      </c>
      <c r="F395" s="8" t="s">
        <v>1011</v>
      </c>
      <c r="G395" s="8" t="s">
        <v>48</v>
      </c>
      <c r="H395" s="8">
        <v>24500</v>
      </c>
      <c r="I395" s="8">
        <v>11740</v>
      </c>
      <c r="J395" s="8">
        <v>8</v>
      </c>
      <c r="K395" s="8">
        <v>32</v>
      </c>
    </row>
    <row r="396" spans="1:11">
      <c r="A396" s="7" t="e">
        <f>VLOOKUP(B:B,#REF!,1,0)</f>
        <v>#REF!</v>
      </c>
      <c r="B396" s="7">
        <v>1956516130078</v>
      </c>
      <c r="C396" s="7">
        <v>4992496155226</v>
      </c>
      <c r="D396" s="8" t="s">
        <v>3279</v>
      </c>
      <c r="E396" s="8" t="s">
        <v>3244</v>
      </c>
      <c r="F396" s="8" t="s">
        <v>1208</v>
      </c>
      <c r="G396" s="8" t="s">
        <v>99</v>
      </c>
      <c r="H396" s="8">
        <v>21000</v>
      </c>
      <c r="I396" s="8">
        <v>10040</v>
      </c>
      <c r="J396" s="8">
        <v>0</v>
      </c>
      <c r="K396" s="8">
        <v>8</v>
      </c>
    </row>
    <row r="397" spans="1:11">
      <c r="A397" s="7" t="e">
        <f>VLOOKUP(B:B,#REF!,1,0)</f>
        <v>#REF!</v>
      </c>
      <c r="B397" s="7">
        <v>2056516130074</v>
      </c>
      <c r="C397" s="7">
        <v>4992496142516</v>
      </c>
      <c r="D397" s="8" t="s">
        <v>3268</v>
      </c>
      <c r="E397" s="8" t="s">
        <v>3244</v>
      </c>
      <c r="F397" s="8" t="s">
        <v>1209</v>
      </c>
      <c r="G397" s="8" t="s">
        <v>50</v>
      </c>
      <c r="H397" s="8">
        <v>22400</v>
      </c>
      <c r="I397" s="8">
        <v>10700</v>
      </c>
      <c r="J397" s="8">
        <v>10</v>
      </c>
      <c r="K397" s="8">
        <v>16</v>
      </c>
    </row>
    <row r="398" spans="1:11">
      <c r="A398" s="7" t="e">
        <f>VLOOKUP(B:B,#REF!,1,0)</f>
        <v>#REF!</v>
      </c>
      <c r="B398" s="7">
        <v>2156516130071</v>
      </c>
      <c r="C398" s="7">
        <v>4992496142523</v>
      </c>
      <c r="D398" s="8" t="s">
        <v>3280</v>
      </c>
      <c r="E398" s="8" t="s">
        <v>3244</v>
      </c>
      <c r="F398" s="8" t="s">
        <v>1210</v>
      </c>
      <c r="G398" s="8" t="s">
        <v>73</v>
      </c>
      <c r="H398" s="8">
        <v>22900</v>
      </c>
      <c r="I398" s="8">
        <v>10960</v>
      </c>
      <c r="J398" s="8">
        <v>20</v>
      </c>
      <c r="K398" s="8">
        <v>9</v>
      </c>
    </row>
    <row r="399" spans="1:11">
      <c r="A399" s="7" t="e">
        <f>VLOOKUP(B:B,#REF!,1,0)</f>
        <v>#REF!</v>
      </c>
      <c r="B399" s="7">
        <v>2154517130076</v>
      </c>
      <c r="C399" s="7">
        <v>4992496142622</v>
      </c>
      <c r="D399" s="8" t="s">
        <v>3281</v>
      </c>
      <c r="E399" s="8" t="s">
        <v>3244</v>
      </c>
      <c r="F399" s="8" t="s">
        <v>1211</v>
      </c>
      <c r="G399" s="8" t="s">
        <v>36</v>
      </c>
      <c r="H399" s="8">
        <v>31200</v>
      </c>
      <c r="I399" s="8">
        <v>15020</v>
      </c>
      <c r="J399" s="8">
        <v>2</v>
      </c>
      <c r="K399" s="8">
        <v>14</v>
      </c>
    </row>
    <row r="400" spans="1:11">
      <c r="A400" s="7" t="e">
        <f>VLOOKUP(B:B,#REF!,1,0)</f>
        <v>#REF!</v>
      </c>
      <c r="B400" s="7">
        <v>2254517130073</v>
      </c>
      <c r="C400" s="7">
        <v>4992496142639</v>
      </c>
      <c r="D400" s="8" t="s">
        <v>3282</v>
      </c>
      <c r="E400" s="8" t="s">
        <v>3244</v>
      </c>
      <c r="F400" s="8" t="s">
        <v>1212</v>
      </c>
      <c r="G400" s="8" t="s">
        <v>37</v>
      </c>
      <c r="H400" s="8">
        <v>32600</v>
      </c>
      <c r="I400" s="8">
        <v>15720</v>
      </c>
      <c r="J400" s="8">
        <v>0</v>
      </c>
      <c r="K400" s="8">
        <v>15</v>
      </c>
    </row>
    <row r="401" spans="1:11">
      <c r="A401" s="7" t="e">
        <f>VLOOKUP(B:B,#REF!,1,0)</f>
        <v>#REF!</v>
      </c>
      <c r="B401" s="7">
        <v>2055017130088</v>
      </c>
      <c r="C401" s="7">
        <v>4992496155240</v>
      </c>
      <c r="D401" s="8" t="s">
        <v>3283</v>
      </c>
      <c r="E401" s="8" t="s">
        <v>3244</v>
      </c>
      <c r="F401" s="8" t="s">
        <v>969</v>
      </c>
      <c r="G401" s="8" t="s">
        <v>64</v>
      </c>
      <c r="H401" s="8">
        <v>28600</v>
      </c>
      <c r="I401" s="8">
        <v>13730</v>
      </c>
      <c r="J401" s="8">
        <v>0</v>
      </c>
      <c r="K401" s="8">
        <v>24</v>
      </c>
    </row>
    <row r="402" spans="1:11">
      <c r="A402" s="7" t="e">
        <f>VLOOKUP(B:B,#REF!,1,0)</f>
        <v>#REF!</v>
      </c>
      <c r="B402" s="7">
        <v>2155017130078</v>
      </c>
      <c r="C402" s="7">
        <v>4992496142615</v>
      </c>
      <c r="D402" s="8" t="s">
        <v>3284</v>
      </c>
      <c r="E402" s="8" t="s">
        <v>3244</v>
      </c>
      <c r="F402" s="8" t="s">
        <v>1213</v>
      </c>
      <c r="G402" s="8" t="s">
        <v>39</v>
      </c>
      <c r="H402" s="8">
        <v>31800</v>
      </c>
      <c r="I402" s="8">
        <v>15310</v>
      </c>
      <c r="J402" s="8">
        <v>12</v>
      </c>
      <c r="K402" s="8">
        <v>13</v>
      </c>
    </row>
    <row r="403" spans="1:11">
      <c r="A403" s="7" t="e">
        <f>VLOOKUP(B:B,#REF!,1,0)</f>
        <v>#REF!</v>
      </c>
      <c r="B403" s="7">
        <v>2055517130076</v>
      </c>
      <c r="C403" s="7">
        <v>4992496155257</v>
      </c>
      <c r="D403" s="8" t="s">
        <v>3285</v>
      </c>
      <c r="E403" s="8" t="s">
        <v>3244</v>
      </c>
      <c r="F403" s="8" t="s">
        <v>1214</v>
      </c>
      <c r="G403" s="8" t="s">
        <v>65</v>
      </c>
      <c r="H403" s="8">
        <v>27700</v>
      </c>
      <c r="I403" s="8">
        <v>13320</v>
      </c>
      <c r="J403" s="8">
        <v>0</v>
      </c>
      <c r="K403" s="8">
        <v>24</v>
      </c>
    </row>
    <row r="404" spans="1:11">
      <c r="A404" s="7" t="e">
        <f>VLOOKUP(B:B,#REF!,1,0)</f>
        <v>#REF!</v>
      </c>
      <c r="B404" s="7">
        <v>2155517130073</v>
      </c>
      <c r="C404" s="7">
        <v>4992496142592</v>
      </c>
      <c r="D404" s="8" t="s">
        <v>3286</v>
      </c>
      <c r="E404" s="8" t="s">
        <v>3244</v>
      </c>
      <c r="F404" s="8" t="s">
        <v>1215</v>
      </c>
      <c r="G404" s="8" t="s">
        <v>66</v>
      </c>
      <c r="H404" s="8">
        <v>27800</v>
      </c>
      <c r="I404" s="8">
        <v>13370</v>
      </c>
      <c r="J404" s="8">
        <v>22</v>
      </c>
      <c r="K404" s="8">
        <v>9</v>
      </c>
    </row>
    <row r="405" spans="1:11">
      <c r="A405" s="7" t="e">
        <f>VLOOKUP(B:B,#REF!,1,0)</f>
        <v>#REF!</v>
      </c>
      <c r="B405" s="7">
        <v>2255517130070</v>
      </c>
      <c r="C405" s="7">
        <v>4992496142608</v>
      </c>
      <c r="D405" s="8" t="s">
        <v>3287</v>
      </c>
      <c r="E405" s="8" t="s">
        <v>3244</v>
      </c>
      <c r="F405" s="8" t="s">
        <v>965</v>
      </c>
      <c r="G405" s="8" t="s">
        <v>52</v>
      </c>
      <c r="H405" s="8">
        <v>32000</v>
      </c>
      <c r="I405" s="8">
        <v>15390</v>
      </c>
      <c r="J405" s="8">
        <v>4</v>
      </c>
      <c r="K405" s="8">
        <v>20</v>
      </c>
    </row>
    <row r="406" spans="1:11">
      <c r="A406" s="7" t="e">
        <f>VLOOKUP(B:B,#REF!,1,0)</f>
        <v>#REF!</v>
      </c>
      <c r="B406" s="7">
        <v>1956017130072</v>
      </c>
      <c r="C406" s="7">
        <v>4992496155233</v>
      </c>
      <c r="D406" s="8" t="s">
        <v>3288</v>
      </c>
      <c r="E406" s="8" t="s">
        <v>3244</v>
      </c>
      <c r="F406" s="8" t="s">
        <v>1216</v>
      </c>
      <c r="G406" s="8" t="s">
        <v>722</v>
      </c>
      <c r="H406" s="8">
        <v>23500</v>
      </c>
      <c r="I406" s="8">
        <v>11240</v>
      </c>
      <c r="J406" s="8">
        <v>0</v>
      </c>
      <c r="K406" s="8">
        <v>20</v>
      </c>
    </row>
    <row r="407" spans="1:11">
      <c r="A407" s="7" t="e">
        <f>VLOOKUP(B:B,#REF!,1,0)</f>
        <v>#REF!</v>
      </c>
      <c r="B407" s="7">
        <v>2156017130075</v>
      </c>
      <c r="C407" s="7">
        <v>4992496142585</v>
      </c>
      <c r="D407" s="8" t="s">
        <v>3289</v>
      </c>
      <c r="E407" s="8" t="s">
        <v>3244</v>
      </c>
      <c r="F407" s="8" t="s">
        <v>1012</v>
      </c>
      <c r="G407" s="8" t="s">
        <v>67</v>
      </c>
      <c r="H407" s="8">
        <v>27200</v>
      </c>
      <c r="I407" s="8">
        <v>13040</v>
      </c>
      <c r="J407" s="8">
        <v>25</v>
      </c>
      <c r="K407" s="8">
        <v>13</v>
      </c>
    </row>
    <row r="408" spans="1:11">
      <c r="A408" s="7" t="e">
        <f>VLOOKUP(B:B,#REF!,1,0)</f>
        <v>#REF!</v>
      </c>
      <c r="B408" s="7">
        <v>2254018130077</v>
      </c>
      <c r="C408" s="7">
        <v>4992496142677</v>
      </c>
      <c r="D408" s="8" t="s">
        <v>3290</v>
      </c>
      <c r="E408" s="8" t="s">
        <v>3244</v>
      </c>
      <c r="F408" s="8" t="s">
        <v>1217</v>
      </c>
      <c r="G408" s="8" t="s">
        <v>38</v>
      </c>
      <c r="H408" s="8">
        <v>40700</v>
      </c>
      <c r="I408" s="8">
        <v>19640</v>
      </c>
      <c r="J408" s="8">
        <v>4</v>
      </c>
      <c r="K408" s="8">
        <v>14</v>
      </c>
    </row>
    <row r="409" spans="1:11">
      <c r="A409" s="7" t="e">
        <f>VLOOKUP(B:B,#REF!,1,0)</f>
        <v>#REF!</v>
      </c>
      <c r="B409" s="7">
        <v>2154518130075</v>
      </c>
      <c r="C409" s="7">
        <v>4992496142653</v>
      </c>
      <c r="D409" s="8" t="s">
        <v>3291</v>
      </c>
      <c r="E409" s="8" t="s">
        <v>3244</v>
      </c>
      <c r="F409" s="8" t="s">
        <v>1218</v>
      </c>
      <c r="G409" s="8" t="s">
        <v>51</v>
      </c>
      <c r="H409" s="8">
        <v>34500</v>
      </c>
      <c r="I409" s="8">
        <v>16640</v>
      </c>
      <c r="J409" s="8">
        <v>13</v>
      </c>
      <c r="K409" s="8">
        <v>20</v>
      </c>
    </row>
    <row r="410" spans="1:11">
      <c r="A410" s="7" t="e">
        <f>VLOOKUP(B:B,#REF!,1,0)</f>
        <v>#REF!</v>
      </c>
      <c r="B410" s="7">
        <v>2254518130072</v>
      </c>
      <c r="C410" s="7">
        <v>4992496142660</v>
      </c>
      <c r="D410" s="8" t="s">
        <v>3292</v>
      </c>
      <c r="E410" s="8" t="s">
        <v>3244</v>
      </c>
      <c r="F410" s="8" t="s">
        <v>1219</v>
      </c>
      <c r="G410" s="8" t="s">
        <v>40</v>
      </c>
      <c r="H410" s="8">
        <v>34800</v>
      </c>
      <c r="I410" s="8">
        <v>16780</v>
      </c>
      <c r="J410" s="8">
        <v>17</v>
      </c>
      <c r="K410" s="8">
        <v>27</v>
      </c>
    </row>
    <row r="411" spans="1:11">
      <c r="A411" s="7" t="e">
        <f>VLOOKUP(B:B,#REF!,1,0)</f>
        <v>#REF!</v>
      </c>
      <c r="B411" s="7">
        <v>2155018130077</v>
      </c>
      <c r="C411" s="7">
        <v>4992496155271</v>
      </c>
      <c r="D411" s="8" t="s">
        <v>3293</v>
      </c>
      <c r="E411" s="8" t="s">
        <v>3244</v>
      </c>
      <c r="F411" s="8" t="s">
        <v>1220</v>
      </c>
      <c r="G411" s="8" t="s">
        <v>89</v>
      </c>
      <c r="H411" s="8">
        <v>31600</v>
      </c>
      <c r="I411" s="8">
        <v>15200</v>
      </c>
      <c r="J411" s="8">
        <v>16</v>
      </c>
      <c r="K411" s="8">
        <v>8</v>
      </c>
    </row>
    <row r="412" spans="1:11">
      <c r="A412" s="7" t="e">
        <f>VLOOKUP(B:B,#REF!,1,0)</f>
        <v>#REF!</v>
      </c>
      <c r="B412" s="7">
        <v>2355018130071</v>
      </c>
      <c r="C412" s="7">
        <v>4992496142646</v>
      </c>
      <c r="D412" s="8" t="s">
        <v>3294</v>
      </c>
      <c r="E412" s="8" t="s">
        <v>3244</v>
      </c>
      <c r="F412" s="8" t="s">
        <v>1221</v>
      </c>
      <c r="G412" s="8" t="s">
        <v>54</v>
      </c>
      <c r="H412" s="8">
        <v>31800</v>
      </c>
      <c r="I412" s="8">
        <v>15310</v>
      </c>
      <c r="J412" s="8">
        <v>24</v>
      </c>
      <c r="K412" s="8">
        <v>16</v>
      </c>
    </row>
    <row r="413" spans="1:11">
      <c r="A413" s="7" t="e">
        <f>VLOOKUP(B:B,#REF!,1,0)</f>
        <v>#REF!</v>
      </c>
      <c r="B413" s="7">
        <v>2155518130072</v>
      </c>
      <c r="C413" s="7">
        <v>4992496155301</v>
      </c>
      <c r="D413" s="8" t="s">
        <v>3295</v>
      </c>
      <c r="E413" s="8" t="s">
        <v>3244</v>
      </c>
      <c r="F413" s="8" t="s">
        <v>1222</v>
      </c>
      <c r="G413" s="8" t="s">
        <v>70</v>
      </c>
      <c r="H413" s="8">
        <v>30000</v>
      </c>
      <c r="I413" s="8">
        <v>14880</v>
      </c>
      <c r="J413" s="8">
        <v>0</v>
      </c>
      <c r="K413" s="8">
        <v>16</v>
      </c>
    </row>
    <row r="414" spans="1:11">
      <c r="A414" s="7" t="e">
        <f>VLOOKUP(B:B,#REF!,1,0)</f>
        <v>#REF!</v>
      </c>
      <c r="B414" s="7">
        <v>1655514139020</v>
      </c>
      <c r="C414" s="7">
        <v>4992496086940</v>
      </c>
      <c r="D414" s="8" t="s">
        <v>3296</v>
      </c>
      <c r="E414" s="8" t="s">
        <v>683</v>
      </c>
      <c r="F414" s="8" t="s">
        <v>684</v>
      </c>
      <c r="G414" s="8" t="s">
        <v>111</v>
      </c>
      <c r="H414" s="8">
        <v>11500</v>
      </c>
      <c r="I414" s="8">
        <v>4230</v>
      </c>
      <c r="J414" s="8">
        <v>108</v>
      </c>
      <c r="K414" s="8">
        <v>57</v>
      </c>
    </row>
    <row r="415" spans="1:11">
      <c r="A415" s="7" t="e">
        <f>VLOOKUP(B:B,#REF!,1,0)</f>
        <v>#REF!</v>
      </c>
      <c r="B415" s="7">
        <v>1958015139088</v>
      </c>
      <c r="C415" s="7">
        <v>4992496138588</v>
      </c>
      <c r="D415" s="8" t="s">
        <v>1223</v>
      </c>
      <c r="E415" s="8" t="s">
        <v>1224</v>
      </c>
      <c r="F415" s="8" t="s">
        <v>1225</v>
      </c>
      <c r="G415" s="8" t="s">
        <v>103</v>
      </c>
      <c r="H415" s="8">
        <v>18300</v>
      </c>
      <c r="I415" s="8">
        <v>8020</v>
      </c>
      <c r="J415" s="8">
        <v>152</v>
      </c>
      <c r="K415" s="8">
        <v>67</v>
      </c>
    </row>
    <row r="416" spans="1:11">
      <c r="A416" s="7" t="e">
        <f>VLOOKUP(B:B,#REF!,1,0)</f>
        <v>#REF!</v>
      </c>
      <c r="B416" s="7">
        <v>2156516139081</v>
      </c>
      <c r="C416" s="7">
        <v>4992496138595</v>
      </c>
      <c r="D416" s="8" t="s">
        <v>1226</v>
      </c>
      <c r="E416" s="8" t="s">
        <v>1224</v>
      </c>
      <c r="F416" s="8" t="s">
        <v>1227</v>
      </c>
      <c r="G416" s="8" t="s">
        <v>73</v>
      </c>
      <c r="H416" s="8">
        <v>28300</v>
      </c>
      <c r="I416" s="8">
        <v>12350</v>
      </c>
      <c r="J416" s="8">
        <v>83</v>
      </c>
      <c r="K416" s="8">
        <v>55</v>
      </c>
    </row>
    <row r="417" spans="1:11">
      <c r="A417" s="7" t="e">
        <f>VLOOKUP(B:B,#REF!,1,0)</f>
        <v>#REF!</v>
      </c>
      <c r="B417" s="7">
        <v>2156017139085</v>
      </c>
      <c r="C417" s="7">
        <v>4992496138601</v>
      </c>
      <c r="D417" s="8" t="s">
        <v>1228</v>
      </c>
      <c r="E417" s="8" t="s">
        <v>1224</v>
      </c>
      <c r="F417" s="8" t="s">
        <v>1229</v>
      </c>
      <c r="G417" s="8" t="s">
        <v>67</v>
      </c>
      <c r="H417" s="8">
        <v>30300</v>
      </c>
      <c r="I417" s="8">
        <v>13230</v>
      </c>
      <c r="J417" s="8">
        <v>58</v>
      </c>
      <c r="K417" s="8">
        <v>42</v>
      </c>
    </row>
    <row r="418" spans="1:11">
      <c r="A418" s="7" t="e">
        <f>VLOOKUP(B:B,#REF!,1,0)</f>
        <v>#REF!</v>
      </c>
      <c r="B418" s="7">
        <v>2255519130450</v>
      </c>
      <c r="C418" s="7">
        <v>4992496140642</v>
      </c>
      <c r="D418" s="8" t="s">
        <v>3297</v>
      </c>
      <c r="E418" s="8" t="s">
        <v>1230</v>
      </c>
      <c r="F418" s="8" t="s">
        <v>1231</v>
      </c>
      <c r="G418" s="8" t="s">
        <v>78</v>
      </c>
      <c r="H418" s="8">
        <v>32900</v>
      </c>
      <c r="I418" s="8">
        <v>13160</v>
      </c>
      <c r="J418" s="8">
        <v>2</v>
      </c>
      <c r="K418" s="8">
        <v>0</v>
      </c>
    </row>
    <row r="419" spans="1:11">
      <c r="A419" s="7" t="e">
        <f>VLOOKUP(B:B,#REF!,1,0)</f>
        <v>#REF!</v>
      </c>
      <c r="B419" s="7">
        <v>1855515132079</v>
      </c>
      <c r="C419" s="7">
        <v>4992496096598</v>
      </c>
      <c r="D419" s="8" t="s">
        <v>3298</v>
      </c>
      <c r="E419" s="8" t="s">
        <v>1232</v>
      </c>
      <c r="F419" s="8" t="s">
        <v>1233</v>
      </c>
      <c r="G419" s="8" t="s">
        <v>714</v>
      </c>
      <c r="H419" s="8">
        <v>20400</v>
      </c>
      <c r="I419" s="8">
        <v>6120</v>
      </c>
      <c r="J419" s="8">
        <v>4</v>
      </c>
      <c r="K419" s="8">
        <v>0</v>
      </c>
    </row>
    <row r="420" spans="1:11">
      <c r="A420" s="7" t="e">
        <f>VLOOKUP(B:B,#REF!,1,0)</f>
        <v>#REF!</v>
      </c>
      <c r="B420" s="7">
        <v>1956015132078</v>
      </c>
      <c r="C420" s="7">
        <v>4992496096574</v>
      </c>
      <c r="D420" s="8" t="s">
        <v>3299</v>
      </c>
      <c r="E420" s="8" t="s">
        <v>1232</v>
      </c>
      <c r="F420" s="8" t="s">
        <v>1203</v>
      </c>
      <c r="G420" s="8" t="s">
        <v>41</v>
      </c>
      <c r="H420" s="8">
        <v>19500</v>
      </c>
      <c r="I420" s="8">
        <v>5850</v>
      </c>
      <c r="J420" s="8">
        <v>8</v>
      </c>
      <c r="K420" s="8">
        <v>2</v>
      </c>
    </row>
    <row r="421" spans="1:11">
      <c r="A421" s="7" t="e">
        <f>VLOOKUP(B:B,#REF!,1,0)</f>
        <v>#REF!</v>
      </c>
      <c r="B421" s="7">
        <v>1756016132073</v>
      </c>
      <c r="C421" s="7">
        <v>4992496096666</v>
      </c>
      <c r="D421" s="8" t="s">
        <v>3300</v>
      </c>
      <c r="E421" s="8" t="s">
        <v>1232</v>
      </c>
      <c r="F421" s="8" t="s">
        <v>690</v>
      </c>
      <c r="G421" s="8" t="s">
        <v>116</v>
      </c>
      <c r="H421" s="8">
        <v>18800</v>
      </c>
      <c r="I421" s="8">
        <v>5640</v>
      </c>
      <c r="J421" s="8">
        <v>10</v>
      </c>
      <c r="K421" s="8">
        <v>1</v>
      </c>
    </row>
    <row r="422" spans="1:11">
      <c r="A422" s="7" t="e">
        <f>VLOOKUP(B:B,#REF!,1,0)</f>
        <v>#REF!</v>
      </c>
      <c r="B422" s="7">
        <v>1654516132077</v>
      </c>
      <c r="C422" s="7">
        <v>4992496096772</v>
      </c>
      <c r="D422" s="8" t="s">
        <v>3301</v>
      </c>
      <c r="E422" s="8" t="s">
        <v>695</v>
      </c>
      <c r="F422" s="8" t="s">
        <v>696</v>
      </c>
      <c r="G422" s="8" t="s">
        <v>697</v>
      </c>
      <c r="H422" s="8">
        <v>21700</v>
      </c>
      <c r="I422" s="8">
        <v>5650</v>
      </c>
      <c r="J422" s="8">
        <v>43</v>
      </c>
      <c r="K422" s="8">
        <v>33</v>
      </c>
    </row>
    <row r="423" spans="1:11">
      <c r="A423" s="7" t="e">
        <f>VLOOKUP(B:B,#REF!,1,0)</f>
        <v>#REF!</v>
      </c>
      <c r="B423" s="7">
        <v>2054516132074</v>
      </c>
      <c r="C423" s="7">
        <v>4992496096796</v>
      </c>
      <c r="D423" s="8" t="s">
        <v>3302</v>
      </c>
      <c r="E423" s="8" t="s">
        <v>1234</v>
      </c>
      <c r="F423" s="8" t="s">
        <v>1080</v>
      </c>
      <c r="G423" s="8" t="s">
        <v>718</v>
      </c>
      <c r="H423" s="8">
        <v>25100</v>
      </c>
      <c r="I423" s="8">
        <v>7620</v>
      </c>
      <c r="J423" s="8">
        <v>9</v>
      </c>
      <c r="K423" s="8">
        <v>21</v>
      </c>
    </row>
    <row r="424" spans="1:11">
      <c r="A424" s="7" t="e">
        <f>VLOOKUP(B:B,#REF!,1,0)</f>
        <v>#REF!</v>
      </c>
      <c r="B424" s="7">
        <v>2155516132078</v>
      </c>
      <c r="C424" s="7">
        <v>4992496096741</v>
      </c>
      <c r="D424" s="8" t="s">
        <v>3303</v>
      </c>
      <c r="E424" s="8" t="s">
        <v>1234</v>
      </c>
      <c r="F424" s="8" t="s">
        <v>1235</v>
      </c>
      <c r="G424" s="8" t="s">
        <v>82</v>
      </c>
      <c r="H424" s="8">
        <v>23800</v>
      </c>
      <c r="I424" s="8">
        <v>7230</v>
      </c>
      <c r="J424" s="8">
        <v>8</v>
      </c>
      <c r="K424" s="8">
        <v>5</v>
      </c>
    </row>
    <row r="425" spans="1:11">
      <c r="A425" s="7" t="e">
        <f>VLOOKUP(B:B,#REF!,1,0)</f>
        <v>#REF!</v>
      </c>
      <c r="B425" s="7">
        <v>2054017132078</v>
      </c>
      <c r="C425" s="7">
        <v>4992496096901</v>
      </c>
      <c r="D425" s="8" t="s">
        <v>3304</v>
      </c>
      <c r="E425" s="8" t="s">
        <v>1234</v>
      </c>
      <c r="F425" s="8" t="s">
        <v>1236</v>
      </c>
      <c r="G425" s="8" t="s">
        <v>719</v>
      </c>
      <c r="H425" s="8">
        <v>31600</v>
      </c>
      <c r="I425" s="8">
        <v>9580</v>
      </c>
      <c r="J425" s="8">
        <v>0</v>
      </c>
      <c r="K425" s="8">
        <v>21</v>
      </c>
    </row>
    <row r="426" spans="1:11">
      <c r="A426" s="7" t="e">
        <f>VLOOKUP(B:B,#REF!,1,0)</f>
        <v>#REF!</v>
      </c>
      <c r="B426" s="7">
        <v>2054517132073</v>
      </c>
      <c r="C426" s="7">
        <v>4992496096857</v>
      </c>
      <c r="D426" s="8" t="s">
        <v>3305</v>
      </c>
      <c r="E426" s="8" t="s">
        <v>1234</v>
      </c>
      <c r="F426" s="8" t="s">
        <v>734</v>
      </c>
      <c r="G426" s="8" t="s">
        <v>62</v>
      </c>
      <c r="H426" s="8">
        <v>28100</v>
      </c>
      <c r="I426" s="8">
        <v>8540</v>
      </c>
      <c r="J426" s="8">
        <v>16</v>
      </c>
      <c r="K426" s="8">
        <v>8</v>
      </c>
    </row>
    <row r="427" spans="1:11">
      <c r="A427" s="7" t="e">
        <f>VLOOKUP(B:B,#REF!,1,0)</f>
        <v>#REF!</v>
      </c>
      <c r="B427" s="7">
        <v>2055017132075</v>
      </c>
      <c r="C427" s="7">
        <v>4992496096826</v>
      </c>
      <c r="D427" s="8" t="s">
        <v>3306</v>
      </c>
      <c r="E427" s="8" t="s">
        <v>695</v>
      </c>
      <c r="F427" s="8" t="s">
        <v>1044</v>
      </c>
      <c r="G427" s="8" t="s">
        <v>64</v>
      </c>
      <c r="H427" s="8">
        <v>29400</v>
      </c>
      <c r="I427" s="8">
        <v>7650</v>
      </c>
      <c r="J427" s="8">
        <v>159</v>
      </c>
      <c r="K427" s="8">
        <v>43</v>
      </c>
    </row>
    <row r="428" spans="1:11">
      <c r="A428" s="7" t="e">
        <f>VLOOKUP(B:B,#REF!,1,0)</f>
        <v>#REF!</v>
      </c>
      <c r="B428" s="7">
        <v>2155517132077</v>
      </c>
      <c r="C428" s="7">
        <v>4992496096802</v>
      </c>
      <c r="D428" s="8" t="s">
        <v>3307</v>
      </c>
      <c r="E428" s="8" t="s">
        <v>695</v>
      </c>
      <c r="F428" s="8" t="s">
        <v>995</v>
      </c>
      <c r="G428" s="8" t="s">
        <v>66</v>
      </c>
      <c r="H428" s="8">
        <v>27400</v>
      </c>
      <c r="I428" s="8">
        <v>7130</v>
      </c>
      <c r="J428" s="8">
        <v>73</v>
      </c>
      <c r="K428" s="8">
        <v>87</v>
      </c>
    </row>
    <row r="429" spans="1:11">
      <c r="A429" s="7" t="e">
        <f>VLOOKUP(B:B,#REF!,1,0)</f>
        <v>#REF!</v>
      </c>
      <c r="B429" s="7">
        <v>2154017132075</v>
      </c>
      <c r="C429" s="7">
        <v>4992496096918</v>
      </c>
      <c r="D429" s="8" t="s">
        <v>3308</v>
      </c>
      <c r="E429" s="8" t="s">
        <v>1234</v>
      </c>
      <c r="F429" s="8" t="s">
        <v>1237</v>
      </c>
      <c r="G429" s="8" t="s">
        <v>720</v>
      </c>
      <c r="H429" s="8">
        <v>31500</v>
      </c>
      <c r="I429" s="8">
        <v>9660</v>
      </c>
      <c r="J429" s="8">
        <v>8</v>
      </c>
      <c r="K429" s="8">
        <v>10</v>
      </c>
    </row>
    <row r="430" spans="1:11">
      <c r="A430" s="7" t="e">
        <f>VLOOKUP(B:B,#REF!,1,0)</f>
        <v>#REF!</v>
      </c>
      <c r="B430" s="7">
        <v>2154517132070</v>
      </c>
      <c r="C430" s="7">
        <v>4992496096864</v>
      </c>
      <c r="D430" s="8" t="s">
        <v>3309</v>
      </c>
      <c r="E430" s="8" t="s">
        <v>1234</v>
      </c>
      <c r="F430" s="8" t="s">
        <v>570</v>
      </c>
      <c r="G430" s="8" t="s">
        <v>36</v>
      </c>
      <c r="H430" s="8">
        <v>28800</v>
      </c>
      <c r="I430" s="8">
        <v>8880</v>
      </c>
      <c r="J430" s="8">
        <v>115</v>
      </c>
      <c r="K430" s="8">
        <v>65</v>
      </c>
    </row>
    <row r="431" spans="1:11">
      <c r="A431" s="7" t="e">
        <f>VLOOKUP(B:B,#REF!,1,0)</f>
        <v>#REF!</v>
      </c>
      <c r="B431" s="7">
        <v>2155017132072</v>
      </c>
      <c r="C431" s="7">
        <v>4992496096833</v>
      </c>
      <c r="D431" s="8" t="s">
        <v>3310</v>
      </c>
      <c r="E431" s="8" t="s">
        <v>1234</v>
      </c>
      <c r="F431" s="8" t="s">
        <v>1041</v>
      </c>
      <c r="G431" s="8" t="s">
        <v>39</v>
      </c>
      <c r="H431" s="8">
        <v>29500</v>
      </c>
      <c r="I431" s="8">
        <v>8960</v>
      </c>
      <c r="J431" s="8">
        <v>48</v>
      </c>
      <c r="K431" s="8">
        <v>7</v>
      </c>
    </row>
    <row r="432" spans="1:11">
      <c r="A432" s="7" t="e">
        <f>VLOOKUP(B:B,#REF!,1,0)</f>
        <v>#REF!</v>
      </c>
      <c r="B432" s="7">
        <v>2254517132077</v>
      </c>
      <c r="C432" s="7">
        <v>4992496096871</v>
      </c>
      <c r="D432" s="8" t="s">
        <v>3311</v>
      </c>
      <c r="E432" s="8" t="s">
        <v>1234</v>
      </c>
      <c r="F432" s="8" t="s">
        <v>981</v>
      </c>
      <c r="G432" s="8" t="s">
        <v>37</v>
      </c>
      <c r="H432" s="8">
        <v>31000</v>
      </c>
      <c r="I432" s="8">
        <v>9410</v>
      </c>
      <c r="J432" s="8">
        <v>38</v>
      </c>
      <c r="K432" s="8">
        <v>18</v>
      </c>
    </row>
    <row r="433" spans="1:11">
      <c r="A433" s="7" t="e">
        <f>VLOOKUP(B:B,#REF!,1,0)</f>
        <v>#REF!</v>
      </c>
      <c r="B433" s="7">
        <v>2255517132074</v>
      </c>
      <c r="C433" s="7">
        <v>4992496096819</v>
      </c>
      <c r="D433" s="8" t="s">
        <v>3312</v>
      </c>
      <c r="E433" s="8" t="s">
        <v>1234</v>
      </c>
      <c r="F433" s="8" t="s">
        <v>997</v>
      </c>
      <c r="G433" s="8" t="s">
        <v>52</v>
      </c>
      <c r="H433" s="8">
        <v>30000</v>
      </c>
      <c r="I433" s="8">
        <v>9100</v>
      </c>
      <c r="J433" s="8">
        <v>10</v>
      </c>
      <c r="K433" s="8">
        <v>2</v>
      </c>
    </row>
    <row r="434" spans="1:11">
      <c r="A434" s="7" t="e">
        <f>VLOOKUP(B:B,#REF!,1,0)</f>
        <v>#REF!</v>
      </c>
      <c r="B434" s="7">
        <v>2454517132071</v>
      </c>
      <c r="C434" s="7">
        <v>4992496096895</v>
      </c>
      <c r="D434" s="8" t="s">
        <v>3313</v>
      </c>
      <c r="E434" s="8" t="s">
        <v>1234</v>
      </c>
      <c r="F434" s="8" t="s">
        <v>1238</v>
      </c>
      <c r="G434" s="8" t="s">
        <v>57</v>
      </c>
      <c r="H434" s="8">
        <v>40200</v>
      </c>
      <c r="I434" s="8">
        <v>12180</v>
      </c>
      <c r="J434" s="8">
        <v>6</v>
      </c>
      <c r="K434" s="8">
        <v>2</v>
      </c>
    </row>
    <row r="435" spans="1:11">
      <c r="A435" s="7" t="e">
        <f>VLOOKUP(B:B,#REF!,1,0)</f>
        <v>#REF!</v>
      </c>
      <c r="B435" s="7">
        <v>2154518132079</v>
      </c>
      <c r="C435" s="7">
        <v>4992496096932</v>
      </c>
      <c r="D435" s="8" t="s">
        <v>3314</v>
      </c>
      <c r="E435" s="8" t="s">
        <v>1234</v>
      </c>
      <c r="F435" s="8" t="s">
        <v>1016</v>
      </c>
      <c r="G435" s="8" t="s">
        <v>51</v>
      </c>
      <c r="H435" s="8">
        <v>34300</v>
      </c>
      <c r="I435" s="8">
        <v>10390</v>
      </c>
      <c r="J435" s="8">
        <v>4</v>
      </c>
      <c r="K435" s="8">
        <v>11</v>
      </c>
    </row>
    <row r="436" spans="1:11">
      <c r="A436" s="7" t="e">
        <f>VLOOKUP(B:B,#REF!,1,0)</f>
        <v>#REF!</v>
      </c>
      <c r="B436" s="7">
        <v>2254518132076</v>
      </c>
      <c r="C436" s="7">
        <v>4992496096949</v>
      </c>
      <c r="D436" s="8" t="s">
        <v>3315</v>
      </c>
      <c r="E436" s="8" t="s">
        <v>695</v>
      </c>
      <c r="F436" s="8" t="s">
        <v>1040</v>
      </c>
      <c r="G436" s="8" t="s">
        <v>40</v>
      </c>
      <c r="H436" s="8">
        <v>36700</v>
      </c>
      <c r="I436" s="8">
        <v>9550</v>
      </c>
      <c r="J436" s="8">
        <v>103</v>
      </c>
      <c r="K436" s="8">
        <v>72</v>
      </c>
    </row>
    <row r="437" spans="1:11">
      <c r="A437" s="7" t="e">
        <f>VLOOKUP(B:B,#REF!,1,0)</f>
        <v>#REF!</v>
      </c>
      <c r="B437" s="7">
        <v>2355018132075</v>
      </c>
      <c r="C437" s="7">
        <v>4992496096925</v>
      </c>
      <c r="D437" s="8" t="s">
        <v>3316</v>
      </c>
      <c r="E437" s="8" t="s">
        <v>695</v>
      </c>
      <c r="F437" s="8" t="s">
        <v>998</v>
      </c>
      <c r="G437" s="8" t="s">
        <v>54</v>
      </c>
      <c r="H437" s="8">
        <v>33600</v>
      </c>
      <c r="I437" s="8">
        <v>8740</v>
      </c>
      <c r="J437" s="8">
        <v>362</v>
      </c>
      <c r="K437" s="8">
        <v>91</v>
      </c>
    </row>
    <row r="438" spans="1:11">
      <c r="A438" s="7" t="e">
        <f>VLOOKUP(B:B,#REF!,1,0)</f>
        <v>#REF!</v>
      </c>
      <c r="B438" s="7">
        <v>2554018132072</v>
      </c>
      <c r="C438" s="7">
        <v>4992496097014</v>
      </c>
      <c r="D438" s="8" t="s">
        <v>3317</v>
      </c>
      <c r="E438" s="8" t="s">
        <v>1234</v>
      </c>
      <c r="F438" s="8" t="s">
        <v>1239</v>
      </c>
      <c r="G438" s="8" t="s">
        <v>137</v>
      </c>
      <c r="H438" s="8">
        <v>45100</v>
      </c>
      <c r="I438" s="8">
        <v>13670</v>
      </c>
      <c r="J438" s="8">
        <v>0</v>
      </c>
      <c r="K438" s="8">
        <v>6</v>
      </c>
    </row>
    <row r="439" spans="1:11">
      <c r="A439" s="7" t="e">
        <f>VLOOKUP(B:B,#REF!,1,0)</f>
        <v>#REF!</v>
      </c>
      <c r="B439" s="7">
        <v>2454519132079</v>
      </c>
      <c r="C439" s="7">
        <v>4992496097038</v>
      </c>
      <c r="D439" s="8" t="s">
        <v>3318</v>
      </c>
      <c r="E439" s="8" t="s">
        <v>695</v>
      </c>
      <c r="F439" s="8" t="s">
        <v>872</v>
      </c>
      <c r="G439" s="8" t="s">
        <v>58</v>
      </c>
      <c r="H439" s="8">
        <v>44200</v>
      </c>
      <c r="I439" s="8">
        <v>11500</v>
      </c>
      <c r="J439" s="8">
        <v>39</v>
      </c>
      <c r="K439" s="8">
        <v>42</v>
      </c>
    </row>
    <row r="440" spans="1:11">
      <c r="A440" s="7" t="e">
        <f>VLOOKUP(B:B,#REF!,1,0)</f>
        <v>#REF!</v>
      </c>
      <c r="B440" s="7">
        <v>1450612130586</v>
      </c>
      <c r="C440" s="7">
        <v>4992496151976</v>
      </c>
      <c r="D440" s="8" t="s">
        <v>3319</v>
      </c>
      <c r="E440" s="8" t="s">
        <v>1240</v>
      </c>
      <c r="F440" s="8" t="s">
        <v>1241</v>
      </c>
      <c r="G440" s="8" t="s">
        <v>1242</v>
      </c>
      <c r="H440" s="8">
        <v>7100</v>
      </c>
      <c r="I440" s="8">
        <v>2550</v>
      </c>
      <c r="J440" s="8">
        <v>63</v>
      </c>
      <c r="K440" s="8">
        <v>34</v>
      </c>
    </row>
    <row r="441" spans="1:11">
      <c r="A441" s="7" t="e">
        <f>VLOOKUP(B:B,#REF!,1,0)</f>
        <v>#REF!</v>
      </c>
      <c r="B441" s="7">
        <v>2055516139940</v>
      </c>
      <c r="C441" s="7" t="s">
        <v>152</v>
      </c>
      <c r="D441" s="8" t="s">
        <v>152</v>
      </c>
      <c r="E441" s="8" t="s">
        <v>1243</v>
      </c>
      <c r="F441" s="8" t="s">
        <v>738</v>
      </c>
      <c r="G441" s="8" t="s">
        <v>35</v>
      </c>
      <c r="H441" s="8" t="s">
        <v>152</v>
      </c>
      <c r="I441" s="8">
        <v>8888</v>
      </c>
      <c r="J441" s="8">
        <v>0</v>
      </c>
      <c r="K441" s="8">
        <v>0</v>
      </c>
    </row>
    <row r="442" spans="1:11">
      <c r="A442" s="7" t="e">
        <f>VLOOKUP(B:B,#REF!,1,0)</f>
        <v>#REF!</v>
      </c>
      <c r="B442" s="7">
        <v>2254517139946</v>
      </c>
      <c r="C442" s="7">
        <v>4992496157152</v>
      </c>
      <c r="D442" s="8" t="s">
        <v>152</v>
      </c>
      <c r="E442" s="8" t="s">
        <v>1243</v>
      </c>
      <c r="F442" s="8" t="s">
        <v>841</v>
      </c>
      <c r="G442" s="8" t="s">
        <v>37</v>
      </c>
      <c r="H442" s="8" t="s">
        <v>152</v>
      </c>
      <c r="I442" s="8">
        <v>11163</v>
      </c>
      <c r="J442" s="8">
        <v>16</v>
      </c>
      <c r="K442" s="8">
        <v>0</v>
      </c>
    </row>
    <row r="443" spans="1:11">
      <c r="A443" s="7" t="e">
        <f>VLOOKUP(B:B,#REF!,1,0)</f>
        <v>#REF!</v>
      </c>
      <c r="B443" s="7">
        <v>2154018139943</v>
      </c>
      <c r="C443" s="7" t="s">
        <v>152</v>
      </c>
      <c r="D443" s="8" t="s">
        <v>152</v>
      </c>
      <c r="E443" s="8" t="s">
        <v>1243</v>
      </c>
      <c r="F443" s="8" t="s">
        <v>1038</v>
      </c>
      <c r="G443" s="8" t="s">
        <v>121</v>
      </c>
      <c r="H443" s="8" t="s">
        <v>152</v>
      </c>
      <c r="I443" s="8">
        <v>15433</v>
      </c>
      <c r="J443" s="8">
        <v>0</v>
      </c>
      <c r="K443" s="8">
        <v>22</v>
      </c>
    </row>
    <row r="444" spans="1:11">
      <c r="A444" s="7" t="e">
        <f>VLOOKUP(B:B,#REF!,1,0)</f>
        <v>#REF!</v>
      </c>
      <c r="B444" s="7">
        <v>2354018139947</v>
      </c>
      <c r="C444" s="7">
        <v>4992496157091</v>
      </c>
      <c r="D444" s="8" t="s">
        <v>152</v>
      </c>
      <c r="E444" s="8" t="s">
        <v>1243</v>
      </c>
      <c r="F444" s="8" t="s">
        <v>572</v>
      </c>
      <c r="G444" s="8" t="s">
        <v>34</v>
      </c>
      <c r="H444" s="8" t="s">
        <v>152</v>
      </c>
      <c r="I444" s="8">
        <v>15187</v>
      </c>
      <c r="J444" s="8">
        <v>0</v>
      </c>
      <c r="K444" s="8">
        <v>2</v>
      </c>
    </row>
    <row r="445" spans="1:11">
      <c r="A445" s="7" t="e">
        <f>VLOOKUP(B:B,#REF!,1,0)</f>
        <v>#REF!</v>
      </c>
      <c r="B445" s="7">
        <v>2254018139940</v>
      </c>
      <c r="C445" s="7" t="s">
        <v>152</v>
      </c>
      <c r="D445" s="8" t="s">
        <v>152</v>
      </c>
      <c r="E445" s="8" t="s">
        <v>1243</v>
      </c>
      <c r="F445" s="8" t="s">
        <v>762</v>
      </c>
      <c r="G445" s="8" t="s">
        <v>38</v>
      </c>
      <c r="H445" s="8" t="s">
        <v>152</v>
      </c>
      <c r="I445" s="8">
        <v>11415</v>
      </c>
      <c r="J445" s="8">
        <v>0</v>
      </c>
      <c r="K445" s="8">
        <v>1</v>
      </c>
    </row>
    <row r="446" spans="1:11">
      <c r="A446" s="7" t="e">
        <f>VLOOKUP(B:B,#REF!,1,0)</f>
        <v>#REF!</v>
      </c>
      <c r="B446" s="7">
        <v>2454018119991</v>
      </c>
      <c r="C446" s="7">
        <v>4961914329976</v>
      </c>
      <c r="D446" s="8" t="s">
        <v>152</v>
      </c>
      <c r="E446" s="8" t="s">
        <v>1007</v>
      </c>
      <c r="F446" s="8" t="s">
        <v>1252</v>
      </c>
      <c r="G446" s="8" t="s">
        <v>1253</v>
      </c>
      <c r="H446" s="8" t="s">
        <v>152</v>
      </c>
      <c r="I446" s="8">
        <v>16127</v>
      </c>
      <c r="J446" s="8">
        <v>74</v>
      </c>
      <c r="K446" s="8">
        <v>0</v>
      </c>
    </row>
    <row r="447" spans="1:11">
      <c r="A447" s="7" t="e">
        <f>VLOOKUP(B:B,#REF!,1,0)</f>
        <v>#REF!</v>
      </c>
      <c r="B447" s="7">
        <v>2454018119557</v>
      </c>
      <c r="C447" s="7" t="s">
        <v>152</v>
      </c>
      <c r="D447" s="8" t="s">
        <v>152</v>
      </c>
      <c r="E447" s="8" t="s">
        <v>1009</v>
      </c>
      <c r="F447" s="8" t="s">
        <v>663</v>
      </c>
      <c r="G447" s="8" t="s">
        <v>83</v>
      </c>
      <c r="H447" s="8" t="s">
        <v>152</v>
      </c>
      <c r="I447" s="8">
        <v>15565</v>
      </c>
      <c r="J447" s="8">
        <v>70</v>
      </c>
      <c r="K447" s="8">
        <v>0</v>
      </c>
    </row>
    <row r="448" spans="1:11">
      <c r="A448" s="7" t="e">
        <f>VLOOKUP(B:B,#REF!,1,0)</f>
        <v>#REF!</v>
      </c>
      <c r="B448" s="7">
        <v>2254018119553</v>
      </c>
      <c r="C448" s="7" t="s">
        <v>152</v>
      </c>
      <c r="D448" s="8" t="s">
        <v>152</v>
      </c>
      <c r="E448" s="8" t="s">
        <v>1009</v>
      </c>
      <c r="F448" s="8" t="s">
        <v>762</v>
      </c>
      <c r="G448" s="8" t="s">
        <v>38</v>
      </c>
      <c r="H448" s="8" t="s">
        <v>152</v>
      </c>
      <c r="I448" s="8">
        <v>11517</v>
      </c>
      <c r="J448" s="8">
        <v>19</v>
      </c>
      <c r="K448" s="8">
        <v>210</v>
      </c>
    </row>
    <row r="449" spans="1:11">
      <c r="A449" s="7" t="e">
        <f>VLOOKUP(B:B,#REF!,1,0)</f>
        <v>#REF!</v>
      </c>
      <c r="B449" s="7">
        <v>2254517119559</v>
      </c>
      <c r="C449" s="7" t="s">
        <v>152</v>
      </c>
      <c r="D449" s="8" t="s">
        <v>152</v>
      </c>
      <c r="E449" s="8" t="s">
        <v>1009</v>
      </c>
      <c r="F449" s="8" t="s">
        <v>764</v>
      </c>
      <c r="G449" s="8" t="s">
        <v>37</v>
      </c>
      <c r="H449" s="8" t="s">
        <v>152</v>
      </c>
      <c r="I449" s="8">
        <v>11004</v>
      </c>
      <c r="J449" s="8">
        <v>2</v>
      </c>
      <c r="K449" s="8">
        <v>1</v>
      </c>
    </row>
    <row r="450" spans="1:11">
      <c r="A450" s="7" t="e">
        <f>VLOOKUP(B:B,#REF!,1,0)</f>
        <v>#REF!</v>
      </c>
      <c r="B450" s="7">
        <v>2254518119558</v>
      </c>
      <c r="C450" s="7" t="s">
        <v>152</v>
      </c>
      <c r="D450" s="8" t="s">
        <v>152</v>
      </c>
      <c r="E450" s="8" t="s">
        <v>1009</v>
      </c>
      <c r="F450" s="8" t="s">
        <v>766</v>
      </c>
      <c r="G450" s="8" t="s">
        <v>40</v>
      </c>
      <c r="H450" s="8" t="s">
        <v>152</v>
      </c>
      <c r="I450" s="8">
        <v>14786</v>
      </c>
      <c r="J450" s="8">
        <v>0</v>
      </c>
      <c r="K450" s="8">
        <v>0</v>
      </c>
    </row>
    <row r="451" spans="1:11">
      <c r="A451" s="7" t="e">
        <f>VLOOKUP(B:B,#REF!,1,0)</f>
        <v>#REF!</v>
      </c>
      <c r="B451" s="7">
        <v>2256018119489</v>
      </c>
      <c r="C451" s="7" t="s">
        <v>152</v>
      </c>
      <c r="D451" s="8" t="s">
        <v>152</v>
      </c>
      <c r="E451" s="8" t="s">
        <v>984</v>
      </c>
      <c r="F451" s="8" t="s">
        <v>1714</v>
      </c>
      <c r="G451" s="8" t="s">
        <v>84</v>
      </c>
      <c r="H451" s="8" t="s">
        <v>152</v>
      </c>
      <c r="I451" s="8">
        <v>13664</v>
      </c>
      <c r="J451" s="8">
        <v>0</v>
      </c>
      <c r="K451" s="8">
        <v>0</v>
      </c>
    </row>
    <row r="452" spans="1:11">
      <c r="A452" s="7" t="e">
        <f>VLOOKUP(B:B,#REF!,1,0)</f>
        <v>#REF!</v>
      </c>
      <c r="B452" s="7">
        <v>2256018118819</v>
      </c>
      <c r="C452" s="7" t="s">
        <v>152</v>
      </c>
      <c r="D452" s="8" t="s">
        <v>152</v>
      </c>
      <c r="E452" s="8" t="s">
        <v>984</v>
      </c>
      <c r="F452" s="8" t="s">
        <v>989</v>
      </c>
      <c r="G452" s="8" t="s">
        <v>84</v>
      </c>
      <c r="H452" s="8" t="s">
        <v>152</v>
      </c>
      <c r="I452" s="8">
        <v>16166</v>
      </c>
      <c r="J452" s="8">
        <v>7</v>
      </c>
      <c r="K452" s="8">
        <v>5</v>
      </c>
    </row>
    <row r="453" spans="1:11">
      <c r="A453" s="7" t="e">
        <f>VLOOKUP(B:B,#REF!,1,0)</f>
        <v>#REF!</v>
      </c>
      <c r="B453" s="7">
        <v>2256517118839</v>
      </c>
      <c r="C453" s="7" t="s">
        <v>152</v>
      </c>
      <c r="D453" s="8" t="s">
        <v>152</v>
      </c>
      <c r="E453" s="8" t="s">
        <v>984</v>
      </c>
      <c r="F453" s="8" t="s">
        <v>1262</v>
      </c>
      <c r="G453" s="8" t="s">
        <v>74</v>
      </c>
      <c r="H453" s="8" t="s">
        <v>152</v>
      </c>
      <c r="I453" s="8">
        <v>12454</v>
      </c>
      <c r="J453" s="8">
        <v>30</v>
      </c>
      <c r="K453" s="8">
        <v>0</v>
      </c>
    </row>
    <row r="454" spans="1:11">
      <c r="A454" s="7" t="e">
        <f>VLOOKUP(B:B,#REF!,1,0)</f>
        <v>#REF!</v>
      </c>
      <c r="B454" s="7">
        <v>2355518118814</v>
      </c>
      <c r="C454" s="7" t="s">
        <v>152</v>
      </c>
      <c r="D454" s="8" t="s">
        <v>152</v>
      </c>
      <c r="E454" s="8" t="s">
        <v>984</v>
      </c>
      <c r="F454" s="8" t="s">
        <v>986</v>
      </c>
      <c r="G454" s="8" t="s">
        <v>72</v>
      </c>
      <c r="H454" s="8" t="s">
        <v>152</v>
      </c>
      <c r="I454" s="8">
        <v>16302</v>
      </c>
      <c r="J454" s="8">
        <v>26</v>
      </c>
      <c r="K454" s="8">
        <v>2</v>
      </c>
    </row>
    <row r="455" spans="1:11">
      <c r="A455" s="7" t="e">
        <f>VLOOKUP(B:B,#REF!,1,0)</f>
        <v>#REF!</v>
      </c>
      <c r="B455" s="7">
        <v>2354018119949</v>
      </c>
      <c r="C455" s="7" t="s">
        <v>152</v>
      </c>
      <c r="D455" s="8" t="s">
        <v>152</v>
      </c>
      <c r="E455" s="8" t="s">
        <v>1247</v>
      </c>
      <c r="F455" s="8" t="s">
        <v>781</v>
      </c>
      <c r="G455" s="8" t="s">
        <v>34</v>
      </c>
      <c r="H455" s="8" t="s">
        <v>152</v>
      </c>
      <c r="I455" s="8">
        <v>12981</v>
      </c>
      <c r="J455" s="8">
        <v>0</v>
      </c>
      <c r="K455" s="8">
        <v>0</v>
      </c>
    </row>
    <row r="456" spans="1:11">
      <c r="A456" s="7" t="e">
        <f>VLOOKUP(B:B,#REF!,1,0)</f>
        <v>#REF!</v>
      </c>
      <c r="B456" s="7">
        <v>2354518119944</v>
      </c>
      <c r="C456" s="7" t="s">
        <v>152</v>
      </c>
      <c r="D456" s="8" t="s">
        <v>152</v>
      </c>
      <c r="E456" s="8" t="s">
        <v>1247</v>
      </c>
      <c r="F456" s="8" t="s">
        <v>1019</v>
      </c>
      <c r="G456" s="8" t="s">
        <v>69</v>
      </c>
      <c r="H456" s="8" t="s">
        <v>152</v>
      </c>
      <c r="I456" s="8">
        <v>8345</v>
      </c>
      <c r="J456" s="8">
        <v>0</v>
      </c>
      <c r="K456" s="8">
        <v>0</v>
      </c>
    </row>
    <row r="457" spans="1:11">
      <c r="A457" s="7" t="e">
        <f>VLOOKUP(B:B,#REF!,1,0)</f>
        <v>#REF!</v>
      </c>
      <c r="B457" s="7">
        <v>2354518119517</v>
      </c>
      <c r="C457" s="7" t="s">
        <v>152</v>
      </c>
      <c r="D457" s="8" t="s">
        <v>152</v>
      </c>
      <c r="E457" s="8" t="s">
        <v>1247</v>
      </c>
      <c r="F457" s="8" t="s">
        <v>786</v>
      </c>
      <c r="G457" s="8" t="s">
        <v>69</v>
      </c>
      <c r="H457" s="8" t="s">
        <v>152</v>
      </c>
      <c r="I457" s="8">
        <v>16848</v>
      </c>
      <c r="J457" s="8">
        <v>3</v>
      </c>
      <c r="K457" s="8">
        <v>0</v>
      </c>
    </row>
    <row r="458" spans="1:11">
      <c r="A458" s="7" t="e">
        <f>VLOOKUP(B:B,#REF!,1,0)</f>
        <v>#REF!</v>
      </c>
      <c r="B458" s="7">
        <v>2254518119947</v>
      </c>
      <c r="C458" s="7" t="s">
        <v>152</v>
      </c>
      <c r="D458" s="8" t="s">
        <v>152</v>
      </c>
      <c r="E458" s="8" t="s">
        <v>1247</v>
      </c>
      <c r="F458" s="8" t="s">
        <v>1715</v>
      </c>
      <c r="G458" s="8" t="s">
        <v>40</v>
      </c>
      <c r="H458" s="8" t="s">
        <v>152</v>
      </c>
      <c r="I458" s="8">
        <v>11927</v>
      </c>
      <c r="J458" s="8">
        <v>0</v>
      </c>
      <c r="K458" s="8">
        <v>0</v>
      </c>
    </row>
    <row r="459" spans="1:11">
      <c r="A459" s="7" t="e">
        <f>VLOOKUP(B:B,#REF!,1,0)</f>
        <v>#REF!</v>
      </c>
      <c r="B459" s="7">
        <v>2055516119515</v>
      </c>
      <c r="C459" s="7" t="s">
        <v>152</v>
      </c>
      <c r="D459" s="8" t="s">
        <v>152</v>
      </c>
      <c r="E459" s="8" t="s">
        <v>1247</v>
      </c>
      <c r="F459" s="8" t="s">
        <v>738</v>
      </c>
      <c r="G459" s="8" t="s">
        <v>35</v>
      </c>
      <c r="H459" s="8" t="s">
        <v>152</v>
      </c>
      <c r="I459" s="8">
        <v>8517</v>
      </c>
      <c r="J459" s="8">
        <v>0</v>
      </c>
      <c r="K459" s="8">
        <v>0</v>
      </c>
    </row>
    <row r="460" spans="1:11">
      <c r="A460" s="7" t="e">
        <f>VLOOKUP(B:B,#REF!,1,0)</f>
        <v>#REF!</v>
      </c>
      <c r="B460" s="7">
        <v>2055516118822</v>
      </c>
      <c r="C460" s="7" t="s">
        <v>152</v>
      </c>
      <c r="D460" s="8" t="s">
        <v>152</v>
      </c>
      <c r="E460" s="8" t="s">
        <v>1247</v>
      </c>
      <c r="F460" s="8" t="s">
        <v>1256</v>
      </c>
      <c r="G460" s="8" t="s">
        <v>35</v>
      </c>
      <c r="H460" s="8" t="s">
        <v>152</v>
      </c>
      <c r="I460" s="8">
        <v>9156</v>
      </c>
      <c r="J460" s="8">
        <v>42</v>
      </c>
      <c r="K460" s="8">
        <v>0</v>
      </c>
    </row>
    <row r="461" spans="1:11">
      <c r="A461" s="7" t="e">
        <f>VLOOKUP(B:B,#REF!,1,0)</f>
        <v>#REF!</v>
      </c>
      <c r="B461" s="7">
        <v>1956515119517</v>
      </c>
      <c r="C461" s="7" t="s">
        <v>152</v>
      </c>
      <c r="D461" s="8" t="s">
        <v>152</v>
      </c>
      <c r="E461" s="8" t="s">
        <v>1247</v>
      </c>
      <c r="F461" s="8" t="s">
        <v>901</v>
      </c>
      <c r="G461" s="8" t="s">
        <v>43</v>
      </c>
      <c r="H461" s="8" t="s">
        <v>152</v>
      </c>
      <c r="I461" s="8">
        <v>8749</v>
      </c>
      <c r="J461" s="8">
        <v>10</v>
      </c>
      <c r="K461" s="8">
        <v>70</v>
      </c>
    </row>
    <row r="462" spans="1:11">
      <c r="A462" s="7" t="e">
        <f>VLOOKUP(B:B,#REF!,1,0)</f>
        <v>#REF!</v>
      </c>
      <c r="B462" s="7">
        <v>1956515119944</v>
      </c>
      <c r="C462" s="7" t="s">
        <v>152</v>
      </c>
      <c r="D462" s="8" t="s">
        <v>152</v>
      </c>
      <c r="E462" s="8" t="s">
        <v>1247</v>
      </c>
      <c r="F462" s="8" t="s">
        <v>844</v>
      </c>
      <c r="G462" s="8" t="s">
        <v>43</v>
      </c>
      <c r="H462" s="8" t="s">
        <v>152</v>
      </c>
      <c r="I462" s="8">
        <v>5789</v>
      </c>
      <c r="J462" s="8">
        <v>0</v>
      </c>
      <c r="K462" s="8">
        <v>0</v>
      </c>
    </row>
    <row r="463" spans="1:11">
      <c r="A463" s="7" t="e">
        <f>VLOOKUP(B:B,#REF!,1,0)</f>
        <v>#REF!</v>
      </c>
      <c r="B463" s="7">
        <v>2156016119842</v>
      </c>
      <c r="C463" s="7" t="s">
        <v>152</v>
      </c>
      <c r="D463" s="8" t="s">
        <v>152</v>
      </c>
      <c r="E463" s="8" t="s">
        <v>1278</v>
      </c>
      <c r="F463" s="8" t="s">
        <v>1017</v>
      </c>
      <c r="G463" s="8" t="s">
        <v>48</v>
      </c>
      <c r="H463" s="8" t="s">
        <v>152</v>
      </c>
      <c r="I463" s="8">
        <v>8214</v>
      </c>
      <c r="J463" s="8">
        <v>0</v>
      </c>
      <c r="K463" s="8">
        <v>2</v>
      </c>
    </row>
    <row r="464" spans="1:11">
      <c r="A464" s="7" t="e">
        <f>VLOOKUP(B:B,#REF!,1,0)</f>
        <v>#REF!</v>
      </c>
      <c r="B464" s="7">
        <v>2355519117038</v>
      </c>
      <c r="C464" s="7" t="s">
        <v>152</v>
      </c>
      <c r="D464" s="8" t="s">
        <v>152</v>
      </c>
      <c r="E464" s="8" t="s">
        <v>1246</v>
      </c>
      <c r="F464" s="8" t="s">
        <v>983</v>
      </c>
      <c r="G464" s="8" t="s">
        <v>91</v>
      </c>
      <c r="H464" s="8" t="s">
        <v>152</v>
      </c>
      <c r="I464" s="8">
        <v>18266</v>
      </c>
      <c r="J464" s="8">
        <v>32</v>
      </c>
      <c r="K464" s="8">
        <v>136</v>
      </c>
    </row>
    <row r="465" spans="1:11">
      <c r="A465" s="7" t="e">
        <f>VLOOKUP(B:B,#REF!,1,0)</f>
        <v>#REF!</v>
      </c>
      <c r="B465" s="7">
        <v>2355519116901</v>
      </c>
      <c r="C465" s="7" t="s">
        <v>152</v>
      </c>
      <c r="D465" s="8" t="s">
        <v>152</v>
      </c>
      <c r="E465" s="8" t="s">
        <v>1246</v>
      </c>
      <c r="F465" s="8" t="s">
        <v>1171</v>
      </c>
      <c r="G465" s="8" t="s">
        <v>91</v>
      </c>
      <c r="H465" s="8" t="s">
        <v>152</v>
      </c>
      <c r="I465" s="8">
        <v>18266</v>
      </c>
      <c r="J465" s="8">
        <v>0</v>
      </c>
      <c r="K465" s="8">
        <v>3</v>
      </c>
    </row>
    <row r="466" spans="1:11">
      <c r="A466" s="7" t="e">
        <f>VLOOKUP(B:B,#REF!,1,0)</f>
        <v>#REF!</v>
      </c>
      <c r="B466" s="7">
        <v>2054517118527</v>
      </c>
      <c r="C466" s="7">
        <v>4961914965228</v>
      </c>
      <c r="D466" s="8" t="s">
        <v>1297</v>
      </c>
      <c r="E466" s="8" t="s">
        <v>1002</v>
      </c>
      <c r="F466" s="8" t="s">
        <v>734</v>
      </c>
      <c r="G466" s="8" t="s">
        <v>62</v>
      </c>
      <c r="H466" s="8" t="s">
        <v>152</v>
      </c>
      <c r="I466" s="8">
        <v>10540</v>
      </c>
      <c r="J466" s="8">
        <v>48</v>
      </c>
      <c r="K466" s="8">
        <v>9</v>
      </c>
    </row>
    <row r="467" spans="1:11">
      <c r="A467" s="7" t="e">
        <f>VLOOKUP(B:B,#REF!,1,0)</f>
        <v>#REF!</v>
      </c>
      <c r="B467" s="7">
        <v>2055516118525</v>
      </c>
      <c r="C467" s="7">
        <v>4961914965167</v>
      </c>
      <c r="D467" s="8" t="s">
        <v>1298</v>
      </c>
      <c r="E467" s="8" t="s">
        <v>1002</v>
      </c>
      <c r="F467" s="8" t="s">
        <v>931</v>
      </c>
      <c r="G467" s="8" t="s">
        <v>35</v>
      </c>
      <c r="H467" s="8" t="s">
        <v>152</v>
      </c>
      <c r="I467" s="8">
        <v>9220</v>
      </c>
      <c r="J467" s="8">
        <v>15</v>
      </c>
      <c r="K467" s="8">
        <v>37</v>
      </c>
    </row>
    <row r="468" spans="1:11">
      <c r="A468" s="7" t="e">
        <f>VLOOKUP(B:B,#REF!,1,0)</f>
        <v>#REF!</v>
      </c>
      <c r="B468" s="7">
        <v>2154517118524</v>
      </c>
      <c r="C468" s="7">
        <v>4961914965235</v>
      </c>
      <c r="D468" s="8" t="s">
        <v>1279</v>
      </c>
      <c r="E468" s="8" t="s">
        <v>1002</v>
      </c>
      <c r="F468" s="8" t="s">
        <v>570</v>
      </c>
      <c r="G468" s="8" t="s">
        <v>36</v>
      </c>
      <c r="H468" s="8">
        <v>22</v>
      </c>
      <c r="I468" s="8">
        <v>10540</v>
      </c>
      <c r="J468" s="8">
        <v>99</v>
      </c>
      <c r="K468" s="8">
        <v>82</v>
      </c>
    </row>
    <row r="469" spans="1:11">
      <c r="A469" s="7" t="e">
        <f>VLOOKUP(B:B,#REF!,1,0)</f>
        <v>#REF!</v>
      </c>
      <c r="B469" s="7">
        <v>2155517118521</v>
      </c>
      <c r="C469" s="7">
        <v>4961914965181</v>
      </c>
      <c r="D469" s="8" t="s">
        <v>1263</v>
      </c>
      <c r="E469" s="8" t="s">
        <v>1002</v>
      </c>
      <c r="F469" s="8" t="s">
        <v>558</v>
      </c>
      <c r="G469" s="8" t="s">
        <v>66</v>
      </c>
      <c r="H469" s="8">
        <v>22</v>
      </c>
      <c r="I469" s="8">
        <v>10765</v>
      </c>
      <c r="J469" s="8">
        <v>28</v>
      </c>
      <c r="K469" s="8">
        <v>49</v>
      </c>
    </row>
    <row r="470" spans="1:11">
      <c r="A470" s="7" t="e">
        <f>VLOOKUP(B:B,#REF!,1,0)</f>
        <v>#REF!</v>
      </c>
      <c r="B470" s="7">
        <v>2254018118525</v>
      </c>
      <c r="C470" s="7">
        <v>4961914965297</v>
      </c>
      <c r="D470" s="8" t="s">
        <v>1299</v>
      </c>
      <c r="E470" s="8" t="s">
        <v>1002</v>
      </c>
      <c r="F470" s="8" t="s">
        <v>1010</v>
      </c>
      <c r="G470" s="8" t="s">
        <v>38</v>
      </c>
      <c r="H470" s="8" t="s">
        <v>152</v>
      </c>
      <c r="I470" s="8">
        <v>12760</v>
      </c>
      <c r="J470" s="8">
        <v>5</v>
      </c>
      <c r="K470" s="8">
        <v>0</v>
      </c>
    </row>
    <row r="471" spans="1:11">
      <c r="A471" s="7" t="e">
        <f>VLOOKUP(B:B,#REF!,1,0)</f>
        <v>#REF!</v>
      </c>
      <c r="B471" s="7">
        <v>2254518118520</v>
      </c>
      <c r="C471" s="7">
        <v>4961914965372</v>
      </c>
      <c r="D471" s="8" t="s">
        <v>1300</v>
      </c>
      <c r="E471" s="8" t="s">
        <v>1002</v>
      </c>
      <c r="F471" s="8" t="s">
        <v>562</v>
      </c>
      <c r="G471" s="8" t="s">
        <v>40</v>
      </c>
      <c r="H471" s="8" t="s">
        <v>152</v>
      </c>
      <c r="I471" s="8">
        <v>13436</v>
      </c>
      <c r="J471" s="8">
        <v>121</v>
      </c>
      <c r="K471" s="8">
        <v>198</v>
      </c>
    </row>
    <row r="472" spans="1:11">
      <c r="A472" s="7" t="e">
        <f>VLOOKUP(B:B,#REF!,1,0)</f>
        <v>#REF!</v>
      </c>
      <c r="B472" s="7">
        <v>2354517118528</v>
      </c>
      <c r="C472" s="7">
        <v>4961914965259</v>
      </c>
      <c r="D472" s="8" t="s">
        <v>1272</v>
      </c>
      <c r="E472" s="8" t="s">
        <v>1002</v>
      </c>
      <c r="F472" s="8" t="s">
        <v>904</v>
      </c>
      <c r="G472" s="8" t="s">
        <v>63</v>
      </c>
      <c r="H472" s="8">
        <v>22</v>
      </c>
      <c r="I472" s="8">
        <v>12598</v>
      </c>
      <c r="J472" s="8">
        <v>14</v>
      </c>
      <c r="K472" s="8">
        <v>47</v>
      </c>
    </row>
    <row r="473" spans="1:11">
      <c r="A473" s="7" t="e">
        <f>VLOOKUP(B:B,#REF!,1,0)</f>
        <v>#REF!</v>
      </c>
      <c r="B473" s="7">
        <v>2454018118529</v>
      </c>
      <c r="C473" s="7">
        <v>4961914965426</v>
      </c>
      <c r="D473" s="8" t="s">
        <v>1286</v>
      </c>
      <c r="E473" s="8" t="s">
        <v>1002</v>
      </c>
      <c r="F473" s="8" t="s">
        <v>1003</v>
      </c>
      <c r="G473" s="8" t="s">
        <v>83</v>
      </c>
      <c r="H473" s="8">
        <v>22</v>
      </c>
      <c r="I473" s="8">
        <v>15222</v>
      </c>
      <c r="J473" s="8">
        <v>26</v>
      </c>
      <c r="K473" s="8">
        <v>67</v>
      </c>
    </row>
    <row r="474" spans="1:11">
      <c r="A474" s="7" t="e">
        <f>VLOOKUP(B:B,#REF!,1,0)</f>
        <v>#REF!</v>
      </c>
      <c r="B474" s="7">
        <v>2055016118520</v>
      </c>
      <c r="C474" s="7">
        <v>4961914965174</v>
      </c>
      <c r="D474" s="8" t="s">
        <v>1301</v>
      </c>
      <c r="E474" s="8" t="s">
        <v>1002</v>
      </c>
      <c r="F474" s="8" t="s">
        <v>1008</v>
      </c>
      <c r="G474" s="8" t="s">
        <v>105</v>
      </c>
      <c r="H474" s="8" t="s">
        <v>152</v>
      </c>
      <c r="I474" s="8">
        <v>9364</v>
      </c>
      <c r="J474" s="8">
        <v>12</v>
      </c>
      <c r="K474" s="8">
        <v>28</v>
      </c>
    </row>
    <row r="475" spans="1:11">
      <c r="A475" s="7" t="e">
        <f>VLOOKUP(B:B,#REF!,1,0)</f>
        <v>#REF!</v>
      </c>
      <c r="B475" s="7">
        <v>2254517118521</v>
      </c>
      <c r="C475" s="7">
        <v>4961914965242</v>
      </c>
      <c r="D475" s="8" t="s">
        <v>1287</v>
      </c>
      <c r="E475" s="8" t="s">
        <v>1002</v>
      </c>
      <c r="F475" s="8" t="s">
        <v>841</v>
      </c>
      <c r="G475" s="8" t="s">
        <v>37</v>
      </c>
      <c r="H475" s="8">
        <v>22</v>
      </c>
      <c r="I475" s="8">
        <v>10738</v>
      </c>
      <c r="J475" s="8">
        <v>0</v>
      </c>
      <c r="K475" s="8">
        <v>1</v>
      </c>
    </row>
    <row r="476" spans="1:11">
      <c r="A476" s="7" t="e">
        <f>VLOOKUP(B:B,#REF!,1,0)</f>
        <v>#REF!</v>
      </c>
      <c r="B476" s="7">
        <v>2255017118523</v>
      </c>
      <c r="C476" s="7">
        <v>4961914965211</v>
      </c>
      <c r="D476" s="8" t="s">
        <v>1273</v>
      </c>
      <c r="E476" s="8" t="s">
        <v>1002</v>
      </c>
      <c r="F476" s="8" t="s">
        <v>858</v>
      </c>
      <c r="G476" s="8" t="s">
        <v>32</v>
      </c>
      <c r="H476" s="8">
        <v>22</v>
      </c>
      <c r="I476" s="8">
        <v>11128</v>
      </c>
      <c r="J476" s="8">
        <v>4</v>
      </c>
      <c r="K476" s="8">
        <v>51</v>
      </c>
    </row>
    <row r="477" spans="1:11">
      <c r="A477" s="7" t="e">
        <f>VLOOKUP(B:B,#REF!,1,0)</f>
        <v>#REF!</v>
      </c>
      <c r="B477" s="7">
        <v>2354018118522</v>
      </c>
      <c r="C477" s="7">
        <v>4961914965303</v>
      </c>
      <c r="D477" s="8" t="s">
        <v>1302</v>
      </c>
      <c r="E477" s="8" t="s">
        <v>1002</v>
      </c>
      <c r="F477" s="8" t="s">
        <v>572</v>
      </c>
      <c r="G477" s="8" t="s">
        <v>34</v>
      </c>
      <c r="H477" s="8">
        <v>22</v>
      </c>
      <c r="I477" s="8">
        <v>12526</v>
      </c>
      <c r="J477" s="8">
        <v>35</v>
      </c>
      <c r="K477" s="8">
        <v>0</v>
      </c>
    </row>
    <row r="478" spans="1:11">
      <c r="A478" s="7" t="e">
        <f>VLOOKUP(B:B,#REF!,1,0)</f>
        <v>#REF!</v>
      </c>
      <c r="B478" s="7">
        <v>2454019118528</v>
      </c>
      <c r="C478" s="7">
        <v>4961914965440</v>
      </c>
      <c r="D478" s="8" t="s">
        <v>1303</v>
      </c>
      <c r="E478" s="8" t="s">
        <v>1002</v>
      </c>
      <c r="F478" s="8" t="s">
        <v>1004</v>
      </c>
      <c r="G478" s="8" t="s">
        <v>106</v>
      </c>
      <c r="H478" s="8" t="s">
        <v>152</v>
      </c>
      <c r="I478" s="8">
        <v>17664</v>
      </c>
      <c r="J478" s="8">
        <v>17</v>
      </c>
      <c r="K478" s="8">
        <v>3</v>
      </c>
    </row>
    <row r="479" spans="1:11">
      <c r="A479" s="7" t="e">
        <f>VLOOKUP(B:B,#REF!,1,0)</f>
        <v>#REF!</v>
      </c>
      <c r="B479" s="7">
        <v>2454517118525</v>
      </c>
      <c r="C479" s="7" t="s">
        <v>152</v>
      </c>
      <c r="D479" s="8" t="s">
        <v>152</v>
      </c>
      <c r="E479" s="8" t="s">
        <v>1002</v>
      </c>
      <c r="F479" s="8" t="s">
        <v>1005</v>
      </c>
      <c r="G479" s="8" t="s">
        <v>57</v>
      </c>
      <c r="H479" s="8">
        <v>22</v>
      </c>
      <c r="I479" s="8">
        <v>12911</v>
      </c>
      <c r="J479" s="8">
        <v>2</v>
      </c>
      <c r="K479" s="8">
        <v>19</v>
      </c>
    </row>
    <row r="480" spans="1:11">
      <c r="A480" s="7" t="e">
        <f>VLOOKUP(B:B,#REF!,1,0)</f>
        <v>#REF!</v>
      </c>
      <c r="B480" s="7">
        <v>2454518118524</v>
      </c>
      <c r="C480" s="7">
        <v>4961914965280</v>
      </c>
      <c r="D480" s="8" t="s">
        <v>1304</v>
      </c>
      <c r="E480" s="8" t="s">
        <v>1002</v>
      </c>
      <c r="F480" s="8" t="s">
        <v>871</v>
      </c>
      <c r="G480" s="8" t="s">
        <v>33</v>
      </c>
      <c r="H480" s="8" t="s">
        <v>152</v>
      </c>
      <c r="I480" s="8">
        <v>11037</v>
      </c>
      <c r="J480" s="8">
        <v>0</v>
      </c>
      <c r="K480" s="8">
        <v>0</v>
      </c>
    </row>
    <row r="481" spans="1:11">
      <c r="A481" s="7" t="e">
        <f>VLOOKUP(B:B,#REF!,1,0)</f>
        <v>#REF!</v>
      </c>
      <c r="B481" s="7">
        <v>2553518118524</v>
      </c>
      <c r="C481" s="7">
        <v>4961914965433</v>
      </c>
      <c r="D481" s="8" t="s">
        <v>1305</v>
      </c>
      <c r="E481" s="8" t="s">
        <v>1002</v>
      </c>
      <c r="F481" s="8" t="s">
        <v>1006</v>
      </c>
      <c r="G481" s="8" t="s">
        <v>107</v>
      </c>
      <c r="H481" s="8" t="s">
        <v>152</v>
      </c>
      <c r="I481" s="8">
        <v>16567</v>
      </c>
      <c r="J481" s="8">
        <v>2</v>
      </c>
      <c r="K481" s="8">
        <v>18</v>
      </c>
    </row>
    <row r="482" spans="1:11">
      <c r="A482" s="7" t="e">
        <f>VLOOKUP(B:B,#REF!,1,0)</f>
        <v>#REF!</v>
      </c>
      <c r="B482" s="7">
        <v>1756515119278</v>
      </c>
      <c r="C482" s="7">
        <v>4961914963446</v>
      </c>
      <c r="D482" s="8" t="s">
        <v>1248</v>
      </c>
      <c r="E482" s="8" t="s">
        <v>19</v>
      </c>
      <c r="F482" s="8" t="s">
        <v>1014</v>
      </c>
      <c r="G482" s="8" t="s">
        <v>95</v>
      </c>
      <c r="H482" s="8">
        <v>15100</v>
      </c>
      <c r="I482" s="8">
        <v>8180.4250000000002</v>
      </c>
      <c r="J482" s="8">
        <v>136</v>
      </c>
      <c r="K482" s="8">
        <v>18</v>
      </c>
    </row>
    <row r="483" spans="1:11">
      <c r="A483" s="7" t="e">
        <f>VLOOKUP(B:B,#REF!,1,0)</f>
        <v>#REF!</v>
      </c>
      <c r="B483" s="7">
        <v>1856015119270</v>
      </c>
      <c r="C483" s="7">
        <v>4961914963354</v>
      </c>
      <c r="D483" s="8" t="s">
        <v>1251</v>
      </c>
      <c r="E483" s="8" t="s">
        <v>19</v>
      </c>
      <c r="F483" s="8" t="s">
        <v>1001</v>
      </c>
      <c r="G483" s="8" t="s">
        <v>81</v>
      </c>
      <c r="H483" s="8">
        <v>18700</v>
      </c>
      <c r="I483" s="8">
        <v>10130.725</v>
      </c>
      <c r="J483" s="8">
        <v>132</v>
      </c>
      <c r="K483" s="8">
        <v>13</v>
      </c>
    </row>
    <row r="484" spans="1:11">
      <c r="A484" s="7" t="e">
        <f>VLOOKUP(B:B,#REF!,1,0)</f>
        <v>#REF!</v>
      </c>
      <c r="B484" s="7">
        <v>1856515119275</v>
      </c>
      <c r="C484" s="7">
        <v>4961914963590</v>
      </c>
      <c r="D484" s="8" t="s">
        <v>1264</v>
      </c>
      <c r="E484" s="8" t="s">
        <v>19</v>
      </c>
      <c r="F484" s="8" t="s">
        <v>922</v>
      </c>
      <c r="G484" s="8" t="s">
        <v>42</v>
      </c>
      <c r="H484" s="8">
        <v>17000</v>
      </c>
      <c r="I484" s="8">
        <v>9209.75</v>
      </c>
      <c r="J484" s="8">
        <v>160</v>
      </c>
      <c r="K484" s="8">
        <v>20</v>
      </c>
    </row>
    <row r="485" spans="1:11">
      <c r="A485" s="7" t="e">
        <f>VLOOKUP(B:B,#REF!,1,0)</f>
        <v>#REF!</v>
      </c>
      <c r="B485" s="7">
        <v>1956515119272</v>
      </c>
      <c r="C485" s="7">
        <v>4961914963323</v>
      </c>
      <c r="D485" s="8" t="s">
        <v>1259</v>
      </c>
      <c r="E485" s="8" t="s">
        <v>19</v>
      </c>
      <c r="F485" s="8" t="s">
        <v>844</v>
      </c>
      <c r="G485" s="8" t="s">
        <v>43</v>
      </c>
      <c r="H485" s="8">
        <v>18800</v>
      </c>
      <c r="I485" s="8">
        <v>10152</v>
      </c>
      <c r="J485" s="8">
        <v>47</v>
      </c>
      <c r="K485" s="8">
        <v>3</v>
      </c>
    </row>
    <row r="486" spans="1:11">
      <c r="A486" s="7" t="e">
        <f>VLOOKUP(B:B,#REF!,1,0)</f>
        <v>#REF!</v>
      </c>
      <c r="B486" s="7">
        <v>1855516119277</v>
      </c>
      <c r="C486" s="7">
        <v>4961914963606</v>
      </c>
      <c r="D486" s="8" t="s">
        <v>1306</v>
      </c>
      <c r="E486" s="8" t="s">
        <v>19</v>
      </c>
      <c r="F486" s="8" t="s">
        <v>750</v>
      </c>
      <c r="G486" s="8" t="s">
        <v>98</v>
      </c>
      <c r="H486" s="8">
        <v>23200</v>
      </c>
      <c r="I486" s="8">
        <v>12460</v>
      </c>
      <c r="J486" s="8">
        <v>0</v>
      </c>
      <c r="K486" s="8">
        <v>0</v>
      </c>
    </row>
    <row r="487" spans="1:11">
      <c r="A487" s="7" t="e">
        <f>VLOOKUP(B:B,#REF!,1,0)</f>
        <v>#REF!</v>
      </c>
      <c r="B487" s="7">
        <v>2055516119270</v>
      </c>
      <c r="C487" s="7">
        <v>4961914963576</v>
      </c>
      <c r="D487" s="8" t="s">
        <v>1307</v>
      </c>
      <c r="E487" s="8" t="s">
        <v>19</v>
      </c>
      <c r="F487" s="8" t="s">
        <v>738</v>
      </c>
      <c r="G487" s="8" t="s">
        <v>35</v>
      </c>
      <c r="H487" s="8">
        <v>25100</v>
      </c>
      <c r="I487" s="8">
        <v>13597.924999999999</v>
      </c>
      <c r="J487" s="8">
        <v>0</v>
      </c>
      <c r="K487" s="8">
        <v>0</v>
      </c>
    </row>
    <row r="488" spans="1:11">
      <c r="A488" s="7" t="e">
        <f>VLOOKUP(B:B,#REF!,1,0)</f>
        <v>#REF!</v>
      </c>
      <c r="B488" s="7">
        <v>2156016119279</v>
      </c>
      <c r="C488" s="7">
        <v>4961914963347</v>
      </c>
      <c r="D488" s="8" t="s">
        <v>1250</v>
      </c>
      <c r="E488" s="8" t="s">
        <v>19</v>
      </c>
      <c r="F488" s="8" t="s">
        <v>1017</v>
      </c>
      <c r="G488" s="8" t="s">
        <v>48</v>
      </c>
      <c r="H488" s="8">
        <v>24500</v>
      </c>
      <c r="I488" s="8">
        <v>13272.875</v>
      </c>
      <c r="J488" s="8">
        <v>47</v>
      </c>
      <c r="K488" s="8">
        <v>25</v>
      </c>
    </row>
    <row r="489" spans="1:11">
      <c r="A489" s="7" t="e">
        <f>VLOOKUP(B:B,#REF!,1,0)</f>
        <v>#REF!</v>
      </c>
      <c r="B489" s="7">
        <v>2055017119274</v>
      </c>
      <c r="C489" s="7">
        <v>4961914963439</v>
      </c>
      <c r="D489" s="8" t="s">
        <v>1288</v>
      </c>
      <c r="E489" s="8" t="s">
        <v>19</v>
      </c>
      <c r="F489" s="8" t="s">
        <v>1015</v>
      </c>
      <c r="G489" s="8" t="s">
        <v>64</v>
      </c>
      <c r="H489" s="8">
        <v>29500</v>
      </c>
      <c r="I489" s="8">
        <v>16272.199999999901</v>
      </c>
      <c r="J489" s="8">
        <v>0</v>
      </c>
      <c r="K489" s="8">
        <v>1</v>
      </c>
    </row>
    <row r="490" spans="1:11">
      <c r="A490" s="7" t="e">
        <f>VLOOKUP(B:B,#REF!,1,0)</f>
        <v>#REF!</v>
      </c>
      <c r="B490" s="7">
        <v>2154517119279</v>
      </c>
      <c r="C490" s="7">
        <v>4961914963620</v>
      </c>
      <c r="D490" s="8" t="s">
        <v>1289</v>
      </c>
      <c r="E490" s="8" t="s">
        <v>19</v>
      </c>
      <c r="F490" s="8" t="s">
        <v>570</v>
      </c>
      <c r="G490" s="8" t="s">
        <v>36</v>
      </c>
      <c r="H490" s="8">
        <v>33600</v>
      </c>
      <c r="I490" s="8">
        <v>18185</v>
      </c>
      <c r="J490" s="8">
        <v>2</v>
      </c>
      <c r="K490" s="8">
        <v>0</v>
      </c>
    </row>
    <row r="491" spans="1:11">
      <c r="A491" s="7" t="e">
        <f>VLOOKUP(B:B,#REF!,1,0)</f>
        <v>#REF!</v>
      </c>
      <c r="B491" s="7">
        <v>2155517119276</v>
      </c>
      <c r="C491" s="7">
        <v>4961914963316</v>
      </c>
      <c r="D491" s="8" t="s">
        <v>1254</v>
      </c>
      <c r="E491" s="8" t="s">
        <v>19</v>
      </c>
      <c r="F491" s="8" t="s">
        <v>995</v>
      </c>
      <c r="G491" s="8" t="s">
        <v>66</v>
      </c>
      <c r="H491" s="8">
        <v>30200</v>
      </c>
      <c r="I491" s="8">
        <v>16347</v>
      </c>
      <c r="J491" s="8">
        <v>61</v>
      </c>
      <c r="K491" s="8">
        <v>7</v>
      </c>
    </row>
    <row r="492" spans="1:11">
      <c r="A492" s="7" t="e">
        <f>VLOOKUP(B:B,#REF!,1,0)</f>
        <v>#REF!</v>
      </c>
      <c r="B492" s="7">
        <v>2254517119276</v>
      </c>
      <c r="C492" s="7">
        <v>4961914963668</v>
      </c>
      <c r="D492" s="8" t="s">
        <v>1308</v>
      </c>
      <c r="E492" s="8" t="s">
        <v>19</v>
      </c>
      <c r="F492" s="8" t="s">
        <v>981</v>
      </c>
      <c r="G492" s="8" t="s">
        <v>37</v>
      </c>
      <c r="H492" s="8">
        <v>35800</v>
      </c>
      <c r="I492" s="8">
        <v>19394.650000000001</v>
      </c>
      <c r="J492" s="8">
        <v>0</v>
      </c>
      <c r="K492" s="8">
        <v>0</v>
      </c>
    </row>
    <row r="493" spans="1:11">
      <c r="A493" s="7" t="e">
        <f>VLOOKUP(B:B,#REF!,1,0)</f>
        <v>#REF!</v>
      </c>
      <c r="B493" s="7">
        <v>2255017119353</v>
      </c>
      <c r="C493" s="7">
        <v>4961914963477</v>
      </c>
      <c r="D493" s="8" t="s">
        <v>1280</v>
      </c>
      <c r="E493" s="8" t="s">
        <v>19</v>
      </c>
      <c r="F493" s="8" t="s">
        <v>842</v>
      </c>
      <c r="G493" s="8" t="s">
        <v>32</v>
      </c>
      <c r="H493" s="8">
        <v>34700</v>
      </c>
      <c r="I493" s="8">
        <v>18798.724999999999</v>
      </c>
      <c r="J493" s="8">
        <v>0</v>
      </c>
      <c r="K493" s="8">
        <v>2</v>
      </c>
    </row>
    <row r="494" spans="1:11">
      <c r="A494" s="7" t="e">
        <f>VLOOKUP(B:B,#REF!,1,0)</f>
        <v>#REF!</v>
      </c>
      <c r="B494" s="7">
        <v>2154518119278</v>
      </c>
      <c r="C494" s="7">
        <v>4961914963507</v>
      </c>
      <c r="D494" s="8" t="s">
        <v>1309</v>
      </c>
      <c r="E494" s="8" t="s">
        <v>19</v>
      </c>
      <c r="F494" s="8" t="s">
        <v>1016</v>
      </c>
      <c r="G494" s="8" t="s">
        <v>51</v>
      </c>
      <c r="H494" s="8">
        <v>39200</v>
      </c>
      <c r="I494" s="8">
        <v>21622.720000000001</v>
      </c>
      <c r="J494" s="8">
        <v>0</v>
      </c>
      <c r="K494" s="8">
        <v>0</v>
      </c>
    </row>
    <row r="495" spans="1:11">
      <c r="A495" s="7" t="e">
        <f>VLOOKUP(B:B,#REF!,1,0)</f>
        <v>#REF!</v>
      </c>
      <c r="B495" s="7">
        <v>2254518119275</v>
      </c>
      <c r="C495" s="7">
        <v>4961914963408</v>
      </c>
      <c r="D495" s="8" t="s">
        <v>1257</v>
      </c>
      <c r="E495" s="8" t="s">
        <v>19</v>
      </c>
      <c r="F495" s="8" t="s">
        <v>562</v>
      </c>
      <c r="G495" s="8" t="s">
        <v>40</v>
      </c>
      <c r="H495" s="8">
        <v>41500</v>
      </c>
      <c r="I495" s="8">
        <v>22482.625</v>
      </c>
      <c r="J495" s="8">
        <v>121</v>
      </c>
      <c r="K495" s="8">
        <v>3</v>
      </c>
    </row>
    <row r="496" spans="1:11">
      <c r="A496" s="7" t="e">
        <f>VLOOKUP(B:B,#REF!,1,0)</f>
        <v>#REF!</v>
      </c>
      <c r="B496" s="7">
        <v>2255018119277</v>
      </c>
      <c r="C496" s="7">
        <v>4961914963828</v>
      </c>
      <c r="D496" s="8" t="s">
        <v>1258</v>
      </c>
      <c r="E496" s="8" t="s">
        <v>19</v>
      </c>
      <c r="F496" s="8" t="s">
        <v>808</v>
      </c>
      <c r="G496" s="8" t="s">
        <v>80</v>
      </c>
      <c r="H496" s="8">
        <v>36900</v>
      </c>
      <c r="I496" s="8">
        <v>19990.575000000001</v>
      </c>
      <c r="J496" s="8">
        <v>16</v>
      </c>
      <c r="K496" s="8">
        <v>16</v>
      </c>
    </row>
    <row r="497" spans="1:11">
      <c r="A497" s="7" t="e">
        <f>VLOOKUP(B:B,#REF!,1,0)</f>
        <v>#REF!</v>
      </c>
      <c r="B497" s="7">
        <v>2354518119272</v>
      </c>
      <c r="C497" s="7">
        <v>4961914963729</v>
      </c>
      <c r="D497" s="8" t="s">
        <v>1274</v>
      </c>
      <c r="E497" s="8" t="s">
        <v>19</v>
      </c>
      <c r="F497" s="8" t="s">
        <v>1019</v>
      </c>
      <c r="G497" s="8" t="s">
        <v>69</v>
      </c>
      <c r="H497" s="8">
        <v>45300</v>
      </c>
      <c r="I497" s="8">
        <v>24541.275000000001</v>
      </c>
      <c r="J497" s="8">
        <v>21</v>
      </c>
      <c r="K497" s="8">
        <v>2</v>
      </c>
    </row>
    <row r="498" spans="1:11">
      <c r="A498" s="7" t="e">
        <f>VLOOKUP(B:B,#REF!,1,0)</f>
        <v>#REF!</v>
      </c>
      <c r="B498" s="7">
        <v>2355018119274</v>
      </c>
      <c r="C498" s="7">
        <v>4961914963583</v>
      </c>
      <c r="D498" s="8" t="s">
        <v>1290</v>
      </c>
      <c r="E498" s="8" t="s">
        <v>19</v>
      </c>
      <c r="F498" s="8" t="s">
        <v>831</v>
      </c>
      <c r="G498" s="8" t="s">
        <v>54</v>
      </c>
      <c r="H498" s="8">
        <v>36600</v>
      </c>
      <c r="I498" s="8">
        <v>20188.560000000001</v>
      </c>
      <c r="J498" s="8">
        <v>1</v>
      </c>
      <c r="K498" s="8">
        <v>0</v>
      </c>
    </row>
    <row r="499" spans="1:11">
      <c r="A499" s="7" t="e">
        <f>VLOOKUP(B:B,#REF!,1,0)</f>
        <v>#REF!</v>
      </c>
      <c r="B499" s="7">
        <v>2455018119271</v>
      </c>
      <c r="C499" s="7">
        <v>4961914963415</v>
      </c>
      <c r="D499" s="8" t="s">
        <v>1310</v>
      </c>
      <c r="E499" s="8" t="s">
        <v>19</v>
      </c>
      <c r="F499" s="8" t="s">
        <v>873</v>
      </c>
      <c r="G499" s="8" t="s">
        <v>61</v>
      </c>
      <c r="H499" s="8">
        <v>38500</v>
      </c>
      <c r="I499" s="8">
        <v>20857.375</v>
      </c>
      <c r="J499" s="8">
        <v>0</v>
      </c>
      <c r="K499" s="8">
        <v>0</v>
      </c>
    </row>
    <row r="500" spans="1:11">
      <c r="A500" s="7" t="e">
        <f>VLOOKUP(B:B,#REF!,1,0)</f>
        <v>#REF!</v>
      </c>
      <c r="B500" s="7">
        <v>2254519119274</v>
      </c>
      <c r="C500" s="7">
        <v>4961914963552</v>
      </c>
      <c r="D500" s="8" t="s">
        <v>1311</v>
      </c>
      <c r="E500" s="8" t="s">
        <v>19</v>
      </c>
      <c r="F500" s="8" t="s">
        <v>1018</v>
      </c>
      <c r="G500" s="8" t="s">
        <v>108</v>
      </c>
      <c r="H500" s="8">
        <v>45000</v>
      </c>
      <c r="I500" s="8">
        <v>24822</v>
      </c>
      <c r="J500" s="8">
        <v>0</v>
      </c>
      <c r="K500" s="8">
        <v>0</v>
      </c>
    </row>
    <row r="501" spans="1:11">
      <c r="A501" s="7" t="e">
        <f>VLOOKUP(B:B,#REF!,1,0)</f>
        <v>#REF!</v>
      </c>
      <c r="B501" s="7">
        <v>2454519119278</v>
      </c>
      <c r="C501" s="7">
        <v>4961914963675</v>
      </c>
      <c r="D501" s="8" t="s">
        <v>1268</v>
      </c>
      <c r="E501" s="8" t="s">
        <v>19</v>
      </c>
      <c r="F501" s="8" t="s">
        <v>1020</v>
      </c>
      <c r="G501" s="8" t="s">
        <v>58</v>
      </c>
      <c r="H501" s="8">
        <v>49800</v>
      </c>
      <c r="I501" s="8">
        <v>26979.15</v>
      </c>
      <c r="J501" s="8">
        <v>17</v>
      </c>
      <c r="K501" s="8">
        <v>1</v>
      </c>
    </row>
    <row r="502" spans="1:11">
      <c r="A502" s="7" t="e">
        <f>VLOOKUP(B:B,#REF!,1,0)</f>
        <v>#REF!</v>
      </c>
      <c r="B502" s="7">
        <v>1956016119351</v>
      </c>
      <c r="C502" s="7">
        <v>4961914452711</v>
      </c>
      <c r="D502" s="8" t="s">
        <v>1275</v>
      </c>
      <c r="E502" s="8" t="s">
        <v>20</v>
      </c>
      <c r="F502" s="8" t="s">
        <v>1021</v>
      </c>
      <c r="G502" s="8" t="s">
        <v>46</v>
      </c>
      <c r="H502" s="8">
        <v>21800</v>
      </c>
      <c r="I502" s="8">
        <v>11810.15</v>
      </c>
      <c r="J502" s="8">
        <v>0</v>
      </c>
      <c r="K502" s="8">
        <v>3</v>
      </c>
    </row>
    <row r="503" spans="1:11">
      <c r="A503" s="7" t="e">
        <f>VLOOKUP(B:B,#REF!,1,0)</f>
        <v>#REF!</v>
      </c>
      <c r="B503" s="7">
        <v>2056016119357</v>
      </c>
      <c r="C503" s="7">
        <v>4961914452728</v>
      </c>
      <c r="D503" s="8" t="s">
        <v>1265</v>
      </c>
      <c r="E503" s="8" t="s">
        <v>1266</v>
      </c>
      <c r="F503" s="8" t="s">
        <v>993</v>
      </c>
      <c r="G503" s="8" t="s">
        <v>47</v>
      </c>
      <c r="H503" s="8">
        <v>23000</v>
      </c>
      <c r="I503" s="8">
        <v>12333</v>
      </c>
      <c r="J503" s="8">
        <v>113</v>
      </c>
      <c r="K503" s="8">
        <v>20</v>
      </c>
    </row>
    <row r="504" spans="1:11">
      <c r="A504" s="7" t="e">
        <f>VLOOKUP(B:B,#REF!,1,0)</f>
        <v>#REF!</v>
      </c>
      <c r="B504" s="7">
        <v>2156016119354</v>
      </c>
      <c r="C504" s="7">
        <v>4961914452735</v>
      </c>
      <c r="D504" s="8" t="s">
        <v>1312</v>
      </c>
      <c r="E504" s="8" t="s">
        <v>20</v>
      </c>
      <c r="F504" s="8" t="s">
        <v>1011</v>
      </c>
      <c r="G504" s="8" t="s">
        <v>48</v>
      </c>
      <c r="H504" s="8">
        <v>24300</v>
      </c>
      <c r="I504" s="8">
        <v>13403.88</v>
      </c>
      <c r="J504" s="8">
        <v>0</v>
      </c>
      <c r="K504" s="8">
        <v>0</v>
      </c>
    </row>
    <row r="505" spans="1:11">
      <c r="A505" s="7" t="e">
        <f>VLOOKUP(B:B,#REF!,1,0)</f>
        <v>#REF!</v>
      </c>
      <c r="B505" s="7">
        <v>2355018119359</v>
      </c>
      <c r="C505" s="7">
        <v>4961914455439</v>
      </c>
      <c r="D505" s="8" t="s">
        <v>1291</v>
      </c>
      <c r="E505" s="8" t="s">
        <v>20</v>
      </c>
      <c r="F505" s="8" t="s">
        <v>831</v>
      </c>
      <c r="G505" s="8" t="s">
        <v>54</v>
      </c>
      <c r="H505" s="8">
        <v>36300</v>
      </c>
      <c r="I505" s="8">
        <v>19545</v>
      </c>
      <c r="J505" s="8">
        <v>10</v>
      </c>
      <c r="K505" s="8">
        <v>1</v>
      </c>
    </row>
    <row r="506" spans="1:11">
      <c r="A506" s="7" t="e">
        <f>VLOOKUP(B:B,#REF!,1,0)</f>
        <v>#REF!</v>
      </c>
      <c r="B506" s="7">
        <v>1956515119357</v>
      </c>
      <c r="C506" s="7">
        <v>4961914452704</v>
      </c>
      <c r="D506" s="8" t="s">
        <v>1313</v>
      </c>
      <c r="E506" s="8" t="s">
        <v>20</v>
      </c>
      <c r="F506" s="8" t="s">
        <v>844</v>
      </c>
      <c r="G506" s="8" t="s">
        <v>43</v>
      </c>
      <c r="H506" s="8">
        <v>18700</v>
      </c>
      <c r="I506" s="8">
        <v>10130.725</v>
      </c>
      <c r="J506" s="8">
        <v>14</v>
      </c>
      <c r="K506" s="8">
        <v>0</v>
      </c>
    </row>
    <row r="507" spans="1:11">
      <c r="A507" s="7" t="e">
        <f>VLOOKUP(B:B,#REF!,1,0)</f>
        <v>#REF!</v>
      </c>
      <c r="B507" s="7">
        <v>2155517119351</v>
      </c>
      <c r="C507" s="7">
        <v>4961914455514</v>
      </c>
      <c r="D507" s="8" t="s">
        <v>1249</v>
      </c>
      <c r="E507" s="8" t="s">
        <v>20</v>
      </c>
      <c r="F507" s="8" t="s">
        <v>995</v>
      </c>
      <c r="G507" s="8" t="s">
        <v>66</v>
      </c>
      <c r="H507" s="8">
        <v>29900</v>
      </c>
      <c r="I507" s="8">
        <v>16198.324999999901</v>
      </c>
      <c r="J507" s="8">
        <v>46</v>
      </c>
      <c r="K507" s="8">
        <v>31</v>
      </c>
    </row>
    <row r="508" spans="1:11">
      <c r="A508" s="7" t="e">
        <f>VLOOKUP(B:B,#REF!,1,0)</f>
        <v>#REF!</v>
      </c>
      <c r="B508" s="7">
        <v>2156017119353</v>
      </c>
      <c r="C508" s="7">
        <v>4961914452759</v>
      </c>
      <c r="D508" s="8" t="s">
        <v>1281</v>
      </c>
      <c r="E508" s="8" t="s">
        <v>20</v>
      </c>
      <c r="F508" s="8" t="s">
        <v>1012</v>
      </c>
      <c r="G508" s="8" t="s">
        <v>67</v>
      </c>
      <c r="H508" s="8">
        <v>26200</v>
      </c>
      <c r="I508" s="8">
        <v>14193.85</v>
      </c>
      <c r="J508" s="8">
        <v>29</v>
      </c>
      <c r="K508" s="8">
        <v>2</v>
      </c>
    </row>
    <row r="509" spans="1:11">
      <c r="A509" s="7" t="e">
        <f>VLOOKUP(B:B,#REF!,1,0)</f>
        <v>#REF!</v>
      </c>
      <c r="B509" s="7">
        <v>2255518119357</v>
      </c>
      <c r="C509" s="7">
        <v>4961914455521</v>
      </c>
      <c r="D509" s="8" t="s">
        <v>1282</v>
      </c>
      <c r="E509" s="8" t="s">
        <v>20</v>
      </c>
      <c r="F509" s="8" t="s">
        <v>776</v>
      </c>
      <c r="G509" s="8" t="s">
        <v>71</v>
      </c>
      <c r="H509" s="8">
        <v>34500</v>
      </c>
      <c r="I509" s="8">
        <v>18690.375</v>
      </c>
      <c r="J509" s="8">
        <v>0</v>
      </c>
      <c r="K509" s="8">
        <v>2</v>
      </c>
    </row>
    <row r="510" spans="1:11">
      <c r="A510" s="7" t="e">
        <f>VLOOKUP(B:B,#REF!,1,0)</f>
        <v>#REF!</v>
      </c>
      <c r="B510" s="7">
        <v>2055516119355</v>
      </c>
      <c r="C510" s="7">
        <v>4961914455460</v>
      </c>
      <c r="D510" s="8" t="s">
        <v>1314</v>
      </c>
      <c r="E510" s="8" t="s">
        <v>20</v>
      </c>
      <c r="F510" s="8" t="s">
        <v>738</v>
      </c>
      <c r="G510" s="8" t="s">
        <v>35</v>
      </c>
      <c r="H510" s="8">
        <v>24800</v>
      </c>
      <c r="I510" s="8">
        <v>13679.68</v>
      </c>
      <c r="J510" s="8">
        <v>0</v>
      </c>
      <c r="K510" s="8">
        <v>0</v>
      </c>
    </row>
    <row r="511" spans="1:11">
      <c r="A511" s="7" t="e">
        <f>VLOOKUP(B:B,#REF!,1,0)</f>
        <v>#REF!</v>
      </c>
      <c r="B511" s="7">
        <v>2256017119350</v>
      </c>
      <c r="C511" s="7">
        <v>4961914452773</v>
      </c>
      <c r="D511" s="8" t="s">
        <v>1261</v>
      </c>
      <c r="E511" s="8" t="s">
        <v>20</v>
      </c>
      <c r="F511" s="8" t="s">
        <v>1013</v>
      </c>
      <c r="G511" s="8" t="s">
        <v>68</v>
      </c>
      <c r="H511" s="8">
        <v>27500</v>
      </c>
      <c r="I511" s="8">
        <v>14898.125</v>
      </c>
      <c r="J511" s="8">
        <v>67</v>
      </c>
      <c r="K511" s="8">
        <v>0</v>
      </c>
    </row>
    <row r="512" spans="1:11">
      <c r="A512" s="7" t="e">
        <f>VLOOKUP(B:B,#REF!,1,0)</f>
        <v>#REF!</v>
      </c>
      <c r="B512" s="7">
        <v>2055517119354</v>
      </c>
      <c r="C512" s="7">
        <v>4961914455538</v>
      </c>
      <c r="D512" s="8" t="s">
        <v>1260</v>
      </c>
      <c r="E512" s="8" t="s">
        <v>20</v>
      </c>
      <c r="F512" s="8" t="s">
        <v>1022</v>
      </c>
      <c r="G512" s="8" t="s">
        <v>65</v>
      </c>
      <c r="H512" s="8">
        <v>28800</v>
      </c>
      <c r="I512" s="8">
        <v>15602.4</v>
      </c>
      <c r="J512" s="8">
        <v>18</v>
      </c>
      <c r="K512" s="8">
        <v>7</v>
      </c>
    </row>
    <row r="513" spans="1:11">
      <c r="A513" s="7" t="e">
        <f>VLOOKUP(B:B,#REF!,1,0)</f>
        <v>#REF!</v>
      </c>
      <c r="B513" s="7">
        <v>2255018119352</v>
      </c>
      <c r="C513" s="7">
        <v>4961914455507</v>
      </c>
      <c r="D513" s="8" t="s">
        <v>1255</v>
      </c>
      <c r="E513" s="8" t="s">
        <v>20</v>
      </c>
      <c r="F513" s="8" t="s">
        <v>988</v>
      </c>
      <c r="G513" s="8" t="s">
        <v>80</v>
      </c>
      <c r="H513" s="8">
        <v>35200</v>
      </c>
      <c r="I513" s="8">
        <v>19069.599999999999</v>
      </c>
      <c r="J513" s="8">
        <v>73</v>
      </c>
      <c r="K513" s="8">
        <v>2</v>
      </c>
    </row>
    <row r="514" spans="1:11">
      <c r="A514" s="7" t="e">
        <f>VLOOKUP(B:B,#REF!,1,0)</f>
        <v>#REF!</v>
      </c>
      <c r="B514" s="7">
        <v>1956515118220</v>
      </c>
      <c r="C514" s="7">
        <v>4961914457631</v>
      </c>
      <c r="D514" s="8" t="s">
        <v>1269</v>
      </c>
      <c r="E514" s="8" t="s">
        <v>1270</v>
      </c>
      <c r="F514" s="8" t="s">
        <v>1271</v>
      </c>
      <c r="G514" s="8" t="s">
        <v>43</v>
      </c>
      <c r="H514" s="8">
        <v>14400</v>
      </c>
      <c r="I514" s="8">
        <v>8275.1999999999898</v>
      </c>
      <c r="J514" s="8">
        <v>0</v>
      </c>
      <c r="K514" s="8">
        <v>4</v>
      </c>
    </row>
    <row r="515" spans="1:11">
      <c r="A515" s="7" t="e">
        <f>VLOOKUP(B:B,#REF!,1,0)</f>
        <v>#REF!</v>
      </c>
      <c r="B515" s="7">
        <v>1655514119190</v>
      </c>
      <c r="C515" s="7">
        <v>4961914455415</v>
      </c>
      <c r="D515" s="8" t="s">
        <v>1276</v>
      </c>
      <c r="E515" s="8" t="s">
        <v>21</v>
      </c>
      <c r="F515" s="8" t="s">
        <v>684</v>
      </c>
      <c r="G515" s="8" t="s">
        <v>111</v>
      </c>
      <c r="H515" s="8" t="s">
        <v>152</v>
      </c>
      <c r="I515" s="8">
        <v>8300</v>
      </c>
      <c r="J515" s="8">
        <v>1</v>
      </c>
      <c r="K515" s="8">
        <v>2</v>
      </c>
    </row>
    <row r="516" spans="1:11">
      <c r="A516" s="7" t="e">
        <f>VLOOKUP(B:B,#REF!,1,0)</f>
        <v>#REF!</v>
      </c>
      <c r="B516" s="7">
        <v>1556514119190</v>
      </c>
      <c r="C516" s="7">
        <v>4961914455408</v>
      </c>
      <c r="D516" s="8" t="s">
        <v>1315</v>
      </c>
      <c r="E516" s="8" t="s">
        <v>21</v>
      </c>
      <c r="F516" s="8" t="s">
        <v>703</v>
      </c>
      <c r="G516" s="8" t="s">
        <v>104</v>
      </c>
      <c r="H516" s="8" t="s">
        <v>152</v>
      </c>
      <c r="I516" s="8">
        <v>6809</v>
      </c>
      <c r="J516" s="8">
        <v>16</v>
      </c>
      <c r="K516" s="8">
        <v>28</v>
      </c>
    </row>
    <row r="517" spans="1:11">
      <c r="A517" s="7" t="e">
        <f>VLOOKUP(B:B,#REF!,1,0)</f>
        <v>#REF!</v>
      </c>
      <c r="B517" s="7">
        <v>1655515119199</v>
      </c>
      <c r="C517" s="7">
        <v>4961914455422</v>
      </c>
      <c r="D517" s="8" t="s">
        <v>1292</v>
      </c>
      <c r="E517" s="8" t="s">
        <v>21</v>
      </c>
      <c r="F517" s="8" t="s">
        <v>682</v>
      </c>
      <c r="G517" s="8" t="s">
        <v>109</v>
      </c>
      <c r="H517" s="8" t="s">
        <v>152</v>
      </c>
      <c r="I517" s="8">
        <v>9161</v>
      </c>
      <c r="J517" s="8">
        <v>9</v>
      </c>
      <c r="K517" s="8">
        <v>22</v>
      </c>
    </row>
    <row r="518" spans="1:11">
      <c r="A518" s="7" t="e">
        <f>VLOOKUP(B:B,#REF!,1,0)</f>
        <v>#REF!</v>
      </c>
      <c r="B518" s="7">
        <v>2256517118174</v>
      </c>
      <c r="C518" s="7">
        <v>4961914968205</v>
      </c>
      <c r="D518" s="8" t="s">
        <v>1267</v>
      </c>
      <c r="E518" s="8" t="s">
        <v>22</v>
      </c>
      <c r="F518" s="8" t="s">
        <v>985</v>
      </c>
      <c r="G518" s="8" t="s">
        <v>74</v>
      </c>
      <c r="H518" s="8">
        <v>26500</v>
      </c>
      <c r="I518" s="8">
        <v>14045</v>
      </c>
      <c r="J518" s="8">
        <v>12</v>
      </c>
      <c r="K518" s="8">
        <v>20</v>
      </c>
    </row>
    <row r="519" spans="1:11">
      <c r="A519" s="7" t="e">
        <f>VLOOKUP(B:B,#REF!,1,0)</f>
        <v>#REF!</v>
      </c>
      <c r="B519" s="7">
        <v>2256018118178</v>
      </c>
      <c r="C519" s="7">
        <v>4961914968250</v>
      </c>
      <c r="D519" s="8" t="s">
        <v>1716</v>
      </c>
      <c r="E519" s="8" t="s">
        <v>22</v>
      </c>
      <c r="F519" s="8" t="s">
        <v>989</v>
      </c>
      <c r="G519" s="8" t="s">
        <v>84</v>
      </c>
      <c r="H519" s="8">
        <v>34100</v>
      </c>
      <c r="I519" s="8">
        <v>18070</v>
      </c>
      <c r="J519" s="8">
        <v>16</v>
      </c>
      <c r="K519" s="8">
        <v>0</v>
      </c>
    </row>
    <row r="520" spans="1:11">
      <c r="A520" s="7" t="e">
        <f>VLOOKUP(B:B,#REF!,1,0)</f>
        <v>#REF!</v>
      </c>
      <c r="B520" s="7">
        <v>2355518118173</v>
      </c>
      <c r="C520" s="7">
        <v>4961914968298</v>
      </c>
      <c r="D520" s="8" t="s">
        <v>1293</v>
      </c>
      <c r="E520" s="8" t="s">
        <v>22</v>
      </c>
      <c r="F520" s="8" t="s">
        <v>990</v>
      </c>
      <c r="G520" s="8" t="s">
        <v>72</v>
      </c>
      <c r="H520" s="8">
        <v>36800</v>
      </c>
      <c r="I520" s="8">
        <v>19504</v>
      </c>
      <c r="J520" s="8">
        <v>4</v>
      </c>
      <c r="K520" s="8">
        <v>0</v>
      </c>
    </row>
    <row r="521" spans="1:11">
      <c r="A521" s="7" t="e">
        <f>VLOOKUP(B:B,#REF!,1,0)</f>
        <v>#REF!</v>
      </c>
      <c r="B521" s="7">
        <v>1756514111334</v>
      </c>
      <c r="C521" s="7">
        <v>4961914968861</v>
      </c>
      <c r="D521" s="8" t="s">
        <v>1674</v>
      </c>
      <c r="E521" s="8" t="s">
        <v>3320</v>
      </c>
      <c r="F521" s="8" t="s">
        <v>3321</v>
      </c>
      <c r="G521" s="8" t="s">
        <v>87</v>
      </c>
      <c r="H521" s="8">
        <v>18200</v>
      </c>
      <c r="I521" s="8">
        <v>10525.2</v>
      </c>
      <c r="J521" s="8">
        <v>8</v>
      </c>
      <c r="K521" s="8">
        <v>52</v>
      </c>
    </row>
    <row r="522" spans="1:11">
      <c r="A522" s="7" t="e">
        <f>VLOOKUP(B:B,#REF!,1,0)</f>
        <v>#REF!</v>
      </c>
      <c r="B522" s="7">
        <v>1656514111337</v>
      </c>
      <c r="C522" s="7">
        <v>4961914969721</v>
      </c>
      <c r="D522" s="8" t="s">
        <v>1473</v>
      </c>
      <c r="E522" s="8" t="s">
        <v>3320</v>
      </c>
      <c r="F522" s="8" t="s">
        <v>1474</v>
      </c>
      <c r="G522" s="8" t="s">
        <v>114</v>
      </c>
      <c r="H522" s="8">
        <v>15700</v>
      </c>
      <c r="I522" s="8">
        <v>9074.7999999999993</v>
      </c>
      <c r="J522" s="8">
        <v>8</v>
      </c>
      <c r="K522" s="8">
        <v>200</v>
      </c>
    </row>
    <row r="523" spans="1:11">
      <c r="A523" s="7" t="e">
        <f>VLOOKUP(B:B,#REF!,1,0)</f>
        <v>#REF!</v>
      </c>
      <c r="B523" s="7">
        <v>1857014111333</v>
      </c>
      <c r="C523" s="7">
        <v>4961914969738</v>
      </c>
      <c r="D523" s="8" t="s">
        <v>1475</v>
      </c>
      <c r="E523" s="8" t="s">
        <v>3320</v>
      </c>
      <c r="F523" s="8" t="s">
        <v>1476</v>
      </c>
      <c r="G523" s="8" t="s">
        <v>112</v>
      </c>
      <c r="H523" s="8">
        <v>19200</v>
      </c>
      <c r="I523" s="8">
        <v>11103.4</v>
      </c>
      <c r="J523" s="8">
        <v>20</v>
      </c>
      <c r="K523" s="8">
        <v>100</v>
      </c>
    </row>
    <row r="524" spans="1:11">
      <c r="A524" s="7" t="e">
        <f>VLOOKUP(B:B,#REF!,1,0)</f>
        <v>#REF!</v>
      </c>
      <c r="B524" s="7">
        <v>1757014111336</v>
      </c>
      <c r="C524" s="7">
        <v>4961914969745</v>
      </c>
      <c r="D524" s="8" t="s">
        <v>1477</v>
      </c>
      <c r="E524" s="8" t="s">
        <v>3320</v>
      </c>
      <c r="F524" s="8" t="s">
        <v>1478</v>
      </c>
      <c r="G524" s="8" t="s">
        <v>88</v>
      </c>
      <c r="H524" s="8">
        <v>17100</v>
      </c>
      <c r="I524" s="8">
        <v>9888.2000000000007</v>
      </c>
      <c r="J524" s="8">
        <v>36</v>
      </c>
      <c r="K524" s="8">
        <v>24</v>
      </c>
    </row>
    <row r="525" spans="1:11">
      <c r="A525" s="7" t="e">
        <f>VLOOKUP(B:B,#REF!,1,0)</f>
        <v>#REF!</v>
      </c>
      <c r="B525" s="7">
        <v>1657014111339</v>
      </c>
      <c r="C525" s="7">
        <v>4961914969752</v>
      </c>
      <c r="D525" s="8" t="s">
        <v>1717</v>
      </c>
      <c r="E525" s="8" t="s">
        <v>3320</v>
      </c>
      <c r="F525" s="8" t="s">
        <v>1718</v>
      </c>
      <c r="G525" s="8" t="s">
        <v>86</v>
      </c>
      <c r="H525" s="8">
        <v>15800</v>
      </c>
      <c r="I525" s="8">
        <v>9133.6</v>
      </c>
      <c r="J525" s="8">
        <v>0</v>
      </c>
      <c r="K525" s="8">
        <v>0</v>
      </c>
    </row>
    <row r="526" spans="1:11">
      <c r="A526" s="7" t="e">
        <f>VLOOKUP(B:B,#REF!,1,0)</f>
        <v>#REF!</v>
      </c>
      <c r="B526" s="7">
        <v>1956515111337</v>
      </c>
      <c r="C526" s="7">
        <v>4961914968847</v>
      </c>
      <c r="D526" s="8" t="s">
        <v>1479</v>
      </c>
      <c r="E526" s="8" t="s">
        <v>3320</v>
      </c>
      <c r="F526" s="8" t="s">
        <v>1480</v>
      </c>
      <c r="G526" s="8" t="s">
        <v>43</v>
      </c>
      <c r="H526" s="8">
        <v>24700</v>
      </c>
      <c r="I526" s="8">
        <v>13720</v>
      </c>
      <c r="J526" s="8">
        <v>102</v>
      </c>
      <c r="K526" s="8">
        <v>298</v>
      </c>
    </row>
    <row r="527" spans="1:11">
      <c r="A527" s="7" t="e">
        <f>VLOOKUP(B:B,#REF!,1,0)</f>
        <v>#REF!</v>
      </c>
      <c r="B527" s="7">
        <v>1856515111330</v>
      </c>
      <c r="C527" s="7">
        <v>4961914969646</v>
      </c>
      <c r="D527" s="8" t="s">
        <v>1481</v>
      </c>
      <c r="E527" s="8" t="s">
        <v>3320</v>
      </c>
      <c r="F527" s="8" t="s">
        <v>1482</v>
      </c>
      <c r="G527" s="8" t="s">
        <v>42</v>
      </c>
      <c r="H527" s="8">
        <v>22200</v>
      </c>
      <c r="I527" s="8">
        <v>12348</v>
      </c>
      <c r="J527" s="8">
        <v>20</v>
      </c>
      <c r="K527" s="8">
        <v>180</v>
      </c>
    </row>
    <row r="528" spans="1:11">
      <c r="A528" s="7" t="e">
        <f>VLOOKUP(B:B,#REF!,1,0)</f>
        <v>#REF!</v>
      </c>
      <c r="B528" s="7">
        <v>1756515111333</v>
      </c>
      <c r="C528" s="7">
        <v>4961914968854</v>
      </c>
      <c r="D528" s="8" t="s">
        <v>1483</v>
      </c>
      <c r="E528" s="8" t="s">
        <v>3320</v>
      </c>
      <c r="F528" s="8" t="s">
        <v>1484</v>
      </c>
      <c r="G528" s="8" t="s">
        <v>95</v>
      </c>
      <c r="H528" s="8">
        <v>19700</v>
      </c>
      <c r="I528" s="8">
        <v>10976</v>
      </c>
      <c r="J528" s="8">
        <v>84</v>
      </c>
      <c r="K528" s="8">
        <v>116</v>
      </c>
    </row>
    <row r="529" spans="1:11">
      <c r="A529" s="7" t="e">
        <f>VLOOKUP(B:B,#REF!,1,0)</f>
        <v>#REF!</v>
      </c>
      <c r="B529" s="7">
        <v>1856015111335</v>
      </c>
      <c r="C529" s="7">
        <v>4961914968830</v>
      </c>
      <c r="D529" s="8" t="s">
        <v>1283</v>
      </c>
      <c r="E529" s="8" t="s">
        <v>3320</v>
      </c>
      <c r="F529" s="8" t="s">
        <v>1024</v>
      </c>
      <c r="G529" s="8" t="s">
        <v>81</v>
      </c>
      <c r="H529" s="8">
        <v>28100</v>
      </c>
      <c r="I529" s="8">
        <v>16248.4</v>
      </c>
      <c r="J529" s="8">
        <v>0</v>
      </c>
      <c r="K529" s="8">
        <v>402</v>
      </c>
    </row>
    <row r="530" spans="1:11">
      <c r="A530" s="7" t="e">
        <f>VLOOKUP(B:B,#REF!,1,0)</f>
        <v>#REF!</v>
      </c>
      <c r="B530" s="7">
        <v>1656515111336</v>
      </c>
      <c r="C530" s="7">
        <v>4961914969653</v>
      </c>
      <c r="D530" s="8" t="s">
        <v>1284</v>
      </c>
      <c r="E530" s="8" t="s">
        <v>3320</v>
      </c>
      <c r="F530" s="8" t="s">
        <v>1027</v>
      </c>
      <c r="G530" s="8" t="s">
        <v>115</v>
      </c>
      <c r="H530" s="8">
        <v>18200</v>
      </c>
      <c r="I530" s="8">
        <v>10525.2</v>
      </c>
      <c r="J530" s="8">
        <v>26</v>
      </c>
      <c r="K530" s="8">
        <v>36</v>
      </c>
    </row>
    <row r="531" spans="1:11">
      <c r="A531" s="7" t="e">
        <f>VLOOKUP(B:B,#REF!,1,0)</f>
        <v>#REF!</v>
      </c>
      <c r="B531" s="7">
        <v>1655515111339</v>
      </c>
      <c r="C531" s="7">
        <v>4961914969585</v>
      </c>
      <c r="D531" s="8" t="s">
        <v>1277</v>
      </c>
      <c r="E531" s="8" t="s">
        <v>3320</v>
      </c>
      <c r="F531" s="8" t="s">
        <v>1023</v>
      </c>
      <c r="G531" s="8" t="s">
        <v>109</v>
      </c>
      <c r="H531" s="8">
        <v>25900</v>
      </c>
      <c r="I531" s="8">
        <v>13965</v>
      </c>
      <c r="J531" s="8">
        <v>18</v>
      </c>
      <c r="K531" s="8">
        <v>285</v>
      </c>
    </row>
    <row r="532" spans="1:11">
      <c r="A532" s="7" t="e">
        <f>VLOOKUP(B:B,#REF!,1,0)</f>
        <v>#REF!</v>
      </c>
      <c r="B532" s="7">
        <v>1656015111331</v>
      </c>
      <c r="C532" s="7">
        <v>4961914969615</v>
      </c>
      <c r="D532" s="8" t="s">
        <v>1294</v>
      </c>
      <c r="E532" s="8" t="s">
        <v>3320</v>
      </c>
      <c r="F532" s="8" t="s">
        <v>1026</v>
      </c>
      <c r="G532" s="8" t="s">
        <v>110</v>
      </c>
      <c r="H532" s="8">
        <v>24200</v>
      </c>
      <c r="I532" s="8">
        <v>13994.4</v>
      </c>
      <c r="J532" s="8">
        <v>0</v>
      </c>
      <c r="K532" s="8">
        <v>101</v>
      </c>
    </row>
    <row r="533" spans="1:11">
      <c r="A533" s="7" t="e">
        <f>VLOOKUP(B:B,#REF!,1,0)</f>
        <v>#REF!</v>
      </c>
      <c r="B533" s="7">
        <v>2156516111339</v>
      </c>
      <c r="C533" s="7">
        <v>4961914969516</v>
      </c>
      <c r="D533" s="8" t="s">
        <v>1485</v>
      </c>
      <c r="E533" s="8" t="s">
        <v>3320</v>
      </c>
      <c r="F533" s="8" t="s">
        <v>1486</v>
      </c>
      <c r="G533" s="8" t="s">
        <v>73</v>
      </c>
      <c r="H533" s="8">
        <v>34300</v>
      </c>
      <c r="I533" s="8">
        <v>19835.2</v>
      </c>
      <c r="J533" s="8">
        <v>0</v>
      </c>
      <c r="K533" s="8">
        <v>40</v>
      </c>
    </row>
    <row r="534" spans="1:11">
      <c r="A534" s="7" t="e">
        <f>VLOOKUP(B:B,#REF!,1,0)</f>
        <v>#REF!</v>
      </c>
      <c r="B534" s="7">
        <v>2156016111334</v>
      </c>
      <c r="C534" s="7">
        <v>4961914969462</v>
      </c>
      <c r="D534" s="8" t="s">
        <v>1487</v>
      </c>
      <c r="E534" s="8" t="s">
        <v>3320</v>
      </c>
      <c r="F534" s="8" t="s">
        <v>1488</v>
      </c>
      <c r="G534" s="8" t="s">
        <v>48</v>
      </c>
      <c r="H534" s="8">
        <v>36900</v>
      </c>
      <c r="I534" s="8">
        <v>21334.6</v>
      </c>
      <c r="J534" s="8">
        <v>6</v>
      </c>
      <c r="K534" s="8">
        <v>54</v>
      </c>
    </row>
    <row r="535" spans="1:11">
      <c r="A535" s="7" t="e">
        <f>VLOOKUP(B:B,#REF!,1,0)</f>
        <v>#REF!</v>
      </c>
      <c r="B535" s="7">
        <v>2055017111308</v>
      </c>
      <c r="C535" s="7">
        <v>4961914969288</v>
      </c>
      <c r="D535" s="8" t="s">
        <v>1489</v>
      </c>
      <c r="E535" s="8" t="s">
        <v>3320</v>
      </c>
      <c r="F535" s="8" t="s">
        <v>1490</v>
      </c>
      <c r="G535" s="8" t="s">
        <v>64</v>
      </c>
      <c r="H535" s="8">
        <v>44000</v>
      </c>
      <c r="I535" s="8">
        <v>25440.799999999999</v>
      </c>
      <c r="J535" s="8">
        <v>0</v>
      </c>
      <c r="K535" s="8">
        <v>20</v>
      </c>
    </row>
    <row r="536" spans="1:11">
      <c r="A536" s="7" t="e">
        <f>VLOOKUP(B:B,#REF!,1,0)</f>
        <v>#REF!</v>
      </c>
      <c r="B536" s="7">
        <v>2155017111305</v>
      </c>
      <c r="C536" s="7">
        <v>4961914969271</v>
      </c>
      <c r="D536" s="8" t="s">
        <v>1491</v>
      </c>
      <c r="E536" s="8" t="s">
        <v>3320</v>
      </c>
      <c r="F536" s="8" t="s">
        <v>1492</v>
      </c>
      <c r="G536" s="8" t="s">
        <v>39</v>
      </c>
      <c r="H536" s="8">
        <v>48600</v>
      </c>
      <c r="I536" s="8">
        <v>28096.6</v>
      </c>
      <c r="J536" s="8">
        <v>4</v>
      </c>
      <c r="K536" s="8">
        <v>36</v>
      </c>
    </row>
    <row r="537" spans="1:11">
      <c r="A537" s="7" t="e">
        <f>VLOOKUP(B:B,#REF!,1,0)</f>
        <v>#REF!</v>
      </c>
      <c r="B537" s="7">
        <v>2156017111333</v>
      </c>
      <c r="C537" s="7">
        <v>4961914969349</v>
      </c>
      <c r="D537" s="8" t="s">
        <v>1493</v>
      </c>
      <c r="E537" s="8" t="s">
        <v>3320</v>
      </c>
      <c r="F537" s="8" t="s">
        <v>1494</v>
      </c>
      <c r="G537" s="8" t="s">
        <v>67</v>
      </c>
      <c r="H537" s="8">
        <v>39700</v>
      </c>
      <c r="I537" s="8">
        <v>22951.599999999999</v>
      </c>
      <c r="J537" s="8">
        <v>0</v>
      </c>
      <c r="K537" s="8">
        <v>101</v>
      </c>
    </row>
    <row r="538" spans="1:11">
      <c r="A538" s="7" t="e">
        <f>VLOOKUP(B:B,#REF!,1,0)</f>
        <v>#REF!</v>
      </c>
      <c r="B538" s="7">
        <v>2155517111300</v>
      </c>
      <c r="C538" s="7">
        <v>4961914969318</v>
      </c>
      <c r="D538" s="8" t="s">
        <v>1285</v>
      </c>
      <c r="E538" s="8" t="s">
        <v>3320</v>
      </c>
      <c r="F538" s="8" t="s">
        <v>1025</v>
      </c>
      <c r="G538" s="8" t="s">
        <v>66</v>
      </c>
      <c r="H538" s="8">
        <v>46500</v>
      </c>
      <c r="I538" s="8">
        <v>26891.200000000001</v>
      </c>
      <c r="J538" s="8">
        <v>0</v>
      </c>
      <c r="K538" s="8">
        <v>82</v>
      </c>
    </row>
    <row r="539" spans="1:11">
      <c r="A539" s="7" t="e">
        <f>VLOOKUP(B:B,#REF!,1,0)</f>
        <v>#REF!</v>
      </c>
      <c r="B539" s="7">
        <v>2255518119586</v>
      </c>
      <c r="C539" s="7" t="s">
        <v>152</v>
      </c>
      <c r="D539" s="8" t="s">
        <v>1295</v>
      </c>
      <c r="E539" s="8" t="s">
        <v>3322</v>
      </c>
      <c r="F539" s="8" t="s">
        <v>3323</v>
      </c>
      <c r="G539" s="8" t="s">
        <v>71</v>
      </c>
      <c r="H539" s="8" t="s">
        <v>152</v>
      </c>
      <c r="I539" s="8">
        <v>15677</v>
      </c>
      <c r="J539" s="8">
        <v>16</v>
      </c>
      <c r="K539" s="8">
        <v>57</v>
      </c>
    </row>
    <row r="540" spans="1:11">
      <c r="A540" s="7" t="e">
        <f>VLOOKUP(B:B,#REF!,1,0)</f>
        <v>#REF!</v>
      </c>
      <c r="B540" s="7">
        <v>2355520119588</v>
      </c>
      <c r="C540" s="7" t="s">
        <v>152</v>
      </c>
      <c r="D540" s="8" t="s">
        <v>1296</v>
      </c>
      <c r="E540" s="8" t="s">
        <v>3322</v>
      </c>
      <c r="F540" s="8" t="s">
        <v>1033</v>
      </c>
      <c r="G540" s="8" t="s">
        <v>79</v>
      </c>
      <c r="H540" s="8" t="s">
        <v>152</v>
      </c>
      <c r="I540" s="8">
        <v>20004</v>
      </c>
      <c r="J540" s="8">
        <v>8</v>
      </c>
      <c r="K540" s="8">
        <v>92</v>
      </c>
    </row>
    <row r="541" spans="1:11">
      <c r="A541" s="7" t="e">
        <f>VLOOKUP(B:B,#REF!,1,0)</f>
        <v>#REF!</v>
      </c>
      <c r="B541" s="7">
        <v>2256017119589</v>
      </c>
      <c r="C541" s="7" t="s">
        <v>152</v>
      </c>
      <c r="D541" s="8" t="s">
        <v>1316</v>
      </c>
      <c r="E541" s="8" t="s">
        <v>3322</v>
      </c>
      <c r="F541" s="8" t="s">
        <v>1029</v>
      </c>
      <c r="G541" s="8" t="s">
        <v>68</v>
      </c>
      <c r="H541" s="8" t="s">
        <v>152</v>
      </c>
      <c r="I541" s="8">
        <v>15321</v>
      </c>
      <c r="J541" s="8">
        <v>64</v>
      </c>
      <c r="K541" s="8">
        <v>32</v>
      </c>
    </row>
    <row r="542" spans="1:11">
      <c r="A542" s="7" t="e">
        <f>VLOOKUP(B:B,#REF!,1,0)</f>
        <v>#REF!</v>
      </c>
      <c r="B542" s="7">
        <v>2256018119588</v>
      </c>
      <c r="C542" s="7" t="s">
        <v>152</v>
      </c>
      <c r="D542" s="8" t="s">
        <v>1317</v>
      </c>
      <c r="E542" s="8" t="s">
        <v>3322</v>
      </c>
      <c r="F542" s="8" t="s">
        <v>1030</v>
      </c>
      <c r="G542" s="8" t="s">
        <v>84</v>
      </c>
      <c r="H542" s="8" t="s">
        <v>152</v>
      </c>
      <c r="I542" s="8">
        <v>15673</v>
      </c>
      <c r="J542" s="8">
        <v>105</v>
      </c>
      <c r="K542" s="8">
        <v>27</v>
      </c>
    </row>
    <row r="543" spans="1:11">
      <c r="A543" s="7" t="e">
        <f>VLOOKUP(B:B,#REF!,1,0)</f>
        <v>#REF!</v>
      </c>
      <c r="B543" s="7">
        <v>2656517119582</v>
      </c>
      <c r="C543" s="7" t="s">
        <v>152</v>
      </c>
      <c r="D543" s="8" t="s">
        <v>1318</v>
      </c>
      <c r="E543" s="8" t="s">
        <v>3322</v>
      </c>
      <c r="F543" s="8" t="s">
        <v>1028</v>
      </c>
      <c r="G543" s="8" t="s">
        <v>75</v>
      </c>
      <c r="H543" s="8" t="s">
        <v>152</v>
      </c>
      <c r="I543" s="8">
        <v>17525</v>
      </c>
      <c r="J543" s="8">
        <v>92</v>
      </c>
      <c r="K543" s="8">
        <v>48</v>
      </c>
    </row>
    <row r="544" spans="1:11">
      <c r="A544" s="7" t="e">
        <f>VLOOKUP(B:B,#REF!,1,0)</f>
        <v>#REF!</v>
      </c>
      <c r="B544" s="7">
        <v>2356018119585</v>
      </c>
      <c r="C544" s="7" t="s">
        <v>152</v>
      </c>
      <c r="D544" s="8" t="s">
        <v>1244</v>
      </c>
      <c r="E544" s="8" t="s">
        <v>3322</v>
      </c>
      <c r="F544" s="8" t="s">
        <v>1245</v>
      </c>
      <c r="G544" s="8" t="s">
        <v>76</v>
      </c>
      <c r="H544" s="8" t="s">
        <v>152</v>
      </c>
      <c r="I544" s="8">
        <v>17830</v>
      </c>
      <c r="J544" s="8">
        <v>4</v>
      </c>
      <c r="K544" s="8">
        <v>76</v>
      </c>
    </row>
    <row r="545" spans="1:11">
      <c r="A545" s="7" t="e">
        <f>VLOOKUP(B:B,#REF!,1,0)</f>
        <v>#REF!</v>
      </c>
      <c r="B545" s="7">
        <v>2355518119583</v>
      </c>
      <c r="C545" s="7" t="s">
        <v>152</v>
      </c>
      <c r="D545" s="8" t="s">
        <v>1319</v>
      </c>
      <c r="E545" s="8" t="s">
        <v>3322</v>
      </c>
      <c r="F545" s="8" t="s">
        <v>1031</v>
      </c>
      <c r="G545" s="8" t="s">
        <v>72</v>
      </c>
      <c r="H545" s="8" t="s">
        <v>152</v>
      </c>
      <c r="I545" s="8">
        <v>16506</v>
      </c>
      <c r="J545" s="8">
        <v>68</v>
      </c>
      <c r="K545" s="8">
        <v>68</v>
      </c>
    </row>
    <row r="546" spans="1:11">
      <c r="A546" s="7" t="e">
        <f>VLOOKUP(B:B,#REF!,1,0)</f>
        <v>#REF!</v>
      </c>
      <c r="B546" s="7">
        <v>2355519119582</v>
      </c>
      <c r="C546" s="7" t="s">
        <v>152</v>
      </c>
      <c r="D546" s="8" t="s">
        <v>1320</v>
      </c>
      <c r="E546" s="8" t="s">
        <v>3322</v>
      </c>
      <c r="F546" s="8" t="s">
        <v>1032</v>
      </c>
      <c r="G546" s="8" t="s">
        <v>91</v>
      </c>
      <c r="H546" s="8" t="s">
        <v>152</v>
      </c>
      <c r="I546" s="8">
        <v>18254</v>
      </c>
      <c r="J546" s="8">
        <v>40</v>
      </c>
      <c r="K546" s="8">
        <v>88</v>
      </c>
    </row>
    <row r="547" spans="1:11">
      <c r="A547" s="7" t="e">
        <f>VLOOKUP(B:B,#REF!,1,0)</f>
        <v>#REF!</v>
      </c>
      <c r="B547" s="7">
        <v>2656018119586</v>
      </c>
      <c r="C547" s="7" t="s">
        <v>152</v>
      </c>
      <c r="D547" s="8" t="s">
        <v>1321</v>
      </c>
      <c r="E547" s="8" t="s">
        <v>3322</v>
      </c>
      <c r="F547" s="8" t="s">
        <v>1034</v>
      </c>
      <c r="G547" s="8" t="s">
        <v>90</v>
      </c>
      <c r="H547" s="8" t="s">
        <v>152</v>
      </c>
      <c r="I547" s="8">
        <v>18803</v>
      </c>
      <c r="J547" s="8">
        <v>0</v>
      </c>
      <c r="K547" s="8">
        <v>0</v>
      </c>
    </row>
    <row r="548" spans="1:11">
      <c r="A548" s="7" t="e">
        <f>VLOOKUP(B:B,#REF!,1,0)</f>
        <v>#REF!</v>
      </c>
      <c r="B548" s="7">
        <v>2855020119588</v>
      </c>
      <c r="C548" s="7" t="s">
        <v>152</v>
      </c>
      <c r="D548" s="8" t="s">
        <v>1322</v>
      </c>
      <c r="E548" s="8" t="s">
        <v>3322</v>
      </c>
      <c r="F548" s="8" t="s">
        <v>1323</v>
      </c>
      <c r="G548" s="8" t="s">
        <v>117</v>
      </c>
      <c r="H548" s="8" t="s">
        <v>152</v>
      </c>
      <c r="I548" s="8">
        <v>22339</v>
      </c>
      <c r="J548" s="8">
        <v>20</v>
      </c>
      <c r="K548" s="8">
        <v>0</v>
      </c>
    </row>
    <row r="549" spans="1:11">
      <c r="A549" s="7" t="e">
        <f>VLOOKUP(B:B,#REF!,1,0)</f>
        <v>#REF!</v>
      </c>
      <c r="B549" s="7">
        <v>2154517129810</v>
      </c>
      <c r="C549" s="7">
        <v>4968814899912</v>
      </c>
      <c r="D549" s="8" t="s">
        <v>1324</v>
      </c>
      <c r="E549" s="8" t="s">
        <v>26</v>
      </c>
      <c r="F549" s="8" t="s">
        <v>570</v>
      </c>
      <c r="G549" s="8" t="s">
        <v>36</v>
      </c>
      <c r="H549" s="8" t="s">
        <v>152</v>
      </c>
      <c r="I549" s="8">
        <v>10860</v>
      </c>
      <c r="J549" s="8">
        <v>0</v>
      </c>
      <c r="K549" s="8">
        <v>0</v>
      </c>
    </row>
    <row r="550" spans="1:11">
      <c r="A550" s="7" t="e">
        <f>VLOOKUP(B:B,#REF!,1,0)</f>
        <v>#REF!</v>
      </c>
      <c r="B550" s="7">
        <v>2254517129800</v>
      </c>
      <c r="C550" s="7">
        <v>4968814899813</v>
      </c>
      <c r="D550" s="8" t="s">
        <v>1325</v>
      </c>
      <c r="E550" s="8" t="s">
        <v>26</v>
      </c>
      <c r="F550" s="8" t="s">
        <v>841</v>
      </c>
      <c r="G550" s="8" t="s">
        <v>37</v>
      </c>
      <c r="H550" s="8" t="s">
        <v>152</v>
      </c>
      <c r="I550" s="8">
        <v>10724</v>
      </c>
      <c r="J550" s="8">
        <v>0</v>
      </c>
      <c r="K550" s="8">
        <v>0</v>
      </c>
    </row>
    <row r="551" spans="1:11">
      <c r="A551" s="7" t="e">
        <f>VLOOKUP(B:B,#REF!,1,0)</f>
        <v>#REF!</v>
      </c>
      <c r="B551" s="7">
        <v>2254018129811</v>
      </c>
      <c r="C551" s="7">
        <v>4968814899929</v>
      </c>
      <c r="D551" s="8" t="s">
        <v>1326</v>
      </c>
      <c r="E551" s="8" t="s">
        <v>26</v>
      </c>
      <c r="F551" s="8" t="s">
        <v>1327</v>
      </c>
      <c r="G551" s="8" t="s">
        <v>38</v>
      </c>
      <c r="H551" s="8" t="s">
        <v>152</v>
      </c>
      <c r="I551" s="8">
        <v>13149</v>
      </c>
      <c r="J551" s="8">
        <v>0</v>
      </c>
      <c r="K551" s="8">
        <v>0</v>
      </c>
    </row>
    <row r="552" spans="1:11">
      <c r="A552" s="7" t="e">
        <f>VLOOKUP(B:B,#REF!,1,0)</f>
        <v>#REF!</v>
      </c>
      <c r="B552" s="7">
        <v>2254018129972</v>
      </c>
      <c r="C552" s="7">
        <v>4968814899929</v>
      </c>
      <c r="D552" s="8" t="s">
        <v>1326</v>
      </c>
      <c r="E552" s="8" t="s">
        <v>350</v>
      </c>
      <c r="F552" s="8" t="s">
        <v>571</v>
      </c>
      <c r="G552" s="8" t="s">
        <v>38</v>
      </c>
      <c r="H552" s="8" t="s">
        <v>152</v>
      </c>
      <c r="I552" s="8">
        <v>13788</v>
      </c>
      <c r="J552" s="8">
        <v>16</v>
      </c>
      <c r="K552" s="8">
        <v>0</v>
      </c>
    </row>
    <row r="553" spans="1:11">
      <c r="A553" s="7" t="e">
        <f>VLOOKUP(B:B,#REF!,1,0)</f>
        <v>#REF!</v>
      </c>
      <c r="B553" s="7">
        <v>2254518129816</v>
      </c>
      <c r="C553" s="7">
        <v>4968814900007</v>
      </c>
      <c r="D553" s="8" t="s">
        <v>1328</v>
      </c>
      <c r="E553" s="8" t="s">
        <v>26</v>
      </c>
      <c r="F553" s="8" t="s">
        <v>562</v>
      </c>
      <c r="G553" s="8" t="s">
        <v>40</v>
      </c>
      <c r="H553" s="8" t="s">
        <v>152</v>
      </c>
      <c r="I553" s="8">
        <v>10446</v>
      </c>
      <c r="J553" s="8">
        <v>0</v>
      </c>
      <c r="K553" s="8">
        <v>0</v>
      </c>
    </row>
    <row r="554" spans="1:11">
      <c r="A554" s="7" t="e">
        <f>VLOOKUP(B:B,#REF!,1,0)</f>
        <v>#REF!</v>
      </c>
      <c r="B554" s="7">
        <v>2354018129801</v>
      </c>
      <c r="C554" s="7">
        <v>4968814892562</v>
      </c>
      <c r="D554" s="8" t="s">
        <v>1329</v>
      </c>
      <c r="E554" s="8" t="s">
        <v>350</v>
      </c>
      <c r="F554" s="8" t="s">
        <v>572</v>
      </c>
      <c r="G554" s="8" t="s">
        <v>34</v>
      </c>
      <c r="H554" s="8" t="s">
        <v>152</v>
      </c>
      <c r="I554" s="8">
        <v>14126</v>
      </c>
      <c r="J554" s="8">
        <v>64</v>
      </c>
      <c r="K554" s="8">
        <v>0</v>
      </c>
    </row>
    <row r="555" spans="1:11">
      <c r="A555" s="7" t="e">
        <f>VLOOKUP(B:B,#REF!,1,0)</f>
        <v>#REF!</v>
      </c>
      <c r="B555" s="7">
        <v>2454018129808</v>
      </c>
      <c r="C555" s="7">
        <v>4968814887032</v>
      </c>
      <c r="D555" s="8" t="s">
        <v>1330</v>
      </c>
      <c r="E555" s="8" t="s">
        <v>26</v>
      </c>
      <c r="F555" s="8" t="s">
        <v>1331</v>
      </c>
      <c r="G555" s="8" t="s">
        <v>83</v>
      </c>
      <c r="H555" s="8" t="s">
        <v>152</v>
      </c>
      <c r="I555" s="8">
        <v>11634</v>
      </c>
      <c r="J555" s="8">
        <v>0</v>
      </c>
      <c r="K555" s="8">
        <v>3</v>
      </c>
    </row>
    <row r="556" spans="1:11">
      <c r="A556" s="7" t="e">
        <f>VLOOKUP(B:B,#REF!,1,0)</f>
        <v>#REF!</v>
      </c>
      <c r="B556" s="7">
        <v>2454018129976</v>
      </c>
      <c r="C556" s="7">
        <v>4968814887032</v>
      </c>
      <c r="D556" s="8" t="s">
        <v>1330</v>
      </c>
      <c r="E556" s="8" t="s">
        <v>350</v>
      </c>
      <c r="F556" s="8" t="s">
        <v>573</v>
      </c>
      <c r="G556" s="8" t="s">
        <v>83</v>
      </c>
      <c r="H556" s="8" t="s">
        <v>152</v>
      </c>
      <c r="I556" s="8">
        <v>14473</v>
      </c>
      <c r="J556" s="8">
        <v>76</v>
      </c>
      <c r="K556" s="8">
        <v>0</v>
      </c>
    </row>
    <row r="557" spans="1:11">
      <c r="A557" s="7" t="e">
        <f>VLOOKUP(B:B,#REF!,1,0)</f>
        <v>#REF!</v>
      </c>
      <c r="B557" s="7">
        <v>2254019129810</v>
      </c>
      <c r="C557" s="7">
        <v>4968814900144</v>
      </c>
      <c r="D557" s="8" t="s">
        <v>1332</v>
      </c>
      <c r="E557" s="8" t="s">
        <v>350</v>
      </c>
      <c r="F557" s="8" t="s">
        <v>1049</v>
      </c>
      <c r="G557" s="8" t="s">
        <v>124</v>
      </c>
      <c r="H557" s="8" t="s">
        <v>152</v>
      </c>
      <c r="I557" s="8">
        <v>11898</v>
      </c>
      <c r="J557" s="8">
        <v>0</v>
      </c>
      <c r="K557" s="8">
        <v>0</v>
      </c>
    </row>
    <row r="558" spans="1:11">
      <c r="A558" s="7" t="e">
        <f>VLOOKUP(B:B,#REF!,1,0)</f>
        <v>#REF!</v>
      </c>
      <c r="B558" s="7">
        <v>2454019129784</v>
      </c>
      <c r="C558" s="7">
        <v>4968814932503</v>
      </c>
      <c r="D558" s="8" t="s">
        <v>1333</v>
      </c>
      <c r="E558" s="8" t="s">
        <v>1334</v>
      </c>
      <c r="F558" s="8" t="s">
        <v>1335</v>
      </c>
      <c r="G558" s="8" t="s">
        <v>106</v>
      </c>
      <c r="H558" s="8" t="s">
        <v>152</v>
      </c>
      <c r="I558" s="8">
        <v>18883</v>
      </c>
      <c r="J558" s="8">
        <v>20</v>
      </c>
      <c r="K558" s="8">
        <v>17</v>
      </c>
    </row>
    <row r="559" spans="1:11">
      <c r="A559" s="7" t="e">
        <f>VLOOKUP(B:B,#REF!,1,0)</f>
        <v>#REF!</v>
      </c>
      <c r="B559" s="7">
        <v>2253519129795</v>
      </c>
      <c r="C559" s="7">
        <v>4548515027403</v>
      </c>
      <c r="D559" s="8" t="s">
        <v>1336</v>
      </c>
      <c r="E559" s="8" t="s">
        <v>1337</v>
      </c>
      <c r="F559" s="8" t="s">
        <v>1055</v>
      </c>
      <c r="G559" s="8" t="s">
        <v>127</v>
      </c>
      <c r="H559" s="8" t="s">
        <v>152</v>
      </c>
      <c r="I559" s="8">
        <v>16023</v>
      </c>
      <c r="J559" s="8">
        <v>8</v>
      </c>
      <c r="K559" s="8">
        <v>12</v>
      </c>
    </row>
    <row r="560" spans="1:11">
      <c r="A560" s="7" t="e">
        <f>VLOOKUP(B:B,#REF!,1,0)</f>
        <v>#REF!</v>
      </c>
      <c r="B560" s="7">
        <v>2254018129798</v>
      </c>
      <c r="C560" s="7">
        <v>4548515027571</v>
      </c>
      <c r="D560" s="8" t="s">
        <v>1338</v>
      </c>
      <c r="E560" s="8" t="s">
        <v>1337</v>
      </c>
      <c r="F560" s="8" t="s">
        <v>762</v>
      </c>
      <c r="G560" s="8" t="s">
        <v>38</v>
      </c>
      <c r="H560" s="8" t="s">
        <v>152</v>
      </c>
      <c r="I560" s="8">
        <v>12176</v>
      </c>
      <c r="J560" s="8">
        <v>37</v>
      </c>
      <c r="K560" s="8">
        <v>82</v>
      </c>
    </row>
    <row r="561" spans="1:11">
      <c r="A561" s="7" t="e">
        <f>VLOOKUP(B:B,#REF!,1,0)</f>
        <v>#REF!</v>
      </c>
      <c r="B561" s="7">
        <v>2454018129792</v>
      </c>
      <c r="C561" s="7">
        <v>4548515027427</v>
      </c>
      <c r="D561" s="8" t="s">
        <v>1339</v>
      </c>
      <c r="E561" s="8" t="s">
        <v>1337</v>
      </c>
      <c r="F561" s="8" t="s">
        <v>663</v>
      </c>
      <c r="G561" s="8" t="s">
        <v>83</v>
      </c>
      <c r="H561" s="8" t="s">
        <v>152</v>
      </c>
      <c r="I561" s="8">
        <v>14622</v>
      </c>
      <c r="J561" s="8">
        <v>68</v>
      </c>
      <c r="K561" s="8">
        <v>16</v>
      </c>
    </row>
    <row r="562" spans="1:11">
      <c r="A562" s="7" t="e">
        <f>VLOOKUP(B:B,#REF!,1,0)</f>
        <v>#REF!</v>
      </c>
      <c r="B562" s="7">
        <v>1956016129879</v>
      </c>
      <c r="C562" s="7" t="s">
        <v>152</v>
      </c>
      <c r="D562" s="8" t="s">
        <v>152</v>
      </c>
      <c r="E562" s="8" t="s">
        <v>24</v>
      </c>
      <c r="F562" s="8" t="s">
        <v>1340</v>
      </c>
      <c r="G562" s="8" t="s">
        <v>46</v>
      </c>
      <c r="H562" s="8" t="s">
        <v>152</v>
      </c>
      <c r="I562" s="8">
        <v>7978</v>
      </c>
      <c r="J562" s="8">
        <v>52</v>
      </c>
      <c r="K562" s="8">
        <v>23</v>
      </c>
    </row>
    <row r="563" spans="1:11">
      <c r="A563" s="7" t="e">
        <f>VLOOKUP(B:B,#REF!,1,0)</f>
        <v>#REF!</v>
      </c>
      <c r="B563" s="7">
        <v>2056016129875</v>
      </c>
      <c r="C563" s="7">
        <v>4968814930646</v>
      </c>
      <c r="D563" s="8" t="s">
        <v>1341</v>
      </c>
      <c r="E563" s="8" t="s">
        <v>24</v>
      </c>
      <c r="F563" s="8" t="s">
        <v>557</v>
      </c>
      <c r="G563" s="8" t="s">
        <v>47</v>
      </c>
      <c r="H563" s="8" t="s">
        <v>152</v>
      </c>
      <c r="I563" s="8">
        <v>7872</v>
      </c>
      <c r="J563" s="8">
        <v>3</v>
      </c>
      <c r="K563" s="8">
        <v>0</v>
      </c>
    </row>
    <row r="564" spans="1:11">
      <c r="A564" s="7" t="e">
        <f>VLOOKUP(B:B,#REF!,1,0)</f>
        <v>#REF!</v>
      </c>
      <c r="B564" s="7">
        <v>2156016129896</v>
      </c>
      <c r="C564" s="7">
        <v>4968814930592</v>
      </c>
      <c r="D564" s="8" t="s">
        <v>1342</v>
      </c>
      <c r="E564" s="8" t="s">
        <v>24</v>
      </c>
      <c r="F564" s="8" t="s">
        <v>559</v>
      </c>
      <c r="G564" s="8" t="s">
        <v>48</v>
      </c>
      <c r="H564" s="8" t="s">
        <v>152</v>
      </c>
      <c r="I564" s="8">
        <v>8585</v>
      </c>
      <c r="J564" s="8">
        <v>0</v>
      </c>
      <c r="K564" s="8">
        <v>0</v>
      </c>
    </row>
    <row r="565" spans="1:11">
      <c r="A565" s="7" t="e">
        <f>VLOOKUP(B:B,#REF!,1,0)</f>
        <v>#REF!</v>
      </c>
      <c r="B565" s="7">
        <v>2055017129891</v>
      </c>
      <c r="C565" s="7" t="s">
        <v>152</v>
      </c>
      <c r="D565" s="8" t="s">
        <v>152</v>
      </c>
      <c r="E565" s="8" t="s">
        <v>24</v>
      </c>
      <c r="F565" s="8" t="s">
        <v>1343</v>
      </c>
      <c r="G565" s="8" t="s">
        <v>64</v>
      </c>
      <c r="H565" s="8" t="s">
        <v>152</v>
      </c>
      <c r="I565" s="8">
        <v>8677</v>
      </c>
      <c r="J565" s="8">
        <v>0</v>
      </c>
      <c r="K565" s="8">
        <v>0</v>
      </c>
    </row>
    <row r="566" spans="1:11">
      <c r="A566" s="7" t="e">
        <f>VLOOKUP(B:B,#REF!,1,0)</f>
        <v>#REF!</v>
      </c>
      <c r="B566" s="7">
        <v>2155017129898</v>
      </c>
      <c r="C566" s="7">
        <v>4968814930691</v>
      </c>
      <c r="D566" s="8" t="s">
        <v>1344</v>
      </c>
      <c r="E566" s="8" t="s">
        <v>24</v>
      </c>
      <c r="F566" s="8" t="s">
        <v>555</v>
      </c>
      <c r="G566" s="8" t="s">
        <v>39</v>
      </c>
      <c r="H566" s="8" t="s">
        <v>152</v>
      </c>
      <c r="I566" s="8">
        <v>10195</v>
      </c>
      <c r="J566" s="8">
        <v>0</v>
      </c>
      <c r="K566" s="8">
        <v>0</v>
      </c>
    </row>
    <row r="567" spans="1:11">
      <c r="A567" s="7" t="e">
        <f>VLOOKUP(B:B,#REF!,1,0)</f>
        <v>#REF!</v>
      </c>
      <c r="B567" s="7">
        <v>2155517129893</v>
      </c>
      <c r="C567" s="7">
        <v>4968814927646</v>
      </c>
      <c r="D567" s="8" t="s">
        <v>1345</v>
      </c>
      <c r="E567" s="8" t="s">
        <v>24</v>
      </c>
      <c r="F567" s="8" t="s">
        <v>558</v>
      </c>
      <c r="G567" s="8" t="s">
        <v>66</v>
      </c>
      <c r="H567" s="8" t="s">
        <v>152</v>
      </c>
      <c r="I567" s="8">
        <v>9694</v>
      </c>
      <c r="J567" s="8">
        <v>0</v>
      </c>
      <c r="K567" s="8">
        <v>0</v>
      </c>
    </row>
    <row r="568" spans="1:11">
      <c r="A568" s="7" t="e">
        <f>VLOOKUP(B:B,#REF!,1,0)</f>
        <v>#REF!</v>
      </c>
      <c r="B568" s="7">
        <v>2254517129879</v>
      </c>
      <c r="C568" s="7" t="s">
        <v>152</v>
      </c>
      <c r="D568" s="8" t="s">
        <v>152</v>
      </c>
      <c r="E568" s="8" t="s">
        <v>24</v>
      </c>
      <c r="F568" s="8" t="s">
        <v>561</v>
      </c>
      <c r="G568" s="8" t="s">
        <v>37</v>
      </c>
      <c r="H568" s="8" t="s">
        <v>152</v>
      </c>
      <c r="I568" s="8">
        <v>10499</v>
      </c>
      <c r="J568" s="8">
        <v>1</v>
      </c>
      <c r="K568" s="8">
        <v>0</v>
      </c>
    </row>
    <row r="569" spans="1:11">
      <c r="A569" s="7" t="e">
        <f>VLOOKUP(B:B,#REF!,1,0)</f>
        <v>#REF!</v>
      </c>
      <c r="B569" s="7">
        <v>2255017129895</v>
      </c>
      <c r="C569" s="7">
        <v>4968814930677</v>
      </c>
      <c r="D569" s="8" t="s">
        <v>1346</v>
      </c>
      <c r="E569" s="8" t="s">
        <v>24</v>
      </c>
      <c r="F569" s="8" t="s">
        <v>563</v>
      </c>
      <c r="G569" s="8" t="s">
        <v>32</v>
      </c>
      <c r="H569" s="8" t="s">
        <v>152</v>
      </c>
      <c r="I569" s="8">
        <v>10195</v>
      </c>
      <c r="J569" s="8">
        <v>0</v>
      </c>
      <c r="K569" s="8">
        <v>0</v>
      </c>
    </row>
    <row r="570" spans="1:11">
      <c r="A570" s="7" t="e">
        <f>VLOOKUP(B:B,#REF!,1,0)</f>
        <v>#REF!</v>
      </c>
      <c r="B570" s="7">
        <v>2255517129890</v>
      </c>
      <c r="C570" s="7">
        <v>4968814930653</v>
      </c>
      <c r="D570" s="8" t="s">
        <v>1347</v>
      </c>
      <c r="E570" s="8" t="s">
        <v>24</v>
      </c>
      <c r="F570" s="8" t="s">
        <v>564</v>
      </c>
      <c r="G570" s="8" t="s">
        <v>52</v>
      </c>
      <c r="H570" s="8" t="s">
        <v>152</v>
      </c>
      <c r="I570" s="8">
        <v>9892</v>
      </c>
      <c r="J570" s="8">
        <v>0</v>
      </c>
      <c r="K570" s="8">
        <v>0</v>
      </c>
    </row>
    <row r="571" spans="1:11">
      <c r="A571" s="7" t="e">
        <f>VLOOKUP(B:B,#REF!,1,0)</f>
        <v>#REF!</v>
      </c>
      <c r="B571" s="7">
        <v>2254018129873</v>
      </c>
      <c r="C571" s="7" t="s">
        <v>152</v>
      </c>
      <c r="D571" s="8" t="s">
        <v>152</v>
      </c>
      <c r="E571" s="8" t="s">
        <v>24</v>
      </c>
      <c r="F571" s="8" t="s">
        <v>560</v>
      </c>
      <c r="G571" s="8" t="s">
        <v>38</v>
      </c>
      <c r="H571" s="8" t="s">
        <v>152</v>
      </c>
      <c r="I571" s="8">
        <v>12809</v>
      </c>
      <c r="J571" s="8">
        <v>122</v>
      </c>
      <c r="K571" s="8">
        <v>70</v>
      </c>
    </row>
    <row r="572" spans="1:11">
      <c r="A572" s="7" t="e">
        <f>VLOOKUP(B:B,#REF!,1,0)</f>
        <v>#REF!</v>
      </c>
      <c r="B572" s="7">
        <v>2254518129892</v>
      </c>
      <c r="C572" s="7" t="s">
        <v>152</v>
      </c>
      <c r="D572" s="8" t="s">
        <v>152</v>
      </c>
      <c r="E572" s="8" t="s">
        <v>24</v>
      </c>
      <c r="F572" s="8" t="s">
        <v>562</v>
      </c>
      <c r="G572" s="8" t="s">
        <v>40</v>
      </c>
      <c r="H572" s="8" t="s">
        <v>152</v>
      </c>
      <c r="I572" s="8">
        <v>11198</v>
      </c>
      <c r="J572" s="8">
        <v>0</v>
      </c>
      <c r="K572" s="8">
        <v>0</v>
      </c>
    </row>
    <row r="573" spans="1:11">
      <c r="A573" s="7" t="e">
        <f>VLOOKUP(B:B,#REF!,1,0)</f>
        <v>#REF!</v>
      </c>
      <c r="B573" s="7">
        <v>2255018129870</v>
      </c>
      <c r="C573" s="7" t="s">
        <v>152</v>
      </c>
      <c r="D573" s="8" t="s">
        <v>152</v>
      </c>
      <c r="E573" s="8" t="s">
        <v>24</v>
      </c>
      <c r="F573" s="8" t="s">
        <v>808</v>
      </c>
      <c r="G573" s="8" t="s">
        <v>80</v>
      </c>
      <c r="H573" s="8" t="s">
        <v>152</v>
      </c>
      <c r="I573" s="8">
        <v>12307</v>
      </c>
      <c r="J573" s="8">
        <v>17</v>
      </c>
      <c r="K573" s="8">
        <v>0</v>
      </c>
    </row>
    <row r="574" spans="1:11">
      <c r="A574" s="7" t="e">
        <f>VLOOKUP(B:B,#REF!,1,0)</f>
        <v>#REF!</v>
      </c>
      <c r="B574" s="7">
        <v>2354518129899</v>
      </c>
      <c r="C574" s="7">
        <v>4968814932268</v>
      </c>
      <c r="D574" s="8" t="s">
        <v>1348</v>
      </c>
      <c r="E574" s="8" t="s">
        <v>24</v>
      </c>
      <c r="F574" s="8" t="s">
        <v>565</v>
      </c>
      <c r="G574" s="8" t="s">
        <v>69</v>
      </c>
      <c r="H574" s="8" t="s">
        <v>152</v>
      </c>
      <c r="I574" s="8">
        <v>11700</v>
      </c>
      <c r="J574" s="8">
        <v>0</v>
      </c>
      <c r="K574" s="8">
        <v>0</v>
      </c>
    </row>
    <row r="575" spans="1:11">
      <c r="A575" s="7" t="e">
        <f>VLOOKUP(B:B,#REF!,1,0)</f>
        <v>#REF!</v>
      </c>
      <c r="B575" s="7">
        <v>2355018129877</v>
      </c>
      <c r="C575" s="7">
        <v>4968814927738</v>
      </c>
      <c r="D575" s="8" t="s">
        <v>1349</v>
      </c>
      <c r="E575" s="8" t="s">
        <v>24</v>
      </c>
      <c r="F575" s="8" t="s">
        <v>566</v>
      </c>
      <c r="G575" s="8" t="s">
        <v>54</v>
      </c>
      <c r="H575" s="8" t="s">
        <v>152</v>
      </c>
      <c r="I575" s="8">
        <v>10895</v>
      </c>
      <c r="J575" s="8">
        <v>2</v>
      </c>
      <c r="K575" s="8">
        <v>0</v>
      </c>
    </row>
    <row r="576" spans="1:11">
      <c r="A576" s="7" t="e">
        <f>VLOOKUP(B:B,#REF!,1,0)</f>
        <v>#REF!</v>
      </c>
      <c r="B576" s="7">
        <v>2454018129877</v>
      </c>
      <c r="C576" s="7">
        <v>4968814932206</v>
      </c>
      <c r="D576" s="8" t="s">
        <v>1350</v>
      </c>
      <c r="E576" s="8" t="s">
        <v>24</v>
      </c>
      <c r="F576" s="8" t="s">
        <v>567</v>
      </c>
      <c r="G576" s="8" t="s">
        <v>83</v>
      </c>
      <c r="H576" s="8" t="s">
        <v>152</v>
      </c>
      <c r="I576" s="8">
        <v>13997</v>
      </c>
      <c r="J576" s="8">
        <v>73</v>
      </c>
      <c r="K576" s="8">
        <v>14</v>
      </c>
    </row>
    <row r="577" spans="1:11">
      <c r="A577" s="7" t="e">
        <f>VLOOKUP(B:B,#REF!,1,0)</f>
        <v>#REF!</v>
      </c>
      <c r="B577" s="7">
        <v>2454518129896</v>
      </c>
      <c r="C577" s="7" t="s">
        <v>152</v>
      </c>
      <c r="D577" s="8" t="s">
        <v>152</v>
      </c>
      <c r="E577" s="8" t="s">
        <v>24</v>
      </c>
      <c r="F577" s="8" t="s">
        <v>569</v>
      </c>
      <c r="G577" s="8" t="s">
        <v>33</v>
      </c>
      <c r="H577" s="8" t="s">
        <v>152</v>
      </c>
      <c r="I577" s="8">
        <v>11700</v>
      </c>
      <c r="J577" s="8">
        <v>4</v>
      </c>
      <c r="K577" s="8">
        <v>0</v>
      </c>
    </row>
    <row r="578" spans="1:11">
      <c r="A578" s="7" t="e">
        <f>VLOOKUP(B:B,#REF!,1,0)</f>
        <v>#REF!</v>
      </c>
      <c r="B578" s="7">
        <v>2355519129895</v>
      </c>
      <c r="C578" s="7" t="s">
        <v>152</v>
      </c>
      <c r="D578" s="8" t="s">
        <v>152</v>
      </c>
      <c r="E578" s="8" t="s">
        <v>24</v>
      </c>
      <c r="F578" s="8" t="s">
        <v>987</v>
      </c>
      <c r="G578" s="8" t="s">
        <v>91</v>
      </c>
      <c r="H578" s="8" t="s">
        <v>152</v>
      </c>
      <c r="I578" s="8">
        <v>13310</v>
      </c>
      <c r="J578" s="8">
        <v>61</v>
      </c>
      <c r="K578" s="8">
        <v>0</v>
      </c>
    </row>
    <row r="579" spans="1:11">
      <c r="A579" s="7" t="e">
        <f>VLOOKUP(B:B,#REF!,1,0)</f>
        <v>#REF!</v>
      </c>
      <c r="B579" s="7">
        <v>2454019129876</v>
      </c>
      <c r="C579" s="7" t="s">
        <v>152</v>
      </c>
      <c r="D579" s="8" t="s">
        <v>152</v>
      </c>
      <c r="E579" s="8" t="s">
        <v>24</v>
      </c>
      <c r="F579" s="8" t="s">
        <v>568</v>
      </c>
      <c r="G579" s="8" t="s">
        <v>106</v>
      </c>
      <c r="H579" s="8" t="s">
        <v>152</v>
      </c>
      <c r="I579" s="8">
        <v>17072</v>
      </c>
      <c r="J579" s="8">
        <v>14</v>
      </c>
      <c r="K579" s="8">
        <v>36</v>
      </c>
    </row>
    <row r="580" spans="1:11">
      <c r="A580" s="7" t="e">
        <f>VLOOKUP(B:B,#REF!,1,0)</f>
        <v>#REF!</v>
      </c>
      <c r="B580" s="7">
        <v>2753519129899</v>
      </c>
      <c r="C580" s="7" t="s">
        <v>152</v>
      </c>
      <c r="D580" s="8" t="s">
        <v>152</v>
      </c>
      <c r="E580" s="8" t="s">
        <v>24</v>
      </c>
      <c r="F580" s="8" t="s">
        <v>1351</v>
      </c>
      <c r="G580" s="8" t="s">
        <v>122</v>
      </c>
      <c r="H580" s="8" t="s">
        <v>152</v>
      </c>
      <c r="I580" s="8">
        <v>18709</v>
      </c>
      <c r="J580" s="8">
        <v>8</v>
      </c>
      <c r="K580" s="8">
        <v>0</v>
      </c>
    </row>
    <row r="581" spans="1:11">
      <c r="A581" s="7" t="e">
        <f>VLOOKUP(B:B,#REF!,1,0)</f>
        <v>#REF!</v>
      </c>
      <c r="B581" s="7">
        <v>2055516129866</v>
      </c>
      <c r="C581" s="7">
        <v>4968814963095</v>
      </c>
      <c r="D581" s="8" t="s">
        <v>1352</v>
      </c>
      <c r="E581" s="8" t="s">
        <v>148</v>
      </c>
      <c r="F581" s="8" t="s">
        <v>554</v>
      </c>
      <c r="G581" s="8" t="s">
        <v>35</v>
      </c>
      <c r="H581" s="8" t="s">
        <v>152</v>
      </c>
      <c r="I581" s="8">
        <v>8994</v>
      </c>
      <c r="J581" s="8">
        <v>0</v>
      </c>
      <c r="K581" s="8">
        <v>0</v>
      </c>
    </row>
    <row r="582" spans="1:11">
      <c r="A582" s="7" t="e">
        <f>VLOOKUP(B:B,#REF!,1,0)</f>
        <v>#REF!</v>
      </c>
      <c r="B582" s="7">
        <v>2154517129865</v>
      </c>
      <c r="C582" s="7">
        <v>4968814963354</v>
      </c>
      <c r="D582" s="8" t="s">
        <v>1353</v>
      </c>
      <c r="E582" s="8" t="s">
        <v>148</v>
      </c>
      <c r="F582" s="8" t="s">
        <v>1162</v>
      </c>
      <c r="G582" s="8" t="s">
        <v>36</v>
      </c>
      <c r="H582" s="8" t="s">
        <v>152</v>
      </c>
      <c r="I582" s="8">
        <v>11417</v>
      </c>
      <c r="J582" s="8">
        <v>0</v>
      </c>
      <c r="K582" s="8">
        <v>0</v>
      </c>
    </row>
    <row r="583" spans="1:11">
      <c r="A583" s="7" t="e">
        <f>VLOOKUP(B:B,#REF!,1,0)</f>
        <v>#REF!</v>
      </c>
      <c r="B583" s="7">
        <v>2154517129964</v>
      </c>
      <c r="C583" s="7">
        <v>4968814963354</v>
      </c>
      <c r="D583" s="8" t="s">
        <v>1353</v>
      </c>
      <c r="E583" s="8" t="s">
        <v>1354</v>
      </c>
      <c r="F583" s="8" t="s">
        <v>1355</v>
      </c>
      <c r="G583" s="8" t="s">
        <v>36</v>
      </c>
      <c r="H583" s="8" t="s">
        <v>152</v>
      </c>
      <c r="I583" s="8">
        <v>11417</v>
      </c>
      <c r="J583" s="8">
        <v>124</v>
      </c>
      <c r="K583" s="8">
        <v>0</v>
      </c>
    </row>
    <row r="584" spans="1:11">
      <c r="A584" s="7" t="e">
        <f>VLOOKUP(B:B,#REF!,1,0)</f>
        <v>#REF!</v>
      </c>
      <c r="B584" s="7">
        <v>2155017129867</v>
      </c>
      <c r="C584" s="7">
        <v>4968814963439</v>
      </c>
      <c r="D584" s="8" t="s">
        <v>1356</v>
      </c>
      <c r="E584" s="8" t="s">
        <v>1354</v>
      </c>
      <c r="F584" s="8" t="s">
        <v>1357</v>
      </c>
      <c r="G584" s="8" t="s">
        <v>39</v>
      </c>
      <c r="H584" s="8" t="s">
        <v>152</v>
      </c>
      <c r="I584" s="8">
        <v>11082</v>
      </c>
      <c r="J584" s="8">
        <v>0</v>
      </c>
      <c r="K584" s="8">
        <v>0</v>
      </c>
    </row>
    <row r="585" spans="1:11">
      <c r="A585" s="7" t="e">
        <f>VLOOKUP(B:B,#REF!,1,0)</f>
        <v>#REF!</v>
      </c>
      <c r="B585" s="7">
        <v>2155017129966</v>
      </c>
      <c r="C585" s="7">
        <v>4968814963439</v>
      </c>
      <c r="D585" s="8" t="s">
        <v>1356</v>
      </c>
      <c r="E585" s="8" t="s">
        <v>1354</v>
      </c>
      <c r="F585" s="8" t="s">
        <v>1358</v>
      </c>
      <c r="G585" s="8" t="s">
        <v>39</v>
      </c>
      <c r="H585" s="8" t="s">
        <v>152</v>
      </c>
      <c r="I585" s="8">
        <v>11082</v>
      </c>
      <c r="J585" s="8">
        <v>80</v>
      </c>
      <c r="K585" s="8">
        <v>3</v>
      </c>
    </row>
    <row r="586" spans="1:11">
      <c r="A586" s="7" t="e">
        <f>VLOOKUP(B:B,#REF!,1,0)</f>
        <v>#REF!</v>
      </c>
      <c r="B586" s="7">
        <v>2254517129862</v>
      </c>
      <c r="C586" s="7">
        <v>4968814963323</v>
      </c>
      <c r="D586" s="8" t="s">
        <v>1359</v>
      </c>
      <c r="E586" s="8" t="s">
        <v>148</v>
      </c>
      <c r="F586" s="8" t="s">
        <v>841</v>
      </c>
      <c r="G586" s="8" t="s">
        <v>37</v>
      </c>
      <c r="H586" s="8" t="s">
        <v>152</v>
      </c>
      <c r="I586" s="8">
        <v>10173</v>
      </c>
      <c r="J586" s="8">
        <v>0</v>
      </c>
      <c r="K586" s="8">
        <v>0</v>
      </c>
    </row>
    <row r="587" spans="1:11">
      <c r="A587" s="7" t="e">
        <f>VLOOKUP(B:B,#REF!,1,0)</f>
        <v>#REF!</v>
      </c>
      <c r="B587" s="7">
        <v>2255017129864</v>
      </c>
      <c r="C587" s="7">
        <v>4968814963071</v>
      </c>
      <c r="D587" s="8" t="s">
        <v>1360</v>
      </c>
      <c r="E587" s="8" t="s">
        <v>1354</v>
      </c>
      <c r="F587" s="8" t="s">
        <v>858</v>
      </c>
      <c r="G587" s="8" t="s">
        <v>32</v>
      </c>
      <c r="H587" s="8" t="s">
        <v>152</v>
      </c>
      <c r="I587" s="8">
        <v>10519</v>
      </c>
      <c r="J587" s="8">
        <v>0</v>
      </c>
      <c r="K587" s="8">
        <v>0</v>
      </c>
    </row>
    <row r="588" spans="1:11">
      <c r="A588" s="7" t="e">
        <f>VLOOKUP(B:B,#REF!,1,0)</f>
        <v>#REF!</v>
      </c>
      <c r="B588" s="7">
        <v>2255517129869</v>
      </c>
      <c r="C588" s="7">
        <v>4968814963163</v>
      </c>
      <c r="D588" s="8" t="s">
        <v>1361</v>
      </c>
      <c r="E588" s="8" t="s">
        <v>148</v>
      </c>
      <c r="F588" s="8" t="s">
        <v>859</v>
      </c>
      <c r="G588" s="8" t="s">
        <v>52</v>
      </c>
      <c r="H588" s="8" t="s">
        <v>152</v>
      </c>
      <c r="I588" s="8">
        <v>10490</v>
      </c>
      <c r="J588" s="8">
        <v>0</v>
      </c>
      <c r="K588" s="8">
        <v>0</v>
      </c>
    </row>
    <row r="589" spans="1:11">
      <c r="A589" s="7" t="e">
        <f>VLOOKUP(B:B,#REF!,1,0)</f>
        <v>#REF!</v>
      </c>
      <c r="B589" s="7">
        <v>2254518129960</v>
      </c>
      <c r="C589" s="7">
        <v>4968814963200</v>
      </c>
      <c r="D589" s="8" t="s">
        <v>1362</v>
      </c>
      <c r="E589" s="8" t="s">
        <v>1354</v>
      </c>
      <c r="F589" s="8" t="s">
        <v>1166</v>
      </c>
      <c r="G589" s="8" t="s">
        <v>40</v>
      </c>
      <c r="H589" s="8" t="s">
        <v>152</v>
      </c>
      <c r="I589" s="8">
        <v>12801</v>
      </c>
      <c r="J589" s="8">
        <v>91</v>
      </c>
      <c r="K589" s="8">
        <v>1</v>
      </c>
    </row>
    <row r="590" spans="1:11">
      <c r="A590" s="7" t="e">
        <f>VLOOKUP(B:B,#REF!,1,0)</f>
        <v>#REF!</v>
      </c>
      <c r="B590" s="7">
        <v>2254518129861</v>
      </c>
      <c r="C590" s="7">
        <v>4968814963200</v>
      </c>
      <c r="D590" s="8" t="s">
        <v>1362</v>
      </c>
      <c r="E590" s="8" t="s">
        <v>1354</v>
      </c>
      <c r="F590" s="8" t="s">
        <v>3324</v>
      </c>
      <c r="G590" s="8" t="s">
        <v>40</v>
      </c>
      <c r="H590" s="8" t="s">
        <v>152</v>
      </c>
      <c r="I590" s="8">
        <v>12801</v>
      </c>
      <c r="J590" s="8">
        <v>0</v>
      </c>
      <c r="K590" s="8">
        <v>0</v>
      </c>
    </row>
    <row r="591" spans="1:11">
      <c r="A591" s="7" t="e">
        <f>VLOOKUP(B:B,#REF!,1,0)</f>
        <v>#REF!</v>
      </c>
      <c r="B591" s="7">
        <v>2354518129967</v>
      </c>
      <c r="C591" s="7">
        <v>4968814963255</v>
      </c>
      <c r="D591" s="8" t="s">
        <v>1363</v>
      </c>
      <c r="E591" s="8" t="s">
        <v>148</v>
      </c>
      <c r="F591" s="8" t="s">
        <v>1364</v>
      </c>
      <c r="G591" s="8" t="s">
        <v>69</v>
      </c>
      <c r="H591" s="8" t="s">
        <v>152</v>
      </c>
      <c r="I591" s="8">
        <v>13017</v>
      </c>
      <c r="J591" s="8">
        <v>86</v>
      </c>
      <c r="K591" s="8">
        <v>2</v>
      </c>
    </row>
    <row r="592" spans="1:11">
      <c r="A592" s="7" t="e">
        <f>VLOOKUP(B:B,#REF!,1,0)</f>
        <v>#REF!</v>
      </c>
      <c r="B592" s="7">
        <v>2354518129868</v>
      </c>
      <c r="C592" s="7">
        <v>4968814963255</v>
      </c>
      <c r="D592" s="8" t="s">
        <v>1363</v>
      </c>
      <c r="E592" s="8" t="s">
        <v>148</v>
      </c>
      <c r="F592" s="8" t="s">
        <v>3325</v>
      </c>
      <c r="G592" s="8" t="s">
        <v>69</v>
      </c>
      <c r="H592" s="8" t="s">
        <v>152</v>
      </c>
      <c r="I592" s="8">
        <v>13017</v>
      </c>
      <c r="J592" s="8">
        <v>0</v>
      </c>
      <c r="K592" s="8">
        <v>0</v>
      </c>
    </row>
    <row r="593" spans="1:11">
      <c r="A593" s="7" t="e">
        <f>VLOOKUP(B:B,#REF!,1,0)</f>
        <v>#REF!</v>
      </c>
      <c r="B593" s="7">
        <v>2454018129860</v>
      </c>
      <c r="C593" s="7">
        <v>4968814963590</v>
      </c>
      <c r="D593" s="8" t="s">
        <v>1365</v>
      </c>
      <c r="E593" s="8" t="s">
        <v>148</v>
      </c>
      <c r="F593" s="8" t="s">
        <v>1003</v>
      </c>
      <c r="G593" s="8" t="s">
        <v>83</v>
      </c>
      <c r="H593" s="8" t="s">
        <v>152</v>
      </c>
      <c r="I593" s="8">
        <v>12507</v>
      </c>
      <c r="J593" s="8">
        <v>0</v>
      </c>
      <c r="K593" s="8">
        <v>3</v>
      </c>
    </row>
    <row r="594" spans="1:11">
      <c r="A594" s="7" t="e">
        <f>VLOOKUP(B:B,#REF!,1,0)</f>
        <v>#REF!</v>
      </c>
      <c r="B594" s="7">
        <v>2454518129865</v>
      </c>
      <c r="C594" s="7">
        <v>4968814963101</v>
      </c>
      <c r="D594" s="8" t="s">
        <v>1366</v>
      </c>
      <c r="E594" s="8" t="s">
        <v>148</v>
      </c>
      <c r="F594" s="8" t="s">
        <v>871</v>
      </c>
      <c r="G594" s="8" t="s">
        <v>33</v>
      </c>
      <c r="H594" s="8" t="s">
        <v>152</v>
      </c>
      <c r="I594" s="8">
        <v>12096</v>
      </c>
      <c r="J594" s="8">
        <v>0</v>
      </c>
      <c r="K594" s="8">
        <v>0</v>
      </c>
    </row>
    <row r="595" spans="1:11">
      <c r="A595" s="7" t="e">
        <f>VLOOKUP(B:B,#REF!,1,0)</f>
        <v>#REF!</v>
      </c>
      <c r="B595" s="7">
        <v>2454019129869</v>
      </c>
      <c r="C595" s="7">
        <v>4968814963286</v>
      </c>
      <c r="D595" s="8" t="s">
        <v>1367</v>
      </c>
      <c r="E595" s="8" t="s">
        <v>148</v>
      </c>
      <c r="F595" s="8" t="s">
        <v>1004</v>
      </c>
      <c r="G595" s="8" t="s">
        <v>106</v>
      </c>
      <c r="H595" s="8" t="s">
        <v>152</v>
      </c>
      <c r="I595" s="8">
        <v>13636</v>
      </c>
      <c r="J595" s="8">
        <v>0</v>
      </c>
      <c r="K595" s="8">
        <v>0</v>
      </c>
    </row>
    <row r="596" spans="1:11">
      <c r="A596" s="7" t="e">
        <f>VLOOKUP(B:B,#REF!,1,0)</f>
        <v>#REF!</v>
      </c>
      <c r="B596" s="7">
        <v>2256017129854</v>
      </c>
      <c r="C596" s="7">
        <v>4968814990121</v>
      </c>
      <c r="D596" s="8" t="s">
        <v>1368</v>
      </c>
      <c r="E596" s="8" t="s">
        <v>149</v>
      </c>
      <c r="F596" s="8" t="s">
        <v>1369</v>
      </c>
      <c r="G596" s="8" t="s">
        <v>68</v>
      </c>
      <c r="H596" s="8" t="s">
        <v>152</v>
      </c>
      <c r="I596" s="8">
        <v>11983</v>
      </c>
      <c r="J596" s="8">
        <v>0</v>
      </c>
      <c r="K596" s="8">
        <v>0</v>
      </c>
    </row>
    <row r="597" spans="1:11">
      <c r="A597" s="7" t="e">
        <f>VLOOKUP(B:B,#REF!,1,0)</f>
        <v>#REF!</v>
      </c>
      <c r="B597" s="7">
        <v>2256017129946</v>
      </c>
      <c r="C597" s="7">
        <v>4968814990121</v>
      </c>
      <c r="D597" s="8" t="s">
        <v>1368</v>
      </c>
      <c r="E597" s="8" t="s">
        <v>1370</v>
      </c>
      <c r="F597" s="8" t="s">
        <v>1371</v>
      </c>
      <c r="G597" s="8" t="s">
        <v>68</v>
      </c>
      <c r="H597" s="8" t="s">
        <v>152</v>
      </c>
      <c r="I597" s="8">
        <v>11983</v>
      </c>
      <c r="J597" s="8">
        <v>68</v>
      </c>
      <c r="K597" s="8">
        <v>0</v>
      </c>
    </row>
    <row r="598" spans="1:11">
      <c r="A598" s="7" t="e">
        <f>VLOOKUP(B:B,#REF!,1,0)</f>
        <v>#REF!</v>
      </c>
      <c r="B598" s="7">
        <v>2256517129859</v>
      </c>
      <c r="C598" s="7">
        <v>4968814989941</v>
      </c>
      <c r="D598" s="8" t="s">
        <v>1372</v>
      </c>
      <c r="E598" s="8" t="s">
        <v>149</v>
      </c>
      <c r="F598" s="8" t="s">
        <v>985</v>
      </c>
      <c r="G598" s="8" t="s">
        <v>74</v>
      </c>
      <c r="H598" s="8" t="s">
        <v>152</v>
      </c>
      <c r="I598" s="8">
        <v>9092</v>
      </c>
      <c r="J598" s="8">
        <v>0</v>
      </c>
      <c r="K598" s="8">
        <v>0</v>
      </c>
    </row>
    <row r="599" spans="1:11">
      <c r="A599" s="7" t="e">
        <f>VLOOKUP(B:B,#REF!,1,0)</f>
        <v>#REF!</v>
      </c>
      <c r="B599" s="7">
        <v>2355517129941</v>
      </c>
      <c r="C599" s="7">
        <v>4968814990145</v>
      </c>
      <c r="D599" s="8" t="s">
        <v>1373</v>
      </c>
      <c r="E599" s="8" t="s">
        <v>149</v>
      </c>
      <c r="F599" s="8" t="s">
        <v>1051</v>
      </c>
      <c r="G599" s="8" t="s">
        <v>55</v>
      </c>
      <c r="H599" s="8" t="s">
        <v>152</v>
      </c>
      <c r="I599" s="8">
        <v>9649</v>
      </c>
      <c r="J599" s="8">
        <v>0</v>
      </c>
      <c r="K599" s="8">
        <v>0</v>
      </c>
    </row>
    <row r="600" spans="1:11">
      <c r="A600" s="7" t="e">
        <f>VLOOKUP(B:B,#REF!,1,0)</f>
        <v>#REF!</v>
      </c>
      <c r="B600" s="7">
        <v>2356517129856</v>
      </c>
      <c r="C600" s="7">
        <v>4968814990107</v>
      </c>
      <c r="D600" s="8" t="s">
        <v>1374</v>
      </c>
      <c r="E600" s="8" t="s">
        <v>3326</v>
      </c>
      <c r="F600" s="8" t="s">
        <v>556</v>
      </c>
      <c r="G600" s="8" t="s">
        <v>123</v>
      </c>
      <c r="H600" s="8" t="s">
        <v>152</v>
      </c>
      <c r="I600" s="8">
        <v>9408</v>
      </c>
      <c r="J600" s="8">
        <v>0</v>
      </c>
      <c r="K600" s="8">
        <v>2</v>
      </c>
    </row>
    <row r="601" spans="1:11">
      <c r="A601" s="7" t="e">
        <f>VLOOKUP(B:B,#REF!,1,0)</f>
        <v>#REF!</v>
      </c>
      <c r="B601" s="7">
        <v>2255018129856</v>
      </c>
      <c r="C601" s="7">
        <v>4968814989958</v>
      </c>
      <c r="D601" s="8" t="s">
        <v>1375</v>
      </c>
      <c r="E601" s="8" t="s">
        <v>149</v>
      </c>
      <c r="F601" s="8" t="s">
        <v>988</v>
      </c>
      <c r="G601" s="8" t="s">
        <v>80</v>
      </c>
      <c r="H601" s="8" t="s">
        <v>152</v>
      </c>
      <c r="I601" s="8">
        <v>11259</v>
      </c>
      <c r="J601" s="8">
        <v>0</v>
      </c>
      <c r="K601" s="8">
        <v>0</v>
      </c>
    </row>
    <row r="602" spans="1:11">
      <c r="A602" s="7" t="e">
        <f>VLOOKUP(B:B,#REF!,1,0)</f>
        <v>#REF!</v>
      </c>
      <c r="B602" s="7">
        <v>2255518129943</v>
      </c>
      <c r="C602" s="7">
        <v>4968814990169</v>
      </c>
      <c r="D602" s="8" t="s">
        <v>1376</v>
      </c>
      <c r="E602" s="8" t="s">
        <v>149</v>
      </c>
      <c r="F602" s="8" t="s">
        <v>1377</v>
      </c>
      <c r="G602" s="8" t="s">
        <v>71</v>
      </c>
      <c r="H602" s="8" t="s">
        <v>152</v>
      </c>
      <c r="I602" s="8">
        <v>12417</v>
      </c>
      <c r="J602" s="8">
        <v>330</v>
      </c>
      <c r="K602" s="8">
        <v>1</v>
      </c>
    </row>
    <row r="603" spans="1:11">
      <c r="A603" s="7" t="e">
        <f>VLOOKUP(B:B,#REF!,1,0)</f>
        <v>#REF!</v>
      </c>
      <c r="B603" s="7">
        <v>2255518129950</v>
      </c>
      <c r="C603" s="7">
        <v>4968814990169</v>
      </c>
      <c r="D603" s="8" t="s">
        <v>1376</v>
      </c>
      <c r="E603" s="8" t="s">
        <v>1378</v>
      </c>
      <c r="F603" s="8" t="s">
        <v>1379</v>
      </c>
      <c r="G603" s="8" t="s">
        <v>71</v>
      </c>
      <c r="H603" s="8" t="s">
        <v>152</v>
      </c>
      <c r="I603" s="8">
        <v>12417</v>
      </c>
      <c r="J603" s="8">
        <v>0</v>
      </c>
      <c r="K603" s="8">
        <v>0</v>
      </c>
    </row>
    <row r="604" spans="1:11">
      <c r="A604" s="7" t="e">
        <f>VLOOKUP(B:B,#REF!,1,0)</f>
        <v>#REF!</v>
      </c>
      <c r="B604" s="7">
        <v>2256018129853</v>
      </c>
      <c r="C604" s="7">
        <v>4968814990138</v>
      </c>
      <c r="D604" s="8" t="s">
        <v>1380</v>
      </c>
      <c r="E604" s="8" t="s">
        <v>149</v>
      </c>
      <c r="F604" s="8" t="s">
        <v>1381</v>
      </c>
      <c r="G604" s="8" t="s">
        <v>84</v>
      </c>
      <c r="H604" s="8" t="s">
        <v>152</v>
      </c>
      <c r="I604" s="8">
        <v>13111</v>
      </c>
      <c r="J604" s="8">
        <v>0</v>
      </c>
      <c r="K604" s="8">
        <v>0</v>
      </c>
    </row>
    <row r="605" spans="1:11">
      <c r="A605" s="7" t="e">
        <f>VLOOKUP(B:B,#REF!,1,0)</f>
        <v>#REF!</v>
      </c>
      <c r="B605" s="7">
        <v>2256018129952</v>
      </c>
      <c r="C605" s="7">
        <v>4968814990138</v>
      </c>
      <c r="D605" s="8" t="s">
        <v>1380</v>
      </c>
      <c r="E605" s="8" t="s">
        <v>1378</v>
      </c>
      <c r="F605" s="8" t="s">
        <v>1382</v>
      </c>
      <c r="G605" s="8" t="s">
        <v>84</v>
      </c>
      <c r="H605" s="8" t="s">
        <v>152</v>
      </c>
      <c r="I605" s="8">
        <v>12146</v>
      </c>
      <c r="J605" s="8">
        <v>1</v>
      </c>
      <c r="K605" s="8">
        <v>0</v>
      </c>
    </row>
    <row r="606" spans="1:11">
      <c r="A606" s="7" t="e">
        <f>VLOOKUP(B:B,#REF!,1,0)</f>
        <v>#REF!</v>
      </c>
      <c r="B606" s="7">
        <v>2355518129858</v>
      </c>
      <c r="C606" s="7">
        <v>4968814989965</v>
      </c>
      <c r="D606" s="8" t="s">
        <v>1383</v>
      </c>
      <c r="E606" s="8" t="s">
        <v>149</v>
      </c>
      <c r="F606" s="8" t="s">
        <v>1384</v>
      </c>
      <c r="G606" s="8" t="s">
        <v>72</v>
      </c>
      <c r="H606" s="8" t="s">
        <v>152</v>
      </c>
      <c r="I606" s="8">
        <v>12645</v>
      </c>
      <c r="J606" s="8">
        <v>0</v>
      </c>
      <c r="K606" s="8">
        <v>0</v>
      </c>
    </row>
    <row r="607" spans="1:11">
      <c r="A607" s="7" t="e">
        <f>VLOOKUP(B:B,#REF!,1,0)</f>
        <v>#REF!</v>
      </c>
      <c r="B607" s="7">
        <v>2355518129940</v>
      </c>
      <c r="C607" s="7">
        <v>4968814989965</v>
      </c>
      <c r="D607" s="8" t="s">
        <v>1383</v>
      </c>
      <c r="E607" s="8" t="s">
        <v>149</v>
      </c>
      <c r="F607" s="8" t="s">
        <v>1385</v>
      </c>
      <c r="G607" s="8" t="s">
        <v>72</v>
      </c>
      <c r="H607" s="8" t="s">
        <v>152</v>
      </c>
      <c r="I607" s="8">
        <v>12645</v>
      </c>
      <c r="J607" s="8">
        <v>130</v>
      </c>
      <c r="K607" s="8">
        <v>2</v>
      </c>
    </row>
    <row r="608" spans="1:11">
      <c r="A608" s="7" t="e">
        <f>VLOOKUP(B:B,#REF!,1,0)</f>
        <v>#REF!</v>
      </c>
      <c r="B608" s="7">
        <v>2355518129957</v>
      </c>
      <c r="C608" s="7">
        <v>4968814989965</v>
      </c>
      <c r="D608" s="8" t="s">
        <v>1383</v>
      </c>
      <c r="E608" s="8" t="s">
        <v>1378</v>
      </c>
      <c r="F608" s="8" t="s">
        <v>1384</v>
      </c>
      <c r="G608" s="8" t="s">
        <v>72</v>
      </c>
      <c r="H608" s="8" t="s">
        <v>152</v>
      </c>
      <c r="I608" s="8">
        <v>12645</v>
      </c>
      <c r="J608" s="8">
        <v>0</v>
      </c>
      <c r="K608" s="8">
        <v>0</v>
      </c>
    </row>
    <row r="609" spans="1:11">
      <c r="A609" s="7" t="e">
        <f>VLOOKUP(B:B,#REF!,1,0)</f>
        <v>#REF!</v>
      </c>
      <c r="B609" s="7">
        <v>2356018129850</v>
      </c>
      <c r="C609" s="7">
        <v>4968814990084</v>
      </c>
      <c r="D609" s="8" t="s">
        <v>1386</v>
      </c>
      <c r="E609" s="8" t="s">
        <v>149</v>
      </c>
      <c r="F609" s="8" t="s">
        <v>1387</v>
      </c>
      <c r="G609" s="8" t="s">
        <v>76</v>
      </c>
      <c r="H609" s="8" t="s">
        <v>152</v>
      </c>
      <c r="I609" s="8">
        <v>12249</v>
      </c>
      <c r="J609" s="8">
        <v>0</v>
      </c>
      <c r="K609" s="8">
        <v>1</v>
      </c>
    </row>
    <row r="610" spans="1:11">
      <c r="A610" s="7" t="e">
        <f>VLOOKUP(B:B,#REF!,1,0)</f>
        <v>#REF!</v>
      </c>
      <c r="B610" s="7">
        <v>2356018129959</v>
      </c>
      <c r="C610" s="7">
        <v>4968814990084</v>
      </c>
      <c r="D610" s="8" t="s">
        <v>1386</v>
      </c>
      <c r="E610" s="8" t="s">
        <v>1378</v>
      </c>
      <c r="F610" s="8" t="s">
        <v>1387</v>
      </c>
      <c r="G610" s="8" t="s">
        <v>76</v>
      </c>
      <c r="H610" s="8" t="s">
        <v>152</v>
      </c>
      <c r="I610" s="8">
        <v>11543</v>
      </c>
      <c r="J610" s="8">
        <v>0</v>
      </c>
      <c r="K610" s="8">
        <v>0</v>
      </c>
    </row>
    <row r="611" spans="1:11">
      <c r="A611" s="7" t="e">
        <f>VLOOKUP(B:B,#REF!,1,0)</f>
        <v>#REF!</v>
      </c>
      <c r="B611" s="7">
        <v>2356018129942</v>
      </c>
      <c r="C611" s="7">
        <v>4968814990084</v>
      </c>
      <c r="D611" s="8" t="s">
        <v>1386</v>
      </c>
      <c r="E611" s="8" t="s">
        <v>1370</v>
      </c>
      <c r="F611" s="8" t="s">
        <v>1388</v>
      </c>
      <c r="G611" s="8" t="s">
        <v>76</v>
      </c>
      <c r="H611" s="8" t="s">
        <v>152</v>
      </c>
      <c r="I611" s="8">
        <v>12249</v>
      </c>
      <c r="J611" s="8">
        <v>71</v>
      </c>
      <c r="K611" s="8">
        <v>1</v>
      </c>
    </row>
    <row r="612" spans="1:11">
      <c r="A612" s="7" t="e">
        <f>VLOOKUP(B:B,#REF!,1,0)</f>
        <v>#REF!</v>
      </c>
      <c r="B612" s="7">
        <v>2255519129850</v>
      </c>
      <c r="C612" s="7">
        <v>4968814990183</v>
      </c>
      <c r="D612" s="8" t="s">
        <v>1389</v>
      </c>
      <c r="E612" s="8" t="s">
        <v>149</v>
      </c>
      <c r="F612" s="8" t="s">
        <v>1390</v>
      </c>
      <c r="G612" s="8" t="s">
        <v>78</v>
      </c>
      <c r="H612" s="8" t="s">
        <v>152</v>
      </c>
      <c r="I612" s="8">
        <v>14190</v>
      </c>
      <c r="J612" s="8">
        <v>0</v>
      </c>
      <c r="K612" s="8">
        <v>0</v>
      </c>
    </row>
    <row r="613" spans="1:11">
      <c r="A613" s="7" t="e">
        <f>VLOOKUP(B:B,#REF!,1,0)</f>
        <v>#REF!</v>
      </c>
      <c r="B613" s="7">
        <v>2255519129959</v>
      </c>
      <c r="C613" s="7">
        <v>4968814990183</v>
      </c>
      <c r="D613" s="8" t="s">
        <v>1389</v>
      </c>
      <c r="E613" s="8" t="s">
        <v>1378</v>
      </c>
      <c r="F613" s="8" t="s">
        <v>1391</v>
      </c>
      <c r="G613" s="8" t="s">
        <v>78</v>
      </c>
      <c r="H613" s="8" t="s">
        <v>152</v>
      </c>
      <c r="I613" s="8">
        <v>13218</v>
      </c>
      <c r="J613" s="8">
        <v>0</v>
      </c>
      <c r="K613" s="8">
        <v>0</v>
      </c>
    </row>
    <row r="614" spans="1:11">
      <c r="A614" s="7" t="e">
        <f>VLOOKUP(B:B,#REF!,1,0)</f>
        <v>#REF!</v>
      </c>
      <c r="B614" s="7">
        <v>2355519129857</v>
      </c>
      <c r="C614" s="7">
        <v>4968814990091</v>
      </c>
      <c r="D614" s="8" t="s">
        <v>1392</v>
      </c>
      <c r="E614" s="8" t="s">
        <v>1378</v>
      </c>
      <c r="F614" s="8" t="s">
        <v>1393</v>
      </c>
      <c r="G614" s="8" t="s">
        <v>91</v>
      </c>
      <c r="H614" s="8" t="s">
        <v>152</v>
      </c>
      <c r="I614" s="8">
        <v>12490</v>
      </c>
      <c r="J614" s="8">
        <v>76</v>
      </c>
      <c r="K614" s="8">
        <v>0</v>
      </c>
    </row>
    <row r="615" spans="1:11">
      <c r="A615" s="7" t="e">
        <f>VLOOKUP(B:B,#REF!,1,0)</f>
        <v>#REF!</v>
      </c>
      <c r="B615" s="7">
        <v>2355519129956</v>
      </c>
      <c r="C615" s="7">
        <v>4968814990091</v>
      </c>
      <c r="D615" s="8" t="s">
        <v>1392</v>
      </c>
      <c r="E615" s="8" t="s">
        <v>1370</v>
      </c>
      <c r="F615" s="8" t="s">
        <v>1394</v>
      </c>
      <c r="G615" s="8" t="s">
        <v>91</v>
      </c>
      <c r="H615" s="8" t="s">
        <v>152</v>
      </c>
      <c r="I615" s="8">
        <v>13463</v>
      </c>
      <c r="J615" s="8">
        <v>22</v>
      </c>
      <c r="K615" s="8">
        <v>0</v>
      </c>
    </row>
    <row r="616" spans="1:11">
      <c r="A616" s="7" t="e">
        <f>VLOOKUP(B:B,#REF!,1,0)</f>
        <v>#REF!</v>
      </c>
      <c r="B616" s="7">
        <v>1956515129905</v>
      </c>
      <c r="C616" s="7">
        <v>4968814937409</v>
      </c>
      <c r="D616" s="8" t="s">
        <v>1395</v>
      </c>
      <c r="E616" s="8" t="s">
        <v>25</v>
      </c>
      <c r="F616" s="8" t="s">
        <v>844</v>
      </c>
      <c r="G616" s="8" t="s">
        <v>43</v>
      </c>
      <c r="H616" s="8" t="s">
        <v>152</v>
      </c>
      <c r="I616" s="8">
        <v>6901</v>
      </c>
      <c r="J616" s="8">
        <v>0</v>
      </c>
      <c r="K616" s="8">
        <v>0</v>
      </c>
    </row>
    <row r="617" spans="1:11">
      <c r="A617" s="7" t="e">
        <f>VLOOKUP(B:B,#REF!,1,0)</f>
        <v>#REF!</v>
      </c>
      <c r="B617" s="7">
        <v>2055516129903</v>
      </c>
      <c r="C617" s="7">
        <v>4968814937393</v>
      </c>
      <c r="D617" s="8" t="s">
        <v>1396</v>
      </c>
      <c r="E617" s="8" t="s">
        <v>25</v>
      </c>
      <c r="F617" s="8" t="s">
        <v>738</v>
      </c>
      <c r="G617" s="8" t="s">
        <v>35</v>
      </c>
      <c r="H617" s="8" t="s">
        <v>152</v>
      </c>
      <c r="I617" s="8">
        <v>7775</v>
      </c>
      <c r="J617" s="8">
        <v>0</v>
      </c>
      <c r="K617" s="8">
        <v>0</v>
      </c>
    </row>
    <row r="618" spans="1:11">
      <c r="A618" s="7" t="e">
        <f>VLOOKUP(B:B,#REF!,1,0)</f>
        <v>#REF!</v>
      </c>
      <c r="B618" s="7">
        <v>2056016129905</v>
      </c>
      <c r="C618" s="7">
        <v>4968814937430</v>
      </c>
      <c r="D618" s="8" t="s">
        <v>1397</v>
      </c>
      <c r="E618" s="8" t="s">
        <v>25</v>
      </c>
      <c r="F618" s="8" t="s">
        <v>1054</v>
      </c>
      <c r="G618" s="8" t="s">
        <v>47</v>
      </c>
      <c r="H618" s="8" t="s">
        <v>152</v>
      </c>
      <c r="I618" s="8">
        <v>8756</v>
      </c>
      <c r="J618" s="8">
        <v>4</v>
      </c>
      <c r="K618" s="8">
        <v>1</v>
      </c>
    </row>
    <row r="619" spans="1:11">
      <c r="A619" s="7" t="e">
        <f>VLOOKUP(B:B,#REF!,1,0)</f>
        <v>#REF!</v>
      </c>
      <c r="B619" s="7">
        <v>2155017129904</v>
      </c>
      <c r="C619" s="7">
        <v>4968814959128</v>
      </c>
      <c r="D619" s="8" t="s">
        <v>1398</v>
      </c>
      <c r="E619" s="8" t="s">
        <v>25</v>
      </c>
      <c r="F619" s="8" t="s">
        <v>664</v>
      </c>
      <c r="G619" s="8" t="s">
        <v>39</v>
      </c>
      <c r="H619" s="8" t="s">
        <v>152</v>
      </c>
      <c r="I619" s="8">
        <v>8649</v>
      </c>
      <c r="J619" s="8">
        <v>0</v>
      </c>
      <c r="K619" s="8">
        <v>1</v>
      </c>
    </row>
    <row r="620" spans="1:11">
      <c r="A620" s="7" t="e">
        <f>VLOOKUP(B:B,#REF!,1,0)</f>
        <v>#REF!</v>
      </c>
      <c r="B620" s="7">
        <v>2155517129909</v>
      </c>
      <c r="C620" s="7">
        <v>4968814959104</v>
      </c>
      <c r="D620" s="8" t="s">
        <v>1399</v>
      </c>
      <c r="E620" s="8" t="s">
        <v>25</v>
      </c>
      <c r="F620" s="8" t="s">
        <v>754</v>
      </c>
      <c r="G620" s="8" t="s">
        <v>66</v>
      </c>
      <c r="H620" s="8" t="s">
        <v>152</v>
      </c>
      <c r="I620" s="8">
        <v>10195</v>
      </c>
      <c r="J620" s="8">
        <v>12</v>
      </c>
      <c r="K620" s="8">
        <v>0</v>
      </c>
    </row>
    <row r="621" spans="1:11">
      <c r="A621" s="7" t="e">
        <f>VLOOKUP(B:B,#REF!,1,0)</f>
        <v>#REF!</v>
      </c>
      <c r="B621" s="7">
        <v>2254517129909</v>
      </c>
      <c r="C621" s="7">
        <v>4968814937454</v>
      </c>
      <c r="D621" s="8" t="s">
        <v>1400</v>
      </c>
      <c r="E621" s="8" t="s">
        <v>25</v>
      </c>
      <c r="F621" s="8" t="s">
        <v>1053</v>
      </c>
      <c r="G621" s="8" t="s">
        <v>37</v>
      </c>
      <c r="H621" s="8" t="s">
        <v>152</v>
      </c>
      <c r="I621" s="8">
        <v>9905</v>
      </c>
      <c r="J621" s="8">
        <v>21</v>
      </c>
      <c r="K621" s="8">
        <v>10</v>
      </c>
    </row>
    <row r="622" spans="1:11">
      <c r="A622" s="7" t="e">
        <f>VLOOKUP(B:B,#REF!,1,0)</f>
        <v>#REF!</v>
      </c>
      <c r="B622" s="7">
        <v>2255017129901</v>
      </c>
      <c r="C622" s="7">
        <v>4968814937478</v>
      </c>
      <c r="D622" s="8" t="s">
        <v>1401</v>
      </c>
      <c r="E622" s="8" t="s">
        <v>25</v>
      </c>
      <c r="F622" s="8" t="s">
        <v>842</v>
      </c>
      <c r="G622" s="8" t="s">
        <v>32</v>
      </c>
      <c r="H622" s="8" t="s">
        <v>152</v>
      </c>
      <c r="I622" s="8">
        <v>10340</v>
      </c>
      <c r="J622" s="8">
        <v>4</v>
      </c>
      <c r="K622" s="8">
        <v>0</v>
      </c>
    </row>
    <row r="623" spans="1:11">
      <c r="A623" s="7" t="e">
        <f>VLOOKUP(B:B,#REF!,1,0)</f>
        <v>#REF!</v>
      </c>
      <c r="B623" s="7">
        <v>2256017129908</v>
      </c>
      <c r="C623" s="7">
        <v>4968814959081</v>
      </c>
      <c r="D623" s="8" t="s">
        <v>1402</v>
      </c>
      <c r="E623" s="8" t="s">
        <v>25</v>
      </c>
      <c r="F623" s="8" t="s">
        <v>843</v>
      </c>
      <c r="G623" s="8" t="s">
        <v>68</v>
      </c>
      <c r="H623" s="8" t="s">
        <v>152</v>
      </c>
      <c r="I623" s="8">
        <v>10270</v>
      </c>
      <c r="J623" s="8">
        <v>0</v>
      </c>
      <c r="K623" s="8">
        <v>0</v>
      </c>
    </row>
    <row r="624" spans="1:11">
      <c r="A624" s="7" t="e">
        <f>VLOOKUP(B:B,#REF!,1,0)</f>
        <v>#REF!</v>
      </c>
      <c r="B624" s="7">
        <v>2255518129905</v>
      </c>
      <c r="C624" s="7">
        <v>4968814959098</v>
      </c>
      <c r="D624" s="8" t="s">
        <v>1403</v>
      </c>
      <c r="E624" s="8" t="s">
        <v>25</v>
      </c>
      <c r="F624" s="8" t="s">
        <v>776</v>
      </c>
      <c r="G624" s="8" t="s">
        <v>71</v>
      </c>
      <c r="H624" s="8" t="s">
        <v>152</v>
      </c>
      <c r="I624" s="8">
        <v>10523</v>
      </c>
      <c r="J624" s="8">
        <v>0</v>
      </c>
      <c r="K624" s="8">
        <v>0</v>
      </c>
    </row>
    <row r="625" spans="1:11">
      <c r="A625" s="7" t="e">
        <f>VLOOKUP(B:B,#REF!,1,0)</f>
        <v>#REF!</v>
      </c>
      <c r="B625" s="7">
        <v>2256018129907</v>
      </c>
      <c r="C625" s="7">
        <v>4968814958992</v>
      </c>
      <c r="D625" s="8" t="s">
        <v>1404</v>
      </c>
      <c r="E625" s="8" t="s">
        <v>25</v>
      </c>
      <c r="F625" s="8" t="s">
        <v>1050</v>
      </c>
      <c r="G625" s="8" t="s">
        <v>84</v>
      </c>
      <c r="H625" s="8" t="s">
        <v>152</v>
      </c>
      <c r="I625" s="8">
        <v>12492</v>
      </c>
      <c r="J625" s="8">
        <v>0</v>
      </c>
      <c r="K625" s="8">
        <v>0</v>
      </c>
    </row>
    <row r="626" spans="1:11">
      <c r="A626" s="7" t="e">
        <f>VLOOKUP(B:B,#REF!,1,0)</f>
        <v>#REF!</v>
      </c>
      <c r="B626" s="7">
        <v>2355518129902</v>
      </c>
      <c r="C626" s="7">
        <v>4968814984526</v>
      </c>
      <c r="D626" s="8" t="s">
        <v>1405</v>
      </c>
      <c r="E626" s="8" t="s">
        <v>25</v>
      </c>
      <c r="F626" s="8" t="s">
        <v>990</v>
      </c>
      <c r="G626" s="8" t="s">
        <v>72</v>
      </c>
      <c r="H626" s="8" t="s">
        <v>152</v>
      </c>
      <c r="I626" s="8">
        <v>12773</v>
      </c>
      <c r="J626" s="8">
        <v>0</v>
      </c>
      <c r="K626" s="8">
        <v>0</v>
      </c>
    </row>
    <row r="627" spans="1:11">
      <c r="A627" s="7" t="e">
        <f>VLOOKUP(B:B,#REF!,1,0)</f>
        <v>#REF!</v>
      </c>
      <c r="B627" s="7">
        <v>2255519129904</v>
      </c>
      <c r="C627" s="7">
        <v>4968814958985</v>
      </c>
      <c r="D627" s="8" t="s">
        <v>1406</v>
      </c>
      <c r="E627" s="8" t="s">
        <v>25</v>
      </c>
      <c r="F627" s="8" t="s">
        <v>812</v>
      </c>
      <c r="G627" s="8" t="s">
        <v>78</v>
      </c>
      <c r="H627" s="8" t="s">
        <v>152</v>
      </c>
      <c r="I627" s="8">
        <v>13060</v>
      </c>
      <c r="J627" s="8">
        <v>0</v>
      </c>
      <c r="K627" s="8">
        <v>0</v>
      </c>
    </row>
    <row r="628" spans="1:11">
      <c r="A628" s="7" t="e">
        <f>VLOOKUP(B:B,#REF!,1,0)</f>
        <v>#REF!</v>
      </c>
      <c r="B628" s="7">
        <v>2555518129876</v>
      </c>
      <c r="C628" s="7">
        <v>4968814962111</v>
      </c>
      <c r="D628" s="8" t="s">
        <v>1407</v>
      </c>
      <c r="E628" s="8" t="s">
        <v>1408</v>
      </c>
      <c r="F628" s="8" t="s">
        <v>1130</v>
      </c>
      <c r="G628" s="8" t="s">
        <v>1131</v>
      </c>
      <c r="H628" s="8" t="s">
        <v>152</v>
      </c>
      <c r="I628" s="8">
        <v>11480</v>
      </c>
      <c r="J628" s="8">
        <v>1</v>
      </c>
      <c r="K628" s="8">
        <v>0</v>
      </c>
    </row>
    <row r="629" spans="1:11">
      <c r="A629" s="7" t="e">
        <f>VLOOKUP(B:B,#REF!,1,0)</f>
        <v>#REF!</v>
      </c>
      <c r="B629" s="7">
        <v>2055017170473</v>
      </c>
      <c r="C629" s="7">
        <v>4981910550297</v>
      </c>
      <c r="D629" s="8" t="s">
        <v>3327</v>
      </c>
      <c r="E629" s="8" t="s">
        <v>28</v>
      </c>
      <c r="F629" s="8" t="s">
        <v>1044</v>
      </c>
      <c r="G629" s="8" t="s">
        <v>64</v>
      </c>
      <c r="H629" s="8">
        <v>24600</v>
      </c>
      <c r="I629" s="8">
        <v>10332</v>
      </c>
      <c r="J629" s="8">
        <v>0</v>
      </c>
      <c r="K629" s="8">
        <v>1</v>
      </c>
    </row>
    <row r="630" spans="1:11">
      <c r="A630" s="7" t="e">
        <f>VLOOKUP(B:B,#REF!,1,0)</f>
        <v>#REF!</v>
      </c>
      <c r="B630" s="7">
        <v>2255518170471</v>
      </c>
      <c r="C630" s="7">
        <v>4981910549338</v>
      </c>
      <c r="D630" s="8" t="s">
        <v>3328</v>
      </c>
      <c r="E630" s="8" t="s">
        <v>28</v>
      </c>
      <c r="F630" s="8" t="s">
        <v>776</v>
      </c>
      <c r="G630" s="8" t="s">
        <v>71</v>
      </c>
      <c r="H630" s="8">
        <v>29800</v>
      </c>
      <c r="I630" s="8">
        <v>12516</v>
      </c>
      <c r="J630" s="8">
        <v>0</v>
      </c>
      <c r="K630" s="8">
        <v>1</v>
      </c>
    </row>
    <row r="631" spans="1:11">
      <c r="A631" s="7" t="e">
        <f>VLOOKUP(B:B,#REF!,1,0)</f>
        <v>#REF!</v>
      </c>
      <c r="B631" s="7">
        <v>2255018170476</v>
      </c>
      <c r="C631" s="7">
        <v>4981910550365</v>
      </c>
      <c r="D631" s="8" t="s">
        <v>3329</v>
      </c>
      <c r="E631" s="8" t="s">
        <v>28</v>
      </c>
      <c r="F631" s="8" t="s">
        <v>988</v>
      </c>
      <c r="G631" s="8" t="s">
        <v>80</v>
      </c>
      <c r="H631" s="8">
        <v>30500</v>
      </c>
      <c r="I631" s="8">
        <v>12810</v>
      </c>
      <c r="J631" s="8">
        <v>1</v>
      </c>
      <c r="K631" s="8">
        <v>0</v>
      </c>
    </row>
    <row r="632" spans="1:11">
      <c r="A632" s="7" t="e">
        <f>VLOOKUP(B:B,#REF!,1,0)</f>
        <v>#REF!</v>
      </c>
      <c r="B632" s="7">
        <v>1956515167068</v>
      </c>
      <c r="C632" s="7">
        <v>4981160780628</v>
      </c>
      <c r="D632" s="8" t="s">
        <v>3330</v>
      </c>
      <c r="E632" s="8" t="s">
        <v>23</v>
      </c>
      <c r="F632" s="8" t="s">
        <v>1271</v>
      </c>
      <c r="G632" s="8" t="s">
        <v>43</v>
      </c>
      <c r="H632" s="8">
        <v>17900</v>
      </c>
      <c r="I632" s="8">
        <v>7960</v>
      </c>
      <c r="J632" s="8">
        <v>1</v>
      </c>
      <c r="K632" s="8">
        <v>0</v>
      </c>
    </row>
    <row r="633" spans="1:11">
      <c r="A633" s="7" t="e">
        <f>VLOOKUP(B:B,#REF!,1,0)</f>
        <v>#REF!</v>
      </c>
      <c r="B633" s="7">
        <v>1856016167065</v>
      </c>
      <c r="C633" s="7">
        <v>4981160803433</v>
      </c>
      <c r="D633" s="8" t="s">
        <v>3331</v>
      </c>
      <c r="E633" s="8" t="s">
        <v>23</v>
      </c>
      <c r="F633" s="8" t="s">
        <v>1409</v>
      </c>
      <c r="G633" s="8" t="s">
        <v>118</v>
      </c>
      <c r="H633" s="8">
        <v>18600</v>
      </c>
      <c r="I633" s="8">
        <v>8270</v>
      </c>
      <c r="J633" s="8">
        <v>0</v>
      </c>
      <c r="K633" s="8">
        <v>1</v>
      </c>
    </row>
    <row r="634" spans="1:11">
      <c r="A634" s="7" t="e">
        <f>VLOOKUP(B:B,#REF!,1,0)</f>
        <v>#REF!</v>
      </c>
      <c r="B634" s="7">
        <v>2055017167060</v>
      </c>
      <c r="C634" s="7">
        <v>4981160794304</v>
      </c>
      <c r="D634" s="8" t="s">
        <v>3332</v>
      </c>
      <c r="E634" s="8" t="s">
        <v>23</v>
      </c>
      <c r="F634" s="8" t="s">
        <v>3333</v>
      </c>
      <c r="G634" s="8" t="s">
        <v>64</v>
      </c>
      <c r="H634" s="8">
        <v>27100</v>
      </c>
      <c r="I634" s="8">
        <v>12200</v>
      </c>
      <c r="J634" s="8">
        <v>0</v>
      </c>
      <c r="K634" s="8">
        <v>0</v>
      </c>
    </row>
    <row r="635" spans="1:11">
      <c r="A635" s="7" t="e">
        <f>VLOOKUP(B:B,#REF!,1,0)</f>
        <v>#REF!</v>
      </c>
      <c r="B635" s="7">
        <v>2055516167066</v>
      </c>
      <c r="C635" s="7">
        <v>4981160790283</v>
      </c>
      <c r="D635" s="8" t="s">
        <v>3334</v>
      </c>
      <c r="E635" s="8" t="s">
        <v>23</v>
      </c>
      <c r="F635" s="8" t="s">
        <v>3335</v>
      </c>
      <c r="G635" s="8" t="s">
        <v>35</v>
      </c>
      <c r="H635" s="8">
        <v>22400</v>
      </c>
      <c r="I635" s="8">
        <v>10030</v>
      </c>
      <c r="J635" s="8">
        <v>0</v>
      </c>
      <c r="K635" s="8">
        <v>0</v>
      </c>
    </row>
    <row r="636" spans="1:11">
      <c r="A636" s="7" t="e">
        <f>VLOOKUP(B:B,#REF!,1,0)</f>
        <v>#REF!</v>
      </c>
      <c r="B636" s="7">
        <v>2156016167065</v>
      </c>
      <c r="C636" s="7">
        <v>4981160790290</v>
      </c>
      <c r="D636" s="8" t="s">
        <v>3336</v>
      </c>
      <c r="E636" s="8" t="s">
        <v>23</v>
      </c>
      <c r="F636" s="8" t="s">
        <v>1410</v>
      </c>
      <c r="G636" s="8" t="s">
        <v>48</v>
      </c>
      <c r="H636" s="8">
        <v>22200</v>
      </c>
      <c r="I636" s="8">
        <v>9990</v>
      </c>
      <c r="J636" s="8">
        <v>1</v>
      </c>
      <c r="K636" s="8">
        <v>0</v>
      </c>
    </row>
    <row r="637" spans="1:11">
      <c r="A637" s="7" t="e">
        <f>VLOOKUP(B:B,#REF!,1,0)</f>
        <v>#REF!</v>
      </c>
      <c r="B637" s="7">
        <v>1955016169977</v>
      </c>
      <c r="C637" s="7">
        <v>4981160904666</v>
      </c>
      <c r="D637" s="8" t="s">
        <v>3337</v>
      </c>
      <c r="E637" s="8" t="s">
        <v>147</v>
      </c>
      <c r="F637" s="8" t="s">
        <v>1035</v>
      </c>
      <c r="G637" s="8" t="s">
        <v>97</v>
      </c>
      <c r="H637" s="8" t="s">
        <v>152</v>
      </c>
      <c r="I637" s="8">
        <v>6633</v>
      </c>
      <c r="J637" s="8">
        <v>97</v>
      </c>
      <c r="K637" s="8">
        <v>1</v>
      </c>
    </row>
    <row r="638" spans="1:11">
      <c r="A638" s="7" t="e">
        <f>VLOOKUP(B:B,#REF!,1,0)</f>
        <v>#REF!</v>
      </c>
      <c r="B638" s="7">
        <v>2054517169970</v>
      </c>
      <c r="C638" s="7" t="s">
        <v>152</v>
      </c>
      <c r="D638" s="8" t="s">
        <v>152</v>
      </c>
      <c r="E638" s="8" t="s">
        <v>147</v>
      </c>
      <c r="F638" s="8" t="s">
        <v>1036</v>
      </c>
      <c r="G638" s="8" t="s">
        <v>62</v>
      </c>
      <c r="H638" s="8" t="s">
        <v>152</v>
      </c>
      <c r="I638" s="8">
        <v>6688</v>
      </c>
      <c r="J638" s="8">
        <v>76</v>
      </c>
      <c r="K638" s="8">
        <v>0</v>
      </c>
    </row>
    <row r="639" spans="1:11">
      <c r="A639" s="7" t="e">
        <f>VLOOKUP(B:B,#REF!,1,0)</f>
        <v>#REF!</v>
      </c>
      <c r="B639" s="7">
        <v>2154517169977</v>
      </c>
      <c r="C639" s="7" t="s">
        <v>152</v>
      </c>
      <c r="D639" s="8" t="s">
        <v>152</v>
      </c>
      <c r="E639" s="8" t="s">
        <v>147</v>
      </c>
      <c r="F639" s="8" t="s">
        <v>853</v>
      </c>
      <c r="G639" s="8" t="s">
        <v>36</v>
      </c>
      <c r="H639" s="8" t="s">
        <v>152</v>
      </c>
      <c r="I639" s="8">
        <v>6946</v>
      </c>
      <c r="J639" s="8">
        <v>506</v>
      </c>
      <c r="K639" s="8">
        <v>0</v>
      </c>
    </row>
    <row r="640" spans="1:11">
      <c r="A640" s="7" t="e">
        <f>VLOOKUP(B:B,#REF!,1,0)</f>
        <v>#REF!</v>
      </c>
      <c r="B640" s="7">
        <v>2254517169974</v>
      </c>
      <c r="C640" s="7">
        <v>4981160904802</v>
      </c>
      <c r="D640" s="8" t="s">
        <v>3338</v>
      </c>
      <c r="E640" s="8" t="s">
        <v>147</v>
      </c>
      <c r="F640" s="8" t="s">
        <v>841</v>
      </c>
      <c r="G640" s="8" t="s">
        <v>37</v>
      </c>
      <c r="H640" s="8" t="s">
        <v>152</v>
      </c>
      <c r="I640" s="8">
        <v>7760</v>
      </c>
      <c r="J640" s="8">
        <v>130</v>
      </c>
      <c r="K640" s="8">
        <v>27</v>
      </c>
    </row>
    <row r="641" spans="1:11">
      <c r="A641" s="7" t="e">
        <f>VLOOKUP(B:B,#REF!,1,0)</f>
        <v>#REF!</v>
      </c>
      <c r="B641" s="7">
        <v>2155017169979</v>
      </c>
      <c r="C641" s="7">
        <v>4981160904734</v>
      </c>
      <c r="D641" s="8" t="s">
        <v>3339</v>
      </c>
      <c r="E641" s="8" t="s">
        <v>147</v>
      </c>
      <c r="F641" s="8" t="s">
        <v>994</v>
      </c>
      <c r="G641" s="8" t="s">
        <v>39</v>
      </c>
      <c r="H641" s="8" t="s">
        <v>152</v>
      </c>
      <c r="I641" s="8">
        <v>7598</v>
      </c>
      <c r="J641" s="8">
        <v>29</v>
      </c>
      <c r="K641" s="8">
        <v>0</v>
      </c>
    </row>
    <row r="642" spans="1:11">
      <c r="A642" s="7" t="e">
        <f>VLOOKUP(B:B,#REF!,1,0)</f>
        <v>#REF!</v>
      </c>
      <c r="B642" s="7">
        <v>2153518169979</v>
      </c>
      <c r="C642" s="7" t="s">
        <v>152</v>
      </c>
      <c r="D642" s="8" t="s">
        <v>152</v>
      </c>
      <c r="E642" s="8" t="s">
        <v>147</v>
      </c>
      <c r="F642" s="8" t="s">
        <v>1037</v>
      </c>
      <c r="G642" s="8" t="s">
        <v>120</v>
      </c>
      <c r="H642" s="8" t="s">
        <v>152</v>
      </c>
      <c r="I642" s="8">
        <v>8481</v>
      </c>
      <c r="J642" s="8">
        <v>0</v>
      </c>
      <c r="K642" s="8">
        <v>8</v>
      </c>
    </row>
    <row r="643" spans="1:11">
      <c r="A643" s="7" t="e">
        <f>VLOOKUP(B:B,#REF!,1,0)</f>
        <v>#REF!</v>
      </c>
      <c r="B643" s="7">
        <v>2154018169971</v>
      </c>
      <c r="C643" s="7" t="s">
        <v>152</v>
      </c>
      <c r="D643" s="8" t="s">
        <v>152</v>
      </c>
      <c r="E643" s="8" t="s">
        <v>147</v>
      </c>
      <c r="F643" s="8" t="s">
        <v>1038</v>
      </c>
      <c r="G643" s="8" t="s">
        <v>121</v>
      </c>
      <c r="H643" s="8" t="s">
        <v>152</v>
      </c>
      <c r="I643" s="8">
        <v>7760</v>
      </c>
      <c r="J643" s="8">
        <v>68</v>
      </c>
      <c r="K643" s="8">
        <v>0</v>
      </c>
    </row>
    <row r="644" spans="1:11">
      <c r="A644" s="7" t="e">
        <f>VLOOKUP(B:B,#REF!,1,0)</f>
        <v>#REF!</v>
      </c>
      <c r="B644" s="7">
        <v>2254018169978</v>
      </c>
      <c r="C644" s="7" t="s">
        <v>152</v>
      </c>
      <c r="D644" s="8" t="s">
        <v>152</v>
      </c>
      <c r="E644" s="8" t="s">
        <v>147</v>
      </c>
      <c r="F644" s="8" t="s">
        <v>1039</v>
      </c>
      <c r="G644" s="8" t="s">
        <v>38</v>
      </c>
      <c r="H644" s="8" t="s">
        <v>152</v>
      </c>
      <c r="I644" s="8">
        <v>7476</v>
      </c>
      <c r="J644" s="8">
        <v>383</v>
      </c>
      <c r="K644" s="8">
        <v>0</v>
      </c>
    </row>
    <row r="645" spans="1:11">
      <c r="A645" s="7" t="e">
        <f>VLOOKUP(B:B,#REF!,1,0)</f>
        <v>#REF!</v>
      </c>
      <c r="B645" s="7">
        <v>2254518169973</v>
      </c>
      <c r="C645" s="7" t="s">
        <v>152</v>
      </c>
      <c r="D645" s="8" t="s">
        <v>152</v>
      </c>
      <c r="E645" s="8" t="s">
        <v>147</v>
      </c>
      <c r="F645" s="8" t="s">
        <v>1040</v>
      </c>
      <c r="G645" s="8" t="s">
        <v>40</v>
      </c>
      <c r="H645" s="8" t="s">
        <v>152</v>
      </c>
      <c r="I645" s="8">
        <v>8074</v>
      </c>
      <c r="J645" s="8">
        <v>260</v>
      </c>
      <c r="K645" s="8">
        <v>0</v>
      </c>
    </row>
    <row r="646" spans="1:11">
      <c r="A646" s="7" t="e">
        <f>VLOOKUP(B:B,#REF!,1,0)</f>
        <v>#REF!</v>
      </c>
      <c r="B646" s="7">
        <v>2255018169975</v>
      </c>
      <c r="C646" s="7">
        <v>4981160977035</v>
      </c>
      <c r="D646" s="8" t="s">
        <v>3340</v>
      </c>
      <c r="E646" s="8" t="s">
        <v>147</v>
      </c>
      <c r="F646" s="8" t="s">
        <v>808</v>
      </c>
      <c r="G646" s="8" t="s">
        <v>80</v>
      </c>
      <c r="H646" s="8" t="s">
        <v>152</v>
      </c>
      <c r="I646" s="8">
        <v>8467</v>
      </c>
      <c r="J646" s="8">
        <v>20</v>
      </c>
      <c r="K646" s="8">
        <v>0</v>
      </c>
    </row>
    <row r="647" spans="1:11">
      <c r="A647" s="7" t="e">
        <f>VLOOKUP(B:B,#REF!,1,0)</f>
        <v>#REF!</v>
      </c>
      <c r="B647" s="7">
        <v>2355018169972</v>
      </c>
      <c r="C647" s="7" t="s">
        <v>152</v>
      </c>
      <c r="D647" s="8" t="s">
        <v>152</v>
      </c>
      <c r="E647" s="8" t="s">
        <v>147</v>
      </c>
      <c r="F647" s="8" t="s">
        <v>998</v>
      </c>
      <c r="G647" s="8" t="s">
        <v>54</v>
      </c>
      <c r="H647" s="8" t="s">
        <v>152</v>
      </c>
      <c r="I647" s="8">
        <v>8711</v>
      </c>
      <c r="J647" s="8">
        <v>28</v>
      </c>
      <c r="K647" s="8">
        <v>0</v>
      </c>
    </row>
    <row r="648" spans="1:11">
      <c r="A648" s="7" t="e">
        <f>VLOOKUP(B:B,#REF!,1,0)</f>
        <v>#REF!</v>
      </c>
      <c r="B648" s="7">
        <v>2454018169972</v>
      </c>
      <c r="C648" s="7">
        <v>4981160904956</v>
      </c>
      <c r="D648" s="8" t="s">
        <v>3341</v>
      </c>
      <c r="E648" s="8" t="s">
        <v>147</v>
      </c>
      <c r="F648" s="8" t="s">
        <v>1003</v>
      </c>
      <c r="G648" s="8" t="s">
        <v>83</v>
      </c>
      <c r="H648" s="8" t="s">
        <v>152</v>
      </c>
      <c r="I648" s="8">
        <v>8711</v>
      </c>
      <c r="J648" s="8">
        <v>99</v>
      </c>
      <c r="K648" s="8">
        <v>1</v>
      </c>
    </row>
    <row r="649" spans="1:11">
      <c r="A649" s="7" t="e">
        <f>VLOOKUP(B:B,#REF!,1,0)</f>
        <v>#REF!</v>
      </c>
      <c r="B649" s="7">
        <v>1756515167071</v>
      </c>
      <c r="C649" s="7">
        <v>4982266069693</v>
      </c>
      <c r="D649" s="8" t="s">
        <v>3342</v>
      </c>
      <c r="E649" s="8" t="s">
        <v>1411</v>
      </c>
      <c r="F649" s="8" t="s">
        <v>1014</v>
      </c>
      <c r="G649" s="8" t="s">
        <v>95</v>
      </c>
      <c r="H649" s="8">
        <v>13900</v>
      </c>
      <c r="I649" s="8">
        <v>6400</v>
      </c>
      <c r="J649" s="8">
        <v>4</v>
      </c>
      <c r="K649" s="8">
        <v>0</v>
      </c>
    </row>
    <row r="650" spans="1:11">
      <c r="A650" s="7" t="e">
        <f>VLOOKUP(B:B,#REF!,1,0)</f>
        <v>#REF!</v>
      </c>
      <c r="B650" s="7">
        <v>1856515167078</v>
      </c>
      <c r="C650" s="7">
        <v>4982266069259</v>
      </c>
      <c r="D650" s="8" t="s">
        <v>3343</v>
      </c>
      <c r="E650" s="8" t="s">
        <v>1411</v>
      </c>
      <c r="F650" s="8" t="s">
        <v>922</v>
      </c>
      <c r="G650" s="8" t="s">
        <v>42</v>
      </c>
      <c r="H650" s="8">
        <v>16000</v>
      </c>
      <c r="I650" s="8">
        <v>7360</v>
      </c>
      <c r="J650" s="8">
        <v>14</v>
      </c>
      <c r="K650" s="8">
        <v>0</v>
      </c>
    </row>
    <row r="651" spans="1:11">
      <c r="A651" s="7" t="e">
        <f>VLOOKUP(B:B,#REF!,1,0)</f>
        <v>#REF!</v>
      </c>
      <c r="B651" s="7">
        <v>1856015167073</v>
      </c>
      <c r="C651" s="7">
        <v>4982266069235</v>
      </c>
      <c r="D651" s="8" t="s">
        <v>3344</v>
      </c>
      <c r="E651" s="8" t="s">
        <v>1411</v>
      </c>
      <c r="F651" s="8" t="s">
        <v>1001</v>
      </c>
      <c r="G651" s="8" t="s">
        <v>81</v>
      </c>
      <c r="H651" s="8">
        <v>16800</v>
      </c>
      <c r="I651" s="8">
        <v>7730</v>
      </c>
      <c r="J651" s="8">
        <v>10</v>
      </c>
      <c r="K651" s="8">
        <v>2</v>
      </c>
    </row>
    <row r="652" spans="1:11">
      <c r="A652" s="7" t="e">
        <f>VLOOKUP(B:B,#REF!,1,0)</f>
        <v>#REF!</v>
      </c>
      <c r="B652" s="7">
        <v>1956515167075</v>
      </c>
      <c r="C652" s="7">
        <v>4982266069242</v>
      </c>
      <c r="D652" s="8" t="s">
        <v>3345</v>
      </c>
      <c r="E652" s="8" t="s">
        <v>1411</v>
      </c>
      <c r="F652" s="8" t="s">
        <v>844</v>
      </c>
      <c r="G652" s="8" t="s">
        <v>43</v>
      </c>
      <c r="H652" s="8">
        <v>17900</v>
      </c>
      <c r="I652" s="8">
        <v>8240</v>
      </c>
      <c r="J652" s="8">
        <v>1</v>
      </c>
      <c r="K652" s="8">
        <v>3</v>
      </c>
    </row>
    <row r="653" spans="1:11">
      <c r="A653" s="7" t="e">
        <f>VLOOKUP(B:B,#REF!,1,0)</f>
        <v>#REF!</v>
      </c>
      <c r="B653" s="7">
        <v>1856016167072</v>
      </c>
      <c r="C653" s="7">
        <v>4982266069204</v>
      </c>
      <c r="D653" s="8" t="s">
        <v>3346</v>
      </c>
      <c r="E653" s="8" t="s">
        <v>1411</v>
      </c>
      <c r="F653" s="8" t="s">
        <v>1042</v>
      </c>
      <c r="G653" s="8" t="s">
        <v>118</v>
      </c>
      <c r="H653" s="8">
        <v>19000</v>
      </c>
      <c r="I653" s="8">
        <v>9120</v>
      </c>
      <c r="J653" s="8">
        <v>25</v>
      </c>
      <c r="K653" s="8">
        <v>3</v>
      </c>
    </row>
    <row r="654" spans="1:11">
      <c r="A654" s="7" t="e">
        <f>VLOOKUP(B:B,#REF!,1,0)</f>
        <v>#REF!</v>
      </c>
      <c r="B654" s="7">
        <v>1855516167070</v>
      </c>
      <c r="C654" s="7">
        <v>4982266069273</v>
      </c>
      <c r="D654" s="8" t="s">
        <v>3347</v>
      </c>
      <c r="E654" s="8" t="s">
        <v>1411</v>
      </c>
      <c r="F654" s="8" t="s">
        <v>750</v>
      </c>
      <c r="G654" s="8" t="s">
        <v>98</v>
      </c>
      <c r="H654" s="8">
        <v>21800</v>
      </c>
      <c r="I654" s="8">
        <v>10030</v>
      </c>
      <c r="J654" s="8">
        <v>17</v>
      </c>
      <c r="K654" s="8">
        <v>3</v>
      </c>
    </row>
    <row r="655" spans="1:11">
      <c r="A655" s="7" t="e">
        <f>VLOOKUP(B:B,#REF!,1,0)</f>
        <v>#REF!</v>
      </c>
      <c r="B655" s="7">
        <v>2055516167073</v>
      </c>
      <c r="C655" s="7">
        <v>4982266069303</v>
      </c>
      <c r="D655" s="8" t="s">
        <v>3348</v>
      </c>
      <c r="E655" s="8" t="s">
        <v>1411</v>
      </c>
      <c r="F655" s="8" t="s">
        <v>738</v>
      </c>
      <c r="G655" s="8" t="s">
        <v>35</v>
      </c>
      <c r="H655" s="8">
        <v>22500</v>
      </c>
      <c r="I655" s="8">
        <v>10800</v>
      </c>
      <c r="J655" s="8">
        <v>2</v>
      </c>
      <c r="K655" s="8">
        <v>14</v>
      </c>
    </row>
    <row r="656" spans="1:11">
      <c r="A656" s="7" t="e">
        <f>VLOOKUP(B:B,#REF!,1,0)</f>
        <v>#REF!</v>
      </c>
      <c r="B656" s="7">
        <v>1954517167079</v>
      </c>
      <c r="C656" s="7">
        <v>4982266069327</v>
      </c>
      <c r="D656" s="8" t="s">
        <v>3349</v>
      </c>
      <c r="E656" s="8" t="s">
        <v>1411</v>
      </c>
      <c r="F656" s="8" t="s">
        <v>1043</v>
      </c>
      <c r="G656" s="8" t="s">
        <v>119</v>
      </c>
      <c r="H656" s="8">
        <v>27500</v>
      </c>
      <c r="I656" s="8">
        <v>13200</v>
      </c>
      <c r="J656" s="8">
        <v>12</v>
      </c>
      <c r="K656" s="8">
        <v>10</v>
      </c>
    </row>
    <row r="657" spans="1:11">
      <c r="A657" s="7" t="e">
        <f>VLOOKUP(B:B,#REF!,1,0)</f>
        <v>#REF!</v>
      </c>
      <c r="B657" s="7">
        <v>2055017167077</v>
      </c>
      <c r="C657" s="7">
        <v>4982266069440</v>
      </c>
      <c r="D657" s="8" t="s">
        <v>3350</v>
      </c>
      <c r="E657" s="8" t="s">
        <v>1411</v>
      </c>
      <c r="F657" s="8" t="s">
        <v>1044</v>
      </c>
      <c r="G657" s="8" t="s">
        <v>64</v>
      </c>
      <c r="H657" s="8">
        <v>27300</v>
      </c>
      <c r="I657" s="8">
        <v>13110</v>
      </c>
      <c r="J657" s="8">
        <v>10</v>
      </c>
      <c r="K657" s="8">
        <v>10</v>
      </c>
    </row>
    <row r="658" spans="1:11">
      <c r="A658" s="7" t="e">
        <f>VLOOKUP(B:B,#REF!,1,0)</f>
        <v>#REF!</v>
      </c>
      <c r="B658" s="7">
        <v>2154517167072</v>
      </c>
      <c r="C658" s="7">
        <v>4982266069297</v>
      </c>
      <c r="D658" s="8" t="s">
        <v>3351</v>
      </c>
      <c r="E658" s="8" t="s">
        <v>1411</v>
      </c>
      <c r="F658" s="8" t="s">
        <v>570</v>
      </c>
      <c r="G658" s="8" t="s">
        <v>36</v>
      </c>
      <c r="H658" s="8">
        <v>31100</v>
      </c>
      <c r="I658" s="8">
        <v>14930</v>
      </c>
      <c r="J658" s="8">
        <v>20</v>
      </c>
      <c r="K658" s="8">
        <v>8</v>
      </c>
    </row>
    <row r="659" spans="1:11">
      <c r="A659" s="7" t="e">
        <f>VLOOKUP(B:B,#REF!,1,0)</f>
        <v>#REF!</v>
      </c>
      <c r="B659" s="7">
        <v>1956515169864</v>
      </c>
      <c r="C659" s="7" t="s">
        <v>152</v>
      </c>
      <c r="D659" s="8" t="s">
        <v>152</v>
      </c>
      <c r="E659" s="8" t="s">
        <v>1412</v>
      </c>
      <c r="F659" s="8" t="s">
        <v>992</v>
      </c>
      <c r="G659" s="8" t="s">
        <v>43</v>
      </c>
      <c r="H659" s="8" t="s">
        <v>152</v>
      </c>
      <c r="I659" s="8">
        <v>6050</v>
      </c>
      <c r="J659" s="8">
        <v>222</v>
      </c>
      <c r="K659" s="8">
        <v>2</v>
      </c>
    </row>
    <row r="660" spans="1:11">
      <c r="A660" s="7" t="e">
        <f>VLOOKUP(B:B,#REF!,1,0)</f>
        <v>#REF!</v>
      </c>
      <c r="B660" s="7">
        <v>2056016169864</v>
      </c>
      <c r="C660" s="7" t="s">
        <v>152</v>
      </c>
      <c r="D660" s="8" t="s">
        <v>152</v>
      </c>
      <c r="E660" s="8" t="s">
        <v>1412</v>
      </c>
      <c r="F660" s="8" t="s">
        <v>1047</v>
      </c>
      <c r="G660" s="8" t="s">
        <v>47</v>
      </c>
      <c r="H660" s="8" t="s">
        <v>152</v>
      </c>
      <c r="I660" s="8">
        <v>8990</v>
      </c>
      <c r="J660" s="8">
        <v>92</v>
      </c>
      <c r="K660" s="8">
        <v>120</v>
      </c>
    </row>
    <row r="661" spans="1:11">
      <c r="A661" s="7" t="e">
        <f>VLOOKUP(B:B,#REF!,1,0)</f>
        <v>#REF!</v>
      </c>
      <c r="B661" s="7">
        <v>1856515169867</v>
      </c>
      <c r="C661" s="7" t="s">
        <v>152</v>
      </c>
      <c r="D661" s="8" t="s">
        <v>152</v>
      </c>
      <c r="E661" s="8" t="s">
        <v>1412</v>
      </c>
      <c r="F661" s="8" t="s">
        <v>991</v>
      </c>
      <c r="G661" s="8" t="s">
        <v>42</v>
      </c>
      <c r="H661" s="8" t="s">
        <v>152</v>
      </c>
      <c r="I661" s="8">
        <v>5950</v>
      </c>
      <c r="J661" s="8">
        <v>48</v>
      </c>
      <c r="K661" s="8">
        <v>12</v>
      </c>
    </row>
    <row r="662" spans="1:11">
      <c r="A662" s="7" t="e">
        <f>VLOOKUP(B:B,#REF!,1,0)</f>
        <v>#REF!</v>
      </c>
      <c r="B662" s="7">
        <v>1856015169862</v>
      </c>
      <c r="C662" s="7" t="s">
        <v>152</v>
      </c>
      <c r="D662" s="8" t="s">
        <v>152</v>
      </c>
      <c r="E662" s="8" t="s">
        <v>1412</v>
      </c>
      <c r="F662" s="8" t="s">
        <v>1045</v>
      </c>
      <c r="G662" s="8" t="s">
        <v>81</v>
      </c>
      <c r="H662" s="8" t="s">
        <v>152</v>
      </c>
      <c r="I662" s="8">
        <v>6270</v>
      </c>
      <c r="J662" s="8">
        <v>40</v>
      </c>
      <c r="K662" s="8">
        <v>36</v>
      </c>
    </row>
    <row r="663" spans="1:11">
      <c r="A663" s="7" t="e">
        <f>VLOOKUP(B:B,#REF!,1,0)</f>
        <v>#REF!</v>
      </c>
      <c r="B663" s="7">
        <v>2156016169861</v>
      </c>
      <c r="C663" s="7" t="s">
        <v>152</v>
      </c>
      <c r="D663" s="8" t="s">
        <v>152</v>
      </c>
      <c r="E663" s="8" t="s">
        <v>1412</v>
      </c>
      <c r="F663" s="8" t="s">
        <v>1048</v>
      </c>
      <c r="G663" s="8" t="s">
        <v>48</v>
      </c>
      <c r="H663" s="8" t="s">
        <v>152</v>
      </c>
      <c r="I663" s="8">
        <v>8490</v>
      </c>
      <c r="J663" s="8">
        <v>12</v>
      </c>
      <c r="K663" s="8">
        <v>56</v>
      </c>
    </row>
    <row r="664" spans="1:11">
      <c r="A664" s="7" t="e">
        <f>VLOOKUP(B:B,#REF!,1,0)</f>
        <v>#REF!</v>
      </c>
      <c r="B664" s="7">
        <v>2055516169862</v>
      </c>
      <c r="C664" s="7" t="s">
        <v>152</v>
      </c>
      <c r="D664" s="8" t="s">
        <v>152</v>
      </c>
      <c r="E664" s="8" t="s">
        <v>1412</v>
      </c>
      <c r="F664" s="8" t="s">
        <v>1046</v>
      </c>
      <c r="G664" s="8" t="s">
        <v>35</v>
      </c>
      <c r="H664" s="8" t="s">
        <v>152</v>
      </c>
      <c r="I664" s="8">
        <v>7370</v>
      </c>
      <c r="J664" s="8">
        <v>28</v>
      </c>
      <c r="K664" s="8">
        <v>20</v>
      </c>
    </row>
    <row r="665" spans="1:11">
      <c r="A665" s="7" t="e">
        <f>VLOOKUP(B:B,#REF!,1,0)</f>
        <v>#REF!</v>
      </c>
      <c r="B665" s="7">
        <v>1757014169863</v>
      </c>
      <c r="C665" s="7" t="s">
        <v>152</v>
      </c>
      <c r="D665" s="8" t="s">
        <v>152</v>
      </c>
      <c r="E665" s="8" t="s">
        <v>1412</v>
      </c>
      <c r="F665" s="8" t="s">
        <v>1000</v>
      </c>
      <c r="G665" s="8" t="s">
        <v>88</v>
      </c>
      <c r="H665" s="8" t="s">
        <v>152</v>
      </c>
      <c r="I665" s="8">
        <v>4350</v>
      </c>
      <c r="J665" s="8">
        <v>20</v>
      </c>
      <c r="K665" s="8">
        <v>0</v>
      </c>
    </row>
    <row r="666" spans="1:11">
      <c r="A666" s="7" t="e">
        <f>VLOOKUP(B:B,#REF!,1,0)</f>
        <v>#REF!</v>
      </c>
      <c r="B666" s="7">
        <v>2155517169868</v>
      </c>
      <c r="C666" s="7" t="s">
        <v>152</v>
      </c>
      <c r="D666" s="8" t="s">
        <v>152</v>
      </c>
      <c r="E666" s="8" t="s">
        <v>1412</v>
      </c>
      <c r="F666" s="8" t="s">
        <v>1413</v>
      </c>
      <c r="G666" s="8" t="s">
        <v>66</v>
      </c>
      <c r="H666" s="8" t="s">
        <v>152</v>
      </c>
      <c r="I666" s="8">
        <v>11744</v>
      </c>
      <c r="J666" s="8">
        <v>16</v>
      </c>
      <c r="K666" s="8">
        <v>32</v>
      </c>
    </row>
    <row r="667" spans="1:11">
      <c r="A667" s="7" t="e">
        <f>VLOOKUP(B:B,#REF!,1,0)</f>
        <v>#REF!</v>
      </c>
      <c r="B667" s="7">
        <v>2255017169853</v>
      </c>
      <c r="C667" s="7" t="s">
        <v>152</v>
      </c>
      <c r="D667" s="8" t="s">
        <v>152</v>
      </c>
      <c r="E667" s="8" t="s">
        <v>1412</v>
      </c>
      <c r="F667" s="8" t="s">
        <v>1414</v>
      </c>
      <c r="G667" s="8" t="s">
        <v>32</v>
      </c>
      <c r="H667" s="8" t="s">
        <v>152</v>
      </c>
      <c r="I667" s="8">
        <v>12336</v>
      </c>
      <c r="J667" s="8">
        <v>0</v>
      </c>
      <c r="K667" s="8">
        <v>20</v>
      </c>
    </row>
    <row r="668" spans="1:11">
      <c r="A668" s="7" t="e">
        <f>VLOOKUP(B:B,#REF!,1,0)</f>
        <v>#REF!</v>
      </c>
      <c r="B668" s="7">
        <v>2254018169824</v>
      </c>
      <c r="C668" s="7" t="s">
        <v>152</v>
      </c>
      <c r="D668" s="8" t="s">
        <v>152</v>
      </c>
      <c r="E668" s="8" t="s">
        <v>1412</v>
      </c>
      <c r="F668" s="8" t="s">
        <v>1415</v>
      </c>
      <c r="G668" s="8" t="s">
        <v>38</v>
      </c>
      <c r="H668" s="8" t="s">
        <v>152</v>
      </c>
      <c r="I668" s="8">
        <v>16180</v>
      </c>
      <c r="J668" s="8">
        <v>8</v>
      </c>
      <c r="K668" s="8">
        <v>24</v>
      </c>
    </row>
    <row r="669" spans="1:11">
      <c r="A669" s="7" t="e">
        <f>VLOOKUP(B:B,#REF!,1,0)</f>
        <v>#REF!</v>
      </c>
      <c r="B669" s="7">
        <v>2055516208066</v>
      </c>
      <c r="C669" s="7">
        <v>4019238035957</v>
      </c>
      <c r="D669" s="8" t="s">
        <v>152</v>
      </c>
      <c r="E669" s="8" t="s">
        <v>1416</v>
      </c>
      <c r="F669" s="8" t="s">
        <v>1417</v>
      </c>
      <c r="G669" s="8" t="s">
        <v>35</v>
      </c>
      <c r="H669" s="8">
        <v>21000</v>
      </c>
      <c r="I669" s="8">
        <v>8411</v>
      </c>
      <c r="J669" s="8">
        <v>20</v>
      </c>
      <c r="K669" s="8">
        <v>92</v>
      </c>
    </row>
    <row r="670" spans="1:11">
      <c r="A670" s="7" t="e">
        <f>VLOOKUP(B:B,#REF!,1,0)</f>
        <v>#REF!</v>
      </c>
      <c r="B670" s="7">
        <v>2055017208060</v>
      </c>
      <c r="C670" s="7">
        <v>4019238035940</v>
      </c>
      <c r="D670" s="8" t="s">
        <v>152</v>
      </c>
      <c r="E670" s="8" t="s">
        <v>1418</v>
      </c>
      <c r="F670" s="8" t="s">
        <v>1419</v>
      </c>
      <c r="G670" s="8" t="s">
        <v>64</v>
      </c>
      <c r="H670" s="8">
        <v>23900</v>
      </c>
      <c r="I670" s="8">
        <v>9300</v>
      </c>
      <c r="J670" s="8">
        <v>4</v>
      </c>
      <c r="K670" s="8">
        <v>26</v>
      </c>
    </row>
    <row r="671" spans="1:11">
      <c r="A671" s="7" t="e">
        <f>VLOOKUP(B:B,#REF!,1,0)</f>
        <v>#REF!</v>
      </c>
      <c r="B671" s="7">
        <v>2054517208068</v>
      </c>
      <c r="C671" s="7">
        <v>4019238035926</v>
      </c>
      <c r="D671" s="8" t="s">
        <v>152</v>
      </c>
      <c r="E671" s="8" t="s">
        <v>1416</v>
      </c>
      <c r="F671" s="8" t="s">
        <v>1420</v>
      </c>
      <c r="G671" s="8" t="s">
        <v>62</v>
      </c>
      <c r="H671" s="8">
        <v>26900</v>
      </c>
      <c r="I671" s="8">
        <v>10778</v>
      </c>
      <c r="J671" s="8">
        <v>0</v>
      </c>
      <c r="K671" s="8">
        <v>41</v>
      </c>
    </row>
    <row r="672" spans="1:11">
      <c r="A672" s="7" t="e">
        <f>VLOOKUP(B:B,#REF!,1,0)</f>
        <v>#REF!</v>
      </c>
      <c r="B672" s="7">
        <v>2155017208067</v>
      </c>
      <c r="C672" s="7">
        <v>4019238035995</v>
      </c>
      <c r="D672" s="8" t="s">
        <v>152</v>
      </c>
      <c r="E672" s="8" t="s">
        <v>1416</v>
      </c>
      <c r="F672" s="8" t="s">
        <v>3352</v>
      </c>
      <c r="G672" s="8" t="s">
        <v>39</v>
      </c>
      <c r="H672" s="8">
        <v>25800</v>
      </c>
      <c r="I672" s="8">
        <v>10333</v>
      </c>
      <c r="J672" s="8">
        <v>13</v>
      </c>
      <c r="K672" s="8">
        <v>35</v>
      </c>
    </row>
    <row r="673" spans="1:11">
      <c r="A673" s="7" t="e">
        <f>VLOOKUP(B:B,#REF!,1,0)</f>
        <v>#REF!</v>
      </c>
      <c r="B673" s="7">
        <v>2254517208062</v>
      </c>
      <c r="C673" s="7">
        <v>4019238036046</v>
      </c>
      <c r="D673" s="8" t="s">
        <v>152</v>
      </c>
      <c r="E673" s="8" t="s">
        <v>1416</v>
      </c>
      <c r="F673" s="8" t="s">
        <v>1421</v>
      </c>
      <c r="G673" s="8" t="s">
        <v>37</v>
      </c>
      <c r="H673" s="8">
        <v>28500</v>
      </c>
      <c r="I673" s="8">
        <v>11419</v>
      </c>
      <c r="J673" s="8">
        <v>10</v>
      </c>
      <c r="K673" s="8">
        <v>170</v>
      </c>
    </row>
    <row r="674" spans="1:11">
      <c r="A674" s="7" t="e">
        <f>VLOOKUP(B:B,#REF!,1,0)</f>
        <v>#REF!</v>
      </c>
      <c r="B674" s="7">
        <v>2255018208063</v>
      </c>
      <c r="C674" s="7">
        <v>4019238036091</v>
      </c>
      <c r="D674" s="8" t="s">
        <v>152</v>
      </c>
      <c r="E674" s="8" t="s">
        <v>1416</v>
      </c>
      <c r="F674" s="8" t="s">
        <v>1422</v>
      </c>
      <c r="G674" s="8" t="s">
        <v>80</v>
      </c>
      <c r="H674" s="8">
        <v>28100</v>
      </c>
      <c r="I674" s="8">
        <v>11259</v>
      </c>
      <c r="J674" s="8">
        <v>34</v>
      </c>
      <c r="K674" s="8">
        <v>92</v>
      </c>
    </row>
    <row r="675" spans="1:11">
      <c r="A675" s="7" t="e">
        <f>VLOOKUP(B:B,#REF!,1,0)</f>
        <v>#REF!</v>
      </c>
      <c r="B675" s="7">
        <v>2354518208068</v>
      </c>
      <c r="C675" s="7">
        <v>4019238036169</v>
      </c>
      <c r="D675" s="8" t="s">
        <v>152</v>
      </c>
      <c r="E675" s="8" t="s">
        <v>1416</v>
      </c>
      <c r="F675" s="8" t="s">
        <v>1423</v>
      </c>
      <c r="G675" s="8" t="s">
        <v>69</v>
      </c>
      <c r="H675" s="8">
        <v>33500</v>
      </c>
      <c r="I675" s="8">
        <v>13421</v>
      </c>
      <c r="J675" s="8">
        <v>19</v>
      </c>
      <c r="K675" s="8">
        <v>33</v>
      </c>
    </row>
    <row r="676" spans="1:11">
      <c r="A676" s="7" t="e">
        <f>VLOOKUP(B:B,#REF!,1,0)</f>
        <v>#REF!</v>
      </c>
      <c r="B676" s="7">
        <v>2354018208063</v>
      </c>
      <c r="C676" s="7">
        <v>4019238036138</v>
      </c>
      <c r="D676" s="8" t="s">
        <v>152</v>
      </c>
      <c r="E676" s="8" t="s">
        <v>1416</v>
      </c>
      <c r="F676" s="8" t="s">
        <v>1424</v>
      </c>
      <c r="G676" s="8" t="s">
        <v>34</v>
      </c>
      <c r="H676" s="8">
        <v>29500</v>
      </c>
      <c r="I676" s="8">
        <v>11819</v>
      </c>
      <c r="J676" s="8">
        <v>28</v>
      </c>
      <c r="K676" s="8">
        <v>4</v>
      </c>
    </row>
    <row r="677" spans="1:11">
      <c r="A677" s="7" t="e">
        <f>VLOOKUP(B:B,#REF!,1,0)</f>
        <v>#REF!</v>
      </c>
      <c r="B677" s="7">
        <v>2154018208069</v>
      </c>
      <c r="C677" s="7">
        <v>4019238035964</v>
      </c>
      <c r="D677" s="8" t="s">
        <v>152</v>
      </c>
      <c r="E677" s="8" t="s">
        <v>1416</v>
      </c>
      <c r="F677" s="8" t="s">
        <v>1425</v>
      </c>
      <c r="G677" s="8" t="s">
        <v>121</v>
      </c>
      <c r="H677" s="8">
        <v>31400</v>
      </c>
      <c r="I677" s="8">
        <v>12576</v>
      </c>
      <c r="J677" s="8">
        <v>4</v>
      </c>
      <c r="K677" s="8">
        <v>10</v>
      </c>
    </row>
    <row r="678" spans="1:11">
      <c r="A678" s="7" t="e">
        <f>VLOOKUP(B:B,#REF!,1,0)</f>
        <v>#REF!</v>
      </c>
      <c r="B678" s="7">
        <v>2653518208062</v>
      </c>
      <c r="C678" s="7">
        <v>4019238036534</v>
      </c>
      <c r="D678" s="8" t="s">
        <v>152</v>
      </c>
      <c r="E678" s="8" t="s">
        <v>1416</v>
      </c>
      <c r="F678" s="8" t="s">
        <v>1426</v>
      </c>
      <c r="G678" s="8" t="s">
        <v>135</v>
      </c>
      <c r="H678" s="8">
        <v>28900</v>
      </c>
      <c r="I678" s="8">
        <v>11579</v>
      </c>
      <c r="J678" s="8">
        <v>16</v>
      </c>
      <c r="K678" s="8">
        <v>0</v>
      </c>
    </row>
    <row r="679" spans="1:11">
      <c r="A679" s="7" t="e">
        <f>VLOOKUP(B:B,#REF!,1,0)</f>
        <v>#REF!</v>
      </c>
      <c r="B679" s="7">
        <v>2753518208069</v>
      </c>
      <c r="C679" s="7">
        <v>4019238036633</v>
      </c>
      <c r="D679" s="8" t="s">
        <v>152</v>
      </c>
      <c r="E679" s="8" t="s">
        <v>1416</v>
      </c>
      <c r="F679" s="8" t="s">
        <v>1427</v>
      </c>
      <c r="G679" s="8" t="s">
        <v>136</v>
      </c>
      <c r="H679" s="8">
        <v>41300</v>
      </c>
      <c r="I679" s="8">
        <v>16545</v>
      </c>
      <c r="J679" s="8">
        <v>0</v>
      </c>
      <c r="K679" s="8">
        <v>19</v>
      </c>
    </row>
    <row r="680" spans="1:11">
      <c r="A680" s="7" t="e">
        <f>VLOOKUP(B:B,#REF!,1,0)</f>
        <v>#REF!</v>
      </c>
      <c r="B680" s="7">
        <v>2254018208066</v>
      </c>
      <c r="C680" s="7">
        <v>4019238036022</v>
      </c>
      <c r="D680" s="8" t="s">
        <v>152</v>
      </c>
      <c r="E680" s="8" t="s">
        <v>1416</v>
      </c>
      <c r="F680" s="8" t="s">
        <v>1428</v>
      </c>
      <c r="G680" s="8" t="s">
        <v>38</v>
      </c>
      <c r="H680" s="8">
        <v>26100</v>
      </c>
      <c r="I680" s="8">
        <v>10458</v>
      </c>
      <c r="J680" s="8">
        <v>131</v>
      </c>
      <c r="K680" s="8">
        <v>16</v>
      </c>
    </row>
    <row r="681" spans="1:11">
      <c r="A681" s="7" t="e">
        <f>VLOOKUP(B:B,#REF!,1,0)</f>
        <v>#REF!</v>
      </c>
      <c r="B681" s="7">
        <v>2254518208061</v>
      </c>
      <c r="C681" s="7">
        <v>4019238036053</v>
      </c>
      <c r="D681" s="8" t="s">
        <v>152</v>
      </c>
      <c r="E681" s="8" t="s">
        <v>1416</v>
      </c>
      <c r="F681" s="8" t="s">
        <v>1429</v>
      </c>
      <c r="G681" s="8" t="s">
        <v>40</v>
      </c>
      <c r="H681" s="8">
        <v>26900</v>
      </c>
      <c r="I681" s="8">
        <v>10778</v>
      </c>
      <c r="J681" s="8">
        <v>55</v>
      </c>
      <c r="K681" s="8">
        <v>31</v>
      </c>
    </row>
    <row r="682" spans="1:11">
      <c r="A682" s="7" t="e">
        <f>VLOOKUP(B:B,#REF!,1,0)</f>
        <v>#REF!</v>
      </c>
      <c r="B682" s="7">
        <v>2454018208060</v>
      </c>
      <c r="C682" s="7">
        <v>4019238036268</v>
      </c>
      <c r="D682" s="8" t="s">
        <v>152</v>
      </c>
      <c r="E682" s="8" t="s">
        <v>1416</v>
      </c>
      <c r="F682" s="8" t="s">
        <v>1430</v>
      </c>
      <c r="G682" s="8" t="s">
        <v>83</v>
      </c>
      <c r="H682" s="8">
        <v>27300</v>
      </c>
      <c r="I682" s="8">
        <v>10938</v>
      </c>
      <c r="J682" s="8">
        <v>77</v>
      </c>
      <c r="K682" s="8">
        <v>237</v>
      </c>
    </row>
    <row r="683" spans="1:11">
      <c r="A683" s="7" t="e">
        <f>VLOOKUP(B:B,#REF!,1,0)</f>
        <v>#REF!</v>
      </c>
      <c r="B683" s="7">
        <v>2553518208065</v>
      </c>
      <c r="C683" s="7">
        <v>4019238036381</v>
      </c>
      <c r="D683" s="8" t="s">
        <v>152</v>
      </c>
      <c r="E683" s="8" t="s">
        <v>1416</v>
      </c>
      <c r="F683" s="8" t="s">
        <v>1431</v>
      </c>
      <c r="G683" s="8" t="s">
        <v>107</v>
      </c>
      <c r="H683" s="8">
        <v>35600</v>
      </c>
      <c r="I683" s="8">
        <v>14258</v>
      </c>
      <c r="J683" s="8">
        <v>14</v>
      </c>
      <c r="K683" s="8">
        <v>0</v>
      </c>
    </row>
    <row r="684" spans="1:11">
      <c r="A684" s="7" t="e">
        <f>VLOOKUP(B:B,#REF!,1,0)</f>
        <v>#REF!</v>
      </c>
      <c r="B684" s="7">
        <v>2154518208064</v>
      </c>
      <c r="C684" s="7">
        <v>4019238035988</v>
      </c>
      <c r="D684" s="8" t="s">
        <v>152</v>
      </c>
      <c r="E684" s="8" t="s">
        <v>1418</v>
      </c>
      <c r="F684" s="8" t="s">
        <v>1432</v>
      </c>
      <c r="G684" s="8" t="s">
        <v>51</v>
      </c>
      <c r="H684" s="8">
        <v>23300</v>
      </c>
      <c r="I684" s="8">
        <v>9000</v>
      </c>
      <c r="J684" s="8">
        <v>160</v>
      </c>
      <c r="K684" s="8">
        <v>0</v>
      </c>
    </row>
    <row r="685" spans="1:11">
      <c r="A685" s="7" t="e">
        <f>VLOOKUP(B:B,#REF!,1,0)</f>
        <v>#REF!</v>
      </c>
      <c r="B685" s="7">
        <v>2355018208060</v>
      </c>
      <c r="C685" s="7">
        <v>4019238036183</v>
      </c>
      <c r="D685" s="8" t="s">
        <v>152</v>
      </c>
      <c r="E685" s="8" t="s">
        <v>1052</v>
      </c>
      <c r="F685" s="8" t="s">
        <v>1433</v>
      </c>
      <c r="G685" s="8" t="s">
        <v>54</v>
      </c>
      <c r="H685" s="8">
        <v>25900</v>
      </c>
      <c r="I685" s="8">
        <v>11655</v>
      </c>
      <c r="J685" s="8">
        <v>24</v>
      </c>
      <c r="K685" s="8">
        <v>112</v>
      </c>
    </row>
    <row r="686" spans="1:11">
      <c r="A686" s="7" t="e">
        <f>VLOOKUP(B:B,#REF!,1,0)</f>
        <v>#REF!</v>
      </c>
      <c r="B686" s="7">
        <v>2454518208065</v>
      </c>
      <c r="C686" s="7">
        <v>4019238036305</v>
      </c>
      <c r="D686" s="8" t="s">
        <v>152</v>
      </c>
      <c r="E686" s="8" t="s">
        <v>1416</v>
      </c>
      <c r="F686" s="8" t="s">
        <v>1434</v>
      </c>
      <c r="G686" s="8" t="s">
        <v>33</v>
      </c>
      <c r="H686" s="8">
        <v>31200</v>
      </c>
      <c r="I686" s="8">
        <v>12496</v>
      </c>
      <c r="J686" s="8">
        <v>26</v>
      </c>
      <c r="K686" s="8">
        <v>91</v>
      </c>
    </row>
    <row r="687" spans="1:11">
      <c r="A687" s="7" t="e">
        <f>VLOOKUP(B:B,#REF!,1,0)</f>
        <v>#REF!</v>
      </c>
      <c r="B687" s="7">
        <v>2554018208067</v>
      </c>
      <c r="C687" s="7">
        <v>4019238036435</v>
      </c>
      <c r="D687" s="8" t="s">
        <v>152</v>
      </c>
      <c r="E687" s="8" t="s">
        <v>1416</v>
      </c>
      <c r="F687" s="8" t="s">
        <v>1435</v>
      </c>
      <c r="G687" s="8" t="s">
        <v>137</v>
      </c>
      <c r="H687" s="8">
        <v>34300</v>
      </c>
      <c r="I687" s="8">
        <v>13742</v>
      </c>
      <c r="J687" s="8">
        <v>8</v>
      </c>
      <c r="K687" s="8">
        <v>0</v>
      </c>
    </row>
    <row r="688" spans="1:11">
      <c r="A688" s="7" t="e">
        <f>VLOOKUP(B:B,#REF!,1,0)</f>
        <v>#REF!</v>
      </c>
      <c r="B688" s="7">
        <v>2356018208067</v>
      </c>
      <c r="C688" s="7">
        <v>4019238036220</v>
      </c>
      <c r="D688" s="8" t="s">
        <v>152</v>
      </c>
      <c r="E688" s="8" t="s">
        <v>1416</v>
      </c>
      <c r="F688" s="8" t="s">
        <v>1436</v>
      </c>
      <c r="G688" s="8" t="s">
        <v>76</v>
      </c>
      <c r="H688" s="8">
        <v>34700</v>
      </c>
      <c r="I688" s="8">
        <v>13902</v>
      </c>
      <c r="J688" s="8">
        <v>0</v>
      </c>
      <c r="K688" s="8">
        <v>11</v>
      </c>
    </row>
    <row r="689" spans="1:11">
      <c r="A689" s="7" t="e">
        <f>VLOOKUP(B:B,#REF!,1,0)</f>
        <v>#REF!</v>
      </c>
      <c r="B689" s="7">
        <v>2453519208067</v>
      </c>
      <c r="C689" s="7">
        <v>4019238036244</v>
      </c>
      <c r="D689" s="8" t="s">
        <v>152</v>
      </c>
      <c r="E689" s="8" t="s">
        <v>1416</v>
      </c>
      <c r="F689" s="8" t="s">
        <v>1437</v>
      </c>
      <c r="G689" s="8" t="s">
        <v>126</v>
      </c>
      <c r="H689" s="8">
        <v>30100</v>
      </c>
      <c r="I689" s="8">
        <v>12060</v>
      </c>
      <c r="J689" s="8">
        <v>33</v>
      </c>
      <c r="K689" s="8">
        <v>0</v>
      </c>
    </row>
    <row r="690" spans="1:11">
      <c r="A690" s="7" t="e">
        <f>VLOOKUP(B:B,#REF!,1,0)</f>
        <v>#REF!</v>
      </c>
      <c r="B690" s="7">
        <v>2353519208060</v>
      </c>
      <c r="C690" s="7">
        <v>4019238036121</v>
      </c>
      <c r="D690" s="8" t="s">
        <v>152</v>
      </c>
      <c r="E690" s="8" t="s">
        <v>1416</v>
      </c>
      <c r="F690" s="8" t="s">
        <v>1438</v>
      </c>
      <c r="G690" s="8" t="s">
        <v>125</v>
      </c>
      <c r="H690" s="8">
        <v>28700</v>
      </c>
      <c r="I690" s="8">
        <v>11499</v>
      </c>
      <c r="J690" s="8">
        <v>10</v>
      </c>
      <c r="K690" s="8">
        <v>4</v>
      </c>
    </row>
    <row r="691" spans="1:11">
      <c r="A691" s="7" t="e">
        <f>VLOOKUP(B:B,#REF!,1,0)</f>
        <v>#REF!</v>
      </c>
      <c r="B691" s="7">
        <v>2753519208068</v>
      </c>
      <c r="C691" s="7">
        <v>4019238036640</v>
      </c>
      <c r="D691" s="8" t="s">
        <v>152</v>
      </c>
      <c r="E691" s="8" t="s">
        <v>1416</v>
      </c>
      <c r="F691" s="8" t="s">
        <v>1439</v>
      </c>
      <c r="G691" s="8" t="s">
        <v>122</v>
      </c>
      <c r="H691" s="8">
        <v>38000</v>
      </c>
      <c r="I691" s="8">
        <v>15219</v>
      </c>
      <c r="J691" s="8">
        <v>33</v>
      </c>
      <c r="K691" s="8">
        <v>0</v>
      </c>
    </row>
    <row r="692" spans="1:11">
      <c r="A692" s="7" t="e">
        <f>VLOOKUP(B:B,#REF!,1,0)</f>
        <v>#REF!</v>
      </c>
      <c r="B692" s="7">
        <v>2753019208063</v>
      </c>
      <c r="C692" s="7">
        <v>4019238036619</v>
      </c>
      <c r="D692" s="8" t="s">
        <v>152</v>
      </c>
      <c r="E692" s="8" t="s">
        <v>1416</v>
      </c>
      <c r="F692" s="8" t="s">
        <v>1440</v>
      </c>
      <c r="G692" s="8" t="s">
        <v>138</v>
      </c>
      <c r="H692" s="8">
        <v>35700</v>
      </c>
      <c r="I692" s="8">
        <v>14302</v>
      </c>
      <c r="J692" s="8">
        <v>6</v>
      </c>
      <c r="K692" s="8">
        <v>19</v>
      </c>
    </row>
    <row r="693" spans="1:11">
      <c r="A693" s="7" t="e">
        <f>VLOOKUP(B:B,#REF!,1,0)</f>
        <v>#REF!</v>
      </c>
      <c r="B693" s="7">
        <v>2254019208065</v>
      </c>
      <c r="C693" s="7">
        <v>4019238036039</v>
      </c>
      <c r="D693" s="8" t="s">
        <v>152</v>
      </c>
      <c r="E693" s="8" t="s">
        <v>1416</v>
      </c>
      <c r="F693" s="8" t="s">
        <v>1441</v>
      </c>
      <c r="G693" s="8" t="s">
        <v>124</v>
      </c>
      <c r="H693" s="8">
        <v>29100</v>
      </c>
      <c r="I693" s="8">
        <v>11659</v>
      </c>
      <c r="J693" s="8">
        <v>79</v>
      </c>
      <c r="K693" s="8">
        <v>1</v>
      </c>
    </row>
    <row r="694" spans="1:11">
      <c r="A694" s="7" t="e">
        <f>VLOOKUP(B:B,#REF!,1,0)</f>
        <v>#REF!</v>
      </c>
      <c r="B694" s="7">
        <v>2354019208062</v>
      </c>
      <c r="C694" s="7">
        <v>4019238036145</v>
      </c>
      <c r="D694" s="8" t="s">
        <v>152</v>
      </c>
      <c r="E694" s="8" t="s">
        <v>1416</v>
      </c>
      <c r="F694" s="8" t="s">
        <v>1442</v>
      </c>
      <c r="G694" s="8" t="s">
        <v>101</v>
      </c>
      <c r="H694" s="8">
        <v>32200</v>
      </c>
      <c r="I694" s="8">
        <v>12896</v>
      </c>
      <c r="J694" s="8">
        <v>31</v>
      </c>
      <c r="K694" s="8">
        <v>3</v>
      </c>
    </row>
    <row r="695" spans="1:11">
      <c r="A695" s="7" t="e">
        <f>VLOOKUP(B:B,#REF!,1,0)</f>
        <v>#REF!</v>
      </c>
      <c r="B695" s="7">
        <v>2454019208069</v>
      </c>
      <c r="C695" s="7">
        <v>4019238036275</v>
      </c>
      <c r="D695" s="8" t="s">
        <v>152</v>
      </c>
      <c r="E695" s="8" t="s">
        <v>1416</v>
      </c>
      <c r="F695" s="8" t="s">
        <v>1443</v>
      </c>
      <c r="G695" s="8" t="s">
        <v>106</v>
      </c>
      <c r="H695" s="8">
        <v>31100</v>
      </c>
      <c r="I695" s="8">
        <v>12460</v>
      </c>
      <c r="J695" s="8">
        <v>74</v>
      </c>
      <c r="K695" s="8">
        <v>1</v>
      </c>
    </row>
    <row r="696" spans="1:11">
      <c r="A696" s="7" t="e">
        <f>VLOOKUP(B:B,#REF!,1,0)</f>
        <v>#REF!</v>
      </c>
      <c r="B696" s="7">
        <v>2454519208064</v>
      </c>
      <c r="C696" s="7">
        <v>4019238036312</v>
      </c>
      <c r="D696" s="8" t="s">
        <v>152</v>
      </c>
      <c r="E696" s="8" t="s">
        <v>1416</v>
      </c>
      <c r="F696" s="8" t="s">
        <v>1444</v>
      </c>
      <c r="G696" s="8" t="s">
        <v>58</v>
      </c>
      <c r="H696" s="8">
        <v>31000</v>
      </c>
      <c r="I696" s="8">
        <v>12416</v>
      </c>
      <c r="J696" s="8">
        <v>41</v>
      </c>
      <c r="K696" s="8">
        <v>38</v>
      </c>
    </row>
    <row r="697" spans="1:11">
      <c r="A697" s="7" t="e">
        <f>VLOOKUP(B:B,#REF!,1,0)</f>
        <v>#REF!</v>
      </c>
      <c r="B697" s="7">
        <v>2754019208060</v>
      </c>
      <c r="C697" s="7">
        <v>4019238036671</v>
      </c>
      <c r="D697" s="8" t="s">
        <v>152</v>
      </c>
      <c r="E697" s="8" t="s">
        <v>1416</v>
      </c>
      <c r="F697" s="8" t="s">
        <v>1445</v>
      </c>
      <c r="G697" s="8" t="s">
        <v>139</v>
      </c>
      <c r="H697" s="8">
        <v>37700</v>
      </c>
      <c r="I697" s="8">
        <v>15103</v>
      </c>
      <c r="J697" s="8">
        <v>25</v>
      </c>
      <c r="K697" s="8">
        <v>17</v>
      </c>
    </row>
    <row r="698" spans="1:11">
      <c r="A698" s="7" t="e">
        <f>VLOOKUP(B:B,#REF!,1,0)</f>
        <v>#REF!</v>
      </c>
      <c r="B698" s="7">
        <v>2553519208064</v>
      </c>
      <c r="C698" s="7">
        <v>4019238036411</v>
      </c>
      <c r="D698" s="8" t="s">
        <v>152</v>
      </c>
      <c r="E698" s="8" t="s">
        <v>1416</v>
      </c>
      <c r="F698" s="8" t="s">
        <v>1446</v>
      </c>
      <c r="G698" s="8" t="s">
        <v>100</v>
      </c>
      <c r="H698" s="8">
        <v>36100</v>
      </c>
      <c r="I698" s="8">
        <v>14463</v>
      </c>
      <c r="J698" s="8">
        <v>70</v>
      </c>
      <c r="K698" s="8">
        <v>2</v>
      </c>
    </row>
    <row r="699" spans="1:11">
      <c r="A699" s="7" t="e">
        <f>VLOOKUP(B:B,#REF!,1,0)</f>
        <v>#REF!</v>
      </c>
      <c r="B699" s="7">
        <v>2254519208060</v>
      </c>
      <c r="C699" s="7">
        <v>4019238036060</v>
      </c>
      <c r="D699" s="8" t="s">
        <v>152</v>
      </c>
      <c r="E699" s="8" t="s">
        <v>1416</v>
      </c>
      <c r="F699" s="8" t="s">
        <v>982</v>
      </c>
      <c r="G699" s="8" t="s">
        <v>108</v>
      </c>
      <c r="H699" s="8">
        <v>27300</v>
      </c>
      <c r="I699" s="8">
        <v>10938</v>
      </c>
      <c r="J699" s="8">
        <v>0</v>
      </c>
      <c r="K699" s="8">
        <v>2</v>
      </c>
    </row>
    <row r="700" spans="1:11">
      <c r="A700" s="7" t="e">
        <f>VLOOKUP(B:B,#REF!,1,0)</f>
        <v>#REF!</v>
      </c>
      <c r="B700" s="7">
        <v>2555019208063</v>
      </c>
      <c r="C700" s="7">
        <v>4019238036480</v>
      </c>
      <c r="D700" s="8" t="s">
        <v>152</v>
      </c>
      <c r="E700" s="8" t="s">
        <v>1416</v>
      </c>
      <c r="F700" s="8" t="s">
        <v>977</v>
      </c>
      <c r="G700" s="8" t="s">
        <v>140</v>
      </c>
      <c r="H700" s="8">
        <v>44500</v>
      </c>
      <c r="I700" s="8">
        <v>17827</v>
      </c>
      <c r="J700" s="8">
        <v>0</v>
      </c>
      <c r="K700" s="8">
        <v>44</v>
      </c>
    </row>
    <row r="701" spans="1:11">
      <c r="A701" s="7" t="e">
        <f>VLOOKUP(B:B,#REF!,1,0)</f>
        <v>#REF!</v>
      </c>
      <c r="B701" s="7">
        <v>2453520208063</v>
      </c>
      <c r="C701" s="7">
        <v>4019238036930</v>
      </c>
      <c r="D701" s="8" t="s">
        <v>152</v>
      </c>
      <c r="E701" s="8" t="s">
        <v>1416</v>
      </c>
      <c r="F701" s="8" t="s">
        <v>1447</v>
      </c>
      <c r="G701" s="8" t="s">
        <v>129</v>
      </c>
      <c r="H701" s="8">
        <v>27400</v>
      </c>
      <c r="I701" s="8">
        <v>10974</v>
      </c>
      <c r="J701" s="8">
        <v>56</v>
      </c>
      <c r="K701" s="8">
        <v>1</v>
      </c>
    </row>
    <row r="702" spans="1:11">
      <c r="A702" s="7" t="e">
        <f>VLOOKUP(B:B,#REF!,1,0)</f>
        <v>#REF!</v>
      </c>
      <c r="B702" s="7">
        <v>2454520208060</v>
      </c>
      <c r="C702" s="7">
        <v>4019238036329</v>
      </c>
      <c r="D702" s="8" t="s">
        <v>152</v>
      </c>
      <c r="E702" s="8" t="s">
        <v>1416</v>
      </c>
      <c r="F702" s="8" t="s">
        <v>1448</v>
      </c>
      <c r="G702" s="8" t="s">
        <v>92</v>
      </c>
      <c r="H702" s="8">
        <v>40300</v>
      </c>
      <c r="I702" s="8">
        <v>16145</v>
      </c>
      <c r="J702" s="8">
        <v>49</v>
      </c>
      <c r="K702" s="8">
        <v>2</v>
      </c>
    </row>
    <row r="703" spans="1:11">
      <c r="A703" s="7" t="e">
        <f>VLOOKUP(B:B,#REF!,1,0)</f>
        <v>#REF!</v>
      </c>
      <c r="B703" s="7">
        <v>2553520208060</v>
      </c>
      <c r="C703" s="7">
        <v>4019238036398</v>
      </c>
      <c r="D703" s="8" t="s">
        <v>152</v>
      </c>
      <c r="E703" s="8" t="s">
        <v>1416</v>
      </c>
      <c r="F703" s="8" t="s">
        <v>1449</v>
      </c>
      <c r="G703" s="8" t="s">
        <v>132</v>
      </c>
      <c r="H703" s="8">
        <v>34700</v>
      </c>
      <c r="I703" s="8">
        <v>13902</v>
      </c>
      <c r="J703" s="8">
        <v>12</v>
      </c>
      <c r="K703" s="8">
        <v>1</v>
      </c>
    </row>
    <row r="704" spans="1:11">
      <c r="A704" s="7" t="e">
        <f>VLOOKUP(B:B,#REF!,1,0)</f>
        <v>#REF!</v>
      </c>
      <c r="B704" s="7">
        <v>2753020208069</v>
      </c>
      <c r="C704" s="7">
        <v>4019238036626</v>
      </c>
      <c r="D704" s="8" t="s">
        <v>152</v>
      </c>
      <c r="E704" s="8" t="s">
        <v>1416</v>
      </c>
      <c r="F704" s="8" t="s">
        <v>1450</v>
      </c>
      <c r="G704" s="8" t="s">
        <v>133</v>
      </c>
      <c r="H704" s="8">
        <v>36000</v>
      </c>
      <c r="I704" s="8">
        <v>14418</v>
      </c>
      <c r="J704" s="8">
        <v>23</v>
      </c>
      <c r="K704" s="8">
        <v>0</v>
      </c>
    </row>
    <row r="705" spans="1:11">
      <c r="A705" s="7" t="e">
        <f>VLOOKUP(B:B,#REF!,1,0)</f>
        <v>#REF!</v>
      </c>
      <c r="B705" s="7">
        <v>2654520208064</v>
      </c>
      <c r="C705" s="7">
        <v>4019238036602</v>
      </c>
      <c r="D705" s="8" t="s">
        <v>152</v>
      </c>
      <c r="E705" s="8" t="s">
        <v>1416</v>
      </c>
      <c r="F705" s="8" t="s">
        <v>1451</v>
      </c>
      <c r="G705" s="8" t="s">
        <v>141</v>
      </c>
      <c r="H705" s="8">
        <v>48400</v>
      </c>
      <c r="I705" s="8">
        <v>19384</v>
      </c>
      <c r="J705" s="8">
        <v>24</v>
      </c>
      <c r="K705" s="8">
        <v>1</v>
      </c>
    </row>
    <row r="706" spans="1:11">
      <c r="A706" s="7" t="e">
        <f>VLOOKUP(B:B,#REF!,1,0)</f>
        <v>#REF!</v>
      </c>
      <c r="B706" s="7">
        <v>2454020208065</v>
      </c>
      <c r="C706" s="7">
        <v>4019238036282</v>
      </c>
      <c r="D706" s="8" t="s">
        <v>152</v>
      </c>
      <c r="E706" s="8" t="s">
        <v>1416</v>
      </c>
      <c r="F706" s="8" t="s">
        <v>1452</v>
      </c>
      <c r="G706" s="8" t="s">
        <v>128</v>
      </c>
      <c r="H706" s="8">
        <v>37300</v>
      </c>
      <c r="I706" s="8">
        <v>14943</v>
      </c>
      <c r="J706" s="8">
        <v>8</v>
      </c>
      <c r="K706" s="8">
        <v>0</v>
      </c>
    </row>
    <row r="707" spans="1:11">
      <c r="A707" s="7" t="e">
        <f>VLOOKUP(B:B,#REF!,1,0)</f>
        <v>#REF!</v>
      </c>
      <c r="B707" s="7">
        <v>2754020208066</v>
      </c>
      <c r="C707" s="7">
        <v>4019238036701</v>
      </c>
      <c r="D707" s="8" t="s">
        <v>152</v>
      </c>
      <c r="E707" s="8" t="s">
        <v>1416</v>
      </c>
      <c r="F707" s="8" t="s">
        <v>1453</v>
      </c>
      <c r="G707" s="8" t="s">
        <v>94</v>
      </c>
      <c r="H707" s="8">
        <v>45800</v>
      </c>
      <c r="I707" s="8">
        <v>18343</v>
      </c>
      <c r="J707" s="8">
        <v>14</v>
      </c>
      <c r="K707" s="8">
        <v>0</v>
      </c>
    </row>
    <row r="708" spans="1:11">
      <c r="A708" s="7" t="e">
        <f>VLOOKUP(B:B,#REF!,1,0)</f>
        <v>#REF!</v>
      </c>
      <c r="B708" s="7">
        <v>2754520208061</v>
      </c>
      <c r="C708" s="7">
        <v>4019238036732</v>
      </c>
      <c r="D708" s="8" t="s">
        <v>152</v>
      </c>
      <c r="E708" s="8" t="s">
        <v>1416</v>
      </c>
      <c r="F708" s="8" t="s">
        <v>437</v>
      </c>
      <c r="G708" s="8" t="s">
        <v>142</v>
      </c>
      <c r="H708" s="8">
        <v>48400</v>
      </c>
      <c r="I708" s="8">
        <v>19384</v>
      </c>
      <c r="J708" s="8">
        <v>16</v>
      </c>
      <c r="K708" s="8">
        <v>10</v>
      </c>
    </row>
    <row r="709" spans="1:11">
      <c r="A709" s="7" t="e">
        <f>VLOOKUP(B:B,#REF!,1,0)</f>
        <v>#REF!</v>
      </c>
      <c r="B709" s="7">
        <v>2055516209858</v>
      </c>
      <c r="C709" s="7">
        <v>4019238754155</v>
      </c>
      <c r="D709" s="8" t="s">
        <v>152</v>
      </c>
      <c r="E709" s="8" t="s">
        <v>1454</v>
      </c>
      <c r="F709" s="8" t="s">
        <v>738</v>
      </c>
      <c r="G709" s="8" t="s">
        <v>35</v>
      </c>
      <c r="H709" s="8" t="s">
        <v>152</v>
      </c>
      <c r="I709" s="8">
        <v>6000</v>
      </c>
      <c r="J709" s="8">
        <v>159</v>
      </c>
      <c r="K709" s="8">
        <v>0</v>
      </c>
    </row>
    <row r="710" spans="1:11">
      <c r="A710" s="7" t="e">
        <f>VLOOKUP(B:B,#REF!,1,0)</f>
        <v>#REF!</v>
      </c>
      <c r="B710" s="7">
        <v>2154517209819</v>
      </c>
      <c r="C710" s="7">
        <v>4019238471984</v>
      </c>
      <c r="D710" s="8" t="s">
        <v>152</v>
      </c>
      <c r="E710" s="8" t="s">
        <v>1454</v>
      </c>
      <c r="F710" s="8" t="s">
        <v>570</v>
      </c>
      <c r="G710" s="8" t="s">
        <v>36</v>
      </c>
      <c r="H710" s="8" t="s">
        <v>152</v>
      </c>
      <c r="I710" s="8">
        <v>6300</v>
      </c>
      <c r="J710" s="8">
        <v>43</v>
      </c>
      <c r="K710" s="8">
        <v>27</v>
      </c>
    </row>
    <row r="711" spans="1:11">
      <c r="A711" s="7" t="e">
        <f>VLOOKUP(B:B,#REF!,1,0)</f>
        <v>#REF!</v>
      </c>
      <c r="B711" s="7">
        <v>2155017209811</v>
      </c>
      <c r="C711" s="7">
        <v>4019238586121</v>
      </c>
      <c r="D711" s="8" t="s">
        <v>152</v>
      </c>
      <c r="E711" s="8" t="s">
        <v>1454</v>
      </c>
      <c r="F711" s="8" t="s">
        <v>994</v>
      </c>
      <c r="G711" s="8" t="s">
        <v>39</v>
      </c>
      <c r="H711" s="8" t="s">
        <v>152</v>
      </c>
      <c r="I711" s="8">
        <v>6600</v>
      </c>
      <c r="J711" s="8">
        <v>80</v>
      </c>
      <c r="K711" s="8">
        <v>36</v>
      </c>
    </row>
    <row r="712" spans="1:11">
      <c r="A712" s="7" t="e">
        <f>VLOOKUP(B:B,#REF!,1,0)</f>
        <v>#REF!</v>
      </c>
      <c r="B712" s="7">
        <v>2155517209816</v>
      </c>
      <c r="C712" s="7">
        <v>4019238775013</v>
      </c>
      <c r="D712" s="8" t="s">
        <v>152</v>
      </c>
      <c r="E712" s="8" t="s">
        <v>1454</v>
      </c>
      <c r="F712" s="8" t="s">
        <v>995</v>
      </c>
      <c r="G712" s="8" t="s">
        <v>66</v>
      </c>
      <c r="H712" s="8" t="s">
        <v>152</v>
      </c>
      <c r="I712" s="8">
        <v>6500</v>
      </c>
      <c r="J712" s="8">
        <v>146</v>
      </c>
      <c r="K712" s="8">
        <v>55</v>
      </c>
    </row>
    <row r="713" spans="1:11">
      <c r="A713" s="7" t="e">
        <f>VLOOKUP(B:B,#REF!,1,0)</f>
        <v>#REF!</v>
      </c>
      <c r="B713" s="7">
        <v>2254517209854</v>
      </c>
      <c r="C713" s="7">
        <v>4019238591286</v>
      </c>
      <c r="D713" s="8" t="s">
        <v>152</v>
      </c>
      <c r="E713" s="8" t="s">
        <v>1454</v>
      </c>
      <c r="F713" s="8" t="s">
        <v>893</v>
      </c>
      <c r="G713" s="8" t="s">
        <v>37</v>
      </c>
      <c r="H713" s="8" t="s">
        <v>152</v>
      </c>
      <c r="I713" s="8">
        <v>6600</v>
      </c>
      <c r="J713" s="8">
        <v>285</v>
      </c>
      <c r="K713" s="8">
        <v>1</v>
      </c>
    </row>
    <row r="714" spans="1:11">
      <c r="A714" s="7" t="e">
        <f>VLOOKUP(B:B,#REF!,1,0)</f>
        <v>#REF!</v>
      </c>
      <c r="B714" s="7">
        <v>2254518209822</v>
      </c>
      <c r="C714" s="7">
        <v>4019238732122</v>
      </c>
      <c r="D714" s="8" t="s">
        <v>152</v>
      </c>
      <c r="E714" s="8" t="s">
        <v>1454</v>
      </c>
      <c r="F714" s="8" t="s">
        <v>1040</v>
      </c>
      <c r="G714" s="8" t="s">
        <v>40</v>
      </c>
      <c r="H714" s="8" t="s">
        <v>152</v>
      </c>
      <c r="I714" s="8">
        <v>7500</v>
      </c>
      <c r="J714" s="8">
        <v>148</v>
      </c>
      <c r="K714" s="8">
        <v>2</v>
      </c>
    </row>
    <row r="715" spans="1:11">
      <c r="A715" s="7" t="e">
        <f>VLOOKUP(B:B,#REF!,1,0)</f>
        <v>#REF!</v>
      </c>
      <c r="B715" s="7">
        <v>2255017209818</v>
      </c>
      <c r="C715" s="7">
        <v>4019238646191</v>
      </c>
      <c r="D715" s="8" t="s">
        <v>152</v>
      </c>
      <c r="E715" s="8" t="s">
        <v>1454</v>
      </c>
      <c r="F715" s="8" t="s">
        <v>996</v>
      </c>
      <c r="G715" s="8" t="s">
        <v>32</v>
      </c>
      <c r="H715" s="8" t="s">
        <v>152</v>
      </c>
      <c r="I715" s="8">
        <v>7400</v>
      </c>
      <c r="J715" s="8">
        <v>100</v>
      </c>
      <c r="K715" s="8">
        <v>0</v>
      </c>
    </row>
    <row r="716" spans="1:11">
      <c r="A716" s="7" t="e">
        <f>VLOOKUP(B:B,#REF!,1,0)</f>
        <v>#REF!</v>
      </c>
      <c r="B716" s="7">
        <v>2255518189305</v>
      </c>
      <c r="C716" s="7">
        <v>4981160820430</v>
      </c>
      <c r="D716" s="8" t="s">
        <v>152</v>
      </c>
      <c r="E716" s="8" t="s">
        <v>1456</v>
      </c>
      <c r="F716" s="8" t="s">
        <v>1457</v>
      </c>
      <c r="G716" s="8" t="s">
        <v>71</v>
      </c>
      <c r="H716" s="8" t="s">
        <v>152</v>
      </c>
      <c r="I716" s="8">
        <v>12937</v>
      </c>
      <c r="J716" s="8">
        <v>12</v>
      </c>
      <c r="K716" s="8">
        <v>52</v>
      </c>
    </row>
    <row r="717" spans="1:11">
      <c r="A717" s="7" t="e">
        <f>VLOOKUP(B:B,#REF!,1,0)</f>
        <v>#REF!</v>
      </c>
      <c r="B717" s="7">
        <v>2255018189300</v>
      </c>
      <c r="C717" s="7">
        <v>4981160553185</v>
      </c>
      <c r="D717" s="8" t="s">
        <v>152</v>
      </c>
      <c r="E717" s="8" t="s">
        <v>1456</v>
      </c>
      <c r="F717" s="8" t="s">
        <v>926</v>
      </c>
      <c r="G717" s="8" t="s">
        <v>80</v>
      </c>
      <c r="H717" s="8" t="s">
        <v>152</v>
      </c>
      <c r="I717" s="8">
        <v>12335</v>
      </c>
      <c r="J717" s="8">
        <v>18</v>
      </c>
      <c r="K717" s="8">
        <v>5</v>
      </c>
    </row>
    <row r="718" spans="1:11">
      <c r="A718" s="7" t="e">
        <f>VLOOKUP(B:B,#REF!,1,0)</f>
        <v>#REF!</v>
      </c>
      <c r="B718" s="7">
        <v>2355019189306</v>
      </c>
      <c r="C718" s="7">
        <v>4981160553215</v>
      </c>
      <c r="D718" s="8" t="s">
        <v>152</v>
      </c>
      <c r="E718" s="8" t="s">
        <v>1456</v>
      </c>
      <c r="F718" s="8" t="s">
        <v>1458</v>
      </c>
      <c r="G718" s="8" t="s">
        <v>102</v>
      </c>
      <c r="H718" s="8" t="s">
        <v>152</v>
      </c>
      <c r="I718" s="8">
        <v>13236</v>
      </c>
      <c r="J718" s="8">
        <v>14</v>
      </c>
      <c r="K718" s="8">
        <v>33</v>
      </c>
    </row>
    <row r="719" spans="1:11">
      <c r="A719" s="7" t="e">
        <f>VLOOKUP(B:B,#REF!,1,0)</f>
        <v>#REF!</v>
      </c>
      <c r="B719" s="7">
        <v>2754020189303</v>
      </c>
      <c r="C719" s="7">
        <v>4981160824322</v>
      </c>
      <c r="D719" s="8" t="s">
        <v>152</v>
      </c>
      <c r="E719" s="8" t="s">
        <v>1456</v>
      </c>
      <c r="F719" s="8" t="s">
        <v>826</v>
      </c>
      <c r="G719" s="8" t="s">
        <v>94</v>
      </c>
      <c r="H719" s="8" t="s">
        <v>152</v>
      </c>
      <c r="I719" s="8">
        <v>20392</v>
      </c>
      <c r="J719" s="8">
        <v>6</v>
      </c>
      <c r="K719" s="8">
        <v>0</v>
      </c>
    </row>
    <row r="720" spans="1:11">
      <c r="A720" s="7" t="e">
        <f>VLOOKUP(B:B,#REF!,1,0)</f>
        <v>#REF!</v>
      </c>
      <c r="B720" s="7">
        <v>2254518189209</v>
      </c>
      <c r="C720" s="7">
        <v>4981160373103</v>
      </c>
      <c r="D720" s="8" t="s">
        <v>152</v>
      </c>
      <c r="E720" s="8" t="s">
        <v>1459</v>
      </c>
      <c r="F720" s="8" t="s">
        <v>766</v>
      </c>
      <c r="G720" s="8" t="s">
        <v>40</v>
      </c>
      <c r="H720" s="8" t="s">
        <v>152</v>
      </c>
      <c r="I720" s="8">
        <v>13789</v>
      </c>
      <c r="J720" s="8">
        <v>4</v>
      </c>
      <c r="K720" s="8">
        <v>5</v>
      </c>
    </row>
    <row r="721" spans="1:11">
      <c r="A721" s="7" t="e">
        <f>VLOOKUP(B:B,#REF!,1,0)</f>
        <v>#REF!</v>
      </c>
      <c r="B721" s="7">
        <v>2354518189206</v>
      </c>
      <c r="C721" s="7">
        <v>4981160609752</v>
      </c>
      <c r="D721" s="8" t="s">
        <v>152</v>
      </c>
      <c r="E721" s="8" t="s">
        <v>1459</v>
      </c>
      <c r="F721" s="8" t="s">
        <v>786</v>
      </c>
      <c r="G721" s="8" t="s">
        <v>69</v>
      </c>
      <c r="H721" s="8" t="s">
        <v>152</v>
      </c>
      <c r="I721" s="8">
        <v>12641</v>
      </c>
      <c r="J721" s="8">
        <v>54</v>
      </c>
      <c r="K721" s="8">
        <v>30</v>
      </c>
    </row>
    <row r="722" spans="1:11">
      <c r="A722" s="7" t="e">
        <f>VLOOKUP(B:B,#REF!,1,0)</f>
        <v>#REF!</v>
      </c>
      <c r="B722" s="7">
        <v>2454018189208</v>
      </c>
      <c r="C722" s="7">
        <v>4981160365993</v>
      </c>
      <c r="D722" s="8" t="s">
        <v>152</v>
      </c>
      <c r="E722" s="8" t="s">
        <v>1459</v>
      </c>
      <c r="F722" s="8" t="s">
        <v>663</v>
      </c>
      <c r="G722" s="8" t="s">
        <v>83</v>
      </c>
      <c r="H722" s="8" t="s">
        <v>152</v>
      </c>
      <c r="I722" s="8">
        <v>11745</v>
      </c>
      <c r="J722" s="8">
        <v>85</v>
      </c>
      <c r="K722" s="8">
        <v>3</v>
      </c>
    </row>
    <row r="723" spans="1:11">
      <c r="A723" s="7" t="e">
        <f>VLOOKUP(B:B,#REF!,1,0)</f>
        <v>#REF!</v>
      </c>
      <c r="B723" s="7">
        <v>2254018189204</v>
      </c>
      <c r="C723" s="7">
        <v>4981160373127</v>
      </c>
      <c r="D723" s="8" t="s">
        <v>152</v>
      </c>
      <c r="E723" s="8" t="s">
        <v>1459</v>
      </c>
      <c r="F723" s="8" t="s">
        <v>762</v>
      </c>
      <c r="G723" s="8" t="s">
        <v>38</v>
      </c>
      <c r="H723" s="8" t="s">
        <v>152</v>
      </c>
      <c r="I723" s="8">
        <v>11001</v>
      </c>
      <c r="J723" s="8">
        <v>69</v>
      </c>
      <c r="K723" s="8">
        <v>46</v>
      </c>
    </row>
    <row r="724" spans="1:11">
      <c r="A724" s="7" t="e">
        <f>VLOOKUP(B:B,#REF!,1,0)</f>
        <v>#REF!</v>
      </c>
      <c r="B724" s="7">
        <v>2254519189208</v>
      </c>
      <c r="C724" s="7">
        <v>4981160611946</v>
      </c>
      <c r="D724" s="8" t="s">
        <v>152</v>
      </c>
      <c r="E724" s="8" t="s">
        <v>1459</v>
      </c>
      <c r="F724" s="8" t="s">
        <v>1056</v>
      </c>
      <c r="G724" s="8" t="s">
        <v>108</v>
      </c>
      <c r="H724" s="8" t="s">
        <v>152</v>
      </c>
      <c r="I724" s="8">
        <v>13684</v>
      </c>
      <c r="J724" s="8">
        <v>14</v>
      </c>
      <c r="K724" s="8">
        <v>30</v>
      </c>
    </row>
    <row r="725" spans="1:11">
      <c r="A725" s="7" t="e">
        <f>VLOOKUP(B:B,#REF!,1,0)</f>
        <v>#REF!</v>
      </c>
      <c r="B725" s="7">
        <v>2454019189207</v>
      </c>
      <c r="C725" s="7">
        <v>4981160611878</v>
      </c>
      <c r="D725" s="8" t="s">
        <v>152</v>
      </c>
      <c r="E725" s="8" t="s">
        <v>1459</v>
      </c>
      <c r="F725" s="8" t="s">
        <v>956</v>
      </c>
      <c r="G725" s="8" t="s">
        <v>106</v>
      </c>
      <c r="H725" s="8" t="s">
        <v>152</v>
      </c>
      <c r="I725" s="8">
        <v>14727</v>
      </c>
      <c r="J725" s="8">
        <v>36</v>
      </c>
      <c r="K725" s="8">
        <v>88</v>
      </c>
    </row>
    <row r="726" spans="1:11">
      <c r="A726" s="7" t="e">
        <f>VLOOKUP(B:B,#REF!,1,0)</f>
        <v>#REF!</v>
      </c>
      <c r="B726" s="7">
        <v>2353519189208</v>
      </c>
      <c r="C726" s="7">
        <v>4981160366129</v>
      </c>
      <c r="D726" s="8" t="s">
        <v>152</v>
      </c>
      <c r="E726" s="8" t="s">
        <v>1459</v>
      </c>
      <c r="F726" s="8" t="s">
        <v>970</v>
      </c>
      <c r="G726" s="8" t="s">
        <v>125</v>
      </c>
      <c r="H726" s="8" t="s">
        <v>152</v>
      </c>
      <c r="I726" s="8">
        <v>12147</v>
      </c>
      <c r="J726" s="8">
        <v>0</v>
      </c>
      <c r="K726" s="8">
        <v>0</v>
      </c>
    </row>
    <row r="727" spans="1:11">
      <c r="A727" s="7" t="e">
        <f>VLOOKUP(B:B,#REF!,1,0)</f>
        <v>#REF!</v>
      </c>
      <c r="B727" s="7">
        <v>2453519189205</v>
      </c>
      <c r="C727" s="7">
        <v>4981160610451</v>
      </c>
      <c r="D727" s="8" t="s">
        <v>152</v>
      </c>
      <c r="E727" s="8" t="s">
        <v>1459</v>
      </c>
      <c r="F727" s="8" t="s">
        <v>972</v>
      </c>
      <c r="G727" s="8" t="s">
        <v>126</v>
      </c>
      <c r="H727" s="8" t="s">
        <v>152</v>
      </c>
      <c r="I727" s="8">
        <v>13355</v>
      </c>
      <c r="J727" s="8">
        <v>81</v>
      </c>
      <c r="K727" s="8">
        <v>13</v>
      </c>
    </row>
    <row r="728" spans="1:11">
      <c r="A728" s="7" t="e">
        <f>VLOOKUP(B:B,#REF!,1,0)</f>
        <v>#REF!</v>
      </c>
      <c r="B728" s="7">
        <v>2253519189201</v>
      </c>
      <c r="C728" s="7">
        <v>4981160611144</v>
      </c>
      <c r="D728" s="8" t="s">
        <v>152</v>
      </c>
      <c r="E728" s="8" t="s">
        <v>1459</v>
      </c>
      <c r="F728" s="8" t="s">
        <v>1055</v>
      </c>
      <c r="G728" s="8" t="s">
        <v>127</v>
      </c>
      <c r="H728" s="8" t="s">
        <v>152</v>
      </c>
      <c r="I728" s="8">
        <v>12418</v>
      </c>
      <c r="J728" s="8">
        <v>66</v>
      </c>
      <c r="K728" s="8">
        <v>20</v>
      </c>
    </row>
    <row r="729" spans="1:11">
      <c r="A729" s="7" t="e">
        <f>VLOOKUP(B:B,#REF!,1,0)</f>
        <v>#REF!</v>
      </c>
      <c r="B729" s="7">
        <v>2354019189200</v>
      </c>
      <c r="C729" s="7">
        <v>4981160611984</v>
      </c>
      <c r="D729" s="8" t="s">
        <v>152</v>
      </c>
      <c r="E729" s="8" t="s">
        <v>1459</v>
      </c>
      <c r="F729" s="8" t="s">
        <v>782</v>
      </c>
      <c r="G729" s="8" t="s">
        <v>101</v>
      </c>
      <c r="H729" s="8" t="s">
        <v>152</v>
      </c>
      <c r="I729" s="8">
        <v>16439</v>
      </c>
      <c r="J729" s="8">
        <v>0</v>
      </c>
      <c r="K729" s="8">
        <v>0</v>
      </c>
    </row>
    <row r="730" spans="1:11">
      <c r="A730" s="7" t="e">
        <f>VLOOKUP(B:B,#REF!,1,0)</f>
        <v>#REF!</v>
      </c>
      <c r="B730" s="7">
        <v>2254019189203</v>
      </c>
      <c r="C730" s="7">
        <v>4981160611922</v>
      </c>
      <c r="D730" s="8" t="s">
        <v>152</v>
      </c>
      <c r="E730" s="8" t="s">
        <v>1459</v>
      </c>
      <c r="F730" s="8" t="s">
        <v>675</v>
      </c>
      <c r="G730" s="8" t="s">
        <v>124</v>
      </c>
      <c r="H730" s="8" t="s">
        <v>152</v>
      </c>
      <c r="I730" s="8">
        <v>15599</v>
      </c>
      <c r="J730" s="8">
        <v>0</v>
      </c>
      <c r="K730" s="8">
        <v>0</v>
      </c>
    </row>
    <row r="731" spans="1:11">
      <c r="A731" s="7" t="e">
        <f>VLOOKUP(B:B,#REF!,1,0)</f>
        <v>#REF!</v>
      </c>
      <c r="B731" s="7">
        <v>2553519189202</v>
      </c>
      <c r="C731" s="7">
        <v>4981160612127</v>
      </c>
      <c r="D731" s="8" t="s">
        <v>152</v>
      </c>
      <c r="E731" s="8" t="s">
        <v>1459</v>
      </c>
      <c r="F731" s="8" t="s">
        <v>806</v>
      </c>
      <c r="G731" s="8" t="s">
        <v>100</v>
      </c>
      <c r="H731" s="8" t="s">
        <v>152</v>
      </c>
      <c r="I731" s="8">
        <v>14428</v>
      </c>
      <c r="J731" s="8">
        <v>42</v>
      </c>
      <c r="K731" s="8">
        <v>12</v>
      </c>
    </row>
    <row r="732" spans="1:11">
      <c r="A732" s="7" t="e">
        <f>VLOOKUP(B:B,#REF!,1,0)</f>
        <v>#REF!</v>
      </c>
      <c r="B732" s="7">
        <v>2454020189203</v>
      </c>
      <c r="C732" s="7">
        <v>4981160612059</v>
      </c>
      <c r="D732" s="8" t="s">
        <v>152</v>
      </c>
      <c r="E732" s="8" t="s">
        <v>1459</v>
      </c>
      <c r="F732" s="8" t="s">
        <v>974</v>
      </c>
      <c r="G732" s="8" t="s">
        <v>128</v>
      </c>
      <c r="H732" s="8" t="s">
        <v>152</v>
      </c>
      <c r="I732" s="8">
        <v>15249</v>
      </c>
      <c r="J732" s="8">
        <v>22</v>
      </c>
      <c r="K732" s="8">
        <v>0</v>
      </c>
    </row>
    <row r="733" spans="1:11">
      <c r="A733" s="7" t="e">
        <f>VLOOKUP(B:B,#REF!,1,0)</f>
        <v>#REF!</v>
      </c>
      <c r="B733" s="7">
        <v>2453520189201</v>
      </c>
      <c r="C733" s="7">
        <v>4981160612035</v>
      </c>
      <c r="D733" s="8" t="s">
        <v>152</v>
      </c>
      <c r="E733" s="8" t="s">
        <v>1459</v>
      </c>
      <c r="F733" s="8" t="s">
        <v>973</v>
      </c>
      <c r="G733" s="8" t="s">
        <v>129</v>
      </c>
      <c r="H733" s="8" t="s">
        <v>152</v>
      </c>
      <c r="I733" s="8">
        <v>13508</v>
      </c>
      <c r="J733" s="8">
        <v>0</v>
      </c>
      <c r="K733" s="8">
        <v>0</v>
      </c>
    </row>
    <row r="734" spans="1:11">
      <c r="A734" s="7" t="e">
        <f>VLOOKUP(B:B,#REF!,1,0)</f>
        <v>#REF!</v>
      </c>
      <c r="B734" s="7">
        <v>2454520189208</v>
      </c>
      <c r="C734" s="7">
        <v>4981160612066</v>
      </c>
      <c r="D734" s="8" t="s">
        <v>152</v>
      </c>
      <c r="E734" s="8" t="s">
        <v>1459</v>
      </c>
      <c r="F734" s="8" t="s">
        <v>1460</v>
      </c>
      <c r="G734" s="8" t="s">
        <v>92</v>
      </c>
      <c r="H734" s="8" t="s">
        <v>152</v>
      </c>
      <c r="I734" s="8">
        <v>15398</v>
      </c>
      <c r="J734" s="8">
        <v>21</v>
      </c>
      <c r="K734" s="8">
        <v>2</v>
      </c>
    </row>
    <row r="735" spans="1:11">
      <c r="A735" s="7" t="e">
        <f>VLOOKUP(B:B,#REF!,1,0)</f>
        <v>#REF!</v>
      </c>
      <c r="B735" s="7">
        <v>2753520189202</v>
      </c>
      <c r="C735" s="7">
        <v>4981160612301</v>
      </c>
      <c r="D735" s="8" t="s">
        <v>152</v>
      </c>
      <c r="E735" s="8" t="s">
        <v>1459</v>
      </c>
      <c r="F735" s="8" t="s">
        <v>1461</v>
      </c>
      <c r="G735" s="8" t="s">
        <v>130</v>
      </c>
      <c r="H735" s="8" t="s">
        <v>152</v>
      </c>
      <c r="I735" s="8">
        <v>19798</v>
      </c>
      <c r="J735" s="8">
        <v>0</v>
      </c>
      <c r="K735" s="8">
        <v>0</v>
      </c>
    </row>
    <row r="736" spans="1:11">
      <c r="A736" s="7" t="e">
        <f>VLOOKUP(B:B,#REF!,1,0)</f>
        <v>#REF!</v>
      </c>
      <c r="B736" s="7">
        <v>2555020189207</v>
      </c>
      <c r="C736" s="7">
        <v>4981160612189</v>
      </c>
      <c r="D736" s="8" t="s">
        <v>152</v>
      </c>
      <c r="E736" s="8" t="s">
        <v>1459</v>
      </c>
      <c r="F736" s="8" t="s">
        <v>1462</v>
      </c>
      <c r="G736" s="8" t="s">
        <v>131</v>
      </c>
      <c r="H736" s="8" t="s">
        <v>152</v>
      </c>
      <c r="I736" s="8">
        <v>14720</v>
      </c>
      <c r="J736" s="8">
        <v>0</v>
      </c>
      <c r="K736" s="8">
        <v>1</v>
      </c>
    </row>
    <row r="737" spans="1:11">
      <c r="A737" s="7" t="e">
        <f>VLOOKUP(B:B,#REF!,1,0)</f>
        <v>#REF!</v>
      </c>
      <c r="B737" s="7">
        <v>2553520189208</v>
      </c>
      <c r="C737" s="7">
        <v>4981160612134</v>
      </c>
      <c r="D737" s="8" t="s">
        <v>152</v>
      </c>
      <c r="E737" s="8" t="s">
        <v>1459</v>
      </c>
      <c r="F737" s="8" t="s">
        <v>1463</v>
      </c>
      <c r="G737" s="8" t="s">
        <v>132</v>
      </c>
      <c r="H737" s="8" t="s">
        <v>152</v>
      </c>
      <c r="I737" s="8">
        <v>17419</v>
      </c>
      <c r="J737" s="8">
        <v>13</v>
      </c>
      <c r="K737" s="8">
        <v>0</v>
      </c>
    </row>
    <row r="738" spans="1:11">
      <c r="A738" s="7" t="e">
        <f>VLOOKUP(B:B,#REF!,1,0)</f>
        <v>#REF!</v>
      </c>
      <c r="B738" s="7">
        <v>2753020189207</v>
      </c>
      <c r="C738" s="7">
        <v>4981160612271</v>
      </c>
      <c r="D738" s="8" t="s">
        <v>152</v>
      </c>
      <c r="E738" s="8" t="s">
        <v>1459</v>
      </c>
      <c r="F738" s="8" t="s">
        <v>979</v>
      </c>
      <c r="G738" s="8" t="s">
        <v>133</v>
      </c>
      <c r="H738" s="8" t="s">
        <v>152</v>
      </c>
      <c r="I738" s="8">
        <v>18094</v>
      </c>
      <c r="J738" s="8">
        <v>0</v>
      </c>
      <c r="K738" s="8">
        <v>0</v>
      </c>
    </row>
    <row r="739" spans="1:11">
      <c r="A739" s="7" t="e">
        <f>VLOOKUP(B:B,#REF!,1,0)</f>
        <v>#REF!</v>
      </c>
      <c r="B739" s="7">
        <v>2453521189200</v>
      </c>
      <c r="C739" s="7">
        <v>4981160612042</v>
      </c>
      <c r="D739" s="8" t="s">
        <v>152</v>
      </c>
      <c r="E739" s="8" t="s">
        <v>1459</v>
      </c>
      <c r="F739" s="8" t="s">
        <v>1464</v>
      </c>
      <c r="G739" s="8" t="s">
        <v>134</v>
      </c>
      <c r="H739" s="8" t="s">
        <v>152</v>
      </c>
      <c r="I739" s="8">
        <v>14504</v>
      </c>
      <c r="J739" s="8">
        <v>21</v>
      </c>
      <c r="K739" s="8">
        <v>1</v>
      </c>
    </row>
    <row r="740" spans="1:11">
      <c r="A740" s="7" t="e">
        <f>VLOOKUP(B:B,#REF!,1,0)</f>
        <v>#REF!</v>
      </c>
      <c r="B740" s="7">
        <v>2354018189201</v>
      </c>
      <c r="C740" s="7">
        <v>4981160365986</v>
      </c>
      <c r="D740" s="8" t="s">
        <v>152</v>
      </c>
      <c r="E740" s="8" t="s">
        <v>1459</v>
      </c>
      <c r="F740" s="8" t="s">
        <v>781</v>
      </c>
      <c r="G740" s="8" t="s">
        <v>34</v>
      </c>
      <c r="H740" s="8" t="s">
        <v>152</v>
      </c>
      <c r="I740" s="8">
        <v>13108</v>
      </c>
      <c r="J740" s="8">
        <v>46</v>
      </c>
      <c r="K740" s="8">
        <v>1</v>
      </c>
    </row>
    <row r="741" spans="1:11">
      <c r="A741" s="7" t="e">
        <f>VLOOKUP(B:B,#REF!,1,0)</f>
        <v>#REF!</v>
      </c>
      <c r="B741" s="7">
        <v>2453521189217</v>
      </c>
      <c r="C741" s="7">
        <v>4982266073232</v>
      </c>
      <c r="D741" s="8" t="s">
        <v>152</v>
      </c>
      <c r="E741" s="8" t="s">
        <v>2895</v>
      </c>
      <c r="F741" s="8" t="s">
        <v>1464</v>
      </c>
      <c r="G741" s="8" t="s">
        <v>134</v>
      </c>
      <c r="H741" s="8" t="s">
        <v>152</v>
      </c>
      <c r="I741" s="8">
        <v>15919</v>
      </c>
      <c r="J741" s="8">
        <v>0</v>
      </c>
      <c r="K741" s="8">
        <v>20</v>
      </c>
    </row>
    <row r="742" spans="1:11">
      <c r="A742" s="7" t="e">
        <f>VLOOKUP(B:B,#REF!,1,0)</f>
        <v>#REF!</v>
      </c>
      <c r="B742" s="7">
        <v>2454020189210</v>
      </c>
      <c r="C742" s="7">
        <v>4982266073263</v>
      </c>
      <c r="D742" s="8" t="s">
        <v>152</v>
      </c>
      <c r="E742" s="8" t="s">
        <v>2895</v>
      </c>
      <c r="F742" s="8" t="s">
        <v>974</v>
      </c>
      <c r="G742" s="8" t="s">
        <v>128</v>
      </c>
      <c r="H742" s="8" t="s">
        <v>152</v>
      </c>
      <c r="I742" s="8">
        <v>17055</v>
      </c>
      <c r="J742" s="8">
        <v>0</v>
      </c>
      <c r="K742" s="8">
        <v>19</v>
      </c>
    </row>
    <row r="743" spans="1:11">
      <c r="A743" s="7" t="e">
        <f>VLOOKUP(B:B,#REF!,1,0)</f>
        <v>#REF!</v>
      </c>
      <c r="B743" s="7">
        <v>2453519189212</v>
      </c>
      <c r="C743" s="7">
        <v>4982266073218</v>
      </c>
      <c r="D743" s="8" t="s">
        <v>152</v>
      </c>
      <c r="E743" s="8" t="s">
        <v>2895</v>
      </c>
      <c r="F743" s="8" t="s">
        <v>972</v>
      </c>
      <c r="G743" s="8" t="s">
        <v>126</v>
      </c>
      <c r="H743" s="8" t="s">
        <v>152</v>
      </c>
      <c r="I743" s="8">
        <v>14641</v>
      </c>
      <c r="J743" s="8">
        <v>0</v>
      </c>
      <c r="K743" s="8">
        <v>40</v>
      </c>
    </row>
    <row r="744" spans="1:11">
      <c r="A744" s="7" t="e">
        <f>VLOOKUP(B:B,#REF!,1,0)</f>
        <v>#REF!</v>
      </c>
      <c r="B744" s="7">
        <v>2353519189215</v>
      </c>
      <c r="C744" s="7">
        <v>4982266073119</v>
      </c>
      <c r="D744" s="8" t="s">
        <v>152</v>
      </c>
      <c r="E744" s="8" t="s">
        <v>2895</v>
      </c>
      <c r="F744" s="8" t="s">
        <v>970</v>
      </c>
      <c r="G744" s="8" t="s">
        <v>125</v>
      </c>
      <c r="H744" s="8" t="s">
        <v>152</v>
      </c>
      <c r="I744" s="8">
        <v>13931</v>
      </c>
      <c r="J744" s="8">
        <v>0</v>
      </c>
      <c r="K744" s="8">
        <v>60</v>
      </c>
    </row>
    <row r="745" spans="1:11">
      <c r="A745" s="7" t="e">
        <f>VLOOKUP(B:B,#REF!,1,0)</f>
        <v>#REF!</v>
      </c>
      <c r="B745" s="7">
        <v>2454018189215</v>
      </c>
      <c r="C745" s="7">
        <v>4982266073249</v>
      </c>
      <c r="D745" s="8" t="s">
        <v>152</v>
      </c>
      <c r="E745" s="8" t="s">
        <v>2895</v>
      </c>
      <c r="F745" s="8" t="s">
        <v>663</v>
      </c>
      <c r="G745" s="8" t="s">
        <v>83</v>
      </c>
      <c r="H745" s="8" t="s">
        <v>152</v>
      </c>
      <c r="I745" s="8">
        <v>12937</v>
      </c>
      <c r="J745" s="8">
        <v>0</v>
      </c>
      <c r="K745" s="8">
        <v>40</v>
      </c>
    </row>
    <row r="746" spans="1:11">
      <c r="A746" s="7" t="e">
        <f>VLOOKUP(B:B,#REF!,1,0)</f>
        <v>#REF!</v>
      </c>
      <c r="B746" s="7">
        <v>2354018189218</v>
      </c>
      <c r="C746" s="7">
        <v>4982266073133</v>
      </c>
      <c r="D746" s="8" t="s">
        <v>152</v>
      </c>
      <c r="E746" s="8" t="s">
        <v>2895</v>
      </c>
      <c r="F746" s="8" t="s">
        <v>781</v>
      </c>
      <c r="G746" s="8" t="s">
        <v>34</v>
      </c>
      <c r="H746" s="8" t="s">
        <v>152</v>
      </c>
      <c r="I746" s="8">
        <v>13108</v>
      </c>
      <c r="J746" s="8">
        <v>0</v>
      </c>
      <c r="K746" s="8">
        <v>40</v>
      </c>
    </row>
    <row r="747" spans="1:11">
      <c r="A747" s="7" t="e">
        <f>VLOOKUP(B:B,#REF!,1,0)</f>
        <v>#REF!</v>
      </c>
      <c r="B747" s="7">
        <v>2254518189216</v>
      </c>
      <c r="C747" s="7">
        <v>4982266073058</v>
      </c>
      <c r="D747" s="8" t="s">
        <v>152</v>
      </c>
      <c r="E747" s="8" t="s">
        <v>2895</v>
      </c>
      <c r="F747" s="8" t="s">
        <v>766</v>
      </c>
      <c r="G747" s="8" t="s">
        <v>40</v>
      </c>
      <c r="H747" s="8" t="s">
        <v>152</v>
      </c>
      <c r="I747" s="8">
        <v>13789</v>
      </c>
      <c r="J747" s="8">
        <v>0</v>
      </c>
      <c r="K747" s="8">
        <v>40</v>
      </c>
    </row>
    <row r="748" spans="1:11">
      <c r="A748" s="7" t="e">
        <f>VLOOKUP(B:B,#REF!,1,0)</f>
        <v>#REF!</v>
      </c>
      <c r="B748" s="7">
        <v>2255518189213</v>
      </c>
      <c r="C748" s="7">
        <v>4982266073096</v>
      </c>
      <c r="D748" s="8" t="s">
        <v>152</v>
      </c>
      <c r="E748" s="8" t="s">
        <v>2895</v>
      </c>
      <c r="F748" s="8" t="s">
        <v>1457</v>
      </c>
      <c r="G748" s="8" t="s">
        <v>71</v>
      </c>
      <c r="H748" s="8" t="s">
        <v>152</v>
      </c>
      <c r="I748" s="8">
        <v>12937</v>
      </c>
      <c r="J748" s="8">
        <v>0</v>
      </c>
      <c r="K748" s="8">
        <v>80</v>
      </c>
    </row>
    <row r="749" spans="1:11">
      <c r="A749" s="7" t="e">
        <f>VLOOKUP(B:B,#REF!,1,0)</f>
        <v>#REF!</v>
      </c>
    </row>
    <row r="750" spans="1:11">
      <c r="A750" s="7" t="e">
        <f>VLOOKUP(B:B,#REF!,1,0)</f>
        <v>#REF!</v>
      </c>
    </row>
    <row r="751" spans="1:11">
      <c r="A751" s="7" t="e">
        <f>VLOOKUP(B:B,#REF!,1,0)</f>
        <v>#REF!</v>
      </c>
    </row>
    <row r="752" spans="1:11">
      <c r="A752" s="7" t="e">
        <f>VLOOKUP(B:B,#REF!,1,0)</f>
        <v>#REF!</v>
      </c>
    </row>
    <row r="753" spans="1:1">
      <c r="A753" s="7" t="e">
        <f>VLOOKUP(B:B,#REF!,1,0)</f>
        <v>#REF!</v>
      </c>
    </row>
    <row r="754" spans="1:1">
      <c r="A754" s="7" t="e">
        <f>VLOOKUP(B:B,#REF!,1,0)</f>
        <v>#REF!</v>
      </c>
    </row>
    <row r="755" spans="1:1">
      <c r="A755" s="7" t="e">
        <f>VLOOKUP(B:B,#REF!,1,0)</f>
        <v>#REF!</v>
      </c>
    </row>
    <row r="756" spans="1:1">
      <c r="A756" s="7" t="e">
        <f>VLOOKUP(B:B,#REF!,1,0)</f>
        <v>#REF!</v>
      </c>
    </row>
    <row r="757" spans="1:1">
      <c r="A757" s="7" t="e">
        <f>VLOOKUP(B:B,#REF!,1,0)</f>
        <v>#REF!</v>
      </c>
    </row>
    <row r="758" spans="1:1">
      <c r="A758" s="7" t="e">
        <f>VLOOKUP(B:B,#REF!,1,0)</f>
        <v>#REF!</v>
      </c>
    </row>
    <row r="759" spans="1:1">
      <c r="A759" s="7" t="e">
        <f>VLOOKUP(B:B,#REF!,1,0)</f>
        <v>#REF!</v>
      </c>
    </row>
    <row r="760" spans="1:1">
      <c r="A760" s="7" t="e">
        <f>VLOOKUP(B:B,#REF!,1,0)</f>
        <v>#REF!</v>
      </c>
    </row>
    <row r="761" spans="1:1">
      <c r="A761" s="7" t="e">
        <f>VLOOKUP(B:B,#REF!,1,0)</f>
        <v>#REF!</v>
      </c>
    </row>
    <row r="762" spans="1:1">
      <c r="A762" s="7" t="e">
        <f>VLOOKUP(B:B,#REF!,1,0)</f>
        <v>#REF!</v>
      </c>
    </row>
    <row r="763" spans="1:1">
      <c r="A763" s="7" t="e">
        <f>VLOOKUP(B:B,#REF!,1,0)</f>
        <v>#REF!</v>
      </c>
    </row>
    <row r="764" spans="1:1">
      <c r="A764" s="7" t="e">
        <f>VLOOKUP(B:B,#REF!,1,0)</f>
        <v>#REF!</v>
      </c>
    </row>
    <row r="765" spans="1:1">
      <c r="A765" s="7" t="e">
        <f>VLOOKUP(B:B,#REF!,1,0)</f>
        <v>#REF!</v>
      </c>
    </row>
    <row r="766" spans="1:1">
      <c r="A766" s="7" t="e">
        <f>VLOOKUP(B:B,#REF!,1,0)</f>
        <v>#REF!</v>
      </c>
    </row>
    <row r="767" spans="1:1">
      <c r="A767" s="7" t="e">
        <f>VLOOKUP(B:B,#REF!,1,0)</f>
        <v>#REF!</v>
      </c>
    </row>
    <row r="768" spans="1:1">
      <c r="A768" s="7" t="e">
        <f>VLOOKUP(B:B,#REF!,1,0)</f>
        <v>#REF!</v>
      </c>
    </row>
    <row r="769" spans="1:1">
      <c r="A769" s="7" t="e">
        <f>VLOOKUP(B:B,#REF!,1,0)</f>
        <v>#REF!</v>
      </c>
    </row>
    <row r="770" spans="1:1">
      <c r="A770" s="7" t="e">
        <f>VLOOKUP(B:B,#REF!,1,0)</f>
        <v>#REF!</v>
      </c>
    </row>
    <row r="771" spans="1:1">
      <c r="A771" s="7" t="e">
        <f>VLOOKUP(B:B,#REF!,1,0)</f>
        <v>#REF!</v>
      </c>
    </row>
    <row r="772" spans="1:1">
      <c r="A772" s="7" t="e">
        <f>VLOOKUP(B:B,#REF!,1,0)</f>
        <v>#REF!</v>
      </c>
    </row>
    <row r="773" spans="1:1">
      <c r="A773" s="7" t="e">
        <f>VLOOKUP(B:B,#REF!,1,0)</f>
        <v>#REF!</v>
      </c>
    </row>
    <row r="774" spans="1:1">
      <c r="A774" s="7" t="e">
        <f>VLOOKUP(B:B,#REF!,1,0)</f>
        <v>#REF!</v>
      </c>
    </row>
    <row r="775" spans="1:1">
      <c r="A775" s="7" t="e">
        <f>VLOOKUP(B:B,#REF!,1,0)</f>
        <v>#REF!</v>
      </c>
    </row>
    <row r="776" spans="1:1">
      <c r="A776" s="7" t="e">
        <f>VLOOKUP(B:B,#REF!,1,0)</f>
        <v>#REF!</v>
      </c>
    </row>
    <row r="777" spans="1:1">
      <c r="A777" s="7" t="e">
        <f>VLOOKUP(B:B,#REF!,1,0)</f>
        <v>#REF!</v>
      </c>
    </row>
    <row r="778" spans="1:1">
      <c r="A778" s="7" t="e">
        <f>VLOOKUP(B:B,#REF!,1,0)</f>
        <v>#REF!</v>
      </c>
    </row>
    <row r="779" spans="1:1">
      <c r="A779" s="7" t="e">
        <f>VLOOKUP(B:B,#REF!,1,0)</f>
        <v>#REF!</v>
      </c>
    </row>
    <row r="780" spans="1:1">
      <c r="A780" s="7" t="e">
        <f>VLOOKUP(B:B,#REF!,1,0)</f>
        <v>#REF!</v>
      </c>
    </row>
    <row r="781" spans="1:1">
      <c r="A781" s="7" t="e">
        <f>VLOOKUP(B:B,#REF!,1,0)</f>
        <v>#REF!</v>
      </c>
    </row>
    <row r="782" spans="1:1">
      <c r="A782" s="7" t="e">
        <f>VLOOKUP(B:B,#REF!,1,0)</f>
        <v>#REF!</v>
      </c>
    </row>
    <row r="783" spans="1:1">
      <c r="A783" s="7" t="e">
        <f>VLOOKUP(B:B,#REF!,1,0)</f>
        <v>#REF!</v>
      </c>
    </row>
    <row r="784" spans="1:1">
      <c r="A784" s="7" t="e">
        <f>VLOOKUP(B:B,#REF!,1,0)</f>
        <v>#REF!</v>
      </c>
    </row>
    <row r="785" spans="1:1">
      <c r="A785" s="7" t="e">
        <f>VLOOKUP(B:B,#REF!,1,0)</f>
        <v>#REF!</v>
      </c>
    </row>
    <row r="786" spans="1:1">
      <c r="A786" s="7" t="e">
        <f>VLOOKUP(B:B,#REF!,1,0)</f>
        <v>#REF!</v>
      </c>
    </row>
    <row r="787" spans="1:1">
      <c r="A787" s="7" t="e">
        <f>VLOOKUP(B:B,#REF!,1,0)</f>
        <v>#REF!</v>
      </c>
    </row>
    <row r="788" spans="1:1">
      <c r="A788" s="7" t="e">
        <f>VLOOKUP(B:B,#REF!,1,0)</f>
        <v>#REF!</v>
      </c>
    </row>
    <row r="789" spans="1:1">
      <c r="A789" s="7" t="e">
        <f>VLOOKUP(B:B,#REF!,1,0)</f>
        <v>#REF!</v>
      </c>
    </row>
    <row r="790" spans="1:1">
      <c r="A790" s="7" t="e">
        <f>VLOOKUP(B:B,#REF!,1,0)</f>
        <v>#REF!</v>
      </c>
    </row>
    <row r="791" spans="1:1">
      <c r="A791" s="7" t="e">
        <f>VLOOKUP(B:B,#REF!,1,0)</f>
        <v>#REF!</v>
      </c>
    </row>
    <row r="792" spans="1:1">
      <c r="A792" s="7" t="e">
        <f>VLOOKUP(B:B,#REF!,1,0)</f>
        <v>#REF!</v>
      </c>
    </row>
    <row r="793" spans="1:1">
      <c r="A793" s="7" t="e">
        <f>VLOOKUP(B:B,#REF!,1,0)</f>
        <v>#REF!</v>
      </c>
    </row>
    <row r="794" spans="1:1">
      <c r="A794" s="7" t="e">
        <f>VLOOKUP(B:B,#REF!,1,0)</f>
        <v>#REF!</v>
      </c>
    </row>
    <row r="795" spans="1:1">
      <c r="A795" s="7" t="e">
        <f>VLOOKUP(B:B,#REF!,1,0)</f>
        <v>#REF!</v>
      </c>
    </row>
    <row r="796" spans="1:1">
      <c r="A796" s="7" t="e">
        <f>VLOOKUP(B:B,#REF!,1,0)</f>
        <v>#REF!</v>
      </c>
    </row>
    <row r="797" spans="1:1">
      <c r="A797" s="7" t="e">
        <f>VLOOKUP(B:B,#REF!,1,0)</f>
        <v>#REF!</v>
      </c>
    </row>
    <row r="798" spans="1:1">
      <c r="A798" s="7" t="e">
        <f>VLOOKUP(B:B,#REF!,1,0)</f>
        <v>#REF!</v>
      </c>
    </row>
    <row r="799" spans="1:1">
      <c r="A799" s="7" t="e">
        <f>VLOOKUP(B:B,#REF!,1,0)</f>
        <v>#REF!</v>
      </c>
    </row>
    <row r="800" spans="1:1">
      <c r="A800" s="7" t="e">
        <f>VLOOKUP(B:B,#REF!,1,0)</f>
        <v>#REF!</v>
      </c>
    </row>
    <row r="801" spans="1:1">
      <c r="A801" s="7" t="e">
        <f>VLOOKUP(B:B,#REF!,1,0)</f>
        <v>#REF!</v>
      </c>
    </row>
    <row r="802" spans="1:1">
      <c r="A802" s="7" t="e">
        <f>VLOOKUP(B:B,#REF!,1,0)</f>
        <v>#REF!</v>
      </c>
    </row>
    <row r="803" spans="1:1">
      <c r="A803" s="7" t="e">
        <f>VLOOKUP(B:B,#REF!,1,0)</f>
        <v>#REF!</v>
      </c>
    </row>
    <row r="804" spans="1:1">
      <c r="A804" s="7" t="e">
        <f>VLOOKUP(B:B,#REF!,1,0)</f>
        <v>#REF!</v>
      </c>
    </row>
    <row r="805" spans="1:1">
      <c r="A805" s="7" t="e">
        <f>VLOOKUP(B:B,#REF!,1,0)</f>
        <v>#REF!</v>
      </c>
    </row>
    <row r="806" spans="1:1">
      <c r="A806" s="7" t="e">
        <f>VLOOKUP(B:B,#REF!,1,0)</f>
        <v>#REF!</v>
      </c>
    </row>
    <row r="807" spans="1:1">
      <c r="A807" s="7" t="e">
        <f>VLOOKUP(B:B,#REF!,1,0)</f>
        <v>#REF!</v>
      </c>
    </row>
    <row r="808" spans="1:1">
      <c r="A808" s="7" t="e">
        <f>VLOOKUP(B:B,#REF!,1,0)</f>
        <v>#REF!</v>
      </c>
    </row>
  </sheetData>
  <autoFilter ref="A1:M808" xr:uid="{2D4CDE70-C172-4EFA-8856-8F5806E04853}"/>
  <phoneticPr fontId="12"/>
  <conditionalFormatting sqref="AL302:AQ302">
    <cfRule type="expression" dxfId="19" priority="1">
      <formula>NOT(_xludf.ISFORMULA(AL302))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F2AE6-83AA-4B1B-B05E-9F591D2ADBAF}">
  <sheetPr codeName="Sheet9">
    <tabColor theme="8" tint="0.39997558519241921"/>
  </sheetPr>
  <dimension ref="A1:AQ302"/>
  <sheetViews>
    <sheetView workbookViewId="0">
      <selection activeCell="B23" sqref="B23"/>
    </sheetView>
  </sheetViews>
  <sheetFormatPr defaultRowHeight="19.5"/>
  <cols>
    <col min="1" max="1" width="15.21875" customWidth="1"/>
  </cols>
  <sheetData>
    <row r="1" spans="1:4">
      <c r="A1" t="s">
        <v>5864</v>
      </c>
      <c r="B1" t="s">
        <v>5861</v>
      </c>
      <c r="C1" t="s">
        <v>5865</v>
      </c>
      <c r="D1" t="s">
        <v>5866</v>
      </c>
    </row>
    <row r="3" spans="1:4">
      <c r="A3" t="s">
        <v>5867</v>
      </c>
      <c r="C3" t="s">
        <v>5868</v>
      </c>
    </row>
    <row r="4" spans="1:4">
      <c r="A4" t="s">
        <v>5869</v>
      </c>
    </row>
    <row r="6" spans="1:4">
      <c r="A6" t="s">
        <v>5875</v>
      </c>
    </row>
    <row r="8" spans="1:4">
      <c r="A8" t="s">
        <v>5876</v>
      </c>
      <c r="B8" s="125"/>
    </row>
    <row r="9" spans="1:4">
      <c r="A9" t="s">
        <v>5877</v>
      </c>
    </row>
    <row r="11" spans="1:4">
      <c r="A11" t="s">
        <v>5878</v>
      </c>
    </row>
    <row r="12" spans="1:4">
      <c r="A12" t="s">
        <v>7656</v>
      </c>
    </row>
    <row r="13" spans="1:4">
      <c r="A13" t="s">
        <v>7655</v>
      </c>
    </row>
    <row r="15" spans="1:4">
      <c r="A15" t="s">
        <v>5879</v>
      </c>
    </row>
    <row r="19" spans="1:2">
      <c r="A19" t="s">
        <v>5870</v>
      </c>
    </row>
    <row r="20" spans="1:2">
      <c r="A20" t="s">
        <v>4156</v>
      </c>
      <c r="B20" t="s">
        <v>5871</v>
      </c>
    </row>
    <row r="21" spans="1:2">
      <c r="A21" t="s">
        <v>4149</v>
      </c>
      <c r="B21" t="s">
        <v>5872</v>
      </c>
    </row>
    <row r="22" spans="1:2">
      <c r="A22" t="s">
        <v>4152</v>
      </c>
      <c r="B22" t="s">
        <v>5873</v>
      </c>
    </row>
    <row r="23" spans="1:2">
      <c r="A23" t="s">
        <v>6420</v>
      </c>
      <c r="B23" s="125" t="s">
        <v>6421</v>
      </c>
    </row>
    <row r="24" spans="1:2">
      <c r="A24" t="s">
        <v>7253</v>
      </c>
    </row>
    <row r="302" spans="37:43">
      <c r="AK302" s="177"/>
      <c r="AL302" s="177"/>
      <c r="AM302" s="177"/>
      <c r="AN302" s="177"/>
      <c r="AO302" s="177"/>
      <c r="AP302" s="177"/>
      <c r="AQ302" s="177"/>
    </row>
  </sheetData>
  <phoneticPr fontId="12"/>
  <conditionalFormatting sqref="AL302:AQ302">
    <cfRule type="expression" dxfId="18" priority="1">
      <formula>NOT(_xludf.ISFORMULA(AL302))</formula>
    </cfRule>
  </conditionalFormatting>
  <hyperlinks>
    <hyperlink ref="B23" r:id="rId1" xr:uid="{BCABB194-0A12-4D93-B88A-9F237D52680B}"/>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F41F8-9925-4D6D-A188-599BDF48D9B4}">
  <sheetPr codeName="Sheet1">
    <tabColor theme="7" tint="0.39997558519241921"/>
  </sheetPr>
  <dimension ref="A1:AW1080"/>
  <sheetViews>
    <sheetView zoomScaleNormal="100" workbookViewId="0">
      <pane ySplit="4" topLeftCell="A5" activePane="bottomLeft" state="frozen"/>
      <selection activeCell="AK338" sqref="AK338"/>
      <selection pane="bottomLeft" activeCell="A5" sqref="A5"/>
    </sheetView>
  </sheetViews>
  <sheetFormatPr defaultColWidth="7.77734375" defaultRowHeight="14.25"/>
  <cols>
    <col min="1" max="1" width="13" style="340" customWidth="1"/>
    <col min="2" max="2" width="16.109375" style="341" customWidth="1"/>
    <col min="3" max="4" width="13" style="340" customWidth="1"/>
    <col min="5" max="5" width="70.77734375" style="341" bestFit="1" customWidth="1"/>
    <col min="6" max="6" width="13" style="341" customWidth="1"/>
    <col min="7" max="8" width="13" style="340" customWidth="1"/>
    <col min="9" max="11" width="13" style="342" customWidth="1"/>
    <col min="12" max="21" width="13" style="341" customWidth="1"/>
    <col min="22" max="22" width="86.77734375" style="341" customWidth="1"/>
    <col min="23" max="26" width="13" style="340" customWidth="1"/>
    <col min="27" max="27" width="80.44140625" style="341" bestFit="1" customWidth="1"/>
    <col min="28" max="31" width="13" style="340" customWidth="1"/>
    <col min="32" max="32" width="13" style="341" customWidth="1"/>
    <col min="33" max="33" width="13" style="340" customWidth="1"/>
    <col min="34" max="34" width="13" style="342" customWidth="1"/>
    <col min="35" max="36" width="13" style="341" customWidth="1"/>
    <col min="37" max="37" width="13" style="340" customWidth="1"/>
    <col min="38" max="38" width="14.88671875" style="340" customWidth="1"/>
    <col min="39" max="40" width="13" style="340" customWidth="1"/>
    <col min="41" max="42" width="13" style="341" customWidth="1"/>
    <col min="43" max="44" width="13" style="340" customWidth="1"/>
    <col min="45" max="45" width="13" style="341" customWidth="1"/>
    <col min="46" max="47" width="13" style="340" customWidth="1"/>
    <col min="48" max="48" width="13" style="342" customWidth="1"/>
    <col min="49" max="49" width="10.88671875" style="340" bestFit="1" customWidth="1"/>
    <col min="50" max="16384" width="7.77734375" style="340"/>
  </cols>
  <sheetData>
    <row r="1" spans="1:49" s="330" customFormat="1" ht="24">
      <c r="A1" s="329" t="s">
        <v>1906</v>
      </c>
      <c r="B1" s="329" t="s">
        <v>1905</v>
      </c>
      <c r="C1" s="329" t="s">
        <v>1904</v>
      </c>
      <c r="D1" s="329" t="s">
        <v>1903</v>
      </c>
      <c r="E1" s="329" t="s">
        <v>1902</v>
      </c>
      <c r="F1" s="329" t="s">
        <v>1901</v>
      </c>
      <c r="G1" s="329" t="s">
        <v>1900</v>
      </c>
      <c r="H1" s="329" t="s">
        <v>1899</v>
      </c>
      <c r="I1" s="329" t="s">
        <v>1898</v>
      </c>
      <c r="J1" s="329" t="s">
        <v>1897</v>
      </c>
      <c r="K1" s="329" t="s">
        <v>1896</v>
      </c>
      <c r="L1" s="329" t="s">
        <v>1895</v>
      </c>
      <c r="M1" s="329" t="s">
        <v>1894</v>
      </c>
      <c r="N1" s="329" t="s">
        <v>1893</v>
      </c>
      <c r="O1" s="329" t="s">
        <v>1892</v>
      </c>
      <c r="P1" s="329" t="s">
        <v>1891</v>
      </c>
      <c r="Q1" s="329" t="s">
        <v>2824</v>
      </c>
      <c r="R1" s="329" t="s">
        <v>1890</v>
      </c>
      <c r="S1" s="329" t="s">
        <v>1889</v>
      </c>
      <c r="T1" s="329" t="s">
        <v>1888</v>
      </c>
      <c r="U1" s="329" t="s">
        <v>1887</v>
      </c>
      <c r="V1" s="329" t="s">
        <v>1886</v>
      </c>
      <c r="W1" s="329" t="s">
        <v>1885</v>
      </c>
      <c r="X1" s="329" t="s">
        <v>1884</v>
      </c>
      <c r="Y1" s="329" t="s">
        <v>1883</v>
      </c>
      <c r="Z1" s="329" t="s">
        <v>1882</v>
      </c>
      <c r="AA1" s="329" t="s">
        <v>1881</v>
      </c>
      <c r="AB1" s="329" t="s">
        <v>1880</v>
      </c>
      <c r="AC1" s="329" t="s">
        <v>1879</v>
      </c>
      <c r="AD1" s="329" t="s">
        <v>1878</v>
      </c>
      <c r="AE1" s="329" t="s">
        <v>1877</v>
      </c>
      <c r="AF1" s="329" t="s">
        <v>1876</v>
      </c>
      <c r="AG1" s="329" t="s">
        <v>1875</v>
      </c>
      <c r="AH1" s="329" t="s">
        <v>1874</v>
      </c>
      <c r="AI1" s="329" t="s">
        <v>1873</v>
      </c>
      <c r="AJ1" s="329" t="s">
        <v>1872</v>
      </c>
      <c r="AK1" s="329" t="s">
        <v>1871</v>
      </c>
      <c r="AL1" s="329" t="s">
        <v>1870</v>
      </c>
      <c r="AM1" s="329" t="s">
        <v>1869</v>
      </c>
      <c r="AN1" s="329" t="s">
        <v>1868</v>
      </c>
      <c r="AO1" s="329" t="s">
        <v>1867</v>
      </c>
      <c r="AP1" s="329" t="s">
        <v>1866</v>
      </c>
      <c r="AQ1" s="329" t="s">
        <v>1865</v>
      </c>
      <c r="AR1" s="329" t="s">
        <v>1864</v>
      </c>
      <c r="AS1" s="329" t="s">
        <v>1863</v>
      </c>
      <c r="AT1" s="329" t="s">
        <v>1862</v>
      </c>
      <c r="AU1" s="329" t="s">
        <v>1861</v>
      </c>
      <c r="AV1" s="329" t="s">
        <v>1860</v>
      </c>
      <c r="AW1" s="330" t="s">
        <v>1906</v>
      </c>
    </row>
    <row r="2" spans="1:49" s="330" customFormat="1" ht="28.5">
      <c r="A2" s="331" t="s">
        <v>1859</v>
      </c>
      <c r="B2" s="331" t="s">
        <v>1858</v>
      </c>
      <c r="C2" s="331" t="s">
        <v>1857</v>
      </c>
      <c r="D2" s="331" t="s">
        <v>433</v>
      </c>
      <c r="E2" s="331" t="s">
        <v>435</v>
      </c>
      <c r="F2" s="331" t="s">
        <v>1856</v>
      </c>
      <c r="G2" s="331" t="s">
        <v>1855</v>
      </c>
      <c r="H2" s="331" t="s">
        <v>1854</v>
      </c>
      <c r="I2" s="331" t="s">
        <v>29</v>
      </c>
      <c r="J2" s="331" t="s">
        <v>1853</v>
      </c>
      <c r="K2" s="331" t="s">
        <v>5</v>
      </c>
      <c r="L2" s="331" t="s">
        <v>1852</v>
      </c>
      <c r="M2" s="331" t="s">
        <v>1851</v>
      </c>
      <c r="N2" s="331" t="s">
        <v>1850</v>
      </c>
      <c r="O2" s="331" t="s">
        <v>1849</v>
      </c>
      <c r="P2" s="331" t="s">
        <v>1848</v>
      </c>
      <c r="Q2" s="331" t="s">
        <v>434</v>
      </c>
      <c r="R2" s="331" t="s">
        <v>1847</v>
      </c>
      <c r="S2" s="331" t="s">
        <v>1846</v>
      </c>
      <c r="T2" s="331" t="s">
        <v>1845</v>
      </c>
      <c r="U2" s="331" t="s">
        <v>1844</v>
      </c>
      <c r="V2" s="331" t="s">
        <v>1843</v>
      </c>
      <c r="W2" s="331" t="s">
        <v>349</v>
      </c>
      <c r="X2" s="331" t="s">
        <v>1842</v>
      </c>
      <c r="Y2" s="331" t="s">
        <v>1841</v>
      </c>
      <c r="Z2" s="331" t="s">
        <v>1840</v>
      </c>
      <c r="AA2" s="331" t="s">
        <v>1839</v>
      </c>
      <c r="AB2" s="331" t="s">
        <v>1838</v>
      </c>
      <c r="AC2" s="331" t="s">
        <v>1837</v>
      </c>
      <c r="AD2" s="331" t="s">
        <v>1907</v>
      </c>
      <c r="AE2" s="331" t="s">
        <v>1908</v>
      </c>
      <c r="AF2" s="331" t="s">
        <v>1909</v>
      </c>
      <c r="AG2" s="331" t="s">
        <v>1836</v>
      </c>
      <c r="AH2" s="331" t="s">
        <v>1835</v>
      </c>
      <c r="AI2" s="331" t="s">
        <v>1834</v>
      </c>
      <c r="AJ2" s="331" t="s">
        <v>1833</v>
      </c>
      <c r="AK2" s="331" t="s">
        <v>1832</v>
      </c>
      <c r="AL2" s="331" t="s">
        <v>1831</v>
      </c>
      <c r="AM2" s="331" t="s">
        <v>1830</v>
      </c>
      <c r="AN2" s="331" t="s">
        <v>1829</v>
      </c>
      <c r="AO2" s="331" t="s">
        <v>1828</v>
      </c>
      <c r="AP2" s="331" t="s">
        <v>1827</v>
      </c>
      <c r="AQ2" s="331" t="s">
        <v>1826</v>
      </c>
      <c r="AR2" s="331" t="s">
        <v>1825</v>
      </c>
      <c r="AS2" s="331" t="s">
        <v>1824</v>
      </c>
      <c r="AT2" s="331" t="s">
        <v>1823</v>
      </c>
      <c r="AU2" s="331" t="s">
        <v>1822</v>
      </c>
      <c r="AV2" s="331" t="s">
        <v>1821</v>
      </c>
    </row>
    <row r="3" spans="1:49" s="330" customFormat="1">
      <c r="A3" s="332" t="s">
        <v>1820</v>
      </c>
      <c r="B3" s="333" t="s">
        <v>1819</v>
      </c>
      <c r="C3" s="332" t="s">
        <v>1820</v>
      </c>
      <c r="D3" s="333" t="s">
        <v>1819</v>
      </c>
      <c r="E3" s="332" t="s">
        <v>1820</v>
      </c>
      <c r="F3" s="333" t="s">
        <v>1819</v>
      </c>
      <c r="G3" s="332" t="s">
        <v>1820</v>
      </c>
      <c r="H3" s="332" t="s">
        <v>1820</v>
      </c>
      <c r="I3" s="332" t="s">
        <v>1820</v>
      </c>
      <c r="J3" s="333" t="s">
        <v>1819</v>
      </c>
      <c r="K3" s="332" t="s">
        <v>1820</v>
      </c>
      <c r="L3" s="333" t="s">
        <v>1819</v>
      </c>
      <c r="M3" s="333" t="s">
        <v>1819</v>
      </c>
      <c r="N3" s="333" t="s">
        <v>1819</v>
      </c>
      <c r="O3" s="332" t="s">
        <v>1820</v>
      </c>
      <c r="P3" s="333" t="s">
        <v>1819</v>
      </c>
      <c r="Q3" s="333" t="s">
        <v>1819</v>
      </c>
      <c r="R3" s="333" t="s">
        <v>1819</v>
      </c>
      <c r="S3" s="333" t="s">
        <v>1819</v>
      </c>
      <c r="T3" s="333" t="s">
        <v>1819</v>
      </c>
      <c r="U3" s="333" t="s">
        <v>1819</v>
      </c>
      <c r="V3" s="332" t="s">
        <v>1820</v>
      </c>
      <c r="W3" s="332" t="s">
        <v>1820</v>
      </c>
      <c r="X3" s="333" t="s">
        <v>1819</v>
      </c>
      <c r="Y3" s="332" t="s">
        <v>1820</v>
      </c>
      <c r="Z3" s="333" t="s">
        <v>1819</v>
      </c>
      <c r="AA3" s="333" t="s">
        <v>1819</v>
      </c>
      <c r="AB3" s="332" t="s">
        <v>1820</v>
      </c>
      <c r="AC3" s="332" t="s">
        <v>1820</v>
      </c>
      <c r="AD3" s="333" t="s">
        <v>1819</v>
      </c>
      <c r="AE3" s="334" t="s">
        <v>1818</v>
      </c>
      <c r="AF3" s="334" t="s">
        <v>1818</v>
      </c>
      <c r="AG3" s="334" t="s">
        <v>1818</v>
      </c>
      <c r="AH3" s="334" t="s">
        <v>1818</v>
      </c>
      <c r="AI3" s="333" t="s">
        <v>1819</v>
      </c>
      <c r="AJ3" s="333" t="s">
        <v>1819</v>
      </c>
      <c r="AK3" s="333" t="s">
        <v>1819</v>
      </c>
      <c r="AL3" s="334" t="s">
        <v>1818</v>
      </c>
      <c r="AM3" s="333" t="s">
        <v>1819</v>
      </c>
      <c r="AN3" s="333" t="s">
        <v>1819</v>
      </c>
      <c r="AO3" s="334" t="s">
        <v>1818</v>
      </c>
      <c r="AP3" s="334" t="s">
        <v>1818</v>
      </c>
      <c r="AQ3" s="334" t="s">
        <v>1818</v>
      </c>
      <c r="AR3" s="333" t="s">
        <v>1819</v>
      </c>
      <c r="AS3" s="333" t="s">
        <v>1819</v>
      </c>
      <c r="AT3" s="333" t="s">
        <v>1819</v>
      </c>
      <c r="AU3" s="334" t="s">
        <v>1818</v>
      </c>
      <c r="AV3" s="334" t="s">
        <v>1818</v>
      </c>
    </row>
    <row r="4" spans="1:49" s="339" customFormat="1" ht="24.75" customHeight="1">
      <c r="A4" s="335" t="s">
        <v>1910</v>
      </c>
      <c r="B4" s="335" t="s">
        <v>1911</v>
      </c>
      <c r="C4" s="335" t="s">
        <v>1912</v>
      </c>
      <c r="D4" s="335" t="s">
        <v>1913</v>
      </c>
      <c r="E4" s="335" t="s">
        <v>1914</v>
      </c>
      <c r="F4" s="335" t="s">
        <v>1817</v>
      </c>
      <c r="G4" s="335" t="s">
        <v>1915</v>
      </c>
      <c r="H4" s="335" t="s">
        <v>1916</v>
      </c>
      <c r="I4" s="335" t="s">
        <v>1917</v>
      </c>
      <c r="J4" s="335" t="s">
        <v>1816</v>
      </c>
      <c r="K4" s="335" t="s">
        <v>1918</v>
      </c>
      <c r="L4" s="335" t="s">
        <v>1919</v>
      </c>
      <c r="M4" s="335" t="s">
        <v>1920</v>
      </c>
      <c r="N4" s="335" t="s">
        <v>1921</v>
      </c>
      <c r="O4" s="335" t="s">
        <v>1922</v>
      </c>
      <c r="P4" s="335" t="s">
        <v>1923</v>
      </c>
      <c r="Q4" s="335" t="s">
        <v>1924</v>
      </c>
      <c r="R4" s="335" t="s">
        <v>1925</v>
      </c>
      <c r="S4" s="335" t="s">
        <v>1926</v>
      </c>
      <c r="T4" s="335" t="s">
        <v>1927</v>
      </c>
      <c r="U4" s="335" t="s">
        <v>1927</v>
      </c>
      <c r="V4" s="335" t="s">
        <v>1928</v>
      </c>
      <c r="W4" s="335" t="s">
        <v>1929</v>
      </c>
      <c r="X4" s="335" t="s">
        <v>1930</v>
      </c>
      <c r="Y4" s="335" t="s">
        <v>1931</v>
      </c>
      <c r="Z4" s="336" t="s">
        <v>1932</v>
      </c>
      <c r="AA4" s="336" t="s">
        <v>1933</v>
      </c>
      <c r="AB4" s="335" t="s">
        <v>1934</v>
      </c>
      <c r="AC4" s="335" t="s">
        <v>1935</v>
      </c>
      <c r="AD4" s="337" t="s">
        <v>1936</v>
      </c>
      <c r="AE4" s="337" t="s">
        <v>1937</v>
      </c>
      <c r="AF4" s="337" t="s">
        <v>1938</v>
      </c>
      <c r="AG4" s="337" t="s">
        <v>1939</v>
      </c>
      <c r="AH4" s="337" t="s">
        <v>1940</v>
      </c>
      <c r="AI4" s="337" t="s">
        <v>1941</v>
      </c>
      <c r="AJ4" s="337" t="s">
        <v>1942</v>
      </c>
      <c r="AK4" s="338" t="s">
        <v>1943</v>
      </c>
      <c r="AL4" s="337" t="s">
        <v>1944</v>
      </c>
      <c r="AM4" s="335" t="s">
        <v>1916</v>
      </c>
      <c r="AN4" s="335" t="s">
        <v>1945</v>
      </c>
      <c r="AO4" s="337" t="s">
        <v>1946</v>
      </c>
      <c r="AP4" s="337" t="s">
        <v>1947</v>
      </c>
      <c r="AQ4" s="337" t="s">
        <v>1948</v>
      </c>
      <c r="AR4" s="337" t="s">
        <v>1949</v>
      </c>
      <c r="AS4" s="336" t="s">
        <v>1950</v>
      </c>
      <c r="AT4" s="336" t="s">
        <v>1951</v>
      </c>
      <c r="AU4" s="337" t="s">
        <v>1952</v>
      </c>
      <c r="AV4" s="337" t="s">
        <v>1953</v>
      </c>
    </row>
    <row r="5" spans="1:49" s="142" customFormat="1">
      <c r="A5" s="142" t="s">
        <v>10554</v>
      </c>
      <c r="B5" s="315" t="s">
        <v>10555</v>
      </c>
      <c r="C5" s="142" t="s">
        <v>3444</v>
      </c>
      <c r="D5" s="142" t="s">
        <v>3461</v>
      </c>
      <c r="E5" s="315" t="s">
        <v>10556</v>
      </c>
      <c r="F5" s="315" t="s">
        <v>1789</v>
      </c>
      <c r="G5" s="142" t="s">
        <v>150</v>
      </c>
      <c r="H5" s="316" t="s">
        <v>3445</v>
      </c>
      <c r="I5" s="317">
        <v>17522</v>
      </c>
      <c r="J5" s="317">
        <v>0</v>
      </c>
      <c r="K5" s="317" t="s">
        <v>152</v>
      </c>
      <c r="L5" s="315">
        <v>0</v>
      </c>
      <c r="M5" s="315" t="s">
        <v>152</v>
      </c>
      <c r="N5" s="315" t="s">
        <v>152</v>
      </c>
      <c r="O5" s="315" t="s">
        <v>152</v>
      </c>
      <c r="P5" s="315" t="s">
        <v>13017</v>
      </c>
      <c r="Q5" s="315" t="s">
        <v>152</v>
      </c>
      <c r="R5" s="315" t="s">
        <v>152</v>
      </c>
      <c r="S5" s="315" t="s">
        <v>152</v>
      </c>
      <c r="T5" s="315" t="s">
        <v>152</v>
      </c>
      <c r="U5" s="315" t="s">
        <v>152</v>
      </c>
      <c r="V5" s="315" t="s">
        <v>152</v>
      </c>
      <c r="W5" s="142" t="s">
        <v>10557</v>
      </c>
      <c r="X5" s="142" t="s">
        <v>6492</v>
      </c>
      <c r="Y5" s="142" t="s">
        <v>152</v>
      </c>
      <c r="Z5" s="142" t="s">
        <v>3446</v>
      </c>
      <c r="AA5" s="315" t="s">
        <v>3447</v>
      </c>
      <c r="AB5" s="142" t="s">
        <v>10558</v>
      </c>
      <c r="AC5" s="142" t="s">
        <v>3446</v>
      </c>
      <c r="AD5" s="142" t="s">
        <v>3446</v>
      </c>
      <c r="AE5" s="142" t="s">
        <v>152</v>
      </c>
      <c r="AF5" s="315"/>
      <c r="AH5" s="318" t="s">
        <v>152</v>
      </c>
      <c r="AI5" s="315" t="s">
        <v>3446</v>
      </c>
      <c r="AJ5" s="315" t="s">
        <v>152</v>
      </c>
      <c r="AK5" s="142" t="s">
        <v>10559</v>
      </c>
      <c r="AL5" s="142" t="s">
        <v>1787</v>
      </c>
      <c r="AM5" s="316" t="s">
        <v>10560</v>
      </c>
      <c r="AN5" s="142" t="s">
        <v>152</v>
      </c>
      <c r="AO5" s="315" t="s">
        <v>1469</v>
      </c>
      <c r="AP5" s="315" t="s">
        <v>152</v>
      </c>
      <c r="AQ5" s="316"/>
      <c r="AR5" s="142" t="s">
        <v>152</v>
      </c>
      <c r="AS5" s="315" t="s">
        <v>150</v>
      </c>
      <c r="AT5" s="142" t="s">
        <v>152</v>
      </c>
      <c r="AU5" s="316"/>
      <c r="AV5" s="317" t="s">
        <v>152</v>
      </c>
      <c r="AW5" s="142" t="s">
        <v>152</v>
      </c>
    </row>
    <row r="6" spans="1:49" s="142" customFormat="1">
      <c r="A6" s="142" t="s">
        <v>10603</v>
      </c>
      <c r="B6" s="315" t="s">
        <v>10604</v>
      </c>
      <c r="C6" s="142" t="s">
        <v>3444</v>
      </c>
      <c r="D6" s="142" t="s">
        <v>5257</v>
      </c>
      <c r="E6" s="315" t="s">
        <v>10605</v>
      </c>
      <c r="F6" s="315" t="s">
        <v>1789</v>
      </c>
      <c r="G6" s="142" t="s">
        <v>150</v>
      </c>
      <c r="H6" s="316" t="s">
        <v>3445</v>
      </c>
      <c r="I6" s="317">
        <v>8538</v>
      </c>
      <c r="J6" s="317">
        <v>0</v>
      </c>
      <c r="K6" s="317" t="s">
        <v>152</v>
      </c>
      <c r="L6" s="315">
        <v>0</v>
      </c>
      <c r="M6" s="315" t="s">
        <v>152</v>
      </c>
      <c r="N6" s="315" t="s">
        <v>152</v>
      </c>
      <c r="O6" s="315" t="s">
        <v>152</v>
      </c>
      <c r="P6" s="315" t="s">
        <v>13024</v>
      </c>
      <c r="Q6" s="315" t="s">
        <v>152</v>
      </c>
      <c r="R6" s="315" t="s">
        <v>152</v>
      </c>
      <c r="S6" s="315" t="s">
        <v>152</v>
      </c>
      <c r="T6" s="315" t="s">
        <v>152</v>
      </c>
      <c r="U6" s="315" t="s">
        <v>152</v>
      </c>
      <c r="V6" s="315" t="s">
        <v>152</v>
      </c>
      <c r="W6" s="142" t="s">
        <v>10606</v>
      </c>
      <c r="X6" s="142" t="s">
        <v>6492</v>
      </c>
      <c r="Y6" s="142" t="s">
        <v>152</v>
      </c>
      <c r="Z6" s="142" t="s">
        <v>3446</v>
      </c>
      <c r="AA6" s="315" t="s">
        <v>3447</v>
      </c>
      <c r="AB6" s="142" t="s">
        <v>10607</v>
      </c>
      <c r="AC6" s="142" t="s">
        <v>3446</v>
      </c>
      <c r="AD6" s="142" t="s">
        <v>3446</v>
      </c>
      <c r="AE6" s="142" t="s">
        <v>152</v>
      </c>
      <c r="AF6" s="315"/>
      <c r="AH6" s="318" t="s">
        <v>152</v>
      </c>
      <c r="AI6" s="315" t="s">
        <v>3446</v>
      </c>
      <c r="AJ6" s="315" t="s">
        <v>152</v>
      </c>
      <c r="AK6" s="142" t="s">
        <v>10608</v>
      </c>
      <c r="AL6" s="142" t="s">
        <v>1787</v>
      </c>
      <c r="AM6" s="316" t="s">
        <v>10609</v>
      </c>
      <c r="AN6" s="142" t="s">
        <v>152</v>
      </c>
      <c r="AO6" s="315" t="s">
        <v>1469</v>
      </c>
      <c r="AP6" s="315" t="s">
        <v>152</v>
      </c>
      <c r="AQ6" s="316"/>
      <c r="AR6" s="142" t="s">
        <v>152</v>
      </c>
      <c r="AS6" s="315" t="s">
        <v>150</v>
      </c>
      <c r="AT6" s="142" t="s">
        <v>152</v>
      </c>
      <c r="AU6" s="316"/>
      <c r="AV6" s="317" t="s">
        <v>152</v>
      </c>
      <c r="AW6" s="142" t="s">
        <v>152</v>
      </c>
    </row>
    <row r="7" spans="1:49" s="142" customFormat="1">
      <c r="A7" s="142" t="s">
        <v>10650</v>
      </c>
      <c r="B7" s="315" t="s">
        <v>10651</v>
      </c>
      <c r="C7" s="142" t="s">
        <v>3444</v>
      </c>
      <c r="D7" s="142" t="s">
        <v>9828</v>
      </c>
      <c r="E7" s="315" t="s">
        <v>10652</v>
      </c>
      <c r="F7" s="315" t="s">
        <v>1789</v>
      </c>
      <c r="G7" s="142" t="s">
        <v>150</v>
      </c>
      <c r="H7" s="316" t="s">
        <v>3445</v>
      </c>
      <c r="I7" s="317">
        <v>3244</v>
      </c>
      <c r="J7" s="317">
        <v>0</v>
      </c>
      <c r="K7" s="317" t="s">
        <v>152</v>
      </c>
      <c r="L7" s="315">
        <v>0</v>
      </c>
      <c r="M7" s="315" t="s">
        <v>152</v>
      </c>
      <c r="N7" s="315" t="s">
        <v>152</v>
      </c>
      <c r="O7" s="315" t="s">
        <v>152</v>
      </c>
      <c r="P7" s="315" t="s">
        <v>13030</v>
      </c>
      <c r="Q7" s="315" t="s">
        <v>152</v>
      </c>
      <c r="R7" s="315" t="s">
        <v>152</v>
      </c>
      <c r="S7" s="315" t="s">
        <v>152</v>
      </c>
      <c r="T7" s="315" t="s">
        <v>152</v>
      </c>
      <c r="U7" s="315" t="s">
        <v>152</v>
      </c>
      <c r="V7" s="315" t="s">
        <v>152</v>
      </c>
      <c r="W7" s="142" t="s">
        <v>10653</v>
      </c>
      <c r="X7" s="142" t="s">
        <v>6492</v>
      </c>
      <c r="Y7" s="142" t="s">
        <v>152</v>
      </c>
      <c r="Z7" s="142" t="s">
        <v>3446</v>
      </c>
      <c r="AA7" s="315" t="s">
        <v>3447</v>
      </c>
      <c r="AB7" s="142" t="s">
        <v>10654</v>
      </c>
      <c r="AC7" s="142" t="s">
        <v>3446</v>
      </c>
      <c r="AD7" s="142" t="s">
        <v>3446</v>
      </c>
      <c r="AE7" s="142" t="s">
        <v>152</v>
      </c>
      <c r="AF7" s="315"/>
      <c r="AH7" s="318" t="s">
        <v>152</v>
      </c>
      <c r="AI7" s="315" t="s">
        <v>3446</v>
      </c>
      <c r="AJ7" s="315" t="s">
        <v>152</v>
      </c>
      <c r="AK7" s="142" t="s">
        <v>10655</v>
      </c>
      <c r="AL7" s="142" t="s">
        <v>1787</v>
      </c>
      <c r="AM7" s="316" t="s">
        <v>10656</v>
      </c>
      <c r="AN7" s="142" t="s">
        <v>152</v>
      </c>
      <c r="AO7" s="315" t="s">
        <v>1469</v>
      </c>
      <c r="AP7" s="315" t="s">
        <v>152</v>
      </c>
      <c r="AQ7" s="316"/>
      <c r="AR7" s="142" t="s">
        <v>152</v>
      </c>
      <c r="AS7" s="315" t="s">
        <v>150</v>
      </c>
      <c r="AT7" s="142" t="s">
        <v>152</v>
      </c>
      <c r="AU7" s="316"/>
      <c r="AV7" s="317" t="s">
        <v>152</v>
      </c>
      <c r="AW7" s="142" t="s">
        <v>152</v>
      </c>
    </row>
    <row r="8" spans="1:49" s="142" customFormat="1">
      <c r="A8" s="142" t="s">
        <v>11317</v>
      </c>
      <c r="B8" s="315" t="s">
        <v>11318</v>
      </c>
      <c r="C8" s="142" t="s">
        <v>3444</v>
      </c>
      <c r="D8" s="142" t="s">
        <v>9828</v>
      </c>
      <c r="E8" s="315" t="s">
        <v>11319</v>
      </c>
      <c r="F8" s="315" t="s">
        <v>1789</v>
      </c>
      <c r="G8" s="142" t="s">
        <v>150</v>
      </c>
      <c r="H8" s="316" t="s">
        <v>3445</v>
      </c>
      <c r="I8" s="317">
        <v>7915</v>
      </c>
      <c r="J8" s="317">
        <v>0</v>
      </c>
      <c r="K8" s="317" t="s">
        <v>152</v>
      </c>
      <c r="L8" s="315">
        <v>0</v>
      </c>
      <c r="M8" s="315" t="s">
        <v>152</v>
      </c>
      <c r="N8" s="315" t="s">
        <v>152</v>
      </c>
      <c r="O8" s="315" t="s">
        <v>152</v>
      </c>
      <c r="P8" s="315" t="s">
        <v>13213</v>
      </c>
      <c r="Q8" s="315" t="s">
        <v>152</v>
      </c>
      <c r="R8" s="315" t="s">
        <v>152</v>
      </c>
      <c r="S8" s="315" t="s">
        <v>152</v>
      </c>
      <c r="T8" s="315" t="s">
        <v>152</v>
      </c>
      <c r="U8" s="315" t="s">
        <v>152</v>
      </c>
      <c r="V8" s="315" t="s">
        <v>152</v>
      </c>
      <c r="W8" s="142" t="s">
        <v>11320</v>
      </c>
      <c r="X8" s="142" t="s">
        <v>6493</v>
      </c>
      <c r="Y8" s="142" t="s">
        <v>152</v>
      </c>
      <c r="Z8" s="142" t="s">
        <v>3446</v>
      </c>
      <c r="AA8" s="315" t="s">
        <v>3447</v>
      </c>
      <c r="AB8" s="142" t="s">
        <v>11321</v>
      </c>
      <c r="AC8" s="142" t="s">
        <v>3446</v>
      </c>
      <c r="AD8" s="142" t="s">
        <v>3446</v>
      </c>
      <c r="AE8" s="142" t="s">
        <v>152</v>
      </c>
      <c r="AF8" s="315"/>
      <c r="AH8" s="318" t="s">
        <v>152</v>
      </c>
      <c r="AI8" s="315" t="s">
        <v>3446</v>
      </c>
      <c r="AJ8" s="315" t="s">
        <v>152</v>
      </c>
      <c r="AK8" s="142" t="s">
        <v>11322</v>
      </c>
      <c r="AL8" s="142" t="s">
        <v>1787</v>
      </c>
      <c r="AM8" s="316" t="s">
        <v>10879</v>
      </c>
      <c r="AN8" s="142" t="s">
        <v>152</v>
      </c>
      <c r="AO8" s="315" t="s">
        <v>1469</v>
      </c>
      <c r="AP8" s="315" t="s">
        <v>152</v>
      </c>
      <c r="AQ8" s="316"/>
      <c r="AR8" s="142" t="s">
        <v>152</v>
      </c>
      <c r="AS8" s="315" t="s">
        <v>150</v>
      </c>
      <c r="AT8" s="142" t="s">
        <v>152</v>
      </c>
      <c r="AU8" s="316"/>
      <c r="AV8" s="317" t="s">
        <v>152</v>
      </c>
      <c r="AW8" s="142" t="s">
        <v>152</v>
      </c>
    </row>
    <row r="9" spans="1:49" s="142" customFormat="1">
      <c r="A9" s="142" t="s">
        <v>11303</v>
      </c>
      <c r="B9" s="315" t="s">
        <v>11304</v>
      </c>
      <c r="C9" s="142" t="s">
        <v>3444</v>
      </c>
      <c r="D9" s="142" t="s">
        <v>9828</v>
      </c>
      <c r="E9" s="315" t="s">
        <v>11305</v>
      </c>
      <c r="F9" s="315" t="s">
        <v>1789</v>
      </c>
      <c r="G9" s="142" t="s">
        <v>150</v>
      </c>
      <c r="H9" s="316" t="s">
        <v>3445</v>
      </c>
      <c r="I9" s="317">
        <v>4778</v>
      </c>
      <c r="J9" s="317">
        <v>0</v>
      </c>
      <c r="K9" s="317" t="s">
        <v>152</v>
      </c>
      <c r="L9" s="315">
        <v>0</v>
      </c>
      <c r="M9" s="315" t="s">
        <v>152</v>
      </c>
      <c r="N9" s="315" t="s">
        <v>152</v>
      </c>
      <c r="O9" s="315" t="s">
        <v>152</v>
      </c>
      <c r="P9" s="315" t="s">
        <v>13211</v>
      </c>
      <c r="Q9" s="315" t="s">
        <v>152</v>
      </c>
      <c r="R9" s="315" t="s">
        <v>152</v>
      </c>
      <c r="S9" s="315" t="s">
        <v>152</v>
      </c>
      <c r="T9" s="315" t="s">
        <v>152</v>
      </c>
      <c r="U9" s="315" t="s">
        <v>152</v>
      </c>
      <c r="V9" s="315" t="s">
        <v>152</v>
      </c>
      <c r="W9" s="142" t="s">
        <v>11306</v>
      </c>
      <c r="X9" s="142" t="s">
        <v>6492</v>
      </c>
      <c r="Y9" s="142" t="s">
        <v>152</v>
      </c>
      <c r="Z9" s="142" t="s">
        <v>3446</v>
      </c>
      <c r="AA9" s="315" t="s">
        <v>3447</v>
      </c>
      <c r="AB9" s="142" t="s">
        <v>11307</v>
      </c>
      <c r="AC9" s="142" t="s">
        <v>3446</v>
      </c>
      <c r="AD9" s="142" t="s">
        <v>3446</v>
      </c>
      <c r="AE9" s="142" t="s">
        <v>152</v>
      </c>
      <c r="AF9" s="315"/>
      <c r="AH9" s="318" t="s">
        <v>152</v>
      </c>
      <c r="AI9" s="315" t="s">
        <v>3446</v>
      </c>
      <c r="AJ9" s="315" t="s">
        <v>152</v>
      </c>
      <c r="AK9" s="142" t="s">
        <v>11308</v>
      </c>
      <c r="AL9" s="142" t="s">
        <v>1787</v>
      </c>
      <c r="AM9" s="316" t="s">
        <v>11309</v>
      </c>
      <c r="AN9" s="142" t="s">
        <v>152</v>
      </c>
      <c r="AO9" s="315" t="s">
        <v>1469</v>
      </c>
      <c r="AP9" s="315" t="s">
        <v>152</v>
      </c>
      <c r="AQ9" s="316"/>
      <c r="AR9" s="142" t="s">
        <v>152</v>
      </c>
      <c r="AS9" s="315" t="s">
        <v>150</v>
      </c>
      <c r="AT9" s="142" t="s">
        <v>152</v>
      </c>
      <c r="AU9" s="316"/>
      <c r="AV9" s="317" t="s">
        <v>152</v>
      </c>
      <c r="AW9" s="142" t="s">
        <v>152</v>
      </c>
    </row>
    <row r="10" spans="1:49" s="142" customFormat="1">
      <c r="A10" s="142" t="s">
        <v>11289</v>
      </c>
      <c r="B10" s="315" t="s">
        <v>11290</v>
      </c>
      <c r="C10" s="142" t="s">
        <v>3444</v>
      </c>
      <c r="D10" s="142" t="s">
        <v>9828</v>
      </c>
      <c r="E10" s="315" t="s">
        <v>11291</v>
      </c>
      <c r="F10" s="315" t="s">
        <v>1789</v>
      </c>
      <c r="G10" s="142" t="s">
        <v>150</v>
      </c>
      <c r="H10" s="316" t="s">
        <v>3445</v>
      </c>
      <c r="I10" s="317">
        <v>6277</v>
      </c>
      <c r="J10" s="317">
        <v>0</v>
      </c>
      <c r="K10" s="317" t="s">
        <v>152</v>
      </c>
      <c r="L10" s="315">
        <v>0</v>
      </c>
      <c r="M10" s="315" t="s">
        <v>152</v>
      </c>
      <c r="N10" s="315" t="s">
        <v>152</v>
      </c>
      <c r="O10" s="315" t="s">
        <v>152</v>
      </c>
      <c r="P10" s="315" t="s">
        <v>13209</v>
      </c>
      <c r="Q10" s="315" t="s">
        <v>152</v>
      </c>
      <c r="R10" s="315" t="s">
        <v>152</v>
      </c>
      <c r="S10" s="315" t="s">
        <v>152</v>
      </c>
      <c r="T10" s="315" t="s">
        <v>152</v>
      </c>
      <c r="U10" s="315" t="s">
        <v>152</v>
      </c>
      <c r="V10" s="315" t="s">
        <v>152</v>
      </c>
      <c r="W10" s="142" t="s">
        <v>11292</v>
      </c>
      <c r="X10" s="142" t="s">
        <v>6493</v>
      </c>
      <c r="Y10" s="142" t="s">
        <v>152</v>
      </c>
      <c r="Z10" s="142" t="s">
        <v>3446</v>
      </c>
      <c r="AA10" s="315" t="s">
        <v>3447</v>
      </c>
      <c r="AB10" s="142" t="s">
        <v>11293</v>
      </c>
      <c r="AC10" s="142" t="s">
        <v>3446</v>
      </c>
      <c r="AD10" s="142" t="s">
        <v>3446</v>
      </c>
      <c r="AE10" s="142" t="s">
        <v>152</v>
      </c>
      <c r="AF10" s="315"/>
      <c r="AH10" s="318" t="s">
        <v>152</v>
      </c>
      <c r="AI10" s="315" t="s">
        <v>3446</v>
      </c>
      <c r="AJ10" s="315" t="s">
        <v>152</v>
      </c>
      <c r="AK10" s="142" t="s">
        <v>11294</v>
      </c>
      <c r="AL10" s="142" t="s">
        <v>1787</v>
      </c>
      <c r="AM10" s="316" t="s">
        <v>11295</v>
      </c>
      <c r="AN10" s="142" t="s">
        <v>152</v>
      </c>
      <c r="AO10" s="315" t="s">
        <v>1469</v>
      </c>
      <c r="AP10" s="315" t="s">
        <v>152</v>
      </c>
      <c r="AQ10" s="316"/>
      <c r="AR10" s="142" t="s">
        <v>152</v>
      </c>
      <c r="AS10" s="315" t="s">
        <v>150</v>
      </c>
      <c r="AT10" s="142" t="s">
        <v>152</v>
      </c>
      <c r="AU10" s="316"/>
      <c r="AV10" s="317" t="s">
        <v>152</v>
      </c>
      <c r="AW10" s="142" t="s">
        <v>152</v>
      </c>
    </row>
    <row r="11" spans="1:49" s="142" customFormat="1">
      <c r="A11" s="142" t="s">
        <v>11310</v>
      </c>
      <c r="B11" s="315" t="s">
        <v>11311</v>
      </c>
      <c r="C11" s="142" t="s">
        <v>3444</v>
      </c>
      <c r="D11" s="142" t="s">
        <v>9828</v>
      </c>
      <c r="E11" s="315" t="s">
        <v>11312</v>
      </c>
      <c r="F11" s="315" t="s">
        <v>1789</v>
      </c>
      <c r="G11" s="142" t="s">
        <v>150</v>
      </c>
      <c r="H11" s="316" t="s">
        <v>3445</v>
      </c>
      <c r="I11" s="317">
        <v>4459</v>
      </c>
      <c r="J11" s="317">
        <v>0</v>
      </c>
      <c r="K11" s="317" t="s">
        <v>152</v>
      </c>
      <c r="L11" s="315">
        <v>0</v>
      </c>
      <c r="M11" s="315" t="s">
        <v>152</v>
      </c>
      <c r="N11" s="315" t="s">
        <v>152</v>
      </c>
      <c r="O11" s="315" t="s">
        <v>152</v>
      </c>
      <c r="P11" s="315" t="s">
        <v>13212</v>
      </c>
      <c r="Q11" s="315" t="s">
        <v>152</v>
      </c>
      <c r="R11" s="315" t="s">
        <v>152</v>
      </c>
      <c r="S11" s="315" t="s">
        <v>152</v>
      </c>
      <c r="T11" s="315" t="s">
        <v>152</v>
      </c>
      <c r="U11" s="315" t="s">
        <v>152</v>
      </c>
      <c r="V11" s="315" t="s">
        <v>152</v>
      </c>
      <c r="W11" s="142" t="s">
        <v>11313</v>
      </c>
      <c r="X11" s="142" t="s">
        <v>6493</v>
      </c>
      <c r="Y11" s="142" t="s">
        <v>152</v>
      </c>
      <c r="Z11" s="142" t="s">
        <v>3446</v>
      </c>
      <c r="AA11" s="315" t="s">
        <v>3447</v>
      </c>
      <c r="AB11" s="142" t="s">
        <v>11314</v>
      </c>
      <c r="AC11" s="142" t="s">
        <v>3446</v>
      </c>
      <c r="AD11" s="142" t="s">
        <v>3446</v>
      </c>
      <c r="AE11" s="142" t="s">
        <v>152</v>
      </c>
      <c r="AF11" s="315"/>
      <c r="AH11" s="318" t="s">
        <v>152</v>
      </c>
      <c r="AI11" s="315" t="s">
        <v>3446</v>
      </c>
      <c r="AJ11" s="315" t="s">
        <v>152</v>
      </c>
      <c r="AK11" s="142" t="s">
        <v>11315</v>
      </c>
      <c r="AL11" s="142" t="s">
        <v>1787</v>
      </c>
      <c r="AM11" s="316" t="s">
        <v>11316</v>
      </c>
      <c r="AN11" s="142" t="s">
        <v>152</v>
      </c>
      <c r="AO11" s="315" t="s">
        <v>1469</v>
      </c>
      <c r="AP11" s="315" t="s">
        <v>152</v>
      </c>
      <c r="AQ11" s="316"/>
      <c r="AR11" s="142" t="s">
        <v>152</v>
      </c>
      <c r="AS11" s="315" t="s">
        <v>150</v>
      </c>
      <c r="AT11" s="142" t="s">
        <v>152</v>
      </c>
      <c r="AU11" s="316"/>
      <c r="AV11" s="317" t="s">
        <v>152</v>
      </c>
      <c r="AW11" s="142" t="s">
        <v>152</v>
      </c>
    </row>
    <row r="12" spans="1:49" s="142" customFormat="1">
      <c r="A12" s="142" t="s">
        <v>10845</v>
      </c>
      <c r="B12" s="315" t="s">
        <v>10846</v>
      </c>
      <c r="C12" s="142" t="s">
        <v>3444</v>
      </c>
      <c r="D12" s="142" t="s">
        <v>9828</v>
      </c>
      <c r="E12" s="315" t="s">
        <v>10847</v>
      </c>
      <c r="F12" s="315" t="s">
        <v>1789</v>
      </c>
      <c r="G12" s="142" t="s">
        <v>150</v>
      </c>
      <c r="H12" s="316" t="s">
        <v>3445</v>
      </c>
      <c r="I12" s="317">
        <v>6373</v>
      </c>
      <c r="J12" s="317">
        <v>0</v>
      </c>
      <c r="K12" s="317" t="s">
        <v>152</v>
      </c>
      <c r="L12" s="315">
        <v>0</v>
      </c>
      <c r="M12" s="315" t="s">
        <v>152</v>
      </c>
      <c r="N12" s="315" t="s">
        <v>152</v>
      </c>
      <c r="O12" s="315" t="s">
        <v>152</v>
      </c>
      <c r="P12" s="315" t="s">
        <v>13062</v>
      </c>
      <c r="Q12" s="315" t="s">
        <v>152</v>
      </c>
      <c r="R12" s="315" t="s">
        <v>152</v>
      </c>
      <c r="S12" s="315" t="s">
        <v>152</v>
      </c>
      <c r="T12" s="315" t="s">
        <v>152</v>
      </c>
      <c r="U12" s="315" t="s">
        <v>152</v>
      </c>
      <c r="V12" s="315" t="s">
        <v>152</v>
      </c>
      <c r="W12" s="142" t="s">
        <v>10848</v>
      </c>
      <c r="X12" s="142" t="s">
        <v>6492</v>
      </c>
      <c r="Y12" s="142" t="s">
        <v>152</v>
      </c>
      <c r="Z12" s="142" t="s">
        <v>3446</v>
      </c>
      <c r="AA12" s="315" t="s">
        <v>3447</v>
      </c>
      <c r="AB12" s="142" t="s">
        <v>10849</v>
      </c>
      <c r="AC12" s="142" t="s">
        <v>3446</v>
      </c>
      <c r="AD12" s="142" t="s">
        <v>3446</v>
      </c>
      <c r="AE12" s="142" t="s">
        <v>152</v>
      </c>
      <c r="AF12" s="315"/>
      <c r="AH12" s="318" t="s">
        <v>152</v>
      </c>
      <c r="AI12" s="315" t="s">
        <v>3446</v>
      </c>
      <c r="AJ12" s="315" t="s">
        <v>152</v>
      </c>
      <c r="AK12" s="142" t="s">
        <v>10850</v>
      </c>
      <c r="AL12" s="142" t="s">
        <v>1787</v>
      </c>
      <c r="AM12" s="316" t="s">
        <v>10851</v>
      </c>
      <c r="AN12" s="142" t="s">
        <v>152</v>
      </c>
      <c r="AO12" s="315" t="s">
        <v>1469</v>
      </c>
      <c r="AP12" s="315" t="s">
        <v>152</v>
      </c>
      <c r="AQ12" s="316"/>
      <c r="AR12" s="142" t="s">
        <v>152</v>
      </c>
      <c r="AS12" s="315" t="s">
        <v>150</v>
      </c>
      <c r="AT12" s="142" t="s">
        <v>152</v>
      </c>
      <c r="AU12" s="316"/>
      <c r="AV12" s="317" t="s">
        <v>152</v>
      </c>
      <c r="AW12" s="142" t="s">
        <v>152</v>
      </c>
    </row>
    <row r="13" spans="1:49" s="142" customFormat="1">
      <c r="A13" s="142" t="s">
        <v>10852</v>
      </c>
      <c r="B13" s="315" t="s">
        <v>10853</v>
      </c>
      <c r="C13" s="142" t="s">
        <v>3444</v>
      </c>
      <c r="D13" s="142" t="s">
        <v>9828</v>
      </c>
      <c r="E13" s="315" t="s">
        <v>10854</v>
      </c>
      <c r="F13" s="315" t="s">
        <v>1789</v>
      </c>
      <c r="G13" s="142" t="s">
        <v>150</v>
      </c>
      <c r="H13" s="316" t="s">
        <v>3445</v>
      </c>
      <c r="I13" s="317">
        <v>5638</v>
      </c>
      <c r="J13" s="317">
        <v>0</v>
      </c>
      <c r="K13" s="317" t="s">
        <v>152</v>
      </c>
      <c r="L13" s="315">
        <v>0</v>
      </c>
      <c r="M13" s="315" t="s">
        <v>152</v>
      </c>
      <c r="N13" s="315" t="s">
        <v>152</v>
      </c>
      <c r="O13" s="315" t="s">
        <v>152</v>
      </c>
      <c r="P13" s="315" t="s">
        <v>13063</v>
      </c>
      <c r="Q13" s="315" t="s">
        <v>152</v>
      </c>
      <c r="R13" s="315" t="s">
        <v>152</v>
      </c>
      <c r="S13" s="315" t="s">
        <v>152</v>
      </c>
      <c r="T13" s="315" t="s">
        <v>152</v>
      </c>
      <c r="U13" s="315" t="s">
        <v>152</v>
      </c>
      <c r="V13" s="315" t="s">
        <v>152</v>
      </c>
      <c r="W13" s="142" t="s">
        <v>10855</v>
      </c>
      <c r="X13" s="142" t="s">
        <v>6492</v>
      </c>
      <c r="Y13" s="142" t="s">
        <v>152</v>
      </c>
      <c r="Z13" s="142" t="s">
        <v>3446</v>
      </c>
      <c r="AA13" s="315" t="s">
        <v>3447</v>
      </c>
      <c r="AB13" s="142" t="s">
        <v>10856</v>
      </c>
      <c r="AC13" s="142" t="s">
        <v>3446</v>
      </c>
      <c r="AD13" s="142" t="s">
        <v>3446</v>
      </c>
      <c r="AE13" s="142" t="s">
        <v>152</v>
      </c>
      <c r="AF13" s="315"/>
      <c r="AH13" s="318" t="s">
        <v>152</v>
      </c>
      <c r="AI13" s="315" t="s">
        <v>3446</v>
      </c>
      <c r="AJ13" s="315" t="s">
        <v>152</v>
      </c>
      <c r="AK13" s="142" t="s">
        <v>10857</v>
      </c>
      <c r="AL13" s="142" t="s">
        <v>1787</v>
      </c>
      <c r="AM13" s="316" t="s">
        <v>10858</v>
      </c>
      <c r="AN13" s="142" t="s">
        <v>152</v>
      </c>
      <c r="AO13" s="315" t="s">
        <v>1469</v>
      </c>
      <c r="AP13" s="315" t="s">
        <v>152</v>
      </c>
      <c r="AQ13" s="316"/>
      <c r="AR13" s="142" t="s">
        <v>152</v>
      </c>
      <c r="AS13" s="315" t="s">
        <v>150</v>
      </c>
      <c r="AT13" s="142" t="s">
        <v>152</v>
      </c>
      <c r="AU13" s="316"/>
      <c r="AV13" s="317" t="s">
        <v>152</v>
      </c>
      <c r="AW13" s="142" t="s">
        <v>152</v>
      </c>
    </row>
    <row r="14" spans="1:49" s="142" customFormat="1">
      <c r="A14" s="142" t="s">
        <v>10859</v>
      </c>
      <c r="B14" s="315" t="s">
        <v>10860</v>
      </c>
      <c r="C14" s="142" t="s">
        <v>3444</v>
      </c>
      <c r="D14" s="142" t="s">
        <v>9828</v>
      </c>
      <c r="E14" s="315" t="s">
        <v>10861</v>
      </c>
      <c r="F14" s="315" t="s">
        <v>1789</v>
      </c>
      <c r="G14" s="142" t="s">
        <v>150</v>
      </c>
      <c r="H14" s="316" t="s">
        <v>3445</v>
      </c>
      <c r="I14" s="317">
        <v>6537</v>
      </c>
      <c r="J14" s="317">
        <v>0</v>
      </c>
      <c r="K14" s="317" t="s">
        <v>152</v>
      </c>
      <c r="L14" s="315">
        <v>0</v>
      </c>
      <c r="M14" s="315" t="s">
        <v>152</v>
      </c>
      <c r="N14" s="315" t="s">
        <v>152</v>
      </c>
      <c r="O14" s="315" t="s">
        <v>152</v>
      </c>
      <c r="P14" s="315" t="s">
        <v>13064</v>
      </c>
      <c r="Q14" s="315" t="s">
        <v>152</v>
      </c>
      <c r="R14" s="315" t="s">
        <v>152</v>
      </c>
      <c r="S14" s="315" t="s">
        <v>152</v>
      </c>
      <c r="T14" s="315" t="s">
        <v>152</v>
      </c>
      <c r="U14" s="315" t="s">
        <v>152</v>
      </c>
      <c r="V14" s="315" t="s">
        <v>152</v>
      </c>
      <c r="W14" s="142" t="s">
        <v>10862</v>
      </c>
      <c r="X14" s="142" t="s">
        <v>6493</v>
      </c>
      <c r="Y14" s="142" t="s">
        <v>152</v>
      </c>
      <c r="Z14" s="142" t="s">
        <v>3446</v>
      </c>
      <c r="AA14" s="315" t="s">
        <v>3447</v>
      </c>
      <c r="AB14" s="142" t="s">
        <v>10863</v>
      </c>
      <c r="AC14" s="142" t="s">
        <v>3446</v>
      </c>
      <c r="AD14" s="142" t="s">
        <v>3446</v>
      </c>
      <c r="AE14" s="142" t="s">
        <v>152</v>
      </c>
      <c r="AF14" s="315"/>
      <c r="AH14" s="318" t="s">
        <v>152</v>
      </c>
      <c r="AI14" s="315" t="s">
        <v>3446</v>
      </c>
      <c r="AJ14" s="315" t="s">
        <v>152</v>
      </c>
      <c r="AK14" s="142" t="s">
        <v>10864</v>
      </c>
      <c r="AL14" s="142" t="s">
        <v>1787</v>
      </c>
      <c r="AM14" s="316" t="s">
        <v>10865</v>
      </c>
      <c r="AN14" s="142" t="s">
        <v>152</v>
      </c>
      <c r="AO14" s="315" t="s">
        <v>1469</v>
      </c>
      <c r="AP14" s="315" t="s">
        <v>152</v>
      </c>
      <c r="AQ14" s="316"/>
      <c r="AR14" s="142" t="s">
        <v>152</v>
      </c>
      <c r="AS14" s="315" t="s">
        <v>150</v>
      </c>
      <c r="AT14" s="142" t="s">
        <v>152</v>
      </c>
      <c r="AU14" s="316"/>
      <c r="AV14" s="317" t="s">
        <v>152</v>
      </c>
      <c r="AW14" s="142" t="s">
        <v>152</v>
      </c>
    </row>
    <row r="15" spans="1:49" s="142" customFormat="1">
      <c r="A15" s="142" t="s">
        <v>10866</v>
      </c>
      <c r="B15" s="315" t="s">
        <v>10867</v>
      </c>
      <c r="C15" s="142" t="s">
        <v>3444</v>
      </c>
      <c r="D15" s="142" t="s">
        <v>9828</v>
      </c>
      <c r="E15" s="315" t="s">
        <v>10868</v>
      </c>
      <c r="F15" s="315" t="s">
        <v>1789</v>
      </c>
      <c r="G15" s="142" t="s">
        <v>150</v>
      </c>
      <c r="H15" s="316" t="s">
        <v>3445</v>
      </c>
      <c r="I15" s="317">
        <v>7277</v>
      </c>
      <c r="J15" s="317">
        <v>0</v>
      </c>
      <c r="K15" s="317" t="s">
        <v>152</v>
      </c>
      <c r="L15" s="315">
        <v>0</v>
      </c>
      <c r="M15" s="315" t="s">
        <v>152</v>
      </c>
      <c r="N15" s="315" t="s">
        <v>152</v>
      </c>
      <c r="O15" s="315" t="s">
        <v>152</v>
      </c>
      <c r="P15" s="315" t="s">
        <v>13065</v>
      </c>
      <c r="Q15" s="315" t="s">
        <v>152</v>
      </c>
      <c r="R15" s="315" t="s">
        <v>152</v>
      </c>
      <c r="S15" s="315" t="s">
        <v>152</v>
      </c>
      <c r="T15" s="315" t="s">
        <v>152</v>
      </c>
      <c r="U15" s="315" t="s">
        <v>152</v>
      </c>
      <c r="V15" s="315" t="s">
        <v>152</v>
      </c>
      <c r="W15" s="142" t="s">
        <v>10869</v>
      </c>
      <c r="X15" s="142" t="s">
        <v>6493</v>
      </c>
      <c r="Y15" s="142" t="s">
        <v>152</v>
      </c>
      <c r="Z15" s="142" t="s">
        <v>3446</v>
      </c>
      <c r="AA15" s="315" t="s">
        <v>3447</v>
      </c>
      <c r="AB15" s="142" t="s">
        <v>10870</v>
      </c>
      <c r="AC15" s="142" t="s">
        <v>3446</v>
      </c>
      <c r="AD15" s="142" t="s">
        <v>3446</v>
      </c>
      <c r="AE15" s="142" t="s">
        <v>152</v>
      </c>
      <c r="AF15" s="315"/>
      <c r="AH15" s="318" t="s">
        <v>152</v>
      </c>
      <c r="AI15" s="315" t="s">
        <v>3446</v>
      </c>
      <c r="AJ15" s="315" t="s">
        <v>152</v>
      </c>
      <c r="AK15" s="142" t="s">
        <v>10871</v>
      </c>
      <c r="AL15" s="142" t="s">
        <v>1787</v>
      </c>
      <c r="AM15" s="316" t="s">
        <v>10872</v>
      </c>
      <c r="AN15" s="142" t="s">
        <v>152</v>
      </c>
      <c r="AO15" s="315" t="s">
        <v>1469</v>
      </c>
      <c r="AP15" s="315" t="s">
        <v>152</v>
      </c>
      <c r="AQ15" s="316"/>
      <c r="AR15" s="142" t="s">
        <v>152</v>
      </c>
      <c r="AS15" s="315" t="s">
        <v>150</v>
      </c>
      <c r="AT15" s="142" t="s">
        <v>152</v>
      </c>
      <c r="AU15" s="316"/>
      <c r="AV15" s="317" t="s">
        <v>152</v>
      </c>
      <c r="AW15" s="142" t="s">
        <v>152</v>
      </c>
    </row>
    <row r="16" spans="1:49" s="142" customFormat="1">
      <c r="A16" s="142" t="s">
        <v>11296</v>
      </c>
      <c r="B16" s="315" t="s">
        <v>11297</v>
      </c>
      <c r="C16" s="142" t="s">
        <v>3444</v>
      </c>
      <c r="D16" s="142" t="s">
        <v>9828</v>
      </c>
      <c r="E16" s="315" t="s">
        <v>11298</v>
      </c>
      <c r="F16" s="315" t="s">
        <v>1789</v>
      </c>
      <c r="G16" s="142" t="s">
        <v>150</v>
      </c>
      <c r="H16" s="316" t="s">
        <v>3445</v>
      </c>
      <c r="I16" s="317">
        <v>4777</v>
      </c>
      <c r="J16" s="317">
        <v>0</v>
      </c>
      <c r="K16" s="317" t="s">
        <v>152</v>
      </c>
      <c r="L16" s="315">
        <v>0</v>
      </c>
      <c r="M16" s="315" t="s">
        <v>152</v>
      </c>
      <c r="N16" s="315" t="s">
        <v>152</v>
      </c>
      <c r="O16" s="315" t="s">
        <v>152</v>
      </c>
      <c r="P16" s="315" t="s">
        <v>13210</v>
      </c>
      <c r="Q16" s="315" t="s">
        <v>152</v>
      </c>
      <c r="R16" s="315" t="s">
        <v>152</v>
      </c>
      <c r="S16" s="315" t="s">
        <v>152</v>
      </c>
      <c r="T16" s="315" t="s">
        <v>152</v>
      </c>
      <c r="U16" s="315" t="s">
        <v>152</v>
      </c>
      <c r="V16" s="315" t="s">
        <v>152</v>
      </c>
      <c r="W16" s="142" t="s">
        <v>11299</v>
      </c>
      <c r="X16" s="142" t="s">
        <v>6493</v>
      </c>
      <c r="Y16" s="142" t="s">
        <v>152</v>
      </c>
      <c r="Z16" s="142" t="s">
        <v>3446</v>
      </c>
      <c r="AA16" s="315" t="s">
        <v>3447</v>
      </c>
      <c r="AB16" s="142" t="s">
        <v>11300</v>
      </c>
      <c r="AC16" s="142" t="s">
        <v>3446</v>
      </c>
      <c r="AD16" s="142" t="s">
        <v>3446</v>
      </c>
      <c r="AE16" s="142" t="s">
        <v>152</v>
      </c>
      <c r="AF16" s="315"/>
      <c r="AH16" s="318" t="s">
        <v>152</v>
      </c>
      <c r="AI16" s="315" t="s">
        <v>3446</v>
      </c>
      <c r="AJ16" s="315" t="s">
        <v>152</v>
      </c>
      <c r="AK16" s="142" t="s">
        <v>11301</v>
      </c>
      <c r="AL16" s="142" t="s">
        <v>1787</v>
      </c>
      <c r="AM16" s="316" t="s">
        <v>11302</v>
      </c>
      <c r="AN16" s="142" t="s">
        <v>152</v>
      </c>
      <c r="AO16" s="315" t="s">
        <v>1469</v>
      </c>
      <c r="AP16" s="315" t="s">
        <v>152</v>
      </c>
      <c r="AQ16" s="316"/>
      <c r="AR16" s="142" t="s">
        <v>152</v>
      </c>
      <c r="AS16" s="315" t="s">
        <v>150</v>
      </c>
      <c r="AT16" s="142" t="s">
        <v>152</v>
      </c>
      <c r="AU16" s="316"/>
      <c r="AV16" s="317" t="s">
        <v>152</v>
      </c>
      <c r="AW16" s="142" t="s">
        <v>152</v>
      </c>
    </row>
    <row r="17" spans="1:49" s="142" customFormat="1">
      <c r="A17" s="142" t="s">
        <v>10818</v>
      </c>
      <c r="B17" s="315" t="s">
        <v>10819</v>
      </c>
      <c r="C17" s="142" t="s">
        <v>3444</v>
      </c>
      <c r="D17" s="142" t="s">
        <v>9828</v>
      </c>
      <c r="E17" s="315" t="s">
        <v>10820</v>
      </c>
      <c r="F17" s="315" t="s">
        <v>1789</v>
      </c>
      <c r="G17" s="142" t="s">
        <v>150</v>
      </c>
      <c r="H17" s="316" t="s">
        <v>3445</v>
      </c>
      <c r="I17" s="317">
        <v>8680</v>
      </c>
      <c r="J17" s="317">
        <v>0</v>
      </c>
      <c r="K17" s="317" t="s">
        <v>152</v>
      </c>
      <c r="L17" s="315">
        <v>0</v>
      </c>
      <c r="M17" s="315" t="s">
        <v>152</v>
      </c>
      <c r="N17" s="315" t="s">
        <v>152</v>
      </c>
      <c r="O17" s="315" t="s">
        <v>152</v>
      </c>
      <c r="P17" s="315" t="s">
        <v>13057</v>
      </c>
      <c r="Q17" s="315" t="s">
        <v>152</v>
      </c>
      <c r="R17" s="315" t="s">
        <v>152</v>
      </c>
      <c r="S17" s="315" t="s">
        <v>152</v>
      </c>
      <c r="T17" s="315" t="s">
        <v>152</v>
      </c>
      <c r="U17" s="315" t="s">
        <v>152</v>
      </c>
      <c r="V17" s="315" t="s">
        <v>152</v>
      </c>
      <c r="W17" s="142" t="s">
        <v>10821</v>
      </c>
      <c r="X17" s="142" t="s">
        <v>6492</v>
      </c>
      <c r="Y17" s="142" t="s">
        <v>152</v>
      </c>
      <c r="Z17" s="142" t="s">
        <v>3446</v>
      </c>
      <c r="AA17" s="315" t="s">
        <v>3447</v>
      </c>
      <c r="AB17" s="142" t="s">
        <v>10822</v>
      </c>
      <c r="AC17" s="142" t="s">
        <v>3446</v>
      </c>
      <c r="AD17" s="142" t="s">
        <v>3446</v>
      </c>
      <c r="AE17" s="142" t="s">
        <v>152</v>
      </c>
      <c r="AF17" s="315"/>
      <c r="AH17" s="318" t="s">
        <v>152</v>
      </c>
      <c r="AI17" s="315" t="s">
        <v>3446</v>
      </c>
      <c r="AJ17" s="315" t="s">
        <v>152</v>
      </c>
      <c r="AK17" s="142" t="s">
        <v>10823</v>
      </c>
      <c r="AL17" s="142" t="s">
        <v>1787</v>
      </c>
      <c r="AM17" s="316" t="s">
        <v>10824</v>
      </c>
      <c r="AN17" s="142" t="s">
        <v>152</v>
      </c>
      <c r="AO17" s="315" t="s">
        <v>1469</v>
      </c>
      <c r="AP17" s="315" t="s">
        <v>152</v>
      </c>
      <c r="AQ17" s="316"/>
      <c r="AR17" s="142" t="s">
        <v>152</v>
      </c>
      <c r="AS17" s="315" t="s">
        <v>150</v>
      </c>
      <c r="AT17" s="142" t="s">
        <v>152</v>
      </c>
      <c r="AU17" s="316"/>
      <c r="AV17" s="317" t="s">
        <v>152</v>
      </c>
      <c r="AW17" s="142" t="s">
        <v>152</v>
      </c>
    </row>
    <row r="18" spans="1:49" s="142" customFormat="1">
      <c r="A18" s="142" t="s">
        <v>10873</v>
      </c>
      <c r="B18" s="315" t="s">
        <v>10874</v>
      </c>
      <c r="C18" s="142" t="s">
        <v>3444</v>
      </c>
      <c r="D18" s="142" t="s">
        <v>9828</v>
      </c>
      <c r="E18" s="315" t="s">
        <v>10875</v>
      </c>
      <c r="F18" s="315" t="s">
        <v>1789</v>
      </c>
      <c r="G18" s="142" t="s">
        <v>150</v>
      </c>
      <c r="H18" s="316" t="s">
        <v>3445</v>
      </c>
      <c r="I18" s="317">
        <v>14013</v>
      </c>
      <c r="J18" s="317">
        <v>0</v>
      </c>
      <c r="K18" s="317" t="s">
        <v>152</v>
      </c>
      <c r="L18" s="315">
        <v>0</v>
      </c>
      <c r="M18" s="315" t="s">
        <v>152</v>
      </c>
      <c r="N18" s="315" t="s">
        <v>152</v>
      </c>
      <c r="O18" s="315" t="s">
        <v>152</v>
      </c>
      <c r="P18" s="315" t="s">
        <v>13066</v>
      </c>
      <c r="Q18" s="315" t="s">
        <v>152</v>
      </c>
      <c r="R18" s="315" t="s">
        <v>152</v>
      </c>
      <c r="S18" s="315" t="s">
        <v>152</v>
      </c>
      <c r="T18" s="315" t="s">
        <v>152</v>
      </c>
      <c r="U18" s="315" t="s">
        <v>152</v>
      </c>
      <c r="V18" s="315" t="s">
        <v>152</v>
      </c>
      <c r="W18" s="142" t="s">
        <v>10876</v>
      </c>
      <c r="X18" s="142" t="s">
        <v>6493</v>
      </c>
      <c r="Y18" s="142" t="s">
        <v>152</v>
      </c>
      <c r="Z18" s="142" t="s">
        <v>3446</v>
      </c>
      <c r="AA18" s="315" t="s">
        <v>3447</v>
      </c>
      <c r="AB18" s="142" t="s">
        <v>10877</v>
      </c>
      <c r="AC18" s="142" t="s">
        <v>3446</v>
      </c>
      <c r="AD18" s="142" t="s">
        <v>3446</v>
      </c>
      <c r="AE18" s="142" t="s">
        <v>152</v>
      </c>
      <c r="AF18" s="315"/>
      <c r="AH18" s="318" t="s">
        <v>152</v>
      </c>
      <c r="AI18" s="315" t="s">
        <v>3446</v>
      </c>
      <c r="AJ18" s="315" t="s">
        <v>152</v>
      </c>
      <c r="AK18" s="142" t="s">
        <v>10878</v>
      </c>
      <c r="AL18" s="142" t="s">
        <v>1787</v>
      </c>
      <c r="AM18" s="316" t="s">
        <v>10879</v>
      </c>
      <c r="AN18" s="142" t="s">
        <v>152</v>
      </c>
      <c r="AO18" s="315" t="s">
        <v>1469</v>
      </c>
      <c r="AP18" s="315" t="s">
        <v>152</v>
      </c>
      <c r="AQ18" s="316"/>
      <c r="AR18" s="142" t="s">
        <v>152</v>
      </c>
      <c r="AS18" s="315" t="s">
        <v>150</v>
      </c>
      <c r="AT18" s="142" t="s">
        <v>152</v>
      </c>
      <c r="AU18" s="316"/>
      <c r="AV18" s="317" t="s">
        <v>152</v>
      </c>
      <c r="AW18" s="142" t="s">
        <v>152</v>
      </c>
    </row>
    <row r="19" spans="1:49" s="142" customFormat="1">
      <c r="A19" s="142" t="s">
        <v>10880</v>
      </c>
      <c r="B19" s="315" t="s">
        <v>10881</v>
      </c>
      <c r="C19" s="142" t="s">
        <v>3444</v>
      </c>
      <c r="D19" s="142" t="s">
        <v>9828</v>
      </c>
      <c r="E19" s="315" t="s">
        <v>10882</v>
      </c>
      <c r="F19" s="315" t="s">
        <v>1789</v>
      </c>
      <c r="G19" s="142" t="s">
        <v>150</v>
      </c>
      <c r="H19" s="316" t="s">
        <v>3445</v>
      </c>
      <c r="I19" s="317">
        <v>11429</v>
      </c>
      <c r="J19" s="317">
        <v>0</v>
      </c>
      <c r="K19" s="317" t="s">
        <v>152</v>
      </c>
      <c r="L19" s="315">
        <v>0</v>
      </c>
      <c r="M19" s="315" t="s">
        <v>152</v>
      </c>
      <c r="N19" s="315" t="s">
        <v>152</v>
      </c>
      <c r="O19" s="315" t="s">
        <v>152</v>
      </c>
      <c r="P19" s="315" t="s">
        <v>13067</v>
      </c>
      <c r="Q19" s="315" t="s">
        <v>152</v>
      </c>
      <c r="R19" s="315" t="s">
        <v>152</v>
      </c>
      <c r="S19" s="315" t="s">
        <v>152</v>
      </c>
      <c r="T19" s="315" t="s">
        <v>152</v>
      </c>
      <c r="U19" s="315" t="s">
        <v>152</v>
      </c>
      <c r="V19" s="315" t="s">
        <v>152</v>
      </c>
      <c r="W19" s="142" t="s">
        <v>10883</v>
      </c>
      <c r="X19" s="142" t="s">
        <v>6492</v>
      </c>
      <c r="Y19" s="142" t="s">
        <v>152</v>
      </c>
      <c r="Z19" s="142" t="s">
        <v>3446</v>
      </c>
      <c r="AA19" s="315" t="s">
        <v>3447</v>
      </c>
      <c r="AB19" s="142" t="s">
        <v>10884</v>
      </c>
      <c r="AC19" s="142" t="s">
        <v>3446</v>
      </c>
      <c r="AD19" s="142" t="s">
        <v>3446</v>
      </c>
      <c r="AE19" s="142" t="s">
        <v>152</v>
      </c>
      <c r="AF19" s="315"/>
      <c r="AH19" s="318" t="s">
        <v>152</v>
      </c>
      <c r="AI19" s="315" t="s">
        <v>3446</v>
      </c>
      <c r="AJ19" s="315" t="s">
        <v>152</v>
      </c>
      <c r="AK19" s="142" t="s">
        <v>10885</v>
      </c>
      <c r="AL19" s="142" t="s">
        <v>1787</v>
      </c>
      <c r="AM19" s="316" t="s">
        <v>10886</v>
      </c>
      <c r="AN19" s="142" t="s">
        <v>152</v>
      </c>
      <c r="AO19" s="315" t="s">
        <v>1469</v>
      </c>
      <c r="AP19" s="315" t="s">
        <v>152</v>
      </c>
      <c r="AQ19" s="316"/>
      <c r="AR19" s="142" t="s">
        <v>152</v>
      </c>
      <c r="AS19" s="315" t="s">
        <v>150</v>
      </c>
      <c r="AT19" s="142" t="s">
        <v>152</v>
      </c>
      <c r="AU19" s="316"/>
      <c r="AV19" s="317" t="s">
        <v>152</v>
      </c>
      <c r="AW19" s="142" t="s">
        <v>152</v>
      </c>
    </row>
    <row r="20" spans="1:49" s="142" customFormat="1">
      <c r="A20" s="142" t="s">
        <v>10887</v>
      </c>
      <c r="B20" s="315" t="s">
        <v>10888</v>
      </c>
      <c r="C20" s="142" t="s">
        <v>3444</v>
      </c>
      <c r="D20" s="142" t="s">
        <v>9828</v>
      </c>
      <c r="E20" s="315" t="s">
        <v>10889</v>
      </c>
      <c r="F20" s="315" t="s">
        <v>1789</v>
      </c>
      <c r="G20" s="142" t="s">
        <v>150</v>
      </c>
      <c r="H20" s="316" t="s">
        <v>3445</v>
      </c>
      <c r="I20" s="317">
        <v>9007</v>
      </c>
      <c r="J20" s="317">
        <v>0</v>
      </c>
      <c r="K20" s="317" t="s">
        <v>152</v>
      </c>
      <c r="L20" s="315">
        <v>0</v>
      </c>
      <c r="M20" s="315" t="s">
        <v>152</v>
      </c>
      <c r="N20" s="315" t="s">
        <v>152</v>
      </c>
      <c r="O20" s="315" t="s">
        <v>152</v>
      </c>
      <c r="P20" s="315" t="s">
        <v>13068</v>
      </c>
      <c r="Q20" s="315" t="s">
        <v>152</v>
      </c>
      <c r="R20" s="315" t="s">
        <v>152</v>
      </c>
      <c r="S20" s="315" t="s">
        <v>152</v>
      </c>
      <c r="T20" s="315" t="s">
        <v>152</v>
      </c>
      <c r="U20" s="315" t="s">
        <v>152</v>
      </c>
      <c r="V20" s="315" t="s">
        <v>152</v>
      </c>
      <c r="W20" s="142" t="s">
        <v>10890</v>
      </c>
      <c r="X20" s="142" t="s">
        <v>6493</v>
      </c>
      <c r="Y20" s="142" t="s">
        <v>152</v>
      </c>
      <c r="Z20" s="142" t="s">
        <v>3446</v>
      </c>
      <c r="AA20" s="315" t="s">
        <v>3447</v>
      </c>
      <c r="AB20" s="142" t="s">
        <v>10891</v>
      </c>
      <c r="AC20" s="142" t="s">
        <v>3446</v>
      </c>
      <c r="AD20" s="142" t="s">
        <v>3446</v>
      </c>
      <c r="AE20" s="142" t="s">
        <v>152</v>
      </c>
      <c r="AF20" s="315"/>
      <c r="AH20" s="318" t="s">
        <v>152</v>
      </c>
      <c r="AI20" s="315" t="s">
        <v>3446</v>
      </c>
      <c r="AJ20" s="315" t="s">
        <v>152</v>
      </c>
      <c r="AK20" s="142" t="s">
        <v>10892</v>
      </c>
      <c r="AL20" s="142" t="s">
        <v>1787</v>
      </c>
      <c r="AM20" s="316" t="s">
        <v>10893</v>
      </c>
      <c r="AN20" s="142" t="s">
        <v>152</v>
      </c>
      <c r="AO20" s="315" t="s">
        <v>1469</v>
      </c>
      <c r="AP20" s="315" t="s">
        <v>152</v>
      </c>
      <c r="AQ20" s="316"/>
      <c r="AR20" s="142" t="s">
        <v>152</v>
      </c>
      <c r="AS20" s="315" t="s">
        <v>150</v>
      </c>
      <c r="AT20" s="142" t="s">
        <v>152</v>
      </c>
      <c r="AU20" s="316"/>
      <c r="AV20" s="317" t="s">
        <v>152</v>
      </c>
      <c r="AW20" s="142" t="s">
        <v>152</v>
      </c>
    </row>
    <row r="21" spans="1:49" s="142" customFormat="1">
      <c r="A21" s="142" t="s">
        <v>11323</v>
      </c>
      <c r="B21" s="315" t="s">
        <v>11324</v>
      </c>
      <c r="C21" s="142" t="s">
        <v>3444</v>
      </c>
      <c r="D21" s="142" t="s">
        <v>9828</v>
      </c>
      <c r="E21" s="315" t="s">
        <v>11325</v>
      </c>
      <c r="F21" s="315" t="s">
        <v>1789</v>
      </c>
      <c r="G21" s="142" t="s">
        <v>150</v>
      </c>
      <c r="H21" s="316" t="s">
        <v>3445</v>
      </c>
      <c r="I21" s="317">
        <v>9885</v>
      </c>
      <c r="J21" s="317">
        <v>0</v>
      </c>
      <c r="K21" s="317" t="s">
        <v>152</v>
      </c>
      <c r="L21" s="315">
        <v>0</v>
      </c>
      <c r="M21" s="315" t="s">
        <v>152</v>
      </c>
      <c r="N21" s="315" t="s">
        <v>152</v>
      </c>
      <c r="O21" s="315" t="s">
        <v>152</v>
      </c>
      <c r="P21" s="315" t="s">
        <v>13214</v>
      </c>
      <c r="Q21" s="315" t="s">
        <v>152</v>
      </c>
      <c r="R21" s="315" t="s">
        <v>152</v>
      </c>
      <c r="S21" s="315" t="s">
        <v>152</v>
      </c>
      <c r="T21" s="315" t="s">
        <v>152</v>
      </c>
      <c r="U21" s="315" t="s">
        <v>152</v>
      </c>
      <c r="V21" s="315" t="s">
        <v>152</v>
      </c>
      <c r="W21" s="142" t="s">
        <v>11326</v>
      </c>
      <c r="X21" s="142" t="s">
        <v>6493</v>
      </c>
      <c r="Y21" s="142" t="s">
        <v>152</v>
      </c>
      <c r="Z21" s="142" t="s">
        <v>3446</v>
      </c>
      <c r="AA21" s="315" t="s">
        <v>3447</v>
      </c>
      <c r="AB21" s="142" t="s">
        <v>11327</v>
      </c>
      <c r="AC21" s="142" t="s">
        <v>3446</v>
      </c>
      <c r="AD21" s="142" t="s">
        <v>3446</v>
      </c>
      <c r="AE21" s="142" t="s">
        <v>152</v>
      </c>
      <c r="AF21" s="315"/>
      <c r="AH21" s="318" t="s">
        <v>152</v>
      </c>
      <c r="AI21" s="315" t="s">
        <v>3446</v>
      </c>
      <c r="AJ21" s="315" t="s">
        <v>152</v>
      </c>
      <c r="AK21" s="142" t="s">
        <v>11328</v>
      </c>
      <c r="AL21" s="142" t="s">
        <v>1787</v>
      </c>
      <c r="AM21" s="316" t="s">
        <v>11329</v>
      </c>
      <c r="AN21" s="142" t="s">
        <v>152</v>
      </c>
      <c r="AO21" s="315" t="s">
        <v>1469</v>
      </c>
      <c r="AP21" s="315" t="s">
        <v>152</v>
      </c>
      <c r="AQ21" s="316"/>
      <c r="AR21" s="142" t="s">
        <v>152</v>
      </c>
      <c r="AS21" s="315" t="s">
        <v>150</v>
      </c>
      <c r="AT21" s="142" t="s">
        <v>152</v>
      </c>
      <c r="AU21" s="316"/>
      <c r="AV21" s="317" t="s">
        <v>152</v>
      </c>
      <c r="AW21" s="142" t="s">
        <v>152</v>
      </c>
    </row>
    <row r="22" spans="1:49" s="142" customFormat="1">
      <c r="A22" s="142" t="s">
        <v>10894</v>
      </c>
      <c r="B22" s="315" t="s">
        <v>10895</v>
      </c>
      <c r="C22" s="142" t="s">
        <v>3444</v>
      </c>
      <c r="D22" s="142" t="s">
        <v>9828</v>
      </c>
      <c r="E22" s="315" t="s">
        <v>10896</v>
      </c>
      <c r="F22" s="315" t="s">
        <v>1789</v>
      </c>
      <c r="G22" s="142" t="s">
        <v>150</v>
      </c>
      <c r="H22" s="316" t="s">
        <v>3445</v>
      </c>
      <c r="I22" s="317">
        <v>16357</v>
      </c>
      <c r="J22" s="317">
        <v>0</v>
      </c>
      <c r="K22" s="317" t="s">
        <v>152</v>
      </c>
      <c r="L22" s="315">
        <v>0</v>
      </c>
      <c r="M22" s="315" t="s">
        <v>152</v>
      </c>
      <c r="N22" s="315" t="s">
        <v>152</v>
      </c>
      <c r="O22" s="315" t="s">
        <v>152</v>
      </c>
      <c r="P22" s="315" t="s">
        <v>13069</v>
      </c>
      <c r="Q22" s="315" t="s">
        <v>152</v>
      </c>
      <c r="R22" s="315" t="s">
        <v>152</v>
      </c>
      <c r="S22" s="315" t="s">
        <v>152</v>
      </c>
      <c r="T22" s="315" t="s">
        <v>152</v>
      </c>
      <c r="U22" s="315" t="s">
        <v>152</v>
      </c>
      <c r="V22" s="315" t="s">
        <v>152</v>
      </c>
      <c r="W22" s="142" t="s">
        <v>10897</v>
      </c>
      <c r="X22" s="142" t="s">
        <v>6493</v>
      </c>
      <c r="Y22" s="142" t="s">
        <v>152</v>
      </c>
      <c r="Z22" s="142" t="s">
        <v>3446</v>
      </c>
      <c r="AA22" s="315" t="s">
        <v>3447</v>
      </c>
      <c r="AB22" s="142" t="s">
        <v>10898</v>
      </c>
      <c r="AC22" s="142" t="s">
        <v>3446</v>
      </c>
      <c r="AD22" s="142" t="s">
        <v>3446</v>
      </c>
      <c r="AE22" s="142" t="s">
        <v>152</v>
      </c>
      <c r="AF22" s="315"/>
      <c r="AH22" s="318" t="s">
        <v>152</v>
      </c>
      <c r="AI22" s="315" t="s">
        <v>3446</v>
      </c>
      <c r="AJ22" s="315" t="s">
        <v>152</v>
      </c>
      <c r="AK22" s="142" t="s">
        <v>10899</v>
      </c>
      <c r="AL22" s="142" t="s">
        <v>1787</v>
      </c>
      <c r="AM22" s="316" t="s">
        <v>10879</v>
      </c>
      <c r="AN22" s="142" t="s">
        <v>152</v>
      </c>
      <c r="AO22" s="315" t="s">
        <v>1469</v>
      </c>
      <c r="AP22" s="315" t="s">
        <v>152</v>
      </c>
      <c r="AQ22" s="316"/>
      <c r="AR22" s="142" t="s">
        <v>152</v>
      </c>
      <c r="AS22" s="315" t="s">
        <v>150</v>
      </c>
      <c r="AT22" s="142" t="s">
        <v>152</v>
      </c>
      <c r="AU22" s="316"/>
      <c r="AV22" s="317" t="s">
        <v>152</v>
      </c>
      <c r="AW22" s="142" t="s">
        <v>152</v>
      </c>
    </row>
    <row r="23" spans="1:49" s="142" customFormat="1">
      <c r="A23" s="142" t="s">
        <v>10900</v>
      </c>
      <c r="B23" s="315" t="s">
        <v>10901</v>
      </c>
      <c r="C23" s="142" t="s">
        <v>3444</v>
      </c>
      <c r="D23" s="142" t="s">
        <v>9828</v>
      </c>
      <c r="E23" s="315" t="s">
        <v>10902</v>
      </c>
      <c r="F23" s="315" t="s">
        <v>1789</v>
      </c>
      <c r="G23" s="142" t="s">
        <v>150</v>
      </c>
      <c r="H23" s="316" t="s">
        <v>3445</v>
      </c>
      <c r="I23" s="317">
        <v>15638</v>
      </c>
      <c r="J23" s="317">
        <v>0</v>
      </c>
      <c r="K23" s="317" t="s">
        <v>152</v>
      </c>
      <c r="L23" s="315">
        <v>0</v>
      </c>
      <c r="M23" s="315" t="s">
        <v>152</v>
      </c>
      <c r="N23" s="315" t="s">
        <v>152</v>
      </c>
      <c r="O23" s="315" t="s">
        <v>152</v>
      </c>
      <c r="P23" s="315" t="s">
        <v>13070</v>
      </c>
      <c r="Q23" s="315" t="s">
        <v>152</v>
      </c>
      <c r="R23" s="315" t="s">
        <v>152</v>
      </c>
      <c r="S23" s="315" t="s">
        <v>152</v>
      </c>
      <c r="T23" s="315" t="s">
        <v>152</v>
      </c>
      <c r="U23" s="315" t="s">
        <v>152</v>
      </c>
      <c r="V23" s="315" t="s">
        <v>152</v>
      </c>
      <c r="W23" s="142" t="s">
        <v>10903</v>
      </c>
      <c r="X23" s="142" t="s">
        <v>6493</v>
      </c>
      <c r="Y23" s="142" t="s">
        <v>152</v>
      </c>
      <c r="Z23" s="142" t="s">
        <v>3446</v>
      </c>
      <c r="AA23" s="315" t="s">
        <v>3447</v>
      </c>
      <c r="AB23" s="142" t="s">
        <v>10904</v>
      </c>
      <c r="AC23" s="142" t="s">
        <v>3446</v>
      </c>
      <c r="AD23" s="142" t="s">
        <v>3446</v>
      </c>
      <c r="AE23" s="142" t="s">
        <v>152</v>
      </c>
      <c r="AF23" s="315"/>
      <c r="AH23" s="318" t="s">
        <v>152</v>
      </c>
      <c r="AI23" s="315" t="s">
        <v>3446</v>
      </c>
      <c r="AJ23" s="315" t="s">
        <v>152</v>
      </c>
      <c r="AK23" s="142" t="s">
        <v>10905</v>
      </c>
      <c r="AL23" s="142" t="s">
        <v>1787</v>
      </c>
      <c r="AM23" s="316" t="s">
        <v>10879</v>
      </c>
      <c r="AN23" s="142" t="s">
        <v>152</v>
      </c>
      <c r="AO23" s="315" t="s">
        <v>1469</v>
      </c>
      <c r="AP23" s="315" t="s">
        <v>152</v>
      </c>
      <c r="AQ23" s="316"/>
      <c r="AR23" s="142" t="s">
        <v>152</v>
      </c>
      <c r="AS23" s="315" t="s">
        <v>150</v>
      </c>
      <c r="AT23" s="142" t="s">
        <v>152</v>
      </c>
      <c r="AU23" s="316"/>
      <c r="AV23" s="317" t="s">
        <v>152</v>
      </c>
      <c r="AW23" s="142" t="s">
        <v>152</v>
      </c>
    </row>
    <row r="24" spans="1:49" s="142" customFormat="1">
      <c r="A24" s="142" t="s">
        <v>11330</v>
      </c>
      <c r="B24" s="315" t="s">
        <v>11331</v>
      </c>
      <c r="C24" s="142" t="s">
        <v>3444</v>
      </c>
      <c r="D24" s="142" t="s">
        <v>9828</v>
      </c>
      <c r="E24" s="315" t="s">
        <v>11332</v>
      </c>
      <c r="F24" s="315" t="s">
        <v>1789</v>
      </c>
      <c r="G24" s="142" t="s">
        <v>150</v>
      </c>
      <c r="H24" s="316" t="s">
        <v>3445</v>
      </c>
      <c r="I24" s="317">
        <v>13122</v>
      </c>
      <c r="J24" s="317">
        <v>0</v>
      </c>
      <c r="K24" s="317" t="s">
        <v>152</v>
      </c>
      <c r="L24" s="315">
        <v>0</v>
      </c>
      <c r="M24" s="315" t="s">
        <v>152</v>
      </c>
      <c r="N24" s="315" t="s">
        <v>152</v>
      </c>
      <c r="O24" s="315" t="s">
        <v>152</v>
      </c>
      <c r="P24" s="315" t="s">
        <v>13215</v>
      </c>
      <c r="Q24" s="315" t="s">
        <v>152</v>
      </c>
      <c r="R24" s="315" t="s">
        <v>152</v>
      </c>
      <c r="S24" s="315" t="s">
        <v>152</v>
      </c>
      <c r="T24" s="315" t="s">
        <v>152</v>
      </c>
      <c r="U24" s="315" t="s">
        <v>152</v>
      </c>
      <c r="V24" s="315" t="s">
        <v>152</v>
      </c>
      <c r="W24" s="142" t="s">
        <v>11333</v>
      </c>
      <c r="X24" s="142" t="s">
        <v>6492</v>
      </c>
      <c r="Y24" s="142" t="s">
        <v>152</v>
      </c>
      <c r="Z24" s="142" t="s">
        <v>3446</v>
      </c>
      <c r="AA24" s="315" t="s">
        <v>3447</v>
      </c>
      <c r="AB24" s="142" t="s">
        <v>11334</v>
      </c>
      <c r="AC24" s="142" t="s">
        <v>3446</v>
      </c>
      <c r="AD24" s="142" t="s">
        <v>3446</v>
      </c>
      <c r="AE24" s="142" t="s">
        <v>152</v>
      </c>
      <c r="AF24" s="315"/>
      <c r="AH24" s="318" t="s">
        <v>152</v>
      </c>
      <c r="AI24" s="315" t="s">
        <v>3446</v>
      </c>
      <c r="AJ24" s="315" t="s">
        <v>152</v>
      </c>
      <c r="AK24" s="142" t="s">
        <v>11335</v>
      </c>
      <c r="AL24" s="142" t="s">
        <v>1787</v>
      </c>
      <c r="AM24" s="316" t="s">
        <v>11336</v>
      </c>
      <c r="AN24" s="142" t="s">
        <v>152</v>
      </c>
      <c r="AO24" s="315" t="s">
        <v>1469</v>
      </c>
      <c r="AP24" s="315" t="s">
        <v>152</v>
      </c>
      <c r="AQ24" s="316"/>
      <c r="AR24" s="142" t="s">
        <v>152</v>
      </c>
      <c r="AS24" s="315" t="s">
        <v>150</v>
      </c>
      <c r="AT24" s="142" t="s">
        <v>152</v>
      </c>
      <c r="AU24" s="316"/>
      <c r="AV24" s="317" t="s">
        <v>152</v>
      </c>
      <c r="AW24" s="142" t="s">
        <v>152</v>
      </c>
    </row>
    <row r="25" spans="1:49" s="142" customFormat="1">
      <c r="A25" s="142" t="s">
        <v>10906</v>
      </c>
      <c r="B25" s="315" t="s">
        <v>10907</v>
      </c>
      <c r="C25" s="142" t="s">
        <v>3444</v>
      </c>
      <c r="D25" s="142" t="s">
        <v>9828</v>
      </c>
      <c r="E25" s="315" t="s">
        <v>10908</v>
      </c>
      <c r="F25" s="315" t="s">
        <v>1789</v>
      </c>
      <c r="G25" s="142" t="s">
        <v>150</v>
      </c>
      <c r="H25" s="316" t="s">
        <v>3445</v>
      </c>
      <c r="I25" s="317">
        <v>13294</v>
      </c>
      <c r="J25" s="317">
        <v>0</v>
      </c>
      <c r="K25" s="317" t="s">
        <v>152</v>
      </c>
      <c r="L25" s="315">
        <v>0</v>
      </c>
      <c r="M25" s="315" t="s">
        <v>152</v>
      </c>
      <c r="N25" s="315" t="s">
        <v>152</v>
      </c>
      <c r="O25" s="315" t="s">
        <v>152</v>
      </c>
      <c r="P25" s="315" t="s">
        <v>13071</v>
      </c>
      <c r="Q25" s="315" t="s">
        <v>152</v>
      </c>
      <c r="R25" s="315" t="s">
        <v>152</v>
      </c>
      <c r="S25" s="315" t="s">
        <v>152</v>
      </c>
      <c r="T25" s="315" t="s">
        <v>152</v>
      </c>
      <c r="U25" s="315" t="s">
        <v>152</v>
      </c>
      <c r="V25" s="315" t="s">
        <v>152</v>
      </c>
      <c r="W25" s="142" t="s">
        <v>10909</v>
      </c>
      <c r="X25" s="142" t="s">
        <v>6493</v>
      </c>
      <c r="Y25" s="142" t="s">
        <v>152</v>
      </c>
      <c r="Z25" s="142" t="s">
        <v>3446</v>
      </c>
      <c r="AA25" s="315" t="s">
        <v>3447</v>
      </c>
      <c r="AB25" s="142" t="s">
        <v>10910</v>
      </c>
      <c r="AC25" s="142" t="s">
        <v>3446</v>
      </c>
      <c r="AD25" s="142" t="s">
        <v>3446</v>
      </c>
      <c r="AE25" s="142" t="s">
        <v>152</v>
      </c>
      <c r="AF25" s="315"/>
      <c r="AH25" s="318" t="s">
        <v>152</v>
      </c>
      <c r="AI25" s="315" t="s">
        <v>3446</v>
      </c>
      <c r="AJ25" s="315" t="s">
        <v>152</v>
      </c>
      <c r="AK25" s="142" t="s">
        <v>10911</v>
      </c>
      <c r="AL25" s="142" t="s">
        <v>1787</v>
      </c>
      <c r="AM25" s="316" t="s">
        <v>10912</v>
      </c>
      <c r="AN25" s="142" t="s">
        <v>152</v>
      </c>
      <c r="AO25" s="315" t="s">
        <v>1469</v>
      </c>
      <c r="AP25" s="315" t="s">
        <v>152</v>
      </c>
      <c r="AQ25" s="316"/>
      <c r="AR25" s="142" t="s">
        <v>152</v>
      </c>
      <c r="AS25" s="315" t="s">
        <v>150</v>
      </c>
      <c r="AT25" s="142" t="s">
        <v>152</v>
      </c>
      <c r="AU25" s="316"/>
      <c r="AV25" s="317" t="s">
        <v>152</v>
      </c>
      <c r="AW25" s="142" t="s">
        <v>152</v>
      </c>
    </row>
    <row r="26" spans="1:49" s="142" customFormat="1">
      <c r="A26" s="142" t="s">
        <v>10913</v>
      </c>
      <c r="B26" s="315" t="s">
        <v>10914</v>
      </c>
      <c r="C26" s="142" t="s">
        <v>3444</v>
      </c>
      <c r="D26" s="142" t="s">
        <v>9828</v>
      </c>
      <c r="E26" s="315" t="s">
        <v>10915</v>
      </c>
      <c r="F26" s="315" t="s">
        <v>1789</v>
      </c>
      <c r="G26" s="142" t="s">
        <v>150</v>
      </c>
      <c r="H26" s="316" t="s">
        <v>3445</v>
      </c>
      <c r="I26" s="317">
        <v>11483</v>
      </c>
      <c r="J26" s="317">
        <v>0</v>
      </c>
      <c r="K26" s="317" t="s">
        <v>152</v>
      </c>
      <c r="L26" s="315">
        <v>0</v>
      </c>
      <c r="M26" s="315" t="s">
        <v>152</v>
      </c>
      <c r="N26" s="315" t="s">
        <v>152</v>
      </c>
      <c r="O26" s="315" t="s">
        <v>152</v>
      </c>
      <c r="P26" s="315" t="s">
        <v>13072</v>
      </c>
      <c r="Q26" s="315" t="s">
        <v>152</v>
      </c>
      <c r="R26" s="315" t="s">
        <v>152</v>
      </c>
      <c r="S26" s="315" t="s">
        <v>152</v>
      </c>
      <c r="T26" s="315" t="s">
        <v>152</v>
      </c>
      <c r="U26" s="315" t="s">
        <v>152</v>
      </c>
      <c r="V26" s="315" t="s">
        <v>152</v>
      </c>
      <c r="W26" s="142" t="s">
        <v>10916</v>
      </c>
      <c r="X26" s="142" t="s">
        <v>6493</v>
      </c>
      <c r="Y26" s="142" t="s">
        <v>152</v>
      </c>
      <c r="Z26" s="142" t="s">
        <v>3446</v>
      </c>
      <c r="AA26" s="315" t="s">
        <v>3447</v>
      </c>
      <c r="AB26" s="142" t="s">
        <v>10917</v>
      </c>
      <c r="AC26" s="142" t="s">
        <v>3446</v>
      </c>
      <c r="AD26" s="142" t="s">
        <v>3446</v>
      </c>
      <c r="AE26" s="142" t="s">
        <v>152</v>
      </c>
      <c r="AF26" s="315"/>
      <c r="AH26" s="318" t="s">
        <v>152</v>
      </c>
      <c r="AI26" s="315" t="s">
        <v>3446</v>
      </c>
      <c r="AJ26" s="315" t="s">
        <v>152</v>
      </c>
      <c r="AK26" s="142" t="s">
        <v>10918</v>
      </c>
      <c r="AL26" s="142" t="s">
        <v>1787</v>
      </c>
      <c r="AM26" s="316" t="s">
        <v>10919</v>
      </c>
      <c r="AN26" s="142" t="s">
        <v>152</v>
      </c>
      <c r="AO26" s="315" t="s">
        <v>1469</v>
      </c>
      <c r="AP26" s="315" t="s">
        <v>152</v>
      </c>
      <c r="AQ26" s="316"/>
      <c r="AR26" s="142" t="s">
        <v>152</v>
      </c>
      <c r="AS26" s="315" t="s">
        <v>150</v>
      </c>
      <c r="AT26" s="142" t="s">
        <v>152</v>
      </c>
      <c r="AU26" s="316"/>
      <c r="AV26" s="317" t="s">
        <v>152</v>
      </c>
      <c r="AW26" s="142" t="s">
        <v>152</v>
      </c>
    </row>
    <row r="27" spans="1:49" s="142" customFormat="1">
      <c r="A27" s="142" t="s">
        <v>9096</v>
      </c>
      <c r="B27" s="315" t="s">
        <v>9097</v>
      </c>
      <c r="C27" s="142" t="s">
        <v>3444</v>
      </c>
      <c r="D27" s="142" t="s">
        <v>8935</v>
      </c>
      <c r="E27" s="315" t="s">
        <v>9098</v>
      </c>
      <c r="F27" s="315" t="s">
        <v>1789</v>
      </c>
      <c r="G27" s="142" t="s">
        <v>150</v>
      </c>
      <c r="H27" s="316" t="s">
        <v>3445</v>
      </c>
      <c r="I27" s="317">
        <v>22826</v>
      </c>
      <c r="J27" s="317">
        <v>0</v>
      </c>
      <c r="K27" s="317" t="s">
        <v>152</v>
      </c>
      <c r="L27" s="315">
        <v>0</v>
      </c>
      <c r="M27" s="315" t="s">
        <v>152</v>
      </c>
      <c r="N27" s="315" t="s">
        <v>152</v>
      </c>
      <c r="O27" s="315" t="s">
        <v>152</v>
      </c>
      <c r="P27" s="315" t="s">
        <v>12587</v>
      </c>
      <c r="Q27" s="315" t="s">
        <v>152</v>
      </c>
      <c r="R27" s="315" t="s">
        <v>152</v>
      </c>
      <c r="S27" s="315" t="s">
        <v>152</v>
      </c>
      <c r="T27" s="315" t="s">
        <v>152</v>
      </c>
      <c r="U27" s="315" t="s">
        <v>152</v>
      </c>
      <c r="V27" s="315" t="s">
        <v>152</v>
      </c>
      <c r="W27" s="142" t="s">
        <v>9099</v>
      </c>
      <c r="X27" s="142" t="s">
        <v>6492</v>
      </c>
      <c r="Y27" s="142" t="s">
        <v>152</v>
      </c>
      <c r="Z27" s="142" t="s">
        <v>3446</v>
      </c>
      <c r="AA27" s="315" t="s">
        <v>3447</v>
      </c>
      <c r="AB27" s="142" t="s">
        <v>9100</v>
      </c>
      <c r="AC27" s="142" t="s">
        <v>3446</v>
      </c>
      <c r="AD27" s="142" t="s">
        <v>3446</v>
      </c>
      <c r="AE27" s="142" t="s">
        <v>152</v>
      </c>
      <c r="AF27" s="315"/>
      <c r="AH27" s="318" t="s">
        <v>152</v>
      </c>
      <c r="AI27" s="315" t="s">
        <v>3446</v>
      </c>
      <c r="AJ27" s="315" t="s">
        <v>152</v>
      </c>
      <c r="AK27" s="142" t="s">
        <v>152</v>
      </c>
      <c r="AL27" s="142" t="s">
        <v>152</v>
      </c>
      <c r="AM27" s="316" t="s">
        <v>152</v>
      </c>
      <c r="AN27" s="142" t="s">
        <v>152</v>
      </c>
      <c r="AO27" s="315" t="s">
        <v>1469</v>
      </c>
      <c r="AP27" s="315" t="s">
        <v>152</v>
      </c>
      <c r="AQ27" s="316"/>
      <c r="AR27" s="142" t="s">
        <v>152</v>
      </c>
      <c r="AS27" s="315" t="s">
        <v>150</v>
      </c>
      <c r="AT27" s="142" t="s">
        <v>152</v>
      </c>
      <c r="AU27" s="316"/>
      <c r="AV27" s="317" t="s">
        <v>152</v>
      </c>
      <c r="AW27" s="142" t="s">
        <v>152</v>
      </c>
    </row>
    <row r="28" spans="1:49" s="142" customFormat="1">
      <c r="A28" s="142" t="s">
        <v>9450</v>
      </c>
      <c r="B28" s="315" t="s">
        <v>9451</v>
      </c>
      <c r="C28" s="142" t="s">
        <v>3444</v>
      </c>
      <c r="D28" s="142" t="s">
        <v>3448</v>
      </c>
      <c r="E28" s="315" t="s">
        <v>12671</v>
      </c>
      <c r="F28" s="315" t="s">
        <v>1789</v>
      </c>
      <c r="G28" s="142" t="s">
        <v>150</v>
      </c>
      <c r="H28" s="316" t="s">
        <v>3445</v>
      </c>
      <c r="I28" s="317">
        <v>16250</v>
      </c>
      <c r="J28" s="317">
        <v>0</v>
      </c>
      <c r="K28" s="317" t="s">
        <v>152</v>
      </c>
      <c r="L28" s="315">
        <v>0</v>
      </c>
      <c r="M28" s="315" t="s">
        <v>152</v>
      </c>
      <c r="N28" s="315" t="s">
        <v>152</v>
      </c>
      <c r="O28" s="315" t="s">
        <v>152</v>
      </c>
      <c r="P28" s="315" t="s">
        <v>12672</v>
      </c>
      <c r="Q28" s="315" t="s">
        <v>152</v>
      </c>
      <c r="R28" s="315" t="s">
        <v>152</v>
      </c>
      <c r="S28" s="315" t="s">
        <v>152</v>
      </c>
      <c r="T28" s="315" t="s">
        <v>152</v>
      </c>
      <c r="U28" s="315" t="s">
        <v>152</v>
      </c>
      <c r="V28" s="315" t="s">
        <v>152</v>
      </c>
      <c r="W28" s="142" t="s">
        <v>9452</v>
      </c>
      <c r="X28" s="142" t="s">
        <v>6492</v>
      </c>
      <c r="Y28" s="142" t="s">
        <v>152</v>
      </c>
      <c r="Z28" s="142" t="s">
        <v>3446</v>
      </c>
      <c r="AA28" s="315" t="s">
        <v>3447</v>
      </c>
      <c r="AB28" s="142" t="s">
        <v>9453</v>
      </c>
      <c r="AC28" s="142" t="s">
        <v>3446</v>
      </c>
      <c r="AD28" s="142" t="s">
        <v>3446</v>
      </c>
      <c r="AE28" s="142" t="s">
        <v>152</v>
      </c>
      <c r="AF28" s="315"/>
      <c r="AH28" s="318" t="s">
        <v>152</v>
      </c>
      <c r="AI28" s="315" t="s">
        <v>3446</v>
      </c>
      <c r="AJ28" s="315" t="s">
        <v>152</v>
      </c>
      <c r="AK28" s="142" t="s">
        <v>152</v>
      </c>
      <c r="AL28" s="142" t="s">
        <v>1787</v>
      </c>
      <c r="AM28" s="316" t="s">
        <v>8828</v>
      </c>
      <c r="AN28" s="142" t="s">
        <v>152</v>
      </c>
      <c r="AO28" s="315" t="s">
        <v>1469</v>
      </c>
      <c r="AP28" s="315" t="s">
        <v>152</v>
      </c>
      <c r="AQ28" s="316"/>
      <c r="AR28" s="142" t="s">
        <v>152</v>
      </c>
      <c r="AS28" s="315" t="s">
        <v>150</v>
      </c>
      <c r="AT28" s="142" t="s">
        <v>152</v>
      </c>
      <c r="AU28" s="316"/>
      <c r="AV28" s="317" t="s">
        <v>152</v>
      </c>
      <c r="AW28" s="142" t="s">
        <v>152</v>
      </c>
    </row>
    <row r="29" spans="1:49" s="142" customFormat="1">
      <c r="A29" s="142" t="s">
        <v>11601</v>
      </c>
      <c r="B29" s="315" t="s">
        <v>11602</v>
      </c>
      <c r="C29" s="142" t="s">
        <v>3444</v>
      </c>
      <c r="D29" s="142" t="s">
        <v>8044</v>
      </c>
      <c r="E29" s="315" t="s">
        <v>11603</v>
      </c>
      <c r="F29" s="315" t="s">
        <v>1789</v>
      </c>
      <c r="G29" s="142" t="s">
        <v>150</v>
      </c>
      <c r="H29" s="316" t="s">
        <v>3445</v>
      </c>
      <c r="I29" s="317">
        <v>21649</v>
      </c>
      <c r="J29" s="317">
        <v>0</v>
      </c>
      <c r="K29" s="317" t="s">
        <v>152</v>
      </c>
      <c r="L29" s="315">
        <v>0</v>
      </c>
      <c r="M29" s="315" t="s">
        <v>152</v>
      </c>
      <c r="N29" s="315" t="s">
        <v>152</v>
      </c>
      <c r="O29" s="315" t="s">
        <v>152</v>
      </c>
      <c r="P29" s="315" t="s">
        <v>13267</v>
      </c>
      <c r="Q29" s="315" t="s">
        <v>152</v>
      </c>
      <c r="R29" s="315" t="s">
        <v>152</v>
      </c>
      <c r="S29" s="315" t="s">
        <v>152</v>
      </c>
      <c r="T29" s="315" t="s">
        <v>152</v>
      </c>
      <c r="U29" s="315" t="s">
        <v>152</v>
      </c>
      <c r="V29" s="315" t="s">
        <v>152</v>
      </c>
      <c r="W29" s="142" t="s">
        <v>11604</v>
      </c>
      <c r="X29" s="142" t="s">
        <v>6492</v>
      </c>
      <c r="Y29" s="142" t="s">
        <v>152</v>
      </c>
      <c r="Z29" s="142" t="s">
        <v>3446</v>
      </c>
      <c r="AA29" s="315" t="s">
        <v>3447</v>
      </c>
      <c r="AB29" s="142" t="s">
        <v>11605</v>
      </c>
      <c r="AC29" s="142" t="s">
        <v>3446</v>
      </c>
      <c r="AD29" s="142" t="s">
        <v>3446</v>
      </c>
      <c r="AE29" s="142" t="s">
        <v>152</v>
      </c>
      <c r="AF29" s="315"/>
      <c r="AH29" s="318" t="s">
        <v>152</v>
      </c>
      <c r="AI29" s="315" t="s">
        <v>3446</v>
      </c>
      <c r="AJ29" s="315" t="s">
        <v>152</v>
      </c>
      <c r="AK29" s="142" t="s">
        <v>152</v>
      </c>
      <c r="AL29" s="142" t="s">
        <v>1787</v>
      </c>
      <c r="AM29" s="316" t="s">
        <v>11606</v>
      </c>
      <c r="AN29" s="142" t="s">
        <v>152</v>
      </c>
      <c r="AO29" s="315" t="s">
        <v>1469</v>
      </c>
      <c r="AP29" s="315" t="s">
        <v>152</v>
      </c>
      <c r="AQ29" s="316"/>
      <c r="AR29" s="142" t="s">
        <v>152</v>
      </c>
      <c r="AS29" s="315" t="s">
        <v>150</v>
      </c>
      <c r="AT29" s="142" t="s">
        <v>152</v>
      </c>
      <c r="AU29" s="316"/>
      <c r="AV29" s="317" t="s">
        <v>152</v>
      </c>
      <c r="AW29" s="142" t="s">
        <v>152</v>
      </c>
    </row>
    <row r="30" spans="1:49" s="142" customFormat="1">
      <c r="A30" s="142" t="s">
        <v>8206</v>
      </c>
      <c r="B30" s="315" t="s">
        <v>8207</v>
      </c>
      <c r="C30" s="142" t="s">
        <v>3444</v>
      </c>
      <c r="D30" s="142" t="s">
        <v>8044</v>
      </c>
      <c r="E30" s="315" t="s">
        <v>8208</v>
      </c>
      <c r="F30" s="315" t="s">
        <v>1789</v>
      </c>
      <c r="G30" s="142" t="s">
        <v>150</v>
      </c>
      <c r="H30" s="316" t="s">
        <v>3445</v>
      </c>
      <c r="I30" s="317">
        <v>25000</v>
      </c>
      <c r="J30" s="317">
        <v>0</v>
      </c>
      <c r="K30" s="317" t="s">
        <v>152</v>
      </c>
      <c r="L30" s="315">
        <v>0</v>
      </c>
      <c r="M30" s="315" t="s">
        <v>152</v>
      </c>
      <c r="N30" s="315" t="s">
        <v>152</v>
      </c>
      <c r="O30" s="315" t="s">
        <v>152</v>
      </c>
      <c r="P30" s="315" t="s">
        <v>12378</v>
      </c>
      <c r="Q30" s="315" t="s">
        <v>152</v>
      </c>
      <c r="R30" s="315" t="s">
        <v>152</v>
      </c>
      <c r="S30" s="315" t="s">
        <v>152</v>
      </c>
      <c r="T30" s="315" t="s">
        <v>152</v>
      </c>
      <c r="U30" s="315" t="s">
        <v>152</v>
      </c>
      <c r="V30" s="315" t="s">
        <v>152</v>
      </c>
      <c r="W30" s="142" t="s">
        <v>8209</v>
      </c>
      <c r="X30" s="142" t="s">
        <v>6492</v>
      </c>
      <c r="Y30" s="142" t="s">
        <v>152</v>
      </c>
      <c r="Z30" s="142" t="s">
        <v>3446</v>
      </c>
      <c r="AA30" s="315" t="s">
        <v>3447</v>
      </c>
      <c r="AB30" s="142" t="s">
        <v>8210</v>
      </c>
      <c r="AC30" s="142" t="s">
        <v>3446</v>
      </c>
      <c r="AD30" s="142" t="s">
        <v>3446</v>
      </c>
      <c r="AE30" s="142" t="s">
        <v>152</v>
      </c>
      <c r="AF30" s="315"/>
      <c r="AH30" s="318" t="s">
        <v>152</v>
      </c>
      <c r="AI30" s="315" t="s">
        <v>3446</v>
      </c>
      <c r="AJ30" s="315" t="s">
        <v>152</v>
      </c>
      <c r="AK30" s="142" t="s">
        <v>8211</v>
      </c>
      <c r="AL30" s="142" t="s">
        <v>1787</v>
      </c>
      <c r="AM30" s="316" t="s">
        <v>8212</v>
      </c>
      <c r="AN30" s="142" t="s">
        <v>152</v>
      </c>
      <c r="AO30" s="315" t="s">
        <v>1469</v>
      </c>
      <c r="AP30" s="315" t="s">
        <v>152</v>
      </c>
      <c r="AQ30" s="316"/>
      <c r="AR30" s="142" t="s">
        <v>152</v>
      </c>
      <c r="AS30" s="315" t="s">
        <v>150</v>
      </c>
      <c r="AT30" s="142" t="s">
        <v>152</v>
      </c>
      <c r="AU30" s="316"/>
      <c r="AV30" s="317" t="s">
        <v>152</v>
      </c>
      <c r="AW30" s="142" t="s">
        <v>152</v>
      </c>
    </row>
    <row r="31" spans="1:49" s="142" customFormat="1">
      <c r="A31" s="142" t="s">
        <v>8342</v>
      </c>
      <c r="B31" s="315" t="s">
        <v>8343</v>
      </c>
      <c r="C31" s="142" t="s">
        <v>3444</v>
      </c>
      <c r="D31" s="142" t="s">
        <v>3448</v>
      </c>
      <c r="E31" s="315" t="s">
        <v>8344</v>
      </c>
      <c r="F31" s="315" t="s">
        <v>1789</v>
      </c>
      <c r="G31" s="142" t="s">
        <v>150</v>
      </c>
      <c r="H31" s="316" t="s">
        <v>3445</v>
      </c>
      <c r="I31" s="317">
        <v>17862</v>
      </c>
      <c r="J31" s="317">
        <v>0</v>
      </c>
      <c r="K31" s="317" t="s">
        <v>152</v>
      </c>
      <c r="L31" s="315">
        <v>0</v>
      </c>
      <c r="M31" s="315" t="s">
        <v>152</v>
      </c>
      <c r="N31" s="315" t="s">
        <v>152</v>
      </c>
      <c r="O31" s="315" t="s">
        <v>152</v>
      </c>
      <c r="P31" s="315" t="s">
        <v>12396</v>
      </c>
      <c r="Q31" s="315" t="s">
        <v>152</v>
      </c>
      <c r="R31" s="315" t="s">
        <v>152</v>
      </c>
      <c r="S31" s="315" t="s">
        <v>152</v>
      </c>
      <c r="T31" s="315" t="s">
        <v>152</v>
      </c>
      <c r="U31" s="315" t="s">
        <v>152</v>
      </c>
      <c r="V31" s="315" t="s">
        <v>152</v>
      </c>
      <c r="W31" s="142" t="s">
        <v>8345</v>
      </c>
      <c r="X31" s="142" t="s">
        <v>6492</v>
      </c>
      <c r="Y31" s="142" t="s">
        <v>152</v>
      </c>
      <c r="Z31" s="142" t="s">
        <v>3446</v>
      </c>
      <c r="AA31" s="315" t="s">
        <v>3447</v>
      </c>
      <c r="AB31" s="142" t="s">
        <v>8346</v>
      </c>
      <c r="AC31" s="142" t="s">
        <v>3446</v>
      </c>
      <c r="AD31" s="142" t="s">
        <v>3446</v>
      </c>
      <c r="AE31" s="142" t="s">
        <v>152</v>
      </c>
      <c r="AF31" s="315"/>
      <c r="AH31" s="318" t="s">
        <v>152</v>
      </c>
      <c r="AI31" s="315" t="s">
        <v>3446</v>
      </c>
      <c r="AJ31" s="315" t="s">
        <v>152</v>
      </c>
      <c r="AK31" s="142" t="s">
        <v>8347</v>
      </c>
      <c r="AL31" s="142" t="s">
        <v>1787</v>
      </c>
      <c r="AM31" s="316" t="s">
        <v>8348</v>
      </c>
      <c r="AN31" s="142" t="s">
        <v>152</v>
      </c>
      <c r="AO31" s="315" t="s">
        <v>1469</v>
      </c>
      <c r="AP31" s="315" t="s">
        <v>152</v>
      </c>
      <c r="AQ31" s="316"/>
      <c r="AR31" s="142" t="s">
        <v>152</v>
      </c>
      <c r="AS31" s="315" t="s">
        <v>150</v>
      </c>
      <c r="AT31" s="142" t="s">
        <v>152</v>
      </c>
      <c r="AU31" s="316"/>
      <c r="AV31" s="317" t="s">
        <v>152</v>
      </c>
      <c r="AW31" s="142" t="s">
        <v>152</v>
      </c>
    </row>
    <row r="32" spans="1:49" s="142" customFormat="1">
      <c r="A32" s="142" t="s">
        <v>8978</v>
      </c>
      <c r="B32" s="315" t="s">
        <v>8979</v>
      </c>
      <c r="C32" s="142" t="s">
        <v>3444</v>
      </c>
      <c r="D32" s="142" t="s">
        <v>3448</v>
      </c>
      <c r="E32" s="315" t="s">
        <v>8980</v>
      </c>
      <c r="F32" s="315" t="s">
        <v>1789</v>
      </c>
      <c r="G32" s="142" t="s">
        <v>150</v>
      </c>
      <c r="H32" s="316" t="s">
        <v>3445</v>
      </c>
      <c r="I32" s="317">
        <v>19468</v>
      </c>
      <c r="J32" s="317">
        <v>0</v>
      </c>
      <c r="K32" s="317" t="s">
        <v>152</v>
      </c>
      <c r="L32" s="315">
        <v>0</v>
      </c>
      <c r="M32" s="315" t="s">
        <v>152</v>
      </c>
      <c r="N32" s="315" t="s">
        <v>152</v>
      </c>
      <c r="O32" s="315" t="s">
        <v>152</v>
      </c>
      <c r="P32" s="315" t="s">
        <v>12562</v>
      </c>
      <c r="Q32" s="315" t="s">
        <v>152</v>
      </c>
      <c r="R32" s="315" t="s">
        <v>152</v>
      </c>
      <c r="S32" s="315" t="s">
        <v>152</v>
      </c>
      <c r="T32" s="315" t="s">
        <v>152</v>
      </c>
      <c r="U32" s="315" t="s">
        <v>152</v>
      </c>
      <c r="V32" s="315" t="s">
        <v>152</v>
      </c>
      <c r="W32" s="142" t="s">
        <v>8981</v>
      </c>
      <c r="X32" s="142" t="s">
        <v>6492</v>
      </c>
      <c r="Y32" s="142" t="s">
        <v>152</v>
      </c>
      <c r="Z32" s="142" t="s">
        <v>3446</v>
      </c>
      <c r="AA32" s="315" t="s">
        <v>3447</v>
      </c>
      <c r="AB32" s="142" t="s">
        <v>8982</v>
      </c>
      <c r="AC32" s="142" t="s">
        <v>3446</v>
      </c>
      <c r="AD32" s="142" t="s">
        <v>3446</v>
      </c>
      <c r="AE32" s="142" t="s">
        <v>152</v>
      </c>
      <c r="AF32" s="315"/>
      <c r="AH32" s="318" t="s">
        <v>152</v>
      </c>
      <c r="AI32" s="315" t="s">
        <v>3446</v>
      </c>
      <c r="AJ32" s="315" t="s">
        <v>152</v>
      </c>
      <c r="AK32" s="142" t="s">
        <v>8983</v>
      </c>
      <c r="AL32" s="142" t="s">
        <v>1787</v>
      </c>
      <c r="AM32" s="316" t="s">
        <v>8984</v>
      </c>
      <c r="AN32" s="142" t="s">
        <v>152</v>
      </c>
      <c r="AO32" s="315" t="s">
        <v>1469</v>
      </c>
      <c r="AP32" s="315" t="s">
        <v>152</v>
      </c>
      <c r="AQ32" s="316"/>
      <c r="AR32" s="142" t="s">
        <v>152</v>
      </c>
      <c r="AS32" s="315" t="s">
        <v>150</v>
      </c>
      <c r="AT32" s="142" t="s">
        <v>152</v>
      </c>
      <c r="AU32" s="316"/>
      <c r="AV32" s="317" t="s">
        <v>152</v>
      </c>
      <c r="AW32" s="142" t="s">
        <v>152</v>
      </c>
    </row>
    <row r="33" spans="1:49" s="142" customFormat="1">
      <c r="A33" s="142" t="s">
        <v>9359</v>
      </c>
      <c r="B33" s="315" t="s">
        <v>9360</v>
      </c>
      <c r="C33" s="142" t="s">
        <v>3444</v>
      </c>
      <c r="D33" s="142" t="s">
        <v>8935</v>
      </c>
      <c r="E33" s="315" t="s">
        <v>9361</v>
      </c>
      <c r="F33" s="315" t="s">
        <v>1789</v>
      </c>
      <c r="G33" s="142" t="s">
        <v>150</v>
      </c>
      <c r="H33" s="316" t="s">
        <v>3445</v>
      </c>
      <c r="I33" s="317">
        <v>100000</v>
      </c>
      <c r="J33" s="317">
        <v>0</v>
      </c>
      <c r="K33" s="317" t="s">
        <v>152</v>
      </c>
      <c r="L33" s="315">
        <v>0</v>
      </c>
      <c r="M33" s="315" t="s">
        <v>152</v>
      </c>
      <c r="N33" s="315" t="s">
        <v>152</v>
      </c>
      <c r="O33" s="315" t="s">
        <v>152</v>
      </c>
      <c r="P33" s="315" t="s">
        <v>12648</v>
      </c>
      <c r="Q33" s="315" t="s">
        <v>152</v>
      </c>
      <c r="R33" s="315" t="s">
        <v>152</v>
      </c>
      <c r="S33" s="315" t="s">
        <v>152</v>
      </c>
      <c r="T33" s="315" t="s">
        <v>152</v>
      </c>
      <c r="U33" s="315" t="s">
        <v>152</v>
      </c>
      <c r="V33" s="315" t="s">
        <v>152</v>
      </c>
      <c r="W33" s="142" t="s">
        <v>9362</v>
      </c>
      <c r="X33" s="142" t="s">
        <v>6492</v>
      </c>
      <c r="Y33" s="142" t="s">
        <v>152</v>
      </c>
      <c r="Z33" s="142" t="s">
        <v>3446</v>
      </c>
      <c r="AA33" s="315" t="s">
        <v>3447</v>
      </c>
      <c r="AB33" s="142" t="s">
        <v>9363</v>
      </c>
      <c r="AC33" s="142" t="s">
        <v>3446</v>
      </c>
      <c r="AD33" s="142" t="s">
        <v>3446</v>
      </c>
      <c r="AE33" s="142" t="s">
        <v>152</v>
      </c>
      <c r="AF33" s="315"/>
      <c r="AH33" s="318" t="s">
        <v>152</v>
      </c>
      <c r="AI33" s="315" t="s">
        <v>3446</v>
      </c>
      <c r="AJ33" s="315" t="s">
        <v>152</v>
      </c>
      <c r="AK33" s="142" t="s">
        <v>9364</v>
      </c>
      <c r="AL33" s="142" t="s">
        <v>152</v>
      </c>
      <c r="AM33" s="316" t="s">
        <v>152</v>
      </c>
      <c r="AN33" s="142" t="s">
        <v>152</v>
      </c>
      <c r="AO33" s="315" t="s">
        <v>1469</v>
      </c>
      <c r="AP33" s="315" t="s">
        <v>152</v>
      </c>
      <c r="AQ33" s="316"/>
      <c r="AR33" s="142" t="s">
        <v>152</v>
      </c>
      <c r="AS33" s="315" t="s">
        <v>150</v>
      </c>
      <c r="AT33" s="142" t="s">
        <v>152</v>
      </c>
      <c r="AU33" s="316"/>
      <c r="AV33" s="317" t="s">
        <v>152</v>
      </c>
      <c r="AW33" s="142" t="s">
        <v>152</v>
      </c>
    </row>
    <row r="34" spans="1:49" s="142" customFormat="1">
      <c r="A34" s="142" t="s">
        <v>9388</v>
      </c>
      <c r="B34" s="315" t="s">
        <v>9389</v>
      </c>
      <c r="C34" s="142" t="s">
        <v>3444</v>
      </c>
      <c r="D34" s="142" t="s">
        <v>3448</v>
      </c>
      <c r="E34" s="315" t="s">
        <v>9390</v>
      </c>
      <c r="F34" s="315" t="s">
        <v>1789</v>
      </c>
      <c r="G34" s="142" t="s">
        <v>150</v>
      </c>
      <c r="H34" s="316" t="s">
        <v>3445</v>
      </c>
      <c r="I34" s="317">
        <v>11187</v>
      </c>
      <c r="J34" s="317">
        <v>0</v>
      </c>
      <c r="K34" s="317" t="s">
        <v>152</v>
      </c>
      <c r="L34" s="315">
        <v>0</v>
      </c>
      <c r="M34" s="315" t="s">
        <v>152</v>
      </c>
      <c r="N34" s="315" t="s">
        <v>152</v>
      </c>
      <c r="O34" s="315" t="s">
        <v>152</v>
      </c>
      <c r="P34" s="315" t="s">
        <v>12660</v>
      </c>
      <c r="Q34" s="315" t="s">
        <v>152</v>
      </c>
      <c r="R34" s="315" t="s">
        <v>152</v>
      </c>
      <c r="S34" s="315" t="s">
        <v>152</v>
      </c>
      <c r="T34" s="315" t="s">
        <v>152</v>
      </c>
      <c r="U34" s="315" t="s">
        <v>152</v>
      </c>
      <c r="V34" s="315" t="s">
        <v>152</v>
      </c>
      <c r="W34" s="142" t="s">
        <v>9391</v>
      </c>
      <c r="X34" s="142" t="s">
        <v>6492</v>
      </c>
      <c r="Y34" s="142" t="s">
        <v>152</v>
      </c>
      <c r="Z34" s="142" t="s">
        <v>3446</v>
      </c>
      <c r="AA34" s="315" t="s">
        <v>3447</v>
      </c>
      <c r="AB34" s="142" t="s">
        <v>9392</v>
      </c>
      <c r="AC34" s="142" t="s">
        <v>3446</v>
      </c>
      <c r="AD34" s="142" t="s">
        <v>3446</v>
      </c>
      <c r="AE34" s="142" t="s">
        <v>152</v>
      </c>
      <c r="AF34" s="315"/>
      <c r="AH34" s="318" t="s">
        <v>152</v>
      </c>
      <c r="AI34" s="315" t="s">
        <v>3446</v>
      </c>
      <c r="AJ34" s="315" t="s">
        <v>152</v>
      </c>
      <c r="AK34" s="142" t="s">
        <v>9393</v>
      </c>
      <c r="AL34" s="142" t="s">
        <v>1787</v>
      </c>
      <c r="AM34" s="316" t="s">
        <v>9394</v>
      </c>
      <c r="AN34" s="142" t="s">
        <v>152</v>
      </c>
      <c r="AO34" s="315" t="s">
        <v>1469</v>
      </c>
      <c r="AP34" s="315" t="s">
        <v>152</v>
      </c>
      <c r="AQ34" s="316"/>
      <c r="AR34" s="142" t="s">
        <v>152</v>
      </c>
      <c r="AS34" s="315" t="s">
        <v>150</v>
      </c>
      <c r="AT34" s="142" t="s">
        <v>152</v>
      </c>
      <c r="AU34" s="316"/>
      <c r="AV34" s="317" t="s">
        <v>152</v>
      </c>
      <c r="AW34" s="142" t="s">
        <v>152</v>
      </c>
    </row>
    <row r="35" spans="1:49" s="142" customFormat="1">
      <c r="A35" s="142" t="s">
        <v>9381</v>
      </c>
      <c r="B35" s="315" t="s">
        <v>9382</v>
      </c>
      <c r="C35" s="142" t="s">
        <v>3444</v>
      </c>
      <c r="D35" s="142" t="s">
        <v>3448</v>
      </c>
      <c r="E35" s="315" t="s">
        <v>9383</v>
      </c>
      <c r="F35" s="315" t="s">
        <v>1789</v>
      </c>
      <c r="G35" s="142" t="s">
        <v>150</v>
      </c>
      <c r="H35" s="316" t="s">
        <v>3445</v>
      </c>
      <c r="I35" s="317">
        <v>100000</v>
      </c>
      <c r="J35" s="317">
        <v>0</v>
      </c>
      <c r="K35" s="317" t="s">
        <v>152</v>
      </c>
      <c r="L35" s="315">
        <v>0</v>
      </c>
      <c r="M35" s="315" t="s">
        <v>152</v>
      </c>
      <c r="N35" s="315" t="s">
        <v>152</v>
      </c>
      <c r="O35" s="315" t="s">
        <v>152</v>
      </c>
      <c r="P35" s="315" t="s">
        <v>12659</v>
      </c>
      <c r="Q35" s="315" t="s">
        <v>152</v>
      </c>
      <c r="R35" s="315" t="s">
        <v>152</v>
      </c>
      <c r="S35" s="315" t="s">
        <v>152</v>
      </c>
      <c r="T35" s="315" t="s">
        <v>152</v>
      </c>
      <c r="U35" s="315" t="s">
        <v>152</v>
      </c>
      <c r="V35" s="315" t="s">
        <v>152</v>
      </c>
      <c r="W35" s="142" t="s">
        <v>9384</v>
      </c>
      <c r="X35" s="142" t="s">
        <v>6492</v>
      </c>
      <c r="Y35" s="142" t="s">
        <v>152</v>
      </c>
      <c r="Z35" s="142" t="s">
        <v>3446</v>
      </c>
      <c r="AA35" s="315" t="s">
        <v>3447</v>
      </c>
      <c r="AB35" s="142" t="s">
        <v>9385</v>
      </c>
      <c r="AC35" s="142" t="s">
        <v>3446</v>
      </c>
      <c r="AD35" s="142" t="s">
        <v>3446</v>
      </c>
      <c r="AE35" s="142" t="s">
        <v>152</v>
      </c>
      <c r="AF35" s="315"/>
      <c r="AH35" s="318" t="s">
        <v>152</v>
      </c>
      <c r="AI35" s="315" t="s">
        <v>3446</v>
      </c>
      <c r="AJ35" s="315" t="s">
        <v>152</v>
      </c>
      <c r="AK35" s="142" t="s">
        <v>9386</v>
      </c>
      <c r="AL35" s="142" t="s">
        <v>1787</v>
      </c>
      <c r="AM35" s="316" t="s">
        <v>9387</v>
      </c>
      <c r="AN35" s="142" t="s">
        <v>152</v>
      </c>
      <c r="AO35" s="315" t="s">
        <v>1469</v>
      </c>
      <c r="AP35" s="315" t="s">
        <v>152</v>
      </c>
      <c r="AQ35" s="316"/>
      <c r="AR35" s="142" t="s">
        <v>152</v>
      </c>
      <c r="AS35" s="315" t="s">
        <v>150</v>
      </c>
      <c r="AT35" s="142" t="s">
        <v>152</v>
      </c>
      <c r="AU35" s="316"/>
      <c r="AV35" s="317" t="s">
        <v>152</v>
      </c>
      <c r="AW35" s="142" t="s">
        <v>152</v>
      </c>
    </row>
    <row r="36" spans="1:49" s="142" customFormat="1">
      <c r="A36" s="142" t="s">
        <v>8094</v>
      </c>
      <c r="B36" s="315" t="s">
        <v>8095</v>
      </c>
      <c r="C36" s="142" t="s">
        <v>3444</v>
      </c>
      <c r="D36" s="142" t="s">
        <v>3448</v>
      </c>
      <c r="E36" s="315" t="s">
        <v>12358</v>
      </c>
      <c r="F36" s="315" t="s">
        <v>1789</v>
      </c>
      <c r="G36" s="142" t="s">
        <v>150</v>
      </c>
      <c r="H36" s="316" t="s">
        <v>3445</v>
      </c>
      <c r="I36" s="317">
        <v>8039</v>
      </c>
      <c r="J36" s="317">
        <v>0</v>
      </c>
      <c r="K36" s="317" t="s">
        <v>152</v>
      </c>
      <c r="L36" s="315">
        <v>0</v>
      </c>
      <c r="M36" s="315" t="s">
        <v>152</v>
      </c>
      <c r="N36" s="315" t="s">
        <v>152</v>
      </c>
      <c r="O36" s="315" t="s">
        <v>152</v>
      </c>
      <c r="P36" s="315" t="s">
        <v>12359</v>
      </c>
      <c r="Q36" s="315" t="s">
        <v>152</v>
      </c>
      <c r="R36" s="315" t="s">
        <v>152</v>
      </c>
      <c r="S36" s="315" t="s">
        <v>152</v>
      </c>
      <c r="T36" s="315" t="s">
        <v>152</v>
      </c>
      <c r="U36" s="315" t="s">
        <v>152</v>
      </c>
      <c r="V36" s="315" t="s">
        <v>152</v>
      </c>
      <c r="W36" s="142" t="s">
        <v>8096</v>
      </c>
      <c r="X36" s="142" t="s">
        <v>6492</v>
      </c>
      <c r="Y36" s="142" t="s">
        <v>152</v>
      </c>
      <c r="Z36" s="142" t="s">
        <v>3446</v>
      </c>
      <c r="AA36" s="315" t="s">
        <v>3447</v>
      </c>
      <c r="AB36" s="142" t="s">
        <v>8097</v>
      </c>
      <c r="AC36" s="142" t="s">
        <v>3446</v>
      </c>
      <c r="AD36" s="142" t="s">
        <v>3446</v>
      </c>
      <c r="AE36" s="142" t="s">
        <v>152</v>
      </c>
      <c r="AF36" s="315"/>
      <c r="AH36" s="318" t="s">
        <v>152</v>
      </c>
      <c r="AI36" s="315" t="s">
        <v>3446</v>
      </c>
      <c r="AJ36" s="315" t="s">
        <v>152</v>
      </c>
      <c r="AK36" s="142" t="s">
        <v>8098</v>
      </c>
      <c r="AL36" s="142" t="s">
        <v>1787</v>
      </c>
      <c r="AM36" s="316" t="s">
        <v>8099</v>
      </c>
      <c r="AN36" s="142" t="s">
        <v>152</v>
      </c>
      <c r="AO36" s="315" t="s">
        <v>1469</v>
      </c>
      <c r="AP36" s="315" t="s">
        <v>152</v>
      </c>
      <c r="AQ36" s="316"/>
      <c r="AR36" s="142" t="s">
        <v>152</v>
      </c>
      <c r="AS36" s="315" t="s">
        <v>150</v>
      </c>
      <c r="AT36" s="142" t="s">
        <v>152</v>
      </c>
      <c r="AU36" s="316"/>
      <c r="AV36" s="317" t="s">
        <v>152</v>
      </c>
      <c r="AW36" s="142" t="s">
        <v>152</v>
      </c>
    </row>
    <row r="37" spans="1:49" s="142" customFormat="1">
      <c r="A37" s="142" t="s">
        <v>8138</v>
      </c>
      <c r="B37" s="315" t="s">
        <v>8139</v>
      </c>
      <c r="C37" s="142" t="s">
        <v>3444</v>
      </c>
      <c r="D37" s="142" t="s">
        <v>3448</v>
      </c>
      <c r="E37" s="315" t="s">
        <v>8140</v>
      </c>
      <c r="F37" s="315" t="s">
        <v>1789</v>
      </c>
      <c r="G37" s="142" t="s">
        <v>150</v>
      </c>
      <c r="H37" s="316" t="s">
        <v>3445</v>
      </c>
      <c r="I37" s="317">
        <v>8913</v>
      </c>
      <c r="J37" s="317">
        <v>0</v>
      </c>
      <c r="K37" s="317" t="s">
        <v>152</v>
      </c>
      <c r="L37" s="315">
        <v>0</v>
      </c>
      <c r="M37" s="315" t="s">
        <v>152</v>
      </c>
      <c r="N37" s="315" t="s">
        <v>152</v>
      </c>
      <c r="O37" s="315" t="s">
        <v>152</v>
      </c>
      <c r="P37" s="315" t="s">
        <v>12368</v>
      </c>
      <c r="Q37" s="315" t="s">
        <v>152</v>
      </c>
      <c r="R37" s="315" t="s">
        <v>152</v>
      </c>
      <c r="S37" s="315" t="s">
        <v>152</v>
      </c>
      <c r="T37" s="315" t="s">
        <v>152</v>
      </c>
      <c r="U37" s="315" t="s">
        <v>152</v>
      </c>
      <c r="V37" s="315" t="s">
        <v>152</v>
      </c>
      <c r="W37" s="142" t="s">
        <v>8141</v>
      </c>
      <c r="X37" s="142" t="s">
        <v>6492</v>
      </c>
      <c r="Y37" s="142" t="s">
        <v>152</v>
      </c>
      <c r="Z37" s="142" t="s">
        <v>3446</v>
      </c>
      <c r="AA37" s="315" t="s">
        <v>3447</v>
      </c>
      <c r="AB37" s="142" t="s">
        <v>8142</v>
      </c>
      <c r="AC37" s="142" t="s">
        <v>3446</v>
      </c>
      <c r="AD37" s="142" t="s">
        <v>3446</v>
      </c>
      <c r="AE37" s="142" t="s">
        <v>152</v>
      </c>
      <c r="AF37" s="315"/>
      <c r="AH37" s="318" t="s">
        <v>152</v>
      </c>
      <c r="AI37" s="315" t="s">
        <v>3446</v>
      </c>
      <c r="AJ37" s="315" t="s">
        <v>152</v>
      </c>
      <c r="AK37" s="142" t="s">
        <v>8143</v>
      </c>
      <c r="AL37" s="142" t="s">
        <v>1787</v>
      </c>
      <c r="AM37" s="316" t="s">
        <v>8144</v>
      </c>
      <c r="AN37" s="142" t="s">
        <v>152</v>
      </c>
      <c r="AO37" s="315" t="s">
        <v>1469</v>
      </c>
      <c r="AP37" s="315" t="s">
        <v>152</v>
      </c>
      <c r="AQ37" s="316"/>
      <c r="AR37" s="142" t="s">
        <v>152</v>
      </c>
      <c r="AS37" s="315" t="s">
        <v>150</v>
      </c>
      <c r="AT37" s="142" t="s">
        <v>152</v>
      </c>
      <c r="AU37" s="316"/>
      <c r="AV37" s="317" t="s">
        <v>152</v>
      </c>
      <c r="AW37" s="142" t="s">
        <v>152</v>
      </c>
    </row>
    <row r="38" spans="1:49" s="142" customFormat="1">
      <c r="A38" s="142" t="s">
        <v>8883</v>
      </c>
      <c r="B38" s="315" t="s">
        <v>8884</v>
      </c>
      <c r="C38" s="142" t="s">
        <v>3444</v>
      </c>
      <c r="D38" s="142" t="s">
        <v>3448</v>
      </c>
      <c r="E38" s="315" t="s">
        <v>8885</v>
      </c>
      <c r="F38" s="315" t="s">
        <v>1789</v>
      </c>
      <c r="G38" s="142" t="s">
        <v>150</v>
      </c>
      <c r="H38" s="316" t="s">
        <v>3445</v>
      </c>
      <c r="I38" s="317">
        <v>9039</v>
      </c>
      <c r="J38" s="317">
        <v>0</v>
      </c>
      <c r="K38" s="317" t="s">
        <v>152</v>
      </c>
      <c r="L38" s="315">
        <v>0</v>
      </c>
      <c r="M38" s="315" t="s">
        <v>152</v>
      </c>
      <c r="N38" s="315" t="s">
        <v>152</v>
      </c>
      <c r="O38" s="315" t="s">
        <v>152</v>
      </c>
      <c r="P38" s="315" t="s">
        <v>12547</v>
      </c>
      <c r="Q38" s="315" t="s">
        <v>152</v>
      </c>
      <c r="R38" s="315" t="s">
        <v>152</v>
      </c>
      <c r="S38" s="315" t="s">
        <v>152</v>
      </c>
      <c r="T38" s="315" t="s">
        <v>152</v>
      </c>
      <c r="U38" s="315" t="s">
        <v>152</v>
      </c>
      <c r="V38" s="315" t="s">
        <v>152</v>
      </c>
      <c r="W38" s="142" t="s">
        <v>8886</v>
      </c>
      <c r="X38" s="142" t="s">
        <v>6492</v>
      </c>
      <c r="Y38" s="142" t="s">
        <v>152</v>
      </c>
      <c r="Z38" s="142" t="s">
        <v>3446</v>
      </c>
      <c r="AA38" s="315" t="s">
        <v>3447</v>
      </c>
      <c r="AB38" s="142" t="s">
        <v>8887</v>
      </c>
      <c r="AC38" s="142" t="s">
        <v>3446</v>
      </c>
      <c r="AD38" s="142" t="s">
        <v>3446</v>
      </c>
      <c r="AE38" s="142" t="s">
        <v>152</v>
      </c>
      <c r="AF38" s="315"/>
      <c r="AH38" s="318" t="s">
        <v>152</v>
      </c>
      <c r="AI38" s="315" t="s">
        <v>3446</v>
      </c>
      <c r="AJ38" s="315" t="s">
        <v>152</v>
      </c>
      <c r="AK38" s="142" t="s">
        <v>8888</v>
      </c>
      <c r="AL38" s="142" t="s">
        <v>1787</v>
      </c>
      <c r="AM38" s="316" t="s">
        <v>8889</v>
      </c>
      <c r="AN38" s="142" t="s">
        <v>152</v>
      </c>
      <c r="AO38" s="315" t="s">
        <v>1469</v>
      </c>
      <c r="AP38" s="315" t="s">
        <v>152</v>
      </c>
      <c r="AQ38" s="316"/>
      <c r="AR38" s="142" t="s">
        <v>152</v>
      </c>
      <c r="AS38" s="315" t="s">
        <v>150</v>
      </c>
      <c r="AT38" s="142" t="s">
        <v>152</v>
      </c>
      <c r="AU38" s="316"/>
      <c r="AV38" s="317" t="s">
        <v>152</v>
      </c>
      <c r="AW38" s="142" t="s">
        <v>152</v>
      </c>
    </row>
    <row r="39" spans="1:49" s="142" customFormat="1">
      <c r="A39" s="142" t="s">
        <v>9374</v>
      </c>
      <c r="B39" s="315" t="s">
        <v>9375</v>
      </c>
      <c r="C39" s="142" t="s">
        <v>3444</v>
      </c>
      <c r="D39" s="142" t="s">
        <v>3448</v>
      </c>
      <c r="E39" s="315" t="s">
        <v>9376</v>
      </c>
      <c r="F39" s="315" t="s">
        <v>1789</v>
      </c>
      <c r="G39" s="142" t="s">
        <v>150</v>
      </c>
      <c r="H39" s="316" t="s">
        <v>3445</v>
      </c>
      <c r="I39" s="317">
        <v>100000</v>
      </c>
      <c r="J39" s="317">
        <v>0</v>
      </c>
      <c r="K39" s="317" t="s">
        <v>152</v>
      </c>
      <c r="L39" s="315">
        <v>0</v>
      </c>
      <c r="M39" s="315" t="s">
        <v>152</v>
      </c>
      <c r="N39" s="315" t="s">
        <v>152</v>
      </c>
      <c r="O39" s="315" t="s">
        <v>152</v>
      </c>
      <c r="P39" s="315" t="s">
        <v>12658</v>
      </c>
      <c r="Q39" s="315" t="s">
        <v>152</v>
      </c>
      <c r="R39" s="315" t="s">
        <v>152</v>
      </c>
      <c r="S39" s="315" t="s">
        <v>152</v>
      </c>
      <c r="T39" s="315" t="s">
        <v>152</v>
      </c>
      <c r="U39" s="315" t="s">
        <v>152</v>
      </c>
      <c r="V39" s="315" t="s">
        <v>152</v>
      </c>
      <c r="W39" s="142" t="s">
        <v>9377</v>
      </c>
      <c r="X39" s="142" t="s">
        <v>6492</v>
      </c>
      <c r="Y39" s="142" t="s">
        <v>152</v>
      </c>
      <c r="Z39" s="142" t="s">
        <v>3446</v>
      </c>
      <c r="AA39" s="315" t="s">
        <v>3447</v>
      </c>
      <c r="AB39" s="142" t="s">
        <v>9378</v>
      </c>
      <c r="AC39" s="142" t="s">
        <v>3446</v>
      </c>
      <c r="AD39" s="142" t="s">
        <v>3446</v>
      </c>
      <c r="AE39" s="142" t="s">
        <v>152</v>
      </c>
      <c r="AF39" s="315"/>
      <c r="AH39" s="318" t="s">
        <v>152</v>
      </c>
      <c r="AI39" s="315" t="s">
        <v>3446</v>
      </c>
      <c r="AJ39" s="315" t="s">
        <v>152</v>
      </c>
      <c r="AK39" s="142" t="s">
        <v>9379</v>
      </c>
      <c r="AL39" s="142" t="s">
        <v>1787</v>
      </c>
      <c r="AM39" s="316" t="s">
        <v>9380</v>
      </c>
      <c r="AN39" s="142" t="s">
        <v>152</v>
      </c>
      <c r="AO39" s="315" t="s">
        <v>1469</v>
      </c>
      <c r="AP39" s="315" t="s">
        <v>152</v>
      </c>
      <c r="AQ39" s="316"/>
      <c r="AR39" s="142" t="s">
        <v>152</v>
      </c>
      <c r="AS39" s="315" t="s">
        <v>150</v>
      </c>
      <c r="AT39" s="142" t="s">
        <v>152</v>
      </c>
      <c r="AU39" s="316"/>
      <c r="AV39" s="317" t="s">
        <v>152</v>
      </c>
      <c r="AW39" s="142" t="s">
        <v>152</v>
      </c>
    </row>
    <row r="40" spans="1:49" s="142" customFormat="1">
      <c r="A40" s="142" t="s">
        <v>8067</v>
      </c>
      <c r="B40" s="315" t="s">
        <v>8068</v>
      </c>
      <c r="C40" s="142" t="s">
        <v>3444</v>
      </c>
      <c r="D40" s="142" t="s">
        <v>3448</v>
      </c>
      <c r="E40" s="315" t="s">
        <v>8069</v>
      </c>
      <c r="F40" s="315" t="s">
        <v>1789</v>
      </c>
      <c r="G40" s="142" t="s">
        <v>150</v>
      </c>
      <c r="H40" s="316" t="s">
        <v>3445</v>
      </c>
      <c r="I40" s="317">
        <v>9204</v>
      </c>
      <c r="J40" s="317">
        <v>0</v>
      </c>
      <c r="K40" s="317" t="s">
        <v>152</v>
      </c>
      <c r="L40" s="315">
        <v>0</v>
      </c>
      <c r="M40" s="315" t="s">
        <v>152</v>
      </c>
      <c r="N40" s="315" t="s">
        <v>152</v>
      </c>
      <c r="O40" s="315" t="s">
        <v>152</v>
      </c>
      <c r="P40" s="315" t="s">
        <v>12353</v>
      </c>
      <c r="Q40" s="315" t="s">
        <v>152</v>
      </c>
      <c r="R40" s="315" t="s">
        <v>152</v>
      </c>
      <c r="S40" s="315" t="s">
        <v>152</v>
      </c>
      <c r="T40" s="315" t="s">
        <v>152</v>
      </c>
      <c r="U40" s="315" t="s">
        <v>152</v>
      </c>
      <c r="V40" s="315" t="s">
        <v>152</v>
      </c>
      <c r="W40" s="142" t="s">
        <v>8070</v>
      </c>
      <c r="X40" s="142" t="s">
        <v>6492</v>
      </c>
      <c r="Y40" s="142" t="s">
        <v>152</v>
      </c>
      <c r="Z40" s="142" t="s">
        <v>3446</v>
      </c>
      <c r="AA40" s="315" t="s">
        <v>3447</v>
      </c>
      <c r="AB40" s="142" t="s">
        <v>8071</v>
      </c>
      <c r="AC40" s="142" t="s">
        <v>3446</v>
      </c>
      <c r="AD40" s="142" t="s">
        <v>3446</v>
      </c>
      <c r="AE40" s="142" t="s">
        <v>152</v>
      </c>
      <c r="AF40" s="315"/>
      <c r="AH40" s="318" t="s">
        <v>152</v>
      </c>
      <c r="AI40" s="315" t="s">
        <v>3446</v>
      </c>
      <c r="AJ40" s="315" t="s">
        <v>152</v>
      </c>
      <c r="AK40" s="142" t="s">
        <v>8072</v>
      </c>
      <c r="AL40" s="142" t="s">
        <v>1787</v>
      </c>
      <c r="AM40" s="316" t="s">
        <v>8073</v>
      </c>
      <c r="AN40" s="142" t="s">
        <v>152</v>
      </c>
      <c r="AO40" s="315" t="s">
        <v>1469</v>
      </c>
      <c r="AP40" s="315" t="s">
        <v>152</v>
      </c>
      <c r="AQ40" s="316"/>
      <c r="AR40" s="142" t="s">
        <v>152</v>
      </c>
      <c r="AS40" s="315" t="s">
        <v>150</v>
      </c>
      <c r="AT40" s="142" t="s">
        <v>152</v>
      </c>
      <c r="AU40" s="316"/>
      <c r="AV40" s="317" t="s">
        <v>152</v>
      </c>
      <c r="AW40" s="142" t="s">
        <v>152</v>
      </c>
    </row>
    <row r="41" spans="1:49" s="142" customFormat="1">
      <c r="A41" s="142" t="s">
        <v>10805</v>
      </c>
      <c r="B41" s="315" t="s">
        <v>10806</v>
      </c>
      <c r="C41" s="142" t="s">
        <v>3444</v>
      </c>
      <c r="D41" s="142" t="s">
        <v>3448</v>
      </c>
      <c r="E41" s="315" t="s">
        <v>10807</v>
      </c>
      <c r="F41" s="315" t="s">
        <v>1789</v>
      </c>
      <c r="G41" s="142" t="s">
        <v>150</v>
      </c>
      <c r="H41" s="316" t="s">
        <v>3445</v>
      </c>
      <c r="I41" s="317">
        <v>12685</v>
      </c>
      <c r="J41" s="317">
        <v>0</v>
      </c>
      <c r="K41" s="317" t="s">
        <v>152</v>
      </c>
      <c r="L41" s="315">
        <v>0</v>
      </c>
      <c r="M41" s="315" t="s">
        <v>152</v>
      </c>
      <c r="N41" s="315" t="s">
        <v>152</v>
      </c>
      <c r="O41" s="315" t="s">
        <v>152</v>
      </c>
      <c r="P41" s="315" t="s">
        <v>13055</v>
      </c>
      <c r="Q41" s="315" t="s">
        <v>152</v>
      </c>
      <c r="R41" s="315" t="s">
        <v>152</v>
      </c>
      <c r="S41" s="315" t="s">
        <v>152</v>
      </c>
      <c r="T41" s="315" t="s">
        <v>152</v>
      </c>
      <c r="U41" s="315" t="s">
        <v>152</v>
      </c>
      <c r="V41" s="315" t="s">
        <v>152</v>
      </c>
      <c r="W41" s="142" t="s">
        <v>10808</v>
      </c>
      <c r="X41" s="142" t="s">
        <v>6492</v>
      </c>
      <c r="Y41" s="142" t="s">
        <v>152</v>
      </c>
      <c r="Z41" s="142" t="s">
        <v>3446</v>
      </c>
      <c r="AA41" s="315" t="s">
        <v>3447</v>
      </c>
      <c r="AB41" s="142" t="s">
        <v>10809</v>
      </c>
      <c r="AC41" s="142" t="s">
        <v>3446</v>
      </c>
      <c r="AD41" s="142" t="s">
        <v>3446</v>
      </c>
      <c r="AE41" s="142" t="s">
        <v>152</v>
      </c>
      <c r="AF41" s="315"/>
      <c r="AH41" s="318" t="s">
        <v>152</v>
      </c>
      <c r="AI41" s="315" t="s">
        <v>3446</v>
      </c>
      <c r="AJ41" s="315" t="s">
        <v>152</v>
      </c>
      <c r="AK41" s="142" t="s">
        <v>10810</v>
      </c>
      <c r="AL41" s="142" t="s">
        <v>1787</v>
      </c>
      <c r="AM41" s="316" t="s">
        <v>10811</v>
      </c>
      <c r="AN41" s="142" t="s">
        <v>152</v>
      </c>
      <c r="AO41" s="315" t="s">
        <v>1469</v>
      </c>
      <c r="AP41" s="315" t="s">
        <v>152</v>
      </c>
      <c r="AQ41" s="316"/>
      <c r="AR41" s="142" t="s">
        <v>152</v>
      </c>
      <c r="AS41" s="315" t="s">
        <v>150</v>
      </c>
      <c r="AT41" s="142" t="s">
        <v>152</v>
      </c>
      <c r="AU41" s="316"/>
      <c r="AV41" s="317" t="s">
        <v>152</v>
      </c>
      <c r="AW41" s="142" t="s">
        <v>152</v>
      </c>
    </row>
    <row r="42" spans="1:49" s="142" customFormat="1">
      <c r="A42" s="142" t="s">
        <v>8897</v>
      </c>
      <c r="B42" s="315" t="s">
        <v>8898</v>
      </c>
      <c r="C42" s="142" t="s">
        <v>3444</v>
      </c>
      <c r="D42" s="142" t="s">
        <v>3448</v>
      </c>
      <c r="E42" s="315" t="s">
        <v>8899</v>
      </c>
      <c r="F42" s="315" t="s">
        <v>1789</v>
      </c>
      <c r="G42" s="142" t="s">
        <v>150</v>
      </c>
      <c r="H42" s="316" t="s">
        <v>3445</v>
      </c>
      <c r="I42" s="317">
        <v>12689</v>
      </c>
      <c r="J42" s="317">
        <v>0</v>
      </c>
      <c r="K42" s="317" t="s">
        <v>152</v>
      </c>
      <c r="L42" s="315">
        <v>0</v>
      </c>
      <c r="M42" s="315" t="s">
        <v>152</v>
      </c>
      <c r="N42" s="315" t="s">
        <v>152</v>
      </c>
      <c r="O42" s="315" t="s">
        <v>152</v>
      </c>
      <c r="P42" s="315" t="s">
        <v>12549</v>
      </c>
      <c r="Q42" s="315" t="s">
        <v>152</v>
      </c>
      <c r="R42" s="315" t="s">
        <v>152</v>
      </c>
      <c r="S42" s="315" t="s">
        <v>152</v>
      </c>
      <c r="T42" s="315" t="s">
        <v>152</v>
      </c>
      <c r="U42" s="315" t="s">
        <v>152</v>
      </c>
      <c r="V42" s="315" t="s">
        <v>152</v>
      </c>
      <c r="W42" s="142" t="s">
        <v>8900</v>
      </c>
      <c r="X42" s="142" t="s">
        <v>6492</v>
      </c>
      <c r="Y42" s="142" t="s">
        <v>152</v>
      </c>
      <c r="Z42" s="142" t="s">
        <v>3446</v>
      </c>
      <c r="AA42" s="315" t="s">
        <v>3447</v>
      </c>
      <c r="AB42" s="142" t="s">
        <v>8901</v>
      </c>
      <c r="AC42" s="142" t="s">
        <v>3446</v>
      </c>
      <c r="AD42" s="142" t="s">
        <v>3446</v>
      </c>
      <c r="AE42" s="142" t="s">
        <v>152</v>
      </c>
      <c r="AF42" s="315"/>
      <c r="AH42" s="318" t="s">
        <v>152</v>
      </c>
      <c r="AI42" s="315" t="s">
        <v>3446</v>
      </c>
      <c r="AJ42" s="315" t="s">
        <v>152</v>
      </c>
      <c r="AK42" s="142" t="s">
        <v>8902</v>
      </c>
      <c r="AL42" s="142" t="s">
        <v>1787</v>
      </c>
      <c r="AM42" s="316" t="s">
        <v>8903</v>
      </c>
      <c r="AN42" s="142" t="s">
        <v>152</v>
      </c>
      <c r="AO42" s="315" t="s">
        <v>1469</v>
      </c>
      <c r="AP42" s="315" t="s">
        <v>152</v>
      </c>
      <c r="AQ42" s="316"/>
      <c r="AR42" s="142" t="s">
        <v>152</v>
      </c>
      <c r="AS42" s="315" t="s">
        <v>150</v>
      </c>
      <c r="AT42" s="142" t="s">
        <v>152</v>
      </c>
      <c r="AU42" s="316"/>
      <c r="AV42" s="317" t="s">
        <v>152</v>
      </c>
      <c r="AW42" s="142" t="s">
        <v>152</v>
      </c>
    </row>
    <row r="43" spans="1:49" s="142" customFormat="1">
      <c r="A43" s="142" t="s">
        <v>10575</v>
      </c>
      <c r="B43" s="315" t="s">
        <v>10576</v>
      </c>
      <c r="C43" s="142" t="s">
        <v>3444</v>
      </c>
      <c r="D43" s="142" t="s">
        <v>3461</v>
      </c>
      <c r="E43" s="315" t="s">
        <v>10577</v>
      </c>
      <c r="F43" s="315" t="s">
        <v>1789</v>
      </c>
      <c r="G43" s="142" t="s">
        <v>150</v>
      </c>
      <c r="H43" s="316" t="s">
        <v>3445</v>
      </c>
      <c r="I43" s="317">
        <v>9734</v>
      </c>
      <c r="J43" s="317">
        <v>0</v>
      </c>
      <c r="K43" s="317" t="s">
        <v>152</v>
      </c>
      <c r="L43" s="315">
        <v>0</v>
      </c>
      <c r="M43" s="315" t="s">
        <v>152</v>
      </c>
      <c r="N43" s="315" t="s">
        <v>152</v>
      </c>
      <c r="O43" s="315" t="s">
        <v>152</v>
      </c>
      <c r="P43" s="315" t="s">
        <v>13020</v>
      </c>
      <c r="Q43" s="315" t="s">
        <v>152</v>
      </c>
      <c r="R43" s="315" t="s">
        <v>152</v>
      </c>
      <c r="S43" s="315" t="s">
        <v>152</v>
      </c>
      <c r="T43" s="315" t="s">
        <v>152</v>
      </c>
      <c r="U43" s="315" t="s">
        <v>152</v>
      </c>
      <c r="V43" s="315" t="s">
        <v>152</v>
      </c>
      <c r="W43" s="142" t="s">
        <v>10578</v>
      </c>
      <c r="X43" s="142" t="s">
        <v>6493</v>
      </c>
      <c r="Y43" s="142" t="s">
        <v>152</v>
      </c>
      <c r="Z43" s="142" t="s">
        <v>3446</v>
      </c>
      <c r="AA43" s="315" t="s">
        <v>3447</v>
      </c>
      <c r="AB43" s="142" t="s">
        <v>10579</v>
      </c>
      <c r="AC43" s="142" t="s">
        <v>3446</v>
      </c>
      <c r="AD43" s="142" t="s">
        <v>3446</v>
      </c>
      <c r="AE43" s="142" t="s">
        <v>152</v>
      </c>
      <c r="AF43" s="315"/>
      <c r="AH43" s="318" t="s">
        <v>152</v>
      </c>
      <c r="AI43" s="315" t="s">
        <v>3446</v>
      </c>
      <c r="AJ43" s="315" t="s">
        <v>152</v>
      </c>
      <c r="AK43" s="142" t="s">
        <v>10580</v>
      </c>
      <c r="AL43" s="142" t="s">
        <v>1787</v>
      </c>
      <c r="AM43" s="316" t="s">
        <v>10581</v>
      </c>
      <c r="AN43" s="142" t="s">
        <v>152</v>
      </c>
      <c r="AO43" s="315" t="s">
        <v>1469</v>
      </c>
      <c r="AP43" s="315" t="s">
        <v>152</v>
      </c>
      <c r="AQ43" s="316"/>
      <c r="AR43" s="142" t="s">
        <v>152</v>
      </c>
      <c r="AS43" s="315" t="s">
        <v>150</v>
      </c>
      <c r="AT43" s="142" t="s">
        <v>152</v>
      </c>
      <c r="AU43" s="316"/>
      <c r="AV43" s="317" t="s">
        <v>152</v>
      </c>
      <c r="AW43" s="142" t="s">
        <v>152</v>
      </c>
    </row>
    <row r="44" spans="1:49" s="142" customFormat="1">
      <c r="A44" s="142" t="s">
        <v>10568</v>
      </c>
      <c r="B44" s="315" t="s">
        <v>10569</v>
      </c>
      <c r="C44" s="142" t="s">
        <v>3444</v>
      </c>
      <c r="D44" s="142" t="s">
        <v>3461</v>
      </c>
      <c r="E44" s="315" t="s">
        <v>10570</v>
      </c>
      <c r="F44" s="315" t="s">
        <v>1789</v>
      </c>
      <c r="G44" s="142" t="s">
        <v>150</v>
      </c>
      <c r="H44" s="316" t="s">
        <v>3445</v>
      </c>
      <c r="I44" s="317">
        <v>13085</v>
      </c>
      <c r="J44" s="317">
        <v>0</v>
      </c>
      <c r="K44" s="317" t="s">
        <v>152</v>
      </c>
      <c r="L44" s="315">
        <v>0</v>
      </c>
      <c r="M44" s="315" t="s">
        <v>152</v>
      </c>
      <c r="N44" s="315" t="s">
        <v>152</v>
      </c>
      <c r="O44" s="315" t="s">
        <v>152</v>
      </c>
      <c r="P44" s="315" t="s">
        <v>13019</v>
      </c>
      <c r="Q44" s="315" t="s">
        <v>152</v>
      </c>
      <c r="R44" s="315" t="s">
        <v>152</v>
      </c>
      <c r="S44" s="315" t="s">
        <v>152</v>
      </c>
      <c r="T44" s="315" t="s">
        <v>152</v>
      </c>
      <c r="U44" s="315" t="s">
        <v>152</v>
      </c>
      <c r="V44" s="315" t="s">
        <v>152</v>
      </c>
      <c r="W44" s="142" t="s">
        <v>10571</v>
      </c>
      <c r="X44" s="142" t="s">
        <v>6492</v>
      </c>
      <c r="Y44" s="142" t="s">
        <v>152</v>
      </c>
      <c r="Z44" s="142" t="s">
        <v>3446</v>
      </c>
      <c r="AA44" s="315" t="s">
        <v>3447</v>
      </c>
      <c r="AB44" s="142" t="s">
        <v>10572</v>
      </c>
      <c r="AC44" s="142" t="s">
        <v>3446</v>
      </c>
      <c r="AD44" s="142" t="s">
        <v>3446</v>
      </c>
      <c r="AE44" s="142" t="s">
        <v>152</v>
      </c>
      <c r="AF44" s="315"/>
      <c r="AH44" s="318" t="s">
        <v>152</v>
      </c>
      <c r="AI44" s="315" t="s">
        <v>3446</v>
      </c>
      <c r="AJ44" s="315" t="s">
        <v>152</v>
      </c>
      <c r="AK44" s="142" t="s">
        <v>10573</v>
      </c>
      <c r="AL44" s="142" t="s">
        <v>1787</v>
      </c>
      <c r="AM44" s="316" t="s">
        <v>10574</v>
      </c>
      <c r="AN44" s="142" t="s">
        <v>152</v>
      </c>
      <c r="AO44" s="315" t="s">
        <v>1469</v>
      </c>
      <c r="AP44" s="315" t="s">
        <v>152</v>
      </c>
      <c r="AQ44" s="316"/>
      <c r="AR44" s="142" t="s">
        <v>152</v>
      </c>
      <c r="AS44" s="315" t="s">
        <v>150</v>
      </c>
      <c r="AT44" s="142" t="s">
        <v>152</v>
      </c>
      <c r="AU44" s="316"/>
      <c r="AV44" s="317" t="s">
        <v>152</v>
      </c>
      <c r="AW44" s="142" t="s">
        <v>152</v>
      </c>
    </row>
    <row r="45" spans="1:49" s="142" customFormat="1">
      <c r="A45" s="142" t="s">
        <v>9990</v>
      </c>
      <c r="B45" s="315" t="s">
        <v>9991</v>
      </c>
      <c r="C45" s="142" t="s">
        <v>3444</v>
      </c>
      <c r="D45" s="142" t="s">
        <v>3461</v>
      </c>
      <c r="E45" s="315" t="s">
        <v>9992</v>
      </c>
      <c r="F45" s="315" t="s">
        <v>1789</v>
      </c>
      <c r="G45" s="142" t="s">
        <v>150</v>
      </c>
      <c r="H45" s="316" t="s">
        <v>3445</v>
      </c>
      <c r="I45" s="317">
        <v>28702</v>
      </c>
      <c r="J45" s="317">
        <v>0</v>
      </c>
      <c r="K45" s="317" t="s">
        <v>152</v>
      </c>
      <c r="L45" s="315">
        <v>0</v>
      </c>
      <c r="M45" s="315" t="s">
        <v>152</v>
      </c>
      <c r="N45" s="315" t="s">
        <v>152</v>
      </c>
      <c r="O45" s="315" t="s">
        <v>152</v>
      </c>
      <c r="P45" s="315" t="s">
        <v>12825</v>
      </c>
      <c r="Q45" s="315" t="s">
        <v>152</v>
      </c>
      <c r="R45" s="315" t="s">
        <v>152</v>
      </c>
      <c r="S45" s="315" t="s">
        <v>152</v>
      </c>
      <c r="T45" s="315" t="s">
        <v>152</v>
      </c>
      <c r="U45" s="315" t="s">
        <v>152</v>
      </c>
      <c r="V45" s="315" t="s">
        <v>152</v>
      </c>
      <c r="W45" s="142" t="s">
        <v>9993</v>
      </c>
      <c r="X45" s="142" t="s">
        <v>6493</v>
      </c>
      <c r="Y45" s="142" t="s">
        <v>152</v>
      </c>
      <c r="Z45" s="142" t="s">
        <v>3446</v>
      </c>
      <c r="AA45" s="315" t="s">
        <v>3447</v>
      </c>
      <c r="AC45" s="142" t="s">
        <v>3446</v>
      </c>
      <c r="AD45" s="142" t="s">
        <v>3446</v>
      </c>
      <c r="AE45" s="142" t="s">
        <v>152</v>
      </c>
      <c r="AF45" s="315"/>
      <c r="AH45" s="318" t="s">
        <v>152</v>
      </c>
      <c r="AI45" s="315" t="s">
        <v>3446</v>
      </c>
      <c r="AJ45" s="315" t="s">
        <v>152</v>
      </c>
      <c r="AK45" s="142" t="s">
        <v>9994</v>
      </c>
      <c r="AL45" s="142" t="s">
        <v>1787</v>
      </c>
      <c r="AM45" s="316" t="s">
        <v>9995</v>
      </c>
      <c r="AN45" s="142" t="s">
        <v>152</v>
      </c>
      <c r="AO45" s="315" t="s">
        <v>1469</v>
      </c>
      <c r="AP45" s="315" t="s">
        <v>152</v>
      </c>
      <c r="AQ45" s="316"/>
      <c r="AR45" s="142" t="s">
        <v>152</v>
      </c>
      <c r="AS45" s="315" t="s">
        <v>150</v>
      </c>
      <c r="AT45" s="142" t="s">
        <v>152</v>
      </c>
      <c r="AU45" s="316"/>
      <c r="AV45" s="317" t="s">
        <v>152</v>
      </c>
      <c r="AW45" s="142" t="s">
        <v>152</v>
      </c>
    </row>
    <row r="46" spans="1:49" s="142" customFormat="1">
      <c r="A46" s="142" t="s">
        <v>10561</v>
      </c>
      <c r="B46" s="315" t="s">
        <v>10562</v>
      </c>
      <c r="C46" s="142" t="s">
        <v>3444</v>
      </c>
      <c r="D46" s="142" t="s">
        <v>3461</v>
      </c>
      <c r="E46" s="315" t="s">
        <v>10563</v>
      </c>
      <c r="F46" s="315" t="s">
        <v>1789</v>
      </c>
      <c r="G46" s="142" t="s">
        <v>150</v>
      </c>
      <c r="H46" s="316" t="s">
        <v>3445</v>
      </c>
      <c r="I46" s="317">
        <v>29660</v>
      </c>
      <c r="J46" s="317">
        <v>0</v>
      </c>
      <c r="K46" s="317" t="s">
        <v>152</v>
      </c>
      <c r="L46" s="315">
        <v>0</v>
      </c>
      <c r="M46" s="315" t="s">
        <v>152</v>
      </c>
      <c r="N46" s="315" t="s">
        <v>152</v>
      </c>
      <c r="O46" s="315" t="s">
        <v>152</v>
      </c>
      <c r="P46" s="315" t="s">
        <v>13018</v>
      </c>
      <c r="Q46" s="315" t="s">
        <v>152</v>
      </c>
      <c r="R46" s="315" t="s">
        <v>152</v>
      </c>
      <c r="S46" s="315" t="s">
        <v>152</v>
      </c>
      <c r="T46" s="315" t="s">
        <v>152</v>
      </c>
      <c r="U46" s="315" t="s">
        <v>152</v>
      </c>
      <c r="V46" s="315" t="s">
        <v>152</v>
      </c>
      <c r="W46" s="142" t="s">
        <v>10564</v>
      </c>
      <c r="X46" s="142" t="s">
        <v>6492</v>
      </c>
      <c r="Y46" s="142" t="s">
        <v>152</v>
      </c>
      <c r="Z46" s="142" t="s">
        <v>3446</v>
      </c>
      <c r="AA46" s="315" t="s">
        <v>3447</v>
      </c>
      <c r="AB46" s="142" t="s">
        <v>10565</v>
      </c>
      <c r="AC46" s="142" t="s">
        <v>3446</v>
      </c>
      <c r="AD46" s="142" t="s">
        <v>3446</v>
      </c>
      <c r="AE46" s="142" t="s">
        <v>152</v>
      </c>
      <c r="AF46" s="315"/>
      <c r="AH46" s="318" t="s">
        <v>152</v>
      </c>
      <c r="AI46" s="315" t="s">
        <v>3446</v>
      </c>
      <c r="AJ46" s="315" t="s">
        <v>152</v>
      </c>
      <c r="AK46" s="142" t="s">
        <v>10566</v>
      </c>
      <c r="AL46" s="142" t="s">
        <v>1787</v>
      </c>
      <c r="AM46" s="316" t="s">
        <v>10567</v>
      </c>
      <c r="AN46" s="142" t="s">
        <v>152</v>
      </c>
      <c r="AO46" s="315" t="s">
        <v>1469</v>
      </c>
      <c r="AP46" s="315" t="s">
        <v>152</v>
      </c>
      <c r="AQ46" s="316"/>
      <c r="AR46" s="142" t="s">
        <v>152</v>
      </c>
      <c r="AS46" s="315" t="s">
        <v>150</v>
      </c>
      <c r="AT46" s="142" t="s">
        <v>152</v>
      </c>
      <c r="AU46" s="316"/>
      <c r="AV46" s="317" t="s">
        <v>152</v>
      </c>
      <c r="AW46" s="142" t="s">
        <v>152</v>
      </c>
    </row>
    <row r="47" spans="1:49" s="142" customFormat="1">
      <c r="A47" s="142" t="s">
        <v>9461</v>
      </c>
      <c r="B47" s="315" t="s">
        <v>9462</v>
      </c>
      <c r="C47" s="142" t="s">
        <v>3444</v>
      </c>
      <c r="D47" s="142" t="s">
        <v>3461</v>
      </c>
      <c r="E47" s="315" t="s">
        <v>9463</v>
      </c>
      <c r="F47" s="315" t="s">
        <v>1789</v>
      </c>
      <c r="G47" s="142" t="s">
        <v>150</v>
      </c>
      <c r="H47" s="316" t="s">
        <v>3445</v>
      </c>
      <c r="I47" s="317">
        <v>31739</v>
      </c>
      <c r="J47" s="317">
        <v>0</v>
      </c>
      <c r="K47" s="317" t="s">
        <v>152</v>
      </c>
      <c r="L47" s="315">
        <v>0</v>
      </c>
      <c r="M47" s="315" t="s">
        <v>152</v>
      </c>
      <c r="N47" s="315" t="s">
        <v>152</v>
      </c>
      <c r="O47" s="315" t="s">
        <v>152</v>
      </c>
      <c r="P47" s="315" t="s">
        <v>12674</v>
      </c>
      <c r="Q47" s="315" t="s">
        <v>152</v>
      </c>
      <c r="R47" s="315" t="s">
        <v>152</v>
      </c>
      <c r="S47" s="315" t="s">
        <v>152</v>
      </c>
      <c r="T47" s="315" t="s">
        <v>152</v>
      </c>
      <c r="U47" s="315" t="s">
        <v>152</v>
      </c>
      <c r="V47" s="315" t="s">
        <v>152</v>
      </c>
      <c r="W47" s="142" t="s">
        <v>9464</v>
      </c>
      <c r="X47" s="142" t="s">
        <v>6492</v>
      </c>
      <c r="Y47" s="142" t="s">
        <v>152</v>
      </c>
      <c r="Z47" s="142" t="s">
        <v>3446</v>
      </c>
      <c r="AA47" s="315" t="s">
        <v>3447</v>
      </c>
      <c r="AB47" s="142" t="s">
        <v>9465</v>
      </c>
      <c r="AC47" s="142" t="s">
        <v>3446</v>
      </c>
      <c r="AD47" s="142" t="s">
        <v>3446</v>
      </c>
      <c r="AE47" s="142" t="s">
        <v>152</v>
      </c>
      <c r="AF47" s="315"/>
      <c r="AH47" s="318" t="s">
        <v>152</v>
      </c>
      <c r="AI47" s="315" t="s">
        <v>3446</v>
      </c>
      <c r="AJ47" s="315" t="s">
        <v>152</v>
      </c>
      <c r="AK47" s="142" t="s">
        <v>9466</v>
      </c>
      <c r="AL47" s="142" t="s">
        <v>1787</v>
      </c>
      <c r="AM47" s="316" t="s">
        <v>9467</v>
      </c>
      <c r="AN47" s="142" t="s">
        <v>152</v>
      </c>
      <c r="AO47" s="315" t="s">
        <v>1469</v>
      </c>
      <c r="AP47" s="315" t="s">
        <v>152</v>
      </c>
      <c r="AQ47" s="316"/>
      <c r="AR47" s="142" t="s">
        <v>152</v>
      </c>
      <c r="AS47" s="315" t="s">
        <v>150</v>
      </c>
      <c r="AT47" s="142" t="s">
        <v>152</v>
      </c>
      <c r="AU47" s="316"/>
      <c r="AV47" s="317" t="s">
        <v>152</v>
      </c>
      <c r="AW47" s="142" t="s">
        <v>152</v>
      </c>
    </row>
    <row r="48" spans="1:49" s="142" customFormat="1">
      <c r="A48" s="142" t="s">
        <v>9529</v>
      </c>
      <c r="B48" s="315" t="s">
        <v>9530</v>
      </c>
      <c r="C48" s="142" t="s">
        <v>3444</v>
      </c>
      <c r="D48" s="142" t="s">
        <v>3475</v>
      </c>
      <c r="E48" s="315" t="s">
        <v>9531</v>
      </c>
      <c r="F48" s="315" t="s">
        <v>1789</v>
      </c>
      <c r="G48" s="142" t="s">
        <v>150</v>
      </c>
      <c r="H48" s="316" t="s">
        <v>3445</v>
      </c>
      <c r="I48" s="317">
        <v>10436</v>
      </c>
      <c r="J48" s="317">
        <v>0</v>
      </c>
      <c r="K48" s="317" t="s">
        <v>152</v>
      </c>
      <c r="L48" s="315">
        <v>0</v>
      </c>
      <c r="M48" s="315" t="s">
        <v>152</v>
      </c>
      <c r="N48" s="315" t="s">
        <v>152</v>
      </c>
      <c r="O48" s="315" t="s">
        <v>152</v>
      </c>
      <c r="P48" s="315" t="s">
        <v>12690</v>
      </c>
      <c r="Q48" s="315" t="s">
        <v>152</v>
      </c>
      <c r="R48" s="315" t="s">
        <v>152</v>
      </c>
      <c r="S48" s="315" t="s">
        <v>152</v>
      </c>
      <c r="T48" s="315" t="s">
        <v>152</v>
      </c>
      <c r="U48" s="315" t="s">
        <v>152</v>
      </c>
      <c r="V48" s="315" t="s">
        <v>152</v>
      </c>
      <c r="W48" s="142" t="s">
        <v>9532</v>
      </c>
      <c r="X48" s="142" t="s">
        <v>6492</v>
      </c>
      <c r="Y48" s="142" t="s">
        <v>152</v>
      </c>
      <c r="Z48" s="142" t="s">
        <v>3446</v>
      </c>
      <c r="AA48" s="315" t="s">
        <v>3447</v>
      </c>
      <c r="AB48" s="142" t="s">
        <v>9533</v>
      </c>
      <c r="AC48" s="142" t="s">
        <v>3446</v>
      </c>
      <c r="AD48" s="142" t="s">
        <v>3446</v>
      </c>
      <c r="AE48" s="142" t="s">
        <v>152</v>
      </c>
      <c r="AF48" s="315"/>
      <c r="AH48" s="318" t="s">
        <v>152</v>
      </c>
      <c r="AI48" s="315" t="s">
        <v>3446</v>
      </c>
      <c r="AJ48" s="315" t="s">
        <v>152</v>
      </c>
      <c r="AK48" s="142" t="s">
        <v>9534</v>
      </c>
      <c r="AL48" s="142" t="s">
        <v>1787</v>
      </c>
      <c r="AM48" s="316" t="s">
        <v>9535</v>
      </c>
      <c r="AN48" s="142" t="s">
        <v>152</v>
      </c>
      <c r="AO48" s="315" t="s">
        <v>1469</v>
      </c>
      <c r="AP48" s="315" t="s">
        <v>152</v>
      </c>
      <c r="AQ48" s="316"/>
      <c r="AR48" s="142" t="s">
        <v>152</v>
      </c>
      <c r="AS48" s="315" t="s">
        <v>150</v>
      </c>
      <c r="AT48" s="142" t="s">
        <v>152</v>
      </c>
      <c r="AU48" s="316"/>
      <c r="AV48" s="317" t="s">
        <v>152</v>
      </c>
      <c r="AW48" s="142" t="s">
        <v>152</v>
      </c>
    </row>
    <row r="49" spans="1:49" s="142" customFormat="1">
      <c r="A49" s="142" t="s">
        <v>9522</v>
      </c>
      <c r="B49" s="315" t="s">
        <v>9523</v>
      </c>
      <c r="C49" s="142" t="s">
        <v>3444</v>
      </c>
      <c r="D49" s="142" t="s">
        <v>3475</v>
      </c>
      <c r="E49" s="315" t="s">
        <v>9524</v>
      </c>
      <c r="F49" s="315" t="s">
        <v>1789</v>
      </c>
      <c r="G49" s="142" t="s">
        <v>150</v>
      </c>
      <c r="H49" s="316" t="s">
        <v>3445</v>
      </c>
      <c r="I49" s="317">
        <v>7882</v>
      </c>
      <c r="J49" s="317">
        <v>0</v>
      </c>
      <c r="K49" s="317" t="s">
        <v>152</v>
      </c>
      <c r="L49" s="315">
        <v>0</v>
      </c>
      <c r="M49" s="315" t="s">
        <v>152</v>
      </c>
      <c r="N49" s="315" t="s">
        <v>152</v>
      </c>
      <c r="O49" s="315" t="s">
        <v>152</v>
      </c>
      <c r="P49" s="315" t="s">
        <v>12689</v>
      </c>
      <c r="Q49" s="315" t="s">
        <v>152</v>
      </c>
      <c r="R49" s="315" t="s">
        <v>152</v>
      </c>
      <c r="S49" s="315" t="s">
        <v>152</v>
      </c>
      <c r="T49" s="315" t="s">
        <v>152</v>
      </c>
      <c r="U49" s="315" t="s">
        <v>152</v>
      </c>
      <c r="V49" s="315" t="s">
        <v>152</v>
      </c>
      <c r="W49" s="142" t="s">
        <v>9525</v>
      </c>
      <c r="X49" s="142" t="s">
        <v>6493</v>
      </c>
      <c r="Y49" s="142" t="s">
        <v>152</v>
      </c>
      <c r="Z49" s="142" t="s">
        <v>3446</v>
      </c>
      <c r="AA49" s="315" t="s">
        <v>3447</v>
      </c>
      <c r="AB49" s="142" t="s">
        <v>9526</v>
      </c>
      <c r="AC49" s="142" t="s">
        <v>3446</v>
      </c>
      <c r="AD49" s="142" t="s">
        <v>3446</v>
      </c>
      <c r="AE49" s="142" t="s">
        <v>152</v>
      </c>
      <c r="AF49" s="315"/>
      <c r="AH49" s="318" t="s">
        <v>152</v>
      </c>
      <c r="AI49" s="315" t="s">
        <v>3446</v>
      </c>
      <c r="AJ49" s="315" t="s">
        <v>152</v>
      </c>
      <c r="AK49" s="142" t="s">
        <v>9527</v>
      </c>
      <c r="AL49" s="142" t="s">
        <v>1787</v>
      </c>
      <c r="AM49" s="316" t="s">
        <v>9528</v>
      </c>
      <c r="AN49" s="142" t="s">
        <v>152</v>
      </c>
      <c r="AO49" s="315" t="s">
        <v>1469</v>
      </c>
      <c r="AP49" s="315" t="s">
        <v>152</v>
      </c>
      <c r="AQ49" s="316"/>
      <c r="AR49" s="142" t="s">
        <v>152</v>
      </c>
      <c r="AS49" s="315" t="s">
        <v>150</v>
      </c>
      <c r="AT49" s="142" t="s">
        <v>152</v>
      </c>
      <c r="AU49" s="316"/>
      <c r="AV49" s="317" t="s">
        <v>152</v>
      </c>
      <c r="AW49" s="142" t="s">
        <v>152</v>
      </c>
    </row>
    <row r="50" spans="1:49" s="142" customFormat="1">
      <c r="A50" s="142" t="s">
        <v>9550</v>
      </c>
      <c r="B50" s="315" t="s">
        <v>9551</v>
      </c>
      <c r="C50" s="142" t="s">
        <v>3444</v>
      </c>
      <c r="D50" s="142" t="s">
        <v>3475</v>
      </c>
      <c r="E50" s="315" t="s">
        <v>9552</v>
      </c>
      <c r="F50" s="315" t="s">
        <v>1789</v>
      </c>
      <c r="G50" s="142" t="s">
        <v>150</v>
      </c>
      <c r="H50" s="316" t="s">
        <v>3445</v>
      </c>
      <c r="I50" s="317">
        <v>13883</v>
      </c>
      <c r="J50" s="317">
        <v>0</v>
      </c>
      <c r="K50" s="317" t="s">
        <v>152</v>
      </c>
      <c r="L50" s="315">
        <v>0</v>
      </c>
      <c r="M50" s="315" t="s">
        <v>152</v>
      </c>
      <c r="N50" s="315" t="s">
        <v>152</v>
      </c>
      <c r="O50" s="315" t="s">
        <v>152</v>
      </c>
      <c r="P50" s="315" t="s">
        <v>12693</v>
      </c>
      <c r="Q50" s="315" t="s">
        <v>152</v>
      </c>
      <c r="R50" s="315" t="s">
        <v>152</v>
      </c>
      <c r="S50" s="315" t="s">
        <v>152</v>
      </c>
      <c r="T50" s="315" t="s">
        <v>152</v>
      </c>
      <c r="U50" s="315" t="s">
        <v>152</v>
      </c>
      <c r="V50" s="315" t="s">
        <v>152</v>
      </c>
      <c r="W50" s="142" t="s">
        <v>9553</v>
      </c>
      <c r="X50" s="142" t="s">
        <v>6492</v>
      </c>
      <c r="Y50" s="142" t="s">
        <v>152</v>
      </c>
      <c r="Z50" s="142" t="s">
        <v>3446</v>
      </c>
      <c r="AA50" s="315" t="s">
        <v>3447</v>
      </c>
      <c r="AB50" s="142" t="s">
        <v>9554</v>
      </c>
      <c r="AC50" s="142" t="s">
        <v>3446</v>
      </c>
      <c r="AD50" s="142" t="s">
        <v>3446</v>
      </c>
      <c r="AE50" s="142" t="s">
        <v>152</v>
      </c>
      <c r="AF50" s="315"/>
      <c r="AH50" s="318" t="s">
        <v>152</v>
      </c>
      <c r="AI50" s="315" t="s">
        <v>3446</v>
      </c>
      <c r="AJ50" s="315" t="s">
        <v>152</v>
      </c>
      <c r="AK50" s="142" t="s">
        <v>9555</v>
      </c>
      <c r="AL50" s="142" t="s">
        <v>1787</v>
      </c>
      <c r="AM50" s="316" t="s">
        <v>9556</v>
      </c>
      <c r="AN50" s="142" t="s">
        <v>152</v>
      </c>
      <c r="AO50" s="315" t="s">
        <v>1469</v>
      </c>
      <c r="AP50" s="315" t="s">
        <v>152</v>
      </c>
      <c r="AQ50" s="316"/>
      <c r="AR50" s="142" t="s">
        <v>152</v>
      </c>
      <c r="AS50" s="315" t="s">
        <v>150</v>
      </c>
      <c r="AT50" s="142" t="s">
        <v>152</v>
      </c>
      <c r="AU50" s="316"/>
      <c r="AV50" s="317" t="s">
        <v>152</v>
      </c>
      <c r="AW50" s="142" t="s">
        <v>152</v>
      </c>
    </row>
    <row r="51" spans="1:49" s="142" customFormat="1">
      <c r="A51" s="142" t="s">
        <v>9543</v>
      </c>
      <c r="B51" s="315" t="s">
        <v>9544</v>
      </c>
      <c r="C51" s="142" t="s">
        <v>3444</v>
      </c>
      <c r="D51" s="142" t="s">
        <v>3475</v>
      </c>
      <c r="E51" s="315" t="s">
        <v>9545</v>
      </c>
      <c r="F51" s="315" t="s">
        <v>1789</v>
      </c>
      <c r="G51" s="142" t="s">
        <v>150</v>
      </c>
      <c r="H51" s="316" t="s">
        <v>3445</v>
      </c>
      <c r="I51" s="317">
        <v>11553</v>
      </c>
      <c r="J51" s="317">
        <v>0</v>
      </c>
      <c r="K51" s="317" t="s">
        <v>152</v>
      </c>
      <c r="L51" s="315">
        <v>0</v>
      </c>
      <c r="M51" s="315" t="s">
        <v>152</v>
      </c>
      <c r="N51" s="315" t="s">
        <v>152</v>
      </c>
      <c r="O51" s="315" t="s">
        <v>152</v>
      </c>
      <c r="P51" s="315" t="s">
        <v>12692</v>
      </c>
      <c r="Q51" s="315" t="s">
        <v>152</v>
      </c>
      <c r="R51" s="315" t="s">
        <v>152</v>
      </c>
      <c r="S51" s="315" t="s">
        <v>152</v>
      </c>
      <c r="T51" s="315" t="s">
        <v>152</v>
      </c>
      <c r="U51" s="315" t="s">
        <v>152</v>
      </c>
      <c r="V51" s="315" t="s">
        <v>152</v>
      </c>
      <c r="W51" s="142" t="s">
        <v>9546</v>
      </c>
      <c r="X51" s="142" t="s">
        <v>6492</v>
      </c>
      <c r="Y51" s="142" t="s">
        <v>152</v>
      </c>
      <c r="Z51" s="142" t="s">
        <v>3446</v>
      </c>
      <c r="AA51" s="315" t="s">
        <v>3447</v>
      </c>
      <c r="AB51" s="142" t="s">
        <v>9547</v>
      </c>
      <c r="AC51" s="142" t="s">
        <v>3446</v>
      </c>
      <c r="AD51" s="142" t="s">
        <v>3446</v>
      </c>
      <c r="AE51" s="142" t="s">
        <v>152</v>
      </c>
      <c r="AF51" s="315"/>
      <c r="AH51" s="318" t="s">
        <v>152</v>
      </c>
      <c r="AI51" s="315" t="s">
        <v>3446</v>
      </c>
      <c r="AJ51" s="315" t="s">
        <v>152</v>
      </c>
      <c r="AK51" s="142" t="s">
        <v>9548</v>
      </c>
      <c r="AL51" s="142" t="s">
        <v>1787</v>
      </c>
      <c r="AM51" s="316" t="s">
        <v>9549</v>
      </c>
      <c r="AN51" s="142" t="s">
        <v>152</v>
      </c>
      <c r="AO51" s="315" t="s">
        <v>1469</v>
      </c>
      <c r="AP51" s="315" t="s">
        <v>152</v>
      </c>
      <c r="AQ51" s="316"/>
      <c r="AR51" s="142" t="s">
        <v>152</v>
      </c>
      <c r="AS51" s="315" t="s">
        <v>150</v>
      </c>
      <c r="AT51" s="142" t="s">
        <v>152</v>
      </c>
      <c r="AU51" s="316"/>
      <c r="AV51" s="317" t="s">
        <v>152</v>
      </c>
      <c r="AW51" s="142" t="s">
        <v>152</v>
      </c>
    </row>
    <row r="52" spans="1:49" s="142" customFormat="1">
      <c r="A52" s="142" t="s">
        <v>9536</v>
      </c>
      <c r="B52" s="315" t="s">
        <v>9537</v>
      </c>
      <c r="C52" s="142" t="s">
        <v>3444</v>
      </c>
      <c r="D52" s="142" t="s">
        <v>3475</v>
      </c>
      <c r="E52" s="315" t="s">
        <v>9538</v>
      </c>
      <c r="F52" s="315" t="s">
        <v>1789</v>
      </c>
      <c r="G52" s="142" t="s">
        <v>150</v>
      </c>
      <c r="H52" s="316" t="s">
        <v>3445</v>
      </c>
      <c r="I52" s="317">
        <v>13370</v>
      </c>
      <c r="J52" s="317">
        <v>0</v>
      </c>
      <c r="K52" s="317" t="s">
        <v>152</v>
      </c>
      <c r="L52" s="315">
        <v>0</v>
      </c>
      <c r="M52" s="315" t="s">
        <v>152</v>
      </c>
      <c r="N52" s="315" t="s">
        <v>152</v>
      </c>
      <c r="O52" s="315" t="s">
        <v>152</v>
      </c>
      <c r="P52" s="315" t="s">
        <v>12691</v>
      </c>
      <c r="Q52" s="315" t="s">
        <v>152</v>
      </c>
      <c r="R52" s="315" t="s">
        <v>152</v>
      </c>
      <c r="S52" s="315" t="s">
        <v>152</v>
      </c>
      <c r="T52" s="315" t="s">
        <v>152</v>
      </c>
      <c r="U52" s="315" t="s">
        <v>152</v>
      </c>
      <c r="V52" s="315" t="s">
        <v>152</v>
      </c>
      <c r="W52" s="142" t="s">
        <v>9539</v>
      </c>
      <c r="X52" s="142" t="s">
        <v>6492</v>
      </c>
      <c r="Y52" s="142" t="s">
        <v>152</v>
      </c>
      <c r="Z52" s="142" t="s">
        <v>3446</v>
      </c>
      <c r="AA52" s="315" t="s">
        <v>3447</v>
      </c>
      <c r="AB52" s="142" t="s">
        <v>9540</v>
      </c>
      <c r="AC52" s="142" t="s">
        <v>3446</v>
      </c>
      <c r="AD52" s="142" t="s">
        <v>3446</v>
      </c>
      <c r="AE52" s="142" t="s">
        <v>152</v>
      </c>
      <c r="AF52" s="315"/>
      <c r="AH52" s="318" t="s">
        <v>152</v>
      </c>
      <c r="AI52" s="315" t="s">
        <v>3446</v>
      </c>
      <c r="AJ52" s="315" t="s">
        <v>152</v>
      </c>
      <c r="AK52" s="142" t="s">
        <v>9541</v>
      </c>
      <c r="AL52" s="142" t="s">
        <v>1787</v>
      </c>
      <c r="AM52" s="316" t="s">
        <v>9542</v>
      </c>
      <c r="AN52" s="142" t="s">
        <v>152</v>
      </c>
      <c r="AO52" s="315" t="s">
        <v>1469</v>
      </c>
      <c r="AP52" s="315" t="s">
        <v>152</v>
      </c>
      <c r="AQ52" s="316"/>
      <c r="AR52" s="142" t="s">
        <v>152</v>
      </c>
      <c r="AS52" s="315" t="s">
        <v>150</v>
      </c>
      <c r="AT52" s="142" t="s">
        <v>152</v>
      </c>
      <c r="AU52" s="316"/>
      <c r="AV52" s="317" t="s">
        <v>152</v>
      </c>
      <c r="AW52" s="142" t="s">
        <v>152</v>
      </c>
    </row>
    <row r="53" spans="1:49" s="142" customFormat="1">
      <c r="A53" s="142" t="s">
        <v>9564</v>
      </c>
      <c r="B53" s="315" t="s">
        <v>9565</v>
      </c>
      <c r="C53" s="142" t="s">
        <v>3444</v>
      </c>
      <c r="D53" s="142" t="s">
        <v>3475</v>
      </c>
      <c r="E53" s="315" t="s">
        <v>9566</v>
      </c>
      <c r="F53" s="315" t="s">
        <v>1789</v>
      </c>
      <c r="G53" s="142" t="s">
        <v>150</v>
      </c>
      <c r="H53" s="316" t="s">
        <v>3445</v>
      </c>
      <c r="I53" s="317">
        <v>17872</v>
      </c>
      <c r="J53" s="317">
        <v>0</v>
      </c>
      <c r="K53" s="317" t="s">
        <v>152</v>
      </c>
      <c r="L53" s="315">
        <v>0</v>
      </c>
      <c r="M53" s="315" t="s">
        <v>152</v>
      </c>
      <c r="N53" s="315" t="s">
        <v>152</v>
      </c>
      <c r="O53" s="315" t="s">
        <v>152</v>
      </c>
      <c r="P53" s="315" t="s">
        <v>12695</v>
      </c>
      <c r="Q53" s="315" t="s">
        <v>152</v>
      </c>
      <c r="R53" s="315" t="s">
        <v>152</v>
      </c>
      <c r="S53" s="315" t="s">
        <v>152</v>
      </c>
      <c r="T53" s="315" t="s">
        <v>152</v>
      </c>
      <c r="U53" s="315" t="s">
        <v>152</v>
      </c>
      <c r="V53" s="315" t="s">
        <v>152</v>
      </c>
      <c r="W53" s="142" t="s">
        <v>9567</v>
      </c>
      <c r="X53" s="142" t="s">
        <v>6492</v>
      </c>
      <c r="Y53" s="142" t="s">
        <v>152</v>
      </c>
      <c r="Z53" s="142" t="s">
        <v>3446</v>
      </c>
      <c r="AA53" s="315" t="s">
        <v>3447</v>
      </c>
      <c r="AB53" s="142" t="s">
        <v>9568</v>
      </c>
      <c r="AC53" s="142" t="s">
        <v>3446</v>
      </c>
      <c r="AD53" s="142" t="s">
        <v>3446</v>
      </c>
      <c r="AE53" s="142" t="s">
        <v>152</v>
      </c>
      <c r="AF53" s="315"/>
      <c r="AH53" s="318" t="s">
        <v>152</v>
      </c>
      <c r="AI53" s="315" t="s">
        <v>3446</v>
      </c>
      <c r="AJ53" s="315" t="s">
        <v>152</v>
      </c>
      <c r="AK53" s="142" t="s">
        <v>9569</v>
      </c>
      <c r="AL53" s="142" t="s">
        <v>1787</v>
      </c>
      <c r="AM53" s="316" t="s">
        <v>9570</v>
      </c>
      <c r="AN53" s="142" t="s">
        <v>152</v>
      </c>
      <c r="AO53" s="315" t="s">
        <v>1469</v>
      </c>
      <c r="AP53" s="315" t="s">
        <v>152</v>
      </c>
      <c r="AQ53" s="316"/>
      <c r="AR53" s="142" t="s">
        <v>152</v>
      </c>
      <c r="AS53" s="315" t="s">
        <v>150</v>
      </c>
      <c r="AT53" s="142" t="s">
        <v>152</v>
      </c>
      <c r="AU53" s="316"/>
      <c r="AV53" s="317" t="s">
        <v>152</v>
      </c>
      <c r="AW53" s="142" t="s">
        <v>152</v>
      </c>
    </row>
    <row r="54" spans="1:49" s="142" customFormat="1">
      <c r="A54" s="142" t="s">
        <v>9557</v>
      </c>
      <c r="B54" s="315" t="s">
        <v>9558</v>
      </c>
      <c r="C54" s="142" t="s">
        <v>3444</v>
      </c>
      <c r="D54" s="142" t="s">
        <v>3475</v>
      </c>
      <c r="E54" s="315" t="s">
        <v>9559</v>
      </c>
      <c r="F54" s="315" t="s">
        <v>1789</v>
      </c>
      <c r="G54" s="142" t="s">
        <v>150</v>
      </c>
      <c r="H54" s="316" t="s">
        <v>3445</v>
      </c>
      <c r="I54" s="317">
        <v>17340</v>
      </c>
      <c r="J54" s="317">
        <v>0</v>
      </c>
      <c r="K54" s="317" t="s">
        <v>152</v>
      </c>
      <c r="L54" s="315">
        <v>0</v>
      </c>
      <c r="M54" s="315" t="s">
        <v>152</v>
      </c>
      <c r="N54" s="315" t="s">
        <v>152</v>
      </c>
      <c r="O54" s="315" t="s">
        <v>152</v>
      </c>
      <c r="P54" s="315" t="s">
        <v>12694</v>
      </c>
      <c r="Q54" s="315" t="s">
        <v>152</v>
      </c>
      <c r="R54" s="315" t="s">
        <v>152</v>
      </c>
      <c r="S54" s="315" t="s">
        <v>152</v>
      </c>
      <c r="T54" s="315" t="s">
        <v>152</v>
      </c>
      <c r="U54" s="315" t="s">
        <v>152</v>
      </c>
      <c r="V54" s="315" t="s">
        <v>152</v>
      </c>
      <c r="W54" s="142" t="s">
        <v>9560</v>
      </c>
      <c r="X54" s="142" t="s">
        <v>6492</v>
      </c>
      <c r="Y54" s="142" t="s">
        <v>152</v>
      </c>
      <c r="Z54" s="142" t="s">
        <v>3446</v>
      </c>
      <c r="AA54" s="315" t="s">
        <v>3447</v>
      </c>
      <c r="AB54" s="142" t="s">
        <v>9561</v>
      </c>
      <c r="AC54" s="142" t="s">
        <v>3446</v>
      </c>
      <c r="AD54" s="142" t="s">
        <v>3446</v>
      </c>
      <c r="AE54" s="142" t="s">
        <v>152</v>
      </c>
      <c r="AF54" s="315"/>
      <c r="AH54" s="318" t="s">
        <v>152</v>
      </c>
      <c r="AI54" s="315" t="s">
        <v>3446</v>
      </c>
      <c r="AJ54" s="315" t="s">
        <v>152</v>
      </c>
      <c r="AK54" s="142" t="s">
        <v>9562</v>
      </c>
      <c r="AL54" s="142" t="s">
        <v>1787</v>
      </c>
      <c r="AM54" s="316" t="s">
        <v>9563</v>
      </c>
      <c r="AN54" s="142" t="s">
        <v>152</v>
      </c>
      <c r="AO54" s="315" t="s">
        <v>1469</v>
      </c>
      <c r="AP54" s="315" t="s">
        <v>152</v>
      </c>
      <c r="AQ54" s="316"/>
      <c r="AR54" s="142" t="s">
        <v>152</v>
      </c>
      <c r="AS54" s="315" t="s">
        <v>150</v>
      </c>
      <c r="AT54" s="142" t="s">
        <v>152</v>
      </c>
      <c r="AU54" s="316"/>
      <c r="AV54" s="317" t="s">
        <v>152</v>
      </c>
      <c r="AW54" s="142" t="s">
        <v>152</v>
      </c>
    </row>
    <row r="55" spans="1:49" s="142" customFormat="1">
      <c r="A55" s="142" t="s">
        <v>9571</v>
      </c>
      <c r="B55" s="315" t="s">
        <v>9572</v>
      </c>
      <c r="C55" s="142" t="s">
        <v>3444</v>
      </c>
      <c r="D55" s="142" t="s">
        <v>3475</v>
      </c>
      <c r="E55" s="315" t="s">
        <v>9573</v>
      </c>
      <c r="F55" s="315" t="s">
        <v>1789</v>
      </c>
      <c r="G55" s="142" t="s">
        <v>150</v>
      </c>
      <c r="H55" s="316" t="s">
        <v>3445</v>
      </c>
      <c r="I55" s="317">
        <v>16957</v>
      </c>
      <c r="J55" s="317">
        <v>0</v>
      </c>
      <c r="K55" s="317" t="s">
        <v>152</v>
      </c>
      <c r="L55" s="315">
        <v>0</v>
      </c>
      <c r="M55" s="315" t="s">
        <v>152</v>
      </c>
      <c r="N55" s="315" t="s">
        <v>152</v>
      </c>
      <c r="O55" s="315" t="s">
        <v>152</v>
      </c>
      <c r="P55" s="315" t="s">
        <v>12696</v>
      </c>
      <c r="Q55" s="315" t="s">
        <v>152</v>
      </c>
      <c r="R55" s="315" t="s">
        <v>152</v>
      </c>
      <c r="S55" s="315" t="s">
        <v>152</v>
      </c>
      <c r="T55" s="315" t="s">
        <v>152</v>
      </c>
      <c r="U55" s="315" t="s">
        <v>152</v>
      </c>
      <c r="V55" s="315" t="s">
        <v>152</v>
      </c>
      <c r="W55" s="142" t="s">
        <v>9574</v>
      </c>
      <c r="X55" s="142" t="s">
        <v>6492</v>
      </c>
      <c r="Y55" s="142" t="s">
        <v>152</v>
      </c>
      <c r="Z55" s="142" t="s">
        <v>3446</v>
      </c>
      <c r="AA55" s="315" t="s">
        <v>3447</v>
      </c>
      <c r="AB55" s="142" t="s">
        <v>9575</v>
      </c>
      <c r="AC55" s="142" t="s">
        <v>3446</v>
      </c>
      <c r="AD55" s="142" t="s">
        <v>3446</v>
      </c>
      <c r="AE55" s="142" t="s">
        <v>152</v>
      </c>
      <c r="AF55" s="315"/>
      <c r="AH55" s="318" t="s">
        <v>152</v>
      </c>
      <c r="AI55" s="315" t="s">
        <v>3446</v>
      </c>
      <c r="AJ55" s="315" t="s">
        <v>152</v>
      </c>
      <c r="AK55" s="142" t="s">
        <v>9576</v>
      </c>
      <c r="AL55" s="142" t="s">
        <v>1787</v>
      </c>
      <c r="AM55" s="316" t="s">
        <v>9577</v>
      </c>
      <c r="AN55" s="142" t="s">
        <v>152</v>
      </c>
      <c r="AO55" s="315" t="s">
        <v>1469</v>
      </c>
      <c r="AP55" s="315" t="s">
        <v>152</v>
      </c>
      <c r="AQ55" s="316"/>
      <c r="AR55" s="142" t="s">
        <v>152</v>
      </c>
      <c r="AS55" s="315" t="s">
        <v>150</v>
      </c>
      <c r="AT55" s="142" t="s">
        <v>152</v>
      </c>
      <c r="AU55" s="316"/>
      <c r="AV55" s="317" t="s">
        <v>152</v>
      </c>
      <c r="AW55" s="142" t="s">
        <v>152</v>
      </c>
    </row>
    <row r="56" spans="1:49" s="142" customFormat="1">
      <c r="A56" s="142" t="s">
        <v>8536</v>
      </c>
      <c r="B56" s="315" t="s">
        <v>8537</v>
      </c>
      <c r="C56" s="142" t="s">
        <v>3444</v>
      </c>
      <c r="D56" s="142" t="s">
        <v>3448</v>
      </c>
      <c r="E56" s="315" t="s">
        <v>8538</v>
      </c>
      <c r="F56" s="315" t="s">
        <v>1789</v>
      </c>
      <c r="G56" s="142" t="s">
        <v>150</v>
      </c>
      <c r="H56" s="316" t="s">
        <v>3445</v>
      </c>
      <c r="I56" s="317">
        <v>100000</v>
      </c>
      <c r="J56" s="317">
        <v>0</v>
      </c>
      <c r="K56" s="317" t="s">
        <v>152</v>
      </c>
      <c r="L56" s="315">
        <v>0</v>
      </c>
      <c r="M56" s="315" t="s">
        <v>152</v>
      </c>
      <c r="N56" s="315" t="s">
        <v>152</v>
      </c>
      <c r="O56" s="315" t="s">
        <v>152</v>
      </c>
      <c r="P56" s="315" t="s">
        <v>12439</v>
      </c>
      <c r="Q56" s="315" t="s">
        <v>152</v>
      </c>
      <c r="R56" s="315" t="s">
        <v>152</v>
      </c>
      <c r="S56" s="315" t="s">
        <v>152</v>
      </c>
      <c r="T56" s="315" t="s">
        <v>152</v>
      </c>
      <c r="U56" s="315" t="s">
        <v>152</v>
      </c>
      <c r="V56" s="315" t="s">
        <v>152</v>
      </c>
      <c r="W56" s="142" t="s">
        <v>8539</v>
      </c>
      <c r="X56" s="142" t="s">
        <v>6493</v>
      </c>
      <c r="Y56" s="142" t="s">
        <v>152</v>
      </c>
      <c r="Z56" s="142" t="s">
        <v>3446</v>
      </c>
      <c r="AA56" s="315" t="s">
        <v>3447</v>
      </c>
      <c r="AB56" s="142" t="s">
        <v>13510</v>
      </c>
      <c r="AC56" s="142" t="s">
        <v>3446</v>
      </c>
      <c r="AD56" s="142" t="s">
        <v>3446</v>
      </c>
      <c r="AE56" s="142" t="s">
        <v>152</v>
      </c>
      <c r="AF56" s="315"/>
      <c r="AH56" s="318" t="s">
        <v>152</v>
      </c>
      <c r="AI56" s="315" t="s">
        <v>3446</v>
      </c>
      <c r="AJ56" s="315" t="s">
        <v>152</v>
      </c>
      <c r="AK56" s="142" t="s">
        <v>8540</v>
      </c>
      <c r="AL56" s="142" t="s">
        <v>1787</v>
      </c>
      <c r="AM56" s="316" t="s">
        <v>8541</v>
      </c>
      <c r="AN56" s="142" t="s">
        <v>152</v>
      </c>
      <c r="AO56" s="315" t="s">
        <v>1469</v>
      </c>
      <c r="AP56" s="315" t="s">
        <v>152</v>
      </c>
      <c r="AQ56" s="316"/>
      <c r="AR56" s="142" t="s">
        <v>152</v>
      </c>
      <c r="AS56" s="315" t="s">
        <v>150</v>
      </c>
      <c r="AT56" s="142" t="s">
        <v>152</v>
      </c>
      <c r="AU56" s="316"/>
      <c r="AV56" s="317" t="s">
        <v>152</v>
      </c>
      <c r="AW56" s="142" t="s">
        <v>152</v>
      </c>
    </row>
    <row r="57" spans="1:49" s="142" customFormat="1">
      <c r="A57" s="142" t="s">
        <v>9179</v>
      </c>
      <c r="B57" s="315" t="s">
        <v>9180</v>
      </c>
      <c r="C57" s="142" t="s">
        <v>3444</v>
      </c>
      <c r="D57" s="142" t="s">
        <v>3475</v>
      </c>
      <c r="E57" s="315" t="s">
        <v>12605</v>
      </c>
      <c r="F57" s="315" t="s">
        <v>1789</v>
      </c>
      <c r="G57" s="142" t="s">
        <v>150</v>
      </c>
      <c r="H57" s="316" t="s">
        <v>3445</v>
      </c>
      <c r="I57" s="317">
        <v>15957</v>
      </c>
      <c r="J57" s="317">
        <v>0</v>
      </c>
      <c r="K57" s="317" t="s">
        <v>152</v>
      </c>
      <c r="L57" s="315">
        <v>0</v>
      </c>
      <c r="M57" s="315" t="s">
        <v>152</v>
      </c>
      <c r="N57" s="315" t="s">
        <v>152</v>
      </c>
      <c r="O57" s="315" t="s">
        <v>152</v>
      </c>
      <c r="P57" s="315" t="s">
        <v>12606</v>
      </c>
      <c r="Q57" s="315" t="s">
        <v>152</v>
      </c>
      <c r="R57" s="315" t="s">
        <v>152</v>
      </c>
      <c r="S57" s="315" t="s">
        <v>152</v>
      </c>
      <c r="T57" s="315" t="s">
        <v>152</v>
      </c>
      <c r="U57" s="315" t="s">
        <v>152</v>
      </c>
      <c r="V57" s="315" t="s">
        <v>152</v>
      </c>
      <c r="W57" s="142" t="s">
        <v>9181</v>
      </c>
      <c r="X57" s="142" t="s">
        <v>6492</v>
      </c>
      <c r="Y57" s="142" t="s">
        <v>152</v>
      </c>
      <c r="Z57" s="142" t="s">
        <v>3446</v>
      </c>
      <c r="AA57" s="315" t="s">
        <v>3447</v>
      </c>
      <c r="AC57" s="142" t="s">
        <v>3446</v>
      </c>
      <c r="AD57" s="142" t="s">
        <v>3446</v>
      </c>
      <c r="AE57" s="142" t="s">
        <v>152</v>
      </c>
      <c r="AF57" s="315"/>
      <c r="AH57" s="318" t="s">
        <v>152</v>
      </c>
      <c r="AI57" s="315" t="s">
        <v>3446</v>
      </c>
      <c r="AJ57" s="315" t="s">
        <v>152</v>
      </c>
      <c r="AK57" s="142" t="s">
        <v>9182</v>
      </c>
      <c r="AL57" s="142" t="s">
        <v>1787</v>
      </c>
      <c r="AM57" s="316" t="s">
        <v>9183</v>
      </c>
      <c r="AN57" s="142" t="s">
        <v>152</v>
      </c>
      <c r="AO57" s="315" t="s">
        <v>1469</v>
      </c>
      <c r="AP57" s="315" t="s">
        <v>152</v>
      </c>
      <c r="AQ57" s="316"/>
      <c r="AR57" s="142" t="s">
        <v>152</v>
      </c>
      <c r="AS57" s="315" t="s">
        <v>150</v>
      </c>
      <c r="AT57" s="142" t="s">
        <v>152</v>
      </c>
      <c r="AU57" s="316"/>
      <c r="AV57" s="317" t="s">
        <v>152</v>
      </c>
      <c r="AW57" s="142" t="s">
        <v>152</v>
      </c>
    </row>
    <row r="58" spans="1:49" s="142" customFormat="1">
      <c r="A58" s="142" t="s">
        <v>9174</v>
      </c>
      <c r="B58" s="315" t="s">
        <v>9175</v>
      </c>
      <c r="C58" s="142" t="s">
        <v>3444</v>
      </c>
      <c r="D58" s="142" t="s">
        <v>3475</v>
      </c>
      <c r="E58" s="315" t="s">
        <v>12603</v>
      </c>
      <c r="F58" s="315" t="s">
        <v>1789</v>
      </c>
      <c r="G58" s="142" t="s">
        <v>150</v>
      </c>
      <c r="H58" s="316" t="s">
        <v>3445</v>
      </c>
      <c r="I58" s="317">
        <v>20000</v>
      </c>
      <c r="J58" s="317">
        <v>0</v>
      </c>
      <c r="K58" s="317" t="s">
        <v>152</v>
      </c>
      <c r="L58" s="315">
        <v>0</v>
      </c>
      <c r="M58" s="315" t="s">
        <v>152</v>
      </c>
      <c r="N58" s="315" t="s">
        <v>152</v>
      </c>
      <c r="O58" s="315" t="s">
        <v>152</v>
      </c>
      <c r="P58" s="315" t="s">
        <v>12604</v>
      </c>
      <c r="Q58" s="315" t="s">
        <v>152</v>
      </c>
      <c r="R58" s="315" t="s">
        <v>152</v>
      </c>
      <c r="S58" s="315" t="s">
        <v>152</v>
      </c>
      <c r="T58" s="315" t="s">
        <v>152</v>
      </c>
      <c r="U58" s="315" t="s">
        <v>152</v>
      </c>
      <c r="V58" s="315" t="s">
        <v>152</v>
      </c>
      <c r="W58" s="142" t="s">
        <v>9176</v>
      </c>
      <c r="X58" s="142" t="s">
        <v>6492</v>
      </c>
      <c r="Y58" s="142" t="s">
        <v>152</v>
      </c>
      <c r="Z58" s="142" t="s">
        <v>3446</v>
      </c>
      <c r="AA58" s="315" t="s">
        <v>3447</v>
      </c>
      <c r="AC58" s="142" t="s">
        <v>3446</v>
      </c>
      <c r="AD58" s="142" t="s">
        <v>3446</v>
      </c>
      <c r="AE58" s="142" t="s">
        <v>152</v>
      </c>
      <c r="AF58" s="315"/>
      <c r="AH58" s="318" t="s">
        <v>152</v>
      </c>
      <c r="AI58" s="315" t="s">
        <v>3446</v>
      </c>
      <c r="AJ58" s="315" t="s">
        <v>152</v>
      </c>
      <c r="AK58" s="142" t="s">
        <v>9177</v>
      </c>
      <c r="AL58" s="142" t="s">
        <v>1787</v>
      </c>
      <c r="AM58" s="316" t="s">
        <v>9178</v>
      </c>
      <c r="AN58" s="142" t="s">
        <v>152</v>
      </c>
      <c r="AO58" s="315" t="s">
        <v>1469</v>
      </c>
      <c r="AP58" s="315" t="s">
        <v>152</v>
      </c>
      <c r="AQ58" s="316"/>
      <c r="AR58" s="142" t="s">
        <v>152</v>
      </c>
      <c r="AS58" s="315" t="s">
        <v>150</v>
      </c>
      <c r="AT58" s="142" t="s">
        <v>152</v>
      </c>
      <c r="AU58" s="316"/>
      <c r="AV58" s="317" t="s">
        <v>152</v>
      </c>
      <c r="AW58" s="142" t="s">
        <v>152</v>
      </c>
    </row>
    <row r="59" spans="1:49" s="142" customFormat="1">
      <c r="A59" s="142" t="s">
        <v>9438</v>
      </c>
      <c r="B59" s="315" t="s">
        <v>9439</v>
      </c>
      <c r="C59" s="142" t="s">
        <v>3444</v>
      </c>
      <c r="D59" s="142" t="s">
        <v>5275</v>
      </c>
      <c r="E59" s="315" t="s">
        <v>9440</v>
      </c>
      <c r="F59" s="315" t="s">
        <v>1789</v>
      </c>
      <c r="G59" s="142" t="s">
        <v>150</v>
      </c>
      <c r="H59" s="316" t="s">
        <v>3445</v>
      </c>
      <c r="I59" s="317">
        <v>100000</v>
      </c>
      <c r="J59" s="317">
        <v>0</v>
      </c>
      <c r="K59" s="317" t="s">
        <v>152</v>
      </c>
      <c r="L59" s="315">
        <v>0</v>
      </c>
      <c r="M59" s="315" t="s">
        <v>152</v>
      </c>
      <c r="N59" s="315" t="s">
        <v>152</v>
      </c>
      <c r="O59" s="315" t="s">
        <v>152</v>
      </c>
      <c r="P59" s="315" t="s">
        <v>12669</v>
      </c>
      <c r="Q59" s="315" t="s">
        <v>152</v>
      </c>
      <c r="R59" s="315" t="s">
        <v>152</v>
      </c>
      <c r="S59" s="315" t="s">
        <v>152</v>
      </c>
      <c r="T59" s="315" t="s">
        <v>152</v>
      </c>
      <c r="U59" s="315" t="s">
        <v>152</v>
      </c>
      <c r="V59" s="315" t="s">
        <v>152</v>
      </c>
      <c r="W59" s="142" t="s">
        <v>9441</v>
      </c>
      <c r="X59" s="142" t="s">
        <v>6492</v>
      </c>
      <c r="Y59" s="142" t="s">
        <v>152</v>
      </c>
      <c r="Z59" s="142" t="s">
        <v>3446</v>
      </c>
      <c r="AA59" s="315" t="s">
        <v>3447</v>
      </c>
      <c r="AB59" s="142" t="s">
        <v>9442</v>
      </c>
      <c r="AC59" s="142" t="s">
        <v>3446</v>
      </c>
      <c r="AD59" s="142" t="s">
        <v>3446</v>
      </c>
      <c r="AE59" s="142" t="s">
        <v>152</v>
      </c>
      <c r="AF59" s="315"/>
      <c r="AH59" s="318" t="s">
        <v>152</v>
      </c>
      <c r="AI59" s="315" t="s">
        <v>3446</v>
      </c>
      <c r="AJ59" s="315" t="s">
        <v>152</v>
      </c>
      <c r="AK59" s="142" t="s">
        <v>9443</v>
      </c>
      <c r="AL59" s="142" t="s">
        <v>1787</v>
      </c>
      <c r="AM59" s="316" t="s">
        <v>9444</v>
      </c>
      <c r="AN59" s="142" t="s">
        <v>152</v>
      </c>
      <c r="AO59" s="315" t="s">
        <v>1469</v>
      </c>
      <c r="AP59" s="315" t="s">
        <v>152</v>
      </c>
      <c r="AQ59" s="316"/>
      <c r="AR59" s="142" t="s">
        <v>152</v>
      </c>
      <c r="AS59" s="315" t="s">
        <v>150</v>
      </c>
      <c r="AT59" s="142" t="s">
        <v>152</v>
      </c>
      <c r="AU59" s="316"/>
      <c r="AV59" s="317" t="s">
        <v>152</v>
      </c>
      <c r="AW59" s="142" t="s">
        <v>152</v>
      </c>
    </row>
    <row r="60" spans="1:49" s="142" customFormat="1">
      <c r="A60" s="142" t="s">
        <v>9431</v>
      </c>
      <c r="B60" s="315" t="s">
        <v>9432</v>
      </c>
      <c r="C60" s="142" t="s">
        <v>3444</v>
      </c>
      <c r="D60" s="142" t="s">
        <v>5275</v>
      </c>
      <c r="E60" s="315" t="s">
        <v>9433</v>
      </c>
      <c r="F60" s="315" t="s">
        <v>1789</v>
      </c>
      <c r="G60" s="142" t="s">
        <v>150</v>
      </c>
      <c r="H60" s="316" t="s">
        <v>3445</v>
      </c>
      <c r="I60" s="317">
        <v>100000</v>
      </c>
      <c r="J60" s="317">
        <v>0</v>
      </c>
      <c r="K60" s="317" t="s">
        <v>152</v>
      </c>
      <c r="L60" s="315">
        <v>0</v>
      </c>
      <c r="M60" s="315" t="s">
        <v>152</v>
      </c>
      <c r="N60" s="315" t="s">
        <v>152</v>
      </c>
      <c r="O60" s="315" t="s">
        <v>152</v>
      </c>
      <c r="P60" s="315" t="s">
        <v>12668</v>
      </c>
      <c r="Q60" s="315" t="s">
        <v>152</v>
      </c>
      <c r="R60" s="315" t="s">
        <v>152</v>
      </c>
      <c r="S60" s="315" t="s">
        <v>152</v>
      </c>
      <c r="T60" s="315" t="s">
        <v>152</v>
      </c>
      <c r="U60" s="315" t="s">
        <v>152</v>
      </c>
      <c r="V60" s="315" t="s">
        <v>152</v>
      </c>
      <c r="W60" s="142" t="s">
        <v>9434</v>
      </c>
      <c r="X60" s="142" t="s">
        <v>6492</v>
      </c>
      <c r="Y60" s="142" t="s">
        <v>152</v>
      </c>
      <c r="Z60" s="142" t="s">
        <v>3446</v>
      </c>
      <c r="AA60" s="315" t="s">
        <v>3447</v>
      </c>
      <c r="AB60" s="142" t="s">
        <v>9435</v>
      </c>
      <c r="AC60" s="142" t="s">
        <v>3446</v>
      </c>
      <c r="AD60" s="142" t="s">
        <v>3446</v>
      </c>
      <c r="AE60" s="142" t="s">
        <v>152</v>
      </c>
      <c r="AF60" s="315"/>
      <c r="AH60" s="318" t="s">
        <v>152</v>
      </c>
      <c r="AI60" s="315" t="s">
        <v>3446</v>
      </c>
      <c r="AJ60" s="315" t="s">
        <v>152</v>
      </c>
      <c r="AK60" s="142" t="s">
        <v>9436</v>
      </c>
      <c r="AL60" s="142" t="s">
        <v>1787</v>
      </c>
      <c r="AM60" s="316" t="s">
        <v>9437</v>
      </c>
      <c r="AN60" s="142" t="s">
        <v>152</v>
      </c>
      <c r="AO60" s="315" t="s">
        <v>1469</v>
      </c>
      <c r="AP60" s="315" t="s">
        <v>152</v>
      </c>
      <c r="AQ60" s="316"/>
      <c r="AR60" s="142" t="s">
        <v>152</v>
      </c>
      <c r="AS60" s="315" t="s">
        <v>150</v>
      </c>
      <c r="AT60" s="142" t="s">
        <v>152</v>
      </c>
      <c r="AU60" s="316"/>
      <c r="AV60" s="317" t="s">
        <v>152</v>
      </c>
      <c r="AW60" s="142" t="s">
        <v>152</v>
      </c>
    </row>
    <row r="61" spans="1:49" s="142" customFormat="1">
      <c r="A61" s="142" t="s">
        <v>9417</v>
      </c>
      <c r="B61" s="315" t="s">
        <v>9418</v>
      </c>
      <c r="C61" s="142" t="s">
        <v>3444</v>
      </c>
      <c r="D61" s="142" t="s">
        <v>8153</v>
      </c>
      <c r="E61" s="315" t="s">
        <v>9419</v>
      </c>
      <c r="F61" s="315" t="s">
        <v>1789</v>
      </c>
      <c r="G61" s="142" t="s">
        <v>150</v>
      </c>
      <c r="H61" s="316" t="s">
        <v>3445</v>
      </c>
      <c r="I61" s="317">
        <v>100000</v>
      </c>
      <c r="J61" s="317">
        <v>0</v>
      </c>
      <c r="K61" s="317" t="s">
        <v>152</v>
      </c>
      <c r="L61" s="315">
        <v>0</v>
      </c>
      <c r="M61" s="315" t="s">
        <v>152</v>
      </c>
      <c r="N61" s="315" t="s">
        <v>152</v>
      </c>
      <c r="O61" s="315" t="s">
        <v>152</v>
      </c>
      <c r="P61" s="315" t="s">
        <v>12666</v>
      </c>
      <c r="Q61" s="315" t="s">
        <v>152</v>
      </c>
      <c r="R61" s="315" t="s">
        <v>152</v>
      </c>
      <c r="S61" s="315" t="s">
        <v>152</v>
      </c>
      <c r="T61" s="315" t="s">
        <v>152</v>
      </c>
      <c r="U61" s="315" t="s">
        <v>152</v>
      </c>
      <c r="V61" s="315" t="s">
        <v>152</v>
      </c>
      <c r="W61" s="142" t="s">
        <v>9420</v>
      </c>
      <c r="X61" s="142" t="s">
        <v>6492</v>
      </c>
      <c r="Y61" s="142" t="s">
        <v>152</v>
      </c>
      <c r="Z61" s="142" t="s">
        <v>3446</v>
      </c>
      <c r="AA61" s="315" t="s">
        <v>3447</v>
      </c>
      <c r="AB61" s="142" t="s">
        <v>9421</v>
      </c>
      <c r="AC61" s="142" t="s">
        <v>3446</v>
      </c>
      <c r="AD61" s="142" t="s">
        <v>3446</v>
      </c>
      <c r="AE61" s="142" t="s">
        <v>152</v>
      </c>
      <c r="AF61" s="315"/>
      <c r="AH61" s="318" t="s">
        <v>152</v>
      </c>
      <c r="AI61" s="315" t="s">
        <v>3446</v>
      </c>
      <c r="AJ61" s="315" t="s">
        <v>152</v>
      </c>
      <c r="AK61" s="142" t="s">
        <v>9422</v>
      </c>
      <c r="AL61" s="142" t="s">
        <v>1787</v>
      </c>
      <c r="AM61" s="316" t="s">
        <v>9423</v>
      </c>
      <c r="AN61" s="142" t="s">
        <v>152</v>
      </c>
      <c r="AO61" s="315" t="s">
        <v>1469</v>
      </c>
      <c r="AP61" s="315" t="s">
        <v>152</v>
      </c>
      <c r="AQ61" s="316"/>
      <c r="AR61" s="142" t="s">
        <v>152</v>
      </c>
      <c r="AS61" s="315" t="s">
        <v>150</v>
      </c>
      <c r="AT61" s="142" t="s">
        <v>152</v>
      </c>
      <c r="AU61" s="316"/>
      <c r="AV61" s="317" t="s">
        <v>152</v>
      </c>
      <c r="AW61" s="142" t="s">
        <v>152</v>
      </c>
    </row>
    <row r="62" spans="1:49" s="142" customFormat="1">
      <c r="A62" s="142" t="s">
        <v>9424</v>
      </c>
      <c r="B62" s="315" t="s">
        <v>9425</v>
      </c>
      <c r="C62" s="142" t="s">
        <v>3444</v>
      </c>
      <c r="D62" s="142" t="s">
        <v>8153</v>
      </c>
      <c r="E62" s="315" t="s">
        <v>9426</v>
      </c>
      <c r="F62" s="315" t="s">
        <v>1789</v>
      </c>
      <c r="G62" s="142" t="s">
        <v>150</v>
      </c>
      <c r="H62" s="316" t="s">
        <v>3445</v>
      </c>
      <c r="I62" s="317">
        <v>100000</v>
      </c>
      <c r="J62" s="317">
        <v>0</v>
      </c>
      <c r="K62" s="317" t="s">
        <v>152</v>
      </c>
      <c r="L62" s="315">
        <v>0</v>
      </c>
      <c r="M62" s="315" t="s">
        <v>152</v>
      </c>
      <c r="N62" s="315" t="s">
        <v>152</v>
      </c>
      <c r="O62" s="315" t="s">
        <v>152</v>
      </c>
      <c r="P62" s="315" t="s">
        <v>12667</v>
      </c>
      <c r="Q62" s="315" t="s">
        <v>152</v>
      </c>
      <c r="R62" s="315" t="s">
        <v>152</v>
      </c>
      <c r="S62" s="315" t="s">
        <v>152</v>
      </c>
      <c r="T62" s="315" t="s">
        <v>152</v>
      </c>
      <c r="U62" s="315" t="s">
        <v>152</v>
      </c>
      <c r="V62" s="315" t="s">
        <v>152</v>
      </c>
      <c r="W62" s="142" t="s">
        <v>9427</v>
      </c>
      <c r="X62" s="142" t="s">
        <v>6492</v>
      </c>
      <c r="Y62" s="142" t="s">
        <v>152</v>
      </c>
      <c r="Z62" s="142" t="s">
        <v>3446</v>
      </c>
      <c r="AA62" s="315" t="s">
        <v>3447</v>
      </c>
      <c r="AB62" s="142" t="s">
        <v>9428</v>
      </c>
      <c r="AC62" s="142" t="s">
        <v>3446</v>
      </c>
      <c r="AD62" s="142" t="s">
        <v>3446</v>
      </c>
      <c r="AE62" s="142" t="s">
        <v>152</v>
      </c>
      <c r="AF62" s="315"/>
      <c r="AH62" s="318" t="s">
        <v>152</v>
      </c>
      <c r="AI62" s="315" t="s">
        <v>3446</v>
      </c>
      <c r="AJ62" s="315" t="s">
        <v>152</v>
      </c>
      <c r="AK62" s="142" t="s">
        <v>9429</v>
      </c>
      <c r="AL62" s="142" t="s">
        <v>1787</v>
      </c>
      <c r="AM62" s="316" t="s">
        <v>9430</v>
      </c>
      <c r="AN62" s="142" t="s">
        <v>152</v>
      </c>
      <c r="AO62" s="315" t="s">
        <v>1469</v>
      </c>
      <c r="AP62" s="315" t="s">
        <v>152</v>
      </c>
      <c r="AQ62" s="316"/>
      <c r="AR62" s="142" t="s">
        <v>152</v>
      </c>
      <c r="AS62" s="315" t="s">
        <v>150</v>
      </c>
      <c r="AT62" s="142" t="s">
        <v>152</v>
      </c>
      <c r="AU62" s="316"/>
      <c r="AV62" s="317" t="s">
        <v>152</v>
      </c>
      <c r="AW62" s="142" t="s">
        <v>152</v>
      </c>
    </row>
    <row r="63" spans="1:49" s="142" customFormat="1">
      <c r="A63" s="142" t="s">
        <v>8369</v>
      </c>
      <c r="B63" s="315" t="s">
        <v>8370</v>
      </c>
      <c r="C63" s="142" t="s">
        <v>3444</v>
      </c>
      <c r="D63" s="142" t="s">
        <v>8371</v>
      </c>
      <c r="E63" s="315" t="s">
        <v>8372</v>
      </c>
      <c r="F63" s="315" t="s">
        <v>1789</v>
      </c>
      <c r="G63" s="142" t="s">
        <v>150</v>
      </c>
      <c r="H63" s="316" t="s">
        <v>3445</v>
      </c>
      <c r="I63" s="317">
        <v>8587</v>
      </c>
      <c r="J63" s="317">
        <v>0</v>
      </c>
      <c r="K63" s="317" t="s">
        <v>152</v>
      </c>
      <c r="L63" s="315">
        <v>0</v>
      </c>
      <c r="M63" s="315" t="s">
        <v>152</v>
      </c>
      <c r="N63" s="315" t="s">
        <v>152</v>
      </c>
      <c r="O63" s="315" t="s">
        <v>152</v>
      </c>
      <c r="P63" s="315" t="s">
        <v>12402</v>
      </c>
      <c r="Q63" s="315" t="s">
        <v>152</v>
      </c>
      <c r="R63" s="315" t="s">
        <v>152</v>
      </c>
      <c r="S63" s="315" t="s">
        <v>152</v>
      </c>
      <c r="T63" s="315" t="s">
        <v>152</v>
      </c>
      <c r="U63" s="315" t="s">
        <v>152</v>
      </c>
      <c r="V63" s="315" t="s">
        <v>152</v>
      </c>
      <c r="W63" s="142" t="s">
        <v>8373</v>
      </c>
      <c r="X63" s="142" t="s">
        <v>6492</v>
      </c>
      <c r="Y63" s="142" t="s">
        <v>152</v>
      </c>
      <c r="Z63" s="142" t="s">
        <v>3446</v>
      </c>
      <c r="AA63" s="315" t="s">
        <v>3447</v>
      </c>
      <c r="AB63" s="142" t="s">
        <v>8374</v>
      </c>
      <c r="AC63" s="142" t="s">
        <v>3446</v>
      </c>
      <c r="AD63" s="142" t="s">
        <v>3446</v>
      </c>
      <c r="AE63" s="142" t="s">
        <v>152</v>
      </c>
      <c r="AF63" s="315"/>
      <c r="AH63" s="318" t="s">
        <v>152</v>
      </c>
      <c r="AI63" s="315" t="s">
        <v>3446</v>
      </c>
      <c r="AJ63" s="315" t="s">
        <v>152</v>
      </c>
      <c r="AK63" s="142" t="s">
        <v>8375</v>
      </c>
      <c r="AL63" s="142" t="s">
        <v>1787</v>
      </c>
      <c r="AM63" s="316" t="s">
        <v>8376</v>
      </c>
      <c r="AN63" s="142" t="s">
        <v>152</v>
      </c>
      <c r="AO63" s="315" t="s">
        <v>1469</v>
      </c>
      <c r="AP63" s="315" t="s">
        <v>152</v>
      </c>
      <c r="AQ63" s="316"/>
      <c r="AR63" s="142" t="s">
        <v>152</v>
      </c>
      <c r="AS63" s="315" t="s">
        <v>150</v>
      </c>
      <c r="AT63" s="142" t="s">
        <v>152</v>
      </c>
      <c r="AU63" s="316"/>
      <c r="AV63" s="317" t="s">
        <v>152</v>
      </c>
      <c r="AW63" s="142" t="s">
        <v>152</v>
      </c>
    </row>
    <row r="64" spans="1:49" s="142" customFormat="1">
      <c r="A64" s="142" t="s">
        <v>8335</v>
      </c>
      <c r="B64" s="315" t="s">
        <v>8336</v>
      </c>
      <c r="C64" s="142" t="s">
        <v>3444</v>
      </c>
      <c r="D64" s="142" t="s">
        <v>3448</v>
      </c>
      <c r="E64" s="315" t="s">
        <v>8337</v>
      </c>
      <c r="F64" s="315" t="s">
        <v>1789</v>
      </c>
      <c r="G64" s="142" t="s">
        <v>150</v>
      </c>
      <c r="H64" s="316" t="s">
        <v>3445</v>
      </c>
      <c r="I64" s="317">
        <v>18404</v>
      </c>
      <c r="J64" s="317">
        <v>0</v>
      </c>
      <c r="K64" s="317" t="s">
        <v>152</v>
      </c>
      <c r="L64" s="315">
        <v>0</v>
      </c>
      <c r="M64" s="315" t="s">
        <v>152</v>
      </c>
      <c r="N64" s="315" t="s">
        <v>152</v>
      </c>
      <c r="O64" s="315" t="s">
        <v>152</v>
      </c>
      <c r="P64" s="315" t="s">
        <v>12395</v>
      </c>
      <c r="Q64" s="315" t="s">
        <v>152</v>
      </c>
      <c r="R64" s="315" t="s">
        <v>152</v>
      </c>
      <c r="S64" s="315" t="s">
        <v>152</v>
      </c>
      <c r="T64" s="315" t="s">
        <v>152</v>
      </c>
      <c r="U64" s="315" t="s">
        <v>152</v>
      </c>
      <c r="V64" s="315" t="s">
        <v>152</v>
      </c>
      <c r="W64" s="142" t="s">
        <v>8338</v>
      </c>
      <c r="X64" s="142" t="s">
        <v>6492</v>
      </c>
      <c r="Y64" s="142" t="s">
        <v>152</v>
      </c>
      <c r="Z64" s="142" t="s">
        <v>3446</v>
      </c>
      <c r="AA64" s="315" t="s">
        <v>3447</v>
      </c>
      <c r="AB64" s="142" t="s">
        <v>8339</v>
      </c>
      <c r="AC64" s="142" t="s">
        <v>3446</v>
      </c>
      <c r="AD64" s="142" t="s">
        <v>3446</v>
      </c>
      <c r="AE64" s="142" t="s">
        <v>152</v>
      </c>
      <c r="AF64" s="315"/>
      <c r="AH64" s="318" t="s">
        <v>152</v>
      </c>
      <c r="AI64" s="315" t="s">
        <v>3446</v>
      </c>
      <c r="AJ64" s="315" t="s">
        <v>152</v>
      </c>
      <c r="AK64" s="142" t="s">
        <v>8340</v>
      </c>
      <c r="AL64" s="142" t="s">
        <v>1787</v>
      </c>
      <c r="AM64" s="316" t="s">
        <v>8341</v>
      </c>
      <c r="AN64" s="142" t="s">
        <v>152</v>
      </c>
      <c r="AO64" s="315" t="s">
        <v>1469</v>
      </c>
      <c r="AP64" s="315" t="s">
        <v>152</v>
      </c>
      <c r="AQ64" s="316"/>
      <c r="AR64" s="142" t="s">
        <v>152</v>
      </c>
      <c r="AS64" s="315" t="s">
        <v>150</v>
      </c>
      <c r="AT64" s="142" t="s">
        <v>152</v>
      </c>
      <c r="AU64" s="316"/>
      <c r="AV64" s="317" t="s">
        <v>152</v>
      </c>
      <c r="AW64" s="142" t="s">
        <v>152</v>
      </c>
    </row>
    <row r="65" spans="1:49" s="142" customFormat="1">
      <c r="A65" s="142" t="s">
        <v>11612</v>
      </c>
      <c r="B65" s="315" t="s">
        <v>11613</v>
      </c>
      <c r="C65" s="142" t="s">
        <v>3444</v>
      </c>
      <c r="D65" s="142" t="s">
        <v>3448</v>
      </c>
      <c r="E65" s="315" t="s">
        <v>11614</v>
      </c>
      <c r="F65" s="315" t="s">
        <v>1789</v>
      </c>
      <c r="G65" s="142" t="s">
        <v>150</v>
      </c>
      <c r="H65" s="316" t="s">
        <v>3445</v>
      </c>
      <c r="I65" s="317">
        <v>16809</v>
      </c>
      <c r="J65" s="317">
        <v>0</v>
      </c>
      <c r="K65" s="317" t="s">
        <v>152</v>
      </c>
      <c r="L65" s="315">
        <v>0</v>
      </c>
      <c r="M65" s="315" t="s">
        <v>152</v>
      </c>
      <c r="N65" s="315" t="s">
        <v>152</v>
      </c>
      <c r="O65" s="315" t="s">
        <v>152</v>
      </c>
      <c r="P65" s="315" t="s">
        <v>13269</v>
      </c>
      <c r="Q65" s="315" t="s">
        <v>152</v>
      </c>
      <c r="R65" s="315" t="s">
        <v>152</v>
      </c>
      <c r="S65" s="315" t="s">
        <v>152</v>
      </c>
      <c r="T65" s="315" t="s">
        <v>152</v>
      </c>
      <c r="U65" s="315" t="s">
        <v>152</v>
      </c>
      <c r="V65" s="315" t="s">
        <v>152</v>
      </c>
      <c r="W65" s="142" t="s">
        <v>11615</v>
      </c>
      <c r="X65" s="142" t="s">
        <v>6492</v>
      </c>
      <c r="Y65" s="142" t="s">
        <v>152</v>
      </c>
      <c r="Z65" s="142" t="s">
        <v>3446</v>
      </c>
      <c r="AA65" s="315" t="s">
        <v>3447</v>
      </c>
      <c r="AB65" s="142" t="s">
        <v>11616</v>
      </c>
      <c r="AC65" s="142" t="s">
        <v>3446</v>
      </c>
      <c r="AD65" s="142" t="s">
        <v>3446</v>
      </c>
      <c r="AE65" s="142" t="s">
        <v>152</v>
      </c>
      <c r="AF65" s="315"/>
      <c r="AH65" s="318" t="s">
        <v>152</v>
      </c>
      <c r="AI65" s="315" t="s">
        <v>3446</v>
      </c>
      <c r="AJ65" s="315" t="s">
        <v>152</v>
      </c>
      <c r="AK65" s="142" t="s">
        <v>10713</v>
      </c>
      <c r="AL65" s="142" t="s">
        <v>1787</v>
      </c>
      <c r="AM65" s="316" t="s">
        <v>10714</v>
      </c>
      <c r="AN65" s="142" t="s">
        <v>152</v>
      </c>
      <c r="AO65" s="315" t="s">
        <v>1469</v>
      </c>
      <c r="AP65" s="315" t="s">
        <v>152</v>
      </c>
      <c r="AQ65" s="316"/>
      <c r="AR65" s="142" t="s">
        <v>152</v>
      </c>
      <c r="AS65" s="315" t="s">
        <v>150</v>
      </c>
      <c r="AT65" s="142" t="s">
        <v>152</v>
      </c>
      <c r="AU65" s="316"/>
      <c r="AV65" s="317" t="s">
        <v>152</v>
      </c>
      <c r="AW65" s="142" t="s">
        <v>152</v>
      </c>
    </row>
    <row r="66" spans="1:49" s="142" customFormat="1">
      <c r="A66" s="142" t="s">
        <v>11236</v>
      </c>
      <c r="B66" s="315" t="s">
        <v>11237</v>
      </c>
      <c r="C66" s="142" t="s">
        <v>3444</v>
      </c>
      <c r="D66" s="142" t="s">
        <v>3461</v>
      </c>
      <c r="E66" s="315" t="s">
        <v>11238</v>
      </c>
      <c r="F66" s="315" t="s">
        <v>1789</v>
      </c>
      <c r="G66" s="142" t="s">
        <v>150</v>
      </c>
      <c r="H66" s="316" t="s">
        <v>3445</v>
      </c>
      <c r="I66" s="317">
        <v>15761</v>
      </c>
      <c r="J66" s="317">
        <v>0</v>
      </c>
      <c r="K66" s="317" t="s">
        <v>152</v>
      </c>
      <c r="L66" s="315">
        <v>0</v>
      </c>
      <c r="M66" s="315" t="s">
        <v>152</v>
      </c>
      <c r="N66" s="315" t="s">
        <v>152</v>
      </c>
      <c r="O66" s="315" t="s">
        <v>152</v>
      </c>
      <c r="P66" s="315" t="s">
        <v>13201</v>
      </c>
      <c r="Q66" s="315" t="s">
        <v>152</v>
      </c>
      <c r="R66" s="315" t="s">
        <v>152</v>
      </c>
      <c r="S66" s="315" t="s">
        <v>152</v>
      </c>
      <c r="T66" s="315" t="s">
        <v>152</v>
      </c>
      <c r="U66" s="315" t="s">
        <v>152</v>
      </c>
      <c r="V66" s="315" t="s">
        <v>152</v>
      </c>
      <c r="W66" s="142" t="s">
        <v>11239</v>
      </c>
      <c r="X66" s="142" t="s">
        <v>6492</v>
      </c>
      <c r="Y66" s="142" t="s">
        <v>152</v>
      </c>
      <c r="Z66" s="142" t="s">
        <v>3446</v>
      </c>
      <c r="AA66" s="315" t="s">
        <v>3447</v>
      </c>
      <c r="AB66" s="142" t="s">
        <v>10503</v>
      </c>
      <c r="AC66" s="142" t="s">
        <v>3446</v>
      </c>
      <c r="AD66" s="142" t="s">
        <v>3446</v>
      </c>
      <c r="AE66" s="142" t="s">
        <v>152</v>
      </c>
      <c r="AF66" s="315"/>
      <c r="AH66" s="318" t="s">
        <v>152</v>
      </c>
      <c r="AI66" s="315" t="s">
        <v>3446</v>
      </c>
      <c r="AJ66" s="315" t="s">
        <v>152</v>
      </c>
      <c r="AK66" s="142" t="s">
        <v>11240</v>
      </c>
      <c r="AL66" s="142" t="s">
        <v>1787</v>
      </c>
      <c r="AM66" s="316" t="s">
        <v>11241</v>
      </c>
      <c r="AN66" s="142" t="s">
        <v>152</v>
      </c>
      <c r="AO66" s="315" t="s">
        <v>1469</v>
      </c>
      <c r="AP66" s="315" t="s">
        <v>152</v>
      </c>
      <c r="AQ66" s="316"/>
      <c r="AR66" s="142" t="s">
        <v>152</v>
      </c>
      <c r="AS66" s="315" t="s">
        <v>150</v>
      </c>
      <c r="AT66" s="142" t="s">
        <v>152</v>
      </c>
      <c r="AU66" s="316"/>
      <c r="AV66" s="317" t="s">
        <v>152</v>
      </c>
      <c r="AW66" s="142" t="s">
        <v>152</v>
      </c>
    </row>
    <row r="67" spans="1:49" s="142" customFormat="1">
      <c r="A67" s="142" t="s">
        <v>11249</v>
      </c>
      <c r="B67" s="315" t="s">
        <v>11250</v>
      </c>
      <c r="C67" s="142" t="s">
        <v>3444</v>
      </c>
      <c r="D67" s="142" t="s">
        <v>3461</v>
      </c>
      <c r="E67" s="315" t="s">
        <v>11251</v>
      </c>
      <c r="F67" s="315" t="s">
        <v>1789</v>
      </c>
      <c r="G67" s="142" t="s">
        <v>150</v>
      </c>
      <c r="H67" s="316" t="s">
        <v>3445</v>
      </c>
      <c r="I67" s="317">
        <v>19783</v>
      </c>
      <c r="J67" s="317">
        <v>0</v>
      </c>
      <c r="K67" s="317" t="s">
        <v>152</v>
      </c>
      <c r="L67" s="315">
        <v>0</v>
      </c>
      <c r="M67" s="315" t="s">
        <v>152</v>
      </c>
      <c r="N67" s="315" t="s">
        <v>152</v>
      </c>
      <c r="O67" s="315" t="s">
        <v>152</v>
      </c>
      <c r="P67" s="315" t="s">
        <v>13203</v>
      </c>
      <c r="Q67" s="315" t="s">
        <v>152</v>
      </c>
      <c r="R67" s="315" t="s">
        <v>152</v>
      </c>
      <c r="S67" s="315" t="s">
        <v>152</v>
      </c>
      <c r="T67" s="315" t="s">
        <v>152</v>
      </c>
      <c r="U67" s="315" t="s">
        <v>152</v>
      </c>
      <c r="V67" s="315" t="s">
        <v>152</v>
      </c>
      <c r="W67" s="142" t="s">
        <v>11252</v>
      </c>
      <c r="X67" s="142" t="s">
        <v>6492</v>
      </c>
      <c r="Y67" s="142" t="s">
        <v>152</v>
      </c>
      <c r="Z67" s="142" t="s">
        <v>3446</v>
      </c>
      <c r="AA67" s="315" t="s">
        <v>3447</v>
      </c>
      <c r="AB67" s="142" t="s">
        <v>11253</v>
      </c>
      <c r="AC67" s="142" t="s">
        <v>3446</v>
      </c>
      <c r="AD67" s="142" t="s">
        <v>3446</v>
      </c>
      <c r="AE67" s="142" t="s">
        <v>152</v>
      </c>
      <c r="AF67" s="315"/>
      <c r="AH67" s="318" t="s">
        <v>152</v>
      </c>
      <c r="AI67" s="315" t="s">
        <v>3446</v>
      </c>
      <c r="AJ67" s="315" t="s">
        <v>152</v>
      </c>
      <c r="AK67" s="142" t="s">
        <v>11254</v>
      </c>
      <c r="AL67" s="142" t="s">
        <v>1787</v>
      </c>
      <c r="AM67" s="316" t="s">
        <v>11255</v>
      </c>
      <c r="AN67" s="142" t="s">
        <v>152</v>
      </c>
      <c r="AO67" s="315" t="s">
        <v>1469</v>
      </c>
      <c r="AP67" s="315" t="s">
        <v>152</v>
      </c>
      <c r="AQ67" s="316"/>
      <c r="AR67" s="142" t="s">
        <v>152</v>
      </c>
      <c r="AS67" s="315" t="s">
        <v>150</v>
      </c>
      <c r="AT67" s="142" t="s">
        <v>152</v>
      </c>
      <c r="AU67" s="316"/>
      <c r="AV67" s="317" t="s">
        <v>152</v>
      </c>
      <c r="AW67" s="142" t="s">
        <v>152</v>
      </c>
    </row>
    <row r="68" spans="1:49" s="142" customFormat="1">
      <c r="A68" s="142" t="s">
        <v>11256</v>
      </c>
      <c r="B68" s="315" t="s">
        <v>11257</v>
      </c>
      <c r="C68" s="142" t="s">
        <v>3444</v>
      </c>
      <c r="D68" s="142" t="s">
        <v>3461</v>
      </c>
      <c r="E68" s="315" t="s">
        <v>11258</v>
      </c>
      <c r="F68" s="315" t="s">
        <v>1789</v>
      </c>
      <c r="G68" s="142" t="s">
        <v>150</v>
      </c>
      <c r="H68" s="316" t="s">
        <v>3445</v>
      </c>
      <c r="I68" s="317">
        <v>18696</v>
      </c>
      <c r="J68" s="317">
        <v>0</v>
      </c>
      <c r="K68" s="317" t="s">
        <v>152</v>
      </c>
      <c r="L68" s="315">
        <v>0</v>
      </c>
      <c r="M68" s="315" t="s">
        <v>152</v>
      </c>
      <c r="N68" s="315" t="s">
        <v>152</v>
      </c>
      <c r="O68" s="315" t="s">
        <v>152</v>
      </c>
      <c r="P68" s="315" t="s">
        <v>13204</v>
      </c>
      <c r="Q68" s="315" t="s">
        <v>152</v>
      </c>
      <c r="R68" s="315" t="s">
        <v>152</v>
      </c>
      <c r="S68" s="315" t="s">
        <v>152</v>
      </c>
      <c r="T68" s="315" t="s">
        <v>152</v>
      </c>
      <c r="U68" s="315" t="s">
        <v>152</v>
      </c>
      <c r="V68" s="315" t="s">
        <v>152</v>
      </c>
      <c r="W68" s="142" t="s">
        <v>11259</v>
      </c>
      <c r="X68" s="142" t="s">
        <v>6492</v>
      </c>
      <c r="Y68" s="142" t="s">
        <v>152</v>
      </c>
      <c r="Z68" s="142" t="s">
        <v>3446</v>
      </c>
      <c r="AA68" s="315" t="s">
        <v>3447</v>
      </c>
      <c r="AB68" s="142" t="s">
        <v>11260</v>
      </c>
      <c r="AC68" s="142" t="s">
        <v>3446</v>
      </c>
      <c r="AD68" s="142" t="s">
        <v>3446</v>
      </c>
      <c r="AE68" s="142" t="s">
        <v>152</v>
      </c>
      <c r="AF68" s="315"/>
      <c r="AH68" s="318" t="s">
        <v>152</v>
      </c>
      <c r="AI68" s="315" t="s">
        <v>3446</v>
      </c>
      <c r="AJ68" s="315" t="s">
        <v>152</v>
      </c>
      <c r="AK68" s="142" t="s">
        <v>11261</v>
      </c>
      <c r="AL68" s="142" t="s">
        <v>1787</v>
      </c>
      <c r="AM68" s="316" t="s">
        <v>11262</v>
      </c>
      <c r="AN68" s="142" t="s">
        <v>152</v>
      </c>
      <c r="AO68" s="315" t="s">
        <v>1469</v>
      </c>
      <c r="AP68" s="315" t="s">
        <v>152</v>
      </c>
      <c r="AQ68" s="316"/>
      <c r="AR68" s="142" t="s">
        <v>152</v>
      </c>
      <c r="AS68" s="315" t="s">
        <v>150</v>
      </c>
      <c r="AT68" s="142" t="s">
        <v>152</v>
      </c>
      <c r="AU68" s="316"/>
      <c r="AV68" s="317" t="s">
        <v>152</v>
      </c>
      <c r="AW68" s="142" t="s">
        <v>152</v>
      </c>
    </row>
    <row r="69" spans="1:49" s="142" customFormat="1">
      <c r="A69" s="142" t="s">
        <v>11584</v>
      </c>
      <c r="B69" s="315" t="s">
        <v>11585</v>
      </c>
      <c r="C69" s="142" t="s">
        <v>3444</v>
      </c>
      <c r="D69" s="142" t="s">
        <v>3461</v>
      </c>
      <c r="E69" s="315" t="s">
        <v>11586</v>
      </c>
      <c r="F69" s="315" t="s">
        <v>1789</v>
      </c>
      <c r="G69" s="142" t="s">
        <v>150</v>
      </c>
      <c r="H69" s="316" t="s">
        <v>3445</v>
      </c>
      <c r="I69" s="317">
        <v>24891</v>
      </c>
      <c r="J69" s="317">
        <v>0</v>
      </c>
      <c r="K69" s="317" t="s">
        <v>152</v>
      </c>
      <c r="L69" s="315">
        <v>0</v>
      </c>
      <c r="M69" s="315" t="s">
        <v>152</v>
      </c>
      <c r="N69" s="315" t="s">
        <v>152</v>
      </c>
      <c r="O69" s="315" t="s">
        <v>152</v>
      </c>
      <c r="P69" s="315" t="s">
        <v>13264</v>
      </c>
      <c r="Q69" s="315" t="s">
        <v>152</v>
      </c>
      <c r="R69" s="315" t="s">
        <v>152</v>
      </c>
      <c r="S69" s="315" t="s">
        <v>152</v>
      </c>
      <c r="T69" s="315" t="s">
        <v>152</v>
      </c>
      <c r="U69" s="315" t="s">
        <v>152</v>
      </c>
      <c r="V69" s="315" t="s">
        <v>152</v>
      </c>
      <c r="W69" s="142" t="s">
        <v>11587</v>
      </c>
      <c r="X69" s="142" t="s">
        <v>6492</v>
      </c>
      <c r="Y69" s="142" t="s">
        <v>152</v>
      </c>
      <c r="Z69" s="142" t="s">
        <v>3446</v>
      </c>
      <c r="AA69" s="315" t="s">
        <v>3447</v>
      </c>
      <c r="AB69" s="142" t="s">
        <v>11588</v>
      </c>
      <c r="AC69" s="142" t="s">
        <v>3446</v>
      </c>
      <c r="AD69" s="142" t="s">
        <v>3446</v>
      </c>
      <c r="AE69" s="142" t="s">
        <v>152</v>
      </c>
      <c r="AF69" s="315"/>
      <c r="AH69" s="318" t="s">
        <v>152</v>
      </c>
      <c r="AI69" s="315" t="s">
        <v>3446</v>
      </c>
      <c r="AJ69" s="315" t="s">
        <v>152</v>
      </c>
      <c r="AK69" s="142" t="s">
        <v>11589</v>
      </c>
      <c r="AL69" s="142" t="s">
        <v>1787</v>
      </c>
      <c r="AM69" s="316" t="s">
        <v>11590</v>
      </c>
      <c r="AN69" s="142" t="s">
        <v>152</v>
      </c>
      <c r="AO69" s="315" t="s">
        <v>1469</v>
      </c>
      <c r="AP69" s="315" t="s">
        <v>152</v>
      </c>
      <c r="AQ69" s="316"/>
      <c r="AR69" s="142" t="s">
        <v>152</v>
      </c>
      <c r="AS69" s="315" t="s">
        <v>150</v>
      </c>
      <c r="AT69" s="142" t="s">
        <v>152</v>
      </c>
      <c r="AU69" s="316"/>
      <c r="AV69" s="317" t="s">
        <v>152</v>
      </c>
      <c r="AW69" s="142" t="s">
        <v>152</v>
      </c>
    </row>
    <row r="70" spans="1:49" s="142" customFormat="1">
      <c r="A70" s="142" t="s">
        <v>8959</v>
      </c>
      <c r="B70" s="315" t="s">
        <v>8960</v>
      </c>
      <c r="C70" s="142" t="s">
        <v>3444</v>
      </c>
      <c r="D70" s="142" t="s">
        <v>5257</v>
      </c>
      <c r="E70" s="315" t="s">
        <v>13379</v>
      </c>
      <c r="F70" s="315" t="s">
        <v>1789</v>
      </c>
      <c r="G70" s="142" t="s">
        <v>150</v>
      </c>
      <c r="H70" s="316" t="s">
        <v>3445</v>
      </c>
      <c r="I70" s="317">
        <v>17199</v>
      </c>
      <c r="J70" s="317">
        <v>0</v>
      </c>
      <c r="K70" s="317" t="s">
        <v>152</v>
      </c>
      <c r="L70" s="315">
        <v>0</v>
      </c>
      <c r="M70" s="315" t="s">
        <v>152</v>
      </c>
      <c r="N70" s="315" t="s">
        <v>152</v>
      </c>
      <c r="O70" s="315" t="s">
        <v>152</v>
      </c>
      <c r="P70" s="315" t="s">
        <v>13511</v>
      </c>
      <c r="Q70" s="315" t="s">
        <v>152</v>
      </c>
      <c r="R70" s="315" t="s">
        <v>152</v>
      </c>
      <c r="S70" s="315" t="s">
        <v>152</v>
      </c>
      <c r="T70" s="315" t="s">
        <v>152</v>
      </c>
      <c r="U70" s="315" t="s">
        <v>152</v>
      </c>
      <c r="V70" s="315" t="s">
        <v>152</v>
      </c>
      <c r="W70" s="142" t="s">
        <v>8961</v>
      </c>
      <c r="X70" s="142" t="s">
        <v>6492</v>
      </c>
      <c r="Y70" s="142" t="s">
        <v>152</v>
      </c>
      <c r="Z70" s="142" t="s">
        <v>3446</v>
      </c>
      <c r="AA70" s="315" t="s">
        <v>3447</v>
      </c>
      <c r="AB70" s="142" t="s">
        <v>8962</v>
      </c>
      <c r="AC70" s="142" t="s">
        <v>3446</v>
      </c>
      <c r="AD70" s="142" t="s">
        <v>3446</v>
      </c>
      <c r="AE70" s="142" t="s">
        <v>152</v>
      </c>
      <c r="AF70" s="315"/>
      <c r="AH70" s="318" t="s">
        <v>152</v>
      </c>
      <c r="AI70" s="315" t="s">
        <v>3446</v>
      </c>
      <c r="AJ70" s="315" t="s">
        <v>152</v>
      </c>
      <c r="AK70" s="142" t="s">
        <v>8963</v>
      </c>
      <c r="AL70" s="142" t="s">
        <v>1787</v>
      </c>
      <c r="AM70" s="316" t="s">
        <v>8964</v>
      </c>
      <c r="AN70" s="142" t="s">
        <v>152</v>
      </c>
      <c r="AO70" s="315" t="s">
        <v>1469</v>
      </c>
      <c r="AP70" s="315" t="s">
        <v>152</v>
      </c>
      <c r="AQ70" s="316"/>
      <c r="AR70" s="142" t="s">
        <v>152</v>
      </c>
      <c r="AS70" s="315" t="s">
        <v>150</v>
      </c>
      <c r="AT70" s="142" t="s">
        <v>152</v>
      </c>
      <c r="AU70" s="316"/>
      <c r="AV70" s="317" t="s">
        <v>152</v>
      </c>
      <c r="AW70" s="142" t="s">
        <v>152</v>
      </c>
    </row>
    <row r="71" spans="1:49" s="142" customFormat="1">
      <c r="A71" s="142" t="s">
        <v>11591</v>
      </c>
      <c r="B71" s="315" t="s">
        <v>11592</v>
      </c>
      <c r="C71" s="142" t="s">
        <v>3444</v>
      </c>
      <c r="D71" s="142" t="s">
        <v>3448</v>
      </c>
      <c r="E71" s="315" t="s">
        <v>11593</v>
      </c>
      <c r="F71" s="315" t="s">
        <v>1789</v>
      </c>
      <c r="G71" s="142" t="s">
        <v>150</v>
      </c>
      <c r="H71" s="316" t="s">
        <v>3445</v>
      </c>
      <c r="I71" s="317">
        <v>4862</v>
      </c>
      <c r="J71" s="317">
        <v>0</v>
      </c>
      <c r="K71" s="317" t="s">
        <v>152</v>
      </c>
      <c r="L71" s="315">
        <v>0</v>
      </c>
      <c r="M71" s="315" t="s">
        <v>152</v>
      </c>
      <c r="N71" s="315" t="s">
        <v>152</v>
      </c>
      <c r="O71" s="315" t="s">
        <v>152</v>
      </c>
      <c r="P71" s="315" t="s">
        <v>13265</v>
      </c>
      <c r="Q71" s="315" t="s">
        <v>152</v>
      </c>
      <c r="R71" s="315" t="s">
        <v>152</v>
      </c>
      <c r="S71" s="315" t="s">
        <v>152</v>
      </c>
      <c r="T71" s="315" t="s">
        <v>152</v>
      </c>
      <c r="U71" s="315" t="s">
        <v>152</v>
      </c>
      <c r="V71" s="315" t="s">
        <v>152</v>
      </c>
      <c r="W71" s="142" t="s">
        <v>11594</v>
      </c>
      <c r="X71" s="142" t="s">
        <v>6493</v>
      </c>
      <c r="Y71" s="142" t="s">
        <v>152</v>
      </c>
      <c r="Z71" s="142" t="s">
        <v>3446</v>
      </c>
      <c r="AA71" s="315" t="s">
        <v>3447</v>
      </c>
      <c r="AB71" s="142" t="s">
        <v>11595</v>
      </c>
      <c r="AC71" s="142" t="s">
        <v>3446</v>
      </c>
      <c r="AD71" s="142" t="s">
        <v>3446</v>
      </c>
      <c r="AE71" s="142" t="s">
        <v>152</v>
      </c>
      <c r="AF71" s="315"/>
      <c r="AH71" s="318" t="s">
        <v>152</v>
      </c>
      <c r="AI71" s="315" t="s">
        <v>3446</v>
      </c>
      <c r="AJ71" s="315" t="s">
        <v>152</v>
      </c>
      <c r="AK71" s="142" t="s">
        <v>11596</v>
      </c>
      <c r="AL71" s="142" t="s">
        <v>1787</v>
      </c>
      <c r="AM71" s="316" t="s">
        <v>11597</v>
      </c>
      <c r="AN71" s="142" t="s">
        <v>152</v>
      </c>
      <c r="AO71" s="315" t="s">
        <v>1469</v>
      </c>
      <c r="AP71" s="315" t="s">
        <v>152</v>
      </c>
      <c r="AQ71" s="316"/>
      <c r="AR71" s="142" t="s">
        <v>152</v>
      </c>
      <c r="AS71" s="315" t="s">
        <v>150</v>
      </c>
      <c r="AT71" s="142" t="s">
        <v>152</v>
      </c>
      <c r="AU71" s="316"/>
      <c r="AV71" s="317" t="s">
        <v>152</v>
      </c>
      <c r="AW71" s="142" t="s">
        <v>152</v>
      </c>
    </row>
    <row r="72" spans="1:49" s="142" customFormat="1">
      <c r="A72" s="142" t="s">
        <v>9089</v>
      </c>
      <c r="B72" s="315" t="s">
        <v>9090</v>
      </c>
      <c r="C72" s="142" t="s">
        <v>3444</v>
      </c>
      <c r="D72" s="142" t="s">
        <v>3448</v>
      </c>
      <c r="E72" s="315" t="s">
        <v>9091</v>
      </c>
      <c r="F72" s="315" t="s">
        <v>1789</v>
      </c>
      <c r="G72" s="142" t="s">
        <v>150</v>
      </c>
      <c r="H72" s="316" t="s">
        <v>3445</v>
      </c>
      <c r="I72" s="317">
        <v>6668</v>
      </c>
      <c r="J72" s="317">
        <v>0</v>
      </c>
      <c r="K72" s="317" t="s">
        <v>152</v>
      </c>
      <c r="L72" s="315">
        <v>0</v>
      </c>
      <c r="M72" s="315" t="s">
        <v>152</v>
      </c>
      <c r="N72" s="315" t="s">
        <v>152</v>
      </c>
      <c r="O72" s="315" t="s">
        <v>152</v>
      </c>
      <c r="P72" s="315" t="s">
        <v>12586</v>
      </c>
      <c r="Q72" s="315" t="s">
        <v>152</v>
      </c>
      <c r="R72" s="315" t="s">
        <v>152</v>
      </c>
      <c r="S72" s="315" t="s">
        <v>152</v>
      </c>
      <c r="T72" s="315" t="s">
        <v>152</v>
      </c>
      <c r="U72" s="315" t="s">
        <v>152</v>
      </c>
      <c r="V72" s="315" t="s">
        <v>152</v>
      </c>
      <c r="W72" s="142" t="s">
        <v>9092</v>
      </c>
      <c r="X72" s="142" t="s">
        <v>6492</v>
      </c>
      <c r="Y72" s="142" t="s">
        <v>152</v>
      </c>
      <c r="Z72" s="142" t="s">
        <v>3446</v>
      </c>
      <c r="AA72" s="315" t="s">
        <v>3447</v>
      </c>
      <c r="AB72" s="142" t="s">
        <v>9093</v>
      </c>
      <c r="AC72" s="142" t="s">
        <v>3446</v>
      </c>
      <c r="AD72" s="142" t="s">
        <v>3446</v>
      </c>
      <c r="AE72" s="142" t="s">
        <v>152</v>
      </c>
      <c r="AF72" s="315"/>
      <c r="AH72" s="318" t="s">
        <v>152</v>
      </c>
      <c r="AI72" s="315" t="s">
        <v>3446</v>
      </c>
      <c r="AJ72" s="315" t="s">
        <v>152</v>
      </c>
      <c r="AK72" s="142" t="s">
        <v>9094</v>
      </c>
      <c r="AL72" s="142" t="s">
        <v>1787</v>
      </c>
      <c r="AM72" s="316" t="s">
        <v>9095</v>
      </c>
      <c r="AN72" s="142" t="s">
        <v>152</v>
      </c>
      <c r="AO72" s="315" t="s">
        <v>1469</v>
      </c>
      <c r="AP72" s="315" t="s">
        <v>152</v>
      </c>
      <c r="AQ72" s="316"/>
      <c r="AR72" s="142" t="s">
        <v>152</v>
      </c>
      <c r="AS72" s="315" t="s">
        <v>150</v>
      </c>
      <c r="AT72" s="142" t="s">
        <v>152</v>
      </c>
      <c r="AU72" s="316"/>
      <c r="AV72" s="317" t="s">
        <v>152</v>
      </c>
      <c r="AW72" s="142" t="s">
        <v>152</v>
      </c>
    </row>
    <row r="73" spans="1:49" s="142" customFormat="1">
      <c r="A73" s="142" t="s">
        <v>8377</v>
      </c>
      <c r="B73" s="315" t="s">
        <v>8378</v>
      </c>
      <c r="C73" s="142" t="s">
        <v>3444</v>
      </c>
      <c r="D73" s="142" t="s">
        <v>3448</v>
      </c>
      <c r="E73" s="315" t="s">
        <v>8379</v>
      </c>
      <c r="F73" s="315" t="s">
        <v>1789</v>
      </c>
      <c r="G73" s="142" t="s">
        <v>150</v>
      </c>
      <c r="H73" s="316" t="s">
        <v>3445</v>
      </c>
      <c r="I73" s="317">
        <v>8336</v>
      </c>
      <c r="J73" s="317">
        <v>0</v>
      </c>
      <c r="K73" s="317" t="s">
        <v>152</v>
      </c>
      <c r="L73" s="315">
        <v>0</v>
      </c>
      <c r="M73" s="315" t="s">
        <v>152</v>
      </c>
      <c r="N73" s="315" t="s">
        <v>152</v>
      </c>
      <c r="O73" s="315" t="s">
        <v>152</v>
      </c>
      <c r="P73" s="315" t="s">
        <v>12403</v>
      </c>
      <c r="Q73" s="315" t="s">
        <v>152</v>
      </c>
      <c r="R73" s="315" t="s">
        <v>152</v>
      </c>
      <c r="S73" s="315" t="s">
        <v>152</v>
      </c>
      <c r="T73" s="315" t="s">
        <v>152</v>
      </c>
      <c r="U73" s="315" t="s">
        <v>152</v>
      </c>
      <c r="V73" s="315" t="s">
        <v>152</v>
      </c>
      <c r="W73" s="142" t="s">
        <v>8380</v>
      </c>
      <c r="X73" s="142" t="s">
        <v>6492</v>
      </c>
      <c r="Y73" s="142" t="s">
        <v>152</v>
      </c>
      <c r="Z73" s="142" t="s">
        <v>3446</v>
      </c>
      <c r="AA73" s="315" t="s">
        <v>3447</v>
      </c>
      <c r="AB73" s="142" t="s">
        <v>8381</v>
      </c>
      <c r="AC73" s="142" t="s">
        <v>3446</v>
      </c>
      <c r="AD73" s="142" t="s">
        <v>3446</v>
      </c>
      <c r="AE73" s="142" t="s">
        <v>152</v>
      </c>
      <c r="AF73" s="315"/>
      <c r="AH73" s="318" t="s">
        <v>152</v>
      </c>
      <c r="AI73" s="315" t="s">
        <v>3446</v>
      </c>
      <c r="AJ73" s="315" t="s">
        <v>152</v>
      </c>
      <c r="AK73" s="142" t="s">
        <v>8382</v>
      </c>
      <c r="AL73" s="142" t="s">
        <v>1787</v>
      </c>
      <c r="AM73" s="316" t="s">
        <v>8383</v>
      </c>
      <c r="AN73" s="142" t="s">
        <v>152</v>
      </c>
      <c r="AO73" s="315" t="s">
        <v>1469</v>
      </c>
      <c r="AP73" s="315" t="s">
        <v>152</v>
      </c>
      <c r="AQ73" s="316"/>
      <c r="AR73" s="142" t="s">
        <v>152</v>
      </c>
      <c r="AS73" s="315" t="s">
        <v>150</v>
      </c>
      <c r="AT73" s="142" t="s">
        <v>152</v>
      </c>
      <c r="AU73" s="316"/>
      <c r="AV73" s="317" t="s">
        <v>152</v>
      </c>
      <c r="AW73" s="142" t="s">
        <v>152</v>
      </c>
    </row>
    <row r="74" spans="1:49" s="142" customFormat="1">
      <c r="A74" s="142" t="s">
        <v>8890</v>
      </c>
      <c r="B74" s="315" t="s">
        <v>8891</v>
      </c>
      <c r="C74" s="142" t="s">
        <v>3444</v>
      </c>
      <c r="D74" s="142" t="s">
        <v>3448</v>
      </c>
      <c r="E74" s="315" t="s">
        <v>8892</v>
      </c>
      <c r="F74" s="315" t="s">
        <v>1789</v>
      </c>
      <c r="G74" s="142" t="s">
        <v>150</v>
      </c>
      <c r="H74" s="316" t="s">
        <v>3445</v>
      </c>
      <c r="I74" s="317">
        <v>7340</v>
      </c>
      <c r="J74" s="317">
        <v>0</v>
      </c>
      <c r="K74" s="317" t="s">
        <v>152</v>
      </c>
      <c r="L74" s="315">
        <v>0</v>
      </c>
      <c r="M74" s="315" t="s">
        <v>152</v>
      </c>
      <c r="N74" s="315" t="s">
        <v>152</v>
      </c>
      <c r="O74" s="315" t="s">
        <v>152</v>
      </c>
      <c r="P74" s="315" t="s">
        <v>12548</v>
      </c>
      <c r="Q74" s="315" t="s">
        <v>152</v>
      </c>
      <c r="R74" s="315" t="s">
        <v>152</v>
      </c>
      <c r="S74" s="315" t="s">
        <v>152</v>
      </c>
      <c r="T74" s="315" t="s">
        <v>152</v>
      </c>
      <c r="U74" s="315" t="s">
        <v>152</v>
      </c>
      <c r="V74" s="315" t="s">
        <v>152</v>
      </c>
      <c r="W74" s="142" t="s">
        <v>8893</v>
      </c>
      <c r="X74" s="142" t="s">
        <v>6492</v>
      </c>
      <c r="Y74" s="142" t="s">
        <v>152</v>
      </c>
      <c r="Z74" s="142" t="s">
        <v>3446</v>
      </c>
      <c r="AA74" s="315" t="s">
        <v>3447</v>
      </c>
      <c r="AB74" s="142" t="s">
        <v>8894</v>
      </c>
      <c r="AC74" s="142" t="s">
        <v>3446</v>
      </c>
      <c r="AD74" s="142" t="s">
        <v>3446</v>
      </c>
      <c r="AE74" s="142" t="s">
        <v>152</v>
      </c>
      <c r="AF74" s="315"/>
      <c r="AH74" s="318" t="s">
        <v>152</v>
      </c>
      <c r="AI74" s="315" t="s">
        <v>3446</v>
      </c>
      <c r="AJ74" s="315" t="s">
        <v>152</v>
      </c>
      <c r="AK74" s="142" t="s">
        <v>8895</v>
      </c>
      <c r="AL74" s="142" t="s">
        <v>1787</v>
      </c>
      <c r="AM74" s="316" t="s">
        <v>8896</v>
      </c>
      <c r="AN74" s="142" t="s">
        <v>152</v>
      </c>
      <c r="AO74" s="315" t="s">
        <v>1469</v>
      </c>
      <c r="AP74" s="315" t="s">
        <v>152</v>
      </c>
      <c r="AQ74" s="316"/>
      <c r="AR74" s="142" t="s">
        <v>152</v>
      </c>
      <c r="AS74" s="315" t="s">
        <v>150</v>
      </c>
      <c r="AT74" s="142" t="s">
        <v>152</v>
      </c>
      <c r="AU74" s="316"/>
      <c r="AV74" s="317" t="s">
        <v>152</v>
      </c>
      <c r="AW74" s="142" t="s">
        <v>152</v>
      </c>
    </row>
    <row r="75" spans="1:49" s="142" customFormat="1">
      <c r="A75" s="142" t="s">
        <v>8871</v>
      </c>
      <c r="B75" s="315" t="s">
        <v>8872</v>
      </c>
      <c r="C75" s="142" t="s">
        <v>3444</v>
      </c>
      <c r="D75" s="142" t="s">
        <v>3448</v>
      </c>
      <c r="E75" s="315" t="s">
        <v>8873</v>
      </c>
      <c r="F75" s="315" t="s">
        <v>1789</v>
      </c>
      <c r="G75" s="142" t="s">
        <v>150</v>
      </c>
      <c r="H75" s="316" t="s">
        <v>3445</v>
      </c>
      <c r="I75" s="317">
        <v>6879</v>
      </c>
      <c r="J75" s="317">
        <v>0</v>
      </c>
      <c r="K75" s="317" t="s">
        <v>152</v>
      </c>
      <c r="L75" s="315">
        <v>0</v>
      </c>
      <c r="M75" s="315" t="s">
        <v>152</v>
      </c>
      <c r="N75" s="315" t="s">
        <v>152</v>
      </c>
      <c r="O75" s="315" t="s">
        <v>152</v>
      </c>
      <c r="P75" s="315" t="s">
        <v>12545</v>
      </c>
      <c r="Q75" s="315" t="s">
        <v>152</v>
      </c>
      <c r="R75" s="315" t="s">
        <v>152</v>
      </c>
      <c r="S75" s="315" t="s">
        <v>152</v>
      </c>
      <c r="T75" s="315" t="s">
        <v>152</v>
      </c>
      <c r="U75" s="315" t="s">
        <v>152</v>
      </c>
      <c r="V75" s="315" t="s">
        <v>152</v>
      </c>
      <c r="W75" s="142" t="s">
        <v>8874</v>
      </c>
      <c r="X75" s="142" t="s">
        <v>6492</v>
      </c>
      <c r="Y75" s="142" t="s">
        <v>152</v>
      </c>
      <c r="Z75" s="142" t="s">
        <v>3446</v>
      </c>
      <c r="AA75" s="315" t="s">
        <v>3447</v>
      </c>
      <c r="AB75" s="142" t="s">
        <v>8875</v>
      </c>
      <c r="AC75" s="142" t="s">
        <v>3446</v>
      </c>
      <c r="AD75" s="142" t="s">
        <v>3446</v>
      </c>
      <c r="AE75" s="142" t="s">
        <v>152</v>
      </c>
      <c r="AF75" s="315"/>
      <c r="AH75" s="318" t="s">
        <v>152</v>
      </c>
      <c r="AI75" s="315" t="s">
        <v>3446</v>
      </c>
      <c r="AJ75" s="315" t="s">
        <v>152</v>
      </c>
      <c r="AK75" s="142" t="s">
        <v>8876</v>
      </c>
      <c r="AL75" s="142" t="s">
        <v>1787</v>
      </c>
      <c r="AM75" s="316" t="s">
        <v>8877</v>
      </c>
      <c r="AN75" s="142" t="s">
        <v>152</v>
      </c>
      <c r="AO75" s="315" t="s">
        <v>1469</v>
      </c>
      <c r="AP75" s="315" t="s">
        <v>152</v>
      </c>
      <c r="AQ75" s="316"/>
      <c r="AR75" s="142" t="s">
        <v>152</v>
      </c>
      <c r="AS75" s="315" t="s">
        <v>150</v>
      </c>
      <c r="AT75" s="142" t="s">
        <v>152</v>
      </c>
      <c r="AU75" s="316"/>
      <c r="AV75" s="317" t="s">
        <v>152</v>
      </c>
      <c r="AW75" s="142" t="s">
        <v>152</v>
      </c>
    </row>
    <row r="76" spans="1:49" s="142" customFormat="1">
      <c r="A76" s="142" t="s">
        <v>9064</v>
      </c>
      <c r="B76" s="315" t="s">
        <v>9065</v>
      </c>
      <c r="C76" s="142" t="s">
        <v>3444</v>
      </c>
      <c r="D76" s="142" t="s">
        <v>3448</v>
      </c>
      <c r="E76" s="315" t="s">
        <v>9066</v>
      </c>
      <c r="F76" s="315" t="s">
        <v>1789</v>
      </c>
      <c r="G76" s="142" t="s">
        <v>150</v>
      </c>
      <c r="H76" s="316" t="s">
        <v>3445</v>
      </c>
      <c r="I76" s="317">
        <v>7375</v>
      </c>
      <c r="J76" s="317">
        <v>0</v>
      </c>
      <c r="K76" s="317" t="s">
        <v>152</v>
      </c>
      <c r="L76" s="315">
        <v>0</v>
      </c>
      <c r="M76" s="315" t="s">
        <v>152</v>
      </c>
      <c r="N76" s="315" t="s">
        <v>152</v>
      </c>
      <c r="O76" s="315" t="s">
        <v>152</v>
      </c>
      <c r="P76" s="315" t="s">
        <v>12581</v>
      </c>
      <c r="Q76" s="315" t="s">
        <v>152</v>
      </c>
      <c r="R76" s="315" t="s">
        <v>152</v>
      </c>
      <c r="S76" s="315" t="s">
        <v>152</v>
      </c>
      <c r="T76" s="315" t="s">
        <v>152</v>
      </c>
      <c r="U76" s="315" t="s">
        <v>152</v>
      </c>
      <c r="V76" s="315" t="s">
        <v>152</v>
      </c>
      <c r="W76" s="142" t="s">
        <v>9067</v>
      </c>
      <c r="X76" s="142" t="s">
        <v>6492</v>
      </c>
      <c r="Y76" s="142" t="s">
        <v>152</v>
      </c>
      <c r="Z76" s="142" t="s">
        <v>3446</v>
      </c>
      <c r="AA76" s="315" t="s">
        <v>3447</v>
      </c>
      <c r="AB76" s="142" t="s">
        <v>9068</v>
      </c>
      <c r="AC76" s="142" t="s">
        <v>3446</v>
      </c>
      <c r="AD76" s="142" t="s">
        <v>3446</v>
      </c>
      <c r="AE76" s="142" t="s">
        <v>152</v>
      </c>
      <c r="AF76" s="315"/>
      <c r="AH76" s="318" t="s">
        <v>152</v>
      </c>
      <c r="AI76" s="315" t="s">
        <v>3446</v>
      </c>
      <c r="AJ76" s="315" t="s">
        <v>152</v>
      </c>
      <c r="AK76" s="142" t="s">
        <v>9069</v>
      </c>
      <c r="AL76" s="142" t="s">
        <v>1787</v>
      </c>
      <c r="AM76" s="316" t="s">
        <v>9070</v>
      </c>
      <c r="AN76" s="142" t="s">
        <v>152</v>
      </c>
      <c r="AO76" s="315" t="s">
        <v>1469</v>
      </c>
      <c r="AP76" s="315" t="s">
        <v>152</v>
      </c>
      <c r="AQ76" s="316"/>
      <c r="AR76" s="142" t="s">
        <v>152</v>
      </c>
      <c r="AS76" s="315" t="s">
        <v>150</v>
      </c>
      <c r="AT76" s="142" t="s">
        <v>152</v>
      </c>
      <c r="AU76" s="316"/>
      <c r="AV76" s="317" t="s">
        <v>152</v>
      </c>
      <c r="AW76" s="142" t="s">
        <v>152</v>
      </c>
    </row>
    <row r="77" spans="1:49" s="142" customFormat="1">
      <c r="A77" s="142" t="s">
        <v>8219</v>
      </c>
      <c r="B77" s="315" t="s">
        <v>8220</v>
      </c>
      <c r="C77" s="142" t="s">
        <v>3444</v>
      </c>
      <c r="D77" s="142" t="s">
        <v>3448</v>
      </c>
      <c r="E77" s="315" t="s">
        <v>8221</v>
      </c>
      <c r="F77" s="315" t="s">
        <v>1789</v>
      </c>
      <c r="G77" s="142" t="s">
        <v>150</v>
      </c>
      <c r="H77" s="316" t="s">
        <v>3445</v>
      </c>
      <c r="I77" s="317">
        <v>13043</v>
      </c>
      <c r="J77" s="317">
        <v>0</v>
      </c>
      <c r="K77" s="317" t="s">
        <v>152</v>
      </c>
      <c r="L77" s="315">
        <v>0</v>
      </c>
      <c r="M77" s="315" t="s">
        <v>152</v>
      </c>
      <c r="N77" s="315" t="s">
        <v>152</v>
      </c>
      <c r="O77" s="315" t="s">
        <v>152</v>
      </c>
      <c r="P77" s="315" t="s">
        <v>12379</v>
      </c>
      <c r="Q77" s="315" t="s">
        <v>152</v>
      </c>
      <c r="R77" s="315" t="s">
        <v>152</v>
      </c>
      <c r="S77" s="315" t="s">
        <v>152</v>
      </c>
      <c r="T77" s="315" t="s">
        <v>152</v>
      </c>
      <c r="U77" s="315" t="s">
        <v>152</v>
      </c>
      <c r="V77" s="315" t="s">
        <v>152</v>
      </c>
      <c r="W77" s="142" t="s">
        <v>8222</v>
      </c>
      <c r="X77" s="142" t="s">
        <v>6492</v>
      </c>
      <c r="Y77" s="142" t="s">
        <v>152</v>
      </c>
      <c r="Z77" s="142" t="s">
        <v>3446</v>
      </c>
      <c r="AA77" s="315" t="s">
        <v>3447</v>
      </c>
      <c r="AB77" s="142" t="s">
        <v>8223</v>
      </c>
      <c r="AC77" s="142" t="s">
        <v>3446</v>
      </c>
      <c r="AD77" s="142" t="s">
        <v>3446</v>
      </c>
      <c r="AE77" s="142" t="s">
        <v>152</v>
      </c>
      <c r="AF77" s="315"/>
      <c r="AH77" s="318" t="s">
        <v>152</v>
      </c>
      <c r="AI77" s="315" t="s">
        <v>3446</v>
      </c>
      <c r="AJ77" s="315" t="s">
        <v>152</v>
      </c>
      <c r="AK77" s="142" t="s">
        <v>8224</v>
      </c>
      <c r="AL77" s="142" t="s">
        <v>1787</v>
      </c>
      <c r="AM77" s="316" t="s">
        <v>8225</v>
      </c>
      <c r="AN77" s="142" t="s">
        <v>152</v>
      </c>
      <c r="AO77" s="315" t="s">
        <v>1469</v>
      </c>
      <c r="AP77" s="315" t="s">
        <v>152</v>
      </c>
      <c r="AQ77" s="316"/>
      <c r="AR77" s="142" t="s">
        <v>152</v>
      </c>
      <c r="AS77" s="315" t="s">
        <v>150</v>
      </c>
      <c r="AT77" s="142" t="s">
        <v>152</v>
      </c>
      <c r="AU77" s="316"/>
      <c r="AV77" s="317" t="s">
        <v>152</v>
      </c>
      <c r="AW77" s="142" t="s">
        <v>152</v>
      </c>
    </row>
    <row r="78" spans="1:49" s="142" customFormat="1">
      <c r="A78" s="142" t="s">
        <v>8328</v>
      </c>
      <c r="B78" s="315" t="s">
        <v>8329</v>
      </c>
      <c r="C78" s="142" t="s">
        <v>3444</v>
      </c>
      <c r="D78" s="142" t="s">
        <v>3448</v>
      </c>
      <c r="E78" s="315" t="s">
        <v>8330</v>
      </c>
      <c r="F78" s="315" t="s">
        <v>1789</v>
      </c>
      <c r="G78" s="142" t="s">
        <v>150</v>
      </c>
      <c r="H78" s="316" t="s">
        <v>3445</v>
      </c>
      <c r="I78" s="317">
        <v>10905</v>
      </c>
      <c r="J78" s="317">
        <v>0</v>
      </c>
      <c r="K78" s="317" t="s">
        <v>152</v>
      </c>
      <c r="L78" s="315">
        <v>0</v>
      </c>
      <c r="M78" s="315" t="s">
        <v>152</v>
      </c>
      <c r="N78" s="315" t="s">
        <v>152</v>
      </c>
      <c r="O78" s="315" t="s">
        <v>152</v>
      </c>
      <c r="P78" s="315" t="s">
        <v>12394</v>
      </c>
      <c r="Q78" s="315" t="s">
        <v>152</v>
      </c>
      <c r="R78" s="315" t="s">
        <v>152</v>
      </c>
      <c r="S78" s="315" t="s">
        <v>152</v>
      </c>
      <c r="T78" s="315" t="s">
        <v>152</v>
      </c>
      <c r="U78" s="315" t="s">
        <v>152</v>
      </c>
      <c r="V78" s="315" t="s">
        <v>152</v>
      </c>
      <c r="W78" s="142" t="s">
        <v>8331</v>
      </c>
      <c r="X78" s="142" t="s">
        <v>6492</v>
      </c>
      <c r="Y78" s="142" t="s">
        <v>152</v>
      </c>
      <c r="Z78" s="142" t="s">
        <v>3446</v>
      </c>
      <c r="AA78" s="315" t="s">
        <v>3447</v>
      </c>
      <c r="AB78" s="142" t="s">
        <v>8332</v>
      </c>
      <c r="AC78" s="142" t="s">
        <v>3446</v>
      </c>
      <c r="AD78" s="142" t="s">
        <v>3446</v>
      </c>
      <c r="AE78" s="142" t="s">
        <v>152</v>
      </c>
      <c r="AF78" s="315"/>
      <c r="AH78" s="318" t="s">
        <v>152</v>
      </c>
      <c r="AI78" s="315" t="s">
        <v>3446</v>
      </c>
      <c r="AJ78" s="315" t="s">
        <v>152</v>
      </c>
      <c r="AK78" s="142" t="s">
        <v>8333</v>
      </c>
      <c r="AL78" s="142" t="s">
        <v>1787</v>
      </c>
      <c r="AM78" s="316" t="s">
        <v>8334</v>
      </c>
      <c r="AN78" s="142" t="s">
        <v>152</v>
      </c>
      <c r="AO78" s="315" t="s">
        <v>1469</v>
      </c>
      <c r="AP78" s="315" t="s">
        <v>152</v>
      </c>
      <c r="AQ78" s="316"/>
      <c r="AR78" s="142" t="s">
        <v>152</v>
      </c>
      <c r="AS78" s="315" t="s">
        <v>150</v>
      </c>
      <c r="AT78" s="142" t="s">
        <v>152</v>
      </c>
      <c r="AU78" s="316"/>
      <c r="AV78" s="317" t="s">
        <v>152</v>
      </c>
      <c r="AW78" s="142" t="s">
        <v>152</v>
      </c>
    </row>
    <row r="79" spans="1:49" s="142" customFormat="1">
      <c r="A79" s="142" t="s">
        <v>8904</v>
      </c>
      <c r="B79" s="315" t="s">
        <v>8905</v>
      </c>
      <c r="C79" s="142" t="s">
        <v>3444</v>
      </c>
      <c r="D79" s="142" t="s">
        <v>3448</v>
      </c>
      <c r="E79" s="315" t="s">
        <v>8906</v>
      </c>
      <c r="F79" s="315" t="s">
        <v>1789</v>
      </c>
      <c r="G79" s="142" t="s">
        <v>150</v>
      </c>
      <c r="H79" s="316" t="s">
        <v>3445</v>
      </c>
      <c r="I79" s="317">
        <v>10800</v>
      </c>
      <c r="J79" s="317">
        <v>0</v>
      </c>
      <c r="K79" s="317" t="s">
        <v>152</v>
      </c>
      <c r="L79" s="315">
        <v>0</v>
      </c>
      <c r="M79" s="315" t="s">
        <v>152</v>
      </c>
      <c r="N79" s="315" t="s">
        <v>152</v>
      </c>
      <c r="O79" s="315" t="s">
        <v>152</v>
      </c>
      <c r="P79" s="315" t="s">
        <v>12550</v>
      </c>
      <c r="Q79" s="315" t="s">
        <v>152</v>
      </c>
      <c r="R79" s="315" t="s">
        <v>152</v>
      </c>
      <c r="S79" s="315" t="s">
        <v>152</v>
      </c>
      <c r="T79" s="315" t="s">
        <v>152</v>
      </c>
      <c r="U79" s="315" t="s">
        <v>152</v>
      </c>
      <c r="V79" s="315" t="s">
        <v>152</v>
      </c>
      <c r="W79" s="142" t="s">
        <v>8907</v>
      </c>
      <c r="X79" s="142" t="s">
        <v>6492</v>
      </c>
      <c r="Y79" s="142" t="s">
        <v>152</v>
      </c>
      <c r="Z79" s="142" t="s">
        <v>3446</v>
      </c>
      <c r="AA79" s="315" t="s">
        <v>3447</v>
      </c>
      <c r="AB79" s="142" t="s">
        <v>8908</v>
      </c>
      <c r="AC79" s="142" t="s">
        <v>3446</v>
      </c>
      <c r="AD79" s="142" t="s">
        <v>3446</v>
      </c>
      <c r="AE79" s="142" t="s">
        <v>152</v>
      </c>
      <c r="AF79" s="315"/>
      <c r="AH79" s="318" t="s">
        <v>152</v>
      </c>
      <c r="AI79" s="315" t="s">
        <v>3446</v>
      </c>
      <c r="AJ79" s="315" t="s">
        <v>152</v>
      </c>
      <c r="AK79" s="142" t="s">
        <v>8909</v>
      </c>
      <c r="AL79" s="142" t="s">
        <v>1787</v>
      </c>
      <c r="AM79" s="316" t="s">
        <v>8910</v>
      </c>
      <c r="AN79" s="142" t="s">
        <v>152</v>
      </c>
      <c r="AO79" s="315" t="s">
        <v>1469</v>
      </c>
      <c r="AP79" s="315" t="s">
        <v>152</v>
      </c>
      <c r="AQ79" s="316"/>
      <c r="AR79" s="142" t="s">
        <v>152</v>
      </c>
      <c r="AS79" s="315" t="s">
        <v>150</v>
      </c>
      <c r="AT79" s="142" t="s">
        <v>152</v>
      </c>
      <c r="AU79" s="316"/>
      <c r="AV79" s="317" t="s">
        <v>152</v>
      </c>
      <c r="AW79" s="142" t="s">
        <v>152</v>
      </c>
    </row>
    <row r="80" spans="1:49" s="142" customFormat="1">
      <c r="A80" s="142" t="s">
        <v>10676</v>
      </c>
      <c r="B80" s="315" t="s">
        <v>10677</v>
      </c>
      <c r="C80" s="142" t="s">
        <v>3444</v>
      </c>
      <c r="D80" s="142" t="s">
        <v>5257</v>
      </c>
      <c r="E80" s="315" t="s">
        <v>10678</v>
      </c>
      <c r="F80" s="315" t="s">
        <v>1789</v>
      </c>
      <c r="G80" s="142" t="s">
        <v>150</v>
      </c>
      <c r="H80" s="316" t="s">
        <v>3445</v>
      </c>
      <c r="I80" s="317">
        <v>4251</v>
      </c>
      <c r="J80" s="317">
        <v>0</v>
      </c>
      <c r="K80" s="317" t="s">
        <v>152</v>
      </c>
      <c r="L80" s="315">
        <v>0</v>
      </c>
      <c r="M80" s="315" t="s">
        <v>152</v>
      </c>
      <c r="N80" s="315" t="s">
        <v>152</v>
      </c>
      <c r="O80" s="315" t="s">
        <v>152</v>
      </c>
      <c r="P80" s="315" t="s">
        <v>13034</v>
      </c>
      <c r="Q80" s="315" t="s">
        <v>152</v>
      </c>
      <c r="R80" s="315" t="s">
        <v>152</v>
      </c>
      <c r="S80" s="315" t="s">
        <v>152</v>
      </c>
      <c r="T80" s="315" t="s">
        <v>152</v>
      </c>
      <c r="U80" s="315" t="s">
        <v>152</v>
      </c>
      <c r="V80" s="315" t="s">
        <v>152</v>
      </c>
      <c r="W80" s="142" t="s">
        <v>10679</v>
      </c>
      <c r="X80" s="142" t="s">
        <v>6492</v>
      </c>
      <c r="Y80" s="142" t="s">
        <v>152</v>
      </c>
      <c r="Z80" s="142" t="s">
        <v>3446</v>
      </c>
      <c r="AA80" s="315" t="s">
        <v>3447</v>
      </c>
      <c r="AB80" s="142" t="s">
        <v>10680</v>
      </c>
      <c r="AC80" s="142" t="s">
        <v>3446</v>
      </c>
      <c r="AD80" s="142" t="s">
        <v>3446</v>
      </c>
      <c r="AE80" s="142" t="s">
        <v>152</v>
      </c>
      <c r="AF80" s="315"/>
      <c r="AH80" s="318" t="s">
        <v>152</v>
      </c>
      <c r="AI80" s="315" t="s">
        <v>3446</v>
      </c>
      <c r="AJ80" s="315" t="s">
        <v>152</v>
      </c>
      <c r="AK80" s="142" t="s">
        <v>10681</v>
      </c>
      <c r="AL80" s="142" t="s">
        <v>1787</v>
      </c>
      <c r="AM80" s="316" t="s">
        <v>10682</v>
      </c>
      <c r="AN80" s="142" t="s">
        <v>152</v>
      </c>
      <c r="AO80" s="315" t="s">
        <v>1469</v>
      </c>
      <c r="AP80" s="315" t="s">
        <v>152</v>
      </c>
      <c r="AQ80" s="316"/>
      <c r="AR80" s="142" t="s">
        <v>152</v>
      </c>
      <c r="AS80" s="315" t="s">
        <v>150</v>
      </c>
      <c r="AT80" s="142" t="s">
        <v>152</v>
      </c>
      <c r="AU80" s="316"/>
      <c r="AV80" s="317" t="s">
        <v>152</v>
      </c>
      <c r="AW80" s="142" t="s">
        <v>152</v>
      </c>
    </row>
    <row r="81" spans="1:49" s="142" customFormat="1">
      <c r="A81" s="142" t="s">
        <v>9036</v>
      </c>
      <c r="B81" s="315" t="s">
        <v>9037</v>
      </c>
      <c r="C81" s="142" t="s">
        <v>3444</v>
      </c>
      <c r="D81" s="142" t="s">
        <v>5257</v>
      </c>
      <c r="E81" s="315" t="s">
        <v>9038</v>
      </c>
      <c r="F81" s="315" t="s">
        <v>1789</v>
      </c>
      <c r="G81" s="142" t="s">
        <v>150</v>
      </c>
      <c r="H81" s="316" t="s">
        <v>3445</v>
      </c>
      <c r="I81" s="317">
        <v>6942</v>
      </c>
      <c r="J81" s="317">
        <v>0</v>
      </c>
      <c r="K81" s="317" t="s">
        <v>152</v>
      </c>
      <c r="L81" s="315">
        <v>0</v>
      </c>
      <c r="M81" s="315" t="s">
        <v>152</v>
      </c>
      <c r="N81" s="315" t="s">
        <v>152</v>
      </c>
      <c r="O81" s="315" t="s">
        <v>152</v>
      </c>
      <c r="P81" s="315" t="s">
        <v>12577</v>
      </c>
      <c r="Q81" s="315" t="s">
        <v>152</v>
      </c>
      <c r="R81" s="315" t="s">
        <v>152</v>
      </c>
      <c r="S81" s="315" t="s">
        <v>152</v>
      </c>
      <c r="T81" s="315" t="s">
        <v>152</v>
      </c>
      <c r="U81" s="315" t="s">
        <v>152</v>
      </c>
      <c r="V81" s="315" t="s">
        <v>152</v>
      </c>
      <c r="W81" s="142" t="s">
        <v>9039</v>
      </c>
      <c r="X81" s="142" t="s">
        <v>6492</v>
      </c>
      <c r="Y81" s="142" t="s">
        <v>152</v>
      </c>
      <c r="Z81" s="142" t="s">
        <v>3446</v>
      </c>
      <c r="AA81" s="315" t="s">
        <v>3447</v>
      </c>
      <c r="AB81" s="142" t="s">
        <v>9040</v>
      </c>
      <c r="AC81" s="142" t="s">
        <v>3446</v>
      </c>
      <c r="AD81" s="142" t="s">
        <v>3446</v>
      </c>
      <c r="AE81" s="142" t="s">
        <v>152</v>
      </c>
      <c r="AF81" s="315"/>
      <c r="AH81" s="318" t="s">
        <v>152</v>
      </c>
      <c r="AI81" s="315" t="s">
        <v>3446</v>
      </c>
      <c r="AJ81" s="315" t="s">
        <v>152</v>
      </c>
      <c r="AK81" s="142" t="s">
        <v>9041</v>
      </c>
      <c r="AL81" s="142" t="s">
        <v>1787</v>
      </c>
      <c r="AM81" s="316" t="s">
        <v>9042</v>
      </c>
      <c r="AN81" s="142" t="s">
        <v>152</v>
      </c>
      <c r="AO81" s="315" t="s">
        <v>1469</v>
      </c>
      <c r="AP81" s="315" t="s">
        <v>152</v>
      </c>
      <c r="AQ81" s="316"/>
      <c r="AR81" s="142" t="s">
        <v>152</v>
      </c>
      <c r="AS81" s="315" t="s">
        <v>150</v>
      </c>
      <c r="AT81" s="142" t="s">
        <v>152</v>
      </c>
      <c r="AU81" s="316"/>
      <c r="AV81" s="317" t="s">
        <v>152</v>
      </c>
      <c r="AW81" s="142" t="s">
        <v>152</v>
      </c>
    </row>
    <row r="82" spans="1:49" s="142" customFormat="1">
      <c r="A82" s="142" t="s">
        <v>9003</v>
      </c>
      <c r="B82" s="315" t="s">
        <v>9004</v>
      </c>
      <c r="C82" s="142" t="s">
        <v>3444</v>
      </c>
      <c r="D82" s="142" t="s">
        <v>5257</v>
      </c>
      <c r="E82" s="315" t="s">
        <v>9005</v>
      </c>
      <c r="F82" s="315" t="s">
        <v>1789</v>
      </c>
      <c r="G82" s="142" t="s">
        <v>150</v>
      </c>
      <c r="H82" s="316" t="s">
        <v>3445</v>
      </c>
      <c r="I82" s="317">
        <v>5149</v>
      </c>
      <c r="J82" s="317">
        <v>0</v>
      </c>
      <c r="K82" s="317" t="s">
        <v>152</v>
      </c>
      <c r="L82" s="315">
        <v>0</v>
      </c>
      <c r="M82" s="315" t="s">
        <v>152</v>
      </c>
      <c r="N82" s="315" t="s">
        <v>152</v>
      </c>
      <c r="O82" s="315" t="s">
        <v>152</v>
      </c>
      <c r="P82" s="315" t="s">
        <v>12566</v>
      </c>
      <c r="Q82" s="315" t="s">
        <v>152</v>
      </c>
      <c r="R82" s="315" t="s">
        <v>152</v>
      </c>
      <c r="S82" s="315" t="s">
        <v>152</v>
      </c>
      <c r="T82" s="315" t="s">
        <v>152</v>
      </c>
      <c r="U82" s="315" t="s">
        <v>152</v>
      </c>
      <c r="V82" s="315" t="s">
        <v>152</v>
      </c>
      <c r="W82" s="142" t="s">
        <v>9006</v>
      </c>
      <c r="X82" s="142" t="s">
        <v>6492</v>
      </c>
      <c r="Y82" s="142" t="s">
        <v>152</v>
      </c>
      <c r="Z82" s="142" t="s">
        <v>3446</v>
      </c>
      <c r="AA82" s="315" t="s">
        <v>3447</v>
      </c>
      <c r="AB82" s="142" t="s">
        <v>9007</v>
      </c>
      <c r="AC82" s="142" t="s">
        <v>3446</v>
      </c>
      <c r="AD82" s="142" t="s">
        <v>3446</v>
      </c>
      <c r="AE82" s="142" t="s">
        <v>152</v>
      </c>
      <c r="AF82" s="315"/>
      <c r="AH82" s="318" t="s">
        <v>152</v>
      </c>
      <c r="AI82" s="315" t="s">
        <v>3446</v>
      </c>
      <c r="AJ82" s="315" t="s">
        <v>152</v>
      </c>
      <c r="AK82" s="142" t="s">
        <v>9008</v>
      </c>
      <c r="AL82" s="142" t="s">
        <v>1787</v>
      </c>
      <c r="AM82" s="316" t="s">
        <v>9009</v>
      </c>
      <c r="AN82" s="142" t="s">
        <v>152</v>
      </c>
      <c r="AO82" s="315" t="s">
        <v>1469</v>
      </c>
      <c r="AP82" s="315" t="s">
        <v>152</v>
      </c>
      <c r="AQ82" s="316"/>
      <c r="AR82" s="142" t="s">
        <v>152</v>
      </c>
      <c r="AS82" s="315" t="s">
        <v>150</v>
      </c>
      <c r="AT82" s="142" t="s">
        <v>152</v>
      </c>
      <c r="AU82" s="316"/>
      <c r="AV82" s="317" t="s">
        <v>152</v>
      </c>
      <c r="AW82" s="142" t="s">
        <v>152</v>
      </c>
    </row>
    <row r="83" spans="1:49" s="142" customFormat="1">
      <c r="A83" s="142" t="s">
        <v>10697</v>
      </c>
      <c r="B83" s="315" t="s">
        <v>10698</v>
      </c>
      <c r="C83" s="142" t="s">
        <v>3444</v>
      </c>
      <c r="D83" s="142" t="s">
        <v>5257</v>
      </c>
      <c r="E83" s="315" t="s">
        <v>10699</v>
      </c>
      <c r="F83" s="315" t="s">
        <v>1789</v>
      </c>
      <c r="G83" s="142" t="s">
        <v>150</v>
      </c>
      <c r="H83" s="316" t="s">
        <v>3445</v>
      </c>
      <c r="I83" s="317">
        <v>5160</v>
      </c>
      <c r="J83" s="317">
        <v>0</v>
      </c>
      <c r="K83" s="317" t="s">
        <v>152</v>
      </c>
      <c r="L83" s="315">
        <v>0</v>
      </c>
      <c r="M83" s="315" t="s">
        <v>152</v>
      </c>
      <c r="N83" s="315" t="s">
        <v>152</v>
      </c>
      <c r="O83" s="315" t="s">
        <v>152</v>
      </c>
      <c r="P83" s="315" t="s">
        <v>13037</v>
      </c>
      <c r="Q83" s="315" t="s">
        <v>152</v>
      </c>
      <c r="R83" s="315" t="s">
        <v>152</v>
      </c>
      <c r="S83" s="315" t="s">
        <v>152</v>
      </c>
      <c r="T83" s="315" t="s">
        <v>152</v>
      </c>
      <c r="U83" s="315" t="s">
        <v>152</v>
      </c>
      <c r="V83" s="315" t="s">
        <v>152</v>
      </c>
      <c r="W83" s="142" t="s">
        <v>10700</v>
      </c>
      <c r="X83" s="142" t="s">
        <v>6492</v>
      </c>
      <c r="Y83" s="142" t="s">
        <v>152</v>
      </c>
      <c r="Z83" s="142" t="s">
        <v>3446</v>
      </c>
      <c r="AA83" s="315" t="s">
        <v>3447</v>
      </c>
      <c r="AB83" s="142" t="s">
        <v>10701</v>
      </c>
      <c r="AC83" s="142" t="s">
        <v>3446</v>
      </c>
      <c r="AD83" s="142" t="s">
        <v>3446</v>
      </c>
      <c r="AE83" s="142" t="s">
        <v>152</v>
      </c>
      <c r="AF83" s="315"/>
      <c r="AH83" s="318" t="s">
        <v>152</v>
      </c>
      <c r="AI83" s="315" t="s">
        <v>3446</v>
      </c>
      <c r="AJ83" s="315" t="s">
        <v>152</v>
      </c>
      <c r="AK83" s="142" t="s">
        <v>10702</v>
      </c>
      <c r="AL83" s="142" t="s">
        <v>1787</v>
      </c>
      <c r="AM83" s="316" t="s">
        <v>10703</v>
      </c>
      <c r="AN83" s="142" t="s">
        <v>152</v>
      </c>
      <c r="AO83" s="315" t="s">
        <v>1469</v>
      </c>
      <c r="AP83" s="315" t="s">
        <v>152</v>
      </c>
      <c r="AQ83" s="316"/>
      <c r="AR83" s="142" t="s">
        <v>152</v>
      </c>
      <c r="AS83" s="315" t="s">
        <v>150</v>
      </c>
      <c r="AT83" s="142" t="s">
        <v>152</v>
      </c>
      <c r="AU83" s="316"/>
      <c r="AV83" s="317" t="s">
        <v>152</v>
      </c>
      <c r="AW83" s="142" t="s">
        <v>152</v>
      </c>
    </row>
    <row r="84" spans="1:49" s="142" customFormat="1">
      <c r="A84" s="142" t="s">
        <v>9017</v>
      </c>
      <c r="B84" s="315" t="s">
        <v>9018</v>
      </c>
      <c r="C84" s="142" t="s">
        <v>3444</v>
      </c>
      <c r="D84" s="142" t="s">
        <v>5257</v>
      </c>
      <c r="E84" s="315" t="s">
        <v>9019</v>
      </c>
      <c r="F84" s="315" t="s">
        <v>1789</v>
      </c>
      <c r="G84" s="142" t="s">
        <v>150</v>
      </c>
      <c r="H84" s="316" t="s">
        <v>3445</v>
      </c>
      <c r="I84" s="317">
        <v>6657</v>
      </c>
      <c r="J84" s="317">
        <v>0</v>
      </c>
      <c r="K84" s="317" t="s">
        <v>152</v>
      </c>
      <c r="L84" s="315">
        <v>0</v>
      </c>
      <c r="M84" s="315" t="s">
        <v>152</v>
      </c>
      <c r="N84" s="315" t="s">
        <v>152</v>
      </c>
      <c r="O84" s="315" t="s">
        <v>152</v>
      </c>
      <c r="P84" s="315" t="s">
        <v>12568</v>
      </c>
      <c r="Q84" s="315" t="s">
        <v>152</v>
      </c>
      <c r="R84" s="315" t="s">
        <v>152</v>
      </c>
      <c r="S84" s="315" t="s">
        <v>152</v>
      </c>
      <c r="T84" s="315" t="s">
        <v>152</v>
      </c>
      <c r="U84" s="315" t="s">
        <v>152</v>
      </c>
      <c r="V84" s="315" t="s">
        <v>152</v>
      </c>
      <c r="W84" s="142" t="s">
        <v>9020</v>
      </c>
      <c r="X84" s="142" t="s">
        <v>6492</v>
      </c>
      <c r="Y84" s="142" t="s">
        <v>152</v>
      </c>
      <c r="Z84" s="142" t="s">
        <v>3446</v>
      </c>
      <c r="AA84" s="315" t="s">
        <v>3447</v>
      </c>
      <c r="AB84" s="142" t="s">
        <v>9021</v>
      </c>
      <c r="AC84" s="142" t="s">
        <v>3446</v>
      </c>
      <c r="AD84" s="142" t="s">
        <v>3446</v>
      </c>
      <c r="AE84" s="142" t="s">
        <v>152</v>
      </c>
      <c r="AF84" s="315"/>
      <c r="AH84" s="318" t="s">
        <v>152</v>
      </c>
      <c r="AI84" s="315" t="s">
        <v>3446</v>
      </c>
      <c r="AJ84" s="315" t="s">
        <v>152</v>
      </c>
      <c r="AK84" s="142" t="s">
        <v>9022</v>
      </c>
      <c r="AL84" s="142" t="s">
        <v>1787</v>
      </c>
      <c r="AM84" s="316" t="s">
        <v>9023</v>
      </c>
      <c r="AN84" s="142" t="s">
        <v>152</v>
      </c>
      <c r="AO84" s="315" t="s">
        <v>1469</v>
      </c>
      <c r="AP84" s="315" t="s">
        <v>152</v>
      </c>
      <c r="AQ84" s="316"/>
      <c r="AR84" s="142" t="s">
        <v>152</v>
      </c>
      <c r="AS84" s="315" t="s">
        <v>150</v>
      </c>
      <c r="AT84" s="142" t="s">
        <v>152</v>
      </c>
      <c r="AU84" s="316"/>
      <c r="AV84" s="317" t="s">
        <v>152</v>
      </c>
      <c r="AW84" s="142" t="s">
        <v>152</v>
      </c>
    </row>
    <row r="85" spans="1:49" s="142" customFormat="1">
      <c r="A85" s="142" t="s">
        <v>10690</v>
      </c>
      <c r="B85" s="315" t="s">
        <v>10691</v>
      </c>
      <c r="C85" s="142" t="s">
        <v>3444</v>
      </c>
      <c r="D85" s="142" t="s">
        <v>5257</v>
      </c>
      <c r="E85" s="315" t="s">
        <v>10692</v>
      </c>
      <c r="F85" s="315" t="s">
        <v>1789</v>
      </c>
      <c r="G85" s="142" t="s">
        <v>150</v>
      </c>
      <c r="H85" s="316" t="s">
        <v>3445</v>
      </c>
      <c r="I85" s="317">
        <v>6222</v>
      </c>
      <c r="J85" s="317">
        <v>0</v>
      </c>
      <c r="K85" s="317" t="s">
        <v>152</v>
      </c>
      <c r="L85" s="315">
        <v>0</v>
      </c>
      <c r="M85" s="315" t="s">
        <v>152</v>
      </c>
      <c r="N85" s="315" t="s">
        <v>152</v>
      </c>
      <c r="O85" s="315" t="s">
        <v>152</v>
      </c>
      <c r="P85" s="315" t="s">
        <v>13036</v>
      </c>
      <c r="Q85" s="315" t="s">
        <v>152</v>
      </c>
      <c r="R85" s="315" t="s">
        <v>152</v>
      </c>
      <c r="S85" s="315" t="s">
        <v>152</v>
      </c>
      <c r="T85" s="315" t="s">
        <v>152</v>
      </c>
      <c r="U85" s="315" t="s">
        <v>152</v>
      </c>
      <c r="V85" s="315" t="s">
        <v>152</v>
      </c>
      <c r="W85" s="142" t="s">
        <v>10693</v>
      </c>
      <c r="X85" s="142" t="s">
        <v>6492</v>
      </c>
      <c r="Y85" s="142" t="s">
        <v>152</v>
      </c>
      <c r="Z85" s="142" t="s">
        <v>3446</v>
      </c>
      <c r="AA85" s="315" t="s">
        <v>3447</v>
      </c>
      <c r="AB85" s="142" t="s">
        <v>10694</v>
      </c>
      <c r="AC85" s="142" t="s">
        <v>3446</v>
      </c>
      <c r="AD85" s="142" t="s">
        <v>3446</v>
      </c>
      <c r="AE85" s="142" t="s">
        <v>152</v>
      </c>
      <c r="AF85" s="315"/>
      <c r="AH85" s="318" t="s">
        <v>152</v>
      </c>
      <c r="AI85" s="315" t="s">
        <v>3446</v>
      </c>
      <c r="AJ85" s="315" t="s">
        <v>152</v>
      </c>
      <c r="AK85" s="142" t="s">
        <v>10695</v>
      </c>
      <c r="AL85" s="142" t="s">
        <v>1787</v>
      </c>
      <c r="AM85" s="316" t="s">
        <v>10696</v>
      </c>
      <c r="AN85" s="142" t="s">
        <v>152</v>
      </c>
      <c r="AO85" s="315" t="s">
        <v>1469</v>
      </c>
      <c r="AP85" s="315" t="s">
        <v>152</v>
      </c>
      <c r="AQ85" s="316"/>
      <c r="AR85" s="142" t="s">
        <v>152</v>
      </c>
      <c r="AS85" s="315" t="s">
        <v>150</v>
      </c>
      <c r="AT85" s="142" t="s">
        <v>152</v>
      </c>
      <c r="AU85" s="316"/>
      <c r="AV85" s="317" t="s">
        <v>152</v>
      </c>
      <c r="AW85" s="142" t="s">
        <v>152</v>
      </c>
    </row>
    <row r="86" spans="1:49" s="142" customFormat="1">
      <c r="A86" s="142" t="s">
        <v>10831</v>
      </c>
      <c r="B86" s="315" t="s">
        <v>10832</v>
      </c>
      <c r="C86" s="142" t="s">
        <v>3444</v>
      </c>
      <c r="D86" s="142" t="s">
        <v>5257</v>
      </c>
      <c r="E86" s="315" t="s">
        <v>10833</v>
      </c>
      <c r="F86" s="315" t="s">
        <v>1789</v>
      </c>
      <c r="G86" s="142" t="s">
        <v>150</v>
      </c>
      <c r="H86" s="316" t="s">
        <v>3445</v>
      </c>
      <c r="I86" s="317">
        <v>6849</v>
      </c>
      <c r="J86" s="317">
        <v>0</v>
      </c>
      <c r="K86" s="317" t="s">
        <v>152</v>
      </c>
      <c r="L86" s="315">
        <v>0</v>
      </c>
      <c r="M86" s="315" t="s">
        <v>152</v>
      </c>
      <c r="N86" s="315" t="s">
        <v>152</v>
      </c>
      <c r="O86" s="315" t="s">
        <v>152</v>
      </c>
      <c r="P86" s="315" t="s">
        <v>13060</v>
      </c>
      <c r="Q86" s="315" t="s">
        <v>152</v>
      </c>
      <c r="R86" s="315" t="s">
        <v>152</v>
      </c>
      <c r="S86" s="315" t="s">
        <v>152</v>
      </c>
      <c r="T86" s="315" t="s">
        <v>152</v>
      </c>
      <c r="U86" s="315" t="s">
        <v>152</v>
      </c>
      <c r="V86" s="315" t="s">
        <v>152</v>
      </c>
      <c r="W86" s="142" t="s">
        <v>10834</v>
      </c>
      <c r="X86" s="142" t="s">
        <v>6492</v>
      </c>
      <c r="Y86" s="142" t="s">
        <v>152</v>
      </c>
      <c r="Z86" s="142" t="s">
        <v>3446</v>
      </c>
      <c r="AA86" s="315" t="s">
        <v>3447</v>
      </c>
      <c r="AB86" s="142" t="s">
        <v>10835</v>
      </c>
      <c r="AC86" s="142" t="s">
        <v>3446</v>
      </c>
      <c r="AD86" s="142" t="s">
        <v>3446</v>
      </c>
      <c r="AE86" s="142" t="s">
        <v>152</v>
      </c>
      <c r="AF86" s="315"/>
      <c r="AH86" s="318" t="s">
        <v>152</v>
      </c>
      <c r="AI86" s="315" t="s">
        <v>3446</v>
      </c>
      <c r="AJ86" s="315" t="s">
        <v>152</v>
      </c>
      <c r="AK86" s="142" t="s">
        <v>10836</v>
      </c>
      <c r="AL86" s="142" t="s">
        <v>1787</v>
      </c>
      <c r="AM86" s="316" t="s">
        <v>10837</v>
      </c>
      <c r="AN86" s="142" t="s">
        <v>152</v>
      </c>
      <c r="AO86" s="315" t="s">
        <v>1469</v>
      </c>
      <c r="AP86" s="315" t="s">
        <v>152</v>
      </c>
      <c r="AQ86" s="316"/>
      <c r="AR86" s="142" t="s">
        <v>152</v>
      </c>
      <c r="AS86" s="315" t="s">
        <v>150</v>
      </c>
      <c r="AT86" s="142" t="s">
        <v>152</v>
      </c>
      <c r="AU86" s="316"/>
      <c r="AV86" s="317" t="s">
        <v>152</v>
      </c>
      <c r="AW86" s="142" t="s">
        <v>152</v>
      </c>
    </row>
    <row r="87" spans="1:49" s="142" customFormat="1">
      <c r="A87" s="142" t="s">
        <v>9578</v>
      </c>
      <c r="B87" s="315" t="s">
        <v>9579</v>
      </c>
      <c r="C87" s="142" t="s">
        <v>3444</v>
      </c>
      <c r="D87" s="142" t="s">
        <v>3475</v>
      </c>
      <c r="E87" s="315" t="s">
        <v>9580</v>
      </c>
      <c r="F87" s="315" t="s">
        <v>1789</v>
      </c>
      <c r="G87" s="142" t="s">
        <v>150</v>
      </c>
      <c r="H87" s="316" t="s">
        <v>3445</v>
      </c>
      <c r="I87" s="317">
        <v>10947</v>
      </c>
      <c r="J87" s="317">
        <v>0</v>
      </c>
      <c r="K87" s="317" t="s">
        <v>152</v>
      </c>
      <c r="L87" s="315">
        <v>0</v>
      </c>
      <c r="M87" s="315" t="s">
        <v>152</v>
      </c>
      <c r="N87" s="315" t="s">
        <v>152</v>
      </c>
      <c r="O87" s="315" t="s">
        <v>152</v>
      </c>
      <c r="P87" s="315" t="s">
        <v>12697</v>
      </c>
      <c r="Q87" s="315" t="s">
        <v>152</v>
      </c>
      <c r="R87" s="315" t="s">
        <v>152</v>
      </c>
      <c r="S87" s="315" t="s">
        <v>152</v>
      </c>
      <c r="T87" s="315" t="s">
        <v>152</v>
      </c>
      <c r="U87" s="315" t="s">
        <v>152</v>
      </c>
      <c r="V87" s="315" t="s">
        <v>152</v>
      </c>
      <c r="W87" s="142" t="s">
        <v>9581</v>
      </c>
      <c r="X87" s="142" t="s">
        <v>6492</v>
      </c>
      <c r="Y87" s="142" t="s">
        <v>152</v>
      </c>
      <c r="Z87" s="142" t="s">
        <v>3446</v>
      </c>
      <c r="AA87" s="315" t="s">
        <v>3447</v>
      </c>
      <c r="AB87" s="142" t="s">
        <v>9582</v>
      </c>
      <c r="AC87" s="142" t="s">
        <v>3446</v>
      </c>
      <c r="AD87" s="142" t="s">
        <v>3446</v>
      </c>
      <c r="AE87" s="142" t="s">
        <v>152</v>
      </c>
      <c r="AF87" s="315"/>
      <c r="AH87" s="318" t="s">
        <v>152</v>
      </c>
      <c r="AI87" s="315" t="s">
        <v>3446</v>
      </c>
      <c r="AJ87" s="315" t="s">
        <v>152</v>
      </c>
      <c r="AK87" s="142" t="s">
        <v>9583</v>
      </c>
      <c r="AL87" s="142" t="s">
        <v>1787</v>
      </c>
      <c r="AM87" s="316" t="s">
        <v>9584</v>
      </c>
      <c r="AN87" s="142" t="s">
        <v>152</v>
      </c>
      <c r="AO87" s="315" t="s">
        <v>1469</v>
      </c>
      <c r="AP87" s="315" t="s">
        <v>152</v>
      </c>
      <c r="AQ87" s="316"/>
      <c r="AR87" s="142" t="s">
        <v>152</v>
      </c>
      <c r="AS87" s="315" t="s">
        <v>150</v>
      </c>
      <c r="AT87" s="142" t="s">
        <v>152</v>
      </c>
      <c r="AU87" s="316"/>
      <c r="AV87" s="317" t="s">
        <v>152</v>
      </c>
      <c r="AW87" s="142" t="s">
        <v>152</v>
      </c>
    </row>
    <row r="88" spans="1:49" s="142" customFormat="1">
      <c r="A88" s="142" t="s">
        <v>8971</v>
      </c>
      <c r="B88" s="315" t="s">
        <v>8972</v>
      </c>
      <c r="C88" s="142" t="s">
        <v>3444</v>
      </c>
      <c r="D88" s="142" t="s">
        <v>3448</v>
      </c>
      <c r="E88" s="315" t="s">
        <v>8973</v>
      </c>
      <c r="F88" s="315" t="s">
        <v>1789</v>
      </c>
      <c r="G88" s="142" t="s">
        <v>150</v>
      </c>
      <c r="H88" s="316" t="s">
        <v>3445</v>
      </c>
      <c r="I88" s="317">
        <v>14894</v>
      </c>
      <c r="J88" s="317">
        <v>0</v>
      </c>
      <c r="K88" s="317" t="s">
        <v>152</v>
      </c>
      <c r="L88" s="315">
        <v>0</v>
      </c>
      <c r="M88" s="315" t="s">
        <v>152</v>
      </c>
      <c r="N88" s="315" t="s">
        <v>152</v>
      </c>
      <c r="O88" s="315" t="s">
        <v>152</v>
      </c>
      <c r="P88" s="315" t="s">
        <v>12560</v>
      </c>
      <c r="Q88" s="315" t="s">
        <v>152</v>
      </c>
      <c r="R88" s="315" t="s">
        <v>152</v>
      </c>
      <c r="S88" s="315" t="s">
        <v>152</v>
      </c>
      <c r="T88" s="315" t="s">
        <v>152</v>
      </c>
      <c r="U88" s="315" t="s">
        <v>152</v>
      </c>
      <c r="V88" s="315" t="s">
        <v>152</v>
      </c>
      <c r="W88" s="142" t="s">
        <v>8974</v>
      </c>
      <c r="X88" s="142" t="s">
        <v>6492</v>
      </c>
      <c r="Y88" s="142" t="s">
        <v>152</v>
      </c>
      <c r="Z88" s="142" t="s">
        <v>3446</v>
      </c>
      <c r="AA88" s="315" t="s">
        <v>3447</v>
      </c>
      <c r="AB88" s="142" t="s">
        <v>13512</v>
      </c>
      <c r="AC88" s="142" t="s">
        <v>3446</v>
      </c>
      <c r="AD88" s="142" t="s">
        <v>3446</v>
      </c>
      <c r="AE88" s="142" t="s">
        <v>152</v>
      </c>
      <c r="AF88" s="315"/>
      <c r="AH88" s="318" t="s">
        <v>152</v>
      </c>
      <c r="AI88" s="315" t="s">
        <v>3446</v>
      </c>
      <c r="AJ88" s="315" t="s">
        <v>152</v>
      </c>
      <c r="AK88" s="142" t="s">
        <v>152</v>
      </c>
      <c r="AL88" s="142" t="s">
        <v>1787</v>
      </c>
      <c r="AM88" s="316" t="s">
        <v>8975</v>
      </c>
      <c r="AN88" s="142" t="s">
        <v>152</v>
      </c>
      <c r="AO88" s="315" t="s">
        <v>1469</v>
      </c>
      <c r="AP88" s="315" t="s">
        <v>152</v>
      </c>
      <c r="AQ88" s="316"/>
      <c r="AR88" s="142" t="s">
        <v>152</v>
      </c>
      <c r="AS88" s="315" t="s">
        <v>150</v>
      </c>
      <c r="AT88" s="142" t="s">
        <v>152</v>
      </c>
      <c r="AU88" s="316"/>
      <c r="AV88" s="317" t="s">
        <v>152</v>
      </c>
      <c r="AW88" s="142" t="s">
        <v>152</v>
      </c>
    </row>
    <row r="89" spans="1:49" s="142" customFormat="1">
      <c r="A89" s="142" t="s">
        <v>9247</v>
      </c>
      <c r="B89" s="315" t="s">
        <v>9248</v>
      </c>
      <c r="C89" s="142" t="s">
        <v>3444</v>
      </c>
      <c r="D89" s="142" t="s">
        <v>3448</v>
      </c>
      <c r="E89" s="315" t="s">
        <v>9249</v>
      </c>
      <c r="F89" s="315" t="s">
        <v>1789</v>
      </c>
      <c r="G89" s="142" t="s">
        <v>150</v>
      </c>
      <c r="H89" s="316" t="s">
        <v>3445</v>
      </c>
      <c r="I89" s="317">
        <v>20213</v>
      </c>
      <c r="J89" s="317">
        <v>0</v>
      </c>
      <c r="K89" s="317" t="s">
        <v>152</v>
      </c>
      <c r="L89" s="315">
        <v>0</v>
      </c>
      <c r="M89" s="315" t="s">
        <v>152</v>
      </c>
      <c r="N89" s="315" t="s">
        <v>152</v>
      </c>
      <c r="O89" s="315" t="s">
        <v>152</v>
      </c>
      <c r="P89" s="315" t="s">
        <v>12623</v>
      </c>
      <c r="Q89" s="315" t="s">
        <v>152</v>
      </c>
      <c r="R89" s="315" t="s">
        <v>152</v>
      </c>
      <c r="S89" s="315" t="s">
        <v>152</v>
      </c>
      <c r="T89" s="315" t="s">
        <v>152</v>
      </c>
      <c r="U89" s="315" t="s">
        <v>152</v>
      </c>
      <c r="V89" s="315" t="s">
        <v>152</v>
      </c>
      <c r="W89" s="142" t="s">
        <v>9250</v>
      </c>
      <c r="X89" s="142" t="s">
        <v>6492</v>
      </c>
      <c r="Y89" s="142" t="s">
        <v>152</v>
      </c>
      <c r="Z89" s="142" t="s">
        <v>3446</v>
      </c>
      <c r="AA89" s="315" t="s">
        <v>3447</v>
      </c>
      <c r="AB89" s="142" t="s">
        <v>13513</v>
      </c>
      <c r="AC89" s="142" t="s">
        <v>3446</v>
      </c>
      <c r="AD89" s="142" t="s">
        <v>3446</v>
      </c>
      <c r="AE89" s="142" t="s">
        <v>152</v>
      </c>
      <c r="AF89" s="315"/>
      <c r="AH89" s="318" t="s">
        <v>152</v>
      </c>
      <c r="AI89" s="315" t="s">
        <v>3446</v>
      </c>
      <c r="AJ89" s="315" t="s">
        <v>152</v>
      </c>
      <c r="AK89" s="142" t="s">
        <v>152</v>
      </c>
      <c r="AL89" s="142" t="s">
        <v>1787</v>
      </c>
      <c r="AM89" s="316" t="s">
        <v>9251</v>
      </c>
      <c r="AN89" s="142" t="s">
        <v>152</v>
      </c>
      <c r="AO89" s="315" t="s">
        <v>1469</v>
      </c>
      <c r="AP89" s="315" t="s">
        <v>152</v>
      </c>
      <c r="AQ89" s="316"/>
      <c r="AR89" s="142" t="s">
        <v>152</v>
      </c>
      <c r="AS89" s="315" t="s">
        <v>150</v>
      </c>
      <c r="AT89" s="142" t="s">
        <v>152</v>
      </c>
      <c r="AU89" s="316"/>
      <c r="AV89" s="317" t="s">
        <v>152</v>
      </c>
      <c r="AW89" s="142" t="s">
        <v>152</v>
      </c>
    </row>
    <row r="90" spans="1:49" s="142" customFormat="1">
      <c r="A90" s="142" t="s">
        <v>9297</v>
      </c>
      <c r="B90" s="315" t="s">
        <v>9298</v>
      </c>
      <c r="C90" s="142" t="s">
        <v>3444</v>
      </c>
      <c r="D90" s="142" t="s">
        <v>3448</v>
      </c>
      <c r="E90" s="315" t="s">
        <v>9299</v>
      </c>
      <c r="F90" s="315" t="s">
        <v>1789</v>
      </c>
      <c r="G90" s="142" t="s">
        <v>150</v>
      </c>
      <c r="H90" s="316" t="s">
        <v>3445</v>
      </c>
      <c r="I90" s="317">
        <v>20213</v>
      </c>
      <c r="J90" s="317">
        <v>0</v>
      </c>
      <c r="K90" s="317" t="s">
        <v>152</v>
      </c>
      <c r="L90" s="315">
        <v>0</v>
      </c>
      <c r="M90" s="315" t="s">
        <v>152</v>
      </c>
      <c r="N90" s="315" t="s">
        <v>152</v>
      </c>
      <c r="O90" s="315" t="s">
        <v>152</v>
      </c>
      <c r="P90" s="315" t="s">
        <v>12631</v>
      </c>
      <c r="Q90" s="315" t="s">
        <v>152</v>
      </c>
      <c r="R90" s="315" t="s">
        <v>152</v>
      </c>
      <c r="S90" s="315" t="s">
        <v>152</v>
      </c>
      <c r="T90" s="315" t="s">
        <v>152</v>
      </c>
      <c r="U90" s="315" t="s">
        <v>152</v>
      </c>
      <c r="V90" s="315" t="s">
        <v>152</v>
      </c>
      <c r="W90" s="142" t="s">
        <v>9300</v>
      </c>
      <c r="X90" s="142" t="s">
        <v>6492</v>
      </c>
      <c r="Y90" s="142" t="s">
        <v>152</v>
      </c>
      <c r="Z90" s="142" t="s">
        <v>3446</v>
      </c>
      <c r="AA90" s="315" t="s">
        <v>3447</v>
      </c>
      <c r="AB90" s="142" t="s">
        <v>13514</v>
      </c>
      <c r="AC90" s="142" t="s">
        <v>3446</v>
      </c>
      <c r="AD90" s="142" t="s">
        <v>3446</v>
      </c>
      <c r="AE90" s="142" t="s">
        <v>152</v>
      </c>
      <c r="AF90" s="315"/>
      <c r="AH90" s="318" t="s">
        <v>152</v>
      </c>
      <c r="AI90" s="315" t="s">
        <v>3446</v>
      </c>
      <c r="AJ90" s="315" t="s">
        <v>152</v>
      </c>
      <c r="AK90" s="142" t="s">
        <v>152</v>
      </c>
      <c r="AL90" s="142" t="s">
        <v>1787</v>
      </c>
      <c r="AM90" s="316" t="s">
        <v>9301</v>
      </c>
      <c r="AN90" s="142" t="s">
        <v>152</v>
      </c>
      <c r="AO90" s="315" t="s">
        <v>1469</v>
      </c>
      <c r="AP90" s="315" t="s">
        <v>152</v>
      </c>
      <c r="AQ90" s="316"/>
      <c r="AR90" s="142" t="s">
        <v>152</v>
      </c>
      <c r="AS90" s="315" t="s">
        <v>150</v>
      </c>
      <c r="AT90" s="142" t="s">
        <v>152</v>
      </c>
      <c r="AU90" s="316"/>
      <c r="AV90" s="317" t="s">
        <v>152</v>
      </c>
      <c r="AW90" s="142" t="s">
        <v>152</v>
      </c>
    </row>
    <row r="91" spans="1:49" s="142" customFormat="1">
      <c r="A91" s="142" t="s">
        <v>8851</v>
      </c>
      <c r="B91" s="315" t="s">
        <v>8852</v>
      </c>
      <c r="C91" s="142" t="s">
        <v>3444</v>
      </c>
      <c r="D91" s="142" t="s">
        <v>5257</v>
      </c>
      <c r="E91" s="315" t="s">
        <v>8853</v>
      </c>
      <c r="F91" s="315" t="s">
        <v>1789</v>
      </c>
      <c r="G91" s="142" t="s">
        <v>150</v>
      </c>
      <c r="H91" s="316" t="s">
        <v>3445</v>
      </c>
      <c r="I91" s="317">
        <v>8705</v>
      </c>
      <c r="J91" s="317">
        <v>0</v>
      </c>
      <c r="K91" s="317" t="s">
        <v>152</v>
      </c>
      <c r="L91" s="315">
        <v>0</v>
      </c>
      <c r="M91" s="315" t="s">
        <v>152</v>
      </c>
      <c r="N91" s="315" t="s">
        <v>152</v>
      </c>
      <c r="O91" s="315" t="s">
        <v>152</v>
      </c>
      <c r="P91" s="315" t="s">
        <v>12542</v>
      </c>
      <c r="Q91" s="315" t="s">
        <v>152</v>
      </c>
      <c r="R91" s="315" t="s">
        <v>152</v>
      </c>
      <c r="S91" s="315" t="s">
        <v>152</v>
      </c>
      <c r="T91" s="315" t="s">
        <v>152</v>
      </c>
      <c r="U91" s="315" t="s">
        <v>152</v>
      </c>
      <c r="V91" s="315" t="s">
        <v>152</v>
      </c>
      <c r="W91" s="142" t="s">
        <v>8854</v>
      </c>
      <c r="X91" s="142" t="s">
        <v>6492</v>
      </c>
      <c r="Y91" s="142" t="s">
        <v>152</v>
      </c>
      <c r="Z91" s="142" t="s">
        <v>3446</v>
      </c>
      <c r="AA91" s="315" t="s">
        <v>3447</v>
      </c>
      <c r="AB91" s="142" t="s">
        <v>8855</v>
      </c>
      <c r="AC91" s="142" t="s">
        <v>3446</v>
      </c>
      <c r="AD91" s="142" t="s">
        <v>3446</v>
      </c>
      <c r="AE91" s="142" t="s">
        <v>152</v>
      </c>
      <c r="AF91" s="315"/>
      <c r="AH91" s="318" t="s">
        <v>152</v>
      </c>
      <c r="AI91" s="315" t="s">
        <v>3446</v>
      </c>
      <c r="AJ91" s="315" t="s">
        <v>152</v>
      </c>
      <c r="AK91" s="142" t="s">
        <v>8856</v>
      </c>
      <c r="AL91" s="142" t="s">
        <v>1787</v>
      </c>
      <c r="AM91" s="316" t="s">
        <v>8857</v>
      </c>
      <c r="AN91" s="142" t="s">
        <v>152</v>
      </c>
      <c r="AO91" s="315" t="s">
        <v>1469</v>
      </c>
      <c r="AP91" s="315" t="s">
        <v>152</v>
      </c>
      <c r="AQ91" s="316"/>
      <c r="AR91" s="142" t="s">
        <v>152</v>
      </c>
      <c r="AS91" s="315" t="s">
        <v>150</v>
      </c>
      <c r="AT91" s="142" t="s">
        <v>152</v>
      </c>
      <c r="AU91" s="316"/>
      <c r="AV91" s="317" t="s">
        <v>152</v>
      </c>
      <c r="AW91" s="142" t="s">
        <v>152</v>
      </c>
    </row>
    <row r="92" spans="1:49" s="142" customFormat="1">
      <c r="A92" s="142" t="s">
        <v>8829</v>
      </c>
      <c r="B92" s="315" t="s">
        <v>8830</v>
      </c>
      <c r="C92" s="142" t="s">
        <v>3444</v>
      </c>
      <c r="D92" s="142" t="s">
        <v>5257</v>
      </c>
      <c r="E92" s="315" t="s">
        <v>8831</v>
      </c>
      <c r="F92" s="315" t="s">
        <v>1789</v>
      </c>
      <c r="G92" s="142" t="s">
        <v>150</v>
      </c>
      <c r="H92" s="316" t="s">
        <v>3445</v>
      </c>
      <c r="I92" s="317">
        <v>10138</v>
      </c>
      <c r="J92" s="317">
        <v>0</v>
      </c>
      <c r="K92" s="317" t="s">
        <v>152</v>
      </c>
      <c r="L92" s="315">
        <v>0</v>
      </c>
      <c r="M92" s="315" t="s">
        <v>152</v>
      </c>
      <c r="N92" s="315" t="s">
        <v>152</v>
      </c>
      <c r="O92" s="315" t="s">
        <v>152</v>
      </c>
      <c r="P92" s="315" t="s">
        <v>12536</v>
      </c>
      <c r="Q92" s="315" t="s">
        <v>152</v>
      </c>
      <c r="R92" s="315" t="s">
        <v>152</v>
      </c>
      <c r="S92" s="315" t="s">
        <v>152</v>
      </c>
      <c r="T92" s="315" t="s">
        <v>152</v>
      </c>
      <c r="U92" s="315" t="s">
        <v>152</v>
      </c>
      <c r="V92" s="315" t="s">
        <v>152</v>
      </c>
      <c r="W92" s="142" t="s">
        <v>8832</v>
      </c>
      <c r="X92" s="142" t="s">
        <v>6492</v>
      </c>
      <c r="Y92" s="142" t="s">
        <v>152</v>
      </c>
      <c r="Z92" s="142" t="s">
        <v>3446</v>
      </c>
      <c r="AA92" s="315" t="s">
        <v>3447</v>
      </c>
      <c r="AB92" s="142" t="s">
        <v>8833</v>
      </c>
      <c r="AC92" s="142" t="s">
        <v>3446</v>
      </c>
      <c r="AD92" s="142" t="s">
        <v>3446</v>
      </c>
      <c r="AE92" s="142" t="s">
        <v>152</v>
      </c>
      <c r="AF92" s="315"/>
      <c r="AH92" s="318" t="s">
        <v>152</v>
      </c>
      <c r="AI92" s="315" t="s">
        <v>3446</v>
      </c>
      <c r="AJ92" s="315" t="s">
        <v>152</v>
      </c>
      <c r="AK92" s="142" t="s">
        <v>8834</v>
      </c>
      <c r="AL92" s="142" t="s">
        <v>1787</v>
      </c>
      <c r="AM92" s="316" t="s">
        <v>8835</v>
      </c>
      <c r="AN92" s="142" t="s">
        <v>152</v>
      </c>
      <c r="AO92" s="315" t="s">
        <v>1469</v>
      </c>
      <c r="AP92" s="315" t="s">
        <v>152</v>
      </c>
      <c r="AQ92" s="316"/>
      <c r="AR92" s="142" t="s">
        <v>152</v>
      </c>
      <c r="AS92" s="315" t="s">
        <v>150</v>
      </c>
      <c r="AT92" s="142" t="s">
        <v>152</v>
      </c>
      <c r="AU92" s="316"/>
      <c r="AV92" s="317" t="s">
        <v>152</v>
      </c>
      <c r="AW92" s="142" t="s">
        <v>152</v>
      </c>
    </row>
    <row r="93" spans="1:49" s="142" customFormat="1">
      <c r="A93" s="142" t="s">
        <v>11697</v>
      </c>
      <c r="B93" s="315" t="s">
        <v>11698</v>
      </c>
      <c r="C93" s="142" t="s">
        <v>3444</v>
      </c>
      <c r="D93" s="142" t="s">
        <v>5257</v>
      </c>
      <c r="E93" s="315" t="s">
        <v>11699</v>
      </c>
      <c r="F93" s="315" t="s">
        <v>1789</v>
      </c>
      <c r="G93" s="142" t="s">
        <v>150</v>
      </c>
      <c r="H93" s="316" t="s">
        <v>3445</v>
      </c>
      <c r="I93" s="317">
        <v>15894</v>
      </c>
      <c r="J93" s="317">
        <v>0</v>
      </c>
      <c r="K93" s="317" t="s">
        <v>152</v>
      </c>
      <c r="L93" s="315">
        <v>0</v>
      </c>
      <c r="M93" s="315" t="s">
        <v>152</v>
      </c>
      <c r="N93" s="315" t="s">
        <v>152</v>
      </c>
      <c r="O93" s="315" t="s">
        <v>152</v>
      </c>
      <c r="P93" s="315" t="s">
        <v>13295</v>
      </c>
      <c r="Q93" s="315" t="s">
        <v>152</v>
      </c>
      <c r="R93" s="315" t="s">
        <v>152</v>
      </c>
      <c r="S93" s="315" t="s">
        <v>152</v>
      </c>
      <c r="T93" s="315" t="s">
        <v>152</v>
      </c>
      <c r="U93" s="315" t="s">
        <v>152</v>
      </c>
      <c r="V93" s="315" t="s">
        <v>152</v>
      </c>
      <c r="W93" s="142" t="s">
        <v>11700</v>
      </c>
      <c r="X93" s="142" t="s">
        <v>6492</v>
      </c>
      <c r="Y93" s="142" t="s">
        <v>152</v>
      </c>
      <c r="Z93" s="142" t="s">
        <v>3446</v>
      </c>
      <c r="AA93" s="315" t="s">
        <v>3447</v>
      </c>
      <c r="AC93" s="142" t="s">
        <v>3446</v>
      </c>
      <c r="AD93" s="142" t="s">
        <v>3446</v>
      </c>
      <c r="AE93" s="142" t="s">
        <v>152</v>
      </c>
      <c r="AF93" s="315"/>
      <c r="AH93" s="318" t="s">
        <v>152</v>
      </c>
      <c r="AI93" s="315" t="s">
        <v>3446</v>
      </c>
      <c r="AJ93" s="315" t="s">
        <v>152</v>
      </c>
      <c r="AK93" s="142" t="s">
        <v>11701</v>
      </c>
      <c r="AL93" s="142" t="s">
        <v>1787</v>
      </c>
      <c r="AM93" s="316" t="s">
        <v>11702</v>
      </c>
      <c r="AN93" s="142" t="s">
        <v>152</v>
      </c>
      <c r="AO93" s="315" t="s">
        <v>1469</v>
      </c>
      <c r="AP93" s="315" t="s">
        <v>152</v>
      </c>
      <c r="AQ93" s="316"/>
      <c r="AR93" s="142" t="s">
        <v>152</v>
      </c>
      <c r="AS93" s="315" t="s">
        <v>150</v>
      </c>
      <c r="AT93" s="142" t="s">
        <v>152</v>
      </c>
      <c r="AU93" s="316"/>
      <c r="AV93" s="317" t="s">
        <v>152</v>
      </c>
      <c r="AW93" s="142" t="s">
        <v>152</v>
      </c>
    </row>
    <row r="94" spans="1:49" s="142" customFormat="1">
      <c r="A94" s="142" t="s">
        <v>10092</v>
      </c>
      <c r="B94" s="315" t="s">
        <v>10093</v>
      </c>
      <c r="C94" s="142" t="s">
        <v>3444</v>
      </c>
      <c r="D94" s="142" t="s">
        <v>5257</v>
      </c>
      <c r="E94" s="315" t="s">
        <v>10094</v>
      </c>
      <c r="F94" s="315" t="s">
        <v>1789</v>
      </c>
      <c r="G94" s="142" t="s">
        <v>150</v>
      </c>
      <c r="H94" s="316" t="s">
        <v>3445</v>
      </c>
      <c r="I94" s="317">
        <v>15772</v>
      </c>
      <c r="J94" s="317">
        <v>0</v>
      </c>
      <c r="K94" s="317" t="s">
        <v>152</v>
      </c>
      <c r="L94" s="315">
        <v>0</v>
      </c>
      <c r="M94" s="315" t="s">
        <v>152</v>
      </c>
      <c r="N94" s="315" t="s">
        <v>152</v>
      </c>
      <c r="O94" s="315" t="s">
        <v>152</v>
      </c>
      <c r="P94" s="315" t="s">
        <v>12856</v>
      </c>
      <c r="Q94" s="315" t="s">
        <v>152</v>
      </c>
      <c r="R94" s="315" t="s">
        <v>152</v>
      </c>
      <c r="S94" s="315" t="s">
        <v>152</v>
      </c>
      <c r="T94" s="315" t="s">
        <v>152</v>
      </c>
      <c r="U94" s="315" t="s">
        <v>152</v>
      </c>
      <c r="V94" s="315" t="s">
        <v>152</v>
      </c>
      <c r="W94" s="142" t="s">
        <v>10095</v>
      </c>
      <c r="X94" s="142" t="s">
        <v>6492</v>
      </c>
      <c r="Y94" s="142" t="s">
        <v>152</v>
      </c>
      <c r="Z94" s="142" t="s">
        <v>3446</v>
      </c>
      <c r="AA94" s="315" t="s">
        <v>3447</v>
      </c>
      <c r="AC94" s="142" t="s">
        <v>3446</v>
      </c>
      <c r="AD94" s="142" t="s">
        <v>3446</v>
      </c>
      <c r="AE94" s="142" t="s">
        <v>152</v>
      </c>
      <c r="AF94" s="315"/>
      <c r="AH94" s="318" t="s">
        <v>152</v>
      </c>
      <c r="AI94" s="315" t="s">
        <v>3446</v>
      </c>
      <c r="AJ94" s="315" t="s">
        <v>152</v>
      </c>
      <c r="AK94" s="142" t="s">
        <v>10096</v>
      </c>
      <c r="AL94" s="142" t="s">
        <v>1787</v>
      </c>
      <c r="AM94" s="316" t="s">
        <v>10097</v>
      </c>
      <c r="AN94" s="142" t="s">
        <v>152</v>
      </c>
      <c r="AO94" s="315" t="s">
        <v>1469</v>
      </c>
      <c r="AP94" s="315" t="s">
        <v>152</v>
      </c>
      <c r="AQ94" s="316"/>
      <c r="AR94" s="142" t="s">
        <v>152</v>
      </c>
      <c r="AS94" s="315" t="s">
        <v>150</v>
      </c>
      <c r="AT94" s="142" t="s">
        <v>152</v>
      </c>
      <c r="AU94" s="316"/>
      <c r="AV94" s="317" t="s">
        <v>152</v>
      </c>
      <c r="AW94" s="142" t="s">
        <v>152</v>
      </c>
    </row>
    <row r="95" spans="1:49" s="142" customFormat="1">
      <c r="A95" s="142" t="s">
        <v>9974</v>
      </c>
      <c r="B95" s="315" t="s">
        <v>9975</v>
      </c>
      <c r="C95" s="142" t="s">
        <v>3444</v>
      </c>
      <c r="D95" s="142" t="s">
        <v>3448</v>
      </c>
      <c r="E95" s="315" t="s">
        <v>9976</v>
      </c>
      <c r="F95" s="315" t="s">
        <v>1789</v>
      </c>
      <c r="G95" s="142" t="s">
        <v>150</v>
      </c>
      <c r="H95" s="316" t="s">
        <v>3445</v>
      </c>
      <c r="I95" s="317">
        <v>36596</v>
      </c>
      <c r="J95" s="317">
        <v>0</v>
      </c>
      <c r="K95" s="317" t="s">
        <v>152</v>
      </c>
      <c r="L95" s="315">
        <v>0</v>
      </c>
      <c r="M95" s="315" t="s">
        <v>152</v>
      </c>
      <c r="N95" s="315" t="s">
        <v>152</v>
      </c>
      <c r="O95" s="315" t="s">
        <v>152</v>
      </c>
      <c r="P95" s="315" t="s">
        <v>12821</v>
      </c>
      <c r="Q95" s="315" t="s">
        <v>152</v>
      </c>
      <c r="R95" s="315" t="s">
        <v>152</v>
      </c>
      <c r="S95" s="315" t="s">
        <v>152</v>
      </c>
      <c r="T95" s="315" t="s">
        <v>152</v>
      </c>
      <c r="U95" s="315" t="s">
        <v>152</v>
      </c>
      <c r="V95" s="315" t="s">
        <v>152</v>
      </c>
      <c r="W95" s="142" t="s">
        <v>9977</v>
      </c>
      <c r="X95" s="142" t="s">
        <v>6492</v>
      </c>
      <c r="Y95" s="142" t="s">
        <v>152</v>
      </c>
      <c r="Z95" s="142" t="s">
        <v>3446</v>
      </c>
      <c r="AA95" s="315" t="s">
        <v>3447</v>
      </c>
      <c r="AC95" s="142" t="s">
        <v>3446</v>
      </c>
      <c r="AD95" s="142" t="s">
        <v>3446</v>
      </c>
      <c r="AE95" s="142" t="s">
        <v>152</v>
      </c>
      <c r="AF95" s="315"/>
      <c r="AH95" s="318" t="s">
        <v>152</v>
      </c>
      <c r="AI95" s="315" t="s">
        <v>3446</v>
      </c>
      <c r="AJ95" s="315" t="s">
        <v>152</v>
      </c>
      <c r="AK95" s="142" t="s">
        <v>152</v>
      </c>
      <c r="AL95" s="142" t="s">
        <v>1787</v>
      </c>
      <c r="AM95" s="316" t="s">
        <v>5556</v>
      </c>
      <c r="AN95" s="142" t="s">
        <v>152</v>
      </c>
      <c r="AO95" s="315" t="s">
        <v>1469</v>
      </c>
      <c r="AP95" s="315" t="s">
        <v>152</v>
      </c>
      <c r="AQ95" s="316"/>
      <c r="AR95" s="142" t="s">
        <v>152</v>
      </c>
      <c r="AS95" s="315" t="s">
        <v>150</v>
      </c>
      <c r="AT95" s="142" t="s">
        <v>152</v>
      </c>
      <c r="AU95" s="316"/>
      <c r="AV95" s="317" t="s">
        <v>152</v>
      </c>
      <c r="AW95" s="142" t="s">
        <v>152</v>
      </c>
    </row>
    <row r="96" spans="1:49" s="142" customFormat="1">
      <c r="A96" s="142" t="s">
        <v>9057</v>
      </c>
      <c r="B96" s="315" t="s">
        <v>9058</v>
      </c>
      <c r="C96" s="142" t="s">
        <v>3444</v>
      </c>
      <c r="D96" s="142" t="s">
        <v>3448</v>
      </c>
      <c r="E96" s="315" t="s">
        <v>9059</v>
      </c>
      <c r="F96" s="315" t="s">
        <v>1789</v>
      </c>
      <c r="G96" s="142" t="s">
        <v>150</v>
      </c>
      <c r="H96" s="316" t="s">
        <v>3445</v>
      </c>
      <c r="I96" s="317">
        <v>9457</v>
      </c>
      <c r="J96" s="317">
        <v>0</v>
      </c>
      <c r="K96" s="317" t="s">
        <v>152</v>
      </c>
      <c r="L96" s="315">
        <v>0</v>
      </c>
      <c r="M96" s="315" t="s">
        <v>152</v>
      </c>
      <c r="N96" s="315" t="s">
        <v>152</v>
      </c>
      <c r="O96" s="315" t="s">
        <v>152</v>
      </c>
      <c r="P96" s="315" t="s">
        <v>12580</v>
      </c>
      <c r="Q96" s="315" t="s">
        <v>152</v>
      </c>
      <c r="R96" s="315" t="s">
        <v>152</v>
      </c>
      <c r="S96" s="315" t="s">
        <v>152</v>
      </c>
      <c r="T96" s="315" t="s">
        <v>152</v>
      </c>
      <c r="U96" s="315" t="s">
        <v>152</v>
      </c>
      <c r="V96" s="315" t="s">
        <v>152</v>
      </c>
      <c r="W96" s="142" t="s">
        <v>9060</v>
      </c>
      <c r="X96" s="142" t="s">
        <v>6492</v>
      </c>
      <c r="Y96" s="142" t="s">
        <v>152</v>
      </c>
      <c r="Z96" s="142" t="s">
        <v>3446</v>
      </c>
      <c r="AA96" s="315" t="s">
        <v>3447</v>
      </c>
      <c r="AB96" s="142" t="s">
        <v>9061</v>
      </c>
      <c r="AC96" s="142" t="s">
        <v>3446</v>
      </c>
      <c r="AD96" s="142" t="s">
        <v>3446</v>
      </c>
      <c r="AE96" s="142" t="s">
        <v>152</v>
      </c>
      <c r="AF96" s="315"/>
      <c r="AH96" s="318" t="s">
        <v>152</v>
      </c>
      <c r="AI96" s="315" t="s">
        <v>3446</v>
      </c>
      <c r="AJ96" s="315" t="s">
        <v>152</v>
      </c>
      <c r="AK96" s="142" t="s">
        <v>9062</v>
      </c>
      <c r="AL96" s="142" t="s">
        <v>1787</v>
      </c>
      <c r="AM96" s="316" t="s">
        <v>9063</v>
      </c>
      <c r="AN96" s="142" t="s">
        <v>152</v>
      </c>
      <c r="AO96" s="315" t="s">
        <v>1469</v>
      </c>
      <c r="AP96" s="315" t="s">
        <v>152</v>
      </c>
      <c r="AQ96" s="316"/>
      <c r="AR96" s="142" t="s">
        <v>152</v>
      </c>
      <c r="AS96" s="315" t="s">
        <v>150</v>
      </c>
      <c r="AT96" s="142" t="s">
        <v>152</v>
      </c>
      <c r="AU96" s="316"/>
      <c r="AV96" s="317" t="s">
        <v>152</v>
      </c>
      <c r="AW96" s="142" t="s">
        <v>152</v>
      </c>
    </row>
    <row r="97" spans="1:49" s="142" customFormat="1">
      <c r="A97" s="142" t="s">
        <v>8312</v>
      </c>
      <c r="B97" s="315" t="s">
        <v>8313</v>
      </c>
      <c r="C97" s="142" t="s">
        <v>3444</v>
      </c>
      <c r="D97" s="142" t="s">
        <v>3448</v>
      </c>
      <c r="E97" s="315" t="s">
        <v>8314</v>
      </c>
      <c r="F97" s="315" t="s">
        <v>1789</v>
      </c>
      <c r="G97" s="142" t="s">
        <v>150</v>
      </c>
      <c r="H97" s="316" t="s">
        <v>3445</v>
      </c>
      <c r="I97" s="317">
        <v>9028</v>
      </c>
      <c r="J97" s="317">
        <v>0</v>
      </c>
      <c r="K97" s="317" t="s">
        <v>152</v>
      </c>
      <c r="L97" s="315">
        <v>0</v>
      </c>
      <c r="M97" s="315" t="s">
        <v>152</v>
      </c>
      <c r="N97" s="315" t="s">
        <v>152</v>
      </c>
      <c r="O97" s="315" t="s">
        <v>152</v>
      </c>
      <c r="P97" s="315" t="s">
        <v>12392</v>
      </c>
      <c r="Q97" s="315" t="s">
        <v>152</v>
      </c>
      <c r="R97" s="315" t="s">
        <v>152</v>
      </c>
      <c r="S97" s="315" t="s">
        <v>152</v>
      </c>
      <c r="T97" s="315" t="s">
        <v>152</v>
      </c>
      <c r="U97" s="315" t="s">
        <v>152</v>
      </c>
      <c r="V97" s="315" t="s">
        <v>152</v>
      </c>
      <c r="W97" s="142" t="s">
        <v>8315</v>
      </c>
      <c r="X97" s="142" t="s">
        <v>6492</v>
      </c>
      <c r="Y97" s="142" t="s">
        <v>152</v>
      </c>
      <c r="Z97" s="142" t="s">
        <v>3446</v>
      </c>
      <c r="AA97" s="315" t="s">
        <v>3447</v>
      </c>
      <c r="AB97" s="142" t="s">
        <v>8316</v>
      </c>
      <c r="AC97" s="142" t="s">
        <v>3446</v>
      </c>
      <c r="AD97" s="142" t="s">
        <v>3446</v>
      </c>
      <c r="AE97" s="142" t="s">
        <v>152</v>
      </c>
      <c r="AF97" s="315"/>
      <c r="AH97" s="318" t="s">
        <v>152</v>
      </c>
      <c r="AI97" s="315" t="s">
        <v>3446</v>
      </c>
      <c r="AJ97" s="315" t="s">
        <v>152</v>
      </c>
      <c r="AK97" s="142" t="s">
        <v>8317</v>
      </c>
      <c r="AL97" s="142" t="s">
        <v>1787</v>
      </c>
      <c r="AM97" s="316" t="s">
        <v>8318</v>
      </c>
      <c r="AN97" s="142" t="s">
        <v>152</v>
      </c>
      <c r="AO97" s="315" t="s">
        <v>1469</v>
      </c>
      <c r="AP97" s="315" t="s">
        <v>152</v>
      </c>
      <c r="AQ97" s="316"/>
      <c r="AR97" s="142" t="s">
        <v>152</v>
      </c>
      <c r="AS97" s="315" t="s">
        <v>150</v>
      </c>
      <c r="AT97" s="142" t="s">
        <v>152</v>
      </c>
      <c r="AU97" s="316"/>
      <c r="AV97" s="317" t="s">
        <v>152</v>
      </c>
      <c r="AW97" s="142" t="s">
        <v>152</v>
      </c>
    </row>
    <row r="98" spans="1:49" s="142" customFormat="1">
      <c r="A98" s="142" t="s">
        <v>9010</v>
      </c>
      <c r="B98" s="315" t="s">
        <v>9011</v>
      </c>
      <c r="C98" s="142" t="s">
        <v>3444</v>
      </c>
      <c r="D98" s="142" t="s">
        <v>5257</v>
      </c>
      <c r="E98" s="315" t="s">
        <v>9012</v>
      </c>
      <c r="F98" s="315" t="s">
        <v>1789</v>
      </c>
      <c r="G98" s="142" t="s">
        <v>150</v>
      </c>
      <c r="H98" s="316" t="s">
        <v>3445</v>
      </c>
      <c r="I98" s="317">
        <v>5449</v>
      </c>
      <c r="J98" s="317">
        <v>0</v>
      </c>
      <c r="K98" s="317" t="s">
        <v>152</v>
      </c>
      <c r="L98" s="315">
        <v>0</v>
      </c>
      <c r="M98" s="315" t="s">
        <v>152</v>
      </c>
      <c r="N98" s="315" t="s">
        <v>152</v>
      </c>
      <c r="O98" s="315" t="s">
        <v>152</v>
      </c>
      <c r="P98" s="315" t="s">
        <v>12567</v>
      </c>
      <c r="Q98" s="315" t="s">
        <v>152</v>
      </c>
      <c r="R98" s="315" t="s">
        <v>152</v>
      </c>
      <c r="S98" s="315" t="s">
        <v>152</v>
      </c>
      <c r="T98" s="315" t="s">
        <v>152</v>
      </c>
      <c r="U98" s="315" t="s">
        <v>152</v>
      </c>
      <c r="V98" s="315" t="s">
        <v>152</v>
      </c>
      <c r="W98" s="142" t="s">
        <v>9013</v>
      </c>
      <c r="X98" s="142" t="s">
        <v>6492</v>
      </c>
      <c r="Y98" s="142" t="s">
        <v>152</v>
      </c>
      <c r="Z98" s="142" t="s">
        <v>3446</v>
      </c>
      <c r="AA98" s="315" t="s">
        <v>3447</v>
      </c>
      <c r="AB98" s="142" t="s">
        <v>9014</v>
      </c>
      <c r="AC98" s="142" t="s">
        <v>3446</v>
      </c>
      <c r="AD98" s="142" t="s">
        <v>3446</v>
      </c>
      <c r="AE98" s="142" t="s">
        <v>152</v>
      </c>
      <c r="AF98" s="315"/>
      <c r="AH98" s="318" t="s">
        <v>152</v>
      </c>
      <c r="AI98" s="315" t="s">
        <v>3446</v>
      </c>
      <c r="AJ98" s="315" t="s">
        <v>152</v>
      </c>
      <c r="AK98" s="142" t="s">
        <v>9015</v>
      </c>
      <c r="AL98" s="142" t="s">
        <v>1787</v>
      </c>
      <c r="AM98" s="316" t="s">
        <v>9016</v>
      </c>
      <c r="AN98" s="142" t="s">
        <v>152</v>
      </c>
      <c r="AO98" s="315" t="s">
        <v>1469</v>
      </c>
      <c r="AP98" s="315" t="s">
        <v>152</v>
      </c>
      <c r="AQ98" s="316"/>
      <c r="AR98" s="142" t="s">
        <v>152</v>
      </c>
      <c r="AS98" s="315" t="s">
        <v>150</v>
      </c>
      <c r="AT98" s="142" t="s">
        <v>152</v>
      </c>
      <c r="AU98" s="316"/>
      <c r="AV98" s="317" t="s">
        <v>152</v>
      </c>
      <c r="AW98" s="142" t="s">
        <v>152</v>
      </c>
    </row>
    <row r="99" spans="1:49" s="142" customFormat="1">
      <c r="A99" s="142" t="s">
        <v>11337</v>
      </c>
      <c r="B99" s="315" t="s">
        <v>11338</v>
      </c>
      <c r="C99" s="142" t="s">
        <v>3444</v>
      </c>
      <c r="D99" s="142" t="s">
        <v>5257</v>
      </c>
      <c r="E99" s="315" t="s">
        <v>11339</v>
      </c>
      <c r="F99" s="315" t="s">
        <v>1789</v>
      </c>
      <c r="G99" s="142" t="s">
        <v>150</v>
      </c>
      <c r="H99" s="316" t="s">
        <v>3445</v>
      </c>
      <c r="I99" s="317">
        <v>5595</v>
      </c>
      <c r="J99" s="317">
        <v>0</v>
      </c>
      <c r="K99" s="317" t="s">
        <v>152</v>
      </c>
      <c r="L99" s="315">
        <v>0</v>
      </c>
      <c r="M99" s="315" t="s">
        <v>152</v>
      </c>
      <c r="N99" s="315" t="s">
        <v>152</v>
      </c>
      <c r="O99" s="315" t="s">
        <v>152</v>
      </c>
      <c r="P99" s="315" t="s">
        <v>13216</v>
      </c>
      <c r="Q99" s="315" t="s">
        <v>152</v>
      </c>
      <c r="R99" s="315" t="s">
        <v>152</v>
      </c>
      <c r="S99" s="315" t="s">
        <v>152</v>
      </c>
      <c r="T99" s="315" t="s">
        <v>152</v>
      </c>
      <c r="U99" s="315" t="s">
        <v>152</v>
      </c>
      <c r="V99" s="315" t="s">
        <v>152</v>
      </c>
      <c r="W99" s="142" t="s">
        <v>11340</v>
      </c>
      <c r="X99" s="142" t="s">
        <v>6492</v>
      </c>
      <c r="Y99" s="142" t="s">
        <v>152</v>
      </c>
      <c r="Z99" s="142" t="s">
        <v>3446</v>
      </c>
      <c r="AA99" s="315" t="s">
        <v>3447</v>
      </c>
      <c r="AB99" s="142" t="s">
        <v>11341</v>
      </c>
      <c r="AC99" s="142" t="s">
        <v>3446</v>
      </c>
      <c r="AD99" s="142" t="s">
        <v>3446</v>
      </c>
      <c r="AE99" s="142" t="s">
        <v>152</v>
      </c>
      <c r="AF99" s="315"/>
      <c r="AH99" s="318" t="s">
        <v>152</v>
      </c>
      <c r="AI99" s="315" t="s">
        <v>3446</v>
      </c>
      <c r="AJ99" s="315" t="s">
        <v>152</v>
      </c>
      <c r="AK99" s="142" t="s">
        <v>11342</v>
      </c>
      <c r="AL99" s="142" t="s">
        <v>1787</v>
      </c>
      <c r="AM99" s="316" t="s">
        <v>11343</v>
      </c>
      <c r="AN99" s="142" t="s">
        <v>152</v>
      </c>
      <c r="AO99" s="315" t="s">
        <v>1469</v>
      </c>
      <c r="AP99" s="315" t="s">
        <v>152</v>
      </c>
      <c r="AQ99" s="316"/>
      <c r="AR99" s="142" t="s">
        <v>152</v>
      </c>
      <c r="AS99" s="315" t="s">
        <v>150</v>
      </c>
      <c r="AT99" s="142" t="s">
        <v>152</v>
      </c>
      <c r="AU99" s="316"/>
      <c r="AV99" s="317" t="s">
        <v>152</v>
      </c>
      <c r="AW99" s="142" t="s">
        <v>152</v>
      </c>
    </row>
    <row r="100" spans="1:49" s="142" customFormat="1">
      <c r="A100" s="142" t="s">
        <v>8996</v>
      </c>
      <c r="B100" s="315" t="s">
        <v>8997</v>
      </c>
      <c r="C100" s="142" t="s">
        <v>3444</v>
      </c>
      <c r="D100" s="142" t="s">
        <v>3690</v>
      </c>
      <c r="E100" s="315" t="s">
        <v>8998</v>
      </c>
      <c r="F100" s="315" t="s">
        <v>1789</v>
      </c>
      <c r="G100" s="142" t="s">
        <v>150</v>
      </c>
      <c r="H100" s="316" t="s">
        <v>3445</v>
      </c>
      <c r="I100" s="317">
        <v>8085</v>
      </c>
      <c r="J100" s="317">
        <v>0</v>
      </c>
      <c r="K100" s="317" t="s">
        <v>152</v>
      </c>
      <c r="L100" s="315">
        <v>0</v>
      </c>
      <c r="M100" s="315" t="s">
        <v>152</v>
      </c>
      <c r="N100" s="315" t="s">
        <v>152</v>
      </c>
      <c r="O100" s="315" t="s">
        <v>152</v>
      </c>
      <c r="P100" s="315" t="s">
        <v>12565</v>
      </c>
      <c r="Q100" s="315" t="s">
        <v>152</v>
      </c>
      <c r="R100" s="315" t="s">
        <v>152</v>
      </c>
      <c r="S100" s="315" t="s">
        <v>152</v>
      </c>
      <c r="T100" s="315" t="s">
        <v>152</v>
      </c>
      <c r="U100" s="315" t="s">
        <v>152</v>
      </c>
      <c r="V100" s="315" t="s">
        <v>152</v>
      </c>
      <c r="W100" s="142" t="s">
        <v>8999</v>
      </c>
      <c r="X100" s="142" t="s">
        <v>6492</v>
      </c>
      <c r="Y100" s="142" t="s">
        <v>152</v>
      </c>
      <c r="Z100" s="142" t="s">
        <v>3446</v>
      </c>
      <c r="AA100" s="315" t="s">
        <v>3447</v>
      </c>
      <c r="AB100" s="142" t="s">
        <v>9000</v>
      </c>
      <c r="AC100" s="142" t="s">
        <v>3446</v>
      </c>
      <c r="AD100" s="142" t="s">
        <v>3446</v>
      </c>
      <c r="AE100" s="142" t="s">
        <v>152</v>
      </c>
      <c r="AF100" s="315"/>
      <c r="AH100" s="318" t="s">
        <v>152</v>
      </c>
      <c r="AI100" s="315" t="s">
        <v>3446</v>
      </c>
      <c r="AJ100" s="315" t="s">
        <v>152</v>
      </c>
      <c r="AK100" s="142" t="s">
        <v>9001</v>
      </c>
      <c r="AL100" s="142" t="s">
        <v>1787</v>
      </c>
      <c r="AM100" s="316" t="s">
        <v>9002</v>
      </c>
      <c r="AN100" s="142" t="s">
        <v>152</v>
      </c>
      <c r="AO100" s="315" t="s">
        <v>1469</v>
      </c>
      <c r="AP100" s="315" t="s">
        <v>152</v>
      </c>
      <c r="AQ100" s="316"/>
      <c r="AR100" s="142" t="s">
        <v>152</v>
      </c>
      <c r="AS100" s="315" t="s">
        <v>150</v>
      </c>
      <c r="AT100" s="142" t="s">
        <v>152</v>
      </c>
      <c r="AU100" s="316"/>
      <c r="AV100" s="317" t="s">
        <v>152</v>
      </c>
      <c r="AW100" s="142" t="s">
        <v>152</v>
      </c>
    </row>
    <row r="101" spans="1:49" s="142" customFormat="1">
      <c r="A101" s="142" t="s">
        <v>8213</v>
      </c>
      <c r="B101" s="315" t="s">
        <v>8214</v>
      </c>
      <c r="C101" s="142" t="s">
        <v>3444</v>
      </c>
      <c r="D101" s="142" t="s">
        <v>8044</v>
      </c>
      <c r="E101" s="315" t="s">
        <v>13373</v>
      </c>
      <c r="F101" s="315" t="s">
        <v>1789</v>
      </c>
      <c r="G101" s="142" t="s">
        <v>150</v>
      </c>
      <c r="H101" s="316" t="s">
        <v>3445</v>
      </c>
      <c r="I101" s="317">
        <v>16252</v>
      </c>
      <c r="J101" s="317">
        <v>0</v>
      </c>
      <c r="K101" s="317" t="s">
        <v>152</v>
      </c>
      <c r="L101" s="315">
        <v>0</v>
      </c>
      <c r="M101" s="315" t="s">
        <v>152</v>
      </c>
      <c r="N101" s="315" t="s">
        <v>152</v>
      </c>
      <c r="O101" s="315" t="s">
        <v>152</v>
      </c>
      <c r="P101" s="315" t="s">
        <v>13515</v>
      </c>
      <c r="Q101" s="315" t="s">
        <v>152</v>
      </c>
      <c r="R101" s="315" t="s">
        <v>152</v>
      </c>
      <c r="S101" s="315" t="s">
        <v>152</v>
      </c>
      <c r="T101" s="315" t="s">
        <v>152</v>
      </c>
      <c r="U101" s="315" t="s">
        <v>152</v>
      </c>
      <c r="V101" s="315" t="s">
        <v>152</v>
      </c>
      <c r="W101" s="142" t="s">
        <v>8215</v>
      </c>
      <c r="X101" s="142" t="s">
        <v>6492</v>
      </c>
      <c r="Y101" s="142" t="s">
        <v>152</v>
      </c>
      <c r="Z101" s="142" t="s">
        <v>3446</v>
      </c>
      <c r="AA101" s="315" t="s">
        <v>3447</v>
      </c>
      <c r="AB101" s="142" t="s">
        <v>8216</v>
      </c>
      <c r="AC101" s="142" t="s">
        <v>3446</v>
      </c>
      <c r="AD101" s="142" t="s">
        <v>3446</v>
      </c>
      <c r="AE101" s="142" t="s">
        <v>152</v>
      </c>
      <c r="AF101" s="315"/>
      <c r="AH101" s="318" t="s">
        <v>152</v>
      </c>
      <c r="AI101" s="315" t="s">
        <v>3446</v>
      </c>
      <c r="AJ101" s="315" t="s">
        <v>152</v>
      </c>
      <c r="AK101" s="142" t="s">
        <v>8217</v>
      </c>
      <c r="AL101" s="142" t="s">
        <v>1787</v>
      </c>
      <c r="AM101" s="316" t="s">
        <v>8218</v>
      </c>
      <c r="AN101" s="142" t="s">
        <v>152</v>
      </c>
      <c r="AO101" s="315" t="s">
        <v>1469</v>
      </c>
      <c r="AP101" s="315" t="s">
        <v>152</v>
      </c>
      <c r="AQ101" s="316"/>
      <c r="AR101" s="142" t="s">
        <v>152</v>
      </c>
      <c r="AS101" s="315" t="s">
        <v>150</v>
      </c>
      <c r="AT101" s="142" t="s">
        <v>152</v>
      </c>
      <c r="AU101" s="316"/>
      <c r="AV101" s="317" t="s">
        <v>152</v>
      </c>
      <c r="AW101" s="142" t="s">
        <v>152</v>
      </c>
    </row>
    <row r="102" spans="1:49" s="142" customFormat="1">
      <c r="A102" s="142" t="s">
        <v>8502</v>
      </c>
      <c r="B102" s="315" t="s">
        <v>8503</v>
      </c>
      <c r="C102" s="142" t="s">
        <v>3444</v>
      </c>
      <c r="D102" s="142" t="s">
        <v>3690</v>
      </c>
      <c r="E102" s="315" t="s">
        <v>8504</v>
      </c>
      <c r="F102" s="315" t="s">
        <v>1789</v>
      </c>
      <c r="G102" s="142" t="s">
        <v>150</v>
      </c>
      <c r="H102" s="316" t="s">
        <v>3445</v>
      </c>
      <c r="I102" s="317">
        <v>18787</v>
      </c>
      <c r="J102" s="317">
        <v>0</v>
      </c>
      <c r="K102" s="317" t="s">
        <v>152</v>
      </c>
      <c r="L102" s="315">
        <v>0</v>
      </c>
      <c r="M102" s="315" t="s">
        <v>152</v>
      </c>
      <c r="N102" s="315" t="s">
        <v>152</v>
      </c>
      <c r="O102" s="315" t="s">
        <v>152</v>
      </c>
      <c r="P102" s="315" t="s">
        <v>12432</v>
      </c>
      <c r="Q102" s="315" t="s">
        <v>152</v>
      </c>
      <c r="R102" s="315" t="s">
        <v>152</v>
      </c>
      <c r="S102" s="315" t="s">
        <v>152</v>
      </c>
      <c r="T102" s="315" t="s">
        <v>152</v>
      </c>
      <c r="U102" s="315" t="s">
        <v>152</v>
      </c>
      <c r="V102" s="315" t="s">
        <v>152</v>
      </c>
      <c r="W102" s="142" t="s">
        <v>8505</v>
      </c>
      <c r="X102" s="142" t="s">
        <v>6493</v>
      </c>
      <c r="Y102" s="142" t="s">
        <v>152</v>
      </c>
      <c r="Z102" s="142" t="s">
        <v>3446</v>
      </c>
      <c r="AA102" s="315" t="s">
        <v>3447</v>
      </c>
      <c r="AC102" s="142" t="s">
        <v>3446</v>
      </c>
      <c r="AD102" s="142" t="s">
        <v>3446</v>
      </c>
      <c r="AE102" s="142" t="s">
        <v>152</v>
      </c>
      <c r="AF102" s="315"/>
      <c r="AH102" s="318" t="s">
        <v>152</v>
      </c>
      <c r="AI102" s="315" t="s">
        <v>3446</v>
      </c>
      <c r="AJ102" s="315" t="s">
        <v>152</v>
      </c>
      <c r="AK102" s="142" t="s">
        <v>152</v>
      </c>
      <c r="AL102" s="142" t="s">
        <v>1787</v>
      </c>
      <c r="AM102" s="316" t="s">
        <v>8506</v>
      </c>
      <c r="AN102" s="142" t="s">
        <v>152</v>
      </c>
      <c r="AO102" s="315" t="s">
        <v>1469</v>
      </c>
      <c r="AP102" s="315" t="s">
        <v>152</v>
      </c>
      <c r="AQ102" s="316"/>
      <c r="AR102" s="142" t="s">
        <v>152</v>
      </c>
      <c r="AS102" s="315" t="s">
        <v>150</v>
      </c>
      <c r="AT102" s="142" t="s">
        <v>152</v>
      </c>
      <c r="AU102" s="316"/>
      <c r="AV102" s="317" t="s">
        <v>152</v>
      </c>
      <c r="AW102" s="142" t="s">
        <v>152</v>
      </c>
    </row>
    <row r="103" spans="1:49" s="142" customFormat="1">
      <c r="A103" s="142" t="s">
        <v>9978</v>
      </c>
      <c r="B103" s="315" t="s">
        <v>9979</v>
      </c>
      <c r="C103" s="142" t="s">
        <v>3444</v>
      </c>
      <c r="D103" s="142" t="s">
        <v>3690</v>
      </c>
      <c r="E103" s="315" t="s">
        <v>9980</v>
      </c>
      <c r="F103" s="315" t="s">
        <v>1789</v>
      </c>
      <c r="G103" s="142" t="s">
        <v>150</v>
      </c>
      <c r="H103" s="316" t="s">
        <v>3445</v>
      </c>
      <c r="I103" s="317">
        <v>4362</v>
      </c>
      <c r="J103" s="317">
        <v>0</v>
      </c>
      <c r="K103" s="317" t="s">
        <v>152</v>
      </c>
      <c r="L103" s="315">
        <v>0</v>
      </c>
      <c r="M103" s="315" t="s">
        <v>152</v>
      </c>
      <c r="N103" s="315" t="s">
        <v>152</v>
      </c>
      <c r="O103" s="315" t="s">
        <v>152</v>
      </c>
      <c r="P103" s="315" t="s">
        <v>12822</v>
      </c>
      <c r="Q103" s="315" t="s">
        <v>152</v>
      </c>
      <c r="R103" s="315" t="s">
        <v>152</v>
      </c>
      <c r="S103" s="315" t="s">
        <v>152</v>
      </c>
      <c r="T103" s="315" t="s">
        <v>152</v>
      </c>
      <c r="U103" s="315" t="s">
        <v>152</v>
      </c>
      <c r="V103" s="315" t="s">
        <v>152</v>
      </c>
      <c r="W103" s="142" t="s">
        <v>9981</v>
      </c>
      <c r="X103" s="142" t="s">
        <v>6493</v>
      </c>
      <c r="Y103" s="142" t="s">
        <v>152</v>
      </c>
      <c r="Z103" s="142" t="s">
        <v>3446</v>
      </c>
      <c r="AA103" s="315" t="s">
        <v>3447</v>
      </c>
      <c r="AC103" s="142" t="s">
        <v>3446</v>
      </c>
      <c r="AD103" s="142" t="s">
        <v>3446</v>
      </c>
      <c r="AE103" s="142" t="s">
        <v>152</v>
      </c>
      <c r="AF103" s="315"/>
      <c r="AH103" s="318" t="s">
        <v>152</v>
      </c>
      <c r="AI103" s="315" t="s">
        <v>3446</v>
      </c>
      <c r="AJ103" s="315" t="s">
        <v>152</v>
      </c>
      <c r="AK103" s="142" t="s">
        <v>9982</v>
      </c>
      <c r="AL103" s="142" t="s">
        <v>1787</v>
      </c>
      <c r="AM103" s="316" t="s">
        <v>9983</v>
      </c>
      <c r="AN103" s="142" t="s">
        <v>152</v>
      </c>
      <c r="AO103" s="315" t="s">
        <v>1469</v>
      </c>
      <c r="AP103" s="315" t="s">
        <v>152</v>
      </c>
      <c r="AQ103" s="316"/>
      <c r="AR103" s="142" t="s">
        <v>152</v>
      </c>
      <c r="AS103" s="315" t="s">
        <v>150</v>
      </c>
      <c r="AT103" s="142" t="s">
        <v>152</v>
      </c>
      <c r="AU103" s="316"/>
      <c r="AV103" s="317" t="s">
        <v>152</v>
      </c>
      <c r="AW103" s="142" t="s">
        <v>152</v>
      </c>
    </row>
    <row r="104" spans="1:49" s="142" customFormat="1">
      <c r="A104" s="142" t="s">
        <v>9209</v>
      </c>
      <c r="B104" s="315" t="s">
        <v>9210</v>
      </c>
      <c r="C104" s="142" t="s">
        <v>3444</v>
      </c>
      <c r="D104" s="142" t="s">
        <v>3461</v>
      </c>
      <c r="E104" s="315" t="s">
        <v>9211</v>
      </c>
      <c r="F104" s="315" t="s">
        <v>1789</v>
      </c>
      <c r="G104" s="142" t="s">
        <v>150</v>
      </c>
      <c r="H104" s="316" t="s">
        <v>3445</v>
      </c>
      <c r="I104" s="317">
        <v>15947</v>
      </c>
      <c r="J104" s="317">
        <v>0</v>
      </c>
      <c r="K104" s="317" t="s">
        <v>152</v>
      </c>
      <c r="L104" s="315">
        <v>0</v>
      </c>
      <c r="M104" s="315" t="s">
        <v>152</v>
      </c>
      <c r="N104" s="315" t="s">
        <v>152</v>
      </c>
      <c r="O104" s="315" t="s">
        <v>152</v>
      </c>
      <c r="P104" s="315" t="s">
        <v>12611</v>
      </c>
      <c r="Q104" s="315" t="s">
        <v>152</v>
      </c>
      <c r="R104" s="315" t="s">
        <v>152</v>
      </c>
      <c r="S104" s="315" t="s">
        <v>152</v>
      </c>
      <c r="T104" s="315" t="s">
        <v>152</v>
      </c>
      <c r="U104" s="315" t="s">
        <v>152</v>
      </c>
      <c r="V104" s="315" t="s">
        <v>152</v>
      </c>
      <c r="W104" s="142" t="s">
        <v>9212</v>
      </c>
      <c r="X104" s="142" t="s">
        <v>6492</v>
      </c>
      <c r="Y104" s="142" t="s">
        <v>152</v>
      </c>
      <c r="Z104" s="142" t="s">
        <v>3446</v>
      </c>
      <c r="AA104" s="315" t="s">
        <v>3447</v>
      </c>
      <c r="AC104" s="142" t="s">
        <v>3446</v>
      </c>
      <c r="AD104" s="142" t="s">
        <v>3446</v>
      </c>
      <c r="AE104" s="142" t="s">
        <v>152</v>
      </c>
      <c r="AF104" s="315"/>
      <c r="AH104" s="318" t="s">
        <v>152</v>
      </c>
      <c r="AI104" s="315" t="s">
        <v>3446</v>
      </c>
      <c r="AJ104" s="315" t="s">
        <v>152</v>
      </c>
      <c r="AK104" s="142" t="s">
        <v>9188</v>
      </c>
      <c r="AL104" s="142" t="s">
        <v>1787</v>
      </c>
      <c r="AM104" s="316" t="s">
        <v>9213</v>
      </c>
      <c r="AN104" s="142" t="s">
        <v>152</v>
      </c>
      <c r="AO104" s="315" t="s">
        <v>1469</v>
      </c>
      <c r="AP104" s="315" t="s">
        <v>152</v>
      </c>
      <c r="AQ104" s="316"/>
      <c r="AR104" s="142" t="s">
        <v>152</v>
      </c>
      <c r="AS104" s="315" t="s">
        <v>150</v>
      </c>
      <c r="AT104" s="142" t="s">
        <v>152</v>
      </c>
      <c r="AU104" s="316"/>
      <c r="AV104" s="317" t="s">
        <v>152</v>
      </c>
      <c r="AW104" s="142" t="s">
        <v>152</v>
      </c>
    </row>
    <row r="105" spans="1:49" s="142" customFormat="1">
      <c r="A105" s="142" t="s">
        <v>9184</v>
      </c>
      <c r="B105" s="315" t="s">
        <v>9185</v>
      </c>
      <c r="C105" s="142" t="s">
        <v>3444</v>
      </c>
      <c r="D105" s="142" t="s">
        <v>3461</v>
      </c>
      <c r="E105" s="315" t="s">
        <v>9186</v>
      </c>
      <c r="F105" s="315" t="s">
        <v>1789</v>
      </c>
      <c r="G105" s="142" t="s">
        <v>150</v>
      </c>
      <c r="H105" s="316" t="s">
        <v>3445</v>
      </c>
      <c r="I105" s="317">
        <v>18915</v>
      </c>
      <c r="J105" s="317">
        <v>0</v>
      </c>
      <c r="K105" s="317" t="s">
        <v>152</v>
      </c>
      <c r="L105" s="315">
        <v>0</v>
      </c>
      <c r="M105" s="315" t="s">
        <v>152</v>
      </c>
      <c r="N105" s="315" t="s">
        <v>152</v>
      </c>
      <c r="O105" s="315" t="s">
        <v>152</v>
      </c>
      <c r="P105" s="315" t="s">
        <v>12607</v>
      </c>
      <c r="Q105" s="315" t="s">
        <v>152</v>
      </c>
      <c r="R105" s="315" t="s">
        <v>152</v>
      </c>
      <c r="S105" s="315" t="s">
        <v>152</v>
      </c>
      <c r="T105" s="315" t="s">
        <v>152</v>
      </c>
      <c r="U105" s="315" t="s">
        <v>152</v>
      </c>
      <c r="V105" s="315" t="s">
        <v>152</v>
      </c>
      <c r="W105" s="142" t="s">
        <v>9187</v>
      </c>
      <c r="X105" s="142" t="s">
        <v>6492</v>
      </c>
      <c r="Y105" s="142" t="s">
        <v>152</v>
      </c>
      <c r="Z105" s="142" t="s">
        <v>3446</v>
      </c>
      <c r="AA105" s="315" t="s">
        <v>3447</v>
      </c>
      <c r="AC105" s="142" t="s">
        <v>3446</v>
      </c>
      <c r="AD105" s="142" t="s">
        <v>3446</v>
      </c>
      <c r="AE105" s="142" t="s">
        <v>152</v>
      </c>
      <c r="AF105" s="315"/>
      <c r="AH105" s="318" t="s">
        <v>152</v>
      </c>
      <c r="AI105" s="315" t="s">
        <v>3446</v>
      </c>
      <c r="AJ105" s="315" t="s">
        <v>152</v>
      </c>
      <c r="AK105" s="142" t="s">
        <v>9188</v>
      </c>
      <c r="AL105" s="142" t="s">
        <v>1787</v>
      </c>
      <c r="AM105" s="316" t="s">
        <v>9189</v>
      </c>
      <c r="AN105" s="142" t="s">
        <v>152</v>
      </c>
      <c r="AO105" s="315" t="s">
        <v>1469</v>
      </c>
      <c r="AP105" s="315" t="s">
        <v>152</v>
      </c>
      <c r="AQ105" s="316"/>
      <c r="AR105" s="142" t="s">
        <v>152</v>
      </c>
      <c r="AS105" s="315" t="s">
        <v>150</v>
      </c>
      <c r="AT105" s="142" t="s">
        <v>152</v>
      </c>
      <c r="AU105" s="316"/>
      <c r="AV105" s="317" t="s">
        <v>152</v>
      </c>
      <c r="AW105" s="142" t="s">
        <v>152</v>
      </c>
    </row>
    <row r="106" spans="1:49" s="142" customFormat="1">
      <c r="A106" s="142" t="s">
        <v>10527</v>
      </c>
      <c r="B106" s="315" t="s">
        <v>10528</v>
      </c>
      <c r="C106" s="142" t="s">
        <v>3444</v>
      </c>
      <c r="D106" s="142" t="s">
        <v>3461</v>
      </c>
      <c r="E106" s="315" t="s">
        <v>10529</v>
      </c>
      <c r="F106" s="315" t="s">
        <v>1789</v>
      </c>
      <c r="G106" s="142" t="s">
        <v>150</v>
      </c>
      <c r="H106" s="316" t="s">
        <v>3445</v>
      </c>
      <c r="I106" s="317">
        <v>12436</v>
      </c>
      <c r="J106" s="317">
        <v>0</v>
      </c>
      <c r="K106" s="317" t="s">
        <v>152</v>
      </c>
      <c r="L106" s="315">
        <v>0</v>
      </c>
      <c r="M106" s="315" t="s">
        <v>152</v>
      </c>
      <c r="N106" s="315" t="s">
        <v>152</v>
      </c>
      <c r="O106" s="315" t="s">
        <v>152</v>
      </c>
      <c r="P106" s="315" t="s">
        <v>13013</v>
      </c>
      <c r="Q106" s="315" t="s">
        <v>152</v>
      </c>
      <c r="R106" s="315" t="s">
        <v>152</v>
      </c>
      <c r="S106" s="315" t="s">
        <v>152</v>
      </c>
      <c r="T106" s="315" t="s">
        <v>152</v>
      </c>
      <c r="U106" s="315" t="s">
        <v>152</v>
      </c>
      <c r="V106" s="315" t="s">
        <v>152</v>
      </c>
      <c r="W106" s="142" t="s">
        <v>10530</v>
      </c>
      <c r="X106" s="142" t="s">
        <v>6492</v>
      </c>
      <c r="Y106" s="142" t="s">
        <v>152</v>
      </c>
      <c r="Z106" s="142" t="s">
        <v>3446</v>
      </c>
      <c r="AA106" s="315" t="s">
        <v>3447</v>
      </c>
      <c r="AB106" s="142" t="s">
        <v>10531</v>
      </c>
      <c r="AC106" s="142" t="s">
        <v>3446</v>
      </c>
      <c r="AD106" s="142" t="s">
        <v>3446</v>
      </c>
      <c r="AE106" s="142" t="s">
        <v>152</v>
      </c>
      <c r="AF106" s="315"/>
      <c r="AH106" s="318" t="s">
        <v>152</v>
      </c>
      <c r="AI106" s="315" t="s">
        <v>3446</v>
      </c>
      <c r="AJ106" s="315" t="s">
        <v>152</v>
      </c>
      <c r="AK106" s="142" t="s">
        <v>10532</v>
      </c>
      <c r="AL106" s="142" t="s">
        <v>1787</v>
      </c>
      <c r="AM106" s="316" t="s">
        <v>10533</v>
      </c>
      <c r="AN106" s="142" t="s">
        <v>152</v>
      </c>
      <c r="AO106" s="315" t="s">
        <v>1469</v>
      </c>
      <c r="AP106" s="315" t="s">
        <v>152</v>
      </c>
      <c r="AQ106" s="316"/>
      <c r="AR106" s="142" t="s">
        <v>152</v>
      </c>
      <c r="AS106" s="315" t="s">
        <v>150</v>
      </c>
      <c r="AT106" s="142" t="s">
        <v>152</v>
      </c>
      <c r="AU106" s="316"/>
      <c r="AV106" s="317" t="s">
        <v>152</v>
      </c>
      <c r="AW106" s="142" t="s">
        <v>152</v>
      </c>
    </row>
    <row r="107" spans="1:49" s="142" customFormat="1">
      <c r="A107" s="142" t="s">
        <v>9203</v>
      </c>
      <c r="B107" s="315" t="s">
        <v>9204</v>
      </c>
      <c r="C107" s="142" t="s">
        <v>3444</v>
      </c>
      <c r="D107" s="142" t="s">
        <v>3461</v>
      </c>
      <c r="E107" s="315" t="s">
        <v>9205</v>
      </c>
      <c r="F107" s="315" t="s">
        <v>1789</v>
      </c>
      <c r="G107" s="142" t="s">
        <v>150</v>
      </c>
      <c r="H107" s="316" t="s">
        <v>3445</v>
      </c>
      <c r="I107" s="317">
        <v>22254</v>
      </c>
      <c r="J107" s="317">
        <v>0</v>
      </c>
      <c r="K107" s="317" t="s">
        <v>152</v>
      </c>
      <c r="L107" s="315">
        <v>0</v>
      </c>
      <c r="M107" s="315" t="s">
        <v>152</v>
      </c>
      <c r="N107" s="315" t="s">
        <v>152</v>
      </c>
      <c r="O107" s="315" t="s">
        <v>152</v>
      </c>
      <c r="P107" s="315" t="s">
        <v>12610</v>
      </c>
      <c r="Q107" s="315" t="s">
        <v>152</v>
      </c>
      <c r="R107" s="315" t="s">
        <v>152</v>
      </c>
      <c r="S107" s="315" t="s">
        <v>152</v>
      </c>
      <c r="T107" s="315" t="s">
        <v>152</v>
      </c>
      <c r="U107" s="315" t="s">
        <v>152</v>
      </c>
      <c r="V107" s="315" t="s">
        <v>152</v>
      </c>
      <c r="W107" s="142" t="s">
        <v>9206</v>
      </c>
      <c r="X107" s="142" t="s">
        <v>6493</v>
      </c>
      <c r="Y107" s="142" t="s">
        <v>152</v>
      </c>
      <c r="Z107" s="142" t="s">
        <v>3446</v>
      </c>
      <c r="AA107" s="315" t="s">
        <v>3447</v>
      </c>
      <c r="AC107" s="142" t="s">
        <v>3446</v>
      </c>
      <c r="AD107" s="142" t="s">
        <v>3446</v>
      </c>
      <c r="AE107" s="142" t="s">
        <v>152</v>
      </c>
      <c r="AF107" s="315"/>
      <c r="AH107" s="318" t="s">
        <v>152</v>
      </c>
      <c r="AI107" s="315" t="s">
        <v>3446</v>
      </c>
      <c r="AJ107" s="315" t="s">
        <v>152</v>
      </c>
      <c r="AK107" s="142" t="s">
        <v>9207</v>
      </c>
      <c r="AL107" s="142" t="s">
        <v>1787</v>
      </c>
      <c r="AM107" s="316" t="s">
        <v>9208</v>
      </c>
      <c r="AN107" s="142" t="s">
        <v>152</v>
      </c>
      <c r="AO107" s="315" t="s">
        <v>1469</v>
      </c>
      <c r="AP107" s="315" t="s">
        <v>152</v>
      </c>
      <c r="AQ107" s="316"/>
      <c r="AR107" s="142" t="s">
        <v>152</v>
      </c>
      <c r="AS107" s="315" t="s">
        <v>150</v>
      </c>
      <c r="AT107" s="142" t="s">
        <v>152</v>
      </c>
      <c r="AU107" s="316"/>
      <c r="AV107" s="317" t="s">
        <v>152</v>
      </c>
      <c r="AW107" s="142" t="s">
        <v>152</v>
      </c>
    </row>
    <row r="108" spans="1:49" s="142" customFormat="1">
      <c r="A108" s="142" t="s">
        <v>10547</v>
      </c>
      <c r="B108" s="315" t="s">
        <v>10548</v>
      </c>
      <c r="C108" s="142" t="s">
        <v>3444</v>
      </c>
      <c r="D108" s="142" t="s">
        <v>3461</v>
      </c>
      <c r="E108" s="315" t="s">
        <v>10549</v>
      </c>
      <c r="F108" s="315" t="s">
        <v>1789</v>
      </c>
      <c r="G108" s="142" t="s">
        <v>150</v>
      </c>
      <c r="H108" s="316" t="s">
        <v>3445</v>
      </c>
      <c r="I108" s="317">
        <v>24468</v>
      </c>
      <c r="J108" s="317">
        <v>0</v>
      </c>
      <c r="K108" s="317" t="s">
        <v>152</v>
      </c>
      <c r="L108" s="315">
        <v>0</v>
      </c>
      <c r="M108" s="315" t="s">
        <v>152</v>
      </c>
      <c r="N108" s="315" t="s">
        <v>152</v>
      </c>
      <c r="O108" s="315" t="s">
        <v>152</v>
      </c>
      <c r="P108" s="315" t="s">
        <v>13016</v>
      </c>
      <c r="Q108" s="315" t="s">
        <v>152</v>
      </c>
      <c r="R108" s="315" t="s">
        <v>152</v>
      </c>
      <c r="S108" s="315" t="s">
        <v>152</v>
      </c>
      <c r="T108" s="315" t="s">
        <v>152</v>
      </c>
      <c r="U108" s="315" t="s">
        <v>152</v>
      </c>
      <c r="V108" s="315" t="s">
        <v>152</v>
      </c>
      <c r="W108" s="142" t="s">
        <v>10550</v>
      </c>
      <c r="X108" s="142" t="s">
        <v>6492</v>
      </c>
      <c r="Y108" s="142" t="s">
        <v>152</v>
      </c>
      <c r="Z108" s="142" t="s">
        <v>3446</v>
      </c>
      <c r="AA108" s="315" t="s">
        <v>3447</v>
      </c>
      <c r="AB108" s="142" t="s">
        <v>10551</v>
      </c>
      <c r="AC108" s="142" t="s">
        <v>3446</v>
      </c>
      <c r="AD108" s="142" t="s">
        <v>3446</v>
      </c>
      <c r="AE108" s="142" t="s">
        <v>152</v>
      </c>
      <c r="AF108" s="315"/>
      <c r="AH108" s="318" t="s">
        <v>152</v>
      </c>
      <c r="AI108" s="315" t="s">
        <v>3446</v>
      </c>
      <c r="AJ108" s="315" t="s">
        <v>152</v>
      </c>
      <c r="AK108" s="142" t="s">
        <v>10552</v>
      </c>
      <c r="AL108" s="142" t="s">
        <v>1787</v>
      </c>
      <c r="AM108" s="316" t="s">
        <v>10553</v>
      </c>
      <c r="AN108" s="142" t="s">
        <v>152</v>
      </c>
      <c r="AO108" s="315" t="s">
        <v>1469</v>
      </c>
      <c r="AP108" s="315" t="s">
        <v>152</v>
      </c>
      <c r="AQ108" s="316"/>
      <c r="AR108" s="142" t="s">
        <v>152</v>
      </c>
      <c r="AS108" s="315" t="s">
        <v>150</v>
      </c>
      <c r="AT108" s="142" t="s">
        <v>152</v>
      </c>
      <c r="AU108" s="316"/>
      <c r="AV108" s="317" t="s">
        <v>152</v>
      </c>
      <c r="AW108" s="142" t="s">
        <v>152</v>
      </c>
    </row>
    <row r="109" spans="1:49" s="142" customFormat="1">
      <c r="A109" s="142" t="s">
        <v>10596</v>
      </c>
      <c r="B109" s="315" t="s">
        <v>10597</v>
      </c>
      <c r="C109" s="142" t="s">
        <v>3444</v>
      </c>
      <c r="D109" s="142" t="s">
        <v>3461</v>
      </c>
      <c r="E109" s="315" t="s">
        <v>10598</v>
      </c>
      <c r="F109" s="315" t="s">
        <v>1789</v>
      </c>
      <c r="G109" s="142" t="s">
        <v>150</v>
      </c>
      <c r="H109" s="316" t="s">
        <v>3445</v>
      </c>
      <c r="I109" s="317">
        <v>33221</v>
      </c>
      <c r="J109" s="317">
        <v>0</v>
      </c>
      <c r="K109" s="317" t="s">
        <v>152</v>
      </c>
      <c r="L109" s="315">
        <v>0</v>
      </c>
      <c r="M109" s="315" t="s">
        <v>152</v>
      </c>
      <c r="N109" s="315" t="s">
        <v>152</v>
      </c>
      <c r="O109" s="315" t="s">
        <v>152</v>
      </c>
      <c r="P109" s="315" t="s">
        <v>13023</v>
      </c>
      <c r="Q109" s="315" t="s">
        <v>152</v>
      </c>
      <c r="R109" s="315" t="s">
        <v>152</v>
      </c>
      <c r="S109" s="315" t="s">
        <v>152</v>
      </c>
      <c r="T109" s="315" t="s">
        <v>152</v>
      </c>
      <c r="U109" s="315" t="s">
        <v>152</v>
      </c>
      <c r="V109" s="315" t="s">
        <v>152</v>
      </c>
      <c r="W109" s="142" t="s">
        <v>10599</v>
      </c>
      <c r="X109" s="142" t="s">
        <v>6492</v>
      </c>
      <c r="Y109" s="142" t="s">
        <v>152</v>
      </c>
      <c r="Z109" s="142" t="s">
        <v>3446</v>
      </c>
      <c r="AA109" s="315" t="s">
        <v>3447</v>
      </c>
      <c r="AB109" s="142" t="s">
        <v>10600</v>
      </c>
      <c r="AC109" s="142" t="s">
        <v>3446</v>
      </c>
      <c r="AD109" s="142" t="s">
        <v>3446</v>
      </c>
      <c r="AE109" s="142" t="s">
        <v>152</v>
      </c>
      <c r="AF109" s="315"/>
      <c r="AH109" s="318" t="s">
        <v>152</v>
      </c>
      <c r="AI109" s="315" t="s">
        <v>3446</v>
      </c>
      <c r="AJ109" s="315" t="s">
        <v>152</v>
      </c>
      <c r="AK109" s="142" t="s">
        <v>10601</v>
      </c>
      <c r="AL109" s="142" t="s">
        <v>1787</v>
      </c>
      <c r="AM109" s="316" t="s">
        <v>10602</v>
      </c>
      <c r="AN109" s="142" t="s">
        <v>152</v>
      </c>
      <c r="AO109" s="315" t="s">
        <v>1469</v>
      </c>
      <c r="AP109" s="315" t="s">
        <v>152</v>
      </c>
      <c r="AQ109" s="316"/>
      <c r="AR109" s="142" t="s">
        <v>152</v>
      </c>
      <c r="AS109" s="315" t="s">
        <v>150</v>
      </c>
      <c r="AT109" s="142" t="s">
        <v>152</v>
      </c>
      <c r="AU109" s="316"/>
      <c r="AV109" s="317" t="s">
        <v>152</v>
      </c>
      <c r="AW109" s="142" t="s">
        <v>152</v>
      </c>
    </row>
    <row r="110" spans="1:49" s="142" customFormat="1">
      <c r="A110" s="142" t="s">
        <v>10520</v>
      </c>
      <c r="B110" s="315" t="s">
        <v>10521</v>
      </c>
      <c r="C110" s="142" t="s">
        <v>3444</v>
      </c>
      <c r="D110" s="142" t="s">
        <v>3461</v>
      </c>
      <c r="E110" s="315" t="s">
        <v>10522</v>
      </c>
      <c r="F110" s="315" t="s">
        <v>1789</v>
      </c>
      <c r="G110" s="142" t="s">
        <v>150</v>
      </c>
      <c r="H110" s="316" t="s">
        <v>3445</v>
      </c>
      <c r="I110" s="317">
        <v>26667</v>
      </c>
      <c r="J110" s="317">
        <v>0</v>
      </c>
      <c r="K110" s="317" t="s">
        <v>152</v>
      </c>
      <c r="L110" s="315">
        <v>0</v>
      </c>
      <c r="M110" s="315" t="s">
        <v>152</v>
      </c>
      <c r="N110" s="315" t="s">
        <v>152</v>
      </c>
      <c r="O110" s="315" t="s">
        <v>152</v>
      </c>
      <c r="P110" s="315" t="s">
        <v>13012</v>
      </c>
      <c r="Q110" s="315" t="s">
        <v>152</v>
      </c>
      <c r="R110" s="315" t="s">
        <v>152</v>
      </c>
      <c r="S110" s="315" t="s">
        <v>152</v>
      </c>
      <c r="T110" s="315" t="s">
        <v>152</v>
      </c>
      <c r="U110" s="315" t="s">
        <v>152</v>
      </c>
      <c r="V110" s="315" t="s">
        <v>152</v>
      </c>
      <c r="W110" s="142" t="s">
        <v>10523</v>
      </c>
      <c r="X110" s="142" t="s">
        <v>6492</v>
      </c>
      <c r="Y110" s="142" t="s">
        <v>152</v>
      </c>
      <c r="Z110" s="142" t="s">
        <v>3446</v>
      </c>
      <c r="AA110" s="315" t="s">
        <v>3447</v>
      </c>
      <c r="AB110" s="142" t="s">
        <v>10524</v>
      </c>
      <c r="AC110" s="142" t="s">
        <v>3446</v>
      </c>
      <c r="AD110" s="142" t="s">
        <v>3446</v>
      </c>
      <c r="AE110" s="142" t="s">
        <v>152</v>
      </c>
      <c r="AF110" s="315"/>
      <c r="AH110" s="318" t="s">
        <v>152</v>
      </c>
      <c r="AI110" s="315" t="s">
        <v>3446</v>
      </c>
      <c r="AJ110" s="315" t="s">
        <v>152</v>
      </c>
      <c r="AK110" s="142" t="s">
        <v>10525</v>
      </c>
      <c r="AL110" s="142" t="s">
        <v>1787</v>
      </c>
      <c r="AM110" s="316" t="s">
        <v>10526</v>
      </c>
      <c r="AN110" s="142" t="s">
        <v>152</v>
      </c>
      <c r="AO110" s="315" t="s">
        <v>1469</v>
      </c>
      <c r="AP110" s="315" t="s">
        <v>152</v>
      </c>
      <c r="AQ110" s="316"/>
      <c r="AR110" s="142" t="s">
        <v>152</v>
      </c>
      <c r="AS110" s="315" t="s">
        <v>150</v>
      </c>
      <c r="AT110" s="142" t="s">
        <v>152</v>
      </c>
      <c r="AU110" s="316"/>
      <c r="AV110" s="317" t="s">
        <v>152</v>
      </c>
      <c r="AW110" s="142" t="s">
        <v>152</v>
      </c>
    </row>
    <row r="111" spans="1:49" s="142" customFormat="1">
      <c r="A111" s="142" t="s">
        <v>10102</v>
      </c>
      <c r="B111" s="315" t="s">
        <v>10103</v>
      </c>
      <c r="C111" s="142" t="s">
        <v>3444</v>
      </c>
      <c r="D111" s="142" t="s">
        <v>3475</v>
      </c>
      <c r="E111" s="315" t="s">
        <v>10104</v>
      </c>
      <c r="F111" s="315" t="s">
        <v>1789</v>
      </c>
      <c r="G111" s="142" t="s">
        <v>150</v>
      </c>
      <c r="H111" s="316" t="s">
        <v>3445</v>
      </c>
      <c r="I111" s="317">
        <v>16990</v>
      </c>
      <c r="J111" s="317">
        <v>0</v>
      </c>
      <c r="K111" s="317" t="s">
        <v>152</v>
      </c>
      <c r="L111" s="315">
        <v>0</v>
      </c>
      <c r="M111" s="315" t="s">
        <v>152</v>
      </c>
      <c r="N111" s="315" t="s">
        <v>152</v>
      </c>
      <c r="O111" s="315" t="s">
        <v>152</v>
      </c>
      <c r="P111" s="315" t="s">
        <v>12858</v>
      </c>
      <c r="Q111" s="315" t="s">
        <v>152</v>
      </c>
      <c r="R111" s="315" t="s">
        <v>152</v>
      </c>
      <c r="S111" s="315" t="s">
        <v>152</v>
      </c>
      <c r="T111" s="315" t="s">
        <v>152</v>
      </c>
      <c r="U111" s="315" t="s">
        <v>152</v>
      </c>
      <c r="V111" s="315" t="s">
        <v>152</v>
      </c>
      <c r="W111" s="142" t="s">
        <v>10105</v>
      </c>
      <c r="X111" s="142" t="s">
        <v>6492</v>
      </c>
      <c r="Y111" s="142" t="s">
        <v>152</v>
      </c>
      <c r="Z111" s="142" t="s">
        <v>3446</v>
      </c>
      <c r="AA111" s="315" t="s">
        <v>3447</v>
      </c>
      <c r="AC111" s="142" t="s">
        <v>3446</v>
      </c>
      <c r="AD111" s="142" t="s">
        <v>3446</v>
      </c>
      <c r="AE111" s="142" t="s">
        <v>152</v>
      </c>
      <c r="AF111" s="315"/>
      <c r="AH111" s="318" t="s">
        <v>152</v>
      </c>
      <c r="AI111" s="315" t="s">
        <v>3446</v>
      </c>
      <c r="AJ111" s="315" t="s">
        <v>152</v>
      </c>
      <c r="AK111" s="142" t="s">
        <v>10106</v>
      </c>
      <c r="AL111" s="142" t="s">
        <v>1787</v>
      </c>
      <c r="AM111" s="316" t="s">
        <v>10107</v>
      </c>
      <c r="AN111" s="142" t="s">
        <v>152</v>
      </c>
      <c r="AO111" s="315" t="s">
        <v>1469</v>
      </c>
      <c r="AP111" s="315" t="s">
        <v>152</v>
      </c>
      <c r="AQ111" s="316"/>
      <c r="AR111" s="142" t="s">
        <v>152</v>
      </c>
      <c r="AS111" s="315" t="s">
        <v>150</v>
      </c>
      <c r="AT111" s="142" t="s">
        <v>152</v>
      </c>
      <c r="AU111" s="316"/>
      <c r="AV111" s="317" t="s">
        <v>152</v>
      </c>
      <c r="AW111" s="142" t="s">
        <v>152</v>
      </c>
    </row>
    <row r="112" spans="1:49" s="142" customFormat="1">
      <c r="A112" s="142" t="s">
        <v>10088</v>
      </c>
      <c r="B112" s="315" t="s">
        <v>10089</v>
      </c>
      <c r="C112" s="142" t="s">
        <v>3444</v>
      </c>
      <c r="D112" s="142" t="s">
        <v>3475</v>
      </c>
      <c r="E112" s="315" t="s">
        <v>10090</v>
      </c>
      <c r="F112" s="315" t="s">
        <v>1789</v>
      </c>
      <c r="G112" s="142" t="s">
        <v>150</v>
      </c>
      <c r="H112" s="316" t="s">
        <v>3445</v>
      </c>
      <c r="I112" s="317">
        <v>16041</v>
      </c>
      <c r="J112" s="317">
        <v>0</v>
      </c>
      <c r="K112" s="317" t="s">
        <v>152</v>
      </c>
      <c r="L112" s="315">
        <v>0</v>
      </c>
      <c r="M112" s="315" t="s">
        <v>152</v>
      </c>
      <c r="N112" s="315" t="s">
        <v>152</v>
      </c>
      <c r="O112" s="315" t="s">
        <v>152</v>
      </c>
      <c r="P112" s="315" t="s">
        <v>12855</v>
      </c>
      <c r="Q112" s="315" t="s">
        <v>152</v>
      </c>
      <c r="R112" s="315" t="s">
        <v>152</v>
      </c>
      <c r="S112" s="315" t="s">
        <v>152</v>
      </c>
      <c r="T112" s="315" t="s">
        <v>152</v>
      </c>
      <c r="U112" s="315" t="s">
        <v>152</v>
      </c>
      <c r="V112" s="315" t="s">
        <v>152</v>
      </c>
      <c r="W112" s="142" t="s">
        <v>10091</v>
      </c>
      <c r="X112" s="142" t="s">
        <v>6492</v>
      </c>
      <c r="Y112" s="142" t="s">
        <v>152</v>
      </c>
      <c r="Z112" s="142" t="s">
        <v>3446</v>
      </c>
      <c r="AA112" s="315" t="s">
        <v>3447</v>
      </c>
      <c r="AB112" s="142" t="s">
        <v>8500</v>
      </c>
      <c r="AC112" s="142" t="s">
        <v>3446</v>
      </c>
      <c r="AD112" s="142" t="s">
        <v>3446</v>
      </c>
      <c r="AE112" s="142" t="s">
        <v>152</v>
      </c>
      <c r="AF112" s="315"/>
      <c r="AH112" s="318" t="s">
        <v>152</v>
      </c>
      <c r="AI112" s="315" t="s">
        <v>3446</v>
      </c>
      <c r="AJ112" s="315" t="s">
        <v>152</v>
      </c>
      <c r="AK112" s="142" t="s">
        <v>9562</v>
      </c>
      <c r="AL112" s="142" t="s">
        <v>1787</v>
      </c>
      <c r="AM112" s="316" t="s">
        <v>9563</v>
      </c>
      <c r="AN112" s="142" t="s">
        <v>152</v>
      </c>
      <c r="AO112" s="315" t="s">
        <v>1469</v>
      </c>
      <c r="AP112" s="315" t="s">
        <v>152</v>
      </c>
      <c r="AQ112" s="316"/>
      <c r="AR112" s="142" t="s">
        <v>152</v>
      </c>
      <c r="AS112" s="315" t="s">
        <v>150</v>
      </c>
      <c r="AT112" s="142" t="s">
        <v>152</v>
      </c>
      <c r="AU112" s="316"/>
      <c r="AV112" s="317" t="s">
        <v>152</v>
      </c>
      <c r="AW112" s="142" t="s">
        <v>152</v>
      </c>
    </row>
    <row r="113" spans="1:49" s="142" customFormat="1">
      <c r="A113" s="142" t="s">
        <v>10098</v>
      </c>
      <c r="B113" s="315" t="s">
        <v>10099</v>
      </c>
      <c r="C113" s="142" t="s">
        <v>3444</v>
      </c>
      <c r="D113" s="142" t="s">
        <v>3475</v>
      </c>
      <c r="E113" s="315" t="s">
        <v>10100</v>
      </c>
      <c r="F113" s="315" t="s">
        <v>1789</v>
      </c>
      <c r="G113" s="142" t="s">
        <v>150</v>
      </c>
      <c r="H113" s="316" t="s">
        <v>3445</v>
      </c>
      <c r="I113" s="317">
        <v>15618</v>
      </c>
      <c r="J113" s="317">
        <v>0</v>
      </c>
      <c r="K113" s="317" t="s">
        <v>152</v>
      </c>
      <c r="L113" s="315">
        <v>0</v>
      </c>
      <c r="M113" s="315" t="s">
        <v>152</v>
      </c>
      <c r="N113" s="315" t="s">
        <v>152</v>
      </c>
      <c r="O113" s="315" t="s">
        <v>152</v>
      </c>
      <c r="P113" s="315" t="s">
        <v>12857</v>
      </c>
      <c r="Q113" s="315" t="s">
        <v>152</v>
      </c>
      <c r="R113" s="315" t="s">
        <v>152</v>
      </c>
      <c r="S113" s="315" t="s">
        <v>152</v>
      </c>
      <c r="T113" s="315" t="s">
        <v>152</v>
      </c>
      <c r="U113" s="315" t="s">
        <v>152</v>
      </c>
      <c r="V113" s="315" t="s">
        <v>152</v>
      </c>
      <c r="W113" s="142" t="s">
        <v>10101</v>
      </c>
      <c r="X113" s="142" t="s">
        <v>6492</v>
      </c>
      <c r="Y113" s="142" t="s">
        <v>152</v>
      </c>
      <c r="Z113" s="142" t="s">
        <v>3446</v>
      </c>
      <c r="AA113" s="315" t="s">
        <v>3447</v>
      </c>
      <c r="AC113" s="142" t="s">
        <v>3446</v>
      </c>
      <c r="AD113" s="142" t="s">
        <v>3446</v>
      </c>
      <c r="AE113" s="142" t="s">
        <v>152</v>
      </c>
      <c r="AF113" s="315"/>
      <c r="AH113" s="318" t="s">
        <v>152</v>
      </c>
      <c r="AI113" s="315" t="s">
        <v>3446</v>
      </c>
      <c r="AJ113" s="315" t="s">
        <v>152</v>
      </c>
      <c r="AK113" s="142" t="s">
        <v>9576</v>
      </c>
      <c r="AL113" s="142" t="s">
        <v>1787</v>
      </c>
      <c r="AM113" s="316" t="s">
        <v>9577</v>
      </c>
      <c r="AN113" s="142" t="s">
        <v>152</v>
      </c>
      <c r="AO113" s="315" t="s">
        <v>1469</v>
      </c>
      <c r="AP113" s="315" t="s">
        <v>152</v>
      </c>
      <c r="AQ113" s="316"/>
      <c r="AR113" s="142" t="s">
        <v>152</v>
      </c>
      <c r="AS113" s="315" t="s">
        <v>150</v>
      </c>
      <c r="AT113" s="142" t="s">
        <v>152</v>
      </c>
      <c r="AU113" s="316"/>
      <c r="AV113" s="317" t="s">
        <v>152</v>
      </c>
      <c r="AW113" s="142" t="s">
        <v>152</v>
      </c>
    </row>
    <row r="114" spans="1:49" s="142" customFormat="1">
      <c r="A114" s="142" t="s">
        <v>10065</v>
      </c>
      <c r="B114" s="315" t="s">
        <v>10066</v>
      </c>
      <c r="C114" s="142" t="s">
        <v>3444</v>
      </c>
      <c r="D114" s="142" t="s">
        <v>3475</v>
      </c>
      <c r="E114" s="315" t="s">
        <v>10067</v>
      </c>
      <c r="F114" s="315" t="s">
        <v>1789</v>
      </c>
      <c r="G114" s="142" t="s">
        <v>150</v>
      </c>
      <c r="H114" s="316" t="s">
        <v>3445</v>
      </c>
      <c r="I114" s="317">
        <v>13686</v>
      </c>
      <c r="J114" s="317">
        <v>0</v>
      </c>
      <c r="K114" s="317" t="s">
        <v>152</v>
      </c>
      <c r="L114" s="315">
        <v>0</v>
      </c>
      <c r="M114" s="315" t="s">
        <v>152</v>
      </c>
      <c r="N114" s="315" t="s">
        <v>152</v>
      </c>
      <c r="O114" s="315" t="s">
        <v>152</v>
      </c>
      <c r="P114" s="315" t="s">
        <v>12847</v>
      </c>
      <c r="Q114" s="315" t="s">
        <v>152</v>
      </c>
      <c r="R114" s="315" t="s">
        <v>152</v>
      </c>
      <c r="S114" s="315" t="s">
        <v>152</v>
      </c>
      <c r="T114" s="315" t="s">
        <v>152</v>
      </c>
      <c r="U114" s="315" t="s">
        <v>152</v>
      </c>
      <c r="V114" s="315" t="s">
        <v>152</v>
      </c>
      <c r="W114" s="142" t="s">
        <v>10068</v>
      </c>
      <c r="X114" s="142" t="s">
        <v>6492</v>
      </c>
      <c r="Y114" s="142" t="s">
        <v>152</v>
      </c>
      <c r="Z114" s="142" t="s">
        <v>3446</v>
      </c>
      <c r="AA114" s="315" t="s">
        <v>3447</v>
      </c>
      <c r="AC114" s="142" t="s">
        <v>3446</v>
      </c>
      <c r="AD114" s="142" t="s">
        <v>3446</v>
      </c>
      <c r="AE114" s="142" t="s">
        <v>152</v>
      </c>
      <c r="AF114" s="315"/>
      <c r="AH114" s="318" t="s">
        <v>152</v>
      </c>
      <c r="AI114" s="315" t="s">
        <v>3446</v>
      </c>
      <c r="AJ114" s="315" t="s">
        <v>152</v>
      </c>
      <c r="AK114" s="142" t="s">
        <v>10069</v>
      </c>
      <c r="AL114" s="142" t="s">
        <v>1787</v>
      </c>
      <c r="AM114" s="316" t="s">
        <v>10070</v>
      </c>
      <c r="AN114" s="142" t="s">
        <v>152</v>
      </c>
      <c r="AO114" s="315" t="s">
        <v>1469</v>
      </c>
      <c r="AP114" s="315" t="s">
        <v>152</v>
      </c>
      <c r="AQ114" s="316"/>
      <c r="AR114" s="142" t="s">
        <v>152</v>
      </c>
      <c r="AS114" s="315" t="s">
        <v>150</v>
      </c>
      <c r="AT114" s="142" t="s">
        <v>152</v>
      </c>
      <c r="AU114" s="316"/>
      <c r="AV114" s="317" t="s">
        <v>152</v>
      </c>
      <c r="AW114" s="142" t="s">
        <v>152</v>
      </c>
    </row>
    <row r="115" spans="1:49" s="142" customFormat="1">
      <c r="A115" s="142" t="s">
        <v>10062</v>
      </c>
      <c r="B115" s="315" t="s">
        <v>5166</v>
      </c>
      <c r="C115" s="142" t="s">
        <v>3444</v>
      </c>
      <c r="D115" s="142" t="s">
        <v>3475</v>
      </c>
      <c r="E115" s="315" t="s">
        <v>10063</v>
      </c>
      <c r="F115" s="315" t="s">
        <v>1789</v>
      </c>
      <c r="G115" s="142" t="s">
        <v>150</v>
      </c>
      <c r="H115" s="316" t="s">
        <v>3445</v>
      </c>
      <c r="I115" s="317">
        <v>100000</v>
      </c>
      <c r="J115" s="317">
        <v>0</v>
      </c>
      <c r="K115" s="317" t="s">
        <v>152</v>
      </c>
      <c r="L115" s="315">
        <v>0</v>
      </c>
      <c r="M115" s="315" t="s">
        <v>152</v>
      </c>
      <c r="N115" s="315" t="s">
        <v>152</v>
      </c>
      <c r="O115" s="315" t="s">
        <v>152</v>
      </c>
      <c r="P115" s="315" t="s">
        <v>12846</v>
      </c>
      <c r="Q115" s="315" t="s">
        <v>152</v>
      </c>
      <c r="R115" s="315" t="s">
        <v>152</v>
      </c>
      <c r="S115" s="315" t="s">
        <v>152</v>
      </c>
      <c r="T115" s="315" t="s">
        <v>152</v>
      </c>
      <c r="U115" s="315" t="s">
        <v>152</v>
      </c>
      <c r="V115" s="315" t="s">
        <v>152</v>
      </c>
      <c r="W115" s="142" t="s">
        <v>7408</v>
      </c>
      <c r="X115" s="142" t="s">
        <v>6492</v>
      </c>
      <c r="Y115" s="142" t="s">
        <v>152</v>
      </c>
      <c r="Z115" s="142" t="s">
        <v>3446</v>
      </c>
      <c r="AA115" s="315" t="s">
        <v>3447</v>
      </c>
      <c r="AB115" s="142" t="s">
        <v>10064</v>
      </c>
      <c r="AC115" s="142" t="s">
        <v>3446</v>
      </c>
      <c r="AD115" s="142" t="s">
        <v>3446</v>
      </c>
      <c r="AE115" s="142" t="s">
        <v>152</v>
      </c>
      <c r="AF115" s="315"/>
      <c r="AH115" s="318" t="s">
        <v>152</v>
      </c>
      <c r="AI115" s="315" t="s">
        <v>3446</v>
      </c>
      <c r="AJ115" s="315" t="s">
        <v>152</v>
      </c>
      <c r="AK115" s="142" t="s">
        <v>1374</v>
      </c>
      <c r="AL115" s="142" t="s">
        <v>1787</v>
      </c>
      <c r="AM115" s="316" t="s">
        <v>5528</v>
      </c>
      <c r="AN115" s="142" t="s">
        <v>152</v>
      </c>
      <c r="AO115" s="315" t="s">
        <v>1469</v>
      </c>
      <c r="AP115" s="315" t="s">
        <v>152</v>
      </c>
      <c r="AQ115" s="316"/>
      <c r="AR115" s="142" t="s">
        <v>152</v>
      </c>
      <c r="AS115" s="315" t="s">
        <v>150</v>
      </c>
      <c r="AT115" s="142" t="s">
        <v>152</v>
      </c>
      <c r="AU115" s="316"/>
      <c r="AV115" s="317" t="s">
        <v>152</v>
      </c>
      <c r="AW115" s="142" t="s">
        <v>152</v>
      </c>
    </row>
    <row r="116" spans="1:49" s="142" customFormat="1">
      <c r="A116" s="142" t="s">
        <v>8861</v>
      </c>
      <c r="B116" s="315" t="s">
        <v>8862</v>
      </c>
      <c r="C116" s="142" t="s">
        <v>3444</v>
      </c>
      <c r="D116" s="142" t="s">
        <v>3448</v>
      </c>
      <c r="E116" s="315" t="s">
        <v>13377</v>
      </c>
      <c r="F116" s="315" t="s">
        <v>1789</v>
      </c>
      <c r="G116" s="142" t="s">
        <v>150</v>
      </c>
      <c r="H116" s="316" t="s">
        <v>3445</v>
      </c>
      <c r="I116" s="317">
        <v>20816</v>
      </c>
      <c r="J116" s="317">
        <v>0</v>
      </c>
      <c r="K116" s="317" t="s">
        <v>152</v>
      </c>
      <c r="L116" s="315">
        <v>0</v>
      </c>
      <c r="M116" s="315" t="s">
        <v>152</v>
      </c>
      <c r="N116" s="315" t="s">
        <v>152</v>
      </c>
      <c r="O116" s="315" t="s">
        <v>152</v>
      </c>
      <c r="P116" s="315" t="s">
        <v>13516</v>
      </c>
      <c r="Q116" s="315" t="s">
        <v>152</v>
      </c>
      <c r="R116" s="315" t="s">
        <v>152</v>
      </c>
      <c r="S116" s="315" t="s">
        <v>152</v>
      </c>
      <c r="T116" s="315" t="s">
        <v>152</v>
      </c>
      <c r="U116" s="315" t="s">
        <v>152</v>
      </c>
      <c r="V116" s="315" t="s">
        <v>152</v>
      </c>
      <c r="W116" s="142" t="s">
        <v>8863</v>
      </c>
      <c r="X116" s="142" t="s">
        <v>6492</v>
      </c>
      <c r="Y116" s="142" t="s">
        <v>152</v>
      </c>
      <c r="Z116" s="142" t="s">
        <v>3446</v>
      </c>
      <c r="AA116" s="315" t="s">
        <v>3447</v>
      </c>
      <c r="AB116" s="142" t="s">
        <v>13517</v>
      </c>
      <c r="AC116" s="142" t="s">
        <v>3446</v>
      </c>
      <c r="AD116" s="142" t="s">
        <v>3446</v>
      </c>
      <c r="AE116" s="142" t="s">
        <v>152</v>
      </c>
      <c r="AF116" s="315"/>
      <c r="AH116" s="318" t="s">
        <v>152</v>
      </c>
      <c r="AI116" s="315" t="s">
        <v>3446</v>
      </c>
      <c r="AJ116" s="315" t="s">
        <v>152</v>
      </c>
      <c r="AK116" s="142" t="s">
        <v>3114</v>
      </c>
      <c r="AL116" s="142" t="s">
        <v>1787</v>
      </c>
      <c r="AM116" s="316" t="s">
        <v>8864</v>
      </c>
      <c r="AN116" s="142" t="s">
        <v>152</v>
      </c>
      <c r="AO116" s="315" t="s">
        <v>1469</v>
      </c>
      <c r="AP116" s="315" t="s">
        <v>152</v>
      </c>
      <c r="AQ116" s="316"/>
      <c r="AR116" s="142" t="s">
        <v>152</v>
      </c>
      <c r="AS116" s="315" t="s">
        <v>150</v>
      </c>
      <c r="AT116" s="142" t="s">
        <v>152</v>
      </c>
      <c r="AU116" s="316"/>
      <c r="AV116" s="317" t="s">
        <v>152</v>
      </c>
      <c r="AW116" s="142" t="s">
        <v>152</v>
      </c>
    </row>
    <row r="117" spans="1:49" s="142" customFormat="1">
      <c r="A117" s="142" t="s">
        <v>8511</v>
      </c>
      <c r="B117" s="315" t="s">
        <v>8512</v>
      </c>
      <c r="C117" s="142" t="s">
        <v>3444</v>
      </c>
      <c r="D117" s="142" t="s">
        <v>3448</v>
      </c>
      <c r="E117" s="315" t="s">
        <v>8513</v>
      </c>
      <c r="F117" s="315" t="s">
        <v>1789</v>
      </c>
      <c r="G117" s="142" t="s">
        <v>150</v>
      </c>
      <c r="H117" s="316" t="s">
        <v>3445</v>
      </c>
      <c r="I117" s="317">
        <v>100000</v>
      </c>
      <c r="J117" s="317">
        <v>0</v>
      </c>
      <c r="K117" s="317" t="s">
        <v>152</v>
      </c>
      <c r="L117" s="315">
        <v>0</v>
      </c>
      <c r="M117" s="315" t="s">
        <v>152</v>
      </c>
      <c r="N117" s="315" t="s">
        <v>152</v>
      </c>
      <c r="O117" s="315" t="s">
        <v>152</v>
      </c>
      <c r="P117" s="315" t="s">
        <v>12434</v>
      </c>
      <c r="Q117" s="315" t="s">
        <v>152</v>
      </c>
      <c r="R117" s="315" t="s">
        <v>152</v>
      </c>
      <c r="S117" s="315" t="s">
        <v>152</v>
      </c>
      <c r="T117" s="315" t="s">
        <v>152</v>
      </c>
      <c r="U117" s="315" t="s">
        <v>152</v>
      </c>
      <c r="V117" s="315" t="s">
        <v>152</v>
      </c>
      <c r="W117" s="142" t="s">
        <v>8514</v>
      </c>
      <c r="X117" s="142" t="s">
        <v>6492</v>
      </c>
      <c r="Y117" s="142" t="s">
        <v>152</v>
      </c>
      <c r="Z117" s="142" t="s">
        <v>3446</v>
      </c>
      <c r="AA117" s="315" t="s">
        <v>3447</v>
      </c>
      <c r="AB117" s="142" t="s">
        <v>13518</v>
      </c>
      <c r="AC117" s="142" t="s">
        <v>3446</v>
      </c>
      <c r="AD117" s="142" t="s">
        <v>3446</v>
      </c>
      <c r="AE117" s="142" t="s">
        <v>152</v>
      </c>
      <c r="AF117" s="315"/>
      <c r="AH117" s="318" t="s">
        <v>152</v>
      </c>
      <c r="AI117" s="315" t="s">
        <v>3446</v>
      </c>
      <c r="AJ117" s="315" t="s">
        <v>152</v>
      </c>
      <c r="AK117" s="142" t="s">
        <v>8515</v>
      </c>
      <c r="AL117" s="142" t="s">
        <v>1787</v>
      </c>
      <c r="AM117" s="316" t="s">
        <v>8516</v>
      </c>
      <c r="AN117" s="142" t="s">
        <v>152</v>
      </c>
      <c r="AO117" s="315" t="s">
        <v>1469</v>
      </c>
      <c r="AP117" s="315" t="s">
        <v>152</v>
      </c>
      <c r="AQ117" s="316"/>
      <c r="AR117" s="142" t="s">
        <v>152</v>
      </c>
      <c r="AS117" s="315" t="s">
        <v>150</v>
      </c>
      <c r="AT117" s="142" t="s">
        <v>152</v>
      </c>
      <c r="AU117" s="316"/>
      <c r="AV117" s="317" t="s">
        <v>152</v>
      </c>
      <c r="AW117" s="142" t="s">
        <v>152</v>
      </c>
    </row>
    <row r="118" spans="1:49" s="142" customFormat="1">
      <c r="A118" s="142" t="s">
        <v>8865</v>
      </c>
      <c r="B118" s="315" t="s">
        <v>8866</v>
      </c>
      <c r="C118" s="142" t="s">
        <v>3444</v>
      </c>
      <c r="D118" s="142" t="s">
        <v>3448</v>
      </c>
      <c r="E118" s="315" t="s">
        <v>8867</v>
      </c>
      <c r="F118" s="315" t="s">
        <v>1789</v>
      </c>
      <c r="G118" s="142" t="s">
        <v>150</v>
      </c>
      <c r="H118" s="316" t="s">
        <v>3445</v>
      </c>
      <c r="I118" s="317">
        <v>21444</v>
      </c>
      <c r="J118" s="317">
        <v>0</v>
      </c>
      <c r="K118" s="317" t="s">
        <v>152</v>
      </c>
      <c r="L118" s="315">
        <v>0</v>
      </c>
      <c r="M118" s="315" t="s">
        <v>152</v>
      </c>
      <c r="N118" s="315" t="s">
        <v>152</v>
      </c>
      <c r="O118" s="315" t="s">
        <v>152</v>
      </c>
      <c r="P118" s="315" t="s">
        <v>12544</v>
      </c>
      <c r="Q118" s="315" t="s">
        <v>152</v>
      </c>
      <c r="R118" s="315" t="s">
        <v>152</v>
      </c>
      <c r="S118" s="315" t="s">
        <v>152</v>
      </c>
      <c r="T118" s="315" t="s">
        <v>152</v>
      </c>
      <c r="U118" s="315" t="s">
        <v>152</v>
      </c>
      <c r="V118" s="315" t="s">
        <v>152</v>
      </c>
      <c r="W118" s="142" t="s">
        <v>8868</v>
      </c>
      <c r="X118" s="142" t="s">
        <v>6492</v>
      </c>
      <c r="Y118" s="142" t="s">
        <v>152</v>
      </c>
      <c r="Z118" s="142" t="s">
        <v>3446</v>
      </c>
      <c r="AA118" s="315" t="s">
        <v>3447</v>
      </c>
      <c r="AB118" s="142" t="s">
        <v>13519</v>
      </c>
      <c r="AC118" s="142" t="s">
        <v>3446</v>
      </c>
      <c r="AD118" s="142" t="s">
        <v>3446</v>
      </c>
      <c r="AE118" s="142" t="s">
        <v>152</v>
      </c>
      <c r="AF118" s="315"/>
      <c r="AH118" s="318" t="s">
        <v>152</v>
      </c>
      <c r="AI118" s="315" t="s">
        <v>3446</v>
      </c>
      <c r="AJ118" s="315" t="s">
        <v>152</v>
      </c>
      <c r="AK118" s="142" t="s">
        <v>8869</v>
      </c>
      <c r="AL118" s="142" t="s">
        <v>1787</v>
      </c>
      <c r="AM118" s="316" t="s">
        <v>8870</v>
      </c>
      <c r="AN118" s="142" t="s">
        <v>152</v>
      </c>
      <c r="AO118" s="315" t="s">
        <v>1469</v>
      </c>
      <c r="AP118" s="315" t="s">
        <v>152</v>
      </c>
      <c r="AQ118" s="316"/>
      <c r="AR118" s="142" t="s">
        <v>152</v>
      </c>
      <c r="AS118" s="315" t="s">
        <v>150</v>
      </c>
      <c r="AT118" s="142" t="s">
        <v>152</v>
      </c>
      <c r="AU118" s="316"/>
      <c r="AV118" s="317" t="s">
        <v>152</v>
      </c>
      <c r="AW118" s="142" t="s">
        <v>152</v>
      </c>
    </row>
    <row r="119" spans="1:49" s="142" customFormat="1">
      <c r="A119" s="142" t="s">
        <v>8419</v>
      </c>
      <c r="B119" s="315" t="s">
        <v>8420</v>
      </c>
      <c r="C119" s="142" t="s">
        <v>3444</v>
      </c>
      <c r="D119" s="142" t="s">
        <v>3448</v>
      </c>
      <c r="E119" s="315" t="s">
        <v>8421</v>
      </c>
      <c r="F119" s="315" t="s">
        <v>1789</v>
      </c>
      <c r="G119" s="142" t="s">
        <v>150</v>
      </c>
      <c r="H119" s="316" t="s">
        <v>3445</v>
      </c>
      <c r="I119" s="317">
        <v>10460</v>
      </c>
      <c r="J119" s="317">
        <v>0</v>
      </c>
      <c r="K119" s="317" t="s">
        <v>152</v>
      </c>
      <c r="L119" s="315">
        <v>0</v>
      </c>
      <c r="M119" s="315" t="s">
        <v>152</v>
      </c>
      <c r="N119" s="315" t="s">
        <v>152</v>
      </c>
      <c r="O119" s="315" t="s">
        <v>152</v>
      </c>
      <c r="P119" s="315" t="s">
        <v>12412</v>
      </c>
      <c r="Q119" s="315" t="s">
        <v>152</v>
      </c>
      <c r="R119" s="315" t="s">
        <v>152</v>
      </c>
      <c r="S119" s="315" t="s">
        <v>152</v>
      </c>
      <c r="T119" s="315" t="s">
        <v>152</v>
      </c>
      <c r="U119" s="315" t="s">
        <v>152</v>
      </c>
      <c r="V119" s="315" t="s">
        <v>152</v>
      </c>
      <c r="W119" s="142" t="s">
        <v>8422</v>
      </c>
      <c r="X119" s="142" t="s">
        <v>6493</v>
      </c>
      <c r="Y119" s="142" t="s">
        <v>152</v>
      </c>
      <c r="Z119" s="142" t="s">
        <v>3446</v>
      </c>
      <c r="AA119" s="315" t="s">
        <v>3447</v>
      </c>
      <c r="AB119" s="142" t="s">
        <v>13520</v>
      </c>
      <c r="AC119" s="142" t="s">
        <v>3446</v>
      </c>
      <c r="AD119" s="142" t="s">
        <v>3446</v>
      </c>
      <c r="AE119" s="142" t="s">
        <v>152</v>
      </c>
      <c r="AF119" s="315"/>
      <c r="AH119" s="318" t="s">
        <v>152</v>
      </c>
      <c r="AI119" s="315" t="s">
        <v>3446</v>
      </c>
      <c r="AJ119" s="315" t="s">
        <v>152</v>
      </c>
      <c r="AK119" s="142" t="s">
        <v>8423</v>
      </c>
      <c r="AL119" s="142" t="s">
        <v>1787</v>
      </c>
      <c r="AM119" s="316" t="s">
        <v>8424</v>
      </c>
      <c r="AN119" s="142" t="s">
        <v>152</v>
      </c>
      <c r="AO119" s="315" t="s">
        <v>1469</v>
      </c>
      <c r="AP119" s="315" t="s">
        <v>152</v>
      </c>
      <c r="AQ119" s="316"/>
      <c r="AR119" s="142" t="s">
        <v>152</v>
      </c>
      <c r="AS119" s="315" t="s">
        <v>150</v>
      </c>
      <c r="AT119" s="142" t="s">
        <v>152</v>
      </c>
      <c r="AU119" s="316"/>
      <c r="AV119" s="317" t="s">
        <v>152</v>
      </c>
      <c r="AW119" s="142" t="s">
        <v>152</v>
      </c>
    </row>
    <row r="120" spans="1:49" s="142" customFormat="1">
      <c r="A120" s="142" t="s">
        <v>8878</v>
      </c>
      <c r="B120" s="315" t="s">
        <v>8879</v>
      </c>
      <c r="C120" s="142" t="s">
        <v>3444</v>
      </c>
      <c r="D120" s="142" t="s">
        <v>3448</v>
      </c>
      <c r="E120" s="315" t="s">
        <v>13521</v>
      </c>
      <c r="F120" s="315" t="s">
        <v>1789</v>
      </c>
      <c r="G120" s="142" t="s">
        <v>150</v>
      </c>
      <c r="H120" s="316" t="s">
        <v>3445</v>
      </c>
      <c r="I120" s="317">
        <v>10146</v>
      </c>
      <c r="J120" s="317">
        <v>0</v>
      </c>
      <c r="K120" s="317" t="s">
        <v>152</v>
      </c>
      <c r="L120" s="315">
        <v>0</v>
      </c>
      <c r="M120" s="315" t="s">
        <v>152</v>
      </c>
      <c r="N120" s="315" t="s">
        <v>152</v>
      </c>
      <c r="O120" s="315" t="s">
        <v>152</v>
      </c>
      <c r="P120" s="315" t="s">
        <v>12546</v>
      </c>
      <c r="Q120" s="315" t="s">
        <v>152</v>
      </c>
      <c r="R120" s="315" t="s">
        <v>152</v>
      </c>
      <c r="S120" s="315" t="s">
        <v>152</v>
      </c>
      <c r="T120" s="315" t="s">
        <v>152</v>
      </c>
      <c r="U120" s="315" t="s">
        <v>152</v>
      </c>
      <c r="V120" s="315" t="s">
        <v>152</v>
      </c>
      <c r="W120" s="142" t="s">
        <v>8880</v>
      </c>
      <c r="X120" s="142" t="s">
        <v>6492</v>
      </c>
      <c r="Y120" s="142" t="s">
        <v>152</v>
      </c>
      <c r="Z120" s="142" t="s">
        <v>3446</v>
      </c>
      <c r="AA120" s="315" t="s">
        <v>3447</v>
      </c>
      <c r="AB120" s="142" t="s">
        <v>13522</v>
      </c>
      <c r="AC120" s="142" t="s">
        <v>3446</v>
      </c>
      <c r="AD120" s="142" t="s">
        <v>3446</v>
      </c>
      <c r="AE120" s="142" t="s">
        <v>152</v>
      </c>
      <c r="AF120" s="315"/>
      <c r="AH120" s="318" t="s">
        <v>152</v>
      </c>
      <c r="AI120" s="315" t="s">
        <v>3446</v>
      </c>
      <c r="AJ120" s="315" t="s">
        <v>152</v>
      </c>
      <c r="AK120" s="142" t="s">
        <v>8881</v>
      </c>
      <c r="AL120" s="142" t="s">
        <v>1787</v>
      </c>
      <c r="AM120" s="316" t="s">
        <v>8882</v>
      </c>
      <c r="AN120" s="142" t="s">
        <v>152</v>
      </c>
      <c r="AO120" s="315" t="s">
        <v>1469</v>
      </c>
      <c r="AP120" s="315" t="s">
        <v>152</v>
      </c>
      <c r="AQ120" s="316"/>
      <c r="AR120" s="142" t="s">
        <v>152</v>
      </c>
      <c r="AS120" s="315" t="s">
        <v>150</v>
      </c>
      <c r="AT120" s="142" t="s">
        <v>152</v>
      </c>
      <c r="AU120" s="316"/>
      <c r="AV120" s="317" t="s">
        <v>152</v>
      </c>
      <c r="AW120" s="142" t="s">
        <v>152</v>
      </c>
    </row>
    <row r="121" spans="1:49" s="142" customFormat="1">
      <c r="A121" s="142" t="s">
        <v>10026</v>
      </c>
      <c r="B121" s="315" t="s">
        <v>10027</v>
      </c>
      <c r="C121" s="142" t="s">
        <v>3444</v>
      </c>
      <c r="D121" s="142" t="s">
        <v>3448</v>
      </c>
      <c r="E121" s="315" t="s">
        <v>13523</v>
      </c>
      <c r="F121" s="315" t="s">
        <v>1789</v>
      </c>
      <c r="G121" s="142" t="s">
        <v>150</v>
      </c>
      <c r="H121" s="316" t="s">
        <v>3445</v>
      </c>
      <c r="I121" s="317">
        <v>16444</v>
      </c>
      <c r="J121" s="317">
        <v>0</v>
      </c>
      <c r="K121" s="317" t="s">
        <v>152</v>
      </c>
      <c r="L121" s="315">
        <v>0</v>
      </c>
      <c r="M121" s="315" t="s">
        <v>152</v>
      </c>
      <c r="N121" s="315" t="s">
        <v>152</v>
      </c>
      <c r="O121" s="315" t="s">
        <v>152</v>
      </c>
      <c r="P121" s="315" t="s">
        <v>13524</v>
      </c>
      <c r="Q121" s="315" t="s">
        <v>152</v>
      </c>
      <c r="R121" s="315" t="s">
        <v>152</v>
      </c>
      <c r="S121" s="315" t="s">
        <v>152</v>
      </c>
      <c r="T121" s="315" t="s">
        <v>152</v>
      </c>
      <c r="U121" s="315" t="s">
        <v>152</v>
      </c>
      <c r="V121" s="315" t="s">
        <v>152</v>
      </c>
      <c r="W121" s="142" t="s">
        <v>10028</v>
      </c>
      <c r="X121" s="142" t="s">
        <v>6492</v>
      </c>
      <c r="Y121" s="142" t="s">
        <v>152</v>
      </c>
      <c r="Z121" s="142" t="s">
        <v>3446</v>
      </c>
      <c r="AA121" s="315" t="s">
        <v>3447</v>
      </c>
      <c r="AB121" s="142" t="s">
        <v>13525</v>
      </c>
      <c r="AC121" s="142" t="s">
        <v>3446</v>
      </c>
      <c r="AD121" s="142" t="s">
        <v>3446</v>
      </c>
      <c r="AE121" s="142" t="s">
        <v>152</v>
      </c>
      <c r="AF121" s="315"/>
      <c r="AH121" s="318" t="s">
        <v>152</v>
      </c>
      <c r="AI121" s="315" t="s">
        <v>3446</v>
      </c>
      <c r="AJ121" s="315" t="s">
        <v>152</v>
      </c>
      <c r="AK121" s="142" t="s">
        <v>10029</v>
      </c>
      <c r="AL121" s="142" t="s">
        <v>1787</v>
      </c>
      <c r="AM121" s="316" t="s">
        <v>10030</v>
      </c>
      <c r="AN121" s="142" t="s">
        <v>152</v>
      </c>
      <c r="AO121" s="315" t="s">
        <v>1469</v>
      </c>
      <c r="AP121" s="315" t="s">
        <v>152</v>
      </c>
      <c r="AQ121" s="316"/>
      <c r="AR121" s="142" t="s">
        <v>152</v>
      </c>
      <c r="AS121" s="315" t="s">
        <v>150</v>
      </c>
      <c r="AT121" s="142" t="s">
        <v>152</v>
      </c>
      <c r="AU121" s="316"/>
      <c r="AV121" s="317" t="s">
        <v>152</v>
      </c>
      <c r="AW121" s="142" t="s">
        <v>152</v>
      </c>
    </row>
    <row r="122" spans="1:49" s="142" customFormat="1">
      <c r="A122" s="142" t="s">
        <v>9252</v>
      </c>
      <c r="B122" s="315" t="s">
        <v>9253</v>
      </c>
      <c r="C122" s="142" t="s">
        <v>3444</v>
      </c>
      <c r="D122" s="142" t="s">
        <v>3448</v>
      </c>
      <c r="E122" s="315" t="s">
        <v>13380</v>
      </c>
      <c r="F122" s="315" t="s">
        <v>1789</v>
      </c>
      <c r="G122" s="142" t="s">
        <v>150</v>
      </c>
      <c r="H122" s="316" t="s">
        <v>3445</v>
      </c>
      <c r="I122" s="317">
        <v>15272</v>
      </c>
      <c r="J122" s="317">
        <v>0</v>
      </c>
      <c r="K122" s="317" t="s">
        <v>152</v>
      </c>
      <c r="L122" s="315">
        <v>0</v>
      </c>
      <c r="M122" s="315" t="s">
        <v>152</v>
      </c>
      <c r="N122" s="315" t="s">
        <v>152</v>
      </c>
      <c r="O122" s="315" t="s">
        <v>152</v>
      </c>
      <c r="P122" s="315" t="s">
        <v>13526</v>
      </c>
      <c r="Q122" s="315" t="s">
        <v>152</v>
      </c>
      <c r="R122" s="315" t="s">
        <v>152</v>
      </c>
      <c r="S122" s="315" t="s">
        <v>152</v>
      </c>
      <c r="T122" s="315" t="s">
        <v>152</v>
      </c>
      <c r="U122" s="315" t="s">
        <v>152</v>
      </c>
      <c r="V122" s="315" t="s">
        <v>152</v>
      </c>
      <c r="W122" s="142" t="s">
        <v>9254</v>
      </c>
      <c r="X122" s="142" t="s">
        <v>6493</v>
      </c>
      <c r="Y122" s="142" t="s">
        <v>152</v>
      </c>
      <c r="Z122" s="142" t="s">
        <v>3446</v>
      </c>
      <c r="AA122" s="315" t="s">
        <v>3447</v>
      </c>
      <c r="AB122" s="142" t="s">
        <v>13527</v>
      </c>
      <c r="AC122" s="142" t="s">
        <v>3446</v>
      </c>
      <c r="AD122" s="142" t="s">
        <v>3446</v>
      </c>
      <c r="AE122" s="142" t="s">
        <v>152</v>
      </c>
      <c r="AF122" s="315"/>
      <c r="AH122" s="318" t="s">
        <v>152</v>
      </c>
      <c r="AI122" s="315" t="s">
        <v>3446</v>
      </c>
      <c r="AJ122" s="315" t="s">
        <v>152</v>
      </c>
      <c r="AK122" s="142" t="s">
        <v>152</v>
      </c>
      <c r="AL122" s="142" t="s">
        <v>1787</v>
      </c>
      <c r="AM122" s="316" t="s">
        <v>9255</v>
      </c>
      <c r="AN122" s="142" t="s">
        <v>152</v>
      </c>
      <c r="AO122" s="315" t="s">
        <v>1469</v>
      </c>
      <c r="AP122" s="315" t="s">
        <v>152</v>
      </c>
      <c r="AQ122" s="316"/>
      <c r="AR122" s="142" t="s">
        <v>152</v>
      </c>
      <c r="AS122" s="315" t="s">
        <v>150</v>
      </c>
      <c r="AT122" s="142" t="s">
        <v>152</v>
      </c>
      <c r="AU122" s="316"/>
      <c r="AV122" s="317" t="s">
        <v>152</v>
      </c>
      <c r="AW122" s="142" t="s">
        <v>152</v>
      </c>
    </row>
    <row r="123" spans="1:49" s="142" customFormat="1">
      <c r="A123" s="142" t="s">
        <v>9293</v>
      </c>
      <c r="B123" s="315" t="s">
        <v>9294</v>
      </c>
      <c r="C123" s="142" t="s">
        <v>3444</v>
      </c>
      <c r="D123" s="142" t="s">
        <v>3448</v>
      </c>
      <c r="E123" s="315" t="s">
        <v>13381</v>
      </c>
      <c r="F123" s="315" t="s">
        <v>1789</v>
      </c>
      <c r="G123" s="142" t="s">
        <v>150</v>
      </c>
      <c r="H123" s="316" t="s">
        <v>3445</v>
      </c>
      <c r="I123" s="317">
        <v>22447</v>
      </c>
      <c r="J123" s="317">
        <v>0</v>
      </c>
      <c r="K123" s="317" t="s">
        <v>152</v>
      </c>
      <c r="L123" s="315">
        <v>0</v>
      </c>
      <c r="M123" s="315" t="s">
        <v>152</v>
      </c>
      <c r="N123" s="315" t="s">
        <v>152</v>
      </c>
      <c r="O123" s="315" t="s">
        <v>152</v>
      </c>
      <c r="P123" s="315" t="s">
        <v>13528</v>
      </c>
      <c r="Q123" s="315" t="s">
        <v>152</v>
      </c>
      <c r="R123" s="315" t="s">
        <v>152</v>
      </c>
      <c r="S123" s="315" t="s">
        <v>152</v>
      </c>
      <c r="T123" s="315" t="s">
        <v>152</v>
      </c>
      <c r="U123" s="315" t="s">
        <v>152</v>
      </c>
      <c r="V123" s="315" t="s">
        <v>152</v>
      </c>
      <c r="W123" s="142" t="s">
        <v>9295</v>
      </c>
      <c r="X123" s="142" t="s">
        <v>6492</v>
      </c>
      <c r="Y123" s="142" t="s">
        <v>152</v>
      </c>
      <c r="Z123" s="142" t="s">
        <v>3446</v>
      </c>
      <c r="AA123" s="315" t="s">
        <v>3447</v>
      </c>
      <c r="AB123" s="142" t="s">
        <v>13529</v>
      </c>
      <c r="AC123" s="142" t="s">
        <v>3446</v>
      </c>
      <c r="AD123" s="142" t="s">
        <v>3446</v>
      </c>
      <c r="AE123" s="142" t="s">
        <v>152</v>
      </c>
      <c r="AF123" s="315"/>
      <c r="AH123" s="318" t="s">
        <v>152</v>
      </c>
      <c r="AI123" s="315" t="s">
        <v>3446</v>
      </c>
      <c r="AJ123" s="315" t="s">
        <v>152</v>
      </c>
      <c r="AK123" s="142" t="s">
        <v>152</v>
      </c>
      <c r="AL123" s="142" t="s">
        <v>1787</v>
      </c>
      <c r="AM123" s="316" t="s">
        <v>9296</v>
      </c>
      <c r="AN123" s="142" t="s">
        <v>152</v>
      </c>
      <c r="AO123" s="315" t="s">
        <v>1469</v>
      </c>
      <c r="AP123" s="315" t="s">
        <v>152</v>
      </c>
      <c r="AQ123" s="316"/>
      <c r="AR123" s="142" t="s">
        <v>152</v>
      </c>
      <c r="AS123" s="315" t="s">
        <v>150</v>
      </c>
      <c r="AT123" s="142" t="s">
        <v>152</v>
      </c>
      <c r="AU123" s="316"/>
      <c r="AV123" s="317" t="s">
        <v>152</v>
      </c>
      <c r="AW123" s="142" t="s">
        <v>152</v>
      </c>
    </row>
    <row r="124" spans="1:49" s="142" customFormat="1">
      <c r="A124" s="142" t="s">
        <v>11405</v>
      </c>
      <c r="B124" s="315" t="s">
        <v>11406</v>
      </c>
      <c r="C124" s="142" t="s">
        <v>3444</v>
      </c>
      <c r="D124" s="142" t="s">
        <v>5270</v>
      </c>
      <c r="E124" s="315" t="s">
        <v>11407</v>
      </c>
      <c r="F124" s="315" t="s">
        <v>1789</v>
      </c>
      <c r="G124" s="142" t="s">
        <v>150</v>
      </c>
      <c r="H124" s="316" t="s">
        <v>3445</v>
      </c>
      <c r="I124" s="317">
        <v>7745</v>
      </c>
      <c r="J124" s="317">
        <v>0</v>
      </c>
      <c r="K124" s="317" t="s">
        <v>152</v>
      </c>
      <c r="L124" s="315">
        <v>0</v>
      </c>
      <c r="M124" s="315" t="s">
        <v>152</v>
      </c>
      <c r="N124" s="315" t="s">
        <v>152</v>
      </c>
      <c r="O124" s="315" t="s">
        <v>152</v>
      </c>
      <c r="P124" s="315" t="s">
        <v>13228</v>
      </c>
      <c r="Q124" s="315" t="s">
        <v>152</v>
      </c>
      <c r="R124" s="315" t="s">
        <v>152</v>
      </c>
      <c r="S124" s="315" t="s">
        <v>152</v>
      </c>
      <c r="T124" s="315" t="s">
        <v>152</v>
      </c>
      <c r="U124" s="315" t="s">
        <v>152</v>
      </c>
      <c r="V124" s="315" t="s">
        <v>152</v>
      </c>
      <c r="W124" s="142" t="s">
        <v>11408</v>
      </c>
      <c r="X124" s="142" t="s">
        <v>6492</v>
      </c>
      <c r="Y124" s="142" t="s">
        <v>152</v>
      </c>
      <c r="Z124" s="142" t="s">
        <v>3446</v>
      </c>
      <c r="AA124" s="315" t="s">
        <v>3447</v>
      </c>
      <c r="AB124" s="142" t="s">
        <v>11409</v>
      </c>
      <c r="AC124" s="142" t="s">
        <v>3446</v>
      </c>
      <c r="AD124" s="142" t="s">
        <v>3446</v>
      </c>
      <c r="AE124" s="142" t="s">
        <v>152</v>
      </c>
      <c r="AF124" s="315"/>
      <c r="AH124" s="318" t="s">
        <v>152</v>
      </c>
      <c r="AI124" s="315" t="s">
        <v>3446</v>
      </c>
      <c r="AJ124" s="315" t="s">
        <v>152</v>
      </c>
      <c r="AK124" s="142" t="s">
        <v>152</v>
      </c>
      <c r="AL124" s="142" t="s">
        <v>152</v>
      </c>
      <c r="AM124" s="316" t="s">
        <v>152</v>
      </c>
      <c r="AN124" s="142" t="s">
        <v>152</v>
      </c>
      <c r="AO124" s="315" t="s">
        <v>1469</v>
      </c>
      <c r="AP124" s="315" t="s">
        <v>152</v>
      </c>
      <c r="AQ124" s="316"/>
      <c r="AR124" s="142" t="s">
        <v>152</v>
      </c>
      <c r="AS124" s="315" t="s">
        <v>150</v>
      </c>
      <c r="AT124" s="142" t="s">
        <v>152</v>
      </c>
      <c r="AU124" s="316"/>
      <c r="AV124" s="317" t="s">
        <v>152</v>
      </c>
      <c r="AW124" s="142" t="s">
        <v>152</v>
      </c>
    </row>
    <row r="125" spans="1:49" s="142" customFormat="1">
      <c r="A125" s="142" t="s">
        <v>11399</v>
      </c>
      <c r="B125" s="315" t="s">
        <v>11400</v>
      </c>
      <c r="C125" s="142" t="s">
        <v>3444</v>
      </c>
      <c r="D125" s="142" t="s">
        <v>5270</v>
      </c>
      <c r="E125" s="315" t="s">
        <v>11401</v>
      </c>
      <c r="F125" s="315" t="s">
        <v>1789</v>
      </c>
      <c r="G125" s="142" t="s">
        <v>150</v>
      </c>
      <c r="H125" s="316" t="s">
        <v>3445</v>
      </c>
      <c r="I125" s="317">
        <v>7394</v>
      </c>
      <c r="J125" s="317">
        <v>0</v>
      </c>
      <c r="K125" s="317" t="s">
        <v>152</v>
      </c>
      <c r="L125" s="315">
        <v>0</v>
      </c>
      <c r="M125" s="315" t="s">
        <v>152</v>
      </c>
      <c r="N125" s="315" t="s">
        <v>152</v>
      </c>
      <c r="O125" s="315" t="s">
        <v>152</v>
      </c>
      <c r="P125" s="315" t="s">
        <v>13227</v>
      </c>
      <c r="Q125" s="315" t="s">
        <v>152</v>
      </c>
      <c r="R125" s="315" t="s">
        <v>152</v>
      </c>
      <c r="S125" s="315" t="s">
        <v>152</v>
      </c>
      <c r="T125" s="315" t="s">
        <v>152</v>
      </c>
      <c r="U125" s="315" t="s">
        <v>152</v>
      </c>
      <c r="V125" s="315" t="s">
        <v>152</v>
      </c>
      <c r="W125" s="142" t="s">
        <v>11402</v>
      </c>
      <c r="X125" s="142" t="s">
        <v>6493</v>
      </c>
      <c r="Y125" s="142" t="s">
        <v>152</v>
      </c>
      <c r="Z125" s="142" t="s">
        <v>3446</v>
      </c>
      <c r="AA125" s="315" t="s">
        <v>3447</v>
      </c>
      <c r="AB125" s="142" t="s">
        <v>11403</v>
      </c>
      <c r="AC125" s="142" t="s">
        <v>3446</v>
      </c>
      <c r="AD125" s="142" t="s">
        <v>3446</v>
      </c>
      <c r="AE125" s="142" t="s">
        <v>152</v>
      </c>
      <c r="AF125" s="315"/>
      <c r="AH125" s="318" t="s">
        <v>152</v>
      </c>
      <c r="AI125" s="315" t="s">
        <v>3446</v>
      </c>
      <c r="AJ125" s="315" t="s">
        <v>152</v>
      </c>
      <c r="AK125" s="142" t="s">
        <v>152</v>
      </c>
      <c r="AL125" s="142" t="s">
        <v>1787</v>
      </c>
      <c r="AM125" s="316" t="s">
        <v>11404</v>
      </c>
      <c r="AN125" s="142" t="s">
        <v>152</v>
      </c>
      <c r="AO125" s="315" t="s">
        <v>1469</v>
      </c>
      <c r="AP125" s="315" t="s">
        <v>152</v>
      </c>
      <c r="AQ125" s="316"/>
      <c r="AR125" s="142" t="s">
        <v>152</v>
      </c>
      <c r="AS125" s="315" t="s">
        <v>150</v>
      </c>
      <c r="AT125" s="142" t="s">
        <v>152</v>
      </c>
      <c r="AU125" s="316"/>
      <c r="AV125" s="317" t="s">
        <v>152</v>
      </c>
      <c r="AW125" s="142" t="s">
        <v>152</v>
      </c>
    </row>
    <row r="126" spans="1:49" s="142" customFormat="1">
      <c r="A126" s="142" t="s">
        <v>11410</v>
      </c>
      <c r="B126" s="315" t="s">
        <v>11411</v>
      </c>
      <c r="C126" s="142" t="s">
        <v>3444</v>
      </c>
      <c r="D126" s="142" t="s">
        <v>5270</v>
      </c>
      <c r="E126" s="315" t="s">
        <v>11412</v>
      </c>
      <c r="F126" s="315" t="s">
        <v>1789</v>
      </c>
      <c r="G126" s="142" t="s">
        <v>150</v>
      </c>
      <c r="H126" s="316" t="s">
        <v>3445</v>
      </c>
      <c r="I126" s="317">
        <v>10106</v>
      </c>
      <c r="J126" s="317">
        <v>0</v>
      </c>
      <c r="K126" s="317" t="s">
        <v>152</v>
      </c>
      <c r="L126" s="315">
        <v>0</v>
      </c>
      <c r="M126" s="315" t="s">
        <v>152</v>
      </c>
      <c r="N126" s="315" t="s">
        <v>152</v>
      </c>
      <c r="O126" s="315" t="s">
        <v>152</v>
      </c>
      <c r="P126" s="315" t="s">
        <v>13229</v>
      </c>
      <c r="Q126" s="315" t="s">
        <v>152</v>
      </c>
      <c r="R126" s="315" t="s">
        <v>152</v>
      </c>
      <c r="S126" s="315" t="s">
        <v>152</v>
      </c>
      <c r="T126" s="315" t="s">
        <v>152</v>
      </c>
      <c r="U126" s="315" t="s">
        <v>152</v>
      </c>
      <c r="V126" s="315" t="s">
        <v>152</v>
      </c>
      <c r="W126" s="142" t="s">
        <v>11413</v>
      </c>
      <c r="X126" s="142" t="s">
        <v>6492</v>
      </c>
      <c r="Y126" s="142" t="s">
        <v>152</v>
      </c>
      <c r="Z126" s="142" t="s">
        <v>3446</v>
      </c>
      <c r="AA126" s="315" t="s">
        <v>3447</v>
      </c>
      <c r="AB126" s="142" t="s">
        <v>11414</v>
      </c>
      <c r="AC126" s="142" t="s">
        <v>3446</v>
      </c>
      <c r="AD126" s="142" t="s">
        <v>3446</v>
      </c>
      <c r="AE126" s="142" t="s">
        <v>152</v>
      </c>
      <c r="AF126" s="315"/>
      <c r="AH126" s="318" t="s">
        <v>152</v>
      </c>
      <c r="AI126" s="315" t="s">
        <v>3446</v>
      </c>
      <c r="AJ126" s="315" t="s">
        <v>152</v>
      </c>
      <c r="AK126" s="142" t="s">
        <v>152</v>
      </c>
      <c r="AL126" s="142" t="s">
        <v>1787</v>
      </c>
      <c r="AM126" s="316" t="s">
        <v>11415</v>
      </c>
      <c r="AN126" s="142" t="s">
        <v>152</v>
      </c>
      <c r="AO126" s="315" t="s">
        <v>1469</v>
      </c>
      <c r="AP126" s="315" t="s">
        <v>152</v>
      </c>
      <c r="AQ126" s="316"/>
      <c r="AR126" s="142" t="s">
        <v>152</v>
      </c>
      <c r="AS126" s="315" t="s">
        <v>150</v>
      </c>
      <c r="AT126" s="142" t="s">
        <v>152</v>
      </c>
      <c r="AU126" s="316"/>
      <c r="AV126" s="317" t="s">
        <v>152</v>
      </c>
      <c r="AW126" s="142" t="s">
        <v>152</v>
      </c>
    </row>
    <row r="127" spans="1:49" s="142" customFormat="1">
      <c r="A127" s="142" t="s">
        <v>8463</v>
      </c>
      <c r="B127" s="315" t="s">
        <v>8464</v>
      </c>
      <c r="C127" s="142" t="s">
        <v>3444</v>
      </c>
      <c r="D127" s="142" t="s">
        <v>5257</v>
      </c>
      <c r="E127" s="315" t="s">
        <v>8465</v>
      </c>
      <c r="F127" s="315" t="s">
        <v>1789</v>
      </c>
      <c r="G127" s="142" t="s">
        <v>150</v>
      </c>
      <c r="H127" s="316" t="s">
        <v>3445</v>
      </c>
      <c r="I127" s="317">
        <v>7459</v>
      </c>
      <c r="J127" s="317">
        <v>0</v>
      </c>
      <c r="K127" s="317" t="s">
        <v>152</v>
      </c>
      <c r="L127" s="315">
        <v>0</v>
      </c>
      <c r="M127" s="315" t="s">
        <v>152</v>
      </c>
      <c r="N127" s="315" t="s">
        <v>152</v>
      </c>
      <c r="O127" s="315" t="s">
        <v>152</v>
      </c>
      <c r="P127" s="315" t="s">
        <v>12425</v>
      </c>
      <c r="Q127" s="315" t="s">
        <v>152</v>
      </c>
      <c r="R127" s="315" t="s">
        <v>152</v>
      </c>
      <c r="S127" s="315" t="s">
        <v>152</v>
      </c>
      <c r="T127" s="315" t="s">
        <v>152</v>
      </c>
      <c r="U127" s="315" t="s">
        <v>152</v>
      </c>
      <c r="V127" s="315" t="s">
        <v>152</v>
      </c>
      <c r="W127" s="142" t="s">
        <v>8466</v>
      </c>
      <c r="X127" s="142" t="s">
        <v>6493</v>
      </c>
      <c r="Y127" s="142" t="s">
        <v>152</v>
      </c>
      <c r="Z127" s="142" t="s">
        <v>3446</v>
      </c>
      <c r="AA127" s="315" t="s">
        <v>3447</v>
      </c>
      <c r="AC127" s="142" t="s">
        <v>3446</v>
      </c>
      <c r="AD127" s="142" t="s">
        <v>3446</v>
      </c>
      <c r="AE127" s="142" t="s">
        <v>152</v>
      </c>
      <c r="AF127" s="315"/>
      <c r="AH127" s="318" t="s">
        <v>152</v>
      </c>
      <c r="AI127" s="315" t="s">
        <v>3446</v>
      </c>
      <c r="AJ127" s="315" t="s">
        <v>152</v>
      </c>
      <c r="AK127" s="142" t="s">
        <v>8467</v>
      </c>
      <c r="AL127" s="142" t="s">
        <v>1787</v>
      </c>
      <c r="AM127" s="316" t="s">
        <v>8468</v>
      </c>
      <c r="AN127" s="142" t="s">
        <v>152</v>
      </c>
      <c r="AO127" s="315" t="s">
        <v>1469</v>
      </c>
      <c r="AP127" s="315" t="s">
        <v>152</v>
      </c>
      <c r="AQ127" s="316"/>
      <c r="AR127" s="142" t="s">
        <v>152</v>
      </c>
      <c r="AS127" s="315" t="s">
        <v>150</v>
      </c>
      <c r="AT127" s="142" t="s">
        <v>152</v>
      </c>
      <c r="AU127" s="316"/>
      <c r="AV127" s="317" t="s">
        <v>152</v>
      </c>
      <c r="AW127" s="142" t="s">
        <v>152</v>
      </c>
    </row>
    <row r="128" spans="1:49" s="142" customFormat="1">
      <c r="A128" s="142" t="s">
        <v>8231</v>
      </c>
      <c r="B128" s="315" t="s">
        <v>8232</v>
      </c>
      <c r="C128" s="142" t="s">
        <v>3444</v>
      </c>
      <c r="D128" s="142" t="s">
        <v>5257</v>
      </c>
      <c r="E128" s="315" t="s">
        <v>8233</v>
      </c>
      <c r="F128" s="315" t="s">
        <v>1789</v>
      </c>
      <c r="G128" s="142" t="s">
        <v>150</v>
      </c>
      <c r="H128" s="316" t="s">
        <v>3445</v>
      </c>
      <c r="I128" s="317">
        <v>20188</v>
      </c>
      <c r="J128" s="317">
        <v>0</v>
      </c>
      <c r="K128" s="317" t="s">
        <v>152</v>
      </c>
      <c r="L128" s="315">
        <v>0</v>
      </c>
      <c r="M128" s="315" t="s">
        <v>152</v>
      </c>
      <c r="N128" s="315" t="s">
        <v>152</v>
      </c>
      <c r="O128" s="315" t="s">
        <v>152</v>
      </c>
      <c r="P128" s="315" t="s">
        <v>12381</v>
      </c>
      <c r="Q128" s="315" t="s">
        <v>152</v>
      </c>
      <c r="R128" s="315" t="s">
        <v>152</v>
      </c>
      <c r="S128" s="315" t="s">
        <v>152</v>
      </c>
      <c r="T128" s="315" t="s">
        <v>152</v>
      </c>
      <c r="U128" s="315" t="s">
        <v>152</v>
      </c>
      <c r="V128" s="315" t="s">
        <v>152</v>
      </c>
      <c r="W128" s="142" t="s">
        <v>8234</v>
      </c>
      <c r="X128" s="142" t="s">
        <v>6492</v>
      </c>
      <c r="Y128" s="142" t="s">
        <v>152</v>
      </c>
      <c r="Z128" s="142" t="s">
        <v>3446</v>
      </c>
      <c r="AA128" s="315" t="s">
        <v>3447</v>
      </c>
      <c r="AB128" s="142" t="s">
        <v>8235</v>
      </c>
      <c r="AC128" s="142" t="s">
        <v>3446</v>
      </c>
      <c r="AD128" s="142" t="s">
        <v>3446</v>
      </c>
      <c r="AE128" s="142" t="s">
        <v>152</v>
      </c>
      <c r="AF128" s="315"/>
      <c r="AH128" s="318" t="s">
        <v>152</v>
      </c>
      <c r="AI128" s="315" t="s">
        <v>3446</v>
      </c>
      <c r="AJ128" s="315" t="s">
        <v>152</v>
      </c>
      <c r="AK128" s="142" t="s">
        <v>8236</v>
      </c>
      <c r="AL128" s="142" t="s">
        <v>152</v>
      </c>
      <c r="AM128" s="316" t="s">
        <v>152</v>
      </c>
      <c r="AN128" s="142" t="s">
        <v>152</v>
      </c>
      <c r="AO128" s="315" t="s">
        <v>1469</v>
      </c>
      <c r="AP128" s="315" t="s">
        <v>152</v>
      </c>
      <c r="AQ128" s="316"/>
      <c r="AR128" s="142" t="s">
        <v>152</v>
      </c>
      <c r="AS128" s="315" t="s">
        <v>150</v>
      </c>
      <c r="AT128" s="142" t="s">
        <v>152</v>
      </c>
      <c r="AU128" s="316"/>
      <c r="AV128" s="317" t="s">
        <v>152</v>
      </c>
      <c r="AW128" s="142" t="s">
        <v>152</v>
      </c>
    </row>
    <row r="129" spans="1:49" s="142" customFormat="1">
      <c r="A129" s="142" t="s">
        <v>10769</v>
      </c>
      <c r="B129" s="315" t="s">
        <v>10770</v>
      </c>
      <c r="C129" s="142" t="s">
        <v>3444</v>
      </c>
      <c r="D129" s="142" t="s">
        <v>10771</v>
      </c>
      <c r="E129" s="315" t="s">
        <v>10772</v>
      </c>
      <c r="F129" s="315" t="s">
        <v>1789</v>
      </c>
      <c r="G129" s="142" t="s">
        <v>150</v>
      </c>
      <c r="H129" s="316" t="s">
        <v>3445</v>
      </c>
      <c r="I129" s="317">
        <v>7950</v>
      </c>
      <c r="J129" s="317">
        <v>0</v>
      </c>
      <c r="K129" s="317" t="s">
        <v>152</v>
      </c>
      <c r="L129" s="315">
        <v>0</v>
      </c>
      <c r="M129" s="315" t="s">
        <v>152</v>
      </c>
      <c r="N129" s="315" t="s">
        <v>152</v>
      </c>
      <c r="O129" s="315" t="s">
        <v>152</v>
      </c>
      <c r="P129" s="315" t="s">
        <v>13049</v>
      </c>
      <c r="Q129" s="315" t="s">
        <v>152</v>
      </c>
      <c r="R129" s="315" t="s">
        <v>152</v>
      </c>
      <c r="S129" s="315" t="s">
        <v>152</v>
      </c>
      <c r="T129" s="315" t="s">
        <v>152</v>
      </c>
      <c r="U129" s="315" t="s">
        <v>152</v>
      </c>
      <c r="V129" s="315" t="s">
        <v>152</v>
      </c>
      <c r="W129" s="142" t="s">
        <v>10773</v>
      </c>
      <c r="X129" s="142" t="s">
        <v>6492</v>
      </c>
      <c r="Y129" s="142" t="s">
        <v>152</v>
      </c>
      <c r="Z129" s="142" t="s">
        <v>3446</v>
      </c>
      <c r="AA129" s="315" t="s">
        <v>3447</v>
      </c>
      <c r="AB129" s="142" t="s">
        <v>10774</v>
      </c>
      <c r="AC129" s="142" t="s">
        <v>3446</v>
      </c>
      <c r="AD129" s="142" t="s">
        <v>3446</v>
      </c>
      <c r="AE129" s="142" t="s">
        <v>152</v>
      </c>
      <c r="AF129" s="315"/>
      <c r="AH129" s="318" t="s">
        <v>152</v>
      </c>
      <c r="AI129" s="315" t="s">
        <v>3446</v>
      </c>
      <c r="AJ129" s="315" t="s">
        <v>152</v>
      </c>
      <c r="AK129" s="142" t="s">
        <v>10775</v>
      </c>
      <c r="AL129" s="142" t="s">
        <v>1787</v>
      </c>
      <c r="AM129" s="316" t="s">
        <v>10776</v>
      </c>
      <c r="AN129" s="142" t="s">
        <v>152</v>
      </c>
      <c r="AO129" s="315" t="s">
        <v>1469</v>
      </c>
      <c r="AP129" s="315" t="s">
        <v>152</v>
      </c>
      <c r="AQ129" s="316"/>
      <c r="AR129" s="142" t="s">
        <v>152</v>
      </c>
      <c r="AS129" s="315" t="s">
        <v>150</v>
      </c>
      <c r="AT129" s="142" t="s">
        <v>152</v>
      </c>
      <c r="AU129" s="316"/>
      <c r="AV129" s="317" t="s">
        <v>152</v>
      </c>
      <c r="AW129" s="142" t="s">
        <v>152</v>
      </c>
    </row>
    <row r="130" spans="1:49" s="142" customFormat="1">
      <c r="A130" s="142" t="s">
        <v>9305</v>
      </c>
      <c r="B130" s="315" t="s">
        <v>9306</v>
      </c>
      <c r="C130" s="142" t="s">
        <v>3444</v>
      </c>
      <c r="D130" s="142" t="s">
        <v>3690</v>
      </c>
      <c r="E130" s="315" t="s">
        <v>9307</v>
      </c>
      <c r="F130" s="315" t="s">
        <v>1789</v>
      </c>
      <c r="G130" s="142" t="s">
        <v>150</v>
      </c>
      <c r="H130" s="316" t="s">
        <v>3445</v>
      </c>
      <c r="I130" s="317">
        <v>8909</v>
      </c>
      <c r="J130" s="317">
        <v>0</v>
      </c>
      <c r="K130" s="317" t="s">
        <v>152</v>
      </c>
      <c r="L130" s="315">
        <v>0</v>
      </c>
      <c r="M130" s="315" t="s">
        <v>152</v>
      </c>
      <c r="N130" s="315" t="s">
        <v>152</v>
      </c>
      <c r="O130" s="315" t="s">
        <v>152</v>
      </c>
      <c r="P130" s="315" t="s">
        <v>12633</v>
      </c>
      <c r="Q130" s="315" t="s">
        <v>152</v>
      </c>
      <c r="R130" s="315" t="s">
        <v>152</v>
      </c>
      <c r="S130" s="315" t="s">
        <v>152</v>
      </c>
      <c r="T130" s="315" t="s">
        <v>152</v>
      </c>
      <c r="U130" s="315" t="s">
        <v>152</v>
      </c>
      <c r="V130" s="315" t="s">
        <v>152</v>
      </c>
      <c r="W130" s="142" t="s">
        <v>9308</v>
      </c>
      <c r="X130" s="142" t="s">
        <v>6493</v>
      </c>
      <c r="Y130" s="142" t="s">
        <v>152</v>
      </c>
      <c r="Z130" s="142" t="s">
        <v>3446</v>
      </c>
      <c r="AA130" s="315" t="s">
        <v>3447</v>
      </c>
      <c r="AC130" s="142" t="s">
        <v>3446</v>
      </c>
      <c r="AD130" s="142" t="s">
        <v>3446</v>
      </c>
      <c r="AE130" s="142" t="s">
        <v>152</v>
      </c>
      <c r="AF130" s="315"/>
      <c r="AH130" s="318" t="s">
        <v>152</v>
      </c>
      <c r="AI130" s="315" t="s">
        <v>3446</v>
      </c>
      <c r="AJ130" s="315" t="s">
        <v>152</v>
      </c>
      <c r="AK130" s="142" t="s">
        <v>9309</v>
      </c>
      <c r="AL130" s="142" t="s">
        <v>1787</v>
      </c>
      <c r="AM130" s="316" t="s">
        <v>9310</v>
      </c>
      <c r="AN130" s="142" t="s">
        <v>152</v>
      </c>
      <c r="AO130" s="315" t="s">
        <v>1469</v>
      </c>
      <c r="AP130" s="315" t="s">
        <v>152</v>
      </c>
      <c r="AQ130" s="316"/>
      <c r="AR130" s="142" t="s">
        <v>152</v>
      </c>
      <c r="AS130" s="315" t="s">
        <v>150</v>
      </c>
      <c r="AT130" s="142" t="s">
        <v>152</v>
      </c>
      <c r="AU130" s="316"/>
      <c r="AV130" s="317" t="s">
        <v>152</v>
      </c>
      <c r="AW130" s="142" t="s">
        <v>152</v>
      </c>
    </row>
    <row r="131" spans="1:49" s="142" customFormat="1">
      <c r="A131" s="142" t="s">
        <v>9311</v>
      </c>
      <c r="B131" s="315" t="s">
        <v>1679</v>
      </c>
      <c r="C131" s="142" t="s">
        <v>3444</v>
      </c>
      <c r="D131" s="142" t="s">
        <v>3690</v>
      </c>
      <c r="E131" s="315" t="s">
        <v>9312</v>
      </c>
      <c r="F131" s="315" t="s">
        <v>1789</v>
      </c>
      <c r="G131" s="142" t="s">
        <v>150</v>
      </c>
      <c r="H131" s="316" t="s">
        <v>3445</v>
      </c>
      <c r="I131" s="317">
        <v>11809</v>
      </c>
      <c r="J131" s="317">
        <v>0</v>
      </c>
      <c r="K131" s="317" t="s">
        <v>152</v>
      </c>
      <c r="L131" s="315">
        <v>4</v>
      </c>
      <c r="M131" s="315" t="s">
        <v>152</v>
      </c>
      <c r="N131" s="315" t="s">
        <v>152</v>
      </c>
      <c r="O131" s="315" t="s">
        <v>152</v>
      </c>
      <c r="P131" s="315" t="s">
        <v>12634</v>
      </c>
      <c r="Q131" s="315" t="s">
        <v>152</v>
      </c>
      <c r="R131" s="315" t="s">
        <v>152</v>
      </c>
      <c r="S131" s="315" t="s">
        <v>152</v>
      </c>
      <c r="T131" s="315" t="s">
        <v>152</v>
      </c>
      <c r="U131" s="315" t="s">
        <v>152</v>
      </c>
      <c r="V131" s="315" t="s">
        <v>152</v>
      </c>
      <c r="W131" s="142" t="s">
        <v>1797</v>
      </c>
      <c r="X131" s="142" t="s">
        <v>6492</v>
      </c>
      <c r="Y131" s="142" t="s">
        <v>152</v>
      </c>
      <c r="Z131" s="142" t="s">
        <v>3446</v>
      </c>
      <c r="AA131" s="315" t="s">
        <v>3447</v>
      </c>
      <c r="AB131" s="142" t="s">
        <v>9313</v>
      </c>
      <c r="AC131" s="142" t="s">
        <v>3446</v>
      </c>
      <c r="AD131" s="142" t="s">
        <v>3446</v>
      </c>
      <c r="AE131" s="142" t="s">
        <v>152</v>
      </c>
      <c r="AF131" s="315"/>
      <c r="AH131" s="318" t="s">
        <v>152</v>
      </c>
      <c r="AI131" s="315" t="s">
        <v>3446</v>
      </c>
      <c r="AJ131" s="315" t="s">
        <v>152</v>
      </c>
      <c r="AK131" s="142" t="s">
        <v>1269</v>
      </c>
      <c r="AL131" s="142" t="s">
        <v>1787</v>
      </c>
      <c r="AM131" s="316" t="s">
        <v>3862</v>
      </c>
      <c r="AN131" s="142" t="s">
        <v>152</v>
      </c>
      <c r="AO131" s="315" t="s">
        <v>1469</v>
      </c>
      <c r="AP131" s="315" t="s">
        <v>152</v>
      </c>
      <c r="AQ131" s="316"/>
      <c r="AR131" s="142" t="s">
        <v>152</v>
      </c>
      <c r="AS131" s="315" t="s">
        <v>150</v>
      </c>
      <c r="AT131" s="142" t="s">
        <v>152</v>
      </c>
      <c r="AU131" s="316"/>
      <c r="AV131" s="317" t="s">
        <v>152</v>
      </c>
      <c r="AW131" s="142" t="s">
        <v>152</v>
      </c>
    </row>
    <row r="132" spans="1:49" s="142" customFormat="1">
      <c r="A132" s="142" t="s">
        <v>9314</v>
      </c>
      <c r="B132" s="315" t="s">
        <v>9315</v>
      </c>
      <c r="C132" s="142" t="s">
        <v>3444</v>
      </c>
      <c r="D132" s="142" t="s">
        <v>3690</v>
      </c>
      <c r="E132" s="315" t="s">
        <v>9316</v>
      </c>
      <c r="F132" s="315" t="s">
        <v>1789</v>
      </c>
      <c r="G132" s="142" t="s">
        <v>150</v>
      </c>
      <c r="H132" s="316" t="s">
        <v>3445</v>
      </c>
      <c r="I132" s="317">
        <v>12995</v>
      </c>
      <c r="J132" s="317">
        <v>0</v>
      </c>
      <c r="K132" s="317" t="s">
        <v>152</v>
      </c>
      <c r="L132" s="315">
        <v>0</v>
      </c>
      <c r="M132" s="315" t="s">
        <v>152</v>
      </c>
      <c r="N132" s="315" t="s">
        <v>152</v>
      </c>
      <c r="O132" s="315" t="s">
        <v>152</v>
      </c>
      <c r="P132" s="315" t="s">
        <v>12635</v>
      </c>
      <c r="Q132" s="315" t="s">
        <v>152</v>
      </c>
      <c r="R132" s="315" t="s">
        <v>152</v>
      </c>
      <c r="S132" s="315" t="s">
        <v>152</v>
      </c>
      <c r="T132" s="315" t="s">
        <v>152</v>
      </c>
      <c r="U132" s="315" t="s">
        <v>152</v>
      </c>
      <c r="V132" s="315" t="s">
        <v>152</v>
      </c>
      <c r="W132" s="142" t="s">
        <v>9317</v>
      </c>
      <c r="X132" s="142" t="s">
        <v>6493</v>
      </c>
      <c r="Y132" s="142" t="s">
        <v>152</v>
      </c>
      <c r="Z132" s="142" t="s">
        <v>3446</v>
      </c>
      <c r="AA132" s="315" t="s">
        <v>3447</v>
      </c>
      <c r="AC132" s="142" t="s">
        <v>3446</v>
      </c>
      <c r="AD132" s="142" t="s">
        <v>3446</v>
      </c>
      <c r="AE132" s="142" t="s">
        <v>152</v>
      </c>
      <c r="AF132" s="315"/>
      <c r="AH132" s="318" t="s">
        <v>152</v>
      </c>
      <c r="AI132" s="315" t="s">
        <v>3446</v>
      </c>
      <c r="AJ132" s="315" t="s">
        <v>152</v>
      </c>
      <c r="AK132" s="142" t="s">
        <v>9318</v>
      </c>
      <c r="AL132" s="142" t="s">
        <v>1787</v>
      </c>
      <c r="AM132" s="316" t="s">
        <v>9319</v>
      </c>
      <c r="AN132" s="142" t="s">
        <v>152</v>
      </c>
      <c r="AO132" s="315" t="s">
        <v>1469</v>
      </c>
      <c r="AP132" s="315" t="s">
        <v>152</v>
      </c>
      <c r="AQ132" s="316"/>
      <c r="AR132" s="142" t="s">
        <v>152</v>
      </c>
      <c r="AS132" s="315" t="s">
        <v>150</v>
      </c>
      <c r="AT132" s="142" t="s">
        <v>152</v>
      </c>
      <c r="AU132" s="316"/>
      <c r="AV132" s="317" t="s">
        <v>152</v>
      </c>
      <c r="AW132" s="142" t="s">
        <v>152</v>
      </c>
    </row>
    <row r="133" spans="1:49" s="142" customFormat="1">
      <c r="A133" s="142" t="s">
        <v>11709</v>
      </c>
      <c r="B133" s="315" t="s">
        <v>4887</v>
      </c>
      <c r="C133" s="142" t="s">
        <v>3444</v>
      </c>
      <c r="D133" s="142" t="s">
        <v>5257</v>
      </c>
      <c r="E133" s="315" t="s">
        <v>11710</v>
      </c>
      <c r="F133" s="315" t="s">
        <v>1789</v>
      </c>
      <c r="G133" s="142" t="s">
        <v>150</v>
      </c>
      <c r="H133" s="316" t="s">
        <v>3445</v>
      </c>
      <c r="I133" s="317">
        <v>25387</v>
      </c>
      <c r="J133" s="317">
        <v>0</v>
      </c>
      <c r="K133" s="317" t="s">
        <v>152</v>
      </c>
      <c r="L133" s="315">
        <v>0</v>
      </c>
      <c r="M133" s="315" t="s">
        <v>152</v>
      </c>
      <c r="N133" s="315" t="s">
        <v>152</v>
      </c>
      <c r="O133" s="315" t="s">
        <v>152</v>
      </c>
      <c r="P133" s="315" t="s">
        <v>13298</v>
      </c>
      <c r="Q133" s="315" t="s">
        <v>152</v>
      </c>
      <c r="R133" s="315" t="s">
        <v>152</v>
      </c>
      <c r="S133" s="315" t="s">
        <v>152</v>
      </c>
      <c r="T133" s="315" t="s">
        <v>152</v>
      </c>
      <c r="U133" s="315" t="s">
        <v>152</v>
      </c>
      <c r="V133" s="315" t="s">
        <v>152</v>
      </c>
      <c r="W133" s="142" t="s">
        <v>5612</v>
      </c>
      <c r="X133" s="142" t="s">
        <v>6492</v>
      </c>
      <c r="Y133" s="142" t="s">
        <v>152</v>
      </c>
      <c r="Z133" s="142" t="s">
        <v>3446</v>
      </c>
      <c r="AA133" s="315" t="s">
        <v>3447</v>
      </c>
      <c r="AB133" s="142" t="s">
        <v>11711</v>
      </c>
      <c r="AC133" s="142" t="s">
        <v>3446</v>
      </c>
      <c r="AD133" s="142" t="s">
        <v>3446</v>
      </c>
      <c r="AE133" s="142" t="s">
        <v>152</v>
      </c>
      <c r="AF133" s="315"/>
      <c r="AH133" s="318" t="s">
        <v>152</v>
      </c>
      <c r="AI133" s="315" t="s">
        <v>3446</v>
      </c>
      <c r="AJ133" s="315" t="s">
        <v>152</v>
      </c>
      <c r="AK133" s="142" t="s">
        <v>5613</v>
      </c>
      <c r="AL133" s="142" t="s">
        <v>1787</v>
      </c>
      <c r="AM133" s="316" t="s">
        <v>5614</v>
      </c>
      <c r="AN133" s="142" t="s">
        <v>152</v>
      </c>
      <c r="AO133" s="315" t="s">
        <v>1469</v>
      </c>
      <c r="AP133" s="315" t="s">
        <v>152</v>
      </c>
      <c r="AQ133" s="316"/>
      <c r="AR133" s="142" t="s">
        <v>152</v>
      </c>
      <c r="AS133" s="315" t="s">
        <v>150</v>
      </c>
      <c r="AT133" s="142" t="s">
        <v>152</v>
      </c>
      <c r="AU133" s="316"/>
      <c r="AV133" s="317" t="s">
        <v>152</v>
      </c>
      <c r="AW133" s="142" t="s">
        <v>152</v>
      </c>
    </row>
    <row r="134" spans="1:49" s="142" customFormat="1">
      <c r="A134" s="142" t="s">
        <v>11712</v>
      </c>
      <c r="B134" s="315" t="s">
        <v>11713</v>
      </c>
      <c r="C134" s="142" t="s">
        <v>3444</v>
      </c>
      <c r="D134" s="142" t="s">
        <v>5257</v>
      </c>
      <c r="E134" s="315" t="s">
        <v>11714</v>
      </c>
      <c r="F134" s="315" t="s">
        <v>1789</v>
      </c>
      <c r="G134" s="142" t="s">
        <v>150</v>
      </c>
      <c r="H134" s="316" t="s">
        <v>3445</v>
      </c>
      <c r="I134" s="317">
        <v>20294</v>
      </c>
      <c r="J134" s="317">
        <v>0</v>
      </c>
      <c r="K134" s="317" t="s">
        <v>152</v>
      </c>
      <c r="L134" s="315">
        <v>0</v>
      </c>
      <c r="M134" s="315" t="s">
        <v>152</v>
      </c>
      <c r="N134" s="315" t="s">
        <v>152</v>
      </c>
      <c r="O134" s="315" t="s">
        <v>152</v>
      </c>
      <c r="P134" s="315" t="s">
        <v>13299</v>
      </c>
      <c r="Q134" s="315" t="s">
        <v>152</v>
      </c>
      <c r="R134" s="315" t="s">
        <v>152</v>
      </c>
      <c r="S134" s="315" t="s">
        <v>152</v>
      </c>
      <c r="T134" s="315" t="s">
        <v>152</v>
      </c>
      <c r="U134" s="315" t="s">
        <v>152</v>
      </c>
      <c r="V134" s="315" t="s">
        <v>152</v>
      </c>
      <c r="W134" s="142" t="s">
        <v>11715</v>
      </c>
      <c r="X134" s="142" t="s">
        <v>6492</v>
      </c>
      <c r="Y134" s="142" t="s">
        <v>152</v>
      </c>
      <c r="Z134" s="142" t="s">
        <v>3446</v>
      </c>
      <c r="AA134" s="315" t="s">
        <v>3447</v>
      </c>
      <c r="AC134" s="142" t="s">
        <v>3446</v>
      </c>
      <c r="AD134" s="142" t="s">
        <v>3446</v>
      </c>
      <c r="AE134" s="142" t="s">
        <v>152</v>
      </c>
      <c r="AF134" s="315"/>
      <c r="AH134" s="318" t="s">
        <v>152</v>
      </c>
      <c r="AI134" s="315" t="s">
        <v>3446</v>
      </c>
      <c r="AJ134" s="315" t="s">
        <v>152</v>
      </c>
      <c r="AK134" s="142" t="s">
        <v>11716</v>
      </c>
      <c r="AL134" s="142" t="s">
        <v>1787</v>
      </c>
      <c r="AM134" s="316" t="s">
        <v>11717</v>
      </c>
      <c r="AN134" s="142" t="s">
        <v>152</v>
      </c>
      <c r="AO134" s="315" t="s">
        <v>1469</v>
      </c>
      <c r="AP134" s="315" t="s">
        <v>152</v>
      </c>
      <c r="AQ134" s="316"/>
      <c r="AR134" s="142" t="s">
        <v>152</v>
      </c>
      <c r="AS134" s="315" t="s">
        <v>150</v>
      </c>
      <c r="AT134" s="142" t="s">
        <v>152</v>
      </c>
      <c r="AU134" s="316"/>
      <c r="AV134" s="317" t="s">
        <v>152</v>
      </c>
      <c r="AW134" s="142" t="s">
        <v>152</v>
      </c>
    </row>
    <row r="135" spans="1:49" s="142" customFormat="1">
      <c r="A135" s="142" t="s">
        <v>8355</v>
      </c>
      <c r="B135" s="315" t="s">
        <v>8356</v>
      </c>
      <c r="C135" s="142" t="s">
        <v>3444</v>
      </c>
      <c r="D135" s="142" t="s">
        <v>3448</v>
      </c>
      <c r="E135" s="315" t="s">
        <v>8357</v>
      </c>
      <c r="F135" s="315" t="s">
        <v>1789</v>
      </c>
      <c r="G135" s="142" t="s">
        <v>150</v>
      </c>
      <c r="H135" s="316" t="s">
        <v>3445</v>
      </c>
      <c r="I135" s="317">
        <v>17887</v>
      </c>
      <c r="J135" s="317">
        <v>0</v>
      </c>
      <c r="K135" s="317" t="s">
        <v>152</v>
      </c>
      <c r="L135" s="315">
        <v>0</v>
      </c>
      <c r="M135" s="315" t="s">
        <v>152</v>
      </c>
      <c r="N135" s="315" t="s">
        <v>152</v>
      </c>
      <c r="O135" s="315" t="s">
        <v>152</v>
      </c>
      <c r="P135" s="315" t="s">
        <v>12398</v>
      </c>
      <c r="Q135" s="315" t="s">
        <v>152</v>
      </c>
      <c r="R135" s="315" t="s">
        <v>152</v>
      </c>
      <c r="S135" s="315" t="s">
        <v>152</v>
      </c>
      <c r="T135" s="315" t="s">
        <v>152</v>
      </c>
      <c r="U135" s="315" t="s">
        <v>152</v>
      </c>
      <c r="V135" s="315" t="s">
        <v>152</v>
      </c>
      <c r="W135" s="142" t="s">
        <v>8358</v>
      </c>
      <c r="X135" s="142" t="s">
        <v>6492</v>
      </c>
      <c r="Y135" s="142" t="s">
        <v>152</v>
      </c>
      <c r="Z135" s="142" t="s">
        <v>3446</v>
      </c>
      <c r="AA135" s="315" t="s">
        <v>3447</v>
      </c>
      <c r="AB135" s="142" t="s">
        <v>8359</v>
      </c>
      <c r="AC135" s="142" t="s">
        <v>3446</v>
      </c>
      <c r="AD135" s="142" t="s">
        <v>3446</v>
      </c>
      <c r="AE135" s="142" t="s">
        <v>152</v>
      </c>
      <c r="AF135" s="315"/>
      <c r="AH135" s="318" t="s">
        <v>152</v>
      </c>
      <c r="AI135" s="315" t="s">
        <v>3446</v>
      </c>
      <c r="AJ135" s="315" t="s">
        <v>152</v>
      </c>
      <c r="AK135" s="142" t="s">
        <v>152</v>
      </c>
      <c r="AL135" s="142" t="s">
        <v>1787</v>
      </c>
      <c r="AM135" s="316" t="s">
        <v>8360</v>
      </c>
      <c r="AN135" s="142" t="s">
        <v>152</v>
      </c>
      <c r="AO135" s="315" t="s">
        <v>1469</v>
      </c>
      <c r="AP135" s="315" t="s">
        <v>152</v>
      </c>
      <c r="AQ135" s="316"/>
      <c r="AR135" s="142" t="s">
        <v>152</v>
      </c>
      <c r="AS135" s="315" t="s">
        <v>150</v>
      </c>
      <c r="AT135" s="142" t="s">
        <v>152</v>
      </c>
      <c r="AU135" s="316"/>
      <c r="AV135" s="317" t="s">
        <v>152</v>
      </c>
      <c r="AW135" s="142" t="s">
        <v>152</v>
      </c>
    </row>
    <row r="136" spans="1:49" s="142" customFormat="1">
      <c r="A136" s="142" t="s">
        <v>8389</v>
      </c>
      <c r="B136" s="315" t="s">
        <v>8390</v>
      </c>
      <c r="C136" s="142" t="s">
        <v>3444</v>
      </c>
      <c r="D136" s="142" t="s">
        <v>3448</v>
      </c>
      <c r="E136" s="315" t="s">
        <v>8391</v>
      </c>
      <c r="F136" s="315" t="s">
        <v>1789</v>
      </c>
      <c r="G136" s="142" t="s">
        <v>150</v>
      </c>
      <c r="H136" s="316" t="s">
        <v>3445</v>
      </c>
      <c r="I136" s="317">
        <v>100000</v>
      </c>
      <c r="J136" s="317">
        <v>0</v>
      </c>
      <c r="K136" s="317" t="s">
        <v>152</v>
      </c>
      <c r="L136" s="315">
        <v>0</v>
      </c>
      <c r="M136" s="315" t="s">
        <v>152</v>
      </c>
      <c r="N136" s="315" t="s">
        <v>152</v>
      </c>
      <c r="O136" s="315" t="s">
        <v>152</v>
      </c>
      <c r="P136" s="315" t="s">
        <v>12406</v>
      </c>
      <c r="Q136" s="315" t="s">
        <v>152</v>
      </c>
      <c r="R136" s="315" t="s">
        <v>152</v>
      </c>
      <c r="S136" s="315" t="s">
        <v>152</v>
      </c>
      <c r="T136" s="315" t="s">
        <v>152</v>
      </c>
      <c r="U136" s="315" t="s">
        <v>152</v>
      </c>
      <c r="V136" s="315" t="s">
        <v>152</v>
      </c>
      <c r="W136" s="142" t="s">
        <v>8392</v>
      </c>
      <c r="X136" s="142" t="s">
        <v>6492</v>
      </c>
      <c r="Y136" s="142" t="s">
        <v>152</v>
      </c>
      <c r="Z136" s="142" t="s">
        <v>3446</v>
      </c>
      <c r="AA136" s="315" t="s">
        <v>3447</v>
      </c>
      <c r="AB136" s="142" t="s">
        <v>8393</v>
      </c>
      <c r="AC136" s="142" t="s">
        <v>3446</v>
      </c>
      <c r="AD136" s="142" t="s">
        <v>3446</v>
      </c>
      <c r="AE136" s="142" t="s">
        <v>152</v>
      </c>
      <c r="AF136" s="315"/>
      <c r="AH136" s="318" t="s">
        <v>152</v>
      </c>
      <c r="AI136" s="315" t="s">
        <v>3446</v>
      </c>
      <c r="AJ136" s="315" t="s">
        <v>152</v>
      </c>
      <c r="AK136" s="142" t="s">
        <v>152</v>
      </c>
      <c r="AL136" s="142" t="s">
        <v>152</v>
      </c>
      <c r="AM136" s="316" t="s">
        <v>152</v>
      </c>
      <c r="AN136" s="142" t="s">
        <v>152</v>
      </c>
      <c r="AO136" s="315" t="s">
        <v>1469</v>
      </c>
      <c r="AP136" s="315" t="s">
        <v>152</v>
      </c>
      <c r="AQ136" s="316"/>
      <c r="AR136" s="142" t="s">
        <v>152</v>
      </c>
      <c r="AS136" s="315" t="s">
        <v>150</v>
      </c>
      <c r="AT136" s="142" t="s">
        <v>152</v>
      </c>
      <c r="AU136" s="316"/>
      <c r="AV136" s="317" t="s">
        <v>152</v>
      </c>
      <c r="AW136" s="142" t="s">
        <v>152</v>
      </c>
    </row>
    <row r="137" spans="1:49" s="142" customFormat="1">
      <c r="A137" s="142" t="s">
        <v>8525</v>
      </c>
      <c r="B137" s="315" t="s">
        <v>8526</v>
      </c>
      <c r="C137" s="142" t="s">
        <v>3444</v>
      </c>
      <c r="D137" s="142" t="s">
        <v>3448</v>
      </c>
      <c r="E137" s="315" t="s">
        <v>8527</v>
      </c>
      <c r="F137" s="315" t="s">
        <v>1789</v>
      </c>
      <c r="G137" s="142" t="s">
        <v>150</v>
      </c>
      <c r="H137" s="316" t="s">
        <v>3445</v>
      </c>
      <c r="I137" s="317">
        <v>23916</v>
      </c>
      <c r="J137" s="317">
        <v>0</v>
      </c>
      <c r="K137" s="317" t="s">
        <v>152</v>
      </c>
      <c r="L137" s="315">
        <v>0</v>
      </c>
      <c r="M137" s="315" t="s">
        <v>152</v>
      </c>
      <c r="N137" s="315" t="s">
        <v>152</v>
      </c>
      <c r="O137" s="315" t="s">
        <v>152</v>
      </c>
      <c r="P137" s="315" t="s">
        <v>12437</v>
      </c>
      <c r="Q137" s="315" t="s">
        <v>152</v>
      </c>
      <c r="R137" s="315" t="s">
        <v>152</v>
      </c>
      <c r="S137" s="315" t="s">
        <v>152</v>
      </c>
      <c r="T137" s="315" t="s">
        <v>152</v>
      </c>
      <c r="U137" s="315" t="s">
        <v>152</v>
      </c>
      <c r="V137" s="315" t="s">
        <v>152</v>
      </c>
      <c r="W137" s="142" t="s">
        <v>8528</v>
      </c>
      <c r="X137" s="142" t="s">
        <v>6492</v>
      </c>
      <c r="Y137" s="142" t="s">
        <v>152</v>
      </c>
      <c r="Z137" s="142" t="s">
        <v>3446</v>
      </c>
      <c r="AA137" s="315" t="s">
        <v>3447</v>
      </c>
      <c r="AB137" s="142" t="s">
        <v>8529</v>
      </c>
      <c r="AC137" s="142" t="s">
        <v>3446</v>
      </c>
      <c r="AD137" s="142" t="s">
        <v>3446</v>
      </c>
      <c r="AE137" s="142" t="s">
        <v>152</v>
      </c>
      <c r="AF137" s="315"/>
      <c r="AH137" s="318" t="s">
        <v>152</v>
      </c>
      <c r="AI137" s="315" t="s">
        <v>3446</v>
      </c>
      <c r="AJ137" s="315" t="s">
        <v>152</v>
      </c>
      <c r="AK137" s="142" t="s">
        <v>152</v>
      </c>
      <c r="AL137" s="142" t="s">
        <v>1787</v>
      </c>
      <c r="AM137" s="316" t="s">
        <v>8530</v>
      </c>
      <c r="AN137" s="142" t="s">
        <v>152</v>
      </c>
      <c r="AO137" s="315" t="s">
        <v>1469</v>
      </c>
      <c r="AP137" s="315" t="s">
        <v>152</v>
      </c>
      <c r="AQ137" s="316"/>
      <c r="AR137" s="142" t="s">
        <v>152</v>
      </c>
      <c r="AS137" s="315" t="s">
        <v>150</v>
      </c>
      <c r="AT137" s="142" t="s">
        <v>152</v>
      </c>
      <c r="AU137" s="316"/>
      <c r="AV137" s="317" t="s">
        <v>152</v>
      </c>
      <c r="AW137" s="142" t="s">
        <v>152</v>
      </c>
    </row>
    <row r="138" spans="1:49" s="142" customFormat="1">
      <c r="A138" s="142" t="s">
        <v>8649</v>
      </c>
      <c r="B138" s="315" t="s">
        <v>8650</v>
      </c>
      <c r="C138" s="142" t="s">
        <v>3444</v>
      </c>
      <c r="D138" s="142" t="s">
        <v>3448</v>
      </c>
      <c r="E138" s="315" t="s">
        <v>8651</v>
      </c>
      <c r="F138" s="315" t="s">
        <v>1789</v>
      </c>
      <c r="G138" s="142" t="s">
        <v>150</v>
      </c>
      <c r="H138" s="316" t="s">
        <v>3445</v>
      </c>
      <c r="I138" s="317">
        <v>27720</v>
      </c>
      <c r="J138" s="317">
        <v>0</v>
      </c>
      <c r="K138" s="317" t="s">
        <v>152</v>
      </c>
      <c r="L138" s="315">
        <v>0</v>
      </c>
      <c r="M138" s="315" t="s">
        <v>152</v>
      </c>
      <c r="N138" s="315" t="s">
        <v>152</v>
      </c>
      <c r="O138" s="315" t="s">
        <v>152</v>
      </c>
      <c r="P138" s="315" t="s">
        <v>12469</v>
      </c>
      <c r="Q138" s="315" t="s">
        <v>152</v>
      </c>
      <c r="R138" s="315" t="s">
        <v>152</v>
      </c>
      <c r="S138" s="315" t="s">
        <v>152</v>
      </c>
      <c r="T138" s="315" t="s">
        <v>152</v>
      </c>
      <c r="U138" s="315" t="s">
        <v>152</v>
      </c>
      <c r="V138" s="315" t="s">
        <v>152</v>
      </c>
      <c r="W138" s="142" t="s">
        <v>8652</v>
      </c>
      <c r="X138" s="142" t="s">
        <v>6492</v>
      </c>
      <c r="Y138" s="142" t="s">
        <v>152</v>
      </c>
      <c r="Z138" s="142" t="s">
        <v>3446</v>
      </c>
      <c r="AA138" s="315" t="s">
        <v>3447</v>
      </c>
      <c r="AB138" s="142" t="s">
        <v>8653</v>
      </c>
      <c r="AC138" s="142" t="s">
        <v>3446</v>
      </c>
      <c r="AD138" s="142" t="s">
        <v>3446</v>
      </c>
      <c r="AE138" s="142" t="s">
        <v>152</v>
      </c>
      <c r="AF138" s="315"/>
      <c r="AH138" s="318" t="s">
        <v>152</v>
      </c>
      <c r="AI138" s="315" t="s">
        <v>3446</v>
      </c>
      <c r="AJ138" s="315" t="s">
        <v>152</v>
      </c>
      <c r="AK138" s="142" t="s">
        <v>152</v>
      </c>
      <c r="AL138" s="142" t="s">
        <v>1787</v>
      </c>
      <c r="AM138" s="316" t="s">
        <v>8654</v>
      </c>
      <c r="AN138" s="142" t="s">
        <v>152</v>
      </c>
      <c r="AO138" s="315" t="s">
        <v>1469</v>
      </c>
      <c r="AP138" s="315" t="s">
        <v>152</v>
      </c>
      <c r="AQ138" s="316"/>
      <c r="AR138" s="142" t="s">
        <v>152</v>
      </c>
      <c r="AS138" s="315" t="s">
        <v>150</v>
      </c>
      <c r="AT138" s="142" t="s">
        <v>152</v>
      </c>
      <c r="AU138" s="316"/>
      <c r="AV138" s="317" t="s">
        <v>152</v>
      </c>
      <c r="AW138" s="142" t="s">
        <v>152</v>
      </c>
    </row>
    <row r="139" spans="1:49" s="142" customFormat="1">
      <c r="A139" s="142" t="s">
        <v>11156</v>
      </c>
      <c r="B139" s="315" t="s">
        <v>493</v>
      </c>
      <c r="C139" s="142" t="s">
        <v>3444</v>
      </c>
      <c r="D139" s="142" t="s">
        <v>3448</v>
      </c>
      <c r="E139" s="315" t="s">
        <v>11157</v>
      </c>
      <c r="F139" s="315" t="s">
        <v>1789</v>
      </c>
      <c r="G139" s="142" t="s">
        <v>150</v>
      </c>
      <c r="H139" s="316" t="s">
        <v>3445</v>
      </c>
      <c r="I139" s="317">
        <v>100000</v>
      </c>
      <c r="J139" s="317">
        <v>0</v>
      </c>
      <c r="K139" s="317" t="s">
        <v>152</v>
      </c>
      <c r="L139" s="315">
        <v>0</v>
      </c>
      <c r="M139" s="315" t="s">
        <v>152</v>
      </c>
      <c r="N139" s="315" t="s">
        <v>152</v>
      </c>
      <c r="O139" s="315" t="s">
        <v>152</v>
      </c>
      <c r="P139" s="315" t="s">
        <v>13178</v>
      </c>
      <c r="Q139" s="315" t="s">
        <v>152</v>
      </c>
      <c r="R139" s="315" t="s">
        <v>152</v>
      </c>
      <c r="S139" s="315" t="s">
        <v>152</v>
      </c>
      <c r="T139" s="315" t="s">
        <v>152</v>
      </c>
      <c r="U139" s="315" t="s">
        <v>152</v>
      </c>
      <c r="V139" s="315" t="s">
        <v>152</v>
      </c>
      <c r="W139" s="142" t="s">
        <v>7428</v>
      </c>
      <c r="X139" s="142" t="s">
        <v>6492</v>
      </c>
      <c r="Y139" s="142" t="s">
        <v>152</v>
      </c>
      <c r="Z139" s="142" t="s">
        <v>3446</v>
      </c>
      <c r="AA139" s="315" t="s">
        <v>3447</v>
      </c>
      <c r="AB139" s="142" t="s">
        <v>11158</v>
      </c>
      <c r="AC139" s="142" t="s">
        <v>3446</v>
      </c>
      <c r="AD139" s="142" t="s">
        <v>3446</v>
      </c>
      <c r="AE139" s="142" t="s">
        <v>152</v>
      </c>
      <c r="AF139" s="315"/>
      <c r="AH139" s="318" t="s">
        <v>152</v>
      </c>
      <c r="AI139" s="315" t="s">
        <v>3446</v>
      </c>
      <c r="AJ139" s="315" t="s">
        <v>152</v>
      </c>
      <c r="AK139" s="142" t="s">
        <v>152</v>
      </c>
      <c r="AL139" s="142" t="s">
        <v>152</v>
      </c>
      <c r="AM139" s="316" t="s">
        <v>152</v>
      </c>
      <c r="AN139" s="142" t="s">
        <v>152</v>
      </c>
      <c r="AO139" s="315" t="s">
        <v>1469</v>
      </c>
      <c r="AP139" s="315" t="s">
        <v>152</v>
      </c>
      <c r="AQ139" s="316"/>
      <c r="AR139" s="142" t="s">
        <v>152</v>
      </c>
      <c r="AS139" s="315" t="s">
        <v>150</v>
      </c>
      <c r="AT139" s="142" t="s">
        <v>152</v>
      </c>
      <c r="AU139" s="316"/>
      <c r="AV139" s="317" t="s">
        <v>152</v>
      </c>
      <c r="AW139" s="142" t="s">
        <v>152</v>
      </c>
    </row>
    <row r="140" spans="1:49" s="142" customFormat="1">
      <c r="A140" s="142" t="s">
        <v>11159</v>
      </c>
      <c r="B140" s="315" t="s">
        <v>492</v>
      </c>
      <c r="C140" s="142" t="s">
        <v>3444</v>
      </c>
      <c r="D140" s="142" t="s">
        <v>3448</v>
      </c>
      <c r="E140" s="315" t="s">
        <v>11160</v>
      </c>
      <c r="F140" s="315" t="s">
        <v>1789</v>
      </c>
      <c r="G140" s="142" t="s">
        <v>150</v>
      </c>
      <c r="H140" s="316" t="s">
        <v>3445</v>
      </c>
      <c r="I140" s="317">
        <v>100000</v>
      </c>
      <c r="J140" s="317">
        <v>0</v>
      </c>
      <c r="K140" s="317" t="s">
        <v>152</v>
      </c>
      <c r="L140" s="315">
        <v>0</v>
      </c>
      <c r="M140" s="315" t="s">
        <v>152</v>
      </c>
      <c r="N140" s="315" t="s">
        <v>152</v>
      </c>
      <c r="O140" s="315" t="s">
        <v>152</v>
      </c>
      <c r="P140" s="315" t="s">
        <v>13179</v>
      </c>
      <c r="Q140" s="315" t="s">
        <v>152</v>
      </c>
      <c r="R140" s="315" t="s">
        <v>152</v>
      </c>
      <c r="S140" s="315" t="s">
        <v>152</v>
      </c>
      <c r="T140" s="315" t="s">
        <v>152</v>
      </c>
      <c r="U140" s="315" t="s">
        <v>152</v>
      </c>
      <c r="V140" s="315" t="s">
        <v>152</v>
      </c>
      <c r="W140" s="142" t="s">
        <v>7429</v>
      </c>
      <c r="X140" s="142" t="s">
        <v>6492</v>
      </c>
      <c r="Y140" s="142" t="s">
        <v>152</v>
      </c>
      <c r="Z140" s="142" t="s">
        <v>3446</v>
      </c>
      <c r="AA140" s="315" t="s">
        <v>3447</v>
      </c>
      <c r="AB140" s="142" t="s">
        <v>11161</v>
      </c>
      <c r="AC140" s="142" t="s">
        <v>3446</v>
      </c>
      <c r="AD140" s="142" t="s">
        <v>3446</v>
      </c>
      <c r="AE140" s="142" t="s">
        <v>152</v>
      </c>
      <c r="AF140" s="315"/>
      <c r="AH140" s="318" t="s">
        <v>152</v>
      </c>
      <c r="AI140" s="315" t="s">
        <v>3446</v>
      </c>
      <c r="AJ140" s="315" t="s">
        <v>152</v>
      </c>
      <c r="AK140" s="142" t="s">
        <v>152</v>
      </c>
      <c r="AL140" s="142" t="s">
        <v>152</v>
      </c>
      <c r="AM140" s="316" t="s">
        <v>152</v>
      </c>
      <c r="AN140" s="142" t="s">
        <v>152</v>
      </c>
      <c r="AO140" s="315" t="s">
        <v>1469</v>
      </c>
      <c r="AP140" s="315" t="s">
        <v>152</v>
      </c>
      <c r="AQ140" s="316"/>
      <c r="AR140" s="142" t="s">
        <v>152</v>
      </c>
      <c r="AS140" s="315" t="s">
        <v>150</v>
      </c>
      <c r="AT140" s="142" t="s">
        <v>152</v>
      </c>
      <c r="AU140" s="316"/>
      <c r="AV140" s="317" t="s">
        <v>152</v>
      </c>
      <c r="AW140" s="142" t="s">
        <v>152</v>
      </c>
    </row>
    <row r="141" spans="1:49" s="142" customFormat="1">
      <c r="A141" s="142" t="s">
        <v>8301</v>
      </c>
      <c r="B141" s="315" t="s">
        <v>8302</v>
      </c>
      <c r="C141" s="142" t="s">
        <v>3444</v>
      </c>
      <c r="D141" s="142" t="s">
        <v>8044</v>
      </c>
      <c r="E141" s="315" t="s">
        <v>13375</v>
      </c>
      <c r="F141" s="315" t="s">
        <v>1789</v>
      </c>
      <c r="G141" s="142" t="s">
        <v>150</v>
      </c>
      <c r="H141" s="316" t="s">
        <v>3445</v>
      </c>
      <c r="I141" s="317">
        <v>13722</v>
      </c>
      <c r="J141" s="317">
        <v>0</v>
      </c>
      <c r="K141" s="317" t="s">
        <v>152</v>
      </c>
      <c r="L141" s="315">
        <v>0</v>
      </c>
      <c r="M141" s="315" t="s">
        <v>152</v>
      </c>
      <c r="N141" s="315" t="s">
        <v>152</v>
      </c>
      <c r="O141" s="315" t="s">
        <v>152</v>
      </c>
      <c r="P141" s="315" t="s">
        <v>13530</v>
      </c>
      <c r="Q141" s="315" t="s">
        <v>152</v>
      </c>
      <c r="R141" s="315" t="s">
        <v>152</v>
      </c>
      <c r="S141" s="315" t="s">
        <v>152</v>
      </c>
      <c r="T141" s="315" t="s">
        <v>152</v>
      </c>
      <c r="U141" s="315" t="s">
        <v>152</v>
      </c>
      <c r="V141" s="315" t="s">
        <v>152</v>
      </c>
      <c r="W141" s="142" t="s">
        <v>8303</v>
      </c>
      <c r="X141" s="142" t="s">
        <v>6492</v>
      </c>
      <c r="Y141" s="142" t="s">
        <v>152</v>
      </c>
      <c r="Z141" s="142" t="s">
        <v>3446</v>
      </c>
      <c r="AA141" s="315" t="s">
        <v>3447</v>
      </c>
      <c r="AB141" s="142" t="s">
        <v>8304</v>
      </c>
      <c r="AC141" s="142" t="s">
        <v>3446</v>
      </c>
      <c r="AD141" s="142" t="s">
        <v>3446</v>
      </c>
      <c r="AE141" s="142" t="s">
        <v>152</v>
      </c>
      <c r="AF141" s="315"/>
      <c r="AH141" s="318" t="s">
        <v>152</v>
      </c>
      <c r="AI141" s="315" t="s">
        <v>3446</v>
      </c>
      <c r="AJ141" s="315" t="s">
        <v>152</v>
      </c>
      <c r="AK141" s="142" t="s">
        <v>152</v>
      </c>
      <c r="AL141" s="142" t="s">
        <v>1787</v>
      </c>
      <c r="AM141" s="316" t="s">
        <v>8305</v>
      </c>
      <c r="AN141" s="142" t="s">
        <v>152</v>
      </c>
      <c r="AO141" s="315" t="s">
        <v>1469</v>
      </c>
      <c r="AP141" s="315" t="s">
        <v>152</v>
      </c>
      <c r="AQ141" s="316"/>
      <c r="AR141" s="142" t="s">
        <v>152</v>
      </c>
      <c r="AS141" s="315" t="s">
        <v>150</v>
      </c>
      <c r="AT141" s="142" t="s">
        <v>152</v>
      </c>
      <c r="AU141" s="316"/>
      <c r="AV141" s="317" t="s">
        <v>152</v>
      </c>
      <c r="AW141" s="142" t="s">
        <v>152</v>
      </c>
    </row>
    <row r="142" spans="1:49" s="142" customFormat="1">
      <c r="A142" s="142" t="s">
        <v>11275</v>
      </c>
      <c r="B142" s="315" t="s">
        <v>11276</v>
      </c>
      <c r="C142" s="142" t="s">
        <v>3444</v>
      </c>
      <c r="D142" s="142" t="s">
        <v>8044</v>
      </c>
      <c r="E142" s="315" t="s">
        <v>11277</v>
      </c>
      <c r="F142" s="315" t="s">
        <v>1789</v>
      </c>
      <c r="G142" s="142" t="s">
        <v>150</v>
      </c>
      <c r="H142" s="316" t="s">
        <v>3445</v>
      </c>
      <c r="I142" s="317">
        <v>18995</v>
      </c>
      <c r="J142" s="317">
        <v>0</v>
      </c>
      <c r="K142" s="317" t="s">
        <v>152</v>
      </c>
      <c r="L142" s="315">
        <v>0</v>
      </c>
      <c r="M142" s="315" t="s">
        <v>152</v>
      </c>
      <c r="N142" s="315" t="s">
        <v>152</v>
      </c>
      <c r="O142" s="315" t="s">
        <v>152</v>
      </c>
      <c r="P142" s="315" t="s">
        <v>13207</v>
      </c>
      <c r="Q142" s="315" t="s">
        <v>152</v>
      </c>
      <c r="R142" s="315" t="s">
        <v>152</v>
      </c>
      <c r="S142" s="315" t="s">
        <v>152</v>
      </c>
      <c r="T142" s="315" t="s">
        <v>152</v>
      </c>
      <c r="U142" s="315" t="s">
        <v>152</v>
      </c>
      <c r="V142" s="315" t="s">
        <v>152</v>
      </c>
      <c r="W142" s="142" t="s">
        <v>11278</v>
      </c>
      <c r="X142" s="142" t="s">
        <v>6492</v>
      </c>
      <c r="Y142" s="142" t="s">
        <v>152</v>
      </c>
      <c r="Z142" s="142" t="s">
        <v>3446</v>
      </c>
      <c r="AA142" s="315" t="s">
        <v>3447</v>
      </c>
      <c r="AB142" s="142" t="s">
        <v>11279</v>
      </c>
      <c r="AC142" s="142" t="s">
        <v>3446</v>
      </c>
      <c r="AD142" s="142" t="s">
        <v>3446</v>
      </c>
      <c r="AE142" s="142" t="s">
        <v>152</v>
      </c>
      <c r="AF142" s="315"/>
      <c r="AH142" s="318" t="s">
        <v>152</v>
      </c>
      <c r="AI142" s="315" t="s">
        <v>3446</v>
      </c>
      <c r="AJ142" s="315" t="s">
        <v>152</v>
      </c>
      <c r="AK142" s="142" t="s">
        <v>11280</v>
      </c>
      <c r="AL142" s="142" t="s">
        <v>1787</v>
      </c>
      <c r="AM142" s="316" t="s">
        <v>11281</v>
      </c>
      <c r="AN142" s="142" t="s">
        <v>152</v>
      </c>
      <c r="AO142" s="315" t="s">
        <v>1469</v>
      </c>
      <c r="AP142" s="315" t="s">
        <v>152</v>
      </c>
      <c r="AQ142" s="316"/>
      <c r="AR142" s="142" t="s">
        <v>152</v>
      </c>
      <c r="AS142" s="315" t="s">
        <v>150</v>
      </c>
      <c r="AT142" s="142" t="s">
        <v>152</v>
      </c>
      <c r="AU142" s="316"/>
      <c r="AV142" s="317" t="s">
        <v>152</v>
      </c>
      <c r="AW142" s="142" t="s">
        <v>152</v>
      </c>
    </row>
    <row r="143" spans="1:49" s="142" customFormat="1">
      <c r="A143" s="142" t="s">
        <v>11282</v>
      </c>
      <c r="B143" s="315" t="s">
        <v>11283</v>
      </c>
      <c r="C143" s="142" t="s">
        <v>3444</v>
      </c>
      <c r="D143" s="142" t="s">
        <v>8044</v>
      </c>
      <c r="E143" s="315" t="s">
        <v>11284</v>
      </c>
      <c r="F143" s="315" t="s">
        <v>1789</v>
      </c>
      <c r="G143" s="142" t="s">
        <v>150</v>
      </c>
      <c r="H143" s="316" t="s">
        <v>3445</v>
      </c>
      <c r="I143" s="317">
        <v>17364</v>
      </c>
      <c r="J143" s="317">
        <v>0</v>
      </c>
      <c r="K143" s="317" t="s">
        <v>152</v>
      </c>
      <c r="L143" s="315">
        <v>0</v>
      </c>
      <c r="M143" s="315" t="s">
        <v>152</v>
      </c>
      <c r="N143" s="315" t="s">
        <v>152</v>
      </c>
      <c r="O143" s="315" t="s">
        <v>152</v>
      </c>
      <c r="P143" s="315" t="s">
        <v>13208</v>
      </c>
      <c r="Q143" s="315" t="s">
        <v>152</v>
      </c>
      <c r="R143" s="315" t="s">
        <v>152</v>
      </c>
      <c r="S143" s="315" t="s">
        <v>152</v>
      </c>
      <c r="T143" s="315" t="s">
        <v>152</v>
      </c>
      <c r="U143" s="315" t="s">
        <v>152</v>
      </c>
      <c r="V143" s="315" t="s">
        <v>152</v>
      </c>
      <c r="W143" s="142" t="s">
        <v>11285</v>
      </c>
      <c r="X143" s="142" t="s">
        <v>6493</v>
      </c>
      <c r="Y143" s="142" t="s">
        <v>152</v>
      </c>
      <c r="Z143" s="142" t="s">
        <v>3446</v>
      </c>
      <c r="AA143" s="315" t="s">
        <v>3447</v>
      </c>
      <c r="AB143" s="142" t="s">
        <v>11286</v>
      </c>
      <c r="AC143" s="142" t="s">
        <v>3446</v>
      </c>
      <c r="AD143" s="142" t="s">
        <v>3446</v>
      </c>
      <c r="AE143" s="142" t="s">
        <v>152</v>
      </c>
      <c r="AF143" s="315"/>
      <c r="AH143" s="318" t="s">
        <v>152</v>
      </c>
      <c r="AI143" s="315" t="s">
        <v>3446</v>
      </c>
      <c r="AJ143" s="315" t="s">
        <v>152</v>
      </c>
      <c r="AK143" s="142" t="s">
        <v>11287</v>
      </c>
      <c r="AL143" s="142" t="s">
        <v>1787</v>
      </c>
      <c r="AM143" s="316" t="s">
        <v>11288</v>
      </c>
      <c r="AN143" s="142" t="s">
        <v>152</v>
      </c>
      <c r="AO143" s="315" t="s">
        <v>1469</v>
      </c>
      <c r="AP143" s="315" t="s">
        <v>152</v>
      </c>
      <c r="AQ143" s="316"/>
      <c r="AR143" s="142" t="s">
        <v>152</v>
      </c>
      <c r="AS143" s="315" t="s">
        <v>150</v>
      </c>
      <c r="AT143" s="142" t="s">
        <v>152</v>
      </c>
      <c r="AU143" s="316"/>
      <c r="AV143" s="317" t="s">
        <v>152</v>
      </c>
      <c r="AW143" s="142" t="s">
        <v>152</v>
      </c>
    </row>
    <row r="144" spans="1:49" s="142" customFormat="1">
      <c r="A144" s="142" t="s">
        <v>10184</v>
      </c>
      <c r="B144" s="315" t="s">
        <v>10185</v>
      </c>
      <c r="C144" s="142" t="s">
        <v>3444</v>
      </c>
      <c r="D144" s="142" t="s">
        <v>8044</v>
      </c>
      <c r="E144" s="315" t="s">
        <v>10186</v>
      </c>
      <c r="F144" s="315" t="s">
        <v>1789</v>
      </c>
      <c r="G144" s="142" t="s">
        <v>150</v>
      </c>
      <c r="H144" s="316" t="s">
        <v>3445</v>
      </c>
      <c r="I144" s="317">
        <v>24601</v>
      </c>
      <c r="J144" s="317">
        <v>0</v>
      </c>
      <c r="K144" s="317" t="s">
        <v>152</v>
      </c>
      <c r="L144" s="315">
        <v>0</v>
      </c>
      <c r="M144" s="315" t="s">
        <v>152</v>
      </c>
      <c r="N144" s="315" t="s">
        <v>152</v>
      </c>
      <c r="O144" s="315" t="s">
        <v>152</v>
      </c>
      <c r="P144" s="315" t="s">
        <v>12879</v>
      </c>
      <c r="Q144" s="315" t="s">
        <v>152</v>
      </c>
      <c r="R144" s="315" t="s">
        <v>152</v>
      </c>
      <c r="S144" s="315" t="s">
        <v>152</v>
      </c>
      <c r="T144" s="315" t="s">
        <v>152</v>
      </c>
      <c r="U144" s="315" t="s">
        <v>152</v>
      </c>
      <c r="V144" s="315" t="s">
        <v>152</v>
      </c>
      <c r="W144" s="142" t="s">
        <v>10187</v>
      </c>
      <c r="X144" s="142" t="s">
        <v>6493</v>
      </c>
      <c r="Y144" s="142" t="s">
        <v>152</v>
      </c>
      <c r="Z144" s="142" t="s">
        <v>3446</v>
      </c>
      <c r="AA144" s="315" t="s">
        <v>3447</v>
      </c>
      <c r="AC144" s="142" t="s">
        <v>3446</v>
      </c>
      <c r="AD144" s="142" t="s">
        <v>3446</v>
      </c>
      <c r="AE144" s="142" t="s">
        <v>152</v>
      </c>
      <c r="AF144" s="315"/>
      <c r="AH144" s="318" t="s">
        <v>152</v>
      </c>
      <c r="AI144" s="315" t="s">
        <v>3446</v>
      </c>
      <c r="AJ144" s="315" t="s">
        <v>152</v>
      </c>
      <c r="AK144" s="142" t="s">
        <v>152</v>
      </c>
      <c r="AL144" s="142" t="s">
        <v>1787</v>
      </c>
      <c r="AM144" s="316" t="s">
        <v>10188</v>
      </c>
      <c r="AN144" s="142" t="s">
        <v>152</v>
      </c>
      <c r="AO144" s="315" t="s">
        <v>1469</v>
      </c>
      <c r="AP144" s="315" t="s">
        <v>152</v>
      </c>
      <c r="AQ144" s="316"/>
      <c r="AR144" s="142" t="s">
        <v>152</v>
      </c>
      <c r="AS144" s="315" t="s">
        <v>150</v>
      </c>
      <c r="AT144" s="142" t="s">
        <v>152</v>
      </c>
      <c r="AU144" s="316"/>
      <c r="AV144" s="317" t="s">
        <v>152</v>
      </c>
      <c r="AW144" s="142" t="s">
        <v>152</v>
      </c>
    </row>
    <row r="145" spans="1:49" s="142" customFormat="1">
      <c r="A145" s="142" t="s">
        <v>9724</v>
      </c>
      <c r="B145" s="315" t="s">
        <v>9725</v>
      </c>
      <c r="C145" s="142" t="s">
        <v>3444</v>
      </c>
      <c r="D145" s="142" t="s">
        <v>3448</v>
      </c>
      <c r="E145" s="315" t="s">
        <v>9726</v>
      </c>
      <c r="F145" s="315" t="s">
        <v>1789</v>
      </c>
      <c r="G145" s="142" t="s">
        <v>150</v>
      </c>
      <c r="H145" s="316" t="s">
        <v>3445</v>
      </c>
      <c r="I145" s="317">
        <v>100000</v>
      </c>
      <c r="J145" s="317">
        <v>0</v>
      </c>
      <c r="K145" s="317" t="s">
        <v>152</v>
      </c>
      <c r="L145" s="315">
        <v>0</v>
      </c>
      <c r="M145" s="315" t="s">
        <v>152</v>
      </c>
      <c r="N145" s="315" t="s">
        <v>152</v>
      </c>
      <c r="O145" s="315" t="s">
        <v>152</v>
      </c>
      <c r="P145" s="315" t="s">
        <v>12734</v>
      </c>
      <c r="Q145" s="315" t="s">
        <v>152</v>
      </c>
      <c r="R145" s="315" t="s">
        <v>152</v>
      </c>
      <c r="S145" s="315" t="s">
        <v>152</v>
      </c>
      <c r="T145" s="315" t="s">
        <v>152</v>
      </c>
      <c r="U145" s="315" t="s">
        <v>152</v>
      </c>
      <c r="V145" s="315" t="s">
        <v>152</v>
      </c>
      <c r="W145" s="142" t="s">
        <v>9727</v>
      </c>
      <c r="X145" s="142" t="s">
        <v>6492</v>
      </c>
      <c r="Y145" s="142" t="s">
        <v>152</v>
      </c>
      <c r="Z145" s="142" t="s">
        <v>3446</v>
      </c>
      <c r="AA145" s="315" t="s">
        <v>3447</v>
      </c>
      <c r="AB145" s="142" t="s">
        <v>9728</v>
      </c>
      <c r="AC145" s="142" t="s">
        <v>3446</v>
      </c>
      <c r="AD145" s="142" t="s">
        <v>3446</v>
      </c>
      <c r="AE145" s="142" t="s">
        <v>152</v>
      </c>
      <c r="AF145" s="315"/>
      <c r="AH145" s="318" t="s">
        <v>152</v>
      </c>
      <c r="AI145" s="315" t="s">
        <v>3446</v>
      </c>
      <c r="AJ145" s="315" t="s">
        <v>152</v>
      </c>
      <c r="AK145" s="142" t="s">
        <v>152</v>
      </c>
      <c r="AL145" s="142" t="s">
        <v>152</v>
      </c>
      <c r="AM145" s="316" t="s">
        <v>152</v>
      </c>
      <c r="AN145" s="142" t="s">
        <v>152</v>
      </c>
      <c r="AO145" s="315" t="s">
        <v>1469</v>
      </c>
      <c r="AP145" s="315" t="s">
        <v>152</v>
      </c>
      <c r="AQ145" s="316"/>
      <c r="AR145" s="142" t="s">
        <v>152</v>
      </c>
      <c r="AS145" s="315" t="s">
        <v>150</v>
      </c>
      <c r="AT145" s="142" t="s">
        <v>152</v>
      </c>
      <c r="AU145" s="316"/>
      <c r="AV145" s="317" t="s">
        <v>152</v>
      </c>
      <c r="AW145" s="142" t="s">
        <v>152</v>
      </c>
    </row>
    <row r="146" spans="1:49" s="142" customFormat="1">
      <c r="A146" s="142" t="s">
        <v>11757</v>
      </c>
      <c r="B146" s="315" t="s">
        <v>4881</v>
      </c>
      <c r="C146" s="142" t="s">
        <v>3444</v>
      </c>
      <c r="D146" s="142" t="s">
        <v>3516</v>
      </c>
      <c r="E146" s="315" t="s">
        <v>11758</v>
      </c>
      <c r="F146" s="315" t="s">
        <v>1789</v>
      </c>
      <c r="G146" s="142" t="s">
        <v>150</v>
      </c>
      <c r="H146" s="316" t="s">
        <v>3445</v>
      </c>
      <c r="I146" s="317">
        <v>32218</v>
      </c>
      <c r="J146" s="317">
        <v>0</v>
      </c>
      <c r="K146" s="317" t="s">
        <v>152</v>
      </c>
      <c r="L146" s="315">
        <v>0</v>
      </c>
      <c r="M146" s="315" t="s">
        <v>152</v>
      </c>
      <c r="N146" s="315" t="s">
        <v>152</v>
      </c>
      <c r="O146" s="315" t="s">
        <v>152</v>
      </c>
      <c r="P146" s="315" t="s">
        <v>13311</v>
      </c>
      <c r="Q146" s="315" t="s">
        <v>152</v>
      </c>
      <c r="R146" s="315" t="s">
        <v>152</v>
      </c>
      <c r="S146" s="315" t="s">
        <v>152</v>
      </c>
      <c r="T146" s="315" t="s">
        <v>152</v>
      </c>
      <c r="U146" s="315" t="s">
        <v>152</v>
      </c>
      <c r="V146" s="315" t="s">
        <v>152</v>
      </c>
      <c r="W146" s="142" t="s">
        <v>5601</v>
      </c>
      <c r="X146" s="142" t="s">
        <v>6492</v>
      </c>
      <c r="Y146" s="142" t="s">
        <v>152</v>
      </c>
      <c r="Z146" s="142" t="s">
        <v>3446</v>
      </c>
      <c r="AA146" s="315" t="s">
        <v>3447</v>
      </c>
      <c r="AB146" s="142" t="s">
        <v>11759</v>
      </c>
      <c r="AC146" s="142" t="s">
        <v>3446</v>
      </c>
      <c r="AD146" s="142" t="s">
        <v>3446</v>
      </c>
      <c r="AE146" s="142" t="s">
        <v>152</v>
      </c>
      <c r="AF146" s="315"/>
      <c r="AH146" s="318" t="s">
        <v>152</v>
      </c>
      <c r="AI146" s="315" t="s">
        <v>3446</v>
      </c>
      <c r="AJ146" s="315" t="s">
        <v>152</v>
      </c>
      <c r="AK146" s="142" t="s">
        <v>1311</v>
      </c>
      <c r="AL146" s="142" t="s">
        <v>1787</v>
      </c>
      <c r="AM146" s="316" t="s">
        <v>5602</v>
      </c>
      <c r="AN146" s="142" t="s">
        <v>152</v>
      </c>
      <c r="AO146" s="315" t="s">
        <v>1469</v>
      </c>
      <c r="AP146" s="315" t="s">
        <v>152</v>
      </c>
      <c r="AQ146" s="316"/>
      <c r="AR146" s="142" t="s">
        <v>152</v>
      </c>
      <c r="AS146" s="315" t="s">
        <v>150</v>
      </c>
      <c r="AT146" s="142" t="s">
        <v>152</v>
      </c>
      <c r="AU146" s="316"/>
      <c r="AV146" s="317" t="s">
        <v>152</v>
      </c>
      <c r="AW146" s="142" t="s">
        <v>152</v>
      </c>
    </row>
    <row r="147" spans="1:49" s="142" customFormat="1">
      <c r="A147" s="142" t="s">
        <v>8100</v>
      </c>
      <c r="B147" s="315" t="s">
        <v>8101</v>
      </c>
      <c r="C147" s="142" t="s">
        <v>3444</v>
      </c>
      <c r="D147" s="142" t="s">
        <v>3690</v>
      </c>
      <c r="E147" s="315" t="s">
        <v>8102</v>
      </c>
      <c r="F147" s="315" t="s">
        <v>1789</v>
      </c>
      <c r="G147" s="142" t="s">
        <v>150</v>
      </c>
      <c r="H147" s="316" t="s">
        <v>3445</v>
      </c>
      <c r="I147" s="317">
        <v>10851</v>
      </c>
      <c r="J147" s="317">
        <v>0</v>
      </c>
      <c r="K147" s="317" t="s">
        <v>152</v>
      </c>
      <c r="L147" s="315">
        <v>0</v>
      </c>
      <c r="M147" s="315" t="s">
        <v>152</v>
      </c>
      <c r="N147" s="315" t="s">
        <v>152</v>
      </c>
      <c r="O147" s="315" t="s">
        <v>152</v>
      </c>
      <c r="P147" s="315" t="s">
        <v>12360</v>
      </c>
      <c r="Q147" s="315" t="s">
        <v>152</v>
      </c>
      <c r="R147" s="315" t="s">
        <v>152</v>
      </c>
      <c r="S147" s="315" t="s">
        <v>152</v>
      </c>
      <c r="T147" s="315" t="s">
        <v>152</v>
      </c>
      <c r="U147" s="315" t="s">
        <v>152</v>
      </c>
      <c r="V147" s="315" t="s">
        <v>152</v>
      </c>
      <c r="W147" s="142" t="s">
        <v>8103</v>
      </c>
      <c r="X147" s="142" t="s">
        <v>6492</v>
      </c>
      <c r="Y147" s="142" t="s">
        <v>152</v>
      </c>
      <c r="Z147" s="142" t="s">
        <v>3446</v>
      </c>
      <c r="AA147" s="315" t="s">
        <v>3447</v>
      </c>
      <c r="AB147" s="142" t="s">
        <v>8104</v>
      </c>
      <c r="AC147" s="142" t="s">
        <v>3446</v>
      </c>
      <c r="AD147" s="142" t="s">
        <v>3446</v>
      </c>
      <c r="AE147" s="142" t="s">
        <v>152</v>
      </c>
      <c r="AF147" s="315"/>
      <c r="AH147" s="318" t="s">
        <v>152</v>
      </c>
      <c r="AI147" s="315" t="s">
        <v>3446</v>
      </c>
      <c r="AJ147" s="315" t="s">
        <v>152</v>
      </c>
      <c r="AK147" s="142" t="s">
        <v>152</v>
      </c>
      <c r="AL147" s="142" t="s">
        <v>1787</v>
      </c>
      <c r="AM147" s="316" t="s">
        <v>8105</v>
      </c>
      <c r="AN147" s="142" t="s">
        <v>152</v>
      </c>
      <c r="AO147" s="315" t="s">
        <v>1469</v>
      </c>
      <c r="AP147" s="315" t="s">
        <v>152</v>
      </c>
      <c r="AQ147" s="316"/>
      <c r="AR147" s="142" t="s">
        <v>152</v>
      </c>
      <c r="AS147" s="315" t="s">
        <v>150</v>
      </c>
      <c r="AT147" s="142" t="s">
        <v>152</v>
      </c>
      <c r="AU147" s="316"/>
      <c r="AV147" s="317" t="s">
        <v>152</v>
      </c>
      <c r="AW147" s="142" t="s">
        <v>152</v>
      </c>
    </row>
    <row r="148" spans="1:49" s="142" customFormat="1">
      <c r="A148" s="142" t="s">
        <v>8933</v>
      </c>
      <c r="B148" s="315" t="s">
        <v>8934</v>
      </c>
      <c r="C148" s="142" t="s">
        <v>3444</v>
      </c>
      <c r="D148" s="142" t="s">
        <v>8935</v>
      </c>
      <c r="E148" s="315" t="s">
        <v>13378</v>
      </c>
      <c r="F148" s="315" t="s">
        <v>1789</v>
      </c>
      <c r="G148" s="142" t="s">
        <v>150</v>
      </c>
      <c r="H148" s="316" t="s">
        <v>3445</v>
      </c>
      <c r="I148" s="317">
        <v>14362</v>
      </c>
      <c r="J148" s="317">
        <v>0</v>
      </c>
      <c r="K148" s="317" t="s">
        <v>152</v>
      </c>
      <c r="L148" s="315">
        <v>0</v>
      </c>
      <c r="M148" s="315" t="s">
        <v>152</v>
      </c>
      <c r="N148" s="315" t="s">
        <v>152</v>
      </c>
      <c r="O148" s="315" t="s">
        <v>152</v>
      </c>
      <c r="P148" s="315" t="s">
        <v>13531</v>
      </c>
      <c r="Q148" s="315" t="s">
        <v>152</v>
      </c>
      <c r="R148" s="315" t="s">
        <v>152</v>
      </c>
      <c r="S148" s="315" t="s">
        <v>152</v>
      </c>
      <c r="T148" s="315" t="s">
        <v>152</v>
      </c>
      <c r="U148" s="315" t="s">
        <v>152</v>
      </c>
      <c r="V148" s="315" t="s">
        <v>152</v>
      </c>
      <c r="W148" s="142" t="s">
        <v>8936</v>
      </c>
      <c r="X148" s="142" t="s">
        <v>6492</v>
      </c>
      <c r="Y148" s="142" t="s">
        <v>152</v>
      </c>
      <c r="Z148" s="142" t="s">
        <v>3446</v>
      </c>
      <c r="AA148" s="315" t="s">
        <v>3447</v>
      </c>
      <c r="AB148" s="142" t="s">
        <v>8937</v>
      </c>
      <c r="AC148" s="142" t="s">
        <v>3446</v>
      </c>
      <c r="AD148" s="142" t="s">
        <v>3446</v>
      </c>
      <c r="AE148" s="142" t="s">
        <v>152</v>
      </c>
      <c r="AF148" s="315"/>
      <c r="AH148" s="318" t="s">
        <v>152</v>
      </c>
      <c r="AI148" s="315" t="s">
        <v>3446</v>
      </c>
      <c r="AJ148" s="315" t="s">
        <v>152</v>
      </c>
      <c r="AK148" s="142" t="s">
        <v>152</v>
      </c>
      <c r="AL148" s="142" t="s">
        <v>1787</v>
      </c>
      <c r="AM148" s="316" t="s">
        <v>8938</v>
      </c>
      <c r="AN148" s="142" t="s">
        <v>152</v>
      </c>
      <c r="AO148" s="315" t="s">
        <v>1469</v>
      </c>
      <c r="AP148" s="315" t="s">
        <v>152</v>
      </c>
      <c r="AQ148" s="316"/>
      <c r="AR148" s="142" t="s">
        <v>152</v>
      </c>
      <c r="AS148" s="315" t="s">
        <v>150</v>
      </c>
      <c r="AT148" s="142" t="s">
        <v>152</v>
      </c>
      <c r="AU148" s="316"/>
      <c r="AV148" s="317" t="s">
        <v>152</v>
      </c>
      <c r="AW148" s="142" t="s">
        <v>152</v>
      </c>
    </row>
    <row r="149" spans="1:49" s="142" customFormat="1">
      <c r="A149" s="142" t="s">
        <v>8939</v>
      </c>
      <c r="B149" s="315" t="s">
        <v>8940</v>
      </c>
      <c r="C149" s="142" t="s">
        <v>3444</v>
      </c>
      <c r="D149" s="142" t="s">
        <v>5257</v>
      </c>
      <c r="E149" s="315" t="s">
        <v>8941</v>
      </c>
      <c r="F149" s="315" t="s">
        <v>1789</v>
      </c>
      <c r="G149" s="142" t="s">
        <v>150</v>
      </c>
      <c r="H149" s="316" t="s">
        <v>3445</v>
      </c>
      <c r="I149" s="317">
        <v>13719</v>
      </c>
      <c r="J149" s="317">
        <v>0</v>
      </c>
      <c r="K149" s="317" t="s">
        <v>152</v>
      </c>
      <c r="L149" s="315">
        <v>0</v>
      </c>
      <c r="M149" s="315" t="s">
        <v>152</v>
      </c>
      <c r="N149" s="315" t="s">
        <v>152</v>
      </c>
      <c r="O149" s="315" t="s">
        <v>152</v>
      </c>
      <c r="P149" s="315" t="s">
        <v>12556</v>
      </c>
      <c r="Q149" s="315" t="s">
        <v>152</v>
      </c>
      <c r="R149" s="315" t="s">
        <v>152</v>
      </c>
      <c r="S149" s="315" t="s">
        <v>152</v>
      </c>
      <c r="T149" s="315" t="s">
        <v>152</v>
      </c>
      <c r="U149" s="315" t="s">
        <v>152</v>
      </c>
      <c r="V149" s="315" t="s">
        <v>152</v>
      </c>
      <c r="W149" s="142" t="s">
        <v>8942</v>
      </c>
      <c r="X149" s="142" t="s">
        <v>6493</v>
      </c>
      <c r="Y149" s="142" t="s">
        <v>152</v>
      </c>
      <c r="Z149" s="142" t="s">
        <v>3446</v>
      </c>
      <c r="AA149" s="315" t="s">
        <v>3447</v>
      </c>
      <c r="AB149" s="142" t="s">
        <v>8500</v>
      </c>
      <c r="AC149" s="142" t="s">
        <v>3446</v>
      </c>
      <c r="AD149" s="142" t="s">
        <v>3446</v>
      </c>
      <c r="AE149" s="142" t="s">
        <v>152</v>
      </c>
      <c r="AF149" s="315"/>
      <c r="AH149" s="318" t="s">
        <v>152</v>
      </c>
      <c r="AI149" s="315" t="s">
        <v>3446</v>
      </c>
      <c r="AJ149" s="315" t="s">
        <v>152</v>
      </c>
      <c r="AK149" s="142" t="s">
        <v>8943</v>
      </c>
      <c r="AL149" s="142" t="s">
        <v>1787</v>
      </c>
      <c r="AM149" s="316" t="s">
        <v>8944</v>
      </c>
      <c r="AN149" s="142" t="s">
        <v>152</v>
      </c>
      <c r="AO149" s="315" t="s">
        <v>1469</v>
      </c>
      <c r="AP149" s="315" t="s">
        <v>152</v>
      </c>
      <c r="AQ149" s="316"/>
      <c r="AR149" s="142" t="s">
        <v>152</v>
      </c>
      <c r="AS149" s="315" t="s">
        <v>150</v>
      </c>
      <c r="AT149" s="142" t="s">
        <v>152</v>
      </c>
      <c r="AU149" s="316"/>
      <c r="AV149" s="317" t="s">
        <v>152</v>
      </c>
      <c r="AW149" s="142" t="s">
        <v>152</v>
      </c>
    </row>
    <row r="150" spans="1:49" s="142" customFormat="1">
      <c r="A150" s="142" t="s">
        <v>11685</v>
      </c>
      <c r="B150" s="315" t="s">
        <v>11686</v>
      </c>
      <c r="C150" s="142" t="s">
        <v>3444</v>
      </c>
      <c r="D150" s="142" t="s">
        <v>3448</v>
      </c>
      <c r="E150" s="315" t="s">
        <v>11687</v>
      </c>
      <c r="F150" s="315" t="s">
        <v>1789</v>
      </c>
      <c r="G150" s="142" t="s">
        <v>150</v>
      </c>
      <c r="H150" s="316" t="s">
        <v>3445</v>
      </c>
      <c r="I150" s="317">
        <v>9519</v>
      </c>
      <c r="J150" s="317">
        <v>0</v>
      </c>
      <c r="K150" s="317" t="s">
        <v>152</v>
      </c>
      <c r="L150" s="315">
        <v>0</v>
      </c>
      <c r="M150" s="315" t="s">
        <v>152</v>
      </c>
      <c r="N150" s="315" t="s">
        <v>152</v>
      </c>
      <c r="O150" s="315" t="s">
        <v>152</v>
      </c>
      <c r="P150" s="315" t="s">
        <v>13292</v>
      </c>
      <c r="Q150" s="315" t="s">
        <v>152</v>
      </c>
      <c r="R150" s="315" t="s">
        <v>152</v>
      </c>
      <c r="S150" s="315" t="s">
        <v>152</v>
      </c>
      <c r="T150" s="315" t="s">
        <v>152</v>
      </c>
      <c r="U150" s="315" t="s">
        <v>152</v>
      </c>
      <c r="V150" s="315" t="s">
        <v>152</v>
      </c>
      <c r="W150" s="142" t="s">
        <v>11688</v>
      </c>
      <c r="X150" s="142" t="s">
        <v>6493</v>
      </c>
      <c r="Y150" s="142" t="s">
        <v>152</v>
      </c>
      <c r="Z150" s="142" t="s">
        <v>3446</v>
      </c>
      <c r="AA150" s="315" t="s">
        <v>3447</v>
      </c>
      <c r="AB150" s="142" t="s">
        <v>13532</v>
      </c>
      <c r="AC150" s="142" t="s">
        <v>3446</v>
      </c>
      <c r="AD150" s="142" t="s">
        <v>3446</v>
      </c>
      <c r="AE150" s="142" t="s">
        <v>152</v>
      </c>
      <c r="AF150" s="315"/>
      <c r="AH150" s="318" t="s">
        <v>152</v>
      </c>
      <c r="AI150" s="315" t="s">
        <v>3446</v>
      </c>
      <c r="AJ150" s="315" t="s">
        <v>152</v>
      </c>
      <c r="AK150" s="142" t="s">
        <v>11689</v>
      </c>
      <c r="AL150" s="142" t="s">
        <v>1787</v>
      </c>
      <c r="AM150" s="316" t="s">
        <v>11690</v>
      </c>
      <c r="AN150" s="142" t="s">
        <v>152</v>
      </c>
      <c r="AO150" s="315" t="s">
        <v>1469</v>
      </c>
      <c r="AP150" s="315" t="s">
        <v>152</v>
      </c>
      <c r="AQ150" s="316"/>
      <c r="AR150" s="142" t="s">
        <v>152</v>
      </c>
      <c r="AS150" s="315" t="s">
        <v>150</v>
      </c>
      <c r="AT150" s="142" t="s">
        <v>152</v>
      </c>
      <c r="AU150" s="316"/>
      <c r="AV150" s="317" t="s">
        <v>152</v>
      </c>
      <c r="AW150" s="142" t="s">
        <v>152</v>
      </c>
    </row>
    <row r="151" spans="1:49" s="142" customFormat="1">
      <c r="A151" s="142" t="s">
        <v>8441</v>
      </c>
      <c r="B151" s="315" t="s">
        <v>8442</v>
      </c>
      <c r="C151" s="142" t="s">
        <v>3444</v>
      </c>
      <c r="D151" s="142" t="s">
        <v>3448</v>
      </c>
      <c r="E151" s="315" t="s">
        <v>8443</v>
      </c>
      <c r="F151" s="315" t="s">
        <v>1789</v>
      </c>
      <c r="G151" s="142" t="s">
        <v>150</v>
      </c>
      <c r="H151" s="316" t="s">
        <v>3445</v>
      </c>
      <c r="I151" s="317">
        <v>13101</v>
      </c>
      <c r="J151" s="317">
        <v>0</v>
      </c>
      <c r="K151" s="317" t="s">
        <v>152</v>
      </c>
      <c r="L151" s="315">
        <v>0</v>
      </c>
      <c r="M151" s="315" t="s">
        <v>152</v>
      </c>
      <c r="N151" s="315" t="s">
        <v>152</v>
      </c>
      <c r="O151" s="315" t="s">
        <v>152</v>
      </c>
      <c r="P151" s="315" t="s">
        <v>12419</v>
      </c>
      <c r="Q151" s="315" t="s">
        <v>152</v>
      </c>
      <c r="R151" s="315" t="s">
        <v>152</v>
      </c>
      <c r="S151" s="315" t="s">
        <v>152</v>
      </c>
      <c r="T151" s="315" t="s">
        <v>152</v>
      </c>
      <c r="U151" s="315" t="s">
        <v>152</v>
      </c>
      <c r="V151" s="315" t="s">
        <v>152</v>
      </c>
      <c r="W151" s="142" t="s">
        <v>8444</v>
      </c>
      <c r="X151" s="142" t="s">
        <v>6493</v>
      </c>
      <c r="Y151" s="142" t="s">
        <v>152</v>
      </c>
      <c r="Z151" s="142" t="s">
        <v>3446</v>
      </c>
      <c r="AA151" s="315" t="s">
        <v>3447</v>
      </c>
      <c r="AB151" s="142" t="s">
        <v>13533</v>
      </c>
      <c r="AC151" s="142" t="s">
        <v>3446</v>
      </c>
      <c r="AD151" s="142" t="s">
        <v>3446</v>
      </c>
      <c r="AE151" s="142" t="s">
        <v>152</v>
      </c>
      <c r="AF151" s="315"/>
      <c r="AH151" s="318" t="s">
        <v>152</v>
      </c>
      <c r="AI151" s="315" t="s">
        <v>3446</v>
      </c>
      <c r="AJ151" s="315" t="s">
        <v>152</v>
      </c>
      <c r="AK151" s="142" t="s">
        <v>8445</v>
      </c>
      <c r="AL151" s="142" t="s">
        <v>1787</v>
      </c>
      <c r="AM151" s="316" t="s">
        <v>8446</v>
      </c>
      <c r="AN151" s="142" t="s">
        <v>152</v>
      </c>
      <c r="AO151" s="315" t="s">
        <v>1469</v>
      </c>
      <c r="AP151" s="315" t="s">
        <v>152</v>
      </c>
      <c r="AQ151" s="316"/>
      <c r="AR151" s="142" t="s">
        <v>152</v>
      </c>
      <c r="AS151" s="315" t="s">
        <v>150</v>
      </c>
      <c r="AT151" s="142" t="s">
        <v>152</v>
      </c>
      <c r="AU151" s="316"/>
      <c r="AV151" s="317" t="s">
        <v>152</v>
      </c>
      <c r="AW151" s="142" t="s">
        <v>152</v>
      </c>
    </row>
    <row r="152" spans="1:49" s="142" customFormat="1">
      <c r="A152" s="142" t="s">
        <v>10043</v>
      </c>
      <c r="B152" s="315" t="s">
        <v>10044</v>
      </c>
      <c r="C152" s="142" t="s">
        <v>3444</v>
      </c>
      <c r="D152" s="142" t="s">
        <v>3448</v>
      </c>
      <c r="E152" s="315" t="s">
        <v>13534</v>
      </c>
      <c r="F152" s="315" t="s">
        <v>1789</v>
      </c>
      <c r="G152" s="142" t="s">
        <v>150</v>
      </c>
      <c r="H152" s="316" t="s">
        <v>3445</v>
      </c>
      <c r="I152" s="317">
        <v>16234</v>
      </c>
      <c r="J152" s="317">
        <v>0</v>
      </c>
      <c r="K152" s="317" t="s">
        <v>152</v>
      </c>
      <c r="L152" s="315">
        <v>0</v>
      </c>
      <c r="M152" s="315" t="s">
        <v>152</v>
      </c>
      <c r="N152" s="315" t="s">
        <v>152</v>
      </c>
      <c r="O152" s="315" t="s">
        <v>152</v>
      </c>
      <c r="P152" s="315" t="s">
        <v>12841</v>
      </c>
      <c r="Q152" s="315" t="s">
        <v>152</v>
      </c>
      <c r="R152" s="315" t="s">
        <v>152</v>
      </c>
      <c r="S152" s="315" t="s">
        <v>152</v>
      </c>
      <c r="T152" s="315" t="s">
        <v>152</v>
      </c>
      <c r="U152" s="315" t="s">
        <v>152</v>
      </c>
      <c r="V152" s="315" t="s">
        <v>152</v>
      </c>
      <c r="W152" s="142" t="s">
        <v>10045</v>
      </c>
      <c r="X152" s="142" t="s">
        <v>6492</v>
      </c>
      <c r="Y152" s="142" t="s">
        <v>152</v>
      </c>
      <c r="Z152" s="142" t="s">
        <v>3446</v>
      </c>
      <c r="AA152" s="315" t="s">
        <v>3447</v>
      </c>
      <c r="AB152" s="142" t="s">
        <v>13535</v>
      </c>
      <c r="AC152" s="142" t="s">
        <v>3446</v>
      </c>
      <c r="AD152" s="142" t="s">
        <v>3446</v>
      </c>
      <c r="AE152" s="142" t="s">
        <v>152</v>
      </c>
      <c r="AF152" s="315"/>
      <c r="AH152" s="318" t="s">
        <v>152</v>
      </c>
      <c r="AI152" s="315" t="s">
        <v>3446</v>
      </c>
      <c r="AJ152" s="315" t="s">
        <v>152</v>
      </c>
      <c r="AK152" s="142" t="s">
        <v>1712</v>
      </c>
      <c r="AL152" s="142" t="s">
        <v>1787</v>
      </c>
      <c r="AM152" s="316" t="s">
        <v>10046</v>
      </c>
      <c r="AN152" s="142" t="s">
        <v>152</v>
      </c>
      <c r="AO152" s="315" t="s">
        <v>1469</v>
      </c>
      <c r="AP152" s="315" t="s">
        <v>152</v>
      </c>
      <c r="AQ152" s="316"/>
      <c r="AR152" s="142" t="s">
        <v>152</v>
      </c>
      <c r="AS152" s="315" t="s">
        <v>150</v>
      </c>
      <c r="AT152" s="142" t="s">
        <v>152</v>
      </c>
      <c r="AU152" s="316"/>
      <c r="AV152" s="317" t="s">
        <v>152</v>
      </c>
      <c r="AW152" s="142" t="s">
        <v>152</v>
      </c>
    </row>
    <row r="153" spans="1:49" s="142" customFormat="1">
      <c r="A153" s="142" t="s">
        <v>8815</v>
      </c>
      <c r="B153" s="315" t="s">
        <v>8816</v>
      </c>
      <c r="C153" s="142" t="s">
        <v>3444</v>
      </c>
      <c r="D153" s="142" t="s">
        <v>5257</v>
      </c>
      <c r="E153" s="315" t="s">
        <v>8817</v>
      </c>
      <c r="F153" s="315" t="s">
        <v>1789</v>
      </c>
      <c r="G153" s="142" t="s">
        <v>150</v>
      </c>
      <c r="H153" s="316" t="s">
        <v>3445</v>
      </c>
      <c r="I153" s="317">
        <v>8230</v>
      </c>
      <c r="J153" s="317">
        <v>0</v>
      </c>
      <c r="K153" s="317" t="s">
        <v>152</v>
      </c>
      <c r="L153" s="315">
        <v>0</v>
      </c>
      <c r="M153" s="315" t="s">
        <v>152</v>
      </c>
      <c r="N153" s="315" t="s">
        <v>152</v>
      </c>
      <c r="O153" s="315" t="s">
        <v>152</v>
      </c>
      <c r="P153" s="315" t="s">
        <v>12534</v>
      </c>
      <c r="Q153" s="315" t="s">
        <v>152</v>
      </c>
      <c r="R153" s="315" t="s">
        <v>152</v>
      </c>
      <c r="S153" s="315" t="s">
        <v>152</v>
      </c>
      <c r="T153" s="315" t="s">
        <v>152</v>
      </c>
      <c r="U153" s="315" t="s">
        <v>152</v>
      </c>
      <c r="V153" s="315" t="s">
        <v>152</v>
      </c>
      <c r="W153" s="142" t="s">
        <v>8818</v>
      </c>
      <c r="X153" s="142" t="s">
        <v>6493</v>
      </c>
      <c r="Y153" s="142" t="s">
        <v>152</v>
      </c>
      <c r="Z153" s="142" t="s">
        <v>3446</v>
      </c>
      <c r="AA153" s="315" t="s">
        <v>3447</v>
      </c>
      <c r="AB153" s="142" t="s">
        <v>8819</v>
      </c>
      <c r="AC153" s="142" t="s">
        <v>3446</v>
      </c>
      <c r="AD153" s="142" t="s">
        <v>3446</v>
      </c>
      <c r="AE153" s="142" t="s">
        <v>152</v>
      </c>
      <c r="AF153" s="315"/>
      <c r="AH153" s="318" t="s">
        <v>152</v>
      </c>
      <c r="AI153" s="315" t="s">
        <v>3446</v>
      </c>
      <c r="AJ153" s="315" t="s">
        <v>152</v>
      </c>
      <c r="AK153" s="142" t="s">
        <v>8820</v>
      </c>
      <c r="AL153" s="142" t="s">
        <v>1787</v>
      </c>
      <c r="AM153" s="316" t="s">
        <v>8821</v>
      </c>
      <c r="AN153" s="142" t="s">
        <v>152</v>
      </c>
      <c r="AO153" s="315" t="s">
        <v>1469</v>
      </c>
      <c r="AP153" s="315" t="s">
        <v>152</v>
      </c>
      <c r="AQ153" s="316"/>
      <c r="AR153" s="142" t="s">
        <v>152</v>
      </c>
      <c r="AS153" s="315" t="s">
        <v>150</v>
      </c>
      <c r="AT153" s="142" t="s">
        <v>152</v>
      </c>
      <c r="AU153" s="316"/>
      <c r="AV153" s="317" t="s">
        <v>152</v>
      </c>
      <c r="AW153" s="142" t="s">
        <v>152</v>
      </c>
    </row>
    <row r="154" spans="1:49" s="142" customFormat="1">
      <c r="A154" s="142" t="s">
        <v>10610</v>
      </c>
      <c r="B154" s="315" t="s">
        <v>10611</v>
      </c>
      <c r="C154" s="142" t="s">
        <v>3444</v>
      </c>
      <c r="D154" s="142" t="s">
        <v>5257</v>
      </c>
      <c r="E154" s="315" t="s">
        <v>10612</v>
      </c>
      <c r="F154" s="315" t="s">
        <v>1789</v>
      </c>
      <c r="G154" s="142" t="s">
        <v>150</v>
      </c>
      <c r="H154" s="316" t="s">
        <v>3445</v>
      </c>
      <c r="I154" s="317">
        <v>10445</v>
      </c>
      <c r="J154" s="317">
        <v>0</v>
      </c>
      <c r="K154" s="317" t="s">
        <v>152</v>
      </c>
      <c r="L154" s="315">
        <v>0</v>
      </c>
      <c r="M154" s="315" t="s">
        <v>152</v>
      </c>
      <c r="N154" s="315" t="s">
        <v>152</v>
      </c>
      <c r="O154" s="315" t="s">
        <v>152</v>
      </c>
      <c r="P154" s="315" t="s">
        <v>13025</v>
      </c>
      <c r="Q154" s="315" t="s">
        <v>152</v>
      </c>
      <c r="R154" s="315" t="s">
        <v>152</v>
      </c>
      <c r="S154" s="315" t="s">
        <v>152</v>
      </c>
      <c r="T154" s="315" t="s">
        <v>152</v>
      </c>
      <c r="U154" s="315" t="s">
        <v>152</v>
      </c>
      <c r="V154" s="315" t="s">
        <v>152</v>
      </c>
      <c r="W154" s="142" t="s">
        <v>10613</v>
      </c>
      <c r="X154" s="142" t="s">
        <v>6492</v>
      </c>
      <c r="Y154" s="142" t="s">
        <v>152</v>
      </c>
      <c r="Z154" s="142" t="s">
        <v>3446</v>
      </c>
      <c r="AA154" s="315" t="s">
        <v>3447</v>
      </c>
      <c r="AB154" s="142" t="s">
        <v>8819</v>
      </c>
      <c r="AC154" s="142" t="s">
        <v>3446</v>
      </c>
      <c r="AD154" s="142" t="s">
        <v>3446</v>
      </c>
      <c r="AE154" s="142" t="s">
        <v>152</v>
      </c>
      <c r="AF154" s="315"/>
      <c r="AH154" s="318" t="s">
        <v>152</v>
      </c>
      <c r="AI154" s="315" t="s">
        <v>3446</v>
      </c>
      <c r="AJ154" s="315" t="s">
        <v>152</v>
      </c>
      <c r="AK154" s="142" t="s">
        <v>10614</v>
      </c>
      <c r="AL154" s="142" t="s">
        <v>1787</v>
      </c>
      <c r="AM154" s="316" t="s">
        <v>10615</v>
      </c>
      <c r="AN154" s="142" t="s">
        <v>152</v>
      </c>
      <c r="AO154" s="315" t="s">
        <v>1469</v>
      </c>
      <c r="AP154" s="315" t="s">
        <v>152</v>
      </c>
      <c r="AQ154" s="316"/>
      <c r="AR154" s="142" t="s">
        <v>152</v>
      </c>
      <c r="AS154" s="315" t="s">
        <v>150</v>
      </c>
      <c r="AT154" s="142" t="s">
        <v>152</v>
      </c>
      <c r="AU154" s="316"/>
      <c r="AV154" s="317" t="s">
        <v>152</v>
      </c>
      <c r="AW154" s="142" t="s">
        <v>152</v>
      </c>
    </row>
    <row r="155" spans="1:49" s="142" customFormat="1">
      <c r="A155" s="142" t="s">
        <v>10628</v>
      </c>
      <c r="B155" s="315" t="s">
        <v>10629</v>
      </c>
      <c r="C155" s="142" t="s">
        <v>3444</v>
      </c>
      <c r="D155" s="142" t="s">
        <v>5257</v>
      </c>
      <c r="E155" s="315" t="s">
        <v>10630</v>
      </c>
      <c r="F155" s="315" t="s">
        <v>1789</v>
      </c>
      <c r="G155" s="142" t="s">
        <v>150</v>
      </c>
      <c r="H155" s="316" t="s">
        <v>3445</v>
      </c>
      <c r="I155" s="317">
        <v>11450</v>
      </c>
      <c r="J155" s="317">
        <v>0</v>
      </c>
      <c r="K155" s="317" t="s">
        <v>152</v>
      </c>
      <c r="L155" s="315">
        <v>0</v>
      </c>
      <c r="M155" s="315" t="s">
        <v>152</v>
      </c>
      <c r="N155" s="315" t="s">
        <v>152</v>
      </c>
      <c r="O155" s="315" t="s">
        <v>152</v>
      </c>
      <c r="P155" s="315" t="s">
        <v>13026</v>
      </c>
      <c r="Q155" s="315" t="s">
        <v>152</v>
      </c>
      <c r="R155" s="315" t="s">
        <v>152</v>
      </c>
      <c r="S155" s="315" t="s">
        <v>152</v>
      </c>
      <c r="T155" s="315" t="s">
        <v>152</v>
      </c>
      <c r="U155" s="315" t="s">
        <v>152</v>
      </c>
      <c r="V155" s="315" t="s">
        <v>152</v>
      </c>
      <c r="W155" s="142" t="s">
        <v>10631</v>
      </c>
      <c r="X155" s="142" t="s">
        <v>6493</v>
      </c>
      <c r="Y155" s="142" t="s">
        <v>152</v>
      </c>
      <c r="Z155" s="142" t="s">
        <v>3446</v>
      </c>
      <c r="AA155" s="315" t="s">
        <v>3447</v>
      </c>
      <c r="AB155" s="142" t="s">
        <v>8819</v>
      </c>
      <c r="AC155" s="142" t="s">
        <v>3446</v>
      </c>
      <c r="AD155" s="142" t="s">
        <v>3446</v>
      </c>
      <c r="AE155" s="142" t="s">
        <v>152</v>
      </c>
      <c r="AF155" s="315"/>
      <c r="AH155" s="318" t="s">
        <v>152</v>
      </c>
      <c r="AI155" s="315" t="s">
        <v>3446</v>
      </c>
      <c r="AJ155" s="315" t="s">
        <v>152</v>
      </c>
      <c r="AK155" s="142" t="s">
        <v>10632</v>
      </c>
      <c r="AL155" s="142" t="s">
        <v>1787</v>
      </c>
      <c r="AM155" s="316" t="s">
        <v>10633</v>
      </c>
      <c r="AN155" s="142" t="s">
        <v>152</v>
      </c>
      <c r="AO155" s="315" t="s">
        <v>1469</v>
      </c>
      <c r="AP155" s="315" t="s">
        <v>152</v>
      </c>
      <c r="AQ155" s="316"/>
      <c r="AR155" s="142" t="s">
        <v>152</v>
      </c>
      <c r="AS155" s="315" t="s">
        <v>150</v>
      </c>
      <c r="AT155" s="142" t="s">
        <v>152</v>
      </c>
      <c r="AU155" s="316"/>
      <c r="AV155" s="317" t="s">
        <v>152</v>
      </c>
      <c r="AW155" s="142" t="s">
        <v>152</v>
      </c>
    </row>
    <row r="156" spans="1:49" s="142" customFormat="1">
      <c r="A156" s="142" t="s">
        <v>10730</v>
      </c>
      <c r="B156" s="315" t="s">
        <v>10731</v>
      </c>
      <c r="C156" s="142" t="s">
        <v>3444</v>
      </c>
      <c r="D156" s="142" t="s">
        <v>5257</v>
      </c>
      <c r="E156" s="315" t="s">
        <v>10732</v>
      </c>
      <c r="F156" s="315" t="s">
        <v>1789</v>
      </c>
      <c r="G156" s="142" t="s">
        <v>150</v>
      </c>
      <c r="H156" s="316" t="s">
        <v>3445</v>
      </c>
      <c r="I156" s="317">
        <v>13363</v>
      </c>
      <c r="J156" s="317">
        <v>0</v>
      </c>
      <c r="K156" s="317" t="s">
        <v>152</v>
      </c>
      <c r="L156" s="315">
        <v>0</v>
      </c>
      <c r="M156" s="315" t="s">
        <v>152</v>
      </c>
      <c r="N156" s="315" t="s">
        <v>152</v>
      </c>
      <c r="O156" s="315" t="s">
        <v>152</v>
      </c>
      <c r="P156" s="315" t="s">
        <v>13043</v>
      </c>
      <c r="Q156" s="315" t="s">
        <v>152</v>
      </c>
      <c r="R156" s="315" t="s">
        <v>152</v>
      </c>
      <c r="S156" s="315" t="s">
        <v>152</v>
      </c>
      <c r="T156" s="315" t="s">
        <v>152</v>
      </c>
      <c r="U156" s="315" t="s">
        <v>152</v>
      </c>
      <c r="V156" s="315" t="s">
        <v>152</v>
      </c>
      <c r="W156" s="142" t="s">
        <v>10733</v>
      </c>
      <c r="X156" s="142" t="s">
        <v>6493</v>
      </c>
      <c r="Y156" s="142" t="s">
        <v>152</v>
      </c>
      <c r="Z156" s="142" t="s">
        <v>3446</v>
      </c>
      <c r="AA156" s="315" t="s">
        <v>3447</v>
      </c>
      <c r="AB156" s="142" t="s">
        <v>10734</v>
      </c>
      <c r="AC156" s="142" t="s">
        <v>3446</v>
      </c>
      <c r="AD156" s="142" t="s">
        <v>3446</v>
      </c>
      <c r="AE156" s="142" t="s">
        <v>152</v>
      </c>
      <c r="AF156" s="315"/>
      <c r="AH156" s="318" t="s">
        <v>152</v>
      </c>
      <c r="AI156" s="315" t="s">
        <v>3446</v>
      </c>
      <c r="AJ156" s="315" t="s">
        <v>152</v>
      </c>
      <c r="AK156" s="142" t="s">
        <v>10735</v>
      </c>
      <c r="AL156" s="142" t="s">
        <v>1787</v>
      </c>
      <c r="AM156" s="316" t="s">
        <v>10736</v>
      </c>
      <c r="AN156" s="142" t="s">
        <v>152</v>
      </c>
      <c r="AO156" s="315" t="s">
        <v>1469</v>
      </c>
      <c r="AP156" s="315" t="s">
        <v>152</v>
      </c>
      <c r="AQ156" s="316"/>
      <c r="AR156" s="142" t="s">
        <v>152</v>
      </c>
      <c r="AS156" s="315" t="s">
        <v>150</v>
      </c>
      <c r="AT156" s="142" t="s">
        <v>152</v>
      </c>
      <c r="AU156" s="316"/>
      <c r="AV156" s="317" t="s">
        <v>152</v>
      </c>
      <c r="AW156" s="142" t="s">
        <v>152</v>
      </c>
    </row>
    <row r="157" spans="1:49" s="142" customFormat="1">
      <c r="A157" s="142" t="s">
        <v>8945</v>
      </c>
      <c r="B157" s="315" t="s">
        <v>8946</v>
      </c>
      <c r="C157" s="142" t="s">
        <v>3444</v>
      </c>
      <c r="D157" s="142" t="s">
        <v>5257</v>
      </c>
      <c r="E157" s="315" t="s">
        <v>8947</v>
      </c>
      <c r="F157" s="315" t="s">
        <v>1789</v>
      </c>
      <c r="G157" s="142" t="s">
        <v>150</v>
      </c>
      <c r="H157" s="316" t="s">
        <v>3445</v>
      </c>
      <c r="I157" s="317">
        <v>11239</v>
      </c>
      <c r="J157" s="317">
        <v>0</v>
      </c>
      <c r="K157" s="317" t="s">
        <v>152</v>
      </c>
      <c r="L157" s="315">
        <v>0</v>
      </c>
      <c r="M157" s="315" t="s">
        <v>152</v>
      </c>
      <c r="N157" s="315" t="s">
        <v>152</v>
      </c>
      <c r="O157" s="315" t="s">
        <v>152</v>
      </c>
      <c r="P157" s="315" t="s">
        <v>12557</v>
      </c>
      <c r="Q157" s="315" t="s">
        <v>152</v>
      </c>
      <c r="R157" s="315" t="s">
        <v>152</v>
      </c>
      <c r="S157" s="315" t="s">
        <v>152</v>
      </c>
      <c r="T157" s="315" t="s">
        <v>152</v>
      </c>
      <c r="U157" s="315" t="s">
        <v>152</v>
      </c>
      <c r="V157" s="315" t="s">
        <v>152</v>
      </c>
      <c r="W157" s="142" t="s">
        <v>8948</v>
      </c>
      <c r="X157" s="142" t="s">
        <v>6493</v>
      </c>
      <c r="Y157" s="142" t="s">
        <v>152</v>
      </c>
      <c r="Z157" s="142" t="s">
        <v>3446</v>
      </c>
      <c r="AA157" s="315" t="s">
        <v>3447</v>
      </c>
      <c r="AB157" s="142" t="s">
        <v>8949</v>
      </c>
      <c r="AC157" s="142" t="s">
        <v>3446</v>
      </c>
      <c r="AD157" s="142" t="s">
        <v>3446</v>
      </c>
      <c r="AE157" s="142" t="s">
        <v>152</v>
      </c>
      <c r="AF157" s="315"/>
      <c r="AH157" s="318" t="s">
        <v>152</v>
      </c>
      <c r="AI157" s="315" t="s">
        <v>3446</v>
      </c>
      <c r="AJ157" s="315" t="s">
        <v>152</v>
      </c>
      <c r="AK157" s="142" t="s">
        <v>8950</v>
      </c>
      <c r="AL157" s="142" t="s">
        <v>1787</v>
      </c>
      <c r="AM157" s="316" t="s">
        <v>8951</v>
      </c>
      <c r="AN157" s="142" t="s">
        <v>152</v>
      </c>
      <c r="AO157" s="315" t="s">
        <v>1469</v>
      </c>
      <c r="AP157" s="315" t="s">
        <v>152</v>
      </c>
      <c r="AQ157" s="316"/>
      <c r="AR157" s="142" t="s">
        <v>152</v>
      </c>
      <c r="AS157" s="315" t="s">
        <v>150</v>
      </c>
      <c r="AT157" s="142" t="s">
        <v>152</v>
      </c>
      <c r="AU157" s="316"/>
      <c r="AV157" s="317" t="s">
        <v>152</v>
      </c>
      <c r="AW157" s="142" t="s">
        <v>152</v>
      </c>
    </row>
    <row r="158" spans="1:49" s="142" customFormat="1">
      <c r="A158" s="142" t="s">
        <v>8952</v>
      </c>
      <c r="B158" s="315" t="s">
        <v>8953</v>
      </c>
      <c r="C158" s="142" t="s">
        <v>3444</v>
      </c>
      <c r="D158" s="142" t="s">
        <v>5257</v>
      </c>
      <c r="E158" s="315" t="s">
        <v>8954</v>
      </c>
      <c r="F158" s="315" t="s">
        <v>1789</v>
      </c>
      <c r="G158" s="142" t="s">
        <v>150</v>
      </c>
      <c r="H158" s="316" t="s">
        <v>3445</v>
      </c>
      <c r="I158" s="317">
        <v>11767</v>
      </c>
      <c r="J158" s="317">
        <v>0</v>
      </c>
      <c r="K158" s="317" t="s">
        <v>152</v>
      </c>
      <c r="L158" s="315">
        <v>0</v>
      </c>
      <c r="M158" s="315" t="s">
        <v>152</v>
      </c>
      <c r="N158" s="315" t="s">
        <v>152</v>
      </c>
      <c r="O158" s="315" t="s">
        <v>152</v>
      </c>
      <c r="P158" s="315" t="s">
        <v>12558</v>
      </c>
      <c r="Q158" s="315" t="s">
        <v>152</v>
      </c>
      <c r="R158" s="315" t="s">
        <v>152</v>
      </c>
      <c r="S158" s="315" t="s">
        <v>152</v>
      </c>
      <c r="T158" s="315" t="s">
        <v>152</v>
      </c>
      <c r="U158" s="315" t="s">
        <v>152</v>
      </c>
      <c r="V158" s="315" t="s">
        <v>152</v>
      </c>
      <c r="W158" s="142" t="s">
        <v>8955</v>
      </c>
      <c r="X158" s="142" t="s">
        <v>6493</v>
      </c>
      <c r="Y158" s="142" t="s">
        <v>152</v>
      </c>
      <c r="Z158" s="142" t="s">
        <v>3446</v>
      </c>
      <c r="AA158" s="315" t="s">
        <v>3447</v>
      </c>
      <c r="AB158" s="142" t="s">
        <v>8956</v>
      </c>
      <c r="AC158" s="142" t="s">
        <v>3446</v>
      </c>
      <c r="AD158" s="142" t="s">
        <v>3446</v>
      </c>
      <c r="AE158" s="142" t="s">
        <v>152</v>
      </c>
      <c r="AF158" s="315"/>
      <c r="AH158" s="318" t="s">
        <v>152</v>
      </c>
      <c r="AI158" s="315" t="s">
        <v>3446</v>
      </c>
      <c r="AJ158" s="315" t="s">
        <v>152</v>
      </c>
      <c r="AK158" s="142" t="s">
        <v>8957</v>
      </c>
      <c r="AL158" s="142" t="s">
        <v>1787</v>
      </c>
      <c r="AM158" s="316" t="s">
        <v>8958</v>
      </c>
      <c r="AN158" s="142" t="s">
        <v>152</v>
      </c>
      <c r="AO158" s="315" t="s">
        <v>1469</v>
      </c>
      <c r="AP158" s="315" t="s">
        <v>152</v>
      </c>
      <c r="AQ158" s="316"/>
      <c r="AR158" s="142" t="s">
        <v>152</v>
      </c>
      <c r="AS158" s="315" t="s">
        <v>150</v>
      </c>
      <c r="AT158" s="142" t="s">
        <v>152</v>
      </c>
      <c r="AU158" s="316"/>
      <c r="AV158" s="317" t="s">
        <v>152</v>
      </c>
      <c r="AW158" s="142" t="s">
        <v>152</v>
      </c>
    </row>
    <row r="159" spans="1:49" s="142" customFormat="1">
      <c r="A159" s="142" t="s">
        <v>8306</v>
      </c>
      <c r="B159" s="315" t="s">
        <v>8307</v>
      </c>
      <c r="C159" s="142" t="s">
        <v>3444</v>
      </c>
      <c r="D159" s="142" t="s">
        <v>5257</v>
      </c>
      <c r="E159" s="315" t="s">
        <v>8308</v>
      </c>
      <c r="F159" s="315" t="s">
        <v>1789</v>
      </c>
      <c r="G159" s="142" t="s">
        <v>150</v>
      </c>
      <c r="H159" s="316" t="s">
        <v>3445</v>
      </c>
      <c r="I159" s="317">
        <v>7459</v>
      </c>
      <c r="J159" s="317">
        <v>0</v>
      </c>
      <c r="K159" s="317" t="s">
        <v>152</v>
      </c>
      <c r="L159" s="315">
        <v>0</v>
      </c>
      <c r="M159" s="315" t="s">
        <v>152</v>
      </c>
      <c r="N159" s="315" t="s">
        <v>152</v>
      </c>
      <c r="O159" s="315" t="s">
        <v>152</v>
      </c>
      <c r="P159" s="315" t="s">
        <v>12391</v>
      </c>
      <c r="Q159" s="315" t="s">
        <v>152</v>
      </c>
      <c r="R159" s="315" t="s">
        <v>152</v>
      </c>
      <c r="S159" s="315" t="s">
        <v>152</v>
      </c>
      <c r="T159" s="315" t="s">
        <v>152</v>
      </c>
      <c r="U159" s="315" t="s">
        <v>152</v>
      </c>
      <c r="V159" s="315" t="s">
        <v>152</v>
      </c>
      <c r="W159" s="142" t="s">
        <v>8309</v>
      </c>
      <c r="X159" s="142" t="s">
        <v>6492</v>
      </c>
      <c r="Y159" s="142" t="s">
        <v>152</v>
      </c>
      <c r="Z159" s="142" t="s">
        <v>3446</v>
      </c>
      <c r="AA159" s="315" t="s">
        <v>3447</v>
      </c>
      <c r="AB159" s="142" t="s">
        <v>8310</v>
      </c>
      <c r="AC159" s="142" t="s">
        <v>3446</v>
      </c>
      <c r="AD159" s="142" t="s">
        <v>3446</v>
      </c>
      <c r="AE159" s="142" t="s">
        <v>152</v>
      </c>
      <c r="AF159" s="315"/>
      <c r="AH159" s="318" t="s">
        <v>152</v>
      </c>
      <c r="AI159" s="315" t="s">
        <v>3446</v>
      </c>
      <c r="AJ159" s="315" t="s">
        <v>152</v>
      </c>
      <c r="AK159" s="142" t="s">
        <v>8311</v>
      </c>
      <c r="AL159" s="142" t="s">
        <v>152</v>
      </c>
      <c r="AM159" s="316" t="s">
        <v>152</v>
      </c>
      <c r="AN159" s="142" t="s">
        <v>152</v>
      </c>
      <c r="AO159" s="315" t="s">
        <v>1469</v>
      </c>
      <c r="AP159" s="315" t="s">
        <v>152</v>
      </c>
      <c r="AQ159" s="316"/>
      <c r="AR159" s="142" t="s">
        <v>152</v>
      </c>
      <c r="AS159" s="315" t="s">
        <v>150</v>
      </c>
      <c r="AT159" s="142" t="s">
        <v>152</v>
      </c>
      <c r="AU159" s="316"/>
      <c r="AV159" s="317" t="s">
        <v>152</v>
      </c>
      <c r="AW159" s="142" t="s">
        <v>152</v>
      </c>
    </row>
    <row r="160" spans="1:49" s="142" customFormat="1">
      <c r="A160" s="142" t="s">
        <v>9116</v>
      </c>
      <c r="B160" s="315" t="s">
        <v>9117</v>
      </c>
      <c r="C160" s="142" t="s">
        <v>3444</v>
      </c>
      <c r="D160" s="142" t="s">
        <v>5257</v>
      </c>
      <c r="E160" s="315" t="s">
        <v>9118</v>
      </c>
      <c r="F160" s="315" t="s">
        <v>1789</v>
      </c>
      <c r="G160" s="142" t="s">
        <v>150</v>
      </c>
      <c r="H160" s="316" t="s">
        <v>3445</v>
      </c>
      <c r="I160" s="317">
        <v>10025</v>
      </c>
      <c r="J160" s="317">
        <v>0</v>
      </c>
      <c r="K160" s="317" t="s">
        <v>152</v>
      </c>
      <c r="L160" s="315">
        <v>0</v>
      </c>
      <c r="M160" s="315" t="s">
        <v>152</v>
      </c>
      <c r="N160" s="315" t="s">
        <v>152</v>
      </c>
      <c r="O160" s="315" t="s">
        <v>152</v>
      </c>
      <c r="P160" s="315" t="s">
        <v>12591</v>
      </c>
      <c r="Q160" s="315" t="s">
        <v>152</v>
      </c>
      <c r="R160" s="315" t="s">
        <v>152</v>
      </c>
      <c r="S160" s="315" t="s">
        <v>152</v>
      </c>
      <c r="T160" s="315" t="s">
        <v>152</v>
      </c>
      <c r="U160" s="315" t="s">
        <v>152</v>
      </c>
      <c r="V160" s="315" t="s">
        <v>152</v>
      </c>
      <c r="W160" s="142" t="s">
        <v>9119</v>
      </c>
      <c r="X160" s="142" t="s">
        <v>6493</v>
      </c>
      <c r="Y160" s="142" t="s">
        <v>152</v>
      </c>
      <c r="Z160" s="142" t="s">
        <v>3446</v>
      </c>
      <c r="AA160" s="315" t="s">
        <v>3447</v>
      </c>
      <c r="AC160" s="142" t="s">
        <v>3446</v>
      </c>
      <c r="AD160" s="142" t="s">
        <v>3446</v>
      </c>
      <c r="AE160" s="142" t="s">
        <v>152</v>
      </c>
      <c r="AF160" s="315"/>
      <c r="AH160" s="318" t="s">
        <v>152</v>
      </c>
      <c r="AI160" s="315" t="s">
        <v>3446</v>
      </c>
      <c r="AJ160" s="315" t="s">
        <v>152</v>
      </c>
      <c r="AK160" s="142" t="s">
        <v>9120</v>
      </c>
      <c r="AL160" s="142" t="s">
        <v>1787</v>
      </c>
      <c r="AM160" s="316" t="s">
        <v>9121</v>
      </c>
      <c r="AN160" s="142" t="s">
        <v>152</v>
      </c>
      <c r="AO160" s="315" t="s">
        <v>1469</v>
      </c>
      <c r="AP160" s="315" t="s">
        <v>152</v>
      </c>
      <c r="AQ160" s="316"/>
      <c r="AR160" s="142" t="s">
        <v>152</v>
      </c>
      <c r="AS160" s="315" t="s">
        <v>150</v>
      </c>
      <c r="AT160" s="142" t="s">
        <v>152</v>
      </c>
      <c r="AU160" s="316"/>
      <c r="AV160" s="317" t="s">
        <v>152</v>
      </c>
      <c r="AW160" s="142" t="s">
        <v>152</v>
      </c>
    </row>
    <row r="161" spans="1:49" s="142" customFormat="1">
      <c r="A161" s="142" t="s">
        <v>9131</v>
      </c>
      <c r="B161" s="315" t="s">
        <v>9132</v>
      </c>
      <c r="C161" s="142" t="s">
        <v>3444</v>
      </c>
      <c r="D161" s="142" t="s">
        <v>5257</v>
      </c>
      <c r="E161" s="315" t="s">
        <v>9133</v>
      </c>
      <c r="F161" s="315" t="s">
        <v>1789</v>
      </c>
      <c r="G161" s="142" t="s">
        <v>150</v>
      </c>
      <c r="H161" s="316" t="s">
        <v>3445</v>
      </c>
      <c r="I161" s="317">
        <v>17201</v>
      </c>
      <c r="J161" s="317">
        <v>0</v>
      </c>
      <c r="K161" s="317" t="s">
        <v>152</v>
      </c>
      <c r="L161" s="315">
        <v>0</v>
      </c>
      <c r="M161" s="315" t="s">
        <v>152</v>
      </c>
      <c r="N161" s="315" t="s">
        <v>152</v>
      </c>
      <c r="O161" s="315" t="s">
        <v>152</v>
      </c>
      <c r="P161" s="315" t="s">
        <v>12594</v>
      </c>
      <c r="Q161" s="315" t="s">
        <v>152</v>
      </c>
      <c r="R161" s="315" t="s">
        <v>152</v>
      </c>
      <c r="S161" s="315" t="s">
        <v>152</v>
      </c>
      <c r="T161" s="315" t="s">
        <v>152</v>
      </c>
      <c r="U161" s="315" t="s">
        <v>152</v>
      </c>
      <c r="V161" s="315" t="s">
        <v>152</v>
      </c>
      <c r="W161" s="142" t="s">
        <v>9134</v>
      </c>
      <c r="X161" s="142" t="s">
        <v>6492</v>
      </c>
      <c r="Y161" s="142" t="s">
        <v>152</v>
      </c>
      <c r="Z161" s="142" t="s">
        <v>3446</v>
      </c>
      <c r="AA161" s="315" t="s">
        <v>3447</v>
      </c>
      <c r="AC161" s="142" t="s">
        <v>3446</v>
      </c>
      <c r="AD161" s="142" t="s">
        <v>3446</v>
      </c>
      <c r="AE161" s="142" t="s">
        <v>152</v>
      </c>
      <c r="AF161" s="315"/>
      <c r="AH161" s="318" t="s">
        <v>152</v>
      </c>
      <c r="AI161" s="315" t="s">
        <v>3446</v>
      </c>
      <c r="AJ161" s="315" t="s">
        <v>152</v>
      </c>
      <c r="AK161" s="142" t="s">
        <v>9135</v>
      </c>
      <c r="AL161" s="142" t="s">
        <v>1787</v>
      </c>
      <c r="AM161" s="316" t="s">
        <v>9136</v>
      </c>
      <c r="AN161" s="142" t="s">
        <v>152</v>
      </c>
      <c r="AO161" s="315" t="s">
        <v>1469</v>
      </c>
      <c r="AP161" s="315" t="s">
        <v>152</v>
      </c>
      <c r="AQ161" s="316"/>
      <c r="AR161" s="142" t="s">
        <v>152</v>
      </c>
      <c r="AS161" s="315" t="s">
        <v>150</v>
      </c>
      <c r="AT161" s="142" t="s">
        <v>152</v>
      </c>
      <c r="AU161" s="316"/>
      <c r="AV161" s="317" t="s">
        <v>152</v>
      </c>
      <c r="AW161" s="142" t="s">
        <v>152</v>
      </c>
    </row>
    <row r="162" spans="1:49" s="142" customFormat="1">
      <c r="A162" s="142" t="s">
        <v>11623</v>
      </c>
      <c r="B162" s="315" t="s">
        <v>11624</v>
      </c>
      <c r="C162" s="142" t="s">
        <v>3444</v>
      </c>
      <c r="D162" s="142" t="s">
        <v>5257</v>
      </c>
      <c r="E162" s="315" t="s">
        <v>11625</v>
      </c>
      <c r="F162" s="315" t="s">
        <v>1789</v>
      </c>
      <c r="G162" s="142" t="s">
        <v>150</v>
      </c>
      <c r="H162" s="316" t="s">
        <v>3445</v>
      </c>
      <c r="I162" s="317">
        <v>15471</v>
      </c>
      <c r="J162" s="317">
        <v>0</v>
      </c>
      <c r="K162" s="317" t="s">
        <v>152</v>
      </c>
      <c r="L162" s="315">
        <v>0</v>
      </c>
      <c r="M162" s="315" t="s">
        <v>152</v>
      </c>
      <c r="N162" s="315" t="s">
        <v>152</v>
      </c>
      <c r="O162" s="315" t="s">
        <v>152</v>
      </c>
      <c r="P162" s="315" t="s">
        <v>13272</v>
      </c>
      <c r="Q162" s="315" t="s">
        <v>152</v>
      </c>
      <c r="R162" s="315" t="s">
        <v>152</v>
      </c>
      <c r="S162" s="315" t="s">
        <v>152</v>
      </c>
      <c r="T162" s="315" t="s">
        <v>152</v>
      </c>
      <c r="U162" s="315" t="s">
        <v>152</v>
      </c>
      <c r="V162" s="315" t="s">
        <v>152</v>
      </c>
      <c r="W162" s="142" t="s">
        <v>11626</v>
      </c>
      <c r="X162" s="142" t="s">
        <v>6493</v>
      </c>
      <c r="Y162" s="142" t="s">
        <v>152</v>
      </c>
      <c r="Z162" s="142" t="s">
        <v>3446</v>
      </c>
      <c r="AA162" s="315" t="s">
        <v>3447</v>
      </c>
      <c r="AB162" s="142" t="s">
        <v>11627</v>
      </c>
      <c r="AC162" s="142" t="s">
        <v>3446</v>
      </c>
      <c r="AD162" s="142" t="s">
        <v>3446</v>
      </c>
      <c r="AE162" s="142" t="s">
        <v>152</v>
      </c>
      <c r="AF162" s="315"/>
      <c r="AH162" s="318" t="s">
        <v>152</v>
      </c>
      <c r="AI162" s="315" t="s">
        <v>3446</v>
      </c>
      <c r="AJ162" s="315" t="s">
        <v>152</v>
      </c>
      <c r="AK162" s="142" t="s">
        <v>11628</v>
      </c>
      <c r="AL162" s="142" t="s">
        <v>1787</v>
      </c>
      <c r="AM162" s="316" t="s">
        <v>11629</v>
      </c>
      <c r="AN162" s="142" t="s">
        <v>152</v>
      </c>
      <c r="AO162" s="315" t="s">
        <v>1469</v>
      </c>
      <c r="AP162" s="315" t="s">
        <v>152</v>
      </c>
      <c r="AQ162" s="316"/>
      <c r="AR162" s="142" t="s">
        <v>152</v>
      </c>
      <c r="AS162" s="315" t="s">
        <v>150</v>
      </c>
      <c r="AT162" s="142" t="s">
        <v>152</v>
      </c>
      <c r="AU162" s="316"/>
      <c r="AV162" s="317" t="s">
        <v>152</v>
      </c>
      <c r="AW162" s="142" t="s">
        <v>152</v>
      </c>
    </row>
    <row r="163" spans="1:49" s="142" customFormat="1">
      <c r="A163" s="142" t="s">
        <v>9110</v>
      </c>
      <c r="B163" s="315" t="s">
        <v>9111</v>
      </c>
      <c r="C163" s="142" t="s">
        <v>3444</v>
      </c>
      <c r="D163" s="142" t="s">
        <v>5257</v>
      </c>
      <c r="E163" s="315" t="s">
        <v>9112</v>
      </c>
      <c r="F163" s="315" t="s">
        <v>1789</v>
      </c>
      <c r="G163" s="142" t="s">
        <v>150</v>
      </c>
      <c r="H163" s="316" t="s">
        <v>3445</v>
      </c>
      <c r="I163" s="317">
        <v>17897</v>
      </c>
      <c r="J163" s="317">
        <v>0</v>
      </c>
      <c r="K163" s="317" t="s">
        <v>152</v>
      </c>
      <c r="L163" s="315">
        <v>0</v>
      </c>
      <c r="M163" s="315" t="s">
        <v>152</v>
      </c>
      <c r="N163" s="315" t="s">
        <v>152</v>
      </c>
      <c r="O163" s="315" t="s">
        <v>152</v>
      </c>
      <c r="P163" s="315" t="s">
        <v>12590</v>
      </c>
      <c r="Q163" s="315" t="s">
        <v>152</v>
      </c>
      <c r="R163" s="315" t="s">
        <v>152</v>
      </c>
      <c r="S163" s="315" t="s">
        <v>152</v>
      </c>
      <c r="T163" s="315" t="s">
        <v>152</v>
      </c>
      <c r="U163" s="315" t="s">
        <v>152</v>
      </c>
      <c r="V163" s="315" t="s">
        <v>152</v>
      </c>
      <c r="W163" s="142" t="s">
        <v>9113</v>
      </c>
      <c r="X163" s="142" t="s">
        <v>6492</v>
      </c>
      <c r="Y163" s="142" t="s">
        <v>152</v>
      </c>
      <c r="Z163" s="142" t="s">
        <v>3446</v>
      </c>
      <c r="AA163" s="315" t="s">
        <v>3447</v>
      </c>
      <c r="AC163" s="142" t="s">
        <v>3446</v>
      </c>
      <c r="AD163" s="142" t="s">
        <v>3446</v>
      </c>
      <c r="AE163" s="142" t="s">
        <v>152</v>
      </c>
      <c r="AF163" s="315"/>
      <c r="AH163" s="318" t="s">
        <v>152</v>
      </c>
      <c r="AI163" s="315" t="s">
        <v>3446</v>
      </c>
      <c r="AJ163" s="315" t="s">
        <v>152</v>
      </c>
      <c r="AK163" s="142" t="s">
        <v>9114</v>
      </c>
      <c r="AL163" s="142" t="s">
        <v>1787</v>
      </c>
      <c r="AM163" s="316" t="s">
        <v>9115</v>
      </c>
      <c r="AN163" s="142" t="s">
        <v>152</v>
      </c>
      <c r="AO163" s="315" t="s">
        <v>1469</v>
      </c>
      <c r="AP163" s="315" t="s">
        <v>152</v>
      </c>
      <c r="AQ163" s="316"/>
      <c r="AR163" s="142" t="s">
        <v>152</v>
      </c>
      <c r="AS163" s="315" t="s">
        <v>150</v>
      </c>
      <c r="AT163" s="142" t="s">
        <v>152</v>
      </c>
      <c r="AU163" s="316"/>
      <c r="AV163" s="317" t="s">
        <v>152</v>
      </c>
      <c r="AW163" s="142" t="s">
        <v>152</v>
      </c>
    </row>
    <row r="164" spans="1:49" s="142" customFormat="1">
      <c r="A164" s="142" t="s">
        <v>9261</v>
      </c>
      <c r="B164" s="315" t="s">
        <v>9262</v>
      </c>
      <c r="C164" s="142" t="s">
        <v>3444</v>
      </c>
      <c r="D164" s="142" t="s">
        <v>5257</v>
      </c>
      <c r="E164" s="315" t="s">
        <v>9263</v>
      </c>
      <c r="F164" s="315" t="s">
        <v>1789</v>
      </c>
      <c r="G164" s="142" t="s">
        <v>150</v>
      </c>
      <c r="H164" s="316" t="s">
        <v>3445</v>
      </c>
      <c r="I164" s="317">
        <v>19738</v>
      </c>
      <c r="J164" s="317">
        <v>0</v>
      </c>
      <c r="K164" s="317" t="s">
        <v>152</v>
      </c>
      <c r="L164" s="315">
        <v>0</v>
      </c>
      <c r="M164" s="315" t="s">
        <v>152</v>
      </c>
      <c r="N164" s="315" t="s">
        <v>152</v>
      </c>
      <c r="O164" s="315" t="s">
        <v>152</v>
      </c>
      <c r="P164" s="315" t="s">
        <v>12625</v>
      </c>
      <c r="Q164" s="315" t="s">
        <v>152</v>
      </c>
      <c r="R164" s="315" t="s">
        <v>152</v>
      </c>
      <c r="S164" s="315" t="s">
        <v>152</v>
      </c>
      <c r="T164" s="315" t="s">
        <v>152</v>
      </c>
      <c r="U164" s="315" t="s">
        <v>152</v>
      </c>
      <c r="V164" s="315" t="s">
        <v>152</v>
      </c>
      <c r="W164" s="142" t="s">
        <v>9264</v>
      </c>
      <c r="X164" s="142" t="s">
        <v>6492</v>
      </c>
      <c r="Y164" s="142" t="s">
        <v>152</v>
      </c>
      <c r="Z164" s="142" t="s">
        <v>3446</v>
      </c>
      <c r="AA164" s="315" t="s">
        <v>3447</v>
      </c>
      <c r="AC164" s="142" t="s">
        <v>3446</v>
      </c>
      <c r="AD164" s="142" t="s">
        <v>3446</v>
      </c>
      <c r="AE164" s="142" t="s">
        <v>152</v>
      </c>
      <c r="AF164" s="315"/>
      <c r="AH164" s="318" t="s">
        <v>152</v>
      </c>
      <c r="AI164" s="315" t="s">
        <v>3446</v>
      </c>
      <c r="AJ164" s="315" t="s">
        <v>152</v>
      </c>
      <c r="AK164" s="142" t="s">
        <v>9265</v>
      </c>
      <c r="AL164" s="142" t="s">
        <v>1787</v>
      </c>
      <c r="AM164" s="316" t="s">
        <v>9266</v>
      </c>
      <c r="AN164" s="142" t="s">
        <v>152</v>
      </c>
      <c r="AO164" s="315" t="s">
        <v>1469</v>
      </c>
      <c r="AP164" s="315" t="s">
        <v>152</v>
      </c>
      <c r="AQ164" s="316"/>
      <c r="AR164" s="142" t="s">
        <v>152</v>
      </c>
      <c r="AS164" s="315" t="s">
        <v>150</v>
      </c>
      <c r="AT164" s="142" t="s">
        <v>152</v>
      </c>
      <c r="AU164" s="316"/>
      <c r="AV164" s="317" t="s">
        <v>152</v>
      </c>
      <c r="AW164" s="142" t="s">
        <v>152</v>
      </c>
    </row>
    <row r="165" spans="1:49" s="142" customFormat="1">
      <c r="A165" s="142" t="s">
        <v>8457</v>
      </c>
      <c r="B165" s="315" t="s">
        <v>8458</v>
      </c>
      <c r="C165" s="142" t="s">
        <v>3444</v>
      </c>
      <c r="D165" s="142" t="s">
        <v>5257</v>
      </c>
      <c r="E165" s="315" t="s">
        <v>8459</v>
      </c>
      <c r="F165" s="315" t="s">
        <v>1789</v>
      </c>
      <c r="G165" s="142" t="s">
        <v>150</v>
      </c>
      <c r="H165" s="316" t="s">
        <v>3445</v>
      </c>
      <c r="I165" s="317">
        <v>23792</v>
      </c>
      <c r="J165" s="317">
        <v>0</v>
      </c>
      <c r="K165" s="317" t="s">
        <v>152</v>
      </c>
      <c r="L165" s="315">
        <v>0</v>
      </c>
      <c r="M165" s="315" t="s">
        <v>152</v>
      </c>
      <c r="N165" s="315" t="s">
        <v>152</v>
      </c>
      <c r="O165" s="315" t="s">
        <v>152</v>
      </c>
      <c r="P165" s="315" t="s">
        <v>12424</v>
      </c>
      <c r="Q165" s="315" t="s">
        <v>152</v>
      </c>
      <c r="R165" s="315" t="s">
        <v>152</v>
      </c>
      <c r="S165" s="315" t="s">
        <v>152</v>
      </c>
      <c r="T165" s="315" t="s">
        <v>152</v>
      </c>
      <c r="U165" s="315" t="s">
        <v>152</v>
      </c>
      <c r="V165" s="315" t="s">
        <v>152</v>
      </c>
      <c r="W165" s="142" t="s">
        <v>8460</v>
      </c>
      <c r="X165" s="142" t="s">
        <v>6492</v>
      </c>
      <c r="Y165" s="142" t="s">
        <v>152</v>
      </c>
      <c r="Z165" s="142" t="s">
        <v>3446</v>
      </c>
      <c r="AA165" s="315" t="s">
        <v>3447</v>
      </c>
      <c r="AC165" s="142" t="s">
        <v>3446</v>
      </c>
      <c r="AD165" s="142" t="s">
        <v>3446</v>
      </c>
      <c r="AE165" s="142" t="s">
        <v>152</v>
      </c>
      <c r="AF165" s="315"/>
      <c r="AH165" s="318" t="s">
        <v>152</v>
      </c>
      <c r="AI165" s="315" t="s">
        <v>3446</v>
      </c>
      <c r="AJ165" s="315" t="s">
        <v>152</v>
      </c>
      <c r="AK165" s="142" t="s">
        <v>8461</v>
      </c>
      <c r="AL165" s="142" t="s">
        <v>1787</v>
      </c>
      <c r="AM165" s="316" t="s">
        <v>8462</v>
      </c>
      <c r="AN165" s="142" t="s">
        <v>152</v>
      </c>
      <c r="AO165" s="315" t="s">
        <v>1469</v>
      </c>
      <c r="AP165" s="315" t="s">
        <v>152</v>
      </c>
      <c r="AQ165" s="316"/>
      <c r="AR165" s="142" t="s">
        <v>152</v>
      </c>
      <c r="AS165" s="315" t="s">
        <v>150</v>
      </c>
      <c r="AT165" s="142" t="s">
        <v>152</v>
      </c>
      <c r="AU165" s="316"/>
      <c r="AV165" s="317" t="s">
        <v>152</v>
      </c>
      <c r="AW165" s="142" t="s">
        <v>152</v>
      </c>
    </row>
    <row r="166" spans="1:49" s="142" customFormat="1">
      <c r="A166" s="142" t="s">
        <v>10162</v>
      </c>
      <c r="B166" s="315" t="s">
        <v>10163</v>
      </c>
      <c r="C166" s="142" t="s">
        <v>3444</v>
      </c>
      <c r="D166" s="142" t="s">
        <v>5257</v>
      </c>
      <c r="E166" s="315" t="s">
        <v>10164</v>
      </c>
      <c r="F166" s="315" t="s">
        <v>1789</v>
      </c>
      <c r="G166" s="142" t="s">
        <v>150</v>
      </c>
      <c r="H166" s="316" t="s">
        <v>3445</v>
      </c>
      <c r="I166" s="317">
        <v>20506</v>
      </c>
      <c r="J166" s="317">
        <v>0</v>
      </c>
      <c r="K166" s="317" t="s">
        <v>152</v>
      </c>
      <c r="L166" s="315">
        <v>0</v>
      </c>
      <c r="M166" s="315" t="s">
        <v>152</v>
      </c>
      <c r="N166" s="315" t="s">
        <v>152</v>
      </c>
      <c r="O166" s="315" t="s">
        <v>152</v>
      </c>
      <c r="P166" s="315" t="s">
        <v>12874</v>
      </c>
      <c r="Q166" s="315" t="s">
        <v>152</v>
      </c>
      <c r="R166" s="315" t="s">
        <v>152</v>
      </c>
      <c r="S166" s="315" t="s">
        <v>152</v>
      </c>
      <c r="T166" s="315" t="s">
        <v>152</v>
      </c>
      <c r="U166" s="315" t="s">
        <v>152</v>
      </c>
      <c r="V166" s="315" t="s">
        <v>152</v>
      </c>
      <c r="W166" s="142" t="s">
        <v>10165</v>
      </c>
      <c r="X166" s="142" t="s">
        <v>6492</v>
      </c>
      <c r="Y166" s="142" t="s">
        <v>152</v>
      </c>
      <c r="Z166" s="142" t="s">
        <v>3446</v>
      </c>
      <c r="AA166" s="315" t="s">
        <v>3447</v>
      </c>
      <c r="AC166" s="142" t="s">
        <v>3446</v>
      </c>
      <c r="AD166" s="142" t="s">
        <v>3446</v>
      </c>
      <c r="AE166" s="142" t="s">
        <v>152</v>
      </c>
      <c r="AF166" s="315"/>
      <c r="AH166" s="318" t="s">
        <v>152</v>
      </c>
      <c r="AI166" s="315" t="s">
        <v>3446</v>
      </c>
      <c r="AJ166" s="315" t="s">
        <v>152</v>
      </c>
      <c r="AK166" s="142" t="s">
        <v>10166</v>
      </c>
      <c r="AL166" s="142" t="s">
        <v>1787</v>
      </c>
      <c r="AM166" s="316" t="s">
        <v>10167</v>
      </c>
      <c r="AN166" s="142" t="s">
        <v>152</v>
      </c>
      <c r="AO166" s="315" t="s">
        <v>1469</v>
      </c>
      <c r="AP166" s="315" t="s">
        <v>152</v>
      </c>
      <c r="AQ166" s="316"/>
      <c r="AR166" s="142" t="s">
        <v>152</v>
      </c>
      <c r="AS166" s="315" t="s">
        <v>150</v>
      </c>
      <c r="AT166" s="142" t="s">
        <v>152</v>
      </c>
      <c r="AU166" s="316"/>
      <c r="AV166" s="317" t="s">
        <v>152</v>
      </c>
      <c r="AW166" s="142" t="s">
        <v>152</v>
      </c>
    </row>
    <row r="167" spans="1:49" s="142" customFormat="1">
      <c r="A167" s="142" t="s">
        <v>8558</v>
      </c>
      <c r="B167" s="315" t="s">
        <v>8559</v>
      </c>
      <c r="C167" s="142" t="s">
        <v>3444</v>
      </c>
      <c r="D167" s="142" t="s">
        <v>3448</v>
      </c>
      <c r="E167" s="315" t="s">
        <v>8560</v>
      </c>
      <c r="F167" s="315" t="s">
        <v>1789</v>
      </c>
      <c r="G167" s="142" t="s">
        <v>150</v>
      </c>
      <c r="H167" s="316" t="s">
        <v>3445</v>
      </c>
      <c r="I167" s="317">
        <v>14644</v>
      </c>
      <c r="J167" s="317">
        <v>0</v>
      </c>
      <c r="K167" s="317" t="s">
        <v>152</v>
      </c>
      <c r="L167" s="315">
        <v>0</v>
      </c>
      <c r="M167" s="315" t="s">
        <v>152</v>
      </c>
      <c r="N167" s="315" t="s">
        <v>152</v>
      </c>
      <c r="O167" s="315" t="s">
        <v>152</v>
      </c>
      <c r="P167" s="315" t="s">
        <v>12442</v>
      </c>
      <c r="Q167" s="315" t="s">
        <v>152</v>
      </c>
      <c r="R167" s="315" t="s">
        <v>152</v>
      </c>
      <c r="S167" s="315" t="s">
        <v>152</v>
      </c>
      <c r="T167" s="315" t="s">
        <v>152</v>
      </c>
      <c r="U167" s="315" t="s">
        <v>152</v>
      </c>
      <c r="V167" s="315" t="s">
        <v>152</v>
      </c>
      <c r="W167" s="142" t="s">
        <v>8561</v>
      </c>
      <c r="X167" s="142" t="s">
        <v>6492</v>
      </c>
      <c r="Y167" s="142" t="s">
        <v>152</v>
      </c>
      <c r="Z167" s="142" t="s">
        <v>3446</v>
      </c>
      <c r="AA167" s="315" t="s">
        <v>3447</v>
      </c>
      <c r="AB167" s="142" t="s">
        <v>8562</v>
      </c>
      <c r="AC167" s="142" t="s">
        <v>3446</v>
      </c>
      <c r="AD167" s="142" t="s">
        <v>3446</v>
      </c>
      <c r="AE167" s="142" t="s">
        <v>152</v>
      </c>
      <c r="AF167" s="315"/>
      <c r="AH167" s="318" t="s">
        <v>152</v>
      </c>
      <c r="AI167" s="315" t="s">
        <v>3446</v>
      </c>
      <c r="AJ167" s="315" t="s">
        <v>152</v>
      </c>
      <c r="AK167" s="142" t="s">
        <v>152</v>
      </c>
      <c r="AL167" s="142" t="s">
        <v>152</v>
      </c>
      <c r="AM167" s="316" t="s">
        <v>152</v>
      </c>
      <c r="AN167" s="142" t="s">
        <v>152</v>
      </c>
      <c r="AO167" s="315" t="s">
        <v>1469</v>
      </c>
      <c r="AP167" s="315" t="s">
        <v>152</v>
      </c>
      <c r="AQ167" s="316"/>
      <c r="AR167" s="142" t="s">
        <v>152</v>
      </c>
      <c r="AS167" s="315" t="s">
        <v>150</v>
      </c>
      <c r="AT167" s="142" t="s">
        <v>152</v>
      </c>
      <c r="AU167" s="316"/>
      <c r="AV167" s="317" t="s">
        <v>152</v>
      </c>
      <c r="AW167" s="142" t="s">
        <v>152</v>
      </c>
    </row>
    <row r="168" spans="1:49" s="142" customFormat="1">
      <c r="A168" s="142" t="s">
        <v>9146</v>
      </c>
      <c r="B168" s="315" t="s">
        <v>9147</v>
      </c>
      <c r="C168" s="142" t="s">
        <v>3444</v>
      </c>
      <c r="D168" s="142" t="s">
        <v>3448</v>
      </c>
      <c r="E168" s="315" t="s">
        <v>9148</v>
      </c>
      <c r="F168" s="315" t="s">
        <v>1789</v>
      </c>
      <c r="G168" s="142" t="s">
        <v>150</v>
      </c>
      <c r="H168" s="316" t="s">
        <v>3445</v>
      </c>
      <c r="I168" s="317">
        <v>18404</v>
      </c>
      <c r="J168" s="317">
        <v>0</v>
      </c>
      <c r="K168" s="317" t="s">
        <v>152</v>
      </c>
      <c r="L168" s="315">
        <v>0</v>
      </c>
      <c r="M168" s="315" t="s">
        <v>152</v>
      </c>
      <c r="N168" s="315" t="s">
        <v>152</v>
      </c>
      <c r="O168" s="315" t="s">
        <v>152</v>
      </c>
      <c r="P168" s="315" t="s">
        <v>12598</v>
      </c>
      <c r="Q168" s="315" t="s">
        <v>152</v>
      </c>
      <c r="R168" s="315" t="s">
        <v>152</v>
      </c>
      <c r="S168" s="315" t="s">
        <v>152</v>
      </c>
      <c r="T168" s="315" t="s">
        <v>152</v>
      </c>
      <c r="U168" s="315" t="s">
        <v>152</v>
      </c>
      <c r="V168" s="315" t="s">
        <v>152</v>
      </c>
      <c r="W168" s="142" t="s">
        <v>9149</v>
      </c>
      <c r="X168" s="142" t="s">
        <v>6493</v>
      </c>
      <c r="Y168" s="142" t="s">
        <v>152</v>
      </c>
      <c r="Z168" s="142" t="s">
        <v>3446</v>
      </c>
      <c r="AA168" s="315" t="s">
        <v>3447</v>
      </c>
      <c r="AC168" s="142" t="s">
        <v>3446</v>
      </c>
      <c r="AD168" s="142" t="s">
        <v>3446</v>
      </c>
      <c r="AE168" s="142" t="s">
        <v>152</v>
      </c>
      <c r="AF168" s="315"/>
      <c r="AH168" s="318" t="s">
        <v>152</v>
      </c>
      <c r="AI168" s="315" t="s">
        <v>3446</v>
      </c>
      <c r="AJ168" s="315" t="s">
        <v>152</v>
      </c>
      <c r="AK168" s="142" t="s">
        <v>8082</v>
      </c>
      <c r="AL168" s="142" t="s">
        <v>152</v>
      </c>
      <c r="AM168" s="316" t="s">
        <v>152</v>
      </c>
      <c r="AN168" s="142" t="s">
        <v>152</v>
      </c>
      <c r="AO168" s="315" t="s">
        <v>1469</v>
      </c>
      <c r="AP168" s="315" t="s">
        <v>152</v>
      </c>
      <c r="AQ168" s="316"/>
      <c r="AR168" s="142" t="s">
        <v>152</v>
      </c>
      <c r="AS168" s="315" t="s">
        <v>150</v>
      </c>
      <c r="AT168" s="142" t="s">
        <v>152</v>
      </c>
      <c r="AU168" s="316"/>
      <c r="AV168" s="317" t="s">
        <v>152</v>
      </c>
      <c r="AW168" s="142" t="s">
        <v>152</v>
      </c>
    </row>
    <row r="169" spans="1:49" s="142" customFormat="1">
      <c r="A169" s="142" t="s">
        <v>11268</v>
      </c>
      <c r="B169" s="315" t="s">
        <v>11269</v>
      </c>
      <c r="C169" s="142" t="s">
        <v>3444</v>
      </c>
      <c r="D169" s="142" t="s">
        <v>8044</v>
      </c>
      <c r="E169" s="315" t="s">
        <v>11270</v>
      </c>
      <c r="F169" s="315" t="s">
        <v>1789</v>
      </c>
      <c r="G169" s="142" t="s">
        <v>150</v>
      </c>
      <c r="H169" s="316" t="s">
        <v>3445</v>
      </c>
      <c r="I169" s="317">
        <v>13508</v>
      </c>
      <c r="J169" s="317">
        <v>0</v>
      </c>
      <c r="K169" s="317" t="s">
        <v>152</v>
      </c>
      <c r="L169" s="315">
        <v>0</v>
      </c>
      <c r="M169" s="315" t="s">
        <v>152</v>
      </c>
      <c r="N169" s="315" t="s">
        <v>152</v>
      </c>
      <c r="O169" s="315" t="s">
        <v>152</v>
      </c>
      <c r="P169" s="315" t="s">
        <v>13206</v>
      </c>
      <c r="Q169" s="315" t="s">
        <v>152</v>
      </c>
      <c r="R169" s="315" t="s">
        <v>152</v>
      </c>
      <c r="S169" s="315" t="s">
        <v>152</v>
      </c>
      <c r="T169" s="315" t="s">
        <v>152</v>
      </c>
      <c r="U169" s="315" t="s">
        <v>152</v>
      </c>
      <c r="V169" s="315" t="s">
        <v>152</v>
      </c>
      <c r="W169" s="142" t="s">
        <v>11271</v>
      </c>
      <c r="X169" s="142" t="s">
        <v>6492</v>
      </c>
      <c r="Y169" s="142" t="s">
        <v>152</v>
      </c>
      <c r="Z169" s="142" t="s">
        <v>3446</v>
      </c>
      <c r="AA169" s="315" t="s">
        <v>3447</v>
      </c>
      <c r="AB169" s="142" t="s">
        <v>11272</v>
      </c>
      <c r="AC169" s="142" t="s">
        <v>3446</v>
      </c>
      <c r="AD169" s="142" t="s">
        <v>3446</v>
      </c>
      <c r="AE169" s="142" t="s">
        <v>152</v>
      </c>
      <c r="AF169" s="315"/>
      <c r="AH169" s="318" t="s">
        <v>152</v>
      </c>
      <c r="AI169" s="315" t="s">
        <v>3446</v>
      </c>
      <c r="AJ169" s="315" t="s">
        <v>152</v>
      </c>
      <c r="AK169" s="142" t="s">
        <v>11273</v>
      </c>
      <c r="AL169" s="142" t="s">
        <v>1787</v>
      </c>
      <c r="AM169" s="316" t="s">
        <v>11274</v>
      </c>
      <c r="AN169" s="142" t="s">
        <v>152</v>
      </c>
      <c r="AO169" s="315" t="s">
        <v>1469</v>
      </c>
      <c r="AP169" s="315" t="s">
        <v>152</v>
      </c>
      <c r="AQ169" s="316"/>
      <c r="AR169" s="142" t="s">
        <v>152</v>
      </c>
      <c r="AS169" s="315" t="s">
        <v>150</v>
      </c>
      <c r="AT169" s="142" t="s">
        <v>152</v>
      </c>
      <c r="AU169" s="316"/>
      <c r="AV169" s="317" t="s">
        <v>152</v>
      </c>
      <c r="AW169" s="142" t="s">
        <v>152</v>
      </c>
    </row>
    <row r="170" spans="1:49" s="142" customFormat="1">
      <c r="A170" s="142" t="s">
        <v>8522</v>
      </c>
      <c r="B170" s="315" t="s">
        <v>4921</v>
      </c>
      <c r="C170" s="142" t="s">
        <v>3444</v>
      </c>
      <c r="D170" s="142" t="s">
        <v>8044</v>
      </c>
      <c r="E170" s="315" t="s">
        <v>8523</v>
      </c>
      <c r="F170" s="315" t="s">
        <v>1789</v>
      </c>
      <c r="G170" s="142" t="s">
        <v>150</v>
      </c>
      <c r="H170" s="316" t="s">
        <v>3445</v>
      </c>
      <c r="I170" s="317">
        <v>100000</v>
      </c>
      <c r="J170" s="317">
        <v>0</v>
      </c>
      <c r="K170" s="317" t="s">
        <v>152</v>
      </c>
      <c r="L170" s="315">
        <v>0</v>
      </c>
      <c r="M170" s="315" t="s">
        <v>152</v>
      </c>
      <c r="N170" s="315" t="s">
        <v>152</v>
      </c>
      <c r="O170" s="315" t="s">
        <v>152</v>
      </c>
      <c r="P170" s="315" t="s">
        <v>12436</v>
      </c>
      <c r="Q170" s="315" t="s">
        <v>152</v>
      </c>
      <c r="R170" s="315" t="s">
        <v>152</v>
      </c>
      <c r="S170" s="315" t="s">
        <v>152</v>
      </c>
      <c r="T170" s="315" t="s">
        <v>152</v>
      </c>
      <c r="U170" s="315" t="s">
        <v>152</v>
      </c>
      <c r="V170" s="315" t="s">
        <v>152</v>
      </c>
      <c r="W170" s="142" t="s">
        <v>7391</v>
      </c>
      <c r="X170" s="142" t="s">
        <v>6492</v>
      </c>
      <c r="Y170" s="142" t="s">
        <v>152</v>
      </c>
      <c r="Z170" s="142" t="s">
        <v>3446</v>
      </c>
      <c r="AA170" s="315" t="s">
        <v>3447</v>
      </c>
      <c r="AB170" s="142" t="s">
        <v>8524</v>
      </c>
      <c r="AC170" s="142" t="s">
        <v>3446</v>
      </c>
      <c r="AD170" s="142" t="s">
        <v>3446</v>
      </c>
      <c r="AE170" s="142" t="s">
        <v>152</v>
      </c>
      <c r="AF170" s="315"/>
      <c r="AH170" s="318" t="s">
        <v>152</v>
      </c>
      <c r="AI170" s="315" t="s">
        <v>3446</v>
      </c>
      <c r="AJ170" s="315" t="s">
        <v>152</v>
      </c>
      <c r="AK170" s="142" t="s">
        <v>152</v>
      </c>
      <c r="AL170" s="142" t="s">
        <v>1787</v>
      </c>
      <c r="AM170" s="316" t="s">
        <v>5496</v>
      </c>
      <c r="AN170" s="142" t="s">
        <v>152</v>
      </c>
      <c r="AO170" s="315" t="s">
        <v>1469</v>
      </c>
      <c r="AP170" s="315" t="s">
        <v>152</v>
      </c>
      <c r="AQ170" s="316"/>
      <c r="AR170" s="142" t="s">
        <v>152</v>
      </c>
      <c r="AS170" s="315" t="s">
        <v>150</v>
      </c>
      <c r="AT170" s="142" t="s">
        <v>152</v>
      </c>
      <c r="AU170" s="316"/>
      <c r="AV170" s="317" t="s">
        <v>152</v>
      </c>
      <c r="AW170" s="142" t="s">
        <v>152</v>
      </c>
    </row>
    <row r="171" spans="1:49" s="142" customFormat="1">
      <c r="A171" s="142" t="s">
        <v>11607</v>
      </c>
      <c r="B171" s="315" t="s">
        <v>11608</v>
      </c>
      <c r="C171" s="142" t="s">
        <v>3444</v>
      </c>
      <c r="D171" s="142" t="s">
        <v>3448</v>
      </c>
      <c r="E171" s="315" t="s">
        <v>11609</v>
      </c>
      <c r="F171" s="315" t="s">
        <v>1789</v>
      </c>
      <c r="G171" s="142" t="s">
        <v>150</v>
      </c>
      <c r="H171" s="316" t="s">
        <v>3445</v>
      </c>
      <c r="I171" s="317">
        <v>12029</v>
      </c>
      <c r="J171" s="317">
        <v>0</v>
      </c>
      <c r="K171" s="317" t="s">
        <v>152</v>
      </c>
      <c r="L171" s="315">
        <v>0</v>
      </c>
      <c r="M171" s="315" t="s">
        <v>152</v>
      </c>
      <c r="N171" s="315" t="s">
        <v>152</v>
      </c>
      <c r="O171" s="315" t="s">
        <v>152</v>
      </c>
      <c r="P171" s="315" t="s">
        <v>13268</v>
      </c>
      <c r="Q171" s="315" t="s">
        <v>152</v>
      </c>
      <c r="R171" s="315" t="s">
        <v>152</v>
      </c>
      <c r="S171" s="315" t="s">
        <v>152</v>
      </c>
      <c r="T171" s="315" t="s">
        <v>152</v>
      </c>
      <c r="U171" s="315" t="s">
        <v>152</v>
      </c>
      <c r="V171" s="315" t="s">
        <v>152</v>
      </c>
      <c r="W171" s="142" t="s">
        <v>11610</v>
      </c>
      <c r="X171" s="142" t="s">
        <v>6492</v>
      </c>
      <c r="Y171" s="142" t="s">
        <v>152</v>
      </c>
      <c r="Z171" s="142" t="s">
        <v>3446</v>
      </c>
      <c r="AA171" s="315" t="s">
        <v>3447</v>
      </c>
      <c r="AB171" s="142" t="s">
        <v>11611</v>
      </c>
      <c r="AC171" s="142" t="s">
        <v>3446</v>
      </c>
      <c r="AD171" s="142" t="s">
        <v>3446</v>
      </c>
      <c r="AE171" s="142" t="s">
        <v>152</v>
      </c>
      <c r="AF171" s="315"/>
      <c r="AH171" s="318" t="s">
        <v>152</v>
      </c>
      <c r="AI171" s="315" t="s">
        <v>3446</v>
      </c>
      <c r="AJ171" s="315" t="s">
        <v>152</v>
      </c>
      <c r="AK171" s="142" t="s">
        <v>3029</v>
      </c>
      <c r="AL171" s="142" t="s">
        <v>1787</v>
      </c>
      <c r="AM171" s="316" t="s">
        <v>9082</v>
      </c>
      <c r="AN171" s="142" t="s">
        <v>152</v>
      </c>
      <c r="AO171" s="315" t="s">
        <v>1469</v>
      </c>
      <c r="AP171" s="315" t="s">
        <v>152</v>
      </c>
      <c r="AQ171" s="316"/>
      <c r="AR171" s="142" t="s">
        <v>152</v>
      </c>
      <c r="AS171" s="315" t="s">
        <v>150</v>
      </c>
      <c r="AT171" s="142" t="s">
        <v>152</v>
      </c>
      <c r="AU171" s="316"/>
      <c r="AV171" s="317" t="s">
        <v>152</v>
      </c>
      <c r="AW171" s="142" t="s">
        <v>152</v>
      </c>
    </row>
    <row r="172" spans="1:49" s="142" customFormat="1">
      <c r="A172" s="142" t="s">
        <v>10657</v>
      </c>
      <c r="B172" s="315" t="s">
        <v>10658</v>
      </c>
      <c r="C172" s="142" t="s">
        <v>3444</v>
      </c>
      <c r="D172" s="142" t="s">
        <v>3448</v>
      </c>
      <c r="E172" s="315" t="s">
        <v>10659</v>
      </c>
      <c r="F172" s="315" t="s">
        <v>1789</v>
      </c>
      <c r="G172" s="142" t="s">
        <v>150</v>
      </c>
      <c r="H172" s="316" t="s">
        <v>3445</v>
      </c>
      <c r="I172" s="317">
        <v>21192</v>
      </c>
      <c r="J172" s="317">
        <v>0</v>
      </c>
      <c r="K172" s="317" t="s">
        <v>152</v>
      </c>
      <c r="L172" s="315">
        <v>0</v>
      </c>
      <c r="M172" s="315" t="s">
        <v>152</v>
      </c>
      <c r="N172" s="315" t="s">
        <v>152</v>
      </c>
      <c r="O172" s="315" t="s">
        <v>152</v>
      </c>
      <c r="P172" s="315" t="s">
        <v>13031</v>
      </c>
      <c r="Q172" s="315" t="s">
        <v>152</v>
      </c>
      <c r="R172" s="315" t="s">
        <v>152</v>
      </c>
      <c r="S172" s="315" t="s">
        <v>152</v>
      </c>
      <c r="T172" s="315" t="s">
        <v>152</v>
      </c>
      <c r="U172" s="315" t="s">
        <v>152</v>
      </c>
      <c r="V172" s="315" t="s">
        <v>152</v>
      </c>
      <c r="W172" s="142" t="s">
        <v>10660</v>
      </c>
      <c r="X172" s="142" t="s">
        <v>6493</v>
      </c>
      <c r="Y172" s="142" t="s">
        <v>152</v>
      </c>
      <c r="Z172" s="142" t="s">
        <v>3446</v>
      </c>
      <c r="AA172" s="315" t="s">
        <v>3447</v>
      </c>
      <c r="AB172" s="142" t="s">
        <v>10661</v>
      </c>
      <c r="AC172" s="142" t="s">
        <v>3446</v>
      </c>
      <c r="AD172" s="142" t="s">
        <v>3446</v>
      </c>
      <c r="AE172" s="142" t="s">
        <v>152</v>
      </c>
      <c r="AF172" s="315"/>
      <c r="AH172" s="318" t="s">
        <v>152</v>
      </c>
      <c r="AI172" s="315" t="s">
        <v>3446</v>
      </c>
      <c r="AJ172" s="315" t="s">
        <v>152</v>
      </c>
      <c r="AK172" s="142" t="s">
        <v>10662</v>
      </c>
      <c r="AL172" s="142" t="s">
        <v>1787</v>
      </c>
      <c r="AM172" s="316" t="s">
        <v>10663</v>
      </c>
      <c r="AN172" s="142" t="s">
        <v>152</v>
      </c>
      <c r="AO172" s="315" t="s">
        <v>1469</v>
      </c>
      <c r="AP172" s="315" t="s">
        <v>152</v>
      </c>
      <c r="AQ172" s="316"/>
      <c r="AR172" s="142" t="s">
        <v>152</v>
      </c>
      <c r="AS172" s="315" t="s">
        <v>150</v>
      </c>
      <c r="AT172" s="142" t="s">
        <v>152</v>
      </c>
      <c r="AU172" s="316"/>
      <c r="AV172" s="317" t="s">
        <v>152</v>
      </c>
      <c r="AW172" s="142" t="s">
        <v>152</v>
      </c>
    </row>
    <row r="173" spans="1:49" s="142" customFormat="1">
      <c r="A173" s="142" t="s">
        <v>10683</v>
      </c>
      <c r="B173" s="315" t="s">
        <v>10684</v>
      </c>
      <c r="C173" s="142" t="s">
        <v>3444</v>
      </c>
      <c r="D173" s="142" t="s">
        <v>3448</v>
      </c>
      <c r="E173" s="315" t="s">
        <v>10685</v>
      </c>
      <c r="F173" s="315" t="s">
        <v>1789</v>
      </c>
      <c r="G173" s="142" t="s">
        <v>150</v>
      </c>
      <c r="H173" s="316" t="s">
        <v>3445</v>
      </c>
      <c r="I173" s="317">
        <v>20188</v>
      </c>
      <c r="J173" s="317">
        <v>0</v>
      </c>
      <c r="K173" s="317" t="s">
        <v>152</v>
      </c>
      <c r="L173" s="315">
        <v>0</v>
      </c>
      <c r="M173" s="315" t="s">
        <v>152</v>
      </c>
      <c r="N173" s="315" t="s">
        <v>152</v>
      </c>
      <c r="O173" s="315" t="s">
        <v>152</v>
      </c>
      <c r="P173" s="315" t="s">
        <v>13035</v>
      </c>
      <c r="Q173" s="315" t="s">
        <v>152</v>
      </c>
      <c r="R173" s="315" t="s">
        <v>152</v>
      </c>
      <c r="S173" s="315" t="s">
        <v>152</v>
      </c>
      <c r="T173" s="315" t="s">
        <v>152</v>
      </c>
      <c r="U173" s="315" t="s">
        <v>152</v>
      </c>
      <c r="V173" s="315" t="s">
        <v>152</v>
      </c>
      <c r="W173" s="142" t="s">
        <v>10686</v>
      </c>
      <c r="X173" s="142" t="s">
        <v>6493</v>
      </c>
      <c r="Y173" s="142" t="s">
        <v>152</v>
      </c>
      <c r="Z173" s="142" t="s">
        <v>3446</v>
      </c>
      <c r="AA173" s="315" t="s">
        <v>3447</v>
      </c>
      <c r="AB173" s="142" t="s">
        <v>10687</v>
      </c>
      <c r="AC173" s="142" t="s">
        <v>3446</v>
      </c>
      <c r="AD173" s="142" t="s">
        <v>3446</v>
      </c>
      <c r="AE173" s="142" t="s">
        <v>152</v>
      </c>
      <c r="AF173" s="315"/>
      <c r="AH173" s="318" t="s">
        <v>152</v>
      </c>
      <c r="AI173" s="315" t="s">
        <v>3446</v>
      </c>
      <c r="AJ173" s="315" t="s">
        <v>152</v>
      </c>
      <c r="AK173" s="142" t="s">
        <v>10688</v>
      </c>
      <c r="AL173" s="142" t="s">
        <v>1787</v>
      </c>
      <c r="AM173" s="316" t="s">
        <v>10689</v>
      </c>
      <c r="AN173" s="142" t="s">
        <v>152</v>
      </c>
      <c r="AO173" s="315" t="s">
        <v>1469</v>
      </c>
      <c r="AP173" s="315" t="s">
        <v>152</v>
      </c>
      <c r="AQ173" s="316"/>
      <c r="AR173" s="142" t="s">
        <v>152</v>
      </c>
      <c r="AS173" s="315" t="s">
        <v>150</v>
      </c>
      <c r="AT173" s="142" t="s">
        <v>152</v>
      </c>
      <c r="AU173" s="316"/>
      <c r="AV173" s="317" t="s">
        <v>152</v>
      </c>
      <c r="AW173" s="142" t="s">
        <v>152</v>
      </c>
    </row>
    <row r="174" spans="1:49" s="142" customFormat="1">
      <c r="A174" s="142" t="s">
        <v>10664</v>
      </c>
      <c r="B174" s="315" t="s">
        <v>10665</v>
      </c>
      <c r="C174" s="142" t="s">
        <v>3444</v>
      </c>
      <c r="D174" s="142" t="s">
        <v>3448</v>
      </c>
      <c r="E174" s="315" t="s">
        <v>10666</v>
      </c>
      <c r="F174" s="315" t="s">
        <v>1789</v>
      </c>
      <c r="G174" s="142" t="s">
        <v>150</v>
      </c>
      <c r="H174" s="316" t="s">
        <v>3445</v>
      </c>
      <c r="I174" s="317">
        <v>17678</v>
      </c>
      <c r="J174" s="317">
        <v>0</v>
      </c>
      <c r="K174" s="317" t="s">
        <v>152</v>
      </c>
      <c r="L174" s="315">
        <v>0</v>
      </c>
      <c r="M174" s="315" t="s">
        <v>152</v>
      </c>
      <c r="N174" s="315" t="s">
        <v>152</v>
      </c>
      <c r="O174" s="315" t="s">
        <v>152</v>
      </c>
      <c r="P174" s="315" t="s">
        <v>13032</v>
      </c>
      <c r="Q174" s="315" t="s">
        <v>152</v>
      </c>
      <c r="R174" s="315" t="s">
        <v>152</v>
      </c>
      <c r="S174" s="315" t="s">
        <v>152</v>
      </c>
      <c r="T174" s="315" t="s">
        <v>152</v>
      </c>
      <c r="U174" s="315" t="s">
        <v>152</v>
      </c>
      <c r="V174" s="315" t="s">
        <v>152</v>
      </c>
      <c r="W174" s="142" t="s">
        <v>10667</v>
      </c>
      <c r="X174" s="142" t="s">
        <v>6492</v>
      </c>
      <c r="Y174" s="142" t="s">
        <v>152</v>
      </c>
      <c r="Z174" s="142" t="s">
        <v>3446</v>
      </c>
      <c r="AA174" s="315" t="s">
        <v>3447</v>
      </c>
      <c r="AB174" s="142" t="s">
        <v>10668</v>
      </c>
      <c r="AC174" s="142" t="s">
        <v>3446</v>
      </c>
      <c r="AD174" s="142" t="s">
        <v>3446</v>
      </c>
      <c r="AE174" s="142" t="s">
        <v>152</v>
      </c>
      <c r="AF174" s="315"/>
      <c r="AH174" s="318" t="s">
        <v>152</v>
      </c>
      <c r="AI174" s="315" t="s">
        <v>3446</v>
      </c>
      <c r="AJ174" s="315" t="s">
        <v>152</v>
      </c>
      <c r="AK174" s="142" t="s">
        <v>9088</v>
      </c>
      <c r="AL174" s="142" t="s">
        <v>152</v>
      </c>
      <c r="AM174" s="316" t="s">
        <v>152</v>
      </c>
      <c r="AN174" s="142" t="s">
        <v>152</v>
      </c>
      <c r="AO174" s="315" t="s">
        <v>1469</v>
      </c>
      <c r="AP174" s="315" t="s">
        <v>152</v>
      </c>
      <c r="AQ174" s="316"/>
      <c r="AR174" s="142" t="s">
        <v>152</v>
      </c>
      <c r="AS174" s="315" t="s">
        <v>150</v>
      </c>
      <c r="AT174" s="142" t="s">
        <v>152</v>
      </c>
      <c r="AU174" s="316"/>
      <c r="AV174" s="317" t="s">
        <v>152</v>
      </c>
      <c r="AW174" s="142" t="s">
        <v>152</v>
      </c>
    </row>
    <row r="175" spans="1:49" s="142" customFormat="1">
      <c r="A175" s="142" t="s">
        <v>9256</v>
      </c>
      <c r="B175" s="315" t="s">
        <v>9257</v>
      </c>
      <c r="C175" s="142" t="s">
        <v>3444</v>
      </c>
      <c r="D175" s="142" t="s">
        <v>3448</v>
      </c>
      <c r="E175" s="315" t="s">
        <v>9258</v>
      </c>
      <c r="F175" s="315" t="s">
        <v>1789</v>
      </c>
      <c r="G175" s="142" t="s">
        <v>150</v>
      </c>
      <c r="H175" s="316" t="s">
        <v>3445</v>
      </c>
      <c r="I175" s="317">
        <v>18617</v>
      </c>
      <c r="J175" s="317">
        <v>0</v>
      </c>
      <c r="K175" s="317" t="s">
        <v>152</v>
      </c>
      <c r="L175" s="315">
        <v>0</v>
      </c>
      <c r="M175" s="315" t="s">
        <v>152</v>
      </c>
      <c r="N175" s="315" t="s">
        <v>152</v>
      </c>
      <c r="O175" s="315" t="s">
        <v>152</v>
      </c>
      <c r="P175" s="315" t="s">
        <v>12624</v>
      </c>
      <c r="Q175" s="315" t="s">
        <v>152</v>
      </c>
      <c r="R175" s="315" t="s">
        <v>152</v>
      </c>
      <c r="S175" s="315" t="s">
        <v>152</v>
      </c>
      <c r="T175" s="315" t="s">
        <v>152</v>
      </c>
      <c r="U175" s="315" t="s">
        <v>152</v>
      </c>
      <c r="V175" s="315" t="s">
        <v>152</v>
      </c>
      <c r="W175" s="142" t="s">
        <v>9259</v>
      </c>
      <c r="X175" s="142" t="s">
        <v>6492</v>
      </c>
      <c r="Y175" s="142" t="s">
        <v>152</v>
      </c>
      <c r="Z175" s="142" t="s">
        <v>3446</v>
      </c>
      <c r="AA175" s="315" t="s">
        <v>3447</v>
      </c>
      <c r="AC175" s="142" t="s">
        <v>3446</v>
      </c>
      <c r="AD175" s="142" t="s">
        <v>3446</v>
      </c>
      <c r="AE175" s="142" t="s">
        <v>152</v>
      </c>
      <c r="AF175" s="315"/>
      <c r="AH175" s="318" t="s">
        <v>152</v>
      </c>
      <c r="AI175" s="315" t="s">
        <v>3446</v>
      </c>
      <c r="AJ175" s="315" t="s">
        <v>152</v>
      </c>
      <c r="AK175" s="142" t="s">
        <v>9088</v>
      </c>
      <c r="AL175" s="142" t="s">
        <v>1787</v>
      </c>
      <c r="AM175" s="316" t="s">
        <v>9260</v>
      </c>
      <c r="AN175" s="142" t="s">
        <v>152</v>
      </c>
      <c r="AO175" s="315" t="s">
        <v>1469</v>
      </c>
      <c r="AP175" s="315" t="s">
        <v>152</v>
      </c>
      <c r="AQ175" s="316"/>
      <c r="AR175" s="142" t="s">
        <v>152</v>
      </c>
      <c r="AS175" s="315" t="s">
        <v>150</v>
      </c>
      <c r="AT175" s="142" t="s">
        <v>152</v>
      </c>
      <c r="AU175" s="316"/>
      <c r="AV175" s="317" t="s">
        <v>152</v>
      </c>
      <c r="AW175" s="142" t="s">
        <v>152</v>
      </c>
    </row>
    <row r="176" spans="1:49" s="142" customFormat="1">
      <c r="A176" s="142" t="s">
        <v>8145</v>
      </c>
      <c r="B176" s="315" t="s">
        <v>8146</v>
      </c>
      <c r="C176" s="142" t="s">
        <v>3444</v>
      </c>
      <c r="D176" s="142" t="s">
        <v>3448</v>
      </c>
      <c r="E176" s="315" t="s">
        <v>8147</v>
      </c>
      <c r="F176" s="315" t="s">
        <v>1789</v>
      </c>
      <c r="G176" s="142" t="s">
        <v>150</v>
      </c>
      <c r="H176" s="316" t="s">
        <v>3445</v>
      </c>
      <c r="I176" s="317">
        <v>21862</v>
      </c>
      <c r="J176" s="317">
        <v>0</v>
      </c>
      <c r="K176" s="317" t="s">
        <v>152</v>
      </c>
      <c r="L176" s="315">
        <v>0</v>
      </c>
      <c r="M176" s="315" t="s">
        <v>152</v>
      </c>
      <c r="N176" s="315" t="s">
        <v>152</v>
      </c>
      <c r="O176" s="315" t="s">
        <v>152</v>
      </c>
      <c r="P176" s="315" t="s">
        <v>12369</v>
      </c>
      <c r="Q176" s="315" t="s">
        <v>152</v>
      </c>
      <c r="R176" s="315" t="s">
        <v>152</v>
      </c>
      <c r="S176" s="315" t="s">
        <v>152</v>
      </c>
      <c r="T176" s="315" t="s">
        <v>152</v>
      </c>
      <c r="U176" s="315" t="s">
        <v>152</v>
      </c>
      <c r="V176" s="315" t="s">
        <v>152</v>
      </c>
      <c r="W176" s="142" t="s">
        <v>8148</v>
      </c>
      <c r="X176" s="142" t="s">
        <v>6493</v>
      </c>
      <c r="Y176" s="142" t="s">
        <v>152</v>
      </c>
      <c r="Z176" s="142" t="s">
        <v>3446</v>
      </c>
      <c r="AA176" s="315" t="s">
        <v>3447</v>
      </c>
      <c r="AB176" s="142" t="s">
        <v>8149</v>
      </c>
      <c r="AC176" s="142" t="s">
        <v>3446</v>
      </c>
      <c r="AD176" s="142" t="s">
        <v>3446</v>
      </c>
      <c r="AE176" s="142" t="s">
        <v>152</v>
      </c>
      <c r="AF176" s="315"/>
      <c r="AH176" s="318" t="s">
        <v>152</v>
      </c>
      <c r="AI176" s="315" t="s">
        <v>3446</v>
      </c>
      <c r="AJ176" s="315" t="s">
        <v>152</v>
      </c>
      <c r="AK176" s="142" t="s">
        <v>8150</v>
      </c>
      <c r="AL176" s="142" t="s">
        <v>152</v>
      </c>
      <c r="AM176" s="316" t="s">
        <v>152</v>
      </c>
      <c r="AN176" s="142" t="s">
        <v>152</v>
      </c>
      <c r="AO176" s="315" t="s">
        <v>1469</v>
      </c>
      <c r="AP176" s="315" t="s">
        <v>152</v>
      </c>
      <c r="AQ176" s="316"/>
      <c r="AR176" s="142" t="s">
        <v>152</v>
      </c>
      <c r="AS176" s="315" t="s">
        <v>150</v>
      </c>
      <c r="AT176" s="142" t="s">
        <v>152</v>
      </c>
      <c r="AU176" s="316"/>
      <c r="AV176" s="317" t="s">
        <v>152</v>
      </c>
      <c r="AW176" s="142" t="s">
        <v>152</v>
      </c>
    </row>
    <row r="177" spans="1:49" s="142" customFormat="1">
      <c r="A177" s="142" t="s">
        <v>8542</v>
      </c>
      <c r="B177" s="315" t="s">
        <v>8543</v>
      </c>
      <c r="C177" s="142" t="s">
        <v>3444</v>
      </c>
      <c r="D177" s="142" t="s">
        <v>3448</v>
      </c>
      <c r="E177" s="315" t="s">
        <v>8147</v>
      </c>
      <c r="F177" s="315" t="s">
        <v>1789</v>
      </c>
      <c r="G177" s="142" t="s">
        <v>150</v>
      </c>
      <c r="H177" s="316" t="s">
        <v>3445</v>
      </c>
      <c r="I177" s="317">
        <v>22071</v>
      </c>
      <c r="J177" s="317">
        <v>0</v>
      </c>
      <c r="K177" s="317" t="s">
        <v>152</v>
      </c>
      <c r="L177" s="315">
        <v>0</v>
      </c>
      <c r="M177" s="315" t="s">
        <v>152</v>
      </c>
      <c r="N177" s="315" t="s">
        <v>152</v>
      </c>
      <c r="O177" s="315" t="s">
        <v>152</v>
      </c>
      <c r="P177" s="315" t="s">
        <v>12440</v>
      </c>
      <c r="Q177" s="315" t="s">
        <v>152</v>
      </c>
      <c r="R177" s="315" t="s">
        <v>152</v>
      </c>
      <c r="S177" s="315" t="s">
        <v>152</v>
      </c>
      <c r="T177" s="315" t="s">
        <v>152</v>
      </c>
      <c r="U177" s="315" t="s">
        <v>152</v>
      </c>
      <c r="V177" s="315" t="s">
        <v>152</v>
      </c>
      <c r="W177" s="142" t="s">
        <v>8544</v>
      </c>
      <c r="X177" s="142" t="s">
        <v>6493</v>
      </c>
      <c r="Y177" s="142" t="s">
        <v>152</v>
      </c>
      <c r="Z177" s="142" t="s">
        <v>3446</v>
      </c>
      <c r="AA177" s="315" t="s">
        <v>3447</v>
      </c>
      <c r="AB177" s="142" t="s">
        <v>8545</v>
      </c>
      <c r="AC177" s="142" t="s">
        <v>3446</v>
      </c>
      <c r="AD177" s="142" t="s">
        <v>3446</v>
      </c>
      <c r="AE177" s="142" t="s">
        <v>152</v>
      </c>
      <c r="AF177" s="315"/>
      <c r="AH177" s="318" t="s">
        <v>152</v>
      </c>
      <c r="AI177" s="315" t="s">
        <v>3446</v>
      </c>
      <c r="AJ177" s="315" t="s">
        <v>152</v>
      </c>
      <c r="AK177" s="142" t="s">
        <v>152</v>
      </c>
      <c r="AL177" s="142" t="s">
        <v>1787</v>
      </c>
      <c r="AM177" s="316" t="s">
        <v>8546</v>
      </c>
      <c r="AN177" s="142" t="s">
        <v>152</v>
      </c>
      <c r="AO177" s="315" t="s">
        <v>1469</v>
      </c>
      <c r="AP177" s="315" t="s">
        <v>152</v>
      </c>
      <c r="AQ177" s="316"/>
      <c r="AR177" s="142" t="s">
        <v>152</v>
      </c>
      <c r="AS177" s="315" t="s">
        <v>150</v>
      </c>
      <c r="AT177" s="142" t="s">
        <v>152</v>
      </c>
      <c r="AU177" s="316"/>
      <c r="AV177" s="317" t="s">
        <v>152</v>
      </c>
      <c r="AW177" s="142" t="s">
        <v>152</v>
      </c>
    </row>
    <row r="178" spans="1:49" s="142" customFormat="1">
      <c r="A178" s="142" t="s">
        <v>10777</v>
      </c>
      <c r="B178" s="315" t="s">
        <v>10778</v>
      </c>
      <c r="C178" s="142" t="s">
        <v>3444</v>
      </c>
      <c r="D178" s="142" t="s">
        <v>3448</v>
      </c>
      <c r="E178" s="315" t="s">
        <v>13392</v>
      </c>
      <c r="F178" s="315" t="s">
        <v>1789</v>
      </c>
      <c r="G178" s="142" t="s">
        <v>150</v>
      </c>
      <c r="H178" s="316" t="s">
        <v>3445</v>
      </c>
      <c r="I178" s="317">
        <v>26352</v>
      </c>
      <c r="J178" s="317">
        <v>0</v>
      </c>
      <c r="K178" s="317" t="s">
        <v>152</v>
      </c>
      <c r="L178" s="315">
        <v>0</v>
      </c>
      <c r="M178" s="315" t="s">
        <v>152</v>
      </c>
      <c r="N178" s="315" t="s">
        <v>152</v>
      </c>
      <c r="O178" s="315" t="s">
        <v>152</v>
      </c>
      <c r="P178" s="315" t="s">
        <v>13536</v>
      </c>
      <c r="Q178" s="315" t="s">
        <v>152</v>
      </c>
      <c r="R178" s="315" t="s">
        <v>152</v>
      </c>
      <c r="S178" s="315" t="s">
        <v>152</v>
      </c>
      <c r="T178" s="315" t="s">
        <v>152</v>
      </c>
      <c r="U178" s="315" t="s">
        <v>152</v>
      </c>
      <c r="V178" s="315" t="s">
        <v>152</v>
      </c>
      <c r="W178" s="142" t="s">
        <v>10779</v>
      </c>
      <c r="X178" s="142" t="s">
        <v>6493</v>
      </c>
      <c r="Y178" s="142" t="s">
        <v>152</v>
      </c>
      <c r="Z178" s="142" t="s">
        <v>3446</v>
      </c>
      <c r="AA178" s="315" t="s">
        <v>3447</v>
      </c>
      <c r="AB178" s="142" t="s">
        <v>10780</v>
      </c>
      <c r="AC178" s="142" t="s">
        <v>3446</v>
      </c>
      <c r="AD178" s="142" t="s">
        <v>3446</v>
      </c>
      <c r="AE178" s="142" t="s">
        <v>152</v>
      </c>
      <c r="AF178" s="315"/>
      <c r="AH178" s="318" t="s">
        <v>152</v>
      </c>
      <c r="AI178" s="315" t="s">
        <v>3446</v>
      </c>
      <c r="AJ178" s="315" t="s">
        <v>152</v>
      </c>
      <c r="AK178" s="142" t="s">
        <v>10781</v>
      </c>
      <c r="AL178" s="142" t="s">
        <v>1787</v>
      </c>
      <c r="AM178" s="316" t="s">
        <v>8568</v>
      </c>
      <c r="AN178" s="142" t="s">
        <v>152</v>
      </c>
      <c r="AO178" s="315" t="s">
        <v>1469</v>
      </c>
      <c r="AP178" s="315" t="s">
        <v>152</v>
      </c>
      <c r="AQ178" s="316"/>
      <c r="AR178" s="142" t="s">
        <v>152</v>
      </c>
      <c r="AS178" s="315" t="s">
        <v>150</v>
      </c>
      <c r="AT178" s="142" t="s">
        <v>152</v>
      </c>
      <c r="AU178" s="316"/>
      <c r="AV178" s="317" t="s">
        <v>152</v>
      </c>
      <c r="AW178" s="142" t="s">
        <v>152</v>
      </c>
    </row>
    <row r="179" spans="1:49" s="142" customFormat="1">
      <c r="A179" s="142" t="s">
        <v>10123</v>
      </c>
      <c r="B179" s="315" t="s">
        <v>10124</v>
      </c>
      <c r="C179" s="142" t="s">
        <v>3444</v>
      </c>
      <c r="D179" s="142" t="s">
        <v>3475</v>
      </c>
      <c r="E179" s="315" t="s">
        <v>10125</v>
      </c>
      <c r="F179" s="315" t="s">
        <v>1789</v>
      </c>
      <c r="G179" s="142" t="s">
        <v>150</v>
      </c>
      <c r="H179" s="316" t="s">
        <v>3445</v>
      </c>
      <c r="I179" s="317">
        <v>100000</v>
      </c>
      <c r="J179" s="317">
        <v>0</v>
      </c>
      <c r="K179" s="317" t="s">
        <v>152</v>
      </c>
      <c r="L179" s="315">
        <v>0</v>
      </c>
      <c r="M179" s="315" t="s">
        <v>152</v>
      </c>
      <c r="N179" s="315" t="s">
        <v>152</v>
      </c>
      <c r="O179" s="315" t="s">
        <v>152</v>
      </c>
      <c r="P179" s="315" t="s">
        <v>12862</v>
      </c>
      <c r="Q179" s="315" t="s">
        <v>152</v>
      </c>
      <c r="R179" s="315" t="s">
        <v>152</v>
      </c>
      <c r="S179" s="315" t="s">
        <v>152</v>
      </c>
      <c r="T179" s="315" t="s">
        <v>152</v>
      </c>
      <c r="U179" s="315" t="s">
        <v>152</v>
      </c>
      <c r="V179" s="315" t="s">
        <v>152</v>
      </c>
      <c r="W179" s="142" t="s">
        <v>10126</v>
      </c>
      <c r="X179" s="142" t="s">
        <v>6492</v>
      </c>
      <c r="Y179" s="142" t="s">
        <v>152</v>
      </c>
      <c r="Z179" s="142" t="s">
        <v>3446</v>
      </c>
      <c r="AA179" s="315" t="s">
        <v>3447</v>
      </c>
      <c r="AC179" s="142" t="s">
        <v>3446</v>
      </c>
      <c r="AD179" s="142" t="s">
        <v>3446</v>
      </c>
      <c r="AE179" s="142" t="s">
        <v>152</v>
      </c>
      <c r="AF179" s="315"/>
      <c r="AH179" s="318" t="s">
        <v>152</v>
      </c>
      <c r="AI179" s="315" t="s">
        <v>3446</v>
      </c>
      <c r="AJ179" s="315" t="s">
        <v>152</v>
      </c>
      <c r="AK179" s="142" t="s">
        <v>10127</v>
      </c>
      <c r="AL179" s="142" t="s">
        <v>1787</v>
      </c>
      <c r="AM179" s="316" t="s">
        <v>10128</v>
      </c>
      <c r="AN179" s="142" t="s">
        <v>152</v>
      </c>
      <c r="AO179" s="315" t="s">
        <v>1469</v>
      </c>
      <c r="AP179" s="315" t="s">
        <v>152</v>
      </c>
      <c r="AQ179" s="316"/>
      <c r="AR179" s="142" t="s">
        <v>152</v>
      </c>
      <c r="AS179" s="315" t="s">
        <v>150</v>
      </c>
      <c r="AT179" s="142" t="s">
        <v>152</v>
      </c>
      <c r="AU179" s="316"/>
      <c r="AV179" s="317" t="s">
        <v>152</v>
      </c>
      <c r="AW179" s="142" t="s">
        <v>152</v>
      </c>
    </row>
    <row r="180" spans="1:49" s="142" customFormat="1">
      <c r="A180" s="142" t="s">
        <v>8496</v>
      </c>
      <c r="B180" s="315" t="s">
        <v>8497</v>
      </c>
      <c r="C180" s="142" t="s">
        <v>3444</v>
      </c>
      <c r="D180" s="142" t="s">
        <v>3690</v>
      </c>
      <c r="E180" s="315" t="s">
        <v>8498</v>
      </c>
      <c r="F180" s="315" t="s">
        <v>1789</v>
      </c>
      <c r="G180" s="142" t="s">
        <v>150</v>
      </c>
      <c r="H180" s="316" t="s">
        <v>3445</v>
      </c>
      <c r="I180" s="317">
        <v>22546</v>
      </c>
      <c r="J180" s="317">
        <v>0</v>
      </c>
      <c r="K180" s="317" t="s">
        <v>152</v>
      </c>
      <c r="L180" s="315">
        <v>0</v>
      </c>
      <c r="M180" s="315" t="s">
        <v>152</v>
      </c>
      <c r="N180" s="315" t="s">
        <v>152</v>
      </c>
      <c r="O180" s="315" t="s">
        <v>152</v>
      </c>
      <c r="P180" s="315" t="s">
        <v>12431</v>
      </c>
      <c r="Q180" s="315" t="s">
        <v>152</v>
      </c>
      <c r="R180" s="315" t="s">
        <v>152</v>
      </c>
      <c r="S180" s="315" t="s">
        <v>152</v>
      </c>
      <c r="T180" s="315" t="s">
        <v>152</v>
      </c>
      <c r="U180" s="315" t="s">
        <v>152</v>
      </c>
      <c r="V180" s="315" t="s">
        <v>152</v>
      </c>
      <c r="W180" s="142" t="s">
        <v>8499</v>
      </c>
      <c r="X180" s="142" t="s">
        <v>6492</v>
      </c>
      <c r="Y180" s="142" t="s">
        <v>152</v>
      </c>
      <c r="Z180" s="142" t="s">
        <v>3446</v>
      </c>
      <c r="AA180" s="315" t="s">
        <v>3447</v>
      </c>
      <c r="AB180" s="142" t="s">
        <v>8500</v>
      </c>
      <c r="AC180" s="142" t="s">
        <v>3446</v>
      </c>
      <c r="AD180" s="142" t="s">
        <v>3446</v>
      </c>
      <c r="AE180" s="142" t="s">
        <v>152</v>
      </c>
      <c r="AF180" s="315"/>
      <c r="AH180" s="318" t="s">
        <v>152</v>
      </c>
      <c r="AI180" s="315" t="s">
        <v>3446</v>
      </c>
      <c r="AJ180" s="315" t="s">
        <v>152</v>
      </c>
      <c r="AK180" s="142" t="s">
        <v>152</v>
      </c>
      <c r="AL180" s="142" t="s">
        <v>1787</v>
      </c>
      <c r="AM180" s="316" t="s">
        <v>8501</v>
      </c>
      <c r="AN180" s="142" t="s">
        <v>152</v>
      </c>
      <c r="AO180" s="315" t="s">
        <v>1469</v>
      </c>
      <c r="AP180" s="315" t="s">
        <v>152</v>
      </c>
      <c r="AQ180" s="316"/>
      <c r="AR180" s="142" t="s">
        <v>152</v>
      </c>
      <c r="AS180" s="315" t="s">
        <v>150</v>
      </c>
      <c r="AT180" s="142" t="s">
        <v>152</v>
      </c>
      <c r="AU180" s="316"/>
      <c r="AV180" s="317" t="s">
        <v>152</v>
      </c>
      <c r="AW180" s="142" t="s">
        <v>152</v>
      </c>
    </row>
    <row r="181" spans="1:49" s="142" customFormat="1">
      <c r="A181" s="142" t="s">
        <v>8507</v>
      </c>
      <c r="B181" s="315" t="s">
        <v>8508</v>
      </c>
      <c r="C181" s="142" t="s">
        <v>3444</v>
      </c>
      <c r="D181" s="142" t="s">
        <v>3690</v>
      </c>
      <c r="E181" s="315" t="s">
        <v>8509</v>
      </c>
      <c r="F181" s="315" t="s">
        <v>1789</v>
      </c>
      <c r="G181" s="142" t="s">
        <v>150</v>
      </c>
      <c r="H181" s="316" t="s">
        <v>3445</v>
      </c>
      <c r="I181" s="317">
        <v>26277</v>
      </c>
      <c r="J181" s="317">
        <v>0</v>
      </c>
      <c r="K181" s="317" t="s">
        <v>152</v>
      </c>
      <c r="L181" s="315">
        <v>0</v>
      </c>
      <c r="M181" s="315" t="s">
        <v>152</v>
      </c>
      <c r="N181" s="315" t="s">
        <v>152</v>
      </c>
      <c r="O181" s="315" t="s">
        <v>152</v>
      </c>
      <c r="P181" s="315" t="s">
        <v>12433</v>
      </c>
      <c r="Q181" s="315" t="s">
        <v>152</v>
      </c>
      <c r="R181" s="315" t="s">
        <v>152</v>
      </c>
      <c r="S181" s="315" t="s">
        <v>152</v>
      </c>
      <c r="T181" s="315" t="s">
        <v>152</v>
      </c>
      <c r="U181" s="315" t="s">
        <v>152</v>
      </c>
      <c r="V181" s="315" t="s">
        <v>152</v>
      </c>
      <c r="W181" s="142" t="s">
        <v>8510</v>
      </c>
      <c r="X181" s="142" t="s">
        <v>6493</v>
      </c>
      <c r="Y181" s="142" t="s">
        <v>152</v>
      </c>
      <c r="Z181" s="142" t="s">
        <v>3446</v>
      </c>
      <c r="AA181" s="315" t="s">
        <v>3447</v>
      </c>
      <c r="AC181" s="142" t="s">
        <v>3446</v>
      </c>
      <c r="AD181" s="142" t="s">
        <v>3446</v>
      </c>
      <c r="AE181" s="142" t="s">
        <v>152</v>
      </c>
      <c r="AF181" s="315"/>
      <c r="AH181" s="318" t="s">
        <v>152</v>
      </c>
      <c r="AI181" s="315" t="s">
        <v>3446</v>
      </c>
      <c r="AJ181" s="315" t="s">
        <v>152</v>
      </c>
      <c r="AK181" s="142" t="s">
        <v>152</v>
      </c>
      <c r="AL181" s="142" t="s">
        <v>152</v>
      </c>
      <c r="AM181" s="316" t="s">
        <v>152</v>
      </c>
      <c r="AN181" s="142" t="s">
        <v>152</v>
      </c>
      <c r="AO181" s="315" t="s">
        <v>1469</v>
      </c>
      <c r="AP181" s="315" t="s">
        <v>152</v>
      </c>
      <c r="AQ181" s="316"/>
      <c r="AR181" s="142" t="s">
        <v>152</v>
      </c>
      <c r="AS181" s="315" t="s">
        <v>150</v>
      </c>
      <c r="AT181" s="142" t="s">
        <v>152</v>
      </c>
      <c r="AU181" s="316"/>
      <c r="AV181" s="317" t="s">
        <v>152</v>
      </c>
      <c r="AW181" s="142" t="s">
        <v>152</v>
      </c>
    </row>
    <row r="182" spans="1:49" s="142" customFormat="1">
      <c r="A182" s="142" t="s">
        <v>9912</v>
      </c>
      <c r="B182" s="315" t="s">
        <v>9913</v>
      </c>
      <c r="C182" s="142" t="s">
        <v>3444</v>
      </c>
      <c r="D182" s="142" t="s">
        <v>3690</v>
      </c>
      <c r="E182" s="315" t="s">
        <v>9914</v>
      </c>
      <c r="F182" s="315" t="s">
        <v>1789</v>
      </c>
      <c r="G182" s="142" t="s">
        <v>150</v>
      </c>
      <c r="H182" s="316" t="s">
        <v>3785</v>
      </c>
      <c r="I182" s="317">
        <v>26715</v>
      </c>
      <c r="J182" s="317">
        <v>0</v>
      </c>
      <c r="K182" s="317" t="s">
        <v>152</v>
      </c>
      <c r="L182" s="315">
        <v>0</v>
      </c>
      <c r="M182" s="315" t="s">
        <v>152</v>
      </c>
      <c r="N182" s="315" t="s">
        <v>152</v>
      </c>
      <c r="O182" s="315" t="s">
        <v>152</v>
      </c>
      <c r="P182" s="315" t="s">
        <v>12796</v>
      </c>
      <c r="Q182" s="315" t="s">
        <v>152</v>
      </c>
      <c r="R182" s="315" t="s">
        <v>152</v>
      </c>
      <c r="S182" s="315" t="s">
        <v>152</v>
      </c>
      <c r="T182" s="315" t="s">
        <v>152</v>
      </c>
      <c r="U182" s="315" t="s">
        <v>152</v>
      </c>
      <c r="V182" s="315" t="s">
        <v>152</v>
      </c>
      <c r="W182" s="142" t="s">
        <v>9915</v>
      </c>
      <c r="X182" s="142" t="s">
        <v>6493</v>
      </c>
      <c r="Y182" s="142" t="s">
        <v>152</v>
      </c>
      <c r="Z182" s="142" t="s">
        <v>3446</v>
      </c>
      <c r="AA182" s="315" t="s">
        <v>3447</v>
      </c>
      <c r="AB182" s="142" t="s">
        <v>9916</v>
      </c>
      <c r="AC182" s="142" t="s">
        <v>3446</v>
      </c>
      <c r="AD182" s="142" t="s">
        <v>3446</v>
      </c>
      <c r="AE182" s="142" t="s">
        <v>152</v>
      </c>
      <c r="AF182" s="315"/>
      <c r="AH182" s="318" t="s">
        <v>152</v>
      </c>
      <c r="AI182" s="315" t="s">
        <v>3446</v>
      </c>
      <c r="AJ182" s="315" t="s">
        <v>152</v>
      </c>
      <c r="AK182" s="142" t="s">
        <v>152</v>
      </c>
      <c r="AL182" s="142" t="s">
        <v>1787</v>
      </c>
      <c r="AM182" s="316" t="s">
        <v>9917</v>
      </c>
      <c r="AN182" s="142" t="s">
        <v>152</v>
      </c>
      <c r="AO182" s="315" t="s">
        <v>1469</v>
      </c>
      <c r="AP182" s="315" t="s">
        <v>152</v>
      </c>
      <c r="AQ182" s="316"/>
      <c r="AR182" s="142" t="s">
        <v>152</v>
      </c>
      <c r="AS182" s="315" t="s">
        <v>150</v>
      </c>
      <c r="AT182" s="142" t="s">
        <v>152</v>
      </c>
      <c r="AU182" s="316"/>
      <c r="AV182" s="317" t="s">
        <v>152</v>
      </c>
      <c r="AW182" s="142" t="s">
        <v>152</v>
      </c>
    </row>
    <row r="183" spans="1:49" s="142" customFormat="1">
      <c r="A183" s="142" t="s">
        <v>9885</v>
      </c>
      <c r="B183" s="315" t="s">
        <v>9886</v>
      </c>
      <c r="C183" s="142" t="s">
        <v>3444</v>
      </c>
      <c r="D183" s="142" t="s">
        <v>3690</v>
      </c>
      <c r="E183" s="315" t="s">
        <v>9887</v>
      </c>
      <c r="F183" s="315" t="s">
        <v>1789</v>
      </c>
      <c r="G183" s="142" t="s">
        <v>150</v>
      </c>
      <c r="H183" s="316" t="s">
        <v>3785</v>
      </c>
      <c r="I183" s="317">
        <v>26143</v>
      </c>
      <c r="J183" s="317">
        <v>0</v>
      </c>
      <c r="K183" s="317" t="s">
        <v>152</v>
      </c>
      <c r="L183" s="315">
        <v>0</v>
      </c>
      <c r="M183" s="315" t="s">
        <v>152</v>
      </c>
      <c r="N183" s="315" t="s">
        <v>152</v>
      </c>
      <c r="O183" s="315" t="s">
        <v>152</v>
      </c>
      <c r="P183" s="315" t="s">
        <v>12791</v>
      </c>
      <c r="Q183" s="315" t="s">
        <v>152</v>
      </c>
      <c r="R183" s="315" t="s">
        <v>152</v>
      </c>
      <c r="S183" s="315" t="s">
        <v>152</v>
      </c>
      <c r="T183" s="315" t="s">
        <v>152</v>
      </c>
      <c r="U183" s="315" t="s">
        <v>152</v>
      </c>
      <c r="V183" s="315" t="s">
        <v>152</v>
      </c>
      <c r="W183" s="142" t="s">
        <v>9888</v>
      </c>
      <c r="X183" s="142" t="s">
        <v>6492</v>
      </c>
      <c r="Y183" s="142" t="s">
        <v>152</v>
      </c>
      <c r="Z183" s="142" t="s">
        <v>3446</v>
      </c>
      <c r="AA183" s="315" t="s">
        <v>3447</v>
      </c>
      <c r="AB183" s="142" t="s">
        <v>9889</v>
      </c>
      <c r="AC183" s="142" t="s">
        <v>3446</v>
      </c>
      <c r="AD183" s="142" t="s">
        <v>3446</v>
      </c>
      <c r="AE183" s="142" t="s">
        <v>152</v>
      </c>
      <c r="AF183" s="315"/>
      <c r="AH183" s="318" t="s">
        <v>152</v>
      </c>
      <c r="AI183" s="315" t="s">
        <v>3446</v>
      </c>
      <c r="AJ183" s="315" t="s">
        <v>152</v>
      </c>
      <c r="AK183" s="142" t="s">
        <v>152</v>
      </c>
      <c r="AL183" s="142" t="s">
        <v>1787</v>
      </c>
      <c r="AM183" s="316" t="s">
        <v>9890</v>
      </c>
      <c r="AN183" s="142" t="s">
        <v>152</v>
      </c>
      <c r="AO183" s="315" t="s">
        <v>1469</v>
      </c>
      <c r="AP183" s="315" t="s">
        <v>152</v>
      </c>
      <c r="AQ183" s="316"/>
      <c r="AR183" s="142" t="s">
        <v>152</v>
      </c>
      <c r="AS183" s="315" t="s">
        <v>150</v>
      </c>
      <c r="AT183" s="142" t="s">
        <v>152</v>
      </c>
      <c r="AU183" s="316"/>
      <c r="AV183" s="317" t="s">
        <v>152</v>
      </c>
      <c r="AW183" s="142" t="s">
        <v>152</v>
      </c>
    </row>
    <row r="184" spans="1:49" s="142" customFormat="1">
      <c r="A184" s="142" t="s">
        <v>9900</v>
      </c>
      <c r="B184" s="315" t="s">
        <v>9901</v>
      </c>
      <c r="C184" s="142" t="s">
        <v>3444</v>
      </c>
      <c r="D184" s="142" t="s">
        <v>3690</v>
      </c>
      <c r="E184" s="315" t="s">
        <v>9902</v>
      </c>
      <c r="F184" s="315" t="s">
        <v>1789</v>
      </c>
      <c r="G184" s="142" t="s">
        <v>150</v>
      </c>
      <c r="H184" s="316" t="s">
        <v>3785</v>
      </c>
      <c r="I184" s="317">
        <v>28487</v>
      </c>
      <c r="J184" s="317">
        <v>0</v>
      </c>
      <c r="K184" s="317" t="s">
        <v>152</v>
      </c>
      <c r="L184" s="315">
        <v>0</v>
      </c>
      <c r="M184" s="315" t="s">
        <v>152</v>
      </c>
      <c r="N184" s="315" t="s">
        <v>152</v>
      </c>
      <c r="O184" s="315" t="s">
        <v>152</v>
      </c>
      <c r="P184" s="315" t="s">
        <v>12794</v>
      </c>
      <c r="Q184" s="315" t="s">
        <v>152</v>
      </c>
      <c r="R184" s="315" t="s">
        <v>152</v>
      </c>
      <c r="S184" s="315" t="s">
        <v>152</v>
      </c>
      <c r="T184" s="315" t="s">
        <v>152</v>
      </c>
      <c r="U184" s="315" t="s">
        <v>152</v>
      </c>
      <c r="V184" s="315" t="s">
        <v>152</v>
      </c>
      <c r="W184" s="142" t="s">
        <v>9903</v>
      </c>
      <c r="X184" s="142" t="s">
        <v>6492</v>
      </c>
      <c r="Y184" s="142" t="s">
        <v>152</v>
      </c>
      <c r="Z184" s="142" t="s">
        <v>3446</v>
      </c>
      <c r="AA184" s="315" t="s">
        <v>3447</v>
      </c>
      <c r="AB184" s="142" t="s">
        <v>9904</v>
      </c>
      <c r="AC184" s="142" t="s">
        <v>3446</v>
      </c>
      <c r="AD184" s="142" t="s">
        <v>3446</v>
      </c>
      <c r="AE184" s="142" t="s">
        <v>152</v>
      </c>
      <c r="AF184" s="315"/>
      <c r="AH184" s="318" t="s">
        <v>152</v>
      </c>
      <c r="AI184" s="315" t="s">
        <v>3446</v>
      </c>
      <c r="AJ184" s="315" t="s">
        <v>152</v>
      </c>
      <c r="AK184" s="142" t="s">
        <v>152</v>
      </c>
      <c r="AL184" s="142" t="s">
        <v>1787</v>
      </c>
      <c r="AM184" s="316" t="s">
        <v>9905</v>
      </c>
      <c r="AN184" s="142" t="s">
        <v>152</v>
      </c>
      <c r="AO184" s="315" t="s">
        <v>1469</v>
      </c>
      <c r="AP184" s="315" t="s">
        <v>152</v>
      </c>
      <c r="AQ184" s="316"/>
      <c r="AR184" s="142" t="s">
        <v>152</v>
      </c>
      <c r="AS184" s="315" t="s">
        <v>150</v>
      </c>
      <c r="AT184" s="142" t="s">
        <v>152</v>
      </c>
      <c r="AU184" s="316"/>
      <c r="AV184" s="317" t="s">
        <v>152</v>
      </c>
      <c r="AW184" s="142" t="s">
        <v>152</v>
      </c>
    </row>
    <row r="185" spans="1:49" s="142" customFormat="1">
      <c r="A185" s="142" t="s">
        <v>9891</v>
      </c>
      <c r="B185" s="315" t="s">
        <v>9892</v>
      </c>
      <c r="C185" s="142" t="s">
        <v>3444</v>
      </c>
      <c r="D185" s="142" t="s">
        <v>3690</v>
      </c>
      <c r="E185" s="315" t="s">
        <v>9893</v>
      </c>
      <c r="F185" s="315" t="s">
        <v>1789</v>
      </c>
      <c r="G185" s="142" t="s">
        <v>150</v>
      </c>
      <c r="H185" s="316" t="s">
        <v>3785</v>
      </c>
      <c r="I185" s="317">
        <v>25460</v>
      </c>
      <c r="J185" s="317">
        <v>0</v>
      </c>
      <c r="K185" s="317" t="s">
        <v>152</v>
      </c>
      <c r="L185" s="315">
        <v>0</v>
      </c>
      <c r="M185" s="315" t="s">
        <v>152</v>
      </c>
      <c r="N185" s="315" t="s">
        <v>152</v>
      </c>
      <c r="O185" s="315" t="s">
        <v>152</v>
      </c>
      <c r="P185" s="315" t="s">
        <v>12792</v>
      </c>
      <c r="Q185" s="315" t="s">
        <v>152</v>
      </c>
      <c r="R185" s="315" t="s">
        <v>152</v>
      </c>
      <c r="S185" s="315" t="s">
        <v>152</v>
      </c>
      <c r="T185" s="315" t="s">
        <v>152</v>
      </c>
      <c r="U185" s="315" t="s">
        <v>152</v>
      </c>
      <c r="V185" s="315" t="s">
        <v>152</v>
      </c>
      <c r="W185" s="142" t="s">
        <v>9894</v>
      </c>
      <c r="X185" s="142" t="s">
        <v>6492</v>
      </c>
      <c r="Y185" s="142" t="s">
        <v>152</v>
      </c>
      <c r="Z185" s="142" t="s">
        <v>3446</v>
      </c>
      <c r="AA185" s="315" t="s">
        <v>3447</v>
      </c>
      <c r="AB185" s="142" t="s">
        <v>9895</v>
      </c>
      <c r="AC185" s="142" t="s">
        <v>3446</v>
      </c>
      <c r="AD185" s="142" t="s">
        <v>3446</v>
      </c>
      <c r="AE185" s="142" t="s">
        <v>152</v>
      </c>
      <c r="AF185" s="315"/>
      <c r="AH185" s="318" t="s">
        <v>152</v>
      </c>
      <c r="AI185" s="315" t="s">
        <v>3446</v>
      </c>
      <c r="AJ185" s="315" t="s">
        <v>152</v>
      </c>
      <c r="AK185" s="142" t="s">
        <v>152</v>
      </c>
      <c r="AL185" s="142" t="s">
        <v>1787</v>
      </c>
      <c r="AM185" s="316" t="s">
        <v>9896</v>
      </c>
      <c r="AN185" s="142" t="s">
        <v>152</v>
      </c>
      <c r="AO185" s="315" t="s">
        <v>1469</v>
      </c>
      <c r="AP185" s="315" t="s">
        <v>152</v>
      </c>
      <c r="AQ185" s="316"/>
      <c r="AR185" s="142" t="s">
        <v>152</v>
      </c>
      <c r="AS185" s="315" t="s">
        <v>150</v>
      </c>
      <c r="AT185" s="142" t="s">
        <v>152</v>
      </c>
      <c r="AU185" s="316"/>
      <c r="AV185" s="317" t="s">
        <v>152</v>
      </c>
      <c r="AW185" s="142" t="s">
        <v>152</v>
      </c>
    </row>
    <row r="186" spans="1:49" s="142" customFormat="1">
      <c r="A186" s="142" t="s">
        <v>9235</v>
      </c>
      <c r="B186" s="315" t="s">
        <v>4841</v>
      </c>
      <c r="C186" s="142" t="s">
        <v>3444</v>
      </c>
      <c r="D186" s="142" t="s">
        <v>5247</v>
      </c>
      <c r="E186" s="315" t="s">
        <v>9236</v>
      </c>
      <c r="F186" s="315" t="s">
        <v>1789</v>
      </c>
      <c r="G186" s="142" t="s">
        <v>150</v>
      </c>
      <c r="H186" s="316" t="s">
        <v>3445</v>
      </c>
      <c r="I186" s="317">
        <v>21025</v>
      </c>
      <c r="J186" s="317">
        <v>0</v>
      </c>
      <c r="K186" s="317" t="s">
        <v>152</v>
      </c>
      <c r="L186" s="315">
        <v>0</v>
      </c>
      <c r="M186" s="315" t="s">
        <v>152</v>
      </c>
      <c r="N186" s="315" t="s">
        <v>152</v>
      </c>
      <c r="O186" s="315" t="s">
        <v>152</v>
      </c>
      <c r="P186" s="315" t="s">
        <v>12619</v>
      </c>
      <c r="Q186" s="315" t="s">
        <v>152</v>
      </c>
      <c r="R186" s="315" t="s">
        <v>152</v>
      </c>
      <c r="S186" s="315" t="s">
        <v>152</v>
      </c>
      <c r="T186" s="315" t="s">
        <v>152</v>
      </c>
      <c r="U186" s="315" t="s">
        <v>152</v>
      </c>
      <c r="V186" s="315" t="s">
        <v>152</v>
      </c>
      <c r="W186" s="142" t="s">
        <v>5583</v>
      </c>
      <c r="X186" s="142" t="s">
        <v>6493</v>
      </c>
      <c r="Y186" s="142" t="s">
        <v>152</v>
      </c>
      <c r="Z186" s="142" t="s">
        <v>3446</v>
      </c>
      <c r="AA186" s="315" t="s">
        <v>3447</v>
      </c>
      <c r="AB186" s="142" t="s">
        <v>9237</v>
      </c>
      <c r="AC186" s="142" t="s">
        <v>3446</v>
      </c>
      <c r="AD186" s="142" t="s">
        <v>3446</v>
      </c>
      <c r="AE186" s="142" t="s">
        <v>152</v>
      </c>
      <c r="AF186" s="315"/>
      <c r="AH186" s="318" t="s">
        <v>152</v>
      </c>
      <c r="AI186" s="315" t="s">
        <v>3446</v>
      </c>
      <c r="AJ186" s="315" t="s">
        <v>152</v>
      </c>
      <c r="AK186" s="142" t="s">
        <v>152</v>
      </c>
      <c r="AL186" s="142" t="s">
        <v>1787</v>
      </c>
      <c r="AM186" s="316" t="s">
        <v>5584</v>
      </c>
      <c r="AN186" s="142" t="s">
        <v>152</v>
      </c>
      <c r="AO186" s="315" t="s">
        <v>1469</v>
      </c>
      <c r="AP186" s="315" t="s">
        <v>152</v>
      </c>
      <c r="AQ186" s="316"/>
      <c r="AR186" s="142" t="s">
        <v>152</v>
      </c>
      <c r="AS186" s="315" t="s">
        <v>150</v>
      </c>
      <c r="AT186" s="142" t="s">
        <v>152</v>
      </c>
      <c r="AU186" s="316"/>
      <c r="AV186" s="317" t="s">
        <v>152</v>
      </c>
      <c r="AW186" s="142" t="s">
        <v>152</v>
      </c>
    </row>
    <row r="187" spans="1:49" s="142" customFormat="1">
      <c r="A187" s="142" t="s">
        <v>10972</v>
      </c>
      <c r="B187" s="315" t="s">
        <v>4849</v>
      </c>
      <c r="C187" s="142" t="s">
        <v>3444</v>
      </c>
      <c r="D187" s="142" t="s">
        <v>5247</v>
      </c>
      <c r="E187" s="315" t="s">
        <v>10973</v>
      </c>
      <c r="F187" s="315" t="s">
        <v>1789</v>
      </c>
      <c r="G187" s="142" t="s">
        <v>150</v>
      </c>
      <c r="H187" s="316" t="s">
        <v>3445</v>
      </c>
      <c r="I187" s="317">
        <v>29508</v>
      </c>
      <c r="J187" s="317">
        <v>0</v>
      </c>
      <c r="K187" s="317" t="s">
        <v>152</v>
      </c>
      <c r="L187" s="315">
        <v>0</v>
      </c>
      <c r="M187" s="315" t="s">
        <v>152</v>
      </c>
      <c r="N187" s="315" t="s">
        <v>152</v>
      </c>
      <c r="O187" s="315" t="s">
        <v>152</v>
      </c>
      <c r="P187" s="315" t="s">
        <v>13082</v>
      </c>
      <c r="Q187" s="315" t="s">
        <v>152</v>
      </c>
      <c r="R187" s="315" t="s">
        <v>152</v>
      </c>
      <c r="S187" s="315" t="s">
        <v>152</v>
      </c>
      <c r="T187" s="315" t="s">
        <v>152</v>
      </c>
      <c r="U187" s="315" t="s">
        <v>152</v>
      </c>
      <c r="V187" s="315" t="s">
        <v>152</v>
      </c>
      <c r="W187" s="142" t="s">
        <v>5409</v>
      </c>
      <c r="X187" s="142" t="s">
        <v>6492</v>
      </c>
      <c r="Y187" s="142" t="s">
        <v>152</v>
      </c>
      <c r="Z187" s="142" t="s">
        <v>3446</v>
      </c>
      <c r="AA187" s="315" t="s">
        <v>3447</v>
      </c>
      <c r="AB187" s="142" t="s">
        <v>10974</v>
      </c>
      <c r="AC187" s="142" t="s">
        <v>3446</v>
      </c>
      <c r="AD187" s="142" t="s">
        <v>3446</v>
      </c>
      <c r="AE187" s="142" t="s">
        <v>152</v>
      </c>
      <c r="AF187" s="315"/>
      <c r="AH187" s="318" t="s">
        <v>152</v>
      </c>
      <c r="AI187" s="315" t="s">
        <v>3446</v>
      </c>
      <c r="AJ187" s="315" t="s">
        <v>152</v>
      </c>
      <c r="AK187" s="142" t="s">
        <v>152</v>
      </c>
      <c r="AL187" s="142" t="s">
        <v>1787</v>
      </c>
      <c r="AM187" s="316" t="s">
        <v>5410</v>
      </c>
      <c r="AN187" s="142" t="s">
        <v>152</v>
      </c>
      <c r="AO187" s="315" t="s">
        <v>1469</v>
      </c>
      <c r="AP187" s="315" t="s">
        <v>152</v>
      </c>
      <c r="AQ187" s="316"/>
      <c r="AR187" s="142" t="s">
        <v>152</v>
      </c>
      <c r="AS187" s="315" t="s">
        <v>150</v>
      </c>
      <c r="AT187" s="142" t="s">
        <v>152</v>
      </c>
      <c r="AU187" s="316"/>
      <c r="AV187" s="317" t="s">
        <v>152</v>
      </c>
      <c r="AW187" s="142" t="s">
        <v>152</v>
      </c>
    </row>
    <row r="188" spans="1:49" s="142" customFormat="1">
      <c r="A188" s="142" t="s">
        <v>9853</v>
      </c>
      <c r="B188" s="315" t="s">
        <v>9854</v>
      </c>
      <c r="C188" s="142" t="s">
        <v>3444</v>
      </c>
      <c r="D188" s="142" t="s">
        <v>3461</v>
      </c>
      <c r="E188" s="315" t="s">
        <v>9855</v>
      </c>
      <c r="F188" s="315" t="s">
        <v>1789</v>
      </c>
      <c r="G188" s="142" t="s">
        <v>150</v>
      </c>
      <c r="H188" s="316" t="s">
        <v>3445</v>
      </c>
      <c r="I188" s="317">
        <v>20921</v>
      </c>
      <c r="J188" s="317">
        <v>0</v>
      </c>
      <c r="K188" s="317" t="s">
        <v>152</v>
      </c>
      <c r="L188" s="315">
        <v>0</v>
      </c>
      <c r="M188" s="315" t="s">
        <v>152</v>
      </c>
      <c r="N188" s="315" t="s">
        <v>152</v>
      </c>
      <c r="O188" s="315" t="s">
        <v>152</v>
      </c>
      <c r="P188" s="315" t="s">
        <v>12781</v>
      </c>
      <c r="Q188" s="315" t="s">
        <v>152</v>
      </c>
      <c r="R188" s="315" t="s">
        <v>152</v>
      </c>
      <c r="S188" s="315" t="s">
        <v>152</v>
      </c>
      <c r="T188" s="315" t="s">
        <v>152</v>
      </c>
      <c r="U188" s="315" t="s">
        <v>152</v>
      </c>
      <c r="V188" s="315" t="s">
        <v>152</v>
      </c>
      <c r="W188" s="142" t="s">
        <v>9856</v>
      </c>
      <c r="X188" s="142" t="s">
        <v>6492</v>
      </c>
      <c r="Y188" s="142" t="s">
        <v>152</v>
      </c>
      <c r="Z188" s="142" t="s">
        <v>3446</v>
      </c>
      <c r="AA188" s="315" t="s">
        <v>3447</v>
      </c>
      <c r="AB188" s="142" t="s">
        <v>9857</v>
      </c>
      <c r="AC188" s="142" t="s">
        <v>3446</v>
      </c>
      <c r="AD188" s="142" t="s">
        <v>3446</v>
      </c>
      <c r="AE188" s="142" t="s">
        <v>152</v>
      </c>
      <c r="AF188" s="315"/>
      <c r="AH188" s="318" t="s">
        <v>152</v>
      </c>
      <c r="AI188" s="315" t="s">
        <v>3446</v>
      </c>
      <c r="AJ188" s="315" t="s">
        <v>152</v>
      </c>
      <c r="AK188" s="142" t="s">
        <v>152</v>
      </c>
      <c r="AL188" s="142" t="s">
        <v>152</v>
      </c>
      <c r="AM188" s="316" t="s">
        <v>152</v>
      </c>
      <c r="AN188" s="142" t="s">
        <v>152</v>
      </c>
      <c r="AO188" s="315" t="s">
        <v>1469</v>
      </c>
      <c r="AP188" s="315" t="s">
        <v>152</v>
      </c>
      <c r="AQ188" s="316"/>
      <c r="AR188" s="142" t="s">
        <v>152</v>
      </c>
      <c r="AS188" s="315" t="s">
        <v>150</v>
      </c>
      <c r="AT188" s="142" t="s">
        <v>152</v>
      </c>
      <c r="AU188" s="316"/>
      <c r="AV188" s="317" t="s">
        <v>152</v>
      </c>
      <c r="AW188" s="142" t="s">
        <v>152</v>
      </c>
    </row>
    <row r="189" spans="1:49" s="142" customFormat="1">
      <c r="A189" s="142" t="s">
        <v>10582</v>
      </c>
      <c r="B189" s="315" t="s">
        <v>10583</v>
      </c>
      <c r="C189" s="142" t="s">
        <v>3444</v>
      </c>
      <c r="D189" s="142" t="s">
        <v>3461</v>
      </c>
      <c r="E189" s="315" t="s">
        <v>10584</v>
      </c>
      <c r="F189" s="315" t="s">
        <v>1789</v>
      </c>
      <c r="G189" s="142" t="s">
        <v>150</v>
      </c>
      <c r="H189" s="316" t="s">
        <v>3445</v>
      </c>
      <c r="I189" s="317">
        <v>14880</v>
      </c>
      <c r="J189" s="317">
        <v>0</v>
      </c>
      <c r="K189" s="317" t="s">
        <v>152</v>
      </c>
      <c r="L189" s="315">
        <v>0</v>
      </c>
      <c r="M189" s="315" t="s">
        <v>152</v>
      </c>
      <c r="N189" s="315" t="s">
        <v>152</v>
      </c>
      <c r="O189" s="315" t="s">
        <v>152</v>
      </c>
      <c r="P189" s="315" t="s">
        <v>13021</v>
      </c>
      <c r="Q189" s="315" t="s">
        <v>152</v>
      </c>
      <c r="R189" s="315" t="s">
        <v>152</v>
      </c>
      <c r="S189" s="315" t="s">
        <v>152</v>
      </c>
      <c r="T189" s="315" t="s">
        <v>152</v>
      </c>
      <c r="U189" s="315" t="s">
        <v>152</v>
      </c>
      <c r="V189" s="315" t="s">
        <v>152</v>
      </c>
      <c r="W189" s="142" t="s">
        <v>10585</v>
      </c>
      <c r="X189" s="142" t="s">
        <v>6493</v>
      </c>
      <c r="Y189" s="142" t="s">
        <v>152</v>
      </c>
      <c r="Z189" s="142" t="s">
        <v>3446</v>
      </c>
      <c r="AA189" s="315" t="s">
        <v>3447</v>
      </c>
      <c r="AB189" s="142" t="s">
        <v>10586</v>
      </c>
      <c r="AC189" s="142" t="s">
        <v>3446</v>
      </c>
      <c r="AD189" s="142" t="s">
        <v>3446</v>
      </c>
      <c r="AE189" s="142" t="s">
        <v>152</v>
      </c>
      <c r="AF189" s="315"/>
      <c r="AH189" s="318" t="s">
        <v>152</v>
      </c>
      <c r="AI189" s="315" t="s">
        <v>3446</v>
      </c>
      <c r="AJ189" s="315" t="s">
        <v>152</v>
      </c>
      <c r="AK189" s="142" t="s">
        <v>10587</v>
      </c>
      <c r="AL189" s="142" t="s">
        <v>1787</v>
      </c>
      <c r="AM189" s="316" t="s">
        <v>10588</v>
      </c>
      <c r="AN189" s="142" t="s">
        <v>152</v>
      </c>
      <c r="AO189" s="315" t="s">
        <v>1469</v>
      </c>
      <c r="AP189" s="315" t="s">
        <v>152</v>
      </c>
      <c r="AQ189" s="316"/>
      <c r="AR189" s="142" t="s">
        <v>152</v>
      </c>
      <c r="AS189" s="315" t="s">
        <v>150</v>
      </c>
      <c r="AT189" s="142" t="s">
        <v>152</v>
      </c>
      <c r="AU189" s="316"/>
      <c r="AV189" s="317" t="s">
        <v>152</v>
      </c>
      <c r="AW189" s="142" t="s">
        <v>152</v>
      </c>
    </row>
    <row r="190" spans="1:49" s="142" customFormat="1">
      <c r="A190" s="142" t="s">
        <v>9984</v>
      </c>
      <c r="B190" s="315" t="s">
        <v>9985</v>
      </c>
      <c r="C190" s="142" t="s">
        <v>3444</v>
      </c>
      <c r="D190" s="142" t="s">
        <v>3461</v>
      </c>
      <c r="E190" s="315" t="s">
        <v>12823</v>
      </c>
      <c r="F190" s="315" t="s">
        <v>1789</v>
      </c>
      <c r="G190" s="142" t="s">
        <v>150</v>
      </c>
      <c r="H190" s="316" t="s">
        <v>3445</v>
      </c>
      <c r="I190" s="317">
        <v>7708</v>
      </c>
      <c r="J190" s="317">
        <v>0</v>
      </c>
      <c r="K190" s="317" t="s">
        <v>152</v>
      </c>
      <c r="L190" s="315">
        <v>0</v>
      </c>
      <c r="M190" s="315" t="s">
        <v>152</v>
      </c>
      <c r="N190" s="315" t="s">
        <v>152</v>
      </c>
      <c r="O190" s="315" t="s">
        <v>152</v>
      </c>
      <c r="P190" s="315" t="s">
        <v>12824</v>
      </c>
      <c r="Q190" s="315" t="s">
        <v>152</v>
      </c>
      <c r="R190" s="315" t="s">
        <v>152</v>
      </c>
      <c r="S190" s="315" t="s">
        <v>152</v>
      </c>
      <c r="T190" s="315" t="s">
        <v>152</v>
      </c>
      <c r="U190" s="315" t="s">
        <v>152</v>
      </c>
      <c r="V190" s="315" t="s">
        <v>152</v>
      </c>
      <c r="W190" s="142" t="s">
        <v>9986</v>
      </c>
      <c r="X190" s="142" t="s">
        <v>6493</v>
      </c>
      <c r="Y190" s="142" t="s">
        <v>152</v>
      </c>
      <c r="Z190" s="142" t="s">
        <v>3446</v>
      </c>
      <c r="AA190" s="315" t="s">
        <v>3447</v>
      </c>
      <c r="AB190" s="142" t="s">
        <v>9987</v>
      </c>
      <c r="AC190" s="142" t="s">
        <v>3446</v>
      </c>
      <c r="AD190" s="142" t="s">
        <v>3446</v>
      </c>
      <c r="AE190" s="142" t="s">
        <v>152</v>
      </c>
      <c r="AF190" s="315"/>
      <c r="AH190" s="318" t="s">
        <v>152</v>
      </c>
      <c r="AI190" s="315" t="s">
        <v>3446</v>
      </c>
      <c r="AJ190" s="315" t="s">
        <v>152</v>
      </c>
      <c r="AK190" s="142" t="s">
        <v>9988</v>
      </c>
      <c r="AL190" s="142" t="s">
        <v>1787</v>
      </c>
      <c r="AM190" s="316" t="s">
        <v>9989</v>
      </c>
      <c r="AN190" s="142" t="s">
        <v>152</v>
      </c>
      <c r="AO190" s="315" t="s">
        <v>1469</v>
      </c>
      <c r="AP190" s="315" t="s">
        <v>152</v>
      </c>
      <c r="AQ190" s="316"/>
      <c r="AR190" s="142" t="s">
        <v>152</v>
      </c>
      <c r="AS190" s="315" t="s">
        <v>150</v>
      </c>
      <c r="AT190" s="142" t="s">
        <v>152</v>
      </c>
      <c r="AU190" s="316"/>
      <c r="AV190" s="317" t="s">
        <v>152</v>
      </c>
      <c r="AW190" s="142" t="s">
        <v>152</v>
      </c>
    </row>
    <row r="191" spans="1:49" s="142" customFormat="1">
      <c r="A191" s="142" t="s">
        <v>10534</v>
      </c>
      <c r="B191" s="315" t="s">
        <v>10535</v>
      </c>
      <c r="C191" s="142" t="s">
        <v>3444</v>
      </c>
      <c r="D191" s="142" t="s">
        <v>3461</v>
      </c>
      <c r="E191" s="315" t="s">
        <v>10536</v>
      </c>
      <c r="F191" s="315" t="s">
        <v>1789</v>
      </c>
      <c r="G191" s="142" t="s">
        <v>150</v>
      </c>
      <c r="H191" s="316" t="s">
        <v>3445</v>
      </c>
      <c r="I191" s="317">
        <v>8864</v>
      </c>
      <c r="J191" s="317">
        <v>0</v>
      </c>
      <c r="K191" s="317" t="s">
        <v>152</v>
      </c>
      <c r="L191" s="315">
        <v>0</v>
      </c>
      <c r="M191" s="315" t="s">
        <v>152</v>
      </c>
      <c r="N191" s="315" t="s">
        <v>152</v>
      </c>
      <c r="O191" s="315" t="s">
        <v>152</v>
      </c>
      <c r="P191" s="315" t="s">
        <v>13014</v>
      </c>
      <c r="Q191" s="315" t="s">
        <v>152</v>
      </c>
      <c r="R191" s="315" t="s">
        <v>152</v>
      </c>
      <c r="S191" s="315" t="s">
        <v>152</v>
      </c>
      <c r="T191" s="315" t="s">
        <v>152</v>
      </c>
      <c r="U191" s="315" t="s">
        <v>152</v>
      </c>
      <c r="V191" s="315" t="s">
        <v>152</v>
      </c>
      <c r="W191" s="142" t="s">
        <v>10537</v>
      </c>
      <c r="X191" s="142" t="s">
        <v>6493</v>
      </c>
      <c r="Y191" s="142" t="s">
        <v>152</v>
      </c>
      <c r="Z191" s="142" t="s">
        <v>3446</v>
      </c>
      <c r="AA191" s="315" t="s">
        <v>3447</v>
      </c>
      <c r="AB191" s="142" t="s">
        <v>10538</v>
      </c>
      <c r="AC191" s="142" t="s">
        <v>3446</v>
      </c>
      <c r="AD191" s="142" t="s">
        <v>3446</v>
      </c>
      <c r="AE191" s="142" t="s">
        <v>152</v>
      </c>
      <c r="AF191" s="315"/>
      <c r="AH191" s="318" t="s">
        <v>152</v>
      </c>
      <c r="AI191" s="315" t="s">
        <v>3446</v>
      </c>
      <c r="AJ191" s="315" t="s">
        <v>152</v>
      </c>
      <c r="AK191" s="142" t="s">
        <v>10539</v>
      </c>
      <c r="AL191" s="142" t="s">
        <v>1787</v>
      </c>
      <c r="AM191" s="316" t="s">
        <v>10540</v>
      </c>
      <c r="AN191" s="142" t="s">
        <v>152</v>
      </c>
      <c r="AO191" s="315" t="s">
        <v>1469</v>
      </c>
      <c r="AP191" s="315" t="s">
        <v>152</v>
      </c>
      <c r="AQ191" s="316"/>
      <c r="AR191" s="142" t="s">
        <v>152</v>
      </c>
      <c r="AS191" s="315" t="s">
        <v>150</v>
      </c>
      <c r="AT191" s="142" t="s">
        <v>152</v>
      </c>
      <c r="AU191" s="316"/>
      <c r="AV191" s="317" t="s">
        <v>152</v>
      </c>
      <c r="AW191" s="142" t="s">
        <v>152</v>
      </c>
    </row>
    <row r="192" spans="1:49" s="142" customFormat="1">
      <c r="A192" s="142" t="s">
        <v>10492</v>
      </c>
      <c r="B192" s="315" t="s">
        <v>10493</v>
      </c>
      <c r="C192" s="142" t="s">
        <v>3444</v>
      </c>
      <c r="D192" s="142" t="s">
        <v>3461</v>
      </c>
      <c r="E192" s="315" t="s">
        <v>10494</v>
      </c>
      <c r="F192" s="315" t="s">
        <v>1789</v>
      </c>
      <c r="G192" s="142" t="s">
        <v>150</v>
      </c>
      <c r="H192" s="316" t="s">
        <v>3445</v>
      </c>
      <c r="I192" s="317">
        <v>10469</v>
      </c>
      <c r="J192" s="317">
        <v>0</v>
      </c>
      <c r="K192" s="317" t="s">
        <v>152</v>
      </c>
      <c r="L192" s="315">
        <v>0</v>
      </c>
      <c r="M192" s="315" t="s">
        <v>152</v>
      </c>
      <c r="N192" s="315" t="s">
        <v>152</v>
      </c>
      <c r="O192" s="315" t="s">
        <v>152</v>
      </c>
      <c r="P192" s="315" t="s">
        <v>13008</v>
      </c>
      <c r="Q192" s="315" t="s">
        <v>152</v>
      </c>
      <c r="R192" s="315" t="s">
        <v>152</v>
      </c>
      <c r="S192" s="315" t="s">
        <v>152</v>
      </c>
      <c r="T192" s="315" t="s">
        <v>152</v>
      </c>
      <c r="U192" s="315" t="s">
        <v>152</v>
      </c>
      <c r="V192" s="315" t="s">
        <v>152</v>
      </c>
      <c r="W192" s="142" t="s">
        <v>10495</v>
      </c>
      <c r="X192" s="142" t="s">
        <v>6493</v>
      </c>
      <c r="Y192" s="142" t="s">
        <v>152</v>
      </c>
      <c r="Z192" s="142" t="s">
        <v>3446</v>
      </c>
      <c r="AA192" s="315" t="s">
        <v>3447</v>
      </c>
      <c r="AB192" s="142" t="s">
        <v>10496</v>
      </c>
      <c r="AC192" s="142" t="s">
        <v>3446</v>
      </c>
      <c r="AD192" s="142" t="s">
        <v>3446</v>
      </c>
      <c r="AE192" s="142" t="s">
        <v>152</v>
      </c>
      <c r="AF192" s="315"/>
      <c r="AH192" s="318" t="s">
        <v>152</v>
      </c>
      <c r="AI192" s="315" t="s">
        <v>3446</v>
      </c>
      <c r="AJ192" s="315" t="s">
        <v>152</v>
      </c>
      <c r="AK192" s="142" t="s">
        <v>10497</v>
      </c>
      <c r="AL192" s="142" t="s">
        <v>1787</v>
      </c>
      <c r="AM192" s="316" t="s">
        <v>10498</v>
      </c>
      <c r="AN192" s="142" t="s">
        <v>152</v>
      </c>
      <c r="AO192" s="315" t="s">
        <v>1469</v>
      </c>
      <c r="AP192" s="315" t="s">
        <v>152</v>
      </c>
      <c r="AQ192" s="316"/>
      <c r="AR192" s="142" t="s">
        <v>152</v>
      </c>
      <c r="AS192" s="315" t="s">
        <v>150</v>
      </c>
      <c r="AT192" s="142" t="s">
        <v>152</v>
      </c>
      <c r="AU192" s="316"/>
      <c r="AV192" s="317" t="s">
        <v>152</v>
      </c>
      <c r="AW192" s="142" t="s">
        <v>152</v>
      </c>
    </row>
    <row r="193" spans="1:49" s="142" customFormat="1">
      <c r="A193" s="142" t="s">
        <v>10513</v>
      </c>
      <c r="B193" s="315" t="s">
        <v>10514</v>
      </c>
      <c r="C193" s="142" t="s">
        <v>3444</v>
      </c>
      <c r="D193" s="142" t="s">
        <v>3461</v>
      </c>
      <c r="E193" s="315" t="s">
        <v>10515</v>
      </c>
      <c r="F193" s="315" t="s">
        <v>1789</v>
      </c>
      <c r="G193" s="142" t="s">
        <v>150</v>
      </c>
      <c r="H193" s="316" t="s">
        <v>3445</v>
      </c>
      <c r="I193" s="317">
        <v>13338</v>
      </c>
      <c r="J193" s="317">
        <v>0</v>
      </c>
      <c r="K193" s="317" t="s">
        <v>152</v>
      </c>
      <c r="L193" s="315">
        <v>0</v>
      </c>
      <c r="M193" s="315" t="s">
        <v>152</v>
      </c>
      <c r="N193" s="315" t="s">
        <v>152</v>
      </c>
      <c r="O193" s="315" t="s">
        <v>152</v>
      </c>
      <c r="P193" s="315" t="s">
        <v>13011</v>
      </c>
      <c r="Q193" s="315" t="s">
        <v>152</v>
      </c>
      <c r="R193" s="315" t="s">
        <v>152</v>
      </c>
      <c r="S193" s="315" t="s">
        <v>152</v>
      </c>
      <c r="T193" s="315" t="s">
        <v>152</v>
      </c>
      <c r="U193" s="315" t="s">
        <v>152</v>
      </c>
      <c r="V193" s="315" t="s">
        <v>152</v>
      </c>
      <c r="W193" s="142" t="s">
        <v>10516</v>
      </c>
      <c r="X193" s="142" t="s">
        <v>6493</v>
      </c>
      <c r="Y193" s="142" t="s">
        <v>152</v>
      </c>
      <c r="Z193" s="142" t="s">
        <v>3446</v>
      </c>
      <c r="AA193" s="315" t="s">
        <v>3447</v>
      </c>
      <c r="AB193" s="142" t="s">
        <v>10517</v>
      </c>
      <c r="AC193" s="142" t="s">
        <v>3446</v>
      </c>
      <c r="AD193" s="142" t="s">
        <v>3446</v>
      </c>
      <c r="AE193" s="142" t="s">
        <v>152</v>
      </c>
      <c r="AF193" s="315"/>
      <c r="AH193" s="318" t="s">
        <v>152</v>
      </c>
      <c r="AI193" s="315" t="s">
        <v>3446</v>
      </c>
      <c r="AJ193" s="315" t="s">
        <v>152</v>
      </c>
      <c r="AK193" s="142" t="s">
        <v>10518</v>
      </c>
      <c r="AL193" s="142" t="s">
        <v>1787</v>
      </c>
      <c r="AM193" s="316" t="s">
        <v>10519</v>
      </c>
      <c r="AN193" s="142" t="s">
        <v>152</v>
      </c>
      <c r="AO193" s="315" t="s">
        <v>1469</v>
      </c>
      <c r="AP193" s="315" t="s">
        <v>152</v>
      </c>
      <c r="AQ193" s="316"/>
      <c r="AR193" s="142" t="s">
        <v>152</v>
      </c>
      <c r="AS193" s="315" t="s">
        <v>150</v>
      </c>
      <c r="AT193" s="142" t="s">
        <v>152</v>
      </c>
      <c r="AU193" s="316"/>
      <c r="AV193" s="317" t="s">
        <v>152</v>
      </c>
      <c r="AW193" s="142" t="s">
        <v>152</v>
      </c>
    </row>
    <row r="194" spans="1:49" s="142" customFormat="1">
      <c r="A194" s="142" t="s">
        <v>10506</v>
      </c>
      <c r="B194" s="315" t="s">
        <v>10507</v>
      </c>
      <c r="C194" s="142" t="s">
        <v>3444</v>
      </c>
      <c r="D194" s="142" t="s">
        <v>3461</v>
      </c>
      <c r="E194" s="315" t="s">
        <v>10508</v>
      </c>
      <c r="F194" s="315" t="s">
        <v>1789</v>
      </c>
      <c r="G194" s="142" t="s">
        <v>150</v>
      </c>
      <c r="H194" s="316" t="s">
        <v>3445</v>
      </c>
      <c r="I194" s="317">
        <v>11025</v>
      </c>
      <c r="J194" s="317">
        <v>0</v>
      </c>
      <c r="K194" s="317" t="s">
        <v>152</v>
      </c>
      <c r="L194" s="315">
        <v>0</v>
      </c>
      <c r="M194" s="315" t="s">
        <v>152</v>
      </c>
      <c r="N194" s="315" t="s">
        <v>152</v>
      </c>
      <c r="O194" s="315" t="s">
        <v>152</v>
      </c>
      <c r="P194" s="315" t="s">
        <v>13010</v>
      </c>
      <c r="Q194" s="315" t="s">
        <v>152</v>
      </c>
      <c r="R194" s="315" t="s">
        <v>152</v>
      </c>
      <c r="S194" s="315" t="s">
        <v>152</v>
      </c>
      <c r="T194" s="315" t="s">
        <v>152</v>
      </c>
      <c r="U194" s="315" t="s">
        <v>152</v>
      </c>
      <c r="V194" s="315" t="s">
        <v>152</v>
      </c>
      <c r="W194" s="142" t="s">
        <v>10509</v>
      </c>
      <c r="X194" s="142" t="s">
        <v>6493</v>
      </c>
      <c r="Y194" s="142" t="s">
        <v>152</v>
      </c>
      <c r="Z194" s="142" t="s">
        <v>3446</v>
      </c>
      <c r="AA194" s="315" t="s">
        <v>3447</v>
      </c>
      <c r="AB194" s="142" t="s">
        <v>10510</v>
      </c>
      <c r="AC194" s="142" t="s">
        <v>3446</v>
      </c>
      <c r="AD194" s="142" t="s">
        <v>3446</v>
      </c>
      <c r="AE194" s="142" t="s">
        <v>152</v>
      </c>
      <c r="AF194" s="315"/>
      <c r="AH194" s="318" t="s">
        <v>152</v>
      </c>
      <c r="AI194" s="315" t="s">
        <v>3446</v>
      </c>
      <c r="AJ194" s="315" t="s">
        <v>152</v>
      </c>
      <c r="AK194" s="142" t="s">
        <v>10511</v>
      </c>
      <c r="AL194" s="142" t="s">
        <v>1787</v>
      </c>
      <c r="AM194" s="316" t="s">
        <v>10512</v>
      </c>
      <c r="AN194" s="142" t="s">
        <v>152</v>
      </c>
      <c r="AO194" s="315" t="s">
        <v>1469</v>
      </c>
      <c r="AP194" s="315" t="s">
        <v>152</v>
      </c>
      <c r="AQ194" s="316"/>
      <c r="AR194" s="142" t="s">
        <v>152</v>
      </c>
      <c r="AS194" s="315" t="s">
        <v>150</v>
      </c>
      <c r="AT194" s="142" t="s">
        <v>152</v>
      </c>
      <c r="AU194" s="316"/>
      <c r="AV194" s="317" t="s">
        <v>152</v>
      </c>
      <c r="AW194" s="142" t="s">
        <v>152</v>
      </c>
    </row>
    <row r="195" spans="1:49" s="142" customFormat="1">
      <c r="A195" s="142" t="s">
        <v>10485</v>
      </c>
      <c r="B195" s="315" t="s">
        <v>10486</v>
      </c>
      <c r="C195" s="142" t="s">
        <v>3444</v>
      </c>
      <c r="D195" s="142" t="s">
        <v>3461</v>
      </c>
      <c r="E195" s="315" t="s">
        <v>10487</v>
      </c>
      <c r="F195" s="315" t="s">
        <v>1789</v>
      </c>
      <c r="G195" s="142" t="s">
        <v>150</v>
      </c>
      <c r="H195" s="316" t="s">
        <v>3445</v>
      </c>
      <c r="I195" s="317">
        <v>11714</v>
      </c>
      <c r="J195" s="317">
        <v>0</v>
      </c>
      <c r="K195" s="317" t="s">
        <v>152</v>
      </c>
      <c r="L195" s="315">
        <v>0</v>
      </c>
      <c r="M195" s="315" t="s">
        <v>152</v>
      </c>
      <c r="N195" s="315" t="s">
        <v>152</v>
      </c>
      <c r="O195" s="315" t="s">
        <v>152</v>
      </c>
      <c r="P195" s="315" t="s">
        <v>13007</v>
      </c>
      <c r="Q195" s="315" t="s">
        <v>152</v>
      </c>
      <c r="R195" s="315" t="s">
        <v>152</v>
      </c>
      <c r="S195" s="315" t="s">
        <v>152</v>
      </c>
      <c r="T195" s="315" t="s">
        <v>152</v>
      </c>
      <c r="U195" s="315" t="s">
        <v>152</v>
      </c>
      <c r="V195" s="315" t="s">
        <v>152</v>
      </c>
      <c r="W195" s="142" t="s">
        <v>10488</v>
      </c>
      <c r="X195" s="142" t="s">
        <v>6493</v>
      </c>
      <c r="Y195" s="142" t="s">
        <v>152</v>
      </c>
      <c r="Z195" s="142" t="s">
        <v>3446</v>
      </c>
      <c r="AA195" s="315" t="s">
        <v>3447</v>
      </c>
      <c r="AB195" s="142" t="s">
        <v>10489</v>
      </c>
      <c r="AC195" s="142" t="s">
        <v>3446</v>
      </c>
      <c r="AD195" s="142" t="s">
        <v>3446</v>
      </c>
      <c r="AE195" s="142" t="s">
        <v>152</v>
      </c>
      <c r="AF195" s="315"/>
      <c r="AH195" s="318" t="s">
        <v>152</v>
      </c>
      <c r="AI195" s="315" t="s">
        <v>3446</v>
      </c>
      <c r="AJ195" s="315" t="s">
        <v>152</v>
      </c>
      <c r="AK195" s="142" t="s">
        <v>10490</v>
      </c>
      <c r="AL195" s="142" t="s">
        <v>1787</v>
      </c>
      <c r="AM195" s="316" t="s">
        <v>10491</v>
      </c>
      <c r="AN195" s="142" t="s">
        <v>152</v>
      </c>
      <c r="AO195" s="315" t="s">
        <v>1469</v>
      </c>
      <c r="AP195" s="315" t="s">
        <v>152</v>
      </c>
      <c r="AQ195" s="316"/>
      <c r="AR195" s="142" t="s">
        <v>152</v>
      </c>
      <c r="AS195" s="315" t="s">
        <v>150</v>
      </c>
      <c r="AT195" s="142" t="s">
        <v>152</v>
      </c>
      <c r="AU195" s="316"/>
      <c r="AV195" s="317" t="s">
        <v>152</v>
      </c>
      <c r="AW195" s="142" t="s">
        <v>152</v>
      </c>
    </row>
    <row r="196" spans="1:49" s="142" customFormat="1">
      <c r="A196" s="142" t="s">
        <v>9488</v>
      </c>
      <c r="B196" s="315" t="s">
        <v>9489</v>
      </c>
      <c r="C196" s="142" t="s">
        <v>3444</v>
      </c>
      <c r="D196" s="142" t="s">
        <v>3461</v>
      </c>
      <c r="E196" s="315" t="s">
        <v>9490</v>
      </c>
      <c r="F196" s="315" t="s">
        <v>1789</v>
      </c>
      <c r="G196" s="142" t="s">
        <v>150</v>
      </c>
      <c r="H196" s="316" t="s">
        <v>3445</v>
      </c>
      <c r="I196" s="317">
        <v>25521</v>
      </c>
      <c r="J196" s="317">
        <v>0</v>
      </c>
      <c r="K196" s="317" t="s">
        <v>152</v>
      </c>
      <c r="L196" s="315">
        <v>0</v>
      </c>
      <c r="M196" s="315" t="s">
        <v>152</v>
      </c>
      <c r="N196" s="315" t="s">
        <v>152</v>
      </c>
      <c r="O196" s="315" t="s">
        <v>152</v>
      </c>
      <c r="P196" s="315" t="s">
        <v>12678</v>
      </c>
      <c r="Q196" s="315" t="s">
        <v>152</v>
      </c>
      <c r="R196" s="315" t="s">
        <v>152</v>
      </c>
      <c r="S196" s="315" t="s">
        <v>152</v>
      </c>
      <c r="T196" s="315" t="s">
        <v>152</v>
      </c>
      <c r="U196" s="315" t="s">
        <v>152</v>
      </c>
      <c r="V196" s="315" t="s">
        <v>152</v>
      </c>
      <c r="W196" s="142" t="s">
        <v>9491</v>
      </c>
      <c r="X196" s="142" t="s">
        <v>6493</v>
      </c>
      <c r="Y196" s="142" t="s">
        <v>152</v>
      </c>
      <c r="Z196" s="142" t="s">
        <v>3446</v>
      </c>
      <c r="AA196" s="315" t="s">
        <v>3447</v>
      </c>
      <c r="AB196" s="142" t="s">
        <v>9492</v>
      </c>
      <c r="AC196" s="142" t="s">
        <v>3446</v>
      </c>
      <c r="AD196" s="142" t="s">
        <v>3446</v>
      </c>
      <c r="AE196" s="142" t="s">
        <v>152</v>
      </c>
      <c r="AF196" s="315"/>
      <c r="AH196" s="318" t="s">
        <v>152</v>
      </c>
      <c r="AI196" s="315" t="s">
        <v>3446</v>
      </c>
      <c r="AJ196" s="315" t="s">
        <v>152</v>
      </c>
      <c r="AK196" s="142" t="s">
        <v>9493</v>
      </c>
      <c r="AL196" s="142" t="s">
        <v>152</v>
      </c>
      <c r="AM196" s="316" t="s">
        <v>152</v>
      </c>
      <c r="AN196" s="142" t="s">
        <v>152</v>
      </c>
      <c r="AO196" s="315" t="s">
        <v>1469</v>
      </c>
      <c r="AP196" s="315" t="s">
        <v>152</v>
      </c>
      <c r="AQ196" s="316"/>
      <c r="AR196" s="142" t="s">
        <v>152</v>
      </c>
      <c r="AS196" s="315" t="s">
        <v>150</v>
      </c>
      <c r="AT196" s="142" t="s">
        <v>152</v>
      </c>
      <c r="AU196" s="316"/>
      <c r="AV196" s="317" t="s">
        <v>152</v>
      </c>
      <c r="AW196" s="142" t="s">
        <v>152</v>
      </c>
    </row>
    <row r="197" spans="1:49" s="142" customFormat="1">
      <c r="A197" s="142" t="s">
        <v>10499</v>
      </c>
      <c r="B197" s="315" t="s">
        <v>10500</v>
      </c>
      <c r="C197" s="142" t="s">
        <v>3444</v>
      </c>
      <c r="D197" s="142" t="s">
        <v>3461</v>
      </c>
      <c r="E197" s="315" t="s">
        <v>10501</v>
      </c>
      <c r="F197" s="315" t="s">
        <v>1789</v>
      </c>
      <c r="G197" s="142" t="s">
        <v>150</v>
      </c>
      <c r="H197" s="316" t="s">
        <v>3445</v>
      </c>
      <c r="I197" s="317">
        <v>18305</v>
      </c>
      <c r="J197" s="317">
        <v>0</v>
      </c>
      <c r="K197" s="317" t="s">
        <v>152</v>
      </c>
      <c r="L197" s="315">
        <v>0</v>
      </c>
      <c r="M197" s="315" t="s">
        <v>152</v>
      </c>
      <c r="N197" s="315" t="s">
        <v>152</v>
      </c>
      <c r="O197" s="315" t="s">
        <v>152</v>
      </c>
      <c r="P197" s="315" t="s">
        <v>13009</v>
      </c>
      <c r="Q197" s="315" t="s">
        <v>152</v>
      </c>
      <c r="R197" s="315" t="s">
        <v>152</v>
      </c>
      <c r="S197" s="315" t="s">
        <v>152</v>
      </c>
      <c r="T197" s="315" t="s">
        <v>152</v>
      </c>
      <c r="U197" s="315" t="s">
        <v>152</v>
      </c>
      <c r="V197" s="315" t="s">
        <v>152</v>
      </c>
      <c r="W197" s="142" t="s">
        <v>10502</v>
      </c>
      <c r="X197" s="142" t="s">
        <v>6493</v>
      </c>
      <c r="Y197" s="142" t="s">
        <v>152</v>
      </c>
      <c r="Z197" s="142" t="s">
        <v>3446</v>
      </c>
      <c r="AA197" s="315" t="s">
        <v>3447</v>
      </c>
      <c r="AB197" s="142" t="s">
        <v>10503</v>
      </c>
      <c r="AC197" s="142" t="s">
        <v>3446</v>
      </c>
      <c r="AD197" s="142" t="s">
        <v>3446</v>
      </c>
      <c r="AE197" s="142" t="s">
        <v>152</v>
      </c>
      <c r="AF197" s="315"/>
      <c r="AH197" s="318" t="s">
        <v>152</v>
      </c>
      <c r="AI197" s="315" t="s">
        <v>3446</v>
      </c>
      <c r="AJ197" s="315" t="s">
        <v>152</v>
      </c>
      <c r="AK197" s="142" t="s">
        <v>10504</v>
      </c>
      <c r="AL197" s="142" t="s">
        <v>1787</v>
      </c>
      <c r="AM197" s="316" t="s">
        <v>10505</v>
      </c>
      <c r="AN197" s="142" t="s">
        <v>152</v>
      </c>
      <c r="AO197" s="315" t="s">
        <v>1469</v>
      </c>
      <c r="AP197" s="315" t="s">
        <v>152</v>
      </c>
      <c r="AQ197" s="316"/>
      <c r="AR197" s="142" t="s">
        <v>152</v>
      </c>
      <c r="AS197" s="315" t="s">
        <v>150</v>
      </c>
      <c r="AT197" s="142" t="s">
        <v>152</v>
      </c>
      <c r="AU197" s="316"/>
      <c r="AV197" s="317" t="s">
        <v>152</v>
      </c>
      <c r="AW197" s="142" t="s">
        <v>152</v>
      </c>
    </row>
    <row r="198" spans="1:49" s="142" customFormat="1">
      <c r="A198" s="142" t="s">
        <v>10541</v>
      </c>
      <c r="B198" s="315" t="s">
        <v>10542</v>
      </c>
      <c r="C198" s="142" t="s">
        <v>3444</v>
      </c>
      <c r="D198" s="142" t="s">
        <v>3461</v>
      </c>
      <c r="E198" s="315" t="s">
        <v>10543</v>
      </c>
      <c r="F198" s="315" t="s">
        <v>1789</v>
      </c>
      <c r="G198" s="142" t="s">
        <v>150</v>
      </c>
      <c r="H198" s="316" t="s">
        <v>3445</v>
      </c>
      <c r="I198" s="317">
        <v>20346</v>
      </c>
      <c r="J198" s="317">
        <v>0</v>
      </c>
      <c r="K198" s="317" t="s">
        <v>152</v>
      </c>
      <c r="L198" s="315">
        <v>0</v>
      </c>
      <c r="M198" s="315" t="s">
        <v>152</v>
      </c>
      <c r="N198" s="315" t="s">
        <v>152</v>
      </c>
      <c r="O198" s="315" t="s">
        <v>152</v>
      </c>
      <c r="P198" s="315" t="s">
        <v>13015</v>
      </c>
      <c r="Q198" s="315" t="s">
        <v>152</v>
      </c>
      <c r="R198" s="315" t="s">
        <v>152</v>
      </c>
      <c r="S198" s="315" t="s">
        <v>152</v>
      </c>
      <c r="T198" s="315" t="s">
        <v>152</v>
      </c>
      <c r="U198" s="315" t="s">
        <v>152</v>
      </c>
      <c r="V198" s="315" t="s">
        <v>152</v>
      </c>
      <c r="W198" s="142" t="s">
        <v>10544</v>
      </c>
      <c r="X198" s="142" t="s">
        <v>6493</v>
      </c>
      <c r="Y198" s="142" t="s">
        <v>152</v>
      </c>
      <c r="Z198" s="142" t="s">
        <v>3446</v>
      </c>
      <c r="AA198" s="315" t="s">
        <v>3447</v>
      </c>
      <c r="AB198" s="142" t="s">
        <v>10545</v>
      </c>
      <c r="AC198" s="142" t="s">
        <v>3446</v>
      </c>
      <c r="AD198" s="142" t="s">
        <v>3446</v>
      </c>
      <c r="AE198" s="142" t="s">
        <v>152</v>
      </c>
      <c r="AF198" s="315"/>
      <c r="AH198" s="318" t="s">
        <v>152</v>
      </c>
      <c r="AI198" s="315" t="s">
        <v>3446</v>
      </c>
      <c r="AJ198" s="315" t="s">
        <v>152</v>
      </c>
      <c r="AK198" s="142" t="s">
        <v>9493</v>
      </c>
      <c r="AL198" s="142" t="s">
        <v>1787</v>
      </c>
      <c r="AM198" s="316" t="s">
        <v>10546</v>
      </c>
      <c r="AN198" s="142" t="s">
        <v>152</v>
      </c>
      <c r="AO198" s="315" t="s">
        <v>1469</v>
      </c>
      <c r="AP198" s="315" t="s">
        <v>152</v>
      </c>
      <c r="AQ198" s="316"/>
      <c r="AR198" s="142" t="s">
        <v>152</v>
      </c>
      <c r="AS198" s="315" t="s">
        <v>150</v>
      </c>
      <c r="AT198" s="142" t="s">
        <v>152</v>
      </c>
      <c r="AU198" s="316"/>
      <c r="AV198" s="317" t="s">
        <v>152</v>
      </c>
      <c r="AW198" s="142" t="s">
        <v>152</v>
      </c>
    </row>
    <row r="199" spans="1:49" s="142" customFormat="1">
      <c r="A199" s="142" t="s">
        <v>9843</v>
      </c>
      <c r="B199" s="315" t="s">
        <v>9844</v>
      </c>
      <c r="C199" s="142" t="s">
        <v>3444</v>
      </c>
      <c r="D199" s="142" t="s">
        <v>3461</v>
      </c>
      <c r="E199" s="315" t="s">
        <v>9845</v>
      </c>
      <c r="F199" s="315" t="s">
        <v>1789</v>
      </c>
      <c r="G199" s="142" t="s">
        <v>150</v>
      </c>
      <c r="H199" s="316" t="s">
        <v>3445</v>
      </c>
      <c r="I199" s="317">
        <v>20154</v>
      </c>
      <c r="J199" s="317">
        <v>0</v>
      </c>
      <c r="K199" s="317" t="s">
        <v>152</v>
      </c>
      <c r="L199" s="315">
        <v>0</v>
      </c>
      <c r="M199" s="315" t="s">
        <v>152</v>
      </c>
      <c r="N199" s="315" t="s">
        <v>152</v>
      </c>
      <c r="O199" s="315" t="s">
        <v>152</v>
      </c>
      <c r="P199" s="315" t="s">
        <v>12776</v>
      </c>
      <c r="Q199" s="315" t="s">
        <v>152</v>
      </c>
      <c r="R199" s="315" t="s">
        <v>152</v>
      </c>
      <c r="S199" s="315" t="s">
        <v>152</v>
      </c>
      <c r="T199" s="315" t="s">
        <v>152</v>
      </c>
      <c r="U199" s="315" t="s">
        <v>152</v>
      </c>
      <c r="V199" s="315" t="s">
        <v>152</v>
      </c>
      <c r="W199" s="142" t="s">
        <v>9846</v>
      </c>
      <c r="X199" s="142" t="s">
        <v>6493</v>
      </c>
      <c r="Y199" s="142" t="s">
        <v>152</v>
      </c>
      <c r="Z199" s="142" t="s">
        <v>3446</v>
      </c>
      <c r="AA199" s="315" t="s">
        <v>3447</v>
      </c>
      <c r="AB199" s="142" t="s">
        <v>9847</v>
      </c>
      <c r="AC199" s="142" t="s">
        <v>3446</v>
      </c>
      <c r="AD199" s="142" t="s">
        <v>3446</v>
      </c>
      <c r="AE199" s="142" t="s">
        <v>152</v>
      </c>
      <c r="AF199" s="315"/>
      <c r="AH199" s="318" t="s">
        <v>152</v>
      </c>
      <c r="AI199" s="315" t="s">
        <v>3446</v>
      </c>
      <c r="AJ199" s="315" t="s">
        <v>152</v>
      </c>
      <c r="AK199" s="142" t="s">
        <v>152</v>
      </c>
      <c r="AL199" s="142" t="s">
        <v>1787</v>
      </c>
      <c r="AM199" s="316" t="s">
        <v>9848</v>
      </c>
      <c r="AN199" s="142" t="s">
        <v>152</v>
      </c>
      <c r="AO199" s="315" t="s">
        <v>1469</v>
      </c>
      <c r="AP199" s="315" t="s">
        <v>152</v>
      </c>
      <c r="AQ199" s="316"/>
      <c r="AR199" s="142" t="s">
        <v>152</v>
      </c>
      <c r="AS199" s="315" t="s">
        <v>150</v>
      </c>
      <c r="AT199" s="142" t="s">
        <v>152</v>
      </c>
      <c r="AU199" s="316"/>
      <c r="AV199" s="317" t="s">
        <v>152</v>
      </c>
      <c r="AW199" s="142" t="s">
        <v>152</v>
      </c>
    </row>
    <row r="200" spans="1:49" s="142" customFormat="1">
      <c r="A200" s="142" t="s">
        <v>8620</v>
      </c>
      <c r="B200" s="315" t="s">
        <v>8621</v>
      </c>
      <c r="C200" s="142" t="s">
        <v>3444</v>
      </c>
      <c r="D200" s="142" t="s">
        <v>3461</v>
      </c>
      <c r="E200" s="315" t="s">
        <v>8622</v>
      </c>
      <c r="F200" s="315" t="s">
        <v>1789</v>
      </c>
      <c r="G200" s="142" t="s">
        <v>150</v>
      </c>
      <c r="H200" s="316" t="s">
        <v>3445</v>
      </c>
      <c r="I200" s="317">
        <v>24905</v>
      </c>
      <c r="J200" s="317">
        <v>0</v>
      </c>
      <c r="K200" s="317" t="s">
        <v>152</v>
      </c>
      <c r="L200" s="315">
        <v>0</v>
      </c>
      <c r="M200" s="315" t="s">
        <v>152</v>
      </c>
      <c r="N200" s="315" t="s">
        <v>152</v>
      </c>
      <c r="O200" s="315" t="s">
        <v>152</v>
      </c>
      <c r="P200" s="315" t="s">
        <v>12460</v>
      </c>
      <c r="Q200" s="315" t="s">
        <v>152</v>
      </c>
      <c r="R200" s="315" t="s">
        <v>152</v>
      </c>
      <c r="S200" s="315" t="s">
        <v>152</v>
      </c>
      <c r="T200" s="315" t="s">
        <v>152</v>
      </c>
      <c r="U200" s="315" t="s">
        <v>152</v>
      </c>
      <c r="V200" s="315" t="s">
        <v>152</v>
      </c>
      <c r="W200" s="142" t="s">
        <v>8623</v>
      </c>
      <c r="X200" s="142" t="s">
        <v>6493</v>
      </c>
      <c r="Y200" s="142" t="s">
        <v>152</v>
      </c>
      <c r="Z200" s="142" t="s">
        <v>3446</v>
      </c>
      <c r="AA200" s="315" t="s">
        <v>3447</v>
      </c>
      <c r="AB200" s="142" t="s">
        <v>8624</v>
      </c>
      <c r="AC200" s="142" t="s">
        <v>3446</v>
      </c>
      <c r="AD200" s="142" t="s">
        <v>3446</v>
      </c>
      <c r="AE200" s="142" t="s">
        <v>152</v>
      </c>
      <c r="AF200" s="315"/>
      <c r="AH200" s="318" t="s">
        <v>152</v>
      </c>
      <c r="AI200" s="315" t="s">
        <v>3446</v>
      </c>
      <c r="AJ200" s="315" t="s">
        <v>152</v>
      </c>
      <c r="AK200" s="142" t="s">
        <v>152</v>
      </c>
      <c r="AL200" s="142" t="s">
        <v>152</v>
      </c>
      <c r="AM200" s="316" t="s">
        <v>152</v>
      </c>
      <c r="AN200" s="142" t="s">
        <v>152</v>
      </c>
      <c r="AO200" s="315" t="s">
        <v>1469</v>
      </c>
      <c r="AP200" s="315" t="s">
        <v>152</v>
      </c>
      <c r="AQ200" s="316"/>
      <c r="AR200" s="142" t="s">
        <v>152</v>
      </c>
      <c r="AS200" s="315" t="s">
        <v>150</v>
      </c>
      <c r="AT200" s="142" t="s">
        <v>152</v>
      </c>
      <c r="AU200" s="316"/>
      <c r="AV200" s="317" t="s">
        <v>152</v>
      </c>
      <c r="AW200" s="142" t="s">
        <v>152</v>
      </c>
    </row>
    <row r="201" spans="1:49" s="142" customFormat="1">
      <c r="A201" s="142" t="s">
        <v>8596</v>
      </c>
      <c r="B201" s="315" t="s">
        <v>8597</v>
      </c>
      <c r="C201" s="142" t="s">
        <v>3444</v>
      </c>
      <c r="D201" s="142" t="s">
        <v>3461</v>
      </c>
      <c r="E201" s="315" t="s">
        <v>8598</v>
      </c>
      <c r="F201" s="315" t="s">
        <v>1789</v>
      </c>
      <c r="G201" s="142" t="s">
        <v>150</v>
      </c>
      <c r="H201" s="316" t="s">
        <v>3445</v>
      </c>
      <c r="I201" s="317">
        <v>21757</v>
      </c>
      <c r="J201" s="317">
        <v>0</v>
      </c>
      <c r="K201" s="317" t="s">
        <v>152</v>
      </c>
      <c r="L201" s="315">
        <v>0</v>
      </c>
      <c r="M201" s="315" t="s">
        <v>152</v>
      </c>
      <c r="N201" s="315" t="s">
        <v>152</v>
      </c>
      <c r="O201" s="315" t="s">
        <v>152</v>
      </c>
      <c r="P201" s="315" t="s">
        <v>12453</v>
      </c>
      <c r="Q201" s="315" t="s">
        <v>152</v>
      </c>
      <c r="R201" s="315" t="s">
        <v>152</v>
      </c>
      <c r="S201" s="315" t="s">
        <v>152</v>
      </c>
      <c r="T201" s="315" t="s">
        <v>152</v>
      </c>
      <c r="U201" s="315" t="s">
        <v>152</v>
      </c>
      <c r="V201" s="315" t="s">
        <v>152</v>
      </c>
      <c r="W201" s="142" t="s">
        <v>8599</v>
      </c>
      <c r="X201" s="142" t="s">
        <v>6493</v>
      </c>
      <c r="Y201" s="142" t="s">
        <v>152</v>
      </c>
      <c r="Z201" s="142" t="s">
        <v>3446</v>
      </c>
      <c r="AA201" s="315" t="s">
        <v>3447</v>
      </c>
      <c r="AB201" s="142" t="s">
        <v>8600</v>
      </c>
      <c r="AC201" s="142" t="s">
        <v>3446</v>
      </c>
      <c r="AD201" s="142" t="s">
        <v>3446</v>
      </c>
      <c r="AE201" s="142" t="s">
        <v>152</v>
      </c>
      <c r="AF201" s="315"/>
      <c r="AH201" s="318" t="s">
        <v>152</v>
      </c>
      <c r="AI201" s="315" t="s">
        <v>3446</v>
      </c>
      <c r="AJ201" s="315" t="s">
        <v>152</v>
      </c>
      <c r="AK201" s="142" t="s">
        <v>152</v>
      </c>
      <c r="AL201" s="142" t="s">
        <v>1787</v>
      </c>
      <c r="AM201" s="316" t="s">
        <v>8601</v>
      </c>
      <c r="AN201" s="142" t="s">
        <v>152</v>
      </c>
      <c r="AO201" s="315" t="s">
        <v>1469</v>
      </c>
      <c r="AP201" s="315" t="s">
        <v>152</v>
      </c>
      <c r="AQ201" s="316"/>
      <c r="AR201" s="142" t="s">
        <v>152</v>
      </c>
      <c r="AS201" s="315" t="s">
        <v>150</v>
      </c>
      <c r="AT201" s="142" t="s">
        <v>152</v>
      </c>
      <c r="AU201" s="316"/>
      <c r="AV201" s="317" t="s">
        <v>152</v>
      </c>
      <c r="AW201" s="142" t="s">
        <v>152</v>
      </c>
    </row>
    <row r="202" spans="1:49" s="142" customFormat="1">
      <c r="A202" s="142" t="s">
        <v>8590</v>
      </c>
      <c r="B202" s="315" t="s">
        <v>8591</v>
      </c>
      <c r="C202" s="142" t="s">
        <v>3444</v>
      </c>
      <c r="D202" s="142" t="s">
        <v>3461</v>
      </c>
      <c r="E202" s="315" t="s">
        <v>8592</v>
      </c>
      <c r="F202" s="315" t="s">
        <v>1789</v>
      </c>
      <c r="G202" s="142" t="s">
        <v>150</v>
      </c>
      <c r="H202" s="316" t="s">
        <v>3445</v>
      </c>
      <c r="I202" s="317">
        <v>33264</v>
      </c>
      <c r="J202" s="317">
        <v>0</v>
      </c>
      <c r="K202" s="317" t="s">
        <v>152</v>
      </c>
      <c r="L202" s="315">
        <v>0</v>
      </c>
      <c r="M202" s="315" t="s">
        <v>152</v>
      </c>
      <c r="N202" s="315" t="s">
        <v>152</v>
      </c>
      <c r="O202" s="315" t="s">
        <v>152</v>
      </c>
      <c r="P202" s="315" t="s">
        <v>12452</v>
      </c>
      <c r="Q202" s="315" t="s">
        <v>152</v>
      </c>
      <c r="R202" s="315" t="s">
        <v>152</v>
      </c>
      <c r="S202" s="315" t="s">
        <v>152</v>
      </c>
      <c r="T202" s="315" t="s">
        <v>152</v>
      </c>
      <c r="U202" s="315" t="s">
        <v>152</v>
      </c>
      <c r="V202" s="315" t="s">
        <v>152</v>
      </c>
      <c r="W202" s="142" t="s">
        <v>8593</v>
      </c>
      <c r="X202" s="142" t="s">
        <v>6493</v>
      </c>
      <c r="Y202" s="142" t="s">
        <v>152</v>
      </c>
      <c r="Z202" s="142" t="s">
        <v>3446</v>
      </c>
      <c r="AA202" s="315" t="s">
        <v>3447</v>
      </c>
      <c r="AB202" s="142" t="s">
        <v>8594</v>
      </c>
      <c r="AC202" s="142" t="s">
        <v>3446</v>
      </c>
      <c r="AD202" s="142" t="s">
        <v>3446</v>
      </c>
      <c r="AE202" s="142" t="s">
        <v>152</v>
      </c>
      <c r="AF202" s="315"/>
      <c r="AH202" s="318" t="s">
        <v>152</v>
      </c>
      <c r="AI202" s="315" t="s">
        <v>3446</v>
      </c>
      <c r="AJ202" s="315" t="s">
        <v>152</v>
      </c>
      <c r="AK202" s="142" t="s">
        <v>152</v>
      </c>
      <c r="AL202" s="142" t="s">
        <v>1787</v>
      </c>
      <c r="AM202" s="316" t="s">
        <v>8595</v>
      </c>
      <c r="AN202" s="142" t="s">
        <v>152</v>
      </c>
      <c r="AO202" s="315" t="s">
        <v>1469</v>
      </c>
      <c r="AP202" s="315" t="s">
        <v>152</v>
      </c>
      <c r="AQ202" s="316"/>
      <c r="AR202" s="142" t="s">
        <v>152</v>
      </c>
      <c r="AS202" s="315" t="s">
        <v>150</v>
      </c>
      <c r="AT202" s="142" t="s">
        <v>152</v>
      </c>
      <c r="AU202" s="316"/>
      <c r="AV202" s="317" t="s">
        <v>152</v>
      </c>
      <c r="AW202" s="142" t="s">
        <v>152</v>
      </c>
    </row>
    <row r="203" spans="1:49" s="142" customFormat="1">
      <c r="A203" s="142" t="s">
        <v>8579</v>
      </c>
      <c r="B203" s="315" t="s">
        <v>8580</v>
      </c>
      <c r="C203" s="142" t="s">
        <v>3444</v>
      </c>
      <c r="D203" s="142" t="s">
        <v>3461</v>
      </c>
      <c r="E203" s="315" t="s">
        <v>8581</v>
      </c>
      <c r="F203" s="315" t="s">
        <v>1789</v>
      </c>
      <c r="G203" s="142" t="s">
        <v>150</v>
      </c>
      <c r="H203" s="316" t="s">
        <v>3445</v>
      </c>
      <c r="I203" s="317">
        <v>26046</v>
      </c>
      <c r="J203" s="317">
        <v>0</v>
      </c>
      <c r="K203" s="317" t="s">
        <v>152</v>
      </c>
      <c r="L203" s="315">
        <v>0</v>
      </c>
      <c r="M203" s="315" t="s">
        <v>152</v>
      </c>
      <c r="N203" s="315" t="s">
        <v>152</v>
      </c>
      <c r="O203" s="315" t="s">
        <v>152</v>
      </c>
      <c r="P203" s="315" t="s">
        <v>12448</v>
      </c>
      <c r="Q203" s="315" t="s">
        <v>152</v>
      </c>
      <c r="R203" s="315" t="s">
        <v>152</v>
      </c>
      <c r="S203" s="315" t="s">
        <v>152</v>
      </c>
      <c r="T203" s="315" t="s">
        <v>152</v>
      </c>
      <c r="U203" s="315" t="s">
        <v>152</v>
      </c>
      <c r="V203" s="315" t="s">
        <v>152</v>
      </c>
      <c r="W203" s="142" t="s">
        <v>8582</v>
      </c>
      <c r="X203" s="142" t="s">
        <v>6493</v>
      </c>
      <c r="Y203" s="142" t="s">
        <v>152</v>
      </c>
      <c r="Z203" s="142" t="s">
        <v>3446</v>
      </c>
      <c r="AA203" s="315" t="s">
        <v>3447</v>
      </c>
      <c r="AB203" s="142" t="s">
        <v>8583</v>
      </c>
      <c r="AC203" s="142" t="s">
        <v>3446</v>
      </c>
      <c r="AD203" s="142" t="s">
        <v>3446</v>
      </c>
      <c r="AE203" s="142" t="s">
        <v>152</v>
      </c>
      <c r="AF203" s="315"/>
      <c r="AH203" s="318" t="s">
        <v>152</v>
      </c>
      <c r="AI203" s="315" t="s">
        <v>3446</v>
      </c>
      <c r="AJ203" s="315" t="s">
        <v>152</v>
      </c>
      <c r="AK203" s="142" t="s">
        <v>152</v>
      </c>
      <c r="AL203" s="142" t="s">
        <v>1787</v>
      </c>
      <c r="AM203" s="316" t="s">
        <v>8584</v>
      </c>
      <c r="AN203" s="142" t="s">
        <v>152</v>
      </c>
      <c r="AO203" s="315" t="s">
        <v>1469</v>
      </c>
      <c r="AP203" s="315" t="s">
        <v>152</v>
      </c>
      <c r="AQ203" s="316"/>
      <c r="AR203" s="142" t="s">
        <v>152</v>
      </c>
      <c r="AS203" s="315" t="s">
        <v>150</v>
      </c>
      <c r="AT203" s="142" t="s">
        <v>152</v>
      </c>
      <c r="AU203" s="316"/>
      <c r="AV203" s="317" t="s">
        <v>152</v>
      </c>
      <c r="AW203" s="142" t="s">
        <v>152</v>
      </c>
    </row>
    <row r="204" spans="1:49" s="142" customFormat="1">
      <c r="A204" s="142" t="s">
        <v>10074</v>
      </c>
      <c r="B204" s="315" t="s">
        <v>5165</v>
      </c>
      <c r="C204" s="142" t="s">
        <v>3444</v>
      </c>
      <c r="D204" s="142" t="s">
        <v>3475</v>
      </c>
      <c r="E204" s="315" t="s">
        <v>10075</v>
      </c>
      <c r="F204" s="315" t="s">
        <v>1789</v>
      </c>
      <c r="G204" s="142" t="s">
        <v>150</v>
      </c>
      <c r="H204" s="316" t="s">
        <v>3445</v>
      </c>
      <c r="I204" s="317">
        <v>11355</v>
      </c>
      <c r="J204" s="317">
        <v>0</v>
      </c>
      <c r="K204" s="317" t="s">
        <v>152</v>
      </c>
      <c r="L204" s="315">
        <v>0</v>
      </c>
      <c r="M204" s="315" t="s">
        <v>152</v>
      </c>
      <c r="N204" s="315" t="s">
        <v>152</v>
      </c>
      <c r="O204" s="315" t="s">
        <v>152</v>
      </c>
      <c r="P204" s="315" t="s">
        <v>12849</v>
      </c>
      <c r="Q204" s="315" t="s">
        <v>152</v>
      </c>
      <c r="R204" s="315" t="s">
        <v>152</v>
      </c>
      <c r="S204" s="315" t="s">
        <v>152</v>
      </c>
      <c r="T204" s="315" t="s">
        <v>152</v>
      </c>
      <c r="U204" s="315" t="s">
        <v>152</v>
      </c>
      <c r="V204" s="315" t="s">
        <v>152</v>
      </c>
      <c r="W204" s="142" t="s">
        <v>7409</v>
      </c>
      <c r="X204" s="142" t="s">
        <v>6492</v>
      </c>
      <c r="Y204" s="142" t="s">
        <v>152</v>
      </c>
      <c r="Z204" s="142" t="s">
        <v>3446</v>
      </c>
      <c r="AA204" s="315" t="s">
        <v>3447</v>
      </c>
      <c r="AB204" s="142" t="s">
        <v>10076</v>
      </c>
      <c r="AC204" s="142" t="s">
        <v>3446</v>
      </c>
      <c r="AD204" s="142" t="s">
        <v>3446</v>
      </c>
      <c r="AE204" s="142" t="s">
        <v>152</v>
      </c>
      <c r="AF204" s="315"/>
      <c r="AH204" s="318" t="s">
        <v>152</v>
      </c>
      <c r="AI204" s="315" t="s">
        <v>3446</v>
      </c>
      <c r="AJ204" s="315" t="s">
        <v>152</v>
      </c>
      <c r="AK204" s="142" t="s">
        <v>1352</v>
      </c>
      <c r="AL204" s="142" t="s">
        <v>1787</v>
      </c>
      <c r="AM204" s="316" t="s">
        <v>5525</v>
      </c>
      <c r="AN204" s="142" t="s">
        <v>152</v>
      </c>
      <c r="AO204" s="315" t="s">
        <v>1469</v>
      </c>
      <c r="AP204" s="315" t="s">
        <v>152</v>
      </c>
      <c r="AQ204" s="316"/>
      <c r="AR204" s="142" t="s">
        <v>152</v>
      </c>
      <c r="AS204" s="315" t="s">
        <v>150</v>
      </c>
      <c r="AT204" s="142" t="s">
        <v>152</v>
      </c>
      <c r="AU204" s="316"/>
      <c r="AV204" s="317" t="s">
        <v>152</v>
      </c>
      <c r="AW204" s="142" t="s">
        <v>152</v>
      </c>
    </row>
    <row r="205" spans="1:49" s="142" customFormat="1">
      <c r="A205" s="142" t="s">
        <v>10159</v>
      </c>
      <c r="B205" s="315" t="s">
        <v>5156</v>
      </c>
      <c r="C205" s="142" t="s">
        <v>3444</v>
      </c>
      <c r="D205" s="142" t="s">
        <v>3475</v>
      </c>
      <c r="E205" s="315" t="s">
        <v>10160</v>
      </c>
      <c r="F205" s="315" t="s">
        <v>1789</v>
      </c>
      <c r="G205" s="142" t="s">
        <v>150</v>
      </c>
      <c r="H205" s="316" t="s">
        <v>3445</v>
      </c>
      <c r="I205" s="317">
        <v>30731</v>
      </c>
      <c r="J205" s="317">
        <v>0</v>
      </c>
      <c r="K205" s="317" t="s">
        <v>152</v>
      </c>
      <c r="L205" s="315">
        <v>0</v>
      </c>
      <c r="M205" s="315" t="s">
        <v>152</v>
      </c>
      <c r="N205" s="315" t="s">
        <v>152</v>
      </c>
      <c r="O205" s="315" t="s">
        <v>152</v>
      </c>
      <c r="P205" s="315" t="s">
        <v>12873</v>
      </c>
      <c r="Q205" s="315" t="s">
        <v>152</v>
      </c>
      <c r="R205" s="315" t="s">
        <v>152</v>
      </c>
      <c r="S205" s="315" t="s">
        <v>152</v>
      </c>
      <c r="T205" s="315" t="s">
        <v>152</v>
      </c>
      <c r="U205" s="315" t="s">
        <v>152</v>
      </c>
      <c r="V205" s="315" t="s">
        <v>152</v>
      </c>
      <c r="W205" s="142" t="s">
        <v>7413</v>
      </c>
      <c r="X205" s="142" t="s">
        <v>6492</v>
      </c>
      <c r="Y205" s="142" t="s">
        <v>152</v>
      </c>
      <c r="Z205" s="142" t="s">
        <v>3446</v>
      </c>
      <c r="AA205" s="315" t="s">
        <v>3447</v>
      </c>
      <c r="AB205" s="142" t="s">
        <v>10161</v>
      </c>
      <c r="AC205" s="142" t="s">
        <v>3446</v>
      </c>
      <c r="AD205" s="142" t="s">
        <v>3446</v>
      </c>
      <c r="AE205" s="142" t="s">
        <v>152</v>
      </c>
      <c r="AF205" s="315"/>
      <c r="AH205" s="318" t="s">
        <v>152</v>
      </c>
      <c r="AI205" s="315" t="s">
        <v>3446</v>
      </c>
      <c r="AJ205" s="315" t="s">
        <v>152</v>
      </c>
      <c r="AK205" s="142" t="s">
        <v>1367</v>
      </c>
      <c r="AL205" s="142" t="s">
        <v>1787</v>
      </c>
      <c r="AM205" s="316" t="s">
        <v>5512</v>
      </c>
      <c r="AN205" s="142" t="s">
        <v>152</v>
      </c>
      <c r="AO205" s="315" t="s">
        <v>1469</v>
      </c>
      <c r="AP205" s="315" t="s">
        <v>152</v>
      </c>
      <c r="AQ205" s="316"/>
      <c r="AR205" s="142" t="s">
        <v>152</v>
      </c>
      <c r="AS205" s="315" t="s">
        <v>150</v>
      </c>
      <c r="AT205" s="142" t="s">
        <v>152</v>
      </c>
      <c r="AU205" s="316"/>
      <c r="AV205" s="317" t="s">
        <v>152</v>
      </c>
      <c r="AW205" s="142" t="s">
        <v>152</v>
      </c>
    </row>
    <row r="206" spans="1:49" s="142" customFormat="1">
      <c r="A206" s="142" t="s">
        <v>10474</v>
      </c>
      <c r="B206" s="315" t="s">
        <v>5158</v>
      </c>
      <c r="C206" s="142" t="s">
        <v>3444</v>
      </c>
      <c r="D206" s="142" t="s">
        <v>3475</v>
      </c>
      <c r="E206" s="315" t="s">
        <v>10475</v>
      </c>
      <c r="F206" s="315" t="s">
        <v>1789</v>
      </c>
      <c r="G206" s="142" t="s">
        <v>150</v>
      </c>
      <c r="H206" s="316" t="s">
        <v>3445</v>
      </c>
      <c r="I206" s="317">
        <v>21666</v>
      </c>
      <c r="J206" s="317">
        <v>0</v>
      </c>
      <c r="K206" s="317" t="s">
        <v>152</v>
      </c>
      <c r="L206" s="315">
        <v>0</v>
      </c>
      <c r="M206" s="315" t="s">
        <v>152</v>
      </c>
      <c r="N206" s="315" t="s">
        <v>152</v>
      </c>
      <c r="O206" s="315" t="s">
        <v>152</v>
      </c>
      <c r="P206" s="315" t="s">
        <v>13000</v>
      </c>
      <c r="Q206" s="315" t="s">
        <v>152</v>
      </c>
      <c r="R206" s="315" t="s">
        <v>152</v>
      </c>
      <c r="S206" s="315" t="s">
        <v>152</v>
      </c>
      <c r="T206" s="315" t="s">
        <v>152</v>
      </c>
      <c r="U206" s="315" t="s">
        <v>152</v>
      </c>
      <c r="V206" s="315" t="s">
        <v>152</v>
      </c>
      <c r="W206" s="142" t="s">
        <v>7422</v>
      </c>
      <c r="X206" s="142" t="s">
        <v>6492</v>
      </c>
      <c r="Y206" s="142" t="s">
        <v>152</v>
      </c>
      <c r="Z206" s="142" t="s">
        <v>3446</v>
      </c>
      <c r="AA206" s="315" t="s">
        <v>3447</v>
      </c>
      <c r="AB206" s="142" t="s">
        <v>10476</v>
      </c>
      <c r="AC206" s="142" t="s">
        <v>3446</v>
      </c>
      <c r="AD206" s="142" t="s">
        <v>3446</v>
      </c>
      <c r="AE206" s="142" t="s">
        <v>152</v>
      </c>
      <c r="AF206" s="315"/>
      <c r="AH206" s="318" t="s">
        <v>152</v>
      </c>
      <c r="AI206" s="315" t="s">
        <v>3446</v>
      </c>
      <c r="AJ206" s="315" t="s">
        <v>152</v>
      </c>
      <c r="AK206" s="142" t="s">
        <v>152</v>
      </c>
      <c r="AL206" s="142" t="s">
        <v>152</v>
      </c>
      <c r="AM206" s="316" t="s">
        <v>152</v>
      </c>
      <c r="AN206" s="142" t="s">
        <v>152</v>
      </c>
      <c r="AO206" s="315" t="s">
        <v>1469</v>
      </c>
      <c r="AP206" s="315" t="s">
        <v>152</v>
      </c>
      <c r="AQ206" s="316"/>
      <c r="AR206" s="142" t="s">
        <v>152</v>
      </c>
      <c r="AS206" s="315" t="s">
        <v>150</v>
      </c>
      <c r="AT206" s="142" t="s">
        <v>152</v>
      </c>
      <c r="AU206" s="316"/>
      <c r="AV206" s="317" t="s">
        <v>152</v>
      </c>
      <c r="AW206" s="142" t="s">
        <v>152</v>
      </c>
    </row>
    <row r="207" spans="1:49" s="142" customFormat="1">
      <c r="A207" s="142" t="s">
        <v>11691</v>
      </c>
      <c r="B207" s="315" t="s">
        <v>217</v>
      </c>
      <c r="C207" s="142" t="s">
        <v>3444</v>
      </c>
      <c r="D207" s="142" t="s">
        <v>3448</v>
      </c>
      <c r="E207" s="315" t="s">
        <v>11692</v>
      </c>
      <c r="F207" s="315" t="s">
        <v>1789</v>
      </c>
      <c r="G207" s="142" t="s">
        <v>150</v>
      </c>
      <c r="H207" s="316" t="s">
        <v>3445</v>
      </c>
      <c r="I207" s="317">
        <v>21170</v>
      </c>
      <c r="J207" s="317">
        <v>0</v>
      </c>
      <c r="K207" s="317" t="s">
        <v>152</v>
      </c>
      <c r="L207" s="315">
        <v>0</v>
      </c>
      <c r="M207" s="315" t="s">
        <v>152</v>
      </c>
      <c r="N207" s="315" t="s">
        <v>152</v>
      </c>
      <c r="O207" s="315" t="s">
        <v>152</v>
      </c>
      <c r="P207" s="315" t="s">
        <v>13293</v>
      </c>
      <c r="Q207" s="315" t="s">
        <v>152</v>
      </c>
      <c r="R207" s="315" t="s">
        <v>152</v>
      </c>
      <c r="S207" s="315" t="s">
        <v>152</v>
      </c>
      <c r="T207" s="315" t="s">
        <v>152</v>
      </c>
      <c r="U207" s="315" t="s">
        <v>152</v>
      </c>
      <c r="V207" s="315" t="s">
        <v>152</v>
      </c>
      <c r="W207" s="142" t="s">
        <v>3878</v>
      </c>
      <c r="X207" s="142" t="s">
        <v>6492</v>
      </c>
      <c r="Y207" s="142" t="s">
        <v>152</v>
      </c>
      <c r="Z207" s="142" t="s">
        <v>3446</v>
      </c>
      <c r="AA207" s="315" t="s">
        <v>3447</v>
      </c>
      <c r="AB207" s="142" t="s">
        <v>13537</v>
      </c>
      <c r="AC207" s="142" t="s">
        <v>3446</v>
      </c>
      <c r="AD207" s="142" t="s">
        <v>3446</v>
      </c>
      <c r="AE207" s="142" t="s">
        <v>152</v>
      </c>
      <c r="AF207" s="315"/>
      <c r="AH207" s="318" t="s">
        <v>152</v>
      </c>
      <c r="AI207" s="315" t="s">
        <v>3446</v>
      </c>
      <c r="AJ207" s="315" t="s">
        <v>152</v>
      </c>
      <c r="AK207" s="142" t="s">
        <v>3114</v>
      </c>
      <c r="AL207" s="142" t="s">
        <v>152</v>
      </c>
      <c r="AM207" s="316" t="s">
        <v>152</v>
      </c>
      <c r="AN207" s="142" t="s">
        <v>152</v>
      </c>
      <c r="AO207" s="315" t="s">
        <v>1469</v>
      </c>
      <c r="AP207" s="315" t="s">
        <v>152</v>
      </c>
      <c r="AQ207" s="316"/>
      <c r="AR207" s="142" t="s">
        <v>152</v>
      </c>
      <c r="AS207" s="315" t="s">
        <v>150</v>
      </c>
      <c r="AT207" s="142" t="s">
        <v>152</v>
      </c>
      <c r="AU207" s="316"/>
      <c r="AV207" s="317" t="s">
        <v>152</v>
      </c>
      <c r="AW207" s="142" t="s">
        <v>152</v>
      </c>
    </row>
    <row r="208" spans="1:49" s="142" customFormat="1">
      <c r="A208" s="142" t="s">
        <v>11693</v>
      </c>
      <c r="B208" s="315" t="s">
        <v>11694</v>
      </c>
      <c r="C208" s="142" t="s">
        <v>3444</v>
      </c>
      <c r="D208" s="142" t="s">
        <v>3448</v>
      </c>
      <c r="E208" s="315" t="s">
        <v>11695</v>
      </c>
      <c r="F208" s="315" t="s">
        <v>1789</v>
      </c>
      <c r="G208" s="142" t="s">
        <v>150</v>
      </c>
      <c r="H208" s="316" t="s">
        <v>3445</v>
      </c>
      <c r="I208" s="317">
        <v>10816</v>
      </c>
      <c r="J208" s="317">
        <v>0</v>
      </c>
      <c r="K208" s="317" t="s">
        <v>152</v>
      </c>
      <c r="L208" s="315">
        <v>0</v>
      </c>
      <c r="M208" s="315" t="s">
        <v>152</v>
      </c>
      <c r="N208" s="315" t="s">
        <v>152</v>
      </c>
      <c r="O208" s="315" t="s">
        <v>152</v>
      </c>
      <c r="P208" s="315" t="s">
        <v>13294</v>
      </c>
      <c r="Q208" s="315" t="s">
        <v>152</v>
      </c>
      <c r="R208" s="315" t="s">
        <v>152</v>
      </c>
      <c r="S208" s="315" t="s">
        <v>152</v>
      </c>
      <c r="T208" s="315" t="s">
        <v>152</v>
      </c>
      <c r="U208" s="315" t="s">
        <v>152</v>
      </c>
      <c r="V208" s="315" t="s">
        <v>152</v>
      </c>
      <c r="W208" s="142" t="s">
        <v>11696</v>
      </c>
      <c r="X208" s="142" t="s">
        <v>6493</v>
      </c>
      <c r="Y208" s="142" t="s">
        <v>152</v>
      </c>
      <c r="Z208" s="142" t="s">
        <v>3446</v>
      </c>
      <c r="AA208" s="315" t="s">
        <v>3447</v>
      </c>
      <c r="AB208" s="142" t="s">
        <v>13538</v>
      </c>
      <c r="AC208" s="142" t="s">
        <v>3446</v>
      </c>
      <c r="AD208" s="142" t="s">
        <v>3446</v>
      </c>
      <c r="AE208" s="142" t="s">
        <v>152</v>
      </c>
      <c r="AF208" s="315"/>
      <c r="AH208" s="318" t="s">
        <v>152</v>
      </c>
      <c r="AI208" s="315" t="s">
        <v>3446</v>
      </c>
      <c r="AJ208" s="315" t="s">
        <v>152</v>
      </c>
      <c r="AK208" s="142" t="s">
        <v>8881</v>
      </c>
      <c r="AL208" s="142" t="s">
        <v>1787</v>
      </c>
      <c r="AM208" s="316" t="s">
        <v>8882</v>
      </c>
      <c r="AN208" s="142" t="s">
        <v>152</v>
      </c>
      <c r="AO208" s="315" t="s">
        <v>1469</v>
      </c>
      <c r="AP208" s="315" t="s">
        <v>152</v>
      </c>
      <c r="AQ208" s="316"/>
      <c r="AR208" s="142" t="s">
        <v>152</v>
      </c>
      <c r="AS208" s="315" t="s">
        <v>150</v>
      </c>
      <c r="AT208" s="142" t="s">
        <v>152</v>
      </c>
      <c r="AU208" s="316"/>
      <c r="AV208" s="317" t="s">
        <v>152</v>
      </c>
      <c r="AW208" s="142" t="s">
        <v>152</v>
      </c>
    </row>
    <row r="209" spans="1:49" s="142" customFormat="1">
      <c r="A209" s="142" t="s">
        <v>10008</v>
      </c>
      <c r="B209" s="315" t="s">
        <v>10009</v>
      </c>
      <c r="C209" s="142" t="s">
        <v>3444</v>
      </c>
      <c r="D209" s="142" t="s">
        <v>3448</v>
      </c>
      <c r="E209" s="315" t="s">
        <v>13384</v>
      </c>
      <c r="F209" s="315" t="s">
        <v>1789</v>
      </c>
      <c r="G209" s="142" t="s">
        <v>150</v>
      </c>
      <c r="H209" s="316" t="s">
        <v>3445</v>
      </c>
      <c r="I209" s="317">
        <v>18293</v>
      </c>
      <c r="J209" s="317">
        <v>0</v>
      </c>
      <c r="K209" s="317" t="s">
        <v>152</v>
      </c>
      <c r="L209" s="315">
        <v>0</v>
      </c>
      <c r="M209" s="315" t="s">
        <v>152</v>
      </c>
      <c r="N209" s="315" t="s">
        <v>152</v>
      </c>
      <c r="O209" s="315" t="s">
        <v>152</v>
      </c>
      <c r="P209" s="315" t="s">
        <v>13539</v>
      </c>
      <c r="Q209" s="315" t="s">
        <v>152</v>
      </c>
      <c r="R209" s="315" t="s">
        <v>152</v>
      </c>
      <c r="S209" s="315" t="s">
        <v>152</v>
      </c>
      <c r="T209" s="315" t="s">
        <v>152</v>
      </c>
      <c r="U209" s="315" t="s">
        <v>152</v>
      </c>
      <c r="V209" s="315" t="s">
        <v>152</v>
      </c>
      <c r="W209" s="142" t="s">
        <v>10010</v>
      </c>
      <c r="X209" s="142" t="s">
        <v>6492</v>
      </c>
      <c r="Y209" s="142" t="s">
        <v>152</v>
      </c>
      <c r="Z209" s="142" t="s">
        <v>3446</v>
      </c>
      <c r="AA209" s="315" t="s">
        <v>3447</v>
      </c>
      <c r="AB209" s="142" t="s">
        <v>13540</v>
      </c>
      <c r="AC209" s="142" t="s">
        <v>3446</v>
      </c>
      <c r="AD209" s="142" t="s">
        <v>3446</v>
      </c>
      <c r="AE209" s="142" t="s">
        <v>152</v>
      </c>
      <c r="AF209" s="315"/>
      <c r="AH209" s="318" t="s">
        <v>152</v>
      </c>
      <c r="AI209" s="315" t="s">
        <v>3446</v>
      </c>
      <c r="AJ209" s="315" t="s">
        <v>152</v>
      </c>
      <c r="AK209" s="142" t="s">
        <v>10011</v>
      </c>
      <c r="AL209" s="142" t="s">
        <v>1787</v>
      </c>
      <c r="AM209" s="316" t="s">
        <v>10012</v>
      </c>
      <c r="AN209" s="142" t="s">
        <v>152</v>
      </c>
      <c r="AO209" s="315" t="s">
        <v>1469</v>
      </c>
      <c r="AP209" s="315" t="s">
        <v>152</v>
      </c>
      <c r="AQ209" s="316"/>
      <c r="AR209" s="142" t="s">
        <v>152</v>
      </c>
      <c r="AS209" s="315" t="s">
        <v>150</v>
      </c>
      <c r="AT209" s="142" t="s">
        <v>152</v>
      </c>
      <c r="AU209" s="316"/>
      <c r="AV209" s="317" t="s">
        <v>152</v>
      </c>
      <c r="AW209" s="142" t="s">
        <v>152</v>
      </c>
    </row>
    <row r="210" spans="1:49" s="142" customFormat="1">
      <c r="A210" s="142" t="s">
        <v>8414</v>
      </c>
      <c r="B210" s="315" t="s">
        <v>8415</v>
      </c>
      <c r="C210" s="142" t="s">
        <v>3444</v>
      </c>
      <c r="D210" s="142" t="s">
        <v>3448</v>
      </c>
      <c r="E210" s="315" t="s">
        <v>13541</v>
      </c>
      <c r="F210" s="315" t="s">
        <v>1789</v>
      </c>
      <c r="G210" s="142" t="s">
        <v>150</v>
      </c>
      <c r="H210" s="316" t="s">
        <v>3445</v>
      </c>
      <c r="I210" s="317">
        <v>18676</v>
      </c>
      <c r="J210" s="317">
        <v>0</v>
      </c>
      <c r="K210" s="317" t="s">
        <v>152</v>
      </c>
      <c r="L210" s="315">
        <v>0</v>
      </c>
      <c r="M210" s="315" t="s">
        <v>152</v>
      </c>
      <c r="N210" s="315" t="s">
        <v>152</v>
      </c>
      <c r="O210" s="315" t="s">
        <v>152</v>
      </c>
      <c r="P210" s="315" t="s">
        <v>12411</v>
      </c>
      <c r="Q210" s="315" t="s">
        <v>152</v>
      </c>
      <c r="R210" s="315" t="s">
        <v>152</v>
      </c>
      <c r="S210" s="315" t="s">
        <v>152</v>
      </c>
      <c r="T210" s="315" t="s">
        <v>152</v>
      </c>
      <c r="U210" s="315" t="s">
        <v>152</v>
      </c>
      <c r="V210" s="315" t="s">
        <v>152</v>
      </c>
      <c r="W210" s="142" t="s">
        <v>8416</v>
      </c>
      <c r="X210" s="142" t="s">
        <v>6493</v>
      </c>
      <c r="Y210" s="142" t="s">
        <v>152</v>
      </c>
      <c r="Z210" s="142" t="s">
        <v>3446</v>
      </c>
      <c r="AA210" s="315" t="s">
        <v>3447</v>
      </c>
      <c r="AB210" s="142" t="s">
        <v>13542</v>
      </c>
      <c r="AC210" s="142" t="s">
        <v>3446</v>
      </c>
      <c r="AD210" s="142" t="s">
        <v>3446</v>
      </c>
      <c r="AE210" s="142" t="s">
        <v>152</v>
      </c>
      <c r="AF210" s="315"/>
      <c r="AH210" s="318" t="s">
        <v>152</v>
      </c>
      <c r="AI210" s="315" t="s">
        <v>3446</v>
      </c>
      <c r="AJ210" s="315" t="s">
        <v>152</v>
      </c>
      <c r="AK210" s="142" t="s">
        <v>8417</v>
      </c>
      <c r="AL210" s="142" t="s">
        <v>1787</v>
      </c>
      <c r="AM210" s="316" t="s">
        <v>8418</v>
      </c>
      <c r="AN210" s="142" t="s">
        <v>152</v>
      </c>
      <c r="AO210" s="315" t="s">
        <v>1469</v>
      </c>
      <c r="AP210" s="315" t="s">
        <v>152</v>
      </c>
      <c r="AQ210" s="316"/>
      <c r="AR210" s="142" t="s">
        <v>152</v>
      </c>
      <c r="AS210" s="315" t="s">
        <v>150</v>
      </c>
      <c r="AT210" s="142" t="s">
        <v>152</v>
      </c>
      <c r="AU210" s="316"/>
      <c r="AV210" s="317" t="s">
        <v>152</v>
      </c>
      <c r="AW210" s="142" t="s">
        <v>152</v>
      </c>
    </row>
    <row r="211" spans="1:49" s="142" customFormat="1">
      <c r="A211" s="142" t="s">
        <v>10017</v>
      </c>
      <c r="B211" s="315" t="s">
        <v>10018</v>
      </c>
      <c r="C211" s="142" t="s">
        <v>3444</v>
      </c>
      <c r="D211" s="142" t="s">
        <v>3448</v>
      </c>
      <c r="E211" s="315" t="s">
        <v>13385</v>
      </c>
      <c r="F211" s="315" t="s">
        <v>1789</v>
      </c>
      <c r="G211" s="142" t="s">
        <v>150</v>
      </c>
      <c r="H211" s="316" t="s">
        <v>3445</v>
      </c>
      <c r="I211" s="317">
        <v>13703</v>
      </c>
      <c r="J211" s="317">
        <v>0</v>
      </c>
      <c r="K211" s="317" t="s">
        <v>152</v>
      </c>
      <c r="L211" s="315">
        <v>0</v>
      </c>
      <c r="M211" s="315" t="s">
        <v>152</v>
      </c>
      <c r="N211" s="315" t="s">
        <v>152</v>
      </c>
      <c r="O211" s="315" t="s">
        <v>152</v>
      </c>
      <c r="P211" s="315" t="s">
        <v>13543</v>
      </c>
      <c r="Q211" s="315" t="s">
        <v>152</v>
      </c>
      <c r="R211" s="315" t="s">
        <v>152</v>
      </c>
      <c r="S211" s="315" t="s">
        <v>152</v>
      </c>
      <c r="T211" s="315" t="s">
        <v>152</v>
      </c>
      <c r="U211" s="315" t="s">
        <v>152</v>
      </c>
      <c r="V211" s="315" t="s">
        <v>152</v>
      </c>
      <c r="W211" s="142" t="s">
        <v>10019</v>
      </c>
      <c r="X211" s="142" t="s">
        <v>6493</v>
      </c>
      <c r="Y211" s="142" t="s">
        <v>152</v>
      </c>
      <c r="Z211" s="142" t="s">
        <v>3446</v>
      </c>
      <c r="AA211" s="315" t="s">
        <v>3447</v>
      </c>
      <c r="AB211" s="142" t="s">
        <v>13544</v>
      </c>
      <c r="AC211" s="142" t="s">
        <v>3446</v>
      </c>
      <c r="AD211" s="142" t="s">
        <v>3446</v>
      </c>
      <c r="AE211" s="142" t="s">
        <v>152</v>
      </c>
      <c r="AF211" s="315"/>
      <c r="AH211" s="318" t="s">
        <v>152</v>
      </c>
      <c r="AI211" s="315" t="s">
        <v>3446</v>
      </c>
      <c r="AJ211" s="315" t="s">
        <v>152</v>
      </c>
      <c r="AK211" s="142" t="s">
        <v>10020</v>
      </c>
      <c r="AL211" s="142" t="s">
        <v>1787</v>
      </c>
      <c r="AM211" s="316" t="s">
        <v>10021</v>
      </c>
      <c r="AN211" s="142" t="s">
        <v>152</v>
      </c>
      <c r="AO211" s="315" t="s">
        <v>1469</v>
      </c>
      <c r="AP211" s="315" t="s">
        <v>152</v>
      </c>
      <c r="AQ211" s="316"/>
      <c r="AR211" s="142" t="s">
        <v>152</v>
      </c>
      <c r="AS211" s="315" t="s">
        <v>150</v>
      </c>
      <c r="AT211" s="142" t="s">
        <v>152</v>
      </c>
      <c r="AU211" s="316"/>
      <c r="AV211" s="317" t="s">
        <v>152</v>
      </c>
      <c r="AW211" s="142" t="s">
        <v>152</v>
      </c>
    </row>
    <row r="212" spans="1:49" s="142" customFormat="1">
      <c r="A212" s="142" t="s">
        <v>8547</v>
      </c>
      <c r="B212" s="315" t="s">
        <v>8548</v>
      </c>
      <c r="C212" s="142" t="s">
        <v>3444</v>
      </c>
      <c r="D212" s="142" t="s">
        <v>3448</v>
      </c>
      <c r="E212" s="315" t="s">
        <v>13376</v>
      </c>
      <c r="F212" s="315" t="s">
        <v>1789</v>
      </c>
      <c r="G212" s="142" t="s">
        <v>150</v>
      </c>
      <c r="H212" s="316" t="s">
        <v>3445</v>
      </c>
      <c r="I212" s="317">
        <v>100000</v>
      </c>
      <c r="J212" s="317">
        <v>0</v>
      </c>
      <c r="K212" s="317" t="s">
        <v>152</v>
      </c>
      <c r="L212" s="315">
        <v>0</v>
      </c>
      <c r="M212" s="315" t="s">
        <v>152</v>
      </c>
      <c r="N212" s="315" t="s">
        <v>152</v>
      </c>
      <c r="O212" s="315" t="s">
        <v>152</v>
      </c>
      <c r="P212" s="315" t="s">
        <v>13545</v>
      </c>
      <c r="Q212" s="315" t="s">
        <v>152</v>
      </c>
      <c r="R212" s="315" t="s">
        <v>152</v>
      </c>
      <c r="S212" s="315" t="s">
        <v>152</v>
      </c>
      <c r="T212" s="315" t="s">
        <v>152</v>
      </c>
      <c r="U212" s="315" t="s">
        <v>152</v>
      </c>
      <c r="V212" s="315" t="s">
        <v>152</v>
      </c>
      <c r="W212" s="142" t="s">
        <v>8549</v>
      </c>
      <c r="X212" s="142" t="s">
        <v>6493</v>
      </c>
      <c r="Y212" s="142" t="s">
        <v>152</v>
      </c>
      <c r="Z212" s="142" t="s">
        <v>3446</v>
      </c>
      <c r="AA212" s="315" t="s">
        <v>3447</v>
      </c>
      <c r="AB212" s="142" t="s">
        <v>13546</v>
      </c>
      <c r="AC212" s="142" t="s">
        <v>3446</v>
      </c>
      <c r="AD212" s="142" t="s">
        <v>3446</v>
      </c>
      <c r="AE212" s="142" t="s">
        <v>152</v>
      </c>
      <c r="AF212" s="315"/>
      <c r="AH212" s="318" t="s">
        <v>152</v>
      </c>
      <c r="AI212" s="315" t="s">
        <v>3446</v>
      </c>
      <c r="AJ212" s="315" t="s">
        <v>152</v>
      </c>
      <c r="AK212" s="142" t="s">
        <v>8550</v>
      </c>
      <c r="AL212" s="142" t="s">
        <v>1787</v>
      </c>
      <c r="AM212" s="316" t="s">
        <v>8551</v>
      </c>
      <c r="AN212" s="142" t="s">
        <v>152</v>
      </c>
      <c r="AO212" s="315" t="s">
        <v>1469</v>
      </c>
      <c r="AP212" s="315" t="s">
        <v>152</v>
      </c>
      <c r="AQ212" s="316"/>
      <c r="AR212" s="142" t="s">
        <v>152</v>
      </c>
      <c r="AS212" s="315" t="s">
        <v>150</v>
      </c>
      <c r="AT212" s="142" t="s">
        <v>152</v>
      </c>
      <c r="AU212" s="316"/>
      <c r="AV212" s="317" t="s">
        <v>152</v>
      </c>
      <c r="AW212" s="142" t="s">
        <v>152</v>
      </c>
    </row>
    <row r="213" spans="1:49" s="142" customFormat="1">
      <c r="A213" s="142" t="s">
        <v>10013</v>
      </c>
      <c r="B213" s="315" t="s">
        <v>10014</v>
      </c>
      <c r="C213" s="142" t="s">
        <v>3444</v>
      </c>
      <c r="D213" s="142" t="s">
        <v>3448</v>
      </c>
      <c r="E213" s="315" t="s">
        <v>13547</v>
      </c>
      <c r="F213" s="315" t="s">
        <v>1789</v>
      </c>
      <c r="G213" s="142" t="s">
        <v>150</v>
      </c>
      <c r="H213" s="316" t="s">
        <v>3445</v>
      </c>
      <c r="I213" s="317">
        <v>26977</v>
      </c>
      <c r="J213" s="317">
        <v>0</v>
      </c>
      <c r="K213" s="317" t="s">
        <v>152</v>
      </c>
      <c r="L213" s="315">
        <v>0</v>
      </c>
      <c r="M213" s="315" t="s">
        <v>152</v>
      </c>
      <c r="N213" s="315" t="s">
        <v>152</v>
      </c>
      <c r="O213" s="315" t="s">
        <v>152</v>
      </c>
      <c r="P213" s="315" t="s">
        <v>12834</v>
      </c>
      <c r="Q213" s="315" t="s">
        <v>152</v>
      </c>
      <c r="R213" s="315" t="s">
        <v>152</v>
      </c>
      <c r="S213" s="315" t="s">
        <v>152</v>
      </c>
      <c r="T213" s="315" t="s">
        <v>152</v>
      </c>
      <c r="U213" s="315" t="s">
        <v>152</v>
      </c>
      <c r="V213" s="315" t="s">
        <v>152</v>
      </c>
      <c r="W213" s="142" t="s">
        <v>10015</v>
      </c>
      <c r="X213" s="142" t="s">
        <v>6493</v>
      </c>
      <c r="Y213" s="142" t="s">
        <v>152</v>
      </c>
      <c r="Z213" s="142" t="s">
        <v>3446</v>
      </c>
      <c r="AA213" s="315" t="s">
        <v>3447</v>
      </c>
      <c r="AB213" s="142" t="s">
        <v>13529</v>
      </c>
      <c r="AC213" s="142" t="s">
        <v>3446</v>
      </c>
      <c r="AD213" s="142" t="s">
        <v>3446</v>
      </c>
      <c r="AE213" s="142" t="s">
        <v>152</v>
      </c>
      <c r="AF213" s="315"/>
      <c r="AH213" s="318" t="s">
        <v>152</v>
      </c>
      <c r="AI213" s="315" t="s">
        <v>3446</v>
      </c>
      <c r="AJ213" s="315" t="s">
        <v>152</v>
      </c>
      <c r="AK213" s="142" t="s">
        <v>10016</v>
      </c>
      <c r="AL213" s="142" t="s">
        <v>1787</v>
      </c>
      <c r="AM213" s="316" t="s">
        <v>9296</v>
      </c>
      <c r="AN213" s="142" t="s">
        <v>152</v>
      </c>
      <c r="AO213" s="315" t="s">
        <v>1469</v>
      </c>
      <c r="AP213" s="315" t="s">
        <v>152</v>
      </c>
      <c r="AQ213" s="316"/>
      <c r="AR213" s="142" t="s">
        <v>152</v>
      </c>
      <c r="AS213" s="315" t="s">
        <v>150</v>
      </c>
      <c r="AT213" s="142" t="s">
        <v>152</v>
      </c>
      <c r="AU213" s="316"/>
      <c r="AV213" s="317" t="s">
        <v>152</v>
      </c>
      <c r="AW213" s="142" t="s">
        <v>152</v>
      </c>
    </row>
    <row r="214" spans="1:49" s="142" customFormat="1">
      <c r="A214" s="142" t="s">
        <v>10022</v>
      </c>
      <c r="B214" s="315" t="s">
        <v>10023</v>
      </c>
      <c r="C214" s="142" t="s">
        <v>3444</v>
      </c>
      <c r="D214" s="142" t="s">
        <v>3448</v>
      </c>
      <c r="E214" s="315" t="s">
        <v>10024</v>
      </c>
      <c r="F214" s="315" t="s">
        <v>1789</v>
      </c>
      <c r="G214" s="142" t="s">
        <v>150</v>
      </c>
      <c r="H214" s="316" t="s">
        <v>3445</v>
      </c>
      <c r="I214" s="317">
        <v>18305</v>
      </c>
      <c r="J214" s="317">
        <v>0</v>
      </c>
      <c r="K214" s="317" t="s">
        <v>152</v>
      </c>
      <c r="L214" s="315">
        <v>0</v>
      </c>
      <c r="M214" s="315" t="s">
        <v>152</v>
      </c>
      <c r="N214" s="315" t="s">
        <v>152</v>
      </c>
      <c r="O214" s="315" t="s">
        <v>152</v>
      </c>
      <c r="P214" s="315" t="s">
        <v>12835</v>
      </c>
      <c r="Q214" s="315" t="s">
        <v>152</v>
      </c>
      <c r="R214" s="315" t="s">
        <v>152</v>
      </c>
      <c r="S214" s="315" t="s">
        <v>152</v>
      </c>
      <c r="T214" s="315" t="s">
        <v>152</v>
      </c>
      <c r="U214" s="315" t="s">
        <v>152</v>
      </c>
      <c r="V214" s="315" t="s">
        <v>152</v>
      </c>
      <c r="W214" s="142" t="s">
        <v>10025</v>
      </c>
      <c r="X214" s="142" t="s">
        <v>6493</v>
      </c>
      <c r="Y214" s="142" t="s">
        <v>152</v>
      </c>
      <c r="Z214" s="142" t="s">
        <v>3446</v>
      </c>
      <c r="AA214" s="315" t="s">
        <v>3447</v>
      </c>
      <c r="AB214" s="142" t="s">
        <v>13510</v>
      </c>
      <c r="AC214" s="142" t="s">
        <v>3446</v>
      </c>
      <c r="AD214" s="142" t="s">
        <v>3446</v>
      </c>
      <c r="AE214" s="142" t="s">
        <v>152</v>
      </c>
      <c r="AF214" s="315"/>
      <c r="AH214" s="318" t="s">
        <v>152</v>
      </c>
      <c r="AI214" s="315" t="s">
        <v>3446</v>
      </c>
      <c r="AJ214" s="315" t="s">
        <v>152</v>
      </c>
      <c r="AK214" s="142" t="s">
        <v>8540</v>
      </c>
      <c r="AL214" s="142" t="s">
        <v>1787</v>
      </c>
      <c r="AM214" s="316" t="s">
        <v>8541</v>
      </c>
      <c r="AN214" s="142" t="s">
        <v>152</v>
      </c>
      <c r="AO214" s="315" t="s">
        <v>1469</v>
      </c>
      <c r="AP214" s="315" t="s">
        <v>152</v>
      </c>
      <c r="AQ214" s="316"/>
      <c r="AR214" s="142" t="s">
        <v>152</v>
      </c>
      <c r="AS214" s="315" t="s">
        <v>150</v>
      </c>
      <c r="AT214" s="142" t="s">
        <v>152</v>
      </c>
      <c r="AU214" s="316"/>
      <c r="AV214" s="317" t="s">
        <v>152</v>
      </c>
      <c r="AW214" s="142" t="s">
        <v>152</v>
      </c>
    </row>
    <row r="215" spans="1:49" s="142" customFormat="1">
      <c r="A215" s="142" t="s">
        <v>9735</v>
      </c>
      <c r="B215" s="315" t="s">
        <v>268</v>
      </c>
      <c r="C215" s="142" t="s">
        <v>3444</v>
      </c>
      <c r="D215" s="142" t="s">
        <v>3448</v>
      </c>
      <c r="E215" s="315" t="s">
        <v>9736</v>
      </c>
      <c r="F215" s="315" t="s">
        <v>1789</v>
      </c>
      <c r="G215" s="142" t="s">
        <v>150</v>
      </c>
      <c r="H215" s="316" t="s">
        <v>3445</v>
      </c>
      <c r="I215" s="317">
        <v>100000</v>
      </c>
      <c r="J215" s="317">
        <v>0</v>
      </c>
      <c r="K215" s="317" t="s">
        <v>152</v>
      </c>
      <c r="L215" s="315">
        <v>0</v>
      </c>
      <c r="M215" s="315" t="s">
        <v>152</v>
      </c>
      <c r="N215" s="315" t="s">
        <v>152</v>
      </c>
      <c r="O215" s="315" t="s">
        <v>152</v>
      </c>
      <c r="P215" s="315" t="s">
        <v>12737</v>
      </c>
      <c r="Q215" s="315" t="s">
        <v>152</v>
      </c>
      <c r="R215" s="315" t="s">
        <v>152</v>
      </c>
      <c r="S215" s="315" t="s">
        <v>152</v>
      </c>
      <c r="T215" s="315" t="s">
        <v>152</v>
      </c>
      <c r="U215" s="315" t="s">
        <v>152</v>
      </c>
      <c r="V215" s="315" t="s">
        <v>152</v>
      </c>
      <c r="W215" s="142" t="s">
        <v>7397</v>
      </c>
      <c r="X215" s="142" t="s">
        <v>6492</v>
      </c>
      <c r="Y215" s="142" t="s">
        <v>152</v>
      </c>
      <c r="Z215" s="142" t="s">
        <v>3446</v>
      </c>
      <c r="AA215" s="315" t="s">
        <v>3447</v>
      </c>
      <c r="AB215" s="142" t="s">
        <v>13548</v>
      </c>
      <c r="AC215" s="142" t="s">
        <v>3446</v>
      </c>
      <c r="AD215" s="142" t="s">
        <v>3446</v>
      </c>
      <c r="AE215" s="142" t="s">
        <v>152</v>
      </c>
      <c r="AF215" s="315"/>
      <c r="AH215" s="318" t="s">
        <v>152</v>
      </c>
      <c r="AI215" s="315" t="s">
        <v>3446</v>
      </c>
      <c r="AJ215" s="315" t="s">
        <v>152</v>
      </c>
      <c r="AK215" s="142" t="s">
        <v>152</v>
      </c>
      <c r="AL215" s="142" t="s">
        <v>1787</v>
      </c>
      <c r="AM215" s="316" t="s">
        <v>3706</v>
      </c>
      <c r="AN215" s="142" t="s">
        <v>152</v>
      </c>
      <c r="AO215" s="315" t="s">
        <v>1469</v>
      </c>
      <c r="AP215" s="315" t="s">
        <v>152</v>
      </c>
      <c r="AQ215" s="316"/>
      <c r="AR215" s="142" t="s">
        <v>152</v>
      </c>
      <c r="AS215" s="315" t="s">
        <v>150</v>
      </c>
      <c r="AT215" s="142" t="s">
        <v>152</v>
      </c>
      <c r="AU215" s="316"/>
      <c r="AV215" s="317" t="s">
        <v>152</v>
      </c>
      <c r="AW215" s="142" t="s">
        <v>152</v>
      </c>
    </row>
    <row r="216" spans="1:49" s="142" customFormat="1">
      <c r="A216" s="142" t="s">
        <v>9742</v>
      </c>
      <c r="B216" s="315" t="s">
        <v>272</v>
      </c>
      <c r="C216" s="142" t="s">
        <v>3444</v>
      </c>
      <c r="D216" s="142" t="s">
        <v>3448</v>
      </c>
      <c r="E216" s="315" t="s">
        <v>13383</v>
      </c>
      <c r="F216" s="315" t="s">
        <v>1789</v>
      </c>
      <c r="G216" s="142" t="s">
        <v>150</v>
      </c>
      <c r="H216" s="316" t="s">
        <v>3445</v>
      </c>
      <c r="I216" s="317">
        <v>24778</v>
      </c>
      <c r="J216" s="317">
        <v>0</v>
      </c>
      <c r="K216" s="317" t="s">
        <v>152</v>
      </c>
      <c r="L216" s="315">
        <v>0</v>
      </c>
      <c r="M216" s="315" t="s">
        <v>152</v>
      </c>
      <c r="N216" s="315" t="s">
        <v>152</v>
      </c>
      <c r="O216" s="315" t="s">
        <v>152</v>
      </c>
      <c r="P216" s="315" t="s">
        <v>13549</v>
      </c>
      <c r="Q216" s="315" t="s">
        <v>152</v>
      </c>
      <c r="R216" s="315" t="s">
        <v>152</v>
      </c>
      <c r="S216" s="315" t="s">
        <v>152</v>
      </c>
      <c r="T216" s="315" t="s">
        <v>152</v>
      </c>
      <c r="U216" s="315" t="s">
        <v>152</v>
      </c>
      <c r="V216" s="315" t="s">
        <v>152</v>
      </c>
      <c r="W216" s="142" t="s">
        <v>4716</v>
      </c>
      <c r="X216" s="142" t="s">
        <v>6492</v>
      </c>
      <c r="Y216" s="142" t="s">
        <v>152</v>
      </c>
      <c r="Z216" s="142" t="s">
        <v>3446</v>
      </c>
      <c r="AA216" s="315" t="s">
        <v>3447</v>
      </c>
      <c r="AB216" s="142" t="s">
        <v>13550</v>
      </c>
      <c r="AC216" s="142" t="s">
        <v>3446</v>
      </c>
      <c r="AD216" s="142" t="s">
        <v>3446</v>
      </c>
      <c r="AE216" s="142" t="s">
        <v>152</v>
      </c>
      <c r="AF216" s="315"/>
      <c r="AH216" s="318" t="s">
        <v>152</v>
      </c>
      <c r="AI216" s="315" t="s">
        <v>3446</v>
      </c>
      <c r="AJ216" s="315" t="s">
        <v>152</v>
      </c>
      <c r="AK216" s="142" t="s">
        <v>152</v>
      </c>
      <c r="AL216" s="142" t="s">
        <v>1787</v>
      </c>
      <c r="AM216" s="316" t="s">
        <v>3701</v>
      </c>
      <c r="AN216" s="142" t="s">
        <v>152</v>
      </c>
      <c r="AO216" s="315" t="s">
        <v>1469</v>
      </c>
      <c r="AP216" s="315" t="s">
        <v>152</v>
      </c>
      <c r="AQ216" s="316"/>
      <c r="AR216" s="142" t="s">
        <v>152</v>
      </c>
      <c r="AS216" s="315" t="s">
        <v>150</v>
      </c>
      <c r="AT216" s="142" t="s">
        <v>152</v>
      </c>
      <c r="AU216" s="316"/>
      <c r="AV216" s="317" t="s">
        <v>152</v>
      </c>
      <c r="AW216" s="142" t="s">
        <v>152</v>
      </c>
    </row>
    <row r="217" spans="1:49" s="142" customFormat="1">
      <c r="A217" s="142" t="s">
        <v>9738</v>
      </c>
      <c r="B217" s="315" t="s">
        <v>273</v>
      </c>
      <c r="C217" s="142" t="s">
        <v>3444</v>
      </c>
      <c r="D217" s="142" t="s">
        <v>3448</v>
      </c>
      <c r="E217" s="315" t="s">
        <v>13551</v>
      </c>
      <c r="F217" s="315" t="s">
        <v>1789</v>
      </c>
      <c r="G217" s="142" t="s">
        <v>150</v>
      </c>
      <c r="H217" s="316" t="s">
        <v>3445</v>
      </c>
      <c r="I217" s="317">
        <v>27687</v>
      </c>
      <c r="J217" s="317">
        <v>0</v>
      </c>
      <c r="K217" s="317" t="s">
        <v>152</v>
      </c>
      <c r="L217" s="315">
        <v>0</v>
      </c>
      <c r="M217" s="315" t="s">
        <v>152</v>
      </c>
      <c r="N217" s="315" t="s">
        <v>152</v>
      </c>
      <c r="O217" s="315" t="s">
        <v>152</v>
      </c>
      <c r="P217" s="315" t="s">
        <v>12739</v>
      </c>
      <c r="Q217" s="315" t="s">
        <v>152</v>
      </c>
      <c r="R217" s="315" t="s">
        <v>152</v>
      </c>
      <c r="S217" s="315" t="s">
        <v>152</v>
      </c>
      <c r="T217" s="315" t="s">
        <v>152</v>
      </c>
      <c r="U217" s="315" t="s">
        <v>152</v>
      </c>
      <c r="V217" s="315" t="s">
        <v>152</v>
      </c>
      <c r="W217" s="142" t="s">
        <v>7399</v>
      </c>
      <c r="X217" s="142" t="s">
        <v>6492</v>
      </c>
      <c r="Y217" s="142" t="s">
        <v>152</v>
      </c>
      <c r="Z217" s="142" t="s">
        <v>3446</v>
      </c>
      <c r="AA217" s="315" t="s">
        <v>3447</v>
      </c>
      <c r="AB217" s="142" t="s">
        <v>13552</v>
      </c>
      <c r="AC217" s="142" t="s">
        <v>3446</v>
      </c>
      <c r="AD217" s="142" t="s">
        <v>3446</v>
      </c>
      <c r="AE217" s="142" t="s">
        <v>152</v>
      </c>
      <c r="AF217" s="315"/>
      <c r="AH217" s="318" t="s">
        <v>152</v>
      </c>
      <c r="AI217" s="315" t="s">
        <v>3446</v>
      </c>
      <c r="AJ217" s="315" t="s">
        <v>152</v>
      </c>
      <c r="AK217" s="142" t="s">
        <v>152</v>
      </c>
      <c r="AL217" s="142" t="s">
        <v>1787</v>
      </c>
      <c r="AM217" s="316" t="s">
        <v>3704</v>
      </c>
      <c r="AN217" s="142" t="s">
        <v>152</v>
      </c>
      <c r="AO217" s="315" t="s">
        <v>1469</v>
      </c>
      <c r="AP217" s="315" t="s">
        <v>152</v>
      </c>
      <c r="AQ217" s="316"/>
      <c r="AR217" s="142" t="s">
        <v>152</v>
      </c>
      <c r="AS217" s="315" t="s">
        <v>150</v>
      </c>
      <c r="AT217" s="142" t="s">
        <v>152</v>
      </c>
      <c r="AU217" s="316"/>
      <c r="AV217" s="317" t="s">
        <v>152</v>
      </c>
      <c r="AW217" s="142" t="s">
        <v>152</v>
      </c>
    </row>
    <row r="218" spans="1:49" s="142" customFormat="1">
      <c r="A218" s="142" t="s">
        <v>9741</v>
      </c>
      <c r="B218" s="315" t="s">
        <v>275</v>
      </c>
      <c r="C218" s="142" t="s">
        <v>3444</v>
      </c>
      <c r="D218" s="142" t="s">
        <v>3448</v>
      </c>
      <c r="E218" s="315" t="s">
        <v>13553</v>
      </c>
      <c r="F218" s="315" t="s">
        <v>1789</v>
      </c>
      <c r="G218" s="142" t="s">
        <v>1788</v>
      </c>
      <c r="H218" s="316" t="s">
        <v>3445</v>
      </c>
      <c r="I218" s="317">
        <v>31458</v>
      </c>
      <c r="J218" s="317">
        <v>0</v>
      </c>
      <c r="K218" s="317" t="s">
        <v>152</v>
      </c>
      <c r="L218" s="315">
        <v>0</v>
      </c>
      <c r="M218" s="315" t="s">
        <v>152</v>
      </c>
      <c r="N218" s="315" t="s">
        <v>152</v>
      </c>
      <c r="O218" s="315" t="s">
        <v>152</v>
      </c>
      <c r="P218" s="315" t="s">
        <v>12741</v>
      </c>
      <c r="Q218" s="315" t="s">
        <v>152</v>
      </c>
      <c r="R218" s="315" t="s">
        <v>152</v>
      </c>
      <c r="S218" s="315" t="s">
        <v>152</v>
      </c>
      <c r="T218" s="315" t="s">
        <v>152</v>
      </c>
      <c r="U218" s="315" t="s">
        <v>152</v>
      </c>
      <c r="V218" s="315" t="s">
        <v>152</v>
      </c>
      <c r="W218" s="142" t="s">
        <v>7400</v>
      </c>
      <c r="X218" s="142" t="s">
        <v>6492</v>
      </c>
      <c r="Y218" s="142" t="s">
        <v>152</v>
      </c>
      <c r="Z218" s="142" t="s">
        <v>3446</v>
      </c>
      <c r="AA218" s="315" t="s">
        <v>3447</v>
      </c>
      <c r="AB218" s="142" t="s">
        <v>13554</v>
      </c>
      <c r="AC218" s="142" t="s">
        <v>3446</v>
      </c>
      <c r="AD218" s="142" t="s">
        <v>3446</v>
      </c>
      <c r="AE218" s="142" t="s">
        <v>152</v>
      </c>
      <c r="AF218" s="315"/>
      <c r="AH218" s="318" t="s">
        <v>152</v>
      </c>
      <c r="AI218" s="315" t="s">
        <v>3446</v>
      </c>
      <c r="AJ218" s="315" t="s">
        <v>152</v>
      </c>
      <c r="AK218" s="142" t="s">
        <v>152</v>
      </c>
      <c r="AL218" s="142" t="s">
        <v>1787</v>
      </c>
      <c r="AM218" s="316" t="s">
        <v>3702</v>
      </c>
      <c r="AN218" s="142" t="s">
        <v>152</v>
      </c>
      <c r="AO218" s="315" t="s">
        <v>1469</v>
      </c>
      <c r="AP218" s="315" t="s">
        <v>152</v>
      </c>
      <c r="AQ218" s="316"/>
      <c r="AR218" s="142" t="s">
        <v>152</v>
      </c>
      <c r="AS218" s="315" t="s">
        <v>150</v>
      </c>
      <c r="AT218" s="142" t="s">
        <v>152</v>
      </c>
      <c r="AU218" s="316"/>
      <c r="AV218" s="317" t="s">
        <v>152</v>
      </c>
      <c r="AW218" s="142" t="s">
        <v>152</v>
      </c>
    </row>
    <row r="219" spans="1:49" s="142" customFormat="1">
      <c r="A219" s="142" t="s">
        <v>9746</v>
      </c>
      <c r="B219" s="315" t="s">
        <v>277</v>
      </c>
      <c r="C219" s="142" t="s">
        <v>3444</v>
      </c>
      <c r="D219" s="142" t="s">
        <v>3448</v>
      </c>
      <c r="E219" s="315" t="s">
        <v>13555</v>
      </c>
      <c r="F219" s="315" t="s">
        <v>1789</v>
      </c>
      <c r="G219" s="142" t="s">
        <v>150</v>
      </c>
      <c r="H219" s="316" t="s">
        <v>3445</v>
      </c>
      <c r="I219" s="317">
        <v>26256</v>
      </c>
      <c r="J219" s="317">
        <v>0</v>
      </c>
      <c r="K219" s="317" t="s">
        <v>152</v>
      </c>
      <c r="L219" s="315">
        <v>0</v>
      </c>
      <c r="M219" s="315" t="s">
        <v>152</v>
      </c>
      <c r="N219" s="315" t="s">
        <v>152</v>
      </c>
      <c r="O219" s="315" t="s">
        <v>152</v>
      </c>
      <c r="P219" s="315" t="s">
        <v>12744</v>
      </c>
      <c r="Q219" s="315" t="s">
        <v>152</v>
      </c>
      <c r="R219" s="315" t="s">
        <v>152</v>
      </c>
      <c r="S219" s="315" t="s">
        <v>152</v>
      </c>
      <c r="T219" s="315" t="s">
        <v>152</v>
      </c>
      <c r="U219" s="315" t="s">
        <v>152</v>
      </c>
      <c r="V219" s="315" t="s">
        <v>152</v>
      </c>
      <c r="W219" s="142" t="s">
        <v>7401</v>
      </c>
      <c r="X219" s="142" t="s">
        <v>6492</v>
      </c>
      <c r="Y219" s="142" t="s">
        <v>152</v>
      </c>
      <c r="Z219" s="142" t="s">
        <v>3446</v>
      </c>
      <c r="AA219" s="315" t="s">
        <v>3447</v>
      </c>
      <c r="AB219" s="142" t="s">
        <v>13556</v>
      </c>
      <c r="AC219" s="142" t="s">
        <v>3446</v>
      </c>
      <c r="AD219" s="142" t="s">
        <v>3446</v>
      </c>
      <c r="AE219" s="142" t="s">
        <v>152</v>
      </c>
      <c r="AF219" s="315"/>
      <c r="AH219" s="318" t="s">
        <v>152</v>
      </c>
      <c r="AI219" s="315" t="s">
        <v>3446</v>
      </c>
      <c r="AJ219" s="315" t="s">
        <v>152</v>
      </c>
      <c r="AK219" s="142" t="s">
        <v>152</v>
      </c>
      <c r="AL219" s="142" t="s">
        <v>1787</v>
      </c>
      <c r="AM219" s="316" t="s">
        <v>3540</v>
      </c>
      <c r="AN219" s="142" t="s">
        <v>152</v>
      </c>
      <c r="AO219" s="315" t="s">
        <v>1469</v>
      </c>
      <c r="AP219" s="315" t="s">
        <v>152</v>
      </c>
      <c r="AQ219" s="316"/>
      <c r="AR219" s="142" t="s">
        <v>152</v>
      </c>
      <c r="AS219" s="315" t="s">
        <v>150</v>
      </c>
      <c r="AT219" s="142" t="s">
        <v>152</v>
      </c>
      <c r="AU219" s="316"/>
      <c r="AV219" s="317" t="s">
        <v>152</v>
      </c>
      <c r="AW219" s="142" t="s">
        <v>152</v>
      </c>
    </row>
    <row r="220" spans="1:49" s="142" customFormat="1">
      <c r="A220" s="142" t="s">
        <v>8809</v>
      </c>
      <c r="B220" s="315" t="s">
        <v>8810</v>
      </c>
      <c r="C220" s="142" t="s">
        <v>3444</v>
      </c>
      <c r="D220" s="142" t="s">
        <v>5257</v>
      </c>
      <c r="E220" s="315" t="s">
        <v>8811</v>
      </c>
      <c r="F220" s="315" t="s">
        <v>1789</v>
      </c>
      <c r="G220" s="142" t="s">
        <v>150</v>
      </c>
      <c r="H220" s="316" t="s">
        <v>3445</v>
      </c>
      <c r="I220" s="317">
        <v>11608</v>
      </c>
      <c r="J220" s="317">
        <v>0</v>
      </c>
      <c r="K220" s="317" t="s">
        <v>152</v>
      </c>
      <c r="L220" s="315">
        <v>0</v>
      </c>
      <c r="M220" s="315" t="s">
        <v>152</v>
      </c>
      <c r="N220" s="315" t="s">
        <v>152</v>
      </c>
      <c r="O220" s="315" t="s">
        <v>152</v>
      </c>
      <c r="P220" s="315" t="s">
        <v>12533</v>
      </c>
      <c r="Q220" s="315" t="s">
        <v>152</v>
      </c>
      <c r="R220" s="315" t="s">
        <v>152</v>
      </c>
      <c r="S220" s="315" t="s">
        <v>152</v>
      </c>
      <c r="T220" s="315" t="s">
        <v>152</v>
      </c>
      <c r="U220" s="315" t="s">
        <v>152</v>
      </c>
      <c r="V220" s="315" t="s">
        <v>152</v>
      </c>
      <c r="W220" s="142" t="s">
        <v>8812</v>
      </c>
      <c r="X220" s="142" t="s">
        <v>6493</v>
      </c>
      <c r="Y220" s="142" t="s">
        <v>152</v>
      </c>
      <c r="Z220" s="142" t="s">
        <v>3446</v>
      </c>
      <c r="AA220" s="315" t="s">
        <v>3447</v>
      </c>
      <c r="AB220" s="142" t="s">
        <v>8813</v>
      </c>
      <c r="AC220" s="142" t="s">
        <v>3446</v>
      </c>
      <c r="AD220" s="142" t="s">
        <v>3446</v>
      </c>
      <c r="AE220" s="142" t="s">
        <v>152</v>
      </c>
      <c r="AF220" s="315"/>
      <c r="AH220" s="318" t="s">
        <v>152</v>
      </c>
      <c r="AI220" s="315" t="s">
        <v>3446</v>
      </c>
      <c r="AJ220" s="315" t="s">
        <v>152</v>
      </c>
      <c r="AK220" s="142" t="s">
        <v>8814</v>
      </c>
      <c r="AL220" s="142" t="s">
        <v>152</v>
      </c>
      <c r="AM220" s="316" t="s">
        <v>152</v>
      </c>
      <c r="AN220" s="142" t="s">
        <v>152</v>
      </c>
      <c r="AO220" s="315" t="s">
        <v>1469</v>
      </c>
      <c r="AP220" s="315" t="s">
        <v>152</v>
      </c>
      <c r="AQ220" s="316"/>
      <c r="AR220" s="142" t="s">
        <v>152</v>
      </c>
      <c r="AS220" s="315" t="s">
        <v>150</v>
      </c>
      <c r="AT220" s="142" t="s">
        <v>152</v>
      </c>
      <c r="AU220" s="316"/>
      <c r="AV220" s="317" t="s">
        <v>152</v>
      </c>
      <c r="AW220" s="142" t="s">
        <v>152</v>
      </c>
    </row>
    <row r="221" spans="1:49" s="142" customFormat="1">
      <c r="A221" s="142" t="s">
        <v>10743</v>
      </c>
      <c r="B221" s="315" t="s">
        <v>10744</v>
      </c>
      <c r="C221" s="142" t="s">
        <v>3444</v>
      </c>
      <c r="D221" s="142" t="s">
        <v>5257</v>
      </c>
      <c r="E221" s="315" t="s">
        <v>10745</v>
      </c>
      <c r="F221" s="315" t="s">
        <v>1789</v>
      </c>
      <c r="G221" s="142" t="s">
        <v>150</v>
      </c>
      <c r="H221" s="316" t="s">
        <v>3445</v>
      </c>
      <c r="I221" s="317">
        <v>14195</v>
      </c>
      <c r="J221" s="317">
        <v>0</v>
      </c>
      <c r="K221" s="317" t="s">
        <v>152</v>
      </c>
      <c r="L221" s="315">
        <v>0</v>
      </c>
      <c r="M221" s="315" t="s">
        <v>152</v>
      </c>
      <c r="N221" s="315" t="s">
        <v>152</v>
      </c>
      <c r="O221" s="315" t="s">
        <v>152</v>
      </c>
      <c r="P221" s="315" t="s">
        <v>13044</v>
      </c>
      <c r="Q221" s="315" t="s">
        <v>152</v>
      </c>
      <c r="R221" s="315" t="s">
        <v>152</v>
      </c>
      <c r="S221" s="315" t="s">
        <v>152</v>
      </c>
      <c r="T221" s="315" t="s">
        <v>152</v>
      </c>
      <c r="U221" s="315" t="s">
        <v>152</v>
      </c>
      <c r="V221" s="315" t="s">
        <v>152</v>
      </c>
      <c r="W221" s="142" t="s">
        <v>10746</v>
      </c>
      <c r="X221" s="142" t="s">
        <v>6493</v>
      </c>
      <c r="Y221" s="142" t="s">
        <v>152</v>
      </c>
      <c r="Z221" s="142" t="s">
        <v>3446</v>
      </c>
      <c r="AA221" s="315" t="s">
        <v>3447</v>
      </c>
      <c r="AB221" s="142" t="s">
        <v>10747</v>
      </c>
      <c r="AC221" s="142" t="s">
        <v>3446</v>
      </c>
      <c r="AD221" s="142" t="s">
        <v>3446</v>
      </c>
      <c r="AE221" s="142" t="s">
        <v>152</v>
      </c>
      <c r="AF221" s="315"/>
      <c r="AH221" s="318" t="s">
        <v>152</v>
      </c>
      <c r="AI221" s="315" t="s">
        <v>3446</v>
      </c>
      <c r="AJ221" s="315" t="s">
        <v>152</v>
      </c>
      <c r="AK221" s="142" t="s">
        <v>10748</v>
      </c>
      <c r="AL221" s="142" t="s">
        <v>1787</v>
      </c>
      <c r="AM221" s="316" t="s">
        <v>10749</v>
      </c>
      <c r="AN221" s="142" t="s">
        <v>152</v>
      </c>
      <c r="AO221" s="315" t="s">
        <v>1469</v>
      </c>
      <c r="AP221" s="315" t="s">
        <v>152</v>
      </c>
      <c r="AQ221" s="316"/>
      <c r="AR221" s="142" t="s">
        <v>152</v>
      </c>
      <c r="AS221" s="315" t="s">
        <v>150</v>
      </c>
      <c r="AT221" s="142" t="s">
        <v>152</v>
      </c>
      <c r="AU221" s="316"/>
      <c r="AV221" s="317" t="s">
        <v>152</v>
      </c>
      <c r="AW221" s="142" t="s">
        <v>152</v>
      </c>
    </row>
    <row r="222" spans="1:49" s="142" customFormat="1">
      <c r="A222" s="142" t="s">
        <v>10050</v>
      </c>
      <c r="B222" s="315" t="s">
        <v>10051</v>
      </c>
      <c r="C222" s="142" t="s">
        <v>3444</v>
      </c>
      <c r="D222" s="142" t="s">
        <v>5257</v>
      </c>
      <c r="E222" s="315" t="s">
        <v>10052</v>
      </c>
      <c r="F222" s="315" t="s">
        <v>1789</v>
      </c>
      <c r="G222" s="142" t="s">
        <v>150</v>
      </c>
      <c r="H222" s="316" t="s">
        <v>3445</v>
      </c>
      <c r="I222" s="317">
        <v>6543</v>
      </c>
      <c r="J222" s="317">
        <v>0</v>
      </c>
      <c r="K222" s="317" t="s">
        <v>152</v>
      </c>
      <c r="L222" s="315">
        <v>0</v>
      </c>
      <c r="M222" s="315" t="s">
        <v>152</v>
      </c>
      <c r="N222" s="315" t="s">
        <v>152</v>
      </c>
      <c r="O222" s="315" t="s">
        <v>152</v>
      </c>
      <c r="P222" s="315" t="s">
        <v>12843</v>
      </c>
      <c r="Q222" s="315" t="s">
        <v>152</v>
      </c>
      <c r="R222" s="315" t="s">
        <v>152</v>
      </c>
      <c r="S222" s="315" t="s">
        <v>152</v>
      </c>
      <c r="T222" s="315" t="s">
        <v>152</v>
      </c>
      <c r="U222" s="315" t="s">
        <v>152</v>
      </c>
      <c r="V222" s="315" t="s">
        <v>152</v>
      </c>
      <c r="W222" s="142" t="s">
        <v>10053</v>
      </c>
      <c r="X222" s="142" t="s">
        <v>6493</v>
      </c>
      <c r="Y222" s="142" t="s">
        <v>152</v>
      </c>
      <c r="Z222" s="142" t="s">
        <v>3446</v>
      </c>
      <c r="AA222" s="315" t="s">
        <v>3447</v>
      </c>
      <c r="AC222" s="142" t="s">
        <v>3446</v>
      </c>
      <c r="AD222" s="142" t="s">
        <v>3446</v>
      </c>
      <c r="AE222" s="142" t="s">
        <v>152</v>
      </c>
      <c r="AF222" s="315"/>
      <c r="AH222" s="318" t="s">
        <v>152</v>
      </c>
      <c r="AI222" s="315" t="s">
        <v>3446</v>
      </c>
      <c r="AJ222" s="315" t="s">
        <v>152</v>
      </c>
      <c r="AK222" s="142" t="s">
        <v>10054</v>
      </c>
      <c r="AL222" s="142" t="s">
        <v>1787</v>
      </c>
      <c r="AM222" s="316" t="s">
        <v>10055</v>
      </c>
      <c r="AN222" s="142" t="s">
        <v>152</v>
      </c>
      <c r="AO222" s="315" t="s">
        <v>1469</v>
      </c>
      <c r="AP222" s="315" t="s">
        <v>152</v>
      </c>
      <c r="AQ222" s="316"/>
      <c r="AR222" s="142" t="s">
        <v>152</v>
      </c>
      <c r="AS222" s="315" t="s">
        <v>150</v>
      </c>
      <c r="AT222" s="142" t="s">
        <v>152</v>
      </c>
      <c r="AU222" s="316"/>
      <c r="AV222" s="317" t="s">
        <v>152</v>
      </c>
      <c r="AW222" s="142" t="s">
        <v>152</v>
      </c>
    </row>
    <row r="223" spans="1:49" s="142" customFormat="1">
      <c r="A223" s="142" t="s">
        <v>9101</v>
      </c>
      <c r="B223" s="315" t="s">
        <v>9102</v>
      </c>
      <c r="C223" s="142" t="s">
        <v>3444</v>
      </c>
      <c r="D223" s="142" t="s">
        <v>5257</v>
      </c>
      <c r="E223" s="315" t="s">
        <v>9103</v>
      </c>
      <c r="F223" s="315" t="s">
        <v>1789</v>
      </c>
      <c r="G223" s="142" t="s">
        <v>150</v>
      </c>
      <c r="H223" s="316" t="s">
        <v>3445</v>
      </c>
      <c r="I223" s="317">
        <v>13930</v>
      </c>
      <c r="J223" s="317">
        <v>0</v>
      </c>
      <c r="K223" s="317" t="s">
        <v>152</v>
      </c>
      <c r="L223" s="315">
        <v>0</v>
      </c>
      <c r="M223" s="315" t="s">
        <v>152</v>
      </c>
      <c r="N223" s="315" t="s">
        <v>152</v>
      </c>
      <c r="O223" s="315" t="s">
        <v>152</v>
      </c>
      <c r="P223" s="315" t="s">
        <v>12588</v>
      </c>
      <c r="Q223" s="315" t="s">
        <v>152</v>
      </c>
      <c r="R223" s="315" t="s">
        <v>152</v>
      </c>
      <c r="S223" s="315" t="s">
        <v>152</v>
      </c>
      <c r="T223" s="315" t="s">
        <v>152</v>
      </c>
      <c r="U223" s="315" t="s">
        <v>152</v>
      </c>
      <c r="V223" s="315" t="s">
        <v>152</v>
      </c>
      <c r="W223" s="142" t="s">
        <v>9104</v>
      </c>
      <c r="X223" s="142" t="s">
        <v>6492</v>
      </c>
      <c r="Y223" s="142" t="s">
        <v>152</v>
      </c>
      <c r="Z223" s="142" t="s">
        <v>3446</v>
      </c>
      <c r="AA223" s="315" t="s">
        <v>3447</v>
      </c>
      <c r="AC223" s="142" t="s">
        <v>3446</v>
      </c>
      <c r="AD223" s="142" t="s">
        <v>3446</v>
      </c>
      <c r="AE223" s="142" t="s">
        <v>152</v>
      </c>
      <c r="AF223" s="315"/>
      <c r="AH223" s="318" t="s">
        <v>152</v>
      </c>
      <c r="AI223" s="315" t="s">
        <v>3446</v>
      </c>
      <c r="AJ223" s="315" t="s">
        <v>152</v>
      </c>
      <c r="AK223" s="142" t="s">
        <v>9105</v>
      </c>
      <c r="AL223" s="142" t="s">
        <v>1787</v>
      </c>
      <c r="AM223" s="316" t="s">
        <v>9106</v>
      </c>
      <c r="AN223" s="142" t="s">
        <v>152</v>
      </c>
      <c r="AO223" s="315" t="s">
        <v>1469</v>
      </c>
      <c r="AP223" s="315" t="s">
        <v>152</v>
      </c>
      <c r="AQ223" s="316"/>
      <c r="AR223" s="142" t="s">
        <v>152</v>
      </c>
      <c r="AS223" s="315" t="s">
        <v>150</v>
      </c>
      <c r="AT223" s="142" t="s">
        <v>152</v>
      </c>
      <c r="AU223" s="316"/>
      <c r="AV223" s="317" t="s">
        <v>152</v>
      </c>
      <c r="AW223" s="142" t="s">
        <v>152</v>
      </c>
    </row>
    <row r="224" spans="1:49" s="142" customFormat="1">
      <c r="A224" s="142" t="s">
        <v>8243</v>
      </c>
      <c r="B224" s="315" t="s">
        <v>8244</v>
      </c>
      <c r="C224" s="142" t="s">
        <v>3444</v>
      </c>
      <c r="D224" s="142" t="s">
        <v>5257</v>
      </c>
      <c r="E224" s="315" t="s">
        <v>8245</v>
      </c>
      <c r="F224" s="315" t="s">
        <v>1789</v>
      </c>
      <c r="G224" s="142" t="s">
        <v>150</v>
      </c>
      <c r="H224" s="316" t="s">
        <v>3445</v>
      </c>
      <c r="I224" s="317">
        <v>11642</v>
      </c>
      <c r="J224" s="317">
        <v>0</v>
      </c>
      <c r="K224" s="317" t="s">
        <v>152</v>
      </c>
      <c r="L224" s="315">
        <v>0</v>
      </c>
      <c r="M224" s="315" t="s">
        <v>152</v>
      </c>
      <c r="N224" s="315" t="s">
        <v>152</v>
      </c>
      <c r="O224" s="315" t="s">
        <v>152</v>
      </c>
      <c r="P224" s="315" t="s">
        <v>12383</v>
      </c>
      <c r="Q224" s="315" t="s">
        <v>152</v>
      </c>
      <c r="R224" s="315" t="s">
        <v>152</v>
      </c>
      <c r="S224" s="315" t="s">
        <v>152</v>
      </c>
      <c r="T224" s="315" t="s">
        <v>152</v>
      </c>
      <c r="U224" s="315" t="s">
        <v>152</v>
      </c>
      <c r="V224" s="315" t="s">
        <v>152</v>
      </c>
      <c r="W224" s="142" t="s">
        <v>8246</v>
      </c>
      <c r="X224" s="142" t="s">
        <v>6492</v>
      </c>
      <c r="Y224" s="142" t="s">
        <v>152</v>
      </c>
      <c r="Z224" s="142" t="s">
        <v>3446</v>
      </c>
      <c r="AA224" s="315" t="s">
        <v>3447</v>
      </c>
      <c r="AB224" s="142" t="s">
        <v>8247</v>
      </c>
      <c r="AC224" s="142" t="s">
        <v>3446</v>
      </c>
      <c r="AD224" s="142" t="s">
        <v>3446</v>
      </c>
      <c r="AE224" s="142" t="s">
        <v>152</v>
      </c>
      <c r="AF224" s="315"/>
      <c r="AH224" s="318" t="s">
        <v>152</v>
      </c>
      <c r="AI224" s="315" t="s">
        <v>3446</v>
      </c>
      <c r="AJ224" s="315" t="s">
        <v>152</v>
      </c>
      <c r="AK224" s="142" t="s">
        <v>152</v>
      </c>
      <c r="AL224" s="142" t="s">
        <v>1787</v>
      </c>
      <c r="AM224" s="316" t="s">
        <v>8248</v>
      </c>
      <c r="AN224" s="142" t="s">
        <v>152</v>
      </c>
      <c r="AO224" s="315" t="s">
        <v>1469</v>
      </c>
      <c r="AP224" s="315" t="s">
        <v>152</v>
      </c>
      <c r="AQ224" s="316"/>
      <c r="AR224" s="142" t="s">
        <v>152</v>
      </c>
      <c r="AS224" s="315" t="s">
        <v>150</v>
      </c>
      <c r="AT224" s="142" t="s">
        <v>152</v>
      </c>
      <c r="AU224" s="316"/>
      <c r="AV224" s="317" t="s">
        <v>152</v>
      </c>
      <c r="AW224" s="142" t="s">
        <v>152</v>
      </c>
    </row>
    <row r="225" spans="1:49" s="142" customFormat="1">
      <c r="A225" s="142" t="s">
        <v>8237</v>
      </c>
      <c r="B225" s="315" t="s">
        <v>8238</v>
      </c>
      <c r="C225" s="142" t="s">
        <v>3444</v>
      </c>
      <c r="D225" s="142" t="s">
        <v>5257</v>
      </c>
      <c r="E225" s="315" t="s">
        <v>8239</v>
      </c>
      <c r="F225" s="315" t="s">
        <v>1789</v>
      </c>
      <c r="G225" s="142" t="s">
        <v>150</v>
      </c>
      <c r="H225" s="316" t="s">
        <v>3445</v>
      </c>
      <c r="I225" s="317">
        <v>13075</v>
      </c>
      <c r="J225" s="317">
        <v>0</v>
      </c>
      <c r="K225" s="317" t="s">
        <v>152</v>
      </c>
      <c r="L225" s="315">
        <v>0</v>
      </c>
      <c r="M225" s="315" t="s">
        <v>152</v>
      </c>
      <c r="N225" s="315" t="s">
        <v>152</v>
      </c>
      <c r="O225" s="315" t="s">
        <v>152</v>
      </c>
      <c r="P225" s="315" t="s">
        <v>12382</v>
      </c>
      <c r="Q225" s="315" t="s">
        <v>152</v>
      </c>
      <c r="R225" s="315" t="s">
        <v>152</v>
      </c>
      <c r="S225" s="315" t="s">
        <v>152</v>
      </c>
      <c r="T225" s="315" t="s">
        <v>152</v>
      </c>
      <c r="U225" s="315" t="s">
        <v>152</v>
      </c>
      <c r="V225" s="315" t="s">
        <v>152</v>
      </c>
      <c r="W225" s="142" t="s">
        <v>8240</v>
      </c>
      <c r="X225" s="142" t="s">
        <v>6493</v>
      </c>
      <c r="Y225" s="142" t="s">
        <v>152</v>
      </c>
      <c r="Z225" s="142" t="s">
        <v>3446</v>
      </c>
      <c r="AA225" s="315" t="s">
        <v>3447</v>
      </c>
      <c r="AB225" s="142" t="s">
        <v>8241</v>
      </c>
      <c r="AC225" s="142" t="s">
        <v>3446</v>
      </c>
      <c r="AD225" s="142" t="s">
        <v>3446</v>
      </c>
      <c r="AE225" s="142" t="s">
        <v>152</v>
      </c>
      <c r="AF225" s="315"/>
      <c r="AH225" s="318" t="s">
        <v>152</v>
      </c>
      <c r="AI225" s="315" t="s">
        <v>3446</v>
      </c>
      <c r="AJ225" s="315" t="s">
        <v>152</v>
      </c>
      <c r="AK225" s="142" t="s">
        <v>8242</v>
      </c>
      <c r="AL225" s="142" t="s">
        <v>152</v>
      </c>
      <c r="AM225" s="316" t="s">
        <v>152</v>
      </c>
      <c r="AN225" s="142" t="s">
        <v>152</v>
      </c>
      <c r="AO225" s="315" t="s">
        <v>1469</v>
      </c>
      <c r="AP225" s="315" t="s">
        <v>152</v>
      </c>
      <c r="AQ225" s="316"/>
      <c r="AR225" s="142" t="s">
        <v>152</v>
      </c>
      <c r="AS225" s="315" t="s">
        <v>150</v>
      </c>
      <c r="AT225" s="142" t="s">
        <v>152</v>
      </c>
      <c r="AU225" s="316"/>
      <c r="AV225" s="317" t="s">
        <v>152</v>
      </c>
      <c r="AW225" s="142" t="s">
        <v>152</v>
      </c>
    </row>
    <row r="226" spans="1:49" s="142" customFormat="1">
      <c r="A226" s="142" t="s">
        <v>8481</v>
      </c>
      <c r="B226" s="315" t="s">
        <v>8482</v>
      </c>
      <c r="C226" s="142" t="s">
        <v>3444</v>
      </c>
      <c r="D226" s="142" t="s">
        <v>5257</v>
      </c>
      <c r="E226" s="315" t="s">
        <v>8483</v>
      </c>
      <c r="F226" s="315" t="s">
        <v>1789</v>
      </c>
      <c r="G226" s="142" t="s">
        <v>150</v>
      </c>
      <c r="H226" s="316" t="s">
        <v>3445</v>
      </c>
      <c r="I226" s="317">
        <v>14854</v>
      </c>
      <c r="J226" s="317">
        <v>0</v>
      </c>
      <c r="K226" s="317" t="s">
        <v>152</v>
      </c>
      <c r="L226" s="315">
        <v>0</v>
      </c>
      <c r="M226" s="315" t="s">
        <v>152</v>
      </c>
      <c r="N226" s="315" t="s">
        <v>152</v>
      </c>
      <c r="O226" s="315" t="s">
        <v>152</v>
      </c>
      <c r="P226" s="315" t="s">
        <v>12428</v>
      </c>
      <c r="Q226" s="315" t="s">
        <v>152</v>
      </c>
      <c r="R226" s="315" t="s">
        <v>152</v>
      </c>
      <c r="S226" s="315" t="s">
        <v>152</v>
      </c>
      <c r="T226" s="315" t="s">
        <v>152</v>
      </c>
      <c r="U226" s="315" t="s">
        <v>152</v>
      </c>
      <c r="V226" s="315" t="s">
        <v>152</v>
      </c>
      <c r="W226" s="142" t="s">
        <v>8484</v>
      </c>
      <c r="X226" s="142" t="s">
        <v>6493</v>
      </c>
      <c r="Y226" s="142" t="s">
        <v>152</v>
      </c>
      <c r="Z226" s="142" t="s">
        <v>3446</v>
      </c>
      <c r="AA226" s="315" t="s">
        <v>3447</v>
      </c>
      <c r="AC226" s="142" t="s">
        <v>3446</v>
      </c>
      <c r="AD226" s="142" t="s">
        <v>3446</v>
      </c>
      <c r="AE226" s="142" t="s">
        <v>152</v>
      </c>
      <c r="AF226" s="315"/>
      <c r="AH226" s="318" t="s">
        <v>152</v>
      </c>
      <c r="AI226" s="315" t="s">
        <v>3446</v>
      </c>
      <c r="AJ226" s="315" t="s">
        <v>152</v>
      </c>
      <c r="AK226" s="142" t="s">
        <v>8485</v>
      </c>
      <c r="AL226" s="142" t="s">
        <v>1787</v>
      </c>
      <c r="AM226" s="316" t="s">
        <v>8486</v>
      </c>
      <c r="AN226" s="142" t="s">
        <v>152</v>
      </c>
      <c r="AO226" s="315" t="s">
        <v>1469</v>
      </c>
      <c r="AP226" s="315" t="s">
        <v>152</v>
      </c>
      <c r="AQ226" s="316"/>
      <c r="AR226" s="142" t="s">
        <v>152</v>
      </c>
      <c r="AS226" s="315" t="s">
        <v>150</v>
      </c>
      <c r="AT226" s="142" t="s">
        <v>152</v>
      </c>
      <c r="AU226" s="316"/>
      <c r="AV226" s="317" t="s">
        <v>152</v>
      </c>
      <c r="AW226" s="142" t="s">
        <v>152</v>
      </c>
    </row>
    <row r="227" spans="1:49" s="142" customFormat="1">
      <c r="A227" s="142" t="s">
        <v>9272</v>
      </c>
      <c r="B227" s="315" t="s">
        <v>9273</v>
      </c>
      <c r="C227" s="142" t="s">
        <v>3444</v>
      </c>
      <c r="D227" s="142" t="s">
        <v>5257</v>
      </c>
      <c r="E227" s="315" t="s">
        <v>9274</v>
      </c>
      <c r="F227" s="315" t="s">
        <v>1789</v>
      </c>
      <c r="G227" s="142" t="s">
        <v>150</v>
      </c>
      <c r="H227" s="316" t="s">
        <v>3445</v>
      </c>
      <c r="I227" s="317">
        <v>17497</v>
      </c>
      <c r="J227" s="317">
        <v>0</v>
      </c>
      <c r="K227" s="317" t="s">
        <v>152</v>
      </c>
      <c r="L227" s="315">
        <v>0</v>
      </c>
      <c r="M227" s="315" t="s">
        <v>152</v>
      </c>
      <c r="N227" s="315" t="s">
        <v>152</v>
      </c>
      <c r="O227" s="315" t="s">
        <v>152</v>
      </c>
      <c r="P227" s="315" t="s">
        <v>12627</v>
      </c>
      <c r="Q227" s="315" t="s">
        <v>152</v>
      </c>
      <c r="R227" s="315" t="s">
        <v>152</v>
      </c>
      <c r="S227" s="315" t="s">
        <v>152</v>
      </c>
      <c r="T227" s="315" t="s">
        <v>152</v>
      </c>
      <c r="U227" s="315" t="s">
        <v>152</v>
      </c>
      <c r="V227" s="315" t="s">
        <v>152</v>
      </c>
      <c r="W227" s="142" t="s">
        <v>9275</v>
      </c>
      <c r="X227" s="142" t="s">
        <v>6492</v>
      </c>
      <c r="Y227" s="142" t="s">
        <v>152</v>
      </c>
      <c r="Z227" s="142" t="s">
        <v>3446</v>
      </c>
      <c r="AA227" s="315" t="s">
        <v>3447</v>
      </c>
      <c r="AC227" s="142" t="s">
        <v>3446</v>
      </c>
      <c r="AD227" s="142" t="s">
        <v>3446</v>
      </c>
      <c r="AE227" s="142" t="s">
        <v>152</v>
      </c>
      <c r="AF227" s="315"/>
      <c r="AH227" s="318" t="s">
        <v>152</v>
      </c>
      <c r="AI227" s="315" t="s">
        <v>3446</v>
      </c>
      <c r="AJ227" s="315" t="s">
        <v>152</v>
      </c>
      <c r="AK227" s="142" t="s">
        <v>9276</v>
      </c>
      <c r="AL227" s="142" t="s">
        <v>1787</v>
      </c>
      <c r="AM227" s="316" t="s">
        <v>9277</v>
      </c>
      <c r="AN227" s="142" t="s">
        <v>152</v>
      </c>
      <c r="AO227" s="315" t="s">
        <v>1469</v>
      </c>
      <c r="AP227" s="315" t="s">
        <v>152</v>
      </c>
      <c r="AQ227" s="316"/>
      <c r="AR227" s="142" t="s">
        <v>152</v>
      </c>
      <c r="AS227" s="315" t="s">
        <v>150</v>
      </c>
      <c r="AT227" s="142" t="s">
        <v>152</v>
      </c>
      <c r="AU227" s="316"/>
      <c r="AV227" s="317" t="s">
        <v>152</v>
      </c>
      <c r="AW227" s="142" t="s">
        <v>152</v>
      </c>
    </row>
    <row r="228" spans="1:49" s="142" customFormat="1">
      <c r="A228" s="142" t="s">
        <v>8469</v>
      </c>
      <c r="B228" s="315" t="s">
        <v>8470</v>
      </c>
      <c r="C228" s="142" t="s">
        <v>3444</v>
      </c>
      <c r="D228" s="142" t="s">
        <v>5257</v>
      </c>
      <c r="E228" s="315" t="s">
        <v>8471</v>
      </c>
      <c r="F228" s="315" t="s">
        <v>1789</v>
      </c>
      <c r="G228" s="142" t="s">
        <v>150</v>
      </c>
      <c r="H228" s="316" t="s">
        <v>3445</v>
      </c>
      <c r="I228" s="317">
        <v>12333</v>
      </c>
      <c r="J228" s="317">
        <v>0</v>
      </c>
      <c r="K228" s="317" t="s">
        <v>152</v>
      </c>
      <c r="L228" s="315">
        <v>0</v>
      </c>
      <c r="M228" s="315" t="s">
        <v>152</v>
      </c>
      <c r="N228" s="315" t="s">
        <v>152</v>
      </c>
      <c r="O228" s="315" t="s">
        <v>152</v>
      </c>
      <c r="P228" s="315" t="s">
        <v>12426</v>
      </c>
      <c r="Q228" s="315" t="s">
        <v>152</v>
      </c>
      <c r="R228" s="315" t="s">
        <v>152</v>
      </c>
      <c r="S228" s="315" t="s">
        <v>152</v>
      </c>
      <c r="T228" s="315" t="s">
        <v>152</v>
      </c>
      <c r="U228" s="315" t="s">
        <v>152</v>
      </c>
      <c r="V228" s="315" t="s">
        <v>152</v>
      </c>
      <c r="W228" s="142" t="s">
        <v>8472</v>
      </c>
      <c r="X228" s="142" t="s">
        <v>6493</v>
      </c>
      <c r="Y228" s="142" t="s">
        <v>152</v>
      </c>
      <c r="Z228" s="142" t="s">
        <v>3446</v>
      </c>
      <c r="AA228" s="315" t="s">
        <v>3447</v>
      </c>
      <c r="AC228" s="142" t="s">
        <v>3446</v>
      </c>
      <c r="AD228" s="142" t="s">
        <v>3446</v>
      </c>
      <c r="AE228" s="142" t="s">
        <v>152</v>
      </c>
      <c r="AF228" s="315"/>
      <c r="AH228" s="318" t="s">
        <v>152</v>
      </c>
      <c r="AI228" s="315" t="s">
        <v>3446</v>
      </c>
      <c r="AJ228" s="315" t="s">
        <v>152</v>
      </c>
      <c r="AK228" s="142" t="s">
        <v>8473</v>
      </c>
      <c r="AL228" s="142" t="s">
        <v>1787</v>
      </c>
      <c r="AM228" s="316" t="s">
        <v>8474</v>
      </c>
      <c r="AN228" s="142" t="s">
        <v>152</v>
      </c>
      <c r="AO228" s="315" t="s">
        <v>1469</v>
      </c>
      <c r="AP228" s="315" t="s">
        <v>152</v>
      </c>
      <c r="AQ228" s="316"/>
      <c r="AR228" s="142" t="s">
        <v>152</v>
      </c>
      <c r="AS228" s="315" t="s">
        <v>150</v>
      </c>
      <c r="AT228" s="142" t="s">
        <v>152</v>
      </c>
      <c r="AU228" s="316"/>
      <c r="AV228" s="317" t="s">
        <v>152</v>
      </c>
      <c r="AW228" s="142" t="s">
        <v>152</v>
      </c>
    </row>
    <row r="229" spans="1:49" s="142" customFormat="1">
      <c r="A229" s="142" t="s">
        <v>9050</v>
      </c>
      <c r="B229" s="315" t="s">
        <v>9051</v>
      </c>
      <c r="C229" s="142" t="s">
        <v>3444</v>
      </c>
      <c r="D229" s="142" t="s">
        <v>5257</v>
      </c>
      <c r="E229" s="315" t="s">
        <v>9052</v>
      </c>
      <c r="F229" s="315" t="s">
        <v>1789</v>
      </c>
      <c r="G229" s="142" t="s">
        <v>150</v>
      </c>
      <c r="H229" s="316" t="s">
        <v>3445</v>
      </c>
      <c r="I229" s="317">
        <v>16632</v>
      </c>
      <c r="J229" s="317">
        <v>0</v>
      </c>
      <c r="K229" s="317" t="s">
        <v>152</v>
      </c>
      <c r="L229" s="315">
        <v>0</v>
      </c>
      <c r="M229" s="315" t="s">
        <v>152</v>
      </c>
      <c r="N229" s="315" t="s">
        <v>152</v>
      </c>
      <c r="O229" s="315" t="s">
        <v>152</v>
      </c>
      <c r="P229" s="315" t="s">
        <v>12579</v>
      </c>
      <c r="Q229" s="315" t="s">
        <v>152</v>
      </c>
      <c r="R229" s="315" t="s">
        <v>152</v>
      </c>
      <c r="S229" s="315" t="s">
        <v>152</v>
      </c>
      <c r="T229" s="315" t="s">
        <v>152</v>
      </c>
      <c r="U229" s="315" t="s">
        <v>152</v>
      </c>
      <c r="V229" s="315" t="s">
        <v>152</v>
      </c>
      <c r="W229" s="142" t="s">
        <v>9053</v>
      </c>
      <c r="X229" s="142" t="s">
        <v>6493</v>
      </c>
      <c r="Y229" s="142" t="s">
        <v>152</v>
      </c>
      <c r="Z229" s="142" t="s">
        <v>3446</v>
      </c>
      <c r="AA229" s="315" t="s">
        <v>3447</v>
      </c>
      <c r="AB229" s="142" t="s">
        <v>9054</v>
      </c>
      <c r="AC229" s="142" t="s">
        <v>3446</v>
      </c>
      <c r="AD229" s="142" t="s">
        <v>3446</v>
      </c>
      <c r="AE229" s="142" t="s">
        <v>152</v>
      </c>
      <c r="AF229" s="315"/>
      <c r="AH229" s="318" t="s">
        <v>152</v>
      </c>
      <c r="AI229" s="315" t="s">
        <v>3446</v>
      </c>
      <c r="AJ229" s="315" t="s">
        <v>152</v>
      </c>
      <c r="AK229" s="142" t="s">
        <v>9055</v>
      </c>
      <c r="AL229" s="142" t="s">
        <v>1787</v>
      </c>
      <c r="AM229" s="316" t="s">
        <v>9056</v>
      </c>
      <c r="AN229" s="142" t="s">
        <v>152</v>
      </c>
      <c r="AO229" s="315" t="s">
        <v>1469</v>
      </c>
      <c r="AP229" s="315" t="s">
        <v>152</v>
      </c>
      <c r="AQ229" s="316"/>
      <c r="AR229" s="142" t="s">
        <v>152</v>
      </c>
      <c r="AS229" s="315" t="s">
        <v>150</v>
      </c>
      <c r="AT229" s="142" t="s">
        <v>152</v>
      </c>
      <c r="AU229" s="316"/>
      <c r="AV229" s="317" t="s">
        <v>152</v>
      </c>
      <c r="AW229" s="142" t="s">
        <v>152</v>
      </c>
    </row>
    <row r="230" spans="1:49" s="142" customFormat="1">
      <c r="A230" s="142" t="s">
        <v>11571</v>
      </c>
      <c r="B230" s="315" t="s">
        <v>11572</v>
      </c>
      <c r="C230" s="142" t="s">
        <v>3444</v>
      </c>
      <c r="D230" s="142" t="s">
        <v>5257</v>
      </c>
      <c r="E230" s="315" t="s">
        <v>11573</v>
      </c>
      <c r="F230" s="315" t="s">
        <v>1789</v>
      </c>
      <c r="G230" s="142" t="s">
        <v>150</v>
      </c>
      <c r="H230" s="316" t="s">
        <v>3445</v>
      </c>
      <c r="I230" s="317">
        <v>14435</v>
      </c>
      <c r="J230" s="317">
        <v>0</v>
      </c>
      <c r="K230" s="317" t="s">
        <v>152</v>
      </c>
      <c r="L230" s="315">
        <v>0</v>
      </c>
      <c r="M230" s="315" t="s">
        <v>152</v>
      </c>
      <c r="N230" s="315" t="s">
        <v>152</v>
      </c>
      <c r="O230" s="315" t="s">
        <v>152</v>
      </c>
      <c r="P230" s="315" t="s">
        <v>13261</v>
      </c>
      <c r="Q230" s="315" t="s">
        <v>152</v>
      </c>
      <c r="R230" s="315" t="s">
        <v>152</v>
      </c>
      <c r="S230" s="315" t="s">
        <v>152</v>
      </c>
      <c r="T230" s="315" t="s">
        <v>152</v>
      </c>
      <c r="U230" s="315" t="s">
        <v>152</v>
      </c>
      <c r="V230" s="315" t="s">
        <v>152</v>
      </c>
      <c r="W230" s="142" t="s">
        <v>11574</v>
      </c>
      <c r="X230" s="142" t="s">
        <v>6493</v>
      </c>
      <c r="Y230" s="142" t="s">
        <v>152</v>
      </c>
      <c r="Z230" s="142" t="s">
        <v>3446</v>
      </c>
      <c r="AA230" s="315" t="s">
        <v>3447</v>
      </c>
      <c r="AB230" s="142" t="s">
        <v>11575</v>
      </c>
      <c r="AC230" s="142" t="s">
        <v>3446</v>
      </c>
      <c r="AD230" s="142" t="s">
        <v>3446</v>
      </c>
      <c r="AE230" s="142" t="s">
        <v>152</v>
      </c>
      <c r="AF230" s="315"/>
      <c r="AH230" s="318" t="s">
        <v>152</v>
      </c>
      <c r="AI230" s="315" t="s">
        <v>3446</v>
      </c>
      <c r="AJ230" s="315" t="s">
        <v>152</v>
      </c>
      <c r="AK230" s="142" t="s">
        <v>11576</v>
      </c>
      <c r="AL230" s="142" t="s">
        <v>1787</v>
      </c>
      <c r="AM230" s="316" t="s">
        <v>11577</v>
      </c>
      <c r="AN230" s="142" t="s">
        <v>152</v>
      </c>
      <c r="AO230" s="315" t="s">
        <v>1469</v>
      </c>
      <c r="AP230" s="315" t="s">
        <v>152</v>
      </c>
      <c r="AQ230" s="316"/>
      <c r="AR230" s="142" t="s">
        <v>152</v>
      </c>
      <c r="AS230" s="315" t="s">
        <v>150</v>
      </c>
      <c r="AT230" s="142" t="s">
        <v>152</v>
      </c>
      <c r="AU230" s="316"/>
      <c r="AV230" s="317" t="s">
        <v>152</v>
      </c>
      <c r="AW230" s="142" t="s">
        <v>152</v>
      </c>
    </row>
    <row r="231" spans="1:49" s="142" customFormat="1">
      <c r="A231" s="142" t="s">
        <v>9043</v>
      </c>
      <c r="B231" s="315" t="s">
        <v>9044</v>
      </c>
      <c r="C231" s="142" t="s">
        <v>3444</v>
      </c>
      <c r="D231" s="142" t="s">
        <v>5257</v>
      </c>
      <c r="E231" s="315" t="s">
        <v>9045</v>
      </c>
      <c r="F231" s="315" t="s">
        <v>1789</v>
      </c>
      <c r="G231" s="142" t="s">
        <v>150</v>
      </c>
      <c r="H231" s="316" t="s">
        <v>3445</v>
      </c>
      <c r="I231" s="317">
        <v>16025</v>
      </c>
      <c r="J231" s="317">
        <v>0</v>
      </c>
      <c r="K231" s="317" t="s">
        <v>152</v>
      </c>
      <c r="L231" s="315">
        <v>0</v>
      </c>
      <c r="M231" s="315" t="s">
        <v>152</v>
      </c>
      <c r="N231" s="315" t="s">
        <v>152</v>
      </c>
      <c r="O231" s="315" t="s">
        <v>152</v>
      </c>
      <c r="P231" s="315" t="s">
        <v>12578</v>
      </c>
      <c r="Q231" s="315" t="s">
        <v>152</v>
      </c>
      <c r="R231" s="315" t="s">
        <v>152</v>
      </c>
      <c r="S231" s="315" t="s">
        <v>152</v>
      </c>
      <c r="T231" s="315" t="s">
        <v>152</v>
      </c>
      <c r="U231" s="315" t="s">
        <v>152</v>
      </c>
      <c r="V231" s="315" t="s">
        <v>152</v>
      </c>
      <c r="W231" s="142" t="s">
        <v>9046</v>
      </c>
      <c r="X231" s="142" t="s">
        <v>6492</v>
      </c>
      <c r="Y231" s="142" t="s">
        <v>152</v>
      </c>
      <c r="Z231" s="142" t="s">
        <v>3446</v>
      </c>
      <c r="AA231" s="315" t="s">
        <v>3447</v>
      </c>
      <c r="AB231" s="142" t="s">
        <v>9047</v>
      </c>
      <c r="AC231" s="142" t="s">
        <v>3446</v>
      </c>
      <c r="AD231" s="142" t="s">
        <v>3446</v>
      </c>
      <c r="AE231" s="142" t="s">
        <v>152</v>
      </c>
      <c r="AF231" s="315"/>
      <c r="AH231" s="318" t="s">
        <v>152</v>
      </c>
      <c r="AI231" s="315" t="s">
        <v>3446</v>
      </c>
      <c r="AJ231" s="315" t="s">
        <v>152</v>
      </c>
      <c r="AK231" s="142" t="s">
        <v>9048</v>
      </c>
      <c r="AL231" s="142" t="s">
        <v>1787</v>
      </c>
      <c r="AM231" s="316" t="s">
        <v>9049</v>
      </c>
      <c r="AN231" s="142" t="s">
        <v>152</v>
      </c>
      <c r="AO231" s="315" t="s">
        <v>1469</v>
      </c>
      <c r="AP231" s="315" t="s">
        <v>152</v>
      </c>
      <c r="AQ231" s="316"/>
      <c r="AR231" s="142" t="s">
        <v>152</v>
      </c>
      <c r="AS231" s="315" t="s">
        <v>150</v>
      </c>
      <c r="AT231" s="142" t="s">
        <v>152</v>
      </c>
      <c r="AU231" s="316"/>
      <c r="AV231" s="317" t="s">
        <v>152</v>
      </c>
      <c r="AW231" s="142" t="s">
        <v>152</v>
      </c>
    </row>
    <row r="232" spans="1:49" s="142" customFormat="1">
      <c r="A232" s="142" t="s">
        <v>9267</v>
      </c>
      <c r="B232" s="315" t="s">
        <v>9268</v>
      </c>
      <c r="C232" s="142" t="s">
        <v>3444</v>
      </c>
      <c r="D232" s="142" t="s">
        <v>5257</v>
      </c>
      <c r="E232" s="315" t="s">
        <v>9269</v>
      </c>
      <c r="F232" s="315" t="s">
        <v>1789</v>
      </c>
      <c r="G232" s="142" t="s">
        <v>150</v>
      </c>
      <c r="H232" s="316" t="s">
        <v>3445</v>
      </c>
      <c r="I232" s="317">
        <v>20711</v>
      </c>
      <c r="J232" s="317">
        <v>0</v>
      </c>
      <c r="K232" s="317" t="s">
        <v>152</v>
      </c>
      <c r="L232" s="315">
        <v>0</v>
      </c>
      <c r="M232" s="315" t="s">
        <v>152</v>
      </c>
      <c r="N232" s="315" t="s">
        <v>152</v>
      </c>
      <c r="O232" s="315" t="s">
        <v>152</v>
      </c>
      <c r="P232" s="315" t="s">
        <v>12626</v>
      </c>
      <c r="Q232" s="315" t="s">
        <v>152</v>
      </c>
      <c r="R232" s="315" t="s">
        <v>152</v>
      </c>
      <c r="S232" s="315" t="s">
        <v>152</v>
      </c>
      <c r="T232" s="315" t="s">
        <v>152</v>
      </c>
      <c r="U232" s="315" t="s">
        <v>152</v>
      </c>
      <c r="V232" s="315" t="s">
        <v>152</v>
      </c>
      <c r="W232" s="142" t="s">
        <v>9270</v>
      </c>
      <c r="X232" s="142" t="s">
        <v>6492</v>
      </c>
      <c r="Y232" s="142" t="s">
        <v>152</v>
      </c>
      <c r="Z232" s="142" t="s">
        <v>3446</v>
      </c>
      <c r="AA232" s="315" t="s">
        <v>3447</v>
      </c>
      <c r="AC232" s="142" t="s">
        <v>3446</v>
      </c>
      <c r="AD232" s="142" t="s">
        <v>3446</v>
      </c>
      <c r="AE232" s="142" t="s">
        <v>152</v>
      </c>
      <c r="AF232" s="315"/>
      <c r="AH232" s="318" t="s">
        <v>152</v>
      </c>
      <c r="AI232" s="315" t="s">
        <v>3446</v>
      </c>
      <c r="AJ232" s="315" t="s">
        <v>152</v>
      </c>
      <c r="AK232" s="142" t="s">
        <v>9271</v>
      </c>
      <c r="AL232" s="142" t="s">
        <v>152</v>
      </c>
      <c r="AM232" s="316" t="s">
        <v>152</v>
      </c>
      <c r="AN232" s="142" t="s">
        <v>152</v>
      </c>
      <c r="AO232" s="315" t="s">
        <v>1469</v>
      </c>
      <c r="AP232" s="315" t="s">
        <v>152</v>
      </c>
      <c r="AQ232" s="316"/>
      <c r="AR232" s="142" t="s">
        <v>152</v>
      </c>
      <c r="AS232" s="315" t="s">
        <v>150</v>
      </c>
      <c r="AT232" s="142" t="s">
        <v>152</v>
      </c>
      <c r="AU232" s="316"/>
      <c r="AV232" s="317" t="s">
        <v>152</v>
      </c>
      <c r="AW232" s="142" t="s">
        <v>152</v>
      </c>
    </row>
    <row r="233" spans="1:49" s="142" customFormat="1">
      <c r="A233" s="142" t="s">
        <v>8475</v>
      </c>
      <c r="B233" s="315" t="s">
        <v>8476</v>
      </c>
      <c r="C233" s="142" t="s">
        <v>3444</v>
      </c>
      <c r="D233" s="142" t="s">
        <v>5257</v>
      </c>
      <c r="E233" s="315" t="s">
        <v>8477</v>
      </c>
      <c r="F233" s="315" t="s">
        <v>1789</v>
      </c>
      <c r="G233" s="142" t="s">
        <v>150</v>
      </c>
      <c r="H233" s="316" t="s">
        <v>3445</v>
      </c>
      <c r="I233" s="317">
        <v>16109</v>
      </c>
      <c r="J233" s="317">
        <v>0</v>
      </c>
      <c r="K233" s="317" t="s">
        <v>152</v>
      </c>
      <c r="L233" s="315">
        <v>0</v>
      </c>
      <c r="M233" s="315" t="s">
        <v>152</v>
      </c>
      <c r="N233" s="315" t="s">
        <v>152</v>
      </c>
      <c r="O233" s="315" t="s">
        <v>152</v>
      </c>
      <c r="P233" s="315" t="s">
        <v>12427</v>
      </c>
      <c r="Q233" s="315" t="s">
        <v>152</v>
      </c>
      <c r="R233" s="315" t="s">
        <v>152</v>
      </c>
      <c r="S233" s="315" t="s">
        <v>152</v>
      </c>
      <c r="T233" s="315" t="s">
        <v>152</v>
      </c>
      <c r="U233" s="315" t="s">
        <v>152</v>
      </c>
      <c r="V233" s="315" t="s">
        <v>152</v>
      </c>
      <c r="W233" s="142" t="s">
        <v>8478</v>
      </c>
      <c r="X233" s="142" t="s">
        <v>6493</v>
      </c>
      <c r="Y233" s="142" t="s">
        <v>152</v>
      </c>
      <c r="Z233" s="142" t="s">
        <v>3446</v>
      </c>
      <c r="AA233" s="315" t="s">
        <v>3447</v>
      </c>
      <c r="AC233" s="142" t="s">
        <v>3446</v>
      </c>
      <c r="AD233" s="142" t="s">
        <v>3446</v>
      </c>
      <c r="AE233" s="142" t="s">
        <v>152</v>
      </c>
      <c r="AF233" s="315"/>
      <c r="AH233" s="318" t="s">
        <v>152</v>
      </c>
      <c r="AI233" s="315" t="s">
        <v>3446</v>
      </c>
      <c r="AJ233" s="315" t="s">
        <v>152</v>
      </c>
      <c r="AK233" s="142" t="s">
        <v>8479</v>
      </c>
      <c r="AL233" s="142" t="s">
        <v>1787</v>
      </c>
      <c r="AM233" s="316" t="s">
        <v>8480</v>
      </c>
      <c r="AN233" s="142" t="s">
        <v>152</v>
      </c>
      <c r="AO233" s="315" t="s">
        <v>1469</v>
      </c>
      <c r="AP233" s="315" t="s">
        <v>152</v>
      </c>
      <c r="AQ233" s="316"/>
      <c r="AR233" s="142" t="s">
        <v>152</v>
      </c>
      <c r="AS233" s="315" t="s">
        <v>150</v>
      </c>
      <c r="AT233" s="142" t="s">
        <v>152</v>
      </c>
      <c r="AU233" s="316"/>
      <c r="AV233" s="317" t="s">
        <v>152</v>
      </c>
      <c r="AW233" s="142" t="s">
        <v>152</v>
      </c>
    </row>
    <row r="234" spans="1:49" s="142" customFormat="1">
      <c r="A234" s="142" t="s">
        <v>10403</v>
      </c>
      <c r="B234" s="315" t="s">
        <v>5104</v>
      </c>
      <c r="C234" s="142" t="s">
        <v>3444</v>
      </c>
      <c r="D234" s="142" t="s">
        <v>5350</v>
      </c>
      <c r="E234" s="315" t="s">
        <v>10404</v>
      </c>
      <c r="F234" s="315" t="s">
        <v>1789</v>
      </c>
      <c r="G234" s="142" t="s">
        <v>1788</v>
      </c>
      <c r="H234" s="316" t="s">
        <v>3445</v>
      </c>
      <c r="I234" s="317">
        <v>25639</v>
      </c>
      <c r="J234" s="317">
        <v>0</v>
      </c>
      <c r="K234" s="317" t="s">
        <v>152</v>
      </c>
      <c r="L234" s="315">
        <v>17</v>
      </c>
      <c r="M234" s="315" t="s">
        <v>152</v>
      </c>
      <c r="N234" s="315" t="s">
        <v>152</v>
      </c>
      <c r="O234" s="315" t="s">
        <v>152</v>
      </c>
      <c r="P234" s="315" t="s">
        <v>12980</v>
      </c>
      <c r="Q234" s="315" t="s">
        <v>152</v>
      </c>
      <c r="R234" s="315" t="s">
        <v>152</v>
      </c>
      <c r="S234" s="315" t="s">
        <v>152</v>
      </c>
      <c r="T234" s="315" t="s">
        <v>152</v>
      </c>
      <c r="U234" s="315" t="s">
        <v>152</v>
      </c>
      <c r="V234" s="315" t="s">
        <v>152</v>
      </c>
      <c r="W234" s="142" t="s">
        <v>5454</v>
      </c>
      <c r="X234" s="142" t="s">
        <v>6492</v>
      </c>
      <c r="Y234" s="142" t="s">
        <v>152</v>
      </c>
      <c r="Z234" s="142" t="s">
        <v>3446</v>
      </c>
      <c r="AA234" s="315" t="s">
        <v>3447</v>
      </c>
      <c r="AB234" s="142" t="s">
        <v>10405</v>
      </c>
      <c r="AC234" s="142" t="s">
        <v>3446</v>
      </c>
      <c r="AD234" s="142" t="s">
        <v>3446</v>
      </c>
      <c r="AE234" s="142" t="s">
        <v>152</v>
      </c>
      <c r="AF234" s="315"/>
      <c r="AH234" s="318" t="s">
        <v>152</v>
      </c>
      <c r="AI234" s="315" t="s">
        <v>3446</v>
      </c>
      <c r="AJ234" s="315" t="s">
        <v>152</v>
      </c>
      <c r="AK234" s="142" t="s">
        <v>152</v>
      </c>
      <c r="AL234" s="142" t="s">
        <v>1787</v>
      </c>
      <c r="AM234" s="316" t="s">
        <v>5455</v>
      </c>
      <c r="AN234" s="142" t="s">
        <v>152</v>
      </c>
      <c r="AO234" s="315" t="s">
        <v>1469</v>
      </c>
      <c r="AP234" s="315" t="s">
        <v>152</v>
      </c>
      <c r="AQ234" s="316"/>
      <c r="AR234" s="142" t="s">
        <v>152</v>
      </c>
      <c r="AS234" s="315" t="s">
        <v>150</v>
      </c>
      <c r="AT234" s="142" t="s">
        <v>152</v>
      </c>
      <c r="AU234" s="316"/>
      <c r="AV234" s="317" t="s">
        <v>152</v>
      </c>
      <c r="AW234" s="142" t="s">
        <v>152</v>
      </c>
    </row>
    <row r="235" spans="1:49" s="142" customFormat="1">
      <c r="A235" s="142" t="s">
        <v>9190</v>
      </c>
      <c r="B235" s="315" t="s">
        <v>9191</v>
      </c>
      <c r="C235" s="142" t="s">
        <v>3444</v>
      </c>
      <c r="D235" s="142" t="s">
        <v>3475</v>
      </c>
      <c r="E235" s="315" t="s">
        <v>9192</v>
      </c>
      <c r="F235" s="315" t="s">
        <v>1789</v>
      </c>
      <c r="G235" s="142" t="s">
        <v>150</v>
      </c>
      <c r="H235" s="316" t="s">
        <v>3445</v>
      </c>
      <c r="I235" s="317">
        <v>15957</v>
      </c>
      <c r="J235" s="317">
        <v>0</v>
      </c>
      <c r="K235" s="317" t="s">
        <v>152</v>
      </c>
      <c r="L235" s="315">
        <v>0</v>
      </c>
      <c r="M235" s="315" t="s">
        <v>152</v>
      </c>
      <c r="N235" s="315" t="s">
        <v>152</v>
      </c>
      <c r="O235" s="315" t="s">
        <v>152</v>
      </c>
      <c r="P235" s="315" t="s">
        <v>12608</v>
      </c>
      <c r="Q235" s="315" t="s">
        <v>152</v>
      </c>
      <c r="R235" s="315" t="s">
        <v>152</v>
      </c>
      <c r="S235" s="315" t="s">
        <v>152</v>
      </c>
      <c r="T235" s="315" t="s">
        <v>152</v>
      </c>
      <c r="U235" s="315" t="s">
        <v>152</v>
      </c>
      <c r="V235" s="315" t="s">
        <v>152</v>
      </c>
      <c r="W235" s="142" t="s">
        <v>9193</v>
      </c>
      <c r="X235" s="142" t="s">
        <v>6492</v>
      </c>
      <c r="Y235" s="142" t="s">
        <v>152</v>
      </c>
      <c r="Z235" s="142" t="s">
        <v>3446</v>
      </c>
      <c r="AA235" s="315" t="s">
        <v>3447</v>
      </c>
      <c r="AC235" s="142" t="s">
        <v>3446</v>
      </c>
      <c r="AD235" s="142" t="s">
        <v>3446</v>
      </c>
      <c r="AE235" s="142" t="s">
        <v>152</v>
      </c>
      <c r="AF235" s="315"/>
      <c r="AH235" s="318" t="s">
        <v>152</v>
      </c>
      <c r="AI235" s="315" t="s">
        <v>3446</v>
      </c>
      <c r="AJ235" s="315" t="s">
        <v>152</v>
      </c>
      <c r="AK235" s="142" t="s">
        <v>9194</v>
      </c>
      <c r="AL235" s="142" t="s">
        <v>1787</v>
      </c>
      <c r="AM235" s="316" t="s">
        <v>9195</v>
      </c>
      <c r="AN235" s="142" t="s">
        <v>152</v>
      </c>
      <c r="AO235" s="315" t="s">
        <v>1469</v>
      </c>
      <c r="AP235" s="315" t="s">
        <v>152</v>
      </c>
      <c r="AQ235" s="316"/>
      <c r="AR235" s="142" t="s">
        <v>152</v>
      </c>
      <c r="AS235" s="315" t="s">
        <v>150</v>
      </c>
      <c r="AT235" s="142" t="s">
        <v>152</v>
      </c>
      <c r="AU235" s="316"/>
      <c r="AV235" s="317" t="s">
        <v>152</v>
      </c>
      <c r="AW235" s="142" t="s">
        <v>152</v>
      </c>
    </row>
    <row r="236" spans="1:49" s="142" customFormat="1">
      <c r="A236" s="142" t="s">
        <v>10117</v>
      </c>
      <c r="B236" s="315" t="s">
        <v>10118</v>
      </c>
      <c r="C236" s="142" t="s">
        <v>3444</v>
      </c>
      <c r="D236" s="142" t="s">
        <v>3475</v>
      </c>
      <c r="E236" s="315" t="s">
        <v>10119</v>
      </c>
      <c r="F236" s="315" t="s">
        <v>1789</v>
      </c>
      <c r="G236" s="142" t="s">
        <v>150</v>
      </c>
      <c r="H236" s="316" t="s">
        <v>3445</v>
      </c>
      <c r="I236" s="317">
        <v>15481</v>
      </c>
      <c r="J236" s="317">
        <v>0</v>
      </c>
      <c r="K236" s="317" t="s">
        <v>152</v>
      </c>
      <c r="L236" s="315">
        <v>0</v>
      </c>
      <c r="M236" s="315" t="s">
        <v>152</v>
      </c>
      <c r="N236" s="315" t="s">
        <v>152</v>
      </c>
      <c r="O236" s="315" t="s">
        <v>152</v>
      </c>
      <c r="P236" s="315" t="s">
        <v>12861</v>
      </c>
      <c r="Q236" s="315" t="s">
        <v>152</v>
      </c>
      <c r="R236" s="315" t="s">
        <v>152</v>
      </c>
      <c r="S236" s="315" t="s">
        <v>152</v>
      </c>
      <c r="T236" s="315" t="s">
        <v>152</v>
      </c>
      <c r="U236" s="315" t="s">
        <v>152</v>
      </c>
      <c r="V236" s="315" t="s">
        <v>152</v>
      </c>
      <c r="W236" s="142" t="s">
        <v>10120</v>
      </c>
      <c r="X236" s="142" t="s">
        <v>6492</v>
      </c>
      <c r="Y236" s="142" t="s">
        <v>152</v>
      </c>
      <c r="Z236" s="142" t="s">
        <v>3446</v>
      </c>
      <c r="AA236" s="315" t="s">
        <v>3447</v>
      </c>
      <c r="AC236" s="142" t="s">
        <v>3446</v>
      </c>
      <c r="AD236" s="142" t="s">
        <v>3446</v>
      </c>
      <c r="AE236" s="142" t="s">
        <v>152</v>
      </c>
      <c r="AF236" s="315"/>
      <c r="AH236" s="318" t="s">
        <v>152</v>
      </c>
      <c r="AI236" s="315" t="s">
        <v>3446</v>
      </c>
      <c r="AJ236" s="315" t="s">
        <v>152</v>
      </c>
      <c r="AK236" s="142" t="s">
        <v>10121</v>
      </c>
      <c r="AL236" s="142" t="s">
        <v>1787</v>
      </c>
      <c r="AM236" s="316" t="s">
        <v>10122</v>
      </c>
      <c r="AN236" s="142" t="s">
        <v>152</v>
      </c>
      <c r="AO236" s="315" t="s">
        <v>1469</v>
      </c>
      <c r="AP236" s="315" t="s">
        <v>152</v>
      </c>
      <c r="AQ236" s="316"/>
      <c r="AR236" s="142" t="s">
        <v>152</v>
      </c>
      <c r="AS236" s="315" t="s">
        <v>150</v>
      </c>
      <c r="AT236" s="142" t="s">
        <v>152</v>
      </c>
      <c r="AU236" s="316"/>
      <c r="AV236" s="317" t="s">
        <v>152</v>
      </c>
      <c r="AW236" s="142" t="s">
        <v>152</v>
      </c>
    </row>
    <row r="237" spans="1:49" s="142" customFormat="1">
      <c r="A237" s="142" t="s">
        <v>9278</v>
      </c>
      <c r="B237" s="315" t="s">
        <v>9279</v>
      </c>
      <c r="C237" s="142" t="s">
        <v>3444</v>
      </c>
      <c r="D237" s="142" t="s">
        <v>3448</v>
      </c>
      <c r="E237" s="315" t="s">
        <v>9280</v>
      </c>
      <c r="F237" s="315" t="s">
        <v>1789</v>
      </c>
      <c r="G237" s="142" t="s">
        <v>150</v>
      </c>
      <c r="H237" s="316" t="s">
        <v>3445</v>
      </c>
      <c r="I237" s="317">
        <v>16318</v>
      </c>
      <c r="J237" s="317">
        <v>0</v>
      </c>
      <c r="K237" s="317" t="s">
        <v>152</v>
      </c>
      <c r="L237" s="315">
        <v>0</v>
      </c>
      <c r="M237" s="315" t="s">
        <v>152</v>
      </c>
      <c r="N237" s="315" t="s">
        <v>152</v>
      </c>
      <c r="O237" s="315" t="s">
        <v>152</v>
      </c>
      <c r="P237" s="315" t="s">
        <v>12628</v>
      </c>
      <c r="Q237" s="315" t="s">
        <v>152</v>
      </c>
      <c r="R237" s="315" t="s">
        <v>152</v>
      </c>
      <c r="S237" s="315" t="s">
        <v>152</v>
      </c>
      <c r="T237" s="315" t="s">
        <v>152</v>
      </c>
      <c r="U237" s="315" t="s">
        <v>152</v>
      </c>
      <c r="V237" s="315" t="s">
        <v>152</v>
      </c>
      <c r="W237" s="142" t="s">
        <v>9281</v>
      </c>
      <c r="X237" s="142" t="s">
        <v>6492</v>
      </c>
      <c r="Y237" s="142" t="s">
        <v>152</v>
      </c>
      <c r="Z237" s="142" t="s">
        <v>3446</v>
      </c>
      <c r="AA237" s="315" t="s">
        <v>3447</v>
      </c>
      <c r="AB237" s="142" t="s">
        <v>8500</v>
      </c>
      <c r="AC237" s="142" t="s">
        <v>3446</v>
      </c>
      <c r="AD237" s="142" t="s">
        <v>3446</v>
      </c>
      <c r="AE237" s="142" t="s">
        <v>152</v>
      </c>
      <c r="AF237" s="315"/>
      <c r="AH237" s="318" t="s">
        <v>152</v>
      </c>
      <c r="AI237" s="315" t="s">
        <v>3446</v>
      </c>
      <c r="AJ237" s="315" t="s">
        <v>152</v>
      </c>
      <c r="AK237" s="142" t="s">
        <v>152</v>
      </c>
      <c r="AL237" s="142" t="s">
        <v>1787</v>
      </c>
      <c r="AM237" s="316" t="s">
        <v>9282</v>
      </c>
      <c r="AN237" s="142" t="s">
        <v>152</v>
      </c>
      <c r="AO237" s="315" t="s">
        <v>1469</v>
      </c>
      <c r="AP237" s="315" t="s">
        <v>152</v>
      </c>
      <c r="AQ237" s="316"/>
      <c r="AR237" s="142" t="s">
        <v>152</v>
      </c>
      <c r="AS237" s="315" t="s">
        <v>150</v>
      </c>
      <c r="AT237" s="142" t="s">
        <v>152</v>
      </c>
      <c r="AU237" s="316"/>
      <c r="AV237" s="317" t="s">
        <v>152</v>
      </c>
      <c r="AW237" s="142" t="s">
        <v>152</v>
      </c>
    </row>
    <row r="238" spans="1:49" s="142" customFormat="1">
      <c r="A238" s="142" t="s">
        <v>9635</v>
      </c>
      <c r="B238" s="315" t="s">
        <v>9636</v>
      </c>
      <c r="C238" s="142" t="s">
        <v>3444</v>
      </c>
      <c r="D238" s="142" t="s">
        <v>8153</v>
      </c>
      <c r="E238" s="315" t="s">
        <v>9637</v>
      </c>
      <c r="F238" s="315" t="s">
        <v>1789</v>
      </c>
      <c r="G238" s="142" t="s">
        <v>150</v>
      </c>
      <c r="H238" s="316" t="s">
        <v>3445</v>
      </c>
      <c r="I238" s="317">
        <v>100000</v>
      </c>
      <c r="J238" s="317">
        <v>0</v>
      </c>
      <c r="K238" s="317" t="s">
        <v>152</v>
      </c>
      <c r="L238" s="315">
        <v>0</v>
      </c>
      <c r="M238" s="315" t="s">
        <v>152</v>
      </c>
      <c r="N238" s="315" t="s">
        <v>152</v>
      </c>
      <c r="O238" s="315" t="s">
        <v>152</v>
      </c>
      <c r="P238" s="315" t="s">
        <v>12713</v>
      </c>
      <c r="Q238" s="315" t="s">
        <v>152</v>
      </c>
      <c r="R238" s="315" t="s">
        <v>152</v>
      </c>
      <c r="S238" s="315" t="s">
        <v>152</v>
      </c>
      <c r="T238" s="315" t="s">
        <v>152</v>
      </c>
      <c r="U238" s="315" t="s">
        <v>152</v>
      </c>
      <c r="V238" s="315" t="s">
        <v>152</v>
      </c>
      <c r="W238" s="142" t="s">
        <v>9638</v>
      </c>
      <c r="X238" s="142" t="s">
        <v>6492</v>
      </c>
      <c r="Y238" s="142" t="s">
        <v>152</v>
      </c>
      <c r="Z238" s="142" t="s">
        <v>3446</v>
      </c>
      <c r="AA238" s="315" t="s">
        <v>3447</v>
      </c>
      <c r="AB238" s="142" t="s">
        <v>9639</v>
      </c>
      <c r="AC238" s="142" t="s">
        <v>3446</v>
      </c>
      <c r="AD238" s="142" t="s">
        <v>3446</v>
      </c>
      <c r="AE238" s="142" t="s">
        <v>152</v>
      </c>
      <c r="AF238" s="315"/>
      <c r="AH238" s="318" t="s">
        <v>152</v>
      </c>
      <c r="AI238" s="315" t="s">
        <v>3446</v>
      </c>
      <c r="AJ238" s="315" t="s">
        <v>152</v>
      </c>
      <c r="AK238" s="142" t="s">
        <v>152</v>
      </c>
      <c r="AL238" s="142" t="s">
        <v>152</v>
      </c>
      <c r="AM238" s="316" t="s">
        <v>152</v>
      </c>
      <c r="AN238" s="142" t="s">
        <v>152</v>
      </c>
      <c r="AO238" s="315" t="s">
        <v>1469</v>
      </c>
      <c r="AP238" s="315" t="s">
        <v>152</v>
      </c>
      <c r="AQ238" s="316"/>
      <c r="AR238" s="142" t="s">
        <v>152</v>
      </c>
      <c r="AS238" s="315" t="s">
        <v>150</v>
      </c>
      <c r="AT238" s="142" t="s">
        <v>152</v>
      </c>
      <c r="AU238" s="316"/>
      <c r="AV238" s="317" t="s">
        <v>152</v>
      </c>
      <c r="AW238" s="142" t="s">
        <v>152</v>
      </c>
    </row>
    <row r="239" spans="1:49" s="142" customFormat="1">
      <c r="A239" s="142" t="s">
        <v>9646</v>
      </c>
      <c r="B239" s="315" t="s">
        <v>9647</v>
      </c>
      <c r="C239" s="142" t="s">
        <v>3444</v>
      </c>
      <c r="D239" s="142" t="s">
        <v>8153</v>
      </c>
      <c r="E239" s="315" t="s">
        <v>9648</v>
      </c>
      <c r="F239" s="315" t="s">
        <v>1789</v>
      </c>
      <c r="G239" s="142" t="s">
        <v>150</v>
      </c>
      <c r="H239" s="316" t="s">
        <v>3445</v>
      </c>
      <c r="I239" s="317">
        <v>6081</v>
      </c>
      <c r="J239" s="317">
        <v>0</v>
      </c>
      <c r="K239" s="317" t="s">
        <v>152</v>
      </c>
      <c r="L239" s="315">
        <v>0</v>
      </c>
      <c r="M239" s="315" t="s">
        <v>152</v>
      </c>
      <c r="N239" s="315" t="s">
        <v>152</v>
      </c>
      <c r="O239" s="315" t="s">
        <v>152</v>
      </c>
      <c r="P239" s="315" t="s">
        <v>12715</v>
      </c>
      <c r="Q239" s="315" t="s">
        <v>152</v>
      </c>
      <c r="R239" s="315" t="s">
        <v>152</v>
      </c>
      <c r="S239" s="315" t="s">
        <v>152</v>
      </c>
      <c r="T239" s="315" t="s">
        <v>152</v>
      </c>
      <c r="U239" s="315" t="s">
        <v>152</v>
      </c>
      <c r="V239" s="315" t="s">
        <v>152</v>
      </c>
      <c r="W239" s="142" t="s">
        <v>9649</v>
      </c>
      <c r="X239" s="142" t="s">
        <v>6493</v>
      </c>
      <c r="Y239" s="142" t="s">
        <v>152</v>
      </c>
      <c r="Z239" s="142" t="s">
        <v>3446</v>
      </c>
      <c r="AA239" s="315" t="s">
        <v>3447</v>
      </c>
      <c r="AB239" s="142" t="s">
        <v>9650</v>
      </c>
      <c r="AC239" s="142" t="s">
        <v>3446</v>
      </c>
      <c r="AD239" s="142" t="s">
        <v>3446</v>
      </c>
      <c r="AE239" s="142" t="s">
        <v>152</v>
      </c>
      <c r="AF239" s="315"/>
      <c r="AH239" s="318" t="s">
        <v>152</v>
      </c>
      <c r="AI239" s="315" t="s">
        <v>3446</v>
      </c>
      <c r="AJ239" s="315" t="s">
        <v>152</v>
      </c>
      <c r="AK239" s="142" t="s">
        <v>152</v>
      </c>
      <c r="AL239" s="142" t="s">
        <v>1787</v>
      </c>
      <c r="AM239" s="316" t="s">
        <v>9651</v>
      </c>
      <c r="AN239" s="142" t="s">
        <v>152</v>
      </c>
      <c r="AO239" s="315" t="s">
        <v>1469</v>
      </c>
      <c r="AP239" s="315" t="s">
        <v>152</v>
      </c>
      <c r="AQ239" s="316"/>
      <c r="AR239" s="142" t="s">
        <v>152</v>
      </c>
      <c r="AS239" s="315" t="s">
        <v>150</v>
      </c>
      <c r="AT239" s="142" t="s">
        <v>152</v>
      </c>
      <c r="AU239" s="316"/>
      <c r="AV239" s="317" t="s">
        <v>152</v>
      </c>
      <c r="AW239" s="142" t="s">
        <v>152</v>
      </c>
    </row>
    <row r="240" spans="1:49" s="142" customFormat="1">
      <c r="A240" s="142" t="s">
        <v>9640</v>
      </c>
      <c r="B240" s="315" t="s">
        <v>9641</v>
      </c>
      <c r="C240" s="142" t="s">
        <v>3444</v>
      </c>
      <c r="D240" s="142" t="s">
        <v>8153</v>
      </c>
      <c r="E240" s="315" t="s">
        <v>9642</v>
      </c>
      <c r="F240" s="315" t="s">
        <v>1789</v>
      </c>
      <c r="G240" s="142" t="s">
        <v>150</v>
      </c>
      <c r="H240" s="316" t="s">
        <v>3445</v>
      </c>
      <c r="I240" s="317">
        <v>4184</v>
      </c>
      <c r="J240" s="317">
        <v>0</v>
      </c>
      <c r="K240" s="317" t="s">
        <v>152</v>
      </c>
      <c r="L240" s="315">
        <v>0</v>
      </c>
      <c r="M240" s="315" t="s">
        <v>152</v>
      </c>
      <c r="N240" s="315" t="s">
        <v>152</v>
      </c>
      <c r="O240" s="315" t="s">
        <v>152</v>
      </c>
      <c r="P240" s="315" t="s">
        <v>12714</v>
      </c>
      <c r="Q240" s="315" t="s">
        <v>152</v>
      </c>
      <c r="R240" s="315" t="s">
        <v>152</v>
      </c>
      <c r="S240" s="315" t="s">
        <v>152</v>
      </c>
      <c r="T240" s="315" t="s">
        <v>152</v>
      </c>
      <c r="U240" s="315" t="s">
        <v>152</v>
      </c>
      <c r="V240" s="315" t="s">
        <v>152</v>
      </c>
      <c r="W240" s="142" t="s">
        <v>9643</v>
      </c>
      <c r="X240" s="142" t="s">
        <v>6493</v>
      </c>
      <c r="Y240" s="142" t="s">
        <v>152</v>
      </c>
      <c r="Z240" s="142" t="s">
        <v>3446</v>
      </c>
      <c r="AA240" s="315" t="s">
        <v>3447</v>
      </c>
      <c r="AB240" s="142" t="s">
        <v>9644</v>
      </c>
      <c r="AC240" s="142" t="s">
        <v>3446</v>
      </c>
      <c r="AD240" s="142" t="s">
        <v>3446</v>
      </c>
      <c r="AE240" s="142" t="s">
        <v>152</v>
      </c>
      <c r="AF240" s="315"/>
      <c r="AH240" s="318" t="s">
        <v>152</v>
      </c>
      <c r="AI240" s="315" t="s">
        <v>3446</v>
      </c>
      <c r="AJ240" s="315" t="s">
        <v>152</v>
      </c>
      <c r="AK240" s="142" t="s">
        <v>152</v>
      </c>
      <c r="AL240" s="142" t="s">
        <v>1787</v>
      </c>
      <c r="AM240" s="316" t="s">
        <v>9645</v>
      </c>
      <c r="AN240" s="142" t="s">
        <v>152</v>
      </c>
      <c r="AO240" s="315" t="s">
        <v>1469</v>
      </c>
      <c r="AP240" s="315" t="s">
        <v>152</v>
      </c>
      <c r="AQ240" s="316"/>
      <c r="AR240" s="142" t="s">
        <v>152</v>
      </c>
      <c r="AS240" s="315" t="s">
        <v>150</v>
      </c>
      <c r="AT240" s="142" t="s">
        <v>152</v>
      </c>
      <c r="AU240" s="316"/>
      <c r="AV240" s="317" t="s">
        <v>152</v>
      </c>
      <c r="AW240" s="142" t="s">
        <v>152</v>
      </c>
    </row>
    <row r="241" spans="1:49" s="142" customFormat="1">
      <c r="A241" s="142" t="s">
        <v>8192</v>
      </c>
      <c r="B241" s="315" t="s">
        <v>8193</v>
      </c>
      <c r="C241" s="142" t="s">
        <v>3444</v>
      </c>
      <c r="D241" s="142" t="s">
        <v>8153</v>
      </c>
      <c r="E241" s="315" t="s">
        <v>8194</v>
      </c>
      <c r="F241" s="315" t="s">
        <v>1789</v>
      </c>
      <c r="G241" s="142" t="s">
        <v>150</v>
      </c>
      <c r="H241" s="316" t="s">
        <v>3445</v>
      </c>
      <c r="I241" s="317">
        <v>8264</v>
      </c>
      <c r="J241" s="317">
        <v>0</v>
      </c>
      <c r="K241" s="317" t="s">
        <v>152</v>
      </c>
      <c r="L241" s="315">
        <v>0</v>
      </c>
      <c r="M241" s="315" t="s">
        <v>152</v>
      </c>
      <c r="N241" s="315" t="s">
        <v>152</v>
      </c>
      <c r="O241" s="315" t="s">
        <v>152</v>
      </c>
      <c r="P241" s="315" t="s">
        <v>12376</v>
      </c>
      <c r="Q241" s="315" t="s">
        <v>152</v>
      </c>
      <c r="R241" s="315" t="s">
        <v>152</v>
      </c>
      <c r="S241" s="315" t="s">
        <v>152</v>
      </c>
      <c r="T241" s="315" t="s">
        <v>152</v>
      </c>
      <c r="U241" s="315" t="s">
        <v>152</v>
      </c>
      <c r="V241" s="315" t="s">
        <v>152</v>
      </c>
      <c r="W241" s="142" t="s">
        <v>8195</v>
      </c>
      <c r="X241" s="142" t="s">
        <v>6492</v>
      </c>
      <c r="Y241" s="142" t="s">
        <v>152</v>
      </c>
      <c r="Z241" s="142" t="s">
        <v>3446</v>
      </c>
      <c r="AA241" s="315" t="s">
        <v>3447</v>
      </c>
      <c r="AB241" s="142" t="s">
        <v>8196</v>
      </c>
      <c r="AC241" s="142" t="s">
        <v>3446</v>
      </c>
      <c r="AD241" s="142" t="s">
        <v>3446</v>
      </c>
      <c r="AE241" s="142" t="s">
        <v>152</v>
      </c>
      <c r="AF241" s="315"/>
      <c r="AH241" s="318" t="s">
        <v>152</v>
      </c>
      <c r="AI241" s="315" t="s">
        <v>3446</v>
      </c>
      <c r="AJ241" s="315" t="s">
        <v>152</v>
      </c>
      <c r="AK241" s="142" t="s">
        <v>8197</v>
      </c>
      <c r="AL241" s="142" t="s">
        <v>1787</v>
      </c>
      <c r="AM241" s="316" t="s">
        <v>8198</v>
      </c>
      <c r="AN241" s="142" t="s">
        <v>152</v>
      </c>
      <c r="AO241" s="315" t="s">
        <v>1469</v>
      </c>
      <c r="AP241" s="315" t="s">
        <v>152</v>
      </c>
      <c r="AQ241" s="316"/>
      <c r="AR241" s="142" t="s">
        <v>152</v>
      </c>
      <c r="AS241" s="315" t="s">
        <v>150</v>
      </c>
      <c r="AT241" s="142" t="s">
        <v>152</v>
      </c>
      <c r="AU241" s="316"/>
      <c r="AV241" s="317" t="s">
        <v>152</v>
      </c>
      <c r="AW241" s="142" t="s">
        <v>152</v>
      </c>
    </row>
    <row r="242" spans="1:49" s="142" customFormat="1">
      <c r="A242" s="142" t="s">
        <v>9652</v>
      </c>
      <c r="B242" s="315" t="s">
        <v>9653</v>
      </c>
      <c r="C242" s="142" t="s">
        <v>3444</v>
      </c>
      <c r="D242" s="142" t="s">
        <v>8153</v>
      </c>
      <c r="E242" s="315" t="s">
        <v>9654</v>
      </c>
      <c r="F242" s="315" t="s">
        <v>1789</v>
      </c>
      <c r="G242" s="142" t="s">
        <v>150</v>
      </c>
      <c r="H242" s="316" t="s">
        <v>3445</v>
      </c>
      <c r="I242" s="317">
        <v>100000</v>
      </c>
      <c r="J242" s="317">
        <v>0</v>
      </c>
      <c r="K242" s="317" t="s">
        <v>152</v>
      </c>
      <c r="L242" s="315">
        <v>0</v>
      </c>
      <c r="M242" s="315" t="s">
        <v>152</v>
      </c>
      <c r="N242" s="315" t="s">
        <v>152</v>
      </c>
      <c r="O242" s="315" t="s">
        <v>152</v>
      </c>
      <c r="P242" s="315" t="s">
        <v>12716</v>
      </c>
      <c r="Q242" s="315" t="s">
        <v>152</v>
      </c>
      <c r="R242" s="315" t="s">
        <v>152</v>
      </c>
      <c r="S242" s="315" t="s">
        <v>152</v>
      </c>
      <c r="T242" s="315" t="s">
        <v>152</v>
      </c>
      <c r="U242" s="315" t="s">
        <v>152</v>
      </c>
      <c r="V242" s="315" t="s">
        <v>152</v>
      </c>
      <c r="W242" s="142" t="s">
        <v>9655</v>
      </c>
      <c r="X242" s="142" t="s">
        <v>6492</v>
      </c>
      <c r="Y242" s="142" t="s">
        <v>152</v>
      </c>
      <c r="Z242" s="142" t="s">
        <v>3446</v>
      </c>
      <c r="AA242" s="315" t="s">
        <v>3447</v>
      </c>
      <c r="AB242" s="142" t="s">
        <v>9656</v>
      </c>
      <c r="AC242" s="142" t="s">
        <v>3446</v>
      </c>
      <c r="AD242" s="142" t="s">
        <v>3446</v>
      </c>
      <c r="AE242" s="142" t="s">
        <v>152</v>
      </c>
      <c r="AF242" s="315"/>
      <c r="AH242" s="318" t="s">
        <v>152</v>
      </c>
      <c r="AI242" s="315" t="s">
        <v>3446</v>
      </c>
      <c r="AJ242" s="315" t="s">
        <v>152</v>
      </c>
      <c r="AK242" s="142" t="s">
        <v>152</v>
      </c>
      <c r="AL242" s="142" t="s">
        <v>152</v>
      </c>
      <c r="AM242" s="316" t="s">
        <v>152</v>
      </c>
      <c r="AN242" s="142" t="s">
        <v>152</v>
      </c>
      <c r="AO242" s="315" t="s">
        <v>1469</v>
      </c>
      <c r="AP242" s="315" t="s">
        <v>152</v>
      </c>
      <c r="AQ242" s="316"/>
      <c r="AR242" s="142" t="s">
        <v>152</v>
      </c>
      <c r="AS242" s="315" t="s">
        <v>150</v>
      </c>
      <c r="AT242" s="142" t="s">
        <v>152</v>
      </c>
      <c r="AU242" s="316"/>
      <c r="AV242" s="317" t="s">
        <v>152</v>
      </c>
      <c r="AW242" s="142" t="s">
        <v>152</v>
      </c>
    </row>
    <row r="243" spans="1:49" s="142" customFormat="1">
      <c r="A243" s="142" t="s">
        <v>9657</v>
      </c>
      <c r="B243" s="315" t="s">
        <v>9658</v>
      </c>
      <c r="C243" s="142" t="s">
        <v>3444</v>
      </c>
      <c r="D243" s="142" t="s">
        <v>8153</v>
      </c>
      <c r="E243" s="315" t="s">
        <v>9659</v>
      </c>
      <c r="F243" s="315" t="s">
        <v>1789</v>
      </c>
      <c r="G243" s="142" t="s">
        <v>150</v>
      </c>
      <c r="H243" s="316" t="s">
        <v>3445</v>
      </c>
      <c r="I243" s="317">
        <v>9257</v>
      </c>
      <c r="J243" s="317">
        <v>0</v>
      </c>
      <c r="K243" s="317" t="s">
        <v>152</v>
      </c>
      <c r="L243" s="315">
        <v>0</v>
      </c>
      <c r="M243" s="315" t="s">
        <v>152</v>
      </c>
      <c r="N243" s="315" t="s">
        <v>152</v>
      </c>
      <c r="O243" s="315" t="s">
        <v>152</v>
      </c>
      <c r="P243" s="315" t="s">
        <v>12717</v>
      </c>
      <c r="Q243" s="315" t="s">
        <v>152</v>
      </c>
      <c r="R243" s="315" t="s">
        <v>152</v>
      </c>
      <c r="S243" s="315" t="s">
        <v>152</v>
      </c>
      <c r="T243" s="315" t="s">
        <v>152</v>
      </c>
      <c r="U243" s="315" t="s">
        <v>152</v>
      </c>
      <c r="V243" s="315" t="s">
        <v>152</v>
      </c>
      <c r="W243" s="142" t="s">
        <v>9660</v>
      </c>
      <c r="X243" s="142" t="s">
        <v>6492</v>
      </c>
      <c r="Y243" s="142" t="s">
        <v>152</v>
      </c>
      <c r="Z243" s="142" t="s">
        <v>3446</v>
      </c>
      <c r="AA243" s="315" t="s">
        <v>3447</v>
      </c>
      <c r="AB243" s="142" t="s">
        <v>9081</v>
      </c>
      <c r="AC243" s="142" t="s">
        <v>3446</v>
      </c>
      <c r="AD243" s="142" t="s">
        <v>3446</v>
      </c>
      <c r="AE243" s="142" t="s">
        <v>152</v>
      </c>
      <c r="AF243" s="315"/>
      <c r="AH243" s="318" t="s">
        <v>152</v>
      </c>
      <c r="AI243" s="315" t="s">
        <v>3446</v>
      </c>
      <c r="AJ243" s="315" t="s">
        <v>152</v>
      </c>
      <c r="AK243" s="142" t="s">
        <v>152</v>
      </c>
      <c r="AL243" s="142" t="s">
        <v>1787</v>
      </c>
      <c r="AM243" s="316" t="s">
        <v>9430</v>
      </c>
      <c r="AN243" s="142" t="s">
        <v>152</v>
      </c>
      <c r="AO243" s="315" t="s">
        <v>1469</v>
      </c>
      <c r="AP243" s="315" t="s">
        <v>152</v>
      </c>
      <c r="AQ243" s="316"/>
      <c r="AR243" s="142" t="s">
        <v>152</v>
      </c>
      <c r="AS243" s="315" t="s">
        <v>150</v>
      </c>
      <c r="AT243" s="142" t="s">
        <v>152</v>
      </c>
      <c r="AU243" s="316"/>
      <c r="AV243" s="317" t="s">
        <v>152</v>
      </c>
      <c r="AW243" s="142" t="s">
        <v>152</v>
      </c>
    </row>
    <row r="244" spans="1:49" s="142" customFormat="1">
      <c r="A244" s="142" t="s">
        <v>9661</v>
      </c>
      <c r="B244" s="315" t="s">
        <v>9662</v>
      </c>
      <c r="C244" s="142" t="s">
        <v>3444</v>
      </c>
      <c r="D244" s="142" t="s">
        <v>8153</v>
      </c>
      <c r="E244" s="315" t="s">
        <v>9663</v>
      </c>
      <c r="F244" s="315" t="s">
        <v>1789</v>
      </c>
      <c r="G244" s="142" t="s">
        <v>150</v>
      </c>
      <c r="H244" s="316" t="s">
        <v>3445</v>
      </c>
      <c r="I244" s="317">
        <v>100000</v>
      </c>
      <c r="J244" s="317">
        <v>0</v>
      </c>
      <c r="K244" s="317" t="s">
        <v>152</v>
      </c>
      <c r="L244" s="315">
        <v>0</v>
      </c>
      <c r="M244" s="315" t="s">
        <v>152</v>
      </c>
      <c r="N244" s="315" t="s">
        <v>152</v>
      </c>
      <c r="O244" s="315" t="s">
        <v>152</v>
      </c>
      <c r="P244" s="315" t="s">
        <v>12718</v>
      </c>
      <c r="Q244" s="315" t="s">
        <v>152</v>
      </c>
      <c r="R244" s="315" t="s">
        <v>152</v>
      </c>
      <c r="S244" s="315" t="s">
        <v>152</v>
      </c>
      <c r="T244" s="315" t="s">
        <v>152</v>
      </c>
      <c r="U244" s="315" t="s">
        <v>152</v>
      </c>
      <c r="V244" s="315" t="s">
        <v>152</v>
      </c>
      <c r="W244" s="142" t="s">
        <v>9664</v>
      </c>
      <c r="X244" s="142" t="s">
        <v>6492</v>
      </c>
      <c r="Y244" s="142" t="s">
        <v>152</v>
      </c>
      <c r="Z244" s="142" t="s">
        <v>3446</v>
      </c>
      <c r="AA244" s="315" t="s">
        <v>3447</v>
      </c>
      <c r="AB244" s="142" t="s">
        <v>9665</v>
      </c>
      <c r="AC244" s="142" t="s">
        <v>3446</v>
      </c>
      <c r="AD244" s="142" t="s">
        <v>3446</v>
      </c>
      <c r="AE244" s="142" t="s">
        <v>152</v>
      </c>
      <c r="AF244" s="315"/>
      <c r="AH244" s="318" t="s">
        <v>152</v>
      </c>
      <c r="AI244" s="315" t="s">
        <v>3446</v>
      </c>
      <c r="AJ244" s="315" t="s">
        <v>152</v>
      </c>
      <c r="AK244" s="142" t="s">
        <v>152</v>
      </c>
      <c r="AL244" s="142" t="s">
        <v>152</v>
      </c>
      <c r="AM244" s="316" t="s">
        <v>152</v>
      </c>
      <c r="AN244" s="142" t="s">
        <v>152</v>
      </c>
      <c r="AO244" s="315" t="s">
        <v>1469</v>
      </c>
      <c r="AP244" s="315" t="s">
        <v>152</v>
      </c>
      <c r="AQ244" s="316"/>
      <c r="AR244" s="142" t="s">
        <v>152</v>
      </c>
      <c r="AS244" s="315" t="s">
        <v>150</v>
      </c>
      <c r="AT244" s="142" t="s">
        <v>152</v>
      </c>
      <c r="AU244" s="316"/>
      <c r="AV244" s="317" t="s">
        <v>152</v>
      </c>
      <c r="AW244" s="142" t="s">
        <v>152</v>
      </c>
    </row>
    <row r="245" spans="1:49" s="142" customFormat="1">
      <c r="A245" s="142" t="s">
        <v>9666</v>
      </c>
      <c r="B245" s="315" t="s">
        <v>9667</v>
      </c>
      <c r="C245" s="142" t="s">
        <v>3444</v>
      </c>
      <c r="D245" s="142" t="s">
        <v>8153</v>
      </c>
      <c r="E245" s="315" t="s">
        <v>9668</v>
      </c>
      <c r="F245" s="315" t="s">
        <v>1789</v>
      </c>
      <c r="G245" s="142" t="s">
        <v>150</v>
      </c>
      <c r="H245" s="316" t="s">
        <v>3445</v>
      </c>
      <c r="I245" s="317">
        <v>10189</v>
      </c>
      <c r="J245" s="317">
        <v>0</v>
      </c>
      <c r="K245" s="317" t="s">
        <v>152</v>
      </c>
      <c r="L245" s="315">
        <v>0</v>
      </c>
      <c r="M245" s="315" t="s">
        <v>152</v>
      </c>
      <c r="N245" s="315" t="s">
        <v>152</v>
      </c>
      <c r="O245" s="315" t="s">
        <v>152</v>
      </c>
      <c r="P245" s="315" t="s">
        <v>12719</v>
      </c>
      <c r="Q245" s="315" t="s">
        <v>152</v>
      </c>
      <c r="R245" s="315" t="s">
        <v>152</v>
      </c>
      <c r="S245" s="315" t="s">
        <v>152</v>
      </c>
      <c r="T245" s="315" t="s">
        <v>152</v>
      </c>
      <c r="U245" s="315" t="s">
        <v>152</v>
      </c>
      <c r="V245" s="315" t="s">
        <v>152</v>
      </c>
      <c r="W245" s="142" t="s">
        <v>9669</v>
      </c>
      <c r="X245" s="142" t="s">
        <v>6492</v>
      </c>
      <c r="Y245" s="142" t="s">
        <v>152</v>
      </c>
      <c r="Z245" s="142" t="s">
        <v>3446</v>
      </c>
      <c r="AA245" s="315" t="s">
        <v>3447</v>
      </c>
      <c r="AB245" s="142" t="s">
        <v>9670</v>
      </c>
      <c r="AC245" s="142" t="s">
        <v>3446</v>
      </c>
      <c r="AD245" s="142" t="s">
        <v>3446</v>
      </c>
      <c r="AE245" s="142" t="s">
        <v>152</v>
      </c>
      <c r="AF245" s="315"/>
      <c r="AH245" s="318" t="s">
        <v>152</v>
      </c>
      <c r="AI245" s="315" t="s">
        <v>3446</v>
      </c>
      <c r="AJ245" s="315" t="s">
        <v>152</v>
      </c>
      <c r="AK245" s="142" t="s">
        <v>152</v>
      </c>
      <c r="AL245" s="142" t="s">
        <v>1787</v>
      </c>
      <c r="AM245" s="316" t="s">
        <v>9671</v>
      </c>
      <c r="AN245" s="142" t="s">
        <v>152</v>
      </c>
      <c r="AO245" s="315" t="s">
        <v>1469</v>
      </c>
      <c r="AP245" s="315" t="s">
        <v>152</v>
      </c>
      <c r="AQ245" s="316"/>
      <c r="AR245" s="142" t="s">
        <v>152</v>
      </c>
      <c r="AS245" s="315" t="s">
        <v>150</v>
      </c>
      <c r="AT245" s="142" t="s">
        <v>152</v>
      </c>
      <c r="AU245" s="316"/>
      <c r="AV245" s="317" t="s">
        <v>152</v>
      </c>
      <c r="AW245" s="142" t="s">
        <v>152</v>
      </c>
    </row>
    <row r="246" spans="1:49" s="142" customFormat="1">
      <c r="A246" s="142" t="s">
        <v>9672</v>
      </c>
      <c r="B246" s="315" t="s">
        <v>9673</v>
      </c>
      <c r="C246" s="142" t="s">
        <v>3444</v>
      </c>
      <c r="D246" s="142" t="s">
        <v>8153</v>
      </c>
      <c r="E246" s="315" t="s">
        <v>9674</v>
      </c>
      <c r="F246" s="315" t="s">
        <v>1789</v>
      </c>
      <c r="G246" s="142" t="s">
        <v>150</v>
      </c>
      <c r="H246" s="316" t="s">
        <v>3445</v>
      </c>
      <c r="I246" s="317">
        <v>10408</v>
      </c>
      <c r="J246" s="317">
        <v>0</v>
      </c>
      <c r="K246" s="317" t="s">
        <v>152</v>
      </c>
      <c r="L246" s="315">
        <v>0</v>
      </c>
      <c r="M246" s="315" t="s">
        <v>152</v>
      </c>
      <c r="N246" s="315" t="s">
        <v>152</v>
      </c>
      <c r="O246" s="315" t="s">
        <v>152</v>
      </c>
      <c r="P246" s="315" t="s">
        <v>12720</v>
      </c>
      <c r="Q246" s="315" t="s">
        <v>152</v>
      </c>
      <c r="R246" s="315" t="s">
        <v>152</v>
      </c>
      <c r="S246" s="315" t="s">
        <v>152</v>
      </c>
      <c r="T246" s="315" t="s">
        <v>152</v>
      </c>
      <c r="U246" s="315" t="s">
        <v>152</v>
      </c>
      <c r="V246" s="315" t="s">
        <v>152</v>
      </c>
      <c r="W246" s="142" t="s">
        <v>9675</v>
      </c>
      <c r="X246" s="142" t="s">
        <v>6492</v>
      </c>
      <c r="Y246" s="142" t="s">
        <v>152</v>
      </c>
      <c r="Z246" s="142" t="s">
        <v>3446</v>
      </c>
      <c r="AA246" s="315" t="s">
        <v>3447</v>
      </c>
      <c r="AB246" s="142" t="s">
        <v>9128</v>
      </c>
      <c r="AC246" s="142" t="s">
        <v>3446</v>
      </c>
      <c r="AD246" s="142" t="s">
        <v>3446</v>
      </c>
      <c r="AE246" s="142" t="s">
        <v>152</v>
      </c>
      <c r="AF246" s="315"/>
      <c r="AH246" s="318" t="s">
        <v>152</v>
      </c>
      <c r="AI246" s="315" t="s">
        <v>3446</v>
      </c>
      <c r="AJ246" s="315" t="s">
        <v>152</v>
      </c>
      <c r="AK246" s="142" t="s">
        <v>152</v>
      </c>
      <c r="AL246" s="142" t="s">
        <v>1787</v>
      </c>
      <c r="AM246" s="316" t="s">
        <v>9676</v>
      </c>
      <c r="AN246" s="142" t="s">
        <v>152</v>
      </c>
      <c r="AO246" s="315" t="s">
        <v>1469</v>
      </c>
      <c r="AP246" s="315" t="s">
        <v>152</v>
      </c>
      <c r="AQ246" s="316"/>
      <c r="AR246" s="142" t="s">
        <v>152</v>
      </c>
      <c r="AS246" s="315" t="s">
        <v>150</v>
      </c>
      <c r="AT246" s="142" t="s">
        <v>152</v>
      </c>
      <c r="AU246" s="316"/>
      <c r="AV246" s="317" t="s">
        <v>152</v>
      </c>
      <c r="AW246" s="142" t="s">
        <v>152</v>
      </c>
    </row>
    <row r="247" spans="1:49" s="142" customFormat="1">
      <c r="A247" s="142" t="s">
        <v>9682</v>
      </c>
      <c r="B247" s="315" t="s">
        <v>9683</v>
      </c>
      <c r="C247" s="142" t="s">
        <v>3444</v>
      </c>
      <c r="D247" s="142" t="s">
        <v>8153</v>
      </c>
      <c r="E247" s="315" t="s">
        <v>9684</v>
      </c>
      <c r="F247" s="315" t="s">
        <v>1789</v>
      </c>
      <c r="G247" s="142" t="s">
        <v>150</v>
      </c>
      <c r="H247" s="316" t="s">
        <v>3445</v>
      </c>
      <c r="I247" s="317">
        <v>9707</v>
      </c>
      <c r="J247" s="317">
        <v>0</v>
      </c>
      <c r="K247" s="317" t="s">
        <v>152</v>
      </c>
      <c r="L247" s="315">
        <v>0</v>
      </c>
      <c r="M247" s="315" t="s">
        <v>152</v>
      </c>
      <c r="N247" s="315" t="s">
        <v>152</v>
      </c>
      <c r="O247" s="315" t="s">
        <v>152</v>
      </c>
      <c r="P247" s="315" t="s">
        <v>12722</v>
      </c>
      <c r="Q247" s="315" t="s">
        <v>152</v>
      </c>
      <c r="R247" s="315" t="s">
        <v>152</v>
      </c>
      <c r="S247" s="315" t="s">
        <v>152</v>
      </c>
      <c r="T247" s="315" t="s">
        <v>152</v>
      </c>
      <c r="U247" s="315" t="s">
        <v>152</v>
      </c>
      <c r="V247" s="315" t="s">
        <v>152</v>
      </c>
      <c r="W247" s="142" t="s">
        <v>9685</v>
      </c>
      <c r="X247" s="142" t="s">
        <v>6493</v>
      </c>
      <c r="Y247" s="142" t="s">
        <v>152</v>
      </c>
      <c r="Z247" s="142" t="s">
        <v>3446</v>
      </c>
      <c r="AA247" s="315" t="s">
        <v>3447</v>
      </c>
      <c r="AB247" s="142" t="s">
        <v>9686</v>
      </c>
      <c r="AC247" s="142" t="s">
        <v>3446</v>
      </c>
      <c r="AD247" s="142" t="s">
        <v>3446</v>
      </c>
      <c r="AE247" s="142" t="s">
        <v>152</v>
      </c>
      <c r="AF247" s="315"/>
      <c r="AH247" s="318" t="s">
        <v>152</v>
      </c>
      <c r="AI247" s="315" t="s">
        <v>3446</v>
      </c>
      <c r="AJ247" s="315" t="s">
        <v>152</v>
      </c>
      <c r="AK247" s="142" t="s">
        <v>152</v>
      </c>
      <c r="AL247" s="142" t="s">
        <v>1787</v>
      </c>
      <c r="AM247" s="316" t="s">
        <v>9687</v>
      </c>
      <c r="AN247" s="142" t="s">
        <v>152</v>
      </c>
      <c r="AO247" s="315" t="s">
        <v>1469</v>
      </c>
      <c r="AP247" s="315" t="s">
        <v>152</v>
      </c>
      <c r="AQ247" s="316"/>
      <c r="AR247" s="142" t="s">
        <v>152</v>
      </c>
      <c r="AS247" s="315" t="s">
        <v>150</v>
      </c>
      <c r="AT247" s="142" t="s">
        <v>152</v>
      </c>
      <c r="AU247" s="316"/>
      <c r="AV247" s="317" t="s">
        <v>152</v>
      </c>
      <c r="AW247" s="142" t="s">
        <v>152</v>
      </c>
    </row>
    <row r="248" spans="1:49" s="142" customFormat="1">
      <c r="A248" s="142" t="s">
        <v>9688</v>
      </c>
      <c r="B248" s="315" t="s">
        <v>9689</v>
      </c>
      <c r="C248" s="142" t="s">
        <v>3444</v>
      </c>
      <c r="D248" s="142" t="s">
        <v>8153</v>
      </c>
      <c r="E248" s="315" t="s">
        <v>9690</v>
      </c>
      <c r="F248" s="315" t="s">
        <v>1789</v>
      </c>
      <c r="G248" s="142" t="s">
        <v>150</v>
      </c>
      <c r="H248" s="316" t="s">
        <v>3445</v>
      </c>
      <c r="I248" s="317">
        <v>12343</v>
      </c>
      <c r="J248" s="317">
        <v>0</v>
      </c>
      <c r="K248" s="317" t="s">
        <v>152</v>
      </c>
      <c r="L248" s="315">
        <v>0</v>
      </c>
      <c r="M248" s="315" t="s">
        <v>152</v>
      </c>
      <c r="N248" s="315" t="s">
        <v>152</v>
      </c>
      <c r="O248" s="315" t="s">
        <v>152</v>
      </c>
      <c r="P248" s="315" t="s">
        <v>12723</v>
      </c>
      <c r="Q248" s="315" t="s">
        <v>152</v>
      </c>
      <c r="R248" s="315" t="s">
        <v>152</v>
      </c>
      <c r="S248" s="315" t="s">
        <v>152</v>
      </c>
      <c r="T248" s="315" t="s">
        <v>152</v>
      </c>
      <c r="U248" s="315" t="s">
        <v>152</v>
      </c>
      <c r="V248" s="315" t="s">
        <v>152</v>
      </c>
      <c r="W248" s="142" t="s">
        <v>9691</v>
      </c>
      <c r="X248" s="142" t="s">
        <v>6492</v>
      </c>
      <c r="Y248" s="142" t="s">
        <v>152</v>
      </c>
      <c r="Z248" s="142" t="s">
        <v>3446</v>
      </c>
      <c r="AA248" s="315" t="s">
        <v>3447</v>
      </c>
      <c r="AB248" s="142" t="s">
        <v>8556</v>
      </c>
      <c r="AC248" s="142" t="s">
        <v>3446</v>
      </c>
      <c r="AD248" s="142" t="s">
        <v>3446</v>
      </c>
      <c r="AE248" s="142" t="s">
        <v>152</v>
      </c>
      <c r="AF248" s="315"/>
      <c r="AH248" s="318" t="s">
        <v>152</v>
      </c>
      <c r="AI248" s="315" t="s">
        <v>3446</v>
      </c>
      <c r="AJ248" s="315" t="s">
        <v>152</v>
      </c>
      <c r="AK248" s="142" t="s">
        <v>152</v>
      </c>
      <c r="AL248" s="142" t="s">
        <v>1787</v>
      </c>
      <c r="AM248" s="316" t="s">
        <v>9692</v>
      </c>
      <c r="AN248" s="142" t="s">
        <v>152</v>
      </c>
      <c r="AO248" s="315" t="s">
        <v>1469</v>
      </c>
      <c r="AP248" s="315" t="s">
        <v>152</v>
      </c>
      <c r="AQ248" s="316"/>
      <c r="AR248" s="142" t="s">
        <v>152</v>
      </c>
      <c r="AS248" s="315" t="s">
        <v>150</v>
      </c>
      <c r="AT248" s="142" t="s">
        <v>152</v>
      </c>
      <c r="AU248" s="316"/>
      <c r="AV248" s="317" t="s">
        <v>152</v>
      </c>
      <c r="AW248" s="142" t="s">
        <v>152</v>
      </c>
    </row>
    <row r="249" spans="1:49" s="142" customFormat="1">
      <c r="A249" s="142" t="s">
        <v>9677</v>
      </c>
      <c r="B249" s="315" t="s">
        <v>9678</v>
      </c>
      <c r="C249" s="142" t="s">
        <v>3444</v>
      </c>
      <c r="D249" s="142" t="s">
        <v>8153</v>
      </c>
      <c r="E249" s="315" t="s">
        <v>9679</v>
      </c>
      <c r="F249" s="315" t="s">
        <v>1789</v>
      </c>
      <c r="G249" s="142" t="s">
        <v>150</v>
      </c>
      <c r="H249" s="316" t="s">
        <v>3445</v>
      </c>
      <c r="I249" s="317">
        <v>100000</v>
      </c>
      <c r="J249" s="317">
        <v>0</v>
      </c>
      <c r="K249" s="317" t="s">
        <v>152</v>
      </c>
      <c r="L249" s="315">
        <v>0</v>
      </c>
      <c r="M249" s="315" t="s">
        <v>152</v>
      </c>
      <c r="N249" s="315" t="s">
        <v>152</v>
      </c>
      <c r="O249" s="315" t="s">
        <v>152</v>
      </c>
      <c r="P249" s="315" t="s">
        <v>12721</v>
      </c>
      <c r="Q249" s="315" t="s">
        <v>152</v>
      </c>
      <c r="R249" s="315" t="s">
        <v>152</v>
      </c>
      <c r="S249" s="315" t="s">
        <v>152</v>
      </c>
      <c r="T249" s="315" t="s">
        <v>152</v>
      </c>
      <c r="U249" s="315" t="s">
        <v>152</v>
      </c>
      <c r="V249" s="315" t="s">
        <v>152</v>
      </c>
      <c r="W249" s="142" t="s">
        <v>9680</v>
      </c>
      <c r="X249" s="142" t="s">
        <v>6492</v>
      </c>
      <c r="Y249" s="142" t="s">
        <v>152</v>
      </c>
      <c r="Z249" s="142" t="s">
        <v>3446</v>
      </c>
      <c r="AA249" s="315" t="s">
        <v>3447</v>
      </c>
      <c r="AB249" s="142" t="s">
        <v>9449</v>
      </c>
      <c r="AC249" s="142" t="s">
        <v>3446</v>
      </c>
      <c r="AD249" s="142" t="s">
        <v>3446</v>
      </c>
      <c r="AE249" s="142" t="s">
        <v>152</v>
      </c>
      <c r="AF249" s="315"/>
      <c r="AH249" s="318" t="s">
        <v>152</v>
      </c>
      <c r="AI249" s="315" t="s">
        <v>3446</v>
      </c>
      <c r="AJ249" s="315" t="s">
        <v>152</v>
      </c>
      <c r="AK249" s="142" t="s">
        <v>152</v>
      </c>
      <c r="AL249" s="142" t="s">
        <v>1787</v>
      </c>
      <c r="AM249" s="316" t="s">
        <v>9681</v>
      </c>
      <c r="AN249" s="142" t="s">
        <v>152</v>
      </c>
      <c r="AO249" s="315" t="s">
        <v>1469</v>
      </c>
      <c r="AP249" s="315" t="s">
        <v>152</v>
      </c>
      <c r="AQ249" s="316"/>
      <c r="AR249" s="142" t="s">
        <v>152</v>
      </c>
      <c r="AS249" s="315" t="s">
        <v>150</v>
      </c>
      <c r="AT249" s="142" t="s">
        <v>152</v>
      </c>
      <c r="AU249" s="316"/>
      <c r="AV249" s="317" t="s">
        <v>152</v>
      </c>
      <c r="AW249" s="142" t="s">
        <v>152</v>
      </c>
    </row>
    <row r="250" spans="1:49" s="142" customFormat="1">
      <c r="A250" s="142" t="s">
        <v>9699</v>
      </c>
      <c r="B250" s="315" t="s">
        <v>9700</v>
      </c>
      <c r="C250" s="142" t="s">
        <v>3444</v>
      </c>
      <c r="D250" s="142" t="s">
        <v>8153</v>
      </c>
      <c r="E250" s="315" t="s">
        <v>9701</v>
      </c>
      <c r="F250" s="315" t="s">
        <v>1789</v>
      </c>
      <c r="G250" s="142" t="s">
        <v>150</v>
      </c>
      <c r="H250" s="316" t="s">
        <v>3445</v>
      </c>
      <c r="I250" s="317">
        <v>10439</v>
      </c>
      <c r="J250" s="317">
        <v>0</v>
      </c>
      <c r="K250" s="317" t="s">
        <v>152</v>
      </c>
      <c r="L250" s="315">
        <v>0</v>
      </c>
      <c r="M250" s="315" t="s">
        <v>152</v>
      </c>
      <c r="N250" s="315" t="s">
        <v>152</v>
      </c>
      <c r="O250" s="315" t="s">
        <v>152</v>
      </c>
      <c r="P250" s="315" t="s">
        <v>12725</v>
      </c>
      <c r="Q250" s="315" t="s">
        <v>152</v>
      </c>
      <c r="R250" s="315" t="s">
        <v>152</v>
      </c>
      <c r="S250" s="315" t="s">
        <v>152</v>
      </c>
      <c r="T250" s="315" t="s">
        <v>152</v>
      </c>
      <c r="U250" s="315" t="s">
        <v>152</v>
      </c>
      <c r="V250" s="315" t="s">
        <v>152</v>
      </c>
      <c r="W250" s="142" t="s">
        <v>9702</v>
      </c>
      <c r="X250" s="142" t="s">
        <v>6492</v>
      </c>
      <c r="Y250" s="142" t="s">
        <v>152</v>
      </c>
      <c r="Z250" s="142" t="s">
        <v>3446</v>
      </c>
      <c r="AA250" s="315" t="s">
        <v>3447</v>
      </c>
      <c r="AB250" s="142" t="s">
        <v>9703</v>
      </c>
      <c r="AC250" s="142" t="s">
        <v>3446</v>
      </c>
      <c r="AD250" s="142" t="s">
        <v>3446</v>
      </c>
      <c r="AE250" s="142" t="s">
        <v>152</v>
      </c>
      <c r="AF250" s="315"/>
      <c r="AH250" s="318" t="s">
        <v>152</v>
      </c>
      <c r="AI250" s="315" t="s">
        <v>3446</v>
      </c>
      <c r="AJ250" s="315" t="s">
        <v>152</v>
      </c>
      <c r="AK250" s="142" t="s">
        <v>152</v>
      </c>
      <c r="AL250" s="142" t="s">
        <v>1787</v>
      </c>
      <c r="AM250" s="316" t="s">
        <v>9704</v>
      </c>
      <c r="AN250" s="142" t="s">
        <v>152</v>
      </c>
      <c r="AO250" s="315" t="s">
        <v>1469</v>
      </c>
      <c r="AP250" s="315" t="s">
        <v>152</v>
      </c>
      <c r="AQ250" s="316"/>
      <c r="AR250" s="142" t="s">
        <v>152</v>
      </c>
      <c r="AS250" s="315" t="s">
        <v>150</v>
      </c>
      <c r="AT250" s="142" t="s">
        <v>152</v>
      </c>
      <c r="AU250" s="316"/>
      <c r="AV250" s="317" t="s">
        <v>152</v>
      </c>
      <c r="AW250" s="142" t="s">
        <v>152</v>
      </c>
    </row>
    <row r="251" spans="1:49" s="142" customFormat="1">
      <c r="A251" s="142" t="s">
        <v>9693</v>
      </c>
      <c r="B251" s="315" t="s">
        <v>9694</v>
      </c>
      <c r="C251" s="142" t="s">
        <v>3444</v>
      </c>
      <c r="D251" s="142" t="s">
        <v>8153</v>
      </c>
      <c r="E251" s="315" t="s">
        <v>9695</v>
      </c>
      <c r="F251" s="315" t="s">
        <v>1789</v>
      </c>
      <c r="G251" s="142" t="s">
        <v>150</v>
      </c>
      <c r="H251" s="316" t="s">
        <v>3445</v>
      </c>
      <c r="I251" s="317">
        <v>13107</v>
      </c>
      <c r="J251" s="317">
        <v>0</v>
      </c>
      <c r="K251" s="317" t="s">
        <v>152</v>
      </c>
      <c r="L251" s="315">
        <v>0</v>
      </c>
      <c r="M251" s="315" t="s">
        <v>152</v>
      </c>
      <c r="N251" s="315" t="s">
        <v>152</v>
      </c>
      <c r="O251" s="315" t="s">
        <v>152</v>
      </c>
      <c r="P251" s="315" t="s">
        <v>12724</v>
      </c>
      <c r="Q251" s="315" t="s">
        <v>152</v>
      </c>
      <c r="R251" s="315" t="s">
        <v>152</v>
      </c>
      <c r="S251" s="315" t="s">
        <v>152</v>
      </c>
      <c r="T251" s="315" t="s">
        <v>152</v>
      </c>
      <c r="U251" s="315" t="s">
        <v>152</v>
      </c>
      <c r="V251" s="315" t="s">
        <v>152</v>
      </c>
      <c r="W251" s="142" t="s">
        <v>9696</v>
      </c>
      <c r="X251" s="142" t="s">
        <v>6492</v>
      </c>
      <c r="Y251" s="142" t="s">
        <v>152</v>
      </c>
      <c r="Z251" s="142" t="s">
        <v>3446</v>
      </c>
      <c r="AA251" s="315" t="s">
        <v>3447</v>
      </c>
      <c r="AB251" s="142" t="s">
        <v>9697</v>
      </c>
      <c r="AC251" s="142" t="s">
        <v>3446</v>
      </c>
      <c r="AD251" s="142" t="s">
        <v>3446</v>
      </c>
      <c r="AE251" s="142" t="s">
        <v>152</v>
      </c>
      <c r="AF251" s="315"/>
      <c r="AH251" s="318" t="s">
        <v>152</v>
      </c>
      <c r="AI251" s="315" t="s">
        <v>3446</v>
      </c>
      <c r="AJ251" s="315" t="s">
        <v>152</v>
      </c>
      <c r="AK251" s="142" t="s">
        <v>152</v>
      </c>
      <c r="AL251" s="142" t="s">
        <v>1787</v>
      </c>
      <c r="AM251" s="316" t="s">
        <v>9698</v>
      </c>
      <c r="AN251" s="142" t="s">
        <v>152</v>
      </c>
      <c r="AO251" s="315" t="s">
        <v>1469</v>
      </c>
      <c r="AP251" s="315" t="s">
        <v>152</v>
      </c>
      <c r="AQ251" s="316"/>
      <c r="AR251" s="142" t="s">
        <v>152</v>
      </c>
      <c r="AS251" s="315" t="s">
        <v>150</v>
      </c>
      <c r="AT251" s="142" t="s">
        <v>152</v>
      </c>
      <c r="AU251" s="316"/>
      <c r="AV251" s="317" t="s">
        <v>152</v>
      </c>
      <c r="AW251" s="142" t="s">
        <v>152</v>
      </c>
    </row>
    <row r="252" spans="1:49" s="142" customFormat="1">
      <c r="A252" s="142" t="s">
        <v>9150</v>
      </c>
      <c r="B252" s="315" t="s">
        <v>9151</v>
      </c>
      <c r="C252" s="142" t="s">
        <v>3444</v>
      </c>
      <c r="D252" s="142" t="s">
        <v>3448</v>
      </c>
      <c r="E252" s="315" t="s">
        <v>9152</v>
      </c>
      <c r="F252" s="315" t="s">
        <v>1789</v>
      </c>
      <c r="G252" s="142" t="s">
        <v>150</v>
      </c>
      <c r="H252" s="316" t="s">
        <v>3445</v>
      </c>
      <c r="I252" s="317">
        <v>21130</v>
      </c>
      <c r="J252" s="317">
        <v>0</v>
      </c>
      <c r="K252" s="317" t="s">
        <v>152</v>
      </c>
      <c r="L252" s="315">
        <v>0</v>
      </c>
      <c r="M252" s="315" t="s">
        <v>152</v>
      </c>
      <c r="N252" s="315" t="s">
        <v>152</v>
      </c>
      <c r="O252" s="315" t="s">
        <v>152</v>
      </c>
      <c r="P252" s="315" t="s">
        <v>12599</v>
      </c>
      <c r="Q252" s="315" t="s">
        <v>152</v>
      </c>
      <c r="R252" s="315" t="s">
        <v>152</v>
      </c>
      <c r="S252" s="315" t="s">
        <v>152</v>
      </c>
      <c r="T252" s="315" t="s">
        <v>152</v>
      </c>
      <c r="U252" s="315" t="s">
        <v>152</v>
      </c>
      <c r="V252" s="315" t="s">
        <v>152</v>
      </c>
      <c r="W252" s="142" t="s">
        <v>9153</v>
      </c>
      <c r="X252" s="142" t="s">
        <v>6493</v>
      </c>
      <c r="Y252" s="142" t="s">
        <v>152</v>
      </c>
      <c r="Z252" s="142" t="s">
        <v>3446</v>
      </c>
      <c r="AA252" s="315" t="s">
        <v>3447</v>
      </c>
      <c r="AC252" s="142" t="s">
        <v>3446</v>
      </c>
      <c r="AD252" s="142" t="s">
        <v>3446</v>
      </c>
      <c r="AE252" s="142" t="s">
        <v>152</v>
      </c>
      <c r="AF252" s="315"/>
      <c r="AH252" s="318" t="s">
        <v>152</v>
      </c>
      <c r="AI252" s="315" t="s">
        <v>3446</v>
      </c>
      <c r="AJ252" s="315" t="s">
        <v>152</v>
      </c>
      <c r="AK252" s="142" t="s">
        <v>9154</v>
      </c>
      <c r="AL252" s="142" t="s">
        <v>1787</v>
      </c>
      <c r="AM252" s="316" t="s">
        <v>9155</v>
      </c>
      <c r="AN252" s="142" t="s">
        <v>152</v>
      </c>
      <c r="AO252" s="315" t="s">
        <v>1469</v>
      </c>
      <c r="AP252" s="315" t="s">
        <v>152</v>
      </c>
      <c r="AQ252" s="316"/>
      <c r="AR252" s="142" t="s">
        <v>152</v>
      </c>
      <c r="AS252" s="315" t="s">
        <v>150</v>
      </c>
      <c r="AT252" s="142" t="s">
        <v>152</v>
      </c>
      <c r="AU252" s="316"/>
      <c r="AV252" s="317" t="s">
        <v>152</v>
      </c>
      <c r="AW252" s="142" t="s">
        <v>152</v>
      </c>
    </row>
    <row r="253" spans="1:49" s="142" customFormat="1">
      <c r="A253" s="142" t="s">
        <v>10782</v>
      </c>
      <c r="B253" s="315" t="s">
        <v>10783</v>
      </c>
      <c r="C253" s="142" t="s">
        <v>3444</v>
      </c>
      <c r="D253" s="142" t="s">
        <v>3448</v>
      </c>
      <c r="E253" s="315" t="s">
        <v>10784</v>
      </c>
      <c r="F253" s="315" t="s">
        <v>1789</v>
      </c>
      <c r="G253" s="142" t="s">
        <v>150</v>
      </c>
      <c r="H253" s="316" t="s">
        <v>3445</v>
      </c>
      <c r="I253" s="317">
        <v>17523</v>
      </c>
      <c r="J253" s="317">
        <v>0</v>
      </c>
      <c r="K253" s="317" t="s">
        <v>152</v>
      </c>
      <c r="L253" s="315">
        <v>0</v>
      </c>
      <c r="M253" s="315" t="s">
        <v>152</v>
      </c>
      <c r="N253" s="315" t="s">
        <v>152</v>
      </c>
      <c r="O253" s="315" t="s">
        <v>152</v>
      </c>
      <c r="P253" s="315" t="s">
        <v>13050</v>
      </c>
      <c r="Q253" s="315" t="s">
        <v>152</v>
      </c>
      <c r="R253" s="315" t="s">
        <v>152</v>
      </c>
      <c r="S253" s="315" t="s">
        <v>152</v>
      </c>
      <c r="T253" s="315" t="s">
        <v>152</v>
      </c>
      <c r="U253" s="315" t="s">
        <v>152</v>
      </c>
      <c r="V253" s="315" t="s">
        <v>152</v>
      </c>
      <c r="W253" s="142" t="s">
        <v>10785</v>
      </c>
      <c r="X253" s="142" t="s">
        <v>6492</v>
      </c>
      <c r="Y253" s="142" t="s">
        <v>152</v>
      </c>
      <c r="Z253" s="142" t="s">
        <v>3446</v>
      </c>
      <c r="AA253" s="315" t="s">
        <v>3447</v>
      </c>
      <c r="AB253" s="142" t="s">
        <v>10786</v>
      </c>
      <c r="AC253" s="142" t="s">
        <v>3446</v>
      </c>
      <c r="AD253" s="142" t="s">
        <v>3446</v>
      </c>
      <c r="AE253" s="142" t="s">
        <v>152</v>
      </c>
      <c r="AF253" s="315"/>
      <c r="AH253" s="318" t="s">
        <v>152</v>
      </c>
      <c r="AI253" s="315" t="s">
        <v>3446</v>
      </c>
      <c r="AJ253" s="315" t="s">
        <v>152</v>
      </c>
      <c r="AK253" s="142" t="s">
        <v>10787</v>
      </c>
      <c r="AL253" s="142" t="s">
        <v>1787</v>
      </c>
      <c r="AM253" s="316" t="s">
        <v>8360</v>
      </c>
      <c r="AN253" s="142" t="s">
        <v>152</v>
      </c>
      <c r="AO253" s="315" t="s">
        <v>1469</v>
      </c>
      <c r="AP253" s="315" t="s">
        <v>152</v>
      </c>
      <c r="AQ253" s="316"/>
      <c r="AR253" s="142" t="s">
        <v>152</v>
      </c>
      <c r="AS253" s="315" t="s">
        <v>150</v>
      </c>
      <c r="AT253" s="142" t="s">
        <v>152</v>
      </c>
      <c r="AU253" s="316"/>
      <c r="AV253" s="317" t="s">
        <v>152</v>
      </c>
      <c r="AW253" s="142" t="s">
        <v>152</v>
      </c>
    </row>
    <row r="254" spans="1:49" s="142" customFormat="1">
      <c r="A254" s="142" t="s">
        <v>8262</v>
      </c>
      <c r="B254" s="315" t="s">
        <v>8263</v>
      </c>
      <c r="C254" s="142" t="s">
        <v>3444</v>
      </c>
      <c r="D254" s="142" t="s">
        <v>3448</v>
      </c>
      <c r="E254" s="315" t="s">
        <v>8264</v>
      </c>
      <c r="F254" s="315" t="s">
        <v>1789</v>
      </c>
      <c r="G254" s="142" t="s">
        <v>150</v>
      </c>
      <c r="H254" s="316" t="s">
        <v>3445</v>
      </c>
      <c r="I254" s="317">
        <v>24770</v>
      </c>
      <c r="J254" s="317">
        <v>0</v>
      </c>
      <c r="K254" s="317" t="s">
        <v>152</v>
      </c>
      <c r="L254" s="315">
        <v>0</v>
      </c>
      <c r="M254" s="315" t="s">
        <v>152</v>
      </c>
      <c r="N254" s="315" t="s">
        <v>152</v>
      </c>
      <c r="O254" s="315" t="s">
        <v>152</v>
      </c>
      <c r="P254" s="315" t="s">
        <v>12386</v>
      </c>
      <c r="Q254" s="315" t="s">
        <v>152</v>
      </c>
      <c r="R254" s="315" t="s">
        <v>152</v>
      </c>
      <c r="S254" s="315" t="s">
        <v>152</v>
      </c>
      <c r="T254" s="315" t="s">
        <v>152</v>
      </c>
      <c r="U254" s="315" t="s">
        <v>152</v>
      </c>
      <c r="V254" s="315" t="s">
        <v>152</v>
      </c>
      <c r="W254" s="142" t="s">
        <v>8265</v>
      </c>
      <c r="X254" s="142" t="s">
        <v>6493</v>
      </c>
      <c r="Y254" s="142" t="s">
        <v>152</v>
      </c>
      <c r="Z254" s="142" t="s">
        <v>3446</v>
      </c>
      <c r="AA254" s="315" t="s">
        <v>3447</v>
      </c>
      <c r="AB254" s="142" t="s">
        <v>8266</v>
      </c>
      <c r="AC254" s="142" t="s">
        <v>3446</v>
      </c>
      <c r="AD254" s="142" t="s">
        <v>3446</v>
      </c>
      <c r="AE254" s="142" t="s">
        <v>152</v>
      </c>
      <c r="AF254" s="315"/>
      <c r="AH254" s="318" t="s">
        <v>152</v>
      </c>
      <c r="AI254" s="315" t="s">
        <v>3446</v>
      </c>
      <c r="AJ254" s="315" t="s">
        <v>152</v>
      </c>
      <c r="AK254" s="142" t="s">
        <v>8267</v>
      </c>
      <c r="AL254" s="142" t="s">
        <v>1787</v>
      </c>
      <c r="AM254" s="316" t="s">
        <v>8268</v>
      </c>
      <c r="AN254" s="142" t="s">
        <v>152</v>
      </c>
      <c r="AO254" s="315" t="s">
        <v>1469</v>
      </c>
      <c r="AP254" s="315" t="s">
        <v>152</v>
      </c>
      <c r="AQ254" s="316"/>
      <c r="AR254" s="142" t="s">
        <v>152</v>
      </c>
      <c r="AS254" s="315" t="s">
        <v>150</v>
      </c>
      <c r="AT254" s="142" t="s">
        <v>152</v>
      </c>
      <c r="AU254" s="316"/>
      <c r="AV254" s="317" t="s">
        <v>152</v>
      </c>
      <c r="AW254" s="142" t="s">
        <v>152</v>
      </c>
    </row>
    <row r="255" spans="1:49" s="142" customFormat="1">
      <c r="A255" s="142" t="s">
        <v>11736</v>
      </c>
      <c r="B255" s="315" t="s">
        <v>11737</v>
      </c>
      <c r="C255" s="142" t="s">
        <v>3444</v>
      </c>
      <c r="D255" s="142" t="s">
        <v>3448</v>
      </c>
      <c r="E255" s="315" t="s">
        <v>11738</v>
      </c>
      <c r="F255" s="315" t="s">
        <v>1789</v>
      </c>
      <c r="G255" s="142" t="s">
        <v>150</v>
      </c>
      <c r="H255" s="316" t="s">
        <v>3445</v>
      </c>
      <c r="I255" s="317">
        <v>18499</v>
      </c>
      <c r="J255" s="317">
        <v>0</v>
      </c>
      <c r="K255" s="317" t="s">
        <v>152</v>
      </c>
      <c r="L255" s="315">
        <v>0</v>
      </c>
      <c r="M255" s="315" t="s">
        <v>152</v>
      </c>
      <c r="N255" s="315" t="s">
        <v>152</v>
      </c>
      <c r="O255" s="315" t="s">
        <v>152</v>
      </c>
      <c r="P255" s="315" t="s">
        <v>13304</v>
      </c>
      <c r="Q255" s="315" t="s">
        <v>152</v>
      </c>
      <c r="R255" s="315" t="s">
        <v>152</v>
      </c>
      <c r="S255" s="315" t="s">
        <v>152</v>
      </c>
      <c r="T255" s="315" t="s">
        <v>152</v>
      </c>
      <c r="U255" s="315" t="s">
        <v>152</v>
      </c>
      <c r="V255" s="315" t="s">
        <v>152</v>
      </c>
      <c r="W255" s="142" t="s">
        <v>11739</v>
      </c>
      <c r="X255" s="142" t="s">
        <v>6492</v>
      </c>
      <c r="Y255" s="142" t="s">
        <v>152</v>
      </c>
      <c r="Z255" s="142" t="s">
        <v>3446</v>
      </c>
      <c r="AA255" s="315" t="s">
        <v>3447</v>
      </c>
      <c r="AC255" s="142" t="s">
        <v>3446</v>
      </c>
      <c r="AD255" s="142" t="s">
        <v>3446</v>
      </c>
      <c r="AE255" s="142" t="s">
        <v>152</v>
      </c>
      <c r="AF255" s="315"/>
      <c r="AH255" s="318" t="s">
        <v>152</v>
      </c>
      <c r="AI255" s="315" t="s">
        <v>3446</v>
      </c>
      <c r="AJ255" s="315" t="s">
        <v>152</v>
      </c>
      <c r="AK255" s="142" t="s">
        <v>3876</v>
      </c>
      <c r="AL255" s="142" t="s">
        <v>1787</v>
      </c>
      <c r="AM255" s="316" t="s">
        <v>3877</v>
      </c>
      <c r="AN255" s="142" t="s">
        <v>152</v>
      </c>
      <c r="AO255" s="315" t="s">
        <v>1469</v>
      </c>
      <c r="AP255" s="315" t="s">
        <v>152</v>
      </c>
      <c r="AQ255" s="316"/>
      <c r="AR255" s="142" t="s">
        <v>152</v>
      </c>
      <c r="AS255" s="315" t="s">
        <v>150</v>
      </c>
      <c r="AT255" s="142" t="s">
        <v>152</v>
      </c>
      <c r="AU255" s="316"/>
      <c r="AV255" s="317" t="s">
        <v>152</v>
      </c>
      <c r="AW255" s="142" t="s">
        <v>152</v>
      </c>
    </row>
    <row r="256" spans="1:49" s="142" customFormat="1">
      <c r="A256" s="142" t="s">
        <v>9167</v>
      </c>
      <c r="B256" s="315" t="s">
        <v>9168</v>
      </c>
      <c r="C256" s="142" t="s">
        <v>3444</v>
      </c>
      <c r="D256" s="142" t="s">
        <v>3448</v>
      </c>
      <c r="E256" s="315" t="s">
        <v>9169</v>
      </c>
      <c r="F256" s="315" t="s">
        <v>1789</v>
      </c>
      <c r="G256" s="142" t="s">
        <v>150</v>
      </c>
      <c r="H256" s="316" t="s">
        <v>3445</v>
      </c>
      <c r="I256" s="317">
        <v>23101</v>
      </c>
      <c r="J256" s="317">
        <v>0</v>
      </c>
      <c r="K256" s="317" t="s">
        <v>152</v>
      </c>
      <c r="L256" s="315">
        <v>0</v>
      </c>
      <c r="M256" s="315" t="s">
        <v>152</v>
      </c>
      <c r="N256" s="315" t="s">
        <v>152</v>
      </c>
      <c r="O256" s="315" t="s">
        <v>152</v>
      </c>
      <c r="P256" s="315" t="s">
        <v>12602</v>
      </c>
      <c r="Q256" s="315" t="s">
        <v>152</v>
      </c>
      <c r="R256" s="315" t="s">
        <v>152</v>
      </c>
      <c r="S256" s="315" t="s">
        <v>152</v>
      </c>
      <c r="T256" s="315" t="s">
        <v>152</v>
      </c>
      <c r="U256" s="315" t="s">
        <v>152</v>
      </c>
      <c r="V256" s="315" t="s">
        <v>152</v>
      </c>
      <c r="W256" s="142" t="s">
        <v>9170</v>
      </c>
      <c r="X256" s="142" t="s">
        <v>6493</v>
      </c>
      <c r="Y256" s="142" t="s">
        <v>152</v>
      </c>
      <c r="Z256" s="142" t="s">
        <v>3446</v>
      </c>
      <c r="AA256" s="315" t="s">
        <v>3447</v>
      </c>
      <c r="AB256" s="142" t="s">
        <v>9171</v>
      </c>
      <c r="AC256" s="142" t="s">
        <v>3446</v>
      </c>
      <c r="AD256" s="142" t="s">
        <v>3446</v>
      </c>
      <c r="AE256" s="142" t="s">
        <v>152</v>
      </c>
      <c r="AF256" s="315"/>
      <c r="AH256" s="318" t="s">
        <v>152</v>
      </c>
      <c r="AI256" s="315" t="s">
        <v>3446</v>
      </c>
      <c r="AJ256" s="315" t="s">
        <v>152</v>
      </c>
      <c r="AK256" s="142" t="s">
        <v>9172</v>
      </c>
      <c r="AL256" s="142" t="s">
        <v>1787</v>
      </c>
      <c r="AM256" s="316" t="s">
        <v>9173</v>
      </c>
      <c r="AN256" s="142" t="s">
        <v>152</v>
      </c>
      <c r="AO256" s="315" t="s">
        <v>1469</v>
      </c>
      <c r="AP256" s="315" t="s">
        <v>152</v>
      </c>
      <c r="AQ256" s="316"/>
      <c r="AR256" s="142" t="s">
        <v>152</v>
      </c>
      <c r="AS256" s="315" t="s">
        <v>150</v>
      </c>
      <c r="AT256" s="142" t="s">
        <v>152</v>
      </c>
      <c r="AU256" s="316"/>
      <c r="AV256" s="317" t="s">
        <v>152</v>
      </c>
      <c r="AW256" s="142" t="s">
        <v>152</v>
      </c>
    </row>
    <row r="257" spans="1:49" s="142" customFormat="1">
      <c r="A257" s="142" t="s">
        <v>8822</v>
      </c>
      <c r="B257" s="315" t="s">
        <v>8823</v>
      </c>
      <c r="C257" s="142" t="s">
        <v>3444</v>
      </c>
      <c r="D257" s="142" t="s">
        <v>3448</v>
      </c>
      <c r="E257" s="315" t="s">
        <v>8824</v>
      </c>
      <c r="F257" s="315" t="s">
        <v>1789</v>
      </c>
      <c r="G257" s="142" t="s">
        <v>150</v>
      </c>
      <c r="H257" s="316" t="s">
        <v>3445</v>
      </c>
      <c r="I257" s="317">
        <v>21596</v>
      </c>
      <c r="J257" s="317">
        <v>0</v>
      </c>
      <c r="K257" s="317" t="s">
        <v>152</v>
      </c>
      <c r="L257" s="315">
        <v>0</v>
      </c>
      <c r="M257" s="315" t="s">
        <v>152</v>
      </c>
      <c r="N257" s="315" t="s">
        <v>152</v>
      </c>
      <c r="O257" s="315" t="s">
        <v>152</v>
      </c>
      <c r="P257" s="315" t="s">
        <v>12535</v>
      </c>
      <c r="Q257" s="315" t="s">
        <v>152</v>
      </c>
      <c r="R257" s="315" t="s">
        <v>152</v>
      </c>
      <c r="S257" s="315" t="s">
        <v>152</v>
      </c>
      <c r="T257" s="315" t="s">
        <v>152</v>
      </c>
      <c r="U257" s="315" t="s">
        <v>152</v>
      </c>
      <c r="V257" s="315" t="s">
        <v>152</v>
      </c>
      <c r="W257" s="142" t="s">
        <v>8825</v>
      </c>
      <c r="X257" s="142" t="s">
        <v>6493</v>
      </c>
      <c r="Y257" s="142" t="s">
        <v>152</v>
      </c>
      <c r="Z257" s="142" t="s">
        <v>3446</v>
      </c>
      <c r="AA257" s="315" t="s">
        <v>3447</v>
      </c>
      <c r="AB257" s="142" t="s">
        <v>8826</v>
      </c>
      <c r="AC257" s="142" t="s">
        <v>3446</v>
      </c>
      <c r="AD257" s="142" t="s">
        <v>3446</v>
      </c>
      <c r="AE257" s="142" t="s">
        <v>152</v>
      </c>
      <c r="AF257" s="315"/>
      <c r="AH257" s="318" t="s">
        <v>152</v>
      </c>
      <c r="AI257" s="315" t="s">
        <v>3446</v>
      </c>
      <c r="AJ257" s="315" t="s">
        <v>152</v>
      </c>
      <c r="AK257" s="142" t="s">
        <v>8827</v>
      </c>
      <c r="AL257" s="142" t="s">
        <v>1787</v>
      </c>
      <c r="AM257" s="316" t="s">
        <v>8828</v>
      </c>
      <c r="AN257" s="142" t="s">
        <v>152</v>
      </c>
      <c r="AO257" s="315" t="s">
        <v>1469</v>
      </c>
      <c r="AP257" s="315" t="s">
        <v>152</v>
      </c>
      <c r="AQ257" s="316"/>
      <c r="AR257" s="142" t="s">
        <v>152</v>
      </c>
      <c r="AS257" s="315" t="s">
        <v>150</v>
      </c>
      <c r="AT257" s="142" t="s">
        <v>152</v>
      </c>
      <c r="AU257" s="316"/>
      <c r="AV257" s="317" t="s">
        <v>152</v>
      </c>
      <c r="AW257" s="142" t="s">
        <v>152</v>
      </c>
    </row>
    <row r="258" spans="1:49" s="142" customFormat="1">
      <c r="A258" s="142" t="s">
        <v>8077</v>
      </c>
      <c r="B258" s="315" t="s">
        <v>8078</v>
      </c>
      <c r="C258" s="142" t="s">
        <v>3444</v>
      </c>
      <c r="D258" s="142" t="s">
        <v>3448</v>
      </c>
      <c r="E258" s="315" t="s">
        <v>8079</v>
      </c>
      <c r="F258" s="315" t="s">
        <v>1789</v>
      </c>
      <c r="G258" s="142" t="s">
        <v>150</v>
      </c>
      <c r="H258" s="316" t="s">
        <v>3445</v>
      </c>
      <c r="I258" s="317">
        <v>14383</v>
      </c>
      <c r="J258" s="317">
        <v>0</v>
      </c>
      <c r="K258" s="317" t="s">
        <v>152</v>
      </c>
      <c r="L258" s="315">
        <v>0</v>
      </c>
      <c r="M258" s="315" t="s">
        <v>152</v>
      </c>
      <c r="N258" s="315" t="s">
        <v>152</v>
      </c>
      <c r="O258" s="315" t="s">
        <v>152</v>
      </c>
      <c r="P258" s="315" t="s">
        <v>12355</v>
      </c>
      <c r="Q258" s="315" t="s">
        <v>152</v>
      </c>
      <c r="R258" s="315" t="s">
        <v>152</v>
      </c>
      <c r="S258" s="315" t="s">
        <v>152</v>
      </c>
      <c r="T258" s="315" t="s">
        <v>152</v>
      </c>
      <c r="U258" s="315" t="s">
        <v>152</v>
      </c>
      <c r="V258" s="315" t="s">
        <v>152</v>
      </c>
      <c r="W258" s="142" t="s">
        <v>8080</v>
      </c>
      <c r="X258" s="142" t="s">
        <v>6493</v>
      </c>
      <c r="Y258" s="142" t="s">
        <v>152</v>
      </c>
      <c r="Z258" s="142" t="s">
        <v>3446</v>
      </c>
      <c r="AA258" s="315" t="s">
        <v>3447</v>
      </c>
      <c r="AB258" s="142" t="s">
        <v>8081</v>
      </c>
      <c r="AC258" s="142" t="s">
        <v>3446</v>
      </c>
      <c r="AD258" s="142" t="s">
        <v>3446</v>
      </c>
      <c r="AE258" s="142" t="s">
        <v>152</v>
      </c>
      <c r="AF258" s="315"/>
      <c r="AH258" s="318" t="s">
        <v>152</v>
      </c>
      <c r="AI258" s="315" t="s">
        <v>3446</v>
      </c>
      <c r="AJ258" s="315" t="s">
        <v>152</v>
      </c>
      <c r="AK258" s="142" t="s">
        <v>8082</v>
      </c>
      <c r="AL258" s="142" t="s">
        <v>1787</v>
      </c>
      <c r="AM258" s="316" t="s">
        <v>8083</v>
      </c>
      <c r="AN258" s="142" t="s">
        <v>152</v>
      </c>
      <c r="AO258" s="315" t="s">
        <v>1469</v>
      </c>
      <c r="AP258" s="315" t="s">
        <v>152</v>
      </c>
      <c r="AQ258" s="316"/>
      <c r="AR258" s="142" t="s">
        <v>152</v>
      </c>
      <c r="AS258" s="315" t="s">
        <v>150</v>
      </c>
      <c r="AT258" s="142" t="s">
        <v>152</v>
      </c>
      <c r="AU258" s="316"/>
      <c r="AV258" s="317" t="s">
        <v>152</v>
      </c>
      <c r="AW258" s="142" t="s">
        <v>152</v>
      </c>
    </row>
    <row r="259" spans="1:49" s="142" customFormat="1">
      <c r="A259" s="142" t="s">
        <v>11131</v>
      </c>
      <c r="B259" s="315" t="s">
        <v>11132</v>
      </c>
      <c r="C259" s="142" t="s">
        <v>3444</v>
      </c>
      <c r="D259" s="142" t="s">
        <v>3448</v>
      </c>
      <c r="E259" s="315" t="s">
        <v>11133</v>
      </c>
      <c r="F259" s="315" t="s">
        <v>1789</v>
      </c>
      <c r="G259" s="142" t="s">
        <v>150</v>
      </c>
      <c r="H259" s="316" t="s">
        <v>3445</v>
      </c>
      <c r="I259" s="317">
        <v>100000</v>
      </c>
      <c r="J259" s="317">
        <v>0</v>
      </c>
      <c r="K259" s="317" t="s">
        <v>152</v>
      </c>
      <c r="L259" s="315">
        <v>0</v>
      </c>
      <c r="M259" s="315" t="s">
        <v>152</v>
      </c>
      <c r="N259" s="315" t="s">
        <v>152</v>
      </c>
      <c r="O259" s="315" t="s">
        <v>152</v>
      </c>
      <c r="P259" s="315" t="s">
        <v>13163</v>
      </c>
      <c r="Q259" s="315" t="s">
        <v>152</v>
      </c>
      <c r="R259" s="315" t="s">
        <v>152</v>
      </c>
      <c r="S259" s="315" t="s">
        <v>152</v>
      </c>
      <c r="T259" s="315" t="s">
        <v>152</v>
      </c>
      <c r="U259" s="315" t="s">
        <v>152</v>
      </c>
      <c r="V259" s="315" t="s">
        <v>152</v>
      </c>
      <c r="W259" s="142" t="s">
        <v>11134</v>
      </c>
      <c r="X259" s="142" t="s">
        <v>6492</v>
      </c>
      <c r="Y259" s="142" t="s">
        <v>152</v>
      </c>
      <c r="Z259" s="142" t="s">
        <v>3446</v>
      </c>
      <c r="AA259" s="315" t="s">
        <v>3447</v>
      </c>
      <c r="AB259" s="142" t="s">
        <v>8556</v>
      </c>
      <c r="AC259" s="142" t="s">
        <v>3446</v>
      </c>
      <c r="AD259" s="142" t="s">
        <v>3446</v>
      </c>
      <c r="AE259" s="142" t="s">
        <v>152</v>
      </c>
      <c r="AF259" s="315"/>
      <c r="AH259" s="318" t="s">
        <v>152</v>
      </c>
      <c r="AI259" s="315" t="s">
        <v>3446</v>
      </c>
      <c r="AJ259" s="315" t="s">
        <v>152</v>
      </c>
      <c r="AK259" s="142" t="s">
        <v>152</v>
      </c>
      <c r="AL259" s="142" t="s">
        <v>152</v>
      </c>
      <c r="AM259" s="316" t="s">
        <v>152</v>
      </c>
      <c r="AN259" s="142" t="s">
        <v>152</v>
      </c>
      <c r="AO259" s="315" t="s">
        <v>1469</v>
      </c>
      <c r="AP259" s="315" t="s">
        <v>152</v>
      </c>
      <c r="AQ259" s="316"/>
      <c r="AR259" s="142" t="s">
        <v>152</v>
      </c>
      <c r="AS259" s="315" t="s">
        <v>150</v>
      </c>
      <c r="AT259" s="142" t="s">
        <v>152</v>
      </c>
      <c r="AU259" s="316"/>
      <c r="AV259" s="317" t="s">
        <v>152</v>
      </c>
      <c r="AW259" s="142" t="s">
        <v>152</v>
      </c>
    </row>
    <row r="260" spans="1:49" s="142" customFormat="1">
      <c r="A260" s="142" t="s">
        <v>8552</v>
      </c>
      <c r="B260" s="315" t="s">
        <v>8553</v>
      </c>
      <c r="C260" s="142" t="s">
        <v>3444</v>
      </c>
      <c r="D260" s="142" t="s">
        <v>3448</v>
      </c>
      <c r="E260" s="315" t="s">
        <v>8554</v>
      </c>
      <c r="F260" s="315" t="s">
        <v>1789</v>
      </c>
      <c r="G260" s="142" t="s">
        <v>150</v>
      </c>
      <c r="H260" s="316" t="s">
        <v>3445</v>
      </c>
      <c r="I260" s="317">
        <v>19351</v>
      </c>
      <c r="J260" s="317">
        <v>0</v>
      </c>
      <c r="K260" s="317" t="s">
        <v>152</v>
      </c>
      <c r="L260" s="315">
        <v>0</v>
      </c>
      <c r="M260" s="315" t="s">
        <v>152</v>
      </c>
      <c r="N260" s="315" t="s">
        <v>152</v>
      </c>
      <c r="O260" s="315" t="s">
        <v>152</v>
      </c>
      <c r="P260" s="315" t="s">
        <v>12441</v>
      </c>
      <c r="Q260" s="315" t="s">
        <v>152</v>
      </c>
      <c r="R260" s="315" t="s">
        <v>152</v>
      </c>
      <c r="S260" s="315" t="s">
        <v>152</v>
      </c>
      <c r="T260" s="315" t="s">
        <v>152</v>
      </c>
      <c r="U260" s="315" t="s">
        <v>152</v>
      </c>
      <c r="V260" s="315" t="s">
        <v>152</v>
      </c>
      <c r="W260" s="142" t="s">
        <v>8555</v>
      </c>
      <c r="X260" s="142" t="s">
        <v>6493</v>
      </c>
      <c r="Y260" s="142" t="s">
        <v>152</v>
      </c>
      <c r="Z260" s="142" t="s">
        <v>3446</v>
      </c>
      <c r="AA260" s="315" t="s">
        <v>3447</v>
      </c>
      <c r="AB260" s="142" t="s">
        <v>8556</v>
      </c>
      <c r="AC260" s="142" t="s">
        <v>3446</v>
      </c>
      <c r="AD260" s="142" t="s">
        <v>3446</v>
      </c>
      <c r="AE260" s="142" t="s">
        <v>152</v>
      </c>
      <c r="AF260" s="315"/>
      <c r="AH260" s="318" t="s">
        <v>152</v>
      </c>
      <c r="AI260" s="315" t="s">
        <v>3446</v>
      </c>
      <c r="AJ260" s="315" t="s">
        <v>152</v>
      </c>
      <c r="AK260" s="142" t="s">
        <v>152</v>
      </c>
      <c r="AL260" s="142" t="s">
        <v>1787</v>
      </c>
      <c r="AM260" s="316" t="s">
        <v>8557</v>
      </c>
      <c r="AN260" s="142" t="s">
        <v>152</v>
      </c>
      <c r="AO260" s="315" t="s">
        <v>1469</v>
      </c>
      <c r="AP260" s="315" t="s">
        <v>152</v>
      </c>
      <c r="AQ260" s="316"/>
      <c r="AR260" s="142" t="s">
        <v>152</v>
      </c>
      <c r="AS260" s="315" t="s">
        <v>150</v>
      </c>
      <c r="AT260" s="142" t="s">
        <v>152</v>
      </c>
      <c r="AU260" s="316"/>
      <c r="AV260" s="317" t="s">
        <v>152</v>
      </c>
      <c r="AW260" s="142" t="s">
        <v>152</v>
      </c>
    </row>
    <row r="261" spans="1:49" s="142" customFormat="1">
      <c r="A261" s="142" t="s">
        <v>10825</v>
      </c>
      <c r="B261" s="315" t="s">
        <v>10826</v>
      </c>
      <c r="C261" s="142" t="s">
        <v>3444</v>
      </c>
      <c r="D261" s="142" t="s">
        <v>3448</v>
      </c>
      <c r="E261" s="315" t="s">
        <v>8554</v>
      </c>
      <c r="F261" s="315" t="s">
        <v>1789</v>
      </c>
      <c r="G261" s="142" t="s">
        <v>150</v>
      </c>
      <c r="H261" s="316" t="s">
        <v>3445</v>
      </c>
      <c r="I261" s="317">
        <v>19101</v>
      </c>
      <c r="J261" s="317">
        <v>0</v>
      </c>
      <c r="K261" s="317" t="s">
        <v>152</v>
      </c>
      <c r="L261" s="315">
        <v>0</v>
      </c>
      <c r="M261" s="315" t="s">
        <v>152</v>
      </c>
      <c r="N261" s="315" t="s">
        <v>152</v>
      </c>
      <c r="O261" s="315" t="s">
        <v>152</v>
      </c>
      <c r="P261" s="315" t="s">
        <v>13058</v>
      </c>
      <c r="Q261" s="315" t="s">
        <v>152</v>
      </c>
      <c r="R261" s="315" t="s">
        <v>152</v>
      </c>
      <c r="S261" s="315" t="s">
        <v>152</v>
      </c>
      <c r="T261" s="315" t="s">
        <v>152</v>
      </c>
      <c r="U261" s="315" t="s">
        <v>152</v>
      </c>
      <c r="V261" s="315" t="s">
        <v>152</v>
      </c>
      <c r="W261" s="142" t="s">
        <v>10827</v>
      </c>
      <c r="X261" s="142" t="s">
        <v>6493</v>
      </c>
      <c r="Y261" s="142" t="s">
        <v>152</v>
      </c>
      <c r="Z261" s="142" t="s">
        <v>3446</v>
      </c>
      <c r="AA261" s="315" t="s">
        <v>3447</v>
      </c>
      <c r="AB261" s="142" t="s">
        <v>10828</v>
      </c>
      <c r="AC261" s="142" t="s">
        <v>3446</v>
      </c>
      <c r="AD261" s="142" t="s">
        <v>3446</v>
      </c>
      <c r="AE261" s="142" t="s">
        <v>152</v>
      </c>
      <c r="AF261" s="315"/>
      <c r="AH261" s="318" t="s">
        <v>152</v>
      </c>
      <c r="AI261" s="315" t="s">
        <v>3446</v>
      </c>
      <c r="AJ261" s="315" t="s">
        <v>152</v>
      </c>
      <c r="AK261" s="142" t="s">
        <v>10829</v>
      </c>
      <c r="AL261" s="142" t="s">
        <v>1787</v>
      </c>
      <c r="AM261" s="316" t="s">
        <v>8557</v>
      </c>
      <c r="AN261" s="142" t="s">
        <v>152</v>
      </c>
      <c r="AO261" s="315" t="s">
        <v>1469</v>
      </c>
      <c r="AP261" s="315" t="s">
        <v>152</v>
      </c>
      <c r="AQ261" s="316"/>
      <c r="AR261" s="142" t="s">
        <v>152</v>
      </c>
      <c r="AS261" s="315" t="s">
        <v>150</v>
      </c>
      <c r="AT261" s="142" t="s">
        <v>152</v>
      </c>
      <c r="AU261" s="316"/>
      <c r="AV261" s="317" t="s">
        <v>152</v>
      </c>
      <c r="AW261" s="142" t="s">
        <v>152</v>
      </c>
    </row>
    <row r="262" spans="1:49" s="142" customFormat="1">
      <c r="A262" s="142" t="s">
        <v>9445</v>
      </c>
      <c r="B262" s="315" t="s">
        <v>9446</v>
      </c>
      <c r="C262" s="142" t="s">
        <v>3444</v>
      </c>
      <c r="D262" s="142" t="s">
        <v>3448</v>
      </c>
      <c r="E262" s="315" t="s">
        <v>9447</v>
      </c>
      <c r="F262" s="315" t="s">
        <v>1789</v>
      </c>
      <c r="G262" s="142" t="s">
        <v>150</v>
      </c>
      <c r="H262" s="316" t="s">
        <v>3445</v>
      </c>
      <c r="I262" s="317">
        <v>19314</v>
      </c>
      <c r="J262" s="317">
        <v>0</v>
      </c>
      <c r="K262" s="317" t="s">
        <v>152</v>
      </c>
      <c r="L262" s="315">
        <v>0</v>
      </c>
      <c r="M262" s="315" t="s">
        <v>152</v>
      </c>
      <c r="N262" s="315" t="s">
        <v>152</v>
      </c>
      <c r="O262" s="315" t="s">
        <v>152</v>
      </c>
      <c r="P262" s="315" t="s">
        <v>12670</v>
      </c>
      <c r="Q262" s="315" t="s">
        <v>152</v>
      </c>
      <c r="R262" s="315" t="s">
        <v>152</v>
      </c>
      <c r="S262" s="315" t="s">
        <v>152</v>
      </c>
      <c r="T262" s="315" t="s">
        <v>152</v>
      </c>
      <c r="U262" s="315" t="s">
        <v>152</v>
      </c>
      <c r="V262" s="315" t="s">
        <v>152</v>
      </c>
      <c r="W262" s="142" t="s">
        <v>9448</v>
      </c>
      <c r="X262" s="142" t="s">
        <v>6492</v>
      </c>
      <c r="Y262" s="142" t="s">
        <v>152</v>
      </c>
      <c r="Z262" s="142" t="s">
        <v>3446</v>
      </c>
      <c r="AA262" s="315" t="s">
        <v>3447</v>
      </c>
      <c r="AB262" s="142" t="s">
        <v>9449</v>
      </c>
      <c r="AC262" s="142" t="s">
        <v>3446</v>
      </c>
      <c r="AD262" s="142" t="s">
        <v>3446</v>
      </c>
      <c r="AE262" s="142" t="s">
        <v>152</v>
      </c>
      <c r="AF262" s="315"/>
      <c r="AH262" s="318" t="s">
        <v>152</v>
      </c>
      <c r="AI262" s="315" t="s">
        <v>3446</v>
      </c>
      <c r="AJ262" s="315" t="s">
        <v>152</v>
      </c>
      <c r="AK262" s="142" t="s">
        <v>152</v>
      </c>
      <c r="AL262" s="142" t="s">
        <v>152</v>
      </c>
      <c r="AM262" s="316" t="s">
        <v>152</v>
      </c>
      <c r="AN262" s="142" t="s">
        <v>152</v>
      </c>
      <c r="AO262" s="315" t="s">
        <v>1469</v>
      </c>
      <c r="AP262" s="315" t="s">
        <v>152</v>
      </c>
      <c r="AQ262" s="316"/>
      <c r="AR262" s="142" t="s">
        <v>152</v>
      </c>
      <c r="AS262" s="315" t="s">
        <v>150</v>
      </c>
      <c r="AT262" s="142" t="s">
        <v>152</v>
      </c>
      <c r="AU262" s="316"/>
      <c r="AV262" s="317" t="s">
        <v>152</v>
      </c>
      <c r="AW262" s="142" t="s">
        <v>152</v>
      </c>
    </row>
    <row r="263" spans="1:49" s="142" customFormat="1">
      <c r="A263" s="142" t="s">
        <v>9162</v>
      </c>
      <c r="B263" s="315" t="s">
        <v>9163</v>
      </c>
      <c r="C263" s="142" t="s">
        <v>3444</v>
      </c>
      <c r="D263" s="142" t="s">
        <v>3448</v>
      </c>
      <c r="E263" s="315" t="s">
        <v>9164</v>
      </c>
      <c r="F263" s="315" t="s">
        <v>1789</v>
      </c>
      <c r="G263" s="142" t="s">
        <v>150</v>
      </c>
      <c r="H263" s="316" t="s">
        <v>3445</v>
      </c>
      <c r="I263" s="317">
        <v>24059</v>
      </c>
      <c r="J263" s="317">
        <v>0</v>
      </c>
      <c r="K263" s="317" t="s">
        <v>152</v>
      </c>
      <c r="L263" s="315">
        <v>0</v>
      </c>
      <c r="M263" s="315" t="s">
        <v>152</v>
      </c>
      <c r="N263" s="315" t="s">
        <v>152</v>
      </c>
      <c r="O263" s="315" t="s">
        <v>152</v>
      </c>
      <c r="P263" s="315" t="s">
        <v>12601</v>
      </c>
      <c r="Q263" s="315" t="s">
        <v>152</v>
      </c>
      <c r="R263" s="315" t="s">
        <v>152</v>
      </c>
      <c r="S263" s="315" t="s">
        <v>152</v>
      </c>
      <c r="T263" s="315" t="s">
        <v>152</v>
      </c>
      <c r="U263" s="315" t="s">
        <v>152</v>
      </c>
      <c r="V263" s="315" t="s">
        <v>152</v>
      </c>
      <c r="W263" s="142" t="s">
        <v>9165</v>
      </c>
      <c r="X263" s="142" t="s">
        <v>6493</v>
      </c>
      <c r="Y263" s="142" t="s">
        <v>152</v>
      </c>
      <c r="Z263" s="142" t="s">
        <v>3446</v>
      </c>
      <c r="AA263" s="315" t="s">
        <v>3447</v>
      </c>
      <c r="AC263" s="142" t="s">
        <v>3446</v>
      </c>
      <c r="AD263" s="142" t="s">
        <v>3446</v>
      </c>
      <c r="AE263" s="142" t="s">
        <v>152</v>
      </c>
      <c r="AF263" s="315"/>
      <c r="AH263" s="318" t="s">
        <v>152</v>
      </c>
      <c r="AI263" s="315" t="s">
        <v>3446</v>
      </c>
      <c r="AJ263" s="315" t="s">
        <v>152</v>
      </c>
      <c r="AK263" s="142" t="s">
        <v>2970</v>
      </c>
      <c r="AL263" s="142" t="s">
        <v>1787</v>
      </c>
      <c r="AM263" s="316" t="s">
        <v>9166</v>
      </c>
      <c r="AN263" s="142" t="s">
        <v>152</v>
      </c>
      <c r="AO263" s="315" t="s">
        <v>1469</v>
      </c>
      <c r="AP263" s="315" t="s">
        <v>152</v>
      </c>
      <c r="AQ263" s="316"/>
      <c r="AR263" s="142" t="s">
        <v>152</v>
      </c>
      <c r="AS263" s="315" t="s">
        <v>150</v>
      </c>
      <c r="AT263" s="142" t="s">
        <v>152</v>
      </c>
      <c r="AU263" s="316"/>
      <c r="AV263" s="317" t="s">
        <v>152</v>
      </c>
      <c r="AW263" s="142" t="s">
        <v>152</v>
      </c>
    </row>
    <row r="264" spans="1:49" s="142" customFormat="1">
      <c r="A264" s="142" t="s">
        <v>8563</v>
      </c>
      <c r="B264" s="315" t="s">
        <v>8564</v>
      </c>
      <c r="C264" s="142" t="s">
        <v>3444</v>
      </c>
      <c r="D264" s="142" t="s">
        <v>3448</v>
      </c>
      <c r="E264" s="315" t="s">
        <v>8565</v>
      </c>
      <c r="F264" s="315" t="s">
        <v>1789</v>
      </c>
      <c r="G264" s="142" t="s">
        <v>150</v>
      </c>
      <c r="H264" s="316" t="s">
        <v>3445</v>
      </c>
      <c r="I264" s="317">
        <v>23013</v>
      </c>
      <c r="J264" s="317">
        <v>0</v>
      </c>
      <c r="K264" s="317" t="s">
        <v>152</v>
      </c>
      <c r="L264" s="315">
        <v>0</v>
      </c>
      <c r="M264" s="315" t="s">
        <v>152</v>
      </c>
      <c r="N264" s="315" t="s">
        <v>152</v>
      </c>
      <c r="O264" s="315" t="s">
        <v>152</v>
      </c>
      <c r="P264" s="315" t="s">
        <v>12443</v>
      </c>
      <c r="Q264" s="315" t="s">
        <v>152</v>
      </c>
      <c r="R264" s="315" t="s">
        <v>152</v>
      </c>
      <c r="S264" s="315" t="s">
        <v>152</v>
      </c>
      <c r="T264" s="315" t="s">
        <v>152</v>
      </c>
      <c r="U264" s="315" t="s">
        <v>152</v>
      </c>
      <c r="V264" s="315" t="s">
        <v>152</v>
      </c>
      <c r="W264" s="142" t="s">
        <v>8566</v>
      </c>
      <c r="X264" s="142" t="s">
        <v>6492</v>
      </c>
      <c r="Y264" s="142" t="s">
        <v>152</v>
      </c>
      <c r="Z264" s="142" t="s">
        <v>3446</v>
      </c>
      <c r="AA264" s="315" t="s">
        <v>3447</v>
      </c>
      <c r="AB264" s="142" t="s">
        <v>8567</v>
      </c>
      <c r="AC264" s="142" t="s">
        <v>3446</v>
      </c>
      <c r="AD264" s="142" t="s">
        <v>3446</v>
      </c>
      <c r="AE264" s="142" t="s">
        <v>152</v>
      </c>
      <c r="AF264" s="315"/>
      <c r="AH264" s="318" t="s">
        <v>152</v>
      </c>
      <c r="AI264" s="315" t="s">
        <v>3446</v>
      </c>
      <c r="AJ264" s="315" t="s">
        <v>152</v>
      </c>
      <c r="AK264" s="142" t="s">
        <v>152</v>
      </c>
      <c r="AL264" s="142" t="s">
        <v>1787</v>
      </c>
      <c r="AM264" s="316" t="s">
        <v>8568</v>
      </c>
      <c r="AN264" s="142" t="s">
        <v>152</v>
      </c>
      <c r="AO264" s="315" t="s">
        <v>1469</v>
      </c>
      <c r="AP264" s="315" t="s">
        <v>152</v>
      </c>
      <c r="AQ264" s="316"/>
      <c r="AR264" s="142" t="s">
        <v>152</v>
      </c>
      <c r="AS264" s="315" t="s">
        <v>150</v>
      </c>
      <c r="AT264" s="142" t="s">
        <v>152</v>
      </c>
      <c r="AU264" s="316"/>
      <c r="AV264" s="317" t="s">
        <v>152</v>
      </c>
      <c r="AW264" s="142" t="s">
        <v>152</v>
      </c>
    </row>
    <row r="265" spans="1:49" s="142" customFormat="1">
      <c r="A265" s="142" t="s">
        <v>8487</v>
      </c>
      <c r="B265" s="315" t="s">
        <v>8488</v>
      </c>
      <c r="C265" s="142" t="s">
        <v>3444</v>
      </c>
      <c r="D265" s="142" t="s">
        <v>3448</v>
      </c>
      <c r="E265" s="315" t="s">
        <v>8489</v>
      </c>
      <c r="F265" s="315" t="s">
        <v>1789</v>
      </c>
      <c r="G265" s="142" t="s">
        <v>150</v>
      </c>
      <c r="H265" s="316" t="s">
        <v>3445</v>
      </c>
      <c r="I265" s="317">
        <v>23536</v>
      </c>
      <c r="J265" s="317">
        <v>0</v>
      </c>
      <c r="K265" s="317" t="s">
        <v>152</v>
      </c>
      <c r="L265" s="315">
        <v>0</v>
      </c>
      <c r="M265" s="315" t="s">
        <v>152</v>
      </c>
      <c r="N265" s="315" t="s">
        <v>152</v>
      </c>
      <c r="O265" s="315" t="s">
        <v>152</v>
      </c>
      <c r="P265" s="315" t="s">
        <v>12429</v>
      </c>
      <c r="Q265" s="315" t="s">
        <v>152</v>
      </c>
      <c r="R265" s="315" t="s">
        <v>152</v>
      </c>
      <c r="S265" s="315" t="s">
        <v>152</v>
      </c>
      <c r="T265" s="315" t="s">
        <v>152</v>
      </c>
      <c r="U265" s="315" t="s">
        <v>152</v>
      </c>
      <c r="V265" s="315" t="s">
        <v>152</v>
      </c>
      <c r="W265" s="142" t="s">
        <v>8490</v>
      </c>
      <c r="X265" s="142" t="s">
        <v>6493</v>
      </c>
      <c r="Y265" s="142" t="s">
        <v>152</v>
      </c>
      <c r="Z265" s="142" t="s">
        <v>3446</v>
      </c>
      <c r="AA265" s="315" t="s">
        <v>3447</v>
      </c>
      <c r="AC265" s="142" t="s">
        <v>3446</v>
      </c>
      <c r="AD265" s="142" t="s">
        <v>3446</v>
      </c>
      <c r="AE265" s="142" t="s">
        <v>152</v>
      </c>
      <c r="AF265" s="315"/>
      <c r="AH265" s="318" t="s">
        <v>152</v>
      </c>
      <c r="AI265" s="315" t="s">
        <v>3446</v>
      </c>
      <c r="AJ265" s="315" t="s">
        <v>152</v>
      </c>
      <c r="AK265" s="142" t="s">
        <v>8491</v>
      </c>
      <c r="AL265" s="142" t="s">
        <v>1787</v>
      </c>
      <c r="AM265" s="316" t="s">
        <v>8492</v>
      </c>
      <c r="AN265" s="142" t="s">
        <v>152</v>
      </c>
      <c r="AO265" s="315" t="s">
        <v>1469</v>
      </c>
      <c r="AP265" s="315" t="s">
        <v>152</v>
      </c>
      <c r="AQ265" s="316"/>
      <c r="AR265" s="142" t="s">
        <v>152</v>
      </c>
      <c r="AS265" s="315" t="s">
        <v>150</v>
      </c>
      <c r="AT265" s="142" t="s">
        <v>152</v>
      </c>
      <c r="AU265" s="316"/>
      <c r="AV265" s="317" t="s">
        <v>152</v>
      </c>
      <c r="AW265" s="142" t="s">
        <v>152</v>
      </c>
    </row>
    <row r="266" spans="1:49" s="142" customFormat="1">
      <c r="A266" s="142" t="s">
        <v>10450</v>
      </c>
      <c r="B266" s="315" t="s">
        <v>10451</v>
      </c>
      <c r="C266" s="142" t="s">
        <v>3444</v>
      </c>
      <c r="D266" s="142" t="s">
        <v>3448</v>
      </c>
      <c r="E266" s="315" t="s">
        <v>13386</v>
      </c>
      <c r="F266" s="315" t="s">
        <v>1789</v>
      </c>
      <c r="G266" s="142" t="s">
        <v>150</v>
      </c>
      <c r="H266" s="316" t="s">
        <v>3445</v>
      </c>
      <c r="I266" s="317">
        <v>27040</v>
      </c>
      <c r="J266" s="317">
        <v>0</v>
      </c>
      <c r="K266" s="317" t="s">
        <v>152</v>
      </c>
      <c r="L266" s="315">
        <v>0</v>
      </c>
      <c r="M266" s="315" t="s">
        <v>152</v>
      </c>
      <c r="N266" s="315" t="s">
        <v>152</v>
      </c>
      <c r="O266" s="315" t="s">
        <v>152</v>
      </c>
      <c r="P266" s="315" t="s">
        <v>13557</v>
      </c>
      <c r="Q266" s="315" t="s">
        <v>152</v>
      </c>
      <c r="R266" s="315" t="s">
        <v>152</v>
      </c>
      <c r="S266" s="315" t="s">
        <v>152</v>
      </c>
      <c r="T266" s="315" t="s">
        <v>152</v>
      </c>
      <c r="U266" s="315" t="s">
        <v>152</v>
      </c>
      <c r="V266" s="315" t="s">
        <v>152</v>
      </c>
      <c r="W266" s="142" t="s">
        <v>10452</v>
      </c>
      <c r="X266" s="142" t="s">
        <v>6492</v>
      </c>
      <c r="Y266" s="142" t="s">
        <v>152</v>
      </c>
      <c r="Z266" s="142" t="s">
        <v>3446</v>
      </c>
      <c r="AA266" s="315" t="s">
        <v>3447</v>
      </c>
      <c r="AB266" s="142" t="s">
        <v>9697</v>
      </c>
      <c r="AC266" s="142" t="s">
        <v>3446</v>
      </c>
      <c r="AD266" s="142" t="s">
        <v>3446</v>
      </c>
      <c r="AE266" s="142" t="s">
        <v>152</v>
      </c>
      <c r="AF266" s="315"/>
      <c r="AH266" s="318" t="s">
        <v>152</v>
      </c>
      <c r="AI266" s="315" t="s">
        <v>3446</v>
      </c>
      <c r="AJ266" s="315" t="s">
        <v>152</v>
      </c>
      <c r="AK266" s="142" t="s">
        <v>152</v>
      </c>
      <c r="AL266" s="142" t="s">
        <v>1787</v>
      </c>
      <c r="AM266" s="316" t="s">
        <v>10453</v>
      </c>
      <c r="AN266" s="142" t="s">
        <v>152</v>
      </c>
      <c r="AO266" s="315" t="s">
        <v>1469</v>
      </c>
      <c r="AP266" s="315" t="s">
        <v>152</v>
      </c>
      <c r="AQ266" s="316"/>
      <c r="AR266" s="142" t="s">
        <v>152</v>
      </c>
      <c r="AS266" s="315" t="s">
        <v>150</v>
      </c>
      <c r="AT266" s="142" t="s">
        <v>152</v>
      </c>
      <c r="AU266" s="316"/>
      <c r="AV266" s="317" t="s">
        <v>152</v>
      </c>
      <c r="AW266" s="142" t="s">
        <v>152</v>
      </c>
    </row>
    <row r="267" spans="1:49" s="142" customFormat="1">
      <c r="A267" s="142" t="s">
        <v>8282</v>
      </c>
      <c r="B267" s="315" t="s">
        <v>8283</v>
      </c>
      <c r="C267" s="142" t="s">
        <v>3444</v>
      </c>
      <c r="D267" s="142" t="s">
        <v>3448</v>
      </c>
      <c r="E267" s="315" t="s">
        <v>13374</v>
      </c>
      <c r="F267" s="315" t="s">
        <v>1789</v>
      </c>
      <c r="G267" s="142" t="s">
        <v>150</v>
      </c>
      <c r="H267" s="316" t="s">
        <v>3445</v>
      </c>
      <c r="I267" s="317">
        <v>24895</v>
      </c>
      <c r="J267" s="317">
        <v>0</v>
      </c>
      <c r="K267" s="317" t="s">
        <v>152</v>
      </c>
      <c r="L267" s="315">
        <v>0</v>
      </c>
      <c r="M267" s="315" t="s">
        <v>152</v>
      </c>
      <c r="N267" s="315" t="s">
        <v>152</v>
      </c>
      <c r="O267" s="315" t="s">
        <v>152</v>
      </c>
      <c r="P267" s="315" t="s">
        <v>13558</v>
      </c>
      <c r="Q267" s="315" t="s">
        <v>152</v>
      </c>
      <c r="R267" s="315" t="s">
        <v>152</v>
      </c>
      <c r="S267" s="315" t="s">
        <v>152</v>
      </c>
      <c r="T267" s="315" t="s">
        <v>152</v>
      </c>
      <c r="U267" s="315" t="s">
        <v>152</v>
      </c>
      <c r="V267" s="315" t="s">
        <v>152</v>
      </c>
      <c r="W267" s="142" t="s">
        <v>8284</v>
      </c>
      <c r="X267" s="142" t="s">
        <v>6493</v>
      </c>
      <c r="Y267" s="142" t="s">
        <v>152</v>
      </c>
      <c r="Z267" s="142" t="s">
        <v>3446</v>
      </c>
      <c r="AA267" s="315" t="s">
        <v>3447</v>
      </c>
      <c r="AB267" s="142" t="s">
        <v>8285</v>
      </c>
      <c r="AC267" s="142" t="s">
        <v>3446</v>
      </c>
      <c r="AD267" s="142" t="s">
        <v>3446</v>
      </c>
      <c r="AE267" s="142" t="s">
        <v>152</v>
      </c>
      <c r="AF267" s="315"/>
      <c r="AH267" s="318" t="s">
        <v>152</v>
      </c>
      <c r="AI267" s="315" t="s">
        <v>3446</v>
      </c>
      <c r="AJ267" s="315" t="s">
        <v>152</v>
      </c>
      <c r="AK267" s="142" t="s">
        <v>8286</v>
      </c>
      <c r="AL267" s="142" t="s">
        <v>1787</v>
      </c>
      <c r="AM267" s="316" t="s">
        <v>8287</v>
      </c>
      <c r="AN267" s="142" t="s">
        <v>152</v>
      </c>
      <c r="AO267" s="315" t="s">
        <v>1469</v>
      </c>
      <c r="AP267" s="315" t="s">
        <v>152</v>
      </c>
      <c r="AQ267" s="316"/>
      <c r="AR267" s="142" t="s">
        <v>152</v>
      </c>
      <c r="AS267" s="315" t="s">
        <v>150</v>
      </c>
      <c r="AT267" s="142" t="s">
        <v>152</v>
      </c>
      <c r="AU267" s="316"/>
      <c r="AV267" s="317" t="s">
        <v>152</v>
      </c>
      <c r="AW267" s="142" t="s">
        <v>152</v>
      </c>
    </row>
    <row r="268" spans="1:49" s="142" customFormat="1">
      <c r="A268" s="142" t="s">
        <v>9156</v>
      </c>
      <c r="B268" s="315" t="s">
        <v>9157</v>
      </c>
      <c r="C268" s="142" t="s">
        <v>3444</v>
      </c>
      <c r="D268" s="142" t="s">
        <v>3448</v>
      </c>
      <c r="E268" s="315" t="s">
        <v>9158</v>
      </c>
      <c r="F268" s="315" t="s">
        <v>1789</v>
      </c>
      <c r="G268" s="142" t="s">
        <v>150</v>
      </c>
      <c r="H268" s="316" t="s">
        <v>3445</v>
      </c>
      <c r="I268" s="317">
        <v>29980</v>
      </c>
      <c r="J268" s="317">
        <v>0</v>
      </c>
      <c r="K268" s="317" t="s">
        <v>152</v>
      </c>
      <c r="L268" s="315">
        <v>0</v>
      </c>
      <c r="M268" s="315" t="s">
        <v>152</v>
      </c>
      <c r="N268" s="315" t="s">
        <v>152</v>
      </c>
      <c r="O268" s="315" t="s">
        <v>152</v>
      </c>
      <c r="P268" s="315" t="s">
        <v>12600</v>
      </c>
      <c r="Q268" s="315" t="s">
        <v>152</v>
      </c>
      <c r="R268" s="315" t="s">
        <v>152</v>
      </c>
      <c r="S268" s="315" t="s">
        <v>152</v>
      </c>
      <c r="T268" s="315" t="s">
        <v>152</v>
      </c>
      <c r="U268" s="315" t="s">
        <v>152</v>
      </c>
      <c r="V268" s="315" t="s">
        <v>152</v>
      </c>
      <c r="W268" s="142" t="s">
        <v>9159</v>
      </c>
      <c r="X268" s="142" t="s">
        <v>6492</v>
      </c>
      <c r="Y268" s="142" t="s">
        <v>152</v>
      </c>
      <c r="Z268" s="142" t="s">
        <v>3446</v>
      </c>
      <c r="AA268" s="315" t="s">
        <v>3447</v>
      </c>
      <c r="AC268" s="142" t="s">
        <v>3446</v>
      </c>
      <c r="AD268" s="142" t="s">
        <v>3446</v>
      </c>
      <c r="AE268" s="142" t="s">
        <v>152</v>
      </c>
      <c r="AF268" s="315"/>
      <c r="AH268" s="318" t="s">
        <v>152</v>
      </c>
      <c r="AI268" s="315" t="s">
        <v>3446</v>
      </c>
      <c r="AJ268" s="315" t="s">
        <v>152</v>
      </c>
      <c r="AK268" s="142" t="s">
        <v>9160</v>
      </c>
      <c r="AL268" s="142" t="s">
        <v>1787</v>
      </c>
      <c r="AM268" s="316" t="s">
        <v>9161</v>
      </c>
      <c r="AN268" s="142" t="s">
        <v>152</v>
      </c>
      <c r="AO268" s="315" t="s">
        <v>1469</v>
      </c>
      <c r="AP268" s="315" t="s">
        <v>152</v>
      </c>
      <c r="AQ268" s="316"/>
      <c r="AR268" s="142" t="s">
        <v>152</v>
      </c>
      <c r="AS268" s="315" t="s">
        <v>150</v>
      </c>
      <c r="AT268" s="142" t="s">
        <v>152</v>
      </c>
      <c r="AU268" s="316"/>
      <c r="AV268" s="317" t="s">
        <v>152</v>
      </c>
      <c r="AW268" s="142" t="s">
        <v>152</v>
      </c>
    </row>
    <row r="269" spans="1:49" s="142" customFormat="1">
      <c r="A269" s="142" t="s">
        <v>11128</v>
      </c>
      <c r="B269" s="315" t="s">
        <v>491</v>
      </c>
      <c r="C269" s="142" t="s">
        <v>3444</v>
      </c>
      <c r="D269" s="142" t="s">
        <v>3448</v>
      </c>
      <c r="E269" s="315" t="s">
        <v>11129</v>
      </c>
      <c r="F269" s="315" t="s">
        <v>1789</v>
      </c>
      <c r="G269" s="142" t="s">
        <v>150</v>
      </c>
      <c r="H269" s="316" t="s">
        <v>3445</v>
      </c>
      <c r="I269" s="317">
        <v>34034</v>
      </c>
      <c r="J269" s="317">
        <v>0</v>
      </c>
      <c r="K269" s="317" t="s">
        <v>152</v>
      </c>
      <c r="L269" s="315">
        <v>0</v>
      </c>
      <c r="M269" s="315" t="s">
        <v>152</v>
      </c>
      <c r="N269" s="315" t="s">
        <v>152</v>
      </c>
      <c r="O269" s="315" t="s">
        <v>152</v>
      </c>
      <c r="P269" s="315" t="s">
        <v>13162</v>
      </c>
      <c r="Q269" s="315" t="s">
        <v>152</v>
      </c>
      <c r="R269" s="315" t="s">
        <v>152</v>
      </c>
      <c r="S269" s="315" t="s">
        <v>152</v>
      </c>
      <c r="T269" s="315" t="s">
        <v>152</v>
      </c>
      <c r="U269" s="315" t="s">
        <v>152</v>
      </c>
      <c r="V269" s="315" t="s">
        <v>152</v>
      </c>
      <c r="W269" s="142" t="s">
        <v>3593</v>
      </c>
      <c r="X269" s="142" t="s">
        <v>6492</v>
      </c>
      <c r="Y269" s="142" t="s">
        <v>152</v>
      </c>
      <c r="Z269" s="142" t="s">
        <v>3446</v>
      </c>
      <c r="AA269" s="315" t="s">
        <v>3447</v>
      </c>
      <c r="AB269" s="142" t="s">
        <v>11130</v>
      </c>
      <c r="AC269" s="142" t="s">
        <v>3446</v>
      </c>
      <c r="AD269" s="142" t="s">
        <v>3446</v>
      </c>
      <c r="AE269" s="142" t="s">
        <v>152</v>
      </c>
      <c r="AF269" s="315"/>
      <c r="AH269" s="318" t="s">
        <v>152</v>
      </c>
      <c r="AI269" s="315" t="s">
        <v>3446</v>
      </c>
      <c r="AJ269" s="315" t="s">
        <v>152</v>
      </c>
      <c r="AK269" s="142" t="s">
        <v>152</v>
      </c>
      <c r="AL269" s="142" t="s">
        <v>152</v>
      </c>
      <c r="AM269" s="316" t="s">
        <v>152</v>
      </c>
      <c r="AN269" s="142" t="s">
        <v>152</v>
      </c>
      <c r="AO269" s="315" t="s">
        <v>1469</v>
      </c>
      <c r="AP269" s="315" t="s">
        <v>152</v>
      </c>
      <c r="AQ269" s="316"/>
      <c r="AR269" s="142" t="s">
        <v>152</v>
      </c>
      <c r="AS269" s="315" t="s">
        <v>150</v>
      </c>
      <c r="AT269" s="142" t="s">
        <v>152</v>
      </c>
      <c r="AU269" s="316"/>
      <c r="AV269" s="317" t="s">
        <v>152</v>
      </c>
      <c r="AW269" s="142" t="s">
        <v>152</v>
      </c>
    </row>
    <row r="270" spans="1:49" s="142" customFormat="1">
      <c r="A270" s="142" t="s">
        <v>9624</v>
      </c>
      <c r="B270" s="315" t="s">
        <v>9625</v>
      </c>
      <c r="C270" s="142" t="s">
        <v>3444</v>
      </c>
      <c r="D270" s="142" t="s">
        <v>3448</v>
      </c>
      <c r="E270" s="315" t="s">
        <v>9626</v>
      </c>
      <c r="F270" s="315" t="s">
        <v>1789</v>
      </c>
      <c r="G270" s="142" t="s">
        <v>150</v>
      </c>
      <c r="H270" s="316" t="s">
        <v>3445</v>
      </c>
      <c r="I270" s="317">
        <v>29812</v>
      </c>
      <c r="J270" s="317">
        <v>0</v>
      </c>
      <c r="K270" s="317" t="s">
        <v>152</v>
      </c>
      <c r="L270" s="315">
        <v>0</v>
      </c>
      <c r="M270" s="315" t="s">
        <v>152</v>
      </c>
      <c r="N270" s="315" t="s">
        <v>152</v>
      </c>
      <c r="O270" s="315" t="s">
        <v>152</v>
      </c>
      <c r="P270" s="315" t="s">
        <v>12710</v>
      </c>
      <c r="Q270" s="315" t="s">
        <v>152</v>
      </c>
      <c r="R270" s="315" t="s">
        <v>152</v>
      </c>
      <c r="S270" s="315" t="s">
        <v>152</v>
      </c>
      <c r="T270" s="315" t="s">
        <v>152</v>
      </c>
      <c r="U270" s="315" t="s">
        <v>152</v>
      </c>
      <c r="V270" s="315" t="s">
        <v>152</v>
      </c>
      <c r="W270" s="142" t="s">
        <v>9627</v>
      </c>
      <c r="X270" s="142" t="s">
        <v>6492</v>
      </c>
      <c r="Y270" s="142" t="s">
        <v>152</v>
      </c>
      <c r="Z270" s="142" t="s">
        <v>3446</v>
      </c>
      <c r="AA270" s="315" t="s">
        <v>3447</v>
      </c>
      <c r="AB270" s="142" t="s">
        <v>9628</v>
      </c>
      <c r="AC270" s="142" t="s">
        <v>3446</v>
      </c>
      <c r="AD270" s="142" t="s">
        <v>3446</v>
      </c>
      <c r="AE270" s="142" t="s">
        <v>152</v>
      </c>
      <c r="AF270" s="315"/>
      <c r="AH270" s="318" t="s">
        <v>152</v>
      </c>
      <c r="AI270" s="315" t="s">
        <v>3446</v>
      </c>
      <c r="AJ270" s="315" t="s">
        <v>152</v>
      </c>
      <c r="AK270" s="142" t="s">
        <v>152</v>
      </c>
      <c r="AL270" s="142" t="s">
        <v>152</v>
      </c>
      <c r="AM270" s="316" t="s">
        <v>152</v>
      </c>
      <c r="AN270" s="142" t="s">
        <v>152</v>
      </c>
      <c r="AO270" s="315" t="s">
        <v>1469</v>
      </c>
      <c r="AP270" s="315" t="s">
        <v>152</v>
      </c>
      <c r="AQ270" s="316"/>
      <c r="AR270" s="142" t="s">
        <v>152</v>
      </c>
      <c r="AS270" s="315" t="s">
        <v>150</v>
      </c>
      <c r="AT270" s="142" t="s">
        <v>152</v>
      </c>
      <c r="AU270" s="316"/>
      <c r="AV270" s="317" t="s">
        <v>152</v>
      </c>
      <c r="AW270" s="142" t="s">
        <v>152</v>
      </c>
    </row>
    <row r="271" spans="1:49" s="142" customFormat="1">
      <c r="A271" s="142" t="s">
        <v>9398</v>
      </c>
      <c r="B271" s="315" t="s">
        <v>9399</v>
      </c>
      <c r="C271" s="142" t="s">
        <v>3444</v>
      </c>
      <c r="D271" s="142" t="s">
        <v>3448</v>
      </c>
      <c r="E271" s="315" t="s">
        <v>9400</v>
      </c>
      <c r="F271" s="315" t="s">
        <v>1789</v>
      </c>
      <c r="G271" s="142" t="s">
        <v>150</v>
      </c>
      <c r="H271" s="316" t="s">
        <v>3445</v>
      </c>
      <c r="I271" s="317">
        <v>27196</v>
      </c>
      <c r="J271" s="317">
        <v>0</v>
      </c>
      <c r="K271" s="317" t="s">
        <v>152</v>
      </c>
      <c r="L271" s="315">
        <v>0</v>
      </c>
      <c r="M271" s="315" t="s">
        <v>152</v>
      </c>
      <c r="N271" s="315" t="s">
        <v>152</v>
      </c>
      <c r="O271" s="315" t="s">
        <v>152</v>
      </c>
      <c r="P271" s="315" t="s">
        <v>12662</v>
      </c>
      <c r="Q271" s="315" t="s">
        <v>152</v>
      </c>
      <c r="R271" s="315" t="s">
        <v>152</v>
      </c>
      <c r="S271" s="315" t="s">
        <v>152</v>
      </c>
      <c r="T271" s="315" t="s">
        <v>152</v>
      </c>
      <c r="U271" s="315" t="s">
        <v>152</v>
      </c>
      <c r="V271" s="315" t="s">
        <v>152</v>
      </c>
      <c r="W271" s="142" t="s">
        <v>9401</v>
      </c>
      <c r="X271" s="142" t="s">
        <v>6492</v>
      </c>
      <c r="Y271" s="142" t="s">
        <v>152</v>
      </c>
      <c r="Z271" s="142" t="s">
        <v>3446</v>
      </c>
      <c r="AA271" s="315" t="s">
        <v>3447</v>
      </c>
      <c r="AB271" s="142" t="s">
        <v>9402</v>
      </c>
      <c r="AC271" s="142" t="s">
        <v>3446</v>
      </c>
      <c r="AD271" s="142" t="s">
        <v>3446</v>
      </c>
      <c r="AE271" s="142" t="s">
        <v>152</v>
      </c>
      <c r="AF271" s="315"/>
      <c r="AH271" s="318" t="s">
        <v>152</v>
      </c>
      <c r="AI271" s="315" t="s">
        <v>3446</v>
      </c>
      <c r="AJ271" s="315" t="s">
        <v>152</v>
      </c>
      <c r="AK271" s="142" t="s">
        <v>9403</v>
      </c>
      <c r="AL271" s="142" t="s">
        <v>1787</v>
      </c>
      <c r="AM271" s="316" t="s">
        <v>9404</v>
      </c>
      <c r="AN271" s="142" t="s">
        <v>152</v>
      </c>
      <c r="AO271" s="315" t="s">
        <v>1469</v>
      </c>
      <c r="AP271" s="315" t="s">
        <v>152</v>
      </c>
      <c r="AQ271" s="316"/>
      <c r="AR271" s="142" t="s">
        <v>152</v>
      </c>
      <c r="AS271" s="315" t="s">
        <v>150</v>
      </c>
      <c r="AT271" s="142" t="s">
        <v>152</v>
      </c>
      <c r="AU271" s="316"/>
      <c r="AV271" s="317" t="s">
        <v>152</v>
      </c>
      <c r="AW271" s="142" t="s">
        <v>152</v>
      </c>
    </row>
    <row r="272" spans="1:49" s="142" customFormat="1">
      <c r="A272" s="142" t="s">
        <v>10454</v>
      </c>
      <c r="B272" s="315" t="s">
        <v>10455</v>
      </c>
      <c r="C272" s="142" t="s">
        <v>3444</v>
      </c>
      <c r="D272" s="142" t="s">
        <v>3448</v>
      </c>
      <c r="E272" s="315" t="s">
        <v>13387</v>
      </c>
      <c r="F272" s="315" t="s">
        <v>1789</v>
      </c>
      <c r="G272" s="142" t="s">
        <v>150</v>
      </c>
      <c r="H272" s="316" t="s">
        <v>3445</v>
      </c>
      <c r="I272" s="317">
        <v>25105</v>
      </c>
      <c r="J272" s="317">
        <v>0</v>
      </c>
      <c r="K272" s="317" t="s">
        <v>152</v>
      </c>
      <c r="L272" s="315">
        <v>0</v>
      </c>
      <c r="M272" s="315" t="s">
        <v>152</v>
      </c>
      <c r="N272" s="315" t="s">
        <v>152</v>
      </c>
      <c r="O272" s="315" t="s">
        <v>152</v>
      </c>
      <c r="P272" s="315" t="s">
        <v>13559</v>
      </c>
      <c r="Q272" s="315" t="s">
        <v>152</v>
      </c>
      <c r="R272" s="315" t="s">
        <v>152</v>
      </c>
      <c r="S272" s="315" t="s">
        <v>152</v>
      </c>
      <c r="T272" s="315" t="s">
        <v>152</v>
      </c>
      <c r="U272" s="315" t="s">
        <v>152</v>
      </c>
      <c r="V272" s="315" t="s">
        <v>152</v>
      </c>
      <c r="W272" s="142" t="s">
        <v>10456</v>
      </c>
      <c r="X272" s="142" t="s">
        <v>6492</v>
      </c>
      <c r="Y272" s="142" t="s">
        <v>152</v>
      </c>
      <c r="Z272" s="142" t="s">
        <v>3446</v>
      </c>
      <c r="AA272" s="315" t="s">
        <v>3447</v>
      </c>
      <c r="AB272" s="142" t="s">
        <v>8545</v>
      </c>
      <c r="AC272" s="142" t="s">
        <v>3446</v>
      </c>
      <c r="AD272" s="142" t="s">
        <v>3446</v>
      </c>
      <c r="AE272" s="142" t="s">
        <v>152</v>
      </c>
      <c r="AF272" s="315"/>
      <c r="AH272" s="318" t="s">
        <v>152</v>
      </c>
      <c r="AI272" s="315" t="s">
        <v>3446</v>
      </c>
      <c r="AJ272" s="315" t="s">
        <v>152</v>
      </c>
      <c r="AK272" s="142" t="s">
        <v>152</v>
      </c>
      <c r="AL272" s="142" t="s">
        <v>1787</v>
      </c>
      <c r="AM272" s="316" t="s">
        <v>10457</v>
      </c>
      <c r="AN272" s="142" t="s">
        <v>152</v>
      </c>
      <c r="AO272" s="315" t="s">
        <v>1469</v>
      </c>
      <c r="AP272" s="315" t="s">
        <v>152</v>
      </c>
      <c r="AQ272" s="316"/>
      <c r="AR272" s="142" t="s">
        <v>152</v>
      </c>
      <c r="AS272" s="315" t="s">
        <v>150</v>
      </c>
      <c r="AT272" s="142" t="s">
        <v>152</v>
      </c>
      <c r="AU272" s="316"/>
      <c r="AV272" s="317" t="s">
        <v>152</v>
      </c>
      <c r="AW272" s="142" t="s">
        <v>152</v>
      </c>
    </row>
    <row r="273" spans="1:49" s="142" customFormat="1">
      <c r="A273" s="142" t="s">
        <v>10464</v>
      </c>
      <c r="B273" s="315" t="s">
        <v>10465</v>
      </c>
      <c r="C273" s="142" t="s">
        <v>3444</v>
      </c>
      <c r="D273" s="142" t="s">
        <v>3448</v>
      </c>
      <c r="E273" s="315" t="s">
        <v>13388</v>
      </c>
      <c r="F273" s="315" t="s">
        <v>1789</v>
      </c>
      <c r="G273" s="142" t="s">
        <v>150</v>
      </c>
      <c r="H273" s="316" t="s">
        <v>3445</v>
      </c>
      <c r="I273" s="317">
        <v>100000</v>
      </c>
      <c r="J273" s="317">
        <v>0</v>
      </c>
      <c r="K273" s="317" t="s">
        <v>152</v>
      </c>
      <c r="L273" s="315">
        <v>0</v>
      </c>
      <c r="M273" s="315" t="s">
        <v>152</v>
      </c>
      <c r="N273" s="315" t="s">
        <v>152</v>
      </c>
      <c r="O273" s="315" t="s">
        <v>152</v>
      </c>
      <c r="P273" s="315" t="s">
        <v>13560</v>
      </c>
      <c r="Q273" s="315" t="s">
        <v>152</v>
      </c>
      <c r="R273" s="315" t="s">
        <v>152</v>
      </c>
      <c r="S273" s="315" t="s">
        <v>152</v>
      </c>
      <c r="T273" s="315" t="s">
        <v>152</v>
      </c>
      <c r="U273" s="315" t="s">
        <v>152</v>
      </c>
      <c r="V273" s="315" t="s">
        <v>152</v>
      </c>
      <c r="W273" s="142" t="s">
        <v>10466</v>
      </c>
      <c r="X273" s="142" t="s">
        <v>6492</v>
      </c>
      <c r="Y273" s="142" t="s">
        <v>152</v>
      </c>
      <c r="Z273" s="142" t="s">
        <v>3446</v>
      </c>
      <c r="AA273" s="315" t="s">
        <v>3447</v>
      </c>
      <c r="AB273" s="142" t="s">
        <v>10467</v>
      </c>
      <c r="AC273" s="142" t="s">
        <v>3446</v>
      </c>
      <c r="AD273" s="142" t="s">
        <v>3446</v>
      </c>
      <c r="AE273" s="142" t="s">
        <v>152</v>
      </c>
      <c r="AF273" s="315"/>
      <c r="AH273" s="318" t="s">
        <v>152</v>
      </c>
      <c r="AI273" s="315" t="s">
        <v>3446</v>
      </c>
      <c r="AJ273" s="315" t="s">
        <v>152</v>
      </c>
      <c r="AK273" s="142" t="s">
        <v>152</v>
      </c>
      <c r="AL273" s="142" t="s">
        <v>1787</v>
      </c>
      <c r="AM273" s="316" t="s">
        <v>10468</v>
      </c>
      <c r="AN273" s="142" t="s">
        <v>152</v>
      </c>
      <c r="AO273" s="315" t="s">
        <v>1469</v>
      </c>
      <c r="AP273" s="315" t="s">
        <v>152</v>
      </c>
      <c r="AQ273" s="316"/>
      <c r="AR273" s="142" t="s">
        <v>152</v>
      </c>
      <c r="AS273" s="315" t="s">
        <v>150</v>
      </c>
      <c r="AT273" s="142" t="s">
        <v>152</v>
      </c>
      <c r="AU273" s="316"/>
      <c r="AV273" s="317" t="s">
        <v>152</v>
      </c>
      <c r="AW273" s="142" t="s">
        <v>152</v>
      </c>
    </row>
    <row r="274" spans="1:49" s="142" customFormat="1">
      <c r="A274" s="142" t="s">
        <v>10788</v>
      </c>
      <c r="B274" s="315" t="s">
        <v>10789</v>
      </c>
      <c r="C274" s="142" t="s">
        <v>3444</v>
      </c>
      <c r="D274" s="142" t="s">
        <v>3448</v>
      </c>
      <c r="E274" s="315" t="s">
        <v>13393</v>
      </c>
      <c r="F274" s="315" t="s">
        <v>1789</v>
      </c>
      <c r="G274" s="142" t="s">
        <v>150</v>
      </c>
      <c r="H274" s="316" t="s">
        <v>3445</v>
      </c>
      <c r="I274" s="317">
        <v>30393</v>
      </c>
      <c r="J274" s="317">
        <v>0</v>
      </c>
      <c r="K274" s="317" t="s">
        <v>152</v>
      </c>
      <c r="L274" s="315">
        <v>0</v>
      </c>
      <c r="M274" s="315" t="s">
        <v>152</v>
      </c>
      <c r="N274" s="315" t="s">
        <v>152</v>
      </c>
      <c r="O274" s="315" t="s">
        <v>152</v>
      </c>
      <c r="P274" s="315" t="s">
        <v>13561</v>
      </c>
      <c r="Q274" s="315" t="s">
        <v>152</v>
      </c>
      <c r="R274" s="315" t="s">
        <v>152</v>
      </c>
      <c r="S274" s="315" t="s">
        <v>152</v>
      </c>
      <c r="T274" s="315" t="s">
        <v>152</v>
      </c>
      <c r="U274" s="315" t="s">
        <v>152</v>
      </c>
      <c r="V274" s="315" t="s">
        <v>152</v>
      </c>
      <c r="W274" s="142" t="s">
        <v>10790</v>
      </c>
      <c r="X274" s="142" t="s">
        <v>6492</v>
      </c>
      <c r="Y274" s="142" t="s">
        <v>152</v>
      </c>
      <c r="Z274" s="142" t="s">
        <v>3446</v>
      </c>
      <c r="AA274" s="315" t="s">
        <v>3447</v>
      </c>
      <c r="AB274" s="142" t="s">
        <v>10791</v>
      </c>
      <c r="AC274" s="142" t="s">
        <v>3446</v>
      </c>
      <c r="AD274" s="142" t="s">
        <v>3446</v>
      </c>
      <c r="AE274" s="142" t="s">
        <v>152</v>
      </c>
      <c r="AF274" s="315"/>
      <c r="AH274" s="318" t="s">
        <v>152</v>
      </c>
      <c r="AI274" s="315" t="s">
        <v>3446</v>
      </c>
      <c r="AJ274" s="315" t="s">
        <v>152</v>
      </c>
      <c r="AK274" s="142" t="s">
        <v>10792</v>
      </c>
      <c r="AL274" s="142" t="s">
        <v>1787</v>
      </c>
      <c r="AM274" s="316" t="s">
        <v>8530</v>
      </c>
      <c r="AN274" s="142" t="s">
        <v>152</v>
      </c>
      <c r="AO274" s="315" t="s">
        <v>1469</v>
      </c>
      <c r="AP274" s="315" t="s">
        <v>152</v>
      </c>
      <c r="AQ274" s="316"/>
      <c r="AR274" s="142" t="s">
        <v>152</v>
      </c>
      <c r="AS274" s="315" t="s">
        <v>150</v>
      </c>
      <c r="AT274" s="142" t="s">
        <v>152</v>
      </c>
      <c r="AU274" s="316"/>
      <c r="AV274" s="317" t="s">
        <v>152</v>
      </c>
      <c r="AW274" s="142" t="s">
        <v>152</v>
      </c>
    </row>
    <row r="275" spans="1:49" s="142" customFormat="1">
      <c r="A275" s="142" t="s">
        <v>8965</v>
      </c>
      <c r="B275" s="315" t="s">
        <v>8966</v>
      </c>
      <c r="C275" s="142" t="s">
        <v>3444</v>
      </c>
      <c r="D275" s="142" t="s">
        <v>3448</v>
      </c>
      <c r="E275" s="315" t="s">
        <v>8967</v>
      </c>
      <c r="F275" s="315" t="s">
        <v>1789</v>
      </c>
      <c r="G275" s="142" t="s">
        <v>150</v>
      </c>
      <c r="H275" s="316" t="s">
        <v>3445</v>
      </c>
      <c r="I275" s="317">
        <v>31435</v>
      </c>
      <c r="J275" s="317">
        <v>0</v>
      </c>
      <c r="K275" s="317" t="s">
        <v>152</v>
      </c>
      <c r="L275" s="315">
        <v>0</v>
      </c>
      <c r="M275" s="315" t="s">
        <v>152</v>
      </c>
      <c r="N275" s="315" t="s">
        <v>152</v>
      </c>
      <c r="O275" s="315" t="s">
        <v>152</v>
      </c>
      <c r="P275" s="315" t="s">
        <v>12559</v>
      </c>
      <c r="Q275" s="315" t="s">
        <v>152</v>
      </c>
      <c r="R275" s="315" t="s">
        <v>152</v>
      </c>
      <c r="S275" s="315" t="s">
        <v>152</v>
      </c>
      <c r="T275" s="315" t="s">
        <v>152</v>
      </c>
      <c r="U275" s="315" t="s">
        <v>152</v>
      </c>
      <c r="V275" s="315" t="s">
        <v>152</v>
      </c>
      <c r="W275" s="142" t="s">
        <v>8968</v>
      </c>
      <c r="X275" s="142" t="s">
        <v>6493</v>
      </c>
      <c r="Y275" s="142" t="s">
        <v>152</v>
      </c>
      <c r="Z275" s="142" t="s">
        <v>3446</v>
      </c>
      <c r="AA275" s="315" t="s">
        <v>3447</v>
      </c>
      <c r="AB275" s="142" t="s">
        <v>8969</v>
      </c>
      <c r="AC275" s="142" t="s">
        <v>3446</v>
      </c>
      <c r="AD275" s="142" t="s">
        <v>3446</v>
      </c>
      <c r="AE275" s="142" t="s">
        <v>152</v>
      </c>
      <c r="AF275" s="315"/>
      <c r="AH275" s="318" t="s">
        <v>152</v>
      </c>
      <c r="AI275" s="315" t="s">
        <v>3446</v>
      </c>
      <c r="AJ275" s="315" t="s">
        <v>152</v>
      </c>
      <c r="AK275" s="142" t="s">
        <v>8970</v>
      </c>
      <c r="AL275" s="142" t="s">
        <v>1787</v>
      </c>
      <c r="AM275" s="316" t="s">
        <v>8654</v>
      </c>
      <c r="AN275" s="142" t="s">
        <v>152</v>
      </c>
      <c r="AO275" s="315" t="s">
        <v>1469</v>
      </c>
      <c r="AP275" s="315" t="s">
        <v>152</v>
      </c>
      <c r="AQ275" s="316"/>
      <c r="AR275" s="142" t="s">
        <v>152</v>
      </c>
      <c r="AS275" s="315" t="s">
        <v>150</v>
      </c>
      <c r="AT275" s="142" t="s">
        <v>152</v>
      </c>
      <c r="AU275" s="316"/>
      <c r="AV275" s="317" t="s">
        <v>152</v>
      </c>
      <c r="AW275" s="142" t="s">
        <v>152</v>
      </c>
    </row>
    <row r="276" spans="1:49" s="142" customFormat="1">
      <c r="A276" s="142" t="s">
        <v>8319</v>
      </c>
      <c r="B276" s="315" t="s">
        <v>8320</v>
      </c>
      <c r="C276" s="142" t="s">
        <v>3444</v>
      </c>
      <c r="D276" s="142" t="s">
        <v>3448</v>
      </c>
      <c r="E276" s="315" t="s">
        <v>9813</v>
      </c>
      <c r="F276" s="315" t="s">
        <v>1789</v>
      </c>
      <c r="G276" s="142" t="s">
        <v>150</v>
      </c>
      <c r="H276" s="316" t="s">
        <v>3445</v>
      </c>
      <c r="I276" s="317">
        <v>30385</v>
      </c>
      <c r="J276" s="317">
        <v>0</v>
      </c>
      <c r="K276" s="317" t="s">
        <v>152</v>
      </c>
      <c r="L276" s="315">
        <v>0</v>
      </c>
      <c r="M276" s="315" t="s">
        <v>152</v>
      </c>
      <c r="N276" s="315" t="s">
        <v>152</v>
      </c>
      <c r="O276" s="315" t="s">
        <v>152</v>
      </c>
      <c r="P276" s="315" t="s">
        <v>13562</v>
      </c>
      <c r="Q276" s="315" t="s">
        <v>152</v>
      </c>
      <c r="R276" s="315" t="s">
        <v>152</v>
      </c>
      <c r="S276" s="315" t="s">
        <v>152</v>
      </c>
      <c r="T276" s="315" t="s">
        <v>152</v>
      </c>
      <c r="U276" s="315" t="s">
        <v>152</v>
      </c>
      <c r="V276" s="315" t="s">
        <v>152</v>
      </c>
      <c r="W276" s="142" t="s">
        <v>8321</v>
      </c>
      <c r="X276" s="142" t="s">
        <v>6492</v>
      </c>
      <c r="Y276" s="142" t="s">
        <v>152</v>
      </c>
      <c r="Z276" s="142" t="s">
        <v>3446</v>
      </c>
      <c r="AA276" s="315" t="s">
        <v>3447</v>
      </c>
      <c r="AB276" s="142" t="s">
        <v>8322</v>
      </c>
      <c r="AC276" s="142" t="s">
        <v>3446</v>
      </c>
      <c r="AD276" s="142" t="s">
        <v>3446</v>
      </c>
      <c r="AE276" s="142" t="s">
        <v>152</v>
      </c>
      <c r="AF276" s="315"/>
      <c r="AH276" s="318" t="s">
        <v>152</v>
      </c>
      <c r="AI276" s="315" t="s">
        <v>3446</v>
      </c>
      <c r="AJ276" s="315" t="s">
        <v>152</v>
      </c>
      <c r="AK276" s="142" t="s">
        <v>8323</v>
      </c>
      <c r="AL276" s="142" t="s">
        <v>1787</v>
      </c>
      <c r="AM276" s="316" t="s">
        <v>8324</v>
      </c>
      <c r="AN276" s="142" t="s">
        <v>152</v>
      </c>
      <c r="AO276" s="315" t="s">
        <v>1469</v>
      </c>
      <c r="AP276" s="315" t="s">
        <v>152</v>
      </c>
      <c r="AQ276" s="316"/>
      <c r="AR276" s="142" t="s">
        <v>152</v>
      </c>
      <c r="AS276" s="315" t="s">
        <v>150</v>
      </c>
      <c r="AT276" s="142" t="s">
        <v>152</v>
      </c>
      <c r="AU276" s="316"/>
      <c r="AV276" s="317" t="s">
        <v>152</v>
      </c>
      <c r="AW276" s="142" t="s">
        <v>152</v>
      </c>
    </row>
    <row r="277" spans="1:49" s="142" customFormat="1">
      <c r="A277" s="142" t="s">
        <v>9811</v>
      </c>
      <c r="B277" s="315" t="s">
        <v>9812</v>
      </c>
      <c r="C277" s="142" t="s">
        <v>3444</v>
      </c>
      <c r="D277" s="142" t="s">
        <v>3448</v>
      </c>
      <c r="E277" s="315" t="s">
        <v>9813</v>
      </c>
      <c r="F277" s="315" t="s">
        <v>1789</v>
      </c>
      <c r="G277" s="142" t="s">
        <v>150</v>
      </c>
      <c r="H277" s="316" t="s">
        <v>3445</v>
      </c>
      <c r="I277" s="317">
        <v>29812</v>
      </c>
      <c r="J277" s="317">
        <v>0</v>
      </c>
      <c r="K277" s="317" t="s">
        <v>152</v>
      </c>
      <c r="L277" s="315">
        <v>0</v>
      </c>
      <c r="M277" s="315" t="s">
        <v>152</v>
      </c>
      <c r="N277" s="315" t="s">
        <v>152</v>
      </c>
      <c r="O277" s="315" t="s">
        <v>152</v>
      </c>
      <c r="P277" s="315" t="s">
        <v>12761</v>
      </c>
      <c r="Q277" s="315" t="s">
        <v>152</v>
      </c>
      <c r="R277" s="315" t="s">
        <v>152</v>
      </c>
      <c r="S277" s="315" t="s">
        <v>152</v>
      </c>
      <c r="T277" s="315" t="s">
        <v>152</v>
      </c>
      <c r="U277" s="315" t="s">
        <v>152</v>
      </c>
      <c r="V277" s="315" t="s">
        <v>152</v>
      </c>
      <c r="W277" s="142" t="s">
        <v>9814</v>
      </c>
      <c r="X277" s="142" t="s">
        <v>6492</v>
      </c>
      <c r="Y277" s="142" t="s">
        <v>152</v>
      </c>
      <c r="Z277" s="142" t="s">
        <v>3446</v>
      </c>
      <c r="AA277" s="315" t="s">
        <v>3447</v>
      </c>
      <c r="AB277" s="142" t="s">
        <v>9815</v>
      </c>
      <c r="AC277" s="142" t="s">
        <v>3446</v>
      </c>
      <c r="AD277" s="142" t="s">
        <v>3446</v>
      </c>
      <c r="AE277" s="142" t="s">
        <v>152</v>
      </c>
      <c r="AF277" s="315"/>
      <c r="AH277" s="318" t="s">
        <v>152</v>
      </c>
      <c r="AI277" s="315" t="s">
        <v>3446</v>
      </c>
      <c r="AJ277" s="315" t="s">
        <v>152</v>
      </c>
      <c r="AK277" s="142" t="s">
        <v>152</v>
      </c>
      <c r="AL277" s="142" t="s">
        <v>1787</v>
      </c>
      <c r="AM277" s="316" t="s">
        <v>8324</v>
      </c>
      <c r="AN277" s="142" t="s">
        <v>152</v>
      </c>
      <c r="AO277" s="315" t="s">
        <v>1469</v>
      </c>
      <c r="AP277" s="315" t="s">
        <v>152</v>
      </c>
      <c r="AQ277" s="316"/>
      <c r="AR277" s="142" t="s">
        <v>152</v>
      </c>
      <c r="AS277" s="315" t="s">
        <v>150</v>
      </c>
      <c r="AT277" s="142" t="s">
        <v>152</v>
      </c>
      <c r="AU277" s="316"/>
      <c r="AV277" s="317" t="s">
        <v>152</v>
      </c>
      <c r="AW277" s="142" t="s">
        <v>152</v>
      </c>
    </row>
    <row r="278" spans="1:49" s="142" customFormat="1">
      <c r="A278" s="142" t="s">
        <v>10469</v>
      </c>
      <c r="B278" s="315" t="s">
        <v>490</v>
      </c>
      <c r="C278" s="142" t="s">
        <v>3444</v>
      </c>
      <c r="D278" s="142" t="s">
        <v>3448</v>
      </c>
      <c r="E278" s="315" t="s">
        <v>10470</v>
      </c>
      <c r="F278" s="315" t="s">
        <v>1789</v>
      </c>
      <c r="G278" s="142" t="s">
        <v>1788</v>
      </c>
      <c r="H278" s="316" t="s">
        <v>3445</v>
      </c>
      <c r="I278" s="317">
        <v>54653</v>
      </c>
      <c r="J278" s="317">
        <v>0</v>
      </c>
      <c r="K278" s="317" t="s">
        <v>152</v>
      </c>
      <c r="L278" s="315">
        <v>0</v>
      </c>
      <c r="M278" s="315" t="s">
        <v>152</v>
      </c>
      <c r="N278" s="315" t="s">
        <v>152</v>
      </c>
      <c r="O278" s="315" t="s">
        <v>152</v>
      </c>
      <c r="P278" s="315" t="s">
        <v>12997</v>
      </c>
      <c r="Q278" s="315" t="s">
        <v>152</v>
      </c>
      <c r="R278" s="315" t="s">
        <v>152</v>
      </c>
      <c r="S278" s="315" t="s">
        <v>152</v>
      </c>
      <c r="T278" s="315" t="s">
        <v>152</v>
      </c>
      <c r="U278" s="315" t="s">
        <v>152</v>
      </c>
      <c r="V278" s="315" t="s">
        <v>152</v>
      </c>
      <c r="W278" s="142" t="s">
        <v>3713</v>
      </c>
      <c r="X278" s="142" t="s">
        <v>6492</v>
      </c>
      <c r="Y278" s="142" t="s">
        <v>152</v>
      </c>
      <c r="Z278" s="142" t="s">
        <v>3446</v>
      </c>
      <c r="AA278" s="315" t="s">
        <v>3447</v>
      </c>
      <c r="AB278" s="142" t="s">
        <v>10471</v>
      </c>
      <c r="AC278" s="142" t="s">
        <v>3446</v>
      </c>
      <c r="AD278" s="142" t="s">
        <v>3446</v>
      </c>
      <c r="AE278" s="142" t="s">
        <v>152</v>
      </c>
      <c r="AF278" s="315"/>
      <c r="AH278" s="318" t="s">
        <v>152</v>
      </c>
      <c r="AI278" s="315" t="s">
        <v>3446</v>
      </c>
      <c r="AJ278" s="315" t="s">
        <v>152</v>
      </c>
      <c r="AK278" s="142" t="s">
        <v>152</v>
      </c>
      <c r="AL278" s="142" t="s">
        <v>1787</v>
      </c>
      <c r="AM278" s="316" t="s">
        <v>3714</v>
      </c>
      <c r="AN278" s="142" t="s">
        <v>152</v>
      </c>
      <c r="AO278" s="315" t="s">
        <v>1469</v>
      </c>
      <c r="AP278" s="315" t="s">
        <v>152</v>
      </c>
      <c r="AQ278" s="316"/>
      <c r="AR278" s="142" t="s">
        <v>152</v>
      </c>
      <c r="AS278" s="315" t="s">
        <v>150</v>
      </c>
      <c r="AT278" s="142" t="s">
        <v>152</v>
      </c>
      <c r="AU278" s="316"/>
      <c r="AV278" s="317" t="s">
        <v>152</v>
      </c>
      <c r="AW278" s="142" t="s">
        <v>152</v>
      </c>
    </row>
    <row r="279" spans="1:49" s="142" customFormat="1">
      <c r="A279" s="142" t="s">
        <v>11164</v>
      </c>
      <c r="B279" s="315" t="s">
        <v>489</v>
      </c>
      <c r="C279" s="142" t="s">
        <v>3444</v>
      </c>
      <c r="D279" s="142" t="s">
        <v>3448</v>
      </c>
      <c r="E279" s="315" t="s">
        <v>11165</v>
      </c>
      <c r="F279" s="315" t="s">
        <v>1789</v>
      </c>
      <c r="G279" s="142" t="s">
        <v>150</v>
      </c>
      <c r="H279" s="316" t="s">
        <v>3445</v>
      </c>
      <c r="I279" s="317">
        <v>42569</v>
      </c>
      <c r="J279" s="317">
        <v>0</v>
      </c>
      <c r="K279" s="317" t="s">
        <v>152</v>
      </c>
      <c r="L279" s="315">
        <v>0</v>
      </c>
      <c r="M279" s="315" t="s">
        <v>152</v>
      </c>
      <c r="N279" s="315" t="s">
        <v>152</v>
      </c>
      <c r="O279" s="315" t="s">
        <v>152</v>
      </c>
      <c r="P279" s="315" t="s">
        <v>13181</v>
      </c>
      <c r="Q279" s="315" t="s">
        <v>152</v>
      </c>
      <c r="R279" s="315" t="s">
        <v>152</v>
      </c>
      <c r="S279" s="315" t="s">
        <v>152</v>
      </c>
      <c r="T279" s="315" t="s">
        <v>152</v>
      </c>
      <c r="U279" s="315" t="s">
        <v>152</v>
      </c>
      <c r="V279" s="315" t="s">
        <v>152</v>
      </c>
      <c r="W279" s="142" t="s">
        <v>3588</v>
      </c>
      <c r="X279" s="142" t="s">
        <v>6492</v>
      </c>
      <c r="Y279" s="142" t="s">
        <v>152</v>
      </c>
      <c r="Z279" s="142" t="s">
        <v>3446</v>
      </c>
      <c r="AA279" s="315" t="s">
        <v>3447</v>
      </c>
      <c r="AB279" s="142" t="s">
        <v>11166</v>
      </c>
      <c r="AC279" s="142" t="s">
        <v>3446</v>
      </c>
      <c r="AD279" s="142" t="s">
        <v>3446</v>
      </c>
      <c r="AE279" s="142" t="s">
        <v>152</v>
      </c>
      <c r="AF279" s="315"/>
      <c r="AH279" s="318" t="s">
        <v>152</v>
      </c>
      <c r="AI279" s="315" t="s">
        <v>3446</v>
      </c>
      <c r="AJ279" s="315" t="s">
        <v>152</v>
      </c>
      <c r="AK279" s="142" t="s">
        <v>152</v>
      </c>
      <c r="AL279" s="142" t="s">
        <v>152</v>
      </c>
      <c r="AM279" s="316" t="s">
        <v>152</v>
      </c>
      <c r="AN279" s="142" t="s">
        <v>152</v>
      </c>
      <c r="AO279" s="315" t="s">
        <v>1469</v>
      </c>
      <c r="AP279" s="315" t="s">
        <v>152</v>
      </c>
      <c r="AQ279" s="316"/>
      <c r="AR279" s="142" t="s">
        <v>152</v>
      </c>
      <c r="AS279" s="315" t="s">
        <v>150</v>
      </c>
      <c r="AT279" s="142" t="s">
        <v>152</v>
      </c>
      <c r="AU279" s="316"/>
      <c r="AV279" s="317" t="s">
        <v>152</v>
      </c>
      <c r="AW279" s="142" t="s">
        <v>152</v>
      </c>
    </row>
    <row r="280" spans="1:49" s="142" customFormat="1">
      <c r="A280" s="142" t="s">
        <v>11167</v>
      </c>
      <c r="B280" s="315" t="s">
        <v>488</v>
      </c>
      <c r="C280" s="142" t="s">
        <v>3444</v>
      </c>
      <c r="D280" s="142" t="s">
        <v>3448</v>
      </c>
      <c r="E280" s="315" t="s">
        <v>11168</v>
      </c>
      <c r="F280" s="315" t="s">
        <v>1789</v>
      </c>
      <c r="G280" s="142" t="s">
        <v>150</v>
      </c>
      <c r="H280" s="316" t="s">
        <v>3445</v>
      </c>
      <c r="I280" s="317">
        <v>100000</v>
      </c>
      <c r="J280" s="317">
        <v>0</v>
      </c>
      <c r="K280" s="317" t="s">
        <v>152</v>
      </c>
      <c r="L280" s="315">
        <v>0</v>
      </c>
      <c r="M280" s="315" t="s">
        <v>152</v>
      </c>
      <c r="N280" s="315" t="s">
        <v>152</v>
      </c>
      <c r="O280" s="315" t="s">
        <v>152</v>
      </c>
      <c r="P280" s="315" t="s">
        <v>13182</v>
      </c>
      <c r="Q280" s="315" t="s">
        <v>152</v>
      </c>
      <c r="R280" s="315" t="s">
        <v>152</v>
      </c>
      <c r="S280" s="315" t="s">
        <v>152</v>
      </c>
      <c r="T280" s="315" t="s">
        <v>152</v>
      </c>
      <c r="U280" s="315" t="s">
        <v>152</v>
      </c>
      <c r="V280" s="315" t="s">
        <v>152</v>
      </c>
      <c r="W280" s="142" t="s">
        <v>7431</v>
      </c>
      <c r="X280" s="142" t="s">
        <v>6492</v>
      </c>
      <c r="Y280" s="142" t="s">
        <v>152</v>
      </c>
      <c r="Z280" s="142" t="s">
        <v>3446</v>
      </c>
      <c r="AA280" s="315" t="s">
        <v>3447</v>
      </c>
      <c r="AB280" s="142" t="s">
        <v>8386</v>
      </c>
      <c r="AC280" s="142" t="s">
        <v>3446</v>
      </c>
      <c r="AD280" s="142" t="s">
        <v>3446</v>
      </c>
      <c r="AE280" s="142" t="s">
        <v>152</v>
      </c>
      <c r="AF280" s="315"/>
      <c r="AH280" s="318" t="s">
        <v>152</v>
      </c>
      <c r="AI280" s="315" t="s">
        <v>3446</v>
      </c>
      <c r="AJ280" s="315" t="s">
        <v>152</v>
      </c>
      <c r="AK280" s="142" t="s">
        <v>152</v>
      </c>
      <c r="AL280" s="142" t="s">
        <v>152</v>
      </c>
      <c r="AM280" s="316" t="s">
        <v>152</v>
      </c>
      <c r="AN280" s="142" t="s">
        <v>152</v>
      </c>
      <c r="AO280" s="315" t="s">
        <v>1469</v>
      </c>
      <c r="AP280" s="315" t="s">
        <v>152</v>
      </c>
      <c r="AQ280" s="316"/>
      <c r="AR280" s="142" t="s">
        <v>152</v>
      </c>
      <c r="AS280" s="315" t="s">
        <v>150</v>
      </c>
      <c r="AT280" s="142" t="s">
        <v>152</v>
      </c>
      <c r="AU280" s="316"/>
      <c r="AV280" s="317" t="s">
        <v>152</v>
      </c>
      <c r="AW280" s="142" t="s">
        <v>152</v>
      </c>
    </row>
    <row r="281" spans="1:49" s="142" customFormat="1">
      <c r="A281" s="142" t="s">
        <v>11169</v>
      </c>
      <c r="B281" s="315" t="s">
        <v>487</v>
      </c>
      <c r="C281" s="142" t="s">
        <v>3444</v>
      </c>
      <c r="D281" s="142" t="s">
        <v>3448</v>
      </c>
      <c r="E281" s="315" t="s">
        <v>11170</v>
      </c>
      <c r="F281" s="315" t="s">
        <v>1789</v>
      </c>
      <c r="G281" s="142" t="s">
        <v>150</v>
      </c>
      <c r="H281" s="316" t="s">
        <v>3445</v>
      </c>
      <c r="I281" s="317">
        <v>100000</v>
      </c>
      <c r="J281" s="317">
        <v>0</v>
      </c>
      <c r="K281" s="317" t="s">
        <v>152</v>
      </c>
      <c r="L281" s="315">
        <v>0</v>
      </c>
      <c r="M281" s="315" t="s">
        <v>152</v>
      </c>
      <c r="N281" s="315" t="s">
        <v>152</v>
      </c>
      <c r="O281" s="315" t="s">
        <v>152</v>
      </c>
      <c r="P281" s="315" t="s">
        <v>13183</v>
      </c>
      <c r="Q281" s="315" t="s">
        <v>152</v>
      </c>
      <c r="R281" s="315" t="s">
        <v>152</v>
      </c>
      <c r="S281" s="315" t="s">
        <v>152</v>
      </c>
      <c r="T281" s="315" t="s">
        <v>152</v>
      </c>
      <c r="U281" s="315" t="s">
        <v>152</v>
      </c>
      <c r="V281" s="315" t="s">
        <v>152</v>
      </c>
      <c r="W281" s="142" t="s">
        <v>7432</v>
      </c>
      <c r="X281" s="142" t="s">
        <v>6492</v>
      </c>
      <c r="Y281" s="142" t="s">
        <v>152</v>
      </c>
      <c r="Z281" s="142" t="s">
        <v>3446</v>
      </c>
      <c r="AA281" s="315" t="s">
        <v>3447</v>
      </c>
      <c r="AB281" s="142" t="s">
        <v>11171</v>
      </c>
      <c r="AC281" s="142" t="s">
        <v>3446</v>
      </c>
      <c r="AD281" s="142" t="s">
        <v>3446</v>
      </c>
      <c r="AE281" s="142" t="s">
        <v>152</v>
      </c>
      <c r="AF281" s="315"/>
      <c r="AH281" s="318" t="s">
        <v>152</v>
      </c>
      <c r="AI281" s="315" t="s">
        <v>3446</v>
      </c>
      <c r="AJ281" s="315" t="s">
        <v>152</v>
      </c>
      <c r="AK281" s="142" t="s">
        <v>152</v>
      </c>
      <c r="AL281" s="142" t="s">
        <v>152</v>
      </c>
      <c r="AM281" s="316" t="s">
        <v>152</v>
      </c>
      <c r="AN281" s="142" t="s">
        <v>152</v>
      </c>
      <c r="AO281" s="315" t="s">
        <v>1469</v>
      </c>
      <c r="AP281" s="315" t="s">
        <v>152</v>
      </c>
      <c r="AQ281" s="316"/>
      <c r="AR281" s="142" t="s">
        <v>152</v>
      </c>
      <c r="AS281" s="315" t="s">
        <v>150</v>
      </c>
      <c r="AT281" s="142" t="s">
        <v>152</v>
      </c>
      <c r="AU281" s="316"/>
      <c r="AV281" s="317" t="s">
        <v>152</v>
      </c>
      <c r="AW281" s="142" t="s">
        <v>152</v>
      </c>
    </row>
    <row r="282" spans="1:49" s="142" customFormat="1">
      <c r="A282" s="142" t="s">
        <v>9763</v>
      </c>
      <c r="B282" s="315" t="s">
        <v>174</v>
      </c>
      <c r="C282" s="142" t="s">
        <v>3444</v>
      </c>
      <c r="D282" s="142" t="s">
        <v>8044</v>
      </c>
      <c r="E282" s="315" t="s">
        <v>9764</v>
      </c>
      <c r="F282" s="315" t="s">
        <v>1789</v>
      </c>
      <c r="G282" s="142" t="s">
        <v>1788</v>
      </c>
      <c r="H282" s="316" t="s">
        <v>3445</v>
      </c>
      <c r="I282" s="317">
        <v>26071</v>
      </c>
      <c r="J282" s="317">
        <v>0</v>
      </c>
      <c r="K282" s="317" t="s">
        <v>152</v>
      </c>
      <c r="L282" s="315">
        <v>0</v>
      </c>
      <c r="M282" s="315" t="s">
        <v>152</v>
      </c>
      <c r="N282" s="315" t="s">
        <v>152</v>
      </c>
      <c r="O282" s="315" t="s">
        <v>152</v>
      </c>
      <c r="P282" s="315" t="s">
        <v>12752</v>
      </c>
      <c r="Q282" s="315" t="s">
        <v>152</v>
      </c>
      <c r="R282" s="315" t="s">
        <v>152</v>
      </c>
      <c r="S282" s="315" t="s">
        <v>152</v>
      </c>
      <c r="T282" s="315" t="s">
        <v>152</v>
      </c>
      <c r="U282" s="315" t="s">
        <v>152</v>
      </c>
      <c r="V282" s="315" t="s">
        <v>152</v>
      </c>
      <c r="W282" s="142" t="s">
        <v>7402</v>
      </c>
      <c r="X282" s="142" t="s">
        <v>6492</v>
      </c>
      <c r="Y282" s="142" t="s">
        <v>152</v>
      </c>
      <c r="Z282" s="142" t="s">
        <v>3446</v>
      </c>
      <c r="AA282" s="315" t="s">
        <v>3447</v>
      </c>
      <c r="AB282" s="142" t="s">
        <v>9765</v>
      </c>
      <c r="AC282" s="142" t="s">
        <v>3446</v>
      </c>
      <c r="AD282" s="142" t="s">
        <v>3446</v>
      </c>
      <c r="AE282" s="142" t="s">
        <v>152</v>
      </c>
      <c r="AF282" s="315"/>
      <c r="AH282" s="318" t="s">
        <v>152</v>
      </c>
      <c r="AI282" s="315" t="s">
        <v>3446</v>
      </c>
      <c r="AJ282" s="315" t="s">
        <v>152</v>
      </c>
      <c r="AK282" s="142" t="s">
        <v>152</v>
      </c>
      <c r="AL282" s="142" t="s">
        <v>1787</v>
      </c>
      <c r="AM282" s="316" t="s">
        <v>7720</v>
      </c>
      <c r="AN282" s="142" t="s">
        <v>152</v>
      </c>
      <c r="AO282" s="315" t="s">
        <v>1469</v>
      </c>
      <c r="AP282" s="315" t="s">
        <v>152</v>
      </c>
      <c r="AQ282" s="316"/>
      <c r="AR282" s="142" t="s">
        <v>152</v>
      </c>
      <c r="AS282" s="315" t="s">
        <v>150</v>
      </c>
      <c r="AT282" s="142" t="s">
        <v>152</v>
      </c>
      <c r="AU282" s="316"/>
      <c r="AV282" s="317" t="s">
        <v>152</v>
      </c>
      <c r="AW282" s="142" t="s">
        <v>152</v>
      </c>
    </row>
    <row r="283" spans="1:49" s="142" customFormat="1">
      <c r="A283" s="142" t="s">
        <v>11263</v>
      </c>
      <c r="B283" s="315" t="s">
        <v>11264</v>
      </c>
      <c r="C283" s="142" t="s">
        <v>3444</v>
      </c>
      <c r="D283" s="142" t="s">
        <v>8044</v>
      </c>
      <c r="E283" s="315" t="s">
        <v>11265</v>
      </c>
      <c r="F283" s="315" t="s">
        <v>1789</v>
      </c>
      <c r="G283" s="142" t="s">
        <v>150</v>
      </c>
      <c r="H283" s="316" t="s">
        <v>3445</v>
      </c>
      <c r="I283" s="317">
        <v>13533</v>
      </c>
      <c r="J283" s="317">
        <v>0</v>
      </c>
      <c r="K283" s="317" t="s">
        <v>152</v>
      </c>
      <c r="L283" s="315">
        <v>0</v>
      </c>
      <c r="M283" s="315" t="s">
        <v>152</v>
      </c>
      <c r="N283" s="315" t="s">
        <v>152</v>
      </c>
      <c r="O283" s="315" t="s">
        <v>152</v>
      </c>
      <c r="P283" s="315" t="s">
        <v>13205</v>
      </c>
      <c r="Q283" s="315" t="s">
        <v>152</v>
      </c>
      <c r="R283" s="315" t="s">
        <v>152</v>
      </c>
      <c r="S283" s="315" t="s">
        <v>152</v>
      </c>
      <c r="T283" s="315" t="s">
        <v>152</v>
      </c>
      <c r="U283" s="315" t="s">
        <v>152</v>
      </c>
      <c r="V283" s="315" t="s">
        <v>152</v>
      </c>
      <c r="W283" s="142" t="s">
        <v>11266</v>
      </c>
      <c r="X283" s="142" t="s">
        <v>6492</v>
      </c>
      <c r="Y283" s="142" t="s">
        <v>152</v>
      </c>
      <c r="Z283" s="142" t="s">
        <v>3446</v>
      </c>
      <c r="AA283" s="315" t="s">
        <v>3447</v>
      </c>
      <c r="AB283" s="142" t="s">
        <v>11267</v>
      </c>
      <c r="AC283" s="142" t="s">
        <v>3446</v>
      </c>
      <c r="AD283" s="142" t="s">
        <v>3446</v>
      </c>
      <c r="AE283" s="142" t="s">
        <v>152</v>
      </c>
      <c r="AF283" s="315"/>
      <c r="AH283" s="318" t="s">
        <v>152</v>
      </c>
      <c r="AI283" s="315" t="s">
        <v>3446</v>
      </c>
      <c r="AJ283" s="315" t="s">
        <v>152</v>
      </c>
      <c r="AK283" s="142" t="s">
        <v>152</v>
      </c>
      <c r="AL283" s="142" t="s">
        <v>1787</v>
      </c>
      <c r="AM283" s="316" t="s">
        <v>8305</v>
      </c>
      <c r="AN283" s="142" t="s">
        <v>152</v>
      </c>
      <c r="AO283" s="315" t="s">
        <v>1469</v>
      </c>
      <c r="AP283" s="315" t="s">
        <v>152</v>
      </c>
      <c r="AQ283" s="316"/>
      <c r="AR283" s="142" t="s">
        <v>152</v>
      </c>
      <c r="AS283" s="315" t="s">
        <v>150</v>
      </c>
      <c r="AT283" s="142" t="s">
        <v>152</v>
      </c>
      <c r="AU283" s="316"/>
      <c r="AV283" s="317" t="s">
        <v>152</v>
      </c>
      <c r="AW283" s="142" t="s">
        <v>152</v>
      </c>
    </row>
    <row r="284" spans="1:49" s="142" customFormat="1">
      <c r="A284" s="142" t="s">
        <v>8403</v>
      </c>
      <c r="B284" s="315" t="s">
        <v>8404</v>
      </c>
      <c r="C284" s="142" t="s">
        <v>3444</v>
      </c>
      <c r="D284" s="142" t="s">
        <v>8044</v>
      </c>
      <c r="E284" s="315" t="s">
        <v>8405</v>
      </c>
      <c r="F284" s="315" t="s">
        <v>1789</v>
      </c>
      <c r="G284" s="142" t="s">
        <v>150</v>
      </c>
      <c r="H284" s="316" t="s">
        <v>3445</v>
      </c>
      <c r="I284" s="317">
        <v>30544</v>
      </c>
      <c r="J284" s="317">
        <v>0</v>
      </c>
      <c r="K284" s="317" t="s">
        <v>152</v>
      </c>
      <c r="L284" s="315">
        <v>0</v>
      </c>
      <c r="M284" s="315" t="s">
        <v>152</v>
      </c>
      <c r="N284" s="315" t="s">
        <v>152</v>
      </c>
      <c r="O284" s="315" t="s">
        <v>152</v>
      </c>
      <c r="P284" s="315" t="s">
        <v>12409</v>
      </c>
      <c r="Q284" s="315" t="s">
        <v>152</v>
      </c>
      <c r="R284" s="315" t="s">
        <v>152</v>
      </c>
      <c r="S284" s="315" t="s">
        <v>152</v>
      </c>
      <c r="T284" s="315" t="s">
        <v>152</v>
      </c>
      <c r="U284" s="315" t="s">
        <v>152</v>
      </c>
      <c r="V284" s="315" t="s">
        <v>152</v>
      </c>
      <c r="W284" s="142" t="s">
        <v>8406</v>
      </c>
      <c r="X284" s="142" t="s">
        <v>6492</v>
      </c>
      <c r="Y284" s="142" t="s">
        <v>152</v>
      </c>
      <c r="Z284" s="142" t="s">
        <v>3446</v>
      </c>
      <c r="AA284" s="315" t="s">
        <v>3447</v>
      </c>
      <c r="AC284" s="142" t="s">
        <v>3446</v>
      </c>
      <c r="AD284" s="142" t="s">
        <v>3446</v>
      </c>
      <c r="AE284" s="142" t="s">
        <v>152</v>
      </c>
      <c r="AF284" s="315"/>
      <c r="AH284" s="318" t="s">
        <v>152</v>
      </c>
      <c r="AI284" s="315" t="s">
        <v>3446</v>
      </c>
      <c r="AJ284" s="315" t="s">
        <v>152</v>
      </c>
      <c r="AK284" s="142" t="s">
        <v>152</v>
      </c>
      <c r="AL284" s="142" t="s">
        <v>1787</v>
      </c>
      <c r="AM284" s="316" t="s">
        <v>8407</v>
      </c>
      <c r="AN284" s="142" t="s">
        <v>152</v>
      </c>
      <c r="AO284" s="315" t="s">
        <v>1469</v>
      </c>
      <c r="AP284" s="315" t="s">
        <v>152</v>
      </c>
      <c r="AQ284" s="316"/>
      <c r="AR284" s="142" t="s">
        <v>152</v>
      </c>
      <c r="AS284" s="315" t="s">
        <v>150</v>
      </c>
      <c r="AT284" s="142" t="s">
        <v>152</v>
      </c>
      <c r="AU284" s="316"/>
      <c r="AV284" s="317" t="s">
        <v>152</v>
      </c>
      <c r="AW284" s="142" t="s">
        <v>152</v>
      </c>
    </row>
    <row r="285" spans="1:49" s="142" customFormat="1">
      <c r="A285" s="142" t="s">
        <v>10360</v>
      </c>
      <c r="B285" s="315" t="s">
        <v>10361</v>
      </c>
      <c r="C285" s="142" t="s">
        <v>3444</v>
      </c>
      <c r="D285" s="142" t="s">
        <v>3448</v>
      </c>
      <c r="E285" s="315" t="s">
        <v>10362</v>
      </c>
      <c r="F285" s="315" t="s">
        <v>1789</v>
      </c>
      <c r="G285" s="142" t="s">
        <v>150</v>
      </c>
      <c r="H285" s="316" t="s">
        <v>3445</v>
      </c>
      <c r="I285" s="317">
        <v>100000</v>
      </c>
      <c r="J285" s="317">
        <v>0</v>
      </c>
      <c r="K285" s="317" t="s">
        <v>152</v>
      </c>
      <c r="L285" s="315">
        <v>0</v>
      </c>
      <c r="M285" s="315" t="s">
        <v>152</v>
      </c>
      <c r="N285" s="315" t="s">
        <v>152</v>
      </c>
      <c r="O285" s="315" t="s">
        <v>152</v>
      </c>
      <c r="P285" s="315" t="s">
        <v>12968</v>
      </c>
      <c r="Q285" s="315" t="s">
        <v>152</v>
      </c>
      <c r="R285" s="315" t="s">
        <v>152</v>
      </c>
      <c r="S285" s="315" t="s">
        <v>152</v>
      </c>
      <c r="T285" s="315" t="s">
        <v>152</v>
      </c>
      <c r="U285" s="315" t="s">
        <v>152</v>
      </c>
      <c r="V285" s="315" t="s">
        <v>152</v>
      </c>
      <c r="W285" s="142" t="s">
        <v>10363</v>
      </c>
      <c r="X285" s="142" t="s">
        <v>6492</v>
      </c>
      <c r="Y285" s="142" t="s">
        <v>152</v>
      </c>
      <c r="Z285" s="142" t="s">
        <v>3446</v>
      </c>
      <c r="AA285" s="315" t="s">
        <v>3447</v>
      </c>
      <c r="AB285" s="142" t="s">
        <v>10364</v>
      </c>
      <c r="AC285" s="142" t="s">
        <v>3446</v>
      </c>
      <c r="AD285" s="142" t="s">
        <v>3446</v>
      </c>
      <c r="AE285" s="142" t="s">
        <v>152</v>
      </c>
      <c r="AF285" s="315"/>
      <c r="AH285" s="318" t="s">
        <v>152</v>
      </c>
      <c r="AI285" s="315" t="s">
        <v>3446</v>
      </c>
      <c r="AJ285" s="315" t="s">
        <v>152</v>
      </c>
      <c r="AK285" s="142" t="s">
        <v>152</v>
      </c>
      <c r="AL285" s="142" t="s">
        <v>1787</v>
      </c>
      <c r="AM285" s="316" t="s">
        <v>10365</v>
      </c>
      <c r="AN285" s="142" t="s">
        <v>152</v>
      </c>
      <c r="AO285" s="315" t="s">
        <v>1469</v>
      </c>
      <c r="AP285" s="315" t="s">
        <v>152</v>
      </c>
      <c r="AQ285" s="316"/>
      <c r="AR285" s="142" t="s">
        <v>152</v>
      </c>
      <c r="AS285" s="315" t="s">
        <v>150</v>
      </c>
      <c r="AT285" s="142" t="s">
        <v>152</v>
      </c>
      <c r="AU285" s="316"/>
      <c r="AV285" s="317" t="s">
        <v>152</v>
      </c>
      <c r="AW285" s="142" t="s">
        <v>152</v>
      </c>
    </row>
    <row r="286" spans="1:49" s="142" customFormat="1">
      <c r="A286" s="142" t="s">
        <v>9818</v>
      </c>
      <c r="B286" s="315" t="s">
        <v>340</v>
      </c>
      <c r="C286" s="142" t="s">
        <v>3444</v>
      </c>
      <c r="D286" s="142" t="s">
        <v>3448</v>
      </c>
      <c r="E286" s="315" t="s">
        <v>9819</v>
      </c>
      <c r="F286" s="315" t="s">
        <v>1789</v>
      </c>
      <c r="G286" s="142" t="s">
        <v>150</v>
      </c>
      <c r="H286" s="316" t="s">
        <v>3445</v>
      </c>
      <c r="I286" s="317">
        <v>12097</v>
      </c>
      <c r="J286" s="317">
        <v>0</v>
      </c>
      <c r="K286" s="317" t="s">
        <v>152</v>
      </c>
      <c r="L286" s="315">
        <v>0</v>
      </c>
      <c r="M286" s="315" t="s">
        <v>152</v>
      </c>
      <c r="N286" s="315" t="s">
        <v>152</v>
      </c>
      <c r="O286" s="315" t="s">
        <v>152</v>
      </c>
      <c r="P286" s="315" t="s">
        <v>12763</v>
      </c>
      <c r="Q286" s="315" t="s">
        <v>152</v>
      </c>
      <c r="R286" s="315" t="s">
        <v>152</v>
      </c>
      <c r="S286" s="315" t="s">
        <v>152</v>
      </c>
      <c r="T286" s="315" t="s">
        <v>152</v>
      </c>
      <c r="U286" s="315" t="s">
        <v>152</v>
      </c>
      <c r="V286" s="315" t="s">
        <v>152</v>
      </c>
      <c r="W286" s="142" t="s">
        <v>7404</v>
      </c>
      <c r="X286" s="142" t="s">
        <v>6492</v>
      </c>
      <c r="Y286" s="142" t="s">
        <v>152</v>
      </c>
      <c r="Z286" s="142" t="s">
        <v>3446</v>
      </c>
      <c r="AA286" s="315" t="s">
        <v>3447</v>
      </c>
      <c r="AB286" s="142" t="s">
        <v>9313</v>
      </c>
      <c r="AC286" s="142" t="s">
        <v>3446</v>
      </c>
      <c r="AD286" s="142" t="s">
        <v>3446</v>
      </c>
      <c r="AE286" s="142" t="s">
        <v>152</v>
      </c>
      <c r="AF286" s="315"/>
      <c r="AH286" s="318" t="s">
        <v>152</v>
      </c>
      <c r="AI286" s="315" t="s">
        <v>3446</v>
      </c>
      <c r="AJ286" s="315" t="s">
        <v>152</v>
      </c>
      <c r="AK286" s="142" t="s">
        <v>152</v>
      </c>
      <c r="AL286" s="142" t="s">
        <v>152</v>
      </c>
      <c r="AM286" s="316" t="s">
        <v>152</v>
      </c>
      <c r="AN286" s="142" t="s">
        <v>152</v>
      </c>
      <c r="AO286" s="315" t="s">
        <v>1469</v>
      </c>
      <c r="AP286" s="315" t="s">
        <v>152</v>
      </c>
      <c r="AQ286" s="316"/>
      <c r="AR286" s="142" t="s">
        <v>152</v>
      </c>
      <c r="AS286" s="315" t="s">
        <v>150</v>
      </c>
      <c r="AT286" s="142" t="s">
        <v>152</v>
      </c>
      <c r="AU286" s="316"/>
      <c r="AV286" s="317" t="s">
        <v>152</v>
      </c>
      <c r="AW286" s="142" t="s">
        <v>152</v>
      </c>
    </row>
    <row r="287" spans="1:49" s="142" customFormat="1">
      <c r="A287" s="142" t="s">
        <v>9122</v>
      </c>
      <c r="B287" s="315" t="s">
        <v>341</v>
      </c>
      <c r="C287" s="142" t="s">
        <v>3444</v>
      </c>
      <c r="D287" s="142" t="s">
        <v>3448</v>
      </c>
      <c r="E287" s="315" t="s">
        <v>9123</v>
      </c>
      <c r="F287" s="315" t="s">
        <v>1789</v>
      </c>
      <c r="G287" s="142" t="s">
        <v>150</v>
      </c>
      <c r="H287" s="316" t="s">
        <v>3445</v>
      </c>
      <c r="I287" s="317">
        <v>13681</v>
      </c>
      <c r="J287" s="317">
        <v>0</v>
      </c>
      <c r="K287" s="317" t="s">
        <v>152</v>
      </c>
      <c r="L287" s="315">
        <v>0</v>
      </c>
      <c r="M287" s="315" t="s">
        <v>152</v>
      </c>
      <c r="N287" s="315" t="s">
        <v>152</v>
      </c>
      <c r="O287" s="315" t="s">
        <v>152</v>
      </c>
      <c r="P287" s="315" t="s">
        <v>12592</v>
      </c>
      <c r="Q287" s="315" t="s">
        <v>152</v>
      </c>
      <c r="R287" s="315" t="s">
        <v>152</v>
      </c>
      <c r="S287" s="315" t="s">
        <v>152</v>
      </c>
      <c r="T287" s="315" t="s">
        <v>152</v>
      </c>
      <c r="U287" s="315" t="s">
        <v>152</v>
      </c>
      <c r="V287" s="315" t="s">
        <v>152</v>
      </c>
      <c r="W287" s="142" t="s">
        <v>7393</v>
      </c>
      <c r="X287" s="142" t="s">
        <v>6492</v>
      </c>
      <c r="Y287" s="142" t="s">
        <v>152</v>
      </c>
      <c r="Z287" s="142" t="s">
        <v>3446</v>
      </c>
      <c r="AA287" s="315" t="s">
        <v>3447</v>
      </c>
      <c r="AB287" s="142" t="s">
        <v>9076</v>
      </c>
      <c r="AC287" s="142" t="s">
        <v>3446</v>
      </c>
      <c r="AD287" s="142" t="s">
        <v>3446</v>
      </c>
      <c r="AE287" s="142" t="s">
        <v>152</v>
      </c>
      <c r="AF287" s="315"/>
      <c r="AH287" s="318" t="s">
        <v>152</v>
      </c>
      <c r="AI287" s="315" t="s">
        <v>3446</v>
      </c>
      <c r="AJ287" s="315" t="s">
        <v>152</v>
      </c>
      <c r="AK287" s="142" t="s">
        <v>3028</v>
      </c>
      <c r="AL287" s="142" t="s">
        <v>1787</v>
      </c>
      <c r="AM287" s="316" t="s">
        <v>3872</v>
      </c>
      <c r="AN287" s="142" t="s">
        <v>152</v>
      </c>
      <c r="AO287" s="315" t="s">
        <v>1469</v>
      </c>
      <c r="AP287" s="315" t="s">
        <v>152</v>
      </c>
      <c r="AQ287" s="316"/>
      <c r="AR287" s="142" t="s">
        <v>152</v>
      </c>
      <c r="AS287" s="315" t="s">
        <v>150</v>
      </c>
      <c r="AT287" s="142" t="s">
        <v>152</v>
      </c>
      <c r="AU287" s="316"/>
      <c r="AV287" s="317" t="s">
        <v>152</v>
      </c>
      <c r="AW287" s="142" t="s">
        <v>152</v>
      </c>
    </row>
    <row r="288" spans="1:49" s="142" customFormat="1">
      <c r="A288" s="142" t="s">
        <v>8923</v>
      </c>
      <c r="B288" s="315" t="s">
        <v>8924</v>
      </c>
      <c r="C288" s="142" t="s">
        <v>3444</v>
      </c>
      <c r="D288" s="142" t="s">
        <v>3448</v>
      </c>
      <c r="E288" s="315" t="s">
        <v>8925</v>
      </c>
      <c r="F288" s="315" t="s">
        <v>1789</v>
      </c>
      <c r="G288" s="142" t="s">
        <v>150</v>
      </c>
      <c r="H288" s="316" t="s">
        <v>3445</v>
      </c>
      <c r="I288" s="317">
        <v>15586</v>
      </c>
      <c r="J288" s="317">
        <v>0</v>
      </c>
      <c r="K288" s="317" t="s">
        <v>152</v>
      </c>
      <c r="L288" s="315">
        <v>0</v>
      </c>
      <c r="M288" s="315" t="s">
        <v>152</v>
      </c>
      <c r="N288" s="315" t="s">
        <v>152</v>
      </c>
      <c r="O288" s="315" t="s">
        <v>152</v>
      </c>
      <c r="P288" s="315" t="s">
        <v>12554</v>
      </c>
      <c r="Q288" s="315" t="s">
        <v>152</v>
      </c>
      <c r="R288" s="315" t="s">
        <v>152</v>
      </c>
      <c r="S288" s="315" t="s">
        <v>152</v>
      </c>
      <c r="T288" s="315" t="s">
        <v>152</v>
      </c>
      <c r="U288" s="315" t="s">
        <v>152</v>
      </c>
      <c r="V288" s="315" t="s">
        <v>152</v>
      </c>
      <c r="W288" s="142" t="s">
        <v>8926</v>
      </c>
      <c r="X288" s="142" t="s">
        <v>6493</v>
      </c>
      <c r="Y288" s="142" t="s">
        <v>152</v>
      </c>
      <c r="Z288" s="142" t="s">
        <v>3446</v>
      </c>
      <c r="AA288" s="315" t="s">
        <v>3447</v>
      </c>
      <c r="AB288" s="142" t="s">
        <v>8927</v>
      </c>
      <c r="AC288" s="142" t="s">
        <v>3446</v>
      </c>
      <c r="AD288" s="142" t="s">
        <v>3446</v>
      </c>
      <c r="AE288" s="142" t="s">
        <v>152</v>
      </c>
      <c r="AF288" s="315"/>
      <c r="AH288" s="318" t="s">
        <v>152</v>
      </c>
      <c r="AI288" s="315" t="s">
        <v>3446</v>
      </c>
      <c r="AJ288" s="315" t="s">
        <v>152</v>
      </c>
      <c r="AK288" s="142" t="s">
        <v>8928</v>
      </c>
      <c r="AL288" s="142" t="s">
        <v>1787</v>
      </c>
      <c r="AM288" s="316" t="s">
        <v>8929</v>
      </c>
      <c r="AN288" s="142" t="s">
        <v>152</v>
      </c>
      <c r="AO288" s="315" t="s">
        <v>1469</v>
      </c>
      <c r="AP288" s="315" t="s">
        <v>152</v>
      </c>
      <c r="AQ288" s="316"/>
      <c r="AR288" s="142" t="s">
        <v>152</v>
      </c>
      <c r="AS288" s="315" t="s">
        <v>150</v>
      </c>
      <c r="AT288" s="142" t="s">
        <v>152</v>
      </c>
      <c r="AU288" s="316"/>
      <c r="AV288" s="317" t="s">
        <v>152</v>
      </c>
      <c r="AW288" s="142" t="s">
        <v>152</v>
      </c>
    </row>
    <row r="289" spans="1:49" s="142" customFormat="1">
      <c r="A289" s="142" t="s">
        <v>11418</v>
      </c>
      <c r="B289" s="315" t="s">
        <v>11419</v>
      </c>
      <c r="C289" s="142" t="s">
        <v>3444</v>
      </c>
      <c r="D289" s="142" t="s">
        <v>3448</v>
      </c>
      <c r="E289" s="315" t="s">
        <v>11420</v>
      </c>
      <c r="F289" s="315" t="s">
        <v>1789</v>
      </c>
      <c r="G289" s="142" t="s">
        <v>150</v>
      </c>
      <c r="H289" s="316" t="s">
        <v>3445</v>
      </c>
      <c r="I289" s="317">
        <v>12626</v>
      </c>
      <c r="J289" s="317">
        <v>0</v>
      </c>
      <c r="K289" s="317" t="s">
        <v>152</v>
      </c>
      <c r="L289" s="315">
        <v>0</v>
      </c>
      <c r="M289" s="315" t="s">
        <v>152</v>
      </c>
      <c r="N289" s="315" t="s">
        <v>152</v>
      </c>
      <c r="O289" s="315" t="s">
        <v>152</v>
      </c>
      <c r="P289" s="315" t="s">
        <v>13232</v>
      </c>
      <c r="Q289" s="315" t="s">
        <v>152</v>
      </c>
      <c r="R289" s="315" t="s">
        <v>152</v>
      </c>
      <c r="S289" s="315" t="s">
        <v>152</v>
      </c>
      <c r="T289" s="315" t="s">
        <v>152</v>
      </c>
      <c r="U289" s="315" t="s">
        <v>152</v>
      </c>
      <c r="V289" s="315" t="s">
        <v>152</v>
      </c>
      <c r="W289" s="142" t="s">
        <v>11421</v>
      </c>
      <c r="X289" s="142" t="s">
        <v>6493</v>
      </c>
      <c r="Y289" s="142" t="s">
        <v>152</v>
      </c>
      <c r="Z289" s="142" t="s">
        <v>3446</v>
      </c>
      <c r="AA289" s="315" t="s">
        <v>3447</v>
      </c>
      <c r="AB289" s="142" t="s">
        <v>11422</v>
      </c>
      <c r="AC289" s="142" t="s">
        <v>3446</v>
      </c>
      <c r="AD289" s="142" t="s">
        <v>3446</v>
      </c>
      <c r="AE289" s="142" t="s">
        <v>152</v>
      </c>
      <c r="AF289" s="315"/>
      <c r="AH289" s="318" t="s">
        <v>152</v>
      </c>
      <c r="AI289" s="315" t="s">
        <v>3446</v>
      </c>
      <c r="AJ289" s="315" t="s">
        <v>152</v>
      </c>
      <c r="AK289" s="142" t="s">
        <v>3029</v>
      </c>
      <c r="AL289" s="142" t="s">
        <v>152</v>
      </c>
      <c r="AM289" s="316" t="s">
        <v>152</v>
      </c>
      <c r="AN289" s="142" t="s">
        <v>152</v>
      </c>
      <c r="AO289" s="315" t="s">
        <v>1469</v>
      </c>
      <c r="AP289" s="315" t="s">
        <v>152</v>
      </c>
      <c r="AQ289" s="316"/>
      <c r="AR289" s="142" t="s">
        <v>152</v>
      </c>
      <c r="AS289" s="315" t="s">
        <v>150</v>
      </c>
      <c r="AT289" s="142" t="s">
        <v>152</v>
      </c>
      <c r="AU289" s="316"/>
      <c r="AV289" s="317" t="s">
        <v>152</v>
      </c>
      <c r="AW289" s="142" t="s">
        <v>152</v>
      </c>
    </row>
    <row r="290" spans="1:49" s="142" customFormat="1">
      <c r="A290" s="142" t="s">
        <v>8531</v>
      </c>
      <c r="B290" s="315" t="s">
        <v>8532</v>
      </c>
      <c r="C290" s="142" t="s">
        <v>3444</v>
      </c>
      <c r="D290" s="142" t="s">
        <v>3448</v>
      </c>
      <c r="E290" s="315" t="s">
        <v>8533</v>
      </c>
      <c r="F290" s="315" t="s">
        <v>1789</v>
      </c>
      <c r="G290" s="142" t="s">
        <v>150</v>
      </c>
      <c r="H290" s="316" t="s">
        <v>3445</v>
      </c>
      <c r="I290" s="317">
        <v>100000</v>
      </c>
      <c r="J290" s="317">
        <v>0</v>
      </c>
      <c r="K290" s="317" t="s">
        <v>152</v>
      </c>
      <c r="L290" s="315">
        <v>0</v>
      </c>
      <c r="M290" s="315" t="s">
        <v>152</v>
      </c>
      <c r="N290" s="315" t="s">
        <v>152</v>
      </c>
      <c r="O290" s="315" t="s">
        <v>152</v>
      </c>
      <c r="P290" s="315" t="s">
        <v>12438</v>
      </c>
      <c r="Q290" s="315" t="s">
        <v>152</v>
      </c>
      <c r="R290" s="315" t="s">
        <v>152</v>
      </c>
      <c r="S290" s="315" t="s">
        <v>152</v>
      </c>
      <c r="T290" s="315" t="s">
        <v>152</v>
      </c>
      <c r="U290" s="315" t="s">
        <v>152</v>
      </c>
      <c r="V290" s="315" t="s">
        <v>152</v>
      </c>
      <c r="W290" s="142" t="s">
        <v>8534</v>
      </c>
      <c r="X290" s="142" t="s">
        <v>6493</v>
      </c>
      <c r="Y290" s="142" t="s">
        <v>152</v>
      </c>
      <c r="Z290" s="142" t="s">
        <v>3446</v>
      </c>
      <c r="AA290" s="315" t="s">
        <v>3447</v>
      </c>
      <c r="AC290" s="142" t="s">
        <v>3446</v>
      </c>
      <c r="AD290" s="142" t="s">
        <v>3446</v>
      </c>
      <c r="AE290" s="142" t="s">
        <v>152</v>
      </c>
      <c r="AF290" s="315"/>
      <c r="AH290" s="318" t="s">
        <v>152</v>
      </c>
      <c r="AI290" s="315" t="s">
        <v>3446</v>
      </c>
      <c r="AJ290" s="315" t="s">
        <v>152</v>
      </c>
      <c r="AK290" s="142" t="s">
        <v>152</v>
      </c>
      <c r="AL290" s="142" t="s">
        <v>1787</v>
      </c>
      <c r="AM290" s="316" t="s">
        <v>8535</v>
      </c>
      <c r="AN290" s="142" t="s">
        <v>152</v>
      </c>
      <c r="AO290" s="315" t="s">
        <v>1469</v>
      </c>
      <c r="AP290" s="315" t="s">
        <v>152</v>
      </c>
      <c r="AQ290" s="316"/>
      <c r="AR290" s="142" t="s">
        <v>152</v>
      </c>
      <c r="AS290" s="315" t="s">
        <v>150</v>
      </c>
      <c r="AT290" s="142" t="s">
        <v>152</v>
      </c>
      <c r="AU290" s="316"/>
      <c r="AV290" s="317" t="s">
        <v>152</v>
      </c>
      <c r="AW290" s="142" t="s">
        <v>152</v>
      </c>
    </row>
    <row r="291" spans="1:49" s="142" customFormat="1">
      <c r="A291" s="142" t="s">
        <v>8269</v>
      </c>
      <c r="B291" s="315" t="s">
        <v>8270</v>
      </c>
      <c r="C291" s="142" t="s">
        <v>3444</v>
      </c>
      <c r="D291" s="142" t="s">
        <v>3448</v>
      </c>
      <c r="E291" s="315" t="s">
        <v>8271</v>
      </c>
      <c r="F291" s="315" t="s">
        <v>1789</v>
      </c>
      <c r="G291" s="142" t="s">
        <v>150</v>
      </c>
      <c r="H291" s="316" t="s">
        <v>3445</v>
      </c>
      <c r="I291" s="317">
        <v>17563</v>
      </c>
      <c r="J291" s="317">
        <v>0</v>
      </c>
      <c r="K291" s="317" t="s">
        <v>152</v>
      </c>
      <c r="L291" s="315">
        <v>0</v>
      </c>
      <c r="M291" s="315" t="s">
        <v>152</v>
      </c>
      <c r="N291" s="315" t="s">
        <v>152</v>
      </c>
      <c r="O291" s="315" t="s">
        <v>152</v>
      </c>
      <c r="P291" s="315" t="s">
        <v>12387</v>
      </c>
      <c r="Q291" s="315" t="s">
        <v>152</v>
      </c>
      <c r="R291" s="315" t="s">
        <v>152</v>
      </c>
      <c r="S291" s="315" t="s">
        <v>152</v>
      </c>
      <c r="T291" s="315" t="s">
        <v>152</v>
      </c>
      <c r="U291" s="315" t="s">
        <v>152</v>
      </c>
      <c r="V291" s="315" t="s">
        <v>152</v>
      </c>
      <c r="W291" s="142" t="s">
        <v>8272</v>
      </c>
      <c r="X291" s="142" t="s">
        <v>6492</v>
      </c>
      <c r="Y291" s="142" t="s">
        <v>152</v>
      </c>
      <c r="Z291" s="142" t="s">
        <v>3446</v>
      </c>
      <c r="AA291" s="315" t="s">
        <v>3447</v>
      </c>
      <c r="AB291" s="142" t="s">
        <v>8273</v>
      </c>
      <c r="AC291" s="142" t="s">
        <v>3446</v>
      </c>
      <c r="AD291" s="142" t="s">
        <v>3446</v>
      </c>
      <c r="AE291" s="142" t="s">
        <v>152</v>
      </c>
      <c r="AF291" s="315"/>
      <c r="AH291" s="318" t="s">
        <v>152</v>
      </c>
      <c r="AI291" s="315" t="s">
        <v>3446</v>
      </c>
      <c r="AJ291" s="315" t="s">
        <v>152</v>
      </c>
      <c r="AK291" s="142" t="s">
        <v>8274</v>
      </c>
      <c r="AL291" s="142" t="s">
        <v>1787</v>
      </c>
      <c r="AM291" s="316" t="s">
        <v>8275</v>
      </c>
      <c r="AN291" s="142" t="s">
        <v>152</v>
      </c>
      <c r="AO291" s="315" t="s">
        <v>1469</v>
      </c>
      <c r="AP291" s="315" t="s">
        <v>152</v>
      </c>
      <c r="AQ291" s="316"/>
      <c r="AR291" s="142" t="s">
        <v>152</v>
      </c>
      <c r="AS291" s="315" t="s">
        <v>150</v>
      </c>
      <c r="AT291" s="142" t="s">
        <v>152</v>
      </c>
      <c r="AU291" s="316"/>
      <c r="AV291" s="317" t="s">
        <v>152</v>
      </c>
      <c r="AW291" s="142" t="s">
        <v>152</v>
      </c>
    </row>
    <row r="292" spans="1:49" s="142" customFormat="1">
      <c r="A292" s="142" t="s">
        <v>9729</v>
      </c>
      <c r="B292" s="315" t="s">
        <v>342</v>
      </c>
      <c r="C292" s="142" t="s">
        <v>3444</v>
      </c>
      <c r="D292" s="142" t="s">
        <v>3448</v>
      </c>
      <c r="E292" s="315" t="s">
        <v>9730</v>
      </c>
      <c r="F292" s="315" t="s">
        <v>1789</v>
      </c>
      <c r="G292" s="142" t="s">
        <v>150</v>
      </c>
      <c r="H292" s="316" t="s">
        <v>3445</v>
      </c>
      <c r="I292" s="317">
        <v>19456</v>
      </c>
      <c r="J292" s="317">
        <v>0</v>
      </c>
      <c r="K292" s="317" t="s">
        <v>152</v>
      </c>
      <c r="L292" s="315">
        <v>0</v>
      </c>
      <c r="M292" s="315" t="s">
        <v>152</v>
      </c>
      <c r="N292" s="315" t="s">
        <v>152</v>
      </c>
      <c r="O292" s="315" t="s">
        <v>152</v>
      </c>
      <c r="P292" s="315" t="s">
        <v>12735</v>
      </c>
      <c r="Q292" s="315" t="s">
        <v>152</v>
      </c>
      <c r="R292" s="315" t="s">
        <v>152</v>
      </c>
      <c r="S292" s="315" t="s">
        <v>152</v>
      </c>
      <c r="T292" s="315" t="s">
        <v>152</v>
      </c>
      <c r="U292" s="315" t="s">
        <v>152</v>
      </c>
      <c r="V292" s="315" t="s">
        <v>152</v>
      </c>
      <c r="W292" s="142" t="s">
        <v>7396</v>
      </c>
      <c r="X292" s="142" t="s">
        <v>6492</v>
      </c>
      <c r="Y292" s="142" t="s">
        <v>152</v>
      </c>
      <c r="Z292" s="142" t="s">
        <v>3446</v>
      </c>
      <c r="AA292" s="315" t="s">
        <v>3447</v>
      </c>
      <c r="AB292" s="142" t="s">
        <v>8806</v>
      </c>
      <c r="AC292" s="142" t="s">
        <v>3446</v>
      </c>
      <c r="AD292" s="142" t="s">
        <v>3446</v>
      </c>
      <c r="AE292" s="142" t="s">
        <v>152</v>
      </c>
      <c r="AF292" s="315"/>
      <c r="AH292" s="318" t="s">
        <v>152</v>
      </c>
      <c r="AI292" s="315" t="s">
        <v>3446</v>
      </c>
      <c r="AJ292" s="315" t="s">
        <v>152</v>
      </c>
      <c r="AK292" s="142" t="s">
        <v>152</v>
      </c>
      <c r="AL292" s="142" t="s">
        <v>152</v>
      </c>
      <c r="AM292" s="316" t="s">
        <v>152</v>
      </c>
      <c r="AN292" s="142" t="s">
        <v>152</v>
      </c>
      <c r="AO292" s="315" t="s">
        <v>1469</v>
      </c>
      <c r="AP292" s="315" t="s">
        <v>152</v>
      </c>
      <c r="AQ292" s="316"/>
      <c r="AR292" s="142" t="s">
        <v>152</v>
      </c>
      <c r="AS292" s="315" t="s">
        <v>150</v>
      </c>
      <c r="AT292" s="142" t="s">
        <v>152</v>
      </c>
      <c r="AU292" s="316"/>
      <c r="AV292" s="317" t="s">
        <v>152</v>
      </c>
      <c r="AW292" s="142" t="s">
        <v>152</v>
      </c>
    </row>
    <row r="293" spans="1:49" s="142" customFormat="1">
      <c r="A293" s="142" t="s">
        <v>9124</v>
      </c>
      <c r="B293" s="315" t="s">
        <v>9125</v>
      </c>
      <c r="C293" s="142" t="s">
        <v>3444</v>
      </c>
      <c r="D293" s="142" t="s">
        <v>3448</v>
      </c>
      <c r="E293" s="315" t="s">
        <v>9126</v>
      </c>
      <c r="F293" s="315" t="s">
        <v>1789</v>
      </c>
      <c r="G293" s="142" t="s">
        <v>150</v>
      </c>
      <c r="H293" s="316" t="s">
        <v>3445</v>
      </c>
      <c r="I293" s="317">
        <v>17573</v>
      </c>
      <c r="J293" s="317">
        <v>0</v>
      </c>
      <c r="K293" s="317" t="s">
        <v>152</v>
      </c>
      <c r="L293" s="315">
        <v>0</v>
      </c>
      <c r="M293" s="315" t="s">
        <v>152</v>
      </c>
      <c r="N293" s="315" t="s">
        <v>152</v>
      </c>
      <c r="O293" s="315" t="s">
        <v>152</v>
      </c>
      <c r="P293" s="315" t="s">
        <v>12593</v>
      </c>
      <c r="Q293" s="315" t="s">
        <v>152</v>
      </c>
      <c r="R293" s="315" t="s">
        <v>152</v>
      </c>
      <c r="S293" s="315" t="s">
        <v>152</v>
      </c>
      <c r="T293" s="315" t="s">
        <v>152</v>
      </c>
      <c r="U293" s="315" t="s">
        <v>152</v>
      </c>
      <c r="V293" s="315" t="s">
        <v>152</v>
      </c>
      <c r="W293" s="142" t="s">
        <v>9127</v>
      </c>
      <c r="X293" s="142" t="s">
        <v>6492</v>
      </c>
      <c r="Y293" s="142" t="s">
        <v>152</v>
      </c>
      <c r="Z293" s="142" t="s">
        <v>3446</v>
      </c>
      <c r="AA293" s="315" t="s">
        <v>3447</v>
      </c>
      <c r="AB293" s="142" t="s">
        <v>9128</v>
      </c>
      <c r="AC293" s="142" t="s">
        <v>3446</v>
      </c>
      <c r="AD293" s="142" t="s">
        <v>3446</v>
      </c>
      <c r="AE293" s="142" t="s">
        <v>152</v>
      </c>
      <c r="AF293" s="315"/>
      <c r="AH293" s="318" t="s">
        <v>152</v>
      </c>
      <c r="AI293" s="315" t="s">
        <v>3446</v>
      </c>
      <c r="AJ293" s="315" t="s">
        <v>152</v>
      </c>
      <c r="AK293" s="142" t="s">
        <v>9129</v>
      </c>
      <c r="AL293" s="142" t="s">
        <v>1787</v>
      </c>
      <c r="AM293" s="316" t="s">
        <v>9130</v>
      </c>
      <c r="AN293" s="142" t="s">
        <v>152</v>
      </c>
      <c r="AO293" s="315" t="s">
        <v>1469</v>
      </c>
      <c r="AP293" s="315" t="s">
        <v>152</v>
      </c>
      <c r="AQ293" s="316"/>
      <c r="AR293" s="142" t="s">
        <v>152</v>
      </c>
      <c r="AS293" s="315" t="s">
        <v>150</v>
      </c>
      <c r="AT293" s="142" t="s">
        <v>152</v>
      </c>
      <c r="AU293" s="316"/>
      <c r="AV293" s="317" t="s">
        <v>152</v>
      </c>
      <c r="AW293" s="142" t="s">
        <v>152</v>
      </c>
    </row>
    <row r="294" spans="1:49" s="142" customFormat="1">
      <c r="A294" s="142" t="s">
        <v>10704</v>
      </c>
      <c r="B294" s="315" t="s">
        <v>10705</v>
      </c>
      <c r="C294" s="142" t="s">
        <v>3444</v>
      </c>
      <c r="D294" s="142" t="s">
        <v>3448</v>
      </c>
      <c r="E294" s="315" t="s">
        <v>9126</v>
      </c>
      <c r="F294" s="315" t="s">
        <v>1789</v>
      </c>
      <c r="G294" s="142" t="s">
        <v>150</v>
      </c>
      <c r="H294" s="316" t="s">
        <v>3445</v>
      </c>
      <c r="I294" s="317">
        <v>16778</v>
      </c>
      <c r="J294" s="317">
        <v>0</v>
      </c>
      <c r="K294" s="317" t="s">
        <v>152</v>
      </c>
      <c r="L294" s="315">
        <v>0</v>
      </c>
      <c r="M294" s="315" t="s">
        <v>152</v>
      </c>
      <c r="N294" s="315" t="s">
        <v>152</v>
      </c>
      <c r="O294" s="315" t="s">
        <v>152</v>
      </c>
      <c r="P294" s="315" t="s">
        <v>13038</v>
      </c>
      <c r="Q294" s="315" t="s">
        <v>152</v>
      </c>
      <c r="R294" s="315" t="s">
        <v>152</v>
      </c>
      <c r="S294" s="315" t="s">
        <v>152</v>
      </c>
      <c r="T294" s="315" t="s">
        <v>152</v>
      </c>
      <c r="U294" s="315" t="s">
        <v>152</v>
      </c>
      <c r="V294" s="315" t="s">
        <v>152</v>
      </c>
      <c r="W294" s="142" t="s">
        <v>10706</v>
      </c>
      <c r="X294" s="142" t="s">
        <v>6493</v>
      </c>
      <c r="Y294" s="142" t="s">
        <v>152</v>
      </c>
      <c r="Z294" s="142" t="s">
        <v>3446</v>
      </c>
      <c r="AA294" s="315" t="s">
        <v>3447</v>
      </c>
      <c r="AB294" s="142" t="s">
        <v>10707</v>
      </c>
      <c r="AC294" s="142" t="s">
        <v>3446</v>
      </c>
      <c r="AD294" s="142" t="s">
        <v>3446</v>
      </c>
      <c r="AE294" s="142" t="s">
        <v>152</v>
      </c>
      <c r="AF294" s="315"/>
      <c r="AH294" s="318" t="s">
        <v>152</v>
      </c>
      <c r="AI294" s="315" t="s">
        <v>3446</v>
      </c>
      <c r="AJ294" s="315" t="s">
        <v>152</v>
      </c>
      <c r="AK294" s="142" t="s">
        <v>9129</v>
      </c>
      <c r="AL294" s="142" t="s">
        <v>1787</v>
      </c>
      <c r="AM294" s="316" t="s">
        <v>9130</v>
      </c>
      <c r="AN294" s="142" t="s">
        <v>152</v>
      </c>
      <c r="AO294" s="315" t="s">
        <v>1469</v>
      </c>
      <c r="AP294" s="315" t="s">
        <v>152</v>
      </c>
      <c r="AQ294" s="316"/>
      <c r="AR294" s="142" t="s">
        <v>152</v>
      </c>
      <c r="AS294" s="315" t="s">
        <v>150</v>
      </c>
      <c r="AT294" s="142" t="s">
        <v>152</v>
      </c>
      <c r="AU294" s="316"/>
      <c r="AV294" s="317" t="s">
        <v>152</v>
      </c>
      <c r="AW294" s="142" t="s">
        <v>152</v>
      </c>
    </row>
    <row r="295" spans="1:49" s="142" customFormat="1">
      <c r="A295" s="142" t="s">
        <v>10708</v>
      </c>
      <c r="B295" s="315" t="s">
        <v>10709</v>
      </c>
      <c r="C295" s="142" t="s">
        <v>3444</v>
      </c>
      <c r="D295" s="142" t="s">
        <v>3448</v>
      </c>
      <c r="E295" s="315" t="s">
        <v>10710</v>
      </c>
      <c r="F295" s="315" t="s">
        <v>1789</v>
      </c>
      <c r="G295" s="142" t="s">
        <v>150</v>
      </c>
      <c r="H295" s="316" t="s">
        <v>3445</v>
      </c>
      <c r="I295" s="317">
        <v>17207</v>
      </c>
      <c r="J295" s="317">
        <v>0</v>
      </c>
      <c r="K295" s="317" t="s">
        <v>152</v>
      </c>
      <c r="L295" s="315">
        <v>0</v>
      </c>
      <c r="M295" s="315" t="s">
        <v>152</v>
      </c>
      <c r="N295" s="315" t="s">
        <v>152</v>
      </c>
      <c r="O295" s="315" t="s">
        <v>152</v>
      </c>
      <c r="P295" s="315" t="s">
        <v>13039</v>
      </c>
      <c r="Q295" s="315" t="s">
        <v>152</v>
      </c>
      <c r="R295" s="315" t="s">
        <v>152</v>
      </c>
      <c r="S295" s="315" t="s">
        <v>152</v>
      </c>
      <c r="T295" s="315" t="s">
        <v>152</v>
      </c>
      <c r="U295" s="315" t="s">
        <v>152</v>
      </c>
      <c r="V295" s="315" t="s">
        <v>152</v>
      </c>
      <c r="W295" s="142" t="s">
        <v>10711</v>
      </c>
      <c r="X295" s="142" t="s">
        <v>6492</v>
      </c>
      <c r="Y295" s="142" t="s">
        <v>152</v>
      </c>
      <c r="Z295" s="142" t="s">
        <v>3446</v>
      </c>
      <c r="AA295" s="315" t="s">
        <v>3447</v>
      </c>
      <c r="AB295" s="142" t="s">
        <v>10712</v>
      </c>
      <c r="AC295" s="142" t="s">
        <v>3446</v>
      </c>
      <c r="AD295" s="142" t="s">
        <v>3446</v>
      </c>
      <c r="AE295" s="142" t="s">
        <v>152</v>
      </c>
      <c r="AF295" s="315"/>
      <c r="AH295" s="318" t="s">
        <v>152</v>
      </c>
      <c r="AI295" s="315" t="s">
        <v>3446</v>
      </c>
      <c r="AJ295" s="315" t="s">
        <v>152</v>
      </c>
      <c r="AK295" s="142" t="s">
        <v>10713</v>
      </c>
      <c r="AL295" s="142" t="s">
        <v>1787</v>
      </c>
      <c r="AM295" s="316" t="s">
        <v>10714</v>
      </c>
      <c r="AN295" s="142" t="s">
        <v>152</v>
      </c>
      <c r="AO295" s="315" t="s">
        <v>1469</v>
      </c>
      <c r="AP295" s="315" t="s">
        <v>152</v>
      </c>
      <c r="AQ295" s="316"/>
      <c r="AR295" s="142" t="s">
        <v>152</v>
      </c>
      <c r="AS295" s="315" t="s">
        <v>150</v>
      </c>
      <c r="AT295" s="142" t="s">
        <v>152</v>
      </c>
      <c r="AU295" s="316"/>
      <c r="AV295" s="317" t="s">
        <v>152</v>
      </c>
      <c r="AW295" s="142" t="s">
        <v>152</v>
      </c>
    </row>
    <row r="296" spans="1:49" s="142" customFormat="1">
      <c r="A296" s="142" t="s">
        <v>8288</v>
      </c>
      <c r="B296" s="315" t="s">
        <v>8289</v>
      </c>
      <c r="C296" s="142" t="s">
        <v>3444</v>
      </c>
      <c r="D296" s="142" t="s">
        <v>3448</v>
      </c>
      <c r="E296" s="315" t="s">
        <v>8290</v>
      </c>
      <c r="F296" s="315" t="s">
        <v>1789</v>
      </c>
      <c r="G296" s="142" t="s">
        <v>150</v>
      </c>
      <c r="H296" s="316" t="s">
        <v>3445</v>
      </c>
      <c r="I296" s="317">
        <v>14435</v>
      </c>
      <c r="J296" s="317">
        <v>0</v>
      </c>
      <c r="K296" s="317" t="s">
        <v>152</v>
      </c>
      <c r="L296" s="315">
        <v>0</v>
      </c>
      <c r="M296" s="315" t="s">
        <v>152</v>
      </c>
      <c r="N296" s="315" t="s">
        <v>152</v>
      </c>
      <c r="O296" s="315" t="s">
        <v>152</v>
      </c>
      <c r="P296" s="315" t="s">
        <v>12389</v>
      </c>
      <c r="Q296" s="315" t="s">
        <v>152</v>
      </c>
      <c r="R296" s="315" t="s">
        <v>152</v>
      </c>
      <c r="S296" s="315" t="s">
        <v>152</v>
      </c>
      <c r="T296" s="315" t="s">
        <v>152</v>
      </c>
      <c r="U296" s="315" t="s">
        <v>152</v>
      </c>
      <c r="V296" s="315" t="s">
        <v>152</v>
      </c>
      <c r="W296" s="142" t="s">
        <v>8291</v>
      </c>
      <c r="X296" s="142" t="s">
        <v>6493</v>
      </c>
      <c r="Y296" s="142" t="s">
        <v>152</v>
      </c>
      <c r="Z296" s="142" t="s">
        <v>3446</v>
      </c>
      <c r="AA296" s="315" t="s">
        <v>3447</v>
      </c>
      <c r="AB296" s="142" t="s">
        <v>8292</v>
      </c>
      <c r="AC296" s="142" t="s">
        <v>3446</v>
      </c>
      <c r="AD296" s="142" t="s">
        <v>3446</v>
      </c>
      <c r="AE296" s="142" t="s">
        <v>152</v>
      </c>
      <c r="AF296" s="315"/>
      <c r="AH296" s="318" t="s">
        <v>152</v>
      </c>
      <c r="AI296" s="315" t="s">
        <v>3446</v>
      </c>
      <c r="AJ296" s="315" t="s">
        <v>152</v>
      </c>
      <c r="AK296" s="142" t="s">
        <v>8293</v>
      </c>
      <c r="AL296" s="142" t="s">
        <v>1787</v>
      </c>
      <c r="AM296" s="316" t="s">
        <v>8294</v>
      </c>
      <c r="AN296" s="142" t="s">
        <v>152</v>
      </c>
      <c r="AO296" s="315" t="s">
        <v>1469</v>
      </c>
      <c r="AP296" s="315" t="s">
        <v>152</v>
      </c>
      <c r="AQ296" s="316"/>
      <c r="AR296" s="142" t="s">
        <v>152</v>
      </c>
      <c r="AS296" s="315" t="s">
        <v>150</v>
      </c>
      <c r="AT296" s="142" t="s">
        <v>152</v>
      </c>
      <c r="AU296" s="316"/>
      <c r="AV296" s="317" t="s">
        <v>152</v>
      </c>
      <c r="AW296" s="142" t="s">
        <v>152</v>
      </c>
    </row>
    <row r="297" spans="1:49" s="142" customFormat="1">
      <c r="A297" s="142" t="s">
        <v>8387</v>
      </c>
      <c r="B297" s="315" t="s">
        <v>1793</v>
      </c>
      <c r="C297" s="142" t="s">
        <v>3444</v>
      </c>
      <c r="D297" s="142" t="s">
        <v>3448</v>
      </c>
      <c r="E297" s="315" t="s">
        <v>8388</v>
      </c>
      <c r="F297" s="315" t="s">
        <v>1789</v>
      </c>
      <c r="G297" s="142" t="s">
        <v>150</v>
      </c>
      <c r="H297" s="316" t="s">
        <v>3445</v>
      </c>
      <c r="I297" s="317">
        <v>17573</v>
      </c>
      <c r="J297" s="317">
        <v>0</v>
      </c>
      <c r="K297" s="317" t="s">
        <v>152</v>
      </c>
      <c r="L297" s="315">
        <v>0</v>
      </c>
      <c r="M297" s="315" t="s">
        <v>152</v>
      </c>
      <c r="N297" s="315" t="s">
        <v>152</v>
      </c>
      <c r="O297" s="315" t="s">
        <v>152</v>
      </c>
      <c r="P297" s="315" t="s">
        <v>12405</v>
      </c>
      <c r="Q297" s="315" t="s">
        <v>152</v>
      </c>
      <c r="R297" s="315" t="s">
        <v>152</v>
      </c>
      <c r="S297" s="315" t="s">
        <v>152</v>
      </c>
      <c r="T297" s="315" t="s">
        <v>152</v>
      </c>
      <c r="U297" s="315" t="s">
        <v>152</v>
      </c>
      <c r="V297" s="315" t="s">
        <v>152</v>
      </c>
      <c r="W297" s="142" t="s">
        <v>7390</v>
      </c>
      <c r="X297" s="142" t="s">
        <v>6493</v>
      </c>
      <c r="Y297" s="142" t="s">
        <v>152</v>
      </c>
      <c r="Z297" s="142" t="s">
        <v>3446</v>
      </c>
      <c r="AA297" s="315" t="s">
        <v>3447</v>
      </c>
      <c r="AB297" s="142" t="s">
        <v>8054</v>
      </c>
      <c r="AC297" s="142" t="s">
        <v>3446</v>
      </c>
      <c r="AD297" s="142" t="s">
        <v>3446</v>
      </c>
      <c r="AE297" s="142" t="s">
        <v>152</v>
      </c>
      <c r="AF297" s="315"/>
      <c r="AH297" s="318" t="s">
        <v>152</v>
      </c>
      <c r="AI297" s="315" t="s">
        <v>3446</v>
      </c>
      <c r="AJ297" s="315" t="s">
        <v>152</v>
      </c>
      <c r="AK297" s="142" t="s">
        <v>152</v>
      </c>
      <c r="AL297" s="142" t="s">
        <v>1787</v>
      </c>
      <c r="AM297" s="316" t="s">
        <v>3941</v>
      </c>
      <c r="AN297" s="142" t="s">
        <v>152</v>
      </c>
      <c r="AO297" s="315" t="s">
        <v>1469</v>
      </c>
      <c r="AP297" s="315" t="s">
        <v>152</v>
      </c>
      <c r="AQ297" s="316"/>
      <c r="AR297" s="142" t="s">
        <v>152</v>
      </c>
      <c r="AS297" s="315" t="s">
        <v>150</v>
      </c>
      <c r="AT297" s="142" t="s">
        <v>152</v>
      </c>
      <c r="AU297" s="316"/>
      <c r="AV297" s="317" t="s">
        <v>152</v>
      </c>
      <c r="AW297" s="142" t="s">
        <v>152</v>
      </c>
    </row>
    <row r="298" spans="1:49" s="142" customFormat="1">
      <c r="A298" s="142" t="s">
        <v>10725</v>
      </c>
      <c r="B298" s="315" t="s">
        <v>10726</v>
      </c>
      <c r="C298" s="142" t="s">
        <v>3444</v>
      </c>
      <c r="D298" s="142" t="s">
        <v>3448</v>
      </c>
      <c r="E298" s="315" t="s">
        <v>8388</v>
      </c>
      <c r="F298" s="315" t="s">
        <v>1789</v>
      </c>
      <c r="G298" s="142" t="s">
        <v>150</v>
      </c>
      <c r="H298" s="316" t="s">
        <v>3445</v>
      </c>
      <c r="I298" s="317">
        <v>21338</v>
      </c>
      <c r="J298" s="317">
        <v>0</v>
      </c>
      <c r="K298" s="317" t="s">
        <v>152</v>
      </c>
      <c r="L298" s="315">
        <v>0</v>
      </c>
      <c r="M298" s="315" t="s">
        <v>152</v>
      </c>
      <c r="N298" s="315" t="s">
        <v>152</v>
      </c>
      <c r="O298" s="315" t="s">
        <v>152</v>
      </c>
      <c r="P298" s="315" t="s">
        <v>13042</v>
      </c>
      <c r="Q298" s="315" t="s">
        <v>152</v>
      </c>
      <c r="R298" s="315" t="s">
        <v>152</v>
      </c>
      <c r="S298" s="315" t="s">
        <v>152</v>
      </c>
      <c r="T298" s="315" t="s">
        <v>152</v>
      </c>
      <c r="U298" s="315" t="s">
        <v>152</v>
      </c>
      <c r="V298" s="315" t="s">
        <v>152</v>
      </c>
      <c r="W298" s="142" t="s">
        <v>10727</v>
      </c>
      <c r="X298" s="142" t="s">
        <v>6492</v>
      </c>
      <c r="Y298" s="142" t="s">
        <v>152</v>
      </c>
      <c r="Z298" s="142" t="s">
        <v>3446</v>
      </c>
      <c r="AA298" s="315" t="s">
        <v>3447</v>
      </c>
      <c r="AB298" s="142" t="s">
        <v>10728</v>
      </c>
      <c r="AC298" s="142" t="s">
        <v>3446</v>
      </c>
      <c r="AD298" s="142" t="s">
        <v>3446</v>
      </c>
      <c r="AE298" s="142" t="s">
        <v>152</v>
      </c>
      <c r="AF298" s="315"/>
      <c r="AH298" s="318" t="s">
        <v>152</v>
      </c>
      <c r="AI298" s="315" t="s">
        <v>3446</v>
      </c>
      <c r="AJ298" s="315" t="s">
        <v>152</v>
      </c>
      <c r="AK298" s="142" t="s">
        <v>10729</v>
      </c>
      <c r="AL298" s="142" t="s">
        <v>1787</v>
      </c>
      <c r="AM298" s="316" t="s">
        <v>3941</v>
      </c>
      <c r="AN298" s="142" t="s">
        <v>152</v>
      </c>
      <c r="AO298" s="315" t="s">
        <v>1469</v>
      </c>
      <c r="AP298" s="315" t="s">
        <v>152</v>
      </c>
      <c r="AQ298" s="316"/>
      <c r="AR298" s="142" t="s">
        <v>152</v>
      </c>
      <c r="AS298" s="315" t="s">
        <v>150</v>
      </c>
      <c r="AT298" s="142" t="s">
        <v>152</v>
      </c>
      <c r="AU298" s="316"/>
      <c r="AV298" s="317" t="s">
        <v>152</v>
      </c>
      <c r="AW298" s="142" t="s">
        <v>152</v>
      </c>
    </row>
    <row r="299" spans="1:49" s="142" customFormat="1">
      <c r="A299" s="142" t="s">
        <v>10669</v>
      </c>
      <c r="B299" s="315" t="s">
        <v>10670</v>
      </c>
      <c r="C299" s="142" t="s">
        <v>3444</v>
      </c>
      <c r="D299" s="142" t="s">
        <v>3448</v>
      </c>
      <c r="E299" s="315" t="s">
        <v>10671</v>
      </c>
      <c r="F299" s="315" t="s">
        <v>1789</v>
      </c>
      <c r="G299" s="142" t="s">
        <v>150</v>
      </c>
      <c r="H299" s="316" t="s">
        <v>3445</v>
      </c>
      <c r="I299" s="317">
        <v>24969</v>
      </c>
      <c r="J299" s="317">
        <v>0</v>
      </c>
      <c r="K299" s="317" t="s">
        <v>152</v>
      </c>
      <c r="L299" s="315">
        <v>0</v>
      </c>
      <c r="M299" s="315" t="s">
        <v>152</v>
      </c>
      <c r="N299" s="315" t="s">
        <v>152</v>
      </c>
      <c r="O299" s="315" t="s">
        <v>152</v>
      </c>
      <c r="P299" s="315" t="s">
        <v>13033</v>
      </c>
      <c r="Q299" s="315" t="s">
        <v>152</v>
      </c>
      <c r="R299" s="315" t="s">
        <v>152</v>
      </c>
      <c r="S299" s="315" t="s">
        <v>152</v>
      </c>
      <c r="T299" s="315" t="s">
        <v>152</v>
      </c>
      <c r="U299" s="315" t="s">
        <v>152</v>
      </c>
      <c r="V299" s="315" t="s">
        <v>152</v>
      </c>
      <c r="W299" s="142" t="s">
        <v>10672</v>
      </c>
      <c r="X299" s="142" t="s">
        <v>6492</v>
      </c>
      <c r="Y299" s="142" t="s">
        <v>152</v>
      </c>
      <c r="Z299" s="142" t="s">
        <v>3446</v>
      </c>
      <c r="AA299" s="315" t="s">
        <v>3447</v>
      </c>
      <c r="AB299" s="142" t="s">
        <v>10673</v>
      </c>
      <c r="AC299" s="142" t="s">
        <v>3446</v>
      </c>
      <c r="AD299" s="142" t="s">
        <v>3446</v>
      </c>
      <c r="AE299" s="142" t="s">
        <v>152</v>
      </c>
      <c r="AF299" s="315"/>
      <c r="AH299" s="318" t="s">
        <v>152</v>
      </c>
      <c r="AI299" s="315" t="s">
        <v>3446</v>
      </c>
      <c r="AJ299" s="315" t="s">
        <v>152</v>
      </c>
      <c r="AK299" s="142" t="s">
        <v>10674</v>
      </c>
      <c r="AL299" s="142" t="s">
        <v>1787</v>
      </c>
      <c r="AM299" s="316" t="s">
        <v>10675</v>
      </c>
      <c r="AN299" s="142" t="s">
        <v>152</v>
      </c>
      <c r="AO299" s="315" t="s">
        <v>1469</v>
      </c>
      <c r="AP299" s="315" t="s">
        <v>152</v>
      </c>
      <c r="AQ299" s="316"/>
      <c r="AR299" s="142" t="s">
        <v>152</v>
      </c>
      <c r="AS299" s="315" t="s">
        <v>150</v>
      </c>
      <c r="AT299" s="142" t="s">
        <v>152</v>
      </c>
      <c r="AU299" s="316"/>
      <c r="AV299" s="317" t="s">
        <v>152</v>
      </c>
      <c r="AW299" s="142" t="s">
        <v>152</v>
      </c>
    </row>
    <row r="300" spans="1:49" s="142" customFormat="1">
      <c r="A300" s="142" t="s">
        <v>11682</v>
      </c>
      <c r="B300" s="315" t="s">
        <v>11683</v>
      </c>
      <c r="C300" s="142" t="s">
        <v>3444</v>
      </c>
      <c r="D300" s="142" t="s">
        <v>3448</v>
      </c>
      <c r="E300" s="315" t="s">
        <v>10671</v>
      </c>
      <c r="F300" s="315" t="s">
        <v>1789</v>
      </c>
      <c r="G300" s="142" t="s">
        <v>150</v>
      </c>
      <c r="H300" s="316" t="s">
        <v>3445</v>
      </c>
      <c r="I300" s="317">
        <v>17518</v>
      </c>
      <c r="J300" s="317">
        <v>0</v>
      </c>
      <c r="K300" s="317" t="s">
        <v>152</v>
      </c>
      <c r="L300" s="315">
        <v>0</v>
      </c>
      <c r="M300" s="315" t="s">
        <v>152</v>
      </c>
      <c r="N300" s="315" t="s">
        <v>152</v>
      </c>
      <c r="O300" s="315" t="s">
        <v>152</v>
      </c>
      <c r="P300" s="315" t="s">
        <v>13291</v>
      </c>
      <c r="Q300" s="315" t="s">
        <v>152</v>
      </c>
      <c r="R300" s="315" t="s">
        <v>152</v>
      </c>
      <c r="S300" s="315" t="s">
        <v>152</v>
      </c>
      <c r="T300" s="315" t="s">
        <v>152</v>
      </c>
      <c r="U300" s="315" t="s">
        <v>152</v>
      </c>
      <c r="V300" s="315" t="s">
        <v>152</v>
      </c>
      <c r="W300" s="142" t="s">
        <v>11684</v>
      </c>
      <c r="X300" s="142" t="s">
        <v>6493</v>
      </c>
      <c r="Y300" s="142" t="s">
        <v>152</v>
      </c>
      <c r="Z300" s="142" t="s">
        <v>3446</v>
      </c>
      <c r="AA300" s="315" t="s">
        <v>3447</v>
      </c>
      <c r="AC300" s="142" t="s">
        <v>3446</v>
      </c>
      <c r="AD300" s="142" t="s">
        <v>3446</v>
      </c>
      <c r="AE300" s="142" t="s">
        <v>152</v>
      </c>
      <c r="AF300" s="315"/>
      <c r="AH300" s="318" t="s">
        <v>152</v>
      </c>
      <c r="AI300" s="315" t="s">
        <v>3446</v>
      </c>
      <c r="AJ300" s="315" t="s">
        <v>152</v>
      </c>
      <c r="AK300" s="142" t="s">
        <v>10674</v>
      </c>
      <c r="AL300" s="142" t="s">
        <v>1787</v>
      </c>
      <c r="AM300" s="316" t="s">
        <v>10675</v>
      </c>
      <c r="AN300" s="142" t="s">
        <v>152</v>
      </c>
      <c r="AO300" s="315" t="s">
        <v>1469</v>
      </c>
      <c r="AP300" s="315" t="s">
        <v>152</v>
      </c>
      <c r="AQ300" s="316"/>
      <c r="AR300" s="142" t="s">
        <v>152</v>
      </c>
      <c r="AS300" s="315" t="s">
        <v>150</v>
      </c>
      <c r="AT300" s="142" t="s">
        <v>152</v>
      </c>
      <c r="AU300" s="316"/>
      <c r="AV300" s="317" t="s">
        <v>152</v>
      </c>
      <c r="AW300" s="142" t="s">
        <v>152</v>
      </c>
    </row>
    <row r="301" spans="1:49" s="142" customFormat="1">
      <c r="A301" s="142" t="s">
        <v>11732</v>
      </c>
      <c r="B301" s="315" t="s">
        <v>11733</v>
      </c>
      <c r="C301" s="142" t="s">
        <v>3444</v>
      </c>
      <c r="D301" s="142" t="s">
        <v>3448</v>
      </c>
      <c r="E301" s="315" t="s">
        <v>11734</v>
      </c>
      <c r="F301" s="315" t="s">
        <v>1789</v>
      </c>
      <c r="G301" s="142" t="s">
        <v>150</v>
      </c>
      <c r="H301" s="316" t="s">
        <v>3445</v>
      </c>
      <c r="I301" s="317">
        <v>22484</v>
      </c>
      <c r="J301" s="317">
        <v>0</v>
      </c>
      <c r="K301" s="317" t="s">
        <v>152</v>
      </c>
      <c r="L301" s="315">
        <v>0</v>
      </c>
      <c r="M301" s="315" t="s">
        <v>152</v>
      </c>
      <c r="N301" s="315" t="s">
        <v>152</v>
      </c>
      <c r="O301" s="315" t="s">
        <v>152</v>
      </c>
      <c r="P301" s="315" t="s">
        <v>13303</v>
      </c>
      <c r="Q301" s="315" t="s">
        <v>152</v>
      </c>
      <c r="R301" s="315" t="s">
        <v>152</v>
      </c>
      <c r="S301" s="315" t="s">
        <v>152</v>
      </c>
      <c r="T301" s="315" t="s">
        <v>152</v>
      </c>
      <c r="U301" s="315" t="s">
        <v>152</v>
      </c>
      <c r="V301" s="315" t="s">
        <v>152</v>
      </c>
      <c r="W301" s="142" t="s">
        <v>11735</v>
      </c>
      <c r="X301" s="142" t="s">
        <v>6492</v>
      </c>
      <c r="Y301" s="142" t="s">
        <v>152</v>
      </c>
      <c r="Z301" s="142" t="s">
        <v>3446</v>
      </c>
      <c r="AA301" s="315" t="s">
        <v>3447</v>
      </c>
      <c r="AC301" s="142" t="s">
        <v>3446</v>
      </c>
      <c r="AD301" s="142" t="s">
        <v>3446</v>
      </c>
      <c r="AE301" s="142" t="s">
        <v>152</v>
      </c>
      <c r="AF301" s="315"/>
      <c r="AH301" s="318" t="s">
        <v>152</v>
      </c>
      <c r="AI301" s="315" t="s">
        <v>3446</v>
      </c>
      <c r="AJ301" s="315" t="s">
        <v>152</v>
      </c>
      <c r="AK301" s="142" t="s">
        <v>10688</v>
      </c>
      <c r="AL301" s="142" t="s">
        <v>1787</v>
      </c>
      <c r="AM301" s="316" t="s">
        <v>10689</v>
      </c>
      <c r="AN301" s="142" t="s">
        <v>152</v>
      </c>
      <c r="AO301" s="315" t="s">
        <v>1469</v>
      </c>
      <c r="AP301" s="315" t="s">
        <v>152</v>
      </c>
      <c r="AQ301" s="316"/>
      <c r="AR301" s="142" t="s">
        <v>152</v>
      </c>
      <c r="AS301" s="315" t="s">
        <v>150</v>
      </c>
      <c r="AT301" s="142" t="s">
        <v>152</v>
      </c>
      <c r="AU301" s="316"/>
      <c r="AV301" s="317" t="s">
        <v>152</v>
      </c>
      <c r="AW301" s="142" t="s">
        <v>152</v>
      </c>
    </row>
    <row r="302" spans="1:49" s="142" customFormat="1">
      <c r="A302" s="142" t="s">
        <v>9083</v>
      </c>
      <c r="B302" s="315" t="s">
        <v>9084</v>
      </c>
      <c r="C302" s="142" t="s">
        <v>3444</v>
      </c>
      <c r="D302" s="142" t="s">
        <v>3448</v>
      </c>
      <c r="E302" s="315" t="s">
        <v>9085</v>
      </c>
      <c r="F302" s="315" t="s">
        <v>1789</v>
      </c>
      <c r="G302" s="142" t="s">
        <v>150</v>
      </c>
      <c r="H302" s="316" t="s">
        <v>3445</v>
      </c>
      <c r="I302" s="317">
        <v>19734</v>
      </c>
      <c r="J302" s="317">
        <v>0</v>
      </c>
      <c r="K302" s="317" t="s">
        <v>152</v>
      </c>
      <c r="L302" s="315">
        <v>0</v>
      </c>
      <c r="M302" s="315" t="s">
        <v>152</v>
      </c>
      <c r="N302" s="315" t="s">
        <v>152</v>
      </c>
      <c r="O302" s="315" t="s">
        <v>152</v>
      </c>
      <c r="P302" s="315" t="s">
        <v>12585</v>
      </c>
      <c r="Q302" s="315" t="s">
        <v>152</v>
      </c>
      <c r="R302" s="315" t="s">
        <v>152</v>
      </c>
      <c r="S302" s="315" t="s">
        <v>152</v>
      </c>
      <c r="T302" s="315" t="s">
        <v>152</v>
      </c>
      <c r="U302" s="315" t="s">
        <v>152</v>
      </c>
      <c r="V302" s="315" t="s">
        <v>152</v>
      </c>
      <c r="W302" s="142" t="s">
        <v>9086</v>
      </c>
      <c r="X302" s="142" t="s">
        <v>6492</v>
      </c>
      <c r="Y302" s="142" t="s">
        <v>152</v>
      </c>
      <c r="Z302" s="142" t="s">
        <v>3446</v>
      </c>
      <c r="AA302" s="315" t="s">
        <v>3447</v>
      </c>
      <c r="AB302" s="142" t="s">
        <v>9087</v>
      </c>
      <c r="AC302" s="142" t="s">
        <v>3446</v>
      </c>
      <c r="AD302" s="142" t="s">
        <v>3446</v>
      </c>
      <c r="AE302" s="142" t="s">
        <v>152</v>
      </c>
      <c r="AF302" s="315"/>
      <c r="AH302" s="318" t="s">
        <v>152</v>
      </c>
      <c r="AI302" s="315" t="s">
        <v>3446</v>
      </c>
      <c r="AJ302" s="315" t="s">
        <v>152</v>
      </c>
      <c r="AK302" s="142" t="s">
        <v>9088</v>
      </c>
      <c r="AL302" s="142" t="s">
        <v>152</v>
      </c>
      <c r="AM302" s="316" t="s">
        <v>152</v>
      </c>
      <c r="AN302" s="142" t="s">
        <v>152</v>
      </c>
      <c r="AO302" s="315" t="s">
        <v>1469</v>
      </c>
      <c r="AP302" s="315" t="s">
        <v>152</v>
      </c>
      <c r="AQ302" s="316"/>
      <c r="AR302" s="142" t="s">
        <v>152</v>
      </c>
      <c r="AS302" s="315" t="s">
        <v>150</v>
      </c>
      <c r="AT302" s="142" t="s">
        <v>152</v>
      </c>
      <c r="AU302" s="316"/>
      <c r="AV302" s="317" t="s">
        <v>152</v>
      </c>
      <c r="AW302" s="142" t="s">
        <v>152</v>
      </c>
    </row>
    <row r="303" spans="1:49" s="142" customFormat="1">
      <c r="A303" s="142" t="s">
        <v>8911</v>
      </c>
      <c r="B303" s="315" t="s">
        <v>8912</v>
      </c>
      <c r="C303" s="142" t="s">
        <v>3444</v>
      </c>
      <c r="D303" s="142" t="s">
        <v>3448</v>
      </c>
      <c r="E303" s="315" t="s">
        <v>8913</v>
      </c>
      <c r="F303" s="315" t="s">
        <v>1789</v>
      </c>
      <c r="G303" s="142" t="s">
        <v>150</v>
      </c>
      <c r="H303" s="316" t="s">
        <v>3445</v>
      </c>
      <c r="I303" s="317">
        <v>16318</v>
      </c>
      <c r="J303" s="317">
        <v>0</v>
      </c>
      <c r="K303" s="317" t="s">
        <v>152</v>
      </c>
      <c r="L303" s="315">
        <v>0</v>
      </c>
      <c r="M303" s="315" t="s">
        <v>152</v>
      </c>
      <c r="N303" s="315" t="s">
        <v>152</v>
      </c>
      <c r="O303" s="315" t="s">
        <v>152</v>
      </c>
      <c r="P303" s="315" t="s">
        <v>12551</v>
      </c>
      <c r="Q303" s="315" t="s">
        <v>152</v>
      </c>
      <c r="R303" s="315" t="s">
        <v>152</v>
      </c>
      <c r="S303" s="315" t="s">
        <v>152</v>
      </c>
      <c r="T303" s="315" t="s">
        <v>152</v>
      </c>
      <c r="U303" s="315" t="s">
        <v>152</v>
      </c>
      <c r="V303" s="315" t="s">
        <v>152</v>
      </c>
      <c r="W303" s="142" t="s">
        <v>8914</v>
      </c>
      <c r="X303" s="142" t="s">
        <v>6493</v>
      </c>
      <c r="Y303" s="142" t="s">
        <v>152</v>
      </c>
      <c r="Z303" s="142" t="s">
        <v>3446</v>
      </c>
      <c r="AA303" s="315" t="s">
        <v>3447</v>
      </c>
      <c r="AB303" s="142" t="s">
        <v>8915</v>
      </c>
      <c r="AC303" s="142" t="s">
        <v>3446</v>
      </c>
      <c r="AD303" s="142" t="s">
        <v>3446</v>
      </c>
      <c r="AE303" s="142" t="s">
        <v>152</v>
      </c>
      <c r="AF303" s="315"/>
      <c r="AH303" s="318" t="s">
        <v>152</v>
      </c>
      <c r="AI303" s="315" t="s">
        <v>3446</v>
      </c>
      <c r="AJ303" s="315" t="s">
        <v>152</v>
      </c>
      <c r="AK303" s="142" t="s">
        <v>8916</v>
      </c>
      <c r="AL303" s="142" t="s">
        <v>1787</v>
      </c>
      <c r="AM303" s="316" t="s">
        <v>8917</v>
      </c>
      <c r="AN303" s="142" t="s">
        <v>152</v>
      </c>
      <c r="AO303" s="315" t="s">
        <v>1469</v>
      </c>
      <c r="AP303" s="315" t="s">
        <v>152</v>
      </c>
      <c r="AQ303" s="316"/>
      <c r="AR303" s="142" t="s">
        <v>152</v>
      </c>
      <c r="AS303" s="315" t="s">
        <v>150</v>
      </c>
      <c r="AT303" s="142" t="s">
        <v>152</v>
      </c>
      <c r="AU303" s="316"/>
      <c r="AV303" s="317" t="s">
        <v>152</v>
      </c>
      <c r="AW303" s="142" t="s">
        <v>152</v>
      </c>
    </row>
    <row r="304" spans="1:49" s="142" customFormat="1">
      <c r="A304" s="142" t="s">
        <v>10380</v>
      </c>
      <c r="B304" s="315" t="s">
        <v>10381</v>
      </c>
      <c r="C304" s="142" t="s">
        <v>3444</v>
      </c>
      <c r="D304" s="142" t="s">
        <v>3448</v>
      </c>
      <c r="E304" s="315" t="s">
        <v>10382</v>
      </c>
      <c r="F304" s="315" t="s">
        <v>1789</v>
      </c>
      <c r="G304" s="142" t="s">
        <v>150</v>
      </c>
      <c r="H304" s="316" t="s">
        <v>3445</v>
      </c>
      <c r="I304" s="317">
        <v>29289</v>
      </c>
      <c r="J304" s="317">
        <v>0</v>
      </c>
      <c r="K304" s="317" t="s">
        <v>152</v>
      </c>
      <c r="L304" s="315">
        <v>0</v>
      </c>
      <c r="M304" s="315" t="s">
        <v>152</v>
      </c>
      <c r="N304" s="315" t="s">
        <v>152</v>
      </c>
      <c r="O304" s="315" t="s">
        <v>152</v>
      </c>
      <c r="P304" s="315" t="s">
        <v>12972</v>
      </c>
      <c r="Q304" s="315" t="s">
        <v>152</v>
      </c>
      <c r="R304" s="315" t="s">
        <v>152</v>
      </c>
      <c r="S304" s="315" t="s">
        <v>152</v>
      </c>
      <c r="T304" s="315" t="s">
        <v>152</v>
      </c>
      <c r="U304" s="315" t="s">
        <v>152</v>
      </c>
      <c r="V304" s="315" t="s">
        <v>152</v>
      </c>
      <c r="W304" s="142" t="s">
        <v>10383</v>
      </c>
      <c r="X304" s="142" t="s">
        <v>6492</v>
      </c>
      <c r="Y304" s="142" t="s">
        <v>152</v>
      </c>
      <c r="Z304" s="142" t="s">
        <v>3446</v>
      </c>
      <c r="AA304" s="315" t="s">
        <v>3447</v>
      </c>
      <c r="AB304" s="142" t="s">
        <v>10384</v>
      </c>
      <c r="AC304" s="142" t="s">
        <v>3446</v>
      </c>
      <c r="AD304" s="142" t="s">
        <v>3446</v>
      </c>
      <c r="AE304" s="142" t="s">
        <v>152</v>
      </c>
      <c r="AF304" s="315"/>
      <c r="AH304" s="318" t="s">
        <v>152</v>
      </c>
      <c r="AI304" s="315" t="s">
        <v>3446</v>
      </c>
      <c r="AJ304" s="315" t="s">
        <v>152</v>
      </c>
      <c r="AK304" s="142" t="s">
        <v>152</v>
      </c>
      <c r="AL304" s="142" t="s">
        <v>1787</v>
      </c>
      <c r="AM304" s="316" t="s">
        <v>10385</v>
      </c>
      <c r="AN304" s="142" t="s">
        <v>152</v>
      </c>
      <c r="AO304" s="315" t="s">
        <v>1469</v>
      </c>
      <c r="AP304" s="315" t="s">
        <v>152</v>
      </c>
      <c r="AQ304" s="316"/>
      <c r="AR304" s="142" t="s">
        <v>152</v>
      </c>
      <c r="AS304" s="315" t="s">
        <v>150</v>
      </c>
      <c r="AT304" s="142" t="s">
        <v>152</v>
      </c>
      <c r="AU304" s="316"/>
      <c r="AV304" s="317" t="s">
        <v>152</v>
      </c>
      <c r="AW304" s="142" t="s">
        <v>152</v>
      </c>
    </row>
    <row r="305" spans="1:49" s="142" customFormat="1">
      <c r="A305" s="142" t="s">
        <v>10812</v>
      </c>
      <c r="B305" s="315" t="s">
        <v>10813</v>
      </c>
      <c r="C305" s="142" t="s">
        <v>3444</v>
      </c>
      <c r="D305" s="142" t="s">
        <v>3448</v>
      </c>
      <c r="E305" s="315" t="s">
        <v>10814</v>
      </c>
      <c r="F305" s="315" t="s">
        <v>1789</v>
      </c>
      <c r="G305" s="142" t="s">
        <v>150</v>
      </c>
      <c r="H305" s="316" t="s">
        <v>3445</v>
      </c>
      <c r="I305" s="317">
        <v>21518</v>
      </c>
      <c r="J305" s="317">
        <v>0</v>
      </c>
      <c r="K305" s="317" t="s">
        <v>152</v>
      </c>
      <c r="L305" s="315">
        <v>0</v>
      </c>
      <c r="M305" s="315" t="s">
        <v>152</v>
      </c>
      <c r="N305" s="315" t="s">
        <v>152</v>
      </c>
      <c r="O305" s="315" t="s">
        <v>152</v>
      </c>
      <c r="P305" s="315" t="s">
        <v>13056</v>
      </c>
      <c r="Q305" s="315" t="s">
        <v>152</v>
      </c>
      <c r="R305" s="315" t="s">
        <v>152</v>
      </c>
      <c r="S305" s="315" t="s">
        <v>152</v>
      </c>
      <c r="T305" s="315" t="s">
        <v>152</v>
      </c>
      <c r="U305" s="315" t="s">
        <v>152</v>
      </c>
      <c r="V305" s="315" t="s">
        <v>152</v>
      </c>
      <c r="W305" s="142" t="s">
        <v>10815</v>
      </c>
      <c r="X305" s="142" t="s">
        <v>6492</v>
      </c>
      <c r="Y305" s="142" t="s">
        <v>152</v>
      </c>
      <c r="Z305" s="142" t="s">
        <v>3446</v>
      </c>
      <c r="AA305" s="315" t="s">
        <v>3447</v>
      </c>
      <c r="AB305" s="142" t="s">
        <v>8299</v>
      </c>
      <c r="AC305" s="142" t="s">
        <v>3446</v>
      </c>
      <c r="AD305" s="142" t="s">
        <v>3446</v>
      </c>
      <c r="AE305" s="142" t="s">
        <v>152</v>
      </c>
      <c r="AF305" s="315"/>
      <c r="AH305" s="318" t="s">
        <v>152</v>
      </c>
      <c r="AI305" s="315" t="s">
        <v>3446</v>
      </c>
      <c r="AJ305" s="315" t="s">
        <v>152</v>
      </c>
      <c r="AK305" s="142" t="s">
        <v>10816</v>
      </c>
      <c r="AL305" s="142" t="s">
        <v>1787</v>
      </c>
      <c r="AM305" s="316" t="s">
        <v>10817</v>
      </c>
      <c r="AN305" s="142" t="s">
        <v>152</v>
      </c>
      <c r="AO305" s="315" t="s">
        <v>1469</v>
      </c>
      <c r="AP305" s="315" t="s">
        <v>152</v>
      </c>
      <c r="AQ305" s="316"/>
      <c r="AR305" s="142" t="s">
        <v>152</v>
      </c>
      <c r="AS305" s="315" t="s">
        <v>150</v>
      </c>
      <c r="AT305" s="142" t="s">
        <v>152</v>
      </c>
      <c r="AU305" s="316"/>
      <c r="AV305" s="317" t="s">
        <v>152</v>
      </c>
      <c r="AW305" s="142" t="s">
        <v>152</v>
      </c>
    </row>
    <row r="306" spans="1:49" s="142" customFormat="1">
      <c r="A306" s="142" t="s">
        <v>8295</v>
      </c>
      <c r="B306" s="315" t="s">
        <v>8296</v>
      </c>
      <c r="C306" s="142" t="s">
        <v>3444</v>
      </c>
      <c r="D306" s="142" t="s">
        <v>3448</v>
      </c>
      <c r="E306" s="315" t="s">
        <v>8297</v>
      </c>
      <c r="F306" s="315" t="s">
        <v>1789</v>
      </c>
      <c r="G306" s="142" t="s">
        <v>150</v>
      </c>
      <c r="H306" s="316" t="s">
        <v>3445</v>
      </c>
      <c r="I306" s="317">
        <v>22803</v>
      </c>
      <c r="J306" s="317">
        <v>0</v>
      </c>
      <c r="K306" s="317" t="s">
        <v>152</v>
      </c>
      <c r="L306" s="315">
        <v>0</v>
      </c>
      <c r="M306" s="315" t="s">
        <v>152</v>
      </c>
      <c r="N306" s="315" t="s">
        <v>152</v>
      </c>
      <c r="O306" s="315" t="s">
        <v>152</v>
      </c>
      <c r="P306" s="315" t="s">
        <v>12390</v>
      </c>
      <c r="Q306" s="315" t="s">
        <v>152</v>
      </c>
      <c r="R306" s="315" t="s">
        <v>152</v>
      </c>
      <c r="S306" s="315" t="s">
        <v>152</v>
      </c>
      <c r="T306" s="315" t="s">
        <v>152</v>
      </c>
      <c r="U306" s="315" t="s">
        <v>152</v>
      </c>
      <c r="V306" s="315" t="s">
        <v>152</v>
      </c>
      <c r="W306" s="142" t="s">
        <v>8298</v>
      </c>
      <c r="X306" s="142" t="s">
        <v>6493</v>
      </c>
      <c r="Y306" s="142" t="s">
        <v>152</v>
      </c>
      <c r="Z306" s="142" t="s">
        <v>3446</v>
      </c>
      <c r="AA306" s="315" t="s">
        <v>3447</v>
      </c>
      <c r="AB306" s="142" t="s">
        <v>8299</v>
      </c>
      <c r="AC306" s="142" t="s">
        <v>3446</v>
      </c>
      <c r="AD306" s="142" t="s">
        <v>3446</v>
      </c>
      <c r="AE306" s="142" t="s">
        <v>152</v>
      </c>
      <c r="AF306" s="315"/>
      <c r="AH306" s="318" t="s">
        <v>152</v>
      </c>
      <c r="AI306" s="315" t="s">
        <v>3446</v>
      </c>
      <c r="AJ306" s="315" t="s">
        <v>152</v>
      </c>
      <c r="AK306" s="142" t="s">
        <v>8300</v>
      </c>
      <c r="AL306" s="142" t="s">
        <v>1787</v>
      </c>
      <c r="AM306" s="316" t="s">
        <v>3491</v>
      </c>
      <c r="AN306" s="142" t="s">
        <v>152</v>
      </c>
      <c r="AO306" s="315" t="s">
        <v>1469</v>
      </c>
      <c r="AP306" s="315" t="s">
        <v>152</v>
      </c>
      <c r="AQ306" s="316"/>
      <c r="AR306" s="142" t="s">
        <v>152</v>
      </c>
      <c r="AS306" s="315" t="s">
        <v>150</v>
      </c>
      <c r="AT306" s="142" t="s">
        <v>152</v>
      </c>
      <c r="AU306" s="316"/>
      <c r="AV306" s="317" t="s">
        <v>152</v>
      </c>
      <c r="AW306" s="142" t="s">
        <v>152</v>
      </c>
    </row>
    <row r="307" spans="1:49" s="142" customFormat="1">
      <c r="A307" s="142" t="s">
        <v>8985</v>
      </c>
      <c r="B307" s="315" t="s">
        <v>8986</v>
      </c>
      <c r="C307" s="142" t="s">
        <v>3444</v>
      </c>
      <c r="D307" s="142" t="s">
        <v>3448</v>
      </c>
      <c r="E307" s="315" t="s">
        <v>8987</v>
      </c>
      <c r="F307" s="315" t="s">
        <v>1789</v>
      </c>
      <c r="G307" s="142" t="s">
        <v>150</v>
      </c>
      <c r="H307" s="316" t="s">
        <v>3445</v>
      </c>
      <c r="I307" s="317">
        <v>26171</v>
      </c>
      <c r="J307" s="317">
        <v>0</v>
      </c>
      <c r="K307" s="317" t="s">
        <v>152</v>
      </c>
      <c r="L307" s="315">
        <v>0</v>
      </c>
      <c r="M307" s="315" t="s">
        <v>152</v>
      </c>
      <c r="N307" s="315" t="s">
        <v>152</v>
      </c>
      <c r="O307" s="315" t="s">
        <v>152</v>
      </c>
      <c r="P307" s="315" t="s">
        <v>12563</v>
      </c>
      <c r="Q307" s="315" t="s">
        <v>152</v>
      </c>
      <c r="R307" s="315" t="s">
        <v>152</v>
      </c>
      <c r="S307" s="315" t="s">
        <v>152</v>
      </c>
      <c r="T307" s="315" t="s">
        <v>152</v>
      </c>
      <c r="U307" s="315" t="s">
        <v>152</v>
      </c>
      <c r="V307" s="315" t="s">
        <v>152</v>
      </c>
      <c r="W307" s="142" t="s">
        <v>8988</v>
      </c>
      <c r="X307" s="142" t="s">
        <v>6492</v>
      </c>
      <c r="Y307" s="142" t="s">
        <v>152</v>
      </c>
      <c r="Z307" s="142" t="s">
        <v>3446</v>
      </c>
      <c r="AA307" s="315" t="s">
        <v>3447</v>
      </c>
      <c r="AB307" s="142" t="s">
        <v>8500</v>
      </c>
      <c r="AC307" s="142" t="s">
        <v>3446</v>
      </c>
      <c r="AD307" s="142" t="s">
        <v>3446</v>
      </c>
      <c r="AE307" s="142" t="s">
        <v>152</v>
      </c>
      <c r="AF307" s="315"/>
      <c r="AH307" s="318" t="s">
        <v>152</v>
      </c>
      <c r="AI307" s="315" t="s">
        <v>3446</v>
      </c>
      <c r="AJ307" s="315" t="s">
        <v>152</v>
      </c>
      <c r="AK307" s="142" t="s">
        <v>3046</v>
      </c>
      <c r="AL307" s="142" t="s">
        <v>1787</v>
      </c>
      <c r="AM307" s="316" t="s">
        <v>8989</v>
      </c>
      <c r="AN307" s="142" t="s">
        <v>152</v>
      </c>
      <c r="AO307" s="315" t="s">
        <v>1469</v>
      </c>
      <c r="AP307" s="315" t="s">
        <v>152</v>
      </c>
      <c r="AQ307" s="316"/>
      <c r="AR307" s="142" t="s">
        <v>152</v>
      </c>
      <c r="AS307" s="315" t="s">
        <v>150</v>
      </c>
      <c r="AT307" s="142" t="s">
        <v>152</v>
      </c>
      <c r="AU307" s="316"/>
      <c r="AV307" s="317" t="s">
        <v>152</v>
      </c>
      <c r="AW307" s="142" t="s">
        <v>152</v>
      </c>
    </row>
    <row r="308" spans="1:49" s="142" customFormat="1">
      <c r="A308" s="142" t="s">
        <v>9411</v>
      </c>
      <c r="B308" s="315" t="s">
        <v>9412</v>
      </c>
      <c r="C308" s="142" t="s">
        <v>3444</v>
      </c>
      <c r="D308" s="142" t="s">
        <v>3448</v>
      </c>
      <c r="E308" s="315" t="s">
        <v>9413</v>
      </c>
      <c r="F308" s="315" t="s">
        <v>1789</v>
      </c>
      <c r="G308" s="142" t="s">
        <v>150</v>
      </c>
      <c r="H308" s="316" t="s">
        <v>3445</v>
      </c>
      <c r="I308" s="317">
        <v>32028</v>
      </c>
      <c r="J308" s="317">
        <v>0</v>
      </c>
      <c r="K308" s="317" t="s">
        <v>152</v>
      </c>
      <c r="L308" s="315">
        <v>0</v>
      </c>
      <c r="M308" s="315" t="s">
        <v>152</v>
      </c>
      <c r="N308" s="315" t="s">
        <v>152</v>
      </c>
      <c r="O308" s="315" t="s">
        <v>152</v>
      </c>
      <c r="P308" s="315" t="s">
        <v>12665</v>
      </c>
      <c r="Q308" s="315" t="s">
        <v>152</v>
      </c>
      <c r="R308" s="315" t="s">
        <v>152</v>
      </c>
      <c r="S308" s="315" t="s">
        <v>152</v>
      </c>
      <c r="T308" s="315" t="s">
        <v>152</v>
      </c>
      <c r="U308" s="315" t="s">
        <v>152</v>
      </c>
      <c r="V308" s="315" t="s">
        <v>152</v>
      </c>
      <c r="W308" s="142" t="s">
        <v>9414</v>
      </c>
      <c r="X308" s="142" t="s">
        <v>6492</v>
      </c>
      <c r="Y308" s="142" t="s">
        <v>152</v>
      </c>
      <c r="Z308" s="142" t="s">
        <v>3446</v>
      </c>
      <c r="AA308" s="315" t="s">
        <v>3447</v>
      </c>
      <c r="AB308" s="142" t="s">
        <v>9415</v>
      </c>
      <c r="AC308" s="142" t="s">
        <v>3446</v>
      </c>
      <c r="AD308" s="142" t="s">
        <v>3446</v>
      </c>
      <c r="AE308" s="142" t="s">
        <v>152</v>
      </c>
      <c r="AF308" s="315"/>
      <c r="AH308" s="318" t="s">
        <v>152</v>
      </c>
      <c r="AI308" s="315" t="s">
        <v>3446</v>
      </c>
      <c r="AJ308" s="315" t="s">
        <v>152</v>
      </c>
      <c r="AK308" s="142" t="s">
        <v>3040</v>
      </c>
      <c r="AL308" s="142" t="s">
        <v>1787</v>
      </c>
      <c r="AM308" s="316" t="s">
        <v>9416</v>
      </c>
      <c r="AN308" s="142" t="s">
        <v>152</v>
      </c>
      <c r="AO308" s="315" t="s">
        <v>1469</v>
      </c>
      <c r="AP308" s="315" t="s">
        <v>152</v>
      </c>
      <c r="AQ308" s="316"/>
      <c r="AR308" s="142" t="s">
        <v>152</v>
      </c>
      <c r="AS308" s="315" t="s">
        <v>150</v>
      </c>
      <c r="AT308" s="142" t="s">
        <v>152</v>
      </c>
      <c r="AU308" s="316"/>
      <c r="AV308" s="317" t="s">
        <v>152</v>
      </c>
      <c r="AW308" s="142" t="s">
        <v>152</v>
      </c>
    </row>
    <row r="309" spans="1:49" s="142" customFormat="1">
      <c r="A309" s="142" t="s">
        <v>8918</v>
      </c>
      <c r="B309" s="315" t="s">
        <v>339</v>
      </c>
      <c r="C309" s="142" t="s">
        <v>3444</v>
      </c>
      <c r="D309" s="142" t="s">
        <v>3448</v>
      </c>
      <c r="E309" s="315" t="s">
        <v>8919</v>
      </c>
      <c r="F309" s="315" t="s">
        <v>1789</v>
      </c>
      <c r="G309" s="142" t="s">
        <v>150</v>
      </c>
      <c r="H309" s="316" t="s">
        <v>3445</v>
      </c>
      <c r="I309" s="317">
        <v>26546</v>
      </c>
      <c r="J309" s="317">
        <v>0</v>
      </c>
      <c r="K309" s="317" t="s">
        <v>152</v>
      </c>
      <c r="L309" s="315">
        <v>0</v>
      </c>
      <c r="M309" s="315" t="s">
        <v>152</v>
      </c>
      <c r="N309" s="315" t="s">
        <v>152</v>
      </c>
      <c r="O309" s="315" t="s">
        <v>152</v>
      </c>
      <c r="P309" s="315" t="s">
        <v>12552</v>
      </c>
      <c r="Q309" s="315" t="s">
        <v>152</v>
      </c>
      <c r="R309" s="315" t="s">
        <v>152</v>
      </c>
      <c r="S309" s="315" t="s">
        <v>152</v>
      </c>
      <c r="T309" s="315" t="s">
        <v>152</v>
      </c>
      <c r="U309" s="315" t="s">
        <v>152</v>
      </c>
      <c r="V309" s="315" t="s">
        <v>152</v>
      </c>
      <c r="W309" s="142" t="s">
        <v>3937</v>
      </c>
      <c r="X309" s="142" t="s">
        <v>6493</v>
      </c>
      <c r="Y309" s="142" t="s">
        <v>152</v>
      </c>
      <c r="Z309" s="142" t="s">
        <v>3446</v>
      </c>
      <c r="AA309" s="315" t="s">
        <v>3447</v>
      </c>
      <c r="AB309" s="142" t="s">
        <v>8052</v>
      </c>
      <c r="AC309" s="142" t="s">
        <v>3446</v>
      </c>
      <c r="AD309" s="142" t="s">
        <v>3446</v>
      </c>
      <c r="AE309" s="142" t="s">
        <v>152</v>
      </c>
      <c r="AF309" s="315"/>
      <c r="AH309" s="318" t="s">
        <v>152</v>
      </c>
      <c r="AI309" s="315" t="s">
        <v>3446</v>
      </c>
      <c r="AJ309" s="315" t="s">
        <v>152</v>
      </c>
      <c r="AK309" s="142" t="s">
        <v>3050</v>
      </c>
      <c r="AL309" s="142" t="s">
        <v>1787</v>
      </c>
      <c r="AM309" s="316" t="s">
        <v>3938</v>
      </c>
      <c r="AN309" s="142" t="s">
        <v>152</v>
      </c>
      <c r="AO309" s="315" t="s">
        <v>1469</v>
      </c>
      <c r="AP309" s="315" t="s">
        <v>152</v>
      </c>
      <c r="AQ309" s="316"/>
      <c r="AR309" s="142" t="s">
        <v>152</v>
      </c>
      <c r="AS309" s="315" t="s">
        <v>150</v>
      </c>
      <c r="AT309" s="142" t="s">
        <v>152</v>
      </c>
      <c r="AU309" s="316"/>
      <c r="AV309" s="317" t="s">
        <v>152</v>
      </c>
      <c r="AW309" s="142" t="s">
        <v>152</v>
      </c>
    </row>
    <row r="310" spans="1:49" s="142" customFormat="1">
      <c r="A310" s="142" t="s">
        <v>8449</v>
      </c>
      <c r="B310" s="315" t="s">
        <v>8450</v>
      </c>
      <c r="C310" s="142" t="s">
        <v>3444</v>
      </c>
      <c r="D310" s="142" t="s">
        <v>3516</v>
      </c>
      <c r="E310" s="315" t="s">
        <v>8451</v>
      </c>
      <c r="F310" s="315" t="s">
        <v>1789</v>
      </c>
      <c r="G310" s="142" t="s">
        <v>150</v>
      </c>
      <c r="H310" s="316" t="s">
        <v>3445</v>
      </c>
      <c r="I310" s="317">
        <v>10395</v>
      </c>
      <c r="J310" s="317">
        <v>0</v>
      </c>
      <c r="K310" s="317" t="s">
        <v>152</v>
      </c>
      <c r="L310" s="315">
        <v>0</v>
      </c>
      <c r="M310" s="315" t="s">
        <v>152</v>
      </c>
      <c r="N310" s="315" t="s">
        <v>152</v>
      </c>
      <c r="O310" s="315" t="s">
        <v>152</v>
      </c>
      <c r="P310" s="315" t="s">
        <v>12422</v>
      </c>
      <c r="Q310" s="315" t="s">
        <v>152</v>
      </c>
      <c r="R310" s="315" t="s">
        <v>152</v>
      </c>
      <c r="S310" s="315" t="s">
        <v>152</v>
      </c>
      <c r="T310" s="315" t="s">
        <v>152</v>
      </c>
      <c r="U310" s="315" t="s">
        <v>152</v>
      </c>
      <c r="V310" s="315" t="s">
        <v>152</v>
      </c>
      <c r="W310" s="142" t="s">
        <v>8452</v>
      </c>
      <c r="X310" s="142" t="s">
        <v>6493</v>
      </c>
      <c r="Y310" s="142" t="s">
        <v>152</v>
      </c>
      <c r="Z310" s="142" t="s">
        <v>3446</v>
      </c>
      <c r="AA310" s="315" t="s">
        <v>3447</v>
      </c>
      <c r="AC310" s="142" t="s">
        <v>3446</v>
      </c>
      <c r="AD310" s="142" t="s">
        <v>3446</v>
      </c>
      <c r="AE310" s="142" t="s">
        <v>152</v>
      </c>
      <c r="AF310" s="315"/>
      <c r="AH310" s="318" t="s">
        <v>152</v>
      </c>
      <c r="AI310" s="315" t="s">
        <v>3446</v>
      </c>
      <c r="AJ310" s="315" t="s">
        <v>152</v>
      </c>
      <c r="AK310" s="142" t="s">
        <v>152</v>
      </c>
      <c r="AL310" s="142" t="s">
        <v>1787</v>
      </c>
      <c r="AM310" s="316" t="s">
        <v>8453</v>
      </c>
      <c r="AN310" s="142" t="s">
        <v>152</v>
      </c>
      <c r="AO310" s="315" t="s">
        <v>1469</v>
      </c>
      <c r="AP310" s="315" t="s">
        <v>152</v>
      </c>
      <c r="AQ310" s="316"/>
      <c r="AR310" s="142" t="s">
        <v>152</v>
      </c>
      <c r="AS310" s="315" t="s">
        <v>150</v>
      </c>
      <c r="AT310" s="142" t="s">
        <v>152</v>
      </c>
      <c r="AU310" s="316"/>
      <c r="AV310" s="317" t="s">
        <v>152</v>
      </c>
      <c r="AW310" s="142" t="s">
        <v>152</v>
      </c>
    </row>
    <row r="311" spans="1:49" s="142" customFormat="1">
      <c r="A311" s="142" t="s">
        <v>9787</v>
      </c>
      <c r="B311" s="315" t="s">
        <v>9788</v>
      </c>
      <c r="C311" s="142" t="s">
        <v>3444</v>
      </c>
      <c r="D311" s="142" t="s">
        <v>8371</v>
      </c>
      <c r="E311" s="315" t="s">
        <v>9789</v>
      </c>
      <c r="F311" s="315" t="s">
        <v>1789</v>
      </c>
      <c r="G311" s="142" t="s">
        <v>150</v>
      </c>
      <c r="H311" s="316" t="s">
        <v>3445</v>
      </c>
      <c r="I311" s="317">
        <v>11715</v>
      </c>
      <c r="J311" s="317">
        <v>0</v>
      </c>
      <c r="K311" s="317" t="s">
        <v>152</v>
      </c>
      <c r="L311" s="315">
        <v>0</v>
      </c>
      <c r="M311" s="315" t="s">
        <v>152</v>
      </c>
      <c r="N311" s="315" t="s">
        <v>152</v>
      </c>
      <c r="O311" s="315" t="s">
        <v>152</v>
      </c>
      <c r="P311" s="315" t="s">
        <v>12757</v>
      </c>
      <c r="Q311" s="315" t="s">
        <v>152</v>
      </c>
      <c r="R311" s="315" t="s">
        <v>152</v>
      </c>
      <c r="S311" s="315" t="s">
        <v>152</v>
      </c>
      <c r="T311" s="315" t="s">
        <v>152</v>
      </c>
      <c r="U311" s="315" t="s">
        <v>152</v>
      </c>
      <c r="V311" s="315" t="s">
        <v>152</v>
      </c>
      <c r="W311" s="142" t="s">
        <v>9790</v>
      </c>
      <c r="X311" s="142" t="s">
        <v>6493</v>
      </c>
      <c r="Y311" s="142" t="s">
        <v>152</v>
      </c>
      <c r="Z311" s="142" t="s">
        <v>3446</v>
      </c>
      <c r="AA311" s="315" t="s">
        <v>3447</v>
      </c>
      <c r="AB311" s="142" t="s">
        <v>9791</v>
      </c>
      <c r="AC311" s="142" t="s">
        <v>3446</v>
      </c>
      <c r="AD311" s="142" t="s">
        <v>3446</v>
      </c>
      <c r="AE311" s="142" t="s">
        <v>152</v>
      </c>
      <c r="AF311" s="315"/>
      <c r="AH311" s="318" t="s">
        <v>152</v>
      </c>
      <c r="AI311" s="315" t="s">
        <v>3446</v>
      </c>
      <c r="AJ311" s="315" t="s">
        <v>152</v>
      </c>
      <c r="AK311" s="142" t="s">
        <v>152</v>
      </c>
      <c r="AL311" s="142" t="s">
        <v>1787</v>
      </c>
      <c r="AM311" s="316" t="s">
        <v>9792</v>
      </c>
      <c r="AN311" s="142" t="s">
        <v>152</v>
      </c>
      <c r="AO311" s="315" t="s">
        <v>1469</v>
      </c>
      <c r="AP311" s="315" t="s">
        <v>152</v>
      </c>
      <c r="AQ311" s="316"/>
      <c r="AR311" s="142" t="s">
        <v>152</v>
      </c>
      <c r="AS311" s="315" t="s">
        <v>150</v>
      </c>
      <c r="AT311" s="142" t="s">
        <v>152</v>
      </c>
      <c r="AU311" s="316"/>
      <c r="AV311" s="317" t="s">
        <v>152</v>
      </c>
      <c r="AW311" s="142" t="s">
        <v>152</v>
      </c>
    </row>
    <row r="312" spans="1:49" s="142" customFormat="1">
      <c r="A312" s="142" t="s">
        <v>9196</v>
      </c>
      <c r="B312" s="315" t="s">
        <v>9197</v>
      </c>
      <c r="C312" s="142" t="s">
        <v>3444</v>
      </c>
      <c r="D312" s="142" t="s">
        <v>3461</v>
      </c>
      <c r="E312" s="315" t="s">
        <v>9198</v>
      </c>
      <c r="F312" s="315" t="s">
        <v>1789</v>
      </c>
      <c r="G312" s="142" t="s">
        <v>150</v>
      </c>
      <c r="H312" s="316" t="s">
        <v>3445</v>
      </c>
      <c r="I312" s="317">
        <v>9623</v>
      </c>
      <c r="J312" s="317">
        <v>0</v>
      </c>
      <c r="K312" s="317" t="s">
        <v>152</v>
      </c>
      <c r="L312" s="315">
        <v>0</v>
      </c>
      <c r="M312" s="315" t="s">
        <v>152</v>
      </c>
      <c r="N312" s="315" t="s">
        <v>152</v>
      </c>
      <c r="O312" s="315" t="s">
        <v>152</v>
      </c>
      <c r="P312" s="315" t="s">
        <v>12609</v>
      </c>
      <c r="Q312" s="315" t="s">
        <v>152</v>
      </c>
      <c r="R312" s="315" t="s">
        <v>152</v>
      </c>
      <c r="S312" s="315" t="s">
        <v>152</v>
      </c>
      <c r="T312" s="315" t="s">
        <v>152</v>
      </c>
      <c r="U312" s="315" t="s">
        <v>152</v>
      </c>
      <c r="V312" s="315" t="s">
        <v>152</v>
      </c>
      <c r="W312" s="142" t="s">
        <v>9199</v>
      </c>
      <c r="X312" s="142" t="s">
        <v>6493</v>
      </c>
      <c r="Y312" s="142" t="s">
        <v>152</v>
      </c>
      <c r="Z312" s="142" t="s">
        <v>3446</v>
      </c>
      <c r="AA312" s="315" t="s">
        <v>3447</v>
      </c>
      <c r="AB312" s="142" t="s">
        <v>9200</v>
      </c>
      <c r="AC312" s="142" t="s">
        <v>3446</v>
      </c>
      <c r="AD312" s="142" t="s">
        <v>3446</v>
      </c>
      <c r="AE312" s="142" t="s">
        <v>152</v>
      </c>
      <c r="AF312" s="315"/>
      <c r="AH312" s="318" t="s">
        <v>152</v>
      </c>
      <c r="AI312" s="315" t="s">
        <v>3446</v>
      </c>
      <c r="AJ312" s="315" t="s">
        <v>152</v>
      </c>
      <c r="AK312" s="142" t="s">
        <v>9201</v>
      </c>
      <c r="AL312" s="142" t="s">
        <v>1787</v>
      </c>
      <c r="AM312" s="316" t="s">
        <v>9202</v>
      </c>
      <c r="AN312" s="142" t="s">
        <v>152</v>
      </c>
      <c r="AO312" s="315" t="s">
        <v>1469</v>
      </c>
      <c r="AP312" s="315" t="s">
        <v>152</v>
      </c>
      <c r="AQ312" s="316"/>
      <c r="AR312" s="142" t="s">
        <v>152</v>
      </c>
      <c r="AS312" s="315" t="s">
        <v>150</v>
      </c>
      <c r="AT312" s="142" t="s">
        <v>152</v>
      </c>
      <c r="AU312" s="316"/>
      <c r="AV312" s="317" t="s">
        <v>152</v>
      </c>
      <c r="AW312" s="142" t="s">
        <v>152</v>
      </c>
    </row>
    <row r="313" spans="1:49" s="142" customFormat="1">
      <c r="A313" s="142" t="s">
        <v>10207</v>
      </c>
      <c r="B313" s="315" t="s">
        <v>343</v>
      </c>
      <c r="C313" s="142" t="s">
        <v>3444</v>
      </c>
      <c r="D313" s="142" t="s">
        <v>3448</v>
      </c>
      <c r="E313" s="315" t="s">
        <v>10208</v>
      </c>
      <c r="F313" s="315" t="s">
        <v>1789</v>
      </c>
      <c r="G313" s="142" t="s">
        <v>150</v>
      </c>
      <c r="H313" s="316" t="s">
        <v>3445</v>
      </c>
      <c r="I313" s="317">
        <v>12819</v>
      </c>
      <c r="J313" s="317">
        <v>0</v>
      </c>
      <c r="K313" s="317" t="s">
        <v>152</v>
      </c>
      <c r="L313" s="315">
        <v>0</v>
      </c>
      <c r="M313" s="315" t="s">
        <v>152</v>
      </c>
      <c r="N313" s="315" t="s">
        <v>152</v>
      </c>
      <c r="O313" s="315" t="s">
        <v>152</v>
      </c>
      <c r="P313" s="315" t="s">
        <v>12886</v>
      </c>
      <c r="Q313" s="315" t="s">
        <v>152</v>
      </c>
      <c r="R313" s="315" t="s">
        <v>152</v>
      </c>
      <c r="S313" s="315" t="s">
        <v>152</v>
      </c>
      <c r="T313" s="315" t="s">
        <v>152</v>
      </c>
      <c r="U313" s="315" t="s">
        <v>152</v>
      </c>
      <c r="V313" s="315" t="s">
        <v>152</v>
      </c>
      <c r="W313" s="142" t="s">
        <v>3566</v>
      </c>
      <c r="X313" s="142" t="s">
        <v>6492</v>
      </c>
      <c r="Y313" s="142" t="s">
        <v>152</v>
      </c>
      <c r="Z313" s="142" t="s">
        <v>3446</v>
      </c>
      <c r="AA313" s="315" t="s">
        <v>3447</v>
      </c>
      <c r="AB313" s="142" t="s">
        <v>10209</v>
      </c>
      <c r="AC313" s="142" t="s">
        <v>3446</v>
      </c>
      <c r="AD313" s="142" t="s">
        <v>3446</v>
      </c>
      <c r="AE313" s="142" t="s">
        <v>152</v>
      </c>
      <c r="AF313" s="315"/>
      <c r="AH313" s="318" t="s">
        <v>152</v>
      </c>
      <c r="AI313" s="315" t="s">
        <v>3446</v>
      </c>
      <c r="AJ313" s="315" t="s">
        <v>152</v>
      </c>
      <c r="AK313" s="142" t="s">
        <v>152</v>
      </c>
      <c r="AL313" s="142" t="s">
        <v>1787</v>
      </c>
      <c r="AM313" s="316" t="s">
        <v>3567</v>
      </c>
      <c r="AN313" s="142" t="s">
        <v>152</v>
      </c>
      <c r="AO313" s="315" t="s">
        <v>1469</v>
      </c>
      <c r="AP313" s="315" t="s">
        <v>152</v>
      </c>
      <c r="AQ313" s="316"/>
      <c r="AR313" s="142" t="s">
        <v>152</v>
      </c>
      <c r="AS313" s="315" t="s">
        <v>150</v>
      </c>
      <c r="AT313" s="142" t="s">
        <v>152</v>
      </c>
      <c r="AU313" s="316"/>
      <c r="AV313" s="317" t="s">
        <v>152</v>
      </c>
      <c r="AW313" s="142" t="s">
        <v>152</v>
      </c>
    </row>
    <row r="314" spans="1:49" s="142" customFormat="1">
      <c r="A314" s="142" t="s">
        <v>9351</v>
      </c>
      <c r="B314" s="315" t="s">
        <v>9352</v>
      </c>
      <c r="C314" s="142" t="s">
        <v>3444</v>
      </c>
      <c r="D314" s="142" t="s">
        <v>3448</v>
      </c>
      <c r="E314" s="315" t="s">
        <v>9353</v>
      </c>
      <c r="F314" s="315" t="s">
        <v>1789</v>
      </c>
      <c r="G314" s="142" t="s">
        <v>150</v>
      </c>
      <c r="H314" s="316" t="s">
        <v>3445</v>
      </c>
      <c r="I314" s="317">
        <v>20921</v>
      </c>
      <c r="J314" s="317">
        <v>0</v>
      </c>
      <c r="K314" s="317" t="s">
        <v>152</v>
      </c>
      <c r="L314" s="315">
        <v>0</v>
      </c>
      <c r="M314" s="315" t="s">
        <v>152</v>
      </c>
      <c r="N314" s="315" t="s">
        <v>152</v>
      </c>
      <c r="O314" s="315" t="s">
        <v>152</v>
      </c>
      <c r="P314" s="315" t="s">
        <v>12646</v>
      </c>
      <c r="Q314" s="315" t="s">
        <v>152</v>
      </c>
      <c r="R314" s="315" t="s">
        <v>152</v>
      </c>
      <c r="S314" s="315" t="s">
        <v>152</v>
      </c>
      <c r="T314" s="315" t="s">
        <v>152</v>
      </c>
      <c r="U314" s="315" t="s">
        <v>152</v>
      </c>
      <c r="V314" s="315" t="s">
        <v>152</v>
      </c>
      <c r="W314" s="142" t="s">
        <v>9354</v>
      </c>
      <c r="X314" s="142" t="s">
        <v>6492</v>
      </c>
      <c r="Y314" s="142" t="s">
        <v>152</v>
      </c>
      <c r="Z314" s="142" t="s">
        <v>3446</v>
      </c>
      <c r="AA314" s="315" t="s">
        <v>3447</v>
      </c>
      <c r="AC314" s="142" t="s">
        <v>3446</v>
      </c>
      <c r="AD314" s="142" t="s">
        <v>3446</v>
      </c>
      <c r="AE314" s="142" t="s">
        <v>152</v>
      </c>
      <c r="AF314" s="315"/>
      <c r="AH314" s="318" t="s">
        <v>152</v>
      </c>
      <c r="AI314" s="315" t="s">
        <v>3446</v>
      </c>
      <c r="AJ314" s="315" t="s">
        <v>152</v>
      </c>
      <c r="AK314" s="142" t="s">
        <v>152</v>
      </c>
      <c r="AL314" s="142" t="s">
        <v>1787</v>
      </c>
      <c r="AM314" s="316" t="s">
        <v>9355</v>
      </c>
      <c r="AN314" s="142" t="s">
        <v>152</v>
      </c>
      <c r="AO314" s="315" t="s">
        <v>1469</v>
      </c>
      <c r="AP314" s="315" t="s">
        <v>152</v>
      </c>
      <c r="AQ314" s="316"/>
      <c r="AR314" s="142" t="s">
        <v>152</v>
      </c>
      <c r="AS314" s="315" t="s">
        <v>150</v>
      </c>
      <c r="AT314" s="142" t="s">
        <v>152</v>
      </c>
      <c r="AU314" s="316"/>
      <c r="AV314" s="317" t="s">
        <v>152</v>
      </c>
      <c r="AW314" s="142" t="s">
        <v>152</v>
      </c>
    </row>
    <row r="315" spans="1:49" s="142" customFormat="1">
      <c r="A315" s="142" t="s">
        <v>10059</v>
      </c>
      <c r="B315" s="315" t="s">
        <v>5152</v>
      </c>
      <c r="C315" s="142" t="s">
        <v>3444</v>
      </c>
      <c r="D315" s="142" t="s">
        <v>3475</v>
      </c>
      <c r="E315" s="315" t="s">
        <v>10060</v>
      </c>
      <c r="F315" s="315" t="s">
        <v>1789</v>
      </c>
      <c r="G315" s="142" t="s">
        <v>150</v>
      </c>
      <c r="H315" s="316" t="s">
        <v>3445</v>
      </c>
      <c r="I315" s="317">
        <v>16212</v>
      </c>
      <c r="J315" s="317">
        <v>0</v>
      </c>
      <c r="K315" s="317" t="s">
        <v>152</v>
      </c>
      <c r="L315" s="315">
        <v>0</v>
      </c>
      <c r="M315" s="315" t="s">
        <v>152</v>
      </c>
      <c r="N315" s="315" t="s">
        <v>152</v>
      </c>
      <c r="O315" s="315" t="s">
        <v>152</v>
      </c>
      <c r="P315" s="315" t="s">
        <v>12845</v>
      </c>
      <c r="Q315" s="315" t="s">
        <v>152</v>
      </c>
      <c r="R315" s="315" t="s">
        <v>152</v>
      </c>
      <c r="S315" s="315" t="s">
        <v>152</v>
      </c>
      <c r="T315" s="315" t="s">
        <v>152</v>
      </c>
      <c r="U315" s="315" t="s">
        <v>152</v>
      </c>
      <c r="V315" s="315" t="s">
        <v>152</v>
      </c>
      <c r="W315" s="142" t="s">
        <v>7407</v>
      </c>
      <c r="X315" s="142" t="s">
        <v>6492</v>
      </c>
      <c r="Y315" s="142" t="s">
        <v>152</v>
      </c>
      <c r="Z315" s="142" t="s">
        <v>3446</v>
      </c>
      <c r="AA315" s="315" t="s">
        <v>3447</v>
      </c>
      <c r="AB315" s="142" t="s">
        <v>10061</v>
      </c>
      <c r="AC315" s="142" t="s">
        <v>3446</v>
      </c>
      <c r="AD315" s="142" t="s">
        <v>3446</v>
      </c>
      <c r="AE315" s="142" t="s">
        <v>152</v>
      </c>
      <c r="AF315" s="315"/>
      <c r="AH315" s="318" t="s">
        <v>152</v>
      </c>
      <c r="AI315" s="315" t="s">
        <v>3446</v>
      </c>
      <c r="AJ315" s="315" t="s">
        <v>152</v>
      </c>
      <c r="AK315" s="142" t="s">
        <v>1361</v>
      </c>
      <c r="AL315" s="142" t="s">
        <v>1787</v>
      </c>
      <c r="AM315" s="316" t="s">
        <v>5529</v>
      </c>
      <c r="AN315" s="142" t="s">
        <v>152</v>
      </c>
      <c r="AO315" s="315" t="s">
        <v>1469</v>
      </c>
      <c r="AP315" s="315" t="s">
        <v>152</v>
      </c>
      <c r="AQ315" s="316"/>
      <c r="AR315" s="142" t="s">
        <v>152</v>
      </c>
      <c r="AS315" s="315" t="s">
        <v>150</v>
      </c>
      <c r="AT315" s="142" t="s">
        <v>152</v>
      </c>
      <c r="AU315" s="316"/>
      <c r="AV315" s="317" t="s">
        <v>152</v>
      </c>
      <c r="AW315" s="142" t="s">
        <v>152</v>
      </c>
    </row>
    <row r="316" spans="1:49" s="142" customFormat="1">
      <c r="A316" s="142" t="s">
        <v>10153</v>
      </c>
      <c r="B316" s="315" t="s">
        <v>5157</v>
      </c>
      <c r="C316" s="142" t="s">
        <v>3444</v>
      </c>
      <c r="D316" s="142" t="s">
        <v>3475</v>
      </c>
      <c r="E316" s="315" t="s">
        <v>10154</v>
      </c>
      <c r="F316" s="315" t="s">
        <v>1789</v>
      </c>
      <c r="G316" s="142" t="s">
        <v>150</v>
      </c>
      <c r="H316" s="316" t="s">
        <v>3445</v>
      </c>
      <c r="I316" s="317">
        <v>18755</v>
      </c>
      <c r="J316" s="317">
        <v>0</v>
      </c>
      <c r="K316" s="317" t="s">
        <v>152</v>
      </c>
      <c r="L316" s="315">
        <v>0</v>
      </c>
      <c r="M316" s="315" t="s">
        <v>152</v>
      </c>
      <c r="N316" s="315" t="s">
        <v>152</v>
      </c>
      <c r="O316" s="315" t="s">
        <v>152</v>
      </c>
      <c r="P316" s="315" t="s">
        <v>12871</v>
      </c>
      <c r="Q316" s="315" t="s">
        <v>152</v>
      </c>
      <c r="R316" s="315" t="s">
        <v>152</v>
      </c>
      <c r="S316" s="315" t="s">
        <v>152</v>
      </c>
      <c r="T316" s="315" t="s">
        <v>152</v>
      </c>
      <c r="U316" s="315" t="s">
        <v>152</v>
      </c>
      <c r="V316" s="315" t="s">
        <v>152</v>
      </c>
      <c r="W316" s="142" t="s">
        <v>7412</v>
      </c>
      <c r="X316" s="142" t="s">
        <v>6492</v>
      </c>
      <c r="Y316" s="142" t="s">
        <v>152</v>
      </c>
      <c r="Z316" s="142" t="s">
        <v>3446</v>
      </c>
      <c r="AA316" s="315" t="s">
        <v>3447</v>
      </c>
      <c r="AB316" s="142" t="s">
        <v>10155</v>
      </c>
      <c r="AC316" s="142" t="s">
        <v>3446</v>
      </c>
      <c r="AD316" s="142" t="s">
        <v>3446</v>
      </c>
      <c r="AE316" s="142" t="s">
        <v>152</v>
      </c>
      <c r="AF316" s="315"/>
      <c r="AH316" s="318" t="s">
        <v>152</v>
      </c>
      <c r="AI316" s="315" t="s">
        <v>3446</v>
      </c>
      <c r="AJ316" s="315" t="s">
        <v>152</v>
      </c>
      <c r="AK316" s="142" t="s">
        <v>1366</v>
      </c>
      <c r="AL316" s="142" t="s">
        <v>152</v>
      </c>
      <c r="AM316" s="316" t="s">
        <v>152</v>
      </c>
      <c r="AN316" s="142" t="s">
        <v>152</v>
      </c>
      <c r="AO316" s="315" t="s">
        <v>1469</v>
      </c>
      <c r="AP316" s="315" t="s">
        <v>152</v>
      </c>
      <c r="AQ316" s="316"/>
      <c r="AR316" s="142" t="s">
        <v>152</v>
      </c>
      <c r="AS316" s="315" t="s">
        <v>150</v>
      </c>
      <c r="AT316" s="142" t="s">
        <v>152</v>
      </c>
      <c r="AU316" s="316"/>
      <c r="AV316" s="317" t="s">
        <v>152</v>
      </c>
      <c r="AW316" s="142" t="s">
        <v>152</v>
      </c>
    </row>
    <row r="317" spans="1:49" s="142" customFormat="1">
      <c r="A317" s="142" t="s">
        <v>10616</v>
      </c>
      <c r="B317" s="315" t="s">
        <v>10617</v>
      </c>
      <c r="C317" s="142" t="s">
        <v>3444</v>
      </c>
      <c r="D317" s="142" t="s">
        <v>5257</v>
      </c>
      <c r="E317" s="315" t="s">
        <v>13389</v>
      </c>
      <c r="F317" s="315" t="s">
        <v>1789</v>
      </c>
      <c r="G317" s="142" t="s">
        <v>150</v>
      </c>
      <c r="H317" s="316" t="s">
        <v>3445</v>
      </c>
      <c r="I317" s="317">
        <v>7341</v>
      </c>
      <c r="J317" s="317">
        <v>0</v>
      </c>
      <c r="K317" s="317" t="s">
        <v>152</v>
      </c>
      <c r="L317" s="315">
        <v>0</v>
      </c>
      <c r="M317" s="315" t="s">
        <v>152</v>
      </c>
      <c r="N317" s="315" t="s">
        <v>152</v>
      </c>
      <c r="O317" s="315" t="s">
        <v>152</v>
      </c>
      <c r="P317" s="315" t="s">
        <v>13563</v>
      </c>
      <c r="Q317" s="315" t="s">
        <v>152</v>
      </c>
      <c r="R317" s="315" t="s">
        <v>152</v>
      </c>
      <c r="S317" s="315" t="s">
        <v>152</v>
      </c>
      <c r="T317" s="315" t="s">
        <v>152</v>
      </c>
      <c r="U317" s="315" t="s">
        <v>152</v>
      </c>
      <c r="V317" s="315" t="s">
        <v>152</v>
      </c>
      <c r="W317" s="142" t="s">
        <v>10618</v>
      </c>
      <c r="X317" s="142" t="s">
        <v>6493</v>
      </c>
      <c r="Y317" s="142" t="s">
        <v>152</v>
      </c>
      <c r="Z317" s="142" t="s">
        <v>3446</v>
      </c>
      <c r="AA317" s="315" t="s">
        <v>3447</v>
      </c>
      <c r="AB317" s="142" t="s">
        <v>10619</v>
      </c>
      <c r="AC317" s="142" t="s">
        <v>3446</v>
      </c>
      <c r="AD317" s="142" t="s">
        <v>3446</v>
      </c>
      <c r="AE317" s="142" t="s">
        <v>152</v>
      </c>
      <c r="AF317" s="315"/>
      <c r="AH317" s="318" t="s">
        <v>152</v>
      </c>
      <c r="AI317" s="315" t="s">
        <v>3446</v>
      </c>
      <c r="AJ317" s="315" t="s">
        <v>152</v>
      </c>
      <c r="AK317" s="142" t="s">
        <v>10620</v>
      </c>
      <c r="AL317" s="142" t="s">
        <v>1787</v>
      </c>
      <c r="AM317" s="316" t="s">
        <v>10621</v>
      </c>
      <c r="AN317" s="142" t="s">
        <v>152</v>
      </c>
      <c r="AO317" s="315" t="s">
        <v>1469</v>
      </c>
      <c r="AP317" s="315" t="s">
        <v>152</v>
      </c>
      <c r="AQ317" s="316"/>
      <c r="AR317" s="142" t="s">
        <v>152</v>
      </c>
      <c r="AS317" s="315" t="s">
        <v>150</v>
      </c>
      <c r="AT317" s="142" t="s">
        <v>152</v>
      </c>
      <c r="AU317" s="316"/>
      <c r="AV317" s="317" t="s">
        <v>152</v>
      </c>
      <c r="AW317" s="142" t="s">
        <v>152</v>
      </c>
    </row>
    <row r="318" spans="1:49" s="142" customFormat="1">
      <c r="A318" s="142" t="s">
        <v>11350</v>
      </c>
      <c r="B318" s="315" t="s">
        <v>11351</v>
      </c>
      <c r="C318" s="142" t="s">
        <v>3444</v>
      </c>
      <c r="D318" s="142" t="s">
        <v>5257</v>
      </c>
      <c r="E318" s="315" t="s">
        <v>13394</v>
      </c>
      <c r="F318" s="315" t="s">
        <v>1789</v>
      </c>
      <c r="G318" s="142" t="s">
        <v>150</v>
      </c>
      <c r="H318" s="316" t="s">
        <v>3445</v>
      </c>
      <c r="I318" s="317">
        <v>7918</v>
      </c>
      <c r="J318" s="317">
        <v>0</v>
      </c>
      <c r="K318" s="317" t="s">
        <v>152</v>
      </c>
      <c r="L318" s="315">
        <v>0</v>
      </c>
      <c r="M318" s="315" t="s">
        <v>152</v>
      </c>
      <c r="N318" s="315" t="s">
        <v>152</v>
      </c>
      <c r="O318" s="315" t="s">
        <v>152</v>
      </c>
      <c r="P318" s="315" t="s">
        <v>13564</v>
      </c>
      <c r="Q318" s="315" t="s">
        <v>152</v>
      </c>
      <c r="R318" s="315" t="s">
        <v>152</v>
      </c>
      <c r="S318" s="315" t="s">
        <v>152</v>
      </c>
      <c r="T318" s="315" t="s">
        <v>152</v>
      </c>
      <c r="U318" s="315" t="s">
        <v>152</v>
      </c>
      <c r="V318" s="315" t="s">
        <v>152</v>
      </c>
      <c r="W318" s="142" t="s">
        <v>11352</v>
      </c>
      <c r="X318" s="142" t="s">
        <v>6493</v>
      </c>
      <c r="Y318" s="142" t="s">
        <v>152</v>
      </c>
      <c r="Z318" s="142" t="s">
        <v>3446</v>
      </c>
      <c r="AA318" s="315" t="s">
        <v>3447</v>
      </c>
      <c r="AB318" s="142" t="s">
        <v>11353</v>
      </c>
      <c r="AC318" s="142" t="s">
        <v>3446</v>
      </c>
      <c r="AD318" s="142" t="s">
        <v>3446</v>
      </c>
      <c r="AE318" s="142" t="s">
        <v>152</v>
      </c>
      <c r="AF318" s="315"/>
      <c r="AH318" s="318" t="s">
        <v>152</v>
      </c>
      <c r="AI318" s="315" t="s">
        <v>3446</v>
      </c>
      <c r="AJ318" s="315" t="s">
        <v>152</v>
      </c>
      <c r="AK318" s="142" t="s">
        <v>11354</v>
      </c>
      <c r="AL318" s="142" t="s">
        <v>1787</v>
      </c>
      <c r="AM318" s="316" t="s">
        <v>11355</v>
      </c>
      <c r="AN318" s="142" t="s">
        <v>152</v>
      </c>
      <c r="AO318" s="315" t="s">
        <v>1469</v>
      </c>
      <c r="AP318" s="315" t="s">
        <v>152</v>
      </c>
      <c r="AQ318" s="316"/>
      <c r="AR318" s="142" t="s">
        <v>152</v>
      </c>
      <c r="AS318" s="315" t="s">
        <v>150</v>
      </c>
      <c r="AT318" s="142" t="s">
        <v>152</v>
      </c>
      <c r="AU318" s="316"/>
      <c r="AV318" s="317" t="s">
        <v>152</v>
      </c>
      <c r="AW318" s="142" t="s">
        <v>152</v>
      </c>
    </row>
    <row r="319" spans="1:49" s="142" customFormat="1">
      <c r="A319" s="142" t="s">
        <v>10622</v>
      </c>
      <c r="B319" s="315" t="s">
        <v>10623</v>
      </c>
      <c r="C319" s="142" t="s">
        <v>3444</v>
      </c>
      <c r="D319" s="142" t="s">
        <v>5257</v>
      </c>
      <c r="E319" s="315" t="s">
        <v>13390</v>
      </c>
      <c r="F319" s="315" t="s">
        <v>1789</v>
      </c>
      <c r="G319" s="142" t="s">
        <v>150</v>
      </c>
      <c r="H319" s="316" t="s">
        <v>3445</v>
      </c>
      <c r="I319" s="317">
        <v>13260</v>
      </c>
      <c r="J319" s="317">
        <v>0</v>
      </c>
      <c r="K319" s="317" t="s">
        <v>152</v>
      </c>
      <c r="L319" s="315">
        <v>0</v>
      </c>
      <c r="M319" s="315" t="s">
        <v>152</v>
      </c>
      <c r="N319" s="315" t="s">
        <v>152</v>
      </c>
      <c r="O319" s="315" t="s">
        <v>152</v>
      </c>
      <c r="P319" s="315" t="s">
        <v>13565</v>
      </c>
      <c r="Q319" s="315" t="s">
        <v>152</v>
      </c>
      <c r="R319" s="315" t="s">
        <v>152</v>
      </c>
      <c r="S319" s="315" t="s">
        <v>152</v>
      </c>
      <c r="T319" s="315" t="s">
        <v>152</v>
      </c>
      <c r="U319" s="315" t="s">
        <v>152</v>
      </c>
      <c r="V319" s="315" t="s">
        <v>152</v>
      </c>
      <c r="W319" s="142" t="s">
        <v>10624</v>
      </c>
      <c r="X319" s="142" t="s">
        <v>6492</v>
      </c>
      <c r="Y319" s="142" t="s">
        <v>152</v>
      </c>
      <c r="Z319" s="142" t="s">
        <v>3446</v>
      </c>
      <c r="AA319" s="315" t="s">
        <v>3447</v>
      </c>
      <c r="AB319" s="142" t="s">
        <v>10625</v>
      </c>
      <c r="AC319" s="142" t="s">
        <v>3446</v>
      </c>
      <c r="AD319" s="142" t="s">
        <v>3446</v>
      </c>
      <c r="AE319" s="142" t="s">
        <v>152</v>
      </c>
      <c r="AF319" s="315"/>
      <c r="AH319" s="318" t="s">
        <v>152</v>
      </c>
      <c r="AI319" s="315" t="s">
        <v>3446</v>
      </c>
      <c r="AJ319" s="315" t="s">
        <v>152</v>
      </c>
      <c r="AK319" s="142" t="s">
        <v>10626</v>
      </c>
      <c r="AL319" s="142" t="s">
        <v>1787</v>
      </c>
      <c r="AM319" s="316" t="s">
        <v>10627</v>
      </c>
      <c r="AN319" s="142" t="s">
        <v>152</v>
      </c>
      <c r="AO319" s="315" t="s">
        <v>1469</v>
      </c>
      <c r="AP319" s="315" t="s">
        <v>152</v>
      </c>
      <c r="AQ319" s="316"/>
      <c r="AR319" s="142" t="s">
        <v>152</v>
      </c>
      <c r="AS319" s="315" t="s">
        <v>150</v>
      </c>
      <c r="AT319" s="142" t="s">
        <v>152</v>
      </c>
      <c r="AU319" s="316"/>
      <c r="AV319" s="317" t="s">
        <v>152</v>
      </c>
      <c r="AW319" s="142" t="s">
        <v>152</v>
      </c>
    </row>
    <row r="320" spans="1:49" s="142" customFormat="1">
      <c r="A320" s="142" t="s">
        <v>10737</v>
      </c>
      <c r="B320" s="315" t="s">
        <v>10738</v>
      </c>
      <c r="C320" s="142" t="s">
        <v>3444</v>
      </c>
      <c r="D320" s="142" t="s">
        <v>5257</v>
      </c>
      <c r="E320" s="315" t="s">
        <v>13391</v>
      </c>
      <c r="F320" s="315" t="s">
        <v>1789</v>
      </c>
      <c r="G320" s="142" t="s">
        <v>150</v>
      </c>
      <c r="H320" s="316" t="s">
        <v>3445</v>
      </c>
      <c r="I320" s="317">
        <v>10063</v>
      </c>
      <c r="J320" s="317">
        <v>0</v>
      </c>
      <c r="K320" s="317" t="s">
        <v>152</v>
      </c>
      <c r="L320" s="315">
        <v>0</v>
      </c>
      <c r="M320" s="315" t="s">
        <v>152</v>
      </c>
      <c r="N320" s="315" t="s">
        <v>152</v>
      </c>
      <c r="O320" s="315" t="s">
        <v>152</v>
      </c>
      <c r="P320" s="315" t="s">
        <v>13566</v>
      </c>
      <c r="Q320" s="315" t="s">
        <v>152</v>
      </c>
      <c r="R320" s="315" t="s">
        <v>152</v>
      </c>
      <c r="S320" s="315" t="s">
        <v>152</v>
      </c>
      <c r="T320" s="315" t="s">
        <v>152</v>
      </c>
      <c r="U320" s="315" t="s">
        <v>152</v>
      </c>
      <c r="V320" s="315" t="s">
        <v>152</v>
      </c>
      <c r="W320" s="142" t="s">
        <v>10739</v>
      </c>
      <c r="X320" s="142" t="s">
        <v>6493</v>
      </c>
      <c r="Y320" s="142" t="s">
        <v>152</v>
      </c>
      <c r="Z320" s="142" t="s">
        <v>3446</v>
      </c>
      <c r="AA320" s="315" t="s">
        <v>3447</v>
      </c>
      <c r="AB320" s="142" t="s">
        <v>10740</v>
      </c>
      <c r="AC320" s="142" t="s">
        <v>3446</v>
      </c>
      <c r="AD320" s="142" t="s">
        <v>3446</v>
      </c>
      <c r="AE320" s="142" t="s">
        <v>152</v>
      </c>
      <c r="AF320" s="315"/>
      <c r="AH320" s="318" t="s">
        <v>152</v>
      </c>
      <c r="AI320" s="315" t="s">
        <v>3446</v>
      </c>
      <c r="AJ320" s="315" t="s">
        <v>152</v>
      </c>
      <c r="AK320" s="142" t="s">
        <v>10741</v>
      </c>
      <c r="AL320" s="142" t="s">
        <v>1787</v>
      </c>
      <c r="AM320" s="316" t="s">
        <v>10742</v>
      </c>
      <c r="AN320" s="142" t="s">
        <v>152</v>
      </c>
      <c r="AO320" s="315" t="s">
        <v>1469</v>
      </c>
      <c r="AP320" s="315" t="s">
        <v>152</v>
      </c>
      <c r="AQ320" s="316"/>
      <c r="AR320" s="142" t="s">
        <v>152</v>
      </c>
      <c r="AS320" s="315" t="s">
        <v>150</v>
      </c>
      <c r="AT320" s="142" t="s">
        <v>152</v>
      </c>
      <c r="AU320" s="316"/>
      <c r="AV320" s="317" t="s">
        <v>152</v>
      </c>
      <c r="AW320" s="142" t="s">
        <v>152</v>
      </c>
    </row>
    <row r="321" spans="1:49" s="142" customFormat="1">
      <c r="A321" s="142" t="s">
        <v>11568</v>
      </c>
      <c r="B321" s="315" t="s">
        <v>1677</v>
      </c>
      <c r="C321" s="142" t="s">
        <v>3444</v>
      </c>
      <c r="D321" s="142" t="s">
        <v>3448</v>
      </c>
      <c r="E321" s="315" t="s">
        <v>11569</v>
      </c>
      <c r="F321" s="315" t="s">
        <v>1789</v>
      </c>
      <c r="G321" s="142" t="s">
        <v>150</v>
      </c>
      <c r="H321" s="316" t="s">
        <v>3445</v>
      </c>
      <c r="I321" s="317">
        <v>12632</v>
      </c>
      <c r="J321" s="317">
        <v>0</v>
      </c>
      <c r="K321" s="317" t="s">
        <v>152</v>
      </c>
      <c r="L321" s="315">
        <v>0</v>
      </c>
      <c r="M321" s="315" t="s">
        <v>152</v>
      </c>
      <c r="N321" s="315" t="s">
        <v>152</v>
      </c>
      <c r="O321" s="315" t="s">
        <v>152</v>
      </c>
      <c r="P321" s="315" t="s">
        <v>13260</v>
      </c>
      <c r="Q321" s="315" t="s">
        <v>152</v>
      </c>
      <c r="R321" s="315" t="s">
        <v>152</v>
      </c>
      <c r="S321" s="315" t="s">
        <v>152</v>
      </c>
      <c r="T321" s="315" t="s">
        <v>152</v>
      </c>
      <c r="U321" s="315" t="s">
        <v>152</v>
      </c>
      <c r="V321" s="315" t="s">
        <v>152</v>
      </c>
      <c r="W321" s="142" t="s">
        <v>3916</v>
      </c>
      <c r="X321" s="142" t="s">
        <v>6492</v>
      </c>
      <c r="Y321" s="142" t="s">
        <v>152</v>
      </c>
      <c r="Z321" s="142" t="s">
        <v>3446</v>
      </c>
      <c r="AA321" s="315" t="s">
        <v>3447</v>
      </c>
      <c r="AB321" s="142" t="s">
        <v>11570</v>
      </c>
      <c r="AC321" s="142" t="s">
        <v>3446</v>
      </c>
      <c r="AD321" s="142" t="s">
        <v>3446</v>
      </c>
      <c r="AE321" s="142" t="s">
        <v>152</v>
      </c>
      <c r="AF321" s="315"/>
      <c r="AH321" s="318" t="s">
        <v>152</v>
      </c>
      <c r="AI321" s="315" t="s">
        <v>3446</v>
      </c>
      <c r="AJ321" s="315" t="s">
        <v>152</v>
      </c>
      <c r="AK321" s="142" t="s">
        <v>3917</v>
      </c>
      <c r="AL321" s="142" t="s">
        <v>1787</v>
      </c>
      <c r="AM321" s="316" t="s">
        <v>3918</v>
      </c>
      <c r="AN321" s="142" t="s">
        <v>152</v>
      </c>
      <c r="AO321" s="315" t="s">
        <v>1469</v>
      </c>
      <c r="AP321" s="315" t="s">
        <v>152</v>
      </c>
      <c r="AQ321" s="316"/>
      <c r="AR321" s="142" t="s">
        <v>152</v>
      </c>
      <c r="AS321" s="315" t="s">
        <v>150</v>
      </c>
      <c r="AT321" s="142" t="s">
        <v>152</v>
      </c>
      <c r="AU321" s="316"/>
      <c r="AV321" s="317" t="s">
        <v>152</v>
      </c>
      <c r="AW321" s="142" t="s">
        <v>152</v>
      </c>
    </row>
    <row r="322" spans="1:49" s="142" customFormat="1">
      <c r="A322" s="142" t="s">
        <v>10132</v>
      </c>
      <c r="B322" s="315" t="s">
        <v>5130</v>
      </c>
      <c r="C322" s="142" t="s">
        <v>3444</v>
      </c>
      <c r="D322" s="142" t="s">
        <v>3475</v>
      </c>
      <c r="E322" s="315" t="s">
        <v>10133</v>
      </c>
      <c r="F322" s="315" t="s">
        <v>1789</v>
      </c>
      <c r="G322" s="142" t="s">
        <v>1788</v>
      </c>
      <c r="H322" s="316" t="s">
        <v>3445</v>
      </c>
      <c r="I322" s="317">
        <v>18098</v>
      </c>
      <c r="J322" s="317">
        <v>0</v>
      </c>
      <c r="K322" s="317" t="s">
        <v>152</v>
      </c>
      <c r="L322" s="315">
        <v>0</v>
      </c>
      <c r="M322" s="315" t="s">
        <v>152</v>
      </c>
      <c r="N322" s="315" t="s">
        <v>152</v>
      </c>
      <c r="O322" s="315" t="s">
        <v>152</v>
      </c>
      <c r="P322" s="315" t="s">
        <v>12864</v>
      </c>
      <c r="Q322" s="315" t="s">
        <v>152</v>
      </c>
      <c r="R322" s="315" t="s">
        <v>152</v>
      </c>
      <c r="S322" s="315" t="s">
        <v>152</v>
      </c>
      <c r="T322" s="315" t="s">
        <v>152</v>
      </c>
      <c r="U322" s="315" t="s">
        <v>152</v>
      </c>
      <c r="V322" s="315" t="s">
        <v>152</v>
      </c>
      <c r="W322" s="142" t="s">
        <v>7410</v>
      </c>
      <c r="X322" s="142" t="s">
        <v>6492</v>
      </c>
      <c r="Y322" s="142" t="s">
        <v>152</v>
      </c>
      <c r="Z322" s="142" t="s">
        <v>3446</v>
      </c>
      <c r="AA322" s="315" t="s">
        <v>3447</v>
      </c>
      <c r="AB322" s="142" t="s">
        <v>10134</v>
      </c>
      <c r="AC322" s="142" t="s">
        <v>3446</v>
      </c>
      <c r="AD322" s="142" t="s">
        <v>3446</v>
      </c>
      <c r="AE322" s="142" t="s">
        <v>152</v>
      </c>
      <c r="AF322" s="315"/>
      <c r="AH322" s="318" t="s">
        <v>152</v>
      </c>
      <c r="AI322" s="315" t="s">
        <v>3446</v>
      </c>
      <c r="AJ322" s="315" t="s">
        <v>152</v>
      </c>
      <c r="AK322" s="142" t="s">
        <v>1344</v>
      </c>
      <c r="AL322" s="142" t="s">
        <v>1787</v>
      </c>
      <c r="AM322" s="316" t="s">
        <v>5520</v>
      </c>
      <c r="AN322" s="142" t="s">
        <v>152</v>
      </c>
      <c r="AO322" s="315" t="s">
        <v>1469</v>
      </c>
      <c r="AP322" s="315" t="s">
        <v>152</v>
      </c>
      <c r="AQ322" s="316"/>
      <c r="AR322" s="142" t="s">
        <v>152</v>
      </c>
      <c r="AS322" s="315" t="s">
        <v>150</v>
      </c>
      <c r="AT322" s="142" t="s">
        <v>152</v>
      </c>
      <c r="AU322" s="316"/>
      <c r="AV322" s="317" t="s">
        <v>152</v>
      </c>
      <c r="AW322" s="142" t="s">
        <v>152</v>
      </c>
    </row>
    <row r="323" spans="1:49" s="142" customFormat="1">
      <c r="A323" s="142" t="s">
        <v>9906</v>
      </c>
      <c r="B323" s="315" t="s">
        <v>9907</v>
      </c>
      <c r="C323" s="142" t="s">
        <v>3444</v>
      </c>
      <c r="D323" s="142" t="s">
        <v>3690</v>
      </c>
      <c r="E323" s="315" t="s">
        <v>9908</v>
      </c>
      <c r="F323" s="315" t="s">
        <v>1789</v>
      </c>
      <c r="G323" s="142" t="s">
        <v>150</v>
      </c>
      <c r="H323" s="316" t="s">
        <v>3785</v>
      </c>
      <c r="I323" s="317">
        <v>26412</v>
      </c>
      <c r="J323" s="317">
        <v>0</v>
      </c>
      <c r="K323" s="317" t="s">
        <v>152</v>
      </c>
      <c r="L323" s="315">
        <v>0</v>
      </c>
      <c r="M323" s="315" t="s">
        <v>152</v>
      </c>
      <c r="N323" s="315" t="s">
        <v>152</v>
      </c>
      <c r="O323" s="315" t="s">
        <v>152</v>
      </c>
      <c r="P323" s="315" t="s">
        <v>12795</v>
      </c>
      <c r="Q323" s="315" t="s">
        <v>152</v>
      </c>
      <c r="R323" s="315" t="s">
        <v>152</v>
      </c>
      <c r="S323" s="315" t="s">
        <v>152</v>
      </c>
      <c r="T323" s="315" t="s">
        <v>152</v>
      </c>
      <c r="U323" s="315" t="s">
        <v>152</v>
      </c>
      <c r="V323" s="315" t="s">
        <v>152</v>
      </c>
      <c r="W323" s="142" t="s">
        <v>9909</v>
      </c>
      <c r="X323" s="142" t="s">
        <v>6492</v>
      </c>
      <c r="Y323" s="142" t="s">
        <v>152</v>
      </c>
      <c r="Z323" s="142" t="s">
        <v>3446</v>
      </c>
      <c r="AA323" s="315" t="s">
        <v>3447</v>
      </c>
      <c r="AB323" s="142" t="s">
        <v>9910</v>
      </c>
      <c r="AC323" s="142" t="s">
        <v>3446</v>
      </c>
      <c r="AD323" s="142" t="s">
        <v>3446</v>
      </c>
      <c r="AE323" s="142" t="s">
        <v>152</v>
      </c>
      <c r="AF323" s="315"/>
      <c r="AH323" s="318" t="s">
        <v>152</v>
      </c>
      <c r="AI323" s="315" t="s">
        <v>3446</v>
      </c>
      <c r="AJ323" s="315" t="s">
        <v>152</v>
      </c>
      <c r="AK323" s="142" t="s">
        <v>152</v>
      </c>
      <c r="AL323" s="142" t="s">
        <v>1787</v>
      </c>
      <c r="AM323" s="316" t="s">
        <v>9911</v>
      </c>
      <c r="AN323" s="142" t="s">
        <v>152</v>
      </c>
      <c r="AO323" s="315" t="s">
        <v>1469</v>
      </c>
      <c r="AP323" s="315" t="s">
        <v>152</v>
      </c>
      <c r="AQ323" s="316"/>
      <c r="AR323" s="142" t="s">
        <v>152</v>
      </c>
      <c r="AS323" s="315" t="s">
        <v>150</v>
      </c>
      <c r="AT323" s="142" t="s">
        <v>152</v>
      </c>
      <c r="AU323" s="316"/>
      <c r="AV323" s="317" t="s">
        <v>152</v>
      </c>
      <c r="AW323" s="142" t="s">
        <v>152</v>
      </c>
    </row>
    <row r="324" spans="1:49" s="142" customFormat="1">
      <c r="A324" s="142" t="s">
        <v>11187</v>
      </c>
      <c r="B324" s="315" t="s">
        <v>11188</v>
      </c>
      <c r="C324" s="142" t="s">
        <v>3444</v>
      </c>
      <c r="D324" s="142" t="s">
        <v>3448</v>
      </c>
      <c r="E324" s="315" t="s">
        <v>13567</v>
      </c>
      <c r="F324" s="315" t="s">
        <v>1789</v>
      </c>
      <c r="G324" s="142" t="s">
        <v>150</v>
      </c>
      <c r="H324" s="316" t="s">
        <v>3445</v>
      </c>
      <c r="I324" s="317">
        <v>23152</v>
      </c>
      <c r="J324" s="317">
        <v>0</v>
      </c>
      <c r="K324" s="317" t="s">
        <v>152</v>
      </c>
      <c r="L324" s="315">
        <v>0</v>
      </c>
      <c r="M324" s="315" t="s">
        <v>152</v>
      </c>
      <c r="N324" s="315" t="s">
        <v>152</v>
      </c>
      <c r="O324" s="315" t="s">
        <v>152</v>
      </c>
      <c r="P324" s="315" t="s">
        <v>13189</v>
      </c>
      <c r="Q324" s="315" t="s">
        <v>152</v>
      </c>
      <c r="R324" s="315" t="s">
        <v>152</v>
      </c>
      <c r="S324" s="315" t="s">
        <v>152</v>
      </c>
      <c r="T324" s="315" t="s">
        <v>152</v>
      </c>
      <c r="U324" s="315" t="s">
        <v>152</v>
      </c>
      <c r="V324" s="315" t="s">
        <v>152</v>
      </c>
      <c r="W324" s="142" t="s">
        <v>11189</v>
      </c>
      <c r="X324" s="142" t="s">
        <v>6492</v>
      </c>
      <c r="Y324" s="142" t="s">
        <v>152</v>
      </c>
      <c r="Z324" s="142" t="s">
        <v>3446</v>
      </c>
      <c r="AA324" s="315" t="s">
        <v>3447</v>
      </c>
      <c r="AB324" s="142" t="s">
        <v>13568</v>
      </c>
      <c r="AC324" s="142" t="s">
        <v>3446</v>
      </c>
      <c r="AD324" s="142" t="s">
        <v>3446</v>
      </c>
      <c r="AE324" s="142" t="s">
        <v>152</v>
      </c>
      <c r="AF324" s="315"/>
      <c r="AH324" s="318" t="s">
        <v>152</v>
      </c>
      <c r="AI324" s="315" t="s">
        <v>3446</v>
      </c>
      <c r="AJ324" s="315" t="s">
        <v>152</v>
      </c>
      <c r="AK324" s="142" t="s">
        <v>152</v>
      </c>
      <c r="AL324" s="142" t="s">
        <v>1787</v>
      </c>
      <c r="AM324" s="316" t="s">
        <v>11190</v>
      </c>
      <c r="AN324" s="142" t="s">
        <v>152</v>
      </c>
      <c r="AO324" s="315" t="s">
        <v>1469</v>
      </c>
      <c r="AP324" s="315" t="s">
        <v>152</v>
      </c>
      <c r="AQ324" s="316"/>
      <c r="AR324" s="142" t="s">
        <v>152</v>
      </c>
      <c r="AS324" s="315" t="s">
        <v>150</v>
      </c>
      <c r="AT324" s="142" t="s">
        <v>152</v>
      </c>
      <c r="AU324" s="316"/>
      <c r="AV324" s="317" t="s">
        <v>152</v>
      </c>
      <c r="AW324" s="142" t="s">
        <v>152</v>
      </c>
    </row>
    <row r="325" spans="1:49" s="142" customFormat="1">
      <c r="A325" s="142" t="s">
        <v>10344</v>
      </c>
      <c r="B325" s="315" t="s">
        <v>226</v>
      </c>
      <c r="C325" s="142" t="s">
        <v>3444</v>
      </c>
      <c r="D325" s="142" t="s">
        <v>3448</v>
      </c>
      <c r="E325" s="315" t="s">
        <v>13569</v>
      </c>
      <c r="F325" s="315" t="s">
        <v>1789</v>
      </c>
      <c r="G325" s="142" t="s">
        <v>1788</v>
      </c>
      <c r="H325" s="316" t="s">
        <v>3445</v>
      </c>
      <c r="I325" s="317">
        <v>16307</v>
      </c>
      <c r="J325" s="317">
        <v>0</v>
      </c>
      <c r="K325" s="317" t="s">
        <v>152</v>
      </c>
      <c r="L325" s="315">
        <v>11</v>
      </c>
      <c r="M325" s="315" t="s">
        <v>152</v>
      </c>
      <c r="N325" s="315" t="s">
        <v>152</v>
      </c>
      <c r="O325" s="315" t="s">
        <v>152</v>
      </c>
      <c r="P325" s="315" t="s">
        <v>12954</v>
      </c>
      <c r="Q325" s="315" t="s">
        <v>152</v>
      </c>
      <c r="R325" s="315" t="s">
        <v>152</v>
      </c>
      <c r="S325" s="315" t="s">
        <v>152</v>
      </c>
      <c r="T325" s="315" t="s">
        <v>152</v>
      </c>
      <c r="U325" s="315" t="s">
        <v>152</v>
      </c>
      <c r="V325" s="315" t="s">
        <v>152</v>
      </c>
      <c r="W325" s="142" t="s">
        <v>3747</v>
      </c>
      <c r="X325" s="142" t="s">
        <v>6492</v>
      </c>
      <c r="Y325" s="142" t="s">
        <v>152</v>
      </c>
      <c r="Z325" s="142" t="s">
        <v>3446</v>
      </c>
      <c r="AA325" s="315" t="s">
        <v>3447</v>
      </c>
      <c r="AB325" s="142" t="s">
        <v>13570</v>
      </c>
      <c r="AC325" s="142" t="s">
        <v>3446</v>
      </c>
      <c r="AD325" s="142" t="s">
        <v>3446</v>
      </c>
      <c r="AE325" s="142" t="s">
        <v>152</v>
      </c>
      <c r="AF325" s="315"/>
      <c r="AH325" s="318" t="s">
        <v>152</v>
      </c>
      <c r="AI325" s="315" t="s">
        <v>3446</v>
      </c>
      <c r="AJ325" s="315" t="s">
        <v>152</v>
      </c>
      <c r="AK325" s="142" t="s">
        <v>152</v>
      </c>
      <c r="AL325" s="142" t="s">
        <v>1787</v>
      </c>
      <c r="AM325" s="316" t="s">
        <v>3748</v>
      </c>
      <c r="AN325" s="142" t="s">
        <v>152</v>
      </c>
      <c r="AO325" s="315" t="s">
        <v>1469</v>
      </c>
      <c r="AP325" s="315" t="s">
        <v>152</v>
      </c>
      <c r="AQ325" s="316"/>
      <c r="AR325" s="142" t="s">
        <v>152</v>
      </c>
      <c r="AS325" s="315" t="s">
        <v>150</v>
      </c>
      <c r="AT325" s="142" t="s">
        <v>152</v>
      </c>
      <c r="AU325" s="316"/>
      <c r="AV325" s="317" t="s">
        <v>152</v>
      </c>
      <c r="AW325" s="142" t="s">
        <v>152</v>
      </c>
    </row>
    <row r="326" spans="1:49" s="142" customFormat="1">
      <c r="A326" s="142" t="s">
        <v>9850</v>
      </c>
      <c r="B326" s="315" t="s">
        <v>244</v>
      </c>
      <c r="C326" s="142" t="s">
        <v>3444</v>
      </c>
      <c r="D326" s="142" t="s">
        <v>3448</v>
      </c>
      <c r="E326" s="315" t="s">
        <v>13571</v>
      </c>
      <c r="F326" s="315" t="s">
        <v>1789</v>
      </c>
      <c r="G326" s="142" t="s">
        <v>1788</v>
      </c>
      <c r="H326" s="316" t="s">
        <v>3445</v>
      </c>
      <c r="I326" s="317">
        <v>21115</v>
      </c>
      <c r="J326" s="317">
        <v>0</v>
      </c>
      <c r="K326" s="317" t="s">
        <v>152</v>
      </c>
      <c r="L326" s="315">
        <v>13</v>
      </c>
      <c r="M326" s="315" t="s">
        <v>152</v>
      </c>
      <c r="N326" s="315" t="s">
        <v>152</v>
      </c>
      <c r="O326" s="315" t="s">
        <v>152</v>
      </c>
      <c r="P326" s="315" t="s">
        <v>12778</v>
      </c>
      <c r="Q326" s="315" t="s">
        <v>152</v>
      </c>
      <c r="R326" s="315" t="s">
        <v>152</v>
      </c>
      <c r="S326" s="315" t="s">
        <v>152</v>
      </c>
      <c r="T326" s="315" t="s">
        <v>152</v>
      </c>
      <c r="U326" s="315" t="s">
        <v>152</v>
      </c>
      <c r="V326" s="315" t="s">
        <v>152</v>
      </c>
      <c r="W326" s="142" t="s">
        <v>3800</v>
      </c>
      <c r="X326" s="142" t="s">
        <v>6492</v>
      </c>
      <c r="Y326" s="142" t="s">
        <v>152</v>
      </c>
      <c r="Z326" s="142" t="s">
        <v>3446</v>
      </c>
      <c r="AA326" s="315" t="s">
        <v>3447</v>
      </c>
      <c r="AB326" s="142" t="s">
        <v>13572</v>
      </c>
      <c r="AC326" s="142" t="s">
        <v>3446</v>
      </c>
      <c r="AD326" s="142" t="s">
        <v>3446</v>
      </c>
      <c r="AE326" s="142" t="s">
        <v>152</v>
      </c>
      <c r="AF326" s="315"/>
      <c r="AH326" s="318" t="s">
        <v>152</v>
      </c>
      <c r="AI326" s="315" t="s">
        <v>3446</v>
      </c>
      <c r="AJ326" s="315" t="s">
        <v>152</v>
      </c>
      <c r="AK326" s="142" t="s">
        <v>152</v>
      </c>
      <c r="AL326" s="142" t="s">
        <v>1787</v>
      </c>
      <c r="AM326" s="316" t="s">
        <v>3801</v>
      </c>
      <c r="AN326" s="142" t="s">
        <v>152</v>
      </c>
      <c r="AO326" s="315" t="s">
        <v>1469</v>
      </c>
      <c r="AP326" s="315" t="s">
        <v>152</v>
      </c>
      <c r="AQ326" s="316"/>
      <c r="AR326" s="142" t="s">
        <v>152</v>
      </c>
      <c r="AS326" s="315" t="s">
        <v>150</v>
      </c>
      <c r="AT326" s="142" t="s">
        <v>152</v>
      </c>
      <c r="AU326" s="316"/>
      <c r="AV326" s="317" t="s">
        <v>152</v>
      </c>
      <c r="AW326" s="142" t="s">
        <v>152</v>
      </c>
    </row>
    <row r="327" spans="1:49" s="142" customFormat="1">
      <c r="A327" s="142" t="s">
        <v>9721</v>
      </c>
      <c r="B327" s="315" t="s">
        <v>5101</v>
      </c>
      <c r="C327" s="142" t="s">
        <v>3444</v>
      </c>
      <c r="D327" s="142" t="s">
        <v>5350</v>
      </c>
      <c r="E327" s="315" t="s">
        <v>9722</v>
      </c>
      <c r="F327" s="315" t="s">
        <v>1789</v>
      </c>
      <c r="G327" s="142" t="s">
        <v>1788</v>
      </c>
      <c r="H327" s="316" t="s">
        <v>3445</v>
      </c>
      <c r="I327" s="317">
        <v>27471</v>
      </c>
      <c r="J327" s="317">
        <v>0</v>
      </c>
      <c r="K327" s="317" t="s">
        <v>152</v>
      </c>
      <c r="L327" s="315">
        <v>43</v>
      </c>
      <c r="M327" s="315" t="s">
        <v>152</v>
      </c>
      <c r="N327" s="315" t="s">
        <v>152</v>
      </c>
      <c r="O327" s="315" t="s">
        <v>152</v>
      </c>
      <c r="P327" s="315" t="s">
        <v>12733</v>
      </c>
      <c r="Q327" s="315" t="s">
        <v>152</v>
      </c>
      <c r="R327" s="315" t="s">
        <v>152</v>
      </c>
      <c r="S327" s="315" t="s">
        <v>152</v>
      </c>
      <c r="T327" s="315" t="s">
        <v>152</v>
      </c>
      <c r="U327" s="315" t="s">
        <v>152</v>
      </c>
      <c r="V327" s="315" t="s">
        <v>152</v>
      </c>
      <c r="W327" s="142" t="s">
        <v>5415</v>
      </c>
      <c r="X327" s="142" t="s">
        <v>6492</v>
      </c>
      <c r="Y327" s="142" t="s">
        <v>152</v>
      </c>
      <c r="Z327" s="142" t="s">
        <v>3446</v>
      </c>
      <c r="AA327" s="315" t="s">
        <v>3447</v>
      </c>
      <c r="AB327" s="142" t="s">
        <v>9723</v>
      </c>
      <c r="AC327" s="142" t="s">
        <v>3446</v>
      </c>
      <c r="AD327" s="142" t="s">
        <v>3446</v>
      </c>
      <c r="AE327" s="142" t="s">
        <v>152</v>
      </c>
      <c r="AF327" s="315"/>
      <c r="AH327" s="318" t="s">
        <v>152</v>
      </c>
      <c r="AI327" s="315" t="s">
        <v>3446</v>
      </c>
      <c r="AJ327" s="315" t="s">
        <v>152</v>
      </c>
      <c r="AK327" s="142" t="s">
        <v>152</v>
      </c>
      <c r="AL327" s="142" t="s">
        <v>1787</v>
      </c>
      <c r="AM327" s="316" t="s">
        <v>5416</v>
      </c>
      <c r="AN327" s="142" t="s">
        <v>152</v>
      </c>
      <c r="AO327" s="315" t="s">
        <v>1469</v>
      </c>
      <c r="AP327" s="315" t="s">
        <v>152</v>
      </c>
      <c r="AQ327" s="316"/>
      <c r="AR327" s="142" t="s">
        <v>152</v>
      </c>
      <c r="AS327" s="315" t="s">
        <v>150</v>
      </c>
      <c r="AT327" s="142" t="s">
        <v>152</v>
      </c>
      <c r="AU327" s="316"/>
      <c r="AV327" s="317" t="s">
        <v>152</v>
      </c>
      <c r="AW327" s="142" t="s">
        <v>152</v>
      </c>
    </row>
    <row r="328" spans="1:49" s="142" customFormat="1">
      <c r="A328" s="142" t="s">
        <v>9816</v>
      </c>
      <c r="B328" s="315" t="s">
        <v>1799</v>
      </c>
      <c r="C328" s="142" t="s">
        <v>3444</v>
      </c>
      <c r="D328" s="142" t="s">
        <v>3448</v>
      </c>
      <c r="E328" s="315" t="s">
        <v>9817</v>
      </c>
      <c r="F328" s="315" t="s">
        <v>1789</v>
      </c>
      <c r="G328" s="142" t="s">
        <v>150</v>
      </c>
      <c r="H328" s="316" t="s">
        <v>3445</v>
      </c>
      <c r="I328" s="317">
        <v>18828</v>
      </c>
      <c r="J328" s="317">
        <v>0</v>
      </c>
      <c r="K328" s="317" t="s">
        <v>152</v>
      </c>
      <c r="L328" s="315">
        <v>0</v>
      </c>
      <c r="M328" s="315" t="s">
        <v>152</v>
      </c>
      <c r="N328" s="315" t="s">
        <v>152</v>
      </c>
      <c r="O328" s="315" t="s">
        <v>152</v>
      </c>
      <c r="P328" s="315" t="s">
        <v>12762</v>
      </c>
      <c r="Q328" s="315" t="s">
        <v>152</v>
      </c>
      <c r="R328" s="315" t="s">
        <v>152</v>
      </c>
      <c r="S328" s="315" t="s">
        <v>152</v>
      </c>
      <c r="T328" s="315" t="s">
        <v>152</v>
      </c>
      <c r="U328" s="315" t="s">
        <v>152</v>
      </c>
      <c r="V328" s="315" t="s">
        <v>152</v>
      </c>
      <c r="W328" s="142" t="s">
        <v>7403</v>
      </c>
      <c r="X328" s="142" t="s">
        <v>6492</v>
      </c>
      <c r="Y328" s="142" t="s">
        <v>152</v>
      </c>
      <c r="Z328" s="142" t="s">
        <v>3446</v>
      </c>
      <c r="AA328" s="315" t="s">
        <v>3447</v>
      </c>
      <c r="AB328" s="142" t="s">
        <v>8128</v>
      </c>
      <c r="AC328" s="142" t="s">
        <v>3446</v>
      </c>
      <c r="AD328" s="142" t="s">
        <v>3446</v>
      </c>
      <c r="AE328" s="142" t="s">
        <v>152</v>
      </c>
      <c r="AF328" s="315"/>
      <c r="AH328" s="318" t="s">
        <v>152</v>
      </c>
      <c r="AI328" s="315" t="s">
        <v>3446</v>
      </c>
      <c r="AJ328" s="315" t="s">
        <v>152</v>
      </c>
      <c r="AK328" s="142" t="s">
        <v>152</v>
      </c>
      <c r="AL328" s="142" t="s">
        <v>1787</v>
      </c>
      <c r="AM328" s="316" t="s">
        <v>3821</v>
      </c>
      <c r="AN328" s="142" t="s">
        <v>152</v>
      </c>
      <c r="AO328" s="315" t="s">
        <v>1469</v>
      </c>
      <c r="AP328" s="315" t="s">
        <v>152</v>
      </c>
      <c r="AQ328" s="316"/>
      <c r="AR328" s="142" t="s">
        <v>152</v>
      </c>
      <c r="AS328" s="315" t="s">
        <v>150</v>
      </c>
      <c r="AT328" s="142" t="s">
        <v>152</v>
      </c>
      <c r="AU328" s="316"/>
      <c r="AV328" s="317" t="s">
        <v>152</v>
      </c>
      <c r="AW328" s="142" t="s">
        <v>152</v>
      </c>
    </row>
    <row r="329" spans="1:49" s="142" customFormat="1">
      <c r="A329" s="142" t="s">
        <v>11123</v>
      </c>
      <c r="B329" s="315" t="s">
        <v>11124</v>
      </c>
      <c r="C329" s="142" t="s">
        <v>3444</v>
      </c>
      <c r="D329" s="142" t="s">
        <v>3448</v>
      </c>
      <c r="E329" s="315" t="s">
        <v>11125</v>
      </c>
      <c r="F329" s="315" t="s">
        <v>1789</v>
      </c>
      <c r="G329" s="142" t="s">
        <v>150</v>
      </c>
      <c r="H329" s="316" t="s">
        <v>3445</v>
      </c>
      <c r="I329" s="317">
        <v>31259</v>
      </c>
      <c r="J329" s="317">
        <v>0</v>
      </c>
      <c r="K329" s="317" t="s">
        <v>152</v>
      </c>
      <c r="L329" s="315">
        <v>0</v>
      </c>
      <c r="M329" s="315" t="s">
        <v>152</v>
      </c>
      <c r="N329" s="315" t="s">
        <v>152</v>
      </c>
      <c r="O329" s="315" t="s">
        <v>152</v>
      </c>
      <c r="P329" s="315" t="s">
        <v>13161</v>
      </c>
      <c r="Q329" s="315" t="s">
        <v>152</v>
      </c>
      <c r="R329" s="315" t="s">
        <v>152</v>
      </c>
      <c r="S329" s="315" t="s">
        <v>152</v>
      </c>
      <c r="T329" s="315" t="s">
        <v>152</v>
      </c>
      <c r="U329" s="315" t="s">
        <v>152</v>
      </c>
      <c r="V329" s="315" t="s">
        <v>152</v>
      </c>
      <c r="W329" s="142" t="s">
        <v>11126</v>
      </c>
      <c r="X329" s="142" t="s">
        <v>6492</v>
      </c>
      <c r="Y329" s="142" t="s">
        <v>152</v>
      </c>
      <c r="Z329" s="142" t="s">
        <v>3446</v>
      </c>
      <c r="AA329" s="315" t="s">
        <v>3447</v>
      </c>
      <c r="AB329" s="142" t="s">
        <v>11127</v>
      </c>
      <c r="AC329" s="142" t="s">
        <v>3446</v>
      </c>
      <c r="AD329" s="142" t="s">
        <v>3446</v>
      </c>
      <c r="AE329" s="142" t="s">
        <v>152</v>
      </c>
      <c r="AF329" s="315"/>
      <c r="AH329" s="318" t="s">
        <v>152</v>
      </c>
      <c r="AI329" s="315" t="s">
        <v>3446</v>
      </c>
      <c r="AJ329" s="315" t="s">
        <v>152</v>
      </c>
      <c r="AK329" s="142" t="s">
        <v>152</v>
      </c>
      <c r="AL329" s="142" t="s">
        <v>152</v>
      </c>
      <c r="AM329" s="316" t="s">
        <v>152</v>
      </c>
      <c r="AN329" s="142" t="s">
        <v>152</v>
      </c>
      <c r="AO329" s="315" t="s">
        <v>1469</v>
      </c>
      <c r="AP329" s="315" t="s">
        <v>152</v>
      </c>
      <c r="AQ329" s="316"/>
      <c r="AR329" s="142" t="s">
        <v>152</v>
      </c>
      <c r="AS329" s="315" t="s">
        <v>150</v>
      </c>
      <c r="AT329" s="142" t="s">
        <v>152</v>
      </c>
      <c r="AU329" s="316"/>
      <c r="AV329" s="317" t="s">
        <v>152</v>
      </c>
      <c r="AW329" s="142" t="s">
        <v>152</v>
      </c>
    </row>
    <row r="330" spans="1:49" s="142" customFormat="1">
      <c r="A330" s="142" t="s">
        <v>9924</v>
      </c>
      <c r="B330" s="315" t="s">
        <v>178</v>
      </c>
      <c r="C330" s="142" t="s">
        <v>3444</v>
      </c>
      <c r="D330" s="142" t="s">
        <v>8044</v>
      </c>
      <c r="E330" s="315" t="s">
        <v>9925</v>
      </c>
      <c r="F330" s="315" t="s">
        <v>1789</v>
      </c>
      <c r="G330" s="142" t="s">
        <v>1788</v>
      </c>
      <c r="H330" s="316" t="s">
        <v>3445</v>
      </c>
      <c r="I330" s="317">
        <v>29626</v>
      </c>
      <c r="J330" s="317">
        <v>0</v>
      </c>
      <c r="K330" s="317" t="s">
        <v>152</v>
      </c>
      <c r="L330" s="315">
        <v>0</v>
      </c>
      <c r="M330" s="315" t="s">
        <v>152</v>
      </c>
      <c r="N330" s="315" t="s">
        <v>152</v>
      </c>
      <c r="O330" s="315" t="s">
        <v>152</v>
      </c>
      <c r="P330" s="315" t="s">
        <v>12799</v>
      </c>
      <c r="Q330" s="315" t="s">
        <v>152</v>
      </c>
      <c r="R330" s="315" t="s">
        <v>152</v>
      </c>
      <c r="S330" s="315" t="s">
        <v>152</v>
      </c>
      <c r="T330" s="315" t="s">
        <v>152</v>
      </c>
      <c r="U330" s="315" t="s">
        <v>152</v>
      </c>
      <c r="V330" s="315" t="s">
        <v>152</v>
      </c>
      <c r="W330" s="142" t="s">
        <v>3782</v>
      </c>
      <c r="X330" s="142" t="s">
        <v>6492</v>
      </c>
      <c r="Y330" s="142" t="s">
        <v>152</v>
      </c>
      <c r="Z330" s="142" t="s">
        <v>3446</v>
      </c>
      <c r="AA330" s="315" t="s">
        <v>3447</v>
      </c>
      <c r="AB330" s="142" t="s">
        <v>8656</v>
      </c>
      <c r="AC330" s="142" t="s">
        <v>3446</v>
      </c>
      <c r="AD330" s="142" t="s">
        <v>3446</v>
      </c>
      <c r="AE330" s="142" t="s">
        <v>152</v>
      </c>
      <c r="AF330" s="315"/>
      <c r="AH330" s="318" t="s">
        <v>152</v>
      </c>
      <c r="AI330" s="315" t="s">
        <v>3446</v>
      </c>
      <c r="AJ330" s="315" t="s">
        <v>152</v>
      </c>
      <c r="AK330" s="142" t="s">
        <v>152</v>
      </c>
      <c r="AL330" s="142" t="s">
        <v>152</v>
      </c>
      <c r="AM330" s="316" t="s">
        <v>152</v>
      </c>
      <c r="AN330" s="142" t="s">
        <v>152</v>
      </c>
      <c r="AO330" s="315" t="s">
        <v>1469</v>
      </c>
      <c r="AP330" s="315" t="s">
        <v>152</v>
      </c>
      <c r="AQ330" s="316"/>
      <c r="AR330" s="142" t="s">
        <v>152</v>
      </c>
      <c r="AS330" s="315" t="s">
        <v>150</v>
      </c>
      <c r="AT330" s="142" t="s">
        <v>152</v>
      </c>
      <c r="AU330" s="316"/>
      <c r="AV330" s="317" t="s">
        <v>152</v>
      </c>
      <c r="AW330" s="142" t="s">
        <v>152</v>
      </c>
    </row>
    <row r="331" spans="1:49" s="142" customFormat="1">
      <c r="A331" s="142" t="s">
        <v>10037</v>
      </c>
      <c r="B331" s="315" t="s">
        <v>10038</v>
      </c>
      <c r="C331" s="142" t="s">
        <v>3444</v>
      </c>
      <c r="D331" s="142" t="s">
        <v>3448</v>
      </c>
      <c r="E331" s="315" t="s">
        <v>10039</v>
      </c>
      <c r="F331" s="315" t="s">
        <v>1789</v>
      </c>
      <c r="G331" s="142" t="s">
        <v>150</v>
      </c>
      <c r="H331" s="316" t="s">
        <v>3445</v>
      </c>
      <c r="I331" s="317">
        <v>22061</v>
      </c>
      <c r="J331" s="317">
        <v>0</v>
      </c>
      <c r="K331" s="317" t="s">
        <v>152</v>
      </c>
      <c r="L331" s="315">
        <v>0</v>
      </c>
      <c r="M331" s="315" t="s">
        <v>152</v>
      </c>
      <c r="N331" s="315" t="s">
        <v>152</v>
      </c>
      <c r="O331" s="315" t="s">
        <v>152</v>
      </c>
      <c r="P331" s="315" t="s">
        <v>12840</v>
      </c>
      <c r="Q331" s="315" t="s">
        <v>152</v>
      </c>
      <c r="R331" s="315" t="s">
        <v>152</v>
      </c>
      <c r="S331" s="315" t="s">
        <v>152</v>
      </c>
      <c r="T331" s="315" t="s">
        <v>152</v>
      </c>
      <c r="U331" s="315" t="s">
        <v>152</v>
      </c>
      <c r="V331" s="315" t="s">
        <v>152</v>
      </c>
      <c r="W331" s="142" t="s">
        <v>10040</v>
      </c>
      <c r="X331" s="142" t="s">
        <v>6492</v>
      </c>
      <c r="Y331" s="142" t="s">
        <v>152</v>
      </c>
      <c r="Z331" s="142" t="s">
        <v>3446</v>
      </c>
      <c r="AA331" s="315" t="s">
        <v>3447</v>
      </c>
      <c r="AC331" s="142" t="s">
        <v>3446</v>
      </c>
      <c r="AD331" s="142" t="s">
        <v>3446</v>
      </c>
      <c r="AE331" s="142" t="s">
        <v>152</v>
      </c>
      <c r="AF331" s="315"/>
      <c r="AH331" s="318" t="s">
        <v>152</v>
      </c>
      <c r="AI331" s="315" t="s">
        <v>3446</v>
      </c>
      <c r="AJ331" s="315" t="s">
        <v>152</v>
      </c>
      <c r="AK331" s="142" t="s">
        <v>10041</v>
      </c>
      <c r="AL331" s="142" t="s">
        <v>1787</v>
      </c>
      <c r="AM331" s="316" t="s">
        <v>10042</v>
      </c>
      <c r="AN331" s="142" t="s">
        <v>152</v>
      </c>
      <c r="AO331" s="315" t="s">
        <v>1469</v>
      </c>
      <c r="AP331" s="315" t="s">
        <v>152</v>
      </c>
      <c r="AQ331" s="316"/>
      <c r="AR331" s="142" t="s">
        <v>152</v>
      </c>
      <c r="AS331" s="315" t="s">
        <v>150</v>
      </c>
      <c r="AT331" s="142" t="s">
        <v>152</v>
      </c>
      <c r="AU331" s="316"/>
      <c r="AV331" s="317" t="s">
        <v>152</v>
      </c>
      <c r="AW331" s="142" t="s">
        <v>152</v>
      </c>
    </row>
    <row r="332" spans="1:49" s="142" customFormat="1">
      <c r="A332" s="142" t="s">
        <v>9840</v>
      </c>
      <c r="B332" s="315" t="s">
        <v>9841</v>
      </c>
      <c r="C332" s="142" t="s">
        <v>3444</v>
      </c>
      <c r="D332" s="142" t="s">
        <v>3448</v>
      </c>
      <c r="E332" s="315" t="s">
        <v>13573</v>
      </c>
      <c r="F332" s="315" t="s">
        <v>1789</v>
      </c>
      <c r="G332" s="142" t="s">
        <v>150</v>
      </c>
      <c r="H332" s="316" t="s">
        <v>3445</v>
      </c>
      <c r="I332" s="317">
        <v>24268</v>
      </c>
      <c r="J332" s="317">
        <v>0</v>
      </c>
      <c r="K332" s="317" t="s">
        <v>152</v>
      </c>
      <c r="L332" s="315">
        <v>0</v>
      </c>
      <c r="M332" s="315" t="s">
        <v>152</v>
      </c>
      <c r="N332" s="315" t="s">
        <v>152</v>
      </c>
      <c r="O332" s="315" t="s">
        <v>152</v>
      </c>
      <c r="P332" s="315" t="s">
        <v>12775</v>
      </c>
      <c r="Q332" s="315" t="s">
        <v>152</v>
      </c>
      <c r="R332" s="315" t="s">
        <v>152</v>
      </c>
      <c r="S332" s="315" t="s">
        <v>152</v>
      </c>
      <c r="T332" s="315" t="s">
        <v>152</v>
      </c>
      <c r="U332" s="315" t="s">
        <v>152</v>
      </c>
      <c r="V332" s="315" t="s">
        <v>152</v>
      </c>
      <c r="W332" s="142" t="s">
        <v>9842</v>
      </c>
      <c r="X332" s="142" t="s">
        <v>6492</v>
      </c>
      <c r="Y332" s="142" t="s">
        <v>152</v>
      </c>
      <c r="Z332" s="142" t="s">
        <v>3446</v>
      </c>
      <c r="AA332" s="315" t="s">
        <v>3447</v>
      </c>
      <c r="AB332" s="142" t="s">
        <v>13574</v>
      </c>
      <c r="AC332" s="142" t="s">
        <v>3446</v>
      </c>
      <c r="AD332" s="142" t="s">
        <v>3446</v>
      </c>
      <c r="AE332" s="142" t="s">
        <v>152</v>
      </c>
      <c r="AF332" s="315"/>
      <c r="AH332" s="318" t="s">
        <v>152</v>
      </c>
      <c r="AI332" s="315" t="s">
        <v>3446</v>
      </c>
      <c r="AJ332" s="315" t="s">
        <v>152</v>
      </c>
      <c r="AK332" s="142" t="s">
        <v>152</v>
      </c>
      <c r="AL332" s="142" t="s">
        <v>1787</v>
      </c>
      <c r="AM332" s="316" t="s">
        <v>5480</v>
      </c>
      <c r="AN332" s="142" t="s">
        <v>152</v>
      </c>
      <c r="AO332" s="315" t="s">
        <v>1469</v>
      </c>
      <c r="AP332" s="315" t="s">
        <v>152</v>
      </c>
      <c r="AQ332" s="316"/>
      <c r="AR332" s="142" t="s">
        <v>152</v>
      </c>
      <c r="AS332" s="315" t="s">
        <v>150</v>
      </c>
      <c r="AT332" s="142" t="s">
        <v>152</v>
      </c>
      <c r="AU332" s="316"/>
      <c r="AV332" s="317" t="s">
        <v>152</v>
      </c>
      <c r="AW332" s="142" t="s">
        <v>152</v>
      </c>
    </row>
    <row r="333" spans="1:49" s="142" customFormat="1">
      <c r="A333" s="142" t="s">
        <v>10111</v>
      </c>
      <c r="B333" s="315" t="s">
        <v>10112</v>
      </c>
      <c r="C333" s="142" t="s">
        <v>3444</v>
      </c>
      <c r="D333" s="142" t="s">
        <v>5270</v>
      </c>
      <c r="E333" s="315" t="s">
        <v>10113</v>
      </c>
      <c r="F333" s="315" t="s">
        <v>1789</v>
      </c>
      <c r="G333" s="142" t="s">
        <v>150</v>
      </c>
      <c r="H333" s="316" t="s">
        <v>3445</v>
      </c>
      <c r="I333" s="317">
        <v>13377</v>
      </c>
      <c r="J333" s="317">
        <v>0</v>
      </c>
      <c r="K333" s="317" t="s">
        <v>152</v>
      </c>
      <c r="L333" s="315">
        <v>0</v>
      </c>
      <c r="M333" s="315" t="s">
        <v>152</v>
      </c>
      <c r="N333" s="315" t="s">
        <v>152</v>
      </c>
      <c r="O333" s="315" t="s">
        <v>152</v>
      </c>
      <c r="P333" s="315" t="s">
        <v>12860</v>
      </c>
      <c r="Q333" s="315" t="s">
        <v>152</v>
      </c>
      <c r="R333" s="315" t="s">
        <v>152</v>
      </c>
      <c r="S333" s="315" t="s">
        <v>152</v>
      </c>
      <c r="T333" s="315" t="s">
        <v>152</v>
      </c>
      <c r="U333" s="315" t="s">
        <v>152</v>
      </c>
      <c r="V333" s="315" t="s">
        <v>152</v>
      </c>
      <c r="W333" s="142" t="s">
        <v>10114</v>
      </c>
      <c r="X333" s="142" t="s">
        <v>6492</v>
      </c>
      <c r="Y333" s="142" t="s">
        <v>152</v>
      </c>
      <c r="Z333" s="142" t="s">
        <v>3446</v>
      </c>
      <c r="AA333" s="315" t="s">
        <v>3447</v>
      </c>
      <c r="AC333" s="142" t="s">
        <v>3446</v>
      </c>
      <c r="AD333" s="142" t="s">
        <v>3446</v>
      </c>
      <c r="AE333" s="142" t="s">
        <v>152</v>
      </c>
      <c r="AF333" s="315"/>
      <c r="AH333" s="318" t="s">
        <v>152</v>
      </c>
      <c r="AI333" s="315" t="s">
        <v>3446</v>
      </c>
      <c r="AJ333" s="315" t="s">
        <v>152</v>
      </c>
      <c r="AK333" s="142" t="s">
        <v>10115</v>
      </c>
      <c r="AL333" s="142" t="s">
        <v>1787</v>
      </c>
      <c r="AM333" s="316" t="s">
        <v>10116</v>
      </c>
      <c r="AN333" s="142" t="s">
        <v>152</v>
      </c>
      <c r="AO333" s="315" t="s">
        <v>1469</v>
      </c>
      <c r="AP333" s="315" t="s">
        <v>152</v>
      </c>
      <c r="AQ333" s="316"/>
      <c r="AR333" s="142" t="s">
        <v>152</v>
      </c>
      <c r="AS333" s="315" t="s">
        <v>150</v>
      </c>
      <c r="AT333" s="142" t="s">
        <v>152</v>
      </c>
      <c r="AU333" s="316"/>
      <c r="AV333" s="317" t="s">
        <v>152</v>
      </c>
      <c r="AW333" s="142" t="s">
        <v>152</v>
      </c>
    </row>
    <row r="334" spans="1:49" s="142" customFormat="1">
      <c r="A334" s="142" t="s">
        <v>9760</v>
      </c>
      <c r="B334" s="315" t="s">
        <v>173</v>
      </c>
      <c r="C334" s="142" t="s">
        <v>3444</v>
      </c>
      <c r="D334" s="142" t="s">
        <v>8044</v>
      </c>
      <c r="E334" s="315" t="s">
        <v>9761</v>
      </c>
      <c r="F334" s="315" t="s">
        <v>1789</v>
      </c>
      <c r="G334" s="142" t="s">
        <v>1788</v>
      </c>
      <c r="H334" s="316" t="s">
        <v>3445</v>
      </c>
      <c r="I334" s="317">
        <v>20447</v>
      </c>
      <c r="J334" s="317">
        <v>0</v>
      </c>
      <c r="K334" s="317" t="s">
        <v>152</v>
      </c>
      <c r="L334" s="315">
        <v>0</v>
      </c>
      <c r="M334" s="315" t="s">
        <v>152</v>
      </c>
      <c r="N334" s="315" t="s">
        <v>152</v>
      </c>
      <c r="O334" s="315" t="s">
        <v>152</v>
      </c>
      <c r="P334" s="315" t="s">
        <v>12751</v>
      </c>
      <c r="Q334" s="315" t="s">
        <v>152</v>
      </c>
      <c r="R334" s="315" t="s">
        <v>152</v>
      </c>
      <c r="S334" s="315" t="s">
        <v>152</v>
      </c>
      <c r="T334" s="315" t="s">
        <v>152</v>
      </c>
      <c r="U334" s="315" t="s">
        <v>152</v>
      </c>
      <c r="V334" s="315" t="s">
        <v>152</v>
      </c>
      <c r="W334" s="142" t="s">
        <v>3692</v>
      </c>
      <c r="X334" s="142" t="s">
        <v>6492</v>
      </c>
      <c r="Y334" s="142" t="s">
        <v>152</v>
      </c>
      <c r="Z334" s="142" t="s">
        <v>3446</v>
      </c>
      <c r="AA334" s="315" t="s">
        <v>3447</v>
      </c>
      <c r="AB334" s="142" t="s">
        <v>9762</v>
      </c>
      <c r="AC334" s="142" t="s">
        <v>3446</v>
      </c>
      <c r="AD334" s="142" t="s">
        <v>3446</v>
      </c>
      <c r="AE334" s="142" t="s">
        <v>152</v>
      </c>
      <c r="AF334" s="315"/>
      <c r="AH334" s="318" t="s">
        <v>152</v>
      </c>
      <c r="AI334" s="315" t="s">
        <v>3446</v>
      </c>
      <c r="AJ334" s="315" t="s">
        <v>152</v>
      </c>
      <c r="AK334" s="142" t="s">
        <v>152</v>
      </c>
      <c r="AL334" s="142" t="s">
        <v>152</v>
      </c>
      <c r="AM334" s="316" t="s">
        <v>152</v>
      </c>
      <c r="AN334" s="142" t="s">
        <v>152</v>
      </c>
      <c r="AO334" s="315" t="s">
        <v>1469</v>
      </c>
      <c r="AP334" s="315" t="s">
        <v>152</v>
      </c>
      <c r="AQ334" s="316"/>
      <c r="AR334" s="142" t="s">
        <v>152</v>
      </c>
      <c r="AS334" s="315" t="s">
        <v>150</v>
      </c>
      <c r="AT334" s="142" t="s">
        <v>152</v>
      </c>
      <c r="AU334" s="316"/>
      <c r="AV334" s="317" t="s">
        <v>152</v>
      </c>
      <c r="AW334" s="142" t="s">
        <v>152</v>
      </c>
    </row>
    <row r="335" spans="1:49" s="142" customFormat="1">
      <c r="A335" s="142" t="s">
        <v>8684</v>
      </c>
      <c r="B335" s="315" t="s">
        <v>8685</v>
      </c>
      <c r="C335" s="142" t="s">
        <v>3444</v>
      </c>
      <c r="D335" s="142" t="s">
        <v>3475</v>
      </c>
      <c r="E335" s="315" t="s">
        <v>8686</v>
      </c>
      <c r="F335" s="315" t="s">
        <v>1789</v>
      </c>
      <c r="G335" s="142" t="s">
        <v>150</v>
      </c>
      <c r="H335" s="316" t="s">
        <v>3445</v>
      </c>
      <c r="I335" s="317">
        <v>100000</v>
      </c>
      <c r="J335" s="317">
        <v>0</v>
      </c>
      <c r="K335" s="317" t="s">
        <v>152</v>
      </c>
      <c r="L335" s="315">
        <v>0</v>
      </c>
      <c r="M335" s="315" t="s">
        <v>152</v>
      </c>
      <c r="N335" s="315" t="s">
        <v>152</v>
      </c>
      <c r="O335" s="315" t="s">
        <v>152</v>
      </c>
      <c r="P335" s="315" t="s">
        <v>12480</v>
      </c>
      <c r="Q335" s="315" t="s">
        <v>152</v>
      </c>
      <c r="R335" s="315" t="s">
        <v>152</v>
      </c>
      <c r="S335" s="315" t="s">
        <v>152</v>
      </c>
      <c r="T335" s="315" t="s">
        <v>152</v>
      </c>
      <c r="U335" s="315" t="s">
        <v>152</v>
      </c>
      <c r="V335" s="315" t="s">
        <v>152</v>
      </c>
      <c r="W335" s="142" t="s">
        <v>8687</v>
      </c>
      <c r="X335" s="142" t="s">
        <v>6492</v>
      </c>
      <c r="Y335" s="142" t="s">
        <v>152</v>
      </c>
      <c r="Z335" s="142" t="s">
        <v>3446</v>
      </c>
      <c r="AA335" s="315" t="s">
        <v>3447</v>
      </c>
      <c r="AB335" s="142" t="s">
        <v>8688</v>
      </c>
      <c r="AC335" s="142" t="s">
        <v>3446</v>
      </c>
      <c r="AD335" s="142" t="s">
        <v>3446</v>
      </c>
      <c r="AE335" s="142" t="s">
        <v>152</v>
      </c>
      <c r="AF335" s="315"/>
      <c r="AH335" s="318" t="s">
        <v>152</v>
      </c>
      <c r="AI335" s="315" t="s">
        <v>3446</v>
      </c>
      <c r="AJ335" s="315" t="s">
        <v>152</v>
      </c>
      <c r="AK335" s="142" t="s">
        <v>152</v>
      </c>
      <c r="AL335" s="142" t="s">
        <v>152</v>
      </c>
      <c r="AM335" s="316" t="s">
        <v>152</v>
      </c>
      <c r="AN335" s="142" t="s">
        <v>152</v>
      </c>
      <c r="AO335" s="315" t="s">
        <v>1469</v>
      </c>
      <c r="AP335" s="315" t="s">
        <v>152</v>
      </c>
      <c r="AQ335" s="316"/>
      <c r="AR335" s="142" t="s">
        <v>152</v>
      </c>
      <c r="AS335" s="315" t="s">
        <v>150</v>
      </c>
      <c r="AT335" s="142" t="s">
        <v>152</v>
      </c>
      <c r="AU335" s="316"/>
      <c r="AV335" s="317" t="s">
        <v>152</v>
      </c>
      <c r="AW335" s="142" t="s">
        <v>152</v>
      </c>
    </row>
    <row r="336" spans="1:49" s="142" customFormat="1">
      <c r="A336" s="142" t="s">
        <v>8692</v>
      </c>
      <c r="B336" s="315" t="s">
        <v>8693</v>
      </c>
      <c r="C336" s="142" t="s">
        <v>3444</v>
      </c>
      <c r="D336" s="142" t="s">
        <v>3475</v>
      </c>
      <c r="E336" s="315" t="s">
        <v>8694</v>
      </c>
      <c r="F336" s="315" t="s">
        <v>1789</v>
      </c>
      <c r="G336" s="142" t="s">
        <v>150</v>
      </c>
      <c r="H336" s="316" t="s">
        <v>3445</v>
      </c>
      <c r="I336" s="317">
        <v>100000</v>
      </c>
      <c r="J336" s="317">
        <v>0</v>
      </c>
      <c r="K336" s="317" t="s">
        <v>152</v>
      </c>
      <c r="L336" s="315">
        <v>0</v>
      </c>
      <c r="M336" s="315" t="s">
        <v>152</v>
      </c>
      <c r="N336" s="315" t="s">
        <v>152</v>
      </c>
      <c r="O336" s="315" t="s">
        <v>152</v>
      </c>
      <c r="P336" s="315" t="s">
        <v>12482</v>
      </c>
      <c r="Q336" s="315" t="s">
        <v>152</v>
      </c>
      <c r="R336" s="315" t="s">
        <v>152</v>
      </c>
      <c r="S336" s="315" t="s">
        <v>152</v>
      </c>
      <c r="T336" s="315" t="s">
        <v>152</v>
      </c>
      <c r="U336" s="315" t="s">
        <v>152</v>
      </c>
      <c r="V336" s="315" t="s">
        <v>152</v>
      </c>
      <c r="W336" s="142" t="s">
        <v>8695</v>
      </c>
      <c r="X336" s="142" t="s">
        <v>6492</v>
      </c>
      <c r="Y336" s="142" t="s">
        <v>152</v>
      </c>
      <c r="Z336" s="142" t="s">
        <v>3446</v>
      </c>
      <c r="AA336" s="315" t="s">
        <v>3447</v>
      </c>
      <c r="AB336" s="142" t="s">
        <v>8696</v>
      </c>
      <c r="AC336" s="142" t="s">
        <v>3446</v>
      </c>
      <c r="AD336" s="142" t="s">
        <v>3446</v>
      </c>
      <c r="AE336" s="142" t="s">
        <v>152</v>
      </c>
      <c r="AF336" s="315"/>
      <c r="AH336" s="318" t="s">
        <v>152</v>
      </c>
      <c r="AI336" s="315" t="s">
        <v>3446</v>
      </c>
      <c r="AJ336" s="315" t="s">
        <v>152</v>
      </c>
      <c r="AK336" s="142" t="s">
        <v>152</v>
      </c>
      <c r="AL336" s="142" t="s">
        <v>152</v>
      </c>
      <c r="AM336" s="316" t="s">
        <v>152</v>
      </c>
      <c r="AN336" s="142" t="s">
        <v>152</v>
      </c>
      <c r="AO336" s="315" t="s">
        <v>1469</v>
      </c>
      <c r="AP336" s="315" t="s">
        <v>152</v>
      </c>
      <c r="AQ336" s="316"/>
      <c r="AR336" s="142" t="s">
        <v>152</v>
      </c>
      <c r="AS336" s="315" t="s">
        <v>150</v>
      </c>
      <c r="AT336" s="142" t="s">
        <v>152</v>
      </c>
      <c r="AU336" s="316"/>
      <c r="AV336" s="317" t="s">
        <v>152</v>
      </c>
      <c r="AW336" s="142" t="s">
        <v>152</v>
      </c>
    </row>
    <row r="337" spans="1:49" s="142" customFormat="1">
      <c r="A337" s="142" t="s">
        <v>10273</v>
      </c>
      <c r="B337" s="315" t="s">
        <v>5140</v>
      </c>
      <c r="C337" s="142" t="s">
        <v>3444</v>
      </c>
      <c r="D337" s="142" t="s">
        <v>3475</v>
      </c>
      <c r="E337" s="315" t="s">
        <v>10274</v>
      </c>
      <c r="F337" s="315" t="s">
        <v>1789</v>
      </c>
      <c r="G337" s="142" t="s">
        <v>150</v>
      </c>
      <c r="H337" s="316" t="s">
        <v>5317</v>
      </c>
      <c r="I337" s="317">
        <v>15961</v>
      </c>
      <c r="J337" s="317">
        <v>0</v>
      </c>
      <c r="K337" s="317" t="s">
        <v>152</v>
      </c>
      <c r="L337" s="315">
        <v>0</v>
      </c>
      <c r="M337" s="315" t="s">
        <v>152</v>
      </c>
      <c r="N337" s="315" t="s">
        <v>152</v>
      </c>
      <c r="O337" s="315" t="s">
        <v>152</v>
      </c>
      <c r="P337" s="315" t="s">
        <v>12910</v>
      </c>
      <c r="Q337" s="315" t="s">
        <v>152</v>
      </c>
      <c r="R337" s="315" t="s">
        <v>152</v>
      </c>
      <c r="S337" s="315" t="s">
        <v>152</v>
      </c>
      <c r="T337" s="315" t="s">
        <v>152</v>
      </c>
      <c r="U337" s="315" t="s">
        <v>152</v>
      </c>
      <c r="V337" s="315" t="s">
        <v>152</v>
      </c>
      <c r="W337" s="142" t="s">
        <v>7417</v>
      </c>
      <c r="X337" s="142" t="s">
        <v>6492</v>
      </c>
      <c r="Y337" s="142" t="s">
        <v>152</v>
      </c>
      <c r="Z337" s="142" t="s">
        <v>3446</v>
      </c>
      <c r="AA337" s="315" t="s">
        <v>3447</v>
      </c>
      <c r="AB337" s="142" t="s">
        <v>10275</v>
      </c>
      <c r="AC337" s="142" t="s">
        <v>3446</v>
      </c>
      <c r="AD337" s="142" t="s">
        <v>3446</v>
      </c>
      <c r="AE337" s="142" t="s">
        <v>152</v>
      </c>
      <c r="AF337" s="315"/>
      <c r="AH337" s="318" t="s">
        <v>152</v>
      </c>
      <c r="AI337" s="315" t="s">
        <v>1777</v>
      </c>
      <c r="AJ337" s="315" t="s">
        <v>152</v>
      </c>
      <c r="AK337" s="142" t="s">
        <v>152</v>
      </c>
      <c r="AL337" s="142" t="s">
        <v>1787</v>
      </c>
      <c r="AM337" s="316" t="s">
        <v>5321</v>
      </c>
      <c r="AN337" s="142" t="s">
        <v>152</v>
      </c>
      <c r="AO337" s="315" t="s">
        <v>1469</v>
      </c>
      <c r="AP337" s="315" t="s">
        <v>152</v>
      </c>
      <c r="AQ337" s="316"/>
      <c r="AR337" s="142" t="s">
        <v>152</v>
      </c>
      <c r="AS337" s="315" t="s">
        <v>150</v>
      </c>
      <c r="AT337" s="142" t="s">
        <v>152</v>
      </c>
      <c r="AU337" s="316"/>
      <c r="AV337" s="317" t="s">
        <v>152</v>
      </c>
      <c r="AW337" s="142" t="s">
        <v>152</v>
      </c>
    </row>
    <row r="338" spans="1:49" s="142" customFormat="1">
      <c r="A338" s="142" t="s">
        <v>10287</v>
      </c>
      <c r="B338" s="315" t="s">
        <v>5142</v>
      </c>
      <c r="C338" s="142" t="s">
        <v>3444</v>
      </c>
      <c r="D338" s="142" t="s">
        <v>3475</v>
      </c>
      <c r="E338" s="315" t="s">
        <v>10288</v>
      </c>
      <c r="F338" s="315" t="s">
        <v>1789</v>
      </c>
      <c r="G338" s="142" t="s">
        <v>150</v>
      </c>
      <c r="H338" s="316" t="s">
        <v>3445</v>
      </c>
      <c r="I338" s="317">
        <v>100000</v>
      </c>
      <c r="J338" s="317">
        <v>0</v>
      </c>
      <c r="K338" s="317" t="s">
        <v>152</v>
      </c>
      <c r="L338" s="315">
        <v>0</v>
      </c>
      <c r="M338" s="315" t="s">
        <v>152</v>
      </c>
      <c r="N338" s="315" t="s">
        <v>152</v>
      </c>
      <c r="O338" s="315" t="s">
        <v>152</v>
      </c>
      <c r="P338" s="315" t="s">
        <v>12915</v>
      </c>
      <c r="Q338" s="315" t="s">
        <v>152</v>
      </c>
      <c r="R338" s="315" t="s">
        <v>152</v>
      </c>
      <c r="S338" s="315" t="s">
        <v>152</v>
      </c>
      <c r="T338" s="315" t="s">
        <v>152</v>
      </c>
      <c r="U338" s="315" t="s">
        <v>152</v>
      </c>
      <c r="V338" s="315" t="s">
        <v>152</v>
      </c>
      <c r="W338" s="142" t="s">
        <v>7418</v>
      </c>
      <c r="X338" s="142" t="s">
        <v>6492</v>
      </c>
      <c r="Y338" s="142" t="s">
        <v>152</v>
      </c>
      <c r="Z338" s="142" t="s">
        <v>3446</v>
      </c>
      <c r="AA338" s="315" t="s">
        <v>3447</v>
      </c>
      <c r="AB338" s="142" t="s">
        <v>10289</v>
      </c>
      <c r="AC338" s="142" t="s">
        <v>3446</v>
      </c>
      <c r="AD338" s="142" t="s">
        <v>3446</v>
      </c>
      <c r="AE338" s="142" t="s">
        <v>152</v>
      </c>
      <c r="AF338" s="315"/>
      <c r="AH338" s="318" t="s">
        <v>152</v>
      </c>
      <c r="AI338" s="315" t="s">
        <v>1777</v>
      </c>
      <c r="AJ338" s="315" t="s">
        <v>152</v>
      </c>
      <c r="AK338" s="142" t="s">
        <v>152</v>
      </c>
      <c r="AL338" s="142" t="s">
        <v>152</v>
      </c>
      <c r="AM338" s="316" t="s">
        <v>152</v>
      </c>
      <c r="AN338" s="142" t="s">
        <v>152</v>
      </c>
      <c r="AO338" s="315" t="s">
        <v>1469</v>
      </c>
      <c r="AP338" s="315" t="s">
        <v>152</v>
      </c>
      <c r="AQ338" s="316"/>
      <c r="AR338" s="142" t="s">
        <v>152</v>
      </c>
      <c r="AS338" s="315" t="s">
        <v>150</v>
      </c>
      <c r="AT338" s="142" t="s">
        <v>152</v>
      </c>
      <c r="AU338" s="316"/>
      <c r="AV338" s="317" t="s">
        <v>152</v>
      </c>
      <c r="AW338" s="142" t="s">
        <v>152</v>
      </c>
    </row>
    <row r="339" spans="1:49" s="142" customFormat="1">
      <c r="A339" s="142" t="s">
        <v>11887</v>
      </c>
      <c r="B339" s="315" t="s">
        <v>6454</v>
      </c>
      <c r="C339" s="142" t="s">
        <v>3444</v>
      </c>
      <c r="D339" s="142" t="s">
        <v>3475</v>
      </c>
      <c r="E339" s="315" t="s">
        <v>11888</v>
      </c>
      <c r="F339" s="315" t="s">
        <v>1789</v>
      </c>
      <c r="G339" s="142" t="s">
        <v>1788</v>
      </c>
      <c r="H339" s="316" t="s">
        <v>3445</v>
      </c>
      <c r="I339" s="317">
        <v>35228</v>
      </c>
      <c r="J339" s="317">
        <v>0</v>
      </c>
      <c r="K339" s="317" t="s">
        <v>152</v>
      </c>
      <c r="L339" s="315">
        <v>29</v>
      </c>
      <c r="M339" s="315" t="s">
        <v>152</v>
      </c>
      <c r="N339" s="315" t="s">
        <v>152</v>
      </c>
      <c r="O339" s="315" t="s">
        <v>152</v>
      </c>
      <c r="P339" s="315" t="s">
        <v>13368</v>
      </c>
      <c r="Q339" s="315" t="s">
        <v>152</v>
      </c>
      <c r="R339" s="315" t="s">
        <v>152</v>
      </c>
      <c r="S339" s="315" t="s">
        <v>152</v>
      </c>
      <c r="T339" s="315" t="s">
        <v>152</v>
      </c>
      <c r="U339" s="315" t="s">
        <v>1777</v>
      </c>
      <c r="V339" s="315" t="s">
        <v>152</v>
      </c>
      <c r="W339" s="142" t="s">
        <v>6531</v>
      </c>
      <c r="X339" s="142" t="s">
        <v>6492</v>
      </c>
      <c r="Y339" s="142" t="s">
        <v>152</v>
      </c>
      <c r="Z339" s="142" t="s">
        <v>3446</v>
      </c>
      <c r="AA339" s="315" t="s">
        <v>3447</v>
      </c>
      <c r="AB339" s="142" t="s">
        <v>11889</v>
      </c>
      <c r="AC339" s="142" t="s">
        <v>3446</v>
      </c>
      <c r="AD339" s="142" t="s">
        <v>3446</v>
      </c>
      <c r="AE339" s="142" t="s">
        <v>152</v>
      </c>
      <c r="AF339" s="315"/>
      <c r="AH339" s="318" t="s">
        <v>152</v>
      </c>
      <c r="AI339" s="315" t="s">
        <v>1777</v>
      </c>
      <c r="AJ339" s="315" t="s">
        <v>152</v>
      </c>
      <c r="AK339" s="142" t="s">
        <v>152</v>
      </c>
      <c r="AL339" s="142" t="s">
        <v>1787</v>
      </c>
      <c r="AM339" s="316" t="s">
        <v>6532</v>
      </c>
      <c r="AN339" s="142" t="s">
        <v>152</v>
      </c>
      <c r="AO339" s="315" t="s">
        <v>1469</v>
      </c>
      <c r="AP339" s="315" t="s">
        <v>152</v>
      </c>
      <c r="AQ339" s="316"/>
      <c r="AR339" s="142" t="s">
        <v>152</v>
      </c>
      <c r="AS339" s="315" t="s">
        <v>150</v>
      </c>
      <c r="AT339" s="142" t="s">
        <v>152</v>
      </c>
      <c r="AU339" s="316"/>
      <c r="AV339" s="317" t="s">
        <v>152</v>
      </c>
      <c r="AW339" s="142" t="s">
        <v>152</v>
      </c>
    </row>
    <row r="340" spans="1:49" s="142" customFormat="1">
      <c r="A340" s="142" t="s">
        <v>11890</v>
      </c>
      <c r="B340" s="315" t="s">
        <v>6533</v>
      </c>
      <c r="C340" s="142" t="s">
        <v>3444</v>
      </c>
      <c r="D340" s="142" t="s">
        <v>3475</v>
      </c>
      <c r="E340" s="315" t="s">
        <v>11891</v>
      </c>
      <c r="F340" s="315" t="s">
        <v>1789</v>
      </c>
      <c r="G340" s="142" t="s">
        <v>1788</v>
      </c>
      <c r="H340" s="316" t="s">
        <v>3445</v>
      </c>
      <c r="I340" s="317">
        <v>32858</v>
      </c>
      <c r="J340" s="317">
        <v>0</v>
      </c>
      <c r="K340" s="317" t="s">
        <v>152</v>
      </c>
      <c r="L340" s="315">
        <v>0</v>
      </c>
      <c r="M340" s="315" t="s">
        <v>152</v>
      </c>
      <c r="N340" s="315" t="s">
        <v>152</v>
      </c>
      <c r="O340" s="315" t="s">
        <v>152</v>
      </c>
      <c r="P340" s="315" t="s">
        <v>13369</v>
      </c>
      <c r="Q340" s="315" t="s">
        <v>152</v>
      </c>
      <c r="R340" s="315" t="s">
        <v>152</v>
      </c>
      <c r="S340" s="315" t="s">
        <v>152</v>
      </c>
      <c r="T340" s="315" t="s">
        <v>152</v>
      </c>
      <c r="U340" s="315" t="s">
        <v>1777</v>
      </c>
      <c r="V340" s="315" t="s">
        <v>152</v>
      </c>
      <c r="W340" s="142" t="s">
        <v>6534</v>
      </c>
      <c r="X340" s="142" t="s">
        <v>6492</v>
      </c>
      <c r="Y340" s="142" t="s">
        <v>152</v>
      </c>
      <c r="Z340" s="142" t="s">
        <v>3446</v>
      </c>
      <c r="AA340" s="315" t="s">
        <v>3447</v>
      </c>
      <c r="AB340" s="142" t="s">
        <v>11892</v>
      </c>
      <c r="AC340" s="142" t="s">
        <v>3446</v>
      </c>
      <c r="AD340" s="142" t="s">
        <v>3446</v>
      </c>
      <c r="AE340" s="142" t="s">
        <v>152</v>
      </c>
      <c r="AF340" s="315"/>
      <c r="AH340" s="318" t="s">
        <v>152</v>
      </c>
      <c r="AI340" s="315" t="s">
        <v>1777</v>
      </c>
      <c r="AJ340" s="315" t="s">
        <v>152</v>
      </c>
      <c r="AK340" s="142" t="s">
        <v>152</v>
      </c>
      <c r="AL340" s="142" t="s">
        <v>1787</v>
      </c>
      <c r="AM340" s="316" t="s">
        <v>6535</v>
      </c>
      <c r="AN340" s="142" t="s">
        <v>152</v>
      </c>
      <c r="AO340" s="315" t="s">
        <v>1469</v>
      </c>
      <c r="AP340" s="315" t="s">
        <v>152</v>
      </c>
      <c r="AQ340" s="316"/>
      <c r="AR340" s="142" t="s">
        <v>152</v>
      </c>
      <c r="AS340" s="315" t="s">
        <v>150</v>
      </c>
      <c r="AT340" s="142" t="s">
        <v>152</v>
      </c>
      <c r="AU340" s="316"/>
      <c r="AV340" s="317" t="s">
        <v>152</v>
      </c>
      <c r="AW340" s="142" t="s">
        <v>152</v>
      </c>
    </row>
    <row r="341" spans="1:49" s="142" customFormat="1">
      <c r="A341" s="142" t="s">
        <v>11893</v>
      </c>
      <c r="B341" s="315" t="s">
        <v>6536</v>
      </c>
      <c r="C341" s="142" t="s">
        <v>3444</v>
      </c>
      <c r="D341" s="142" t="s">
        <v>3475</v>
      </c>
      <c r="E341" s="315" t="s">
        <v>11894</v>
      </c>
      <c r="F341" s="315" t="s">
        <v>1789</v>
      </c>
      <c r="G341" s="142" t="s">
        <v>1788</v>
      </c>
      <c r="H341" s="316" t="s">
        <v>3445</v>
      </c>
      <c r="I341" s="317">
        <v>27256</v>
      </c>
      <c r="J341" s="317">
        <v>0</v>
      </c>
      <c r="K341" s="317" t="s">
        <v>152</v>
      </c>
      <c r="L341" s="315">
        <v>86</v>
      </c>
      <c r="M341" s="315" t="s">
        <v>152</v>
      </c>
      <c r="N341" s="315" t="s">
        <v>152</v>
      </c>
      <c r="O341" s="315" t="s">
        <v>152</v>
      </c>
      <c r="P341" s="315" t="s">
        <v>13370</v>
      </c>
      <c r="Q341" s="315" t="s">
        <v>152</v>
      </c>
      <c r="R341" s="315" t="s">
        <v>152</v>
      </c>
      <c r="S341" s="315" t="s">
        <v>152</v>
      </c>
      <c r="T341" s="315" t="s">
        <v>152</v>
      </c>
      <c r="U341" s="315" t="s">
        <v>1777</v>
      </c>
      <c r="V341" s="315" t="s">
        <v>152</v>
      </c>
      <c r="W341" s="142" t="s">
        <v>6537</v>
      </c>
      <c r="X341" s="142" t="s">
        <v>6493</v>
      </c>
      <c r="Y341" s="142" t="s">
        <v>152</v>
      </c>
      <c r="Z341" s="142" t="s">
        <v>3446</v>
      </c>
      <c r="AA341" s="315" t="s">
        <v>3447</v>
      </c>
      <c r="AB341" s="142" t="s">
        <v>11895</v>
      </c>
      <c r="AC341" s="142" t="s">
        <v>3446</v>
      </c>
      <c r="AD341" s="142" t="s">
        <v>3446</v>
      </c>
      <c r="AE341" s="142" t="s">
        <v>152</v>
      </c>
      <c r="AF341" s="315"/>
      <c r="AH341" s="318" t="s">
        <v>152</v>
      </c>
      <c r="AI341" s="315" t="s">
        <v>1777</v>
      </c>
      <c r="AJ341" s="315" t="s">
        <v>152</v>
      </c>
      <c r="AK341" s="142" t="s">
        <v>152</v>
      </c>
      <c r="AL341" s="142" t="s">
        <v>1787</v>
      </c>
      <c r="AM341" s="316" t="s">
        <v>6538</v>
      </c>
      <c r="AN341" s="142" t="s">
        <v>152</v>
      </c>
      <c r="AO341" s="315" t="s">
        <v>1469</v>
      </c>
      <c r="AP341" s="315" t="s">
        <v>152</v>
      </c>
      <c r="AQ341" s="316"/>
      <c r="AR341" s="142" t="s">
        <v>152</v>
      </c>
      <c r="AS341" s="315" t="s">
        <v>150</v>
      </c>
      <c r="AT341" s="142" t="s">
        <v>152</v>
      </c>
      <c r="AU341" s="316"/>
      <c r="AV341" s="317" t="s">
        <v>152</v>
      </c>
      <c r="AW341" s="142" t="s">
        <v>152</v>
      </c>
    </row>
    <row r="342" spans="1:49" s="142" customFormat="1">
      <c r="A342" s="142" t="s">
        <v>9348</v>
      </c>
      <c r="B342" s="315" t="s">
        <v>4831</v>
      </c>
      <c r="C342" s="142" t="s">
        <v>3444</v>
      </c>
      <c r="D342" s="142" t="s">
        <v>5247</v>
      </c>
      <c r="E342" s="315" t="s">
        <v>9349</v>
      </c>
      <c r="F342" s="315" t="s">
        <v>1789</v>
      </c>
      <c r="G342" s="142" t="s">
        <v>1788</v>
      </c>
      <c r="H342" s="316" t="s">
        <v>3445</v>
      </c>
      <c r="I342" s="317">
        <v>19607</v>
      </c>
      <c r="J342" s="317">
        <v>0</v>
      </c>
      <c r="K342" s="317" t="s">
        <v>152</v>
      </c>
      <c r="L342" s="315">
        <v>0</v>
      </c>
      <c r="M342" s="315" t="s">
        <v>152</v>
      </c>
      <c r="N342" s="315" t="s">
        <v>152</v>
      </c>
      <c r="O342" s="315" t="s">
        <v>152</v>
      </c>
      <c r="P342" s="315" t="s">
        <v>12645</v>
      </c>
      <c r="Q342" s="315" t="s">
        <v>152</v>
      </c>
      <c r="R342" s="315" t="s">
        <v>152</v>
      </c>
      <c r="S342" s="315" t="s">
        <v>152</v>
      </c>
      <c r="T342" s="315" t="s">
        <v>152</v>
      </c>
      <c r="U342" s="315" t="s">
        <v>152</v>
      </c>
      <c r="V342" s="315" t="s">
        <v>152</v>
      </c>
      <c r="W342" s="142" t="s">
        <v>5559</v>
      </c>
      <c r="X342" s="142" t="s">
        <v>6493</v>
      </c>
      <c r="Y342" s="142" t="s">
        <v>152</v>
      </c>
      <c r="Z342" s="142" t="s">
        <v>3446</v>
      </c>
      <c r="AA342" s="315" t="s">
        <v>3447</v>
      </c>
      <c r="AB342" s="142" t="s">
        <v>9350</v>
      </c>
      <c r="AC342" s="142" t="s">
        <v>3446</v>
      </c>
      <c r="AD342" s="142" t="s">
        <v>3446</v>
      </c>
      <c r="AE342" s="142" t="s">
        <v>152</v>
      </c>
      <c r="AF342" s="315"/>
      <c r="AH342" s="318" t="s">
        <v>152</v>
      </c>
      <c r="AI342" s="315" t="s">
        <v>3446</v>
      </c>
      <c r="AJ342" s="315" t="s">
        <v>152</v>
      </c>
      <c r="AK342" s="142" t="s">
        <v>152</v>
      </c>
      <c r="AL342" s="142" t="s">
        <v>1787</v>
      </c>
      <c r="AM342" s="316" t="s">
        <v>5560</v>
      </c>
      <c r="AN342" s="142" t="s">
        <v>152</v>
      </c>
      <c r="AO342" s="315" t="s">
        <v>1469</v>
      </c>
      <c r="AP342" s="315" t="s">
        <v>152</v>
      </c>
      <c r="AQ342" s="316"/>
      <c r="AR342" s="142" t="s">
        <v>152</v>
      </c>
      <c r="AS342" s="315" t="s">
        <v>150</v>
      </c>
      <c r="AT342" s="142" t="s">
        <v>152</v>
      </c>
      <c r="AU342" s="316"/>
      <c r="AV342" s="317" t="s">
        <v>152</v>
      </c>
      <c r="AW342" s="142" t="s">
        <v>152</v>
      </c>
    </row>
    <row r="343" spans="1:49" s="142" customFormat="1">
      <c r="A343" s="142" t="s">
        <v>8432</v>
      </c>
      <c r="B343" s="315" t="s">
        <v>4832</v>
      </c>
      <c r="C343" s="142" t="s">
        <v>3444</v>
      </c>
      <c r="D343" s="142" t="s">
        <v>5247</v>
      </c>
      <c r="E343" s="315" t="s">
        <v>8433</v>
      </c>
      <c r="F343" s="315" t="s">
        <v>1789</v>
      </c>
      <c r="G343" s="142" t="s">
        <v>1788</v>
      </c>
      <c r="H343" s="316" t="s">
        <v>3445</v>
      </c>
      <c r="I343" s="317">
        <v>19618</v>
      </c>
      <c r="J343" s="317">
        <v>0</v>
      </c>
      <c r="K343" s="317" t="s">
        <v>152</v>
      </c>
      <c r="L343" s="315">
        <v>0</v>
      </c>
      <c r="M343" s="315" t="s">
        <v>152</v>
      </c>
      <c r="N343" s="315" t="s">
        <v>152</v>
      </c>
      <c r="O343" s="315" t="s">
        <v>152</v>
      </c>
      <c r="P343" s="315" t="s">
        <v>12416</v>
      </c>
      <c r="Q343" s="315" t="s">
        <v>152</v>
      </c>
      <c r="R343" s="315" t="s">
        <v>152</v>
      </c>
      <c r="S343" s="315" t="s">
        <v>152</v>
      </c>
      <c r="T343" s="315" t="s">
        <v>152</v>
      </c>
      <c r="U343" s="315" t="s">
        <v>152</v>
      </c>
      <c r="V343" s="315" t="s">
        <v>152</v>
      </c>
      <c r="W343" s="142" t="s">
        <v>5504</v>
      </c>
      <c r="X343" s="142" t="s">
        <v>6492</v>
      </c>
      <c r="Y343" s="142" t="s">
        <v>152</v>
      </c>
      <c r="Z343" s="142" t="s">
        <v>3446</v>
      </c>
      <c r="AA343" s="315" t="s">
        <v>3447</v>
      </c>
      <c r="AB343" s="142" t="s">
        <v>8434</v>
      </c>
      <c r="AC343" s="142" t="s">
        <v>3446</v>
      </c>
      <c r="AD343" s="142" t="s">
        <v>3446</v>
      </c>
      <c r="AE343" s="142" t="s">
        <v>152</v>
      </c>
      <c r="AF343" s="315"/>
      <c r="AH343" s="318" t="s">
        <v>152</v>
      </c>
      <c r="AI343" s="315" t="s">
        <v>3446</v>
      </c>
      <c r="AJ343" s="315" t="s">
        <v>152</v>
      </c>
      <c r="AK343" s="142" t="s">
        <v>152</v>
      </c>
      <c r="AL343" s="142" t="s">
        <v>1787</v>
      </c>
      <c r="AM343" s="316" t="s">
        <v>5505</v>
      </c>
      <c r="AN343" s="142" t="s">
        <v>152</v>
      </c>
      <c r="AO343" s="315" t="s">
        <v>1469</v>
      </c>
      <c r="AP343" s="315" t="s">
        <v>152</v>
      </c>
      <c r="AQ343" s="316"/>
      <c r="AR343" s="142" t="s">
        <v>152</v>
      </c>
      <c r="AS343" s="315" t="s">
        <v>150</v>
      </c>
      <c r="AT343" s="142" t="s">
        <v>152</v>
      </c>
      <c r="AU343" s="316"/>
      <c r="AV343" s="317" t="s">
        <v>152</v>
      </c>
      <c r="AW343" s="142" t="s">
        <v>152</v>
      </c>
    </row>
    <row r="344" spans="1:49" s="142" customFormat="1">
      <c r="A344" s="142" t="s">
        <v>8435</v>
      </c>
      <c r="B344" s="315" t="s">
        <v>4833</v>
      </c>
      <c r="C344" s="142" t="s">
        <v>3444</v>
      </c>
      <c r="D344" s="142" t="s">
        <v>5247</v>
      </c>
      <c r="E344" s="315" t="s">
        <v>8436</v>
      </c>
      <c r="F344" s="315" t="s">
        <v>1789</v>
      </c>
      <c r="G344" s="142" t="s">
        <v>150</v>
      </c>
      <c r="H344" s="316" t="s">
        <v>3445</v>
      </c>
      <c r="I344" s="317">
        <v>30858</v>
      </c>
      <c r="J344" s="317">
        <v>0</v>
      </c>
      <c r="K344" s="317" t="s">
        <v>152</v>
      </c>
      <c r="L344" s="315">
        <v>0</v>
      </c>
      <c r="M344" s="315" t="s">
        <v>152</v>
      </c>
      <c r="N344" s="315" t="s">
        <v>152</v>
      </c>
      <c r="O344" s="315" t="s">
        <v>152</v>
      </c>
      <c r="P344" s="315" t="s">
        <v>12417</v>
      </c>
      <c r="Q344" s="315" t="s">
        <v>152</v>
      </c>
      <c r="R344" s="315" t="s">
        <v>152</v>
      </c>
      <c r="S344" s="315" t="s">
        <v>152</v>
      </c>
      <c r="T344" s="315" t="s">
        <v>152</v>
      </c>
      <c r="U344" s="315" t="s">
        <v>152</v>
      </c>
      <c r="V344" s="315" t="s">
        <v>152</v>
      </c>
      <c r="W344" s="142" t="s">
        <v>5502</v>
      </c>
      <c r="X344" s="142" t="s">
        <v>6493</v>
      </c>
      <c r="Y344" s="142" t="s">
        <v>152</v>
      </c>
      <c r="Z344" s="142" t="s">
        <v>3446</v>
      </c>
      <c r="AA344" s="315" t="s">
        <v>3447</v>
      </c>
      <c r="AB344" s="142" t="s">
        <v>8437</v>
      </c>
      <c r="AC344" s="142" t="s">
        <v>3446</v>
      </c>
      <c r="AD344" s="142" t="s">
        <v>3446</v>
      </c>
      <c r="AE344" s="142" t="s">
        <v>152</v>
      </c>
      <c r="AF344" s="315"/>
      <c r="AH344" s="318" t="s">
        <v>152</v>
      </c>
      <c r="AI344" s="315" t="s">
        <v>3446</v>
      </c>
      <c r="AJ344" s="315" t="s">
        <v>152</v>
      </c>
      <c r="AK344" s="142" t="s">
        <v>152</v>
      </c>
      <c r="AL344" s="142" t="s">
        <v>1787</v>
      </c>
      <c r="AM344" s="316" t="s">
        <v>5503</v>
      </c>
      <c r="AN344" s="142" t="s">
        <v>152</v>
      </c>
      <c r="AO344" s="315" t="s">
        <v>1469</v>
      </c>
      <c r="AP344" s="315" t="s">
        <v>152</v>
      </c>
      <c r="AQ344" s="316"/>
      <c r="AR344" s="142" t="s">
        <v>152</v>
      </c>
      <c r="AS344" s="315" t="s">
        <v>150</v>
      </c>
      <c r="AT344" s="142" t="s">
        <v>152</v>
      </c>
      <c r="AU344" s="316"/>
      <c r="AV344" s="317" t="s">
        <v>152</v>
      </c>
      <c r="AW344" s="142" t="s">
        <v>152</v>
      </c>
    </row>
    <row r="345" spans="1:49" s="142" customFormat="1">
      <c r="A345" s="142" t="s">
        <v>9223</v>
      </c>
      <c r="B345" s="315" t="s">
        <v>4835</v>
      </c>
      <c r="C345" s="142" t="s">
        <v>3444</v>
      </c>
      <c r="D345" s="142" t="s">
        <v>5247</v>
      </c>
      <c r="E345" s="315" t="s">
        <v>9224</v>
      </c>
      <c r="F345" s="315" t="s">
        <v>1789</v>
      </c>
      <c r="G345" s="142" t="s">
        <v>1788</v>
      </c>
      <c r="H345" s="316" t="s">
        <v>3445</v>
      </c>
      <c r="I345" s="317">
        <v>24434</v>
      </c>
      <c r="J345" s="317">
        <v>0</v>
      </c>
      <c r="K345" s="317" t="s">
        <v>152</v>
      </c>
      <c r="L345" s="315">
        <v>6</v>
      </c>
      <c r="M345" s="315" t="s">
        <v>152</v>
      </c>
      <c r="N345" s="315" t="s">
        <v>152</v>
      </c>
      <c r="O345" s="315" t="s">
        <v>152</v>
      </c>
      <c r="P345" s="315" t="s">
        <v>12615</v>
      </c>
      <c r="Q345" s="315" t="s">
        <v>152</v>
      </c>
      <c r="R345" s="315" t="s">
        <v>152</v>
      </c>
      <c r="S345" s="315" t="s">
        <v>152</v>
      </c>
      <c r="T345" s="315" t="s">
        <v>152</v>
      </c>
      <c r="U345" s="315" t="s">
        <v>152</v>
      </c>
      <c r="V345" s="315" t="s">
        <v>152</v>
      </c>
      <c r="W345" s="142" t="s">
        <v>5590</v>
      </c>
      <c r="X345" s="142" t="s">
        <v>6493</v>
      </c>
      <c r="Y345" s="142" t="s">
        <v>152</v>
      </c>
      <c r="Z345" s="142" t="s">
        <v>3446</v>
      </c>
      <c r="AA345" s="315" t="s">
        <v>3447</v>
      </c>
      <c r="AB345" s="142" t="s">
        <v>9225</v>
      </c>
      <c r="AC345" s="142" t="s">
        <v>3446</v>
      </c>
      <c r="AD345" s="142" t="s">
        <v>3446</v>
      </c>
      <c r="AE345" s="142" t="s">
        <v>152</v>
      </c>
      <c r="AF345" s="315"/>
      <c r="AH345" s="318" t="s">
        <v>152</v>
      </c>
      <c r="AI345" s="315" t="s">
        <v>3446</v>
      </c>
      <c r="AJ345" s="315" t="s">
        <v>152</v>
      </c>
      <c r="AK345" s="142" t="s">
        <v>152</v>
      </c>
      <c r="AL345" s="142" t="s">
        <v>1787</v>
      </c>
      <c r="AM345" s="316" t="s">
        <v>5591</v>
      </c>
      <c r="AN345" s="142" t="s">
        <v>152</v>
      </c>
      <c r="AO345" s="315" t="s">
        <v>1469</v>
      </c>
      <c r="AP345" s="315" t="s">
        <v>152</v>
      </c>
      <c r="AQ345" s="316"/>
      <c r="AR345" s="142" t="s">
        <v>152</v>
      </c>
      <c r="AS345" s="315" t="s">
        <v>150</v>
      </c>
      <c r="AT345" s="142" t="s">
        <v>152</v>
      </c>
      <c r="AU345" s="316"/>
      <c r="AV345" s="317" t="s">
        <v>152</v>
      </c>
      <c r="AW345" s="142" t="s">
        <v>152</v>
      </c>
    </row>
    <row r="346" spans="1:49" s="142" customFormat="1">
      <c r="A346" s="142" t="s">
        <v>9229</v>
      </c>
      <c r="B346" s="315" t="s">
        <v>4836</v>
      </c>
      <c r="C346" s="142" t="s">
        <v>3444</v>
      </c>
      <c r="D346" s="142" t="s">
        <v>5247</v>
      </c>
      <c r="E346" s="315" t="s">
        <v>9230</v>
      </c>
      <c r="F346" s="315" t="s">
        <v>1789</v>
      </c>
      <c r="G346" s="142" t="s">
        <v>150</v>
      </c>
      <c r="H346" s="316" t="s">
        <v>3445</v>
      </c>
      <c r="I346" s="317">
        <v>30335</v>
      </c>
      <c r="J346" s="317">
        <v>0</v>
      </c>
      <c r="K346" s="317" t="s">
        <v>152</v>
      </c>
      <c r="L346" s="315">
        <v>0</v>
      </c>
      <c r="M346" s="315" t="s">
        <v>152</v>
      </c>
      <c r="N346" s="315" t="s">
        <v>152</v>
      </c>
      <c r="O346" s="315" t="s">
        <v>152</v>
      </c>
      <c r="P346" s="315" t="s">
        <v>12617</v>
      </c>
      <c r="Q346" s="315" t="s">
        <v>152</v>
      </c>
      <c r="R346" s="315" t="s">
        <v>152</v>
      </c>
      <c r="S346" s="315" t="s">
        <v>152</v>
      </c>
      <c r="T346" s="315" t="s">
        <v>152</v>
      </c>
      <c r="U346" s="315" t="s">
        <v>152</v>
      </c>
      <c r="V346" s="315" t="s">
        <v>152</v>
      </c>
      <c r="W346" s="142" t="s">
        <v>5587</v>
      </c>
      <c r="X346" s="142" t="s">
        <v>6493</v>
      </c>
      <c r="Y346" s="142" t="s">
        <v>152</v>
      </c>
      <c r="Z346" s="142" t="s">
        <v>3446</v>
      </c>
      <c r="AA346" s="315" t="s">
        <v>3447</v>
      </c>
      <c r="AB346" s="142" t="s">
        <v>9231</v>
      </c>
      <c r="AC346" s="142" t="s">
        <v>3446</v>
      </c>
      <c r="AD346" s="142" t="s">
        <v>3446</v>
      </c>
      <c r="AE346" s="142" t="s">
        <v>152</v>
      </c>
      <c r="AF346" s="315"/>
      <c r="AH346" s="318" t="s">
        <v>152</v>
      </c>
      <c r="AI346" s="315" t="s">
        <v>3446</v>
      </c>
      <c r="AJ346" s="315" t="s">
        <v>152</v>
      </c>
      <c r="AK346" s="142" t="s">
        <v>152</v>
      </c>
      <c r="AL346" s="142" t="s">
        <v>152</v>
      </c>
      <c r="AM346" s="316" t="s">
        <v>152</v>
      </c>
      <c r="AN346" s="142" t="s">
        <v>152</v>
      </c>
      <c r="AO346" s="315" t="s">
        <v>1469</v>
      </c>
      <c r="AP346" s="315" t="s">
        <v>152</v>
      </c>
      <c r="AQ346" s="316"/>
      <c r="AR346" s="142" t="s">
        <v>152</v>
      </c>
      <c r="AS346" s="315" t="s">
        <v>150</v>
      </c>
      <c r="AT346" s="142" t="s">
        <v>152</v>
      </c>
      <c r="AU346" s="316"/>
      <c r="AV346" s="317" t="s">
        <v>152</v>
      </c>
      <c r="AW346" s="142" t="s">
        <v>152</v>
      </c>
    </row>
    <row r="347" spans="1:49" s="142" customFormat="1">
      <c r="A347" s="142" t="s">
        <v>8429</v>
      </c>
      <c r="B347" s="315" t="s">
        <v>4838</v>
      </c>
      <c r="C347" s="142" t="s">
        <v>3444</v>
      </c>
      <c r="D347" s="142" t="s">
        <v>5247</v>
      </c>
      <c r="E347" s="315" t="s">
        <v>8430</v>
      </c>
      <c r="F347" s="315" t="s">
        <v>1789</v>
      </c>
      <c r="G347" s="142" t="s">
        <v>150</v>
      </c>
      <c r="H347" s="316" t="s">
        <v>3445</v>
      </c>
      <c r="I347" s="317">
        <v>25305</v>
      </c>
      <c r="J347" s="317">
        <v>0</v>
      </c>
      <c r="K347" s="317" t="s">
        <v>152</v>
      </c>
      <c r="L347" s="315">
        <v>0</v>
      </c>
      <c r="M347" s="315" t="s">
        <v>152</v>
      </c>
      <c r="N347" s="315" t="s">
        <v>152</v>
      </c>
      <c r="O347" s="315" t="s">
        <v>152</v>
      </c>
      <c r="P347" s="315" t="s">
        <v>12415</v>
      </c>
      <c r="Q347" s="315" t="s">
        <v>152</v>
      </c>
      <c r="R347" s="315" t="s">
        <v>152</v>
      </c>
      <c r="S347" s="315" t="s">
        <v>152</v>
      </c>
      <c r="T347" s="315" t="s">
        <v>152</v>
      </c>
      <c r="U347" s="315" t="s">
        <v>152</v>
      </c>
      <c r="V347" s="315" t="s">
        <v>152</v>
      </c>
      <c r="W347" s="142" t="s">
        <v>5506</v>
      </c>
      <c r="X347" s="142" t="s">
        <v>6493</v>
      </c>
      <c r="Y347" s="142" t="s">
        <v>152</v>
      </c>
      <c r="Z347" s="142" t="s">
        <v>3446</v>
      </c>
      <c r="AA347" s="315" t="s">
        <v>3447</v>
      </c>
      <c r="AB347" s="142" t="s">
        <v>8431</v>
      </c>
      <c r="AC347" s="142" t="s">
        <v>3446</v>
      </c>
      <c r="AD347" s="142" t="s">
        <v>3446</v>
      </c>
      <c r="AE347" s="142" t="s">
        <v>152</v>
      </c>
      <c r="AF347" s="315"/>
      <c r="AH347" s="318" t="s">
        <v>152</v>
      </c>
      <c r="AI347" s="315" t="s">
        <v>3446</v>
      </c>
      <c r="AJ347" s="315" t="s">
        <v>152</v>
      </c>
      <c r="AK347" s="142" t="s">
        <v>152</v>
      </c>
      <c r="AL347" s="142" t="s">
        <v>1787</v>
      </c>
      <c r="AM347" s="316" t="s">
        <v>5507</v>
      </c>
      <c r="AN347" s="142" t="s">
        <v>152</v>
      </c>
      <c r="AO347" s="315" t="s">
        <v>1469</v>
      </c>
      <c r="AP347" s="315" t="s">
        <v>152</v>
      </c>
      <c r="AQ347" s="316"/>
      <c r="AR347" s="142" t="s">
        <v>152</v>
      </c>
      <c r="AS347" s="315" t="s">
        <v>150</v>
      </c>
      <c r="AT347" s="142" t="s">
        <v>152</v>
      </c>
      <c r="AU347" s="316"/>
      <c r="AV347" s="317" t="s">
        <v>152</v>
      </c>
      <c r="AW347" s="142" t="s">
        <v>152</v>
      </c>
    </row>
    <row r="348" spans="1:49" s="142" customFormat="1">
      <c r="A348" s="142" t="s">
        <v>10204</v>
      </c>
      <c r="B348" s="315" t="s">
        <v>4837</v>
      </c>
      <c r="C348" s="142" t="s">
        <v>3444</v>
      </c>
      <c r="D348" s="142" t="s">
        <v>5247</v>
      </c>
      <c r="E348" s="315" t="s">
        <v>10205</v>
      </c>
      <c r="F348" s="315" t="s">
        <v>1789</v>
      </c>
      <c r="G348" s="142" t="s">
        <v>1788</v>
      </c>
      <c r="H348" s="316" t="s">
        <v>3445</v>
      </c>
      <c r="I348" s="317">
        <v>19932</v>
      </c>
      <c r="J348" s="317">
        <v>0</v>
      </c>
      <c r="K348" s="317" t="s">
        <v>152</v>
      </c>
      <c r="L348" s="315">
        <v>0</v>
      </c>
      <c r="M348" s="315" t="s">
        <v>152</v>
      </c>
      <c r="N348" s="315" t="s">
        <v>152</v>
      </c>
      <c r="O348" s="315" t="s">
        <v>152</v>
      </c>
      <c r="P348" s="315" t="s">
        <v>12885</v>
      </c>
      <c r="Q348" s="315" t="s">
        <v>152</v>
      </c>
      <c r="R348" s="315" t="s">
        <v>152</v>
      </c>
      <c r="S348" s="315" t="s">
        <v>152</v>
      </c>
      <c r="T348" s="315" t="s">
        <v>152</v>
      </c>
      <c r="U348" s="315" t="s">
        <v>152</v>
      </c>
      <c r="V348" s="315" t="s">
        <v>152</v>
      </c>
      <c r="W348" s="142" t="s">
        <v>5341</v>
      </c>
      <c r="X348" s="142" t="s">
        <v>6492</v>
      </c>
      <c r="Y348" s="142" t="s">
        <v>152</v>
      </c>
      <c r="Z348" s="142" t="s">
        <v>3446</v>
      </c>
      <c r="AA348" s="315" t="s">
        <v>3447</v>
      </c>
      <c r="AB348" s="142" t="s">
        <v>10206</v>
      </c>
      <c r="AC348" s="142" t="s">
        <v>3446</v>
      </c>
      <c r="AD348" s="142" t="s">
        <v>3446</v>
      </c>
      <c r="AE348" s="142" t="s">
        <v>152</v>
      </c>
      <c r="AF348" s="315"/>
      <c r="AH348" s="318" t="s">
        <v>152</v>
      </c>
      <c r="AI348" s="315" t="s">
        <v>3446</v>
      </c>
      <c r="AJ348" s="315" t="s">
        <v>152</v>
      </c>
      <c r="AK348" s="142" t="s">
        <v>152</v>
      </c>
      <c r="AL348" s="142" t="s">
        <v>1787</v>
      </c>
      <c r="AM348" s="316" t="s">
        <v>5342</v>
      </c>
      <c r="AN348" s="142" t="s">
        <v>152</v>
      </c>
      <c r="AO348" s="315" t="s">
        <v>1469</v>
      </c>
      <c r="AP348" s="315" t="s">
        <v>152</v>
      </c>
      <c r="AQ348" s="316"/>
      <c r="AR348" s="142" t="s">
        <v>152</v>
      </c>
      <c r="AS348" s="315" t="s">
        <v>150</v>
      </c>
      <c r="AT348" s="142" t="s">
        <v>152</v>
      </c>
      <c r="AU348" s="316"/>
      <c r="AV348" s="317" t="s">
        <v>152</v>
      </c>
      <c r="AW348" s="142" t="s">
        <v>152</v>
      </c>
    </row>
    <row r="349" spans="1:49" s="142" customFormat="1">
      <c r="A349" s="142" t="s">
        <v>9217</v>
      </c>
      <c r="B349" s="315" t="s">
        <v>4839</v>
      </c>
      <c r="C349" s="142" t="s">
        <v>3444</v>
      </c>
      <c r="D349" s="142" t="s">
        <v>5247</v>
      </c>
      <c r="E349" s="315" t="s">
        <v>9218</v>
      </c>
      <c r="F349" s="315" t="s">
        <v>1789</v>
      </c>
      <c r="G349" s="142" t="s">
        <v>1788</v>
      </c>
      <c r="H349" s="316" t="s">
        <v>3445</v>
      </c>
      <c r="I349" s="317">
        <v>19823</v>
      </c>
      <c r="J349" s="317">
        <v>0</v>
      </c>
      <c r="K349" s="317" t="s">
        <v>152</v>
      </c>
      <c r="L349" s="315">
        <v>0</v>
      </c>
      <c r="M349" s="315" t="s">
        <v>152</v>
      </c>
      <c r="N349" s="315" t="s">
        <v>152</v>
      </c>
      <c r="O349" s="315" t="s">
        <v>152</v>
      </c>
      <c r="P349" s="315" t="s">
        <v>12613</v>
      </c>
      <c r="Q349" s="315" t="s">
        <v>152</v>
      </c>
      <c r="R349" s="315" t="s">
        <v>152</v>
      </c>
      <c r="S349" s="315" t="s">
        <v>152</v>
      </c>
      <c r="T349" s="315" t="s">
        <v>152</v>
      </c>
      <c r="U349" s="315" t="s">
        <v>152</v>
      </c>
      <c r="V349" s="315" t="s">
        <v>152</v>
      </c>
      <c r="W349" s="142" t="s">
        <v>5594</v>
      </c>
      <c r="X349" s="142" t="s">
        <v>6492</v>
      </c>
      <c r="Y349" s="142" t="s">
        <v>152</v>
      </c>
      <c r="Z349" s="142" t="s">
        <v>3446</v>
      </c>
      <c r="AA349" s="315" t="s">
        <v>3447</v>
      </c>
      <c r="AB349" s="142" t="s">
        <v>9219</v>
      </c>
      <c r="AC349" s="142" t="s">
        <v>3446</v>
      </c>
      <c r="AD349" s="142" t="s">
        <v>3446</v>
      </c>
      <c r="AE349" s="142" t="s">
        <v>152</v>
      </c>
      <c r="AF349" s="315"/>
      <c r="AH349" s="318" t="s">
        <v>152</v>
      </c>
      <c r="AI349" s="315" t="s">
        <v>3446</v>
      </c>
      <c r="AJ349" s="315" t="s">
        <v>152</v>
      </c>
      <c r="AK349" s="142" t="s">
        <v>152</v>
      </c>
      <c r="AL349" s="142" t="s">
        <v>1787</v>
      </c>
      <c r="AM349" s="316" t="s">
        <v>5595</v>
      </c>
      <c r="AN349" s="142" t="s">
        <v>152</v>
      </c>
      <c r="AO349" s="315" t="s">
        <v>1469</v>
      </c>
      <c r="AP349" s="315" t="s">
        <v>152</v>
      </c>
      <c r="AQ349" s="316"/>
      <c r="AR349" s="142" t="s">
        <v>152</v>
      </c>
      <c r="AS349" s="315" t="s">
        <v>150</v>
      </c>
      <c r="AT349" s="142" t="s">
        <v>152</v>
      </c>
      <c r="AU349" s="316"/>
      <c r="AV349" s="317" t="s">
        <v>152</v>
      </c>
      <c r="AW349" s="142" t="s">
        <v>152</v>
      </c>
    </row>
    <row r="350" spans="1:49" s="142" customFormat="1">
      <c r="A350" s="142" t="s">
        <v>9238</v>
      </c>
      <c r="B350" s="315" t="s">
        <v>4840</v>
      </c>
      <c r="C350" s="142" t="s">
        <v>3444</v>
      </c>
      <c r="D350" s="142" t="s">
        <v>5247</v>
      </c>
      <c r="E350" s="315" t="s">
        <v>9239</v>
      </c>
      <c r="F350" s="315" t="s">
        <v>1789</v>
      </c>
      <c r="G350" s="142" t="s">
        <v>1788</v>
      </c>
      <c r="H350" s="316" t="s">
        <v>3445</v>
      </c>
      <c r="I350" s="317">
        <v>24364</v>
      </c>
      <c r="J350" s="317">
        <v>0</v>
      </c>
      <c r="K350" s="317" t="s">
        <v>152</v>
      </c>
      <c r="L350" s="315">
        <v>0</v>
      </c>
      <c r="M350" s="315" t="s">
        <v>152</v>
      </c>
      <c r="N350" s="315" t="s">
        <v>152</v>
      </c>
      <c r="O350" s="315" t="s">
        <v>152</v>
      </c>
      <c r="P350" s="315" t="s">
        <v>12620</v>
      </c>
      <c r="Q350" s="315" t="s">
        <v>152</v>
      </c>
      <c r="R350" s="315" t="s">
        <v>152</v>
      </c>
      <c r="S350" s="315" t="s">
        <v>152</v>
      </c>
      <c r="T350" s="315" t="s">
        <v>152</v>
      </c>
      <c r="U350" s="315" t="s">
        <v>152</v>
      </c>
      <c r="V350" s="315" t="s">
        <v>152</v>
      </c>
      <c r="W350" s="142" t="s">
        <v>5582</v>
      </c>
      <c r="X350" s="142" t="s">
        <v>6493</v>
      </c>
      <c r="Y350" s="142" t="s">
        <v>152</v>
      </c>
      <c r="Z350" s="142" t="s">
        <v>3446</v>
      </c>
      <c r="AA350" s="315" t="s">
        <v>3447</v>
      </c>
      <c r="AB350" s="142" t="s">
        <v>9240</v>
      </c>
      <c r="AC350" s="142" t="s">
        <v>3446</v>
      </c>
      <c r="AD350" s="142" t="s">
        <v>3446</v>
      </c>
      <c r="AE350" s="142" t="s">
        <v>152</v>
      </c>
      <c r="AF350" s="315"/>
      <c r="AH350" s="318" t="s">
        <v>152</v>
      </c>
      <c r="AI350" s="315" t="s">
        <v>3446</v>
      </c>
      <c r="AJ350" s="315" t="s">
        <v>152</v>
      </c>
      <c r="AK350" s="142" t="s">
        <v>152</v>
      </c>
      <c r="AL350" s="142" t="s">
        <v>152</v>
      </c>
      <c r="AM350" s="316" t="s">
        <v>152</v>
      </c>
      <c r="AN350" s="142" t="s">
        <v>152</v>
      </c>
      <c r="AO350" s="315" t="s">
        <v>1469</v>
      </c>
      <c r="AP350" s="315" t="s">
        <v>152</v>
      </c>
      <c r="AQ350" s="316"/>
      <c r="AR350" s="142" t="s">
        <v>152</v>
      </c>
      <c r="AS350" s="315" t="s">
        <v>150</v>
      </c>
      <c r="AT350" s="142" t="s">
        <v>152</v>
      </c>
      <c r="AU350" s="316"/>
      <c r="AV350" s="317" t="s">
        <v>152</v>
      </c>
      <c r="AW350" s="142" t="s">
        <v>152</v>
      </c>
    </row>
    <row r="351" spans="1:49" s="142" customFormat="1">
      <c r="A351" s="142" t="s">
        <v>9241</v>
      </c>
      <c r="B351" s="315" t="s">
        <v>4842</v>
      </c>
      <c r="C351" s="142" t="s">
        <v>3444</v>
      </c>
      <c r="D351" s="142" t="s">
        <v>5247</v>
      </c>
      <c r="E351" s="315" t="s">
        <v>9242</v>
      </c>
      <c r="F351" s="315" t="s">
        <v>1789</v>
      </c>
      <c r="G351" s="142" t="s">
        <v>1788</v>
      </c>
      <c r="H351" s="316" t="s">
        <v>3445</v>
      </c>
      <c r="I351" s="317">
        <v>23539</v>
      </c>
      <c r="J351" s="317">
        <v>0</v>
      </c>
      <c r="K351" s="317" t="s">
        <v>152</v>
      </c>
      <c r="L351" s="315">
        <v>0</v>
      </c>
      <c r="M351" s="315" t="s">
        <v>152</v>
      </c>
      <c r="N351" s="315" t="s">
        <v>152</v>
      </c>
      <c r="O351" s="315" t="s">
        <v>152</v>
      </c>
      <c r="P351" s="315" t="s">
        <v>12621</v>
      </c>
      <c r="Q351" s="315" t="s">
        <v>152</v>
      </c>
      <c r="R351" s="315" t="s">
        <v>152</v>
      </c>
      <c r="S351" s="315" t="s">
        <v>152</v>
      </c>
      <c r="T351" s="315" t="s">
        <v>152</v>
      </c>
      <c r="U351" s="315" t="s">
        <v>152</v>
      </c>
      <c r="V351" s="315" t="s">
        <v>152</v>
      </c>
      <c r="W351" s="142" t="s">
        <v>5580</v>
      </c>
      <c r="X351" s="142" t="s">
        <v>6493</v>
      </c>
      <c r="Y351" s="142" t="s">
        <v>152</v>
      </c>
      <c r="Z351" s="142" t="s">
        <v>3446</v>
      </c>
      <c r="AA351" s="315" t="s">
        <v>3447</v>
      </c>
      <c r="AB351" s="142" t="s">
        <v>9243</v>
      </c>
      <c r="AC351" s="142" t="s">
        <v>3446</v>
      </c>
      <c r="AD351" s="142" t="s">
        <v>3446</v>
      </c>
      <c r="AE351" s="142" t="s">
        <v>152</v>
      </c>
      <c r="AF351" s="315"/>
      <c r="AH351" s="318" t="s">
        <v>152</v>
      </c>
      <c r="AI351" s="315" t="s">
        <v>3446</v>
      </c>
      <c r="AJ351" s="315" t="s">
        <v>152</v>
      </c>
      <c r="AK351" s="142" t="s">
        <v>152</v>
      </c>
      <c r="AL351" s="142" t="s">
        <v>1787</v>
      </c>
      <c r="AM351" s="316" t="s">
        <v>5581</v>
      </c>
      <c r="AN351" s="142" t="s">
        <v>152</v>
      </c>
      <c r="AO351" s="315" t="s">
        <v>1469</v>
      </c>
      <c r="AP351" s="315" t="s">
        <v>152</v>
      </c>
      <c r="AQ351" s="316"/>
      <c r="AR351" s="142" t="s">
        <v>152</v>
      </c>
      <c r="AS351" s="315" t="s">
        <v>150</v>
      </c>
      <c r="AT351" s="142" t="s">
        <v>152</v>
      </c>
      <c r="AU351" s="316"/>
      <c r="AV351" s="317" t="s">
        <v>152</v>
      </c>
      <c r="AW351" s="142" t="s">
        <v>152</v>
      </c>
    </row>
    <row r="352" spans="1:49" s="142" customFormat="1">
      <c r="A352" s="142" t="s">
        <v>9226</v>
      </c>
      <c r="B352" s="315" t="s">
        <v>4844</v>
      </c>
      <c r="C352" s="142" t="s">
        <v>3444</v>
      </c>
      <c r="D352" s="142" t="s">
        <v>5247</v>
      </c>
      <c r="E352" s="315" t="s">
        <v>9227</v>
      </c>
      <c r="F352" s="315" t="s">
        <v>1789</v>
      </c>
      <c r="G352" s="142" t="s">
        <v>1788</v>
      </c>
      <c r="H352" s="316" t="s">
        <v>3445</v>
      </c>
      <c r="I352" s="317">
        <v>24860</v>
      </c>
      <c r="J352" s="317">
        <v>0</v>
      </c>
      <c r="K352" s="317" t="s">
        <v>152</v>
      </c>
      <c r="L352" s="315">
        <v>34</v>
      </c>
      <c r="M352" s="315" t="s">
        <v>152</v>
      </c>
      <c r="N352" s="315" t="s">
        <v>152</v>
      </c>
      <c r="O352" s="315" t="s">
        <v>152</v>
      </c>
      <c r="P352" s="315" t="s">
        <v>12616</v>
      </c>
      <c r="Q352" s="315" t="s">
        <v>152</v>
      </c>
      <c r="R352" s="315" t="s">
        <v>152</v>
      </c>
      <c r="S352" s="315" t="s">
        <v>152</v>
      </c>
      <c r="T352" s="315" t="s">
        <v>152</v>
      </c>
      <c r="U352" s="315" t="s">
        <v>152</v>
      </c>
      <c r="V352" s="315" t="s">
        <v>152</v>
      </c>
      <c r="W352" s="142" t="s">
        <v>5588</v>
      </c>
      <c r="X352" s="142" t="s">
        <v>6492</v>
      </c>
      <c r="Y352" s="142" t="s">
        <v>152</v>
      </c>
      <c r="Z352" s="142" t="s">
        <v>3446</v>
      </c>
      <c r="AA352" s="315" t="s">
        <v>3447</v>
      </c>
      <c r="AB352" s="142" t="s">
        <v>9228</v>
      </c>
      <c r="AC352" s="142" t="s">
        <v>3446</v>
      </c>
      <c r="AD352" s="142" t="s">
        <v>3446</v>
      </c>
      <c r="AE352" s="142" t="s">
        <v>152</v>
      </c>
      <c r="AF352" s="315"/>
      <c r="AH352" s="318" t="s">
        <v>152</v>
      </c>
      <c r="AI352" s="315" t="s">
        <v>3446</v>
      </c>
      <c r="AJ352" s="315" t="s">
        <v>152</v>
      </c>
      <c r="AK352" s="142" t="s">
        <v>152</v>
      </c>
      <c r="AL352" s="142" t="s">
        <v>1787</v>
      </c>
      <c r="AM352" s="316" t="s">
        <v>5589</v>
      </c>
      <c r="AN352" s="142" t="s">
        <v>152</v>
      </c>
      <c r="AO352" s="315" t="s">
        <v>1469</v>
      </c>
      <c r="AP352" s="315" t="s">
        <v>152</v>
      </c>
      <c r="AQ352" s="316"/>
      <c r="AR352" s="142" t="s">
        <v>152</v>
      </c>
      <c r="AS352" s="315" t="s">
        <v>150</v>
      </c>
      <c r="AT352" s="142" t="s">
        <v>152</v>
      </c>
      <c r="AU352" s="316"/>
      <c r="AV352" s="317" t="s">
        <v>152</v>
      </c>
      <c r="AW352" s="142" t="s">
        <v>152</v>
      </c>
    </row>
    <row r="353" spans="1:49" s="142" customFormat="1">
      <c r="A353" s="142" t="s">
        <v>9232</v>
      </c>
      <c r="B353" s="315" t="s">
        <v>4845</v>
      </c>
      <c r="C353" s="142" t="s">
        <v>3444</v>
      </c>
      <c r="D353" s="142" t="s">
        <v>5247</v>
      </c>
      <c r="E353" s="315" t="s">
        <v>9233</v>
      </c>
      <c r="F353" s="315" t="s">
        <v>1789</v>
      </c>
      <c r="G353" s="142" t="s">
        <v>1788</v>
      </c>
      <c r="H353" s="316" t="s">
        <v>3445</v>
      </c>
      <c r="I353" s="317">
        <v>24484</v>
      </c>
      <c r="J353" s="317">
        <v>0</v>
      </c>
      <c r="K353" s="317" t="s">
        <v>152</v>
      </c>
      <c r="L353" s="315">
        <v>0</v>
      </c>
      <c r="M353" s="315" t="s">
        <v>152</v>
      </c>
      <c r="N353" s="315" t="s">
        <v>152</v>
      </c>
      <c r="O353" s="315" t="s">
        <v>152</v>
      </c>
      <c r="P353" s="315" t="s">
        <v>12618</v>
      </c>
      <c r="Q353" s="315" t="s">
        <v>152</v>
      </c>
      <c r="R353" s="315" t="s">
        <v>152</v>
      </c>
      <c r="S353" s="315" t="s">
        <v>152</v>
      </c>
      <c r="T353" s="315" t="s">
        <v>152</v>
      </c>
      <c r="U353" s="315" t="s">
        <v>152</v>
      </c>
      <c r="V353" s="315" t="s">
        <v>152</v>
      </c>
      <c r="W353" s="142" t="s">
        <v>5585</v>
      </c>
      <c r="X353" s="142" t="s">
        <v>6493</v>
      </c>
      <c r="Y353" s="142" t="s">
        <v>152</v>
      </c>
      <c r="Z353" s="142" t="s">
        <v>3446</v>
      </c>
      <c r="AA353" s="315" t="s">
        <v>3447</v>
      </c>
      <c r="AB353" s="142" t="s">
        <v>9234</v>
      </c>
      <c r="AC353" s="142" t="s">
        <v>3446</v>
      </c>
      <c r="AD353" s="142" t="s">
        <v>3446</v>
      </c>
      <c r="AE353" s="142" t="s">
        <v>152</v>
      </c>
      <c r="AF353" s="315"/>
      <c r="AH353" s="318" t="s">
        <v>152</v>
      </c>
      <c r="AI353" s="315" t="s">
        <v>3446</v>
      </c>
      <c r="AJ353" s="315" t="s">
        <v>152</v>
      </c>
      <c r="AK353" s="142" t="s">
        <v>152</v>
      </c>
      <c r="AL353" s="142" t="s">
        <v>1787</v>
      </c>
      <c r="AM353" s="316" t="s">
        <v>5586</v>
      </c>
      <c r="AN353" s="142" t="s">
        <v>152</v>
      </c>
      <c r="AO353" s="315" t="s">
        <v>1469</v>
      </c>
      <c r="AP353" s="315" t="s">
        <v>152</v>
      </c>
      <c r="AQ353" s="316"/>
      <c r="AR353" s="142" t="s">
        <v>152</v>
      </c>
      <c r="AS353" s="315" t="s">
        <v>150</v>
      </c>
      <c r="AT353" s="142" t="s">
        <v>152</v>
      </c>
      <c r="AU353" s="316"/>
      <c r="AV353" s="317" t="s">
        <v>152</v>
      </c>
      <c r="AW353" s="142" t="s">
        <v>152</v>
      </c>
    </row>
    <row r="354" spans="1:49" s="142" customFormat="1">
      <c r="A354" s="142" t="s">
        <v>9244</v>
      </c>
      <c r="B354" s="315" t="s">
        <v>4846</v>
      </c>
      <c r="C354" s="142" t="s">
        <v>3444</v>
      </c>
      <c r="D354" s="142" t="s">
        <v>5247</v>
      </c>
      <c r="E354" s="315" t="s">
        <v>9245</v>
      </c>
      <c r="F354" s="315" t="s">
        <v>1789</v>
      </c>
      <c r="G354" s="142" t="s">
        <v>1788</v>
      </c>
      <c r="H354" s="316" t="s">
        <v>3445</v>
      </c>
      <c r="I354" s="317">
        <v>24616</v>
      </c>
      <c r="J354" s="317">
        <v>0</v>
      </c>
      <c r="K354" s="317" t="s">
        <v>152</v>
      </c>
      <c r="L354" s="315">
        <v>0</v>
      </c>
      <c r="M354" s="315" t="s">
        <v>152</v>
      </c>
      <c r="N354" s="315" t="s">
        <v>152</v>
      </c>
      <c r="O354" s="315" t="s">
        <v>152</v>
      </c>
      <c r="P354" s="315" t="s">
        <v>12622</v>
      </c>
      <c r="Q354" s="315" t="s">
        <v>152</v>
      </c>
      <c r="R354" s="315" t="s">
        <v>152</v>
      </c>
      <c r="S354" s="315" t="s">
        <v>152</v>
      </c>
      <c r="T354" s="315" t="s">
        <v>152</v>
      </c>
      <c r="U354" s="315" t="s">
        <v>152</v>
      </c>
      <c r="V354" s="315" t="s">
        <v>152</v>
      </c>
      <c r="W354" s="142" t="s">
        <v>5578</v>
      </c>
      <c r="X354" s="142" t="s">
        <v>6493</v>
      </c>
      <c r="Y354" s="142" t="s">
        <v>152</v>
      </c>
      <c r="Z354" s="142" t="s">
        <v>3446</v>
      </c>
      <c r="AA354" s="315" t="s">
        <v>3447</v>
      </c>
      <c r="AB354" s="142" t="s">
        <v>9246</v>
      </c>
      <c r="AC354" s="142" t="s">
        <v>3446</v>
      </c>
      <c r="AD354" s="142" t="s">
        <v>3446</v>
      </c>
      <c r="AE354" s="142" t="s">
        <v>152</v>
      </c>
      <c r="AF354" s="315"/>
      <c r="AH354" s="318" t="s">
        <v>152</v>
      </c>
      <c r="AI354" s="315" t="s">
        <v>3446</v>
      </c>
      <c r="AJ354" s="315" t="s">
        <v>152</v>
      </c>
      <c r="AK354" s="142" t="s">
        <v>152</v>
      </c>
      <c r="AL354" s="142" t="s">
        <v>1787</v>
      </c>
      <c r="AM354" s="316" t="s">
        <v>5579</v>
      </c>
      <c r="AN354" s="142" t="s">
        <v>152</v>
      </c>
      <c r="AO354" s="315" t="s">
        <v>1469</v>
      </c>
      <c r="AP354" s="315" t="s">
        <v>152</v>
      </c>
      <c r="AQ354" s="316"/>
      <c r="AR354" s="142" t="s">
        <v>152</v>
      </c>
      <c r="AS354" s="315" t="s">
        <v>150</v>
      </c>
      <c r="AT354" s="142" t="s">
        <v>152</v>
      </c>
      <c r="AU354" s="316"/>
      <c r="AV354" s="317" t="s">
        <v>152</v>
      </c>
      <c r="AW354" s="142" t="s">
        <v>152</v>
      </c>
    </row>
    <row r="355" spans="1:49" s="142" customFormat="1">
      <c r="A355" s="142" t="s">
        <v>10966</v>
      </c>
      <c r="B355" s="315" t="s">
        <v>4847</v>
      </c>
      <c r="C355" s="142" t="s">
        <v>3444</v>
      </c>
      <c r="D355" s="142" t="s">
        <v>5247</v>
      </c>
      <c r="E355" s="315" t="s">
        <v>10967</v>
      </c>
      <c r="F355" s="315" t="s">
        <v>1789</v>
      </c>
      <c r="G355" s="142" t="s">
        <v>1788</v>
      </c>
      <c r="H355" s="316" t="s">
        <v>3445</v>
      </c>
      <c r="I355" s="317">
        <v>33548</v>
      </c>
      <c r="J355" s="317">
        <v>0</v>
      </c>
      <c r="K355" s="317" t="s">
        <v>152</v>
      </c>
      <c r="L355" s="315">
        <v>0</v>
      </c>
      <c r="M355" s="315" t="s">
        <v>152</v>
      </c>
      <c r="N355" s="315" t="s">
        <v>152</v>
      </c>
      <c r="O355" s="315" t="s">
        <v>152</v>
      </c>
      <c r="P355" s="315" t="s">
        <v>13080</v>
      </c>
      <c r="Q355" s="315" t="s">
        <v>152</v>
      </c>
      <c r="R355" s="315" t="s">
        <v>152</v>
      </c>
      <c r="S355" s="315" t="s">
        <v>152</v>
      </c>
      <c r="T355" s="315" t="s">
        <v>152</v>
      </c>
      <c r="U355" s="315" t="s">
        <v>152</v>
      </c>
      <c r="V355" s="315" t="s">
        <v>152</v>
      </c>
      <c r="W355" s="142" t="s">
        <v>5413</v>
      </c>
      <c r="X355" s="142" t="s">
        <v>6493</v>
      </c>
      <c r="Y355" s="142" t="s">
        <v>152</v>
      </c>
      <c r="Z355" s="142" t="s">
        <v>3446</v>
      </c>
      <c r="AA355" s="315" t="s">
        <v>3447</v>
      </c>
      <c r="AB355" s="142" t="s">
        <v>10968</v>
      </c>
      <c r="AC355" s="142" t="s">
        <v>3446</v>
      </c>
      <c r="AD355" s="142" t="s">
        <v>3446</v>
      </c>
      <c r="AE355" s="142" t="s">
        <v>152</v>
      </c>
      <c r="AF355" s="315"/>
      <c r="AH355" s="318" t="s">
        <v>152</v>
      </c>
      <c r="AI355" s="315" t="s">
        <v>3446</v>
      </c>
      <c r="AJ355" s="315" t="s">
        <v>152</v>
      </c>
      <c r="AK355" s="142" t="s">
        <v>152</v>
      </c>
      <c r="AL355" s="142" t="s">
        <v>1787</v>
      </c>
      <c r="AM355" s="316" t="s">
        <v>5414</v>
      </c>
      <c r="AN355" s="142" t="s">
        <v>152</v>
      </c>
      <c r="AO355" s="315" t="s">
        <v>1469</v>
      </c>
      <c r="AP355" s="315" t="s">
        <v>152</v>
      </c>
      <c r="AQ355" s="316"/>
      <c r="AR355" s="142" t="s">
        <v>152</v>
      </c>
      <c r="AS355" s="315" t="s">
        <v>150</v>
      </c>
      <c r="AT355" s="142" t="s">
        <v>152</v>
      </c>
      <c r="AU355" s="316"/>
      <c r="AV355" s="317" t="s">
        <v>152</v>
      </c>
      <c r="AW355" s="142" t="s">
        <v>152</v>
      </c>
    </row>
    <row r="356" spans="1:49" s="142" customFormat="1">
      <c r="A356" s="142" t="s">
        <v>10969</v>
      </c>
      <c r="B356" s="315" t="s">
        <v>4848</v>
      </c>
      <c r="C356" s="142" t="s">
        <v>3444</v>
      </c>
      <c r="D356" s="142" t="s">
        <v>5247</v>
      </c>
      <c r="E356" s="315" t="s">
        <v>10970</v>
      </c>
      <c r="F356" s="315" t="s">
        <v>1789</v>
      </c>
      <c r="G356" s="142" t="s">
        <v>1788</v>
      </c>
      <c r="H356" s="316" t="s">
        <v>3445</v>
      </c>
      <c r="I356" s="317">
        <v>23851</v>
      </c>
      <c r="J356" s="317">
        <v>0</v>
      </c>
      <c r="K356" s="317" t="s">
        <v>152</v>
      </c>
      <c r="L356" s="315">
        <v>0</v>
      </c>
      <c r="M356" s="315" t="s">
        <v>152</v>
      </c>
      <c r="N356" s="315" t="s">
        <v>152</v>
      </c>
      <c r="O356" s="315" t="s">
        <v>152</v>
      </c>
      <c r="P356" s="315" t="s">
        <v>13081</v>
      </c>
      <c r="Q356" s="315" t="s">
        <v>152</v>
      </c>
      <c r="R356" s="315" t="s">
        <v>152</v>
      </c>
      <c r="S356" s="315" t="s">
        <v>152</v>
      </c>
      <c r="T356" s="315" t="s">
        <v>152</v>
      </c>
      <c r="U356" s="315" t="s">
        <v>152</v>
      </c>
      <c r="V356" s="315" t="s">
        <v>152</v>
      </c>
      <c r="W356" s="142" t="s">
        <v>5411</v>
      </c>
      <c r="X356" s="142" t="s">
        <v>6493</v>
      </c>
      <c r="Y356" s="142" t="s">
        <v>152</v>
      </c>
      <c r="Z356" s="142" t="s">
        <v>3446</v>
      </c>
      <c r="AA356" s="315" t="s">
        <v>3447</v>
      </c>
      <c r="AB356" s="142" t="s">
        <v>10971</v>
      </c>
      <c r="AC356" s="142" t="s">
        <v>3446</v>
      </c>
      <c r="AD356" s="142" t="s">
        <v>3446</v>
      </c>
      <c r="AE356" s="142" t="s">
        <v>152</v>
      </c>
      <c r="AF356" s="315"/>
      <c r="AH356" s="318" t="s">
        <v>152</v>
      </c>
      <c r="AI356" s="315" t="s">
        <v>3446</v>
      </c>
      <c r="AJ356" s="315" t="s">
        <v>152</v>
      </c>
      <c r="AK356" s="142" t="s">
        <v>152</v>
      </c>
      <c r="AL356" s="142" t="s">
        <v>1787</v>
      </c>
      <c r="AM356" s="316" t="s">
        <v>5412</v>
      </c>
      <c r="AN356" s="142" t="s">
        <v>152</v>
      </c>
      <c r="AO356" s="315" t="s">
        <v>1469</v>
      </c>
      <c r="AP356" s="315" t="s">
        <v>152</v>
      </c>
      <c r="AQ356" s="316"/>
      <c r="AR356" s="142" t="s">
        <v>152</v>
      </c>
      <c r="AS356" s="315" t="s">
        <v>150</v>
      </c>
      <c r="AT356" s="142" t="s">
        <v>152</v>
      </c>
      <c r="AU356" s="316"/>
      <c r="AV356" s="317" t="s">
        <v>152</v>
      </c>
      <c r="AW356" s="142" t="s">
        <v>152</v>
      </c>
    </row>
    <row r="357" spans="1:49" s="142" customFormat="1">
      <c r="A357" s="142" t="s">
        <v>10975</v>
      </c>
      <c r="B357" s="315" t="s">
        <v>4850</v>
      </c>
      <c r="C357" s="142" t="s">
        <v>3444</v>
      </c>
      <c r="D357" s="142" t="s">
        <v>5247</v>
      </c>
      <c r="E357" s="315" t="s">
        <v>10976</v>
      </c>
      <c r="F357" s="315" t="s">
        <v>1789</v>
      </c>
      <c r="G357" s="142" t="s">
        <v>150</v>
      </c>
      <c r="H357" s="316" t="s">
        <v>3445</v>
      </c>
      <c r="I357" s="317">
        <v>30464</v>
      </c>
      <c r="J357" s="317">
        <v>0</v>
      </c>
      <c r="K357" s="317" t="s">
        <v>152</v>
      </c>
      <c r="L357" s="315">
        <v>0</v>
      </c>
      <c r="M357" s="315" t="s">
        <v>152</v>
      </c>
      <c r="N357" s="315" t="s">
        <v>152</v>
      </c>
      <c r="O357" s="315" t="s">
        <v>152</v>
      </c>
      <c r="P357" s="315" t="s">
        <v>13083</v>
      </c>
      <c r="Q357" s="315" t="s">
        <v>152</v>
      </c>
      <c r="R357" s="315" t="s">
        <v>152</v>
      </c>
      <c r="S357" s="315" t="s">
        <v>152</v>
      </c>
      <c r="T357" s="315" t="s">
        <v>152</v>
      </c>
      <c r="U357" s="315" t="s">
        <v>152</v>
      </c>
      <c r="V357" s="315" t="s">
        <v>152</v>
      </c>
      <c r="W357" s="142" t="s">
        <v>5407</v>
      </c>
      <c r="X357" s="142" t="s">
        <v>6492</v>
      </c>
      <c r="Y357" s="142" t="s">
        <v>152</v>
      </c>
      <c r="Z357" s="142" t="s">
        <v>3446</v>
      </c>
      <c r="AA357" s="315" t="s">
        <v>3447</v>
      </c>
      <c r="AB357" s="142" t="s">
        <v>10977</v>
      </c>
      <c r="AC357" s="142" t="s">
        <v>3446</v>
      </c>
      <c r="AD357" s="142" t="s">
        <v>3446</v>
      </c>
      <c r="AE357" s="142" t="s">
        <v>152</v>
      </c>
      <c r="AF357" s="315"/>
      <c r="AH357" s="318" t="s">
        <v>152</v>
      </c>
      <c r="AI357" s="315" t="s">
        <v>3446</v>
      </c>
      <c r="AJ357" s="315" t="s">
        <v>152</v>
      </c>
      <c r="AK357" s="142" t="s">
        <v>152</v>
      </c>
      <c r="AL357" s="142" t="s">
        <v>1787</v>
      </c>
      <c r="AM357" s="316" t="s">
        <v>5408</v>
      </c>
      <c r="AN357" s="142" t="s">
        <v>152</v>
      </c>
      <c r="AO357" s="315" t="s">
        <v>1469</v>
      </c>
      <c r="AP357" s="315" t="s">
        <v>152</v>
      </c>
      <c r="AQ357" s="316"/>
      <c r="AR357" s="142" t="s">
        <v>152</v>
      </c>
      <c r="AS357" s="315" t="s">
        <v>150</v>
      </c>
      <c r="AT357" s="142" t="s">
        <v>152</v>
      </c>
      <c r="AU357" s="316"/>
      <c r="AV357" s="317" t="s">
        <v>152</v>
      </c>
      <c r="AW357" s="142" t="s">
        <v>152</v>
      </c>
    </row>
    <row r="358" spans="1:49" s="142" customFormat="1">
      <c r="A358" s="142" t="s">
        <v>9345</v>
      </c>
      <c r="B358" s="315" t="s">
        <v>4851</v>
      </c>
      <c r="C358" s="142" t="s">
        <v>3444</v>
      </c>
      <c r="D358" s="142" t="s">
        <v>5247</v>
      </c>
      <c r="E358" s="315" t="s">
        <v>9346</v>
      </c>
      <c r="F358" s="315" t="s">
        <v>1789</v>
      </c>
      <c r="G358" s="142" t="s">
        <v>150</v>
      </c>
      <c r="H358" s="316" t="s">
        <v>3445</v>
      </c>
      <c r="I358" s="317">
        <v>32039</v>
      </c>
      <c r="J358" s="317">
        <v>0</v>
      </c>
      <c r="K358" s="317" t="s">
        <v>152</v>
      </c>
      <c r="L358" s="315">
        <v>0</v>
      </c>
      <c r="M358" s="315" t="s">
        <v>152</v>
      </c>
      <c r="N358" s="315" t="s">
        <v>152</v>
      </c>
      <c r="O358" s="315" t="s">
        <v>152</v>
      </c>
      <c r="P358" s="315" t="s">
        <v>12644</v>
      </c>
      <c r="Q358" s="315" t="s">
        <v>152</v>
      </c>
      <c r="R358" s="315" t="s">
        <v>152</v>
      </c>
      <c r="S358" s="315" t="s">
        <v>152</v>
      </c>
      <c r="T358" s="315" t="s">
        <v>152</v>
      </c>
      <c r="U358" s="315" t="s">
        <v>152</v>
      </c>
      <c r="V358" s="315" t="s">
        <v>152</v>
      </c>
      <c r="W358" s="142" t="s">
        <v>5558</v>
      </c>
      <c r="X358" s="142" t="s">
        <v>6492</v>
      </c>
      <c r="Y358" s="142" t="s">
        <v>152</v>
      </c>
      <c r="Z358" s="142" t="s">
        <v>3446</v>
      </c>
      <c r="AA358" s="315" t="s">
        <v>3447</v>
      </c>
      <c r="AB358" s="142" t="s">
        <v>9347</v>
      </c>
      <c r="AC358" s="142" t="s">
        <v>3446</v>
      </c>
      <c r="AD358" s="142" t="s">
        <v>3446</v>
      </c>
      <c r="AE358" s="142" t="s">
        <v>152</v>
      </c>
      <c r="AF358" s="315"/>
      <c r="AH358" s="318" t="s">
        <v>152</v>
      </c>
      <c r="AI358" s="315" t="s">
        <v>3446</v>
      </c>
      <c r="AJ358" s="315" t="s">
        <v>152</v>
      </c>
      <c r="AK358" s="142" t="s">
        <v>152</v>
      </c>
      <c r="AL358" s="142" t="s">
        <v>152</v>
      </c>
      <c r="AM358" s="316" t="s">
        <v>152</v>
      </c>
      <c r="AN358" s="142" t="s">
        <v>152</v>
      </c>
      <c r="AO358" s="315" t="s">
        <v>1469</v>
      </c>
      <c r="AP358" s="315" t="s">
        <v>152</v>
      </c>
      <c r="AQ358" s="316"/>
      <c r="AR358" s="142" t="s">
        <v>152</v>
      </c>
      <c r="AS358" s="315" t="s">
        <v>150</v>
      </c>
      <c r="AT358" s="142" t="s">
        <v>152</v>
      </c>
      <c r="AU358" s="316"/>
      <c r="AV358" s="317" t="s">
        <v>152</v>
      </c>
      <c r="AW358" s="142" t="s">
        <v>152</v>
      </c>
    </row>
    <row r="359" spans="1:49" s="142" customFormat="1">
      <c r="A359" s="142" t="s">
        <v>9220</v>
      </c>
      <c r="B359" s="315" t="s">
        <v>4852</v>
      </c>
      <c r="C359" s="142" t="s">
        <v>3444</v>
      </c>
      <c r="D359" s="142" t="s">
        <v>5247</v>
      </c>
      <c r="E359" s="315" t="s">
        <v>9221</v>
      </c>
      <c r="F359" s="315" t="s">
        <v>1789</v>
      </c>
      <c r="G359" s="142" t="s">
        <v>1788</v>
      </c>
      <c r="H359" s="316" t="s">
        <v>3445</v>
      </c>
      <c r="I359" s="317">
        <v>19741</v>
      </c>
      <c r="J359" s="317">
        <v>0</v>
      </c>
      <c r="K359" s="317" t="s">
        <v>152</v>
      </c>
      <c r="L359" s="315">
        <v>0</v>
      </c>
      <c r="M359" s="315" t="s">
        <v>152</v>
      </c>
      <c r="N359" s="315" t="s">
        <v>152</v>
      </c>
      <c r="O359" s="315" t="s">
        <v>152</v>
      </c>
      <c r="P359" s="315" t="s">
        <v>12614</v>
      </c>
      <c r="Q359" s="315" t="s">
        <v>152</v>
      </c>
      <c r="R359" s="315" t="s">
        <v>152</v>
      </c>
      <c r="S359" s="315" t="s">
        <v>152</v>
      </c>
      <c r="T359" s="315" t="s">
        <v>152</v>
      </c>
      <c r="U359" s="315" t="s">
        <v>152</v>
      </c>
      <c r="V359" s="315" t="s">
        <v>152</v>
      </c>
      <c r="W359" s="142" t="s">
        <v>5592</v>
      </c>
      <c r="X359" s="142" t="s">
        <v>6492</v>
      </c>
      <c r="Y359" s="142" t="s">
        <v>152</v>
      </c>
      <c r="Z359" s="142" t="s">
        <v>3446</v>
      </c>
      <c r="AA359" s="315" t="s">
        <v>3447</v>
      </c>
      <c r="AB359" s="142" t="s">
        <v>9222</v>
      </c>
      <c r="AC359" s="142" t="s">
        <v>3446</v>
      </c>
      <c r="AD359" s="142" t="s">
        <v>3446</v>
      </c>
      <c r="AE359" s="142" t="s">
        <v>152</v>
      </c>
      <c r="AF359" s="315"/>
      <c r="AH359" s="318" t="s">
        <v>152</v>
      </c>
      <c r="AI359" s="315" t="s">
        <v>3446</v>
      </c>
      <c r="AJ359" s="315" t="s">
        <v>152</v>
      </c>
      <c r="AK359" s="142" t="s">
        <v>152</v>
      </c>
      <c r="AL359" s="142" t="s">
        <v>1787</v>
      </c>
      <c r="AM359" s="316" t="s">
        <v>5593</v>
      </c>
      <c r="AN359" s="142" t="s">
        <v>152</v>
      </c>
      <c r="AO359" s="315" t="s">
        <v>1469</v>
      </c>
      <c r="AP359" s="315" t="s">
        <v>152</v>
      </c>
      <c r="AQ359" s="316"/>
      <c r="AR359" s="142" t="s">
        <v>152</v>
      </c>
      <c r="AS359" s="315" t="s">
        <v>150</v>
      </c>
      <c r="AT359" s="142" t="s">
        <v>152</v>
      </c>
      <c r="AU359" s="316"/>
      <c r="AV359" s="317" t="s">
        <v>152</v>
      </c>
      <c r="AW359" s="142" t="s">
        <v>152</v>
      </c>
    </row>
    <row r="360" spans="1:49" s="142" customFormat="1">
      <c r="A360" s="142" t="s">
        <v>10978</v>
      </c>
      <c r="B360" s="315" t="s">
        <v>4855</v>
      </c>
      <c r="C360" s="142" t="s">
        <v>3444</v>
      </c>
      <c r="D360" s="142" t="s">
        <v>5247</v>
      </c>
      <c r="E360" s="315" t="s">
        <v>10979</v>
      </c>
      <c r="F360" s="315" t="s">
        <v>1789</v>
      </c>
      <c r="G360" s="142" t="s">
        <v>1788</v>
      </c>
      <c r="H360" s="316" t="s">
        <v>3445</v>
      </c>
      <c r="I360" s="317">
        <v>28005</v>
      </c>
      <c r="J360" s="317">
        <v>0</v>
      </c>
      <c r="K360" s="317" t="s">
        <v>152</v>
      </c>
      <c r="L360" s="315">
        <v>15</v>
      </c>
      <c r="M360" s="315" t="s">
        <v>152</v>
      </c>
      <c r="N360" s="315" t="s">
        <v>152</v>
      </c>
      <c r="O360" s="315" t="s">
        <v>152</v>
      </c>
      <c r="P360" s="315" t="s">
        <v>13084</v>
      </c>
      <c r="Q360" s="315" t="s">
        <v>152</v>
      </c>
      <c r="R360" s="315" t="s">
        <v>152</v>
      </c>
      <c r="S360" s="315" t="s">
        <v>152</v>
      </c>
      <c r="T360" s="315" t="s">
        <v>152</v>
      </c>
      <c r="U360" s="315" t="s">
        <v>152</v>
      </c>
      <c r="V360" s="315" t="s">
        <v>152</v>
      </c>
      <c r="W360" s="142" t="s">
        <v>5405</v>
      </c>
      <c r="X360" s="142" t="s">
        <v>6492</v>
      </c>
      <c r="Y360" s="142" t="s">
        <v>152</v>
      </c>
      <c r="Z360" s="142" t="s">
        <v>3446</v>
      </c>
      <c r="AA360" s="315" t="s">
        <v>3447</v>
      </c>
      <c r="AB360" s="142" t="s">
        <v>10980</v>
      </c>
      <c r="AC360" s="142" t="s">
        <v>3446</v>
      </c>
      <c r="AD360" s="142" t="s">
        <v>3446</v>
      </c>
      <c r="AE360" s="142" t="s">
        <v>152</v>
      </c>
      <c r="AF360" s="315"/>
      <c r="AH360" s="318" t="s">
        <v>152</v>
      </c>
      <c r="AI360" s="315" t="s">
        <v>3446</v>
      </c>
      <c r="AJ360" s="315" t="s">
        <v>152</v>
      </c>
      <c r="AK360" s="142" t="s">
        <v>152</v>
      </c>
      <c r="AL360" s="142" t="s">
        <v>1787</v>
      </c>
      <c r="AM360" s="316" t="s">
        <v>5406</v>
      </c>
      <c r="AN360" s="142" t="s">
        <v>152</v>
      </c>
      <c r="AO360" s="315" t="s">
        <v>1469</v>
      </c>
      <c r="AP360" s="315" t="s">
        <v>152</v>
      </c>
      <c r="AQ360" s="316"/>
      <c r="AR360" s="142" t="s">
        <v>152</v>
      </c>
      <c r="AS360" s="315" t="s">
        <v>150</v>
      </c>
      <c r="AT360" s="142" t="s">
        <v>152</v>
      </c>
      <c r="AU360" s="316"/>
      <c r="AV360" s="317" t="s">
        <v>152</v>
      </c>
      <c r="AW360" s="142" t="s">
        <v>152</v>
      </c>
    </row>
    <row r="361" spans="1:49" s="142" customFormat="1">
      <c r="A361" s="142" t="s">
        <v>10181</v>
      </c>
      <c r="B361" s="315" t="s">
        <v>4857</v>
      </c>
      <c r="C361" s="142" t="s">
        <v>3444</v>
      </c>
      <c r="D361" s="142" t="s">
        <v>5247</v>
      </c>
      <c r="E361" s="315" t="s">
        <v>10182</v>
      </c>
      <c r="F361" s="315" t="s">
        <v>1789</v>
      </c>
      <c r="G361" s="142" t="s">
        <v>1788</v>
      </c>
      <c r="H361" s="316" t="s">
        <v>3445</v>
      </c>
      <c r="I361" s="317">
        <v>41747</v>
      </c>
      <c r="J361" s="317">
        <v>0</v>
      </c>
      <c r="K361" s="317" t="s">
        <v>152</v>
      </c>
      <c r="L361" s="315">
        <v>0</v>
      </c>
      <c r="M361" s="315" t="s">
        <v>152</v>
      </c>
      <c r="N361" s="315" t="s">
        <v>152</v>
      </c>
      <c r="O361" s="315" t="s">
        <v>152</v>
      </c>
      <c r="P361" s="315" t="s">
        <v>12878</v>
      </c>
      <c r="Q361" s="315" t="s">
        <v>152</v>
      </c>
      <c r="R361" s="315" t="s">
        <v>152</v>
      </c>
      <c r="S361" s="315" t="s">
        <v>152</v>
      </c>
      <c r="T361" s="315" t="s">
        <v>152</v>
      </c>
      <c r="U361" s="315" t="s">
        <v>152</v>
      </c>
      <c r="V361" s="315" t="s">
        <v>152</v>
      </c>
      <c r="W361" s="142" t="s">
        <v>5510</v>
      </c>
      <c r="X361" s="142" t="s">
        <v>6492</v>
      </c>
      <c r="Y361" s="142" t="s">
        <v>152</v>
      </c>
      <c r="Z361" s="142" t="s">
        <v>3446</v>
      </c>
      <c r="AA361" s="315" t="s">
        <v>3447</v>
      </c>
      <c r="AB361" s="142" t="s">
        <v>10183</v>
      </c>
      <c r="AC361" s="142" t="s">
        <v>3446</v>
      </c>
      <c r="AD361" s="142" t="s">
        <v>3446</v>
      </c>
      <c r="AE361" s="142" t="s">
        <v>152</v>
      </c>
      <c r="AF361" s="315"/>
      <c r="AH361" s="318" t="s">
        <v>152</v>
      </c>
      <c r="AI361" s="315" t="s">
        <v>3446</v>
      </c>
      <c r="AJ361" s="315" t="s">
        <v>152</v>
      </c>
      <c r="AK361" s="142" t="s">
        <v>152</v>
      </c>
      <c r="AL361" s="142" t="s">
        <v>1787</v>
      </c>
      <c r="AM361" s="316" t="s">
        <v>5511</v>
      </c>
      <c r="AN361" s="142" t="s">
        <v>152</v>
      </c>
      <c r="AO361" s="315" t="s">
        <v>1469</v>
      </c>
      <c r="AP361" s="315" t="s">
        <v>152</v>
      </c>
      <c r="AQ361" s="316"/>
      <c r="AR361" s="142" t="s">
        <v>152</v>
      </c>
      <c r="AS361" s="315" t="s">
        <v>150</v>
      </c>
      <c r="AT361" s="142" t="s">
        <v>152</v>
      </c>
      <c r="AU361" s="316"/>
      <c r="AV361" s="317" t="s">
        <v>152</v>
      </c>
      <c r="AW361" s="142" t="s">
        <v>152</v>
      </c>
    </row>
    <row r="362" spans="1:49" s="142" customFormat="1">
      <c r="A362" s="142" t="s">
        <v>10193</v>
      </c>
      <c r="B362" s="315" t="s">
        <v>10194</v>
      </c>
      <c r="C362" s="142" t="s">
        <v>3444</v>
      </c>
      <c r="D362" s="142" t="s">
        <v>3461</v>
      </c>
      <c r="E362" s="315" t="s">
        <v>10195</v>
      </c>
      <c r="F362" s="315" t="s">
        <v>1789</v>
      </c>
      <c r="G362" s="142" t="s">
        <v>150</v>
      </c>
      <c r="H362" s="316" t="s">
        <v>3445</v>
      </c>
      <c r="I362" s="317">
        <v>19087</v>
      </c>
      <c r="J362" s="317">
        <v>0</v>
      </c>
      <c r="K362" s="317" t="s">
        <v>152</v>
      </c>
      <c r="L362" s="315">
        <v>0</v>
      </c>
      <c r="M362" s="315" t="s">
        <v>152</v>
      </c>
      <c r="N362" s="315" t="s">
        <v>152</v>
      </c>
      <c r="O362" s="315" t="s">
        <v>152</v>
      </c>
      <c r="P362" s="315" t="s">
        <v>12882</v>
      </c>
      <c r="Q362" s="315" t="s">
        <v>152</v>
      </c>
      <c r="R362" s="315" t="s">
        <v>152</v>
      </c>
      <c r="S362" s="315" t="s">
        <v>152</v>
      </c>
      <c r="T362" s="315" t="s">
        <v>152</v>
      </c>
      <c r="U362" s="315" t="s">
        <v>152</v>
      </c>
      <c r="V362" s="315" t="s">
        <v>152</v>
      </c>
      <c r="W362" s="142" t="s">
        <v>10196</v>
      </c>
      <c r="X362" s="142" t="s">
        <v>6492</v>
      </c>
      <c r="Y362" s="142" t="s">
        <v>152</v>
      </c>
      <c r="Z362" s="142" t="s">
        <v>3446</v>
      </c>
      <c r="AA362" s="315" t="s">
        <v>3447</v>
      </c>
      <c r="AB362" s="142" t="s">
        <v>10197</v>
      </c>
      <c r="AC362" s="142" t="s">
        <v>3446</v>
      </c>
      <c r="AD362" s="142" t="s">
        <v>3446</v>
      </c>
      <c r="AE362" s="142" t="s">
        <v>152</v>
      </c>
      <c r="AF362" s="315"/>
      <c r="AH362" s="318" t="s">
        <v>152</v>
      </c>
      <c r="AI362" s="315" t="s">
        <v>3446</v>
      </c>
      <c r="AJ362" s="315" t="s">
        <v>152</v>
      </c>
      <c r="AK362" s="142" t="s">
        <v>152</v>
      </c>
      <c r="AL362" s="142" t="s">
        <v>152</v>
      </c>
      <c r="AM362" s="316" t="s">
        <v>152</v>
      </c>
      <c r="AN362" s="142" t="s">
        <v>152</v>
      </c>
      <c r="AO362" s="315" t="s">
        <v>1469</v>
      </c>
      <c r="AP362" s="315" t="s">
        <v>152</v>
      </c>
      <c r="AQ362" s="316"/>
      <c r="AR362" s="142" t="s">
        <v>152</v>
      </c>
      <c r="AS362" s="315" t="s">
        <v>150</v>
      </c>
      <c r="AT362" s="142" t="s">
        <v>152</v>
      </c>
      <c r="AU362" s="316"/>
      <c r="AV362" s="317" t="s">
        <v>152</v>
      </c>
      <c r="AW362" s="142" t="s">
        <v>152</v>
      </c>
    </row>
    <row r="363" spans="1:49" s="142" customFormat="1">
      <c r="A363" s="142" t="s">
        <v>8611</v>
      </c>
      <c r="B363" s="315" t="s">
        <v>194</v>
      </c>
      <c r="C363" s="142" t="s">
        <v>3444</v>
      </c>
      <c r="D363" s="142" t="s">
        <v>3461</v>
      </c>
      <c r="E363" s="315" t="s">
        <v>8612</v>
      </c>
      <c r="F363" s="315" t="s">
        <v>1789</v>
      </c>
      <c r="G363" s="142" t="s">
        <v>150</v>
      </c>
      <c r="H363" s="316" t="s">
        <v>3445</v>
      </c>
      <c r="I363" s="317">
        <v>11483</v>
      </c>
      <c r="J363" s="317">
        <v>0</v>
      </c>
      <c r="K363" s="317" t="s">
        <v>152</v>
      </c>
      <c r="L363" s="315">
        <v>0</v>
      </c>
      <c r="M363" s="315" t="s">
        <v>152</v>
      </c>
      <c r="N363" s="315" t="s">
        <v>152</v>
      </c>
      <c r="O363" s="315" t="s">
        <v>152</v>
      </c>
      <c r="P363" s="315" t="s">
        <v>12457</v>
      </c>
      <c r="Q363" s="315" t="s">
        <v>152</v>
      </c>
      <c r="R363" s="315" t="s">
        <v>152</v>
      </c>
      <c r="S363" s="315" t="s">
        <v>152</v>
      </c>
      <c r="T363" s="315" t="s">
        <v>152</v>
      </c>
      <c r="U363" s="315" t="s">
        <v>152</v>
      </c>
      <c r="V363" s="315" t="s">
        <v>152</v>
      </c>
      <c r="W363" s="142" t="s">
        <v>3828</v>
      </c>
      <c r="X363" s="142" t="s">
        <v>6493</v>
      </c>
      <c r="Y363" s="142" t="s">
        <v>152</v>
      </c>
      <c r="Z363" s="142" t="s">
        <v>3446</v>
      </c>
      <c r="AA363" s="315" t="s">
        <v>3447</v>
      </c>
      <c r="AB363" s="142" t="s">
        <v>8613</v>
      </c>
      <c r="AC363" s="142" t="s">
        <v>3446</v>
      </c>
      <c r="AD363" s="142" t="s">
        <v>3446</v>
      </c>
      <c r="AE363" s="142" t="s">
        <v>152</v>
      </c>
      <c r="AF363" s="315"/>
      <c r="AH363" s="318" t="s">
        <v>152</v>
      </c>
      <c r="AI363" s="315" t="s">
        <v>3446</v>
      </c>
      <c r="AJ363" s="315" t="s">
        <v>152</v>
      </c>
      <c r="AK363" s="142" t="s">
        <v>152</v>
      </c>
      <c r="AL363" s="142" t="s">
        <v>152</v>
      </c>
      <c r="AM363" s="316" t="s">
        <v>152</v>
      </c>
      <c r="AN363" s="142" t="s">
        <v>152</v>
      </c>
      <c r="AO363" s="315" t="s">
        <v>1469</v>
      </c>
      <c r="AP363" s="315" t="s">
        <v>152</v>
      </c>
      <c r="AQ363" s="316"/>
      <c r="AR363" s="142" t="s">
        <v>152</v>
      </c>
      <c r="AS363" s="315" t="s">
        <v>150</v>
      </c>
      <c r="AT363" s="142" t="s">
        <v>152</v>
      </c>
      <c r="AU363" s="316"/>
      <c r="AV363" s="317" t="s">
        <v>152</v>
      </c>
      <c r="AW363" s="142" t="s">
        <v>152</v>
      </c>
    </row>
    <row r="364" spans="1:49" s="142" customFormat="1">
      <c r="A364" s="142" t="s">
        <v>8614</v>
      </c>
      <c r="B364" s="315" t="s">
        <v>195</v>
      </c>
      <c r="C364" s="142" t="s">
        <v>3444</v>
      </c>
      <c r="D364" s="142" t="s">
        <v>3461</v>
      </c>
      <c r="E364" s="315" t="s">
        <v>8615</v>
      </c>
      <c r="F364" s="315" t="s">
        <v>1789</v>
      </c>
      <c r="G364" s="142" t="s">
        <v>150</v>
      </c>
      <c r="H364" s="316" t="s">
        <v>3445</v>
      </c>
      <c r="I364" s="317">
        <v>13283</v>
      </c>
      <c r="J364" s="317">
        <v>0</v>
      </c>
      <c r="K364" s="317" t="s">
        <v>152</v>
      </c>
      <c r="L364" s="315">
        <v>0</v>
      </c>
      <c r="M364" s="315" t="s">
        <v>152</v>
      </c>
      <c r="N364" s="315" t="s">
        <v>152</v>
      </c>
      <c r="O364" s="315" t="s">
        <v>152</v>
      </c>
      <c r="P364" s="315" t="s">
        <v>12458</v>
      </c>
      <c r="Q364" s="315" t="s">
        <v>152</v>
      </c>
      <c r="R364" s="315" t="s">
        <v>152</v>
      </c>
      <c r="S364" s="315" t="s">
        <v>152</v>
      </c>
      <c r="T364" s="315" t="s">
        <v>152</v>
      </c>
      <c r="U364" s="315" t="s">
        <v>152</v>
      </c>
      <c r="V364" s="315" t="s">
        <v>152</v>
      </c>
      <c r="W364" s="142" t="s">
        <v>3827</v>
      </c>
      <c r="X364" s="142" t="s">
        <v>6493</v>
      </c>
      <c r="Y364" s="142" t="s">
        <v>152</v>
      </c>
      <c r="Z364" s="142" t="s">
        <v>3446</v>
      </c>
      <c r="AA364" s="315" t="s">
        <v>3447</v>
      </c>
      <c r="AB364" s="142" t="s">
        <v>8616</v>
      </c>
      <c r="AC364" s="142" t="s">
        <v>3446</v>
      </c>
      <c r="AD364" s="142" t="s">
        <v>3446</v>
      </c>
      <c r="AE364" s="142" t="s">
        <v>152</v>
      </c>
      <c r="AF364" s="315"/>
      <c r="AH364" s="318" t="s">
        <v>152</v>
      </c>
      <c r="AI364" s="315" t="s">
        <v>3446</v>
      </c>
      <c r="AJ364" s="315" t="s">
        <v>152</v>
      </c>
      <c r="AK364" s="142" t="s">
        <v>152</v>
      </c>
      <c r="AL364" s="142" t="s">
        <v>152</v>
      </c>
      <c r="AM364" s="316" t="s">
        <v>152</v>
      </c>
      <c r="AN364" s="142" t="s">
        <v>152</v>
      </c>
      <c r="AO364" s="315" t="s">
        <v>1469</v>
      </c>
      <c r="AP364" s="315" t="s">
        <v>152</v>
      </c>
      <c r="AQ364" s="316"/>
      <c r="AR364" s="142" t="s">
        <v>152</v>
      </c>
      <c r="AS364" s="315" t="s">
        <v>150</v>
      </c>
      <c r="AT364" s="142" t="s">
        <v>152</v>
      </c>
      <c r="AU364" s="316"/>
      <c r="AV364" s="317" t="s">
        <v>152</v>
      </c>
      <c r="AW364" s="142" t="s">
        <v>152</v>
      </c>
    </row>
    <row r="365" spans="1:49" s="142" customFormat="1">
      <c r="A365" s="142" t="s">
        <v>8576</v>
      </c>
      <c r="B365" s="315" t="s">
        <v>196</v>
      </c>
      <c r="C365" s="142" t="s">
        <v>3444</v>
      </c>
      <c r="D365" s="142" t="s">
        <v>3461</v>
      </c>
      <c r="E365" s="315" t="s">
        <v>8577</v>
      </c>
      <c r="F365" s="315" t="s">
        <v>1789</v>
      </c>
      <c r="G365" s="142" t="s">
        <v>150</v>
      </c>
      <c r="H365" s="316" t="s">
        <v>3445</v>
      </c>
      <c r="I365" s="317">
        <v>14301</v>
      </c>
      <c r="J365" s="317">
        <v>0</v>
      </c>
      <c r="K365" s="317" t="s">
        <v>152</v>
      </c>
      <c r="L365" s="315">
        <v>0</v>
      </c>
      <c r="M365" s="315" t="s">
        <v>152</v>
      </c>
      <c r="N365" s="315" t="s">
        <v>152</v>
      </c>
      <c r="O365" s="315" t="s">
        <v>152</v>
      </c>
      <c r="P365" s="315" t="s">
        <v>12447</v>
      </c>
      <c r="Q365" s="315" t="s">
        <v>152</v>
      </c>
      <c r="R365" s="315" t="s">
        <v>152</v>
      </c>
      <c r="S365" s="315" t="s">
        <v>152</v>
      </c>
      <c r="T365" s="315" t="s">
        <v>152</v>
      </c>
      <c r="U365" s="315" t="s">
        <v>152</v>
      </c>
      <c r="V365" s="315" t="s">
        <v>152</v>
      </c>
      <c r="W365" s="142" t="s">
        <v>3838</v>
      </c>
      <c r="X365" s="142" t="s">
        <v>6493</v>
      </c>
      <c r="Y365" s="142" t="s">
        <v>152</v>
      </c>
      <c r="Z365" s="142" t="s">
        <v>3446</v>
      </c>
      <c r="AA365" s="315" t="s">
        <v>3447</v>
      </c>
      <c r="AB365" s="142" t="s">
        <v>8578</v>
      </c>
      <c r="AC365" s="142" t="s">
        <v>3446</v>
      </c>
      <c r="AD365" s="142" t="s">
        <v>3446</v>
      </c>
      <c r="AE365" s="142" t="s">
        <v>152</v>
      </c>
      <c r="AF365" s="315"/>
      <c r="AH365" s="318" t="s">
        <v>152</v>
      </c>
      <c r="AI365" s="315" t="s">
        <v>3446</v>
      </c>
      <c r="AJ365" s="315" t="s">
        <v>152</v>
      </c>
      <c r="AK365" s="142" t="s">
        <v>152</v>
      </c>
      <c r="AL365" s="142" t="s">
        <v>1787</v>
      </c>
      <c r="AM365" s="316" t="s">
        <v>3839</v>
      </c>
      <c r="AN365" s="142" t="s">
        <v>152</v>
      </c>
      <c r="AO365" s="315" t="s">
        <v>1469</v>
      </c>
      <c r="AP365" s="315" t="s">
        <v>152</v>
      </c>
      <c r="AQ365" s="316"/>
      <c r="AR365" s="142" t="s">
        <v>152</v>
      </c>
      <c r="AS365" s="315" t="s">
        <v>150</v>
      </c>
      <c r="AT365" s="142" t="s">
        <v>152</v>
      </c>
      <c r="AU365" s="316"/>
      <c r="AV365" s="317" t="s">
        <v>152</v>
      </c>
      <c r="AW365" s="142" t="s">
        <v>152</v>
      </c>
    </row>
    <row r="366" spans="1:49" s="142" customFormat="1">
      <c r="A366" s="142" t="s">
        <v>10150</v>
      </c>
      <c r="B366" s="315" t="s">
        <v>5150</v>
      </c>
      <c r="C366" s="142" t="s">
        <v>3444</v>
      </c>
      <c r="D366" s="142" t="s">
        <v>3475</v>
      </c>
      <c r="E366" s="315" t="s">
        <v>10151</v>
      </c>
      <c r="F366" s="315" t="s">
        <v>1789</v>
      </c>
      <c r="G366" s="142" t="s">
        <v>150</v>
      </c>
      <c r="H366" s="316" t="s">
        <v>3445</v>
      </c>
      <c r="I366" s="317">
        <v>12762</v>
      </c>
      <c r="J366" s="317">
        <v>0</v>
      </c>
      <c r="K366" s="317" t="s">
        <v>152</v>
      </c>
      <c r="L366" s="315">
        <v>0</v>
      </c>
      <c r="M366" s="315" t="s">
        <v>152</v>
      </c>
      <c r="N366" s="315" t="s">
        <v>152</v>
      </c>
      <c r="O366" s="315" t="s">
        <v>152</v>
      </c>
      <c r="P366" s="315" t="s">
        <v>12870</v>
      </c>
      <c r="Q366" s="315" t="s">
        <v>152</v>
      </c>
      <c r="R366" s="315" t="s">
        <v>152</v>
      </c>
      <c r="S366" s="315" t="s">
        <v>152</v>
      </c>
      <c r="T366" s="315" t="s">
        <v>152</v>
      </c>
      <c r="U366" s="315" t="s">
        <v>152</v>
      </c>
      <c r="V366" s="315" t="s">
        <v>152</v>
      </c>
      <c r="W366" s="142" t="s">
        <v>7411</v>
      </c>
      <c r="X366" s="142" t="s">
        <v>6492</v>
      </c>
      <c r="Y366" s="142" t="s">
        <v>152</v>
      </c>
      <c r="Z366" s="142" t="s">
        <v>3446</v>
      </c>
      <c r="AA366" s="315" t="s">
        <v>3447</v>
      </c>
      <c r="AB366" s="142" t="s">
        <v>10152</v>
      </c>
      <c r="AC366" s="142" t="s">
        <v>3446</v>
      </c>
      <c r="AD366" s="142" t="s">
        <v>3446</v>
      </c>
      <c r="AE366" s="142" t="s">
        <v>152</v>
      </c>
      <c r="AF366" s="315"/>
      <c r="AH366" s="318" t="s">
        <v>152</v>
      </c>
      <c r="AI366" s="315" t="s">
        <v>3446</v>
      </c>
      <c r="AJ366" s="315" t="s">
        <v>152</v>
      </c>
      <c r="AK366" s="142" t="s">
        <v>1359</v>
      </c>
      <c r="AL366" s="142" t="s">
        <v>1787</v>
      </c>
      <c r="AM366" s="316" t="s">
        <v>5514</v>
      </c>
      <c r="AN366" s="142" t="s">
        <v>152</v>
      </c>
      <c r="AO366" s="315" t="s">
        <v>1469</v>
      </c>
      <c r="AP366" s="315" t="s">
        <v>152</v>
      </c>
      <c r="AQ366" s="316"/>
      <c r="AR366" s="142" t="s">
        <v>152</v>
      </c>
      <c r="AS366" s="315" t="s">
        <v>150</v>
      </c>
      <c r="AT366" s="142" t="s">
        <v>152</v>
      </c>
      <c r="AU366" s="316"/>
      <c r="AV366" s="317" t="s">
        <v>152</v>
      </c>
      <c r="AW366" s="142" t="s">
        <v>152</v>
      </c>
    </row>
    <row r="367" spans="1:49" s="142" customFormat="1">
      <c r="A367" s="142" t="s">
        <v>8493</v>
      </c>
      <c r="B367" s="315" t="s">
        <v>5151</v>
      </c>
      <c r="C367" s="142" t="s">
        <v>3444</v>
      </c>
      <c r="D367" s="142" t="s">
        <v>3475</v>
      </c>
      <c r="E367" s="315" t="s">
        <v>8494</v>
      </c>
      <c r="F367" s="315" t="s">
        <v>1789</v>
      </c>
      <c r="G367" s="142" t="s">
        <v>150</v>
      </c>
      <c r="H367" s="316" t="s">
        <v>3445</v>
      </c>
      <c r="I367" s="317">
        <v>19343</v>
      </c>
      <c r="J367" s="317">
        <v>0</v>
      </c>
      <c r="K367" s="317" t="s">
        <v>152</v>
      </c>
      <c r="L367" s="315">
        <v>0</v>
      </c>
      <c r="M367" s="315" t="s">
        <v>152</v>
      </c>
      <c r="N367" s="315" t="s">
        <v>152</v>
      </c>
      <c r="O367" s="315" t="s">
        <v>152</v>
      </c>
      <c r="P367" s="315" t="s">
        <v>12430</v>
      </c>
      <c r="Q367" s="315" t="s">
        <v>152</v>
      </c>
      <c r="R367" s="315" t="s">
        <v>152</v>
      </c>
      <c r="S367" s="315" t="s">
        <v>152</v>
      </c>
      <c r="T367" s="315" t="s">
        <v>152</v>
      </c>
      <c r="U367" s="315" t="s">
        <v>152</v>
      </c>
      <c r="V367" s="315" t="s">
        <v>152</v>
      </c>
      <c r="W367" s="142" t="s">
        <v>5497</v>
      </c>
      <c r="X367" s="142" t="s">
        <v>6492</v>
      </c>
      <c r="Y367" s="142" t="s">
        <v>152</v>
      </c>
      <c r="Z367" s="142" t="s">
        <v>3446</v>
      </c>
      <c r="AA367" s="315" t="s">
        <v>3447</v>
      </c>
      <c r="AB367" s="142" t="s">
        <v>8495</v>
      </c>
      <c r="AC367" s="142" t="s">
        <v>3446</v>
      </c>
      <c r="AD367" s="142" t="s">
        <v>3446</v>
      </c>
      <c r="AE367" s="142" t="s">
        <v>152</v>
      </c>
      <c r="AF367" s="315"/>
      <c r="AH367" s="318" t="s">
        <v>152</v>
      </c>
      <c r="AI367" s="315" t="s">
        <v>3446</v>
      </c>
      <c r="AJ367" s="315" t="s">
        <v>152</v>
      </c>
      <c r="AK367" s="142" t="s">
        <v>1360</v>
      </c>
      <c r="AL367" s="142" t="s">
        <v>1787</v>
      </c>
      <c r="AM367" s="316" t="s">
        <v>5498</v>
      </c>
      <c r="AN367" s="142" t="s">
        <v>152</v>
      </c>
      <c r="AO367" s="315" t="s">
        <v>1469</v>
      </c>
      <c r="AP367" s="315" t="s">
        <v>152</v>
      </c>
      <c r="AQ367" s="316"/>
      <c r="AR367" s="142" t="s">
        <v>152</v>
      </c>
      <c r="AS367" s="315" t="s">
        <v>150</v>
      </c>
      <c r="AT367" s="142" t="s">
        <v>152</v>
      </c>
      <c r="AU367" s="316"/>
      <c r="AV367" s="317" t="s">
        <v>152</v>
      </c>
      <c r="AW367" s="142" t="s">
        <v>152</v>
      </c>
    </row>
    <row r="368" spans="1:49" s="142" customFormat="1">
      <c r="A368" s="142" t="s">
        <v>8723</v>
      </c>
      <c r="B368" s="315" t="s">
        <v>5155</v>
      </c>
      <c r="C368" s="142" t="s">
        <v>3444</v>
      </c>
      <c r="D368" s="142" t="s">
        <v>3475</v>
      </c>
      <c r="E368" s="315" t="s">
        <v>8724</v>
      </c>
      <c r="F368" s="315" t="s">
        <v>1789</v>
      </c>
      <c r="G368" s="142" t="s">
        <v>1788</v>
      </c>
      <c r="H368" s="316" t="s">
        <v>3445</v>
      </c>
      <c r="I368" s="317">
        <v>19195</v>
      </c>
      <c r="J368" s="317">
        <v>0</v>
      </c>
      <c r="K368" s="317" t="s">
        <v>152</v>
      </c>
      <c r="L368" s="315">
        <v>0</v>
      </c>
      <c r="M368" s="315" t="s">
        <v>152</v>
      </c>
      <c r="N368" s="315" t="s">
        <v>152</v>
      </c>
      <c r="O368" s="315" t="s">
        <v>152</v>
      </c>
      <c r="P368" s="315" t="s">
        <v>12501</v>
      </c>
      <c r="Q368" s="315" t="s">
        <v>152</v>
      </c>
      <c r="R368" s="315" t="s">
        <v>152</v>
      </c>
      <c r="S368" s="315" t="s">
        <v>152</v>
      </c>
      <c r="T368" s="315" t="s">
        <v>152</v>
      </c>
      <c r="U368" s="315" t="s">
        <v>152</v>
      </c>
      <c r="V368" s="315" t="s">
        <v>152</v>
      </c>
      <c r="W368" s="142" t="s">
        <v>5296</v>
      </c>
      <c r="X368" s="142" t="s">
        <v>6492</v>
      </c>
      <c r="Y368" s="142" t="s">
        <v>152</v>
      </c>
      <c r="Z368" s="142" t="s">
        <v>3446</v>
      </c>
      <c r="AA368" s="315" t="s">
        <v>3447</v>
      </c>
      <c r="AB368" s="142" t="s">
        <v>8725</v>
      </c>
      <c r="AC368" s="142" t="s">
        <v>3446</v>
      </c>
      <c r="AD368" s="142" t="s">
        <v>3446</v>
      </c>
      <c r="AE368" s="142" t="s">
        <v>152</v>
      </c>
      <c r="AF368" s="315"/>
      <c r="AH368" s="318" t="s">
        <v>152</v>
      </c>
      <c r="AI368" s="315" t="s">
        <v>3446</v>
      </c>
      <c r="AJ368" s="315" t="s">
        <v>152</v>
      </c>
      <c r="AK368" s="142" t="s">
        <v>152</v>
      </c>
      <c r="AL368" s="142" t="s">
        <v>1787</v>
      </c>
      <c r="AM368" s="316" t="s">
        <v>5297</v>
      </c>
      <c r="AN368" s="142" t="s">
        <v>152</v>
      </c>
      <c r="AO368" s="315" t="s">
        <v>1469</v>
      </c>
      <c r="AP368" s="315" t="s">
        <v>152</v>
      </c>
      <c r="AQ368" s="316"/>
      <c r="AR368" s="142" t="s">
        <v>152</v>
      </c>
      <c r="AS368" s="315" t="s">
        <v>150</v>
      </c>
      <c r="AT368" s="142" t="s">
        <v>152</v>
      </c>
      <c r="AU368" s="316"/>
      <c r="AV368" s="317" t="s">
        <v>152</v>
      </c>
      <c r="AW368" s="142" t="s">
        <v>152</v>
      </c>
    </row>
    <row r="369" spans="1:49" s="142" customFormat="1">
      <c r="A369" s="142" t="s">
        <v>11183</v>
      </c>
      <c r="B369" s="315" t="s">
        <v>11184</v>
      </c>
      <c r="C369" s="142" t="s">
        <v>3444</v>
      </c>
      <c r="D369" s="142" t="s">
        <v>3448</v>
      </c>
      <c r="E369" s="315" t="s">
        <v>13575</v>
      </c>
      <c r="F369" s="315" t="s">
        <v>1789</v>
      </c>
      <c r="G369" s="142" t="s">
        <v>150</v>
      </c>
      <c r="H369" s="316" t="s">
        <v>3445</v>
      </c>
      <c r="I369" s="317">
        <v>100000</v>
      </c>
      <c r="J369" s="317">
        <v>0</v>
      </c>
      <c r="K369" s="317" t="s">
        <v>152</v>
      </c>
      <c r="L369" s="315">
        <v>0</v>
      </c>
      <c r="M369" s="315" t="s">
        <v>152</v>
      </c>
      <c r="N369" s="315" t="s">
        <v>152</v>
      </c>
      <c r="O369" s="315" t="s">
        <v>152</v>
      </c>
      <c r="P369" s="315" t="s">
        <v>13188</v>
      </c>
      <c r="Q369" s="315" t="s">
        <v>152</v>
      </c>
      <c r="R369" s="315" t="s">
        <v>152</v>
      </c>
      <c r="S369" s="315" t="s">
        <v>152</v>
      </c>
      <c r="T369" s="315" t="s">
        <v>152</v>
      </c>
      <c r="U369" s="315" t="s">
        <v>152</v>
      </c>
      <c r="V369" s="315" t="s">
        <v>152</v>
      </c>
      <c r="W369" s="142" t="s">
        <v>11185</v>
      </c>
      <c r="X369" s="142" t="s">
        <v>6492</v>
      </c>
      <c r="Y369" s="142" t="s">
        <v>152</v>
      </c>
      <c r="Z369" s="142" t="s">
        <v>3446</v>
      </c>
      <c r="AA369" s="315" t="s">
        <v>3447</v>
      </c>
      <c r="AB369" s="142" t="s">
        <v>13576</v>
      </c>
      <c r="AC369" s="142" t="s">
        <v>3446</v>
      </c>
      <c r="AD369" s="142" t="s">
        <v>3446</v>
      </c>
      <c r="AE369" s="142" t="s">
        <v>152</v>
      </c>
      <c r="AF369" s="315"/>
      <c r="AH369" s="318" t="s">
        <v>152</v>
      </c>
      <c r="AI369" s="315" t="s">
        <v>3446</v>
      </c>
      <c r="AJ369" s="315" t="s">
        <v>152</v>
      </c>
      <c r="AK369" s="142" t="s">
        <v>152</v>
      </c>
      <c r="AL369" s="142" t="s">
        <v>1787</v>
      </c>
      <c r="AM369" s="316" t="s">
        <v>11186</v>
      </c>
      <c r="AN369" s="142" t="s">
        <v>152</v>
      </c>
      <c r="AO369" s="315" t="s">
        <v>1469</v>
      </c>
      <c r="AP369" s="315" t="s">
        <v>152</v>
      </c>
      <c r="AQ369" s="316"/>
      <c r="AR369" s="142" t="s">
        <v>152</v>
      </c>
      <c r="AS369" s="315" t="s">
        <v>150</v>
      </c>
      <c r="AT369" s="142" t="s">
        <v>152</v>
      </c>
      <c r="AU369" s="316"/>
      <c r="AV369" s="317" t="s">
        <v>152</v>
      </c>
      <c r="AW369" s="142" t="s">
        <v>152</v>
      </c>
    </row>
    <row r="370" spans="1:49" s="142" customFormat="1">
      <c r="A370" s="142" t="s">
        <v>10003</v>
      </c>
      <c r="B370" s="315" t="s">
        <v>10004</v>
      </c>
      <c r="C370" s="142" t="s">
        <v>3444</v>
      </c>
      <c r="D370" s="142" t="s">
        <v>3448</v>
      </c>
      <c r="E370" s="315" t="s">
        <v>13577</v>
      </c>
      <c r="F370" s="315" t="s">
        <v>1789</v>
      </c>
      <c r="G370" s="142" t="s">
        <v>150</v>
      </c>
      <c r="H370" s="316" t="s">
        <v>3445</v>
      </c>
      <c r="I370" s="317">
        <v>19351</v>
      </c>
      <c r="J370" s="317">
        <v>0</v>
      </c>
      <c r="K370" s="317" t="s">
        <v>152</v>
      </c>
      <c r="L370" s="315">
        <v>0</v>
      </c>
      <c r="M370" s="315" t="s">
        <v>152</v>
      </c>
      <c r="N370" s="315" t="s">
        <v>152</v>
      </c>
      <c r="O370" s="315" t="s">
        <v>152</v>
      </c>
      <c r="P370" s="315" t="s">
        <v>12833</v>
      </c>
      <c r="Q370" s="315" t="s">
        <v>152</v>
      </c>
      <c r="R370" s="315" t="s">
        <v>152</v>
      </c>
      <c r="S370" s="315" t="s">
        <v>152</v>
      </c>
      <c r="T370" s="315" t="s">
        <v>152</v>
      </c>
      <c r="U370" s="315" t="s">
        <v>152</v>
      </c>
      <c r="V370" s="315" t="s">
        <v>152</v>
      </c>
      <c r="W370" s="142" t="s">
        <v>10005</v>
      </c>
      <c r="X370" s="142" t="s">
        <v>6493</v>
      </c>
      <c r="Y370" s="142" t="s">
        <v>152</v>
      </c>
      <c r="Z370" s="142" t="s">
        <v>3446</v>
      </c>
      <c r="AA370" s="315" t="s">
        <v>3447</v>
      </c>
      <c r="AB370" s="142" t="s">
        <v>13578</v>
      </c>
      <c r="AC370" s="142" t="s">
        <v>3446</v>
      </c>
      <c r="AD370" s="142" t="s">
        <v>3446</v>
      </c>
      <c r="AE370" s="142" t="s">
        <v>152</v>
      </c>
      <c r="AF370" s="315"/>
      <c r="AH370" s="318" t="s">
        <v>152</v>
      </c>
      <c r="AI370" s="315" t="s">
        <v>3446</v>
      </c>
      <c r="AJ370" s="315" t="s">
        <v>152</v>
      </c>
      <c r="AK370" s="142" t="s">
        <v>10006</v>
      </c>
      <c r="AL370" s="142" t="s">
        <v>1787</v>
      </c>
      <c r="AM370" s="316" t="s">
        <v>10007</v>
      </c>
      <c r="AN370" s="142" t="s">
        <v>152</v>
      </c>
      <c r="AO370" s="315" t="s">
        <v>1469</v>
      </c>
      <c r="AP370" s="315" t="s">
        <v>152</v>
      </c>
      <c r="AQ370" s="316"/>
      <c r="AR370" s="142" t="s">
        <v>152</v>
      </c>
      <c r="AS370" s="315" t="s">
        <v>150</v>
      </c>
      <c r="AT370" s="142" t="s">
        <v>152</v>
      </c>
      <c r="AU370" s="316"/>
      <c r="AV370" s="317" t="s">
        <v>152</v>
      </c>
      <c r="AW370" s="142" t="s">
        <v>152</v>
      </c>
    </row>
    <row r="371" spans="1:49" s="142" customFormat="1">
      <c r="A371" s="142" t="s">
        <v>11703</v>
      </c>
      <c r="B371" s="315" t="s">
        <v>11704</v>
      </c>
      <c r="C371" s="142" t="s">
        <v>3444</v>
      </c>
      <c r="D371" s="142" t="s">
        <v>3448</v>
      </c>
      <c r="E371" s="315" t="s">
        <v>13579</v>
      </c>
      <c r="F371" s="315" t="s">
        <v>1789</v>
      </c>
      <c r="G371" s="142" t="s">
        <v>150</v>
      </c>
      <c r="H371" s="316" t="s">
        <v>3445</v>
      </c>
      <c r="I371" s="317">
        <v>23954</v>
      </c>
      <c r="J371" s="317">
        <v>0</v>
      </c>
      <c r="K371" s="317" t="s">
        <v>152</v>
      </c>
      <c r="L371" s="315">
        <v>0</v>
      </c>
      <c r="M371" s="315" t="s">
        <v>152</v>
      </c>
      <c r="N371" s="315" t="s">
        <v>152</v>
      </c>
      <c r="O371" s="315" t="s">
        <v>152</v>
      </c>
      <c r="P371" s="315" t="s">
        <v>13296</v>
      </c>
      <c r="Q371" s="315" t="s">
        <v>152</v>
      </c>
      <c r="R371" s="315" t="s">
        <v>152</v>
      </c>
      <c r="S371" s="315" t="s">
        <v>152</v>
      </c>
      <c r="T371" s="315" t="s">
        <v>152</v>
      </c>
      <c r="U371" s="315" t="s">
        <v>152</v>
      </c>
      <c r="V371" s="315" t="s">
        <v>152</v>
      </c>
      <c r="W371" s="142" t="s">
        <v>11705</v>
      </c>
      <c r="X371" s="142" t="s">
        <v>6492</v>
      </c>
      <c r="Y371" s="142" t="s">
        <v>152</v>
      </c>
      <c r="Z371" s="142" t="s">
        <v>3446</v>
      </c>
      <c r="AA371" s="315" t="s">
        <v>3447</v>
      </c>
      <c r="AB371" s="142" t="s">
        <v>13580</v>
      </c>
      <c r="AC371" s="142" t="s">
        <v>3446</v>
      </c>
      <c r="AD371" s="142" t="s">
        <v>3446</v>
      </c>
      <c r="AE371" s="142" t="s">
        <v>152</v>
      </c>
      <c r="AF371" s="315"/>
      <c r="AH371" s="318" t="s">
        <v>152</v>
      </c>
      <c r="AI371" s="315" t="s">
        <v>3446</v>
      </c>
      <c r="AJ371" s="315" t="s">
        <v>152</v>
      </c>
      <c r="AK371" s="142" t="s">
        <v>152</v>
      </c>
      <c r="AL371" s="142" t="s">
        <v>1787</v>
      </c>
      <c r="AM371" s="316" t="s">
        <v>8870</v>
      </c>
      <c r="AN371" s="142" t="s">
        <v>152</v>
      </c>
      <c r="AO371" s="315" t="s">
        <v>1469</v>
      </c>
      <c r="AP371" s="315" t="s">
        <v>152</v>
      </c>
      <c r="AQ371" s="316"/>
      <c r="AR371" s="142" t="s">
        <v>152</v>
      </c>
      <c r="AS371" s="315" t="s">
        <v>150</v>
      </c>
      <c r="AT371" s="142" t="s">
        <v>152</v>
      </c>
      <c r="AU371" s="316"/>
      <c r="AV371" s="317" t="s">
        <v>152</v>
      </c>
      <c r="AW371" s="142" t="s">
        <v>152</v>
      </c>
    </row>
    <row r="372" spans="1:49" s="142" customFormat="1">
      <c r="A372" s="142" t="s">
        <v>10032</v>
      </c>
      <c r="B372" s="315" t="s">
        <v>1798</v>
      </c>
      <c r="C372" s="142" t="s">
        <v>3444</v>
      </c>
      <c r="D372" s="142" t="s">
        <v>3448</v>
      </c>
      <c r="E372" s="315" t="s">
        <v>13581</v>
      </c>
      <c r="F372" s="315" t="s">
        <v>1789</v>
      </c>
      <c r="G372" s="142" t="s">
        <v>1788</v>
      </c>
      <c r="H372" s="316" t="s">
        <v>3445</v>
      </c>
      <c r="I372" s="317">
        <v>9695</v>
      </c>
      <c r="J372" s="317">
        <v>0</v>
      </c>
      <c r="K372" s="317" t="s">
        <v>152</v>
      </c>
      <c r="L372" s="315">
        <v>45</v>
      </c>
      <c r="M372" s="315" t="s">
        <v>152</v>
      </c>
      <c r="N372" s="315" t="s">
        <v>152</v>
      </c>
      <c r="O372" s="315" t="s">
        <v>152</v>
      </c>
      <c r="P372" s="315" t="s">
        <v>12837</v>
      </c>
      <c r="Q372" s="315" t="s">
        <v>152</v>
      </c>
      <c r="R372" s="315" t="s">
        <v>152</v>
      </c>
      <c r="S372" s="315" t="s">
        <v>152</v>
      </c>
      <c r="T372" s="315" t="s">
        <v>152</v>
      </c>
      <c r="U372" s="315" t="s">
        <v>152</v>
      </c>
      <c r="V372" s="315" t="s">
        <v>152</v>
      </c>
      <c r="W372" s="142" t="s">
        <v>3856</v>
      </c>
      <c r="X372" s="142" t="s">
        <v>6492</v>
      </c>
      <c r="Y372" s="142" t="s">
        <v>152</v>
      </c>
      <c r="Z372" s="142" t="s">
        <v>3446</v>
      </c>
      <c r="AA372" s="315" t="s">
        <v>3447</v>
      </c>
      <c r="AB372" s="142" t="s">
        <v>13582</v>
      </c>
      <c r="AC372" s="142" t="s">
        <v>3446</v>
      </c>
      <c r="AD372" s="142" t="s">
        <v>3446</v>
      </c>
      <c r="AE372" s="142" t="s">
        <v>152</v>
      </c>
      <c r="AF372" s="315"/>
      <c r="AH372" s="318" t="s">
        <v>152</v>
      </c>
      <c r="AI372" s="315" t="s">
        <v>3446</v>
      </c>
      <c r="AJ372" s="315" t="s">
        <v>152</v>
      </c>
      <c r="AK372" s="142" t="s">
        <v>3107</v>
      </c>
      <c r="AL372" s="142" t="s">
        <v>1787</v>
      </c>
      <c r="AM372" s="316" t="s">
        <v>3857</v>
      </c>
      <c r="AN372" s="142" t="s">
        <v>152</v>
      </c>
      <c r="AO372" s="315" t="s">
        <v>1469</v>
      </c>
      <c r="AP372" s="315" t="s">
        <v>152</v>
      </c>
      <c r="AQ372" s="316"/>
      <c r="AR372" s="142" t="s">
        <v>152</v>
      </c>
      <c r="AS372" s="315" t="s">
        <v>150</v>
      </c>
      <c r="AT372" s="142" t="s">
        <v>152</v>
      </c>
      <c r="AU372" s="316"/>
      <c r="AV372" s="317" t="s">
        <v>152</v>
      </c>
      <c r="AW372" s="142" t="s">
        <v>152</v>
      </c>
    </row>
    <row r="373" spans="1:49" s="142" customFormat="1">
      <c r="A373" s="142" t="s">
        <v>10031</v>
      </c>
      <c r="B373" s="315" t="s">
        <v>280</v>
      </c>
      <c r="C373" s="142" t="s">
        <v>3444</v>
      </c>
      <c r="D373" s="142" t="s">
        <v>3448</v>
      </c>
      <c r="E373" s="315" t="s">
        <v>13583</v>
      </c>
      <c r="F373" s="315" t="s">
        <v>1789</v>
      </c>
      <c r="G373" s="142" t="s">
        <v>1788</v>
      </c>
      <c r="H373" s="316" t="s">
        <v>3445</v>
      </c>
      <c r="I373" s="317">
        <v>9814</v>
      </c>
      <c r="J373" s="317">
        <v>0</v>
      </c>
      <c r="K373" s="317" t="s">
        <v>152</v>
      </c>
      <c r="L373" s="315">
        <v>20</v>
      </c>
      <c r="M373" s="315" t="s">
        <v>152</v>
      </c>
      <c r="N373" s="315" t="s">
        <v>152</v>
      </c>
      <c r="O373" s="315" t="s">
        <v>152</v>
      </c>
      <c r="P373" s="315" t="s">
        <v>12836</v>
      </c>
      <c r="Q373" s="315" t="s">
        <v>152</v>
      </c>
      <c r="R373" s="315" t="s">
        <v>152</v>
      </c>
      <c r="S373" s="315" t="s">
        <v>152</v>
      </c>
      <c r="T373" s="315" t="s">
        <v>152</v>
      </c>
      <c r="U373" s="315" t="s">
        <v>152</v>
      </c>
      <c r="V373" s="315" t="s">
        <v>152</v>
      </c>
      <c r="W373" s="142" t="s">
        <v>3858</v>
      </c>
      <c r="X373" s="142" t="s">
        <v>6492</v>
      </c>
      <c r="Y373" s="142" t="s">
        <v>152</v>
      </c>
      <c r="Z373" s="142" t="s">
        <v>3446</v>
      </c>
      <c r="AA373" s="315" t="s">
        <v>3447</v>
      </c>
      <c r="AB373" s="142" t="s">
        <v>13584</v>
      </c>
      <c r="AC373" s="142" t="s">
        <v>3446</v>
      </c>
      <c r="AD373" s="142" t="s">
        <v>3446</v>
      </c>
      <c r="AE373" s="142" t="s">
        <v>152</v>
      </c>
      <c r="AF373" s="315"/>
      <c r="AH373" s="318" t="s">
        <v>152</v>
      </c>
      <c r="AI373" s="315" t="s">
        <v>3446</v>
      </c>
      <c r="AJ373" s="315" t="s">
        <v>152</v>
      </c>
      <c r="AK373" s="142" t="s">
        <v>152</v>
      </c>
      <c r="AL373" s="142" t="s">
        <v>1787</v>
      </c>
      <c r="AM373" s="316" t="s">
        <v>3859</v>
      </c>
      <c r="AN373" s="142" t="s">
        <v>152</v>
      </c>
      <c r="AO373" s="315" t="s">
        <v>1469</v>
      </c>
      <c r="AP373" s="315" t="s">
        <v>152</v>
      </c>
      <c r="AQ373" s="316"/>
      <c r="AR373" s="142" t="s">
        <v>152</v>
      </c>
      <c r="AS373" s="315" t="s">
        <v>150</v>
      </c>
      <c r="AT373" s="142" t="s">
        <v>152</v>
      </c>
      <c r="AU373" s="316"/>
      <c r="AV373" s="317" t="s">
        <v>152</v>
      </c>
      <c r="AW373" s="142" t="s">
        <v>152</v>
      </c>
    </row>
    <row r="374" spans="1:49" s="142" customFormat="1">
      <c r="A374" s="142" t="s">
        <v>8697</v>
      </c>
      <c r="B374" s="315" t="s">
        <v>260</v>
      </c>
      <c r="C374" s="142" t="s">
        <v>3444</v>
      </c>
      <c r="D374" s="142" t="s">
        <v>3448</v>
      </c>
      <c r="E374" s="315" t="s">
        <v>13585</v>
      </c>
      <c r="F374" s="315" t="s">
        <v>1789</v>
      </c>
      <c r="G374" s="142" t="s">
        <v>1788</v>
      </c>
      <c r="H374" s="316" t="s">
        <v>3445</v>
      </c>
      <c r="I374" s="317">
        <v>22301</v>
      </c>
      <c r="J374" s="317">
        <v>0</v>
      </c>
      <c r="K374" s="317" t="s">
        <v>152</v>
      </c>
      <c r="L374" s="315">
        <v>19</v>
      </c>
      <c r="M374" s="315" t="s">
        <v>152</v>
      </c>
      <c r="N374" s="315" t="s">
        <v>152</v>
      </c>
      <c r="O374" s="315" t="s">
        <v>152</v>
      </c>
      <c r="P374" s="315" t="s">
        <v>12483</v>
      </c>
      <c r="Q374" s="315" t="s">
        <v>152</v>
      </c>
      <c r="R374" s="315" t="s">
        <v>152</v>
      </c>
      <c r="S374" s="315" t="s">
        <v>152</v>
      </c>
      <c r="T374" s="315" t="s">
        <v>152</v>
      </c>
      <c r="U374" s="315" t="s">
        <v>152</v>
      </c>
      <c r="V374" s="315" t="s">
        <v>152</v>
      </c>
      <c r="W374" s="142" t="s">
        <v>3514</v>
      </c>
      <c r="X374" s="142" t="s">
        <v>6492</v>
      </c>
      <c r="Y374" s="142" t="s">
        <v>152</v>
      </c>
      <c r="Z374" s="142" t="s">
        <v>3446</v>
      </c>
      <c r="AA374" s="315" t="s">
        <v>3447</v>
      </c>
      <c r="AB374" s="142" t="s">
        <v>13586</v>
      </c>
      <c r="AC374" s="142" t="s">
        <v>3446</v>
      </c>
      <c r="AD374" s="142" t="s">
        <v>3446</v>
      </c>
      <c r="AE374" s="142" t="s">
        <v>152</v>
      </c>
      <c r="AF374" s="315"/>
      <c r="AH374" s="318" t="s">
        <v>152</v>
      </c>
      <c r="AI374" s="315" t="s">
        <v>3446</v>
      </c>
      <c r="AJ374" s="315" t="s">
        <v>152</v>
      </c>
      <c r="AK374" s="142" t="s">
        <v>152</v>
      </c>
      <c r="AL374" s="142" t="s">
        <v>1787</v>
      </c>
      <c r="AM374" s="316" t="s">
        <v>3515</v>
      </c>
      <c r="AN374" s="142" t="s">
        <v>152</v>
      </c>
      <c r="AO374" s="315" t="s">
        <v>1469</v>
      </c>
      <c r="AP374" s="315" t="s">
        <v>152</v>
      </c>
      <c r="AQ374" s="316"/>
      <c r="AR374" s="142" t="s">
        <v>152</v>
      </c>
      <c r="AS374" s="315" t="s">
        <v>150</v>
      </c>
      <c r="AT374" s="142" t="s">
        <v>152</v>
      </c>
      <c r="AU374" s="316"/>
      <c r="AV374" s="317" t="s">
        <v>152</v>
      </c>
      <c r="AW374" s="142" t="s">
        <v>152</v>
      </c>
    </row>
    <row r="375" spans="1:49" s="142" customFormat="1">
      <c r="A375" s="142" t="s">
        <v>8704</v>
      </c>
      <c r="B375" s="315" t="s">
        <v>262</v>
      </c>
      <c r="C375" s="142" t="s">
        <v>3444</v>
      </c>
      <c r="D375" s="142" t="s">
        <v>3448</v>
      </c>
      <c r="E375" s="315" t="s">
        <v>13587</v>
      </c>
      <c r="F375" s="315" t="s">
        <v>1789</v>
      </c>
      <c r="G375" s="142" t="s">
        <v>1788</v>
      </c>
      <c r="H375" s="316" t="s">
        <v>3445</v>
      </c>
      <c r="I375" s="317">
        <v>41574</v>
      </c>
      <c r="J375" s="317">
        <v>0</v>
      </c>
      <c r="K375" s="317" t="s">
        <v>152</v>
      </c>
      <c r="L375" s="315">
        <v>8</v>
      </c>
      <c r="M375" s="315" t="s">
        <v>152</v>
      </c>
      <c r="N375" s="315" t="s">
        <v>152</v>
      </c>
      <c r="O375" s="315" t="s">
        <v>152</v>
      </c>
      <c r="P375" s="315" t="s">
        <v>12490</v>
      </c>
      <c r="Q375" s="315" t="s">
        <v>152</v>
      </c>
      <c r="R375" s="315" t="s">
        <v>152</v>
      </c>
      <c r="S375" s="315" t="s">
        <v>152</v>
      </c>
      <c r="T375" s="315" t="s">
        <v>152</v>
      </c>
      <c r="U375" s="315" t="s">
        <v>152</v>
      </c>
      <c r="V375" s="315" t="s">
        <v>152</v>
      </c>
      <c r="W375" s="142" t="s">
        <v>3500</v>
      </c>
      <c r="X375" s="142" t="s">
        <v>6492</v>
      </c>
      <c r="Y375" s="142" t="s">
        <v>152</v>
      </c>
      <c r="Z375" s="142" t="s">
        <v>3446</v>
      </c>
      <c r="AA375" s="315" t="s">
        <v>3447</v>
      </c>
      <c r="AB375" s="142" t="s">
        <v>13588</v>
      </c>
      <c r="AC375" s="142" t="s">
        <v>3446</v>
      </c>
      <c r="AD375" s="142" t="s">
        <v>3446</v>
      </c>
      <c r="AE375" s="142" t="s">
        <v>152</v>
      </c>
      <c r="AF375" s="315"/>
      <c r="AH375" s="318" t="s">
        <v>152</v>
      </c>
      <c r="AI375" s="315" t="s">
        <v>3446</v>
      </c>
      <c r="AJ375" s="315" t="s">
        <v>152</v>
      </c>
      <c r="AK375" s="142" t="s">
        <v>152</v>
      </c>
      <c r="AL375" s="142" t="s">
        <v>1787</v>
      </c>
      <c r="AM375" s="316" t="s">
        <v>3501</v>
      </c>
      <c r="AN375" s="142" t="s">
        <v>152</v>
      </c>
      <c r="AO375" s="315" t="s">
        <v>1469</v>
      </c>
      <c r="AP375" s="315" t="s">
        <v>152</v>
      </c>
      <c r="AQ375" s="316"/>
      <c r="AR375" s="142" t="s">
        <v>152</v>
      </c>
      <c r="AS375" s="315" t="s">
        <v>150</v>
      </c>
      <c r="AT375" s="142" t="s">
        <v>152</v>
      </c>
      <c r="AU375" s="316"/>
      <c r="AV375" s="317" t="s">
        <v>152</v>
      </c>
      <c r="AW375" s="142" t="s">
        <v>152</v>
      </c>
    </row>
    <row r="376" spans="1:49" s="142" customFormat="1">
      <c r="A376" s="142" t="s">
        <v>8706</v>
      </c>
      <c r="B376" s="315" t="s">
        <v>266</v>
      </c>
      <c r="C376" s="142" t="s">
        <v>3444</v>
      </c>
      <c r="D376" s="142" t="s">
        <v>3448</v>
      </c>
      <c r="E376" s="315" t="s">
        <v>13589</v>
      </c>
      <c r="F376" s="315" t="s">
        <v>1789</v>
      </c>
      <c r="G376" s="142" t="s">
        <v>1788</v>
      </c>
      <c r="H376" s="316" t="s">
        <v>3445</v>
      </c>
      <c r="I376" s="317">
        <v>49451</v>
      </c>
      <c r="J376" s="317">
        <v>0</v>
      </c>
      <c r="K376" s="317" t="s">
        <v>152</v>
      </c>
      <c r="L376" s="315">
        <v>8</v>
      </c>
      <c r="M376" s="315" t="s">
        <v>152</v>
      </c>
      <c r="N376" s="315" t="s">
        <v>152</v>
      </c>
      <c r="O376" s="315" t="s">
        <v>152</v>
      </c>
      <c r="P376" s="315" t="s">
        <v>12492</v>
      </c>
      <c r="Q376" s="315" t="s">
        <v>152</v>
      </c>
      <c r="R376" s="315" t="s">
        <v>152</v>
      </c>
      <c r="S376" s="315" t="s">
        <v>152</v>
      </c>
      <c r="T376" s="315" t="s">
        <v>152</v>
      </c>
      <c r="U376" s="315" t="s">
        <v>152</v>
      </c>
      <c r="V376" s="315" t="s">
        <v>152</v>
      </c>
      <c r="W376" s="142" t="s">
        <v>3496</v>
      </c>
      <c r="X376" s="142" t="s">
        <v>6492</v>
      </c>
      <c r="Y376" s="142" t="s">
        <v>152</v>
      </c>
      <c r="Z376" s="142" t="s">
        <v>3446</v>
      </c>
      <c r="AA376" s="315" t="s">
        <v>3447</v>
      </c>
      <c r="AB376" s="142" t="s">
        <v>13590</v>
      </c>
      <c r="AC376" s="142" t="s">
        <v>3446</v>
      </c>
      <c r="AD376" s="142" t="s">
        <v>3446</v>
      </c>
      <c r="AE376" s="142" t="s">
        <v>152</v>
      </c>
      <c r="AF376" s="315"/>
      <c r="AH376" s="318" t="s">
        <v>152</v>
      </c>
      <c r="AI376" s="315" t="s">
        <v>3446</v>
      </c>
      <c r="AJ376" s="315" t="s">
        <v>152</v>
      </c>
      <c r="AK376" s="142" t="s">
        <v>152</v>
      </c>
      <c r="AL376" s="142" t="s">
        <v>1787</v>
      </c>
      <c r="AM376" s="316" t="s">
        <v>3497</v>
      </c>
      <c r="AN376" s="142" t="s">
        <v>152</v>
      </c>
      <c r="AO376" s="315" t="s">
        <v>1469</v>
      </c>
      <c r="AP376" s="315" t="s">
        <v>152</v>
      </c>
      <c r="AQ376" s="316"/>
      <c r="AR376" s="142" t="s">
        <v>152</v>
      </c>
      <c r="AS376" s="315" t="s">
        <v>150</v>
      </c>
      <c r="AT376" s="142" t="s">
        <v>152</v>
      </c>
      <c r="AU376" s="316"/>
      <c r="AV376" s="317" t="s">
        <v>152</v>
      </c>
      <c r="AW376" s="142" t="s">
        <v>152</v>
      </c>
    </row>
    <row r="377" spans="1:49" s="142" customFormat="1">
      <c r="A377" s="142" t="s">
        <v>11815</v>
      </c>
      <c r="B377" s="315" t="s">
        <v>2877</v>
      </c>
      <c r="C377" s="142" t="s">
        <v>3444</v>
      </c>
      <c r="D377" s="142" t="s">
        <v>3448</v>
      </c>
      <c r="E377" s="315" t="s">
        <v>13591</v>
      </c>
      <c r="F377" s="315" t="s">
        <v>1789</v>
      </c>
      <c r="G377" s="142" t="s">
        <v>1788</v>
      </c>
      <c r="H377" s="316" t="s">
        <v>3445</v>
      </c>
      <c r="I377" s="317">
        <v>12680</v>
      </c>
      <c r="J377" s="317">
        <v>0</v>
      </c>
      <c r="K377" s="317" t="s">
        <v>152</v>
      </c>
      <c r="L377" s="315">
        <v>8</v>
      </c>
      <c r="M377" s="315" t="s">
        <v>152</v>
      </c>
      <c r="N377" s="315" t="s">
        <v>152</v>
      </c>
      <c r="O377" s="315" t="s">
        <v>152</v>
      </c>
      <c r="P377" s="315" t="s">
        <v>13332</v>
      </c>
      <c r="Q377" s="315" t="s">
        <v>152</v>
      </c>
      <c r="R377" s="315" t="s">
        <v>152</v>
      </c>
      <c r="S377" s="315" t="s">
        <v>152</v>
      </c>
      <c r="T377" s="315" t="s">
        <v>152</v>
      </c>
      <c r="U377" s="315" t="s">
        <v>152</v>
      </c>
      <c r="V377" s="315" t="s">
        <v>152</v>
      </c>
      <c r="W377" s="142" t="s">
        <v>3457</v>
      </c>
      <c r="X377" s="142" t="s">
        <v>6492</v>
      </c>
      <c r="Y377" s="142" t="s">
        <v>152</v>
      </c>
      <c r="Z377" s="142" t="s">
        <v>3446</v>
      </c>
      <c r="AA377" s="315" t="s">
        <v>3447</v>
      </c>
      <c r="AB377" s="142" t="s">
        <v>13592</v>
      </c>
      <c r="AC377" s="142" t="s">
        <v>3446</v>
      </c>
      <c r="AD377" s="142" t="s">
        <v>3446</v>
      </c>
      <c r="AE377" s="142" t="s">
        <v>152</v>
      </c>
      <c r="AF377" s="315"/>
      <c r="AH377" s="318" t="s">
        <v>152</v>
      </c>
      <c r="AI377" s="315" t="s">
        <v>3446</v>
      </c>
      <c r="AJ377" s="315" t="s">
        <v>152</v>
      </c>
      <c r="AK377" s="142" t="s">
        <v>152</v>
      </c>
      <c r="AL377" s="142" t="s">
        <v>1787</v>
      </c>
      <c r="AM377" s="316" t="s">
        <v>3458</v>
      </c>
      <c r="AN377" s="142" t="s">
        <v>152</v>
      </c>
      <c r="AO377" s="315" t="s">
        <v>1469</v>
      </c>
      <c r="AP377" s="315" t="s">
        <v>152</v>
      </c>
      <c r="AQ377" s="316"/>
      <c r="AR377" s="142" t="s">
        <v>152</v>
      </c>
      <c r="AS377" s="315" t="s">
        <v>150</v>
      </c>
      <c r="AT377" s="142" t="s">
        <v>152</v>
      </c>
      <c r="AU377" s="316"/>
      <c r="AV377" s="317" t="s">
        <v>152</v>
      </c>
      <c r="AW377" s="142" t="s">
        <v>152</v>
      </c>
    </row>
    <row r="378" spans="1:49" s="142" customFormat="1">
      <c r="A378" s="142" t="s">
        <v>11817</v>
      </c>
      <c r="B378" s="315" t="s">
        <v>2879</v>
      </c>
      <c r="C378" s="142" t="s">
        <v>3444</v>
      </c>
      <c r="D378" s="142" t="s">
        <v>3448</v>
      </c>
      <c r="E378" s="315" t="s">
        <v>13593</v>
      </c>
      <c r="F378" s="315" t="s">
        <v>1789</v>
      </c>
      <c r="G378" s="142" t="s">
        <v>1788</v>
      </c>
      <c r="H378" s="316" t="s">
        <v>3445</v>
      </c>
      <c r="I378" s="317">
        <v>16472</v>
      </c>
      <c r="J378" s="317">
        <v>0</v>
      </c>
      <c r="K378" s="317" t="s">
        <v>152</v>
      </c>
      <c r="L378" s="315">
        <v>61</v>
      </c>
      <c r="M378" s="315" t="s">
        <v>152</v>
      </c>
      <c r="N378" s="315" t="s">
        <v>152</v>
      </c>
      <c r="O378" s="315" t="s">
        <v>152</v>
      </c>
      <c r="P378" s="315" t="s">
        <v>13334</v>
      </c>
      <c r="Q378" s="315" t="s">
        <v>152</v>
      </c>
      <c r="R378" s="315" t="s">
        <v>152</v>
      </c>
      <c r="S378" s="315" t="s">
        <v>152</v>
      </c>
      <c r="T378" s="315" t="s">
        <v>152</v>
      </c>
      <c r="U378" s="315" t="s">
        <v>152</v>
      </c>
      <c r="V378" s="315" t="s">
        <v>152</v>
      </c>
      <c r="W378" s="142" t="s">
        <v>3453</v>
      </c>
      <c r="X378" s="142" t="s">
        <v>6492</v>
      </c>
      <c r="Y378" s="142" t="s">
        <v>152</v>
      </c>
      <c r="Z378" s="142" t="s">
        <v>3446</v>
      </c>
      <c r="AA378" s="315" t="s">
        <v>3447</v>
      </c>
      <c r="AB378" s="142" t="s">
        <v>13594</v>
      </c>
      <c r="AC378" s="142" t="s">
        <v>3446</v>
      </c>
      <c r="AD378" s="142" t="s">
        <v>3446</v>
      </c>
      <c r="AE378" s="142" t="s">
        <v>152</v>
      </c>
      <c r="AF378" s="315"/>
      <c r="AH378" s="318" t="s">
        <v>152</v>
      </c>
      <c r="AI378" s="315" t="s">
        <v>3446</v>
      </c>
      <c r="AJ378" s="315" t="s">
        <v>152</v>
      </c>
      <c r="AK378" s="142" t="s">
        <v>152</v>
      </c>
      <c r="AL378" s="142" t="s">
        <v>1787</v>
      </c>
      <c r="AM378" s="316" t="s">
        <v>3454</v>
      </c>
      <c r="AN378" s="142" t="s">
        <v>152</v>
      </c>
      <c r="AO378" s="315" t="s">
        <v>1469</v>
      </c>
      <c r="AP378" s="315" t="s">
        <v>152</v>
      </c>
      <c r="AQ378" s="316"/>
      <c r="AR378" s="142" t="s">
        <v>152</v>
      </c>
      <c r="AS378" s="315" t="s">
        <v>150</v>
      </c>
      <c r="AT378" s="142" t="s">
        <v>152</v>
      </c>
      <c r="AU378" s="316"/>
      <c r="AV378" s="317" t="s">
        <v>152</v>
      </c>
      <c r="AW378" s="142" t="s">
        <v>152</v>
      </c>
    </row>
    <row r="379" spans="1:49" s="142" customFormat="1">
      <c r="A379" s="142" t="s">
        <v>9737</v>
      </c>
      <c r="B379" s="315" t="s">
        <v>267</v>
      </c>
      <c r="C379" s="142" t="s">
        <v>3444</v>
      </c>
      <c r="D379" s="142" t="s">
        <v>3448</v>
      </c>
      <c r="E379" s="315" t="s">
        <v>13595</v>
      </c>
      <c r="F379" s="315" t="s">
        <v>1789</v>
      </c>
      <c r="G379" s="142" t="s">
        <v>150</v>
      </c>
      <c r="H379" s="316" t="s">
        <v>3445</v>
      </c>
      <c r="I379" s="317">
        <v>100000</v>
      </c>
      <c r="J379" s="317">
        <v>0</v>
      </c>
      <c r="K379" s="317" t="s">
        <v>152</v>
      </c>
      <c r="L379" s="315">
        <v>0</v>
      </c>
      <c r="M379" s="315" t="s">
        <v>152</v>
      </c>
      <c r="N379" s="315" t="s">
        <v>152</v>
      </c>
      <c r="O379" s="315" t="s">
        <v>152</v>
      </c>
      <c r="P379" s="315" t="s">
        <v>12738</v>
      </c>
      <c r="Q379" s="315" t="s">
        <v>152</v>
      </c>
      <c r="R379" s="315" t="s">
        <v>152</v>
      </c>
      <c r="S379" s="315" t="s">
        <v>152</v>
      </c>
      <c r="T379" s="315" t="s">
        <v>152</v>
      </c>
      <c r="U379" s="315" t="s">
        <v>152</v>
      </c>
      <c r="V379" s="315" t="s">
        <v>152</v>
      </c>
      <c r="W379" s="142" t="s">
        <v>7398</v>
      </c>
      <c r="X379" s="142" t="s">
        <v>6492</v>
      </c>
      <c r="Y379" s="142" t="s">
        <v>152</v>
      </c>
      <c r="Z379" s="142" t="s">
        <v>3446</v>
      </c>
      <c r="AA379" s="315" t="s">
        <v>3447</v>
      </c>
      <c r="AB379" s="142" t="s">
        <v>13596</v>
      </c>
      <c r="AC379" s="142" t="s">
        <v>3446</v>
      </c>
      <c r="AD379" s="142" t="s">
        <v>3446</v>
      </c>
      <c r="AE379" s="142" t="s">
        <v>152</v>
      </c>
      <c r="AF379" s="315"/>
      <c r="AH379" s="318" t="s">
        <v>152</v>
      </c>
      <c r="AI379" s="315" t="s">
        <v>3446</v>
      </c>
      <c r="AJ379" s="315" t="s">
        <v>152</v>
      </c>
      <c r="AK379" s="142" t="s">
        <v>152</v>
      </c>
      <c r="AL379" s="142" t="s">
        <v>1787</v>
      </c>
      <c r="AM379" s="316" t="s">
        <v>3705</v>
      </c>
      <c r="AN379" s="142" t="s">
        <v>152</v>
      </c>
      <c r="AO379" s="315" t="s">
        <v>1469</v>
      </c>
      <c r="AP379" s="315" t="s">
        <v>152</v>
      </c>
      <c r="AQ379" s="316"/>
      <c r="AR379" s="142" t="s">
        <v>152</v>
      </c>
      <c r="AS379" s="315" t="s">
        <v>150</v>
      </c>
      <c r="AT379" s="142" t="s">
        <v>152</v>
      </c>
      <c r="AU379" s="316"/>
      <c r="AV379" s="317" t="s">
        <v>152</v>
      </c>
      <c r="AW379" s="142" t="s">
        <v>152</v>
      </c>
    </row>
    <row r="380" spans="1:49" s="142" customFormat="1">
      <c r="A380" s="142" t="s">
        <v>10343</v>
      </c>
      <c r="B380" s="315" t="s">
        <v>227</v>
      </c>
      <c r="C380" s="142" t="s">
        <v>3444</v>
      </c>
      <c r="D380" s="142" t="s">
        <v>3448</v>
      </c>
      <c r="E380" s="315" t="s">
        <v>13597</v>
      </c>
      <c r="F380" s="315" t="s">
        <v>1789</v>
      </c>
      <c r="G380" s="142" t="s">
        <v>1788</v>
      </c>
      <c r="H380" s="316" t="s">
        <v>3445</v>
      </c>
      <c r="I380" s="317">
        <v>23270</v>
      </c>
      <c r="J380" s="317">
        <v>0</v>
      </c>
      <c r="K380" s="317" t="s">
        <v>152</v>
      </c>
      <c r="L380" s="315">
        <v>9</v>
      </c>
      <c r="M380" s="315" t="s">
        <v>152</v>
      </c>
      <c r="N380" s="315" t="s">
        <v>152</v>
      </c>
      <c r="O380" s="315" t="s">
        <v>152</v>
      </c>
      <c r="P380" s="315" t="s">
        <v>12953</v>
      </c>
      <c r="Q380" s="315" t="s">
        <v>152</v>
      </c>
      <c r="R380" s="315" t="s">
        <v>152</v>
      </c>
      <c r="S380" s="315" t="s">
        <v>152</v>
      </c>
      <c r="T380" s="315" t="s">
        <v>152</v>
      </c>
      <c r="U380" s="315" t="s">
        <v>152</v>
      </c>
      <c r="V380" s="315" t="s">
        <v>152</v>
      </c>
      <c r="W380" s="142" t="s">
        <v>3749</v>
      </c>
      <c r="X380" s="142" t="s">
        <v>6492</v>
      </c>
      <c r="Y380" s="142" t="s">
        <v>152</v>
      </c>
      <c r="Z380" s="142" t="s">
        <v>3446</v>
      </c>
      <c r="AA380" s="315" t="s">
        <v>3447</v>
      </c>
      <c r="AB380" s="142" t="s">
        <v>13598</v>
      </c>
      <c r="AC380" s="142" t="s">
        <v>3446</v>
      </c>
      <c r="AD380" s="142" t="s">
        <v>3446</v>
      </c>
      <c r="AE380" s="142" t="s">
        <v>152</v>
      </c>
      <c r="AF380" s="315"/>
      <c r="AH380" s="318" t="s">
        <v>152</v>
      </c>
      <c r="AI380" s="315" t="s">
        <v>3446</v>
      </c>
      <c r="AJ380" s="315" t="s">
        <v>152</v>
      </c>
      <c r="AK380" s="142" t="s">
        <v>152</v>
      </c>
      <c r="AL380" s="142" t="s">
        <v>1787</v>
      </c>
      <c r="AM380" s="316" t="s">
        <v>3750</v>
      </c>
      <c r="AN380" s="142" t="s">
        <v>152</v>
      </c>
      <c r="AO380" s="315" t="s">
        <v>1469</v>
      </c>
      <c r="AP380" s="315" t="s">
        <v>152</v>
      </c>
      <c r="AQ380" s="316"/>
      <c r="AR380" s="142" t="s">
        <v>152</v>
      </c>
      <c r="AS380" s="315" t="s">
        <v>150</v>
      </c>
      <c r="AT380" s="142" t="s">
        <v>152</v>
      </c>
      <c r="AU380" s="316"/>
      <c r="AV380" s="317" t="s">
        <v>152</v>
      </c>
      <c r="AW380" s="142" t="s">
        <v>152</v>
      </c>
    </row>
    <row r="381" spans="1:49" s="142" customFormat="1">
      <c r="A381" s="142" t="s">
        <v>9734</v>
      </c>
      <c r="B381" s="315" t="s">
        <v>269</v>
      </c>
      <c r="C381" s="142" t="s">
        <v>3444</v>
      </c>
      <c r="D381" s="142" t="s">
        <v>3448</v>
      </c>
      <c r="E381" s="315" t="s">
        <v>13382</v>
      </c>
      <c r="F381" s="315" t="s">
        <v>1789</v>
      </c>
      <c r="G381" s="142" t="s">
        <v>150</v>
      </c>
      <c r="H381" s="316" t="s">
        <v>3445</v>
      </c>
      <c r="I381" s="317">
        <v>18421</v>
      </c>
      <c r="J381" s="317">
        <v>0</v>
      </c>
      <c r="K381" s="317" t="s">
        <v>152</v>
      </c>
      <c r="L381" s="315">
        <v>0</v>
      </c>
      <c r="M381" s="315" t="s">
        <v>152</v>
      </c>
      <c r="N381" s="315" t="s">
        <v>152</v>
      </c>
      <c r="O381" s="315" t="s">
        <v>152</v>
      </c>
      <c r="P381" s="315" t="s">
        <v>13599</v>
      </c>
      <c r="Q381" s="315" t="s">
        <v>152</v>
      </c>
      <c r="R381" s="315" t="s">
        <v>152</v>
      </c>
      <c r="S381" s="315" t="s">
        <v>152</v>
      </c>
      <c r="T381" s="315" t="s">
        <v>152</v>
      </c>
      <c r="U381" s="315" t="s">
        <v>152</v>
      </c>
      <c r="V381" s="315" t="s">
        <v>152</v>
      </c>
      <c r="W381" s="142" t="s">
        <v>3707</v>
      </c>
      <c r="X381" s="142" t="s">
        <v>6492</v>
      </c>
      <c r="Y381" s="142" t="s">
        <v>152</v>
      </c>
      <c r="Z381" s="142" t="s">
        <v>3446</v>
      </c>
      <c r="AA381" s="315" t="s">
        <v>3447</v>
      </c>
      <c r="AB381" s="142" t="s">
        <v>13548</v>
      </c>
      <c r="AC381" s="142" t="s">
        <v>3446</v>
      </c>
      <c r="AD381" s="142" t="s">
        <v>3446</v>
      </c>
      <c r="AE381" s="142" t="s">
        <v>152</v>
      </c>
      <c r="AF381" s="315"/>
      <c r="AH381" s="318" t="s">
        <v>152</v>
      </c>
      <c r="AI381" s="315" t="s">
        <v>3446</v>
      </c>
      <c r="AJ381" s="315" t="s">
        <v>152</v>
      </c>
      <c r="AK381" s="142" t="s">
        <v>152</v>
      </c>
      <c r="AL381" s="142" t="s">
        <v>152</v>
      </c>
      <c r="AM381" s="316" t="s">
        <v>152</v>
      </c>
      <c r="AN381" s="142" t="s">
        <v>152</v>
      </c>
      <c r="AO381" s="315" t="s">
        <v>1469</v>
      </c>
      <c r="AP381" s="315" t="s">
        <v>152</v>
      </c>
      <c r="AQ381" s="316"/>
      <c r="AR381" s="142" t="s">
        <v>152</v>
      </c>
      <c r="AS381" s="315" t="s">
        <v>150</v>
      </c>
      <c r="AT381" s="142" t="s">
        <v>152</v>
      </c>
      <c r="AU381" s="316"/>
      <c r="AV381" s="317" t="s">
        <v>152</v>
      </c>
      <c r="AW381" s="142" t="s">
        <v>152</v>
      </c>
    </row>
    <row r="382" spans="1:49" s="142" customFormat="1">
      <c r="A382" s="142" t="s">
        <v>9743</v>
      </c>
      <c r="B382" s="315" t="s">
        <v>270</v>
      </c>
      <c r="C382" s="142" t="s">
        <v>3444</v>
      </c>
      <c r="D382" s="142" t="s">
        <v>3448</v>
      </c>
      <c r="E382" s="315" t="s">
        <v>13600</v>
      </c>
      <c r="F382" s="315" t="s">
        <v>1789</v>
      </c>
      <c r="G382" s="142" t="s">
        <v>150</v>
      </c>
      <c r="H382" s="316" t="s">
        <v>3445</v>
      </c>
      <c r="I382" s="317">
        <v>21231</v>
      </c>
      <c r="J382" s="317">
        <v>0</v>
      </c>
      <c r="K382" s="317" t="s">
        <v>152</v>
      </c>
      <c r="L382" s="315">
        <v>0</v>
      </c>
      <c r="M382" s="315" t="s">
        <v>152</v>
      </c>
      <c r="N382" s="315" t="s">
        <v>152</v>
      </c>
      <c r="O382" s="315" t="s">
        <v>152</v>
      </c>
      <c r="P382" s="315" t="s">
        <v>12742</v>
      </c>
      <c r="Q382" s="315" t="s">
        <v>152</v>
      </c>
      <c r="R382" s="315" t="s">
        <v>152</v>
      </c>
      <c r="S382" s="315" t="s">
        <v>152</v>
      </c>
      <c r="T382" s="315" t="s">
        <v>152</v>
      </c>
      <c r="U382" s="315" t="s">
        <v>152</v>
      </c>
      <c r="V382" s="315" t="s">
        <v>152</v>
      </c>
      <c r="W382" s="142" t="s">
        <v>3699</v>
      </c>
      <c r="X382" s="142" t="s">
        <v>6492</v>
      </c>
      <c r="Y382" s="142" t="s">
        <v>152</v>
      </c>
      <c r="Z382" s="142" t="s">
        <v>3446</v>
      </c>
      <c r="AA382" s="315" t="s">
        <v>3447</v>
      </c>
      <c r="AB382" s="142" t="s">
        <v>13601</v>
      </c>
      <c r="AC382" s="142" t="s">
        <v>3446</v>
      </c>
      <c r="AD382" s="142" t="s">
        <v>3446</v>
      </c>
      <c r="AE382" s="142" t="s">
        <v>152</v>
      </c>
      <c r="AF382" s="315"/>
      <c r="AH382" s="318" t="s">
        <v>152</v>
      </c>
      <c r="AI382" s="315" t="s">
        <v>3446</v>
      </c>
      <c r="AJ382" s="315" t="s">
        <v>152</v>
      </c>
      <c r="AK382" s="142" t="s">
        <v>152</v>
      </c>
      <c r="AL382" s="142" t="s">
        <v>1787</v>
      </c>
      <c r="AM382" s="316" t="s">
        <v>3700</v>
      </c>
      <c r="AN382" s="142" t="s">
        <v>152</v>
      </c>
      <c r="AO382" s="315" t="s">
        <v>1469</v>
      </c>
      <c r="AP382" s="315" t="s">
        <v>152</v>
      </c>
      <c r="AQ382" s="316"/>
      <c r="AR382" s="142" t="s">
        <v>152</v>
      </c>
      <c r="AS382" s="315" t="s">
        <v>150</v>
      </c>
      <c r="AT382" s="142" t="s">
        <v>152</v>
      </c>
      <c r="AU382" s="316"/>
      <c r="AV382" s="317" t="s">
        <v>152</v>
      </c>
      <c r="AW382" s="142" t="s">
        <v>152</v>
      </c>
    </row>
    <row r="383" spans="1:49" s="142" customFormat="1">
      <c r="A383" s="142" t="s">
        <v>10296</v>
      </c>
      <c r="B383" s="315" t="s">
        <v>235</v>
      </c>
      <c r="C383" s="142" t="s">
        <v>3444</v>
      </c>
      <c r="D383" s="142" t="s">
        <v>3448</v>
      </c>
      <c r="E383" s="315" t="s">
        <v>13602</v>
      </c>
      <c r="F383" s="315" t="s">
        <v>1789</v>
      </c>
      <c r="G383" s="142" t="s">
        <v>1788</v>
      </c>
      <c r="H383" s="316" t="s">
        <v>3445</v>
      </c>
      <c r="I383" s="317">
        <v>20684</v>
      </c>
      <c r="J383" s="317">
        <v>0</v>
      </c>
      <c r="K383" s="317" t="s">
        <v>152</v>
      </c>
      <c r="L383" s="315">
        <v>0</v>
      </c>
      <c r="M383" s="315" t="s">
        <v>152</v>
      </c>
      <c r="N383" s="315" t="s">
        <v>152</v>
      </c>
      <c r="O383" s="315" t="s">
        <v>152</v>
      </c>
      <c r="P383" s="315" t="s">
        <v>12919</v>
      </c>
      <c r="Q383" s="315" t="s">
        <v>152</v>
      </c>
      <c r="R383" s="315" t="s">
        <v>152</v>
      </c>
      <c r="S383" s="315" t="s">
        <v>152</v>
      </c>
      <c r="T383" s="315" t="s">
        <v>152</v>
      </c>
      <c r="U383" s="315" t="s">
        <v>152</v>
      </c>
      <c r="V383" s="315" t="s">
        <v>152</v>
      </c>
      <c r="W383" s="142" t="s">
        <v>3547</v>
      </c>
      <c r="X383" s="142" t="s">
        <v>6492</v>
      </c>
      <c r="Y383" s="142" t="s">
        <v>152</v>
      </c>
      <c r="Z383" s="142" t="s">
        <v>3446</v>
      </c>
      <c r="AA383" s="315" t="s">
        <v>3447</v>
      </c>
      <c r="AB383" s="142" t="s">
        <v>13603</v>
      </c>
      <c r="AC383" s="142" t="s">
        <v>3446</v>
      </c>
      <c r="AD383" s="142" t="s">
        <v>3446</v>
      </c>
      <c r="AE383" s="142" t="s">
        <v>152</v>
      </c>
      <c r="AF383" s="315"/>
      <c r="AH383" s="318" t="s">
        <v>152</v>
      </c>
      <c r="AI383" s="315" t="s">
        <v>3446</v>
      </c>
      <c r="AJ383" s="315" t="s">
        <v>152</v>
      </c>
      <c r="AK383" s="142" t="s">
        <v>152</v>
      </c>
      <c r="AL383" s="142" t="s">
        <v>152</v>
      </c>
      <c r="AM383" s="316" t="s">
        <v>152</v>
      </c>
      <c r="AN383" s="142" t="s">
        <v>152</v>
      </c>
      <c r="AO383" s="315" t="s">
        <v>1469</v>
      </c>
      <c r="AP383" s="315" t="s">
        <v>152</v>
      </c>
      <c r="AQ383" s="316"/>
      <c r="AR383" s="142" t="s">
        <v>152</v>
      </c>
      <c r="AS383" s="315" t="s">
        <v>150</v>
      </c>
      <c r="AT383" s="142" t="s">
        <v>152</v>
      </c>
      <c r="AU383" s="316"/>
      <c r="AV383" s="317" t="s">
        <v>152</v>
      </c>
      <c r="AW383" s="142" t="s">
        <v>152</v>
      </c>
    </row>
    <row r="384" spans="1:49" s="142" customFormat="1">
      <c r="A384" s="142" t="s">
        <v>10349</v>
      </c>
      <c r="B384" s="315" t="s">
        <v>241</v>
      </c>
      <c r="C384" s="142" t="s">
        <v>3444</v>
      </c>
      <c r="D384" s="142" t="s">
        <v>3448</v>
      </c>
      <c r="E384" s="315" t="s">
        <v>13604</v>
      </c>
      <c r="F384" s="315" t="s">
        <v>1789</v>
      </c>
      <c r="G384" s="142" t="s">
        <v>1788</v>
      </c>
      <c r="H384" s="316" t="s">
        <v>3445</v>
      </c>
      <c r="I384" s="317">
        <v>24778</v>
      </c>
      <c r="J384" s="317">
        <v>0</v>
      </c>
      <c r="K384" s="317" t="s">
        <v>152</v>
      </c>
      <c r="L384" s="315">
        <v>14</v>
      </c>
      <c r="M384" s="315" t="s">
        <v>152</v>
      </c>
      <c r="N384" s="315" t="s">
        <v>152</v>
      </c>
      <c r="O384" s="315" t="s">
        <v>152</v>
      </c>
      <c r="P384" s="315" t="s">
        <v>12959</v>
      </c>
      <c r="Q384" s="315" t="s">
        <v>152</v>
      </c>
      <c r="R384" s="315" t="s">
        <v>152</v>
      </c>
      <c r="S384" s="315" t="s">
        <v>152</v>
      </c>
      <c r="T384" s="315" t="s">
        <v>152</v>
      </c>
      <c r="U384" s="315" t="s">
        <v>152</v>
      </c>
      <c r="V384" s="315" t="s">
        <v>152</v>
      </c>
      <c r="W384" s="142" t="s">
        <v>3740</v>
      </c>
      <c r="X384" s="142" t="s">
        <v>6492</v>
      </c>
      <c r="Y384" s="142" t="s">
        <v>152</v>
      </c>
      <c r="Z384" s="142" t="s">
        <v>3446</v>
      </c>
      <c r="AA384" s="315" t="s">
        <v>3447</v>
      </c>
      <c r="AB384" s="142" t="s">
        <v>13550</v>
      </c>
      <c r="AC384" s="142" t="s">
        <v>3446</v>
      </c>
      <c r="AD384" s="142" t="s">
        <v>3446</v>
      </c>
      <c r="AE384" s="142" t="s">
        <v>152</v>
      </c>
      <c r="AF384" s="315"/>
      <c r="AH384" s="318" t="s">
        <v>152</v>
      </c>
      <c r="AI384" s="315" t="s">
        <v>3446</v>
      </c>
      <c r="AJ384" s="315" t="s">
        <v>152</v>
      </c>
      <c r="AK384" s="142" t="s">
        <v>152</v>
      </c>
      <c r="AL384" s="142" t="s">
        <v>1787</v>
      </c>
      <c r="AM384" s="316" t="s">
        <v>3701</v>
      </c>
      <c r="AN384" s="142" t="s">
        <v>152</v>
      </c>
      <c r="AO384" s="315" t="s">
        <v>1469</v>
      </c>
      <c r="AP384" s="315" t="s">
        <v>152</v>
      </c>
      <c r="AQ384" s="316"/>
      <c r="AR384" s="142" t="s">
        <v>152</v>
      </c>
      <c r="AS384" s="315" t="s">
        <v>150</v>
      </c>
      <c r="AT384" s="142" t="s">
        <v>152</v>
      </c>
      <c r="AU384" s="316"/>
      <c r="AV384" s="317" t="s">
        <v>152</v>
      </c>
      <c r="AW384" s="142" t="s">
        <v>152</v>
      </c>
    </row>
    <row r="385" spans="1:49" s="142" customFormat="1">
      <c r="A385" s="142" t="s">
        <v>9824</v>
      </c>
      <c r="B385" s="315" t="s">
        <v>242</v>
      </c>
      <c r="C385" s="142" t="s">
        <v>3444</v>
      </c>
      <c r="D385" s="142" t="s">
        <v>3448</v>
      </c>
      <c r="E385" s="315" t="s">
        <v>13605</v>
      </c>
      <c r="F385" s="315" t="s">
        <v>1789</v>
      </c>
      <c r="G385" s="142" t="s">
        <v>1788</v>
      </c>
      <c r="H385" s="316" t="s">
        <v>3445</v>
      </c>
      <c r="I385" s="317">
        <v>27688</v>
      </c>
      <c r="J385" s="317">
        <v>0</v>
      </c>
      <c r="K385" s="317" t="s">
        <v>152</v>
      </c>
      <c r="L385" s="315">
        <v>33</v>
      </c>
      <c r="M385" s="315" t="s">
        <v>152</v>
      </c>
      <c r="N385" s="315" t="s">
        <v>152</v>
      </c>
      <c r="O385" s="315" t="s">
        <v>152</v>
      </c>
      <c r="P385" s="315" t="s">
        <v>12768</v>
      </c>
      <c r="Q385" s="315" t="s">
        <v>152</v>
      </c>
      <c r="R385" s="315" t="s">
        <v>152</v>
      </c>
      <c r="S385" s="315" t="s">
        <v>152</v>
      </c>
      <c r="T385" s="315" t="s">
        <v>152</v>
      </c>
      <c r="U385" s="315" t="s">
        <v>152</v>
      </c>
      <c r="V385" s="315" t="s">
        <v>152</v>
      </c>
      <c r="W385" s="142" t="s">
        <v>3812</v>
      </c>
      <c r="X385" s="142" t="s">
        <v>6492</v>
      </c>
      <c r="Y385" s="142" t="s">
        <v>152</v>
      </c>
      <c r="Z385" s="142" t="s">
        <v>3446</v>
      </c>
      <c r="AA385" s="315" t="s">
        <v>3447</v>
      </c>
      <c r="AB385" s="142" t="s">
        <v>13606</v>
      </c>
      <c r="AC385" s="142" t="s">
        <v>3446</v>
      </c>
      <c r="AD385" s="142" t="s">
        <v>3446</v>
      </c>
      <c r="AE385" s="142" t="s">
        <v>152</v>
      </c>
      <c r="AF385" s="315"/>
      <c r="AH385" s="318" t="s">
        <v>152</v>
      </c>
      <c r="AI385" s="315" t="s">
        <v>3446</v>
      </c>
      <c r="AJ385" s="315" t="s">
        <v>152</v>
      </c>
      <c r="AK385" s="142" t="s">
        <v>152</v>
      </c>
      <c r="AL385" s="142" t="s">
        <v>1787</v>
      </c>
      <c r="AM385" s="316" t="s">
        <v>3704</v>
      </c>
      <c r="AN385" s="142" t="s">
        <v>152</v>
      </c>
      <c r="AO385" s="315" t="s">
        <v>1469</v>
      </c>
      <c r="AP385" s="315" t="s">
        <v>152</v>
      </c>
      <c r="AQ385" s="316"/>
      <c r="AR385" s="142" t="s">
        <v>152</v>
      </c>
      <c r="AS385" s="315" t="s">
        <v>150</v>
      </c>
      <c r="AT385" s="142" t="s">
        <v>152</v>
      </c>
      <c r="AU385" s="316"/>
      <c r="AV385" s="317" t="s">
        <v>152</v>
      </c>
      <c r="AW385" s="142" t="s">
        <v>152</v>
      </c>
    </row>
    <row r="386" spans="1:49" s="142" customFormat="1">
      <c r="A386" s="142" t="s">
        <v>10257</v>
      </c>
      <c r="B386" s="315" t="s">
        <v>10258</v>
      </c>
      <c r="C386" s="142" t="s">
        <v>3444</v>
      </c>
      <c r="D386" s="142" t="s">
        <v>3448</v>
      </c>
      <c r="E386" s="315" t="s">
        <v>13607</v>
      </c>
      <c r="F386" s="315" t="s">
        <v>1789</v>
      </c>
      <c r="G386" s="142" t="s">
        <v>150</v>
      </c>
      <c r="H386" s="316" t="s">
        <v>3445</v>
      </c>
      <c r="I386" s="317">
        <v>28913</v>
      </c>
      <c r="J386" s="317">
        <v>0</v>
      </c>
      <c r="K386" s="317" t="s">
        <v>152</v>
      </c>
      <c r="L386" s="315">
        <v>0</v>
      </c>
      <c r="M386" s="315" t="s">
        <v>152</v>
      </c>
      <c r="N386" s="315" t="s">
        <v>152</v>
      </c>
      <c r="O386" s="315" t="s">
        <v>152</v>
      </c>
      <c r="P386" s="315" t="s">
        <v>12902</v>
      </c>
      <c r="Q386" s="315" t="s">
        <v>152</v>
      </c>
      <c r="R386" s="315" t="s">
        <v>152</v>
      </c>
      <c r="S386" s="315" t="s">
        <v>152</v>
      </c>
      <c r="T386" s="315" t="s">
        <v>152</v>
      </c>
      <c r="U386" s="315" t="s">
        <v>152</v>
      </c>
      <c r="V386" s="315" t="s">
        <v>152</v>
      </c>
      <c r="W386" s="142" t="s">
        <v>10259</v>
      </c>
      <c r="X386" s="142" t="s">
        <v>6492</v>
      </c>
      <c r="Y386" s="142" t="s">
        <v>152</v>
      </c>
      <c r="Z386" s="142" t="s">
        <v>3446</v>
      </c>
      <c r="AA386" s="315" t="s">
        <v>3447</v>
      </c>
      <c r="AB386" s="142" t="s">
        <v>13608</v>
      </c>
      <c r="AC386" s="142" t="s">
        <v>3446</v>
      </c>
      <c r="AD386" s="142" t="s">
        <v>3446</v>
      </c>
      <c r="AE386" s="142" t="s">
        <v>152</v>
      </c>
      <c r="AF386" s="315"/>
      <c r="AH386" s="318" t="s">
        <v>152</v>
      </c>
      <c r="AI386" s="315" t="s">
        <v>3446</v>
      </c>
      <c r="AJ386" s="315" t="s">
        <v>152</v>
      </c>
      <c r="AK386" s="142" t="s">
        <v>152</v>
      </c>
      <c r="AL386" s="142" t="s">
        <v>152</v>
      </c>
      <c r="AM386" s="316" t="s">
        <v>152</v>
      </c>
      <c r="AN386" s="142" t="s">
        <v>152</v>
      </c>
      <c r="AO386" s="315" t="s">
        <v>1469</v>
      </c>
      <c r="AP386" s="315" t="s">
        <v>152</v>
      </c>
      <c r="AQ386" s="316"/>
      <c r="AR386" s="142" t="s">
        <v>152</v>
      </c>
      <c r="AS386" s="315" t="s">
        <v>150</v>
      </c>
      <c r="AT386" s="142" t="s">
        <v>152</v>
      </c>
      <c r="AU386" s="316"/>
      <c r="AV386" s="317" t="s">
        <v>152</v>
      </c>
      <c r="AW386" s="142" t="s">
        <v>152</v>
      </c>
    </row>
    <row r="387" spans="1:49" s="142" customFormat="1">
      <c r="A387" s="142" t="s">
        <v>10352</v>
      </c>
      <c r="B387" s="315" t="s">
        <v>248</v>
      </c>
      <c r="C387" s="142" t="s">
        <v>3444</v>
      </c>
      <c r="D387" s="142" t="s">
        <v>3448</v>
      </c>
      <c r="E387" s="315" t="s">
        <v>13609</v>
      </c>
      <c r="F387" s="315" t="s">
        <v>1789</v>
      </c>
      <c r="G387" s="142" t="s">
        <v>1788</v>
      </c>
      <c r="H387" s="316" t="s">
        <v>3445</v>
      </c>
      <c r="I387" s="317">
        <v>32319</v>
      </c>
      <c r="J387" s="317">
        <v>0</v>
      </c>
      <c r="K387" s="317" t="s">
        <v>152</v>
      </c>
      <c r="L387" s="315">
        <v>8</v>
      </c>
      <c r="M387" s="315" t="s">
        <v>152</v>
      </c>
      <c r="N387" s="315" t="s">
        <v>152</v>
      </c>
      <c r="O387" s="315" t="s">
        <v>152</v>
      </c>
      <c r="P387" s="315" t="s">
        <v>12962</v>
      </c>
      <c r="Q387" s="315" t="s">
        <v>152</v>
      </c>
      <c r="R387" s="315" t="s">
        <v>152</v>
      </c>
      <c r="S387" s="315" t="s">
        <v>152</v>
      </c>
      <c r="T387" s="315" t="s">
        <v>152</v>
      </c>
      <c r="U387" s="315" t="s">
        <v>152</v>
      </c>
      <c r="V387" s="315" t="s">
        <v>152</v>
      </c>
      <c r="W387" s="142" t="s">
        <v>3734</v>
      </c>
      <c r="X387" s="142" t="s">
        <v>6492</v>
      </c>
      <c r="Y387" s="142" t="s">
        <v>152</v>
      </c>
      <c r="Z387" s="142" t="s">
        <v>3446</v>
      </c>
      <c r="AA387" s="315" t="s">
        <v>3447</v>
      </c>
      <c r="AB387" s="142" t="s">
        <v>13610</v>
      </c>
      <c r="AC387" s="142" t="s">
        <v>3446</v>
      </c>
      <c r="AD387" s="142" t="s">
        <v>3446</v>
      </c>
      <c r="AE387" s="142" t="s">
        <v>152</v>
      </c>
      <c r="AF387" s="315"/>
      <c r="AH387" s="318" t="s">
        <v>152</v>
      </c>
      <c r="AI387" s="315" t="s">
        <v>3446</v>
      </c>
      <c r="AJ387" s="315" t="s">
        <v>152</v>
      </c>
      <c r="AK387" s="142" t="s">
        <v>152</v>
      </c>
      <c r="AL387" s="142" t="s">
        <v>1787</v>
      </c>
      <c r="AM387" s="316" t="s">
        <v>3735</v>
      </c>
      <c r="AN387" s="142" t="s">
        <v>152</v>
      </c>
      <c r="AO387" s="315" t="s">
        <v>1469</v>
      </c>
      <c r="AP387" s="315" t="s">
        <v>152</v>
      </c>
      <c r="AQ387" s="316"/>
      <c r="AR387" s="142" t="s">
        <v>152</v>
      </c>
      <c r="AS387" s="315" t="s">
        <v>150</v>
      </c>
      <c r="AT387" s="142" t="s">
        <v>152</v>
      </c>
      <c r="AU387" s="316"/>
      <c r="AV387" s="317" t="s">
        <v>152</v>
      </c>
      <c r="AW387" s="142" t="s">
        <v>152</v>
      </c>
    </row>
    <row r="388" spans="1:49" s="142" customFormat="1">
      <c r="A388" s="142" t="s">
        <v>11175</v>
      </c>
      <c r="B388" s="315" t="s">
        <v>249</v>
      </c>
      <c r="C388" s="142" t="s">
        <v>3444</v>
      </c>
      <c r="D388" s="142" t="s">
        <v>3448</v>
      </c>
      <c r="E388" s="315" t="s">
        <v>13611</v>
      </c>
      <c r="F388" s="315" t="s">
        <v>1789</v>
      </c>
      <c r="G388" s="142" t="s">
        <v>1788</v>
      </c>
      <c r="H388" s="316" t="s">
        <v>3445</v>
      </c>
      <c r="I388" s="317">
        <v>28010</v>
      </c>
      <c r="J388" s="317">
        <v>0</v>
      </c>
      <c r="K388" s="317" t="s">
        <v>152</v>
      </c>
      <c r="L388" s="315">
        <v>12</v>
      </c>
      <c r="M388" s="315" t="s">
        <v>152</v>
      </c>
      <c r="N388" s="315" t="s">
        <v>152</v>
      </c>
      <c r="O388" s="315" t="s">
        <v>152</v>
      </c>
      <c r="P388" s="315" t="s">
        <v>13185</v>
      </c>
      <c r="Q388" s="315" t="s">
        <v>152</v>
      </c>
      <c r="R388" s="315" t="s">
        <v>152</v>
      </c>
      <c r="S388" s="315" t="s">
        <v>152</v>
      </c>
      <c r="T388" s="315" t="s">
        <v>152</v>
      </c>
      <c r="U388" s="315" t="s">
        <v>152</v>
      </c>
      <c r="V388" s="315" t="s">
        <v>152</v>
      </c>
      <c r="W388" s="142" t="s">
        <v>3585</v>
      </c>
      <c r="X388" s="142" t="s">
        <v>6493</v>
      </c>
      <c r="Y388" s="142" t="s">
        <v>152</v>
      </c>
      <c r="Z388" s="142" t="s">
        <v>3446</v>
      </c>
      <c r="AA388" s="315" t="s">
        <v>3447</v>
      </c>
      <c r="AB388" s="142" t="s">
        <v>13612</v>
      </c>
      <c r="AC388" s="142" t="s">
        <v>3446</v>
      </c>
      <c r="AD388" s="142" t="s">
        <v>3446</v>
      </c>
      <c r="AE388" s="142" t="s">
        <v>152</v>
      </c>
      <c r="AF388" s="315"/>
      <c r="AH388" s="318" t="s">
        <v>152</v>
      </c>
      <c r="AI388" s="315" t="s">
        <v>3446</v>
      </c>
      <c r="AJ388" s="315" t="s">
        <v>152</v>
      </c>
      <c r="AK388" s="142" t="s">
        <v>152</v>
      </c>
      <c r="AL388" s="142" t="s">
        <v>1787</v>
      </c>
      <c r="AM388" s="316" t="s">
        <v>3586</v>
      </c>
      <c r="AN388" s="142" t="s">
        <v>152</v>
      </c>
      <c r="AO388" s="315" t="s">
        <v>1469</v>
      </c>
      <c r="AP388" s="315" t="s">
        <v>152</v>
      </c>
      <c r="AQ388" s="316"/>
      <c r="AR388" s="142" t="s">
        <v>152</v>
      </c>
      <c r="AS388" s="315" t="s">
        <v>150</v>
      </c>
      <c r="AT388" s="142" t="s">
        <v>152</v>
      </c>
      <c r="AU388" s="316"/>
      <c r="AV388" s="317" t="s">
        <v>152</v>
      </c>
      <c r="AW388" s="142" t="s">
        <v>152</v>
      </c>
    </row>
    <row r="389" spans="1:49" s="142" customFormat="1">
      <c r="A389" s="142" t="s">
        <v>10298</v>
      </c>
      <c r="B389" s="315" t="s">
        <v>253</v>
      </c>
      <c r="C389" s="142" t="s">
        <v>3444</v>
      </c>
      <c r="D389" s="142" t="s">
        <v>3448</v>
      </c>
      <c r="E389" s="315" t="s">
        <v>13613</v>
      </c>
      <c r="F389" s="315" t="s">
        <v>1789</v>
      </c>
      <c r="G389" s="142" t="s">
        <v>1788</v>
      </c>
      <c r="H389" s="316" t="s">
        <v>3445</v>
      </c>
      <c r="I389" s="317">
        <v>24888</v>
      </c>
      <c r="J389" s="317">
        <v>0</v>
      </c>
      <c r="K389" s="317" t="s">
        <v>152</v>
      </c>
      <c r="L389" s="315">
        <v>0</v>
      </c>
      <c r="M389" s="315" t="s">
        <v>152</v>
      </c>
      <c r="N389" s="315" t="s">
        <v>152</v>
      </c>
      <c r="O389" s="315" t="s">
        <v>152</v>
      </c>
      <c r="P389" s="315" t="s">
        <v>12921</v>
      </c>
      <c r="Q389" s="315" t="s">
        <v>152</v>
      </c>
      <c r="R389" s="315" t="s">
        <v>152</v>
      </c>
      <c r="S389" s="315" t="s">
        <v>152</v>
      </c>
      <c r="T389" s="315" t="s">
        <v>152</v>
      </c>
      <c r="U389" s="315" t="s">
        <v>152</v>
      </c>
      <c r="V389" s="315" t="s">
        <v>152</v>
      </c>
      <c r="W389" s="142" t="s">
        <v>3543</v>
      </c>
      <c r="X389" s="142" t="s">
        <v>6492</v>
      </c>
      <c r="Y389" s="142" t="s">
        <v>152</v>
      </c>
      <c r="Z389" s="142" t="s">
        <v>3446</v>
      </c>
      <c r="AA389" s="315" t="s">
        <v>3447</v>
      </c>
      <c r="AB389" s="142" t="s">
        <v>13614</v>
      </c>
      <c r="AC389" s="142" t="s">
        <v>3446</v>
      </c>
      <c r="AD389" s="142" t="s">
        <v>3446</v>
      </c>
      <c r="AE389" s="142" t="s">
        <v>152</v>
      </c>
      <c r="AF389" s="315"/>
      <c r="AH389" s="318" t="s">
        <v>152</v>
      </c>
      <c r="AI389" s="315" t="s">
        <v>3446</v>
      </c>
      <c r="AJ389" s="315" t="s">
        <v>152</v>
      </c>
      <c r="AK389" s="142" t="s">
        <v>152</v>
      </c>
      <c r="AL389" s="142" t="s">
        <v>1787</v>
      </c>
      <c r="AM389" s="316" t="s">
        <v>3544</v>
      </c>
      <c r="AN389" s="142" t="s">
        <v>152</v>
      </c>
      <c r="AO389" s="315" t="s">
        <v>1469</v>
      </c>
      <c r="AP389" s="315" t="s">
        <v>152</v>
      </c>
      <c r="AQ389" s="316"/>
      <c r="AR389" s="142" t="s">
        <v>152</v>
      </c>
      <c r="AS389" s="315" t="s">
        <v>150</v>
      </c>
      <c r="AT389" s="142" t="s">
        <v>152</v>
      </c>
      <c r="AU389" s="316"/>
      <c r="AV389" s="317" t="s">
        <v>152</v>
      </c>
      <c r="AW389" s="142" t="s">
        <v>152</v>
      </c>
    </row>
    <row r="390" spans="1:49" s="142" customFormat="1">
      <c r="A390" s="142" t="s">
        <v>9739</v>
      </c>
      <c r="B390" s="315" t="s">
        <v>274</v>
      </c>
      <c r="C390" s="142" t="s">
        <v>3444</v>
      </c>
      <c r="D390" s="142" t="s">
        <v>3448</v>
      </c>
      <c r="E390" s="315" t="s">
        <v>9740</v>
      </c>
      <c r="F390" s="315" t="s">
        <v>1789</v>
      </c>
      <c r="G390" s="142" t="s">
        <v>1788</v>
      </c>
      <c r="H390" s="316" t="s">
        <v>3445</v>
      </c>
      <c r="I390" s="317">
        <v>25834</v>
      </c>
      <c r="J390" s="317">
        <v>0</v>
      </c>
      <c r="K390" s="317" t="s">
        <v>152</v>
      </c>
      <c r="L390" s="315">
        <v>0</v>
      </c>
      <c r="M390" s="315" t="s">
        <v>152</v>
      </c>
      <c r="N390" s="315" t="s">
        <v>152</v>
      </c>
      <c r="O390" s="315" t="s">
        <v>152</v>
      </c>
      <c r="P390" s="315" t="s">
        <v>12740</v>
      </c>
      <c r="Q390" s="315" t="s">
        <v>152</v>
      </c>
      <c r="R390" s="315" t="s">
        <v>152</v>
      </c>
      <c r="S390" s="315" t="s">
        <v>152</v>
      </c>
      <c r="T390" s="315" t="s">
        <v>152</v>
      </c>
      <c r="U390" s="315" t="s">
        <v>152</v>
      </c>
      <c r="V390" s="315" t="s">
        <v>152</v>
      </c>
      <c r="W390" s="142" t="s">
        <v>3703</v>
      </c>
      <c r="X390" s="142" t="s">
        <v>6492</v>
      </c>
      <c r="Y390" s="142" t="s">
        <v>152</v>
      </c>
      <c r="Z390" s="142" t="s">
        <v>3446</v>
      </c>
      <c r="AA390" s="315" t="s">
        <v>3447</v>
      </c>
      <c r="AB390" s="142" t="s">
        <v>13574</v>
      </c>
      <c r="AC390" s="142" t="s">
        <v>3446</v>
      </c>
      <c r="AD390" s="142" t="s">
        <v>3446</v>
      </c>
      <c r="AE390" s="142" t="s">
        <v>152</v>
      </c>
      <c r="AF390" s="315"/>
      <c r="AH390" s="318" t="s">
        <v>152</v>
      </c>
      <c r="AI390" s="315" t="s">
        <v>3446</v>
      </c>
      <c r="AJ390" s="315" t="s">
        <v>152</v>
      </c>
      <c r="AK390" s="142" t="s">
        <v>152</v>
      </c>
      <c r="AL390" s="142" t="s">
        <v>1787</v>
      </c>
      <c r="AM390" s="316" t="s">
        <v>5480</v>
      </c>
      <c r="AN390" s="142" t="s">
        <v>152</v>
      </c>
      <c r="AO390" s="315" t="s">
        <v>1469</v>
      </c>
      <c r="AP390" s="315" t="s">
        <v>152</v>
      </c>
      <c r="AQ390" s="316"/>
      <c r="AR390" s="142" t="s">
        <v>152</v>
      </c>
      <c r="AS390" s="315" t="s">
        <v>150</v>
      </c>
      <c r="AT390" s="142" t="s">
        <v>152</v>
      </c>
      <c r="AU390" s="316"/>
      <c r="AV390" s="317" t="s">
        <v>152</v>
      </c>
      <c r="AW390" s="142" t="s">
        <v>152</v>
      </c>
    </row>
    <row r="391" spans="1:49" s="142" customFormat="1">
      <c r="A391" s="142" t="s">
        <v>9744</v>
      </c>
      <c r="B391" s="315" t="s">
        <v>276</v>
      </c>
      <c r="C391" s="142" t="s">
        <v>3444</v>
      </c>
      <c r="D391" s="142" t="s">
        <v>3448</v>
      </c>
      <c r="E391" s="315" t="s">
        <v>9745</v>
      </c>
      <c r="F391" s="315" t="s">
        <v>1789</v>
      </c>
      <c r="G391" s="142" t="s">
        <v>150</v>
      </c>
      <c r="H391" s="316" t="s">
        <v>3445</v>
      </c>
      <c r="I391" s="317">
        <v>30489</v>
      </c>
      <c r="J391" s="317">
        <v>0</v>
      </c>
      <c r="K391" s="317" t="s">
        <v>152</v>
      </c>
      <c r="L391" s="315">
        <v>0</v>
      </c>
      <c r="M391" s="315" t="s">
        <v>152</v>
      </c>
      <c r="N391" s="315" t="s">
        <v>152</v>
      </c>
      <c r="O391" s="315" t="s">
        <v>152</v>
      </c>
      <c r="P391" s="315" t="s">
        <v>12743</v>
      </c>
      <c r="Q391" s="315" t="s">
        <v>152</v>
      </c>
      <c r="R391" s="315" t="s">
        <v>152</v>
      </c>
      <c r="S391" s="315" t="s">
        <v>152</v>
      </c>
      <c r="T391" s="315" t="s">
        <v>152</v>
      </c>
      <c r="U391" s="315" t="s">
        <v>152</v>
      </c>
      <c r="V391" s="315" t="s">
        <v>152</v>
      </c>
      <c r="W391" s="142" t="s">
        <v>3697</v>
      </c>
      <c r="X391" s="142" t="s">
        <v>6492</v>
      </c>
      <c r="Y391" s="142" t="s">
        <v>152</v>
      </c>
      <c r="Z391" s="142" t="s">
        <v>3446</v>
      </c>
      <c r="AA391" s="315" t="s">
        <v>3447</v>
      </c>
      <c r="AB391" s="142" t="s">
        <v>13615</v>
      </c>
      <c r="AC391" s="142" t="s">
        <v>3446</v>
      </c>
      <c r="AD391" s="142" t="s">
        <v>3446</v>
      </c>
      <c r="AE391" s="142" t="s">
        <v>152</v>
      </c>
      <c r="AF391" s="315"/>
      <c r="AH391" s="318" t="s">
        <v>152</v>
      </c>
      <c r="AI391" s="315" t="s">
        <v>3446</v>
      </c>
      <c r="AJ391" s="315" t="s">
        <v>152</v>
      </c>
      <c r="AK391" s="142" t="s">
        <v>152</v>
      </c>
      <c r="AL391" s="142" t="s">
        <v>1787</v>
      </c>
      <c r="AM391" s="316" t="s">
        <v>3698</v>
      </c>
      <c r="AN391" s="142" t="s">
        <v>152</v>
      </c>
      <c r="AO391" s="315" t="s">
        <v>1469</v>
      </c>
      <c r="AP391" s="315" t="s">
        <v>152</v>
      </c>
      <c r="AQ391" s="316"/>
      <c r="AR391" s="142" t="s">
        <v>152</v>
      </c>
      <c r="AS391" s="315" t="s">
        <v>150</v>
      </c>
      <c r="AT391" s="142" t="s">
        <v>152</v>
      </c>
      <c r="AU391" s="316"/>
      <c r="AV391" s="317" t="s">
        <v>152</v>
      </c>
      <c r="AW391" s="142" t="s">
        <v>152</v>
      </c>
    </row>
    <row r="392" spans="1:49" s="142" customFormat="1">
      <c r="A392" s="142" t="s">
        <v>10356</v>
      </c>
      <c r="B392" s="315" t="s">
        <v>255</v>
      </c>
      <c r="C392" s="142" t="s">
        <v>3444</v>
      </c>
      <c r="D392" s="142" t="s">
        <v>3448</v>
      </c>
      <c r="E392" s="315" t="s">
        <v>9745</v>
      </c>
      <c r="F392" s="315" t="s">
        <v>1789</v>
      </c>
      <c r="G392" s="142" t="s">
        <v>1788</v>
      </c>
      <c r="H392" s="316" t="s">
        <v>3445</v>
      </c>
      <c r="I392" s="317">
        <v>34614</v>
      </c>
      <c r="J392" s="317">
        <v>0</v>
      </c>
      <c r="K392" s="317" t="s">
        <v>152</v>
      </c>
      <c r="L392" s="315">
        <v>27</v>
      </c>
      <c r="M392" s="315" t="s">
        <v>152</v>
      </c>
      <c r="N392" s="315" t="s">
        <v>152</v>
      </c>
      <c r="O392" s="315" t="s">
        <v>152</v>
      </c>
      <c r="P392" s="315" t="s">
        <v>12966</v>
      </c>
      <c r="Q392" s="315" t="s">
        <v>152</v>
      </c>
      <c r="R392" s="315" t="s">
        <v>152</v>
      </c>
      <c r="S392" s="315" t="s">
        <v>152</v>
      </c>
      <c r="T392" s="315" t="s">
        <v>152</v>
      </c>
      <c r="U392" s="315" t="s">
        <v>152</v>
      </c>
      <c r="V392" s="315" t="s">
        <v>152</v>
      </c>
      <c r="W392" s="142" t="s">
        <v>3727</v>
      </c>
      <c r="X392" s="142" t="s">
        <v>6492</v>
      </c>
      <c r="Y392" s="142" t="s">
        <v>152</v>
      </c>
      <c r="Z392" s="142" t="s">
        <v>3446</v>
      </c>
      <c r="AA392" s="315" t="s">
        <v>3447</v>
      </c>
      <c r="AB392" s="142" t="s">
        <v>13615</v>
      </c>
      <c r="AC392" s="142" t="s">
        <v>3446</v>
      </c>
      <c r="AD392" s="142" t="s">
        <v>3446</v>
      </c>
      <c r="AE392" s="142" t="s">
        <v>152</v>
      </c>
      <c r="AF392" s="315"/>
      <c r="AH392" s="318" t="s">
        <v>152</v>
      </c>
      <c r="AI392" s="315" t="s">
        <v>3446</v>
      </c>
      <c r="AJ392" s="315" t="s">
        <v>152</v>
      </c>
      <c r="AK392" s="142" t="s">
        <v>152</v>
      </c>
      <c r="AL392" s="142" t="s">
        <v>1787</v>
      </c>
      <c r="AM392" s="316" t="s">
        <v>3698</v>
      </c>
      <c r="AN392" s="142" t="s">
        <v>152</v>
      </c>
      <c r="AO392" s="315" t="s">
        <v>1469</v>
      </c>
      <c r="AP392" s="315" t="s">
        <v>152</v>
      </c>
      <c r="AQ392" s="316"/>
      <c r="AR392" s="142" t="s">
        <v>152</v>
      </c>
      <c r="AS392" s="315" t="s">
        <v>150</v>
      </c>
      <c r="AT392" s="142" t="s">
        <v>152</v>
      </c>
      <c r="AU392" s="316"/>
      <c r="AV392" s="317" t="s">
        <v>152</v>
      </c>
      <c r="AW392" s="142" t="s">
        <v>152</v>
      </c>
    </row>
    <row r="393" spans="1:49" s="142" customFormat="1">
      <c r="A393" s="142" t="s">
        <v>10189</v>
      </c>
      <c r="B393" s="315" t="s">
        <v>284</v>
      </c>
      <c r="C393" s="142" t="s">
        <v>3444</v>
      </c>
      <c r="D393" s="142" t="s">
        <v>3448</v>
      </c>
      <c r="E393" s="315" t="s">
        <v>10190</v>
      </c>
      <c r="F393" s="315" t="s">
        <v>1789</v>
      </c>
      <c r="G393" s="142" t="s">
        <v>1788</v>
      </c>
      <c r="H393" s="316" t="s">
        <v>3445</v>
      </c>
      <c r="I393" s="317">
        <v>18421</v>
      </c>
      <c r="J393" s="317">
        <v>0</v>
      </c>
      <c r="K393" s="317" t="s">
        <v>152</v>
      </c>
      <c r="L393" s="315">
        <v>10</v>
      </c>
      <c r="M393" s="315" t="s">
        <v>152</v>
      </c>
      <c r="N393" s="315" t="s">
        <v>152</v>
      </c>
      <c r="O393" s="315" t="s">
        <v>152</v>
      </c>
      <c r="P393" s="315" t="s">
        <v>12880</v>
      </c>
      <c r="Q393" s="315" t="s">
        <v>152</v>
      </c>
      <c r="R393" s="315" t="s">
        <v>152</v>
      </c>
      <c r="S393" s="315" t="s">
        <v>152</v>
      </c>
      <c r="T393" s="315" t="s">
        <v>152</v>
      </c>
      <c r="U393" s="315" t="s">
        <v>152</v>
      </c>
      <c r="V393" s="315" t="s">
        <v>152</v>
      </c>
      <c r="W393" s="142" t="s">
        <v>3568</v>
      </c>
      <c r="X393" s="142" t="s">
        <v>6493</v>
      </c>
      <c r="Y393" s="142" t="s">
        <v>152</v>
      </c>
      <c r="Z393" s="142" t="s">
        <v>3446</v>
      </c>
      <c r="AA393" s="315" t="s">
        <v>3447</v>
      </c>
      <c r="AB393" s="142" t="s">
        <v>10191</v>
      </c>
      <c r="AC393" s="142" t="s">
        <v>3446</v>
      </c>
      <c r="AD393" s="142" t="s">
        <v>3446</v>
      </c>
      <c r="AE393" s="142" t="s">
        <v>152</v>
      </c>
      <c r="AF393" s="315"/>
      <c r="AH393" s="318" t="s">
        <v>152</v>
      </c>
      <c r="AI393" s="315" t="s">
        <v>3446</v>
      </c>
      <c r="AJ393" s="315" t="s">
        <v>152</v>
      </c>
      <c r="AK393" s="142" t="s">
        <v>152</v>
      </c>
      <c r="AL393" s="142" t="s">
        <v>1787</v>
      </c>
      <c r="AM393" s="316" t="s">
        <v>3569</v>
      </c>
      <c r="AN393" s="142" t="s">
        <v>152</v>
      </c>
      <c r="AO393" s="315" t="s">
        <v>1469</v>
      </c>
      <c r="AP393" s="315" t="s">
        <v>152</v>
      </c>
      <c r="AQ393" s="316"/>
      <c r="AR393" s="142" t="s">
        <v>152</v>
      </c>
      <c r="AS393" s="315" t="s">
        <v>150</v>
      </c>
      <c r="AT393" s="142" t="s">
        <v>152</v>
      </c>
      <c r="AU393" s="316"/>
      <c r="AV393" s="317" t="s">
        <v>152</v>
      </c>
      <c r="AW393" s="142" t="s">
        <v>152</v>
      </c>
    </row>
    <row r="394" spans="1:49" s="142" customFormat="1">
      <c r="A394" s="142" t="s">
        <v>11093</v>
      </c>
      <c r="B394" s="315" t="s">
        <v>5085</v>
      </c>
      <c r="C394" s="142" t="s">
        <v>3444</v>
      </c>
      <c r="D394" s="142" t="s">
        <v>5350</v>
      </c>
      <c r="E394" s="315" t="s">
        <v>11094</v>
      </c>
      <c r="F394" s="315" t="s">
        <v>1789</v>
      </c>
      <c r="G394" s="142" t="s">
        <v>1788</v>
      </c>
      <c r="H394" s="316" t="s">
        <v>3445</v>
      </c>
      <c r="I394" s="317">
        <v>15191</v>
      </c>
      <c r="J394" s="317">
        <v>0</v>
      </c>
      <c r="K394" s="317" t="s">
        <v>152</v>
      </c>
      <c r="L394" s="315">
        <v>14</v>
      </c>
      <c r="M394" s="315" t="s">
        <v>152</v>
      </c>
      <c r="N394" s="315" t="s">
        <v>152</v>
      </c>
      <c r="O394" s="315" t="s">
        <v>152</v>
      </c>
      <c r="P394" s="315" t="s">
        <v>13144</v>
      </c>
      <c r="Q394" s="315" t="s">
        <v>152</v>
      </c>
      <c r="R394" s="315" t="s">
        <v>152</v>
      </c>
      <c r="S394" s="315" t="s">
        <v>152</v>
      </c>
      <c r="T394" s="315" t="s">
        <v>152</v>
      </c>
      <c r="U394" s="315" t="s">
        <v>152</v>
      </c>
      <c r="V394" s="315" t="s">
        <v>152</v>
      </c>
      <c r="W394" s="142" t="s">
        <v>5361</v>
      </c>
      <c r="X394" s="142" t="s">
        <v>6492</v>
      </c>
      <c r="Y394" s="142" t="s">
        <v>152</v>
      </c>
      <c r="Z394" s="142" t="s">
        <v>3446</v>
      </c>
      <c r="AA394" s="315" t="s">
        <v>3447</v>
      </c>
      <c r="AB394" s="142" t="s">
        <v>11095</v>
      </c>
      <c r="AC394" s="142" t="s">
        <v>3446</v>
      </c>
      <c r="AD394" s="142" t="s">
        <v>3446</v>
      </c>
      <c r="AE394" s="142" t="s">
        <v>152</v>
      </c>
      <c r="AF394" s="315"/>
      <c r="AH394" s="318" t="s">
        <v>152</v>
      </c>
      <c r="AI394" s="315" t="s">
        <v>3446</v>
      </c>
      <c r="AJ394" s="315" t="s">
        <v>152</v>
      </c>
      <c r="AK394" s="142" t="s">
        <v>152</v>
      </c>
      <c r="AL394" s="142" t="s">
        <v>1787</v>
      </c>
      <c r="AM394" s="316" t="s">
        <v>5362</v>
      </c>
      <c r="AN394" s="142" t="s">
        <v>152</v>
      </c>
      <c r="AO394" s="315" t="s">
        <v>1469</v>
      </c>
      <c r="AP394" s="315" t="s">
        <v>152</v>
      </c>
      <c r="AQ394" s="316"/>
      <c r="AR394" s="142" t="s">
        <v>152</v>
      </c>
      <c r="AS394" s="315" t="s">
        <v>150</v>
      </c>
      <c r="AT394" s="142" t="s">
        <v>152</v>
      </c>
      <c r="AU394" s="316"/>
      <c r="AV394" s="317" t="s">
        <v>152</v>
      </c>
      <c r="AW394" s="142" t="s">
        <v>152</v>
      </c>
    </row>
    <row r="395" spans="1:49" s="142" customFormat="1">
      <c r="A395" s="142" t="s">
        <v>10397</v>
      </c>
      <c r="B395" s="315" t="s">
        <v>5087</v>
      </c>
      <c r="C395" s="142" t="s">
        <v>3444</v>
      </c>
      <c r="D395" s="142" t="s">
        <v>5350</v>
      </c>
      <c r="E395" s="315" t="s">
        <v>10398</v>
      </c>
      <c r="F395" s="315" t="s">
        <v>1789</v>
      </c>
      <c r="G395" s="142" t="s">
        <v>1788</v>
      </c>
      <c r="H395" s="316" t="s">
        <v>3445</v>
      </c>
      <c r="I395" s="317">
        <v>18637</v>
      </c>
      <c r="J395" s="317">
        <v>0</v>
      </c>
      <c r="K395" s="317" t="s">
        <v>152</v>
      </c>
      <c r="L395" s="315">
        <v>6</v>
      </c>
      <c r="M395" s="315" t="s">
        <v>152</v>
      </c>
      <c r="N395" s="315" t="s">
        <v>152</v>
      </c>
      <c r="O395" s="315" t="s">
        <v>152</v>
      </c>
      <c r="P395" s="315" t="s">
        <v>12978</v>
      </c>
      <c r="Q395" s="315" t="s">
        <v>152</v>
      </c>
      <c r="R395" s="315" t="s">
        <v>152</v>
      </c>
      <c r="S395" s="315" t="s">
        <v>152</v>
      </c>
      <c r="T395" s="315" t="s">
        <v>152</v>
      </c>
      <c r="U395" s="315" t="s">
        <v>152</v>
      </c>
      <c r="V395" s="315" t="s">
        <v>152</v>
      </c>
      <c r="W395" s="142" t="s">
        <v>5458</v>
      </c>
      <c r="X395" s="142" t="s">
        <v>6492</v>
      </c>
      <c r="Y395" s="142" t="s">
        <v>152</v>
      </c>
      <c r="Z395" s="142" t="s">
        <v>3446</v>
      </c>
      <c r="AA395" s="315" t="s">
        <v>3447</v>
      </c>
      <c r="AB395" s="142" t="s">
        <v>10399</v>
      </c>
      <c r="AC395" s="142" t="s">
        <v>3446</v>
      </c>
      <c r="AD395" s="142" t="s">
        <v>3446</v>
      </c>
      <c r="AE395" s="142" t="s">
        <v>152</v>
      </c>
      <c r="AF395" s="315"/>
      <c r="AH395" s="318" t="s">
        <v>152</v>
      </c>
      <c r="AI395" s="315" t="s">
        <v>3446</v>
      </c>
      <c r="AJ395" s="315" t="s">
        <v>152</v>
      </c>
      <c r="AK395" s="142" t="s">
        <v>152</v>
      </c>
      <c r="AL395" s="142" t="s">
        <v>1787</v>
      </c>
      <c r="AM395" s="316" t="s">
        <v>5459</v>
      </c>
      <c r="AN395" s="142" t="s">
        <v>152</v>
      </c>
      <c r="AO395" s="315" t="s">
        <v>1469</v>
      </c>
      <c r="AP395" s="315" t="s">
        <v>152</v>
      </c>
      <c r="AQ395" s="316"/>
      <c r="AR395" s="142" t="s">
        <v>152</v>
      </c>
      <c r="AS395" s="315" t="s">
        <v>150</v>
      </c>
      <c r="AT395" s="142" t="s">
        <v>152</v>
      </c>
      <c r="AU395" s="316"/>
      <c r="AV395" s="317" t="s">
        <v>152</v>
      </c>
      <c r="AW395" s="142" t="s">
        <v>152</v>
      </c>
    </row>
    <row r="396" spans="1:49" s="142" customFormat="1">
      <c r="A396" s="142" t="s">
        <v>8041</v>
      </c>
      <c r="B396" s="315" t="s">
        <v>7437</v>
      </c>
      <c r="C396" s="142" t="s">
        <v>3444</v>
      </c>
      <c r="D396" s="142" t="s">
        <v>5350</v>
      </c>
      <c r="E396" s="315" t="s">
        <v>8042</v>
      </c>
      <c r="F396" s="315" t="s">
        <v>1789</v>
      </c>
      <c r="G396" s="142" t="s">
        <v>1788</v>
      </c>
      <c r="H396" s="316" t="s">
        <v>3445</v>
      </c>
      <c r="I396" s="317">
        <v>14758</v>
      </c>
      <c r="J396" s="317">
        <v>0</v>
      </c>
      <c r="K396" s="317" t="s">
        <v>152</v>
      </c>
      <c r="L396" s="315">
        <v>53</v>
      </c>
      <c r="M396" s="315" t="s">
        <v>152</v>
      </c>
      <c r="N396" s="315" t="s">
        <v>152</v>
      </c>
      <c r="O396" s="315" t="s">
        <v>152</v>
      </c>
      <c r="P396" s="315" t="s">
        <v>12342</v>
      </c>
      <c r="Q396" s="315" t="s">
        <v>152</v>
      </c>
      <c r="R396" s="315" t="s">
        <v>152</v>
      </c>
      <c r="S396" s="315" t="s">
        <v>152</v>
      </c>
      <c r="T396" s="315" t="s">
        <v>152</v>
      </c>
      <c r="U396" s="315" t="s">
        <v>152</v>
      </c>
      <c r="V396" s="315" t="s">
        <v>152</v>
      </c>
      <c r="W396" s="142" t="s">
        <v>5427</v>
      </c>
      <c r="X396" s="142" t="s">
        <v>6492</v>
      </c>
      <c r="Y396" s="142" t="s">
        <v>152</v>
      </c>
      <c r="Z396" s="142" t="s">
        <v>3446</v>
      </c>
      <c r="AA396" s="315" t="s">
        <v>3447</v>
      </c>
      <c r="AB396" s="142" t="s">
        <v>8043</v>
      </c>
      <c r="AC396" s="142" t="s">
        <v>3446</v>
      </c>
      <c r="AD396" s="142" t="s">
        <v>3446</v>
      </c>
      <c r="AE396" s="142" t="s">
        <v>152</v>
      </c>
      <c r="AF396" s="315"/>
      <c r="AH396" s="318" t="s">
        <v>152</v>
      </c>
      <c r="AI396" s="315" t="s">
        <v>3446</v>
      </c>
      <c r="AJ396" s="315" t="s">
        <v>152</v>
      </c>
      <c r="AK396" s="142" t="s">
        <v>152</v>
      </c>
      <c r="AL396" s="142" t="s">
        <v>1787</v>
      </c>
      <c r="AM396" s="316" t="s">
        <v>5428</v>
      </c>
      <c r="AN396" s="142" t="s">
        <v>152</v>
      </c>
      <c r="AO396" s="315" t="s">
        <v>1469</v>
      </c>
      <c r="AP396" s="315" t="s">
        <v>152</v>
      </c>
      <c r="AQ396" s="316"/>
      <c r="AR396" s="142" t="s">
        <v>152</v>
      </c>
      <c r="AS396" s="315" t="s">
        <v>150</v>
      </c>
      <c r="AT396" s="142" t="s">
        <v>152</v>
      </c>
      <c r="AU396" s="316"/>
      <c r="AV396" s="317" t="s">
        <v>152</v>
      </c>
      <c r="AW396" s="142" t="s">
        <v>152</v>
      </c>
    </row>
    <row r="397" spans="1:49" s="142" customFormat="1">
      <c r="A397" s="142" t="s">
        <v>9705</v>
      </c>
      <c r="B397" s="315" t="s">
        <v>4799</v>
      </c>
      <c r="C397" s="142" t="s">
        <v>3444</v>
      </c>
      <c r="D397" s="142" t="s">
        <v>5350</v>
      </c>
      <c r="E397" s="315" t="s">
        <v>9706</v>
      </c>
      <c r="F397" s="315" t="s">
        <v>1789</v>
      </c>
      <c r="G397" s="142" t="s">
        <v>150</v>
      </c>
      <c r="H397" s="316" t="s">
        <v>3445</v>
      </c>
      <c r="I397" s="317">
        <v>14758</v>
      </c>
      <c r="J397" s="317">
        <v>0</v>
      </c>
      <c r="K397" s="317" t="s">
        <v>152</v>
      </c>
      <c r="L397" s="315">
        <v>0</v>
      </c>
      <c r="M397" s="315" t="s">
        <v>152</v>
      </c>
      <c r="N397" s="315" t="s">
        <v>152</v>
      </c>
      <c r="O397" s="315" t="s">
        <v>152</v>
      </c>
      <c r="P397" s="315" t="s">
        <v>12726</v>
      </c>
      <c r="Q397" s="315" t="s">
        <v>152</v>
      </c>
      <c r="R397" s="315" t="s">
        <v>152</v>
      </c>
      <c r="S397" s="315" t="s">
        <v>152</v>
      </c>
      <c r="T397" s="315" t="s">
        <v>152</v>
      </c>
      <c r="U397" s="315" t="s">
        <v>152</v>
      </c>
      <c r="V397" s="315" t="s">
        <v>152</v>
      </c>
      <c r="W397" s="142" t="s">
        <v>5427</v>
      </c>
      <c r="X397" s="142" t="s">
        <v>6492</v>
      </c>
      <c r="Y397" s="142" t="s">
        <v>152</v>
      </c>
      <c r="Z397" s="142" t="s">
        <v>3446</v>
      </c>
      <c r="AA397" s="315" t="s">
        <v>3447</v>
      </c>
      <c r="AB397" s="142" t="s">
        <v>8043</v>
      </c>
      <c r="AC397" s="142" t="s">
        <v>3446</v>
      </c>
      <c r="AD397" s="142" t="s">
        <v>3446</v>
      </c>
      <c r="AE397" s="142" t="s">
        <v>152</v>
      </c>
      <c r="AF397" s="315"/>
      <c r="AH397" s="318" t="s">
        <v>152</v>
      </c>
      <c r="AI397" s="315" t="s">
        <v>3446</v>
      </c>
      <c r="AJ397" s="315" t="s">
        <v>152</v>
      </c>
      <c r="AK397" s="142" t="s">
        <v>152</v>
      </c>
      <c r="AL397" s="142" t="s">
        <v>1787</v>
      </c>
      <c r="AM397" s="316" t="s">
        <v>5428</v>
      </c>
      <c r="AN397" s="142" t="s">
        <v>152</v>
      </c>
      <c r="AO397" s="315" t="s">
        <v>1469</v>
      </c>
      <c r="AP397" s="315" t="s">
        <v>152</v>
      </c>
      <c r="AQ397" s="316"/>
      <c r="AR397" s="142" t="s">
        <v>152</v>
      </c>
      <c r="AS397" s="315" t="s">
        <v>150</v>
      </c>
      <c r="AT397" s="142" t="s">
        <v>152</v>
      </c>
      <c r="AU397" s="316"/>
      <c r="AV397" s="317" t="s">
        <v>152</v>
      </c>
      <c r="AW397" s="142" t="s">
        <v>152</v>
      </c>
    </row>
    <row r="398" spans="1:49" s="142" customFormat="1">
      <c r="A398" s="142" t="s">
        <v>11883</v>
      </c>
      <c r="B398" s="315" t="s">
        <v>6525</v>
      </c>
      <c r="C398" s="142" t="s">
        <v>3444</v>
      </c>
      <c r="D398" s="142" t="s">
        <v>5350</v>
      </c>
      <c r="E398" s="315" t="s">
        <v>11884</v>
      </c>
      <c r="F398" s="315" t="s">
        <v>1789</v>
      </c>
      <c r="G398" s="142" t="s">
        <v>1788</v>
      </c>
      <c r="H398" s="316" t="s">
        <v>3445</v>
      </c>
      <c r="I398" s="317">
        <v>15620</v>
      </c>
      <c r="J398" s="317">
        <v>0</v>
      </c>
      <c r="K398" s="317" t="s">
        <v>152</v>
      </c>
      <c r="L398" s="315">
        <v>20</v>
      </c>
      <c r="M398" s="315" t="s">
        <v>152</v>
      </c>
      <c r="N398" s="315" t="s">
        <v>152</v>
      </c>
      <c r="O398" s="315" t="s">
        <v>152</v>
      </c>
      <c r="P398" s="315" t="s">
        <v>13366</v>
      </c>
      <c r="Q398" s="315" t="s">
        <v>152</v>
      </c>
      <c r="R398" s="315" t="s">
        <v>152</v>
      </c>
      <c r="S398" s="315" t="s">
        <v>152</v>
      </c>
      <c r="T398" s="315" t="s">
        <v>152</v>
      </c>
      <c r="U398" s="315" t="s">
        <v>1777</v>
      </c>
      <c r="V398" s="315" t="s">
        <v>152</v>
      </c>
      <c r="W398" s="142" t="s">
        <v>6024</v>
      </c>
      <c r="X398" s="142" t="s">
        <v>6492</v>
      </c>
      <c r="Y398" s="142" t="s">
        <v>152</v>
      </c>
      <c r="Z398" s="142" t="s">
        <v>3446</v>
      </c>
      <c r="AA398" s="315" t="s">
        <v>3447</v>
      </c>
      <c r="AB398" s="142" t="s">
        <v>11885</v>
      </c>
      <c r="AC398" s="142" t="s">
        <v>3446</v>
      </c>
      <c r="AD398" s="142" t="s">
        <v>3446</v>
      </c>
      <c r="AE398" s="142" t="s">
        <v>152</v>
      </c>
      <c r="AF398" s="315"/>
      <c r="AH398" s="318" t="s">
        <v>152</v>
      </c>
      <c r="AI398" s="315" t="s">
        <v>3446</v>
      </c>
      <c r="AJ398" s="315" t="s">
        <v>152</v>
      </c>
      <c r="AK398" s="142" t="s">
        <v>152</v>
      </c>
      <c r="AL398" s="142" t="s">
        <v>1787</v>
      </c>
      <c r="AM398" s="316" t="s">
        <v>6526</v>
      </c>
      <c r="AN398" s="142" t="s">
        <v>152</v>
      </c>
      <c r="AO398" s="315" t="s">
        <v>1469</v>
      </c>
      <c r="AP398" s="315" t="s">
        <v>152</v>
      </c>
      <c r="AQ398" s="316"/>
      <c r="AR398" s="142" t="s">
        <v>152</v>
      </c>
      <c r="AS398" s="315" t="s">
        <v>150</v>
      </c>
      <c r="AT398" s="142" t="s">
        <v>152</v>
      </c>
      <c r="AU398" s="316"/>
      <c r="AV398" s="317" t="s">
        <v>152</v>
      </c>
      <c r="AW398" s="142" t="s">
        <v>152</v>
      </c>
    </row>
    <row r="399" spans="1:49" s="142" customFormat="1">
      <c r="A399" s="142" t="s">
        <v>10409</v>
      </c>
      <c r="B399" s="315" t="s">
        <v>4800</v>
      </c>
      <c r="C399" s="142" t="s">
        <v>3444</v>
      </c>
      <c r="D399" s="142" t="s">
        <v>5350</v>
      </c>
      <c r="E399" s="315" t="s">
        <v>10410</v>
      </c>
      <c r="F399" s="315" t="s">
        <v>1789</v>
      </c>
      <c r="G399" s="142" t="s">
        <v>1788</v>
      </c>
      <c r="H399" s="316" t="s">
        <v>3445</v>
      </c>
      <c r="I399" s="317">
        <v>15717</v>
      </c>
      <c r="J399" s="317">
        <v>0</v>
      </c>
      <c r="K399" s="317" t="s">
        <v>152</v>
      </c>
      <c r="L399" s="315">
        <v>11</v>
      </c>
      <c r="M399" s="315" t="s">
        <v>152</v>
      </c>
      <c r="N399" s="315" t="s">
        <v>152</v>
      </c>
      <c r="O399" s="315" t="s">
        <v>152</v>
      </c>
      <c r="P399" s="315" t="s">
        <v>12982</v>
      </c>
      <c r="Q399" s="315" t="s">
        <v>152</v>
      </c>
      <c r="R399" s="315" t="s">
        <v>152</v>
      </c>
      <c r="S399" s="315" t="s">
        <v>152</v>
      </c>
      <c r="T399" s="315" t="s">
        <v>152</v>
      </c>
      <c r="U399" s="315" t="s">
        <v>152</v>
      </c>
      <c r="V399" s="315" t="s">
        <v>152</v>
      </c>
      <c r="W399" s="142" t="s">
        <v>5450</v>
      </c>
      <c r="X399" s="142" t="s">
        <v>6492</v>
      </c>
      <c r="Y399" s="142" t="s">
        <v>152</v>
      </c>
      <c r="Z399" s="142" t="s">
        <v>3446</v>
      </c>
      <c r="AA399" s="315" t="s">
        <v>3447</v>
      </c>
      <c r="AB399" s="142" t="s">
        <v>10411</v>
      </c>
      <c r="AC399" s="142" t="s">
        <v>3446</v>
      </c>
      <c r="AD399" s="142" t="s">
        <v>3446</v>
      </c>
      <c r="AE399" s="142" t="s">
        <v>152</v>
      </c>
      <c r="AF399" s="315"/>
      <c r="AH399" s="318" t="s">
        <v>152</v>
      </c>
      <c r="AI399" s="315" t="s">
        <v>3446</v>
      </c>
      <c r="AJ399" s="315" t="s">
        <v>152</v>
      </c>
      <c r="AK399" s="142" t="s">
        <v>152</v>
      </c>
      <c r="AL399" s="142" t="s">
        <v>1787</v>
      </c>
      <c r="AM399" s="316" t="s">
        <v>5451</v>
      </c>
      <c r="AN399" s="142" t="s">
        <v>152</v>
      </c>
      <c r="AO399" s="315" t="s">
        <v>1469</v>
      </c>
      <c r="AP399" s="315" t="s">
        <v>152</v>
      </c>
      <c r="AQ399" s="316"/>
      <c r="AR399" s="142" t="s">
        <v>152</v>
      </c>
      <c r="AS399" s="315" t="s">
        <v>150</v>
      </c>
      <c r="AT399" s="142" t="s">
        <v>152</v>
      </c>
      <c r="AU399" s="316"/>
      <c r="AV399" s="317" t="s">
        <v>152</v>
      </c>
      <c r="AW399" s="142" t="s">
        <v>152</v>
      </c>
    </row>
    <row r="400" spans="1:49" s="142" customFormat="1">
      <c r="A400" s="142" t="s">
        <v>11099</v>
      </c>
      <c r="B400" s="315" t="s">
        <v>5091</v>
      </c>
      <c r="C400" s="142" t="s">
        <v>3444</v>
      </c>
      <c r="D400" s="142" t="s">
        <v>5350</v>
      </c>
      <c r="E400" s="315" t="s">
        <v>11100</v>
      </c>
      <c r="F400" s="315" t="s">
        <v>1789</v>
      </c>
      <c r="G400" s="142" t="s">
        <v>1788</v>
      </c>
      <c r="H400" s="316" t="s">
        <v>3445</v>
      </c>
      <c r="I400" s="317">
        <v>17882</v>
      </c>
      <c r="J400" s="317">
        <v>0</v>
      </c>
      <c r="K400" s="317" t="s">
        <v>152</v>
      </c>
      <c r="L400" s="315">
        <v>133</v>
      </c>
      <c r="M400" s="315" t="s">
        <v>152</v>
      </c>
      <c r="N400" s="315" t="s">
        <v>152</v>
      </c>
      <c r="O400" s="315" t="s">
        <v>152</v>
      </c>
      <c r="P400" s="315" t="s">
        <v>13146</v>
      </c>
      <c r="Q400" s="315" t="s">
        <v>152</v>
      </c>
      <c r="R400" s="315" t="s">
        <v>152</v>
      </c>
      <c r="S400" s="315" t="s">
        <v>152</v>
      </c>
      <c r="T400" s="315" t="s">
        <v>152</v>
      </c>
      <c r="U400" s="315" t="s">
        <v>152</v>
      </c>
      <c r="V400" s="315" t="s">
        <v>152</v>
      </c>
      <c r="W400" s="142" t="s">
        <v>5357</v>
      </c>
      <c r="X400" s="142" t="s">
        <v>6492</v>
      </c>
      <c r="Y400" s="142" t="s">
        <v>152</v>
      </c>
      <c r="Z400" s="142" t="s">
        <v>3446</v>
      </c>
      <c r="AA400" s="315" t="s">
        <v>3447</v>
      </c>
      <c r="AB400" s="142" t="s">
        <v>11101</v>
      </c>
      <c r="AC400" s="142" t="s">
        <v>3446</v>
      </c>
      <c r="AD400" s="142" t="s">
        <v>3446</v>
      </c>
      <c r="AE400" s="142" t="s">
        <v>152</v>
      </c>
      <c r="AF400" s="315"/>
      <c r="AH400" s="318" t="s">
        <v>152</v>
      </c>
      <c r="AI400" s="315" t="s">
        <v>3446</v>
      </c>
      <c r="AJ400" s="315" t="s">
        <v>152</v>
      </c>
      <c r="AK400" s="142" t="s">
        <v>152</v>
      </c>
      <c r="AL400" s="142" t="s">
        <v>1787</v>
      </c>
      <c r="AM400" s="316" t="s">
        <v>5358</v>
      </c>
      <c r="AN400" s="142" t="s">
        <v>152</v>
      </c>
      <c r="AO400" s="315" t="s">
        <v>1469</v>
      </c>
      <c r="AP400" s="315" t="s">
        <v>152</v>
      </c>
      <c r="AQ400" s="316"/>
      <c r="AR400" s="142" t="s">
        <v>152</v>
      </c>
      <c r="AS400" s="315" t="s">
        <v>150</v>
      </c>
      <c r="AT400" s="142" t="s">
        <v>152</v>
      </c>
      <c r="AU400" s="316"/>
      <c r="AV400" s="317" t="s">
        <v>152</v>
      </c>
      <c r="AW400" s="142" t="s">
        <v>152</v>
      </c>
    </row>
    <row r="401" spans="1:49" s="142" customFormat="1">
      <c r="A401" s="142" t="s">
        <v>10406</v>
      </c>
      <c r="B401" s="315" t="s">
        <v>5092</v>
      </c>
      <c r="C401" s="142" t="s">
        <v>3444</v>
      </c>
      <c r="D401" s="142" t="s">
        <v>5350</v>
      </c>
      <c r="E401" s="315" t="s">
        <v>10407</v>
      </c>
      <c r="F401" s="315" t="s">
        <v>1789</v>
      </c>
      <c r="G401" s="142" t="s">
        <v>1788</v>
      </c>
      <c r="H401" s="316" t="s">
        <v>3445</v>
      </c>
      <c r="I401" s="317">
        <v>16153</v>
      </c>
      <c r="J401" s="317">
        <v>0</v>
      </c>
      <c r="K401" s="317" t="s">
        <v>152</v>
      </c>
      <c r="L401" s="315">
        <v>0</v>
      </c>
      <c r="M401" s="315" t="s">
        <v>152</v>
      </c>
      <c r="N401" s="315" t="s">
        <v>152</v>
      </c>
      <c r="O401" s="315" t="s">
        <v>152</v>
      </c>
      <c r="P401" s="315" t="s">
        <v>12981</v>
      </c>
      <c r="Q401" s="315" t="s">
        <v>152</v>
      </c>
      <c r="R401" s="315" t="s">
        <v>152</v>
      </c>
      <c r="S401" s="315" t="s">
        <v>152</v>
      </c>
      <c r="T401" s="315" t="s">
        <v>152</v>
      </c>
      <c r="U401" s="315" t="s">
        <v>152</v>
      </c>
      <c r="V401" s="315" t="s">
        <v>152</v>
      </c>
      <c r="W401" s="142" t="s">
        <v>5452</v>
      </c>
      <c r="X401" s="142" t="s">
        <v>6492</v>
      </c>
      <c r="Y401" s="142" t="s">
        <v>152</v>
      </c>
      <c r="Z401" s="142" t="s">
        <v>3446</v>
      </c>
      <c r="AA401" s="315" t="s">
        <v>3447</v>
      </c>
      <c r="AB401" s="142" t="s">
        <v>10408</v>
      </c>
      <c r="AC401" s="142" t="s">
        <v>3446</v>
      </c>
      <c r="AD401" s="142" t="s">
        <v>3446</v>
      </c>
      <c r="AE401" s="142" t="s">
        <v>152</v>
      </c>
      <c r="AF401" s="315"/>
      <c r="AH401" s="318" t="s">
        <v>152</v>
      </c>
      <c r="AI401" s="315" t="s">
        <v>3446</v>
      </c>
      <c r="AJ401" s="315" t="s">
        <v>152</v>
      </c>
      <c r="AK401" s="142" t="s">
        <v>152</v>
      </c>
      <c r="AL401" s="142" t="s">
        <v>1787</v>
      </c>
      <c r="AM401" s="316" t="s">
        <v>5453</v>
      </c>
      <c r="AN401" s="142" t="s">
        <v>152</v>
      </c>
      <c r="AO401" s="315" t="s">
        <v>1469</v>
      </c>
      <c r="AP401" s="315" t="s">
        <v>152</v>
      </c>
      <c r="AQ401" s="316"/>
      <c r="AR401" s="142" t="s">
        <v>152</v>
      </c>
      <c r="AS401" s="315" t="s">
        <v>150</v>
      </c>
      <c r="AT401" s="142" t="s">
        <v>152</v>
      </c>
      <c r="AU401" s="316"/>
      <c r="AV401" s="317" t="s">
        <v>152</v>
      </c>
      <c r="AW401" s="142" t="s">
        <v>152</v>
      </c>
    </row>
    <row r="402" spans="1:49" s="142" customFormat="1">
      <c r="A402" s="142" t="s">
        <v>9959</v>
      </c>
      <c r="B402" s="315" t="s">
        <v>4803</v>
      </c>
      <c r="C402" s="142" t="s">
        <v>3444</v>
      </c>
      <c r="D402" s="142" t="s">
        <v>5350</v>
      </c>
      <c r="E402" s="315" t="s">
        <v>9960</v>
      </c>
      <c r="F402" s="315" t="s">
        <v>1789</v>
      </c>
      <c r="G402" s="142" t="s">
        <v>1788</v>
      </c>
      <c r="H402" s="316" t="s">
        <v>3445</v>
      </c>
      <c r="I402" s="317">
        <v>17883</v>
      </c>
      <c r="J402" s="317">
        <v>0</v>
      </c>
      <c r="K402" s="317" t="s">
        <v>152</v>
      </c>
      <c r="L402" s="315">
        <v>0</v>
      </c>
      <c r="M402" s="315" t="s">
        <v>152</v>
      </c>
      <c r="N402" s="315" t="s">
        <v>152</v>
      </c>
      <c r="O402" s="315" t="s">
        <v>152</v>
      </c>
      <c r="P402" s="315" t="s">
        <v>12816</v>
      </c>
      <c r="Q402" s="315" t="s">
        <v>152</v>
      </c>
      <c r="R402" s="315" t="s">
        <v>152</v>
      </c>
      <c r="S402" s="315" t="s">
        <v>152</v>
      </c>
      <c r="T402" s="315" t="s">
        <v>152</v>
      </c>
      <c r="U402" s="315" t="s">
        <v>152</v>
      </c>
      <c r="V402" s="315" t="s">
        <v>152</v>
      </c>
      <c r="W402" s="142" t="s">
        <v>5472</v>
      </c>
      <c r="X402" s="142" t="s">
        <v>6492</v>
      </c>
      <c r="Y402" s="142" t="s">
        <v>152</v>
      </c>
      <c r="Z402" s="142" t="s">
        <v>3446</v>
      </c>
      <c r="AA402" s="315" t="s">
        <v>3447</v>
      </c>
      <c r="AB402" s="142" t="s">
        <v>9961</v>
      </c>
      <c r="AC402" s="142" t="s">
        <v>3446</v>
      </c>
      <c r="AD402" s="142" t="s">
        <v>3446</v>
      </c>
      <c r="AE402" s="142" t="s">
        <v>152</v>
      </c>
      <c r="AF402" s="315"/>
      <c r="AH402" s="318" t="s">
        <v>152</v>
      </c>
      <c r="AI402" s="315" t="s">
        <v>3446</v>
      </c>
      <c r="AJ402" s="315" t="s">
        <v>152</v>
      </c>
      <c r="AK402" s="142" t="s">
        <v>152</v>
      </c>
      <c r="AL402" s="142" t="s">
        <v>1787</v>
      </c>
      <c r="AM402" s="316" t="s">
        <v>5473</v>
      </c>
      <c r="AN402" s="142" t="s">
        <v>152</v>
      </c>
      <c r="AO402" s="315" t="s">
        <v>1469</v>
      </c>
      <c r="AP402" s="315" t="s">
        <v>152</v>
      </c>
      <c r="AQ402" s="316"/>
      <c r="AR402" s="142" t="s">
        <v>152</v>
      </c>
      <c r="AS402" s="315" t="s">
        <v>150</v>
      </c>
      <c r="AT402" s="142" t="s">
        <v>152</v>
      </c>
      <c r="AU402" s="316"/>
      <c r="AV402" s="317" t="s">
        <v>152</v>
      </c>
      <c r="AW402" s="142" t="s">
        <v>152</v>
      </c>
    </row>
    <row r="403" spans="1:49" s="142" customFormat="1">
      <c r="A403" s="142" t="s">
        <v>11102</v>
      </c>
      <c r="B403" s="315" t="s">
        <v>5094</v>
      </c>
      <c r="C403" s="142" t="s">
        <v>3444</v>
      </c>
      <c r="D403" s="142" t="s">
        <v>5350</v>
      </c>
      <c r="E403" s="315" t="s">
        <v>11103</v>
      </c>
      <c r="F403" s="315" t="s">
        <v>1789</v>
      </c>
      <c r="G403" s="142" t="s">
        <v>1788</v>
      </c>
      <c r="H403" s="316" t="s">
        <v>3445</v>
      </c>
      <c r="I403" s="317">
        <v>19930</v>
      </c>
      <c r="J403" s="317">
        <v>0</v>
      </c>
      <c r="K403" s="317" t="s">
        <v>152</v>
      </c>
      <c r="L403" s="315">
        <v>16</v>
      </c>
      <c r="M403" s="315" t="s">
        <v>152</v>
      </c>
      <c r="N403" s="315" t="s">
        <v>152</v>
      </c>
      <c r="O403" s="315" t="s">
        <v>152</v>
      </c>
      <c r="P403" s="315" t="s">
        <v>13147</v>
      </c>
      <c r="Q403" s="315" t="s">
        <v>152</v>
      </c>
      <c r="R403" s="315" t="s">
        <v>152</v>
      </c>
      <c r="S403" s="315" t="s">
        <v>152</v>
      </c>
      <c r="T403" s="315" t="s">
        <v>152</v>
      </c>
      <c r="U403" s="315" t="s">
        <v>152</v>
      </c>
      <c r="V403" s="315" t="s">
        <v>152</v>
      </c>
      <c r="W403" s="142" t="s">
        <v>5355</v>
      </c>
      <c r="X403" s="142" t="s">
        <v>6492</v>
      </c>
      <c r="Y403" s="142" t="s">
        <v>152</v>
      </c>
      <c r="Z403" s="142" t="s">
        <v>3446</v>
      </c>
      <c r="AA403" s="315" t="s">
        <v>3447</v>
      </c>
      <c r="AB403" s="142" t="s">
        <v>11104</v>
      </c>
      <c r="AC403" s="142" t="s">
        <v>3446</v>
      </c>
      <c r="AD403" s="142" t="s">
        <v>3446</v>
      </c>
      <c r="AE403" s="142" t="s">
        <v>152</v>
      </c>
      <c r="AF403" s="315"/>
      <c r="AH403" s="318" t="s">
        <v>152</v>
      </c>
      <c r="AI403" s="315" t="s">
        <v>3446</v>
      </c>
      <c r="AJ403" s="315" t="s">
        <v>152</v>
      </c>
      <c r="AK403" s="142" t="s">
        <v>152</v>
      </c>
      <c r="AL403" s="142" t="s">
        <v>1787</v>
      </c>
      <c r="AM403" s="316" t="s">
        <v>5356</v>
      </c>
      <c r="AN403" s="142" t="s">
        <v>152</v>
      </c>
      <c r="AO403" s="315" t="s">
        <v>1469</v>
      </c>
      <c r="AP403" s="315" t="s">
        <v>152</v>
      </c>
      <c r="AQ403" s="316"/>
      <c r="AR403" s="142" t="s">
        <v>152</v>
      </c>
      <c r="AS403" s="315" t="s">
        <v>150</v>
      </c>
      <c r="AT403" s="142" t="s">
        <v>152</v>
      </c>
      <c r="AU403" s="316"/>
      <c r="AV403" s="317" t="s">
        <v>152</v>
      </c>
      <c r="AW403" s="142" t="s">
        <v>152</v>
      </c>
    </row>
    <row r="404" spans="1:49" s="142" customFormat="1">
      <c r="A404" s="142" t="s">
        <v>9709</v>
      </c>
      <c r="B404" s="315" t="s">
        <v>5095</v>
      </c>
      <c r="C404" s="142" t="s">
        <v>3444</v>
      </c>
      <c r="D404" s="142" t="s">
        <v>5350</v>
      </c>
      <c r="E404" s="315" t="s">
        <v>9710</v>
      </c>
      <c r="F404" s="315" t="s">
        <v>1789</v>
      </c>
      <c r="G404" s="142" t="s">
        <v>1788</v>
      </c>
      <c r="H404" s="316" t="s">
        <v>3445</v>
      </c>
      <c r="I404" s="317">
        <v>17775</v>
      </c>
      <c r="J404" s="317">
        <v>0</v>
      </c>
      <c r="K404" s="317" t="s">
        <v>152</v>
      </c>
      <c r="L404" s="315">
        <v>99</v>
      </c>
      <c r="M404" s="315" t="s">
        <v>152</v>
      </c>
      <c r="N404" s="315" t="s">
        <v>152</v>
      </c>
      <c r="O404" s="315" t="s">
        <v>152</v>
      </c>
      <c r="P404" s="315" t="s">
        <v>12729</v>
      </c>
      <c r="Q404" s="315" t="s">
        <v>152</v>
      </c>
      <c r="R404" s="315" t="s">
        <v>152</v>
      </c>
      <c r="S404" s="315" t="s">
        <v>152</v>
      </c>
      <c r="T404" s="315" t="s">
        <v>152</v>
      </c>
      <c r="U404" s="315" t="s">
        <v>152</v>
      </c>
      <c r="V404" s="315" t="s">
        <v>152</v>
      </c>
      <c r="W404" s="142" t="s">
        <v>5423</v>
      </c>
      <c r="X404" s="142" t="s">
        <v>6492</v>
      </c>
      <c r="Y404" s="142" t="s">
        <v>152</v>
      </c>
      <c r="Z404" s="142" t="s">
        <v>3446</v>
      </c>
      <c r="AA404" s="315" t="s">
        <v>3447</v>
      </c>
      <c r="AB404" s="142" t="s">
        <v>9711</v>
      </c>
      <c r="AC404" s="142" t="s">
        <v>3446</v>
      </c>
      <c r="AD404" s="142" t="s">
        <v>3446</v>
      </c>
      <c r="AE404" s="142" t="s">
        <v>152</v>
      </c>
      <c r="AF404" s="315"/>
      <c r="AH404" s="318" t="s">
        <v>152</v>
      </c>
      <c r="AI404" s="315" t="s">
        <v>3446</v>
      </c>
      <c r="AJ404" s="315" t="s">
        <v>152</v>
      </c>
      <c r="AK404" s="142" t="s">
        <v>152</v>
      </c>
      <c r="AL404" s="142" t="s">
        <v>1787</v>
      </c>
      <c r="AM404" s="316" t="s">
        <v>5424</v>
      </c>
      <c r="AN404" s="142" t="s">
        <v>152</v>
      </c>
      <c r="AO404" s="315" t="s">
        <v>1469</v>
      </c>
      <c r="AP404" s="315" t="s">
        <v>152</v>
      </c>
      <c r="AQ404" s="316"/>
      <c r="AR404" s="142" t="s">
        <v>152</v>
      </c>
      <c r="AS404" s="315" t="s">
        <v>150</v>
      </c>
      <c r="AT404" s="142" t="s">
        <v>152</v>
      </c>
      <c r="AU404" s="316"/>
      <c r="AV404" s="317" t="s">
        <v>152</v>
      </c>
      <c r="AW404" s="142" t="s">
        <v>152</v>
      </c>
    </row>
    <row r="405" spans="1:49" s="142" customFormat="1">
      <c r="A405" s="142" t="s">
        <v>11108</v>
      </c>
      <c r="B405" s="315" t="s">
        <v>5096</v>
      </c>
      <c r="C405" s="142" t="s">
        <v>3444</v>
      </c>
      <c r="D405" s="142" t="s">
        <v>5350</v>
      </c>
      <c r="E405" s="315" t="s">
        <v>11109</v>
      </c>
      <c r="F405" s="315" t="s">
        <v>1789</v>
      </c>
      <c r="G405" s="142" t="s">
        <v>1788</v>
      </c>
      <c r="H405" s="316" t="s">
        <v>3445</v>
      </c>
      <c r="I405" s="317">
        <v>20686</v>
      </c>
      <c r="J405" s="317">
        <v>0</v>
      </c>
      <c r="K405" s="317" t="s">
        <v>152</v>
      </c>
      <c r="L405" s="315">
        <v>7</v>
      </c>
      <c r="M405" s="315" t="s">
        <v>152</v>
      </c>
      <c r="N405" s="315" t="s">
        <v>152</v>
      </c>
      <c r="O405" s="315" t="s">
        <v>152</v>
      </c>
      <c r="P405" s="315" t="s">
        <v>13149</v>
      </c>
      <c r="Q405" s="315" t="s">
        <v>152</v>
      </c>
      <c r="R405" s="315" t="s">
        <v>152</v>
      </c>
      <c r="S405" s="315" t="s">
        <v>152</v>
      </c>
      <c r="T405" s="315" t="s">
        <v>152</v>
      </c>
      <c r="U405" s="315" t="s">
        <v>152</v>
      </c>
      <c r="V405" s="315" t="s">
        <v>152</v>
      </c>
      <c r="W405" s="142" t="s">
        <v>5351</v>
      </c>
      <c r="X405" s="142" t="s">
        <v>6492</v>
      </c>
      <c r="Y405" s="142" t="s">
        <v>152</v>
      </c>
      <c r="Z405" s="142" t="s">
        <v>3446</v>
      </c>
      <c r="AA405" s="315" t="s">
        <v>3447</v>
      </c>
      <c r="AB405" s="142" t="s">
        <v>11110</v>
      </c>
      <c r="AC405" s="142" t="s">
        <v>3446</v>
      </c>
      <c r="AD405" s="142" t="s">
        <v>3446</v>
      </c>
      <c r="AE405" s="142" t="s">
        <v>152</v>
      </c>
      <c r="AF405" s="315"/>
      <c r="AH405" s="318" t="s">
        <v>152</v>
      </c>
      <c r="AI405" s="315" t="s">
        <v>3446</v>
      </c>
      <c r="AJ405" s="315" t="s">
        <v>152</v>
      </c>
      <c r="AK405" s="142" t="s">
        <v>152</v>
      </c>
      <c r="AL405" s="142" t="s">
        <v>1787</v>
      </c>
      <c r="AM405" s="316" t="s">
        <v>5352</v>
      </c>
      <c r="AN405" s="142" t="s">
        <v>152</v>
      </c>
      <c r="AO405" s="315" t="s">
        <v>1469</v>
      </c>
      <c r="AP405" s="315" t="s">
        <v>152</v>
      </c>
      <c r="AQ405" s="316"/>
      <c r="AR405" s="142" t="s">
        <v>152</v>
      </c>
      <c r="AS405" s="315" t="s">
        <v>150</v>
      </c>
      <c r="AT405" s="142" t="s">
        <v>152</v>
      </c>
      <c r="AU405" s="316"/>
      <c r="AV405" s="317" t="s">
        <v>152</v>
      </c>
      <c r="AW405" s="142" t="s">
        <v>152</v>
      </c>
    </row>
    <row r="406" spans="1:49" s="142" customFormat="1">
      <c r="A406" s="142" t="s">
        <v>9950</v>
      </c>
      <c r="B406" s="315" t="s">
        <v>4806</v>
      </c>
      <c r="C406" s="142" t="s">
        <v>3444</v>
      </c>
      <c r="D406" s="142" t="s">
        <v>5350</v>
      </c>
      <c r="E406" s="315" t="s">
        <v>9951</v>
      </c>
      <c r="F406" s="315" t="s">
        <v>1789</v>
      </c>
      <c r="G406" s="142" t="s">
        <v>1788</v>
      </c>
      <c r="H406" s="316" t="s">
        <v>3445</v>
      </c>
      <c r="I406" s="317">
        <v>18098</v>
      </c>
      <c r="J406" s="317">
        <v>0</v>
      </c>
      <c r="K406" s="317" t="s">
        <v>152</v>
      </c>
      <c r="L406" s="315">
        <v>0</v>
      </c>
      <c r="M406" s="315" t="s">
        <v>152</v>
      </c>
      <c r="N406" s="315" t="s">
        <v>152</v>
      </c>
      <c r="O406" s="315" t="s">
        <v>152</v>
      </c>
      <c r="P406" s="315" t="s">
        <v>12813</v>
      </c>
      <c r="Q406" s="315" t="s">
        <v>152</v>
      </c>
      <c r="R406" s="315" t="s">
        <v>152</v>
      </c>
      <c r="S406" s="315" t="s">
        <v>152</v>
      </c>
      <c r="T406" s="315" t="s">
        <v>152</v>
      </c>
      <c r="U406" s="315" t="s">
        <v>152</v>
      </c>
      <c r="V406" s="315" t="s">
        <v>152</v>
      </c>
      <c r="W406" s="142" t="s">
        <v>5478</v>
      </c>
      <c r="X406" s="142" t="s">
        <v>6492</v>
      </c>
      <c r="Y406" s="142" t="s">
        <v>152</v>
      </c>
      <c r="Z406" s="142" t="s">
        <v>3446</v>
      </c>
      <c r="AA406" s="315" t="s">
        <v>3447</v>
      </c>
      <c r="AB406" s="142" t="s">
        <v>9952</v>
      </c>
      <c r="AC406" s="142" t="s">
        <v>3446</v>
      </c>
      <c r="AD406" s="142" t="s">
        <v>3446</v>
      </c>
      <c r="AE406" s="142" t="s">
        <v>152</v>
      </c>
      <c r="AF406" s="315"/>
      <c r="AH406" s="318" t="s">
        <v>152</v>
      </c>
      <c r="AI406" s="315" t="s">
        <v>3446</v>
      </c>
      <c r="AJ406" s="315" t="s">
        <v>152</v>
      </c>
      <c r="AK406" s="142" t="s">
        <v>152</v>
      </c>
      <c r="AL406" s="142" t="s">
        <v>1787</v>
      </c>
      <c r="AM406" s="316" t="s">
        <v>5479</v>
      </c>
      <c r="AN406" s="142" t="s">
        <v>152</v>
      </c>
      <c r="AO406" s="315" t="s">
        <v>1469</v>
      </c>
      <c r="AP406" s="315" t="s">
        <v>152</v>
      </c>
      <c r="AQ406" s="316"/>
      <c r="AR406" s="142" t="s">
        <v>152</v>
      </c>
      <c r="AS406" s="315" t="s">
        <v>150</v>
      </c>
      <c r="AT406" s="142" t="s">
        <v>152</v>
      </c>
      <c r="AU406" s="316"/>
      <c r="AV406" s="317" t="s">
        <v>152</v>
      </c>
      <c r="AW406" s="142" t="s">
        <v>152</v>
      </c>
    </row>
    <row r="407" spans="1:49" s="142" customFormat="1">
      <c r="A407" s="142" t="s">
        <v>9712</v>
      </c>
      <c r="B407" s="315" t="s">
        <v>4813</v>
      </c>
      <c r="C407" s="142" t="s">
        <v>3444</v>
      </c>
      <c r="D407" s="142" t="s">
        <v>5350</v>
      </c>
      <c r="E407" s="315" t="s">
        <v>9713</v>
      </c>
      <c r="F407" s="315" t="s">
        <v>1789</v>
      </c>
      <c r="G407" s="142" t="s">
        <v>1788</v>
      </c>
      <c r="H407" s="316" t="s">
        <v>3445</v>
      </c>
      <c r="I407" s="317">
        <v>20040</v>
      </c>
      <c r="J407" s="317">
        <v>0</v>
      </c>
      <c r="K407" s="317" t="s">
        <v>152</v>
      </c>
      <c r="L407" s="315">
        <v>0</v>
      </c>
      <c r="M407" s="315" t="s">
        <v>152</v>
      </c>
      <c r="N407" s="315" t="s">
        <v>152</v>
      </c>
      <c r="O407" s="315" t="s">
        <v>152</v>
      </c>
      <c r="P407" s="315" t="s">
        <v>12730</v>
      </c>
      <c r="Q407" s="315" t="s">
        <v>152</v>
      </c>
      <c r="R407" s="315" t="s">
        <v>152</v>
      </c>
      <c r="S407" s="315" t="s">
        <v>152</v>
      </c>
      <c r="T407" s="315" t="s">
        <v>152</v>
      </c>
      <c r="U407" s="315" t="s">
        <v>152</v>
      </c>
      <c r="V407" s="315" t="s">
        <v>152</v>
      </c>
      <c r="W407" s="142" t="s">
        <v>5421</v>
      </c>
      <c r="X407" s="142" t="s">
        <v>6492</v>
      </c>
      <c r="Y407" s="142" t="s">
        <v>152</v>
      </c>
      <c r="Z407" s="142" t="s">
        <v>3446</v>
      </c>
      <c r="AA407" s="315" t="s">
        <v>3447</v>
      </c>
      <c r="AB407" s="142" t="s">
        <v>9714</v>
      </c>
      <c r="AC407" s="142" t="s">
        <v>3446</v>
      </c>
      <c r="AD407" s="142" t="s">
        <v>3446</v>
      </c>
      <c r="AE407" s="142" t="s">
        <v>152</v>
      </c>
      <c r="AF407" s="315"/>
      <c r="AH407" s="318" t="s">
        <v>152</v>
      </c>
      <c r="AI407" s="315" t="s">
        <v>3446</v>
      </c>
      <c r="AJ407" s="315" t="s">
        <v>152</v>
      </c>
      <c r="AK407" s="142" t="s">
        <v>152</v>
      </c>
      <c r="AL407" s="142" t="s">
        <v>1787</v>
      </c>
      <c r="AM407" s="316" t="s">
        <v>5422</v>
      </c>
      <c r="AN407" s="142" t="s">
        <v>152</v>
      </c>
      <c r="AO407" s="315" t="s">
        <v>1469</v>
      </c>
      <c r="AP407" s="315" t="s">
        <v>152</v>
      </c>
      <c r="AQ407" s="316"/>
      <c r="AR407" s="142" t="s">
        <v>152</v>
      </c>
      <c r="AS407" s="315" t="s">
        <v>150</v>
      </c>
      <c r="AT407" s="142" t="s">
        <v>152</v>
      </c>
      <c r="AU407" s="316"/>
      <c r="AV407" s="317" t="s">
        <v>152</v>
      </c>
      <c r="AW407" s="142" t="s">
        <v>152</v>
      </c>
    </row>
    <row r="408" spans="1:49" s="142" customFormat="1">
      <c r="A408" s="142" t="s">
        <v>10430</v>
      </c>
      <c r="B408" s="315" t="s">
        <v>5105</v>
      </c>
      <c r="C408" s="142" t="s">
        <v>3444</v>
      </c>
      <c r="D408" s="142" t="s">
        <v>5350</v>
      </c>
      <c r="E408" s="315" t="s">
        <v>10431</v>
      </c>
      <c r="F408" s="315" t="s">
        <v>1789</v>
      </c>
      <c r="G408" s="142" t="s">
        <v>1788</v>
      </c>
      <c r="H408" s="316" t="s">
        <v>3445</v>
      </c>
      <c r="I408" s="317">
        <v>22408</v>
      </c>
      <c r="J408" s="317">
        <v>0</v>
      </c>
      <c r="K408" s="317" t="s">
        <v>152</v>
      </c>
      <c r="L408" s="315">
        <v>0</v>
      </c>
      <c r="M408" s="315" t="s">
        <v>152</v>
      </c>
      <c r="N408" s="315" t="s">
        <v>152</v>
      </c>
      <c r="O408" s="315" t="s">
        <v>152</v>
      </c>
      <c r="P408" s="315" t="s">
        <v>12989</v>
      </c>
      <c r="Q408" s="315" t="s">
        <v>152</v>
      </c>
      <c r="R408" s="315" t="s">
        <v>152</v>
      </c>
      <c r="S408" s="315" t="s">
        <v>152</v>
      </c>
      <c r="T408" s="315" t="s">
        <v>152</v>
      </c>
      <c r="U408" s="315" t="s">
        <v>152</v>
      </c>
      <c r="V408" s="315" t="s">
        <v>152</v>
      </c>
      <c r="W408" s="142" t="s">
        <v>5436</v>
      </c>
      <c r="X408" s="142" t="s">
        <v>6492</v>
      </c>
      <c r="Y408" s="142" t="s">
        <v>152</v>
      </c>
      <c r="Z408" s="142" t="s">
        <v>3446</v>
      </c>
      <c r="AA408" s="315" t="s">
        <v>3447</v>
      </c>
      <c r="AB408" s="142" t="s">
        <v>10432</v>
      </c>
      <c r="AC408" s="142" t="s">
        <v>3446</v>
      </c>
      <c r="AD408" s="142" t="s">
        <v>3446</v>
      </c>
      <c r="AE408" s="142" t="s">
        <v>152</v>
      </c>
      <c r="AF408" s="315"/>
      <c r="AH408" s="318" t="s">
        <v>152</v>
      </c>
      <c r="AI408" s="315" t="s">
        <v>3446</v>
      </c>
      <c r="AJ408" s="315" t="s">
        <v>152</v>
      </c>
      <c r="AK408" s="142" t="s">
        <v>152</v>
      </c>
      <c r="AL408" s="142" t="s">
        <v>1787</v>
      </c>
      <c r="AM408" s="316" t="s">
        <v>5437</v>
      </c>
      <c r="AN408" s="142" t="s">
        <v>152</v>
      </c>
      <c r="AO408" s="315" t="s">
        <v>1469</v>
      </c>
      <c r="AP408" s="315" t="s">
        <v>152</v>
      </c>
      <c r="AQ408" s="316"/>
      <c r="AR408" s="142" t="s">
        <v>152</v>
      </c>
      <c r="AS408" s="315" t="s">
        <v>150</v>
      </c>
      <c r="AT408" s="142" t="s">
        <v>152</v>
      </c>
      <c r="AU408" s="316"/>
      <c r="AV408" s="317" t="s">
        <v>152</v>
      </c>
      <c r="AW408" s="142" t="s">
        <v>152</v>
      </c>
    </row>
    <row r="409" spans="1:49" s="142" customFormat="1">
      <c r="A409" s="142" t="s">
        <v>8454</v>
      </c>
      <c r="B409" s="315" t="s">
        <v>181</v>
      </c>
      <c r="C409" s="142" t="s">
        <v>3444</v>
      </c>
      <c r="D409" s="142" t="s">
        <v>3516</v>
      </c>
      <c r="E409" s="315" t="s">
        <v>8455</v>
      </c>
      <c r="F409" s="315" t="s">
        <v>1789</v>
      </c>
      <c r="G409" s="142" t="s">
        <v>1788</v>
      </c>
      <c r="H409" s="316" t="s">
        <v>3445</v>
      </c>
      <c r="I409" s="317">
        <v>10356</v>
      </c>
      <c r="J409" s="317">
        <v>0</v>
      </c>
      <c r="K409" s="317" t="s">
        <v>152</v>
      </c>
      <c r="L409" s="315">
        <v>0</v>
      </c>
      <c r="M409" s="315" t="s">
        <v>152</v>
      </c>
      <c r="N409" s="315" t="s">
        <v>152</v>
      </c>
      <c r="O409" s="315" t="s">
        <v>152</v>
      </c>
      <c r="P409" s="315" t="s">
        <v>12423</v>
      </c>
      <c r="Q409" s="315" t="s">
        <v>152</v>
      </c>
      <c r="R409" s="315" t="s">
        <v>152</v>
      </c>
      <c r="S409" s="315" t="s">
        <v>152</v>
      </c>
      <c r="T409" s="315" t="s">
        <v>152</v>
      </c>
      <c r="U409" s="315" t="s">
        <v>152</v>
      </c>
      <c r="V409" s="315" t="s">
        <v>152</v>
      </c>
      <c r="W409" s="142" t="s">
        <v>3844</v>
      </c>
      <c r="X409" s="142" t="s">
        <v>6493</v>
      </c>
      <c r="Y409" s="142" t="s">
        <v>152</v>
      </c>
      <c r="Z409" s="142" t="s">
        <v>3446</v>
      </c>
      <c r="AA409" s="315" t="s">
        <v>3447</v>
      </c>
      <c r="AB409" s="142" t="s">
        <v>8456</v>
      </c>
      <c r="AC409" s="142" t="s">
        <v>3446</v>
      </c>
      <c r="AD409" s="142" t="s">
        <v>3446</v>
      </c>
      <c r="AE409" s="142" t="s">
        <v>152</v>
      </c>
      <c r="AF409" s="315"/>
      <c r="AH409" s="318" t="s">
        <v>152</v>
      </c>
      <c r="AI409" s="315" t="s">
        <v>3446</v>
      </c>
      <c r="AJ409" s="315" t="s">
        <v>152</v>
      </c>
      <c r="AK409" s="142" t="s">
        <v>152</v>
      </c>
      <c r="AL409" s="142" t="s">
        <v>1787</v>
      </c>
      <c r="AM409" s="316" t="s">
        <v>3845</v>
      </c>
      <c r="AN409" s="142" t="s">
        <v>152</v>
      </c>
      <c r="AO409" s="315" t="s">
        <v>1469</v>
      </c>
      <c r="AP409" s="315" t="s">
        <v>152</v>
      </c>
      <c r="AQ409" s="316"/>
      <c r="AR409" s="142" t="s">
        <v>152</v>
      </c>
      <c r="AS409" s="315" t="s">
        <v>150</v>
      </c>
      <c r="AT409" s="142" t="s">
        <v>152</v>
      </c>
      <c r="AU409" s="316"/>
      <c r="AV409" s="317" t="s">
        <v>152</v>
      </c>
      <c r="AW409" s="142" t="s">
        <v>152</v>
      </c>
    </row>
    <row r="410" spans="1:49" s="142" customFormat="1">
      <c r="A410" s="142" t="s">
        <v>9514</v>
      </c>
      <c r="B410" s="315" t="s">
        <v>187</v>
      </c>
      <c r="C410" s="142" t="s">
        <v>3444</v>
      </c>
      <c r="D410" s="142" t="s">
        <v>3516</v>
      </c>
      <c r="E410" s="315" t="s">
        <v>9515</v>
      </c>
      <c r="F410" s="315" t="s">
        <v>1789</v>
      </c>
      <c r="G410" s="142" t="s">
        <v>1788</v>
      </c>
      <c r="H410" s="316" t="s">
        <v>3445</v>
      </c>
      <c r="I410" s="317">
        <v>16761</v>
      </c>
      <c r="J410" s="317">
        <v>0</v>
      </c>
      <c r="K410" s="317" t="s">
        <v>152</v>
      </c>
      <c r="L410" s="315">
        <v>10</v>
      </c>
      <c r="M410" s="315" t="s">
        <v>152</v>
      </c>
      <c r="N410" s="315" t="s">
        <v>152</v>
      </c>
      <c r="O410" s="315" t="s">
        <v>152</v>
      </c>
      <c r="P410" s="315" t="s">
        <v>12686</v>
      </c>
      <c r="Q410" s="315" t="s">
        <v>152</v>
      </c>
      <c r="R410" s="315" t="s">
        <v>152</v>
      </c>
      <c r="S410" s="315" t="s">
        <v>152</v>
      </c>
      <c r="T410" s="315" t="s">
        <v>152</v>
      </c>
      <c r="U410" s="315" t="s">
        <v>152</v>
      </c>
      <c r="V410" s="315" t="s">
        <v>152</v>
      </c>
      <c r="W410" s="142" t="s">
        <v>3919</v>
      </c>
      <c r="X410" s="142" t="s">
        <v>6493</v>
      </c>
      <c r="Y410" s="142" t="s">
        <v>152</v>
      </c>
      <c r="Z410" s="142" t="s">
        <v>3446</v>
      </c>
      <c r="AA410" s="315" t="s">
        <v>3447</v>
      </c>
      <c r="AB410" s="142" t="s">
        <v>9516</v>
      </c>
      <c r="AC410" s="142" t="s">
        <v>3446</v>
      </c>
      <c r="AD410" s="142" t="s">
        <v>3446</v>
      </c>
      <c r="AE410" s="142" t="s">
        <v>152</v>
      </c>
      <c r="AF410" s="315"/>
      <c r="AH410" s="318" t="s">
        <v>152</v>
      </c>
      <c r="AI410" s="315" t="s">
        <v>3446</v>
      </c>
      <c r="AJ410" s="315" t="s">
        <v>152</v>
      </c>
      <c r="AK410" s="142" t="s">
        <v>1265</v>
      </c>
      <c r="AL410" s="142" t="s">
        <v>1787</v>
      </c>
      <c r="AM410" s="316" t="s">
        <v>3920</v>
      </c>
      <c r="AN410" s="142" t="s">
        <v>152</v>
      </c>
      <c r="AO410" s="315" t="s">
        <v>1469</v>
      </c>
      <c r="AP410" s="315" t="s">
        <v>152</v>
      </c>
      <c r="AQ410" s="316"/>
      <c r="AR410" s="142" t="s">
        <v>152</v>
      </c>
      <c r="AS410" s="315" t="s">
        <v>150</v>
      </c>
      <c r="AT410" s="142" t="s">
        <v>152</v>
      </c>
      <c r="AU410" s="316"/>
      <c r="AV410" s="317" t="s">
        <v>152</v>
      </c>
      <c r="AW410" s="142" t="s">
        <v>152</v>
      </c>
    </row>
    <row r="411" spans="1:49" s="142" customFormat="1">
      <c r="A411" s="142" t="s">
        <v>11423</v>
      </c>
      <c r="B411" s="315" t="s">
        <v>11424</v>
      </c>
      <c r="C411" s="142" t="s">
        <v>3444</v>
      </c>
      <c r="D411" s="142" t="s">
        <v>5275</v>
      </c>
      <c r="E411" s="315" t="s">
        <v>11425</v>
      </c>
      <c r="F411" s="315" t="s">
        <v>1789</v>
      </c>
      <c r="G411" s="142" t="s">
        <v>150</v>
      </c>
      <c r="H411" s="316" t="s">
        <v>3445</v>
      </c>
      <c r="I411" s="317">
        <v>7950</v>
      </c>
      <c r="J411" s="317">
        <v>0</v>
      </c>
      <c r="K411" s="317" t="s">
        <v>152</v>
      </c>
      <c r="L411" s="315">
        <v>0</v>
      </c>
      <c r="M411" s="315" t="s">
        <v>152</v>
      </c>
      <c r="N411" s="315" t="s">
        <v>152</v>
      </c>
      <c r="O411" s="315" t="s">
        <v>152</v>
      </c>
      <c r="P411" s="315" t="s">
        <v>13233</v>
      </c>
      <c r="Q411" s="315" t="s">
        <v>152</v>
      </c>
      <c r="R411" s="315" t="s">
        <v>152</v>
      </c>
      <c r="S411" s="315" t="s">
        <v>152</v>
      </c>
      <c r="T411" s="315" t="s">
        <v>152</v>
      </c>
      <c r="U411" s="315" t="s">
        <v>152</v>
      </c>
      <c r="V411" s="315" t="s">
        <v>152</v>
      </c>
      <c r="W411" s="142" t="s">
        <v>11426</v>
      </c>
      <c r="X411" s="142" t="s">
        <v>6493</v>
      </c>
      <c r="Y411" s="142" t="s">
        <v>152</v>
      </c>
      <c r="Z411" s="142" t="s">
        <v>3446</v>
      </c>
      <c r="AA411" s="315" t="s">
        <v>3447</v>
      </c>
      <c r="AB411" s="142" t="s">
        <v>11427</v>
      </c>
      <c r="AC411" s="142" t="s">
        <v>3446</v>
      </c>
      <c r="AD411" s="142" t="s">
        <v>3446</v>
      </c>
      <c r="AE411" s="142" t="s">
        <v>152</v>
      </c>
      <c r="AF411" s="315"/>
      <c r="AH411" s="318" t="s">
        <v>152</v>
      </c>
      <c r="AI411" s="315" t="s">
        <v>3446</v>
      </c>
      <c r="AJ411" s="315" t="s">
        <v>152</v>
      </c>
      <c r="AK411" s="142" t="s">
        <v>11428</v>
      </c>
      <c r="AL411" s="142" t="s">
        <v>152</v>
      </c>
      <c r="AM411" s="316" t="s">
        <v>152</v>
      </c>
      <c r="AN411" s="142" t="s">
        <v>152</v>
      </c>
      <c r="AO411" s="315" t="s">
        <v>1469</v>
      </c>
      <c r="AP411" s="315" t="s">
        <v>152</v>
      </c>
      <c r="AQ411" s="316"/>
      <c r="AR411" s="142" t="s">
        <v>152</v>
      </c>
      <c r="AS411" s="315" t="s">
        <v>150</v>
      </c>
      <c r="AT411" s="142" t="s">
        <v>152</v>
      </c>
      <c r="AU411" s="316"/>
      <c r="AV411" s="317" t="s">
        <v>152</v>
      </c>
      <c r="AW411" s="142" t="s">
        <v>152</v>
      </c>
    </row>
    <row r="412" spans="1:49" s="142" customFormat="1">
      <c r="A412" s="142" t="s">
        <v>11441</v>
      </c>
      <c r="B412" s="315" t="s">
        <v>11442</v>
      </c>
      <c r="C412" s="142" t="s">
        <v>3444</v>
      </c>
      <c r="D412" s="142" t="s">
        <v>5275</v>
      </c>
      <c r="E412" s="315" t="s">
        <v>11443</v>
      </c>
      <c r="F412" s="315" t="s">
        <v>1789</v>
      </c>
      <c r="G412" s="142" t="s">
        <v>150</v>
      </c>
      <c r="H412" s="316" t="s">
        <v>3445</v>
      </c>
      <c r="I412" s="317">
        <v>8158</v>
      </c>
      <c r="J412" s="317">
        <v>0</v>
      </c>
      <c r="K412" s="317" t="s">
        <v>152</v>
      </c>
      <c r="L412" s="315">
        <v>0</v>
      </c>
      <c r="M412" s="315" t="s">
        <v>152</v>
      </c>
      <c r="N412" s="315" t="s">
        <v>152</v>
      </c>
      <c r="O412" s="315" t="s">
        <v>152</v>
      </c>
      <c r="P412" s="315" t="s">
        <v>13236</v>
      </c>
      <c r="Q412" s="315" t="s">
        <v>152</v>
      </c>
      <c r="R412" s="315" t="s">
        <v>152</v>
      </c>
      <c r="S412" s="315" t="s">
        <v>152</v>
      </c>
      <c r="T412" s="315" t="s">
        <v>152</v>
      </c>
      <c r="U412" s="315" t="s">
        <v>152</v>
      </c>
      <c r="V412" s="315" t="s">
        <v>152</v>
      </c>
      <c r="W412" s="142" t="s">
        <v>11444</v>
      </c>
      <c r="X412" s="142" t="s">
        <v>6493</v>
      </c>
      <c r="Y412" s="142" t="s">
        <v>152</v>
      </c>
      <c r="Z412" s="142" t="s">
        <v>3446</v>
      </c>
      <c r="AA412" s="315" t="s">
        <v>3447</v>
      </c>
      <c r="AB412" s="142" t="s">
        <v>11445</v>
      </c>
      <c r="AC412" s="142" t="s">
        <v>3446</v>
      </c>
      <c r="AD412" s="142" t="s">
        <v>3446</v>
      </c>
      <c r="AE412" s="142" t="s">
        <v>152</v>
      </c>
      <c r="AF412" s="315"/>
      <c r="AH412" s="318" t="s">
        <v>152</v>
      </c>
      <c r="AI412" s="315" t="s">
        <v>3446</v>
      </c>
      <c r="AJ412" s="315" t="s">
        <v>152</v>
      </c>
      <c r="AK412" s="142" t="s">
        <v>11446</v>
      </c>
      <c r="AL412" s="142" t="s">
        <v>1787</v>
      </c>
      <c r="AM412" s="316" t="s">
        <v>11447</v>
      </c>
      <c r="AN412" s="142" t="s">
        <v>152</v>
      </c>
      <c r="AO412" s="315" t="s">
        <v>1469</v>
      </c>
      <c r="AP412" s="315" t="s">
        <v>152</v>
      </c>
      <c r="AQ412" s="316"/>
      <c r="AR412" s="142" t="s">
        <v>152</v>
      </c>
      <c r="AS412" s="315" t="s">
        <v>150</v>
      </c>
      <c r="AT412" s="142" t="s">
        <v>152</v>
      </c>
      <c r="AU412" s="316"/>
      <c r="AV412" s="317" t="s">
        <v>152</v>
      </c>
      <c r="AW412" s="142" t="s">
        <v>152</v>
      </c>
    </row>
    <row r="413" spans="1:49" s="142" customFormat="1">
      <c r="A413" s="142" t="s">
        <v>8074</v>
      </c>
      <c r="B413" s="315" t="s">
        <v>5120</v>
      </c>
      <c r="C413" s="142" t="s">
        <v>3444</v>
      </c>
      <c r="D413" s="142" t="s">
        <v>5275</v>
      </c>
      <c r="E413" s="315" t="s">
        <v>8075</v>
      </c>
      <c r="F413" s="315" t="s">
        <v>1789</v>
      </c>
      <c r="G413" s="142" t="s">
        <v>150</v>
      </c>
      <c r="H413" s="316" t="s">
        <v>3445</v>
      </c>
      <c r="I413" s="317">
        <v>11192</v>
      </c>
      <c r="J413" s="317">
        <v>0</v>
      </c>
      <c r="K413" s="317" t="s">
        <v>152</v>
      </c>
      <c r="L413" s="315">
        <v>0</v>
      </c>
      <c r="M413" s="315" t="s">
        <v>152</v>
      </c>
      <c r="N413" s="315" t="s">
        <v>152</v>
      </c>
      <c r="O413" s="315" t="s">
        <v>152</v>
      </c>
      <c r="P413" s="315" t="s">
        <v>12354</v>
      </c>
      <c r="Q413" s="315" t="s">
        <v>152</v>
      </c>
      <c r="R413" s="315" t="s">
        <v>152</v>
      </c>
      <c r="S413" s="315" t="s">
        <v>152</v>
      </c>
      <c r="T413" s="315" t="s">
        <v>152</v>
      </c>
      <c r="U413" s="315" t="s">
        <v>152</v>
      </c>
      <c r="V413" s="315" t="s">
        <v>152</v>
      </c>
      <c r="W413" s="142" t="s">
        <v>5756</v>
      </c>
      <c r="X413" s="142" t="s">
        <v>6492</v>
      </c>
      <c r="Y413" s="142" t="s">
        <v>152</v>
      </c>
      <c r="Z413" s="142" t="s">
        <v>3446</v>
      </c>
      <c r="AA413" s="315" t="s">
        <v>3447</v>
      </c>
      <c r="AB413" s="142" t="s">
        <v>8076</v>
      </c>
      <c r="AC413" s="142" t="s">
        <v>3446</v>
      </c>
      <c r="AD413" s="142" t="s">
        <v>3446</v>
      </c>
      <c r="AE413" s="142" t="s">
        <v>152</v>
      </c>
      <c r="AF413" s="315"/>
      <c r="AH413" s="318" t="s">
        <v>152</v>
      </c>
      <c r="AI413" s="315" t="s">
        <v>3446</v>
      </c>
      <c r="AJ413" s="315" t="s">
        <v>152</v>
      </c>
      <c r="AK413" s="142" t="s">
        <v>3331</v>
      </c>
      <c r="AL413" s="142" t="s">
        <v>1787</v>
      </c>
      <c r="AM413" s="316" t="s">
        <v>5757</v>
      </c>
      <c r="AN413" s="142" t="s">
        <v>152</v>
      </c>
      <c r="AO413" s="315" t="s">
        <v>1469</v>
      </c>
      <c r="AP413" s="315" t="s">
        <v>152</v>
      </c>
      <c r="AQ413" s="316"/>
      <c r="AR413" s="142" t="s">
        <v>152</v>
      </c>
      <c r="AS413" s="315" t="s">
        <v>150</v>
      </c>
      <c r="AT413" s="142" t="s">
        <v>152</v>
      </c>
      <c r="AU413" s="316"/>
      <c r="AV413" s="317" t="s">
        <v>152</v>
      </c>
      <c r="AW413" s="142" t="s">
        <v>152</v>
      </c>
    </row>
    <row r="414" spans="1:49" s="142" customFormat="1">
      <c r="A414" s="142" t="s">
        <v>10750</v>
      </c>
      <c r="B414" s="315" t="s">
        <v>10751</v>
      </c>
      <c r="C414" s="142" t="s">
        <v>3444</v>
      </c>
      <c r="D414" s="142" t="s">
        <v>5275</v>
      </c>
      <c r="E414" s="315" t="s">
        <v>10752</v>
      </c>
      <c r="F414" s="315" t="s">
        <v>1789</v>
      </c>
      <c r="G414" s="142" t="s">
        <v>150</v>
      </c>
      <c r="H414" s="316" t="s">
        <v>3445</v>
      </c>
      <c r="I414" s="317">
        <v>8766</v>
      </c>
      <c r="J414" s="317">
        <v>0</v>
      </c>
      <c r="K414" s="317" t="s">
        <v>152</v>
      </c>
      <c r="L414" s="315">
        <v>0</v>
      </c>
      <c r="M414" s="315" t="s">
        <v>152</v>
      </c>
      <c r="N414" s="315" t="s">
        <v>152</v>
      </c>
      <c r="O414" s="315" t="s">
        <v>152</v>
      </c>
      <c r="P414" s="315" t="s">
        <v>13045</v>
      </c>
      <c r="Q414" s="315" t="s">
        <v>152</v>
      </c>
      <c r="R414" s="315" t="s">
        <v>152</v>
      </c>
      <c r="S414" s="315" t="s">
        <v>152</v>
      </c>
      <c r="T414" s="315" t="s">
        <v>152</v>
      </c>
      <c r="U414" s="315" t="s">
        <v>152</v>
      </c>
      <c r="V414" s="315" t="s">
        <v>152</v>
      </c>
      <c r="W414" s="142" t="s">
        <v>10753</v>
      </c>
      <c r="X414" s="142" t="s">
        <v>6493</v>
      </c>
      <c r="Y414" s="142" t="s">
        <v>152</v>
      </c>
      <c r="Z414" s="142" t="s">
        <v>3446</v>
      </c>
      <c r="AA414" s="315" t="s">
        <v>3447</v>
      </c>
      <c r="AB414" s="142" t="s">
        <v>10754</v>
      </c>
      <c r="AC414" s="142" t="s">
        <v>3446</v>
      </c>
      <c r="AD414" s="142" t="s">
        <v>3446</v>
      </c>
      <c r="AE414" s="142" t="s">
        <v>152</v>
      </c>
      <c r="AF414" s="315"/>
      <c r="AH414" s="318" t="s">
        <v>152</v>
      </c>
      <c r="AI414" s="315" t="s">
        <v>3446</v>
      </c>
      <c r="AJ414" s="315" t="s">
        <v>152</v>
      </c>
      <c r="AK414" s="142" t="s">
        <v>10755</v>
      </c>
      <c r="AL414" s="142" t="s">
        <v>1787</v>
      </c>
      <c r="AM414" s="316" t="s">
        <v>10756</v>
      </c>
      <c r="AN414" s="142" t="s">
        <v>152</v>
      </c>
      <c r="AO414" s="315" t="s">
        <v>1469</v>
      </c>
      <c r="AP414" s="315" t="s">
        <v>152</v>
      </c>
      <c r="AQ414" s="316"/>
      <c r="AR414" s="142" t="s">
        <v>152</v>
      </c>
      <c r="AS414" s="315" t="s">
        <v>150</v>
      </c>
      <c r="AT414" s="142" t="s">
        <v>152</v>
      </c>
      <c r="AU414" s="316"/>
      <c r="AV414" s="317" t="s">
        <v>152</v>
      </c>
      <c r="AW414" s="142" t="s">
        <v>152</v>
      </c>
    </row>
    <row r="415" spans="1:49" s="142" customFormat="1">
      <c r="A415" s="142" t="s">
        <v>8084</v>
      </c>
      <c r="B415" s="315" t="s">
        <v>8085</v>
      </c>
      <c r="C415" s="142" t="s">
        <v>3444</v>
      </c>
      <c r="D415" s="142" t="s">
        <v>5275</v>
      </c>
      <c r="E415" s="315" t="s">
        <v>8086</v>
      </c>
      <c r="F415" s="315" t="s">
        <v>1789</v>
      </c>
      <c r="G415" s="142" t="s">
        <v>150</v>
      </c>
      <c r="H415" s="316" t="s">
        <v>3445</v>
      </c>
      <c r="I415" s="317">
        <v>15152</v>
      </c>
      <c r="J415" s="317">
        <v>0</v>
      </c>
      <c r="K415" s="317" t="s">
        <v>152</v>
      </c>
      <c r="L415" s="315">
        <v>0</v>
      </c>
      <c r="M415" s="315" t="s">
        <v>152</v>
      </c>
      <c r="N415" s="315" t="s">
        <v>152</v>
      </c>
      <c r="O415" s="315" t="s">
        <v>152</v>
      </c>
      <c r="P415" s="315" t="s">
        <v>12356</v>
      </c>
      <c r="Q415" s="315" t="s">
        <v>152</v>
      </c>
      <c r="R415" s="315" t="s">
        <v>152</v>
      </c>
      <c r="S415" s="315" t="s">
        <v>152</v>
      </c>
      <c r="T415" s="315" t="s">
        <v>152</v>
      </c>
      <c r="U415" s="315" t="s">
        <v>152</v>
      </c>
      <c r="V415" s="315" t="s">
        <v>152</v>
      </c>
      <c r="W415" s="142" t="s">
        <v>8087</v>
      </c>
      <c r="X415" s="142" t="s">
        <v>6493</v>
      </c>
      <c r="Y415" s="142" t="s">
        <v>152</v>
      </c>
      <c r="Z415" s="142" t="s">
        <v>3446</v>
      </c>
      <c r="AA415" s="315" t="s">
        <v>3447</v>
      </c>
      <c r="AB415" s="142" t="s">
        <v>8088</v>
      </c>
      <c r="AC415" s="142" t="s">
        <v>3446</v>
      </c>
      <c r="AD415" s="142" t="s">
        <v>3446</v>
      </c>
      <c r="AE415" s="142" t="s">
        <v>152</v>
      </c>
      <c r="AF415" s="315"/>
      <c r="AH415" s="318" t="s">
        <v>152</v>
      </c>
      <c r="AI415" s="315" t="s">
        <v>3446</v>
      </c>
      <c r="AJ415" s="315" t="s">
        <v>152</v>
      </c>
      <c r="AK415" s="142" t="s">
        <v>8089</v>
      </c>
      <c r="AL415" s="142" t="s">
        <v>1787</v>
      </c>
      <c r="AM415" s="316" t="s">
        <v>8090</v>
      </c>
      <c r="AN415" s="142" t="s">
        <v>152</v>
      </c>
      <c r="AO415" s="315" t="s">
        <v>1469</v>
      </c>
      <c r="AP415" s="315" t="s">
        <v>152</v>
      </c>
      <c r="AQ415" s="316"/>
      <c r="AR415" s="142" t="s">
        <v>152</v>
      </c>
      <c r="AS415" s="315" t="s">
        <v>150</v>
      </c>
      <c r="AT415" s="142" t="s">
        <v>152</v>
      </c>
      <c r="AU415" s="316"/>
      <c r="AV415" s="317" t="s">
        <v>152</v>
      </c>
      <c r="AW415" s="142" t="s">
        <v>152</v>
      </c>
    </row>
    <row r="416" spans="1:49" s="142" customFormat="1">
      <c r="A416" s="142" t="s">
        <v>11429</v>
      </c>
      <c r="B416" s="315" t="s">
        <v>11430</v>
      </c>
      <c r="C416" s="142" t="s">
        <v>3444</v>
      </c>
      <c r="D416" s="142" t="s">
        <v>5275</v>
      </c>
      <c r="E416" s="315" t="s">
        <v>11431</v>
      </c>
      <c r="F416" s="315" t="s">
        <v>1789</v>
      </c>
      <c r="G416" s="142" t="s">
        <v>150</v>
      </c>
      <c r="H416" s="316" t="s">
        <v>3445</v>
      </c>
      <c r="I416" s="317">
        <v>13356</v>
      </c>
      <c r="J416" s="317">
        <v>0</v>
      </c>
      <c r="K416" s="317" t="s">
        <v>152</v>
      </c>
      <c r="L416" s="315">
        <v>0</v>
      </c>
      <c r="M416" s="315" t="s">
        <v>152</v>
      </c>
      <c r="N416" s="315" t="s">
        <v>152</v>
      </c>
      <c r="O416" s="315" t="s">
        <v>152</v>
      </c>
      <c r="P416" s="315" t="s">
        <v>13234</v>
      </c>
      <c r="Q416" s="315" t="s">
        <v>152</v>
      </c>
      <c r="R416" s="315" t="s">
        <v>152</v>
      </c>
      <c r="S416" s="315" t="s">
        <v>152</v>
      </c>
      <c r="T416" s="315" t="s">
        <v>152</v>
      </c>
      <c r="U416" s="315" t="s">
        <v>152</v>
      </c>
      <c r="V416" s="315" t="s">
        <v>152</v>
      </c>
      <c r="W416" s="142" t="s">
        <v>11432</v>
      </c>
      <c r="X416" s="142" t="s">
        <v>6493</v>
      </c>
      <c r="Y416" s="142" t="s">
        <v>152</v>
      </c>
      <c r="Z416" s="142" t="s">
        <v>3446</v>
      </c>
      <c r="AA416" s="315" t="s">
        <v>3447</v>
      </c>
      <c r="AB416" s="142" t="s">
        <v>11433</v>
      </c>
      <c r="AC416" s="142" t="s">
        <v>3446</v>
      </c>
      <c r="AD416" s="142" t="s">
        <v>3446</v>
      </c>
      <c r="AE416" s="142" t="s">
        <v>152</v>
      </c>
      <c r="AF416" s="315"/>
      <c r="AH416" s="318" t="s">
        <v>152</v>
      </c>
      <c r="AI416" s="315" t="s">
        <v>3446</v>
      </c>
      <c r="AJ416" s="315" t="s">
        <v>152</v>
      </c>
      <c r="AK416" s="142" t="s">
        <v>3330</v>
      </c>
      <c r="AL416" s="142" t="s">
        <v>1787</v>
      </c>
      <c r="AM416" s="316" t="s">
        <v>11434</v>
      </c>
      <c r="AN416" s="142" t="s">
        <v>152</v>
      </c>
      <c r="AO416" s="315" t="s">
        <v>1469</v>
      </c>
      <c r="AP416" s="315" t="s">
        <v>152</v>
      </c>
      <c r="AQ416" s="316"/>
      <c r="AR416" s="142" t="s">
        <v>152</v>
      </c>
      <c r="AS416" s="315" t="s">
        <v>150</v>
      </c>
      <c r="AT416" s="142" t="s">
        <v>152</v>
      </c>
      <c r="AU416" s="316"/>
      <c r="AV416" s="317" t="s">
        <v>152</v>
      </c>
      <c r="AW416" s="142" t="s">
        <v>152</v>
      </c>
    </row>
    <row r="417" spans="1:49" s="142" customFormat="1">
      <c r="A417" s="142" t="s">
        <v>8349</v>
      </c>
      <c r="B417" s="315" t="s">
        <v>8350</v>
      </c>
      <c r="C417" s="142" t="s">
        <v>3444</v>
      </c>
      <c r="D417" s="142" t="s">
        <v>5275</v>
      </c>
      <c r="E417" s="315" t="s">
        <v>8351</v>
      </c>
      <c r="F417" s="315" t="s">
        <v>1789</v>
      </c>
      <c r="G417" s="142" t="s">
        <v>150</v>
      </c>
      <c r="H417" s="316" t="s">
        <v>3445</v>
      </c>
      <c r="I417" s="317">
        <v>15795</v>
      </c>
      <c r="J417" s="317">
        <v>0</v>
      </c>
      <c r="K417" s="317" t="s">
        <v>152</v>
      </c>
      <c r="L417" s="315">
        <v>0</v>
      </c>
      <c r="M417" s="315" t="s">
        <v>152</v>
      </c>
      <c r="N417" s="315" t="s">
        <v>152</v>
      </c>
      <c r="O417" s="315" t="s">
        <v>152</v>
      </c>
      <c r="P417" s="315" t="s">
        <v>12397</v>
      </c>
      <c r="Q417" s="315" t="s">
        <v>152</v>
      </c>
      <c r="R417" s="315" t="s">
        <v>152</v>
      </c>
      <c r="S417" s="315" t="s">
        <v>152</v>
      </c>
      <c r="T417" s="315" t="s">
        <v>152</v>
      </c>
      <c r="U417" s="315" t="s">
        <v>152</v>
      </c>
      <c r="V417" s="315" t="s">
        <v>152</v>
      </c>
      <c r="W417" s="142" t="s">
        <v>8352</v>
      </c>
      <c r="X417" s="142" t="s">
        <v>6493</v>
      </c>
      <c r="Y417" s="142" t="s">
        <v>152</v>
      </c>
      <c r="Z417" s="142" t="s">
        <v>3446</v>
      </c>
      <c r="AA417" s="315" t="s">
        <v>3447</v>
      </c>
      <c r="AB417" s="142" t="s">
        <v>8353</v>
      </c>
      <c r="AC417" s="142" t="s">
        <v>3446</v>
      </c>
      <c r="AD417" s="142" t="s">
        <v>3446</v>
      </c>
      <c r="AE417" s="142" t="s">
        <v>152</v>
      </c>
      <c r="AF417" s="315"/>
      <c r="AH417" s="318" t="s">
        <v>152</v>
      </c>
      <c r="AI417" s="315" t="s">
        <v>3446</v>
      </c>
      <c r="AJ417" s="315" t="s">
        <v>152</v>
      </c>
      <c r="AK417" s="142" t="s">
        <v>3332</v>
      </c>
      <c r="AL417" s="142" t="s">
        <v>1787</v>
      </c>
      <c r="AM417" s="316" t="s">
        <v>8354</v>
      </c>
      <c r="AN417" s="142" t="s">
        <v>152</v>
      </c>
      <c r="AO417" s="315" t="s">
        <v>1469</v>
      </c>
      <c r="AP417" s="315" t="s">
        <v>152</v>
      </c>
      <c r="AQ417" s="316"/>
      <c r="AR417" s="142" t="s">
        <v>152</v>
      </c>
      <c r="AS417" s="315" t="s">
        <v>150</v>
      </c>
      <c r="AT417" s="142" t="s">
        <v>152</v>
      </c>
      <c r="AU417" s="316"/>
      <c r="AV417" s="317" t="s">
        <v>152</v>
      </c>
      <c r="AW417" s="142" t="s">
        <v>152</v>
      </c>
    </row>
    <row r="418" spans="1:49" s="142" customFormat="1">
      <c r="A418" s="142" t="s">
        <v>11435</v>
      </c>
      <c r="B418" s="315" t="s">
        <v>11436</v>
      </c>
      <c r="C418" s="142" t="s">
        <v>3444</v>
      </c>
      <c r="D418" s="142" t="s">
        <v>5275</v>
      </c>
      <c r="E418" s="315" t="s">
        <v>11437</v>
      </c>
      <c r="F418" s="315" t="s">
        <v>1789</v>
      </c>
      <c r="G418" s="142" t="s">
        <v>150</v>
      </c>
      <c r="H418" s="316" t="s">
        <v>3445</v>
      </c>
      <c r="I418" s="317">
        <v>12971</v>
      </c>
      <c r="J418" s="317">
        <v>0</v>
      </c>
      <c r="K418" s="317" t="s">
        <v>152</v>
      </c>
      <c r="L418" s="315">
        <v>0</v>
      </c>
      <c r="M418" s="315" t="s">
        <v>152</v>
      </c>
      <c r="N418" s="315" t="s">
        <v>152</v>
      </c>
      <c r="O418" s="315" t="s">
        <v>152</v>
      </c>
      <c r="P418" s="315" t="s">
        <v>13235</v>
      </c>
      <c r="Q418" s="315" t="s">
        <v>152</v>
      </c>
      <c r="R418" s="315" t="s">
        <v>152</v>
      </c>
      <c r="S418" s="315" t="s">
        <v>152</v>
      </c>
      <c r="T418" s="315" t="s">
        <v>152</v>
      </c>
      <c r="U418" s="315" t="s">
        <v>152</v>
      </c>
      <c r="V418" s="315" t="s">
        <v>152</v>
      </c>
      <c r="W418" s="142" t="s">
        <v>11438</v>
      </c>
      <c r="X418" s="142" t="s">
        <v>6493</v>
      </c>
      <c r="Y418" s="142" t="s">
        <v>152</v>
      </c>
      <c r="Z418" s="142" t="s">
        <v>3446</v>
      </c>
      <c r="AA418" s="315" t="s">
        <v>3447</v>
      </c>
      <c r="AB418" s="142" t="s">
        <v>11439</v>
      </c>
      <c r="AC418" s="142" t="s">
        <v>3446</v>
      </c>
      <c r="AD418" s="142" t="s">
        <v>3446</v>
      </c>
      <c r="AE418" s="142" t="s">
        <v>152</v>
      </c>
      <c r="AF418" s="315"/>
      <c r="AH418" s="318" t="s">
        <v>152</v>
      </c>
      <c r="AI418" s="315" t="s">
        <v>3446</v>
      </c>
      <c r="AJ418" s="315" t="s">
        <v>152</v>
      </c>
      <c r="AK418" s="142" t="s">
        <v>3334</v>
      </c>
      <c r="AL418" s="142" t="s">
        <v>1787</v>
      </c>
      <c r="AM418" s="316" t="s">
        <v>11440</v>
      </c>
      <c r="AN418" s="142" t="s">
        <v>152</v>
      </c>
      <c r="AO418" s="315" t="s">
        <v>1469</v>
      </c>
      <c r="AP418" s="315" t="s">
        <v>152</v>
      </c>
      <c r="AQ418" s="316"/>
      <c r="AR418" s="142" t="s">
        <v>152</v>
      </c>
      <c r="AS418" s="315" t="s">
        <v>150</v>
      </c>
      <c r="AT418" s="142" t="s">
        <v>152</v>
      </c>
      <c r="AU418" s="316"/>
      <c r="AV418" s="317" t="s">
        <v>152</v>
      </c>
      <c r="AW418" s="142" t="s">
        <v>152</v>
      </c>
    </row>
    <row r="419" spans="1:49" s="142" customFormat="1">
      <c r="A419" s="142" t="s">
        <v>10641</v>
      </c>
      <c r="B419" s="315" t="s">
        <v>10642</v>
      </c>
      <c r="C419" s="142" t="s">
        <v>3444</v>
      </c>
      <c r="D419" s="142" t="s">
        <v>5275</v>
      </c>
      <c r="E419" s="315" t="s">
        <v>10643</v>
      </c>
      <c r="F419" s="315" t="s">
        <v>1789</v>
      </c>
      <c r="G419" s="142" t="s">
        <v>150</v>
      </c>
      <c r="H419" s="316" t="s">
        <v>3445</v>
      </c>
      <c r="I419" s="317">
        <v>12448</v>
      </c>
      <c r="J419" s="317">
        <v>0</v>
      </c>
      <c r="K419" s="317" t="s">
        <v>152</v>
      </c>
      <c r="L419" s="315">
        <v>0</v>
      </c>
      <c r="M419" s="315" t="s">
        <v>152</v>
      </c>
      <c r="N419" s="315" t="s">
        <v>152</v>
      </c>
      <c r="O419" s="315" t="s">
        <v>152</v>
      </c>
      <c r="P419" s="315" t="s">
        <v>13028</v>
      </c>
      <c r="Q419" s="315" t="s">
        <v>152</v>
      </c>
      <c r="R419" s="315" t="s">
        <v>152</v>
      </c>
      <c r="S419" s="315" t="s">
        <v>152</v>
      </c>
      <c r="T419" s="315" t="s">
        <v>152</v>
      </c>
      <c r="U419" s="315" t="s">
        <v>152</v>
      </c>
      <c r="V419" s="315" t="s">
        <v>152</v>
      </c>
      <c r="W419" s="142" t="s">
        <v>10644</v>
      </c>
      <c r="X419" s="142" t="s">
        <v>6493</v>
      </c>
      <c r="Y419" s="142" t="s">
        <v>152</v>
      </c>
      <c r="Z419" s="142" t="s">
        <v>3446</v>
      </c>
      <c r="AA419" s="315" t="s">
        <v>3447</v>
      </c>
      <c r="AB419" s="142" t="s">
        <v>8353</v>
      </c>
      <c r="AC419" s="142" t="s">
        <v>3446</v>
      </c>
      <c r="AD419" s="142" t="s">
        <v>3446</v>
      </c>
      <c r="AE419" s="142" t="s">
        <v>152</v>
      </c>
      <c r="AF419" s="315"/>
      <c r="AH419" s="318" t="s">
        <v>152</v>
      </c>
      <c r="AI419" s="315" t="s">
        <v>3446</v>
      </c>
      <c r="AJ419" s="315" t="s">
        <v>152</v>
      </c>
      <c r="AK419" s="142" t="s">
        <v>10645</v>
      </c>
      <c r="AL419" s="142" t="s">
        <v>1787</v>
      </c>
      <c r="AM419" s="316" t="s">
        <v>10646</v>
      </c>
      <c r="AN419" s="142" t="s">
        <v>152</v>
      </c>
      <c r="AO419" s="315" t="s">
        <v>1469</v>
      </c>
      <c r="AP419" s="315" t="s">
        <v>152</v>
      </c>
      <c r="AQ419" s="316"/>
      <c r="AR419" s="142" t="s">
        <v>152</v>
      </c>
      <c r="AS419" s="315" t="s">
        <v>150</v>
      </c>
      <c r="AT419" s="142" t="s">
        <v>152</v>
      </c>
      <c r="AU419" s="316"/>
      <c r="AV419" s="317" t="s">
        <v>152</v>
      </c>
      <c r="AW419" s="142" t="s">
        <v>152</v>
      </c>
    </row>
    <row r="420" spans="1:49" s="142" customFormat="1">
      <c r="A420" s="142" t="s">
        <v>10634</v>
      </c>
      <c r="B420" s="315" t="s">
        <v>10635</v>
      </c>
      <c r="C420" s="142" t="s">
        <v>3444</v>
      </c>
      <c r="D420" s="142" t="s">
        <v>5275</v>
      </c>
      <c r="E420" s="315" t="s">
        <v>10636</v>
      </c>
      <c r="F420" s="315" t="s">
        <v>1789</v>
      </c>
      <c r="G420" s="142" t="s">
        <v>150</v>
      </c>
      <c r="H420" s="316" t="s">
        <v>3445</v>
      </c>
      <c r="I420" s="317">
        <v>17259</v>
      </c>
      <c r="J420" s="317">
        <v>0</v>
      </c>
      <c r="K420" s="317" t="s">
        <v>152</v>
      </c>
      <c r="L420" s="315">
        <v>0</v>
      </c>
      <c r="M420" s="315" t="s">
        <v>152</v>
      </c>
      <c r="N420" s="315" t="s">
        <v>152</v>
      </c>
      <c r="O420" s="315" t="s">
        <v>152</v>
      </c>
      <c r="P420" s="315" t="s">
        <v>13027</v>
      </c>
      <c r="Q420" s="315" t="s">
        <v>152</v>
      </c>
      <c r="R420" s="315" t="s">
        <v>152</v>
      </c>
      <c r="S420" s="315" t="s">
        <v>152</v>
      </c>
      <c r="T420" s="315" t="s">
        <v>152</v>
      </c>
      <c r="U420" s="315" t="s">
        <v>152</v>
      </c>
      <c r="V420" s="315" t="s">
        <v>152</v>
      </c>
      <c r="W420" s="142" t="s">
        <v>10637</v>
      </c>
      <c r="X420" s="142" t="s">
        <v>6493</v>
      </c>
      <c r="Y420" s="142" t="s">
        <v>152</v>
      </c>
      <c r="Z420" s="142" t="s">
        <v>3446</v>
      </c>
      <c r="AA420" s="315" t="s">
        <v>3447</v>
      </c>
      <c r="AB420" s="142" t="s">
        <v>10638</v>
      </c>
      <c r="AC420" s="142" t="s">
        <v>3446</v>
      </c>
      <c r="AD420" s="142" t="s">
        <v>3446</v>
      </c>
      <c r="AE420" s="142" t="s">
        <v>152</v>
      </c>
      <c r="AF420" s="315"/>
      <c r="AH420" s="318" t="s">
        <v>152</v>
      </c>
      <c r="AI420" s="315" t="s">
        <v>3446</v>
      </c>
      <c r="AJ420" s="315" t="s">
        <v>152</v>
      </c>
      <c r="AK420" s="142" t="s">
        <v>10639</v>
      </c>
      <c r="AL420" s="142" t="s">
        <v>1787</v>
      </c>
      <c r="AM420" s="316" t="s">
        <v>10640</v>
      </c>
      <c r="AN420" s="142" t="s">
        <v>152</v>
      </c>
      <c r="AO420" s="315" t="s">
        <v>1469</v>
      </c>
      <c r="AP420" s="315" t="s">
        <v>152</v>
      </c>
      <c r="AQ420" s="316"/>
      <c r="AR420" s="142" t="s">
        <v>152</v>
      </c>
      <c r="AS420" s="315" t="s">
        <v>150</v>
      </c>
      <c r="AT420" s="142" t="s">
        <v>152</v>
      </c>
      <c r="AU420" s="316"/>
      <c r="AV420" s="317" t="s">
        <v>152</v>
      </c>
      <c r="AW420" s="142" t="s">
        <v>152</v>
      </c>
    </row>
    <row r="421" spans="1:49" s="142" customFormat="1">
      <c r="A421" s="142" t="s">
        <v>8112</v>
      </c>
      <c r="B421" s="315" t="s">
        <v>8113</v>
      </c>
      <c r="C421" s="142" t="s">
        <v>3444</v>
      </c>
      <c r="D421" s="142" t="s">
        <v>5275</v>
      </c>
      <c r="E421" s="315" t="s">
        <v>8114</v>
      </c>
      <c r="F421" s="315" t="s">
        <v>1789</v>
      </c>
      <c r="G421" s="142" t="s">
        <v>150</v>
      </c>
      <c r="H421" s="316" t="s">
        <v>3445</v>
      </c>
      <c r="I421" s="317">
        <v>17678</v>
      </c>
      <c r="J421" s="317">
        <v>0</v>
      </c>
      <c r="K421" s="317" t="s">
        <v>152</v>
      </c>
      <c r="L421" s="315">
        <v>0</v>
      </c>
      <c r="M421" s="315" t="s">
        <v>152</v>
      </c>
      <c r="N421" s="315" t="s">
        <v>152</v>
      </c>
      <c r="O421" s="315" t="s">
        <v>152</v>
      </c>
      <c r="P421" s="315" t="s">
        <v>12362</v>
      </c>
      <c r="Q421" s="315" t="s">
        <v>152</v>
      </c>
      <c r="R421" s="315" t="s">
        <v>152</v>
      </c>
      <c r="S421" s="315" t="s">
        <v>152</v>
      </c>
      <c r="T421" s="315" t="s">
        <v>152</v>
      </c>
      <c r="U421" s="315" t="s">
        <v>152</v>
      </c>
      <c r="V421" s="315" t="s">
        <v>152</v>
      </c>
      <c r="W421" s="142" t="s">
        <v>8115</v>
      </c>
      <c r="X421" s="142" t="s">
        <v>6493</v>
      </c>
      <c r="Y421" s="142" t="s">
        <v>152</v>
      </c>
      <c r="Z421" s="142" t="s">
        <v>3446</v>
      </c>
      <c r="AA421" s="315" t="s">
        <v>3447</v>
      </c>
      <c r="AB421" s="142" t="s">
        <v>8116</v>
      </c>
      <c r="AC421" s="142" t="s">
        <v>3446</v>
      </c>
      <c r="AD421" s="142" t="s">
        <v>3446</v>
      </c>
      <c r="AE421" s="142" t="s">
        <v>152</v>
      </c>
      <c r="AF421" s="315"/>
      <c r="AH421" s="318" t="s">
        <v>152</v>
      </c>
      <c r="AI421" s="315" t="s">
        <v>3446</v>
      </c>
      <c r="AJ421" s="315" t="s">
        <v>152</v>
      </c>
      <c r="AK421" s="142" t="s">
        <v>8117</v>
      </c>
      <c r="AL421" s="142" t="s">
        <v>1787</v>
      </c>
      <c r="AM421" s="316" t="s">
        <v>8118</v>
      </c>
      <c r="AN421" s="142" t="s">
        <v>152</v>
      </c>
      <c r="AO421" s="315" t="s">
        <v>1469</v>
      </c>
      <c r="AP421" s="315" t="s">
        <v>152</v>
      </c>
      <c r="AQ421" s="316"/>
      <c r="AR421" s="142" t="s">
        <v>152</v>
      </c>
      <c r="AS421" s="315" t="s">
        <v>150</v>
      </c>
      <c r="AT421" s="142" t="s">
        <v>152</v>
      </c>
      <c r="AU421" s="316"/>
      <c r="AV421" s="317" t="s">
        <v>152</v>
      </c>
      <c r="AW421" s="142" t="s">
        <v>152</v>
      </c>
    </row>
    <row r="422" spans="1:49" s="142" customFormat="1">
      <c r="A422" s="142" t="s">
        <v>8106</v>
      </c>
      <c r="B422" s="315" t="s">
        <v>8107</v>
      </c>
      <c r="C422" s="142" t="s">
        <v>3444</v>
      </c>
      <c r="D422" s="142" t="s">
        <v>5275</v>
      </c>
      <c r="E422" s="315" t="s">
        <v>8108</v>
      </c>
      <c r="F422" s="315" t="s">
        <v>1789</v>
      </c>
      <c r="G422" s="142" t="s">
        <v>150</v>
      </c>
      <c r="H422" s="316" t="s">
        <v>3445</v>
      </c>
      <c r="I422" s="317">
        <v>15377</v>
      </c>
      <c r="J422" s="317">
        <v>0</v>
      </c>
      <c r="K422" s="317" t="s">
        <v>152</v>
      </c>
      <c r="L422" s="315">
        <v>0</v>
      </c>
      <c r="M422" s="315" t="s">
        <v>152</v>
      </c>
      <c r="N422" s="315" t="s">
        <v>152</v>
      </c>
      <c r="O422" s="315" t="s">
        <v>152</v>
      </c>
      <c r="P422" s="315" t="s">
        <v>12361</v>
      </c>
      <c r="Q422" s="315" t="s">
        <v>152</v>
      </c>
      <c r="R422" s="315" t="s">
        <v>152</v>
      </c>
      <c r="S422" s="315" t="s">
        <v>152</v>
      </c>
      <c r="T422" s="315" t="s">
        <v>152</v>
      </c>
      <c r="U422" s="315" t="s">
        <v>152</v>
      </c>
      <c r="V422" s="315" t="s">
        <v>152</v>
      </c>
      <c r="W422" s="142" t="s">
        <v>8109</v>
      </c>
      <c r="X422" s="142" t="s">
        <v>6493</v>
      </c>
      <c r="Y422" s="142" t="s">
        <v>152</v>
      </c>
      <c r="Z422" s="142" t="s">
        <v>3446</v>
      </c>
      <c r="AA422" s="315" t="s">
        <v>3447</v>
      </c>
      <c r="AB422" s="142" t="s">
        <v>8110</v>
      </c>
      <c r="AC422" s="142" t="s">
        <v>3446</v>
      </c>
      <c r="AD422" s="142" t="s">
        <v>3446</v>
      </c>
      <c r="AE422" s="142" t="s">
        <v>152</v>
      </c>
      <c r="AF422" s="315"/>
      <c r="AH422" s="318" t="s">
        <v>152</v>
      </c>
      <c r="AI422" s="315" t="s">
        <v>3446</v>
      </c>
      <c r="AJ422" s="315" t="s">
        <v>152</v>
      </c>
      <c r="AK422" s="142" t="s">
        <v>8111</v>
      </c>
      <c r="AL422" s="142" t="s">
        <v>152</v>
      </c>
      <c r="AM422" s="316" t="s">
        <v>152</v>
      </c>
      <c r="AN422" s="142" t="s">
        <v>152</v>
      </c>
      <c r="AO422" s="315" t="s">
        <v>1469</v>
      </c>
      <c r="AP422" s="315" t="s">
        <v>152</v>
      </c>
      <c r="AQ422" s="316"/>
      <c r="AR422" s="142" t="s">
        <v>152</v>
      </c>
      <c r="AS422" s="315" t="s">
        <v>150</v>
      </c>
      <c r="AT422" s="142" t="s">
        <v>152</v>
      </c>
      <c r="AU422" s="316"/>
      <c r="AV422" s="317" t="s">
        <v>152</v>
      </c>
      <c r="AW422" s="142" t="s">
        <v>152</v>
      </c>
    </row>
    <row r="423" spans="1:49" s="142" customFormat="1">
      <c r="A423" s="142" t="s">
        <v>10647</v>
      </c>
      <c r="B423" s="315" t="s">
        <v>5121</v>
      </c>
      <c r="C423" s="142" t="s">
        <v>3444</v>
      </c>
      <c r="D423" s="142" t="s">
        <v>5275</v>
      </c>
      <c r="E423" s="315" t="s">
        <v>10648</v>
      </c>
      <c r="F423" s="315" t="s">
        <v>1789</v>
      </c>
      <c r="G423" s="142" t="s">
        <v>150</v>
      </c>
      <c r="H423" s="316" t="s">
        <v>3445</v>
      </c>
      <c r="I423" s="317">
        <v>12971</v>
      </c>
      <c r="J423" s="317">
        <v>0</v>
      </c>
      <c r="K423" s="317" t="s">
        <v>152</v>
      </c>
      <c r="L423" s="315">
        <v>0</v>
      </c>
      <c r="M423" s="315" t="s">
        <v>152</v>
      </c>
      <c r="N423" s="315" t="s">
        <v>152</v>
      </c>
      <c r="O423" s="315" t="s">
        <v>152</v>
      </c>
      <c r="P423" s="315" t="s">
        <v>13029</v>
      </c>
      <c r="Q423" s="315" t="s">
        <v>152</v>
      </c>
      <c r="R423" s="315" t="s">
        <v>152</v>
      </c>
      <c r="S423" s="315" t="s">
        <v>152</v>
      </c>
      <c r="T423" s="315" t="s">
        <v>152</v>
      </c>
      <c r="U423" s="315" t="s">
        <v>152</v>
      </c>
      <c r="V423" s="315" t="s">
        <v>152</v>
      </c>
      <c r="W423" s="142" t="s">
        <v>5761</v>
      </c>
      <c r="X423" s="142" t="s">
        <v>6493</v>
      </c>
      <c r="Y423" s="142" t="s">
        <v>152</v>
      </c>
      <c r="Z423" s="142" t="s">
        <v>3446</v>
      </c>
      <c r="AA423" s="315" t="s">
        <v>3447</v>
      </c>
      <c r="AB423" s="142" t="s">
        <v>10649</v>
      </c>
      <c r="AC423" s="142" t="s">
        <v>3446</v>
      </c>
      <c r="AD423" s="142" t="s">
        <v>3446</v>
      </c>
      <c r="AE423" s="142" t="s">
        <v>152</v>
      </c>
      <c r="AF423" s="315"/>
      <c r="AH423" s="318" t="s">
        <v>152</v>
      </c>
      <c r="AI423" s="315" t="s">
        <v>3446</v>
      </c>
      <c r="AJ423" s="315" t="s">
        <v>152</v>
      </c>
      <c r="AK423" s="142" t="s">
        <v>3336</v>
      </c>
      <c r="AL423" s="142" t="s">
        <v>1787</v>
      </c>
      <c r="AM423" s="316" t="s">
        <v>5762</v>
      </c>
      <c r="AN423" s="142" t="s">
        <v>152</v>
      </c>
      <c r="AO423" s="315" t="s">
        <v>1469</v>
      </c>
      <c r="AP423" s="315" t="s">
        <v>152</v>
      </c>
      <c r="AQ423" s="316"/>
      <c r="AR423" s="142" t="s">
        <v>152</v>
      </c>
      <c r="AS423" s="315" t="s">
        <v>150</v>
      </c>
      <c r="AT423" s="142" t="s">
        <v>152</v>
      </c>
      <c r="AU423" s="316"/>
      <c r="AV423" s="317" t="s">
        <v>152</v>
      </c>
      <c r="AW423" s="142" t="s">
        <v>152</v>
      </c>
    </row>
    <row r="424" spans="1:49" s="142" customFormat="1">
      <c r="A424" s="142" t="s">
        <v>8119</v>
      </c>
      <c r="B424" s="315" t="s">
        <v>8120</v>
      </c>
      <c r="C424" s="142" t="s">
        <v>3444</v>
      </c>
      <c r="D424" s="142" t="s">
        <v>5275</v>
      </c>
      <c r="E424" s="315" t="s">
        <v>8121</v>
      </c>
      <c r="F424" s="315" t="s">
        <v>1789</v>
      </c>
      <c r="G424" s="142" t="s">
        <v>150</v>
      </c>
      <c r="H424" s="316" t="s">
        <v>3445</v>
      </c>
      <c r="I424" s="317">
        <v>21444</v>
      </c>
      <c r="J424" s="317">
        <v>0</v>
      </c>
      <c r="K424" s="317" t="s">
        <v>152</v>
      </c>
      <c r="L424" s="315">
        <v>0</v>
      </c>
      <c r="M424" s="315" t="s">
        <v>152</v>
      </c>
      <c r="N424" s="315" t="s">
        <v>152</v>
      </c>
      <c r="O424" s="315" t="s">
        <v>152</v>
      </c>
      <c r="P424" s="315" t="s">
        <v>12363</v>
      </c>
      <c r="Q424" s="315" t="s">
        <v>152</v>
      </c>
      <c r="R424" s="315" t="s">
        <v>152</v>
      </c>
      <c r="S424" s="315" t="s">
        <v>152</v>
      </c>
      <c r="T424" s="315" t="s">
        <v>152</v>
      </c>
      <c r="U424" s="315" t="s">
        <v>152</v>
      </c>
      <c r="V424" s="315" t="s">
        <v>152</v>
      </c>
      <c r="W424" s="142" t="s">
        <v>8122</v>
      </c>
      <c r="X424" s="142" t="s">
        <v>6493</v>
      </c>
      <c r="Y424" s="142" t="s">
        <v>152</v>
      </c>
      <c r="Z424" s="142" t="s">
        <v>3446</v>
      </c>
      <c r="AA424" s="315" t="s">
        <v>3447</v>
      </c>
      <c r="AB424" s="142" t="s">
        <v>8123</v>
      </c>
      <c r="AC424" s="142" t="s">
        <v>3446</v>
      </c>
      <c r="AD424" s="142" t="s">
        <v>3446</v>
      </c>
      <c r="AE424" s="142" t="s">
        <v>152</v>
      </c>
      <c r="AF424" s="315"/>
      <c r="AH424" s="318" t="s">
        <v>152</v>
      </c>
      <c r="AI424" s="315" t="s">
        <v>3446</v>
      </c>
      <c r="AJ424" s="315" t="s">
        <v>152</v>
      </c>
      <c r="AK424" s="142" t="s">
        <v>8124</v>
      </c>
      <c r="AL424" s="142" t="s">
        <v>1787</v>
      </c>
      <c r="AM424" s="316" t="s">
        <v>8125</v>
      </c>
      <c r="AN424" s="142" t="s">
        <v>152</v>
      </c>
      <c r="AO424" s="315" t="s">
        <v>1469</v>
      </c>
      <c r="AP424" s="315" t="s">
        <v>152</v>
      </c>
      <c r="AQ424" s="316"/>
      <c r="AR424" s="142" t="s">
        <v>152</v>
      </c>
      <c r="AS424" s="315" t="s">
        <v>150</v>
      </c>
      <c r="AT424" s="142" t="s">
        <v>152</v>
      </c>
      <c r="AU424" s="316"/>
      <c r="AV424" s="317" t="s">
        <v>152</v>
      </c>
      <c r="AW424" s="142" t="s">
        <v>152</v>
      </c>
    </row>
    <row r="425" spans="1:49" s="142" customFormat="1">
      <c r="A425" s="142" t="s">
        <v>8179</v>
      </c>
      <c r="B425" s="315" t="s">
        <v>8180</v>
      </c>
      <c r="C425" s="142" t="s">
        <v>3444</v>
      </c>
      <c r="D425" s="142" t="s">
        <v>8153</v>
      </c>
      <c r="E425" s="315" t="s">
        <v>8181</v>
      </c>
      <c r="F425" s="315" t="s">
        <v>1789</v>
      </c>
      <c r="G425" s="142" t="s">
        <v>150</v>
      </c>
      <c r="H425" s="316" t="s">
        <v>3445</v>
      </c>
      <c r="I425" s="317">
        <v>8747</v>
      </c>
      <c r="J425" s="317">
        <v>0</v>
      </c>
      <c r="K425" s="317" t="s">
        <v>152</v>
      </c>
      <c r="L425" s="315">
        <v>0</v>
      </c>
      <c r="M425" s="315" t="s">
        <v>152</v>
      </c>
      <c r="N425" s="315" t="s">
        <v>152</v>
      </c>
      <c r="O425" s="315" t="s">
        <v>152</v>
      </c>
      <c r="P425" s="315" t="s">
        <v>12374</v>
      </c>
      <c r="Q425" s="315" t="s">
        <v>152</v>
      </c>
      <c r="R425" s="315" t="s">
        <v>152</v>
      </c>
      <c r="S425" s="315" t="s">
        <v>152</v>
      </c>
      <c r="T425" s="315" t="s">
        <v>152</v>
      </c>
      <c r="U425" s="315" t="s">
        <v>152</v>
      </c>
      <c r="V425" s="315" t="s">
        <v>152</v>
      </c>
      <c r="W425" s="142" t="s">
        <v>8182</v>
      </c>
      <c r="X425" s="142" t="s">
        <v>6492</v>
      </c>
      <c r="Y425" s="142" t="s">
        <v>152</v>
      </c>
      <c r="Z425" s="142" t="s">
        <v>3446</v>
      </c>
      <c r="AA425" s="315" t="s">
        <v>3447</v>
      </c>
      <c r="AB425" s="142" t="s">
        <v>8183</v>
      </c>
      <c r="AC425" s="142" t="s">
        <v>3446</v>
      </c>
      <c r="AD425" s="142" t="s">
        <v>3446</v>
      </c>
      <c r="AE425" s="142" t="s">
        <v>152</v>
      </c>
      <c r="AF425" s="315"/>
      <c r="AH425" s="318" t="s">
        <v>152</v>
      </c>
      <c r="AI425" s="315" t="s">
        <v>3446</v>
      </c>
      <c r="AJ425" s="315" t="s">
        <v>152</v>
      </c>
      <c r="AK425" s="142" t="s">
        <v>8184</v>
      </c>
      <c r="AL425" s="142" t="s">
        <v>152</v>
      </c>
      <c r="AM425" s="316" t="s">
        <v>152</v>
      </c>
      <c r="AN425" s="142" t="s">
        <v>152</v>
      </c>
      <c r="AO425" s="315" t="s">
        <v>1469</v>
      </c>
      <c r="AP425" s="315" t="s">
        <v>152</v>
      </c>
      <c r="AQ425" s="316"/>
      <c r="AR425" s="142" t="s">
        <v>152</v>
      </c>
      <c r="AS425" s="315" t="s">
        <v>150</v>
      </c>
      <c r="AT425" s="142" t="s">
        <v>152</v>
      </c>
      <c r="AU425" s="316"/>
      <c r="AV425" s="317" t="s">
        <v>152</v>
      </c>
      <c r="AW425" s="142" t="s">
        <v>152</v>
      </c>
    </row>
    <row r="426" spans="1:49" s="142" customFormat="1">
      <c r="A426" s="142" t="s">
        <v>8408</v>
      </c>
      <c r="B426" s="315" t="s">
        <v>8409</v>
      </c>
      <c r="C426" s="142" t="s">
        <v>3444</v>
      </c>
      <c r="D426" s="142" t="s">
        <v>8153</v>
      </c>
      <c r="E426" s="315" t="s">
        <v>8410</v>
      </c>
      <c r="F426" s="315" t="s">
        <v>1789</v>
      </c>
      <c r="G426" s="142" t="s">
        <v>150</v>
      </c>
      <c r="H426" s="316" t="s">
        <v>3445</v>
      </c>
      <c r="I426" s="317">
        <v>8577</v>
      </c>
      <c r="J426" s="317">
        <v>0</v>
      </c>
      <c r="K426" s="317" t="s">
        <v>152</v>
      </c>
      <c r="L426" s="315">
        <v>0</v>
      </c>
      <c r="M426" s="315" t="s">
        <v>152</v>
      </c>
      <c r="N426" s="315" t="s">
        <v>152</v>
      </c>
      <c r="O426" s="315" t="s">
        <v>152</v>
      </c>
      <c r="P426" s="315" t="s">
        <v>12410</v>
      </c>
      <c r="Q426" s="315" t="s">
        <v>152</v>
      </c>
      <c r="R426" s="315" t="s">
        <v>152</v>
      </c>
      <c r="S426" s="315" t="s">
        <v>152</v>
      </c>
      <c r="T426" s="315" t="s">
        <v>152</v>
      </c>
      <c r="U426" s="315" t="s">
        <v>152</v>
      </c>
      <c r="V426" s="315" t="s">
        <v>152</v>
      </c>
      <c r="W426" s="142" t="s">
        <v>8411</v>
      </c>
      <c r="X426" s="142" t="s">
        <v>6493</v>
      </c>
      <c r="Y426" s="142" t="s">
        <v>152</v>
      </c>
      <c r="Z426" s="142" t="s">
        <v>3446</v>
      </c>
      <c r="AA426" s="315" t="s">
        <v>3447</v>
      </c>
      <c r="AB426" s="142" t="s">
        <v>8412</v>
      </c>
      <c r="AC426" s="142" t="s">
        <v>3446</v>
      </c>
      <c r="AD426" s="142" t="s">
        <v>3446</v>
      </c>
      <c r="AE426" s="142" t="s">
        <v>152</v>
      </c>
      <c r="AF426" s="315"/>
      <c r="AH426" s="318" t="s">
        <v>152</v>
      </c>
      <c r="AI426" s="315" t="s">
        <v>3446</v>
      </c>
      <c r="AJ426" s="315" t="s">
        <v>152</v>
      </c>
      <c r="AK426" s="142" t="s">
        <v>8413</v>
      </c>
      <c r="AL426" s="142" t="s">
        <v>152</v>
      </c>
      <c r="AM426" s="316" t="s">
        <v>152</v>
      </c>
      <c r="AN426" s="142" t="s">
        <v>152</v>
      </c>
      <c r="AO426" s="315" t="s">
        <v>1469</v>
      </c>
      <c r="AP426" s="315" t="s">
        <v>152</v>
      </c>
      <c r="AQ426" s="316"/>
      <c r="AR426" s="142" t="s">
        <v>152</v>
      </c>
      <c r="AS426" s="315" t="s">
        <v>150</v>
      </c>
      <c r="AT426" s="142" t="s">
        <v>152</v>
      </c>
      <c r="AU426" s="316"/>
      <c r="AV426" s="317" t="s">
        <v>152</v>
      </c>
      <c r="AW426" s="142" t="s">
        <v>152</v>
      </c>
    </row>
    <row r="427" spans="1:49" s="142" customFormat="1">
      <c r="A427" s="142" t="s">
        <v>8159</v>
      </c>
      <c r="B427" s="315" t="s">
        <v>8160</v>
      </c>
      <c r="C427" s="142" t="s">
        <v>3444</v>
      </c>
      <c r="D427" s="142" t="s">
        <v>8153</v>
      </c>
      <c r="E427" s="315" t="s">
        <v>8161</v>
      </c>
      <c r="F427" s="315" t="s">
        <v>1789</v>
      </c>
      <c r="G427" s="142" t="s">
        <v>150</v>
      </c>
      <c r="H427" s="316" t="s">
        <v>3445</v>
      </c>
      <c r="I427" s="317">
        <v>6831</v>
      </c>
      <c r="J427" s="317">
        <v>0</v>
      </c>
      <c r="K427" s="317" t="s">
        <v>152</v>
      </c>
      <c r="L427" s="315">
        <v>0</v>
      </c>
      <c r="M427" s="315" t="s">
        <v>152</v>
      </c>
      <c r="N427" s="315" t="s">
        <v>152</v>
      </c>
      <c r="O427" s="315" t="s">
        <v>152</v>
      </c>
      <c r="P427" s="315" t="s">
        <v>12371</v>
      </c>
      <c r="Q427" s="315" t="s">
        <v>152</v>
      </c>
      <c r="R427" s="315" t="s">
        <v>152</v>
      </c>
      <c r="S427" s="315" t="s">
        <v>152</v>
      </c>
      <c r="T427" s="315" t="s">
        <v>152</v>
      </c>
      <c r="U427" s="315" t="s">
        <v>152</v>
      </c>
      <c r="V427" s="315" t="s">
        <v>152</v>
      </c>
      <c r="W427" s="142" t="s">
        <v>8162</v>
      </c>
      <c r="X427" s="142" t="s">
        <v>6492</v>
      </c>
      <c r="Y427" s="142" t="s">
        <v>152</v>
      </c>
      <c r="Z427" s="142" t="s">
        <v>3446</v>
      </c>
      <c r="AA427" s="315" t="s">
        <v>3447</v>
      </c>
      <c r="AB427" s="142" t="s">
        <v>8163</v>
      </c>
      <c r="AC427" s="142" t="s">
        <v>3446</v>
      </c>
      <c r="AD427" s="142" t="s">
        <v>3446</v>
      </c>
      <c r="AE427" s="142" t="s">
        <v>152</v>
      </c>
      <c r="AF427" s="315"/>
      <c r="AH427" s="318" t="s">
        <v>152</v>
      </c>
      <c r="AI427" s="315" t="s">
        <v>3446</v>
      </c>
      <c r="AJ427" s="315" t="s">
        <v>152</v>
      </c>
      <c r="AK427" s="142" t="s">
        <v>8164</v>
      </c>
      <c r="AL427" s="142" t="s">
        <v>1787</v>
      </c>
      <c r="AM427" s="316" t="s">
        <v>8165</v>
      </c>
      <c r="AN427" s="142" t="s">
        <v>152</v>
      </c>
      <c r="AO427" s="315" t="s">
        <v>1469</v>
      </c>
      <c r="AP427" s="315" t="s">
        <v>152</v>
      </c>
      <c r="AQ427" s="316"/>
      <c r="AR427" s="142" t="s">
        <v>152</v>
      </c>
      <c r="AS427" s="315" t="s">
        <v>150</v>
      </c>
      <c r="AT427" s="142" t="s">
        <v>152</v>
      </c>
      <c r="AU427" s="316"/>
      <c r="AV427" s="317" t="s">
        <v>152</v>
      </c>
      <c r="AW427" s="142" t="s">
        <v>152</v>
      </c>
    </row>
    <row r="428" spans="1:49" s="142" customFormat="1">
      <c r="A428" s="142" t="s">
        <v>8151</v>
      </c>
      <c r="B428" s="315" t="s">
        <v>8152</v>
      </c>
      <c r="C428" s="142" t="s">
        <v>3444</v>
      </c>
      <c r="D428" s="142" t="s">
        <v>8153</v>
      </c>
      <c r="E428" s="315" t="s">
        <v>8154</v>
      </c>
      <c r="F428" s="315" t="s">
        <v>1789</v>
      </c>
      <c r="G428" s="142" t="s">
        <v>150</v>
      </c>
      <c r="H428" s="316" t="s">
        <v>3445</v>
      </c>
      <c r="I428" s="317">
        <v>5962</v>
      </c>
      <c r="J428" s="317">
        <v>0</v>
      </c>
      <c r="K428" s="317" t="s">
        <v>152</v>
      </c>
      <c r="L428" s="315">
        <v>0</v>
      </c>
      <c r="M428" s="315" t="s">
        <v>152</v>
      </c>
      <c r="N428" s="315" t="s">
        <v>152</v>
      </c>
      <c r="O428" s="315" t="s">
        <v>152</v>
      </c>
      <c r="P428" s="315" t="s">
        <v>12370</v>
      </c>
      <c r="Q428" s="315" t="s">
        <v>152</v>
      </c>
      <c r="R428" s="315" t="s">
        <v>152</v>
      </c>
      <c r="S428" s="315" t="s">
        <v>152</v>
      </c>
      <c r="T428" s="315" t="s">
        <v>152</v>
      </c>
      <c r="U428" s="315" t="s">
        <v>152</v>
      </c>
      <c r="V428" s="315" t="s">
        <v>152</v>
      </c>
      <c r="W428" s="142" t="s">
        <v>8155</v>
      </c>
      <c r="X428" s="142" t="s">
        <v>6493</v>
      </c>
      <c r="Y428" s="142" t="s">
        <v>152</v>
      </c>
      <c r="Z428" s="142" t="s">
        <v>3446</v>
      </c>
      <c r="AA428" s="315" t="s">
        <v>3447</v>
      </c>
      <c r="AB428" s="142" t="s">
        <v>8156</v>
      </c>
      <c r="AC428" s="142" t="s">
        <v>3446</v>
      </c>
      <c r="AD428" s="142" t="s">
        <v>3446</v>
      </c>
      <c r="AE428" s="142" t="s">
        <v>152</v>
      </c>
      <c r="AF428" s="315"/>
      <c r="AH428" s="318" t="s">
        <v>152</v>
      </c>
      <c r="AI428" s="315" t="s">
        <v>3446</v>
      </c>
      <c r="AJ428" s="315" t="s">
        <v>152</v>
      </c>
      <c r="AK428" s="142" t="s">
        <v>8157</v>
      </c>
      <c r="AL428" s="142" t="s">
        <v>1787</v>
      </c>
      <c r="AM428" s="316" t="s">
        <v>8158</v>
      </c>
      <c r="AN428" s="142" t="s">
        <v>152</v>
      </c>
      <c r="AO428" s="315" t="s">
        <v>1469</v>
      </c>
      <c r="AP428" s="315" t="s">
        <v>152</v>
      </c>
      <c r="AQ428" s="316"/>
      <c r="AR428" s="142" t="s">
        <v>152</v>
      </c>
      <c r="AS428" s="315" t="s">
        <v>150</v>
      </c>
      <c r="AT428" s="142" t="s">
        <v>152</v>
      </c>
      <c r="AU428" s="316"/>
      <c r="AV428" s="317" t="s">
        <v>152</v>
      </c>
      <c r="AW428" s="142" t="s">
        <v>152</v>
      </c>
    </row>
    <row r="429" spans="1:49" s="142" customFormat="1">
      <c r="A429" s="142" t="s">
        <v>8185</v>
      </c>
      <c r="B429" s="315" t="s">
        <v>8186</v>
      </c>
      <c r="C429" s="142" t="s">
        <v>3444</v>
      </c>
      <c r="D429" s="142" t="s">
        <v>8153</v>
      </c>
      <c r="E429" s="315" t="s">
        <v>8187</v>
      </c>
      <c r="F429" s="315" t="s">
        <v>1789</v>
      </c>
      <c r="G429" s="142" t="s">
        <v>150</v>
      </c>
      <c r="H429" s="316" t="s">
        <v>3445</v>
      </c>
      <c r="I429" s="317">
        <v>7458</v>
      </c>
      <c r="J429" s="317">
        <v>0</v>
      </c>
      <c r="K429" s="317" t="s">
        <v>152</v>
      </c>
      <c r="L429" s="315">
        <v>0</v>
      </c>
      <c r="M429" s="315" t="s">
        <v>152</v>
      </c>
      <c r="N429" s="315" t="s">
        <v>152</v>
      </c>
      <c r="O429" s="315" t="s">
        <v>152</v>
      </c>
      <c r="P429" s="315" t="s">
        <v>12375</v>
      </c>
      <c r="Q429" s="315" t="s">
        <v>152</v>
      </c>
      <c r="R429" s="315" t="s">
        <v>152</v>
      </c>
      <c r="S429" s="315" t="s">
        <v>152</v>
      </c>
      <c r="T429" s="315" t="s">
        <v>152</v>
      </c>
      <c r="U429" s="315" t="s">
        <v>152</v>
      </c>
      <c r="V429" s="315" t="s">
        <v>152</v>
      </c>
      <c r="W429" s="142" t="s">
        <v>8188</v>
      </c>
      <c r="X429" s="142" t="s">
        <v>6493</v>
      </c>
      <c r="Y429" s="142" t="s">
        <v>152</v>
      </c>
      <c r="Z429" s="142" t="s">
        <v>3446</v>
      </c>
      <c r="AA429" s="315" t="s">
        <v>3447</v>
      </c>
      <c r="AB429" s="142" t="s">
        <v>8189</v>
      </c>
      <c r="AC429" s="142" t="s">
        <v>3446</v>
      </c>
      <c r="AD429" s="142" t="s">
        <v>3446</v>
      </c>
      <c r="AE429" s="142" t="s">
        <v>152</v>
      </c>
      <c r="AF429" s="315"/>
      <c r="AH429" s="318" t="s">
        <v>152</v>
      </c>
      <c r="AI429" s="315" t="s">
        <v>3446</v>
      </c>
      <c r="AJ429" s="315" t="s">
        <v>152</v>
      </c>
      <c r="AK429" s="142" t="s">
        <v>8190</v>
      </c>
      <c r="AL429" s="142" t="s">
        <v>1787</v>
      </c>
      <c r="AM429" s="316" t="s">
        <v>8191</v>
      </c>
      <c r="AN429" s="142" t="s">
        <v>152</v>
      </c>
      <c r="AO429" s="315" t="s">
        <v>1469</v>
      </c>
      <c r="AP429" s="315" t="s">
        <v>152</v>
      </c>
      <c r="AQ429" s="316"/>
      <c r="AR429" s="142" t="s">
        <v>152</v>
      </c>
      <c r="AS429" s="315" t="s">
        <v>150</v>
      </c>
      <c r="AT429" s="142" t="s">
        <v>152</v>
      </c>
      <c r="AU429" s="316"/>
      <c r="AV429" s="317" t="s">
        <v>152</v>
      </c>
      <c r="AW429" s="142" t="s">
        <v>152</v>
      </c>
    </row>
    <row r="430" spans="1:49" s="142" customFormat="1">
      <c r="A430" s="142" t="s">
        <v>8166</v>
      </c>
      <c r="B430" s="315" t="s">
        <v>8167</v>
      </c>
      <c r="C430" s="142" t="s">
        <v>3444</v>
      </c>
      <c r="D430" s="142" t="s">
        <v>8153</v>
      </c>
      <c r="E430" s="315" t="s">
        <v>8168</v>
      </c>
      <c r="F430" s="315" t="s">
        <v>1789</v>
      </c>
      <c r="G430" s="142" t="s">
        <v>150</v>
      </c>
      <c r="H430" s="316" t="s">
        <v>3445</v>
      </c>
      <c r="I430" s="317">
        <v>7615</v>
      </c>
      <c r="J430" s="317">
        <v>0</v>
      </c>
      <c r="K430" s="317" t="s">
        <v>152</v>
      </c>
      <c r="L430" s="315">
        <v>0</v>
      </c>
      <c r="M430" s="315" t="s">
        <v>152</v>
      </c>
      <c r="N430" s="315" t="s">
        <v>152</v>
      </c>
      <c r="O430" s="315" t="s">
        <v>152</v>
      </c>
      <c r="P430" s="315" t="s">
        <v>12372</v>
      </c>
      <c r="Q430" s="315" t="s">
        <v>152</v>
      </c>
      <c r="R430" s="315" t="s">
        <v>152</v>
      </c>
      <c r="S430" s="315" t="s">
        <v>152</v>
      </c>
      <c r="T430" s="315" t="s">
        <v>152</v>
      </c>
      <c r="U430" s="315" t="s">
        <v>152</v>
      </c>
      <c r="V430" s="315" t="s">
        <v>152</v>
      </c>
      <c r="W430" s="142" t="s">
        <v>8169</v>
      </c>
      <c r="X430" s="142" t="s">
        <v>6492</v>
      </c>
      <c r="Y430" s="142" t="s">
        <v>152</v>
      </c>
      <c r="Z430" s="142" t="s">
        <v>3446</v>
      </c>
      <c r="AA430" s="315" t="s">
        <v>3447</v>
      </c>
      <c r="AB430" s="142" t="s">
        <v>8170</v>
      </c>
      <c r="AC430" s="142" t="s">
        <v>3446</v>
      </c>
      <c r="AD430" s="142" t="s">
        <v>3446</v>
      </c>
      <c r="AE430" s="142" t="s">
        <v>152</v>
      </c>
      <c r="AF430" s="315"/>
      <c r="AH430" s="318" t="s">
        <v>152</v>
      </c>
      <c r="AI430" s="315" t="s">
        <v>3446</v>
      </c>
      <c r="AJ430" s="315" t="s">
        <v>152</v>
      </c>
      <c r="AK430" s="142" t="s">
        <v>8171</v>
      </c>
      <c r="AL430" s="142" t="s">
        <v>152</v>
      </c>
      <c r="AM430" s="316" t="s">
        <v>152</v>
      </c>
      <c r="AN430" s="142" t="s">
        <v>152</v>
      </c>
      <c r="AO430" s="315" t="s">
        <v>1469</v>
      </c>
      <c r="AP430" s="315" t="s">
        <v>152</v>
      </c>
      <c r="AQ430" s="316"/>
      <c r="AR430" s="142" t="s">
        <v>152</v>
      </c>
      <c r="AS430" s="315" t="s">
        <v>150</v>
      </c>
      <c r="AT430" s="142" t="s">
        <v>152</v>
      </c>
      <c r="AU430" s="316"/>
      <c r="AV430" s="317" t="s">
        <v>152</v>
      </c>
      <c r="AW430" s="142" t="s">
        <v>152</v>
      </c>
    </row>
    <row r="431" spans="1:49" s="142" customFormat="1">
      <c r="A431" s="142" t="s">
        <v>10174</v>
      </c>
      <c r="B431" s="315" t="s">
        <v>10175</v>
      </c>
      <c r="C431" s="142" t="s">
        <v>3444</v>
      </c>
      <c r="D431" s="142" t="s">
        <v>8153</v>
      </c>
      <c r="E431" s="315" t="s">
        <v>10176</v>
      </c>
      <c r="F431" s="315" t="s">
        <v>1789</v>
      </c>
      <c r="G431" s="142" t="s">
        <v>150</v>
      </c>
      <c r="H431" s="316" t="s">
        <v>3445</v>
      </c>
      <c r="I431" s="317">
        <v>10241</v>
      </c>
      <c r="J431" s="317">
        <v>0</v>
      </c>
      <c r="K431" s="317" t="s">
        <v>152</v>
      </c>
      <c r="L431" s="315">
        <v>0</v>
      </c>
      <c r="M431" s="315" t="s">
        <v>152</v>
      </c>
      <c r="N431" s="315" t="s">
        <v>152</v>
      </c>
      <c r="O431" s="315" t="s">
        <v>152</v>
      </c>
      <c r="P431" s="315" t="s">
        <v>12877</v>
      </c>
      <c r="Q431" s="315" t="s">
        <v>152</v>
      </c>
      <c r="R431" s="315" t="s">
        <v>152</v>
      </c>
      <c r="S431" s="315" t="s">
        <v>152</v>
      </c>
      <c r="T431" s="315" t="s">
        <v>152</v>
      </c>
      <c r="U431" s="315" t="s">
        <v>152</v>
      </c>
      <c r="V431" s="315" t="s">
        <v>152</v>
      </c>
      <c r="W431" s="142" t="s">
        <v>10177</v>
      </c>
      <c r="X431" s="142" t="s">
        <v>6492</v>
      </c>
      <c r="Y431" s="142" t="s">
        <v>152</v>
      </c>
      <c r="Z431" s="142" t="s">
        <v>3446</v>
      </c>
      <c r="AA431" s="315" t="s">
        <v>3447</v>
      </c>
      <c r="AB431" s="142" t="s">
        <v>10178</v>
      </c>
      <c r="AC431" s="142" t="s">
        <v>3446</v>
      </c>
      <c r="AD431" s="142" t="s">
        <v>3446</v>
      </c>
      <c r="AE431" s="142" t="s">
        <v>152</v>
      </c>
      <c r="AF431" s="315"/>
      <c r="AH431" s="318" t="s">
        <v>152</v>
      </c>
      <c r="AI431" s="315" t="s">
        <v>3446</v>
      </c>
      <c r="AJ431" s="315" t="s">
        <v>152</v>
      </c>
      <c r="AK431" s="142" t="s">
        <v>10179</v>
      </c>
      <c r="AL431" s="142" t="s">
        <v>1787</v>
      </c>
      <c r="AM431" s="316" t="s">
        <v>10180</v>
      </c>
      <c r="AN431" s="142" t="s">
        <v>152</v>
      </c>
      <c r="AO431" s="315" t="s">
        <v>1469</v>
      </c>
      <c r="AP431" s="315" t="s">
        <v>152</v>
      </c>
      <c r="AQ431" s="316"/>
      <c r="AR431" s="142" t="s">
        <v>152</v>
      </c>
      <c r="AS431" s="315" t="s">
        <v>150</v>
      </c>
      <c r="AT431" s="142" t="s">
        <v>152</v>
      </c>
      <c r="AU431" s="316"/>
      <c r="AV431" s="317" t="s">
        <v>152</v>
      </c>
      <c r="AW431" s="142" t="s">
        <v>152</v>
      </c>
    </row>
    <row r="432" spans="1:49" s="142" customFormat="1">
      <c r="A432" s="142" t="s">
        <v>8172</v>
      </c>
      <c r="B432" s="315" t="s">
        <v>8173</v>
      </c>
      <c r="C432" s="142" t="s">
        <v>3444</v>
      </c>
      <c r="D432" s="142" t="s">
        <v>8153</v>
      </c>
      <c r="E432" s="315" t="s">
        <v>8174</v>
      </c>
      <c r="F432" s="315" t="s">
        <v>1789</v>
      </c>
      <c r="G432" s="142" t="s">
        <v>150</v>
      </c>
      <c r="H432" s="316" t="s">
        <v>3445</v>
      </c>
      <c r="I432" s="317">
        <v>6538</v>
      </c>
      <c r="J432" s="317">
        <v>0</v>
      </c>
      <c r="K432" s="317" t="s">
        <v>152</v>
      </c>
      <c r="L432" s="315">
        <v>0</v>
      </c>
      <c r="M432" s="315" t="s">
        <v>152</v>
      </c>
      <c r="N432" s="315" t="s">
        <v>152</v>
      </c>
      <c r="O432" s="315" t="s">
        <v>152</v>
      </c>
      <c r="P432" s="315" t="s">
        <v>12373</v>
      </c>
      <c r="Q432" s="315" t="s">
        <v>152</v>
      </c>
      <c r="R432" s="315" t="s">
        <v>152</v>
      </c>
      <c r="S432" s="315" t="s">
        <v>152</v>
      </c>
      <c r="T432" s="315" t="s">
        <v>152</v>
      </c>
      <c r="U432" s="315" t="s">
        <v>152</v>
      </c>
      <c r="V432" s="315" t="s">
        <v>152</v>
      </c>
      <c r="W432" s="142" t="s">
        <v>8175</v>
      </c>
      <c r="X432" s="142" t="s">
        <v>6493</v>
      </c>
      <c r="Y432" s="142" t="s">
        <v>152</v>
      </c>
      <c r="Z432" s="142" t="s">
        <v>3446</v>
      </c>
      <c r="AA432" s="315" t="s">
        <v>3447</v>
      </c>
      <c r="AB432" s="142" t="s">
        <v>8176</v>
      </c>
      <c r="AC432" s="142" t="s">
        <v>3446</v>
      </c>
      <c r="AD432" s="142" t="s">
        <v>3446</v>
      </c>
      <c r="AE432" s="142" t="s">
        <v>152</v>
      </c>
      <c r="AF432" s="315"/>
      <c r="AH432" s="318" t="s">
        <v>152</v>
      </c>
      <c r="AI432" s="315" t="s">
        <v>3446</v>
      </c>
      <c r="AJ432" s="315" t="s">
        <v>152</v>
      </c>
      <c r="AK432" s="142" t="s">
        <v>8177</v>
      </c>
      <c r="AL432" s="142" t="s">
        <v>1787</v>
      </c>
      <c r="AM432" s="316" t="s">
        <v>8178</v>
      </c>
      <c r="AN432" s="142" t="s">
        <v>152</v>
      </c>
      <c r="AO432" s="315" t="s">
        <v>1469</v>
      </c>
      <c r="AP432" s="315" t="s">
        <v>152</v>
      </c>
      <c r="AQ432" s="316"/>
      <c r="AR432" s="142" t="s">
        <v>152</v>
      </c>
      <c r="AS432" s="315" t="s">
        <v>150</v>
      </c>
      <c r="AT432" s="142" t="s">
        <v>152</v>
      </c>
      <c r="AU432" s="316"/>
      <c r="AV432" s="317" t="s">
        <v>152</v>
      </c>
      <c r="AW432" s="142" t="s">
        <v>152</v>
      </c>
    </row>
    <row r="433" spans="1:49" s="142" customFormat="1">
      <c r="A433" s="142" t="s">
        <v>8199</v>
      </c>
      <c r="B433" s="315" t="s">
        <v>8200</v>
      </c>
      <c r="C433" s="142" t="s">
        <v>3444</v>
      </c>
      <c r="D433" s="142" t="s">
        <v>8153</v>
      </c>
      <c r="E433" s="315" t="s">
        <v>8201</v>
      </c>
      <c r="F433" s="315" t="s">
        <v>1789</v>
      </c>
      <c r="G433" s="142" t="s">
        <v>150</v>
      </c>
      <c r="H433" s="316" t="s">
        <v>3445</v>
      </c>
      <c r="I433" s="317">
        <v>8159</v>
      </c>
      <c r="J433" s="317">
        <v>0</v>
      </c>
      <c r="K433" s="317" t="s">
        <v>152</v>
      </c>
      <c r="L433" s="315">
        <v>0</v>
      </c>
      <c r="M433" s="315" t="s">
        <v>152</v>
      </c>
      <c r="N433" s="315" t="s">
        <v>152</v>
      </c>
      <c r="O433" s="315" t="s">
        <v>152</v>
      </c>
      <c r="P433" s="315" t="s">
        <v>12377</v>
      </c>
      <c r="Q433" s="315" t="s">
        <v>152</v>
      </c>
      <c r="R433" s="315" t="s">
        <v>152</v>
      </c>
      <c r="S433" s="315" t="s">
        <v>152</v>
      </c>
      <c r="T433" s="315" t="s">
        <v>152</v>
      </c>
      <c r="U433" s="315" t="s">
        <v>152</v>
      </c>
      <c r="V433" s="315" t="s">
        <v>152</v>
      </c>
      <c r="W433" s="142" t="s">
        <v>8202</v>
      </c>
      <c r="X433" s="142" t="s">
        <v>6493</v>
      </c>
      <c r="Y433" s="142" t="s">
        <v>152</v>
      </c>
      <c r="Z433" s="142" t="s">
        <v>3446</v>
      </c>
      <c r="AA433" s="315" t="s">
        <v>3447</v>
      </c>
      <c r="AB433" s="142" t="s">
        <v>8203</v>
      </c>
      <c r="AC433" s="142" t="s">
        <v>3446</v>
      </c>
      <c r="AD433" s="142" t="s">
        <v>3446</v>
      </c>
      <c r="AE433" s="142" t="s">
        <v>152</v>
      </c>
      <c r="AF433" s="315"/>
      <c r="AH433" s="318" t="s">
        <v>152</v>
      </c>
      <c r="AI433" s="315" t="s">
        <v>3446</v>
      </c>
      <c r="AJ433" s="315" t="s">
        <v>152</v>
      </c>
      <c r="AK433" s="142" t="s">
        <v>8204</v>
      </c>
      <c r="AL433" s="142" t="s">
        <v>1787</v>
      </c>
      <c r="AM433" s="316" t="s">
        <v>8205</v>
      </c>
      <c r="AN433" s="142" t="s">
        <v>152</v>
      </c>
      <c r="AO433" s="315" t="s">
        <v>1469</v>
      </c>
      <c r="AP433" s="315" t="s">
        <v>152</v>
      </c>
      <c r="AQ433" s="316"/>
      <c r="AR433" s="142" t="s">
        <v>152</v>
      </c>
      <c r="AS433" s="315" t="s">
        <v>150</v>
      </c>
      <c r="AT433" s="142" t="s">
        <v>152</v>
      </c>
      <c r="AU433" s="316"/>
      <c r="AV433" s="317" t="s">
        <v>152</v>
      </c>
      <c r="AW433" s="142" t="s">
        <v>152</v>
      </c>
    </row>
    <row r="434" spans="1:49" s="142" customFormat="1">
      <c r="A434" s="142" t="s">
        <v>9031</v>
      </c>
      <c r="B434" s="315" t="s">
        <v>9032</v>
      </c>
      <c r="C434" s="142" t="s">
        <v>3444</v>
      </c>
      <c r="D434" s="142" t="s">
        <v>3448</v>
      </c>
      <c r="E434" s="315" t="s">
        <v>9033</v>
      </c>
      <c r="F434" s="315" t="s">
        <v>1789</v>
      </c>
      <c r="G434" s="142" t="s">
        <v>150</v>
      </c>
      <c r="H434" s="316" t="s">
        <v>3445</v>
      </c>
      <c r="I434" s="317">
        <v>15063</v>
      </c>
      <c r="J434" s="317">
        <v>0</v>
      </c>
      <c r="K434" s="317" t="s">
        <v>152</v>
      </c>
      <c r="L434" s="315">
        <v>0</v>
      </c>
      <c r="M434" s="315" t="s">
        <v>152</v>
      </c>
      <c r="N434" s="315" t="s">
        <v>152</v>
      </c>
      <c r="O434" s="315" t="s">
        <v>152</v>
      </c>
      <c r="P434" s="315" t="s">
        <v>12576</v>
      </c>
      <c r="Q434" s="315" t="s">
        <v>152</v>
      </c>
      <c r="R434" s="315" t="s">
        <v>152</v>
      </c>
      <c r="S434" s="315" t="s">
        <v>152</v>
      </c>
      <c r="T434" s="315" t="s">
        <v>152</v>
      </c>
      <c r="U434" s="315" t="s">
        <v>152</v>
      </c>
      <c r="V434" s="315" t="s">
        <v>152</v>
      </c>
      <c r="W434" s="142" t="s">
        <v>9034</v>
      </c>
      <c r="X434" s="142" t="s">
        <v>6492</v>
      </c>
      <c r="Y434" s="142" t="s">
        <v>152</v>
      </c>
      <c r="Z434" s="142" t="s">
        <v>3446</v>
      </c>
      <c r="AA434" s="315" t="s">
        <v>3447</v>
      </c>
      <c r="AB434" s="142" t="s">
        <v>9035</v>
      </c>
      <c r="AC434" s="142" t="s">
        <v>3446</v>
      </c>
      <c r="AD434" s="142" t="s">
        <v>3446</v>
      </c>
      <c r="AE434" s="142" t="s">
        <v>152</v>
      </c>
      <c r="AF434" s="315"/>
      <c r="AH434" s="318" t="s">
        <v>152</v>
      </c>
      <c r="AI434" s="315" t="s">
        <v>3446</v>
      </c>
      <c r="AJ434" s="315" t="s">
        <v>152</v>
      </c>
      <c r="AK434" s="142" t="s">
        <v>152</v>
      </c>
      <c r="AL434" s="142" t="s">
        <v>152</v>
      </c>
      <c r="AM434" s="316" t="s">
        <v>152</v>
      </c>
      <c r="AN434" s="142" t="s">
        <v>152</v>
      </c>
      <c r="AO434" s="315" t="s">
        <v>1469</v>
      </c>
      <c r="AP434" s="315" t="s">
        <v>152</v>
      </c>
      <c r="AQ434" s="316"/>
      <c r="AR434" s="142" t="s">
        <v>152</v>
      </c>
      <c r="AS434" s="315" t="s">
        <v>150</v>
      </c>
      <c r="AT434" s="142" t="s">
        <v>152</v>
      </c>
      <c r="AU434" s="316"/>
      <c r="AV434" s="317" t="s">
        <v>152</v>
      </c>
      <c r="AW434" s="142" t="s">
        <v>152</v>
      </c>
    </row>
    <row r="435" spans="1:49" s="142" customFormat="1">
      <c r="A435" s="142" t="s">
        <v>8252</v>
      </c>
      <c r="B435" s="315" t="s">
        <v>8253</v>
      </c>
      <c r="C435" s="142" t="s">
        <v>3444</v>
      </c>
      <c r="D435" s="142" t="s">
        <v>3448</v>
      </c>
      <c r="E435" s="315" t="s">
        <v>8254</v>
      </c>
      <c r="F435" s="315" t="s">
        <v>1789</v>
      </c>
      <c r="G435" s="142" t="s">
        <v>150</v>
      </c>
      <c r="H435" s="316" t="s">
        <v>3445</v>
      </c>
      <c r="I435" s="317">
        <v>21044</v>
      </c>
      <c r="J435" s="317">
        <v>0</v>
      </c>
      <c r="K435" s="317" t="s">
        <v>152</v>
      </c>
      <c r="L435" s="315">
        <v>0</v>
      </c>
      <c r="M435" s="315" t="s">
        <v>152</v>
      </c>
      <c r="N435" s="315" t="s">
        <v>152</v>
      </c>
      <c r="O435" s="315" t="s">
        <v>152</v>
      </c>
      <c r="P435" s="315" t="s">
        <v>12384</v>
      </c>
      <c r="Q435" s="315" t="s">
        <v>152</v>
      </c>
      <c r="R435" s="315" t="s">
        <v>152</v>
      </c>
      <c r="S435" s="315" t="s">
        <v>152</v>
      </c>
      <c r="T435" s="315" t="s">
        <v>152</v>
      </c>
      <c r="U435" s="315" t="s">
        <v>152</v>
      </c>
      <c r="V435" s="315" t="s">
        <v>152</v>
      </c>
      <c r="W435" s="142" t="s">
        <v>8255</v>
      </c>
      <c r="X435" s="142" t="s">
        <v>6493</v>
      </c>
      <c r="Y435" s="142" t="s">
        <v>152</v>
      </c>
      <c r="Z435" s="142" t="s">
        <v>3446</v>
      </c>
      <c r="AA435" s="315" t="s">
        <v>3447</v>
      </c>
      <c r="AB435" s="142" t="s">
        <v>8256</v>
      </c>
      <c r="AC435" s="142" t="s">
        <v>3446</v>
      </c>
      <c r="AD435" s="142" t="s">
        <v>3446</v>
      </c>
      <c r="AE435" s="142" t="s">
        <v>152</v>
      </c>
      <c r="AF435" s="315"/>
      <c r="AH435" s="318" t="s">
        <v>152</v>
      </c>
      <c r="AI435" s="315" t="s">
        <v>3446</v>
      </c>
      <c r="AJ435" s="315" t="s">
        <v>152</v>
      </c>
      <c r="AK435" s="142" t="s">
        <v>8257</v>
      </c>
      <c r="AL435" s="142" t="s">
        <v>1787</v>
      </c>
      <c r="AM435" s="316" t="s">
        <v>8258</v>
      </c>
      <c r="AN435" s="142" t="s">
        <v>152</v>
      </c>
      <c r="AO435" s="315" t="s">
        <v>1469</v>
      </c>
      <c r="AP435" s="315" t="s">
        <v>152</v>
      </c>
      <c r="AQ435" s="316"/>
      <c r="AR435" s="142" t="s">
        <v>152</v>
      </c>
      <c r="AS435" s="315" t="s">
        <v>150</v>
      </c>
      <c r="AT435" s="142" t="s">
        <v>152</v>
      </c>
      <c r="AU435" s="316"/>
      <c r="AV435" s="317" t="s">
        <v>152</v>
      </c>
      <c r="AW435" s="142" t="s">
        <v>152</v>
      </c>
    </row>
    <row r="436" spans="1:49" s="142" customFormat="1">
      <c r="A436" s="142" t="s">
        <v>10757</v>
      </c>
      <c r="B436" s="315" t="s">
        <v>1790</v>
      </c>
      <c r="C436" s="142" t="s">
        <v>3444</v>
      </c>
      <c r="D436" s="142" t="s">
        <v>3448</v>
      </c>
      <c r="E436" s="315" t="s">
        <v>10758</v>
      </c>
      <c r="F436" s="315" t="s">
        <v>1789</v>
      </c>
      <c r="G436" s="142" t="s">
        <v>150</v>
      </c>
      <c r="H436" s="316" t="s">
        <v>3445</v>
      </c>
      <c r="I436" s="317">
        <v>18305</v>
      </c>
      <c r="J436" s="317">
        <v>0</v>
      </c>
      <c r="K436" s="317" t="s">
        <v>152</v>
      </c>
      <c r="L436" s="315">
        <v>0</v>
      </c>
      <c r="M436" s="315" t="s">
        <v>152</v>
      </c>
      <c r="N436" s="315" t="s">
        <v>152</v>
      </c>
      <c r="O436" s="315" t="s">
        <v>152</v>
      </c>
      <c r="P436" s="315" t="s">
        <v>13046</v>
      </c>
      <c r="Q436" s="315" t="s">
        <v>152</v>
      </c>
      <c r="R436" s="315" t="s">
        <v>152</v>
      </c>
      <c r="S436" s="315" t="s">
        <v>152</v>
      </c>
      <c r="T436" s="315" t="s">
        <v>152</v>
      </c>
      <c r="U436" s="315" t="s">
        <v>152</v>
      </c>
      <c r="V436" s="315" t="s">
        <v>152</v>
      </c>
      <c r="W436" s="142" t="s">
        <v>3960</v>
      </c>
      <c r="X436" s="142" t="s">
        <v>6492</v>
      </c>
      <c r="Y436" s="142" t="s">
        <v>152</v>
      </c>
      <c r="Z436" s="142" t="s">
        <v>3446</v>
      </c>
      <c r="AA436" s="315" t="s">
        <v>3447</v>
      </c>
      <c r="AB436" s="142" t="s">
        <v>9936</v>
      </c>
      <c r="AC436" s="142" t="s">
        <v>3446</v>
      </c>
      <c r="AD436" s="142" t="s">
        <v>3446</v>
      </c>
      <c r="AE436" s="142" t="s">
        <v>152</v>
      </c>
      <c r="AF436" s="315"/>
      <c r="AH436" s="318" t="s">
        <v>152</v>
      </c>
      <c r="AI436" s="315" t="s">
        <v>3446</v>
      </c>
      <c r="AJ436" s="315" t="s">
        <v>152</v>
      </c>
      <c r="AK436" s="142" t="s">
        <v>3876</v>
      </c>
      <c r="AL436" s="142" t="s">
        <v>1787</v>
      </c>
      <c r="AM436" s="316" t="s">
        <v>3877</v>
      </c>
      <c r="AN436" s="142" t="s">
        <v>152</v>
      </c>
      <c r="AO436" s="315" t="s">
        <v>1469</v>
      </c>
      <c r="AP436" s="315" t="s">
        <v>152</v>
      </c>
      <c r="AQ436" s="316"/>
      <c r="AR436" s="142" t="s">
        <v>152</v>
      </c>
      <c r="AS436" s="315" t="s">
        <v>150</v>
      </c>
      <c r="AT436" s="142" t="s">
        <v>152</v>
      </c>
      <c r="AU436" s="316"/>
      <c r="AV436" s="317" t="s">
        <v>152</v>
      </c>
      <c r="AW436" s="142" t="s">
        <v>152</v>
      </c>
    </row>
    <row r="437" spans="1:49" s="142" customFormat="1">
      <c r="A437" s="142" t="s">
        <v>8259</v>
      </c>
      <c r="B437" s="315" t="s">
        <v>407</v>
      </c>
      <c r="C437" s="142" t="s">
        <v>3444</v>
      </c>
      <c r="D437" s="142" t="s">
        <v>3448</v>
      </c>
      <c r="E437" s="315" t="s">
        <v>8260</v>
      </c>
      <c r="F437" s="315" t="s">
        <v>1789</v>
      </c>
      <c r="G437" s="142" t="s">
        <v>1788</v>
      </c>
      <c r="H437" s="316" t="s">
        <v>3445</v>
      </c>
      <c r="I437" s="317">
        <v>22618</v>
      </c>
      <c r="J437" s="317">
        <v>0</v>
      </c>
      <c r="K437" s="317" t="s">
        <v>152</v>
      </c>
      <c r="L437" s="315">
        <v>12</v>
      </c>
      <c r="M437" s="315" t="s">
        <v>152</v>
      </c>
      <c r="N437" s="315" t="s">
        <v>152</v>
      </c>
      <c r="O437" s="315" t="s">
        <v>152</v>
      </c>
      <c r="P437" s="315" t="s">
        <v>12385</v>
      </c>
      <c r="Q437" s="315" t="s">
        <v>152</v>
      </c>
      <c r="R437" s="315" t="s">
        <v>152</v>
      </c>
      <c r="S437" s="315" t="s">
        <v>152</v>
      </c>
      <c r="T437" s="315" t="s">
        <v>152</v>
      </c>
      <c r="U437" s="315" t="s">
        <v>152</v>
      </c>
      <c r="V437" s="315" t="s">
        <v>152</v>
      </c>
      <c r="W437" s="142" t="s">
        <v>3946</v>
      </c>
      <c r="X437" s="142" t="s">
        <v>6493</v>
      </c>
      <c r="Y437" s="142" t="s">
        <v>152</v>
      </c>
      <c r="Z437" s="142" t="s">
        <v>3446</v>
      </c>
      <c r="AA437" s="315" t="s">
        <v>3447</v>
      </c>
      <c r="AB437" s="142" t="s">
        <v>8261</v>
      </c>
      <c r="AC437" s="142" t="s">
        <v>3446</v>
      </c>
      <c r="AD437" s="142" t="s">
        <v>3446</v>
      </c>
      <c r="AE437" s="142" t="s">
        <v>152</v>
      </c>
      <c r="AF437" s="315"/>
      <c r="AH437" s="318" t="s">
        <v>152</v>
      </c>
      <c r="AI437" s="315" t="s">
        <v>3446</v>
      </c>
      <c r="AJ437" s="315" t="s">
        <v>152</v>
      </c>
      <c r="AK437" s="142" t="s">
        <v>2969</v>
      </c>
      <c r="AL437" s="142" t="s">
        <v>1787</v>
      </c>
      <c r="AM437" s="316" t="s">
        <v>3947</v>
      </c>
      <c r="AN437" s="142" t="s">
        <v>152</v>
      </c>
      <c r="AO437" s="315" t="s">
        <v>1469</v>
      </c>
      <c r="AP437" s="315" t="s">
        <v>152</v>
      </c>
      <c r="AQ437" s="316"/>
      <c r="AR437" s="142" t="s">
        <v>152</v>
      </c>
      <c r="AS437" s="315" t="s">
        <v>150</v>
      </c>
      <c r="AT437" s="142" t="s">
        <v>152</v>
      </c>
      <c r="AU437" s="316"/>
      <c r="AV437" s="317" t="s">
        <v>152</v>
      </c>
      <c r="AW437" s="142" t="s">
        <v>152</v>
      </c>
    </row>
    <row r="438" spans="1:49" s="142" customFormat="1">
      <c r="A438" s="142" t="s">
        <v>10764</v>
      </c>
      <c r="B438" s="315" t="s">
        <v>10765</v>
      </c>
      <c r="C438" s="142" t="s">
        <v>3444</v>
      </c>
      <c r="D438" s="142" t="s">
        <v>3448</v>
      </c>
      <c r="E438" s="315" t="s">
        <v>10766</v>
      </c>
      <c r="F438" s="315" t="s">
        <v>1789</v>
      </c>
      <c r="G438" s="142" t="s">
        <v>150</v>
      </c>
      <c r="H438" s="316" t="s">
        <v>3445</v>
      </c>
      <c r="I438" s="317">
        <v>18671</v>
      </c>
      <c r="J438" s="317">
        <v>0</v>
      </c>
      <c r="K438" s="317" t="s">
        <v>152</v>
      </c>
      <c r="L438" s="315">
        <v>0</v>
      </c>
      <c r="M438" s="315" t="s">
        <v>152</v>
      </c>
      <c r="N438" s="315" t="s">
        <v>152</v>
      </c>
      <c r="O438" s="315" t="s">
        <v>152</v>
      </c>
      <c r="P438" s="315" t="s">
        <v>13048</v>
      </c>
      <c r="Q438" s="315" t="s">
        <v>152</v>
      </c>
      <c r="R438" s="315" t="s">
        <v>152</v>
      </c>
      <c r="S438" s="315" t="s">
        <v>152</v>
      </c>
      <c r="T438" s="315" t="s">
        <v>152</v>
      </c>
      <c r="U438" s="315" t="s">
        <v>152</v>
      </c>
      <c r="V438" s="315" t="s">
        <v>152</v>
      </c>
      <c r="W438" s="142" t="s">
        <v>10767</v>
      </c>
      <c r="X438" s="142" t="s">
        <v>6492</v>
      </c>
      <c r="Y438" s="142" t="s">
        <v>152</v>
      </c>
      <c r="Z438" s="142" t="s">
        <v>3446</v>
      </c>
      <c r="AA438" s="315" t="s">
        <v>3447</v>
      </c>
      <c r="AB438" s="142" t="s">
        <v>10768</v>
      </c>
      <c r="AC438" s="142" t="s">
        <v>3446</v>
      </c>
      <c r="AD438" s="142" t="s">
        <v>3446</v>
      </c>
      <c r="AE438" s="142" t="s">
        <v>152</v>
      </c>
      <c r="AF438" s="315"/>
      <c r="AH438" s="318" t="s">
        <v>152</v>
      </c>
      <c r="AI438" s="315" t="s">
        <v>3446</v>
      </c>
      <c r="AJ438" s="315" t="s">
        <v>152</v>
      </c>
      <c r="AK438" s="142" t="s">
        <v>8827</v>
      </c>
      <c r="AL438" s="142" t="s">
        <v>1787</v>
      </c>
      <c r="AM438" s="316" t="s">
        <v>8828</v>
      </c>
      <c r="AN438" s="142" t="s">
        <v>152</v>
      </c>
      <c r="AO438" s="315" t="s">
        <v>1469</v>
      </c>
      <c r="AP438" s="315" t="s">
        <v>152</v>
      </c>
      <c r="AQ438" s="316"/>
      <c r="AR438" s="142" t="s">
        <v>152</v>
      </c>
      <c r="AS438" s="315" t="s">
        <v>150</v>
      </c>
      <c r="AT438" s="142" t="s">
        <v>152</v>
      </c>
      <c r="AU438" s="316"/>
      <c r="AV438" s="317" t="s">
        <v>152</v>
      </c>
      <c r="AW438" s="142" t="s">
        <v>152</v>
      </c>
    </row>
    <row r="439" spans="1:49" s="142" customFormat="1">
      <c r="A439" s="142" t="s">
        <v>10458</v>
      </c>
      <c r="B439" s="315" t="s">
        <v>10459</v>
      </c>
      <c r="C439" s="142" t="s">
        <v>3444</v>
      </c>
      <c r="D439" s="142" t="s">
        <v>3448</v>
      </c>
      <c r="E439" s="315" t="s">
        <v>10460</v>
      </c>
      <c r="F439" s="315" t="s">
        <v>1789</v>
      </c>
      <c r="G439" s="142" t="s">
        <v>150</v>
      </c>
      <c r="H439" s="316" t="s">
        <v>3445</v>
      </c>
      <c r="I439" s="317">
        <v>34979</v>
      </c>
      <c r="J439" s="317">
        <v>0</v>
      </c>
      <c r="K439" s="317" t="s">
        <v>152</v>
      </c>
      <c r="L439" s="315">
        <v>0</v>
      </c>
      <c r="M439" s="315" t="s">
        <v>152</v>
      </c>
      <c r="N439" s="315" t="s">
        <v>152</v>
      </c>
      <c r="O439" s="315" t="s">
        <v>152</v>
      </c>
      <c r="P439" s="315" t="s">
        <v>12996</v>
      </c>
      <c r="Q439" s="315" t="s">
        <v>152</v>
      </c>
      <c r="R439" s="315" t="s">
        <v>152</v>
      </c>
      <c r="S439" s="315" t="s">
        <v>152</v>
      </c>
      <c r="T439" s="315" t="s">
        <v>152</v>
      </c>
      <c r="U439" s="315" t="s">
        <v>152</v>
      </c>
      <c r="V439" s="315" t="s">
        <v>152</v>
      </c>
      <c r="W439" s="142" t="s">
        <v>10461</v>
      </c>
      <c r="X439" s="142" t="s">
        <v>6492</v>
      </c>
      <c r="Y439" s="142" t="s">
        <v>152</v>
      </c>
      <c r="Z439" s="142" t="s">
        <v>3446</v>
      </c>
      <c r="AA439" s="315" t="s">
        <v>3447</v>
      </c>
      <c r="AB439" s="142" t="s">
        <v>10462</v>
      </c>
      <c r="AC439" s="142" t="s">
        <v>3446</v>
      </c>
      <c r="AD439" s="142" t="s">
        <v>3446</v>
      </c>
      <c r="AE439" s="142" t="s">
        <v>152</v>
      </c>
      <c r="AF439" s="315"/>
      <c r="AH439" s="318" t="s">
        <v>152</v>
      </c>
      <c r="AI439" s="315" t="s">
        <v>3446</v>
      </c>
      <c r="AJ439" s="315" t="s">
        <v>152</v>
      </c>
      <c r="AK439" s="142" t="s">
        <v>152</v>
      </c>
      <c r="AL439" s="142" t="s">
        <v>1787</v>
      </c>
      <c r="AM439" s="316" t="s">
        <v>10463</v>
      </c>
      <c r="AN439" s="142" t="s">
        <v>152</v>
      </c>
      <c r="AO439" s="315" t="s">
        <v>1469</v>
      </c>
      <c r="AP439" s="315" t="s">
        <v>152</v>
      </c>
      <c r="AQ439" s="316"/>
      <c r="AR439" s="142" t="s">
        <v>152</v>
      </c>
      <c r="AS439" s="315" t="s">
        <v>150</v>
      </c>
      <c r="AT439" s="142" t="s">
        <v>152</v>
      </c>
      <c r="AU439" s="316"/>
      <c r="AV439" s="317" t="s">
        <v>152</v>
      </c>
      <c r="AW439" s="142" t="s">
        <v>152</v>
      </c>
    </row>
    <row r="440" spans="1:49" s="142" customFormat="1">
      <c r="A440" s="142" t="s">
        <v>10759</v>
      </c>
      <c r="B440" s="315" t="s">
        <v>10760</v>
      </c>
      <c r="C440" s="142" t="s">
        <v>3444</v>
      </c>
      <c r="D440" s="142" t="s">
        <v>3448</v>
      </c>
      <c r="E440" s="315" t="s">
        <v>10761</v>
      </c>
      <c r="F440" s="315" t="s">
        <v>1789</v>
      </c>
      <c r="G440" s="142" t="s">
        <v>150</v>
      </c>
      <c r="H440" s="316" t="s">
        <v>3445</v>
      </c>
      <c r="I440" s="317">
        <v>24325</v>
      </c>
      <c r="J440" s="317">
        <v>0</v>
      </c>
      <c r="K440" s="317" t="s">
        <v>152</v>
      </c>
      <c r="L440" s="315">
        <v>0</v>
      </c>
      <c r="M440" s="315" t="s">
        <v>152</v>
      </c>
      <c r="N440" s="315" t="s">
        <v>152</v>
      </c>
      <c r="O440" s="315" t="s">
        <v>152</v>
      </c>
      <c r="P440" s="315" t="s">
        <v>13047</v>
      </c>
      <c r="Q440" s="315" t="s">
        <v>152</v>
      </c>
      <c r="R440" s="315" t="s">
        <v>152</v>
      </c>
      <c r="S440" s="315" t="s">
        <v>152</v>
      </c>
      <c r="T440" s="315" t="s">
        <v>152</v>
      </c>
      <c r="U440" s="315" t="s">
        <v>152</v>
      </c>
      <c r="V440" s="315" t="s">
        <v>152</v>
      </c>
      <c r="W440" s="142" t="s">
        <v>10762</v>
      </c>
      <c r="X440" s="142" t="s">
        <v>6492</v>
      </c>
      <c r="Y440" s="142" t="s">
        <v>152</v>
      </c>
      <c r="Z440" s="142" t="s">
        <v>3446</v>
      </c>
      <c r="AA440" s="315" t="s">
        <v>3447</v>
      </c>
      <c r="AB440" s="142" t="s">
        <v>10763</v>
      </c>
      <c r="AC440" s="142" t="s">
        <v>3446</v>
      </c>
      <c r="AD440" s="142" t="s">
        <v>3446</v>
      </c>
      <c r="AE440" s="142" t="s">
        <v>152</v>
      </c>
      <c r="AF440" s="315"/>
      <c r="AH440" s="318" t="s">
        <v>152</v>
      </c>
      <c r="AI440" s="315" t="s">
        <v>3446</v>
      </c>
      <c r="AJ440" s="315" t="s">
        <v>152</v>
      </c>
      <c r="AK440" s="142" t="s">
        <v>9160</v>
      </c>
      <c r="AL440" s="142" t="s">
        <v>1787</v>
      </c>
      <c r="AM440" s="316" t="s">
        <v>9161</v>
      </c>
      <c r="AN440" s="142" t="s">
        <v>152</v>
      </c>
      <c r="AO440" s="315" t="s">
        <v>1469</v>
      </c>
      <c r="AP440" s="315" t="s">
        <v>152</v>
      </c>
      <c r="AQ440" s="316"/>
      <c r="AR440" s="142" t="s">
        <v>152</v>
      </c>
      <c r="AS440" s="315" t="s">
        <v>150</v>
      </c>
      <c r="AT440" s="142" t="s">
        <v>152</v>
      </c>
      <c r="AU440" s="316"/>
      <c r="AV440" s="317" t="s">
        <v>152</v>
      </c>
      <c r="AW440" s="142" t="s">
        <v>152</v>
      </c>
    </row>
    <row r="441" spans="1:49" s="142" customFormat="1">
      <c r="A441" s="142" t="s">
        <v>10313</v>
      </c>
      <c r="B441" s="315" t="s">
        <v>480</v>
      </c>
      <c r="C441" s="142" t="s">
        <v>3444</v>
      </c>
      <c r="D441" s="142" t="s">
        <v>3448</v>
      </c>
      <c r="E441" s="315" t="s">
        <v>10314</v>
      </c>
      <c r="F441" s="315" t="s">
        <v>1789</v>
      </c>
      <c r="G441" s="142" t="s">
        <v>1788</v>
      </c>
      <c r="H441" s="316" t="s">
        <v>3445</v>
      </c>
      <c r="I441" s="317">
        <v>45463</v>
      </c>
      <c r="J441" s="317">
        <v>0</v>
      </c>
      <c r="K441" s="317" t="s">
        <v>152</v>
      </c>
      <c r="L441" s="315">
        <v>7</v>
      </c>
      <c r="M441" s="315" t="s">
        <v>152</v>
      </c>
      <c r="N441" s="315" t="s">
        <v>152</v>
      </c>
      <c r="O441" s="315" t="s">
        <v>152</v>
      </c>
      <c r="P441" s="315" t="s">
        <v>12934</v>
      </c>
      <c r="Q441" s="315" t="s">
        <v>152</v>
      </c>
      <c r="R441" s="315" t="s">
        <v>152</v>
      </c>
      <c r="S441" s="315" t="s">
        <v>152</v>
      </c>
      <c r="T441" s="315" t="s">
        <v>152</v>
      </c>
      <c r="U441" s="315" t="s">
        <v>152</v>
      </c>
      <c r="V441" s="315" t="s">
        <v>152</v>
      </c>
      <c r="W441" s="142" t="s">
        <v>4711</v>
      </c>
      <c r="X441" s="142" t="s">
        <v>6492</v>
      </c>
      <c r="Y441" s="142" t="s">
        <v>152</v>
      </c>
      <c r="Z441" s="142" t="s">
        <v>3446</v>
      </c>
      <c r="AA441" s="315" t="s">
        <v>3447</v>
      </c>
      <c r="AB441" s="142" t="s">
        <v>10315</v>
      </c>
      <c r="AC441" s="142" t="s">
        <v>3446</v>
      </c>
      <c r="AD441" s="142" t="s">
        <v>3446</v>
      </c>
      <c r="AE441" s="142" t="s">
        <v>152</v>
      </c>
      <c r="AF441" s="315"/>
      <c r="AH441" s="318" t="s">
        <v>152</v>
      </c>
      <c r="AI441" s="315" t="s">
        <v>3446</v>
      </c>
      <c r="AJ441" s="315" t="s">
        <v>152</v>
      </c>
      <c r="AK441" s="142" t="s">
        <v>152</v>
      </c>
      <c r="AL441" s="142" t="s">
        <v>1787</v>
      </c>
      <c r="AM441" s="316" t="s">
        <v>7419</v>
      </c>
      <c r="AN441" s="142" t="s">
        <v>152</v>
      </c>
      <c r="AO441" s="315" t="s">
        <v>1469</v>
      </c>
      <c r="AP441" s="315" t="s">
        <v>152</v>
      </c>
      <c r="AQ441" s="316"/>
      <c r="AR441" s="142" t="s">
        <v>152</v>
      </c>
      <c r="AS441" s="315" t="s">
        <v>150</v>
      </c>
      <c r="AT441" s="142" t="s">
        <v>152</v>
      </c>
      <c r="AU441" s="316"/>
      <c r="AV441" s="317" t="s">
        <v>152</v>
      </c>
      <c r="AW441" s="142" t="s">
        <v>152</v>
      </c>
    </row>
    <row r="442" spans="1:49" s="142" customFormat="1">
      <c r="A442" s="142" t="s">
        <v>9629</v>
      </c>
      <c r="B442" s="315" t="s">
        <v>479</v>
      </c>
      <c r="C442" s="142" t="s">
        <v>3444</v>
      </c>
      <c r="D442" s="142" t="s">
        <v>3448</v>
      </c>
      <c r="E442" s="315" t="s">
        <v>9630</v>
      </c>
      <c r="F442" s="315" t="s">
        <v>1789</v>
      </c>
      <c r="G442" s="142" t="s">
        <v>150</v>
      </c>
      <c r="H442" s="316" t="s">
        <v>3445</v>
      </c>
      <c r="I442" s="317">
        <v>41726</v>
      </c>
      <c r="J442" s="317">
        <v>0</v>
      </c>
      <c r="K442" s="317" t="s">
        <v>152</v>
      </c>
      <c r="L442" s="315">
        <v>0</v>
      </c>
      <c r="M442" s="315" t="s">
        <v>152</v>
      </c>
      <c r="N442" s="315" t="s">
        <v>152</v>
      </c>
      <c r="O442" s="315" t="s">
        <v>152</v>
      </c>
      <c r="P442" s="315" t="s">
        <v>12711</v>
      </c>
      <c r="Q442" s="315" t="s">
        <v>152</v>
      </c>
      <c r="R442" s="315" t="s">
        <v>152</v>
      </c>
      <c r="S442" s="315" t="s">
        <v>152</v>
      </c>
      <c r="T442" s="315" t="s">
        <v>152</v>
      </c>
      <c r="U442" s="315" t="s">
        <v>152</v>
      </c>
      <c r="V442" s="315" t="s">
        <v>152</v>
      </c>
      <c r="W442" s="142" t="s">
        <v>3712</v>
      </c>
      <c r="X442" s="142" t="s">
        <v>6492</v>
      </c>
      <c r="Y442" s="142" t="s">
        <v>152</v>
      </c>
      <c r="Z442" s="142" t="s">
        <v>3446</v>
      </c>
      <c r="AA442" s="315" t="s">
        <v>3447</v>
      </c>
      <c r="AB442" s="142" t="s">
        <v>9631</v>
      </c>
      <c r="AC442" s="142" t="s">
        <v>3446</v>
      </c>
      <c r="AD442" s="142" t="s">
        <v>3446</v>
      </c>
      <c r="AE442" s="142" t="s">
        <v>152</v>
      </c>
      <c r="AF442" s="315"/>
      <c r="AH442" s="318" t="s">
        <v>152</v>
      </c>
      <c r="AI442" s="315" t="s">
        <v>3446</v>
      </c>
      <c r="AJ442" s="315" t="s">
        <v>152</v>
      </c>
      <c r="AK442" s="142" t="s">
        <v>152</v>
      </c>
      <c r="AL442" s="142" t="s">
        <v>152</v>
      </c>
      <c r="AM442" s="316" t="s">
        <v>152</v>
      </c>
      <c r="AN442" s="142" t="s">
        <v>152</v>
      </c>
      <c r="AO442" s="315" t="s">
        <v>1469</v>
      </c>
      <c r="AP442" s="315" t="s">
        <v>152</v>
      </c>
      <c r="AQ442" s="316"/>
      <c r="AR442" s="142" t="s">
        <v>152</v>
      </c>
      <c r="AS442" s="315" t="s">
        <v>150</v>
      </c>
      <c r="AT442" s="142" t="s">
        <v>152</v>
      </c>
      <c r="AU442" s="316"/>
      <c r="AV442" s="317" t="s">
        <v>152</v>
      </c>
      <c r="AW442" s="142" t="s">
        <v>152</v>
      </c>
    </row>
    <row r="443" spans="1:49" s="142" customFormat="1">
      <c r="A443" s="142" t="s">
        <v>10316</v>
      </c>
      <c r="B443" s="315" t="s">
        <v>478</v>
      </c>
      <c r="C443" s="142" t="s">
        <v>3444</v>
      </c>
      <c r="D443" s="142" t="s">
        <v>3448</v>
      </c>
      <c r="E443" s="315" t="s">
        <v>10317</v>
      </c>
      <c r="F443" s="315" t="s">
        <v>1789</v>
      </c>
      <c r="G443" s="142" t="s">
        <v>150</v>
      </c>
      <c r="H443" s="316" t="s">
        <v>3445</v>
      </c>
      <c r="I443" s="317">
        <v>33927</v>
      </c>
      <c r="J443" s="317">
        <v>0</v>
      </c>
      <c r="K443" s="317" t="s">
        <v>152</v>
      </c>
      <c r="L443" s="315">
        <v>0</v>
      </c>
      <c r="M443" s="315" t="s">
        <v>152</v>
      </c>
      <c r="N443" s="315" t="s">
        <v>152</v>
      </c>
      <c r="O443" s="315" t="s">
        <v>152</v>
      </c>
      <c r="P443" s="315" t="s">
        <v>12935</v>
      </c>
      <c r="Q443" s="315" t="s">
        <v>152</v>
      </c>
      <c r="R443" s="315" t="s">
        <v>152</v>
      </c>
      <c r="S443" s="315" t="s">
        <v>152</v>
      </c>
      <c r="T443" s="315" t="s">
        <v>152</v>
      </c>
      <c r="U443" s="315" t="s">
        <v>152</v>
      </c>
      <c r="V443" s="315" t="s">
        <v>152</v>
      </c>
      <c r="W443" s="142" t="s">
        <v>7420</v>
      </c>
      <c r="X443" s="142" t="s">
        <v>6492</v>
      </c>
      <c r="Y443" s="142" t="s">
        <v>152</v>
      </c>
      <c r="Z443" s="142" t="s">
        <v>3446</v>
      </c>
      <c r="AA443" s="315" t="s">
        <v>3447</v>
      </c>
      <c r="AB443" s="142" t="s">
        <v>10318</v>
      </c>
      <c r="AC443" s="142" t="s">
        <v>3446</v>
      </c>
      <c r="AD443" s="142" t="s">
        <v>3446</v>
      </c>
      <c r="AE443" s="142" t="s">
        <v>152</v>
      </c>
      <c r="AF443" s="315"/>
      <c r="AH443" s="318" t="s">
        <v>152</v>
      </c>
      <c r="AI443" s="315" t="s">
        <v>3446</v>
      </c>
      <c r="AJ443" s="315" t="s">
        <v>152</v>
      </c>
      <c r="AK443" s="142" t="s">
        <v>152</v>
      </c>
      <c r="AL443" s="142" t="s">
        <v>152</v>
      </c>
      <c r="AM443" s="316" t="s">
        <v>152</v>
      </c>
      <c r="AN443" s="142" t="s">
        <v>152</v>
      </c>
      <c r="AO443" s="315" t="s">
        <v>1469</v>
      </c>
      <c r="AP443" s="315" t="s">
        <v>152</v>
      </c>
      <c r="AQ443" s="316"/>
      <c r="AR443" s="142" t="s">
        <v>152</v>
      </c>
      <c r="AS443" s="315" t="s">
        <v>150</v>
      </c>
      <c r="AT443" s="142" t="s">
        <v>152</v>
      </c>
      <c r="AU443" s="316"/>
      <c r="AV443" s="317" t="s">
        <v>152</v>
      </c>
      <c r="AW443" s="142" t="s">
        <v>152</v>
      </c>
    </row>
    <row r="444" spans="1:49" s="142" customFormat="1">
      <c r="A444" s="142" t="s">
        <v>9944</v>
      </c>
      <c r="B444" s="315" t="s">
        <v>477</v>
      </c>
      <c r="C444" s="142" t="s">
        <v>3444</v>
      </c>
      <c r="D444" s="142" t="s">
        <v>3448</v>
      </c>
      <c r="E444" s="315" t="s">
        <v>9945</v>
      </c>
      <c r="F444" s="315" t="s">
        <v>1789</v>
      </c>
      <c r="G444" s="142" t="s">
        <v>150</v>
      </c>
      <c r="H444" s="316" t="s">
        <v>3445</v>
      </c>
      <c r="I444" s="317">
        <v>39753</v>
      </c>
      <c r="J444" s="317">
        <v>0</v>
      </c>
      <c r="K444" s="317" t="s">
        <v>152</v>
      </c>
      <c r="L444" s="315">
        <v>0</v>
      </c>
      <c r="M444" s="315" t="s">
        <v>152</v>
      </c>
      <c r="N444" s="315" t="s">
        <v>152</v>
      </c>
      <c r="O444" s="315" t="s">
        <v>152</v>
      </c>
      <c r="P444" s="315" t="s">
        <v>12810</v>
      </c>
      <c r="Q444" s="315" t="s">
        <v>152</v>
      </c>
      <c r="R444" s="315" t="s">
        <v>152</v>
      </c>
      <c r="S444" s="315" t="s">
        <v>152</v>
      </c>
      <c r="T444" s="315" t="s">
        <v>152</v>
      </c>
      <c r="U444" s="315" t="s">
        <v>152</v>
      </c>
      <c r="V444" s="315" t="s">
        <v>152</v>
      </c>
      <c r="W444" s="142" t="s">
        <v>4720</v>
      </c>
      <c r="X444" s="142" t="s">
        <v>6492</v>
      </c>
      <c r="Y444" s="142" t="s">
        <v>152</v>
      </c>
      <c r="Z444" s="142" t="s">
        <v>3446</v>
      </c>
      <c r="AA444" s="315" t="s">
        <v>3447</v>
      </c>
      <c r="AB444" s="142" t="s">
        <v>8134</v>
      </c>
      <c r="AC444" s="142" t="s">
        <v>3446</v>
      </c>
      <c r="AD444" s="142" t="s">
        <v>3446</v>
      </c>
      <c r="AE444" s="142" t="s">
        <v>152</v>
      </c>
      <c r="AF444" s="315"/>
      <c r="AH444" s="318" t="s">
        <v>152</v>
      </c>
      <c r="AI444" s="315" t="s">
        <v>3446</v>
      </c>
      <c r="AJ444" s="315" t="s">
        <v>152</v>
      </c>
      <c r="AK444" s="142" t="s">
        <v>152</v>
      </c>
      <c r="AL444" s="142" t="s">
        <v>1787</v>
      </c>
      <c r="AM444" s="316" t="s">
        <v>3762</v>
      </c>
      <c r="AN444" s="142" t="s">
        <v>152</v>
      </c>
      <c r="AO444" s="315" t="s">
        <v>1469</v>
      </c>
      <c r="AP444" s="315" t="s">
        <v>152</v>
      </c>
      <c r="AQ444" s="316"/>
      <c r="AR444" s="142" t="s">
        <v>152</v>
      </c>
      <c r="AS444" s="315" t="s">
        <v>150</v>
      </c>
      <c r="AT444" s="142" t="s">
        <v>152</v>
      </c>
      <c r="AU444" s="316"/>
      <c r="AV444" s="317" t="s">
        <v>152</v>
      </c>
      <c r="AW444" s="142" t="s">
        <v>152</v>
      </c>
    </row>
    <row r="445" spans="1:49" s="142" customFormat="1">
      <c r="A445" s="142" t="s">
        <v>11162</v>
      </c>
      <c r="B445" s="315" t="s">
        <v>475</v>
      </c>
      <c r="C445" s="142" t="s">
        <v>3444</v>
      </c>
      <c r="D445" s="142" t="s">
        <v>3448</v>
      </c>
      <c r="E445" s="315" t="s">
        <v>11163</v>
      </c>
      <c r="F445" s="315" t="s">
        <v>1789</v>
      </c>
      <c r="G445" s="142" t="s">
        <v>150</v>
      </c>
      <c r="H445" s="316" t="s">
        <v>3445</v>
      </c>
      <c r="I445" s="317">
        <v>31473</v>
      </c>
      <c r="J445" s="317">
        <v>0</v>
      </c>
      <c r="K445" s="317" t="s">
        <v>152</v>
      </c>
      <c r="L445" s="315">
        <v>0</v>
      </c>
      <c r="M445" s="315" t="s">
        <v>152</v>
      </c>
      <c r="N445" s="315" t="s">
        <v>152</v>
      </c>
      <c r="O445" s="315" t="s">
        <v>152</v>
      </c>
      <c r="P445" s="315" t="s">
        <v>13180</v>
      </c>
      <c r="Q445" s="315" t="s">
        <v>152</v>
      </c>
      <c r="R445" s="315" t="s">
        <v>152</v>
      </c>
      <c r="S445" s="315" t="s">
        <v>152</v>
      </c>
      <c r="T445" s="315" t="s">
        <v>152</v>
      </c>
      <c r="U445" s="315" t="s">
        <v>152</v>
      </c>
      <c r="V445" s="315" t="s">
        <v>152</v>
      </c>
      <c r="W445" s="142" t="s">
        <v>7430</v>
      </c>
      <c r="X445" s="142" t="s">
        <v>6492</v>
      </c>
      <c r="Y445" s="142" t="s">
        <v>152</v>
      </c>
      <c r="Z445" s="142" t="s">
        <v>3446</v>
      </c>
      <c r="AA445" s="315" t="s">
        <v>3447</v>
      </c>
      <c r="AB445" s="142" t="s">
        <v>8047</v>
      </c>
      <c r="AC445" s="142" t="s">
        <v>3446</v>
      </c>
      <c r="AD445" s="142" t="s">
        <v>3446</v>
      </c>
      <c r="AE445" s="142" t="s">
        <v>152</v>
      </c>
      <c r="AF445" s="315"/>
      <c r="AH445" s="318" t="s">
        <v>152</v>
      </c>
      <c r="AI445" s="315" t="s">
        <v>3446</v>
      </c>
      <c r="AJ445" s="315" t="s">
        <v>152</v>
      </c>
      <c r="AK445" s="142" t="s">
        <v>152</v>
      </c>
      <c r="AL445" s="142" t="s">
        <v>152</v>
      </c>
      <c r="AM445" s="316" t="s">
        <v>152</v>
      </c>
      <c r="AN445" s="142" t="s">
        <v>152</v>
      </c>
      <c r="AO445" s="315" t="s">
        <v>1469</v>
      </c>
      <c r="AP445" s="315" t="s">
        <v>152</v>
      </c>
      <c r="AQ445" s="316"/>
      <c r="AR445" s="142" t="s">
        <v>152</v>
      </c>
      <c r="AS445" s="315" t="s">
        <v>150</v>
      </c>
      <c r="AT445" s="142" t="s">
        <v>152</v>
      </c>
      <c r="AU445" s="316"/>
      <c r="AV445" s="317" t="s">
        <v>152</v>
      </c>
      <c r="AW445" s="142" t="s">
        <v>152</v>
      </c>
    </row>
    <row r="446" spans="1:49" s="142" customFormat="1">
      <c r="A446" s="142" t="s">
        <v>8716</v>
      </c>
      <c r="B446" s="315" t="s">
        <v>473</v>
      </c>
      <c r="C446" s="142" t="s">
        <v>3444</v>
      </c>
      <c r="D446" s="142" t="s">
        <v>3448</v>
      </c>
      <c r="E446" s="315" t="s">
        <v>8717</v>
      </c>
      <c r="F446" s="315" t="s">
        <v>1789</v>
      </c>
      <c r="G446" s="142" t="s">
        <v>1788</v>
      </c>
      <c r="H446" s="316" t="s">
        <v>3445</v>
      </c>
      <c r="I446" s="317">
        <v>47369</v>
      </c>
      <c r="J446" s="317">
        <v>0</v>
      </c>
      <c r="K446" s="317" t="s">
        <v>152</v>
      </c>
      <c r="L446" s="315">
        <v>18</v>
      </c>
      <c r="M446" s="315" t="s">
        <v>152</v>
      </c>
      <c r="N446" s="315" t="s">
        <v>152</v>
      </c>
      <c r="O446" s="315" t="s">
        <v>152</v>
      </c>
      <c r="P446" s="315" t="s">
        <v>12498</v>
      </c>
      <c r="Q446" s="315" t="s">
        <v>152</v>
      </c>
      <c r="R446" s="315" t="s">
        <v>152</v>
      </c>
      <c r="S446" s="315" t="s">
        <v>152</v>
      </c>
      <c r="T446" s="315" t="s">
        <v>152</v>
      </c>
      <c r="U446" s="315" t="s">
        <v>152</v>
      </c>
      <c r="V446" s="315" t="s">
        <v>152</v>
      </c>
      <c r="W446" s="142" t="s">
        <v>3486</v>
      </c>
      <c r="X446" s="142" t="s">
        <v>6492</v>
      </c>
      <c r="Y446" s="142" t="s">
        <v>152</v>
      </c>
      <c r="Z446" s="142" t="s">
        <v>3446</v>
      </c>
      <c r="AA446" s="315" t="s">
        <v>3447</v>
      </c>
      <c r="AB446" s="142" t="s">
        <v>8718</v>
      </c>
      <c r="AC446" s="142" t="s">
        <v>3446</v>
      </c>
      <c r="AD446" s="142" t="s">
        <v>3446</v>
      </c>
      <c r="AE446" s="142" t="s">
        <v>152</v>
      </c>
      <c r="AF446" s="315"/>
      <c r="AH446" s="318" t="s">
        <v>152</v>
      </c>
      <c r="AI446" s="315" t="s">
        <v>3446</v>
      </c>
      <c r="AJ446" s="315" t="s">
        <v>152</v>
      </c>
      <c r="AK446" s="142" t="s">
        <v>152</v>
      </c>
      <c r="AL446" s="142" t="s">
        <v>152</v>
      </c>
      <c r="AM446" s="316" t="s">
        <v>152</v>
      </c>
      <c r="AN446" s="142" t="s">
        <v>152</v>
      </c>
      <c r="AO446" s="315" t="s">
        <v>1469</v>
      </c>
      <c r="AP446" s="315" t="s">
        <v>152</v>
      </c>
      <c r="AQ446" s="316"/>
      <c r="AR446" s="142" t="s">
        <v>152</v>
      </c>
      <c r="AS446" s="315" t="s">
        <v>150</v>
      </c>
      <c r="AT446" s="142" t="s">
        <v>152</v>
      </c>
      <c r="AU446" s="316"/>
      <c r="AV446" s="317" t="s">
        <v>152</v>
      </c>
      <c r="AW446" s="142" t="s">
        <v>152</v>
      </c>
    </row>
    <row r="447" spans="1:49" s="142" customFormat="1">
      <c r="A447" s="142" t="s">
        <v>10322</v>
      </c>
      <c r="B447" s="315" t="s">
        <v>425</v>
      </c>
      <c r="C447" s="142" t="s">
        <v>3444</v>
      </c>
      <c r="D447" s="142" t="s">
        <v>3448</v>
      </c>
      <c r="E447" s="315" t="s">
        <v>10323</v>
      </c>
      <c r="F447" s="315" t="s">
        <v>1789</v>
      </c>
      <c r="G447" s="142" t="s">
        <v>1788</v>
      </c>
      <c r="H447" s="316" t="s">
        <v>3445</v>
      </c>
      <c r="I447" s="317">
        <v>59831</v>
      </c>
      <c r="J447" s="317">
        <v>0</v>
      </c>
      <c r="K447" s="317" t="s">
        <v>152</v>
      </c>
      <c r="L447" s="315">
        <v>0</v>
      </c>
      <c r="M447" s="315" t="s">
        <v>152</v>
      </c>
      <c r="N447" s="315" t="s">
        <v>152</v>
      </c>
      <c r="O447" s="315" t="s">
        <v>152</v>
      </c>
      <c r="P447" s="315" t="s">
        <v>12937</v>
      </c>
      <c r="Q447" s="315" t="s">
        <v>152</v>
      </c>
      <c r="R447" s="315" t="s">
        <v>152</v>
      </c>
      <c r="S447" s="315" t="s">
        <v>152</v>
      </c>
      <c r="T447" s="315" t="s">
        <v>152</v>
      </c>
      <c r="U447" s="315" t="s">
        <v>152</v>
      </c>
      <c r="V447" s="315" t="s">
        <v>152</v>
      </c>
      <c r="W447" s="142" t="s">
        <v>3520</v>
      </c>
      <c r="X447" s="142" t="s">
        <v>6492</v>
      </c>
      <c r="Y447" s="142" t="s">
        <v>152</v>
      </c>
      <c r="Z447" s="142" t="s">
        <v>3446</v>
      </c>
      <c r="AA447" s="315" t="s">
        <v>3447</v>
      </c>
      <c r="AB447" s="142" t="s">
        <v>10324</v>
      </c>
      <c r="AC447" s="142" t="s">
        <v>3446</v>
      </c>
      <c r="AD447" s="142" t="s">
        <v>3446</v>
      </c>
      <c r="AE447" s="142" t="s">
        <v>152</v>
      </c>
      <c r="AF447" s="315"/>
      <c r="AH447" s="318" t="s">
        <v>152</v>
      </c>
      <c r="AI447" s="315" t="s">
        <v>3446</v>
      </c>
      <c r="AJ447" s="315" t="s">
        <v>152</v>
      </c>
      <c r="AK447" s="142" t="s">
        <v>152</v>
      </c>
      <c r="AL447" s="142" t="s">
        <v>152</v>
      </c>
      <c r="AM447" s="316" t="s">
        <v>152</v>
      </c>
      <c r="AN447" s="142" t="s">
        <v>152</v>
      </c>
      <c r="AO447" s="315" t="s">
        <v>1469</v>
      </c>
      <c r="AP447" s="315" t="s">
        <v>152</v>
      </c>
      <c r="AQ447" s="316"/>
      <c r="AR447" s="142" t="s">
        <v>152</v>
      </c>
      <c r="AS447" s="315" t="s">
        <v>150</v>
      </c>
      <c r="AT447" s="142" t="s">
        <v>152</v>
      </c>
      <c r="AU447" s="316"/>
      <c r="AV447" s="317" t="s">
        <v>152</v>
      </c>
      <c r="AW447" s="142" t="s">
        <v>152</v>
      </c>
    </row>
    <row r="448" spans="1:49" s="142" customFormat="1">
      <c r="A448" s="142" t="s">
        <v>8713</v>
      </c>
      <c r="B448" s="315" t="s">
        <v>419</v>
      </c>
      <c r="C448" s="142" t="s">
        <v>3444</v>
      </c>
      <c r="D448" s="142" t="s">
        <v>3448</v>
      </c>
      <c r="E448" s="315" t="s">
        <v>8714</v>
      </c>
      <c r="F448" s="315" t="s">
        <v>1789</v>
      </c>
      <c r="G448" s="142" t="s">
        <v>150</v>
      </c>
      <c r="H448" s="316" t="s">
        <v>3445</v>
      </c>
      <c r="I448" s="317">
        <v>51638</v>
      </c>
      <c r="J448" s="317">
        <v>0</v>
      </c>
      <c r="K448" s="317" t="s">
        <v>152</v>
      </c>
      <c r="L448" s="315">
        <v>0</v>
      </c>
      <c r="M448" s="315" t="s">
        <v>152</v>
      </c>
      <c r="N448" s="315" t="s">
        <v>152</v>
      </c>
      <c r="O448" s="315" t="s">
        <v>152</v>
      </c>
      <c r="P448" s="315" t="s">
        <v>12497</v>
      </c>
      <c r="Q448" s="315" t="s">
        <v>152</v>
      </c>
      <c r="R448" s="315" t="s">
        <v>152</v>
      </c>
      <c r="S448" s="315" t="s">
        <v>152</v>
      </c>
      <c r="T448" s="315" t="s">
        <v>152</v>
      </c>
      <c r="U448" s="315" t="s">
        <v>152</v>
      </c>
      <c r="V448" s="315" t="s">
        <v>152</v>
      </c>
      <c r="W448" s="142" t="s">
        <v>3487</v>
      </c>
      <c r="X448" s="142" t="s">
        <v>6492</v>
      </c>
      <c r="Y448" s="142" t="s">
        <v>152</v>
      </c>
      <c r="Z448" s="142" t="s">
        <v>3446</v>
      </c>
      <c r="AA448" s="315" t="s">
        <v>3447</v>
      </c>
      <c r="AB448" s="142" t="s">
        <v>8715</v>
      </c>
      <c r="AC448" s="142" t="s">
        <v>3446</v>
      </c>
      <c r="AD448" s="142" t="s">
        <v>3446</v>
      </c>
      <c r="AE448" s="142" t="s">
        <v>152</v>
      </c>
      <c r="AF448" s="315"/>
      <c r="AH448" s="318" t="s">
        <v>152</v>
      </c>
      <c r="AI448" s="315" t="s">
        <v>3446</v>
      </c>
      <c r="AJ448" s="315" t="s">
        <v>152</v>
      </c>
      <c r="AK448" s="142" t="s">
        <v>152</v>
      </c>
      <c r="AL448" s="142" t="s">
        <v>152</v>
      </c>
      <c r="AM448" s="316" t="s">
        <v>152</v>
      </c>
      <c r="AN448" s="142" t="s">
        <v>152</v>
      </c>
      <c r="AO448" s="315" t="s">
        <v>1469</v>
      </c>
      <c r="AP448" s="315" t="s">
        <v>152</v>
      </c>
      <c r="AQ448" s="316"/>
      <c r="AR448" s="142" t="s">
        <v>152</v>
      </c>
      <c r="AS448" s="315" t="s">
        <v>150</v>
      </c>
      <c r="AT448" s="142" t="s">
        <v>152</v>
      </c>
      <c r="AU448" s="316"/>
      <c r="AV448" s="317" t="s">
        <v>152</v>
      </c>
      <c r="AW448" s="142" t="s">
        <v>152</v>
      </c>
    </row>
    <row r="449" spans="1:49" s="142" customFormat="1">
      <c r="A449" s="142" t="s">
        <v>10332</v>
      </c>
      <c r="B449" s="315" t="s">
        <v>165</v>
      </c>
      <c r="C449" s="142" t="s">
        <v>3444</v>
      </c>
      <c r="D449" s="142" t="s">
        <v>8044</v>
      </c>
      <c r="E449" s="315" t="s">
        <v>10333</v>
      </c>
      <c r="F449" s="315" t="s">
        <v>1789</v>
      </c>
      <c r="G449" s="142" t="s">
        <v>1788</v>
      </c>
      <c r="H449" s="316" t="s">
        <v>3445</v>
      </c>
      <c r="I449" s="317">
        <v>19014</v>
      </c>
      <c r="J449" s="317">
        <v>0</v>
      </c>
      <c r="K449" s="317" t="s">
        <v>152</v>
      </c>
      <c r="L449" s="315">
        <v>0</v>
      </c>
      <c r="M449" s="315" t="s">
        <v>152</v>
      </c>
      <c r="N449" s="315" t="s">
        <v>152</v>
      </c>
      <c r="O449" s="315" t="s">
        <v>152</v>
      </c>
      <c r="P449" s="315" t="s">
        <v>12943</v>
      </c>
      <c r="Q449" s="315" t="s">
        <v>152</v>
      </c>
      <c r="R449" s="315" t="s">
        <v>152</v>
      </c>
      <c r="S449" s="315" t="s">
        <v>152</v>
      </c>
      <c r="T449" s="315" t="s">
        <v>152</v>
      </c>
      <c r="U449" s="315" t="s">
        <v>152</v>
      </c>
      <c r="V449" s="315" t="s">
        <v>152</v>
      </c>
      <c r="W449" s="142" t="s">
        <v>3757</v>
      </c>
      <c r="X449" s="142" t="s">
        <v>6492</v>
      </c>
      <c r="Y449" s="142" t="s">
        <v>152</v>
      </c>
      <c r="Z449" s="142" t="s">
        <v>3446</v>
      </c>
      <c r="AA449" s="315" t="s">
        <v>3447</v>
      </c>
      <c r="AB449" s="142" t="s">
        <v>10334</v>
      </c>
      <c r="AC449" s="142" t="s">
        <v>3446</v>
      </c>
      <c r="AD449" s="142" t="s">
        <v>3446</v>
      </c>
      <c r="AE449" s="142" t="s">
        <v>152</v>
      </c>
      <c r="AF449" s="315"/>
      <c r="AH449" s="318" t="s">
        <v>152</v>
      </c>
      <c r="AI449" s="315" t="s">
        <v>3446</v>
      </c>
      <c r="AJ449" s="315" t="s">
        <v>152</v>
      </c>
      <c r="AK449" s="142" t="s">
        <v>152</v>
      </c>
      <c r="AL449" s="142" t="s">
        <v>1787</v>
      </c>
      <c r="AM449" s="316" t="s">
        <v>7725</v>
      </c>
      <c r="AN449" s="142" t="s">
        <v>152</v>
      </c>
      <c r="AO449" s="315" t="s">
        <v>1469</v>
      </c>
      <c r="AP449" s="315" t="s">
        <v>152</v>
      </c>
      <c r="AQ449" s="316"/>
      <c r="AR449" s="142" t="s">
        <v>152</v>
      </c>
      <c r="AS449" s="315" t="s">
        <v>150</v>
      </c>
      <c r="AT449" s="142" t="s">
        <v>152</v>
      </c>
      <c r="AU449" s="316"/>
      <c r="AV449" s="317" t="s">
        <v>152</v>
      </c>
      <c r="AW449" s="142" t="s">
        <v>152</v>
      </c>
    </row>
    <row r="450" spans="1:49" s="142" customFormat="1">
      <c r="A450" s="142" t="s">
        <v>8517</v>
      </c>
      <c r="B450" s="315" t="s">
        <v>8518</v>
      </c>
      <c r="C450" s="142" t="s">
        <v>3444</v>
      </c>
      <c r="D450" s="142" t="s">
        <v>8044</v>
      </c>
      <c r="E450" s="315" t="s">
        <v>8519</v>
      </c>
      <c r="F450" s="315" t="s">
        <v>1789</v>
      </c>
      <c r="G450" s="142" t="s">
        <v>150</v>
      </c>
      <c r="H450" s="316" t="s">
        <v>3445</v>
      </c>
      <c r="I450" s="317">
        <v>25749</v>
      </c>
      <c r="J450" s="317">
        <v>0</v>
      </c>
      <c r="K450" s="317" t="s">
        <v>152</v>
      </c>
      <c r="L450" s="315">
        <v>0</v>
      </c>
      <c r="M450" s="315" t="s">
        <v>152</v>
      </c>
      <c r="N450" s="315" t="s">
        <v>152</v>
      </c>
      <c r="O450" s="315" t="s">
        <v>152</v>
      </c>
      <c r="P450" s="315" t="s">
        <v>12435</v>
      </c>
      <c r="Q450" s="315" t="s">
        <v>152</v>
      </c>
      <c r="R450" s="315" t="s">
        <v>152</v>
      </c>
      <c r="S450" s="315" t="s">
        <v>152</v>
      </c>
      <c r="T450" s="315" t="s">
        <v>152</v>
      </c>
      <c r="U450" s="315" t="s">
        <v>152</v>
      </c>
      <c r="V450" s="315" t="s">
        <v>152</v>
      </c>
      <c r="W450" s="142" t="s">
        <v>8520</v>
      </c>
      <c r="X450" s="142" t="s">
        <v>6492</v>
      </c>
      <c r="Y450" s="142" t="s">
        <v>152</v>
      </c>
      <c r="Z450" s="142" t="s">
        <v>3446</v>
      </c>
      <c r="AA450" s="315" t="s">
        <v>3447</v>
      </c>
      <c r="AB450" s="142" t="s">
        <v>8521</v>
      </c>
      <c r="AC450" s="142" t="s">
        <v>3446</v>
      </c>
      <c r="AD450" s="142" t="s">
        <v>3446</v>
      </c>
      <c r="AE450" s="142" t="s">
        <v>152</v>
      </c>
      <c r="AF450" s="315"/>
      <c r="AH450" s="318" t="s">
        <v>152</v>
      </c>
      <c r="AI450" s="315" t="s">
        <v>3446</v>
      </c>
      <c r="AJ450" s="315" t="s">
        <v>152</v>
      </c>
      <c r="AK450" s="142" t="s">
        <v>152</v>
      </c>
      <c r="AL450" s="142" t="s">
        <v>152</v>
      </c>
      <c r="AM450" s="316" t="s">
        <v>152</v>
      </c>
      <c r="AN450" s="142" t="s">
        <v>152</v>
      </c>
      <c r="AO450" s="315" t="s">
        <v>1469</v>
      </c>
      <c r="AP450" s="315" t="s">
        <v>152</v>
      </c>
      <c r="AQ450" s="316"/>
      <c r="AR450" s="142" t="s">
        <v>152</v>
      </c>
      <c r="AS450" s="315" t="s">
        <v>150</v>
      </c>
      <c r="AT450" s="142" t="s">
        <v>152</v>
      </c>
      <c r="AU450" s="316"/>
      <c r="AV450" s="317" t="s">
        <v>152</v>
      </c>
      <c r="AW450" s="142" t="s">
        <v>152</v>
      </c>
    </row>
    <row r="451" spans="1:49" s="142" customFormat="1">
      <c r="A451" s="142" t="s">
        <v>9921</v>
      </c>
      <c r="B451" s="315" t="s">
        <v>177</v>
      </c>
      <c r="C451" s="142" t="s">
        <v>3444</v>
      </c>
      <c r="D451" s="142" t="s">
        <v>8044</v>
      </c>
      <c r="E451" s="315" t="s">
        <v>9922</v>
      </c>
      <c r="F451" s="315" t="s">
        <v>1789</v>
      </c>
      <c r="G451" s="142" t="s">
        <v>1788</v>
      </c>
      <c r="H451" s="316" t="s">
        <v>3445</v>
      </c>
      <c r="I451" s="317">
        <v>18583</v>
      </c>
      <c r="J451" s="317">
        <v>0</v>
      </c>
      <c r="K451" s="317" t="s">
        <v>152</v>
      </c>
      <c r="L451" s="315">
        <v>0</v>
      </c>
      <c r="M451" s="315" t="s">
        <v>152</v>
      </c>
      <c r="N451" s="315" t="s">
        <v>152</v>
      </c>
      <c r="O451" s="315" t="s">
        <v>152</v>
      </c>
      <c r="P451" s="315" t="s">
        <v>12798</v>
      </c>
      <c r="Q451" s="315" t="s">
        <v>152</v>
      </c>
      <c r="R451" s="315" t="s">
        <v>152</v>
      </c>
      <c r="S451" s="315" t="s">
        <v>152</v>
      </c>
      <c r="T451" s="315" t="s">
        <v>152</v>
      </c>
      <c r="U451" s="315" t="s">
        <v>152</v>
      </c>
      <c r="V451" s="315" t="s">
        <v>152</v>
      </c>
      <c r="W451" s="142" t="s">
        <v>3783</v>
      </c>
      <c r="X451" s="142" t="s">
        <v>6493</v>
      </c>
      <c r="Y451" s="142" t="s">
        <v>152</v>
      </c>
      <c r="Z451" s="142" t="s">
        <v>3446</v>
      </c>
      <c r="AA451" s="315" t="s">
        <v>3447</v>
      </c>
      <c r="AB451" s="142" t="s">
        <v>9923</v>
      </c>
      <c r="AC451" s="142" t="s">
        <v>3446</v>
      </c>
      <c r="AD451" s="142" t="s">
        <v>3446</v>
      </c>
      <c r="AE451" s="142" t="s">
        <v>152</v>
      </c>
      <c r="AF451" s="315"/>
      <c r="AH451" s="318" t="s">
        <v>152</v>
      </c>
      <c r="AI451" s="315" t="s">
        <v>3446</v>
      </c>
      <c r="AJ451" s="315" t="s">
        <v>152</v>
      </c>
      <c r="AK451" s="142" t="s">
        <v>152</v>
      </c>
      <c r="AL451" s="142" t="s">
        <v>152</v>
      </c>
      <c r="AM451" s="316" t="s">
        <v>152</v>
      </c>
      <c r="AN451" s="142" t="s">
        <v>152</v>
      </c>
      <c r="AO451" s="315" t="s">
        <v>1469</v>
      </c>
      <c r="AP451" s="315" t="s">
        <v>152</v>
      </c>
      <c r="AQ451" s="316"/>
      <c r="AR451" s="142" t="s">
        <v>152</v>
      </c>
      <c r="AS451" s="315" t="s">
        <v>150</v>
      </c>
      <c r="AT451" s="142" t="s">
        <v>152</v>
      </c>
      <c r="AU451" s="316"/>
      <c r="AV451" s="317" t="s">
        <v>152</v>
      </c>
      <c r="AW451" s="142" t="s">
        <v>152</v>
      </c>
    </row>
    <row r="452" spans="1:49" s="142" customFormat="1">
      <c r="A452" s="142" t="s">
        <v>10372</v>
      </c>
      <c r="B452" s="315" t="s">
        <v>10373</v>
      </c>
      <c r="C452" s="142" t="s">
        <v>3444</v>
      </c>
      <c r="D452" s="142" t="s">
        <v>3448</v>
      </c>
      <c r="E452" s="315" t="s">
        <v>10374</v>
      </c>
      <c r="F452" s="315" t="s">
        <v>1789</v>
      </c>
      <c r="G452" s="142" t="s">
        <v>150</v>
      </c>
      <c r="H452" s="316" t="s">
        <v>3445</v>
      </c>
      <c r="I452" s="317">
        <v>20271</v>
      </c>
      <c r="J452" s="317">
        <v>0</v>
      </c>
      <c r="K452" s="317" t="s">
        <v>152</v>
      </c>
      <c r="L452" s="315">
        <v>0</v>
      </c>
      <c r="M452" s="315" t="s">
        <v>152</v>
      </c>
      <c r="N452" s="315" t="s">
        <v>152</v>
      </c>
      <c r="O452" s="315" t="s">
        <v>152</v>
      </c>
      <c r="P452" s="315" t="s">
        <v>12970</v>
      </c>
      <c r="Q452" s="315" t="s">
        <v>152</v>
      </c>
      <c r="R452" s="315" t="s">
        <v>152</v>
      </c>
      <c r="S452" s="315" t="s">
        <v>152</v>
      </c>
      <c r="T452" s="315" t="s">
        <v>152</v>
      </c>
      <c r="U452" s="315" t="s">
        <v>152</v>
      </c>
      <c r="V452" s="315" t="s">
        <v>152</v>
      </c>
      <c r="W452" s="142" t="s">
        <v>10375</v>
      </c>
      <c r="X452" s="142" t="s">
        <v>6492</v>
      </c>
      <c r="Y452" s="142" t="s">
        <v>152</v>
      </c>
      <c r="Z452" s="142" t="s">
        <v>3446</v>
      </c>
      <c r="AA452" s="315" t="s">
        <v>3447</v>
      </c>
      <c r="AB452" s="142" t="s">
        <v>10376</v>
      </c>
      <c r="AC452" s="142" t="s">
        <v>3446</v>
      </c>
      <c r="AD452" s="142" t="s">
        <v>3446</v>
      </c>
      <c r="AE452" s="142" t="s">
        <v>152</v>
      </c>
      <c r="AF452" s="315"/>
      <c r="AH452" s="318" t="s">
        <v>152</v>
      </c>
      <c r="AI452" s="315" t="s">
        <v>3446</v>
      </c>
      <c r="AJ452" s="315" t="s">
        <v>152</v>
      </c>
      <c r="AK452" s="142" t="s">
        <v>152</v>
      </c>
      <c r="AL452" s="142" t="s">
        <v>1787</v>
      </c>
      <c r="AM452" s="316" t="s">
        <v>10377</v>
      </c>
      <c r="AN452" s="142" t="s">
        <v>152</v>
      </c>
      <c r="AO452" s="315" t="s">
        <v>1469</v>
      </c>
      <c r="AP452" s="315" t="s">
        <v>152</v>
      </c>
      <c r="AQ452" s="316"/>
      <c r="AR452" s="142" t="s">
        <v>152</v>
      </c>
      <c r="AS452" s="315" t="s">
        <v>150</v>
      </c>
      <c r="AT452" s="142" t="s">
        <v>152</v>
      </c>
      <c r="AU452" s="316"/>
      <c r="AV452" s="317" t="s">
        <v>152</v>
      </c>
      <c r="AW452" s="142" t="s">
        <v>152</v>
      </c>
    </row>
    <row r="453" spans="1:49" s="142" customFormat="1">
      <c r="A453" s="142" t="s">
        <v>10799</v>
      </c>
      <c r="B453" s="315" t="s">
        <v>10800</v>
      </c>
      <c r="C453" s="142" t="s">
        <v>3444</v>
      </c>
      <c r="D453" s="142" t="s">
        <v>3448</v>
      </c>
      <c r="E453" s="315" t="s">
        <v>10801</v>
      </c>
      <c r="F453" s="315" t="s">
        <v>1789</v>
      </c>
      <c r="G453" s="142" t="s">
        <v>150</v>
      </c>
      <c r="H453" s="316" t="s">
        <v>3445</v>
      </c>
      <c r="I453" s="317">
        <v>16319</v>
      </c>
      <c r="J453" s="317">
        <v>0</v>
      </c>
      <c r="K453" s="317" t="s">
        <v>152</v>
      </c>
      <c r="L453" s="315">
        <v>0</v>
      </c>
      <c r="M453" s="315" t="s">
        <v>152</v>
      </c>
      <c r="N453" s="315" t="s">
        <v>152</v>
      </c>
      <c r="O453" s="315" t="s">
        <v>152</v>
      </c>
      <c r="P453" s="315" t="s">
        <v>13054</v>
      </c>
      <c r="Q453" s="315" t="s">
        <v>152</v>
      </c>
      <c r="R453" s="315" t="s">
        <v>152</v>
      </c>
      <c r="S453" s="315" t="s">
        <v>152</v>
      </c>
      <c r="T453" s="315" t="s">
        <v>152</v>
      </c>
      <c r="U453" s="315" t="s">
        <v>152</v>
      </c>
      <c r="V453" s="315" t="s">
        <v>152</v>
      </c>
      <c r="W453" s="142" t="s">
        <v>10802</v>
      </c>
      <c r="X453" s="142" t="s">
        <v>6493</v>
      </c>
      <c r="Y453" s="142" t="s">
        <v>152</v>
      </c>
      <c r="Z453" s="142" t="s">
        <v>3446</v>
      </c>
      <c r="AA453" s="315" t="s">
        <v>3447</v>
      </c>
      <c r="AB453" s="142" t="s">
        <v>10191</v>
      </c>
      <c r="AC453" s="142" t="s">
        <v>3446</v>
      </c>
      <c r="AD453" s="142" t="s">
        <v>3446</v>
      </c>
      <c r="AE453" s="142" t="s">
        <v>152</v>
      </c>
      <c r="AF453" s="315"/>
      <c r="AH453" s="318" t="s">
        <v>152</v>
      </c>
      <c r="AI453" s="315" t="s">
        <v>3446</v>
      </c>
      <c r="AJ453" s="315" t="s">
        <v>152</v>
      </c>
      <c r="AK453" s="142" t="s">
        <v>10803</v>
      </c>
      <c r="AL453" s="142" t="s">
        <v>1787</v>
      </c>
      <c r="AM453" s="316" t="s">
        <v>10804</v>
      </c>
      <c r="AN453" s="142" t="s">
        <v>152</v>
      </c>
      <c r="AO453" s="315" t="s">
        <v>1469</v>
      </c>
      <c r="AP453" s="315" t="s">
        <v>152</v>
      </c>
      <c r="AQ453" s="316"/>
      <c r="AR453" s="142" t="s">
        <v>152</v>
      </c>
      <c r="AS453" s="315" t="s">
        <v>150</v>
      </c>
      <c r="AT453" s="142" t="s">
        <v>152</v>
      </c>
      <c r="AU453" s="316"/>
      <c r="AV453" s="317" t="s">
        <v>152</v>
      </c>
      <c r="AW453" s="142" t="s">
        <v>152</v>
      </c>
    </row>
    <row r="454" spans="1:49" s="142" customFormat="1">
      <c r="A454" s="142" t="s">
        <v>10794</v>
      </c>
      <c r="B454" s="315" t="s">
        <v>334</v>
      </c>
      <c r="C454" s="142" t="s">
        <v>3444</v>
      </c>
      <c r="D454" s="142" t="s">
        <v>3448</v>
      </c>
      <c r="E454" s="315" t="s">
        <v>10795</v>
      </c>
      <c r="F454" s="315" t="s">
        <v>1789</v>
      </c>
      <c r="G454" s="142" t="s">
        <v>1788</v>
      </c>
      <c r="H454" s="316" t="s">
        <v>3445</v>
      </c>
      <c r="I454" s="317">
        <v>15012</v>
      </c>
      <c r="J454" s="317">
        <v>0</v>
      </c>
      <c r="K454" s="317" t="s">
        <v>152</v>
      </c>
      <c r="L454" s="315">
        <v>0</v>
      </c>
      <c r="M454" s="315" t="s">
        <v>152</v>
      </c>
      <c r="N454" s="315" t="s">
        <v>152</v>
      </c>
      <c r="O454" s="315" t="s">
        <v>152</v>
      </c>
      <c r="P454" s="315" t="s">
        <v>13052</v>
      </c>
      <c r="Q454" s="315" t="s">
        <v>152</v>
      </c>
      <c r="R454" s="315" t="s">
        <v>152</v>
      </c>
      <c r="S454" s="315" t="s">
        <v>152</v>
      </c>
      <c r="T454" s="315" t="s">
        <v>152</v>
      </c>
      <c r="U454" s="315" t="s">
        <v>152</v>
      </c>
      <c r="V454" s="315" t="s">
        <v>152</v>
      </c>
      <c r="W454" s="142" t="s">
        <v>3958</v>
      </c>
      <c r="X454" s="142" t="s">
        <v>6493</v>
      </c>
      <c r="Y454" s="142" t="s">
        <v>152</v>
      </c>
      <c r="Z454" s="142" t="s">
        <v>3446</v>
      </c>
      <c r="AA454" s="315" t="s">
        <v>3447</v>
      </c>
      <c r="AB454" s="142" t="s">
        <v>10796</v>
      </c>
      <c r="AC454" s="142" t="s">
        <v>3446</v>
      </c>
      <c r="AD454" s="142" t="s">
        <v>3446</v>
      </c>
      <c r="AE454" s="142" t="s">
        <v>152</v>
      </c>
      <c r="AF454" s="315"/>
      <c r="AH454" s="318" t="s">
        <v>152</v>
      </c>
      <c r="AI454" s="315" t="s">
        <v>3446</v>
      </c>
      <c r="AJ454" s="315" t="s">
        <v>152</v>
      </c>
      <c r="AK454" s="142" t="s">
        <v>3034</v>
      </c>
      <c r="AL454" s="142" t="s">
        <v>1787</v>
      </c>
      <c r="AM454" s="316" t="s">
        <v>3959</v>
      </c>
      <c r="AN454" s="142" t="s">
        <v>152</v>
      </c>
      <c r="AO454" s="315" t="s">
        <v>1469</v>
      </c>
      <c r="AP454" s="315" t="s">
        <v>152</v>
      </c>
      <c r="AQ454" s="316"/>
      <c r="AR454" s="142" t="s">
        <v>152</v>
      </c>
      <c r="AS454" s="315" t="s">
        <v>150</v>
      </c>
      <c r="AT454" s="142" t="s">
        <v>152</v>
      </c>
      <c r="AU454" s="316"/>
      <c r="AV454" s="317" t="s">
        <v>152</v>
      </c>
      <c r="AW454" s="142" t="s">
        <v>152</v>
      </c>
    </row>
    <row r="455" spans="1:49" s="142" customFormat="1">
      <c r="A455" s="142" t="s">
        <v>9283</v>
      </c>
      <c r="B455" s="315" t="s">
        <v>9284</v>
      </c>
      <c r="C455" s="142" t="s">
        <v>3444</v>
      </c>
      <c r="D455" s="142" t="s">
        <v>3448</v>
      </c>
      <c r="E455" s="315" t="s">
        <v>9285</v>
      </c>
      <c r="F455" s="315" t="s">
        <v>1789</v>
      </c>
      <c r="G455" s="142" t="s">
        <v>150</v>
      </c>
      <c r="H455" s="316" t="s">
        <v>3445</v>
      </c>
      <c r="I455" s="317">
        <v>15377</v>
      </c>
      <c r="J455" s="317">
        <v>0</v>
      </c>
      <c r="K455" s="317" t="s">
        <v>152</v>
      </c>
      <c r="L455" s="315">
        <v>0</v>
      </c>
      <c r="M455" s="315" t="s">
        <v>152</v>
      </c>
      <c r="N455" s="315" t="s">
        <v>152</v>
      </c>
      <c r="O455" s="315" t="s">
        <v>152</v>
      </c>
      <c r="P455" s="315" t="s">
        <v>12629</v>
      </c>
      <c r="Q455" s="315" t="s">
        <v>152</v>
      </c>
      <c r="R455" s="315" t="s">
        <v>152</v>
      </c>
      <c r="S455" s="315" t="s">
        <v>152</v>
      </c>
      <c r="T455" s="315" t="s">
        <v>152</v>
      </c>
      <c r="U455" s="315" t="s">
        <v>152</v>
      </c>
      <c r="V455" s="315" t="s">
        <v>152</v>
      </c>
      <c r="W455" s="142" t="s">
        <v>9286</v>
      </c>
      <c r="X455" s="142" t="s">
        <v>6492</v>
      </c>
      <c r="Y455" s="142" t="s">
        <v>152</v>
      </c>
      <c r="Z455" s="142" t="s">
        <v>3446</v>
      </c>
      <c r="AA455" s="315" t="s">
        <v>3447</v>
      </c>
      <c r="AB455" s="142" t="s">
        <v>9287</v>
      </c>
      <c r="AC455" s="142" t="s">
        <v>3446</v>
      </c>
      <c r="AD455" s="142" t="s">
        <v>3446</v>
      </c>
      <c r="AE455" s="142" t="s">
        <v>152</v>
      </c>
      <c r="AF455" s="315"/>
      <c r="AH455" s="318" t="s">
        <v>152</v>
      </c>
      <c r="AI455" s="315" t="s">
        <v>3446</v>
      </c>
      <c r="AJ455" s="315" t="s">
        <v>152</v>
      </c>
      <c r="AK455" s="142" t="s">
        <v>9288</v>
      </c>
      <c r="AL455" s="142" t="s">
        <v>1787</v>
      </c>
      <c r="AM455" s="316" t="s">
        <v>9289</v>
      </c>
      <c r="AN455" s="142" t="s">
        <v>152</v>
      </c>
      <c r="AO455" s="315" t="s">
        <v>1469</v>
      </c>
      <c r="AP455" s="315" t="s">
        <v>152</v>
      </c>
      <c r="AQ455" s="316"/>
      <c r="AR455" s="142" t="s">
        <v>152</v>
      </c>
      <c r="AS455" s="315" t="s">
        <v>150</v>
      </c>
      <c r="AT455" s="142" t="s">
        <v>152</v>
      </c>
      <c r="AU455" s="316"/>
      <c r="AV455" s="317" t="s">
        <v>152</v>
      </c>
      <c r="AW455" s="142" t="s">
        <v>152</v>
      </c>
    </row>
    <row r="456" spans="1:49" s="142" customFormat="1">
      <c r="A456" s="142" t="s">
        <v>8394</v>
      </c>
      <c r="B456" s="315" t="s">
        <v>8395</v>
      </c>
      <c r="C456" s="142" t="s">
        <v>3444</v>
      </c>
      <c r="D456" s="142" t="s">
        <v>3448</v>
      </c>
      <c r="E456" s="315" t="s">
        <v>8396</v>
      </c>
      <c r="F456" s="315" t="s">
        <v>1789</v>
      </c>
      <c r="G456" s="142" t="s">
        <v>150</v>
      </c>
      <c r="H456" s="316" t="s">
        <v>3445</v>
      </c>
      <c r="I456" s="317">
        <v>100000</v>
      </c>
      <c r="J456" s="317">
        <v>0</v>
      </c>
      <c r="K456" s="317" t="s">
        <v>152</v>
      </c>
      <c r="L456" s="315">
        <v>0</v>
      </c>
      <c r="M456" s="315" t="s">
        <v>152</v>
      </c>
      <c r="N456" s="315" t="s">
        <v>152</v>
      </c>
      <c r="O456" s="315" t="s">
        <v>152</v>
      </c>
      <c r="P456" s="315" t="s">
        <v>12407</v>
      </c>
      <c r="Q456" s="315" t="s">
        <v>152</v>
      </c>
      <c r="R456" s="315" t="s">
        <v>152</v>
      </c>
      <c r="S456" s="315" t="s">
        <v>152</v>
      </c>
      <c r="T456" s="315" t="s">
        <v>152</v>
      </c>
      <c r="U456" s="315" t="s">
        <v>152</v>
      </c>
      <c r="V456" s="315" t="s">
        <v>152</v>
      </c>
      <c r="W456" s="142" t="s">
        <v>8397</v>
      </c>
      <c r="X456" s="142" t="s">
        <v>6492</v>
      </c>
      <c r="Y456" s="142" t="s">
        <v>152</v>
      </c>
      <c r="Z456" s="142" t="s">
        <v>3446</v>
      </c>
      <c r="AA456" s="315" t="s">
        <v>3447</v>
      </c>
      <c r="AB456" s="142" t="s">
        <v>8398</v>
      </c>
      <c r="AC456" s="142" t="s">
        <v>3446</v>
      </c>
      <c r="AD456" s="142" t="s">
        <v>3446</v>
      </c>
      <c r="AE456" s="142" t="s">
        <v>152</v>
      </c>
      <c r="AF456" s="315"/>
      <c r="AH456" s="318" t="s">
        <v>152</v>
      </c>
      <c r="AI456" s="315" t="s">
        <v>3446</v>
      </c>
      <c r="AJ456" s="315" t="s">
        <v>152</v>
      </c>
      <c r="AK456" s="142" t="s">
        <v>152</v>
      </c>
      <c r="AL456" s="142" t="s">
        <v>1787</v>
      </c>
      <c r="AM456" s="316" t="s">
        <v>8399</v>
      </c>
      <c r="AN456" s="142" t="s">
        <v>152</v>
      </c>
      <c r="AO456" s="315" t="s">
        <v>1469</v>
      </c>
      <c r="AP456" s="315" t="s">
        <v>152</v>
      </c>
      <c r="AQ456" s="316"/>
      <c r="AR456" s="142" t="s">
        <v>152</v>
      </c>
      <c r="AS456" s="315" t="s">
        <v>150</v>
      </c>
      <c r="AT456" s="142" t="s">
        <v>152</v>
      </c>
      <c r="AU456" s="316"/>
      <c r="AV456" s="317" t="s">
        <v>152</v>
      </c>
      <c r="AW456" s="142" t="s">
        <v>152</v>
      </c>
    </row>
    <row r="457" spans="1:49" s="142" customFormat="1">
      <c r="A457" s="142" t="s">
        <v>8276</v>
      </c>
      <c r="B457" s="315" t="s">
        <v>8277</v>
      </c>
      <c r="C457" s="142" t="s">
        <v>3444</v>
      </c>
      <c r="D457" s="142" t="s">
        <v>3448</v>
      </c>
      <c r="E457" s="315" t="s">
        <v>8278</v>
      </c>
      <c r="F457" s="315" t="s">
        <v>1789</v>
      </c>
      <c r="G457" s="142" t="s">
        <v>150</v>
      </c>
      <c r="H457" s="316" t="s">
        <v>3445</v>
      </c>
      <c r="I457" s="317">
        <v>20834</v>
      </c>
      <c r="J457" s="317">
        <v>0</v>
      </c>
      <c r="K457" s="317" t="s">
        <v>152</v>
      </c>
      <c r="L457" s="315">
        <v>0</v>
      </c>
      <c r="M457" s="315" t="s">
        <v>152</v>
      </c>
      <c r="N457" s="315" t="s">
        <v>152</v>
      </c>
      <c r="O457" s="315" t="s">
        <v>152</v>
      </c>
      <c r="P457" s="315" t="s">
        <v>12388</v>
      </c>
      <c r="Q457" s="315" t="s">
        <v>152</v>
      </c>
      <c r="R457" s="315" t="s">
        <v>152</v>
      </c>
      <c r="S457" s="315" t="s">
        <v>152</v>
      </c>
      <c r="T457" s="315" t="s">
        <v>152</v>
      </c>
      <c r="U457" s="315" t="s">
        <v>152</v>
      </c>
      <c r="V457" s="315" t="s">
        <v>152</v>
      </c>
      <c r="W457" s="142" t="s">
        <v>8279</v>
      </c>
      <c r="X457" s="142" t="s">
        <v>6493</v>
      </c>
      <c r="Y457" s="142" t="s">
        <v>152</v>
      </c>
      <c r="Z457" s="142" t="s">
        <v>3446</v>
      </c>
      <c r="AA457" s="315" t="s">
        <v>3447</v>
      </c>
      <c r="AB457" s="142" t="s">
        <v>8280</v>
      </c>
      <c r="AC457" s="142" t="s">
        <v>3446</v>
      </c>
      <c r="AD457" s="142" t="s">
        <v>3446</v>
      </c>
      <c r="AE457" s="142" t="s">
        <v>152</v>
      </c>
      <c r="AF457" s="315"/>
      <c r="AH457" s="318" t="s">
        <v>152</v>
      </c>
      <c r="AI457" s="315" t="s">
        <v>3446</v>
      </c>
      <c r="AJ457" s="315" t="s">
        <v>152</v>
      </c>
      <c r="AK457" s="142" t="s">
        <v>3044</v>
      </c>
      <c r="AL457" s="142" t="s">
        <v>1787</v>
      </c>
      <c r="AM457" s="316" t="s">
        <v>8281</v>
      </c>
      <c r="AN457" s="142" t="s">
        <v>152</v>
      </c>
      <c r="AO457" s="315" t="s">
        <v>1469</v>
      </c>
      <c r="AP457" s="315" t="s">
        <v>152</v>
      </c>
      <c r="AQ457" s="316"/>
      <c r="AR457" s="142" t="s">
        <v>152</v>
      </c>
      <c r="AS457" s="315" t="s">
        <v>150</v>
      </c>
      <c r="AT457" s="142" t="s">
        <v>152</v>
      </c>
      <c r="AU457" s="316"/>
      <c r="AV457" s="317" t="s">
        <v>152</v>
      </c>
      <c r="AW457" s="142" t="s">
        <v>152</v>
      </c>
    </row>
    <row r="458" spans="1:49" s="142" customFormat="1">
      <c r="A458" s="142" t="s">
        <v>11818</v>
      </c>
      <c r="B458" s="315" t="s">
        <v>2880</v>
      </c>
      <c r="C458" s="142" t="s">
        <v>3444</v>
      </c>
      <c r="D458" s="142" t="s">
        <v>3448</v>
      </c>
      <c r="E458" s="315" t="s">
        <v>11819</v>
      </c>
      <c r="F458" s="315" t="s">
        <v>1789</v>
      </c>
      <c r="G458" s="142" t="s">
        <v>1788</v>
      </c>
      <c r="H458" s="316" t="s">
        <v>3445</v>
      </c>
      <c r="I458" s="317">
        <v>30164</v>
      </c>
      <c r="J458" s="317">
        <v>0</v>
      </c>
      <c r="K458" s="317" t="s">
        <v>152</v>
      </c>
      <c r="L458" s="315">
        <v>20</v>
      </c>
      <c r="M458" s="315" t="s">
        <v>152</v>
      </c>
      <c r="N458" s="315" t="s">
        <v>152</v>
      </c>
      <c r="O458" s="315" t="s">
        <v>152</v>
      </c>
      <c r="P458" s="315" t="s">
        <v>13335</v>
      </c>
      <c r="Q458" s="315" t="s">
        <v>152</v>
      </c>
      <c r="R458" s="315" t="s">
        <v>152</v>
      </c>
      <c r="S458" s="315" t="s">
        <v>152</v>
      </c>
      <c r="T458" s="315" t="s">
        <v>152</v>
      </c>
      <c r="U458" s="315" t="s">
        <v>152</v>
      </c>
      <c r="V458" s="315" t="s">
        <v>152</v>
      </c>
      <c r="W458" s="142" t="s">
        <v>3452</v>
      </c>
      <c r="X458" s="142" t="s">
        <v>6492</v>
      </c>
      <c r="Y458" s="142" t="s">
        <v>152</v>
      </c>
      <c r="Z458" s="142" t="s">
        <v>3446</v>
      </c>
      <c r="AA458" s="315" t="s">
        <v>3447</v>
      </c>
      <c r="AB458" s="142" t="s">
        <v>11820</v>
      </c>
      <c r="AC458" s="142" t="s">
        <v>3446</v>
      </c>
      <c r="AD458" s="142" t="s">
        <v>3446</v>
      </c>
      <c r="AE458" s="142" t="s">
        <v>152</v>
      </c>
      <c r="AF458" s="315"/>
      <c r="AH458" s="318" t="s">
        <v>152</v>
      </c>
      <c r="AI458" s="315" t="s">
        <v>3446</v>
      </c>
      <c r="AJ458" s="315" t="s">
        <v>152</v>
      </c>
      <c r="AK458" s="142" t="s">
        <v>152</v>
      </c>
      <c r="AL458" s="142" t="s">
        <v>1787</v>
      </c>
      <c r="AM458" s="316" t="s">
        <v>4709</v>
      </c>
      <c r="AN458" s="142" t="s">
        <v>152</v>
      </c>
      <c r="AO458" s="315" t="s">
        <v>1469</v>
      </c>
      <c r="AP458" s="315" t="s">
        <v>152</v>
      </c>
      <c r="AQ458" s="316"/>
      <c r="AR458" s="142" t="s">
        <v>152</v>
      </c>
      <c r="AS458" s="315" t="s">
        <v>150</v>
      </c>
      <c r="AT458" s="142" t="s">
        <v>152</v>
      </c>
      <c r="AU458" s="316"/>
      <c r="AV458" s="317" t="s">
        <v>152</v>
      </c>
      <c r="AW458" s="142" t="s">
        <v>152</v>
      </c>
    </row>
    <row r="459" spans="1:49" s="142" customFormat="1">
      <c r="A459" s="142" t="s">
        <v>9926</v>
      </c>
      <c r="B459" s="315" t="s">
        <v>185</v>
      </c>
      <c r="C459" s="142" t="s">
        <v>3444</v>
      </c>
      <c r="D459" s="142" t="s">
        <v>3516</v>
      </c>
      <c r="E459" s="315" t="s">
        <v>9927</v>
      </c>
      <c r="F459" s="315" t="s">
        <v>1789</v>
      </c>
      <c r="G459" s="142" t="s">
        <v>150</v>
      </c>
      <c r="H459" s="316" t="s">
        <v>3445</v>
      </c>
      <c r="I459" s="317">
        <v>17678</v>
      </c>
      <c r="J459" s="317">
        <v>0</v>
      </c>
      <c r="K459" s="317" t="s">
        <v>152</v>
      </c>
      <c r="L459" s="315">
        <v>0</v>
      </c>
      <c r="M459" s="315" t="s">
        <v>152</v>
      </c>
      <c r="N459" s="315" t="s">
        <v>152</v>
      </c>
      <c r="O459" s="315" t="s">
        <v>152</v>
      </c>
      <c r="P459" s="315" t="s">
        <v>12800</v>
      </c>
      <c r="Q459" s="315" t="s">
        <v>152</v>
      </c>
      <c r="R459" s="315" t="s">
        <v>152</v>
      </c>
      <c r="S459" s="315" t="s">
        <v>152</v>
      </c>
      <c r="T459" s="315" t="s">
        <v>152</v>
      </c>
      <c r="U459" s="315" t="s">
        <v>152</v>
      </c>
      <c r="V459" s="315" t="s">
        <v>152</v>
      </c>
      <c r="W459" s="142" t="s">
        <v>3780</v>
      </c>
      <c r="X459" s="142" t="s">
        <v>6492</v>
      </c>
      <c r="Y459" s="142" t="s">
        <v>152</v>
      </c>
      <c r="Z459" s="142" t="s">
        <v>3446</v>
      </c>
      <c r="AA459" s="315" t="s">
        <v>3447</v>
      </c>
      <c r="AB459" s="142" t="s">
        <v>9502</v>
      </c>
      <c r="AC459" s="142" t="s">
        <v>3446</v>
      </c>
      <c r="AD459" s="142" t="s">
        <v>3446</v>
      </c>
      <c r="AE459" s="142" t="s">
        <v>152</v>
      </c>
      <c r="AF459" s="315"/>
      <c r="AH459" s="318" t="s">
        <v>152</v>
      </c>
      <c r="AI459" s="315" t="s">
        <v>3446</v>
      </c>
      <c r="AJ459" s="315" t="s">
        <v>152</v>
      </c>
      <c r="AK459" s="142" t="s">
        <v>152</v>
      </c>
      <c r="AL459" s="142" t="s">
        <v>1787</v>
      </c>
      <c r="AM459" s="316" t="s">
        <v>3781</v>
      </c>
      <c r="AN459" s="142" t="s">
        <v>152</v>
      </c>
      <c r="AO459" s="315" t="s">
        <v>1469</v>
      </c>
      <c r="AP459" s="315" t="s">
        <v>152</v>
      </c>
      <c r="AQ459" s="316"/>
      <c r="AR459" s="142" t="s">
        <v>152</v>
      </c>
      <c r="AS459" s="315" t="s">
        <v>150</v>
      </c>
      <c r="AT459" s="142" t="s">
        <v>152</v>
      </c>
      <c r="AU459" s="316"/>
      <c r="AV459" s="317" t="s">
        <v>152</v>
      </c>
      <c r="AW459" s="142" t="s">
        <v>152</v>
      </c>
    </row>
    <row r="460" spans="1:49" s="142" customFormat="1">
      <c r="A460" s="142" t="s">
        <v>9511</v>
      </c>
      <c r="B460" s="315" t="s">
        <v>189</v>
      </c>
      <c r="C460" s="142" t="s">
        <v>3444</v>
      </c>
      <c r="D460" s="142" t="s">
        <v>3516</v>
      </c>
      <c r="E460" s="315" t="s">
        <v>9512</v>
      </c>
      <c r="F460" s="315" t="s">
        <v>1789</v>
      </c>
      <c r="G460" s="142" t="s">
        <v>1788</v>
      </c>
      <c r="H460" s="316" t="s">
        <v>3445</v>
      </c>
      <c r="I460" s="317">
        <v>18358</v>
      </c>
      <c r="J460" s="317">
        <v>0</v>
      </c>
      <c r="K460" s="317" t="s">
        <v>152</v>
      </c>
      <c r="L460" s="315">
        <v>0</v>
      </c>
      <c r="M460" s="315" t="s">
        <v>152</v>
      </c>
      <c r="N460" s="315" t="s">
        <v>152</v>
      </c>
      <c r="O460" s="315" t="s">
        <v>152</v>
      </c>
      <c r="P460" s="315" t="s">
        <v>12685</v>
      </c>
      <c r="Q460" s="315" t="s">
        <v>152</v>
      </c>
      <c r="R460" s="315" t="s">
        <v>152</v>
      </c>
      <c r="S460" s="315" t="s">
        <v>152</v>
      </c>
      <c r="T460" s="315" t="s">
        <v>152</v>
      </c>
      <c r="U460" s="315" t="s">
        <v>152</v>
      </c>
      <c r="V460" s="315" t="s">
        <v>152</v>
      </c>
      <c r="W460" s="142" t="s">
        <v>3921</v>
      </c>
      <c r="X460" s="142" t="s">
        <v>6492</v>
      </c>
      <c r="Y460" s="142" t="s">
        <v>152</v>
      </c>
      <c r="Z460" s="142" t="s">
        <v>3446</v>
      </c>
      <c r="AA460" s="315" t="s">
        <v>3447</v>
      </c>
      <c r="AB460" s="142" t="s">
        <v>9513</v>
      </c>
      <c r="AC460" s="142" t="s">
        <v>3446</v>
      </c>
      <c r="AD460" s="142" t="s">
        <v>3446</v>
      </c>
      <c r="AE460" s="142" t="s">
        <v>152</v>
      </c>
      <c r="AF460" s="315"/>
      <c r="AH460" s="318" t="s">
        <v>152</v>
      </c>
      <c r="AI460" s="315" t="s">
        <v>3446</v>
      </c>
      <c r="AJ460" s="315" t="s">
        <v>152</v>
      </c>
      <c r="AK460" s="142" t="s">
        <v>1312</v>
      </c>
      <c r="AL460" s="142" t="s">
        <v>1787</v>
      </c>
      <c r="AM460" s="316" t="s">
        <v>3922</v>
      </c>
      <c r="AN460" s="142" t="s">
        <v>152</v>
      </c>
      <c r="AO460" s="315" t="s">
        <v>1469</v>
      </c>
      <c r="AP460" s="315" t="s">
        <v>152</v>
      </c>
      <c r="AQ460" s="316"/>
      <c r="AR460" s="142" t="s">
        <v>152</v>
      </c>
      <c r="AS460" s="315" t="s">
        <v>150</v>
      </c>
      <c r="AT460" s="142" t="s">
        <v>152</v>
      </c>
      <c r="AU460" s="316"/>
      <c r="AV460" s="317" t="s">
        <v>152</v>
      </c>
      <c r="AW460" s="142" t="s">
        <v>152</v>
      </c>
    </row>
    <row r="461" spans="1:49" s="142" customFormat="1">
      <c r="A461" s="142" t="s">
        <v>11743</v>
      </c>
      <c r="B461" s="315" t="s">
        <v>4874</v>
      </c>
      <c r="C461" s="142" t="s">
        <v>3444</v>
      </c>
      <c r="D461" s="142" t="s">
        <v>3516</v>
      </c>
      <c r="E461" s="315" t="s">
        <v>11744</v>
      </c>
      <c r="F461" s="315" t="s">
        <v>1789</v>
      </c>
      <c r="G461" s="142" t="s">
        <v>150</v>
      </c>
      <c r="H461" s="316" t="s">
        <v>3445</v>
      </c>
      <c r="I461" s="317">
        <v>22815</v>
      </c>
      <c r="J461" s="317">
        <v>0</v>
      </c>
      <c r="K461" s="317" t="s">
        <v>152</v>
      </c>
      <c r="L461" s="315">
        <v>0</v>
      </c>
      <c r="M461" s="315" t="s">
        <v>152</v>
      </c>
      <c r="N461" s="315" t="s">
        <v>152</v>
      </c>
      <c r="O461" s="315" t="s">
        <v>152</v>
      </c>
      <c r="P461" s="315" t="s">
        <v>13306</v>
      </c>
      <c r="Q461" s="315" t="s">
        <v>152</v>
      </c>
      <c r="R461" s="315" t="s">
        <v>152</v>
      </c>
      <c r="S461" s="315" t="s">
        <v>152</v>
      </c>
      <c r="T461" s="315" t="s">
        <v>152</v>
      </c>
      <c r="U461" s="315" t="s">
        <v>152</v>
      </c>
      <c r="V461" s="315" t="s">
        <v>152</v>
      </c>
      <c r="W461" s="142" t="s">
        <v>5606</v>
      </c>
      <c r="X461" s="142" t="s">
        <v>6492</v>
      </c>
      <c r="Y461" s="142" t="s">
        <v>152</v>
      </c>
      <c r="Z461" s="142" t="s">
        <v>3446</v>
      </c>
      <c r="AA461" s="315" t="s">
        <v>3447</v>
      </c>
      <c r="AB461" s="142" t="s">
        <v>11745</v>
      </c>
      <c r="AC461" s="142" t="s">
        <v>3446</v>
      </c>
      <c r="AD461" s="142" t="s">
        <v>3446</v>
      </c>
      <c r="AE461" s="142" t="s">
        <v>152</v>
      </c>
      <c r="AF461" s="315"/>
      <c r="AH461" s="318" t="s">
        <v>152</v>
      </c>
      <c r="AI461" s="315" t="s">
        <v>3446</v>
      </c>
      <c r="AJ461" s="315" t="s">
        <v>152</v>
      </c>
      <c r="AK461" s="142" t="s">
        <v>1288</v>
      </c>
      <c r="AL461" s="142" t="s">
        <v>1787</v>
      </c>
      <c r="AM461" s="316" t="s">
        <v>5607</v>
      </c>
      <c r="AN461" s="142" t="s">
        <v>152</v>
      </c>
      <c r="AO461" s="315" t="s">
        <v>1469</v>
      </c>
      <c r="AP461" s="315" t="s">
        <v>152</v>
      </c>
      <c r="AQ461" s="316"/>
      <c r="AR461" s="142" t="s">
        <v>152</v>
      </c>
      <c r="AS461" s="315" t="s">
        <v>150</v>
      </c>
      <c r="AT461" s="142" t="s">
        <v>152</v>
      </c>
      <c r="AU461" s="316"/>
      <c r="AV461" s="317" t="s">
        <v>152</v>
      </c>
      <c r="AW461" s="142" t="s">
        <v>152</v>
      </c>
    </row>
    <row r="462" spans="1:49" s="142" customFormat="1">
      <c r="A462" s="142" t="s">
        <v>11749</v>
      </c>
      <c r="B462" s="315" t="s">
        <v>4877</v>
      </c>
      <c r="C462" s="142" t="s">
        <v>3444</v>
      </c>
      <c r="D462" s="142" t="s">
        <v>3516</v>
      </c>
      <c r="E462" s="315" t="s">
        <v>11750</v>
      </c>
      <c r="F462" s="315" t="s">
        <v>1789</v>
      </c>
      <c r="G462" s="142" t="s">
        <v>1788</v>
      </c>
      <c r="H462" s="316" t="s">
        <v>3445</v>
      </c>
      <c r="I462" s="317">
        <v>29820</v>
      </c>
      <c r="J462" s="317">
        <v>0</v>
      </c>
      <c r="K462" s="317" t="s">
        <v>152</v>
      </c>
      <c r="L462" s="315">
        <v>0</v>
      </c>
      <c r="M462" s="315" t="s">
        <v>152</v>
      </c>
      <c r="N462" s="315" t="s">
        <v>152</v>
      </c>
      <c r="O462" s="315" t="s">
        <v>152</v>
      </c>
      <c r="P462" s="315" t="s">
        <v>13308</v>
      </c>
      <c r="Q462" s="315" t="s">
        <v>152</v>
      </c>
      <c r="R462" s="315" t="s">
        <v>152</v>
      </c>
      <c r="S462" s="315" t="s">
        <v>152</v>
      </c>
      <c r="T462" s="315" t="s">
        <v>152</v>
      </c>
      <c r="U462" s="315" t="s">
        <v>152</v>
      </c>
      <c r="V462" s="315" t="s">
        <v>152</v>
      </c>
      <c r="W462" s="142" t="s">
        <v>5605</v>
      </c>
      <c r="X462" s="142" t="s">
        <v>6492</v>
      </c>
      <c r="Y462" s="142" t="s">
        <v>152</v>
      </c>
      <c r="Z462" s="142" t="s">
        <v>3446</v>
      </c>
      <c r="AA462" s="315" t="s">
        <v>3447</v>
      </c>
      <c r="AB462" s="142" t="s">
        <v>11751</v>
      </c>
      <c r="AC462" s="142" t="s">
        <v>3446</v>
      </c>
      <c r="AD462" s="142" t="s">
        <v>3446</v>
      </c>
      <c r="AE462" s="142" t="s">
        <v>152</v>
      </c>
      <c r="AF462" s="315"/>
      <c r="AH462" s="318" t="s">
        <v>152</v>
      </c>
      <c r="AI462" s="315" t="s">
        <v>3446</v>
      </c>
      <c r="AJ462" s="315" t="s">
        <v>152</v>
      </c>
      <c r="AK462" s="142" t="s">
        <v>1309</v>
      </c>
      <c r="AL462" s="142" t="s">
        <v>152</v>
      </c>
      <c r="AM462" s="316" t="s">
        <v>152</v>
      </c>
      <c r="AN462" s="142" t="s">
        <v>152</v>
      </c>
      <c r="AO462" s="315" t="s">
        <v>1469</v>
      </c>
      <c r="AP462" s="315" t="s">
        <v>152</v>
      </c>
      <c r="AQ462" s="316"/>
      <c r="AR462" s="142" t="s">
        <v>152</v>
      </c>
      <c r="AS462" s="315" t="s">
        <v>150</v>
      </c>
      <c r="AT462" s="142" t="s">
        <v>152</v>
      </c>
      <c r="AU462" s="316"/>
      <c r="AV462" s="317" t="s">
        <v>152</v>
      </c>
      <c r="AW462" s="142" t="s">
        <v>152</v>
      </c>
    </row>
    <row r="463" spans="1:49" s="142" customFormat="1">
      <c r="A463" s="142" t="s">
        <v>11763</v>
      </c>
      <c r="B463" s="315" t="s">
        <v>4883</v>
      </c>
      <c r="C463" s="142" t="s">
        <v>3444</v>
      </c>
      <c r="D463" s="142" t="s">
        <v>3516</v>
      </c>
      <c r="E463" s="315" t="s">
        <v>11764</v>
      </c>
      <c r="F463" s="315" t="s">
        <v>1789</v>
      </c>
      <c r="G463" s="142" t="s">
        <v>1788</v>
      </c>
      <c r="H463" s="316" t="s">
        <v>3445</v>
      </c>
      <c r="I463" s="317">
        <v>28245</v>
      </c>
      <c r="J463" s="317">
        <v>0</v>
      </c>
      <c r="K463" s="317" t="s">
        <v>152</v>
      </c>
      <c r="L463" s="315">
        <v>0</v>
      </c>
      <c r="M463" s="315" t="s">
        <v>152</v>
      </c>
      <c r="N463" s="315" t="s">
        <v>152</v>
      </c>
      <c r="O463" s="315" t="s">
        <v>152</v>
      </c>
      <c r="P463" s="315" t="s">
        <v>13313</v>
      </c>
      <c r="Q463" s="315" t="s">
        <v>152</v>
      </c>
      <c r="R463" s="315" t="s">
        <v>152</v>
      </c>
      <c r="S463" s="315" t="s">
        <v>152</v>
      </c>
      <c r="T463" s="315" t="s">
        <v>152</v>
      </c>
      <c r="U463" s="315" t="s">
        <v>152</v>
      </c>
      <c r="V463" s="315" t="s">
        <v>152</v>
      </c>
      <c r="W463" s="142" t="s">
        <v>5598</v>
      </c>
      <c r="X463" s="142" t="s">
        <v>6492</v>
      </c>
      <c r="Y463" s="142" t="s">
        <v>152</v>
      </c>
      <c r="Z463" s="142" t="s">
        <v>3446</v>
      </c>
      <c r="AA463" s="315" t="s">
        <v>3447</v>
      </c>
      <c r="AB463" s="142" t="s">
        <v>9519</v>
      </c>
      <c r="AC463" s="142" t="s">
        <v>3446</v>
      </c>
      <c r="AD463" s="142" t="s">
        <v>3446</v>
      </c>
      <c r="AE463" s="142" t="s">
        <v>152</v>
      </c>
      <c r="AF463" s="315"/>
      <c r="AH463" s="318" t="s">
        <v>152</v>
      </c>
      <c r="AI463" s="315" t="s">
        <v>3446</v>
      </c>
      <c r="AJ463" s="315" t="s">
        <v>152</v>
      </c>
      <c r="AK463" s="142" t="s">
        <v>1290</v>
      </c>
      <c r="AL463" s="142" t="s">
        <v>152</v>
      </c>
      <c r="AM463" s="316" t="s">
        <v>152</v>
      </c>
      <c r="AN463" s="142" t="s">
        <v>152</v>
      </c>
      <c r="AO463" s="315" t="s">
        <v>1469</v>
      </c>
      <c r="AP463" s="315" t="s">
        <v>152</v>
      </c>
      <c r="AQ463" s="316"/>
      <c r="AR463" s="142" t="s">
        <v>152</v>
      </c>
      <c r="AS463" s="315" t="s">
        <v>150</v>
      </c>
      <c r="AT463" s="142" t="s">
        <v>152</v>
      </c>
      <c r="AU463" s="316"/>
      <c r="AV463" s="317" t="s">
        <v>152</v>
      </c>
      <c r="AW463" s="142" t="s">
        <v>152</v>
      </c>
    </row>
    <row r="464" spans="1:49" s="142" customFormat="1">
      <c r="A464" s="142" t="s">
        <v>9775</v>
      </c>
      <c r="B464" s="315" t="s">
        <v>9776</v>
      </c>
      <c r="C464" s="142" t="s">
        <v>3444</v>
      </c>
      <c r="D464" s="142" t="s">
        <v>8371</v>
      </c>
      <c r="E464" s="315" t="s">
        <v>9777</v>
      </c>
      <c r="F464" s="315" t="s">
        <v>1789</v>
      </c>
      <c r="G464" s="142" t="s">
        <v>150</v>
      </c>
      <c r="H464" s="316" t="s">
        <v>3445</v>
      </c>
      <c r="I464" s="317">
        <v>9205</v>
      </c>
      <c r="J464" s="317">
        <v>0</v>
      </c>
      <c r="K464" s="317" t="s">
        <v>152</v>
      </c>
      <c r="L464" s="315">
        <v>0</v>
      </c>
      <c r="M464" s="315" t="s">
        <v>152</v>
      </c>
      <c r="N464" s="315" t="s">
        <v>152</v>
      </c>
      <c r="O464" s="315" t="s">
        <v>152</v>
      </c>
      <c r="P464" s="315" t="s">
        <v>12755</v>
      </c>
      <c r="Q464" s="315" t="s">
        <v>152</v>
      </c>
      <c r="R464" s="315" t="s">
        <v>152</v>
      </c>
      <c r="S464" s="315" t="s">
        <v>152</v>
      </c>
      <c r="T464" s="315" t="s">
        <v>152</v>
      </c>
      <c r="U464" s="315" t="s">
        <v>152</v>
      </c>
      <c r="V464" s="315" t="s">
        <v>152</v>
      </c>
      <c r="W464" s="142" t="s">
        <v>9778</v>
      </c>
      <c r="X464" s="142" t="s">
        <v>6493</v>
      </c>
      <c r="Y464" s="142" t="s">
        <v>152</v>
      </c>
      <c r="Z464" s="142" t="s">
        <v>3446</v>
      </c>
      <c r="AA464" s="315" t="s">
        <v>3447</v>
      </c>
      <c r="AB464" s="142" t="s">
        <v>9779</v>
      </c>
      <c r="AC464" s="142" t="s">
        <v>3446</v>
      </c>
      <c r="AD464" s="142" t="s">
        <v>3446</v>
      </c>
      <c r="AE464" s="142" t="s">
        <v>152</v>
      </c>
      <c r="AF464" s="315"/>
      <c r="AH464" s="318" t="s">
        <v>152</v>
      </c>
      <c r="AI464" s="315" t="s">
        <v>3446</v>
      </c>
      <c r="AJ464" s="315" t="s">
        <v>152</v>
      </c>
      <c r="AK464" s="142" t="s">
        <v>152</v>
      </c>
      <c r="AL464" s="142" t="s">
        <v>1787</v>
      </c>
      <c r="AM464" s="316" t="s">
        <v>9780</v>
      </c>
      <c r="AN464" s="142" t="s">
        <v>152</v>
      </c>
      <c r="AO464" s="315" t="s">
        <v>1469</v>
      </c>
      <c r="AP464" s="315" t="s">
        <v>152</v>
      </c>
      <c r="AQ464" s="316"/>
      <c r="AR464" s="142" t="s">
        <v>152</v>
      </c>
      <c r="AS464" s="315" t="s">
        <v>150</v>
      </c>
      <c r="AT464" s="142" t="s">
        <v>152</v>
      </c>
      <c r="AU464" s="316"/>
      <c r="AV464" s="317" t="s">
        <v>152</v>
      </c>
      <c r="AW464" s="142" t="s">
        <v>152</v>
      </c>
    </row>
    <row r="465" spans="1:49" s="142" customFormat="1">
      <c r="A465" s="142" t="s">
        <v>9769</v>
      </c>
      <c r="B465" s="315" t="s">
        <v>9770</v>
      </c>
      <c r="C465" s="142" t="s">
        <v>3444</v>
      </c>
      <c r="D465" s="142" t="s">
        <v>8371</v>
      </c>
      <c r="E465" s="315" t="s">
        <v>9771</v>
      </c>
      <c r="F465" s="315" t="s">
        <v>1789</v>
      </c>
      <c r="G465" s="142" t="s">
        <v>150</v>
      </c>
      <c r="H465" s="316" t="s">
        <v>3445</v>
      </c>
      <c r="I465" s="317">
        <v>8054</v>
      </c>
      <c r="J465" s="317">
        <v>0</v>
      </c>
      <c r="K465" s="317" t="s">
        <v>152</v>
      </c>
      <c r="L465" s="315">
        <v>0</v>
      </c>
      <c r="M465" s="315" t="s">
        <v>152</v>
      </c>
      <c r="N465" s="315" t="s">
        <v>152</v>
      </c>
      <c r="O465" s="315" t="s">
        <v>152</v>
      </c>
      <c r="P465" s="315" t="s">
        <v>12754</v>
      </c>
      <c r="Q465" s="315" t="s">
        <v>152</v>
      </c>
      <c r="R465" s="315" t="s">
        <v>152</v>
      </c>
      <c r="S465" s="315" t="s">
        <v>152</v>
      </c>
      <c r="T465" s="315" t="s">
        <v>152</v>
      </c>
      <c r="U465" s="315" t="s">
        <v>152</v>
      </c>
      <c r="V465" s="315" t="s">
        <v>152</v>
      </c>
      <c r="W465" s="142" t="s">
        <v>9772</v>
      </c>
      <c r="X465" s="142" t="s">
        <v>6493</v>
      </c>
      <c r="Y465" s="142" t="s">
        <v>152</v>
      </c>
      <c r="Z465" s="142" t="s">
        <v>3446</v>
      </c>
      <c r="AA465" s="315" t="s">
        <v>3447</v>
      </c>
      <c r="AB465" s="142" t="s">
        <v>9773</v>
      </c>
      <c r="AC465" s="142" t="s">
        <v>3446</v>
      </c>
      <c r="AD465" s="142" t="s">
        <v>3446</v>
      </c>
      <c r="AE465" s="142" t="s">
        <v>152</v>
      </c>
      <c r="AF465" s="315"/>
      <c r="AH465" s="318" t="s">
        <v>152</v>
      </c>
      <c r="AI465" s="315" t="s">
        <v>3446</v>
      </c>
      <c r="AJ465" s="315" t="s">
        <v>152</v>
      </c>
      <c r="AK465" s="142" t="s">
        <v>152</v>
      </c>
      <c r="AL465" s="142" t="s">
        <v>1787</v>
      </c>
      <c r="AM465" s="316" t="s">
        <v>9774</v>
      </c>
      <c r="AN465" s="142" t="s">
        <v>152</v>
      </c>
      <c r="AO465" s="315" t="s">
        <v>1469</v>
      </c>
      <c r="AP465" s="315" t="s">
        <v>152</v>
      </c>
      <c r="AQ465" s="316"/>
      <c r="AR465" s="142" t="s">
        <v>152</v>
      </c>
      <c r="AS465" s="315" t="s">
        <v>150</v>
      </c>
      <c r="AT465" s="142" t="s">
        <v>152</v>
      </c>
      <c r="AU465" s="316"/>
      <c r="AV465" s="317" t="s">
        <v>152</v>
      </c>
      <c r="AW465" s="142" t="s">
        <v>152</v>
      </c>
    </row>
    <row r="466" spans="1:49" s="142" customFormat="1">
      <c r="A466" s="142" t="s">
        <v>9805</v>
      </c>
      <c r="B466" s="315" t="s">
        <v>9806</v>
      </c>
      <c r="C466" s="142" t="s">
        <v>3444</v>
      </c>
      <c r="D466" s="142" t="s">
        <v>8371</v>
      </c>
      <c r="E466" s="315" t="s">
        <v>9807</v>
      </c>
      <c r="F466" s="315" t="s">
        <v>1789</v>
      </c>
      <c r="G466" s="142" t="s">
        <v>150</v>
      </c>
      <c r="H466" s="316" t="s">
        <v>3445</v>
      </c>
      <c r="I466" s="317">
        <v>13563</v>
      </c>
      <c r="J466" s="317">
        <v>0</v>
      </c>
      <c r="K466" s="317" t="s">
        <v>152</v>
      </c>
      <c r="L466" s="315">
        <v>0</v>
      </c>
      <c r="M466" s="315" t="s">
        <v>152</v>
      </c>
      <c r="N466" s="315" t="s">
        <v>152</v>
      </c>
      <c r="O466" s="315" t="s">
        <v>152</v>
      </c>
      <c r="P466" s="315" t="s">
        <v>12760</v>
      </c>
      <c r="Q466" s="315" t="s">
        <v>152</v>
      </c>
      <c r="R466" s="315" t="s">
        <v>152</v>
      </c>
      <c r="S466" s="315" t="s">
        <v>152</v>
      </c>
      <c r="T466" s="315" t="s">
        <v>152</v>
      </c>
      <c r="U466" s="315" t="s">
        <v>152</v>
      </c>
      <c r="V466" s="315" t="s">
        <v>152</v>
      </c>
      <c r="W466" s="142" t="s">
        <v>9808</v>
      </c>
      <c r="X466" s="142" t="s">
        <v>6492</v>
      </c>
      <c r="Y466" s="142" t="s">
        <v>152</v>
      </c>
      <c r="Z466" s="142" t="s">
        <v>3446</v>
      </c>
      <c r="AA466" s="315" t="s">
        <v>3447</v>
      </c>
      <c r="AB466" s="142" t="s">
        <v>9809</v>
      </c>
      <c r="AC466" s="142" t="s">
        <v>3446</v>
      </c>
      <c r="AD466" s="142" t="s">
        <v>3446</v>
      </c>
      <c r="AE466" s="142" t="s">
        <v>152</v>
      </c>
      <c r="AF466" s="315"/>
      <c r="AH466" s="318" t="s">
        <v>152</v>
      </c>
      <c r="AI466" s="315" t="s">
        <v>3446</v>
      </c>
      <c r="AJ466" s="315" t="s">
        <v>152</v>
      </c>
      <c r="AK466" s="142" t="s">
        <v>152</v>
      </c>
      <c r="AL466" s="142" t="s">
        <v>1787</v>
      </c>
      <c r="AM466" s="316" t="s">
        <v>9810</v>
      </c>
      <c r="AN466" s="142" t="s">
        <v>152</v>
      </c>
      <c r="AO466" s="315" t="s">
        <v>1469</v>
      </c>
      <c r="AP466" s="315" t="s">
        <v>152</v>
      </c>
      <c r="AQ466" s="316"/>
      <c r="AR466" s="142" t="s">
        <v>152</v>
      </c>
      <c r="AS466" s="315" t="s">
        <v>150</v>
      </c>
      <c r="AT466" s="142" t="s">
        <v>152</v>
      </c>
      <c r="AU466" s="316"/>
      <c r="AV466" s="317" t="s">
        <v>152</v>
      </c>
      <c r="AW466" s="142" t="s">
        <v>152</v>
      </c>
    </row>
    <row r="467" spans="1:49" s="142" customFormat="1">
      <c r="A467" s="142" t="s">
        <v>9793</v>
      </c>
      <c r="B467" s="315" t="s">
        <v>9794</v>
      </c>
      <c r="C467" s="142" t="s">
        <v>3444</v>
      </c>
      <c r="D467" s="142" t="s">
        <v>8371</v>
      </c>
      <c r="E467" s="315" t="s">
        <v>9795</v>
      </c>
      <c r="F467" s="315" t="s">
        <v>1789</v>
      </c>
      <c r="G467" s="142" t="s">
        <v>150</v>
      </c>
      <c r="H467" s="316" t="s">
        <v>3445</v>
      </c>
      <c r="I467" s="317">
        <v>12082</v>
      </c>
      <c r="J467" s="317">
        <v>0</v>
      </c>
      <c r="K467" s="317" t="s">
        <v>152</v>
      </c>
      <c r="L467" s="315">
        <v>0</v>
      </c>
      <c r="M467" s="315" t="s">
        <v>152</v>
      </c>
      <c r="N467" s="315" t="s">
        <v>152</v>
      </c>
      <c r="O467" s="315" t="s">
        <v>152</v>
      </c>
      <c r="P467" s="315" t="s">
        <v>12758</v>
      </c>
      <c r="Q467" s="315" t="s">
        <v>152</v>
      </c>
      <c r="R467" s="315" t="s">
        <v>152</v>
      </c>
      <c r="S467" s="315" t="s">
        <v>152</v>
      </c>
      <c r="T467" s="315" t="s">
        <v>152</v>
      </c>
      <c r="U467" s="315" t="s">
        <v>152</v>
      </c>
      <c r="V467" s="315" t="s">
        <v>152</v>
      </c>
      <c r="W467" s="142" t="s">
        <v>9796</v>
      </c>
      <c r="X467" s="142" t="s">
        <v>6493</v>
      </c>
      <c r="Y467" s="142" t="s">
        <v>152</v>
      </c>
      <c r="Z467" s="142" t="s">
        <v>3446</v>
      </c>
      <c r="AA467" s="315" t="s">
        <v>3447</v>
      </c>
      <c r="AB467" s="142" t="s">
        <v>9797</v>
      </c>
      <c r="AC467" s="142" t="s">
        <v>3446</v>
      </c>
      <c r="AD467" s="142" t="s">
        <v>3446</v>
      </c>
      <c r="AE467" s="142" t="s">
        <v>152</v>
      </c>
      <c r="AF467" s="315"/>
      <c r="AH467" s="318" t="s">
        <v>152</v>
      </c>
      <c r="AI467" s="315" t="s">
        <v>3446</v>
      </c>
      <c r="AJ467" s="315" t="s">
        <v>152</v>
      </c>
      <c r="AK467" s="142" t="s">
        <v>152</v>
      </c>
      <c r="AL467" s="142" t="s">
        <v>1787</v>
      </c>
      <c r="AM467" s="316" t="s">
        <v>9798</v>
      </c>
      <c r="AN467" s="142" t="s">
        <v>152</v>
      </c>
      <c r="AO467" s="315" t="s">
        <v>1469</v>
      </c>
      <c r="AP467" s="315" t="s">
        <v>152</v>
      </c>
      <c r="AQ467" s="316"/>
      <c r="AR467" s="142" t="s">
        <v>152</v>
      </c>
      <c r="AS467" s="315" t="s">
        <v>150</v>
      </c>
      <c r="AT467" s="142" t="s">
        <v>152</v>
      </c>
      <c r="AU467" s="316"/>
      <c r="AV467" s="317" t="s">
        <v>152</v>
      </c>
      <c r="AW467" s="142" t="s">
        <v>152</v>
      </c>
    </row>
    <row r="468" spans="1:49" s="142" customFormat="1">
      <c r="A468" s="142" t="s">
        <v>9781</v>
      </c>
      <c r="B468" s="315" t="s">
        <v>9782</v>
      </c>
      <c r="C468" s="142" t="s">
        <v>3444</v>
      </c>
      <c r="D468" s="142" t="s">
        <v>8371</v>
      </c>
      <c r="E468" s="315" t="s">
        <v>9783</v>
      </c>
      <c r="F468" s="315" t="s">
        <v>1789</v>
      </c>
      <c r="G468" s="142" t="s">
        <v>150</v>
      </c>
      <c r="H468" s="316" t="s">
        <v>3445</v>
      </c>
      <c r="I468" s="317">
        <v>9623</v>
      </c>
      <c r="J468" s="317">
        <v>0</v>
      </c>
      <c r="K468" s="317" t="s">
        <v>152</v>
      </c>
      <c r="L468" s="315">
        <v>0</v>
      </c>
      <c r="M468" s="315" t="s">
        <v>152</v>
      </c>
      <c r="N468" s="315" t="s">
        <v>152</v>
      </c>
      <c r="O468" s="315" t="s">
        <v>152</v>
      </c>
      <c r="P468" s="315" t="s">
        <v>12756</v>
      </c>
      <c r="Q468" s="315" t="s">
        <v>152</v>
      </c>
      <c r="R468" s="315" t="s">
        <v>152</v>
      </c>
      <c r="S468" s="315" t="s">
        <v>152</v>
      </c>
      <c r="T468" s="315" t="s">
        <v>152</v>
      </c>
      <c r="U468" s="315" t="s">
        <v>152</v>
      </c>
      <c r="V468" s="315" t="s">
        <v>152</v>
      </c>
      <c r="W468" s="142" t="s">
        <v>9784</v>
      </c>
      <c r="X468" s="142" t="s">
        <v>6493</v>
      </c>
      <c r="Y468" s="142" t="s">
        <v>152</v>
      </c>
      <c r="Z468" s="142" t="s">
        <v>3446</v>
      </c>
      <c r="AA468" s="315" t="s">
        <v>3447</v>
      </c>
      <c r="AB468" s="142" t="s">
        <v>9785</v>
      </c>
      <c r="AC468" s="142" t="s">
        <v>3446</v>
      </c>
      <c r="AD468" s="142" t="s">
        <v>3446</v>
      </c>
      <c r="AE468" s="142" t="s">
        <v>152</v>
      </c>
      <c r="AF468" s="315"/>
      <c r="AH468" s="318" t="s">
        <v>152</v>
      </c>
      <c r="AI468" s="315" t="s">
        <v>3446</v>
      </c>
      <c r="AJ468" s="315" t="s">
        <v>152</v>
      </c>
      <c r="AK468" s="142" t="s">
        <v>152</v>
      </c>
      <c r="AL468" s="142" t="s">
        <v>1787</v>
      </c>
      <c r="AM468" s="316" t="s">
        <v>9786</v>
      </c>
      <c r="AN468" s="142" t="s">
        <v>152</v>
      </c>
      <c r="AO468" s="315" t="s">
        <v>1469</v>
      </c>
      <c r="AP468" s="315" t="s">
        <v>152</v>
      </c>
      <c r="AQ468" s="316"/>
      <c r="AR468" s="142" t="s">
        <v>152</v>
      </c>
      <c r="AS468" s="315" t="s">
        <v>150</v>
      </c>
      <c r="AT468" s="142" t="s">
        <v>152</v>
      </c>
      <c r="AU468" s="316"/>
      <c r="AV468" s="317" t="s">
        <v>152</v>
      </c>
      <c r="AW468" s="142" t="s">
        <v>152</v>
      </c>
    </row>
    <row r="469" spans="1:49" s="142" customFormat="1">
      <c r="A469" s="142" t="s">
        <v>9799</v>
      </c>
      <c r="B469" s="315" t="s">
        <v>9800</v>
      </c>
      <c r="C469" s="142" t="s">
        <v>3444</v>
      </c>
      <c r="D469" s="142" t="s">
        <v>8371</v>
      </c>
      <c r="E469" s="315" t="s">
        <v>9801</v>
      </c>
      <c r="F469" s="315" t="s">
        <v>1789</v>
      </c>
      <c r="G469" s="142" t="s">
        <v>150</v>
      </c>
      <c r="H469" s="316" t="s">
        <v>3445</v>
      </c>
      <c r="I469" s="317">
        <v>12448</v>
      </c>
      <c r="J469" s="317">
        <v>0</v>
      </c>
      <c r="K469" s="317" t="s">
        <v>152</v>
      </c>
      <c r="L469" s="315">
        <v>0</v>
      </c>
      <c r="M469" s="315" t="s">
        <v>152</v>
      </c>
      <c r="N469" s="315" t="s">
        <v>152</v>
      </c>
      <c r="O469" s="315" t="s">
        <v>152</v>
      </c>
      <c r="P469" s="315" t="s">
        <v>12759</v>
      </c>
      <c r="Q469" s="315" t="s">
        <v>152</v>
      </c>
      <c r="R469" s="315" t="s">
        <v>152</v>
      </c>
      <c r="S469" s="315" t="s">
        <v>152</v>
      </c>
      <c r="T469" s="315" t="s">
        <v>152</v>
      </c>
      <c r="U469" s="315" t="s">
        <v>152</v>
      </c>
      <c r="V469" s="315" t="s">
        <v>152</v>
      </c>
      <c r="W469" s="142" t="s">
        <v>9802</v>
      </c>
      <c r="X469" s="142" t="s">
        <v>6493</v>
      </c>
      <c r="Y469" s="142" t="s">
        <v>152</v>
      </c>
      <c r="Z469" s="142" t="s">
        <v>3446</v>
      </c>
      <c r="AA469" s="315" t="s">
        <v>3447</v>
      </c>
      <c r="AB469" s="142" t="s">
        <v>9803</v>
      </c>
      <c r="AC469" s="142" t="s">
        <v>3446</v>
      </c>
      <c r="AD469" s="142" t="s">
        <v>3446</v>
      </c>
      <c r="AE469" s="142" t="s">
        <v>152</v>
      </c>
      <c r="AF469" s="315"/>
      <c r="AH469" s="318" t="s">
        <v>152</v>
      </c>
      <c r="AI469" s="315" t="s">
        <v>3446</v>
      </c>
      <c r="AJ469" s="315" t="s">
        <v>152</v>
      </c>
      <c r="AK469" s="142" t="s">
        <v>152</v>
      </c>
      <c r="AL469" s="142" t="s">
        <v>1787</v>
      </c>
      <c r="AM469" s="316" t="s">
        <v>9804</v>
      </c>
      <c r="AN469" s="142" t="s">
        <v>152</v>
      </c>
      <c r="AO469" s="315" t="s">
        <v>1469</v>
      </c>
      <c r="AP469" s="315" t="s">
        <v>152</v>
      </c>
      <c r="AQ469" s="316"/>
      <c r="AR469" s="142" t="s">
        <v>152</v>
      </c>
      <c r="AS469" s="315" t="s">
        <v>150</v>
      </c>
      <c r="AT469" s="142" t="s">
        <v>152</v>
      </c>
      <c r="AU469" s="316"/>
      <c r="AV469" s="317" t="s">
        <v>152</v>
      </c>
      <c r="AW469" s="142" t="s">
        <v>152</v>
      </c>
    </row>
    <row r="470" spans="1:49" s="142" customFormat="1">
      <c r="A470" s="142" t="s">
        <v>10954</v>
      </c>
      <c r="B470" s="315" t="s">
        <v>10955</v>
      </c>
      <c r="C470" s="142" t="s">
        <v>3444</v>
      </c>
      <c r="D470" s="142" t="s">
        <v>8371</v>
      </c>
      <c r="E470" s="315" t="s">
        <v>10956</v>
      </c>
      <c r="F470" s="315" t="s">
        <v>1789</v>
      </c>
      <c r="G470" s="142" t="s">
        <v>150</v>
      </c>
      <c r="H470" s="316" t="s">
        <v>3445</v>
      </c>
      <c r="I470" s="317">
        <v>16423</v>
      </c>
      <c r="J470" s="317">
        <v>0</v>
      </c>
      <c r="K470" s="317" t="s">
        <v>152</v>
      </c>
      <c r="L470" s="315">
        <v>0</v>
      </c>
      <c r="M470" s="315" t="s">
        <v>152</v>
      </c>
      <c r="N470" s="315" t="s">
        <v>152</v>
      </c>
      <c r="O470" s="315" t="s">
        <v>152</v>
      </c>
      <c r="P470" s="315" t="s">
        <v>13078</v>
      </c>
      <c r="Q470" s="315" t="s">
        <v>152</v>
      </c>
      <c r="R470" s="315" t="s">
        <v>152</v>
      </c>
      <c r="S470" s="315" t="s">
        <v>152</v>
      </c>
      <c r="T470" s="315" t="s">
        <v>152</v>
      </c>
      <c r="U470" s="315" t="s">
        <v>152</v>
      </c>
      <c r="V470" s="315" t="s">
        <v>152</v>
      </c>
      <c r="W470" s="142" t="s">
        <v>10957</v>
      </c>
      <c r="X470" s="142" t="s">
        <v>6492</v>
      </c>
      <c r="Y470" s="142" t="s">
        <v>152</v>
      </c>
      <c r="Z470" s="142" t="s">
        <v>3446</v>
      </c>
      <c r="AA470" s="315" t="s">
        <v>3447</v>
      </c>
      <c r="AB470" s="142" t="s">
        <v>10958</v>
      </c>
      <c r="AC470" s="142" t="s">
        <v>3446</v>
      </c>
      <c r="AD470" s="142" t="s">
        <v>3446</v>
      </c>
      <c r="AE470" s="142" t="s">
        <v>152</v>
      </c>
      <c r="AF470" s="315"/>
      <c r="AH470" s="318" t="s">
        <v>152</v>
      </c>
      <c r="AI470" s="315" t="s">
        <v>3446</v>
      </c>
      <c r="AJ470" s="315" t="s">
        <v>152</v>
      </c>
      <c r="AK470" s="142" t="s">
        <v>152</v>
      </c>
      <c r="AL470" s="142" t="s">
        <v>1787</v>
      </c>
      <c r="AM470" s="316" t="s">
        <v>10959</v>
      </c>
      <c r="AN470" s="142" t="s">
        <v>152</v>
      </c>
      <c r="AO470" s="315" t="s">
        <v>1469</v>
      </c>
      <c r="AP470" s="315" t="s">
        <v>152</v>
      </c>
      <c r="AQ470" s="316"/>
      <c r="AR470" s="142" t="s">
        <v>152</v>
      </c>
      <c r="AS470" s="315" t="s">
        <v>150</v>
      </c>
      <c r="AT470" s="142" t="s">
        <v>152</v>
      </c>
      <c r="AU470" s="316"/>
      <c r="AV470" s="317" t="s">
        <v>152</v>
      </c>
      <c r="AW470" s="142" t="s">
        <v>152</v>
      </c>
    </row>
    <row r="471" spans="1:49" s="142" customFormat="1">
      <c r="A471" s="142" t="s">
        <v>10948</v>
      </c>
      <c r="B471" s="315" t="s">
        <v>10949</v>
      </c>
      <c r="C471" s="142" t="s">
        <v>3444</v>
      </c>
      <c r="D471" s="142" t="s">
        <v>8371</v>
      </c>
      <c r="E471" s="315" t="s">
        <v>10950</v>
      </c>
      <c r="F471" s="315" t="s">
        <v>1789</v>
      </c>
      <c r="G471" s="142" t="s">
        <v>150</v>
      </c>
      <c r="H471" s="316" t="s">
        <v>3445</v>
      </c>
      <c r="I471" s="317">
        <v>16004</v>
      </c>
      <c r="J471" s="317">
        <v>0</v>
      </c>
      <c r="K471" s="317" t="s">
        <v>152</v>
      </c>
      <c r="L471" s="315">
        <v>0</v>
      </c>
      <c r="M471" s="315" t="s">
        <v>152</v>
      </c>
      <c r="N471" s="315" t="s">
        <v>152</v>
      </c>
      <c r="O471" s="315" t="s">
        <v>152</v>
      </c>
      <c r="P471" s="315" t="s">
        <v>13077</v>
      </c>
      <c r="Q471" s="315" t="s">
        <v>152</v>
      </c>
      <c r="R471" s="315" t="s">
        <v>152</v>
      </c>
      <c r="S471" s="315" t="s">
        <v>152</v>
      </c>
      <c r="T471" s="315" t="s">
        <v>152</v>
      </c>
      <c r="U471" s="315" t="s">
        <v>152</v>
      </c>
      <c r="V471" s="315" t="s">
        <v>152</v>
      </c>
      <c r="W471" s="142" t="s">
        <v>10951</v>
      </c>
      <c r="X471" s="142" t="s">
        <v>6492</v>
      </c>
      <c r="Y471" s="142" t="s">
        <v>152</v>
      </c>
      <c r="Z471" s="142" t="s">
        <v>3446</v>
      </c>
      <c r="AA471" s="315" t="s">
        <v>3447</v>
      </c>
      <c r="AB471" s="142" t="s">
        <v>10952</v>
      </c>
      <c r="AC471" s="142" t="s">
        <v>3446</v>
      </c>
      <c r="AD471" s="142" t="s">
        <v>3446</v>
      </c>
      <c r="AE471" s="142" t="s">
        <v>152</v>
      </c>
      <c r="AF471" s="315"/>
      <c r="AH471" s="318" t="s">
        <v>152</v>
      </c>
      <c r="AI471" s="315" t="s">
        <v>3446</v>
      </c>
      <c r="AJ471" s="315" t="s">
        <v>152</v>
      </c>
      <c r="AK471" s="142" t="s">
        <v>152</v>
      </c>
      <c r="AL471" s="142" t="s">
        <v>1787</v>
      </c>
      <c r="AM471" s="316" t="s">
        <v>10953</v>
      </c>
      <c r="AN471" s="142" t="s">
        <v>152</v>
      </c>
      <c r="AO471" s="315" t="s">
        <v>1469</v>
      </c>
      <c r="AP471" s="315" t="s">
        <v>152</v>
      </c>
      <c r="AQ471" s="316"/>
      <c r="AR471" s="142" t="s">
        <v>152</v>
      </c>
      <c r="AS471" s="315" t="s">
        <v>150</v>
      </c>
      <c r="AT471" s="142" t="s">
        <v>152</v>
      </c>
      <c r="AU471" s="316"/>
      <c r="AV471" s="317" t="s">
        <v>152</v>
      </c>
      <c r="AW471" s="142" t="s">
        <v>152</v>
      </c>
    </row>
    <row r="472" spans="1:49" s="142" customFormat="1">
      <c r="A472" s="142" t="s">
        <v>10960</v>
      </c>
      <c r="B472" s="315" t="s">
        <v>10961</v>
      </c>
      <c r="C472" s="142" t="s">
        <v>3444</v>
      </c>
      <c r="D472" s="142" t="s">
        <v>8371</v>
      </c>
      <c r="E472" s="315" t="s">
        <v>10962</v>
      </c>
      <c r="F472" s="315" t="s">
        <v>1789</v>
      </c>
      <c r="G472" s="142" t="s">
        <v>150</v>
      </c>
      <c r="H472" s="316" t="s">
        <v>3445</v>
      </c>
      <c r="I472" s="317">
        <v>15481</v>
      </c>
      <c r="J472" s="317">
        <v>0</v>
      </c>
      <c r="K472" s="317" t="s">
        <v>152</v>
      </c>
      <c r="L472" s="315">
        <v>0</v>
      </c>
      <c r="M472" s="315" t="s">
        <v>152</v>
      </c>
      <c r="N472" s="315" t="s">
        <v>152</v>
      </c>
      <c r="O472" s="315" t="s">
        <v>152</v>
      </c>
      <c r="P472" s="315" t="s">
        <v>13079</v>
      </c>
      <c r="Q472" s="315" t="s">
        <v>152</v>
      </c>
      <c r="R472" s="315" t="s">
        <v>152</v>
      </c>
      <c r="S472" s="315" t="s">
        <v>152</v>
      </c>
      <c r="T472" s="315" t="s">
        <v>152</v>
      </c>
      <c r="U472" s="315" t="s">
        <v>152</v>
      </c>
      <c r="V472" s="315" t="s">
        <v>152</v>
      </c>
      <c r="W472" s="142" t="s">
        <v>10963</v>
      </c>
      <c r="X472" s="142" t="s">
        <v>6493</v>
      </c>
      <c r="Y472" s="142" t="s">
        <v>152</v>
      </c>
      <c r="Z472" s="142" t="s">
        <v>3446</v>
      </c>
      <c r="AA472" s="315" t="s">
        <v>3447</v>
      </c>
      <c r="AB472" s="142" t="s">
        <v>10964</v>
      </c>
      <c r="AC472" s="142" t="s">
        <v>3446</v>
      </c>
      <c r="AD472" s="142" t="s">
        <v>3446</v>
      </c>
      <c r="AE472" s="142" t="s">
        <v>152</v>
      </c>
      <c r="AF472" s="315"/>
      <c r="AH472" s="318" t="s">
        <v>152</v>
      </c>
      <c r="AI472" s="315" t="s">
        <v>3446</v>
      </c>
      <c r="AJ472" s="315" t="s">
        <v>152</v>
      </c>
      <c r="AK472" s="142" t="s">
        <v>152</v>
      </c>
      <c r="AL472" s="142" t="s">
        <v>1787</v>
      </c>
      <c r="AM472" s="316" t="s">
        <v>10965</v>
      </c>
      <c r="AN472" s="142" t="s">
        <v>152</v>
      </c>
      <c r="AO472" s="315" t="s">
        <v>1469</v>
      </c>
      <c r="AP472" s="315" t="s">
        <v>152</v>
      </c>
      <c r="AQ472" s="316"/>
      <c r="AR472" s="142" t="s">
        <v>152</v>
      </c>
      <c r="AS472" s="315" t="s">
        <v>150</v>
      </c>
      <c r="AT472" s="142" t="s">
        <v>152</v>
      </c>
      <c r="AU472" s="316"/>
      <c r="AV472" s="317" t="s">
        <v>152</v>
      </c>
      <c r="AW472" s="142" t="s">
        <v>152</v>
      </c>
    </row>
    <row r="473" spans="1:49" s="142" customFormat="1">
      <c r="A473" s="142" t="s">
        <v>11765</v>
      </c>
      <c r="B473" s="315" t="s">
        <v>1707</v>
      </c>
      <c r="C473" s="142" t="s">
        <v>3444</v>
      </c>
      <c r="D473" s="142" t="s">
        <v>9828</v>
      </c>
      <c r="E473" s="315" t="s">
        <v>11766</v>
      </c>
      <c r="F473" s="315" t="s">
        <v>1789</v>
      </c>
      <c r="G473" s="142" t="s">
        <v>1788</v>
      </c>
      <c r="H473" s="316" t="s">
        <v>3445</v>
      </c>
      <c r="I473" s="317">
        <v>8079</v>
      </c>
      <c r="J473" s="317">
        <v>0</v>
      </c>
      <c r="K473" s="317" t="s">
        <v>152</v>
      </c>
      <c r="L473" s="315">
        <v>0</v>
      </c>
      <c r="M473" s="315" t="s">
        <v>152</v>
      </c>
      <c r="N473" s="315" t="s">
        <v>152</v>
      </c>
      <c r="O473" s="315" t="s">
        <v>152</v>
      </c>
      <c r="P473" s="315" t="s">
        <v>13314</v>
      </c>
      <c r="Q473" s="315" t="s">
        <v>152</v>
      </c>
      <c r="R473" s="315" t="s">
        <v>152</v>
      </c>
      <c r="S473" s="315" t="s">
        <v>152</v>
      </c>
      <c r="T473" s="315" t="s">
        <v>152</v>
      </c>
      <c r="U473" s="315" t="s">
        <v>152</v>
      </c>
      <c r="V473" s="315" t="s">
        <v>152</v>
      </c>
      <c r="W473" s="142" t="s">
        <v>3473</v>
      </c>
      <c r="X473" s="142" t="s">
        <v>6493</v>
      </c>
      <c r="Y473" s="142" t="s">
        <v>152</v>
      </c>
      <c r="Z473" s="142" t="s">
        <v>3446</v>
      </c>
      <c r="AA473" s="315" t="s">
        <v>3447</v>
      </c>
      <c r="AB473" s="142" t="s">
        <v>11767</v>
      </c>
      <c r="AC473" s="142" t="s">
        <v>3446</v>
      </c>
      <c r="AD473" s="142" t="s">
        <v>3469</v>
      </c>
      <c r="AF473" s="315" t="s">
        <v>1800</v>
      </c>
      <c r="AH473" s="318" t="s">
        <v>152</v>
      </c>
      <c r="AI473" s="315" t="s">
        <v>3446</v>
      </c>
      <c r="AJ473" s="315" t="s">
        <v>152</v>
      </c>
      <c r="AK473" s="142" t="s">
        <v>152</v>
      </c>
      <c r="AL473" s="142" t="s">
        <v>152</v>
      </c>
      <c r="AM473" s="316" t="s">
        <v>152</v>
      </c>
      <c r="AN473" s="142" t="s">
        <v>152</v>
      </c>
      <c r="AO473" s="315" t="s">
        <v>1469</v>
      </c>
      <c r="AP473" s="315" t="s">
        <v>152</v>
      </c>
      <c r="AQ473" s="316"/>
      <c r="AR473" s="142" t="s">
        <v>152</v>
      </c>
      <c r="AS473" s="315" t="s">
        <v>150</v>
      </c>
      <c r="AT473" s="142" t="s">
        <v>152</v>
      </c>
      <c r="AU473" s="316"/>
      <c r="AV473" s="317" t="s">
        <v>152</v>
      </c>
      <c r="AW473" s="142" t="s">
        <v>152</v>
      </c>
    </row>
    <row r="474" spans="1:49" s="142" customFormat="1">
      <c r="A474" s="142" t="s">
        <v>9834</v>
      </c>
      <c r="B474" s="315" t="s">
        <v>213</v>
      </c>
      <c r="C474" s="142" t="s">
        <v>3444</v>
      </c>
      <c r="D474" s="142" t="s">
        <v>9828</v>
      </c>
      <c r="E474" s="315" t="s">
        <v>9835</v>
      </c>
      <c r="F474" s="315" t="s">
        <v>1789</v>
      </c>
      <c r="G474" s="142" t="s">
        <v>1788</v>
      </c>
      <c r="H474" s="316" t="s">
        <v>3445</v>
      </c>
      <c r="I474" s="317">
        <v>9781</v>
      </c>
      <c r="J474" s="317">
        <v>0</v>
      </c>
      <c r="K474" s="317" t="s">
        <v>152</v>
      </c>
      <c r="L474" s="315">
        <v>0</v>
      </c>
      <c r="M474" s="315" t="s">
        <v>152</v>
      </c>
      <c r="N474" s="315" t="s">
        <v>152</v>
      </c>
      <c r="O474" s="315" t="s">
        <v>152</v>
      </c>
      <c r="P474" s="315" t="s">
        <v>12773</v>
      </c>
      <c r="Q474" s="315" t="s">
        <v>152</v>
      </c>
      <c r="R474" s="315" t="s">
        <v>152</v>
      </c>
      <c r="S474" s="315" t="s">
        <v>152</v>
      </c>
      <c r="T474" s="315" t="s">
        <v>152</v>
      </c>
      <c r="U474" s="315" t="s">
        <v>152</v>
      </c>
      <c r="V474" s="315" t="s">
        <v>152</v>
      </c>
      <c r="W474" s="142" t="s">
        <v>3806</v>
      </c>
      <c r="X474" s="142" t="s">
        <v>6493</v>
      </c>
      <c r="Y474" s="142" t="s">
        <v>152</v>
      </c>
      <c r="Z474" s="142" t="s">
        <v>3446</v>
      </c>
      <c r="AA474" s="315" t="s">
        <v>3447</v>
      </c>
      <c r="AB474" s="142" t="s">
        <v>9836</v>
      </c>
      <c r="AC474" s="142" t="s">
        <v>3446</v>
      </c>
      <c r="AD474" s="142" t="s">
        <v>3469</v>
      </c>
      <c r="AF474" s="315" t="s">
        <v>1800</v>
      </c>
      <c r="AH474" s="318" t="s">
        <v>152</v>
      </c>
      <c r="AI474" s="315" t="s">
        <v>3446</v>
      </c>
      <c r="AJ474" s="315" t="s">
        <v>152</v>
      </c>
      <c r="AK474" s="142" t="s">
        <v>152</v>
      </c>
      <c r="AL474" s="142" t="s">
        <v>152</v>
      </c>
      <c r="AM474" s="316" t="s">
        <v>152</v>
      </c>
      <c r="AN474" s="142" t="s">
        <v>152</v>
      </c>
      <c r="AO474" s="315" t="s">
        <v>1469</v>
      </c>
      <c r="AP474" s="315" t="s">
        <v>152</v>
      </c>
      <c r="AQ474" s="316"/>
      <c r="AR474" s="142" t="s">
        <v>152</v>
      </c>
      <c r="AS474" s="315" t="s">
        <v>150</v>
      </c>
      <c r="AT474" s="142" t="s">
        <v>152</v>
      </c>
      <c r="AU474" s="316"/>
      <c r="AV474" s="317" t="s">
        <v>152</v>
      </c>
      <c r="AW474" s="142" t="s">
        <v>152</v>
      </c>
    </row>
    <row r="475" spans="1:49" s="142" customFormat="1">
      <c r="A475" s="142" t="s">
        <v>11771</v>
      </c>
      <c r="B475" s="315" t="s">
        <v>1811</v>
      </c>
      <c r="C475" s="142" t="s">
        <v>3444</v>
      </c>
      <c r="D475" s="142" t="s">
        <v>9828</v>
      </c>
      <c r="E475" s="315" t="s">
        <v>11772</v>
      </c>
      <c r="F475" s="315" t="s">
        <v>1789</v>
      </c>
      <c r="G475" s="142" t="s">
        <v>1788</v>
      </c>
      <c r="H475" s="316" t="s">
        <v>3445</v>
      </c>
      <c r="I475" s="317">
        <v>9672</v>
      </c>
      <c r="J475" s="317">
        <v>0</v>
      </c>
      <c r="K475" s="317" t="s">
        <v>152</v>
      </c>
      <c r="L475" s="315">
        <v>0</v>
      </c>
      <c r="M475" s="315" t="s">
        <v>152</v>
      </c>
      <c r="N475" s="315" t="s">
        <v>152</v>
      </c>
      <c r="O475" s="315" t="s">
        <v>152</v>
      </c>
      <c r="P475" s="315" t="s">
        <v>13316</v>
      </c>
      <c r="Q475" s="315" t="s">
        <v>152</v>
      </c>
      <c r="R475" s="315" t="s">
        <v>152</v>
      </c>
      <c r="S475" s="315" t="s">
        <v>152</v>
      </c>
      <c r="T475" s="315" t="s">
        <v>152</v>
      </c>
      <c r="U475" s="315" t="s">
        <v>152</v>
      </c>
      <c r="V475" s="315" t="s">
        <v>152</v>
      </c>
      <c r="W475" s="142" t="s">
        <v>3472</v>
      </c>
      <c r="X475" s="142" t="s">
        <v>6492</v>
      </c>
      <c r="Y475" s="142" t="s">
        <v>152</v>
      </c>
      <c r="Z475" s="142" t="s">
        <v>3446</v>
      </c>
      <c r="AA475" s="315" t="s">
        <v>3447</v>
      </c>
      <c r="AB475" s="142" t="s">
        <v>11773</v>
      </c>
      <c r="AC475" s="142" t="s">
        <v>3446</v>
      </c>
      <c r="AD475" s="142" t="s">
        <v>3469</v>
      </c>
      <c r="AF475" s="315" t="s">
        <v>1800</v>
      </c>
      <c r="AH475" s="318" t="s">
        <v>152</v>
      </c>
      <c r="AI475" s="315" t="s">
        <v>3446</v>
      </c>
      <c r="AJ475" s="315" t="s">
        <v>152</v>
      </c>
      <c r="AK475" s="142" t="s">
        <v>152</v>
      </c>
      <c r="AL475" s="142" t="s">
        <v>152</v>
      </c>
      <c r="AM475" s="316" t="s">
        <v>152</v>
      </c>
      <c r="AN475" s="142" t="s">
        <v>152</v>
      </c>
      <c r="AO475" s="315" t="s">
        <v>1469</v>
      </c>
      <c r="AP475" s="315" t="s">
        <v>152</v>
      </c>
      <c r="AQ475" s="316"/>
      <c r="AR475" s="142" t="s">
        <v>152</v>
      </c>
      <c r="AS475" s="315" t="s">
        <v>150</v>
      </c>
      <c r="AT475" s="142" t="s">
        <v>152</v>
      </c>
      <c r="AU475" s="316"/>
      <c r="AV475" s="317" t="s">
        <v>152</v>
      </c>
      <c r="AW475" s="142" t="s">
        <v>152</v>
      </c>
    </row>
    <row r="476" spans="1:49" s="142" customFormat="1">
      <c r="A476" s="142" t="s">
        <v>11777</v>
      </c>
      <c r="B476" s="315" t="s">
        <v>11778</v>
      </c>
      <c r="C476" s="142" t="s">
        <v>3444</v>
      </c>
      <c r="D476" s="142" t="s">
        <v>9828</v>
      </c>
      <c r="E476" s="315" t="s">
        <v>11779</v>
      </c>
      <c r="F476" s="315" t="s">
        <v>1789</v>
      </c>
      <c r="G476" s="142" t="s">
        <v>150</v>
      </c>
      <c r="H476" s="316" t="s">
        <v>3445</v>
      </c>
      <c r="I476" s="317">
        <v>100000</v>
      </c>
      <c r="J476" s="317">
        <v>0</v>
      </c>
      <c r="K476" s="317" t="s">
        <v>152</v>
      </c>
      <c r="L476" s="315">
        <v>0</v>
      </c>
      <c r="M476" s="315" t="s">
        <v>152</v>
      </c>
      <c r="N476" s="315" t="s">
        <v>152</v>
      </c>
      <c r="O476" s="315" t="s">
        <v>152</v>
      </c>
      <c r="P476" s="315" t="s">
        <v>13318</v>
      </c>
      <c r="Q476" s="315" t="s">
        <v>152</v>
      </c>
      <c r="R476" s="315" t="s">
        <v>152</v>
      </c>
      <c r="S476" s="315" t="s">
        <v>152</v>
      </c>
      <c r="T476" s="315" t="s">
        <v>152</v>
      </c>
      <c r="U476" s="315" t="s">
        <v>152</v>
      </c>
      <c r="V476" s="315" t="s">
        <v>152</v>
      </c>
      <c r="W476" s="142" t="s">
        <v>11780</v>
      </c>
      <c r="X476" s="142" t="s">
        <v>6492</v>
      </c>
      <c r="Y476" s="142" t="s">
        <v>152</v>
      </c>
      <c r="Z476" s="142" t="s">
        <v>3446</v>
      </c>
      <c r="AA476" s="315" t="s">
        <v>3447</v>
      </c>
      <c r="AB476" s="142" t="s">
        <v>11781</v>
      </c>
      <c r="AC476" s="142" t="s">
        <v>3446</v>
      </c>
      <c r="AD476" s="142" t="s">
        <v>3469</v>
      </c>
      <c r="AF476" s="315" t="s">
        <v>1800</v>
      </c>
      <c r="AH476" s="318" t="s">
        <v>152</v>
      </c>
      <c r="AI476" s="315" t="s">
        <v>3446</v>
      </c>
      <c r="AJ476" s="315" t="s">
        <v>152</v>
      </c>
      <c r="AK476" s="142" t="s">
        <v>152</v>
      </c>
      <c r="AL476" s="142" t="s">
        <v>152</v>
      </c>
      <c r="AM476" s="316" t="s">
        <v>152</v>
      </c>
      <c r="AN476" s="142" t="s">
        <v>152</v>
      </c>
      <c r="AO476" s="315" t="s">
        <v>1469</v>
      </c>
      <c r="AP476" s="315" t="s">
        <v>152</v>
      </c>
      <c r="AQ476" s="316"/>
      <c r="AR476" s="142" t="s">
        <v>152</v>
      </c>
      <c r="AS476" s="315" t="s">
        <v>150</v>
      </c>
      <c r="AT476" s="142" t="s">
        <v>152</v>
      </c>
      <c r="AU476" s="316"/>
      <c r="AV476" s="317" t="s">
        <v>152</v>
      </c>
      <c r="AW476" s="142" t="s">
        <v>152</v>
      </c>
    </row>
    <row r="477" spans="1:49" s="142" customFormat="1">
      <c r="A477" s="142" t="s">
        <v>9831</v>
      </c>
      <c r="B477" s="315" t="s">
        <v>1801</v>
      </c>
      <c r="C477" s="142" t="s">
        <v>3444</v>
      </c>
      <c r="D477" s="142" t="s">
        <v>9828</v>
      </c>
      <c r="E477" s="315" t="s">
        <v>9832</v>
      </c>
      <c r="F477" s="315" t="s">
        <v>1789</v>
      </c>
      <c r="G477" s="142" t="s">
        <v>1788</v>
      </c>
      <c r="H477" s="316" t="s">
        <v>3445</v>
      </c>
      <c r="I477" s="317">
        <v>9672</v>
      </c>
      <c r="J477" s="317">
        <v>0</v>
      </c>
      <c r="K477" s="317" t="s">
        <v>152</v>
      </c>
      <c r="L477" s="315">
        <v>0</v>
      </c>
      <c r="M477" s="315" t="s">
        <v>152</v>
      </c>
      <c r="N477" s="315" t="s">
        <v>152</v>
      </c>
      <c r="O477" s="315" t="s">
        <v>152</v>
      </c>
      <c r="P477" s="315" t="s">
        <v>12772</v>
      </c>
      <c r="Q477" s="315" t="s">
        <v>152</v>
      </c>
      <c r="R477" s="315" t="s">
        <v>152</v>
      </c>
      <c r="S477" s="315" t="s">
        <v>152</v>
      </c>
      <c r="T477" s="315" t="s">
        <v>152</v>
      </c>
      <c r="U477" s="315" t="s">
        <v>152</v>
      </c>
      <c r="V477" s="315" t="s">
        <v>152</v>
      </c>
      <c r="W477" s="142" t="s">
        <v>3805</v>
      </c>
      <c r="X477" s="142" t="s">
        <v>6492</v>
      </c>
      <c r="Y477" s="142" t="s">
        <v>152</v>
      </c>
      <c r="Z477" s="142" t="s">
        <v>3446</v>
      </c>
      <c r="AA477" s="315" t="s">
        <v>3447</v>
      </c>
      <c r="AB477" s="142" t="s">
        <v>9833</v>
      </c>
      <c r="AC477" s="142" t="s">
        <v>3446</v>
      </c>
      <c r="AD477" s="142" t="s">
        <v>3469</v>
      </c>
      <c r="AF477" s="315" t="s">
        <v>1800</v>
      </c>
      <c r="AH477" s="318" t="s">
        <v>152</v>
      </c>
      <c r="AI477" s="315" t="s">
        <v>3446</v>
      </c>
      <c r="AJ477" s="315" t="s">
        <v>152</v>
      </c>
      <c r="AK477" s="142" t="s">
        <v>152</v>
      </c>
      <c r="AL477" s="142" t="s">
        <v>152</v>
      </c>
      <c r="AM477" s="316" t="s">
        <v>152</v>
      </c>
      <c r="AN477" s="142" t="s">
        <v>152</v>
      </c>
      <c r="AO477" s="315" t="s">
        <v>1469</v>
      </c>
      <c r="AP477" s="315" t="s">
        <v>152</v>
      </c>
      <c r="AQ477" s="316"/>
      <c r="AR477" s="142" t="s">
        <v>152</v>
      </c>
      <c r="AS477" s="315" t="s">
        <v>150</v>
      </c>
      <c r="AT477" s="142" t="s">
        <v>152</v>
      </c>
      <c r="AU477" s="316"/>
      <c r="AV477" s="317" t="s">
        <v>152</v>
      </c>
      <c r="AW477" s="142" t="s">
        <v>152</v>
      </c>
    </row>
    <row r="478" spans="1:49" s="142" customFormat="1">
      <c r="A478" s="142" t="s">
        <v>11172</v>
      </c>
      <c r="B478" s="315" t="s">
        <v>214</v>
      </c>
      <c r="C478" s="142" t="s">
        <v>3444</v>
      </c>
      <c r="D478" s="142" t="s">
        <v>9828</v>
      </c>
      <c r="E478" s="315" t="s">
        <v>11173</v>
      </c>
      <c r="F478" s="315" t="s">
        <v>1789</v>
      </c>
      <c r="G478" s="142" t="s">
        <v>1788</v>
      </c>
      <c r="H478" s="316" t="s">
        <v>3445</v>
      </c>
      <c r="I478" s="317">
        <v>11392</v>
      </c>
      <c r="J478" s="317">
        <v>0</v>
      </c>
      <c r="K478" s="317" t="s">
        <v>152</v>
      </c>
      <c r="L478" s="315">
        <v>0</v>
      </c>
      <c r="M478" s="315" t="s">
        <v>152</v>
      </c>
      <c r="N478" s="315" t="s">
        <v>152</v>
      </c>
      <c r="O478" s="315" t="s">
        <v>152</v>
      </c>
      <c r="P478" s="315" t="s">
        <v>13184</v>
      </c>
      <c r="Q478" s="315" t="s">
        <v>152</v>
      </c>
      <c r="R478" s="315" t="s">
        <v>152</v>
      </c>
      <c r="S478" s="315" t="s">
        <v>152</v>
      </c>
      <c r="T478" s="315" t="s">
        <v>152</v>
      </c>
      <c r="U478" s="315" t="s">
        <v>152</v>
      </c>
      <c r="V478" s="315" t="s">
        <v>152</v>
      </c>
      <c r="W478" s="142" t="s">
        <v>3587</v>
      </c>
      <c r="X478" s="142" t="s">
        <v>6493</v>
      </c>
      <c r="Y478" s="142" t="s">
        <v>152</v>
      </c>
      <c r="Z478" s="142" t="s">
        <v>3446</v>
      </c>
      <c r="AA478" s="315" t="s">
        <v>3447</v>
      </c>
      <c r="AB478" s="142" t="s">
        <v>11174</v>
      </c>
      <c r="AC478" s="142" t="s">
        <v>3446</v>
      </c>
      <c r="AD478" s="142" t="s">
        <v>3469</v>
      </c>
      <c r="AF478" s="315" t="s">
        <v>1800</v>
      </c>
      <c r="AH478" s="318" t="s">
        <v>152</v>
      </c>
      <c r="AI478" s="315" t="s">
        <v>3446</v>
      </c>
      <c r="AJ478" s="315" t="s">
        <v>152</v>
      </c>
      <c r="AK478" s="142" t="s">
        <v>152</v>
      </c>
      <c r="AL478" s="142" t="s">
        <v>152</v>
      </c>
      <c r="AM478" s="316" t="s">
        <v>152</v>
      </c>
      <c r="AN478" s="142" t="s">
        <v>152</v>
      </c>
      <c r="AO478" s="315" t="s">
        <v>1469</v>
      </c>
      <c r="AP478" s="315" t="s">
        <v>152</v>
      </c>
      <c r="AQ478" s="316"/>
      <c r="AR478" s="142" t="s">
        <v>152</v>
      </c>
      <c r="AS478" s="315" t="s">
        <v>150</v>
      </c>
      <c r="AT478" s="142" t="s">
        <v>152</v>
      </c>
      <c r="AU478" s="316"/>
      <c r="AV478" s="317" t="s">
        <v>152</v>
      </c>
      <c r="AW478" s="142" t="s">
        <v>152</v>
      </c>
    </row>
    <row r="479" spans="1:49" s="142" customFormat="1">
      <c r="A479" s="142" t="s">
        <v>9827</v>
      </c>
      <c r="B479" s="315" t="s">
        <v>215</v>
      </c>
      <c r="C479" s="142" t="s">
        <v>3444</v>
      </c>
      <c r="D479" s="142" t="s">
        <v>9828</v>
      </c>
      <c r="E479" s="315" t="s">
        <v>9829</v>
      </c>
      <c r="F479" s="315" t="s">
        <v>1789</v>
      </c>
      <c r="G479" s="142" t="s">
        <v>1788</v>
      </c>
      <c r="H479" s="316" t="s">
        <v>3445</v>
      </c>
      <c r="I479" s="317">
        <v>13846</v>
      </c>
      <c r="J479" s="317">
        <v>0</v>
      </c>
      <c r="K479" s="317" t="s">
        <v>152</v>
      </c>
      <c r="L479" s="315">
        <v>0</v>
      </c>
      <c r="M479" s="315" t="s">
        <v>152</v>
      </c>
      <c r="N479" s="315" t="s">
        <v>152</v>
      </c>
      <c r="O479" s="315" t="s">
        <v>152</v>
      </c>
      <c r="P479" s="315" t="s">
        <v>12771</v>
      </c>
      <c r="Q479" s="315" t="s">
        <v>152</v>
      </c>
      <c r="R479" s="315" t="s">
        <v>152</v>
      </c>
      <c r="S479" s="315" t="s">
        <v>152</v>
      </c>
      <c r="T479" s="315" t="s">
        <v>152</v>
      </c>
      <c r="U479" s="315" t="s">
        <v>152</v>
      </c>
      <c r="V479" s="315" t="s">
        <v>152</v>
      </c>
      <c r="W479" s="142" t="s">
        <v>3807</v>
      </c>
      <c r="X479" s="142" t="s">
        <v>6492</v>
      </c>
      <c r="Y479" s="142" t="s">
        <v>152</v>
      </c>
      <c r="Z479" s="142" t="s">
        <v>3446</v>
      </c>
      <c r="AA479" s="315" t="s">
        <v>3447</v>
      </c>
      <c r="AB479" s="142" t="s">
        <v>9830</v>
      </c>
      <c r="AC479" s="142" t="s">
        <v>3446</v>
      </c>
      <c r="AD479" s="142" t="s">
        <v>3469</v>
      </c>
      <c r="AF479" s="315" t="s">
        <v>1800</v>
      </c>
      <c r="AH479" s="318" t="s">
        <v>152</v>
      </c>
      <c r="AI479" s="315" t="s">
        <v>3446</v>
      </c>
      <c r="AJ479" s="315" t="s">
        <v>152</v>
      </c>
      <c r="AK479" s="142" t="s">
        <v>152</v>
      </c>
      <c r="AL479" s="142" t="s">
        <v>152</v>
      </c>
      <c r="AM479" s="316" t="s">
        <v>152</v>
      </c>
      <c r="AN479" s="142" t="s">
        <v>152</v>
      </c>
      <c r="AO479" s="315" t="s">
        <v>1469</v>
      </c>
      <c r="AP479" s="315" t="s">
        <v>152</v>
      </c>
      <c r="AQ479" s="316"/>
      <c r="AR479" s="142" t="s">
        <v>152</v>
      </c>
      <c r="AS479" s="315" t="s">
        <v>150</v>
      </c>
      <c r="AT479" s="142" t="s">
        <v>152</v>
      </c>
      <c r="AU479" s="316"/>
      <c r="AV479" s="317" t="s">
        <v>152</v>
      </c>
      <c r="AW479" s="142" t="s">
        <v>152</v>
      </c>
    </row>
    <row r="480" spans="1:49" s="142" customFormat="1">
      <c r="A480" s="142" t="s">
        <v>11782</v>
      </c>
      <c r="B480" s="315" t="s">
        <v>1812</v>
      </c>
      <c r="C480" s="142" t="s">
        <v>3444</v>
      </c>
      <c r="D480" s="142" t="s">
        <v>9828</v>
      </c>
      <c r="E480" s="315" t="s">
        <v>11783</v>
      </c>
      <c r="F480" s="315" t="s">
        <v>1789</v>
      </c>
      <c r="G480" s="142" t="s">
        <v>1788</v>
      </c>
      <c r="H480" s="316" t="s">
        <v>3445</v>
      </c>
      <c r="I480" s="317">
        <v>21330</v>
      </c>
      <c r="J480" s="317">
        <v>0</v>
      </c>
      <c r="K480" s="317" t="s">
        <v>152</v>
      </c>
      <c r="L480" s="315">
        <v>0</v>
      </c>
      <c r="M480" s="315" t="s">
        <v>152</v>
      </c>
      <c r="N480" s="315" t="s">
        <v>152</v>
      </c>
      <c r="O480" s="315" t="s">
        <v>152</v>
      </c>
      <c r="P480" s="315" t="s">
        <v>13319</v>
      </c>
      <c r="Q480" s="315" t="s">
        <v>152</v>
      </c>
      <c r="R480" s="315" t="s">
        <v>152</v>
      </c>
      <c r="S480" s="315" t="s">
        <v>152</v>
      </c>
      <c r="T480" s="315" t="s">
        <v>152</v>
      </c>
      <c r="U480" s="315" t="s">
        <v>152</v>
      </c>
      <c r="V480" s="315" t="s">
        <v>152</v>
      </c>
      <c r="W480" s="142" t="s">
        <v>3468</v>
      </c>
      <c r="X480" s="142" t="s">
        <v>6492</v>
      </c>
      <c r="Y480" s="142" t="s">
        <v>152</v>
      </c>
      <c r="Z480" s="142" t="s">
        <v>3446</v>
      </c>
      <c r="AA480" s="315" t="s">
        <v>3447</v>
      </c>
      <c r="AB480" s="142" t="s">
        <v>11784</v>
      </c>
      <c r="AC480" s="142" t="s">
        <v>3446</v>
      </c>
      <c r="AD480" s="142" t="s">
        <v>3469</v>
      </c>
      <c r="AF480" s="315" t="s">
        <v>1800</v>
      </c>
      <c r="AH480" s="318" t="s">
        <v>152</v>
      </c>
      <c r="AI480" s="315" t="s">
        <v>3446</v>
      </c>
      <c r="AJ480" s="315" t="s">
        <v>152</v>
      </c>
      <c r="AK480" s="142" t="s">
        <v>152</v>
      </c>
      <c r="AL480" s="142" t="s">
        <v>152</v>
      </c>
      <c r="AM480" s="316" t="s">
        <v>152</v>
      </c>
      <c r="AN480" s="142" t="s">
        <v>152</v>
      </c>
      <c r="AO480" s="315" t="s">
        <v>1469</v>
      </c>
      <c r="AP480" s="315" t="s">
        <v>152</v>
      </c>
      <c r="AQ480" s="316"/>
      <c r="AR480" s="142" t="s">
        <v>152</v>
      </c>
      <c r="AS480" s="315" t="s">
        <v>150</v>
      </c>
      <c r="AT480" s="142" t="s">
        <v>152</v>
      </c>
      <c r="AU480" s="316"/>
      <c r="AV480" s="317" t="s">
        <v>152</v>
      </c>
      <c r="AW480" s="142" t="s">
        <v>152</v>
      </c>
    </row>
    <row r="481" spans="1:49" s="142" customFormat="1">
      <c r="A481" s="142" t="s">
        <v>9837</v>
      </c>
      <c r="B481" s="315" t="s">
        <v>216</v>
      </c>
      <c r="C481" s="142" t="s">
        <v>3444</v>
      </c>
      <c r="D481" s="142" t="s">
        <v>9828</v>
      </c>
      <c r="E481" s="315" t="s">
        <v>9838</v>
      </c>
      <c r="F481" s="315" t="s">
        <v>1789</v>
      </c>
      <c r="G481" s="142" t="s">
        <v>1788</v>
      </c>
      <c r="H481" s="316" t="s">
        <v>3445</v>
      </c>
      <c r="I481" s="317">
        <v>14434</v>
      </c>
      <c r="J481" s="317">
        <v>0</v>
      </c>
      <c r="K481" s="317" t="s">
        <v>152</v>
      </c>
      <c r="L481" s="315">
        <v>0</v>
      </c>
      <c r="M481" s="315" t="s">
        <v>152</v>
      </c>
      <c r="N481" s="315" t="s">
        <v>152</v>
      </c>
      <c r="O481" s="315" t="s">
        <v>152</v>
      </c>
      <c r="P481" s="315" t="s">
        <v>12774</v>
      </c>
      <c r="Q481" s="315" t="s">
        <v>152</v>
      </c>
      <c r="R481" s="315" t="s">
        <v>152</v>
      </c>
      <c r="S481" s="315" t="s">
        <v>152</v>
      </c>
      <c r="T481" s="315" t="s">
        <v>152</v>
      </c>
      <c r="U481" s="315" t="s">
        <v>152</v>
      </c>
      <c r="V481" s="315" t="s">
        <v>152</v>
      </c>
      <c r="W481" s="142" t="s">
        <v>3804</v>
      </c>
      <c r="X481" s="142" t="s">
        <v>6493</v>
      </c>
      <c r="Y481" s="142" t="s">
        <v>152</v>
      </c>
      <c r="Z481" s="142" t="s">
        <v>3446</v>
      </c>
      <c r="AA481" s="315" t="s">
        <v>3447</v>
      </c>
      <c r="AB481" s="142" t="s">
        <v>9839</v>
      </c>
      <c r="AC481" s="142" t="s">
        <v>3446</v>
      </c>
      <c r="AD481" s="142" t="s">
        <v>3469</v>
      </c>
      <c r="AF481" s="315" t="s">
        <v>1800</v>
      </c>
      <c r="AH481" s="318" t="s">
        <v>152</v>
      </c>
      <c r="AI481" s="315" t="s">
        <v>3446</v>
      </c>
      <c r="AJ481" s="315" t="s">
        <v>152</v>
      </c>
      <c r="AK481" s="142" t="s">
        <v>152</v>
      </c>
      <c r="AL481" s="142" t="s">
        <v>152</v>
      </c>
      <c r="AM481" s="316" t="s">
        <v>152</v>
      </c>
      <c r="AN481" s="142" t="s">
        <v>152</v>
      </c>
      <c r="AO481" s="315" t="s">
        <v>1469</v>
      </c>
      <c r="AP481" s="315" t="s">
        <v>152</v>
      </c>
      <c r="AQ481" s="316"/>
      <c r="AR481" s="142" t="s">
        <v>152</v>
      </c>
      <c r="AS481" s="315" t="s">
        <v>150</v>
      </c>
      <c r="AT481" s="142" t="s">
        <v>152</v>
      </c>
      <c r="AU481" s="316"/>
      <c r="AV481" s="317" t="s">
        <v>152</v>
      </c>
      <c r="AW481" s="142" t="s">
        <v>152</v>
      </c>
    </row>
    <row r="482" spans="1:49" s="142" customFormat="1">
      <c r="A482" s="142" t="s">
        <v>11768</v>
      </c>
      <c r="B482" s="315" t="s">
        <v>1708</v>
      </c>
      <c r="C482" s="142" t="s">
        <v>3444</v>
      </c>
      <c r="D482" s="142" t="s">
        <v>9828</v>
      </c>
      <c r="E482" s="315" t="s">
        <v>11769</v>
      </c>
      <c r="F482" s="315" t="s">
        <v>1789</v>
      </c>
      <c r="G482" s="142" t="s">
        <v>1788</v>
      </c>
      <c r="H482" s="316" t="s">
        <v>3445</v>
      </c>
      <c r="I482" s="317">
        <v>29034</v>
      </c>
      <c r="J482" s="317">
        <v>0</v>
      </c>
      <c r="K482" s="317" t="s">
        <v>152</v>
      </c>
      <c r="L482" s="315">
        <v>0</v>
      </c>
      <c r="M482" s="315" t="s">
        <v>152</v>
      </c>
      <c r="N482" s="315" t="s">
        <v>152</v>
      </c>
      <c r="O482" s="315" t="s">
        <v>152</v>
      </c>
      <c r="P482" s="315" t="s">
        <v>13315</v>
      </c>
      <c r="Q482" s="315" t="s">
        <v>152</v>
      </c>
      <c r="R482" s="315" t="s">
        <v>152</v>
      </c>
      <c r="S482" s="315" t="s">
        <v>152</v>
      </c>
      <c r="T482" s="315" t="s">
        <v>152</v>
      </c>
      <c r="U482" s="315" t="s">
        <v>152</v>
      </c>
      <c r="V482" s="315" t="s">
        <v>152</v>
      </c>
      <c r="W482" s="142" t="s">
        <v>3471</v>
      </c>
      <c r="X482" s="142" t="s">
        <v>6492</v>
      </c>
      <c r="Y482" s="142" t="s">
        <v>152</v>
      </c>
      <c r="Z482" s="142" t="s">
        <v>3446</v>
      </c>
      <c r="AA482" s="315" t="s">
        <v>3447</v>
      </c>
      <c r="AB482" s="142" t="s">
        <v>11770</v>
      </c>
      <c r="AC482" s="142" t="s">
        <v>3446</v>
      </c>
      <c r="AD482" s="142" t="s">
        <v>3469</v>
      </c>
      <c r="AF482" s="315" t="s">
        <v>1800</v>
      </c>
      <c r="AH482" s="318" t="s">
        <v>152</v>
      </c>
      <c r="AI482" s="315" t="s">
        <v>3446</v>
      </c>
      <c r="AJ482" s="315" t="s">
        <v>152</v>
      </c>
      <c r="AK482" s="142" t="s">
        <v>152</v>
      </c>
      <c r="AL482" s="142" t="s">
        <v>152</v>
      </c>
      <c r="AM482" s="316" t="s">
        <v>152</v>
      </c>
      <c r="AN482" s="142" t="s">
        <v>152</v>
      </c>
      <c r="AO482" s="315" t="s">
        <v>1469</v>
      </c>
      <c r="AP482" s="315" t="s">
        <v>152</v>
      </c>
      <c r="AQ482" s="316"/>
      <c r="AR482" s="142" t="s">
        <v>152</v>
      </c>
      <c r="AS482" s="315" t="s">
        <v>150</v>
      </c>
      <c r="AT482" s="142" t="s">
        <v>152</v>
      </c>
      <c r="AU482" s="316"/>
      <c r="AV482" s="317" t="s">
        <v>152</v>
      </c>
      <c r="AW482" s="142" t="s">
        <v>152</v>
      </c>
    </row>
    <row r="483" spans="1:49" s="142" customFormat="1">
      <c r="A483" s="142" t="s">
        <v>11774</v>
      </c>
      <c r="B483" s="315" t="s">
        <v>1709</v>
      </c>
      <c r="C483" s="142" t="s">
        <v>3444</v>
      </c>
      <c r="D483" s="142" t="s">
        <v>9828</v>
      </c>
      <c r="E483" s="315" t="s">
        <v>11775</v>
      </c>
      <c r="F483" s="315" t="s">
        <v>1789</v>
      </c>
      <c r="G483" s="142" t="s">
        <v>1788</v>
      </c>
      <c r="H483" s="316" t="s">
        <v>3445</v>
      </c>
      <c r="I483" s="317">
        <v>22990</v>
      </c>
      <c r="J483" s="317">
        <v>0</v>
      </c>
      <c r="K483" s="317" t="s">
        <v>152</v>
      </c>
      <c r="L483" s="315">
        <v>0</v>
      </c>
      <c r="M483" s="315" t="s">
        <v>152</v>
      </c>
      <c r="N483" s="315" t="s">
        <v>152</v>
      </c>
      <c r="O483" s="315" t="s">
        <v>152</v>
      </c>
      <c r="P483" s="315" t="s">
        <v>13317</v>
      </c>
      <c r="Q483" s="315" t="s">
        <v>152</v>
      </c>
      <c r="R483" s="315" t="s">
        <v>152</v>
      </c>
      <c r="S483" s="315" t="s">
        <v>152</v>
      </c>
      <c r="T483" s="315" t="s">
        <v>152</v>
      </c>
      <c r="U483" s="315" t="s">
        <v>152</v>
      </c>
      <c r="V483" s="315" t="s">
        <v>152</v>
      </c>
      <c r="W483" s="142" t="s">
        <v>3470</v>
      </c>
      <c r="X483" s="142" t="s">
        <v>6492</v>
      </c>
      <c r="Y483" s="142" t="s">
        <v>152</v>
      </c>
      <c r="Z483" s="142" t="s">
        <v>3446</v>
      </c>
      <c r="AA483" s="315" t="s">
        <v>3447</v>
      </c>
      <c r="AB483" s="142" t="s">
        <v>11776</v>
      </c>
      <c r="AC483" s="142" t="s">
        <v>3446</v>
      </c>
      <c r="AD483" s="142" t="s">
        <v>3469</v>
      </c>
      <c r="AF483" s="315" t="s">
        <v>1800</v>
      </c>
      <c r="AH483" s="318" t="s">
        <v>152</v>
      </c>
      <c r="AI483" s="315" t="s">
        <v>3446</v>
      </c>
      <c r="AJ483" s="315" t="s">
        <v>152</v>
      </c>
      <c r="AK483" s="142" t="s">
        <v>152</v>
      </c>
      <c r="AL483" s="142" t="s">
        <v>152</v>
      </c>
      <c r="AM483" s="316" t="s">
        <v>152</v>
      </c>
      <c r="AN483" s="142" t="s">
        <v>152</v>
      </c>
      <c r="AO483" s="315" t="s">
        <v>1469</v>
      </c>
      <c r="AP483" s="315" t="s">
        <v>152</v>
      </c>
      <c r="AQ483" s="316"/>
      <c r="AR483" s="142" t="s">
        <v>152</v>
      </c>
      <c r="AS483" s="315" t="s">
        <v>150</v>
      </c>
      <c r="AT483" s="142" t="s">
        <v>152</v>
      </c>
      <c r="AU483" s="316"/>
      <c r="AV483" s="317" t="s">
        <v>152</v>
      </c>
      <c r="AW483" s="142" t="s">
        <v>152</v>
      </c>
    </row>
    <row r="484" spans="1:49" s="142" customFormat="1">
      <c r="A484" s="142" t="s">
        <v>10213</v>
      </c>
      <c r="B484" s="315" t="s">
        <v>10214</v>
      </c>
      <c r="C484" s="142" t="s">
        <v>3444</v>
      </c>
      <c r="D484" s="142" t="s">
        <v>3448</v>
      </c>
      <c r="E484" s="315" t="s">
        <v>10215</v>
      </c>
      <c r="F484" s="315" t="s">
        <v>1789</v>
      </c>
      <c r="G484" s="142" t="s">
        <v>150</v>
      </c>
      <c r="H484" s="316" t="s">
        <v>3445</v>
      </c>
      <c r="I484" s="317">
        <v>100000</v>
      </c>
      <c r="J484" s="317">
        <v>0</v>
      </c>
      <c r="K484" s="317" t="s">
        <v>152</v>
      </c>
      <c r="L484" s="315">
        <v>0</v>
      </c>
      <c r="M484" s="315" t="s">
        <v>152</v>
      </c>
      <c r="N484" s="315" t="s">
        <v>152</v>
      </c>
      <c r="O484" s="315" t="s">
        <v>152</v>
      </c>
      <c r="P484" s="315" t="s">
        <v>12888</v>
      </c>
      <c r="Q484" s="315" t="s">
        <v>152</v>
      </c>
      <c r="R484" s="315" t="s">
        <v>152</v>
      </c>
      <c r="S484" s="315" t="s">
        <v>152</v>
      </c>
      <c r="T484" s="315" t="s">
        <v>152</v>
      </c>
      <c r="U484" s="315" t="s">
        <v>152</v>
      </c>
      <c r="V484" s="315" t="s">
        <v>152</v>
      </c>
      <c r="W484" s="142" t="s">
        <v>10216</v>
      </c>
      <c r="X484" s="142" t="s">
        <v>6492</v>
      </c>
      <c r="Y484" s="142" t="s">
        <v>152</v>
      </c>
      <c r="Z484" s="142" t="s">
        <v>3446</v>
      </c>
      <c r="AA484" s="315" t="s">
        <v>3447</v>
      </c>
      <c r="AB484" s="142" t="s">
        <v>10217</v>
      </c>
      <c r="AC484" s="142" t="s">
        <v>3446</v>
      </c>
      <c r="AD484" s="142" t="s">
        <v>3446</v>
      </c>
      <c r="AE484" s="142" t="s">
        <v>152</v>
      </c>
      <c r="AF484" s="315"/>
      <c r="AH484" s="318" t="s">
        <v>152</v>
      </c>
      <c r="AI484" s="315" t="s">
        <v>3446</v>
      </c>
      <c r="AJ484" s="315" t="s">
        <v>152</v>
      </c>
      <c r="AK484" s="142" t="s">
        <v>152</v>
      </c>
      <c r="AL484" s="142" t="s">
        <v>1787</v>
      </c>
      <c r="AM484" s="316" t="s">
        <v>10218</v>
      </c>
      <c r="AN484" s="142" t="s">
        <v>152</v>
      </c>
      <c r="AO484" s="315" t="s">
        <v>1469</v>
      </c>
      <c r="AP484" s="315" t="s">
        <v>152</v>
      </c>
      <c r="AQ484" s="316"/>
      <c r="AR484" s="142" t="s">
        <v>152</v>
      </c>
      <c r="AS484" s="315" t="s">
        <v>150</v>
      </c>
      <c r="AT484" s="142" t="s">
        <v>152</v>
      </c>
      <c r="AU484" s="316"/>
      <c r="AV484" s="317" t="s">
        <v>152</v>
      </c>
      <c r="AW484" s="142" t="s">
        <v>152</v>
      </c>
    </row>
    <row r="485" spans="1:49" s="142" customFormat="1">
      <c r="A485" s="142" t="s">
        <v>10219</v>
      </c>
      <c r="B485" s="315" t="s">
        <v>10220</v>
      </c>
      <c r="C485" s="142" t="s">
        <v>3444</v>
      </c>
      <c r="D485" s="142" t="s">
        <v>3448</v>
      </c>
      <c r="E485" s="315" t="s">
        <v>10221</v>
      </c>
      <c r="F485" s="315" t="s">
        <v>1789</v>
      </c>
      <c r="G485" s="142" t="s">
        <v>150</v>
      </c>
      <c r="H485" s="316" t="s">
        <v>3445</v>
      </c>
      <c r="I485" s="317">
        <v>100000</v>
      </c>
      <c r="J485" s="317">
        <v>0</v>
      </c>
      <c r="K485" s="317" t="s">
        <v>152</v>
      </c>
      <c r="L485" s="315">
        <v>0</v>
      </c>
      <c r="M485" s="315" t="s">
        <v>152</v>
      </c>
      <c r="N485" s="315" t="s">
        <v>152</v>
      </c>
      <c r="O485" s="315" t="s">
        <v>152</v>
      </c>
      <c r="P485" s="315" t="s">
        <v>12889</v>
      </c>
      <c r="Q485" s="315" t="s">
        <v>152</v>
      </c>
      <c r="R485" s="315" t="s">
        <v>152</v>
      </c>
      <c r="S485" s="315" t="s">
        <v>152</v>
      </c>
      <c r="T485" s="315" t="s">
        <v>152</v>
      </c>
      <c r="U485" s="315" t="s">
        <v>152</v>
      </c>
      <c r="V485" s="315" t="s">
        <v>152</v>
      </c>
      <c r="W485" s="142" t="s">
        <v>10222</v>
      </c>
      <c r="X485" s="142" t="s">
        <v>6492</v>
      </c>
      <c r="Y485" s="142" t="s">
        <v>152</v>
      </c>
      <c r="Z485" s="142" t="s">
        <v>3446</v>
      </c>
      <c r="AA485" s="315" t="s">
        <v>3447</v>
      </c>
      <c r="AB485" s="142" t="s">
        <v>10223</v>
      </c>
      <c r="AC485" s="142" t="s">
        <v>3446</v>
      </c>
      <c r="AD485" s="142" t="s">
        <v>3446</v>
      </c>
      <c r="AE485" s="142" t="s">
        <v>152</v>
      </c>
      <c r="AF485" s="315"/>
      <c r="AH485" s="318" t="s">
        <v>152</v>
      </c>
      <c r="AI485" s="315" t="s">
        <v>3446</v>
      </c>
      <c r="AJ485" s="315" t="s">
        <v>152</v>
      </c>
      <c r="AK485" s="142" t="s">
        <v>152</v>
      </c>
      <c r="AL485" s="142" t="s">
        <v>1787</v>
      </c>
      <c r="AM485" s="316" t="s">
        <v>10224</v>
      </c>
      <c r="AN485" s="142" t="s">
        <v>152</v>
      </c>
      <c r="AO485" s="315" t="s">
        <v>1469</v>
      </c>
      <c r="AP485" s="315" t="s">
        <v>152</v>
      </c>
      <c r="AQ485" s="316"/>
      <c r="AR485" s="142" t="s">
        <v>152</v>
      </c>
      <c r="AS485" s="315" t="s">
        <v>150</v>
      </c>
      <c r="AT485" s="142" t="s">
        <v>152</v>
      </c>
      <c r="AU485" s="316"/>
      <c r="AV485" s="317" t="s">
        <v>152</v>
      </c>
      <c r="AW485" s="142" t="s">
        <v>152</v>
      </c>
    </row>
    <row r="486" spans="1:49" s="142" customFormat="1">
      <c r="A486" s="142" t="s">
        <v>10245</v>
      </c>
      <c r="B486" s="315" t="s">
        <v>346</v>
      </c>
      <c r="C486" s="142" t="s">
        <v>3444</v>
      </c>
      <c r="D486" s="142" t="s">
        <v>3448</v>
      </c>
      <c r="E486" s="315" t="s">
        <v>10246</v>
      </c>
      <c r="F486" s="315" t="s">
        <v>1789</v>
      </c>
      <c r="G486" s="142" t="s">
        <v>1788</v>
      </c>
      <c r="H486" s="316" t="s">
        <v>3445</v>
      </c>
      <c r="I486" s="317">
        <v>28791</v>
      </c>
      <c r="J486" s="317">
        <v>0</v>
      </c>
      <c r="K486" s="317" t="s">
        <v>152</v>
      </c>
      <c r="L486" s="315">
        <v>0</v>
      </c>
      <c r="M486" s="315" t="s">
        <v>152</v>
      </c>
      <c r="N486" s="315" t="s">
        <v>152</v>
      </c>
      <c r="O486" s="315" t="s">
        <v>152</v>
      </c>
      <c r="P486" s="315" t="s">
        <v>12896</v>
      </c>
      <c r="Q486" s="315" t="s">
        <v>152</v>
      </c>
      <c r="R486" s="315" t="s">
        <v>152</v>
      </c>
      <c r="S486" s="315" t="s">
        <v>152</v>
      </c>
      <c r="T486" s="315" t="s">
        <v>152</v>
      </c>
      <c r="U486" s="315" t="s">
        <v>152</v>
      </c>
      <c r="V486" s="315" t="s">
        <v>152</v>
      </c>
      <c r="W486" s="142" t="s">
        <v>3554</v>
      </c>
      <c r="X486" s="142" t="s">
        <v>6492</v>
      </c>
      <c r="Y486" s="142" t="s">
        <v>152</v>
      </c>
      <c r="Z486" s="142" t="s">
        <v>3446</v>
      </c>
      <c r="AA486" s="315" t="s">
        <v>3447</v>
      </c>
      <c r="AB486" s="142" t="s">
        <v>10247</v>
      </c>
      <c r="AC486" s="142" t="s">
        <v>3446</v>
      </c>
      <c r="AD486" s="142" t="s">
        <v>3446</v>
      </c>
      <c r="AE486" s="142" t="s">
        <v>152</v>
      </c>
      <c r="AF486" s="315"/>
      <c r="AH486" s="318" t="s">
        <v>152</v>
      </c>
      <c r="AI486" s="315" t="s">
        <v>3446</v>
      </c>
      <c r="AJ486" s="315" t="s">
        <v>152</v>
      </c>
      <c r="AK486" s="142" t="s">
        <v>152</v>
      </c>
      <c r="AL486" s="142" t="s">
        <v>1787</v>
      </c>
      <c r="AM486" s="316" t="s">
        <v>3555</v>
      </c>
      <c r="AN486" s="142" t="s">
        <v>152</v>
      </c>
      <c r="AO486" s="315" t="s">
        <v>1469</v>
      </c>
      <c r="AP486" s="315" t="s">
        <v>152</v>
      </c>
      <c r="AQ486" s="316"/>
      <c r="AR486" s="142" t="s">
        <v>152</v>
      </c>
      <c r="AS486" s="315" t="s">
        <v>150</v>
      </c>
      <c r="AT486" s="142" t="s">
        <v>152</v>
      </c>
      <c r="AU486" s="316"/>
      <c r="AV486" s="317" t="s">
        <v>152</v>
      </c>
      <c r="AW486" s="142" t="s">
        <v>152</v>
      </c>
    </row>
    <row r="487" spans="1:49" s="142" customFormat="1">
      <c r="A487" s="142" t="s">
        <v>11796</v>
      </c>
      <c r="B487" s="315" t="s">
        <v>4652</v>
      </c>
      <c r="C487" s="142" t="s">
        <v>3444</v>
      </c>
      <c r="D487" s="142" t="s">
        <v>3448</v>
      </c>
      <c r="E487" s="315" t="s">
        <v>11797</v>
      </c>
      <c r="F487" s="315" t="s">
        <v>1789</v>
      </c>
      <c r="G487" s="142" t="s">
        <v>1788</v>
      </c>
      <c r="H487" s="316" t="s">
        <v>3445</v>
      </c>
      <c r="I487" s="317">
        <v>27601</v>
      </c>
      <c r="J487" s="317">
        <v>0</v>
      </c>
      <c r="K487" s="317" t="s">
        <v>152</v>
      </c>
      <c r="L487" s="315">
        <v>0</v>
      </c>
      <c r="M487" s="315" t="s">
        <v>152</v>
      </c>
      <c r="N487" s="315" t="s">
        <v>152</v>
      </c>
      <c r="O487" s="315" t="s">
        <v>152</v>
      </c>
      <c r="P487" s="315" t="s">
        <v>13324</v>
      </c>
      <c r="Q487" s="315" t="s">
        <v>152</v>
      </c>
      <c r="R487" s="315" t="s">
        <v>152</v>
      </c>
      <c r="S487" s="315" t="s">
        <v>152</v>
      </c>
      <c r="T487" s="315" t="s">
        <v>152</v>
      </c>
      <c r="U487" s="315" t="s">
        <v>152</v>
      </c>
      <c r="V487" s="315" t="s">
        <v>152</v>
      </c>
      <c r="W487" s="142" t="s">
        <v>3464</v>
      </c>
      <c r="X487" s="142" t="s">
        <v>6492</v>
      </c>
      <c r="Y487" s="142" t="s">
        <v>152</v>
      </c>
      <c r="Z487" s="142" t="s">
        <v>3446</v>
      </c>
      <c r="AA487" s="315" t="s">
        <v>3447</v>
      </c>
      <c r="AB487" s="142" t="s">
        <v>11798</v>
      </c>
      <c r="AC487" s="142" t="s">
        <v>3446</v>
      </c>
      <c r="AD487" s="142" t="s">
        <v>3446</v>
      </c>
      <c r="AE487" s="142" t="s">
        <v>152</v>
      </c>
      <c r="AF487" s="315"/>
      <c r="AH487" s="318" t="s">
        <v>152</v>
      </c>
      <c r="AI487" s="315" t="s">
        <v>3446</v>
      </c>
      <c r="AJ487" s="315" t="s">
        <v>152</v>
      </c>
      <c r="AK487" s="142" t="s">
        <v>152</v>
      </c>
      <c r="AL487" s="142" t="s">
        <v>152</v>
      </c>
      <c r="AM487" s="316" t="s">
        <v>152</v>
      </c>
      <c r="AN487" s="142" t="s">
        <v>152</v>
      </c>
      <c r="AO487" s="315" t="s">
        <v>1469</v>
      </c>
      <c r="AP487" s="315" t="s">
        <v>152</v>
      </c>
      <c r="AQ487" s="316"/>
      <c r="AR487" s="142" t="s">
        <v>152</v>
      </c>
      <c r="AS487" s="315" t="s">
        <v>150</v>
      </c>
      <c r="AT487" s="142" t="s">
        <v>152</v>
      </c>
      <c r="AU487" s="316"/>
      <c r="AV487" s="317" t="s">
        <v>152</v>
      </c>
      <c r="AW487" s="142" t="s">
        <v>152</v>
      </c>
    </row>
    <row r="488" spans="1:49" s="142" customFormat="1">
      <c r="A488" s="142" t="s">
        <v>11799</v>
      </c>
      <c r="B488" s="315" t="s">
        <v>11800</v>
      </c>
      <c r="C488" s="142" t="s">
        <v>3444</v>
      </c>
      <c r="D488" s="142" t="s">
        <v>3448</v>
      </c>
      <c r="E488" s="315" t="s">
        <v>11801</v>
      </c>
      <c r="F488" s="315" t="s">
        <v>1789</v>
      </c>
      <c r="G488" s="142" t="s">
        <v>150</v>
      </c>
      <c r="H488" s="316" t="s">
        <v>3445</v>
      </c>
      <c r="I488" s="317">
        <v>15082</v>
      </c>
      <c r="J488" s="317">
        <v>0</v>
      </c>
      <c r="K488" s="317" t="s">
        <v>152</v>
      </c>
      <c r="L488" s="315">
        <v>0</v>
      </c>
      <c r="M488" s="315" t="s">
        <v>152</v>
      </c>
      <c r="N488" s="315" t="s">
        <v>152</v>
      </c>
      <c r="O488" s="315" t="s">
        <v>152</v>
      </c>
      <c r="P488" s="315" t="s">
        <v>13325</v>
      </c>
      <c r="Q488" s="315" t="s">
        <v>152</v>
      </c>
      <c r="R488" s="315" t="s">
        <v>152</v>
      </c>
      <c r="S488" s="315" t="s">
        <v>152</v>
      </c>
      <c r="T488" s="315" t="s">
        <v>152</v>
      </c>
      <c r="U488" s="315" t="s">
        <v>152</v>
      </c>
      <c r="V488" s="315" t="s">
        <v>152</v>
      </c>
      <c r="W488" s="142" t="s">
        <v>11802</v>
      </c>
      <c r="X488" s="142" t="s">
        <v>6492</v>
      </c>
      <c r="Y488" s="142" t="s">
        <v>152</v>
      </c>
      <c r="Z488" s="142" t="s">
        <v>3446</v>
      </c>
      <c r="AA488" s="315" t="s">
        <v>3447</v>
      </c>
      <c r="AB488" s="142" t="s">
        <v>11803</v>
      </c>
      <c r="AC488" s="142" t="s">
        <v>3446</v>
      </c>
      <c r="AD488" s="142" t="s">
        <v>3446</v>
      </c>
      <c r="AE488" s="142" t="s">
        <v>152</v>
      </c>
      <c r="AF488" s="315"/>
      <c r="AH488" s="318" t="s">
        <v>152</v>
      </c>
      <c r="AI488" s="315" t="s">
        <v>3446</v>
      </c>
      <c r="AJ488" s="315" t="s">
        <v>152</v>
      </c>
      <c r="AK488" s="142" t="s">
        <v>152</v>
      </c>
      <c r="AL488" s="142" t="s">
        <v>152</v>
      </c>
      <c r="AM488" s="316" t="s">
        <v>152</v>
      </c>
      <c r="AN488" s="142" t="s">
        <v>152</v>
      </c>
      <c r="AO488" s="315" t="s">
        <v>1469</v>
      </c>
      <c r="AP488" s="315" t="s">
        <v>152</v>
      </c>
      <c r="AQ488" s="316"/>
      <c r="AR488" s="142" t="s">
        <v>152</v>
      </c>
      <c r="AS488" s="315" t="s">
        <v>150</v>
      </c>
      <c r="AT488" s="142" t="s">
        <v>152</v>
      </c>
      <c r="AU488" s="316"/>
      <c r="AV488" s="317" t="s">
        <v>152</v>
      </c>
      <c r="AW488" s="142" t="s">
        <v>152</v>
      </c>
    </row>
    <row r="489" spans="1:49" s="142" customFormat="1">
      <c r="A489" s="142" t="s">
        <v>10251</v>
      </c>
      <c r="B489" s="315" t="s">
        <v>1809</v>
      </c>
      <c r="C489" s="142" t="s">
        <v>3444</v>
      </c>
      <c r="D489" s="142" t="s">
        <v>3448</v>
      </c>
      <c r="E489" s="315" t="s">
        <v>10252</v>
      </c>
      <c r="F489" s="315" t="s">
        <v>1789</v>
      </c>
      <c r="G489" s="142" t="s">
        <v>150</v>
      </c>
      <c r="H489" s="316" t="s">
        <v>3445</v>
      </c>
      <c r="I489" s="317">
        <v>14937</v>
      </c>
      <c r="J489" s="317">
        <v>0</v>
      </c>
      <c r="K489" s="317" t="s">
        <v>152</v>
      </c>
      <c r="L489" s="315">
        <v>0</v>
      </c>
      <c r="M489" s="315" t="s">
        <v>152</v>
      </c>
      <c r="N489" s="315" t="s">
        <v>152</v>
      </c>
      <c r="O489" s="315" t="s">
        <v>152</v>
      </c>
      <c r="P489" s="315" t="s">
        <v>12898</v>
      </c>
      <c r="Q489" s="315" t="s">
        <v>152</v>
      </c>
      <c r="R489" s="315" t="s">
        <v>152</v>
      </c>
      <c r="S489" s="315" t="s">
        <v>152</v>
      </c>
      <c r="T489" s="315" t="s">
        <v>152</v>
      </c>
      <c r="U489" s="315" t="s">
        <v>152</v>
      </c>
      <c r="V489" s="315" t="s">
        <v>152</v>
      </c>
      <c r="W489" s="142" t="s">
        <v>3552</v>
      </c>
      <c r="X489" s="142" t="s">
        <v>6492</v>
      </c>
      <c r="Y489" s="142" t="s">
        <v>152</v>
      </c>
      <c r="Z489" s="142" t="s">
        <v>3446</v>
      </c>
      <c r="AA489" s="315" t="s">
        <v>3447</v>
      </c>
      <c r="AB489" s="142" t="s">
        <v>10253</v>
      </c>
      <c r="AC489" s="142" t="s">
        <v>3446</v>
      </c>
      <c r="AD489" s="142" t="s">
        <v>3446</v>
      </c>
      <c r="AE489" s="142" t="s">
        <v>152</v>
      </c>
      <c r="AF489" s="315"/>
      <c r="AH489" s="318" t="s">
        <v>152</v>
      </c>
      <c r="AI489" s="315" t="s">
        <v>3446</v>
      </c>
      <c r="AJ489" s="315" t="s">
        <v>152</v>
      </c>
      <c r="AK489" s="142" t="s">
        <v>152</v>
      </c>
      <c r="AL489" s="142" t="s">
        <v>1787</v>
      </c>
      <c r="AM489" s="316" t="s">
        <v>3553</v>
      </c>
      <c r="AN489" s="142" t="s">
        <v>152</v>
      </c>
      <c r="AO489" s="315" t="s">
        <v>1469</v>
      </c>
      <c r="AP489" s="315" t="s">
        <v>152</v>
      </c>
      <c r="AQ489" s="316"/>
      <c r="AR489" s="142" t="s">
        <v>152</v>
      </c>
      <c r="AS489" s="315" t="s">
        <v>150</v>
      </c>
      <c r="AT489" s="142" t="s">
        <v>152</v>
      </c>
      <c r="AU489" s="316"/>
      <c r="AV489" s="317" t="s">
        <v>152</v>
      </c>
      <c r="AW489" s="142" t="s">
        <v>152</v>
      </c>
    </row>
    <row r="490" spans="1:49" s="142" customFormat="1">
      <c r="A490" s="142" t="s">
        <v>11804</v>
      </c>
      <c r="B490" s="315" t="s">
        <v>1814</v>
      </c>
      <c r="C490" s="142" t="s">
        <v>3444</v>
      </c>
      <c r="D490" s="142" t="s">
        <v>3448</v>
      </c>
      <c r="E490" s="315" t="s">
        <v>11805</v>
      </c>
      <c r="F490" s="315" t="s">
        <v>1789</v>
      </c>
      <c r="G490" s="142" t="s">
        <v>1788</v>
      </c>
      <c r="H490" s="316" t="s">
        <v>3445</v>
      </c>
      <c r="I490" s="317">
        <v>18851</v>
      </c>
      <c r="J490" s="317">
        <v>0</v>
      </c>
      <c r="K490" s="317" t="s">
        <v>152</v>
      </c>
      <c r="L490" s="315">
        <v>0</v>
      </c>
      <c r="M490" s="315" t="s">
        <v>152</v>
      </c>
      <c r="N490" s="315" t="s">
        <v>152</v>
      </c>
      <c r="O490" s="315" t="s">
        <v>152</v>
      </c>
      <c r="P490" s="315" t="s">
        <v>13326</v>
      </c>
      <c r="Q490" s="315" t="s">
        <v>152</v>
      </c>
      <c r="R490" s="315" t="s">
        <v>152</v>
      </c>
      <c r="S490" s="315" t="s">
        <v>152</v>
      </c>
      <c r="T490" s="315" t="s">
        <v>152</v>
      </c>
      <c r="U490" s="315" t="s">
        <v>152</v>
      </c>
      <c r="V490" s="315" t="s">
        <v>152</v>
      </c>
      <c r="W490" s="142" t="s">
        <v>5269</v>
      </c>
      <c r="X490" s="142" t="s">
        <v>6492</v>
      </c>
      <c r="Y490" s="142" t="s">
        <v>152</v>
      </c>
      <c r="Z490" s="142" t="s">
        <v>3446</v>
      </c>
      <c r="AA490" s="315" t="s">
        <v>3447</v>
      </c>
      <c r="AB490" s="142" t="s">
        <v>10262</v>
      </c>
      <c r="AC490" s="142" t="s">
        <v>3446</v>
      </c>
      <c r="AD490" s="142" t="s">
        <v>3446</v>
      </c>
      <c r="AE490" s="142" t="s">
        <v>152</v>
      </c>
      <c r="AF490" s="315"/>
      <c r="AH490" s="318" t="s">
        <v>152</v>
      </c>
      <c r="AI490" s="315" t="s">
        <v>3446</v>
      </c>
      <c r="AJ490" s="315" t="s">
        <v>152</v>
      </c>
      <c r="AK490" s="142" t="s">
        <v>152</v>
      </c>
      <c r="AL490" s="142" t="s">
        <v>152</v>
      </c>
      <c r="AM490" s="316" t="s">
        <v>152</v>
      </c>
      <c r="AN490" s="142" t="s">
        <v>152</v>
      </c>
      <c r="AO490" s="315" t="s">
        <v>1469</v>
      </c>
      <c r="AP490" s="315" t="s">
        <v>152</v>
      </c>
      <c r="AQ490" s="316"/>
      <c r="AR490" s="142" t="s">
        <v>152</v>
      </c>
      <c r="AS490" s="315" t="s">
        <v>150</v>
      </c>
      <c r="AT490" s="142" t="s">
        <v>152</v>
      </c>
      <c r="AU490" s="316"/>
      <c r="AV490" s="317" t="s">
        <v>152</v>
      </c>
      <c r="AW490" s="142" t="s">
        <v>152</v>
      </c>
    </row>
    <row r="491" spans="1:49" s="142" customFormat="1">
      <c r="A491" s="142" t="s">
        <v>11806</v>
      </c>
      <c r="B491" s="315" t="s">
        <v>1815</v>
      </c>
      <c r="C491" s="142" t="s">
        <v>3444</v>
      </c>
      <c r="D491" s="142" t="s">
        <v>3448</v>
      </c>
      <c r="E491" s="315" t="s">
        <v>11807</v>
      </c>
      <c r="F491" s="315" t="s">
        <v>1789</v>
      </c>
      <c r="G491" s="142" t="s">
        <v>1788</v>
      </c>
      <c r="H491" s="316" t="s">
        <v>3445</v>
      </c>
      <c r="I491" s="317">
        <v>25694</v>
      </c>
      <c r="J491" s="317">
        <v>0</v>
      </c>
      <c r="K491" s="317" t="s">
        <v>152</v>
      </c>
      <c r="L491" s="315">
        <v>0</v>
      </c>
      <c r="M491" s="315" t="s">
        <v>152</v>
      </c>
      <c r="N491" s="315" t="s">
        <v>152</v>
      </c>
      <c r="O491" s="315" t="s">
        <v>152</v>
      </c>
      <c r="P491" s="315" t="s">
        <v>13327</v>
      </c>
      <c r="Q491" s="315" t="s">
        <v>152</v>
      </c>
      <c r="R491" s="315" t="s">
        <v>152</v>
      </c>
      <c r="S491" s="315" t="s">
        <v>152</v>
      </c>
      <c r="T491" s="315" t="s">
        <v>152</v>
      </c>
      <c r="U491" s="315" t="s">
        <v>152</v>
      </c>
      <c r="V491" s="315" t="s">
        <v>152</v>
      </c>
      <c r="W491" s="142" t="s">
        <v>5268</v>
      </c>
      <c r="X491" s="142" t="s">
        <v>6492</v>
      </c>
      <c r="Y491" s="142" t="s">
        <v>152</v>
      </c>
      <c r="Z491" s="142" t="s">
        <v>3446</v>
      </c>
      <c r="AA491" s="315" t="s">
        <v>3447</v>
      </c>
      <c r="AB491" s="142" t="s">
        <v>11808</v>
      </c>
      <c r="AC491" s="142" t="s">
        <v>3446</v>
      </c>
      <c r="AD491" s="142" t="s">
        <v>3446</v>
      </c>
      <c r="AE491" s="142" t="s">
        <v>152</v>
      </c>
      <c r="AF491" s="315"/>
      <c r="AH491" s="318" t="s">
        <v>152</v>
      </c>
      <c r="AI491" s="315" t="s">
        <v>3446</v>
      </c>
      <c r="AJ491" s="315" t="s">
        <v>152</v>
      </c>
      <c r="AK491" s="142" t="s">
        <v>152</v>
      </c>
      <c r="AL491" s="142" t="s">
        <v>152</v>
      </c>
      <c r="AM491" s="316" t="s">
        <v>152</v>
      </c>
      <c r="AN491" s="142" t="s">
        <v>152</v>
      </c>
      <c r="AO491" s="315" t="s">
        <v>1469</v>
      </c>
      <c r="AP491" s="315" t="s">
        <v>152</v>
      </c>
      <c r="AQ491" s="316"/>
      <c r="AR491" s="142" t="s">
        <v>152</v>
      </c>
      <c r="AS491" s="315" t="s">
        <v>150</v>
      </c>
      <c r="AT491" s="142" t="s">
        <v>152</v>
      </c>
      <c r="AU491" s="316"/>
      <c r="AV491" s="317" t="s">
        <v>152</v>
      </c>
      <c r="AW491" s="142" t="s">
        <v>152</v>
      </c>
    </row>
    <row r="492" spans="1:49" s="142" customFormat="1">
      <c r="A492" s="142" t="s">
        <v>11851</v>
      </c>
      <c r="B492" s="315" t="s">
        <v>3971</v>
      </c>
      <c r="C492" s="142" t="s">
        <v>3444</v>
      </c>
      <c r="D492" s="142" t="s">
        <v>3448</v>
      </c>
      <c r="E492" s="315" t="s">
        <v>11852</v>
      </c>
      <c r="F492" s="315" t="s">
        <v>1789</v>
      </c>
      <c r="G492" s="142" t="s">
        <v>150</v>
      </c>
      <c r="H492" s="316" t="s">
        <v>3445</v>
      </c>
      <c r="I492" s="317">
        <v>100000</v>
      </c>
      <c r="J492" s="317">
        <v>0</v>
      </c>
      <c r="K492" s="317" t="s">
        <v>152</v>
      </c>
      <c r="L492" s="315">
        <v>0</v>
      </c>
      <c r="M492" s="315" t="s">
        <v>152</v>
      </c>
      <c r="N492" s="315" t="s">
        <v>152</v>
      </c>
      <c r="O492" s="315" t="s">
        <v>152</v>
      </c>
      <c r="P492" s="315" t="s">
        <v>13354</v>
      </c>
      <c r="Q492" s="315" t="s">
        <v>152</v>
      </c>
      <c r="R492" s="315" t="s">
        <v>152</v>
      </c>
      <c r="S492" s="315" t="s">
        <v>152</v>
      </c>
      <c r="T492" s="315" t="s">
        <v>152</v>
      </c>
      <c r="U492" s="315" t="s">
        <v>152</v>
      </c>
      <c r="V492" s="315" t="s">
        <v>152</v>
      </c>
      <c r="W492" s="142" t="s">
        <v>5256</v>
      </c>
      <c r="X492" s="142" t="s">
        <v>6492</v>
      </c>
      <c r="Y492" s="142" t="s">
        <v>152</v>
      </c>
      <c r="Z492" s="142" t="s">
        <v>3446</v>
      </c>
      <c r="AA492" s="315" t="s">
        <v>3447</v>
      </c>
      <c r="AB492" s="142" t="s">
        <v>11853</v>
      </c>
      <c r="AC492" s="142" t="s">
        <v>3446</v>
      </c>
      <c r="AD492" s="142" t="s">
        <v>3446</v>
      </c>
      <c r="AE492" s="142" t="s">
        <v>152</v>
      </c>
      <c r="AF492" s="315"/>
      <c r="AH492" s="318" t="s">
        <v>152</v>
      </c>
      <c r="AI492" s="315" t="s">
        <v>3446</v>
      </c>
      <c r="AJ492" s="315" t="s">
        <v>152</v>
      </c>
      <c r="AK492" s="142" t="s">
        <v>152</v>
      </c>
      <c r="AL492" s="142" t="s">
        <v>152</v>
      </c>
      <c r="AM492" s="316" t="s">
        <v>152</v>
      </c>
      <c r="AN492" s="142" t="s">
        <v>152</v>
      </c>
      <c r="AO492" s="315" t="s">
        <v>1469</v>
      </c>
      <c r="AP492" s="315" t="s">
        <v>152</v>
      </c>
      <c r="AQ492" s="316"/>
      <c r="AR492" s="142" t="s">
        <v>152</v>
      </c>
      <c r="AS492" s="315" t="s">
        <v>150</v>
      </c>
      <c r="AT492" s="142" t="s">
        <v>152</v>
      </c>
      <c r="AU492" s="316"/>
      <c r="AV492" s="317" t="s">
        <v>152</v>
      </c>
      <c r="AW492" s="142" t="s">
        <v>152</v>
      </c>
    </row>
    <row r="493" spans="1:49" s="142" customFormat="1">
      <c r="A493" s="142" t="s">
        <v>9715</v>
      </c>
      <c r="B493" s="315" t="s">
        <v>4817</v>
      </c>
      <c r="C493" s="142" t="s">
        <v>3444</v>
      </c>
      <c r="D493" s="142" t="s">
        <v>5350</v>
      </c>
      <c r="E493" s="315" t="s">
        <v>9716</v>
      </c>
      <c r="F493" s="315" t="s">
        <v>1789</v>
      </c>
      <c r="G493" s="142" t="s">
        <v>1788</v>
      </c>
      <c r="H493" s="316" t="s">
        <v>3445</v>
      </c>
      <c r="I493" s="317">
        <v>27042</v>
      </c>
      <c r="J493" s="317">
        <v>0</v>
      </c>
      <c r="K493" s="317" t="s">
        <v>152</v>
      </c>
      <c r="L493" s="315">
        <v>0</v>
      </c>
      <c r="M493" s="315" t="s">
        <v>152</v>
      </c>
      <c r="N493" s="315" t="s">
        <v>152</v>
      </c>
      <c r="O493" s="315" t="s">
        <v>152</v>
      </c>
      <c r="P493" s="315" t="s">
        <v>12731</v>
      </c>
      <c r="Q493" s="315" t="s">
        <v>152</v>
      </c>
      <c r="R493" s="315" t="s">
        <v>152</v>
      </c>
      <c r="S493" s="315" t="s">
        <v>152</v>
      </c>
      <c r="T493" s="315" t="s">
        <v>152</v>
      </c>
      <c r="U493" s="315" t="s">
        <v>152</v>
      </c>
      <c r="V493" s="315" t="s">
        <v>152</v>
      </c>
      <c r="W493" s="142" t="s">
        <v>5419</v>
      </c>
      <c r="X493" s="142" t="s">
        <v>6492</v>
      </c>
      <c r="Y493" s="142" t="s">
        <v>152</v>
      </c>
      <c r="Z493" s="142" t="s">
        <v>3446</v>
      </c>
      <c r="AA493" s="315" t="s">
        <v>3447</v>
      </c>
      <c r="AB493" s="142" t="s">
        <v>9717</v>
      </c>
      <c r="AC493" s="142" t="s">
        <v>3446</v>
      </c>
      <c r="AD493" s="142" t="s">
        <v>3446</v>
      </c>
      <c r="AE493" s="142" t="s">
        <v>152</v>
      </c>
      <c r="AF493" s="315"/>
      <c r="AH493" s="318" t="s">
        <v>152</v>
      </c>
      <c r="AI493" s="315" t="s">
        <v>3446</v>
      </c>
      <c r="AJ493" s="315" t="s">
        <v>152</v>
      </c>
      <c r="AK493" s="142" t="s">
        <v>152</v>
      </c>
      <c r="AL493" s="142" t="s">
        <v>1787</v>
      </c>
      <c r="AM493" s="316" t="s">
        <v>5420</v>
      </c>
      <c r="AN493" s="142" t="s">
        <v>152</v>
      </c>
      <c r="AO493" s="315" t="s">
        <v>1469</v>
      </c>
      <c r="AP493" s="315" t="s">
        <v>152</v>
      </c>
      <c r="AQ493" s="316"/>
      <c r="AR493" s="142" t="s">
        <v>152</v>
      </c>
      <c r="AS493" s="315" t="s">
        <v>150</v>
      </c>
      <c r="AT493" s="142" t="s">
        <v>152</v>
      </c>
      <c r="AU493" s="316"/>
      <c r="AV493" s="317" t="s">
        <v>152</v>
      </c>
      <c r="AW493" s="142" t="s">
        <v>152</v>
      </c>
    </row>
    <row r="494" spans="1:49" s="142" customFormat="1">
      <c r="A494" s="142" t="s">
        <v>10340</v>
      </c>
      <c r="B494" s="315" t="s">
        <v>170</v>
      </c>
      <c r="C494" s="142" t="s">
        <v>3444</v>
      </c>
      <c r="D494" s="142" t="s">
        <v>8044</v>
      </c>
      <c r="E494" s="315" t="s">
        <v>12949</v>
      </c>
      <c r="F494" s="315" t="s">
        <v>1789</v>
      </c>
      <c r="G494" s="142" t="s">
        <v>1788</v>
      </c>
      <c r="H494" s="316" t="s">
        <v>3445</v>
      </c>
      <c r="I494" s="317">
        <v>23970</v>
      </c>
      <c r="J494" s="317">
        <v>0</v>
      </c>
      <c r="K494" s="317" t="s">
        <v>152</v>
      </c>
      <c r="L494" s="315">
        <v>11</v>
      </c>
      <c r="M494" s="315" t="s">
        <v>152</v>
      </c>
      <c r="N494" s="315" t="s">
        <v>152</v>
      </c>
      <c r="O494" s="315" t="s">
        <v>152</v>
      </c>
      <c r="P494" s="315" t="s">
        <v>12950</v>
      </c>
      <c r="Q494" s="315" t="s">
        <v>152</v>
      </c>
      <c r="R494" s="315" t="s">
        <v>152</v>
      </c>
      <c r="S494" s="315" t="s">
        <v>152</v>
      </c>
      <c r="T494" s="315" t="s">
        <v>152</v>
      </c>
      <c r="U494" s="315" t="s">
        <v>152</v>
      </c>
      <c r="V494" s="315" t="s">
        <v>152</v>
      </c>
      <c r="W494" s="142" t="s">
        <v>3754</v>
      </c>
      <c r="X494" s="142" t="s">
        <v>6492</v>
      </c>
      <c r="Y494" s="142" t="s">
        <v>152</v>
      </c>
      <c r="Z494" s="142" t="s">
        <v>3446</v>
      </c>
      <c r="AA494" s="315" t="s">
        <v>3447</v>
      </c>
      <c r="AB494" s="142" t="s">
        <v>10295</v>
      </c>
      <c r="AC494" s="142" t="s">
        <v>3446</v>
      </c>
      <c r="AD494" s="142" t="s">
        <v>3446</v>
      </c>
      <c r="AE494" s="142" t="s">
        <v>152</v>
      </c>
      <c r="AF494" s="315"/>
      <c r="AH494" s="318" t="s">
        <v>152</v>
      </c>
      <c r="AI494" s="315" t="s">
        <v>3446</v>
      </c>
      <c r="AJ494" s="315" t="s">
        <v>152</v>
      </c>
      <c r="AK494" s="142" t="s">
        <v>152</v>
      </c>
      <c r="AL494" s="142" t="s">
        <v>152</v>
      </c>
      <c r="AM494" s="316" t="s">
        <v>152</v>
      </c>
      <c r="AN494" s="142" t="s">
        <v>152</v>
      </c>
      <c r="AO494" s="315" t="s">
        <v>1469</v>
      </c>
      <c r="AP494" s="315" t="s">
        <v>152</v>
      </c>
      <c r="AQ494" s="316"/>
      <c r="AR494" s="142" t="s">
        <v>152</v>
      </c>
      <c r="AS494" s="315" t="s">
        <v>150</v>
      </c>
      <c r="AT494" s="142" t="s">
        <v>152</v>
      </c>
      <c r="AU494" s="316"/>
      <c r="AV494" s="317" t="s">
        <v>152</v>
      </c>
      <c r="AW494" s="142" t="s">
        <v>152</v>
      </c>
    </row>
    <row r="495" spans="1:49" s="142" customFormat="1">
      <c r="A495" s="142" t="s">
        <v>9882</v>
      </c>
      <c r="B495" s="315" t="s">
        <v>158</v>
      </c>
      <c r="C495" s="142" t="s">
        <v>3444</v>
      </c>
      <c r="D495" s="142" t="s">
        <v>3690</v>
      </c>
      <c r="E495" s="315" t="s">
        <v>9883</v>
      </c>
      <c r="F495" s="315" t="s">
        <v>1789</v>
      </c>
      <c r="G495" s="142" t="s">
        <v>1788</v>
      </c>
      <c r="H495" s="316" t="s">
        <v>3785</v>
      </c>
      <c r="I495" s="317">
        <v>20200</v>
      </c>
      <c r="J495" s="317">
        <v>0</v>
      </c>
      <c r="K495" s="317" t="s">
        <v>152</v>
      </c>
      <c r="L495" s="315">
        <v>20</v>
      </c>
      <c r="M495" s="315" t="s">
        <v>152</v>
      </c>
      <c r="N495" s="315" t="s">
        <v>152</v>
      </c>
      <c r="O495" s="315" t="s">
        <v>152</v>
      </c>
      <c r="P495" s="315" t="s">
        <v>12790</v>
      </c>
      <c r="Q495" s="315" t="s">
        <v>152</v>
      </c>
      <c r="R495" s="315" t="s">
        <v>152</v>
      </c>
      <c r="S495" s="315" t="s">
        <v>152</v>
      </c>
      <c r="T495" s="315" t="s">
        <v>152</v>
      </c>
      <c r="U495" s="315" t="s">
        <v>152</v>
      </c>
      <c r="V495" s="315" t="s">
        <v>152</v>
      </c>
      <c r="W495" s="142" t="s">
        <v>3788</v>
      </c>
      <c r="X495" s="142" t="s">
        <v>6493</v>
      </c>
      <c r="Y495" s="142" t="s">
        <v>152</v>
      </c>
      <c r="Z495" s="142" t="s">
        <v>3446</v>
      </c>
      <c r="AA495" s="315" t="s">
        <v>3447</v>
      </c>
      <c r="AB495" s="142" t="s">
        <v>9884</v>
      </c>
      <c r="AC495" s="142" t="s">
        <v>3446</v>
      </c>
      <c r="AD495" s="142" t="s">
        <v>3446</v>
      </c>
      <c r="AE495" s="142" t="s">
        <v>152</v>
      </c>
      <c r="AF495" s="315"/>
      <c r="AH495" s="318" t="s">
        <v>152</v>
      </c>
      <c r="AI495" s="315" t="s">
        <v>3446</v>
      </c>
      <c r="AJ495" s="315" t="s">
        <v>152</v>
      </c>
      <c r="AK495" s="142" t="s">
        <v>152</v>
      </c>
      <c r="AL495" s="142" t="s">
        <v>1787</v>
      </c>
      <c r="AM495" s="316" t="s">
        <v>3789</v>
      </c>
      <c r="AN495" s="142" t="s">
        <v>152</v>
      </c>
      <c r="AO495" s="315" t="s">
        <v>1469</v>
      </c>
      <c r="AP495" s="315" t="s">
        <v>152</v>
      </c>
      <c r="AQ495" s="316"/>
      <c r="AR495" s="142" t="s">
        <v>152</v>
      </c>
      <c r="AS495" s="315" t="s">
        <v>150</v>
      </c>
      <c r="AT495" s="142" t="s">
        <v>152</v>
      </c>
      <c r="AU495" s="316"/>
      <c r="AV495" s="317" t="s">
        <v>152</v>
      </c>
      <c r="AW495" s="142" t="s">
        <v>152</v>
      </c>
    </row>
    <row r="496" spans="1:49" s="142" customFormat="1">
      <c r="A496" s="142" t="s">
        <v>10077</v>
      </c>
      <c r="B496" s="315" t="s">
        <v>5164</v>
      </c>
      <c r="C496" s="142" t="s">
        <v>3444</v>
      </c>
      <c r="D496" s="142" t="s">
        <v>3475</v>
      </c>
      <c r="E496" s="315" t="s">
        <v>12850</v>
      </c>
      <c r="F496" s="315" t="s">
        <v>1789</v>
      </c>
      <c r="G496" s="142" t="s">
        <v>1788</v>
      </c>
      <c r="H496" s="316" t="s">
        <v>3445</v>
      </c>
      <c r="I496" s="317">
        <v>19860</v>
      </c>
      <c r="J496" s="317">
        <v>0</v>
      </c>
      <c r="K496" s="317" t="s">
        <v>152</v>
      </c>
      <c r="L496" s="315">
        <v>58</v>
      </c>
      <c r="M496" s="315" t="s">
        <v>152</v>
      </c>
      <c r="N496" s="315" t="s">
        <v>152</v>
      </c>
      <c r="O496" s="315" t="s">
        <v>152</v>
      </c>
      <c r="P496" s="315" t="s">
        <v>12851</v>
      </c>
      <c r="Q496" s="315" t="s">
        <v>152</v>
      </c>
      <c r="R496" s="315" t="s">
        <v>152</v>
      </c>
      <c r="S496" s="315" t="s">
        <v>152</v>
      </c>
      <c r="T496" s="315" t="s">
        <v>152</v>
      </c>
      <c r="U496" s="315" t="s">
        <v>152</v>
      </c>
      <c r="V496" s="315" t="s">
        <v>152</v>
      </c>
      <c r="W496" s="142" t="s">
        <v>5526</v>
      </c>
      <c r="X496" s="142" t="s">
        <v>6493</v>
      </c>
      <c r="Y496" s="142" t="s">
        <v>152</v>
      </c>
      <c r="Z496" s="142" t="s">
        <v>3446</v>
      </c>
      <c r="AA496" s="315" t="s">
        <v>3447</v>
      </c>
      <c r="AB496" s="142" t="s">
        <v>10078</v>
      </c>
      <c r="AC496" s="142" t="s">
        <v>3446</v>
      </c>
      <c r="AD496" s="142" t="s">
        <v>3446</v>
      </c>
      <c r="AE496" s="142" t="s">
        <v>152</v>
      </c>
      <c r="AF496" s="315"/>
      <c r="AH496" s="318" t="s">
        <v>152</v>
      </c>
      <c r="AI496" s="315" t="s">
        <v>3446</v>
      </c>
      <c r="AJ496" s="315" t="s">
        <v>152</v>
      </c>
      <c r="AK496" s="142" t="s">
        <v>1386</v>
      </c>
      <c r="AL496" s="142" t="s">
        <v>152</v>
      </c>
      <c r="AM496" s="316" t="s">
        <v>152</v>
      </c>
      <c r="AN496" s="142" t="s">
        <v>152</v>
      </c>
      <c r="AO496" s="315" t="s">
        <v>1469</v>
      </c>
      <c r="AP496" s="315" t="s">
        <v>152</v>
      </c>
      <c r="AQ496" s="316"/>
      <c r="AR496" s="142" t="s">
        <v>152</v>
      </c>
      <c r="AS496" s="315" t="s">
        <v>150</v>
      </c>
      <c r="AT496" s="142" t="s">
        <v>152</v>
      </c>
      <c r="AU496" s="316"/>
      <c r="AV496" s="317" t="s">
        <v>152</v>
      </c>
      <c r="AW496" s="142" t="s">
        <v>152</v>
      </c>
    </row>
    <row r="497" spans="1:49" s="142" customFormat="1">
      <c r="A497" s="142" t="s">
        <v>8702</v>
      </c>
      <c r="B497" s="315" t="s">
        <v>261</v>
      </c>
      <c r="C497" s="142" t="s">
        <v>3444</v>
      </c>
      <c r="D497" s="142" t="s">
        <v>3448</v>
      </c>
      <c r="E497" s="315" t="s">
        <v>13616</v>
      </c>
      <c r="F497" s="315" t="s">
        <v>1789</v>
      </c>
      <c r="G497" s="142" t="s">
        <v>1788</v>
      </c>
      <c r="H497" s="316" t="s">
        <v>3445</v>
      </c>
      <c r="I497" s="317">
        <v>32213</v>
      </c>
      <c r="J497" s="317">
        <v>0</v>
      </c>
      <c r="K497" s="317" t="s">
        <v>152</v>
      </c>
      <c r="L497" s="315">
        <v>0</v>
      </c>
      <c r="M497" s="315" t="s">
        <v>152</v>
      </c>
      <c r="N497" s="315" t="s">
        <v>152</v>
      </c>
      <c r="O497" s="315" t="s">
        <v>152</v>
      </c>
      <c r="P497" s="315" t="s">
        <v>12488</v>
      </c>
      <c r="Q497" s="315" t="s">
        <v>152</v>
      </c>
      <c r="R497" s="315" t="s">
        <v>152</v>
      </c>
      <c r="S497" s="315" t="s">
        <v>152</v>
      </c>
      <c r="T497" s="315" t="s">
        <v>152</v>
      </c>
      <c r="U497" s="315" t="s">
        <v>152</v>
      </c>
      <c r="V497" s="315" t="s">
        <v>152</v>
      </c>
      <c r="W497" s="142" t="s">
        <v>3502</v>
      </c>
      <c r="X497" s="142" t="s">
        <v>6492</v>
      </c>
      <c r="Y497" s="142" t="s">
        <v>152</v>
      </c>
      <c r="Z497" s="142" t="s">
        <v>3446</v>
      </c>
      <c r="AA497" s="315" t="s">
        <v>3447</v>
      </c>
      <c r="AB497" s="142" t="s">
        <v>13617</v>
      </c>
      <c r="AC497" s="142" t="s">
        <v>3446</v>
      </c>
      <c r="AD497" s="142" t="s">
        <v>3446</v>
      </c>
      <c r="AE497" s="142" t="s">
        <v>152</v>
      </c>
      <c r="AF497" s="315"/>
      <c r="AH497" s="318" t="s">
        <v>152</v>
      </c>
      <c r="AI497" s="315" t="s">
        <v>3446</v>
      </c>
      <c r="AJ497" s="315" t="s">
        <v>152</v>
      </c>
      <c r="AK497" s="142" t="s">
        <v>152</v>
      </c>
      <c r="AL497" s="142" t="s">
        <v>1787</v>
      </c>
      <c r="AM497" s="316" t="s">
        <v>3503</v>
      </c>
      <c r="AN497" s="142" t="s">
        <v>152</v>
      </c>
      <c r="AO497" s="315" t="s">
        <v>1469</v>
      </c>
      <c r="AP497" s="315" t="s">
        <v>152</v>
      </c>
      <c r="AQ497" s="316"/>
      <c r="AR497" s="142" t="s">
        <v>152</v>
      </c>
      <c r="AS497" s="315" t="s">
        <v>150</v>
      </c>
      <c r="AT497" s="142" t="s">
        <v>152</v>
      </c>
      <c r="AU497" s="316"/>
      <c r="AV497" s="317" t="s">
        <v>152</v>
      </c>
      <c r="AW497" s="142" t="s">
        <v>152</v>
      </c>
    </row>
    <row r="498" spans="1:49" s="142" customFormat="1">
      <c r="A498" s="142" t="s">
        <v>11816</v>
      </c>
      <c r="B498" s="315" t="s">
        <v>2878</v>
      </c>
      <c r="C498" s="142" t="s">
        <v>3444</v>
      </c>
      <c r="D498" s="142" t="s">
        <v>3448</v>
      </c>
      <c r="E498" s="315" t="s">
        <v>13618</v>
      </c>
      <c r="F498" s="315" t="s">
        <v>1789</v>
      </c>
      <c r="G498" s="142" t="s">
        <v>1788</v>
      </c>
      <c r="H498" s="316" t="s">
        <v>3445</v>
      </c>
      <c r="I498" s="317">
        <v>12043</v>
      </c>
      <c r="J498" s="317">
        <v>0</v>
      </c>
      <c r="K498" s="317" t="s">
        <v>152</v>
      </c>
      <c r="L498" s="315">
        <v>8</v>
      </c>
      <c r="M498" s="315" t="s">
        <v>152</v>
      </c>
      <c r="N498" s="315" t="s">
        <v>152</v>
      </c>
      <c r="O498" s="315" t="s">
        <v>152</v>
      </c>
      <c r="P498" s="315" t="s">
        <v>13333</v>
      </c>
      <c r="Q498" s="315" t="s">
        <v>152</v>
      </c>
      <c r="R498" s="315" t="s">
        <v>152</v>
      </c>
      <c r="S498" s="315" t="s">
        <v>152</v>
      </c>
      <c r="T498" s="315" t="s">
        <v>152</v>
      </c>
      <c r="U498" s="315" t="s">
        <v>152</v>
      </c>
      <c r="V498" s="315" t="s">
        <v>152</v>
      </c>
      <c r="W498" s="142" t="s">
        <v>3455</v>
      </c>
      <c r="X498" s="142" t="s">
        <v>6492</v>
      </c>
      <c r="Y498" s="142" t="s">
        <v>152</v>
      </c>
      <c r="Z498" s="142" t="s">
        <v>3446</v>
      </c>
      <c r="AA498" s="315" t="s">
        <v>3447</v>
      </c>
      <c r="AB498" s="142" t="s">
        <v>13619</v>
      </c>
      <c r="AC498" s="142" t="s">
        <v>3446</v>
      </c>
      <c r="AD498" s="142" t="s">
        <v>3446</v>
      </c>
      <c r="AE498" s="142" t="s">
        <v>152</v>
      </c>
      <c r="AF498" s="315"/>
      <c r="AH498" s="318" t="s">
        <v>152</v>
      </c>
      <c r="AI498" s="315" t="s">
        <v>3446</v>
      </c>
      <c r="AJ498" s="315" t="s">
        <v>152</v>
      </c>
      <c r="AK498" s="142" t="s">
        <v>152</v>
      </c>
      <c r="AL498" s="142" t="s">
        <v>1787</v>
      </c>
      <c r="AM498" s="316" t="s">
        <v>3456</v>
      </c>
      <c r="AN498" s="142" t="s">
        <v>152</v>
      </c>
      <c r="AO498" s="315" t="s">
        <v>1469</v>
      </c>
      <c r="AP498" s="315" t="s">
        <v>152</v>
      </c>
      <c r="AQ498" s="316"/>
      <c r="AR498" s="142" t="s">
        <v>152</v>
      </c>
      <c r="AS498" s="315" t="s">
        <v>150</v>
      </c>
      <c r="AT498" s="142" t="s">
        <v>152</v>
      </c>
      <c r="AU498" s="316"/>
      <c r="AV498" s="317" t="s">
        <v>152</v>
      </c>
      <c r="AW498" s="142" t="s">
        <v>152</v>
      </c>
    </row>
    <row r="499" spans="1:49" s="142" customFormat="1">
      <c r="A499" s="142" t="s">
        <v>9929</v>
      </c>
      <c r="B499" s="315" t="s">
        <v>225</v>
      </c>
      <c r="C499" s="142" t="s">
        <v>3444</v>
      </c>
      <c r="D499" s="142" t="s">
        <v>3448</v>
      </c>
      <c r="E499" s="315" t="s">
        <v>13620</v>
      </c>
      <c r="F499" s="315" t="s">
        <v>1789</v>
      </c>
      <c r="G499" s="142" t="s">
        <v>1788</v>
      </c>
      <c r="H499" s="316" t="s">
        <v>3445</v>
      </c>
      <c r="I499" s="317">
        <v>14112</v>
      </c>
      <c r="J499" s="317">
        <v>0</v>
      </c>
      <c r="K499" s="317" t="s">
        <v>152</v>
      </c>
      <c r="L499" s="315">
        <v>0</v>
      </c>
      <c r="M499" s="315" t="s">
        <v>152</v>
      </c>
      <c r="N499" s="315" t="s">
        <v>152</v>
      </c>
      <c r="O499" s="315" t="s">
        <v>152</v>
      </c>
      <c r="P499" s="315" t="s">
        <v>12802</v>
      </c>
      <c r="Q499" s="315" t="s">
        <v>152</v>
      </c>
      <c r="R499" s="315" t="s">
        <v>152</v>
      </c>
      <c r="S499" s="315" t="s">
        <v>152</v>
      </c>
      <c r="T499" s="315" t="s">
        <v>152</v>
      </c>
      <c r="U499" s="315" t="s">
        <v>152</v>
      </c>
      <c r="V499" s="315" t="s">
        <v>152</v>
      </c>
      <c r="W499" s="142" t="s">
        <v>3777</v>
      </c>
      <c r="X499" s="142" t="s">
        <v>6492</v>
      </c>
      <c r="Y499" s="142" t="s">
        <v>152</v>
      </c>
      <c r="Z499" s="142" t="s">
        <v>3446</v>
      </c>
      <c r="AA499" s="315" t="s">
        <v>3447</v>
      </c>
      <c r="AB499" s="142" t="s">
        <v>13596</v>
      </c>
      <c r="AC499" s="142" t="s">
        <v>3446</v>
      </c>
      <c r="AD499" s="142" t="s">
        <v>3446</v>
      </c>
      <c r="AE499" s="142" t="s">
        <v>152</v>
      </c>
      <c r="AF499" s="315"/>
      <c r="AH499" s="318" t="s">
        <v>152</v>
      </c>
      <c r="AI499" s="315" t="s">
        <v>3446</v>
      </c>
      <c r="AJ499" s="315" t="s">
        <v>152</v>
      </c>
      <c r="AK499" s="142" t="s">
        <v>152</v>
      </c>
      <c r="AL499" s="142" t="s">
        <v>1787</v>
      </c>
      <c r="AM499" s="316" t="s">
        <v>3705</v>
      </c>
      <c r="AN499" s="142" t="s">
        <v>152</v>
      </c>
      <c r="AO499" s="315" t="s">
        <v>1469</v>
      </c>
      <c r="AP499" s="315" t="s">
        <v>152</v>
      </c>
      <c r="AQ499" s="316"/>
      <c r="AR499" s="142" t="s">
        <v>152</v>
      </c>
      <c r="AS499" s="315" t="s">
        <v>150</v>
      </c>
      <c r="AT499" s="142" t="s">
        <v>152</v>
      </c>
      <c r="AU499" s="316"/>
      <c r="AV499" s="317" t="s">
        <v>152</v>
      </c>
      <c r="AW499" s="142" t="s">
        <v>152</v>
      </c>
    </row>
    <row r="500" spans="1:49" s="142" customFormat="1">
      <c r="A500" s="142" t="s">
        <v>9823</v>
      </c>
      <c r="B500" s="315" t="s">
        <v>228</v>
      </c>
      <c r="C500" s="142" t="s">
        <v>3444</v>
      </c>
      <c r="D500" s="142" t="s">
        <v>3448</v>
      </c>
      <c r="E500" s="315" t="s">
        <v>13621</v>
      </c>
      <c r="F500" s="315" t="s">
        <v>1789</v>
      </c>
      <c r="G500" s="142" t="s">
        <v>1788</v>
      </c>
      <c r="H500" s="316" t="s">
        <v>3445</v>
      </c>
      <c r="I500" s="317">
        <v>22193</v>
      </c>
      <c r="J500" s="317">
        <v>0</v>
      </c>
      <c r="K500" s="317" t="s">
        <v>152</v>
      </c>
      <c r="L500" s="315">
        <v>0</v>
      </c>
      <c r="M500" s="315" t="s">
        <v>152</v>
      </c>
      <c r="N500" s="315" t="s">
        <v>152</v>
      </c>
      <c r="O500" s="315" t="s">
        <v>152</v>
      </c>
      <c r="P500" s="315" t="s">
        <v>12767</v>
      </c>
      <c r="Q500" s="315" t="s">
        <v>152</v>
      </c>
      <c r="R500" s="315" t="s">
        <v>152</v>
      </c>
      <c r="S500" s="315" t="s">
        <v>152</v>
      </c>
      <c r="T500" s="315" t="s">
        <v>152</v>
      </c>
      <c r="U500" s="315" t="s">
        <v>152</v>
      </c>
      <c r="V500" s="315" t="s">
        <v>152</v>
      </c>
      <c r="W500" s="142" t="s">
        <v>3813</v>
      </c>
      <c r="X500" s="142" t="s">
        <v>6492</v>
      </c>
      <c r="Y500" s="142" t="s">
        <v>152</v>
      </c>
      <c r="Z500" s="142" t="s">
        <v>3446</v>
      </c>
      <c r="AA500" s="315" t="s">
        <v>3447</v>
      </c>
      <c r="AB500" s="142" t="s">
        <v>13622</v>
      </c>
      <c r="AC500" s="142" t="s">
        <v>3446</v>
      </c>
      <c r="AD500" s="142" t="s">
        <v>3446</v>
      </c>
      <c r="AE500" s="142" t="s">
        <v>152</v>
      </c>
      <c r="AF500" s="315"/>
      <c r="AH500" s="318" t="s">
        <v>152</v>
      </c>
      <c r="AI500" s="315" t="s">
        <v>3446</v>
      </c>
      <c r="AJ500" s="315" t="s">
        <v>152</v>
      </c>
      <c r="AK500" s="142" t="s">
        <v>152</v>
      </c>
      <c r="AL500" s="142" t="s">
        <v>1787</v>
      </c>
      <c r="AM500" s="316" t="s">
        <v>3814</v>
      </c>
      <c r="AN500" s="142" t="s">
        <v>152</v>
      </c>
      <c r="AO500" s="315" t="s">
        <v>1469</v>
      </c>
      <c r="AP500" s="315" t="s">
        <v>152</v>
      </c>
      <c r="AQ500" s="316"/>
      <c r="AR500" s="142" t="s">
        <v>152</v>
      </c>
      <c r="AS500" s="315" t="s">
        <v>150</v>
      </c>
      <c r="AT500" s="142" t="s">
        <v>152</v>
      </c>
      <c r="AU500" s="316"/>
      <c r="AV500" s="317" t="s">
        <v>152</v>
      </c>
      <c r="AW500" s="142" t="s">
        <v>152</v>
      </c>
    </row>
    <row r="501" spans="1:49" s="142" customFormat="1">
      <c r="A501" s="142" t="s">
        <v>10347</v>
      </c>
      <c r="B501" s="315" t="s">
        <v>233</v>
      </c>
      <c r="C501" s="142" t="s">
        <v>3444</v>
      </c>
      <c r="D501" s="142" t="s">
        <v>3448</v>
      </c>
      <c r="E501" s="315" t="s">
        <v>13623</v>
      </c>
      <c r="F501" s="315" t="s">
        <v>1789</v>
      </c>
      <c r="G501" s="142" t="s">
        <v>1788</v>
      </c>
      <c r="H501" s="316" t="s">
        <v>3445</v>
      </c>
      <c r="I501" s="317">
        <v>24025</v>
      </c>
      <c r="J501" s="317">
        <v>0</v>
      </c>
      <c r="K501" s="317" t="s">
        <v>152</v>
      </c>
      <c r="L501" s="315">
        <v>0</v>
      </c>
      <c r="M501" s="315" t="s">
        <v>152</v>
      </c>
      <c r="N501" s="315" t="s">
        <v>152</v>
      </c>
      <c r="O501" s="315" t="s">
        <v>152</v>
      </c>
      <c r="P501" s="315" t="s">
        <v>12957</v>
      </c>
      <c r="Q501" s="315" t="s">
        <v>152</v>
      </c>
      <c r="R501" s="315" t="s">
        <v>152</v>
      </c>
      <c r="S501" s="315" t="s">
        <v>152</v>
      </c>
      <c r="T501" s="315" t="s">
        <v>152</v>
      </c>
      <c r="U501" s="315" t="s">
        <v>152</v>
      </c>
      <c r="V501" s="315" t="s">
        <v>152</v>
      </c>
      <c r="W501" s="142" t="s">
        <v>3743</v>
      </c>
      <c r="X501" s="142" t="s">
        <v>6492</v>
      </c>
      <c r="Y501" s="142" t="s">
        <v>152</v>
      </c>
      <c r="Z501" s="142" t="s">
        <v>3446</v>
      </c>
      <c r="AA501" s="315" t="s">
        <v>3447</v>
      </c>
      <c r="AB501" s="142" t="s">
        <v>13601</v>
      </c>
      <c r="AC501" s="142" t="s">
        <v>3446</v>
      </c>
      <c r="AD501" s="142" t="s">
        <v>3446</v>
      </c>
      <c r="AE501" s="142" t="s">
        <v>152</v>
      </c>
      <c r="AF501" s="315"/>
      <c r="AH501" s="318" t="s">
        <v>152</v>
      </c>
      <c r="AI501" s="315" t="s">
        <v>3446</v>
      </c>
      <c r="AJ501" s="315" t="s">
        <v>152</v>
      </c>
      <c r="AK501" s="142" t="s">
        <v>152</v>
      </c>
      <c r="AL501" s="142" t="s">
        <v>1787</v>
      </c>
      <c r="AM501" s="316" t="s">
        <v>3700</v>
      </c>
      <c r="AN501" s="142" t="s">
        <v>152</v>
      </c>
      <c r="AO501" s="315" t="s">
        <v>1469</v>
      </c>
      <c r="AP501" s="315" t="s">
        <v>152</v>
      </c>
      <c r="AQ501" s="316"/>
      <c r="AR501" s="142" t="s">
        <v>152</v>
      </c>
      <c r="AS501" s="315" t="s">
        <v>150</v>
      </c>
      <c r="AT501" s="142" t="s">
        <v>152</v>
      </c>
      <c r="AU501" s="316"/>
      <c r="AV501" s="317" t="s">
        <v>152</v>
      </c>
      <c r="AW501" s="142" t="s">
        <v>152</v>
      </c>
    </row>
    <row r="502" spans="1:49" s="142" customFormat="1">
      <c r="A502" s="142" t="s">
        <v>9931</v>
      </c>
      <c r="B502" s="315" t="s">
        <v>237</v>
      </c>
      <c r="C502" s="142" t="s">
        <v>3444</v>
      </c>
      <c r="D502" s="142" t="s">
        <v>3448</v>
      </c>
      <c r="E502" s="315" t="s">
        <v>13624</v>
      </c>
      <c r="F502" s="315" t="s">
        <v>1789</v>
      </c>
      <c r="G502" s="142" t="s">
        <v>1788</v>
      </c>
      <c r="H502" s="316" t="s">
        <v>3445</v>
      </c>
      <c r="I502" s="317">
        <v>17883</v>
      </c>
      <c r="J502" s="317">
        <v>0</v>
      </c>
      <c r="K502" s="317" t="s">
        <v>152</v>
      </c>
      <c r="L502" s="315">
        <v>20</v>
      </c>
      <c r="M502" s="315" t="s">
        <v>152</v>
      </c>
      <c r="N502" s="315" t="s">
        <v>152</v>
      </c>
      <c r="O502" s="315" t="s">
        <v>152</v>
      </c>
      <c r="P502" s="315" t="s">
        <v>12804</v>
      </c>
      <c r="Q502" s="315" t="s">
        <v>152</v>
      </c>
      <c r="R502" s="315" t="s">
        <v>152</v>
      </c>
      <c r="S502" s="315" t="s">
        <v>152</v>
      </c>
      <c r="T502" s="315" t="s">
        <v>152</v>
      </c>
      <c r="U502" s="315" t="s">
        <v>152</v>
      </c>
      <c r="V502" s="315" t="s">
        <v>152</v>
      </c>
      <c r="W502" s="142" t="s">
        <v>3773</v>
      </c>
      <c r="X502" s="142" t="s">
        <v>6492</v>
      </c>
      <c r="Y502" s="142" t="s">
        <v>152</v>
      </c>
      <c r="Z502" s="142" t="s">
        <v>3446</v>
      </c>
      <c r="AA502" s="315" t="s">
        <v>3447</v>
      </c>
      <c r="AB502" s="142" t="s">
        <v>13625</v>
      </c>
      <c r="AC502" s="142" t="s">
        <v>3446</v>
      </c>
      <c r="AD502" s="142" t="s">
        <v>3446</v>
      </c>
      <c r="AE502" s="142" t="s">
        <v>152</v>
      </c>
      <c r="AF502" s="315"/>
      <c r="AH502" s="318" t="s">
        <v>152</v>
      </c>
      <c r="AI502" s="315" t="s">
        <v>3446</v>
      </c>
      <c r="AJ502" s="315" t="s">
        <v>152</v>
      </c>
      <c r="AK502" s="142" t="s">
        <v>152</v>
      </c>
      <c r="AL502" s="142" t="s">
        <v>1787</v>
      </c>
      <c r="AM502" s="316" t="s">
        <v>3774</v>
      </c>
      <c r="AN502" s="142" t="s">
        <v>152</v>
      </c>
      <c r="AO502" s="315" t="s">
        <v>1469</v>
      </c>
      <c r="AP502" s="315" t="s">
        <v>152</v>
      </c>
      <c r="AQ502" s="316"/>
      <c r="AR502" s="142" t="s">
        <v>152</v>
      </c>
      <c r="AS502" s="315" t="s">
        <v>150</v>
      </c>
      <c r="AT502" s="142" t="s">
        <v>152</v>
      </c>
      <c r="AU502" s="316"/>
      <c r="AV502" s="317" t="s">
        <v>152</v>
      </c>
      <c r="AW502" s="142" t="s">
        <v>152</v>
      </c>
    </row>
    <row r="503" spans="1:49" s="142" customFormat="1">
      <c r="A503" s="142" t="s">
        <v>10299</v>
      </c>
      <c r="B503" s="315" t="s">
        <v>247</v>
      </c>
      <c r="C503" s="142" t="s">
        <v>3444</v>
      </c>
      <c r="D503" s="142" t="s">
        <v>3448</v>
      </c>
      <c r="E503" s="315" t="s">
        <v>13626</v>
      </c>
      <c r="F503" s="315" t="s">
        <v>1789</v>
      </c>
      <c r="G503" s="142" t="s">
        <v>1788</v>
      </c>
      <c r="H503" s="316" t="s">
        <v>3445</v>
      </c>
      <c r="I503" s="317">
        <v>30164</v>
      </c>
      <c r="J503" s="317">
        <v>0</v>
      </c>
      <c r="K503" s="317" t="s">
        <v>152</v>
      </c>
      <c r="L503" s="315">
        <v>16</v>
      </c>
      <c r="M503" s="315" t="s">
        <v>152</v>
      </c>
      <c r="N503" s="315" t="s">
        <v>152</v>
      </c>
      <c r="O503" s="315" t="s">
        <v>152</v>
      </c>
      <c r="P503" s="315" t="s">
        <v>12922</v>
      </c>
      <c r="Q503" s="315" t="s">
        <v>152</v>
      </c>
      <c r="R503" s="315" t="s">
        <v>152</v>
      </c>
      <c r="S503" s="315" t="s">
        <v>152</v>
      </c>
      <c r="T503" s="315" t="s">
        <v>152</v>
      </c>
      <c r="U503" s="315" t="s">
        <v>152</v>
      </c>
      <c r="V503" s="315" t="s">
        <v>152</v>
      </c>
      <c r="W503" s="142" t="s">
        <v>3541</v>
      </c>
      <c r="X503" s="142" t="s">
        <v>6492</v>
      </c>
      <c r="Y503" s="142" t="s">
        <v>152</v>
      </c>
      <c r="Z503" s="142" t="s">
        <v>3446</v>
      </c>
      <c r="AA503" s="315" t="s">
        <v>3447</v>
      </c>
      <c r="AB503" s="142" t="s">
        <v>13608</v>
      </c>
      <c r="AC503" s="142" t="s">
        <v>3446</v>
      </c>
      <c r="AD503" s="142" t="s">
        <v>3446</v>
      </c>
      <c r="AE503" s="142" t="s">
        <v>152</v>
      </c>
      <c r="AF503" s="315"/>
      <c r="AH503" s="318" t="s">
        <v>152</v>
      </c>
      <c r="AI503" s="315" t="s">
        <v>3446</v>
      </c>
      <c r="AJ503" s="315" t="s">
        <v>152</v>
      </c>
      <c r="AK503" s="142" t="s">
        <v>152</v>
      </c>
      <c r="AL503" s="142" t="s">
        <v>1787</v>
      </c>
      <c r="AM503" s="316" t="s">
        <v>3542</v>
      </c>
      <c r="AN503" s="142" t="s">
        <v>152</v>
      </c>
      <c r="AO503" s="315" t="s">
        <v>1469</v>
      </c>
      <c r="AP503" s="315" t="s">
        <v>152</v>
      </c>
      <c r="AQ503" s="316"/>
      <c r="AR503" s="142" t="s">
        <v>152</v>
      </c>
      <c r="AS503" s="315" t="s">
        <v>150</v>
      </c>
      <c r="AT503" s="142" t="s">
        <v>152</v>
      </c>
      <c r="AU503" s="316"/>
      <c r="AV503" s="317" t="s">
        <v>152</v>
      </c>
      <c r="AW503" s="142" t="s">
        <v>152</v>
      </c>
    </row>
    <row r="504" spans="1:49" s="142" customFormat="1">
      <c r="A504" s="142" t="s">
        <v>10300</v>
      </c>
      <c r="B504" s="315" t="s">
        <v>256</v>
      </c>
      <c r="C504" s="142" t="s">
        <v>3444</v>
      </c>
      <c r="D504" s="142" t="s">
        <v>3448</v>
      </c>
      <c r="E504" s="315" t="s">
        <v>13627</v>
      </c>
      <c r="F504" s="315" t="s">
        <v>1789</v>
      </c>
      <c r="G504" s="142" t="s">
        <v>1788</v>
      </c>
      <c r="H504" s="316" t="s">
        <v>3445</v>
      </c>
      <c r="I504" s="317">
        <v>30920</v>
      </c>
      <c r="J504" s="317">
        <v>0</v>
      </c>
      <c r="K504" s="317" t="s">
        <v>152</v>
      </c>
      <c r="L504" s="315">
        <v>14</v>
      </c>
      <c r="M504" s="315" t="s">
        <v>152</v>
      </c>
      <c r="N504" s="315" t="s">
        <v>152</v>
      </c>
      <c r="O504" s="315" t="s">
        <v>152</v>
      </c>
      <c r="P504" s="315" t="s">
        <v>12923</v>
      </c>
      <c r="Q504" s="315" t="s">
        <v>152</v>
      </c>
      <c r="R504" s="315" t="s">
        <v>152</v>
      </c>
      <c r="S504" s="315" t="s">
        <v>152</v>
      </c>
      <c r="T504" s="315" t="s">
        <v>152</v>
      </c>
      <c r="U504" s="315" t="s">
        <v>152</v>
      </c>
      <c r="V504" s="315" t="s">
        <v>152</v>
      </c>
      <c r="W504" s="142" t="s">
        <v>3539</v>
      </c>
      <c r="X504" s="142" t="s">
        <v>6492</v>
      </c>
      <c r="Y504" s="142" t="s">
        <v>152</v>
      </c>
      <c r="Z504" s="142" t="s">
        <v>3446</v>
      </c>
      <c r="AA504" s="315" t="s">
        <v>3447</v>
      </c>
      <c r="AB504" s="142" t="s">
        <v>13556</v>
      </c>
      <c r="AC504" s="142" t="s">
        <v>3446</v>
      </c>
      <c r="AD504" s="142" t="s">
        <v>3446</v>
      </c>
      <c r="AE504" s="142" t="s">
        <v>152</v>
      </c>
      <c r="AF504" s="315"/>
      <c r="AH504" s="318" t="s">
        <v>152</v>
      </c>
      <c r="AI504" s="315" t="s">
        <v>3446</v>
      </c>
      <c r="AJ504" s="315" t="s">
        <v>152</v>
      </c>
      <c r="AK504" s="142" t="s">
        <v>152</v>
      </c>
      <c r="AL504" s="142" t="s">
        <v>1787</v>
      </c>
      <c r="AM504" s="316" t="s">
        <v>3540</v>
      </c>
      <c r="AN504" s="142" t="s">
        <v>152</v>
      </c>
      <c r="AO504" s="315" t="s">
        <v>1469</v>
      </c>
      <c r="AP504" s="315" t="s">
        <v>152</v>
      </c>
      <c r="AQ504" s="316"/>
      <c r="AR504" s="142" t="s">
        <v>152</v>
      </c>
      <c r="AS504" s="315" t="s">
        <v>150</v>
      </c>
      <c r="AT504" s="142" t="s">
        <v>152</v>
      </c>
      <c r="AU504" s="316"/>
      <c r="AV504" s="317" t="s">
        <v>152</v>
      </c>
      <c r="AW504" s="142" t="s">
        <v>152</v>
      </c>
    </row>
    <row r="505" spans="1:49" s="142" customFormat="1">
      <c r="A505" s="142" t="s">
        <v>11718</v>
      </c>
      <c r="B505" s="315" t="s">
        <v>11719</v>
      </c>
      <c r="C505" s="142" t="s">
        <v>3444</v>
      </c>
      <c r="D505" s="142" t="s">
        <v>5257</v>
      </c>
      <c r="E505" s="315" t="s">
        <v>11720</v>
      </c>
      <c r="F505" s="315" t="s">
        <v>1789</v>
      </c>
      <c r="G505" s="142" t="s">
        <v>150</v>
      </c>
      <c r="H505" s="316" t="s">
        <v>3445</v>
      </c>
      <c r="I505" s="317">
        <v>14854</v>
      </c>
      <c r="J505" s="317">
        <v>0</v>
      </c>
      <c r="K505" s="317" t="s">
        <v>152</v>
      </c>
      <c r="L505" s="315">
        <v>0</v>
      </c>
      <c r="M505" s="315" t="s">
        <v>152</v>
      </c>
      <c r="N505" s="315" t="s">
        <v>152</v>
      </c>
      <c r="O505" s="315" t="s">
        <v>152</v>
      </c>
      <c r="P505" s="315" t="s">
        <v>13300</v>
      </c>
      <c r="Q505" s="315" t="s">
        <v>152</v>
      </c>
      <c r="R505" s="315" t="s">
        <v>152</v>
      </c>
      <c r="S505" s="315" t="s">
        <v>152</v>
      </c>
      <c r="T505" s="315" t="s">
        <v>152</v>
      </c>
      <c r="U505" s="315" t="s">
        <v>152</v>
      </c>
      <c r="V505" s="315" t="s">
        <v>152</v>
      </c>
      <c r="W505" s="142" t="s">
        <v>11721</v>
      </c>
      <c r="X505" s="142" t="s">
        <v>6492</v>
      </c>
      <c r="Y505" s="142" t="s">
        <v>152</v>
      </c>
      <c r="Z505" s="142" t="s">
        <v>3446</v>
      </c>
      <c r="AA505" s="315" t="s">
        <v>3447</v>
      </c>
      <c r="AC505" s="142" t="s">
        <v>3446</v>
      </c>
      <c r="AD505" s="142" t="s">
        <v>3446</v>
      </c>
      <c r="AE505" s="142" t="s">
        <v>152</v>
      </c>
      <c r="AF505" s="315"/>
      <c r="AH505" s="318" t="s">
        <v>152</v>
      </c>
      <c r="AI505" s="315" t="s">
        <v>3446</v>
      </c>
      <c r="AJ505" s="315" t="s">
        <v>152</v>
      </c>
      <c r="AK505" s="142" t="s">
        <v>11722</v>
      </c>
      <c r="AL505" s="142" t="s">
        <v>1787</v>
      </c>
      <c r="AM505" s="316" t="s">
        <v>11723</v>
      </c>
      <c r="AN505" s="142" t="s">
        <v>152</v>
      </c>
      <c r="AO505" s="315" t="s">
        <v>1469</v>
      </c>
      <c r="AP505" s="315" t="s">
        <v>152</v>
      </c>
      <c r="AQ505" s="316"/>
      <c r="AR505" s="142" t="s">
        <v>152</v>
      </c>
      <c r="AS505" s="315" t="s">
        <v>150</v>
      </c>
      <c r="AT505" s="142" t="s">
        <v>152</v>
      </c>
      <c r="AU505" s="316"/>
      <c r="AV505" s="317" t="s">
        <v>152</v>
      </c>
      <c r="AW505" s="142" t="s">
        <v>152</v>
      </c>
    </row>
    <row r="506" spans="1:49" s="142" customFormat="1">
      <c r="A506" s="142" t="s">
        <v>11645</v>
      </c>
      <c r="B506" s="315" t="s">
        <v>484</v>
      </c>
      <c r="C506" s="142" t="s">
        <v>3444</v>
      </c>
      <c r="D506" s="142" t="s">
        <v>3448</v>
      </c>
      <c r="E506" s="315" t="s">
        <v>11646</v>
      </c>
      <c r="F506" s="315" t="s">
        <v>1789</v>
      </c>
      <c r="G506" s="142" t="s">
        <v>1788</v>
      </c>
      <c r="H506" s="316" t="s">
        <v>3445</v>
      </c>
      <c r="I506" s="317">
        <v>10629</v>
      </c>
      <c r="J506" s="317">
        <v>0</v>
      </c>
      <c r="K506" s="317" t="s">
        <v>152</v>
      </c>
      <c r="L506" s="315">
        <v>10</v>
      </c>
      <c r="M506" s="315" t="s">
        <v>152</v>
      </c>
      <c r="N506" s="315" t="s">
        <v>152</v>
      </c>
      <c r="O506" s="315" t="s">
        <v>152</v>
      </c>
      <c r="P506" s="315" t="s">
        <v>13278</v>
      </c>
      <c r="Q506" s="315" t="s">
        <v>152</v>
      </c>
      <c r="R506" s="315" t="s">
        <v>152</v>
      </c>
      <c r="S506" s="315" t="s">
        <v>152</v>
      </c>
      <c r="T506" s="315" t="s">
        <v>152</v>
      </c>
      <c r="U506" s="315" t="s">
        <v>152</v>
      </c>
      <c r="V506" s="315" t="s">
        <v>152</v>
      </c>
      <c r="W506" s="142" t="s">
        <v>3900</v>
      </c>
      <c r="X506" s="142" t="s">
        <v>6492</v>
      </c>
      <c r="Y506" s="142" t="s">
        <v>152</v>
      </c>
      <c r="Z506" s="142" t="s">
        <v>3446</v>
      </c>
      <c r="AA506" s="315" t="s">
        <v>3447</v>
      </c>
      <c r="AB506" s="142" t="s">
        <v>11647</v>
      </c>
      <c r="AC506" s="142" t="s">
        <v>3446</v>
      </c>
      <c r="AD506" s="142" t="s">
        <v>3446</v>
      </c>
      <c r="AE506" s="142" t="s">
        <v>152</v>
      </c>
      <c r="AF506" s="315"/>
      <c r="AH506" s="318" t="s">
        <v>152</v>
      </c>
      <c r="AI506" s="315" t="s">
        <v>3446</v>
      </c>
      <c r="AJ506" s="315" t="s">
        <v>152</v>
      </c>
      <c r="AK506" s="142" t="s">
        <v>2933</v>
      </c>
      <c r="AL506" s="142" t="s">
        <v>152</v>
      </c>
      <c r="AM506" s="316" t="s">
        <v>152</v>
      </c>
      <c r="AN506" s="142" t="s">
        <v>152</v>
      </c>
      <c r="AO506" s="315" t="s">
        <v>1469</v>
      </c>
      <c r="AP506" s="315" t="s">
        <v>152</v>
      </c>
      <c r="AQ506" s="316"/>
      <c r="AR506" s="142" t="s">
        <v>152</v>
      </c>
      <c r="AS506" s="315" t="s">
        <v>150</v>
      </c>
      <c r="AT506" s="142" t="s">
        <v>152</v>
      </c>
      <c r="AU506" s="316"/>
      <c r="AV506" s="317" t="s">
        <v>152</v>
      </c>
      <c r="AW506" s="142" t="s">
        <v>152</v>
      </c>
    </row>
    <row r="507" spans="1:49" s="142" customFormat="1">
      <c r="A507" s="142" t="s">
        <v>11651</v>
      </c>
      <c r="B507" s="315" t="s">
        <v>1676</v>
      </c>
      <c r="C507" s="142" t="s">
        <v>3444</v>
      </c>
      <c r="D507" s="142" t="s">
        <v>3448</v>
      </c>
      <c r="E507" s="315" t="s">
        <v>13280</v>
      </c>
      <c r="F507" s="315" t="s">
        <v>1789</v>
      </c>
      <c r="G507" s="142" t="s">
        <v>1788</v>
      </c>
      <c r="H507" s="316" t="s">
        <v>3445</v>
      </c>
      <c r="I507" s="317">
        <v>10119</v>
      </c>
      <c r="J507" s="317">
        <v>0</v>
      </c>
      <c r="K507" s="317" t="s">
        <v>152</v>
      </c>
      <c r="L507" s="315">
        <v>12</v>
      </c>
      <c r="M507" s="315" t="s">
        <v>152</v>
      </c>
      <c r="N507" s="315" t="s">
        <v>152</v>
      </c>
      <c r="O507" s="315" t="s">
        <v>152</v>
      </c>
      <c r="P507" s="315" t="s">
        <v>13281</v>
      </c>
      <c r="Q507" s="315" t="s">
        <v>152</v>
      </c>
      <c r="R507" s="315" t="s">
        <v>152</v>
      </c>
      <c r="S507" s="315" t="s">
        <v>152</v>
      </c>
      <c r="T507" s="315" t="s">
        <v>152</v>
      </c>
      <c r="U507" s="315" t="s">
        <v>152</v>
      </c>
      <c r="V507" s="315" t="s">
        <v>152</v>
      </c>
      <c r="W507" s="142" t="s">
        <v>3899</v>
      </c>
      <c r="X507" s="142" t="s">
        <v>6492</v>
      </c>
      <c r="Y507" s="142" t="s">
        <v>152</v>
      </c>
      <c r="Z507" s="142" t="s">
        <v>3446</v>
      </c>
      <c r="AA507" s="315" t="s">
        <v>3447</v>
      </c>
      <c r="AB507" s="142" t="s">
        <v>11652</v>
      </c>
      <c r="AC507" s="142" t="s">
        <v>3446</v>
      </c>
      <c r="AD507" s="142" t="s">
        <v>3446</v>
      </c>
      <c r="AE507" s="142" t="s">
        <v>152</v>
      </c>
      <c r="AF507" s="315"/>
      <c r="AH507" s="318" t="s">
        <v>152</v>
      </c>
      <c r="AI507" s="315" t="s">
        <v>3446</v>
      </c>
      <c r="AJ507" s="315" t="s">
        <v>152</v>
      </c>
      <c r="AK507" s="142" t="s">
        <v>2937</v>
      </c>
      <c r="AL507" s="142" t="s">
        <v>152</v>
      </c>
      <c r="AM507" s="316" t="s">
        <v>152</v>
      </c>
      <c r="AN507" s="142" t="s">
        <v>152</v>
      </c>
      <c r="AO507" s="315" t="s">
        <v>1469</v>
      </c>
      <c r="AP507" s="315" t="s">
        <v>152</v>
      </c>
      <c r="AQ507" s="316"/>
      <c r="AR507" s="142" t="s">
        <v>152</v>
      </c>
      <c r="AS507" s="315" t="s">
        <v>150</v>
      </c>
      <c r="AT507" s="142" t="s">
        <v>152</v>
      </c>
      <c r="AU507" s="316"/>
      <c r="AV507" s="317" t="s">
        <v>152</v>
      </c>
      <c r="AW507" s="142" t="s">
        <v>152</v>
      </c>
    </row>
    <row r="508" spans="1:49" s="142" customFormat="1">
      <c r="A508" s="142" t="s">
        <v>10436</v>
      </c>
      <c r="B508" s="315" t="s">
        <v>4808</v>
      </c>
      <c r="C508" s="142" t="s">
        <v>3444</v>
      </c>
      <c r="D508" s="142" t="s">
        <v>5350</v>
      </c>
      <c r="E508" s="315" t="s">
        <v>10437</v>
      </c>
      <c r="F508" s="315" t="s">
        <v>1789</v>
      </c>
      <c r="G508" s="142" t="s">
        <v>1788</v>
      </c>
      <c r="H508" s="316" t="s">
        <v>3445</v>
      </c>
      <c r="I508" s="317">
        <v>22302</v>
      </c>
      <c r="J508" s="317">
        <v>0</v>
      </c>
      <c r="K508" s="317" t="s">
        <v>152</v>
      </c>
      <c r="L508" s="315">
        <v>0</v>
      </c>
      <c r="M508" s="315" t="s">
        <v>152</v>
      </c>
      <c r="N508" s="315" t="s">
        <v>152</v>
      </c>
      <c r="O508" s="315" t="s">
        <v>152</v>
      </c>
      <c r="P508" s="315" t="s">
        <v>12991</v>
      </c>
      <c r="Q508" s="315" t="s">
        <v>152</v>
      </c>
      <c r="R508" s="315" t="s">
        <v>152</v>
      </c>
      <c r="S508" s="315" t="s">
        <v>152</v>
      </c>
      <c r="T508" s="315" t="s">
        <v>152</v>
      </c>
      <c r="U508" s="315" t="s">
        <v>152</v>
      </c>
      <c r="V508" s="315" t="s">
        <v>152</v>
      </c>
      <c r="W508" s="142" t="s">
        <v>5432</v>
      </c>
      <c r="X508" s="142" t="s">
        <v>6492</v>
      </c>
      <c r="Y508" s="142" t="s">
        <v>152</v>
      </c>
      <c r="Z508" s="142" t="s">
        <v>3446</v>
      </c>
      <c r="AA508" s="315" t="s">
        <v>3447</v>
      </c>
      <c r="AB508" s="142" t="s">
        <v>10438</v>
      </c>
      <c r="AC508" s="142" t="s">
        <v>3446</v>
      </c>
      <c r="AD508" s="142" t="s">
        <v>3446</v>
      </c>
      <c r="AE508" s="142" t="s">
        <v>152</v>
      </c>
      <c r="AF508" s="315"/>
      <c r="AH508" s="318" t="s">
        <v>152</v>
      </c>
      <c r="AI508" s="315" t="s">
        <v>3446</v>
      </c>
      <c r="AJ508" s="315" t="s">
        <v>152</v>
      </c>
      <c r="AK508" s="142" t="s">
        <v>152</v>
      </c>
      <c r="AL508" s="142" t="s">
        <v>1787</v>
      </c>
      <c r="AM508" s="316" t="s">
        <v>5433</v>
      </c>
      <c r="AN508" s="142" t="s">
        <v>152</v>
      </c>
      <c r="AO508" s="315" t="s">
        <v>1469</v>
      </c>
      <c r="AP508" s="315" t="s">
        <v>152</v>
      </c>
      <c r="AQ508" s="316"/>
      <c r="AR508" s="142" t="s">
        <v>152</v>
      </c>
      <c r="AS508" s="315" t="s">
        <v>150</v>
      </c>
      <c r="AT508" s="142" t="s">
        <v>152</v>
      </c>
      <c r="AU508" s="316"/>
      <c r="AV508" s="317" t="s">
        <v>152</v>
      </c>
      <c r="AW508" s="142" t="s">
        <v>152</v>
      </c>
    </row>
    <row r="509" spans="1:49" s="142" customFormat="1">
      <c r="A509" s="142" t="s">
        <v>9707</v>
      </c>
      <c r="B509" s="315" t="s">
        <v>5099</v>
      </c>
      <c r="C509" s="142" t="s">
        <v>3444</v>
      </c>
      <c r="D509" s="142" t="s">
        <v>5350</v>
      </c>
      <c r="E509" s="315" t="s">
        <v>12727</v>
      </c>
      <c r="F509" s="315" t="s">
        <v>1789</v>
      </c>
      <c r="G509" s="142" t="s">
        <v>1788</v>
      </c>
      <c r="H509" s="316" t="s">
        <v>3445</v>
      </c>
      <c r="I509" s="317">
        <v>19498</v>
      </c>
      <c r="J509" s="317">
        <v>0</v>
      </c>
      <c r="K509" s="317" t="s">
        <v>152</v>
      </c>
      <c r="L509" s="315">
        <v>33</v>
      </c>
      <c r="M509" s="315" t="s">
        <v>152</v>
      </c>
      <c r="N509" s="315" t="s">
        <v>152</v>
      </c>
      <c r="O509" s="315" t="s">
        <v>152</v>
      </c>
      <c r="P509" s="315" t="s">
        <v>12728</v>
      </c>
      <c r="Q509" s="315" t="s">
        <v>152</v>
      </c>
      <c r="R509" s="315" t="s">
        <v>152</v>
      </c>
      <c r="S509" s="315" t="s">
        <v>152</v>
      </c>
      <c r="T509" s="315" t="s">
        <v>152</v>
      </c>
      <c r="U509" s="315" t="s">
        <v>152</v>
      </c>
      <c r="V509" s="315" t="s">
        <v>152</v>
      </c>
      <c r="W509" s="142" t="s">
        <v>5425</v>
      </c>
      <c r="X509" s="142" t="s">
        <v>6492</v>
      </c>
      <c r="Y509" s="142" t="s">
        <v>152</v>
      </c>
      <c r="Z509" s="142" t="s">
        <v>3446</v>
      </c>
      <c r="AA509" s="315" t="s">
        <v>3447</v>
      </c>
      <c r="AB509" s="142" t="s">
        <v>9708</v>
      </c>
      <c r="AC509" s="142" t="s">
        <v>3446</v>
      </c>
      <c r="AD509" s="142" t="s">
        <v>3446</v>
      </c>
      <c r="AE509" s="142" t="s">
        <v>152</v>
      </c>
      <c r="AF509" s="315"/>
      <c r="AH509" s="318" t="s">
        <v>152</v>
      </c>
      <c r="AI509" s="315" t="s">
        <v>3446</v>
      </c>
      <c r="AJ509" s="315" t="s">
        <v>152</v>
      </c>
      <c r="AK509" s="142" t="s">
        <v>152</v>
      </c>
      <c r="AL509" s="142" t="s">
        <v>1787</v>
      </c>
      <c r="AM509" s="316" t="s">
        <v>5426</v>
      </c>
      <c r="AN509" s="142" t="s">
        <v>152</v>
      </c>
      <c r="AO509" s="315" t="s">
        <v>1469</v>
      </c>
      <c r="AP509" s="315" t="s">
        <v>152</v>
      </c>
      <c r="AQ509" s="316"/>
      <c r="AR509" s="142" t="s">
        <v>152</v>
      </c>
      <c r="AS509" s="315" t="s">
        <v>150</v>
      </c>
      <c r="AT509" s="142" t="s">
        <v>152</v>
      </c>
      <c r="AU509" s="316"/>
      <c r="AV509" s="317" t="s">
        <v>152</v>
      </c>
      <c r="AW509" s="142" t="s">
        <v>152</v>
      </c>
    </row>
    <row r="510" spans="1:49" s="142" customFormat="1">
      <c r="A510" s="142" t="s">
        <v>9962</v>
      </c>
      <c r="B510" s="315" t="s">
        <v>4809</v>
      </c>
      <c r="C510" s="142" t="s">
        <v>3444</v>
      </c>
      <c r="D510" s="142" t="s">
        <v>5350</v>
      </c>
      <c r="E510" s="315" t="s">
        <v>9963</v>
      </c>
      <c r="F510" s="315" t="s">
        <v>1789</v>
      </c>
      <c r="G510" s="142" t="s">
        <v>1788</v>
      </c>
      <c r="H510" s="316" t="s">
        <v>3445</v>
      </c>
      <c r="I510" s="317">
        <v>23918</v>
      </c>
      <c r="J510" s="317">
        <v>0</v>
      </c>
      <c r="K510" s="317" t="s">
        <v>152</v>
      </c>
      <c r="L510" s="315">
        <v>0</v>
      </c>
      <c r="M510" s="315" t="s">
        <v>152</v>
      </c>
      <c r="N510" s="315" t="s">
        <v>152</v>
      </c>
      <c r="O510" s="315" t="s">
        <v>152</v>
      </c>
      <c r="P510" s="315" t="s">
        <v>12817</v>
      </c>
      <c r="Q510" s="315" t="s">
        <v>152</v>
      </c>
      <c r="R510" s="315" t="s">
        <v>152</v>
      </c>
      <c r="S510" s="315" t="s">
        <v>152</v>
      </c>
      <c r="T510" s="315" t="s">
        <v>152</v>
      </c>
      <c r="U510" s="315" t="s">
        <v>152</v>
      </c>
      <c r="V510" s="315" t="s">
        <v>152</v>
      </c>
      <c r="W510" s="142" t="s">
        <v>5470</v>
      </c>
      <c r="X510" s="142" t="s">
        <v>6492</v>
      </c>
      <c r="Y510" s="142" t="s">
        <v>152</v>
      </c>
      <c r="Z510" s="142" t="s">
        <v>3446</v>
      </c>
      <c r="AA510" s="315" t="s">
        <v>3447</v>
      </c>
      <c r="AB510" s="142" t="s">
        <v>9964</v>
      </c>
      <c r="AC510" s="142" t="s">
        <v>3446</v>
      </c>
      <c r="AD510" s="142" t="s">
        <v>3446</v>
      </c>
      <c r="AE510" s="142" t="s">
        <v>152</v>
      </c>
      <c r="AF510" s="315"/>
      <c r="AH510" s="318" t="s">
        <v>152</v>
      </c>
      <c r="AI510" s="315" t="s">
        <v>3446</v>
      </c>
      <c r="AJ510" s="315" t="s">
        <v>152</v>
      </c>
      <c r="AK510" s="142" t="s">
        <v>152</v>
      </c>
      <c r="AL510" s="142" t="s">
        <v>1787</v>
      </c>
      <c r="AM510" s="316" t="s">
        <v>5471</v>
      </c>
      <c r="AN510" s="142" t="s">
        <v>152</v>
      </c>
      <c r="AO510" s="315" t="s">
        <v>1469</v>
      </c>
      <c r="AP510" s="315" t="s">
        <v>152</v>
      </c>
      <c r="AQ510" s="316"/>
      <c r="AR510" s="142" t="s">
        <v>152</v>
      </c>
      <c r="AS510" s="315" t="s">
        <v>150</v>
      </c>
      <c r="AT510" s="142" t="s">
        <v>152</v>
      </c>
      <c r="AU510" s="316"/>
      <c r="AV510" s="317" t="s">
        <v>152</v>
      </c>
      <c r="AW510" s="142" t="s">
        <v>152</v>
      </c>
    </row>
    <row r="511" spans="1:49" s="142" customFormat="1">
      <c r="A511" s="142" t="s">
        <v>10386</v>
      </c>
      <c r="B511" s="315" t="s">
        <v>4816</v>
      </c>
      <c r="C511" s="142" t="s">
        <v>3444</v>
      </c>
      <c r="D511" s="142" t="s">
        <v>5350</v>
      </c>
      <c r="E511" s="315" t="s">
        <v>10387</v>
      </c>
      <c r="F511" s="315" t="s">
        <v>1789</v>
      </c>
      <c r="G511" s="142" t="s">
        <v>150</v>
      </c>
      <c r="H511" s="316" t="s">
        <v>3445</v>
      </c>
      <c r="I511" s="317">
        <v>23702</v>
      </c>
      <c r="J511" s="317">
        <v>0</v>
      </c>
      <c r="K511" s="317" t="s">
        <v>152</v>
      </c>
      <c r="L511" s="315">
        <v>0</v>
      </c>
      <c r="M511" s="315" t="s">
        <v>152</v>
      </c>
      <c r="N511" s="315" t="s">
        <v>152</v>
      </c>
      <c r="O511" s="315" t="s">
        <v>152</v>
      </c>
      <c r="P511" s="315" t="s">
        <v>12973</v>
      </c>
      <c r="Q511" s="315" t="s">
        <v>152</v>
      </c>
      <c r="R511" s="315" t="s">
        <v>152</v>
      </c>
      <c r="S511" s="315" t="s">
        <v>152</v>
      </c>
      <c r="T511" s="315" t="s">
        <v>152</v>
      </c>
      <c r="U511" s="315" t="s">
        <v>152</v>
      </c>
      <c r="V511" s="315" t="s">
        <v>152</v>
      </c>
      <c r="W511" s="142" t="s">
        <v>5464</v>
      </c>
      <c r="X511" s="142" t="s">
        <v>6492</v>
      </c>
      <c r="Y511" s="142" t="s">
        <v>152</v>
      </c>
      <c r="Z511" s="142" t="s">
        <v>3446</v>
      </c>
      <c r="AA511" s="315" t="s">
        <v>3447</v>
      </c>
      <c r="AB511" s="142" t="s">
        <v>10388</v>
      </c>
      <c r="AC511" s="142" t="s">
        <v>3446</v>
      </c>
      <c r="AD511" s="142" t="s">
        <v>3446</v>
      </c>
      <c r="AE511" s="142" t="s">
        <v>152</v>
      </c>
      <c r="AF511" s="315"/>
      <c r="AH511" s="318" t="s">
        <v>152</v>
      </c>
      <c r="AI511" s="315" t="s">
        <v>3446</v>
      </c>
      <c r="AJ511" s="315" t="s">
        <v>152</v>
      </c>
      <c r="AK511" s="142" t="s">
        <v>152</v>
      </c>
      <c r="AL511" s="142" t="s">
        <v>1787</v>
      </c>
      <c r="AM511" s="316" t="s">
        <v>5465</v>
      </c>
      <c r="AN511" s="142" t="s">
        <v>152</v>
      </c>
      <c r="AO511" s="315" t="s">
        <v>1469</v>
      </c>
      <c r="AP511" s="315" t="s">
        <v>152</v>
      </c>
      <c r="AQ511" s="316"/>
      <c r="AR511" s="142" t="s">
        <v>152</v>
      </c>
      <c r="AS511" s="315" t="s">
        <v>150</v>
      </c>
      <c r="AT511" s="142" t="s">
        <v>152</v>
      </c>
      <c r="AU511" s="316"/>
      <c r="AV511" s="317" t="s">
        <v>152</v>
      </c>
      <c r="AW511" s="142" t="s">
        <v>152</v>
      </c>
    </row>
    <row r="512" spans="1:49" s="142" customFormat="1">
      <c r="A512" s="142" t="s">
        <v>8807</v>
      </c>
      <c r="B512" s="315" t="s">
        <v>182</v>
      </c>
      <c r="C512" s="142" t="s">
        <v>3444</v>
      </c>
      <c r="D512" s="142" t="s">
        <v>3516</v>
      </c>
      <c r="E512" s="315" t="s">
        <v>12531</v>
      </c>
      <c r="F512" s="315" t="s">
        <v>1789</v>
      </c>
      <c r="G512" s="142" t="s">
        <v>1788</v>
      </c>
      <c r="H512" s="316" t="s">
        <v>3445</v>
      </c>
      <c r="I512" s="317">
        <v>11570</v>
      </c>
      <c r="J512" s="317">
        <v>0</v>
      </c>
      <c r="K512" s="317" t="s">
        <v>152</v>
      </c>
      <c r="L512" s="315">
        <v>20</v>
      </c>
      <c r="M512" s="315" t="s">
        <v>152</v>
      </c>
      <c r="N512" s="315" t="s">
        <v>152</v>
      </c>
      <c r="O512" s="315" t="s">
        <v>152</v>
      </c>
      <c r="P512" s="315" t="s">
        <v>12532</v>
      </c>
      <c r="Q512" s="315" t="s">
        <v>152</v>
      </c>
      <c r="R512" s="315" t="s">
        <v>152</v>
      </c>
      <c r="S512" s="315" t="s">
        <v>152</v>
      </c>
      <c r="T512" s="315" t="s">
        <v>152</v>
      </c>
      <c r="U512" s="315" t="s">
        <v>152</v>
      </c>
      <c r="V512" s="315" t="s">
        <v>152</v>
      </c>
      <c r="W512" s="142" t="s">
        <v>3939</v>
      </c>
      <c r="X512" s="142" t="s">
        <v>6493</v>
      </c>
      <c r="Y512" s="142" t="s">
        <v>152</v>
      </c>
      <c r="Z512" s="142" t="s">
        <v>3446</v>
      </c>
      <c r="AA512" s="315" t="s">
        <v>3447</v>
      </c>
      <c r="AB512" s="142" t="s">
        <v>8808</v>
      </c>
      <c r="AC512" s="142" t="s">
        <v>3446</v>
      </c>
      <c r="AD512" s="142" t="s">
        <v>3446</v>
      </c>
      <c r="AE512" s="142" t="s">
        <v>152</v>
      </c>
      <c r="AF512" s="315"/>
      <c r="AH512" s="318" t="s">
        <v>152</v>
      </c>
      <c r="AI512" s="315" t="s">
        <v>3446</v>
      </c>
      <c r="AJ512" s="315" t="s">
        <v>152</v>
      </c>
      <c r="AK512" s="142" t="s">
        <v>152</v>
      </c>
      <c r="AL512" s="142" t="s">
        <v>1787</v>
      </c>
      <c r="AM512" s="316" t="s">
        <v>3940</v>
      </c>
      <c r="AN512" s="142" t="s">
        <v>152</v>
      </c>
      <c r="AO512" s="315" t="s">
        <v>1469</v>
      </c>
      <c r="AP512" s="315" t="s">
        <v>152</v>
      </c>
      <c r="AQ512" s="316"/>
      <c r="AR512" s="142" t="s">
        <v>152</v>
      </c>
      <c r="AS512" s="315" t="s">
        <v>150</v>
      </c>
      <c r="AT512" s="142" t="s">
        <v>152</v>
      </c>
      <c r="AU512" s="316"/>
      <c r="AV512" s="317" t="s">
        <v>152</v>
      </c>
      <c r="AW512" s="142" t="s">
        <v>152</v>
      </c>
    </row>
    <row r="513" spans="1:49" s="142" customFormat="1">
      <c r="A513" s="142" t="s">
        <v>9520</v>
      </c>
      <c r="B513" s="315" t="s">
        <v>4878</v>
      </c>
      <c r="C513" s="142" t="s">
        <v>3444</v>
      </c>
      <c r="D513" s="142" t="s">
        <v>3516</v>
      </c>
      <c r="E513" s="315" t="s">
        <v>9521</v>
      </c>
      <c r="F513" s="315" t="s">
        <v>1789</v>
      </c>
      <c r="G513" s="142" t="s">
        <v>1788</v>
      </c>
      <c r="H513" s="316" t="s">
        <v>3445</v>
      </c>
      <c r="I513" s="317">
        <v>21100</v>
      </c>
      <c r="J513" s="317">
        <v>0</v>
      </c>
      <c r="K513" s="317" t="s">
        <v>152</v>
      </c>
      <c r="L513" s="315">
        <v>28</v>
      </c>
      <c r="M513" s="315" t="s">
        <v>152</v>
      </c>
      <c r="N513" s="315" t="s">
        <v>152</v>
      </c>
      <c r="O513" s="315" t="s">
        <v>152</v>
      </c>
      <c r="P513" s="315" t="s">
        <v>12688</v>
      </c>
      <c r="Q513" s="315" t="s">
        <v>152</v>
      </c>
      <c r="R513" s="315" t="s">
        <v>152</v>
      </c>
      <c r="S513" s="315" t="s">
        <v>152</v>
      </c>
      <c r="T513" s="315" t="s">
        <v>152</v>
      </c>
      <c r="U513" s="315" t="s">
        <v>152</v>
      </c>
      <c r="V513" s="315" t="s">
        <v>152</v>
      </c>
      <c r="W513" s="142" t="s">
        <v>5671</v>
      </c>
      <c r="X513" s="142" t="s">
        <v>6493</v>
      </c>
      <c r="Y513" s="142" t="s">
        <v>152</v>
      </c>
      <c r="Z513" s="142" t="s">
        <v>3446</v>
      </c>
      <c r="AA513" s="315" t="s">
        <v>3447</v>
      </c>
      <c r="AB513" s="142" t="s">
        <v>9109</v>
      </c>
      <c r="AC513" s="142" t="s">
        <v>3446</v>
      </c>
      <c r="AD513" s="142" t="s">
        <v>3446</v>
      </c>
      <c r="AE513" s="142" t="s">
        <v>152</v>
      </c>
      <c r="AF513" s="315"/>
      <c r="AH513" s="318" t="s">
        <v>152</v>
      </c>
      <c r="AI513" s="315" t="s">
        <v>3446</v>
      </c>
      <c r="AJ513" s="315" t="s">
        <v>152</v>
      </c>
      <c r="AK513" s="142" t="s">
        <v>1254</v>
      </c>
      <c r="AL513" s="142" t="s">
        <v>1787</v>
      </c>
      <c r="AM513" s="316" t="s">
        <v>7715</v>
      </c>
      <c r="AN513" s="142" t="s">
        <v>152</v>
      </c>
      <c r="AO513" s="315" t="s">
        <v>1469</v>
      </c>
      <c r="AP513" s="315" t="s">
        <v>152</v>
      </c>
      <c r="AQ513" s="316"/>
      <c r="AR513" s="142" t="s">
        <v>152</v>
      </c>
      <c r="AS513" s="315" t="s">
        <v>150</v>
      </c>
      <c r="AT513" s="142" t="s">
        <v>152</v>
      </c>
      <c r="AU513" s="316"/>
      <c r="AV513" s="317" t="s">
        <v>152</v>
      </c>
      <c r="AW513" s="142" t="s">
        <v>152</v>
      </c>
    </row>
    <row r="514" spans="1:49" s="142" customFormat="1">
      <c r="A514" s="142" t="s">
        <v>10445</v>
      </c>
      <c r="B514" s="315" t="s">
        <v>397</v>
      </c>
      <c r="C514" s="142" t="s">
        <v>3444</v>
      </c>
      <c r="D514" s="142" t="s">
        <v>3448</v>
      </c>
      <c r="E514" s="315" t="s">
        <v>13628</v>
      </c>
      <c r="F514" s="315" t="s">
        <v>1789</v>
      </c>
      <c r="G514" s="142" t="s">
        <v>1788</v>
      </c>
      <c r="H514" s="316" t="s">
        <v>3445</v>
      </c>
      <c r="I514" s="317">
        <v>20252</v>
      </c>
      <c r="J514" s="317">
        <v>0</v>
      </c>
      <c r="K514" s="317" t="s">
        <v>152</v>
      </c>
      <c r="L514" s="315">
        <v>57</v>
      </c>
      <c r="M514" s="315" t="s">
        <v>152</v>
      </c>
      <c r="N514" s="315" t="s">
        <v>152</v>
      </c>
      <c r="O514" s="315" t="s">
        <v>152</v>
      </c>
      <c r="P514" s="315" t="s">
        <v>12994</v>
      </c>
      <c r="Q514" s="315" t="s">
        <v>152</v>
      </c>
      <c r="R514" s="315" t="s">
        <v>152</v>
      </c>
      <c r="S514" s="315" t="s">
        <v>152</v>
      </c>
      <c r="T514" s="315" t="s">
        <v>152</v>
      </c>
      <c r="U514" s="315" t="s">
        <v>152</v>
      </c>
      <c r="V514" s="315" t="s">
        <v>152</v>
      </c>
      <c r="W514" s="142" t="s">
        <v>3717</v>
      </c>
      <c r="X514" s="142" t="s">
        <v>6493</v>
      </c>
      <c r="Y514" s="142" t="s">
        <v>152</v>
      </c>
      <c r="Z514" s="142" t="s">
        <v>3446</v>
      </c>
      <c r="AA514" s="315" t="s">
        <v>3447</v>
      </c>
      <c r="AB514" s="142" t="s">
        <v>10446</v>
      </c>
      <c r="AC514" s="142" t="s">
        <v>3446</v>
      </c>
      <c r="AD514" s="142" t="s">
        <v>3446</v>
      </c>
      <c r="AE514" s="142" t="s">
        <v>152</v>
      </c>
      <c r="AF514" s="315"/>
      <c r="AH514" s="318" t="s">
        <v>152</v>
      </c>
      <c r="AI514" s="315" t="s">
        <v>3446</v>
      </c>
      <c r="AJ514" s="315" t="s">
        <v>152</v>
      </c>
      <c r="AK514" s="142" t="s">
        <v>152</v>
      </c>
      <c r="AL514" s="142" t="s">
        <v>1787</v>
      </c>
      <c r="AM514" s="316" t="s">
        <v>3718</v>
      </c>
      <c r="AN514" s="142" t="s">
        <v>152</v>
      </c>
      <c r="AO514" s="315" t="s">
        <v>1469</v>
      </c>
      <c r="AP514" s="315" t="s">
        <v>152</v>
      </c>
      <c r="AQ514" s="316"/>
      <c r="AR514" s="142" t="s">
        <v>152</v>
      </c>
      <c r="AS514" s="315" t="s">
        <v>150</v>
      </c>
      <c r="AT514" s="142" t="s">
        <v>152</v>
      </c>
      <c r="AU514" s="316"/>
      <c r="AV514" s="317" t="s">
        <v>152</v>
      </c>
      <c r="AW514" s="142" t="s">
        <v>152</v>
      </c>
    </row>
    <row r="515" spans="1:49" s="142" customFormat="1">
      <c r="A515" s="142" t="s">
        <v>9618</v>
      </c>
      <c r="B515" s="315" t="s">
        <v>9619</v>
      </c>
      <c r="C515" s="142" t="s">
        <v>3444</v>
      </c>
      <c r="D515" s="142" t="s">
        <v>3448</v>
      </c>
      <c r="E515" s="315" t="s">
        <v>9620</v>
      </c>
      <c r="F515" s="315" t="s">
        <v>1789</v>
      </c>
      <c r="G515" s="142" t="s">
        <v>150</v>
      </c>
      <c r="H515" s="316" t="s">
        <v>3445</v>
      </c>
      <c r="I515" s="317">
        <v>23933</v>
      </c>
      <c r="J515" s="317">
        <v>0</v>
      </c>
      <c r="K515" s="317" t="s">
        <v>152</v>
      </c>
      <c r="L515" s="315">
        <v>0</v>
      </c>
      <c r="M515" s="315" t="s">
        <v>152</v>
      </c>
      <c r="N515" s="315" t="s">
        <v>152</v>
      </c>
      <c r="O515" s="315" t="s">
        <v>152</v>
      </c>
      <c r="P515" s="315" t="s">
        <v>12709</v>
      </c>
      <c r="Q515" s="315" t="s">
        <v>152</v>
      </c>
      <c r="R515" s="315" t="s">
        <v>152</v>
      </c>
      <c r="S515" s="315" t="s">
        <v>152</v>
      </c>
      <c r="T515" s="315" t="s">
        <v>152</v>
      </c>
      <c r="U515" s="315" t="s">
        <v>152</v>
      </c>
      <c r="V515" s="315" t="s">
        <v>152</v>
      </c>
      <c r="W515" s="142" t="s">
        <v>9621</v>
      </c>
      <c r="X515" s="142" t="s">
        <v>6492</v>
      </c>
      <c r="Y515" s="142" t="s">
        <v>152</v>
      </c>
      <c r="Z515" s="142" t="s">
        <v>3446</v>
      </c>
      <c r="AA515" s="315" t="s">
        <v>3447</v>
      </c>
      <c r="AB515" s="142" t="s">
        <v>9622</v>
      </c>
      <c r="AC515" s="142" t="s">
        <v>3446</v>
      </c>
      <c r="AD515" s="142" t="s">
        <v>3446</v>
      </c>
      <c r="AE515" s="142" t="s">
        <v>152</v>
      </c>
      <c r="AF515" s="315"/>
      <c r="AH515" s="318" t="s">
        <v>152</v>
      </c>
      <c r="AI515" s="315" t="s">
        <v>3446</v>
      </c>
      <c r="AJ515" s="315" t="s">
        <v>152</v>
      </c>
      <c r="AK515" s="142" t="s">
        <v>152</v>
      </c>
      <c r="AL515" s="142" t="s">
        <v>1787</v>
      </c>
      <c r="AM515" s="316" t="s">
        <v>9623</v>
      </c>
      <c r="AN515" s="142" t="s">
        <v>152</v>
      </c>
      <c r="AO515" s="315" t="s">
        <v>1469</v>
      </c>
      <c r="AP515" s="315" t="s">
        <v>152</v>
      </c>
      <c r="AQ515" s="316"/>
      <c r="AR515" s="142" t="s">
        <v>152</v>
      </c>
      <c r="AS515" s="315" t="s">
        <v>150</v>
      </c>
      <c r="AT515" s="142" t="s">
        <v>152</v>
      </c>
      <c r="AU515" s="316"/>
      <c r="AV515" s="317" t="s">
        <v>152</v>
      </c>
      <c r="AW515" s="142" t="s">
        <v>152</v>
      </c>
    </row>
    <row r="516" spans="1:49" s="142" customFormat="1">
      <c r="A516" s="142" t="s">
        <v>9632</v>
      </c>
      <c r="B516" s="315" t="s">
        <v>485</v>
      </c>
      <c r="C516" s="142" t="s">
        <v>3444</v>
      </c>
      <c r="D516" s="142" t="s">
        <v>3448</v>
      </c>
      <c r="E516" s="315" t="s">
        <v>9633</v>
      </c>
      <c r="F516" s="315" t="s">
        <v>1789</v>
      </c>
      <c r="G516" s="142" t="s">
        <v>1788</v>
      </c>
      <c r="H516" s="316" t="s">
        <v>3445</v>
      </c>
      <c r="I516" s="317">
        <v>44924</v>
      </c>
      <c r="J516" s="317">
        <v>0</v>
      </c>
      <c r="K516" s="317" t="s">
        <v>152</v>
      </c>
      <c r="L516" s="315">
        <v>20</v>
      </c>
      <c r="M516" s="315" t="s">
        <v>152</v>
      </c>
      <c r="N516" s="315" t="s">
        <v>152</v>
      </c>
      <c r="O516" s="315" t="s">
        <v>152</v>
      </c>
      <c r="P516" s="315" t="s">
        <v>12712</v>
      </c>
      <c r="Q516" s="315" t="s">
        <v>152</v>
      </c>
      <c r="R516" s="315" t="s">
        <v>152</v>
      </c>
      <c r="S516" s="315" t="s">
        <v>152</v>
      </c>
      <c r="T516" s="315" t="s">
        <v>152</v>
      </c>
      <c r="U516" s="315" t="s">
        <v>152</v>
      </c>
      <c r="V516" s="315" t="s">
        <v>152</v>
      </c>
      <c r="W516" s="142" t="s">
        <v>3710</v>
      </c>
      <c r="X516" s="142" t="s">
        <v>6492</v>
      </c>
      <c r="Y516" s="142" t="s">
        <v>152</v>
      </c>
      <c r="Z516" s="142" t="s">
        <v>3446</v>
      </c>
      <c r="AA516" s="315" t="s">
        <v>3447</v>
      </c>
      <c r="AB516" s="142" t="s">
        <v>9634</v>
      </c>
      <c r="AC516" s="142" t="s">
        <v>3446</v>
      </c>
      <c r="AD516" s="142" t="s">
        <v>3446</v>
      </c>
      <c r="AE516" s="142" t="s">
        <v>152</v>
      </c>
      <c r="AF516" s="315"/>
      <c r="AH516" s="318" t="s">
        <v>152</v>
      </c>
      <c r="AI516" s="315" t="s">
        <v>3446</v>
      </c>
      <c r="AJ516" s="315" t="s">
        <v>152</v>
      </c>
      <c r="AK516" s="142" t="s">
        <v>152</v>
      </c>
      <c r="AL516" s="142" t="s">
        <v>1787</v>
      </c>
      <c r="AM516" s="316" t="s">
        <v>3711</v>
      </c>
      <c r="AN516" s="142" t="s">
        <v>152</v>
      </c>
      <c r="AO516" s="315" t="s">
        <v>1469</v>
      </c>
      <c r="AP516" s="315" t="s">
        <v>152</v>
      </c>
      <c r="AQ516" s="316"/>
      <c r="AR516" s="142" t="s">
        <v>152</v>
      </c>
      <c r="AS516" s="315" t="s">
        <v>150</v>
      </c>
      <c r="AT516" s="142" t="s">
        <v>152</v>
      </c>
      <c r="AU516" s="316"/>
      <c r="AV516" s="317" t="s">
        <v>152</v>
      </c>
      <c r="AW516" s="142" t="s">
        <v>152</v>
      </c>
    </row>
    <row r="517" spans="1:49" s="142" customFormat="1">
      <c r="A517" s="142" t="s">
        <v>9939</v>
      </c>
      <c r="B517" s="315" t="s">
        <v>460</v>
      </c>
      <c r="C517" s="142" t="s">
        <v>3444</v>
      </c>
      <c r="D517" s="142" t="s">
        <v>3448</v>
      </c>
      <c r="E517" s="315" t="s">
        <v>9940</v>
      </c>
      <c r="F517" s="315" t="s">
        <v>1789</v>
      </c>
      <c r="G517" s="142" t="s">
        <v>1788</v>
      </c>
      <c r="H517" s="316" t="s">
        <v>3445</v>
      </c>
      <c r="I517" s="317">
        <v>32076</v>
      </c>
      <c r="J517" s="317">
        <v>0</v>
      </c>
      <c r="K517" s="317" t="s">
        <v>152</v>
      </c>
      <c r="L517" s="315">
        <v>5</v>
      </c>
      <c r="M517" s="315" t="s">
        <v>152</v>
      </c>
      <c r="N517" s="315" t="s">
        <v>152</v>
      </c>
      <c r="O517" s="315" t="s">
        <v>152</v>
      </c>
      <c r="P517" s="315" t="s">
        <v>12808</v>
      </c>
      <c r="Q517" s="315" t="s">
        <v>152</v>
      </c>
      <c r="R517" s="315" t="s">
        <v>152</v>
      </c>
      <c r="S517" s="315" t="s">
        <v>152</v>
      </c>
      <c r="T517" s="315" t="s">
        <v>152</v>
      </c>
      <c r="U517" s="315" t="s">
        <v>152</v>
      </c>
      <c r="V517" s="315" t="s">
        <v>152</v>
      </c>
      <c r="W517" s="142" t="s">
        <v>3765</v>
      </c>
      <c r="X517" s="142" t="s">
        <v>6492</v>
      </c>
      <c r="Y517" s="142" t="s">
        <v>152</v>
      </c>
      <c r="Z517" s="142" t="s">
        <v>3446</v>
      </c>
      <c r="AA517" s="315" t="s">
        <v>3447</v>
      </c>
      <c r="AB517" s="142" t="s">
        <v>8054</v>
      </c>
      <c r="AC517" s="142" t="s">
        <v>3446</v>
      </c>
      <c r="AD517" s="142" t="s">
        <v>3446</v>
      </c>
      <c r="AE517" s="142" t="s">
        <v>152</v>
      </c>
      <c r="AF517" s="315"/>
      <c r="AH517" s="318" t="s">
        <v>152</v>
      </c>
      <c r="AI517" s="315" t="s">
        <v>3446</v>
      </c>
      <c r="AJ517" s="315" t="s">
        <v>152</v>
      </c>
      <c r="AK517" s="142" t="s">
        <v>152</v>
      </c>
      <c r="AL517" s="142" t="s">
        <v>1787</v>
      </c>
      <c r="AM517" s="316" t="s">
        <v>3766</v>
      </c>
      <c r="AN517" s="142" t="s">
        <v>152</v>
      </c>
      <c r="AO517" s="315" t="s">
        <v>1469</v>
      </c>
      <c r="AP517" s="315" t="s">
        <v>152</v>
      </c>
      <c r="AQ517" s="316"/>
      <c r="AR517" s="142" t="s">
        <v>152</v>
      </c>
      <c r="AS517" s="315" t="s">
        <v>150</v>
      </c>
      <c r="AT517" s="142" t="s">
        <v>152</v>
      </c>
      <c r="AU517" s="316"/>
      <c r="AV517" s="317" t="s">
        <v>152</v>
      </c>
      <c r="AW517" s="142" t="s">
        <v>152</v>
      </c>
    </row>
    <row r="518" spans="1:49" s="142" customFormat="1">
      <c r="A518" s="142" t="s">
        <v>10389</v>
      </c>
      <c r="B518" s="315" t="s">
        <v>1678</v>
      </c>
      <c r="C518" s="142" t="s">
        <v>3444</v>
      </c>
      <c r="D518" s="142" t="s">
        <v>3448</v>
      </c>
      <c r="E518" s="315" t="s">
        <v>10390</v>
      </c>
      <c r="F518" s="315" t="s">
        <v>1789</v>
      </c>
      <c r="G518" s="142" t="s">
        <v>150</v>
      </c>
      <c r="H518" s="316" t="s">
        <v>3445</v>
      </c>
      <c r="I518" s="317">
        <v>100000</v>
      </c>
      <c r="J518" s="317">
        <v>0</v>
      </c>
      <c r="K518" s="317" t="s">
        <v>152</v>
      </c>
      <c r="L518" s="315">
        <v>6</v>
      </c>
      <c r="M518" s="315" t="s">
        <v>152</v>
      </c>
      <c r="N518" s="315" t="s">
        <v>152</v>
      </c>
      <c r="O518" s="315" t="s">
        <v>152</v>
      </c>
      <c r="P518" s="315" t="s">
        <v>12974</v>
      </c>
      <c r="Q518" s="315" t="s">
        <v>152</v>
      </c>
      <c r="R518" s="315" t="s">
        <v>152</v>
      </c>
      <c r="S518" s="315" t="s">
        <v>152</v>
      </c>
      <c r="T518" s="315" t="s">
        <v>152</v>
      </c>
      <c r="U518" s="315" t="s">
        <v>152</v>
      </c>
      <c r="V518" s="315" t="s">
        <v>152</v>
      </c>
      <c r="W518" s="142" t="s">
        <v>3721</v>
      </c>
      <c r="X518" s="142" t="s">
        <v>6492</v>
      </c>
      <c r="Y518" s="142" t="s">
        <v>152</v>
      </c>
      <c r="Z518" s="142" t="s">
        <v>3446</v>
      </c>
      <c r="AA518" s="315" t="s">
        <v>3447</v>
      </c>
      <c r="AB518" s="142" t="s">
        <v>10391</v>
      </c>
      <c r="AC518" s="142" t="s">
        <v>3446</v>
      </c>
      <c r="AD518" s="142" t="s">
        <v>3446</v>
      </c>
      <c r="AE518" s="142" t="s">
        <v>152</v>
      </c>
      <c r="AF518" s="315"/>
      <c r="AH518" s="318" t="s">
        <v>152</v>
      </c>
      <c r="AI518" s="315" t="s">
        <v>3446</v>
      </c>
      <c r="AJ518" s="315" t="s">
        <v>152</v>
      </c>
      <c r="AK518" s="142" t="s">
        <v>152</v>
      </c>
      <c r="AL518" s="142" t="s">
        <v>1787</v>
      </c>
      <c r="AM518" s="316" t="s">
        <v>3722</v>
      </c>
      <c r="AN518" s="142" t="s">
        <v>152</v>
      </c>
      <c r="AO518" s="315" t="s">
        <v>1469</v>
      </c>
      <c r="AP518" s="315" t="s">
        <v>152</v>
      </c>
      <c r="AQ518" s="316"/>
      <c r="AR518" s="142" t="s">
        <v>152</v>
      </c>
      <c r="AS518" s="315" t="s">
        <v>150</v>
      </c>
      <c r="AT518" s="142" t="s">
        <v>152</v>
      </c>
      <c r="AU518" s="316"/>
      <c r="AV518" s="317" t="s">
        <v>152</v>
      </c>
      <c r="AW518" s="142" t="s">
        <v>152</v>
      </c>
    </row>
    <row r="519" spans="1:49" s="142" customFormat="1">
      <c r="A519" s="142" t="s">
        <v>11755</v>
      </c>
      <c r="B519" s="315" t="s">
        <v>184</v>
      </c>
      <c r="C519" s="142" t="s">
        <v>3444</v>
      </c>
      <c r="D519" s="142" t="s">
        <v>3516</v>
      </c>
      <c r="E519" s="315" t="s">
        <v>11756</v>
      </c>
      <c r="F519" s="315" t="s">
        <v>1789</v>
      </c>
      <c r="G519" s="142" t="s">
        <v>1788</v>
      </c>
      <c r="H519" s="316" t="s">
        <v>3445</v>
      </c>
      <c r="I519" s="317">
        <v>14543</v>
      </c>
      <c r="J519" s="317">
        <v>0</v>
      </c>
      <c r="K519" s="317" t="s">
        <v>152</v>
      </c>
      <c r="L519" s="315">
        <v>0</v>
      </c>
      <c r="M519" s="315" t="s">
        <v>152</v>
      </c>
      <c r="N519" s="315" t="s">
        <v>152</v>
      </c>
      <c r="O519" s="315" t="s">
        <v>152</v>
      </c>
      <c r="P519" s="315" t="s">
        <v>13310</v>
      </c>
      <c r="Q519" s="315" t="s">
        <v>152</v>
      </c>
      <c r="R519" s="315" t="s">
        <v>152</v>
      </c>
      <c r="S519" s="315" t="s">
        <v>152</v>
      </c>
      <c r="T519" s="315" t="s">
        <v>152</v>
      </c>
      <c r="U519" s="315" t="s">
        <v>152</v>
      </c>
      <c r="V519" s="315" t="s">
        <v>152</v>
      </c>
      <c r="W519" s="142" t="s">
        <v>3874</v>
      </c>
      <c r="X519" s="142" t="s">
        <v>6492</v>
      </c>
      <c r="Y519" s="142" t="s">
        <v>152</v>
      </c>
      <c r="Z519" s="142" t="s">
        <v>3446</v>
      </c>
      <c r="AA519" s="315" t="s">
        <v>3447</v>
      </c>
      <c r="AB519" s="142" t="s">
        <v>9313</v>
      </c>
      <c r="AC519" s="142" t="s">
        <v>3446</v>
      </c>
      <c r="AD519" s="142" t="s">
        <v>3446</v>
      </c>
      <c r="AE519" s="142" t="s">
        <v>152</v>
      </c>
      <c r="AF519" s="315"/>
      <c r="AH519" s="318" t="s">
        <v>152</v>
      </c>
      <c r="AI519" s="315" t="s">
        <v>3446</v>
      </c>
      <c r="AJ519" s="315" t="s">
        <v>152</v>
      </c>
      <c r="AK519" s="142" t="s">
        <v>1313</v>
      </c>
      <c r="AL519" s="142" t="s">
        <v>1787</v>
      </c>
      <c r="AM519" s="316" t="s">
        <v>3875</v>
      </c>
      <c r="AN519" s="142" t="s">
        <v>152</v>
      </c>
      <c r="AO519" s="315" t="s">
        <v>1469</v>
      </c>
      <c r="AP519" s="315" t="s">
        <v>152</v>
      </c>
      <c r="AQ519" s="316"/>
      <c r="AR519" s="142" t="s">
        <v>152</v>
      </c>
      <c r="AS519" s="315" t="s">
        <v>150</v>
      </c>
      <c r="AT519" s="142" t="s">
        <v>152</v>
      </c>
      <c r="AU519" s="316"/>
      <c r="AV519" s="317" t="s">
        <v>152</v>
      </c>
      <c r="AW519" s="142" t="s">
        <v>152</v>
      </c>
    </row>
    <row r="520" spans="1:49" s="142" customFormat="1">
      <c r="A520" s="142" t="s">
        <v>9339</v>
      </c>
      <c r="B520" s="315" t="s">
        <v>4869</v>
      </c>
      <c r="C520" s="142" t="s">
        <v>3444</v>
      </c>
      <c r="D520" s="142" t="s">
        <v>3516</v>
      </c>
      <c r="E520" s="315" t="s">
        <v>9340</v>
      </c>
      <c r="F520" s="315" t="s">
        <v>1789</v>
      </c>
      <c r="G520" s="142" t="s">
        <v>150</v>
      </c>
      <c r="H520" s="316" t="s">
        <v>3445</v>
      </c>
      <c r="I520" s="317">
        <v>23087</v>
      </c>
      <c r="J520" s="317">
        <v>0</v>
      </c>
      <c r="K520" s="317" t="s">
        <v>152</v>
      </c>
      <c r="L520" s="315">
        <v>0</v>
      </c>
      <c r="M520" s="315" t="s">
        <v>152</v>
      </c>
      <c r="N520" s="315" t="s">
        <v>152</v>
      </c>
      <c r="O520" s="315" t="s">
        <v>152</v>
      </c>
      <c r="P520" s="315" t="s">
        <v>12642</v>
      </c>
      <c r="Q520" s="315" t="s">
        <v>152</v>
      </c>
      <c r="R520" s="315" t="s">
        <v>152</v>
      </c>
      <c r="S520" s="315" t="s">
        <v>152</v>
      </c>
      <c r="T520" s="315" t="s">
        <v>152</v>
      </c>
      <c r="U520" s="315" t="s">
        <v>152</v>
      </c>
      <c r="V520" s="315" t="s">
        <v>152</v>
      </c>
      <c r="W520" s="142" t="s">
        <v>5561</v>
      </c>
      <c r="X520" s="142" t="s">
        <v>6492</v>
      </c>
      <c r="Y520" s="142" t="s">
        <v>152</v>
      </c>
      <c r="Z520" s="142" t="s">
        <v>3446</v>
      </c>
      <c r="AA520" s="315" t="s">
        <v>3447</v>
      </c>
      <c r="AB520" s="142" t="s">
        <v>9341</v>
      </c>
      <c r="AC520" s="142" t="s">
        <v>3446</v>
      </c>
      <c r="AD520" s="142" t="s">
        <v>3446</v>
      </c>
      <c r="AE520" s="142" t="s">
        <v>152</v>
      </c>
      <c r="AF520" s="315"/>
      <c r="AH520" s="318" t="s">
        <v>152</v>
      </c>
      <c r="AI520" s="315" t="s">
        <v>3446</v>
      </c>
      <c r="AJ520" s="315" t="s">
        <v>152</v>
      </c>
      <c r="AK520" s="142" t="s">
        <v>1261</v>
      </c>
      <c r="AL520" s="142" t="s">
        <v>1787</v>
      </c>
      <c r="AM520" s="316" t="s">
        <v>5562</v>
      </c>
      <c r="AN520" s="142" t="s">
        <v>152</v>
      </c>
      <c r="AO520" s="315" t="s">
        <v>1469</v>
      </c>
      <c r="AP520" s="315" t="s">
        <v>152</v>
      </c>
      <c r="AQ520" s="316"/>
      <c r="AR520" s="142" t="s">
        <v>152</v>
      </c>
      <c r="AS520" s="315" t="s">
        <v>150</v>
      </c>
      <c r="AT520" s="142" t="s">
        <v>152</v>
      </c>
      <c r="AU520" s="316"/>
      <c r="AV520" s="317" t="s">
        <v>152</v>
      </c>
      <c r="AW520" s="142" t="s">
        <v>152</v>
      </c>
    </row>
    <row r="521" spans="1:49" s="142" customFormat="1">
      <c r="A521" s="142" t="s">
        <v>9509</v>
      </c>
      <c r="B521" s="315" t="s">
        <v>4873</v>
      </c>
      <c r="C521" s="142" t="s">
        <v>3444</v>
      </c>
      <c r="D521" s="142" t="s">
        <v>3690</v>
      </c>
      <c r="E521" s="315" t="s">
        <v>9510</v>
      </c>
      <c r="F521" s="315" t="s">
        <v>1789</v>
      </c>
      <c r="G521" s="142" t="s">
        <v>1788</v>
      </c>
      <c r="H521" s="316" t="s">
        <v>3445</v>
      </c>
      <c r="I521" s="317">
        <v>13014</v>
      </c>
      <c r="J521" s="317">
        <v>0</v>
      </c>
      <c r="K521" s="317" t="s">
        <v>152</v>
      </c>
      <c r="L521" s="315">
        <v>0</v>
      </c>
      <c r="M521" s="315" t="s">
        <v>152</v>
      </c>
      <c r="N521" s="315" t="s">
        <v>152</v>
      </c>
      <c r="O521" s="315" t="s">
        <v>152</v>
      </c>
      <c r="P521" s="315" t="s">
        <v>12684</v>
      </c>
      <c r="Q521" s="315" t="s">
        <v>152</v>
      </c>
      <c r="R521" s="315" t="s">
        <v>152</v>
      </c>
      <c r="S521" s="315" t="s">
        <v>152</v>
      </c>
      <c r="T521" s="315" t="s">
        <v>152</v>
      </c>
      <c r="U521" s="315" t="s">
        <v>152</v>
      </c>
      <c r="V521" s="315" t="s">
        <v>152</v>
      </c>
      <c r="W521" s="142" t="s">
        <v>5674</v>
      </c>
      <c r="X521" s="142" t="s">
        <v>6493</v>
      </c>
      <c r="Y521" s="142" t="s">
        <v>152</v>
      </c>
      <c r="Z521" s="142" t="s">
        <v>3446</v>
      </c>
      <c r="AA521" s="315" t="s">
        <v>3447</v>
      </c>
      <c r="AB521" s="142" t="s">
        <v>9313</v>
      </c>
      <c r="AC521" s="142" t="s">
        <v>3446</v>
      </c>
      <c r="AD521" s="142" t="s">
        <v>3446</v>
      </c>
      <c r="AE521" s="142" t="s">
        <v>152</v>
      </c>
      <c r="AF521" s="315"/>
      <c r="AH521" s="318" t="s">
        <v>152</v>
      </c>
      <c r="AI521" s="315" t="s">
        <v>3446</v>
      </c>
      <c r="AJ521" s="315" t="s">
        <v>152</v>
      </c>
      <c r="AK521" s="142" t="s">
        <v>1259</v>
      </c>
      <c r="AL521" s="142" t="s">
        <v>152</v>
      </c>
      <c r="AM521" s="316" t="s">
        <v>152</v>
      </c>
      <c r="AN521" s="142" t="s">
        <v>152</v>
      </c>
      <c r="AO521" s="315" t="s">
        <v>1469</v>
      </c>
      <c r="AP521" s="315" t="s">
        <v>152</v>
      </c>
      <c r="AQ521" s="316"/>
      <c r="AR521" s="142" t="s">
        <v>152</v>
      </c>
      <c r="AS521" s="315" t="s">
        <v>150</v>
      </c>
      <c r="AT521" s="142" t="s">
        <v>152</v>
      </c>
      <c r="AU521" s="316"/>
      <c r="AV521" s="317" t="s">
        <v>152</v>
      </c>
      <c r="AW521" s="142" t="s">
        <v>152</v>
      </c>
    </row>
    <row r="522" spans="1:49" s="142" customFormat="1">
      <c r="A522" s="142" t="s">
        <v>11096</v>
      </c>
      <c r="B522" s="315" t="s">
        <v>5084</v>
      </c>
      <c r="C522" s="142" t="s">
        <v>3444</v>
      </c>
      <c r="D522" s="142" t="s">
        <v>5350</v>
      </c>
      <c r="E522" s="315" t="s">
        <v>11097</v>
      </c>
      <c r="F522" s="315" t="s">
        <v>1789</v>
      </c>
      <c r="G522" s="142" t="s">
        <v>1788</v>
      </c>
      <c r="H522" s="316" t="s">
        <v>3445</v>
      </c>
      <c r="I522" s="317">
        <v>16374</v>
      </c>
      <c r="J522" s="317">
        <v>0</v>
      </c>
      <c r="K522" s="317" t="s">
        <v>152</v>
      </c>
      <c r="L522" s="315">
        <v>0</v>
      </c>
      <c r="M522" s="315" t="s">
        <v>152</v>
      </c>
      <c r="N522" s="315" t="s">
        <v>152</v>
      </c>
      <c r="O522" s="315" t="s">
        <v>152</v>
      </c>
      <c r="P522" s="315" t="s">
        <v>13145</v>
      </c>
      <c r="Q522" s="315" t="s">
        <v>152</v>
      </c>
      <c r="R522" s="315" t="s">
        <v>152</v>
      </c>
      <c r="S522" s="315" t="s">
        <v>152</v>
      </c>
      <c r="T522" s="315" t="s">
        <v>152</v>
      </c>
      <c r="U522" s="315" t="s">
        <v>152</v>
      </c>
      <c r="V522" s="315" t="s">
        <v>152</v>
      </c>
      <c r="W522" s="142" t="s">
        <v>5359</v>
      </c>
      <c r="X522" s="142" t="s">
        <v>6492</v>
      </c>
      <c r="Y522" s="142" t="s">
        <v>152</v>
      </c>
      <c r="Z522" s="142" t="s">
        <v>3446</v>
      </c>
      <c r="AA522" s="315" t="s">
        <v>3447</v>
      </c>
      <c r="AB522" s="142" t="s">
        <v>11098</v>
      </c>
      <c r="AC522" s="142" t="s">
        <v>3446</v>
      </c>
      <c r="AD522" s="142" t="s">
        <v>3446</v>
      </c>
      <c r="AE522" s="142" t="s">
        <v>152</v>
      </c>
      <c r="AF522" s="315"/>
      <c r="AH522" s="318" t="s">
        <v>152</v>
      </c>
      <c r="AI522" s="315" t="s">
        <v>3446</v>
      </c>
      <c r="AJ522" s="315" t="s">
        <v>152</v>
      </c>
      <c r="AK522" s="142" t="s">
        <v>152</v>
      </c>
      <c r="AL522" s="142" t="s">
        <v>1787</v>
      </c>
      <c r="AM522" s="316" t="s">
        <v>5360</v>
      </c>
      <c r="AN522" s="142" t="s">
        <v>152</v>
      </c>
      <c r="AO522" s="315" t="s">
        <v>1469</v>
      </c>
      <c r="AP522" s="315" t="s">
        <v>152</v>
      </c>
      <c r="AQ522" s="316"/>
      <c r="AR522" s="142" t="s">
        <v>152</v>
      </c>
      <c r="AS522" s="315" t="s">
        <v>150</v>
      </c>
      <c r="AT522" s="142" t="s">
        <v>152</v>
      </c>
      <c r="AU522" s="316"/>
      <c r="AV522" s="317" t="s">
        <v>152</v>
      </c>
      <c r="AW522" s="142" t="s">
        <v>152</v>
      </c>
    </row>
    <row r="523" spans="1:49" s="142" customFormat="1">
      <c r="A523" s="142" t="s">
        <v>9932</v>
      </c>
      <c r="B523" s="315" t="s">
        <v>410</v>
      </c>
      <c r="C523" s="142" t="s">
        <v>3444</v>
      </c>
      <c r="D523" s="142" t="s">
        <v>3448</v>
      </c>
      <c r="E523" s="315" t="s">
        <v>9933</v>
      </c>
      <c r="F523" s="315" t="s">
        <v>1789</v>
      </c>
      <c r="G523" s="142" t="s">
        <v>1788</v>
      </c>
      <c r="H523" s="316" t="s">
        <v>3445</v>
      </c>
      <c r="I523" s="317">
        <v>26825</v>
      </c>
      <c r="J523" s="317">
        <v>0</v>
      </c>
      <c r="K523" s="317" t="s">
        <v>152</v>
      </c>
      <c r="L523" s="315">
        <v>8</v>
      </c>
      <c r="M523" s="315" t="s">
        <v>152</v>
      </c>
      <c r="N523" s="315" t="s">
        <v>152</v>
      </c>
      <c r="O523" s="315" t="s">
        <v>152</v>
      </c>
      <c r="P523" s="315" t="s">
        <v>12805</v>
      </c>
      <c r="Q523" s="315" t="s">
        <v>152</v>
      </c>
      <c r="R523" s="315" t="s">
        <v>152</v>
      </c>
      <c r="S523" s="315" t="s">
        <v>152</v>
      </c>
      <c r="T523" s="315" t="s">
        <v>152</v>
      </c>
      <c r="U523" s="315" t="s">
        <v>152</v>
      </c>
      <c r="V523" s="315" t="s">
        <v>152</v>
      </c>
      <c r="W523" s="142" t="s">
        <v>3771</v>
      </c>
      <c r="X523" s="142" t="s">
        <v>6492</v>
      </c>
      <c r="Y523" s="142" t="s">
        <v>152</v>
      </c>
      <c r="Z523" s="142" t="s">
        <v>3446</v>
      </c>
      <c r="AA523" s="315" t="s">
        <v>3447</v>
      </c>
      <c r="AB523" s="142" t="s">
        <v>9923</v>
      </c>
      <c r="AC523" s="142" t="s">
        <v>3446</v>
      </c>
      <c r="AD523" s="142" t="s">
        <v>3446</v>
      </c>
      <c r="AE523" s="142" t="s">
        <v>152</v>
      </c>
      <c r="AF523" s="315"/>
      <c r="AH523" s="318" t="s">
        <v>152</v>
      </c>
      <c r="AI523" s="315" t="s">
        <v>3446</v>
      </c>
      <c r="AJ523" s="315" t="s">
        <v>152</v>
      </c>
      <c r="AK523" s="142" t="s">
        <v>152</v>
      </c>
      <c r="AL523" s="142" t="s">
        <v>1787</v>
      </c>
      <c r="AM523" s="316" t="s">
        <v>3772</v>
      </c>
      <c r="AN523" s="142" t="s">
        <v>152</v>
      </c>
      <c r="AO523" s="315" t="s">
        <v>1469</v>
      </c>
      <c r="AP523" s="315" t="s">
        <v>152</v>
      </c>
      <c r="AQ523" s="316"/>
      <c r="AR523" s="142" t="s">
        <v>152</v>
      </c>
      <c r="AS523" s="315" t="s">
        <v>150</v>
      </c>
      <c r="AT523" s="142" t="s">
        <v>152</v>
      </c>
      <c r="AU523" s="316"/>
      <c r="AV523" s="317" t="s">
        <v>152</v>
      </c>
      <c r="AW523" s="142" t="s">
        <v>152</v>
      </c>
    </row>
    <row r="524" spans="1:49" s="142" customFormat="1">
      <c r="A524" s="142" t="s">
        <v>10335</v>
      </c>
      <c r="B524" s="315" t="s">
        <v>164</v>
      </c>
      <c r="C524" s="142" t="s">
        <v>3444</v>
      </c>
      <c r="D524" s="142" t="s">
        <v>8044</v>
      </c>
      <c r="E524" s="315" t="s">
        <v>12944</v>
      </c>
      <c r="F524" s="315" t="s">
        <v>1789</v>
      </c>
      <c r="G524" s="142" t="s">
        <v>1788</v>
      </c>
      <c r="H524" s="316" t="s">
        <v>3445</v>
      </c>
      <c r="I524" s="317">
        <v>19340</v>
      </c>
      <c r="J524" s="317">
        <v>0</v>
      </c>
      <c r="K524" s="317" t="s">
        <v>152</v>
      </c>
      <c r="L524" s="315">
        <v>11</v>
      </c>
      <c r="M524" s="315" t="s">
        <v>152</v>
      </c>
      <c r="N524" s="315" t="s">
        <v>152</v>
      </c>
      <c r="O524" s="315" t="s">
        <v>152</v>
      </c>
      <c r="P524" s="315" t="s">
        <v>12945</v>
      </c>
      <c r="Q524" s="315" t="s">
        <v>152</v>
      </c>
      <c r="R524" s="315" t="s">
        <v>152</v>
      </c>
      <c r="S524" s="315" t="s">
        <v>152</v>
      </c>
      <c r="T524" s="315" t="s">
        <v>152</v>
      </c>
      <c r="U524" s="315" t="s">
        <v>152</v>
      </c>
      <c r="V524" s="315" t="s">
        <v>152</v>
      </c>
      <c r="W524" s="142" t="s">
        <v>3756</v>
      </c>
      <c r="X524" s="142" t="s">
        <v>6493</v>
      </c>
      <c r="Y524" s="142" t="s">
        <v>152</v>
      </c>
      <c r="Z524" s="142" t="s">
        <v>3446</v>
      </c>
      <c r="AA524" s="315" t="s">
        <v>3447</v>
      </c>
      <c r="AB524" s="142" t="s">
        <v>10336</v>
      </c>
      <c r="AC524" s="142" t="s">
        <v>3446</v>
      </c>
      <c r="AD524" s="142" t="s">
        <v>3446</v>
      </c>
      <c r="AE524" s="142" t="s">
        <v>152</v>
      </c>
      <c r="AF524" s="315"/>
      <c r="AH524" s="318" t="s">
        <v>152</v>
      </c>
      <c r="AI524" s="315" t="s">
        <v>3446</v>
      </c>
      <c r="AJ524" s="315" t="s">
        <v>152</v>
      </c>
      <c r="AK524" s="142" t="s">
        <v>152</v>
      </c>
      <c r="AL524" s="142" t="s">
        <v>1787</v>
      </c>
      <c r="AM524" s="316" t="s">
        <v>7726</v>
      </c>
      <c r="AN524" s="142" t="s">
        <v>152</v>
      </c>
      <c r="AO524" s="315" t="s">
        <v>1469</v>
      </c>
      <c r="AP524" s="315" t="s">
        <v>152</v>
      </c>
      <c r="AQ524" s="316"/>
      <c r="AR524" s="142" t="s">
        <v>152</v>
      </c>
      <c r="AS524" s="315" t="s">
        <v>150</v>
      </c>
      <c r="AT524" s="142" t="s">
        <v>152</v>
      </c>
      <c r="AU524" s="316"/>
      <c r="AV524" s="317" t="s">
        <v>152</v>
      </c>
      <c r="AW524" s="142" t="s">
        <v>152</v>
      </c>
    </row>
    <row r="525" spans="1:49" s="142" customFormat="1">
      <c r="A525" s="142" t="s">
        <v>9747</v>
      </c>
      <c r="B525" s="315" t="s">
        <v>166</v>
      </c>
      <c r="C525" s="142" t="s">
        <v>3444</v>
      </c>
      <c r="D525" s="142" t="s">
        <v>8044</v>
      </c>
      <c r="E525" s="315" t="s">
        <v>12745</v>
      </c>
      <c r="F525" s="315" t="s">
        <v>1789</v>
      </c>
      <c r="G525" s="142" t="s">
        <v>1788</v>
      </c>
      <c r="H525" s="316" t="s">
        <v>3445</v>
      </c>
      <c r="I525" s="317">
        <v>14813</v>
      </c>
      <c r="J525" s="317">
        <v>0</v>
      </c>
      <c r="K525" s="317" t="s">
        <v>152</v>
      </c>
      <c r="L525" s="315">
        <v>7</v>
      </c>
      <c r="M525" s="315" t="s">
        <v>152</v>
      </c>
      <c r="N525" s="315" t="s">
        <v>152</v>
      </c>
      <c r="O525" s="315" t="s">
        <v>152</v>
      </c>
      <c r="P525" s="315" t="s">
        <v>12746</v>
      </c>
      <c r="Q525" s="315" t="s">
        <v>152</v>
      </c>
      <c r="R525" s="315" t="s">
        <v>152</v>
      </c>
      <c r="S525" s="315" t="s">
        <v>152</v>
      </c>
      <c r="T525" s="315" t="s">
        <v>152</v>
      </c>
      <c r="U525" s="315" t="s">
        <v>152</v>
      </c>
      <c r="V525" s="315" t="s">
        <v>152</v>
      </c>
      <c r="W525" s="142" t="s">
        <v>3696</v>
      </c>
      <c r="X525" s="142" t="s">
        <v>6492</v>
      </c>
      <c r="Y525" s="142" t="s">
        <v>152</v>
      </c>
      <c r="Z525" s="142" t="s">
        <v>3446</v>
      </c>
      <c r="AA525" s="315" t="s">
        <v>3447</v>
      </c>
      <c r="AB525" s="142" t="s">
        <v>8792</v>
      </c>
      <c r="AC525" s="142" t="s">
        <v>3446</v>
      </c>
      <c r="AD525" s="142" t="s">
        <v>3446</v>
      </c>
      <c r="AE525" s="142" t="s">
        <v>152</v>
      </c>
      <c r="AF525" s="315"/>
      <c r="AH525" s="318" t="s">
        <v>152</v>
      </c>
      <c r="AI525" s="315" t="s">
        <v>3446</v>
      </c>
      <c r="AJ525" s="315" t="s">
        <v>152</v>
      </c>
      <c r="AK525" s="142" t="s">
        <v>152</v>
      </c>
      <c r="AL525" s="142" t="s">
        <v>1787</v>
      </c>
      <c r="AM525" s="316" t="s">
        <v>7716</v>
      </c>
      <c r="AN525" s="142" t="s">
        <v>152</v>
      </c>
      <c r="AO525" s="315" t="s">
        <v>1469</v>
      </c>
      <c r="AP525" s="315" t="s">
        <v>152</v>
      </c>
      <c r="AQ525" s="316"/>
      <c r="AR525" s="142" t="s">
        <v>152</v>
      </c>
      <c r="AS525" s="315" t="s">
        <v>150</v>
      </c>
      <c r="AT525" s="142" t="s">
        <v>152</v>
      </c>
      <c r="AU525" s="316"/>
      <c r="AV525" s="317" t="s">
        <v>152</v>
      </c>
      <c r="AW525" s="142" t="s">
        <v>152</v>
      </c>
    </row>
    <row r="526" spans="1:49" s="142" customFormat="1">
      <c r="A526" s="142" t="s">
        <v>10337</v>
      </c>
      <c r="B526" s="315" t="s">
        <v>167</v>
      </c>
      <c r="C526" s="142" t="s">
        <v>3444</v>
      </c>
      <c r="D526" s="142" t="s">
        <v>8044</v>
      </c>
      <c r="E526" s="315" t="s">
        <v>12946</v>
      </c>
      <c r="F526" s="315" t="s">
        <v>1789</v>
      </c>
      <c r="G526" s="142" t="s">
        <v>1788</v>
      </c>
      <c r="H526" s="316" t="s">
        <v>3445</v>
      </c>
      <c r="I526" s="317">
        <v>22624</v>
      </c>
      <c r="J526" s="317">
        <v>0</v>
      </c>
      <c r="K526" s="317" t="s">
        <v>152</v>
      </c>
      <c r="L526" s="315">
        <v>58</v>
      </c>
      <c r="M526" s="315" t="s">
        <v>152</v>
      </c>
      <c r="N526" s="315" t="s">
        <v>152</v>
      </c>
      <c r="O526" s="315" t="s">
        <v>152</v>
      </c>
      <c r="P526" s="315" t="s">
        <v>12947</v>
      </c>
      <c r="Q526" s="315" t="s">
        <v>152</v>
      </c>
      <c r="R526" s="315" t="s">
        <v>152</v>
      </c>
      <c r="S526" s="315" t="s">
        <v>152</v>
      </c>
      <c r="T526" s="315" t="s">
        <v>152</v>
      </c>
      <c r="U526" s="315" t="s">
        <v>152</v>
      </c>
      <c r="V526" s="315" t="s">
        <v>152</v>
      </c>
      <c r="W526" s="142" t="s">
        <v>4717</v>
      </c>
      <c r="X526" s="142" t="s">
        <v>6492</v>
      </c>
      <c r="Y526" s="142" t="s">
        <v>152</v>
      </c>
      <c r="Z526" s="142" t="s">
        <v>3446</v>
      </c>
      <c r="AA526" s="315" t="s">
        <v>3447</v>
      </c>
      <c r="AB526" s="142" t="s">
        <v>8402</v>
      </c>
      <c r="AC526" s="142" t="s">
        <v>3446</v>
      </c>
      <c r="AD526" s="142" t="s">
        <v>3446</v>
      </c>
      <c r="AE526" s="142" t="s">
        <v>152</v>
      </c>
      <c r="AF526" s="315"/>
      <c r="AH526" s="318" t="s">
        <v>152</v>
      </c>
      <c r="AI526" s="315" t="s">
        <v>3446</v>
      </c>
      <c r="AJ526" s="315" t="s">
        <v>152</v>
      </c>
      <c r="AK526" s="142" t="s">
        <v>152</v>
      </c>
      <c r="AL526" s="142" t="s">
        <v>152</v>
      </c>
      <c r="AM526" s="316" t="s">
        <v>152</v>
      </c>
      <c r="AN526" s="142" t="s">
        <v>152</v>
      </c>
      <c r="AO526" s="315" t="s">
        <v>1469</v>
      </c>
      <c r="AP526" s="315" t="s">
        <v>152</v>
      </c>
      <c r="AQ526" s="316"/>
      <c r="AR526" s="142" t="s">
        <v>152</v>
      </c>
      <c r="AS526" s="315" t="s">
        <v>150</v>
      </c>
      <c r="AT526" s="142" t="s">
        <v>152</v>
      </c>
      <c r="AU526" s="316"/>
      <c r="AV526" s="317" t="s">
        <v>152</v>
      </c>
      <c r="AW526" s="142" t="s">
        <v>152</v>
      </c>
    </row>
    <row r="527" spans="1:49" s="142" customFormat="1">
      <c r="A527" s="142" t="s">
        <v>11899</v>
      </c>
      <c r="B527" s="315" t="s">
        <v>6455</v>
      </c>
      <c r="C527" s="142" t="s">
        <v>3444</v>
      </c>
      <c r="D527" s="142" t="s">
        <v>3475</v>
      </c>
      <c r="E527" s="315" t="s">
        <v>11900</v>
      </c>
      <c r="F527" s="315" t="s">
        <v>1789</v>
      </c>
      <c r="G527" s="142" t="s">
        <v>150</v>
      </c>
      <c r="H527" s="316" t="s">
        <v>3445</v>
      </c>
      <c r="I527" s="317">
        <v>100000</v>
      </c>
      <c r="J527" s="317">
        <v>0</v>
      </c>
      <c r="K527" s="317" t="s">
        <v>152</v>
      </c>
      <c r="L527" s="315">
        <v>27</v>
      </c>
      <c r="M527" s="315" t="s">
        <v>152</v>
      </c>
      <c r="N527" s="315" t="s">
        <v>152</v>
      </c>
      <c r="O527" s="315" t="s">
        <v>152</v>
      </c>
      <c r="P527" s="315" t="s">
        <v>13372</v>
      </c>
      <c r="Q527" s="315" t="s">
        <v>152</v>
      </c>
      <c r="R527" s="315" t="s">
        <v>152</v>
      </c>
      <c r="S527" s="315" t="s">
        <v>152</v>
      </c>
      <c r="T527" s="315" t="s">
        <v>152</v>
      </c>
      <c r="U527" s="315" t="s">
        <v>1777</v>
      </c>
      <c r="V527" s="315" t="s">
        <v>152</v>
      </c>
      <c r="W527" s="142" t="s">
        <v>6540</v>
      </c>
      <c r="X527" s="142" t="s">
        <v>6492</v>
      </c>
      <c r="Y527" s="142" t="s">
        <v>152</v>
      </c>
      <c r="Z527" s="142" t="s">
        <v>3446</v>
      </c>
      <c r="AA527" s="315" t="s">
        <v>3447</v>
      </c>
      <c r="AB527" s="142" t="s">
        <v>11901</v>
      </c>
      <c r="AC527" s="142" t="s">
        <v>3446</v>
      </c>
      <c r="AD527" s="142" t="s">
        <v>3446</v>
      </c>
      <c r="AE527" s="142" t="s">
        <v>152</v>
      </c>
      <c r="AF527" s="315"/>
      <c r="AH527" s="318" t="s">
        <v>152</v>
      </c>
      <c r="AI527" s="315" t="s">
        <v>3446</v>
      </c>
      <c r="AJ527" s="315" t="s">
        <v>152</v>
      </c>
      <c r="AK527" s="142" t="s">
        <v>152</v>
      </c>
      <c r="AL527" s="142" t="s">
        <v>1787</v>
      </c>
      <c r="AM527" s="316" t="s">
        <v>1777</v>
      </c>
      <c r="AN527" s="142" t="s">
        <v>152</v>
      </c>
      <c r="AO527" s="315" t="s">
        <v>1469</v>
      </c>
      <c r="AP527" s="315" t="s">
        <v>152</v>
      </c>
      <c r="AQ527" s="316"/>
      <c r="AR527" s="142" t="s">
        <v>152</v>
      </c>
      <c r="AS527" s="315" t="s">
        <v>150</v>
      </c>
      <c r="AT527" s="142" t="s">
        <v>152</v>
      </c>
      <c r="AU527" s="316"/>
      <c r="AV527" s="317" t="s">
        <v>152</v>
      </c>
      <c r="AW527" s="142" t="s">
        <v>152</v>
      </c>
    </row>
    <row r="528" spans="1:49" s="142" customFormat="1">
      <c r="A528" s="142" t="s">
        <v>7197</v>
      </c>
      <c r="B528" s="315" t="s">
        <v>7194</v>
      </c>
      <c r="C528" s="142" t="s">
        <v>3444</v>
      </c>
      <c r="D528" s="142" t="s">
        <v>3475</v>
      </c>
      <c r="E528" s="315" t="s">
        <v>8063</v>
      </c>
      <c r="F528" s="315" t="s">
        <v>1789</v>
      </c>
      <c r="G528" s="142" t="s">
        <v>1788</v>
      </c>
      <c r="H528" s="316" t="s">
        <v>3445</v>
      </c>
      <c r="I528" s="317">
        <v>18293</v>
      </c>
      <c r="J528" s="317">
        <v>0</v>
      </c>
      <c r="K528" s="317" t="s">
        <v>152</v>
      </c>
      <c r="L528" s="315">
        <v>0</v>
      </c>
      <c r="M528" s="315" t="s">
        <v>152</v>
      </c>
      <c r="N528" s="315" t="s">
        <v>152</v>
      </c>
      <c r="O528" s="315" t="s">
        <v>152</v>
      </c>
      <c r="P528" s="315" t="s">
        <v>12351</v>
      </c>
      <c r="Q528" s="315" t="s">
        <v>152</v>
      </c>
      <c r="R528" s="315" t="s">
        <v>152</v>
      </c>
      <c r="S528" s="315" t="s">
        <v>152</v>
      </c>
      <c r="T528" s="315" t="s">
        <v>152</v>
      </c>
      <c r="U528" s="315" t="s">
        <v>152</v>
      </c>
      <c r="V528" s="315" t="s">
        <v>152</v>
      </c>
      <c r="W528" s="142" t="s">
        <v>8064</v>
      </c>
      <c r="X528" s="142" t="s">
        <v>6492</v>
      </c>
      <c r="Y528" s="142" t="s">
        <v>152</v>
      </c>
      <c r="Z528" s="142" t="s">
        <v>3446</v>
      </c>
      <c r="AA528" s="315" t="s">
        <v>3447</v>
      </c>
      <c r="AB528" s="142" t="s">
        <v>8065</v>
      </c>
      <c r="AC528" s="142" t="s">
        <v>3446</v>
      </c>
      <c r="AD528" s="142" t="s">
        <v>3446</v>
      </c>
      <c r="AE528" s="142" t="s">
        <v>152</v>
      </c>
      <c r="AF528" s="315"/>
      <c r="AH528" s="318" t="s">
        <v>152</v>
      </c>
      <c r="AI528" s="315" t="s">
        <v>3446</v>
      </c>
      <c r="AJ528" s="315" t="s">
        <v>152</v>
      </c>
      <c r="AK528" s="142" t="s">
        <v>152</v>
      </c>
      <c r="AL528" s="142" t="s">
        <v>152</v>
      </c>
      <c r="AM528" s="316" t="s">
        <v>152</v>
      </c>
      <c r="AN528" s="142" t="s">
        <v>152</v>
      </c>
      <c r="AO528" s="315" t="s">
        <v>1469</v>
      </c>
      <c r="AP528" s="315" t="s">
        <v>152</v>
      </c>
      <c r="AQ528" s="316"/>
      <c r="AR528" s="142" t="s">
        <v>152</v>
      </c>
      <c r="AS528" s="315" t="s">
        <v>150</v>
      </c>
      <c r="AT528" s="142" t="s">
        <v>152</v>
      </c>
      <c r="AU528" s="316"/>
      <c r="AV528" s="317" t="s">
        <v>152</v>
      </c>
      <c r="AW528" s="142" t="s">
        <v>152</v>
      </c>
    </row>
    <row r="529" spans="1:49" s="142" customFormat="1">
      <c r="A529" s="142" t="s">
        <v>8669</v>
      </c>
      <c r="B529" s="315" t="s">
        <v>5129</v>
      </c>
      <c r="C529" s="142" t="s">
        <v>3444</v>
      </c>
      <c r="D529" s="142" t="s">
        <v>3475</v>
      </c>
      <c r="E529" s="315" t="s">
        <v>8670</v>
      </c>
      <c r="F529" s="315" t="s">
        <v>1789</v>
      </c>
      <c r="G529" s="142" t="s">
        <v>1788</v>
      </c>
      <c r="H529" s="316" t="s">
        <v>3445</v>
      </c>
      <c r="I529" s="317">
        <v>15314</v>
      </c>
      <c r="J529" s="317">
        <v>0</v>
      </c>
      <c r="K529" s="317" t="s">
        <v>152</v>
      </c>
      <c r="L529" s="315">
        <v>0</v>
      </c>
      <c r="M529" s="315" t="s">
        <v>152</v>
      </c>
      <c r="N529" s="315" t="s">
        <v>152</v>
      </c>
      <c r="O529" s="315" t="s">
        <v>152</v>
      </c>
      <c r="P529" s="315" t="s">
        <v>12475</v>
      </c>
      <c r="Q529" s="315" t="s">
        <v>152</v>
      </c>
      <c r="R529" s="315" t="s">
        <v>152</v>
      </c>
      <c r="S529" s="315" t="s">
        <v>152</v>
      </c>
      <c r="T529" s="315" t="s">
        <v>152</v>
      </c>
      <c r="U529" s="315" t="s">
        <v>152</v>
      </c>
      <c r="V529" s="315" t="s">
        <v>152</v>
      </c>
      <c r="W529" s="142" t="s">
        <v>5302</v>
      </c>
      <c r="X529" s="142" t="s">
        <v>6492</v>
      </c>
      <c r="Y529" s="142" t="s">
        <v>152</v>
      </c>
      <c r="Z529" s="142" t="s">
        <v>3446</v>
      </c>
      <c r="AA529" s="315" t="s">
        <v>3447</v>
      </c>
      <c r="AB529" s="142" t="s">
        <v>8671</v>
      </c>
      <c r="AC529" s="142" t="s">
        <v>3446</v>
      </c>
      <c r="AD529" s="142" t="s">
        <v>3446</v>
      </c>
      <c r="AE529" s="142" t="s">
        <v>152</v>
      </c>
      <c r="AF529" s="315"/>
      <c r="AH529" s="318" t="s">
        <v>152</v>
      </c>
      <c r="AI529" s="315" t="s">
        <v>3446</v>
      </c>
      <c r="AJ529" s="315" t="s">
        <v>152</v>
      </c>
      <c r="AK529" s="142" t="s">
        <v>152</v>
      </c>
      <c r="AL529" s="142" t="s">
        <v>152</v>
      </c>
      <c r="AM529" s="316" t="s">
        <v>152</v>
      </c>
      <c r="AN529" s="142" t="s">
        <v>152</v>
      </c>
      <c r="AO529" s="315" t="s">
        <v>1469</v>
      </c>
      <c r="AP529" s="315" t="s">
        <v>152</v>
      </c>
      <c r="AQ529" s="316"/>
      <c r="AR529" s="142" t="s">
        <v>152</v>
      </c>
      <c r="AS529" s="315" t="s">
        <v>150</v>
      </c>
      <c r="AT529" s="142" t="s">
        <v>152</v>
      </c>
      <c r="AU529" s="316"/>
      <c r="AV529" s="317" t="s">
        <v>152</v>
      </c>
      <c r="AW529" s="142" t="s">
        <v>152</v>
      </c>
    </row>
    <row r="530" spans="1:49" s="142" customFormat="1">
      <c r="A530" s="142" t="s">
        <v>10135</v>
      </c>
      <c r="B530" s="315" t="s">
        <v>5131</v>
      </c>
      <c r="C530" s="142" t="s">
        <v>3444</v>
      </c>
      <c r="D530" s="142" t="s">
        <v>3475</v>
      </c>
      <c r="E530" s="315" t="s">
        <v>10136</v>
      </c>
      <c r="F530" s="315" t="s">
        <v>1789</v>
      </c>
      <c r="G530" s="142" t="s">
        <v>1788</v>
      </c>
      <c r="H530" s="316" t="s">
        <v>3445</v>
      </c>
      <c r="I530" s="317">
        <v>20576</v>
      </c>
      <c r="J530" s="317">
        <v>0</v>
      </c>
      <c r="K530" s="317" t="s">
        <v>152</v>
      </c>
      <c r="L530" s="315">
        <v>0</v>
      </c>
      <c r="M530" s="315" t="s">
        <v>152</v>
      </c>
      <c r="N530" s="315" t="s">
        <v>152</v>
      </c>
      <c r="O530" s="315" t="s">
        <v>152</v>
      </c>
      <c r="P530" s="315" t="s">
        <v>12865</v>
      </c>
      <c r="Q530" s="315" t="s">
        <v>152</v>
      </c>
      <c r="R530" s="315" t="s">
        <v>152</v>
      </c>
      <c r="S530" s="315" t="s">
        <v>152</v>
      </c>
      <c r="T530" s="315" t="s">
        <v>152</v>
      </c>
      <c r="U530" s="315" t="s">
        <v>152</v>
      </c>
      <c r="V530" s="315" t="s">
        <v>152</v>
      </c>
      <c r="W530" s="142" t="s">
        <v>5519</v>
      </c>
      <c r="X530" s="142" t="s">
        <v>6493</v>
      </c>
      <c r="Y530" s="142" t="s">
        <v>152</v>
      </c>
      <c r="Z530" s="142" t="s">
        <v>3446</v>
      </c>
      <c r="AA530" s="315" t="s">
        <v>3447</v>
      </c>
      <c r="AB530" s="142" t="s">
        <v>10137</v>
      </c>
      <c r="AC530" s="142" t="s">
        <v>3446</v>
      </c>
      <c r="AD530" s="142" t="s">
        <v>3446</v>
      </c>
      <c r="AE530" s="142" t="s">
        <v>152</v>
      </c>
      <c r="AF530" s="315"/>
      <c r="AH530" s="318" t="s">
        <v>152</v>
      </c>
      <c r="AI530" s="315" t="s">
        <v>3446</v>
      </c>
      <c r="AJ530" s="315" t="s">
        <v>152</v>
      </c>
      <c r="AK530" s="142" t="s">
        <v>152</v>
      </c>
      <c r="AL530" s="142" t="s">
        <v>152</v>
      </c>
      <c r="AM530" s="316" t="s">
        <v>152</v>
      </c>
      <c r="AN530" s="142" t="s">
        <v>152</v>
      </c>
      <c r="AO530" s="315" t="s">
        <v>1469</v>
      </c>
      <c r="AP530" s="315" t="s">
        <v>152</v>
      </c>
      <c r="AQ530" s="316"/>
      <c r="AR530" s="142" t="s">
        <v>152</v>
      </c>
      <c r="AS530" s="315" t="s">
        <v>150</v>
      </c>
      <c r="AT530" s="142" t="s">
        <v>152</v>
      </c>
      <c r="AU530" s="316"/>
      <c r="AV530" s="317" t="s">
        <v>152</v>
      </c>
      <c r="AW530" s="142" t="s">
        <v>152</v>
      </c>
    </row>
    <row r="531" spans="1:49" s="142" customFormat="1">
      <c r="A531" s="142" t="s">
        <v>10129</v>
      </c>
      <c r="B531" s="315" t="s">
        <v>5132</v>
      </c>
      <c r="C531" s="142" t="s">
        <v>3444</v>
      </c>
      <c r="D531" s="142" t="s">
        <v>3475</v>
      </c>
      <c r="E531" s="315" t="s">
        <v>10130</v>
      </c>
      <c r="F531" s="315" t="s">
        <v>1789</v>
      </c>
      <c r="G531" s="142" t="s">
        <v>1788</v>
      </c>
      <c r="H531" s="316" t="s">
        <v>3445</v>
      </c>
      <c r="I531" s="317">
        <v>18293</v>
      </c>
      <c r="J531" s="317">
        <v>0</v>
      </c>
      <c r="K531" s="317" t="s">
        <v>152</v>
      </c>
      <c r="L531" s="315">
        <v>4</v>
      </c>
      <c r="M531" s="315" t="s">
        <v>152</v>
      </c>
      <c r="N531" s="315" t="s">
        <v>152</v>
      </c>
      <c r="O531" s="315" t="s">
        <v>152</v>
      </c>
      <c r="P531" s="315" t="s">
        <v>12863</v>
      </c>
      <c r="Q531" s="315" t="s">
        <v>152</v>
      </c>
      <c r="R531" s="315" t="s">
        <v>152</v>
      </c>
      <c r="S531" s="315" t="s">
        <v>152</v>
      </c>
      <c r="T531" s="315" t="s">
        <v>152</v>
      </c>
      <c r="U531" s="315" t="s">
        <v>152</v>
      </c>
      <c r="V531" s="315" t="s">
        <v>152</v>
      </c>
      <c r="W531" s="142" t="s">
        <v>5521</v>
      </c>
      <c r="X531" s="142" t="s">
        <v>6492</v>
      </c>
      <c r="Y531" s="142" t="s">
        <v>152</v>
      </c>
      <c r="Z531" s="142" t="s">
        <v>3446</v>
      </c>
      <c r="AA531" s="315" t="s">
        <v>3447</v>
      </c>
      <c r="AB531" s="142" t="s">
        <v>10131</v>
      </c>
      <c r="AC531" s="142" t="s">
        <v>3446</v>
      </c>
      <c r="AD531" s="142" t="s">
        <v>3446</v>
      </c>
      <c r="AE531" s="142" t="s">
        <v>152</v>
      </c>
      <c r="AF531" s="315"/>
      <c r="AH531" s="318" t="s">
        <v>152</v>
      </c>
      <c r="AI531" s="315" t="s">
        <v>3446</v>
      </c>
      <c r="AJ531" s="315" t="s">
        <v>152</v>
      </c>
      <c r="AK531" s="142" t="s">
        <v>1342</v>
      </c>
      <c r="AL531" s="142" t="s">
        <v>152</v>
      </c>
      <c r="AM531" s="316" t="s">
        <v>152</v>
      </c>
      <c r="AN531" s="142" t="s">
        <v>152</v>
      </c>
      <c r="AO531" s="315" t="s">
        <v>1469</v>
      </c>
      <c r="AP531" s="315" t="s">
        <v>152</v>
      </c>
      <c r="AQ531" s="316"/>
      <c r="AR531" s="142" t="s">
        <v>152</v>
      </c>
      <c r="AS531" s="315" t="s">
        <v>150</v>
      </c>
      <c r="AT531" s="142" t="s">
        <v>152</v>
      </c>
      <c r="AU531" s="316"/>
      <c r="AV531" s="317" t="s">
        <v>152</v>
      </c>
      <c r="AW531" s="142" t="s">
        <v>152</v>
      </c>
    </row>
    <row r="532" spans="1:49" s="142" customFormat="1">
      <c r="A532" s="142" t="s">
        <v>8678</v>
      </c>
      <c r="B532" s="315" t="s">
        <v>4923</v>
      </c>
      <c r="C532" s="142" t="s">
        <v>3444</v>
      </c>
      <c r="D532" s="142" t="s">
        <v>3475</v>
      </c>
      <c r="E532" s="315" t="s">
        <v>8679</v>
      </c>
      <c r="F532" s="315" t="s">
        <v>1789</v>
      </c>
      <c r="G532" s="142" t="s">
        <v>1788</v>
      </c>
      <c r="H532" s="316" t="s">
        <v>3445</v>
      </c>
      <c r="I532" s="317">
        <v>25479</v>
      </c>
      <c r="J532" s="317">
        <v>0</v>
      </c>
      <c r="K532" s="317" t="s">
        <v>152</v>
      </c>
      <c r="L532" s="315">
        <v>0</v>
      </c>
      <c r="M532" s="315" t="s">
        <v>152</v>
      </c>
      <c r="N532" s="315" t="s">
        <v>152</v>
      </c>
      <c r="O532" s="315" t="s">
        <v>152</v>
      </c>
      <c r="P532" s="315" t="s">
        <v>12478</v>
      </c>
      <c r="Q532" s="315" t="s">
        <v>152</v>
      </c>
      <c r="R532" s="315" t="s">
        <v>152</v>
      </c>
      <c r="S532" s="315" t="s">
        <v>152</v>
      </c>
      <c r="T532" s="315" t="s">
        <v>152</v>
      </c>
      <c r="U532" s="315" t="s">
        <v>152</v>
      </c>
      <c r="V532" s="315" t="s">
        <v>152</v>
      </c>
      <c r="W532" s="142" t="s">
        <v>6494</v>
      </c>
      <c r="X532" s="142" t="s">
        <v>6492</v>
      </c>
      <c r="Y532" s="142" t="s">
        <v>152</v>
      </c>
      <c r="Z532" s="142" t="s">
        <v>3446</v>
      </c>
      <c r="AA532" s="315" t="s">
        <v>3447</v>
      </c>
      <c r="AB532" s="142" t="s">
        <v>8680</v>
      </c>
      <c r="AC532" s="142" t="s">
        <v>3446</v>
      </c>
      <c r="AD532" s="142" t="s">
        <v>3446</v>
      </c>
      <c r="AE532" s="142" t="s">
        <v>152</v>
      </c>
      <c r="AF532" s="315"/>
      <c r="AH532" s="318" t="s">
        <v>152</v>
      </c>
      <c r="AI532" s="315" t="s">
        <v>3446</v>
      </c>
      <c r="AJ532" s="315" t="s">
        <v>152</v>
      </c>
      <c r="AK532" s="142" t="s">
        <v>152</v>
      </c>
      <c r="AL532" s="142" t="s">
        <v>152</v>
      </c>
      <c r="AM532" s="316" t="s">
        <v>152</v>
      </c>
      <c r="AN532" s="142" t="s">
        <v>152</v>
      </c>
      <c r="AO532" s="315" t="s">
        <v>1469</v>
      </c>
      <c r="AP532" s="315" t="s">
        <v>152</v>
      </c>
      <c r="AQ532" s="316"/>
      <c r="AR532" s="142" t="s">
        <v>152</v>
      </c>
      <c r="AS532" s="315" t="s">
        <v>150</v>
      </c>
      <c r="AT532" s="142" t="s">
        <v>152</v>
      </c>
      <c r="AU532" s="316"/>
      <c r="AV532" s="317" t="s">
        <v>152</v>
      </c>
      <c r="AW532" s="142" t="s">
        <v>152</v>
      </c>
    </row>
    <row r="533" spans="1:49" s="142" customFormat="1">
      <c r="A533" s="142" t="s">
        <v>8672</v>
      </c>
      <c r="B533" s="315" t="s">
        <v>5133</v>
      </c>
      <c r="C533" s="142" t="s">
        <v>3444</v>
      </c>
      <c r="D533" s="142" t="s">
        <v>3475</v>
      </c>
      <c r="E533" s="315" t="s">
        <v>8673</v>
      </c>
      <c r="F533" s="315" t="s">
        <v>1789</v>
      </c>
      <c r="G533" s="142" t="s">
        <v>1788</v>
      </c>
      <c r="H533" s="316" t="s">
        <v>3445</v>
      </c>
      <c r="I533" s="317">
        <v>19364</v>
      </c>
      <c r="J533" s="317">
        <v>0</v>
      </c>
      <c r="K533" s="317" t="s">
        <v>152</v>
      </c>
      <c r="L533" s="315">
        <v>0</v>
      </c>
      <c r="M533" s="315" t="s">
        <v>152</v>
      </c>
      <c r="N533" s="315" t="s">
        <v>152</v>
      </c>
      <c r="O533" s="315" t="s">
        <v>152</v>
      </c>
      <c r="P533" s="315" t="s">
        <v>12476</v>
      </c>
      <c r="Q533" s="315" t="s">
        <v>152</v>
      </c>
      <c r="R533" s="315" t="s">
        <v>152</v>
      </c>
      <c r="S533" s="315" t="s">
        <v>152</v>
      </c>
      <c r="T533" s="315" t="s">
        <v>152</v>
      </c>
      <c r="U533" s="315" t="s">
        <v>152</v>
      </c>
      <c r="V533" s="315" t="s">
        <v>152</v>
      </c>
      <c r="W533" s="142" t="s">
        <v>5301</v>
      </c>
      <c r="X533" s="142" t="s">
        <v>6492</v>
      </c>
      <c r="Y533" s="142" t="s">
        <v>152</v>
      </c>
      <c r="Z533" s="142" t="s">
        <v>3446</v>
      </c>
      <c r="AA533" s="315" t="s">
        <v>3447</v>
      </c>
      <c r="AB533" s="142" t="s">
        <v>8674</v>
      </c>
      <c r="AC533" s="142" t="s">
        <v>3446</v>
      </c>
      <c r="AD533" s="142" t="s">
        <v>3446</v>
      </c>
      <c r="AE533" s="142" t="s">
        <v>152</v>
      </c>
      <c r="AF533" s="315"/>
      <c r="AH533" s="318" t="s">
        <v>152</v>
      </c>
      <c r="AI533" s="315" t="s">
        <v>3446</v>
      </c>
      <c r="AJ533" s="315" t="s">
        <v>152</v>
      </c>
      <c r="AK533" s="142" t="s">
        <v>152</v>
      </c>
      <c r="AL533" s="142" t="s">
        <v>152</v>
      </c>
      <c r="AM533" s="316" t="s">
        <v>152</v>
      </c>
      <c r="AN533" s="142" t="s">
        <v>152</v>
      </c>
      <c r="AO533" s="315" t="s">
        <v>1469</v>
      </c>
      <c r="AP533" s="315" t="s">
        <v>152</v>
      </c>
      <c r="AQ533" s="316"/>
      <c r="AR533" s="142" t="s">
        <v>152</v>
      </c>
      <c r="AS533" s="315" t="s">
        <v>150</v>
      </c>
      <c r="AT533" s="142" t="s">
        <v>152</v>
      </c>
      <c r="AU533" s="316"/>
      <c r="AV533" s="317" t="s">
        <v>152</v>
      </c>
      <c r="AW533" s="142" t="s">
        <v>152</v>
      </c>
    </row>
    <row r="534" spans="1:49" s="142" customFormat="1">
      <c r="A534" s="142" t="s">
        <v>8675</v>
      </c>
      <c r="B534" s="315" t="s">
        <v>5134</v>
      </c>
      <c r="C534" s="142" t="s">
        <v>3444</v>
      </c>
      <c r="D534" s="142" t="s">
        <v>3475</v>
      </c>
      <c r="E534" s="315" t="s">
        <v>8676</v>
      </c>
      <c r="F534" s="315" t="s">
        <v>1789</v>
      </c>
      <c r="G534" s="142" t="s">
        <v>1788</v>
      </c>
      <c r="H534" s="316" t="s">
        <v>3445</v>
      </c>
      <c r="I534" s="317">
        <v>26932</v>
      </c>
      <c r="J534" s="317">
        <v>0</v>
      </c>
      <c r="K534" s="317" t="s">
        <v>152</v>
      </c>
      <c r="L534" s="315">
        <v>106</v>
      </c>
      <c r="M534" s="315" t="s">
        <v>152</v>
      </c>
      <c r="N534" s="315" t="s">
        <v>152</v>
      </c>
      <c r="O534" s="315" t="s">
        <v>152</v>
      </c>
      <c r="P534" s="315" t="s">
        <v>12477</v>
      </c>
      <c r="Q534" s="315" t="s">
        <v>152</v>
      </c>
      <c r="R534" s="315" t="s">
        <v>152</v>
      </c>
      <c r="S534" s="315" t="s">
        <v>152</v>
      </c>
      <c r="T534" s="315" t="s">
        <v>152</v>
      </c>
      <c r="U534" s="315" t="s">
        <v>152</v>
      </c>
      <c r="V534" s="315" t="s">
        <v>152</v>
      </c>
      <c r="W534" s="142" t="s">
        <v>5300</v>
      </c>
      <c r="X534" s="142" t="s">
        <v>6492</v>
      </c>
      <c r="Y534" s="142" t="s">
        <v>152</v>
      </c>
      <c r="Z534" s="142" t="s">
        <v>3446</v>
      </c>
      <c r="AA534" s="315" t="s">
        <v>3447</v>
      </c>
      <c r="AB534" s="142" t="s">
        <v>8677</v>
      </c>
      <c r="AC534" s="142" t="s">
        <v>3446</v>
      </c>
      <c r="AD534" s="142" t="s">
        <v>3446</v>
      </c>
      <c r="AE534" s="142" t="s">
        <v>152</v>
      </c>
      <c r="AF534" s="315"/>
      <c r="AH534" s="318" t="s">
        <v>152</v>
      </c>
      <c r="AI534" s="315" t="s">
        <v>3446</v>
      </c>
      <c r="AJ534" s="315" t="s">
        <v>152</v>
      </c>
      <c r="AK534" s="142" t="s">
        <v>152</v>
      </c>
      <c r="AL534" s="142" t="s">
        <v>152</v>
      </c>
      <c r="AM534" s="316" t="s">
        <v>152</v>
      </c>
      <c r="AN534" s="142" t="s">
        <v>152</v>
      </c>
      <c r="AO534" s="315" t="s">
        <v>1469</v>
      </c>
      <c r="AP534" s="315" t="s">
        <v>152</v>
      </c>
      <c r="AQ534" s="316"/>
      <c r="AR534" s="142" t="s">
        <v>152</v>
      </c>
      <c r="AS534" s="315" t="s">
        <v>150</v>
      </c>
      <c r="AT534" s="142" t="s">
        <v>152</v>
      </c>
      <c r="AU534" s="316"/>
      <c r="AV534" s="317" t="s">
        <v>152</v>
      </c>
      <c r="AW534" s="142" t="s">
        <v>152</v>
      </c>
    </row>
    <row r="535" spans="1:49" s="142" customFormat="1">
      <c r="A535" s="142" t="s">
        <v>10138</v>
      </c>
      <c r="B535" s="315" t="s">
        <v>5135</v>
      </c>
      <c r="C535" s="142" t="s">
        <v>3444</v>
      </c>
      <c r="D535" s="142" t="s">
        <v>3475</v>
      </c>
      <c r="E535" s="315" t="s">
        <v>10139</v>
      </c>
      <c r="F535" s="315" t="s">
        <v>1789</v>
      </c>
      <c r="G535" s="142" t="s">
        <v>1788</v>
      </c>
      <c r="H535" s="316" t="s">
        <v>3445</v>
      </c>
      <c r="I535" s="317">
        <v>22516</v>
      </c>
      <c r="J535" s="317">
        <v>0</v>
      </c>
      <c r="K535" s="317" t="s">
        <v>152</v>
      </c>
      <c r="L535" s="315">
        <v>0</v>
      </c>
      <c r="M535" s="315" t="s">
        <v>152</v>
      </c>
      <c r="N535" s="315" t="s">
        <v>152</v>
      </c>
      <c r="O535" s="315" t="s">
        <v>152</v>
      </c>
      <c r="P535" s="315" t="s">
        <v>12866</v>
      </c>
      <c r="Q535" s="315" t="s">
        <v>152</v>
      </c>
      <c r="R535" s="315" t="s">
        <v>152</v>
      </c>
      <c r="S535" s="315" t="s">
        <v>152</v>
      </c>
      <c r="T535" s="315" t="s">
        <v>152</v>
      </c>
      <c r="U535" s="315" t="s">
        <v>152</v>
      </c>
      <c r="V535" s="315" t="s">
        <v>152</v>
      </c>
      <c r="W535" s="142" t="s">
        <v>5518</v>
      </c>
      <c r="X535" s="142" t="s">
        <v>6492</v>
      </c>
      <c r="Y535" s="142" t="s">
        <v>152</v>
      </c>
      <c r="Z535" s="142" t="s">
        <v>3446</v>
      </c>
      <c r="AA535" s="315" t="s">
        <v>3447</v>
      </c>
      <c r="AB535" s="142" t="s">
        <v>10140</v>
      </c>
      <c r="AC535" s="142" t="s">
        <v>3446</v>
      </c>
      <c r="AD535" s="142" t="s">
        <v>3446</v>
      </c>
      <c r="AE535" s="142" t="s">
        <v>152</v>
      </c>
      <c r="AF535" s="315"/>
      <c r="AH535" s="318" t="s">
        <v>152</v>
      </c>
      <c r="AI535" s="315" t="s">
        <v>3446</v>
      </c>
      <c r="AJ535" s="315" t="s">
        <v>152</v>
      </c>
      <c r="AK535" s="142" t="s">
        <v>152</v>
      </c>
      <c r="AL535" s="142" t="s">
        <v>152</v>
      </c>
      <c r="AM535" s="316" t="s">
        <v>152</v>
      </c>
      <c r="AN535" s="142" t="s">
        <v>152</v>
      </c>
      <c r="AO535" s="315" t="s">
        <v>1469</v>
      </c>
      <c r="AP535" s="315" t="s">
        <v>152</v>
      </c>
      <c r="AQ535" s="316"/>
      <c r="AR535" s="142" t="s">
        <v>152</v>
      </c>
      <c r="AS535" s="315" t="s">
        <v>150</v>
      </c>
      <c r="AT535" s="142" t="s">
        <v>152</v>
      </c>
      <c r="AU535" s="316"/>
      <c r="AV535" s="317" t="s">
        <v>152</v>
      </c>
      <c r="AW535" s="142" t="s">
        <v>152</v>
      </c>
    </row>
    <row r="536" spans="1:49" s="142" customFormat="1">
      <c r="A536" s="142" t="s">
        <v>7198</v>
      </c>
      <c r="B536" s="315" t="s">
        <v>7195</v>
      </c>
      <c r="C536" s="142" t="s">
        <v>3444</v>
      </c>
      <c r="D536" s="142" t="s">
        <v>3475</v>
      </c>
      <c r="E536" s="315" t="s">
        <v>8060</v>
      </c>
      <c r="F536" s="315" t="s">
        <v>1789</v>
      </c>
      <c r="G536" s="142" t="s">
        <v>1788</v>
      </c>
      <c r="H536" s="316" t="s">
        <v>3445</v>
      </c>
      <c r="I536" s="317">
        <v>24886</v>
      </c>
      <c r="J536" s="317">
        <v>0</v>
      </c>
      <c r="K536" s="317" t="s">
        <v>152</v>
      </c>
      <c r="L536" s="315">
        <v>34</v>
      </c>
      <c r="M536" s="315" t="s">
        <v>152</v>
      </c>
      <c r="N536" s="315" t="s">
        <v>152</v>
      </c>
      <c r="O536" s="315" t="s">
        <v>152</v>
      </c>
      <c r="P536" s="315" t="s">
        <v>12350</v>
      </c>
      <c r="Q536" s="315" t="s">
        <v>152</v>
      </c>
      <c r="R536" s="315" t="s">
        <v>152</v>
      </c>
      <c r="S536" s="315" t="s">
        <v>152</v>
      </c>
      <c r="T536" s="315" t="s">
        <v>152</v>
      </c>
      <c r="U536" s="315" t="s">
        <v>152</v>
      </c>
      <c r="V536" s="315" t="s">
        <v>152</v>
      </c>
      <c r="W536" s="142" t="s">
        <v>8061</v>
      </c>
      <c r="X536" s="142" t="s">
        <v>6492</v>
      </c>
      <c r="Y536" s="142" t="s">
        <v>152</v>
      </c>
      <c r="Z536" s="142" t="s">
        <v>3446</v>
      </c>
      <c r="AA536" s="315" t="s">
        <v>3447</v>
      </c>
      <c r="AB536" s="142" t="s">
        <v>8062</v>
      </c>
      <c r="AC536" s="142" t="s">
        <v>3446</v>
      </c>
      <c r="AD536" s="142" t="s">
        <v>3446</v>
      </c>
      <c r="AE536" s="142" t="s">
        <v>152</v>
      </c>
      <c r="AF536" s="315"/>
      <c r="AH536" s="318" t="s">
        <v>152</v>
      </c>
      <c r="AI536" s="315" t="s">
        <v>3446</v>
      </c>
      <c r="AJ536" s="315" t="s">
        <v>152</v>
      </c>
      <c r="AK536" s="142" t="s">
        <v>152</v>
      </c>
      <c r="AL536" s="142" t="s">
        <v>152</v>
      </c>
      <c r="AM536" s="316" t="s">
        <v>152</v>
      </c>
      <c r="AN536" s="142" t="s">
        <v>152</v>
      </c>
      <c r="AO536" s="315" t="s">
        <v>1469</v>
      </c>
      <c r="AP536" s="315" t="s">
        <v>152</v>
      </c>
      <c r="AQ536" s="316"/>
      <c r="AR536" s="142" t="s">
        <v>152</v>
      </c>
      <c r="AS536" s="315" t="s">
        <v>150</v>
      </c>
      <c r="AT536" s="142" t="s">
        <v>152</v>
      </c>
      <c r="AU536" s="316"/>
      <c r="AV536" s="317" t="s">
        <v>152</v>
      </c>
      <c r="AW536" s="142" t="s">
        <v>152</v>
      </c>
    </row>
    <row r="537" spans="1:49" s="142" customFormat="1">
      <c r="A537" s="142" t="s">
        <v>10141</v>
      </c>
      <c r="B537" s="315" t="s">
        <v>5136</v>
      </c>
      <c r="C537" s="142" t="s">
        <v>3444</v>
      </c>
      <c r="D537" s="142" t="s">
        <v>3475</v>
      </c>
      <c r="E537" s="315" t="s">
        <v>10142</v>
      </c>
      <c r="F537" s="315" t="s">
        <v>1789</v>
      </c>
      <c r="G537" s="142" t="s">
        <v>1788</v>
      </c>
      <c r="H537" s="316" t="s">
        <v>3445</v>
      </c>
      <c r="I537" s="317">
        <v>21546</v>
      </c>
      <c r="J537" s="317">
        <v>0</v>
      </c>
      <c r="K537" s="317" t="s">
        <v>152</v>
      </c>
      <c r="L537" s="315">
        <v>11</v>
      </c>
      <c r="M537" s="315" t="s">
        <v>152</v>
      </c>
      <c r="N537" s="315" t="s">
        <v>152</v>
      </c>
      <c r="O537" s="315" t="s">
        <v>152</v>
      </c>
      <c r="P537" s="315" t="s">
        <v>12867</v>
      </c>
      <c r="Q537" s="315" t="s">
        <v>152</v>
      </c>
      <c r="R537" s="315" t="s">
        <v>152</v>
      </c>
      <c r="S537" s="315" t="s">
        <v>152</v>
      </c>
      <c r="T537" s="315" t="s">
        <v>152</v>
      </c>
      <c r="U537" s="315" t="s">
        <v>152</v>
      </c>
      <c r="V537" s="315" t="s">
        <v>152</v>
      </c>
      <c r="W537" s="142" t="s">
        <v>5517</v>
      </c>
      <c r="X537" s="142" t="s">
        <v>6492</v>
      </c>
      <c r="Y537" s="142" t="s">
        <v>152</v>
      </c>
      <c r="Z537" s="142" t="s">
        <v>3446</v>
      </c>
      <c r="AA537" s="315" t="s">
        <v>3447</v>
      </c>
      <c r="AB537" s="142" t="s">
        <v>10143</v>
      </c>
      <c r="AC537" s="142" t="s">
        <v>3446</v>
      </c>
      <c r="AD537" s="142" t="s">
        <v>3446</v>
      </c>
      <c r="AE537" s="142" t="s">
        <v>152</v>
      </c>
      <c r="AF537" s="315"/>
      <c r="AH537" s="318" t="s">
        <v>152</v>
      </c>
      <c r="AI537" s="315" t="s">
        <v>3446</v>
      </c>
      <c r="AJ537" s="315" t="s">
        <v>152</v>
      </c>
      <c r="AK537" s="142" t="s">
        <v>1347</v>
      </c>
      <c r="AL537" s="142" t="s">
        <v>152</v>
      </c>
      <c r="AM537" s="316" t="s">
        <v>152</v>
      </c>
      <c r="AN537" s="142" t="s">
        <v>152</v>
      </c>
      <c r="AO537" s="315" t="s">
        <v>1469</v>
      </c>
      <c r="AP537" s="315" t="s">
        <v>152</v>
      </c>
      <c r="AQ537" s="316"/>
      <c r="AR537" s="142" t="s">
        <v>152</v>
      </c>
      <c r="AS537" s="315" t="s">
        <v>150</v>
      </c>
      <c r="AT537" s="142" t="s">
        <v>152</v>
      </c>
      <c r="AU537" s="316"/>
      <c r="AV537" s="317" t="s">
        <v>152</v>
      </c>
      <c r="AW537" s="142" t="s">
        <v>152</v>
      </c>
    </row>
    <row r="538" spans="1:49" s="142" customFormat="1">
      <c r="A538" s="142" t="s">
        <v>10144</v>
      </c>
      <c r="B538" s="315" t="s">
        <v>5137</v>
      </c>
      <c r="C538" s="142" t="s">
        <v>3444</v>
      </c>
      <c r="D538" s="142" t="s">
        <v>3475</v>
      </c>
      <c r="E538" s="315" t="s">
        <v>10145</v>
      </c>
      <c r="F538" s="315" t="s">
        <v>1789</v>
      </c>
      <c r="G538" s="142" t="s">
        <v>1788</v>
      </c>
      <c r="H538" s="316" t="s">
        <v>3445</v>
      </c>
      <c r="I538" s="317">
        <v>21546</v>
      </c>
      <c r="J538" s="317">
        <v>0</v>
      </c>
      <c r="K538" s="317" t="s">
        <v>152</v>
      </c>
      <c r="L538" s="315">
        <v>0</v>
      </c>
      <c r="M538" s="315" t="s">
        <v>152</v>
      </c>
      <c r="N538" s="315" t="s">
        <v>152</v>
      </c>
      <c r="O538" s="315" t="s">
        <v>152</v>
      </c>
      <c r="P538" s="315" t="s">
        <v>12868</v>
      </c>
      <c r="Q538" s="315" t="s">
        <v>152</v>
      </c>
      <c r="R538" s="315" t="s">
        <v>152</v>
      </c>
      <c r="S538" s="315" t="s">
        <v>152</v>
      </c>
      <c r="T538" s="315" t="s">
        <v>152</v>
      </c>
      <c r="U538" s="315" t="s">
        <v>152</v>
      </c>
      <c r="V538" s="315" t="s">
        <v>152</v>
      </c>
      <c r="W538" s="142" t="s">
        <v>5516</v>
      </c>
      <c r="X538" s="142" t="s">
        <v>6492</v>
      </c>
      <c r="Y538" s="142" t="s">
        <v>152</v>
      </c>
      <c r="Z538" s="142" t="s">
        <v>3446</v>
      </c>
      <c r="AA538" s="315" t="s">
        <v>3447</v>
      </c>
      <c r="AB538" s="142" t="s">
        <v>10146</v>
      </c>
      <c r="AC538" s="142" t="s">
        <v>3446</v>
      </c>
      <c r="AD538" s="142" t="s">
        <v>3446</v>
      </c>
      <c r="AE538" s="142" t="s">
        <v>152</v>
      </c>
      <c r="AF538" s="315"/>
      <c r="AH538" s="318" t="s">
        <v>152</v>
      </c>
      <c r="AI538" s="315" t="s">
        <v>3446</v>
      </c>
      <c r="AJ538" s="315" t="s">
        <v>152</v>
      </c>
      <c r="AK538" s="142" t="s">
        <v>152</v>
      </c>
      <c r="AL538" s="142" t="s">
        <v>152</v>
      </c>
      <c r="AM538" s="316" t="s">
        <v>152</v>
      </c>
      <c r="AN538" s="142" t="s">
        <v>152</v>
      </c>
      <c r="AO538" s="315" t="s">
        <v>1469</v>
      </c>
      <c r="AP538" s="315" t="s">
        <v>152</v>
      </c>
      <c r="AQ538" s="316"/>
      <c r="AR538" s="142" t="s">
        <v>152</v>
      </c>
      <c r="AS538" s="315" t="s">
        <v>150</v>
      </c>
      <c r="AT538" s="142" t="s">
        <v>152</v>
      </c>
      <c r="AU538" s="316"/>
      <c r="AV538" s="317" t="s">
        <v>152</v>
      </c>
      <c r="AW538" s="142" t="s">
        <v>152</v>
      </c>
    </row>
    <row r="539" spans="1:49" s="142" customFormat="1">
      <c r="A539" s="142" t="s">
        <v>8681</v>
      </c>
      <c r="B539" s="315" t="s">
        <v>5138</v>
      </c>
      <c r="C539" s="142" t="s">
        <v>3444</v>
      </c>
      <c r="D539" s="142" t="s">
        <v>3475</v>
      </c>
      <c r="E539" s="315" t="s">
        <v>8682</v>
      </c>
      <c r="F539" s="315" t="s">
        <v>1789</v>
      </c>
      <c r="G539" s="142" t="s">
        <v>1788</v>
      </c>
      <c r="H539" s="316" t="s">
        <v>3445</v>
      </c>
      <c r="I539" s="317">
        <v>23108</v>
      </c>
      <c r="J539" s="317">
        <v>0</v>
      </c>
      <c r="K539" s="317" t="s">
        <v>152</v>
      </c>
      <c r="L539" s="315">
        <v>0</v>
      </c>
      <c r="M539" s="315" t="s">
        <v>152</v>
      </c>
      <c r="N539" s="315" t="s">
        <v>152</v>
      </c>
      <c r="O539" s="315" t="s">
        <v>152</v>
      </c>
      <c r="P539" s="315" t="s">
        <v>12479</v>
      </c>
      <c r="Q539" s="315" t="s">
        <v>152</v>
      </c>
      <c r="R539" s="315" t="s">
        <v>152</v>
      </c>
      <c r="S539" s="315" t="s">
        <v>152</v>
      </c>
      <c r="T539" s="315" t="s">
        <v>152</v>
      </c>
      <c r="U539" s="315" t="s">
        <v>152</v>
      </c>
      <c r="V539" s="315" t="s">
        <v>152</v>
      </c>
      <c r="W539" s="142" t="s">
        <v>5299</v>
      </c>
      <c r="X539" s="142" t="s">
        <v>6492</v>
      </c>
      <c r="Y539" s="142" t="s">
        <v>152</v>
      </c>
      <c r="Z539" s="142" t="s">
        <v>3446</v>
      </c>
      <c r="AA539" s="315" t="s">
        <v>3447</v>
      </c>
      <c r="AB539" s="142" t="s">
        <v>8683</v>
      </c>
      <c r="AC539" s="142" t="s">
        <v>3446</v>
      </c>
      <c r="AD539" s="142" t="s">
        <v>3446</v>
      </c>
      <c r="AE539" s="142" t="s">
        <v>152</v>
      </c>
      <c r="AF539" s="315"/>
      <c r="AH539" s="318" t="s">
        <v>152</v>
      </c>
      <c r="AI539" s="315" t="s">
        <v>3446</v>
      </c>
      <c r="AJ539" s="315" t="s">
        <v>152</v>
      </c>
      <c r="AK539" s="142" t="s">
        <v>152</v>
      </c>
      <c r="AL539" s="142" t="s">
        <v>152</v>
      </c>
      <c r="AM539" s="316" t="s">
        <v>152</v>
      </c>
      <c r="AN539" s="142" t="s">
        <v>152</v>
      </c>
      <c r="AO539" s="315" t="s">
        <v>1469</v>
      </c>
      <c r="AP539" s="315" t="s">
        <v>152</v>
      </c>
      <c r="AQ539" s="316"/>
      <c r="AR539" s="142" t="s">
        <v>152</v>
      </c>
      <c r="AS539" s="315" t="s">
        <v>150</v>
      </c>
      <c r="AT539" s="142" t="s">
        <v>152</v>
      </c>
      <c r="AU539" s="316"/>
      <c r="AV539" s="317" t="s">
        <v>152</v>
      </c>
      <c r="AW539" s="142" t="s">
        <v>152</v>
      </c>
    </row>
    <row r="540" spans="1:49" s="142" customFormat="1">
      <c r="A540" s="142" t="s">
        <v>11896</v>
      </c>
      <c r="B540" s="315" t="s">
        <v>6456</v>
      </c>
      <c r="C540" s="142" t="s">
        <v>3444</v>
      </c>
      <c r="D540" s="142" t="s">
        <v>3475</v>
      </c>
      <c r="E540" s="315" t="s">
        <v>11897</v>
      </c>
      <c r="F540" s="315" t="s">
        <v>1789</v>
      </c>
      <c r="G540" s="142" t="s">
        <v>1788</v>
      </c>
      <c r="H540" s="316" t="s">
        <v>3445</v>
      </c>
      <c r="I540" s="317">
        <v>33774</v>
      </c>
      <c r="J540" s="317">
        <v>0</v>
      </c>
      <c r="K540" s="317" t="s">
        <v>152</v>
      </c>
      <c r="L540" s="315">
        <v>34</v>
      </c>
      <c r="M540" s="315" t="s">
        <v>152</v>
      </c>
      <c r="N540" s="315" t="s">
        <v>152</v>
      </c>
      <c r="O540" s="315" t="s">
        <v>152</v>
      </c>
      <c r="P540" s="315" t="s">
        <v>13371</v>
      </c>
      <c r="Q540" s="315" t="s">
        <v>152</v>
      </c>
      <c r="R540" s="315" t="s">
        <v>152</v>
      </c>
      <c r="S540" s="315" t="s">
        <v>152</v>
      </c>
      <c r="T540" s="315" t="s">
        <v>152</v>
      </c>
      <c r="U540" s="315" t="s">
        <v>1777</v>
      </c>
      <c r="V540" s="315" t="s">
        <v>152</v>
      </c>
      <c r="W540" s="142" t="s">
        <v>6539</v>
      </c>
      <c r="X540" s="142" t="s">
        <v>6492</v>
      </c>
      <c r="Y540" s="142" t="s">
        <v>152</v>
      </c>
      <c r="Z540" s="142" t="s">
        <v>3446</v>
      </c>
      <c r="AA540" s="315" t="s">
        <v>3447</v>
      </c>
      <c r="AB540" s="142" t="s">
        <v>11898</v>
      </c>
      <c r="AC540" s="142" t="s">
        <v>3446</v>
      </c>
      <c r="AD540" s="142" t="s">
        <v>3446</v>
      </c>
      <c r="AE540" s="142" t="s">
        <v>152</v>
      </c>
      <c r="AF540" s="315"/>
      <c r="AH540" s="318" t="s">
        <v>152</v>
      </c>
      <c r="AI540" s="315" t="s">
        <v>3446</v>
      </c>
      <c r="AJ540" s="315" t="s">
        <v>152</v>
      </c>
      <c r="AK540" s="142" t="s">
        <v>152</v>
      </c>
      <c r="AL540" s="142" t="s">
        <v>1787</v>
      </c>
      <c r="AM540" s="316" t="s">
        <v>1777</v>
      </c>
      <c r="AN540" s="142" t="s">
        <v>152</v>
      </c>
      <c r="AO540" s="315" t="s">
        <v>1469</v>
      </c>
      <c r="AP540" s="315" t="s">
        <v>152</v>
      </c>
      <c r="AQ540" s="316"/>
      <c r="AR540" s="142" t="s">
        <v>152</v>
      </c>
      <c r="AS540" s="315" t="s">
        <v>150</v>
      </c>
      <c r="AT540" s="142" t="s">
        <v>152</v>
      </c>
      <c r="AU540" s="316"/>
      <c r="AV540" s="317" t="s">
        <v>152</v>
      </c>
      <c r="AW540" s="142" t="s">
        <v>152</v>
      </c>
    </row>
    <row r="541" spans="1:49" s="142" customFormat="1">
      <c r="A541" s="142" t="s">
        <v>8689</v>
      </c>
      <c r="B541" s="315" t="s">
        <v>5139</v>
      </c>
      <c r="C541" s="142" t="s">
        <v>3444</v>
      </c>
      <c r="D541" s="142" t="s">
        <v>3475</v>
      </c>
      <c r="E541" s="315" t="s">
        <v>8690</v>
      </c>
      <c r="F541" s="315" t="s">
        <v>1789</v>
      </c>
      <c r="G541" s="142" t="s">
        <v>1788</v>
      </c>
      <c r="H541" s="316" t="s">
        <v>3445</v>
      </c>
      <c r="I541" s="317">
        <v>24886</v>
      </c>
      <c r="J541" s="317">
        <v>0</v>
      </c>
      <c r="K541" s="317" t="s">
        <v>152</v>
      </c>
      <c r="L541" s="315">
        <v>34</v>
      </c>
      <c r="M541" s="315" t="s">
        <v>152</v>
      </c>
      <c r="N541" s="315" t="s">
        <v>152</v>
      </c>
      <c r="O541" s="315" t="s">
        <v>152</v>
      </c>
      <c r="P541" s="315" t="s">
        <v>12481</v>
      </c>
      <c r="Q541" s="315" t="s">
        <v>152</v>
      </c>
      <c r="R541" s="315" t="s">
        <v>152</v>
      </c>
      <c r="S541" s="315" t="s">
        <v>152</v>
      </c>
      <c r="T541" s="315" t="s">
        <v>152</v>
      </c>
      <c r="U541" s="315" t="s">
        <v>152</v>
      </c>
      <c r="V541" s="315" t="s">
        <v>152</v>
      </c>
      <c r="W541" s="142" t="s">
        <v>5298</v>
      </c>
      <c r="X541" s="142" t="s">
        <v>6492</v>
      </c>
      <c r="Y541" s="142" t="s">
        <v>152</v>
      </c>
      <c r="Z541" s="142" t="s">
        <v>3446</v>
      </c>
      <c r="AA541" s="315" t="s">
        <v>3447</v>
      </c>
      <c r="AB541" s="142" t="s">
        <v>8691</v>
      </c>
      <c r="AC541" s="142" t="s">
        <v>3446</v>
      </c>
      <c r="AD541" s="142" t="s">
        <v>3446</v>
      </c>
      <c r="AE541" s="142" t="s">
        <v>152</v>
      </c>
      <c r="AF541" s="315"/>
      <c r="AH541" s="318" t="s">
        <v>152</v>
      </c>
      <c r="AI541" s="315" t="s">
        <v>3446</v>
      </c>
      <c r="AJ541" s="315" t="s">
        <v>152</v>
      </c>
      <c r="AK541" s="142" t="s">
        <v>152</v>
      </c>
      <c r="AL541" s="142" t="s">
        <v>152</v>
      </c>
      <c r="AM541" s="316" t="s">
        <v>152</v>
      </c>
      <c r="AN541" s="142" t="s">
        <v>152</v>
      </c>
      <c r="AO541" s="315" t="s">
        <v>1469</v>
      </c>
      <c r="AP541" s="315" t="s">
        <v>152</v>
      </c>
      <c r="AQ541" s="316"/>
      <c r="AR541" s="142" t="s">
        <v>152</v>
      </c>
      <c r="AS541" s="315" t="s">
        <v>150</v>
      </c>
      <c r="AT541" s="142" t="s">
        <v>152</v>
      </c>
      <c r="AU541" s="316"/>
      <c r="AV541" s="317" t="s">
        <v>152</v>
      </c>
      <c r="AW541" s="142" t="s">
        <v>152</v>
      </c>
    </row>
    <row r="542" spans="1:49" s="142" customFormat="1">
      <c r="A542" s="142" t="s">
        <v>10281</v>
      </c>
      <c r="B542" s="315" t="s">
        <v>5141</v>
      </c>
      <c r="C542" s="142" t="s">
        <v>3444</v>
      </c>
      <c r="D542" s="142" t="s">
        <v>3475</v>
      </c>
      <c r="E542" s="315" t="s">
        <v>10282</v>
      </c>
      <c r="F542" s="315" t="s">
        <v>1789</v>
      </c>
      <c r="G542" s="142" t="s">
        <v>1788</v>
      </c>
      <c r="H542" s="316" t="s">
        <v>5317</v>
      </c>
      <c r="I542" s="317">
        <v>19284</v>
      </c>
      <c r="J542" s="317">
        <v>0</v>
      </c>
      <c r="K542" s="317" t="s">
        <v>152</v>
      </c>
      <c r="L542" s="315">
        <v>19</v>
      </c>
      <c r="M542" s="315" t="s">
        <v>152</v>
      </c>
      <c r="N542" s="315" t="s">
        <v>152</v>
      </c>
      <c r="O542" s="315" t="s">
        <v>152</v>
      </c>
      <c r="P542" s="315" t="s">
        <v>12913</v>
      </c>
      <c r="Q542" s="315" t="s">
        <v>152</v>
      </c>
      <c r="R542" s="315" t="s">
        <v>152</v>
      </c>
      <c r="S542" s="315" t="s">
        <v>152</v>
      </c>
      <c r="T542" s="315" t="s">
        <v>152</v>
      </c>
      <c r="U542" s="315" t="s">
        <v>152</v>
      </c>
      <c r="V542" s="315" t="s">
        <v>152</v>
      </c>
      <c r="W542" s="142" t="s">
        <v>6514</v>
      </c>
      <c r="X542" s="142" t="s">
        <v>6492</v>
      </c>
      <c r="Y542" s="142" t="s">
        <v>152</v>
      </c>
      <c r="Z542" s="142" t="s">
        <v>3446</v>
      </c>
      <c r="AA542" s="315" t="s">
        <v>3447</v>
      </c>
      <c r="AB542" s="142" t="s">
        <v>10283</v>
      </c>
      <c r="AC542" s="142" t="s">
        <v>3446</v>
      </c>
      <c r="AD542" s="142" t="s">
        <v>3446</v>
      </c>
      <c r="AE542" s="142" t="s">
        <v>152</v>
      </c>
      <c r="AF542" s="315"/>
      <c r="AH542" s="318" t="s">
        <v>152</v>
      </c>
      <c r="AI542" s="315" t="s">
        <v>1777</v>
      </c>
      <c r="AJ542" s="315" t="s">
        <v>152</v>
      </c>
      <c r="AK542" s="142" t="s">
        <v>152</v>
      </c>
      <c r="AL542" s="142" t="s">
        <v>1787</v>
      </c>
      <c r="AM542" s="316" t="s">
        <v>5319</v>
      </c>
      <c r="AN542" s="142" t="s">
        <v>152</v>
      </c>
      <c r="AO542" s="315" t="s">
        <v>1469</v>
      </c>
      <c r="AP542" s="315" t="s">
        <v>152</v>
      </c>
      <c r="AQ542" s="316"/>
      <c r="AR542" s="142" t="s">
        <v>152</v>
      </c>
      <c r="AS542" s="315" t="s">
        <v>150</v>
      </c>
      <c r="AT542" s="142" t="s">
        <v>152</v>
      </c>
      <c r="AU542" s="316"/>
      <c r="AV542" s="317" t="s">
        <v>152</v>
      </c>
      <c r="AW542" s="142" t="s">
        <v>152</v>
      </c>
    </row>
    <row r="543" spans="1:49" s="142" customFormat="1">
      <c r="A543" s="142" t="s">
        <v>10278</v>
      </c>
      <c r="B543" s="315" t="s">
        <v>348</v>
      </c>
      <c r="C543" s="142" t="s">
        <v>3444</v>
      </c>
      <c r="D543" s="142" t="s">
        <v>3475</v>
      </c>
      <c r="E543" s="315" t="s">
        <v>10279</v>
      </c>
      <c r="F543" s="315" t="s">
        <v>1789</v>
      </c>
      <c r="G543" s="142" t="s">
        <v>1788</v>
      </c>
      <c r="H543" s="316" t="s">
        <v>3445</v>
      </c>
      <c r="I543" s="317">
        <v>26125</v>
      </c>
      <c r="J543" s="317">
        <v>0</v>
      </c>
      <c r="K543" s="317" t="s">
        <v>152</v>
      </c>
      <c r="L543" s="315">
        <v>35</v>
      </c>
      <c r="M543" s="315" t="s">
        <v>152</v>
      </c>
      <c r="N543" s="315" t="s">
        <v>152</v>
      </c>
      <c r="O543" s="315" t="s">
        <v>152</v>
      </c>
      <c r="P543" s="315" t="s">
        <v>12912</v>
      </c>
      <c r="Q543" s="315" t="s">
        <v>152</v>
      </c>
      <c r="R543" s="315" t="s">
        <v>152</v>
      </c>
      <c r="S543" s="315" t="s">
        <v>152</v>
      </c>
      <c r="T543" s="315" t="s">
        <v>152</v>
      </c>
      <c r="U543" s="315" t="s">
        <v>152</v>
      </c>
      <c r="V543" s="315" t="s">
        <v>152</v>
      </c>
      <c r="W543" s="142" t="s">
        <v>6513</v>
      </c>
      <c r="X543" s="142" t="s">
        <v>6492</v>
      </c>
      <c r="Y543" s="142" t="s">
        <v>152</v>
      </c>
      <c r="Z543" s="142" t="s">
        <v>3446</v>
      </c>
      <c r="AA543" s="315" t="s">
        <v>3447</v>
      </c>
      <c r="AB543" s="142" t="s">
        <v>10280</v>
      </c>
      <c r="AC543" s="142" t="s">
        <v>3446</v>
      </c>
      <c r="AD543" s="142" t="s">
        <v>3446</v>
      </c>
      <c r="AE543" s="142" t="s">
        <v>152</v>
      </c>
      <c r="AF543" s="315"/>
      <c r="AH543" s="318" t="s">
        <v>152</v>
      </c>
      <c r="AI543" s="315" t="s">
        <v>1777</v>
      </c>
      <c r="AJ543" s="315" t="s">
        <v>152</v>
      </c>
      <c r="AK543" s="142" t="s">
        <v>152</v>
      </c>
      <c r="AL543" s="142" t="s">
        <v>152</v>
      </c>
      <c r="AM543" s="316" t="s">
        <v>152</v>
      </c>
      <c r="AN543" s="142" t="s">
        <v>152</v>
      </c>
      <c r="AO543" s="315" t="s">
        <v>1469</v>
      </c>
      <c r="AP543" s="315" t="s">
        <v>152</v>
      </c>
      <c r="AQ543" s="316"/>
      <c r="AR543" s="142" t="s">
        <v>152</v>
      </c>
      <c r="AS543" s="315" t="s">
        <v>150</v>
      </c>
      <c r="AT543" s="142" t="s">
        <v>152</v>
      </c>
      <c r="AU543" s="316"/>
      <c r="AV543" s="317" t="s">
        <v>152</v>
      </c>
      <c r="AW543" s="142" t="s">
        <v>152</v>
      </c>
    </row>
    <row r="544" spans="1:49" s="142" customFormat="1">
      <c r="A544" s="142" t="s">
        <v>10276</v>
      </c>
      <c r="B544" s="315" t="s">
        <v>5143</v>
      </c>
      <c r="C544" s="142" t="s">
        <v>3444</v>
      </c>
      <c r="D544" s="142" t="s">
        <v>3475</v>
      </c>
      <c r="E544" s="315" t="s">
        <v>10277</v>
      </c>
      <c r="F544" s="315" t="s">
        <v>1789</v>
      </c>
      <c r="G544" s="142" t="s">
        <v>1788</v>
      </c>
      <c r="H544" s="316" t="s">
        <v>5317</v>
      </c>
      <c r="I544" s="317">
        <v>22967</v>
      </c>
      <c r="J544" s="317">
        <v>0</v>
      </c>
      <c r="K544" s="317" t="s">
        <v>152</v>
      </c>
      <c r="L544" s="315">
        <v>30</v>
      </c>
      <c r="M544" s="315" t="s">
        <v>152</v>
      </c>
      <c r="N544" s="315" t="s">
        <v>152</v>
      </c>
      <c r="O544" s="315" t="s">
        <v>152</v>
      </c>
      <c r="P544" s="315" t="s">
        <v>12911</v>
      </c>
      <c r="Q544" s="315" t="s">
        <v>152</v>
      </c>
      <c r="R544" s="315" t="s">
        <v>152</v>
      </c>
      <c r="S544" s="315" t="s">
        <v>152</v>
      </c>
      <c r="T544" s="315" t="s">
        <v>152</v>
      </c>
      <c r="U544" s="315" t="s">
        <v>152</v>
      </c>
      <c r="V544" s="315" t="s">
        <v>152</v>
      </c>
      <c r="W544" s="142" t="s">
        <v>6512</v>
      </c>
      <c r="X544" s="142" t="s">
        <v>6492</v>
      </c>
      <c r="Y544" s="142" t="s">
        <v>152</v>
      </c>
      <c r="Z544" s="142" t="s">
        <v>3446</v>
      </c>
      <c r="AA544" s="315" t="s">
        <v>3447</v>
      </c>
      <c r="AB544" s="142" t="s">
        <v>8677</v>
      </c>
      <c r="AC544" s="142" t="s">
        <v>3446</v>
      </c>
      <c r="AD544" s="142" t="s">
        <v>3446</v>
      </c>
      <c r="AE544" s="142" t="s">
        <v>152</v>
      </c>
      <c r="AF544" s="315"/>
      <c r="AH544" s="318" t="s">
        <v>152</v>
      </c>
      <c r="AI544" s="315" t="s">
        <v>3446</v>
      </c>
      <c r="AJ544" s="315" t="s">
        <v>152</v>
      </c>
      <c r="AK544" s="142" t="s">
        <v>152</v>
      </c>
      <c r="AL544" s="142" t="s">
        <v>1787</v>
      </c>
      <c r="AM544" s="316" t="s">
        <v>5320</v>
      </c>
      <c r="AN544" s="142" t="s">
        <v>152</v>
      </c>
      <c r="AO544" s="315" t="s">
        <v>1469</v>
      </c>
      <c r="AP544" s="315" t="s">
        <v>152</v>
      </c>
      <c r="AQ544" s="316"/>
      <c r="AR544" s="142" t="s">
        <v>152</v>
      </c>
      <c r="AS544" s="315" t="s">
        <v>150</v>
      </c>
      <c r="AT544" s="142" t="s">
        <v>152</v>
      </c>
      <c r="AU544" s="316"/>
      <c r="AV544" s="317" t="s">
        <v>152</v>
      </c>
      <c r="AW544" s="142" t="s">
        <v>152</v>
      </c>
    </row>
    <row r="545" spans="1:49" s="142" customFormat="1">
      <c r="A545" s="142" t="s">
        <v>10290</v>
      </c>
      <c r="B545" s="315" t="s">
        <v>5144</v>
      </c>
      <c r="C545" s="142" t="s">
        <v>3444</v>
      </c>
      <c r="D545" s="142" t="s">
        <v>3475</v>
      </c>
      <c r="E545" s="315" t="s">
        <v>10291</v>
      </c>
      <c r="F545" s="315" t="s">
        <v>1789</v>
      </c>
      <c r="G545" s="142" t="s">
        <v>1788</v>
      </c>
      <c r="H545" s="316" t="s">
        <v>5315</v>
      </c>
      <c r="I545" s="317">
        <v>25694</v>
      </c>
      <c r="J545" s="317">
        <v>0</v>
      </c>
      <c r="K545" s="317" t="s">
        <v>152</v>
      </c>
      <c r="L545" s="315">
        <v>0</v>
      </c>
      <c r="M545" s="315" t="s">
        <v>152</v>
      </c>
      <c r="N545" s="315" t="s">
        <v>152</v>
      </c>
      <c r="O545" s="315" t="s">
        <v>152</v>
      </c>
      <c r="P545" s="315" t="s">
        <v>12916</v>
      </c>
      <c r="Q545" s="315" t="s">
        <v>152</v>
      </c>
      <c r="R545" s="315" t="s">
        <v>152</v>
      </c>
      <c r="S545" s="315" t="s">
        <v>152</v>
      </c>
      <c r="T545" s="315" t="s">
        <v>152</v>
      </c>
      <c r="U545" s="315" t="s">
        <v>152</v>
      </c>
      <c r="V545" s="315" t="s">
        <v>152</v>
      </c>
      <c r="W545" s="142" t="s">
        <v>6516</v>
      </c>
      <c r="X545" s="142" t="s">
        <v>6493</v>
      </c>
      <c r="Y545" s="142" t="s">
        <v>152</v>
      </c>
      <c r="Z545" s="142" t="s">
        <v>3446</v>
      </c>
      <c r="AA545" s="315" t="s">
        <v>3447</v>
      </c>
      <c r="AB545" s="142" t="s">
        <v>10292</v>
      </c>
      <c r="AC545" s="142" t="s">
        <v>3446</v>
      </c>
      <c r="AD545" s="142" t="s">
        <v>3446</v>
      </c>
      <c r="AE545" s="142" t="s">
        <v>152</v>
      </c>
      <c r="AF545" s="315"/>
      <c r="AH545" s="318" t="s">
        <v>152</v>
      </c>
      <c r="AI545" s="315" t="s">
        <v>1777</v>
      </c>
      <c r="AJ545" s="315" t="s">
        <v>152</v>
      </c>
      <c r="AK545" s="142" t="s">
        <v>152</v>
      </c>
      <c r="AL545" s="142" t="s">
        <v>1787</v>
      </c>
      <c r="AM545" s="316" t="s">
        <v>5316</v>
      </c>
      <c r="AN545" s="142" t="s">
        <v>152</v>
      </c>
      <c r="AO545" s="315" t="s">
        <v>1469</v>
      </c>
      <c r="AP545" s="315" t="s">
        <v>152</v>
      </c>
      <c r="AQ545" s="316"/>
      <c r="AR545" s="142" t="s">
        <v>152</v>
      </c>
      <c r="AS545" s="315" t="s">
        <v>150</v>
      </c>
      <c r="AT545" s="142" t="s">
        <v>152</v>
      </c>
      <c r="AU545" s="316"/>
      <c r="AV545" s="317" t="s">
        <v>152</v>
      </c>
      <c r="AW545" s="142" t="s">
        <v>152</v>
      </c>
    </row>
    <row r="546" spans="1:49" s="142" customFormat="1">
      <c r="A546" s="142" t="s">
        <v>10284</v>
      </c>
      <c r="B546" s="315" t="s">
        <v>5145</v>
      </c>
      <c r="C546" s="142" t="s">
        <v>3444</v>
      </c>
      <c r="D546" s="142" t="s">
        <v>3475</v>
      </c>
      <c r="E546" s="315" t="s">
        <v>10285</v>
      </c>
      <c r="F546" s="315" t="s">
        <v>1789</v>
      </c>
      <c r="G546" s="142" t="s">
        <v>1788</v>
      </c>
      <c r="H546" s="316" t="s">
        <v>5317</v>
      </c>
      <c r="I546" s="317">
        <v>25694</v>
      </c>
      <c r="J546" s="317">
        <v>0</v>
      </c>
      <c r="K546" s="317" t="s">
        <v>152</v>
      </c>
      <c r="L546" s="315">
        <v>57</v>
      </c>
      <c r="M546" s="315" t="s">
        <v>152</v>
      </c>
      <c r="N546" s="315" t="s">
        <v>152</v>
      </c>
      <c r="O546" s="315" t="s">
        <v>152</v>
      </c>
      <c r="P546" s="315" t="s">
        <v>12914</v>
      </c>
      <c r="Q546" s="315" t="s">
        <v>152</v>
      </c>
      <c r="R546" s="315" t="s">
        <v>152</v>
      </c>
      <c r="S546" s="315" t="s">
        <v>152</v>
      </c>
      <c r="T546" s="315" t="s">
        <v>152</v>
      </c>
      <c r="U546" s="315" t="s">
        <v>152</v>
      </c>
      <c r="V546" s="315" t="s">
        <v>152</v>
      </c>
      <c r="W546" s="142" t="s">
        <v>6515</v>
      </c>
      <c r="X546" s="142" t="s">
        <v>6493</v>
      </c>
      <c r="Y546" s="142" t="s">
        <v>152</v>
      </c>
      <c r="Z546" s="142" t="s">
        <v>3446</v>
      </c>
      <c r="AA546" s="315" t="s">
        <v>3447</v>
      </c>
      <c r="AB546" s="142" t="s">
        <v>10286</v>
      </c>
      <c r="AC546" s="142" t="s">
        <v>3446</v>
      </c>
      <c r="AD546" s="142" t="s">
        <v>3446</v>
      </c>
      <c r="AE546" s="142" t="s">
        <v>152</v>
      </c>
      <c r="AF546" s="315"/>
      <c r="AH546" s="318" t="s">
        <v>152</v>
      </c>
      <c r="AI546" s="315" t="s">
        <v>1777</v>
      </c>
      <c r="AJ546" s="315" t="s">
        <v>152</v>
      </c>
      <c r="AK546" s="142" t="s">
        <v>152</v>
      </c>
      <c r="AL546" s="142" t="s">
        <v>1787</v>
      </c>
      <c r="AM546" s="316" t="s">
        <v>5318</v>
      </c>
      <c r="AN546" s="142" t="s">
        <v>152</v>
      </c>
      <c r="AO546" s="315" t="s">
        <v>1469</v>
      </c>
      <c r="AP546" s="315" t="s">
        <v>152</v>
      </c>
      <c r="AQ546" s="316"/>
      <c r="AR546" s="142" t="s">
        <v>152</v>
      </c>
      <c r="AS546" s="315" t="s">
        <v>150</v>
      </c>
      <c r="AT546" s="142" t="s">
        <v>152</v>
      </c>
      <c r="AU546" s="316"/>
      <c r="AV546" s="317" t="s">
        <v>152</v>
      </c>
      <c r="AW546" s="142" t="s">
        <v>152</v>
      </c>
    </row>
    <row r="547" spans="1:49" s="142" customFormat="1">
      <c r="A547" s="142" t="s">
        <v>11880</v>
      </c>
      <c r="B547" s="315" t="s">
        <v>6523</v>
      </c>
      <c r="C547" s="142" t="s">
        <v>3444</v>
      </c>
      <c r="D547" s="142" t="s">
        <v>3448</v>
      </c>
      <c r="E547" s="315" t="s">
        <v>11881</v>
      </c>
      <c r="F547" s="315" t="s">
        <v>1789</v>
      </c>
      <c r="G547" s="142" t="s">
        <v>1788</v>
      </c>
      <c r="H547" s="316" t="s">
        <v>3445</v>
      </c>
      <c r="I547" s="317">
        <v>12184</v>
      </c>
      <c r="J547" s="317">
        <v>0</v>
      </c>
      <c r="K547" s="317" t="s">
        <v>152</v>
      </c>
      <c r="L547" s="315">
        <v>144</v>
      </c>
      <c r="M547" s="315" t="s">
        <v>152</v>
      </c>
      <c r="N547" s="315" t="s">
        <v>152</v>
      </c>
      <c r="O547" s="315" t="s">
        <v>152</v>
      </c>
      <c r="P547" s="315" t="s">
        <v>13365</v>
      </c>
      <c r="Q547" s="315" t="s">
        <v>152</v>
      </c>
      <c r="R547" s="315" t="s">
        <v>152</v>
      </c>
      <c r="S547" s="315" t="s">
        <v>152</v>
      </c>
      <c r="T547" s="315" t="s">
        <v>152</v>
      </c>
      <c r="U547" s="315" t="s">
        <v>152</v>
      </c>
      <c r="V547" s="315" t="s">
        <v>152</v>
      </c>
      <c r="W547" s="142" t="s">
        <v>6524</v>
      </c>
      <c r="X547" s="142" t="s">
        <v>6493</v>
      </c>
      <c r="Y547" s="142" t="s">
        <v>152</v>
      </c>
      <c r="Z547" s="142" t="s">
        <v>3446</v>
      </c>
      <c r="AA547" s="315" t="s">
        <v>3447</v>
      </c>
      <c r="AB547" s="142" t="s">
        <v>11882</v>
      </c>
      <c r="AC547" s="142" t="s">
        <v>3446</v>
      </c>
      <c r="AD547" s="142" t="s">
        <v>3446</v>
      </c>
      <c r="AE547" s="142" t="s">
        <v>152</v>
      </c>
      <c r="AF547" s="315"/>
      <c r="AH547" s="318" t="s">
        <v>152</v>
      </c>
      <c r="AI547" s="315" t="s">
        <v>3446</v>
      </c>
      <c r="AJ547" s="315" t="s">
        <v>152</v>
      </c>
      <c r="AK547" s="142" t="s">
        <v>152</v>
      </c>
      <c r="AL547" s="142" t="s">
        <v>1787</v>
      </c>
      <c r="AM547" s="316" t="s">
        <v>7434</v>
      </c>
      <c r="AN547" s="142" t="s">
        <v>152</v>
      </c>
      <c r="AO547" s="315" t="s">
        <v>1469</v>
      </c>
      <c r="AP547" s="315" t="s">
        <v>152</v>
      </c>
      <c r="AQ547" s="316"/>
      <c r="AR547" s="142" t="s">
        <v>152</v>
      </c>
      <c r="AS547" s="315" t="s">
        <v>150</v>
      </c>
      <c r="AT547" s="142" t="s">
        <v>152</v>
      </c>
      <c r="AU547" s="316"/>
      <c r="AV547" s="317" t="s">
        <v>152</v>
      </c>
      <c r="AW547" s="142" t="s">
        <v>152</v>
      </c>
    </row>
    <row r="548" spans="1:49" s="142" customFormat="1">
      <c r="A548" s="142" t="s">
        <v>9071</v>
      </c>
      <c r="B548" s="315" t="s">
        <v>1794</v>
      </c>
      <c r="C548" s="142" t="s">
        <v>3444</v>
      </c>
      <c r="D548" s="142" t="s">
        <v>3448</v>
      </c>
      <c r="E548" s="315" t="s">
        <v>9072</v>
      </c>
      <c r="F548" s="315" t="s">
        <v>1789</v>
      </c>
      <c r="G548" s="142" t="s">
        <v>1788</v>
      </c>
      <c r="H548" s="316" t="s">
        <v>3445</v>
      </c>
      <c r="I548" s="317">
        <v>15589</v>
      </c>
      <c r="J548" s="317">
        <v>0</v>
      </c>
      <c r="K548" s="317" t="s">
        <v>152</v>
      </c>
      <c r="L548" s="315">
        <v>0</v>
      </c>
      <c r="M548" s="315" t="s">
        <v>152</v>
      </c>
      <c r="N548" s="315" t="s">
        <v>152</v>
      </c>
      <c r="O548" s="315" t="s">
        <v>152</v>
      </c>
      <c r="P548" s="315" t="s">
        <v>12582</v>
      </c>
      <c r="Q548" s="315" t="s">
        <v>152</v>
      </c>
      <c r="R548" s="315" t="s">
        <v>152</v>
      </c>
      <c r="S548" s="315" t="s">
        <v>152</v>
      </c>
      <c r="T548" s="315" t="s">
        <v>152</v>
      </c>
      <c r="U548" s="315" t="s">
        <v>152</v>
      </c>
      <c r="V548" s="315" t="s">
        <v>152</v>
      </c>
      <c r="W548" s="142" t="s">
        <v>3929</v>
      </c>
      <c r="X548" s="142" t="s">
        <v>6492</v>
      </c>
      <c r="Y548" s="142" t="s">
        <v>152</v>
      </c>
      <c r="Z548" s="142" t="s">
        <v>3446</v>
      </c>
      <c r="AA548" s="315" t="s">
        <v>3447</v>
      </c>
      <c r="AB548" s="142" t="s">
        <v>9073</v>
      </c>
      <c r="AC548" s="142" t="s">
        <v>3446</v>
      </c>
      <c r="AD548" s="142" t="s">
        <v>3446</v>
      </c>
      <c r="AE548" s="142" t="s">
        <v>152</v>
      </c>
      <c r="AF548" s="315"/>
      <c r="AH548" s="318" t="s">
        <v>152</v>
      </c>
      <c r="AI548" s="315" t="s">
        <v>3446</v>
      </c>
      <c r="AJ548" s="315" t="s">
        <v>152</v>
      </c>
      <c r="AK548" s="142" t="s">
        <v>3930</v>
      </c>
      <c r="AL548" s="142" t="s">
        <v>1787</v>
      </c>
      <c r="AM548" s="316" t="s">
        <v>7392</v>
      </c>
      <c r="AN548" s="142" t="s">
        <v>152</v>
      </c>
      <c r="AO548" s="315" t="s">
        <v>1469</v>
      </c>
      <c r="AP548" s="315" t="s">
        <v>152</v>
      </c>
      <c r="AQ548" s="316"/>
      <c r="AR548" s="142" t="s">
        <v>152</v>
      </c>
      <c r="AS548" s="315" t="s">
        <v>150</v>
      </c>
      <c r="AT548" s="142" t="s">
        <v>152</v>
      </c>
      <c r="AU548" s="316"/>
      <c r="AV548" s="317" t="s">
        <v>152</v>
      </c>
      <c r="AW548" s="142" t="s">
        <v>152</v>
      </c>
    </row>
    <row r="549" spans="1:49" s="142" customFormat="1">
      <c r="A549" s="142" t="s">
        <v>9897</v>
      </c>
      <c r="B549" s="315" t="s">
        <v>159</v>
      </c>
      <c r="C549" s="142" t="s">
        <v>3444</v>
      </c>
      <c r="D549" s="142" t="s">
        <v>3690</v>
      </c>
      <c r="E549" s="315" t="s">
        <v>9898</v>
      </c>
      <c r="F549" s="315" t="s">
        <v>1789</v>
      </c>
      <c r="G549" s="142" t="s">
        <v>150</v>
      </c>
      <c r="H549" s="316" t="s">
        <v>3785</v>
      </c>
      <c r="I549" s="317">
        <v>28593</v>
      </c>
      <c r="J549" s="317">
        <v>0</v>
      </c>
      <c r="K549" s="317" t="s">
        <v>152</v>
      </c>
      <c r="L549" s="315">
        <v>0</v>
      </c>
      <c r="M549" s="315" t="s">
        <v>152</v>
      </c>
      <c r="N549" s="315" t="s">
        <v>152</v>
      </c>
      <c r="O549" s="315" t="s">
        <v>152</v>
      </c>
      <c r="P549" s="315" t="s">
        <v>12793</v>
      </c>
      <c r="Q549" s="315" t="s">
        <v>152</v>
      </c>
      <c r="R549" s="315" t="s">
        <v>152</v>
      </c>
      <c r="S549" s="315" t="s">
        <v>152</v>
      </c>
      <c r="T549" s="315" t="s">
        <v>152</v>
      </c>
      <c r="U549" s="315" t="s">
        <v>152</v>
      </c>
      <c r="V549" s="315" t="s">
        <v>152</v>
      </c>
      <c r="W549" s="142" t="s">
        <v>3786</v>
      </c>
      <c r="X549" s="142" t="s">
        <v>6492</v>
      </c>
      <c r="Y549" s="142" t="s">
        <v>152</v>
      </c>
      <c r="Z549" s="142" t="s">
        <v>3446</v>
      </c>
      <c r="AA549" s="315" t="s">
        <v>3447</v>
      </c>
      <c r="AB549" s="142" t="s">
        <v>9899</v>
      </c>
      <c r="AC549" s="142" t="s">
        <v>3446</v>
      </c>
      <c r="AD549" s="142" t="s">
        <v>3446</v>
      </c>
      <c r="AE549" s="142" t="s">
        <v>152</v>
      </c>
      <c r="AF549" s="315"/>
      <c r="AH549" s="318" t="s">
        <v>152</v>
      </c>
      <c r="AI549" s="315" t="s">
        <v>3446</v>
      </c>
      <c r="AJ549" s="315" t="s">
        <v>152</v>
      </c>
      <c r="AK549" s="142" t="s">
        <v>152</v>
      </c>
      <c r="AL549" s="142" t="s">
        <v>1787</v>
      </c>
      <c r="AM549" s="316" t="s">
        <v>3787</v>
      </c>
      <c r="AN549" s="142" t="s">
        <v>152</v>
      </c>
      <c r="AO549" s="315" t="s">
        <v>1469</v>
      </c>
      <c r="AP549" s="315" t="s">
        <v>152</v>
      </c>
      <c r="AQ549" s="316"/>
      <c r="AR549" s="142" t="s">
        <v>152</v>
      </c>
      <c r="AS549" s="315" t="s">
        <v>150</v>
      </c>
      <c r="AT549" s="142" t="s">
        <v>152</v>
      </c>
      <c r="AU549" s="316"/>
      <c r="AV549" s="317" t="s">
        <v>152</v>
      </c>
      <c r="AW549" s="142" t="s">
        <v>152</v>
      </c>
    </row>
    <row r="550" spans="1:49" s="142" customFormat="1">
      <c r="A550" s="142" t="s">
        <v>10108</v>
      </c>
      <c r="B550" s="315" t="s">
        <v>4834</v>
      </c>
      <c r="C550" s="142" t="s">
        <v>3444</v>
      </c>
      <c r="D550" s="142" t="s">
        <v>5247</v>
      </c>
      <c r="E550" s="315" t="s">
        <v>10109</v>
      </c>
      <c r="F550" s="315" t="s">
        <v>1789</v>
      </c>
      <c r="G550" s="142" t="s">
        <v>1788</v>
      </c>
      <c r="H550" s="316" t="s">
        <v>3445</v>
      </c>
      <c r="I550" s="317">
        <v>19393</v>
      </c>
      <c r="J550" s="317">
        <v>0</v>
      </c>
      <c r="K550" s="317" t="s">
        <v>152</v>
      </c>
      <c r="L550" s="315">
        <v>0</v>
      </c>
      <c r="M550" s="315" t="s">
        <v>152</v>
      </c>
      <c r="N550" s="315" t="s">
        <v>152</v>
      </c>
      <c r="O550" s="315" t="s">
        <v>152</v>
      </c>
      <c r="P550" s="315" t="s">
        <v>12859</v>
      </c>
      <c r="Q550" s="315" t="s">
        <v>152</v>
      </c>
      <c r="R550" s="315" t="s">
        <v>152</v>
      </c>
      <c r="S550" s="315" t="s">
        <v>152</v>
      </c>
      <c r="T550" s="315" t="s">
        <v>152</v>
      </c>
      <c r="U550" s="315" t="s">
        <v>152</v>
      </c>
      <c r="V550" s="315" t="s">
        <v>152</v>
      </c>
      <c r="W550" s="142" t="s">
        <v>5522</v>
      </c>
      <c r="X550" s="142" t="s">
        <v>6492</v>
      </c>
      <c r="Y550" s="142" t="s">
        <v>152</v>
      </c>
      <c r="Z550" s="142" t="s">
        <v>3446</v>
      </c>
      <c r="AA550" s="315" t="s">
        <v>3447</v>
      </c>
      <c r="AB550" s="142" t="s">
        <v>10110</v>
      </c>
      <c r="AC550" s="142" t="s">
        <v>3446</v>
      </c>
      <c r="AD550" s="142" t="s">
        <v>3446</v>
      </c>
      <c r="AE550" s="142" t="s">
        <v>152</v>
      </c>
      <c r="AF550" s="315"/>
      <c r="AH550" s="318" t="s">
        <v>152</v>
      </c>
      <c r="AI550" s="315" t="s">
        <v>3446</v>
      </c>
      <c r="AJ550" s="315" t="s">
        <v>152</v>
      </c>
      <c r="AK550" s="142" t="s">
        <v>152</v>
      </c>
      <c r="AL550" s="142" t="s">
        <v>152</v>
      </c>
      <c r="AM550" s="316" t="s">
        <v>152</v>
      </c>
      <c r="AN550" s="142" t="s">
        <v>152</v>
      </c>
      <c r="AO550" s="315" t="s">
        <v>1469</v>
      </c>
      <c r="AP550" s="315" t="s">
        <v>152</v>
      </c>
      <c r="AQ550" s="316"/>
      <c r="AR550" s="142" t="s">
        <v>152</v>
      </c>
      <c r="AS550" s="315" t="s">
        <v>150</v>
      </c>
      <c r="AT550" s="142" t="s">
        <v>152</v>
      </c>
      <c r="AU550" s="316"/>
      <c r="AV550" s="317" t="s">
        <v>152</v>
      </c>
      <c r="AW550" s="142" t="s">
        <v>152</v>
      </c>
    </row>
    <row r="551" spans="1:49" s="142" customFormat="1">
      <c r="A551" s="142" t="s">
        <v>8426</v>
      </c>
      <c r="B551" s="315" t="s">
        <v>4843</v>
      </c>
      <c r="C551" s="142" t="s">
        <v>3444</v>
      </c>
      <c r="D551" s="142" t="s">
        <v>5247</v>
      </c>
      <c r="E551" s="315" t="s">
        <v>8427</v>
      </c>
      <c r="F551" s="315" t="s">
        <v>1789</v>
      </c>
      <c r="G551" s="142" t="s">
        <v>1788</v>
      </c>
      <c r="H551" s="316" t="s">
        <v>3445</v>
      </c>
      <c r="I551" s="317">
        <v>19279</v>
      </c>
      <c r="J551" s="317">
        <v>0</v>
      </c>
      <c r="K551" s="317" t="s">
        <v>152</v>
      </c>
      <c r="L551" s="315">
        <v>0</v>
      </c>
      <c r="M551" s="315" t="s">
        <v>152</v>
      </c>
      <c r="N551" s="315" t="s">
        <v>152</v>
      </c>
      <c r="O551" s="315" t="s">
        <v>152</v>
      </c>
      <c r="P551" s="315" t="s">
        <v>12414</v>
      </c>
      <c r="Q551" s="315" t="s">
        <v>152</v>
      </c>
      <c r="R551" s="315" t="s">
        <v>152</v>
      </c>
      <c r="S551" s="315" t="s">
        <v>152</v>
      </c>
      <c r="T551" s="315" t="s">
        <v>152</v>
      </c>
      <c r="U551" s="315" t="s">
        <v>152</v>
      </c>
      <c r="V551" s="315" t="s">
        <v>152</v>
      </c>
      <c r="W551" s="142" t="s">
        <v>5508</v>
      </c>
      <c r="X551" s="142" t="s">
        <v>6493</v>
      </c>
      <c r="Y551" s="142" t="s">
        <v>152</v>
      </c>
      <c r="Z551" s="142" t="s">
        <v>3446</v>
      </c>
      <c r="AA551" s="315" t="s">
        <v>3447</v>
      </c>
      <c r="AB551" s="142" t="s">
        <v>8428</v>
      </c>
      <c r="AC551" s="142" t="s">
        <v>3446</v>
      </c>
      <c r="AD551" s="142" t="s">
        <v>3446</v>
      </c>
      <c r="AE551" s="142" t="s">
        <v>152</v>
      </c>
      <c r="AF551" s="315"/>
      <c r="AH551" s="318" t="s">
        <v>152</v>
      </c>
      <c r="AI551" s="315" t="s">
        <v>3446</v>
      </c>
      <c r="AJ551" s="315" t="s">
        <v>152</v>
      </c>
      <c r="AK551" s="142" t="s">
        <v>152</v>
      </c>
      <c r="AL551" s="142" t="s">
        <v>1787</v>
      </c>
      <c r="AM551" s="316" t="s">
        <v>5509</v>
      </c>
      <c r="AN551" s="142" t="s">
        <v>152</v>
      </c>
      <c r="AO551" s="315" t="s">
        <v>1469</v>
      </c>
      <c r="AP551" s="315" t="s">
        <v>152</v>
      </c>
      <c r="AQ551" s="316"/>
      <c r="AR551" s="142" t="s">
        <v>152</v>
      </c>
      <c r="AS551" s="315" t="s">
        <v>150</v>
      </c>
      <c r="AT551" s="142" t="s">
        <v>152</v>
      </c>
      <c r="AU551" s="316"/>
      <c r="AV551" s="317" t="s">
        <v>152</v>
      </c>
      <c r="AW551" s="142" t="s">
        <v>152</v>
      </c>
    </row>
    <row r="552" spans="1:49" s="142" customFormat="1">
      <c r="A552" s="142" t="s">
        <v>9214</v>
      </c>
      <c r="B552" s="315" t="s">
        <v>4853</v>
      </c>
      <c r="C552" s="142" t="s">
        <v>3444</v>
      </c>
      <c r="D552" s="142" t="s">
        <v>5247</v>
      </c>
      <c r="E552" s="315" t="s">
        <v>9215</v>
      </c>
      <c r="F552" s="315" t="s">
        <v>1789</v>
      </c>
      <c r="G552" s="142" t="s">
        <v>1788</v>
      </c>
      <c r="H552" s="316" t="s">
        <v>3445</v>
      </c>
      <c r="I552" s="317">
        <v>22482</v>
      </c>
      <c r="J552" s="317">
        <v>0</v>
      </c>
      <c r="K552" s="317" t="s">
        <v>152</v>
      </c>
      <c r="L552" s="315">
        <v>20</v>
      </c>
      <c r="M552" s="315" t="s">
        <v>152</v>
      </c>
      <c r="N552" s="315" t="s">
        <v>152</v>
      </c>
      <c r="O552" s="315" t="s">
        <v>152</v>
      </c>
      <c r="P552" s="315" t="s">
        <v>12612</v>
      </c>
      <c r="Q552" s="315" t="s">
        <v>152</v>
      </c>
      <c r="R552" s="315" t="s">
        <v>152</v>
      </c>
      <c r="S552" s="315" t="s">
        <v>152</v>
      </c>
      <c r="T552" s="315" t="s">
        <v>152</v>
      </c>
      <c r="U552" s="315" t="s">
        <v>152</v>
      </c>
      <c r="V552" s="315" t="s">
        <v>152</v>
      </c>
      <c r="W552" s="142" t="s">
        <v>5596</v>
      </c>
      <c r="X552" s="142" t="s">
        <v>6492</v>
      </c>
      <c r="Y552" s="142" t="s">
        <v>152</v>
      </c>
      <c r="Z552" s="142" t="s">
        <v>3446</v>
      </c>
      <c r="AA552" s="315" t="s">
        <v>3447</v>
      </c>
      <c r="AB552" s="142" t="s">
        <v>9216</v>
      </c>
      <c r="AC552" s="142" t="s">
        <v>3446</v>
      </c>
      <c r="AD552" s="142" t="s">
        <v>3446</v>
      </c>
      <c r="AE552" s="142" t="s">
        <v>152</v>
      </c>
      <c r="AF552" s="315"/>
      <c r="AH552" s="318" t="s">
        <v>152</v>
      </c>
      <c r="AI552" s="315" t="s">
        <v>3446</v>
      </c>
      <c r="AJ552" s="315" t="s">
        <v>152</v>
      </c>
      <c r="AK552" s="142" t="s">
        <v>152</v>
      </c>
      <c r="AL552" s="142" t="s">
        <v>1787</v>
      </c>
      <c r="AM552" s="316" t="s">
        <v>5597</v>
      </c>
      <c r="AN552" s="142" t="s">
        <v>152</v>
      </c>
      <c r="AO552" s="315" t="s">
        <v>1469</v>
      </c>
      <c r="AP552" s="315" t="s">
        <v>152</v>
      </c>
      <c r="AQ552" s="316"/>
      <c r="AR552" s="142" t="s">
        <v>152</v>
      </c>
      <c r="AS552" s="315" t="s">
        <v>150</v>
      </c>
      <c r="AT552" s="142" t="s">
        <v>152</v>
      </c>
      <c r="AU552" s="316"/>
      <c r="AV552" s="317" t="s">
        <v>152</v>
      </c>
      <c r="AW552" s="142" t="s">
        <v>152</v>
      </c>
    </row>
    <row r="553" spans="1:49" s="142" customFormat="1">
      <c r="A553" s="142" t="s">
        <v>11872</v>
      </c>
      <c r="B553" s="315" t="s">
        <v>4859</v>
      </c>
      <c r="C553" s="142" t="s">
        <v>3444</v>
      </c>
      <c r="D553" s="142" t="s">
        <v>5247</v>
      </c>
      <c r="E553" s="315" t="s">
        <v>11873</v>
      </c>
      <c r="F553" s="315" t="s">
        <v>1789</v>
      </c>
      <c r="G553" s="142" t="s">
        <v>1788</v>
      </c>
      <c r="H553" s="316" t="s">
        <v>3445</v>
      </c>
      <c r="I553" s="317">
        <v>23729</v>
      </c>
      <c r="J553" s="317">
        <v>0</v>
      </c>
      <c r="K553" s="317" t="s">
        <v>152</v>
      </c>
      <c r="L553" s="315">
        <v>7</v>
      </c>
      <c r="M553" s="315" t="s">
        <v>152</v>
      </c>
      <c r="N553" s="315" t="s">
        <v>152</v>
      </c>
      <c r="O553" s="315" t="s">
        <v>152</v>
      </c>
      <c r="P553" s="315" t="s">
        <v>13361</v>
      </c>
      <c r="Q553" s="315" t="s">
        <v>152</v>
      </c>
      <c r="R553" s="315" t="s">
        <v>152</v>
      </c>
      <c r="S553" s="315" t="s">
        <v>152</v>
      </c>
      <c r="T553" s="315" t="s">
        <v>152</v>
      </c>
      <c r="U553" s="315" t="s">
        <v>152</v>
      </c>
      <c r="V553" s="315" t="s">
        <v>152</v>
      </c>
      <c r="W553" s="142" t="s">
        <v>5249</v>
      </c>
      <c r="X553" s="142" t="s">
        <v>6492</v>
      </c>
      <c r="Y553" s="142" t="s">
        <v>152</v>
      </c>
      <c r="Z553" s="142" t="s">
        <v>3446</v>
      </c>
      <c r="AA553" s="315" t="s">
        <v>3447</v>
      </c>
      <c r="AB553" s="142" t="s">
        <v>11874</v>
      </c>
      <c r="AC553" s="142" t="s">
        <v>3446</v>
      </c>
      <c r="AD553" s="142" t="s">
        <v>3446</v>
      </c>
      <c r="AE553" s="142" t="s">
        <v>152</v>
      </c>
      <c r="AF553" s="315"/>
      <c r="AH553" s="318" t="s">
        <v>152</v>
      </c>
      <c r="AI553" s="315" t="s">
        <v>3446</v>
      </c>
      <c r="AJ553" s="315" t="s">
        <v>152</v>
      </c>
      <c r="AK553" s="142" t="s">
        <v>152</v>
      </c>
      <c r="AL553" s="142" t="s">
        <v>152</v>
      </c>
      <c r="AM553" s="316" t="s">
        <v>152</v>
      </c>
      <c r="AN553" s="142" t="s">
        <v>152</v>
      </c>
      <c r="AO553" s="315" t="s">
        <v>1469</v>
      </c>
      <c r="AP553" s="315" t="s">
        <v>152</v>
      </c>
      <c r="AQ553" s="316"/>
      <c r="AR553" s="142" t="s">
        <v>152</v>
      </c>
      <c r="AS553" s="315" t="s">
        <v>150</v>
      </c>
      <c r="AT553" s="142" t="s">
        <v>152</v>
      </c>
      <c r="AU553" s="316"/>
      <c r="AV553" s="317" t="s">
        <v>152</v>
      </c>
      <c r="AW553" s="142" t="s">
        <v>152</v>
      </c>
    </row>
    <row r="554" spans="1:49" s="142" customFormat="1">
      <c r="A554" s="142" t="s">
        <v>11875</v>
      </c>
      <c r="B554" s="315" t="s">
        <v>4860</v>
      </c>
      <c r="C554" s="142" t="s">
        <v>3444</v>
      </c>
      <c r="D554" s="142" t="s">
        <v>5247</v>
      </c>
      <c r="E554" s="315" t="s">
        <v>11876</v>
      </c>
      <c r="F554" s="315" t="s">
        <v>1789</v>
      </c>
      <c r="G554" s="142" t="s">
        <v>1788</v>
      </c>
      <c r="H554" s="316" t="s">
        <v>3445</v>
      </c>
      <c r="I554" s="317">
        <v>19370</v>
      </c>
      <c r="J554" s="317">
        <v>0</v>
      </c>
      <c r="K554" s="317" t="s">
        <v>152</v>
      </c>
      <c r="L554" s="315">
        <v>36</v>
      </c>
      <c r="M554" s="315" t="s">
        <v>152</v>
      </c>
      <c r="N554" s="315" t="s">
        <v>152</v>
      </c>
      <c r="O554" s="315" t="s">
        <v>152</v>
      </c>
      <c r="P554" s="315" t="s">
        <v>13362</v>
      </c>
      <c r="Q554" s="315" t="s">
        <v>152</v>
      </c>
      <c r="R554" s="315" t="s">
        <v>152</v>
      </c>
      <c r="S554" s="315" t="s">
        <v>152</v>
      </c>
      <c r="T554" s="315" t="s">
        <v>152</v>
      </c>
      <c r="U554" s="315" t="s">
        <v>152</v>
      </c>
      <c r="V554" s="315" t="s">
        <v>152</v>
      </c>
      <c r="W554" s="142" t="s">
        <v>5248</v>
      </c>
      <c r="X554" s="142" t="s">
        <v>6493</v>
      </c>
      <c r="Y554" s="142" t="s">
        <v>152</v>
      </c>
      <c r="Z554" s="142" t="s">
        <v>3446</v>
      </c>
      <c r="AA554" s="315" t="s">
        <v>3447</v>
      </c>
      <c r="AB554" s="142" t="s">
        <v>11877</v>
      </c>
      <c r="AC554" s="142" t="s">
        <v>3446</v>
      </c>
      <c r="AD554" s="142" t="s">
        <v>3446</v>
      </c>
      <c r="AE554" s="142" t="s">
        <v>152</v>
      </c>
      <c r="AF554" s="315"/>
      <c r="AH554" s="318" t="s">
        <v>152</v>
      </c>
      <c r="AI554" s="315" t="s">
        <v>3446</v>
      </c>
      <c r="AJ554" s="315" t="s">
        <v>152</v>
      </c>
      <c r="AK554" s="142" t="s">
        <v>152</v>
      </c>
      <c r="AL554" s="142" t="s">
        <v>152</v>
      </c>
      <c r="AM554" s="316" t="s">
        <v>152</v>
      </c>
      <c r="AN554" s="142" t="s">
        <v>152</v>
      </c>
      <c r="AO554" s="315" t="s">
        <v>1469</v>
      </c>
      <c r="AP554" s="315" t="s">
        <v>152</v>
      </c>
      <c r="AQ554" s="316"/>
      <c r="AR554" s="142" t="s">
        <v>152</v>
      </c>
      <c r="AS554" s="315" t="s">
        <v>150</v>
      </c>
      <c r="AT554" s="142" t="s">
        <v>152</v>
      </c>
      <c r="AU554" s="316"/>
      <c r="AV554" s="317" t="s">
        <v>152</v>
      </c>
      <c r="AW554" s="142" t="s">
        <v>152</v>
      </c>
    </row>
    <row r="555" spans="1:49" s="142" customFormat="1">
      <c r="A555" s="142" t="s">
        <v>11860</v>
      </c>
      <c r="B555" s="315" t="s">
        <v>4861</v>
      </c>
      <c r="C555" s="142" t="s">
        <v>3444</v>
      </c>
      <c r="D555" s="142" t="s">
        <v>5247</v>
      </c>
      <c r="E555" s="315" t="s">
        <v>11861</v>
      </c>
      <c r="F555" s="315" t="s">
        <v>1789</v>
      </c>
      <c r="G555" s="142" t="s">
        <v>1788</v>
      </c>
      <c r="H555" s="316" t="s">
        <v>3445</v>
      </c>
      <c r="I555" s="317">
        <v>29459</v>
      </c>
      <c r="J555" s="317">
        <v>0</v>
      </c>
      <c r="K555" s="317" t="s">
        <v>152</v>
      </c>
      <c r="L555" s="315">
        <v>50</v>
      </c>
      <c r="M555" s="315" t="s">
        <v>152</v>
      </c>
      <c r="N555" s="315" t="s">
        <v>152</v>
      </c>
      <c r="O555" s="315" t="s">
        <v>152</v>
      </c>
      <c r="P555" s="315" t="s">
        <v>13357</v>
      </c>
      <c r="Q555" s="315" t="s">
        <v>152</v>
      </c>
      <c r="R555" s="315" t="s">
        <v>152</v>
      </c>
      <c r="S555" s="315" t="s">
        <v>152</v>
      </c>
      <c r="T555" s="315" t="s">
        <v>152</v>
      </c>
      <c r="U555" s="315" t="s">
        <v>152</v>
      </c>
      <c r="V555" s="315" t="s">
        <v>152</v>
      </c>
      <c r="W555" s="142" t="s">
        <v>5253</v>
      </c>
      <c r="X555" s="142" t="s">
        <v>6492</v>
      </c>
      <c r="Y555" s="142" t="s">
        <v>152</v>
      </c>
      <c r="Z555" s="142" t="s">
        <v>3446</v>
      </c>
      <c r="AA555" s="315" t="s">
        <v>3447</v>
      </c>
      <c r="AB555" s="142" t="s">
        <v>11862</v>
      </c>
      <c r="AC555" s="142" t="s">
        <v>3446</v>
      </c>
      <c r="AD555" s="142" t="s">
        <v>3446</v>
      </c>
      <c r="AE555" s="142" t="s">
        <v>152</v>
      </c>
      <c r="AF555" s="315"/>
      <c r="AH555" s="318" t="s">
        <v>152</v>
      </c>
      <c r="AI555" s="315" t="s">
        <v>3446</v>
      </c>
      <c r="AJ555" s="315" t="s">
        <v>152</v>
      </c>
      <c r="AK555" s="142" t="s">
        <v>152</v>
      </c>
      <c r="AL555" s="142" t="s">
        <v>152</v>
      </c>
      <c r="AM555" s="316" t="s">
        <v>152</v>
      </c>
      <c r="AN555" s="142" t="s">
        <v>152</v>
      </c>
      <c r="AO555" s="315" t="s">
        <v>1469</v>
      </c>
      <c r="AP555" s="315" t="s">
        <v>152</v>
      </c>
      <c r="AQ555" s="316"/>
      <c r="AR555" s="142" t="s">
        <v>152</v>
      </c>
      <c r="AS555" s="315" t="s">
        <v>150</v>
      </c>
      <c r="AT555" s="142" t="s">
        <v>152</v>
      </c>
      <c r="AU555" s="316"/>
      <c r="AV555" s="317" t="s">
        <v>152</v>
      </c>
      <c r="AW555" s="142" t="s">
        <v>152</v>
      </c>
    </row>
    <row r="556" spans="1:49" s="142" customFormat="1">
      <c r="A556" s="142" t="s">
        <v>11869</v>
      </c>
      <c r="B556" s="315" t="s">
        <v>4862</v>
      </c>
      <c r="C556" s="142" t="s">
        <v>3444</v>
      </c>
      <c r="D556" s="142" t="s">
        <v>5247</v>
      </c>
      <c r="E556" s="315" t="s">
        <v>11870</v>
      </c>
      <c r="F556" s="315" t="s">
        <v>1789</v>
      </c>
      <c r="G556" s="142" t="s">
        <v>1788</v>
      </c>
      <c r="H556" s="316" t="s">
        <v>3445</v>
      </c>
      <c r="I556" s="317">
        <v>25258</v>
      </c>
      <c r="J556" s="317">
        <v>0</v>
      </c>
      <c r="K556" s="317" t="s">
        <v>152</v>
      </c>
      <c r="L556" s="315">
        <v>11</v>
      </c>
      <c r="M556" s="315" t="s">
        <v>152</v>
      </c>
      <c r="N556" s="315" t="s">
        <v>152</v>
      </c>
      <c r="O556" s="315" t="s">
        <v>152</v>
      </c>
      <c r="P556" s="315" t="s">
        <v>13360</v>
      </c>
      <c r="Q556" s="315" t="s">
        <v>152</v>
      </c>
      <c r="R556" s="315" t="s">
        <v>152</v>
      </c>
      <c r="S556" s="315" t="s">
        <v>152</v>
      </c>
      <c r="T556" s="315" t="s">
        <v>152</v>
      </c>
      <c r="U556" s="315" t="s">
        <v>152</v>
      </c>
      <c r="V556" s="315" t="s">
        <v>152</v>
      </c>
      <c r="W556" s="142" t="s">
        <v>5250</v>
      </c>
      <c r="X556" s="142" t="s">
        <v>6492</v>
      </c>
      <c r="Y556" s="142" t="s">
        <v>152</v>
      </c>
      <c r="Z556" s="142" t="s">
        <v>3446</v>
      </c>
      <c r="AA556" s="315" t="s">
        <v>3447</v>
      </c>
      <c r="AB556" s="142" t="s">
        <v>11871</v>
      </c>
      <c r="AC556" s="142" t="s">
        <v>3446</v>
      </c>
      <c r="AD556" s="142" t="s">
        <v>3446</v>
      </c>
      <c r="AE556" s="142" t="s">
        <v>152</v>
      </c>
      <c r="AF556" s="315"/>
      <c r="AH556" s="318" t="s">
        <v>152</v>
      </c>
      <c r="AI556" s="315" t="s">
        <v>3446</v>
      </c>
      <c r="AJ556" s="315" t="s">
        <v>152</v>
      </c>
      <c r="AK556" s="142" t="s">
        <v>152</v>
      </c>
      <c r="AL556" s="142" t="s">
        <v>152</v>
      </c>
      <c r="AM556" s="316" t="s">
        <v>152</v>
      </c>
      <c r="AN556" s="142" t="s">
        <v>152</v>
      </c>
      <c r="AO556" s="315" t="s">
        <v>1469</v>
      </c>
      <c r="AP556" s="315" t="s">
        <v>152</v>
      </c>
      <c r="AQ556" s="316"/>
      <c r="AR556" s="142" t="s">
        <v>152</v>
      </c>
      <c r="AS556" s="315" t="s">
        <v>150</v>
      </c>
      <c r="AT556" s="142" t="s">
        <v>152</v>
      </c>
      <c r="AU556" s="316"/>
      <c r="AV556" s="317" t="s">
        <v>152</v>
      </c>
      <c r="AW556" s="142" t="s">
        <v>152</v>
      </c>
    </row>
    <row r="557" spans="1:49" s="142" customFormat="1">
      <c r="A557" s="142" t="s">
        <v>11863</v>
      </c>
      <c r="B557" s="315" t="s">
        <v>4863</v>
      </c>
      <c r="C557" s="142" t="s">
        <v>3444</v>
      </c>
      <c r="D557" s="142" t="s">
        <v>5247</v>
      </c>
      <c r="E557" s="315" t="s">
        <v>11864</v>
      </c>
      <c r="F557" s="315" t="s">
        <v>1789</v>
      </c>
      <c r="G557" s="142" t="s">
        <v>1788</v>
      </c>
      <c r="H557" s="316" t="s">
        <v>3445</v>
      </c>
      <c r="I557" s="317">
        <v>30752</v>
      </c>
      <c r="J557" s="317">
        <v>0</v>
      </c>
      <c r="K557" s="317" t="s">
        <v>152</v>
      </c>
      <c r="L557" s="315">
        <v>18</v>
      </c>
      <c r="M557" s="315" t="s">
        <v>152</v>
      </c>
      <c r="N557" s="315" t="s">
        <v>152</v>
      </c>
      <c r="O557" s="315" t="s">
        <v>152</v>
      </c>
      <c r="P557" s="315" t="s">
        <v>13358</v>
      </c>
      <c r="Q557" s="315" t="s">
        <v>152</v>
      </c>
      <c r="R557" s="315" t="s">
        <v>152</v>
      </c>
      <c r="S557" s="315" t="s">
        <v>152</v>
      </c>
      <c r="T557" s="315" t="s">
        <v>152</v>
      </c>
      <c r="U557" s="315" t="s">
        <v>152</v>
      </c>
      <c r="V557" s="315" t="s">
        <v>152</v>
      </c>
      <c r="W557" s="142" t="s">
        <v>5252</v>
      </c>
      <c r="X557" s="142" t="s">
        <v>6492</v>
      </c>
      <c r="Y557" s="142" t="s">
        <v>152</v>
      </c>
      <c r="Z557" s="142" t="s">
        <v>3446</v>
      </c>
      <c r="AA557" s="315" t="s">
        <v>3447</v>
      </c>
      <c r="AB557" s="142" t="s">
        <v>11865</v>
      </c>
      <c r="AC557" s="142" t="s">
        <v>3446</v>
      </c>
      <c r="AD557" s="142" t="s">
        <v>3446</v>
      </c>
      <c r="AE557" s="142" t="s">
        <v>152</v>
      </c>
      <c r="AF557" s="315"/>
      <c r="AH557" s="318" t="s">
        <v>152</v>
      </c>
      <c r="AI557" s="315" t="s">
        <v>3446</v>
      </c>
      <c r="AJ557" s="315" t="s">
        <v>152</v>
      </c>
      <c r="AK557" s="142" t="s">
        <v>152</v>
      </c>
      <c r="AL557" s="142" t="s">
        <v>152</v>
      </c>
      <c r="AM557" s="316" t="s">
        <v>152</v>
      </c>
      <c r="AN557" s="142" t="s">
        <v>152</v>
      </c>
      <c r="AO557" s="315" t="s">
        <v>1469</v>
      </c>
      <c r="AP557" s="315" t="s">
        <v>152</v>
      </c>
      <c r="AQ557" s="316"/>
      <c r="AR557" s="142" t="s">
        <v>152</v>
      </c>
      <c r="AS557" s="315" t="s">
        <v>150</v>
      </c>
      <c r="AT557" s="142" t="s">
        <v>152</v>
      </c>
      <c r="AU557" s="316"/>
      <c r="AV557" s="317" t="s">
        <v>152</v>
      </c>
      <c r="AW557" s="142" t="s">
        <v>152</v>
      </c>
    </row>
    <row r="558" spans="1:49" s="142" customFormat="1">
      <c r="A558" s="142" t="s">
        <v>11857</v>
      </c>
      <c r="B558" s="315" t="s">
        <v>4864</v>
      </c>
      <c r="C558" s="142" t="s">
        <v>3444</v>
      </c>
      <c r="D558" s="142" t="s">
        <v>5247</v>
      </c>
      <c r="E558" s="315" t="s">
        <v>11858</v>
      </c>
      <c r="F558" s="315" t="s">
        <v>1789</v>
      </c>
      <c r="G558" s="142" t="s">
        <v>1788</v>
      </c>
      <c r="H558" s="316" t="s">
        <v>3445</v>
      </c>
      <c r="I558" s="317">
        <v>45009</v>
      </c>
      <c r="J558" s="317">
        <v>0</v>
      </c>
      <c r="K558" s="317" t="s">
        <v>152</v>
      </c>
      <c r="L558" s="315">
        <v>0</v>
      </c>
      <c r="M558" s="315" t="s">
        <v>152</v>
      </c>
      <c r="N558" s="315" t="s">
        <v>152</v>
      </c>
      <c r="O558" s="315" t="s">
        <v>152</v>
      </c>
      <c r="P558" s="315" t="s">
        <v>13356</v>
      </c>
      <c r="Q558" s="315" t="s">
        <v>152</v>
      </c>
      <c r="R558" s="315" t="s">
        <v>152</v>
      </c>
      <c r="S558" s="315" t="s">
        <v>152</v>
      </c>
      <c r="T558" s="315" t="s">
        <v>152</v>
      </c>
      <c r="U558" s="315" t="s">
        <v>152</v>
      </c>
      <c r="V558" s="315" t="s">
        <v>152</v>
      </c>
      <c r="W558" s="142" t="s">
        <v>5254</v>
      </c>
      <c r="X558" s="142" t="s">
        <v>6492</v>
      </c>
      <c r="Y558" s="142" t="s">
        <v>152</v>
      </c>
      <c r="Z558" s="142" t="s">
        <v>3446</v>
      </c>
      <c r="AA558" s="315" t="s">
        <v>3447</v>
      </c>
      <c r="AB558" s="142" t="s">
        <v>11859</v>
      </c>
      <c r="AC558" s="142" t="s">
        <v>3446</v>
      </c>
      <c r="AD558" s="142" t="s">
        <v>3446</v>
      </c>
      <c r="AE558" s="142" t="s">
        <v>152</v>
      </c>
      <c r="AF558" s="315"/>
      <c r="AH558" s="318" t="s">
        <v>152</v>
      </c>
      <c r="AI558" s="315" t="s">
        <v>3446</v>
      </c>
      <c r="AJ558" s="315" t="s">
        <v>152</v>
      </c>
      <c r="AK558" s="142" t="s">
        <v>152</v>
      </c>
      <c r="AL558" s="142" t="s">
        <v>152</v>
      </c>
      <c r="AM558" s="316" t="s">
        <v>152</v>
      </c>
      <c r="AN558" s="142" t="s">
        <v>152</v>
      </c>
      <c r="AO558" s="315" t="s">
        <v>1469</v>
      </c>
      <c r="AP558" s="315" t="s">
        <v>152</v>
      </c>
      <c r="AQ558" s="316"/>
      <c r="AR558" s="142" t="s">
        <v>152</v>
      </c>
      <c r="AS558" s="315" t="s">
        <v>150</v>
      </c>
      <c r="AT558" s="142" t="s">
        <v>152</v>
      </c>
      <c r="AU558" s="316"/>
      <c r="AV558" s="317" t="s">
        <v>152</v>
      </c>
      <c r="AW558" s="142" t="s">
        <v>152</v>
      </c>
    </row>
    <row r="559" spans="1:49" s="142" customFormat="1">
      <c r="A559" s="142" t="s">
        <v>11866</v>
      </c>
      <c r="B559" s="315" t="s">
        <v>4865</v>
      </c>
      <c r="C559" s="142" t="s">
        <v>3444</v>
      </c>
      <c r="D559" s="142" t="s">
        <v>5247</v>
      </c>
      <c r="E559" s="315" t="s">
        <v>11867</v>
      </c>
      <c r="F559" s="315" t="s">
        <v>1789</v>
      </c>
      <c r="G559" s="142" t="s">
        <v>1788</v>
      </c>
      <c r="H559" s="316" t="s">
        <v>3445</v>
      </c>
      <c r="I559" s="317">
        <v>26658</v>
      </c>
      <c r="J559" s="317">
        <v>0</v>
      </c>
      <c r="K559" s="317" t="s">
        <v>152</v>
      </c>
      <c r="L559" s="315">
        <v>8</v>
      </c>
      <c r="M559" s="315" t="s">
        <v>152</v>
      </c>
      <c r="N559" s="315" t="s">
        <v>152</v>
      </c>
      <c r="O559" s="315" t="s">
        <v>152</v>
      </c>
      <c r="P559" s="315" t="s">
        <v>13359</v>
      </c>
      <c r="Q559" s="315" t="s">
        <v>152</v>
      </c>
      <c r="R559" s="315" t="s">
        <v>152</v>
      </c>
      <c r="S559" s="315" t="s">
        <v>152</v>
      </c>
      <c r="T559" s="315" t="s">
        <v>152</v>
      </c>
      <c r="U559" s="315" t="s">
        <v>152</v>
      </c>
      <c r="V559" s="315" t="s">
        <v>152</v>
      </c>
      <c r="W559" s="142" t="s">
        <v>5251</v>
      </c>
      <c r="X559" s="142" t="s">
        <v>6492</v>
      </c>
      <c r="Y559" s="142" t="s">
        <v>152</v>
      </c>
      <c r="Z559" s="142" t="s">
        <v>3446</v>
      </c>
      <c r="AA559" s="315" t="s">
        <v>3447</v>
      </c>
      <c r="AB559" s="142" t="s">
        <v>11868</v>
      </c>
      <c r="AC559" s="142" t="s">
        <v>3446</v>
      </c>
      <c r="AD559" s="142" t="s">
        <v>3446</v>
      </c>
      <c r="AE559" s="142" t="s">
        <v>152</v>
      </c>
      <c r="AF559" s="315"/>
      <c r="AH559" s="318" t="s">
        <v>152</v>
      </c>
      <c r="AI559" s="315" t="s">
        <v>3446</v>
      </c>
      <c r="AJ559" s="315" t="s">
        <v>152</v>
      </c>
      <c r="AK559" s="142" t="s">
        <v>152</v>
      </c>
      <c r="AL559" s="142" t="s">
        <v>152</v>
      </c>
      <c r="AM559" s="316" t="s">
        <v>152</v>
      </c>
      <c r="AN559" s="142" t="s">
        <v>152</v>
      </c>
      <c r="AO559" s="315" t="s">
        <v>1469</v>
      </c>
      <c r="AP559" s="315" t="s">
        <v>152</v>
      </c>
      <c r="AQ559" s="316"/>
      <c r="AR559" s="142" t="s">
        <v>152</v>
      </c>
      <c r="AS559" s="315" t="s">
        <v>150</v>
      </c>
      <c r="AT559" s="142" t="s">
        <v>152</v>
      </c>
      <c r="AU559" s="316"/>
      <c r="AV559" s="317" t="s">
        <v>152</v>
      </c>
      <c r="AW559" s="142" t="s">
        <v>152</v>
      </c>
    </row>
    <row r="560" spans="1:49" s="142" customFormat="1">
      <c r="A560" s="142" t="s">
        <v>11854</v>
      </c>
      <c r="B560" s="315" t="s">
        <v>4866</v>
      </c>
      <c r="C560" s="142" t="s">
        <v>3444</v>
      </c>
      <c r="D560" s="142" t="s">
        <v>5247</v>
      </c>
      <c r="E560" s="315" t="s">
        <v>11855</v>
      </c>
      <c r="F560" s="315" t="s">
        <v>1789</v>
      </c>
      <c r="G560" s="142" t="s">
        <v>1788</v>
      </c>
      <c r="H560" s="316" t="s">
        <v>3445</v>
      </c>
      <c r="I560" s="317">
        <v>32775</v>
      </c>
      <c r="J560" s="317">
        <v>0</v>
      </c>
      <c r="K560" s="317" t="s">
        <v>152</v>
      </c>
      <c r="L560" s="315">
        <v>6</v>
      </c>
      <c r="M560" s="315" t="s">
        <v>152</v>
      </c>
      <c r="N560" s="315" t="s">
        <v>152</v>
      </c>
      <c r="O560" s="315" t="s">
        <v>152</v>
      </c>
      <c r="P560" s="315" t="s">
        <v>13355</v>
      </c>
      <c r="Q560" s="315" t="s">
        <v>152</v>
      </c>
      <c r="R560" s="315" t="s">
        <v>152</v>
      </c>
      <c r="S560" s="315" t="s">
        <v>152</v>
      </c>
      <c r="T560" s="315" t="s">
        <v>152</v>
      </c>
      <c r="U560" s="315" t="s">
        <v>152</v>
      </c>
      <c r="V560" s="315" t="s">
        <v>152</v>
      </c>
      <c r="W560" s="142" t="s">
        <v>5255</v>
      </c>
      <c r="X560" s="142" t="s">
        <v>6492</v>
      </c>
      <c r="Y560" s="142" t="s">
        <v>152</v>
      </c>
      <c r="Z560" s="142" t="s">
        <v>3446</v>
      </c>
      <c r="AA560" s="315" t="s">
        <v>3447</v>
      </c>
      <c r="AB560" s="142" t="s">
        <v>11856</v>
      </c>
      <c r="AC560" s="142" t="s">
        <v>3446</v>
      </c>
      <c r="AD560" s="142" t="s">
        <v>3446</v>
      </c>
      <c r="AE560" s="142" t="s">
        <v>152</v>
      </c>
      <c r="AF560" s="315"/>
      <c r="AH560" s="318" t="s">
        <v>152</v>
      </c>
      <c r="AI560" s="315" t="s">
        <v>3446</v>
      </c>
      <c r="AJ560" s="315" t="s">
        <v>152</v>
      </c>
      <c r="AK560" s="142" t="s">
        <v>152</v>
      </c>
      <c r="AL560" s="142" t="s">
        <v>152</v>
      </c>
      <c r="AM560" s="316" t="s">
        <v>152</v>
      </c>
      <c r="AN560" s="142" t="s">
        <v>152</v>
      </c>
      <c r="AO560" s="315" t="s">
        <v>1469</v>
      </c>
      <c r="AP560" s="315" t="s">
        <v>152</v>
      </c>
      <c r="AQ560" s="316"/>
      <c r="AR560" s="142" t="s">
        <v>152</v>
      </c>
      <c r="AS560" s="315" t="s">
        <v>150</v>
      </c>
      <c r="AT560" s="142" t="s">
        <v>152</v>
      </c>
      <c r="AU560" s="316"/>
      <c r="AV560" s="317" t="s">
        <v>152</v>
      </c>
      <c r="AW560" s="142" t="s">
        <v>152</v>
      </c>
    </row>
    <row r="561" spans="1:49" s="142" customFormat="1">
      <c r="A561" s="142" t="s">
        <v>8605</v>
      </c>
      <c r="B561" s="315" t="s">
        <v>193</v>
      </c>
      <c r="C561" s="142" t="s">
        <v>3444</v>
      </c>
      <c r="D561" s="142" t="s">
        <v>3461</v>
      </c>
      <c r="E561" s="315" t="s">
        <v>8606</v>
      </c>
      <c r="F561" s="315" t="s">
        <v>1789</v>
      </c>
      <c r="G561" s="142" t="s">
        <v>150</v>
      </c>
      <c r="H561" s="316" t="s">
        <v>3445</v>
      </c>
      <c r="I561" s="317">
        <v>13213</v>
      </c>
      <c r="J561" s="317">
        <v>0</v>
      </c>
      <c r="K561" s="317" t="s">
        <v>152</v>
      </c>
      <c r="L561" s="315">
        <v>0</v>
      </c>
      <c r="M561" s="315" t="s">
        <v>152</v>
      </c>
      <c r="N561" s="315" t="s">
        <v>152</v>
      </c>
      <c r="O561" s="315" t="s">
        <v>152</v>
      </c>
      <c r="P561" s="315" t="s">
        <v>12455</v>
      </c>
      <c r="Q561" s="315" t="s">
        <v>152</v>
      </c>
      <c r="R561" s="315" t="s">
        <v>152</v>
      </c>
      <c r="S561" s="315" t="s">
        <v>152</v>
      </c>
      <c r="T561" s="315" t="s">
        <v>152</v>
      </c>
      <c r="U561" s="315" t="s">
        <v>152</v>
      </c>
      <c r="V561" s="315" t="s">
        <v>152</v>
      </c>
      <c r="W561" s="142" t="s">
        <v>3830</v>
      </c>
      <c r="X561" s="142" t="s">
        <v>6493</v>
      </c>
      <c r="Y561" s="142" t="s">
        <v>152</v>
      </c>
      <c r="Z561" s="142" t="s">
        <v>3446</v>
      </c>
      <c r="AA561" s="315" t="s">
        <v>3447</v>
      </c>
      <c r="AB561" s="142" t="s">
        <v>8607</v>
      </c>
      <c r="AC561" s="142" t="s">
        <v>3446</v>
      </c>
      <c r="AD561" s="142" t="s">
        <v>3446</v>
      </c>
      <c r="AE561" s="142" t="s">
        <v>152</v>
      </c>
      <c r="AF561" s="315"/>
      <c r="AH561" s="318" t="s">
        <v>152</v>
      </c>
      <c r="AI561" s="315" t="s">
        <v>3446</v>
      </c>
      <c r="AJ561" s="315" t="s">
        <v>152</v>
      </c>
      <c r="AK561" s="142" t="s">
        <v>152</v>
      </c>
      <c r="AL561" s="142" t="s">
        <v>1787</v>
      </c>
      <c r="AM561" s="316" t="s">
        <v>3831</v>
      </c>
      <c r="AN561" s="142" t="s">
        <v>152</v>
      </c>
      <c r="AO561" s="315" t="s">
        <v>1469</v>
      </c>
      <c r="AP561" s="315" t="s">
        <v>152</v>
      </c>
      <c r="AQ561" s="316"/>
      <c r="AR561" s="142" t="s">
        <v>152</v>
      </c>
      <c r="AS561" s="315" t="s">
        <v>150</v>
      </c>
      <c r="AT561" s="142" t="s">
        <v>152</v>
      </c>
      <c r="AU561" s="316"/>
      <c r="AV561" s="317" t="s">
        <v>152</v>
      </c>
      <c r="AW561" s="142" t="s">
        <v>152</v>
      </c>
    </row>
    <row r="562" spans="1:49" s="142" customFormat="1">
      <c r="A562" s="142" t="s">
        <v>9861</v>
      </c>
      <c r="B562" s="315" t="s">
        <v>1803</v>
      </c>
      <c r="C562" s="142" t="s">
        <v>3444</v>
      </c>
      <c r="D562" s="142" t="s">
        <v>3461</v>
      </c>
      <c r="E562" s="315" t="s">
        <v>9862</v>
      </c>
      <c r="F562" s="315" t="s">
        <v>1789</v>
      </c>
      <c r="G562" s="142" t="s">
        <v>150</v>
      </c>
      <c r="H562" s="316" t="s">
        <v>3465</v>
      </c>
      <c r="I562" s="317">
        <v>12459</v>
      </c>
      <c r="J562" s="317">
        <v>0</v>
      </c>
      <c r="K562" s="317" t="s">
        <v>152</v>
      </c>
      <c r="L562" s="315">
        <v>0</v>
      </c>
      <c r="M562" s="315" t="s">
        <v>152</v>
      </c>
      <c r="N562" s="315" t="s">
        <v>152</v>
      </c>
      <c r="O562" s="315" t="s">
        <v>152</v>
      </c>
      <c r="P562" s="315" t="s">
        <v>12783</v>
      </c>
      <c r="Q562" s="315" t="s">
        <v>152</v>
      </c>
      <c r="R562" s="315" t="s">
        <v>152</v>
      </c>
      <c r="S562" s="315" t="s">
        <v>152</v>
      </c>
      <c r="T562" s="315" t="s">
        <v>152</v>
      </c>
      <c r="U562" s="315" t="s">
        <v>152</v>
      </c>
      <c r="V562" s="315" t="s">
        <v>152</v>
      </c>
      <c r="W562" s="142" t="s">
        <v>3792</v>
      </c>
      <c r="X562" s="142" t="s">
        <v>6493</v>
      </c>
      <c r="Y562" s="142" t="s">
        <v>152</v>
      </c>
      <c r="Z562" s="142" t="s">
        <v>3446</v>
      </c>
      <c r="AA562" s="315" t="s">
        <v>3447</v>
      </c>
      <c r="AB562" s="142" t="s">
        <v>9863</v>
      </c>
      <c r="AC562" s="142" t="s">
        <v>3446</v>
      </c>
      <c r="AD562" s="142" t="s">
        <v>3446</v>
      </c>
      <c r="AE562" s="142" t="s">
        <v>152</v>
      </c>
      <c r="AF562" s="315"/>
      <c r="AH562" s="318" t="s">
        <v>152</v>
      </c>
      <c r="AI562" s="315" t="s">
        <v>3446</v>
      </c>
      <c r="AJ562" s="315" t="s">
        <v>152</v>
      </c>
      <c r="AK562" s="142" t="s">
        <v>152</v>
      </c>
      <c r="AL562" s="142" t="s">
        <v>1787</v>
      </c>
      <c r="AM562" s="316" t="s">
        <v>3793</v>
      </c>
      <c r="AN562" s="142" t="s">
        <v>152</v>
      </c>
      <c r="AO562" s="315" t="s">
        <v>1469</v>
      </c>
      <c r="AP562" s="315" t="s">
        <v>152</v>
      </c>
      <c r="AQ562" s="316"/>
      <c r="AR562" s="142" t="s">
        <v>152</v>
      </c>
      <c r="AS562" s="315" t="s">
        <v>150</v>
      </c>
      <c r="AT562" s="142" t="s">
        <v>152</v>
      </c>
      <c r="AU562" s="316"/>
      <c r="AV562" s="317" t="s">
        <v>152</v>
      </c>
      <c r="AW562" s="142" t="s">
        <v>152</v>
      </c>
    </row>
    <row r="563" spans="1:49" s="142" customFormat="1">
      <c r="A563" s="142" t="s">
        <v>10071</v>
      </c>
      <c r="B563" s="315" t="s">
        <v>5146</v>
      </c>
      <c r="C563" s="142" t="s">
        <v>3444</v>
      </c>
      <c r="D563" s="142" t="s">
        <v>3475</v>
      </c>
      <c r="E563" s="315" t="s">
        <v>10072</v>
      </c>
      <c r="F563" s="315" t="s">
        <v>1789</v>
      </c>
      <c r="G563" s="142" t="s">
        <v>1788</v>
      </c>
      <c r="H563" s="316" t="s">
        <v>3445</v>
      </c>
      <c r="I563" s="317">
        <v>20458</v>
      </c>
      <c r="J563" s="317">
        <v>0</v>
      </c>
      <c r="K563" s="317" t="s">
        <v>152</v>
      </c>
      <c r="L563" s="315">
        <v>0</v>
      </c>
      <c r="M563" s="315" t="s">
        <v>152</v>
      </c>
      <c r="N563" s="315" t="s">
        <v>152</v>
      </c>
      <c r="O563" s="315" t="s">
        <v>152</v>
      </c>
      <c r="P563" s="315" t="s">
        <v>12848</v>
      </c>
      <c r="Q563" s="315" t="s">
        <v>152</v>
      </c>
      <c r="R563" s="315" t="s">
        <v>152</v>
      </c>
      <c r="S563" s="315" t="s">
        <v>152</v>
      </c>
      <c r="T563" s="315" t="s">
        <v>152</v>
      </c>
      <c r="U563" s="315" t="s">
        <v>152</v>
      </c>
      <c r="V563" s="315" t="s">
        <v>152</v>
      </c>
      <c r="W563" s="142" t="s">
        <v>5527</v>
      </c>
      <c r="X563" s="142" t="s">
        <v>6492</v>
      </c>
      <c r="Y563" s="142" t="s">
        <v>152</v>
      </c>
      <c r="Z563" s="142" t="s">
        <v>3446</v>
      </c>
      <c r="AA563" s="315" t="s">
        <v>3447</v>
      </c>
      <c r="AB563" s="142" t="s">
        <v>10073</v>
      </c>
      <c r="AC563" s="142" t="s">
        <v>3446</v>
      </c>
      <c r="AD563" s="142" t="s">
        <v>3446</v>
      </c>
      <c r="AE563" s="142" t="s">
        <v>152</v>
      </c>
      <c r="AF563" s="315"/>
      <c r="AH563" s="318" t="s">
        <v>152</v>
      </c>
      <c r="AI563" s="315" t="s">
        <v>3446</v>
      </c>
      <c r="AJ563" s="315" t="s">
        <v>152</v>
      </c>
      <c r="AK563" s="142" t="s">
        <v>1353</v>
      </c>
      <c r="AL563" s="142" t="s">
        <v>152</v>
      </c>
      <c r="AM563" s="316" t="s">
        <v>152</v>
      </c>
      <c r="AN563" s="142" t="s">
        <v>152</v>
      </c>
      <c r="AO563" s="315" t="s">
        <v>1469</v>
      </c>
      <c r="AP563" s="315" t="s">
        <v>152</v>
      </c>
      <c r="AQ563" s="316"/>
      <c r="AR563" s="142" t="s">
        <v>152</v>
      </c>
      <c r="AS563" s="315" t="s">
        <v>150</v>
      </c>
      <c r="AT563" s="142" t="s">
        <v>152</v>
      </c>
      <c r="AU563" s="316"/>
      <c r="AV563" s="317" t="s">
        <v>152</v>
      </c>
      <c r="AW563" s="142" t="s">
        <v>152</v>
      </c>
    </row>
    <row r="564" spans="1:49" s="142" customFormat="1">
      <c r="A564" s="142" t="s">
        <v>10147</v>
      </c>
      <c r="B564" s="315" t="s">
        <v>5147</v>
      </c>
      <c r="C564" s="142" t="s">
        <v>3444</v>
      </c>
      <c r="D564" s="142" t="s">
        <v>3475</v>
      </c>
      <c r="E564" s="315" t="s">
        <v>10148</v>
      </c>
      <c r="F564" s="315" t="s">
        <v>1789</v>
      </c>
      <c r="G564" s="142" t="s">
        <v>1788</v>
      </c>
      <c r="H564" s="316" t="s">
        <v>3445</v>
      </c>
      <c r="I564" s="317">
        <v>17603</v>
      </c>
      <c r="J564" s="317">
        <v>0</v>
      </c>
      <c r="K564" s="317" t="s">
        <v>152</v>
      </c>
      <c r="L564" s="315">
        <v>33</v>
      </c>
      <c r="M564" s="315" t="s">
        <v>152</v>
      </c>
      <c r="N564" s="315" t="s">
        <v>152</v>
      </c>
      <c r="O564" s="315" t="s">
        <v>152</v>
      </c>
      <c r="P564" s="315" t="s">
        <v>12869</v>
      </c>
      <c r="Q564" s="315" t="s">
        <v>152</v>
      </c>
      <c r="R564" s="315" t="s">
        <v>152</v>
      </c>
      <c r="S564" s="315" t="s">
        <v>152</v>
      </c>
      <c r="T564" s="315" t="s">
        <v>152</v>
      </c>
      <c r="U564" s="315" t="s">
        <v>152</v>
      </c>
      <c r="V564" s="315" t="s">
        <v>152</v>
      </c>
      <c r="W564" s="142" t="s">
        <v>5515</v>
      </c>
      <c r="X564" s="142" t="s">
        <v>6492</v>
      </c>
      <c r="Y564" s="142" t="s">
        <v>152</v>
      </c>
      <c r="Z564" s="142" t="s">
        <v>3446</v>
      </c>
      <c r="AA564" s="315" t="s">
        <v>3447</v>
      </c>
      <c r="AB564" s="142" t="s">
        <v>10149</v>
      </c>
      <c r="AC564" s="142" t="s">
        <v>3446</v>
      </c>
      <c r="AD564" s="142" t="s">
        <v>3446</v>
      </c>
      <c r="AE564" s="142" t="s">
        <v>152</v>
      </c>
      <c r="AF564" s="315"/>
      <c r="AH564" s="318" t="s">
        <v>152</v>
      </c>
      <c r="AI564" s="315" t="s">
        <v>3446</v>
      </c>
      <c r="AJ564" s="315" t="s">
        <v>152</v>
      </c>
      <c r="AK564" s="142" t="s">
        <v>1356</v>
      </c>
      <c r="AL564" s="142" t="s">
        <v>152</v>
      </c>
      <c r="AM564" s="316" t="s">
        <v>152</v>
      </c>
      <c r="AN564" s="142" t="s">
        <v>152</v>
      </c>
      <c r="AO564" s="315" t="s">
        <v>1469</v>
      </c>
      <c r="AP564" s="315" t="s">
        <v>152</v>
      </c>
      <c r="AQ564" s="316"/>
      <c r="AR564" s="142" t="s">
        <v>152</v>
      </c>
      <c r="AS564" s="315" t="s">
        <v>150</v>
      </c>
      <c r="AT564" s="142" t="s">
        <v>152</v>
      </c>
      <c r="AU564" s="316"/>
      <c r="AV564" s="317" t="s">
        <v>152</v>
      </c>
      <c r="AW564" s="142" t="s">
        <v>152</v>
      </c>
    </row>
    <row r="565" spans="1:49" s="142" customFormat="1">
      <c r="A565" s="142" t="s">
        <v>10047</v>
      </c>
      <c r="B565" s="315" t="s">
        <v>5149</v>
      </c>
      <c r="C565" s="142" t="s">
        <v>3444</v>
      </c>
      <c r="D565" s="142" t="s">
        <v>3475</v>
      </c>
      <c r="E565" s="315" t="s">
        <v>10048</v>
      </c>
      <c r="F565" s="315" t="s">
        <v>1789</v>
      </c>
      <c r="G565" s="142" t="s">
        <v>1788</v>
      </c>
      <c r="H565" s="316" t="s">
        <v>3445</v>
      </c>
      <c r="I565" s="317">
        <v>22516</v>
      </c>
      <c r="J565" s="317">
        <v>0</v>
      </c>
      <c r="K565" s="317" t="s">
        <v>152</v>
      </c>
      <c r="L565" s="315">
        <v>5</v>
      </c>
      <c r="M565" s="315" t="s">
        <v>152</v>
      </c>
      <c r="N565" s="315" t="s">
        <v>152</v>
      </c>
      <c r="O565" s="315" t="s">
        <v>152</v>
      </c>
      <c r="P565" s="315" t="s">
        <v>12842</v>
      </c>
      <c r="Q565" s="315" t="s">
        <v>152</v>
      </c>
      <c r="R565" s="315" t="s">
        <v>152</v>
      </c>
      <c r="S565" s="315" t="s">
        <v>152</v>
      </c>
      <c r="T565" s="315" t="s">
        <v>152</v>
      </c>
      <c r="U565" s="315" t="s">
        <v>152</v>
      </c>
      <c r="V565" s="315" t="s">
        <v>152</v>
      </c>
      <c r="W565" s="142" t="s">
        <v>5531</v>
      </c>
      <c r="X565" s="142" t="s">
        <v>6492</v>
      </c>
      <c r="Y565" s="142" t="s">
        <v>152</v>
      </c>
      <c r="Z565" s="142" t="s">
        <v>3446</v>
      </c>
      <c r="AA565" s="315" t="s">
        <v>3447</v>
      </c>
      <c r="AB565" s="142" t="s">
        <v>10049</v>
      </c>
      <c r="AC565" s="142" t="s">
        <v>3446</v>
      </c>
      <c r="AD565" s="142" t="s">
        <v>3446</v>
      </c>
      <c r="AE565" s="142" t="s">
        <v>152</v>
      </c>
      <c r="AF565" s="315"/>
      <c r="AH565" s="318" t="s">
        <v>152</v>
      </c>
      <c r="AI565" s="315" t="s">
        <v>3446</v>
      </c>
      <c r="AJ565" s="315" t="s">
        <v>152</v>
      </c>
      <c r="AK565" s="142" t="s">
        <v>1362</v>
      </c>
      <c r="AL565" s="142" t="s">
        <v>152</v>
      </c>
      <c r="AM565" s="316" t="s">
        <v>152</v>
      </c>
      <c r="AN565" s="142" t="s">
        <v>152</v>
      </c>
      <c r="AO565" s="315" t="s">
        <v>1469</v>
      </c>
      <c r="AP565" s="315" t="s">
        <v>152</v>
      </c>
      <c r="AQ565" s="316"/>
      <c r="AR565" s="142" t="s">
        <v>152</v>
      </c>
      <c r="AS565" s="315" t="s">
        <v>150</v>
      </c>
      <c r="AT565" s="142" t="s">
        <v>152</v>
      </c>
      <c r="AU565" s="316"/>
      <c r="AV565" s="317" t="s">
        <v>152</v>
      </c>
      <c r="AW565" s="142" t="s">
        <v>152</v>
      </c>
    </row>
    <row r="566" spans="1:49" s="142" customFormat="1">
      <c r="A566" s="142" t="s">
        <v>10156</v>
      </c>
      <c r="B566" s="315" t="s">
        <v>5154</v>
      </c>
      <c r="C566" s="142" t="s">
        <v>3444</v>
      </c>
      <c r="D566" s="142" t="s">
        <v>3475</v>
      </c>
      <c r="E566" s="315" t="s">
        <v>10157</v>
      </c>
      <c r="F566" s="315" t="s">
        <v>1789</v>
      </c>
      <c r="G566" s="142" t="s">
        <v>1788</v>
      </c>
      <c r="H566" s="316" t="s">
        <v>3445</v>
      </c>
      <c r="I566" s="317">
        <v>23539</v>
      </c>
      <c r="J566" s="317">
        <v>0</v>
      </c>
      <c r="K566" s="317" t="s">
        <v>152</v>
      </c>
      <c r="L566" s="315">
        <v>4</v>
      </c>
      <c r="M566" s="315" t="s">
        <v>152</v>
      </c>
      <c r="N566" s="315" t="s">
        <v>152</v>
      </c>
      <c r="O566" s="315" t="s">
        <v>152</v>
      </c>
      <c r="P566" s="315" t="s">
        <v>12872</v>
      </c>
      <c r="Q566" s="315" t="s">
        <v>152</v>
      </c>
      <c r="R566" s="315" t="s">
        <v>152</v>
      </c>
      <c r="S566" s="315" t="s">
        <v>152</v>
      </c>
      <c r="T566" s="315" t="s">
        <v>152</v>
      </c>
      <c r="U566" s="315" t="s">
        <v>152</v>
      </c>
      <c r="V566" s="315" t="s">
        <v>152</v>
      </c>
      <c r="W566" s="142" t="s">
        <v>5513</v>
      </c>
      <c r="X566" s="142" t="s">
        <v>6492</v>
      </c>
      <c r="Y566" s="142" t="s">
        <v>152</v>
      </c>
      <c r="Z566" s="142" t="s">
        <v>3446</v>
      </c>
      <c r="AA566" s="315" t="s">
        <v>3447</v>
      </c>
      <c r="AB566" s="142" t="s">
        <v>10158</v>
      </c>
      <c r="AC566" s="142" t="s">
        <v>3446</v>
      </c>
      <c r="AD566" s="142" t="s">
        <v>3446</v>
      </c>
      <c r="AE566" s="142" t="s">
        <v>152</v>
      </c>
      <c r="AF566" s="315"/>
      <c r="AH566" s="318" t="s">
        <v>152</v>
      </c>
      <c r="AI566" s="315" t="s">
        <v>3446</v>
      </c>
      <c r="AJ566" s="315" t="s">
        <v>152</v>
      </c>
      <c r="AK566" s="142" t="s">
        <v>1363</v>
      </c>
      <c r="AL566" s="142" t="s">
        <v>152</v>
      </c>
      <c r="AM566" s="316" t="s">
        <v>152</v>
      </c>
      <c r="AN566" s="142" t="s">
        <v>152</v>
      </c>
      <c r="AO566" s="315" t="s">
        <v>1469</v>
      </c>
      <c r="AP566" s="315" t="s">
        <v>152</v>
      </c>
      <c r="AQ566" s="316"/>
      <c r="AR566" s="142" t="s">
        <v>152</v>
      </c>
      <c r="AS566" s="315" t="s">
        <v>150</v>
      </c>
      <c r="AT566" s="142" t="s">
        <v>152</v>
      </c>
      <c r="AU566" s="316"/>
      <c r="AV566" s="317" t="s">
        <v>152</v>
      </c>
      <c r="AW566" s="142" t="s">
        <v>152</v>
      </c>
    </row>
    <row r="567" spans="1:49" s="142" customFormat="1">
      <c r="A567" s="142" t="s">
        <v>10085</v>
      </c>
      <c r="B567" s="315" t="s">
        <v>5159</v>
      </c>
      <c r="C567" s="142" t="s">
        <v>3444</v>
      </c>
      <c r="D567" s="142" t="s">
        <v>3475</v>
      </c>
      <c r="E567" s="315" t="s">
        <v>10086</v>
      </c>
      <c r="F567" s="315" t="s">
        <v>1789</v>
      </c>
      <c r="G567" s="142" t="s">
        <v>1788</v>
      </c>
      <c r="H567" s="316" t="s">
        <v>3445</v>
      </c>
      <c r="I567" s="317">
        <v>21223</v>
      </c>
      <c r="J567" s="317">
        <v>0</v>
      </c>
      <c r="K567" s="317" t="s">
        <v>152</v>
      </c>
      <c r="L567" s="315">
        <v>0</v>
      </c>
      <c r="M567" s="315" t="s">
        <v>152</v>
      </c>
      <c r="N567" s="315" t="s">
        <v>152</v>
      </c>
      <c r="O567" s="315" t="s">
        <v>152</v>
      </c>
      <c r="P567" s="315" t="s">
        <v>12854</v>
      </c>
      <c r="Q567" s="315" t="s">
        <v>152</v>
      </c>
      <c r="R567" s="315" t="s">
        <v>152</v>
      </c>
      <c r="S567" s="315" t="s">
        <v>152</v>
      </c>
      <c r="T567" s="315" t="s">
        <v>152</v>
      </c>
      <c r="U567" s="315" t="s">
        <v>152</v>
      </c>
      <c r="V567" s="315" t="s">
        <v>152</v>
      </c>
      <c r="W567" s="142" t="s">
        <v>5523</v>
      </c>
      <c r="X567" s="142" t="s">
        <v>6492</v>
      </c>
      <c r="Y567" s="142" t="s">
        <v>152</v>
      </c>
      <c r="Z567" s="142" t="s">
        <v>3446</v>
      </c>
      <c r="AA567" s="315" t="s">
        <v>3447</v>
      </c>
      <c r="AB567" s="142" t="s">
        <v>10087</v>
      </c>
      <c r="AC567" s="142" t="s">
        <v>3446</v>
      </c>
      <c r="AD567" s="142" t="s">
        <v>3446</v>
      </c>
      <c r="AE567" s="142" t="s">
        <v>152</v>
      </c>
      <c r="AF567" s="315"/>
      <c r="AH567" s="318" t="s">
        <v>152</v>
      </c>
      <c r="AI567" s="315" t="s">
        <v>3446</v>
      </c>
      <c r="AJ567" s="315" t="s">
        <v>152</v>
      </c>
      <c r="AK567" s="142" t="s">
        <v>1376</v>
      </c>
      <c r="AL567" s="142" t="s">
        <v>152</v>
      </c>
      <c r="AM567" s="316" t="s">
        <v>152</v>
      </c>
      <c r="AN567" s="142" t="s">
        <v>152</v>
      </c>
      <c r="AO567" s="315" t="s">
        <v>1469</v>
      </c>
      <c r="AP567" s="315" t="s">
        <v>152</v>
      </c>
      <c r="AQ567" s="316"/>
      <c r="AR567" s="142" t="s">
        <v>152</v>
      </c>
      <c r="AS567" s="315" t="s">
        <v>150</v>
      </c>
      <c r="AT567" s="142" t="s">
        <v>152</v>
      </c>
      <c r="AU567" s="316"/>
      <c r="AV567" s="317" t="s">
        <v>152</v>
      </c>
      <c r="AW567" s="142" t="s">
        <v>152</v>
      </c>
    </row>
    <row r="568" spans="1:49" s="142" customFormat="1">
      <c r="A568" s="142" t="s">
        <v>10477</v>
      </c>
      <c r="B568" s="315" t="s">
        <v>5160</v>
      </c>
      <c r="C568" s="142" t="s">
        <v>3444</v>
      </c>
      <c r="D568" s="142" t="s">
        <v>3475</v>
      </c>
      <c r="E568" s="315" t="s">
        <v>10478</v>
      </c>
      <c r="F568" s="315" t="s">
        <v>1789</v>
      </c>
      <c r="G568" s="142" t="s">
        <v>1788</v>
      </c>
      <c r="H568" s="316" t="s">
        <v>3445</v>
      </c>
      <c r="I568" s="317">
        <v>22878</v>
      </c>
      <c r="J568" s="317">
        <v>0</v>
      </c>
      <c r="K568" s="317" t="s">
        <v>152</v>
      </c>
      <c r="L568" s="315">
        <v>0</v>
      </c>
      <c r="M568" s="315" t="s">
        <v>152</v>
      </c>
      <c r="N568" s="315" t="s">
        <v>152</v>
      </c>
      <c r="O568" s="315" t="s">
        <v>152</v>
      </c>
      <c r="P568" s="315" t="s">
        <v>13001</v>
      </c>
      <c r="Q568" s="315" t="s">
        <v>152</v>
      </c>
      <c r="R568" s="315" t="s">
        <v>152</v>
      </c>
      <c r="S568" s="315" t="s">
        <v>152</v>
      </c>
      <c r="T568" s="315" t="s">
        <v>152</v>
      </c>
      <c r="U568" s="315" t="s">
        <v>152</v>
      </c>
      <c r="V568" s="315" t="s">
        <v>152</v>
      </c>
      <c r="W568" s="142" t="s">
        <v>5429</v>
      </c>
      <c r="X568" s="142" t="s">
        <v>6492</v>
      </c>
      <c r="Y568" s="142" t="s">
        <v>152</v>
      </c>
      <c r="Z568" s="142" t="s">
        <v>3446</v>
      </c>
      <c r="AA568" s="315" t="s">
        <v>3447</v>
      </c>
      <c r="AB568" s="142" t="s">
        <v>10479</v>
      </c>
      <c r="AC568" s="142" t="s">
        <v>3446</v>
      </c>
      <c r="AD568" s="142" t="s">
        <v>3446</v>
      </c>
      <c r="AE568" s="142" t="s">
        <v>152</v>
      </c>
      <c r="AF568" s="315"/>
      <c r="AH568" s="318" t="s">
        <v>152</v>
      </c>
      <c r="AI568" s="315" t="s">
        <v>3446</v>
      </c>
      <c r="AJ568" s="315" t="s">
        <v>152</v>
      </c>
      <c r="AK568" s="142" t="s">
        <v>152</v>
      </c>
      <c r="AL568" s="142" t="s">
        <v>152</v>
      </c>
      <c r="AM568" s="316" t="s">
        <v>152</v>
      </c>
      <c r="AN568" s="142" t="s">
        <v>152</v>
      </c>
      <c r="AO568" s="315" t="s">
        <v>1469</v>
      </c>
      <c r="AP568" s="315" t="s">
        <v>152</v>
      </c>
      <c r="AQ568" s="316"/>
      <c r="AR568" s="142" t="s">
        <v>152</v>
      </c>
      <c r="AS568" s="315" t="s">
        <v>150</v>
      </c>
      <c r="AT568" s="142" t="s">
        <v>152</v>
      </c>
      <c r="AU568" s="316"/>
      <c r="AV568" s="317" t="s">
        <v>152</v>
      </c>
      <c r="AW568" s="142" t="s">
        <v>152</v>
      </c>
    </row>
    <row r="569" spans="1:49" s="142" customFormat="1">
      <c r="A569" s="142" t="s">
        <v>10082</v>
      </c>
      <c r="B569" s="315" t="s">
        <v>5524</v>
      </c>
      <c r="C569" s="142" t="s">
        <v>3444</v>
      </c>
      <c r="D569" s="142" t="s">
        <v>3475</v>
      </c>
      <c r="E569" s="315" t="s">
        <v>10083</v>
      </c>
      <c r="F569" s="315" t="s">
        <v>1789</v>
      </c>
      <c r="G569" s="142" t="s">
        <v>1788</v>
      </c>
      <c r="H569" s="316" t="s">
        <v>3445</v>
      </c>
      <c r="I569" s="317">
        <v>19036</v>
      </c>
      <c r="J569" s="317">
        <v>0</v>
      </c>
      <c r="K569" s="317" t="s">
        <v>152</v>
      </c>
      <c r="L569" s="315">
        <v>26</v>
      </c>
      <c r="M569" s="315" t="s">
        <v>152</v>
      </c>
      <c r="N569" s="315" t="s">
        <v>152</v>
      </c>
      <c r="O569" s="315" t="s">
        <v>152</v>
      </c>
      <c r="P569" s="315" t="s">
        <v>12853</v>
      </c>
      <c r="Q569" s="315" t="s">
        <v>152</v>
      </c>
      <c r="R569" s="315" t="s">
        <v>152</v>
      </c>
      <c r="S569" s="315" t="s">
        <v>152</v>
      </c>
      <c r="T569" s="315" t="s">
        <v>152</v>
      </c>
      <c r="U569" s="315" t="s">
        <v>152</v>
      </c>
      <c r="V569" s="315" t="s">
        <v>152</v>
      </c>
      <c r="W569" s="142" t="s">
        <v>6509</v>
      </c>
      <c r="X569" s="142" t="s">
        <v>6492</v>
      </c>
      <c r="Y569" s="142" t="s">
        <v>152</v>
      </c>
      <c r="Z569" s="142" t="s">
        <v>3446</v>
      </c>
      <c r="AA569" s="315" t="s">
        <v>3447</v>
      </c>
      <c r="AB569" s="142" t="s">
        <v>10084</v>
      </c>
      <c r="AC569" s="142" t="s">
        <v>3446</v>
      </c>
      <c r="AD569" s="142" t="s">
        <v>3446</v>
      </c>
      <c r="AE569" s="142" t="s">
        <v>152</v>
      </c>
      <c r="AF569" s="315"/>
      <c r="AH569" s="318" t="s">
        <v>152</v>
      </c>
      <c r="AI569" s="315" t="s">
        <v>3446</v>
      </c>
      <c r="AJ569" s="315" t="s">
        <v>152</v>
      </c>
      <c r="AK569" s="142" t="s">
        <v>1368</v>
      </c>
      <c r="AL569" s="142" t="s">
        <v>152</v>
      </c>
      <c r="AM569" s="316" t="s">
        <v>152</v>
      </c>
      <c r="AN569" s="142" t="s">
        <v>152</v>
      </c>
      <c r="AO569" s="315" t="s">
        <v>1469</v>
      </c>
      <c r="AP569" s="315" t="s">
        <v>152</v>
      </c>
      <c r="AQ569" s="316"/>
      <c r="AR569" s="142" t="s">
        <v>152</v>
      </c>
      <c r="AS569" s="315" t="s">
        <v>150</v>
      </c>
      <c r="AT569" s="142" t="s">
        <v>152</v>
      </c>
      <c r="AU569" s="316"/>
      <c r="AV569" s="317" t="s">
        <v>152</v>
      </c>
      <c r="AW569" s="142" t="s">
        <v>152</v>
      </c>
    </row>
    <row r="570" spans="1:49" s="142" customFormat="1">
      <c r="A570" s="142" t="s">
        <v>8798</v>
      </c>
      <c r="B570" s="315" t="s">
        <v>8799</v>
      </c>
      <c r="C570" s="142" t="s">
        <v>3444</v>
      </c>
      <c r="D570" s="142" t="s">
        <v>3475</v>
      </c>
      <c r="E570" s="315" t="s">
        <v>8800</v>
      </c>
      <c r="F570" s="315" t="s">
        <v>1789</v>
      </c>
      <c r="G570" s="142" t="s">
        <v>150</v>
      </c>
      <c r="H570" s="316" t="s">
        <v>3445</v>
      </c>
      <c r="I570" s="317">
        <v>18100</v>
      </c>
      <c r="J570" s="317">
        <v>0</v>
      </c>
      <c r="K570" s="317" t="s">
        <v>152</v>
      </c>
      <c r="L570" s="315">
        <v>0</v>
      </c>
      <c r="M570" s="315" t="s">
        <v>152</v>
      </c>
      <c r="N570" s="315" t="s">
        <v>152</v>
      </c>
      <c r="O570" s="315" t="s">
        <v>152</v>
      </c>
      <c r="P570" s="315" t="s">
        <v>12528</v>
      </c>
      <c r="Q570" s="315" t="s">
        <v>152</v>
      </c>
      <c r="R570" s="315" t="s">
        <v>152</v>
      </c>
      <c r="S570" s="315" t="s">
        <v>152</v>
      </c>
      <c r="T570" s="315" t="s">
        <v>152</v>
      </c>
      <c r="U570" s="315" t="s">
        <v>152</v>
      </c>
      <c r="V570" s="315" t="s">
        <v>152</v>
      </c>
      <c r="W570" s="142" t="s">
        <v>8801</v>
      </c>
      <c r="X570" s="142" t="s">
        <v>6492</v>
      </c>
      <c r="Y570" s="142" t="s">
        <v>152</v>
      </c>
      <c r="Z570" s="142" t="s">
        <v>3446</v>
      </c>
      <c r="AA570" s="315" t="s">
        <v>3447</v>
      </c>
      <c r="AB570" s="142" t="s">
        <v>8802</v>
      </c>
      <c r="AC570" s="142" t="s">
        <v>3446</v>
      </c>
      <c r="AD570" s="142" t="s">
        <v>3446</v>
      </c>
      <c r="AE570" s="142" t="s">
        <v>152</v>
      </c>
      <c r="AF570" s="315"/>
      <c r="AH570" s="318" t="s">
        <v>152</v>
      </c>
      <c r="AI570" s="315" t="s">
        <v>3446</v>
      </c>
      <c r="AJ570" s="315" t="s">
        <v>152</v>
      </c>
      <c r="AK570" s="142" t="s">
        <v>1386</v>
      </c>
      <c r="AL570" s="142" t="s">
        <v>152</v>
      </c>
      <c r="AM570" s="316" t="s">
        <v>152</v>
      </c>
      <c r="AN570" s="142" t="s">
        <v>152</v>
      </c>
      <c r="AO570" s="315" t="s">
        <v>1469</v>
      </c>
      <c r="AP570" s="315" t="s">
        <v>152</v>
      </c>
      <c r="AQ570" s="316"/>
      <c r="AR570" s="142" t="s">
        <v>152</v>
      </c>
      <c r="AS570" s="315" t="s">
        <v>150</v>
      </c>
      <c r="AT570" s="142" t="s">
        <v>152</v>
      </c>
      <c r="AU570" s="316"/>
      <c r="AV570" s="317" t="s">
        <v>152</v>
      </c>
      <c r="AW570" s="142" t="s">
        <v>152</v>
      </c>
    </row>
    <row r="571" spans="1:49" s="142" customFormat="1">
      <c r="A571" s="142" t="s">
        <v>10472</v>
      </c>
      <c r="B571" s="315" t="s">
        <v>5161</v>
      </c>
      <c r="C571" s="142" t="s">
        <v>3444</v>
      </c>
      <c r="D571" s="142" t="s">
        <v>3475</v>
      </c>
      <c r="E571" s="315" t="s">
        <v>12998</v>
      </c>
      <c r="F571" s="315" t="s">
        <v>1789</v>
      </c>
      <c r="G571" s="142" t="s">
        <v>1788</v>
      </c>
      <c r="H571" s="316" t="s">
        <v>3445</v>
      </c>
      <c r="I571" s="317">
        <v>18729</v>
      </c>
      <c r="J571" s="317">
        <v>0</v>
      </c>
      <c r="K571" s="317" t="s">
        <v>152</v>
      </c>
      <c r="L571" s="315">
        <v>20</v>
      </c>
      <c r="M571" s="315" t="s">
        <v>152</v>
      </c>
      <c r="N571" s="315" t="s">
        <v>152</v>
      </c>
      <c r="O571" s="315" t="s">
        <v>152</v>
      </c>
      <c r="P571" s="315" t="s">
        <v>12999</v>
      </c>
      <c r="Q571" s="315" t="s">
        <v>152</v>
      </c>
      <c r="R571" s="315" t="s">
        <v>152</v>
      </c>
      <c r="S571" s="315" t="s">
        <v>152</v>
      </c>
      <c r="T571" s="315" t="s">
        <v>152</v>
      </c>
      <c r="U571" s="315" t="s">
        <v>152</v>
      </c>
      <c r="V571" s="315" t="s">
        <v>152</v>
      </c>
      <c r="W571" s="142" t="s">
        <v>6517</v>
      </c>
      <c r="X571" s="142" t="s">
        <v>6493</v>
      </c>
      <c r="Y571" s="142" t="s">
        <v>152</v>
      </c>
      <c r="Z571" s="142" t="s">
        <v>3446</v>
      </c>
      <c r="AA571" s="315" t="s">
        <v>3447</v>
      </c>
      <c r="AB571" s="142" t="s">
        <v>10473</v>
      </c>
      <c r="AC571" s="142" t="s">
        <v>3446</v>
      </c>
      <c r="AD571" s="142" t="s">
        <v>3446</v>
      </c>
      <c r="AE571" s="142" t="s">
        <v>152</v>
      </c>
      <c r="AF571" s="315"/>
      <c r="AH571" s="318" t="s">
        <v>152</v>
      </c>
      <c r="AI571" s="315" t="s">
        <v>3446</v>
      </c>
      <c r="AJ571" s="315" t="s">
        <v>152</v>
      </c>
      <c r="AK571" s="142" t="s">
        <v>152</v>
      </c>
      <c r="AL571" s="142" t="s">
        <v>152</v>
      </c>
      <c r="AM571" s="316" t="s">
        <v>152</v>
      </c>
      <c r="AN571" s="142" t="s">
        <v>152</v>
      </c>
      <c r="AO571" s="315" t="s">
        <v>1469</v>
      </c>
      <c r="AP571" s="315" t="s">
        <v>152</v>
      </c>
      <c r="AQ571" s="316"/>
      <c r="AR571" s="142" t="s">
        <v>152</v>
      </c>
      <c r="AS571" s="315" t="s">
        <v>150</v>
      </c>
      <c r="AT571" s="142" t="s">
        <v>152</v>
      </c>
      <c r="AU571" s="316"/>
      <c r="AV571" s="317" t="s">
        <v>152</v>
      </c>
      <c r="AW571" s="142" t="s">
        <v>152</v>
      </c>
    </row>
    <row r="572" spans="1:49" s="142" customFormat="1">
      <c r="A572" s="142" t="s">
        <v>10056</v>
      </c>
      <c r="B572" s="315" t="s">
        <v>5162</v>
      </c>
      <c r="C572" s="142" t="s">
        <v>3444</v>
      </c>
      <c r="D572" s="142" t="s">
        <v>3475</v>
      </c>
      <c r="E572" s="315" t="s">
        <v>10057</v>
      </c>
      <c r="F572" s="315" t="s">
        <v>1789</v>
      </c>
      <c r="G572" s="142" t="s">
        <v>1788</v>
      </c>
      <c r="H572" s="316" t="s">
        <v>3445</v>
      </c>
      <c r="I572" s="317">
        <v>20900</v>
      </c>
      <c r="J572" s="317">
        <v>0</v>
      </c>
      <c r="K572" s="317" t="s">
        <v>152</v>
      </c>
      <c r="L572" s="315">
        <v>42</v>
      </c>
      <c r="M572" s="315" t="s">
        <v>152</v>
      </c>
      <c r="N572" s="315" t="s">
        <v>152</v>
      </c>
      <c r="O572" s="315" t="s">
        <v>152</v>
      </c>
      <c r="P572" s="315" t="s">
        <v>12844</v>
      </c>
      <c r="Q572" s="315" t="s">
        <v>152</v>
      </c>
      <c r="R572" s="315" t="s">
        <v>152</v>
      </c>
      <c r="S572" s="315" t="s">
        <v>152</v>
      </c>
      <c r="T572" s="315" t="s">
        <v>152</v>
      </c>
      <c r="U572" s="315" t="s">
        <v>152</v>
      </c>
      <c r="V572" s="315" t="s">
        <v>152</v>
      </c>
      <c r="W572" s="142" t="s">
        <v>5530</v>
      </c>
      <c r="X572" s="142" t="s">
        <v>6493</v>
      </c>
      <c r="Y572" s="142" t="s">
        <v>152</v>
      </c>
      <c r="Z572" s="142" t="s">
        <v>3446</v>
      </c>
      <c r="AA572" s="315" t="s">
        <v>3447</v>
      </c>
      <c r="AB572" s="142" t="s">
        <v>10058</v>
      </c>
      <c r="AC572" s="142" t="s">
        <v>3446</v>
      </c>
      <c r="AD572" s="142" t="s">
        <v>3446</v>
      </c>
      <c r="AE572" s="142" t="s">
        <v>152</v>
      </c>
      <c r="AF572" s="315"/>
      <c r="AH572" s="318" t="s">
        <v>152</v>
      </c>
      <c r="AI572" s="315" t="s">
        <v>3446</v>
      </c>
      <c r="AJ572" s="315" t="s">
        <v>152</v>
      </c>
      <c r="AK572" s="142" t="s">
        <v>1383</v>
      </c>
      <c r="AL572" s="142" t="s">
        <v>152</v>
      </c>
      <c r="AM572" s="316" t="s">
        <v>152</v>
      </c>
      <c r="AN572" s="142" t="s">
        <v>152</v>
      </c>
      <c r="AO572" s="315" t="s">
        <v>1469</v>
      </c>
      <c r="AP572" s="315" t="s">
        <v>152</v>
      </c>
      <c r="AQ572" s="316"/>
      <c r="AR572" s="142" t="s">
        <v>152</v>
      </c>
      <c r="AS572" s="315" t="s">
        <v>150</v>
      </c>
      <c r="AT572" s="142" t="s">
        <v>152</v>
      </c>
      <c r="AU572" s="316"/>
      <c r="AV572" s="317" t="s">
        <v>152</v>
      </c>
      <c r="AW572" s="142" t="s">
        <v>152</v>
      </c>
    </row>
    <row r="573" spans="1:49" s="142" customFormat="1">
      <c r="A573" s="142" t="s">
        <v>10079</v>
      </c>
      <c r="B573" s="315" t="s">
        <v>5163</v>
      </c>
      <c r="C573" s="142" t="s">
        <v>3444</v>
      </c>
      <c r="D573" s="142" t="s">
        <v>3475</v>
      </c>
      <c r="E573" s="315" t="s">
        <v>10080</v>
      </c>
      <c r="F573" s="315" t="s">
        <v>1789</v>
      </c>
      <c r="G573" s="142" t="s">
        <v>1788</v>
      </c>
      <c r="H573" s="316" t="s">
        <v>3445</v>
      </c>
      <c r="I573" s="317">
        <v>23669</v>
      </c>
      <c r="J573" s="317">
        <v>0</v>
      </c>
      <c r="K573" s="317" t="s">
        <v>152</v>
      </c>
      <c r="L573" s="315">
        <v>0</v>
      </c>
      <c r="M573" s="315" t="s">
        <v>152</v>
      </c>
      <c r="N573" s="315" t="s">
        <v>152</v>
      </c>
      <c r="O573" s="315" t="s">
        <v>152</v>
      </c>
      <c r="P573" s="315" t="s">
        <v>12852</v>
      </c>
      <c r="Q573" s="315" t="s">
        <v>152</v>
      </c>
      <c r="R573" s="315" t="s">
        <v>152</v>
      </c>
      <c r="S573" s="315" t="s">
        <v>152</v>
      </c>
      <c r="T573" s="315" t="s">
        <v>152</v>
      </c>
      <c r="U573" s="315" t="s">
        <v>152</v>
      </c>
      <c r="V573" s="315" t="s">
        <v>152</v>
      </c>
      <c r="W573" s="142" t="s">
        <v>6508</v>
      </c>
      <c r="X573" s="142" t="s">
        <v>6492</v>
      </c>
      <c r="Y573" s="142" t="s">
        <v>152</v>
      </c>
      <c r="Z573" s="142" t="s">
        <v>3446</v>
      </c>
      <c r="AA573" s="315" t="s">
        <v>3447</v>
      </c>
      <c r="AB573" s="142" t="s">
        <v>10081</v>
      </c>
      <c r="AC573" s="142" t="s">
        <v>3446</v>
      </c>
      <c r="AD573" s="142" t="s">
        <v>3446</v>
      </c>
      <c r="AE573" s="142" t="s">
        <v>152</v>
      </c>
      <c r="AF573" s="315"/>
      <c r="AH573" s="318" t="s">
        <v>152</v>
      </c>
      <c r="AI573" s="315" t="s">
        <v>3446</v>
      </c>
      <c r="AJ573" s="315" t="s">
        <v>152</v>
      </c>
      <c r="AK573" s="142" t="s">
        <v>1392</v>
      </c>
      <c r="AL573" s="142" t="s">
        <v>152</v>
      </c>
      <c r="AM573" s="316" t="s">
        <v>152</v>
      </c>
      <c r="AN573" s="142" t="s">
        <v>152</v>
      </c>
      <c r="AO573" s="315" t="s">
        <v>1469</v>
      </c>
      <c r="AP573" s="315" t="s">
        <v>152</v>
      </c>
      <c r="AQ573" s="316"/>
      <c r="AR573" s="142" t="s">
        <v>152</v>
      </c>
      <c r="AS573" s="315" t="s">
        <v>150</v>
      </c>
      <c r="AT573" s="142" t="s">
        <v>152</v>
      </c>
      <c r="AU573" s="316"/>
      <c r="AV573" s="317" t="s">
        <v>152</v>
      </c>
      <c r="AW573" s="142" t="s">
        <v>152</v>
      </c>
    </row>
    <row r="574" spans="1:49" s="142" customFormat="1">
      <c r="A574" s="142" t="s">
        <v>11191</v>
      </c>
      <c r="B574" s="315" t="s">
        <v>278</v>
      </c>
      <c r="C574" s="142" t="s">
        <v>3444</v>
      </c>
      <c r="D574" s="142" t="s">
        <v>3448</v>
      </c>
      <c r="E574" s="315" t="s">
        <v>13629</v>
      </c>
      <c r="F574" s="315" t="s">
        <v>1789</v>
      </c>
      <c r="G574" s="142" t="s">
        <v>1788</v>
      </c>
      <c r="H574" s="316" t="s">
        <v>3445</v>
      </c>
      <c r="I574" s="317">
        <v>18206</v>
      </c>
      <c r="J574" s="317">
        <v>0</v>
      </c>
      <c r="K574" s="317" t="s">
        <v>152</v>
      </c>
      <c r="L574" s="315">
        <v>0</v>
      </c>
      <c r="M574" s="315" t="s">
        <v>152</v>
      </c>
      <c r="N574" s="315" t="s">
        <v>152</v>
      </c>
      <c r="O574" s="315" t="s">
        <v>152</v>
      </c>
      <c r="P574" s="315" t="s">
        <v>13190</v>
      </c>
      <c r="Q574" s="315" t="s">
        <v>152</v>
      </c>
      <c r="R574" s="315" t="s">
        <v>152</v>
      </c>
      <c r="S574" s="315" t="s">
        <v>152</v>
      </c>
      <c r="T574" s="315" t="s">
        <v>152</v>
      </c>
      <c r="U574" s="315" t="s">
        <v>152</v>
      </c>
      <c r="V574" s="315" t="s">
        <v>152</v>
      </c>
      <c r="W574" s="142" t="s">
        <v>3582</v>
      </c>
      <c r="X574" s="142" t="s">
        <v>6492</v>
      </c>
      <c r="Y574" s="142" t="s">
        <v>152</v>
      </c>
      <c r="Z574" s="142" t="s">
        <v>3446</v>
      </c>
      <c r="AA574" s="315" t="s">
        <v>3447</v>
      </c>
      <c r="AB574" s="142" t="s">
        <v>13630</v>
      </c>
      <c r="AC574" s="142" t="s">
        <v>3446</v>
      </c>
      <c r="AD574" s="142" t="s">
        <v>3446</v>
      </c>
      <c r="AE574" s="142" t="s">
        <v>152</v>
      </c>
      <c r="AF574" s="315"/>
      <c r="AH574" s="318" t="s">
        <v>152</v>
      </c>
      <c r="AI574" s="315" t="s">
        <v>3446</v>
      </c>
      <c r="AJ574" s="315" t="s">
        <v>152</v>
      </c>
      <c r="AK574" s="142" t="s">
        <v>152</v>
      </c>
      <c r="AL574" s="142" t="s">
        <v>1787</v>
      </c>
      <c r="AM574" s="316" t="s">
        <v>5343</v>
      </c>
      <c r="AN574" s="142" t="s">
        <v>152</v>
      </c>
      <c r="AO574" s="315" t="s">
        <v>1469</v>
      </c>
      <c r="AP574" s="315" t="s">
        <v>152</v>
      </c>
      <c r="AQ574" s="316"/>
      <c r="AR574" s="142" t="s">
        <v>152</v>
      </c>
      <c r="AS574" s="315" t="s">
        <v>150</v>
      </c>
      <c r="AT574" s="142" t="s">
        <v>152</v>
      </c>
      <c r="AU574" s="316"/>
      <c r="AV574" s="317" t="s">
        <v>152</v>
      </c>
      <c r="AW574" s="142" t="s">
        <v>152</v>
      </c>
    </row>
    <row r="575" spans="1:49" s="142" customFormat="1">
      <c r="A575" s="142" t="s">
        <v>8425</v>
      </c>
      <c r="B575" s="315" t="s">
        <v>279</v>
      </c>
      <c r="C575" s="142" t="s">
        <v>3444</v>
      </c>
      <c r="D575" s="142" t="s">
        <v>3448</v>
      </c>
      <c r="E575" s="315" t="s">
        <v>13631</v>
      </c>
      <c r="F575" s="315" t="s">
        <v>1789</v>
      </c>
      <c r="G575" s="142" t="s">
        <v>1788</v>
      </c>
      <c r="H575" s="316" t="s">
        <v>3445</v>
      </c>
      <c r="I575" s="317">
        <v>11096</v>
      </c>
      <c r="J575" s="317">
        <v>0</v>
      </c>
      <c r="K575" s="317" t="s">
        <v>152</v>
      </c>
      <c r="L575" s="315">
        <v>8</v>
      </c>
      <c r="M575" s="315" t="s">
        <v>152</v>
      </c>
      <c r="N575" s="315" t="s">
        <v>152</v>
      </c>
      <c r="O575" s="315" t="s">
        <v>152</v>
      </c>
      <c r="P575" s="315" t="s">
        <v>12413</v>
      </c>
      <c r="Q575" s="315" t="s">
        <v>152</v>
      </c>
      <c r="R575" s="315" t="s">
        <v>152</v>
      </c>
      <c r="S575" s="315" t="s">
        <v>152</v>
      </c>
      <c r="T575" s="315" t="s">
        <v>152</v>
      </c>
      <c r="U575" s="315" t="s">
        <v>152</v>
      </c>
      <c r="V575" s="315" t="s">
        <v>152</v>
      </c>
      <c r="W575" s="142" t="s">
        <v>3848</v>
      </c>
      <c r="X575" s="142" t="s">
        <v>6492</v>
      </c>
      <c r="Y575" s="142" t="s">
        <v>152</v>
      </c>
      <c r="Z575" s="142" t="s">
        <v>3446</v>
      </c>
      <c r="AA575" s="315" t="s">
        <v>3447</v>
      </c>
      <c r="AB575" s="142" t="s">
        <v>13632</v>
      </c>
      <c r="AC575" s="142" t="s">
        <v>3446</v>
      </c>
      <c r="AD575" s="142" t="s">
        <v>3446</v>
      </c>
      <c r="AE575" s="142" t="s">
        <v>152</v>
      </c>
      <c r="AF575" s="315"/>
      <c r="AH575" s="318" t="s">
        <v>152</v>
      </c>
      <c r="AI575" s="315" t="s">
        <v>3446</v>
      </c>
      <c r="AJ575" s="315" t="s">
        <v>152</v>
      </c>
      <c r="AK575" s="142" t="s">
        <v>152</v>
      </c>
      <c r="AL575" s="142" t="s">
        <v>1787</v>
      </c>
      <c r="AM575" s="316" t="s">
        <v>3849</v>
      </c>
      <c r="AN575" s="142" t="s">
        <v>152</v>
      </c>
      <c r="AO575" s="315" t="s">
        <v>1469</v>
      </c>
      <c r="AP575" s="315" t="s">
        <v>152</v>
      </c>
      <c r="AQ575" s="316"/>
      <c r="AR575" s="142" t="s">
        <v>152</v>
      </c>
      <c r="AS575" s="315" t="s">
        <v>150</v>
      </c>
      <c r="AT575" s="142" t="s">
        <v>152</v>
      </c>
      <c r="AU575" s="316"/>
      <c r="AV575" s="317" t="s">
        <v>152</v>
      </c>
      <c r="AW575" s="142" t="s">
        <v>152</v>
      </c>
    </row>
    <row r="576" spans="1:49" s="142" customFormat="1">
      <c r="A576" s="142" t="s">
        <v>8056</v>
      </c>
      <c r="B576" s="315" t="s">
        <v>7368</v>
      </c>
      <c r="C576" s="142" t="s">
        <v>3444</v>
      </c>
      <c r="D576" s="142" t="s">
        <v>3448</v>
      </c>
      <c r="E576" s="315" t="s">
        <v>13633</v>
      </c>
      <c r="F576" s="315" t="s">
        <v>1789</v>
      </c>
      <c r="G576" s="142" t="s">
        <v>1788</v>
      </c>
      <c r="H576" s="316" t="s">
        <v>3445</v>
      </c>
      <c r="I576" s="317">
        <v>20253</v>
      </c>
      <c r="J576" s="317">
        <v>0</v>
      </c>
      <c r="K576" s="317" t="s">
        <v>152</v>
      </c>
      <c r="L576" s="315">
        <v>0</v>
      </c>
      <c r="M576" s="315" t="s">
        <v>152</v>
      </c>
      <c r="N576" s="315" t="s">
        <v>152</v>
      </c>
      <c r="O576" s="315" t="s">
        <v>152</v>
      </c>
      <c r="P576" s="315" t="s">
        <v>12348</v>
      </c>
      <c r="Q576" s="315" t="s">
        <v>152</v>
      </c>
      <c r="R576" s="315" t="s">
        <v>152</v>
      </c>
      <c r="S576" s="315" t="s">
        <v>152</v>
      </c>
      <c r="T576" s="315" t="s">
        <v>152</v>
      </c>
      <c r="U576" s="315" t="s">
        <v>152</v>
      </c>
      <c r="V576" s="315" t="s">
        <v>152</v>
      </c>
      <c r="W576" s="142" t="s">
        <v>7388</v>
      </c>
      <c r="X576" s="142" t="s">
        <v>6492</v>
      </c>
      <c r="Y576" s="142" t="s">
        <v>152</v>
      </c>
      <c r="Z576" s="142" t="s">
        <v>3446</v>
      </c>
      <c r="AA576" s="315" t="s">
        <v>3447</v>
      </c>
      <c r="AB576" s="142" t="s">
        <v>13548</v>
      </c>
      <c r="AC576" s="142" t="s">
        <v>3446</v>
      </c>
      <c r="AD576" s="142" t="s">
        <v>3446</v>
      </c>
      <c r="AE576" s="142" t="s">
        <v>152</v>
      </c>
      <c r="AF576" s="315"/>
      <c r="AH576" s="318" t="s">
        <v>152</v>
      </c>
      <c r="AI576" s="315" t="s">
        <v>3446</v>
      </c>
      <c r="AJ576" s="315" t="s">
        <v>152</v>
      </c>
      <c r="AK576" s="142" t="s">
        <v>152</v>
      </c>
      <c r="AL576" s="142" t="s">
        <v>1787</v>
      </c>
      <c r="AM576" s="316" t="s">
        <v>7369</v>
      </c>
      <c r="AN576" s="142" t="s">
        <v>152</v>
      </c>
      <c r="AO576" s="315" t="s">
        <v>1469</v>
      </c>
      <c r="AP576" s="315" t="s">
        <v>152</v>
      </c>
      <c r="AQ576" s="316"/>
      <c r="AR576" s="142" t="s">
        <v>152</v>
      </c>
      <c r="AS576" s="315" t="s">
        <v>150</v>
      </c>
      <c r="AT576" s="142" t="s">
        <v>152</v>
      </c>
      <c r="AU576" s="316"/>
      <c r="AV576" s="317" t="s">
        <v>152</v>
      </c>
      <c r="AW576" s="142" t="s">
        <v>152</v>
      </c>
    </row>
    <row r="577" spans="1:49" s="142" customFormat="1">
      <c r="A577" s="142" t="s">
        <v>11814</v>
      </c>
      <c r="B577" s="315" t="s">
        <v>2876</v>
      </c>
      <c r="C577" s="142" t="s">
        <v>3444</v>
      </c>
      <c r="D577" s="142" t="s">
        <v>3448</v>
      </c>
      <c r="E577" s="315" t="s">
        <v>13634</v>
      </c>
      <c r="F577" s="315" t="s">
        <v>1789</v>
      </c>
      <c r="G577" s="142" t="s">
        <v>1788</v>
      </c>
      <c r="H577" s="316" t="s">
        <v>3445</v>
      </c>
      <c r="I577" s="317">
        <v>23636</v>
      </c>
      <c r="J577" s="317">
        <v>0</v>
      </c>
      <c r="K577" s="317" t="s">
        <v>152</v>
      </c>
      <c r="L577" s="315">
        <v>9</v>
      </c>
      <c r="M577" s="315" t="s">
        <v>152</v>
      </c>
      <c r="N577" s="315" t="s">
        <v>152</v>
      </c>
      <c r="O577" s="315" t="s">
        <v>152</v>
      </c>
      <c r="P577" s="315" t="s">
        <v>13331</v>
      </c>
      <c r="Q577" s="315" t="s">
        <v>152</v>
      </c>
      <c r="R577" s="315" t="s">
        <v>152</v>
      </c>
      <c r="S577" s="315" t="s">
        <v>152</v>
      </c>
      <c r="T577" s="315" t="s">
        <v>152</v>
      </c>
      <c r="U577" s="315" t="s">
        <v>152</v>
      </c>
      <c r="V577" s="315" t="s">
        <v>152</v>
      </c>
      <c r="W577" s="142" t="s">
        <v>3459</v>
      </c>
      <c r="X577" s="142" t="s">
        <v>6492</v>
      </c>
      <c r="Y577" s="142" t="s">
        <v>152</v>
      </c>
      <c r="Z577" s="142" t="s">
        <v>3446</v>
      </c>
      <c r="AA577" s="315" t="s">
        <v>3447</v>
      </c>
      <c r="AB577" s="142" t="s">
        <v>13635</v>
      </c>
      <c r="AC577" s="142" t="s">
        <v>3446</v>
      </c>
      <c r="AD577" s="142" t="s">
        <v>3446</v>
      </c>
      <c r="AE577" s="142" t="s">
        <v>152</v>
      </c>
      <c r="AF577" s="315"/>
      <c r="AH577" s="318" t="s">
        <v>152</v>
      </c>
      <c r="AI577" s="315" t="s">
        <v>3446</v>
      </c>
      <c r="AJ577" s="315" t="s">
        <v>152</v>
      </c>
      <c r="AK577" s="142" t="s">
        <v>152</v>
      </c>
      <c r="AL577" s="142" t="s">
        <v>152</v>
      </c>
      <c r="AM577" s="316" t="s">
        <v>152</v>
      </c>
      <c r="AN577" s="142" t="s">
        <v>152</v>
      </c>
      <c r="AO577" s="315" t="s">
        <v>1469</v>
      </c>
      <c r="AP577" s="315" t="s">
        <v>152</v>
      </c>
      <c r="AQ577" s="316"/>
      <c r="AR577" s="142" t="s">
        <v>152</v>
      </c>
      <c r="AS577" s="315" t="s">
        <v>150</v>
      </c>
      <c r="AT577" s="142" t="s">
        <v>152</v>
      </c>
      <c r="AU577" s="316"/>
      <c r="AV577" s="317" t="s">
        <v>152</v>
      </c>
      <c r="AW577" s="142" t="s">
        <v>152</v>
      </c>
    </row>
    <row r="578" spans="1:49" s="142" customFormat="1">
      <c r="A578" s="142" t="s">
        <v>11809</v>
      </c>
      <c r="B578" s="315" t="s">
        <v>2883</v>
      </c>
      <c r="C578" s="142" t="s">
        <v>3444</v>
      </c>
      <c r="D578" s="142" t="s">
        <v>3448</v>
      </c>
      <c r="E578" s="315" t="s">
        <v>13636</v>
      </c>
      <c r="F578" s="315" t="s">
        <v>1789</v>
      </c>
      <c r="G578" s="142" t="s">
        <v>1788</v>
      </c>
      <c r="H578" s="316" t="s">
        <v>3445</v>
      </c>
      <c r="I578" s="317">
        <v>24649</v>
      </c>
      <c r="J578" s="317">
        <v>0</v>
      </c>
      <c r="K578" s="317" t="s">
        <v>152</v>
      </c>
      <c r="L578" s="315">
        <v>20</v>
      </c>
      <c r="M578" s="315" t="s">
        <v>152</v>
      </c>
      <c r="N578" s="315" t="s">
        <v>152</v>
      </c>
      <c r="O578" s="315" t="s">
        <v>152</v>
      </c>
      <c r="P578" s="315" t="s">
        <v>13328</v>
      </c>
      <c r="Q578" s="315" t="s">
        <v>152</v>
      </c>
      <c r="R578" s="315" t="s">
        <v>152</v>
      </c>
      <c r="S578" s="315" t="s">
        <v>152</v>
      </c>
      <c r="T578" s="315" t="s">
        <v>152</v>
      </c>
      <c r="U578" s="315" t="s">
        <v>152</v>
      </c>
      <c r="V578" s="315" t="s">
        <v>152</v>
      </c>
      <c r="W578" s="142" t="s">
        <v>3462</v>
      </c>
      <c r="X578" s="142" t="s">
        <v>6492</v>
      </c>
      <c r="Y578" s="142" t="s">
        <v>152</v>
      </c>
      <c r="Z578" s="142" t="s">
        <v>3446</v>
      </c>
      <c r="AA578" s="315" t="s">
        <v>3447</v>
      </c>
      <c r="AB578" s="142" t="s">
        <v>13637</v>
      </c>
      <c r="AC578" s="142" t="s">
        <v>3446</v>
      </c>
      <c r="AD578" s="142" t="s">
        <v>3446</v>
      </c>
      <c r="AE578" s="142" t="s">
        <v>152</v>
      </c>
      <c r="AF578" s="315"/>
      <c r="AH578" s="318" t="s">
        <v>152</v>
      </c>
      <c r="AI578" s="315" t="s">
        <v>3446</v>
      </c>
      <c r="AJ578" s="315" t="s">
        <v>152</v>
      </c>
      <c r="AK578" s="142" t="s">
        <v>152</v>
      </c>
      <c r="AL578" s="142" t="s">
        <v>152</v>
      </c>
      <c r="AM578" s="316" t="s">
        <v>152</v>
      </c>
      <c r="AN578" s="142" t="s">
        <v>152</v>
      </c>
      <c r="AO578" s="315" t="s">
        <v>1469</v>
      </c>
      <c r="AP578" s="315" t="s">
        <v>152</v>
      </c>
      <c r="AQ578" s="316"/>
      <c r="AR578" s="142" t="s">
        <v>152</v>
      </c>
      <c r="AS578" s="315" t="s">
        <v>150</v>
      </c>
      <c r="AT578" s="142" t="s">
        <v>152</v>
      </c>
      <c r="AU578" s="316"/>
      <c r="AV578" s="317" t="s">
        <v>152</v>
      </c>
      <c r="AW578" s="142" t="s">
        <v>152</v>
      </c>
    </row>
    <row r="579" spans="1:49" s="142" customFormat="1">
      <c r="A579" s="142" t="s">
        <v>11810</v>
      </c>
      <c r="B579" s="315" t="s">
        <v>2884</v>
      </c>
      <c r="C579" s="142" t="s">
        <v>3444</v>
      </c>
      <c r="D579" s="142" t="s">
        <v>3448</v>
      </c>
      <c r="E579" s="315" t="s">
        <v>13638</v>
      </c>
      <c r="F579" s="315" t="s">
        <v>1789</v>
      </c>
      <c r="G579" s="142" t="s">
        <v>1788</v>
      </c>
      <c r="H579" s="316" t="s">
        <v>3445</v>
      </c>
      <c r="I579" s="317">
        <v>23248</v>
      </c>
      <c r="J579" s="317">
        <v>0</v>
      </c>
      <c r="K579" s="317" t="s">
        <v>152</v>
      </c>
      <c r="L579" s="315">
        <v>8</v>
      </c>
      <c r="M579" s="315" t="s">
        <v>152</v>
      </c>
      <c r="N579" s="315" t="s">
        <v>152</v>
      </c>
      <c r="O579" s="315" t="s">
        <v>152</v>
      </c>
      <c r="P579" s="315" t="s">
        <v>13329</v>
      </c>
      <c r="Q579" s="315" t="s">
        <v>152</v>
      </c>
      <c r="R579" s="315" t="s">
        <v>152</v>
      </c>
      <c r="S579" s="315" t="s">
        <v>152</v>
      </c>
      <c r="T579" s="315" t="s">
        <v>152</v>
      </c>
      <c r="U579" s="315" t="s">
        <v>152</v>
      </c>
      <c r="V579" s="315" t="s">
        <v>152</v>
      </c>
      <c r="W579" s="142" t="s">
        <v>3460</v>
      </c>
      <c r="X579" s="142" t="s">
        <v>6492</v>
      </c>
      <c r="Y579" s="142" t="s">
        <v>152</v>
      </c>
      <c r="Z579" s="142" t="s">
        <v>3446</v>
      </c>
      <c r="AA579" s="315" t="s">
        <v>3447</v>
      </c>
      <c r="AB579" s="142" t="s">
        <v>13639</v>
      </c>
      <c r="AC579" s="142" t="s">
        <v>3446</v>
      </c>
      <c r="AD579" s="142" t="s">
        <v>3446</v>
      </c>
      <c r="AE579" s="142" t="s">
        <v>152</v>
      </c>
      <c r="AF579" s="315"/>
      <c r="AH579" s="318" t="s">
        <v>152</v>
      </c>
      <c r="AI579" s="315" t="s">
        <v>3446</v>
      </c>
      <c r="AJ579" s="315" t="s">
        <v>152</v>
      </c>
      <c r="AK579" s="142" t="s">
        <v>152</v>
      </c>
      <c r="AL579" s="142" t="s">
        <v>152</v>
      </c>
      <c r="AM579" s="316" t="s">
        <v>152</v>
      </c>
      <c r="AN579" s="142" t="s">
        <v>152</v>
      </c>
      <c r="AO579" s="315" t="s">
        <v>1469</v>
      </c>
      <c r="AP579" s="315" t="s">
        <v>152</v>
      </c>
      <c r="AQ579" s="316"/>
      <c r="AR579" s="142" t="s">
        <v>152</v>
      </c>
      <c r="AS579" s="315" t="s">
        <v>150</v>
      </c>
      <c r="AT579" s="142" t="s">
        <v>152</v>
      </c>
      <c r="AU579" s="316"/>
      <c r="AV579" s="317" t="s">
        <v>152</v>
      </c>
      <c r="AW579" s="142" t="s">
        <v>152</v>
      </c>
    </row>
    <row r="580" spans="1:49" s="142" customFormat="1">
      <c r="A580" s="142" t="s">
        <v>8066</v>
      </c>
      <c r="B580" s="315" t="s">
        <v>8003</v>
      </c>
      <c r="C580" s="142" t="s">
        <v>3444</v>
      </c>
      <c r="D580" s="142" t="s">
        <v>3448</v>
      </c>
      <c r="E580" s="315" t="s">
        <v>13640</v>
      </c>
      <c r="F580" s="315" t="s">
        <v>1789</v>
      </c>
      <c r="G580" s="142" t="s">
        <v>1788</v>
      </c>
      <c r="H580" s="316" t="s">
        <v>3445</v>
      </c>
      <c r="I580" s="317">
        <v>25834</v>
      </c>
      <c r="J580" s="317">
        <v>0</v>
      </c>
      <c r="K580" s="317" t="s">
        <v>152</v>
      </c>
      <c r="L580" s="315">
        <v>0</v>
      </c>
      <c r="M580" s="315" t="s">
        <v>152</v>
      </c>
      <c r="N580" s="315" t="s">
        <v>152</v>
      </c>
      <c r="O580" s="315" t="s">
        <v>152</v>
      </c>
      <c r="P580" s="315" t="s">
        <v>12352</v>
      </c>
      <c r="Q580" s="315" t="s">
        <v>152</v>
      </c>
      <c r="R580" s="315" t="s">
        <v>152</v>
      </c>
      <c r="S580" s="315" t="s">
        <v>152</v>
      </c>
      <c r="T580" s="315" t="s">
        <v>152</v>
      </c>
      <c r="U580" s="315" t="s">
        <v>152</v>
      </c>
      <c r="V580" s="315" t="s">
        <v>152</v>
      </c>
      <c r="W580" s="142" t="s">
        <v>7389</v>
      </c>
      <c r="X580" s="142" t="s">
        <v>6492</v>
      </c>
      <c r="Y580" s="142" t="s">
        <v>152</v>
      </c>
      <c r="Z580" s="142" t="s">
        <v>3446</v>
      </c>
      <c r="AA580" s="315" t="s">
        <v>3447</v>
      </c>
      <c r="AB580" s="142" t="s">
        <v>13641</v>
      </c>
      <c r="AC580" s="142" t="s">
        <v>3446</v>
      </c>
      <c r="AD580" s="142" t="s">
        <v>3446</v>
      </c>
      <c r="AE580" s="142" t="s">
        <v>152</v>
      </c>
      <c r="AF580" s="315"/>
      <c r="AH580" s="318" t="s">
        <v>152</v>
      </c>
      <c r="AI580" s="315" t="s">
        <v>3446</v>
      </c>
      <c r="AJ580" s="315" t="s">
        <v>152</v>
      </c>
      <c r="AK580" s="142" t="s">
        <v>152</v>
      </c>
      <c r="AL580" s="142" t="s">
        <v>1787</v>
      </c>
      <c r="AM580" s="316" t="s">
        <v>3463</v>
      </c>
      <c r="AN580" s="142" t="s">
        <v>152</v>
      </c>
      <c r="AO580" s="315" t="s">
        <v>1469</v>
      </c>
      <c r="AP580" s="315" t="s">
        <v>152</v>
      </c>
      <c r="AQ580" s="316"/>
      <c r="AR580" s="142" t="s">
        <v>152</v>
      </c>
      <c r="AS580" s="315" t="s">
        <v>150</v>
      </c>
      <c r="AT580" s="142" t="s">
        <v>152</v>
      </c>
      <c r="AU580" s="316"/>
      <c r="AV580" s="317" t="s">
        <v>152</v>
      </c>
      <c r="AW580" s="142" t="s">
        <v>152</v>
      </c>
    </row>
    <row r="581" spans="1:49" s="142" customFormat="1">
      <c r="A581" s="142" t="s">
        <v>8698</v>
      </c>
      <c r="B581" s="315" t="s">
        <v>257</v>
      </c>
      <c r="C581" s="142" t="s">
        <v>3444</v>
      </c>
      <c r="D581" s="142" t="s">
        <v>3448</v>
      </c>
      <c r="E581" s="315" t="s">
        <v>13642</v>
      </c>
      <c r="F581" s="315" t="s">
        <v>1789</v>
      </c>
      <c r="G581" s="142" t="s">
        <v>1788</v>
      </c>
      <c r="H581" s="316" t="s">
        <v>3445</v>
      </c>
      <c r="I581" s="317">
        <v>26114</v>
      </c>
      <c r="J581" s="317">
        <v>0</v>
      </c>
      <c r="K581" s="317" t="s">
        <v>152</v>
      </c>
      <c r="L581" s="315">
        <v>0</v>
      </c>
      <c r="M581" s="315" t="s">
        <v>152</v>
      </c>
      <c r="N581" s="315" t="s">
        <v>152</v>
      </c>
      <c r="O581" s="315" t="s">
        <v>152</v>
      </c>
      <c r="P581" s="315" t="s">
        <v>12484</v>
      </c>
      <c r="Q581" s="315" t="s">
        <v>152</v>
      </c>
      <c r="R581" s="315" t="s">
        <v>152</v>
      </c>
      <c r="S581" s="315" t="s">
        <v>152</v>
      </c>
      <c r="T581" s="315" t="s">
        <v>152</v>
      </c>
      <c r="U581" s="315" t="s">
        <v>152</v>
      </c>
      <c r="V581" s="315" t="s">
        <v>152</v>
      </c>
      <c r="W581" s="142" t="s">
        <v>3512</v>
      </c>
      <c r="X581" s="142" t="s">
        <v>6492</v>
      </c>
      <c r="Y581" s="142" t="s">
        <v>152</v>
      </c>
      <c r="Z581" s="142" t="s">
        <v>3446</v>
      </c>
      <c r="AA581" s="315" t="s">
        <v>3447</v>
      </c>
      <c r="AB581" s="142" t="s">
        <v>13643</v>
      </c>
      <c r="AC581" s="142" t="s">
        <v>3446</v>
      </c>
      <c r="AD581" s="142" t="s">
        <v>3446</v>
      </c>
      <c r="AE581" s="142" t="s">
        <v>152</v>
      </c>
      <c r="AF581" s="315"/>
      <c r="AH581" s="318" t="s">
        <v>152</v>
      </c>
      <c r="AI581" s="315" t="s">
        <v>3446</v>
      </c>
      <c r="AJ581" s="315" t="s">
        <v>152</v>
      </c>
      <c r="AK581" s="142" t="s">
        <v>152</v>
      </c>
      <c r="AL581" s="142" t="s">
        <v>1787</v>
      </c>
      <c r="AM581" s="316" t="s">
        <v>3513</v>
      </c>
      <c r="AN581" s="142" t="s">
        <v>152</v>
      </c>
      <c r="AO581" s="315" t="s">
        <v>1469</v>
      </c>
      <c r="AP581" s="315" t="s">
        <v>152</v>
      </c>
      <c r="AQ581" s="316"/>
      <c r="AR581" s="142" t="s">
        <v>152</v>
      </c>
      <c r="AS581" s="315" t="s">
        <v>150</v>
      </c>
      <c r="AT581" s="142" t="s">
        <v>152</v>
      </c>
      <c r="AU581" s="316"/>
      <c r="AV581" s="317" t="s">
        <v>152</v>
      </c>
      <c r="AW581" s="142" t="s">
        <v>152</v>
      </c>
    </row>
    <row r="582" spans="1:49" s="142" customFormat="1">
      <c r="A582" s="142" t="s">
        <v>8700</v>
      </c>
      <c r="B582" s="315" t="s">
        <v>258</v>
      </c>
      <c r="C582" s="142" t="s">
        <v>3444</v>
      </c>
      <c r="D582" s="142" t="s">
        <v>3448</v>
      </c>
      <c r="E582" s="315" t="s">
        <v>13644</v>
      </c>
      <c r="F582" s="315" t="s">
        <v>1789</v>
      </c>
      <c r="G582" s="142" t="s">
        <v>1788</v>
      </c>
      <c r="H582" s="316" t="s">
        <v>3445</v>
      </c>
      <c r="I582" s="317">
        <v>27676</v>
      </c>
      <c r="J582" s="317">
        <v>0</v>
      </c>
      <c r="K582" s="317" t="s">
        <v>152</v>
      </c>
      <c r="L582" s="315">
        <v>16</v>
      </c>
      <c r="M582" s="315" t="s">
        <v>152</v>
      </c>
      <c r="N582" s="315" t="s">
        <v>152</v>
      </c>
      <c r="O582" s="315" t="s">
        <v>152</v>
      </c>
      <c r="P582" s="315" t="s">
        <v>12486</v>
      </c>
      <c r="Q582" s="315" t="s">
        <v>152</v>
      </c>
      <c r="R582" s="315" t="s">
        <v>152</v>
      </c>
      <c r="S582" s="315" t="s">
        <v>152</v>
      </c>
      <c r="T582" s="315" t="s">
        <v>152</v>
      </c>
      <c r="U582" s="315" t="s">
        <v>152</v>
      </c>
      <c r="V582" s="315" t="s">
        <v>152</v>
      </c>
      <c r="W582" s="142" t="s">
        <v>3508</v>
      </c>
      <c r="X582" s="142" t="s">
        <v>6492</v>
      </c>
      <c r="Y582" s="142" t="s">
        <v>152</v>
      </c>
      <c r="Z582" s="142" t="s">
        <v>3446</v>
      </c>
      <c r="AA582" s="315" t="s">
        <v>3447</v>
      </c>
      <c r="AB582" s="142" t="s">
        <v>13645</v>
      </c>
      <c r="AC582" s="142" t="s">
        <v>3446</v>
      </c>
      <c r="AD582" s="142" t="s">
        <v>3446</v>
      </c>
      <c r="AE582" s="142" t="s">
        <v>152</v>
      </c>
      <c r="AF582" s="315"/>
      <c r="AH582" s="318" t="s">
        <v>152</v>
      </c>
      <c r="AI582" s="315" t="s">
        <v>3446</v>
      </c>
      <c r="AJ582" s="315" t="s">
        <v>152</v>
      </c>
      <c r="AK582" s="142" t="s">
        <v>152</v>
      </c>
      <c r="AL582" s="142" t="s">
        <v>1787</v>
      </c>
      <c r="AM582" s="316" t="s">
        <v>3509</v>
      </c>
      <c r="AN582" s="142" t="s">
        <v>152</v>
      </c>
      <c r="AO582" s="315" t="s">
        <v>1469</v>
      </c>
      <c r="AP582" s="315" t="s">
        <v>152</v>
      </c>
      <c r="AQ582" s="316"/>
      <c r="AR582" s="142" t="s">
        <v>152</v>
      </c>
      <c r="AS582" s="315" t="s">
        <v>150</v>
      </c>
      <c r="AT582" s="142" t="s">
        <v>152</v>
      </c>
      <c r="AU582" s="316"/>
      <c r="AV582" s="317" t="s">
        <v>152</v>
      </c>
      <c r="AW582" s="142" t="s">
        <v>152</v>
      </c>
    </row>
    <row r="583" spans="1:49" s="142" customFormat="1">
      <c r="A583" s="142" t="s">
        <v>8703</v>
      </c>
      <c r="B583" s="315" t="s">
        <v>259</v>
      </c>
      <c r="C583" s="142" t="s">
        <v>3444</v>
      </c>
      <c r="D583" s="142" t="s">
        <v>3448</v>
      </c>
      <c r="E583" s="315" t="s">
        <v>13646</v>
      </c>
      <c r="F583" s="315" t="s">
        <v>1789</v>
      </c>
      <c r="G583" s="142" t="s">
        <v>1788</v>
      </c>
      <c r="H583" s="316" t="s">
        <v>3445</v>
      </c>
      <c r="I583" s="317">
        <v>30584</v>
      </c>
      <c r="J583" s="317">
        <v>0</v>
      </c>
      <c r="K583" s="317" t="s">
        <v>152</v>
      </c>
      <c r="L583" s="315">
        <v>0</v>
      </c>
      <c r="M583" s="315" t="s">
        <v>152</v>
      </c>
      <c r="N583" s="315" t="s">
        <v>152</v>
      </c>
      <c r="O583" s="315" t="s">
        <v>152</v>
      </c>
      <c r="P583" s="315" t="s">
        <v>12489</v>
      </c>
      <c r="Q583" s="315" t="s">
        <v>152</v>
      </c>
      <c r="R583" s="315" t="s">
        <v>152</v>
      </c>
      <c r="S583" s="315" t="s">
        <v>152</v>
      </c>
      <c r="T583" s="315" t="s">
        <v>152</v>
      </c>
      <c r="U583" s="315" t="s">
        <v>152</v>
      </c>
      <c r="V583" s="315" t="s">
        <v>152</v>
      </c>
      <c r="W583" s="142" t="s">
        <v>3504</v>
      </c>
      <c r="X583" s="142" t="s">
        <v>6492</v>
      </c>
      <c r="Y583" s="142" t="s">
        <v>152</v>
      </c>
      <c r="Z583" s="142" t="s">
        <v>3446</v>
      </c>
      <c r="AA583" s="315" t="s">
        <v>3447</v>
      </c>
      <c r="AB583" s="142" t="s">
        <v>13647</v>
      </c>
      <c r="AC583" s="142" t="s">
        <v>3446</v>
      </c>
      <c r="AD583" s="142" t="s">
        <v>3446</v>
      </c>
      <c r="AE583" s="142" t="s">
        <v>152</v>
      </c>
      <c r="AF583" s="315"/>
      <c r="AH583" s="318" t="s">
        <v>152</v>
      </c>
      <c r="AI583" s="315" t="s">
        <v>3446</v>
      </c>
      <c r="AJ583" s="315" t="s">
        <v>152</v>
      </c>
      <c r="AK583" s="142" t="s">
        <v>152</v>
      </c>
      <c r="AL583" s="142" t="s">
        <v>1787</v>
      </c>
      <c r="AM583" s="316" t="s">
        <v>3505</v>
      </c>
      <c r="AN583" s="142" t="s">
        <v>152</v>
      </c>
      <c r="AO583" s="315" t="s">
        <v>1469</v>
      </c>
      <c r="AP583" s="315" t="s">
        <v>152</v>
      </c>
      <c r="AQ583" s="316"/>
      <c r="AR583" s="142" t="s">
        <v>152</v>
      </c>
      <c r="AS583" s="315" t="s">
        <v>150</v>
      </c>
      <c r="AT583" s="142" t="s">
        <v>152</v>
      </c>
      <c r="AU583" s="316"/>
      <c r="AV583" s="317" t="s">
        <v>152</v>
      </c>
      <c r="AW583" s="142" t="s">
        <v>152</v>
      </c>
    </row>
    <row r="584" spans="1:49" s="142" customFormat="1">
      <c r="A584" s="142" t="s">
        <v>8705</v>
      </c>
      <c r="B584" s="315" t="s">
        <v>263</v>
      </c>
      <c r="C584" s="142" t="s">
        <v>3444</v>
      </c>
      <c r="D584" s="142" t="s">
        <v>3448</v>
      </c>
      <c r="E584" s="315" t="s">
        <v>13648</v>
      </c>
      <c r="F584" s="315" t="s">
        <v>1789</v>
      </c>
      <c r="G584" s="142" t="s">
        <v>1788</v>
      </c>
      <c r="H584" s="316" t="s">
        <v>3445</v>
      </c>
      <c r="I584" s="317">
        <v>43068</v>
      </c>
      <c r="J584" s="317">
        <v>0</v>
      </c>
      <c r="K584" s="317" t="s">
        <v>152</v>
      </c>
      <c r="L584" s="315">
        <v>0</v>
      </c>
      <c r="M584" s="315" t="s">
        <v>152</v>
      </c>
      <c r="N584" s="315" t="s">
        <v>152</v>
      </c>
      <c r="O584" s="315" t="s">
        <v>152</v>
      </c>
      <c r="P584" s="315" t="s">
        <v>12491</v>
      </c>
      <c r="Q584" s="315" t="s">
        <v>152</v>
      </c>
      <c r="R584" s="315" t="s">
        <v>152</v>
      </c>
      <c r="S584" s="315" t="s">
        <v>152</v>
      </c>
      <c r="T584" s="315" t="s">
        <v>152</v>
      </c>
      <c r="U584" s="315" t="s">
        <v>152</v>
      </c>
      <c r="V584" s="315" t="s">
        <v>152</v>
      </c>
      <c r="W584" s="142" t="s">
        <v>3498</v>
      </c>
      <c r="X584" s="142" t="s">
        <v>6492</v>
      </c>
      <c r="Y584" s="142" t="s">
        <v>152</v>
      </c>
      <c r="Z584" s="142" t="s">
        <v>3446</v>
      </c>
      <c r="AA584" s="315" t="s">
        <v>3447</v>
      </c>
      <c r="AB584" s="142" t="s">
        <v>13649</v>
      </c>
      <c r="AC584" s="142" t="s">
        <v>3446</v>
      </c>
      <c r="AD584" s="142" t="s">
        <v>3446</v>
      </c>
      <c r="AE584" s="142" t="s">
        <v>152</v>
      </c>
      <c r="AF584" s="315"/>
      <c r="AH584" s="318" t="s">
        <v>152</v>
      </c>
      <c r="AI584" s="315" t="s">
        <v>3446</v>
      </c>
      <c r="AJ584" s="315" t="s">
        <v>152</v>
      </c>
      <c r="AK584" s="142" t="s">
        <v>152</v>
      </c>
      <c r="AL584" s="142" t="s">
        <v>1787</v>
      </c>
      <c r="AM584" s="316" t="s">
        <v>3499</v>
      </c>
      <c r="AN584" s="142" t="s">
        <v>152</v>
      </c>
      <c r="AO584" s="315" t="s">
        <v>1469</v>
      </c>
      <c r="AP584" s="315" t="s">
        <v>152</v>
      </c>
      <c r="AQ584" s="316"/>
      <c r="AR584" s="142" t="s">
        <v>152</v>
      </c>
      <c r="AS584" s="315" t="s">
        <v>150</v>
      </c>
      <c r="AT584" s="142" t="s">
        <v>152</v>
      </c>
      <c r="AU584" s="316"/>
      <c r="AV584" s="317" t="s">
        <v>152</v>
      </c>
      <c r="AW584" s="142" t="s">
        <v>152</v>
      </c>
    </row>
    <row r="585" spans="1:49" s="142" customFormat="1">
      <c r="A585" s="142" t="s">
        <v>11835</v>
      </c>
      <c r="B585" s="315" t="s">
        <v>4651</v>
      </c>
      <c r="C585" s="142" t="s">
        <v>3444</v>
      </c>
      <c r="D585" s="142" t="s">
        <v>3448</v>
      </c>
      <c r="E585" s="315" t="s">
        <v>13650</v>
      </c>
      <c r="F585" s="315" t="s">
        <v>1789</v>
      </c>
      <c r="G585" s="142" t="s">
        <v>1788</v>
      </c>
      <c r="H585" s="316" t="s">
        <v>3445</v>
      </c>
      <c r="I585" s="317">
        <v>31781</v>
      </c>
      <c r="J585" s="317">
        <v>0</v>
      </c>
      <c r="K585" s="317" t="s">
        <v>152</v>
      </c>
      <c r="L585" s="315">
        <v>0</v>
      </c>
      <c r="M585" s="315" t="s">
        <v>152</v>
      </c>
      <c r="N585" s="315" t="s">
        <v>152</v>
      </c>
      <c r="O585" s="315" t="s">
        <v>152</v>
      </c>
      <c r="P585" s="315" t="s">
        <v>13347</v>
      </c>
      <c r="Q585" s="315" t="s">
        <v>152</v>
      </c>
      <c r="R585" s="315" t="s">
        <v>152</v>
      </c>
      <c r="S585" s="315" t="s">
        <v>152</v>
      </c>
      <c r="T585" s="315" t="s">
        <v>152</v>
      </c>
      <c r="U585" s="315" t="s">
        <v>152</v>
      </c>
      <c r="V585" s="315" t="s">
        <v>152</v>
      </c>
      <c r="W585" s="142" t="s">
        <v>6520</v>
      </c>
      <c r="X585" s="142" t="s">
        <v>6492</v>
      </c>
      <c r="Y585" s="142" t="s">
        <v>152</v>
      </c>
      <c r="Z585" s="142" t="s">
        <v>3446</v>
      </c>
      <c r="AA585" s="315" t="s">
        <v>3447</v>
      </c>
      <c r="AB585" s="142" t="s">
        <v>13651</v>
      </c>
      <c r="AC585" s="142" t="s">
        <v>3446</v>
      </c>
      <c r="AD585" s="142" t="s">
        <v>3446</v>
      </c>
      <c r="AE585" s="142" t="s">
        <v>152</v>
      </c>
      <c r="AF585" s="315"/>
      <c r="AH585" s="318" t="s">
        <v>152</v>
      </c>
      <c r="AI585" s="315" t="s">
        <v>3446</v>
      </c>
      <c r="AJ585" s="315" t="s">
        <v>152</v>
      </c>
      <c r="AK585" s="142" t="s">
        <v>152</v>
      </c>
      <c r="AL585" s="142" t="s">
        <v>1787</v>
      </c>
      <c r="AM585" s="316" t="s">
        <v>7727</v>
      </c>
      <c r="AN585" s="142" t="s">
        <v>152</v>
      </c>
      <c r="AO585" s="315" t="s">
        <v>1469</v>
      </c>
      <c r="AP585" s="315" t="s">
        <v>152</v>
      </c>
      <c r="AQ585" s="316"/>
      <c r="AR585" s="142" t="s">
        <v>152</v>
      </c>
      <c r="AS585" s="315" t="s">
        <v>150</v>
      </c>
      <c r="AT585" s="142" t="s">
        <v>152</v>
      </c>
      <c r="AU585" s="316"/>
      <c r="AV585" s="317" t="s">
        <v>152</v>
      </c>
      <c r="AW585" s="142" t="s">
        <v>152</v>
      </c>
    </row>
    <row r="586" spans="1:49" s="142" customFormat="1">
      <c r="A586" s="142" t="s">
        <v>8701</v>
      </c>
      <c r="B586" s="315" t="s">
        <v>264</v>
      </c>
      <c r="C586" s="142" t="s">
        <v>3444</v>
      </c>
      <c r="D586" s="142" t="s">
        <v>3448</v>
      </c>
      <c r="E586" s="315" t="s">
        <v>13652</v>
      </c>
      <c r="F586" s="315" t="s">
        <v>1789</v>
      </c>
      <c r="G586" s="142" t="s">
        <v>1788</v>
      </c>
      <c r="H586" s="316" t="s">
        <v>3445</v>
      </c>
      <c r="I586" s="317">
        <v>30919</v>
      </c>
      <c r="J586" s="317">
        <v>0</v>
      </c>
      <c r="K586" s="317" t="s">
        <v>152</v>
      </c>
      <c r="L586" s="315">
        <v>0</v>
      </c>
      <c r="M586" s="315" t="s">
        <v>152</v>
      </c>
      <c r="N586" s="315" t="s">
        <v>152</v>
      </c>
      <c r="O586" s="315" t="s">
        <v>152</v>
      </c>
      <c r="P586" s="315" t="s">
        <v>12487</v>
      </c>
      <c r="Q586" s="315" t="s">
        <v>152</v>
      </c>
      <c r="R586" s="315" t="s">
        <v>152</v>
      </c>
      <c r="S586" s="315" t="s">
        <v>152</v>
      </c>
      <c r="T586" s="315" t="s">
        <v>152</v>
      </c>
      <c r="U586" s="315" t="s">
        <v>152</v>
      </c>
      <c r="V586" s="315" t="s">
        <v>152</v>
      </c>
      <c r="W586" s="142" t="s">
        <v>3506</v>
      </c>
      <c r="X586" s="142" t="s">
        <v>6492</v>
      </c>
      <c r="Y586" s="142" t="s">
        <v>152</v>
      </c>
      <c r="Z586" s="142" t="s">
        <v>3446</v>
      </c>
      <c r="AA586" s="315" t="s">
        <v>3447</v>
      </c>
      <c r="AB586" s="142" t="s">
        <v>13653</v>
      </c>
      <c r="AC586" s="142" t="s">
        <v>3446</v>
      </c>
      <c r="AD586" s="142" t="s">
        <v>3446</v>
      </c>
      <c r="AE586" s="142" t="s">
        <v>152</v>
      </c>
      <c r="AF586" s="315"/>
      <c r="AH586" s="318" t="s">
        <v>152</v>
      </c>
      <c r="AI586" s="315" t="s">
        <v>3446</v>
      </c>
      <c r="AJ586" s="315" t="s">
        <v>152</v>
      </c>
      <c r="AK586" s="142" t="s">
        <v>152</v>
      </c>
      <c r="AL586" s="142" t="s">
        <v>1787</v>
      </c>
      <c r="AM586" s="316" t="s">
        <v>3507</v>
      </c>
      <c r="AN586" s="142" t="s">
        <v>152</v>
      </c>
      <c r="AO586" s="315" t="s">
        <v>1469</v>
      </c>
      <c r="AP586" s="315" t="s">
        <v>152</v>
      </c>
      <c r="AQ586" s="316"/>
      <c r="AR586" s="142" t="s">
        <v>152</v>
      </c>
      <c r="AS586" s="315" t="s">
        <v>150</v>
      </c>
      <c r="AT586" s="142" t="s">
        <v>152</v>
      </c>
      <c r="AU586" s="316"/>
      <c r="AV586" s="317" t="s">
        <v>152</v>
      </c>
      <c r="AW586" s="142" t="s">
        <v>152</v>
      </c>
    </row>
    <row r="587" spans="1:49" s="142" customFormat="1">
      <c r="A587" s="142" t="s">
        <v>8699</v>
      </c>
      <c r="B587" s="315" t="s">
        <v>265</v>
      </c>
      <c r="C587" s="142" t="s">
        <v>3444</v>
      </c>
      <c r="D587" s="142" t="s">
        <v>3448</v>
      </c>
      <c r="E587" s="315" t="s">
        <v>13654</v>
      </c>
      <c r="F587" s="315" t="s">
        <v>1789</v>
      </c>
      <c r="G587" s="142" t="s">
        <v>1788</v>
      </c>
      <c r="H587" s="316" t="s">
        <v>3445</v>
      </c>
      <c r="I587" s="317">
        <v>29626</v>
      </c>
      <c r="J587" s="317">
        <v>0</v>
      </c>
      <c r="K587" s="317" t="s">
        <v>152</v>
      </c>
      <c r="L587" s="315">
        <v>4</v>
      </c>
      <c r="M587" s="315" t="s">
        <v>152</v>
      </c>
      <c r="N587" s="315" t="s">
        <v>152</v>
      </c>
      <c r="O587" s="315" t="s">
        <v>152</v>
      </c>
      <c r="P587" s="315" t="s">
        <v>12485</v>
      </c>
      <c r="Q587" s="315" t="s">
        <v>152</v>
      </c>
      <c r="R587" s="315" t="s">
        <v>152</v>
      </c>
      <c r="S587" s="315" t="s">
        <v>152</v>
      </c>
      <c r="T587" s="315" t="s">
        <v>152</v>
      </c>
      <c r="U587" s="315" t="s">
        <v>152</v>
      </c>
      <c r="V587" s="315" t="s">
        <v>152</v>
      </c>
      <c r="W587" s="142" t="s">
        <v>3510</v>
      </c>
      <c r="X587" s="142" t="s">
        <v>6492</v>
      </c>
      <c r="Y587" s="142" t="s">
        <v>152</v>
      </c>
      <c r="Z587" s="142" t="s">
        <v>3446</v>
      </c>
      <c r="AA587" s="315" t="s">
        <v>3447</v>
      </c>
      <c r="AB587" s="142" t="s">
        <v>13655</v>
      </c>
      <c r="AC587" s="142" t="s">
        <v>3446</v>
      </c>
      <c r="AD587" s="142" t="s">
        <v>3446</v>
      </c>
      <c r="AE587" s="142" t="s">
        <v>152</v>
      </c>
      <c r="AF587" s="315"/>
      <c r="AH587" s="318" t="s">
        <v>152</v>
      </c>
      <c r="AI587" s="315" t="s">
        <v>3446</v>
      </c>
      <c r="AJ587" s="315" t="s">
        <v>152</v>
      </c>
      <c r="AK587" s="142" t="s">
        <v>152</v>
      </c>
      <c r="AL587" s="142" t="s">
        <v>1787</v>
      </c>
      <c r="AM587" s="316" t="s">
        <v>3511</v>
      </c>
      <c r="AN587" s="142" t="s">
        <v>152</v>
      </c>
      <c r="AO587" s="315" t="s">
        <v>1469</v>
      </c>
      <c r="AP587" s="315" t="s">
        <v>152</v>
      </c>
      <c r="AQ587" s="316"/>
      <c r="AR587" s="142" t="s">
        <v>152</v>
      </c>
      <c r="AS587" s="315" t="s">
        <v>150</v>
      </c>
      <c r="AT587" s="142" t="s">
        <v>152</v>
      </c>
      <c r="AU587" s="316"/>
      <c r="AV587" s="317" t="s">
        <v>152</v>
      </c>
      <c r="AW587" s="142" t="s">
        <v>152</v>
      </c>
    </row>
    <row r="588" spans="1:49" s="142" customFormat="1">
      <c r="A588" s="142" t="s">
        <v>7615</v>
      </c>
      <c r="B588" s="315" t="s">
        <v>7616</v>
      </c>
      <c r="C588" s="142" t="s">
        <v>3444</v>
      </c>
      <c r="D588" s="142" t="s">
        <v>3448</v>
      </c>
      <c r="E588" s="315" t="s">
        <v>13656</v>
      </c>
      <c r="F588" s="315" t="s">
        <v>1789</v>
      </c>
      <c r="G588" s="142" t="s">
        <v>1788</v>
      </c>
      <c r="H588" s="316" t="s">
        <v>3445</v>
      </c>
      <c r="I588" s="317">
        <v>21162</v>
      </c>
      <c r="J588" s="317">
        <v>0</v>
      </c>
      <c r="K588" s="317" t="s">
        <v>152</v>
      </c>
      <c r="L588" s="315">
        <v>12</v>
      </c>
      <c r="M588" s="315" t="s">
        <v>152</v>
      </c>
      <c r="N588" s="315" t="s">
        <v>152</v>
      </c>
      <c r="O588" s="315" t="s">
        <v>152</v>
      </c>
      <c r="P588" s="315" t="s">
        <v>12334</v>
      </c>
      <c r="Q588" s="315" t="s">
        <v>152</v>
      </c>
      <c r="R588" s="315" t="s">
        <v>152</v>
      </c>
      <c r="S588" s="315" t="s">
        <v>152</v>
      </c>
      <c r="T588" s="315" t="s">
        <v>152</v>
      </c>
      <c r="U588" s="315" t="s">
        <v>152</v>
      </c>
      <c r="V588" s="315" t="s">
        <v>152</v>
      </c>
      <c r="W588" s="142" t="s">
        <v>8018</v>
      </c>
      <c r="X588" s="142" t="s">
        <v>6492</v>
      </c>
      <c r="Y588" s="142" t="s">
        <v>152</v>
      </c>
      <c r="Z588" s="142" t="s">
        <v>3446</v>
      </c>
      <c r="AA588" s="315" t="s">
        <v>3447</v>
      </c>
      <c r="AB588" s="142" t="s">
        <v>13657</v>
      </c>
      <c r="AC588" s="142" t="s">
        <v>3446</v>
      </c>
      <c r="AD588" s="142" t="s">
        <v>3446</v>
      </c>
      <c r="AE588" s="142" t="s">
        <v>152</v>
      </c>
      <c r="AF588" s="315"/>
      <c r="AH588" s="318" t="s">
        <v>152</v>
      </c>
      <c r="AI588" s="315" t="s">
        <v>3446</v>
      </c>
      <c r="AJ588" s="315" t="s">
        <v>152</v>
      </c>
      <c r="AK588" s="142" t="s">
        <v>152</v>
      </c>
      <c r="AL588" s="142" t="s">
        <v>1787</v>
      </c>
      <c r="AM588" s="316" t="s">
        <v>8019</v>
      </c>
      <c r="AN588" s="142" t="s">
        <v>152</v>
      </c>
      <c r="AO588" s="315" t="s">
        <v>1469</v>
      </c>
      <c r="AP588" s="315" t="s">
        <v>152</v>
      </c>
      <c r="AQ588" s="316"/>
      <c r="AR588" s="142" t="s">
        <v>152</v>
      </c>
      <c r="AS588" s="315" t="s">
        <v>150</v>
      </c>
      <c r="AT588" s="142" t="s">
        <v>152</v>
      </c>
      <c r="AU588" s="316"/>
      <c r="AV588" s="317" t="s">
        <v>152</v>
      </c>
      <c r="AW588" s="142" t="s">
        <v>152</v>
      </c>
    </row>
    <row r="589" spans="1:49" s="142" customFormat="1">
      <c r="A589" s="142" t="s">
        <v>11836</v>
      </c>
      <c r="B589" s="315" t="s">
        <v>4650</v>
      </c>
      <c r="C589" s="142" t="s">
        <v>3444</v>
      </c>
      <c r="D589" s="142" t="s">
        <v>3448</v>
      </c>
      <c r="E589" s="315" t="s">
        <v>13658</v>
      </c>
      <c r="F589" s="315" t="s">
        <v>1789</v>
      </c>
      <c r="G589" s="142" t="s">
        <v>1788</v>
      </c>
      <c r="H589" s="316" t="s">
        <v>3445</v>
      </c>
      <c r="I589" s="317">
        <v>9695</v>
      </c>
      <c r="J589" s="317">
        <v>0</v>
      </c>
      <c r="K589" s="317" t="s">
        <v>152</v>
      </c>
      <c r="L589" s="315">
        <v>5</v>
      </c>
      <c r="M589" s="315" t="s">
        <v>152</v>
      </c>
      <c r="N589" s="315" t="s">
        <v>152</v>
      </c>
      <c r="O589" s="315" t="s">
        <v>152</v>
      </c>
      <c r="P589" s="315" t="s">
        <v>13348</v>
      </c>
      <c r="Q589" s="315" t="s">
        <v>152</v>
      </c>
      <c r="R589" s="315" t="s">
        <v>152</v>
      </c>
      <c r="S589" s="315" t="s">
        <v>152</v>
      </c>
      <c r="T589" s="315" t="s">
        <v>152</v>
      </c>
      <c r="U589" s="315" t="s">
        <v>152</v>
      </c>
      <c r="V589" s="315" t="s">
        <v>152</v>
      </c>
      <c r="W589" s="142" t="s">
        <v>4708</v>
      </c>
      <c r="X589" s="142" t="s">
        <v>6492</v>
      </c>
      <c r="Y589" s="142" t="s">
        <v>152</v>
      </c>
      <c r="Z589" s="142" t="s">
        <v>3446</v>
      </c>
      <c r="AA589" s="315" t="s">
        <v>3447</v>
      </c>
      <c r="AB589" s="142" t="s">
        <v>13659</v>
      </c>
      <c r="AC589" s="142" t="s">
        <v>3446</v>
      </c>
      <c r="AD589" s="142" t="s">
        <v>3446</v>
      </c>
      <c r="AE589" s="142" t="s">
        <v>152</v>
      </c>
      <c r="AF589" s="315"/>
      <c r="AH589" s="318" t="s">
        <v>152</v>
      </c>
      <c r="AI589" s="315" t="s">
        <v>3446</v>
      </c>
      <c r="AJ589" s="315" t="s">
        <v>152</v>
      </c>
      <c r="AK589" s="142" t="s">
        <v>152</v>
      </c>
      <c r="AL589" s="142" t="s">
        <v>152</v>
      </c>
      <c r="AM589" s="316" t="s">
        <v>152</v>
      </c>
      <c r="AN589" s="142" t="s">
        <v>152</v>
      </c>
      <c r="AO589" s="315" t="s">
        <v>1469</v>
      </c>
      <c r="AP589" s="315" t="s">
        <v>152</v>
      </c>
      <c r="AQ589" s="316"/>
      <c r="AR589" s="142" t="s">
        <v>152</v>
      </c>
      <c r="AS589" s="315" t="s">
        <v>150</v>
      </c>
      <c r="AT589" s="142" t="s">
        <v>152</v>
      </c>
      <c r="AU589" s="316"/>
      <c r="AV589" s="317" t="s">
        <v>152</v>
      </c>
      <c r="AW589" s="142" t="s">
        <v>152</v>
      </c>
    </row>
    <row r="590" spans="1:49" s="142" customFormat="1">
      <c r="A590" s="142" t="s">
        <v>9820</v>
      </c>
      <c r="B590" s="315" t="s">
        <v>218</v>
      </c>
      <c r="C590" s="142" t="s">
        <v>3444</v>
      </c>
      <c r="D590" s="142" t="s">
        <v>3448</v>
      </c>
      <c r="E590" s="315" t="s">
        <v>13660</v>
      </c>
      <c r="F590" s="315" t="s">
        <v>1789</v>
      </c>
      <c r="G590" s="142" t="s">
        <v>1788</v>
      </c>
      <c r="H590" s="316" t="s">
        <v>3445</v>
      </c>
      <c r="I590" s="317">
        <v>11850</v>
      </c>
      <c r="J590" s="317">
        <v>0</v>
      </c>
      <c r="K590" s="317" t="s">
        <v>152</v>
      </c>
      <c r="L590" s="315">
        <v>24</v>
      </c>
      <c r="M590" s="315" t="s">
        <v>152</v>
      </c>
      <c r="N590" s="315" t="s">
        <v>152</v>
      </c>
      <c r="O590" s="315" t="s">
        <v>152</v>
      </c>
      <c r="P590" s="315" t="s">
        <v>12764</v>
      </c>
      <c r="Q590" s="315" t="s">
        <v>152</v>
      </c>
      <c r="R590" s="315" t="s">
        <v>152</v>
      </c>
      <c r="S590" s="315" t="s">
        <v>152</v>
      </c>
      <c r="T590" s="315" t="s">
        <v>152</v>
      </c>
      <c r="U590" s="315" t="s">
        <v>152</v>
      </c>
      <c r="V590" s="315" t="s">
        <v>152</v>
      </c>
      <c r="W590" s="142" t="s">
        <v>3819</v>
      </c>
      <c r="X590" s="142" t="s">
        <v>6492</v>
      </c>
      <c r="Y590" s="142" t="s">
        <v>152</v>
      </c>
      <c r="Z590" s="142" t="s">
        <v>3446</v>
      </c>
      <c r="AA590" s="315" t="s">
        <v>3447</v>
      </c>
      <c r="AB590" s="142" t="s">
        <v>13661</v>
      </c>
      <c r="AC590" s="142" t="s">
        <v>3446</v>
      </c>
      <c r="AD590" s="142" t="s">
        <v>3446</v>
      </c>
      <c r="AE590" s="142" t="s">
        <v>152</v>
      </c>
      <c r="AF590" s="315"/>
      <c r="AH590" s="318" t="s">
        <v>152</v>
      </c>
      <c r="AI590" s="315" t="s">
        <v>3446</v>
      </c>
      <c r="AJ590" s="315" t="s">
        <v>152</v>
      </c>
      <c r="AK590" s="142" t="s">
        <v>152</v>
      </c>
      <c r="AL590" s="142" t="s">
        <v>1787</v>
      </c>
      <c r="AM590" s="316" t="s">
        <v>3820</v>
      </c>
      <c r="AN590" s="142" t="s">
        <v>152</v>
      </c>
      <c r="AO590" s="315" t="s">
        <v>1469</v>
      </c>
      <c r="AP590" s="315" t="s">
        <v>152</v>
      </c>
      <c r="AQ590" s="316"/>
      <c r="AR590" s="142" t="s">
        <v>152</v>
      </c>
      <c r="AS590" s="315" t="s">
        <v>150</v>
      </c>
      <c r="AT590" s="142" t="s">
        <v>152</v>
      </c>
      <c r="AU590" s="316"/>
      <c r="AV590" s="317" t="s">
        <v>152</v>
      </c>
      <c r="AW590" s="142" t="s">
        <v>152</v>
      </c>
    </row>
    <row r="591" spans="1:49" s="142" customFormat="1">
      <c r="A591" s="142" t="s">
        <v>10341</v>
      </c>
      <c r="B591" s="315" t="s">
        <v>219</v>
      </c>
      <c r="C591" s="142" t="s">
        <v>3444</v>
      </c>
      <c r="D591" s="142" t="s">
        <v>3448</v>
      </c>
      <c r="E591" s="315" t="s">
        <v>13662</v>
      </c>
      <c r="F591" s="315" t="s">
        <v>1789</v>
      </c>
      <c r="G591" s="142" t="s">
        <v>1788</v>
      </c>
      <c r="H591" s="316" t="s">
        <v>3445</v>
      </c>
      <c r="I591" s="317">
        <v>16353</v>
      </c>
      <c r="J591" s="317">
        <v>0</v>
      </c>
      <c r="K591" s="317" t="s">
        <v>152</v>
      </c>
      <c r="L591" s="315">
        <v>0</v>
      </c>
      <c r="M591" s="315" t="s">
        <v>152</v>
      </c>
      <c r="N591" s="315" t="s">
        <v>152</v>
      </c>
      <c r="O591" s="315" t="s">
        <v>152</v>
      </c>
      <c r="P591" s="315" t="s">
        <v>12951</v>
      </c>
      <c r="Q591" s="315" t="s">
        <v>152</v>
      </c>
      <c r="R591" s="315" t="s">
        <v>152</v>
      </c>
      <c r="S591" s="315" t="s">
        <v>152</v>
      </c>
      <c r="T591" s="315" t="s">
        <v>152</v>
      </c>
      <c r="U591" s="315" t="s">
        <v>152</v>
      </c>
      <c r="V591" s="315" t="s">
        <v>152</v>
      </c>
      <c r="W591" s="142" t="s">
        <v>3753</v>
      </c>
      <c r="X591" s="142" t="s">
        <v>6492</v>
      </c>
      <c r="Y591" s="142" t="s">
        <v>152</v>
      </c>
      <c r="Z591" s="142" t="s">
        <v>3446</v>
      </c>
      <c r="AA591" s="315" t="s">
        <v>3447</v>
      </c>
      <c r="AB591" s="142" t="s">
        <v>13663</v>
      </c>
      <c r="AC591" s="142" t="s">
        <v>3446</v>
      </c>
      <c r="AD591" s="142" t="s">
        <v>3446</v>
      </c>
      <c r="AE591" s="142" t="s">
        <v>152</v>
      </c>
      <c r="AF591" s="315"/>
      <c r="AH591" s="318" t="s">
        <v>152</v>
      </c>
      <c r="AI591" s="315" t="s">
        <v>3446</v>
      </c>
      <c r="AJ591" s="315" t="s">
        <v>152</v>
      </c>
      <c r="AK591" s="142" t="s">
        <v>152</v>
      </c>
      <c r="AL591" s="142" t="s">
        <v>152</v>
      </c>
      <c r="AM591" s="316" t="s">
        <v>152</v>
      </c>
      <c r="AN591" s="142" t="s">
        <v>152</v>
      </c>
      <c r="AO591" s="315" t="s">
        <v>1469</v>
      </c>
      <c r="AP591" s="315" t="s">
        <v>152</v>
      </c>
      <c r="AQ591" s="316"/>
      <c r="AR591" s="142" t="s">
        <v>152</v>
      </c>
      <c r="AS591" s="315" t="s">
        <v>150</v>
      </c>
      <c r="AT591" s="142" t="s">
        <v>152</v>
      </c>
      <c r="AU591" s="316"/>
      <c r="AV591" s="317" t="s">
        <v>152</v>
      </c>
      <c r="AW591" s="142" t="s">
        <v>152</v>
      </c>
    </row>
    <row r="592" spans="1:49" s="142" customFormat="1">
      <c r="A592" s="142" t="s">
        <v>9825</v>
      </c>
      <c r="B592" s="315" t="s">
        <v>220</v>
      </c>
      <c r="C592" s="142" t="s">
        <v>3444</v>
      </c>
      <c r="D592" s="142" t="s">
        <v>3448</v>
      </c>
      <c r="E592" s="315" t="s">
        <v>13664</v>
      </c>
      <c r="F592" s="315" t="s">
        <v>1789</v>
      </c>
      <c r="G592" s="142" t="s">
        <v>1788</v>
      </c>
      <c r="H592" s="316" t="s">
        <v>3445</v>
      </c>
      <c r="I592" s="317">
        <v>14112</v>
      </c>
      <c r="J592" s="317">
        <v>0</v>
      </c>
      <c r="K592" s="317" t="s">
        <v>152</v>
      </c>
      <c r="L592" s="315">
        <v>32</v>
      </c>
      <c r="M592" s="315" t="s">
        <v>152</v>
      </c>
      <c r="N592" s="315" t="s">
        <v>152</v>
      </c>
      <c r="O592" s="315" t="s">
        <v>152</v>
      </c>
      <c r="P592" s="315" t="s">
        <v>12769</v>
      </c>
      <c r="Q592" s="315" t="s">
        <v>152</v>
      </c>
      <c r="R592" s="315" t="s">
        <v>152</v>
      </c>
      <c r="S592" s="315" t="s">
        <v>152</v>
      </c>
      <c r="T592" s="315" t="s">
        <v>152</v>
      </c>
      <c r="U592" s="315" t="s">
        <v>152</v>
      </c>
      <c r="V592" s="315" t="s">
        <v>152</v>
      </c>
      <c r="W592" s="142" t="s">
        <v>3810</v>
      </c>
      <c r="X592" s="142" t="s">
        <v>6492</v>
      </c>
      <c r="Y592" s="142" t="s">
        <v>152</v>
      </c>
      <c r="Z592" s="142" t="s">
        <v>3446</v>
      </c>
      <c r="AA592" s="315" t="s">
        <v>3447</v>
      </c>
      <c r="AB592" s="142" t="s">
        <v>13665</v>
      </c>
      <c r="AC592" s="142" t="s">
        <v>3446</v>
      </c>
      <c r="AD592" s="142" t="s">
        <v>3446</v>
      </c>
      <c r="AE592" s="142" t="s">
        <v>152</v>
      </c>
      <c r="AF592" s="315"/>
      <c r="AH592" s="318" t="s">
        <v>152</v>
      </c>
      <c r="AI592" s="315" t="s">
        <v>3446</v>
      </c>
      <c r="AJ592" s="315" t="s">
        <v>152</v>
      </c>
      <c r="AK592" s="142" t="s">
        <v>152</v>
      </c>
      <c r="AL592" s="142" t="s">
        <v>1787</v>
      </c>
      <c r="AM592" s="316" t="s">
        <v>3811</v>
      </c>
      <c r="AN592" s="142" t="s">
        <v>152</v>
      </c>
      <c r="AO592" s="315" t="s">
        <v>1469</v>
      </c>
      <c r="AP592" s="315" t="s">
        <v>152</v>
      </c>
      <c r="AQ592" s="316"/>
      <c r="AR592" s="142" t="s">
        <v>152</v>
      </c>
      <c r="AS592" s="315" t="s">
        <v>150</v>
      </c>
      <c r="AT592" s="142" t="s">
        <v>152</v>
      </c>
      <c r="AU592" s="316"/>
      <c r="AV592" s="317" t="s">
        <v>152</v>
      </c>
      <c r="AW592" s="142" t="s">
        <v>152</v>
      </c>
    </row>
    <row r="593" spans="1:49" s="142" customFormat="1">
      <c r="A593" s="142" t="s">
        <v>9821</v>
      </c>
      <c r="B593" s="315" t="s">
        <v>221</v>
      </c>
      <c r="C593" s="142" t="s">
        <v>3444</v>
      </c>
      <c r="D593" s="142" t="s">
        <v>3448</v>
      </c>
      <c r="E593" s="315" t="s">
        <v>13666</v>
      </c>
      <c r="F593" s="315" t="s">
        <v>1789</v>
      </c>
      <c r="G593" s="142" t="s">
        <v>1788</v>
      </c>
      <c r="H593" s="316" t="s">
        <v>3445</v>
      </c>
      <c r="I593" s="317">
        <v>13445</v>
      </c>
      <c r="J593" s="317">
        <v>0</v>
      </c>
      <c r="K593" s="317" t="s">
        <v>152</v>
      </c>
      <c r="L593" s="315">
        <v>0</v>
      </c>
      <c r="M593" s="315" t="s">
        <v>152</v>
      </c>
      <c r="N593" s="315" t="s">
        <v>152</v>
      </c>
      <c r="O593" s="315" t="s">
        <v>152</v>
      </c>
      <c r="P593" s="315" t="s">
        <v>12765</v>
      </c>
      <c r="Q593" s="315" t="s">
        <v>152</v>
      </c>
      <c r="R593" s="315" t="s">
        <v>152</v>
      </c>
      <c r="S593" s="315" t="s">
        <v>152</v>
      </c>
      <c r="T593" s="315" t="s">
        <v>152</v>
      </c>
      <c r="U593" s="315" t="s">
        <v>152</v>
      </c>
      <c r="V593" s="315" t="s">
        <v>152</v>
      </c>
      <c r="W593" s="142" t="s">
        <v>3817</v>
      </c>
      <c r="X593" s="142" t="s">
        <v>6492</v>
      </c>
      <c r="Y593" s="142" t="s">
        <v>152</v>
      </c>
      <c r="Z593" s="142" t="s">
        <v>3446</v>
      </c>
      <c r="AA593" s="315" t="s">
        <v>3447</v>
      </c>
      <c r="AB593" s="142" t="s">
        <v>13667</v>
      </c>
      <c r="AC593" s="142" t="s">
        <v>3446</v>
      </c>
      <c r="AD593" s="142" t="s">
        <v>3446</v>
      </c>
      <c r="AE593" s="142" t="s">
        <v>152</v>
      </c>
      <c r="AF593" s="315"/>
      <c r="AH593" s="318" t="s">
        <v>152</v>
      </c>
      <c r="AI593" s="315" t="s">
        <v>3446</v>
      </c>
      <c r="AJ593" s="315" t="s">
        <v>152</v>
      </c>
      <c r="AK593" s="142" t="s">
        <v>152</v>
      </c>
      <c r="AL593" s="142" t="s">
        <v>1787</v>
      </c>
      <c r="AM593" s="316" t="s">
        <v>3818</v>
      </c>
      <c r="AN593" s="142" t="s">
        <v>152</v>
      </c>
      <c r="AO593" s="315" t="s">
        <v>1469</v>
      </c>
      <c r="AP593" s="315" t="s">
        <v>152</v>
      </c>
      <c r="AQ593" s="316"/>
      <c r="AR593" s="142" t="s">
        <v>152</v>
      </c>
      <c r="AS593" s="315" t="s">
        <v>150</v>
      </c>
      <c r="AT593" s="142" t="s">
        <v>152</v>
      </c>
      <c r="AU593" s="316"/>
      <c r="AV593" s="317" t="s">
        <v>152</v>
      </c>
      <c r="AW593" s="142" t="s">
        <v>152</v>
      </c>
    </row>
    <row r="594" spans="1:49" s="142" customFormat="1">
      <c r="A594" s="142" t="s">
        <v>10297</v>
      </c>
      <c r="B594" s="315" t="s">
        <v>222</v>
      </c>
      <c r="C594" s="142" t="s">
        <v>3444</v>
      </c>
      <c r="D594" s="142" t="s">
        <v>3448</v>
      </c>
      <c r="E594" s="315" t="s">
        <v>13668</v>
      </c>
      <c r="F594" s="315" t="s">
        <v>1789</v>
      </c>
      <c r="G594" s="142" t="s">
        <v>1788</v>
      </c>
      <c r="H594" s="316" t="s">
        <v>3445</v>
      </c>
      <c r="I594" s="317">
        <v>18098</v>
      </c>
      <c r="J594" s="317">
        <v>0</v>
      </c>
      <c r="K594" s="317" t="s">
        <v>152</v>
      </c>
      <c r="L594" s="315">
        <v>0</v>
      </c>
      <c r="M594" s="315" t="s">
        <v>152</v>
      </c>
      <c r="N594" s="315" t="s">
        <v>152</v>
      </c>
      <c r="O594" s="315" t="s">
        <v>152</v>
      </c>
      <c r="P594" s="315" t="s">
        <v>12920</v>
      </c>
      <c r="Q594" s="315" t="s">
        <v>152</v>
      </c>
      <c r="R594" s="315" t="s">
        <v>152</v>
      </c>
      <c r="S594" s="315" t="s">
        <v>152</v>
      </c>
      <c r="T594" s="315" t="s">
        <v>152</v>
      </c>
      <c r="U594" s="315" t="s">
        <v>152</v>
      </c>
      <c r="V594" s="315" t="s">
        <v>152</v>
      </c>
      <c r="W594" s="142" t="s">
        <v>3545</v>
      </c>
      <c r="X594" s="142" t="s">
        <v>6492</v>
      </c>
      <c r="Y594" s="142" t="s">
        <v>152</v>
      </c>
      <c r="Z594" s="142" t="s">
        <v>3446</v>
      </c>
      <c r="AA594" s="315" t="s">
        <v>3447</v>
      </c>
      <c r="AB594" s="142" t="s">
        <v>13669</v>
      </c>
      <c r="AC594" s="142" t="s">
        <v>3446</v>
      </c>
      <c r="AD594" s="142" t="s">
        <v>3446</v>
      </c>
      <c r="AE594" s="142" t="s">
        <v>152</v>
      </c>
      <c r="AF594" s="315"/>
      <c r="AH594" s="318" t="s">
        <v>152</v>
      </c>
      <c r="AI594" s="315" t="s">
        <v>3446</v>
      </c>
      <c r="AJ594" s="315" t="s">
        <v>152</v>
      </c>
      <c r="AK594" s="142" t="s">
        <v>152</v>
      </c>
      <c r="AL594" s="142" t="s">
        <v>1787</v>
      </c>
      <c r="AM594" s="316" t="s">
        <v>3546</v>
      </c>
      <c r="AN594" s="142" t="s">
        <v>152</v>
      </c>
      <c r="AO594" s="315" t="s">
        <v>1469</v>
      </c>
      <c r="AP594" s="315" t="s">
        <v>152</v>
      </c>
      <c r="AQ594" s="316"/>
      <c r="AR594" s="142" t="s">
        <v>152</v>
      </c>
      <c r="AS594" s="315" t="s">
        <v>150</v>
      </c>
      <c r="AT594" s="142" t="s">
        <v>152</v>
      </c>
      <c r="AU594" s="316"/>
      <c r="AV594" s="317" t="s">
        <v>152</v>
      </c>
      <c r="AW594" s="142" t="s">
        <v>152</v>
      </c>
    </row>
    <row r="595" spans="1:49" s="142" customFormat="1">
      <c r="A595" s="142" t="s">
        <v>9826</v>
      </c>
      <c r="B595" s="315" t="s">
        <v>223</v>
      </c>
      <c r="C595" s="142" t="s">
        <v>3444</v>
      </c>
      <c r="D595" s="142" t="s">
        <v>3448</v>
      </c>
      <c r="E595" s="315" t="s">
        <v>13670</v>
      </c>
      <c r="F595" s="315" t="s">
        <v>1789</v>
      </c>
      <c r="G595" s="142" t="s">
        <v>1788</v>
      </c>
      <c r="H595" s="316" t="s">
        <v>3445</v>
      </c>
      <c r="I595" s="317">
        <v>17204</v>
      </c>
      <c r="J595" s="317">
        <v>0</v>
      </c>
      <c r="K595" s="317" t="s">
        <v>152</v>
      </c>
      <c r="L595" s="315">
        <v>12</v>
      </c>
      <c r="M595" s="315" t="s">
        <v>152</v>
      </c>
      <c r="N595" s="315" t="s">
        <v>152</v>
      </c>
      <c r="O595" s="315" t="s">
        <v>152</v>
      </c>
      <c r="P595" s="315" t="s">
        <v>12770</v>
      </c>
      <c r="Q595" s="315" t="s">
        <v>152</v>
      </c>
      <c r="R595" s="315" t="s">
        <v>152</v>
      </c>
      <c r="S595" s="315" t="s">
        <v>152</v>
      </c>
      <c r="T595" s="315" t="s">
        <v>152</v>
      </c>
      <c r="U595" s="315" t="s">
        <v>152</v>
      </c>
      <c r="V595" s="315" t="s">
        <v>152</v>
      </c>
      <c r="W595" s="142" t="s">
        <v>3808</v>
      </c>
      <c r="X595" s="142" t="s">
        <v>6492</v>
      </c>
      <c r="Y595" s="142" t="s">
        <v>152</v>
      </c>
      <c r="Z595" s="142" t="s">
        <v>3446</v>
      </c>
      <c r="AA595" s="315" t="s">
        <v>3447</v>
      </c>
      <c r="AB595" s="142" t="s">
        <v>13671</v>
      </c>
      <c r="AC595" s="142" t="s">
        <v>3446</v>
      </c>
      <c r="AD595" s="142" t="s">
        <v>3446</v>
      </c>
      <c r="AE595" s="142" t="s">
        <v>152</v>
      </c>
      <c r="AF595" s="315"/>
      <c r="AH595" s="318" t="s">
        <v>152</v>
      </c>
      <c r="AI595" s="315" t="s">
        <v>3446</v>
      </c>
      <c r="AJ595" s="315" t="s">
        <v>152</v>
      </c>
      <c r="AK595" s="142" t="s">
        <v>152</v>
      </c>
      <c r="AL595" s="142" t="s">
        <v>1787</v>
      </c>
      <c r="AM595" s="316" t="s">
        <v>3809</v>
      </c>
      <c r="AN595" s="142" t="s">
        <v>152</v>
      </c>
      <c r="AO595" s="315" t="s">
        <v>1469</v>
      </c>
      <c r="AP595" s="315" t="s">
        <v>152</v>
      </c>
      <c r="AQ595" s="316"/>
      <c r="AR595" s="142" t="s">
        <v>152</v>
      </c>
      <c r="AS595" s="315" t="s">
        <v>150</v>
      </c>
      <c r="AT595" s="142" t="s">
        <v>152</v>
      </c>
      <c r="AU595" s="316"/>
      <c r="AV595" s="317" t="s">
        <v>152</v>
      </c>
      <c r="AW595" s="142" t="s">
        <v>152</v>
      </c>
    </row>
    <row r="596" spans="1:49" s="142" customFormat="1">
      <c r="A596" s="142" t="s">
        <v>9851</v>
      </c>
      <c r="B596" s="315" t="s">
        <v>224</v>
      </c>
      <c r="C596" s="142" t="s">
        <v>3444</v>
      </c>
      <c r="D596" s="142" t="s">
        <v>3448</v>
      </c>
      <c r="E596" s="315" t="s">
        <v>13672</v>
      </c>
      <c r="F596" s="315" t="s">
        <v>1789</v>
      </c>
      <c r="G596" s="142" t="s">
        <v>1788</v>
      </c>
      <c r="H596" s="316" t="s">
        <v>3445</v>
      </c>
      <c r="I596" s="317">
        <v>15728</v>
      </c>
      <c r="J596" s="317">
        <v>0</v>
      </c>
      <c r="K596" s="317" t="s">
        <v>152</v>
      </c>
      <c r="L596" s="315">
        <v>26</v>
      </c>
      <c r="M596" s="315" t="s">
        <v>152</v>
      </c>
      <c r="N596" s="315" t="s">
        <v>152</v>
      </c>
      <c r="O596" s="315" t="s">
        <v>152</v>
      </c>
      <c r="P596" s="315" t="s">
        <v>12779</v>
      </c>
      <c r="Q596" s="315" t="s">
        <v>152</v>
      </c>
      <c r="R596" s="315" t="s">
        <v>152</v>
      </c>
      <c r="S596" s="315" t="s">
        <v>152</v>
      </c>
      <c r="T596" s="315" t="s">
        <v>152</v>
      </c>
      <c r="U596" s="315" t="s">
        <v>152</v>
      </c>
      <c r="V596" s="315" t="s">
        <v>152</v>
      </c>
      <c r="W596" s="142" t="s">
        <v>3796</v>
      </c>
      <c r="X596" s="142" t="s">
        <v>6492</v>
      </c>
      <c r="Y596" s="142" t="s">
        <v>152</v>
      </c>
      <c r="Z596" s="142" t="s">
        <v>3446</v>
      </c>
      <c r="AA596" s="315" t="s">
        <v>3447</v>
      </c>
      <c r="AB596" s="142" t="s">
        <v>13673</v>
      </c>
      <c r="AC596" s="142" t="s">
        <v>3446</v>
      </c>
      <c r="AD596" s="142" t="s">
        <v>3446</v>
      </c>
      <c r="AE596" s="142" t="s">
        <v>152</v>
      </c>
      <c r="AF596" s="315"/>
      <c r="AH596" s="318" t="s">
        <v>152</v>
      </c>
      <c r="AI596" s="315" t="s">
        <v>3446</v>
      </c>
      <c r="AJ596" s="315" t="s">
        <v>152</v>
      </c>
      <c r="AK596" s="142" t="s">
        <v>152</v>
      </c>
      <c r="AL596" s="142" t="s">
        <v>1787</v>
      </c>
      <c r="AM596" s="316" t="s">
        <v>3797</v>
      </c>
      <c r="AN596" s="142" t="s">
        <v>152</v>
      </c>
      <c r="AO596" s="315" t="s">
        <v>1469</v>
      </c>
      <c r="AP596" s="315" t="s">
        <v>152</v>
      </c>
      <c r="AQ596" s="316"/>
      <c r="AR596" s="142" t="s">
        <v>152</v>
      </c>
      <c r="AS596" s="315" t="s">
        <v>150</v>
      </c>
      <c r="AT596" s="142" t="s">
        <v>152</v>
      </c>
      <c r="AU596" s="316"/>
      <c r="AV596" s="317" t="s">
        <v>152</v>
      </c>
      <c r="AW596" s="142" t="s">
        <v>152</v>
      </c>
    </row>
    <row r="597" spans="1:49" s="142" customFormat="1">
      <c r="A597" s="142" t="s">
        <v>10345</v>
      </c>
      <c r="B597" s="315" t="s">
        <v>229</v>
      </c>
      <c r="C597" s="142" t="s">
        <v>3444</v>
      </c>
      <c r="D597" s="142" t="s">
        <v>3448</v>
      </c>
      <c r="E597" s="315" t="s">
        <v>13674</v>
      </c>
      <c r="F597" s="315" t="s">
        <v>1789</v>
      </c>
      <c r="G597" s="142" t="s">
        <v>1788</v>
      </c>
      <c r="H597" s="316" t="s">
        <v>3445</v>
      </c>
      <c r="I597" s="317">
        <v>18520</v>
      </c>
      <c r="J597" s="317">
        <v>0</v>
      </c>
      <c r="K597" s="317" t="s">
        <v>152</v>
      </c>
      <c r="L597" s="315">
        <v>0</v>
      </c>
      <c r="M597" s="315" t="s">
        <v>152</v>
      </c>
      <c r="N597" s="315" t="s">
        <v>152</v>
      </c>
      <c r="O597" s="315" t="s">
        <v>152</v>
      </c>
      <c r="P597" s="315" t="s">
        <v>12955</v>
      </c>
      <c r="Q597" s="315" t="s">
        <v>152</v>
      </c>
      <c r="R597" s="315" t="s">
        <v>152</v>
      </c>
      <c r="S597" s="315" t="s">
        <v>152</v>
      </c>
      <c r="T597" s="315" t="s">
        <v>152</v>
      </c>
      <c r="U597" s="315" t="s">
        <v>152</v>
      </c>
      <c r="V597" s="315" t="s">
        <v>152</v>
      </c>
      <c r="W597" s="142" t="s">
        <v>3746</v>
      </c>
      <c r="X597" s="142" t="s">
        <v>6492</v>
      </c>
      <c r="Y597" s="142" t="s">
        <v>152</v>
      </c>
      <c r="Z597" s="142" t="s">
        <v>3446</v>
      </c>
      <c r="AA597" s="315" t="s">
        <v>3447</v>
      </c>
      <c r="AB597" s="142" t="s">
        <v>13548</v>
      </c>
      <c r="AC597" s="142" t="s">
        <v>3446</v>
      </c>
      <c r="AD597" s="142" t="s">
        <v>3446</v>
      </c>
      <c r="AE597" s="142" t="s">
        <v>152</v>
      </c>
      <c r="AF597" s="315"/>
      <c r="AH597" s="318" t="s">
        <v>152</v>
      </c>
      <c r="AI597" s="315" t="s">
        <v>3446</v>
      </c>
      <c r="AJ597" s="315" t="s">
        <v>152</v>
      </c>
      <c r="AK597" s="142" t="s">
        <v>152</v>
      </c>
      <c r="AL597" s="142" t="s">
        <v>1787</v>
      </c>
      <c r="AM597" s="316" t="s">
        <v>3706</v>
      </c>
      <c r="AN597" s="142" t="s">
        <v>152</v>
      </c>
      <c r="AO597" s="315" t="s">
        <v>1469</v>
      </c>
      <c r="AP597" s="315" t="s">
        <v>152</v>
      </c>
      <c r="AQ597" s="316"/>
      <c r="AR597" s="142" t="s">
        <v>152</v>
      </c>
      <c r="AS597" s="315" t="s">
        <v>150</v>
      </c>
      <c r="AT597" s="142" t="s">
        <v>152</v>
      </c>
      <c r="AU597" s="316"/>
      <c r="AV597" s="317" t="s">
        <v>152</v>
      </c>
      <c r="AW597" s="142" t="s">
        <v>152</v>
      </c>
    </row>
    <row r="598" spans="1:49" s="142" customFormat="1">
      <c r="A598" s="142" t="s">
        <v>9949</v>
      </c>
      <c r="B598" s="315" t="s">
        <v>230</v>
      </c>
      <c r="C598" s="142" t="s">
        <v>3444</v>
      </c>
      <c r="D598" s="142" t="s">
        <v>3448</v>
      </c>
      <c r="E598" s="315" t="s">
        <v>13675</v>
      </c>
      <c r="F598" s="315" t="s">
        <v>1789</v>
      </c>
      <c r="G598" s="142" t="s">
        <v>1788</v>
      </c>
      <c r="H598" s="316" t="s">
        <v>3445</v>
      </c>
      <c r="I598" s="317">
        <v>20900</v>
      </c>
      <c r="J598" s="317">
        <v>0</v>
      </c>
      <c r="K598" s="317" t="s">
        <v>152</v>
      </c>
      <c r="L598" s="315">
        <v>0</v>
      </c>
      <c r="M598" s="315" t="s">
        <v>152</v>
      </c>
      <c r="N598" s="315" t="s">
        <v>152</v>
      </c>
      <c r="O598" s="315" t="s">
        <v>152</v>
      </c>
      <c r="P598" s="315" t="s">
        <v>12812</v>
      </c>
      <c r="Q598" s="315" t="s">
        <v>152</v>
      </c>
      <c r="R598" s="315" t="s">
        <v>152</v>
      </c>
      <c r="S598" s="315" t="s">
        <v>152</v>
      </c>
      <c r="T598" s="315" t="s">
        <v>152</v>
      </c>
      <c r="U598" s="315" t="s">
        <v>152</v>
      </c>
      <c r="V598" s="315" t="s">
        <v>152</v>
      </c>
      <c r="W598" s="142" t="s">
        <v>3759</v>
      </c>
      <c r="X598" s="142" t="s">
        <v>6492</v>
      </c>
      <c r="Y598" s="142" t="s">
        <v>152</v>
      </c>
      <c r="Z598" s="142" t="s">
        <v>3446</v>
      </c>
      <c r="AA598" s="315" t="s">
        <v>3447</v>
      </c>
      <c r="AB598" s="142" t="s">
        <v>13676</v>
      </c>
      <c r="AC598" s="142" t="s">
        <v>3446</v>
      </c>
      <c r="AD598" s="142" t="s">
        <v>3446</v>
      </c>
      <c r="AE598" s="142" t="s">
        <v>152</v>
      </c>
      <c r="AF598" s="315"/>
      <c r="AH598" s="318" t="s">
        <v>152</v>
      </c>
      <c r="AI598" s="315" t="s">
        <v>3446</v>
      </c>
      <c r="AJ598" s="315" t="s">
        <v>152</v>
      </c>
      <c r="AK598" s="142" t="s">
        <v>152</v>
      </c>
      <c r="AL598" s="142" t="s">
        <v>152</v>
      </c>
      <c r="AM598" s="316" t="s">
        <v>152</v>
      </c>
      <c r="AN598" s="142" t="s">
        <v>152</v>
      </c>
      <c r="AO598" s="315" t="s">
        <v>1469</v>
      </c>
      <c r="AP598" s="315" t="s">
        <v>152</v>
      </c>
      <c r="AQ598" s="316"/>
      <c r="AR598" s="142" t="s">
        <v>152</v>
      </c>
      <c r="AS598" s="315" t="s">
        <v>150</v>
      </c>
      <c r="AT598" s="142" t="s">
        <v>152</v>
      </c>
      <c r="AU598" s="316"/>
      <c r="AV598" s="317" t="s">
        <v>152</v>
      </c>
      <c r="AW598" s="142" t="s">
        <v>152</v>
      </c>
    </row>
    <row r="599" spans="1:49" s="142" customFormat="1">
      <c r="A599" s="142" t="s">
        <v>9822</v>
      </c>
      <c r="B599" s="315" t="s">
        <v>231</v>
      </c>
      <c r="C599" s="142" t="s">
        <v>3444</v>
      </c>
      <c r="D599" s="142" t="s">
        <v>3448</v>
      </c>
      <c r="E599" s="315" t="s">
        <v>13677</v>
      </c>
      <c r="F599" s="315" t="s">
        <v>1789</v>
      </c>
      <c r="G599" s="142" t="s">
        <v>1788</v>
      </c>
      <c r="H599" s="316" t="s">
        <v>3445</v>
      </c>
      <c r="I599" s="317">
        <v>17134</v>
      </c>
      <c r="J599" s="317">
        <v>0</v>
      </c>
      <c r="K599" s="317" t="s">
        <v>152</v>
      </c>
      <c r="L599" s="315">
        <v>0</v>
      </c>
      <c r="M599" s="315" t="s">
        <v>152</v>
      </c>
      <c r="N599" s="315" t="s">
        <v>152</v>
      </c>
      <c r="O599" s="315" t="s">
        <v>152</v>
      </c>
      <c r="P599" s="315" t="s">
        <v>12766</v>
      </c>
      <c r="Q599" s="315" t="s">
        <v>152</v>
      </c>
      <c r="R599" s="315" t="s">
        <v>152</v>
      </c>
      <c r="S599" s="315" t="s">
        <v>152</v>
      </c>
      <c r="T599" s="315" t="s">
        <v>152</v>
      </c>
      <c r="U599" s="315" t="s">
        <v>152</v>
      </c>
      <c r="V599" s="315" t="s">
        <v>152</v>
      </c>
      <c r="W599" s="142" t="s">
        <v>3815</v>
      </c>
      <c r="X599" s="142" t="s">
        <v>6492</v>
      </c>
      <c r="Y599" s="142" t="s">
        <v>152</v>
      </c>
      <c r="Z599" s="142" t="s">
        <v>3446</v>
      </c>
      <c r="AA599" s="315" t="s">
        <v>3447</v>
      </c>
      <c r="AB599" s="142" t="s">
        <v>13678</v>
      </c>
      <c r="AC599" s="142" t="s">
        <v>3446</v>
      </c>
      <c r="AD599" s="142" t="s">
        <v>3446</v>
      </c>
      <c r="AE599" s="142" t="s">
        <v>152</v>
      </c>
      <c r="AF599" s="315"/>
      <c r="AH599" s="318" t="s">
        <v>152</v>
      </c>
      <c r="AI599" s="315" t="s">
        <v>3446</v>
      </c>
      <c r="AJ599" s="315" t="s">
        <v>152</v>
      </c>
      <c r="AK599" s="142" t="s">
        <v>152</v>
      </c>
      <c r="AL599" s="142" t="s">
        <v>1787</v>
      </c>
      <c r="AM599" s="316" t="s">
        <v>3816</v>
      </c>
      <c r="AN599" s="142" t="s">
        <v>152</v>
      </c>
      <c r="AO599" s="315" t="s">
        <v>1469</v>
      </c>
      <c r="AP599" s="315" t="s">
        <v>152</v>
      </c>
      <c r="AQ599" s="316"/>
      <c r="AR599" s="142" t="s">
        <v>152</v>
      </c>
      <c r="AS599" s="315" t="s">
        <v>150</v>
      </c>
      <c r="AT599" s="142" t="s">
        <v>152</v>
      </c>
      <c r="AU599" s="316"/>
      <c r="AV599" s="317" t="s">
        <v>152</v>
      </c>
      <c r="AW599" s="142" t="s">
        <v>152</v>
      </c>
    </row>
    <row r="600" spans="1:49" s="142" customFormat="1">
      <c r="A600" s="142" t="s">
        <v>10346</v>
      </c>
      <c r="B600" s="315" t="s">
        <v>232</v>
      </c>
      <c r="C600" s="142" t="s">
        <v>3444</v>
      </c>
      <c r="D600" s="142" t="s">
        <v>3448</v>
      </c>
      <c r="E600" s="315" t="s">
        <v>13679</v>
      </c>
      <c r="F600" s="315" t="s">
        <v>1789</v>
      </c>
      <c r="G600" s="142" t="s">
        <v>1788</v>
      </c>
      <c r="H600" s="316" t="s">
        <v>3445</v>
      </c>
      <c r="I600" s="317">
        <v>22257</v>
      </c>
      <c r="J600" s="317">
        <v>0</v>
      </c>
      <c r="K600" s="317" t="s">
        <v>152</v>
      </c>
      <c r="L600" s="315">
        <v>12</v>
      </c>
      <c r="M600" s="315" t="s">
        <v>152</v>
      </c>
      <c r="N600" s="315" t="s">
        <v>152</v>
      </c>
      <c r="O600" s="315" t="s">
        <v>152</v>
      </c>
      <c r="P600" s="315" t="s">
        <v>12956</v>
      </c>
      <c r="Q600" s="315" t="s">
        <v>152</v>
      </c>
      <c r="R600" s="315" t="s">
        <v>152</v>
      </c>
      <c r="S600" s="315" t="s">
        <v>152</v>
      </c>
      <c r="T600" s="315" t="s">
        <v>152</v>
      </c>
      <c r="U600" s="315" t="s">
        <v>152</v>
      </c>
      <c r="V600" s="315" t="s">
        <v>152</v>
      </c>
      <c r="W600" s="142" t="s">
        <v>3744</v>
      </c>
      <c r="X600" s="142" t="s">
        <v>6492</v>
      </c>
      <c r="Y600" s="142" t="s">
        <v>152</v>
      </c>
      <c r="Z600" s="142" t="s">
        <v>3446</v>
      </c>
      <c r="AA600" s="315" t="s">
        <v>3447</v>
      </c>
      <c r="AB600" s="142" t="s">
        <v>13680</v>
      </c>
      <c r="AC600" s="142" t="s">
        <v>3446</v>
      </c>
      <c r="AD600" s="142" t="s">
        <v>3446</v>
      </c>
      <c r="AE600" s="142" t="s">
        <v>152</v>
      </c>
      <c r="AF600" s="315"/>
      <c r="AH600" s="318" t="s">
        <v>152</v>
      </c>
      <c r="AI600" s="315" t="s">
        <v>3446</v>
      </c>
      <c r="AJ600" s="315" t="s">
        <v>152</v>
      </c>
      <c r="AK600" s="142" t="s">
        <v>152</v>
      </c>
      <c r="AL600" s="142" t="s">
        <v>1787</v>
      </c>
      <c r="AM600" s="316" t="s">
        <v>3745</v>
      </c>
      <c r="AN600" s="142" t="s">
        <v>152</v>
      </c>
      <c r="AO600" s="315" t="s">
        <v>1469</v>
      </c>
      <c r="AP600" s="315" t="s">
        <v>152</v>
      </c>
      <c r="AQ600" s="316"/>
      <c r="AR600" s="142" t="s">
        <v>152</v>
      </c>
      <c r="AS600" s="315" t="s">
        <v>150</v>
      </c>
      <c r="AT600" s="142" t="s">
        <v>152</v>
      </c>
      <c r="AU600" s="316"/>
      <c r="AV600" s="317" t="s">
        <v>152</v>
      </c>
      <c r="AW600" s="142" t="s">
        <v>152</v>
      </c>
    </row>
    <row r="601" spans="1:49" s="142" customFormat="1">
      <c r="A601" s="142" t="s">
        <v>9930</v>
      </c>
      <c r="B601" s="315" t="s">
        <v>234</v>
      </c>
      <c r="C601" s="142" t="s">
        <v>3444</v>
      </c>
      <c r="D601" s="142" t="s">
        <v>3448</v>
      </c>
      <c r="E601" s="315" t="s">
        <v>13681</v>
      </c>
      <c r="F601" s="315" t="s">
        <v>1789</v>
      </c>
      <c r="G601" s="142" t="s">
        <v>1788</v>
      </c>
      <c r="H601" s="316" t="s">
        <v>3445</v>
      </c>
      <c r="I601" s="317">
        <v>24454</v>
      </c>
      <c r="J601" s="317">
        <v>0</v>
      </c>
      <c r="K601" s="317" t="s">
        <v>152</v>
      </c>
      <c r="L601" s="315">
        <v>4</v>
      </c>
      <c r="M601" s="315" t="s">
        <v>152</v>
      </c>
      <c r="N601" s="315" t="s">
        <v>152</v>
      </c>
      <c r="O601" s="315" t="s">
        <v>152</v>
      </c>
      <c r="P601" s="315" t="s">
        <v>12803</v>
      </c>
      <c r="Q601" s="315" t="s">
        <v>152</v>
      </c>
      <c r="R601" s="315" t="s">
        <v>152</v>
      </c>
      <c r="S601" s="315" t="s">
        <v>152</v>
      </c>
      <c r="T601" s="315" t="s">
        <v>152</v>
      </c>
      <c r="U601" s="315" t="s">
        <v>152</v>
      </c>
      <c r="V601" s="315" t="s">
        <v>152</v>
      </c>
      <c r="W601" s="142" t="s">
        <v>3775</v>
      </c>
      <c r="X601" s="142" t="s">
        <v>6492</v>
      </c>
      <c r="Y601" s="142" t="s">
        <v>152</v>
      </c>
      <c r="Z601" s="142" t="s">
        <v>3446</v>
      </c>
      <c r="AA601" s="315" t="s">
        <v>3447</v>
      </c>
      <c r="AB601" s="142" t="s">
        <v>13682</v>
      </c>
      <c r="AC601" s="142" t="s">
        <v>3446</v>
      </c>
      <c r="AD601" s="142" t="s">
        <v>3446</v>
      </c>
      <c r="AE601" s="142" t="s">
        <v>152</v>
      </c>
      <c r="AF601" s="315"/>
      <c r="AH601" s="318" t="s">
        <v>152</v>
      </c>
      <c r="AI601" s="315" t="s">
        <v>3446</v>
      </c>
      <c r="AJ601" s="315" t="s">
        <v>152</v>
      </c>
      <c r="AK601" s="142" t="s">
        <v>152</v>
      </c>
      <c r="AL601" s="142" t="s">
        <v>1787</v>
      </c>
      <c r="AM601" s="316" t="s">
        <v>3776</v>
      </c>
      <c r="AN601" s="142" t="s">
        <v>152</v>
      </c>
      <c r="AO601" s="315" t="s">
        <v>1469</v>
      </c>
      <c r="AP601" s="315" t="s">
        <v>152</v>
      </c>
      <c r="AQ601" s="316"/>
      <c r="AR601" s="142" t="s">
        <v>152</v>
      </c>
      <c r="AS601" s="315" t="s">
        <v>150</v>
      </c>
      <c r="AT601" s="142" t="s">
        <v>152</v>
      </c>
      <c r="AU601" s="316"/>
      <c r="AV601" s="317" t="s">
        <v>152</v>
      </c>
      <c r="AW601" s="142" t="s">
        <v>152</v>
      </c>
    </row>
    <row r="602" spans="1:49" s="142" customFormat="1">
      <c r="A602" s="142" t="s">
        <v>10342</v>
      </c>
      <c r="B602" s="315" t="s">
        <v>236</v>
      </c>
      <c r="C602" s="142" t="s">
        <v>3444</v>
      </c>
      <c r="D602" s="142" t="s">
        <v>3448</v>
      </c>
      <c r="E602" s="315" t="s">
        <v>13683</v>
      </c>
      <c r="F602" s="315" t="s">
        <v>1789</v>
      </c>
      <c r="G602" s="142" t="s">
        <v>1788</v>
      </c>
      <c r="H602" s="316" t="s">
        <v>3445</v>
      </c>
      <c r="I602" s="317">
        <v>21440</v>
      </c>
      <c r="J602" s="317">
        <v>0</v>
      </c>
      <c r="K602" s="317" t="s">
        <v>152</v>
      </c>
      <c r="L602" s="315">
        <v>0</v>
      </c>
      <c r="M602" s="315" t="s">
        <v>152</v>
      </c>
      <c r="N602" s="315" t="s">
        <v>152</v>
      </c>
      <c r="O602" s="315" t="s">
        <v>152</v>
      </c>
      <c r="P602" s="315" t="s">
        <v>12952</v>
      </c>
      <c r="Q602" s="315" t="s">
        <v>152</v>
      </c>
      <c r="R602" s="315" t="s">
        <v>152</v>
      </c>
      <c r="S602" s="315" t="s">
        <v>152</v>
      </c>
      <c r="T602" s="315" t="s">
        <v>152</v>
      </c>
      <c r="U602" s="315" t="s">
        <v>152</v>
      </c>
      <c r="V602" s="315" t="s">
        <v>152</v>
      </c>
      <c r="W602" s="142" t="s">
        <v>3751</v>
      </c>
      <c r="X602" s="142" t="s">
        <v>6492</v>
      </c>
      <c r="Y602" s="142" t="s">
        <v>152</v>
      </c>
      <c r="Z602" s="142" t="s">
        <v>3446</v>
      </c>
      <c r="AA602" s="315" t="s">
        <v>3447</v>
      </c>
      <c r="AB602" s="142" t="s">
        <v>13684</v>
      </c>
      <c r="AC602" s="142" t="s">
        <v>3446</v>
      </c>
      <c r="AD602" s="142" t="s">
        <v>3446</v>
      </c>
      <c r="AE602" s="142" t="s">
        <v>152</v>
      </c>
      <c r="AF602" s="315"/>
      <c r="AH602" s="318" t="s">
        <v>152</v>
      </c>
      <c r="AI602" s="315" t="s">
        <v>3446</v>
      </c>
      <c r="AJ602" s="315" t="s">
        <v>152</v>
      </c>
      <c r="AK602" s="142" t="s">
        <v>152</v>
      </c>
      <c r="AL602" s="142" t="s">
        <v>1787</v>
      </c>
      <c r="AM602" s="316" t="s">
        <v>3752</v>
      </c>
      <c r="AN602" s="142" t="s">
        <v>152</v>
      </c>
      <c r="AO602" s="315" t="s">
        <v>1469</v>
      </c>
      <c r="AP602" s="315" t="s">
        <v>152</v>
      </c>
      <c r="AQ602" s="316"/>
      <c r="AR602" s="142" t="s">
        <v>152</v>
      </c>
      <c r="AS602" s="315" t="s">
        <v>150</v>
      </c>
      <c r="AT602" s="142" t="s">
        <v>152</v>
      </c>
      <c r="AU602" s="316"/>
      <c r="AV602" s="317" t="s">
        <v>152</v>
      </c>
      <c r="AW602" s="142" t="s">
        <v>152</v>
      </c>
    </row>
    <row r="603" spans="1:49" s="142" customFormat="1">
      <c r="A603" s="142" t="s">
        <v>9852</v>
      </c>
      <c r="B603" s="315" t="s">
        <v>238</v>
      </c>
      <c r="C603" s="142" t="s">
        <v>3444</v>
      </c>
      <c r="D603" s="142" t="s">
        <v>3448</v>
      </c>
      <c r="E603" s="315" t="s">
        <v>13685</v>
      </c>
      <c r="F603" s="315" t="s">
        <v>1789</v>
      </c>
      <c r="G603" s="142" t="s">
        <v>1788</v>
      </c>
      <c r="H603" s="316" t="s">
        <v>3445</v>
      </c>
      <c r="I603" s="317">
        <v>19392</v>
      </c>
      <c r="J603" s="317">
        <v>0</v>
      </c>
      <c r="K603" s="317" t="s">
        <v>152</v>
      </c>
      <c r="L603" s="315">
        <v>16</v>
      </c>
      <c r="M603" s="315" t="s">
        <v>152</v>
      </c>
      <c r="N603" s="315" t="s">
        <v>152</v>
      </c>
      <c r="O603" s="315" t="s">
        <v>152</v>
      </c>
      <c r="P603" s="315" t="s">
        <v>12780</v>
      </c>
      <c r="Q603" s="315" t="s">
        <v>152</v>
      </c>
      <c r="R603" s="315" t="s">
        <v>152</v>
      </c>
      <c r="S603" s="315" t="s">
        <v>152</v>
      </c>
      <c r="T603" s="315" t="s">
        <v>152</v>
      </c>
      <c r="U603" s="315" t="s">
        <v>152</v>
      </c>
      <c r="V603" s="315" t="s">
        <v>152</v>
      </c>
      <c r="W603" s="142" t="s">
        <v>3798</v>
      </c>
      <c r="X603" s="142" t="s">
        <v>6492</v>
      </c>
      <c r="Y603" s="142" t="s">
        <v>152</v>
      </c>
      <c r="Z603" s="142" t="s">
        <v>3446</v>
      </c>
      <c r="AA603" s="315" t="s">
        <v>3447</v>
      </c>
      <c r="AB603" s="142" t="s">
        <v>13686</v>
      </c>
      <c r="AC603" s="142" t="s">
        <v>3446</v>
      </c>
      <c r="AD603" s="142" t="s">
        <v>3446</v>
      </c>
      <c r="AE603" s="142" t="s">
        <v>152</v>
      </c>
      <c r="AF603" s="315"/>
      <c r="AH603" s="318" t="s">
        <v>152</v>
      </c>
      <c r="AI603" s="315" t="s">
        <v>3446</v>
      </c>
      <c r="AJ603" s="315" t="s">
        <v>152</v>
      </c>
      <c r="AK603" s="142" t="s">
        <v>152</v>
      </c>
      <c r="AL603" s="142" t="s">
        <v>1787</v>
      </c>
      <c r="AM603" s="316" t="s">
        <v>3799</v>
      </c>
      <c r="AN603" s="142" t="s">
        <v>152</v>
      </c>
      <c r="AO603" s="315" t="s">
        <v>1469</v>
      </c>
      <c r="AP603" s="315" t="s">
        <v>152</v>
      </c>
      <c r="AQ603" s="316"/>
      <c r="AR603" s="142" t="s">
        <v>152</v>
      </c>
      <c r="AS603" s="315" t="s">
        <v>150</v>
      </c>
      <c r="AT603" s="142" t="s">
        <v>152</v>
      </c>
      <c r="AU603" s="316"/>
      <c r="AV603" s="317" t="s">
        <v>152</v>
      </c>
      <c r="AW603" s="142" t="s">
        <v>152</v>
      </c>
    </row>
    <row r="604" spans="1:49" s="142" customFormat="1">
      <c r="A604" s="142" t="s">
        <v>9928</v>
      </c>
      <c r="B604" s="315" t="s">
        <v>239</v>
      </c>
      <c r="C604" s="142" t="s">
        <v>3444</v>
      </c>
      <c r="D604" s="142" t="s">
        <v>3448</v>
      </c>
      <c r="E604" s="315" t="s">
        <v>13687</v>
      </c>
      <c r="F604" s="315" t="s">
        <v>1789</v>
      </c>
      <c r="G604" s="142" t="s">
        <v>1788</v>
      </c>
      <c r="H604" s="316" t="s">
        <v>3445</v>
      </c>
      <c r="I604" s="317">
        <v>17775</v>
      </c>
      <c r="J604" s="317">
        <v>0</v>
      </c>
      <c r="K604" s="317" t="s">
        <v>152</v>
      </c>
      <c r="L604" s="315">
        <v>10</v>
      </c>
      <c r="M604" s="315" t="s">
        <v>152</v>
      </c>
      <c r="N604" s="315" t="s">
        <v>152</v>
      </c>
      <c r="O604" s="315" t="s">
        <v>152</v>
      </c>
      <c r="P604" s="315" t="s">
        <v>12801</v>
      </c>
      <c r="Q604" s="315" t="s">
        <v>152</v>
      </c>
      <c r="R604" s="315" t="s">
        <v>152</v>
      </c>
      <c r="S604" s="315" t="s">
        <v>152</v>
      </c>
      <c r="T604" s="315" t="s">
        <v>152</v>
      </c>
      <c r="U604" s="315" t="s">
        <v>152</v>
      </c>
      <c r="V604" s="315" t="s">
        <v>152</v>
      </c>
      <c r="W604" s="142" t="s">
        <v>3778</v>
      </c>
      <c r="X604" s="142" t="s">
        <v>6492</v>
      </c>
      <c r="Y604" s="142" t="s">
        <v>152</v>
      </c>
      <c r="Z604" s="142" t="s">
        <v>3446</v>
      </c>
      <c r="AA604" s="315" t="s">
        <v>3447</v>
      </c>
      <c r="AB604" s="142" t="s">
        <v>13688</v>
      </c>
      <c r="AC604" s="142" t="s">
        <v>3446</v>
      </c>
      <c r="AD604" s="142" t="s">
        <v>3446</v>
      </c>
      <c r="AE604" s="142" t="s">
        <v>152</v>
      </c>
      <c r="AF604" s="315"/>
      <c r="AH604" s="318" t="s">
        <v>152</v>
      </c>
      <c r="AI604" s="315" t="s">
        <v>3446</v>
      </c>
      <c r="AJ604" s="315" t="s">
        <v>152</v>
      </c>
      <c r="AK604" s="142" t="s">
        <v>152</v>
      </c>
      <c r="AL604" s="142" t="s">
        <v>1787</v>
      </c>
      <c r="AM604" s="316" t="s">
        <v>3779</v>
      </c>
      <c r="AN604" s="142" t="s">
        <v>152</v>
      </c>
      <c r="AO604" s="315" t="s">
        <v>1469</v>
      </c>
      <c r="AP604" s="315" t="s">
        <v>152</v>
      </c>
      <c r="AQ604" s="316"/>
      <c r="AR604" s="142" t="s">
        <v>152</v>
      </c>
      <c r="AS604" s="315" t="s">
        <v>150</v>
      </c>
      <c r="AT604" s="142" t="s">
        <v>152</v>
      </c>
      <c r="AU604" s="316"/>
      <c r="AV604" s="317" t="s">
        <v>152</v>
      </c>
      <c r="AW604" s="142" t="s">
        <v>152</v>
      </c>
    </row>
    <row r="605" spans="1:49" s="142" customFormat="1">
      <c r="A605" s="142" t="s">
        <v>10256</v>
      </c>
      <c r="B605" s="315" t="s">
        <v>271</v>
      </c>
      <c r="C605" s="142" t="s">
        <v>3444</v>
      </c>
      <c r="D605" s="142" t="s">
        <v>3448</v>
      </c>
      <c r="E605" s="315" t="s">
        <v>13689</v>
      </c>
      <c r="F605" s="315" t="s">
        <v>1789</v>
      </c>
      <c r="G605" s="142" t="s">
        <v>1788</v>
      </c>
      <c r="H605" s="316" t="s">
        <v>3445</v>
      </c>
      <c r="I605" s="317">
        <v>26351</v>
      </c>
      <c r="J605" s="317">
        <v>0</v>
      </c>
      <c r="K605" s="317" t="s">
        <v>152</v>
      </c>
      <c r="L605" s="315">
        <v>0</v>
      </c>
      <c r="M605" s="315" t="s">
        <v>152</v>
      </c>
      <c r="N605" s="315" t="s">
        <v>152</v>
      </c>
      <c r="O605" s="315" t="s">
        <v>152</v>
      </c>
      <c r="P605" s="315" t="s">
        <v>12901</v>
      </c>
      <c r="Q605" s="315" t="s">
        <v>152</v>
      </c>
      <c r="R605" s="315" t="s">
        <v>152</v>
      </c>
      <c r="S605" s="315" t="s">
        <v>152</v>
      </c>
      <c r="T605" s="315" t="s">
        <v>152</v>
      </c>
      <c r="U605" s="315" t="s">
        <v>152</v>
      </c>
      <c r="V605" s="315" t="s">
        <v>152</v>
      </c>
      <c r="W605" s="142" t="s">
        <v>7416</v>
      </c>
      <c r="X605" s="142" t="s">
        <v>6492</v>
      </c>
      <c r="Y605" s="142" t="s">
        <v>152</v>
      </c>
      <c r="Z605" s="142" t="s">
        <v>3446</v>
      </c>
      <c r="AA605" s="315" t="s">
        <v>3447</v>
      </c>
      <c r="AB605" s="142" t="s">
        <v>13690</v>
      </c>
      <c r="AC605" s="142" t="s">
        <v>3446</v>
      </c>
      <c r="AD605" s="142" t="s">
        <v>3446</v>
      </c>
      <c r="AE605" s="142" t="s">
        <v>152</v>
      </c>
      <c r="AF605" s="315"/>
      <c r="AH605" s="318" t="s">
        <v>152</v>
      </c>
      <c r="AI605" s="315" t="s">
        <v>3446</v>
      </c>
      <c r="AJ605" s="315" t="s">
        <v>152</v>
      </c>
      <c r="AK605" s="142" t="s">
        <v>152</v>
      </c>
      <c r="AL605" s="142" t="s">
        <v>152</v>
      </c>
      <c r="AM605" s="316" t="s">
        <v>152</v>
      </c>
      <c r="AN605" s="142" t="s">
        <v>152</v>
      </c>
      <c r="AO605" s="315" t="s">
        <v>1469</v>
      </c>
      <c r="AP605" s="315" t="s">
        <v>152</v>
      </c>
      <c r="AQ605" s="316"/>
      <c r="AR605" s="142" t="s">
        <v>152</v>
      </c>
      <c r="AS605" s="315" t="s">
        <v>150</v>
      </c>
      <c r="AT605" s="142" t="s">
        <v>152</v>
      </c>
      <c r="AU605" s="316"/>
      <c r="AV605" s="317" t="s">
        <v>152</v>
      </c>
      <c r="AW605" s="142" t="s">
        <v>152</v>
      </c>
    </row>
    <row r="606" spans="1:49" s="142" customFormat="1">
      <c r="A606" s="142" t="s">
        <v>10348</v>
      </c>
      <c r="B606" s="315" t="s">
        <v>240</v>
      </c>
      <c r="C606" s="142" t="s">
        <v>3444</v>
      </c>
      <c r="D606" s="142" t="s">
        <v>3448</v>
      </c>
      <c r="E606" s="315" t="s">
        <v>13689</v>
      </c>
      <c r="F606" s="315" t="s">
        <v>1789</v>
      </c>
      <c r="G606" s="142" t="s">
        <v>150</v>
      </c>
      <c r="H606" s="316" t="s">
        <v>3445</v>
      </c>
      <c r="I606" s="317">
        <v>28225</v>
      </c>
      <c r="J606" s="317">
        <v>0</v>
      </c>
      <c r="K606" s="317" t="s">
        <v>152</v>
      </c>
      <c r="L606" s="315">
        <v>12</v>
      </c>
      <c r="M606" s="315" t="s">
        <v>152</v>
      </c>
      <c r="N606" s="315" t="s">
        <v>152</v>
      </c>
      <c r="O606" s="315" t="s">
        <v>152</v>
      </c>
      <c r="P606" s="315" t="s">
        <v>12958</v>
      </c>
      <c r="Q606" s="315" t="s">
        <v>152</v>
      </c>
      <c r="R606" s="315" t="s">
        <v>152</v>
      </c>
      <c r="S606" s="315" t="s">
        <v>152</v>
      </c>
      <c r="T606" s="315" t="s">
        <v>152</v>
      </c>
      <c r="U606" s="315" t="s">
        <v>152</v>
      </c>
      <c r="V606" s="315" t="s">
        <v>152</v>
      </c>
      <c r="W606" s="142" t="s">
        <v>3741</v>
      </c>
      <c r="X606" s="142" t="s">
        <v>6492</v>
      </c>
      <c r="Y606" s="142" t="s">
        <v>152</v>
      </c>
      <c r="Z606" s="142" t="s">
        <v>3446</v>
      </c>
      <c r="AA606" s="315" t="s">
        <v>3447</v>
      </c>
      <c r="AB606" s="142" t="s">
        <v>13690</v>
      </c>
      <c r="AC606" s="142" t="s">
        <v>3446</v>
      </c>
      <c r="AD606" s="142" t="s">
        <v>3446</v>
      </c>
      <c r="AE606" s="142" t="s">
        <v>152</v>
      </c>
      <c r="AF606" s="315"/>
      <c r="AH606" s="318" t="s">
        <v>152</v>
      </c>
      <c r="AI606" s="315" t="s">
        <v>3446</v>
      </c>
      <c r="AJ606" s="315" t="s">
        <v>152</v>
      </c>
      <c r="AK606" s="142" t="s">
        <v>152</v>
      </c>
      <c r="AL606" s="142" t="s">
        <v>1787</v>
      </c>
      <c r="AM606" s="316" t="s">
        <v>3742</v>
      </c>
      <c r="AN606" s="142" t="s">
        <v>152</v>
      </c>
      <c r="AO606" s="315" t="s">
        <v>1469</v>
      </c>
      <c r="AP606" s="315" t="s">
        <v>152</v>
      </c>
      <c r="AQ606" s="316"/>
      <c r="AR606" s="142" t="s">
        <v>152</v>
      </c>
      <c r="AS606" s="315" t="s">
        <v>150</v>
      </c>
      <c r="AT606" s="142" t="s">
        <v>152</v>
      </c>
      <c r="AU606" s="316"/>
      <c r="AV606" s="317" t="s">
        <v>152</v>
      </c>
      <c r="AW606" s="142" t="s">
        <v>152</v>
      </c>
    </row>
    <row r="607" spans="1:49" s="142" customFormat="1">
      <c r="A607" s="142" t="s">
        <v>10351</v>
      </c>
      <c r="B607" s="315" t="s">
        <v>243</v>
      </c>
      <c r="C607" s="142" t="s">
        <v>3444</v>
      </c>
      <c r="D607" s="142" t="s">
        <v>3448</v>
      </c>
      <c r="E607" s="315" t="s">
        <v>13691</v>
      </c>
      <c r="F607" s="315" t="s">
        <v>1789</v>
      </c>
      <c r="G607" s="142" t="s">
        <v>1788</v>
      </c>
      <c r="H607" s="316" t="s">
        <v>3445</v>
      </c>
      <c r="I607" s="317">
        <v>24983</v>
      </c>
      <c r="J607" s="317">
        <v>0</v>
      </c>
      <c r="K607" s="317" t="s">
        <v>152</v>
      </c>
      <c r="L607" s="315">
        <v>17</v>
      </c>
      <c r="M607" s="315" t="s">
        <v>152</v>
      </c>
      <c r="N607" s="315" t="s">
        <v>152</v>
      </c>
      <c r="O607" s="315" t="s">
        <v>152</v>
      </c>
      <c r="P607" s="315" t="s">
        <v>12961</v>
      </c>
      <c r="Q607" s="315" t="s">
        <v>152</v>
      </c>
      <c r="R607" s="315" t="s">
        <v>152</v>
      </c>
      <c r="S607" s="315" t="s">
        <v>152</v>
      </c>
      <c r="T607" s="315" t="s">
        <v>152</v>
      </c>
      <c r="U607" s="315" t="s">
        <v>152</v>
      </c>
      <c r="V607" s="315" t="s">
        <v>152</v>
      </c>
      <c r="W607" s="142" t="s">
        <v>3736</v>
      </c>
      <c r="X607" s="142" t="s">
        <v>6492</v>
      </c>
      <c r="Y607" s="142" t="s">
        <v>152</v>
      </c>
      <c r="Z607" s="142" t="s">
        <v>3446</v>
      </c>
      <c r="AA607" s="315" t="s">
        <v>3447</v>
      </c>
      <c r="AB607" s="142" t="s">
        <v>13692</v>
      </c>
      <c r="AC607" s="142" t="s">
        <v>3446</v>
      </c>
      <c r="AD607" s="142" t="s">
        <v>3446</v>
      </c>
      <c r="AE607" s="142" t="s">
        <v>152</v>
      </c>
      <c r="AF607" s="315"/>
      <c r="AH607" s="318" t="s">
        <v>152</v>
      </c>
      <c r="AI607" s="315" t="s">
        <v>3446</v>
      </c>
      <c r="AJ607" s="315" t="s">
        <v>152</v>
      </c>
      <c r="AK607" s="142" t="s">
        <v>152</v>
      </c>
      <c r="AL607" s="142" t="s">
        <v>1787</v>
      </c>
      <c r="AM607" s="316" t="s">
        <v>3737</v>
      </c>
      <c r="AN607" s="142" t="s">
        <v>152</v>
      </c>
      <c r="AO607" s="315" t="s">
        <v>1469</v>
      </c>
      <c r="AP607" s="315" t="s">
        <v>152</v>
      </c>
      <c r="AQ607" s="316"/>
      <c r="AR607" s="142" t="s">
        <v>152</v>
      </c>
      <c r="AS607" s="315" t="s">
        <v>150</v>
      </c>
      <c r="AT607" s="142" t="s">
        <v>152</v>
      </c>
      <c r="AU607" s="316"/>
      <c r="AV607" s="317" t="s">
        <v>152</v>
      </c>
      <c r="AW607" s="142" t="s">
        <v>152</v>
      </c>
    </row>
    <row r="608" spans="1:49" s="142" customFormat="1">
      <c r="A608" s="142" t="s">
        <v>10350</v>
      </c>
      <c r="B608" s="315" t="s">
        <v>245</v>
      </c>
      <c r="C608" s="142" t="s">
        <v>3444</v>
      </c>
      <c r="D608" s="142" t="s">
        <v>3448</v>
      </c>
      <c r="E608" s="315" t="s">
        <v>13693</v>
      </c>
      <c r="F608" s="315" t="s">
        <v>1789</v>
      </c>
      <c r="G608" s="142" t="s">
        <v>1788</v>
      </c>
      <c r="H608" s="316" t="s">
        <v>3445</v>
      </c>
      <c r="I608" s="317">
        <v>24456</v>
      </c>
      <c r="J608" s="317">
        <v>0</v>
      </c>
      <c r="K608" s="317" t="s">
        <v>152</v>
      </c>
      <c r="L608" s="315">
        <v>8</v>
      </c>
      <c r="M608" s="315" t="s">
        <v>152</v>
      </c>
      <c r="N608" s="315" t="s">
        <v>152</v>
      </c>
      <c r="O608" s="315" t="s">
        <v>152</v>
      </c>
      <c r="P608" s="315" t="s">
        <v>12960</v>
      </c>
      <c r="Q608" s="315" t="s">
        <v>152</v>
      </c>
      <c r="R608" s="315" t="s">
        <v>152</v>
      </c>
      <c r="S608" s="315" t="s">
        <v>152</v>
      </c>
      <c r="T608" s="315" t="s">
        <v>152</v>
      </c>
      <c r="U608" s="315" t="s">
        <v>152</v>
      </c>
      <c r="V608" s="315" t="s">
        <v>152</v>
      </c>
      <c r="W608" s="142" t="s">
        <v>3738</v>
      </c>
      <c r="X608" s="142" t="s">
        <v>6492</v>
      </c>
      <c r="Y608" s="142" t="s">
        <v>152</v>
      </c>
      <c r="Z608" s="142" t="s">
        <v>3446</v>
      </c>
      <c r="AA608" s="315" t="s">
        <v>3447</v>
      </c>
      <c r="AB608" s="142" t="s">
        <v>13694</v>
      </c>
      <c r="AC608" s="142" t="s">
        <v>3446</v>
      </c>
      <c r="AD608" s="142" t="s">
        <v>3446</v>
      </c>
      <c r="AE608" s="142" t="s">
        <v>152</v>
      </c>
      <c r="AF608" s="315"/>
      <c r="AH608" s="318" t="s">
        <v>152</v>
      </c>
      <c r="AI608" s="315" t="s">
        <v>3446</v>
      </c>
      <c r="AJ608" s="315" t="s">
        <v>152</v>
      </c>
      <c r="AK608" s="142" t="s">
        <v>152</v>
      </c>
      <c r="AL608" s="142" t="s">
        <v>1787</v>
      </c>
      <c r="AM608" s="316" t="s">
        <v>3739</v>
      </c>
      <c r="AN608" s="142" t="s">
        <v>152</v>
      </c>
      <c r="AO608" s="315" t="s">
        <v>1469</v>
      </c>
      <c r="AP608" s="315" t="s">
        <v>152</v>
      </c>
      <c r="AQ608" s="316"/>
      <c r="AR608" s="142" t="s">
        <v>152</v>
      </c>
      <c r="AS608" s="315" t="s">
        <v>150</v>
      </c>
      <c r="AT608" s="142" t="s">
        <v>152</v>
      </c>
      <c r="AU608" s="316"/>
      <c r="AV608" s="317" t="s">
        <v>152</v>
      </c>
      <c r="AW608" s="142" t="s">
        <v>152</v>
      </c>
    </row>
    <row r="609" spans="1:49" s="142" customFormat="1">
      <c r="A609" s="142" t="s">
        <v>10354</v>
      </c>
      <c r="B609" s="315" t="s">
        <v>250</v>
      </c>
      <c r="C609" s="142" t="s">
        <v>3444</v>
      </c>
      <c r="D609" s="142" t="s">
        <v>3448</v>
      </c>
      <c r="E609" s="315" t="s">
        <v>13695</v>
      </c>
      <c r="F609" s="315" t="s">
        <v>1789</v>
      </c>
      <c r="G609" s="142" t="s">
        <v>1788</v>
      </c>
      <c r="H609" s="316" t="s">
        <v>3445</v>
      </c>
      <c r="I609" s="317">
        <v>28861</v>
      </c>
      <c r="J609" s="317">
        <v>0</v>
      </c>
      <c r="K609" s="317" t="s">
        <v>152</v>
      </c>
      <c r="L609" s="315">
        <v>0</v>
      </c>
      <c r="M609" s="315" t="s">
        <v>152</v>
      </c>
      <c r="N609" s="315" t="s">
        <v>152</v>
      </c>
      <c r="O609" s="315" t="s">
        <v>152</v>
      </c>
      <c r="P609" s="315" t="s">
        <v>12964</v>
      </c>
      <c r="Q609" s="315" t="s">
        <v>152</v>
      </c>
      <c r="R609" s="315" t="s">
        <v>152</v>
      </c>
      <c r="S609" s="315" t="s">
        <v>152</v>
      </c>
      <c r="T609" s="315" t="s">
        <v>152</v>
      </c>
      <c r="U609" s="315" t="s">
        <v>152</v>
      </c>
      <c r="V609" s="315" t="s">
        <v>152</v>
      </c>
      <c r="W609" s="142" t="s">
        <v>3730</v>
      </c>
      <c r="X609" s="142" t="s">
        <v>6492</v>
      </c>
      <c r="Y609" s="142" t="s">
        <v>152</v>
      </c>
      <c r="Z609" s="142" t="s">
        <v>3446</v>
      </c>
      <c r="AA609" s="315" t="s">
        <v>3447</v>
      </c>
      <c r="AB609" s="142" t="s">
        <v>13696</v>
      </c>
      <c r="AC609" s="142" t="s">
        <v>3446</v>
      </c>
      <c r="AD609" s="142" t="s">
        <v>3446</v>
      </c>
      <c r="AE609" s="142" t="s">
        <v>152</v>
      </c>
      <c r="AF609" s="315"/>
      <c r="AH609" s="318" t="s">
        <v>152</v>
      </c>
      <c r="AI609" s="315" t="s">
        <v>3446</v>
      </c>
      <c r="AJ609" s="315" t="s">
        <v>152</v>
      </c>
      <c r="AK609" s="142" t="s">
        <v>152</v>
      </c>
      <c r="AL609" s="142" t="s">
        <v>1787</v>
      </c>
      <c r="AM609" s="316" t="s">
        <v>3731</v>
      </c>
      <c r="AN609" s="142" t="s">
        <v>152</v>
      </c>
      <c r="AO609" s="315" t="s">
        <v>1469</v>
      </c>
      <c r="AP609" s="315" t="s">
        <v>152</v>
      </c>
      <c r="AQ609" s="316"/>
      <c r="AR609" s="142" t="s">
        <v>152</v>
      </c>
      <c r="AS609" s="315" t="s">
        <v>150</v>
      </c>
      <c r="AT609" s="142" t="s">
        <v>152</v>
      </c>
      <c r="AU609" s="316"/>
      <c r="AV609" s="317" t="s">
        <v>152</v>
      </c>
      <c r="AW609" s="142" t="s">
        <v>152</v>
      </c>
    </row>
    <row r="610" spans="1:49" s="142" customFormat="1">
      <c r="A610" s="142" t="s">
        <v>10353</v>
      </c>
      <c r="B610" s="315" t="s">
        <v>251</v>
      </c>
      <c r="C610" s="142" t="s">
        <v>3444</v>
      </c>
      <c r="D610" s="142" t="s">
        <v>3448</v>
      </c>
      <c r="E610" s="315" t="s">
        <v>13697</v>
      </c>
      <c r="F610" s="315" t="s">
        <v>1789</v>
      </c>
      <c r="G610" s="142" t="s">
        <v>1788</v>
      </c>
      <c r="H610" s="316" t="s">
        <v>3445</v>
      </c>
      <c r="I610" s="317">
        <v>26717</v>
      </c>
      <c r="J610" s="317">
        <v>0</v>
      </c>
      <c r="K610" s="317" t="s">
        <v>152</v>
      </c>
      <c r="L610" s="315">
        <v>16</v>
      </c>
      <c r="M610" s="315" t="s">
        <v>152</v>
      </c>
      <c r="N610" s="315" t="s">
        <v>152</v>
      </c>
      <c r="O610" s="315" t="s">
        <v>152</v>
      </c>
      <c r="P610" s="315" t="s">
        <v>12963</v>
      </c>
      <c r="Q610" s="315" t="s">
        <v>152</v>
      </c>
      <c r="R610" s="315" t="s">
        <v>152</v>
      </c>
      <c r="S610" s="315" t="s">
        <v>152</v>
      </c>
      <c r="T610" s="315" t="s">
        <v>152</v>
      </c>
      <c r="U610" s="315" t="s">
        <v>152</v>
      </c>
      <c r="V610" s="315" t="s">
        <v>152</v>
      </c>
      <c r="W610" s="142" t="s">
        <v>3732</v>
      </c>
      <c r="X610" s="142" t="s">
        <v>6492</v>
      </c>
      <c r="Y610" s="142" t="s">
        <v>152</v>
      </c>
      <c r="Z610" s="142" t="s">
        <v>3446</v>
      </c>
      <c r="AA610" s="315" t="s">
        <v>3447</v>
      </c>
      <c r="AB610" s="142" t="s">
        <v>13698</v>
      </c>
      <c r="AC610" s="142" t="s">
        <v>3446</v>
      </c>
      <c r="AD610" s="142" t="s">
        <v>3446</v>
      </c>
      <c r="AE610" s="142" t="s">
        <v>152</v>
      </c>
      <c r="AF610" s="315"/>
      <c r="AH610" s="318" t="s">
        <v>152</v>
      </c>
      <c r="AI610" s="315" t="s">
        <v>3446</v>
      </c>
      <c r="AJ610" s="315" t="s">
        <v>152</v>
      </c>
      <c r="AK610" s="142" t="s">
        <v>152</v>
      </c>
      <c r="AL610" s="142" t="s">
        <v>1787</v>
      </c>
      <c r="AM610" s="316" t="s">
        <v>3733</v>
      </c>
      <c r="AN610" s="142" t="s">
        <v>152</v>
      </c>
      <c r="AO610" s="315" t="s">
        <v>1469</v>
      </c>
      <c r="AP610" s="315" t="s">
        <v>152</v>
      </c>
      <c r="AQ610" s="316"/>
      <c r="AR610" s="142" t="s">
        <v>152</v>
      </c>
      <c r="AS610" s="315" t="s">
        <v>150</v>
      </c>
      <c r="AT610" s="142" t="s">
        <v>152</v>
      </c>
      <c r="AU610" s="316"/>
      <c r="AV610" s="317" t="s">
        <v>152</v>
      </c>
      <c r="AW610" s="142" t="s">
        <v>152</v>
      </c>
    </row>
    <row r="611" spans="1:49" s="142" customFormat="1">
      <c r="A611" s="142" t="s">
        <v>10355</v>
      </c>
      <c r="B611" s="315" t="s">
        <v>252</v>
      </c>
      <c r="C611" s="142" t="s">
        <v>3444</v>
      </c>
      <c r="D611" s="142" t="s">
        <v>3448</v>
      </c>
      <c r="E611" s="315" t="s">
        <v>13699</v>
      </c>
      <c r="F611" s="315" t="s">
        <v>1789</v>
      </c>
      <c r="G611" s="142" t="s">
        <v>1788</v>
      </c>
      <c r="H611" s="316" t="s">
        <v>3445</v>
      </c>
      <c r="I611" s="317">
        <v>31673</v>
      </c>
      <c r="J611" s="317">
        <v>0</v>
      </c>
      <c r="K611" s="317" t="s">
        <v>152</v>
      </c>
      <c r="L611" s="315">
        <v>0</v>
      </c>
      <c r="M611" s="315" t="s">
        <v>152</v>
      </c>
      <c r="N611" s="315" t="s">
        <v>152</v>
      </c>
      <c r="O611" s="315" t="s">
        <v>152</v>
      </c>
      <c r="P611" s="315" t="s">
        <v>12965</v>
      </c>
      <c r="Q611" s="315" t="s">
        <v>152</v>
      </c>
      <c r="R611" s="315" t="s">
        <v>152</v>
      </c>
      <c r="S611" s="315" t="s">
        <v>152</v>
      </c>
      <c r="T611" s="315" t="s">
        <v>152</v>
      </c>
      <c r="U611" s="315" t="s">
        <v>152</v>
      </c>
      <c r="V611" s="315" t="s">
        <v>152</v>
      </c>
      <c r="W611" s="142" t="s">
        <v>3728</v>
      </c>
      <c r="X611" s="142" t="s">
        <v>6492</v>
      </c>
      <c r="Y611" s="142" t="s">
        <v>152</v>
      </c>
      <c r="Z611" s="142" t="s">
        <v>3446</v>
      </c>
      <c r="AA611" s="315" t="s">
        <v>3447</v>
      </c>
      <c r="AB611" s="142" t="s">
        <v>13700</v>
      </c>
      <c r="AC611" s="142" t="s">
        <v>3446</v>
      </c>
      <c r="AD611" s="142" t="s">
        <v>3446</v>
      </c>
      <c r="AE611" s="142" t="s">
        <v>152</v>
      </c>
      <c r="AF611" s="315"/>
      <c r="AH611" s="318" t="s">
        <v>152</v>
      </c>
      <c r="AI611" s="315" t="s">
        <v>3446</v>
      </c>
      <c r="AJ611" s="315" t="s">
        <v>152</v>
      </c>
      <c r="AK611" s="142" t="s">
        <v>152</v>
      </c>
      <c r="AL611" s="142" t="s">
        <v>1787</v>
      </c>
      <c r="AM611" s="316" t="s">
        <v>3729</v>
      </c>
      <c r="AN611" s="142" t="s">
        <v>152</v>
      </c>
      <c r="AO611" s="315" t="s">
        <v>1469</v>
      </c>
      <c r="AP611" s="315" t="s">
        <v>152</v>
      </c>
      <c r="AQ611" s="316"/>
      <c r="AR611" s="142" t="s">
        <v>152</v>
      </c>
      <c r="AS611" s="315" t="s">
        <v>150</v>
      </c>
      <c r="AT611" s="142" t="s">
        <v>152</v>
      </c>
      <c r="AU611" s="316"/>
      <c r="AV611" s="317" t="s">
        <v>152</v>
      </c>
      <c r="AW611" s="142" t="s">
        <v>152</v>
      </c>
    </row>
    <row r="612" spans="1:49" s="142" customFormat="1">
      <c r="A612" s="142" t="s">
        <v>11176</v>
      </c>
      <c r="B612" s="315" t="s">
        <v>254</v>
      </c>
      <c r="C612" s="142" t="s">
        <v>3444</v>
      </c>
      <c r="D612" s="142" t="s">
        <v>3448</v>
      </c>
      <c r="E612" s="315" t="s">
        <v>13701</v>
      </c>
      <c r="F612" s="315" t="s">
        <v>1789</v>
      </c>
      <c r="G612" s="142" t="s">
        <v>1788</v>
      </c>
      <c r="H612" s="316" t="s">
        <v>3445</v>
      </c>
      <c r="I612" s="317">
        <v>25317</v>
      </c>
      <c r="J612" s="317">
        <v>0</v>
      </c>
      <c r="K612" s="317" t="s">
        <v>152</v>
      </c>
      <c r="L612" s="315">
        <v>0</v>
      </c>
      <c r="M612" s="315" t="s">
        <v>152</v>
      </c>
      <c r="N612" s="315" t="s">
        <v>152</v>
      </c>
      <c r="O612" s="315" t="s">
        <v>152</v>
      </c>
      <c r="P612" s="315" t="s">
        <v>13186</v>
      </c>
      <c r="Q612" s="315" t="s">
        <v>152</v>
      </c>
      <c r="R612" s="315" t="s">
        <v>152</v>
      </c>
      <c r="S612" s="315" t="s">
        <v>152</v>
      </c>
      <c r="T612" s="315" t="s">
        <v>152</v>
      </c>
      <c r="U612" s="315" t="s">
        <v>152</v>
      </c>
      <c r="V612" s="315" t="s">
        <v>152</v>
      </c>
      <c r="W612" s="142" t="s">
        <v>3583</v>
      </c>
      <c r="X612" s="142" t="s">
        <v>6492</v>
      </c>
      <c r="Y612" s="142" t="s">
        <v>152</v>
      </c>
      <c r="Z612" s="142" t="s">
        <v>3446</v>
      </c>
      <c r="AA612" s="315" t="s">
        <v>3447</v>
      </c>
      <c r="AB612" s="142" t="s">
        <v>13702</v>
      </c>
      <c r="AC612" s="142" t="s">
        <v>3446</v>
      </c>
      <c r="AD612" s="142" t="s">
        <v>3446</v>
      </c>
      <c r="AE612" s="142" t="s">
        <v>152</v>
      </c>
      <c r="AF612" s="315"/>
      <c r="AH612" s="318" t="s">
        <v>152</v>
      </c>
      <c r="AI612" s="315" t="s">
        <v>3446</v>
      </c>
      <c r="AJ612" s="315" t="s">
        <v>152</v>
      </c>
      <c r="AK612" s="142" t="s">
        <v>152</v>
      </c>
      <c r="AL612" s="142" t="s">
        <v>1787</v>
      </c>
      <c r="AM612" s="316" t="s">
        <v>3584</v>
      </c>
      <c r="AN612" s="142" t="s">
        <v>152</v>
      </c>
      <c r="AO612" s="315" t="s">
        <v>1469</v>
      </c>
      <c r="AP612" s="315" t="s">
        <v>152</v>
      </c>
      <c r="AQ612" s="316"/>
      <c r="AR612" s="142" t="s">
        <v>152</v>
      </c>
      <c r="AS612" s="315" t="s">
        <v>150</v>
      </c>
      <c r="AT612" s="142" t="s">
        <v>152</v>
      </c>
      <c r="AU612" s="316"/>
      <c r="AV612" s="317" t="s">
        <v>152</v>
      </c>
      <c r="AW612" s="142" t="s">
        <v>152</v>
      </c>
    </row>
    <row r="613" spans="1:49" s="142" customFormat="1">
      <c r="A613" s="142" t="s">
        <v>9873</v>
      </c>
      <c r="B613" s="315" t="s">
        <v>205</v>
      </c>
      <c r="C613" s="142" t="s">
        <v>3444</v>
      </c>
      <c r="D613" s="142" t="s">
        <v>3461</v>
      </c>
      <c r="E613" s="315" t="s">
        <v>9874</v>
      </c>
      <c r="F613" s="315" t="s">
        <v>1789</v>
      </c>
      <c r="G613" s="142" t="s">
        <v>1788</v>
      </c>
      <c r="H613" s="316" t="s">
        <v>3445</v>
      </c>
      <c r="I613" s="317">
        <v>24600</v>
      </c>
      <c r="J613" s="317">
        <v>0</v>
      </c>
      <c r="K613" s="317" t="s">
        <v>152</v>
      </c>
      <c r="L613" s="315">
        <v>0</v>
      </c>
      <c r="M613" s="315" t="s">
        <v>152</v>
      </c>
      <c r="N613" s="315" t="s">
        <v>152</v>
      </c>
      <c r="O613" s="315" t="s">
        <v>152</v>
      </c>
      <c r="P613" s="315" t="s">
        <v>12787</v>
      </c>
      <c r="Q613" s="315" t="s">
        <v>152</v>
      </c>
      <c r="R613" s="315" t="s">
        <v>152</v>
      </c>
      <c r="S613" s="315" t="s">
        <v>152</v>
      </c>
      <c r="T613" s="315" t="s">
        <v>152</v>
      </c>
      <c r="U613" s="315" t="s">
        <v>152</v>
      </c>
      <c r="V613" s="315" t="s">
        <v>152</v>
      </c>
      <c r="W613" s="142" t="s">
        <v>7406</v>
      </c>
      <c r="X613" s="142" t="s">
        <v>6492</v>
      </c>
      <c r="Y613" s="142" t="s">
        <v>152</v>
      </c>
      <c r="Z613" s="142" t="s">
        <v>3446</v>
      </c>
      <c r="AA613" s="315" t="s">
        <v>3447</v>
      </c>
      <c r="AB613" s="142" t="s">
        <v>9875</v>
      </c>
      <c r="AC613" s="142" t="s">
        <v>3446</v>
      </c>
      <c r="AD613" s="142" t="s">
        <v>3446</v>
      </c>
      <c r="AE613" s="142" t="s">
        <v>152</v>
      </c>
      <c r="AF613" s="315"/>
      <c r="AH613" s="318" t="s">
        <v>152</v>
      </c>
      <c r="AI613" s="315" t="s">
        <v>3446</v>
      </c>
      <c r="AJ613" s="315" t="s">
        <v>152</v>
      </c>
      <c r="AK613" s="142" t="s">
        <v>152</v>
      </c>
      <c r="AL613" s="142" t="s">
        <v>152</v>
      </c>
      <c r="AM613" s="316" t="s">
        <v>152</v>
      </c>
      <c r="AN613" s="142" t="s">
        <v>152</v>
      </c>
      <c r="AO613" s="315" t="s">
        <v>1469</v>
      </c>
      <c r="AP613" s="315" t="s">
        <v>152</v>
      </c>
      <c r="AQ613" s="316"/>
      <c r="AR613" s="142" t="s">
        <v>152</v>
      </c>
      <c r="AS613" s="315" t="s">
        <v>150</v>
      </c>
      <c r="AT613" s="142" t="s">
        <v>152</v>
      </c>
      <c r="AU613" s="316"/>
      <c r="AV613" s="317" t="s">
        <v>152</v>
      </c>
      <c r="AW613" s="142" t="s">
        <v>152</v>
      </c>
    </row>
    <row r="614" spans="1:49" s="142" customFormat="1">
      <c r="A614" s="142" t="s">
        <v>9864</v>
      </c>
      <c r="B614" s="315" t="s">
        <v>206</v>
      </c>
      <c r="C614" s="142" t="s">
        <v>3444</v>
      </c>
      <c r="D614" s="142" t="s">
        <v>3461</v>
      </c>
      <c r="E614" s="315" t="s">
        <v>9865</v>
      </c>
      <c r="F614" s="315" t="s">
        <v>1789</v>
      </c>
      <c r="G614" s="142" t="s">
        <v>1788</v>
      </c>
      <c r="H614" s="316" t="s">
        <v>3445</v>
      </c>
      <c r="I614" s="317">
        <v>26717</v>
      </c>
      <c r="J614" s="317">
        <v>0</v>
      </c>
      <c r="K614" s="317" t="s">
        <v>152</v>
      </c>
      <c r="L614" s="315">
        <v>0</v>
      </c>
      <c r="M614" s="315" t="s">
        <v>152</v>
      </c>
      <c r="N614" s="315" t="s">
        <v>152</v>
      </c>
      <c r="O614" s="315" t="s">
        <v>152</v>
      </c>
      <c r="P614" s="315" t="s">
        <v>12784</v>
      </c>
      <c r="Q614" s="315" t="s">
        <v>152</v>
      </c>
      <c r="R614" s="315" t="s">
        <v>152</v>
      </c>
      <c r="S614" s="315" t="s">
        <v>152</v>
      </c>
      <c r="T614" s="315" t="s">
        <v>152</v>
      </c>
      <c r="U614" s="315" t="s">
        <v>152</v>
      </c>
      <c r="V614" s="315" t="s">
        <v>152</v>
      </c>
      <c r="W614" s="142" t="s">
        <v>3791</v>
      </c>
      <c r="X614" s="142" t="s">
        <v>6492</v>
      </c>
      <c r="Y614" s="142" t="s">
        <v>152</v>
      </c>
      <c r="Z614" s="142" t="s">
        <v>3446</v>
      </c>
      <c r="AA614" s="315" t="s">
        <v>3447</v>
      </c>
      <c r="AB614" s="142" t="s">
        <v>9866</v>
      </c>
      <c r="AC614" s="142" t="s">
        <v>3446</v>
      </c>
      <c r="AD614" s="142" t="s">
        <v>3446</v>
      </c>
      <c r="AE614" s="142" t="s">
        <v>152</v>
      </c>
      <c r="AF614" s="315"/>
      <c r="AH614" s="318" t="s">
        <v>152</v>
      </c>
      <c r="AI614" s="315" t="s">
        <v>3446</v>
      </c>
      <c r="AJ614" s="315" t="s">
        <v>152</v>
      </c>
      <c r="AK614" s="142" t="s">
        <v>152</v>
      </c>
      <c r="AL614" s="142" t="s">
        <v>152</v>
      </c>
      <c r="AM614" s="316" t="s">
        <v>152</v>
      </c>
      <c r="AN614" s="142" t="s">
        <v>152</v>
      </c>
      <c r="AO614" s="315" t="s">
        <v>1469</v>
      </c>
      <c r="AP614" s="315" t="s">
        <v>152</v>
      </c>
      <c r="AQ614" s="316"/>
      <c r="AR614" s="142" t="s">
        <v>152</v>
      </c>
      <c r="AS614" s="315" t="s">
        <v>150</v>
      </c>
      <c r="AT614" s="142" t="s">
        <v>152</v>
      </c>
      <c r="AU614" s="316"/>
      <c r="AV614" s="317" t="s">
        <v>152</v>
      </c>
      <c r="AW614" s="142" t="s">
        <v>152</v>
      </c>
    </row>
    <row r="615" spans="1:49" s="142" customFormat="1">
      <c r="A615" s="142" t="s">
        <v>9870</v>
      </c>
      <c r="B615" s="315" t="s">
        <v>207</v>
      </c>
      <c r="C615" s="142" t="s">
        <v>3444</v>
      </c>
      <c r="D615" s="142" t="s">
        <v>3461</v>
      </c>
      <c r="E615" s="315" t="s">
        <v>9871</v>
      </c>
      <c r="F615" s="315" t="s">
        <v>1789</v>
      </c>
      <c r="G615" s="142" t="s">
        <v>1788</v>
      </c>
      <c r="H615" s="316" t="s">
        <v>3445</v>
      </c>
      <c r="I615" s="317">
        <v>23485</v>
      </c>
      <c r="J615" s="317">
        <v>0</v>
      </c>
      <c r="K615" s="317" t="s">
        <v>152</v>
      </c>
      <c r="L615" s="315">
        <v>0</v>
      </c>
      <c r="M615" s="315" t="s">
        <v>152</v>
      </c>
      <c r="N615" s="315" t="s">
        <v>152</v>
      </c>
      <c r="O615" s="315" t="s">
        <v>152</v>
      </c>
      <c r="P615" s="315" t="s">
        <v>12786</v>
      </c>
      <c r="Q615" s="315" t="s">
        <v>152</v>
      </c>
      <c r="R615" s="315" t="s">
        <v>152</v>
      </c>
      <c r="S615" s="315" t="s">
        <v>152</v>
      </c>
      <c r="T615" s="315" t="s">
        <v>152</v>
      </c>
      <c r="U615" s="315" t="s">
        <v>152</v>
      </c>
      <c r="V615" s="315" t="s">
        <v>152</v>
      </c>
      <c r="W615" s="142" t="s">
        <v>7405</v>
      </c>
      <c r="X615" s="142" t="s">
        <v>6492</v>
      </c>
      <c r="Y615" s="142" t="s">
        <v>152</v>
      </c>
      <c r="Z615" s="142" t="s">
        <v>3446</v>
      </c>
      <c r="AA615" s="315" t="s">
        <v>3447</v>
      </c>
      <c r="AB615" s="142" t="s">
        <v>9872</v>
      </c>
      <c r="AC615" s="142" t="s">
        <v>3446</v>
      </c>
      <c r="AD615" s="142" t="s">
        <v>3446</v>
      </c>
      <c r="AE615" s="142" t="s">
        <v>152</v>
      </c>
      <c r="AF615" s="315"/>
      <c r="AH615" s="318" t="s">
        <v>152</v>
      </c>
      <c r="AI615" s="315" t="s">
        <v>3446</v>
      </c>
      <c r="AJ615" s="315" t="s">
        <v>152</v>
      </c>
      <c r="AK615" s="142" t="s">
        <v>152</v>
      </c>
      <c r="AL615" s="142" t="s">
        <v>152</v>
      </c>
      <c r="AM615" s="316" t="s">
        <v>152</v>
      </c>
      <c r="AN615" s="142" t="s">
        <v>152</v>
      </c>
      <c r="AO615" s="315" t="s">
        <v>1469</v>
      </c>
      <c r="AP615" s="315" t="s">
        <v>152</v>
      </c>
      <c r="AQ615" s="316"/>
      <c r="AR615" s="142" t="s">
        <v>152</v>
      </c>
      <c r="AS615" s="315" t="s">
        <v>150</v>
      </c>
      <c r="AT615" s="142" t="s">
        <v>152</v>
      </c>
      <c r="AU615" s="316"/>
      <c r="AV615" s="317" t="s">
        <v>152</v>
      </c>
      <c r="AW615" s="142" t="s">
        <v>152</v>
      </c>
    </row>
    <row r="616" spans="1:49" s="142" customFormat="1">
      <c r="A616" s="142" t="s">
        <v>9879</v>
      </c>
      <c r="B616" s="315" t="s">
        <v>208</v>
      </c>
      <c r="C616" s="142" t="s">
        <v>3444</v>
      </c>
      <c r="D616" s="142" t="s">
        <v>3461</v>
      </c>
      <c r="E616" s="315" t="s">
        <v>9880</v>
      </c>
      <c r="F616" s="315" t="s">
        <v>1789</v>
      </c>
      <c r="G616" s="142" t="s">
        <v>1788</v>
      </c>
      <c r="H616" s="316" t="s">
        <v>3445</v>
      </c>
      <c r="I616" s="317">
        <v>23600</v>
      </c>
      <c r="J616" s="317">
        <v>0</v>
      </c>
      <c r="K616" s="317" t="s">
        <v>152</v>
      </c>
      <c r="L616" s="315">
        <v>0</v>
      </c>
      <c r="M616" s="315" t="s">
        <v>152</v>
      </c>
      <c r="N616" s="315" t="s">
        <v>152</v>
      </c>
      <c r="O616" s="315" t="s">
        <v>152</v>
      </c>
      <c r="P616" s="315" t="s">
        <v>12789</v>
      </c>
      <c r="Q616" s="315" t="s">
        <v>152</v>
      </c>
      <c r="R616" s="315" t="s">
        <v>152</v>
      </c>
      <c r="S616" s="315" t="s">
        <v>152</v>
      </c>
      <c r="T616" s="315" t="s">
        <v>152</v>
      </c>
      <c r="U616" s="315" t="s">
        <v>152</v>
      </c>
      <c r="V616" s="315" t="s">
        <v>152</v>
      </c>
      <c r="W616" s="142" t="s">
        <v>3790</v>
      </c>
      <c r="X616" s="142" t="s">
        <v>6492</v>
      </c>
      <c r="Y616" s="142" t="s">
        <v>152</v>
      </c>
      <c r="Z616" s="142" t="s">
        <v>3446</v>
      </c>
      <c r="AA616" s="315" t="s">
        <v>3447</v>
      </c>
      <c r="AB616" s="142" t="s">
        <v>9881</v>
      </c>
      <c r="AC616" s="142" t="s">
        <v>3446</v>
      </c>
      <c r="AD616" s="142" t="s">
        <v>3446</v>
      </c>
      <c r="AE616" s="142" t="s">
        <v>152</v>
      </c>
      <c r="AF616" s="315"/>
      <c r="AH616" s="318" t="s">
        <v>152</v>
      </c>
      <c r="AI616" s="315" t="s">
        <v>3446</v>
      </c>
      <c r="AJ616" s="315" t="s">
        <v>152</v>
      </c>
      <c r="AK616" s="142" t="s">
        <v>152</v>
      </c>
      <c r="AL616" s="142" t="s">
        <v>152</v>
      </c>
      <c r="AM616" s="316" t="s">
        <v>152</v>
      </c>
      <c r="AN616" s="142" t="s">
        <v>152</v>
      </c>
      <c r="AO616" s="315" t="s">
        <v>1469</v>
      </c>
      <c r="AP616" s="315" t="s">
        <v>152</v>
      </c>
      <c r="AQ616" s="316"/>
      <c r="AR616" s="142" t="s">
        <v>152</v>
      </c>
      <c r="AS616" s="315" t="s">
        <v>150</v>
      </c>
      <c r="AT616" s="142" t="s">
        <v>152</v>
      </c>
      <c r="AU616" s="316"/>
      <c r="AV616" s="317" t="s">
        <v>152</v>
      </c>
      <c r="AW616" s="142" t="s">
        <v>152</v>
      </c>
    </row>
    <row r="617" spans="1:49" s="142" customFormat="1">
      <c r="A617" s="142" t="s">
        <v>11791</v>
      </c>
      <c r="B617" s="315" t="s">
        <v>1813</v>
      </c>
      <c r="C617" s="142" t="s">
        <v>3444</v>
      </c>
      <c r="D617" s="142" t="s">
        <v>3461</v>
      </c>
      <c r="E617" s="315" t="s">
        <v>11792</v>
      </c>
      <c r="F617" s="315" t="s">
        <v>1789</v>
      </c>
      <c r="G617" s="142" t="s">
        <v>1788</v>
      </c>
      <c r="H617" s="316" t="s">
        <v>3445</v>
      </c>
      <c r="I617" s="317">
        <v>32083</v>
      </c>
      <c r="J617" s="317">
        <v>0</v>
      </c>
      <c r="K617" s="317" t="s">
        <v>152</v>
      </c>
      <c r="L617" s="315">
        <v>0</v>
      </c>
      <c r="M617" s="315" t="s">
        <v>152</v>
      </c>
      <c r="N617" s="315" t="s">
        <v>152</v>
      </c>
      <c r="O617" s="315" t="s">
        <v>152</v>
      </c>
      <c r="P617" s="315" t="s">
        <v>13322</v>
      </c>
      <c r="Q617" s="315" t="s">
        <v>152</v>
      </c>
      <c r="R617" s="315" t="s">
        <v>152</v>
      </c>
      <c r="S617" s="315" t="s">
        <v>152</v>
      </c>
      <c r="T617" s="315" t="s">
        <v>152</v>
      </c>
      <c r="U617" s="315" t="s">
        <v>152</v>
      </c>
      <c r="V617" s="315" t="s">
        <v>152</v>
      </c>
      <c r="W617" s="142" t="s">
        <v>7433</v>
      </c>
      <c r="X617" s="142" t="s">
        <v>6492</v>
      </c>
      <c r="Y617" s="142" t="s">
        <v>152</v>
      </c>
      <c r="Z617" s="142" t="s">
        <v>3446</v>
      </c>
      <c r="AA617" s="315" t="s">
        <v>3447</v>
      </c>
      <c r="AB617" s="142" t="s">
        <v>11793</v>
      </c>
      <c r="AC617" s="142" t="s">
        <v>3446</v>
      </c>
      <c r="AD617" s="142" t="s">
        <v>3446</v>
      </c>
      <c r="AE617" s="142" t="s">
        <v>152</v>
      </c>
      <c r="AF617" s="315"/>
      <c r="AH617" s="318" t="s">
        <v>152</v>
      </c>
      <c r="AI617" s="315" t="s">
        <v>3446</v>
      </c>
      <c r="AJ617" s="315" t="s">
        <v>152</v>
      </c>
      <c r="AK617" s="142" t="s">
        <v>152</v>
      </c>
      <c r="AL617" s="142" t="s">
        <v>152</v>
      </c>
      <c r="AM617" s="316" t="s">
        <v>152</v>
      </c>
      <c r="AN617" s="142" t="s">
        <v>152</v>
      </c>
      <c r="AO617" s="315" t="s">
        <v>1469</v>
      </c>
      <c r="AP617" s="315" t="s">
        <v>152</v>
      </c>
      <c r="AQ617" s="316"/>
      <c r="AR617" s="142" t="s">
        <v>152</v>
      </c>
      <c r="AS617" s="315" t="s">
        <v>150</v>
      </c>
      <c r="AT617" s="142" t="s">
        <v>152</v>
      </c>
      <c r="AU617" s="316"/>
      <c r="AV617" s="317" t="s">
        <v>152</v>
      </c>
      <c r="AW617" s="142" t="s">
        <v>152</v>
      </c>
    </row>
    <row r="618" spans="1:49" s="142" customFormat="1">
      <c r="A618" s="142" t="s">
        <v>10201</v>
      </c>
      <c r="B618" s="315" t="s">
        <v>209</v>
      </c>
      <c r="C618" s="142" t="s">
        <v>3444</v>
      </c>
      <c r="D618" s="142" t="s">
        <v>3461</v>
      </c>
      <c r="E618" s="315" t="s">
        <v>10202</v>
      </c>
      <c r="F618" s="315" t="s">
        <v>1789</v>
      </c>
      <c r="G618" s="142" t="s">
        <v>1788</v>
      </c>
      <c r="H618" s="316" t="s">
        <v>3445</v>
      </c>
      <c r="I618" s="317">
        <v>31673</v>
      </c>
      <c r="J618" s="317">
        <v>0</v>
      </c>
      <c r="K618" s="317" t="s">
        <v>152</v>
      </c>
      <c r="L618" s="315">
        <v>0</v>
      </c>
      <c r="M618" s="315" t="s">
        <v>152</v>
      </c>
      <c r="N618" s="315" t="s">
        <v>152</v>
      </c>
      <c r="O618" s="315" t="s">
        <v>152</v>
      </c>
      <c r="P618" s="315" t="s">
        <v>12884</v>
      </c>
      <c r="Q618" s="315" t="s">
        <v>152</v>
      </c>
      <c r="R618" s="315" t="s">
        <v>152</v>
      </c>
      <c r="S618" s="315" t="s">
        <v>152</v>
      </c>
      <c r="T618" s="315" t="s">
        <v>152</v>
      </c>
      <c r="U618" s="315" t="s">
        <v>152</v>
      </c>
      <c r="V618" s="315" t="s">
        <v>152</v>
      </c>
      <c r="W618" s="142" t="s">
        <v>7415</v>
      </c>
      <c r="X618" s="142" t="s">
        <v>6492</v>
      </c>
      <c r="Y618" s="142" t="s">
        <v>152</v>
      </c>
      <c r="Z618" s="142" t="s">
        <v>3446</v>
      </c>
      <c r="AA618" s="315" t="s">
        <v>3447</v>
      </c>
      <c r="AB618" s="142" t="s">
        <v>10203</v>
      </c>
      <c r="AC618" s="142" t="s">
        <v>3446</v>
      </c>
      <c r="AD618" s="142" t="s">
        <v>3446</v>
      </c>
      <c r="AE618" s="142" t="s">
        <v>152</v>
      </c>
      <c r="AF618" s="315"/>
      <c r="AH618" s="318" t="s">
        <v>152</v>
      </c>
      <c r="AI618" s="315" t="s">
        <v>3446</v>
      </c>
      <c r="AJ618" s="315" t="s">
        <v>152</v>
      </c>
      <c r="AK618" s="142" t="s">
        <v>152</v>
      </c>
      <c r="AL618" s="142" t="s">
        <v>152</v>
      </c>
      <c r="AM618" s="316" t="s">
        <v>152</v>
      </c>
      <c r="AN618" s="142" t="s">
        <v>152</v>
      </c>
      <c r="AO618" s="315" t="s">
        <v>1469</v>
      </c>
      <c r="AP618" s="315" t="s">
        <v>152</v>
      </c>
      <c r="AQ618" s="316"/>
      <c r="AR618" s="142" t="s">
        <v>152</v>
      </c>
      <c r="AS618" s="315" t="s">
        <v>150</v>
      </c>
      <c r="AT618" s="142" t="s">
        <v>152</v>
      </c>
      <c r="AU618" s="316"/>
      <c r="AV618" s="317" t="s">
        <v>152</v>
      </c>
      <c r="AW618" s="142" t="s">
        <v>152</v>
      </c>
    </row>
    <row r="619" spans="1:49" s="142" customFormat="1">
      <c r="A619" s="142" t="s">
        <v>11811</v>
      </c>
      <c r="B619" s="315" t="s">
        <v>2882</v>
      </c>
      <c r="C619" s="142" t="s">
        <v>3444</v>
      </c>
      <c r="D619" s="142" t="s">
        <v>3461</v>
      </c>
      <c r="E619" s="315" t="s">
        <v>11812</v>
      </c>
      <c r="F619" s="315" t="s">
        <v>1789</v>
      </c>
      <c r="G619" s="142" t="s">
        <v>1788</v>
      </c>
      <c r="H619" s="316" t="s">
        <v>3445</v>
      </c>
      <c r="I619" s="317">
        <v>23484</v>
      </c>
      <c r="J619" s="317">
        <v>0</v>
      </c>
      <c r="K619" s="317" t="s">
        <v>152</v>
      </c>
      <c r="L619" s="315">
        <v>51</v>
      </c>
      <c r="M619" s="315" t="s">
        <v>152</v>
      </c>
      <c r="N619" s="315" t="s">
        <v>152</v>
      </c>
      <c r="O619" s="315" t="s">
        <v>152</v>
      </c>
      <c r="P619" s="315" t="s">
        <v>13330</v>
      </c>
      <c r="Q619" s="315" t="s">
        <v>152</v>
      </c>
      <c r="R619" s="315" t="s">
        <v>152</v>
      </c>
      <c r="S619" s="315" t="s">
        <v>152</v>
      </c>
      <c r="T619" s="315" t="s">
        <v>152</v>
      </c>
      <c r="U619" s="315" t="s">
        <v>152</v>
      </c>
      <c r="V619" s="315" t="s">
        <v>152</v>
      </c>
      <c r="W619" s="142" t="s">
        <v>4724</v>
      </c>
      <c r="X619" s="142" t="s">
        <v>6493</v>
      </c>
      <c r="Y619" s="142" t="s">
        <v>152</v>
      </c>
      <c r="Z619" s="142" t="s">
        <v>3446</v>
      </c>
      <c r="AA619" s="315" t="s">
        <v>3447</v>
      </c>
      <c r="AB619" s="142" t="s">
        <v>11813</v>
      </c>
      <c r="AC619" s="142" t="s">
        <v>3446</v>
      </c>
      <c r="AD619" s="142" t="s">
        <v>3446</v>
      </c>
      <c r="AE619" s="142" t="s">
        <v>152</v>
      </c>
      <c r="AF619" s="315"/>
      <c r="AH619" s="318" t="s">
        <v>152</v>
      </c>
      <c r="AI619" s="315" t="s">
        <v>3446</v>
      </c>
      <c r="AJ619" s="315" t="s">
        <v>152</v>
      </c>
      <c r="AK619" s="142" t="s">
        <v>152</v>
      </c>
      <c r="AL619" s="142" t="s">
        <v>152</v>
      </c>
      <c r="AM619" s="316" t="s">
        <v>152</v>
      </c>
      <c r="AN619" s="142" t="s">
        <v>152</v>
      </c>
      <c r="AO619" s="315" t="s">
        <v>1469</v>
      </c>
      <c r="AP619" s="315" t="s">
        <v>152</v>
      </c>
      <c r="AQ619" s="316"/>
      <c r="AR619" s="142" t="s">
        <v>152</v>
      </c>
      <c r="AS619" s="315" t="s">
        <v>150</v>
      </c>
      <c r="AT619" s="142" t="s">
        <v>152</v>
      </c>
      <c r="AU619" s="316"/>
      <c r="AV619" s="317" t="s">
        <v>152</v>
      </c>
      <c r="AW619" s="142" t="s">
        <v>152</v>
      </c>
    </row>
    <row r="620" spans="1:49" s="142" customFormat="1">
      <c r="A620" s="142" t="s">
        <v>9876</v>
      </c>
      <c r="B620" s="315" t="s">
        <v>210</v>
      </c>
      <c r="C620" s="142" t="s">
        <v>3444</v>
      </c>
      <c r="D620" s="142" t="s">
        <v>3461</v>
      </c>
      <c r="E620" s="315" t="s">
        <v>9877</v>
      </c>
      <c r="F620" s="315" t="s">
        <v>1789</v>
      </c>
      <c r="G620" s="142" t="s">
        <v>1788</v>
      </c>
      <c r="H620" s="316" t="s">
        <v>3445</v>
      </c>
      <c r="I620" s="317">
        <v>30704</v>
      </c>
      <c r="J620" s="317">
        <v>0</v>
      </c>
      <c r="K620" s="317" t="s">
        <v>152</v>
      </c>
      <c r="L620" s="315">
        <v>0</v>
      </c>
      <c r="M620" s="315" t="s">
        <v>152</v>
      </c>
      <c r="N620" s="315" t="s">
        <v>152</v>
      </c>
      <c r="O620" s="315" t="s">
        <v>152</v>
      </c>
      <c r="P620" s="315" t="s">
        <v>12788</v>
      </c>
      <c r="Q620" s="315" t="s">
        <v>152</v>
      </c>
      <c r="R620" s="315" t="s">
        <v>152</v>
      </c>
      <c r="S620" s="315" t="s">
        <v>152</v>
      </c>
      <c r="T620" s="315" t="s">
        <v>152</v>
      </c>
      <c r="U620" s="315" t="s">
        <v>152</v>
      </c>
      <c r="V620" s="315" t="s">
        <v>152</v>
      </c>
      <c r="W620" s="142" t="s">
        <v>4725</v>
      </c>
      <c r="X620" s="142" t="s">
        <v>6492</v>
      </c>
      <c r="Y620" s="142" t="s">
        <v>152</v>
      </c>
      <c r="Z620" s="142" t="s">
        <v>3446</v>
      </c>
      <c r="AA620" s="315" t="s">
        <v>3447</v>
      </c>
      <c r="AB620" s="142" t="s">
        <v>9878</v>
      </c>
      <c r="AC620" s="142" t="s">
        <v>3446</v>
      </c>
      <c r="AD620" s="142" t="s">
        <v>3446</v>
      </c>
      <c r="AE620" s="142" t="s">
        <v>152</v>
      </c>
      <c r="AF620" s="315"/>
      <c r="AH620" s="318" t="s">
        <v>152</v>
      </c>
      <c r="AI620" s="315" t="s">
        <v>3446</v>
      </c>
      <c r="AJ620" s="315" t="s">
        <v>152</v>
      </c>
      <c r="AK620" s="142" t="s">
        <v>152</v>
      </c>
      <c r="AL620" s="142" t="s">
        <v>152</v>
      </c>
      <c r="AM620" s="316" t="s">
        <v>152</v>
      </c>
      <c r="AN620" s="142" t="s">
        <v>152</v>
      </c>
      <c r="AO620" s="315" t="s">
        <v>1469</v>
      </c>
      <c r="AP620" s="315" t="s">
        <v>152</v>
      </c>
      <c r="AQ620" s="316"/>
      <c r="AR620" s="142" t="s">
        <v>152</v>
      </c>
      <c r="AS620" s="315" t="s">
        <v>150</v>
      </c>
      <c r="AT620" s="142" t="s">
        <v>152</v>
      </c>
      <c r="AU620" s="316"/>
      <c r="AV620" s="317" t="s">
        <v>152</v>
      </c>
      <c r="AW620" s="142" t="s">
        <v>152</v>
      </c>
    </row>
    <row r="621" spans="1:49" s="142" customFormat="1">
      <c r="A621" s="142" t="s">
        <v>9867</v>
      </c>
      <c r="B621" s="315" t="s">
        <v>211</v>
      </c>
      <c r="C621" s="142" t="s">
        <v>3444</v>
      </c>
      <c r="D621" s="142" t="s">
        <v>3461</v>
      </c>
      <c r="E621" s="315" t="s">
        <v>9868</v>
      </c>
      <c r="F621" s="315" t="s">
        <v>1789</v>
      </c>
      <c r="G621" s="142" t="s">
        <v>1788</v>
      </c>
      <c r="H621" s="316" t="s">
        <v>3445</v>
      </c>
      <c r="I621" s="317">
        <v>26832</v>
      </c>
      <c r="J621" s="317">
        <v>0</v>
      </c>
      <c r="K621" s="317" t="s">
        <v>152</v>
      </c>
      <c r="L621" s="315">
        <v>0</v>
      </c>
      <c r="M621" s="315" t="s">
        <v>152</v>
      </c>
      <c r="N621" s="315" t="s">
        <v>152</v>
      </c>
      <c r="O621" s="315" t="s">
        <v>152</v>
      </c>
      <c r="P621" s="315" t="s">
        <v>12785</v>
      </c>
      <c r="Q621" s="315" t="s">
        <v>152</v>
      </c>
      <c r="R621" s="315" t="s">
        <v>152</v>
      </c>
      <c r="S621" s="315" t="s">
        <v>152</v>
      </c>
      <c r="T621" s="315" t="s">
        <v>152</v>
      </c>
      <c r="U621" s="315" t="s">
        <v>152</v>
      </c>
      <c r="V621" s="315" t="s">
        <v>152</v>
      </c>
      <c r="W621" s="142" t="s">
        <v>4726</v>
      </c>
      <c r="X621" s="142" t="s">
        <v>6492</v>
      </c>
      <c r="Y621" s="142" t="s">
        <v>152</v>
      </c>
      <c r="Z621" s="142" t="s">
        <v>3446</v>
      </c>
      <c r="AA621" s="315" t="s">
        <v>3447</v>
      </c>
      <c r="AB621" s="142" t="s">
        <v>9869</v>
      </c>
      <c r="AC621" s="142" t="s">
        <v>3446</v>
      </c>
      <c r="AD621" s="142" t="s">
        <v>3446</v>
      </c>
      <c r="AE621" s="142" t="s">
        <v>152</v>
      </c>
      <c r="AF621" s="315"/>
      <c r="AH621" s="318" t="s">
        <v>152</v>
      </c>
      <c r="AI621" s="315" t="s">
        <v>3446</v>
      </c>
      <c r="AJ621" s="315" t="s">
        <v>152</v>
      </c>
      <c r="AK621" s="142" t="s">
        <v>152</v>
      </c>
      <c r="AL621" s="142" t="s">
        <v>152</v>
      </c>
      <c r="AM621" s="316" t="s">
        <v>152</v>
      </c>
      <c r="AN621" s="142" t="s">
        <v>152</v>
      </c>
      <c r="AO621" s="315" t="s">
        <v>1469</v>
      </c>
      <c r="AP621" s="315" t="s">
        <v>152</v>
      </c>
      <c r="AQ621" s="316"/>
      <c r="AR621" s="142" t="s">
        <v>152</v>
      </c>
      <c r="AS621" s="315" t="s">
        <v>150</v>
      </c>
      <c r="AT621" s="142" t="s">
        <v>152</v>
      </c>
      <c r="AU621" s="316"/>
      <c r="AV621" s="317" t="s">
        <v>152</v>
      </c>
      <c r="AW621" s="142" t="s">
        <v>152</v>
      </c>
    </row>
    <row r="622" spans="1:49" s="142" customFormat="1">
      <c r="A622" s="142" t="s">
        <v>10198</v>
      </c>
      <c r="B622" s="315" t="s">
        <v>212</v>
      </c>
      <c r="C622" s="142" t="s">
        <v>3444</v>
      </c>
      <c r="D622" s="142" t="s">
        <v>3461</v>
      </c>
      <c r="E622" s="315" t="s">
        <v>10199</v>
      </c>
      <c r="F622" s="315" t="s">
        <v>1789</v>
      </c>
      <c r="G622" s="142" t="s">
        <v>1788</v>
      </c>
      <c r="H622" s="316" t="s">
        <v>3445</v>
      </c>
      <c r="I622" s="317">
        <v>30487</v>
      </c>
      <c r="J622" s="317">
        <v>0</v>
      </c>
      <c r="K622" s="317" t="s">
        <v>152</v>
      </c>
      <c r="L622" s="315">
        <v>0</v>
      </c>
      <c r="M622" s="315" t="s">
        <v>152</v>
      </c>
      <c r="N622" s="315" t="s">
        <v>152</v>
      </c>
      <c r="O622" s="315" t="s">
        <v>152</v>
      </c>
      <c r="P622" s="315" t="s">
        <v>12883</v>
      </c>
      <c r="Q622" s="315" t="s">
        <v>152</v>
      </c>
      <c r="R622" s="315" t="s">
        <v>152</v>
      </c>
      <c r="S622" s="315" t="s">
        <v>152</v>
      </c>
      <c r="T622" s="315" t="s">
        <v>152</v>
      </c>
      <c r="U622" s="315" t="s">
        <v>152</v>
      </c>
      <c r="V622" s="315" t="s">
        <v>152</v>
      </c>
      <c r="W622" s="142" t="s">
        <v>7414</v>
      </c>
      <c r="X622" s="142" t="s">
        <v>6492</v>
      </c>
      <c r="Y622" s="142" t="s">
        <v>152</v>
      </c>
      <c r="Z622" s="142" t="s">
        <v>3446</v>
      </c>
      <c r="AA622" s="315" t="s">
        <v>3447</v>
      </c>
      <c r="AB622" s="142" t="s">
        <v>10200</v>
      </c>
      <c r="AC622" s="142" t="s">
        <v>3446</v>
      </c>
      <c r="AD622" s="142" t="s">
        <v>3446</v>
      </c>
      <c r="AE622" s="142" t="s">
        <v>152</v>
      </c>
      <c r="AF622" s="315"/>
      <c r="AH622" s="318" t="s">
        <v>152</v>
      </c>
      <c r="AI622" s="315" t="s">
        <v>3446</v>
      </c>
      <c r="AJ622" s="315" t="s">
        <v>152</v>
      </c>
      <c r="AK622" s="142" t="s">
        <v>152</v>
      </c>
      <c r="AL622" s="142" t="s">
        <v>152</v>
      </c>
      <c r="AM622" s="316" t="s">
        <v>152</v>
      </c>
      <c r="AN622" s="142" t="s">
        <v>152</v>
      </c>
      <c r="AO622" s="315" t="s">
        <v>1469</v>
      </c>
      <c r="AP622" s="315" t="s">
        <v>152</v>
      </c>
      <c r="AQ622" s="316"/>
      <c r="AR622" s="142" t="s">
        <v>152</v>
      </c>
      <c r="AS622" s="315" t="s">
        <v>150</v>
      </c>
      <c r="AT622" s="142" t="s">
        <v>152</v>
      </c>
      <c r="AU622" s="316"/>
      <c r="AV622" s="317" t="s">
        <v>152</v>
      </c>
      <c r="AW622" s="142" t="s">
        <v>152</v>
      </c>
    </row>
    <row r="623" spans="1:49" s="142" customFormat="1">
      <c r="A623" s="142" t="s">
        <v>8763</v>
      </c>
      <c r="B623" s="315" t="s">
        <v>5273</v>
      </c>
      <c r="C623" s="142" t="s">
        <v>3444</v>
      </c>
      <c r="D623" s="142" t="s">
        <v>5270</v>
      </c>
      <c r="E623" s="315" t="s">
        <v>8764</v>
      </c>
      <c r="F623" s="315" t="s">
        <v>1789</v>
      </c>
      <c r="G623" s="142" t="s">
        <v>1788</v>
      </c>
      <c r="H623" s="316" t="s">
        <v>3445</v>
      </c>
      <c r="I623" s="317">
        <v>10967</v>
      </c>
      <c r="J623" s="317">
        <v>0</v>
      </c>
      <c r="K623" s="317" t="s">
        <v>152</v>
      </c>
      <c r="L623" s="315">
        <v>56</v>
      </c>
      <c r="M623" s="315" t="s">
        <v>152</v>
      </c>
      <c r="N623" s="315" t="s">
        <v>152</v>
      </c>
      <c r="O623" s="315" t="s">
        <v>152</v>
      </c>
      <c r="P623" s="315" t="s">
        <v>12516</v>
      </c>
      <c r="Q623" s="315" t="s">
        <v>152</v>
      </c>
      <c r="R623" s="315" t="s">
        <v>152</v>
      </c>
      <c r="S623" s="315" t="s">
        <v>152</v>
      </c>
      <c r="T623" s="315" t="s">
        <v>152</v>
      </c>
      <c r="U623" s="315" t="s">
        <v>152</v>
      </c>
      <c r="V623" s="315" t="s">
        <v>152</v>
      </c>
      <c r="W623" s="142" t="s">
        <v>6495</v>
      </c>
      <c r="X623" s="142" t="s">
        <v>6492</v>
      </c>
      <c r="Y623" s="142" t="s">
        <v>152</v>
      </c>
      <c r="Z623" s="142" t="s">
        <v>3446</v>
      </c>
      <c r="AA623" s="315" t="s">
        <v>3447</v>
      </c>
      <c r="AB623" s="142" t="s">
        <v>8765</v>
      </c>
      <c r="AC623" s="142" t="s">
        <v>3446</v>
      </c>
      <c r="AD623" s="142" t="s">
        <v>3446</v>
      </c>
      <c r="AE623" s="142" t="s">
        <v>152</v>
      </c>
      <c r="AF623" s="315"/>
      <c r="AH623" s="318" t="s">
        <v>152</v>
      </c>
      <c r="AI623" s="315" t="s">
        <v>3446</v>
      </c>
      <c r="AJ623" s="315" t="s">
        <v>152</v>
      </c>
      <c r="AK623" s="142" t="s">
        <v>152</v>
      </c>
      <c r="AL623" s="142" t="s">
        <v>1787</v>
      </c>
      <c r="AM623" s="316" t="s">
        <v>5274</v>
      </c>
      <c r="AN623" s="142" t="s">
        <v>152</v>
      </c>
      <c r="AO623" s="315" t="s">
        <v>1469</v>
      </c>
      <c r="AP623" s="315" t="s">
        <v>152</v>
      </c>
      <c r="AQ623" s="316"/>
      <c r="AR623" s="142" t="s">
        <v>152</v>
      </c>
      <c r="AS623" s="315" t="s">
        <v>150</v>
      </c>
      <c r="AT623" s="142" t="s">
        <v>152</v>
      </c>
      <c r="AU623" s="316"/>
      <c r="AV623" s="317" t="s">
        <v>152</v>
      </c>
      <c r="AW623" s="142" t="s">
        <v>152</v>
      </c>
    </row>
    <row r="624" spans="1:49" s="142" customFormat="1">
      <c r="A624" s="142" t="s">
        <v>8766</v>
      </c>
      <c r="B624" s="315" t="s">
        <v>5272</v>
      </c>
      <c r="C624" s="142" t="s">
        <v>3444</v>
      </c>
      <c r="D624" s="142" t="s">
        <v>5270</v>
      </c>
      <c r="E624" s="315" t="s">
        <v>8767</v>
      </c>
      <c r="F624" s="315" t="s">
        <v>1789</v>
      </c>
      <c r="G624" s="142" t="s">
        <v>1788</v>
      </c>
      <c r="H624" s="316" t="s">
        <v>3445</v>
      </c>
      <c r="I624" s="317">
        <v>10105</v>
      </c>
      <c r="J624" s="317">
        <v>0</v>
      </c>
      <c r="K624" s="317" t="s">
        <v>152</v>
      </c>
      <c r="L624" s="315">
        <v>52</v>
      </c>
      <c r="M624" s="315" t="s">
        <v>152</v>
      </c>
      <c r="N624" s="315" t="s">
        <v>152</v>
      </c>
      <c r="O624" s="315" t="s">
        <v>152</v>
      </c>
      <c r="P624" s="315" t="s">
        <v>12517</v>
      </c>
      <c r="Q624" s="315" t="s">
        <v>152</v>
      </c>
      <c r="R624" s="315" t="s">
        <v>152</v>
      </c>
      <c r="S624" s="315" t="s">
        <v>152</v>
      </c>
      <c r="T624" s="315" t="s">
        <v>152</v>
      </c>
      <c r="U624" s="315" t="s">
        <v>152</v>
      </c>
      <c r="V624" s="315" t="s">
        <v>152</v>
      </c>
      <c r="W624" s="142" t="s">
        <v>6496</v>
      </c>
      <c r="X624" s="142" t="s">
        <v>6493</v>
      </c>
      <c r="Y624" s="142" t="s">
        <v>152</v>
      </c>
      <c r="Z624" s="142" t="s">
        <v>3446</v>
      </c>
      <c r="AA624" s="315" t="s">
        <v>3447</v>
      </c>
      <c r="AB624" s="142" t="s">
        <v>8768</v>
      </c>
      <c r="AC624" s="142" t="s">
        <v>3446</v>
      </c>
      <c r="AD624" s="142" t="s">
        <v>3446</v>
      </c>
      <c r="AE624" s="142" t="s">
        <v>152</v>
      </c>
      <c r="AF624" s="315"/>
      <c r="AH624" s="318" t="s">
        <v>152</v>
      </c>
      <c r="AI624" s="315" t="s">
        <v>3446</v>
      </c>
      <c r="AJ624" s="315" t="s">
        <v>152</v>
      </c>
      <c r="AK624" s="142" t="s">
        <v>152</v>
      </c>
      <c r="AL624" s="142" t="s">
        <v>152</v>
      </c>
      <c r="AM624" s="316" t="s">
        <v>152</v>
      </c>
      <c r="AN624" s="142" t="s">
        <v>152</v>
      </c>
      <c r="AO624" s="315" t="s">
        <v>1469</v>
      </c>
      <c r="AP624" s="315" t="s">
        <v>152</v>
      </c>
      <c r="AQ624" s="316"/>
      <c r="AR624" s="142" t="s">
        <v>152</v>
      </c>
      <c r="AS624" s="315" t="s">
        <v>150</v>
      </c>
      <c r="AT624" s="142" t="s">
        <v>152</v>
      </c>
      <c r="AU624" s="316"/>
      <c r="AV624" s="317" t="s">
        <v>152</v>
      </c>
      <c r="AW624" s="142" t="s">
        <v>152</v>
      </c>
    </row>
    <row r="625" spans="1:49" s="142" customFormat="1">
      <c r="A625" s="142" t="s">
        <v>8775</v>
      </c>
      <c r="B625" s="315" t="s">
        <v>5110</v>
      </c>
      <c r="C625" s="142" t="s">
        <v>3444</v>
      </c>
      <c r="D625" s="142" t="s">
        <v>5270</v>
      </c>
      <c r="E625" s="315" t="s">
        <v>8776</v>
      </c>
      <c r="F625" s="315" t="s">
        <v>1789</v>
      </c>
      <c r="G625" s="142" t="s">
        <v>1788</v>
      </c>
      <c r="H625" s="316" t="s">
        <v>3445</v>
      </c>
      <c r="I625" s="317">
        <v>13035</v>
      </c>
      <c r="J625" s="317">
        <v>0</v>
      </c>
      <c r="K625" s="317" t="s">
        <v>152</v>
      </c>
      <c r="L625" s="315">
        <v>0</v>
      </c>
      <c r="M625" s="315" t="s">
        <v>152</v>
      </c>
      <c r="N625" s="315" t="s">
        <v>152</v>
      </c>
      <c r="O625" s="315" t="s">
        <v>152</v>
      </c>
      <c r="P625" s="315" t="s">
        <v>12520</v>
      </c>
      <c r="Q625" s="315" t="s">
        <v>152</v>
      </c>
      <c r="R625" s="315" t="s">
        <v>152</v>
      </c>
      <c r="S625" s="315" t="s">
        <v>152</v>
      </c>
      <c r="T625" s="315" t="s">
        <v>152</v>
      </c>
      <c r="U625" s="315" t="s">
        <v>152</v>
      </c>
      <c r="V625" s="315" t="s">
        <v>152</v>
      </c>
      <c r="W625" s="142" t="s">
        <v>6499</v>
      </c>
      <c r="X625" s="142" t="s">
        <v>6493</v>
      </c>
      <c r="Y625" s="142" t="s">
        <v>152</v>
      </c>
      <c r="Z625" s="142" t="s">
        <v>3446</v>
      </c>
      <c r="AA625" s="315" t="s">
        <v>3447</v>
      </c>
      <c r="AB625" s="142" t="s">
        <v>8777</v>
      </c>
      <c r="AC625" s="142" t="s">
        <v>3446</v>
      </c>
      <c r="AD625" s="142" t="s">
        <v>3446</v>
      </c>
      <c r="AE625" s="142" t="s">
        <v>152</v>
      </c>
      <c r="AF625" s="315"/>
      <c r="AH625" s="318" t="s">
        <v>152</v>
      </c>
      <c r="AI625" s="315" t="s">
        <v>3446</v>
      </c>
      <c r="AJ625" s="315" t="s">
        <v>152</v>
      </c>
      <c r="AK625" s="142" t="s">
        <v>152</v>
      </c>
      <c r="AL625" s="142" t="s">
        <v>152</v>
      </c>
      <c r="AM625" s="316" t="s">
        <v>152</v>
      </c>
      <c r="AN625" s="142" t="s">
        <v>152</v>
      </c>
      <c r="AO625" s="315" t="s">
        <v>1469</v>
      </c>
      <c r="AP625" s="315" t="s">
        <v>152</v>
      </c>
      <c r="AQ625" s="316"/>
      <c r="AR625" s="142" t="s">
        <v>152</v>
      </c>
      <c r="AS625" s="315" t="s">
        <v>150</v>
      </c>
      <c r="AT625" s="142" t="s">
        <v>152</v>
      </c>
      <c r="AU625" s="316"/>
      <c r="AV625" s="317" t="s">
        <v>152</v>
      </c>
      <c r="AW625" s="142" t="s">
        <v>152</v>
      </c>
    </row>
    <row r="626" spans="1:49" s="142" customFormat="1">
      <c r="A626" s="142" t="s">
        <v>8793</v>
      </c>
      <c r="B626" s="315" t="s">
        <v>5111</v>
      </c>
      <c r="C626" s="142" t="s">
        <v>3444</v>
      </c>
      <c r="D626" s="142" t="s">
        <v>5270</v>
      </c>
      <c r="E626" s="315" t="s">
        <v>8794</v>
      </c>
      <c r="F626" s="315" t="s">
        <v>1789</v>
      </c>
      <c r="G626" s="142" t="s">
        <v>1788</v>
      </c>
      <c r="H626" s="316" t="s">
        <v>3445</v>
      </c>
      <c r="I626" s="317">
        <v>13735</v>
      </c>
      <c r="J626" s="317">
        <v>0</v>
      </c>
      <c r="K626" s="317" t="s">
        <v>152</v>
      </c>
      <c r="L626" s="315">
        <v>84</v>
      </c>
      <c r="M626" s="315" t="s">
        <v>152</v>
      </c>
      <c r="N626" s="315" t="s">
        <v>152</v>
      </c>
      <c r="O626" s="315" t="s">
        <v>152</v>
      </c>
      <c r="P626" s="315" t="s">
        <v>12526</v>
      </c>
      <c r="Q626" s="315" t="s">
        <v>152</v>
      </c>
      <c r="R626" s="315" t="s">
        <v>152</v>
      </c>
      <c r="S626" s="315" t="s">
        <v>152</v>
      </c>
      <c r="T626" s="315" t="s">
        <v>152</v>
      </c>
      <c r="U626" s="315" t="s">
        <v>152</v>
      </c>
      <c r="V626" s="315" t="s">
        <v>152</v>
      </c>
      <c r="W626" s="142" t="s">
        <v>6505</v>
      </c>
      <c r="X626" s="142" t="s">
        <v>6492</v>
      </c>
      <c r="Y626" s="142" t="s">
        <v>152</v>
      </c>
      <c r="Z626" s="142" t="s">
        <v>3446</v>
      </c>
      <c r="AA626" s="315" t="s">
        <v>3447</v>
      </c>
      <c r="AB626" s="142" t="s">
        <v>8795</v>
      </c>
      <c r="AC626" s="142" t="s">
        <v>3446</v>
      </c>
      <c r="AD626" s="142" t="s">
        <v>3446</v>
      </c>
      <c r="AE626" s="142" t="s">
        <v>152</v>
      </c>
      <c r="AF626" s="315"/>
      <c r="AH626" s="318" t="s">
        <v>152</v>
      </c>
      <c r="AI626" s="315" t="s">
        <v>3446</v>
      </c>
      <c r="AJ626" s="315" t="s">
        <v>152</v>
      </c>
      <c r="AK626" s="142" t="s">
        <v>152</v>
      </c>
      <c r="AL626" s="142" t="s">
        <v>152</v>
      </c>
      <c r="AM626" s="316" t="s">
        <v>152</v>
      </c>
      <c r="AN626" s="142" t="s">
        <v>152</v>
      </c>
      <c r="AO626" s="315" t="s">
        <v>1469</v>
      </c>
      <c r="AP626" s="315" t="s">
        <v>152</v>
      </c>
      <c r="AQ626" s="316"/>
      <c r="AR626" s="142" t="s">
        <v>152</v>
      </c>
      <c r="AS626" s="315" t="s">
        <v>150</v>
      </c>
      <c r="AT626" s="142" t="s">
        <v>152</v>
      </c>
      <c r="AU626" s="316"/>
      <c r="AV626" s="317" t="s">
        <v>152</v>
      </c>
      <c r="AW626" s="142" t="s">
        <v>152</v>
      </c>
    </row>
    <row r="627" spans="1:49" s="142" customFormat="1">
      <c r="A627" s="142" t="s">
        <v>8769</v>
      </c>
      <c r="B627" s="315" t="s">
        <v>5112</v>
      </c>
      <c r="C627" s="142" t="s">
        <v>3444</v>
      </c>
      <c r="D627" s="142" t="s">
        <v>5270</v>
      </c>
      <c r="E627" s="315" t="s">
        <v>8770</v>
      </c>
      <c r="F627" s="315" t="s">
        <v>1789</v>
      </c>
      <c r="G627" s="142" t="s">
        <v>1788</v>
      </c>
      <c r="H627" s="316" t="s">
        <v>3445</v>
      </c>
      <c r="I627" s="317">
        <v>10018</v>
      </c>
      <c r="J627" s="317">
        <v>0</v>
      </c>
      <c r="K627" s="317" t="s">
        <v>152</v>
      </c>
      <c r="L627" s="315">
        <v>346</v>
      </c>
      <c r="M627" s="315" t="s">
        <v>152</v>
      </c>
      <c r="N627" s="315" t="s">
        <v>152</v>
      </c>
      <c r="O627" s="315" t="s">
        <v>152</v>
      </c>
      <c r="P627" s="315" t="s">
        <v>12518</v>
      </c>
      <c r="Q627" s="315" t="s">
        <v>152</v>
      </c>
      <c r="R627" s="315" t="s">
        <v>152</v>
      </c>
      <c r="S627" s="315" t="s">
        <v>152</v>
      </c>
      <c r="T627" s="315" t="s">
        <v>152</v>
      </c>
      <c r="U627" s="315" t="s">
        <v>152</v>
      </c>
      <c r="V627" s="315" t="s">
        <v>152</v>
      </c>
      <c r="W627" s="142" t="s">
        <v>6497</v>
      </c>
      <c r="X627" s="142" t="s">
        <v>6493</v>
      </c>
      <c r="Y627" s="142" t="s">
        <v>152</v>
      </c>
      <c r="Z627" s="142" t="s">
        <v>3446</v>
      </c>
      <c r="AA627" s="315" t="s">
        <v>3447</v>
      </c>
      <c r="AB627" s="142" t="s">
        <v>8771</v>
      </c>
      <c r="AC627" s="142" t="s">
        <v>3446</v>
      </c>
      <c r="AD627" s="142" t="s">
        <v>3446</v>
      </c>
      <c r="AE627" s="142" t="s">
        <v>152</v>
      </c>
      <c r="AF627" s="315"/>
      <c r="AH627" s="318" t="s">
        <v>152</v>
      </c>
      <c r="AI627" s="315" t="s">
        <v>3446</v>
      </c>
      <c r="AJ627" s="315" t="s">
        <v>152</v>
      </c>
      <c r="AK627" s="142" t="s">
        <v>152</v>
      </c>
      <c r="AL627" s="142" t="s">
        <v>152</v>
      </c>
      <c r="AM627" s="316" t="s">
        <v>152</v>
      </c>
      <c r="AN627" s="142" t="s">
        <v>152</v>
      </c>
      <c r="AO627" s="315" t="s">
        <v>1469</v>
      </c>
      <c r="AP627" s="315" t="s">
        <v>152</v>
      </c>
      <c r="AQ627" s="316"/>
      <c r="AR627" s="142" t="s">
        <v>152</v>
      </c>
      <c r="AS627" s="315" t="s">
        <v>150</v>
      </c>
      <c r="AT627" s="142" t="s">
        <v>152</v>
      </c>
      <c r="AU627" s="316"/>
      <c r="AV627" s="317" t="s">
        <v>152</v>
      </c>
      <c r="AW627" s="142" t="s">
        <v>152</v>
      </c>
    </row>
    <row r="628" spans="1:49" s="142" customFormat="1">
      <c r="A628" s="142" t="s">
        <v>8772</v>
      </c>
      <c r="B628" s="315" t="s">
        <v>5113</v>
      </c>
      <c r="C628" s="142" t="s">
        <v>3444</v>
      </c>
      <c r="D628" s="142" t="s">
        <v>5270</v>
      </c>
      <c r="E628" s="315" t="s">
        <v>8773</v>
      </c>
      <c r="F628" s="315" t="s">
        <v>1789</v>
      </c>
      <c r="G628" s="142" t="s">
        <v>1788</v>
      </c>
      <c r="H628" s="316" t="s">
        <v>3445</v>
      </c>
      <c r="I628" s="317">
        <v>10859</v>
      </c>
      <c r="J628" s="317">
        <v>0</v>
      </c>
      <c r="K628" s="317" t="s">
        <v>152</v>
      </c>
      <c r="L628" s="315">
        <v>56</v>
      </c>
      <c r="M628" s="315" t="s">
        <v>152</v>
      </c>
      <c r="N628" s="315" t="s">
        <v>152</v>
      </c>
      <c r="O628" s="315" t="s">
        <v>152</v>
      </c>
      <c r="P628" s="315" t="s">
        <v>12519</v>
      </c>
      <c r="Q628" s="315" t="s">
        <v>152</v>
      </c>
      <c r="R628" s="315" t="s">
        <v>152</v>
      </c>
      <c r="S628" s="315" t="s">
        <v>152</v>
      </c>
      <c r="T628" s="315" t="s">
        <v>152</v>
      </c>
      <c r="U628" s="315" t="s">
        <v>152</v>
      </c>
      <c r="V628" s="315" t="s">
        <v>152</v>
      </c>
      <c r="W628" s="142" t="s">
        <v>6498</v>
      </c>
      <c r="X628" s="142" t="s">
        <v>6493</v>
      </c>
      <c r="Y628" s="142" t="s">
        <v>152</v>
      </c>
      <c r="Z628" s="142" t="s">
        <v>3446</v>
      </c>
      <c r="AA628" s="315" t="s">
        <v>3447</v>
      </c>
      <c r="AB628" s="142" t="s">
        <v>8774</v>
      </c>
      <c r="AC628" s="142" t="s">
        <v>3446</v>
      </c>
      <c r="AD628" s="142" t="s">
        <v>3446</v>
      </c>
      <c r="AE628" s="142" t="s">
        <v>152</v>
      </c>
      <c r="AF628" s="315"/>
      <c r="AH628" s="318" t="s">
        <v>152</v>
      </c>
      <c r="AI628" s="315" t="s">
        <v>3446</v>
      </c>
      <c r="AJ628" s="315" t="s">
        <v>152</v>
      </c>
      <c r="AK628" s="142" t="s">
        <v>152</v>
      </c>
      <c r="AL628" s="142" t="s">
        <v>152</v>
      </c>
      <c r="AM628" s="316" t="s">
        <v>152</v>
      </c>
      <c r="AN628" s="142" t="s">
        <v>152</v>
      </c>
      <c r="AO628" s="315" t="s">
        <v>1469</v>
      </c>
      <c r="AP628" s="315" t="s">
        <v>152</v>
      </c>
      <c r="AQ628" s="316"/>
      <c r="AR628" s="142" t="s">
        <v>152</v>
      </c>
      <c r="AS628" s="315" t="s">
        <v>150</v>
      </c>
      <c r="AT628" s="142" t="s">
        <v>152</v>
      </c>
      <c r="AU628" s="316"/>
      <c r="AV628" s="317" t="s">
        <v>152</v>
      </c>
      <c r="AW628" s="142" t="s">
        <v>152</v>
      </c>
    </row>
    <row r="629" spans="1:49" s="142" customFormat="1">
      <c r="A629" s="142" t="s">
        <v>8778</v>
      </c>
      <c r="B629" s="315" t="s">
        <v>5114</v>
      </c>
      <c r="C629" s="142" t="s">
        <v>3444</v>
      </c>
      <c r="D629" s="142" t="s">
        <v>5270</v>
      </c>
      <c r="E629" s="315" t="s">
        <v>8779</v>
      </c>
      <c r="F629" s="315" t="s">
        <v>1789</v>
      </c>
      <c r="G629" s="142" t="s">
        <v>1788</v>
      </c>
      <c r="H629" s="316" t="s">
        <v>3445</v>
      </c>
      <c r="I629" s="317">
        <v>10664</v>
      </c>
      <c r="J629" s="317">
        <v>0</v>
      </c>
      <c r="K629" s="317" t="s">
        <v>152</v>
      </c>
      <c r="L629" s="315">
        <v>102</v>
      </c>
      <c r="M629" s="315" t="s">
        <v>152</v>
      </c>
      <c r="N629" s="315" t="s">
        <v>152</v>
      </c>
      <c r="O629" s="315" t="s">
        <v>152</v>
      </c>
      <c r="P629" s="315" t="s">
        <v>12521</v>
      </c>
      <c r="Q629" s="315" t="s">
        <v>152</v>
      </c>
      <c r="R629" s="315" t="s">
        <v>152</v>
      </c>
      <c r="S629" s="315" t="s">
        <v>152</v>
      </c>
      <c r="T629" s="315" t="s">
        <v>152</v>
      </c>
      <c r="U629" s="315" t="s">
        <v>152</v>
      </c>
      <c r="V629" s="315" t="s">
        <v>152</v>
      </c>
      <c r="W629" s="142" t="s">
        <v>6500</v>
      </c>
      <c r="X629" s="142" t="s">
        <v>6493</v>
      </c>
      <c r="Y629" s="142" t="s">
        <v>152</v>
      </c>
      <c r="Z629" s="142" t="s">
        <v>3446</v>
      </c>
      <c r="AA629" s="315" t="s">
        <v>3447</v>
      </c>
      <c r="AB629" s="142" t="s">
        <v>8780</v>
      </c>
      <c r="AC629" s="142" t="s">
        <v>3446</v>
      </c>
      <c r="AD629" s="142" t="s">
        <v>3446</v>
      </c>
      <c r="AE629" s="142" t="s">
        <v>152</v>
      </c>
      <c r="AF629" s="315"/>
      <c r="AH629" s="318" t="s">
        <v>152</v>
      </c>
      <c r="AI629" s="315" t="s">
        <v>3446</v>
      </c>
      <c r="AJ629" s="315" t="s">
        <v>152</v>
      </c>
      <c r="AK629" s="142" t="s">
        <v>152</v>
      </c>
      <c r="AL629" s="142" t="s">
        <v>152</v>
      </c>
      <c r="AM629" s="316" t="s">
        <v>152</v>
      </c>
      <c r="AN629" s="142" t="s">
        <v>152</v>
      </c>
      <c r="AO629" s="315" t="s">
        <v>1469</v>
      </c>
      <c r="AP629" s="315" t="s">
        <v>152</v>
      </c>
      <c r="AQ629" s="316"/>
      <c r="AR629" s="142" t="s">
        <v>152</v>
      </c>
      <c r="AS629" s="315" t="s">
        <v>150</v>
      </c>
      <c r="AT629" s="142" t="s">
        <v>152</v>
      </c>
      <c r="AU629" s="316"/>
      <c r="AV629" s="317" t="s">
        <v>152</v>
      </c>
      <c r="AW629" s="142" t="s">
        <v>152</v>
      </c>
    </row>
    <row r="630" spans="1:49" s="142" customFormat="1">
      <c r="A630" s="142" t="s">
        <v>8790</v>
      </c>
      <c r="B630" s="315" t="s">
        <v>5115</v>
      </c>
      <c r="C630" s="142" t="s">
        <v>3444</v>
      </c>
      <c r="D630" s="142" t="s">
        <v>5270</v>
      </c>
      <c r="E630" s="315" t="s">
        <v>8791</v>
      </c>
      <c r="F630" s="315" t="s">
        <v>1789</v>
      </c>
      <c r="G630" s="142" t="s">
        <v>1788</v>
      </c>
      <c r="H630" s="316" t="s">
        <v>3445</v>
      </c>
      <c r="I630" s="317">
        <v>11182</v>
      </c>
      <c r="J630" s="317">
        <v>0</v>
      </c>
      <c r="K630" s="317" t="s">
        <v>152</v>
      </c>
      <c r="L630" s="315">
        <v>0</v>
      </c>
      <c r="M630" s="315" t="s">
        <v>152</v>
      </c>
      <c r="N630" s="315" t="s">
        <v>152</v>
      </c>
      <c r="O630" s="315" t="s">
        <v>152</v>
      </c>
      <c r="P630" s="315" t="s">
        <v>12525</v>
      </c>
      <c r="Q630" s="315" t="s">
        <v>152</v>
      </c>
      <c r="R630" s="315" t="s">
        <v>152</v>
      </c>
      <c r="S630" s="315" t="s">
        <v>152</v>
      </c>
      <c r="T630" s="315" t="s">
        <v>152</v>
      </c>
      <c r="U630" s="315" t="s">
        <v>152</v>
      </c>
      <c r="V630" s="315" t="s">
        <v>152</v>
      </c>
      <c r="W630" s="142" t="s">
        <v>6504</v>
      </c>
      <c r="X630" s="142" t="s">
        <v>6493</v>
      </c>
      <c r="Y630" s="142" t="s">
        <v>152</v>
      </c>
      <c r="Z630" s="142" t="s">
        <v>3446</v>
      </c>
      <c r="AA630" s="315" t="s">
        <v>3447</v>
      </c>
      <c r="AB630" s="142" t="s">
        <v>8792</v>
      </c>
      <c r="AC630" s="142" t="s">
        <v>3446</v>
      </c>
      <c r="AD630" s="142" t="s">
        <v>3446</v>
      </c>
      <c r="AE630" s="142" t="s">
        <v>152</v>
      </c>
      <c r="AF630" s="315"/>
      <c r="AH630" s="318" t="s">
        <v>152</v>
      </c>
      <c r="AI630" s="315" t="s">
        <v>3446</v>
      </c>
      <c r="AJ630" s="315" t="s">
        <v>152</v>
      </c>
      <c r="AK630" s="142" t="s">
        <v>152</v>
      </c>
      <c r="AL630" s="142" t="s">
        <v>152</v>
      </c>
      <c r="AM630" s="316" t="s">
        <v>152</v>
      </c>
      <c r="AN630" s="142" t="s">
        <v>152</v>
      </c>
      <c r="AO630" s="315" t="s">
        <v>1469</v>
      </c>
      <c r="AP630" s="315" t="s">
        <v>152</v>
      </c>
      <c r="AQ630" s="316"/>
      <c r="AR630" s="142" t="s">
        <v>152</v>
      </c>
      <c r="AS630" s="315" t="s">
        <v>150</v>
      </c>
      <c r="AT630" s="142" t="s">
        <v>152</v>
      </c>
      <c r="AU630" s="316"/>
      <c r="AV630" s="317" t="s">
        <v>152</v>
      </c>
      <c r="AW630" s="142" t="s">
        <v>152</v>
      </c>
    </row>
    <row r="631" spans="1:49" s="142" customFormat="1">
      <c r="A631" s="142" t="s">
        <v>8781</v>
      </c>
      <c r="B631" s="315" t="s">
        <v>5116</v>
      </c>
      <c r="C631" s="142" t="s">
        <v>3444</v>
      </c>
      <c r="D631" s="142" t="s">
        <v>5270</v>
      </c>
      <c r="E631" s="315" t="s">
        <v>8782</v>
      </c>
      <c r="F631" s="315" t="s">
        <v>1789</v>
      </c>
      <c r="G631" s="142" t="s">
        <v>1788</v>
      </c>
      <c r="H631" s="316" t="s">
        <v>3445</v>
      </c>
      <c r="I631" s="317">
        <v>11936</v>
      </c>
      <c r="J631" s="317">
        <v>0</v>
      </c>
      <c r="K631" s="317" t="s">
        <v>152</v>
      </c>
      <c r="L631" s="315">
        <v>92</v>
      </c>
      <c r="M631" s="315" t="s">
        <v>152</v>
      </c>
      <c r="N631" s="315" t="s">
        <v>152</v>
      </c>
      <c r="O631" s="315" t="s">
        <v>152</v>
      </c>
      <c r="P631" s="315" t="s">
        <v>12522</v>
      </c>
      <c r="Q631" s="315" t="s">
        <v>152</v>
      </c>
      <c r="R631" s="315" t="s">
        <v>152</v>
      </c>
      <c r="S631" s="315" t="s">
        <v>152</v>
      </c>
      <c r="T631" s="315" t="s">
        <v>152</v>
      </c>
      <c r="U631" s="315" t="s">
        <v>152</v>
      </c>
      <c r="V631" s="315" t="s">
        <v>152</v>
      </c>
      <c r="W631" s="142" t="s">
        <v>6501</v>
      </c>
      <c r="X631" s="142" t="s">
        <v>6493</v>
      </c>
      <c r="Y631" s="142" t="s">
        <v>152</v>
      </c>
      <c r="Z631" s="142" t="s">
        <v>3446</v>
      </c>
      <c r="AA631" s="315" t="s">
        <v>3447</v>
      </c>
      <c r="AB631" s="142" t="s">
        <v>8783</v>
      </c>
      <c r="AC631" s="142" t="s">
        <v>3446</v>
      </c>
      <c r="AD631" s="142" t="s">
        <v>3446</v>
      </c>
      <c r="AE631" s="142" t="s">
        <v>152</v>
      </c>
      <c r="AF631" s="315"/>
      <c r="AH631" s="318" t="s">
        <v>152</v>
      </c>
      <c r="AI631" s="315" t="s">
        <v>3446</v>
      </c>
      <c r="AJ631" s="315" t="s">
        <v>152</v>
      </c>
      <c r="AK631" s="142" t="s">
        <v>152</v>
      </c>
      <c r="AL631" s="142" t="s">
        <v>152</v>
      </c>
      <c r="AM631" s="316" t="s">
        <v>152</v>
      </c>
      <c r="AN631" s="142" t="s">
        <v>152</v>
      </c>
      <c r="AO631" s="315" t="s">
        <v>1469</v>
      </c>
      <c r="AP631" s="315" t="s">
        <v>152</v>
      </c>
      <c r="AQ631" s="316"/>
      <c r="AR631" s="142" t="s">
        <v>152</v>
      </c>
      <c r="AS631" s="315" t="s">
        <v>150</v>
      </c>
      <c r="AT631" s="142" t="s">
        <v>152</v>
      </c>
      <c r="AU631" s="316"/>
      <c r="AV631" s="317" t="s">
        <v>152</v>
      </c>
      <c r="AW631" s="142" t="s">
        <v>152</v>
      </c>
    </row>
    <row r="632" spans="1:49" s="142" customFormat="1">
      <c r="A632" s="142" t="s">
        <v>8796</v>
      </c>
      <c r="B632" s="315" t="s">
        <v>5117</v>
      </c>
      <c r="C632" s="142" t="s">
        <v>3444</v>
      </c>
      <c r="D632" s="142" t="s">
        <v>5270</v>
      </c>
      <c r="E632" s="315" t="s">
        <v>8797</v>
      </c>
      <c r="F632" s="315" t="s">
        <v>1789</v>
      </c>
      <c r="G632" s="142" t="s">
        <v>1788</v>
      </c>
      <c r="H632" s="316" t="s">
        <v>3445</v>
      </c>
      <c r="I632" s="317">
        <v>14167</v>
      </c>
      <c r="J632" s="317">
        <v>0</v>
      </c>
      <c r="K632" s="317" t="s">
        <v>152</v>
      </c>
      <c r="L632" s="315">
        <v>78</v>
      </c>
      <c r="M632" s="315" t="s">
        <v>152</v>
      </c>
      <c r="N632" s="315" t="s">
        <v>152</v>
      </c>
      <c r="O632" s="315" t="s">
        <v>152</v>
      </c>
      <c r="P632" s="315" t="s">
        <v>12527</v>
      </c>
      <c r="Q632" s="315" t="s">
        <v>152</v>
      </c>
      <c r="R632" s="315" t="s">
        <v>152</v>
      </c>
      <c r="S632" s="315" t="s">
        <v>152</v>
      </c>
      <c r="T632" s="315" t="s">
        <v>152</v>
      </c>
      <c r="U632" s="315" t="s">
        <v>152</v>
      </c>
      <c r="V632" s="315" t="s">
        <v>152</v>
      </c>
      <c r="W632" s="142" t="s">
        <v>6506</v>
      </c>
      <c r="X632" s="142" t="s">
        <v>6492</v>
      </c>
      <c r="Y632" s="142" t="s">
        <v>152</v>
      </c>
      <c r="Z632" s="142" t="s">
        <v>3446</v>
      </c>
      <c r="AA632" s="315" t="s">
        <v>3447</v>
      </c>
      <c r="AB632" s="142" t="s">
        <v>8662</v>
      </c>
      <c r="AC632" s="142" t="s">
        <v>3446</v>
      </c>
      <c r="AD632" s="142" t="s">
        <v>3446</v>
      </c>
      <c r="AE632" s="142" t="s">
        <v>152</v>
      </c>
      <c r="AF632" s="315"/>
      <c r="AH632" s="318" t="s">
        <v>152</v>
      </c>
      <c r="AI632" s="315" t="s">
        <v>3446</v>
      </c>
      <c r="AJ632" s="315" t="s">
        <v>152</v>
      </c>
      <c r="AK632" s="142" t="s">
        <v>152</v>
      </c>
      <c r="AL632" s="142" t="s">
        <v>152</v>
      </c>
      <c r="AM632" s="316" t="s">
        <v>152</v>
      </c>
      <c r="AN632" s="142" t="s">
        <v>152</v>
      </c>
      <c r="AO632" s="315" t="s">
        <v>1469</v>
      </c>
      <c r="AP632" s="315" t="s">
        <v>152</v>
      </c>
      <c r="AQ632" s="316"/>
      <c r="AR632" s="142" t="s">
        <v>152</v>
      </c>
      <c r="AS632" s="315" t="s">
        <v>150</v>
      </c>
      <c r="AT632" s="142" t="s">
        <v>152</v>
      </c>
      <c r="AU632" s="316"/>
      <c r="AV632" s="317" t="s">
        <v>152</v>
      </c>
      <c r="AW632" s="142" t="s">
        <v>152</v>
      </c>
    </row>
    <row r="633" spans="1:49" s="142" customFormat="1">
      <c r="A633" s="142" t="s">
        <v>8784</v>
      </c>
      <c r="B633" s="315" t="s">
        <v>5118</v>
      </c>
      <c r="C633" s="142" t="s">
        <v>3444</v>
      </c>
      <c r="D633" s="142" t="s">
        <v>5270</v>
      </c>
      <c r="E633" s="315" t="s">
        <v>8785</v>
      </c>
      <c r="F633" s="315" t="s">
        <v>1789</v>
      </c>
      <c r="G633" s="142" t="s">
        <v>1788</v>
      </c>
      <c r="H633" s="316" t="s">
        <v>3445</v>
      </c>
      <c r="I633" s="317">
        <v>13983</v>
      </c>
      <c r="J633" s="317">
        <v>0</v>
      </c>
      <c r="K633" s="317" t="s">
        <v>152</v>
      </c>
      <c r="L633" s="315">
        <v>80</v>
      </c>
      <c r="M633" s="315" t="s">
        <v>152</v>
      </c>
      <c r="N633" s="315" t="s">
        <v>152</v>
      </c>
      <c r="O633" s="315" t="s">
        <v>152</v>
      </c>
      <c r="P633" s="315" t="s">
        <v>12523</v>
      </c>
      <c r="Q633" s="315" t="s">
        <v>152</v>
      </c>
      <c r="R633" s="315" t="s">
        <v>152</v>
      </c>
      <c r="S633" s="315" t="s">
        <v>152</v>
      </c>
      <c r="T633" s="315" t="s">
        <v>152</v>
      </c>
      <c r="U633" s="315" t="s">
        <v>152</v>
      </c>
      <c r="V633" s="315" t="s">
        <v>152</v>
      </c>
      <c r="W633" s="142" t="s">
        <v>6502</v>
      </c>
      <c r="X633" s="142" t="s">
        <v>6492</v>
      </c>
      <c r="Y633" s="142" t="s">
        <v>152</v>
      </c>
      <c r="Z633" s="142" t="s">
        <v>3446</v>
      </c>
      <c r="AA633" s="315" t="s">
        <v>3447</v>
      </c>
      <c r="AB633" s="142" t="s">
        <v>8786</v>
      </c>
      <c r="AC633" s="142" t="s">
        <v>3446</v>
      </c>
      <c r="AD633" s="142" t="s">
        <v>3446</v>
      </c>
      <c r="AE633" s="142" t="s">
        <v>152</v>
      </c>
      <c r="AF633" s="315"/>
      <c r="AH633" s="318" t="s">
        <v>152</v>
      </c>
      <c r="AI633" s="315" t="s">
        <v>3446</v>
      </c>
      <c r="AJ633" s="315" t="s">
        <v>152</v>
      </c>
      <c r="AK633" s="142" t="s">
        <v>152</v>
      </c>
      <c r="AL633" s="142" t="s">
        <v>152</v>
      </c>
      <c r="AM633" s="316" t="s">
        <v>152</v>
      </c>
      <c r="AN633" s="142" t="s">
        <v>152</v>
      </c>
      <c r="AO633" s="315" t="s">
        <v>1469</v>
      </c>
      <c r="AP633" s="315" t="s">
        <v>152</v>
      </c>
      <c r="AQ633" s="316"/>
      <c r="AR633" s="142" t="s">
        <v>152</v>
      </c>
      <c r="AS633" s="315" t="s">
        <v>150</v>
      </c>
      <c r="AT633" s="142" t="s">
        <v>152</v>
      </c>
      <c r="AU633" s="316"/>
      <c r="AV633" s="317" t="s">
        <v>152</v>
      </c>
      <c r="AW633" s="142" t="s">
        <v>152</v>
      </c>
    </row>
    <row r="634" spans="1:49" s="142" customFormat="1">
      <c r="A634" s="142" t="s">
        <v>8787</v>
      </c>
      <c r="B634" s="315" t="s">
        <v>5119</v>
      </c>
      <c r="C634" s="142" t="s">
        <v>3444</v>
      </c>
      <c r="D634" s="142" t="s">
        <v>5270</v>
      </c>
      <c r="E634" s="315" t="s">
        <v>8788</v>
      </c>
      <c r="F634" s="315" t="s">
        <v>1789</v>
      </c>
      <c r="G634" s="142" t="s">
        <v>1788</v>
      </c>
      <c r="H634" s="316" t="s">
        <v>3445</v>
      </c>
      <c r="I634" s="317">
        <v>12712</v>
      </c>
      <c r="J634" s="317">
        <v>0</v>
      </c>
      <c r="K634" s="317" t="s">
        <v>152</v>
      </c>
      <c r="L634" s="315">
        <v>0</v>
      </c>
      <c r="M634" s="315" t="s">
        <v>152</v>
      </c>
      <c r="N634" s="315" t="s">
        <v>152</v>
      </c>
      <c r="O634" s="315" t="s">
        <v>152</v>
      </c>
      <c r="P634" s="315" t="s">
        <v>12524</v>
      </c>
      <c r="Q634" s="315" t="s">
        <v>152</v>
      </c>
      <c r="R634" s="315" t="s">
        <v>152</v>
      </c>
      <c r="S634" s="315" t="s">
        <v>152</v>
      </c>
      <c r="T634" s="315" t="s">
        <v>152</v>
      </c>
      <c r="U634" s="315" t="s">
        <v>152</v>
      </c>
      <c r="V634" s="315" t="s">
        <v>152</v>
      </c>
      <c r="W634" s="142" t="s">
        <v>6503</v>
      </c>
      <c r="X634" s="142" t="s">
        <v>6493</v>
      </c>
      <c r="Y634" s="142" t="s">
        <v>152</v>
      </c>
      <c r="Z634" s="142" t="s">
        <v>3446</v>
      </c>
      <c r="AA634" s="315" t="s">
        <v>3447</v>
      </c>
      <c r="AB634" s="142" t="s">
        <v>8789</v>
      </c>
      <c r="AC634" s="142" t="s">
        <v>3446</v>
      </c>
      <c r="AD634" s="142" t="s">
        <v>3446</v>
      </c>
      <c r="AE634" s="142" t="s">
        <v>152</v>
      </c>
      <c r="AF634" s="315"/>
      <c r="AH634" s="318" t="s">
        <v>152</v>
      </c>
      <c r="AI634" s="315" t="s">
        <v>3446</v>
      </c>
      <c r="AJ634" s="315" t="s">
        <v>152</v>
      </c>
      <c r="AK634" s="142" t="s">
        <v>152</v>
      </c>
      <c r="AL634" s="142" t="s">
        <v>1787</v>
      </c>
      <c r="AM634" s="316" t="s">
        <v>5271</v>
      </c>
      <c r="AN634" s="142" t="s">
        <v>152</v>
      </c>
      <c r="AO634" s="315" t="s">
        <v>1469</v>
      </c>
      <c r="AP634" s="315" t="s">
        <v>152</v>
      </c>
      <c r="AQ634" s="316"/>
      <c r="AR634" s="142" t="s">
        <v>152</v>
      </c>
      <c r="AS634" s="315" t="s">
        <v>150</v>
      </c>
      <c r="AT634" s="142" t="s">
        <v>152</v>
      </c>
      <c r="AU634" s="316"/>
      <c r="AV634" s="317" t="s">
        <v>152</v>
      </c>
      <c r="AW634" s="142" t="s">
        <v>152</v>
      </c>
    </row>
    <row r="635" spans="1:49" s="142" customFormat="1">
      <c r="A635" s="142" t="s">
        <v>11060</v>
      </c>
      <c r="B635" s="315" t="s">
        <v>281</v>
      </c>
      <c r="C635" s="142" t="s">
        <v>3444</v>
      </c>
      <c r="D635" s="142" t="s">
        <v>3448</v>
      </c>
      <c r="E635" s="315" t="s">
        <v>11061</v>
      </c>
      <c r="F635" s="315" t="s">
        <v>1789</v>
      </c>
      <c r="G635" s="142" t="s">
        <v>1788</v>
      </c>
      <c r="H635" s="316" t="s">
        <v>3445</v>
      </c>
      <c r="I635" s="317">
        <v>12821</v>
      </c>
      <c r="J635" s="317">
        <v>0</v>
      </c>
      <c r="K635" s="317" t="s">
        <v>152</v>
      </c>
      <c r="L635" s="315">
        <v>12</v>
      </c>
      <c r="M635" s="315" t="s">
        <v>152</v>
      </c>
      <c r="N635" s="315" t="s">
        <v>152</v>
      </c>
      <c r="O635" s="315" t="s">
        <v>152</v>
      </c>
      <c r="P635" s="315" t="s">
        <v>13124</v>
      </c>
      <c r="Q635" s="315" t="s">
        <v>152</v>
      </c>
      <c r="R635" s="315" t="s">
        <v>152</v>
      </c>
      <c r="S635" s="315" t="s">
        <v>152</v>
      </c>
      <c r="T635" s="315" t="s">
        <v>152</v>
      </c>
      <c r="U635" s="315" t="s">
        <v>152</v>
      </c>
      <c r="V635" s="315" t="s">
        <v>152</v>
      </c>
      <c r="W635" s="142" t="s">
        <v>3640</v>
      </c>
      <c r="X635" s="142" t="s">
        <v>6492</v>
      </c>
      <c r="Y635" s="142" t="s">
        <v>152</v>
      </c>
      <c r="Z635" s="142" t="s">
        <v>3446</v>
      </c>
      <c r="AA635" s="315" t="s">
        <v>3447</v>
      </c>
      <c r="AB635" s="142" t="s">
        <v>11062</v>
      </c>
      <c r="AC635" s="142" t="s">
        <v>3446</v>
      </c>
      <c r="AD635" s="142" t="s">
        <v>3446</v>
      </c>
      <c r="AE635" s="142" t="s">
        <v>152</v>
      </c>
      <c r="AF635" s="315"/>
      <c r="AH635" s="318" t="s">
        <v>152</v>
      </c>
      <c r="AI635" s="315" t="s">
        <v>3446</v>
      </c>
      <c r="AJ635" s="315" t="s">
        <v>152</v>
      </c>
      <c r="AK635" s="142" t="s">
        <v>152</v>
      </c>
      <c r="AL635" s="142" t="s">
        <v>1787</v>
      </c>
      <c r="AM635" s="316" t="s">
        <v>3641</v>
      </c>
      <c r="AN635" s="142" t="s">
        <v>152</v>
      </c>
      <c r="AO635" s="315" t="s">
        <v>1469</v>
      </c>
      <c r="AP635" s="315" t="s">
        <v>152</v>
      </c>
      <c r="AQ635" s="316"/>
      <c r="AR635" s="142" t="s">
        <v>152</v>
      </c>
      <c r="AS635" s="315" t="s">
        <v>150</v>
      </c>
      <c r="AT635" s="142" t="s">
        <v>152</v>
      </c>
      <c r="AU635" s="316"/>
      <c r="AV635" s="317" t="s">
        <v>152</v>
      </c>
      <c r="AW635" s="142" t="s">
        <v>152</v>
      </c>
    </row>
    <row r="636" spans="1:49" s="142" customFormat="1">
      <c r="A636" s="142" t="s">
        <v>11055</v>
      </c>
      <c r="B636" s="315" t="s">
        <v>282</v>
      </c>
      <c r="C636" s="142" t="s">
        <v>3444</v>
      </c>
      <c r="D636" s="142" t="s">
        <v>3448</v>
      </c>
      <c r="E636" s="315" t="s">
        <v>11056</v>
      </c>
      <c r="F636" s="315" t="s">
        <v>1789</v>
      </c>
      <c r="G636" s="142" t="s">
        <v>1788</v>
      </c>
      <c r="H636" s="316" t="s">
        <v>3445</v>
      </c>
      <c r="I636" s="317">
        <v>12604</v>
      </c>
      <c r="J636" s="317">
        <v>0</v>
      </c>
      <c r="K636" s="317" t="s">
        <v>152</v>
      </c>
      <c r="L636" s="315">
        <v>0</v>
      </c>
      <c r="M636" s="315" t="s">
        <v>152</v>
      </c>
      <c r="N636" s="315" t="s">
        <v>152</v>
      </c>
      <c r="O636" s="315" t="s">
        <v>152</v>
      </c>
      <c r="P636" s="315" t="s">
        <v>13122</v>
      </c>
      <c r="Q636" s="315" t="s">
        <v>152</v>
      </c>
      <c r="R636" s="315" t="s">
        <v>152</v>
      </c>
      <c r="S636" s="315" t="s">
        <v>152</v>
      </c>
      <c r="T636" s="315" t="s">
        <v>152</v>
      </c>
      <c r="U636" s="315" t="s">
        <v>152</v>
      </c>
      <c r="V636" s="315" t="s">
        <v>152</v>
      </c>
      <c r="W636" s="142" t="s">
        <v>3644</v>
      </c>
      <c r="X636" s="142" t="s">
        <v>6492</v>
      </c>
      <c r="Y636" s="142" t="s">
        <v>152</v>
      </c>
      <c r="Z636" s="142" t="s">
        <v>3446</v>
      </c>
      <c r="AA636" s="315" t="s">
        <v>3447</v>
      </c>
      <c r="AB636" s="142" t="s">
        <v>9496</v>
      </c>
      <c r="AC636" s="142" t="s">
        <v>3446</v>
      </c>
      <c r="AD636" s="142" t="s">
        <v>3446</v>
      </c>
      <c r="AE636" s="142" t="s">
        <v>152</v>
      </c>
      <c r="AF636" s="315"/>
      <c r="AH636" s="318" t="s">
        <v>152</v>
      </c>
      <c r="AI636" s="315" t="s">
        <v>3446</v>
      </c>
      <c r="AJ636" s="315" t="s">
        <v>152</v>
      </c>
      <c r="AK636" s="142" t="s">
        <v>152</v>
      </c>
      <c r="AL636" s="142" t="s">
        <v>1787</v>
      </c>
      <c r="AM636" s="316" t="s">
        <v>3645</v>
      </c>
      <c r="AN636" s="142" t="s">
        <v>152</v>
      </c>
      <c r="AO636" s="315" t="s">
        <v>1469</v>
      </c>
      <c r="AP636" s="315" t="s">
        <v>152</v>
      </c>
      <c r="AQ636" s="316"/>
      <c r="AR636" s="142" t="s">
        <v>152</v>
      </c>
      <c r="AS636" s="315" t="s">
        <v>150</v>
      </c>
      <c r="AT636" s="142" t="s">
        <v>152</v>
      </c>
      <c r="AU636" s="316"/>
      <c r="AV636" s="317" t="s">
        <v>152</v>
      </c>
      <c r="AW636" s="142" t="s">
        <v>152</v>
      </c>
    </row>
    <row r="637" spans="1:49" s="142" customFormat="1">
      <c r="A637" s="142" t="s">
        <v>11057</v>
      </c>
      <c r="B637" s="315" t="s">
        <v>283</v>
      </c>
      <c r="C637" s="142" t="s">
        <v>3444</v>
      </c>
      <c r="D637" s="142" t="s">
        <v>3448</v>
      </c>
      <c r="E637" s="315" t="s">
        <v>11058</v>
      </c>
      <c r="F637" s="315" t="s">
        <v>1789</v>
      </c>
      <c r="G637" s="142" t="s">
        <v>1788</v>
      </c>
      <c r="H637" s="316" t="s">
        <v>3445</v>
      </c>
      <c r="I637" s="317">
        <v>19715</v>
      </c>
      <c r="J637" s="317">
        <v>0</v>
      </c>
      <c r="K637" s="317" t="s">
        <v>152</v>
      </c>
      <c r="L637" s="315">
        <v>4</v>
      </c>
      <c r="M637" s="315" t="s">
        <v>152</v>
      </c>
      <c r="N637" s="315" t="s">
        <v>152</v>
      </c>
      <c r="O637" s="315" t="s">
        <v>152</v>
      </c>
      <c r="P637" s="315" t="s">
        <v>13123</v>
      </c>
      <c r="Q637" s="315" t="s">
        <v>152</v>
      </c>
      <c r="R637" s="315" t="s">
        <v>152</v>
      </c>
      <c r="S637" s="315" t="s">
        <v>152</v>
      </c>
      <c r="T637" s="315" t="s">
        <v>152</v>
      </c>
      <c r="U637" s="315" t="s">
        <v>152</v>
      </c>
      <c r="V637" s="315" t="s">
        <v>152</v>
      </c>
      <c r="W637" s="142" t="s">
        <v>3642</v>
      </c>
      <c r="X637" s="142" t="s">
        <v>6492</v>
      </c>
      <c r="Y637" s="142" t="s">
        <v>152</v>
      </c>
      <c r="Z637" s="142" t="s">
        <v>3446</v>
      </c>
      <c r="AA637" s="315" t="s">
        <v>3447</v>
      </c>
      <c r="AB637" s="142" t="s">
        <v>11059</v>
      </c>
      <c r="AC637" s="142" t="s">
        <v>3446</v>
      </c>
      <c r="AD637" s="142" t="s">
        <v>3446</v>
      </c>
      <c r="AE637" s="142" t="s">
        <v>152</v>
      </c>
      <c r="AF637" s="315"/>
      <c r="AH637" s="318" t="s">
        <v>152</v>
      </c>
      <c r="AI637" s="315" t="s">
        <v>3446</v>
      </c>
      <c r="AJ637" s="315" t="s">
        <v>152</v>
      </c>
      <c r="AK637" s="142" t="s">
        <v>152</v>
      </c>
      <c r="AL637" s="142" t="s">
        <v>1787</v>
      </c>
      <c r="AM637" s="316" t="s">
        <v>3643</v>
      </c>
      <c r="AN637" s="142" t="s">
        <v>152</v>
      </c>
      <c r="AO637" s="315" t="s">
        <v>1469</v>
      </c>
      <c r="AP637" s="315" t="s">
        <v>152</v>
      </c>
      <c r="AQ637" s="316"/>
      <c r="AR637" s="142" t="s">
        <v>152</v>
      </c>
      <c r="AS637" s="315" t="s">
        <v>150</v>
      </c>
      <c r="AT637" s="142" t="s">
        <v>152</v>
      </c>
      <c r="AU637" s="316"/>
      <c r="AV637" s="317" t="s">
        <v>152</v>
      </c>
      <c r="AW637" s="142" t="s">
        <v>152</v>
      </c>
    </row>
    <row r="638" spans="1:49" s="142" customFormat="1">
      <c r="A638" s="142" t="s">
        <v>8720</v>
      </c>
      <c r="B638" s="315" t="s">
        <v>285</v>
      </c>
      <c r="C638" s="142" t="s">
        <v>3444</v>
      </c>
      <c r="D638" s="142" t="s">
        <v>3448</v>
      </c>
      <c r="E638" s="315" t="s">
        <v>8721</v>
      </c>
      <c r="F638" s="315" t="s">
        <v>1789</v>
      </c>
      <c r="G638" s="142" t="s">
        <v>1788</v>
      </c>
      <c r="H638" s="316" t="s">
        <v>3445</v>
      </c>
      <c r="I638" s="317">
        <v>24072</v>
      </c>
      <c r="J638" s="317">
        <v>0</v>
      </c>
      <c r="K638" s="317" t="s">
        <v>152</v>
      </c>
      <c r="L638" s="315">
        <v>21</v>
      </c>
      <c r="M638" s="315" t="s">
        <v>152</v>
      </c>
      <c r="N638" s="315" t="s">
        <v>152</v>
      </c>
      <c r="O638" s="315" t="s">
        <v>152</v>
      </c>
      <c r="P638" s="315" t="s">
        <v>12500</v>
      </c>
      <c r="Q638" s="315" t="s">
        <v>152</v>
      </c>
      <c r="R638" s="315" t="s">
        <v>152</v>
      </c>
      <c r="S638" s="315" t="s">
        <v>152</v>
      </c>
      <c r="T638" s="315" t="s">
        <v>152</v>
      </c>
      <c r="U638" s="315" t="s">
        <v>152</v>
      </c>
      <c r="V638" s="315" t="s">
        <v>152</v>
      </c>
      <c r="W638" s="142" t="s">
        <v>3484</v>
      </c>
      <c r="X638" s="142" t="s">
        <v>6492</v>
      </c>
      <c r="Y638" s="142" t="s">
        <v>152</v>
      </c>
      <c r="Z638" s="142" t="s">
        <v>3446</v>
      </c>
      <c r="AA638" s="315" t="s">
        <v>3447</v>
      </c>
      <c r="AB638" s="142" t="s">
        <v>8722</v>
      </c>
      <c r="AC638" s="142" t="s">
        <v>3446</v>
      </c>
      <c r="AD638" s="142" t="s">
        <v>3446</v>
      </c>
      <c r="AE638" s="142" t="s">
        <v>152</v>
      </c>
      <c r="AF638" s="315"/>
      <c r="AH638" s="318" t="s">
        <v>152</v>
      </c>
      <c r="AI638" s="315" t="s">
        <v>3446</v>
      </c>
      <c r="AJ638" s="315" t="s">
        <v>152</v>
      </c>
      <c r="AK638" s="142" t="s">
        <v>152</v>
      </c>
      <c r="AL638" s="142" t="s">
        <v>1787</v>
      </c>
      <c r="AM638" s="316" t="s">
        <v>3485</v>
      </c>
      <c r="AN638" s="142" t="s">
        <v>152</v>
      </c>
      <c r="AO638" s="315" t="s">
        <v>1469</v>
      </c>
      <c r="AP638" s="315" t="s">
        <v>152</v>
      </c>
      <c r="AQ638" s="316"/>
      <c r="AR638" s="142" t="s">
        <v>152</v>
      </c>
      <c r="AS638" s="315" t="s">
        <v>150</v>
      </c>
      <c r="AT638" s="142" t="s">
        <v>152</v>
      </c>
      <c r="AU638" s="316"/>
      <c r="AV638" s="317" t="s">
        <v>152</v>
      </c>
      <c r="AW638" s="142" t="s">
        <v>152</v>
      </c>
    </row>
    <row r="639" spans="1:49" s="142" customFormat="1">
      <c r="A639" s="142" t="s">
        <v>11045</v>
      </c>
      <c r="B639" s="315" t="s">
        <v>286</v>
      </c>
      <c r="C639" s="142" t="s">
        <v>3444</v>
      </c>
      <c r="D639" s="142" t="s">
        <v>3448</v>
      </c>
      <c r="E639" s="315" t="s">
        <v>11046</v>
      </c>
      <c r="F639" s="315" t="s">
        <v>1789</v>
      </c>
      <c r="G639" s="142" t="s">
        <v>1788</v>
      </c>
      <c r="H639" s="316" t="s">
        <v>3445</v>
      </c>
      <c r="I639" s="317">
        <v>21632</v>
      </c>
      <c r="J639" s="317">
        <v>0</v>
      </c>
      <c r="K639" s="317" t="s">
        <v>152</v>
      </c>
      <c r="L639" s="315">
        <v>24</v>
      </c>
      <c r="M639" s="315" t="s">
        <v>152</v>
      </c>
      <c r="N639" s="315" t="s">
        <v>152</v>
      </c>
      <c r="O639" s="315" t="s">
        <v>152</v>
      </c>
      <c r="P639" s="315" t="s">
        <v>13116</v>
      </c>
      <c r="Q639" s="315" t="s">
        <v>152</v>
      </c>
      <c r="R639" s="315" t="s">
        <v>152</v>
      </c>
      <c r="S639" s="315" t="s">
        <v>152</v>
      </c>
      <c r="T639" s="315" t="s">
        <v>152</v>
      </c>
      <c r="U639" s="315" t="s">
        <v>152</v>
      </c>
      <c r="V639" s="315" t="s">
        <v>152</v>
      </c>
      <c r="W639" s="142" t="s">
        <v>3656</v>
      </c>
      <c r="X639" s="142" t="s">
        <v>6492</v>
      </c>
      <c r="Y639" s="142" t="s">
        <v>152</v>
      </c>
      <c r="Z639" s="142" t="s">
        <v>3446</v>
      </c>
      <c r="AA639" s="315" t="s">
        <v>3447</v>
      </c>
      <c r="AB639" s="142" t="s">
        <v>11047</v>
      </c>
      <c r="AC639" s="142" t="s">
        <v>3446</v>
      </c>
      <c r="AD639" s="142" t="s">
        <v>3446</v>
      </c>
      <c r="AE639" s="142" t="s">
        <v>152</v>
      </c>
      <c r="AF639" s="315"/>
      <c r="AH639" s="318" t="s">
        <v>152</v>
      </c>
      <c r="AI639" s="315" t="s">
        <v>3446</v>
      </c>
      <c r="AJ639" s="315" t="s">
        <v>152</v>
      </c>
      <c r="AK639" s="142" t="s">
        <v>152</v>
      </c>
      <c r="AL639" s="142" t="s">
        <v>1787</v>
      </c>
      <c r="AM639" s="316" t="s">
        <v>3657</v>
      </c>
      <c r="AN639" s="142" t="s">
        <v>152</v>
      </c>
      <c r="AO639" s="315" t="s">
        <v>1469</v>
      </c>
      <c r="AP639" s="315" t="s">
        <v>152</v>
      </c>
      <c r="AQ639" s="316"/>
      <c r="AR639" s="142" t="s">
        <v>152</v>
      </c>
      <c r="AS639" s="315" t="s">
        <v>150</v>
      </c>
      <c r="AT639" s="142" t="s">
        <v>152</v>
      </c>
      <c r="AU639" s="316"/>
      <c r="AV639" s="317" t="s">
        <v>152</v>
      </c>
      <c r="AW639" s="142" t="s">
        <v>152</v>
      </c>
    </row>
    <row r="640" spans="1:49" s="142" customFormat="1">
      <c r="A640" s="142" t="s">
        <v>11052</v>
      </c>
      <c r="B640" s="315" t="s">
        <v>287</v>
      </c>
      <c r="C640" s="142" t="s">
        <v>3444</v>
      </c>
      <c r="D640" s="142" t="s">
        <v>3448</v>
      </c>
      <c r="E640" s="315" t="s">
        <v>11053</v>
      </c>
      <c r="F640" s="315" t="s">
        <v>1789</v>
      </c>
      <c r="G640" s="142" t="s">
        <v>1788</v>
      </c>
      <c r="H640" s="316" t="s">
        <v>3445</v>
      </c>
      <c r="I640" s="317">
        <v>26825</v>
      </c>
      <c r="J640" s="317">
        <v>0</v>
      </c>
      <c r="K640" s="317" t="s">
        <v>152</v>
      </c>
      <c r="L640" s="315">
        <v>11</v>
      </c>
      <c r="M640" s="315" t="s">
        <v>152</v>
      </c>
      <c r="N640" s="315" t="s">
        <v>152</v>
      </c>
      <c r="O640" s="315" t="s">
        <v>152</v>
      </c>
      <c r="P640" s="315" t="s">
        <v>13121</v>
      </c>
      <c r="Q640" s="315" t="s">
        <v>152</v>
      </c>
      <c r="R640" s="315" t="s">
        <v>152</v>
      </c>
      <c r="S640" s="315" t="s">
        <v>152</v>
      </c>
      <c r="T640" s="315" t="s">
        <v>152</v>
      </c>
      <c r="U640" s="315" t="s">
        <v>152</v>
      </c>
      <c r="V640" s="315" t="s">
        <v>152</v>
      </c>
      <c r="W640" s="142" t="s">
        <v>3646</v>
      </c>
      <c r="X640" s="142" t="s">
        <v>6492</v>
      </c>
      <c r="Y640" s="142" t="s">
        <v>152</v>
      </c>
      <c r="Z640" s="142" t="s">
        <v>3446</v>
      </c>
      <c r="AA640" s="315" t="s">
        <v>3447</v>
      </c>
      <c r="AB640" s="142" t="s">
        <v>11054</v>
      </c>
      <c r="AC640" s="142" t="s">
        <v>3446</v>
      </c>
      <c r="AD640" s="142" t="s">
        <v>3446</v>
      </c>
      <c r="AE640" s="142" t="s">
        <v>152</v>
      </c>
      <c r="AF640" s="315"/>
      <c r="AH640" s="318" t="s">
        <v>152</v>
      </c>
      <c r="AI640" s="315" t="s">
        <v>3446</v>
      </c>
      <c r="AJ640" s="315" t="s">
        <v>152</v>
      </c>
      <c r="AK640" s="142" t="s">
        <v>152</v>
      </c>
      <c r="AL640" s="142" t="s">
        <v>1787</v>
      </c>
      <c r="AM640" s="316" t="s">
        <v>3647</v>
      </c>
      <c r="AN640" s="142" t="s">
        <v>152</v>
      </c>
      <c r="AO640" s="315" t="s">
        <v>1469</v>
      </c>
      <c r="AP640" s="315" t="s">
        <v>152</v>
      </c>
      <c r="AQ640" s="316"/>
      <c r="AR640" s="142" t="s">
        <v>152</v>
      </c>
      <c r="AS640" s="315" t="s">
        <v>150</v>
      </c>
      <c r="AT640" s="142" t="s">
        <v>152</v>
      </c>
      <c r="AU640" s="316"/>
      <c r="AV640" s="317" t="s">
        <v>152</v>
      </c>
      <c r="AW640" s="142" t="s">
        <v>152</v>
      </c>
    </row>
    <row r="641" spans="1:49" s="142" customFormat="1">
      <c r="A641" s="142" t="s">
        <v>8637</v>
      </c>
      <c r="B641" s="315" t="s">
        <v>4990</v>
      </c>
      <c r="C641" s="142" t="s">
        <v>3444</v>
      </c>
      <c r="D641" s="142" t="s">
        <v>5257</v>
      </c>
      <c r="E641" s="315" t="s">
        <v>8638</v>
      </c>
      <c r="F641" s="315" t="s">
        <v>1789</v>
      </c>
      <c r="G641" s="142" t="s">
        <v>1788</v>
      </c>
      <c r="H641" s="316" t="s">
        <v>3445</v>
      </c>
      <c r="I641" s="317">
        <v>8854</v>
      </c>
      <c r="J641" s="317">
        <v>0</v>
      </c>
      <c r="K641" s="317" t="s">
        <v>152</v>
      </c>
      <c r="L641" s="315">
        <v>33</v>
      </c>
      <c r="M641" s="315" t="s">
        <v>152</v>
      </c>
      <c r="N641" s="315" t="s">
        <v>152</v>
      </c>
      <c r="O641" s="315" t="s">
        <v>152</v>
      </c>
      <c r="P641" s="315" t="s">
        <v>12465</v>
      </c>
      <c r="Q641" s="315" t="s">
        <v>152</v>
      </c>
      <c r="R641" s="315" t="s">
        <v>152</v>
      </c>
      <c r="S641" s="315" t="s">
        <v>152</v>
      </c>
      <c r="T641" s="315" t="s">
        <v>152</v>
      </c>
      <c r="U641" s="315" t="s">
        <v>152</v>
      </c>
      <c r="V641" s="315" t="s">
        <v>152</v>
      </c>
      <c r="W641" s="142" t="s">
        <v>5490</v>
      </c>
      <c r="X641" s="142" t="s">
        <v>6493</v>
      </c>
      <c r="Y641" s="142" t="s">
        <v>152</v>
      </c>
      <c r="Z641" s="142" t="s">
        <v>3446</v>
      </c>
      <c r="AA641" s="315" t="s">
        <v>3447</v>
      </c>
      <c r="AB641" s="142" t="s">
        <v>8639</v>
      </c>
      <c r="AC641" s="142" t="s">
        <v>3446</v>
      </c>
      <c r="AD641" s="142" t="s">
        <v>3446</v>
      </c>
      <c r="AE641" s="142" t="s">
        <v>152</v>
      </c>
      <c r="AF641" s="315"/>
      <c r="AH641" s="318" t="s">
        <v>152</v>
      </c>
      <c r="AI641" s="315" t="s">
        <v>3446</v>
      </c>
      <c r="AJ641" s="315" t="s">
        <v>152</v>
      </c>
      <c r="AK641" s="142" t="s">
        <v>5491</v>
      </c>
      <c r="AL641" s="142" t="s">
        <v>1787</v>
      </c>
      <c r="AM641" s="316" t="s">
        <v>5492</v>
      </c>
      <c r="AN641" s="142" t="s">
        <v>152</v>
      </c>
      <c r="AO641" s="315" t="s">
        <v>1469</v>
      </c>
      <c r="AP641" s="315" t="s">
        <v>152</v>
      </c>
      <c r="AQ641" s="316"/>
      <c r="AR641" s="142" t="s">
        <v>152</v>
      </c>
      <c r="AS641" s="315" t="s">
        <v>150</v>
      </c>
      <c r="AT641" s="142" t="s">
        <v>152</v>
      </c>
      <c r="AU641" s="316"/>
      <c r="AV641" s="317" t="s">
        <v>152</v>
      </c>
      <c r="AW641" s="142" t="s">
        <v>152</v>
      </c>
    </row>
    <row r="642" spans="1:49" s="142" customFormat="1">
      <c r="A642" s="142" t="s">
        <v>8634</v>
      </c>
      <c r="B642" s="315" t="s">
        <v>4823</v>
      </c>
      <c r="C642" s="142" t="s">
        <v>3444</v>
      </c>
      <c r="D642" s="142" t="s">
        <v>5257</v>
      </c>
      <c r="E642" s="315" t="s">
        <v>8635</v>
      </c>
      <c r="F642" s="315" t="s">
        <v>1789</v>
      </c>
      <c r="G642" s="142" t="s">
        <v>1788</v>
      </c>
      <c r="H642" s="316" t="s">
        <v>3445</v>
      </c>
      <c r="I642" s="317">
        <v>8281</v>
      </c>
      <c r="J642" s="317">
        <v>0</v>
      </c>
      <c r="K642" s="317" t="s">
        <v>152</v>
      </c>
      <c r="L642" s="315">
        <v>14</v>
      </c>
      <c r="M642" s="315" t="s">
        <v>152</v>
      </c>
      <c r="N642" s="315" t="s">
        <v>152</v>
      </c>
      <c r="O642" s="315" t="s">
        <v>152</v>
      </c>
      <c r="P642" s="315" t="s">
        <v>12464</v>
      </c>
      <c r="Q642" s="315" t="s">
        <v>152</v>
      </c>
      <c r="R642" s="315" t="s">
        <v>152</v>
      </c>
      <c r="S642" s="315" t="s">
        <v>152</v>
      </c>
      <c r="T642" s="315" t="s">
        <v>152</v>
      </c>
      <c r="U642" s="315" t="s">
        <v>152</v>
      </c>
      <c r="V642" s="315" t="s">
        <v>152</v>
      </c>
      <c r="W642" s="142" t="s">
        <v>5493</v>
      </c>
      <c r="X642" s="142" t="s">
        <v>6492</v>
      </c>
      <c r="Y642" s="142" t="s">
        <v>152</v>
      </c>
      <c r="Z642" s="142" t="s">
        <v>3446</v>
      </c>
      <c r="AA642" s="315" t="s">
        <v>3447</v>
      </c>
      <c r="AB642" s="142" t="s">
        <v>8636</v>
      </c>
      <c r="AC642" s="142" t="s">
        <v>3446</v>
      </c>
      <c r="AD642" s="142" t="s">
        <v>3446</v>
      </c>
      <c r="AE642" s="142" t="s">
        <v>152</v>
      </c>
      <c r="AF642" s="315"/>
      <c r="AH642" s="318" t="s">
        <v>152</v>
      </c>
      <c r="AI642" s="315" t="s">
        <v>3446</v>
      </c>
      <c r="AJ642" s="315" t="s">
        <v>152</v>
      </c>
      <c r="AK642" s="142" t="s">
        <v>5494</v>
      </c>
      <c r="AL642" s="142" t="s">
        <v>1787</v>
      </c>
      <c r="AM642" s="316" t="s">
        <v>5495</v>
      </c>
      <c r="AN642" s="142" t="s">
        <v>152</v>
      </c>
      <c r="AO642" s="315" t="s">
        <v>1469</v>
      </c>
      <c r="AP642" s="315" t="s">
        <v>152</v>
      </c>
      <c r="AQ642" s="316"/>
      <c r="AR642" s="142" t="s">
        <v>152</v>
      </c>
      <c r="AS642" s="315" t="s">
        <v>150</v>
      </c>
      <c r="AT642" s="142" t="s">
        <v>152</v>
      </c>
      <c r="AU642" s="316"/>
      <c r="AV642" s="317" t="s">
        <v>152</v>
      </c>
      <c r="AW642" s="142" t="s">
        <v>152</v>
      </c>
    </row>
    <row r="643" spans="1:49" s="142" customFormat="1">
      <c r="A643" s="142" t="s">
        <v>8640</v>
      </c>
      <c r="B643" s="315" t="s">
        <v>4824</v>
      </c>
      <c r="C643" s="142" t="s">
        <v>3444</v>
      </c>
      <c r="D643" s="142" t="s">
        <v>5257</v>
      </c>
      <c r="E643" s="315" t="s">
        <v>8641</v>
      </c>
      <c r="F643" s="315" t="s">
        <v>1789</v>
      </c>
      <c r="G643" s="142" t="s">
        <v>1788</v>
      </c>
      <c r="H643" s="316" t="s">
        <v>3445</v>
      </c>
      <c r="I643" s="317">
        <v>9803</v>
      </c>
      <c r="J643" s="317">
        <v>0</v>
      </c>
      <c r="K643" s="317" t="s">
        <v>152</v>
      </c>
      <c r="L643" s="315">
        <v>16</v>
      </c>
      <c r="M643" s="315" t="s">
        <v>152</v>
      </c>
      <c r="N643" s="315" t="s">
        <v>152</v>
      </c>
      <c r="O643" s="315" t="s">
        <v>152</v>
      </c>
      <c r="P643" s="315" t="s">
        <v>12466</v>
      </c>
      <c r="Q643" s="315" t="s">
        <v>152</v>
      </c>
      <c r="R643" s="315" t="s">
        <v>152</v>
      </c>
      <c r="S643" s="315" t="s">
        <v>152</v>
      </c>
      <c r="T643" s="315" t="s">
        <v>152</v>
      </c>
      <c r="U643" s="315" t="s">
        <v>152</v>
      </c>
      <c r="V643" s="315" t="s">
        <v>152</v>
      </c>
      <c r="W643" s="142" t="s">
        <v>5487</v>
      </c>
      <c r="X643" s="142" t="s">
        <v>6492</v>
      </c>
      <c r="Y643" s="142" t="s">
        <v>152</v>
      </c>
      <c r="Z643" s="142" t="s">
        <v>3446</v>
      </c>
      <c r="AA643" s="315" t="s">
        <v>3447</v>
      </c>
      <c r="AB643" s="142" t="s">
        <v>8642</v>
      </c>
      <c r="AC643" s="142" t="s">
        <v>3446</v>
      </c>
      <c r="AD643" s="142" t="s">
        <v>3446</v>
      </c>
      <c r="AE643" s="142" t="s">
        <v>152</v>
      </c>
      <c r="AF643" s="315"/>
      <c r="AH643" s="318" t="s">
        <v>152</v>
      </c>
      <c r="AI643" s="315" t="s">
        <v>3446</v>
      </c>
      <c r="AJ643" s="315" t="s">
        <v>152</v>
      </c>
      <c r="AK643" s="142" t="s">
        <v>5488</v>
      </c>
      <c r="AL643" s="142" t="s">
        <v>1787</v>
      </c>
      <c r="AM643" s="316" t="s">
        <v>5489</v>
      </c>
      <c r="AN643" s="142" t="s">
        <v>152</v>
      </c>
      <c r="AO643" s="315" t="s">
        <v>1469</v>
      </c>
      <c r="AP643" s="315" t="s">
        <v>152</v>
      </c>
      <c r="AQ643" s="316"/>
      <c r="AR643" s="142" t="s">
        <v>152</v>
      </c>
      <c r="AS643" s="315" t="s">
        <v>150</v>
      </c>
      <c r="AT643" s="142" t="s">
        <v>152</v>
      </c>
      <c r="AU643" s="316"/>
      <c r="AV643" s="317" t="s">
        <v>152</v>
      </c>
      <c r="AW643" s="142" t="s">
        <v>152</v>
      </c>
    </row>
    <row r="644" spans="1:49" s="142" customFormat="1">
      <c r="A644" s="142" t="s">
        <v>11724</v>
      </c>
      <c r="B644" s="315" t="s">
        <v>5082</v>
      </c>
      <c r="C644" s="142" t="s">
        <v>3444</v>
      </c>
      <c r="D644" s="142" t="s">
        <v>5257</v>
      </c>
      <c r="E644" s="315" t="s">
        <v>11725</v>
      </c>
      <c r="F644" s="315" t="s">
        <v>1789</v>
      </c>
      <c r="G644" s="142" t="s">
        <v>1788</v>
      </c>
      <c r="H644" s="316" t="s">
        <v>3445</v>
      </c>
      <c r="I644" s="317">
        <v>10473</v>
      </c>
      <c r="J644" s="317">
        <v>0</v>
      </c>
      <c r="K644" s="317" t="s">
        <v>152</v>
      </c>
      <c r="L644" s="315">
        <v>14</v>
      </c>
      <c r="M644" s="315" t="s">
        <v>152</v>
      </c>
      <c r="N644" s="315" t="s">
        <v>152</v>
      </c>
      <c r="O644" s="315" t="s">
        <v>152</v>
      </c>
      <c r="P644" s="315" t="s">
        <v>13301</v>
      </c>
      <c r="Q644" s="315" t="s">
        <v>152</v>
      </c>
      <c r="R644" s="315" t="s">
        <v>152</v>
      </c>
      <c r="S644" s="315" t="s">
        <v>152</v>
      </c>
      <c r="T644" s="315" t="s">
        <v>152</v>
      </c>
      <c r="U644" s="315" t="s">
        <v>152</v>
      </c>
      <c r="V644" s="315" t="s">
        <v>152</v>
      </c>
      <c r="W644" s="142" t="s">
        <v>5609</v>
      </c>
      <c r="X644" s="142" t="s">
        <v>6492</v>
      </c>
      <c r="Y644" s="142" t="s">
        <v>152</v>
      </c>
      <c r="Z644" s="142" t="s">
        <v>3446</v>
      </c>
      <c r="AA644" s="315" t="s">
        <v>3447</v>
      </c>
      <c r="AB644" s="142" t="s">
        <v>11726</v>
      </c>
      <c r="AC644" s="142" t="s">
        <v>3446</v>
      </c>
      <c r="AD644" s="142" t="s">
        <v>3446</v>
      </c>
      <c r="AE644" s="142" t="s">
        <v>152</v>
      </c>
      <c r="AF644" s="315"/>
      <c r="AH644" s="318" t="s">
        <v>152</v>
      </c>
      <c r="AI644" s="315" t="s">
        <v>3446</v>
      </c>
      <c r="AJ644" s="315" t="s">
        <v>152</v>
      </c>
      <c r="AK644" s="142" t="s">
        <v>5610</v>
      </c>
      <c r="AL644" s="142" t="s">
        <v>1787</v>
      </c>
      <c r="AM644" s="316" t="s">
        <v>5611</v>
      </c>
      <c r="AN644" s="142" t="s">
        <v>152</v>
      </c>
      <c r="AO644" s="315" t="s">
        <v>1469</v>
      </c>
      <c r="AP644" s="315" t="s">
        <v>152</v>
      </c>
      <c r="AQ644" s="316"/>
      <c r="AR644" s="142" t="s">
        <v>152</v>
      </c>
      <c r="AS644" s="315" t="s">
        <v>150</v>
      </c>
      <c r="AT644" s="142" t="s">
        <v>152</v>
      </c>
      <c r="AU644" s="316"/>
      <c r="AV644" s="317" t="s">
        <v>152</v>
      </c>
      <c r="AW644" s="142" t="s">
        <v>152</v>
      </c>
    </row>
    <row r="645" spans="1:49" s="142" customFormat="1">
      <c r="A645" s="142" t="s">
        <v>8643</v>
      </c>
      <c r="B645" s="315" t="s">
        <v>4825</v>
      </c>
      <c r="C645" s="142" t="s">
        <v>3444</v>
      </c>
      <c r="D645" s="142" t="s">
        <v>5257</v>
      </c>
      <c r="E645" s="315" t="s">
        <v>8644</v>
      </c>
      <c r="F645" s="315" t="s">
        <v>1789</v>
      </c>
      <c r="G645" s="142" t="s">
        <v>1788</v>
      </c>
      <c r="H645" s="316" t="s">
        <v>3445</v>
      </c>
      <c r="I645" s="317">
        <v>7621</v>
      </c>
      <c r="J645" s="317">
        <v>0</v>
      </c>
      <c r="K645" s="317" t="s">
        <v>152</v>
      </c>
      <c r="L645" s="315">
        <v>16</v>
      </c>
      <c r="M645" s="315" t="s">
        <v>152</v>
      </c>
      <c r="N645" s="315" t="s">
        <v>152</v>
      </c>
      <c r="O645" s="315" t="s">
        <v>152</v>
      </c>
      <c r="P645" s="315" t="s">
        <v>12467</v>
      </c>
      <c r="Q645" s="315" t="s">
        <v>152</v>
      </c>
      <c r="R645" s="315" t="s">
        <v>152</v>
      </c>
      <c r="S645" s="315" t="s">
        <v>152</v>
      </c>
      <c r="T645" s="315" t="s">
        <v>152</v>
      </c>
      <c r="U645" s="315" t="s">
        <v>152</v>
      </c>
      <c r="V645" s="315" t="s">
        <v>152</v>
      </c>
      <c r="W645" s="142" t="s">
        <v>5484</v>
      </c>
      <c r="X645" s="142" t="s">
        <v>6493</v>
      </c>
      <c r="Y645" s="142" t="s">
        <v>152</v>
      </c>
      <c r="Z645" s="142" t="s">
        <v>3446</v>
      </c>
      <c r="AA645" s="315" t="s">
        <v>3447</v>
      </c>
      <c r="AB645" s="142" t="s">
        <v>8645</v>
      </c>
      <c r="AC645" s="142" t="s">
        <v>3446</v>
      </c>
      <c r="AD645" s="142" t="s">
        <v>3446</v>
      </c>
      <c r="AE645" s="142" t="s">
        <v>152</v>
      </c>
      <c r="AF645" s="315"/>
      <c r="AH645" s="318" t="s">
        <v>152</v>
      </c>
      <c r="AI645" s="315" t="s">
        <v>3446</v>
      </c>
      <c r="AJ645" s="315" t="s">
        <v>152</v>
      </c>
      <c r="AK645" s="142" t="s">
        <v>5485</v>
      </c>
      <c r="AL645" s="142" t="s">
        <v>1787</v>
      </c>
      <c r="AM645" s="316" t="s">
        <v>5486</v>
      </c>
      <c r="AN645" s="142" t="s">
        <v>152</v>
      </c>
      <c r="AO645" s="315" t="s">
        <v>1469</v>
      </c>
      <c r="AP645" s="315" t="s">
        <v>152</v>
      </c>
      <c r="AQ645" s="316"/>
      <c r="AR645" s="142" t="s">
        <v>152</v>
      </c>
      <c r="AS645" s="315" t="s">
        <v>150</v>
      </c>
      <c r="AT645" s="142" t="s">
        <v>152</v>
      </c>
      <c r="AU645" s="316"/>
      <c r="AV645" s="317" t="s">
        <v>152</v>
      </c>
      <c r="AW645" s="142" t="s">
        <v>152</v>
      </c>
    </row>
    <row r="646" spans="1:49" s="142" customFormat="1">
      <c r="A646" s="142" t="s">
        <v>11063</v>
      </c>
      <c r="B646" s="315" t="s">
        <v>4991</v>
      </c>
      <c r="C646" s="142" t="s">
        <v>3444</v>
      </c>
      <c r="D646" s="142" t="s">
        <v>5257</v>
      </c>
      <c r="E646" s="315" t="s">
        <v>11064</v>
      </c>
      <c r="F646" s="315" t="s">
        <v>1789</v>
      </c>
      <c r="G646" s="142" t="s">
        <v>1788</v>
      </c>
      <c r="H646" s="316" t="s">
        <v>3445</v>
      </c>
      <c r="I646" s="317">
        <v>12981</v>
      </c>
      <c r="J646" s="317">
        <v>0</v>
      </c>
      <c r="K646" s="317" t="s">
        <v>152</v>
      </c>
      <c r="L646" s="315">
        <v>9</v>
      </c>
      <c r="M646" s="315" t="s">
        <v>152</v>
      </c>
      <c r="N646" s="315" t="s">
        <v>152</v>
      </c>
      <c r="O646" s="315" t="s">
        <v>152</v>
      </c>
      <c r="P646" s="315" t="s">
        <v>13125</v>
      </c>
      <c r="Q646" s="315" t="s">
        <v>152</v>
      </c>
      <c r="R646" s="315" t="s">
        <v>152</v>
      </c>
      <c r="S646" s="315" t="s">
        <v>152</v>
      </c>
      <c r="T646" s="315" t="s">
        <v>152</v>
      </c>
      <c r="U646" s="315" t="s">
        <v>152</v>
      </c>
      <c r="V646" s="315" t="s">
        <v>152</v>
      </c>
      <c r="W646" s="142" t="s">
        <v>5371</v>
      </c>
      <c r="X646" s="142" t="s">
        <v>6492</v>
      </c>
      <c r="Y646" s="142" t="s">
        <v>152</v>
      </c>
      <c r="Z646" s="142" t="s">
        <v>3446</v>
      </c>
      <c r="AA646" s="315" t="s">
        <v>3447</v>
      </c>
      <c r="AB646" s="142" t="s">
        <v>11065</v>
      </c>
      <c r="AC646" s="142" t="s">
        <v>3446</v>
      </c>
      <c r="AD646" s="142" t="s">
        <v>3446</v>
      </c>
      <c r="AE646" s="142" t="s">
        <v>152</v>
      </c>
      <c r="AF646" s="315"/>
      <c r="AH646" s="318" t="s">
        <v>152</v>
      </c>
      <c r="AI646" s="315" t="s">
        <v>3446</v>
      </c>
      <c r="AJ646" s="315" t="s">
        <v>152</v>
      </c>
      <c r="AK646" s="142" t="s">
        <v>152</v>
      </c>
      <c r="AL646" s="142" t="s">
        <v>1787</v>
      </c>
      <c r="AM646" s="316" t="s">
        <v>5372</v>
      </c>
      <c r="AN646" s="142" t="s">
        <v>152</v>
      </c>
      <c r="AO646" s="315" t="s">
        <v>1469</v>
      </c>
      <c r="AP646" s="315" t="s">
        <v>152</v>
      </c>
      <c r="AQ646" s="316"/>
      <c r="AR646" s="142" t="s">
        <v>152</v>
      </c>
      <c r="AS646" s="315" t="s">
        <v>150</v>
      </c>
      <c r="AT646" s="142" t="s">
        <v>152</v>
      </c>
      <c r="AU646" s="316"/>
      <c r="AV646" s="317" t="s">
        <v>152</v>
      </c>
      <c r="AW646" s="142" t="s">
        <v>152</v>
      </c>
    </row>
    <row r="647" spans="1:49" s="142" customFormat="1">
      <c r="A647" s="142" t="s">
        <v>8646</v>
      </c>
      <c r="B647" s="315" t="s">
        <v>4992</v>
      </c>
      <c r="C647" s="142" t="s">
        <v>3444</v>
      </c>
      <c r="D647" s="142" t="s">
        <v>5257</v>
      </c>
      <c r="E647" s="315" t="s">
        <v>8647</v>
      </c>
      <c r="F647" s="315" t="s">
        <v>1789</v>
      </c>
      <c r="G647" s="142" t="s">
        <v>1788</v>
      </c>
      <c r="H647" s="316" t="s">
        <v>3445</v>
      </c>
      <c r="I647" s="317">
        <v>11715</v>
      </c>
      <c r="J647" s="317">
        <v>0</v>
      </c>
      <c r="K647" s="317" t="s">
        <v>152</v>
      </c>
      <c r="L647" s="315">
        <v>18</v>
      </c>
      <c r="M647" s="315" t="s">
        <v>152</v>
      </c>
      <c r="N647" s="315" t="s">
        <v>152</v>
      </c>
      <c r="O647" s="315" t="s">
        <v>152</v>
      </c>
      <c r="P647" s="315" t="s">
        <v>12468</v>
      </c>
      <c r="Q647" s="315" t="s">
        <v>152</v>
      </c>
      <c r="R647" s="315" t="s">
        <v>152</v>
      </c>
      <c r="S647" s="315" t="s">
        <v>152</v>
      </c>
      <c r="T647" s="315" t="s">
        <v>152</v>
      </c>
      <c r="U647" s="315" t="s">
        <v>152</v>
      </c>
      <c r="V647" s="315" t="s">
        <v>152</v>
      </c>
      <c r="W647" s="142" t="s">
        <v>5481</v>
      </c>
      <c r="X647" s="142" t="s">
        <v>6492</v>
      </c>
      <c r="Y647" s="142" t="s">
        <v>152</v>
      </c>
      <c r="Z647" s="142" t="s">
        <v>3446</v>
      </c>
      <c r="AA647" s="315" t="s">
        <v>3447</v>
      </c>
      <c r="AB647" s="142" t="s">
        <v>8648</v>
      </c>
      <c r="AC647" s="142" t="s">
        <v>3446</v>
      </c>
      <c r="AD647" s="142" t="s">
        <v>3446</v>
      </c>
      <c r="AE647" s="142" t="s">
        <v>152</v>
      </c>
      <c r="AF647" s="315"/>
      <c r="AH647" s="318" t="s">
        <v>152</v>
      </c>
      <c r="AI647" s="315" t="s">
        <v>3446</v>
      </c>
      <c r="AJ647" s="315" t="s">
        <v>152</v>
      </c>
      <c r="AK647" s="142" t="s">
        <v>5482</v>
      </c>
      <c r="AL647" s="142" t="s">
        <v>1787</v>
      </c>
      <c r="AM647" s="316" t="s">
        <v>5483</v>
      </c>
      <c r="AN647" s="142" t="s">
        <v>152</v>
      </c>
      <c r="AO647" s="315" t="s">
        <v>1469</v>
      </c>
      <c r="AP647" s="315" t="s">
        <v>152</v>
      </c>
      <c r="AQ647" s="316"/>
      <c r="AR647" s="142" t="s">
        <v>152</v>
      </c>
      <c r="AS647" s="315" t="s">
        <v>150</v>
      </c>
      <c r="AT647" s="142" t="s">
        <v>152</v>
      </c>
      <c r="AU647" s="316"/>
      <c r="AV647" s="317" t="s">
        <v>152</v>
      </c>
      <c r="AW647" s="142" t="s">
        <v>152</v>
      </c>
    </row>
    <row r="648" spans="1:49" s="142" customFormat="1">
      <c r="A648" s="142" t="s">
        <v>9320</v>
      </c>
      <c r="B648" s="315" t="s">
        <v>4993</v>
      </c>
      <c r="C648" s="142" t="s">
        <v>3444</v>
      </c>
      <c r="D648" s="142" t="s">
        <v>5257</v>
      </c>
      <c r="E648" s="315" t="s">
        <v>9321</v>
      </c>
      <c r="F648" s="315" t="s">
        <v>1789</v>
      </c>
      <c r="G648" s="142" t="s">
        <v>1788</v>
      </c>
      <c r="H648" s="316" t="s">
        <v>3445</v>
      </c>
      <c r="I648" s="317">
        <v>12430</v>
      </c>
      <c r="J648" s="317">
        <v>0</v>
      </c>
      <c r="K648" s="317" t="s">
        <v>152</v>
      </c>
      <c r="L648" s="315">
        <v>28</v>
      </c>
      <c r="M648" s="315" t="s">
        <v>152</v>
      </c>
      <c r="N648" s="315" t="s">
        <v>152</v>
      </c>
      <c r="O648" s="315" t="s">
        <v>152</v>
      </c>
      <c r="P648" s="315" t="s">
        <v>12636</v>
      </c>
      <c r="Q648" s="315" t="s">
        <v>152</v>
      </c>
      <c r="R648" s="315" t="s">
        <v>152</v>
      </c>
      <c r="S648" s="315" t="s">
        <v>152</v>
      </c>
      <c r="T648" s="315" t="s">
        <v>152</v>
      </c>
      <c r="U648" s="315" t="s">
        <v>152</v>
      </c>
      <c r="V648" s="315" t="s">
        <v>152</v>
      </c>
      <c r="W648" s="142" t="s">
        <v>5575</v>
      </c>
      <c r="X648" s="142" t="s">
        <v>6492</v>
      </c>
      <c r="Y648" s="142" t="s">
        <v>152</v>
      </c>
      <c r="Z648" s="142" t="s">
        <v>3446</v>
      </c>
      <c r="AA648" s="315" t="s">
        <v>3447</v>
      </c>
      <c r="AB648" s="142" t="s">
        <v>9322</v>
      </c>
      <c r="AC648" s="142" t="s">
        <v>3446</v>
      </c>
      <c r="AD648" s="142" t="s">
        <v>3446</v>
      </c>
      <c r="AE648" s="142" t="s">
        <v>152</v>
      </c>
      <c r="AF648" s="315"/>
      <c r="AH648" s="318" t="s">
        <v>152</v>
      </c>
      <c r="AI648" s="315" t="s">
        <v>3446</v>
      </c>
      <c r="AJ648" s="315" t="s">
        <v>152</v>
      </c>
      <c r="AK648" s="142" t="s">
        <v>5576</v>
      </c>
      <c r="AL648" s="142" t="s">
        <v>1787</v>
      </c>
      <c r="AM648" s="316" t="s">
        <v>5577</v>
      </c>
      <c r="AN648" s="142" t="s">
        <v>152</v>
      </c>
      <c r="AO648" s="315" t="s">
        <v>1469</v>
      </c>
      <c r="AP648" s="315" t="s">
        <v>152</v>
      </c>
      <c r="AQ648" s="316"/>
      <c r="AR648" s="142" t="s">
        <v>152</v>
      </c>
      <c r="AS648" s="315" t="s">
        <v>150</v>
      </c>
      <c r="AT648" s="142" t="s">
        <v>152</v>
      </c>
      <c r="AU648" s="316"/>
      <c r="AV648" s="317" t="s">
        <v>152</v>
      </c>
      <c r="AW648" s="142" t="s">
        <v>152</v>
      </c>
    </row>
    <row r="649" spans="1:49" s="142" customFormat="1">
      <c r="A649" s="142" t="s">
        <v>8842</v>
      </c>
      <c r="B649" s="315" t="s">
        <v>4994</v>
      </c>
      <c r="C649" s="142" t="s">
        <v>3444</v>
      </c>
      <c r="D649" s="142" t="s">
        <v>5257</v>
      </c>
      <c r="E649" s="315" t="s">
        <v>8843</v>
      </c>
      <c r="F649" s="315" t="s">
        <v>1789</v>
      </c>
      <c r="G649" s="142" t="s">
        <v>1788</v>
      </c>
      <c r="H649" s="316" t="s">
        <v>3445</v>
      </c>
      <c r="I649" s="317">
        <v>11100</v>
      </c>
      <c r="J649" s="317">
        <v>0</v>
      </c>
      <c r="K649" s="317" t="s">
        <v>152</v>
      </c>
      <c r="L649" s="315">
        <v>58</v>
      </c>
      <c r="M649" s="315" t="s">
        <v>152</v>
      </c>
      <c r="N649" s="315" t="s">
        <v>152</v>
      </c>
      <c r="O649" s="315" t="s">
        <v>152</v>
      </c>
      <c r="P649" s="315" t="s">
        <v>12539</v>
      </c>
      <c r="Q649" s="315" t="s">
        <v>152</v>
      </c>
      <c r="R649" s="315" t="s">
        <v>152</v>
      </c>
      <c r="S649" s="315" t="s">
        <v>152</v>
      </c>
      <c r="T649" s="315" t="s">
        <v>152</v>
      </c>
      <c r="U649" s="315" t="s">
        <v>152</v>
      </c>
      <c r="V649" s="315" t="s">
        <v>152</v>
      </c>
      <c r="W649" s="142" t="s">
        <v>5738</v>
      </c>
      <c r="X649" s="142" t="s">
        <v>6493</v>
      </c>
      <c r="Y649" s="142" t="s">
        <v>152</v>
      </c>
      <c r="Z649" s="142" t="s">
        <v>3446</v>
      </c>
      <c r="AA649" s="315" t="s">
        <v>3447</v>
      </c>
      <c r="AB649" s="142" t="s">
        <v>8844</v>
      </c>
      <c r="AC649" s="142" t="s">
        <v>3446</v>
      </c>
      <c r="AD649" s="142" t="s">
        <v>3446</v>
      </c>
      <c r="AE649" s="142" t="s">
        <v>152</v>
      </c>
      <c r="AF649" s="315"/>
      <c r="AH649" s="318" t="s">
        <v>152</v>
      </c>
      <c r="AI649" s="315" t="s">
        <v>3446</v>
      </c>
      <c r="AJ649" s="315" t="s">
        <v>152</v>
      </c>
      <c r="AK649" s="142" t="s">
        <v>5739</v>
      </c>
      <c r="AL649" s="142" t="s">
        <v>1787</v>
      </c>
      <c r="AM649" s="316" t="s">
        <v>5740</v>
      </c>
      <c r="AN649" s="142" t="s">
        <v>152</v>
      </c>
      <c r="AO649" s="315" t="s">
        <v>1469</v>
      </c>
      <c r="AP649" s="315" t="s">
        <v>152</v>
      </c>
      <c r="AQ649" s="316"/>
      <c r="AR649" s="142" t="s">
        <v>152</v>
      </c>
      <c r="AS649" s="315" t="s">
        <v>150</v>
      </c>
      <c r="AT649" s="142" t="s">
        <v>152</v>
      </c>
      <c r="AU649" s="316"/>
      <c r="AV649" s="317" t="s">
        <v>152</v>
      </c>
      <c r="AW649" s="142" t="s">
        <v>152</v>
      </c>
    </row>
    <row r="650" spans="1:49" s="142" customFormat="1">
      <c r="A650" s="142" t="s">
        <v>9323</v>
      </c>
      <c r="B650" s="315" t="s">
        <v>4826</v>
      </c>
      <c r="C650" s="142" t="s">
        <v>3444</v>
      </c>
      <c r="D650" s="142" t="s">
        <v>5257</v>
      </c>
      <c r="E650" s="315" t="s">
        <v>9324</v>
      </c>
      <c r="F650" s="315" t="s">
        <v>1789</v>
      </c>
      <c r="G650" s="142" t="s">
        <v>1788</v>
      </c>
      <c r="H650" s="316" t="s">
        <v>3445</v>
      </c>
      <c r="I650" s="317">
        <v>13078</v>
      </c>
      <c r="J650" s="317">
        <v>0</v>
      </c>
      <c r="K650" s="317" t="s">
        <v>152</v>
      </c>
      <c r="L650" s="315">
        <v>8</v>
      </c>
      <c r="M650" s="315" t="s">
        <v>152</v>
      </c>
      <c r="N650" s="315" t="s">
        <v>152</v>
      </c>
      <c r="O650" s="315" t="s">
        <v>152</v>
      </c>
      <c r="P650" s="315" t="s">
        <v>12637</v>
      </c>
      <c r="Q650" s="315" t="s">
        <v>152</v>
      </c>
      <c r="R650" s="315" t="s">
        <v>152</v>
      </c>
      <c r="S650" s="315" t="s">
        <v>152</v>
      </c>
      <c r="T650" s="315" t="s">
        <v>152</v>
      </c>
      <c r="U650" s="315" t="s">
        <v>152</v>
      </c>
      <c r="V650" s="315" t="s">
        <v>152</v>
      </c>
      <c r="W650" s="142" t="s">
        <v>5572</v>
      </c>
      <c r="X650" s="142" t="s">
        <v>6492</v>
      </c>
      <c r="Y650" s="142" t="s">
        <v>152</v>
      </c>
      <c r="Z650" s="142" t="s">
        <v>3446</v>
      </c>
      <c r="AA650" s="315" t="s">
        <v>3447</v>
      </c>
      <c r="AB650" s="142" t="s">
        <v>9325</v>
      </c>
      <c r="AC650" s="142" t="s">
        <v>3446</v>
      </c>
      <c r="AD650" s="142" t="s">
        <v>3446</v>
      </c>
      <c r="AE650" s="142" t="s">
        <v>152</v>
      </c>
      <c r="AF650" s="315"/>
      <c r="AH650" s="318" t="s">
        <v>152</v>
      </c>
      <c r="AI650" s="315" t="s">
        <v>3446</v>
      </c>
      <c r="AJ650" s="315" t="s">
        <v>152</v>
      </c>
      <c r="AK650" s="142" t="s">
        <v>5573</v>
      </c>
      <c r="AL650" s="142" t="s">
        <v>1787</v>
      </c>
      <c r="AM650" s="316" t="s">
        <v>5574</v>
      </c>
      <c r="AN650" s="142" t="s">
        <v>152</v>
      </c>
      <c r="AO650" s="315" t="s">
        <v>1469</v>
      </c>
      <c r="AP650" s="315" t="s">
        <v>152</v>
      </c>
      <c r="AQ650" s="316"/>
      <c r="AR650" s="142" t="s">
        <v>152</v>
      </c>
      <c r="AS650" s="315" t="s">
        <v>150</v>
      </c>
      <c r="AT650" s="142" t="s">
        <v>152</v>
      </c>
      <c r="AU650" s="316"/>
      <c r="AV650" s="317" t="s">
        <v>152</v>
      </c>
      <c r="AW650" s="142" t="s">
        <v>152</v>
      </c>
    </row>
    <row r="651" spans="1:49" s="142" customFormat="1">
      <c r="A651" s="142" t="s">
        <v>8848</v>
      </c>
      <c r="B651" s="315" t="s">
        <v>4995</v>
      </c>
      <c r="C651" s="142" t="s">
        <v>3444</v>
      </c>
      <c r="D651" s="142" t="s">
        <v>5257</v>
      </c>
      <c r="E651" s="315" t="s">
        <v>8849</v>
      </c>
      <c r="F651" s="315" t="s">
        <v>1789</v>
      </c>
      <c r="G651" s="142" t="s">
        <v>1788</v>
      </c>
      <c r="H651" s="316" t="s">
        <v>3445</v>
      </c>
      <c r="I651" s="317">
        <v>13035</v>
      </c>
      <c r="J651" s="317">
        <v>0</v>
      </c>
      <c r="K651" s="317" t="s">
        <v>152</v>
      </c>
      <c r="L651" s="315">
        <v>53</v>
      </c>
      <c r="M651" s="315" t="s">
        <v>152</v>
      </c>
      <c r="N651" s="315" t="s">
        <v>152</v>
      </c>
      <c r="O651" s="315" t="s">
        <v>152</v>
      </c>
      <c r="P651" s="315" t="s">
        <v>12541</v>
      </c>
      <c r="Q651" s="315" t="s">
        <v>152</v>
      </c>
      <c r="R651" s="315" t="s">
        <v>152</v>
      </c>
      <c r="S651" s="315" t="s">
        <v>152</v>
      </c>
      <c r="T651" s="315" t="s">
        <v>152</v>
      </c>
      <c r="U651" s="315" t="s">
        <v>152</v>
      </c>
      <c r="V651" s="315" t="s">
        <v>152</v>
      </c>
      <c r="W651" s="142" t="s">
        <v>5732</v>
      </c>
      <c r="X651" s="142" t="s">
        <v>6492</v>
      </c>
      <c r="Y651" s="142" t="s">
        <v>152</v>
      </c>
      <c r="Z651" s="142" t="s">
        <v>3446</v>
      </c>
      <c r="AA651" s="315" t="s">
        <v>3447</v>
      </c>
      <c r="AB651" s="142" t="s">
        <v>8850</v>
      </c>
      <c r="AC651" s="142" t="s">
        <v>3446</v>
      </c>
      <c r="AD651" s="142" t="s">
        <v>3446</v>
      </c>
      <c r="AE651" s="142" t="s">
        <v>152</v>
      </c>
      <c r="AF651" s="315"/>
      <c r="AH651" s="318" t="s">
        <v>152</v>
      </c>
      <c r="AI651" s="315" t="s">
        <v>3446</v>
      </c>
      <c r="AJ651" s="315" t="s">
        <v>152</v>
      </c>
      <c r="AK651" s="142" t="s">
        <v>5733</v>
      </c>
      <c r="AL651" s="142" t="s">
        <v>1787</v>
      </c>
      <c r="AM651" s="316" t="s">
        <v>5734</v>
      </c>
      <c r="AN651" s="142" t="s">
        <v>152</v>
      </c>
      <c r="AO651" s="315" t="s">
        <v>1469</v>
      </c>
      <c r="AP651" s="315" t="s">
        <v>152</v>
      </c>
      <c r="AQ651" s="316"/>
      <c r="AR651" s="142" t="s">
        <v>152</v>
      </c>
      <c r="AS651" s="315" t="s">
        <v>150</v>
      </c>
      <c r="AT651" s="142" t="s">
        <v>152</v>
      </c>
      <c r="AU651" s="316"/>
      <c r="AV651" s="317" t="s">
        <v>152</v>
      </c>
      <c r="AW651" s="142" t="s">
        <v>152</v>
      </c>
    </row>
    <row r="652" spans="1:49" s="142" customFormat="1">
      <c r="A652" s="142" t="s">
        <v>9329</v>
      </c>
      <c r="B652" s="315" t="s">
        <v>4996</v>
      </c>
      <c r="C652" s="142" t="s">
        <v>3444</v>
      </c>
      <c r="D652" s="142" t="s">
        <v>5257</v>
      </c>
      <c r="E652" s="315" t="s">
        <v>9330</v>
      </c>
      <c r="F652" s="315" t="s">
        <v>1789</v>
      </c>
      <c r="G652" s="142" t="s">
        <v>1788</v>
      </c>
      <c r="H652" s="316" t="s">
        <v>3445</v>
      </c>
      <c r="I652" s="317">
        <v>13698</v>
      </c>
      <c r="J652" s="317">
        <v>0</v>
      </c>
      <c r="K652" s="317" t="s">
        <v>152</v>
      </c>
      <c r="L652" s="315">
        <v>0</v>
      </c>
      <c r="M652" s="315" t="s">
        <v>152</v>
      </c>
      <c r="N652" s="315" t="s">
        <v>152</v>
      </c>
      <c r="O652" s="315" t="s">
        <v>152</v>
      </c>
      <c r="P652" s="315" t="s">
        <v>12639</v>
      </c>
      <c r="Q652" s="315" t="s">
        <v>152</v>
      </c>
      <c r="R652" s="315" t="s">
        <v>152</v>
      </c>
      <c r="S652" s="315" t="s">
        <v>152</v>
      </c>
      <c r="T652" s="315" t="s">
        <v>152</v>
      </c>
      <c r="U652" s="315" t="s">
        <v>152</v>
      </c>
      <c r="V652" s="315" t="s">
        <v>152</v>
      </c>
      <c r="W652" s="142" t="s">
        <v>5566</v>
      </c>
      <c r="X652" s="142" t="s">
        <v>6493</v>
      </c>
      <c r="Y652" s="142" t="s">
        <v>152</v>
      </c>
      <c r="Z652" s="142" t="s">
        <v>3446</v>
      </c>
      <c r="AA652" s="315" t="s">
        <v>3447</v>
      </c>
      <c r="AB652" s="142" t="s">
        <v>9331</v>
      </c>
      <c r="AC652" s="142" t="s">
        <v>3446</v>
      </c>
      <c r="AD652" s="142" t="s">
        <v>3446</v>
      </c>
      <c r="AE652" s="142" t="s">
        <v>152</v>
      </c>
      <c r="AF652" s="315"/>
      <c r="AH652" s="318" t="s">
        <v>152</v>
      </c>
      <c r="AI652" s="315" t="s">
        <v>3446</v>
      </c>
      <c r="AJ652" s="315" t="s">
        <v>152</v>
      </c>
      <c r="AK652" s="142" t="s">
        <v>5567</v>
      </c>
      <c r="AL652" s="142" t="s">
        <v>1787</v>
      </c>
      <c r="AM652" s="316" t="s">
        <v>5568</v>
      </c>
      <c r="AN652" s="142" t="s">
        <v>152</v>
      </c>
      <c r="AO652" s="315" t="s">
        <v>1469</v>
      </c>
      <c r="AP652" s="315" t="s">
        <v>152</v>
      </c>
      <c r="AQ652" s="316"/>
      <c r="AR652" s="142" t="s">
        <v>152</v>
      </c>
      <c r="AS652" s="315" t="s">
        <v>150</v>
      </c>
      <c r="AT652" s="142" t="s">
        <v>152</v>
      </c>
      <c r="AU652" s="316"/>
      <c r="AV652" s="317" t="s">
        <v>152</v>
      </c>
      <c r="AW652" s="142" t="s">
        <v>152</v>
      </c>
    </row>
    <row r="653" spans="1:49" s="142" customFormat="1">
      <c r="A653" s="142" t="s">
        <v>8845</v>
      </c>
      <c r="B653" s="315" t="s">
        <v>4997</v>
      </c>
      <c r="C653" s="142" t="s">
        <v>3444</v>
      </c>
      <c r="D653" s="142" t="s">
        <v>5257</v>
      </c>
      <c r="E653" s="315" t="s">
        <v>8846</v>
      </c>
      <c r="F653" s="315" t="s">
        <v>1789</v>
      </c>
      <c r="G653" s="142" t="s">
        <v>1788</v>
      </c>
      <c r="H653" s="316" t="s">
        <v>3445</v>
      </c>
      <c r="I653" s="317">
        <v>12795</v>
      </c>
      <c r="J653" s="317">
        <v>0</v>
      </c>
      <c r="K653" s="317" t="s">
        <v>152</v>
      </c>
      <c r="L653" s="315">
        <v>23</v>
      </c>
      <c r="M653" s="315" t="s">
        <v>152</v>
      </c>
      <c r="N653" s="315" t="s">
        <v>152</v>
      </c>
      <c r="O653" s="315" t="s">
        <v>152</v>
      </c>
      <c r="P653" s="315" t="s">
        <v>12540</v>
      </c>
      <c r="Q653" s="315" t="s">
        <v>152</v>
      </c>
      <c r="R653" s="315" t="s">
        <v>152</v>
      </c>
      <c r="S653" s="315" t="s">
        <v>152</v>
      </c>
      <c r="T653" s="315" t="s">
        <v>152</v>
      </c>
      <c r="U653" s="315" t="s">
        <v>152</v>
      </c>
      <c r="V653" s="315" t="s">
        <v>152</v>
      </c>
      <c r="W653" s="142" t="s">
        <v>5735</v>
      </c>
      <c r="X653" s="142" t="s">
        <v>6492</v>
      </c>
      <c r="Y653" s="142" t="s">
        <v>152</v>
      </c>
      <c r="Z653" s="142" t="s">
        <v>3446</v>
      </c>
      <c r="AA653" s="315" t="s">
        <v>3447</v>
      </c>
      <c r="AB653" s="142" t="s">
        <v>8847</v>
      </c>
      <c r="AC653" s="142" t="s">
        <v>3446</v>
      </c>
      <c r="AD653" s="142" t="s">
        <v>3446</v>
      </c>
      <c r="AE653" s="142" t="s">
        <v>152</v>
      </c>
      <c r="AF653" s="315"/>
      <c r="AH653" s="318" t="s">
        <v>152</v>
      </c>
      <c r="AI653" s="315" t="s">
        <v>3446</v>
      </c>
      <c r="AJ653" s="315" t="s">
        <v>152</v>
      </c>
      <c r="AK653" s="142" t="s">
        <v>5736</v>
      </c>
      <c r="AL653" s="142" t="s">
        <v>1787</v>
      </c>
      <c r="AM653" s="316" t="s">
        <v>5737</v>
      </c>
      <c r="AN653" s="142" t="s">
        <v>152</v>
      </c>
      <c r="AO653" s="315" t="s">
        <v>1469</v>
      </c>
      <c r="AP653" s="315" t="s">
        <v>152</v>
      </c>
      <c r="AQ653" s="316"/>
      <c r="AR653" s="142" t="s">
        <v>152</v>
      </c>
      <c r="AS653" s="315" t="s">
        <v>150</v>
      </c>
      <c r="AT653" s="142" t="s">
        <v>152</v>
      </c>
      <c r="AU653" s="316"/>
      <c r="AV653" s="317" t="s">
        <v>152</v>
      </c>
      <c r="AW653" s="142" t="s">
        <v>152</v>
      </c>
    </row>
    <row r="654" spans="1:49" s="142" customFormat="1">
      <c r="A654" s="142" t="s">
        <v>11066</v>
      </c>
      <c r="B654" s="315" t="s">
        <v>4827</v>
      </c>
      <c r="C654" s="142" t="s">
        <v>3444</v>
      </c>
      <c r="D654" s="142" t="s">
        <v>5257</v>
      </c>
      <c r="E654" s="315" t="s">
        <v>11067</v>
      </c>
      <c r="F654" s="315" t="s">
        <v>1789</v>
      </c>
      <c r="G654" s="142" t="s">
        <v>1788</v>
      </c>
      <c r="H654" s="316" t="s">
        <v>3445</v>
      </c>
      <c r="I654" s="317">
        <v>10412</v>
      </c>
      <c r="J654" s="317">
        <v>0</v>
      </c>
      <c r="K654" s="317" t="s">
        <v>152</v>
      </c>
      <c r="L654" s="315">
        <v>13</v>
      </c>
      <c r="M654" s="315" t="s">
        <v>152</v>
      </c>
      <c r="N654" s="315" t="s">
        <v>152</v>
      </c>
      <c r="O654" s="315" t="s">
        <v>152</v>
      </c>
      <c r="P654" s="315" t="s">
        <v>13126</v>
      </c>
      <c r="Q654" s="315" t="s">
        <v>152</v>
      </c>
      <c r="R654" s="315" t="s">
        <v>152</v>
      </c>
      <c r="S654" s="315" t="s">
        <v>152</v>
      </c>
      <c r="T654" s="315" t="s">
        <v>152</v>
      </c>
      <c r="U654" s="315" t="s">
        <v>152</v>
      </c>
      <c r="V654" s="315" t="s">
        <v>152</v>
      </c>
      <c r="W654" s="142" t="s">
        <v>5369</v>
      </c>
      <c r="X654" s="142" t="s">
        <v>6493</v>
      </c>
      <c r="Y654" s="142" t="s">
        <v>152</v>
      </c>
      <c r="Z654" s="142" t="s">
        <v>3446</v>
      </c>
      <c r="AA654" s="315" t="s">
        <v>3447</v>
      </c>
      <c r="AB654" s="142" t="s">
        <v>11068</v>
      </c>
      <c r="AC654" s="142" t="s">
        <v>3446</v>
      </c>
      <c r="AD654" s="142" t="s">
        <v>3446</v>
      </c>
      <c r="AE654" s="142" t="s">
        <v>152</v>
      </c>
      <c r="AF654" s="315"/>
      <c r="AH654" s="318" t="s">
        <v>152</v>
      </c>
      <c r="AI654" s="315" t="s">
        <v>3446</v>
      </c>
      <c r="AJ654" s="315" t="s">
        <v>152</v>
      </c>
      <c r="AK654" s="142" t="s">
        <v>152</v>
      </c>
      <c r="AL654" s="142" t="s">
        <v>1787</v>
      </c>
      <c r="AM654" s="316" t="s">
        <v>5370</v>
      </c>
      <c r="AN654" s="142" t="s">
        <v>152</v>
      </c>
      <c r="AO654" s="315" t="s">
        <v>1469</v>
      </c>
      <c r="AP654" s="315" t="s">
        <v>152</v>
      </c>
      <c r="AQ654" s="316"/>
      <c r="AR654" s="142" t="s">
        <v>152</v>
      </c>
      <c r="AS654" s="315" t="s">
        <v>150</v>
      </c>
      <c r="AT654" s="142" t="s">
        <v>152</v>
      </c>
      <c r="AU654" s="316"/>
      <c r="AV654" s="317" t="s">
        <v>152</v>
      </c>
      <c r="AW654" s="142" t="s">
        <v>152</v>
      </c>
    </row>
    <row r="655" spans="1:49" s="142" customFormat="1">
      <c r="A655" s="142" t="s">
        <v>8836</v>
      </c>
      <c r="B655" s="315" t="s">
        <v>4998</v>
      </c>
      <c r="C655" s="142" t="s">
        <v>3444</v>
      </c>
      <c r="D655" s="142" t="s">
        <v>5257</v>
      </c>
      <c r="E655" s="315" t="s">
        <v>8837</v>
      </c>
      <c r="F655" s="315" t="s">
        <v>1789</v>
      </c>
      <c r="G655" s="142" t="s">
        <v>1788</v>
      </c>
      <c r="H655" s="316" t="s">
        <v>3445</v>
      </c>
      <c r="I655" s="317">
        <v>10412</v>
      </c>
      <c r="J655" s="317">
        <v>0</v>
      </c>
      <c r="K655" s="317" t="s">
        <v>152</v>
      </c>
      <c r="L655" s="315">
        <v>58</v>
      </c>
      <c r="M655" s="315" t="s">
        <v>152</v>
      </c>
      <c r="N655" s="315" t="s">
        <v>152</v>
      </c>
      <c r="O655" s="315" t="s">
        <v>152</v>
      </c>
      <c r="P655" s="315" t="s">
        <v>12537</v>
      </c>
      <c r="Q655" s="315" t="s">
        <v>152</v>
      </c>
      <c r="R655" s="315" t="s">
        <v>152</v>
      </c>
      <c r="S655" s="315" t="s">
        <v>152</v>
      </c>
      <c r="T655" s="315" t="s">
        <v>152</v>
      </c>
      <c r="U655" s="315" t="s">
        <v>152</v>
      </c>
      <c r="V655" s="315" t="s">
        <v>152</v>
      </c>
      <c r="W655" s="142" t="s">
        <v>5744</v>
      </c>
      <c r="X655" s="142" t="s">
        <v>6493</v>
      </c>
      <c r="Y655" s="142" t="s">
        <v>152</v>
      </c>
      <c r="Z655" s="142" t="s">
        <v>3446</v>
      </c>
      <c r="AA655" s="315" t="s">
        <v>3447</v>
      </c>
      <c r="AB655" s="142" t="s">
        <v>8838</v>
      </c>
      <c r="AC655" s="142" t="s">
        <v>3446</v>
      </c>
      <c r="AD655" s="142" t="s">
        <v>3446</v>
      </c>
      <c r="AE655" s="142" t="s">
        <v>152</v>
      </c>
      <c r="AF655" s="315"/>
      <c r="AH655" s="318" t="s">
        <v>152</v>
      </c>
      <c r="AI655" s="315" t="s">
        <v>3446</v>
      </c>
      <c r="AJ655" s="315" t="s">
        <v>152</v>
      </c>
      <c r="AK655" s="142" t="s">
        <v>5745</v>
      </c>
      <c r="AL655" s="142" t="s">
        <v>1787</v>
      </c>
      <c r="AM655" s="316" t="s">
        <v>5746</v>
      </c>
      <c r="AN655" s="142" t="s">
        <v>152</v>
      </c>
      <c r="AO655" s="315" t="s">
        <v>1469</v>
      </c>
      <c r="AP655" s="315" t="s">
        <v>152</v>
      </c>
      <c r="AQ655" s="316"/>
      <c r="AR655" s="142" t="s">
        <v>152</v>
      </c>
      <c r="AS655" s="315" t="s">
        <v>150</v>
      </c>
      <c r="AT655" s="142" t="s">
        <v>152</v>
      </c>
      <c r="AU655" s="316"/>
      <c r="AV655" s="317" t="s">
        <v>152</v>
      </c>
      <c r="AW655" s="142" t="s">
        <v>152</v>
      </c>
    </row>
    <row r="656" spans="1:49" s="142" customFormat="1">
      <c r="A656" s="142" t="s">
        <v>11069</v>
      </c>
      <c r="B656" s="315" t="s">
        <v>5170</v>
      </c>
      <c r="C656" s="142" t="s">
        <v>3444</v>
      </c>
      <c r="D656" s="142" t="s">
        <v>5257</v>
      </c>
      <c r="E656" s="315" t="s">
        <v>13127</v>
      </c>
      <c r="F656" s="315" t="s">
        <v>1789</v>
      </c>
      <c r="G656" s="142" t="s">
        <v>1788</v>
      </c>
      <c r="H656" s="316" t="s">
        <v>3445</v>
      </c>
      <c r="I656" s="317">
        <v>10315</v>
      </c>
      <c r="J656" s="317">
        <v>0</v>
      </c>
      <c r="K656" s="317" t="s">
        <v>152</v>
      </c>
      <c r="L656" s="315">
        <v>22</v>
      </c>
      <c r="M656" s="315" t="s">
        <v>152</v>
      </c>
      <c r="N656" s="315" t="s">
        <v>152</v>
      </c>
      <c r="O656" s="315" t="s">
        <v>152</v>
      </c>
      <c r="P656" s="315" t="s">
        <v>13128</v>
      </c>
      <c r="Q656" s="315" t="s">
        <v>152</v>
      </c>
      <c r="R656" s="315" t="s">
        <v>152</v>
      </c>
      <c r="S656" s="315" t="s">
        <v>152</v>
      </c>
      <c r="T656" s="315" t="s">
        <v>152</v>
      </c>
      <c r="U656" s="315" t="s">
        <v>152</v>
      </c>
      <c r="V656" s="315" t="s">
        <v>152</v>
      </c>
      <c r="W656" s="142" t="s">
        <v>5367</v>
      </c>
      <c r="X656" s="142" t="s">
        <v>6493</v>
      </c>
      <c r="Y656" s="142" t="s">
        <v>152</v>
      </c>
      <c r="Z656" s="142" t="s">
        <v>3446</v>
      </c>
      <c r="AA656" s="315" t="s">
        <v>3447</v>
      </c>
      <c r="AB656" s="142" t="s">
        <v>11070</v>
      </c>
      <c r="AC656" s="142" t="s">
        <v>3446</v>
      </c>
      <c r="AD656" s="142" t="s">
        <v>3446</v>
      </c>
      <c r="AE656" s="142" t="s">
        <v>152</v>
      </c>
      <c r="AF656" s="315"/>
      <c r="AH656" s="318" t="s">
        <v>152</v>
      </c>
      <c r="AI656" s="315" t="s">
        <v>3446</v>
      </c>
      <c r="AJ656" s="315" t="s">
        <v>152</v>
      </c>
      <c r="AK656" s="142" t="s">
        <v>152</v>
      </c>
      <c r="AL656" s="142" t="s">
        <v>1787</v>
      </c>
      <c r="AM656" s="316" t="s">
        <v>5368</v>
      </c>
      <c r="AN656" s="142" t="s">
        <v>152</v>
      </c>
      <c r="AO656" s="315" t="s">
        <v>1469</v>
      </c>
      <c r="AP656" s="315" t="s">
        <v>152</v>
      </c>
      <c r="AQ656" s="316"/>
      <c r="AR656" s="142" t="s">
        <v>152</v>
      </c>
      <c r="AS656" s="315" t="s">
        <v>150</v>
      </c>
      <c r="AT656" s="142" t="s">
        <v>152</v>
      </c>
      <c r="AU656" s="316"/>
      <c r="AV656" s="317" t="s">
        <v>152</v>
      </c>
      <c r="AW656" s="142" t="s">
        <v>152</v>
      </c>
    </row>
    <row r="657" spans="1:49" s="142" customFormat="1">
      <c r="A657" s="142" t="s">
        <v>11150</v>
      </c>
      <c r="B657" s="315" t="s">
        <v>4999</v>
      </c>
      <c r="C657" s="142" t="s">
        <v>3444</v>
      </c>
      <c r="D657" s="142" t="s">
        <v>5257</v>
      </c>
      <c r="E657" s="315" t="s">
        <v>11151</v>
      </c>
      <c r="F657" s="315" t="s">
        <v>1789</v>
      </c>
      <c r="G657" s="142" t="s">
        <v>1788</v>
      </c>
      <c r="H657" s="316" t="s">
        <v>3445</v>
      </c>
      <c r="I657" s="317">
        <v>13552</v>
      </c>
      <c r="J657" s="317">
        <v>0</v>
      </c>
      <c r="K657" s="317" t="s">
        <v>152</v>
      </c>
      <c r="L657" s="315">
        <v>10</v>
      </c>
      <c r="M657" s="315" t="s">
        <v>152</v>
      </c>
      <c r="N657" s="315" t="s">
        <v>152</v>
      </c>
      <c r="O657" s="315" t="s">
        <v>152</v>
      </c>
      <c r="P657" s="315" t="s">
        <v>13176</v>
      </c>
      <c r="Q657" s="315" t="s">
        <v>152</v>
      </c>
      <c r="R657" s="315" t="s">
        <v>152</v>
      </c>
      <c r="S657" s="315" t="s">
        <v>152</v>
      </c>
      <c r="T657" s="315" t="s">
        <v>152</v>
      </c>
      <c r="U657" s="315" t="s">
        <v>152</v>
      </c>
      <c r="V657" s="315" t="s">
        <v>152</v>
      </c>
      <c r="W657" s="142" t="s">
        <v>5346</v>
      </c>
      <c r="X657" s="142" t="s">
        <v>6492</v>
      </c>
      <c r="Y657" s="142" t="s">
        <v>152</v>
      </c>
      <c r="Z657" s="142" t="s">
        <v>3446</v>
      </c>
      <c r="AA657" s="315" t="s">
        <v>3447</v>
      </c>
      <c r="AB657" s="142" t="s">
        <v>11152</v>
      </c>
      <c r="AC657" s="142" t="s">
        <v>3446</v>
      </c>
      <c r="AD657" s="142" t="s">
        <v>3446</v>
      </c>
      <c r="AE657" s="142" t="s">
        <v>152</v>
      </c>
      <c r="AF657" s="315"/>
      <c r="AH657" s="318" t="s">
        <v>152</v>
      </c>
      <c r="AI657" s="315" t="s">
        <v>3446</v>
      </c>
      <c r="AJ657" s="315" t="s">
        <v>152</v>
      </c>
      <c r="AK657" s="142" t="s">
        <v>152</v>
      </c>
      <c r="AL657" s="142" t="s">
        <v>1787</v>
      </c>
      <c r="AM657" s="316" t="s">
        <v>5347</v>
      </c>
      <c r="AN657" s="142" t="s">
        <v>152</v>
      </c>
      <c r="AO657" s="315" t="s">
        <v>1469</v>
      </c>
      <c r="AP657" s="315" t="s">
        <v>152</v>
      </c>
      <c r="AQ657" s="316"/>
      <c r="AR657" s="142" t="s">
        <v>152</v>
      </c>
      <c r="AS657" s="315" t="s">
        <v>150</v>
      </c>
      <c r="AT657" s="142" t="s">
        <v>152</v>
      </c>
      <c r="AU657" s="316"/>
      <c r="AV657" s="317" t="s">
        <v>152</v>
      </c>
      <c r="AW657" s="142" t="s">
        <v>152</v>
      </c>
    </row>
    <row r="658" spans="1:49" s="142" customFormat="1">
      <c r="A658" s="142" t="s">
        <v>8839</v>
      </c>
      <c r="B658" s="315" t="s">
        <v>5000</v>
      </c>
      <c r="C658" s="142" t="s">
        <v>3444</v>
      </c>
      <c r="D658" s="142" t="s">
        <v>5257</v>
      </c>
      <c r="E658" s="315" t="s">
        <v>8840</v>
      </c>
      <c r="F658" s="315" t="s">
        <v>1789</v>
      </c>
      <c r="G658" s="142" t="s">
        <v>1788</v>
      </c>
      <c r="H658" s="316" t="s">
        <v>3445</v>
      </c>
      <c r="I658" s="317">
        <v>14105</v>
      </c>
      <c r="J658" s="317">
        <v>0</v>
      </c>
      <c r="K658" s="317" t="s">
        <v>152</v>
      </c>
      <c r="L658" s="315">
        <v>76</v>
      </c>
      <c r="M658" s="315" t="s">
        <v>152</v>
      </c>
      <c r="N658" s="315" t="s">
        <v>152</v>
      </c>
      <c r="O658" s="315" t="s">
        <v>152</v>
      </c>
      <c r="P658" s="315" t="s">
        <v>12538</v>
      </c>
      <c r="Q658" s="315" t="s">
        <v>152</v>
      </c>
      <c r="R658" s="315" t="s">
        <v>152</v>
      </c>
      <c r="S658" s="315" t="s">
        <v>152</v>
      </c>
      <c r="T658" s="315" t="s">
        <v>152</v>
      </c>
      <c r="U658" s="315" t="s">
        <v>152</v>
      </c>
      <c r="V658" s="315" t="s">
        <v>152</v>
      </c>
      <c r="W658" s="142" t="s">
        <v>5741</v>
      </c>
      <c r="X658" s="142" t="s">
        <v>6492</v>
      </c>
      <c r="Y658" s="142" t="s">
        <v>152</v>
      </c>
      <c r="Z658" s="142" t="s">
        <v>3446</v>
      </c>
      <c r="AA658" s="315" t="s">
        <v>3447</v>
      </c>
      <c r="AB658" s="142" t="s">
        <v>8841</v>
      </c>
      <c r="AC658" s="142" t="s">
        <v>3446</v>
      </c>
      <c r="AD658" s="142" t="s">
        <v>3446</v>
      </c>
      <c r="AE658" s="142" t="s">
        <v>152</v>
      </c>
      <c r="AF658" s="315"/>
      <c r="AH658" s="318" t="s">
        <v>152</v>
      </c>
      <c r="AI658" s="315" t="s">
        <v>3446</v>
      </c>
      <c r="AJ658" s="315" t="s">
        <v>152</v>
      </c>
      <c r="AK658" s="142" t="s">
        <v>5742</v>
      </c>
      <c r="AL658" s="142" t="s">
        <v>1787</v>
      </c>
      <c r="AM658" s="316" t="s">
        <v>5743</v>
      </c>
      <c r="AN658" s="142" t="s">
        <v>152</v>
      </c>
      <c r="AO658" s="315" t="s">
        <v>1469</v>
      </c>
      <c r="AP658" s="315" t="s">
        <v>152</v>
      </c>
      <c r="AQ658" s="316"/>
      <c r="AR658" s="142" t="s">
        <v>152</v>
      </c>
      <c r="AS658" s="315" t="s">
        <v>150</v>
      </c>
      <c r="AT658" s="142" t="s">
        <v>152</v>
      </c>
      <c r="AU658" s="316"/>
      <c r="AV658" s="317" t="s">
        <v>152</v>
      </c>
      <c r="AW658" s="142" t="s">
        <v>152</v>
      </c>
    </row>
    <row r="659" spans="1:49" s="142" customFormat="1">
      <c r="A659" s="142" t="s">
        <v>11147</v>
      </c>
      <c r="B659" s="315" t="s">
        <v>5001</v>
      </c>
      <c r="C659" s="142" t="s">
        <v>3444</v>
      </c>
      <c r="D659" s="142" t="s">
        <v>5257</v>
      </c>
      <c r="E659" s="315" t="s">
        <v>11148</v>
      </c>
      <c r="F659" s="315" t="s">
        <v>1789</v>
      </c>
      <c r="G659" s="142" t="s">
        <v>1788</v>
      </c>
      <c r="H659" s="316" t="s">
        <v>3445</v>
      </c>
      <c r="I659" s="317">
        <v>13142</v>
      </c>
      <c r="J659" s="317">
        <v>0</v>
      </c>
      <c r="K659" s="317" t="s">
        <v>152</v>
      </c>
      <c r="L659" s="315">
        <v>40</v>
      </c>
      <c r="M659" s="315" t="s">
        <v>152</v>
      </c>
      <c r="N659" s="315" t="s">
        <v>152</v>
      </c>
      <c r="O659" s="315" t="s">
        <v>152</v>
      </c>
      <c r="P659" s="315" t="s">
        <v>13175</v>
      </c>
      <c r="Q659" s="315" t="s">
        <v>152</v>
      </c>
      <c r="R659" s="315" t="s">
        <v>152</v>
      </c>
      <c r="S659" s="315" t="s">
        <v>152</v>
      </c>
      <c r="T659" s="315" t="s">
        <v>152</v>
      </c>
      <c r="U659" s="315" t="s">
        <v>152</v>
      </c>
      <c r="V659" s="315" t="s">
        <v>152</v>
      </c>
      <c r="W659" s="142" t="s">
        <v>5348</v>
      </c>
      <c r="X659" s="142" t="s">
        <v>6492</v>
      </c>
      <c r="Y659" s="142" t="s">
        <v>152</v>
      </c>
      <c r="Z659" s="142" t="s">
        <v>3446</v>
      </c>
      <c r="AA659" s="315" t="s">
        <v>3447</v>
      </c>
      <c r="AB659" s="142" t="s">
        <v>11149</v>
      </c>
      <c r="AC659" s="142" t="s">
        <v>3446</v>
      </c>
      <c r="AD659" s="142" t="s">
        <v>3446</v>
      </c>
      <c r="AE659" s="142" t="s">
        <v>152</v>
      </c>
      <c r="AF659" s="315"/>
      <c r="AH659" s="318" t="s">
        <v>152</v>
      </c>
      <c r="AI659" s="315" t="s">
        <v>3446</v>
      </c>
      <c r="AJ659" s="315" t="s">
        <v>152</v>
      </c>
      <c r="AK659" s="142" t="s">
        <v>152</v>
      </c>
      <c r="AL659" s="142" t="s">
        <v>1787</v>
      </c>
      <c r="AM659" s="316" t="s">
        <v>5349</v>
      </c>
      <c r="AN659" s="142" t="s">
        <v>152</v>
      </c>
      <c r="AO659" s="315" t="s">
        <v>1469</v>
      </c>
      <c r="AP659" s="315" t="s">
        <v>152</v>
      </c>
      <c r="AQ659" s="316"/>
      <c r="AR659" s="142" t="s">
        <v>152</v>
      </c>
      <c r="AS659" s="315" t="s">
        <v>150</v>
      </c>
      <c r="AT659" s="142" t="s">
        <v>152</v>
      </c>
      <c r="AU659" s="316"/>
      <c r="AV659" s="317" t="s">
        <v>152</v>
      </c>
      <c r="AW659" s="142" t="s">
        <v>152</v>
      </c>
    </row>
    <row r="660" spans="1:49" s="142" customFormat="1">
      <c r="A660" s="142" t="s">
        <v>8858</v>
      </c>
      <c r="B660" s="315" t="s">
        <v>5002</v>
      </c>
      <c r="C660" s="142" t="s">
        <v>3444</v>
      </c>
      <c r="D660" s="142" t="s">
        <v>5257</v>
      </c>
      <c r="E660" s="315" t="s">
        <v>8859</v>
      </c>
      <c r="F660" s="315" t="s">
        <v>1789</v>
      </c>
      <c r="G660" s="142" t="s">
        <v>1788</v>
      </c>
      <c r="H660" s="316" t="s">
        <v>3445</v>
      </c>
      <c r="I660" s="317">
        <v>12843</v>
      </c>
      <c r="J660" s="317">
        <v>0</v>
      </c>
      <c r="K660" s="317" t="s">
        <v>152</v>
      </c>
      <c r="L660" s="315">
        <v>156</v>
      </c>
      <c r="M660" s="315" t="s">
        <v>152</v>
      </c>
      <c r="N660" s="315" t="s">
        <v>152</v>
      </c>
      <c r="O660" s="315" t="s">
        <v>152</v>
      </c>
      <c r="P660" s="315" t="s">
        <v>12543</v>
      </c>
      <c r="Q660" s="315" t="s">
        <v>152</v>
      </c>
      <c r="R660" s="315" t="s">
        <v>152</v>
      </c>
      <c r="S660" s="315" t="s">
        <v>152</v>
      </c>
      <c r="T660" s="315" t="s">
        <v>152</v>
      </c>
      <c r="U660" s="315" t="s">
        <v>152</v>
      </c>
      <c r="V660" s="315" t="s">
        <v>152</v>
      </c>
      <c r="W660" s="142" t="s">
        <v>5729</v>
      </c>
      <c r="X660" s="142" t="s">
        <v>6493</v>
      </c>
      <c r="Y660" s="142" t="s">
        <v>152</v>
      </c>
      <c r="Z660" s="142" t="s">
        <v>3446</v>
      </c>
      <c r="AA660" s="315" t="s">
        <v>3447</v>
      </c>
      <c r="AB660" s="142" t="s">
        <v>8860</v>
      </c>
      <c r="AC660" s="142" t="s">
        <v>3446</v>
      </c>
      <c r="AD660" s="142" t="s">
        <v>3446</v>
      </c>
      <c r="AE660" s="142" t="s">
        <v>152</v>
      </c>
      <c r="AF660" s="315"/>
      <c r="AH660" s="318" t="s">
        <v>152</v>
      </c>
      <c r="AI660" s="315" t="s">
        <v>3446</v>
      </c>
      <c r="AJ660" s="315" t="s">
        <v>152</v>
      </c>
      <c r="AK660" s="142" t="s">
        <v>5730</v>
      </c>
      <c r="AL660" s="142" t="s">
        <v>1787</v>
      </c>
      <c r="AM660" s="316" t="s">
        <v>5731</v>
      </c>
      <c r="AN660" s="142" t="s">
        <v>152</v>
      </c>
      <c r="AO660" s="315" t="s">
        <v>1469</v>
      </c>
      <c r="AP660" s="315" t="s">
        <v>152</v>
      </c>
      <c r="AQ660" s="316"/>
      <c r="AR660" s="142" t="s">
        <v>152</v>
      </c>
      <c r="AS660" s="315" t="s">
        <v>150</v>
      </c>
      <c r="AT660" s="142" t="s">
        <v>152</v>
      </c>
      <c r="AU660" s="316"/>
      <c r="AV660" s="317" t="s">
        <v>152</v>
      </c>
      <c r="AW660" s="142" t="s">
        <v>152</v>
      </c>
    </row>
    <row r="661" spans="1:49" s="142" customFormat="1">
      <c r="A661" s="142" t="s">
        <v>9332</v>
      </c>
      <c r="B661" s="315" t="s">
        <v>4828</v>
      </c>
      <c r="C661" s="142" t="s">
        <v>3444</v>
      </c>
      <c r="D661" s="142" t="s">
        <v>5257</v>
      </c>
      <c r="E661" s="315" t="s">
        <v>9333</v>
      </c>
      <c r="F661" s="315" t="s">
        <v>1789</v>
      </c>
      <c r="G661" s="142" t="s">
        <v>1788</v>
      </c>
      <c r="H661" s="316" t="s">
        <v>3445</v>
      </c>
      <c r="I661" s="317">
        <v>16715</v>
      </c>
      <c r="J661" s="317">
        <v>0</v>
      </c>
      <c r="K661" s="317" t="s">
        <v>152</v>
      </c>
      <c r="L661" s="315">
        <v>10</v>
      </c>
      <c r="M661" s="315" t="s">
        <v>152</v>
      </c>
      <c r="N661" s="315" t="s">
        <v>152</v>
      </c>
      <c r="O661" s="315" t="s">
        <v>152</v>
      </c>
      <c r="P661" s="315" t="s">
        <v>12640</v>
      </c>
      <c r="Q661" s="315" t="s">
        <v>152</v>
      </c>
      <c r="R661" s="315" t="s">
        <v>152</v>
      </c>
      <c r="S661" s="315" t="s">
        <v>152</v>
      </c>
      <c r="T661" s="315" t="s">
        <v>152</v>
      </c>
      <c r="U661" s="315" t="s">
        <v>152</v>
      </c>
      <c r="V661" s="315" t="s">
        <v>152</v>
      </c>
      <c r="W661" s="142" t="s">
        <v>5563</v>
      </c>
      <c r="X661" s="142" t="s">
        <v>6492</v>
      </c>
      <c r="Y661" s="142" t="s">
        <v>152</v>
      </c>
      <c r="Z661" s="142" t="s">
        <v>3446</v>
      </c>
      <c r="AA661" s="315" t="s">
        <v>3447</v>
      </c>
      <c r="AB661" s="142" t="s">
        <v>9334</v>
      </c>
      <c r="AC661" s="142" t="s">
        <v>3446</v>
      </c>
      <c r="AD661" s="142" t="s">
        <v>3446</v>
      </c>
      <c r="AE661" s="142" t="s">
        <v>152</v>
      </c>
      <c r="AF661" s="315"/>
      <c r="AH661" s="318" t="s">
        <v>152</v>
      </c>
      <c r="AI661" s="315" t="s">
        <v>3446</v>
      </c>
      <c r="AJ661" s="315" t="s">
        <v>152</v>
      </c>
      <c r="AK661" s="142" t="s">
        <v>5564</v>
      </c>
      <c r="AL661" s="142" t="s">
        <v>1787</v>
      </c>
      <c r="AM661" s="316" t="s">
        <v>5565</v>
      </c>
      <c r="AN661" s="142" t="s">
        <v>152</v>
      </c>
      <c r="AO661" s="315" t="s">
        <v>1469</v>
      </c>
      <c r="AP661" s="315" t="s">
        <v>152</v>
      </c>
      <c r="AQ661" s="316"/>
      <c r="AR661" s="142" t="s">
        <v>152</v>
      </c>
      <c r="AS661" s="315" t="s">
        <v>150</v>
      </c>
      <c r="AT661" s="142" t="s">
        <v>152</v>
      </c>
      <c r="AU661" s="316"/>
      <c r="AV661" s="317" t="s">
        <v>152</v>
      </c>
      <c r="AW661" s="142" t="s">
        <v>152</v>
      </c>
    </row>
    <row r="662" spans="1:49" s="142" customFormat="1">
      <c r="A662" s="142" t="s">
        <v>9326</v>
      </c>
      <c r="B662" s="315" t="s">
        <v>5003</v>
      </c>
      <c r="C662" s="142" t="s">
        <v>3444</v>
      </c>
      <c r="D662" s="142" t="s">
        <v>5257</v>
      </c>
      <c r="E662" s="315" t="s">
        <v>9327</v>
      </c>
      <c r="F662" s="315" t="s">
        <v>1789</v>
      </c>
      <c r="G662" s="142" t="s">
        <v>1788</v>
      </c>
      <c r="H662" s="316" t="s">
        <v>3445</v>
      </c>
      <c r="I662" s="317">
        <v>16914</v>
      </c>
      <c r="J662" s="317">
        <v>0</v>
      </c>
      <c r="K662" s="317" t="s">
        <v>152</v>
      </c>
      <c r="L662" s="315">
        <v>21</v>
      </c>
      <c r="M662" s="315" t="s">
        <v>152</v>
      </c>
      <c r="N662" s="315" t="s">
        <v>152</v>
      </c>
      <c r="O662" s="315" t="s">
        <v>152</v>
      </c>
      <c r="P662" s="315" t="s">
        <v>12638</v>
      </c>
      <c r="Q662" s="315" t="s">
        <v>152</v>
      </c>
      <c r="R662" s="315" t="s">
        <v>152</v>
      </c>
      <c r="S662" s="315" t="s">
        <v>152</v>
      </c>
      <c r="T662" s="315" t="s">
        <v>152</v>
      </c>
      <c r="U662" s="315" t="s">
        <v>152</v>
      </c>
      <c r="V662" s="315" t="s">
        <v>152</v>
      </c>
      <c r="W662" s="142" t="s">
        <v>5569</v>
      </c>
      <c r="X662" s="142" t="s">
        <v>6492</v>
      </c>
      <c r="Y662" s="142" t="s">
        <v>152</v>
      </c>
      <c r="Z662" s="142" t="s">
        <v>3446</v>
      </c>
      <c r="AA662" s="315" t="s">
        <v>3447</v>
      </c>
      <c r="AB662" s="142" t="s">
        <v>9328</v>
      </c>
      <c r="AC662" s="142" t="s">
        <v>3446</v>
      </c>
      <c r="AD662" s="142" t="s">
        <v>3446</v>
      </c>
      <c r="AE662" s="142" t="s">
        <v>152</v>
      </c>
      <c r="AF662" s="315"/>
      <c r="AH662" s="318" t="s">
        <v>152</v>
      </c>
      <c r="AI662" s="315" t="s">
        <v>3446</v>
      </c>
      <c r="AJ662" s="315" t="s">
        <v>152</v>
      </c>
      <c r="AK662" s="142" t="s">
        <v>5570</v>
      </c>
      <c r="AL662" s="142" t="s">
        <v>1787</v>
      </c>
      <c r="AM662" s="316" t="s">
        <v>5571</v>
      </c>
      <c r="AN662" s="142" t="s">
        <v>152</v>
      </c>
      <c r="AO662" s="315" t="s">
        <v>1469</v>
      </c>
      <c r="AP662" s="315" t="s">
        <v>152</v>
      </c>
      <c r="AQ662" s="316"/>
      <c r="AR662" s="142" t="s">
        <v>152</v>
      </c>
      <c r="AS662" s="315" t="s">
        <v>150</v>
      </c>
      <c r="AT662" s="142" t="s">
        <v>152</v>
      </c>
      <c r="AU662" s="316"/>
      <c r="AV662" s="317" t="s">
        <v>152</v>
      </c>
      <c r="AW662" s="142" t="s">
        <v>152</v>
      </c>
    </row>
    <row r="663" spans="1:49" s="142" customFormat="1">
      <c r="A663" s="142" t="s">
        <v>11153</v>
      </c>
      <c r="B663" s="315" t="s">
        <v>4829</v>
      </c>
      <c r="C663" s="142" t="s">
        <v>3444</v>
      </c>
      <c r="D663" s="142" t="s">
        <v>5257</v>
      </c>
      <c r="E663" s="315" t="s">
        <v>11154</v>
      </c>
      <c r="F663" s="315" t="s">
        <v>1789</v>
      </c>
      <c r="G663" s="142" t="s">
        <v>1788</v>
      </c>
      <c r="H663" s="316" t="s">
        <v>3445</v>
      </c>
      <c r="I663" s="317">
        <v>19411</v>
      </c>
      <c r="J663" s="317">
        <v>0</v>
      </c>
      <c r="K663" s="317" t="s">
        <v>152</v>
      </c>
      <c r="L663" s="315">
        <v>0</v>
      </c>
      <c r="M663" s="315" t="s">
        <v>152</v>
      </c>
      <c r="N663" s="315" t="s">
        <v>152</v>
      </c>
      <c r="O663" s="315" t="s">
        <v>152</v>
      </c>
      <c r="P663" s="315" t="s">
        <v>13177</v>
      </c>
      <c r="Q663" s="315" t="s">
        <v>152</v>
      </c>
      <c r="R663" s="315" t="s">
        <v>152</v>
      </c>
      <c r="S663" s="315" t="s">
        <v>152</v>
      </c>
      <c r="T663" s="315" t="s">
        <v>152</v>
      </c>
      <c r="U663" s="315" t="s">
        <v>152</v>
      </c>
      <c r="V663" s="315" t="s">
        <v>152</v>
      </c>
      <c r="W663" s="142" t="s">
        <v>5344</v>
      </c>
      <c r="X663" s="142" t="s">
        <v>6492</v>
      </c>
      <c r="Y663" s="142" t="s">
        <v>152</v>
      </c>
      <c r="Z663" s="142" t="s">
        <v>3446</v>
      </c>
      <c r="AA663" s="315" t="s">
        <v>3447</v>
      </c>
      <c r="AB663" s="142" t="s">
        <v>11155</v>
      </c>
      <c r="AC663" s="142" t="s">
        <v>3446</v>
      </c>
      <c r="AD663" s="142" t="s">
        <v>3446</v>
      </c>
      <c r="AE663" s="142" t="s">
        <v>152</v>
      </c>
      <c r="AF663" s="315"/>
      <c r="AH663" s="318" t="s">
        <v>152</v>
      </c>
      <c r="AI663" s="315" t="s">
        <v>3446</v>
      </c>
      <c r="AJ663" s="315" t="s">
        <v>152</v>
      </c>
      <c r="AK663" s="142" t="s">
        <v>152</v>
      </c>
      <c r="AL663" s="142" t="s">
        <v>1787</v>
      </c>
      <c r="AM663" s="316" t="s">
        <v>5345</v>
      </c>
      <c r="AN663" s="142" t="s">
        <v>152</v>
      </c>
      <c r="AO663" s="315" t="s">
        <v>1469</v>
      </c>
      <c r="AP663" s="315" t="s">
        <v>152</v>
      </c>
      <c r="AQ663" s="316"/>
      <c r="AR663" s="142" t="s">
        <v>152</v>
      </c>
      <c r="AS663" s="315" t="s">
        <v>150</v>
      </c>
      <c r="AT663" s="142" t="s">
        <v>152</v>
      </c>
      <c r="AU663" s="316"/>
      <c r="AV663" s="317" t="s">
        <v>152</v>
      </c>
      <c r="AW663" s="142" t="s">
        <v>152</v>
      </c>
    </row>
    <row r="664" spans="1:49" s="142" customFormat="1">
      <c r="A664" s="142" t="s">
        <v>11706</v>
      </c>
      <c r="B664" s="315" t="s">
        <v>5008</v>
      </c>
      <c r="C664" s="142" t="s">
        <v>3444</v>
      </c>
      <c r="D664" s="142" t="s">
        <v>5257</v>
      </c>
      <c r="E664" s="315" t="s">
        <v>11707</v>
      </c>
      <c r="F664" s="315" t="s">
        <v>1789</v>
      </c>
      <c r="G664" s="142" t="s">
        <v>1788</v>
      </c>
      <c r="H664" s="316" t="s">
        <v>3445</v>
      </c>
      <c r="I664" s="317">
        <v>6313</v>
      </c>
      <c r="J664" s="317">
        <v>0</v>
      </c>
      <c r="K664" s="317" t="s">
        <v>152</v>
      </c>
      <c r="L664" s="315">
        <v>148</v>
      </c>
      <c r="M664" s="315" t="s">
        <v>152</v>
      </c>
      <c r="N664" s="315" t="s">
        <v>152</v>
      </c>
      <c r="O664" s="315" t="s">
        <v>152</v>
      </c>
      <c r="P664" s="315" t="s">
        <v>13297</v>
      </c>
      <c r="Q664" s="315" t="s">
        <v>152</v>
      </c>
      <c r="R664" s="315" t="s">
        <v>152</v>
      </c>
      <c r="S664" s="315" t="s">
        <v>152</v>
      </c>
      <c r="T664" s="315" t="s">
        <v>152</v>
      </c>
      <c r="U664" s="315" t="s">
        <v>152</v>
      </c>
      <c r="V664" s="315" t="s">
        <v>152</v>
      </c>
      <c r="W664" s="142" t="s">
        <v>5615</v>
      </c>
      <c r="X664" s="142" t="s">
        <v>6492</v>
      </c>
      <c r="Y664" s="142" t="s">
        <v>152</v>
      </c>
      <c r="Z664" s="142" t="s">
        <v>3446</v>
      </c>
      <c r="AA664" s="315" t="s">
        <v>3447</v>
      </c>
      <c r="AB664" s="142" t="s">
        <v>11708</v>
      </c>
      <c r="AC664" s="142" t="s">
        <v>3446</v>
      </c>
      <c r="AD664" s="142" t="s">
        <v>3446</v>
      </c>
      <c r="AE664" s="142" t="s">
        <v>152</v>
      </c>
      <c r="AF664" s="315"/>
      <c r="AH664" s="318" t="s">
        <v>152</v>
      </c>
      <c r="AI664" s="315" t="s">
        <v>3446</v>
      </c>
      <c r="AJ664" s="315" t="s">
        <v>152</v>
      </c>
      <c r="AK664" s="142" t="s">
        <v>5616</v>
      </c>
      <c r="AL664" s="142" t="s">
        <v>1787</v>
      </c>
      <c r="AM664" s="316" t="s">
        <v>5617</v>
      </c>
      <c r="AN664" s="142" t="s">
        <v>152</v>
      </c>
      <c r="AO664" s="315" t="s">
        <v>1469</v>
      </c>
      <c r="AP664" s="315" t="s">
        <v>152</v>
      </c>
      <c r="AQ664" s="316"/>
      <c r="AR664" s="142" t="s">
        <v>152</v>
      </c>
      <c r="AS664" s="315" t="s">
        <v>150</v>
      </c>
      <c r="AT664" s="142" t="s">
        <v>152</v>
      </c>
      <c r="AU664" s="316"/>
      <c r="AV664" s="317" t="s">
        <v>152</v>
      </c>
      <c r="AW664" s="142" t="s">
        <v>152</v>
      </c>
    </row>
    <row r="665" spans="1:49" s="142" customFormat="1">
      <c r="A665" s="142" t="s">
        <v>11347</v>
      </c>
      <c r="B665" s="315" t="s">
        <v>5014</v>
      </c>
      <c r="C665" s="142" t="s">
        <v>3444</v>
      </c>
      <c r="D665" s="142" t="s">
        <v>5257</v>
      </c>
      <c r="E665" s="315" t="s">
        <v>11348</v>
      </c>
      <c r="F665" s="315" t="s">
        <v>1789</v>
      </c>
      <c r="G665" s="142" t="s">
        <v>1788</v>
      </c>
      <c r="H665" s="316" t="s">
        <v>3445</v>
      </c>
      <c r="I665" s="317">
        <v>5257</v>
      </c>
      <c r="J665" s="317">
        <v>0</v>
      </c>
      <c r="K665" s="317" t="s">
        <v>152</v>
      </c>
      <c r="L665" s="315">
        <v>27</v>
      </c>
      <c r="M665" s="315" t="s">
        <v>152</v>
      </c>
      <c r="N665" s="315" t="s">
        <v>152</v>
      </c>
      <c r="O665" s="315" t="s">
        <v>152</v>
      </c>
      <c r="P665" s="315" t="s">
        <v>13220</v>
      </c>
      <c r="Q665" s="315" t="s">
        <v>152</v>
      </c>
      <c r="R665" s="315" t="s">
        <v>152</v>
      </c>
      <c r="S665" s="315" t="s">
        <v>152</v>
      </c>
      <c r="T665" s="315" t="s">
        <v>152</v>
      </c>
      <c r="U665" s="315" t="s">
        <v>152</v>
      </c>
      <c r="V665" s="315" t="s">
        <v>152</v>
      </c>
      <c r="W665" s="142" t="s">
        <v>5792</v>
      </c>
      <c r="X665" s="142" t="s">
        <v>6493</v>
      </c>
      <c r="Y665" s="142" t="s">
        <v>152</v>
      </c>
      <c r="Z665" s="142" t="s">
        <v>3446</v>
      </c>
      <c r="AA665" s="315" t="s">
        <v>3447</v>
      </c>
      <c r="AB665" s="142" t="s">
        <v>11349</v>
      </c>
      <c r="AC665" s="142" t="s">
        <v>3446</v>
      </c>
      <c r="AD665" s="142" t="s">
        <v>3446</v>
      </c>
      <c r="AE665" s="142" t="s">
        <v>152</v>
      </c>
      <c r="AF665" s="315"/>
      <c r="AH665" s="318" t="s">
        <v>152</v>
      </c>
      <c r="AI665" s="315" t="s">
        <v>3446</v>
      </c>
      <c r="AJ665" s="315" t="s">
        <v>152</v>
      </c>
      <c r="AK665" s="142" t="s">
        <v>5793</v>
      </c>
      <c r="AL665" s="142" t="s">
        <v>1787</v>
      </c>
      <c r="AM665" s="316" t="s">
        <v>5794</v>
      </c>
      <c r="AN665" s="142" t="s">
        <v>152</v>
      </c>
      <c r="AO665" s="315" t="s">
        <v>1469</v>
      </c>
      <c r="AP665" s="315" t="s">
        <v>152</v>
      </c>
      <c r="AQ665" s="316"/>
      <c r="AR665" s="142" t="s">
        <v>152</v>
      </c>
      <c r="AS665" s="315" t="s">
        <v>150</v>
      </c>
      <c r="AT665" s="142" t="s">
        <v>152</v>
      </c>
      <c r="AU665" s="316"/>
      <c r="AV665" s="317" t="s">
        <v>152</v>
      </c>
      <c r="AW665" s="142" t="s">
        <v>152</v>
      </c>
    </row>
    <row r="666" spans="1:49" s="142" customFormat="1">
      <c r="A666" s="142" t="s">
        <v>8366</v>
      </c>
      <c r="B666" s="315" t="s">
        <v>5010</v>
      </c>
      <c r="C666" s="142" t="s">
        <v>3444</v>
      </c>
      <c r="D666" s="142" t="s">
        <v>5257</v>
      </c>
      <c r="E666" s="315" t="s">
        <v>8367</v>
      </c>
      <c r="F666" s="315" t="s">
        <v>1789</v>
      </c>
      <c r="G666" s="142" t="s">
        <v>1788</v>
      </c>
      <c r="H666" s="316" t="s">
        <v>3445</v>
      </c>
      <c r="I666" s="317">
        <v>18421</v>
      </c>
      <c r="J666" s="317">
        <v>0</v>
      </c>
      <c r="K666" s="317" t="s">
        <v>152</v>
      </c>
      <c r="L666" s="315">
        <v>45</v>
      </c>
      <c r="M666" s="315" t="s">
        <v>152</v>
      </c>
      <c r="N666" s="315" t="s">
        <v>152</v>
      </c>
      <c r="O666" s="315" t="s">
        <v>152</v>
      </c>
      <c r="P666" s="315" t="s">
        <v>12401</v>
      </c>
      <c r="Q666" s="315" t="s">
        <v>152</v>
      </c>
      <c r="R666" s="315" t="s">
        <v>152</v>
      </c>
      <c r="S666" s="315" t="s">
        <v>152</v>
      </c>
      <c r="T666" s="315" t="s">
        <v>152</v>
      </c>
      <c r="U666" s="315" t="s">
        <v>152</v>
      </c>
      <c r="V666" s="315" t="s">
        <v>152</v>
      </c>
      <c r="W666" s="142" t="s">
        <v>5750</v>
      </c>
      <c r="X666" s="142" t="s">
        <v>6492</v>
      </c>
      <c r="Y666" s="142" t="s">
        <v>152</v>
      </c>
      <c r="Z666" s="142" t="s">
        <v>3446</v>
      </c>
      <c r="AA666" s="315" t="s">
        <v>3447</v>
      </c>
      <c r="AB666" s="142" t="s">
        <v>8368</v>
      </c>
      <c r="AC666" s="142" t="s">
        <v>3446</v>
      </c>
      <c r="AD666" s="142" t="s">
        <v>3446</v>
      </c>
      <c r="AE666" s="142" t="s">
        <v>152</v>
      </c>
      <c r="AF666" s="315"/>
      <c r="AH666" s="318" t="s">
        <v>152</v>
      </c>
      <c r="AI666" s="315" t="s">
        <v>3446</v>
      </c>
      <c r="AJ666" s="315" t="s">
        <v>152</v>
      </c>
      <c r="AK666" s="142" t="s">
        <v>1228</v>
      </c>
      <c r="AL666" s="142" t="s">
        <v>1787</v>
      </c>
      <c r="AM666" s="316" t="s">
        <v>5751</v>
      </c>
      <c r="AN666" s="142" t="s">
        <v>152</v>
      </c>
      <c r="AO666" s="315" t="s">
        <v>1469</v>
      </c>
      <c r="AP666" s="315" t="s">
        <v>152</v>
      </c>
      <c r="AQ666" s="316"/>
      <c r="AR666" s="142" t="s">
        <v>152</v>
      </c>
      <c r="AS666" s="315" t="s">
        <v>150</v>
      </c>
      <c r="AT666" s="142" t="s">
        <v>152</v>
      </c>
      <c r="AU666" s="316"/>
      <c r="AV666" s="317" t="s">
        <v>152</v>
      </c>
      <c r="AW666" s="142" t="s">
        <v>152</v>
      </c>
    </row>
    <row r="667" spans="1:49" s="142" customFormat="1">
      <c r="A667" s="142" t="s">
        <v>8363</v>
      </c>
      <c r="B667" s="315" t="s">
        <v>5011</v>
      </c>
      <c r="C667" s="142" t="s">
        <v>3444</v>
      </c>
      <c r="D667" s="142" t="s">
        <v>5257</v>
      </c>
      <c r="E667" s="315" t="s">
        <v>8364</v>
      </c>
      <c r="F667" s="315" t="s">
        <v>1789</v>
      </c>
      <c r="G667" s="142" t="s">
        <v>1788</v>
      </c>
      <c r="H667" s="316" t="s">
        <v>3445</v>
      </c>
      <c r="I667" s="317">
        <v>17829</v>
      </c>
      <c r="J667" s="317">
        <v>0</v>
      </c>
      <c r="K667" s="317" t="s">
        <v>152</v>
      </c>
      <c r="L667" s="315">
        <v>44</v>
      </c>
      <c r="M667" s="315" t="s">
        <v>152</v>
      </c>
      <c r="N667" s="315" t="s">
        <v>152</v>
      </c>
      <c r="O667" s="315" t="s">
        <v>152</v>
      </c>
      <c r="P667" s="315" t="s">
        <v>12400</v>
      </c>
      <c r="Q667" s="315" t="s">
        <v>152</v>
      </c>
      <c r="R667" s="315" t="s">
        <v>152</v>
      </c>
      <c r="S667" s="315" t="s">
        <v>152</v>
      </c>
      <c r="T667" s="315" t="s">
        <v>152</v>
      </c>
      <c r="U667" s="315" t="s">
        <v>152</v>
      </c>
      <c r="V667" s="315" t="s">
        <v>152</v>
      </c>
      <c r="W667" s="142" t="s">
        <v>5752</v>
      </c>
      <c r="X667" s="142" t="s">
        <v>6492</v>
      </c>
      <c r="Y667" s="142" t="s">
        <v>152</v>
      </c>
      <c r="Z667" s="142" t="s">
        <v>3446</v>
      </c>
      <c r="AA667" s="315" t="s">
        <v>3447</v>
      </c>
      <c r="AB667" s="142" t="s">
        <v>8365</v>
      </c>
      <c r="AC667" s="142" t="s">
        <v>3446</v>
      </c>
      <c r="AD667" s="142" t="s">
        <v>3446</v>
      </c>
      <c r="AE667" s="142" t="s">
        <v>152</v>
      </c>
      <c r="AF667" s="315"/>
      <c r="AH667" s="318" t="s">
        <v>152</v>
      </c>
      <c r="AI667" s="315" t="s">
        <v>3446</v>
      </c>
      <c r="AJ667" s="315" t="s">
        <v>152</v>
      </c>
      <c r="AK667" s="142" t="s">
        <v>1226</v>
      </c>
      <c r="AL667" s="142" t="s">
        <v>1787</v>
      </c>
      <c r="AM667" s="316" t="s">
        <v>5753</v>
      </c>
      <c r="AN667" s="142" t="s">
        <v>152</v>
      </c>
      <c r="AO667" s="315" t="s">
        <v>1469</v>
      </c>
      <c r="AP667" s="315" t="s">
        <v>152</v>
      </c>
      <c r="AQ667" s="316"/>
      <c r="AR667" s="142" t="s">
        <v>152</v>
      </c>
      <c r="AS667" s="315" t="s">
        <v>150</v>
      </c>
      <c r="AT667" s="142" t="s">
        <v>152</v>
      </c>
      <c r="AU667" s="316"/>
      <c r="AV667" s="317" t="s">
        <v>152</v>
      </c>
      <c r="AW667" s="142" t="s">
        <v>152</v>
      </c>
    </row>
    <row r="668" spans="1:49" s="142" customFormat="1">
      <c r="A668" s="142" t="s">
        <v>9589</v>
      </c>
      <c r="B668" s="315" t="s">
        <v>7797</v>
      </c>
      <c r="C668" s="142" t="s">
        <v>3444</v>
      </c>
      <c r="D668" s="142" t="s">
        <v>5257</v>
      </c>
      <c r="E668" s="315" t="s">
        <v>9590</v>
      </c>
      <c r="F668" s="315" t="s">
        <v>1789</v>
      </c>
      <c r="G668" s="142" t="s">
        <v>1788</v>
      </c>
      <c r="H668" s="316" t="s">
        <v>3445</v>
      </c>
      <c r="I668" s="317">
        <v>4179</v>
      </c>
      <c r="J668" s="317">
        <v>0</v>
      </c>
      <c r="K668" s="317" t="s">
        <v>152</v>
      </c>
      <c r="L668" s="315">
        <v>36</v>
      </c>
      <c r="M668" s="315" t="s">
        <v>152</v>
      </c>
      <c r="N668" s="315" t="s">
        <v>152</v>
      </c>
      <c r="O668" s="315" t="s">
        <v>152</v>
      </c>
      <c r="P668" s="315" t="s">
        <v>12699</v>
      </c>
      <c r="Q668" s="315" t="s">
        <v>152</v>
      </c>
      <c r="R668" s="315" t="s">
        <v>152</v>
      </c>
      <c r="S668" s="315" t="s">
        <v>152</v>
      </c>
      <c r="T668" s="315" t="s">
        <v>152</v>
      </c>
      <c r="U668" s="315" t="s">
        <v>152</v>
      </c>
      <c r="V668" s="315" t="s">
        <v>152</v>
      </c>
      <c r="W668" s="142" t="s">
        <v>9591</v>
      </c>
      <c r="X668" s="142" t="s">
        <v>6493</v>
      </c>
      <c r="Y668" s="142" t="s">
        <v>152</v>
      </c>
      <c r="Z668" s="142" t="s">
        <v>3446</v>
      </c>
      <c r="AA668" s="315" t="s">
        <v>3447</v>
      </c>
      <c r="AB668" s="142" t="s">
        <v>9592</v>
      </c>
      <c r="AC668" s="142" t="s">
        <v>3446</v>
      </c>
      <c r="AD668" s="142" t="s">
        <v>3446</v>
      </c>
      <c r="AE668" s="142" t="s">
        <v>152</v>
      </c>
      <c r="AF668" s="315"/>
      <c r="AH668" s="318" t="s">
        <v>152</v>
      </c>
      <c r="AI668" s="315" t="s">
        <v>3446</v>
      </c>
      <c r="AJ668" s="315" t="s">
        <v>152</v>
      </c>
      <c r="AK668" s="142" t="s">
        <v>152</v>
      </c>
      <c r="AL668" s="142" t="s">
        <v>1787</v>
      </c>
      <c r="AM668" s="316" t="s">
        <v>8014</v>
      </c>
      <c r="AN668" s="142" t="s">
        <v>152</v>
      </c>
      <c r="AO668" s="315" t="s">
        <v>1469</v>
      </c>
      <c r="AP668" s="315" t="s">
        <v>152</v>
      </c>
      <c r="AQ668" s="316"/>
      <c r="AR668" s="142" t="s">
        <v>152</v>
      </c>
      <c r="AS668" s="315" t="s">
        <v>150</v>
      </c>
      <c r="AT668" s="142" t="s">
        <v>152</v>
      </c>
      <c r="AU668" s="316"/>
      <c r="AV668" s="317" t="s">
        <v>152</v>
      </c>
      <c r="AW668" s="142" t="s">
        <v>152</v>
      </c>
    </row>
    <row r="669" spans="1:49" s="142" customFormat="1">
      <c r="A669" s="142" t="s">
        <v>9585</v>
      </c>
      <c r="B669" s="315" t="s">
        <v>4821</v>
      </c>
      <c r="C669" s="142" t="s">
        <v>3444</v>
      </c>
      <c r="D669" s="142" t="s">
        <v>5257</v>
      </c>
      <c r="E669" s="315" t="s">
        <v>9586</v>
      </c>
      <c r="F669" s="315" t="s">
        <v>1789</v>
      </c>
      <c r="G669" s="142" t="s">
        <v>1788</v>
      </c>
      <c r="H669" s="316" t="s">
        <v>3445</v>
      </c>
      <c r="I669" s="317">
        <v>4960</v>
      </c>
      <c r="J669" s="317">
        <v>0</v>
      </c>
      <c r="K669" s="317" t="s">
        <v>152</v>
      </c>
      <c r="L669" s="315">
        <v>59</v>
      </c>
      <c r="M669" s="315" t="s">
        <v>152</v>
      </c>
      <c r="N669" s="315" t="s">
        <v>152</v>
      </c>
      <c r="O669" s="315" t="s">
        <v>152</v>
      </c>
      <c r="P669" s="315" t="s">
        <v>12698</v>
      </c>
      <c r="Q669" s="315" t="s">
        <v>152</v>
      </c>
      <c r="R669" s="315" t="s">
        <v>152</v>
      </c>
      <c r="S669" s="315" t="s">
        <v>152</v>
      </c>
      <c r="T669" s="315" t="s">
        <v>152</v>
      </c>
      <c r="U669" s="315" t="s">
        <v>152</v>
      </c>
      <c r="V669" s="315" t="s">
        <v>152</v>
      </c>
      <c r="W669" s="142" t="s">
        <v>5669</v>
      </c>
      <c r="X669" s="142" t="s">
        <v>6492</v>
      </c>
      <c r="Y669" s="142" t="s">
        <v>152</v>
      </c>
      <c r="Z669" s="142" t="s">
        <v>3446</v>
      </c>
      <c r="AA669" s="315" t="s">
        <v>3447</v>
      </c>
      <c r="AB669" s="142" t="s">
        <v>9587</v>
      </c>
      <c r="AC669" s="142" t="s">
        <v>3446</v>
      </c>
      <c r="AD669" s="142" t="s">
        <v>3446</v>
      </c>
      <c r="AE669" s="142" t="s">
        <v>152</v>
      </c>
      <c r="AF669" s="315"/>
      <c r="AH669" s="318" t="s">
        <v>152</v>
      </c>
      <c r="AI669" s="315" t="s">
        <v>3446</v>
      </c>
      <c r="AJ669" s="315" t="s">
        <v>152</v>
      </c>
      <c r="AK669" s="142" t="s">
        <v>5670</v>
      </c>
      <c r="AL669" s="142" t="s">
        <v>1787</v>
      </c>
      <c r="AM669" s="316" t="s">
        <v>9588</v>
      </c>
      <c r="AN669" s="142" t="s">
        <v>152</v>
      </c>
      <c r="AO669" s="315" t="s">
        <v>1469</v>
      </c>
      <c r="AP669" s="315" t="s">
        <v>152</v>
      </c>
      <c r="AQ669" s="316"/>
      <c r="AR669" s="142" t="s">
        <v>152</v>
      </c>
      <c r="AS669" s="315" t="s">
        <v>150</v>
      </c>
      <c r="AT669" s="142" t="s">
        <v>152</v>
      </c>
      <c r="AU669" s="316"/>
      <c r="AV669" s="317" t="s">
        <v>152</v>
      </c>
      <c r="AW669" s="142" t="s">
        <v>152</v>
      </c>
    </row>
    <row r="670" spans="1:49" s="142" customFormat="1">
      <c r="A670" s="142" t="s">
        <v>9595</v>
      </c>
      <c r="B670" s="315" t="s">
        <v>4967</v>
      </c>
      <c r="C670" s="142" t="s">
        <v>3444</v>
      </c>
      <c r="D670" s="142" t="s">
        <v>5257</v>
      </c>
      <c r="E670" s="315" t="s">
        <v>9596</v>
      </c>
      <c r="F670" s="315" t="s">
        <v>1789</v>
      </c>
      <c r="G670" s="142" t="s">
        <v>1788</v>
      </c>
      <c r="H670" s="316" t="s">
        <v>3445</v>
      </c>
      <c r="I670" s="317">
        <v>4405</v>
      </c>
      <c r="J670" s="317">
        <v>0</v>
      </c>
      <c r="K670" s="317" t="s">
        <v>152</v>
      </c>
      <c r="L670" s="315">
        <v>24</v>
      </c>
      <c r="M670" s="315" t="s">
        <v>152</v>
      </c>
      <c r="N670" s="315" t="s">
        <v>152</v>
      </c>
      <c r="O670" s="315" t="s">
        <v>152</v>
      </c>
      <c r="P670" s="315" t="s">
        <v>12701</v>
      </c>
      <c r="Q670" s="315" t="s">
        <v>152</v>
      </c>
      <c r="R670" s="315" t="s">
        <v>152</v>
      </c>
      <c r="S670" s="315" t="s">
        <v>152</v>
      </c>
      <c r="T670" s="315" t="s">
        <v>152</v>
      </c>
      <c r="U670" s="315" t="s">
        <v>152</v>
      </c>
      <c r="V670" s="315" t="s">
        <v>152</v>
      </c>
      <c r="W670" s="142" t="s">
        <v>5663</v>
      </c>
      <c r="X670" s="142" t="s">
        <v>6492</v>
      </c>
      <c r="Y670" s="142" t="s">
        <v>152</v>
      </c>
      <c r="Z670" s="142" t="s">
        <v>3446</v>
      </c>
      <c r="AA670" s="315" t="s">
        <v>3447</v>
      </c>
      <c r="AB670" s="142" t="s">
        <v>9597</v>
      </c>
      <c r="AC670" s="142" t="s">
        <v>3446</v>
      </c>
      <c r="AD670" s="142" t="s">
        <v>3446</v>
      </c>
      <c r="AE670" s="142" t="s">
        <v>152</v>
      </c>
      <c r="AF670" s="315"/>
      <c r="AH670" s="318" t="s">
        <v>152</v>
      </c>
      <c r="AI670" s="315" t="s">
        <v>3446</v>
      </c>
      <c r="AJ670" s="315" t="s">
        <v>152</v>
      </c>
      <c r="AK670" s="142" t="s">
        <v>5664</v>
      </c>
      <c r="AL670" s="142" t="s">
        <v>1787</v>
      </c>
      <c r="AM670" s="316" t="s">
        <v>5665</v>
      </c>
      <c r="AN670" s="142" t="s">
        <v>152</v>
      </c>
      <c r="AO670" s="315" t="s">
        <v>1469</v>
      </c>
      <c r="AP670" s="315" t="s">
        <v>152</v>
      </c>
      <c r="AQ670" s="316"/>
      <c r="AR670" s="142" t="s">
        <v>152</v>
      </c>
      <c r="AS670" s="315" t="s">
        <v>150</v>
      </c>
      <c r="AT670" s="142" t="s">
        <v>152</v>
      </c>
      <c r="AU670" s="316"/>
      <c r="AV670" s="317" t="s">
        <v>152</v>
      </c>
      <c r="AW670" s="142" t="s">
        <v>152</v>
      </c>
    </row>
    <row r="671" spans="1:49" s="142" customFormat="1">
      <c r="A671" s="142" t="s">
        <v>8438</v>
      </c>
      <c r="B671" s="315" t="s">
        <v>4969</v>
      </c>
      <c r="C671" s="142" t="s">
        <v>3444</v>
      </c>
      <c r="D671" s="142" t="s">
        <v>5257</v>
      </c>
      <c r="E671" s="315" t="s">
        <v>8439</v>
      </c>
      <c r="F671" s="315" t="s">
        <v>1789</v>
      </c>
      <c r="G671" s="142" t="s">
        <v>1788</v>
      </c>
      <c r="H671" s="316" t="s">
        <v>3445</v>
      </c>
      <c r="I671" s="317">
        <v>5752</v>
      </c>
      <c r="J671" s="317">
        <v>0</v>
      </c>
      <c r="K671" s="317" t="s">
        <v>152</v>
      </c>
      <c r="L671" s="315">
        <v>70</v>
      </c>
      <c r="M671" s="315" t="s">
        <v>152</v>
      </c>
      <c r="N671" s="315" t="s">
        <v>152</v>
      </c>
      <c r="O671" s="315" t="s">
        <v>152</v>
      </c>
      <c r="P671" s="315" t="s">
        <v>12418</v>
      </c>
      <c r="Q671" s="315" t="s">
        <v>152</v>
      </c>
      <c r="R671" s="315" t="s">
        <v>152</v>
      </c>
      <c r="S671" s="315" t="s">
        <v>152</v>
      </c>
      <c r="T671" s="315" t="s">
        <v>152</v>
      </c>
      <c r="U671" s="315" t="s">
        <v>152</v>
      </c>
      <c r="V671" s="315" t="s">
        <v>152</v>
      </c>
      <c r="W671" s="142" t="s">
        <v>5499</v>
      </c>
      <c r="X671" s="142" t="s">
        <v>6492</v>
      </c>
      <c r="Y671" s="142" t="s">
        <v>152</v>
      </c>
      <c r="Z671" s="142" t="s">
        <v>3446</v>
      </c>
      <c r="AA671" s="315" t="s">
        <v>3447</v>
      </c>
      <c r="AB671" s="142" t="s">
        <v>8440</v>
      </c>
      <c r="AC671" s="142" t="s">
        <v>3446</v>
      </c>
      <c r="AD671" s="142" t="s">
        <v>3446</v>
      </c>
      <c r="AE671" s="142" t="s">
        <v>152</v>
      </c>
      <c r="AF671" s="315"/>
      <c r="AH671" s="318" t="s">
        <v>152</v>
      </c>
      <c r="AI671" s="315" t="s">
        <v>3446</v>
      </c>
      <c r="AJ671" s="315" t="s">
        <v>152</v>
      </c>
      <c r="AK671" s="142" t="s">
        <v>5500</v>
      </c>
      <c r="AL671" s="142" t="s">
        <v>1787</v>
      </c>
      <c r="AM671" s="316" t="s">
        <v>5501</v>
      </c>
      <c r="AN671" s="142" t="s">
        <v>152</v>
      </c>
      <c r="AO671" s="315" t="s">
        <v>1469</v>
      </c>
      <c r="AP671" s="315" t="s">
        <v>152</v>
      </c>
      <c r="AQ671" s="316"/>
      <c r="AR671" s="142" t="s">
        <v>152</v>
      </c>
      <c r="AS671" s="315" t="s">
        <v>150</v>
      </c>
      <c r="AT671" s="142" t="s">
        <v>152</v>
      </c>
      <c r="AU671" s="316"/>
      <c r="AV671" s="317" t="s">
        <v>152</v>
      </c>
      <c r="AW671" s="142" t="s">
        <v>152</v>
      </c>
    </row>
    <row r="672" spans="1:49" s="142" customFormat="1">
      <c r="A672" s="142" t="s">
        <v>9603</v>
      </c>
      <c r="B672" s="315" t="s">
        <v>4977</v>
      </c>
      <c r="C672" s="142" t="s">
        <v>3444</v>
      </c>
      <c r="D672" s="142" t="s">
        <v>5257</v>
      </c>
      <c r="E672" s="315" t="s">
        <v>9604</v>
      </c>
      <c r="F672" s="315" t="s">
        <v>1789</v>
      </c>
      <c r="G672" s="142" t="s">
        <v>1788</v>
      </c>
      <c r="H672" s="316" t="s">
        <v>3445</v>
      </c>
      <c r="I672" s="317">
        <v>5806</v>
      </c>
      <c r="J672" s="317">
        <v>0</v>
      </c>
      <c r="K672" s="317" t="s">
        <v>152</v>
      </c>
      <c r="L672" s="315">
        <v>82</v>
      </c>
      <c r="M672" s="315" t="s">
        <v>152</v>
      </c>
      <c r="N672" s="315" t="s">
        <v>152</v>
      </c>
      <c r="O672" s="315" t="s">
        <v>152</v>
      </c>
      <c r="P672" s="315" t="s">
        <v>12704</v>
      </c>
      <c r="Q672" s="315" t="s">
        <v>152</v>
      </c>
      <c r="R672" s="315" t="s">
        <v>152</v>
      </c>
      <c r="S672" s="315" t="s">
        <v>152</v>
      </c>
      <c r="T672" s="315" t="s">
        <v>152</v>
      </c>
      <c r="U672" s="315" t="s">
        <v>152</v>
      </c>
      <c r="V672" s="315" t="s">
        <v>152</v>
      </c>
      <c r="W672" s="142" t="s">
        <v>5653</v>
      </c>
      <c r="X672" s="142" t="s">
        <v>6492</v>
      </c>
      <c r="Y672" s="142" t="s">
        <v>152</v>
      </c>
      <c r="Z672" s="142" t="s">
        <v>3446</v>
      </c>
      <c r="AA672" s="315" t="s">
        <v>3447</v>
      </c>
      <c r="AB672" s="142" t="s">
        <v>9605</v>
      </c>
      <c r="AC672" s="142" t="s">
        <v>3446</v>
      </c>
      <c r="AD672" s="142" t="s">
        <v>3446</v>
      </c>
      <c r="AE672" s="142" t="s">
        <v>152</v>
      </c>
      <c r="AF672" s="315"/>
      <c r="AH672" s="318" t="s">
        <v>152</v>
      </c>
      <c r="AI672" s="315" t="s">
        <v>3446</v>
      </c>
      <c r="AJ672" s="315" t="s">
        <v>152</v>
      </c>
      <c r="AK672" s="142" t="s">
        <v>5654</v>
      </c>
      <c r="AL672" s="142" t="s">
        <v>1787</v>
      </c>
      <c r="AM672" s="316" t="s">
        <v>5655</v>
      </c>
      <c r="AN672" s="142" t="s">
        <v>152</v>
      </c>
      <c r="AO672" s="315" t="s">
        <v>1469</v>
      </c>
      <c r="AP672" s="315" t="s">
        <v>152</v>
      </c>
      <c r="AQ672" s="316"/>
      <c r="AR672" s="142" t="s">
        <v>152</v>
      </c>
      <c r="AS672" s="315" t="s">
        <v>150</v>
      </c>
      <c r="AT672" s="142" t="s">
        <v>152</v>
      </c>
      <c r="AU672" s="316"/>
      <c r="AV672" s="317" t="s">
        <v>152</v>
      </c>
      <c r="AW672" s="142" t="s">
        <v>152</v>
      </c>
    </row>
    <row r="673" spans="1:49" s="142" customFormat="1">
      <c r="A673" s="142" t="s">
        <v>9598</v>
      </c>
      <c r="B673" s="315" t="s">
        <v>4985</v>
      </c>
      <c r="C673" s="142" t="s">
        <v>3444</v>
      </c>
      <c r="D673" s="142" t="s">
        <v>5257</v>
      </c>
      <c r="E673" s="315" t="s">
        <v>9599</v>
      </c>
      <c r="F673" s="315" t="s">
        <v>1789</v>
      </c>
      <c r="G673" s="142" t="s">
        <v>1788</v>
      </c>
      <c r="H673" s="316" t="s">
        <v>3445</v>
      </c>
      <c r="I673" s="317">
        <v>9070</v>
      </c>
      <c r="J673" s="317">
        <v>0</v>
      </c>
      <c r="K673" s="317" t="s">
        <v>152</v>
      </c>
      <c r="L673" s="315">
        <v>22</v>
      </c>
      <c r="M673" s="315" t="s">
        <v>152</v>
      </c>
      <c r="N673" s="315" t="s">
        <v>152</v>
      </c>
      <c r="O673" s="315" t="s">
        <v>152</v>
      </c>
      <c r="P673" s="315" t="s">
        <v>12702</v>
      </c>
      <c r="Q673" s="315" t="s">
        <v>152</v>
      </c>
      <c r="R673" s="315" t="s">
        <v>152</v>
      </c>
      <c r="S673" s="315" t="s">
        <v>152</v>
      </c>
      <c r="T673" s="315" t="s">
        <v>152</v>
      </c>
      <c r="U673" s="315" t="s">
        <v>152</v>
      </c>
      <c r="V673" s="315" t="s">
        <v>152</v>
      </c>
      <c r="W673" s="142" t="s">
        <v>5660</v>
      </c>
      <c r="X673" s="142" t="s">
        <v>6492</v>
      </c>
      <c r="Y673" s="142" t="s">
        <v>152</v>
      </c>
      <c r="Z673" s="142" t="s">
        <v>3446</v>
      </c>
      <c r="AA673" s="315" t="s">
        <v>3447</v>
      </c>
      <c r="AB673" s="142" t="s">
        <v>9600</v>
      </c>
      <c r="AC673" s="142" t="s">
        <v>3446</v>
      </c>
      <c r="AD673" s="142" t="s">
        <v>3446</v>
      </c>
      <c r="AE673" s="142" t="s">
        <v>152</v>
      </c>
      <c r="AF673" s="315"/>
      <c r="AH673" s="318" t="s">
        <v>152</v>
      </c>
      <c r="AI673" s="315" t="s">
        <v>3446</v>
      </c>
      <c r="AJ673" s="315" t="s">
        <v>152</v>
      </c>
      <c r="AK673" s="142" t="s">
        <v>5661</v>
      </c>
      <c r="AL673" s="142" t="s">
        <v>1787</v>
      </c>
      <c r="AM673" s="316" t="s">
        <v>5662</v>
      </c>
      <c r="AN673" s="142" t="s">
        <v>152</v>
      </c>
      <c r="AO673" s="315" t="s">
        <v>1469</v>
      </c>
      <c r="AP673" s="315" t="s">
        <v>152</v>
      </c>
      <c r="AQ673" s="316"/>
      <c r="AR673" s="142" t="s">
        <v>152</v>
      </c>
      <c r="AS673" s="315" t="s">
        <v>150</v>
      </c>
      <c r="AT673" s="142" t="s">
        <v>152</v>
      </c>
      <c r="AU673" s="316"/>
      <c r="AV673" s="317" t="s">
        <v>152</v>
      </c>
      <c r="AW673" s="142" t="s">
        <v>152</v>
      </c>
    </row>
    <row r="674" spans="1:49" s="142" customFormat="1">
      <c r="A674" s="142" t="s">
        <v>9609</v>
      </c>
      <c r="B674" s="315" t="s">
        <v>4971</v>
      </c>
      <c r="C674" s="142" t="s">
        <v>3444</v>
      </c>
      <c r="D674" s="142" t="s">
        <v>5257</v>
      </c>
      <c r="E674" s="315" t="s">
        <v>9610</v>
      </c>
      <c r="F674" s="315" t="s">
        <v>1789</v>
      </c>
      <c r="G674" s="142" t="s">
        <v>1788</v>
      </c>
      <c r="H674" s="316" t="s">
        <v>3445</v>
      </c>
      <c r="I674" s="317">
        <v>6118</v>
      </c>
      <c r="J674" s="317">
        <v>0</v>
      </c>
      <c r="K674" s="317" t="s">
        <v>152</v>
      </c>
      <c r="L674" s="315">
        <v>29</v>
      </c>
      <c r="M674" s="315" t="s">
        <v>152</v>
      </c>
      <c r="N674" s="315" t="s">
        <v>152</v>
      </c>
      <c r="O674" s="315" t="s">
        <v>152</v>
      </c>
      <c r="P674" s="315" t="s">
        <v>12706</v>
      </c>
      <c r="Q674" s="315" t="s">
        <v>152</v>
      </c>
      <c r="R674" s="315" t="s">
        <v>152</v>
      </c>
      <c r="S674" s="315" t="s">
        <v>152</v>
      </c>
      <c r="T674" s="315" t="s">
        <v>152</v>
      </c>
      <c r="U674" s="315" t="s">
        <v>152</v>
      </c>
      <c r="V674" s="315" t="s">
        <v>152</v>
      </c>
      <c r="W674" s="142" t="s">
        <v>5647</v>
      </c>
      <c r="X674" s="142" t="s">
        <v>6492</v>
      </c>
      <c r="Y674" s="142" t="s">
        <v>152</v>
      </c>
      <c r="Z674" s="142" t="s">
        <v>3446</v>
      </c>
      <c r="AA674" s="315" t="s">
        <v>3447</v>
      </c>
      <c r="AB674" s="142" t="s">
        <v>9611</v>
      </c>
      <c r="AC674" s="142" t="s">
        <v>3446</v>
      </c>
      <c r="AD674" s="142" t="s">
        <v>3446</v>
      </c>
      <c r="AE674" s="142" t="s">
        <v>152</v>
      </c>
      <c r="AF674" s="315"/>
      <c r="AH674" s="318" t="s">
        <v>152</v>
      </c>
      <c r="AI674" s="315" t="s">
        <v>3446</v>
      </c>
      <c r="AJ674" s="315" t="s">
        <v>152</v>
      </c>
      <c r="AK674" s="142" t="s">
        <v>5648</v>
      </c>
      <c r="AL674" s="142" t="s">
        <v>1787</v>
      </c>
      <c r="AM674" s="316" t="s">
        <v>5649</v>
      </c>
      <c r="AN674" s="142" t="s">
        <v>152</v>
      </c>
      <c r="AO674" s="315" t="s">
        <v>1469</v>
      </c>
      <c r="AP674" s="315" t="s">
        <v>152</v>
      </c>
      <c r="AQ674" s="316"/>
      <c r="AR674" s="142" t="s">
        <v>152</v>
      </c>
      <c r="AS674" s="315" t="s">
        <v>150</v>
      </c>
      <c r="AT674" s="142" t="s">
        <v>152</v>
      </c>
      <c r="AU674" s="316"/>
      <c r="AV674" s="317" t="s">
        <v>152</v>
      </c>
      <c r="AW674" s="142" t="s">
        <v>152</v>
      </c>
    </row>
    <row r="675" spans="1:49" s="142" customFormat="1">
      <c r="A675" s="142" t="s">
        <v>9606</v>
      </c>
      <c r="B675" s="315" t="s">
        <v>5171</v>
      </c>
      <c r="C675" s="142" t="s">
        <v>3444</v>
      </c>
      <c r="D675" s="142" t="s">
        <v>5257</v>
      </c>
      <c r="E675" s="315" t="s">
        <v>9607</v>
      </c>
      <c r="F675" s="315" t="s">
        <v>1789</v>
      </c>
      <c r="G675" s="142" t="s">
        <v>1788</v>
      </c>
      <c r="H675" s="316" t="s">
        <v>3445</v>
      </c>
      <c r="I675" s="317">
        <v>6409</v>
      </c>
      <c r="J675" s="317">
        <v>0</v>
      </c>
      <c r="K675" s="317" t="s">
        <v>152</v>
      </c>
      <c r="L675" s="315">
        <v>44</v>
      </c>
      <c r="M675" s="315" t="s">
        <v>152</v>
      </c>
      <c r="N675" s="315" t="s">
        <v>152</v>
      </c>
      <c r="O675" s="315" t="s">
        <v>152</v>
      </c>
      <c r="P675" s="315" t="s">
        <v>12705</v>
      </c>
      <c r="Q675" s="315" t="s">
        <v>152</v>
      </c>
      <c r="R675" s="315" t="s">
        <v>152</v>
      </c>
      <c r="S675" s="315" t="s">
        <v>152</v>
      </c>
      <c r="T675" s="315" t="s">
        <v>152</v>
      </c>
      <c r="U675" s="315" t="s">
        <v>152</v>
      </c>
      <c r="V675" s="315" t="s">
        <v>152</v>
      </c>
      <c r="W675" s="142" t="s">
        <v>5650</v>
      </c>
      <c r="X675" s="142" t="s">
        <v>6492</v>
      </c>
      <c r="Y675" s="142" t="s">
        <v>152</v>
      </c>
      <c r="Z675" s="142" t="s">
        <v>3446</v>
      </c>
      <c r="AA675" s="315" t="s">
        <v>3447</v>
      </c>
      <c r="AB675" s="142" t="s">
        <v>9608</v>
      </c>
      <c r="AC675" s="142" t="s">
        <v>3446</v>
      </c>
      <c r="AD675" s="142" t="s">
        <v>3446</v>
      </c>
      <c r="AE675" s="142" t="s">
        <v>152</v>
      </c>
      <c r="AF675" s="315"/>
      <c r="AH675" s="318" t="s">
        <v>152</v>
      </c>
      <c r="AI675" s="315" t="s">
        <v>3446</v>
      </c>
      <c r="AJ675" s="315" t="s">
        <v>152</v>
      </c>
      <c r="AK675" s="142" t="s">
        <v>5651</v>
      </c>
      <c r="AL675" s="142" t="s">
        <v>1787</v>
      </c>
      <c r="AM675" s="316" t="s">
        <v>5652</v>
      </c>
      <c r="AN675" s="142" t="s">
        <v>152</v>
      </c>
      <c r="AO675" s="315" t="s">
        <v>1469</v>
      </c>
      <c r="AP675" s="315" t="s">
        <v>152</v>
      </c>
      <c r="AQ675" s="316"/>
      <c r="AR675" s="142" t="s">
        <v>152</v>
      </c>
      <c r="AS675" s="315" t="s">
        <v>150</v>
      </c>
      <c r="AT675" s="142" t="s">
        <v>152</v>
      </c>
      <c r="AU675" s="316"/>
      <c r="AV675" s="317" t="s">
        <v>152</v>
      </c>
      <c r="AW675" s="142" t="s">
        <v>152</v>
      </c>
    </row>
    <row r="676" spans="1:49" s="142" customFormat="1">
      <c r="A676" s="142" t="s">
        <v>9615</v>
      </c>
      <c r="B676" s="315" t="s">
        <v>4978</v>
      </c>
      <c r="C676" s="142" t="s">
        <v>3444</v>
      </c>
      <c r="D676" s="142" t="s">
        <v>5257</v>
      </c>
      <c r="E676" s="315" t="s">
        <v>9616</v>
      </c>
      <c r="F676" s="315" t="s">
        <v>1789</v>
      </c>
      <c r="G676" s="142" t="s">
        <v>1788</v>
      </c>
      <c r="H676" s="316" t="s">
        <v>3445</v>
      </c>
      <c r="I676" s="317">
        <v>6248</v>
      </c>
      <c r="J676" s="317">
        <v>0</v>
      </c>
      <c r="K676" s="317" t="s">
        <v>152</v>
      </c>
      <c r="L676" s="315">
        <v>58</v>
      </c>
      <c r="M676" s="315" t="s">
        <v>152</v>
      </c>
      <c r="N676" s="315" t="s">
        <v>152</v>
      </c>
      <c r="O676" s="315" t="s">
        <v>152</v>
      </c>
      <c r="P676" s="315" t="s">
        <v>12708</v>
      </c>
      <c r="Q676" s="315" t="s">
        <v>152</v>
      </c>
      <c r="R676" s="315" t="s">
        <v>152</v>
      </c>
      <c r="S676" s="315" t="s">
        <v>152</v>
      </c>
      <c r="T676" s="315" t="s">
        <v>152</v>
      </c>
      <c r="U676" s="315" t="s">
        <v>152</v>
      </c>
      <c r="V676" s="315" t="s">
        <v>152</v>
      </c>
      <c r="W676" s="142" t="s">
        <v>5641</v>
      </c>
      <c r="X676" s="142" t="s">
        <v>6492</v>
      </c>
      <c r="Y676" s="142" t="s">
        <v>152</v>
      </c>
      <c r="Z676" s="142" t="s">
        <v>3446</v>
      </c>
      <c r="AA676" s="315" t="s">
        <v>3447</v>
      </c>
      <c r="AB676" s="142" t="s">
        <v>9617</v>
      </c>
      <c r="AC676" s="142" t="s">
        <v>3446</v>
      </c>
      <c r="AD676" s="142" t="s">
        <v>3446</v>
      </c>
      <c r="AE676" s="142" t="s">
        <v>152</v>
      </c>
      <c r="AF676" s="315"/>
      <c r="AH676" s="318" t="s">
        <v>152</v>
      </c>
      <c r="AI676" s="315" t="s">
        <v>3446</v>
      </c>
      <c r="AJ676" s="315" t="s">
        <v>152</v>
      </c>
      <c r="AK676" s="142" t="s">
        <v>5642</v>
      </c>
      <c r="AL676" s="142" t="s">
        <v>1787</v>
      </c>
      <c r="AM676" s="316" t="s">
        <v>5643</v>
      </c>
      <c r="AN676" s="142" t="s">
        <v>152</v>
      </c>
      <c r="AO676" s="315" t="s">
        <v>1469</v>
      </c>
      <c r="AP676" s="315" t="s">
        <v>152</v>
      </c>
      <c r="AQ676" s="316"/>
      <c r="AR676" s="142" t="s">
        <v>152</v>
      </c>
      <c r="AS676" s="315" t="s">
        <v>150</v>
      </c>
      <c r="AT676" s="142" t="s">
        <v>152</v>
      </c>
      <c r="AU676" s="316"/>
      <c r="AV676" s="317" t="s">
        <v>152</v>
      </c>
      <c r="AW676" s="142" t="s">
        <v>152</v>
      </c>
    </row>
    <row r="677" spans="1:49" s="142" customFormat="1">
      <c r="A677" s="142" t="s">
        <v>9612</v>
      </c>
      <c r="B677" s="315" t="s">
        <v>4980</v>
      </c>
      <c r="C677" s="142" t="s">
        <v>3444</v>
      </c>
      <c r="D677" s="142" t="s">
        <v>5257</v>
      </c>
      <c r="E677" s="315" t="s">
        <v>9613</v>
      </c>
      <c r="F677" s="315" t="s">
        <v>1789</v>
      </c>
      <c r="G677" s="142" t="s">
        <v>1788</v>
      </c>
      <c r="H677" s="316" t="s">
        <v>3445</v>
      </c>
      <c r="I677" s="317">
        <v>8628</v>
      </c>
      <c r="J677" s="317">
        <v>0</v>
      </c>
      <c r="K677" s="317" t="s">
        <v>152</v>
      </c>
      <c r="L677" s="315">
        <v>4</v>
      </c>
      <c r="M677" s="315" t="s">
        <v>152</v>
      </c>
      <c r="N677" s="315" t="s">
        <v>152</v>
      </c>
      <c r="O677" s="315" t="s">
        <v>152</v>
      </c>
      <c r="P677" s="315" t="s">
        <v>12707</v>
      </c>
      <c r="Q677" s="315" t="s">
        <v>152</v>
      </c>
      <c r="R677" s="315" t="s">
        <v>152</v>
      </c>
      <c r="S677" s="315" t="s">
        <v>152</v>
      </c>
      <c r="T677" s="315" t="s">
        <v>152</v>
      </c>
      <c r="U677" s="315" t="s">
        <v>152</v>
      </c>
      <c r="V677" s="315" t="s">
        <v>152</v>
      </c>
      <c r="W677" s="142" t="s">
        <v>5644</v>
      </c>
      <c r="X677" s="142" t="s">
        <v>6492</v>
      </c>
      <c r="Y677" s="142" t="s">
        <v>152</v>
      </c>
      <c r="Z677" s="142" t="s">
        <v>3446</v>
      </c>
      <c r="AA677" s="315" t="s">
        <v>3447</v>
      </c>
      <c r="AB677" s="142" t="s">
        <v>9614</v>
      </c>
      <c r="AC677" s="142" t="s">
        <v>3446</v>
      </c>
      <c r="AD677" s="142" t="s">
        <v>3446</v>
      </c>
      <c r="AE677" s="142" t="s">
        <v>152</v>
      </c>
      <c r="AF677" s="315"/>
      <c r="AH677" s="318" t="s">
        <v>152</v>
      </c>
      <c r="AI677" s="315" t="s">
        <v>3446</v>
      </c>
      <c r="AJ677" s="315" t="s">
        <v>152</v>
      </c>
      <c r="AK677" s="142" t="s">
        <v>5645</v>
      </c>
      <c r="AL677" s="142" t="s">
        <v>1787</v>
      </c>
      <c r="AM677" s="316" t="s">
        <v>5646</v>
      </c>
      <c r="AN677" s="142" t="s">
        <v>152</v>
      </c>
      <c r="AO677" s="315" t="s">
        <v>1469</v>
      </c>
      <c r="AP677" s="315" t="s">
        <v>152</v>
      </c>
      <c r="AQ677" s="316"/>
      <c r="AR677" s="142" t="s">
        <v>152</v>
      </c>
      <c r="AS677" s="315" t="s">
        <v>150</v>
      </c>
      <c r="AT677" s="142" t="s">
        <v>152</v>
      </c>
      <c r="AU677" s="316"/>
      <c r="AV677" s="317" t="s">
        <v>152</v>
      </c>
      <c r="AW677" s="142" t="s">
        <v>152</v>
      </c>
    </row>
    <row r="678" spans="1:49" s="142" customFormat="1">
      <c r="A678" s="142" t="s">
        <v>11824</v>
      </c>
      <c r="B678" s="315" t="s">
        <v>4973</v>
      </c>
      <c r="C678" s="142" t="s">
        <v>3444</v>
      </c>
      <c r="D678" s="142" t="s">
        <v>5257</v>
      </c>
      <c r="E678" s="315" t="s">
        <v>11825</v>
      </c>
      <c r="F678" s="315" t="s">
        <v>1789</v>
      </c>
      <c r="G678" s="142" t="s">
        <v>1788</v>
      </c>
      <c r="H678" s="316" t="s">
        <v>3445</v>
      </c>
      <c r="I678" s="317">
        <v>7221</v>
      </c>
      <c r="J678" s="317">
        <v>0</v>
      </c>
      <c r="K678" s="317" t="s">
        <v>152</v>
      </c>
      <c r="L678" s="315">
        <v>12</v>
      </c>
      <c r="M678" s="315" t="s">
        <v>152</v>
      </c>
      <c r="N678" s="315" t="s">
        <v>152</v>
      </c>
      <c r="O678" s="315" t="s">
        <v>152</v>
      </c>
      <c r="P678" s="315" t="s">
        <v>13339</v>
      </c>
      <c r="Q678" s="315" t="s">
        <v>152</v>
      </c>
      <c r="R678" s="315" t="s">
        <v>152</v>
      </c>
      <c r="S678" s="315" t="s">
        <v>152</v>
      </c>
      <c r="T678" s="315" t="s">
        <v>152</v>
      </c>
      <c r="U678" s="315" t="s">
        <v>152</v>
      </c>
      <c r="V678" s="315" t="s">
        <v>152</v>
      </c>
      <c r="W678" s="142" t="s">
        <v>5267</v>
      </c>
      <c r="X678" s="142" t="s">
        <v>6493</v>
      </c>
      <c r="Y678" s="142" t="s">
        <v>152</v>
      </c>
      <c r="Z678" s="142" t="s">
        <v>3446</v>
      </c>
      <c r="AA678" s="315" t="s">
        <v>3447</v>
      </c>
      <c r="AB678" s="142" t="s">
        <v>11826</v>
      </c>
      <c r="AC678" s="142" t="s">
        <v>3446</v>
      </c>
      <c r="AD678" s="142" t="s">
        <v>3446</v>
      </c>
      <c r="AE678" s="142" t="s">
        <v>152</v>
      </c>
      <c r="AF678" s="315"/>
      <c r="AH678" s="318" t="s">
        <v>152</v>
      </c>
      <c r="AI678" s="315" t="s">
        <v>3446</v>
      </c>
      <c r="AJ678" s="315" t="s">
        <v>152</v>
      </c>
      <c r="AK678" s="142" t="s">
        <v>152</v>
      </c>
      <c r="AL678" s="142" t="s">
        <v>1787</v>
      </c>
      <c r="AM678" s="316" t="s">
        <v>11827</v>
      </c>
      <c r="AN678" s="142" t="s">
        <v>152</v>
      </c>
      <c r="AO678" s="315" t="s">
        <v>1469</v>
      </c>
      <c r="AP678" s="315" t="s">
        <v>152</v>
      </c>
      <c r="AQ678" s="316"/>
      <c r="AR678" s="142" t="s">
        <v>152</v>
      </c>
      <c r="AS678" s="315" t="s">
        <v>150</v>
      </c>
      <c r="AT678" s="142" t="s">
        <v>152</v>
      </c>
      <c r="AU678" s="316"/>
      <c r="AV678" s="317" t="s">
        <v>152</v>
      </c>
      <c r="AW678" s="142" t="s">
        <v>152</v>
      </c>
    </row>
    <row r="679" spans="1:49" s="142" customFormat="1">
      <c r="A679" s="142" t="s">
        <v>11552</v>
      </c>
      <c r="B679" s="315" t="s">
        <v>4981</v>
      </c>
      <c r="C679" s="142" t="s">
        <v>3444</v>
      </c>
      <c r="D679" s="142" t="s">
        <v>5257</v>
      </c>
      <c r="E679" s="315" t="s">
        <v>11553</v>
      </c>
      <c r="F679" s="315" t="s">
        <v>1789</v>
      </c>
      <c r="G679" s="142" t="s">
        <v>1788</v>
      </c>
      <c r="H679" s="316" t="s">
        <v>3445</v>
      </c>
      <c r="I679" s="317">
        <v>7131</v>
      </c>
      <c r="J679" s="317">
        <v>0</v>
      </c>
      <c r="K679" s="317" t="s">
        <v>152</v>
      </c>
      <c r="L679" s="315">
        <v>32</v>
      </c>
      <c r="M679" s="315" t="s">
        <v>152</v>
      </c>
      <c r="N679" s="315" t="s">
        <v>152</v>
      </c>
      <c r="O679" s="315" t="s">
        <v>152</v>
      </c>
      <c r="P679" s="315" t="s">
        <v>13255</v>
      </c>
      <c r="Q679" s="315" t="s">
        <v>152</v>
      </c>
      <c r="R679" s="315" t="s">
        <v>152</v>
      </c>
      <c r="S679" s="315" t="s">
        <v>152</v>
      </c>
      <c r="T679" s="315" t="s">
        <v>152</v>
      </c>
      <c r="U679" s="315" t="s">
        <v>152</v>
      </c>
      <c r="V679" s="315" t="s">
        <v>152</v>
      </c>
      <c r="W679" s="142" t="s">
        <v>5636</v>
      </c>
      <c r="X679" s="142" t="s">
        <v>6492</v>
      </c>
      <c r="Y679" s="142" t="s">
        <v>152</v>
      </c>
      <c r="Z679" s="142" t="s">
        <v>3446</v>
      </c>
      <c r="AA679" s="315" t="s">
        <v>3447</v>
      </c>
      <c r="AB679" s="142" t="s">
        <v>11554</v>
      </c>
      <c r="AC679" s="142" t="s">
        <v>3446</v>
      </c>
      <c r="AD679" s="142" t="s">
        <v>3446</v>
      </c>
      <c r="AE679" s="142" t="s">
        <v>152</v>
      </c>
      <c r="AF679" s="315"/>
      <c r="AH679" s="318" t="s">
        <v>152</v>
      </c>
      <c r="AI679" s="315" t="s">
        <v>3446</v>
      </c>
      <c r="AJ679" s="315" t="s">
        <v>152</v>
      </c>
      <c r="AK679" s="142" t="s">
        <v>5637</v>
      </c>
      <c r="AL679" s="142" t="s">
        <v>1787</v>
      </c>
      <c r="AM679" s="316" t="s">
        <v>11555</v>
      </c>
      <c r="AN679" s="142" t="s">
        <v>152</v>
      </c>
      <c r="AO679" s="315" t="s">
        <v>1469</v>
      </c>
      <c r="AP679" s="315" t="s">
        <v>152</v>
      </c>
      <c r="AQ679" s="316"/>
      <c r="AR679" s="142" t="s">
        <v>152</v>
      </c>
      <c r="AS679" s="315" t="s">
        <v>150</v>
      </c>
      <c r="AT679" s="142" t="s">
        <v>152</v>
      </c>
      <c r="AU679" s="316"/>
      <c r="AV679" s="317" t="s">
        <v>152</v>
      </c>
      <c r="AW679" s="142" t="s">
        <v>152</v>
      </c>
    </row>
    <row r="680" spans="1:49" s="142" customFormat="1">
      <c r="A680" s="142" t="s">
        <v>11549</v>
      </c>
      <c r="B680" s="315" t="s">
        <v>4979</v>
      </c>
      <c r="C680" s="142" t="s">
        <v>3444</v>
      </c>
      <c r="D680" s="142" t="s">
        <v>5257</v>
      </c>
      <c r="E680" s="315" t="s">
        <v>11550</v>
      </c>
      <c r="F680" s="315" t="s">
        <v>1789</v>
      </c>
      <c r="G680" s="142" t="s">
        <v>1788</v>
      </c>
      <c r="H680" s="316" t="s">
        <v>3445</v>
      </c>
      <c r="I680" s="317">
        <v>6248</v>
      </c>
      <c r="J680" s="317">
        <v>0</v>
      </c>
      <c r="K680" s="317" t="s">
        <v>152</v>
      </c>
      <c r="L680" s="315">
        <v>26</v>
      </c>
      <c r="M680" s="315" t="s">
        <v>152</v>
      </c>
      <c r="N680" s="315" t="s">
        <v>152</v>
      </c>
      <c r="O680" s="315" t="s">
        <v>152</v>
      </c>
      <c r="P680" s="315" t="s">
        <v>13254</v>
      </c>
      <c r="Q680" s="315" t="s">
        <v>152</v>
      </c>
      <c r="R680" s="315" t="s">
        <v>152</v>
      </c>
      <c r="S680" s="315" t="s">
        <v>152</v>
      </c>
      <c r="T680" s="315" t="s">
        <v>152</v>
      </c>
      <c r="U680" s="315" t="s">
        <v>152</v>
      </c>
      <c r="V680" s="315" t="s">
        <v>152</v>
      </c>
      <c r="W680" s="142" t="s">
        <v>5638</v>
      </c>
      <c r="X680" s="142" t="s">
        <v>6492</v>
      </c>
      <c r="Y680" s="142" t="s">
        <v>152</v>
      </c>
      <c r="Z680" s="142" t="s">
        <v>3446</v>
      </c>
      <c r="AA680" s="315" t="s">
        <v>3447</v>
      </c>
      <c r="AB680" s="142" t="s">
        <v>11551</v>
      </c>
      <c r="AC680" s="142" t="s">
        <v>3446</v>
      </c>
      <c r="AD680" s="142" t="s">
        <v>3446</v>
      </c>
      <c r="AE680" s="142" t="s">
        <v>152</v>
      </c>
      <c r="AF680" s="315"/>
      <c r="AH680" s="318" t="s">
        <v>152</v>
      </c>
      <c r="AI680" s="315" t="s">
        <v>3446</v>
      </c>
      <c r="AJ680" s="315" t="s">
        <v>152</v>
      </c>
      <c r="AK680" s="142" t="s">
        <v>5639</v>
      </c>
      <c r="AL680" s="142" t="s">
        <v>1787</v>
      </c>
      <c r="AM680" s="316" t="s">
        <v>5640</v>
      </c>
      <c r="AN680" s="142" t="s">
        <v>152</v>
      </c>
      <c r="AO680" s="315" t="s">
        <v>1469</v>
      </c>
      <c r="AP680" s="315" t="s">
        <v>152</v>
      </c>
      <c r="AQ680" s="316"/>
      <c r="AR680" s="142" t="s">
        <v>152</v>
      </c>
      <c r="AS680" s="315" t="s">
        <v>150</v>
      </c>
      <c r="AT680" s="142" t="s">
        <v>152</v>
      </c>
      <c r="AU680" s="316"/>
      <c r="AV680" s="317" t="s">
        <v>152</v>
      </c>
      <c r="AW680" s="142" t="s">
        <v>152</v>
      </c>
    </row>
    <row r="681" spans="1:49" s="142" customFormat="1">
      <c r="A681" s="142" t="s">
        <v>11556</v>
      </c>
      <c r="B681" s="315" t="s">
        <v>4984</v>
      </c>
      <c r="C681" s="142" t="s">
        <v>3444</v>
      </c>
      <c r="D681" s="142" t="s">
        <v>5257</v>
      </c>
      <c r="E681" s="315" t="s">
        <v>11557</v>
      </c>
      <c r="F681" s="315" t="s">
        <v>1789</v>
      </c>
      <c r="G681" s="142" t="s">
        <v>1788</v>
      </c>
      <c r="H681" s="316" t="s">
        <v>3445</v>
      </c>
      <c r="I681" s="317">
        <v>10885</v>
      </c>
      <c r="J681" s="317">
        <v>0</v>
      </c>
      <c r="K681" s="317" t="s">
        <v>152</v>
      </c>
      <c r="L681" s="315">
        <v>12</v>
      </c>
      <c r="M681" s="315" t="s">
        <v>152</v>
      </c>
      <c r="N681" s="315" t="s">
        <v>152</v>
      </c>
      <c r="O681" s="315" t="s">
        <v>152</v>
      </c>
      <c r="P681" s="315" t="s">
        <v>13256</v>
      </c>
      <c r="Q681" s="315" t="s">
        <v>152</v>
      </c>
      <c r="R681" s="315" t="s">
        <v>152</v>
      </c>
      <c r="S681" s="315" t="s">
        <v>152</v>
      </c>
      <c r="T681" s="315" t="s">
        <v>152</v>
      </c>
      <c r="U681" s="315" t="s">
        <v>152</v>
      </c>
      <c r="V681" s="315" t="s">
        <v>152</v>
      </c>
      <c r="W681" s="142" t="s">
        <v>5633</v>
      </c>
      <c r="X681" s="142" t="s">
        <v>6492</v>
      </c>
      <c r="Y681" s="142" t="s">
        <v>152</v>
      </c>
      <c r="Z681" s="142" t="s">
        <v>3446</v>
      </c>
      <c r="AA681" s="315" t="s">
        <v>3447</v>
      </c>
      <c r="AB681" s="142" t="s">
        <v>11558</v>
      </c>
      <c r="AC681" s="142" t="s">
        <v>3446</v>
      </c>
      <c r="AD681" s="142" t="s">
        <v>3446</v>
      </c>
      <c r="AE681" s="142" t="s">
        <v>152</v>
      </c>
      <c r="AF681" s="315"/>
      <c r="AH681" s="318" t="s">
        <v>152</v>
      </c>
      <c r="AI681" s="315" t="s">
        <v>3446</v>
      </c>
      <c r="AJ681" s="315" t="s">
        <v>152</v>
      </c>
      <c r="AK681" s="142" t="s">
        <v>5634</v>
      </c>
      <c r="AL681" s="142" t="s">
        <v>1787</v>
      </c>
      <c r="AM681" s="316" t="s">
        <v>5635</v>
      </c>
      <c r="AN681" s="142" t="s">
        <v>152</v>
      </c>
      <c r="AO681" s="315" t="s">
        <v>1469</v>
      </c>
      <c r="AP681" s="315" t="s">
        <v>152</v>
      </c>
      <c r="AQ681" s="316"/>
      <c r="AR681" s="142" t="s">
        <v>152</v>
      </c>
      <c r="AS681" s="315" t="s">
        <v>150</v>
      </c>
      <c r="AT681" s="142" t="s">
        <v>152</v>
      </c>
      <c r="AU681" s="316"/>
      <c r="AV681" s="317" t="s">
        <v>152</v>
      </c>
      <c r="AW681" s="142" t="s">
        <v>152</v>
      </c>
    </row>
    <row r="682" spans="1:49" s="142" customFormat="1">
      <c r="A682" s="142" t="s">
        <v>11559</v>
      </c>
      <c r="B682" s="315" t="s">
        <v>4982</v>
      </c>
      <c r="C682" s="142" t="s">
        <v>3444</v>
      </c>
      <c r="D682" s="142" t="s">
        <v>5257</v>
      </c>
      <c r="E682" s="315" t="s">
        <v>11560</v>
      </c>
      <c r="F682" s="315" t="s">
        <v>1789</v>
      </c>
      <c r="G682" s="142" t="s">
        <v>1788</v>
      </c>
      <c r="H682" s="316" t="s">
        <v>3445</v>
      </c>
      <c r="I682" s="317">
        <v>8186</v>
      </c>
      <c r="J682" s="317">
        <v>0</v>
      </c>
      <c r="K682" s="317" t="s">
        <v>152</v>
      </c>
      <c r="L682" s="315">
        <v>158</v>
      </c>
      <c r="M682" s="315" t="s">
        <v>152</v>
      </c>
      <c r="N682" s="315" t="s">
        <v>152</v>
      </c>
      <c r="O682" s="315" t="s">
        <v>152</v>
      </c>
      <c r="P682" s="315" t="s">
        <v>13257</v>
      </c>
      <c r="Q682" s="315" t="s">
        <v>152</v>
      </c>
      <c r="R682" s="315" t="s">
        <v>152</v>
      </c>
      <c r="S682" s="315" t="s">
        <v>152</v>
      </c>
      <c r="T682" s="315" t="s">
        <v>152</v>
      </c>
      <c r="U682" s="315" t="s">
        <v>152</v>
      </c>
      <c r="V682" s="315" t="s">
        <v>152</v>
      </c>
      <c r="W682" s="142" t="s">
        <v>5630</v>
      </c>
      <c r="X682" s="142" t="s">
        <v>6492</v>
      </c>
      <c r="Y682" s="142" t="s">
        <v>152</v>
      </c>
      <c r="Z682" s="142" t="s">
        <v>3446</v>
      </c>
      <c r="AA682" s="315" t="s">
        <v>3447</v>
      </c>
      <c r="AB682" s="142" t="s">
        <v>11561</v>
      </c>
      <c r="AC682" s="142" t="s">
        <v>3446</v>
      </c>
      <c r="AD682" s="142" t="s">
        <v>3446</v>
      </c>
      <c r="AE682" s="142" t="s">
        <v>152</v>
      </c>
      <c r="AF682" s="315"/>
      <c r="AH682" s="318" t="s">
        <v>152</v>
      </c>
      <c r="AI682" s="315" t="s">
        <v>3446</v>
      </c>
      <c r="AJ682" s="315" t="s">
        <v>152</v>
      </c>
      <c r="AK682" s="142" t="s">
        <v>5631</v>
      </c>
      <c r="AL682" s="142" t="s">
        <v>1787</v>
      </c>
      <c r="AM682" s="316" t="s">
        <v>5632</v>
      </c>
      <c r="AN682" s="142" t="s">
        <v>152</v>
      </c>
      <c r="AO682" s="315" t="s">
        <v>1469</v>
      </c>
      <c r="AP682" s="315" t="s">
        <v>152</v>
      </c>
      <c r="AQ682" s="316"/>
      <c r="AR682" s="142" t="s">
        <v>152</v>
      </c>
      <c r="AS682" s="315" t="s">
        <v>150</v>
      </c>
      <c r="AT682" s="142" t="s">
        <v>152</v>
      </c>
      <c r="AU682" s="316"/>
      <c r="AV682" s="317" t="s">
        <v>152</v>
      </c>
      <c r="AW682" s="142" t="s">
        <v>152</v>
      </c>
    </row>
    <row r="683" spans="1:49" s="142" customFormat="1">
      <c r="A683" s="142" t="s">
        <v>10248</v>
      </c>
      <c r="B683" s="315" t="s">
        <v>4822</v>
      </c>
      <c r="C683" s="142" t="s">
        <v>3444</v>
      </c>
      <c r="D683" s="142" t="s">
        <v>5257</v>
      </c>
      <c r="E683" s="315" t="s">
        <v>10249</v>
      </c>
      <c r="F683" s="315" t="s">
        <v>1789</v>
      </c>
      <c r="G683" s="142" t="s">
        <v>1788</v>
      </c>
      <c r="H683" s="316" t="s">
        <v>3445</v>
      </c>
      <c r="I683" s="317">
        <v>10072</v>
      </c>
      <c r="J683" s="317">
        <v>0</v>
      </c>
      <c r="K683" s="317" t="s">
        <v>152</v>
      </c>
      <c r="L683" s="315">
        <v>14</v>
      </c>
      <c r="M683" s="315" t="s">
        <v>152</v>
      </c>
      <c r="N683" s="315" t="s">
        <v>152</v>
      </c>
      <c r="O683" s="315" t="s">
        <v>152</v>
      </c>
      <c r="P683" s="315" t="s">
        <v>12897</v>
      </c>
      <c r="Q683" s="315" t="s">
        <v>152</v>
      </c>
      <c r="R683" s="315" t="s">
        <v>152</v>
      </c>
      <c r="S683" s="315" t="s">
        <v>152</v>
      </c>
      <c r="T683" s="315" t="s">
        <v>152</v>
      </c>
      <c r="U683" s="315" t="s">
        <v>152</v>
      </c>
      <c r="V683" s="315" t="s">
        <v>152</v>
      </c>
      <c r="W683" s="142" t="s">
        <v>5339</v>
      </c>
      <c r="X683" s="142" t="s">
        <v>6492</v>
      </c>
      <c r="Y683" s="142" t="s">
        <v>152</v>
      </c>
      <c r="Z683" s="142" t="s">
        <v>3446</v>
      </c>
      <c r="AA683" s="315" t="s">
        <v>3447</v>
      </c>
      <c r="AB683" s="142" t="s">
        <v>10250</v>
      </c>
      <c r="AC683" s="142" t="s">
        <v>3446</v>
      </c>
      <c r="AD683" s="142" t="s">
        <v>3446</v>
      </c>
      <c r="AE683" s="142" t="s">
        <v>152</v>
      </c>
      <c r="AF683" s="315"/>
      <c r="AH683" s="318" t="s">
        <v>152</v>
      </c>
      <c r="AI683" s="315" t="s">
        <v>3446</v>
      </c>
      <c r="AJ683" s="315" t="s">
        <v>152</v>
      </c>
      <c r="AK683" s="142" t="s">
        <v>152</v>
      </c>
      <c r="AL683" s="142" t="s">
        <v>1787</v>
      </c>
      <c r="AM683" s="316" t="s">
        <v>5340</v>
      </c>
      <c r="AN683" s="142" t="s">
        <v>152</v>
      </c>
      <c r="AO683" s="315" t="s">
        <v>1469</v>
      </c>
      <c r="AP683" s="315" t="s">
        <v>152</v>
      </c>
      <c r="AQ683" s="316"/>
      <c r="AR683" s="142" t="s">
        <v>152</v>
      </c>
      <c r="AS683" s="315" t="s">
        <v>150</v>
      </c>
      <c r="AT683" s="142" t="s">
        <v>152</v>
      </c>
      <c r="AU683" s="316"/>
      <c r="AV683" s="317" t="s">
        <v>152</v>
      </c>
      <c r="AW683" s="142" t="s">
        <v>152</v>
      </c>
    </row>
    <row r="684" spans="1:49" s="142" customFormat="1">
      <c r="A684" s="142" t="s">
        <v>11565</v>
      </c>
      <c r="B684" s="315" t="s">
        <v>4986</v>
      </c>
      <c r="C684" s="142" t="s">
        <v>3444</v>
      </c>
      <c r="D684" s="142" t="s">
        <v>5257</v>
      </c>
      <c r="E684" s="315" t="s">
        <v>11566</v>
      </c>
      <c r="F684" s="315" t="s">
        <v>1789</v>
      </c>
      <c r="G684" s="142" t="s">
        <v>1788</v>
      </c>
      <c r="H684" s="316" t="s">
        <v>3445</v>
      </c>
      <c r="I684" s="317">
        <v>9350</v>
      </c>
      <c r="J684" s="317">
        <v>0</v>
      </c>
      <c r="K684" s="317" t="s">
        <v>152</v>
      </c>
      <c r="L684" s="315">
        <v>44</v>
      </c>
      <c r="M684" s="315" t="s">
        <v>152</v>
      </c>
      <c r="N684" s="315" t="s">
        <v>152</v>
      </c>
      <c r="O684" s="315" t="s">
        <v>152</v>
      </c>
      <c r="P684" s="315" t="s">
        <v>13259</v>
      </c>
      <c r="Q684" s="315" t="s">
        <v>152</v>
      </c>
      <c r="R684" s="315" t="s">
        <v>152</v>
      </c>
      <c r="S684" s="315" t="s">
        <v>152</v>
      </c>
      <c r="T684" s="315" t="s">
        <v>152</v>
      </c>
      <c r="U684" s="315" t="s">
        <v>152</v>
      </c>
      <c r="V684" s="315" t="s">
        <v>152</v>
      </c>
      <c r="W684" s="142" t="s">
        <v>5624</v>
      </c>
      <c r="X684" s="142" t="s">
        <v>6492</v>
      </c>
      <c r="Y684" s="142" t="s">
        <v>152</v>
      </c>
      <c r="Z684" s="142" t="s">
        <v>3446</v>
      </c>
      <c r="AA684" s="315" t="s">
        <v>3447</v>
      </c>
      <c r="AB684" s="142" t="s">
        <v>11567</v>
      </c>
      <c r="AC684" s="142" t="s">
        <v>3446</v>
      </c>
      <c r="AD684" s="142" t="s">
        <v>3446</v>
      </c>
      <c r="AE684" s="142" t="s">
        <v>152</v>
      </c>
      <c r="AF684" s="315"/>
      <c r="AH684" s="318" t="s">
        <v>152</v>
      </c>
      <c r="AI684" s="315" t="s">
        <v>3446</v>
      </c>
      <c r="AJ684" s="315" t="s">
        <v>152</v>
      </c>
      <c r="AK684" s="142" t="s">
        <v>5625</v>
      </c>
      <c r="AL684" s="142" t="s">
        <v>1787</v>
      </c>
      <c r="AM684" s="316" t="s">
        <v>5626</v>
      </c>
      <c r="AN684" s="142" t="s">
        <v>152</v>
      </c>
      <c r="AO684" s="315" t="s">
        <v>1469</v>
      </c>
      <c r="AP684" s="315" t="s">
        <v>152</v>
      </c>
      <c r="AQ684" s="316"/>
      <c r="AR684" s="142" t="s">
        <v>152</v>
      </c>
      <c r="AS684" s="315" t="s">
        <v>150</v>
      </c>
      <c r="AT684" s="142" t="s">
        <v>152</v>
      </c>
      <c r="AU684" s="316"/>
      <c r="AV684" s="317" t="s">
        <v>152</v>
      </c>
      <c r="AW684" s="142" t="s">
        <v>152</v>
      </c>
    </row>
    <row r="685" spans="1:49" s="142" customFormat="1">
      <c r="A685" s="142" t="s">
        <v>11562</v>
      </c>
      <c r="B685" s="315" t="s">
        <v>4983</v>
      </c>
      <c r="C685" s="142" t="s">
        <v>3444</v>
      </c>
      <c r="D685" s="142" t="s">
        <v>5257</v>
      </c>
      <c r="E685" s="315" t="s">
        <v>11563</v>
      </c>
      <c r="F685" s="315" t="s">
        <v>1789</v>
      </c>
      <c r="G685" s="142" t="s">
        <v>1788</v>
      </c>
      <c r="H685" s="316" t="s">
        <v>3445</v>
      </c>
      <c r="I685" s="317">
        <v>8984</v>
      </c>
      <c r="J685" s="317">
        <v>0</v>
      </c>
      <c r="K685" s="317" t="s">
        <v>152</v>
      </c>
      <c r="L685" s="315">
        <v>28</v>
      </c>
      <c r="M685" s="315" t="s">
        <v>152</v>
      </c>
      <c r="N685" s="315" t="s">
        <v>152</v>
      </c>
      <c r="O685" s="315" t="s">
        <v>152</v>
      </c>
      <c r="P685" s="315" t="s">
        <v>13258</v>
      </c>
      <c r="Q685" s="315" t="s">
        <v>152</v>
      </c>
      <c r="R685" s="315" t="s">
        <v>152</v>
      </c>
      <c r="S685" s="315" t="s">
        <v>152</v>
      </c>
      <c r="T685" s="315" t="s">
        <v>152</v>
      </c>
      <c r="U685" s="315" t="s">
        <v>152</v>
      </c>
      <c r="V685" s="315" t="s">
        <v>152</v>
      </c>
      <c r="W685" s="142" t="s">
        <v>5627</v>
      </c>
      <c r="X685" s="142" t="s">
        <v>6492</v>
      </c>
      <c r="Y685" s="142" t="s">
        <v>152</v>
      </c>
      <c r="Z685" s="142" t="s">
        <v>3446</v>
      </c>
      <c r="AA685" s="315" t="s">
        <v>3447</v>
      </c>
      <c r="AB685" s="142" t="s">
        <v>11564</v>
      </c>
      <c r="AC685" s="142" t="s">
        <v>3446</v>
      </c>
      <c r="AD685" s="142" t="s">
        <v>3446</v>
      </c>
      <c r="AE685" s="142" t="s">
        <v>152</v>
      </c>
      <c r="AF685" s="315"/>
      <c r="AH685" s="318" t="s">
        <v>152</v>
      </c>
      <c r="AI685" s="315" t="s">
        <v>3446</v>
      </c>
      <c r="AJ685" s="315" t="s">
        <v>152</v>
      </c>
      <c r="AK685" s="142" t="s">
        <v>5628</v>
      </c>
      <c r="AL685" s="142" t="s">
        <v>1787</v>
      </c>
      <c r="AM685" s="316" t="s">
        <v>5629</v>
      </c>
      <c r="AN685" s="142" t="s">
        <v>152</v>
      </c>
      <c r="AO685" s="315" t="s">
        <v>1469</v>
      </c>
      <c r="AP685" s="315" t="s">
        <v>152</v>
      </c>
      <c r="AQ685" s="316"/>
      <c r="AR685" s="142" t="s">
        <v>152</v>
      </c>
      <c r="AS685" s="315" t="s">
        <v>150</v>
      </c>
      <c r="AT685" s="142" t="s">
        <v>152</v>
      </c>
      <c r="AU685" s="316"/>
      <c r="AV685" s="317" t="s">
        <v>152</v>
      </c>
      <c r="AW685" s="142" t="s">
        <v>152</v>
      </c>
    </row>
    <row r="686" spans="1:49" s="142" customFormat="1">
      <c r="A686" s="142" t="s">
        <v>8010</v>
      </c>
      <c r="B686" s="315" t="s">
        <v>7798</v>
      </c>
      <c r="C686" s="142" t="s">
        <v>3444</v>
      </c>
      <c r="D686" s="142" t="s">
        <v>5257</v>
      </c>
      <c r="E686" s="315" t="s">
        <v>8011</v>
      </c>
      <c r="F686" s="315" t="s">
        <v>1789</v>
      </c>
      <c r="G686" s="142" t="s">
        <v>1788</v>
      </c>
      <c r="H686" s="316" t="s">
        <v>3445</v>
      </c>
      <c r="I686" s="317">
        <v>14672</v>
      </c>
      <c r="J686" s="317">
        <v>0</v>
      </c>
      <c r="K686" s="317" t="s">
        <v>152</v>
      </c>
      <c r="L686" s="315">
        <v>8</v>
      </c>
      <c r="M686" s="315" t="s">
        <v>152</v>
      </c>
      <c r="N686" s="315" t="s">
        <v>152</v>
      </c>
      <c r="O686" s="315" t="s">
        <v>152</v>
      </c>
      <c r="P686" s="315" t="s">
        <v>12332</v>
      </c>
      <c r="Q686" s="315" t="s">
        <v>152</v>
      </c>
      <c r="R686" s="315" t="s">
        <v>152</v>
      </c>
      <c r="S686" s="315" t="s">
        <v>152</v>
      </c>
      <c r="T686" s="315" t="s">
        <v>152</v>
      </c>
      <c r="U686" s="315" t="s">
        <v>152</v>
      </c>
      <c r="V686" s="315" t="s">
        <v>152</v>
      </c>
      <c r="W686" s="142" t="s">
        <v>8012</v>
      </c>
      <c r="X686" s="142" t="s">
        <v>6492</v>
      </c>
      <c r="Y686" s="142" t="s">
        <v>152</v>
      </c>
      <c r="Z686" s="142" t="s">
        <v>3446</v>
      </c>
      <c r="AA686" s="315" t="s">
        <v>3447</v>
      </c>
      <c r="AB686" s="142" t="s">
        <v>8013</v>
      </c>
      <c r="AC686" s="142" t="s">
        <v>3446</v>
      </c>
      <c r="AD686" s="142" t="s">
        <v>3446</v>
      </c>
      <c r="AE686" s="142" t="s">
        <v>152</v>
      </c>
      <c r="AF686" s="315"/>
      <c r="AH686" s="318" t="s">
        <v>152</v>
      </c>
      <c r="AI686" s="315" t="s">
        <v>3446</v>
      </c>
      <c r="AJ686" s="315" t="s">
        <v>152</v>
      </c>
      <c r="AK686" s="142" t="s">
        <v>152</v>
      </c>
      <c r="AL686" s="142" t="s">
        <v>1787</v>
      </c>
      <c r="AM686" s="316" t="s">
        <v>8014</v>
      </c>
      <c r="AN686" s="142" t="s">
        <v>152</v>
      </c>
      <c r="AO686" s="315" t="s">
        <v>1469</v>
      </c>
      <c r="AP686" s="315" t="s">
        <v>152</v>
      </c>
      <c r="AQ686" s="316"/>
      <c r="AR686" s="142" t="s">
        <v>152</v>
      </c>
      <c r="AS686" s="315" t="s">
        <v>150</v>
      </c>
      <c r="AT686" s="142" t="s">
        <v>152</v>
      </c>
      <c r="AU686" s="316"/>
      <c r="AV686" s="317" t="s">
        <v>152</v>
      </c>
      <c r="AW686" s="142" t="s">
        <v>152</v>
      </c>
    </row>
    <row r="687" spans="1:49" s="142" customFormat="1">
      <c r="A687" s="142" t="s">
        <v>11578</v>
      </c>
      <c r="B687" s="315" t="s">
        <v>4974</v>
      </c>
      <c r="C687" s="142" t="s">
        <v>3444</v>
      </c>
      <c r="D687" s="142" t="s">
        <v>5257</v>
      </c>
      <c r="E687" s="315" t="s">
        <v>11579</v>
      </c>
      <c r="F687" s="315" t="s">
        <v>1789</v>
      </c>
      <c r="G687" s="142" t="s">
        <v>1788</v>
      </c>
      <c r="H687" s="316" t="s">
        <v>3445</v>
      </c>
      <c r="I687" s="317">
        <v>12842</v>
      </c>
      <c r="J687" s="317">
        <v>0</v>
      </c>
      <c r="K687" s="317" t="s">
        <v>152</v>
      </c>
      <c r="L687" s="315">
        <v>7</v>
      </c>
      <c r="M687" s="315" t="s">
        <v>152</v>
      </c>
      <c r="N687" s="315" t="s">
        <v>152</v>
      </c>
      <c r="O687" s="315" t="s">
        <v>152</v>
      </c>
      <c r="P687" s="315" t="s">
        <v>13262</v>
      </c>
      <c r="Q687" s="315" t="s">
        <v>152</v>
      </c>
      <c r="R687" s="315" t="s">
        <v>152</v>
      </c>
      <c r="S687" s="315" t="s">
        <v>152</v>
      </c>
      <c r="T687" s="315" t="s">
        <v>152</v>
      </c>
      <c r="U687" s="315" t="s">
        <v>152</v>
      </c>
      <c r="V687" s="315" t="s">
        <v>152</v>
      </c>
      <c r="W687" s="142" t="s">
        <v>5618</v>
      </c>
      <c r="X687" s="142" t="s">
        <v>6492</v>
      </c>
      <c r="Y687" s="142" t="s">
        <v>152</v>
      </c>
      <c r="Z687" s="142" t="s">
        <v>3446</v>
      </c>
      <c r="AA687" s="315" t="s">
        <v>3447</v>
      </c>
      <c r="AB687" s="142" t="s">
        <v>11580</v>
      </c>
      <c r="AC687" s="142" t="s">
        <v>3446</v>
      </c>
      <c r="AD687" s="142" t="s">
        <v>3446</v>
      </c>
      <c r="AE687" s="142" t="s">
        <v>152</v>
      </c>
      <c r="AF687" s="315"/>
      <c r="AH687" s="318" t="s">
        <v>152</v>
      </c>
      <c r="AI687" s="315" t="s">
        <v>3446</v>
      </c>
      <c r="AJ687" s="315" t="s">
        <v>152</v>
      </c>
      <c r="AK687" s="142" t="s">
        <v>5619</v>
      </c>
      <c r="AL687" s="142" t="s">
        <v>1787</v>
      </c>
      <c r="AM687" s="316" t="s">
        <v>5620</v>
      </c>
      <c r="AN687" s="142" t="s">
        <v>152</v>
      </c>
      <c r="AO687" s="315" t="s">
        <v>1469</v>
      </c>
      <c r="AP687" s="315" t="s">
        <v>152</v>
      </c>
      <c r="AQ687" s="316"/>
      <c r="AR687" s="142" t="s">
        <v>152</v>
      </c>
      <c r="AS687" s="315" t="s">
        <v>150</v>
      </c>
      <c r="AT687" s="142" t="s">
        <v>152</v>
      </c>
      <c r="AU687" s="316"/>
      <c r="AV687" s="317" t="s">
        <v>152</v>
      </c>
      <c r="AW687" s="142" t="s">
        <v>152</v>
      </c>
    </row>
    <row r="688" spans="1:49" s="142" customFormat="1">
      <c r="A688" s="142" t="s">
        <v>11581</v>
      </c>
      <c r="B688" s="315" t="s">
        <v>4987</v>
      </c>
      <c r="C688" s="142" t="s">
        <v>3444</v>
      </c>
      <c r="D688" s="142" t="s">
        <v>5257</v>
      </c>
      <c r="E688" s="315" t="s">
        <v>11582</v>
      </c>
      <c r="F688" s="315" t="s">
        <v>1789</v>
      </c>
      <c r="G688" s="142" t="s">
        <v>1788</v>
      </c>
      <c r="H688" s="316" t="s">
        <v>3445</v>
      </c>
      <c r="I688" s="317">
        <v>9964</v>
      </c>
      <c r="J688" s="317">
        <v>0</v>
      </c>
      <c r="K688" s="317" t="s">
        <v>152</v>
      </c>
      <c r="L688" s="315">
        <v>16</v>
      </c>
      <c r="M688" s="315" t="s">
        <v>152</v>
      </c>
      <c r="N688" s="315" t="s">
        <v>152</v>
      </c>
      <c r="O688" s="315" t="s">
        <v>152</v>
      </c>
      <c r="P688" s="315" t="s">
        <v>13263</v>
      </c>
      <c r="Q688" s="315" t="s">
        <v>152</v>
      </c>
      <c r="R688" s="315" t="s">
        <v>152</v>
      </c>
      <c r="S688" s="315" t="s">
        <v>152</v>
      </c>
      <c r="T688" s="315" t="s">
        <v>152</v>
      </c>
      <c r="U688" s="315" t="s">
        <v>152</v>
      </c>
      <c r="V688" s="315" t="s">
        <v>152</v>
      </c>
      <c r="W688" s="142" t="s">
        <v>5621</v>
      </c>
      <c r="X688" s="142" t="s">
        <v>6492</v>
      </c>
      <c r="Y688" s="142" t="s">
        <v>152</v>
      </c>
      <c r="Z688" s="142" t="s">
        <v>3446</v>
      </c>
      <c r="AA688" s="315" t="s">
        <v>3447</v>
      </c>
      <c r="AB688" s="142" t="s">
        <v>11583</v>
      </c>
      <c r="AC688" s="142" t="s">
        <v>3446</v>
      </c>
      <c r="AD688" s="142" t="s">
        <v>3446</v>
      </c>
      <c r="AE688" s="142" t="s">
        <v>152</v>
      </c>
      <c r="AF688" s="315"/>
      <c r="AH688" s="318" t="s">
        <v>152</v>
      </c>
      <c r="AI688" s="315" t="s">
        <v>3446</v>
      </c>
      <c r="AJ688" s="315" t="s">
        <v>152</v>
      </c>
      <c r="AK688" s="142" t="s">
        <v>5622</v>
      </c>
      <c r="AL688" s="142" t="s">
        <v>1787</v>
      </c>
      <c r="AM688" s="316" t="s">
        <v>5623</v>
      </c>
      <c r="AN688" s="142" t="s">
        <v>152</v>
      </c>
      <c r="AO688" s="315" t="s">
        <v>1469</v>
      </c>
      <c r="AP688" s="315" t="s">
        <v>152</v>
      </c>
      <c r="AQ688" s="316"/>
      <c r="AR688" s="142" t="s">
        <v>152</v>
      </c>
      <c r="AS688" s="315" t="s">
        <v>150</v>
      </c>
      <c r="AT688" s="142" t="s">
        <v>152</v>
      </c>
      <c r="AU688" s="316"/>
      <c r="AV688" s="317" t="s">
        <v>152</v>
      </c>
      <c r="AW688" s="142" t="s">
        <v>152</v>
      </c>
    </row>
    <row r="689" spans="1:49" s="142" customFormat="1">
      <c r="A689" s="142" t="s">
        <v>10996</v>
      </c>
      <c r="B689" s="315" t="s">
        <v>5015</v>
      </c>
      <c r="C689" s="142" t="s">
        <v>3444</v>
      </c>
      <c r="D689" s="142" t="s">
        <v>5257</v>
      </c>
      <c r="E689" s="315" t="s">
        <v>10997</v>
      </c>
      <c r="F689" s="315" t="s">
        <v>1789</v>
      </c>
      <c r="G689" s="142" t="s">
        <v>1788</v>
      </c>
      <c r="H689" s="316" t="s">
        <v>3445</v>
      </c>
      <c r="I689" s="317">
        <v>10556</v>
      </c>
      <c r="J689" s="317">
        <v>0</v>
      </c>
      <c r="K689" s="317" t="s">
        <v>152</v>
      </c>
      <c r="L689" s="315">
        <v>94</v>
      </c>
      <c r="M689" s="315" t="s">
        <v>152</v>
      </c>
      <c r="N689" s="315" t="s">
        <v>152</v>
      </c>
      <c r="O689" s="315" t="s">
        <v>152</v>
      </c>
      <c r="P689" s="315" t="s">
        <v>13090</v>
      </c>
      <c r="Q689" s="315" t="s">
        <v>152</v>
      </c>
      <c r="R689" s="315" t="s">
        <v>152</v>
      </c>
      <c r="S689" s="315" t="s">
        <v>152</v>
      </c>
      <c r="T689" s="315" t="s">
        <v>152</v>
      </c>
      <c r="U689" s="315" t="s">
        <v>152</v>
      </c>
      <c r="V689" s="315" t="s">
        <v>152</v>
      </c>
      <c r="W689" s="142" t="s">
        <v>5393</v>
      </c>
      <c r="X689" s="142" t="s">
        <v>6492</v>
      </c>
      <c r="Y689" s="142" t="s">
        <v>152</v>
      </c>
      <c r="Z689" s="142" t="s">
        <v>3446</v>
      </c>
      <c r="AA689" s="315" t="s">
        <v>3447</v>
      </c>
      <c r="AB689" s="142" t="s">
        <v>10998</v>
      </c>
      <c r="AC689" s="142" t="s">
        <v>3446</v>
      </c>
      <c r="AD689" s="142" t="s">
        <v>3446</v>
      </c>
      <c r="AE689" s="142" t="s">
        <v>152</v>
      </c>
      <c r="AF689" s="315"/>
      <c r="AH689" s="318" t="s">
        <v>152</v>
      </c>
      <c r="AI689" s="315" t="s">
        <v>3446</v>
      </c>
      <c r="AJ689" s="315" t="s">
        <v>152</v>
      </c>
      <c r="AK689" s="142" t="s">
        <v>152</v>
      </c>
      <c r="AL689" s="142" t="s">
        <v>1787</v>
      </c>
      <c r="AM689" s="316" t="s">
        <v>5394</v>
      </c>
      <c r="AN689" s="142" t="s">
        <v>152</v>
      </c>
      <c r="AO689" s="315" t="s">
        <v>1469</v>
      </c>
      <c r="AP689" s="315" t="s">
        <v>152</v>
      </c>
      <c r="AQ689" s="316"/>
      <c r="AR689" s="142" t="s">
        <v>152</v>
      </c>
      <c r="AS689" s="315" t="s">
        <v>150</v>
      </c>
      <c r="AT689" s="142" t="s">
        <v>152</v>
      </c>
      <c r="AU689" s="316"/>
      <c r="AV689" s="317" t="s">
        <v>152</v>
      </c>
      <c r="AW689" s="142" t="s">
        <v>152</v>
      </c>
    </row>
    <row r="690" spans="1:49" s="142" customFormat="1">
      <c r="A690" s="142" t="s">
        <v>10987</v>
      </c>
      <c r="B690" s="315" t="s">
        <v>5016</v>
      </c>
      <c r="C690" s="142" t="s">
        <v>3444</v>
      </c>
      <c r="D690" s="142" t="s">
        <v>5257</v>
      </c>
      <c r="E690" s="315" t="s">
        <v>10988</v>
      </c>
      <c r="F690" s="315" t="s">
        <v>1789</v>
      </c>
      <c r="G690" s="142" t="s">
        <v>1788</v>
      </c>
      <c r="H690" s="316" t="s">
        <v>3445</v>
      </c>
      <c r="I690" s="317">
        <v>10880</v>
      </c>
      <c r="J690" s="317">
        <v>0</v>
      </c>
      <c r="K690" s="317" t="s">
        <v>152</v>
      </c>
      <c r="L690" s="315">
        <v>128</v>
      </c>
      <c r="M690" s="315" t="s">
        <v>152</v>
      </c>
      <c r="N690" s="315" t="s">
        <v>152</v>
      </c>
      <c r="O690" s="315" t="s">
        <v>152</v>
      </c>
      <c r="P690" s="315" t="s">
        <v>13087</v>
      </c>
      <c r="Q690" s="315" t="s">
        <v>152</v>
      </c>
      <c r="R690" s="315" t="s">
        <v>152</v>
      </c>
      <c r="S690" s="315" t="s">
        <v>152</v>
      </c>
      <c r="T690" s="315" t="s">
        <v>152</v>
      </c>
      <c r="U690" s="315" t="s">
        <v>152</v>
      </c>
      <c r="V690" s="315" t="s">
        <v>152</v>
      </c>
      <c r="W690" s="142" t="s">
        <v>5399</v>
      </c>
      <c r="X690" s="142" t="s">
        <v>6492</v>
      </c>
      <c r="Y690" s="142" t="s">
        <v>152</v>
      </c>
      <c r="Z690" s="142" t="s">
        <v>3446</v>
      </c>
      <c r="AA690" s="315" t="s">
        <v>3447</v>
      </c>
      <c r="AB690" s="142" t="s">
        <v>10989</v>
      </c>
      <c r="AC690" s="142" t="s">
        <v>3446</v>
      </c>
      <c r="AD690" s="142" t="s">
        <v>3446</v>
      </c>
      <c r="AE690" s="142" t="s">
        <v>152</v>
      </c>
      <c r="AF690" s="315"/>
      <c r="AH690" s="318" t="s">
        <v>152</v>
      </c>
      <c r="AI690" s="315" t="s">
        <v>3446</v>
      </c>
      <c r="AJ690" s="315" t="s">
        <v>152</v>
      </c>
      <c r="AK690" s="142" t="s">
        <v>152</v>
      </c>
      <c r="AL690" s="142" t="s">
        <v>1787</v>
      </c>
      <c r="AM690" s="316" t="s">
        <v>5400</v>
      </c>
      <c r="AN690" s="142" t="s">
        <v>152</v>
      </c>
      <c r="AO690" s="315" t="s">
        <v>1469</v>
      </c>
      <c r="AP690" s="315" t="s">
        <v>152</v>
      </c>
      <c r="AQ690" s="316"/>
      <c r="AR690" s="142" t="s">
        <v>152</v>
      </c>
      <c r="AS690" s="315" t="s">
        <v>150</v>
      </c>
      <c r="AT690" s="142" t="s">
        <v>152</v>
      </c>
      <c r="AU690" s="316"/>
      <c r="AV690" s="317" t="s">
        <v>152</v>
      </c>
      <c r="AW690" s="142" t="s">
        <v>152</v>
      </c>
    </row>
    <row r="691" spans="1:49" s="142" customFormat="1">
      <c r="A691" s="142" t="s">
        <v>8038</v>
      </c>
      <c r="B691" s="315" t="s">
        <v>7594</v>
      </c>
      <c r="C691" s="142" t="s">
        <v>3444</v>
      </c>
      <c r="D691" s="142" t="s">
        <v>5257</v>
      </c>
      <c r="E691" s="315" t="s">
        <v>8039</v>
      </c>
      <c r="F691" s="315" t="s">
        <v>1789</v>
      </c>
      <c r="G691" s="142" t="s">
        <v>1788</v>
      </c>
      <c r="H691" s="316" t="s">
        <v>3445</v>
      </c>
      <c r="I691" s="317">
        <v>8050</v>
      </c>
      <c r="J691" s="317">
        <v>0</v>
      </c>
      <c r="K691" s="317" t="s">
        <v>152</v>
      </c>
      <c r="L691" s="315">
        <v>76</v>
      </c>
      <c r="M691" s="315" t="s">
        <v>152</v>
      </c>
      <c r="N691" s="315" t="s">
        <v>152</v>
      </c>
      <c r="O691" s="315" t="s">
        <v>152</v>
      </c>
      <c r="P691" s="315" t="s">
        <v>12341</v>
      </c>
      <c r="Q691" s="315" t="s">
        <v>152</v>
      </c>
      <c r="R691" s="315" t="s">
        <v>152</v>
      </c>
      <c r="S691" s="315" t="s">
        <v>152</v>
      </c>
      <c r="T691" s="315" t="s">
        <v>152</v>
      </c>
      <c r="U691" s="315" t="s">
        <v>152</v>
      </c>
      <c r="V691" s="315" t="s">
        <v>152</v>
      </c>
      <c r="W691" s="142" t="s">
        <v>7595</v>
      </c>
      <c r="X691" s="142" t="s">
        <v>6492</v>
      </c>
      <c r="Y691" s="142" t="s">
        <v>152</v>
      </c>
      <c r="Z691" s="142" t="s">
        <v>3446</v>
      </c>
      <c r="AA691" s="315" t="s">
        <v>3447</v>
      </c>
      <c r="AB691" s="142" t="s">
        <v>8040</v>
      </c>
      <c r="AC691" s="142" t="s">
        <v>3446</v>
      </c>
      <c r="AD691" s="142" t="s">
        <v>3446</v>
      </c>
      <c r="AE691" s="142" t="s">
        <v>152</v>
      </c>
      <c r="AF691" s="315"/>
      <c r="AH691" s="318" t="s">
        <v>152</v>
      </c>
      <c r="AI691" s="315" t="s">
        <v>3446</v>
      </c>
      <c r="AJ691" s="315" t="s">
        <v>152</v>
      </c>
      <c r="AK691" s="142" t="s">
        <v>152</v>
      </c>
      <c r="AL691" s="142" t="s">
        <v>1787</v>
      </c>
      <c r="AM691" s="316" t="s">
        <v>7596</v>
      </c>
      <c r="AN691" s="142" t="s">
        <v>152</v>
      </c>
      <c r="AO691" s="315" t="s">
        <v>1469</v>
      </c>
      <c r="AP691" s="315" t="s">
        <v>152</v>
      </c>
      <c r="AQ691" s="316"/>
      <c r="AR691" s="142" t="s">
        <v>152</v>
      </c>
      <c r="AS691" s="315" t="s">
        <v>150</v>
      </c>
      <c r="AT691" s="142" t="s">
        <v>152</v>
      </c>
      <c r="AU691" s="316"/>
      <c r="AV691" s="317" t="s">
        <v>152</v>
      </c>
      <c r="AW691" s="142" t="s">
        <v>152</v>
      </c>
    </row>
    <row r="692" spans="1:49" s="142" customFormat="1">
      <c r="A692" s="142" t="s">
        <v>8035</v>
      </c>
      <c r="B692" s="315" t="s">
        <v>7597</v>
      </c>
      <c r="C692" s="142" t="s">
        <v>3444</v>
      </c>
      <c r="D692" s="142" t="s">
        <v>5257</v>
      </c>
      <c r="E692" s="315" t="s">
        <v>8036</v>
      </c>
      <c r="F692" s="315" t="s">
        <v>1789</v>
      </c>
      <c r="G692" s="142" t="s">
        <v>1788</v>
      </c>
      <c r="H692" s="316" t="s">
        <v>3445</v>
      </c>
      <c r="I692" s="317">
        <v>12700</v>
      </c>
      <c r="J692" s="317">
        <v>0</v>
      </c>
      <c r="K692" s="317" t="s">
        <v>152</v>
      </c>
      <c r="L692" s="315">
        <v>17</v>
      </c>
      <c r="M692" s="315" t="s">
        <v>152</v>
      </c>
      <c r="N692" s="315" t="s">
        <v>152</v>
      </c>
      <c r="O692" s="315" t="s">
        <v>152</v>
      </c>
      <c r="P692" s="315" t="s">
        <v>12340</v>
      </c>
      <c r="Q692" s="315" t="s">
        <v>152</v>
      </c>
      <c r="R692" s="315" t="s">
        <v>152</v>
      </c>
      <c r="S692" s="315" t="s">
        <v>152</v>
      </c>
      <c r="T692" s="315" t="s">
        <v>152</v>
      </c>
      <c r="U692" s="315" t="s">
        <v>152</v>
      </c>
      <c r="V692" s="315" t="s">
        <v>152</v>
      </c>
      <c r="W692" s="142" t="s">
        <v>7598</v>
      </c>
      <c r="X692" s="142" t="s">
        <v>6492</v>
      </c>
      <c r="Y692" s="142" t="s">
        <v>152</v>
      </c>
      <c r="Z692" s="142" t="s">
        <v>3446</v>
      </c>
      <c r="AA692" s="315" t="s">
        <v>3447</v>
      </c>
      <c r="AB692" s="142" t="s">
        <v>8037</v>
      </c>
      <c r="AC692" s="142" t="s">
        <v>3446</v>
      </c>
      <c r="AD692" s="142" t="s">
        <v>3446</v>
      </c>
      <c r="AE692" s="142" t="s">
        <v>152</v>
      </c>
      <c r="AF692" s="315"/>
      <c r="AH692" s="318" t="s">
        <v>152</v>
      </c>
      <c r="AI692" s="315" t="s">
        <v>3446</v>
      </c>
      <c r="AJ692" s="315" t="s">
        <v>152</v>
      </c>
      <c r="AK692" s="142" t="s">
        <v>152</v>
      </c>
      <c r="AL692" s="142" t="s">
        <v>1787</v>
      </c>
      <c r="AM692" s="316" t="s">
        <v>7599</v>
      </c>
      <c r="AN692" s="142" t="s">
        <v>152</v>
      </c>
      <c r="AO692" s="315" t="s">
        <v>1469</v>
      </c>
      <c r="AP692" s="315" t="s">
        <v>152</v>
      </c>
      <c r="AQ692" s="316"/>
      <c r="AR692" s="142" t="s">
        <v>152</v>
      </c>
      <c r="AS692" s="315" t="s">
        <v>150</v>
      </c>
      <c r="AT692" s="142" t="s">
        <v>152</v>
      </c>
      <c r="AU692" s="316"/>
      <c r="AV692" s="317" t="s">
        <v>152</v>
      </c>
      <c r="AW692" s="142" t="s">
        <v>152</v>
      </c>
    </row>
    <row r="693" spans="1:49" s="142" customFormat="1">
      <c r="A693" s="142" t="s">
        <v>8032</v>
      </c>
      <c r="B693" s="315" t="s">
        <v>7600</v>
      </c>
      <c r="C693" s="142" t="s">
        <v>3444</v>
      </c>
      <c r="D693" s="142" t="s">
        <v>5257</v>
      </c>
      <c r="E693" s="315" t="s">
        <v>8033</v>
      </c>
      <c r="F693" s="315" t="s">
        <v>1789</v>
      </c>
      <c r="G693" s="142" t="s">
        <v>1788</v>
      </c>
      <c r="H693" s="316" t="s">
        <v>3445</v>
      </c>
      <c r="I693" s="317">
        <v>12400</v>
      </c>
      <c r="J693" s="317">
        <v>0</v>
      </c>
      <c r="K693" s="317" t="s">
        <v>152</v>
      </c>
      <c r="L693" s="315">
        <v>60</v>
      </c>
      <c r="M693" s="315" t="s">
        <v>152</v>
      </c>
      <c r="N693" s="315" t="s">
        <v>152</v>
      </c>
      <c r="O693" s="315" t="s">
        <v>152</v>
      </c>
      <c r="P693" s="315" t="s">
        <v>12339</v>
      </c>
      <c r="Q693" s="315" t="s">
        <v>152</v>
      </c>
      <c r="R693" s="315" t="s">
        <v>152</v>
      </c>
      <c r="S693" s="315" t="s">
        <v>152</v>
      </c>
      <c r="T693" s="315" t="s">
        <v>152</v>
      </c>
      <c r="U693" s="315" t="s">
        <v>152</v>
      </c>
      <c r="V693" s="315" t="s">
        <v>152</v>
      </c>
      <c r="W693" s="142" t="s">
        <v>7601</v>
      </c>
      <c r="X693" s="142" t="s">
        <v>6492</v>
      </c>
      <c r="Y693" s="142" t="s">
        <v>152</v>
      </c>
      <c r="Z693" s="142" t="s">
        <v>3446</v>
      </c>
      <c r="AA693" s="315" t="s">
        <v>3447</v>
      </c>
      <c r="AB693" s="142" t="s">
        <v>8034</v>
      </c>
      <c r="AC693" s="142" t="s">
        <v>3446</v>
      </c>
      <c r="AD693" s="142" t="s">
        <v>3446</v>
      </c>
      <c r="AE693" s="142" t="s">
        <v>152</v>
      </c>
      <c r="AF693" s="315"/>
      <c r="AH693" s="318" t="s">
        <v>152</v>
      </c>
      <c r="AI693" s="315" t="s">
        <v>3446</v>
      </c>
      <c r="AJ693" s="315" t="s">
        <v>152</v>
      </c>
      <c r="AK693" s="142" t="s">
        <v>152</v>
      </c>
      <c r="AL693" s="142" t="s">
        <v>1787</v>
      </c>
      <c r="AM693" s="316" t="s">
        <v>7602</v>
      </c>
      <c r="AN693" s="142" t="s">
        <v>152</v>
      </c>
      <c r="AO693" s="315" t="s">
        <v>1469</v>
      </c>
      <c r="AP693" s="315" t="s">
        <v>152</v>
      </c>
      <c r="AQ693" s="316"/>
      <c r="AR693" s="142" t="s">
        <v>152</v>
      </c>
      <c r="AS693" s="315" t="s">
        <v>150</v>
      </c>
      <c r="AT693" s="142" t="s">
        <v>152</v>
      </c>
      <c r="AU693" s="316"/>
      <c r="AV693" s="317" t="s">
        <v>152</v>
      </c>
      <c r="AW693" s="142" t="s">
        <v>152</v>
      </c>
    </row>
    <row r="694" spans="1:49" s="142" customFormat="1">
      <c r="A694" s="142" t="s">
        <v>11002</v>
      </c>
      <c r="B694" s="315" t="s">
        <v>5019</v>
      </c>
      <c r="C694" s="142" t="s">
        <v>3444</v>
      </c>
      <c r="D694" s="142" t="s">
        <v>5257</v>
      </c>
      <c r="E694" s="315" t="s">
        <v>11003</v>
      </c>
      <c r="F694" s="315" t="s">
        <v>1789</v>
      </c>
      <c r="G694" s="142" t="s">
        <v>1788</v>
      </c>
      <c r="H694" s="316" t="s">
        <v>3445</v>
      </c>
      <c r="I694" s="317">
        <v>11581</v>
      </c>
      <c r="J694" s="317">
        <v>0</v>
      </c>
      <c r="K694" s="317" t="s">
        <v>152</v>
      </c>
      <c r="L694" s="315">
        <v>28</v>
      </c>
      <c r="M694" s="315" t="s">
        <v>152</v>
      </c>
      <c r="N694" s="315" t="s">
        <v>152</v>
      </c>
      <c r="O694" s="315" t="s">
        <v>152</v>
      </c>
      <c r="P694" s="315" t="s">
        <v>13092</v>
      </c>
      <c r="Q694" s="315" t="s">
        <v>152</v>
      </c>
      <c r="R694" s="315" t="s">
        <v>152</v>
      </c>
      <c r="S694" s="315" t="s">
        <v>152</v>
      </c>
      <c r="T694" s="315" t="s">
        <v>152</v>
      </c>
      <c r="U694" s="315" t="s">
        <v>152</v>
      </c>
      <c r="V694" s="315" t="s">
        <v>152</v>
      </c>
      <c r="W694" s="142" t="s">
        <v>5389</v>
      </c>
      <c r="X694" s="142" t="s">
        <v>6492</v>
      </c>
      <c r="Y694" s="142" t="s">
        <v>152</v>
      </c>
      <c r="Z694" s="142" t="s">
        <v>3446</v>
      </c>
      <c r="AA694" s="315" t="s">
        <v>3447</v>
      </c>
      <c r="AB694" s="142" t="s">
        <v>11004</v>
      </c>
      <c r="AC694" s="142" t="s">
        <v>3446</v>
      </c>
      <c r="AD694" s="142" t="s">
        <v>3446</v>
      </c>
      <c r="AE694" s="142" t="s">
        <v>152</v>
      </c>
      <c r="AF694" s="315"/>
      <c r="AH694" s="318" t="s">
        <v>152</v>
      </c>
      <c r="AI694" s="315" t="s">
        <v>3446</v>
      </c>
      <c r="AJ694" s="315" t="s">
        <v>152</v>
      </c>
      <c r="AK694" s="142" t="s">
        <v>152</v>
      </c>
      <c r="AL694" s="142" t="s">
        <v>1787</v>
      </c>
      <c r="AM694" s="316" t="s">
        <v>5390</v>
      </c>
      <c r="AN694" s="142" t="s">
        <v>152</v>
      </c>
      <c r="AO694" s="315" t="s">
        <v>1469</v>
      </c>
      <c r="AP694" s="315" t="s">
        <v>152</v>
      </c>
      <c r="AQ694" s="316"/>
      <c r="AR694" s="142" t="s">
        <v>152</v>
      </c>
      <c r="AS694" s="315" t="s">
        <v>150</v>
      </c>
      <c r="AT694" s="142" t="s">
        <v>152</v>
      </c>
      <c r="AU694" s="316"/>
      <c r="AV694" s="317" t="s">
        <v>152</v>
      </c>
      <c r="AW694" s="142" t="s">
        <v>152</v>
      </c>
    </row>
    <row r="695" spans="1:49" s="142" customFormat="1">
      <c r="A695" s="142" t="s">
        <v>8029</v>
      </c>
      <c r="B695" s="315" t="s">
        <v>7603</v>
      </c>
      <c r="C695" s="142" t="s">
        <v>3444</v>
      </c>
      <c r="D695" s="142" t="s">
        <v>5257</v>
      </c>
      <c r="E695" s="315" t="s">
        <v>8030</v>
      </c>
      <c r="F695" s="315" t="s">
        <v>1789</v>
      </c>
      <c r="G695" s="142" t="s">
        <v>1788</v>
      </c>
      <c r="H695" s="316" t="s">
        <v>3445</v>
      </c>
      <c r="I695" s="317">
        <v>11800</v>
      </c>
      <c r="J695" s="317">
        <v>0</v>
      </c>
      <c r="K695" s="317" t="s">
        <v>152</v>
      </c>
      <c r="L695" s="315">
        <v>12</v>
      </c>
      <c r="M695" s="315" t="s">
        <v>152</v>
      </c>
      <c r="N695" s="315" t="s">
        <v>152</v>
      </c>
      <c r="O695" s="315" t="s">
        <v>152</v>
      </c>
      <c r="P695" s="315" t="s">
        <v>12338</v>
      </c>
      <c r="Q695" s="315" t="s">
        <v>152</v>
      </c>
      <c r="R695" s="315" t="s">
        <v>152</v>
      </c>
      <c r="S695" s="315" t="s">
        <v>152</v>
      </c>
      <c r="T695" s="315" t="s">
        <v>152</v>
      </c>
      <c r="U695" s="315" t="s">
        <v>152</v>
      </c>
      <c r="V695" s="315" t="s">
        <v>152</v>
      </c>
      <c r="W695" s="142" t="s">
        <v>7604</v>
      </c>
      <c r="X695" s="142" t="s">
        <v>6492</v>
      </c>
      <c r="Y695" s="142" t="s">
        <v>152</v>
      </c>
      <c r="Z695" s="142" t="s">
        <v>3446</v>
      </c>
      <c r="AA695" s="315" t="s">
        <v>3447</v>
      </c>
      <c r="AB695" s="142" t="s">
        <v>8031</v>
      </c>
      <c r="AC695" s="142" t="s">
        <v>3446</v>
      </c>
      <c r="AD695" s="142" t="s">
        <v>3446</v>
      </c>
      <c r="AE695" s="142" t="s">
        <v>152</v>
      </c>
      <c r="AF695" s="315"/>
      <c r="AH695" s="318" t="s">
        <v>152</v>
      </c>
      <c r="AI695" s="315" t="s">
        <v>3446</v>
      </c>
      <c r="AJ695" s="315" t="s">
        <v>152</v>
      </c>
      <c r="AK695" s="142" t="s">
        <v>152</v>
      </c>
      <c r="AL695" s="142" t="s">
        <v>1787</v>
      </c>
      <c r="AM695" s="316" t="s">
        <v>7605</v>
      </c>
      <c r="AN695" s="142" t="s">
        <v>152</v>
      </c>
      <c r="AO695" s="315" t="s">
        <v>1469</v>
      </c>
      <c r="AP695" s="315" t="s">
        <v>152</v>
      </c>
      <c r="AQ695" s="316"/>
      <c r="AR695" s="142" t="s">
        <v>152</v>
      </c>
      <c r="AS695" s="315" t="s">
        <v>150</v>
      </c>
      <c r="AT695" s="142" t="s">
        <v>152</v>
      </c>
      <c r="AU695" s="316"/>
      <c r="AV695" s="317" t="s">
        <v>152</v>
      </c>
      <c r="AW695" s="142" t="s">
        <v>152</v>
      </c>
    </row>
    <row r="696" spans="1:49" s="142" customFormat="1">
      <c r="A696" s="142" t="s">
        <v>11005</v>
      </c>
      <c r="B696" s="315" t="s">
        <v>5017</v>
      </c>
      <c r="C696" s="142" t="s">
        <v>3444</v>
      </c>
      <c r="D696" s="142" t="s">
        <v>5257</v>
      </c>
      <c r="E696" s="315" t="s">
        <v>11006</v>
      </c>
      <c r="F696" s="315" t="s">
        <v>1789</v>
      </c>
      <c r="G696" s="142" t="s">
        <v>1788</v>
      </c>
      <c r="H696" s="316" t="s">
        <v>3445</v>
      </c>
      <c r="I696" s="317">
        <v>11312</v>
      </c>
      <c r="J696" s="317">
        <v>0</v>
      </c>
      <c r="K696" s="317" t="s">
        <v>152</v>
      </c>
      <c r="L696" s="315">
        <v>28</v>
      </c>
      <c r="M696" s="315" t="s">
        <v>152</v>
      </c>
      <c r="N696" s="315" t="s">
        <v>152</v>
      </c>
      <c r="O696" s="315" t="s">
        <v>152</v>
      </c>
      <c r="P696" s="315" t="s">
        <v>13093</v>
      </c>
      <c r="Q696" s="315" t="s">
        <v>152</v>
      </c>
      <c r="R696" s="315" t="s">
        <v>152</v>
      </c>
      <c r="S696" s="315" t="s">
        <v>152</v>
      </c>
      <c r="T696" s="315" t="s">
        <v>152</v>
      </c>
      <c r="U696" s="315" t="s">
        <v>152</v>
      </c>
      <c r="V696" s="315" t="s">
        <v>152</v>
      </c>
      <c r="W696" s="142" t="s">
        <v>5387</v>
      </c>
      <c r="X696" s="142" t="s">
        <v>6492</v>
      </c>
      <c r="Y696" s="142" t="s">
        <v>152</v>
      </c>
      <c r="Z696" s="142" t="s">
        <v>3446</v>
      </c>
      <c r="AA696" s="315" t="s">
        <v>3447</v>
      </c>
      <c r="AB696" s="142" t="s">
        <v>11007</v>
      </c>
      <c r="AC696" s="142" t="s">
        <v>3446</v>
      </c>
      <c r="AD696" s="142" t="s">
        <v>3446</v>
      </c>
      <c r="AE696" s="142" t="s">
        <v>152</v>
      </c>
      <c r="AF696" s="315"/>
      <c r="AH696" s="318" t="s">
        <v>152</v>
      </c>
      <c r="AI696" s="315" t="s">
        <v>3446</v>
      </c>
      <c r="AJ696" s="315" t="s">
        <v>152</v>
      </c>
      <c r="AK696" s="142" t="s">
        <v>152</v>
      </c>
      <c r="AL696" s="142" t="s">
        <v>1787</v>
      </c>
      <c r="AM696" s="316" t="s">
        <v>5388</v>
      </c>
      <c r="AN696" s="142" t="s">
        <v>152</v>
      </c>
      <c r="AO696" s="315" t="s">
        <v>1469</v>
      </c>
      <c r="AP696" s="315" t="s">
        <v>152</v>
      </c>
      <c r="AQ696" s="316"/>
      <c r="AR696" s="142" t="s">
        <v>152</v>
      </c>
      <c r="AS696" s="315" t="s">
        <v>150</v>
      </c>
      <c r="AT696" s="142" t="s">
        <v>152</v>
      </c>
      <c r="AU696" s="316"/>
      <c r="AV696" s="317" t="s">
        <v>152</v>
      </c>
      <c r="AW696" s="142" t="s">
        <v>152</v>
      </c>
    </row>
    <row r="697" spans="1:49" s="142" customFormat="1">
      <c r="A697" s="142" t="s">
        <v>10990</v>
      </c>
      <c r="B697" s="315" t="s">
        <v>5020</v>
      </c>
      <c r="C697" s="142" t="s">
        <v>3444</v>
      </c>
      <c r="D697" s="142" t="s">
        <v>5257</v>
      </c>
      <c r="E697" s="315" t="s">
        <v>10991</v>
      </c>
      <c r="F697" s="315" t="s">
        <v>1789</v>
      </c>
      <c r="G697" s="142" t="s">
        <v>1788</v>
      </c>
      <c r="H697" s="316" t="s">
        <v>3445</v>
      </c>
      <c r="I697" s="317">
        <v>13358</v>
      </c>
      <c r="J697" s="317">
        <v>0</v>
      </c>
      <c r="K697" s="317" t="s">
        <v>152</v>
      </c>
      <c r="L697" s="315">
        <v>75</v>
      </c>
      <c r="M697" s="315" t="s">
        <v>152</v>
      </c>
      <c r="N697" s="315" t="s">
        <v>152</v>
      </c>
      <c r="O697" s="315" t="s">
        <v>152</v>
      </c>
      <c r="P697" s="315" t="s">
        <v>13088</v>
      </c>
      <c r="Q697" s="315" t="s">
        <v>152</v>
      </c>
      <c r="R697" s="315" t="s">
        <v>152</v>
      </c>
      <c r="S697" s="315" t="s">
        <v>152</v>
      </c>
      <c r="T697" s="315" t="s">
        <v>152</v>
      </c>
      <c r="U697" s="315" t="s">
        <v>152</v>
      </c>
      <c r="V697" s="315" t="s">
        <v>152</v>
      </c>
      <c r="W697" s="142" t="s">
        <v>5397</v>
      </c>
      <c r="X697" s="142" t="s">
        <v>6492</v>
      </c>
      <c r="Y697" s="142" t="s">
        <v>152</v>
      </c>
      <c r="Z697" s="142" t="s">
        <v>3446</v>
      </c>
      <c r="AA697" s="315" t="s">
        <v>3447</v>
      </c>
      <c r="AB697" s="142" t="s">
        <v>10992</v>
      </c>
      <c r="AC697" s="142" t="s">
        <v>3446</v>
      </c>
      <c r="AD697" s="142" t="s">
        <v>3446</v>
      </c>
      <c r="AE697" s="142" t="s">
        <v>152</v>
      </c>
      <c r="AF697" s="315"/>
      <c r="AH697" s="318" t="s">
        <v>152</v>
      </c>
      <c r="AI697" s="315" t="s">
        <v>3446</v>
      </c>
      <c r="AJ697" s="315" t="s">
        <v>152</v>
      </c>
      <c r="AK697" s="142" t="s">
        <v>152</v>
      </c>
      <c r="AL697" s="142" t="s">
        <v>1787</v>
      </c>
      <c r="AM697" s="316" t="s">
        <v>5398</v>
      </c>
      <c r="AN697" s="142" t="s">
        <v>152</v>
      </c>
      <c r="AO697" s="315" t="s">
        <v>1469</v>
      </c>
      <c r="AP697" s="315" t="s">
        <v>152</v>
      </c>
      <c r="AQ697" s="316"/>
      <c r="AR697" s="142" t="s">
        <v>152</v>
      </c>
      <c r="AS697" s="315" t="s">
        <v>150</v>
      </c>
      <c r="AT697" s="142" t="s">
        <v>152</v>
      </c>
      <c r="AU697" s="316"/>
      <c r="AV697" s="317" t="s">
        <v>152</v>
      </c>
      <c r="AW697" s="142" t="s">
        <v>152</v>
      </c>
    </row>
    <row r="698" spans="1:49" s="142" customFormat="1">
      <c r="A698" s="142" t="s">
        <v>11008</v>
      </c>
      <c r="B698" s="315" t="s">
        <v>5018</v>
      </c>
      <c r="C698" s="142" t="s">
        <v>3444</v>
      </c>
      <c r="D698" s="142" t="s">
        <v>5257</v>
      </c>
      <c r="E698" s="315" t="s">
        <v>11009</v>
      </c>
      <c r="F698" s="315" t="s">
        <v>1789</v>
      </c>
      <c r="G698" s="142" t="s">
        <v>1788</v>
      </c>
      <c r="H698" s="316" t="s">
        <v>3445</v>
      </c>
      <c r="I698" s="317">
        <v>11635</v>
      </c>
      <c r="J698" s="317">
        <v>0</v>
      </c>
      <c r="K698" s="317" t="s">
        <v>152</v>
      </c>
      <c r="L698" s="315">
        <v>110</v>
      </c>
      <c r="M698" s="315" t="s">
        <v>152</v>
      </c>
      <c r="N698" s="315" t="s">
        <v>152</v>
      </c>
      <c r="O698" s="315" t="s">
        <v>152</v>
      </c>
      <c r="P698" s="315" t="s">
        <v>13094</v>
      </c>
      <c r="Q698" s="315" t="s">
        <v>152</v>
      </c>
      <c r="R698" s="315" t="s">
        <v>152</v>
      </c>
      <c r="S698" s="315" t="s">
        <v>152</v>
      </c>
      <c r="T698" s="315" t="s">
        <v>152</v>
      </c>
      <c r="U698" s="315" t="s">
        <v>152</v>
      </c>
      <c r="V698" s="315" t="s">
        <v>152</v>
      </c>
      <c r="W698" s="142" t="s">
        <v>5385</v>
      </c>
      <c r="X698" s="142" t="s">
        <v>6492</v>
      </c>
      <c r="Y698" s="142" t="s">
        <v>152</v>
      </c>
      <c r="Z698" s="142" t="s">
        <v>3446</v>
      </c>
      <c r="AA698" s="315" t="s">
        <v>3447</v>
      </c>
      <c r="AB698" s="142" t="s">
        <v>11010</v>
      </c>
      <c r="AC698" s="142" t="s">
        <v>3446</v>
      </c>
      <c r="AD698" s="142" t="s">
        <v>3446</v>
      </c>
      <c r="AE698" s="142" t="s">
        <v>152</v>
      </c>
      <c r="AF698" s="315"/>
      <c r="AH698" s="318" t="s">
        <v>152</v>
      </c>
      <c r="AI698" s="315" t="s">
        <v>3446</v>
      </c>
      <c r="AJ698" s="315" t="s">
        <v>152</v>
      </c>
      <c r="AK698" s="142" t="s">
        <v>152</v>
      </c>
      <c r="AL698" s="142" t="s">
        <v>1787</v>
      </c>
      <c r="AM698" s="316" t="s">
        <v>5386</v>
      </c>
      <c r="AN698" s="142" t="s">
        <v>152</v>
      </c>
      <c r="AO698" s="315" t="s">
        <v>1469</v>
      </c>
      <c r="AP698" s="315" t="s">
        <v>152</v>
      </c>
      <c r="AQ698" s="316"/>
      <c r="AR698" s="142" t="s">
        <v>152</v>
      </c>
      <c r="AS698" s="315" t="s">
        <v>150</v>
      </c>
      <c r="AT698" s="142" t="s">
        <v>152</v>
      </c>
      <c r="AU698" s="316"/>
      <c r="AV698" s="317" t="s">
        <v>152</v>
      </c>
      <c r="AW698" s="142" t="s">
        <v>152</v>
      </c>
    </row>
    <row r="699" spans="1:49" s="142" customFormat="1">
      <c r="A699" s="142" t="s">
        <v>10981</v>
      </c>
      <c r="B699" s="315" t="s">
        <v>5023</v>
      </c>
      <c r="C699" s="142" t="s">
        <v>3444</v>
      </c>
      <c r="D699" s="142" t="s">
        <v>5257</v>
      </c>
      <c r="E699" s="315" t="s">
        <v>10982</v>
      </c>
      <c r="F699" s="315" t="s">
        <v>1789</v>
      </c>
      <c r="G699" s="142" t="s">
        <v>1788</v>
      </c>
      <c r="H699" s="316" t="s">
        <v>3445</v>
      </c>
      <c r="I699" s="317">
        <v>18745</v>
      </c>
      <c r="J699" s="317">
        <v>0</v>
      </c>
      <c r="K699" s="317" t="s">
        <v>152</v>
      </c>
      <c r="L699" s="315">
        <v>8</v>
      </c>
      <c r="M699" s="315" t="s">
        <v>152</v>
      </c>
      <c r="N699" s="315" t="s">
        <v>152</v>
      </c>
      <c r="O699" s="315" t="s">
        <v>152</v>
      </c>
      <c r="P699" s="315" t="s">
        <v>13085</v>
      </c>
      <c r="Q699" s="315" t="s">
        <v>152</v>
      </c>
      <c r="R699" s="315" t="s">
        <v>152</v>
      </c>
      <c r="S699" s="315" t="s">
        <v>152</v>
      </c>
      <c r="T699" s="315" t="s">
        <v>152</v>
      </c>
      <c r="U699" s="315" t="s">
        <v>152</v>
      </c>
      <c r="V699" s="315" t="s">
        <v>152</v>
      </c>
      <c r="W699" s="142" t="s">
        <v>5401</v>
      </c>
      <c r="X699" s="142" t="s">
        <v>6492</v>
      </c>
      <c r="Y699" s="142" t="s">
        <v>152</v>
      </c>
      <c r="Z699" s="142" t="s">
        <v>3446</v>
      </c>
      <c r="AA699" s="315" t="s">
        <v>3447</v>
      </c>
      <c r="AB699" s="142" t="s">
        <v>10983</v>
      </c>
      <c r="AC699" s="142" t="s">
        <v>3446</v>
      </c>
      <c r="AD699" s="142" t="s">
        <v>3446</v>
      </c>
      <c r="AE699" s="142" t="s">
        <v>152</v>
      </c>
      <c r="AF699" s="315"/>
      <c r="AH699" s="318" t="s">
        <v>152</v>
      </c>
      <c r="AI699" s="315" t="s">
        <v>3446</v>
      </c>
      <c r="AJ699" s="315" t="s">
        <v>152</v>
      </c>
      <c r="AK699" s="142" t="s">
        <v>152</v>
      </c>
      <c r="AL699" s="142" t="s">
        <v>1787</v>
      </c>
      <c r="AM699" s="316" t="s">
        <v>5402</v>
      </c>
      <c r="AN699" s="142" t="s">
        <v>152</v>
      </c>
      <c r="AO699" s="315" t="s">
        <v>1469</v>
      </c>
      <c r="AP699" s="315" t="s">
        <v>152</v>
      </c>
      <c r="AQ699" s="316"/>
      <c r="AR699" s="142" t="s">
        <v>152</v>
      </c>
      <c r="AS699" s="315" t="s">
        <v>150</v>
      </c>
      <c r="AT699" s="142" t="s">
        <v>152</v>
      </c>
      <c r="AU699" s="316"/>
      <c r="AV699" s="317" t="s">
        <v>152</v>
      </c>
      <c r="AW699" s="142" t="s">
        <v>152</v>
      </c>
    </row>
    <row r="700" spans="1:49" s="142" customFormat="1">
      <c r="A700" s="142" t="s">
        <v>11011</v>
      </c>
      <c r="B700" s="315" t="s">
        <v>5021</v>
      </c>
      <c r="C700" s="142" t="s">
        <v>3444</v>
      </c>
      <c r="D700" s="142" t="s">
        <v>5257</v>
      </c>
      <c r="E700" s="315" t="s">
        <v>11012</v>
      </c>
      <c r="F700" s="315" t="s">
        <v>1789</v>
      </c>
      <c r="G700" s="142" t="s">
        <v>1788</v>
      </c>
      <c r="H700" s="316" t="s">
        <v>3445</v>
      </c>
      <c r="I700" s="317">
        <v>15943</v>
      </c>
      <c r="J700" s="317">
        <v>0</v>
      </c>
      <c r="K700" s="317" t="s">
        <v>152</v>
      </c>
      <c r="L700" s="315">
        <v>12</v>
      </c>
      <c r="M700" s="315" t="s">
        <v>152</v>
      </c>
      <c r="N700" s="315" t="s">
        <v>152</v>
      </c>
      <c r="O700" s="315" t="s">
        <v>152</v>
      </c>
      <c r="P700" s="315" t="s">
        <v>13095</v>
      </c>
      <c r="Q700" s="315" t="s">
        <v>152</v>
      </c>
      <c r="R700" s="315" t="s">
        <v>152</v>
      </c>
      <c r="S700" s="315" t="s">
        <v>152</v>
      </c>
      <c r="T700" s="315" t="s">
        <v>152</v>
      </c>
      <c r="U700" s="315" t="s">
        <v>152</v>
      </c>
      <c r="V700" s="315" t="s">
        <v>152</v>
      </c>
      <c r="W700" s="142" t="s">
        <v>5383</v>
      </c>
      <c r="X700" s="142" t="s">
        <v>6492</v>
      </c>
      <c r="Y700" s="142" t="s">
        <v>152</v>
      </c>
      <c r="Z700" s="142" t="s">
        <v>3446</v>
      </c>
      <c r="AA700" s="315" t="s">
        <v>3447</v>
      </c>
      <c r="AB700" s="142" t="s">
        <v>11013</v>
      </c>
      <c r="AC700" s="142" t="s">
        <v>3446</v>
      </c>
      <c r="AD700" s="142" t="s">
        <v>3446</v>
      </c>
      <c r="AE700" s="142" t="s">
        <v>152</v>
      </c>
      <c r="AF700" s="315"/>
      <c r="AH700" s="318" t="s">
        <v>152</v>
      </c>
      <c r="AI700" s="315" t="s">
        <v>3446</v>
      </c>
      <c r="AJ700" s="315" t="s">
        <v>152</v>
      </c>
      <c r="AK700" s="142" t="s">
        <v>152</v>
      </c>
      <c r="AL700" s="142" t="s">
        <v>1787</v>
      </c>
      <c r="AM700" s="316" t="s">
        <v>5384</v>
      </c>
      <c r="AN700" s="142" t="s">
        <v>152</v>
      </c>
      <c r="AO700" s="315" t="s">
        <v>1469</v>
      </c>
      <c r="AP700" s="315" t="s">
        <v>152</v>
      </c>
      <c r="AQ700" s="316"/>
      <c r="AR700" s="142" t="s">
        <v>152</v>
      </c>
      <c r="AS700" s="315" t="s">
        <v>150</v>
      </c>
      <c r="AT700" s="142" t="s">
        <v>152</v>
      </c>
      <c r="AU700" s="316"/>
      <c r="AV700" s="317" t="s">
        <v>152</v>
      </c>
      <c r="AW700" s="142" t="s">
        <v>152</v>
      </c>
    </row>
    <row r="701" spans="1:49" s="142" customFormat="1">
      <c r="A701" s="142" t="s">
        <v>8026</v>
      </c>
      <c r="B701" s="315" t="s">
        <v>7606</v>
      </c>
      <c r="C701" s="142" t="s">
        <v>3444</v>
      </c>
      <c r="D701" s="142" t="s">
        <v>5257</v>
      </c>
      <c r="E701" s="315" t="s">
        <v>8027</v>
      </c>
      <c r="F701" s="315" t="s">
        <v>1789</v>
      </c>
      <c r="G701" s="142" t="s">
        <v>1788</v>
      </c>
      <c r="H701" s="316" t="s">
        <v>3445</v>
      </c>
      <c r="I701" s="317">
        <v>17900</v>
      </c>
      <c r="J701" s="317">
        <v>0</v>
      </c>
      <c r="K701" s="317" t="s">
        <v>152</v>
      </c>
      <c r="L701" s="315">
        <v>40</v>
      </c>
      <c r="M701" s="315" t="s">
        <v>152</v>
      </c>
      <c r="N701" s="315" t="s">
        <v>152</v>
      </c>
      <c r="O701" s="315" t="s">
        <v>152</v>
      </c>
      <c r="P701" s="315" t="s">
        <v>12337</v>
      </c>
      <c r="Q701" s="315" t="s">
        <v>152</v>
      </c>
      <c r="R701" s="315" t="s">
        <v>152</v>
      </c>
      <c r="S701" s="315" t="s">
        <v>152</v>
      </c>
      <c r="T701" s="315" t="s">
        <v>152</v>
      </c>
      <c r="U701" s="315" t="s">
        <v>152</v>
      </c>
      <c r="V701" s="315" t="s">
        <v>152</v>
      </c>
      <c r="W701" s="142" t="s">
        <v>7607</v>
      </c>
      <c r="X701" s="142" t="s">
        <v>6492</v>
      </c>
      <c r="Y701" s="142" t="s">
        <v>152</v>
      </c>
      <c r="Z701" s="142" t="s">
        <v>3446</v>
      </c>
      <c r="AA701" s="315" t="s">
        <v>3447</v>
      </c>
      <c r="AB701" s="142" t="s">
        <v>8028</v>
      </c>
      <c r="AC701" s="142" t="s">
        <v>3446</v>
      </c>
      <c r="AD701" s="142" t="s">
        <v>3446</v>
      </c>
      <c r="AE701" s="142" t="s">
        <v>152</v>
      </c>
      <c r="AF701" s="315"/>
      <c r="AH701" s="318" t="s">
        <v>152</v>
      </c>
      <c r="AI701" s="315" t="s">
        <v>3446</v>
      </c>
      <c r="AJ701" s="315" t="s">
        <v>152</v>
      </c>
      <c r="AK701" s="142" t="s">
        <v>152</v>
      </c>
      <c r="AL701" s="142" t="s">
        <v>1787</v>
      </c>
      <c r="AM701" s="316" t="s">
        <v>7608</v>
      </c>
      <c r="AN701" s="142" t="s">
        <v>152</v>
      </c>
      <c r="AO701" s="315" t="s">
        <v>1469</v>
      </c>
      <c r="AP701" s="315" t="s">
        <v>152</v>
      </c>
      <c r="AQ701" s="316"/>
      <c r="AR701" s="142" t="s">
        <v>152</v>
      </c>
      <c r="AS701" s="315" t="s">
        <v>150</v>
      </c>
      <c r="AT701" s="142" t="s">
        <v>152</v>
      </c>
      <c r="AU701" s="316"/>
      <c r="AV701" s="317" t="s">
        <v>152</v>
      </c>
      <c r="AW701" s="142" t="s">
        <v>152</v>
      </c>
    </row>
    <row r="702" spans="1:49" s="142" customFormat="1">
      <c r="A702" s="142" t="s">
        <v>10984</v>
      </c>
      <c r="B702" s="315" t="s">
        <v>5022</v>
      </c>
      <c r="C702" s="142" t="s">
        <v>3444</v>
      </c>
      <c r="D702" s="142" t="s">
        <v>5257</v>
      </c>
      <c r="E702" s="315" t="s">
        <v>10985</v>
      </c>
      <c r="F702" s="315" t="s">
        <v>1789</v>
      </c>
      <c r="G702" s="142" t="s">
        <v>1788</v>
      </c>
      <c r="H702" s="316" t="s">
        <v>3445</v>
      </c>
      <c r="I702" s="317">
        <v>13790</v>
      </c>
      <c r="J702" s="317">
        <v>0</v>
      </c>
      <c r="K702" s="317" t="s">
        <v>152</v>
      </c>
      <c r="L702" s="315">
        <v>174</v>
      </c>
      <c r="M702" s="315" t="s">
        <v>152</v>
      </c>
      <c r="N702" s="315" t="s">
        <v>152</v>
      </c>
      <c r="O702" s="315" t="s">
        <v>152</v>
      </c>
      <c r="P702" s="315" t="s">
        <v>13086</v>
      </c>
      <c r="Q702" s="315" t="s">
        <v>152</v>
      </c>
      <c r="R702" s="315" t="s">
        <v>152</v>
      </c>
      <c r="S702" s="315" t="s">
        <v>152</v>
      </c>
      <c r="T702" s="315" t="s">
        <v>152</v>
      </c>
      <c r="U702" s="315" t="s">
        <v>152</v>
      </c>
      <c r="V702" s="315" t="s">
        <v>152</v>
      </c>
      <c r="W702" s="142" t="s">
        <v>5403</v>
      </c>
      <c r="X702" s="142" t="s">
        <v>6492</v>
      </c>
      <c r="Y702" s="142" t="s">
        <v>152</v>
      </c>
      <c r="Z702" s="142" t="s">
        <v>3446</v>
      </c>
      <c r="AA702" s="315" t="s">
        <v>3447</v>
      </c>
      <c r="AB702" s="142" t="s">
        <v>10986</v>
      </c>
      <c r="AC702" s="142" t="s">
        <v>3446</v>
      </c>
      <c r="AD702" s="142" t="s">
        <v>3446</v>
      </c>
      <c r="AE702" s="142" t="s">
        <v>152</v>
      </c>
      <c r="AF702" s="315"/>
      <c r="AH702" s="318" t="s">
        <v>152</v>
      </c>
      <c r="AI702" s="315" t="s">
        <v>3446</v>
      </c>
      <c r="AJ702" s="315" t="s">
        <v>152</v>
      </c>
      <c r="AK702" s="142" t="s">
        <v>152</v>
      </c>
      <c r="AL702" s="142" t="s">
        <v>1787</v>
      </c>
      <c r="AM702" s="316" t="s">
        <v>5404</v>
      </c>
      <c r="AN702" s="142" t="s">
        <v>152</v>
      </c>
      <c r="AO702" s="315" t="s">
        <v>1469</v>
      </c>
      <c r="AP702" s="315" t="s">
        <v>152</v>
      </c>
      <c r="AQ702" s="316"/>
      <c r="AR702" s="142" t="s">
        <v>152</v>
      </c>
      <c r="AS702" s="315" t="s">
        <v>150</v>
      </c>
      <c r="AT702" s="142" t="s">
        <v>152</v>
      </c>
      <c r="AU702" s="316"/>
      <c r="AV702" s="317" t="s">
        <v>152</v>
      </c>
      <c r="AW702" s="142" t="s">
        <v>152</v>
      </c>
    </row>
    <row r="703" spans="1:49" s="142" customFormat="1">
      <c r="A703" s="142" t="s">
        <v>11014</v>
      </c>
      <c r="B703" s="315" t="s">
        <v>5024</v>
      </c>
      <c r="C703" s="142" t="s">
        <v>3444</v>
      </c>
      <c r="D703" s="142" t="s">
        <v>5257</v>
      </c>
      <c r="E703" s="315" t="s">
        <v>11015</v>
      </c>
      <c r="F703" s="315" t="s">
        <v>1789</v>
      </c>
      <c r="G703" s="142" t="s">
        <v>1788</v>
      </c>
      <c r="H703" s="316" t="s">
        <v>3445</v>
      </c>
      <c r="I703" s="317">
        <v>17657</v>
      </c>
      <c r="J703" s="317">
        <v>0</v>
      </c>
      <c r="K703" s="317" t="s">
        <v>152</v>
      </c>
      <c r="L703" s="315">
        <v>51</v>
      </c>
      <c r="M703" s="315" t="s">
        <v>152</v>
      </c>
      <c r="N703" s="315" t="s">
        <v>152</v>
      </c>
      <c r="O703" s="315" t="s">
        <v>152</v>
      </c>
      <c r="P703" s="315" t="s">
        <v>13096</v>
      </c>
      <c r="Q703" s="315" t="s">
        <v>152</v>
      </c>
      <c r="R703" s="315" t="s">
        <v>152</v>
      </c>
      <c r="S703" s="315" t="s">
        <v>152</v>
      </c>
      <c r="T703" s="315" t="s">
        <v>152</v>
      </c>
      <c r="U703" s="315" t="s">
        <v>152</v>
      </c>
      <c r="V703" s="315" t="s">
        <v>152</v>
      </c>
      <c r="W703" s="142" t="s">
        <v>5381</v>
      </c>
      <c r="X703" s="142" t="s">
        <v>6492</v>
      </c>
      <c r="Y703" s="142" t="s">
        <v>152</v>
      </c>
      <c r="Z703" s="142" t="s">
        <v>3446</v>
      </c>
      <c r="AA703" s="315" t="s">
        <v>3447</v>
      </c>
      <c r="AB703" s="142" t="s">
        <v>11016</v>
      </c>
      <c r="AC703" s="142" t="s">
        <v>3446</v>
      </c>
      <c r="AD703" s="142" t="s">
        <v>3446</v>
      </c>
      <c r="AE703" s="142" t="s">
        <v>152</v>
      </c>
      <c r="AF703" s="315"/>
      <c r="AH703" s="318" t="s">
        <v>152</v>
      </c>
      <c r="AI703" s="315" t="s">
        <v>3446</v>
      </c>
      <c r="AJ703" s="315" t="s">
        <v>152</v>
      </c>
      <c r="AK703" s="142" t="s">
        <v>152</v>
      </c>
      <c r="AL703" s="142" t="s">
        <v>1787</v>
      </c>
      <c r="AM703" s="316" t="s">
        <v>5382</v>
      </c>
      <c r="AN703" s="142" t="s">
        <v>152</v>
      </c>
      <c r="AO703" s="315" t="s">
        <v>1469</v>
      </c>
      <c r="AP703" s="315" t="s">
        <v>152</v>
      </c>
      <c r="AQ703" s="316"/>
      <c r="AR703" s="142" t="s">
        <v>152</v>
      </c>
      <c r="AS703" s="315" t="s">
        <v>150</v>
      </c>
      <c r="AT703" s="142" t="s">
        <v>152</v>
      </c>
      <c r="AU703" s="316"/>
      <c r="AV703" s="317" t="s">
        <v>152</v>
      </c>
      <c r="AW703" s="142" t="s">
        <v>152</v>
      </c>
    </row>
    <row r="704" spans="1:49" s="142" customFormat="1">
      <c r="A704" s="142" t="s">
        <v>10999</v>
      </c>
      <c r="B704" s="315" t="s">
        <v>5025</v>
      </c>
      <c r="C704" s="142" t="s">
        <v>3444</v>
      </c>
      <c r="D704" s="142" t="s">
        <v>5257</v>
      </c>
      <c r="E704" s="315" t="s">
        <v>11000</v>
      </c>
      <c r="F704" s="315" t="s">
        <v>1789</v>
      </c>
      <c r="G704" s="142" t="s">
        <v>1788</v>
      </c>
      <c r="H704" s="316" t="s">
        <v>3445</v>
      </c>
      <c r="I704" s="317">
        <v>15943</v>
      </c>
      <c r="J704" s="317">
        <v>0</v>
      </c>
      <c r="K704" s="317" t="s">
        <v>152</v>
      </c>
      <c r="L704" s="315">
        <v>51</v>
      </c>
      <c r="M704" s="315" t="s">
        <v>152</v>
      </c>
      <c r="N704" s="315" t="s">
        <v>152</v>
      </c>
      <c r="O704" s="315" t="s">
        <v>152</v>
      </c>
      <c r="P704" s="315" t="s">
        <v>13091</v>
      </c>
      <c r="Q704" s="315" t="s">
        <v>152</v>
      </c>
      <c r="R704" s="315" t="s">
        <v>152</v>
      </c>
      <c r="S704" s="315" t="s">
        <v>152</v>
      </c>
      <c r="T704" s="315" t="s">
        <v>152</v>
      </c>
      <c r="U704" s="315" t="s">
        <v>152</v>
      </c>
      <c r="V704" s="315" t="s">
        <v>152</v>
      </c>
      <c r="W704" s="142" t="s">
        <v>5391</v>
      </c>
      <c r="X704" s="142" t="s">
        <v>6492</v>
      </c>
      <c r="Y704" s="142" t="s">
        <v>152</v>
      </c>
      <c r="Z704" s="142" t="s">
        <v>3446</v>
      </c>
      <c r="AA704" s="315" t="s">
        <v>3447</v>
      </c>
      <c r="AB704" s="142" t="s">
        <v>11001</v>
      </c>
      <c r="AC704" s="142" t="s">
        <v>3446</v>
      </c>
      <c r="AD704" s="142" t="s">
        <v>3446</v>
      </c>
      <c r="AE704" s="142" t="s">
        <v>152</v>
      </c>
      <c r="AF704" s="315"/>
      <c r="AH704" s="318" t="s">
        <v>152</v>
      </c>
      <c r="AI704" s="315" t="s">
        <v>3446</v>
      </c>
      <c r="AJ704" s="315" t="s">
        <v>152</v>
      </c>
      <c r="AK704" s="142" t="s">
        <v>152</v>
      </c>
      <c r="AL704" s="142" t="s">
        <v>1787</v>
      </c>
      <c r="AM704" s="316" t="s">
        <v>5392</v>
      </c>
      <c r="AN704" s="142" t="s">
        <v>152</v>
      </c>
      <c r="AO704" s="315" t="s">
        <v>1469</v>
      </c>
      <c r="AP704" s="315" t="s">
        <v>152</v>
      </c>
      <c r="AQ704" s="316"/>
      <c r="AR704" s="142" t="s">
        <v>152</v>
      </c>
      <c r="AS704" s="315" t="s">
        <v>150</v>
      </c>
      <c r="AT704" s="142" t="s">
        <v>152</v>
      </c>
      <c r="AU704" s="316"/>
      <c r="AV704" s="317" t="s">
        <v>152</v>
      </c>
      <c r="AW704" s="142" t="s">
        <v>152</v>
      </c>
    </row>
    <row r="705" spans="1:49" s="142" customFormat="1">
      <c r="A705" s="142" t="s">
        <v>11017</v>
      </c>
      <c r="B705" s="315" t="s">
        <v>5027</v>
      </c>
      <c r="C705" s="142" t="s">
        <v>3444</v>
      </c>
      <c r="D705" s="142" t="s">
        <v>5257</v>
      </c>
      <c r="E705" s="315" t="s">
        <v>11018</v>
      </c>
      <c r="F705" s="315" t="s">
        <v>1789</v>
      </c>
      <c r="G705" s="142" t="s">
        <v>1788</v>
      </c>
      <c r="H705" s="316" t="s">
        <v>3445</v>
      </c>
      <c r="I705" s="317">
        <v>24347</v>
      </c>
      <c r="J705" s="317">
        <v>0</v>
      </c>
      <c r="K705" s="317" t="s">
        <v>152</v>
      </c>
      <c r="L705" s="315">
        <v>22</v>
      </c>
      <c r="M705" s="315" t="s">
        <v>152</v>
      </c>
      <c r="N705" s="315" t="s">
        <v>152</v>
      </c>
      <c r="O705" s="315" t="s">
        <v>152</v>
      </c>
      <c r="P705" s="315" t="s">
        <v>13097</v>
      </c>
      <c r="Q705" s="315" t="s">
        <v>152</v>
      </c>
      <c r="R705" s="315" t="s">
        <v>152</v>
      </c>
      <c r="S705" s="315" t="s">
        <v>152</v>
      </c>
      <c r="T705" s="315" t="s">
        <v>152</v>
      </c>
      <c r="U705" s="315" t="s">
        <v>152</v>
      </c>
      <c r="V705" s="315" t="s">
        <v>152</v>
      </c>
      <c r="W705" s="142" t="s">
        <v>5379</v>
      </c>
      <c r="X705" s="142" t="s">
        <v>6492</v>
      </c>
      <c r="Y705" s="142" t="s">
        <v>152</v>
      </c>
      <c r="Z705" s="142" t="s">
        <v>3446</v>
      </c>
      <c r="AA705" s="315" t="s">
        <v>3447</v>
      </c>
      <c r="AB705" s="142" t="s">
        <v>11019</v>
      </c>
      <c r="AC705" s="142" t="s">
        <v>3446</v>
      </c>
      <c r="AD705" s="142" t="s">
        <v>3446</v>
      </c>
      <c r="AE705" s="142" t="s">
        <v>152</v>
      </c>
      <c r="AF705" s="315"/>
      <c r="AH705" s="318" t="s">
        <v>152</v>
      </c>
      <c r="AI705" s="315" t="s">
        <v>3446</v>
      </c>
      <c r="AJ705" s="315" t="s">
        <v>152</v>
      </c>
      <c r="AK705" s="142" t="s">
        <v>152</v>
      </c>
      <c r="AL705" s="142" t="s">
        <v>1787</v>
      </c>
      <c r="AM705" s="316" t="s">
        <v>5380</v>
      </c>
      <c r="AN705" s="142" t="s">
        <v>152</v>
      </c>
      <c r="AO705" s="315" t="s">
        <v>1469</v>
      </c>
      <c r="AP705" s="315" t="s">
        <v>152</v>
      </c>
      <c r="AQ705" s="316"/>
      <c r="AR705" s="142" t="s">
        <v>152</v>
      </c>
      <c r="AS705" s="315" t="s">
        <v>150</v>
      </c>
      <c r="AT705" s="142" t="s">
        <v>152</v>
      </c>
      <c r="AU705" s="316"/>
      <c r="AV705" s="317" t="s">
        <v>152</v>
      </c>
      <c r="AW705" s="142" t="s">
        <v>152</v>
      </c>
    </row>
    <row r="706" spans="1:49" s="142" customFormat="1">
      <c r="A706" s="142" t="s">
        <v>10993</v>
      </c>
      <c r="B706" s="315" t="s">
        <v>5028</v>
      </c>
      <c r="C706" s="142" t="s">
        <v>3444</v>
      </c>
      <c r="D706" s="142" t="s">
        <v>5257</v>
      </c>
      <c r="E706" s="315" t="s">
        <v>10994</v>
      </c>
      <c r="F706" s="315" t="s">
        <v>1789</v>
      </c>
      <c r="G706" s="142" t="s">
        <v>1788</v>
      </c>
      <c r="H706" s="316" t="s">
        <v>3445</v>
      </c>
      <c r="I706" s="317">
        <v>22193</v>
      </c>
      <c r="J706" s="317">
        <v>0</v>
      </c>
      <c r="K706" s="317" t="s">
        <v>152</v>
      </c>
      <c r="L706" s="315">
        <v>58</v>
      </c>
      <c r="M706" s="315" t="s">
        <v>152</v>
      </c>
      <c r="N706" s="315" t="s">
        <v>152</v>
      </c>
      <c r="O706" s="315" t="s">
        <v>152</v>
      </c>
      <c r="P706" s="315" t="s">
        <v>13089</v>
      </c>
      <c r="Q706" s="315" t="s">
        <v>152</v>
      </c>
      <c r="R706" s="315" t="s">
        <v>152</v>
      </c>
      <c r="S706" s="315" t="s">
        <v>152</v>
      </c>
      <c r="T706" s="315" t="s">
        <v>152</v>
      </c>
      <c r="U706" s="315" t="s">
        <v>152</v>
      </c>
      <c r="V706" s="315" t="s">
        <v>152</v>
      </c>
      <c r="W706" s="142" t="s">
        <v>5395</v>
      </c>
      <c r="X706" s="142" t="s">
        <v>6492</v>
      </c>
      <c r="Y706" s="142" t="s">
        <v>152</v>
      </c>
      <c r="Z706" s="142" t="s">
        <v>3446</v>
      </c>
      <c r="AA706" s="315" t="s">
        <v>3447</v>
      </c>
      <c r="AB706" s="142" t="s">
        <v>10995</v>
      </c>
      <c r="AC706" s="142" t="s">
        <v>3446</v>
      </c>
      <c r="AD706" s="142" t="s">
        <v>3446</v>
      </c>
      <c r="AE706" s="142" t="s">
        <v>152</v>
      </c>
      <c r="AF706" s="315"/>
      <c r="AH706" s="318" t="s">
        <v>152</v>
      </c>
      <c r="AI706" s="315" t="s">
        <v>3446</v>
      </c>
      <c r="AJ706" s="315" t="s">
        <v>152</v>
      </c>
      <c r="AK706" s="142" t="s">
        <v>152</v>
      </c>
      <c r="AL706" s="142" t="s">
        <v>1787</v>
      </c>
      <c r="AM706" s="316" t="s">
        <v>5396</v>
      </c>
      <c r="AN706" s="142" t="s">
        <v>152</v>
      </c>
      <c r="AO706" s="315" t="s">
        <v>1469</v>
      </c>
      <c r="AP706" s="315" t="s">
        <v>152</v>
      </c>
      <c r="AQ706" s="316"/>
      <c r="AR706" s="142" t="s">
        <v>152</v>
      </c>
      <c r="AS706" s="315" t="s">
        <v>150</v>
      </c>
      <c r="AT706" s="142" t="s">
        <v>152</v>
      </c>
      <c r="AU706" s="316"/>
      <c r="AV706" s="317" t="s">
        <v>152</v>
      </c>
      <c r="AW706" s="142" t="s">
        <v>152</v>
      </c>
    </row>
    <row r="707" spans="1:49" s="142" customFormat="1">
      <c r="A707" s="142" t="s">
        <v>8023</v>
      </c>
      <c r="B707" s="315" t="s">
        <v>7609</v>
      </c>
      <c r="C707" s="142" t="s">
        <v>3444</v>
      </c>
      <c r="D707" s="142" t="s">
        <v>5257</v>
      </c>
      <c r="E707" s="315" t="s">
        <v>8024</v>
      </c>
      <c r="F707" s="315" t="s">
        <v>1789</v>
      </c>
      <c r="G707" s="142" t="s">
        <v>1788</v>
      </c>
      <c r="H707" s="316" t="s">
        <v>3445</v>
      </c>
      <c r="I707" s="317">
        <v>20500</v>
      </c>
      <c r="J707" s="317">
        <v>0</v>
      </c>
      <c r="K707" s="317" t="s">
        <v>152</v>
      </c>
      <c r="L707" s="315">
        <v>12</v>
      </c>
      <c r="M707" s="315" t="s">
        <v>152</v>
      </c>
      <c r="N707" s="315" t="s">
        <v>152</v>
      </c>
      <c r="O707" s="315" t="s">
        <v>152</v>
      </c>
      <c r="P707" s="315" t="s">
        <v>12336</v>
      </c>
      <c r="Q707" s="315" t="s">
        <v>152</v>
      </c>
      <c r="R707" s="315" t="s">
        <v>152</v>
      </c>
      <c r="S707" s="315" t="s">
        <v>152</v>
      </c>
      <c r="T707" s="315" t="s">
        <v>152</v>
      </c>
      <c r="U707" s="315" t="s">
        <v>152</v>
      </c>
      <c r="V707" s="315" t="s">
        <v>152</v>
      </c>
      <c r="W707" s="142" t="s">
        <v>7610</v>
      </c>
      <c r="X707" s="142" t="s">
        <v>6492</v>
      </c>
      <c r="Y707" s="142" t="s">
        <v>152</v>
      </c>
      <c r="Z707" s="142" t="s">
        <v>3446</v>
      </c>
      <c r="AA707" s="315" t="s">
        <v>3447</v>
      </c>
      <c r="AB707" s="142" t="s">
        <v>8025</v>
      </c>
      <c r="AC707" s="142" t="s">
        <v>3446</v>
      </c>
      <c r="AD707" s="142" t="s">
        <v>3446</v>
      </c>
      <c r="AE707" s="142" t="s">
        <v>152</v>
      </c>
      <c r="AF707" s="315"/>
      <c r="AH707" s="318" t="s">
        <v>152</v>
      </c>
      <c r="AI707" s="315" t="s">
        <v>3446</v>
      </c>
      <c r="AJ707" s="315" t="s">
        <v>152</v>
      </c>
      <c r="AK707" s="142" t="s">
        <v>152</v>
      </c>
      <c r="AL707" s="142" t="s">
        <v>1787</v>
      </c>
      <c r="AM707" s="316" t="s">
        <v>7611</v>
      </c>
      <c r="AN707" s="142" t="s">
        <v>152</v>
      </c>
      <c r="AO707" s="315" t="s">
        <v>1469</v>
      </c>
      <c r="AP707" s="315" t="s">
        <v>152</v>
      </c>
      <c r="AQ707" s="316"/>
      <c r="AR707" s="142" t="s">
        <v>152</v>
      </c>
      <c r="AS707" s="315" t="s">
        <v>150</v>
      </c>
      <c r="AT707" s="142" t="s">
        <v>152</v>
      </c>
      <c r="AU707" s="316"/>
      <c r="AV707" s="317" t="s">
        <v>152</v>
      </c>
      <c r="AW707" s="142" t="s">
        <v>152</v>
      </c>
    </row>
    <row r="708" spans="1:49" s="142" customFormat="1">
      <c r="A708" s="142" t="s">
        <v>8020</v>
      </c>
      <c r="B708" s="315" t="s">
        <v>7612</v>
      </c>
      <c r="C708" s="142" t="s">
        <v>3444</v>
      </c>
      <c r="D708" s="142" t="s">
        <v>5257</v>
      </c>
      <c r="E708" s="315" t="s">
        <v>8021</v>
      </c>
      <c r="F708" s="315" t="s">
        <v>1789</v>
      </c>
      <c r="G708" s="142" t="s">
        <v>1788</v>
      </c>
      <c r="H708" s="316" t="s">
        <v>3445</v>
      </c>
      <c r="I708" s="317">
        <v>22200</v>
      </c>
      <c r="J708" s="317">
        <v>0</v>
      </c>
      <c r="K708" s="317" t="s">
        <v>152</v>
      </c>
      <c r="L708" s="315">
        <v>12</v>
      </c>
      <c r="M708" s="315" t="s">
        <v>152</v>
      </c>
      <c r="N708" s="315" t="s">
        <v>152</v>
      </c>
      <c r="O708" s="315" t="s">
        <v>152</v>
      </c>
      <c r="P708" s="315" t="s">
        <v>12335</v>
      </c>
      <c r="Q708" s="315" t="s">
        <v>152</v>
      </c>
      <c r="R708" s="315" t="s">
        <v>152</v>
      </c>
      <c r="S708" s="315" t="s">
        <v>152</v>
      </c>
      <c r="T708" s="315" t="s">
        <v>152</v>
      </c>
      <c r="U708" s="315" t="s">
        <v>152</v>
      </c>
      <c r="V708" s="315" t="s">
        <v>152</v>
      </c>
      <c r="W708" s="142" t="s">
        <v>7613</v>
      </c>
      <c r="X708" s="142" t="s">
        <v>6492</v>
      </c>
      <c r="Y708" s="142" t="s">
        <v>152</v>
      </c>
      <c r="Z708" s="142" t="s">
        <v>3446</v>
      </c>
      <c r="AA708" s="315" t="s">
        <v>3447</v>
      </c>
      <c r="AB708" s="142" t="s">
        <v>8022</v>
      </c>
      <c r="AC708" s="142" t="s">
        <v>3446</v>
      </c>
      <c r="AD708" s="142" t="s">
        <v>3446</v>
      </c>
      <c r="AE708" s="142" t="s">
        <v>152</v>
      </c>
      <c r="AF708" s="315"/>
      <c r="AH708" s="318" t="s">
        <v>152</v>
      </c>
      <c r="AI708" s="315" t="s">
        <v>3446</v>
      </c>
      <c r="AJ708" s="315" t="s">
        <v>152</v>
      </c>
      <c r="AK708" s="142" t="s">
        <v>152</v>
      </c>
      <c r="AL708" s="142" t="s">
        <v>1787</v>
      </c>
      <c r="AM708" s="316" t="s">
        <v>7614</v>
      </c>
      <c r="AN708" s="142" t="s">
        <v>152</v>
      </c>
      <c r="AO708" s="315" t="s">
        <v>1469</v>
      </c>
      <c r="AP708" s="315" t="s">
        <v>152</v>
      </c>
      <c r="AQ708" s="316"/>
      <c r="AR708" s="142" t="s">
        <v>152</v>
      </c>
      <c r="AS708" s="315" t="s">
        <v>150</v>
      </c>
      <c r="AT708" s="142" t="s">
        <v>152</v>
      </c>
      <c r="AU708" s="316"/>
      <c r="AV708" s="317" t="s">
        <v>152</v>
      </c>
      <c r="AW708" s="142" t="s">
        <v>152</v>
      </c>
    </row>
    <row r="709" spans="1:49" s="142" customFormat="1">
      <c r="A709" s="142" t="s">
        <v>11020</v>
      </c>
      <c r="B709" s="315" t="s">
        <v>5026</v>
      </c>
      <c r="C709" s="142" t="s">
        <v>3444</v>
      </c>
      <c r="D709" s="142" t="s">
        <v>5257</v>
      </c>
      <c r="E709" s="315" t="s">
        <v>11021</v>
      </c>
      <c r="F709" s="315" t="s">
        <v>1789</v>
      </c>
      <c r="G709" s="142" t="s">
        <v>1788</v>
      </c>
      <c r="H709" s="316" t="s">
        <v>3445</v>
      </c>
      <c r="I709" s="317">
        <v>16265</v>
      </c>
      <c r="J709" s="317">
        <v>0</v>
      </c>
      <c r="K709" s="317" t="s">
        <v>152</v>
      </c>
      <c r="L709" s="315">
        <v>44</v>
      </c>
      <c r="M709" s="315" t="s">
        <v>152</v>
      </c>
      <c r="N709" s="315" t="s">
        <v>152</v>
      </c>
      <c r="O709" s="315" t="s">
        <v>152</v>
      </c>
      <c r="P709" s="315" t="s">
        <v>13098</v>
      </c>
      <c r="Q709" s="315" t="s">
        <v>152</v>
      </c>
      <c r="R709" s="315" t="s">
        <v>152</v>
      </c>
      <c r="S709" s="315" t="s">
        <v>152</v>
      </c>
      <c r="T709" s="315" t="s">
        <v>152</v>
      </c>
      <c r="U709" s="315" t="s">
        <v>152</v>
      </c>
      <c r="V709" s="315" t="s">
        <v>152</v>
      </c>
      <c r="W709" s="142" t="s">
        <v>5377</v>
      </c>
      <c r="X709" s="142" t="s">
        <v>6492</v>
      </c>
      <c r="Y709" s="142" t="s">
        <v>152</v>
      </c>
      <c r="Z709" s="142" t="s">
        <v>3446</v>
      </c>
      <c r="AA709" s="315" t="s">
        <v>3447</v>
      </c>
      <c r="AB709" s="142" t="s">
        <v>11022</v>
      </c>
      <c r="AC709" s="142" t="s">
        <v>3446</v>
      </c>
      <c r="AD709" s="142" t="s">
        <v>3446</v>
      </c>
      <c r="AE709" s="142" t="s">
        <v>152</v>
      </c>
      <c r="AF709" s="315"/>
      <c r="AH709" s="318" t="s">
        <v>152</v>
      </c>
      <c r="AI709" s="315" t="s">
        <v>3446</v>
      </c>
      <c r="AJ709" s="315" t="s">
        <v>152</v>
      </c>
      <c r="AK709" s="142" t="s">
        <v>152</v>
      </c>
      <c r="AL709" s="142" t="s">
        <v>1787</v>
      </c>
      <c r="AM709" s="316" t="s">
        <v>5378</v>
      </c>
      <c r="AN709" s="142" t="s">
        <v>152</v>
      </c>
      <c r="AO709" s="315" t="s">
        <v>1469</v>
      </c>
      <c r="AP709" s="315" t="s">
        <v>152</v>
      </c>
      <c r="AQ709" s="316"/>
      <c r="AR709" s="142" t="s">
        <v>152</v>
      </c>
      <c r="AS709" s="315" t="s">
        <v>150</v>
      </c>
      <c r="AT709" s="142" t="s">
        <v>152</v>
      </c>
      <c r="AU709" s="316"/>
      <c r="AV709" s="317" t="s">
        <v>152</v>
      </c>
      <c r="AW709" s="142" t="s">
        <v>152</v>
      </c>
    </row>
    <row r="710" spans="1:49" s="142" customFormat="1">
      <c r="A710" s="142" t="s">
        <v>11023</v>
      </c>
      <c r="B710" s="315" t="s">
        <v>5029</v>
      </c>
      <c r="C710" s="142" t="s">
        <v>3444</v>
      </c>
      <c r="D710" s="142" t="s">
        <v>5257</v>
      </c>
      <c r="E710" s="315" t="s">
        <v>11024</v>
      </c>
      <c r="F710" s="315" t="s">
        <v>1789</v>
      </c>
      <c r="G710" s="142" t="s">
        <v>1788</v>
      </c>
      <c r="H710" s="316" t="s">
        <v>3445</v>
      </c>
      <c r="I710" s="317">
        <v>20687</v>
      </c>
      <c r="J710" s="317">
        <v>0</v>
      </c>
      <c r="K710" s="317" t="s">
        <v>152</v>
      </c>
      <c r="L710" s="315">
        <v>71</v>
      </c>
      <c r="M710" s="315" t="s">
        <v>152</v>
      </c>
      <c r="N710" s="315" t="s">
        <v>152</v>
      </c>
      <c r="O710" s="315" t="s">
        <v>152</v>
      </c>
      <c r="P710" s="315" t="s">
        <v>13099</v>
      </c>
      <c r="Q710" s="315" t="s">
        <v>152</v>
      </c>
      <c r="R710" s="315" t="s">
        <v>152</v>
      </c>
      <c r="S710" s="315" t="s">
        <v>152</v>
      </c>
      <c r="T710" s="315" t="s">
        <v>152</v>
      </c>
      <c r="U710" s="315" t="s">
        <v>152</v>
      </c>
      <c r="V710" s="315" t="s">
        <v>152</v>
      </c>
      <c r="W710" s="142" t="s">
        <v>5375</v>
      </c>
      <c r="X710" s="142" t="s">
        <v>6492</v>
      </c>
      <c r="Y710" s="142" t="s">
        <v>152</v>
      </c>
      <c r="Z710" s="142" t="s">
        <v>3446</v>
      </c>
      <c r="AA710" s="315" t="s">
        <v>3447</v>
      </c>
      <c r="AB710" s="142" t="s">
        <v>11025</v>
      </c>
      <c r="AC710" s="142" t="s">
        <v>3446</v>
      </c>
      <c r="AD710" s="142" t="s">
        <v>3446</v>
      </c>
      <c r="AE710" s="142" t="s">
        <v>152</v>
      </c>
      <c r="AF710" s="315"/>
      <c r="AH710" s="318" t="s">
        <v>152</v>
      </c>
      <c r="AI710" s="315" t="s">
        <v>3446</v>
      </c>
      <c r="AJ710" s="315" t="s">
        <v>152</v>
      </c>
      <c r="AK710" s="142" t="s">
        <v>152</v>
      </c>
      <c r="AL710" s="142" t="s">
        <v>1787</v>
      </c>
      <c r="AM710" s="316" t="s">
        <v>5376</v>
      </c>
      <c r="AN710" s="142" t="s">
        <v>152</v>
      </c>
      <c r="AO710" s="315" t="s">
        <v>1469</v>
      </c>
      <c r="AP710" s="315" t="s">
        <v>152</v>
      </c>
      <c r="AQ710" s="316"/>
      <c r="AR710" s="142" t="s">
        <v>152</v>
      </c>
      <c r="AS710" s="315" t="s">
        <v>150</v>
      </c>
      <c r="AT710" s="142" t="s">
        <v>152</v>
      </c>
      <c r="AU710" s="316"/>
      <c r="AV710" s="317" t="s">
        <v>152</v>
      </c>
      <c r="AW710" s="142" t="s">
        <v>152</v>
      </c>
    </row>
    <row r="711" spans="1:49" s="142" customFormat="1">
      <c r="A711" s="142" t="s">
        <v>11026</v>
      </c>
      <c r="B711" s="315" t="s">
        <v>5030</v>
      </c>
      <c r="C711" s="142" t="s">
        <v>3444</v>
      </c>
      <c r="D711" s="142" t="s">
        <v>5257</v>
      </c>
      <c r="E711" s="315" t="s">
        <v>11027</v>
      </c>
      <c r="F711" s="315" t="s">
        <v>1789</v>
      </c>
      <c r="G711" s="142" t="s">
        <v>1788</v>
      </c>
      <c r="H711" s="316" t="s">
        <v>3445</v>
      </c>
      <c r="I711" s="317">
        <v>35982</v>
      </c>
      <c r="J711" s="317">
        <v>0</v>
      </c>
      <c r="K711" s="317" t="s">
        <v>152</v>
      </c>
      <c r="L711" s="315">
        <v>12</v>
      </c>
      <c r="M711" s="315" t="s">
        <v>152</v>
      </c>
      <c r="N711" s="315" t="s">
        <v>152</v>
      </c>
      <c r="O711" s="315" t="s">
        <v>152</v>
      </c>
      <c r="P711" s="315" t="s">
        <v>13100</v>
      </c>
      <c r="Q711" s="315" t="s">
        <v>152</v>
      </c>
      <c r="R711" s="315" t="s">
        <v>152</v>
      </c>
      <c r="S711" s="315" t="s">
        <v>152</v>
      </c>
      <c r="T711" s="315" t="s">
        <v>152</v>
      </c>
      <c r="U711" s="315" t="s">
        <v>152</v>
      </c>
      <c r="V711" s="315" t="s">
        <v>152</v>
      </c>
      <c r="W711" s="142" t="s">
        <v>5373</v>
      </c>
      <c r="X711" s="142" t="s">
        <v>6492</v>
      </c>
      <c r="Y711" s="142" t="s">
        <v>152</v>
      </c>
      <c r="Z711" s="142" t="s">
        <v>3446</v>
      </c>
      <c r="AA711" s="315" t="s">
        <v>3447</v>
      </c>
      <c r="AB711" s="142" t="s">
        <v>11028</v>
      </c>
      <c r="AC711" s="142" t="s">
        <v>3446</v>
      </c>
      <c r="AD711" s="142" t="s">
        <v>3446</v>
      </c>
      <c r="AE711" s="142" t="s">
        <v>152</v>
      </c>
      <c r="AF711" s="315"/>
      <c r="AH711" s="318" t="s">
        <v>152</v>
      </c>
      <c r="AI711" s="315" t="s">
        <v>3446</v>
      </c>
      <c r="AJ711" s="315" t="s">
        <v>152</v>
      </c>
      <c r="AK711" s="142" t="s">
        <v>152</v>
      </c>
      <c r="AL711" s="142" t="s">
        <v>1787</v>
      </c>
      <c r="AM711" s="316" t="s">
        <v>5374</v>
      </c>
      <c r="AN711" s="142" t="s">
        <v>152</v>
      </c>
      <c r="AO711" s="315" t="s">
        <v>1469</v>
      </c>
      <c r="AP711" s="315" t="s">
        <v>152</v>
      </c>
      <c r="AQ711" s="316"/>
      <c r="AR711" s="142" t="s">
        <v>152</v>
      </c>
      <c r="AS711" s="315" t="s">
        <v>150</v>
      </c>
      <c r="AT711" s="142" t="s">
        <v>152</v>
      </c>
      <c r="AU711" s="316"/>
      <c r="AV711" s="317" t="s">
        <v>152</v>
      </c>
      <c r="AW711" s="142" t="s">
        <v>152</v>
      </c>
    </row>
    <row r="712" spans="1:49" s="142" customFormat="1">
      <c r="A712" s="142" t="s">
        <v>11617</v>
      </c>
      <c r="B712" s="315" t="s">
        <v>412</v>
      </c>
      <c r="C712" s="142" t="s">
        <v>3444</v>
      </c>
      <c r="D712" s="142" t="s">
        <v>3448</v>
      </c>
      <c r="E712" s="315" t="s">
        <v>11618</v>
      </c>
      <c r="F712" s="315" t="s">
        <v>1789</v>
      </c>
      <c r="G712" s="142" t="s">
        <v>1788</v>
      </c>
      <c r="H712" s="316" t="s">
        <v>3445</v>
      </c>
      <c r="I712" s="317">
        <v>5934</v>
      </c>
      <c r="J712" s="317">
        <v>0</v>
      </c>
      <c r="K712" s="317" t="s">
        <v>152</v>
      </c>
      <c r="L712" s="315">
        <v>15</v>
      </c>
      <c r="M712" s="315" t="s">
        <v>152</v>
      </c>
      <c r="N712" s="315" t="s">
        <v>152</v>
      </c>
      <c r="O712" s="315" t="s">
        <v>152</v>
      </c>
      <c r="P712" s="315" t="s">
        <v>13270</v>
      </c>
      <c r="Q712" s="315" t="s">
        <v>152</v>
      </c>
      <c r="R712" s="315" t="s">
        <v>152</v>
      </c>
      <c r="S712" s="315" t="s">
        <v>152</v>
      </c>
      <c r="T712" s="315" t="s">
        <v>152</v>
      </c>
      <c r="U712" s="315" t="s">
        <v>152</v>
      </c>
      <c r="V712" s="315" t="s">
        <v>152</v>
      </c>
      <c r="W712" s="142" t="s">
        <v>3913</v>
      </c>
      <c r="X712" s="142" t="s">
        <v>6493</v>
      </c>
      <c r="Y712" s="142" t="s">
        <v>152</v>
      </c>
      <c r="Z712" s="142" t="s">
        <v>3446</v>
      </c>
      <c r="AA712" s="315" t="s">
        <v>3447</v>
      </c>
      <c r="AB712" s="142" t="s">
        <v>11619</v>
      </c>
      <c r="AC712" s="142" t="s">
        <v>3446</v>
      </c>
      <c r="AD712" s="142" t="s">
        <v>3446</v>
      </c>
      <c r="AE712" s="142" t="s">
        <v>152</v>
      </c>
      <c r="AF712" s="315"/>
      <c r="AH712" s="318" t="s">
        <v>152</v>
      </c>
      <c r="AI712" s="315" t="s">
        <v>3446</v>
      </c>
      <c r="AJ712" s="315" t="s">
        <v>152</v>
      </c>
      <c r="AK712" s="142" t="s">
        <v>2932</v>
      </c>
      <c r="AL712" s="142" t="s">
        <v>152</v>
      </c>
      <c r="AM712" s="316" t="s">
        <v>152</v>
      </c>
      <c r="AN712" s="142" t="s">
        <v>152</v>
      </c>
      <c r="AO712" s="315" t="s">
        <v>1469</v>
      </c>
      <c r="AP712" s="315" t="s">
        <v>152</v>
      </c>
      <c r="AQ712" s="316"/>
      <c r="AR712" s="142" t="s">
        <v>152</v>
      </c>
      <c r="AS712" s="315" t="s">
        <v>150</v>
      </c>
      <c r="AT712" s="142" t="s">
        <v>152</v>
      </c>
      <c r="AU712" s="316"/>
      <c r="AV712" s="317" t="s">
        <v>152</v>
      </c>
      <c r="AW712" s="142" t="s">
        <v>152</v>
      </c>
    </row>
    <row r="713" spans="1:49" s="142" customFormat="1">
      <c r="A713" s="142" t="s">
        <v>11633</v>
      </c>
      <c r="B713" s="315" t="s">
        <v>430</v>
      </c>
      <c r="C713" s="142" t="s">
        <v>3444</v>
      </c>
      <c r="D713" s="142" t="s">
        <v>3448</v>
      </c>
      <c r="E713" s="315" t="s">
        <v>11634</v>
      </c>
      <c r="F713" s="315" t="s">
        <v>1789</v>
      </c>
      <c r="G713" s="142" t="s">
        <v>1788</v>
      </c>
      <c r="H713" s="316" t="s">
        <v>3445</v>
      </c>
      <c r="I713" s="317">
        <v>6376</v>
      </c>
      <c r="J713" s="317">
        <v>0</v>
      </c>
      <c r="K713" s="317" t="s">
        <v>152</v>
      </c>
      <c r="L713" s="315">
        <v>10</v>
      </c>
      <c r="M713" s="315" t="s">
        <v>152</v>
      </c>
      <c r="N713" s="315" t="s">
        <v>152</v>
      </c>
      <c r="O713" s="315" t="s">
        <v>152</v>
      </c>
      <c r="P713" s="315" t="s">
        <v>13274</v>
      </c>
      <c r="Q713" s="315" t="s">
        <v>152</v>
      </c>
      <c r="R713" s="315" t="s">
        <v>152</v>
      </c>
      <c r="S713" s="315" t="s">
        <v>152</v>
      </c>
      <c r="T713" s="315" t="s">
        <v>152</v>
      </c>
      <c r="U713" s="315" t="s">
        <v>152</v>
      </c>
      <c r="V713" s="315" t="s">
        <v>152</v>
      </c>
      <c r="W713" s="142" t="s">
        <v>3908</v>
      </c>
      <c r="X713" s="142" t="s">
        <v>6493</v>
      </c>
      <c r="Y713" s="142" t="s">
        <v>152</v>
      </c>
      <c r="Z713" s="142" t="s">
        <v>3446</v>
      </c>
      <c r="AA713" s="315" t="s">
        <v>3447</v>
      </c>
      <c r="AB713" s="142" t="s">
        <v>11635</v>
      </c>
      <c r="AC713" s="142" t="s">
        <v>3446</v>
      </c>
      <c r="AD713" s="142" t="s">
        <v>3446</v>
      </c>
      <c r="AE713" s="142" t="s">
        <v>152</v>
      </c>
      <c r="AF713" s="315"/>
      <c r="AH713" s="318" t="s">
        <v>152</v>
      </c>
      <c r="AI713" s="315" t="s">
        <v>3446</v>
      </c>
      <c r="AJ713" s="315" t="s">
        <v>152</v>
      </c>
      <c r="AK713" s="142" t="s">
        <v>2931</v>
      </c>
      <c r="AL713" s="142" t="s">
        <v>152</v>
      </c>
      <c r="AM713" s="316" t="s">
        <v>152</v>
      </c>
      <c r="AN713" s="142" t="s">
        <v>152</v>
      </c>
      <c r="AO713" s="315" t="s">
        <v>1469</v>
      </c>
      <c r="AP713" s="315" t="s">
        <v>152</v>
      </c>
      <c r="AQ713" s="316"/>
      <c r="AR713" s="142" t="s">
        <v>152</v>
      </c>
      <c r="AS713" s="315" t="s">
        <v>150</v>
      </c>
      <c r="AT713" s="142" t="s">
        <v>152</v>
      </c>
      <c r="AU713" s="316"/>
      <c r="AV713" s="317" t="s">
        <v>152</v>
      </c>
      <c r="AW713" s="142" t="s">
        <v>152</v>
      </c>
    </row>
    <row r="714" spans="1:49" s="142" customFormat="1">
      <c r="A714" s="142" t="s">
        <v>11639</v>
      </c>
      <c r="B714" s="315" t="s">
        <v>452</v>
      </c>
      <c r="C714" s="142" t="s">
        <v>3444</v>
      </c>
      <c r="D714" s="142" t="s">
        <v>3448</v>
      </c>
      <c r="E714" s="315" t="s">
        <v>11640</v>
      </c>
      <c r="F714" s="315" t="s">
        <v>1789</v>
      </c>
      <c r="G714" s="142" t="s">
        <v>1788</v>
      </c>
      <c r="H714" s="316" t="s">
        <v>3445</v>
      </c>
      <c r="I714" s="317">
        <v>5881</v>
      </c>
      <c r="J714" s="317">
        <v>0</v>
      </c>
      <c r="K714" s="317" t="s">
        <v>152</v>
      </c>
      <c r="L714" s="315">
        <v>68</v>
      </c>
      <c r="M714" s="315" t="s">
        <v>152</v>
      </c>
      <c r="N714" s="315" t="s">
        <v>152</v>
      </c>
      <c r="O714" s="315" t="s">
        <v>152</v>
      </c>
      <c r="P714" s="315" t="s">
        <v>13276</v>
      </c>
      <c r="Q714" s="315" t="s">
        <v>152</v>
      </c>
      <c r="R714" s="315" t="s">
        <v>152</v>
      </c>
      <c r="S714" s="315" t="s">
        <v>152</v>
      </c>
      <c r="T714" s="315" t="s">
        <v>152</v>
      </c>
      <c r="U714" s="315" t="s">
        <v>152</v>
      </c>
      <c r="V714" s="315" t="s">
        <v>152</v>
      </c>
      <c r="W714" s="142" t="s">
        <v>3905</v>
      </c>
      <c r="X714" s="142" t="s">
        <v>6493</v>
      </c>
      <c r="Y714" s="142" t="s">
        <v>152</v>
      </c>
      <c r="Z714" s="142" t="s">
        <v>3446</v>
      </c>
      <c r="AA714" s="315" t="s">
        <v>3447</v>
      </c>
      <c r="AB714" s="142" t="s">
        <v>11641</v>
      </c>
      <c r="AC714" s="142" t="s">
        <v>3446</v>
      </c>
      <c r="AD714" s="142" t="s">
        <v>3446</v>
      </c>
      <c r="AE714" s="142" t="s">
        <v>152</v>
      </c>
      <c r="AF714" s="315"/>
      <c r="AH714" s="318" t="s">
        <v>152</v>
      </c>
      <c r="AI714" s="315" t="s">
        <v>3446</v>
      </c>
      <c r="AJ714" s="315" t="s">
        <v>152</v>
      </c>
      <c r="AK714" s="142" t="s">
        <v>2934</v>
      </c>
      <c r="AL714" s="142" t="s">
        <v>152</v>
      </c>
      <c r="AM714" s="316" t="s">
        <v>152</v>
      </c>
      <c r="AN714" s="142" t="s">
        <v>152</v>
      </c>
      <c r="AO714" s="315" t="s">
        <v>1469</v>
      </c>
      <c r="AP714" s="315" t="s">
        <v>152</v>
      </c>
      <c r="AQ714" s="316"/>
      <c r="AR714" s="142" t="s">
        <v>152</v>
      </c>
      <c r="AS714" s="315" t="s">
        <v>150</v>
      </c>
      <c r="AT714" s="142" t="s">
        <v>152</v>
      </c>
      <c r="AU714" s="316"/>
      <c r="AV714" s="317" t="s">
        <v>152</v>
      </c>
      <c r="AW714" s="142" t="s">
        <v>152</v>
      </c>
    </row>
    <row r="715" spans="1:49" s="142" customFormat="1">
      <c r="A715" s="142" t="s">
        <v>11662</v>
      </c>
      <c r="B715" s="315" t="s">
        <v>413</v>
      </c>
      <c r="C715" s="142" t="s">
        <v>3444</v>
      </c>
      <c r="D715" s="142" t="s">
        <v>3448</v>
      </c>
      <c r="E715" s="315" t="s">
        <v>11663</v>
      </c>
      <c r="F715" s="315" t="s">
        <v>1789</v>
      </c>
      <c r="G715" s="142" t="s">
        <v>1788</v>
      </c>
      <c r="H715" s="316" t="s">
        <v>3445</v>
      </c>
      <c r="I715" s="317">
        <v>9545</v>
      </c>
      <c r="J715" s="317">
        <v>0</v>
      </c>
      <c r="K715" s="317" t="s">
        <v>152</v>
      </c>
      <c r="L715" s="315">
        <v>0</v>
      </c>
      <c r="M715" s="315" t="s">
        <v>152</v>
      </c>
      <c r="N715" s="315" t="s">
        <v>152</v>
      </c>
      <c r="O715" s="315" t="s">
        <v>152</v>
      </c>
      <c r="P715" s="315" t="s">
        <v>13285</v>
      </c>
      <c r="Q715" s="315" t="s">
        <v>152</v>
      </c>
      <c r="R715" s="315" t="s">
        <v>152</v>
      </c>
      <c r="S715" s="315" t="s">
        <v>152</v>
      </c>
      <c r="T715" s="315" t="s">
        <v>152</v>
      </c>
      <c r="U715" s="315" t="s">
        <v>152</v>
      </c>
      <c r="V715" s="315" t="s">
        <v>152</v>
      </c>
      <c r="W715" s="142" t="s">
        <v>3891</v>
      </c>
      <c r="X715" s="142" t="s">
        <v>6492</v>
      </c>
      <c r="Y715" s="142" t="s">
        <v>152</v>
      </c>
      <c r="Z715" s="142" t="s">
        <v>3446</v>
      </c>
      <c r="AA715" s="315" t="s">
        <v>3447</v>
      </c>
      <c r="AB715" s="142" t="s">
        <v>11664</v>
      </c>
      <c r="AC715" s="142" t="s">
        <v>3446</v>
      </c>
      <c r="AD715" s="142" t="s">
        <v>3446</v>
      </c>
      <c r="AE715" s="142" t="s">
        <v>152</v>
      </c>
      <c r="AF715" s="315"/>
      <c r="AH715" s="318" t="s">
        <v>152</v>
      </c>
      <c r="AI715" s="315" t="s">
        <v>3446</v>
      </c>
      <c r="AJ715" s="315" t="s">
        <v>152</v>
      </c>
      <c r="AK715" s="142" t="s">
        <v>2941</v>
      </c>
      <c r="AL715" s="142" t="s">
        <v>1787</v>
      </c>
      <c r="AM715" s="316" t="s">
        <v>3892</v>
      </c>
      <c r="AN715" s="142" t="s">
        <v>152</v>
      </c>
      <c r="AO715" s="315" t="s">
        <v>1469</v>
      </c>
      <c r="AP715" s="315" t="s">
        <v>152</v>
      </c>
      <c r="AQ715" s="316"/>
      <c r="AR715" s="142" t="s">
        <v>152</v>
      </c>
      <c r="AS715" s="315" t="s">
        <v>150</v>
      </c>
      <c r="AT715" s="142" t="s">
        <v>152</v>
      </c>
      <c r="AU715" s="316"/>
      <c r="AV715" s="317" t="s">
        <v>152</v>
      </c>
      <c r="AW715" s="142" t="s">
        <v>152</v>
      </c>
    </row>
    <row r="716" spans="1:49" s="142" customFormat="1">
      <c r="A716" s="142" t="s">
        <v>11642</v>
      </c>
      <c r="B716" s="315" t="s">
        <v>387</v>
      </c>
      <c r="C716" s="142" t="s">
        <v>3444</v>
      </c>
      <c r="D716" s="142" t="s">
        <v>3448</v>
      </c>
      <c r="E716" s="315" t="s">
        <v>11643</v>
      </c>
      <c r="F716" s="315" t="s">
        <v>1789</v>
      </c>
      <c r="G716" s="142" t="s">
        <v>1788</v>
      </c>
      <c r="H716" s="316" t="s">
        <v>3445</v>
      </c>
      <c r="I716" s="317">
        <v>7390</v>
      </c>
      <c r="J716" s="317">
        <v>0</v>
      </c>
      <c r="K716" s="317" t="s">
        <v>152</v>
      </c>
      <c r="L716" s="315">
        <v>0</v>
      </c>
      <c r="M716" s="315" t="s">
        <v>152</v>
      </c>
      <c r="N716" s="315" t="s">
        <v>152</v>
      </c>
      <c r="O716" s="315" t="s">
        <v>152</v>
      </c>
      <c r="P716" s="315" t="s">
        <v>13277</v>
      </c>
      <c r="Q716" s="315" t="s">
        <v>152</v>
      </c>
      <c r="R716" s="315" t="s">
        <v>152</v>
      </c>
      <c r="S716" s="315" t="s">
        <v>152</v>
      </c>
      <c r="T716" s="315" t="s">
        <v>152</v>
      </c>
      <c r="U716" s="315" t="s">
        <v>152</v>
      </c>
      <c r="V716" s="315" t="s">
        <v>152</v>
      </c>
      <c r="W716" s="142" t="s">
        <v>3903</v>
      </c>
      <c r="X716" s="142" t="s">
        <v>6492</v>
      </c>
      <c r="Y716" s="142" t="s">
        <v>152</v>
      </c>
      <c r="Z716" s="142" t="s">
        <v>3446</v>
      </c>
      <c r="AA716" s="315" t="s">
        <v>3447</v>
      </c>
      <c r="AB716" s="142" t="s">
        <v>11644</v>
      </c>
      <c r="AC716" s="142" t="s">
        <v>3446</v>
      </c>
      <c r="AD716" s="142" t="s">
        <v>3446</v>
      </c>
      <c r="AE716" s="142" t="s">
        <v>152</v>
      </c>
      <c r="AF716" s="315"/>
      <c r="AH716" s="318" t="s">
        <v>152</v>
      </c>
      <c r="AI716" s="315" t="s">
        <v>3446</v>
      </c>
      <c r="AJ716" s="315" t="s">
        <v>152</v>
      </c>
      <c r="AK716" s="142" t="s">
        <v>2935</v>
      </c>
      <c r="AL716" s="142" t="s">
        <v>1787</v>
      </c>
      <c r="AM716" s="316" t="s">
        <v>3904</v>
      </c>
      <c r="AN716" s="142" t="s">
        <v>152</v>
      </c>
      <c r="AO716" s="315" t="s">
        <v>1469</v>
      </c>
      <c r="AP716" s="315" t="s">
        <v>152</v>
      </c>
      <c r="AQ716" s="316"/>
      <c r="AR716" s="142" t="s">
        <v>152</v>
      </c>
      <c r="AS716" s="315" t="s">
        <v>150</v>
      </c>
      <c r="AT716" s="142" t="s">
        <v>152</v>
      </c>
      <c r="AU716" s="316"/>
      <c r="AV716" s="317" t="s">
        <v>152</v>
      </c>
      <c r="AW716" s="142" t="s">
        <v>152</v>
      </c>
    </row>
    <row r="717" spans="1:49" s="142" customFormat="1">
      <c r="A717" s="142" t="s">
        <v>11630</v>
      </c>
      <c r="B717" s="315" t="s">
        <v>451</v>
      </c>
      <c r="C717" s="142" t="s">
        <v>3444</v>
      </c>
      <c r="D717" s="142" t="s">
        <v>3448</v>
      </c>
      <c r="E717" s="315" t="s">
        <v>11631</v>
      </c>
      <c r="F717" s="315" t="s">
        <v>1789</v>
      </c>
      <c r="G717" s="142" t="s">
        <v>1788</v>
      </c>
      <c r="H717" s="316" t="s">
        <v>3445</v>
      </c>
      <c r="I717" s="317">
        <v>8030</v>
      </c>
      <c r="J717" s="317">
        <v>0</v>
      </c>
      <c r="K717" s="317" t="s">
        <v>152</v>
      </c>
      <c r="L717" s="315">
        <v>6</v>
      </c>
      <c r="M717" s="315" t="s">
        <v>152</v>
      </c>
      <c r="N717" s="315" t="s">
        <v>152</v>
      </c>
      <c r="O717" s="315" t="s">
        <v>152</v>
      </c>
      <c r="P717" s="315" t="s">
        <v>13273</v>
      </c>
      <c r="Q717" s="315" t="s">
        <v>152</v>
      </c>
      <c r="R717" s="315" t="s">
        <v>152</v>
      </c>
      <c r="S717" s="315" t="s">
        <v>152</v>
      </c>
      <c r="T717" s="315" t="s">
        <v>152</v>
      </c>
      <c r="U717" s="315" t="s">
        <v>152</v>
      </c>
      <c r="V717" s="315" t="s">
        <v>152</v>
      </c>
      <c r="W717" s="142" t="s">
        <v>3909</v>
      </c>
      <c r="X717" s="142" t="s">
        <v>6492</v>
      </c>
      <c r="Y717" s="142" t="s">
        <v>152</v>
      </c>
      <c r="Z717" s="142" t="s">
        <v>3446</v>
      </c>
      <c r="AA717" s="315" t="s">
        <v>3447</v>
      </c>
      <c r="AB717" s="142" t="s">
        <v>11632</v>
      </c>
      <c r="AC717" s="142" t="s">
        <v>3446</v>
      </c>
      <c r="AD717" s="142" t="s">
        <v>3446</v>
      </c>
      <c r="AE717" s="142" t="s">
        <v>152</v>
      </c>
      <c r="AF717" s="315"/>
      <c r="AH717" s="318" t="s">
        <v>152</v>
      </c>
      <c r="AI717" s="315" t="s">
        <v>3446</v>
      </c>
      <c r="AJ717" s="315" t="s">
        <v>152</v>
      </c>
      <c r="AK717" s="142" t="s">
        <v>2938</v>
      </c>
      <c r="AL717" s="142" t="s">
        <v>1787</v>
      </c>
      <c r="AM717" s="316" t="s">
        <v>3910</v>
      </c>
      <c r="AN717" s="142" t="s">
        <v>152</v>
      </c>
      <c r="AO717" s="315" t="s">
        <v>1469</v>
      </c>
      <c r="AP717" s="315" t="s">
        <v>152</v>
      </c>
      <c r="AQ717" s="316"/>
      <c r="AR717" s="142" t="s">
        <v>152</v>
      </c>
      <c r="AS717" s="315" t="s">
        <v>150</v>
      </c>
      <c r="AT717" s="142" t="s">
        <v>152</v>
      </c>
      <c r="AU717" s="316"/>
      <c r="AV717" s="317" t="s">
        <v>152</v>
      </c>
      <c r="AW717" s="142" t="s">
        <v>152</v>
      </c>
    </row>
    <row r="718" spans="1:49" s="142" customFormat="1">
      <c r="A718" s="142" t="s">
        <v>11673</v>
      </c>
      <c r="B718" s="315" t="s">
        <v>416</v>
      </c>
      <c r="C718" s="142" t="s">
        <v>3444</v>
      </c>
      <c r="D718" s="142" t="s">
        <v>3448</v>
      </c>
      <c r="E718" s="315" t="s">
        <v>11674</v>
      </c>
      <c r="F718" s="315" t="s">
        <v>1789</v>
      </c>
      <c r="G718" s="142" t="s">
        <v>1788</v>
      </c>
      <c r="H718" s="316" t="s">
        <v>3445</v>
      </c>
      <c r="I718" s="317">
        <v>10681</v>
      </c>
      <c r="J718" s="317">
        <v>0</v>
      </c>
      <c r="K718" s="317" t="s">
        <v>152</v>
      </c>
      <c r="L718" s="315">
        <v>6</v>
      </c>
      <c r="M718" s="315" t="s">
        <v>152</v>
      </c>
      <c r="N718" s="315" t="s">
        <v>152</v>
      </c>
      <c r="O718" s="315" t="s">
        <v>152</v>
      </c>
      <c r="P718" s="315" t="s">
        <v>13288</v>
      </c>
      <c r="Q718" s="315" t="s">
        <v>152</v>
      </c>
      <c r="R718" s="315" t="s">
        <v>152</v>
      </c>
      <c r="S718" s="315" t="s">
        <v>152</v>
      </c>
      <c r="T718" s="315" t="s">
        <v>152</v>
      </c>
      <c r="U718" s="315" t="s">
        <v>152</v>
      </c>
      <c r="V718" s="315" t="s">
        <v>152</v>
      </c>
      <c r="W718" s="142" t="s">
        <v>3885</v>
      </c>
      <c r="X718" s="142" t="s">
        <v>6492</v>
      </c>
      <c r="Y718" s="142" t="s">
        <v>152</v>
      </c>
      <c r="Z718" s="142" t="s">
        <v>3446</v>
      </c>
      <c r="AA718" s="315" t="s">
        <v>3447</v>
      </c>
      <c r="AB718" s="142" t="s">
        <v>11675</v>
      </c>
      <c r="AC718" s="142" t="s">
        <v>3446</v>
      </c>
      <c r="AD718" s="142" t="s">
        <v>3446</v>
      </c>
      <c r="AE718" s="142" t="s">
        <v>152</v>
      </c>
      <c r="AF718" s="315"/>
      <c r="AH718" s="318" t="s">
        <v>152</v>
      </c>
      <c r="AI718" s="315" t="s">
        <v>3446</v>
      </c>
      <c r="AJ718" s="315" t="s">
        <v>152</v>
      </c>
      <c r="AK718" s="142" t="s">
        <v>2943</v>
      </c>
      <c r="AL718" s="142" t="s">
        <v>1787</v>
      </c>
      <c r="AM718" s="316" t="s">
        <v>3886</v>
      </c>
      <c r="AN718" s="142" t="s">
        <v>152</v>
      </c>
      <c r="AO718" s="315" t="s">
        <v>1469</v>
      </c>
      <c r="AP718" s="315" t="s">
        <v>152</v>
      </c>
      <c r="AQ718" s="316"/>
      <c r="AR718" s="142" t="s">
        <v>152</v>
      </c>
      <c r="AS718" s="315" t="s">
        <v>150</v>
      </c>
      <c r="AT718" s="142" t="s">
        <v>152</v>
      </c>
      <c r="AU718" s="316"/>
      <c r="AV718" s="317" t="s">
        <v>152</v>
      </c>
      <c r="AW718" s="142" t="s">
        <v>152</v>
      </c>
    </row>
    <row r="719" spans="1:49" s="142" customFormat="1">
      <c r="A719" s="142" t="s">
        <v>11648</v>
      </c>
      <c r="B719" s="315" t="s">
        <v>450</v>
      </c>
      <c r="C719" s="142" t="s">
        <v>3444</v>
      </c>
      <c r="D719" s="142" t="s">
        <v>3448</v>
      </c>
      <c r="E719" s="315" t="s">
        <v>11649</v>
      </c>
      <c r="F719" s="315" t="s">
        <v>1789</v>
      </c>
      <c r="G719" s="142" t="s">
        <v>1788</v>
      </c>
      <c r="H719" s="316" t="s">
        <v>3445</v>
      </c>
      <c r="I719" s="317">
        <v>9640</v>
      </c>
      <c r="J719" s="317">
        <v>0</v>
      </c>
      <c r="K719" s="317" t="s">
        <v>152</v>
      </c>
      <c r="L719" s="315">
        <v>17</v>
      </c>
      <c r="M719" s="315" t="s">
        <v>152</v>
      </c>
      <c r="N719" s="315" t="s">
        <v>152</v>
      </c>
      <c r="O719" s="315" t="s">
        <v>152</v>
      </c>
      <c r="P719" s="315" t="s">
        <v>13279</v>
      </c>
      <c r="Q719" s="315" t="s">
        <v>152</v>
      </c>
      <c r="R719" s="315" t="s">
        <v>152</v>
      </c>
      <c r="S719" s="315" t="s">
        <v>152</v>
      </c>
      <c r="T719" s="315" t="s">
        <v>152</v>
      </c>
      <c r="U719" s="315" t="s">
        <v>152</v>
      </c>
      <c r="V719" s="315" t="s">
        <v>152</v>
      </c>
      <c r="W719" s="142" t="s">
        <v>3901</v>
      </c>
      <c r="X719" s="142" t="s">
        <v>6492</v>
      </c>
      <c r="Y719" s="142" t="s">
        <v>152</v>
      </c>
      <c r="Z719" s="142" t="s">
        <v>3446</v>
      </c>
      <c r="AA719" s="315" t="s">
        <v>3447</v>
      </c>
      <c r="AB719" s="142" t="s">
        <v>11650</v>
      </c>
      <c r="AC719" s="142" t="s">
        <v>3446</v>
      </c>
      <c r="AD719" s="142" t="s">
        <v>3446</v>
      </c>
      <c r="AE719" s="142" t="s">
        <v>152</v>
      </c>
      <c r="AF719" s="315"/>
      <c r="AH719" s="318" t="s">
        <v>152</v>
      </c>
      <c r="AI719" s="315" t="s">
        <v>3446</v>
      </c>
      <c r="AJ719" s="315" t="s">
        <v>152</v>
      </c>
      <c r="AK719" s="142" t="s">
        <v>2936</v>
      </c>
      <c r="AL719" s="142" t="s">
        <v>1787</v>
      </c>
      <c r="AM719" s="316" t="s">
        <v>3902</v>
      </c>
      <c r="AN719" s="142" t="s">
        <v>152</v>
      </c>
      <c r="AO719" s="315" t="s">
        <v>1469</v>
      </c>
      <c r="AP719" s="315" t="s">
        <v>152</v>
      </c>
      <c r="AQ719" s="316"/>
      <c r="AR719" s="142" t="s">
        <v>152</v>
      </c>
      <c r="AS719" s="315" t="s">
        <v>150</v>
      </c>
      <c r="AT719" s="142" t="s">
        <v>152</v>
      </c>
      <c r="AU719" s="316"/>
      <c r="AV719" s="317" t="s">
        <v>152</v>
      </c>
      <c r="AW719" s="142" t="s">
        <v>152</v>
      </c>
    </row>
    <row r="720" spans="1:49" s="142" customFormat="1">
      <c r="A720" s="142" t="s">
        <v>11656</v>
      </c>
      <c r="B720" s="315" t="s">
        <v>401</v>
      </c>
      <c r="C720" s="142" t="s">
        <v>3444</v>
      </c>
      <c r="D720" s="142" t="s">
        <v>3448</v>
      </c>
      <c r="E720" s="315" t="s">
        <v>11657</v>
      </c>
      <c r="F720" s="315" t="s">
        <v>1789</v>
      </c>
      <c r="G720" s="142" t="s">
        <v>1788</v>
      </c>
      <c r="H720" s="316" t="s">
        <v>3445</v>
      </c>
      <c r="I720" s="317">
        <v>10449</v>
      </c>
      <c r="J720" s="317">
        <v>0</v>
      </c>
      <c r="K720" s="317" t="s">
        <v>152</v>
      </c>
      <c r="L720" s="315">
        <v>0</v>
      </c>
      <c r="M720" s="315" t="s">
        <v>152</v>
      </c>
      <c r="N720" s="315" t="s">
        <v>152</v>
      </c>
      <c r="O720" s="315" t="s">
        <v>152</v>
      </c>
      <c r="P720" s="315" t="s">
        <v>13283</v>
      </c>
      <c r="Q720" s="315" t="s">
        <v>152</v>
      </c>
      <c r="R720" s="315" t="s">
        <v>152</v>
      </c>
      <c r="S720" s="315" t="s">
        <v>152</v>
      </c>
      <c r="T720" s="315" t="s">
        <v>152</v>
      </c>
      <c r="U720" s="315" t="s">
        <v>152</v>
      </c>
      <c r="V720" s="315" t="s">
        <v>152</v>
      </c>
      <c r="W720" s="142" t="s">
        <v>3895</v>
      </c>
      <c r="X720" s="142" t="s">
        <v>6492</v>
      </c>
      <c r="Y720" s="142" t="s">
        <v>152</v>
      </c>
      <c r="Z720" s="142" t="s">
        <v>3446</v>
      </c>
      <c r="AA720" s="315" t="s">
        <v>3447</v>
      </c>
      <c r="AB720" s="142" t="s">
        <v>11658</v>
      </c>
      <c r="AC720" s="142" t="s">
        <v>3446</v>
      </c>
      <c r="AD720" s="142" t="s">
        <v>3446</v>
      </c>
      <c r="AE720" s="142" t="s">
        <v>152</v>
      </c>
      <c r="AF720" s="315"/>
      <c r="AH720" s="318" t="s">
        <v>152</v>
      </c>
      <c r="AI720" s="315" t="s">
        <v>3446</v>
      </c>
      <c r="AJ720" s="315" t="s">
        <v>152</v>
      </c>
      <c r="AK720" s="142" t="s">
        <v>2944</v>
      </c>
      <c r="AL720" s="142" t="s">
        <v>1787</v>
      </c>
      <c r="AM720" s="316" t="s">
        <v>3896</v>
      </c>
      <c r="AN720" s="142" t="s">
        <v>152</v>
      </c>
      <c r="AO720" s="315" t="s">
        <v>1469</v>
      </c>
      <c r="AP720" s="315" t="s">
        <v>152</v>
      </c>
      <c r="AQ720" s="316"/>
      <c r="AR720" s="142" t="s">
        <v>152</v>
      </c>
      <c r="AS720" s="315" t="s">
        <v>150</v>
      </c>
      <c r="AT720" s="142" t="s">
        <v>152</v>
      </c>
      <c r="AU720" s="316"/>
      <c r="AV720" s="317" t="s">
        <v>152</v>
      </c>
      <c r="AW720" s="142" t="s">
        <v>152</v>
      </c>
    </row>
    <row r="721" spans="1:49" s="142" customFormat="1">
      <c r="A721" s="142" t="s">
        <v>11620</v>
      </c>
      <c r="B721" s="315" t="s">
        <v>392</v>
      </c>
      <c r="C721" s="142" t="s">
        <v>3444</v>
      </c>
      <c r="D721" s="142" t="s">
        <v>3448</v>
      </c>
      <c r="E721" s="315" t="s">
        <v>11621</v>
      </c>
      <c r="F721" s="315" t="s">
        <v>1789</v>
      </c>
      <c r="G721" s="142" t="s">
        <v>1788</v>
      </c>
      <c r="H721" s="316" t="s">
        <v>3445</v>
      </c>
      <c r="I721" s="317">
        <v>8039</v>
      </c>
      <c r="J721" s="317">
        <v>0</v>
      </c>
      <c r="K721" s="317" t="s">
        <v>152</v>
      </c>
      <c r="L721" s="315">
        <v>8</v>
      </c>
      <c r="M721" s="315" t="s">
        <v>152</v>
      </c>
      <c r="N721" s="315" t="s">
        <v>152</v>
      </c>
      <c r="O721" s="315" t="s">
        <v>152</v>
      </c>
      <c r="P721" s="315" t="s">
        <v>13271</v>
      </c>
      <c r="Q721" s="315" t="s">
        <v>152</v>
      </c>
      <c r="R721" s="315" t="s">
        <v>152</v>
      </c>
      <c r="S721" s="315" t="s">
        <v>152</v>
      </c>
      <c r="T721" s="315" t="s">
        <v>152</v>
      </c>
      <c r="U721" s="315" t="s">
        <v>152</v>
      </c>
      <c r="V721" s="315" t="s">
        <v>152</v>
      </c>
      <c r="W721" s="142" t="s">
        <v>3911</v>
      </c>
      <c r="X721" s="142" t="s">
        <v>6493</v>
      </c>
      <c r="Y721" s="142" t="s">
        <v>152</v>
      </c>
      <c r="Z721" s="142" t="s">
        <v>3446</v>
      </c>
      <c r="AA721" s="315" t="s">
        <v>3447</v>
      </c>
      <c r="AB721" s="142" t="s">
        <v>11622</v>
      </c>
      <c r="AC721" s="142" t="s">
        <v>3446</v>
      </c>
      <c r="AD721" s="142" t="s">
        <v>3446</v>
      </c>
      <c r="AE721" s="142" t="s">
        <v>152</v>
      </c>
      <c r="AF721" s="315"/>
      <c r="AH721" s="318" t="s">
        <v>152</v>
      </c>
      <c r="AI721" s="315" t="s">
        <v>3446</v>
      </c>
      <c r="AJ721" s="315" t="s">
        <v>152</v>
      </c>
      <c r="AK721" s="142" t="s">
        <v>2939</v>
      </c>
      <c r="AL721" s="142" t="s">
        <v>1787</v>
      </c>
      <c r="AM721" s="316" t="s">
        <v>3912</v>
      </c>
      <c r="AN721" s="142" t="s">
        <v>152</v>
      </c>
      <c r="AO721" s="315" t="s">
        <v>1469</v>
      </c>
      <c r="AP721" s="315" t="s">
        <v>152</v>
      </c>
      <c r="AQ721" s="316"/>
      <c r="AR721" s="142" t="s">
        <v>152</v>
      </c>
      <c r="AS721" s="315" t="s">
        <v>150</v>
      </c>
      <c r="AT721" s="142" t="s">
        <v>152</v>
      </c>
      <c r="AU721" s="316"/>
      <c r="AV721" s="317" t="s">
        <v>152</v>
      </c>
      <c r="AW721" s="142" t="s">
        <v>152</v>
      </c>
    </row>
    <row r="722" spans="1:49" s="142" customFormat="1">
      <c r="A722" s="142" t="s">
        <v>11679</v>
      </c>
      <c r="B722" s="315" t="s">
        <v>422</v>
      </c>
      <c r="C722" s="142" t="s">
        <v>3444</v>
      </c>
      <c r="D722" s="142" t="s">
        <v>3448</v>
      </c>
      <c r="E722" s="315" t="s">
        <v>11680</v>
      </c>
      <c r="F722" s="315" t="s">
        <v>1789</v>
      </c>
      <c r="G722" s="142" t="s">
        <v>1788</v>
      </c>
      <c r="H722" s="316" t="s">
        <v>3445</v>
      </c>
      <c r="I722" s="317">
        <v>14382</v>
      </c>
      <c r="J722" s="317">
        <v>0</v>
      </c>
      <c r="K722" s="317" t="s">
        <v>152</v>
      </c>
      <c r="L722" s="315">
        <v>13</v>
      </c>
      <c r="M722" s="315" t="s">
        <v>152</v>
      </c>
      <c r="N722" s="315" t="s">
        <v>152</v>
      </c>
      <c r="O722" s="315" t="s">
        <v>152</v>
      </c>
      <c r="P722" s="315" t="s">
        <v>13290</v>
      </c>
      <c r="Q722" s="315" t="s">
        <v>152</v>
      </c>
      <c r="R722" s="315" t="s">
        <v>152</v>
      </c>
      <c r="S722" s="315" t="s">
        <v>152</v>
      </c>
      <c r="T722" s="315" t="s">
        <v>152</v>
      </c>
      <c r="U722" s="315" t="s">
        <v>152</v>
      </c>
      <c r="V722" s="315" t="s">
        <v>152</v>
      </c>
      <c r="W722" s="142" t="s">
        <v>3879</v>
      </c>
      <c r="X722" s="142" t="s">
        <v>6492</v>
      </c>
      <c r="Y722" s="142" t="s">
        <v>152</v>
      </c>
      <c r="Z722" s="142" t="s">
        <v>3446</v>
      </c>
      <c r="AA722" s="315" t="s">
        <v>3447</v>
      </c>
      <c r="AB722" s="142" t="s">
        <v>11681</v>
      </c>
      <c r="AC722" s="142" t="s">
        <v>3446</v>
      </c>
      <c r="AD722" s="142" t="s">
        <v>3446</v>
      </c>
      <c r="AE722" s="142" t="s">
        <v>152</v>
      </c>
      <c r="AF722" s="315"/>
      <c r="AH722" s="318" t="s">
        <v>152</v>
      </c>
      <c r="AI722" s="315" t="s">
        <v>3446</v>
      </c>
      <c r="AJ722" s="315" t="s">
        <v>152</v>
      </c>
      <c r="AK722" s="142" t="s">
        <v>2949</v>
      </c>
      <c r="AL722" s="142" t="s">
        <v>1787</v>
      </c>
      <c r="AM722" s="316" t="s">
        <v>3880</v>
      </c>
      <c r="AN722" s="142" t="s">
        <v>152</v>
      </c>
      <c r="AO722" s="315" t="s">
        <v>1469</v>
      </c>
      <c r="AP722" s="315" t="s">
        <v>152</v>
      </c>
      <c r="AQ722" s="316"/>
      <c r="AR722" s="142" t="s">
        <v>152</v>
      </c>
      <c r="AS722" s="315" t="s">
        <v>150</v>
      </c>
      <c r="AT722" s="142" t="s">
        <v>152</v>
      </c>
      <c r="AU722" s="316"/>
      <c r="AV722" s="317" t="s">
        <v>152</v>
      </c>
      <c r="AW722" s="142" t="s">
        <v>152</v>
      </c>
    </row>
    <row r="723" spans="1:49" s="142" customFormat="1">
      <c r="A723" s="142" t="s">
        <v>8726</v>
      </c>
      <c r="B723" s="315" t="s">
        <v>1675</v>
      </c>
      <c r="C723" s="142" t="s">
        <v>3444</v>
      </c>
      <c r="D723" s="142" t="s">
        <v>3448</v>
      </c>
      <c r="E723" s="315" t="s">
        <v>8727</v>
      </c>
      <c r="F723" s="315" t="s">
        <v>1789</v>
      </c>
      <c r="G723" s="142" t="s">
        <v>1788</v>
      </c>
      <c r="H723" s="316" t="s">
        <v>3445</v>
      </c>
      <c r="I723" s="317">
        <v>13358</v>
      </c>
      <c r="J723" s="317">
        <v>0</v>
      </c>
      <c r="K723" s="317" t="s">
        <v>152</v>
      </c>
      <c r="L723" s="315">
        <v>16</v>
      </c>
      <c r="M723" s="315" t="s">
        <v>152</v>
      </c>
      <c r="N723" s="315" t="s">
        <v>152</v>
      </c>
      <c r="O723" s="315" t="s">
        <v>152</v>
      </c>
      <c r="P723" s="315" t="s">
        <v>12502</v>
      </c>
      <c r="Q723" s="315" t="s">
        <v>152</v>
      </c>
      <c r="R723" s="315" t="s">
        <v>152</v>
      </c>
      <c r="S723" s="315" t="s">
        <v>152</v>
      </c>
      <c r="T723" s="315" t="s">
        <v>152</v>
      </c>
      <c r="U723" s="315" t="s">
        <v>152</v>
      </c>
      <c r="V723" s="315" t="s">
        <v>152</v>
      </c>
      <c r="W723" s="142" t="s">
        <v>3482</v>
      </c>
      <c r="X723" s="142" t="s">
        <v>6492</v>
      </c>
      <c r="Y723" s="142" t="s">
        <v>152</v>
      </c>
      <c r="Z723" s="142" t="s">
        <v>3446</v>
      </c>
      <c r="AA723" s="315" t="s">
        <v>3447</v>
      </c>
      <c r="AB723" s="142" t="s">
        <v>8728</v>
      </c>
      <c r="AC723" s="142" t="s">
        <v>3446</v>
      </c>
      <c r="AD723" s="142" t="s">
        <v>3446</v>
      </c>
      <c r="AE723" s="142" t="s">
        <v>152</v>
      </c>
      <c r="AF723" s="315"/>
      <c r="AH723" s="318" t="s">
        <v>152</v>
      </c>
      <c r="AI723" s="315" t="s">
        <v>3446</v>
      </c>
      <c r="AJ723" s="315" t="s">
        <v>152</v>
      </c>
      <c r="AK723" s="142" t="s">
        <v>2950</v>
      </c>
      <c r="AL723" s="142" t="s">
        <v>1787</v>
      </c>
      <c r="AM723" s="316" t="s">
        <v>3483</v>
      </c>
      <c r="AN723" s="142" t="s">
        <v>152</v>
      </c>
      <c r="AO723" s="315" t="s">
        <v>1469</v>
      </c>
      <c r="AP723" s="315" t="s">
        <v>152</v>
      </c>
      <c r="AQ723" s="316"/>
      <c r="AR723" s="142" t="s">
        <v>152</v>
      </c>
      <c r="AS723" s="315" t="s">
        <v>150</v>
      </c>
      <c r="AT723" s="142" t="s">
        <v>152</v>
      </c>
      <c r="AU723" s="316"/>
      <c r="AV723" s="317" t="s">
        <v>152</v>
      </c>
      <c r="AW723" s="142" t="s">
        <v>152</v>
      </c>
    </row>
    <row r="724" spans="1:49" s="142" customFormat="1">
      <c r="A724" s="142" t="s">
        <v>11659</v>
      </c>
      <c r="B724" s="315" t="s">
        <v>449</v>
      </c>
      <c r="C724" s="142" t="s">
        <v>3444</v>
      </c>
      <c r="D724" s="142" t="s">
        <v>3448</v>
      </c>
      <c r="E724" s="315" t="s">
        <v>11660</v>
      </c>
      <c r="F724" s="315" t="s">
        <v>1789</v>
      </c>
      <c r="G724" s="142" t="s">
        <v>1788</v>
      </c>
      <c r="H724" s="316" t="s">
        <v>3445</v>
      </c>
      <c r="I724" s="317">
        <v>11419</v>
      </c>
      <c r="J724" s="317">
        <v>0</v>
      </c>
      <c r="K724" s="317" t="s">
        <v>152</v>
      </c>
      <c r="L724" s="315">
        <v>38</v>
      </c>
      <c r="M724" s="315" t="s">
        <v>152</v>
      </c>
      <c r="N724" s="315" t="s">
        <v>152</v>
      </c>
      <c r="O724" s="315" t="s">
        <v>152</v>
      </c>
      <c r="P724" s="315" t="s">
        <v>13284</v>
      </c>
      <c r="Q724" s="315" t="s">
        <v>152</v>
      </c>
      <c r="R724" s="315" t="s">
        <v>152</v>
      </c>
      <c r="S724" s="315" t="s">
        <v>152</v>
      </c>
      <c r="T724" s="315" t="s">
        <v>152</v>
      </c>
      <c r="U724" s="315" t="s">
        <v>152</v>
      </c>
      <c r="V724" s="315" t="s">
        <v>152</v>
      </c>
      <c r="W724" s="142" t="s">
        <v>3893</v>
      </c>
      <c r="X724" s="142" t="s">
        <v>6492</v>
      </c>
      <c r="Y724" s="142" t="s">
        <v>152</v>
      </c>
      <c r="Z724" s="142" t="s">
        <v>3446</v>
      </c>
      <c r="AA724" s="315" t="s">
        <v>3447</v>
      </c>
      <c r="AB724" s="142" t="s">
        <v>11661</v>
      </c>
      <c r="AC724" s="142" t="s">
        <v>3446</v>
      </c>
      <c r="AD724" s="142" t="s">
        <v>3446</v>
      </c>
      <c r="AE724" s="142" t="s">
        <v>152</v>
      </c>
      <c r="AF724" s="315"/>
      <c r="AH724" s="318" t="s">
        <v>152</v>
      </c>
      <c r="AI724" s="315" t="s">
        <v>3446</v>
      </c>
      <c r="AJ724" s="315" t="s">
        <v>152</v>
      </c>
      <c r="AK724" s="142" t="s">
        <v>2945</v>
      </c>
      <c r="AL724" s="142" t="s">
        <v>1787</v>
      </c>
      <c r="AM724" s="316" t="s">
        <v>3894</v>
      </c>
      <c r="AN724" s="142" t="s">
        <v>152</v>
      </c>
      <c r="AO724" s="315" t="s">
        <v>1469</v>
      </c>
      <c r="AP724" s="315" t="s">
        <v>152</v>
      </c>
      <c r="AQ724" s="316"/>
      <c r="AR724" s="142" t="s">
        <v>152</v>
      </c>
      <c r="AS724" s="315" t="s">
        <v>150</v>
      </c>
      <c r="AT724" s="142" t="s">
        <v>152</v>
      </c>
      <c r="AU724" s="316"/>
      <c r="AV724" s="317" t="s">
        <v>152</v>
      </c>
      <c r="AW724" s="142" t="s">
        <v>152</v>
      </c>
    </row>
    <row r="725" spans="1:49" s="142" customFormat="1">
      <c r="A725" s="142" t="s">
        <v>11636</v>
      </c>
      <c r="B725" s="315" t="s">
        <v>448</v>
      </c>
      <c r="C725" s="142" t="s">
        <v>3444</v>
      </c>
      <c r="D725" s="142" t="s">
        <v>3448</v>
      </c>
      <c r="E725" s="315" t="s">
        <v>11637</v>
      </c>
      <c r="F725" s="315" t="s">
        <v>1789</v>
      </c>
      <c r="G725" s="142" t="s">
        <v>1788</v>
      </c>
      <c r="H725" s="316" t="s">
        <v>3445</v>
      </c>
      <c r="I725" s="317">
        <v>9910</v>
      </c>
      <c r="J725" s="317">
        <v>0</v>
      </c>
      <c r="K725" s="317" t="s">
        <v>152</v>
      </c>
      <c r="L725" s="315">
        <v>0</v>
      </c>
      <c r="M725" s="315" t="s">
        <v>152</v>
      </c>
      <c r="N725" s="315" t="s">
        <v>152</v>
      </c>
      <c r="O725" s="315" t="s">
        <v>152</v>
      </c>
      <c r="P725" s="315" t="s">
        <v>13275</v>
      </c>
      <c r="Q725" s="315" t="s">
        <v>152</v>
      </c>
      <c r="R725" s="315" t="s">
        <v>152</v>
      </c>
      <c r="S725" s="315" t="s">
        <v>152</v>
      </c>
      <c r="T725" s="315" t="s">
        <v>152</v>
      </c>
      <c r="U725" s="315" t="s">
        <v>152</v>
      </c>
      <c r="V725" s="315" t="s">
        <v>152</v>
      </c>
      <c r="W725" s="142" t="s">
        <v>3906</v>
      </c>
      <c r="X725" s="142" t="s">
        <v>6492</v>
      </c>
      <c r="Y725" s="142" t="s">
        <v>152</v>
      </c>
      <c r="Z725" s="142" t="s">
        <v>3446</v>
      </c>
      <c r="AA725" s="315" t="s">
        <v>3447</v>
      </c>
      <c r="AB725" s="142" t="s">
        <v>11638</v>
      </c>
      <c r="AC725" s="142" t="s">
        <v>3446</v>
      </c>
      <c r="AD725" s="142" t="s">
        <v>3446</v>
      </c>
      <c r="AE725" s="142" t="s">
        <v>152</v>
      </c>
      <c r="AF725" s="315"/>
      <c r="AH725" s="318" t="s">
        <v>152</v>
      </c>
      <c r="AI725" s="315" t="s">
        <v>3446</v>
      </c>
      <c r="AJ725" s="315" t="s">
        <v>152</v>
      </c>
      <c r="AK725" s="142" t="s">
        <v>2940</v>
      </c>
      <c r="AL725" s="142" t="s">
        <v>1787</v>
      </c>
      <c r="AM725" s="316" t="s">
        <v>3907</v>
      </c>
      <c r="AN725" s="142" t="s">
        <v>152</v>
      </c>
      <c r="AO725" s="315" t="s">
        <v>1469</v>
      </c>
      <c r="AP725" s="315" t="s">
        <v>152</v>
      </c>
      <c r="AQ725" s="316"/>
      <c r="AR725" s="142" t="s">
        <v>152</v>
      </c>
      <c r="AS725" s="315" t="s">
        <v>150</v>
      </c>
      <c r="AT725" s="142" t="s">
        <v>152</v>
      </c>
      <c r="AU725" s="316"/>
      <c r="AV725" s="317" t="s">
        <v>152</v>
      </c>
      <c r="AW725" s="142" t="s">
        <v>152</v>
      </c>
    </row>
    <row r="726" spans="1:49" s="142" customFormat="1">
      <c r="A726" s="142" t="s">
        <v>11676</v>
      </c>
      <c r="B726" s="315" t="s">
        <v>447</v>
      </c>
      <c r="C726" s="142" t="s">
        <v>3444</v>
      </c>
      <c r="D726" s="142" t="s">
        <v>3448</v>
      </c>
      <c r="E726" s="315" t="s">
        <v>11677</v>
      </c>
      <c r="F726" s="315" t="s">
        <v>1789</v>
      </c>
      <c r="G726" s="142" t="s">
        <v>1788</v>
      </c>
      <c r="H726" s="316" t="s">
        <v>3445</v>
      </c>
      <c r="I726" s="317">
        <v>16806</v>
      </c>
      <c r="J726" s="317">
        <v>0</v>
      </c>
      <c r="K726" s="317" t="s">
        <v>152</v>
      </c>
      <c r="L726" s="315">
        <v>18</v>
      </c>
      <c r="M726" s="315" t="s">
        <v>152</v>
      </c>
      <c r="N726" s="315" t="s">
        <v>152</v>
      </c>
      <c r="O726" s="315" t="s">
        <v>152</v>
      </c>
      <c r="P726" s="315" t="s">
        <v>13289</v>
      </c>
      <c r="Q726" s="315" t="s">
        <v>152</v>
      </c>
      <c r="R726" s="315" t="s">
        <v>152</v>
      </c>
      <c r="S726" s="315" t="s">
        <v>152</v>
      </c>
      <c r="T726" s="315" t="s">
        <v>152</v>
      </c>
      <c r="U726" s="315" t="s">
        <v>152</v>
      </c>
      <c r="V726" s="315" t="s">
        <v>152</v>
      </c>
      <c r="W726" s="142" t="s">
        <v>3881</v>
      </c>
      <c r="X726" s="142" t="s">
        <v>6492</v>
      </c>
      <c r="Y726" s="142" t="s">
        <v>152</v>
      </c>
      <c r="Z726" s="142" t="s">
        <v>3446</v>
      </c>
      <c r="AA726" s="315" t="s">
        <v>3447</v>
      </c>
      <c r="AB726" s="142" t="s">
        <v>11678</v>
      </c>
      <c r="AC726" s="142" t="s">
        <v>3446</v>
      </c>
      <c r="AD726" s="142" t="s">
        <v>3446</v>
      </c>
      <c r="AE726" s="142" t="s">
        <v>152</v>
      </c>
      <c r="AF726" s="315"/>
      <c r="AH726" s="318" t="s">
        <v>152</v>
      </c>
      <c r="AI726" s="315" t="s">
        <v>3446</v>
      </c>
      <c r="AJ726" s="315" t="s">
        <v>152</v>
      </c>
      <c r="AK726" s="142" t="s">
        <v>2948</v>
      </c>
      <c r="AL726" s="142" t="s">
        <v>1787</v>
      </c>
      <c r="AM726" s="316" t="s">
        <v>3882</v>
      </c>
      <c r="AN726" s="142" t="s">
        <v>152</v>
      </c>
      <c r="AO726" s="315" t="s">
        <v>1469</v>
      </c>
      <c r="AP726" s="315" t="s">
        <v>152</v>
      </c>
      <c r="AQ726" s="316"/>
      <c r="AR726" s="142" t="s">
        <v>152</v>
      </c>
      <c r="AS726" s="315" t="s">
        <v>150</v>
      </c>
      <c r="AT726" s="142" t="s">
        <v>152</v>
      </c>
      <c r="AU726" s="316"/>
      <c r="AV726" s="317" t="s">
        <v>152</v>
      </c>
      <c r="AW726" s="142" t="s">
        <v>152</v>
      </c>
    </row>
    <row r="727" spans="1:49" s="142" customFormat="1">
      <c r="A727" s="142" t="s">
        <v>11665</v>
      </c>
      <c r="B727" s="315" t="s">
        <v>446</v>
      </c>
      <c r="C727" s="142" t="s">
        <v>3444</v>
      </c>
      <c r="D727" s="142" t="s">
        <v>3448</v>
      </c>
      <c r="E727" s="315" t="s">
        <v>11666</v>
      </c>
      <c r="F727" s="315" t="s">
        <v>1789</v>
      </c>
      <c r="G727" s="142" t="s">
        <v>1788</v>
      </c>
      <c r="H727" s="316" t="s">
        <v>3445</v>
      </c>
      <c r="I727" s="317">
        <v>12196</v>
      </c>
      <c r="J727" s="317">
        <v>0</v>
      </c>
      <c r="K727" s="317" t="s">
        <v>152</v>
      </c>
      <c r="L727" s="315">
        <v>19</v>
      </c>
      <c r="M727" s="315" t="s">
        <v>152</v>
      </c>
      <c r="N727" s="315" t="s">
        <v>152</v>
      </c>
      <c r="O727" s="315" t="s">
        <v>152</v>
      </c>
      <c r="P727" s="315" t="s">
        <v>13286</v>
      </c>
      <c r="Q727" s="315" t="s">
        <v>152</v>
      </c>
      <c r="R727" s="315" t="s">
        <v>152</v>
      </c>
      <c r="S727" s="315" t="s">
        <v>152</v>
      </c>
      <c r="T727" s="315" t="s">
        <v>152</v>
      </c>
      <c r="U727" s="315" t="s">
        <v>152</v>
      </c>
      <c r="V727" s="315" t="s">
        <v>152</v>
      </c>
      <c r="W727" s="142" t="s">
        <v>3887</v>
      </c>
      <c r="X727" s="142" t="s">
        <v>6492</v>
      </c>
      <c r="Y727" s="142" t="s">
        <v>152</v>
      </c>
      <c r="Z727" s="142" t="s">
        <v>3446</v>
      </c>
      <c r="AA727" s="315" t="s">
        <v>3447</v>
      </c>
      <c r="AB727" s="142" t="s">
        <v>11667</v>
      </c>
      <c r="AC727" s="142" t="s">
        <v>3446</v>
      </c>
      <c r="AD727" s="142" t="s">
        <v>3446</v>
      </c>
      <c r="AE727" s="142" t="s">
        <v>152</v>
      </c>
      <c r="AF727" s="315"/>
      <c r="AH727" s="318" t="s">
        <v>152</v>
      </c>
      <c r="AI727" s="315" t="s">
        <v>3446</v>
      </c>
      <c r="AJ727" s="315" t="s">
        <v>152</v>
      </c>
      <c r="AK727" s="142" t="s">
        <v>2942</v>
      </c>
      <c r="AL727" s="142" t="s">
        <v>1787</v>
      </c>
      <c r="AM727" s="316" t="s">
        <v>3888</v>
      </c>
      <c r="AN727" s="142" t="s">
        <v>152</v>
      </c>
      <c r="AO727" s="315" t="s">
        <v>1469</v>
      </c>
      <c r="AP727" s="315" t="s">
        <v>152</v>
      </c>
      <c r="AQ727" s="316"/>
      <c r="AR727" s="142" t="s">
        <v>152</v>
      </c>
      <c r="AS727" s="315" t="s">
        <v>150</v>
      </c>
      <c r="AT727" s="142" t="s">
        <v>152</v>
      </c>
      <c r="AU727" s="316"/>
      <c r="AV727" s="317" t="s">
        <v>152</v>
      </c>
      <c r="AW727" s="142" t="s">
        <v>152</v>
      </c>
    </row>
    <row r="728" spans="1:49" s="142" customFormat="1">
      <c r="A728" s="142" t="s">
        <v>11653</v>
      </c>
      <c r="B728" s="315" t="s">
        <v>445</v>
      </c>
      <c r="C728" s="142" t="s">
        <v>3444</v>
      </c>
      <c r="D728" s="142" t="s">
        <v>3448</v>
      </c>
      <c r="E728" s="315" t="s">
        <v>11654</v>
      </c>
      <c r="F728" s="315" t="s">
        <v>1789</v>
      </c>
      <c r="G728" s="142" t="s">
        <v>1788</v>
      </c>
      <c r="H728" s="316" t="s">
        <v>3445</v>
      </c>
      <c r="I728" s="317">
        <v>13250</v>
      </c>
      <c r="J728" s="317">
        <v>0</v>
      </c>
      <c r="K728" s="317" t="s">
        <v>152</v>
      </c>
      <c r="L728" s="315">
        <v>0</v>
      </c>
      <c r="M728" s="315" t="s">
        <v>152</v>
      </c>
      <c r="N728" s="315" t="s">
        <v>152</v>
      </c>
      <c r="O728" s="315" t="s">
        <v>152</v>
      </c>
      <c r="P728" s="315" t="s">
        <v>13282</v>
      </c>
      <c r="Q728" s="315" t="s">
        <v>152</v>
      </c>
      <c r="R728" s="315" t="s">
        <v>152</v>
      </c>
      <c r="S728" s="315" t="s">
        <v>152</v>
      </c>
      <c r="T728" s="315" t="s">
        <v>152</v>
      </c>
      <c r="U728" s="315" t="s">
        <v>152</v>
      </c>
      <c r="V728" s="315" t="s">
        <v>152</v>
      </c>
      <c r="W728" s="142" t="s">
        <v>3897</v>
      </c>
      <c r="X728" s="142" t="s">
        <v>6492</v>
      </c>
      <c r="Y728" s="142" t="s">
        <v>152</v>
      </c>
      <c r="Z728" s="142" t="s">
        <v>3446</v>
      </c>
      <c r="AA728" s="315" t="s">
        <v>3447</v>
      </c>
      <c r="AB728" s="142" t="s">
        <v>11655</v>
      </c>
      <c r="AC728" s="142" t="s">
        <v>3446</v>
      </c>
      <c r="AD728" s="142" t="s">
        <v>3446</v>
      </c>
      <c r="AE728" s="142" t="s">
        <v>152</v>
      </c>
      <c r="AF728" s="315"/>
      <c r="AH728" s="318" t="s">
        <v>152</v>
      </c>
      <c r="AI728" s="315" t="s">
        <v>3446</v>
      </c>
      <c r="AJ728" s="315" t="s">
        <v>152</v>
      </c>
      <c r="AK728" s="142" t="s">
        <v>2946</v>
      </c>
      <c r="AL728" s="142" t="s">
        <v>1787</v>
      </c>
      <c r="AM728" s="316" t="s">
        <v>3898</v>
      </c>
      <c r="AN728" s="142" t="s">
        <v>152</v>
      </c>
      <c r="AO728" s="315" t="s">
        <v>1469</v>
      </c>
      <c r="AP728" s="315" t="s">
        <v>152</v>
      </c>
      <c r="AQ728" s="316"/>
      <c r="AR728" s="142" t="s">
        <v>152</v>
      </c>
      <c r="AS728" s="315" t="s">
        <v>150</v>
      </c>
      <c r="AT728" s="142" t="s">
        <v>152</v>
      </c>
      <c r="AU728" s="316"/>
      <c r="AV728" s="317" t="s">
        <v>152</v>
      </c>
      <c r="AW728" s="142" t="s">
        <v>152</v>
      </c>
    </row>
    <row r="729" spans="1:49" s="142" customFormat="1">
      <c r="A729" s="142" t="s">
        <v>11670</v>
      </c>
      <c r="B729" s="315" t="s">
        <v>389</v>
      </c>
      <c r="C729" s="142" t="s">
        <v>3444</v>
      </c>
      <c r="D729" s="142" t="s">
        <v>3448</v>
      </c>
      <c r="E729" s="315" t="s">
        <v>11671</v>
      </c>
      <c r="F729" s="315" t="s">
        <v>1789</v>
      </c>
      <c r="G729" s="142" t="s">
        <v>1788</v>
      </c>
      <c r="H729" s="316" t="s">
        <v>3445</v>
      </c>
      <c r="I729" s="317">
        <v>15546</v>
      </c>
      <c r="J729" s="317">
        <v>0</v>
      </c>
      <c r="K729" s="317" t="s">
        <v>152</v>
      </c>
      <c r="L729" s="315">
        <v>40</v>
      </c>
      <c r="M729" s="315" t="s">
        <v>152</v>
      </c>
      <c r="N729" s="315" t="s">
        <v>152</v>
      </c>
      <c r="O729" s="315" t="s">
        <v>152</v>
      </c>
      <c r="P729" s="315" t="s">
        <v>13287</v>
      </c>
      <c r="Q729" s="315" t="s">
        <v>152</v>
      </c>
      <c r="R729" s="315" t="s">
        <v>152</v>
      </c>
      <c r="S729" s="315" t="s">
        <v>152</v>
      </c>
      <c r="T729" s="315" t="s">
        <v>152</v>
      </c>
      <c r="U729" s="315" t="s">
        <v>152</v>
      </c>
      <c r="V729" s="315" t="s">
        <v>152</v>
      </c>
      <c r="W729" s="142" t="s">
        <v>3883</v>
      </c>
      <c r="X729" s="142" t="s">
        <v>6492</v>
      </c>
      <c r="Y729" s="142" t="s">
        <v>152</v>
      </c>
      <c r="Z729" s="142" t="s">
        <v>3446</v>
      </c>
      <c r="AA729" s="315" t="s">
        <v>3447</v>
      </c>
      <c r="AB729" s="142" t="s">
        <v>11672</v>
      </c>
      <c r="AC729" s="142" t="s">
        <v>3446</v>
      </c>
      <c r="AD729" s="142" t="s">
        <v>3446</v>
      </c>
      <c r="AE729" s="142" t="s">
        <v>152</v>
      </c>
      <c r="AF729" s="315"/>
      <c r="AH729" s="318" t="s">
        <v>152</v>
      </c>
      <c r="AI729" s="315" t="s">
        <v>3446</v>
      </c>
      <c r="AJ729" s="315" t="s">
        <v>152</v>
      </c>
      <c r="AK729" s="142" t="s">
        <v>2951</v>
      </c>
      <c r="AL729" s="142" t="s">
        <v>1787</v>
      </c>
      <c r="AM729" s="316" t="s">
        <v>3884</v>
      </c>
      <c r="AN729" s="142" t="s">
        <v>152</v>
      </c>
      <c r="AO729" s="315" t="s">
        <v>1469</v>
      </c>
      <c r="AP729" s="315" t="s">
        <v>152</v>
      </c>
      <c r="AQ729" s="316"/>
      <c r="AR729" s="142" t="s">
        <v>152</v>
      </c>
      <c r="AS729" s="315" t="s">
        <v>150</v>
      </c>
      <c r="AT729" s="142" t="s">
        <v>152</v>
      </c>
      <c r="AU729" s="316"/>
      <c r="AV729" s="317" t="s">
        <v>152</v>
      </c>
      <c r="AW729" s="142" t="s">
        <v>152</v>
      </c>
    </row>
    <row r="730" spans="1:49" s="142" customFormat="1">
      <c r="A730" s="142" t="s">
        <v>11668</v>
      </c>
      <c r="B730" s="315" t="s">
        <v>461</v>
      </c>
      <c r="C730" s="142" t="s">
        <v>3444</v>
      </c>
      <c r="D730" s="142" t="s">
        <v>3448</v>
      </c>
      <c r="E730" s="315" t="s">
        <v>13395</v>
      </c>
      <c r="F730" s="315" t="s">
        <v>1789</v>
      </c>
      <c r="G730" s="142" t="s">
        <v>1788</v>
      </c>
      <c r="H730" s="316" t="s">
        <v>3445</v>
      </c>
      <c r="I730" s="317">
        <v>13142</v>
      </c>
      <c r="J730" s="317">
        <v>0</v>
      </c>
      <c r="K730" s="317" t="s">
        <v>152</v>
      </c>
      <c r="L730" s="315">
        <v>30</v>
      </c>
      <c r="M730" s="315" t="s">
        <v>152</v>
      </c>
      <c r="N730" s="315" t="s">
        <v>152</v>
      </c>
      <c r="O730" s="315" t="s">
        <v>152</v>
      </c>
      <c r="P730" s="315" t="s">
        <v>13703</v>
      </c>
      <c r="Q730" s="315" t="s">
        <v>152</v>
      </c>
      <c r="R730" s="315" t="s">
        <v>152</v>
      </c>
      <c r="S730" s="315" t="s">
        <v>152</v>
      </c>
      <c r="T730" s="315" t="s">
        <v>152</v>
      </c>
      <c r="U730" s="315" t="s">
        <v>152</v>
      </c>
      <c r="V730" s="315" t="s">
        <v>152</v>
      </c>
      <c r="W730" s="142" t="s">
        <v>3889</v>
      </c>
      <c r="X730" s="142" t="s">
        <v>6492</v>
      </c>
      <c r="Y730" s="142" t="s">
        <v>152</v>
      </c>
      <c r="Z730" s="142" t="s">
        <v>3446</v>
      </c>
      <c r="AA730" s="315" t="s">
        <v>3447</v>
      </c>
      <c r="AB730" s="142" t="s">
        <v>11669</v>
      </c>
      <c r="AC730" s="142" t="s">
        <v>3446</v>
      </c>
      <c r="AD730" s="142" t="s">
        <v>3446</v>
      </c>
      <c r="AE730" s="142" t="s">
        <v>152</v>
      </c>
      <c r="AF730" s="315"/>
      <c r="AH730" s="318" t="s">
        <v>152</v>
      </c>
      <c r="AI730" s="315" t="s">
        <v>3446</v>
      </c>
      <c r="AJ730" s="315" t="s">
        <v>152</v>
      </c>
      <c r="AK730" s="142" t="s">
        <v>2947</v>
      </c>
      <c r="AL730" s="142" t="s">
        <v>1787</v>
      </c>
      <c r="AM730" s="316" t="s">
        <v>3890</v>
      </c>
      <c r="AN730" s="142" t="s">
        <v>152</v>
      </c>
      <c r="AO730" s="315" t="s">
        <v>1469</v>
      </c>
      <c r="AP730" s="315" t="s">
        <v>152</v>
      </c>
      <c r="AQ730" s="316"/>
      <c r="AR730" s="142" t="s">
        <v>152</v>
      </c>
      <c r="AS730" s="315" t="s">
        <v>150</v>
      </c>
      <c r="AT730" s="142" t="s">
        <v>152</v>
      </c>
      <c r="AU730" s="316"/>
      <c r="AV730" s="317" t="s">
        <v>152</v>
      </c>
      <c r="AW730" s="142" t="s">
        <v>152</v>
      </c>
    </row>
    <row r="731" spans="1:49" s="142" customFormat="1">
      <c r="A731" s="142" t="s">
        <v>11090</v>
      </c>
      <c r="B731" s="315" t="s">
        <v>5086</v>
      </c>
      <c r="C731" s="142" t="s">
        <v>3444</v>
      </c>
      <c r="D731" s="142" t="s">
        <v>5350</v>
      </c>
      <c r="E731" s="315" t="s">
        <v>11091</v>
      </c>
      <c r="F731" s="315" t="s">
        <v>1789</v>
      </c>
      <c r="G731" s="142" t="s">
        <v>1788</v>
      </c>
      <c r="H731" s="316" t="s">
        <v>3445</v>
      </c>
      <c r="I731" s="317">
        <v>13357</v>
      </c>
      <c r="J731" s="317">
        <v>0</v>
      </c>
      <c r="K731" s="317" t="s">
        <v>152</v>
      </c>
      <c r="L731" s="315">
        <v>71</v>
      </c>
      <c r="M731" s="315" t="s">
        <v>152</v>
      </c>
      <c r="N731" s="315" t="s">
        <v>152</v>
      </c>
      <c r="O731" s="315" t="s">
        <v>152</v>
      </c>
      <c r="P731" s="315" t="s">
        <v>13143</v>
      </c>
      <c r="Q731" s="315" t="s">
        <v>152</v>
      </c>
      <c r="R731" s="315" t="s">
        <v>152</v>
      </c>
      <c r="S731" s="315" t="s">
        <v>152</v>
      </c>
      <c r="T731" s="315" t="s">
        <v>152</v>
      </c>
      <c r="U731" s="315" t="s">
        <v>152</v>
      </c>
      <c r="V731" s="315" t="s">
        <v>152</v>
      </c>
      <c r="W731" s="142" t="s">
        <v>5363</v>
      </c>
      <c r="X731" s="142" t="s">
        <v>6492</v>
      </c>
      <c r="Y731" s="142" t="s">
        <v>152</v>
      </c>
      <c r="Z731" s="142" t="s">
        <v>3446</v>
      </c>
      <c r="AA731" s="315" t="s">
        <v>3447</v>
      </c>
      <c r="AB731" s="142" t="s">
        <v>11092</v>
      </c>
      <c r="AC731" s="142" t="s">
        <v>3446</v>
      </c>
      <c r="AD731" s="142" t="s">
        <v>3446</v>
      </c>
      <c r="AE731" s="142" t="s">
        <v>152</v>
      </c>
      <c r="AF731" s="315"/>
      <c r="AH731" s="318" t="s">
        <v>152</v>
      </c>
      <c r="AI731" s="315" t="s">
        <v>3446</v>
      </c>
      <c r="AJ731" s="315" t="s">
        <v>152</v>
      </c>
      <c r="AK731" s="142" t="s">
        <v>152</v>
      </c>
      <c r="AL731" s="142" t="s">
        <v>1787</v>
      </c>
      <c r="AM731" s="316" t="s">
        <v>5364</v>
      </c>
      <c r="AN731" s="142" t="s">
        <v>152</v>
      </c>
      <c r="AO731" s="315" t="s">
        <v>1469</v>
      </c>
      <c r="AP731" s="315" t="s">
        <v>152</v>
      </c>
      <c r="AQ731" s="316"/>
      <c r="AR731" s="142" t="s">
        <v>152</v>
      </c>
      <c r="AS731" s="315" t="s">
        <v>150</v>
      </c>
      <c r="AT731" s="142" t="s">
        <v>152</v>
      </c>
      <c r="AU731" s="316"/>
      <c r="AV731" s="317" t="s">
        <v>152</v>
      </c>
      <c r="AW731" s="142" t="s">
        <v>152</v>
      </c>
    </row>
    <row r="732" spans="1:49" s="142" customFormat="1">
      <c r="A732" s="142" t="s">
        <v>10418</v>
      </c>
      <c r="B732" s="315" t="s">
        <v>4802</v>
      </c>
      <c r="C732" s="142" t="s">
        <v>3444</v>
      </c>
      <c r="D732" s="142" t="s">
        <v>5350</v>
      </c>
      <c r="E732" s="315" t="s">
        <v>10419</v>
      </c>
      <c r="F732" s="315" t="s">
        <v>1789</v>
      </c>
      <c r="G732" s="142" t="s">
        <v>1788</v>
      </c>
      <c r="H732" s="316" t="s">
        <v>3445</v>
      </c>
      <c r="I732" s="317">
        <v>17560</v>
      </c>
      <c r="J732" s="317">
        <v>0</v>
      </c>
      <c r="K732" s="317" t="s">
        <v>152</v>
      </c>
      <c r="L732" s="315">
        <v>0</v>
      </c>
      <c r="M732" s="315" t="s">
        <v>152</v>
      </c>
      <c r="N732" s="315" t="s">
        <v>152</v>
      </c>
      <c r="O732" s="315" t="s">
        <v>152</v>
      </c>
      <c r="P732" s="315" t="s">
        <v>12985</v>
      </c>
      <c r="Q732" s="315" t="s">
        <v>152</v>
      </c>
      <c r="R732" s="315" t="s">
        <v>152</v>
      </c>
      <c r="S732" s="315" t="s">
        <v>152</v>
      </c>
      <c r="T732" s="315" t="s">
        <v>152</v>
      </c>
      <c r="U732" s="315" t="s">
        <v>152</v>
      </c>
      <c r="V732" s="315" t="s">
        <v>152</v>
      </c>
      <c r="W732" s="142" t="s">
        <v>5444</v>
      </c>
      <c r="X732" s="142" t="s">
        <v>6492</v>
      </c>
      <c r="Y732" s="142" t="s">
        <v>152</v>
      </c>
      <c r="Z732" s="142" t="s">
        <v>3446</v>
      </c>
      <c r="AA732" s="315" t="s">
        <v>3447</v>
      </c>
      <c r="AB732" s="142" t="s">
        <v>10420</v>
      </c>
      <c r="AC732" s="142" t="s">
        <v>3446</v>
      </c>
      <c r="AD732" s="142" t="s">
        <v>3446</v>
      </c>
      <c r="AE732" s="142" t="s">
        <v>152</v>
      </c>
      <c r="AF732" s="315"/>
      <c r="AH732" s="318" t="s">
        <v>152</v>
      </c>
      <c r="AI732" s="315" t="s">
        <v>3446</v>
      </c>
      <c r="AJ732" s="315" t="s">
        <v>152</v>
      </c>
      <c r="AK732" s="142" t="s">
        <v>152</v>
      </c>
      <c r="AL732" s="142" t="s">
        <v>1787</v>
      </c>
      <c r="AM732" s="316" t="s">
        <v>5445</v>
      </c>
      <c r="AN732" s="142" t="s">
        <v>152</v>
      </c>
      <c r="AO732" s="315" t="s">
        <v>1469</v>
      </c>
      <c r="AP732" s="315" t="s">
        <v>152</v>
      </c>
      <c r="AQ732" s="316"/>
      <c r="AR732" s="142" t="s">
        <v>152</v>
      </c>
      <c r="AS732" s="315" t="s">
        <v>150</v>
      </c>
      <c r="AT732" s="142" t="s">
        <v>152</v>
      </c>
      <c r="AU732" s="316"/>
      <c r="AV732" s="317" t="s">
        <v>152</v>
      </c>
      <c r="AW732" s="142" t="s">
        <v>152</v>
      </c>
    </row>
    <row r="733" spans="1:49" s="142" customFormat="1">
      <c r="A733" s="142" t="s">
        <v>9718</v>
      </c>
      <c r="B733" s="315" t="s">
        <v>5090</v>
      </c>
      <c r="C733" s="142" t="s">
        <v>3444</v>
      </c>
      <c r="D733" s="142" t="s">
        <v>5350</v>
      </c>
      <c r="E733" s="315" t="s">
        <v>9719</v>
      </c>
      <c r="F733" s="315" t="s">
        <v>1789</v>
      </c>
      <c r="G733" s="142" t="s">
        <v>1788</v>
      </c>
      <c r="H733" s="316" t="s">
        <v>3445</v>
      </c>
      <c r="I733" s="317">
        <v>16483</v>
      </c>
      <c r="J733" s="317">
        <v>0</v>
      </c>
      <c r="K733" s="317" t="s">
        <v>152</v>
      </c>
      <c r="L733" s="315">
        <v>16</v>
      </c>
      <c r="M733" s="315" t="s">
        <v>152</v>
      </c>
      <c r="N733" s="315" t="s">
        <v>152</v>
      </c>
      <c r="O733" s="315" t="s">
        <v>152</v>
      </c>
      <c r="P733" s="315" t="s">
        <v>12732</v>
      </c>
      <c r="Q733" s="315" t="s">
        <v>152</v>
      </c>
      <c r="R733" s="315" t="s">
        <v>152</v>
      </c>
      <c r="S733" s="315" t="s">
        <v>152</v>
      </c>
      <c r="T733" s="315" t="s">
        <v>152</v>
      </c>
      <c r="U733" s="315" t="s">
        <v>152</v>
      </c>
      <c r="V733" s="315" t="s">
        <v>152</v>
      </c>
      <c r="W733" s="142" t="s">
        <v>5417</v>
      </c>
      <c r="X733" s="142" t="s">
        <v>6492</v>
      </c>
      <c r="Y733" s="142" t="s">
        <v>152</v>
      </c>
      <c r="Z733" s="142" t="s">
        <v>3446</v>
      </c>
      <c r="AA733" s="315" t="s">
        <v>3447</v>
      </c>
      <c r="AB733" s="142" t="s">
        <v>9720</v>
      </c>
      <c r="AC733" s="142" t="s">
        <v>3446</v>
      </c>
      <c r="AD733" s="142" t="s">
        <v>3446</v>
      </c>
      <c r="AE733" s="142" t="s">
        <v>152</v>
      </c>
      <c r="AF733" s="315"/>
      <c r="AH733" s="318" t="s">
        <v>152</v>
      </c>
      <c r="AI733" s="315" t="s">
        <v>3446</v>
      </c>
      <c r="AJ733" s="315" t="s">
        <v>152</v>
      </c>
      <c r="AK733" s="142" t="s">
        <v>152</v>
      </c>
      <c r="AL733" s="142" t="s">
        <v>1787</v>
      </c>
      <c r="AM733" s="316" t="s">
        <v>5418</v>
      </c>
      <c r="AN733" s="142" t="s">
        <v>152</v>
      </c>
      <c r="AO733" s="315" t="s">
        <v>1469</v>
      </c>
      <c r="AP733" s="315" t="s">
        <v>152</v>
      </c>
      <c r="AQ733" s="316"/>
      <c r="AR733" s="142" t="s">
        <v>152</v>
      </c>
      <c r="AS733" s="315" t="s">
        <v>150</v>
      </c>
      <c r="AT733" s="142" t="s">
        <v>152</v>
      </c>
      <c r="AU733" s="316"/>
      <c r="AV733" s="317" t="s">
        <v>152</v>
      </c>
      <c r="AW733" s="142" t="s">
        <v>152</v>
      </c>
    </row>
    <row r="734" spans="1:49" s="142" customFormat="1">
      <c r="A734" s="142" t="s">
        <v>9953</v>
      </c>
      <c r="B734" s="315" t="s">
        <v>5093</v>
      </c>
      <c r="C734" s="142" t="s">
        <v>3444</v>
      </c>
      <c r="D734" s="142" t="s">
        <v>5350</v>
      </c>
      <c r="E734" s="315" t="s">
        <v>9954</v>
      </c>
      <c r="F734" s="315" t="s">
        <v>1789</v>
      </c>
      <c r="G734" s="142" t="s">
        <v>1788</v>
      </c>
      <c r="H734" s="316" t="s">
        <v>3445</v>
      </c>
      <c r="I734" s="317">
        <v>17667</v>
      </c>
      <c r="J734" s="317">
        <v>0</v>
      </c>
      <c r="K734" s="317" t="s">
        <v>152</v>
      </c>
      <c r="L734" s="315">
        <v>46</v>
      </c>
      <c r="M734" s="315" t="s">
        <v>152</v>
      </c>
      <c r="N734" s="315" t="s">
        <v>152</v>
      </c>
      <c r="O734" s="315" t="s">
        <v>152</v>
      </c>
      <c r="P734" s="315" t="s">
        <v>12814</v>
      </c>
      <c r="Q734" s="315" t="s">
        <v>152</v>
      </c>
      <c r="R734" s="315" t="s">
        <v>152</v>
      </c>
      <c r="S734" s="315" t="s">
        <v>152</v>
      </c>
      <c r="T734" s="315" t="s">
        <v>152</v>
      </c>
      <c r="U734" s="315" t="s">
        <v>152</v>
      </c>
      <c r="V734" s="315" t="s">
        <v>152</v>
      </c>
      <c r="W734" s="142" t="s">
        <v>5476</v>
      </c>
      <c r="X734" s="142" t="s">
        <v>6492</v>
      </c>
      <c r="Y734" s="142" t="s">
        <v>152</v>
      </c>
      <c r="Z734" s="142" t="s">
        <v>3446</v>
      </c>
      <c r="AA734" s="315" t="s">
        <v>3447</v>
      </c>
      <c r="AB734" s="142" t="s">
        <v>9955</v>
      </c>
      <c r="AC734" s="142" t="s">
        <v>3446</v>
      </c>
      <c r="AD734" s="142" t="s">
        <v>3446</v>
      </c>
      <c r="AE734" s="142" t="s">
        <v>152</v>
      </c>
      <c r="AF734" s="315"/>
      <c r="AH734" s="318" t="s">
        <v>152</v>
      </c>
      <c r="AI734" s="315" t="s">
        <v>3446</v>
      </c>
      <c r="AJ734" s="315" t="s">
        <v>152</v>
      </c>
      <c r="AK734" s="142" t="s">
        <v>152</v>
      </c>
      <c r="AL734" s="142" t="s">
        <v>1787</v>
      </c>
      <c r="AM734" s="316" t="s">
        <v>5477</v>
      </c>
      <c r="AN734" s="142" t="s">
        <v>152</v>
      </c>
      <c r="AO734" s="315" t="s">
        <v>1469</v>
      </c>
      <c r="AP734" s="315" t="s">
        <v>152</v>
      </c>
      <c r="AQ734" s="316"/>
      <c r="AR734" s="142" t="s">
        <v>152</v>
      </c>
      <c r="AS734" s="315" t="s">
        <v>150</v>
      </c>
      <c r="AT734" s="142" t="s">
        <v>152</v>
      </c>
      <c r="AU734" s="316"/>
      <c r="AV734" s="317" t="s">
        <v>152</v>
      </c>
      <c r="AW734" s="142" t="s">
        <v>152</v>
      </c>
    </row>
    <row r="735" spans="1:49" s="142" customFormat="1">
      <c r="A735" s="142" t="s">
        <v>11105</v>
      </c>
      <c r="B735" s="315" t="s">
        <v>4804</v>
      </c>
      <c r="C735" s="142" t="s">
        <v>3444</v>
      </c>
      <c r="D735" s="142" t="s">
        <v>5350</v>
      </c>
      <c r="E735" s="315" t="s">
        <v>11106</v>
      </c>
      <c r="F735" s="315" t="s">
        <v>1789</v>
      </c>
      <c r="G735" s="142" t="s">
        <v>1788</v>
      </c>
      <c r="H735" s="316" t="s">
        <v>3445</v>
      </c>
      <c r="I735" s="317">
        <v>17764</v>
      </c>
      <c r="J735" s="317">
        <v>0</v>
      </c>
      <c r="K735" s="317" t="s">
        <v>152</v>
      </c>
      <c r="L735" s="315">
        <v>0</v>
      </c>
      <c r="M735" s="315" t="s">
        <v>152</v>
      </c>
      <c r="N735" s="315" t="s">
        <v>152</v>
      </c>
      <c r="O735" s="315" t="s">
        <v>152</v>
      </c>
      <c r="P735" s="315" t="s">
        <v>13148</v>
      </c>
      <c r="Q735" s="315" t="s">
        <v>152</v>
      </c>
      <c r="R735" s="315" t="s">
        <v>152</v>
      </c>
      <c r="S735" s="315" t="s">
        <v>152</v>
      </c>
      <c r="T735" s="315" t="s">
        <v>152</v>
      </c>
      <c r="U735" s="315" t="s">
        <v>152</v>
      </c>
      <c r="V735" s="315" t="s">
        <v>152</v>
      </c>
      <c r="W735" s="142" t="s">
        <v>5353</v>
      </c>
      <c r="X735" s="142" t="s">
        <v>6492</v>
      </c>
      <c r="Y735" s="142" t="s">
        <v>152</v>
      </c>
      <c r="Z735" s="142" t="s">
        <v>3446</v>
      </c>
      <c r="AA735" s="315" t="s">
        <v>3447</v>
      </c>
      <c r="AB735" s="142" t="s">
        <v>11107</v>
      </c>
      <c r="AC735" s="142" t="s">
        <v>3446</v>
      </c>
      <c r="AD735" s="142" t="s">
        <v>3446</v>
      </c>
      <c r="AE735" s="142" t="s">
        <v>152</v>
      </c>
      <c r="AF735" s="315"/>
      <c r="AH735" s="318" t="s">
        <v>152</v>
      </c>
      <c r="AI735" s="315" t="s">
        <v>3446</v>
      </c>
      <c r="AJ735" s="315" t="s">
        <v>152</v>
      </c>
      <c r="AK735" s="142" t="s">
        <v>152</v>
      </c>
      <c r="AL735" s="142" t="s">
        <v>1787</v>
      </c>
      <c r="AM735" s="316" t="s">
        <v>5354</v>
      </c>
      <c r="AN735" s="142" t="s">
        <v>152</v>
      </c>
      <c r="AO735" s="315" t="s">
        <v>1469</v>
      </c>
      <c r="AP735" s="315" t="s">
        <v>152</v>
      </c>
      <c r="AQ735" s="316"/>
      <c r="AR735" s="142" t="s">
        <v>152</v>
      </c>
      <c r="AS735" s="315" t="s">
        <v>150</v>
      </c>
      <c r="AT735" s="142" t="s">
        <v>152</v>
      </c>
      <c r="AU735" s="316"/>
      <c r="AV735" s="317" t="s">
        <v>152</v>
      </c>
      <c r="AW735" s="142" t="s">
        <v>152</v>
      </c>
    </row>
    <row r="736" spans="1:49" s="142" customFormat="1">
      <c r="A736" s="142" t="s">
        <v>10421</v>
      </c>
      <c r="B736" s="315" t="s">
        <v>4805</v>
      </c>
      <c r="C736" s="142" t="s">
        <v>3444</v>
      </c>
      <c r="D736" s="142" t="s">
        <v>5350</v>
      </c>
      <c r="E736" s="315" t="s">
        <v>10422</v>
      </c>
      <c r="F736" s="315" t="s">
        <v>1789</v>
      </c>
      <c r="G736" s="142" t="s">
        <v>1788</v>
      </c>
      <c r="H736" s="316" t="s">
        <v>3445</v>
      </c>
      <c r="I736" s="317">
        <v>19393</v>
      </c>
      <c r="J736" s="317">
        <v>0</v>
      </c>
      <c r="K736" s="317" t="s">
        <v>152</v>
      </c>
      <c r="L736" s="315">
        <v>0</v>
      </c>
      <c r="M736" s="315" t="s">
        <v>152</v>
      </c>
      <c r="N736" s="315" t="s">
        <v>152</v>
      </c>
      <c r="O736" s="315" t="s">
        <v>152</v>
      </c>
      <c r="P736" s="315" t="s">
        <v>12986</v>
      </c>
      <c r="Q736" s="315" t="s">
        <v>152</v>
      </c>
      <c r="R736" s="315" t="s">
        <v>152</v>
      </c>
      <c r="S736" s="315" t="s">
        <v>152</v>
      </c>
      <c r="T736" s="315" t="s">
        <v>152</v>
      </c>
      <c r="U736" s="315" t="s">
        <v>152</v>
      </c>
      <c r="V736" s="315" t="s">
        <v>152</v>
      </c>
      <c r="W736" s="142" t="s">
        <v>5442</v>
      </c>
      <c r="X736" s="142" t="s">
        <v>6492</v>
      </c>
      <c r="Y736" s="142" t="s">
        <v>152</v>
      </c>
      <c r="Z736" s="142" t="s">
        <v>3446</v>
      </c>
      <c r="AA736" s="315" t="s">
        <v>3447</v>
      </c>
      <c r="AB736" s="142" t="s">
        <v>10423</v>
      </c>
      <c r="AC736" s="142" t="s">
        <v>3446</v>
      </c>
      <c r="AD736" s="142" t="s">
        <v>3446</v>
      </c>
      <c r="AE736" s="142" t="s">
        <v>152</v>
      </c>
      <c r="AF736" s="315"/>
      <c r="AH736" s="318" t="s">
        <v>152</v>
      </c>
      <c r="AI736" s="315" t="s">
        <v>3446</v>
      </c>
      <c r="AJ736" s="315" t="s">
        <v>152</v>
      </c>
      <c r="AK736" s="142" t="s">
        <v>152</v>
      </c>
      <c r="AL736" s="142" t="s">
        <v>1787</v>
      </c>
      <c r="AM736" s="316" t="s">
        <v>5443</v>
      </c>
      <c r="AN736" s="142" t="s">
        <v>152</v>
      </c>
      <c r="AO736" s="315" t="s">
        <v>1469</v>
      </c>
      <c r="AP736" s="315" t="s">
        <v>152</v>
      </c>
      <c r="AQ736" s="316"/>
      <c r="AR736" s="142" t="s">
        <v>152</v>
      </c>
      <c r="AS736" s="315" t="s">
        <v>150</v>
      </c>
      <c r="AT736" s="142" t="s">
        <v>152</v>
      </c>
      <c r="AU736" s="316"/>
      <c r="AV736" s="317" t="s">
        <v>152</v>
      </c>
      <c r="AW736" s="142" t="s">
        <v>152</v>
      </c>
    </row>
    <row r="737" spans="1:49" s="142" customFormat="1">
      <c r="A737" s="142" t="s">
        <v>9956</v>
      </c>
      <c r="B737" s="315" t="s">
        <v>4807</v>
      </c>
      <c r="C737" s="142" t="s">
        <v>3444</v>
      </c>
      <c r="D737" s="142" t="s">
        <v>5350</v>
      </c>
      <c r="E737" s="315" t="s">
        <v>9957</v>
      </c>
      <c r="F737" s="315" t="s">
        <v>1789</v>
      </c>
      <c r="G737" s="142" t="s">
        <v>150</v>
      </c>
      <c r="H737" s="316" t="s">
        <v>3445</v>
      </c>
      <c r="I737" s="317">
        <v>16479</v>
      </c>
      <c r="J737" s="317">
        <v>0</v>
      </c>
      <c r="K737" s="317" t="s">
        <v>152</v>
      </c>
      <c r="L737" s="315">
        <v>0</v>
      </c>
      <c r="M737" s="315" t="s">
        <v>152</v>
      </c>
      <c r="N737" s="315" t="s">
        <v>152</v>
      </c>
      <c r="O737" s="315" t="s">
        <v>152</v>
      </c>
      <c r="P737" s="315" t="s">
        <v>12815</v>
      </c>
      <c r="Q737" s="315" t="s">
        <v>152</v>
      </c>
      <c r="R737" s="315" t="s">
        <v>152</v>
      </c>
      <c r="S737" s="315" t="s">
        <v>152</v>
      </c>
      <c r="T737" s="315" t="s">
        <v>152</v>
      </c>
      <c r="U737" s="315" t="s">
        <v>152</v>
      </c>
      <c r="V737" s="315" t="s">
        <v>152</v>
      </c>
      <c r="W737" s="142" t="s">
        <v>5474</v>
      </c>
      <c r="X737" s="142" t="s">
        <v>6492</v>
      </c>
      <c r="Y737" s="142" t="s">
        <v>152</v>
      </c>
      <c r="Z737" s="142" t="s">
        <v>3446</v>
      </c>
      <c r="AA737" s="315" t="s">
        <v>3447</v>
      </c>
      <c r="AB737" s="142" t="s">
        <v>9958</v>
      </c>
      <c r="AC737" s="142" t="s">
        <v>3446</v>
      </c>
      <c r="AD737" s="142" t="s">
        <v>3446</v>
      </c>
      <c r="AE737" s="142" t="s">
        <v>152</v>
      </c>
      <c r="AF737" s="315"/>
      <c r="AH737" s="318" t="s">
        <v>152</v>
      </c>
      <c r="AI737" s="315" t="s">
        <v>3446</v>
      </c>
      <c r="AJ737" s="315" t="s">
        <v>152</v>
      </c>
      <c r="AK737" s="142" t="s">
        <v>152</v>
      </c>
      <c r="AL737" s="142" t="s">
        <v>1787</v>
      </c>
      <c r="AM737" s="316" t="s">
        <v>5475</v>
      </c>
      <c r="AN737" s="142" t="s">
        <v>152</v>
      </c>
      <c r="AO737" s="315" t="s">
        <v>1469</v>
      </c>
      <c r="AP737" s="315" t="s">
        <v>152</v>
      </c>
      <c r="AQ737" s="316"/>
      <c r="AR737" s="142" t="s">
        <v>152</v>
      </c>
      <c r="AS737" s="315" t="s">
        <v>150</v>
      </c>
      <c r="AT737" s="142" t="s">
        <v>152</v>
      </c>
      <c r="AU737" s="316"/>
      <c r="AV737" s="317" t="s">
        <v>152</v>
      </c>
      <c r="AW737" s="142" t="s">
        <v>152</v>
      </c>
    </row>
    <row r="738" spans="1:49" s="142" customFormat="1">
      <c r="A738" s="142" t="s">
        <v>10412</v>
      </c>
      <c r="B738" s="315" t="s">
        <v>5097</v>
      </c>
      <c r="C738" s="142" t="s">
        <v>3444</v>
      </c>
      <c r="D738" s="142" t="s">
        <v>5350</v>
      </c>
      <c r="E738" s="315" t="s">
        <v>10413</v>
      </c>
      <c r="F738" s="315" t="s">
        <v>1789</v>
      </c>
      <c r="G738" s="142" t="s">
        <v>1788</v>
      </c>
      <c r="H738" s="316" t="s">
        <v>3445</v>
      </c>
      <c r="I738" s="317">
        <v>16483</v>
      </c>
      <c r="J738" s="317">
        <v>0</v>
      </c>
      <c r="K738" s="317" t="s">
        <v>152</v>
      </c>
      <c r="L738" s="315">
        <v>11</v>
      </c>
      <c r="M738" s="315" t="s">
        <v>152</v>
      </c>
      <c r="N738" s="315" t="s">
        <v>152</v>
      </c>
      <c r="O738" s="315" t="s">
        <v>152</v>
      </c>
      <c r="P738" s="315" t="s">
        <v>12983</v>
      </c>
      <c r="Q738" s="315" t="s">
        <v>152</v>
      </c>
      <c r="R738" s="315" t="s">
        <v>152</v>
      </c>
      <c r="S738" s="315" t="s">
        <v>152</v>
      </c>
      <c r="T738" s="315" t="s">
        <v>152</v>
      </c>
      <c r="U738" s="315" t="s">
        <v>152</v>
      </c>
      <c r="V738" s="315" t="s">
        <v>152</v>
      </c>
      <c r="W738" s="142" t="s">
        <v>5448</v>
      </c>
      <c r="X738" s="142" t="s">
        <v>6492</v>
      </c>
      <c r="Y738" s="142" t="s">
        <v>152</v>
      </c>
      <c r="Z738" s="142" t="s">
        <v>3446</v>
      </c>
      <c r="AA738" s="315" t="s">
        <v>3447</v>
      </c>
      <c r="AB738" s="142" t="s">
        <v>10414</v>
      </c>
      <c r="AC738" s="142" t="s">
        <v>3446</v>
      </c>
      <c r="AD738" s="142" t="s">
        <v>3446</v>
      </c>
      <c r="AE738" s="142" t="s">
        <v>152</v>
      </c>
      <c r="AF738" s="315"/>
      <c r="AH738" s="318" t="s">
        <v>152</v>
      </c>
      <c r="AI738" s="315" t="s">
        <v>3446</v>
      </c>
      <c r="AJ738" s="315" t="s">
        <v>152</v>
      </c>
      <c r="AK738" s="142" t="s">
        <v>152</v>
      </c>
      <c r="AL738" s="142" t="s">
        <v>1787</v>
      </c>
      <c r="AM738" s="316" t="s">
        <v>5449</v>
      </c>
      <c r="AN738" s="142" t="s">
        <v>152</v>
      </c>
      <c r="AO738" s="315" t="s">
        <v>1469</v>
      </c>
      <c r="AP738" s="315" t="s">
        <v>152</v>
      </c>
      <c r="AQ738" s="316"/>
      <c r="AR738" s="142" t="s">
        <v>152</v>
      </c>
      <c r="AS738" s="315" t="s">
        <v>150</v>
      </c>
      <c r="AT738" s="142" t="s">
        <v>152</v>
      </c>
      <c r="AU738" s="316"/>
      <c r="AV738" s="317" t="s">
        <v>152</v>
      </c>
      <c r="AW738" s="142" t="s">
        <v>152</v>
      </c>
    </row>
    <row r="739" spans="1:49" s="142" customFormat="1">
      <c r="A739" s="142" t="s">
        <v>10424</v>
      </c>
      <c r="B739" s="315" t="s">
        <v>5098</v>
      </c>
      <c r="C739" s="142" t="s">
        <v>3444</v>
      </c>
      <c r="D739" s="142" t="s">
        <v>5350</v>
      </c>
      <c r="E739" s="315" t="s">
        <v>10425</v>
      </c>
      <c r="F739" s="315" t="s">
        <v>1789</v>
      </c>
      <c r="G739" s="142" t="s">
        <v>1788</v>
      </c>
      <c r="H739" s="316" t="s">
        <v>3445</v>
      </c>
      <c r="I739" s="317">
        <v>19500</v>
      </c>
      <c r="J739" s="317">
        <v>0</v>
      </c>
      <c r="K739" s="317" t="s">
        <v>152</v>
      </c>
      <c r="L739" s="315">
        <v>0</v>
      </c>
      <c r="M739" s="315" t="s">
        <v>152</v>
      </c>
      <c r="N739" s="315" t="s">
        <v>152</v>
      </c>
      <c r="O739" s="315" t="s">
        <v>152</v>
      </c>
      <c r="P739" s="315" t="s">
        <v>12987</v>
      </c>
      <c r="Q739" s="315" t="s">
        <v>152</v>
      </c>
      <c r="R739" s="315" t="s">
        <v>152</v>
      </c>
      <c r="S739" s="315" t="s">
        <v>152</v>
      </c>
      <c r="T739" s="315" t="s">
        <v>152</v>
      </c>
      <c r="U739" s="315" t="s">
        <v>152</v>
      </c>
      <c r="V739" s="315" t="s">
        <v>152</v>
      </c>
      <c r="W739" s="142" t="s">
        <v>5440</v>
      </c>
      <c r="X739" s="142" t="s">
        <v>6492</v>
      </c>
      <c r="Y739" s="142" t="s">
        <v>152</v>
      </c>
      <c r="Z739" s="142" t="s">
        <v>3446</v>
      </c>
      <c r="AA739" s="315" t="s">
        <v>3447</v>
      </c>
      <c r="AB739" s="142" t="s">
        <v>10426</v>
      </c>
      <c r="AC739" s="142" t="s">
        <v>3446</v>
      </c>
      <c r="AD739" s="142" t="s">
        <v>3446</v>
      </c>
      <c r="AE739" s="142" t="s">
        <v>152</v>
      </c>
      <c r="AF739" s="315"/>
      <c r="AH739" s="318" t="s">
        <v>152</v>
      </c>
      <c r="AI739" s="315" t="s">
        <v>3446</v>
      </c>
      <c r="AJ739" s="315" t="s">
        <v>152</v>
      </c>
      <c r="AK739" s="142" t="s">
        <v>152</v>
      </c>
      <c r="AL739" s="142" t="s">
        <v>1787</v>
      </c>
      <c r="AM739" s="316" t="s">
        <v>5441</v>
      </c>
      <c r="AN739" s="142" t="s">
        <v>152</v>
      </c>
      <c r="AO739" s="315" t="s">
        <v>1469</v>
      </c>
      <c r="AP739" s="315" t="s">
        <v>152</v>
      </c>
      <c r="AQ739" s="316"/>
      <c r="AR739" s="142" t="s">
        <v>152</v>
      </c>
      <c r="AS739" s="315" t="s">
        <v>150</v>
      </c>
      <c r="AT739" s="142" t="s">
        <v>152</v>
      </c>
      <c r="AU739" s="316"/>
      <c r="AV739" s="317" t="s">
        <v>152</v>
      </c>
      <c r="AW739" s="142" t="s">
        <v>152</v>
      </c>
    </row>
    <row r="740" spans="1:49" s="142" customFormat="1">
      <c r="A740" s="142" t="s">
        <v>10427</v>
      </c>
      <c r="B740" s="315" t="s">
        <v>5100</v>
      </c>
      <c r="C740" s="142" t="s">
        <v>3444</v>
      </c>
      <c r="D740" s="142" t="s">
        <v>5350</v>
      </c>
      <c r="E740" s="315" t="s">
        <v>10428</v>
      </c>
      <c r="F740" s="315" t="s">
        <v>1789</v>
      </c>
      <c r="G740" s="142" t="s">
        <v>1788</v>
      </c>
      <c r="H740" s="316" t="s">
        <v>3445</v>
      </c>
      <c r="I740" s="317">
        <v>18454</v>
      </c>
      <c r="J740" s="317">
        <v>0</v>
      </c>
      <c r="K740" s="317" t="s">
        <v>152</v>
      </c>
      <c r="L740" s="315">
        <v>0</v>
      </c>
      <c r="M740" s="315" t="s">
        <v>152</v>
      </c>
      <c r="N740" s="315" t="s">
        <v>152</v>
      </c>
      <c r="O740" s="315" t="s">
        <v>152</v>
      </c>
      <c r="P740" s="315" t="s">
        <v>12988</v>
      </c>
      <c r="Q740" s="315" t="s">
        <v>152</v>
      </c>
      <c r="R740" s="315" t="s">
        <v>152</v>
      </c>
      <c r="S740" s="315" t="s">
        <v>152</v>
      </c>
      <c r="T740" s="315" t="s">
        <v>152</v>
      </c>
      <c r="U740" s="315" t="s">
        <v>152</v>
      </c>
      <c r="V740" s="315" t="s">
        <v>152</v>
      </c>
      <c r="W740" s="142" t="s">
        <v>5438</v>
      </c>
      <c r="X740" s="142" t="s">
        <v>6492</v>
      </c>
      <c r="Y740" s="142" t="s">
        <v>152</v>
      </c>
      <c r="Z740" s="142" t="s">
        <v>3446</v>
      </c>
      <c r="AA740" s="315" t="s">
        <v>3447</v>
      </c>
      <c r="AB740" s="142" t="s">
        <v>10429</v>
      </c>
      <c r="AC740" s="142" t="s">
        <v>3446</v>
      </c>
      <c r="AD740" s="142" t="s">
        <v>3446</v>
      </c>
      <c r="AE740" s="142" t="s">
        <v>152</v>
      </c>
      <c r="AF740" s="315"/>
      <c r="AH740" s="318" t="s">
        <v>152</v>
      </c>
      <c r="AI740" s="315" t="s">
        <v>3446</v>
      </c>
      <c r="AJ740" s="315" t="s">
        <v>152</v>
      </c>
      <c r="AK740" s="142" t="s">
        <v>152</v>
      </c>
      <c r="AL740" s="142" t="s">
        <v>1787</v>
      </c>
      <c r="AM740" s="316" t="s">
        <v>5439</v>
      </c>
      <c r="AN740" s="142" t="s">
        <v>152</v>
      </c>
      <c r="AO740" s="315" t="s">
        <v>1469</v>
      </c>
      <c r="AP740" s="315" t="s">
        <v>152</v>
      </c>
      <c r="AQ740" s="316"/>
      <c r="AR740" s="142" t="s">
        <v>152</v>
      </c>
      <c r="AS740" s="315" t="s">
        <v>150</v>
      </c>
      <c r="AT740" s="142" t="s">
        <v>152</v>
      </c>
      <c r="AU740" s="316"/>
      <c r="AV740" s="317" t="s">
        <v>152</v>
      </c>
      <c r="AW740" s="142" t="s">
        <v>152</v>
      </c>
    </row>
    <row r="741" spans="1:49" s="142" customFormat="1">
      <c r="A741" s="142" t="s">
        <v>10415</v>
      </c>
      <c r="B741" s="315" t="s">
        <v>4810</v>
      </c>
      <c r="C741" s="142" t="s">
        <v>3444</v>
      </c>
      <c r="D741" s="142" t="s">
        <v>5350</v>
      </c>
      <c r="E741" s="315" t="s">
        <v>10416</v>
      </c>
      <c r="F741" s="315" t="s">
        <v>1789</v>
      </c>
      <c r="G741" s="142" t="s">
        <v>150</v>
      </c>
      <c r="H741" s="316" t="s">
        <v>3445</v>
      </c>
      <c r="I741" s="317">
        <v>21224</v>
      </c>
      <c r="J741" s="317">
        <v>0</v>
      </c>
      <c r="K741" s="317" t="s">
        <v>152</v>
      </c>
      <c r="L741" s="315">
        <v>0</v>
      </c>
      <c r="M741" s="315" t="s">
        <v>152</v>
      </c>
      <c r="N741" s="315" t="s">
        <v>152</v>
      </c>
      <c r="O741" s="315" t="s">
        <v>152</v>
      </c>
      <c r="P741" s="315" t="s">
        <v>12984</v>
      </c>
      <c r="Q741" s="315" t="s">
        <v>152</v>
      </c>
      <c r="R741" s="315" t="s">
        <v>152</v>
      </c>
      <c r="S741" s="315" t="s">
        <v>152</v>
      </c>
      <c r="T741" s="315" t="s">
        <v>152</v>
      </c>
      <c r="U741" s="315" t="s">
        <v>152</v>
      </c>
      <c r="V741" s="315" t="s">
        <v>152</v>
      </c>
      <c r="W741" s="142" t="s">
        <v>5446</v>
      </c>
      <c r="X741" s="142" t="s">
        <v>6492</v>
      </c>
      <c r="Y741" s="142" t="s">
        <v>152</v>
      </c>
      <c r="Z741" s="142" t="s">
        <v>3446</v>
      </c>
      <c r="AA741" s="315" t="s">
        <v>3447</v>
      </c>
      <c r="AB741" s="142" t="s">
        <v>10417</v>
      </c>
      <c r="AC741" s="142" t="s">
        <v>3446</v>
      </c>
      <c r="AD741" s="142" t="s">
        <v>3446</v>
      </c>
      <c r="AE741" s="142" t="s">
        <v>152</v>
      </c>
      <c r="AF741" s="315"/>
      <c r="AH741" s="318" t="s">
        <v>152</v>
      </c>
      <c r="AI741" s="315" t="s">
        <v>3446</v>
      </c>
      <c r="AJ741" s="315" t="s">
        <v>152</v>
      </c>
      <c r="AK741" s="142" t="s">
        <v>152</v>
      </c>
      <c r="AL741" s="142" t="s">
        <v>1787</v>
      </c>
      <c r="AM741" s="316" t="s">
        <v>5447</v>
      </c>
      <c r="AN741" s="142" t="s">
        <v>152</v>
      </c>
      <c r="AO741" s="315" t="s">
        <v>1469</v>
      </c>
      <c r="AP741" s="315" t="s">
        <v>152</v>
      </c>
      <c r="AQ741" s="316"/>
      <c r="AR741" s="142" t="s">
        <v>152</v>
      </c>
      <c r="AS741" s="315" t="s">
        <v>150</v>
      </c>
      <c r="AT741" s="142" t="s">
        <v>152</v>
      </c>
      <c r="AU741" s="316"/>
      <c r="AV741" s="317" t="s">
        <v>152</v>
      </c>
      <c r="AW741" s="142" t="s">
        <v>152</v>
      </c>
    </row>
    <row r="742" spans="1:49" s="142" customFormat="1">
      <c r="A742" s="142" t="s">
        <v>9965</v>
      </c>
      <c r="B742" s="315" t="s">
        <v>4812</v>
      </c>
      <c r="C742" s="142" t="s">
        <v>3444</v>
      </c>
      <c r="D742" s="142" t="s">
        <v>5350</v>
      </c>
      <c r="E742" s="315" t="s">
        <v>9966</v>
      </c>
      <c r="F742" s="315" t="s">
        <v>1789</v>
      </c>
      <c r="G742" s="142" t="s">
        <v>1788</v>
      </c>
      <c r="H742" s="316" t="s">
        <v>3445</v>
      </c>
      <c r="I742" s="317">
        <v>20684</v>
      </c>
      <c r="J742" s="317">
        <v>0</v>
      </c>
      <c r="K742" s="317" t="s">
        <v>152</v>
      </c>
      <c r="L742" s="315">
        <v>0</v>
      </c>
      <c r="M742" s="315" t="s">
        <v>152</v>
      </c>
      <c r="N742" s="315" t="s">
        <v>152</v>
      </c>
      <c r="O742" s="315" t="s">
        <v>152</v>
      </c>
      <c r="P742" s="315" t="s">
        <v>12818</v>
      </c>
      <c r="Q742" s="315" t="s">
        <v>152</v>
      </c>
      <c r="R742" s="315" t="s">
        <v>152</v>
      </c>
      <c r="S742" s="315" t="s">
        <v>152</v>
      </c>
      <c r="T742" s="315" t="s">
        <v>152</v>
      </c>
      <c r="U742" s="315" t="s">
        <v>152</v>
      </c>
      <c r="V742" s="315" t="s">
        <v>152</v>
      </c>
      <c r="W742" s="142" t="s">
        <v>5468</v>
      </c>
      <c r="X742" s="142" t="s">
        <v>6492</v>
      </c>
      <c r="Y742" s="142" t="s">
        <v>152</v>
      </c>
      <c r="Z742" s="142" t="s">
        <v>3446</v>
      </c>
      <c r="AA742" s="315" t="s">
        <v>3447</v>
      </c>
      <c r="AB742" s="142" t="s">
        <v>9967</v>
      </c>
      <c r="AC742" s="142" t="s">
        <v>3446</v>
      </c>
      <c r="AD742" s="142" t="s">
        <v>3446</v>
      </c>
      <c r="AE742" s="142" t="s">
        <v>152</v>
      </c>
      <c r="AF742" s="315"/>
      <c r="AH742" s="318" t="s">
        <v>152</v>
      </c>
      <c r="AI742" s="315" t="s">
        <v>3446</v>
      </c>
      <c r="AJ742" s="315" t="s">
        <v>152</v>
      </c>
      <c r="AK742" s="142" t="s">
        <v>152</v>
      </c>
      <c r="AL742" s="142" t="s">
        <v>1787</v>
      </c>
      <c r="AM742" s="316" t="s">
        <v>5469</v>
      </c>
      <c r="AN742" s="142" t="s">
        <v>152</v>
      </c>
      <c r="AO742" s="315" t="s">
        <v>1469</v>
      </c>
      <c r="AP742" s="315" t="s">
        <v>152</v>
      </c>
      <c r="AQ742" s="316"/>
      <c r="AR742" s="142" t="s">
        <v>152</v>
      </c>
      <c r="AS742" s="315" t="s">
        <v>150</v>
      </c>
      <c r="AT742" s="142" t="s">
        <v>152</v>
      </c>
      <c r="AU742" s="316"/>
      <c r="AV742" s="317" t="s">
        <v>152</v>
      </c>
      <c r="AW742" s="142" t="s">
        <v>152</v>
      </c>
    </row>
    <row r="743" spans="1:49" s="142" customFormat="1">
      <c r="A743" s="142" t="s">
        <v>10400</v>
      </c>
      <c r="B743" s="315" t="s">
        <v>5102</v>
      </c>
      <c r="C743" s="142" t="s">
        <v>3444</v>
      </c>
      <c r="D743" s="142" t="s">
        <v>5350</v>
      </c>
      <c r="E743" s="315" t="s">
        <v>10401</v>
      </c>
      <c r="F743" s="315" t="s">
        <v>1789</v>
      </c>
      <c r="G743" s="142" t="s">
        <v>1788</v>
      </c>
      <c r="H743" s="316" t="s">
        <v>3445</v>
      </c>
      <c r="I743" s="317">
        <v>17345</v>
      </c>
      <c r="J743" s="317">
        <v>0</v>
      </c>
      <c r="K743" s="317" t="s">
        <v>152</v>
      </c>
      <c r="L743" s="315">
        <v>0</v>
      </c>
      <c r="M743" s="315" t="s">
        <v>152</v>
      </c>
      <c r="N743" s="315" t="s">
        <v>152</v>
      </c>
      <c r="O743" s="315" t="s">
        <v>152</v>
      </c>
      <c r="P743" s="315" t="s">
        <v>12979</v>
      </c>
      <c r="Q743" s="315" t="s">
        <v>152</v>
      </c>
      <c r="R743" s="315" t="s">
        <v>152</v>
      </c>
      <c r="S743" s="315" t="s">
        <v>152</v>
      </c>
      <c r="T743" s="315" t="s">
        <v>152</v>
      </c>
      <c r="U743" s="315" t="s">
        <v>152</v>
      </c>
      <c r="V743" s="315" t="s">
        <v>152</v>
      </c>
      <c r="W743" s="142" t="s">
        <v>5456</v>
      </c>
      <c r="X743" s="142" t="s">
        <v>6492</v>
      </c>
      <c r="Y743" s="142" t="s">
        <v>152</v>
      </c>
      <c r="Z743" s="142" t="s">
        <v>3446</v>
      </c>
      <c r="AA743" s="315" t="s">
        <v>3447</v>
      </c>
      <c r="AB743" s="142" t="s">
        <v>10402</v>
      </c>
      <c r="AC743" s="142" t="s">
        <v>3446</v>
      </c>
      <c r="AD743" s="142" t="s">
        <v>3446</v>
      </c>
      <c r="AE743" s="142" t="s">
        <v>152</v>
      </c>
      <c r="AF743" s="315"/>
      <c r="AH743" s="318" t="s">
        <v>152</v>
      </c>
      <c r="AI743" s="315" t="s">
        <v>3446</v>
      </c>
      <c r="AJ743" s="315" t="s">
        <v>152</v>
      </c>
      <c r="AK743" s="142" t="s">
        <v>152</v>
      </c>
      <c r="AL743" s="142" t="s">
        <v>1787</v>
      </c>
      <c r="AM743" s="316" t="s">
        <v>5457</v>
      </c>
      <c r="AN743" s="142" t="s">
        <v>152</v>
      </c>
      <c r="AO743" s="315" t="s">
        <v>1469</v>
      </c>
      <c r="AP743" s="315" t="s">
        <v>152</v>
      </c>
      <c r="AQ743" s="316"/>
      <c r="AR743" s="142" t="s">
        <v>152</v>
      </c>
      <c r="AS743" s="315" t="s">
        <v>150</v>
      </c>
      <c r="AT743" s="142" t="s">
        <v>152</v>
      </c>
      <c r="AU743" s="316"/>
      <c r="AV743" s="317" t="s">
        <v>152</v>
      </c>
      <c r="AW743" s="142" t="s">
        <v>152</v>
      </c>
    </row>
    <row r="744" spans="1:49" s="142" customFormat="1">
      <c r="A744" s="142" t="s">
        <v>10392</v>
      </c>
      <c r="B744" s="315" t="s">
        <v>4814</v>
      </c>
      <c r="C744" s="142" t="s">
        <v>3444</v>
      </c>
      <c r="D744" s="142" t="s">
        <v>5350</v>
      </c>
      <c r="E744" s="315" t="s">
        <v>10393</v>
      </c>
      <c r="F744" s="315" t="s">
        <v>1789</v>
      </c>
      <c r="G744" s="142" t="s">
        <v>150</v>
      </c>
      <c r="H744" s="316" t="s">
        <v>3445</v>
      </c>
      <c r="I744" s="317">
        <v>29945</v>
      </c>
      <c r="J744" s="317">
        <v>0</v>
      </c>
      <c r="K744" s="317" t="s">
        <v>152</v>
      </c>
      <c r="L744" s="315">
        <v>0</v>
      </c>
      <c r="M744" s="315" t="s">
        <v>152</v>
      </c>
      <c r="N744" s="315" t="s">
        <v>152</v>
      </c>
      <c r="O744" s="315" t="s">
        <v>152</v>
      </c>
      <c r="P744" s="315" t="s">
        <v>12975</v>
      </c>
      <c r="Q744" s="315" t="s">
        <v>152</v>
      </c>
      <c r="R744" s="315" t="s">
        <v>152</v>
      </c>
      <c r="S744" s="315" t="s">
        <v>152</v>
      </c>
      <c r="T744" s="315" t="s">
        <v>152</v>
      </c>
      <c r="U744" s="315" t="s">
        <v>152</v>
      </c>
      <c r="V744" s="315" t="s">
        <v>152</v>
      </c>
      <c r="W744" s="142" t="s">
        <v>5462</v>
      </c>
      <c r="X744" s="142" t="s">
        <v>6492</v>
      </c>
      <c r="Y744" s="142" t="s">
        <v>152</v>
      </c>
      <c r="Z744" s="142" t="s">
        <v>3446</v>
      </c>
      <c r="AA744" s="315" t="s">
        <v>3447</v>
      </c>
      <c r="AB744" s="142" t="s">
        <v>10394</v>
      </c>
      <c r="AC744" s="142" t="s">
        <v>3446</v>
      </c>
      <c r="AD744" s="142" t="s">
        <v>3446</v>
      </c>
      <c r="AE744" s="142" t="s">
        <v>152</v>
      </c>
      <c r="AF744" s="315"/>
      <c r="AH744" s="318" t="s">
        <v>152</v>
      </c>
      <c r="AI744" s="315" t="s">
        <v>3446</v>
      </c>
      <c r="AJ744" s="315" t="s">
        <v>152</v>
      </c>
      <c r="AK744" s="142" t="s">
        <v>152</v>
      </c>
      <c r="AL744" s="142" t="s">
        <v>1787</v>
      </c>
      <c r="AM744" s="316" t="s">
        <v>5463</v>
      </c>
      <c r="AN744" s="142" t="s">
        <v>152</v>
      </c>
      <c r="AO744" s="315" t="s">
        <v>1469</v>
      </c>
      <c r="AP744" s="315" t="s">
        <v>152</v>
      </c>
      <c r="AQ744" s="316"/>
      <c r="AR744" s="142" t="s">
        <v>152</v>
      </c>
      <c r="AS744" s="315" t="s">
        <v>150</v>
      </c>
      <c r="AT744" s="142" t="s">
        <v>152</v>
      </c>
      <c r="AU744" s="316"/>
      <c r="AV744" s="317" t="s">
        <v>152</v>
      </c>
      <c r="AW744" s="142" t="s">
        <v>152</v>
      </c>
    </row>
    <row r="745" spans="1:49" s="142" customFormat="1">
      <c r="A745" s="142" t="s">
        <v>10395</v>
      </c>
      <c r="B745" s="315" t="s">
        <v>5103</v>
      </c>
      <c r="C745" s="142" t="s">
        <v>3444</v>
      </c>
      <c r="D745" s="142" t="s">
        <v>5350</v>
      </c>
      <c r="E745" s="315" t="s">
        <v>12976</v>
      </c>
      <c r="F745" s="315" t="s">
        <v>1789</v>
      </c>
      <c r="G745" s="142" t="s">
        <v>1788</v>
      </c>
      <c r="H745" s="316" t="s">
        <v>3445</v>
      </c>
      <c r="I745" s="317">
        <v>21224</v>
      </c>
      <c r="J745" s="317">
        <v>0</v>
      </c>
      <c r="K745" s="317" t="s">
        <v>152</v>
      </c>
      <c r="L745" s="315">
        <v>5</v>
      </c>
      <c r="M745" s="315" t="s">
        <v>152</v>
      </c>
      <c r="N745" s="315" t="s">
        <v>152</v>
      </c>
      <c r="O745" s="315" t="s">
        <v>152</v>
      </c>
      <c r="P745" s="315" t="s">
        <v>12977</v>
      </c>
      <c r="Q745" s="315" t="s">
        <v>152</v>
      </c>
      <c r="R745" s="315" t="s">
        <v>152</v>
      </c>
      <c r="S745" s="315" t="s">
        <v>152</v>
      </c>
      <c r="T745" s="315" t="s">
        <v>152</v>
      </c>
      <c r="U745" s="315" t="s">
        <v>152</v>
      </c>
      <c r="V745" s="315" t="s">
        <v>152</v>
      </c>
      <c r="W745" s="142" t="s">
        <v>5460</v>
      </c>
      <c r="X745" s="142" t="s">
        <v>6492</v>
      </c>
      <c r="Y745" s="142" t="s">
        <v>152</v>
      </c>
      <c r="Z745" s="142" t="s">
        <v>3446</v>
      </c>
      <c r="AA745" s="315" t="s">
        <v>3447</v>
      </c>
      <c r="AB745" s="142" t="s">
        <v>10396</v>
      </c>
      <c r="AC745" s="142" t="s">
        <v>3446</v>
      </c>
      <c r="AD745" s="142" t="s">
        <v>3446</v>
      </c>
      <c r="AE745" s="142" t="s">
        <v>152</v>
      </c>
      <c r="AF745" s="315"/>
      <c r="AH745" s="318" t="s">
        <v>152</v>
      </c>
      <c r="AI745" s="315" t="s">
        <v>3446</v>
      </c>
      <c r="AJ745" s="315" t="s">
        <v>152</v>
      </c>
      <c r="AK745" s="142" t="s">
        <v>152</v>
      </c>
      <c r="AL745" s="142" t="s">
        <v>1787</v>
      </c>
      <c r="AM745" s="316" t="s">
        <v>5461</v>
      </c>
      <c r="AN745" s="142" t="s">
        <v>152</v>
      </c>
      <c r="AO745" s="315" t="s">
        <v>1469</v>
      </c>
      <c r="AP745" s="315" t="s">
        <v>152</v>
      </c>
      <c r="AQ745" s="316"/>
      <c r="AR745" s="142" t="s">
        <v>152</v>
      </c>
      <c r="AS745" s="315" t="s">
        <v>150</v>
      </c>
      <c r="AT745" s="142" t="s">
        <v>152</v>
      </c>
      <c r="AU745" s="316"/>
      <c r="AV745" s="317" t="s">
        <v>152</v>
      </c>
      <c r="AW745" s="142" t="s">
        <v>152</v>
      </c>
    </row>
    <row r="746" spans="1:49" s="142" customFormat="1">
      <c r="A746" s="142" t="s">
        <v>9968</v>
      </c>
      <c r="B746" s="315" t="s">
        <v>4815</v>
      </c>
      <c r="C746" s="142" t="s">
        <v>3444</v>
      </c>
      <c r="D746" s="142" t="s">
        <v>5350</v>
      </c>
      <c r="E746" s="315" t="s">
        <v>9969</v>
      </c>
      <c r="F746" s="315" t="s">
        <v>1789</v>
      </c>
      <c r="G746" s="142" t="s">
        <v>1788</v>
      </c>
      <c r="H746" s="316" t="s">
        <v>3445</v>
      </c>
      <c r="I746" s="317">
        <v>21434</v>
      </c>
      <c r="J746" s="317">
        <v>0</v>
      </c>
      <c r="K746" s="317" t="s">
        <v>152</v>
      </c>
      <c r="L746" s="315">
        <v>0</v>
      </c>
      <c r="M746" s="315" t="s">
        <v>152</v>
      </c>
      <c r="N746" s="315" t="s">
        <v>152</v>
      </c>
      <c r="O746" s="315" t="s">
        <v>152</v>
      </c>
      <c r="P746" s="315" t="s">
        <v>12819</v>
      </c>
      <c r="Q746" s="315" t="s">
        <v>152</v>
      </c>
      <c r="R746" s="315" t="s">
        <v>152</v>
      </c>
      <c r="S746" s="315" t="s">
        <v>152</v>
      </c>
      <c r="T746" s="315" t="s">
        <v>152</v>
      </c>
      <c r="U746" s="315" t="s">
        <v>152</v>
      </c>
      <c r="V746" s="315" t="s">
        <v>152</v>
      </c>
      <c r="W746" s="142" t="s">
        <v>5466</v>
      </c>
      <c r="X746" s="142" t="s">
        <v>6492</v>
      </c>
      <c r="Y746" s="142" t="s">
        <v>152</v>
      </c>
      <c r="Z746" s="142" t="s">
        <v>3446</v>
      </c>
      <c r="AA746" s="315" t="s">
        <v>3447</v>
      </c>
      <c r="AB746" s="142" t="s">
        <v>9970</v>
      </c>
      <c r="AC746" s="142" t="s">
        <v>3446</v>
      </c>
      <c r="AD746" s="142" t="s">
        <v>3446</v>
      </c>
      <c r="AE746" s="142" t="s">
        <v>152</v>
      </c>
      <c r="AF746" s="315"/>
      <c r="AH746" s="318" t="s">
        <v>152</v>
      </c>
      <c r="AI746" s="315" t="s">
        <v>3446</v>
      </c>
      <c r="AJ746" s="315" t="s">
        <v>152</v>
      </c>
      <c r="AK746" s="142" t="s">
        <v>152</v>
      </c>
      <c r="AL746" s="142" t="s">
        <v>1787</v>
      </c>
      <c r="AM746" s="316" t="s">
        <v>5467</v>
      </c>
      <c r="AN746" s="142" t="s">
        <v>152</v>
      </c>
      <c r="AO746" s="315" t="s">
        <v>1469</v>
      </c>
      <c r="AP746" s="315" t="s">
        <v>152</v>
      </c>
      <c r="AQ746" s="316"/>
      <c r="AR746" s="142" t="s">
        <v>152</v>
      </c>
      <c r="AS746" s="315" t="s">
        <v>150</v>
      </c>
      <c r="AT746" s="142" t="s">
        <v>152</v>
      </c>
      <c r="AU746" s="316"/>
      <c r="AV746" s="317" t="s">
        <v>152</v>
      </c>
      <c r="AW746" s="142" t="s">
        <v>152</v>
      </c>
    </row>
    <row r="747" spans="1:49" s="142" customFormat="1">
      <c r="A747" s="142" t="s">
        <v>10439</v>
      </c>
      <c r="B747" s="315" t="s">
        <v>4819</v>
      </c>
      <c r="C747" s="142" t="s">
        <v>3444</v>
      </c>
      <c r="D747" s="142" t="s">
        <v>5350</v>
      </c>
      <c r="E747" s="315" t="s">
        <v>10440</v>
      </c>
      <c r="F747" s="315" t="s">
        <v>1789</v>
      </c>
      <c r="G747" s="142" t="s">
        <v>150</v>
      </c>
      <c r="H747" s="316" t="s">
        <v>3445</v>
      </c>
      <c r="I747" s="317">
        <v>29951</v>
      </c>
      <c r="J747" s="317">
        <v>0</v>
      </c>
      <c r="K747" s="317" t="s">
        <v>152</v>
      </c>
      <c r="L747" s="315">
        <v>0</v>
      </c>
      <c r="M747" s="315" t="s">
        <v>152</v>
      </c>
      <c r="N747" s="315" t="s">
        <v>152</v>
      </c>
      <c r="O747" s="315" t="s">
        <v>152</v>
      </c>
      <c r="P747" s="315" t="s">
        <v>12992</v>
      </c>
      <c r="Q747" s="315" t="s">
        <v>152</v>
      </c>
      <c r="R747" s="315" t="s">
        <v>152</v>
      </c>
      <c r="S747" s="315" t="s">
        <v>152</v>
      </c>
      <c r="T747" s="315" t="s">
        <v>152</v>
      </c>
      <c r="U747" s="315" t="s">
        <v>152</v>
      </c>
      <c r="V747" s="315" t="s">
        <v>152</v>
      </c>
      <c r="W747" s="142" t="s">
        <v>5430</v>
      </c>
      <c r="X747" s="142" t="s">
        <v>6492</v>
      </c>
      <c r="Y747" s="142" t="s">
        <v>152</v>
      </c>
      <c r="Z747" s="142" t="s">
        <v>3446</v>
      </c>
      <c r="AA747" s="315" t="s">
        <v>3447</v>
      </c>
      <c r="AB747" s="142" t="s">
        <v>10441</v>
      </c>
      <c r="AC747" s="142" t="s">
        <v>3446</v>
      </c>
      <c r="AD747" s="142" t="s">
        <v>3446</v>
      </c>
      <c r="AE747" s="142" t="s">
        <v>152</v>
      </c>
      <c r="AF747" s="315"/>
      <c r="AH747" s="318" t="s">
        <v>152</v>
      </c>
      <c r="AI747" s="315" t="s">
        <v>3446</v>
      </c>
      <c r="AJ747" s="315" t="s">
        <v>152</v>
      </c>
      <c r="AK747" s="142" t="s">
        <v>152</v>
      </c>
      <c r="AL747" s="142" t="s">
        <v>1787</v>
      </c>
      <c r="AM747" s="316" t="s">
        <v>5431</v>
      </c>
      <c r="AN747" s="142" t="s">
        <v>152</v>
      </c>
      <c r="AO747" s="315" t="s">
        <v>1469</v>
      </c>
      <c r="AP747" s="315" t="s">
        <v>152</v>
      </c>
      <c r="AQ747" s="316"/>
      <c r="AR747" s="142" t="s">
        <v>152</v>
      </c>
      <c r="AS747" s="315" t="s">
        <v>150</v>
      </c>
      <c r="AT747" s="142" t="s">
        <v>152</v>
      </c>
      <c r="AU747" s="316"/>
      <c r="AV747" s="317" t="s">
        <v>152</v>
      </c>
      <c r="AW747" s="142" t="s">
        <v>152</v>
      </c>
    </row>
    <row r="748" spans="1:49" s="142" customFormat="1">
      <c r="A748" s="142" t="s">
        <v>8447</v>
      </c>
      <c r="B748" s="315" t="s">
        <v>180</v>
      </c>
      <c r="C748" s="142" t="s">
        <v>3444</v>
      </c>
      <c r="D748" s="142" t="s">
        <v>3516</v>
      </c>
      <c r="E748" s="315" t="s">
        <v>12420</v>
      </c>
      <c r="F748" s="315" t="s">
        <v>1789</v>
      </c>
      <c r="G748" s="142" t="s">
        <v>1788</v>
      </c>
      <c r="H748" s="316" t="s">
        <v>3445</v>
      </c>
      <c r="I748" s="317">
        <v>10180</v>
      </c>
      <c r="J748" s="317">
        <v>0</v>
      </c>
      <c r="K748" s="317" t="s">
        <v>152</v>
      </c>
      <c r="L748" s="315">
        <v>8</v>
      </c>
      <c r="M748" s="315" t="s">
        <v>152</v>
      </c>
      <c r="N748" s="315" t="s">
        <v>152</v>
      </c>
      <c r="O748" s="315" t="s">
        <v>152</v>
      </c>
      <c r="P748" s="315" t="s">
        <v>12421</v>
      </c>
      <c r="Q748" s="315" t="s">
        <v>152</v>
      </c>
      <c r="R748" s="315" t="s">
        <v>152</v>
      </c>
      <c r="S748" s="315" t="s">
        <v>152</v>
      </c>
      <c r="T748" s="315" t="s">
        <v>152</v>
      </c>
      <c r="U748" s="315" t="s">
        <v>152</v>
      </c>
      <c r="V748" s="315" t="s">
        <v>152</v>
      </c>
      <c r="W748" s="142" t="s">
        <v>3846</v>
      </c>
      <c r="X748" s="142" t="s">
        <v>6492</v>
      </c>
      <c r="Y748" s="142" t="s">
        <v>152</v>
      </c>
      <c r="Z748" s="142" t="s">
        <v>3446</v>
      </c>
      <c r="AA748" s="315" t="s">
        <v>3447</v>
      </c>
      <c r="AB748" s="142" t="s">
        <v>8448</v>
      </c>
      <c r="AC748" s="142" t="s">
        <v>3446</v>
      </c>
      <c r="AD748" s="142" t="s">
        <v>3446</v>
      </c>
      <c r="AE748" s="142" t="s">
        <v>152</v>
      </c>
      <c r="AF748" s="315"/>
      <c r="AH748" s="318" t="s">
        <v>152</v>
      </c>
      <c r="AI748" s="315" t="s">
        <v>3446</v>
      </c>
      <c r="AJ748" s="315" t="s">
        <v>152</v>
      </c>
      <c r="AK748" s="142" t="s">
        <v>152</v>
      </c>
      <c r="AL748" s="142" t="s">
        <v>1787</v>
      </c>
      <c r="AM748" s="316" t="s">
        <v>3847</v>
      </c>
      <c r="AN748" s="142" t="s">
        <v>152</v>
      </c>
      <c r="AO748" s="315" t="s">
        <v>1469</v>
      </c>
      <c r="AP748" s="315" t="s">
        <v>152</v>
      </c>
      <c r="AQ748" s="316"/>
      <c r="AR748" s="142" t="s">
        <v>152</v>
      </c>
      <c r="AS748" s="315" t="s">
        <v>150</v>
      </c>
      <c r="AT748" s="142" t="s">
        <v>152</v>
      </c>
      <c r="AU748" s="316"/>
      <c r="AV748" s="317" t="s">
        <v>152</v>
      </c>
      <c r="AW748" s="142" t="s">
        <v>152</v>
      </c>
    </row>
    <row r="749" spans="1:49" s="142" customFormat="1">
      <c r="A749" s="142" t="s">
        <v>9107</v>
      </c>
      <c r="B749" s="315" t="s">
        <v>188</v>
      </c>
      <c r="C749" s="142" t="s">
        <v>3444</v>
      </c>
      <c r="D749" s="142" t="s">
        <v>3516</v>
      </c>
      <c r="E749" s="315" t="s">
        <v>9108</v>
      </c>
      <c r="F749" s="315" t="s">
        <v>1789</v>
      </c>
      <c r="G749" s="142" t="s">
        <v>1788</v>
      </c>
      <c r="H749" s="316" t="s">
        <v>3445</v>
      </c>
      <c r="I749" s="317">
        <v>21050</v>
      </c>
      <c r="J749" s="317">
        <v>0</v>
      </c>
      <c r="K749" s="317" t="s">
        <v>152</v>
      </c>
      <c r="L749" s="315">
        <v>0</v>
      </c>
      <c r="M749" s="315" t="s">
        <v>152</v>
      </c>
      <c r="N749" s="315" t="s">
        <v>152</v>
      </c>
      <c r="O749" s="315" t="s">
        <v>152</v>
      </c>
      <c r="P749" s="315" t="s">
        <v>12589</v>
      </c>
      <c r="Q749" s="315" t="s">
        <v>152</v>
      </c>
      <c r="R749" s="315" t="s">
        <v>152</v>
      </c>
      <c r="S749" s="315" t="s">
        <v>152</v>
      </c>
      <c r="T749" s="315" t="s">
        <v>152</v>
      </c>
      <c r="U749" s="315" t="s">
        <v>152</v>
      </c>
      <c r="V749" s="315" t="s">
        <v>152</v>
      </c>
      <c r="W749" s="142" t="s">
        <v>3873</v>
      </c>
      <c r="X749" s="142" t="s">
        <v>6493</v>
      </c>
      <c r="Y749" s="142" t="s">
        <v>152</v>
      </c>
      <c r="Z749" s="142" t="s">
        <v>3446</v>
      </c>
      <c r="AA749" s="315" t="s">
        <v>3447</v>
      </c>
      <c r="AB749" s="142" t="s">
        <v>9109</v>
      </c>
      <c r="AC749" s="142" t="s">
        <v>3446</v>
      </c>
      <c r="AD749" s="142" t="s">
        <v>3446</v>
      </c>
      <c r="AE749" s="142" t="s">
        <v>152</v>
      </c>
      <c r="AF749" s="315"/>
      <c r="AH749" s="318" t="s">
        <v>152</v>
      </c>
      <c r="AI749" s="315" t="s">
        <v>3446</v>
      </c>
      <c r="AJ749" s="315" t="s">
        <v>152</v>
      </c>
      <c r="AK749" s="142" t="s">
        <v>1249</v>
      </c>
      <c r="AL749" s="142" t="s">
        <v>152</v>
      </c>
      <c r="AM749" s="316" t="s">
        <v>152</v>
      </c>
      <c r="AN749" s="142" t="s">
        <v>152</v>
      </c>
      <c r="AO749" s="315" t="s">
        <v>1469</v>
      </c>
      <c r="AP749" s="315" t="s">
        <v>152</v>
      </c>
      <c r="AQ749" s="316"/>
      <c r="AR749" s="142" t="s">
        <v>152</v>
      </c>
      <c r="AS749" s="315" t="s">
        <v>150</v>
      </c>
      <c r="AT749" s="142" t="s">
        <v>152</v>
      </c>
      <c r="AU749" s="316"/>
      <c r="AV749" s="317" t="s">
        <v>152</v>
      </c>
      <c r="AW749" s="142" t="s">
        <v>152</v>
      </c>
    </row>
    <row r="750" spans="1:49" s="142" customFormat="1">
      <c r="A750" s="142" t="s">
        <v>8804</v>
      </c>
      <c r="B750" s="315" t="s">
        <v>4876</v>
      </c>
      <c r="C750" s="142" t="s">
        <v>3444</v>
      </c>
      <c r="D750" s="142" t="s">
        <v>3516</v>
      </c>
      <c r="E750" s="315" t="s">
        <v>8805</v>
      </c>
      <c r="F750" s="315" t="s">
        <v>1789</v>
      </c>
      <c r="G750" s="142" t="s">
        <v>1788</v>
      </c>
      <c r="H750" s="316" t="s">
        <v>3445</v>
      </c>
      <c r="I750" s="317">
        <v>23876</v>
      </c>
      <c r="J750" s="317">
        <v>0</v>
      </c>
      <c r="K750" s="317" t="s">
        <v>152</v>
      </c>
      <c r="L750" s="315">
        <v>0</v>
      </c>
      <c r="M750" s="315" t="s">
        <v>152</v>
      </c>
      <c r="N750" s="315" t="s">
        <v>152</v>
      </c>
      <c r="O750" s="315" t="s">
        <v>152</v>
      </c>
      <c r="P750" s="315" t="s">
        <v>12530</v>
      </c>
      <c r="Q750" s="315" t="s">
        <v>152</v>
      </c>
      <c r="R750" s="315" t="s">
        <v>152</v>
      </c>
      <c r="S750" s="315" t="s">
        <v>152</v>
      </c>
      <c r="T750" s="315" t="s">
        <v>152</v>
      </c>
      <c r="U750" s="315" t="s">
        <v>152</v>
      </c>
      <c r="V750" s="315" t="s">
        <v>152</v>
      </c>
      <c r="W750" s="142" t="s">
        <v>5747</v>
      </c>
      <c r="X750" s="142" t="s">
        <v>6493</v>
      </c>
      <c r="Y750" s="142" t="s">
        <v>152</v>
      </c>
      <c r="Z750" s="142" t="s">
        <v>3446</v>
      </c>
      <c r="AA750" s="315" t="s">
        <v>3447</v>
      </c>
      <c r="AB750" s="142" t="s">
        <v>8806</v>
      </c>
      <c r="AC750" s="142" t="s">
        <v>3446</v>
      </c>
      <c r="AD750" s="142" t="s">
        <v>3446</v>
      </c>
      <c r="AE750" s="142" t="s">
        <v>152</v>
      </c>
      <c r="AF750" s="315"/>
      <c r="AH750" s="318" t="s">
        <v>152</v>
      </c>
      <c r="AI750" s="315" t="s">
        <v>3446</v>
      </c>
      <c r="AJ750" s="315" t="s">
        <v>152</v>
      </c>
      <c r="AK750" s="142" t="s">
        <v>1289</v>
      </c>
      <c r="AL750" s="142" t="s">
        <v>1787</v>
      </c>
      <c r="AM750" s="316" t="s">
        <v>5748</v>
      </c>
      <c r="AN750" s="142" t="s">
        <v>152</v>
      </c>
      <c r="AO750" s="315" t="s">
        <v>1469</v>
      </c>
      <c r="AP750" s="315" t="s">
        <v>152</v>
      </c>
      <c r="AQ750" s="316"/>
      <c r="AR750" s="142" t="s">
        <v>152</v>
      </c>
      <c r="AS750" s="315" t="s">
        <v>150</v>
      </c>
      <c r="AT750" s="142" t="s">
        <v>152</v>
      </c>
      <c r="AU750" s="316"/>
      <c r="AV750" s="317" t="s">
        <v>152</v>
      </c>
      <c r="AW750" s="142" t="s">
        <v>152</v>
      </c>
    </row>
    <row r="751" spans="1:49" s="142" customFormat="1">
      <c r="A751" s="142" t="s">
        <v>9497</v>
      </c>
      <c r="B751" s="315" t="s">
        <v>4963</v>
      </c>
      <c r="C751" s="142" t="s">
        <v>3444</v>
      </c>
      <c r="D751" s="142" t="s">
        <v>3516</v>
      </c>
      <c r="E751" s="315" t="s">
        <v>9498</v>
      </c>
      <c r="F751" s="315" t="s">
        <v>1789</v>
      </c>
      <c r="G751" s="142" t="s">
        <v>1788</v>
      </c>
      <c r="H751" s="316" t="s">
        <v>3445</v>
      </c>
      <c r="I751" s="317">
        <v>17100</v>
      </c>
      <c r="J751" s="317">
        <v>0</v>
      </c>
      <c r="K751" s="317" t="s">
        <v>152</v>
      </c>
      <c r="L751" s="315">
        <v>0</v>
      </c>
      <c r="M751" s="315" t="s">
        <v>152</v>
      </c>
      <c r="N751" s="315" t="s">
        <v>152</v>
      </c>
      <c r="O751" s="315" t="s">
        <v>152</v>
      </c>
      <c r="P751" s="315" t="s">
        <v>12680</v>
      </c>
      <c r="Q751" s="315" t="s">
        <v>152</v>
      </c>
      <c r="R751" s="315" t="s">
        <v>152</v>
      </c>
      <c r="S751" s="315" t="s">
        <v>152</v>
      </c>
      <c r="T751" s="315" t="s">
        <v>152</v>
      </c>
      <c r="U751" s="315" t="s">
        <v>152</v>
      </c>
      <c r="V751" s="315" t="s">
        <v>152</v>
      </c>
      <c r="W751" s="142" t="s">
        <v>5677</v>
      </c>
      <c r="X751" s="142" t="s">
        <v>6493</v>
      </c>
      <c r="Y751" s="142" t="s">
        <v>152</v>
      </c>
      <c r="Z751" s="142" t="s">
        <v>3446</v>
      </c>
      <c r="AA751" s="315" t="s">
        <v>3447</v>
      </c>
      <c r="AB751" s="142" t="s">
        <v>9499</v>
      </c>
      <c r="AC751" s="142" t="s">
        <v>3446</v>
      </c>
      <c r="AD751" s="142" t="s">
        <v>3446</v>
      </c>
      <c r="AE751" s="142" t="s">
        <v>152</v>
      </c>
      <c r="AF751" s="315"/>
      <c r="AH751" s="318" t="s">
        <v>152</v>
      </c>
      <c r="AI751" s="315" t="s">
        <v>3446</v>
      </c>
      <c r="AJ751" s="315" t="s">
        <v>152</v>
      </c>
      <c r="AK751" s="142" t="s">
        <v>1250</v>
      </c>
      <c r="AL751" s="142" t="s">
        <v>1787</v>
      </c>
      <c r="AM751" s="316" t="s">
        <v>5678</v>
      </c>
      <c r="AN751" s="142" t="s">
        <v>152</v>
      </c>
      <c r="AO751" s="315" t="s">
        <v>1469</v>
      </c>
      <c r="AP751" s="315" t="s">
        <v>152</v>
      </c>
      <c r="AQ751" s="316"/>
      <c r="AR751" s="142" t="s">
        <v>152</v>
      </c>
      <c r="AS751" s="315" t="s">
        <v>150</v>
      </c>
      <c r="AT751" s="142" t="s">
        <v>152</v>
      </c>
      <c r="AU751" s="316"/>
      <c r="AV751" s="317" t="s">
        <v>152</v>
      </c>
      <c r="AW751" s="142" t="s">
        <v>152</v>
      </c>
    </row>
    <row r="752" spans="1:49" s="142" customFormat="1">
      <c r="A752" s="142" t="s">
        <v>8660</v>
      </c>
      <c r="B752" s="315" t="s">
        <v>4964</v>
      </c>
      <c r="C752" s="142" t="s">
        <v>3444</v>
      </c>
      <c r="D752" s="142" t="s">
        <v>3516</v>
      </c>
      <c r="E752" s="315" t="s">
        <v>8661</v>
      </c>
      <c r="F752" s="315" t="s">
        <v>1789</v>
      </c>
      <c r="G752" s="142" t="s">
        <v>1788</v>
      </c>
      <c r="H752" s="316" t="s">
        <v>3445</v>
      </c>
      <c r="I752" s="317">
        <v>26950</v>
      </c>
      <c r="J752" s="317">
        <v>0</v>
      </c>
      <c r="K752" s="317" t="s">
        <v>152</v>
      </c>
      <c r="L752" s="315">
        <v>24</v>
      </c>
      <c r="M752" s="315" t="s">
        <v>152</v>
      </c>
      <c r="N752" s="315" t="s">
        <v>152</v>
      </c>
      <c r="O752" s="315" t="s">
        <v>152</v>
      </c>
      <c r="P752" s="315" t="s">
        <v>12472</v>
      </c>
      <c r="Q752" s="315" t="s">
        <v>152</v>
      </c>
      <c r="R752" s="315" t="s">
        <v>152</v>
      </c>
      <c r="S752" s="315" t="s">
        <v>152</v>
      </c>
      <c r="T752" s="315" t="s">
        <v>152</v>
      </c>
      <c r="U752" s="315" t="s">
        <v>152</v>
      </c>
      <c r="V752" s="315" t="s">
        <v>152</v>
      </c>
      <c r="W752" s="142" t="s">
        <v>5307</v>
      </c>
      <c r="X752" s="142" t="s">
        <v>6493</v>
      </c>
      <c r="Y752" s="142" t="s">
        <v>152</v>
      </c>
      <c r="Z752" s="142" t="s">
        <v>3446</v>
      </c>
      <c r="AA752" s="315" t="s">
        <v>3447</v>
      </c>
      <c r="AB752" s="142" t="s">
        <v>8662</v>
      </c>
      <c r="AC752" s="142" t="s">
        <v>3446</v>
      </c>
      <c r="AD752" s="142" t="s">
        <v>3446</v>
      </c>
      <c r="AE752" s="142" t="s">
        <v>152</v>
      </c>
      <c r="AF752" s="315"/>
      <c r="AH752" s="318" t="s">
        <v>152</v>
      </c>
      <c r="AI752" s="315" t="s">
        <v>3446</v>
      </c>
      <c r="AJ752" s="315" t="s">
        <v>152</v>
      </c>
      <c r="AK752" s="142" t="s">
        <v>152</v>
      </c>
      <c r="AL752" s="142" t="s">
        <v>1787</v>
      </c>
      <c r="AM752" s="316" t="s">
        <v>5308</v>
      </c>
      <c r="AN752" s="142" t="s">
        <v>152</v>
      </c>
      <c r="AO752" s="315" t="s">
        <v>1469</v>
      </c>
      <c r="AP752" s="315" t="s">
        <v>152</v>
      </c>
      <c r="AQ752" s="316"/>
      <c r="AR752" s="142" t="s">
        <v>152</v>
      </c>
      <c r="AS752" s="315" t="s">
        <v>150</v>
      </c>
      <c r="AT752" s="142" t="s">
        <v>152</v>
      </c>
      <c r="AU752" s="316"/>
      <c r="AV752" s="317" t="s">
        <v>152</v>
      </c>
      <c r="AW752" s="142" t="s">
        <v>152</v>
      </c>
    </row>
    <row r="753" spans="1:49" s="142" customFormat="1">
      <c r="A753" s="142" t="s">
        <v>11598</v>
      </c>
      <c r="B753" s="315" t="s">
        <v>394</v>
      </c>
      <c r="C753" s="142" t="s">
        <v>3444</v>
      </c>
      <c r="D753" s="142" t="s">
        <v>3448</v>
      </c>
      <c r="E753" s="315" t="s">
        <v>11599</v>
      </c>
      <c r="F753" s="315" t="s">
        <v>1789</v>
      </c>
      <c r="G753" s="142" t="s">
        <v>1788</v>
      </c>
      <c r="H753" s="316" t="s">
        <v>3445</v>
      </c>
      <c r="I753" s="317">
        <v>21546</v>
      </c>
      <c r="J753" s="317">
        <v>0</v>
      </c>
      <c r="K753" s="317" t="s">
        <v>152</v>
      </c>
      <c r="L753" s="315">
        <v>0</v>
      </c>
      <c r="M753" s="315" t="s">
        <v>152</v>
      </c>
      <c r="N753" s="315" t="s">
        <v>152</v>
      </c>
      <c r="O753" s="315" t="s">
        <v>152</v>
      </c>
      <c r="P753" s="315" t="s">
        <v>13266</v>
      </c>
      <c r="Q753" s="315" t="s">
        <v>152</v>
      </c>
      <c r="R753" s="315" t="s">
        <v>152</v>
      </c>
      <c r="S753" s="315" t="s">
        <v>152</v>
      </c>
      <c r="T753" s="315" t="s">
        <v>152</v>
      </c>
      <c r="U753" s="315" t="s">
        <v>152</v>
      </c>
      <c r="V753" s="315" t="s">
        <v>152</v>
      </c>
      <c r="W753" s="142" t="s">
        <v>3914</v>
      </c>
      <c r="X753" s="142" t="s">
        <v>6492</v>
      </c>
      <c r="Y753" s="142" t="s">
        <v>152</v>
      </c>
      <c r="Z753" s="142" t="s">
        <v>3446</v>
      </c>
      <c r="AA753" s="315" t="s">
        <v>3447</v>
      </c>
      <c r="AB753" s="142" t="s">
        <v>11600</v>
      </c>
      <c r="AC753" s="142" t="s">
        <v>3446</v>
      </c>
      <c r="AD753" s="142" t="s">
        <v>3446</v>
      </c>
      <c r="AE753" s="142" t="s">
        <v>152</v>
      </c>
      <c r="AF753" s="315"/>
      <c r="AH753" s="318" t="s">
        <v>152</v>
      </c>
      <c r="AI753" s="315" t="s">
        <v>3446</v>
      </c>
      <c r="AJ753" s="315" t="s">
        <v>152</v>
      </c>
      <c r="AK753" s="142" t="s">
        <v>3102</v>
      </c>
      <c r="AL753" s="142" t="s">
        <v>1787</v>
      </c>
      <c r="AM753" s="316" t="s">
        <v>3915</v>
      </c>
      <c r="AN753" s="142" t="s">
        <v>152</v>
      </c>
      <c r="AO753" s="315" t="s">
        <v>1469</v>
      </c>
      <c r="AP753" s="315" t="s">
        <v>152</v>
      </c>
      <c r="AQ753" s="316"/>
      <c r="AR753" s="142" t="s">
        <v>152</v>
      </c>
      <c r="AS753" s="315" t="s">
        <v>150</v>
      </c>
      <c r="AT753" s="142" t="s">
        <v>152</v>
      </c>
      <c r="AU753" s="316"/>
      <c r="AV753" s="317" t="s">
        <v>152</v>
      </c>
      <c r="AW753" s="142" t="s">
        <v>152</v>
      </c>
    </row>
    <row r="754" spans="1:49" s="142" customFormat="1">
      <c r="A754" s="142" t="s">
        <v>8729</v>
      </c>
      <c r="B754" s="315" t="s">
        <v>5122</v>
      </c>
      <c r="C754" s="142" t="s">
        <v>3444</v>
      </c>
      <c r="D754" s="142" t="s">
        <v>5275</v>
      </c>
      <c r="E754" s="315" t="s">
        <v>8730</v>
      </c>
      <c r="F754" s="315" t="s">
        <v>1789</v>
      </c>
      <c r="G754" s="142" t="s">
        <v>150</v>
      </c>
      <c r="H754" s="316" t="s">
        <v>3445</v>
      </c>
      <c r="I754" s="317">
        <v>9281</v>
      </c>
      <c r="J754" s="317">
        <v>0</v>
      </c>
      <c r="K754" s="317" t="s">
        <v>152</v>
      </c>
      <c r="L754" s="315">
        <v>0</v>
      </c>
      <c r="M754" s="315" t="s">
        <v>152</v>
      </c>
      <c r="N754" s="315" t="s">
        <v>152</v>
      </c>
      <c r="O754" s="315" t="s">
        <v>152</v>
      </c>
      <c r="P754" s="315" t="s">
        <v>12503</v>
      </c>
      <c r="Q754" s="315" t="s">
        <v>152</v>
      </c>
      <c r="R754" s="315" t="s">
        <v>152</v>
      </c>
      <c r="S754" s="315" t="s">
        <v>152</v>
      </c>
      <c r="T754" s="315" t="s">
        <v>152</v>
      </c>
      <c r="U754" s="315" t="s">
        <v>152</v>
      </c>
      <c r="V754" s="315" t="s">
        <v>152</v>
      </c>
      <c r="W754" s="142" t="s">
        <v>5294</v>
      </c>
      <c r="X754" s="142" t="s">
        <v>6492</v>
      </c>
      <c r="Y754" s="142" t="s">
        <v>152</v>
      </c>
      <c r="Z754" s="142" t="s">
        <v>3446</v>
      </c>
      <c r="AA754" s="315" t="s">
        <v>3447</v>
      </c>
      <c r="AB754" s="142" t="s">
        <v>8731</v>
      </c>
      <c r="AC754" s="142" t="s">
        <v>3446</v>
      </c>
      <c r="AD754" s="142" t="s">
        <v>3446</v>
      </c>
      <c r="AE754" s="142" t="s">
        <v>152</v>
      </c>
      <c r="AF754" s="315"/>
      <c r="AH754" s="318" t="s">
        <v>152</v>
      </c>
      <c r="AI754" s="315" t="s">
        <v>3446</v>
      </c>
      <c r="AJ754" s="315" t="s">
        <v>152</v>
      </c>
      <c r="AK754" s="142" t="s">
        <v>3342</v>
      </c>
      <c r="AL754" s="142" t="s">
        <v>1787</v>
      </c>
      <c r="AM754" s="316" t="s">
        <v>5295</v>
      </c>
      <c r="AN754" s="142" t="s">
        <v>152</v>
      </c>
      <c r="AO754" s="315" t="s">
        <v>1469</v>
      </c>
      <c r="AP754" s="315" t="s">
        <v>152</v>
      </c>
      <c r="AQ754" s="316"/>
      <c r="AR754" s="142" t="s">
        <v>152</v>
      </c>
      <c r="AS754" s="315" t="s">
        <v>150</v>
      </c>
      <c r="AT754" s="142" t="s">
        <v>152</v>
      </c>
      <c r="AU754" s="316"/>
      <c r="AV754" s="317" t="s">
        <v>152</v>
      </c>
      <c r="AW754" s="142" t="s">
        <v>152</v>
      </c>
    </row>
    <row r="755" spans="1:49" s="142" customFormat="1">
      <c r="A755" s="142" t="s">
        <v>8748</v>
      </c>
      <c r="B755" s="315" t="s">
        <v>5123</v>
      </c>
      <c r="C755" s="142" t="s">
        <v>3444</v>
      </c>
      <c r="D755" s="142" t="s">
        <v>5275</v>
      </c>
      <c r="E755" s="315" t="s">
        <v>8749</v>
      </c>
      <c r="F755" s="315" t="s">
        <v>1789</v>
      </c>
      <c r="G755" s="142" t="s">
        <v>150</v>
      </c>
      <c r="H755" s="316" t="s">
        <v>3445</v>
      </c>
      <c r="I755" s="317">
        <v>14545</v>
      </c>
      <c r="J755" s="317">
        <v>0</v>
      </c>
      <c r="K755" s="317" t="s">
        <v>152</v>
      </c>
      <c r="L755" s="315">
        <v>0</v>
      </c>
      <c r="M755" s="315" t="s">
        <v>152</v>
      </c>
      <c r="N755" s="315" t="s">
        <v>152</v>
      </c>
      <c r="O755" s="315" t="s">
        <v>152</v>
      </c>
      <c r="P755" s="315" t="s">
        <v>12511</v>
      </c>
      <c r="Q755" s="315" t="s">
        <v>152</v>
      </c>
      <c r="R755" s="315" t="s">
        <v>152</v>
      </c>
      <c r="S755" s="315" t="s">
        <v>152</v>
      </c>
      <c r="T755" s="315" t="s">
        <v>152</v>
      </c>
      <c r="U755" s="315" t="s">
        <v>152</v>
      </c>
      <c r="V755" s="315" t="s">
        <v>152</v>
      </c>
      <c r="W755" s="142" t="s">
        <v>5284</v>
      </c>
      <c r="X755" s="142" t="s">
        <v>6492</v>
      </c>
      <c r="Y755" s="142" t="s">
        <v>152</v>
      </c>
      <c r="Z755" s="142" t="s">
        <v>3446</v>
      </c>
      <c r="AA755" s="315" t="s">
        <v>3447</v>
      </c>
      <c r="AB755" s="142" t="s">
        <v>8750</v>
      </c>
      <c r="AC755" s="142" t="s">
        <v>3446</v>
      </c>
      <c r="AD755" s="142" t="s">
        <v>3446</v>
      </c>
      <c r="AE755" s="142" t="s">
        <v>152</v>
      </c>
      <c r="AF755" s="315"/>
      <c r="AH755" s="318" t="s">
        <v>152</v>
      </c>
      <c r="AI755" s="315" t="s">
        <v>3446</v>
      </c>
      <c r="AJ755" s="315" t="s">
        <v>152</v>
      </c>
      <c r="AK755" s="142" t="s">
        <v>3347</v>
      </c>
      <c r="AL755" s="142" t="s">
        <v>1787</v>
      </c>
      <c r="AM755" s="316" t="s">
        <v>5285</v>
      </c>
      <c r="AN755" s="142" t="s">
        <v>152</v>
      </c>
      <c r="AO755" s="315" t="s">
        <v>1469</v>
      </c>
      <c r="AP755" s="315" t="s">
        <v>152</v>
      </c>
      <c r="AQ755" s="316"/>
      <c r="AR755" s="142" t="s">
        <v>152</v>
      </c>
      <c r="AS755" s="315" t="s">
        <v>150</v>
      </c>
      <c r="AT755" s="142" t="s">
        <v>152</v>
      </c>
      <c r="AU755" s="316"/>
      <c r="AV755" s="317" t="s">
        <v>152</v>
      </c>
      <c r="AW755" s="142" t="s">
        <v>152</v>
      </c>
    </row>
    <row r="756" spans="1:49" s="142" customFormat="1">
      <c r="A756" s="142" t="s">
        <v>8739</v>
      </c>
      <c r="B756" s="315" t="s">
        <v>5124</v>
      </c>
      <c r="C756" s="142" t="s">
        <v>3444</v>
      </c>
      <c r="D756" s="142" t="s">
        <v>5275</v>
      </c>
      <c r="E756" s="315" t="s">
        <v>8740</v>
      </c>
      <c r="F756" s="315" t="s">
        <v>1789</v>
      </c>
      <c r="G756" s="142" t="s">
        <v>150</v>
      </c>
      <c r="H756" s="316" t="s">
        <v>3445</v>
      </c>
      <c r="I756" s="317">
        <v>11096</v>
      </c>
      <c r="J756" s="317">
        <v>0</v>
      </c>
      <c r="K756" s="317" t="s">
        <v>152</v>
      </c>
      <c r="L756" s="315">
        <v>0</v>
      </c>
      <c r="M756" s="315" t="s">
        <v>152</v>
      </c>
      <c r="N756" s="315" t="s">
        <v>152</v>
      </c>
      <c r="O756" s="315" t="s">
        <v>152</v>
      </c>
      <c r="P756" s="315" t="s">
        <v>12508</v>
      </c>
      <c r="Q756" s="315" t="s">
        <v>152</v>
      </c>
      <c r="R756" s="315" t="s">
        <v>152</v>
      </c>
      <c r="S756" s="315" t="s">
        <v>152</v>
      </c>
      <c r="T756" s="315" t="s">
        <v>152</v>
      </c>
      <c r="U756" s="315" t="s">
        <v>152</v>
      </c>
      <c r="V756" s="315" t="s">
        <v>152</v>
      </c>
      <c r="W756" s="142" t="s">
        <v>5290</v>
      </c>
      <c r="X756" s="142" t="s">
        <v>6492</v>
      </c>
      <c r="Y756" s="142" t="s">
        <v>152</v>
      </c>
      <c r="Z756" s="142" t="s">
        <v>3446</v>
      </c>
      <c r="AA756" s="315" t="s">
        <v>3447</v>
      </c>
      <c r="AB756" s="142" t="s">
        <v>8741</v>
      </c>
      <c r="AC756" s="142" t="s">
        <v>3446</v>
      </c>
      <c r="AD756" s="142" t="s">
        <v>3446</v>
      </c>
      <c r="AE756" s="142" t="s">
        <v>152</v>
      </c>
      <c r="AF756" s="315"/>
      <c r="AH756" s="318" t="s">
        <v>152</v>
      </c>
      <c r="AI756" s="315" t="s">
        <v>3446</v>
      </c>
      <c r="AJ756" s="315" t="s">
        <v>152</v>
      </c>
      <c r="AK756" s="142" t="s">
        <v>3344</v>
      </c>
      <c r="AL756" s="142" t="s">
        <v>1787</v>
      </c>
      <c r="AM756" s="316" t="s">
        <v>5291</v>
      </c>
      <c r="AN756" s="142" t="s">
        <v>152</v>
      </c>
      <c r="AO756" s="315" t="s">
        <v>1469</v>
      </c>
      <c r="AP756" s="315" t="s">
        <v>152</v>
      </c>
      <c r="AQ756" s="316"/>
      <c r="AR756" s="142" t="s">
        <v>152</v>
      </c>
      <c r="AS756" s="315" t="s">
        <v>150</v>
      </c>
      <c r="AT756" s="142" t="s">
        <v>152</v>
      </c>
      <c r="AU756" s="316"/>
      <c r="AV756" s="317" t="s">
        <v>152</v>
      </c>
      <c r="AW756" s="142" t="s">
        <v>152</v>
      </c>
    </row>
    <row r="757" spans="1:49" s="142" customFormat="1">
      <c r="A757" s="142" t="s">
        <v>8745</v>
      </c>
      <c r="B757" s="315" t="s">
        <v>5125</v>
      </c>
      <c r="C757" s="142" t="s">
        <v>3444</v>
      </c>
      <c r="D757" s="142" t="s">
        <v>5275</v>
      </c>
      <c r="E757" s="315" t="s">
        <v>8746</v>
      </c>
      <c r="F757" s="315" t="s">
        <v>1789</v>
      </c>
      <c r="G757" s="142" t="s">
        <v>1788</v>
      </c>
      <c r="H757" s="316" t="s">
        <v>3445</v>
      </c>
      <c r="I757" s="317">
        <v>13338</v>
      </c>
      <c r="J757" s="317">
        <v>0</v>
      </c>
      <c r="K757" s="317" t="s">
        <v>152</v>
      </c>
      <c r="L757" s="315">
        <v>0</v>
      </c>
      <c r="M757" s="315" t="s">
        <v>152</v>
      </c>
      <c r="N757" s="315" t="s">
        <v>152</v>
      </c>
      <c r="O757" s="315" t="s">
        <v>152</v>
      </c>
      <c r="P757" s="315" t="s">
        <v>12510</v>
      </c>
      <c r="Q757" s="315" t="s">
        <v>152</v>
      </c>
      <c r="R757" s="315" t="s">
        <v>152</v>
      </c>
      <c r="S757" s="315" t="s">
        <v>152</v>
      </c>
      <c r="T757" s="315" t="s">
        <v>152</v>
      </c>
      <c r="U757" s="315" t="s">
        <v>152</v>
      </c>
      <c r="V757" s="315" t="s">
        <v>152</v>
      </c>
      <c r="W757" s="142" t="s">
        <v>5286</v>
      </c>
      <c r="X757" s="142" t="s">
        <v>6492</v>
      </c>
      <c r="Y757" s="142" t="s">
        <v>152</v>
      </c>
      <c r="Z757" s="142" t="s">
        <v>3446</v>
      </c>
      <c r="AA757" s="315" t="s">
        <v>3447</v>
      </c>
      <c r="AB757" s="142" t="s">
        <v>8747</v>
      </c>
      <c r="AC757" s="142" t="s">
        <v>3446</v>
      </c>
      <c r="AD757" s="142" t="s">
        <v>3446</v>
      </c>
      <c r="AE757" s="142" t="s">
        <v>152</v>
      </c>
      <c r="AF757" s="315"/>
      <c r="AH757" s="318" t="s">
        <v>152</v>
      </c>
      <c r="AI757" s="315" t="s">
        <v>3446</v>
      </c>
      <c r="AJ757" s="315" t="s">
        <v>152</v>
      </c>
      <c r="AK757" s="142" t="s">
        <v>3346</v>
      </c>
      <c r="AL757" s="142" t="s">
        <v>1787</v>
      </c>
      <c r="AM757" s="316" t="s">
        <v>5287</v>
      </c>
      <c r="AN757" s="142" t="s">
        <v>152</v>
      </c>
      <c r="AO757" s="315" t="s">
        <v>1469</v>
      </c>
      <c r="AP757" s="315" t="s">
        <v>152</v>
      </c>
      <c r="AQ757" s="316"/>
      <c r="AR757" s="142" t="s">
        <v>152</v>
      </c>
      <c r="AS757" s="315" t="s">
        <v>150</v>
      </c>
      <c r="AT757" s="142" t="s">
        <v>152</v>
      </c>
      <c r="AU757" s="316"/>
      <c r="AV757" s="317" t="s">
        <v>152</v>
      </c>
      <c r="AW757" s="142" t="s">
        <v>152</v>
      </c>
    </row>
    <row r="758" spans="1:49" s="142" customFormat="1">
      <c r="A758" s="142" t="s">
        <v>8736</v>
      </c>
      <c r="B758" s="315" t="s">
        <v>5126</v>
      </c>
      <c r="C758" s="142" t="s">
        <v>3444</v>
      </c>
      <c r="D758" s="142" t="s">
        <v>5275</v>
      </c>
      <c r="E758" s="315" t="s">
        <v>8737</v>
      </c>
      <c r="F758" s="315" t="s">
        <v>1789</v>
      </c>
      <c r="G758" s="142" t="s">
        <v>1788</v>
      </c>
      <c r="H758" s="316" t="s">
        <v>3445</v>
      </c>
      <c r="I758" s="317">
        <v>10774</v>
      </c>
      <c r="J758" s="317">
        <v>0</v>
      </c>
      <c r="K758" s="317" t="s">
        <v>152</v>
      </c>
      <c r="L758" s="315">
        <v>0</v>
      </c>
      <c r="M758" s="315" t="s">
        <v>152</v>
      </c>
      <c r="N758" s="315" t="s">
        <v>152</v>
      </c>
      <c r="O758" s="315" t="s">
        <v>152</v>
      </c>
      <c r="P758" s="315" t="s">
        <v>12507</v>
      </c>
      <c r="Q758" s="315" t="s">
        <v>152</v>
      </c>
      <c r="R758" s="315" t="s">
        <v>152</v>
      </c>
      <c r="S758" s="315" t="s">
        <v>152</v>
      </c>
      <c r="T758" s="315" t="s">
        <v>152</v>
      </c>
      <c r="U758" s="315" t="s">
        <v>152</v>
      </c>
      <c r="V758" s="315" t="s">
        <v>152</v>
      </c>
      <c r="W758" s="142" t="s">
        <v>5292</v>
      </c>
      <c r="X758" s="142" t="s">
        <v>6492</v>
      </c>
      <c r="Y758" s="142" t="s">
        <v>152</v>
      </c>
      <c r="Z758" s="142" t="s">
        <v>3446</v>
      </c>
      <c r="AA758" s="315" t="s">
        <v>3447</v>
      </c>
      <c r="AB758" s="142" t="s">
        <v>8738</v>
      </c>
      <c r="AC758" s="142" t="s">
        <v>3446</v>
      </c>
      <c r="AD758" s="142" t="s">
        <v>3446</v>
      </c>
      <c r="AE758" s="142" t="s">
        <v>152</v>
      </c>
      <c r="AF758" s="315"/>
      <c r="AH758" s="318" t="s">
        <v>152</v>
      </c>
      <c r="AI758" s="315" t="s">
        <v>3446</v>
      </c>
      <c r="AJ758" s="315" t="s">
        <v>152</v>
      </c>
      <c r="AK758" s="142" t="s">
        <v>3343</v>
      </c>
      <c r="AL758" s="142" t="s">
        <v>1787</v>
      </c>
      <c r="AM758" s="316" t="s">
        <v>5293</v>
      </c>
      <c r="AN758" s="142" t="s">
        <v>152</v>
      </c>
      <c r="AO758" s="315" t="s">
        <v>1469</v>
      </c>
      <c r="AP758" s="315" t="s">
        <v>152</v>
      </c>
      <c r="AQ758" s="316"/>
      <c r="AR758" s="142" t="s">
        <v>152</v>
      </c>
      <c r="AS758" s="315" t="s">
        <v>150</v>
      </c>
      <c r="AT758" s="142" t="s">
        <v>152</v>
      </c>
      <c r="AU758" s="316"/>
      <c r="AV758" s="317" t="s">
        <v>152</v>
      </c>
      <c r="AW758" s="142" t="s">
        <v>152</v>
      </c>
    </row>
    <row r="759" spans="1:49" s="142" customFormat="1">
      <c r="A759" s="142" t="s">
        <v>8754</v>
      </c>
      <c r="B759" s="315" t="s">
        <v>4889</v>
      </c>
      <c r="C759" s="142" t="s">
        <v>3444</v>
      </c>
      <c r="D759" s="142" t="s">
        <v>5275</v>
      </c>
      <c r="E759" s="315" t="s">
        <v>8755</v>
      </c>
      <c r="F759" s="315" t="s">
        <v>1789</v>
      </c>
      <c r="G759" s="142" t="s">
        <v>1788</v>
      </c>
      <c r="H759" s="316" t="s">
        <v>3445</v>
      </c>
      <c r="I759" s="317">
        <v>21546</v>
      </c>
      <c r="J759" s="317">
        <v>0</v>
      </c>
      <c r="K759" s="317" t="s">
        <v>152</v>
      </c>
      <c r="L759" s="315">
        <v>6</v>
      </c>
      <c r="M759" s="315" t="s">
        <v>152</v>
      </c>
      <c r="N759" s="315" t="s">
        <v>152</v>
      </c>
      <c r="O759" s="315" t="s">
        <v>152</v>
      </c>
      <c r="P759" s="315" t="s">
        <v>12513</v>
      </c>
      <c r="Q759" s="315" t="s">
        <v>152</v>
      </c>
      <c r="R759" s="315" t="s">
        <v>152</v>
      </c>
      <c r="S759" s="315" t="s">
        <v>152</v>
      </c>
      <c r="T759" s="315" t="s">
        <v>152</v>
      </c>
      <c r="U759" s="315" t="s">
        <v>152</v>
      </c>
      <c r="V759" s="315" t="s">
        <v>152</v>
      </c>
      <c r="W759" s="142" t="s">
        <v>5280</v>
      </c>
      <c r="X759" s="142" t="s">
        <v>6492</v>
      </c>
      <c r="Y759" s="142" t="s">
        <v>152</v>
      </c>
      <c r="Z759" s="142" t="s">
        <v>3446</v>
      </c>
      <c r="AA759" s="315" t="s">
        <v>3447</v>
      </c>
      <c r="AB759" s="142" t="s">
        <v>8756</v>
      </c>
      <c r="AC759" s="142" t="s">
        <v>3446</v>
      </c>
      <c r="AD759" s="142" t="s">
        <v>3446</v>
      </c>
      <c r="AE759" s="142" t="s">
        <v>152</v>
      </c>
      <c r="AF759" s="315"/>
      <c r="AH759" s="318" t="s">
        <v>152</v>
      </c>
      <c r="AI759" s="315" t="s">
        <v>3446</v>
      </c>
      <c r="AJ759" s="315" t="s">
        <v>152</v>
      </c>
      <c r="AK759" s="142" t="s">
        <v>3349</v>
      </c>
      <c r="AL759" s="142" t="s">
        <v>1787</v>
      </c>
      <c r="AM759" s="316" t="s">
        <v>5281</v>
      </c>
      <c r="AN759" s="142" t="s">
        <v>152</v>
      </c>
      <c r="AO759" s="315" t="s">
        <v>1469</v>
      </c>
      <c r="AP759" s="315" t="s">
        <v>152</v>
      </c>
      <c r="AQ759" s="316"/>
      <c r="AR759" s="142" t="s">
        <v>152</v>
      </c>
      <c r="AS759" s="315" t="s">
        <v>150</v>
      </c>
      <c r="AT759" s="142" t="s">
        <v>152</v>
      </c>
      <c r="AU759" s="316"/>
      <c r="AV759" s="317" t="s">
        <v>152</v>
      </c>
      <c r="AW759" s="142" t="s">
        <v>152</v>
      </c>
    </row>
    <row r="760" spans="1:49" s="142" customFormat="1">
      <c r="A760" s="142" t="s">
        <v>8742</v>
      </c>
      <c r="B760" s="315" t="s">
        <v>5127</v>
      </c>
      <c r="C760" s="142" t="s">
        <v>3444</v>
      </c>
      <c r="D760" s="142" t="s">
        <v>5275</v>
      </c>
      <c r="E760" s="315" t="s">
        <v>8743</v>
      </c>
      <c r="F760" s="315" t="s">
        <v>1789</v>
      </c>
      <c r="G760" s="142" t="s">
        <v>150</v>
      </c>
      <c r="H760" s="316" t="s">
        <v>3445</v>
      </c>
      <c r="I760" s="317">
        <v>12175</v>
      </c>
      <c r="J760" s="317">
        <v>0</v>
      </c>
      <c r="K760" s="317" t="s">
        <v>152</v>
      </c>
      <c r="L760" s="315">
        <v>0</v>
      </c>
      <c r="M760" s="315" t="s">
        <v>152</v>
      </c>
      <c r="N760" s="315" t="s">
        <v>152</v>
      </c>
      <c r="O760" s="315" t="s">
        <v>152</v>
      </c>
      <c r="P760" s="315" t="s">
        <v>12509</v>
      </c>
      <c r="Q760" s="315" t="s">
        <v>152</v>
      </c>
      <c r="R760" s="315" t="s">
        <v>152</v>
      </c>
      <c r="S760" s="315" t="s">
        <v>152</v>
      </c>
      <c r="T760" s="315" t="s">
        <v>152</v>
      </c>
      <c r="U760" s="315" t="s">
        <v>152</v>
      </c>
      <c r="V760" s="315" t="s">
        <v>152</v>
      </c>
      <c r="W760" s="142" t="s">
        <v>5288</v>
      </c>
      <c r="X760" s="142" t="s">
        <v>6492</v>
      </c>
      <c r="Y760" s="142" t="s">
        <v>152</v>
      </c>
      <c r="Z760" s="142" t="s">
        <v>3446</v>
      </c>
      <c r="AA760" s="315" t="s">
        <v>3447</v>
      </c>
      <c r="AB760" s="142" t="s">
        <v>8744</v>
      </c>
      <c r="AC760" s="142" t="s">
        <v>3446</v>
      </c>
      <c r="AD760" s="142" t="s">
        <v>3446</v>
      </c>
      <c r="AE760" s="142" t="s">
        <v>152</v>
      </c>
      <c r="AF760" s="315"/>
      <c r="AH760" s="318" t="s">
        <v>152</v>
      </c>
      <c r="AI760" s="315" t="s">
        <v>3446</v>
      </c>
      <c r="AJ760" s="315" t="s">
        <v>152</v>
      </c>
      <c r="AK760" s="142" t="s">
        <v>3345</v>
      </c>
      <c r="AL760" s="142" t="s">
        <v>1787</v>
      </c>
      <c r="AM760" s="316" t="s">
        <v>5289</v>
      </c>
      <c r="AN760" s="142" t="s">
        <v>152</v>
      </c>
      <c r="AO760" s="315" t="s">
        <v>1469</v>
      </c>
      <c r="AP760" s="315" t="s">
        <v>152</v>
      </c>
      <c r="AQ760" s="316"/>
      <c r="AR760" s="142" t="s">
        <v>152</v>
      </c>
      <c r="AS760" s="315" t="s">
        <v>150</v>
      </c>
      <c r="AT760" s="142" t="s">
        <v>152</v>
      </c>
      <c r="AU760" s="316"/>
      <c r="AV760" s="317" t="s">
        <v>152</v>
      </c>
      <c r="AW760" s="142" t="s">
        <v>152</v>
      </c>
    </row>
    <row r="761" spans="1:49" s="142" customFormat="1">
      <c r="A761" s="142" t="s">
        <v>8757</v>
      </c>
      <c r="B761" s="315" t="s">
        <v>4890</v>
      </c>
      <c r="C761" s="142" t="s">
        <v>3444</v>
      </c>
      <c r="D761" s="142" t="s">
        <v>5275</v>
      </c>
      <c r="E761" s="315" t="s">
        <v>8758</v>
      </c>
      <c r="F761" s="315" t="s">
        <v>1789</v>
      </c>
      <c r="G761" s="142" t="s">
        <v>150</v>
      </c>
      <c r="H761" s="316" t="s">
        <v>3445</v>
      </c>
      <c r="I761" s="317">
        <v>17991</v>
      </c>
      <c r="J761" s="317">
        <v>0</v>
      </c>
      <c r="K761" s="317" t="s">
        <v>152</v>
      </c>
      <c r="L761" s="315">
        <v>6</v>
      </c>
      <c r="M761" s="315" t="s">
        <v>152</v>
      </c>
      <c r="N761" s="315" t="s">
        <v>152</v>
      </c>
      <c r="O761" s="315" t="s">
        <v>152</v>
      </c>
      <c r="P761" s="315" t="s">
        <v>12514</v>
      </c>
      <c r="Q761" s="315" t="s">
        <v>152</v>
      </c>
      <c r="R761" s="315" t="s">
        <v>152</v>
      </c>
      <c r="S761" s="315" t="s">
        <v>152</v>
      </c>
      <c r="T761" s="315" t="s">
        <v>152</v>
      </c>
      <c r="U761" s="315" t="s">
        <v>152</v>
      </c>
      <c r="V761" s="315" t="s">
        <v>152</v>
      </c>
      <c r="W761" s="142" t="s">
        <v>5278</v>
      </c>
      <c r="X761" s="142" t="s">
        <v>6492</v>
      </c>
      <c r="Y761" s="142" t="s">
        <v>152</v>
      </c>
      <c r="Z761" s="142" t="s">
        <v>3446</v>
      </c>
      <c r="AA761" s="315" t="s">
        <v>3447</v>
      </c>
      <c r="AB761" s="142" t="s">
        <v>8759</v>
      </c>
      <c r="AC761" s="142" t="s">
        <v>3446</v>
      </c>
      <c r="AD761" s="142" t="s">
        <v>3446</v>
      </c>
      <c r="AE761" s="142" t="s">
        <v>152</v>
      </c>
      <c r="AF761" s="315"/>
      <c r="AH761" s="318" t="s">
        <v>152</v>
      </c>
      <c r="AI761" s="315" t="s">
        <v>3446</v>
      </c>
      <c r="AJ761" s="315" t="s">
        <v>152</v>
      </c>
      <c r="AK761" s="142" t="s">
        <v>3350</v>
      </c>
      <c r="AL761" s="142" t="s">
        <v>1787</v>
      </c>
      <c r="AM761" s="316" t="s">
        <v>5279</v>
      </c>
      <c r="AN761" s="142" t="s">
        <v>152</v>
      </c>
      <c r="AO761" s="315" t="s">
        <v>1469</v>
      </c>
      <c r="AP761" s="315" t="s">
        <v>152</v>
      </c>
      <c r="AQ761" s="316"/>
      <c r="AR761" s="142" t="s">
        <v>152</v>
      </c>
      <c r="AS761" s="315" t="s">
        <v>150</v>
      </c>
      <c r="AT761" s="142" t="s">
        <v>152</v>
      </c>
      <c r="AU761" s="316"/>
      <c r="AV761" s="317" t="s">
        <v>152</v>
      </c>
      <c r="AW761" s="142" t="s">
        <v>152</v>
      </c>
    </row>
    <row r="762" spans="1:49" s="142" customFormat="1">
      <c r="A762" s="142" t="s">
        <v>8751</v>
      </c>
      <c r="B762" s="315" t="s">
        <v>4891</v>
      </c>
      <c r="C762" s="142" t="s">
        <v>3444</v>
      </c>
      <c r="D762" s="142" t="s">
        <v>5275</v>
      </c>
      <c r="E762" s="315" t="s">
        <v>8752</v>
      </c>
      <c r="F762" s="315" t="s">
        <v>1789</v>
      </c>
      <c r="G762" s="142" t="s">
        <v>150</v>
      </c>
      <c r="H762" s="316" t="s">
        <v>3445</v>
      </c>
      <c r="I762" s="317">
        <v>14974</v>
      </c>
      <c r="J762" s="317">
        <v>0</v>
      </c>
      <c r="K762" s="317" t="s">
        <v>152</v>
      </c>
      <c r="L762" s="315">
        <v>0</v>
      </c>
      <c r="M762" s="315" t="s">
        <v>152</v>
      </c>
      <c r="N762" s="315" t="s">
        <v>152</v>
      </c>
      <c r="O762" s="315" t="s">
        <v>152</v>
      </c>
      <c r="P762" s="315" t="s">
        <v>12512</v>
      </c>
      <c r="Q762" s="315" t="s">
        <v>152</v>
      </c>
      <c r="R762" s="315" t="s">
        <v>152</v>
      </c>
      <c r="S762" s="315" t="s">
        <v>152</v>
      </c>
      <c r="T762" s="315" t="s">
        <v>152</v>
      </c>
      <c r="U762" s="315" t="s">
        <v>152</v>
      </c>
      <c r="V762" s="315" t="s">
        <v>152</v>
      </c>
      <c r="W762" s="142" t="s">
        <v>5282</v>
      </c>
      <c r="X762" s="142" t="s">
        <v>6492</v>
      </c>
      <c r="Y762" s="142" t="s">
        <v>152</v>
      </c>
      <c r="Z762" s="142" t="s">
        <v>3446</v>
      </c>
      <c r="AA762" s="315" t="s">
        <v>3447</v>
      </c>
      <c r="AB762" s="142" t="s">
        <v>8753</v>
      </c>
      <c r="AC762" s="142" t="s">
        <v>3446</v>
      </c>
      <c r="AD762" s="142" t="s">
        <v>3446</v>
      </c>
      <c r="AE762" s="142" t="s">
        <v>152</v>
      </c>
      <c r="AF762" s="315"/>
      <c r="AH762" s="318" t="s">
        <v>152</v>
      </c>
      <c r="AI762" s="315" t="s">
        <v>3446</v>
      </c>
      <c r="AJ762" s="315" t="s">
        <v>152</v>
      </c>
      <c r="AK762" s="142" t="s">
        <v>3348</v>
      </c>
      <c r="AL762" s="142" t="s">
        <v>1787</v>
      </c>
      <c r="AM762" s="316" t="s">
        <v>5283</v>
      </c>
      <c r="AN762" s="142" t="s">
        <v>152</v>
      </c>
      <c r="AO762" s="315" t="s">
        <v>1469</v>
      </c>
      <c r="AP762" s="315" t="s">
        <v>152</v>
      </c>
      <c r="AQ762" s="316"/>
      <c r="AR762" s="142" t="s">
        <v>152</v>
      </c>
      <c r="AS762" s="315" t="s">
        <v>150</v>
      </c>
      <c r="AT762" s="142" t="s">
        <v>152</v>
      </c>
      <c r="AU762" s="316"/>
      <c r="AV762" s="317" t="s">
        <v>152</v>
      </c>
      <c r="AW762" s="142" t="s">
        <v>152</v>
      </c>
    </row>
    <row r="763" spans="1:49" s="142" customFormat="1">
      <c r="A763" s="142" t="s">
        <v>8760</v>
      </c>
      <c r="B763" s="315" t="s">
        <v>5128</v>
      </c>
      <c r="C763" s="142" t="s">
        <v>3444</v>
      </c>
      <c r="D763" s="142" t="s">
        <v>5275</v>
      </c>
      <c r="E763" s="315" t="s">
        <v>8761</v>
      </c>
      <c r="F763" s="315" t="s">
        <v>1789</v>
      </c>
      <c r="G763" s="142" t="s">
        <v>1788</v>
      </c>
      <c r="H763" s="316" t="s">
        <v>3445</v>
      </c>
      <c r="I763" s="317">
        <v>20470</v>
      </c>
      <c r="J763" s="317">
        <v>0</v>
      </c>
      <c r="K763" s="317" t="s">
        <v>152</v>
      </c>
      <c r="L763" s="315">
        <v>0</v>
      </c>
      <c r="M763" s="315" t="s">
        <v>152</v>
      </c>
      <c r="N763" s="315" t="s">
        <v>152</v>
      </c>
      <c r="O763" s="315" t="s">
        <v>152</v>
      </c>
      <c r="P763" s="315" t="s">
        <v>12515</v>
      </c>
      <c r="Q763" s="315" t="s">
        <v>152</v>
      </c>
      <c r="R763" s="315" t="s">
        <v>152</v>
      </c>
      <c r="S763" s="315" t="s">
        <v>152</v>
      </c>
      <c r="T763" s="315" t="s">
        <v>152</v>
      </c>
      <c r="U763" s="315" t="s">
        <v>152</v>
      </c>
      <c r="V763" s="315" t="s">
        <v>152</v>
      </c>
      <c r="W763" s="142" t="s">
        <v>5276</v>
      </c>
      <c r="X763" s="142" t="s">
        <v>6493</v>
      </c>
      <c r="Y763" s="142" t="s">
        <v>152</v>
      </c>
      <c r="Z763" s="142" t="s">
        <v>3446</v>
      </c>
      <c r="AA763" s="315" t="s">
        <v>3447</v>
      </c>
      <c r="AB763" s="142" t="s">
        <v>8762</v>
      </c>
      <c r="AC763" s="142" t="s">
        <v>3446</v>
      </c>
      <c r="AD763" s="142" t="s">
        <v>3446</v>
      </c>
      <c r="AE763" s="142" t="s">
        <v>152</v>
      </c>
      <c r="AF763" s="315"/>
      <c r="AH763" s="318" t="s">
        <v>152</v>
      </c>
      <c r="AI763" s="315" t="s">
        <v>3446</v>
      </c>
      <c r="AJ763" s="315" t="s">
        <v>152</v>
      </c>
      <c r="AK763" s="142" t="s">
        <v>3351</v>
      </c>
      <c r="AL763" s="142" t="s">
        <v>1787</v>
      </c>
      <c r="AM763" s="316" t="s">
        <v>5277</v>
      </c>
      <c r="AN763" s="142" t="s">
        <v>152</v>
      </c>
      <c r="AO763" s="315" t="s">
        <v>1469</v>
      </c>
      <c r="AP763" s="315" t="s">
        <v>152</v>
      </c>
      <c r="AQ763" s="316"/>
      <c r="AR763" s="142" t="s">
        <v>152</v>
      </c>
      <c r="AS763" s="315" t="s">
        <v>150</v>
      </c>
      <c r="AT763" s="142" t="s">
        <v>152</v>
      </c>
      <c r="AU763" s="316"/>
      <c r="AV763" s="317" t="s">
        <v>152</v>
      </c>
      <c r="AW763" s="142" t="s">
        <v>152</v>
      </c>
    </row>
    <row r="764" spans="1:49" s="142" customFormat="1">
      <c r="A764" s="142" t="s">
        <v>11071</v>
      </c>
      <c r="B764" s="315" t="s">
        <v>444</v>
      </c>
      <c r="C764" s="142" t="s">
        <v>3444</v>
      </c>
      <c r="D764" s="142" t="s">
        <v>3448</v>
      </c>
      <c r="E764" s="315" t="s">
        <v>11072</v>
      </c>
      <c r="F764" s="315" t="s">
        <v>1789</v>
      </c>
      <c r="G764" s="142" t="s">
        <v>1788</v>
      </c>
      <c r="H764" s="316" t="s">
        <v>3445</v>
      </c>
      <c r="I764" s="317">
        <v>15674</v>
      </c>
      <c r="J764" s="317">
        <v>0</v>
      </c>
      <c r="K764" s="317" t="s">
        <v>152</v>
      </c>
      <c r="L764" s="315">
        <v>0</v>
      </c>
      <c r="M764" s="315" t="s">
        <v>152</v>
      </c>
      <c r="N764" s="315" t="s">
        <v>152</v>
      </c>
      <c r="O764" s="315" t="s">
        <v>152</v>
      </c>
      <c r="P764" s="315" t="s">
        <v>13129</v>
      </c>
      <c r="Q764" s="315" t="s">
        <v>152</v>
      </c>
      <c r="R764" s="315" t="s">
        <v>152</v>
      </c>
      <c r="S764" s="315" t="s">
        <v>152</v>
      </c>
      <c r="T764" s="315" t="s">
        <v>152</v>
      </c>
      <c r="U764" s="315" t="s">
        <v>152</v>
      </c>
      <c r="V764" s="315" t="s">
        <v>152</v>
      </c>
      <c r="W764" s="142" t="s">
        <v>3638</v>
      </c>
      <c r="X764" s="142" t="s">
        <v>6492</v>
      </c>
      <c r="Y764" s="142" t="s">
        <v>152</v>
      </c>
      <c r="Z764" s="142" t="s">
        <v>3446</v>
      </c>
      <c r="AA764" s="315" t="s">
        <v>3447</v>
      </c>
      <c r="AB764" s="142" t="s">
        <v>11073</v>
      </c>
      <c r="AC764" s="142" t="s">
        <v>3446</v>
      </c>
      <c r="AD764" s="142" t="s">
        <v>3446</v>
      </c>
      <c r="AE764" s="142" t="s">
        <v>152</v>
      </c>
      <c r="AF764" s="315"/>
      <c r="AH764" s="318" t="s">
        <v>152</v>
      </c>
      <c r="AI764" s="315" t="s">
        <v>3446</v>
      </c>
      <c r="AJ764" s="315" t="s">
        <v>152</v>
      </c>
      <c r="AK764" s="142" t="s">
        <v>152</v>
      </c>
      <c r="AL764" s="142" t="s">
        <v>1787</v>
      </c>
      <c r="AM764" s="316" t="s">
        <v>3639</v>
      </c>
      <c r="AN764" s="142" t="s">
        <v>152</v>
      </c>
      <c r="AO764" s="315" t="s">
        <v>1469</v>
      </c>
      <c r="AP764" s="315" t="s">
        <v>152</v>
      </c>
      <c r="AQ764" s="316"/>
      <c r="AR764" s="142" t="s">
        <v>152</v>
      </c>
      <c r="AS764" s="315" t="s">
        <v>150</v>
      </c>
      <c r="AT764" s="142" t="s">
        <v>152</v>
      </c>
      <c r="AU764" s="316"/>
      <c r="AV764" s="317" t="s">
        <v>152</v>
      </c>
      <c r="AW764" s="142" t="s">
        <v>152</v>
      </c>
    </row>
    <row r="765" spans="1:49" s="142" customFormat="1">
      <c r="A765" s="142" t="s">
        <v>9140</v>
      </c>
      <c r="B765" s="315" t="s">
        <v>396</v>
      </c>
      <c r="C765" s="142" t="s">
        <v>3444</v>
      </c>
      <c r="D765" s="142" t="s">
        <v>3448</v>
      </c>
      <c r="E765" s="315" t="s">
        <v>9141</v>
      </c>
      <c r="F765" s="315" t="s">
        <v>1789</v>
      </c>
      <c r="G765" s="142" t="s">
        <v>1788</v>
      </c>
      <c r="H765" s="316" t="s">
        <v>3445</v>
      </c>
      <c r="I765" s="317">
        <v>17775</v>
      </c>
      <c r="J765" s="317">
        <v>0</v>
      </c>
      <c r="K765" s="317" t="s">
        <v>152</v>
      </c>
      <c r="L765" s="315">
        <v>0</v>
      </c>
      <c r="M765" s="315" t="s">
        <v>152</v>
      </c>
      <c r="N765" s="315" t="s">
        <v>152</v>
      </c>
      <c r="O765" s="315" t="s">
        <v>152</v>
      </c>
      <c r="P765" s="315" t="s">
        <v>12596</v>
      </c>
      <c r="Q765" s="315" t="s">
        <v>152</v>
      </c>
      <c r="R765" s="315" t="s">
        <v>152</v>
      </c>
      <c r="S765" s="315" t="s">
        <v>152</v>
      </c>
      <c r="T765" s="315" t="s">
        <v>152</v>
      </c>
      <c r="U765" s="315" t="s">
        <v>152</v>
      </c>
      <c r="V765" s="315" t="s">
        <v>152</v>
      </c>
      <c r="W765" s="142" t="s">
        <v>3869</v>
      </c>
      <c r="X765" s="142" t="s">
        <v>6492</v>
      </c>
      <c r="Y765" s="142" t="s">
        <v>152</v>
      </c>
      <c r="Z765" s="142" t="s">
        <v>3446</v>
      </c>
      <c r="AA765" s="315" t="s">
        <v>3447</v>
      </c>
      <c r="AB765" s="142" t="s">
        <v>9142</v>
      </c>
      <c r="AC765" s="142" t="s">
        <v>3446</v>
      </c>
      <c r="AD765" s="142" t="s">
        <v>3446</v>
      </c>
      <c r="AE765" s="142" t="s">
        <v>152</v>
      </c>
      <c r="AF765" s="315"/>
      <c r="AH765" s="318" t="s">
        <v>152</v>
      </c>
      <c r="AI765" s="315" t="s">
        <v>3446</v>
      </c>
      <c r="AJ765" s="315" t="s">
        <v>152</v>
      </c>
      <c r="AK765" s="142" t="s">
        <v>2955</v>
      </c>
      <c r="AL765" s="142" t="s">
        <v>1787</v>
      </c>
      <c r="AM765" s="316" t="s">
        <v>3870</v>
      </c>
      <c r="AN765" s="142" t="s">
        <v>152</v>
      </c>
      <c r="AO765" s="315" t="s">
        <v>1469</v>
      </c>
      <c r="AP765" s="315" t="s">
        <v>152</v>
      </c>
      <c r="AQ765" s="316"/>
      <c r="AR765" s="142" t="s">
        <v>152</v>
      </c>
      <c r="AS765" s="315" t="s">
        <v>150</v>
      </c>
      <c r="AT765" s="142" t="s">
        <v>152</v>
      </c>
      <c r="AU765" s="316"/>
      <c r="AV765" s="317" t="s">
        <v>152</v>
      </c>
      <c r="AW765" s="142" t="s">
        <v>152</v>
      </c>
    </row>
    <row r="766" spans="1:49" s="142" customFormat="1">
      <c r="A766" s="142" t="s">
        <v>9137</v>
      </c>
      <c r="B766" s="315" t="s">
        <v>1796</v>
      </c>
      <c r="C766" s="142" t="s">
        <v>3444</v>
      </c>
      <c r="D766" s="142" t="s">
        <v>3448</v>
      </c>
      <c r="E766" s="315" t="s">
        <v>9138</v>
      </c>
      <c r="F766" s="315" t="s">
        <v>1789</v>
      </c>
      <c r="G766" s="142" t="s">
        <v>1788</v>
      </c>
      <c r="H766" s="316" t="s">
        <v>3445</v>
      </c>
      <c r="I766" s="317">
        <v>15082</v>
      </c>
      <c r="J766" s="317">
        <v>0</v>
      </c>
      <c r="K766" s="317" t="s">
        <v>152</v>
      </c>
      <c r="L766" s="315">
        <v>20</v>
      </c>
      <c r="M766" s="315" t="s">
        <v>152</v>
      </c>
      <c r="N766" s="315" t="s">
        <v>152</v>
      </c>
      <c r="O766" s="315" t="s">
        <v>152</v>
      </c>
      <c r="P766" s="315" t="s">
        <v>12595</v>
      </c>
      <c r="Q766" s="315" t="s">
        <v>152</v>
      </c>
      <c r="R766" s="315" t="s">
        <v>152</v>
      </c>
      <c r="S766" s="315" t="s">
        <v>152</v>
      </c>
      <c r="T766" s="315" t="s">
        <v>152</v>
      </c>
      <c r="U766" s="315" t="s">
        <v>152</v>
      </c>
      <c r="V766" s="315" t="s">
        <v>152</v>
      </c>
      <c r="W766" s="142" t="s">
        <v>3871</v>
      </c>
      <c r="X766" s="142" t="s">
        <v>6492</v>
      </c>
      <c r="Y766" s="142" t="s">
        <v>152</v>
      </c>
      <c r="Z766" s="142" t="s">
        <v>3446</v>
      </c>
      <c r="AA766" s="315" t="s">
        <v>3447</v>
      </c>
      <c r="AB766" s="142" t="s">
        <v>9139</v>
      </c>
      <c r="AC766" s="142" t="s">
        <v>3446</v>
      </c>
      <c r="AD766" s="142" t="s">
        <v>3446</v>
      </c>
      <c r="AE766" s="142" t="s">
        <v>152</v>
      </c>
      <c r="AF766" s="315"/>
      <c r="AH766" s="318" t="s">
        <v>152</v>
      </c>
      <c r="AI766" s="315" t="s">
        <v>3446</v>
      </c>
      <c r="AJ766" s="315" t="s">
        <v>152</v>
      </c>
      <c r="AK766" s="142" t="s">
        <v>152</v>
      </c>
      <c r="AL766" s="142" t="s">
        <v>1787</v>
      </c>
      <c r="AM766" s="316" t="s">
        <v>7394</v>
      </c>
      <c r="AN766" s="142" t="s">
        <v>152</v>
      </c>
      <c r="AO766" s="315" t="s">
        <v>1469</v>
      </c>
      <c r="AP766" s="315" t="s">
        <v>152</v>
      </c>
      <c r="AQ766" s="316"/>
      <c r="AR766" s="142" t="s">
        <v>152</v>
      </c>
      <c r="AS766" s="315" t="s">
        <v>150</v>
      </c>
      <c r="AT766" s="142" t="s">
        <v>152</v>
      </c>
      <c r="AU766" s="316"/>
      <c r="AV766" s="317" t="s">
        <v>152</v>
      </c>
      <c r="AW766" s="142" t="s">
        <v>152</v>
      </c>
    </row>
    <row r="767" spans="1:49" s="142" customFormat="1">
      <c r="A767" s="142" t="s">
        <v>9395</v>
      </c>
      <c r="B767" s="315" t="s">
        <v>1795</v>
      </c>
      <c r="C767" s="142" t="s">
        <v>3444</v>
      </c>
      <c r="D767" s="142" t="s">
        <v>3448</v>
      </c>
      <c r="E767" s="315" t="s">
        <v>9396</v>
      </c>
      <c r="F767" s="315" t="s">
        <v>1789</v>
      </c>
      <c r="G767" s="142" t="s">
        <v>1788</v>
      </c>
      <c r="H767" s="316" t="s">
        <v>3445</v>
      </c>
      <c r="I767" s="317">
        <v>15082</v>
      </c>
      <c r="J767" s="317">
        <v>0</v>
      </c>
      <c r="K767" s="317" t="s">
        <v>152</v>
      </c>
      <c r="L767" s="315">
        <v>0</v>
      </c>
      <c r="M767" s="315" t="s">
        <v>152</v>
      </c>
      <c r="N767" s="315" t="s">
        <v>152</v>
      </c>
      <c r="O767" s="315" t="s">
        <v>152</v>
      </c>
      <c r="P767" s="315" t="s">
        <v>12661</v>
      </c>
      <c r="Q767" s="315" t="s">
        <v>152</v>
      </c>
      <c r="R767" s="315" t="s">
        <v>152</v>
      </c>
      <c r="S767" s="315" t="s">
        <v>152</v>
      </c>
      <c r="T767" s="315" t="s">
        <v>152</v>
      </c>
      <c r="U767" s="315" t="s">
        <v>152</v>
      </c>
      <c r="V767" s="315" t="s">
        <v>152</v>
      </c>
      <c r="W767" s="142" t="s">
        <v>3927</v>
      </c>
      <c r="X767" s="142" t="s">
        <v>6492</v>
      </c>
      <c r="Y767" s="142" t="s">
        <v>152</v>
      </c>
      <c r="Z767" s="142" t="s">
        <v>3446</v>
      </c>
      <c r="AA767" s="315" t="s">
        <v>3447</v>
      </c>
      <c r="AB767" s="142" t="s">
        <v>9397</v>
      </c>
      <c r="AC767" s="142" t="s">
        <v>3446</v>
      </c>
      <c r="AD767" s="142" t="s">
        <v>3446</v>
      </c>
      <c r="AE767" s="142" t="s">
        <v>152</v>
      </c>
      <c r="AF767" s="315"/>
      <c r="AH767" s="318" t="s">
        <v>152</v>
      </c>
      <c r="AI767" s="315" t="s">
        <v>3446</v>
      </c>
      <c r="AJ767" s="315" t="s">
        <v>152</v>
      </c>
      <c r="AK767" s="142" t="s">
        <v>152</v>
      </c>
      <c r="AL767" s="142" t="s">
        <v>1787</v>
      </c>
      <c r="AM767" s="316" t="s">
        <v>7395</v>
      </c>
      <c r="AN767" s="142" t="s">
        <v>152</v>
      </c>
      <c r="AO767" s="315" t="s">
        <v>1469</v>
      </c>
      <c r="AP767" s="315" t="s">
        <v>152</v>
      </c>
      <c r="AQ767" s="316"/>
      <c r="AR767" s="142" t="s">
        <v>152</v>
      </c>
      <c r="AS767" s="315" t="s">
        <v>150</v>
      </c>
      <c r="AT767" s="142" t="s">
        <v>152</v>
      </c>
      <c r="AU767" s="316"/>
      <c r="AV767" s="317" t="s">
        <v>152</v>
      </c>
      <c r="AW767" s="142" t="s">
        <v>152</v>
      </c>
    </row>
    <row r="768" spans="1:49" s="142" customFormat="1">
      <c r="A768" s="142" t="s">
        <v>9143</v>
      </c>
      <c r="B768" s="315" t="s">
        <v>404</v>
      </c>
      <c r="C768" s="142" t="s">
        <v>3444</v>
      </c>
      <c r="D768" s="142" t="s">
        <v>3448</v>
      </c>
      <c r="E768" s="315" t="s">
        <v>9144</v>
      </c>
      <c r="F768" s="315" t="s">
        <v>1789</v>
      </c>
      <c r="G768" s="142" t="s">
        <v>1788</v>
      </c>
      <c r="H768" s="316" t="s">
        <v>3445</v>
      </c>
      <c r="I768" s="317">
        <v>20469</v>
      </c>
      <c r="J768" s="317">
        <v>0</v>
      </c>
      <c r="K768" s="317" t="s">
        <v>152</v>
      </c>
      <c r="L768" s="315">
        <v>4</v>
      </c>
      <c r="M768" s="315" t="s">
        <v>152</v>
      </c>
      <c r="N768" s="315" t="s">
        <v>152</v>
      </c>
      <c r="O768" s="315" t="s">
        <v>152</v>
      </c>
      <c r="P768" s="315" t="s">
        <v>12597</v>
      </c>
      <c r="Q768" s="315" t="s">
        <v>152</v>
      </c>
      <c r="R768" s="315" t="s">
        <v>152</v>
      </c>
      <c r="S768" s="315" t="s">
        <v>152</v>
      </c>
      <c r="T768" s="315" t="s">
        <v>152</v>
      </c>
      <c r="U768" s="315" t="s">
        <v>152</v>
      </c>
      <c r="V768" s="315" t="s">
        <v>152</v>
      </c>
      <c r="W768" s="142" t="s">
        <v>3867</v>
      </c>
      <c r="X768" s="142" t="s">
        <v>6492</v>
      </c>
      <c r="Y768" s="142" t="s">
        <v>152</v>
      </c>
      <c r="Z768" s="142" t="s">
        <v>3446</v>
      </c>
      <c r="AA768" s="315" t="s">
        <v>3447</v>
      </c>
      <c r="AB768" s="142" t="s">
        <v>9145</v>
      </c>
      <c r="AC768" s="142" t="s">
        <v>3446</v>
      </c>
      <c r="AD768" s="142" t="s">
        <v>3446</v>
      </c>
      <c r="AE768" s="142" t="s">
        <v>152</v>
      </c>
      <c r="AF768" s="315"/>
      <c r="AH768" s="318" t="s">
        <v>152</v>
      </c>
      <c r="AI768" s="315" t="s">
        <v>3446</v>
      </c>
      <c r="AJ768" s="315" t="s">
        <v>152</v>
      </c>
      <c r="AK768" s="142" t="s">
        <v>2956</v>
      </c>
      <c r="AL768" s="142" t="s">
        <v>1787</v>
      </c>
      <c r="AM768" s="316" t="s">
        <v>3868</v>
      </c>
      <c r="AN768" s="142" t="s">
        <v>152</v>
      </c>
      <c r="AO768" s="315" t="s">
        <v>1469</v>
      </c>
      <c r="AP768" s="315" t="s">
        <v>152</v>
      </c>
      <c r="AQ768" s="316"/>
      <c r="AR768" s="142" t="s">
        <v>152</v>
      </c>
      <c r="AS768" s="315" t="s">
        <v>150</v>
      </c>
      <c r="AT768" s="142" t="s">
        <v>152</v>
      </c>
      <c r="AU768" s="316"/>
      <c r="AV768" s="317" t="s">
        <v>152</v>
      </c>
      <c r="AW768" s="142" t="s">
        <v>152</v>
      </c>
    </row>
    <row r="769" spans="1:49" s="142" customFormat="1">
      <c r="A769" s="142" t="s">
        <v>10034</v>
      </c>
      <c r="B769" s="315" t="s">
        <v>483</v>
      </c>
      <c r="C769" s="142" t="s">
        <v>3444</v>
      </c>
      <c r="D769" s="142" t="s">
        <v>3448</v>
      </c>
      <c r="E769" s="315" t="s">
        <v>10035</v>
      </c>
      <c r="F769" s="315" t="s">
        <v>1789</v>
      </c>
      <c r="G769" s="142" t="s">
        <v>150</v>
      </c>
      <c r="H769" s="316" t="s">
        <v>3445</v>
      </c>
      <c r="I769" s="317">
        <v>18960</v>
      </c>
      <c r="J769" s="317">
        <v>0</v>
      </c>
      <c r="K769" s="317" t="s">
        <v>152</v>
      </c>
      <c r="L769" s="315">
        <v>20</v>
      </c>
      <c r="M769" s="315" t="s">
        <v>152</v>
      </c>
      <c r="N769" s="315" t="s">
        <v>152</v>
      </c>
      <c r="O769" s="315" t="s">
        <v>152</v>
      </c>
      <c r="P769" s="315" t="s">
        <v>12839</v>
      </c>
      <c r="Q769" s="315" t="s">
        <v>152</v>
      </c>
      <c r="R769" s="315" t="s">
        <v>152</v>
      </c>
      <c r="S769" s="315" t="s">
        <v>152</v>
      </c>
      <c r="T769" s="315" t="s">
        <v>152</v>
      </c>
      <c r="U769" s="315" t="s">
        <v>152</v>
      </c>
      <c r="V769" s="315" t="s">
        <v>152</v>
      </c>
      <c r="W769" s="142" t="s">
        <v>3854</v>
      </c>
      <c r="X769" s="142" t="s">
        <v>6492</v>
      </c>
      <c r="Y769" s="142" t="s">
        <v>152</v>
      </c>
      <c r="Z769" s="142" t="s">
        <v>3446</v>
      </c>
      <c r="AA769" s="315" t="s">
        <v>3447</v>
      </c>
      <c r="AB769" s="142" t="s">
        <v>10036</v>
      </c>
      <c r="AC769" s="142" t="s">
        <v>3446</v>
      </c>
      <c r="AD769" s="142" t="s">
        <v>3446</v>
      </c>
      <c r="AE769" s="142" t="s">
        <v>152</v>
      </c>
      <c r="AF769" s="315"/>
      <c r="AH769" s="318" t="s">
        <v>152</v>
      </c>
      <c r="AI769" s="315" t="s">
        <v>3446</v>
      </c>
      <c r="AJ769" s="315" t="s">
        <v>152</v>
      </c>
      <c r="AK769" s="142" t="s">
        <v>2958</v>
      </c>
      <c r="AL769" s="142" t="s">
        <v>1787</v>
      </c>
      <c r="AM769" s="316" t="s">
        <v>3855</v>
      </c>
      <c r="AN769" s="142" t="s">
        <v>152</v>
      </c>
      <c r="AO769" s="315" t="s">
        <v>1469</v>
      </c>
      <c r="AP769" s="315" t="s">
        <v>152</v>
      </c>
      <c r="AQ769" s="316"/>
      <c r="AR769" s="142" t="s">
        <v>152</v>
      </c>
      <c r="AS769" s="315" t="s">
        <v>150</v>
      </c>
      <c r="AT769" s="142" t="s">
        <v>152</v>
      </c>
      <c r="AU769" s="316"/>
      <c r="AV769" s="317" t="s">
        <v>152</v>
      </c>
      <c r="AW769" s="142" t="s">
        <v>152</v>
      </c>
    </row>
    <row r="770" spans="1:49" s="142" customFormat="1">
      <c r="A770" s="142" t="s">
        <v>10168</v>
      </c>
      <c r="B770" s="315" t="s">
        <v>482</v>
      </c>
      <c r="C770" s="142" t="s">
        <v>3444</v>
      </c>
      <c r="D770" s="142" t="s">
        <v>3448</v>
      </c>
      <c r="E770" s="315" t="s">
        <v>10169</v>
      </c>
      <c r="F770" s="315" t="s">
        <v>1789</v>
      </c>
      <c r="G770" s="142" t="s">
        <v>1788</v>
      </c>
      <c r="H770" s="316" t="s">
        <v>3445</v>
      </c>
      <c r="I770" s="317">
        <v>20037</v>
      </c>
      <c r="J770" s="317">
        <v>0</v>
      </c>
      <c r="K770" s="317" t="s">
        <v>152</v>
      </c>
      <c r="L770" s="315">
        <v>16</v>
      </c>
      <c r="M770" s="315" t="s">
        <v>152</v>
      </c>
      <c r="N770" s="315" t="s">
        <v>152</v>
      </c>
      <c r="O770" s="315" t="s">
        <v>152</v>
      </c>
      <c r="P770" s="315" t="s">
        <v>12875</v>
      </c>
      <c r="Q770" s="315" t="s">
        <v>152</v>
      </c>
      <c r="R770" s="315" t="s">
        <v>152</v>
      </c>
      <c r="S770" s="315" t="s">
        <v>152</v>
      </c>
      <c r="T770" s="315" t="s">
        <v>152</v>
      </c>
      <c r="U770" s="315" t="s">
        <v>152</v>
      </c>
      <c r="V770" s="315" t="s">
        <v>152</v>
      </c>
      <c r="W770" s="142" t="s">
        <v>3852</v>
      </c>
      <c r="X770" s="142" t="s">
        <v>6492</v>
      </c>
      <c r="Y770" s="142" t="s">
        <v>152</v>
      </c>
      <c r="Z770" s="142" t="s">
        <v>3446</v>
      </c>
      <c r="AA770" s="315" t="s">
        <v>3447</v>
      </c>
      <c r="AB770" s="142" t="s">
        <v>10170</v>
      </c>
      <c r="AC770" s="142" t="s">
        <v>3446</v>
      </c>
      <c r="AD770" s="142" t="s">
        <v>3446</v>
      </c>
      <c r="AE770" s="142" t="s">
        <v>152</v>
      </c>
      <c r="AF770" s="315"/>
      <c r="AH770" s="318" t="s">
        <v>152</v>
      </c>
      <c r="AI770" s="315" t="s">
        <v>3446</v>
      </c>
      <c r="AJ770" s="315" t="s">
        <v>152</v>
      </c>
      <c r="AK770" s="142" t="s">
        <v>2957</v>
      </c>
      <c r="AL770" s="142" t="s">
        <v>1787</v>
      </c>
      <c r="AM770" s="316" t="s">
        <v>3853</v>
      </c>
      <c r="AN770" s="142" t="s">
        <v>152</v>
      </c>
      <c r="AO770" s="315" t="s">
        <v>1469</v>
      </c>
      <c r="AP770" s="315" t="s">
        <v>152</v>
      </c>
      <c r="AQ770" s="316"/>
      <c r="AR770" s="142" t="s">
        <v>152</v>
      </c>
      <c r="AS770" s="315" t="s">
        <v>150</v>
      </c>
      <c r="AT770" s="142" t="s">
        <v>152</v>
      </c>
      <c r="AU770" s="316"/>
      <c r="AV770" s="317" t="s">
        <v>152</v>
      </c>
      <c r="AW770" s="142" t="s">
        <v>152</v>
      </c>
    </row>
    <row r="771" spans="1:49" s="142" customFormat="1">
      <c r="A771" s="142" t="s">
        <v>10171</v>
      </c>
      <c r="B771" s="315" t="s">
        <v>486</v>
      </c>
      <c r="C771" s="142" t="s">
        <v>3444</v>
      </c>
      <c r="D771" s="142" t="s">
        <v>3448</v>
      </c>
      <c r="E771" s="315" t="s">
        <v>10172</v>
      </c>
      <c r="F771" s="315" t="s">
        <v>1789</v>
      </c>
      <c r="G771" s="142" t="s">
        <v>1788</v>
      </c>
      <c r="H771" s="316" t="s">
        <v>3445</v>
      </c>
      <c r="I771" s="317">
        <v>19572</v>
      </c>
      <c r="J771" s="317">
        <v>0</v>
      </c>
      <c r="K771" s="317" t="s">
        <v>152</v>
      </c>
      <c r="L771" s="315">
        <v>6</v>
      </c>
      <c r="M771" s="315" t="s">
        <v>152</v>
      </c>
      <c r="N771" s="315" t="s">
        <v>152</v>
      </c>
      <c r="O771" s="315" t="s">
        <v>152</v>
      </c>
      <c r="P771" s="315" t="s">
        <v>12876</v>
      </c>
      <c r="Q771" s="315" t="s">
        <v>152</v>
      </c>
      <c r="R771" s="315" t="s">
        <v>152</v>
      </c>
      <c r="S771" s="315" t="s">
        <v>152</v>
      </c>
      <c r="T771" s="315" t="s">
        <v>152</v>
      </c>
      <c r="U771" s="315" t="s">
        <v>152</v>
      </c>
      <c r="V771" s="315" t="s">
        <v>152</v>
      </c>
      <c r="W771" s="142" t="s">
        <v>3850</v>
      </c>
      <c r="X771" s="142" t="s">
        <v>6492</v>
      </c>
      <c r="Y771" s="142" t="s">
        <v>152</v>
      </c>
      <c r="Z771" s="142" t="s">
        <v>3446</v>
      </c>
      <c r="AA771" s="315" t="s">
        <v>3447</v>
      </c>
      <c r="AB771" s="142" t="s">
        <v>10173</v>
      </c>
      <c r="AC771" s="142" t="s">
        <v>3446</v>
      </c>
      <c r="AD771" s="142" t="s">
        <v>3446</v>
      </c>
      <c r="AE771" s="142" t="s">
        <v>152</v>
      </c>
      <c r="AF771" s="315"/>
      <c r="AH771" s="318" t="s">
        <v>152</v>
      </c>
      <c r="AI771" s="315" t="s">
        <v>3446</v>
      </c>
      <c r="AJ771" s="315" t="s">
        <v>152</v>
      </c>
      <c r="AK771" s="142" t="s">
        <v>2959</v>
      </c>
      <c r="AL771" s="142" t="s">
        <v>1787</v>
      </c>
      <c r="AM771" s="316" t="s">
        <v>3851</v>
      </c>
      <c r="AN771" s="142" t="s">
        <v>152</v>
      </c>
      <c r="AO771" s="315" t="s">
        <v>1469</v>
      </c>
      <c r="AP771" s="315" t="s">
        <v>152</v>
      </c>
      <c r="AQ771" s="316"/>
      <c r="AR771" s="142" t="s">
        <v>152</v>
      </c>
      <c r="AS771" s="315" t="s">
        <v>150</v>
      </c>
      <c r="AT771" s="142" t="s">
        <v>152</v>
      </c>
      <c r="AU771" s="316"/>
      <c r="AV771" s="317" t="s">
        <v>152</v>
      </c>
      <c r="AW771" s="142" t="s">
        <v>152</v>
      </c>
    </row>
    <row r="772" spans="1:49" s="142" customFormat="1">
      <c r="A772" s="142" t="s">
        <v>8015</v>
      </c>
      <c r="B772" s="315" t="s">
        <v>7618</v>
      </c>
      <c r="C772" s="142" t="s">
        <v>3444</v>
      </c>
      <c r="D772" s="142" t="s">
        <v>3448</v>
      </c>
      <c r="E772" s="315" t="s">
        <v>8016</v>
      </c>
      <c r="F772" s="315" t="s">
        <v>1789</v>
      </c>
      <c r="G772" s="142" t="s">
        <v>1788</v>
      </c>
      <c r="H772" s="316" t="s">
        <v>3445</v>
      </c>
      <c r="I772" s="317">
        <v>20700</v>
      </c>
      <c r="J772" s="317">
        <v>0</v>
      </c>
      <c r="K772" s="317" t="s">
        <v>152</v>
      </c>
      <c r="L772" s="315">
        <v>1</v>
      </c>
      <c r="M772" s="315" t="s">
        <v>152</v>
      </c>
      <c r="N772" s="315" t="s">
        <v>152</v>
      </c>
      <c r="O772" s="315" t="s">
        <v>152</v>
      </c>
      <c r="P772" s="315" t="s">
        <v>12333</v>
      </c>
      <c r="Q772" s="315" t="s">
        <v>152</v>
      </c>
      <c r="R772" s="315" t="s">
        <v>152</v>
      </c>
      <c r="S772" s="315" t="s">
        <v>152</v>
      </c>
      <c r="T772" s="315" t="s">
        <v>152</v>
      </c>
      <c r="U772" s="315" t="s">
        <v>152</v>
      </c>
      <c r="V772" s="315" t="s">
        <v>152</v>
      </c>
      <c r="W772" s="142" t="s">
        <v>7619</v>
      </c>
      <c r="X772" s="142" t="s">
        <v>6492</v>
      </c>
      <c r="Y772" s="142" t="s">
        <v>152</v>
      </c>
      <c r="Z772" s="142" t="s">
        <v>3446</v>
      </c>
      <c r="AA772" s="315" t="s">
        <v>3447</v>
      </c>
      <c r="AB772" s="142" t="s">
        <v>8017</v>
      </c>
      <c r="AC772" s="142" t="s">
        <v>3446</v>
      </c>
      <c r="AD772" s="142" t="s">
        <v>3446</v>
      </c>
      <c r="AE772" s="142" t="s">
        <v>152</v>
      </c>
      <c r="AF772" s="315"/>
      <c r="AH772" s="318" t="s">
        <v>152</v>
      </c>
      <c r="AI772" s="315" t="s">
        <v>3446</v>
      </c>
      <c r="AJ772" s="315" t="s">
        <v>152</v>
      </c>
      <c r="AK772" s="142" t="s">
        <v>152</v>
      </c>
      <c r="AL772" s="142" t="s">
        <v>1787</v>
      </c>
      <c r="AM772" s="316" t="s">
        <v>7711</v>
      </c>
      <c r="AN772" s="142" t="s">
        <v>152</v>
      </c>
      <c r="AO772" s="315" t="s">
        <v>1469</v>
      </c>
      <c r="AP772" s="315" t="s">
        <v>152</v>
      </c>
      <c r="AQ772" s="316"/>
      <c r="AR772" s="142" t="s">
        <v>152</v>
      </c>
      <c r="AS772" s="315" t="s">
        <v>150</v>
      </c>
      <c r="AT772" s="142" t="s">
        <v>152</v>
      </c>
      <c r="AU772" s="316"/>
      <c r="AV772" s="317" t="s">
        <v>152</v>
      </c>
      <c r="AW772" s="142" t="s">
        <v>152</v>
      </c>
    </row>
    <row r="773" spans="1:49" s="142" customFormat="1">
      <c r="A773" s="142" t="s">
        <v>8249</v>
      </c>
      <c r="B773" s="315" t="s">
        <v>8250</v>
      </c>
      <c r="C773" s="142" t="s">
        <v>3444</v>
      </c>
      <c r="D773" s="142" t="s">
        <v>3448</v>
      </c>
      <c r="E773" s="315" t="s">
        <v>13704</v>
      </c>
      <c r="F773" s="315" t="s">
        <v>1789</v>
      </c>
      <c r="G773" s="142" t="s">
        <v>150</v>
      </c>
      <c r="H773" s="316" t="s">
        <v>3445</v>
      </c>
      <c r="I773" s="317">
        <v>32339</v>
      </c>
      <c r="J773" s="317">
        <v>0</v>
      </c>
      <c r="K773" s="317" t="s">
        <v>152</v>
      </c>
      <c r="L773" s="315">
        <v>1</v>
      </c>
      <c r="M773" s="315" t="s">
        <v>152</v>
      </c>
      <c r="N773" s="315" t="s">
        <v>152</v>
      </c>
      <c r="O773" s="315" t="s">
        <v>152</v>
      </c>
      <c r="P773" s="315" t="s">
        <v>13705</v>
      </c>
      <c r="Q773" s="315" t="s">
        <v>152</v>
      </c>
      <c r="R773" s="315" t="s">
        <v>152</v>
      </c>
      <c r="S773" s="315" t="s">
        <v>152</v>
      </c>
      <c r="T773" s="315" t="s">
        <v>152</v>
      </c>
      <c r="U773" s="315" t="s">
        <v>152</v>
      </c>
      <c r="V773" s="315" t="s">
        <v>152</v>
      </c>
      <c r="W773" s="142" t="s">
        <v>13706</v>
      </c>
      <c r="X773" s="142" t="s">
        <v>6492</v>
      </c>
      <c r="Y773" s="142" t="s">
        <v>152</v>
      </c>
      <c r="Z773" s="142" t="s">
        <v>3446</v>
      </c>
      <c r="AA773" s="315" t="s">
        <v>3447</v>
      </c>
      <c r="AB773" s="142" t="s">
        <v>13707</v>
      </c>
      <c r="AC773" s="142" t="s">
        <v>3446</v>
      </c>
      <c r="AD773" s="142" t="s">
        <v>3446</v>
      </c>
      <c r="AE773" s="142" t="s">
        <v>152</v>
      </c>
      <c r="AF773" s="315"/>
      <c r="AH773" s="318" t="s">
        <v>152</v>
      </c>
      <c r="AI773" s="315" t="s">
        <v>3446</v>
      </c>
      <c r="AJ773" s="315" t="s">
        <v>152</v>
      </c>
      <c r="AK773" s="142" t="s">
        <v>152</v>
      </c>
      <c r="AL773" s="142" t="s">
        <v>1787</v>
      </c>
      <c r="AM773" s="316" t="s">
        <v>8251</v>
      </c>
      <c r="AN773" s="142" t="s">
        <v>152</v>
      </c>
      <c r="AO773" s="315" t="s">
        <v>1469</v>
      </c>
      <c r="AP773" s="315" t="s">
        <v>152</v>
      </c>
      <c r="AQ773" s="316"/>
      <c r="AR773" s="142" t="s">
        <v>152</v>
      </c>
      <c r="AS773" s="315" t="s">
        <v>150</v>
      </c>
      <c r="AT773" s="142" t="s">
        <v>152</v>
      </c>
      <c r="AU773" s="316"/>
      <c r="AV773" s="317" t="s">
        <v>152</v>
      </c>
      <c r="AW773" s="142" t="s">
        <v>152</v>
      </c>
    </row>
    <row r="774" spans="1:49" s="142" customFormat="1">
      <c r="A774" s="142" t="s">
        <v>8129</v>
      </c>
      <c r="B774" s="315" t="s">
        <v>391</v>
      </c>
      <c r="C774" s="142" t="s">
        <v>3444</v>
      </c>
      <c r="D774" s="142" t="s">
        <v>3448</v>
      </c>
      <c r="E774" s="315" t="s">
        <v>8130</v>
      </c>
      <c r="F774" s="315" t="s">
        <v>1789</v>
      </c>
      <c r="G774" s="142" t="s">
        <v>1788</v>
      </c>
      <c r="H774" s="316" t="s">
        <v>3445</v>
      </c>
      <c r="I774" s="317">
        <v>21330</v>
      </c>
      <c r="J774" s="317">
        <v>0</v>
      </c>
      <c r="K774" s="317" t="s">
        <v>152</v>
      </c>
      <c r="L774" s="315">
        <v>10</v>
      </c>
      <c r="M774" s="315" t="s">
        <v>152</v>
      </c>
      <c r="N774" s="315" t="s">
        <v>152</v>
      </c>
      <c r="O774" s="315" t="s">
        <v>152</v>
      </c>
      <c r="P774" s="315" t="s">
        <v>12365</v>
      </c>
      <c r="Q774" s="315" t="s">
        <v>152</v>
      </c>
      <c r="R774" s="315" t="s">
        <v>152</v>
      </c>
      <c r="S774" s="315" t="s">
        <v>152</v>
      </c>
      <c r="T774" s="315" t="s">
        <v>152</v>
      </c>
      <c r="U774" s="315" t="s">
        <v>152</v>
      </c>
      <c r="V774" s="315" t="s">
        <v>152</v>
      </c>
      <c r="W774" s="142" t="s">
        <v>3951</v>
      </c>
      <c r="X774" s="142" t="s">
        <v>6492</v>
      </c>
      <c r="Y774" s="142" t="s">
        <v>152</v>
      </c>
      <c r="Z774" s="142" t="s">
        <v>3446</v>
      </c>
      <c r="AA774" s="315" t="s">
        <v>3447</v>
      </c>
      <c r="AB774" s="142" t="s">
        <v>8131</v>
      </c>
      <c r="AC774" s="142" t="s">
        <v>3446</v>
      </c>
      <c r="AD774" s="142" t="s">
        <v>3446</v>
      </c>
      <c r="AE774" s="142" t="s">
        <v>152</v>
      </c>
      <c r="AF774" s="315"/>
      <c r="AH774" s="318" t="s">
        <v>152</v>
      </c>
      <c r="AI774" s="315" t="s">
        <v>3446</v>
      </c>
      <c r="AJ774" s="315" t="s">
        <v>152</v>
      </c>
      <c r="AK774" s="142" t="s">
        <v>2968</v>
      </c>
      <c r="AL774" s="142" t="s">
        <v>1787</v>
      </c>
      <c r="AM774" s="316" t="s">
        <v>3952</v>
      </c>
      <c r="AN774" s="142" t="s">
        <v>152</v>
      </c>
      <c r="AO774" s="315" t="s">
        <v>1469</v>
      </c>
      <c r="AP774" s="315" t="s">
        <v>152</v>
      </c>
      <c r="AQ774" s="316"/>
      <c r="AR774" s="142" t="s">
        <v>152</v>
      </c>
      <c r="AS774" s="315" t="s">
        <v>150</v>
      </c>
      <c r="AT774" s="142" t="s">
        <v>152</v>
      </c>
      <c r="AU774" s="316"/>
      <c r="AV774" s="317" t="s">
        <v>152</v>
      </c>
      <c r="AW774" s="142" t="s">
        <v>152</v>
      </c>
    </row>
    <row r="775" spans="1:49" s="142" customFormat="1">
      <c r="A775" s="142" t="s">
        <v>8091</v>
      </c>
      <c r="B775" s="315" t="s">
        <v>443</v>
      </c>
      <c r="C775" s="142" t="s">
        <v>3444</v>
      </c>
      <c r="D775" s="142" t="s">
        <v>3448</v>
      </c>
      <c r="E775" s="315" t="s">
        <v>8092</v>
      </c>
      <c r="F775" s="315" t="s">
        <v>1789</v>
      </c>
      <c r="G775" s="142" t="s">
        <v>1788</v>
      </c>
      <c r="H775" s="316" t="s">
        <v>3445</v>
      </c>
      <c r="I775" s="317">
        <v>21330</v>
      </c>
      <c r="J775" s="317">
        <v>0</v>
      </c>
      <c r="K775" s="317" t="s">
        <v>152</v>
      </c>
      <c r="L775" s="315">
        <v>6</v>
      </c>
      <c r="M775" s="315" t="s">
        <v>152</v>
      </c>
      <c r="N775" s="315" t="s">
        <v>152</v>
      </c>
      <c r="O775" s="315" t="s">
        <v>152</v>
      </c>
      <c r="P775" s="315" t="s">
        <v>12357</v>
      </c>
      <c r="Q775" s="315" t="s">
        <v>152</v>
      </c>
      <c r="R775" s="315" t="s">
        <v>152</v>
      </c>
      <c r="S775" s="315" t="s">
        <v>152</v>
      </c>
      <c r="T775" s="315" t="s">
        <v>152</v>
      </c>
      <c r="U775" s="315" t="s">
        <v>152</v>
      </c>
      <c r="V775" s="315" t="s">
        <v>152</v>
      </c>
      <c r="W775" s="142" t="s">
        <v>3954</v>
      </c>
      <c r="X775" s="142" t="s">
        <v>6493</v>
      </c>
      <c r="Y775" s="142" t="s">
        <v>152</v>
      </c>
      <c r="Z775" s="142" t="s">
        <v>3446</v>
      </c>
      <c r="AA775" s="315" t="s">
        <v>3447</v>
      </c>
      <c r="AB775" s="142" t="s">
        <v>8093</v>
      </c>
      <c r="AC775" s="142" t="s">
        <v>3446</v>
      </c>
      <c r="AD775" s="142" t="s">
        <v>3446</v>
      </c>
      <c r="AE775" s="142" t="s">
        <v>152</v>
      </c>
      <c r="AF775" s="315"/>
      <c r="AH775" s="318" t="s">
        <v>152</v>
      </c>
      <c r="AI775" s="315" t="s">
        <v>3446</v>
      </c>
      <c r="AJ775" s="315" t="s">
        <v>152</v>
      </c>
      <c r="AK775" s="142" t="s">
        <v>2964</v>
      </c>
      <c r="AL775" s="142" t="s">
        <v>1787</v>
      </c>
      <c r="AM775" s="316" t="s">
        <v>3955</v>
      </c>
      <c r="AN775" s="142" t="s">
        <v>152</v>
      </c>
      <c r="AO775" s="315" t="s">
        <v>1469</v>
      </c>
      <c r="AP775" s="315" t="s">
        <v>152</v>
      </c>
      <c r="AQ775" s="316"/>
      <c r="AR775" s="142" t="s">
        <v>152</v>
      </c>
      <c r="AS775" s="315" t="s">
        <v>150</v>
      </c>
      <c r="AT775" s="142" t="s">
        <v>152</v>
      </c>
      <c r="AU775" s="316"/>
      <c r="AV775" s="317" t="s">
        <v>152</v>
      </c>
      <c r="AW775" s="142" t="s">
        <v>152</v>
      </c>
    </row>
    <row r="776" spans="1:49" s="142" customFormat="1">
      <c r="A776" s="142" t="s">
        <v>10442</v>
      </c>
      <c r="B776" s="315" t="s">
        <v>405</v>
      </c>
      <c r="C776" s="142" t="s">
        <v>3444</v>
      </c>
      <c r="D776" s="142" t="s">
        <v>3448</v>
      </c>
      <c r="E776" s="315" t="s">
        <v>10443</v>
      </c>
      <c r="F776" s="315" t="s">
        <v>1789</v>
      </c>
      <c r="G776" s="142" t="s">
        <v>1788</v>
      </c>
      <c r="H776" s="316" t="s">
        <v>3445</v>
      </c>
      <c r="I776" s="317">
        <v>20981</v>
      </c>
      <c r="J776" s="317">
        <v>0</v>
      </c>
      <c r="K776" s="317" t="s">
        <v>152</v>
      </c>
      <c r="L776" s="315">
        <v>0</v>
      </c>
      <c r="M776" s="315" t="s">
        <v>152</v>
      </c>
      <c r="N776" s="315" t="s">
        <v>152</v>
      </c>
      <c r="O776" s="315" t="s">
        <v>152</v>
      </c>
      <c r="P776" s="315" t="s">
        <v>12993</v>
      </c>
      <c r="Q776" s="315" t="s">
        <v>152</v>
      </c>
      <c r="R776" s="315" t="s">
        <v>152</v>
      </c>
      <c r="S776" s="315" t="s">
        <v>152</v>
      </c>
      <c r="T776" s="315" t="s">
        <v>152</v>
      </c>
      <c r="U776" s="315" t="s">
        <v>152</v>
      </c>
      <c r="V776" s="315" t="s">
        <v>152</v>
      </c>
      <c r="W776" s="142" t="s">
        <v>3719</v>
      </c>
      <c r="X776" s="142" t="s">
        <v>6492</v>
      </c>
      <c r="Y776" s="142" t="s">
        <v>152</v>
      </c>
      <c r="Z776" s="142" t="s">
        <v>3446</v>
      </c>
      <c r="AA776" s="315" t="s">
        <v>3447</v>
      </c>
      <c r="AB776" s="142" t="s">
        <v>10444</v>
      </c>
      <c r="AC776" s="142" t="s">
        <v>3446</v>
      </c>
      <c r="AD776" s="142" t="s">
        <v>3446</v>
      </c>
      <c r="AE776" s="142" t="s">
        <v>152</v>
      </c>
      <c r="AF776" s="315"/>
      <c r="AH776" s="318" t="s">
        <v>152</v>
      </c>
      <c r="AI776" s="315" t="s">
        <v>3446</v>
      </c>
      <c r="AJ776" s="315" t="s">
        <v>152</v>
      </c>
      <c r="AK776" s="142" t="s">
        <v>152</v>
      </c>
      <c r="AL776" s="142" t="s">
        <v>1787</v>
      </c>
      <c r="AM776" s="316" t="s">
        <v>3720</v>
      </c>
      <c r="AN776" s="142" t="s">
        <v>152</v>
      </c>
      <c r="AO776" s="315" t="s">
        <v>1469</v>
      </c>
      <c r="AP776" s="315" t="s">
        <v>152</v>
      </c>
      <c r="AQ776" s="316"/>
      <c r="AR776" s="142" t="s">
        <v>152</v>
      </c>
      <c r="AS776" s="315" t="s">
        <v>150</v>
      </c>
      <c r="AT776" s="142" t="s">
        <v>152</v>
      </c>
      <c r="AU776" s="316"/>
      <c r="AV776" s="317" t="s">
        <v>152</v>
      </c>
      <c r="AW776" s="142" t="s">
        <v>152</v>
      </c>
    </row>
    <row r="777" spans="1:49" s="142" customFormat="1">
      <c r="A777" s="142" t="s">
        <v>8126</v>
      </c>
      <c r="B777" s="315" t="s">
        <v>481</v>
      </c>
      <c r="C777" s="142" t="s">
        <v>3444</v>
      </c>
      <c r="D777" s="142" t="s">
        <v>3448</v>
      </c>
      <c r="E777" s="315" t="s">
        <v>8127</v>
      </c>
      <c r="F777" s="315" t="s">
        <v>1789</v>
      </c>
      <c r="G777" s="142" t="s">
        <v>1788</v>
      </c>
      <c r="H777" s="316" t="s">
        <v>3445</v>
      </c>
      <c r="I777" s="317">
        <v>26728</v>
      </c>
      <c r="J777" s="317">
        <v>0</v>
      </c>
      <c r="K777" s="317" t="s">
        <v>152</v>
      </c>
      <c r="L777" s="315">
        <v>0</v>
      </c>
      <c r="M777" s="315" t="s">
        <v>152</v>
      </c>
      <c r="N777" s="315" t="s">
        <v>152</v>
      </c>
      <c r="O777" s="315" t="s">
        <v>152</v>
      </c>
      <c r="P777" s="315" t="s">
        <v>12364</v>
      </c>
      <c r="Q777" s="315" t="s">
        <v>152</v>
      </c>
      <c r="R777" s="315" t="s">
        <v>152</v>
      </c>
      <c r="S777" s="315" t="s">
        <v>152</v>
      </c>
      <c r="T777" s="315" t="s">
        <v>152</v>
      </c>
      <c r="U777" s="315" t="s">
        <v>152</v>
      </c>
      <c r="V777" s="315" t="s">
        <v>152</v>
      </c>
      <c r="W777" s="142" t="s">
        <v>3953</v>
      </c>
      <c r="X777" s="142" t="s">
        <v>6492</v>
      </c>
      <c r="Y777" s="142" t="s">
        <v>152</v>
      </c>
      <c r="Z777" s="142" t="s">
        <v>3446</v>
      </c>
      <c r="AA777" s="315" t="s">
        <v>3447</v>
      </c>
      <c r="AB777" s="142" t="s">
        <v>8128</v>
      </c>
      <c r="AC777" s="142" t="s">
        <v>3446</v>
      </c>
      <c r="AD777" s="142" t="s">
        <v>3446</v>
      </c>
      <c r="AE777" s="142" t="s">
        <v>152</v>
      </c>
      <c r="AF777" s="315"/>
      <c r="AH777" s="318" t="s">
        <v>152</v>
      </c>
      <c r="AI777" s="315" t="s">
        <v>3446</v>
      </c>
      <c r="AJ777" s="315" t="s">
        <v>152</v>
      </c>
      <c r="AK777" s="142" t="s">
        <v>2967</v>
      </c>
      <c r="AL777" s="142" t="s">
        <v>1787</v>
      </c>
      <c r="AM777" s="316" t="s">
        <v>3821</v>
      </c>
      <c r="AN777" s="142" t="s">
        <v>152</v>
      </c>
      <c r="AO777" s="315" t="s">
        <v>1469</v>
      </c>
      <c r="AP777" s="315" t="s">
        <v>152</v>
      </c>
      <c r="AQ777" s="316"/>
      <c r="AR777" s="142" t="s">
        <v>152</v>
      </c>
      <c r="AS777" s="315" t="s">
        <v>150</v>
      </c>
      <c r="AT777" s="142" t="s">
        <v>152</v>
      </c>
      <c r="AU777" s="316"/>
      <c r="AV777" s="317" t="s">
        <v>152</v>
      </c>
      <c r="AW777" s="142" t="s">
        <v>152</v>
      </c>
    </row>
    <row r="778" spans="1:49" s="142" customFormat="1">
      <c r="A778" s="142" t="s">
        <v>10447</v>
      </c>
      <c r="B778" s="315" t="s">
        <v>393</v>
      </c>
      <c r="C778" s="142" t="s">
        <v>3444</v>
      </c>
      <c r="D778" s="142" t="s">
        <v>3448</v>
      </c>
      <c r="E778" s="315" t="s">
        <v>10448</v>
      </c>
      <c r="F778" s="315" t="s">
        <v>1789</v>
      </c>
      <c r="G778" s="142" t="s">
        <v>1788</v>
      </c>
      <c r="H778" s="316" t="s">
        <v>3445</v>
      </c>
      <c r="I778" s="317">
        <v>29626</v>
      </c>
      <c r="J778" s="317">
        <v>0</v>
      </c>
      <c r="K778" s="317" t="s">
        <v>152</v>
      </c>
      <c r="L778" s="315">
        <v>10</v>
      </c>
      <c r="M778" s="315" t="s">
        <v>152</v>
      </c>
      <c r="N778" s="315" t="s">
        <v>152</v>
      </c>
      <c r="O778" s="315" t="s">
        <v>152</v>
      </c>
      <c r="P778" s="315" t="s">
        <v>12995</v>
      </c>
      <c r="Q778" s="315" t="s">
        <v>152</v>
      </c>
      <c r="R778" s="315" t="s">
        <v>152</v>
      </c>
      <c r="S778" s="315" t="s">
        <v>152</v>
      </c>
      <c r="T778" s="315" t="s">
        <v>152</v>
      </c>
      <c r="U778" s="315" t="s">
        <v>152</v>
      </c>
      <c r="V778" s="315" t="s">
        <v>152</v>
      </c>
      <c r="W778" s="142" t="s">
        <v>3715</v>
      </c>
      <c r="X778" s="142" t="s">
        <v>6492</v>
      </c>
      <c r="Y778" s="142" t="s">
        <v>152</v>
      </c>
      <c r="Z778" s="142" t="s">
        <v>3446</v>
      </c>
      <c r="AA778" s="315" t="s">
        <v>3447</v>
      </c>
      <c r="AB778" s="142" t="s">
        <v>10449</v>
      </c>
      <c r="AC778" s="142" t="s">
        <v>3446</v>
      </c>
      <c r="AD778" s="142" t="s">
        <v>3446</v>
      </c>
      <c r="AE778" s="142" t="s">
        <v>152</v>
      </c>
      <c r="AF778" s="315"/>
      <c r="AH778" s="318" t="s">
        <v>152</v>
      </c>
      <c r="AI778" s="315" t="s">
        <v>3446</v>
      </c>
      <c r="AJ778" s="315" t="s">
        <v>152</v>
      </c>
      <c r="AK778" s="142" t="s">
        <v>152</v>
      </c>
      <c r="AL778" s="142" t="s">
        <v>1787</v>
      </c>
      <c r="AM778" s="316" t="s">
        <v>3716</v>
      </c>
      <c r="AN778" s="142" t="s">
        <v>152</v>
      </c>
      <c r="AO778" s="315" t="s">
        <v>1469</v>
      </c>
      <c r="AP778" s="315" t="s">
        <v>152</v>
      </c>
      <c r="AQ778" s="316"/>
      <c r="AR778" s="142" t="s">
        <v>152</v>
      </c>
      <c r="AS778" s="315" t="s">
        <v>150</v>
      </c>
      <c r="AT778" s="142" t="s">
        <v>152</v>
      </c>
      <c r="AU778" s="316"/>
      <c r="AV778" s="317" t="s">
        <v>152</v>
      </c>
      <c r="AW778" s="142" t="s">
        <v>152</v>
      </c>
    </row>
    <row r="779" spans="1:49" s="142" customFormat="1">
      <c r="A779" s="142" t="s">
        <v>9934</v>
      </c>
      <c r="B779" s="315" t="s">
        <v>414</v>
      </c>
      <c r="C779" s="142" t="s">
        <v>3444</v>
      </c>
      <c r="D779" s="142" t="s">
        <v>3448</v>
      </c>
      <c r="E779" s="315" t="s">
        <v>9935</v>
      </c>
      <c r="F779" s="315" t="s">
        <v>1789</v>
      </c>
      <c r="G779" s="142" t="s">
        <v>1788</v>
      </c>
      <c r="H779" s="316" t="s">
        <v>3445</v>
      </c>
      <c r="I779" s="317">
        <v>26286</v>
      </c>
      <c r="J779" s="317">
        <v>0</v>
      </c>
      <c r="K779" s="317" t="s">
        <v>152</v>
      </c>
      <c r="L779" s="315">
        <v>20</v>
      </c>
      <c r="M779" s="315" t="s">
        <v>152</v>
      </c>
      <c r="N779" s="315" t="s">
        <v>152</v>
      </c>
      <c r="O779" s="315" t="s">
        <v>152</v>
      </c>
      <c r="P779" s="315" t="s">
        <v>12806</v>
      </c>
      <c r="Q779" s="315" t="s">
        <v>152</v>
      </c>
      <c r="R779" s="315" t="s">
        <v>152</v>
      </c>
      <c r="S779" s="315" t="s">
        <v>152</v>
      </c>
      <c r="T779" s="315" t="s">
        <v>152</v>
      </c>
      <c r="U779" s="315" t="s">
        <v>152</v>
      </c>
      <c r="V779" s="315" t="s">
        <v>152</v>
      </c>
      <c r="W779" s="142" t="s">
        <v>3769</v>
      </c>
      <c r="X779" s="142" t="s">
        <v>6492</v>
      </c>
      <c r="Y779" s="142" t="s">
        <v>152</v>
      </c>
      <c r="Z779" s="142" t="s">
        <v>3446</v>
      </c>
      <c r="AA779" s="315" t="s">
        <v>3447</v>
      </c>
      <c r="AB779" s="142" t="s">
        <v>9936</v>
      </c>
      <c r="AC779" s="142" t="s">
        <v>3446</v>
      </c>
      <c r="AD779" s="142" t="s">
        <v>3446</v>
      </c>
      <c r="AE779" s="142" t="s">
        <v>152</v>
      </c>
      <c r="AF779" s="315"/>
      <c r="AH779" s="318" t="s">
        <v>152</v>
      </c>
      <c r="AI779" s="315" t="s">
        <v>3446</v>
      </c>
      <c r="AJ779" s="315" t="s">
        <v>152</v>
      </c>
      <c r="AK779" s="142" t="s">
        <v>152</v>
      </c>
      <c r="AL779" s="142" t="s">
        <v>1787</v>
      </c>
      <c r="AM779" s="316" t="s">
        <v>3770</v>
      </c>
      <c r="AN779" s="142" t="s">
        <v>152</v>
      </c>
      <c r="AO779" s="315" t="s">
        <v>1469</v>
      </c>
      <c r="AP779" s="315" t="s">
        <v>152</v>
      </c>
      <c r="AQ779" s="316"/>
      <c r="AR779" s="142" t="s">
        <v>152</v>
      </c>
      <c r="AS779" s="315" t="s">
        <v>150</v>
      </c>
      <c r="AT779" s="142" t="s">
        <v>152</v>
      </c>
      <c r="AU779" s="316"/>
      <c r="AV779" s="317" t="s">
        <v>152</v>
      </c>
      <c r="AW779" s="142" t="s">
        <v>152</v>
      </c>
    </row>
    <row r="780" spans="1:49" s="142" customFormat="1">
      <c r="A780" s="142" t="s">
        <v>8132</v>
      </c>
      <c r="B780" s="315" t="s">
        <v>459</v>
      </c>
      <c r="C780" s="142" t="s">
        <v>3444</v>
      </c>
      <c r="D780" s="142" t="s">
        <v>3448</v>
      </c>
      <c r="E780" s="315" t="s">
        <v>8133</v>
      </c>
      <c r="F780" s="315" t="s">
        <v>1789</v>
      </c>
      <c r="G780" s="142" t="s">
        <v>1788</v>
      </c>
      <c r="H780" s="316" t="s">
        <v>3445</v>
      </c>
      <c r="I780" s="317">
        <v>39753</v>
      </c>
      <c r="J780" s="317">
        <v>0</v>
      </c>
      <c r="K780" s="317" t="s">
        <v>152</v>
      </c>
      <c r="L780" s="315">
        <v>20</v>
      </c>
      <c r="M780" s="315" t="s">
        <v>152</v>
      </c>
      <c r="N780" s="315" t="s">
        <v>152</v>
      </c>
      <c r="O780" s="315" t="s">
        <v>152</v>
      </c>
      <c r="P780" s="315" t="s">
        <v>12366</v>
      </c>
      <c r="Q780" s="315" t="s">
        <v>152</v>
      </c>
      <c r="R780" s="315" t="s">
        <v>152</v>
      </c>
      <c r="S780" s="315" t="s">
        <v>152</v>
      </c>
      <c r="T780" s="315" t="s">
        <v>152</v>
      </c>
      <c r="U780" s="315" t="s">
        <v>152</v>
      </c>
      <c r="V780" s="315" t="s">
        <v>152</v>
      </c>
      <c r="W780" s="142" t="s">
        <v>3950</v>
      </c>
      <c r="X780" s="142" t="s">
        <v>6492</v>
      </c>
      <c r="Y780" s="142" t="s">
        <v>152</v>
      </c>
      <c r="Z780" s="142" t="s">
        <v>3446</v>
      </c>
      <c r="AA780" s="315" t="s">
        <v>3447</v>
      </c>
      <c r="AB780" s="142" t="s">
        <v>8134</v>
      </c>
      <c r="AC780" s="142" t="s">
        <v>3446</v>
      </c>
      <c r="AD780" s="142" t="s">
        <v>3446</v>
      </c>
      <c r="AE780" s="142" t="s">
        <v>152</v>
      </c>
      <c r="AF780" s="315"/>
      <c r="AH780" s="318" t="s">
        <v>152</v>
      </c>
      <c r="AI780" s="315" t="s">
        <v>3446</v>
      </c>
      <c r="AJ780" s="315" t="s">
        <v>152</v>
      </c>
      <c r="AK780" s="142" t="s">
        <v>2985</v>
      </c>
      <c r="AL780" s="142" t="s">
        <v>1787</v>
      </c>
      <c r="AM780" s="316" t="s">
        <v>3762</v>
      </c>
      <c r="AN780" s="142" t="s">
        <v>152</v>
      </c>
      <c r="AO780" s="315" t="s">
        <v>1469</v>
      </c>
      <c r="AP780" s="315" t="s">
        <v>152</v>
      </c>
      <c r="AQ780" s="316"/>
      <c r="AR780" s="142" t="s">
        <v>152</v>
      </c>
      <c r="AS780" s="315" t="s">
        <v>150</v>
      </c>
      <c r="AT780" s="142" t="s">
        <v>152</v>
      </c>
      <c r="AU780" s="316"/>
      <c r="AV780" s="317" t="s">
        <v>152</v>
      </c>
      <c r="AW780" s="142" t="s">
        <v>152</v>
      </c>
    </row>
    <row r="781" spans="1:49" s="142" customFormat="1">
      <c r="A781" s="142" t="s">
        <v>9937</v>
      </c>
      <c r="B781" s="315" t="s">
        <v>476</v>
      </c>
      <c r="C781" s="142" t="s">
        <v>3444</v>
      </c>
      <c r="D781" s="142" t="s">
        <v>3448</v>
      </c>
      <c r="E781" s="315" t="s">
        <v>9938</v>
      </c>
      <c r="F781" s="315" t="s">
        <v>1789</v>
      </c>
      <c r="G781" s="142" t="s">
        <v>1788</v>
      </c>
      <c r="H781" s="316" t="s">
        <v>3445</v>
      </c>
      <c r="I781" s="317">
        <v>31472</v>
      </c>
      <c r="J781" s="317">
        <v>0</v>
      </c>
      <c r="K781" s="317" t="s">
        <v>152</v>
      </c>
      <c r="L781" s="315">
        <v>6</v>
      </c>
      <c r="M781" s="315" t="s">
        <v>152</v>
      </c>
      <c r="N781" s="315" t="s">
        <v>152</v>
      </c>
      <c r="O781" s="315" t="s">
        <v>152</v>
      </c>
      <c r="P781" s="315" t="s">
        <v>12807</v>
      </c>
      <c r="Q781" s="315" t="s">
        <v>152</v>
      </c>
      <c r="R781" s="315" t="s">
        <v>152</v>
      </c>
      <c r="S781" s="315" t="s">
        <v>152</v>
      </c>
      <c r="T781" s="315" t="s">
        <v>152</v>
      </c>
      <c r="U781" s="315" t="s">
        <v>152</v>
      </c>
      <c r="V781" s="315" t="s">
        <v>152</v>
      </c>
      <c r="W781" s="142" t="s">
        <v>3767</v>
      </c>
      <c r="X781" s="142" t="s">
        <v>6492</v>
      </c>
      <c r="Y781" s="142" t="s">
        <v>152</v>
      </c>
      <c r="Z781" s="142" t="s">
        <v>3446</v>
      </c>
      <c r="AA781" s="315" t="s">
        <v>3447</v>
      </c>
      <c r="AB781" s="142" t="s">
        <v>8656</v>
      </c>
      <c r="AC781" s="142" t="s">
        <v>3446</v>
      </c>
      <c r="AD781" s="142" t="s">
        <v>3446</v>
      </c>
      <c r="AE781" s="142" t="s">
        <v>152</v>
      </c>
      <c r="AF781" s="315"/>
      <c r="AH781" s="318" t="s">
        <v>152</v>
      </c>
      <c r="AI781" s="315" t="s">
        <v>3446</v>
      </c>
      <c r="AJ781" s="315" t="s">
        <v>152</v>
      </c>
      <c r="AK781" s="142" t="s">
        <v>152</v>
      </c>
      <c r="AL781" s="142" t="s">
        <v>1787</v>
      </c>
      <c r="AM781" s="316" t="s">
        <v>3768</v>
      </c>
      <c r="AN781" s="142" t="s">
        <v>152</v>
      </c>
      <c r="AO781" s="315" t="s">
        <v>1469</v>
      </c>
      <c r="AP781" s="315" t="s">
        <v>152</v>
      </c>
      <c r="AQ781" s="316"/>
      <c r="AR781" s="142" t="s">
        <v>152</v>
      </c>
      <c r="AS781" s="315" t="s">
        <v>150</v>
      </c>
      <c r="AT781" s="142" t="s">
        <v>152</v>
      </c>
      <c r="AU781" s="316"/>
      <c r="AV781" s="317" t="s">
        <v>152</v>
      </c>
      <c r="AW781" s="142" t="s">
        <v>152</v>
      </c>
    </row>
    <row r="782" spans="1:49" s="142" customFormat="1">
      <c r="A782" s="142" t="s">
        <v>9302</v>
      </c>
      <c r="B782" s="315" t="s">
        <v>418</v>
      </c>
      <c r="C782" s="142" t="s">
        <v>3444</v>
      </c>
      <c r="D782" s="142" t="s">
        <v>3448</v>
      </c>
      <c r="E782" s="315" t="s">
        <v>9303</v>
      </c>
      <c r="F782" s="315" t="s">
        <v>1789</v>
      </c>
      <c r="G782" s="142" t="s">
        <v>1788</v>
      </c>
      <c r="H782" s="316" t="s">
        <v>3445</v>
      </c>
      <c r="I782" s="317">
        <v>31863</v>
      </c>
      <c r="J782" s="317">
        <v>0</v>
      </c>
      <c r="K782" s="317" t="s">
        <v>152</v>
      </c>
      <c r="L782" s="315">
        <v>12</v>
      </c>
      <c r="M782" s="315" t="s">
        <v>152</v>
      </c>
      <c r="N782" s="315" t="s">
        <v>152</v>
      </c>
      <c r="O782" s="315" t="s">
        <v>152</v>
      </c>
      <c r="P782" s="315" t="s">
        <v>12632</v>
      </c>
      <c r="Q782" s="315" t="s">
        <v>152</v>
      </c>
      <c r="R782" s="315" t="s">
        <v>152</v>
      </c>
      <c r="S782" s="315" t="s">
        <v>152</v>
      </c>
      <c r="T782" s="315" t="s">
        <v>152</v>
      </c>
      <c r="U782" s="315" t="s">
        <v>152</v>
      </c>
      <c r="V782" s="315" t="s">
        <v>152</v>
      </c>
      <c r="W782" s="142" t="s">
        <v>3863</v>
      </c>
      <c r="X782" s="142" t="s">
        <v>6492</v>
      </c>
      <c r="Y782" s="142" t="s">
        <v>152</v>
      </c>
      <c r="Z782" s="142" t="s">
        <v>3446</v>
      </c>
      <c r="AA782" s="315" t="s">
        <v>3447</v>
      </c>
      <c r="AB782" s="142" t="s">
        <v>9304</v>
      </c>
      <c r="AC782" s="142" t="s">
        <v>3446</v>
      </c>
      <c r="AD782" s="142" t="s">
        <v>3446</v>
      </c>
      <c r="AE782" s="142" t="s">
        <v>152</v>
      </c>
      <c r="AF782" s="315"/>
      <c r="AH782" s="318" t="s">
        <v>152</v>
      </c>
      <c r="AI782" s="315" t="s">
        <v>3446</v>
      </c>
      <c r="AJ782" s="315" t="s">
        <v>152</v>
      </c>
      <c r="AK782" s="142" t="s">
        <v>2988</v>
      </c>
      <c r="AL782" s="142" t="s">
        <v>1787</v>
      </c>
      <c r="AM782" s="316" t="s">
        <v>3864</v>
      </c>
      <c r="AN782" s="142" t="s">
        <v>152</v>
      </c>
      <c r="AO782" s="315" t="s">
        <v>1469</v>
      </c>
      <c r="AP782" s="315" t="s">
        <v>152</v>
      </c>
      <c r="AQ782" s="316"/>
      <c r="AR782" s="142" t="s">
        <v>152</v>
      </c>
      <c r="AS782" s="315" t="s">
        <v>150</v>
      </c>
      <c r="AT782" s="142" t="s">
        <v>152</v>
      </c>
      <c r="AU782" s="316"/>
      <c r="AV782" s="317" t="s">
        <v>152</v>
      </c>
      <c r="AW782" s="142" t="s">
        <v>152</v>
      </c>
    </row>
    <row r="783" spans="1:49" s="142" customFormat="1">
      <c r="A783" s="142" t="s">
        <v>8976</v>
      </c>
      <c r="B783" s="315" t="s">
        <v>423</v>
      </c>
      <c r="C783" s="142" t="s">
        <v>3444</v>
      </c>
      <c r="D783" s="142" t="s">
        <v>3448</v>
      </c>
      <c r="E783" s="315" t="s">
        <v>8977</v>
      </c>
      <c r="F783" s="315" t="s">
        <v>1789</v>
      </c>
      <c r="G783" s="142" t="s">
        <v>1788</v>
      </c>
      <c r="H783" s="316" t="s">
        <v>3445</v>
      </c>
      <c r="I783" s="317">
        <v>37491</v>
      </c>
      <c r="J783" s="317">
        <v>0</v>
      </c>
      <c r="K783" s="317" t="s">
        <v>152</v>
      </c>
      <c r="L783" s="315">
        <v>4</v>
      </c>
      <c r="M783" s="315" t="s">
        <v>152</v>
      </c>
      <c r="N783" s="315" t="s">
        <v>152</v>
      </c>
      <c r="O783" s="315" t="s">
        <v>152</v>
      </c>
      <c r="P783" s="315" t="s">
        <v>12561</v>
      </c>
      <c r="Q783" s="315" t="s">
        <v>152</v>
      </c>
      <c r="R783" s="315" t="s">
        <v>152</v>
      </c>
      <c r="S783" s="315" t="s">
        <v>152</v>
      </c>
      <c r="T783" s="315" t="s">
        <v>152</v>
      </c>
      <c r="U783" s="315" t="s">
        <v>152</v>
      </c>
      <c r="V783" s="315" t="s">
        <v>152</v>
      </c>
      <c r="W783" s="142" t="s">
        <v>3931</v>
      </c>
      <c r="X783" s="142" t="s">
        <v>6492</v>
      </c>
      <c r="Y783" s="142" t="s">
        <v>152</v>
      </c>
      <c r="Z783" s="142" t="s">
        <v>3446</v>
      </c>
      <c r="AA783" s="315" t="s">
        <v>3447</v>
      </c>
      <c r="AB783" s="142" t="s">
        <v>8047</v>
      </c>
      <c r="AC783" s="142" t="s">
        <v>3446</v>
      </c>
      <c r="AD783" s="142" t="s">
        <v>3446</v>
      </c>
      <c r="AE783" s="142" t="s">
        <v>152</v>
      </c>
      <c r="AF783" s="315"/>
      <c r="AH783" s="318" t="s">
        <v>152</v>
      </c>
      <c r="AI783" s="315" t="s">
        <v>3446</v>
      </c>
      <c r="AJ783" s="315" t="s">
        <v>152</v>
      </c>
      <c r="AK783" s="142" t="s">
        <v>2982</v>
      </c>
      <c r="AL783" s="142" t="s">
        <v>1787</v>
      </c>
      <c r="AM783" s="316" t="s">
        <v>3932</v>
      </c>
      <c r="AN783" s="142" t="s">
        <v>152</v>
      </c>
      <c r="AO783" s="315" t="s">
        <v>1469</v>
      </c>
      <c r="AP783" s="315" t="s">
        <v>152</v>
      </c>
      <c r="AQ783" s="316"/>
      <c r="AR783" s="142" t="s">
        <v>152</v>
      </c>
      <c r="AS783" s="315" t="s">
        <v>150</v>
      </c>
      <c r="AT783" s="142" t="s">
        <v>152</v>
      </c>
      <c r="AU783" s="316"/>
      <c r="AV783" s="317" t="s">
        <v>152</v>
      </c>
      <c r="AW783" s="142" t="s">
        <v>152</v>
      </c>
    </row>
    <row r="784" spans="1:49" s="142" customFormat="1">
      <c r="A784" s="142" t="s">
        <v>8325</v>
      </c>
      <c r="B784" s="315" t="s">
        <v>395</v>
      </c>
      <c r="C784" s="142" t="s">
        <v>3444</v>
      </c>
      <c r="D784" s="142" t="s">
        <v>3448</v>
      </c>
      <c r="E784" s="315" t="s">
        <v>8326</v>
      </c>
      <c r="F784" s="315" t="s">
        <v>1789</v>
      </c>
      <c r="G784" s="142" t="s">
        <v>1788</v>
      </c>
      <c r="H784" s="316" t="s">
        <v>3445</v>
      </c>
      <c r="I784" s="317">
        <v>36737</v>
      </c>
      <c r="J784" s="317">
        <v>0</v>
      </c>
      <c r="K784" s="317" t="s">
        <v>152</v>
      </c>
      <c r="L784" s="315">
        <v>6</v>
      </c>
      <c r="M784" s="315" t="s">
        <v>152</v>
      </c>
      <c r="N784" s="315" t="s">
        <v>152</v>
      </c>
      <c r="O784" s="315" t="s">
        <v>152</v>
      </c>
      <c r="P784" s="315" t="s">
        <v>12393</v>
      </c>
      <c r="Q784" s="315" t="s">
        <v>152</v>
      </c>
      <c r="R784" s="315" t="s">
        <v>152</v>
      </c>
      <c r="S784" s="315" t="s">
        <v>152</v>
      </c>
      <c r="T784" s="315" t="s">
        <v>152</v>
      </c>
      <c r="U784" s="315" t="s">
        <v>152</v>
      </c>
      <c r="V784" s="315" t="s">
        <v>152</v>
      </c>
      <c r="W784" s="142" t="s">
        <v>3944</v>
      </c>
      <c r="X784" s="142" t="s">
        <v>6492</v>
      </c>
      <c r="Y784" s="142" t="s">
        <v>152</v>
      </c>
      <c r="Z784" s="142" t="s">
        <v>3446</v>
      </c>
      <c r="AA784" s="315" t="s">
        <v>3447</v>
      </c>
      <c r="AB784" s="142" t="s">
        <v>8327</v>
      </c>
      <c r="AC784" s="142" t="s">
        <v>3446</v>
      </c>
      <c r="AD784" s="142" t="s">
        <v>3446</v>
      </c>
      <c r="AE784" s="142" t="s">
        <v>152</v>
      </c>
      <c r="AF784" s="315"/>
      <c r="AH784" s="318" t="s">
        <v>152</v>
      </c>
      <c r="AI784" s="315" t="s">
        <v>3446</v>
      </c>
      <c r="AJ784" s="315" t="s">
        <v>152</v>
      </c>
      <c r="AK784" s="142" t="s">
        <v>2986</v>
      </c>
      <c r="AL784" s="142" t="s">
        <v>1787</v>
      </c>
      <c r="AM784" s="316" t="s">
        <v>3945</v>
      </c>
      <c r="AN784" s="142" t="s">
        <v>152</v>
      </c>
      <c r="AO784" s="315" t="s">
        <v>1469</v>
      </c>
      <c r="AP784" s="315" t="s">
        <v>152</v>
      </c>
      <c r="AQ784" s="316"/>
      <c r="AR784" s="142" t="s">
        <v>152</v>
      </c>
      <c r="AS784" s="315" t="s">
        <v>150</v>
      </c>
      <c r="AT784" s="142" t="s">
        <v>152</v>
      </c>
      <c r="AU784" s="316"/>
      <c r="AV784" s="317" t="s">
        <v>152</v>
      </c>
      <c r="AW784" s="142" t="s">
        <v>152</v>
      </c>
    </row>
    <row r="785" spans="1:49" s="142" customFormat="1">
      <c r="A785" s="142" t="s">
        <v>8135</v>
      </c>
      <c r="B785" s="315" t="s">
        <v>417</v>
      </c>
      <c r="C785" s="142" t="s">
        <v>3444</v>
      </c>
      <c r="D785" s="142" t="s">
        <v>3448</v>
      </c>
      <c r="E785" s="315" t="s">
        <v>8136</v>
      </c>
      <c r="F785" s="315" t="s">
        <v>1789</v>
      </c>
      <c r="G785" s="142" t="s">
        <v>1788</v>
      </c>
      <c r="H785" s="316" t="s">
        <v>3445</v>
      </c>
      <c r="I785" s="317">
        <v>41768</v>
      </c>
      <c r="J785" s="317">
        <v>0</v>
      </c>
      <c r="K785" s="317" t="s">
        <v>152</v>
      </c>
      <c r="L785" s="315">
        <v>4</v>
      </c>
      <c r="M785" s="315" t="s">
        <v>152</v>
      </c>
      <c r="N785" s="315" t="s">
        <v>152</v>
      </c>
      <c r="O785" s="315" t="s">
        <v>152</v>
      </c>
      <c r="P785" s="315" t="s">
        <v>12367</v>
      </c>
      <c r="Q785" s="315" t="s">
        <v>152</v>
      </c>
      <c r="R785" s="315" t="s">
        <v>152</v>
      </c>
      <c r="S785" s="315" t="s">
        <v>152</v>
      </c>
      <c r="T785" s="315" t="s">
        <v>152</v>
      </c>
      <c r="U785" s="315" t="s">
        <v>152</v>
      </c>
      <c r="V785" s="315" t="s">
        <v>152</v>
      </c>
      <c r="W785" s="142" t="s">
        <v>3948</v>
      </c>
      <c r="X785" s="142" t="s">
        <v>6492</v>
      </c>
      <c r="Y785" s="142" t="s">
        <v>152</v>
      </c>
      <c r="Z785" s="142" t="s">
        <v>3446</v>
      </c>
      <c r="AA785" s="315" t="s">
        <v>3447</v>
      </c>
      <c r="AB785" s="142" t="s">
        <v>8137</v>
      </c>
      <c r="AC785" s="142" t="s">
        <v>3446</v>
      </c>
      <c r="AD785" s="142" t="s">
        <v>3446</v>
      </c>
      <c r="AE785" s="142" t="s">
        <v>152</v>
      </c>
      <c r="AF785" s="315"/>
      <c r="AH785" s="318" t="s">
        <v>152</v>
      </c>
      <c r="AI785" s="315" t="s">
        <v>3446</v>
      </c>
      <c r="AJ785" s="315" t="s">
        <v>152</v>
      </c>
      <c r="AK785" s="142" t="s">
        <v>2983</v>
      </c>
      <c r="AL785" s="142" t="s">
        <v>1787</v>
      </c>
      <c r="AM785" s="316" t="s">
        <v>3949</v>
      </c>
      <c r="AN785" s="142" t="s">
        <v>152</v>
      </c>
      <c r="AO785" s="315" t="s">
        <v>1469</v>
      </c>
      <c r="AP785" s="315" t="s">
        <v>152</v>
      </c>
      <c r="AQ785" s="316"/>
      <c r="AR785" s="142" t="s">
        <v>152</v>
      </c>
      <c r="AS785" s="315" t="s">
        <v>150</v>
      </c>
      <c r="AT785" s="142" t="s">
        <v>152</v>
      </c>
      <c r="AU785" s="316"/>
      <c r="AV785" s="317" t="s">
        <v>152</v>
      </c>
      <c r="AW785" s="142" t="s">
        <v>152</v>
      </c>
    </row>
    <row r="786" spans="1:49" s="142" customFormat="1">
      <c r="A786" s="142" t="s">
        <v>10319</v>
      </c>
      <c r="B786" s="315" t="s">
        <v>429</v>
      </c>
      <c r="C786" s="142" t="s">
        <v>3444</v>
      </c>
      <c r="D786" s="142" t="s">
        <v>3448</v>
      </c>
      <c r="E786" s="315" t="s">
        <v>10320</v>
      </c>
      <c r="F786" s="315" t="s">
        <v>1789</v>
      </c>
      <c r="G786" s="142" t="s">
        <v>1788</v>
      </c>
      <c r="H786" s="316" t="s">
        <v>3445</v>
      </c>
      <c r="I786" s="317">
        <v>50096</v>
      </c>
      <c r="J786" s="317">
        <v>0</v>
      </c>
      <c r="K786" s="317" t="s">
        <v>152</v>
      </c>
      <c r="L786" s="315">
        <v>32</v>
      </c>
      <c r="M786" s="315" t="s">
        <v>152</v>
      </c>
      <c r="N786" s="315" t="s">
        <v>152</v>
      </c>
      <c r="O786" s="315" t="s">
        <v>152</v>
      </c>
      <c r="P786" s="315" t="s">
        <v>12936</v>
      </c>
      <c r="Q786" s="315" t="s">
        <v>152</v>
      </c>
      <c r="R786" s="315" t="s">
        <v>152</v>
      </c>
      <c r="S786" s="315" t="s">
        <v>152</v>
      </c>
      <c r="T786" s="315" t="s">
        <v>152</v>
      </c>
      <c r="U786" s="315" t="s">
        <v>152</v>
      </c>
      <c r="V786" s="315" t="s">
        <v>152</v>
      </c>
      <c r="W786" s="142" t="s">
        <v>3521</v>
      </c>
      <c r="X786" s="142" t="s">
        <v>6492</v>
      </c>
      <c r="Y786" s="142" t="s">
        <v>152</v>
      </c>
      <c r="Z786" s="142" t="s">
        <v>3446</v>
      </c>
      <c r="AA786" s="315" t="s">
        <v>3447</v>
      </c>
      <c r="AB786" s="142" t="s">
        <v>10321</v>
      </c>
      <c r="AC786" s="142" t="s">
        <v>3446</v>
      </c>
      <c r="AD786" s="142" t="s">
        <v>3446</v>
      </c>
      <c r="AE786" s="142" t="s">
        <v>152</v>
      </c>
      <c r="AF786" s="315"/>
      <c r="AH786" s="318" t="s">
        <v>152</v>
      </c>
      <c r="AI786" s="315" t="s">
        <v>3446</v>
      </c>
      <c r="AJ786" s="315" t="s">
        <v>152</v>
      </c>
      <c r="AK786" s="142" t="s">
        <v>152</v>
      </c>
      <c r="AL786" s="142" t="s">
        <v>1787</v>
      </c>
      <c r="AM786" s="316" t="s">
        <v>3522</v>
      </c>
      <c r="AN786" s="142" t="s">
        <v>152</v>
      </c>
      <c r="AO786" s="315" t="s">
        <v>1469</v>
      </c>
      <c r="AP786" s="315" t="s">
        <v>152</v>
      </c>
      <c r="AQ786" s="316"/>
      <c r="AR786" s="142" t="s">
        <v>152</v>
      </c>
      <c r="AS786" s="315" t="s">
        <v>150</v>
      </c>
      <c r="AT786" s="142" t="s">
        <v>152</v>
      </c>
      <c r="AU786" s="316"/>
      <c r="AV786" s="317" t="s">
        <v>152</v>
      </c>
      <c r="AW786" s="142" t="s">
        <v>152</v>
      </c>
    </row>
    <row r="787" spans="1:49" s="142" customFormat="1">
      <c r="A787" s="142" t="s">
        <v>9405</v>
      </c>
      <c r="B787" s="315" t="s">
        <v>411</v>
      </c>
      <c r="C787" s="142" t="s">
        <v>3444</v>
      </c>
      <c r="D787" s="142" t="s">
        <v>3448</v>
      </c>
      <c r="E787" s="315" t="s">
        <v>9406</v>
      </c>
      <c r="F787" s="315" t="s">
        <v>1789</v>
      </c>
      <c r="G787" s="142" t="s">
        <v>1788</v>
      </c>
      <c r="H787" s="316" t="s">
        <v>3445</v>
      </c>
      <c r="I787" s="317">
        <v>46800</v>
      </c>
      <c r="J787" s="317">
        <v>0</v>
      </c>
      <c r="K787" s="317" t="s">
        <v>152</v>
      </c>
      <c r="L787" s="315">
        <v>0</v>
      </c>
      <c r="M787" s="315" t="s">
        <v>152</v>
      </c>
      <c r="N787" s="315" t="s">
        <v>152</v>
      </c>
      <c r="O787" s="315" t="s">
        <v>152</v>
      </c>
      <c r="P787" s="315" t="s">
        <v>12663</v>
      </c>
      <c r="Q787" s="315" t="s">
        <v>152</v>
      </c>
      <c r="R787" s="315" t="s">
        <v>152</v>
      </c>
      <c r="S787" s="315" t="s">
        <v>152</v>
      </c>
      <c r="T787" s="315" t="s">
        <v>152</v>
      </c>
      <c r="U787" s="315" t="s">
        <v>152</v>
      </c>
      <c r="V787" s="315" t="s">
        <v>152</v>
      </c>
      <c r="W787" s="142" t="s">
        <v>3925</v>
      </c>
      <c r="X787" s="142" t="s">
        <v>6492</v>
      </c>
      <c r="Y787" s="142" t="s">
        <v>152</v>
      </c>
      <c r="Z787" s="142" t="s">
        <v>3446</v>
      </c>
      <c r="AA787" s="315" t="s">
        <v>3447</v>
      </c>
      <c r="AB787" s="142" t="s">
        <v>9407</v>
      </c>
      <c r="AC787" s="142" t="s">
        <v>3446</v>
      </c>
      <c r="AD787" s="142" t="s">
        <v>3446</v>
      </c>
      <c r="AE787" s="142" t="s">
        <v>152</v>
      </c>
      <c r="AF787" s="315"/>
      <c r="AH787" s="318" t="s">
        <v>152</v>
      </c>
      <c r="AI787" s="315" t="s">
        <v>3446</v>
      </c>
      <c r="AJ787" s="315" t="s">
        <v>152</v>
      </c>
      <c r="AK787" s="142" t="s">
        <v>2987</v>
      </c>
      <c r="AL787" s="142" t="s">
        <v>1787</v>
      </c>
      <c r="AM787" s="316" t="s">
        <v>3926</v>
      </c>
      <c r="AN787" s="142" t="s">
        <v>152</v>
      </c>
      <c r="AO787" s="315" t="s">
        <v>1469</v>
      </c>
      <c r="AP787" s="315" t="s">
        <v>152</v>
      </c>
      <c r="AQ787" s="316"/>
      <c r="AR787" s="142" t="s">
        <v>152</v>
      </c>
      <c r="AS787" s="315" t="s">
        <v>150</v>
      </c>
      <c r="AT787" s="142" t="s">
        <v>152</v>
      </c>
      <c r="AU787" s="316"/>
      <c r="AV787" s="317" t="s">
        <v>152</v>
      </c>
      <c r="AW787" s="142" t="s">
        <v>152</v>
      </c>
    </row>
    <row r="788" spans="1:49" s="142" customFormat="1">
      <c r="A788" s="142" t="s">
        <v>9941</v>
      </c>
      <c r="B788" s="315" t="s">
        <v>474</v>
      </c>
      <c r="C788" s="142" t="s">
        <v>3444</v>
      </c>
      <c r="D788" s="142" t="s">
        <v>3448</v>
      </c>
      <c r="E788" s="315" t="s">
        <v>9942</v>
      </c>
      <c r="F788" s="315" t="s">
        <v>1789</v>
      </c>
      <c r="G788" s="142" t="s">
        <v>1788</v>
      </c>
      <c r="H788" s="316" t="s">
        <v>3445</v>
      </c>
      <c r="I788" s="317">
        <v>43561</v>
      </c>
      <c r="J788" s="317">
        <v>0</v>
      </c>
      <c r="K788" s="317" t="s">
        <v>152</v>
      </c>
      <c r="L788" s="315">
        <v>0</v>
      </c>
      <c r="M788" s="315" t="s">
        <v>152</v>
      </c>
      <c r="N788" s="315" t="s">
        <v>152</v>
      </c>
      <c r="O788" s="315" t="s">
        <v>152</v>
      </c>
      <c r="P788" s="315" t="s">
        <v>12809</v>
      </c>
      <c r="Q788" s="315" t="s">
        <v>152</v>
      </c>
      <c r="R788" s="315" t="s">
        <v>152</v>
      </c>
      <c r="S788" s="315" t="s">
        <v>152</v>
      </c>
      <c r="T788" s="315" t="s">
        <v>152</v>
      </c>
      <c r="U788" s="315" t="s">
        <v>152</v>
      </c>
      <c r="V788" s="315" t="s">
        <v>152</v>
      </c>
      <c r="W788" s="142" t="s">
        <v>3763</v>
      </c>
      <c r="X788" s="142" t="s">
        <v>6492</v>
      </c>
      <c r="Y788" s="142" t="s">
        <v>152</v>
      </c>
      <c r="Z788" s="142" t="s">
        <v>3446</v>
      </c>
      <c r="AA788" s="315" t="s">
        <v>3447</v>
      </c>
      <c r="AB788" s="142" t="s">
        <v>9943</v>
      </c>
      <c r="AC788" s="142" t="s">
        <v>3446</v>
      </c>
      <c r="AD788" s="142" t="s">
        <v>3446</v>
      </c>
      <c r="AE788" s="142" t="s">
        <v>152</v>
      </c>
      <c r="AF788" s="315"/>
      <c r="AH788" s="318" t="s">
        <v>152</v>
      </c>
      <c r="AI788" s="315" t="s">
        <v>3446</v>
      </c>
      <c r="AJ788" s="315" t="s">
        <v>152</v>
      </c>
      <c r="AK788" s="142" t="s">
        <v>152</v>
      </c>
      <c r="AL788" s="142" t="s">
        <v>1787</v>
      </c>
      <c r="AM788" s="316" t="s">
        <v>3764</v>
      </c>
      <c r="AN788" s="142" t="s">
        <v>152</v>
      </c>
      <c r="AO788" s="315" t="s">
        <v>1469</v>
      </c>
      <c r="AP788" s="315" t="s">
        <v>152</v>
      </c>
      <c r="AQ788" s="316"/>
      <c r="AR788" s="142" t="s">
        <v>152</v>
      </c>
      <c r="AS788" s="315" t="s">
        <v>150</v>
      </c>
      <c r="AT788" s="142" t="s">
        <v>152</v>
      </c>
      <c r="AU788" s="316"/>
      <c r="AV788" s="317" t="s">
        <v>152</v>
      </c>
      <c r="AW788" s="142" t="s">
        <v>152</v>
      </c>
    </row>
    <row r="789" spans="1:49" s="142" customFormat="1">
      <c r="A789" s="142" t="s">
        <v>8384</v>
      </c>
      <c r="B789" s="315" t="s">
        <v>428</v>
      </c>
      <c r="C789" s="142" t="s">
        <v>3444</v>
      </c>
      <c r="D789" s="142" t="s">
        <v>3448</v>
      </c>
      <c r="E789" s="315" t="s">
        <v>8385</v>
      </c>
      <c r="F789" s="315" t="s">
        <v>1789</v>
      </c>
      <c r="G789" s="142" t="s">
        <v>1788</v>
      </c>
      <c r="H789" s="316" t="s">
        <v>3445</v>
      </c>
      <c r="I789" s="317">
        <v>45356</v>
      </c>
      <c r="J789" s="317">
        <v>0</v>
      </c>
      <c r="K789" s="317" t="s">
        <v>152</v>
      </c>
      <c r="L789" s="315">
        <v>14</v>
      </c>
      <c r="M789" s="315" t="s">
        <v>152</v>
      </c>
      <c r="N789" s="315" t="s">
        <v>152</v>
      </c>
      <c r="O789" s="315" t="s">
        <v>152</v>
      </c>
      <c r="P789" s="315" t="s">
        <v>12404</v>
      </c>
      <c r="Q789" s="315" t="s">
        <v>152</v>
      </c>
      <c r="R789" s="315" t="s">
        <v>152</v>
      </c>
      <c r="S789" s="315" t="s">
        <v>152</v>
      </c>
      <c r="T789" s="315" t="s">
        <v>152</v>
      </c>
      <c r="U789" s="315" t="s">
        <v>152</v>
      </c>
      <c r="V789" s="315" t="s">
        <v>152</v>
      </c>
      <c r="W789" s="142" t="s">
        <v>3942</v>
      </c>
      <c r="X789" s="142" t="s">
        <v>6493</v>
      </c>
      <c r="Y789" s="142" t="s">
        <v>152</v>
      </c>
      <c r="Z789" s="142" t="s">
        <v>3446</v>
      </c>
      <c r="AA789" s="315" t="s">
        <v>3447</v>
      </c>
      <c r="AB789" s="142" t="s">
        <v>8386</v>
      </c>
      <c r="AC789" s="142" t="s">
        <v>3446</v>
      </c>
      <c r="AD789" s="142" t="s">
        <v>3446</v>
      </c>
      <c r="AE789" s="142" t="s">
        <v>152</v>
      </c>
      <c r="AF789" s="315"/>
      <c r="AH789" s="318" t="s">
        <v>152</v>
      </c>
      <c r="AI789" s="315" t="s">
        <v>3446</v>
      </c>
      <c r="AJ789" s="315" t="s">
        <v>152</v>
      </c>
      <c r="AK789" s="142" t="s">
        <v>2984</v>
      </c>
      <c r="AL789" s="142" t="s">
        <v>1787</v>
      </c>
      <c r="AM789" s="316" t="s">
        <v>3943</v>
      </c>
      <c r="AN789" s="142" t="s">
        <v>152</v>
      </c>
      <c r="AO789" s="315" t="s">
        <v>1469</v>
      </c>
      <c r="AP789" s="315" t="s">
        <v>152</v>
      </c>
      <c r="AQ789" s="316"/>
      <c r="AR789" s="142" t="s">
        <v>152</v>
      </c>
      <c r="AS789" s="315" t="s">
        <v>150</v>
      </c>
      <c r="AT789" s="142" t="s">
        <v>152</v>
      </c>
      <c r="AU789" s="316"/>
      <c r="AV789" s="317" t="s">
        <v>152</v>
      </c>
      <c r="AW789" s="142" t="s">
        <v>152</v>
      </c>
    </row>
    <row r="790" spans="1:49" s="142" customFormat="1">
      <c r="A790" s="142" t="s">
        <v>11837</v>
      </c>
      <c r="B790" s="315" t="s">
        <v>4649</v>
      </c>
      <c r="C790" s="142" t="s">
        <v>3444</v>
      </c>
      <c r="D790" s="142" t="s">
        <v>3448</v>
      </c>
      <c r="E790" s="315" t="s">
        <v>11838</v>
      </c>
      <c r="F790" s="315" t="s">
        <v>1789</v>
      </c>
      <c r="G790" s="142" t="s">
        <v>1788</v>
      </c>
      <c r="H790" s="316" t="s">
        <v>3445</v>
      </c>
      <c r="I790" s="317">
        <v>28332</v>
      </c>
      <c r="J790" s="317">
        <v>0</v>
      </c>
      <c r="K790" s="317" t="s">
        <v>152</v>
      </c>
      <c r="L790" s="315">
        <v>16</v>
      </c>
      <c r="M790" s="315" t="s">
        <v>152</v>
      </c>
      <c r="N790" s="315" t="s">
        <v>152</v>
      </c>
      <c r="O790" s="315" t="s">
        <v>152</v>
      </c>
      <c r="P790" s="315" t="s">
        <v>13349</v>
      </c>
      <c r="Q790" s="315" t="s">
        <v>152</v>
      </c>
      <c r="R790" s="315" t="s">
        <v>152</v>
      </c>
      <c r="S790" s="315" t="s">
        <v>152</v>
      </c>
      <c r="T790" s="315" t="s">
        <v>152</v>
      </c>
      <c r="U790" s="315" t="s">
        <v>152</v>
      </c>
      <c r="V790" s="315" t="s">
        <v>152</v>
      </c>
      <c r="W790" s="142" t="s">
        <v>4707</v>
      </c>
      <c r="X790" s="142" t="s">
        <v>6492</v>
      </c>
      <c r="Y790" s="142" t="s">
        <v>152</v>
      </c>
      <c r="Z790" s="142" t="s">
        <v>3446</v>
      </c>
      <c r="AA790" s="315" t="s">
        <v>3447</v>
      </c>
      <c r="AB790" s="142" t="s">
        <v>10312</v>
      </c>
      <c r="AC790" s="142" t="s">
        <v>3446</v>
      </c>
      <c r="AD790" s="142" t="s">
        <v>3446</v>
      </c>
      <c r="AE790" s="142" t="s">
        <v>152</v>
      </c>
      <c r="AF790" s="315"/>
      <c r="AH790" s="318" t="s">
        <v>152</v>
      </c>
      <c r="AI790" s="315" t="s">
        <v>3446</v>
      </c>
      <c r="AJ790" s="315" t="s">
        <v>152</v>
      </c>
      <c r="AK790" s="142" t="s">
        <v>152</v>
      </c>
      <c r="AL790" s="142" t="s">
        <v>1787</v>
      </c>
      <c r="AM790" s="316" t="s">
        <v>6521</v>
      </c>
      <c r="AN790" s="142" t="s">
        <v>152</v>
      </c>
      <c r="AO790" s="315" t="s">
        <v>1469</v>
      </c>
      <c r="AP790" s="315" t="s">
        <v>152</v>
      </c>
      <c r="AQ790" s="316"/>
      <c r="AR790" s="142" t="s">
        <v>152</v>
      </c>
      <c r="AS790" s="315" t="s">
        <v>150</v>
      </c>
      <c r="AT790" s="142" t="s">
        <v>152</v>
      </c>
      <c r="AU790" s="316"/>
      <c r="AV790" s="317" t="s">
        <v>152</v>
      </c>
      <c r="AW790" s="142" t="s">
        <v>152</v>
      </c>
    </row>
    <row r="791" spans="1:49" s="142" customFormat="1">
      <c r="A791" s="142" t="s">
        <v>11839</v>
      </c>
      <c r="B791" s="315" t="s">
        <v>4648</v>
      </c>
      <c r="C791" s="142" t="s">
        <v>3444</v>
      </c>
      <c r="D791" s="142" t="s">
        <v>3448</v>
      </c>
      <c r="E791" s="315" t="s">
        <v>11840</v>
      </c>
      <c r="F791" s="315" t="s">
        <v>1789</v>
      </c>
      <c r="G791" s="142" t="s">
        <v>1788</v>
      </c>
      <c r="H791" s="316" t="s">
        <v>3445</v>
      </c>
      <c r="I791" s="317">
        <v>34151</v>
      </c>
      <c r="J791" s="317">
        <v>0</v>
      </c>
      <c r="K791" s="317" t="s">
        <v>152</v>
      </c>
      <c r="L791" s="315">
        <v>10</v>
      </c>
      <c r="M791" s="315" t="s">
        <v>152</v>
      </c>
      <c r="N791" s="315" t="s">
        <v>152</v>
      </c>
      <c r="O791" s="315" t="s">
        <v>152</v>
      </c>
      <c r="P791" s="315" t="s">
        <v>13350</v>
      </c>
      <c r="Q791" s="315" t="s">
        <v>152</v>
      </c>
      <c r="R791" s="315" t="s">
        <v>152</v>
      </c>
      <c r="S791" s="315" t="s">
        <v>152</v>
      </c>
      <c r="T791" s="315" t="s">
        <v>152</v>
      </c>
      <c r="U791" s="315" t="s">
        <v>152</v>
      </c>
      <c r="V791" s="315" t="s">
        <v>152</v>
      </c>
      <c r="W791" s="142" t="s">
        <v>4706</v>
      </c>
      <c r="X791" s="142" t="s">
        <v>6492</v>
      </c>
      <c r="Y791" s="142" t="s">
        <v>152</v>
      </c>
      <c r="Z791" s="142" t="s">
        <v>3446</v>
      </c>
      <c r="AA791" s="315" t="s">
        <v>3447</v>
      </c>
      <c r="AB791" s="142" t="s">
        <v>11841</v>
      </c>
      <c r="AC791" s="142" t="s">
        <v>3446</v>
      </c>
      <c r="AD791" s="142" t="s">
        <v>3446</v>
      </c>
      <c r="AE791" s="142" t="s">
        <v>152</v>
      </c>
      <c r="AF791" s="315"/>
      <c r="AH791" s="318" t="s">
        <v>152</v>
      </c>
      <c r="AI791" s="315" t="s">
        <v>3446</v>
      </c>
      <c r="AJ791" s="315" t="s">
        <v>152</v>
      </c>
      <c r="AK791" s="142" t="s">
        <v>152</v>
      </c>
      <c r="AL791" s="142" t="s">
        <v>1787</v>
      </c>
      <c r="AM791" s="316" t="s">
        <v>6522</v>
      </c>
      <c r="AN791" s="142" t="s">
        <v>152</v>
      </c>
      <c r="AO791" s="315" t="s">
        <v>1469</v>
      </c>
      <c r="AP791" s="315" t="s">
        <v>152</v>
      </c>
      <c r="AQ791" s="316"/>
      <c r="AR791" s="142" t="s">
        <v>152</v>
      </c>
      <c r="AS791" s="315" t="s">
        <v>150</v>
      </c>
      <c r="AT791" s="142" t="s">
        <v>152</v>
      </c>
      <c r="AU791" s="316"/>
      <c r="AV791" s="317" t="s">
        <v>152</v>
      </c>
      <c r="AW791" s="142" t="s">
        <v>152</v>
      </c>
    </row>
    <row r="792" spans="1:49" s="142" customFormat="1">
      <c r="A792" s="142" t="s">
        <v>10328</v>
      </c>
      <c r="B792" s="315" t="s">
        <v>160</v>
      </c>
      <c r="C792" s="142" t="s">
        <v>3444</v>
      </c>
      <c r="D792" s="142" t="s">
        <v>8044</v>
      </c>
      <c r="E792" s="315" t="s">
        <v>10329</v>
      </c>
      <c r="F792" s="315" t="s">
        <v>1789</v>
      </c>
      <c r="G792" s="142" t="s">
        <v>1788</v>
      </c>
      <c r="H792" s="316" t="s">
        <v>3445</v>
      </c>
      <c r="I792" s="317">
        <v>24236</v>
      </c>
      <c r="J792" s="317">
        <v>0</v>
      </c>
      <c r="K792" s="317" t="s">
        <v>152</v>
      </c>
      <c r="L792" s="315">
        <v>32</v>
      </c>
      <c r="M792" s="315" t="s">
        <v>152</v>
      </c>
      <c r="N792" s="315" t="s">
        <v>152</v>
      </c>
      <c r="O792" s="315" t="s">
        <v>152</v>
      </c>
      <c r="P792" s="315" t="s">
        <v>12941</v>
      </c>
      <c r="Q792" s="315" t="s">
        <v>152</v>
      </c>
      <c r="R792" s="315" t="s">
        <v>152</v>
      </c>
      <c r="S792" s="315" t="s">
        <v>152</v>
      </c>
      <c r="T792" s="315" t="s">
        <v>152</v>
      </c>
      <c r="U792" s="315" t="s">
        <v>152</v>
      </c>
      <c r="V792" s="315" t="s">
        <v>152</v>
      </c>
      <c r="W792" s="142" t="s">
        <v>3758</v>
      </c>
      <c r="X792" s="142" t="s">
        <v>6492</v>
      </c>
      <c r="Y792" s="142" t="s">
        <v>152</v>
      </c>
      <c r="Z792" s="142" t="s">
        <v>3446</v>
      </c>
      <c r="AA792" s="315" t="s">
        <v>3447</v>
      </c>
      <c r="AB792" s="142" t="s">
        <v>10330</v>
      </c>
      <c r="AC792" s="142" t="s">
        <v>3446</v>
      </c>
      <c r="AD792" s="142" t="s">
        <v>3446</v>
      </c>
      <c r="AE792" s="142" t="s">
        <v>152</v>
      </c>
      <c r="AF792" s="315"/>
      <c r="AH792" s="318" t="s">
        <v>152</v>
      </c>
      <c r="AI792" s="315" t="s">
        <v>3446</v>
      </c>
      <c r="AJ792" s="315" t="s">
        <v>152</v>
      </c>
      <c r="AK792" s="142" t="s">
        <v>152</v>
      </c>
      <c r="AL792" s="142" t="s">
        <v>1787</v>
      </c>
      <c r="AM792" s="316" t="s">
        <v>7723</v>
      </c>
      <c r="AN792" s="142" t="s">
        <v>152</v>
      </c>
      <c r="AO792" s="315" t="s">
        <v>1469</v>
      </c>
      <c r="AP792" s="315" t="s">
        <v>152</v>
      </c>
      <c r="AQ792" s="316"/>
      <c r="AR792" s="142" t="s">
        <v>152</v>
      </c>
      <c r="AS792" s="315" t="s">
        <v>150</v>
      </c>
      <c r="AT792" s="142" t="s">
        <v>152</v>
      </c>
      <c r="AU792" s="316"/>
      <c r="AV792" s="317" t="s">
        <v>152</v>
      </c>
      <c r="AW792" s="142" t="s">
        <v>152</v>
      </c>
    </row>
    <row r="793" spans="1:49" s="142" customFormat="1">
      <c r="A793" s="142" t="s">
        <v>9971</v>
      </c>
      <c r="B793" s="315" t="s">
        <v>162</v>
      </c>
      <c r="C793" s="142" t="s">
        <v>3444</v>
      </c>
      <c r="D793" s="142" t="s">
        <v>8044</v>
      </c>
      <c r="E793" s="315" t="s">
        <v>9972</v>
      </c>
      <c r="F793" s="315" t="s">
        <v>1789</v>
      </c>
      <c r="G793" s="142" t="s">
        <v>1788</v>
      </c>
      <c r="H793" s="316" t="s">
        <v>3445</v>
      </c>
      <c r="I793" s="317">
        <v>17473</v>
      </c>
      <c r="J793" s="317">
        <v>0</v>
      </c>
      <c r="K793" s="317" t="s">
        <v>152</v>
      </c>
      <c r="L793" s="315">
        <v>4</v>
      </c>
      <c r="M793" s="315" t="s">
        <v>152</v>
      </c>
      <c r="N793" s="315" t="s">
        <v>152</v>
      </c>
      <c r="O793" s="315" t="s">
        <v>152</v>
      </c>
      <c r="P793" s="315" t="s">
        <v>12820</v>
      </c>
      <c r="Q793" s="315" t="s">
        <v>152</v>
      </c>
      <c r="R793" s="315" t="s">
        <v>152</v>
      </c>
      <c r="S793" s="315" t="s">
        <v>152</v>
      </c>
      <c r="T793" s="315" t="s">
        <v>152</v>
      </c>
      <c r="U793" s="315" t="s">
        <v>152</v>
      </c>
      <c r="V793" s="315" t="s">
        <v>152</v>
      </c>
      <c r="W793" s="142" t="s">
        <v>4719</v>
      </c>
      <c r="X793" s="142" t="s">
        <v>6492</v>
      </c>
      <c r="Y793" s="142" t="s">
        <v>152</v>
      </c>
      <c r="Z793" s="142" t="s">
        <v>3446</v>
      </c>
      <c r="AA793" s="315" t="s">
        <v>3447</v>
      </c>
      <c r="AB793" s="142" t="s">
        <v>9973</v>
      </c>
      <c r="AC793" s="142" t="s">
        <v>3446</v>
      </c>
      <c r="AD793" s="142" t="s">
        <v>3446</v>
      </c>
      <c r="AE793" s="142" t="s">
        <v>152</v>
      </c>
      <c r="AF793" s="315"/>
      <c r="AH793" s="318" t="s">
        <v>152</v>
      </c>
      <c r="AI793" s="315" t="s">
        <v>3446</v>
      </c>
      <c r="AJ793" s="315" t="s">
        <v>152</v>
      </c>
      <c r="AK793" s="142" t="s">
        <v>152</v>
      </c>
      <c r="AL793" s="142" t="s">
        <v>1787</v>
      </c>
      <c r="AM793" s="316" t="s">
        <v>7722</v>
      </c>
      <c r="AN793" s="142" t="s">
        <v>152</v>
      </c>
      <c r="AO793" s="315" t="s">
        <v>1469</v>
      </c>
      <c r="AP793" s="315" t="s">
        <v>152</v>
      </c>
      <c r="AQ793" s="316"/>
      <c r="AR793" s="142" t="s">
        <v>152</v>
      </c>
      <c r="AS793" s="315" t="s">
        <v>150</v>
      </c>
      <c r="AT793" s="142" t="s">
        <v>152</v>
      </c>
      <c r="AU793" s="316"/>
      <c r="AV793" s="317" t="s">
        <v>152</v>
      </c>
      <c r="AW793" s="142" t="s">
        <v>152</v>
      </c>
    </row>
    <row r="794" spans="1:49" s="142" customFormat="1">
      <c r="A794" s="142" t="s">
        <v>10331</v>
      </c>
      <c r="B794" s="315" t="s">
        <v>163</v>
      </c>
      <c r="C794" s="142" t="s">
        <v>3444</v>
      </c>
      <c r="D794" s="142" t="s">
        <v>8044</v>
      </c>
      <c r="E794" s="315" t="s">
        <v>13708</v>
      </c>
      <c r="F794" s="315" t="s">
        <v>1789</v>
      </c>
      <c r="G794" s="142" t="s">
        <v>1788</v>
      </c>
      <c r="H794" s="316" t="s">
        <v>3445</v>
      </c>
      <c r="I794" s="317">
        <v>18098</v>
      </c>
      <c r="J794" s="317">
        <v>0</v>
      </c>
      <c r="K794" s="317" t="s">
        <v>152</v>
      </c>
      <c r="L794" s="315">
        <v>4</v>
      </c>
      <c r="M794" s="315" t="s">
        <v>152</v>
      </c>
      <c r="N794" s="315" t="s">
        <v>152</v>
      </c>
      <c r="O794" s="315" t="s">
        <v>152</v>
      </c>
      <c r="P794" s="315" t="s">
        <v>12942</v>
      </c>
      <c r="Q794" s="315" t="s">
        <v>152</v>
      </c>
      <c r="R794" s="315" t="s">
        <v>152</v>
      </c>
      <c r="S794" s="315" t="s">
        <v>152</v>
      </c>
      <c r="T794" s="315" t="s">
        <v>152</v>
      </c>
      <c r="U794" s="315" t="s">
        <v>152</v>
      </c>
      <c r="V794" s="315" t="s">
        <v>152</v>
      </c>
      <c r="W794" s="142" t="s">
        <v>4718</v>
      </c>
      <c r="X794" s="142" t="s">
        <v>6492</v>
      </c>
      <c r="Y794" s="142" t="s">
        <v>152</v>
      </c>
      <c r="Z794" s="142" t="s">
        <v>3446</v>
      </c>
      <c r="AA794" s="315" t="s">
        <v>3447</v>
      </c>
      <c r="AB794" s="142" t="s">
        <v>8806</v>
      </c>
      <c r="AC794" s="142" t="s">
        <v>3446</v>
      </c>
      <c r="AD794" s="142" t="s">
        <v>3446</v>
      </c>
      <c r="AE794" s="142" t="s">
        <v>152</v>
      </c>
      <c r="AF794" s="315"/>
      <c r="AH794" s="318" t="s">
        <v>152</v>
      </c>
      <c r="AI794" s="315" t="s">
        <v>3446</v>
      </c>
      <c r="AJ794" s="315" t="s">
        <v>152</v>
      </c>
      <c r="AK794" s="142" t="s">
        <v>152</v>
      </c>
      <c r="AL794" s="142" t="s">
        <v>1787</v>
      </c>
      <c r="AM794" s="316" t="s">
        <v>7724</v>
      </c>
      <c r="AN794" s="142" t="s">
        <v>152</v>
      </c>
      <c r="AO794" s="315" t="s">
        <v>1469</v>
      </c>
      <c r="AP794" s="315" t="s">
        <v>152</v>
      </c>
      <c r="AQ794" s="316"/>
      <c r="AR794" s="142" t="s">
        <v>152</v>
      </c>
      <c r="AS794" s="315" t="s">
        <v>150</v>
      </c>
      <c r="AT794" s="142" t="s">
        <v>152</v>
      </c>
      <c r="AU794" s="316"/>
      <c r="AV794" s="317" t="s">
        <v>152</v>
      </c>
      <c r="AW794" s="142" t="s">
        <v>152</v>
      </c>
    </row>
    <row r="795" spans="1:49" s="142" customFormat="1">
      <c r="A795" s="142" t="s">
        <v>9751</v>
      </c>
      <c r="B795" s="315" t="s">
        <v>168</v>
      </c>
      <c r="C795" s="142" t="s">
        <v>3444</v>
      </c>
      <c r="D795" s="142" t="s">
        <v>8044</v>
      </c>
      <c r="E795" s="315" t="s">
        <v>9752</v>
      </c>
      <c r="F795" s="315" t="s">
        <v>1789</v>
      </c>
      <c r="G795" s="142" t="s">
        <v>1788</v>
      </c>
      <c r="H795" s="316" t="s">
        <v>3445</v>
      </c>
      <c r="I795" s="317">
        <v>18840</v>
      </c>
      <c r="J795" s="317">
        <v>0</v>
      </c>
      <c r="K795" s="317" t="s">
        <v>152</v>
      </c>
      <c r="L795" s="315">
        <v>22</v>
      </c>
      <c r="M795" s="315" t="s">
        <v>152</v>
      </c>
      <c r="N795" s="315" t="s">
        <v>152</v>
      </c>
      <c r="O795" s="315" t="s">
        <v>152</v>
      </c>
      <c r="P795" s="315" t="s">
        <v>12748</v>
      </c>
      <c r="Q795" s="315" t="s">
        <v>152</v>
      </c>
      <c r="R795" s="315" t="s">
        <v>152</v>
      </c>
      <c r="S795" s="315" t="s">
        <v>152</v>
      </c>
      <c r="T795" s="315" t="s">
        <v>152</v>
      </c>
      <c r="U795" s="315" t="s">
        <v>152</v>
      </c>
      <c r="V795" s="315" t="s">
        <v>152</v>
      </c>
      <c r="W795" s="142" t="s">
        <v>4715</v>
      </c>
      <c r="X795" s="142" t="s">
        <v>6492</v>
      </c>
      <c r="Y795" s="142" t="s">
        <v>152</v>
      </c>
      <c r="Z795" s="142" t="s">
        <v>3446</v>
      </c>
      <c r="AA795" s="315" t="s">
        <v>3447</v>
      </c>
      <c r="AB795" s="142" t="s">
        <v>9753</v>
      </c>
      <c r="AC795" s="142" t="s">
        <v>3446</v>
      </c>
      <c r="AD795" s="142" t="s">
        <v>3446</v>
      </c>
      <c r="AE795" s="142" t="s">
        <v>152</v>
      </c>
      <c r="AF795" s="315"/>
      <c r="AH795" s="318" t="s">
        <v>152</v>
      </c>
      <c r="AI795" s="315" t="s">
        <v>3446</v>
      </c>
      <c r="AJ795" s="315" t="s">
        <v>152</v>
      </c>
      <c r="AK795" s="142" t="s">
        <v>152</v>
      </c>
      <c r="AL795" s="142" t="s">
        <v>1787</v>
      </c>
      <c r="AM795" s="316" t="s">
        <v>7718</v>
      </c>
      <c r="AN795" s="142" t="s">
        <v>152</v>
      </c>
      <c r="AO795" s="315" t="s">
        <v>1469</v>
      </c>
      <c r="AP795" s="315" t="s">
        <v>152</v>
      </c>
      <c r="AQ795" s="316"/>
      <c r="AR795" s="142" t="s">
        <v>152</v>
      </c>
      <c r="AS795" s="315" t="s">
        <v>150</v>
      </c>
      <c r="AT795" s="142" t="s">
        <v>152</v>
      </c>
      <c r="AU795" s="316"/>
      <c r="AV795" s="317" t="s">
        <v>152</v>
      </c>
      <c r="AW795" s="142" t="s">
        <v>152</v>
      </c>
    </row>
    <row r="796" spans="1:49" s="142" customFormat="1">
      <c r="A796" s="142" t="s">
        <v>9757</v>
      </c>
      <c r="B796" s="315" t="s">
        <v>169</v>
      </c>
      <c r="C796" s="142" t="s">
        <v>3444</v>
      </c>
      <c r="D796" s="142" t="s">
        <v>8044</v>
      </c>
      <c r="E796" s="315" t="s">
        <v>9758</v>
      </c>
      <c r="F796" s="315" t="s">
        <v>1789</v>
      </c>
      <c r="G796" s="142" t="s">
        <v>1788</v>
      </c>
      <c r="H796" s="316" t="s">
        <v>3445</v>
      </c>
      <c r="I796" s="317">
        <v>32126</v>
      </c>
      <c r="J796" s="317">
        <v>0</v>
      </c>
      <c r="K796" s="317" t="s">
        <v>152</v>
      </c>
      <c r="L796" s="315">
        <v>0</v>
      </c>
      <c r="M796" s="315" t="s">
        <v>152</v>
      </c>
      <c r="N796" s="315" t="s">
        <v>152</v>
      </c>
      <c r="O796" s="315" t="s">
        <v>152</v>
      </c>
      <c r="P796" s="315" t="s">
        <v>12750</v>
      </c>
      <c r="Q796" s="315" t="s">
        <v>152</v>
      </c>
      <c r="R796" s="315" t="s">
        <v>152</v>
      </c>
      <c r="S796" s="315" t="s">
        <v>152</v>
      </c>
      <c r="T796" s="315" t="s">
        <v>152</v>
      </c>
      <c r="U796" s="315" t="s">
        <v>152</v>
      </c>
      <c r="V796" s="315" t="s">
        <v>152</v>
      </c>
      <c r="W796" s="142" t="s">
        <v>3693</v>
      </c>
      <c r="X796" s="142" t="s">
        <v>6492</v>
      </c>
      <c r="Y796" s="142" t="s">
        <v>152</v>
      </c>
      <c r="Z796" s="142" t="s">
        <v>3446</v>
      </c>
      <c r="AA796" s="315" t="s">
        <v>3447</v>
      </c>
      <c r="AB796" s="142" t="s">
        <v>9759</v>
      </c>
      <c r="AC796" s="142" t="s">
        <v>3446</v>
      </c>
      <c r="AD796" s="142" t="s">
        <v>3446</v>
      </c>
      <c r="AE796" s="142" t="s">
        <v>152</v>
      </c>
      <c r="AF796" s="315"/>
      <c r="AH796" s="318" t="s">
        <v>152</v>
      </c>
      <c r="AI796" s="315" t="s">
        <v>3446</v>
      </c>
      <c r="AJ796" s="315" t="s">
        <v>152</v>
      </c>
      <c r="AK796" s="142" t="s">
        <v>152</v>
      </c>
      <c r="AL796" s="142" t="s">
        <v>152</v>
      </c>
      <c r="AM796" s="316" t="s">
        <v>152</v>
      </c>
      <c r="AN796" s="142" t="s">
        <v>152</v>
      </c>
      <c r="AO796" s="315" t="s">
        <v>1469</v>
      </c>
      <c r="AP796" s="315" t="s">
        <v>152</v>
      </c>
      <c r="AQ796" s="316"/>
      <c r="AR796" s="142" t="s">
        <v>152</v>
      </c>
      <c r="AS796" s="315" t="s">
        <v>150</v>
      </c>
      <c r="AT796" s="142" t="s">
        <v>152</v>
      </c>
      <c r="AU796" s="316"/>
      <c r="AV796" s="317" t="s">
        <v>152</v>
      </c>
      <c r="AW796" s="142" t="s">
        <v>152</v>
      </c>
    </row>
    <row r="797" spans="1:49" s="142" customFormat="1">
      <c r="A797" s="142" t="s">
        <v>10338</v>
      </c>
      <c r="B797" s="315" t="s">
        <v>171</v>
      </c>
      <c r="C797" s="142" t="s">
        <v>3444</v>
      </c>
      <c r="D797" s="142" t="s">
        <v>8044</v>
      </c>
      <c r="E797" s="315" t="s">
        <v>10339</v>
      </c>
      <c r="F797" s="315" t="s">
        <v>1789</v>
      </c>
      <c r="G797" s="142" t="s">
        <v>1788</v>
      </c>
      <c r="H797" s="316" t="s">
        <v>3445</v>
      </c>
      <c r="I797" s="317">
        <v>32642</v>
      </c>
      <c r="J797" s="317">
        <v>0</v>
      </c>
      <c r="K797" s="317" t="s">
        <v>152</v>
      </c>
      <c r="L797" s="315">
        <v>32</v>
      </c>
      <c r="M797" s="315" t="s">
        <v>152</v>
      </c>
      <c r="N797" s="315" t="s">
        <v>152</v>
      </c>
      <c r="O797" s="315" t="s">
        <v>152</v>
      </c>
      <c r="P797" s="315" t="s">
        <v>12948</v>
      </c>
      <c r="Q797" s="315" t="s">
        <v>152</v>
      </c>
      <c r="R797" s="315" t="s">
        <v>152</v>
      </c>
      <c r="S797" s="315" t="s">
        <v>152</v>
      </c>
      <c r="T797" s="315" t="s">
        <v>152</v>
      </c>
      <c r="U797" s="315" t="s">
        <v>152</v>
      </c>
      <c r="V797" s="315" t="s">
        <v>152</v>
      </c>
      <c r="W797" s="142" t="s">
        <v>3755</v>
      </c>
      <c r="X797" s="142" t="s">
        <v>6492</v>
      </c>
      <c r="Y797" s="142" t="s">
        <v>152</v>
      </c>
      <c r="Z797" s="142" t="s">
        <v>3446</v>
      </c>
      <c r="AA797" s="315" t="s">
        <v>3447</v>
      </c>
      <c r="AB797" s="142" t="s">
        <v>8789</v>
      </c>
      <c r="AC797" s="142" t="s">
        <v>3446</v>
      </c>
      <c r="AD797" s="142" t="s">
        <v>3446</v>
      </c>
      <c r="AE797" s="142" t="s">
        <v>152</v>
      </c>
      <c r="AF797" s="315"/>
      <c r="AH797" s="318" t="s">
        <v>152</v>
      </c>
      <c r="AI797" s="315" t="s">
        <v>3446</v>
      </c>
      <c r="AJ797" s="315" t="s">
        <v>152</v>
      </c>
      <c r="AK797" s="142" t="s">
        <v>152</v>
      </c>
      <c r="AL797" s="142" t="s">
        <v>152</v>
      </c>
      <c r="AM797" s="316" t="s">
        <v>152</v>
      </c>
      <c r="AN797" s="142" t="s">
        <v>152</v>
      </c>
      <c r="AO797" s="315" t="s">
        <v>1469</v>
      </c>
      <c r="AP797" s="315" t="s">
        <v>152</v>
      </c>
      <c r="AQ797" s="316"/>
      <c r="AR797" s="142" t="s">
        <v>152</v>
      </c>
      <c r="AS797" s="315" t="s">
        <v>150</v>
      </c>
      <c r="AT797" s="142" t="s">
        <v>152</v>
      </c>
      <c r="AU797" s="316"/>
      <c r="AV797" s="317" t="s">
        <v>152</v>
      </c>
      <c r="AW797" s="142" t="s">
        <v>152</v>
      </c>
    </row>
    <row r="798" spans="1:49" s="142" customFormat="1">
      <c r="A798" s="142" t="s">
        <v>9754</v>
      </c>
      <c r="B798" s="315" t="s">
        <v>172</v>
      </c>
      <c r="C798" s="142" t="s">
        <v>3444</v>
      </c>
      <c r="D798" s="142" t="s">
        <v>8044</v>
      </c>
      <c r="E798" s="315" t="s">
        <v>9755</v>
      </c>
      <c r="F798" s="315" t="s">
        <v>1789</v>
      </c>
      <c r="G798" s="142" t="s">
        <v>1788</v>
      </c>
      <c r="H798" s="316" t="s">
        <v>3445</v>
      </c>
      <c r="I798" s="317">
        <v>40314</v>
      </c>
      <c r="J798" s="317">
        <v>0</v>
      </c>
      <c r="K798" s="317" t="s">
        <v>152</v>
      </c>
      <c r="L798" s="315">
        <v>10</v>
      </c>
      <c r="M798" s="315" t="s">
        <v>152</v>
      </c>
      <c r="N798" s="315" t="s">
        <v>152</v>
      </c>
      <c r="O798" s="315" t="s">
        <v>152</v>
      </c>
      <c r="P798" s="315" t="s">
        <v>12749</v>
      </c>
      <c r="Q798" s="315" t="s">
        <v>152</v>
      </c>
      <c r="R798" s="315" t="s">
        <v>152</v>
      </c>
      <c r="S798" s="315" t="s">
        <v>152</v>
      </c>
      <c r="T798" s="315" t="s">
        <v>152</v>
      </c>
      <c r="U798" s="315" t="s">
        <v>152</v>
      </c>
      <c r="V798" s="315" t="s">
        <v>152</v>
      </c>
      <c r="W798" s="142" t="s">
        <v>3694</v>
      </c>
      <c r="X798" s="142" t="s">
        <v>6492</v>
      </c>
      <c r="Y798" s="142" t="s">
        <v>152</v>
      </c>
      <c r="Z798" s="142" t="s">
        <v>3446</v>
      </c>
      <c r="AA798" s="315" t="s">
        <v>3447</v>
      </c>
      <c r="AB798" s="142" t="s">
        <v>9756</v>
      </c>
      <c r="AC798" s="142" t="s">
        <v>3446</v>
      </c>
      <c r="AD798" s="142" t="s">
        <v>3446</v>
      </c>
      <c r="AE798" s="142" t="s">
        <v>152</v>
      </c>
      <c r="AF798" s="315"/>
      <c r="AH798" s="318" t="s">
        <v>152</v>
      </c>
      <c r="AI798" s="315" t="s">
        <v>3446</v>
      </c>
      <c r="AJ798" s="315" t="s">
        <v>152</v>
      </c>
      <c r="AK798" s="142" t="s">
        <v>152</v>
      </c>
      <c r="AL798" s="142" t="s">
        <v>1787</v>
      </c>
      <c r="AM798" s="316" t="s">
        <v>7719</v>
      </c>
      <c r="AN798" s="142" t="s">
        <v>152</v>
      </c>
      <c r="AO798" s="315" t="s">
        <v>1469</v>
      </c>
      <c r="AP798" s="315" t="s">
        <v>152</v>
      </c>
      <c r="AQ798" s="316"/>
      <c r="AR798" s="142" t="s">
        <v>152</v>
      </c>
      <c r="AS798" s="315" t="s">
        <v>150</v>
      </c>
      <c r="AT798" s="142" t="s">
        <v>152</v>
      </c>
      <c r="AU798" s="316"/>
      <c r="AV798" s="317" t="s">
        <v>152</v>
      </c>
      <c r="AW798" s="142" t="s">
        <v>152</v>
      </c>
    </row>
    <row r="799" spans="1:49" s="142" customFormat="1">
      <c r="A799" s="142" t="s">
        <v>9766</v>
      </c>
      <c r="B799" s="315" t="s">
        <v>175</v>
      </c>
      <c r="C799" s="142" t="s">
        <v>3444</v>
      </c>
      <c r="D799" s="142" t="s">
        <v>8044</v>
      </c>
      <c r="E799" s="315" t="s">
        <v>9767</v>
      </c>
      <c r="F799" s="315" t="s">
        <v>1789</v>
      </c>
      <c r="G799" s="142" t="s">
        <v>1788</v>
      </c>
      <c r="H799" s="316" t="s">
        <v>3445</v>
      </c>
      <c r="I799" s="317">
        <v>35983</v>
      </c>
      <c r="J799" s="317">
        <v>0</v>
      </c>
      <c r="K799" s="317" t="s">
        <v>152</v>
      </c>
      <c r="L799" s="315">
        <v>0</v>
      </c>
      <c r="M799" s="315" t="s">
        <v>152</v>
      </c>
      <c r="N799" s="315" t="s">
        <v>152</v>
      </c>
      <c r="O799" s="315" t="s">
        <v>152</v>
      </c>
      <c r="P799" s="315" t="s">
        <v>12753</v>
      </c>
      <c r="Q799" s="315" t="s">
        <v>152</v>
      </c>
      <c r="R799" s="315" t="s">
        <v>152</v>
      </c>
      <c r="S799" s="315" t="s">
        <v>152</v>
      </c>
      <c r="T799" s="315" t="s">
        <v>152</v>
      </c>
      <c r="U799" s="315" t="s">
        <v>152</v>
      </c>
      <c r="V799" s="315" t="s">
        <v>152</v>
      </c>
      <c r="W799" s="142" t="s">
        <v>3691</v>
      </c>
      <c r="X799" s="142" t="s">
        <v>6492</v>
      </c>
      <c r="Y799" s="142" t="s">
        <v>152</v>
      </c>
      <c r="Z799" s="142" t="s">
        <v>3446</v>
      </c>
      <c r="AA799" s="315" t="s">
        <v>3447</v>
      </c>
      <c r="AB799" s="142" t="s">
        <v>9768</v>
      </c>
      <c r="AC799" s="142" t="s">
        <v>3446</v>
      </c>
      <c r="AD799" s="142" t="s">
        <v>3446</v>
      </c>
      <c r="AE799" s="142" t="s">
        <v>152</v>
      </c>
      <c r="AF799" s="315"/>
      <c r="AH799" s="318" t="s">
        <v>152</v>
      </c>
      <c r="AI799" s="315" t="s">
        <v>3446</v>
      </c>
      <c r="AJ799" s="315" t="s">
        <v>152</v>
      </c>
      <c r="AK799" s="142" t="s">
        <v>152</v>
      </c>
      <c r="AL799" s="142" t="s">
        <v>1787</v>
      </c>
      <c r="AM799" s="316" t="s">
        <v>7721</v>
      </c>
      <c r="AN799" s="142" t="s">
        <v>152</v>
      </c>
      <c r="AO799" s="315" t="s">
        <v>1469</v>
      </c>
      <c r="AP799" s="315" t="s">
        <v>152</v>
      </c>
      <c r="AQ799" s="316"/>
      <c r="AR799" s="142" t="s">
        <v>152</v>
      </c>
      <c r="AS799" s="315" t="s">
        <v>150</v>
      </c>
      <c r="AT799" s="142" t="s">
        <v>152</v>
      </c>
      <c r="AU799" s="316"/>
      <c r="AV799" s="317" t="s">
        <v>152</v>
      </c>
      <c r="AW799" s="142" t="s">
        <v>152</v>
      </c>
    </row>
    <row r="800" spans="1:49" s="142" customFormat="1">
      <c r="A800" s="142" t="s">
        <v>7760</v>
      </c>
      <c r="B800" s="315" t="s">
        <v>7761</v>
      </c>
      <c r="C800" s="142" t="s">
        <v>3444</v>
      </c>
      <c r="D800" s="142" t="s">
        <v>8044</v>
      </c>
      <c r="E800" s="315" t="s">
        <v>8048</v>
      </c>
      <c r="F800" s="315" t="s">
        <v>1789</v>
      </c>
      <c r="G800" s="142" t="s">
        <v>1788</v>
      </c>
      <c r="H800" s="316" t="s">
        <v>3445</v>
      </c>
      <c r="I800" s="317">
        <v>24886</v>
      </c>
      <c r="J800" s="317">
        <v>0</v>
      </c>
      <c r="K800" s="317" t="s">
        <v>152</v>
      </c>
      <c r="L800" s="315">
        <v>130</v>
      </c>
      <c r="M800" s="315" t="s">
        <v>152</v>
      </c>
      <c r="N800" s="315" t="s">
        <v>152</v>
      </c>
      <c r="O800" s="315" t="s">
        <v>152</v>
      </c>
      <c r="P800" s="315" t="s">
        <v>12344</v>
      </c>
      <c r="Q800" s="315" t="s">
        <v>152</v>
      </c>
      <c r="R800" s="315" t="s">
        <v>152</v>
      </c>
      <c r="S800" s="315" t="s">
        <v>152</v>
      </c>
      <c r="T800" s="315" t="s">
        <v>152</v>
      </c>
      <c r="U800" s="315" t="s">
        <v>152</v>
      </c>
      <c r="V800" s="315" t="s">
        <v>152</v>
      </c>
      <c r="W800" s="142" t="s">
        <v>8049</v>
      </c>
      <c r="X800" s="142" t="s">
        <v>6492</v>
      </c>
      <c r="Y800" s="142" t="s">
        <v>152</v>
      </c>
      <c r="Z800" s="142" t="s">
        <v>3446</v>
      </c>
      <c r="AA800" s="315" t="s">
        <v>3447</v>
      </c>
      <c r="AB800" s="142" t="s">
        <v>8050</v>
      </c>
      <c r="AC800" s="142" t="s">
        <v>3446</v>
      </c>
      <c r="AD800" s="142" t="s">
        <v>3446</v>
      </c>
      <c r="AE800" s="142" t="s">
        <v>152</v>
      </c>
      <c r="AF800" s="315"/>
      <c r="AH800" s="318" t="s">
        <v>152</v>
      </c>
      <c r="AI800" s="315" t="s">
        <v>3446</v>
      </c>
      <c r="AJ800" s="315" t="s">
        <v>152</v>
      </c>
      <c r="AK800" s="142" t="s">
        <v>152</v>
      </c>
      <c r="AL800" s="142" t="s">
        <v>152</v>
      </c>
      <c r="AM800" s="316" t="s">
        <v>152</v>
      </c>
      <c r="AN800" s="142" t="s">
        <v>152</v>
      </c>
      <c r="AO800" s="315" t="s">
        <v>1469</v>
      </c>
      <c r="AP800" s="315" t="s">
        <v>152</v>
      </c>
      <c r="AQ800" s="316"/>
      <c r="AR800" s="142" t="s">
        <v>152</v>
      </c>
      <c r="AS800" s="315" t="s">
        <v>150</v>
      </c>
      <c r="AT800" s="142" t="s">
        <v>152</v>
      </c>
      <c r="AU800" s="316"/>
      <c r="AV800" s="317" t="s">
        <v>152</v>
      </c>
      <c r="AW800" s="142" t="s">
        <v>152</v>
      </c>
    </row>
    <row r="801" spans="1:49" s="142" customFormat="1">
      <c r="A801" s="142" t="s">
        <v>8569</v>
      </c>
      <c r="B801" s="315" t="s">
        <v>176</v>
      </c>
      <c r="C801" s="142" t="s">
        <v>3444</v>
      </c>
      <c r="D801" s="142" t="s">
        <v>8044</v>
      </c>
      <c r="E801" s="315" t="s">
        <v>13709</v>
      </c>
      <c r="F801" s="315" t="s">
        <v>1789</v>
      </c>
      <c r="G801" s="142" t="s">
        <v>1788</v>
      </c>
      <c r="H801" s="316" t="s">
        <v>3445</v>
      </c>
      <c r="I801" s="317">
        <v>22947</v>
      </c>
      <c r="J801" s="317">
        <v>0</v>
      </c>
      <c r="K801" s="317" t="s">
        <v>152</v>
      </c>
      <c r="L801" s="315">
        <v>13</v>
      </c>
      <c r="M801" s="315" t="s">
        <v>152</v>
      </c>
      <c r="N801" s="315" t="s">
        <v>152</v>
      </c>
      <c r="O801" s="315" t="s">
        <v>152</v>
      </c>
      <c r="P801" s="315" t="s">
        <v>12444</v>
      </c>
      <c r="Q801" s="315" t="s">
        <v>152</v>
      </c>
      <c r="R801" s="315" t="s">
        <v>152</v>
      </c>
      <c r="S801" s="315" t="s">
        <v>152</v>
      </c>
      <c r="T801" s="315" t="s">
        <v>152</v>
      </c>
      <c r="U801" s="315" t="s">
        <v>152</v>
      </c>
      <c r="V801" s="315" t="s">
        <v>152</v>
      </c>
      <c r="W801" s="142" t="s">
        <v>3843</v>
      </c>
      <c r="X801" s="142" t="s">
        <v>6492</v>
      </c>
      <c r="Y801" s="142" t="s">
        <v>152</v>
      </c>
      <c r="Z801" s="142" t="s">
        <v>3446</v>
      </c>
      <c r="AA801" s="315" t="s">
        <v>3447</v>
      </c>
      <c r="AB801" s="142" t="s">
        <v>8054</v>
      </c>
      <c r="AC801" s="142" t="s">
        <v>3446</v>
      </c>
      <c r="AD801" s="142" t="s">
        <v>3446</v>
      </c>
      <c r="AE801" s="142" t="s">
        <v>152</v>
      </c>
      <c r="AF801" s="315"/>
      <c r="AH801" s="318" t="s">
        <v>152</v>
      </c>
      <c r="AI801" s="315" t="s">
        <v>3446</v>
      </c>
      <c r="AJ801" s="315" t="s">
        <v>152</v>
      </c>
      <c r="AK801" s="142" t="s">
        <v>152</v>
      </c>
      <c r="AL801" s="142" t="s">
        <v>152</v>
      </c>
      <c r="AM801" s="316" t="s">
        <v>152</v>
      </c>
      <c r="AN801" s="142" t="s">
        <v>152</v>
      </c>
      <c r="AO801" s="315" t="s">
        <v>1469</v>
      </c>
      <c r="AP801" s="315" t="s">
        <v>152</v>
      </c>
      <c r="AQ801" s="316"/>
      <c r="AR801" s="142" t="s">
        <v>152</v>
      </c>
      <c r="AS801" s="315" t="s">
        <v>150</v>
      </c>
      <c r="AT801" s="142" t="s">
        <v>152</v>
      </c>
      <c r="AU801" s="316"/>
      <c r="AV801" s="317" t="s">
        <v>152</v>
      </c>
      <c r="AW801" s="142" t="s">
        <v>152</v>
      </c>
    </row>
    <row r="802" spans="1:49" s="142" customFormat="1">
      <c r="A802" s="142" t="s">
        <v>7762</v>
      </c>
      <c r="B802" s="315" t="s">
        <v>7763</v>
      </c>
      <c r="C802" s="142" t="s">
        <v>3444</v>
      </c>
      <c r="D802" s="142" t="s">
        <v>8044</v>
      </c>
      <c r="E802" s="315" t="s">
        <v>8045</v>
      </c>
      <c r="F802" s="315" t="s">
        <v>1789</v>
      </c>
      <c r="G802" s="142" t="s">
        <v>1788</v>
      </c>
      <c r="H802" s="316" t="s">
        <v>3445</v>
      </c>
      <c r="I802" s="317">
        <v>32639</v>
      </c>
      <c r="J802" s="317">
        <v>0</v>
      </c>
      <c r="K802" s="317" t="s">
        <v>152</v>
      </c>
      <c r="L802" s="315">
        <v>32</v>
      </c>
      <c r="M802" s="315" t="s">
        <v>152</v>
      </c>
      <c r="N802" s="315" t="s">
        <v>152</v>
      </c>
      <c r="O802" s="315" t="s">
        <v>152</v>
      </c>
      <c r="P802" s="315" t="s">
        <v>12343</v>
      </c>
      <c r="Q802" s="315" t="s">
        <v>152</v>
      </c>
      <c r="R802" s="315" t="s">
        <v>152</v>
      </c>
      <c r="S802" s="315" t="s">
        <v>152</v>
      </c>
      <c r="T802" s="315" t="s">
        <v>152</v>
      </c>
      <c r="U802" s="315" t="s">
        <v>152</v>
      </c>
      <c r="V802" s="315" t="s">
        <v>152</v>
      </c>
      <c r="W802" s="142" t="s">
        <v>8046</v>
      </c>
      <c r="X802" s="142" t="s">
        <v>6492</v>
      </c>
      <c r="Y802" s="142" t="s">
        <v>152</v>
      </c>
      <c r="Z802" s="142" t="s">
        <v>3446</v>
      </c>
      <c r="AA802" s="315" t="s">
        <v>3447</v>
      </c>
      <c r="AB802" s="142" t="s">
        <v>8047</v>
      </c>
      <c r="AC802" s="142" t="s">
        <v>3446</v>
      </c>
      <c r="AD802" s="142" t="s">
        <v>3446</v>
      </c>
      <c r="AE802" s="142" t="s">
        <v>152</v>
      </c>
      <c r="AF802" s="315"/>
      <c r="AH802" s="318" t="s">
        <v>152</v>
      </c>
      <c r="AI802" s="315" t="s">
        <v>3446</v>
      </c>
      <c r="AJ802" s="315" t="s">
        <v>152</v>
      </c>
      <c r="AK802" s="142" t="s">
        <v>152</v>
      </c>
      <c r="AL802" s="142" t="s">
        <v>152</v>
      </c>
      <c r="AM802" s="316" t="s">
        <v>152</v>
      </c>
      <c r="AN802" s="142" t="s">
        <v>152</v>
      </c>
      <c r="AO802" s="315" t="s">
        <v>1469</v>
      </c>
      <c r="AP802" s="315" t="s">
        <v>152</v>
      </c>
      <c r="AQ802" s="316"/>
      <c r="AR802" s="142" t="s">
        <v>152</v>
      </c>
      <c r="AS802" s="315" t="s">
        <v>150</v>
      </c>
      <c r="AT802" s="142" t="s">
        <v>152</v>
      </c>
      <c r="AU802" s="316"/>
      <c r="AV802" s="317" t="s">
        <v>152</v>
      </c>
      <c r="AW802" s="142" t="s">
        <v>152</v>
      </c>
    </row>
    <row r="803" spans="1:49" s="142" customFormat="1">
      <c r="A803" s="142" t="s">
        <v>9918</v>
      </c>
      <c r="B803" s="315" t="s">
        <v>179</v>
      </c>
      <c r="C803" s="142" t="s">
        <v>3444</v>
      </c>
      <c r="D803" s="142" t="s">
        <v>8044</v>
      </c>
      <c r="E803" s="315" t="s">
        <v>9919</v>
      </c>
      <c r="F803" s="315" t="s">
        <v>1789</v>
      </c>
      <c r="G803" s="142" t="s">
        <v>1788</v>
      </c>
      <c r="H803" s="316" t="s">
        <v>3445</v>
      </c>
      <c r="I803" s="317">
        <v>29841</v>
      </c>
      <c r="J803" s="317">
        <v>0</v>
      </c>
      <c r="K803" s="317" t="s">
        <v>152</v>
      </c>
      <c r="L803" s="315">
        <v>0</v>
      </c>
      <c r="M803" s="315" t="s">
        <v>152</v>
      </c>
      <c r="N803" s="315" t="s">
        <v>152</v>
      </c>
      <c r="O803" s="315" t="s">
        <v>152</v>
      </c>
      <c r="P803" s="315" t="s">
        <v>12797</v>
      </c>
      <c r="Q803" s="315" t="s">
        <v>152</v>
      </c>
      <c r="R803" s="315" t="s">
        <v>152</v>
      </c>
      <c r="S803" s="315" t="s">
        <v>152</v>
      </c>
      <c r="T803" s="315" t="s">
        <v>152</v>
      </c>
      <c r="U803" s="315" t="s">
        <v>152</v>
      </c>
      <c r="V803" s="315" t="s">
        <v>152</v>
      </c>
      <c r="W803" s="142" t="s">
        <v>3784</v>
      </c>
      <c r="X803" s="142" t="s">
        <v>6492</v>
      </c>
      <c r="Y803" s="142" t="s">
        <v>152</v>
      </c>
      <c r="Z803" s="142" t="s">
        <v>3446</v>
      </c>
      <c r="AA803" s="315" t="s">
        <v>3447</v>
      </c>
      <c r="AB803" s="142" t="s">
        <v>9920</v>
      </c>
      <c r="AC803" s="142" t="s">
        <v>3446</v>
      </c>
      <c r="AD803" s="142" t="s">
        <v>3446</v>
      </c>
      <c r="AE803" s="142" t="s">
        <v>152</v>
      </c>
      <c r="AF803" s="315"/>
      <c r="AH803" s="318" t="s">
        <v>152</v>
      </c>
      <c r="AI803" s="315" t="s">
        <v>3446</v>
      </c>
      <c r="AJ803" s="315" t="s">
        <v>152</v>
      </c>
      <c r="AK803" s="142" t="s">
        <v>152</v>
      </c>
      <c r="AL803" s="142" t="s">
        <v>152</v>
      </c>
      <c r="AM803" s="316" t="s">
        <v>152</v>
      </c>
      <c r="AN803" s="142" t="s">
        <v>152</v>
      </c>
      <c r="AO803" s="315" t="s">
        <v>1469</v>
      </c>
      <c r="AP803" s="315" t="s">
        <v>152</v>
      </c>
      <c r="AQ803" s="316"/>
      <c r="AR803" s="142" t="s">
        <v>152</v>
      </c>
      <c r="AS803" s="315" t="s">
        <v>150</v>
      </c>
      <c r="AT803" s="142" t="s">
        <v>152</v>
      </c>
      <c r="AU803" s="316"/>
      <c r="AV803" s="317" t="s">
        <v>152</v>
      </c>
      <c r="AW803" s="142" t="s">
        <v>152</v>
      </c>
    </row>
    <row r="804" spans="1:49" s="142" customFormat="1">
      <c r="A804" s="142" t="s">
        <v>9946</v>
      </c>
      <c r="B804" s="315" t="s">
        <v>328</v>
      </c>
      <c r="C804" s="142" t="s">
        <v>3444</v>
      </c>
      <c r="D804" s="142" t="s">
        <v>3448</v>
      </c>
      <c r="E804" s="315" t="s">
        <v>9947</v>
      </c>
      <c r="F804" s="315" t="s">
        <v>1789</v>
      </c>
      <c r="G804" s="142" t="s">
        <v>1788</v>
      </c>
      <c r="H804" s="316" t="s">
        <v>3445</v>
      </c>
      <c r="I804" s="317">
        <v>12582</v>
      </c>
      <c r="J804" s="317">
        <v>0</v>
      </c>
      <c r="K804" s="317" t="s">
        <v>152</v>
      </c>
      <c r="L804" s="315">
        <v>18</v>
      </c>
      <c r="M804" s="315" t="s">
        <v>152</v>
      </c>
      <c r="N804" s="315" t="s">
        <v>152</v>
      </c>
      <c r="O804" s="315" t="s">
        <v>152</v>
      </c>
      <c r="P804" s="315" t="s">
        <v>12811</v>
      </c>
      <c r="Q804" s="315" t="s">
        <v>152</v>
      </c>
      <c r="R804" s="315" t="s">
        <v>152</v>
      </c>
      <c r="S804" s="315" t="s">
        <v>152</v>
      </c>
      <c r="T804" s="315" t="s">
        <v>152</v>
      </c>
      <c r="U804" s="315" t="s">
        <v>152</v>
      </c>
      <c r="V804" s="315" t="s">
        <v>152</v>
      </c>
      <c r="W804" s="142" t="s">
        <v>3760</v>
      </c>
      <c r="X804" s="142" t="s">
        <v>6492</v>
      </c>
      <c r="Y804" s="142" t="s">
        <v>152</v>
      </c>
      <c r="Z804" s="142" t="s">
        <v>3446</v>
      </c>
      <c r="AA804" s="315" t="s">
        <v>3447</v>
      </c>
      <c r="AB804" s="142" t="s">
        <v>9948</v>
      </c>
      <c r="AC804" s="142" t="s">
        <v>3446</v>
      </c>
      <c r="AD804" s="142" t="s">
        <v>3446</v>
      </c>
      <c r="AE804" s="142" t="s">
        <v>152</v>
      </c>
      <c r="AF804" s="315"/>
      <c r="AH804" s="318" t="s">
        <v>152</v>
      </c>
      <c r="AI804" s="315" t="s">
        <v>3446</v>
      </c>
      <c r="AJ804" s="315" t="s">
        <v>152</v>
      </c>
      <c r="AK804" s="142" t="s">
        <v>152</v>
      </c>
      <c r="AL804" s="142" t="s">
        <v>1787</v>
      </c>
      <c r="AM804" s="316" t="s">
        <v>3761</v>
      </c>
      <c r="AN804" s="142" t="s">
        <v>152</v>
      </c>
      <c r="AO804" s="315" t="s">
        <v>1469</v>
      </c>
      <c r="AP804" s="315" t="s">
        <v>152</v>
      </c>
      <c r="AQ804" s="316"/>
      <c r="AR804" s="142" t="s">
        <v>152</v>
      </c>
      <c r="AS804" s="315" t="s">
        <v>150</v>
      </c>
      <c r="AT804" s="142" t="s">
        <v>152</v>
      </c>
      <c r="AU804" s="316"/>
      <c r="AV804" s="317" t="s">
        <v>152</v>
      </c>
      <c r="AW804" s="142" t="s">
        <v>152</v>
      </c>
    </row>
    <row r="805" spans="1:49" s="142" customFormat="1">
      <c r="A805" s="142" t="s">
        <v>10718</v>
      </c>
      <c r="B805" s="315" t="s">
        <v>10719</v>
      </c>
      <c r="C805" s="142" t="s">
        <v>3444</v>
      </c>
      <c r="D805" s="142" t="s">
        <v>3448</v>
      </c>
      <c r="E805" s="315" t="s">
        <v>10720</v>
      </c>
      <c r="F805" s="315" t="s">
        <v>1789</v>
      </c>
      <c r="G805" s="142" t="s">
        <v>150</v>
      </c>
      <c r="H805" s="316" t="s">
        <v>3445</v>
      </c>
      <c r="I805" s="317">
        <v>13797</v>
      </c>
      <c r="J805" s="317">
        <v>0</v>
      </c>
      <c r="K805" s="317" t="s">
        <v>152</v>
      </c>
      <c r="L805" s="315">
        <v>0</v>
      </c>
      <c r="M805" s="315" t="s">
        <v>152</v>
      </c>
      <c r="N805" s="315" t="s">
        <v>152</v>
      </c>
      <c r="O805" s="315" t="s">
        <v>152</v>
      </c>
      <c r="P805" s="315" t="s">
        <v>13041</v>
      </c>
      <c r="Q805" s="315" t="s">
        <v>152</v>
      </c>
      <c r="R805" s="315" t="s">
        <v>152</v>
      </c>
      <c r="S805" s="315" t="s">
        <v>152</v>
      </c>
      <c r="T805" s="315" t="s">
        <v>152</v>
      </c>
      <c r="U805" s="315" t="s">
        <v>152</v>
      </c>
      <c r="V805" s="315" t="s">
        <v>152</v>
      </c>
      <c r="W805" s="142" t="s">
        <v>10721</v>
      </c>
      <c r="X805" s="142" t="s">
        <v>6493</v>
      </c>
      <c r="Y805" s="142" t="s">
        <v>152</v>
      </c>
      <c r="Z805" s="142" t="s">
        <v>3446</v>
      </c>
      <c r="AA805" s="315" t="s">
        <v>3447</v>
      </c>
      <c r="AB805" s="142" t="s">
        <v>10722</v>
      </c>
      <c r="AC805" s="142" t="s">
        <v>3446</v>
      </c>
      <c r="AD805" s="142" t="s">
        <v>3446</v>
      </c>
      <c r="AE805" s="142" t="s">
        <v>152</v>
      </c>
      <c r="AF805" s="315"/>
      <c r="AH805" s="318" t="s">
        <v>152</v>
      </c>
      <c r="AI805" s="315" t="s">
        <v>3446</v>
      </c>
      <c r="AJ805" s="315" t="s">
        <v>152</v>
      </c>
      <c r="AK805" s="142" t="s">
        <v>10723</v>
      </c>
      <c r="AL805" s="142" t="s">
        <v>1787</v>
      </c>
      <c r="AM805" s="316" t="s">
        <v>10724</v>
      </c>
      <c r="AN805" s="142" t="s">
        <v>152</v>
      </c>
      <c r="AO805" s="315" t="s">
        <v>1469</v>
      </c>
      <c r="AP805" s="315" t="s">
        <v>152</v>
      </c>
      <c r="AQ805" s="316"/>
      <c r="AR805" s="142" t="s">
        <v>152</v>
      </c>
      <c r="AS805" s="315" t="s">
        <v>150</v>
      </c>
      <c r="AT805" s="142" t="s">
        <v>152</v>
      </c>
      <c r="AU805" s="316"/>
      <c r="AV805" s="317" t="s">
        <v>152</v>
      </c>
      <c r="AW805" s="142" t="s">
        <v>152</v>
      </c>
    </row>
    <row r="806" spans="1:49" s="142" customFormat="1">
      <c r="A806" s="142" t="s">
        <v>10357</v>
      </c>
      <c r="B806" s="315" t="s">
        <v>329</v>
      </c>
      <c r="C806" s="142" t="s">
        <v>3444</v>
      </c>
      <c r="D806" s="142" t="s">
        <v>3448</v>
      </c>
      <c r="E806" s="315" t="s">
        <v>10358</v>
      </c>
      <c r="F806" s="315" t="s">
        <v>1789</v>
      </c>
      <c r="G806" s="142" t="s">
        <v>1788</v>
      </c>
      <c r="H806" s="316" t="s">
        <v>3445</v>
      </c>
      <c r="I806" s="317">
        <v>13790</v>
      </c>
      <c r="J806" s="317">
        <v>0</v>
      </c>
      <c r="K806" s="317" t="s">
        <v>152</v>
      </c>
      <c r="L806" s="315">
        <v>20</v>
      </c>
      <c r="M806" s="315" t="s">
        <v>152</v>
      </c>
      <c r="N806" s="315" t="s">
        <v>152</v>
      </c>
      <c r="O806" s="315" t="s">
        <v>152</v>
      </c>
      <c r="P806" s="315" t="s">
        <v>12967</v>
      </c>
      <c r="Q806" s="315" t="s">
        <v>152</v>
      </c>
      <c r="R806" s="315" t="s">
        <v>152</v>
      </c>
      <c r="S806" s="315" t="s">
        <v>152</v>
      </c>
      <c r="T806" s="315" t="s">
        <v>152</v>
      </c>
      <c r="U806" s="315" t="s">
        <v>152</v>
      </c>
      <c r="V806" s="315" t="s">
        <v>152</v>
      </c>
      <c r="W806" s="142" t="s">
        <v>3725</v>
      </c>
      <c r="X806" s="142" t="s">
        <v>6492</v>
      </c>
      <c r="Y806" s="142" t="s">
        <v>152</v>
      </c>
      <c r="Z806" s="142" t="s">
        <v>3446</v>
      </c>
      <c r="AA806" s="315" t="s">
        <v>3447</v>
      </c>
      <c r="AB806" s="142" t="s">
        <v>10359</v>
      </c>
      <c r="AC806" s="142" t="s">
        <v>3446</v>
      </c>
      <c r="AD806" s="142" t="s">
        <v>3446</v>
      </c>
      <c r="AE806" s="142" t="s">
        <v>152</v>
      </c>
      <c r="AF806" s="315"/>
      <c r="AH806" s="318" t="s">
        <v>152</v>
      </c>
      <c r="AI806" s="315" t="s">
        <v>3446</v>
      </c>
      <c r="AJ806" s="315" t="s">
        <v>152</v>
      </c>
      <c r="AK806" s="142" t="s">
        <v>152</v>
      </c>
      <c r="AL806" s="142" t="s">
        <v>1787</v>
      </c>
      <c r="AM806" s="316" t="s">
        <v>3726</v>
      </c>
      <c r="AN806" s="142" t="s">
        <v>152</v>
      </c>
      <c r="AO806" s="315" t="s">
        <v>1469</v>
      </c>
      <c r="AP806" s="315" t="s">
        <v>152</v>
      </c>
      <c r="AQ806" s="316"/>
      <c r="AR806" s="142" t="s">
        <v>152</v>
      </c>
      <c r="AS806" s="315" t="s">
        <v>150</v>
      </c>
      <c r="AT806" s="142" t="s">
        <v>152</v>
      </c>
      <c r="AU806" s="316"/>
      <c r="AV806" s="317" t="s">
        <v>152</v>
      </c>
      <c r="AW806" s="142" t="s">
        <v>152</v>
      </c>
    </row>
    <row r="807" spans="1:49" s="142" customFormat="1">
      <c r="A807" s="142" t="s">
        <v>10366</v>
      </c>
      <c r="B807" s="315" t="s">
        <v>10367</v>
      </c>
      <c r="C807" s="142" t="s">
        <v>3444</v>
      </c>
      <c r="D807" s="142" t="s">
        <v>3448</v>
      </c>
      <c r="E807" s="315" t="s">
        <v>10368</v>
      </c>
      <c r="F807" s="315" t="s">
        <v>1789</v>
      </c>
      <c r="G807" s="142" t="s">
        <v>150</v>
      </c>
      <c r="H807" s="316" t="s">
        <v>3445</v>
      </c>
      <c r="I807" s="317">
        <v>13994</v>
      </c>
      <c r="J807" s="317">
        <v>0</v>
      </c>
      <c r="K807" s="317" t="s">
        <v>152</v>
      </c>
      <c r="L807" s="315">
        <v>0</v>
      </c>
      <c r="M807" s="315" t="s">
        <v>152</v>
      </c>
      <c r="N807" s="315" t="s">
        <v>152</v>
      </c>
      <c r="O807" s="315" t="s">
        <v>152</v>
      </c>
      <c r="P807" s="315" t="s">
        <v>12969</v>
      </c>
      <c r="Q807" s="315" t="s">
        <v>152</v>
      </c>
      <c r="R807" s="315" t="s">
        <v>152</v>
      </c>
      <c r="S807" s="315" t="s">
        <v>152</v>
      </c>
      <c r="T807" s="315" t="s">
        <v>152</v>
      </c>
      <c r="U807" s="315" t="s">
        <v>152</v>
      </c>
      <c r="V807" s="315" t="s">
        <v>152</v>
      </c>
      <c r="W807" s="142" t="s">
        <v>10369</v>
      </c>
      <c r="X807" s="142" t="s">
        <v>6492</v>
      </c>
      <c r="Y807" s="142" t="s">
        <v>152</v>
      </c>
      <c r="Z807" s="142" t="s">
        <v>3446</v>
      </c>
      <c r="AA807" s="315" t="s">
        <v>3447</v>
      </c>
      <c r="AB807" s="142" t="s">
        <v>10370</v>
      </c>
      <c r="AC807" s="142" t="s">
        <v>3446</v>
      </c>
      <c r="AD807" s="142" t="s">
        <v>3446</v>
      </c>
      <c r="AE807" s="142" t="s">
        <v>152</v>
      </c>
      <c r="AF807" s="315"/>
      <c r="AH807" s="318" t="s">
        <v>152</v>
      </c>
      <c r="AI807" s="315" t="s">
        <v>3446</v>
      </c>
      <c r="AJ807" s="315" t="s">
        <v>152</v>
      </c>
      <c r="AK807" s="142" t="s">
        <v>152</v>
      </c>
      <c r="AL807" s="142" t="s">
        <v>1787</v>
      </c>
      <c r="AM807" s="316" t="s">
        <v>10371</v>
      </c>
      <c r="AN807" s="142" t="s">
        <v>152</v>
      </c>
      <c r="AO807" s="315" t="s">
        <v>1469</v>
      </c>
      <c r="AP807" s="315" t="s">
        <v>152</v>
      </c>
      <c r="AQ807" s="316"/>
      <c r="AR807" s="142" t="s">
        <v>152</v>
      </c>
      <c r="AS807" s="315" t="s">
        <v>150</v>
      </c>
      <c r="AT807" s="142" t="s">
        <v>152</v>
      </c>
      <c r="AU807" s="316"/>
      <c r="AV807" s="317" t="s">
        <v>152</v>
      </c>
      <c r="AW807" s="142" t="s">
        <v>152</v>
      </c>
    </row>
    <row r="808" spans="1:49" s="142" customFormat="1">
      <c r="A808" s="142" t="s">
        <v>9074</v>
      </c>
      <c r="B808" s="315" t="s">
        <v>330</v>
      </c>
      <c r="C808" s="142" t="s">
        <v>3444</v>
      </c>
      <c r="D808" s="142" t="s">
        <v>3448</v>
      </c>
      <c r="E808" s="315" t="s">
        <v>9075</v>
      </c>
      <c r="F808" s="315" t="s">
        <v>1789</v>
      </c>
      <c r="G808" s="142" t="s">
        <v>1788</v>
      </c>
      <c r="H808" s="316" t="s">
        <v>3445</v>
      </c>
      <c r="I808" s="317">
        <v>13681</v>
      </c>
      <c r="J808" s="317">
        <v>0</v>
      </c>
      <c r="K808" s="317" t="s">
        <v>152</v>
      </c>
      <c r="L808" s="315">
        <v>0</v>
      </c>
      <c r="M808" s="315" t="s">
        <v>152</v>
      </c>
      <c r="N808" s="315" t="s">
        <v>152</v>
      </c>
      <c r="O808" s="315" t="s">
        <v>152</v>
      </c>
      <c r="P808" s="315" t="s">
        <v>12583</v>
      </c>
      <c r="Q808" s="315" t="s">
        <v>152</v>
      </c>
      <c r="R808" s="315" t="s">
        <v>152</v>
      </c>
      <c r="S808" s="315" t="s">
        <v>152</v>
      </c>
      <c r="T808" s="315" t="s">
        <v>152</v>
      </c>
      <c r="U808" s="315" t="s">
        <v>152</v>
      </c>
      <c r="V808" s="315" t="s">
        <v>152</v>
      </c>
      <c r="W808" s="142" t="s">
        <v>3928</v>
      </c>
      <c r="X808" s="142" t="s">
        <v>6492</v>
      </c>
      <c r="Y808" s="142" t="s">
        <v>152</v>
      </c>
      <c r="Z808" s="142" t="s">
        <v>3446</v>
      </c>
      <c r="AA808" s="315" t="s">
        <v>3447</v>
      </c>
      <c r="AB808" s="142" t="s">
        <v>9076</v>
      </c>
      <c r="AC808" s="142" t="s">
        <v>3446</v>
      </c>
      <c r="AD808" s="142" t="s">
        <v>3446</v>
      </c>
      <c r="AE808" s="142" t="s">
        <v>152</v>
      </c>
      <c r="AF808" s="315"/>
      <c r="AH808" s="318" t="s">
        <v>152</v>
      </c>
      <c r="AI808" s="315" t="s">
        <v>3446</v>
      </c>
      <c r="AJ808" s="315" t="s">
        <v>152</v>
      </c>
      <c r="AK808" s="142" t="s">
        <v>3028</v>
      </c>
      <c r="AL808" s="142" t="s">
        <v>1787</v>
      </c>
      <c r="AM808" s="316" t="s">
        <v>3872</v>
      </c>
      <c r="AN808" s="142" t="s">
        <v>152</v>
      </c>
      <c r="AO808" s="315" t="s">
        <v>1469</v>
      </c>
      <c r="AP808" s="315" t="s">
        <v>152</v>
      </c>
      <c r="AQ808" s="316"/>
      <c r="AR808" s="142" t="s">
        <v>152</v>
      </c>
      <c r="AS808" s="315" t="s">
        <v>150</v>
      </c>
      <c r="AT808" s="142" t="s">
        <v>152</v>
      </c>
      <c r="AU808" s="316"/>
      <c r="AV808" s="317" t="s">
        <v>152</v>
      </c>
      <c r="AW808" s="142" t="s">
        <v>152</v>
      </c>
    </row>
    <row r="809" spans="1:49" s="142" customFormat="1">
      <c r="A809" s="142" t="s">
        <v>9077</v>
      </c>
      <c r="B809" s="315" t="s">
        <v>9078</v>
      </c>
      <c r="C809" s="142" t="s">
        <v>3444</v>
      </c>
      <c r="D809" s="142" t="s">
        <v>3448</v>
      </c>
      <c r="E809" s="315" t="s">
        <v>9079</v>
      </c>
      <c r="F809" s="315" t="s">
        <v>1789</v>
      </c>
      <c r="G809" s="142" t="s">
        <v>150</v>
      </c>
      <c r="H809" s="316" t="s">
        <v>3445</v>
      </c>
      <c r="I809" s="317">
        <v>17088</v>
      </c>
      <c r="J809" s="317">
        <v>0</v>
      </c>
      <c r="K809" s="317" t="s">
        <v>152</v>
      </c>
      <c r="L809" s="315">
        <v>0</v>
      </c>
      <c r="M809" s="315" t="s">
        <v>152</v>
      </c>
      <c r="N809" s="315" t="s">
        <v>152</v>
      </c>
      <c r="O809" s="315" t="s">
        <v>152</v>
      </c>
      <c r="P809" s="315" t="s">
        <v>12584</v>
      </c>
      <c r="Q809" s="315" t="s">
        <v>152</v>
      </c>
      <c r="R809" s="315" t="s">
        <v>152</v>
      </c>
      <c r="S809" s="315" t="s">
        <v>152</v>
      </c>
      <c r="T809" s="315" t="s">
        <v>152</v>
      </c>
      <c r="U809" s="315" t="s">
        <v>152</v>
      </c>
      <c r="V809" s="315" t="s">
        <v>152</v>
      </c>
      <c r="W809" s="142" t="s">
        <v>9080</v>
      </c>
      <c r="X809" s="142" t="s">
        <v>6492</v>
      </c>
      <c r="Y809" s="142" t="s">
        <v>152</v>
      </c>
      <c r="Z809" s="142" t="s">
        <v>3446</v>
      </c>
      <c r="AA809" s="315" t="s">
        <v>3447</v>
      </c>
      <c r="AB809" s="142" t="s">
        <v>9081</v>
      </c>
      <c r="AC809" s="142" t="s">
        <v>3446</v>
      </c>
      <c r="AD809" s="142" t="s">
        <v>3446</v>
      </c>
      <c r="AE809" s="142" t="s">
        <v>152</v>
      </c>
      <c r="AF809" s="315"/>
      <c r="AH809" s="318" t="s">
        <v>152</v>
      </c>
      <c r="AI809" s="315" t="s">
        <v>3446</v>
      </c>
      <c r="AJ809" s="315" t="s">
        <v>152</v>
      </c>
      <c r="AK809" s="142" t="s">
        <v>3029</v>
      </c>
      <c r="AL809" s="142" t="s">
        <v>1787</v>
      </c>
      <c r="AM809" s="316" t="s">
        <v>9082</v>
      </c>
      <c r="AN809" s="142" t="s">
        <v>152</v>
      </c>
      <c r="AO809" s="315" t="s">
        <v>1469</v>
      </c>
      <c r="AP809" s="315" t="s">
        <v>152</v>
      </c>
      <c r="AQ809" s="316"/>
      <c r="AR809" s="142" t="s">
        <v>152</v>
      </c>
      <c r="AS809" s="315" t="s">
        <v>150</v>
      </c>
      <c r="AT809" s="142" t="s">
        <v>152</v>
      </c>
      <c r="AU809" s="316"/>
      <c r="AV809" s="317" t="s">
        <v>152</v>
      </c>
      <c r="AW809" s="142" t="s">
        <v>152</v>
      </c>
    </row>
    <row r="810" spans="1:49" s="142" customFormat="1">
      <c r="A810" s="142" t="s">
        <v>10797</v>
      </c>
      <c r="B810" s="315" t="s">
        <v>331</v>
      </c>
      <c r="C810" s="142" t="s">
        <v>3444</v>
      </c>
      <c r="D810" s="142" t="s">
        <v>3448</v>
      </c>
      <c r="E810" s="315" t="s">
        <v>10798</v>
      </c>
      <c r="F810" s="315" t="s">
        <v>1789</v>
      </c>
      <c r="G810" s="142" t="s">
        <v>1788</v>
      </c>
      <c r="H810" s="316" t="s">
        <v>3445</v>
      </c>
      <c r="I810" s="317">
        <v>13703</v>
      </c>
      <c r="J810" s="317">
        <v>0</v>
      </c>
      <c r="K810" s="317" t="s">
        <v>152</v>
      </c>
      <c r="L810" s="315">
        <v>0</v>
      </c>
      <c r="M810" s="315" t="s">
        <v>152</v>
      </c>
      <c r="N810" s="315" t="s">
        <v>152</v>
      </c>
      <c r="O810" s="315" t="s">
        <v>152</v>
      </c>
      <c r="P810" s="315" t="s">
        <v>13053</v>
      </c>
      <c r="Q810" s="315" t="s">
        <v>152</v>
      </c>
      <c r="R810" s="315" t="s">
        <v>152</v>
      </c>
      <c r="S810" s="315" t="s">
        <v>152</v>
      </c>
      <c r="T810" s="315" t="s">
        <v>152</v>
      </c>
      <c r="U810" s="315" t="s">
        <v>152</v>
      </c>
      <c r="V810" s="315" t="s">
        <v>152</v>
      </c>
      <c r="W810" s="142" t="s">
        <v>3956</v>
      </c>
      <c r="X810" s="142" t="s">
        <v>6493</v>
      </c>
      <c r="Y810" s="142" t="s">
        <v>152</v>
      </c>
      <c r="Z810" s="142" t="s">
        <v>3446</v>
      </c>
      <c r="AA810" s="315" t="s">
        <v>3447</v>
      </c>
      <c r="AB810" s="142" t="s">
        <v>8733</v>
      </c>
      <c r="AC810" s="142" t="s">
        <v>3446</v>
      </c>
      <c r="AD810" s="142" t="s">
        <v>3446</v>
      </c>
      <c r="AE810" s="142" t="s">
        <v>152</v>
      </c>
      <c r="AF810" s="315"/>
      <c r="AH810" s="318" t="s">
        <v>152</v>
      </c>
      <c r="AI810" s="315" t="s">
        <v>3446</v>
      </c>
      <c r="AJ810" s="315" t="s">
        <v>152</v>
      </c>
      <c r="AK810" s="142" t="s">
        <v>3033</v>
      </c>
      <c r="AL810" s="142" t="s">
        <v>1787</v>
      </c>
      <c r="AM810" s="316" t="s">
        <v>3957</v>
      </c>
      <c r="AN810" s="142" t="s">
        <v>152</v>
      </c>
      <c r="AO810" s="315" t="s">
        <v>1469</v>
      </c>
      <c r="AP810" s="315" t="s">
        <v>152</v>
      </c>
      <c r="AQ810" s="316"/>
      <c r="AR810" s="142" t="s">
        <v>152</v>
      </c>
      <c r="AS810" s="315" t="s">
        <v>150</v>
      </c>
      <c r="AT810" s="142" t="s">
        <v>152</v>
      </c>
      <c r="AU810" s="316"/>
      <c r="AV810" s="317" t="s">
        <v>152</v>
      </c>
      <c r="AW810" s="142" t="s">
        <v>152</v>
      </c>
    </row>
    <row r="811" spans="1:49" s="142" customFormat="1">
      <c r="A811" s="142" t="s">
        <v>9731</v>
      </c>
      <c r="B811" s="315" t="s">
        <v>332</v>
      </c>
      <c r="C811" s="142" t="s">
        <v>3444</v>
      </c>
      <c r="D811" s="142" t="s">
        <v>3448</v>
      </c>
      <c r="E811" s="315" t="s">
        <v>9732</v>
      </c>
      <c r="F811" s="315" t="s">
        <v>1789</v>
      </c>
      <c r="G811" s="142" t="s">
        <v>1788</v>
      </c>
      <c r="H811" s="316" t="s">
        <v>3445</v>
      </c>
      <c r="I811" s="317">
        <v>18962</v>
      </c>
      <c r="J811" s="317">
        <v>0</v>
      </c>
      <c r="K811" s="317" t="s">
        <v>152</v>
      </c>
      <c r="L811" s="315">
        <v>12</v>
      </c>
      <c r="M811" s="315" t="s">
        <v>152</v>
      </c>
      <c r="N811" s="315" t="s">
        <v>152</v>
      </c>
      <c r="O811" s="315" t="s">
        <v>152</v>
      </c>
      <c r="P811" s="315" t="s">
        <v>12736</v>
      </c>
      <c r="Q811" s="315" t="s">
        <v>152</v>
      </c>
      <c r="R811" s="315" t="s">
        <v>152</v>
      </c>
      <c r="S811" s="315" t="s">
        <v>152</v>
      </c>
      <c r="T811" s="315" t="s">
        <v>152</v>
      </c>
      <c r="U811" s="315" t="s">
        <v>152</v>
      </c>
      <c r="V811" s="315" t="s">
        <v>152</v>
      </c>
      <c r="W811" s="142" t="s">
        <v>3708</v>
      </c>
      <c r="X811" s="142" t="s">
        <v>6492</v>
      </c>
      <c r="Y811" s="142" t="s">
        <v>152</v>
      </c>
      <c r="Z811" s="142" t="s">
        <v>3446</v>
      </c>
      <c r="AA811" s="315" t="s">
        <v>3447</v>
      </c>
      <c r="AB811" s="142" t="s">
        <v>9733</v>
      </c>
      <c r="AC811" s="142" t="s">
        <v>3446</v>
      </c>
      <c r="AD811" s="142" t="s">
        <v>3446</v>
      </c>
      <c r="AE811" s="142" t="s">
        <v>152</v>
      </c>
      <c r="AF811" s="315"/>
      <c r="AH811" s="318" t="s">
        <v>152</v>
      </c>
      <c r="AI811" s="315" t="s">
        <v>3446</v>
      </c>
      <c r="AJ811" s="315" t="s">
        <v>152</v>
      </c>
      <c r="AK811" s="142" t="s">
        <v>152</v>
      </c>
      <c r="AL811" s="142" t="s">
        <v>1787</v>
      </c>
      <c r="AM811" s="316" t="s">
        <v>3709</v>
      </c>
      <c r="AN811" s="142" t="s">
        <v>152</v>
      </c>
      <c r="AO811" s="315" t="s">
        <v>1469</v>
      </c>
      <c r="AP811" s="315" t="s">
        <v>152</v>
      </c>
      <c r="AQ811" s="316"/>
      <c r="AR811" s="142" t="s">
        <v>152</v>
      </c>
      <c r="AS811" s="315" t="s">
        <v>150</v>
      </c>
      <c r="AT811" s="142" t="s">
        <v>152</v>
      </c>
      <c r="AU811" s="316"/>
      <c r="AV811" s="317" t="s">
        <v>152</v>
      </c>
      <c r="AW811" s="142" t="s">
        <v>152</v>
      </c>
    </row>
    <row r="812" spans="1:49" s="142" customFormat="1">
      <c r="A812" s="142" t="s">
        <v>11727</v>
      </c>
      <c r="B812" s="315" t="s">
        <v>11728</v>
      </c>
      <c r="C812" s="142" t="s">
        <v>3444</v>
      </c>
      <c r="D812" s="142" t="s">
        <v>3448</v>
      </c>
      <c r="E812" s="315" t="s">
        <v>11729</v>
      </c>
      <c r="F812" s="315" t="s">
        <v>1789</v>
      </c>
      <c r="G812" s="142" t="s">
        <v>150</v>
      </c>
      <c r="H812" s="316" t="s">
        <v>3445</v>
      </c>
      <c r="I812" s="317">
        <v>23175</v>
      </c>
      <c r="J812" s="317">
        <v>0</v>
      </c>
      <c r="K812" s="317" t="s">
        <v>152</v>
      </c>
      <c r="L812" s="315">
        <v>0</v>
      </c>
      <c r="M812" s="315" t="s">
        <v>152</v>
      </c>
      <c r="N812" s="315" t="s">
        <v>152</v>
      </c>
      <c r="O812" s="315" t="s">
        <v>152</v>
      </c>
      <c r="P812" s="315" t="s">
        <v>13302</v>
      </c>
      <c r="Q812" s="315" t="s">
        <v>152</v>
      </c>
      <c r="R812" s="315" t="s">
        <v>152</v>
      </c>
      <c r="S812" s="315" t="s">
        <v>152</v>
      </c>
      <c r="T812" s="315" t="s">
        <v>152</v>
      </c>
      <c r="U812" s="315" t="s">
        <v>152</v>
      </c>
      <c r="V812" s="315" t="s">
        <v>152</v>
      </c>
      <c r="W812" s="142" t="s">
        <v>11730</v>
      </c>
      <c r="X812" s="142" t="s">
        <v>6492</v>
      </c>
      <c r="Y812" s="142" t="s">
        <v>152</v>
      </c>
      <c r="Z812" s="142" t="s">
        <v>3446</v>
      </c>
      <c r="AA812" s="315" t="s">
        <v>3447</v>
      </c>
      <c r="AB812" s="142" t="s">
        <v>9670</v>
      </c>
      <c r="AC812" s="142" t="s">
        <v>3446</v>
      </c>
      <c r="AD812" s="142" t="s">
        <v>3446</v>
      </c>
      <c r="AE812" s="142" t="s">
        <v>152</v>
      </c>
      <c r="AF812" s="315"/>
      <c r="AH812" s="318" t="s">
        <v>152</v>
      </c>
      <c r="AI812" s="315" t="s">
        <v>3446</v>
      </c>
      <c r="AJ812" s="315" t="s">
        <v>152</v>
      </c>
      <c r="AK812" s="142" t="s">
        <v>3038</v>
      </c>
      <c r="AL812" s="142" t="s">
        <v>1787</v>
      </c>
      <c r="AM812" s="316" t="s">
        <v>11731</v>
      </c>
      <c r="AN812" s="142" t="s">
        <v>152</v>
      </c>
      <c r="AO812" s="315" t="s">
        <v>1469</v>
      </c>
      <c r="AP812" s="315" t="s">
        <v>152</v>
      </c>
      <c r="AQ812" s="316"/>
      <c r="AR812" s="142" t="s">
        <v>152</v>
      </c>
      <c r="AS812" s="315" t="s">
        <v>150</v>
      </c>
      <c r="AT812" s="142" t="s">
        <v>152</v>
      </c>
      <c r="AU812" s="316"/>
      <c r="AV812" s="317" t="s">
        <v>152</v>
      </c>
      <c r="AW812" s="142" t="s">
        <v>152</v>
      </c>
    </row>
    <row r="813" spans="1:49" s="142" customFormat="1">
      <c r="A813" s="142" t="s">
        <v>10715</v>
      </c>
      <c r="B813" s="315" t="s">
        <v>333</v>
      </c>
      <c r="C813" s="142" t="s">
        <v>3444</v>
      </c>
      <c r="D813" s="142" t="s">
        <v>3448</v>
      </c>
      <c r="E813" s="315" t="s">
        <v>10716</v>
      </c>
      <c r="F813" s="315" t="s">
        <v>1789</v>
      </c>
      <c r="G813" s="142" t="s">
        <v>1788</v>
      </c>
      <c r="H813" s="316" t="s">
        <v>3445</v>
      </c>
      <c r="I813" s="317">
        <v>22085</v>
      </c>
      <c r="J813" s="317">
        <v>0</v>
      </c>
      <c r="K813" s="317" t="s">
        <v>152</v>
      </c>
      <c r="L813" s="315">
        <v>0</v>
      </c>
      <c r="M813" s="315" t="s">
        <v>152</v>
      </c>
      <c r="N813" s="315" t="s">
        <v>152</v>
      </c>
      <c r="O813" s="315" t="s">
        <v>152</v>
      </c>
      <c r="P813" s="315" t="s">
        <v>13040</v>
      </c>
      <c r="Q813" s="315" t="s">
        <v>152</v>
      </c>
      <c r="R813" s="315" t="s">
        <v>152</v>
      </c>
      <c r="S813" s="315" t="s">
        <v>152</v>
      </c>
      <c r="T813" s="315" t="s">
        <v>152</v>
      </c>
      <c r="U813" s="315" t="s">
        <v>152</v>
      </c>
      <c r="V813" s="315" t="s">
        <v>152</v>
      </c>
      <c r="W813" s="142" t="s">
        <v>3961</v>
      </c>
      <c r="X813" s="142" t="s">
        <v>6493</v>
      </c>
      <c r="Y813" s="142" t="s">
        <v>152</v>
      </c>
      <c r="Z813" s="142" t="s">
        <v>3446</v>
      </c>
      <c r="AA813" s="315" t="s">
        <v>3447</v>
      </c>
      <c r="AB813" s="142" t="s">
        <v>10717</v>
      </c>
      <c r="AC813" s="142" t="s">
        <v>3446</v>
      </c>
      <c r="AD813" s="142" t="s">
        <v>3446</v>
      </c>
      <c r="AE813" s="142" t="s">
        <v>152</v>
      </c>
      <c r="AF813" s="315"/>
      <c r="AH813" s="318" t="s">
        <v>152</v>
      </c>
      <c r="AI813" s="315" t="s">
        <v>3446</v>
      </c>
      <c r="AJ813" s="315" t="s">
        <v>152</v>
      </c>
      <c r="AK813" s="142" t="s">
        <v>3049</v>
      </c>
      <c r="AL813" s="142" t="s">
        <v>1787</v>
      </c>
      <c r="AM813" s="316" t="s">
        <v>3962</v>
      </c>
      <c r="AN813" s="142" t="s">
        <v>152</v>
      </c>
      <c r="AO813" s="315" t="s">
        <v>1469</v>
      </c>
      <c r="AP813" s="315" t="s">
        <v>152</v>
      </c>
      <c r="AQ813" s="316"/>
      <c r="AR813" s="142" t="s">
        <v>152</v>
      </c>
      <c r="AS813" s="315" t="s">
        <v>150</v>
      </c>
      <c r="AT813" s="142" t="s">
        <v>152</v>
      </c>
      <c r="AU813" s="316"/>
      <c r="AV813" s="317" t="s">
        <v>152</v>
      </c>
      <c r="AW813" s="142" t="s">
        <v>152</v>
      </c>
    </row>
    <row r="814" spans="1:49" s="142" customFormat="1">
      <c r="A814" s="142" t="s">
        <v>8226</v>
      </c>
      <c r="B814" s="315" t="s">
        <v>1792</v>
      </c>
      <c r="C814" s="142" t="s">
        <v>3444</v>
      </c>
      <c r="D814" s="142" t="s">
        <v>3448</v>
      </c>
      <c r="E814" s="315" t="s">
        <v>8227</v>
      </c>
      <c r="F814" s="315" t="s">
        <v>1789</v>
      </c>
      <c r="G814" s="142" t="s">
        <v>1788</v>
      </c>
      <c r="H814" s="316" t="s">
        <v>3445</v>
      </c>
      <c r="I814" s="317">
        <v>23485</v>
      </c>
      <c r="J814" s="317">
        <v>0</v>
      </c>
      <c r="K814" s="317" t="s">
        <v>152</v>
      </c>
      <c r="L814" s="315">
        <v>0</v>
      </c>
      <c r="M814" s="315" t="s">
        <v>152</v>
      </c>
      <c r="N814" s="315" t="s">
        <v>152</v>
      </c>
      <c r="O814" s="315" t="s">
        <v>152</v>
      </c>
      <c r="P814" s="315" t="s">
        <v>12380</v>
      </c>
      <c r="Q814" s="315" t="s">
        <v>152</v>
      </c>
      <c r="R814" s="315" t="s">
        <v>152</v>
      </c>
      <c r="S814" s="315" t="s">
        <v>152</v>
      </c>
      <c r="T814" s="315" t="s">
        <v>152</v>
      </c>
      <c r="U814" s="315" t="s">
        <v>152</v>
      </c>
      <c r="V814" s="315" t="s">
        <v>152</v>
      </c>
      <c r="W814" s="142" t="s">
        <v>8228</v>
      </c>
      <c r="X814" s="142" t="s">
        <v>6492</v>
      </c>
      <c r="Y814" s="142" t="s">
        <v>152</v>
      </c>
      <c r="Z814" s="142" t="s">
        <v>3446</v>
      </c>
      <c r="AA814" s="315" t="s">
        <v>3447</v>
      </c>
      <c r="AB814" s="142" t="s">
        <v>8229</v>
      </c>
      <c r="AC814" s="142" t="s">
        <v>3446</v>
      </c>
      <c r="AD814" s="142" t="s">
        <v>3446</v>
      </c>
      <c r="AE814" s="142" t="s">
        <v>152</v>
      </c>
      <c r="AF814" s="315"/>
      <c r="AH814" s="318" t="s">
        <v>152</v>
      </c>
      <c r="AI814" s="315" t="s">
        <v>3446</v>
      </c>
      <c r="AJ814" s="315" t="s">
        <v>152</v>
      </c>
      <c r="AK814" s="142" t="s">
        <v>152</v>
      </c>
      <c r="AL814" s="142" t="s">
        <v>1787</v>
      </c>
      <c r="AM814" s="316" t="s">
        <v>8230</v>
      </c>
      <c r="AN814" s="142" t="s">
        <v>152</v>
      </c>
      <c r="AO814" s="315" t="s">
        <v>1469</v>
      </c>
      <c r="AP814" s="315" t="s">
        <v>152</v>
      </c>
      <c r="AQ814" s="316"/>
      <c r="AR814" s="142" t="s">
        <v>152</v>
      </c>
      <c r="AS814" s="315" t="s">
        <v>150</v>
      </c>
      <c r="AT814" s="142" t="s">
        <v>152</v>
      </c>
      <c r="AU814" s="316"/>
      <c r="AV814" s="317" t="s">
        <v>152</v>
      </c>
      <c r="AW814" s="142" t="s">
        <v>152</v>
      </c>
    </row>
    <row r="815" spans="1:49" s="142" customFormat="1">
      <c r="A815" s="142" t="s">
        <v>9408</v>
      </c>
      <c r="B815" s="315" t="s">
        <v>5172</v>
      </c>
      <c r="C815" s="142" t="s">
        <v>3444</v>
      </c>
      <c r="D815" s="142" t="s">
        <v>3448</v>
      </c>
      <c r="E815" s="315" t="s">
        <v>9409</v>
      </c>
      <c r="F815" s="315" t="s">
        <v>1789</v>
      </c>
      <c r="G815" s="142" t="s">
        <v>1788</v>
      </c>
      <c r="H815" s="316" t="s">
        <v>3445</v>
      </c>
      <c r="I815" s="317">
        <v>17863</v>
      </c>
      <c r="J815" s="317">
        <v>0</v>
      </c>
      <c r="K815" s="317" t="s">
        <v>152</v>
      </c>
      <c r="L815" s="315">
        <v>0</v>
      </c>
      <c r="M815" s="315" t="s">
        <v>152</v>
      </c>
      <c r="N815" s="315" t="s">
        <v>152</v>
      </c>
      <c r="O815" s="315" t="s">
        <v>152</v>
      </c>
      <c r="P815" s="315" t="s">
        <v>12664</v>
      </c>
      <c r="Q815" s="315" t="s">
        <v>152</v>
      </c>
      <c r="R815" s="315" t="s">
        <v>152</v>
      </c>
      <c r="S815" s="315" t="s">
        <v>152</v>
      </c>
      <c r="T815" s="315" t="s">
        <v>152</v>
      </c>
      <c r="U815" s="315" t="s">
        <v>152</v>
      </c>
      <c r="V815" s="315" t="s">
        <v>152</v>
      </c>
      <c r="W815" s="142" t="s">
        <v>5680</v>
      </c>
      <c r="X815" s="142" t="s">
        <v>6492</v>
      </c>
      <c r="Y815" s="142" t="s">
        <v>152</v>
      </c>
      <c r="Z815" s="142" t="s">
        <v>3446</v>
      </c>
      <c r="AA815" s="315" t="s">
        <v>3447</v>
      </c>
      <c r="AB815" s="142" t="s">
        <v>9410</v>
      </c>
      <c r="AC815" s="142" t="s">
        <v>3446</v>
      </c>
      <c r="AD815" s="142" t="s">
        <v>3446</v>
      </c>
      <c r="AE815" s="142" t="s">
        <v>152</v>
      </c>
      <c r="AF815" s="315"/>
      <c r="AH815" s="318" t="s">
        <v>152</v>
      </c>
      <c r="AI815" s="315" t="s">
        <v>3446</v>
      </c>
      <c r="AJ815" s="315" t="s">
        <v>152</v>
      </c>
      <c r="AK815" s="142" t="s">
        <v>3035</v>
      </c>
      <c r="AL815" s="142" t="s">
        <v>1787</v>
      </c>
      <c r="AM815" s="316" t="s">
        <v>5681</v>
      </c>
      <c r="AN815" s="142" t="s">
        <v>152</v>
      </c>
      <c r="AO815" s="315" t="s">
        <v>1469</v>
      </c>
      <c r="AP815" s="315" t="s">
        <v>152</v>
      </c>
      <c r="AQ815" s="316"/>
      <c r="AR815" s="142" t="s">
        <v>152</v>
      </c>
      <c r="AS815" s="315" t="s">
        <v>150</v>
      </c>
      <c r="AT815" s="142" t="s">
        <v>152</v>
      </c>
      <c r="AU815" s="316"/>
      <c r="AV815" s="317" t="s">
        <v>152</v>
      </c>
      <c r="AW815" s="142" t="s">
        <v>152</v>
      </c>
    </row>
    <row r="816" spans="1:49" s="142" customFormat="1">
      <c r="A816" s="142" t="s">
        <v>8930</v>
      </c>
      <c r="B816" s="315" t="s">
        <v>335</v>
      </c>
      <c r="C816" s="142" t="s">
        <v>3444</v>
      </c>
      <c r="D816" s="142" t="s">
        <v>3448</v>
      </c>
      <c r="E816" s="315" t="s">
        <v>8931</v>
      </c>
      <c r="F816" s="315" t="s">
        <v>1789</v>
      </c>
      <c r="G816" s="142" t="s">
        <v>1788</v>
      </c>
      <c r="H816" s="316" t="s">
        <v>3445</v>
      </c>
      <c r="I816" s="317">
        <v>22936</v>
      </c>
      <c r="J816" s="317">
        <v>0</v>
      </c>
      <c r="K816" s="317" t="s">
        <v>152</v>
      </c>
      <c r="L816" s="315">
        <v>8</v>
      </c>
      <c r="M816" s="315" t="s">
        <v>152</v>
      </c>
      <c r="N816" s="315" t="s">
        <v>152</v>
      </c>
      <c r="O816" s="315" t="s">
        <v>152</v>
      </c>
      <c r="P816" s="315" t="s">
        <v>12555</v>
      </c>
      <c r="Q816" s="315" t="s">
        <v>152</v>
      </c>
      <c r="R816" s="315" t="s">
        <v>152</v>
      </c>
      <c r="S816" s="315" t="s">
        <v>152</v>
      </c>
      <c r="T816" s="315" t="s">
        <v>152</v>
      </c>
      <c r="U816" s="315" t="s">
        <v>152</v>
      </c>
      <c r="V816" s="315" t="s">
        <v>152</v>
      </c>
      <c r="W816" s="142" t="s">
        <v>3933</v>
      </c>
      <c r="X816" s="142" t="s">
        <v>6492</v>
      </c>
      <c r="Y816" s="142" t="s">
        <v>152</v>
      </c>
      <c r="Z816" s="142" t="s">
        <v>3446</v>
      </c>
      <c r="AA816" s="315" t="s">
        <v>3447</v>
      </c>
      <c r="AB816" s="142" t="s">
        <v>8932</v>
      </c>
      <c r="AC816" s="142" t="s">
        <v>3446</v>
      </c>
      <c r="AD816" s="142" t="s">
        <v>3446</v>
      </c>
      <c r="AE816" s="142" t="s">
        <v>152</v>
      </c>
      <c r="AF816" s="315"/>
      <c r="AH816" s="318" t="s">
        <v>152</v>
      </c>
      <c r="AI816" s="315" t="s">
        <v>3446</v>
      </c>
      <c r="AJ816" s="315" t="s">
        <v>152</v>
      </c>
      <c r="AK816" s="142" t="s">
        <v>3043</v>
      </c>
      <c r="AL816" s="142" t="s">
        <v>1787</v>
      </c>
      <c r="AM816" s="316" t="s">
        <v>3934</v>
      </c>
      <c r="AN816" s="142" t="s">
        <v>152</v>
      </c>
      <c r="AO816" s="315" t="s">
        <v>1469</v>
      </c>
      <c r="AP816" s="315" t="s">
        <v>152</v>
      </c>
      <c r="AQ816" s="316"/>
      <c r="AR816" s="142" t="s">
        <v>152</v>
      </c>
      <c r="AS816" s="315" t="s">
        <v>150</v>
      </c>
      <c r="AT816" s="142" t="s">
        <v>152</v>
      </c>
      <c r="AU816" s="316"/>
      <c r="AV816" s="317" t="s">
        <v>152</v>
      </c>
      <c r="AW816" s="142" t="s">
        <v>152</v>
      </c>
    </row>
    <row r="817" spans="1:49" s="142" customFormat="1">
      <c r="A817" s="142" t="s">
        <v>8920</v>
      </c>
      <c r="B817" s="315" t="s">
        <v>336</v>
      </c>
      <c r="C817" s="142" t="s">
        <v>3444</v>
      </c>
      <c r="D817" s="142" t="s">
        <v>3448</v>
      </c>
      <c r="E817" s="315" t="s">
        <v>8921</v>
      </c>
      <c r="F817" s="315" t="s">
        <v>1789</v>
      </c>
      <c r="G817" s="142" t="s">
        <v>1788</v>
      </c>
      <c r="H817" s="316" t="s">
        <v>3445</v>
      </c>
      <c r="I817" s="317">
        <v>24994</v>
      </c>
      <c r="J817" s="317">
        <v>0</v>
      </c>
      <c r="K817" s="317" t="s">
        <v>152</v>
      </c>
      <c r="L817" s="315">
        <v>0</v>
      </c>
      <c r="M817" s="315" t="s">
        <v>152</v>
      </c>
      <c r="N817" s="315" t="s">
        <v>152</v>
      </c>
      <c r="O817" s="315" t="s">
        <v>152</v>
      </c>
      <c r="P817" s="315" t="s">
        <v>12553</v>
      </c>
      <c r="Q817" s="315" t="s">
        <v>152</v>
      </c>
      <c r="R817" s="315" t="s">
        <v>152</v>
      </c>
      <c r="S817" s="315" t="s">
        <v>152</v>
      </c>
      <c r="T817" s="315" t="s">
        <v>152</v>
      </c>
      <c r="U817" s="315" t="s">
        <v>152</v>
      </c>
      <c r="V817" s="315" t="s">
        <v>152</v>
      </c>
      <c r="W817" s="142" t="s">
        <v>3935</v>
      </c>
      <c r="X817" s="142" t="s">
        <v>6492</v>
      </c>
      <c r="Y817" s="142" t="s">
        <v>152</v>
      </c>
      <c r="Z817" s="142" t="s">
        <v>3446</v>
      </c>
      <c r="AA817" s="315" t="s">
        <v>3447</v>
      </c>
      <c r="AB817" s="142" t="s">
        <v>8922</v>
      </c>
      <c r="AC817" s="142" t="s">
        <v>3446</v>
      </c>
      <c r="AD817" s="142" t="s">
        <v>3446</v>
      </c>
      <c r="AE817" s="142" t="s">
        <v>152</v>
      </c>
      <c r="AF817" s="315"/>
      <c r="AH817" s="318" t="s">
        <v>152</v>
      </c>
      <c r="AI817" s="315" t="s">
        <v>3446</v>
      </c>
      <c r="AJ817" s="315" t="s">
        <v>152</v>
      </c>
      <c r="AK817" s="142" t="s">
        <v>3052</v>
      </c>
      <c r="AL817" s="142" t="s">
        <v>1787</v>
      </c>
      <c r="AM817" s="316" t="s">
        <v>3936</v>
      </c>
      <c r="AN817" s="142" t="s">
        <v>152</v>
      </c>
      <c r="AO817" s="315" t="s">
        <v>1469</v>
      </c>
      <c r="AP817" s="315" t="s">
        <v>152</v>
      </c>
      <c r="AQ817" s="316"/>
      <c r="AR817" s="142" t="s">
        <v>152</v>
      </c>
      <c r="AS817" s="315" t="s">
        <v>150</v>
      </c>
      <c r="AT817" s="142" t="s">
        <v>152</v>
      </c>
      <c r="AU817" s="316"/>
      <c r="AV817" s="317" t="s">
        <v>152</v>
      </c>
      <c r="AW817" s="142" t="s">
        <v>152</v>
      </c>
    </row>
    <row r="818" spans="1:49" s="142" customFormat="1">
      <c r="A818" s="142" t="s">
        <v>9290</v>
      </c>
      <c r="B818" s="315" t="s">
        <v>337</v>
      </c>
      <c r="C818" s="142" t="s">
        <v>3444</v>
      </c>
      <c r="D818" s="142" t="s">
        <v>3448</v>
      </c>
      <c r="E818" s="315" t="s">
        <v>9291</v>
      </c>
      <c r="F818" s="315" t="s">
        <v>1789</v>
      </c>
      <c r="G818" s="142" t="s">
        <v>1788</v>
      </c>
      <c r="H818" s="316" t="s">
        <v>3445</v>
      </c>
      <c r="I818" s="317">
        <v>19014</v>
      </c>
      <c r="J818" s="317">
        <v>0</v>
      </c>
      <c r="K818" s="317" t="s">
        <v>152</v>
      </c>
      <c r="L818" s="315">
        <v>0</v>
      </c>
      <c r="M818" s="315" t="s">
        <v>152</v>
      </c>
      <c r="N818" s="315" t="s">
        <v>152</v>
      </c>
      <c r="O818" s="315" t="s">
        <v>152</v>
      </c>
      <c r="P818" s="315" t="s">
        <v>12630</v>
      </c>
      <c r="Q818" s="315" t="s">
        <v>152</v>
      </c>
      <c r="R818" s="315" t="s">
        <v>152</v>
      </c>
      <c r="S818" s="315" t="s">
        <v>152</v>
      </c>
      <c r="T818" s="315" t="s">
        <v>152</v>
      </c>
      <c r="U818" s="315" t="s">
        <v>152</v>
      </c>
      <c r="V818" s="315" t="s">
        <v>152</v>
      </c>
      <c r="W818" s="142" t="s">
        <v>3865</v>
      </c>
      <c r="X818" s="142" t="s">
        <v>6492</v>
      </c>
      <c r="Y818" s="142" t="s">
        <v>152</v>
      </c>
      <c r="Z818" s="142" t="s">
        <v>3446</v>
      </c>
      <c r="AA818" s="315" t="s">
        <v>3447</v>
      </c>
      <c r="AB818" s="142" t="s">
        <v>9292</v>
      </c>
      <c r="AC818" s="142" t="s">
        <v>3446</v>
      </c>
      <c r="AD818" s="142" t="s">
        <v>3446</v>
      </c>
      <c r="AE818" s="142" t="s">
        <v>152</v>
      </c>
      <c r="AF818" s="315"/>
      <c r="AH818" s="318" t="s">
        <v>152</v>
      </c>
      <c r="AI818" s="315" t="s">
        <v>3446</v>
      </c>
      <c r="AJ818" s="315" t="s">
        <v>152</v>
      </c>
      <c r="AK818" s="142" t="s">
        <v>3036</v>
      </c>
      <c r="AL818" s="142" t="s">
        <v>1787</v>
      </c>
      <c r="AM818" s="316" t="s">
        <v>3866</v>
      </c>
      <c r="AN818" s="142" t="s">
        <v>152</v>
      </c>
      <c r="AO818" s="315" t="s">
        <v>1469</v>
      </c>
      <c r="AP818" s="315" t="s">
        <v>152</v>
      </c>
      <c r="AQ818" s="316"/>
      <c r="AR818" s="142" t="s">
        <v>152</v>
      </c>
      <c r="AS818" s="315" t="s">
        <v>150</v>
      </c>
      <c r="AT818" s="142" t="s">
        <v>152</v>
      </c>
      <c r="AU818" s="316"/>
      <c r="AV818" s="317" t="s">
        <v>152</v>
      </c>
      <c r="AW818" s="142" t="s">
        <v>152</v>
      </c>
    </row>
    <row r="819" spans="1:49" s="142" customFormat="1">
      <c r="A819" s="142" t="s">
        <v>8990</v>
      </c>
      <c r="B819" s="315" t="s">
        <v>8991</v>
      </c>
      <c r="C819" s="142" t="s">
        <v>3444</v>
      </c>
      <c r="D819" s="142" t="s">
        <v>3448</v>
      </c>
      <c r="E819" s="315" t="s">
        <v>8992</v>
      </c>
      <c r="F819" s="315" t="s">
        <v>1789</v>
      </c>
      <c r="G819" s="142" t="s">
        <v>150</v>
      </c>
      <c r="H819" s="316" t="s">
        <v>3445</v>
      </c>
      <c r="I819" s="317">
        <v>30924</v>
      </c>
      <c r="J819" s="317">
        <v>0</v>
      </c>
      <c r="K819" s="317" t="s">
        <v>152</v>
      </c>
      <c r="L819" s="315">
        <v>0</v>
      </c>
      <c r="M819" s="315" t="s">
        <v>152</v>
      </c>
      <c r="N819" s="315" t="s">
        <v>152</v>
      </c>
      <c r="O819" s="315" t="s">
        <v>152</v>
      </c>
      <c r="P819" s="315" t="s">
        <v>12564</v>
      </c>
      <c r="Q819" s="315" t="s">
        <v>152</v>
      </c>
      <c r="R819" s="315" t="s">
        <v>152</v>
      </c>
      <c r="S819" s="315" t="s">
        <v>152</v>
      </c>
      <c r="T819" s="315" t="s">
        <v>152</v>
      </c>
      <c r="U819" s="315" t="s">
        <v>152</v>
      </c>
      <c r="V819" s="315" t="s">
        <v>152</v>
      </c>
      <c r="W819" s="142" t="s">
        <v>8993</v>
      </c>
      <c r="X819" s="142" t="s">
        <v>6492</v>
      </c>
      <c r="Y819" s="142" t="s">
        <v>152</v>
      </c>
      <c r="Z819" s="142" t="s">
        <v>3446</v>
      </c>
      <c r="AA819" s="315" t="s">
        <v>3447</v>
      </c>
      <c r="AB819" s="142" t="s">
        <v>8994</v>
      </c>
      <c r="AC819" s="142" t="s">
        <v>3446</v>
      </c>
      <c r="AD819" s="142" t="s">
        <v>3446</v>
      </c>
      <c r="AE819" s="142" t="s">
        <v>152</v>
      </c>
      <c r="AF819" s="315"/>
      <c r="AH819" s="318" t="s">
        <v>152</v>
      </c>
      <c r="AI819" s="315" t="s">
        <v>3446</v>
      </c>
      <c r="AJ819" s="315" t="s">
        <v>152</v>
      </c>
      <c r="AK819" s="142" t="s">
        <v>3054</v>
      </c>
      <c r="AL819" s="142" t="s">
        <v>1787</v>
      </c>
      <c r="AM819" s="316" t="s">
        <v>8995</v>
      </c>
      <c r="AN819" s="142" t="s">
        <v>152</v>
      </c>
      <c r="AO819" s="315" t="s">
        <v>1469</v>
      </c>
      <c r="AP819" s="315" t="s">
        <v>152</v>
      </c>
      <c r="AQ819" s="316"/>
      <c r="AR819" s="142" t="s">
        <v>152</v>
      </c>
      <c r="AS819" s="315" t="s">
        <v>150</v>
      </c>
      <c r="AT819" s="142" t="s">
        <v>152</v>
      </c>
      <c r="AU819" s="316"/>
      <c r="AV819" s="317" t="s">
        <v>152</v>
      </c>
      <c r="AW819" s="142" t="s">
        <v>152</v>
      </c>
    </row>
    <row r="820" spans="1:49" s="142" customFormat="1">
      <c r="A820" s="142" t="s">
        <v>10378</v>
      </c>
      <c r="B820" s="315" t="s">
        <v>338</v>
      </c>
      <c r="C820" s="142" t="s">
        <v>3444</v>
      </c>
      <c r="D820" s="142" t="s">
        <v>3448</v>
      </c>
      <c r="E820" s="315" t="s">
        <v>10379</v>
      </c>
      <c r="F820" s="315" t="s">
        <v>1789</v>
      </c>
      <c r="G820" s="142" t="s">
        <v>1788</v>
      </c>
      <c r="H820" s="316" t="s">
        <v>3445</v>
      </c>
      <c r="I820" s="317">
        <v>25856</v>
      </c>
      <c r="J820" s="317">
        <v>0</v>
      </c>
      <c r="K820" s="317" t="s">
        <v>152</v>
      </c>
      <c r="L820" s="315">
        <v>19</v>
      </c>
      <c r="M820" s="315" t="s">
        <v>152</v>
      </c>
      <c r="N820" s="315" t="s">
        <v>152</v>
      </c>
      <c r="O820" s="315" t="s">
        <v>152</v>
      </c>
      <c r="P820" s="315" t="s">
        <v>12971</v>
      </c>
      <c r="Q820" s="315" t="s">
        <v>152</v>
      </c>
      <c r="R820" s="315" t="s">
        <v>152</v>
      </c>
      <c r="S820" s="315" t="s">
        <v>152</v>
      </c>
      <c r="T820" s="315" t="s">
        <v>152</v>
      </c>
      <c r="U820" s="315" t="s">
        <v>152</v>
      </c>
      <c r="V820" s="315" t="s">
        <v>152</v>
      </c>
      <c r="W820" s="142" t="s">
        <v>3723</v>
      </c>
      <c r="X820" s="142" t="s">
        <v>6492</v>
      </c>
      <c r="Y820" s="142" t="s">
        <v>152</v>
      </c>
      <c r="Z820" s="142" t="s">
        <v>3446</v>
      </c>
      <c r="AA820" s="315" t="s">
        <v>3447</v>
      </c>
      <c r="AB820" s="142" t="s">
        <v>8665</v>
      </c>
      <c r="AC820" s="142" t="s">
        <v>3446</v>
      </c>
      <c r="AD820" s="142" t="s">
        <v>3446</v>
      </c>
      <c r="AE820" s="142" t="s">
        <v>152</v>
      </c>
      <c r="AF820" s="315"/>
      <c r="AH820" s="318" t="s">
        <v>152</v>
      </c>
      <c r="AI820" s="315" t="s">
        <v>3446</v>
      </c>
      <c r="AJ820" s="315" t="s">
        <v>152</v>
      </c>
      <c r="AK820" s="142" t="s">
        <v>152</v>
      </c>
      <c r="AL820" s="142" t="s">
        <v>1787</v>
      </c>
      <c r="AM820" s="316" t="s">
        <v>3724</v>
      </c>
      <c r="AN820" s="142" t="s">
        <v>152</v>
      </c>
      <c r="AO820" s="315" t="s">
        <v>1469</v>
      </c>
      <c r="AP820" s="315" t="s">
        <v>152</v>
      </c>
      <c r="AQ820" s="316"/>
      <c r="AR820" s="142" t="s">
        <v>152</v>
      </c>
      <c r="AS820" s="315" t="s">
        <v>150</v>
      </c>
      <c r="AT820" s="142" t="s">
        <v>152</v>
      </c>
      <c r="AU820" s="316"/>
      <c r="AV820" s="317" t="s">
        <v>152</v>
      </c>
      <c r="AW820" s="142" t="s">
        <v>152</v>
      </c>
    </row>
    <row r="821" spans="1:49" s="142" customFormat="1">
      <c r="A821" s="142" t="s">
        <v>11177</v>
      </c>
      <c r="B821" s="315" t="s">
        <v>11178</v>
      </c>
      <c r="C821" s="142" t="s">
        <v>3444</v>
      </c>
      <c r="D821" s="142" t="s">
        <v>3448</v>
      </c>
      <c r="E821" s="315" t="s">
        <v>11179</v>
      </c>
      <c r="F821" s="315" t="s">
        <v>1789</v>
      </c>
      <c r="G821" s="142" t="s">
        <v>150</v>
      </c>
      <c r="H821" s="316" t="s">
        <v>3445</v>
      </c>
      <c r="I821" s="317">
        <v>16644</v>
      </c>
      <c r="J821" s="317">
        <v>0</v>
      </c>
      <c r="K821" s="317" t="s">
        <v>152</v>
      </c>
      <c r="L821" s="315">
        <v>0</v>
      </c>
      <c r="M821" s="315" t="s">
        <v>152</v>
      </c>
      <c r="N821" s="315" t="s">
        <v>152</v>
      </c>
      <c r="O821" s="315" t="s">
        <v>152</v>
      </c>
      <c r="P821" s="315" t="s">
        <v>13187</v>
      </c>
      <c r="Q821" s="315" t="s">
        <v>152</v>
      </c>
      <c r="R821" s="315" t="s">
        <v>152</v>
      </c>
      <c r="S821" s="315" t="s">
        <v>152</v>
      </c>
      <c r="T821" s="315" t="s">
        <v>152</v>
      </c>
      <c r="U821" s="315" t="s">
        <v>152</v>
      </c>
      <c r="V821" s="315" t="s">
        <v>152</v>
      </c>
      <c r="W821" s="142" t="s">
        <v>11180</v>
      </c>
      <c r="X821" s="142" t="s">
        <v>6492</v>
      </c>
      <c r="Y821" s="142" t="s">
        <v>152</v>
      </c>
      <c r="Z821" s="142" t="s">
        <v>3446</v>
      </c>
      <c r="AA821" s="315" t="s">
        <v>3447</v>
      </c>
      <c r="AB821" s="142" t="s">
        <v>11181</v>
      </c>
      <c r="AC821" s="142" t="s">
        <v>3446</v>
      </c>
      <c r="AD821" s="142" t="s">
        <v>3446</v>
      </c>
      <c r="AE821" s="142" t="s">
        <v>152</v>
      </c>
      <c r="AF821" s="315"/>
      <c r="AH821" s="318" t="s">
        <v>152</v>
      </c>
      <c r="AI821" s="315" t="s">
        <v>3446</v>
      </c>
      <c r="AJ821" s="315" t="s">
        <v>152</v>
      </c>
      <c r="AK821" s="142" t="s">
        <v>152</v>
      </c>
      <c r="AL821" s="142" t="s">
        <v>1787</v>
      </c>
      <c r="AM821" s="316" t="s">
        <v>11182</v>
      </c>
      <c r="AN821" s="142" t="s">
        <v>152</v>
      </c>
      <c r="AO821" s="315" t="s">
        <v>1469</v>
      </c>
      <c r="AP821" s="315" t="s">
        <v>152</v>
      </c>
      <c r="AQ821" s="316"/>
      <c r="AR821" s="142" t="s">
        <v>152</v>
      </c>
      <c r="AS821" s="315" t="s">
        <v>150</v>
      </c>
      <c r="AT821" s="142" t="s">
        <v>152</v>
      </c>
      <c r="AU821" s="316"/>
      <c r="AV821" s="317" t="s">
        <v>152</v>
      </c>
      <c r="AW821" s="142" t="s">
        <v>152</v>
      </c>
    </row>
    <row r="822" spans="1:49" s="142" customFormat="1">
      <c r="A822" s="142" t="s">
        <v>11192</v>
      </c>
      <c r="B822" s="315" t="s">
        <v>320</v>
      </c>
      <c r="C822" s="142" t="s">
        <v>3444</v>
      </c>
      <c r="D822" s="142" t="s">
        <v>3448</v>
      </c>
      <c r="E822" s="315" t="s">
        <v>11193</v>
      </c>
      <c r="F822" s="315" t="s">
        <v>1789</v>
      </c>
      <c r="G822" s="142" t="s">
        <v>1788</v>
      </c>
      <c r="H822" s="316" t="s">
        <v>3445</v>
      </c>
      <c r="I822" s="317">
        <v>24456</v>
      </c>
      <c r="J822" s="317">
        <v>0</v>
      </c>
      <c r="K822" s="317" t="s">
        <v>152</v>
      </c>
      <c r="L822" s="315">
        <v>0</v>
      </c>
      <c r="M822" s="315" t="s">
        <v>152</v>
      </c>
      <c r="N822" s="315" t="s">
        <v>152</v>
      </c>
      <c r="O822" s="315" t="s">
        <v>152</v>
      </c>
      <c r="P822" s="315" t="s">
        <v>13191</v>
      </c>
      <c r="Q822" s="315" t="s">
        <v>152</v>
      </c>
      <c r="R822" s="315" t="s">
        <v>152</v>
      </c>
      <c r="S822" s="315" t="s">
        <v>152</v>
      </c>
      <c r="T822" s="315" t="s">
        <v>152</v>
      </c>
      <c r="U822" s="315" t="s">
        <v>152</v>
      </c>
      <c r="V822" s="315" t="s">
        <v>152</v>
      </c>
      <c r="W822" s="142" t="s">
        <v>3580</v>
      </c>
      <c r="X822" s="142" t="s">
        <v>6492</v>
      </c>
      <c r="Y822" s="142" t="s">
        <v>152</v>
      </c>
      <c r="Z822" s="142" t="s">
        <v>3446</v>
      </c>
      <c r="AA822" s="315" t="s">
        <v>3447</v>
      </c>
      <c r="AB822" s="142" t="s">
        <v>11047</v>
      </c>
      <c r="AC822" s="142" t="s">
        <v>3446</v>
      </c>
      <c r="AD822" s="142" t="s">
        <v>3446</v>
      </c>
      <c r="AE822" s="142" t="s">
        <v>152</v>
      </c>
      <c r="AF822" s="315"/>
      <c r="AH822" s="318" t="s">
        <v>152</v>
      </c>
      <c r="AI822" s="315" t="s">
        <v>3446</v>
      </c>
      <c r="AJ822" s="315" t="s">
        <v>152</v>
      </c>
      <c r="AK822" s="142" t="s">
        <v>152</v>
      </c>
      <c r="AL822" s="142" t="s">
        <v>1787</v>
      </c>
      <c r="AM822" s="316" t="s">
        <v>3581</v>
      </c>
      <c r="AN822" s="142" t="s">
        <v>152</v>
      </c>
      <c r="AO822" s="315" t="s">
        <v>1469</v>
      </c>
      <c r="AP822" s="315" t="s">
        <v>152</v>
      </c>
      <c r="AQ822" s="316"/>
      <c r="AR822" s="142" t="s">
        <v>152</v>
      </c>
      <c r="AS822" s="315" t="s">
        <v>150</v>
      </c>
      <c r="AT822" s="142" t="s">
        <v>152</v>
      </c>
      <c r="AU822" s="316"/>
      <c r="AV822" s="317" t="s">
        <v>152</v>
      </c>
      <c r="AW822" s="142" t="s">
        <v>152</v>
      </c>
    </row>
    <row r="823" spans="1:49" s="142" customFormat="1">
      <c r="A823" s="142" t="s">
        <v>10310</v>
      </c>
      <c r="B823" s="315" t="s">
        <v>321</v>
      </c>
      <c r="C823" s="142" t="s">
        <v>3444</v>
      </c>
      <c r="D823" s="142" t="s">
        <v>3448</v>
      </c>
      <c r="E823" s="315" t="s">
        <v>10311</v>
      </c>
      <c r="F823" s="315" t="s">
        <v>1789</v>
      </c>
      <c r="G823" s="142" t="s">
        <v>1788</v>
      </c>
      <c r="H823" s="316" t="s">
        <v>3445</v>
      </c>
      <c r="I823" s="317">
        <v>26609</v>
      </c>
      <c r="J823" s="317">
        <v>0</v>
      </c>
      <c r="K823" s="317" t="s">
        <v>152</v>
      </c>
      <c r="L823" s="315">
        <v>23</v>
      </c>
      <c r="M823" s="315" t="s">
        <v>152</v>
      </c>
      <c r="N823" s="315" t="s">
        <v>152</v>
      </c>
      <c r="O823" s="315" t="s">
        <v>152</v>
      </c>
      <c r="P823" s="315" t="s">
        <v>12933</v>
      </c>
      <c r="Q823" s="315" t="s">
        <v>152</v>
      </c>
      <c r="R823" s="315" t="s">
        <v>152</v>
      </c>
      <c r="S823" s="315" t="s">
        <v>152</v>
      </c>
      <c r="T823" s="315" t="s">
        <v>152</v>
      </c>
      <c r="U823" s="315" t="s">
        <v>152</v>
      </c>
      <c r="V823" s="315" t="s">
        <v>152</v>
      </c>
      <c r="W823" s="142" t="s">
        <v>3523</v>
      </c>
      <c r="X823" s="142" t="s">
        <v>6493</v>
      </c>
      <c r="Y823" s="142" t="s">
        <v>152</v>
      </c>
      <c r="Z823" s="142" t="s">
        <v>3446</v>
      </c>
      <c r="AA823" s="315" t="s">
        <v>3447</v>
      </c>
      <c r="AB823" s="142" t="s">
        <v>10312</v>
      </c>
      <c r="AC823" s="142" t="s">
        <v>3446</v>
      </c>
      <c r="AD823" s="142" t="s">
        <v>3446</v>
      </c>
      <c r="AE823" s="142" t="s">
        <v>152</v>
      </c>
      <c r="AF823" s="315"/>
      <c r="AH823" s="318" t="s">
        <v>152</v>
      </c>
      <c r="AI823" s="315" t="s">
        <v>3446</v>
      </c>
      <c r="AJ823" s="315" t="s">
        <v>152</v>
      </c>
      <c r="AK823" s="142" t="s">
        <v>152</v>
      </c>
      <c r="AL823" s="142" t="s">
        <v>1787</v>
      </c>
      <c r="AM823" s="316" t="s">
        <v>3524</v>
      </c>
      <c r="AN823" s="142" t="s">
        <v>152</v>
      </c>
      <c r="AO823" s="315" t="s">
        <v>1469</v>
      </c>
      <c r="AP823" s="315" t="s">
        <v>152</v>
      </c>
      <c r="AQ823" s="316"/>
      <c r="AR823" s="142" t="s">
        <v>152</v>
      </c>
      <c r="AS823" s="315" t="s">
        <v>150</v>
      </c>
      <c r="AT823" s="142" t="s">
        <v>152</v>
      </c>
      <c r="AU823" s="316"/>
      <c r="AV823" s="317" t="s">
        <v>152</v>
      </c>
      <c r="AW823" s="142" t="s">
        <v>152</v>
      </c>
    </row>
    <row r="824" spans="1:49" s="142" customFormat="1">
      <c r="A824" s="142" t="s">
        <v>11194</v>
      </c>
      <c r="B824" s="315" t="s">
        <v>322</v>
      </c>
      <c r="C824" s="142" t="s">
        <v>3444</v>
      </c>
      <c r="D824" s="142" t="s">
        <v>3448</v>
      </c>
      <c r="E824" s="315" t="s">
        <v>11195</v>
      </c>
      <c r="F824" s="315" t="s">
        <v>1789</v>
      </c>
      <c r="G824" s="142" t="s">
        <v>1788</v>
      </c>
      <c r="H824" s="316" t="s">
        <v>3445</v>
      </c>
      <c r="I824" s="317">
        <v>20330</v>
      </c>
      <c r="J824" s="317">
        <v>0</v>
      </c>
      <c r="K824" s="317" t="s">
        <v>152</v>
      </c>
      <c r="L824" s="315">
        <v>20</v>
      </c>
      <c r="M824" s="315" t="s">
        <v>152</v>
      </c>
      <c r="N824" s="315" t="s">
        <v>152</v>
      </c>
      <c r="O824" s="315" t="s">
        <v>152</v>
      </c>
      <c r="P824" s="315" t="s">
        <v>13192</v>
      </c>
      <c r="Q824" s="315" t="s">
        <v>152</v>
      </c>
      <c r="R824" s="315" t="s">
        <v>152</v>
      </c>
      <c r="S824" s="315" t="s">
        <v>152</v>
      </c>
      <c r="T824" s="315" t="s">
        <v>152</v>
      </c>
      <c r="U824" s="315" t="s">
        <v>152</v>
      </c>
      <c r="V824" s="315" t="s">
        <v>152</v>
      </c>
      <c r="W824" s="142" t="s">
        <v>3578</v>
      </c>
      <c r="X824" s="142" t="s">
        <v>6492</v>
      </c>
      <c r="Y824" s="142" t="s">
        <v>152</v>
      </c>
      <c r="Z824" s="142" t="s">
        <v>3446</v>
      </c>
      <c r="AA824" s="315" t="s">
        <v>3447</v>
      </c>
      <c r="AB824" s="142" t="s">
        <v>11196</v>
      </c>
      <c r="AC824" s="142" t="s">
        <v>3446</v>
      </c>
      <c r="AD824" s="142" t="s">
        <v>3446</v>
      </c>
      <c r="AE824" s="142" t="s">
        <v>152</v>
      </c>
      <c r="AF824" s="315"/>
      <c r="AH824" s="318" t="s">
        <v>152</v>
      </c>
      <c r="AI824" s="315" t="s">
        <v>3446</v>
      </c>
      <c r="AJ824" s="315" t="s">
        <v>152</v>
      </c>
      <c r="AK824" s="142" t="s">
        <v>152</v>
      </c>
      <c r="AL824" s="142" t="s">
        <v>1787</v>
      </c>
      <c r="AM824" s="316" t="s">
        <v>3579</v>
      </c>
      <c r="AN824" s="142" t="s">
        <v>152</v>
      </c>
      <c r="AO824" s="315" t="s">
        <v>1469</v>
      </c>
      <c r="AP824" s="315" t="s">
        <v>152</v>
      </c>
      <c r="AQ824" s="316"/>
      <c r="AR824" s="142" t="s">
        <v>152</v>
      </c>
      <c r="AS824" s="315" t="s">
        <v>150</v>
      </c>
      <c r="AT824" s="142" t="s">
        <v>152</v>
      </c>
      <c r="AU824" s="316"/>
      <c r="AV824" s="317" t="s">
        <v>152</v>
      </c>
      <c r="AW824" s="142" t="s">
        <v>152</v>
      </c>
    </row>
    <row r="825" spans="1:49" s="142" customFormat="1">
      <c r="A825" s="142" t="s">
        <v>11197</v>
      </c>
      <c r="B825" s="315" t="s">
        <v>323</v>
      </c>
      <c r="C825" s="142" t="s">
        <v>3444</v>
      </c>
      <c r="D825" s="142" t="s">
        <v>3448</v>
      </c>
      <c r="E825" s="315" t="s">
        <v>11198</v>
      </c>
      <c r="F825" s="315" t="s">
        <v>1789</v>
      </c>
      <c r="G825" s="142" t="s">
        <v>1788</v>
      </c>
      <c r="H825" s="316" t="s">
        <v>3445</v>
      </c>
      <c r="I825" s="317">
        <v>25900</v>
      </c>
      <c r="J825" s="317">
        <v>0</v>
      </c>
      <c r="K825" s="317" t="s">
        <v>152</v>
      </c>
      <c r="L825" s="315">
        <v>16</v>
      </c>
      <c r="M825" s="315" t="s">
        <v>152</v>
      </c>
      <c r="N825" s="315" t="s">
        <v>152</v>
      </c>
      <c r="O825" s="315" t="s">
        <v>152</v>
      </c>
      <c r="P825" s="315" t="s">
        <v>13193</v>
      </c>
      <c r="Q825" s="315" t="s">
        <v>152</v>
      </c>
      <c r="R825" s="315" t="s">
        <v>152</v>
      </c>
      <c r="S825" s="315" t="s">
        <v>152</v>
      </c>
      <c r="T825" s="315" t="s">
        <v>152</v>
      </c>
      <c r="U825" s="315" t="s">
        <v>152</v>
      </c>
      <c r="V825" s="315" t="s">
        <v>152</v>
      </c>
      <c r="W825" s="142" t="s">
        <v>3576</v>
      </c>
      <c r="X825" s="142" t="s">
        <v>6492</v>
      </c>
      <c r="Y825" s="142" t="s">
        <v>152</v>
      </c>
      <c r="Z825" s="142" t="s">
        <v>3446</v>
      </c>
      <c r="AA825" s="315" t="s">
        <v>3447</v>
      </c>
      <c r="AB825" s="142" t="s">
        <v>11121</v>
      </c>
      <c r="AC825" s="142" t="s">
        <v>3446</v>
      </c>
      <c r="AD825" s="142" t="s">
        <v>3446</v>
      </c>
      <c r="AE825" s="142" t="s">
        <v>152</v>
      </c>
      <c r="AF825" s="315"/>
      <c r="AH825" s="318" t="s">
        <v>152</v>
      </c>
      <c r="AI825" s="315" t="s">
        <v>3446</v>
      </c>
      <c r="AJ825" s="315" t="s">
        <v>152</v>
      </c>
      <c r="AK825" s="142" t="s">
        <v>152</v>
      </c>
      <c r="AL825" s="142" t="s">
        <v>1787</v>
      </c>
      <c r="AM825" s="316" t="s">
        <v>3577</v>
      </c>
      <c r="AN825" s="142" t="s">
        <v>152</v>
      </c>
      <c r="AO825" s="315" t="s">
        <v>1469</v>
      </c>
      <c r="AP825" s="315" t="s">
        <v>152</v>
      </c>
      <c r="AQ825" s="316"/>
      <c r="AR825" s="142" t="s">
        <v>152</v>
      </c>
      <c r="AS825" s="315" t="s">
        <v>150</v>
      </c>
      <c r="AT825" s="142" t="s">
        <v>152</v>
      </c>
      <c r="AU825" s="316"/>
      <c r="AV825" s="317" t="s">
        <v>152</v>
      </c>
      <c r="AW825" s="142" t="s">
        <v>152</v>
      </c>
    </row>
    <row r="826" spans="1:49" s="142" customFormat="1">
      <c r="A826" s="142" t="s">
        <v>11205</v>
      </c>
      <c r="B826" s="315" t="s">
        <v>324</v>
      </c>
      <c r="C826" s="142" t="s">
        <v>3444</v>
      </c>
      <c r="D826" s="142" t="s">
        <v>3448</v>
      </c>
      <c r="E826" s="315" t="s">
        <v>11206</v>
      </c>
      <c r="F826" s="315" t="s">
        <v>1789</v>
      </c>
      <c r="G826" s="142" t="s">
        <v>1788</v>
      </c>
      <c r="H826" s="316" t="s">
        <v>3445</v>
      </c>
      <c r="I826" s="317">
        <v>30047</v>
      </c>
      <c r="J826" s="317">
        <v>0</v>
      </c>
      <c r="K826" s="317" t="s">
        <v>152</v>
      </c>
      <c r="L826" s="315">
        <v>30</v>
      </c>
      <c r="M826" s="315" t="s">
        <v>152</v>
      </c>
      <c r="N826" s="315" t="s">
        <v>152</v>
      </c>
      <c r="O826" s="315" t="s">
        <v>152</v>
      </c>
      <c r="P826" s="315" t="s">
        <v>13196</v>
      </c>
      <c r="Q826" s="315" t="s">
        <v>152</v>
      </c>
      <c r="R826" s="315" t="s">
        <v>152</v>
      </c>
      <c r="S826" s="315" t="s">
        <v>152</v>
      </c>
      <c r="T826" s="315" t="s">
        <v>152</v>
      </c>
      <c r="U826" s="315" t="s">
        <v>152</v>
      </c>
      <c r="V826" s="315" t="s">
        <v>152</v>
      </c>
      <c r="W826" s="142" t="s">
        <v>3570</v>
      </c>
      <c r="X826" s="142" t="s">
        <v>6492</v>
      </c>
      <c r="Y826" s="142" t="s">
        <v>152</v>
      </c>
      <c r="Z826" s="142" t="s">
        <v>3446</v>
      </c>
      <c r="AA826" s="315" t="s">
        <v>3447</v>
      </c>
      <c r="AB826" s="142" t="s">
        <v>11207</v>
      </c>
      <c r="AC826" s="142" t="s">
        <v>3446</v>
      </c>
      <c r="AD826" s="142" t="s">
        <v>3446</v>
      </c>
      <c r="AE826" s="142" t="s">
        <v>152</v>
      </c>
      <c r="AF826" s="315"/>
      <c r="AH826" s="318" t="s">
        <v>152</v>
      </c>
      <c r="AI826" s="315" t="s">
        <v>3446</v>
      </c>
      <c r="AJ826" s="315" t="s">
        <v>152</v>
      </c>
      <c r="AK826" s="142" t="s">
        <v>152</v>
      </c>
      <c r="AL826" s="142" t="s">
        <v>1787</v>
      </c>
      <c r="AM826" s="316" t="s">
        <v>3571</v>
      </c>
      <c r="AN826" s="142" t="s">
        <v>152</v>
      </c>
      <c r="AO826" s="315" t="s">
        <v>1469</v>
      </c>
      <c r="AP826" s="315" t="s">
        <v>152</v>
      </c>
      <c r="AQ826" s="316"/>
      <c r="AR826" s="142" t="s">
        <v>152</v>
      </c>
      <c r="AS826" s="315" t="s">
        <v>150</v>
      </c>
      <c r="AT826" s="142" t="s">
        <v>152</v>
      </c>
      <c r="AU826" s="316"/>
      <c r="AV826" s="317" t="s">
        <v>152</v>
      </c>
      <c r="AW826" s="142" t="s">
        <v>152</v>
      </c>
    </row>
    <row r="827" spans="1:49" s="142" customFormat="1">
      <c r="A827" s="142" t="s">
        <v>11202</v>
      </c>
      <c r="B827" s="315" t="s">
        <v>325</v>
      </c>
      <c r="C827" s="142" t="s">
        <v>3444</v>
      </c>
      <c r="D827" s="142" t="s">
        <v>3448</v>
      </c>
      <c r="E827" s="315" t="s">
        <v>11203</v>
      </c>
      <c r="F827" s="315" t="s">
        <v>1789</v>
      </c>
      <c r="G827" s="142" t="s">
        <v>1788</v>
      </c>
      <c r="H827" s="316" t="s">
        <v>3445</v>
      </c>
      <c r="I827" s="317">
        <v>25295</v>
      </c>
      <c r="J827" s="317">
        <v>0</v>
      </c>
      <c r="K827" s="317" t="s">
        <v>152</v>
      </c>
      <c r="L827" s="315">
        <v>28</v>
      </c>
      <c r="M827" s="315" t="s">
        <v>152</v>
      </c>
      <c r="N827" s="315" t="s">
        <v>152</v>
      </c>
      <c r="O827" s="315" t="s">
        <v>152</v>
      </c>
      <c r="P827" s="315" t="s">
        <v>13195</v>
      </c>
      <c r="Q827" s="315" t="s">
        <v>152</v>
      </c>
      <c r="R827" s="315" t="s">
        <v>152</v>
      </c>
      <c r="S827" s="315" t="s">
        <v>152</v>
      </c>
      <c r="T827" s="315" t="s">
        <v>152</v>
      </c>
      <c r="U827" s="315" t="s">
        <v>152</v>
      </c>
      <c r="V827" s="315" t="s">
        <v>152</v>
      </c>
      <c r="W827" s="142" t="s">
        <v>3574</v>
      </c>
      <c r="X827" s="142" t="s">
        <v>6492</v>
      </c>
      <c r="Y827" s="142" t="s">
        <v>152</v>
      </c>
      <c r="Z827" s="142" t="s">
        <v>3446</v>
      </c>
      <c r="AA827" s="315" t="s">
        <v>3447</v>
      </c>
      <c r="AB827" s="142" t="s">
        <v>11204</v>
      </c>
      <c r="AC827" s="142" t="s">
        <v>3446</v>
      </c>
      <c r="AD827" s="142" t="s">
        <v>3446</v>
      </c>
      <c r="AE827" s="142" t="s">
        <v>152</v>
      </c>
      <c r="AF827" s="315"/>
      <c r="AH827" s="318" t="s">
        <v>152</v>
      </c>
      <c r="AI827" s="315" t="s">
        <v>3446</v>
      </c>
      <c r="AJ827" s="315" t="s">
        <v>152</v>
      </c>
      <c r="AK827" s="142" t="s">
        <v>152</v>
      </c>
      <c r="AL827" s="142" t="s">
        <v>1787</v>
      </c>
      <c r="AM827" s="316" t="s">
        <v>3575</v>
      </c>
      <c r="AN827" s="142" t="s">
        <v>152</v>
      </c>
      <c r="AO827" s="315" t="s">
        <v>1469</v>
      </c>
      <c r="AP827" s="315" t="s">
        <v>152</v>
      </c>
      <c r="AQ827" s="316"/>
      <c r="AR827" s="142" t="s">
        <v>152</v>
      </c>
      <c r="AS827" s="315" t="s">
        <v>150</v>
      </c>
      <c r="AT827" s="142" t="s">
        <v>152</v>
      </c>
      <c r="AU827" s="316"/>
      <c r="AV827" s="317" t="s">
        <v>152</v>
      </c>
      <c r="AW827" s="142" t="s">
        <v>152</v>
      </c>
    </row>
    <row r="828" spans="1:49" s="142" customFormat="1">
      <c r="A828" s="142" t="s">
        <v>8710</v>
      </c>
      <c r="B828" s="315" t="s">
        <v>326</v>
      </c>
      <c r="C828" s="142" t="s">
        <v>3444</v>
      </c>
      <c r="D828" s="142" t="s">
        <v>3448</v>
      </c>
      <c r="E828" s="315" t="s">
        <v>8711</v>
      </c>
      <c r="F828" s="315" t="s">
        <v>1789</v>
      </c>
      <c r="G828" s="142" t="s">
        <v>1788</v>
      </c>
      <c r="H828" s="316" t="s">
        <v>3445</v>
      </c>
      <c r="I828" s="317">
        <v>26264</v>
      </c>
      <c r="J828" s="317">
        <v>0</v>
      </c>
      <c r="K828" s="317" t="s">
        <v>152</v>
      </c>
      <c r="L828" s="315">
        <v>20</v>
      </c>
      <c r="M828" s="315" t="s">
        <v>152</v>
      </c>
      <c r="N828" s="315" t="s">
        <v>152</v>
      </c>
      <c r="O828" s="315" t="s">
        <v>152</v>
      </c>
      <c r="P828" s="315" t="s">
        <v>12496</v>
      </c>
      <c r="Q828" s="315" t="s">
        <v>152</v>
      </c>
      <c r="R828" s="315" t="s">
        <v>152</v>
      </c>
      <c r="S828" s="315" t="s">
        <v>152</v>
      </c>
      <c r="T828" s="315" t="s">
        <v>152</v>
      </c>
      <c r="U828" s="315" t="s">
        <v>152</v>
      </c>
      <c r="V828" s="315" t="s">
        <v>152</v>
      </c>
      <c r="W828" s="142" t="s">
        <v>3488</v>
      </c>
      <c r="X828" s="142" t="s">
        <v>6493</v>
      </c>
      <c r="Y828" s="142" t="s">
        <v>152</v>
      </c>
      <c r="Z828" s="142" t="s">
        <v>3446</v>
      </c>
      <c r="AA828" s="315" t="s">
        <v>3447</v>
      </c>
      <c r="AB828" s="142" t="s">
        <v>8712</v>
      </c>
      <c r="AC828" s="142" t="s">
        <v>3446</v>
      </c>
      <c r="AD828" s="142" t="s">
        <v>3446</v>
      </c>
      <c r="AE828" s="142" t="s">
        <v>152</v>
      </c>
      <c r="AF828" s="315"/>
      <c r="AH828" s="318" t="s">
        <v>152</v>
      </c>
      <c r="AI828" s="315" t="s">
        <v>3446</v>
      </c>
      <c r="AJ828" s="315" t="s">
        <v>152</v>
      </c>
      <c r="AK828" s="142" t="s">
        <v>152</v>
      </c>
      <c r="AL828" s="142" t="s">
        <v>1787</v>
      </c>
      <c r="AM828" s="316" t="s">
        <v>3489</v>
      </c>
      <c r="AN828" s="142" t="s">
        <v>152</v>
      </c>
      <c r="AO828" s="315" t="s">
        <v>1469</v>
      </c>
      <c r="AP828" s="315" t="s">
        <v>152</v>
      </c>
      <c r="AQ828" s="316"/>
      <c r="AR828" s="142" t="s">
        <v>152</v>
      </c>
      <c r="AS828" s="315" t="s">
        <v>150</v>
      </c>
      <c r="AT828" s="142" t="s">
        <v>152</v>
      </c>
      <c r="AU828" s="316"/>
      <c r="AV828" s="317" t="s">
        <v>152</v>
      </c>
      <c r="AW828" s="142" t="s">
        <v>152</v>
      </c>
    </row>
    <row r="829" spans="1:49" s="142" customFormat="1">
      <c r="A829" s="142" t="s">
        <v>11199</v>
      </c>
      <c r="B829" s="315" t="s">
        <v>327</v>
      </c>
      <c r="C829" s="142" t="s">
        <v>3444</v>
      </c>
      <c r="D829" s="142" t="s">
        <v>3448</v>
      </c>
      <c r="E829" s="315" t="s">
        <v>11200</v>
      </c>
      <c r="F829" s="315" t="s">
        <v>1789</v>
      </c>
      <c r="G829" s="142" t="s">
        <v>1788</v>
      </c>
      <c r="H829" s="316" t="s">
        <v>3445</v>
      </c>
      <c r="I829" s="317">
        <v>25990</v>
      </c>
      <c r="J829" s="317">
        <v>0</v>
      </c>
      <c r="K829" s="317" t="s">
        <v>152</v>
      </c>
      <c r="L829" s="315">
        <v>12</v>
      </c>
      <c r="M829" s="315" t="s">
        <v>152</v>
      </c>
      <c r="N829" s="315" t="s">
        <v>152</v>
      </c>
      <c r="O829" s="315" t="s">
        <v>152</v>
      </c>
      <c r="P829" s="315" t="s">
        <v>13194</v>
      </c>
      <c r="Q829" s="315" t="s">
        <v>152</v>
      </c>
      <c r="R829" s="315" t="s">
        <v>152</v>
      </c>
      <c r="S829" s="315" t="s">
        <v>152</v>
      </c>
      <c r="T829" s="315" t="s">
        <v>152</v>
      </c>
      <c r="U829" s="315" t="s">
        <v>152</v>
      </c>
      <c r="V829" s="315" t="s">
        <v>152</v>
      </c>
      <c r="W829" s="142" t="s">
        <v>3572</v>
      </c>
      <c r="X829" s="142" t="s">
        <v>6492</v>
      </c>
      <c r="Y829" s="142" t="s">
        <v>152</v>
      </c>
      <c r="Z829" s="142" t="s">
        <v>3446</v>
      </c>
      <c r="AA829" s="315" t="s">
        <v>3447</v>
      </c>
      <c r="AB829" s="142" t="s">
        <v>11201</v>
      </c>
      <c r="AC829" s="142" t="s">
        <v>3446</v>
      </c>
      <c r="AD829" s="142" t="s">
        <v>3446</v>
      </c>
      <c r="AE829" s="142" t="s">
        <v>152</v>
      </c>
      <c r="AF829" s="315"/>
      <c r="AH829" s="318" t="s">
        <v>152</v>
      </c>
      <c r="AI829" s="315" t="s">
        <v>3446</v>
      </c>
      <c r="AJ829" s="315" t="s">
        <v>152</v>
      </c>
      <c r="AK829" s="142" t="s">
        <v>152</v>
      </c>
      <c r="AL829" s="142" t="s">
        <v>1787</v>
      </c>
      <c r="AM829" s="316" t="s">
        <v>3573</v>
      </c>
      <c r="AN829" s="142" t="s">
        <v>152</v>
      </c>
      <c r="AO829" s="315" t="s">
        <v>1469</v>
      </c>
      <c r="AP829" s="315" t="s">
        <v>152</v>
      </c>
      <c r="AQ829" s="316"/>
      <c r="AR829" s="142" t="s">
        <v>152</v>
      </c>
      <c r="AS829" s="315" t="s">
        <v>150</v>
      </c>
      <c r="AT829" s="142" t="s">
        <v>152</v>
      </c>
      <c r="AU829" s="316"/>
      <c r="AV829" s="317" t="s">
        <v>152</v>
      </c>
      <c r="AW829" s="142" t="s">
        <v>152</v>
      </c>
    </row>
    <row r="830" spans="1:49" s="142" customFormat="1">
      <c r="A830" s="142" t="s">
        <v>9506</v>
      </c>
      <c r="B830" s="315" t="s">
        <v>183</v>
      </c>
      <c r="C830" s="142" t="s">
        <v>3444</v>
      </c>
      <c r="D830" s="142" t="s">
        <v>3516</v>
      </c>
      <c r="E830" s="315" t="s">
        <v>9507</v>
      </c>
      <c r="F830" s="315" t="s">
        <v>1789</v>
      </c>
      <c r="G830" s="142" t="s">
        <v>150</v>
      </c>
      <c r="H830" s="316" t="s">
        <v>3445</v>
      </c>
      <c r="I830" s="317">
        <v>15429</v>
      </c>
      <c r="J830" s="317">
        <v>0</v>
      </c>
      <c r="K830" s="317" t="s">
        <v>152</v>
      </c>
      <c r="L830" s="315">
        <v>0</v>
      </c>
      <c r="M830" s="315" t="s">
        <v>152</v>
      </c>
      <c r="N830" s="315" t="s">
        <v>152</v>
      </c>
      <c r="O830" s="315" t="s">
        <v>152</v>
      </c>
      <c r="P830" s="315" t="s">
        <v>12683</v>
      </c>
      <c r="Q830" s="315" t="s">
        <v>152</v>
      </c>
      <c r="R830" s="315" t="s">
        <v>152</v>
      </c>
      <c r="S830" s="315" t="s">
        <v>152</v>
      </c>
      <c r="T830" s="315" t="s">
        <v>152</v>
      </c>
      <c r="U830" s="315" t="s">
        <v>152</v>
      </c>
      <c r="V830" s="315" t="s">
        <v>152</v>
      </c>
      <c r="W830" s="142" t="s">
        <v>3923</v>
      </c>
      <c r="X830" s="142" t="s">
        <v>6493</v>
      </c>
      <c r="Y830" s="142" t="s">
        <v>152</v>
      </c>
      <c r="Z830" s="142" t="s">
        <v>3446</v>
      </c>
      <c r="AA830" s="315" t="s">
        <v>3447</v>
      </c>
      <c r="AB830" s="142" t="s">
        <v>9508</v>
      </c>
      <c r="AC830" s="142" t="s">
        <v>3446</v>
      </c>
      <c r="AD830" s="142" t="s">
        <v>3446</v>
      </c>
      <c r="AE830" s="142" t="s">
        <v>152</v>
      </c>
      <c r="AF830" s="315"/>
      <c r="AH830" s="318" t="s">
        <v>152</v>
      </c>
      <c r="AI830" s="315" t="s">
        <v>3446</v>
      </c>
      <c r="AJ830" s="315" t="s">
        <v>152</v>
      </c>
      <c r="AK830" s="142" t="s">
        <v>1275</v>
      </c>
      <c r="AL830" s="142" t="s">
        <v>1787</v>
      </c>
      <c r="AM830" s="316" t="s">
        <v>3924</v>
      </c>
      <c r="AN830" s="142" t="s">
        <v>152</v>
      </c>
      <c r="AO830" s="315" t="s">
        <v>1469</v>
      </c>
      <c r="AP830" s="315" t="s">
        <v>152</v>
      </c>
      <c r="AQ830" s="316"/>
      <c r="AR830" s="142" t="s">
        <v>152</v>
      </c>
      <c r="AS830" s="315" t="s">
        <v>150</v>
      </c>
      <c r="AT830" s="142" t="s">
        <v>152</v>
      </c>
      <c r="AU830" s="316"/>
      <c r="AV830" s="317" t="s">
        <v>152</v>
      </c>
      <c r="AW830" s="142" t="s">
        <v>152</v>
      </c>
    </row>
    <row r="831" spans="1:49" s="142" customFormat="1">
      <c r="A831" s="142" t="s">
        <v>11087</v>
      </c>
      <c r="B831" s="315" t="s">
        <v>186</v>
      </c>
      <c r="C831" s="142" t="s">
        <v>3444</v>
      </c>
      <c r="D831" s="142" t="s">
        <v>3516</v>
      </c>
      <c r="E831" s="315" t="s">
        <v>11088</v>
      </c>
      <c r="F831" s="315" t="s">
        <v>1789</v>
      </c>
      <c r="G831" s="142" t="s">
        <v>1788</v>
      </c>
      <c r="H831" s="316" t="s">
        <v>3445</v>
      </c>
      <c r="I831" s="317">
        <v>21978</v>
      </c>
      <c r="J831" s="317">
        <v>0</v>
      </c>
      <c r="K831" s="317" t="s">
        <v>152</v>
      </c>
      <c r="L831" s="315">
        <v>0</v>
      </c>
      <c r="M831" s="315" t="s">
        <v>152</v>
      </c>
      <c r="N831" s="315" t="s">
        <v>152</v>
      </c>
      <c r="O831" s="315" t="s">
        <v>152</v>
      </c>
      <c r="P831" s="315" t="s">
        <v>13142</v>
      </c>
      <c r="Q831" s="315" t="s">
        <v>152</v>
      </c>
      <c r="R831" s="315" t="s">
        <v>152</v>
      </c>
      <c r="S831" s="315" t="s">
        <v>152</v>
      </c>
      <c r="T831" s="315" t="s">
        <v>152</v>
      </c>
      <c r="U831" s="315" t="s">
        <v>152</v>
      </c>
      <c r="V831" s="315" t="s">
        <v>152</v>
      </c>
      <c r="W831" s="142" t="s">
        <v>3616</v>
      </c>
      <c r="X831" s="142" t="s">
        <v>6492</v>
      </c>
      <c r="Y831" s="142" t="s">
        <v>152</v>
      </c>
      <c r="Z831" s="142" t="s">
        <v>3446</v>
      </c>
      <c r="AA831" s="315" t="s">
        <v>3447</v>
      </c>
      <c r="AB831" s="142" t="s">
        <v>11089</v>
      </c>
      <c r="AC831" s="142" t="s">
        <v>3446</v>
      </c>
      <c r="AD831" s="142" t="s">
        <v>3446</v>
      </c>
      <c r="AE831" s="142" t="s">
        <v>152</v>
      </c>
      <c r="AF831" s="315"/>
      <c r="AH831" s="318" t="s">
        <v>152</v>
      </c>
      <c r="AI831" s="315" t="s">
        <v>3446</v>
      </c>
      <c r="AJ831" s="315" t="s">
        <v>152</v>
      </c>
      <c r="AK831" s="142" t="s">
        <v>152</v>
      </c>
      <c r="AL831" s="142" t="s">
        <v>1787</v>
      </c>
      <c r="AM831" s="316" t="s">
        <v>3617</v>
      </c>
      <c r="AN831" s="142" t="s">
        <v>152</v>
      </c>
      <c r="AO831" s="315" t="s">
        <v>1469</v>
      </c>
      <c r="AP831" s="315" t="s">
        <v>152</v>
      </c>
      <c r="AQ831" s="316"/>
      <c r="AR831" s="142" t="s">
        <v>152</v>
      </c>
      <c r="AS831" s="315" t="s">
        <v>150</v>
      </c>
      <c r="AT831" s="142" t="s">
        <v>152</v>
      </c>
      <c r="AU831" s="316"/>
      <c r="AV831" s="317" t="s">
        <v>152</v>
      </c>
      <c r="AW831" s="142" t="s">
        <v>152</v>
      </c>
    </row>
    <row r="832" spans="1:49" s="142" customFormat="1">
      <c r="A832" s="142" t="s">
        <v>9342</v>
      </c>
      <c r="B832" s="315" t="s">
        <v>190</v>
      </c>
      <c r="C832" s="142" t="s">
        <v>3444</v>
      </c>
      <c r="D832" s="142" t="s">
        <v>3516</v>
      </c>
      <c r="E832" s="315" t="s">
        <v>9343</v>
      </c>
      <c r="F832" s="315" t="s">
        <v>1789</v>
      </c>
      <c r="G832" s="142" t="s">
        <v>150</v>
      </c>
      <c r="H832" s="316" t="s">
        <v>3445</v>
      </c>
      <c r="I832" s="317">
        <v>20638</v>
      </c>
      <c r="J832" s="317">
        <v>0</v>
      </c>
      <c r="K832" s="317" t="s">
        <v>152</v>
      </c>
      <c r="L832" s="315">
        <v>0</v>
      </c>
      <c r="M832" s="315" t="s">
        <v>152</v>
      </c>
      <c r="N832" s="315" t="s">
        <v>152</v>
      </c>
      <c r="O832" s="315" t="s">
        <v>152</v>
      </c>
      <c r="P832" s="315" t="s">
        <v>12643</v>
      </c>
      <c r="Q832" s="315" t="s">
        <v>152</v>
      </c>
      <c r="R832" s="315" t="s">
        <v>152</v>
      </c>
      <c r="S832" s="315" t="s">
        <v>152</v>
      </c>
      <c r="T832" s="315" t="s">
        <v>152</v>
      </c>
      <c r="U832" s="315" t="s">
        <v>152</v>
      </c>
      <c r="V832" s="315" t="s">
        <v>152</v>
      </c>
      <c r="W832" s="142" t="s">
        <v>3860</v>
      </c>
      <c r="X832" s="142" t="s">
        <v>6492</v>
      </c>
      <c r="Y832" s="142" t="s">
        <v>152</v>
      </c>
      <c r="Z832" s="142" t="s">
        <v>3446</v>
      </c>
      <c r="AA832" s="315" t="s">
        <v>3447</v>
      </c>
      <c r="AB832" s="142" t="s">
        <v>9344</v>
      </c>
      <c r="AC832" s="142" t="s">
        <v>3446</v>
      </c>
      <c r="AD832" s="142" t="s">
        <v>3446</v>
      </c>
      <c r="AE832" s="142" t="s">
        <v>152</v>
      </c>
      <c r="AF832" s="315"/>
      <c r="AH832" s="318" t="s">
        <v>152</v>
      </c>
      <c r="AI832" s="315" t="s">
        <v>3446</v>
      </c>
      <c r="AJ832" s="315" t="s">
        <v>152</v>
      </c>
      <c r="AK832" s="142" t="s">
        <v>1281</v>
      </c>
      <c r="AL832" s="142" t="s">
        <v>1787</v>
      </c>
      <c r="AM832" s="316" t="s">
        <v>3861</v>
      </c>
      <c r="AN832" s="142" t="s">
        <v>152</v>
      </c>
      <c r="AO832" s="315" t="s">
        <v>1469</v>
      </c>
      <c r="AP832" s="315" t="s">
        <v>152</v>
      </c>
      <c r="AQ832" s="316"/>
      <c r="AR832" s="142" t="s">
        <v>152</v>
      </c>
      <c r="AS832" s="315" t="s">
        <v>150</v>
      </c>
      <c r="AT832" s="142" t="s">
        <v>152</v>
      </c>
      <c r="AU832" s="316"/>
      <c r="AV832" s="317" t="s">
        <v>152</v>
      </c>
      <c r="AW832" s="142" t="s">
        <v>152</v>
      </c>
    </row>
    <row r="833" spans="1:49" s="142" customFormat="1">
      <c r="A833" s="142" t="s">
        <v>11085</v>
      </c>
      <c r="B833" s="315" t="s">
        <v>4867</v>
      </c>
      <c r="C833" s="142" t="s">
        <v>3444</v>
      </c>
      <c r="D833" s="142" t="s">
        <v>3516</v>
      </c>
      <c r="E833" s="315" t="s">
        <v>11086</v>
      </c>
      <c r="F833" s="315" t="s">
        <v>1789</v>
      </c>
      <c r="G833" s="142" t="s">
        <v>150</v>
      </c>
      <c r="H833" s="316" t="s">
        <v>3445</v>
      </c>
      <c r="I833" s="317">
        <v>25102</v>
      </c>
      <c r="J833" s="317">
        <v>0</v>
      </c>
      <c r="K833" s="317" t="s">
        <v>152</v>
      </c>
      <c r="L833" s="315">
        <v>0</v>
      </c>
      <c r="M833" s="315" t="s">
        <v>152</v>
      </c>
      <c r="N833" s="315" t="s">
        <v>152</v>
      </c>
      <c r="O833" s="315" t="s">
        <v>152</v>
      </c>
      <c r="P833" s="315" t="s">
        <v>13141</v>
      </c>
      <c r="Q833" s="315" t="s">
        <v>152</v>
      </c>
      <c r="R833" s="315" t="s">
        <v>152</v>
      </c>
      <c r="S833" s="315" t="s">
        <v>152</v>
      </c>
      <c r="T833" s="315" t="s">
        <v>152</v>
      </c>
      <c r="U833" s="315" t="s">
        <v>152</v>
      </c>
      <c r="V833" s="315" t="s">
        <v>152</v>
      </c>
      <c r="W833" s="142" t="s">
        <v>5365</v>
      </c>
      <c r="X833" s="142" t="s">
        <v>6493</v>
      </c>
      <c r="Y833" s="142" t="s">
        <v>152</v>
      </c>
      <c r="Z833" s="142" t="s">
        <v>3446</v>
      </c>
      <c r="AA833" s="315" t="s">
        <v>3447</v>
      </c>
      <c r="AB833" s="142" t="s">
        <v>8229</v>
      </c>
      <c r="AC833" s="142" t="s">
        <v>3446</v>
      </c>
      <c r="AD833" s="142" t="s">
        <v>3446</v>
      </c>
      <c r="AE833" s="142" t="s">
        <v>152</v>
      </c>
      <c r="AF833" s="315"/>
      <c r="AH833" s="318" t="s">
        <v>152</v>
      </c>
      <c r="AI833" s="315" t="s">
        <v>3446</v>
      </c>
      <c r="AJ833" s="315" t="s">
        <v>152</v>
      </c>
      <c r="AK833" s="142" t="s">
        <v>152</v>
      </c>
      <c r="AL833" s="142" t="s">
        <v>1787</v>
      </c>
      <c r="AM833" s="316" t="s">
        <v>5366</v>
      </c>
      <c r="AN833" s="142" t="s">
        <v>152</v>
      </c>
      <c r="AO833" s="315" t="s">
        <v>1469</v>
      </c>
      <c r="AP833" s="315" t="s">
        <v>152</v>
      </c>
      <c r="AQ833" s="316"/>
      <c r="AR833" s="142" t="s">
        <v>152</v>
      </c>
      <c r="AS833" s="315" t="s">
        <v>150</v>
      </c>
      <c r="AT833" s="142" t="s">
        <v>152</v>
      </c>
      <c r="AU833" s="316"/>
      <c r="AV833" s="317" t="s">
        <v>152</v>
      </c>
      <c r="AW833" s="142" t="s">
        <v>152</v>
      </c>
    </row>
    <row r="834" spans="1:49" s="142" customFormat="1">
      <c r="A834" s="142" t="s">
        <v>9335</v>
      </c>
      <c r="B834" s="315" t="s">
        <v>4868</v>
      </c>
      <c r="C834" s="142" t="s">
        <v>3444</v>
      </c>
      <c r="D834" s="142" t="s">
        <v>3516</v>
      </c>
      <c r="E834" s="315" t="s">
        <v>9336</v>
      </c>
      <c r="F834" s="315" t="s">
        <v>1789</v>
      </c>
      <c r="G834" s="142" t="s">
        <v>150</v>
      </c>
      <c r="H834" s="316" t="s">
        <v>3445</v>
      </c>
      <c r="I834" s="317">
        <v>25732</v>
      </c>
      <c r="J834" s="317">
        <v>0</v>
      </c>
      <c r="K834" s="317" t="s">
        <v>152</v>
      </c>
      <c r="L834" s="315">
        <v>0</v>
      </c>
      <c r="M834" s="315" t="s">
        <v>152</v>
      </c>
      <c r="N834" s="315" t="s">
        <v>152</v>
      </c>
      <c r="O834" s="315" t="s">
        <v>152</v>
      </c>
      <c r="P834" s="315" t="s">
        <v>12641</v>
      </c>
      <c r="Q834" s="315" t="s">
        <v>152</v>
      </c>
      <c r="R834" s="315" t="s">
        <v>152</v>
      </c>
      <c r="S834" s="315" t="s">
        <v>152</v>
      </c>
      <c r="T834" s="315" t="s">
        <v>152</v>
      </c>
      <c r="U834" s="315" t="s">
        <v>152</v>
      </c>
      <c r="V834" s="315" t="s">
        <v>152</v>
      </c>
      <c r="W834" s="142" t="s">
        <v>9337</v>
      </c>
      <c r="X834" s="142" t="s">
        <v>6492</v>
      </c>
      <c r="Y834" s="142" t="s">
        <v>152</v>
      </c>
      <c r="Z834" s="142" t="s">
        <v>3446</v>
      </c>
      <c r="AA834" s="315" t="s">
        <v>3447</v>
      </c>
      <c r="AC834" s="142" t="s">
        <v>3446</v>
      </c>
      <c r="AD834" s="142" t="s">
        <v>3446</v>
      </c>
      <c r="AE834" s="142" t="s">
        <v>152</v>
      </c>
      <c r="AF834" s="315"/>
      <c r="AH834" s="318" t="s">
        <v>152</v>
      </c>
      <c r="AI834" s="315" t="s">
        <v>3446</v>
      </c>
      <c r="AJ834" s="315" t="s">
        <v>152</v>
      </c>
      <c r="AK834" s="142" t="s">
        <v>1282</v>
      </c>
      <c r="AL834" s="142" t="s">
        <v>1787</v>
      </c>
      <c r="AM834" s="316" t="s">
        <v>9338</v>
      </c>
      <c r="AN834" s="142" t="s">
        <v>152</v>
      </c>
      <c r="AO834" s="315" t="s">
        <v>1469</v>
      </c>
      <c r="AP834" s="315" t="s">
        <v>152</v>
      </c>
      <c r="AQ834" s="316"/>
      <c r="AR834" s="142" t="s">
        <v>152</v>
      </c>
      <c r="AS834" s="315" t="s">
        <v>150</v>
      </c>
      <c r="AT834" s="142" t="s">
        <v>152</v>
      </c>
      <c r="AU834" s="316"/>
      <c r="AV834" s="317" t="s">
        <v>152</v>
      </c>
      <c r="AW834" s="142" t="s">
        <v>152</v>
      </c>
    </row>
    <row r="835" spans="1:49" s="142" customFormat="1">
      <c r="A835" s="142" t="s">
        <v>9517</v>
      </c>
      <c r="B835" s="315" t="s">
        <v>4870</v>
      </c>
      <c r="C835" s="142" t="s">
        <v>3444</v>
      </c>
      <c r="D835" s="142" t="s">
        <v>3516</v>
      </c>
      <c r="E835" s="315" t="s">
        <v>9518</v>
      </c>
      <c r="F835" s="315" t="s">
        <v>1789</v>
      </c>
      <c r="G835" s="142" t="s">
        <v>150</v>
      </c>
      <c r="H835" s="316" t="s">
        <v>3445</v>
      </c>
      <c r="I835" s="317">
        <v>26987</v>
      </c>
      <c r="J835" s="317">
        <v>0</v>
      </c>
      <c r="K835" s="317" t="s">
        <v>152</v>
      </c>
      <c r="L835" s="315">
        <v>0</v>
      </c>
      <c r="M835" s="315" t="s">
        <v>152</v>
      </c>
      <c r="N835" s="315" t="s">
        <v>152</v>
      </c>
      <c r="O835" s="315" t="s">
        <v>152</v>
      </c>
      <c r="P835" s="315" t="s">
        <v>12687</v>
      </c>
      <c r="Q835" s="315" t="s">
        <v>152</v>
      </c>
      <c r="R835" s="315" t="s">
        <v>152</v>
      </c>
      <c r="S835" s="315" t="s">
        <v>152</v>
      </c>
      <c r="T835" s="315" t="s">
        <v>152</v>
      </c>
      <c r="U835" s="315" t="s">
        <v>152</v>
      </c>
      <c r="V835" s="315" t="s">
        <v>152</v>
      </c>
      <c r="W835" s="142" t="s">
        <v>5672</v>
      </c>
      <c r="X835" s="142" t="s">
        <v>6492</v>
      </c>
      <c r="Y835" s="142" t="s">
        <v>152</v>
      </c>
      <c r="Z835" s="142" t="s">
        <v>3446</v>
      </c>
      <c r="AA835" s="315" t="s">
        <v>3447</v>
      </c>
      <c r="AB835" s="142" t="s">
        <v>9519</v>
      </c>
      <c r="AC835" s="142" t="s">
        <v>3446</v>
      </c>
      <c r="AD835" s="142" t="s">
        <v>3446</v>
      </c>
      <c r="AE835" s="142" t="s">
        <v>152</v>
      </c>
      <c r="AF835" s="315"/>
      <c r="AH835" s="318" t="s">
        <v>152</v>
      </c>
      <c r="AI835" s="315" t="s">
        <v>3446</v>
      </c>
      <c r="AJ835" s="315" t="s">
        <v>152</v>
      </c>
      <c r="AK835" s="142" t="s">
        <v>1291</v>
      </c>
      <c r="AL835" s="142" t="s">
        <v>1787</v>
      </c>
      <c r="AM835" s="316" t="s">
        <v>5673</v>
      </c>
      <c r="AN835" s="142" t="s">
        <v>152</v>
      </c>
      <c r="AO835" s="315" t="s">
        <v>1469</v>
      </c>
      <c r="AP835" s="315" t="s">
        <v>152</v>
      </c>
      <c r="AQ835" s="316"/>
      <c r="AR835" s="142" t="s">
        <v>152</v>
      </c>
      <c r="AS835" s="315" t="s">
        <v>150</v>
      </c>
      <c r="AT835" s="142" t="s">
        <v>152</v>
      </c>
      <c r="AU835" s="316"/>
      <c r="AV835" s="317" t="s">
        <v>152</v>
      </c>
      <c r="AW835" s="142" t="s">
        <v>152</v>
      </c>
    </row>
    <row r="836" spans="1:49" s="142" customFormat="1">
      <c r="A836" s="142" t="s">
        <v>9503</v>
      </c>
      <c r="B836" s="315" t="s">
        <v>4961</v>
      </c>
      <c r="C836" s="142" t="s">
        <v>3444</v>
      </c>
      <c r="D836" s="142" t="s">
        <v>3690</v>
      </c>
      <c r="E836" s="315" t="s">
        <v>9504</v>
      </c>
      <c r="F836" s="315" t="s">
        <v>1789</v>
      </c>
      <c r="G836" s="142" t="s">
        <v>1788</v>
      </c>
      <c r="H836" s="316" t="s">
        <v>3445</v>
      </c>
      <c r="I836" s="317">
        <v>12065</v>
      </c>
      <c r="J836" s="317">
        <v>0</v>
      </c>
      <c r="K836" s="317" t="s">
        <v>152</v>
      </c>
      <c r="L836" s="315">
        <v>16</v>
      </c>
      <c r="M836" s="315" t="s">
        <v>152</v>
      </c>
      <c r="N836" s="315" t="s">
        <v>152</v>
      </c>
      <c r="O836" s="315" t="s">
        <v>152</v>
      </c>
      <c r="P836" s="315" t="s">
        <v>12682</v>
      </c>
      <c r="Q836" s="315" t="s">
        <v>152</v>
      </c>
      <c r="R836" s="315" t="s">
        <v>152</v>
      </c>
      <c r="S836" s="315" t="s">
        <v>152</v>
      </c>
      <c r="T836" s="315" t="s">
        <v>152</v>
      </c>
      <c r="U836" s="315" t="s">
        <v>152</v>
      </c>
      <c r="V836" s="315" t="s">
        <v>152</v>
      </c>
      <c r="W836" s="142" t="s">
        <v>5675</v>
      </c>
      <c r="X836" s="142" t="s">
        <v>6493</v>
      </c>
      <c r="Y836" s="142" t="s">
        <v>152</v>
      </c>
      <c r="Z836" s="142" t="s">
        <v>3446</v>
      </c>
      <c r="AA836" s="315" t="s">
        <v>3447</v>
      </c>
      <c r="AB836" s="142" t="s">
        <v>9505</v>
      </c>
      <c r="AC836" s="142" t="s">
        <v>3446</v>
      </c>
      <c r="AD836" s="142" t="s">
        <v>3446</v>
      </c>
      <c r="AE836" s="142" t="s">
        <v>152</v>
      </c>
      <c r="AF836" s="315"/>
      <c r="AH836" s="318" t="s">
        <v>152</v>
      </c>
      <c r="AI836" s="315" t="s">
        <v>3446</v>
      </c>
      <c r="AJ836" s="315" t="s">
        <v>152</v>
      </c>
      <c r="AK836" s="142" t="s">
        <v>1248</v>
      </c>
      <c r="AL836" s="142" t="s">
        <v>1787</v>
      </c>
      <c r="AM836" s="316" t="s">
        <v>7714</v>
      </c>
      <c r="AN836" s="142" t="s">
        <v>152</v>
      </c>
      <c r="AO836" s="315" t="s">
        <v>1469</v>
      </c>
      <c r="AP836" s="315" t="s">
        <v>152</v>
      </c>
      <c r="AQ836" s="316"/>
      <c r="AR836" s="142" t="s">
        <v>152</v>
      </c>
      <c r="AS836" s="315" t="s">
        <v>150</v>
      </c>
      <c r="AT836" s="142" t="s">
        <v>152</v>
      </c>
      <c r="AU836" s="316"/>
      <c r="AV836" s="317" t="s">
        <v>152</v>
      </c>
      <c r="AW836" s="142" t="s">
        <v>152</v>
      </c>
    </row>
    <row r="837" spans="1:49" s="142" customFormat="1">
      <c r="A837" s="142" t="s">
        <v>11740</v>
      </c>
      <c r="B837" s="315" t="s">
        <v>4871</v>
      </c>
      <c r="C837" s="142" t="s">
        <v>3444</v>
      </c>
      <c r="D837" s="142" t="s">
        <v>3516</v>
      </c>
      <c r="E837" s="315" t="s">
        <v>11741</v>
      </c>
      <c r="F837" s="315" t="s">
        <v>1789</v>
      </c>
      <c r="G837" s="142" t="s">
        <v>1788</v>
      </c>
      <c r="H837" s="316" t="s">
        <v>3445</v>
      </c>
      <c r="I837" s="317">
        <v>17625</v>
      </c>
      <c r="J837" s="317">
        <v>0</v>
      </c>
      <c r="K837" s="317" t="s">
        <v>152</v>
      </c>
      <c r="L837" s="315">
        <v>0</v>
      </c>
      <c r="M837" s="315" t="s">
        <v>152</v>
      </c>
      <c r="N837" s="315" t="s">
        <v>152</v>
      </c>
      <c r="O837" s="315" t="s">
        <v>152</v>
      </c>
      <c r="P837" s="315" t="s">
        <v>13305</v>
      </c>
      <c r="Q837" s="315" t="s">
        <v>152</v>
      </c>
      <c r="R837" s="315" t="s">
        <v>152</v>
      </c>
      <c r="S837" s="315" t="s">
        <v>152</v>
      </c>
      <c r="T837" s="315" t="s">
        <v>152</v>
      </c>
      <c r="U837" s="315" t="s">
        <v>152</v>
      </c>
      <c r="V837" s="315" t="s">
        <v>152</v>
      </c>
      <c r="W837" s="142" t="s">
        <v>5608</v>
      </c>
      <c r="X837" s="142" t="s">
        <v>6493</v>
      </c>
      <c r="Y837" s="142" t="s">
        <v>152</v>
      </c>
      <c r="Z837" s="142" t="s">
        <v>3446</v>
      </c>
      <c r="AA837" s="315" t="s">
        <v>3447</v>
      </c>
      <c r="AB837" s="142" t="s">
        <v>11742</v>
      </c>
      <c r="AC837" s="142" t="s">
        <v>3446</v>
      </c>
      <c r="AD837" s="142" t="s">
        <v>3446</v>
      </c>
      <c r="AE837" s="142" t="s">
        <v>152</v>
      </c>
      <c r="AF837" s="315"/>
      <c r="AH837" s="318" t="s">
        <v>152</v>
      </c>
      <c r="AI837" s="315" t="s">
        <v>3446</v>
      </c>
      <c r="AJ837" s="315" t="s">
        <v>152</v>
      </c>
      <c r="AK837" s="142" t="s">
        <v>1306</v>
      </c>
      <c r="AL837" s="142" t="s">
        <v>152</v>
      </c>
      <c r="AM837" s="316" t="s">
        <v>152</v>
      </c>
      <c r="AN837" s="142" t="s">
        <v>152</v>
      </c>
      <c r="AO837" s="315" t="s">
        <v>1469</v>
      </c>
      <c r="AP837" s="315" t="s">
        <v>152</v>
      </c>
      <c r="AQ837" s="316"/>
      <c r="AR837" s="142" t="s">
        <v>152</v>
      </c>
      <c r="AS837" s="315" t="s">
        <v>150</v>
      </c>
      <c r="AT837" s="142" t="s">
        <v>152</v>
      </c>
      <c r="AU837" s="316"/>
      <c r="AV837" s="317" t="s">
        <v>152</v>
      </c>
      <c r="AW837" s="142" t="s">
        <v>152</v>
      </c>
    </row>
    <row r="838" spans="1:49" s="142" customFormat="1">
      <c r="A838" s="142" t="s">
        <v>11752</v>
      </c>
      <c r="B838" s="315" t="s">
        <v>4872</v>
      </c>
      <c r="C838" s="142" t="s">
        <v>3444</v>
      </c>
      <c r="D838" s="142" t="s">
        <v>3516</v>
      </c>
      <c r="E838" s="315" t="s">
        <v>11753</v>
      </c>
      <c r="F838" s="315" t="s">
        <v>1789</v>
      </c>
      <c r="G838" s="142" t="s">
        <v>150</v>
      </c>
      <c r="H838" s="316" t="s">
        <v>3445</v>
      </c>
      <c r="I838" s="317">
        <v>13575</v>
      </c>
      <c r="J838" s="317">
        <v>0</v>
      </c>
      <c r="K838" s="317" t="s">
        <v>152</v>
      </c>
      <c r="L838" s="315">
        <v>0</v>
      </c>
      <c r="M838" s="315" t="s">
        <v>152</v>
      </c>
      <c r="N838" s="315" t="s">
        <v>152</v>
      </c>
      <c r="O838" s="315" t="s">
        <v>152</v>
      </c>
      <c r="P838" s="315" t="s">
        <v>13309</v>
      </c>
      <c r="Q838" s="315" t="s">
        <v>152</v>
      </c>
      <c r="R838" s="315" t="s">
        <v>152</v>
      </c>
      <c r="S838" s="315" t="s">
        <v>152</v>
      </c>
      <c r="T838" s="315" t="s">
        <v>152</v>
      </c>
      <c r="U838" s="315" t="s">
        <v>152</v>
      </c>
      <c r="V838" s="315" t="s">
        <v>152</v>
      </c>
      <c r="W838" s="142" t="s">
        <v>5603</v>
      </c>
      <c r="X838" s="142" t="s">
        <v>6493</v>
      </c>
      <c r="Y838" s="142" t="s">
        <v>152</v>
      </c>
      <c r="Z838" s="142" t="s">
        <v>3446</v>
      </c>
      <c r="AA838" s="315" t="s">
        <v>3447</v>
      </c>
      <c r="AB838" s="142" t="s">
        <v>11754</v>
      </c>
      <c r="AC838" s="142" t="s">
        <v>3446</v>
      </c>
      <c r="AD838" s="142" t="s">
        <v>3446</v>
      </c>
      <c r="AE838" s="142" t="s">
        <v>152</v>
      </c>
      <c r="AF838" s="315"/>
      <c r="AH838" s="318" t="s">
        <v>152</v>
      </c>
      <c r="AI838" s="315" t="s">
        <v>3446</v>
      </c>
      <c r="AJ838" s="315" t="s">
        <v>152</v>
      </c>
      <c r="AK838" s="142" t="s">
        <v>1251</v>
      </c>
      <c r="AL838" s="142" t="s">
        <v>152</v>
      </c>
      <c r="AM838" s="316" t="s">
        <v>152</v>
      </c>
      <c r="AN838" s="142" t="s">
        <v>152</v>
      </c>
      <c r="AO838" s="315" t="s">
        <v>1469</v>
      </c>
      <c r="AP838" s="315" t="s">
        <v>152</v>
      </c>
      <c r="AQ838" s="316"/>
      <c r="AR838" s="142" t="s">
        <v>152</v>
      </c>
      <c r="AS838" s="315" t="s">
        <v>150</v>
      </c>
      <c r="AT838" s="142" t="s">
        <v>152</v>
      </c>
      <c r="AU838" s="316"/>
      <c r="AV838" s="317" t="s">
        <v>152</v>
      </c>
      <c r="AW838" s="142" t="s">
        <v>152</v>
      </c>
    </row>
    <row r="839" spans="1:49" s="142" customFormat="1">
      <c r="A839" s="142" t="s">
        <v>9494</v>
      </c>
      <c r="B839" s="315" t="s">
        <v>4962</v>
      </c>
      <c r="C839" s="142" t="s">
        <v>3444</v>
      </c>
      <c r="D839" s="142" t="s">
        <v>3690</v>
      </c>
      <c r="E839" s="315" t="s">
        <v>9495</v>
      </c>
      <c r="F839" s="315" t="s">
        <v>1789</v>
      </c>
      <c r="G839" s="142" t="s">
        <v>1788</v>
      </c>
      <c r="H839" s="316" t="s">
        <v>3445</v>
      </c>
      <c r="I839" s="317">
        <v>13518</v>
      </c>
      <c r="J839" s="317">
        <v>0</v>
      </c>
      <c r="K839" s="317" t="s">
        <v>152</v>
      </c>
      <c r="L839" s="315">
        <v>0</v>
      </c>
      <c r="M839" s="315" t="s">
        <v>152</v>
      </c>
      <c r="N839" s="315" t="s">
        <v>152</v>
      </c>
      <c r="O839" s="315" t="s">
        <v>152</v>
      </c>
      <c r="P839" s="315" t="s">
        <v>12679</v>
      </c>
      <c r="Q839" s="315" t="s">
        <v>152</v>
      </c>
      <c r="R839" s="315" t="s">
        <v>152</v>
      </c>
      <c r="S839" s="315" t="s">
        <v>152</v>
      </c>
      <c r="T839" s="315" t="s">
        <v>152</v>
      </c>
      <c r="U839" s="315" t="s">
        <v>152</v>
      </c>
      <c r="V839" s="315" t="s">
        <v>152</v>
      </c>
      <c r="W839" s="142" t="s">
        <v>5679</v>
      </c>
      <c r="X839" s="142" t="s">
        <v>6492</v>
      </c>
      <c r="Y839" s="142" t="s">
        <v>152</v>
      </c>
      <c r="Z839" s="142" t="s">
        <v>3446</v>
      </c>
      <c r="AA839" s="315" t="s">
        <v>3447</v>
      </c>
      <c r="AB839" s="142" t="s">
        <v>9496</v>
      </c>
      <c r="AC839" s="142" t="s">
        <v>3446</v>
      </c>
      <c r="AD839" s="142" t="s">
        <v>3446</v>
      </c>
      <c r="AE839" s="142" t="s">
        <v>152</v>
      </c>
      <c r="AF839" s="315"/>
      <c r="AH839" s="318" t="s">
        <v>152</v>
      </c>
      <c r="AI839" s="315" t="s">
        <v>3446</v>
      </c>
      <c r="AJ839" s="315" t="s">
        <v>152</v>
      </c>
      <c r="AK839" s="142" t="s">
        <v>1264</v>
      </c>
      <c r="AL839" s="142" t="s">
        <v>152</v>
      </c>
      <c r="AM839" s="316" t="s">
        <v>152</v>
      </c>
      <c r="AN839" s="142" t="s">
        <v>152</v>
      </c>
      <c r="AO839" s="315" t="s">
        <v>1469</v>
      </c>
      <c r="AP839" s="315" t="s">
        <v>152</v>
      </c>
      <c r="AQ839" s="316"/>
      <c r="AR839" s="142" t="s">
        <v>152</v>
      </c>
      <c r="AS839" s="315" t="s">
        <v>150</v>
      </c>
      <c r="AT839" s="142" t="s">
        <v>152</v>
      </c>
      <c r="AU839" s="316"/>
      <c r="AV839" s="317" t="s">
        <v>152</v>
      </c>
      <c r="AW839" s="142" t="s">
        <v>152</v>
      </c>
    </row>
    <row r="840" spans="1:49" s="142" customFormat="1">
      <c r="A840" s="142" t="s">
        <v>9500</v>
      </c>
      <c r="B840" s="315" t="s">
        <v>4875</v>
      </c>
      <c r="C840" s="142" t="s">
        <v>3444</v>
      </c>
      <c r="D840" s="142" t="s">
        <v>3690</v>
      </c>
      <c r="E840" s="315" t="s">
        <v>9501</v>
      </c>
      <c r="F840" s="315" t="s">
        <v>1789</v>
      </c>
      <c r="G840" s="142" t="s">
        <v>1788</v>
      </c>
      <c r="H840" s="316" t="s">
        <v>3445</v>
      </c>
      <c r="I840" s="317">
        <v>19316</v>
      </c>
      <c r="J840" s="317">
        <v>0</v>
      </c>
      <c r="K840" s="317" t="s">
        <v>152</v>
      </c>
      <c r="L840" s="315">
        <v>0</v>
      </c>
      <c r="M840" s="315" t="s">
        <v>152</v>
      </c>
      <c r="N840" s="315" t="s">
        <v>152</v>
      </c>
      <c r="O840" s="315" t="s">
        <v>152</v>
      </c>
      <c r="P840" s="315" t="s">
        <v>12681</v>
      </c>
      <c r="Q840" s="315" t="s">
        <v>152</v>
      </c>
      <c r="R840" s="315" t="s">
        <v>152</v>
      </c>
      <c r="S840" s="315" t="s">
        <v>152</v>
      </c>
      <c r="T840" s="315" t="s">
        <v>152</v>
      </c>
      <c r="U840" s="315" t="s">
        <v>152</v>
      </c>
      <c r="V840" s="315" t="s">
        <v>152</v>
      </c>
      <c r="W840" s="142" t="s">
        <v>5676</v>
      </c>
      <c r="X840" s="142" t="s">
        <v>6492</v>
      </c>
      <c r="Y840" s="142" t="s">
        <v>152</v>
      </c>
      <c r="Z840" s="142" t="s">
        <v>3446</v>
      </c>
      <c r="AA840" s="315" t="s">
        <v>3447</v>
      </c>
      <c r="AB840" s="142" t="s">
        <v>9502</v>
      </c>
      <c r="AC840" s="142" t="s">
        <v>3446</v>
      </c>
      <c r="AD840" s="142" t="s">
        <v>3446</v>
      </c>
      <c r="AE840" s="142" t="s">
        <v>152</v>
      </c>
      <c r="AF840" s="315"/>
      <c r="AH840" s="318" t="s">
        <v>152</v>
      </c>
      <c r="AI840" s="315" t="s">
        <v>3446</v>
      </c>
      <c r="AJ840" s="315" t="s">
        <v>152</v>
      </c>
      <c r="AK840" s="142" t="s">
        <v>1307</v>
      </c>
      <c r="AL840" s="142" t="s">
        <v>152</v>
      </c>
      <c r="AM840" s="316" t="s">
        <v>152</v>
      </c>
      <c r="AN840" s="142" t="s">
        <v>152</v>
      </c>
      <c r="AO840" s="315" t="s">
        <v>1469</v>
      </c>
      <c r="AP840" s="315" t="s">
        <v>152</v>
      </c>
      <c r="AQ840" s="316"/>
      <c r="AR840" s="142" t="s">
        <v>152</v>
      </c>
      <c r="AS840" s="315" t="s">
        <v>150</v>
      </c>
      <c r="AT840" s="142" t="s">
        <v>152</v>
      </c>
      <c r="AU840" s="316"/>
      <c r="AV840" s="317" t="s">
        <v>152</v>
      </c>
      <c r="AW840" s="142" t="s">
        <v>152</v>
      </c>
    </row>
    <row r="841" spans="1:49" s="142" customFormat="1">
      <c r="A841" s="142" t="s">
        <v>11746</v>
      </c>
      <c r="B841" s="315" t="s">
        <v>4879</v>
      </c>
      <c r="C841" s="142" t="s">
        <v>3444</v>
      </c>
      <c r="D841" s="142" t="s">
        <v>3516</v>
      </c>
      <c r="E841" s="315" t="s">
        <v>11747</v>
      </c>
      <c r="F841" s="315" t="s">
        <v>1789</v>
      </c>
      <c r="G841" s="142" t="s">
        <v>150</v>
      </c>
      <c r="H841" s="316" t="s">
        <v>3445</v>
      </c>
      <c r="I841" s="317">
        <v>26318</v>
      </c>
      <c r="J841" s="317">
        <v>0</v>
      </c>
      <c r="K841" s="317" t="s">
        <v>152</v>
      </c>
      <c r="L841" s="315">
        <v>0</v>
      </c>
      <c r="M841" s="315" t="s">
        <v>152</v>
      </c>
      <c r="N841" s="315" t="s">
        <v>152</v>
      </c>
      <c r="O841" s="315" t="s">
        <v>152</v>
      </c>
      <c r="P841" s="315" t="s">
        <v>13307</v>
      </c>
      <c r="Q841" s="315" t="s">
        <v>152</v>
      </c>
      <c r="R841" s="315" t="s">
        <v>152</v>
      </c>
      <c r="S841" s="315" t="s">
        <v>152</v>
      </c>
      <c r="T841" s="315" t="s">
        <v>152</v>
      </c>
      <c r="U841" s="315" t="s">
        <v>152</v>
      </c>
      <c r="V841" s="315" t="s">
        <v>152</v>
      </c>
      <c r="W841" s="142" t="s">
        <v>5604</v>
      </c>
      <c r="X841" s="142" t="s">
        <v>6492</v>
      </c>
      <c r="Y841" s="142" t="s">
        <v>152</v>
      </c>
      <c r="Z841" s="142" t="s">
        <v>3446</v>
      </c>
      <c r="AA841" s="315" t="s">
        <v>3447</v>
      </c>
      <c r="AB841" s="142" t="s">
        <v>11748</v>
      </c>
      <c r="AC841" s="142" t="s">
        <v>3446</v>
      </c>
      <c r="AD841" s="142" t="s">
        <v>3446</v>
      </c>
      <c r="AE841" s="142" t="s">
        <v>152</v>
      </c>
      <c r="AF841" s="315"/>
      <c r="AH841" s="318" t="s">
        <v>152</v>
      </c>
      <c r="AI841" s="315" t="s">
        <v>3446</v>
      </c>
      <c r="AJ841" s="315" t="s">
        <v>152</v>
      </c>
      <c r="AK841" s="142" t="s">
        <v>1308</v>
      </c>
      <c r="AL841" s="142" t="s">
        <v>152</v>
      </c>
      <c r="AM841" s="316" t="s">
        <v>152</v>
      </c>
      <c r="AN841" s="142" t="s">
        <v>152</v>
      </c>
      <c r="AO841" s="315" t="s">
        <v>1469</v>
      </c>
      <c r="AP841" s="315" t="s">
        <v>152</v>
      </c>
      <c r="AQ841" s="316"/>
      <c r="AR841" s="142" t="s">
        <v>152</v>
      </c>
      <c r="AS841" s="315" t="s">
        <v>150</v>
      </c>
      <c r="AT841" s="142" t="s">
        <v>152</v>
      </c>
      <c r="AU841" s="316"/>
      <c r="AV841" s="317" t="s">
        <v>152</v>
      </c>
      <c r="AW841" s="142" t="s">
        <v>152</v>
      </c>
    </row>
    <row r="842" spans="1:49" s="142" customFormat="1">
      <c r="A842" s="142" t="s">
        <v>8400</v>
      </c>
      <c r="B842" s="315" t="s">
        <v>4880</v>
      </c>
      <c r="C842" s="142" t="s">
        <v>3444</v>
      </c>
      <c r="D842" s="142" t="s">
        <v>3516</v>
      </c>
      <c r="E842" s="315" t="s">
        <v>8401</v>
      </c>
      <c r="F842" s="315" t="s">
        <v>1789</v>
      </c>
      <c r="G842" s="142" t="s">
        <v>150</v>
      </c>
      <c r="H842" s="316" t="s">
        <v>3445</v>
      </c>
      <c r="I842" s="317">
        <v>30887</v>
      </c>
      <c r="J842" s="317">
        <v>0</v>
      </c>
      <c r="K842" s="317" t="s">
        <v>152</v>
      </c>
      <c r="L842" s="315">
        <v>0</v>
      </c>
      <c r="M842" s="315" t="s">
        <v>152</v>
      </c>
      <c r="N842" s="315" t="s">
        <v>152</v>
      </c>
      <c r="O842" s="315" t="s">
        <v>152</v>
      </c>
      <c r="P842" s="315" t="s">
        <v>12408</v>
      </c>
      <c r="Q842" s="315" t="s">
        <v>152</v>
      </c>
      <c r="R842" s="315" t="s">
        <v>152</v>
      </c>
      <c r="S842" s="315" t="s">
        <v>152</v>
      </c>
      <c r="T842" s="315" t="s">
        <v>152</v>
      </c>
      <c r="U842" s="315" t="s">
        <v>152</v>
      </c>
      <c r="V842" s="315" t="s">
        <v>152</v>
      </c>
      <c r="W842" s="142" t="s">
        <v>5749</v>
      </c>
      <c r="X842" s="142" t="s">
        <v>6492</v>
      </c>
      <c r="Y842" s="142" t="s">
        <v>152</v>
      </c>
      <c r="Z842" s="142" t="s">
        <v>3446</v>
      </c>
      <c r="AA842" s="315" t="s">
        <v>3447</v>
      </c>
      <c r="AB842" s="142" t="s">
        <v>8402</v>
      </c>
      <c r="AC842" s="142" t="s">
        <v>3446</v>
      </c>
      <c r="AD842" s="142" t="s">
        <v>3446</v>
      </c>
      <c r="AE842" s="142" t="s">
        <v>152</v>
      </c>
      <c r="AF842" s="315"/>
      <c r="AH842" s="318" t="s">
        <v>152</v>
      </c>
      <c r="AI842" s="315" t="s">
        <v>3446</v>
      </c>
      <c r="AJ842" s="315" t="s">
        <v>152</v>
      </c>
      <c r="AK842" s="142" t="s">
        <v>1257</v>
      </c>
      <c r="AL842" s="142" t="s">
        <v>152</v>
      </c>
      <c r="AM842" s="316" t="s">
        <v>152</v>
      </c>
      <c r="AN842" s="142" t="s">
        <v>152</v>
      </c>
      <c r="AO842" s="315" t="s">
        <v>1469</v>
      </c>
      <c r="AP842" s="315" t="s">
        <v>152</v>
      </c>
      <c r="AQ842" s="316"/>
      <c r="AR842" s="142" t="s">
        <v>152</v>
      </c>
      <c r="AS842" s="315" t="s">
        <v>150</v>
      </c>
      <c r="AT842" s="142" t="s">
        <v>152</v>
      </c>
      <c r="AU842" s="316"/>
      <c r="AV842" s="317" t="s">
        <v>152</v>
      </c>
      <c r="AW842" s="142" t="s">
        <v>152</v>
      </c>
    </row>
    <row r="843" spans="1:49" s="142" customFormat="1">
      <c r="A843" s="142" t="s">
        <v>8657</v>
      </c>
      <c r="B843" s="315" t="s">
        <v>4884</v>
      </c>
      <c r="C843" s="142" t="s">
        <v>3444</v>
      </c>
      <c r="D843" s="142" t="s">
        <v>3516</v>
      </c>
      <c r="E843" s="315" t="s">
        <v>8658</v>
      </c>
      <c r="F843" s="315" t="s">
        <v>1789</v>
      </c>
      <c r="G843" s="142" t="s">
        <v>150</v>
      </c>
      <c r="H843" s="316" t="s">
        <v>3445</v>
      </c>
      <c r="I843" s="317">
        <v>26331</v>
      </c>
      <c r="J843" s="317">
        <v>0</v>
      </c>
      <c r="K843" s="317" t="s">
        <v>152</v>
      </c>
      <c r="L843" s="315">
        <v>0</v>
      </c>
      <c r="M843" s="315" t="s">
        <v>152</v>
      </c>
      <c r="N843" s="315" t="s">
        <v>152</v>
      </c>
      <c r="O843" s="315" t="s">
        <v>152</v>
      </c>
      <c r="P843" s="315" t="s">
        <v>12471</v>
      </c>
      <c r="Q843" s="315" t="s">
        <v>152</v>
      </c>
      <c r="R843" s="315" t="s">
        <v>152</v>
      </c>
      <c r="S843" s="315" t="s">
        <v>152</v>
      </c>
      <c r="T843" s="315" t="s">
        <v>152</v>
      </c>
      <c r="U843" s="315" t="s">
        <v>152</v>
      </c>
      <c r="V843" s="315" t="s">
        <v>152</v>
      </c>
      <c r="W843" s="142" t="s">
        <v>5309</v>
      </c>
      <c r="X843" s="142" t="s">
        <v>6492</v>
      </c>
      <c r="Y843" s="142" t="s">
        <v>152</v>
      </c>
      <c r="Z843" s="142" t="s">
        <v>3446</v>
      </c>
      <c r="AA843" s="315" t="s">
        <v>3447</v>
      </c>
      <c r="AB843" s="142" t="s">
        <v>8659</v>
      </c>
      <c r="AC843" s="142" t="s">
        <v>3446</v>
      </c>
      <c r="AD843" s="142" t="s">
        <v>3446</v>
      </c>
      <c r="AE843" s="142" t="s">
        <v>152</v>
      </c>
      <c r="AF843" s="315"/>
      <c r="AH843" s="318" t="s">
        <v>152</v>
      </c>
      <c r="AI843" s="315" t="s">
        <v>3446</v>
      </c>
      <c r="AJ843" s="315" t="s">
        <v>152</v>
      </c>
      <c r="AK843" s="142" t="s">
        <v>152</v>
      </c>
      <c r="AL843" s="142" t="s">
        <v>1787</v>
      </c>
      <c r="AM843" s="316" t="s">
        <v>5310</v>
      </c>
      <c r="AN843" s="142" t="s">
        <v>152</v>
      </c>
      <c r="AO843" s="315" t="s">
        <v>1469</v>
      </c>
      <c r="AP843" s="315" t="s">
        <v>152</v>
      </c>
      <c r="AQ843" s="316"/>
      <c r="AR843" s="142" t="s">
        <v>152</v>
      </c>
      <c r="AS843" s="315" t="s">
        <v>150</v>
      </c>
      <c r="AT843" s="142" t="s">
        <v>152</v>
      </c>
      <c r="AU843" s="316"/>
      <c r="AV843" s="317" t="s">
        <v>152</v>
      </c>
      <c r="AW843" s="142" t="s">
        <v>152</v>
      </c>
    </row>
    <row r="844" spans="1:49" s="142" customFormat="1">
      <c r="A844" s="142" t="s">
        <v>11760</v>
      </c>
      <c r="B844" s="315" t="s">
        <v>4882</v>
      </c>
      <c r="C844" s="142" t="s">
        <v>3444</v>
      </c>
      <c r="D844" s="142" t="s">
        <v>3516</v>
      </c>
      <c r="E844" s="315" t="s">
        <v>11761</v>
      </c>
      <c r="F844" s="315" t="s">
        <v>1789</v>
      </c>
      <c r="G844" s="142" t="s">
        <v>1788</v>
      </c>
      <c r="H844" s="316" t="s">
        <v>3445</v>
      </c>
      <c r="I844" s="317">
        <v>34260</v>
      </c>
      <c r="J844" s="317">
        <v>0</v>
      </c>
      <c r="K844" s="317" t="s">
        <v>152</v>
      </c>
      <c r="L844" s="315">
        <v>0</v>
      </c>
      <c r="M844" s="315" t="s">
        <v>152</v>
      </c>
      <c r="N844" s="315" t="s">
        <v>152</v>
      </c>
      <c r="O844" s="315" t="s">
        <v>152</v>
      </c>
      <c r="P844" s="315" t="s">
        <v>13312</v>
      </c>
      <c r="Q844" s="315" t="s">
        <v>152</v>
      </c>
      <c r="R844" s="315" t="s">
        <v>152</v>
      </c>
      <c r="S844" s="315" t="s">
        <v>152</v>
      </c>
      <c r="T844" s="315" t="s">
        <v>152</v>
      </c>
      <c r="U844" s="315" t="s">
        <v>152</v>
      </c>
      <c r="V844" s="315" t="s">
        <v>152</v>
      </c>
      <c r="W844" s="142" t="s">
        <v>5599</v>
      </c>
      <c r="X844" s="142" t="s">
        <v>6492</v>
      </c>
      <c r="Y844" s="142" t="s">
        <v>152</v>
      </c>
      <c r="Z844" s="142" t="s">
        <v>3446</v>
      </c>
      <c r="AA844" s="315" t="s">
        <v>3447</v>
      </c>
      <c r="AB844" s="142" t="s">
        <v>11762</v>
      </c>
      <c r="AC844" s="142" t="s">
        <v>3446</v>
      </c>
      <c r="AD844" s="142" t="s">
        <v>3446</v>
      </c>
      <c r="AE844" s="142" t="s">
        <v>152</v>
      </c>
      <c r="AF844" s="315"/>
      <c r="AH844" s="318" t="s">
        <v>152</v>
      </c>
      <c r="AI844" s="315" t="s">
        <v>3446</v>
      </c>
      <c r="AJ844" s="315" t="s">
        <v>152</v>
      </c>
      <c r="AK844" s="142" t="s">
        <v>1274</v>
      </c>
      <c r="AL844" s="142" t="s">
        <v>1787</v>
      </c>
      <c r="AM844" s="316" t="s">
        <v>5600</v>
      </c>
      <c r="AN844" s="142" t="s">
        <v>152</v>
      </c>
      <c r="AO844" s="315" t="s">
        <v>1469</v>
      </c>
      <c r="AP844" s="315" t="s">
        <v>152</v>
      </c>
      <c r="AQ844" s="316"/>
      <c r="AR844" s="142" t="s">
        <v>152</v>
      </c>
      <c r="AS844" s="315" t="s">
        <v>150</v>
      </c>
      <c r="AT844" s="142" t="s">
        <v>152</v>
      </c>
      <c r="AU844" s="316"/>
      <c r="AV844" s="317" t="s">
        <v>152</v>
      </c>
      <c r="AW844" s="142" t="s">
        <v>152</v>
      </c>
    </row>
    <row r="845" spans="1:49" s="142" customFormat="1">
      <c r="A845" s="142" t="s">
        <v>8666</v>
      </c>
      <c r="B845" s="315" t="s">
        <v>4885</v>
      </c>
      <c r="C845" s="142" t="s">
        <v>3444</v>
      </c>
      <c r="D845" s="142" t="s">
        <v>3516</v>
      </c>
      <c r="E845" s="315" t="s">
        <v>8667</v>
      </c>
      <c r="F845" s="315" t="s">
        <v>1789</v>
      </c>
      <c r="G845" s="142" t="s">
        <v>150</v>
      </c>
      <c r="H845" s="316" t="s">
        <v>3445</v>
      </c>
      <c r="I845" s="317">
        <v>38781</v>
      </c>
      <c r="J845" s="317">
        <v>0</v>
      </c>
      <c r="K845" s="317" t="s">
        <v>152</v>
      </c>
      <c r="L845" s="315">
        <v>0</v>
      </c>
      <c r="M845" s="315" t="s">
        <v>152</v>
      </c>
      <c r="N845" s="315" t="s">
        <v>152</v>
      </c>
      <c r="O845" s="315" t="s">
        <v>152</v>
      </c>
      <c r="P845" s="315" t="s">
        <v>12474</v>
      </c>
      <c r="Q845" s="315" t="s">
        <v>152</v>
      </c>
      <c r="R845" s="315" t="s">
        <v>152</v>
      </c>
      <c r="S845" s="315" t="s">
        <v>152</v>
      </c>
      <c r="T845" s="315" t="s">
        <v>152</v>
      </c>
      <c r="U845" s="315" t="s">
        <v>152</v>
      </c>
      <c r="V845" s="315" t="s">
        <v>152</v>
      </c>
      <c r="W845" s="142" t="s">
        <v>5303</v>
      </c>
      <c r="X845" s="142" t="s">
        <v>6492</v>
      </c>
      <c r="Y845" s="142" t="s">
        <v>152</v>
      </c>
      <c r="Z845" s="142" t="s">
        <v>3446</v>
      </c>
      <c r="AA845" s="315" t="s">
        <v>3447</v>
      </c>
      <c r="AB845" s="142" t="s">
        <v>8668</v>
      </c>
      <c r="AC845" s="142" t="s">
        <v>3446</v>
      </c>
      <c r="AD845" s="142" t="s">
        <v>3446</v>
      </c>
      <c r="AE845" s="142" t="s">
        <v>152</v>
      </c>
      <c r="AF845" s="315"/>
      <c r="AH845" s="318" t="s">
        <v>152</v>
      </c>
      <c r="AI845" s="315" t="s">
        <v>3446</v>
      </c>
      <c r="AJ845" s="315" t="s">
        <v>152</v>
      </c>
      <c r="AK845" s="142" t="s">
        <v>152</v>
      </c>
      <c r="AL845" s="142" t="s">
        <v>1787</v>
      </c>
      <c r="AM845" s="316" t="s">
        <v>5304</v>
      </c>
      <c r="AN845" s="142" t="s">
        <v>152</v>
      </c>
      <c r="AO845" s="315" t="s">
        <v>1469</v>
      </c>
      <c r="AP845" s="315" t="s">
        <v>152</v>
      </c>
      <c r="AQ845" s="316"/>
      <c r="AR845" s="142" t="s">
        <v>152</v>
      </c>
      <c r="AS845" s="315" t="s">
        <v>150</v>
      </c>
      <c r="AT845" s="142" t="s">
        <v>152</v>
      </c>
      <c r="AU845" s="316"/>
      <c r="AV845" s="317" t="s">
        <v>152</v>
      </c>
      <c r="AW845" s="142" t="s">
        <v>152</v>
      </c>
    </row>
    <row r="846" spans="1:49" s="142" customFormat="1">
      <c r="A846" s="142" t="s">
        <v>8663</v>
      </c>
      <c r="B846" s="315" t="s">
        <v>4886</v>
      </c>
      <c r="C846" s="142" t="s">
        <v>3444</v>
      </c>
      <c r="D846" s="142" t="s">
        <v>3516</v>
      </c>
      <c r="E846" s="315" t="s">
        <v>8664</v>
      </c>
      <c r="F846" s="315" t="s">
        <v>1789</v>
      </c>
      <c r="G846" s="142" t="s">
        <v>150</v>
      </c>
      <c r="H846" s="316" t="s">
        <v>3445</v>
      </c>
      <c r="I846" s="317">
        <v>30100</v>
      </c>
      <c r="J846" s="317">
        <v>0</v>
      </c>
      <c r="K846" s="317" t="s">
        <v>152</v>
      </c>
      <c r="L846" s="315">
        <v>0</v>
      </c>
      <c r="M846" s="315" t="s">
        <v>152</v>
      </c>
      <c r="N846" s="315" t="s">
        <v>152</v>
      </c>
      <c r="O846" s="315" t="s">
        <v>152</v>
      </c>
      <c r="P846" s="315" t="s">
        <v>12473</v>
      </c>
      <c r="Q846" s="315" t="s">
        <v>152</v>
      </c>
      <c r="R846" s="315" t="s">
        <v>152</v>
      </c>
      <c r="S846" s="315" t="s">
        <v>152</v>
      </c>
      <c r="T846" s="315" t="s">
        <v>152</v>
      </c>
      <c r="U846" s="315" t="s">
        <v>152</v>
      </c>
      <c r="V846" s="315" t="s">
        <v>152</v>
      </c>
      <c r="W846" s="142" t="s">
        <v>5305</v>
      </c>
      <c r="X846" s="142" t="s">
        <v>6492</v>
      </c>
      <c r="Y846" s="142" t="s">
        <v>152</v>
      </c>
      <c r="Z846" s="142" t="s">
        <v>3446</v>
      </c>
      <c r="AA846" s="315" t="s">
        <v>3447</v>
      </c>
      <c r="AB846" s="142" t="s">
        <v>8665</v>
      </c>
      <c r="AC846" s="142" t="s">
        <v>3446</v>
      </c>
      <c r="AD846" s="142" t="s">
        <v>3446</v>
      </c>
      <c r="AE846" s="142" t="s">
        <v>152</v>
      </c>
      <c r="AF846" s="315"/>
      <c r="AH846" s="318" t="s">
        <v>152</v>
      </c>
      <c r="AI846" s="315" t="s">
        <v>3446</v>
      </c>
      <c r="AJ846" s="315" t="s">
        <v>152</v>
      </c>
      <c r="AK846" s="142" t="s">
        <v>152</v>
      </c>
      <c r="AL846" s="142" t="s">
        <v>1787</v>
      </c>
      <c r="AM846" s="316" t="s">
        <v>5306</v>
      </c>
      <c r="AN846" s="142" t="s">
        <v>152</v>
      </c>
      <c r="AO846" s="315" t="s">
        <v>1469</v>
      </c>
      <c r="AP846" s="315" t="s">
        <v>152</v>
      </c>
      <c r="AQ846" s="316"/>
      <c r="AR846" s="142" t="s">
        <v>152</v>
      </c>
      <c r="AS846" s="315" t="s">
        <v>150</v>
      </c>
      <c r="AT846" s="142" t="s">
        <v>152</v>
      </c>
      <c r="AU846" s="316"/>
      <c r="AV846" s="317" t="s">
        <v>152</v>
      </c>
      <c r="AW846" s="142" t="s">
        <v>152</v>
      </c>
    </row>
    <row r="847" spans="1:49" s="142" customFormat="1">
      <c r="A847" s="142" t="s">
        <v>8628</v>
      </c>
      <c r="B847" s="315" t="s">
        <v>191</v>
      </c>
      <c r="C847" s="142" t="s">
        <v>3444</v>
      </c>
      <c r="D847" s="142" t="s">
        <v>3461</v>
      </c>
      <c r="E847" s="315" t="s">
        <v>8629</v>
      </c>
      <c r="F847" s="315" t="s">
        <v>1789</v>
      </c>
      <c r="G847" s="142" t="s">
        <v>1788</v>
      </c>
      <c r="H847" s="316" t="s">
        <v>3445</v>
      </c>
      <c r="I847" s="317">
        <v>17450</v>
      </c>
      <c r="J847" s="317">
        <v>0</v>
      </c>
      <c r="K847" s="317" t="s">
        <v>152</v>
      </c>
      <c r="L847" s="315">
        <v>0</v>
      </c>
      <c r="M847" s="315" t="s">
        <v>152</v>
      </c>
      <c r="N847" s="315" t="s">
        <v>152</v>
      </c>
      <c r="O847" s="315" t="s">
        <v>152</v>
      </c>
      <c r="P847" s="315" t="s">
        <v>12462</v>
      </c>
      <c r="Q847" s="315" t="s">
        <v>152</v>
      </c>
      <c r="R847" s="315" t="s">
        <v>152</v>
      </c>
      <c r="S847" s="315" t="s">
        <v>152</v>
      </c>
      <c r="T847" s="315" t="s">
        <v>152</v>
      </c>
      <c r="U847" s="315" t="s">
        <v>152</v>
      </c>
      <c r="V847" s="315" t="s">
        <v>152</v>
      </c>
      <c r="W847" s="142" t="s">
        <v>3822</v>
      </c>
      <c r="X847" s="142" t="s">
        <v>6493</v>
      </c>
      <c r="Y847" s="142" t="s">
        <v>152</v>
      </c>
      <c r="Z847" s="142" t="s">
        <v>3446</v>
      </c>
      <c r="AA847" s="315" t="s">
        <v>3447</v>
      </c>
      <c r="AB847" s="142" t="s">
        <v>8630</v>
      </c>
      <c r="AC847" s="142" t="s">
        <v>3446</v>
      </c>
      <c r="AD847" s="142" t="s">
        <v>3446</v>
      </c>
      <c r="AE847" s="142" t="s">
        <v>152</v>
      </c>
      <c r="AF847" s="315"/>
      <c r="AH847" s="318" t="s">
        <v>152</v>
      </c>
      <c r="AI847" s="315" t="s">
        <v>3446</v>
      </c>
      <c r="AJ847" s="315" t="s">
        <v>152</v>
      </c>
      <c r="AK847" s="142" t="s">
        <v>152</v>
      </c>
      <c r="AL847" s="142" t="s">
        <v>152</v>
      </c>
      <c r="AM847" s="316" t="s">
        <v>152</v>
      </c>
      <c r="AN847" s="142" t="s">
        <v>152</v>
      </c>
      <c r="AO847" s="315" t="s">
        <v>1469</v>
      </c>
      <c r="AP847" s="315" t="s">
        <v>152</v>
      </c>
      <c r="AQ847" s="316"/>
      <c r="AR847" s="142" t="s">
        <v>152</v>
      </c>
      <c r="AS847" s="315" t="s">
        <v>150</v>
      </c>
      <c r="AT847" s="142" t="s">
        <v>152</v>
      </c>
      <c r="AU847" s="316"/>
      <c r="AV847" s="317" t="s">
        <v>152</v>
      </c>
      <c r="AW847" s="142" t="s">
        <v>152</v>
      </c>
    </row>
    <row r="848" spans="1:49" s="142" customFormat="1">
      <c r="A848" s="142" t="s">
        <v>9858</v>
      </c>
      <c r="B848" s="315" t="s">
        <v>1802</v>
      </c>
      <c r="C848" s="142" t="s">
        <v>3444</v>
      </c>
      <c r="D848" s="142" t="s">
        <v>3461</v>
      </c>
      <c r="E848" s="315" t="s">
        <v>9859</v>
      </c>
      <c r="F848" s="315" t="s">
        <v>1789</v>
      </c>
      <c r="G848" s="142" t="s">
        <v>1788</v>
      </c>
      <c r="H848" s="316" t="s">
        <v>3445</v>
      </c>
      <c r="I848" s="317">
        <v>17345</v>
      </c>
      <c r="J848" s="317">
        <v>0</v>
      </c>
      <c r="K848" s="317" t="s">
        <v>152</v>
      </c>
      <c r="L848" s="315">
        <v>37</v>
      </c>
      <c r="M848" s="315" t="s">
        <v>152</v>
      </c>
      <c r="N848" s="315" t="s">
        <v>152</v>
      </c>
      <c r="O848" s="315" t="s">
        <v>152</v>
      </c>
      <c r="P848" s="315" t="s">
        <v>12782</v>
      </c>
      <c r="Q848" s="315" t="s">
        <v>152</v>
      </c>
      <c r="R848" s="315" t="s">
        <v>152</v>
      </c>
      <c r="S848" s="315" t="s">
        <v>152</v>
      </c>
      <c r="T848" s="315" t="s">
        <v>152</v>
      </c>
      <c r="U848" s="315" t="s">
        <v>152</v>
      </c>
      <c r="V848" s="315" t="s">
        <v>152</v>
      </c>
      <c r="W848" s="142" t="s">
        <v>3794</v>
      </c>
      <c r="X848" s="142" t="s">
        <v>6493</v>
      </c>
      <c r="Y848" s="142" t="s">
        <v>152</v>
      </c>
      <c r="Z848" s="142" t="s">
        <v>3446</v>
      </c>
      <c r="AA848" s="315" t="s">
        <v>3447</v>
      </c>
      <c r="AB848" s="142" t="s">
        <v>9860</v>
      </c>
      <c r="AC848" s="142" t="s">
        <v>3446</v>
      </c>
      <c r="AD848" s="142" t="s">
        <v>3446</v>
      </c>
      <c r="AE848" s="142" t="s">
        <v>152</v>
      </c>
      <c r="AF848" s="315"/>
      <c r="AH848" s="318" t="s">
        <v>152</v>
      </c>
      <c r="AI848" s="315" t="s">
        <v>3446</v>
      </c>
      <c r="AJ848" s="315" t="s">
        <v>152</v>
      </c>
      <c r="AK848" s="142" t="s">
        <v>152</v>
      </c>
      <c r="AL848" s="142" t="s">
        <v>1787</v>
      </c>
      <c r="AM848" s="316" t="s">
        <v>3795</v>
      </c>
      <c r="AN848" s="142" t="s">
        <v>152</v>
      </c>
      <c r="AO848" s="315" t="s">
        <v>1469</v>
      </c>
      <c r="AP848" s="315" t="s">
        <v>152</v>
      </c>
      <c r="AQ848" s="316"/>
      <c r="AR848" s="142" t="s">
        <v>152</v>
      </c>
      <c r="AS848" s="315" t="s">
        <v>150</v>
      </c>
      <c r="AT848" s="142" t="s">
        <v>152</v>
      </c>
      <c r="AU848" s="316"/>
      <c r="AV848" s="317" t="s">
        <v>152</v>
      </c>
      <c r="AW848" s="142" t="s">
        <v>152</v>
      </c>
    </row>
    <row r="849" spans="1:49" s="142" customFormat="1">
      <c r="A849" s="142" t="s">
        <v>8602</v>
      </c>
      <c r="B849" s="315" t="s">
        <v>192</v>
      </c>
      <c r="C849" s="142" t="s">
        <v>3444</v>
      </c>
      <c r="D849" s="142" t="s">
        <v>3461</v>
      </c>
      <c r="E849" s="315" t="s">
        <v>8603</v>
      </c>
      <c r="F849" s="315" t="s">
        <v>1789</v>
      </c>
      <c r="G849" s="142" t="s">
        <v>1788</v>
      </c>
      <c r="H849" s="316" t="s">
        <v>3445</v>
      </c>
      <c r="I849" s="317">
        <v>10989</v>
      </c>
      <c r="J849" s="317">
        <v>0</v>
      </c>
      <c r="K849" s="317" t="s">
        <v>152</v>
      </c>
      <c r="L849" s="315">
        <v>169</v>
      </c>
      <c r="M849" s="315" t="s">
        <v>152</v>
      </c>
      <c r="N849" s="315" t="s">
        <v>152</v>
      </c>
      <c r="O849" s="315" t="s">
        <v>152</v>
      </c>
      <c r="P849" s="315" t="s">
        <v>12454</v>
      </c>
      <c r="Q849" s="315" t="s">
        <v>152</v>
      </c>
      <c r="R849" s="315" t="s">
        <v>152</v>
      </c>
      <c r="S849" s="315" t="s">
        <v>152</v>
      </c>
      <c r="T849" s="315" t="s">
        <v>152</v>
      </c>
      <c r="U849" s="315" t="s">
        <v>152</v>
      </c>
      <c r="V849" s="315" t="s">
        <v>152</v>
      </c>
      <c r="W849" s="142" t="s">
        <v>3832</v>
      </c>
      <c r="X849" s="142" t="s">
        <v>6493</v>
      </c>
      <c r="Y849" s="142" t="s">
        <v>152</v>
      </c>
      <c r="Z849" s="142" t="s">
        <v>3446</v>
      </c>
      <c r="AA849" s="315" t="s">
        <v>3447</v>
      </c>
      <c r="AB849" s="142" t="s">
        <v>8604</v>
      </c>
      <c r="AC849" s="142" t="s">
        <v>3446</v>
      </c>
      <c r="AD849" s="142" t="s">
        <v>3446</v>
      </c>
      <c r="AE849" s="142" t="s">
        <v>152</v>
      </c>
      <c r="AF849" s="315"/>
      <c r="AH849" s="318" t="s">
        <v>152</v>
      </c>
      <c r="AI849" s="315" t="s">
        <v>3446</v>
      </c>
      <c r="AJ849" s="315" t="s">
        <v>152</v>
      </c>
      <c r="AK849" s="142" t="s">
        <v>152</v>
      </c>
      <c r="AL849" s="142" t="s">
        <v>1787</v>
      </c>
      <c r="AM849" s="316" t="s">
        <v>3833</v>
      </c>
      <c r="AN849" s="142" t="s">
        <v>152</v>
      </c>
      <c r="AO849" s="315" t="s">
        <v>1469</v>
      </c>
      <c r="AP849" s="315" t="s">
        <v>152</v>
      </c>
      <c r="AQ849" s="316"/>
      <c r="AR849" s="142" t="s">
        <v>152</v>
      </c>
      <c r="AS849" s="315" t="s">
        <v>150</v>
      </c>
      <c r="AT849" s="142" t="s">
        <v>152</v>
      </c>
      <c r="AU849" s="316"/>
      <c r="AV849" s="317" t="s">
        <v>152</v>
      </c>
      <c r="AW849" s="142" t="s">
        <v>152</v>
      </c>
    </row>
    <row r="850" spans="1:49" s="142" customFormat="1">
      <c r="A850" s="142" t="s">
        <v>8570</v>
      </c>
      <c r="B850" s="315" t="s">
        <v>197</v>
      </c>
      <c r="C850" s="142" t="s">
        <v>3444</v>
      </c>
      <c r="D850" s="142" t="s">
        <v>3461</v>
      </c>
      <c r="E850" s="315" t="s">
        <v>8571</v>
      </c>
      <c r="F850" s="315" t="s">
        <v>1789</v>
      </c>
      <c r="G850" s="142" t="s">
        <v>1788</v>
      </c>
      <c r="H850" s="316" t="s">
        <v>3445</v>
      </c>
      <c r="I850" s="317">
        <v>19350</v>
      </c>
      <c r="J850" s="317">
        <v>0</v>
      </c>
      <c r="K850" s="317" t="s">
        <v>152</v>
      </c>
      <c r="L850" s="315">
        <v>278</v>
      </c>
      <c r="M850" s="315" t="s">
        <v>152</v>
      </c>
      <c r="N850" s="315" t="s">
        <v>152</v>
      </c>
      <c r="O850" s="315" t="s">
        <v>152</v>
      </c>
      <c r="P850" s="315" t="s">
        <v>12445</v>
      </c>
      <c r="Q850" s="315" t="s">
        <v>152</v>
      </c>
      <c r="R850" s="315" t="s">
        <v>152</v>
      </c>
      <c r="S850" s="315" t="s">
        <v>152</v>
      </c>
      <c r="T850" s="315" t="s">
        <v>152</v>
      </c>
      <c r="U850" s="315" t="s">
        <v>152</v>
      </c>
      <c r="V850" s="315" t="s">
        <v>152</v>
      </c>
      <c r="W850" s="142" t="s">
        <v>3842</v>
      </c>
      <c r="X850" s="142" t="s">
        <v>6493</v>
      </c>
      <c r="Y850" s="142" t="s">
        <v>152</v>
      </c>
      <c r="Z850" s="142" t="s">
        <v>3446</v>
      </c>
      <c r="AA850" s="315" t="s">
        <v>3447</v>
      </c>
      <c r="AB850" s="142" t="s">
        <v>8572</v>
      </c>
      <c r="AC850" s="142" t="s">
        <v>3446</v>
      </c>
      <c r="AD850" s="142" t="s">
        <v>3446</v>
      </c>
      <c r="AE850" s="142" t="s">
        <v>152</v>
      </c>
      <c r="AF850" s="315"/>
      <c r="AH850" s="318" t="s">
        <v>152</v>
      </c>
      <c r="AI850" s="315" t="s">
        <v>3446</v>
      </c>
      <c r="AJ850" s="315" t="s">
        <v>152</v>
      </c>
      <c r="AK850" s="142" t="s">
        <v>152</v>
      </c>
      <c r="AL850" s="142" t="s">
        <v>152</v>
      </c>
      <c r="AM850" s="316" t="s">
        <v>152</v>
      </c>
      <c r="AN850" s="142" t="s">
        <v>152</v>
      </c>
      <c r="AO850" s="315" t="s">
        <v>1469</v>
      </c>
      <c r="AP850" s="315" t="s">
        <v>152</v>
      </c>
      <c r="AQ850" s="316"/>
      <c r="AR850" s="142" t="s">
        <v>152</v>
      </c>
      <c r="AS850" s="315" t="s">
        <v>150</v>
      </c>
      <c r="AT850" s="142" t="s">
        <v>152</v>
      </c>
      <c r="AU850" s="316"/>
      <c r="AV850" s="317" t="s">
        <v>152</v>
      </c>
      <c r="AW850" s="142" t="s">
        <v>152</v>
      </c>
    </row>
    <row r="851" spans="1:49" s="142" customFormat="1">
      <c r="A851" s="142" t="s">
        <v>8585</v>
      </c>
      <c r="B851" s="315" t="s">
        <v>198</v>
      </c>
      <c r="C851" s="142" t="s">
        <v>3444</v>
      </c>
      <c r="D851" s="142" t="s">
        <v>3461</v>
      </c>
      <c r="E851" s="315" t="s">
        <v>8586</v>
      </c>
      <c r="F851" s="315" t="s">
        <v>1789</v>
      </c>
      <c r="G851" s="142" t="s">
        <v>1788</v>
      </c>
      <c r="H851" s="316" t="s">
        <v>3445</v>
      </c>
      <c r="I851" s="317">
        <v>15330</v>
      </c>
      <c r="J851" s="317">
        <v>0</v>
      </c>
      <c r="K851" s="317" t="s">
        <v>152</v>
      </c>
      <c r="L851" s="315">
        <v>0</v>
      </c>
      <c r="M851" s="315" t="s">
        <v>152</v>
      </c>
      <c r="N851" s="315" t="s">
        <v>152</v>
      </c>
      <c r="O851" s="315" t="s">
        <v>152</v>
      </c>
      <c r="P851" s="315" t="s">
        <v>12449</v>
      </c>
      <c r="Q851" s="315" t="s">
        <v>152</v>
      </c>
      <c r="R851" s="315" t="s">
        <v>152</v>
      </c>
      <c r="S851" s="315" t="s">
        <v>152</v>
      </c>
      <c r="T851" s="315" t="s">
        <v>152</v>
      </c>
      <c r="U851" s="315" t="s">
        <v>152</v>
      </c>
      <c r="V851" s="315" t="s">
        <v>152</v>
      </c>
      <c r="W851" s="142" t="s">
        <v>3834</v>
      </c>
      <c r="X851" s="142" t="s">
        <v>6493</v>
      </c>
      <c r="Y851" s="142" t="s">
        <v>152</v>
      </c>
      <c r="Z851" s="142" t="s">
        <v>3446</v>
      </c>
      <c r="AA851" s="315" t="s">
        <v>3447</v>
      </c>
      <c r="AB851" s="142" t="s">
        <v>8587</v>
      </c>
      <c r="AC851" s="142" t="s">
        <v>3446</v>
      </c>
      <c r="AD851" s="142" t="s">
        <v>3446</v>
      </c>
      <c r="AE851" s="142" t="s">
        <v>152</v>
      </c>
      <c r="AF851" s="315"/>
      <c r="AH851" s="318" t="s">
        <v>152</v>
      </c>
      <c r="AI851" s="315" t="s">
        <v>3446</v>
      </c>
      <c r="AJ851" s="315" t="s">
        <v>152</v>
      </c>
      <c r="AK851" s="142" t="s">
        <v>152</v>
      </c>
      <c r="AL851" s="142" t="s">
        <v>1787</v>
      </c>
      <c r="AM851" s="316" t="s">
        <v>3835</v>
      </c>
      <c r="AN851" s="142" t="s">
        <v>152</v>
      </c>
      <c r="AO851" s="315" t="s">
        <v>1469</v>
      </c>
      <c r="AP851" s="315" t="s">
        <v>152</v>
      </c>
      <c r="AQ851" s="316"/>
      <c r="AR851" s="142" t="s">
        <v>152</v>
      </c>
      <c r="AS851" s="315" t="s">
        <v>150</v>
      </c>
      <c r="AT851" s="142" t="s">
        <v>152</v>
      </c>
      <c r="AU851" s="316"/>
      <c r="AV851" s="317" t="s">
        <v>152</v>
      </c>
      <c r="AW851" s="142" t="s">
        <v>152</v>
      </c>
    </row>
    <row r="852" spans="1:49" s="142" customFormat="1">
      <c r="A852" s="142" t="s">
        <v>8608</v>
      </c>
      <c r="B852" s="315" t="s">
        <v>199</v>
      </c>
      <c r="C852" s="142" t="s">
        <v>3444</v>
      </c>
      <c r="D852" s="142" t="s">
        <v>3461</v>
      </c>
      <c r="E852" s="315" t="s">
        <v>8609</v>
      </c>
      <c r="F852" s="315" t="s">
        <v>1789</v>
      </c>
      <c r="G852" s="142" t="s">
        <v>1788</v>
      </c>
      <c r="H852" s="316" t="s">
        <v>3445</v>
      </c>
      <c r="I852" s="317">
        <v>13750</v>
      </c>
      <c r="J852" s="317">
        <v>0</v>
      </c>
      <c r="K852" s="317" t="s">
        <v>152</v>
      </c>
      <c r="L852" s="315">
        <v>0</v>
      </c>
      <c r="M852" s="315" t="s">
        <v>152</v>
      </c>
      <c r="N852" s="315" t="s">
        <v>152</v>
      </c>
      <c r="O852" s="315" t="s">
        <v>152</v>
      </c>
      <c r="P852" s="315" t="s">
        <v>12456</v>
      </c>
      <c r="Q852" s="315" t="s">
        <v>152</v>
      </c>
      <c r="R852" s="315" t="s">
        <v>152</v>
      </c>
      <c r="S852" s="315" t="s">
        <v>152</v>
      </c>
      <c r="T852" s="315" t="s">
        <v>152</v>
      </c>
      <c r="U852" s="315" t="s">
        <v>152</v>
      </c>
      <c r="V852" s="315" t="s">
        <v>152</v>
      </c>
      <c r="W852" s="142" t="s">
        <v>3829</v>
      </c>
      <c r="X852" s="142" t="s">
        <v>6493</v>
      </c>
      <c r="Y852" s="142" t="s">
        <v>152</v>
      </c>
      <c r="Z852" s="142" t="s">
        <v>3446</v>
      </c>
      <c r="AA852" s="315" t="s">
        <v>3447</v>
      </c>
      <c r="AB852" s="142" t="s">
        <v>8610</v>
      </c>
      <c r="AC852" s="142" t="s">
        <v>3446</v>
      </c>
      <c r="AD852" s="142" t="s">
        <v>3446</v>
      </c>
      <c r="AE852" s="142" t="s">
        <v>152</v>
      </c>
      <c r="AF852" s="315"/>
      <c r="AH852" s="318" t="s">
        <v>152</v>
      </c>
      <c r="AI852" s="315" t="s">
        <v>3446</v>
      </c>
      <c r="AJ852" s="315" t="s">
        <v>152</v>
      </c>
      <c r="AK852" s="142" t="s">
        <v>152</v>
      </c>
      <c r="AL852" s="142" t="s">
        <v>152</v>
      </c>
      <c r="AM852" s="316" t="s">
        <v>152</v>
      </c>
      <c r="AN852" s="142" t="s">
        <v>152</v>
      </c>
      <c r="AO852" s="315" t="s">
        <v>1469</v>
      </c>
      <c r="AP852" s="315" t="s">
        <v>152</v>
      </c>
      <c r="AQ852" s="316"/>
      <c r="AR852" s="142" t="s">
        <v>152</v>
      </c>
      <c r="AS852" s="315" t="s">
        <v>150</v>
      </c>
      <c r="AT852" s="142" t="s">
        <v>152</v>
      </c>
      <c r="AU852" s="316"/>
      <c r="AV852" s="317" t="s">
        <v>152</v>
      </c>
      <c r="AW852" s="142" t="s">
        <v>152</v>
      </c>
    </row>
    <row r="853" spans="1:49" s="142" customFormat="1">
      <c r="A853" s="142" t="s">
        <v>8573</v>
      </c>
      <c r="B853" s="315" t="s">
        <v>200</v>
      </c>
      <c r="C853" s="142" t="s">
        <v>3444</v>
      </c>
      <c r="D853" s="142" t="s">
        <v>3461</v>
      </c>
      <c r="E853" s="315" t="s">
        <v>8574</v>
      </c>
      <c r="F853" s="315" t="s">
        <v>1789</v>
      </c>
      <c r="G853" s="142" t="s">
        <v>1788</v>
      </c>
      <c r="H853" s="316" t="s">
        <v>3445</v>
      </c>
      <c r="I853" s="317">
        <v>17090</v>
      </c>
      <c r="J853" s="317">
        <v>0</v>
      </c>
      <c r="K853" s="317" t="s">
        <v>152</v>
      </c>
      <c r="L853" s="315">
        <v>0</v>
      </c>
      <c r="M853" s="315" t="s">
        <v>152</v>
      </c>
      <c r="N853" s="315" t="s">
        <v>152</v>
      </c>
      <c r="O853" s="315" t="s">
        <v>152</v>
      </c>
      <c r="P853" s="315" t="s">
        <v>12446</v>
      </c>
      <c r="Q853" s="315" t="s">
        <v>152</v>
      </c>
      <c r="R853" s="315" t="s">
        <v>152</v>
      </c>
      <c r="S853" s="315" t="s">
        <v>152</v>
      </c>
      <c r="T853" s="315" t="s">
        <v>152</v>
      </c>
      <c r="U853" s="315" t="s">
        <v>152</v>
      </c>
      <c r="V853" s="315" t="s">
        <v>152</v>
      </c>
      <c r="W853" s="142" t="s">
        <v>3840</v>
      </c>
      <c r="X853" s="142" t="s">
        <v>6493</v>
      </c>
      <c r="Y853" s="142" t="s">
        <v>152</v>
      </c>
      <c r="Z853" s="142" t="s">
        <v>3446</v>
      </c>
      <c r="AA853" s="315" t="s">
        <v>3447</v>
      </c>
      <c r="AB853" s="142" t="s">
        <v>8575</v>
      </c>
      <c r="AC853" s="142" t="s">
        <v>3446</v>
      </c>
      <c r="AD853" s="142" t="s">
        <v>3446</v>
      </c>
      <c r="AE853" s="142" t="s">
        <v>152</v>
      </c>
      <c r="AF853" s="315"/>
      <c r="AH853" s="318" t="s">
        <v>152</v>
      </c>
      <c r="AI853" s="315" t="s">
        <v>3446</v>
      </c>
      <c r="AJ853" s="315" t="s">
        <v>152</v>
      </c>
      <c r="AK853" s="142" t="s">
        <v>152</v>
      </c>
      <c r="AL853" s="142" t="s">
        <v>1787</v>
      </c>
      <c r="AM853" s="316" t="s">
        <v>3841</v>
      </c>
      <c r="AN853" s="142" t="s">
        <v>152</v>
      </c>
      <c r="AO853" s="315" t="s">
        <v>1469</v>
      </c>
      <c r="AP853" s="315" t="s">
        <v>152</v>
      </c>
      <c r="AQ853" s="316"/>
      <c r="AR853" s="142" t="s">
        <v>152</v>
      </c>
      <c r="AS853" s="315" t="s">
        <v>150</v>
      </c>
      <c r="AT853" s="142" t="s">
        <v>152</v>
      </c>
      <c r="AU853" s="316"/>
      <c r="AV853" s="317" t="s">
        <v>152</v>
      </c>
      <c r="AW853" s="142" t="s">
        <v>152</v>
      </c>
    </row>
    <row r="854" spans="1:49" s="142" customFormat="1">
      <c r="A854" s="142" t="s">
        <v>11785</v>
      </c>
      <c r="B854" s="315" t="s">
        <v>1719</v>
      </c>
      <c r="C854" s="142" t="s">
        <v>3444</v>
      </c>
      <c r="D854" s="142" t="s">
        <v>3461</v>
      </c>
      <c r="E854" s="315" t="s">
        <v>11786</v>
      </c>
      <c r="F854" s="315" t="s">
        <v>1789</v>
      </c>
      <c r="G854" s="142" t="s">
        <v>1788</v>
      </c>
      <c r="H854" s="316" t="s">
        <v>3465</v>
      </c>
      <c r="I854" s="317">
        <v>32550</v>
      </c>
      <c r="J854" s="317">
        <v>0</v>
      </c>
      <c r="K854" s="317" t="s">
        <v>152</v>
      </c>
      <c r="L854" s="315">
        <v>0</v>
      </c>
      <c r="M854" s="315" t="s">
        <v>152</v>
      </c>
      <c r="N854" s="315" t="s">
        <v>152</v>
      </c>
      <c r="O854" s="315" t="s">
        <v>152</v>
      </c>
      <c r="P854" s="315" t="s">
        <v>13320</v>
      </c>
      <c r="Q854" s="315" t="s">
        <v>152</v>
      </c>
      <c r="R854" s="315" t="s">
        <v>152</v>
      </c>
      <c r="S854" s="315" t="s">
        <v>152</v>
      </c>
      <c r="T854" s="315" t="s">
        <v>152</v>
      </c>
      <c r="U854" s="315" t="s">
        <v>1777</v>
      </c>
      <c r="V854" s="315" t="s">
        <v>152</v>
      </c>
      <c r="W854" s="142" t="s">
        <v>3467</v>
      </c>
      <c r="X854" s="142" t="s">
        <v>6493</v>
      </c>
      <c r="Y854" s="142" t="s">
        <v>152</v>
      </c>
      <c r="Z854" s="142" t="s">
        <v>3446</v>
      </c>
      <c r="AA854" s="315" t="s">
        <v>3447</v>
      </c>
      <c r="AB854" s="142" t="s">
        <v>11787</v>
      </c>
      <c r="AC854" s="142" t="s">
        <v>3446</v>
      </c>
      <c r="AD854" s="142" t="s">
        <v>3446</v>
      </c>
      <c r="AE854" s="142" t="s">
        <v>152</v>
      </c>
      <c r="AF854" s="315"/>
      <c r="AH854" s="318" t="s">
        <v>152</v>
      </c>
      <c r="AI854" s="315" t="s">
        <v>3446</v>
      </c>
      <c r="AJ854" s="315" t="s">
        <v>152</v>
      </c>
      <c r="AK854" s="142" t="s">
        <v>152</v>
      </c>
      <c r="AL854" s="142" t="s">
        <v>152</v>
      </c>
      <c r="AM854" s="316" t="s">
        <v>152</v>
      </c>
      <c r="AN854" s="142" t="s">
        <v>152</v>
      </c>
      <c r="AO854" s="315" t="s">
        <v>1469</v>
      </c>
      <c r="AP854" s="315" t="s">
        <v>152</v>
      </c>
      <c r="AQ854" s="316"/>
      <c r="AR854" s="142" t="s">
        <v>152</v>
      </c>
      <c r="AS854" s="315" t="s">
        <v>150</v>
      </c>
      <c r="AT854" s="142" t="s">
        <v>152</v>
      </c>
      <c r="AU854" s="316"/>
      <c r="AV854" s="317" t="s">
        <v>152</v>
      </c>
      <c r="AW854" s="142" t="s">
        <v>152</v>
      </c>
    </row>
    <row r="855" spans="1:49" s="142" customFormat="1">
      <c r="A855" s="142" t="s">
        <v>11788</v>
      </c>
      <c r="B855" s="315" t="s">
        <v>1720</v>
      </c>
      <c r="C855" s="142" t="s">
        <v>3444</v>
      </c>
      <c r="D855" s="142" t="s">
        <v>3461</v>
      </c>
      <c r="E855" s="315" t="s">
        <v>11789</v>
      </c>
      <c r="F855" s="315" t="s">
        <v>1789</v>
      </c>
      <c r="G855" s="142" t="s">
        <v>1788</v>
      </c>
      <c r="H855" s="316" t="s">
        <v>3465</v>
      </c>
      <c r="I855" s="317">
        <v>35768</v>
      </c>
      <c r="J855" s="317">
        <v>0</v>
      </c>
      <c r="K855" s="317" t="s">
        <v>152</v>
      </c>
      <c r="L855" s="315">
        <v>24</v>
      </c>
      <c r="M855" s="315" t="s">
        <v>152</v>
      </c>
      <c r="N855" s="315" t="s">
        <v>152</v>
      </c>
      <c r="O855" s="315" t="s">
        <v>152</v>
      </c>
      <c r="P855" s="315" t="s">
        <v>13321</v>
      </c>
      <c r="Q855" s="315" t="s">
        <v>152</v>
      </c>
      <c r="R855" s="315" t="s">
        <v>152</v>
      </c>
      <c r="S855" s="315" t="s">
        <v>152</v>
      </c>
      <c r="T855" s="315" t="s">
        <v>152</v>
      </c>
      <c r="U855" s="315" t="s">
        <v>1777</v>
      </c>
      <c r="V855" s="315" t="s">
        <v>152</v>
      </c>
      <c r="W855" s="142" t="s">
        <v>3466</v>
      </c>
      <c r="X855" s="142" t="s">
        <v>6493</v>
      </c>
      <c r="Y855" s="142" t="s">
        <v>152</v>
      </c>
      <c r="Z855" s="142" t="s">
        <v>3446</v>
      </c>
      <c r="AA855" s="315" t="s">
        <v>3447</v>
      </c>
      <c r="AB855" s="142" t="s">
        <v>11790</v>
      </c>
      <c r="AC855" s="142" t="s">
        <v>3446</v>
      </c>
      <c r="AD855" s="142" t="s">
        <v>3446</v>
      </c>
      <c r="AE855" s="142" t="s">
        <v>152</v>
      </c>
      <c r="AF855" s="315"/>
      <c r="AH855" s="318" t="s">
        <v>152</v>
      </c>
      <c r="AI855" s="315" t="s">
        <v>3446</v>
      </c>
      <c r="AJ855" s="315" t="s">
        <v>152</v>
      </c>
      <c r="AK855" s="142" t="s">
        <v>152</v>
      </c>
      <c r="AL855" s="142" t="s">
        <v>152</v>
      </c>
      <c r="AM855" s="316" t="s">
        <v>152</v>
      </c>
      <c r="AN855" s="142" t="s">
        <v>152</v>
      </c>
      <c r="AO855" s="315" t="s">
        <v>1469</v>
      </c>
      <c r="AP855" s="315" t="s">
        <v>152</v>
      </c>
      <c r="AQ855" s="316"/>
      <c r="AR855" s="142" t="s">
        <v>152</v>
      </c>
      <c r="AS855" s="315" t="s">
        <v>150</v>
      </c>
      <c r="AT855" s="142" t="s">
        <v>152</v>
      </c>
      <c r="AU855" s="316"/>
      <c r="AV855" s="317" t="s">
        <v>152</v>
      </c>
      <c r="AW855" s="142" t="s">
        <v>152</v>
      </c>
    </row>
    <row r="856" spans="1:49" s="142" customFormat="1">
      <c r="A856" s="142" t="s">
        <v>8617</v>
      </c>
      <c r="B856" s="315" t="s">
        <v>201</v>
      </c>
      <c r="C856" s="142" t="s">
        <v>3444</v>
      </c>
      <c r="D856" s="142" t="s">
        <v>3461</v>
      </c>
      <c r="E856" s="315" t="s">
        <v>8618</v>
      </c>
      <c r="F856" s="315" t="s">
        <v>1789</v>
      </c>
      <c r="G856" s="142" t="s">
        <v>1788</v>
      </c>
      <c r="H856" s="316" t="s">
        <v>3445</v>
      </c>
      <c r="I856" s="317">
        <v>34400</v>
      </c>
      <c r="J856" s="317">
        <v>0</v>
      </c>
      <c r="K856" s="317" t="s">
        <v>152</v>
      </c>
      <c r="L856" s="315">
        <v>64</v>
      </c>
      <c r="M856" s="315" t="s">
        <v>152</v>
      </c>
      <c r="N856" s="315" t="s">
        <v>152</v>
      </c>
      <c r="O856" s="315" t="s">
        <v>152</v>
      </c>
      <c r="P856" s="315" t="s">
        <v>12459</v>
      </c>
      <c r="Q856" s="315" t="s">
        <v>152</v>
      </c>
      <c r="R856" s="315" t="s">
        <v>152</v>
      </c>
      <c r="S856" s="315" t="s">
        <v>152</v>
      </c>
      <c r="T856" s="315" t="s">
        <v>152</v>
      </c>
      <c r="U856" s="315" t="s">
        <v>152</v>
      </c>
      <c r="V856" s="315" t="s">
        <v>152</v>
      </c>
      <c r="W856" s="142" t="s">
        <v>3825</v>
      </c>
      <c r="X856" s="142" t="s">
        <v>6493</v>
      </c>
      <c r="Y856" s="142" t="s">
        <v>152</v>
      </c>
      <c r="Z856" s="142" t="s">
        <v>3446</v>
      </c>
      <c r="AA856" s="315" t="s">
        <v>3447</v>
      </c>
      <c r="AB856" s="142" t="s">
        <v>8619</v>
      </c>
      <c r="AC856" s="142" t="s">
        <v>3446</v>
      </c>
      <c r="AD856" s="142" t="s">
        <v>3446</v>
      </c>
      <c r="AE856" s="142" t="s">
        <v>152</v>
      </c>
      <c r="AF856" s="315"/>
      <c r="AH856" s="318" t="s">
        <v>152</v>
      </c>
      <c r="AI856" s="315" t="s">
        <v>3446</v>
      </c>
      <c r="AJ856" s="315" t="s">
        <v>152</v>
      </c>
      <c r="AK856" s="142" t="s">
        <v>152</v>
      </c>
      <c r="AL856" s="142" t="s">
        <v>1787</v>
      </c>
      <c r="AM856" s="316" t="s">
        <v>3826</v>
      </c>
      <c r="AN856" s="142" t="s">
        <v>152</v>
      </c>
      <c r="AO856" s="315" t="s">
        <v>1469</v>
      </c>
      <c r="AP856" s="315" t="s">
        <v>152</v>
      </c>
      <c r="AQ856" s="316"/>
      <c r="AR856" s="142" t="s">
        <v>152</v>
      </c>
      <c r="AS856" s="315" t="s">
        <v>150</v>
      </c>
      <c r="AT856" s="142" t="s">
        <v>152</v>
      </c>
      <c r="AU856" s="316"/>
      <c r="AV856" s="317" t="s">
        <v>152</v>
      </c>
      <c r="AW856" s="142" t="s">
        <v>152</v>
      </c>
    </row>
    <row r="857" spans="1:49" s="142" customFormat="1">
      <c r="A857" s="142" t="s">
        <v>8625</v>
      </c>
      <c r="B857" s="315" t="s">
        <v>202</v>
      </c>
      <c r="C857" s="142" t="s">
        <v>3444</v>
      </c>
      <c r="D857" s="142" t="s">
        <v>3461</v>
      </c>
      <c r="E857" s="315" t="s">
        <v>8626</v>
      </c>
      <c r="F857" s="315" t="s">
        <v>1789</v>
      </c>
      <c r="G857" s="142" t="s">
        <v>1788</v>
      </c>
      <c r="H857" s="316" t="s">
        <v>3445</v>
      </c>
      <c r="I857" s="317">
        <v>27330</v>
      </c>
      <c r="J857" s="317">
        <v>0</v>
      </c>
      <c r="K857" s="317" t="s">
        <v>152</v>
      </c>
      <c r="L857" s="315">
        <v>34</v>
      </c>
      <c r="M857" s="315" t="s">
        <v>152</v>
      </c>
      <c r="N857" s="315" t="s">
        <v>152</v>
      </c>
      <c r="O857" s="315" t="s">
        <v>152</v>
      </c>
      <c r="P857" s="315" t="s">
        <v>12461</v>
      </c>
      <c r="Q857" s="315" t="s">
        <v>152</v>
      </c>
      <c r="R857" s="315" t="s">
        <v>152</v>
      </c>
      <c r="S857" s="315" t="s">
        <v>152</v>
      </c>
      <c r="T857" s="315" t="s">
        <v>152</v>
      </c>
      <c r="U857" s="315" t="s">
        <v>152</v>
      </c>
      <c r="V857" s="315" t="s">
        <v>152</v>
      </c>
      <c r="W857" s="142" t="s">
        <v>3824</v>
      </c>
      <c r="X857" s="142" t="s">
        <v>6493</v>
      </c>
      <c r="Y857" s="142" t="s">
        <v>152</v>
      </c>
      <c r="Z857" s="142" t="s">
        <v>3446</v>
      </c>
      <c r="AA857" s="315" t="s">
        <v>3447</v>
      </c>
      <c r="AB857" s="142" t="s">
        <v>8627</v>
      </c>
      <c r="AC857" s="142" t="s">
        <v>3446</v>
      </c>
      <c r="AD857" s="142" t="s">
        <v>3446</v>
      </c>
      <c r="AE857" s="142" t="s">
        <v>152</v>
      </c>
      <c r="AF857" s="315"/>
      <c r="AH857" s="318" t="s">
        <v>152</v>
      </c>
      <c r="AI857" s="315" t="s">
        <v>3446</v>
      </c>
      <c r="AJ857" s="315" t="s">
        <v>152</v>
      </c>
      <c r="AK857" s="142" t="s">
        <v>152</v>
      </c>
      <c r="AL857" s="142" t="s">
        <v>152</v>
      </c>
      <c r="AM857" s="316" t="s">
        <v>152</v>
      </c>
      <c r="AN857" s="142" t="s">
        <v>152</v>
      </c>
      <c r="AO857" s="315" t="s">
        <v>1469</v>
      </c>
      <c r="AP857" s="315" t="s">
        <v>152</v>
      </c>
      <c r="AQ857" s="316"/>
      <c r="AR857" s="142" t="s">
        <v>152</v>
      </c>
      <c r="AS857" s="315" t="s">
        <v>150</v>
      </c>
      <c r="AT857" s="142" t="s">
        <v>152</v>
      </c>
      <c r="AU857" s="316"/>
      <c r="AV857" s="317" t="s">
        <v>152</v>
      </c>
      <c r="AW857" s="142" t="s">
        <v>152</v>
      </c>
    </row>
    <row r="858" spans="1:49" s="142" customFormat="1">
      <c r="A858" s="142" t="s">
        <v>8588</v>
      </c>
      <c r="B858" s="315" t="s">
        <v>203</v>
      </c>
      <c r="C858" s="142" t="s">
        <v>3444</v>
      </c>
      <c r="D858" s="142" t="s">
        <v>3461</v>
      </c>
      <c r="E858" s="315" t="s">
        <v>12450</v>
      </c>
      <c r="F858" s="315" t="s">
        <v>1789</v>
      </c>
      <c r="G858" s="142" t="s">
        <v>150</v>
      </c>
      <c r="H858" s="316" t="s">
        <v>3445</v>
      </c>
      <c r="I858" s="317">
        <v>29787</v>
      </c>
      <c r="J858" s="317">
        <v>0</v>
      </c>
      <c r="K858" s="317" t="s">
        <v>152</v>
      </c>
      <c r="L858" s="315">
        <v>0</v>
      </c>
      <c r="M858" s="315" t="s">
        <v>152</v>
      </c>
      <c r="N858" s="315" t="s">
        <v>152</v>
      </c>
      <c r="O858" s="315" t="s">
        <v>152</v>
      </c>
      <c r="P858" s="315" t="s">
        <v>12451</v>
      </c>
      <c r="Q858" s="315" t="s">
        <v>152</v>
      </c>
      <c r="R858" s="315" t="s">
        <v>152</v>
      </c>
      <c r="S858" s="315" t="s">
        <v>152</v>
      </c>
      <c r="T858" s="315" t="s">
        <v>152</v>
      </c>
      <c r="U858" s="315" t="s">
        <v>152</v>
      </c>
      <c r="V858" s="315" t="s">
        <v>152</v>
      </c>
      <c r="W858" s="142" t="s">
        <v>3836</v>
      </c>
      <c r="X858" s="142" t="s">
        <v>6493</v>
      </c>
      <c r="Y858" s="142" t="s">
        <v>152</v>
      </c>
      <c r="Z858" s="142" t="s">
        <v>3446</v>
      </c>
      <c r="AA858" s="315" t="s">
        <v>3447</v>
      </c>
      <c r="AB858" s="142" t="s">
        <v>8589</v>
      </c>
      <c r="AC858" s="142" t="s">
        <v>3446</v>
      </c>
      <c r="AD858" s="142" t="s">
        <v>3446</v>
      </c>
      <c r="AE858" s="142" t="s">
        <v>152</v>
      </c>
      <c r="AF858" s="315"/>
      <c r="AH858" s="318" t="s">
        <v>152</v>
      </c>
      <c r="AI858" s="315" t="s">
        <v>3446</v>
      </c>
      <c r="AJ858" s="315" t="s">
        <v>152</v>
      </c>
      <c r="AK858" s="142" t="s">
        <v>152</v>
      </c>
      <c r="AL858" s="142" t="s">
        <v>1787</v>
      </c>
      <c r="AM858" s="316" t="s">
        <v>3837</v>
      </c>
      <c r="AN858" s="142" t="s">
        <v>152</v>
      </c>
      <c r="AO858" s="315" t="s">
        <v>1469</v>
      </c>
      <c r="AP858" s="315" t="s">
        <v>152</v>
      </c>
      <c r="AQ858" s="316"/>
      <c r="AR858" s="142" t="s">
        <v>152</v>
      </c>
      <c r="AS858" s="315" t="s">
        <v>150</v>
      </c>
      <c r="AT858" s="142" t="s">
        <v>152</v>
      </c>
      <c r="AU858" s="316"/>
      <c r="AV858" s="317" t="s">
        <v>152</v>
      </c>
      <c r="AW858" s="142" t="s">
        <v>152</v>
      </c>
    </row>
    <row r="859" spans="1:49" s="142" customFormat="1">
      <c r="A859" s="142" t="s">
        <v>8631</v>
      </c>
      <c r="B859" s="315" t="s">
        <v>204</v>
      </c>
      <c r="C859" s="142" t="s">
        <v>3444</v>
      </c>
      <c r="D859" s="142" t="s">
        <v>3461</v>
      </c>
      <c r="E859" s="315" t="s">
        <v>8632</v>
      </c>
      <c r="F859" s="315" t="s">
        <v>1789</v>
      </c>
      <c r="G859" s="142" t="s">
        <v>1788</v>
      </c>
      <c r="H859" s="316" t="s">
        <v>3445</v>
      </c>
      <c r="I859" s="317">
        <v>25430</v>
      </c>
      <c r="J859" s="317">
        <v>0</v>
      </c>
      <c r="K859" s="317" t="s">
        <v>152</v>
      </c>
      <c r="L859" s="315">
        <v>28</v>
      </c>
      <c r="M859" s="315" t="s">
        <v>152</v>
      </c>
      <c r="N859" s="315" t="s">
        <v>152</v>
      </c>
      <c r="O859" s="315" t="s">
        <v>152</v>
      </c>
      <c r="P859" s="315" t="s">
        <v>12463</v>
      </c>
      <c r="Q859" s="315" t="s">
        <v>152</v>
      </c>
      <c r="R859" s="315" t="s">
        <v>152</v>
      </c>
      <c r="S859" s="315" t="s">
        <v>152</v>
      </c>
      <c r="T859" s="315" t="s">
        <v>152</v>
      </c>
      <c r="U859" s="315" t="s">
        <v>152</v>
      </c>
      <c r="V859" s="315" t="s">
        <v>152</v>
      </c>
      <c r="W859" s="142" t="s">
        <v>3823</v>
      </c>
      <c r="X859" s="142" t="s">
        <v>6493</v>
      </c>
      <c r="Y859" s="142" t="s">
        <v>152</v>
      </c>
      <c r="Z859" s="142" t="s">
        <v>3446</v>
      </c>
      <c r="AA859" s="315" t="s">
        <v>3447</v>
      </c>
      <c r="AB859" s="142" t="s">
        <v>8633</v>
      </c>
      <c r="AC859" s="142" t="s">
        <v>3446</v>
      </c>
      <c r="AD859" s="142" t="s">
        <v>3446</v>
      </c>
      <c r="AE859" s="142" t="s">
        <v>152</v>
      </c>
      <c r="AF859" s="315"/>
      <c r="AH859" s="318" t="s">
        <v>152</v>
      </c>
      <c r="AI859" s="315" t="s">
        <v>3446</v>
      </c>
      <c r="AJ859" s="315" t="s">
        <v>152</v>
      </c>
      <c r="AK859" s="142" t="s">
        <v>152</v>
      </c>
      <c r="AL859" s="142" t="s">
        <v>152</v>
      </c>
      <c r="AM859" s="316" t="s">
        <v>152</v>
      </c>
      <c r="AN859" s="142" t="s">
        <v>152</v>
      </c>
      <c r="AO859" s="315" t="s">
        <v>1469</v>
      </c>
      <c r="AP859" s="315" t="s">
        <v>152</v>
      </c>
      <c r="AQ859" s="316"/>
      <c r="AR859" s="142" t="s">
        <v>152</v>
      </c>
      <c r="AS859" s="315" t="s">
        <v>150</v>
      </c>
      <c r="AT859" s="142" t="s">
        <v>152</v>
      </c>
      <c r="AU859" s="316"/>
      <c r="AV859" s="317" t="s">
        <v>152</v>
      </c>
      <c r="AW859" s="142" t="s">
        <v>152</v>
      </c>
    </row>
    <row r="860" spans="1:49" s="142" customFormat="1">
      <c r="A860" s="142" t="s">
        <v>6527</v>
      </c>
      <c r="B860" s="315" t="s">
        <v>6206</v>
      </c>
      <c r="C860" s="142" t="s">
        <v>3444</v>
      </c>
      <c r="D860" s="142" t="s">
        <v>3448</v>
      </c>
      <c r="E860" s="315" t="s">
        <v>11886</v>
      </c>
      <c r="F860" s="315" t="s">
        <v>1789</v>
      </c>
      <c r="G860" s="142" t="s">
        <v>150</v>
      </c>
      <c r="H860" s="316" t="s">
        <v>3445</v>
      </c>
      <c r="I860" s="317">
        <v>13373</v>
      </c>
      <c r="J860" s="317">
        <v>0</v>
      </c>
      <c r="K860" s="317" t="s">
        <v>152</v>
      </c>
      <c r="L860" s="315">
        <v>0</v>
      </c>
      <c r="M860" s="315" t="s">
        <v>152</v>
      </c>
      <c r="N860" s="315" t="s">
        <v>152</v>
      </c>
      <c r="O860" s="315" t="s">
        <v>152</v>
      </c>
      <c r="P860" s="315" t="s">
        <v>13367</v>
      </c>
      <c r="Q860" s="315" t="s">
        <v>152</v>
      </c>
      <c r="R860" s="315" t="s">
        <v>152</v>
      </c>
      <c r="S860" s="315" t="s">
        <v>152</v>
      </c>
      <c r="T860" s="315" t="s">
        <v>152</v>
      </c>
      <c r="U860" s="315" t="s">
        <v>152</v>
      </c>
      <c r="V860" s="315" t="s">
        <v>152</v>
      </c>
      <c r="W860" s="142" t="s">
        <v>6528</v>
      </c>
      <c r="X860" s="142" t="s">
        <v>6493</v>
      </c>
      <c r="Y860" s="142" t="s">
        <v>152</v>
      </c>
      <c r="Z860" s="142" t="s">
        <v>3446</v>
      </c>
      <c r="AA860" s="315" t="s">
        <v>3447</v>
      </c>
      <c r="AB860" s="142" t="s">
        <v>6529</v>
      </c>
      <c r="AC860" s="142" t="s">
        <v>3446</v>
      </c>
      <c r="AD860" s="142" t="s">
        <v>3446</v>
      </c>
      <c r="AE860" s="142" t="s">
        <v>152</v>
      </c>
      <c r="AF860" s="315"/>
      <c r="AH860" s="318" t="s">
        <v>152</v>
      </c>
      <c r="AI860" s="315" t="s">
        <v>3446</v>
      </c>
      <c r="AJ860" s="315" t="s">
        <v>152</v>
      </c>
      <c r="AK860" s="142" t="s">
        <v>152</v>
      </c>
      <c r="AL860" s="142" t="s">
        <v>1787</v>
      </c>
      <c r="AM860" s="316" t="s">
        <v>6530</v>
      </c>
      <c r="AN860" s="142" t="s">
        <v>152</v>
      </c>
      <c r="AO860" s="315" t="s">
        <v>1469</v>
      </c>
      <c r="AP860" s="315" t="s">
        <v>152</v>
      </c>
      <c r="AQ860" s="316"/>
      <c r="AR860" s="142" t="s">
        <v>152</v>
      </c>
      <c r="AS860" s="315" t="s">
        <v>150</v>
      </c>
      <c r="AT860" s="142" t="s">
        <v>152</v>
      </c>
      <c r="AU860" s="316"/>
      <c r="AV860" s="317" t="s">
        <v>152</v>
      </c>
      <c r="AW860" s="142" t="s">
        <v>152</v>
      </c>
    </row>
    <row r="861" spans="1:49" s="142" customFormat="1">
      <c r="A861" s="142" t="s">
        <v>9356</v>
      </c>
      <c r="B861" s="315" t="s">
        <v>5557</v>
      </c>
      <c r="C861" s="142" t="s">
        <v>3444</v>
      </c>
      <c r="D861" s="142" t="s">
        <v>3448</v>
      </c>
      <c r="E861" s="315" t="s">
        <v>9357</v>
      </c>
      <c r="F861" s="315" t="s">
        <v>1789</v>
      </c>
      <c r="G861" s="142" t="s">
        <v>1788</v>
      </c>
      <c r="H861" s="316" t="s">
        <v>3445</v>
      </c>
      <c r="I861" s="317">
        <v>14232</v>
      </c>
      <c r="J861" s="317">
        <v>0</v>
      </c>
      <c r="K861" s="317" t="s">
        <v>152</v>
      </c>
      <c r="L861" s="315">
        <v>0</v>
      </c>
      <c r="M861" s="315" t="s">
        <v>152</v>
      </c>
      <c r="N861" s="315" t="s">
        <v>152</v>
      </c>
      <c r="O861" s="315" t="s">
        <v>152</v>
      </c>
      <c r="P861" s="315" t="s">
        <v>12647</v>
      </c>
      <c r="Q861" s="315" t="s">
        <v>152</v>
      </c>
      <c r="R861" s="315" t="s">
        <v>152</v>
      </c>
      <c r="S861" s="315" t="s">
        <v>152</v>
      </c>
      <c r="T861" s="315" t="s">
        <v>152</v>
      </c>
      <c r="U861" s="315" t="s">
        <v>152</v>
      </c>
      <c r="V861" s="315" t="s">
        <v>152</v>
      </c>
      <c r="W861" s="142" t="s">
        <v>6507</v>
      </c>
      <c r="X861" s="142" t="s">
        <v>6492</v>
      </c>
      <c r="Y861" s="142" t="s">
        <v>152</v>
      </c>
      <c r="Z861" s="142" t="s">
        <v>3446</v>
      </c>
      <c r="AA861" s="315" t="s">
        <v>3447</v>
      </c>
      <c r="AB861" s="142" t="s">
        <v>9358</v>
      </c>
      <c r="AC861" s="142" t="s">
        <v>3446</v>
      </c>
      <c r="AD861" s="142" t="s">
        <v>3446</v>
      </c>
      <c r="AE861" s="142" t="s">
        <v>152</v>
      </c>
      <c r="AF861" s="315"/>
      <c r="AH861" s="318" t="s">
        <v>152</v>
      </c>
      <c r="AI861" s="315" t="s">
        <v>3446</v>
      </c>
      <c r="AJ861" s="315" t="s">
        <v>152</v>
      </c>
      <c r="AK861" s="142" t="s">
        <v>152</v>
      </c>
      <c r="AL861" s="142" t="s">
        <v>1787</v>
      </c>
      <c r="AM861" s="316" t="s">
        <v>5556</v>
      </c>
      <c r="AN861" s="142" t="s">
        <v>152</v>
      </c>
      <c r="AO861" s="315" t="s">
        <v>1469</v>
      </c>
      <c r="AP861" s="315" t="s">
        <v>152</v>
      </c>
      <c r="AQ861" s="316"/>
      <c r="AR861" s="142" t="s">
        <v>152</v>
      </c>
      <c r="AS861" s="315" t="s">
        <v>150</v>
      </c>
      <c r="AT861" s="142" t="s">
        <v>152</v>
      </c>
      <c r="AU861" s="316"/>
      <c r="AV861" s="317" t="s">
        <v>152</v>
      </c>
      <c r="AW861" s="142" t="s">
        <v>152</v>
      </c>
    </row>
    <row r="862" spans="1:49" s="142" customFormat="1">
      <c r="A862" s="142" t="s">
        <v>11842</v>
      </c>
      <c r="B862" s="315" t="s">
        <v>3969</v>
      </c>
      <c r="C862" s="142" t="s">
        <v>3444</v>
      </c>
      <c r="D862" s="142" t="s">
        <v>3448</v>
      </c>
      <c r="E862" s="315" t="s">
        <v>11843</v>
      </c>
      <c r="F862" s="315" t="s">
        <v>1789</v>
      </c>
      <c r="G862" s="142" t="s">
        <v>1788</v>
      </c>
      <c r="H862" s="316" t="s">
        <v>3445</v>
      </c>
      <c r="I862" s="317">
        <v>14436</v>
      </c>
      <c r="J862" s="317">
        <v>0</v>
      </c>
      <c r="K862" s="317" t="s">
        <v>152</v>
      </c>
      <c r="L862" s="315">
        <v>0</v>
      </c>
      <c r="M862" s="315" t="s">
        <v>152</v>
      </c>
      <c r="N862" s="315" t="s">
        <v>152</v>
      </c>
      <c r="O862" s="315" t="s">
        <v>152</v>
      </c>
      <c r="P862" s="315" t="s">
        <v>13351</v>
      </c>
      <c r="Q862" s="315" t="s">
        <v>152</v>
      </c>
      <c r="R862" s="315" t="s">
        <v>152</v>
      </c>
      <c r="S862" s="315" t="s">
        <v>152</v>
      </c>
      <c r="T862" s="315" t="s">
        <v>152</v>
      </c>
      <c r="U862" s="315" t="s">
        <v>152</v>
      </c>
      <c r="V862" s="315" t="s">
        <v>152</v>
      </c>
      <c r="W862" s="142" t="s">
        <v>4723</v>
      </c>
      <c r="X862" s="142" t="s">
        <v>6493</v>
      </c>
      <c r="Y862" s="142" t="s">
        <v>152</v>
      </c>
      <c r="Z862" s="142" t="s">
        <v>3446</v>
      </c>
      <c r="AA862" s="315" t="s">
        <v>3447</v>
      </c>
      <c r="AB862" s="142" t="s">
        <v>11844</v>
      </c>
      <c r="AC862" s="142" t="s">
        <v>3446</v>
      </c>
      <c r="AD862" s="142" t="s">
        <v>3446</v>
      </c>
      <c r="AE862" s="142" t="s">
        <v>152</v>
      </c>
      <c r="AF862" s="315"/>
      <c r="AH862" s="318" t="s">
        <v>152</v>
      </c>
      <c r="AI862" s="315" t="s">
        <v>3446</v>
      </c>
      <c r="AJ862" s="315" t="s">
        <v>152</v>
      </c>
      <c r="AK862" s="142" t="s">
        <v>152</v>
      </c>
      <c r="AL862" s="142" t="s">
        <v>152</v>
      </c>
      <c r="AM862" s="316" t="s">
        <v>152</v>
      </c>
      <c r="AN862" s="142" t="s">
        <v>152</v>
      </c>
      <c r="AO862" s="315" t="s">
        <v>1469</v>
      </c>
      <c r="AP862" s="315" t="s">
        <v>152</v>
      </c>
      <c r="AQ862" s="316"/>
      <c r="AR862" s="142" t="s">
        <v>152</v>
      </c>
      <c r="AS862" s="315" t="s">
        <v>150</v>
      </c>
      <c r="AT862" s="142" t="s">
        <v>152</v>
      </c>
      <c r="AU862" s="316"/>
      <c r="AV862" s="317" t="s">
        <v>152</v>
      </c>
      <c r="AW862" s="142" t="s">
        <v>152</v>
      </c>
    </row>
    <row r="863" spans="1:49" s="142" customFormat="1">
      <c r="A863" s="142" t="s">
        <v>10228</v>
      </c>
      <c r="B863" s="315" t="s">
        <v>1807</v>
      </c>
      <c r="C863" s="142" t="s">
        <v>3444</v>
      </c>
      <c r="D863" s="142" t="s">
        <v>3448</v>
      </c>
      <c r="E863" s="315" t="s">
        <v>10229</v>
      </c>
      <c r="F863" s="315" t="s">
        <v>1789</v>
      </c>
      <c r="G863" s="142" t="s">
        <v>1788</v>
      </c>
      <c r="H863" s="316" t="s">
        <v>3445</v>
      </c>
      <c r="I863" s="317">
        <v>24293</v>
      </c>
      <c r="J863" s="317">
        <v>0</v>
      </c>
      <c r="K863" s="317" t="s">
        <v>152</v>
      </c>
      <c r="L863" s="315">
        <v>0</v>
      </c>
      <c r="M863" s="315" t="s">
        <v>152</v>
      </c>
      <c r="N863" s="315" t="s">
        <v>152</v>
      </c>
      <c r="O863" s="315" t="s">
        <v>152</v>
      </c>
      <c r="P863" s="315" t="s">
        <v>12891</v>
      </c>
      <c r="Q863" s="315" t="s">
        <v>152</v>
      </c>
      <c r="R863" s="315" t="s">
        <v>152</v>
      </c>
      <c r="S863" s="315" t="s">
        <v>152</v>
      </c>
      <c r="T863" s="315" t="s">
        <v>152</v>
      </c>
      <c r="U863" s="315" t="s">
        <v>152</v>
      </c>
      <c r="V863" s="315" t="s">
        <v>152</v>
      </c>
      <c r="W863" s="142" t="s">
        <v>3560</v>
      </c>
      <c r="X863" s="142" t="s">
        <v>6492</v>
      </c>
      <c r="Y863" s="142" t="s">
        <v>152</v>
      </c>
      <c r="Z863" s="142" t="s">
        <v>3446</v>
      </c>
      <c r="AA863" s="315" t="s">
        <v>3447</v>
      </c>
      <c r="AB863" s="142" t="s">
        <v>10230</v>
      </c>
      <c r="AC863" s="142" t="s">
        <v>3446</v>
      </c>
      <c r="AD863" s="142" t="s">
        <v>3446</v>
      </c>
      <c r="AE863" s="142" t="s">
        <v>152</v>
      </c>
      <c r="AF863" s="315"/>
      <c r="AH863" s="318" t="s">
        <v>152</v>
      </c>
      <c r="AI863" s="315" t="s">
        <v>3446</v>
      </c>
      <c r="AJ863" s="315" t="s">
        <v>152</v>
      </c>
      <c r="AK863" s="142" t="s">
        <v>152</v>
      </c>
      <c r="AL863" s="142" t="s">
        <v>1787</v>
      </c>
      <c r="AM863" s="316" t="s">
        <v>3561</v>
      </c>
      <c r="AN863" s="142" t="s">
        <v>152</v>
      </c>
      <c r="AO863" s="315" t="s">
        <v>1469</v>
      </c>
      <c r="AP863" s="315" t="s">
        <v>152</v>
      </c>
      <c r="AQ863" s="316"/>
      <c r="AR863" s="142" t="s">
        <v>152</v>
      </c>
      <c r="AS863" s="315" t="s">
        <v>150</v>
      </c>
      <c r="AT863" s="142" t="s">
        <v>152</v>
      </c>
      <c r="AU863" s="316"/>
      <c r="AV863" s="317" t="s">
        <v>152</v>
      </c>
      <c r="AW863" s="142" t="s">
        <v>152</v>
      </c>
    </row>
    <row r="864" spans="1:49" s="142" customFormat="1">
      <c r="A864" s="142" t="s">
        <v>11848</v>
      </c>
      <c r="B864" s="315" t="s">
        <v>1804</v>
      </c>
      <c r="C864" s="142" t="s">
        <v>3444</v>
      </c>
      <c r="D864" s="142" t="s">
        <v>3448</v>
      </c>
      <c r="E864" s="315" t="s">
        <v>11849</v>
      </c>
      <c r="F864" s="315" t="s">
        <v>1789</v>
      </c>
      <c r="G864" s="142" t="s">
        <v>1788</v>
      </c>
      <c r="H864" s="316" t="s">
        <v>3445</v>
      </c>
      <c r="I864" s="317">
        <v>26841</v>
      </c>
      <c r="J864" s="317">
        <v>0</v>
      </c>
      <c r="K864" s="317" t="s">
        <v>152</v>
      </c>
      <c r="L864" s="315">
        <v>0</v>
      </c>
      <c r="M864" s="315" t="s">
        <v>152</v>
      </c>
      <c r="N864" s="315" t="s">
        <v>152</v>
      </c>
      <c r="O864" s="315" t="s">
        <v>152</v>
      </c>
      <c r="P864" s="315" t="s">
        <v>13353</v>
      </c>
      <c r="Q864" s="315" t="s">
        <v>152</v>
      </c>
      <c r="R864" s="315" t="s">
        <v>152</v>
      </c>
      <c r="S864" s="315" t="s">
        <v>152</v>
      </c>
      <c r="T864" s="315" t="s">
        <v>152</v>
      </c>
      <c r="U864" s="315" t="s">
        <v>152</v>
      </c>
      <c r="V864" s="315" t="s">
        <v>152</v>
      </c>
      <c r="W864" s="142" t="s">
        <v>4721</v>
      </c>
      <c r="X864" s="142" t="s">
        <v>6492</v>
      </c>
      <c r="Y864" s="142" t="s">
        <v>152</v>
      </c>
      <c r="Z864" s="142" t="s">
        <v>3446</v>
      </c>
      <c r="AA864" s="315" t="s">
        <v>3447</v>
      </c>
      <c r="AB864" s="142" t="s">
        <v>11850</v>
      </c>
      <c r="AC864" s="142" t="s">
        <v>3446</v>
      </c>
      <c r="AD864" s="142" t="s">
        <v>3446</v>
      </c>
      <c r="AE864" s="142" t="s">
        <v>152</v>
      </c>
      <c r="AF864" s="315"/>
      <c r="AH864" s="318" t="s">
        <v>152</v>
      </c>
      <c r="AI864" s="315" t="s">
        <v>3446</v>
      </c>
      <c r="AJ864" s="315" t="s">
        <v>152</v>
      </c>
      <c r="AK864" s="142" t="s">
        <v>152</v>
      </c>
      <c r="AL864" s="142" t="s">
        <v>152</v>
      </c>
      <c r="AM864" s="316" t="s">
        <v>152</v>
      </c>
      <c r="AN864" s="142" t="s">
        <v>152</v>
      </c>
      <c r="AO864" s="315" t="s">
        <v>1469</v>
      </c>
      <c r="AP864" s="315" t="s">
        <v>152</v>
      </c>
      <c r="AQ864" s="316"/>
      <c r="AR864" s="142" t="s">
        <v>152</v>
      </c>
      <c r="AS864" s="315" t="s">
        <v>150</v>
      </c>
      <c r="AT864" s="142" t="s">
        <v>152</v>
      </c>
      <c r="AU864" s="316"/>
      <c r="AV864" s="317" t="s">
        <v>152</v>
      </c>
      <c r="AW864" s="142" t="s">
        <v>152</v>
      </c>
    </row>
    <row r="865" spans="1:49" s="142" customFormat="1">
      <c r="A865" s="142" t="s">
        <v>6510</v>
      </c>
      <c r="B865" s="315" t="s">
        <v>344</v>
      </c>
      <c r="C865" s="142" t="s">
        <v>3444</v>
      </c>
      <c r="D865" s="142" t="s">
        <v>3448</v>
      </c>
      <c r="E865" s="315" t="s">
        <v>10234</v>
      </c>
      <c r="F865" s="315" t="s">
        <v>1789</v>
      </c>
      <c r="G865" s="142" t="s">
        <v>1788</v>
      </c>
      <c r="H865" s="316" t="s">
        <v>3445</v>
      </c>
      <c r="I865" s="317">
        <v>25209</v>
      </c>
      <c r="J865" s="317">
        <v>0</v>
      </c>
      <c r="K865" s="317" t="s">
        <v>152</v>
      </c>
      <c r="L865" s="315">
        <v>20</v>
      </c>
      <c r="M865" s="315" t="s">
        <v>152</v>
      </c>
      <c r="N865" s="315" t="s">
        <v>152</v>
      </c>
      <c r="O865" s="315" t="s">
        <v>152</v>
      </c>
      <c r="P865" s="315" t="s">
        <v>12893</v>
      </c>
      <c r="Q865" s="315" t="s">
        <v>152</v>
      </c>
      <c r="R865" s="315" t="s">
        <v>152</v>
      </c>
      <c r="S865" s="315" t="s">
        <v>152</v>
      </c>
      <c r="T865" s="315" t="s">
        <v>152</v>
      </c>
      <c r="U865" s="315" t="s">
        <v>152</v>
      </c>
      <c r="V865" s="315" t="s">
        <v>152</v>
      </c>
      <c r="W865" s="142" t="s">
        <v>10235</v>
      </c>
      <c r="X865" s="142" t="s">
        <v>6493</v>
      </c>
      <c r="Y865" s="142" t="s">
        <v>152</v>
      </c>
      <c r="Z865" s="142" t="s">
        <v>3446</v>
      </c>
      <c r="AA865" s="315" t="s">
        <v>3447</v>
      </c>
      <c r="AB865" s="142" t="s">
        <v>10236</v>
      </c>
      <c r="AC865" s="142" t="s">
        <v>3446</v>
      </c>
      <c r="AD865" s="142" t="s">
        <v>3446</v>
      </c>
      <c r="AE865" s="142" t="s">
        <v>152</v>
      </c>
      <c r="AF865" s="315"/>
      <c r="AH865" s="318" t="s">
        <v>152</v>
      </c>
      <c r="AI865" s="315" t="s">
        <v>3446</v>
      </c>
      <c r="AJ865" s="315" t="s">
        <v>152</v>
      </c>
      <c r="AK865" s="142" t="s">
        <v>152</v>
      </c>
      <c r="AL865" s="142" t="s">
        <v>1787</v>
      </c>
      <c r="AM865" s="316" t="s">
        <v>10237</v>
      </c>
      <c r="AN865" s="142" t="s">
        <v>152</v>
      </c>
      <c r="AO865" s="315" t="s">
        <v>1469</v>
      </c>
      <c r="AP865" s="315" t="s">
        <v>152</v>
      </c>
      <c r="AQ865" s="316"/>
      <c r="AR865" s="142" t="s">
        <v>152</v>
      </c>
      <c r="AS865" s="315" t="s">
        <v>150</v>
      </c>
      <c r="AT865" s="142" t="s">
        <v>152</v>
      </c>
      <c r="AU865" s="316"/>
      <c r="AV865" s="317" t="s">
        <v>152</v>
      </c>
      <c r="AW865" s="142" t="s">
        <v>152</v>
      </c>
    </row>
    <row r="866" spans="1:49" s="142" customFormat="1">
      <c r="A866" s="142" t="s">
        <v>11845</v>
      </c>
      <c r="B866" s="315" t="s">
        <v>3970</v>
      </c>
      <c r="C866" s="142" t="s">
        <v>3444</v>
      </c>
      <c r="D866" s="142" t="s">
        <v>3448</v>
      </c>
      <c r="E866" s="315" t="s">
        <v>11846</v>
      </c>
      <c r="F866" s="315" t="s">
        <v>1789</v>
      </c>
      <c r="G866" s="142" t="s">
        <v>1788</v>
      </c>
      <c r="H866" s="316" t="s">
        <v>3445</v>
      </c>
      <c r="I866" s="317">
        <v>22947</v>
      </c>
      <c r="J866" s="317">
        <v>0</v>
      </c>
      <c r="K866" s="317" t="s">
        <v>152</v>
      </c>
      <c r="L866" s="315">
        <v>7</v>
      </c>
      <c r="M866" s="315" t="s">
        <v>152</v>
      </c>
      <c r="N866" s="315" t="s">
        <v>152</v>
      </c>
      <c r="O866" s="315" t="s">
        <v>152</v>
      </c>
      <c r="P866" s="315" t="s">
        <v>13352</v>
      </c>
      <c r="Q866" s="315" t="s">
        <v>152</v>
      </c>
      <c r="R866" s="315" t="s">
        <v>152</v>
      </c>
      <c r="S866" s="315" t="s">
        <v>152</v>
      </c>
      <c r="T866" s="315" t="s">
        <v>152</v>
      </c>
      <c r="U866" s="315" t="s">
        <v>152</v>
      </c>
      <c r="V866" s="315" t="s">
        <v>152</v>
      </c>
      <c r="W866" s="142" t="s">
        <v>4722</v>
      </c>
      <c r="X866" s="142" t="s">
        <v>6492</v>
      </c>
      <c r="Y866" s="142" t="s">
        <v>152</v>
      </c>
      <c r="Z866" s="142" t="s">
        <v>3446</v>
      </c>
      <c r="AA866" s="315" t="s">
        <v>3447</v>
      </c>
      <c r="AB866" s="142" t="s">
        <v>11847</v>
      </c>
      <c r="AC866" s="142" t="s">
        <v>3446</v>
      </c>
      <c r="AD866" s="142" t="s">
        <v>3446</v>
      </c>
      <c r="AE866" s="142" t="s">
        <v>152</v>
      </c>
      <c r="AF866" s="315"/>
      <c r="AH866" s="318" t="s">
        <v>152</v>
      </c>
      <c r="AI866" s="315" t="s">
        <v>3446</v>
      </c>
      <c r="AJ866" s="315" t="s">
        <v>152</v>
      </c>
      <c r="AK866" s="142" t="s">
        <v>152</v>
      </c>
      <c r="AL866" s="142" t="s">
        <v>152</v>
      </c>
      <c r="AM866" s="316" t="s">
        <v>152</v>
      </c>
      <c r="AN866" s="142" t="s">
        <v>152</v>
      </c>
      <c r="AO866" s="315" t="s">
        <v>1469</v>
      </c>
      <c r="AP866" s="315" t="s">
        <v>152</v>
      </c>
      <c r="AQ866" s="316"/>
      <c r="AR866" s="142" t="s">
        <v>152</v>
      </c>
      <c r="AS866" s="315" t="s">
        <v>150</v>
      </c>
      <c r="AT866" s="142" t="s">
        <v>152</v>
      </c>
      <c r="AU866" s="316"/>
      <c r="AV866" s="317" t="s">
        <v>152</v>
      </c>
      <c r="AW866" s="142" t="s">
        <v>152</v>
      </c>
    </row>
    <row r="867" spans="1:49" s="142" customFormat="1">
      <c r="A867" s="142" t="s">
        <v>10210</v>
      </c>
      <c r="B867" s="315" t="s">
        <v>1805</v>
      </c>
      <c r="C867" s="142" t="s">
        <v>3444</v>
      </c>
      <c r="D867" s="142" t="s">
        <v>3448</v>
      </c>
      <c r="E867" s="315" t="s">
        <v>10211</v>
      </c>
      <c r="F867" s="315" t="s">
        <v>1789</v>
      </c>
      <c r="G867" s="142" t="s">
        <v>1788</v>
      </c>
      <c r="H867" s="316" t="s">
        <v>3445</v>
      </c>
      <c r="I867" s="317">
        <v>20491</v>
      </c>
      <c r="J867" s="317">
        <v>0</v>
      </c>
      <c r="K867" s="317" t="s">
        <v>152</v>
      </c>
      <c r="L867" s="315">
        <v>0</v>
      </c>
      <c r="M867" s="315" t="s">
        <v>152</v>
      </c>
      <c r="N867" s="315" t="s">
        <v>152</v>
      </c>
      <c r="O867" s="315" t="s">
        <v>152</v>
      </c>
      <c r="P867" s="315" t="s">
        <v>12887</v>
      </c>
      <c r="Q867" s="315" t="s">
        <v>152</v>
      </c>
      <c r="R867" s="315" t="s">
        <v>152</v>
      </c>
      <c r="S867" s="315" t="s">
        <v>152</v>
      </c>
      <c r="T867" s="315" t="s">
        <v>152</v>
      </c>
      <c r="U867" s="315" t="s">
        <v>152</v>
      </c>
      <c r="V867" s="315" t="s">
        <v>152</v>
      </c>
      <c r="W867" s="142" t="s">
        <v>3564</v>
      </c>
      <c r="X867" s="142" t="s">
        <v>6493</v>
      </c>
      <c r="Y867" s="142" t="s">
        <v>152</v>
      </c>
      <c r="Z867" s="142" t="s">
        <v>3446</v>
      </c>
      <c r="AA867" s="315" t="s">
        <v>3447</v>
      </c>
      <c r="AB867" s="142" t="s">
        <v>10212</v>
      </c>
      <c r="AC867" s="142" t="s">
        <v>3446</v>
      </c>
      <c r="AD867" s="142" t="s">
        <v>3446</v>
      </c>
      <c r="AE867" s="142" t="s">
        <v>152</v>
      </c>
      <c r="AF867" s="315"/>
      <c r="AH867" s="318" t="s">
        <v>152</v>
      </c>
      <c r="AI867" s="315" t="s">
        <v>3446</v>
      </c>
      <c r="AJ867" s="315" t="s">
        <v>152</v>
      </c>
      <c r="AK867" s="142" t="s">
        <v>152</v>
      </c>
      <c r="AL867" s="142" t="s">
        <v>1787</v>
      </c>
      <c r="AM867" s="316" t="s">
        <v>3565</v>
      </c>
      <c r="AN867" s="142" t="s">
        <v>152</v>
      </c>
      <c r="AO867" s="315" t="s">
        <v>1469</v>
      </c>
      <c r="AP867" s="315" t="s">
        <v>152</v>
      </c>
      <c r="AQ867" s="316"/>
      <c r="AR867" s="142" t="s">
        <v>152</v>
      </c>
      <c r="AS867" s="315" t="s">
        <v>150</v>
      </c>
      <c r="AT867" s="142" t="s">
        <v>152</v>
      </c>
      <c r="AU867" s="316"/>
      <c r="AV867" s="317" t="s">
        <v>152</v>
      </c>
      <c r="AW867" s="142" t="s">
        <v>152</v>
      </c>
    </row>
    <row r="868" spans="1:49" s="142" customFormat="1">
      <c r="A868" s="142" t="s">
        <v>10225</v>
      </c>
      <c r="B868" s="315" t="s">
        <v>1806</v>
      </c>
      <c r="C868" s="142" t="s">
        <v>3444</v>
      </c>
      <c r="D868" s="142" t="s">
        <v>3448</v>
      </c>
      <c r="E868" s="315" t="s">
        <v>10226</v>
      </c>
      <c r="F868" s="315" t="s">
        <v>1789</v>
      </c>
      <c r="G868" s="142" t="s">
        <v>1788</v>
      </c>
      <c r="H868" s="316" t="s">
        <v>3445</v>
      </c>
      <c r="I868" s="317">
        <v>21868</v>
      </c>
      <c r="J868" s="317">
        <v>0</v>
      </c>
      <c r="K868" s="317" t="s">
        <v>152</v>
      </c>
      <c r="L868" s="315">
        <v>0</v>
      </c>
      <c r="M868" s="315" t="s">
        <v>152</v>
      </c>
      <c r="N868" s="315" t="s">
        <v>152</v>
      </c>
      <c r="O868" s="315" t="s">
        <v>152</v>
      </c>
      <c r="P868" s="315" t="s">
        <v>12890</v>
      </c>
      <c r="Q868" s="315" t="s">
        <v>152</v>
      </c>
      <c r="R868" s="315" t="s">
        <v>152</v>
      </c>
      <c r="S868" s="315" t="s">
        <v>152</v>
      </c>
      <c r="T868" s="315" t="s">
        <v>152</v>
      </c>
      <c r="U868" s="315" t="s">
        <v>152</v>
      </c>
      <c r="V868" s="315" t="s">
        <v>152</v>
      </c>
      <c r="W868" s="142" t="s">
        <v>3562</v>
      </c>
      <c r="X868" s="142" t="s">
        <v>6492</v>
      </c>
      <c r="Y868" s="142" t="s">
        <v>152</v>
      </c>
      <c r="Z868" s="142" t="s">
        <v>3446</v>
      </c>
      <c r="AA868" s="315" t="s">
        <v>3447</v>
      </c>
      <c r="AB868" s="142" t="s">
        <v>10227</v>
      </c>
      <c r="AC868" s="142" t="s">
        <v>3446</v>
      </c>
      <c r="AD868" s="142" t="s">
        <v>3446</v>
      </c>
      <c r="AE868" s="142" t="s">
        <v>152</v>
      </c>
      <c r="AF868" s="315"/>
      <c r="AH868" s="318" t="s">
        <v>152</v>
      </c>
      <c r="AI868" s="315" t="s">
        <v>3446</v>
      </c>
      <c r="AJ868" s="315" t="s">
        <v>152</v>
      </c>
      <c r="AK868" s="142" t="s">
        <v>152</v>
      </c>
      <c r="AL868" s="142" t="s">
        <v>1787</v>
      </c>
      <c r="AM868" s="316" t="s">
        <v>3563</v>
      </c>
      <c r="AN868" s="142" t="s">
        <v>152</v>
      </c>
      <c r="AO868" s="315" t="s">
        <v>1469</v>
      </c>
      <c r="AP868" s="315" t="s">
        <v>152</v>
      </c>
      <c r="AQ868" s="316"/>
      <c r="AR868" s="142" t="s">
        <v>152</v>
      </c>
      <c r="AS868" s="315" t="s">
        <v>150</v>
      </c>
      <c r="AT868" s="142" t="s">
        <v>152</v>
      </c>
      <c r="AU868" s="316"/>
      <c r="AV868" s="317" t="s">
        <v>152</v>
      </c>
      <c r="AW868" s="142" t="s">
        <v>152</v>
      </c>
    </row>
    <row r="869" spans="1:49" s="142" customFormat="1">
      <c r="A869" s="142" t="s">
        <v>10231</v>
      </c>
      <c r="B869" s="315" t="s">
        <v>345</v>
      </c>
      <c r="C869" s="142" t="s">
        <v>3444</v>
      </c>
      <c r="D869" s="142" t="s">
        <v>3448</v>
      </c>
      <c r="E869" s="315" t="s">
        <v>10232</v>
      </c>
      <c r="F869" s="315" t="s">
        <v>1789</v>
      </c>
      <c r="G869" s="142" t="s">
        <v>1788</v>
      </c>
      <c r="H869" s="316" t="s">
        <v>3445</v>
      </c>
      <c r="I869" s="317">
        <v>28441</v>
      </c>
      <c r="J869" s="317">
        <v>0</v>
      </c>
      <c r="K869" s="317" t="s">
        <v>152</v>
      </c>
      <c r="L869" s="315">
        <v>30</v>
      </c>
      <c r="M869" s="315" t="s">
        <v>152</v>
      </c>
      <c r="N869" s="315" t="s">
        <v>152</v>
      </c>
      <c r="O869" s="315" t="s">
        <v>152</v>
      </c>
      <c r="P869" s="315" t="s">
        <v>12892</v>
      </c>
      <c r="Q869" s="315" t="s">
        <v>152</v>
      </c>
      <c r="R869" s="315" t="s">
        <v>152</v>
      </c>
      <c r="S869" s="315" t="s">
        <v>152</v>
      </c>
      <c r="T869" s="315" t="s">
        <v>152</v>
      </c>
      <c r="U869" s="315" t="s">
        <v>152</v>
      </c>
      <c r="V869" s="315" t="s">
        <v>152</v>
      </c>
      <c r="W869" s="142" t="s">
        <v>3558</v>
      </c>
      <c r="X869" s="142" t="s">
        <v>6492</v>
      </c>
      <c r="Y869" s="142" t="s">
        <v>152</v>
      </c>
      <c r="Z869" s="142" t="s">
        <v>3446</v>
      </c>
      <c r="AA869" s="315" t="s">
        <v>3447</v>
      </c>
      <c r="AB869" s="142" t="s">
        <v>10233</v>
      </c>
      <c r="AC869" s="142" t="s">
        <v>3446</v>
      </c>
      <c r="AD869" s="142" t="s">
        <v>3446</v>
      </c>
      <c r="AE869" s="142" t="s">
        <v>152</v>
      </c>
      <c r="AF869" s="315"/>
      <c r="AH869" s="318" t="s">
        <v>152</v>
      </c>
      <c r="AI869" s="315" t="s">
        <v>3446</v>
      </c>
      <c r="AJ869" s="315" t="s">
        <v>152</v>
      </c>
      <c r="AK869" s="142" t="s">
        <v>152</v>
      </c>
      <c r="AL869" s="142" t="s">
        <v>1787</v>
      </c>
      <c r="AM869" s="316" t="s">
        <v>3559</v>
      </c>
      <c r="AN869" s="142" t="s">
        <v>152</v>
      </c>
      <c r="AO869" s="315" t="s">
        <v>1469</v>
      </c>
      <c r="AP869" s="315" t="s">
        <v>152</v>
      </c>
      <c r="AQ869" s="316"/>
      <c r="AR869" s="142" t="s">
        <v>152</v>
      </c>
      <c r="AS869" s="315" t="s">
        <v>150</v>
      </c>
      <c r="AT869" s="142" t="s">
        <v>152</v>
      </c>
      <c r="AU869" s="316"/>
      <c r="AV869" s="317" t="s">
        <v>152</v>
      </c>
      <c r="AW869" s="142" t="s">
        <v>152</v>
      </c>
    </row>
    <row r="870" spans="1:49" s="142" customFormat="1">
      <c r="A870" s="142" t="s">
        <v>10238</v>
      </c>
      <c r="B870" s="315" t="s">
        <v>1808</v>
      </c>
      <c r="C870" s="142" t="s">
        <v>3444</v>
      </c>
      <c r="D870" s="142" t="s">
        <v>3448</v>
      </c>
      <c r="E870" s="315" t="s">
        <v>10239</v>
      </c>
      <c r="F870" s="315" t="s">
        <v>1789</v>
      </c>
      <c r="G870" s="142" t="s">
        <v>1788</v>
      </c>
      <c r="H870" s="316" t="s">
        <v>3445</v>
      </c>
      <c r="I870" s="317">
        <v>30164</v>
      </c>
      <c r="J870" s="317">
        <v>0</v>
      </c>
      <c r="K870" s="317" t="s">
        <v>152</v>
      </c>
      <c r="L870" s="315">
        <v>44</v>
      </c>
      <c r="M870" s="315" t="s">
        <v>152</v>
      </c>
      <c r="N870" s="315" t="s">
        <v>152</v>
      </c>
      <c r="O870" s="315" t="s">
        <v>152</v>
      </c>
      <c r="P870" s="315" t="s">
        <v>12894</v>
      </c>
      <c r="Q870" s="315" t="s">
        <v>152</v>
      </c>
      <c r="R870" s="315" t="s">
        <v>152</v>
      </c>
      <c r="S870" s="315" t="s">
        <v>152</v>
      </c>
      <c r="T870" s="315" t="s">
        <v>152</v>
      </c>
      <c r="U870" s="315" t="s">
        <v>152</v>
      </c>
      <c r="V870" s="315" t="s">
        <v>152</v>
      </c>
      <c r="W870" s="142" t="s">
        <v>3556</v>
      </c>
      <c r="X870" s="142" t="s">
        <v>6492</v>
      </c>
      <c r="Y870" s="142" t="s">
        <v>152</v>
      </c>
      <c r="Z870" s="142" t="s">
        <v>3446</v>
      </c>
      <c r="AA870" s="315" t="s">
        <v>3447</v>
      </c>
      <c r="AB870" s="142" t="s">
        <v>10240</v>
      </c>
      <c r="AC870" s="142" t="s">
        <v>3446</v>
      </c>
      <c r="AD870" s="142" t="s">
        <v>3446</v>
      </c>
      <c r="AE870" s="142" t="s">
        <v>152</v>
      </c>
      <c r="AF870" s="315"/>
      <c r="AH870" s="318" t="s">
        <v>152</v>
      </c>
      <c r="AI870" s="315" t="s">
        <v>3446</v>
      </c>
      <c r="AJ870" s="315" t="s">
        <v>152</v>
      </c>
      <c r="AK870" s="142" t="s">
        <v>152</v>
      </c>
      <c r="AL870" s="142" t="s">
        <v>1787</v>
      </c>
      <c r="AM870" s="316" t="s">
        <v>3557</v>
      </c>
      <c r="AN870" s="142" t="s">
        <v>152</v>
      </c>
      <c r="AO870" s="315" t="s">
        <v>1469</v>
      </c>
      <c r="AP870" s="315" t="s">
        <v>152</v>
      </c>
      <c r="AQ870" s="316"/>
      <c r="AR870" s="142" t="s">
        <v>152</v>
      </c>
      <c r="AS870" s="315" t="s">
        <v>150</v>
      </c>
      <c r="AT870" s="142" t="s">
        <v>152</v>
      </c>
      <c r="AU870" s="316"/>
      <c r="AV870" s="317" t="s">
        <v>152</v>
      </c>
      <c r="AW870" s="142" t="s">
        <v>152</v>
      </c>
    </row>
    <row r="871" spans="1:49" s="142" customFormat="1">
      <c r="A871" s="142" t="s">
        <v>6511</v>
      </c>
      <c r="B871" s="315" t="s">
        <v>347</v>
      </c>
      <c r="C871" s="142" t="s">
        <v>3444</v>
      </c>
      <c r="D871" s="142" t="s">
        <v>3448</v>
      </c>
      <c r="E871" s="315" t="s">
        <v>10241</v>
      </c>
      <c r="F871" s="315" t="s">
        <v>1789</v>
      </c>
      <c r="G871" s="142" t="s">
        <v>1788</v>
      </c>
      <c r="H871" s="316" t="s">
        <v>3445</v>
      </c>
      <c r="I871" s="317">
        <v>25209</v>
      </c>
      <c r="J871" s="317">
        <v>0</v>
      </c>
      <c r="K871" s="317" t="s">
        <v>152</v>
      </c>
      <c r="L871" s="315">
        <v>0</v>
      </c>
      <c r="M871" s="315" t="s">
        <v>152</v>
      </c>
      <c r="N871" s="315" t="s">
        <v>152</v>
      </c>
      <c r="O871" s="315" t="s">
        <v>152</v>
      </c>
      <c r="P871" s="315" t="s">
        <v>12895</v>
      </c>
      <c r="Q871" s="315" t="s">
        <v>152</v>
      </c>
      <c r="R871" s="315" t="s">
        <v>152</v>
      </c>
      <c r="S871" s="315" t="s">
        <v>152</v>
      </c>
      <c r="T871" s="315" t="s">
        <v>152</v>
      </c>
      <c r="U871" s="315" t="s">
        <v>152</v>
      </c>
      <c r="V871" s="315" t="s">
        <v>152</v>
      </c>
      <c r="W871" s="142" t="s">
        <v>10242</v>
      </c>
      <c r="X871" s="142" t="s">
        <v>6493</v>
      </c>
      <c r="Y871" s="142" t="s">
        <v>152</v>
      </c>
      <c r="Z871" s="142" t="s">
        <v>3446</v>
      </c>
      <c r="AA871" s="315" t="s">
        <v>3447</v>
      </c>
      <c r="AB871" s="142" t="s">
        <v>10243</v>
      </c>
      <c r="AC871" s="142" t="s">
        <v>3446</v>
      </c>
      <c r="AD871" s="142" t="s">
        <v>3446</v>
      </c>
      <c r="AE871" s="142" t="s">
        <v>152</v>
      </c>
      <c r="AF871" s="315"/>
      <c r="AH871" s="318" t="s">
        <v>152</v>
      </c>
      <c r="AI871" s="315" t="s">
        <v>3446</v>
      </c>
      <c r="AJ871" s="315" t="s">
        <v>152</v>
      </c>
      <c r="AK871" s="142" t="s">
        <v>152</v>
      </c>
      <c r="AL871" s="142" t="s">
        <v>1787</v>
      </c>
      <c r="AM871" s="316" t="s">
        <v>10244</v>
      </c>
      <c r="AN871" s="142" t="s">
        <v>152</v>
      </c>
      <c r="AO871" s="315" t="s">
        <v>1469</v>
      </c>
      <c r="AP871" s="315" t="s">
        <v>152</v>
      </c>
      <c r="AQ871" s="316"/>
      <c r="AR871" s="142" t="s">
        <v>152</v>
      </c>
      <c r="AS871" s="315" t="s">
        <v>150</v>
      </c>
      <c r="AT871" s="142" t="s">
        <v>152</v>
      </c>
      <c r="AU871" s="316"/>
      <c r="AV871" s="317" t="s">
        <v>152</v>
      </c>
      <c r="AW871" s="142" t="s">
        <v>152</v>
      </c>
    </row>
    <row r="872" spans="1:49" s="142" customFormat="1">
      <c r="A872" s="142" t="s">
        <v>6518</v>
      </c>
      <c r="B872" s="315" t="s">
        <v>4653</v>
      </c>
      <c r="C872" s="142" t="s">
        <v>3444</v>
      </c>
      <c r="D872" s="142" t="s">
        <v>3448</v>
      </c>
      <c r="E872" s="315" t="s">
        <v>11794</v>
      </c>
      <c r="F872" s="315" t="s">
        <v>1789</v>
      </c>
      <c r="G872" s="142" t="s">
        <v>1788</v>
      </c>
      <c r="H872" s="316" t="s">
        <v>3445</v>
      </c>
      <c r="I872" s="317">
        <v>31027</v>
      </c>
      <c r="J872" s="317">
        <v>0</v>
      </c>
      <c r="K872" s="317" t="s">
        <v>152</v>
      </c>
      <c r="L872" s="315">
        <v>0</v>
      </c>
      <c r="M872" s="315" t="s">
        <v>152</v>
      </c>
      <c r="N872" s="315" t="s">
        <v>152</v>
      </c>
      <c r="O872" s="315" t="s">
        <v>152</v>
      </c>
      <c r="P872" s="315" t="s">
        <v>13323</v>
      </c>
      <c r="Q872" s="315" t="s">
        <v>152</v>
      </c>
      <c r="R872" s="315" t="s">
        <v>152</v>
      </c>
      <c r="S872" s="315" t="s">
        <v>152</v>
      </c>
      <c r="T872" s="315" t="s">
        <v>152</v>
      </c>
      <c r="U872" s="315" t="s">
        <v>152</v>
      </c>
      <c r="V872" s="315" t="s">
        <v>152</v>
      </c>
      <c r="W872" s="142" t="s">
        <v>7623</v>
      </c>
      <c r="X872" s="142" t="s">
        <v>6493</v>
      </c>
      <c r="Y872" s="142" t="s">
        <v>152</v>
      </c>
      <c r="Z872" s="142" t="s">
        <v>3446</v>
      </c>
      <c r="AA872" s="315" t="s">
        <v>3447</v>
      </c>
      <c r="AB872" s="142" t="s">
        <v>11795</v>
      </c>
      <c r="AC872" s="142" t="s">
        <v>3446</v>
      </c>
      <c r="AD872" s="142" t="s">
        <v>3446</v>
      </c>
      <c r="AE872" s="142" t="s">
        <v>152</v>
      </c>
      <c r="AF872" s="315"/>
      <c r="AH872" s="318" t="s">
        <v>152</v>
      </c>
      <c r="AI872" s="315" t="s">
        <v>3446</v>
      </c>
      <c r="AJ872" s="315" t="s">
        <v>152</v>
      </c>
      <c r="AK872" s="142" t="s">
        <v>152</v>
      </c>
      <c r="AL872" s="142" t="s">
        <v>1787</v>
      </c>
      <c r="AM872" s="316" t="s">
        <v>7624</v>
      </c>
      <c r="AN872" s="142" t="s">
        <v>152</v>
      </c>
      <c r="AO872" s="315" t="s">
        <v>1469</v>
      </c>
      <c r="AP872" s="315" t="s">
        <v>152</v>
      </c>
      <c r="AQ872" s="316"/>
      <c r="AR872" s="142" t="s">
        <v>152</v>
      </c>
      <c r="AS872" s="315" t="s">
        <v>150</v>
      </c>
      <c r="AT872" s="142" t="s">
        <v>152</v>
      </c>
      <c r="AU872" s="316"/>
      <c r="AV872" s="317" t="s">
        <v>152</v>
      </c>
      <c r="AW872" s="142" t="s">
        <v>152</v>
      </c>
    </row>
    <row r="873" spans="1:49" s="142" customFormat="1">
      <c r="A873" s="142" t="s">
        <v>10260</v>
      </c>
      <c r="B873" s="315" t="s">
        <v>5169</v>
      </c>
      <c r="C873" s="142" t="s">
        <v>3444</v>
      </c>
      <c r="D873" s="142" t="s">
        <v>3448</v>
      </c>
      <c r="E873" s="315" t="s">
        <v>10261</v>
      </c>
      <c r="F873" s="315" t="s">
        <v>1789</v>
      </c>
      <c r="G873" s="142" t="s">
        <v>150</v>
      </c>
      <c r="H873" s="316" t="s">
        <v>3445</v>
      </c>
      <c r="I873" s="317">
        <v>17897</v>
      </c>
      <c r="J873" s="317">
        <v>0</v>
      </c>
      <c r="K873" s="317" t="s">
        <v>152</v>
      </c>
      <c r="L873" s="315">
        <v>0</v>
      </c>
      <c r="M873" s="315" t="s">
        <v>152</v>
      </c>
      <c r="N873" s="315" t="s">
        <v>152</v>
      </c>
      <c r="O873" s="315" t="s">
        <v>152</v>
      </c>
      <c r="P873" s="315" t="s">
        <v>12903</v>
      </c>
      <c r="Q873" s="315" t="s">
        <v>152</v>
      </c>
      <c r="R873" s="315" t="s">
        <v>152</v>
      </c>
      <c r="S873" s="315" t="s">
        <v>152</v>
      </c>
      <c r="T873" s="315" t="s">
        <v>152</v>
      </c>
      <c r="U873" s="315" t="s">
        <v>152</v>
      </c>
      <c r="V873" s="315" t="s">
        <v>152</v>
      </c>
      <c r="W873" s="142" t="s">
        <v>5335</v>
      </c>
      <c r="X873" s="142" t="s">
        <v>6492</v>
      </c>
      <c r="Y873" s="142" t="s">
        <v>152</v>
      </c>
      <c r="Z873" s="142" t="s">
        <v>3446</v>
      </c>
      <c r="AA873" s="315" t="s">
        <v>3447</v>
      </c>
      <c r="AB873" s="142" t="s">
        <v>10262</v>
      </c>
      <c r="AC873" s="142" t="s">
        <v>3446</v>
      </c>
      <c r="AD873" s="142" t="s">
        <v>3446</v>
      </c>
      <c r="AE873" s="142" t="s">
        <v>152</v>
      </c>
      <c r="AF873" s="315"/>
      <c r="AH873" s="318" t="s">
        <v>152</v>
      </c>
      <c r="AI873" s="315" t="s">
        <v>3446</v>
      </c>
      <c r="AJ873" s="315" t="s">
        <v>152</v>
      </c>
      <c r="AK873" s="142" t="s">
        <v>152</v>
      </c>
      <c r="AL873" s="142" t="s">
        <v>1787</v>
      </c>
      <c r="AM873" s="316" t="s">
        <v>5336</v>
      </c>
      <c r="AN873" s="142" t="s">
        <v>152</v>
      </c>
      <c r="AO873" s="315" t="s">
        <v>1469</v>
      </c>
      <c r="AP873" s="315" t="s">
        <v>152</v>
      </c>
      <c r="AQ873" s="316"/>
      <c r="AR873" s="142" t="s">
        <v>152</v>
      </c>
      <c r="AS873" s="315" t="s">
        <v>150</v>
      </c>
      <c r="AT873" s="142" t="s">
        <v>152</v>
      </c>
      <c r="AU873" s="316"/>
      <c r="AV873" s="317" t="s">
        <v>152</v>
      </c>
      <c r="AW873" s="142" t="s">
        <v>152</v>
      </c>
    </row>
    <row r="874" spans="1:49" s="142" customFormat="1">
      <c r="A874" s="142" t="s">
        <v>10266</v>
      </c>
      <c r="B874" s="315" t="s">
        <v>5167</v>
      </c>
      <c r="C874" s="142" t="s">
        <v>3444</v>
      </c>
      <c r="D874" s="142" t="s">
        <v>3448</v>
      </c>
      <c r="E874" s="315" t="s">
        <v>10267</v>
      </c>
      <c r="F874" s="315" t="s">
        <v>1789</v>
      </c>
      <c r="G874" s="142" t="s">
        <v>150</v>
      </c>
      <c r="H874" s="316" t="s">
        <v>3445</v>
      </c>
      <c r="I874" s="317">
        <v>21861</v>
      </c>
      <c r="J874" s="317">
        <v>0</v>
      </c>
      <c r="K874" s="317" t="s">
        <v>152</v>
      </c>
      <c r="L874" s="315">
        <v>0</v>
      </c>
      <c r="M874" s="315" t="s">
        <v>152</v>
      </c>
      <c r="N874" s="315" t="s">
        <v>152</v>
      </c>
      <c r="O874" s="315" t="s">
        <v>152</v>
      </c>
      <c r="P874" s="315" t="s">
        <v>12905</v>
      </c>
      <c r="Q874" s="315" t="s">
        <v>152</v>
      </c>
      <c r="R874" s="315" t="s">
        <v>152</v>
      </c>
      <c r="S874" s="315" t="s">
        <v>152</v>
      </c>
      <c r="T874" s="315" t="s">
        <v>152</v>
      </c>
      <c r="U874" s="315" t="s">
        <v>152</v>
      </c>
      <c r="V874" s="315" t="s">
        <v>152</v>
      </c>
      <c r="W874" s="142" t="s">
        <v>5331</v>
      </c>
      <c r="X874" s="142" t="s">
        <v>6492</v>
      </c>
      <c r="Y874" s="142" t="s">
        <v>152</v>
      </c>
      <c r="Z874" s="142" t="s">
        <v>3446</v>
      </c>
      <c r="AA874" s="315" t="s">
        <v>3447</v>
      </c>
      <c r="AB874" s="142" t="s">
        <v>10268</v>
      </c>
      <c r="AC874" s="142" t="s">
        <v>3446</v>
      </c>
      <c r="AD874" s="142" t="s">
        <v>3446</v>
      </c>
      <c r="AE874" s="142" t="s">
        <v>152</v>
      </c>
      <c r="AF874" s="315"/>
      <c r="AH874" s="318" t="s">
        <v>152</v>
      </c>
      <c r="AI874" s="315" t="s">
        <v>3446</v>
      </c>
      <c r="AJ874" s="315" t="s">
        <v>152</v>
      </c>
      <c r="AK874" s="142" t="s">
        <v>152</v>
      </c>
      <c r="AL874" s="142" t="s">
        <v>1787</v>
      </c>
      <c r="AM874" s="316" t="s">
        <v>5332</v>
      </c>
      <c r="AN874" s="142" t="s">
        <v>152</v>
      </c>
      <c r="AO874" s="315" t="s">
        <v>1469</v>
      </c>
      <c r="AP874" s="315" t="s">
        <v>152</v>
      </c>
      <c r="AQ874" s="316"/>
      <c r="AR874" s="142" t="s">
        <v>152</v>
      </c>
      <c r="AS874" s="315" t="s">
        <v>150</v>
      </c>
      <c r="AT874" s="142" t="s">
        <v>152</v>
      </c>
      <c r="AU874" s="316"/>
      <c r="AV874" s="317" t="s">
        <v>152</v>
      </c>
      <c r="AW874" s="142" t="s">
        <v>152</v>
      </c>
    </row>
    <row r="875" spans="1:49" s="142" customFormat="1">
      <c r="A875" s="142" t="s">
        <v>10263</v>
      </c>
      <c r="B875" s="315" t="s">
        <v>5168</v>
      </c>
      <c r="C875" s="142" t="s">
        <v>3444</v>
      </c>
      <c r="D875" s="142" t="s">
        <v>3448</v>
      </c>
      <c r="E875" s="315" t="s">
        <v>10264</v>
      </c>
      <c r="F875" s="315" t="s">
        <v>1789</v>
      </c>
      <c r="G875" s="142" t="s">
        <v>1788</v>
      </c>
      <c r="H875" s="316" t="s">
        <v>3445</v>
      </c>
      <c r="I875" s="317">
        <v>22273</v>
      </c>
      <c r="J875" s="317">
        <v>0</v>
      </c>
      <c r="K875" s="317" t="s">
        <v>152</v>
      </c>
      <c r="L875" s="315">
        <v>0</v>
      </c>
      <c r="M875" s="315" t="s">
        <v>152</v>
      </c>
      <c r="N875" s="315" t="s">
        <v>152</v>
      </c>
      <c r="O875" s="315" t="s">
        <v>152</v>
      </c>
      <c r="P875" s="315" t="s">
        <v>12904</v>
      </c>
      <c r="Q875" s="315" t="s">
        <v>152</v>
      </c>
      <c r="R875" s="315" t="s">
        <v>152</v>
      </c>
      <c r="S875" s="315" t="s">
        <v>152</v>
      </c>
      <c r="T875" s="315" t="s">
        <v>152</v>
      </c>
      <c r="U875" s="315" t="s">
        <v>152</v>
      </c>
      <c r="V875" s="315" t="s">
        <v>152</v>
      </c>
      <c r="W875" s="142" t="s">
        <v>5333</v>
      </c>
      <c r="X875" s="142" t="s">
        <v>6493</v>
      </c>
      <c r="Y875" s="142" t="s">
        <v>152</v>
      </c>
      <c r="Z875" s="142" t="s">
        <v>3446</v>
      </c>
      <c r="AA875" s="315" t="s">
        <v>3447</v>
      </c>
      <c r="AB875" s="142" t="s">
        <v>10265</v>
      </c>
      <c r="AC875" s="142" t="s">
        <v>3446</v>
      </c>
      <c r="AD875" s="142" t="s">
        <v>3446</v>
      </c>
      <c r="AE875" s="142" t="s">
        <v>152</v>
      </c>
      <c r="AF875" s="315"/>
      <c r="AH875" s="318" t="s">
        <v>152</v>
      </c>
      <c r="AI875" s="315" t="s">
        <v>3446</v>
      </c>
      <c r="AJ875" s="315" t="s">
        <v>152</v>
      </c>
      <c r="AK875" s="142" t="s">
        <v>152</v>
      </c>
      <c r="AL875" s="142" t="s">
        <v>1787</v>
      </c>
      <c r="AM875" s="316" t="s">
        <v>5334</v>
      </c>
      <c r="AN875" s="142" t="s">
        <v>152</v>
      </c>
      <c r="AO875" s="315" t="s">
        <v>1469</v>
      </c>
      <c r="AP875" s="315" t="s">
        <v>152</v>
      </c>
      <c r="AQ875" s="316"/>
      <c r="AR875" s="142" t="s">
        <v>152</v>
      </c>
      <c r="AS875" s="315" t="s">
        <v>150</v>
      </c>
      <c r="AT875" s="142" t="s">
        <v>152</v>
      </c>
      <c r="AU875" s="316"/>
      <c r="AV875" s="317" t="s">
        <v>152</v>
      </c>
      <c r="AW875" s="142" t="s">
        <v>152</v>
      </c>
    </row>
    <row r="876" spans="1:49" s="142" customFormat="1">
      <c r="A876" s="142" t="s">
        <v>7199</v>
      </c>
      <c r="B876" s="315" t="s">
        <v>7196</v>
      </c>
      <c r="C876" s="142" t="s">
        <v>3444</v>
      </c>
      <c r="D876" s="142" t="s">
        <v>3475</v>
      </c>
      <c r="E876" s="315" t="s">
        <v>8057</v>
      </c>
      <c r="F876" s="315" t="s">
        <v>1789</v>
      </c>
      <c r="G876" s="142" t="s">
        <v>1788</v>
      </c>
      <c r="H876" s="316" t="s">
        <v>3445</v>
      </c>
      <c r="I876" s="317">
        <v>23701</v>
      </c>
      <c r="J876" s="317">
        <v>0</v>
      </c>
      <c r="K876" s="317" t="s">
        <v>152</v>
      </c>
      <c r="L876" s="315">
        <v>26</v>
      </c>
      <c r="M876" s="315" t="s">
        <v>152</v>
      </c>
      <c r="N876" s="315" t="s">
        <v>152</v>
      </c>
      <c r="O876" s="315" t="s">
        <v>152</v>
      </c>
      <c r="P876" s="315" t="s">
        <v>12349</v>
      </c>
      <c r="Q876" s="315" t="s">
        <v>152</v>
      </c>
      <c r="R876" s="315" t="s">
        <v>152</v>
      </c>
      <c r="S876" s="315" t="s">
        <v>152</v>
      </c>
      <c r="T876" s="315" t="s">
        <v>152</v>
      </c>
      <c r="U876" s="315" t="s">
        <v>152</v>
      </c>
      <c r="V876" s="315" t="s">
        <v>152</v>
      </c>
      <c r="W876" s="142" t="s">
        <v>8058</v>
      </c>
      <c r="X876" s="142" t="s">
        <v>6492</v>
      </c>
      <c r="Y876" s="142" t="s">
        <v>152</v>
      </c>
      <c r="Z876" s="142" t="s">
        <v>3446</v>
      </c>
      <c r="AA876" s="315" t="s">
        <v>3447</v>
      </c>
      <c r="AB876" s="142" t="s">
        <v>8059</v>
      </c>
      <c r="AC876" s="142" t="s">
        <v>3446</v>
      </c>
      <c r="AD876" s="142" t="s">
        <v>3446</v>
      </c>
      <c r="AE876" s="142" t="s">
        <v>152</v>
      </c>
      <c r="AF876" s="315"/>
      <c r="AH876" s="318" t="s">
        <v>152</v>
      </c>
      <c r="AI876" s="315" t="s">
        <v>3446</v>
      </c>
      <c r="AJ876" s="315" t="s">
        <v>152</v>
      </c>
      <c r="AK876" s="142" t="s">
        <v>152</v>
      </c>
      <c r="AL876" s="142" t="s">
        <v>1787</v>
      </c>
      <c r="AM876" s="316" t="s">
        <v>1777</v>
      </c>
      <c r="AN876" s="142" t="s">
        <v>152</v>
      </c>
      <c r="AO876" s="315" t="s">
        <v>1469</v>
      </c>
      <c r="AP876" s="315" t="s">
        <v>152</v>
      </c>
      <c r="AQ876" s="316"/>
      <c r="AR876" s="142" t="s">
        <v>152</v>
      </c>
      <c r="AS876" s="315" t="s">
        <v>150</v>
      </c>
      <c r="AT876" s="142" t="s">
        <v>152</v>
      </c>
      <c r="AU876" s="316"/>
      <c r="AV876" s="317" t="s">
        <v>152</v>
      </c>
      <c r="AW876" s="142" t="s">
        <v>152</v>
      </c>
    </row>
    <row r="877" spans="1:49" s="142" customFormat="1">
      <c r="A877" s="142" t="s">
        <v>9849</v>
      </c>
      <c r="B877" s="315" t="s">
        <v>246</v>
      </c>
      <c r="C877" s="142" t="s">
        <v>3444</v>
      </c>
      <c r="D877" s="142" t="s">
        <v>3448</v>
      </c>
      <c r="E877" s="315" t="s">
        <v>13710</v>
      </c>
      <c r="F877" s="315" t="s">
        <v>1789</v>
      </c>
      <c r="G877" s="142" t="s">
        <v>1788</v>
      </c>
      <c r="H877" s="316" t="s">
        <v>3445</v>
      </c>
      <c r="I877" s="317">
        <v>20361</v>
      </c>
      <c r="J877" s="317">
        <v>0</v>
      </c>
      <c r="K877" s="317" t="s">
        <v>152</v>
      </c>
      <c r="L877" s="315">
        <v>0</v>
      </c>
      <c r="M877" s="315" t="s">
        <v>152</v>
      </c>
      <c r="N877" s="315" t="s">
        <v>152</v>
      </c>
      <c r="O877" s="315" t="s">
        <v>152</v>
      </c>
      <c r="P877" s="315" t="s">
        <v>12777</v>
      </c>
      <c r="Q877" s="315" t="s">
        <v>152</v>
      </c>
      <c r="R877" s="315" t="s">
        <v>152</v>
      </c>
      <c r="S877" s="315" t="s">
        <v>152</v>
      </c>
      <c r="T877" s="315" t="s">
        <v>152</v>
      </c>
      <c r="U877" s="315" t="s">
        <v>152</v>
      </c>
      <c r="V877" s="315" t="s">
        <v>152</v>
      </c>
      <c r="W877" s="142" t="s">
        <v>3802</v>
      </c>
      <c r="X877" s="142" t="s">
        <v>6492</v>
      </c>
      <c r="Y877" s="142" t="s">
        <v>152</v>
      </c>
      <c r="Z877" s="142" t="s">
        <v>3446</v>
      </c>
      <c r="AA877" s="315" t="s">
        <v>3447</v>
      </c>
      <c r="AB877" s="142" t="s">
        <v>13711</v>
      </c>
      <c r="AC877" s="142" t="s">
        <v>3446</v>
      </c>
      <c r="AD877" s="142" t="s">
        <v>3446</v>
      </c>
      <c r="AE877" s="142" t="s">
        <v>152</v>
      </c>
      <c r="AF877" s="315"/>
      <c r="AH877" s="318" t="s">
        <v>152</v>
      </c>
      <c r="AI877" s="315" t="s">
        <v>3446</v>
      </c>
      <c r="AJ877" s="315" t="s">
        <v>152</v>
      </c>
      <c r="AK877" s="142" t="s">
        <v>152</v>
      </c>
      <c r="AL877" s="142" t="s">
        <v>1787</v>
      </c>
      <c r="AM877" s="316" t="s">
        <v>3803</v>
      </c>
      <c r="AN877" s="142" t="s">
        <v>152</v>
      </c>
      <c r="AO877" s="315" t="s">
        <v>1469</v>
      </c>
      <c r="AP877" s="315" t="s">
        <v>152</v>
      </c>
      <c r="AQ877" s="316"/>
      <c r="AR877" s="142" t="s">
        <v>152</v>
      </c>
      <c r="AS877" s="315" t="s">
        <v>150</v>
      </c>
      <c r="AT877" s="142" t="s">
        <v>152</v>
      </c>
      <c r="AU877" s="316"/>
      <c r="AV877" s="317" t="s">
        <v>152</v>
      </c>
      <c r="AW877" s="142" t="s">
        <v>152</v>
      </c>
    </row>
    <row r="878" spans="1:49" s="142" customFormat="1">
      <c r="A878" s="142" t="s">
        <v>8361</v>
      </c>
      <c r="B878" s="315" t="s">
        <v>5009</v>
      </c>
      <c r="C878" s="142" t="s">
        <v>3444</v>
      </c>
      <c r="D878" s="142" t="s">
        <v>5257</v>
      </c>
      <c r="E878" s="315" t="s">
        <v>13712</v>
      </c>
      <c r="F878" s="315" t="s">
        <v>1789</v>
      </c>
      <c r="G878" s="142" t="s">
        <v>1788</v>
      </c>
      <c r="H878" s="316" t="s">
        <v>3445</v>
      </c>
      <c r="I878" s="317">
        <v>11110</v>
      </c>
      <c r="J878" s="317">
        <v>0</v>
      </c>
      <c r="K878" s="317" t="s">
        <v>152</v>
      </c>
      <c r="L878" s="315">
        <v>33</v>
      </c>
      <c r="M878" s="315" t="s">
        <v>152</v>
      </c>
      <c r="N878" s="315" t="s">
        <v>152</v>
      </c>
      <c r="O878" s="315" t="s">
        <v>152</v>
      </c>
      <c r="P878" s="315" t="s">
        <v>12399</v>
      </c>
      <c r="Q878" s="315" t="s">
        <v>152</v>
      </c>
      <c r="R878" s="315" t="s">
        <v>152</v>
      </c>
      <c r="S878" s="315" t="s">
        <v>152</v>
      </c>
      <c r="T878" s="315" t="s">
        <v>152</v>
      </c>
      <c r="U878" s="315" t="s">
        <v>152</v>
      </c>
      <c r="V878" s="315" t="s">
        <v>152</v>
      </c>
      <c r="W878" s="142" t="s">
        <v>5754</v>
      </c>
      <c r="X878" s="142" t="s">
        <v>6493</v>
      </c>
      <c r="Y878" s="142" t="s">
        <v>152</v>
      </c>
      <c r="Z878" s="142" t="s">
        <v>3446</v>
      </c>
      <c r="AA878" s="315" t="s">
        <v>3447</v>
      </c>
      <c r="AB878" s="142" t="s">
        <v>8362</v>
      </c>
      <c r="AC878" s="142" t="s">
        <v>3446</v>
      </c>
      <c r="AD878" s="142" t="s">
        <v>3446</v>
      </c>
      <c r="AE878" s="142" t="s">
        <v>152</v>
      </c>
      <c r="AF878" s="315"/>
      <c r="AH878" s="318" t="s">
        <v>152</v>
      </c>
      <c r="AI878" s="315" t="s">
        <v>3446</v>
      </c>
      <c r="AJ878" s="315" t="s">
        <v>152</v>
      </c>
      <c r="AK878" s="142" t="s">
        <v>1223</v>
      </c>
      <c r="AL878" s="142" t="s">
        <v>1787</v>
      </c>
      <c r="AM878" s="316" t="s">
        <v>5755</v>
      </c>
      <c r="AN878" s="142" t="s">
        <v>152</v>
      </c>
      <c r="AO878" s="315" t="s">
        <v>1469</v>
      </c>
      <c r="AP878" s="315" t="s">
        <v>152</v>
      </c>
      <c r="AQ878" s="316"/>
      <c r="AR878" s="142" t="s">
        <v>152</v>
      </c>
      <c r="AS878" s="315" t="s">
        <v>150</v>
      </c>
      <c r="AT878" s="142" t="s">
        <v>152</v>
      </c>
      <c r="AU878" s="316"/>
      <c r="AV878" s="317" t="s">
        <v>152</v>
      </c>
      <c r="AW878" s="142" t="s">
        <v>152</v>
      </c>
    </row>
    <row r="879" spans="1:49" s="142" customFormat="1">
      <c r="A879" s="142" t="s">
        <v>9593</v>
      </c>
      <c r="B879" s="315" t="s">
        <v>4965</v>
      </c>
      <c r="C879" s="142" t="s">
        <v>3444</v>
      </c>
      <c r="D879" s="142" t="s">
        <v>5257</v>
      </c>
      <c r="E879" s="315" t="s">
        <v>13713</v>
      </c>
      <c r="F879" s="315" t="s">
        <v>1789</v>
      </c>
      <c r="G879" s="142" t="s">
        <v>1788</v>
      </c>
      <c r="H879" s="316" t="s">
        <v>3445</v>
      </c>
      <c r="I879" s="317">
        <v>3929</v>
      </c>
      <c r="J879" s="317">
        <v>0</v>
      </c>
      <c r="K879" s="317" t="s">
        <v>152</v>
      </c>
      <c r="L879" s="315">
        <v>55</v>
      </c>
      <c r="M879" s="315" t="s">
        <v>152</v>
      </c>
      <c r="N879" s="315" t="s">
        <v>152</v>
      </c>
      <c r="O879" s="315" t="s">
        <v>152</v>
      </c>
      <c r="P879" s="315" t="s">
        <v>12700</v>
      </c>
      <c r="Q879" s="315" t="s">
        <v>152</v>
      </c>
      <c r="R879" s="315" t="s">
        <v>152</v>
      </c>
      <c r="S879" s="315" t="s">
        <v>152</v>
      </c>
      <c r="T879" s="315" t="s">
        <v>152</v>
      </c>
      <c r="U879" s="315" t="s">
        <v>152</v>
      </c>
      <c r="V879" s="315" t="s">
        <v>152</v>
      </c>
      <c r="W879" s="142" t="s">
        <v>5666</v>
      </c>
      <c r="X879" s="142" t="s">
        <v>6493</v>
      </c>
      <c r="Y879" s="142" t="s">
        <v>152</v>
      </c>
      <c r="Z879" s="142" t="s">
        <v>3446</v>
      </c>
      <c r="AA879" s="315" t="s">
        <v>3447</v>
      </c>
      <c r="AB879" s="142" t="s">
        <v>9594</v>
      </c>
      <c r="AC879" s="142" t="s">
        <v>3446</v>
      </c>
      <c r="AD879" s="142" t="s">
        <v>3446</v>
      </c>
      <c r="AE879" s="142" t="s">
        <v>152</v>
      </c>
      <c r="AF879" s="315"/>
      <c r="AH879" s="318" t="s">
        <v>152</v>
      </c>
      <c r="AI879" s="315" t="s">
        <v>3446</v>
      </c>
      <c r="AJ879" s="315" t="s">
        <v>152</v>
      </c>
      <c r="AK879" s="142" t="s">
        <v>5667</v>
      </c>
      <c r="AL879" s="142" t="s">
        <v>1787</v>
      </c>
      <c r="AM879" s="316" t="s">
        <v>5668</v>
      </c>
      <c r="AN879" s="142" t="s">
        <v>152</v>
      </c>
      <c r="AO879" s="315" t="s">
        <v>1469</v>
      </c>
      <c r="AP879" s="315" t="s">
        <v>152</v>
      </c>
      <c r="AQ879" s="316"/>
      <c r="AR879" s="142" t="s">
        <v>152</v>
      </c>
      <c r="AS879" s="315" t="s">
        <v>150</v>
      </c>
      <c r="AT879" s="142" t="s">
        <v>152</v>
      </c>
      <c r="AU879" s="316"/>
      <c r="AV879" s="317" t="s">
        <v>152</v>
      </c>
      <c r="AW879" s="142" t="s">
        <v>152</v>
      </c>
    </row>
    <row r="880" spans="1:49" s="142" customFormat="1">
      <c r="A880" s="142" t="s">
        <v>9601</v>
      </c>
      <c r="B880" s="315" t="s">
        <v>4976</v>
      </c>
      <c r="C880" s="142" t="s">
        <v>3444</v>
      </c>
      <c r="D880" s="142" t="s">
        <v>5257</v>
      </c>
      <c r="E880" s="315" t="s">
        <v>13714</v>
      </c>
      <c r="F880" s="315" t="s">
        <v>1789</v>
      </c>
      <c r="G880" s="142" t="s">
        <v>1788</v>
      </c>
      <c r="H880" s="316" t="s">
        <v>3445</v>
      </c>
      <c r="I880" s="317">
        <v>7228</v>
      </c>
      <c r="J880" s="317">
        <v>0</v>
      </c>
      <c r="K880" s="317" t="s">
        <v>152</v>
      </c>
      <c r="L880" s="315">
        <v>24</v>
      </c>
      <c r="M880" s="315" t="s">
        <v>152</v>
      </c>
      <c r="N880" s="315" t="s">
        <v>152</v>
      </c>
      <c r="O880" s="315" t="s">
        <v>152</v>
      </c>
      <c r="P880" s="315" t="s">
        <v>12703</v>
      </c>
      <c r="Q880" s="315" t="s">
        <v>152</v>
      </c>
      <c r="R880" s="315" t="s">
        <v>152</v>
      </c>
      <c r="S880" s="315" t="s">
        <v>152</v>
      </c>
      <c r="T880" s="315" t="s">
        <v>152</v>
      </c>
      <c r="U880" s="315" t="s">
        <v>152</v>
      </c>
      <c r="V880" s="315" t="s">
        <v>5656</v>
      </c>
      <c r="W880" s="142" t="s">
        <v>5657</v>
      </c>
      <c r="X880" s="142" t="s">
        <v>6492</v>
      </c>
      <c r="Y880" s="142" t="s">
        <v>152</v>
      </c>
      <c r="Z880" s="142" t="s">
        <v>3446</v>
      </c>
      <c r="AA880" s="315" t="s">
        <v>3447</v>
      </c>
      <c r="AB880" s="142" t="s">
        <v>9602</v>
      </c>
      <c r="AC880" s="142" t="s">
        <v>3446</v>
      </c>
      <c r="AD880" s="142" t="s">
        <v>3446</v>
      </c>
      <c r="AE880" s="142" t="s">
        <v>152</v>
      </c>
      <c r="AF880" s="315"/>
      <c r="AH880" s="318" t="s">
        <v>152</v>
      </c>
      <c r="AI880" s="315" t="s">
        <v>3446</v>
      </c>
      <c r="AJ880" s="315" t="s">
        <v>152</v>
      </c>
      <c r="AK880" s="142" t="s">
        <v>5658</v>
      </c>
      <c r="AL880" s="142" t="s">
        <v>1787</v>
      </c>
      <c r="AM880" s="316" t="s">
        <v>5659</v>
      </c>
      <c r="AN880" s="142" t="s">
        <v>152</v>
      </c>
      <c r="AO880" s="315" t="s">
        <v>1469</v>
      </c>
      <c r="AP880" s="315" t="s">
        <v>152</v>
      </c>
      <c r="AQ880" s="316"/>
      <c r="AR880" s="142" t="s">
        <v>152</v>
      </c>
      <c r="AS880" s="315" t="s">
        <v>150</v>
      </c>
      <c r="AT880" s="142" t="s">
        <v>152</v>
      </c>
      <c r="AU880" s="316"/>
      <c r="AV880" s="317" t="s">
        <v>152</v>
      </c>
      <c r="AW880" s="142" t="s">
        <v>152</v>
      </c>
    </row>
    <row r="881" spans="1:49" s="142" customFormat="1">
      <c r="A881" s="142" t="s">
        <v>10254</v>
      </c>
      <c r="B881" s="315" t="s">
        <v>4989</v>
      </c>
      <c r="C881" s="142" t="s">
        <v>3444</v>
      </c>
      <c r="D881" s="142" t="s">
        <v>5257</v>
      </c>
      <c r="E881" s="315" t="s">
        <v>12899</v>
      </c>
      <c r="F881" s="315" t="s">
        <v>1789</v>
      </c>
      <c r="G881" s="142" t="s">
        <v>1788</v>
      </c>
      <c r="H881" s="316" t="s">
        <v>3445</v>
      </c>
      <c r="I881" s="317">
        <v>14235</v>
      </c>
      <c r="J881" s="317">
        <v>0</v>
      </c>
      <c r="K881" s="317" t="s">
        <v>152</v>
      </c>
      <c r="L881" s="315">
        <v>28</v>
      </c>
      <c r="M881" s="315" t="s">
        <v>152</v>
      </c>
      <c r="N881" s="315" t="s">
        <v>152</v>
      </c>
      <c r="O881" s="315" t="s">
        <v>152</v>
      </c>
      <c r="P881" s="315" t="s">
        <v>12900</v>
      </c>
      <c r="Q881" s="315" t="s">
        <v>152</v>
      </c>
      <c r="R881" s="315" t="s">
        <v>152</v>
      </c>
      <c r="S881" s="315" t="s">
        <v>152</v>
      </c>
      <c r="T881" s="315" t="s">
        <v>152</v>
      </c>
      <c r="U881" s="315" t="s">
        <v>152</v>
      </c>
      <c r="V881" s="315" t="s">
        <v>152</v>
      </c>
      <c r="W881" s="142" t="s">
        <v>5337</v>
      </c>
      <c r="X881" s="142" t="s">
        <v>6492</v>
      </c>
      <c r="Y881" s="142" t="s">
        <v>152</v>
      </c>
      <c r="Z881" s="142" t="s">
        <v>3446</v>
      </c>
      <c r="AA881" s="315" t="s">
        <v>3447</v>
      </c>
      <c r="AB881" s="142" t="s">
        <v>10255</v>
      </c>
      <c r="AC881" s="142" t="s">
        <v>3446</v>
      </c>
      <c r="AD881" s="142" t="s">
        <v>3446</v>
      </c>
      <c r="AE881" s="142" t="s">
        <v>152</v>
      </c>
      <c r="AF881" s="315"/>
      <c r="AH881" s="318" t="s">
        <v>152</v>
      </c>
      <c r="AI881" s="315" t="s">
        <v>3446</v>
      </c>
      <c r="AJ881" s="315" t="s">
        <v>152</v>
      </c>
      <c r="AK881" s="142" t="s">
        <v>152</v>
      </c>
      <c r="AL881" s="142" t="s">
        <v>1787</v>
      </c>
      <c r="AM881" s="316" t="s">
        <v>5338</v>
      </c>
      <c r="AN881" s="142" t="s">
        <v>152</v>
      </c>
      <c r="AO881" s="315" t="s">
        <v>1469</v>
      </c>
      <c r="AP881" s="315" t="s">
        <v>152</v>
      </c>
      <c r="AQ881" s="316"/>
      <c r="AR881" s="142" t="s">
        <v>152</v>
      </c>
      <c r="AS881" s="315" t="s">
        <v>150</v>
      </c>
      <c r="AT881" s="142" t="s">
        <v>152</v>
      </c>
      <c r="AU881" s="316"/>
      <c r="AV881" s="317" t="s">
        <v>152</v>
      </c>
      <c r="AW881" s="142" t="s">
        <v>152</v>
      </c>
    </row>
    <row r="882" spans="1:49" s="142" customFormat="1">
      <c r="A882" s="142" t="s">
        <v>10433</v>
      </c>
      <c r="B882" s="315" t="s">
        <v>4811</v>
      </c>
      <c r="C882" s="142" t="s">
        <v>3444</v>
      </c>
      <c r="D882" s="142" t="s">
        <v>5350</v>
      </c>
      <c r="E882" s="315" t="s">
        <v>10434</v>
      </c>
      <c r="F882" s="315" t="s">
        <v>1789</v>
      </c>
      <c r="G882" s="142" t="s">
        <v>1788</v>
      </c>
      <c r="H882" s="316" t="s">
        <v>3445</v>
      </c>
      <c r="I882" s="317">
        <v>21547</v>
      </c>
      <c r="J882" s="317">
        <v>0</v>
      </c>
      <c r="K882" s="317" t="s">
        <v>152</v>
      </c>
      <c r="L882" s="315">
        <v>0</v>
      </c>
      <c r="M882" s="315" t="s">
        <v>152</v>
      </c>
      <c r="N882" s="315" t="s">
        <v>152</v>
      </c>
      <c r="O882" s="315" t="s">
        <v>152</v>
      </c>
      <c r="P882" s="315" t="s">
        <v>12990</v>
      </c>
      <c r="Q882" s="315" t="s">
        <v>152</v>
      </c>
      <c r="R882" s="315" t="s">
        <v>152</v>
      </c>
      <c r="S882" s="315" t="s">
        <v>152</v>
      </c>
      <c r="T882" s="315" t="s">
        <v>152</v>
      </c>
      <c r="U882" s="315" t="s">
        <v>152</v>
      </c>
      <c r="V882" s="315" t="s">
        <v>152</v>
      </c>
      <c r="W882" s="142" t="s">
        <v>5434</v>
      </c>
      <c r="X882" s="142" t="s">
        <v>6492</v>
      </c>
      <c r="Y882" s="142" t="s">
        <v>152</v>
      </c>
      <c r="Z882" s="142" t="s">
        <v>3446</v>
      </c>
      <c r="AA882" s="315" t="s">
        <v>3447</v>
      </c>
      <c r="AB882" s="142" t="s">
        <v>10435</v>
      </c>
      <c r="AC882" s="142" t="s">
        <v>3446</v>
      </c>
      <c r="AD882" s="142" t="s">
        <v>3446</v>
      </c>
      <c r="AE882" s="142" t="s">
        <v>152</v>
      </c>
      <c r="AF882" s="315"/>
      <c r="AH882" s="318" t="s">
        <v>152</v>
      </c>
      <c r="AI882" s="315" t="s">
        <v>3446</v>
      </c>
      <c r="AJ882" s="315" t="s">
        <v>152</v>
      </c>
      <c r="AK882" s="142" t="s">
        <v>152</v>
      </c>
      <c r="AL882" s="142" t="s">
        <v>1787</v>
      </c>
      <c r="AM882" s="316" t="s">
        <v>5435</v>
      </c>
      <c r="AN882" s="142" t="s">
        <v>152</v>
      </c>
      <c r="AO882" s="315" t="s">
        <v>1469</v>
      </c>
      <c r="AP882" s="315" t="s">
        <v>152</v>
      </c>
      <c r="AQ882" s="316"/>
      <c r="AR882" s="142" t="s">
        <v>152</v>
      </c>
      <c r="AS882" s="315" t="s">
        <v>150</v>
      </c>
      <c r="AT882" s="142" t="s">
        <v>152</v>
      </c>
      <c r="AU882" s="316"/>
      <c r="AV882" s="317" t="s">
        <v>152</v>
      </c>
      <c r="AW882" s="142" t="s">
        <v>152</v>
      </c>
    </row>
    <row r="883" spans="1:49" s="142" customFormat="1">
      <c r="A883" s="142" t="s">
        <v>9748</v>
      </c>
      <c r="B883" s="315" t="s">
        <v>161</v>
      </c>
      <c r="C883" s="142" t="s">
        <v>3444</v>
      </c>
      <c r="D883" s="142" t="s">
        <v>8044</v>
      </c>
      <c r="E883" s="315" t="s">
        <v>9749</v>
      </c>
      <c r="F883" s="315" t="s">
        <v>1789</v>
      </c>
      <c r="G883" s="142" t="s">
        <v>1788</v>
      </c>
      <c r="H883" s="316" t="s">
        <v>3445</v>
      </c>
      <c r="I883" s="317">
        <v>17280</v>
      </c>
      <c r="J883" s="317">
        <v>0</v>
      </c>
      <c r="K883" s="317" t="s">
        <v>152</v>
      </c>
      <c r="L883" s="315">
        <v>0</v>
      </c>
      <c r="M883" s="315" t="s">
        <v>152</v>
      </c>
      <c r="N883" s="315" t="s">
        <v>152</v>
      </c>
      <c r="O883" s="315" t="s">
        <v>152</v>
      </c>
      <c r="P883" s="315" t="s">
        <v>12747</v>
      </c>
      <c r="Q883" s="315" t="s">
        <v>152</v>
      </c>
      <c r="R883" s="315" t="s">
        <v>152</v>
      </c>
      <c r="S883" s="315" t="s">
        <v>152</v>
      </c>
      <c r="T883" s="315" t="s">
        <v>152</v>
      </c>
      <c r="U883" s="315" t="s">
        <v>152</v>
      </c>
      <c r="V883" s="315" t="s">
        <v>152</v>
      </c>
      <c r="W883" s="142" t="s">
        <v>3695</v>
      </c>
      <c r="X883" s="142" t="s">
        <v>6493</v>
      </c>
      <c r="Y883" s="142" t="s">
        <v>152</v>
      </c>
      <c r="Z883" s="142" t="s">
        <v>3446</v>
      </c>
      <c r="AA883" s="315" t="s">
        <v>3447</v>
      </c>
      <c r="AB883" s="142" t="s">
        <v>9750</v>
      </c>
      <c r="AC883" s="142" t="s">
        <v>3446</v>
      </c>
      <c r="AD883" s="142" t="s">
        <v>3446</v>
      </c>
      <c r="AE883" s="142" t="s">
        <v>152</v>
      </c>
      <c r="AF883" s="315"/>
      <c r="AH883" s="318" t="s">
        <v>152</v>
      </c>
      <c r="AI883" s="315" t="s">
        <v>3446</v>
      </c>
      <c r="AJ883" s="315" t="s">
        <v>152</v>
      </c>
      <c r="AK883" s="142" t="s">
        <v>152</v>
      </c>
      <c r="AL883" s="142" t="s">
        <v>1787</v>
      </c>
      <c r="AM883" s="316" t="s">
        <v>7717</v>
      </c>
      <c r="AN883" s="142" t="s">
        <v>152</v>
      </c>
      <c r="AO883" s="315" t="s">
        <v>1469</v>
      </c>
      <c r="AP883" s="315" t="s">
        <v>152</v>
      </c>
      <c r="AQ883" s="316"/>
      <c r="AR883" s="142" t="s">
        <v>152</v>
      </c>
      <c r="AS883" s="315" t="s">
        <v>150</v>
      </c>
      <c r="AT883" s="142" t="s">
        <v>152</v>
      </c>
      <c r="AU883" s="316"/>
      <c r="AV883" s="317" t="s">
        <v>152</v>
      </c>
      <c r="AW883" s="142" t="s">
        <v>152</v>
      </c>
    </row>
    <row r="884" spans="1:49" s="142" customFormat="1">
      <c r="A884" s="142" t="s">
        <v>11122</v>
      </c>
      <c r="B884" s="315" t="s">
        <v>306</v>
      </c>
      <c r="C884" s="142" t="s">
        <v>3444</v>
      </c>
      <c r="D884" s="142" t="s">
        <v>3448</v>
      </c>
      <c r="E884" s="315" t="s">
        <v>13715</v>
      </c>
      <c r="F884" s="315" t="s">
        <v>1789</v>
      </c>
      <c r="G884" s="142" t="s">
        <v>1788</v>
      </c>
      <c r="H884" s="316" t="s">
        <v>3445</v>
      </c>
      <c r="I884" s="317">
        <v>19392</v>
      </c>
      <c r="J884" s="317">
        <v>0</v>
      </c>
      <c r="K884" s="317" t="s">
        <v>152</v>
      </c>
      <c r="L884" s="315">
        <v>32</v>
      </c>
      <c r="M884" s="315" t="s">
        <v>152</v>
      </c>
      <c r="N884" s="315" t="s">
        <v>152</v>
      </c>
      <c r="O884" s="315" t="s">
        <v>152</v>
      </c>
      <c r="P884" s="315" t="s">
        <v>13160</v>
      </c>
      <c r="Q884" s="315" t="s">
        <v>152</v>
      </c>
      <c r="R884" s="315" t="s">
        <v>152</v>
      </c>
      <c r="S884" s="315" t="s">
        <v>152</v>
      </c>
      <c r="T884" s="315" t="s">
        <v>152</v>
      </c>
      <c r="U884" s="315" t="s">
        <v>152</v>
      </c>
      <c r="V884" s="315" t="s">
        <v>152</v>
      </c>
      <c r="W884" s="142" t="s">
        <v>3594</v>
      </c>
      <c r="X884" s="142" t="s">
        <v>6492</v>
      </c>
      <c r="Y884" s="142" t="s">
        <v>152</v>
      </c>
      <c r="Z884" s="142" t="s">
        <v>3446</v>
      </c>
      <c r="AA884" s="315" t="s">
        <v>3447</v>
      </c>
      <c r="AB884" s="142" t="s">
        <v>13716</v>
      </c>
      <c r="AC884" s="142" t="s">
        <v>3446</v>
      </c>
      <c r="AD884" s="142" t="s">
        <v>3446</v>
      </c>
      <c r="AE884" s="142" t="s">
        <v>152</v>
      </c>
      <c r="AF884" s="315"/>
      <c r="AH884" s="318" t="s">
        <v>152</v>
      </c>
      <c r="AI884" s="315" t="s">
        <v>3446</v>
      </c>
      <c r="AJ884" s="315" t="s">
        <v>152</v>
      </c>
      <c r="AK884" s="142" t="s">
        <v>152</v>
      </c>
      <c r="AL884" s="142" t="s">
        <v>1787</v>
      </c>
      <c r="AM884" s="316" t="s">
        <v>3595</v>
      </c>
      <c r="AN884" s="142" t="s">
        <v>152</v>
      </c>
      <c r="AO884" s="315" t="s">
        <v>1469</v>
      </c>
      <c r="AP884" s="315" t="s">
        <v>152</v>
      </c>
      <c r="AQ884" s="316"/>
      <c r="AR884" s="142" t="s">
        <v>152</v>
      </c>
      <c r="AS884" s="315" t="s">
        <v>150</v>
      </c>
      <c r="AT884" s="142" t="s">
        <v>152</v>
      </c>
      <c r="AU884" s="316"/>
      <c r="AV884" s="317" t="s">
        <v>152</v>
      </c>
      <c r="AW884" s="142" t="s">
        <v>152</v>
      </c>
    </row>
    <row r="885" spans="1:49" s="142" customFormat="1">
      <c r="A885" s="142" t="s">
        <v>12298</v>
      </c>
      <c r="B885" s="315" t="s">
        <v>12222</v>
      </c>
      <c r="C885" s="142" t="s">
        <v>3444</v>
      </c>
      <c r="D885" s="142" t="s">
        <v>3475</v>
      </c>
      <c r="E885" s="315" t="s">
        <v>13717</v>
      </c>
      <c r="F885" s="315" t="s">
        <v>1789</v>
      </c>
      <c r="G885" s="142" t="s">
        <v>1788</v>
      </c>
      <c r="H885" s="316" t="s">
        <v>3445</v>
      </c>
      <c r="I885" s="317">
        <v>21223</v>
      </c>
      <c r="J885" s="317">
        <v>0</v>
      </c>
      <c r="K885" s="317" t="s">
        <v>152</v>
      </c>
      <c r="L885" s="315">
        <v>12</v>
      </c>
      <c r="M885" s="315" t="s">
        <v>152</v>
      </c>
      <c r="N885" s="315" t="s">
        <v>152</v>
      </c>
      <c r="O885" s="315" t="s">
        <v>152</v>
      </c>
      <c r="P885" s="315" t="s">
        <v>12299</v>
      </c>
      <c r="Q885" s="315" t="s">
        <v>152</v>
      </c>
      <c r="R885" s="315" t="s">
        <v>152</v>
      </c>
      <c r="S885" s="315" t="s">
        <v>152</v>
      </c>
      <c r="T885" s="315" t="s">
        <v>152</v>
      </c>
      <c r="U885" s="315" t="s">
        <v>152</v>
      </c>
      <c r="V885" s="315" t="s">
        <v>152</v>
      </c>
      <c r="W885" s="142" t="s">
        <v>13718</v>
      </c>
      <c r="X885" s="142" t="s">
        <v>6492</v>
      </c>
      <c r="Y885" s="142" t="s">
        <v>152</v>
      </c>
      <c r="Z885" s="142" t="s">
        <v>3446</v>
      </c>
      <c r="AA885" s="315" t="s">
        <v>3447</v>
      </c>
      <c r="AB885" s="142" t="s">
        <v>13719</v>
      </c>
      <c r="AC885" s="142" t="s">
        <v>3446</v>
      </c>
      <c r="AD885" s="142" t="s">
        <v>3446</v>
      </c>
      <c r="AE885" s="142" t="s">
        <v>152</v>
      </c>
      <c r="AF885" s="315"/>
      <c r="AH885" s="318" t="s">
        <v>152</v>
      </c>
      <c r="AI885" s="315" t="s">
        <v>3446</v>
      </c>
      <c r="AJ885" s="315" t="s">
        <v>152</v>
      </c>
      <c r="AK885" s="142" t="s">
        <v>152</v>
      </c>
      <c r="AL885" s="142" t="s">
        <v>152</v>
      </c>
      <c r="AM885" s="316" t="s">
        <v>152</v>
      </c>
      <c r="AN885" s="142" t="s">
        <v>152</v>
      </c>
      <c r="AO885" s="315" t="s">
        <v>1469</v>
      </c>
      <c r="AP885" s="315" t="s">
        <v>152</v>
      </c>
      <c r="AQ885" s="316"/>
      <c r="AR885" s="142" t="s">
        <v>152</v>
      </c>
      <c r="AS885" s="315" t="s">
        <v>150</v>
      </c>
      <c r="AT885" s="142" t="s">
        <v>152</v>
      </c>
      <c r="AU885" s="316"/>
      <c r="AV885" s="317" t="s">
        <v>152</v>
      </c>
      <c r="AW885" s="142" t="s">
        <v>152</v>
      </c>
    </row>
    <row r="886" spans="1:49" s="142" customFormat="1">
      <c r="A886" s="142" t="s">
        <v>12288</v>
      </c>
      <c r="B886" s="315" t="s">
        <v>12227</v>
      </c>
      <c r="C886" s="142" t="s">
        <v>3444</v>
      </c>
      <c r="D886" s="142" t="s">
        <v>3475</v>
      </c>
      <c r="E886" s="315" t="s">
        <v>13720</v>
      </c>
      <c r="F886" s="315" t="s">
        <v>1789</v>
      </c>
      <c r="G886" s="142" t="s">
        <v>1788</v>
      </c>
      <c r="H886" s="316" t="s">
        <v>3445</v>
      </c>
      <c r="I886" s="317">
        <v>19068</v>
      </c>
      <c r="J886" s="317">
        <v>0</v>
      </c>
      <c r="K886" s="317" t="s">
        <v>152</v>
      </c>
      <c r="L886" s="315">
        <v>12</v>
      </c>
      <c r="M886" s="315" t="s">
        <v>152</v>
      </c>
      <c r="N886" s="315" t="s">
        <v>152</v>
      </c>
      <c r="O886" s="315" t="s">
        <v>152</v>
      </c>
      <c r="P886" s="315" t="s">
        <v>12289</v>
      </c>
      <c r="Q886" s="315" t="s">
        <v>152</v>
      </c>
      <c r="R886" s="315" t="s">
        <v>152</v>
      </c>
      <c r="S886" s="315" t="s">
        <v>152</v>
      </c>
      <c r="T886" s="315" t="s">
        <v>152</v>
      </c>
      <c r="U886" s="315" t="s">
        <v>152</v>
      </c>
      <c r="V886" s="315" t="s">
        <v>152</v>
      </c>
      <c r="W886" s="142" t="s">
        <v>13721</v>
      </c>
      <c r="X886" s="142" t="s">
        <v>6492</v>
      </c>
      <c r="Y886" s="142" t="s">
        <v>152</v>
      </c>
      <c r="Z886" s="142" t="s">
        <v>3446</v>
      </c>
      <c r="AA886" s="315" t="s">
        <v>3447</v>
      </c>
      <c r="AB886" s="142" t="s">
        <v>13722</v>
      </c>
      <c r="AC886" s="142" t="s">
        <v>3446</v>
      </c>
      <c r="AD886" s="142" t="s">
        <v>3446</v>
      </c>
      <c r="AE886" s="142" t="s">
        <v>152</v>
      </c>
      <c r="AF886" s="315"/>
      <c r="AH886" s="318" t="s">
        <v>152</v>
      </c>
      <c r="AI886" s="315" t="s">
        <v>3446</v>
      </c>
      <c r="AJ886" s="315" t="s">
        <v>152</v>
      </c>
      <c r="AK886" s="142" t="s">
        <v>152</v>
      </c>
      <c r="AL886" s="142" t="s">
        <v>152</v>
      </c>
      <c r="AM886" s="316" t="s">
        <v>152</v>
      </c>
      <c r="AN886" s="142" t="s">
        <v>152</v>
      </c>
      <c r="AO886" s="315" t="s">
        <v>1469</v>
      </c>
      <c r="AP886" s="315" t="s">
        <v>152</v>
      </c>
      <c r="AQ886" s="316"/>
      <c r="AR886" s="142" t="s">
        <v>152</v>
      </c>
      <c r="AS886" s="315" t="s">
        <v>150</v>
      </c>
      <c r="AT886" s="142" t="s">
        <v>152</v>
      </c>
      <c r="AU886" s="316"/>
      <c r="AV886" s="317" t="s">
        <v>152</v>
      </c>
      <c r="AW886" s="142" t="s">
        <v>152</v>
      </c>
    </row>
    <row r="887" spans="1:49" s="142" customFormat="1">
      <c r="A887" s="142" t="s">
        <v>12311</v>
      </c>
      <c r="B887" s="315" t="s">
        <v>12216</v>
      </c>
      <c r="C887" s="142" t="s">
        <v>3444</v>
      </c>
      <c r="D887" s="142" t="s">
        <v>3475</v>
      </c>
      <c r="E887" s="315" t="s">
        <v>13723</v>
      </c>
      <c r="F887" s="315" t="s">
        <v>1789</v>
      </c>
      <c r="G887" s="142" t="s">
        <v>1788</v>
      </c>
      <c r="H887" s="316" t="s">
        <v>3445</v>
      </c>
      <c r="I887" s="317">
        <v>14005</v>
      </c>
      <c r="J887" s="317">
        <v>0</v>
      </c>
      <c r="K887" s="317" t="s">
        <v>152</v>
      </c>
      <c r="L887" s="315">
        <v>12</v>
      </c>
      <c r="M887" s="315" t="s">
        <v>152</v>
      </c>
      <c r="N887" s="315" t="s">
        <v>152</v>
      </c>
      <c r="O887" s="315" t="s">
        <v>152</v>
      </c>
      <c r="P887" s="315" t="s">
        <v>12312</v>
      </c>
      <c r="Q887" s="315" t="s">
        <v>152</v>
      </c>
      <c r="R887" s="315" t="s">
        <v>152</v>
      </c>
      <c r="S887" s="315" t="s">
        <v>152</v>
      </c>
      <c r="T887" s="315" t="s">
        <v>152</v>
      </c>
      <c r="U887" s="315" t="s">
        <v>152</v>
      </c>
      <c r="V887" s="315" t="s">
        <v>152</v>
      </c>
      <c r="W887" s="142" t="s">
        <v>13724</v>
      </c>
      <c r="X887" s="142" t="s">
        <v>6492</v>
      </c>
      <c r="Y887" s="142" t="s">
        <v>152</v>
      </c>
      <c r="Z887" s="142" t="s">
        <v>3446</v>
      </c>
      <c r="AA887" s="315" t="s">
        <v>3447</v>
      </c>
      <c r="AB887" s="142" t="s">
        <v>13725</v>
      </c>
      <c r="AC887" s="142" t="s">
        <v>3446</v>
      </c>
      <c r="AD887" s="142" t="s">
        <v>3446</v>
      </c>
      <c r="AE887" s="142" t="s">
        <v>152</v>
      </c>
      <c r="AF887" s="315"/>
      <c r="AH887" s="318" t="s">
        <v>152</v>
      </c>
      <c r="AI887" s="315" t="s">
        <v>3446</v>
      </c>
      <c r="AJ887" s="315" t="s">
        <v>152</v>
      </c>
      <c r="AK887" s="142" t="s">
        <v>152</v>
      </c>
      <c r="AL887" s="142" t="s">
        <v>152</v>
      </c>
      <c r="AM887" s="316" t="s">
        <v>152</v>
      </c>
      <c r="AN887" s="142" t="s">
        <v>152</v>
      </c>
      <c r="AO887" s="315" t="s">
        <v>1469</v>
      </c>
      <c r="AP887" s="315" t="s">
        <v>152</v>
      </c>
      <c r="AQ887" s="316"/>
      <c r="AR887" s="142" t="s">
        <v>152</v>
      </c>
      <c r="AS887" s="315" t="s">
        <v>150</v>
      </c>
      <c r="AT887" s="142" t="s">
        <v>152</v>
      </c>
      <c r="AU887" s="316"/>
      <c r="AV887" s="317" t="s">
        <v>152</v>
      </c>
      <c r="AW887" s="142" t="s">
        <v>152</v>
      </c>
    </row>
    <row r="888" spans="1:49" s="142" customFormat="1">
      <c r="A888" s="142" t="s">
        <v>12313</v>
      </c>
      <c r="B888" s="315" t="s">
        <v>12217</v>
      </c>
      <c r="C888" s="142" t="s">
        <v>3444</v>
      </c>
      <c r="D888" s="142" t="s">
        <v>3475</v>
      </c>
      <c r="E888" s="315" t="s">
        <v>13726</v>
      </c>
      <c r="F888" s="315" t="s">
        <v>1789</v>
      </c>
      <c r="G888" s="142" t="s">
        <v>1788</v>
      </c>
      <c r="H888" s="316" t="s">
        <v>3445</v>
      </c>
      <c r="I888" s="317">
        <v>21168</v>
      </c>
      <c r="J888" s="317">
        <v>0</v>
      </c>
      <c r="K888" s="317" t="s">
        <v>152</v>
      </c>
      <c r="L888" s="315">
        <v>16</v>
      </c>
      <c r="M888" s="315" t="s">
        <v>152</v>
      </c>
      <c r="N888" s="315" t="s">
        <v>152</v>
      </c>
      <c r="O888" s="315" t="s">
        <v>152</v>
      </c>
      <c r="P888" s="315" t="s">
        <v>12314</v>
      </c>
      <c r="Q888" s="315" t="s">
        <v>152</v>
      </c>
      <c r="R888" s="315" t="s">
        <v>152</v>
      </c>
      <c r="S888" s="315" t="s">
        <v>152</v>
      </c>
      <c r="T888" s="315" t="s">
        <v>152</v>
      </c>
      <c r="U888" s="315" t="s">
        <v>152</v>
      </c>
      <c r="V888" s="315" t="s">
        <v>152</v>
      </c>
      <c r="W888" s="142" t="s">
        <v>13727</v>
      </c>
      <c r="X888" s="142" t="s">
        <v>6492</v>
      </c>
      <c r="Y888" s="142" t="s">
        <v>152</v>
      </c>
      <c r="Z888" s="142" t="s">
        <v>3446</v>
      </c>
      <c r="AA888" s="315" t="s">
        <v>3447</v>
      </c>
      <c r="AB888" s="142" t="s">
        <v>13728</v>
      </c>
      <c r="AC888" s="142" t="s">
        <v>3446</v>
      </c>
      <c r="AD888" s="142" t="s">
        <v>3446</v>
      </c>
      <c r="AE888" s="142" t="s">
        <v>152</v>
      </c>
      <c r="AF888" s="315"/>
      <c r="AH888" s="318" t="s">
        <v>152</v>
      </c>
      <c r="AI888" s="315" t="s">
        <v>3446</v>
      </c>
      <c r="AJ888" s="315" t="s">
        <v>152</v>
      </c>
      <c r="AK888" s="142" t="s">
        <v>152</v>
      </c>
      <c r="AL888" s="142" t="s">
        <v>152</v>
      </c>
      <c r="AM888" s="316" t="s">
        <v>152</v>
      </c>
      <c r="AN888" s="142" t="s">
        <v>152</v>
      </c>
      <c r="AO888" s="315" t="s">
        <v>1469</v>
      </c>
      <c r="AP888" s="315" t="s">
        <v>152</v>
      </c>
      <c r="AQ888" s="316"/>
      <c r="AR888" s="142" t="s">
        <v>152</v>
      </c>
      <c r="AS888" s="315" t="s">
        <v>150</v>
      </c>
      <c r="AT888" s="142" t="s">
        <v>152</v>
      </c>
      <c r="AU888" s="316"/>
      <c r="AV888" s="317" t="s">
        <v>152</v>
      </c>
      <c r="AW888" s="142" t="s">
        <v>152</v>
      </c>
    </row>
    <row r="889" spans="1:49" s="142" customFormat="1">
      <c r="A889" s="142" t="s">
        <v>12309</v>
      </c>
      <c r="B889" s="315" t="s">
        <v>12218</v>
      </c>
      <c r="C889" s="142" t="s">
        <v>3444</v>
      </c>
      <c r="D889" s="142" t="s">
        <v>3475</v>
      </c>
      <c r="E889" s="315" t="s">
        <v>13729</v>
      </c>
      <c r="F889" s="315" t="s">
        <v>1789</v>
      </c>
      <c r="G889" s="142" t="s">
        <v>1788</v>
      </c>
      <c r="H889" s="316" t="s">
        <v>3445</v>
      </c>
      <c r="I889" s="317">
        <v>19025</v>
      </c>
      <c r="J889" s="317">
        <v>0</v>
      </c>
      <c r="K889" s="317" t="s">
        <v>152</v>
      </c>
      <c r="L889" s="315">
        <v>11</v>
      </c>
      <c r="M889" s="315" t="s">
        <v>152</v>
      </c>
      <c r="N889" s="315" t="s">
        <v>152</v>
      </c>
      <c r="O889" s="315" t="s">
        <v>152</v>
      </c>
      <c r="P889" s="315" t="s">
        <v>12310</v>
      </c>
      <c r="Q889" s="315" t="s">
        <v>152</v>
      </c>
      <c r="R889" s="315" t="s">
        <v>152</v>
      </c>
      <c r="S889" s="315" t="s">
        <v>152</v>
      </c>
      <c r="T889" s="315" t="s">
        <v>152</v>
      </c>
      <c r="U889" s="315" t="s">
        <v>152</v>
      </c>
      <c r="V889" s="315" t="s">
        <v>152</v>
      </c>
      <c r="W889" s="142" t="s">
        <v>13730</v>
      </c>
      <c r="X889" s="142" t="s">
        <v>6492</v>
      </c>
      <c r="Y889" s="142" t="s">
        <v>152</v>
      </c>
      <c r="Z889" s="142" t="s">
        <v>3446</v>
      </c>
      <c r="AA889" s="315" t="s">
        <v>3447</v>
      </c>
      <c r="AB889" s="142" t="s">
        <v>13731</v>
      </c>
      <c r="AC889" s="142" t="s">
        <v>3446</v>
      </c>
      <c r="AD889" s="142" t="s">
        <v>3446</v>
      </c>
      <c r="AE889" s="142" t="s">
        <v>152</v>
      </c>
      <c r="AF889" s="315"/>
      <c r="AH889" s="318" t="s">
        <v>152</v>
      </c>
      <c r="AI889" s="315" t="s">
        <v>3446</v>
      </c>
      <c r="AJ889" s="315" t="s">
        <v>152</v>
      </c>
      <c r="AK889" s="142" t="s">
        <v>152</v>
      </c>
      <c r="AL889" s="142" t="s">
        <v>152</v>
      </c>
      <c r="AM889" s="316" t="s">
        <v>152</v>
      </c>
      <c r="AN889" s="142" t="s">
        <v>152</v>
      </c>
      <c r="AO889" s="315" t="s">
        <v>1469</v>
      </c>
      <c r="AP889" s="315" t="s">
        <v>152</v>
      </c>
      <c r="AQ889" s="316"/>
      <c r="AR889" s="142" t="s">
        <v>152</v>
      </c>
      <c r="AS889" s="315" t="s">
        <v>150</v>
      </c>
      <c r="AT889" s="142" t="s">
        <v>152</v>
      </c>
      <c r="AU889" s="316"/>
      <c r="AV889" s="317" t="s">
        <v>152</v>
      </c>
      <c r="AW889" s="142" t="s">
        <v>152</v>
      </c>
    </row>
    <row r="890" spans="1:49" s="142" customFormat="1">
      <c r="A890" s="142" t="s">
        <v>12305</v>
      </c>
      <c r="B890" s="315" t="s">
        <v>12220</v>
      </c>
      <c r="C890" s="142" t="s">
        <v>3444</v>
      </c>
      <c r="D890" s="142" t="s">
        <v>3475</v>
      </c>
      <c r="E890" s="315" t="s">
        <v>13732</v>
      </c>
      <c r="F890" s="315" t="s">
        <v>1789</v>
      </c>
      <c r="G890" s="142" t="s">
        <v>1788</v>
      </c>
      <c r="H890" s="316" t="s">
        <v>3445</v>
      </c>
      <c r="I890" s="317">
        <v>22838</v>
      </c>
      <c r="J890" s="317">
        <v>0</v>
      </c>
      <c r="K890" s="317" t="s">
        <v>152</v>
      </c>
      <c r="L890" s="315">
        <v>4</v>
      </c>
      <c r="M890" s="315" t="s">
        <v>152</v>
      </c>
      <c r="N890" s="315" t="s">
        <v>152</v>
      </c>
      <c r="O890" s="315" t="s">
        <v>152</v>
      </c>
      <c r="P890" s="315" t="s">
        <v>12306</v>
      </c>
      <c r="Q890" s="315" t="s">
        <v>152</v>
      </c>
      <c r="R890" s="315" t="s">
        <v>152</v>
      </c>
      <c r="S890" s="315" t="s">
        <v>152</v>
      </c>
      <c r="T890" s="315" t="s">
        <v>152</v>
      </c>
      <c r="U890" s="315" t="s">
        <v>152</v>
      </c>
      <c r="V890" s="315" t="s">
        <v>152</v>
      </c>
      <c r="W890" s="142" t="s">
        <v>13733</v>
      </c>
      <c r="X890" s="142" t="s">
        <v>6492</v>
      </c>
      <c r="Y890" s="142" t="s">
        <v>152</v>
      </c>
      <c r="Z890" s="142" t="s">
        <v>3446</v>
      </c>
      <c r="AA890" s="315" t="s">
        <v>3447</v>
      </c>
      <c r="AB890" s="142" t="s">
        <v>13734</v>
      </c>
      <c r="AC890" s="142" t="s">
        <v>3446</v>
      </c>
      <c r="AD890" s="142" t="s">
        <v>3446</v>
      </c>
      <c r="AE890" s="142" t="s">
        <v>152</v>
      </c>
      <c r="AF890" s="315"/>
      <c r="AH890" s="318" t="s">
        <v>152</v>
      </c>
      <c r="AI890" s="315" t="s">
        <v>3446</v>
      </c>
      <c r="AJ890" s="315" t="s">
        <v>152</v>
      </c>
      <c r="AK890" s="142" t="s">
        <v>152</v>
      </c>
      <c r="AL890" s="142" t="s">
        <v>152</v>
      </c>
      <c r="AM890" s="316" t="s">
        <v>152</v>
      </c>
      <c r="AN890" s="142" t="s">
        <v>152</v>
      </c>
      <c r="AO890" s="315" t="s">
        <v>1469</v>
      </c>
      <c r="AP890" s="315" t="s">
        <v>152</v>
      </c>
      <c r="AQ890" s="316"/>
      <c r="AR890" s="142" t="s">
        <v>152</v>
      </c>
      <c r="AS890" s="315" t="s">
        <v>150</v>
      </c>
      <c r="AT890" s="142" t="s">
        <v>152</v>
      </c>
      <c r="AU890" s="316"/>
      <c r="AV890" s="317" t="s">
        <v>152</v>
      </c>
      <c r="AW890" s="142" t="s">
        <v>152</v>
      </c>
    </row>
    <row r="891" spans="1:49" s="142" customFormat="1">
      <c r="A891" s="142" t="s">
        <v>12303</v>
      </c>
      <c r="B891" s="315" t="s">
        <v>12221</v>
      </c>
      <c r="C891" s="142" t="s">
        <v>3444</v>
      </c>
      <c r="D891" s="142" t="s">
        <v>3475</v>
      </c>
      <c r="E891" s="315" t="s">
        <v>13735</v>
      </c>
      <c r="F891" s="315" t="s">
        <v>1789</v>
      </c>
      <c r="G891" s="142" t="s">
        <v>1788</v>
      </c>
      <c r="H891" s="316" t="s">
        <v>3445</v>
      </c>
      <c r="I891" s="317">
        <v>27283</v>
      </c>
      <c r="J891" s="317">
        <v>0</v>
      </c>
      <c r="K891" s="317" t="s">
        <v>152</v>
      </c>
      <c r="L891" s="315">
        <v>6</v>
      </c>
      <c r="M891" s="315" t="s">
        <v>152</v>
      </c>
      <c r="N891" s="315" t="s">
        <v>152</v>
      </c>
      <c r="O891" s="315" t="s">
        <v>152</v>
      </c>
      <c r="P891" s="315" t="s">
        <v>12304</v>
      </c>
      <c r="Q891" s="315" t="s">
        <v>152</v>
      </c>
      <c r="R891" s="315" t="s">
        <v>152</v>
      </c>
      <c r="S891" s="315" t="s">
        <v>152</v>
      </c>
      <c r="T891" s="315" t="s">
        <v>152</v>
      </c>
      <c r="U891" s="315" t="s">
        <v>152</v>
      </c>
      <c r="V891" s="315" t="s">
        <v>152</v>
      </c>
      <c r="W891" s="142" t="s">
        <v>13736</v>
      </c>
      <c r="X891" s="142" t="s">
        <v>6492</v>
      </c>
      <c r="Y891" s="142" t="s">
        <v>152</v>
      </c>
      <c r="Z891" s="142" t="s">
        <v>3446</v>
      </c>
      <c r="AA891" s="315" t="s">
        <v>3447</v>
      </c>
      <c r="AB891" s="142" t="s">
        <v>13737</v>
      </c>
      <c r="AC891" s="142" t="s">
        <v>3446</v>
      </c>
      <c r="AD891" s="142" t="s">
        <v>3446</v>
      </c>
      <c r="AE891" s="142" t="s">
        <v>152</v>
      </c>
      <c r="AF891" s="315"/>
      <c r="AH891" s="318" t="s">
        <v>152</v>
      </c>
      <c r="AI891" s="315" t="s">
        <v>3446</v>
      </c>
      <c r="AJ891" s="315" t="s">
        <v>152</v>
      </c>
      <c r="AK891" s="142" t="s">
        <v>152</v>
      </c>
      <c r="AL891" s="142" t="s">
        <v>152</v>
      </c>
      <c r="AM891" s="316" t="s">
        <v>152</v>
      </c>
      <c r="AN891" s="142" t="s">
        <v>152</v>
      </c>
      <c r="AO891" s="315" t="s">
        <v>1469</v>
      </c>
      <c r="AP891" s="315" t="s">
        <v>152</v>
      </c>
      <c r="AQ891" s="316"/>
      <c r="AR891" s="142" t="s">
        <v>152</v>
      </c>
      <c r="AS891" s="315" t="s">
        <v>150</v>
      </c>
      <c r="AT891" s="142" t="s">
        <v>152</v>
      </c>
      <c r="AU891" s="316"/>
      <c r="AV891" s="317" t="s">
        <v>152</v>
      </c>
      <c r="AW891" s="142" t="s">
        <v>152</v>
      </c>
    </row>
    <row r="892" spans="1:49" s="142" customFormat="1">
      <c r="A892" s="142" t="s">
        <v>12282</v>
      </c>
      <c r="B892" s="315" t="s">
        <v>12230</v>
      </c>
      <c r="C892" s="142" t="s">
        <v>3444</v>
      </c>
      <c r="D892" s="142" t="s">
        <v>3475</v>
      </c>
      <c r="E892" s="315" t="s">
        <v>13738</v>
      </c>
      <c r="F892" s="315" t="s">
        <v>1789</v>
      </c>
      <c r="G892" s="142" t="s">
        <v>1788</v>
      </c>
      <c r="H892" s="316" t="s">
        <v>3445</v>
      </c>
      <c r="I892" s="317">
        <v>29517</v>
      </c>
      <c r="J892" s="317">
        <v>0</v>
      </c>
      <c r="K892" s="317" t="s">
        <v>152</v>
      </c>
      <c r="L892" s="315">
        <v>20</v>
      </c>
      <c r="M892" s="315" t="s">
        <v>152</v>
      </c>
      <c r="N892" s="315" t="s">
        <v>152</v>
      </c>
      <c r="O892" s="315" t="s">
        <v>152</v>
      </c>
      <c r="P892" s="315" t="s">
        <v>12283</v>
      </c>
      <c r="Q892" s="315" t="s">
        <v>152</v>
      </c>
      <c r="R892" s="315" t="s">
        <v>152</v>
      </c>
      <c r="S892" s="315" t="s">
        <v>152</v>
      </c>
      <c r="T892" s="315" t="s">
        <v>152</v>
      </c>
      <c r="U892" s="315" t="s">
        <v>152</v>
      </c>
      <c r="V892" s="315" t="s">
        <v>152</v>
      </c>
      <c r="W892" s="142" t="s">
        <v>13739</v>
      </c>
      <c r="X892" s="142" t="s">
        <v>6492</v>
      </c>
      <c r="Y892" s="142" t="s">
        <v>152</v>
      </c>
      <c r="Z892" s="142" t="s">
        <v>3446</v>
      </c>
      <c r="AA892" s="315" t="s">
        <v>3447</v>
      </c>
      <c r="AB892" s="142" t="s">
        <v>13740</v>
      </c>
      <c r="AC892" s="142" t="s">
        <v>3446</v>
      </c>
      <c r="AD892" s="142" t="s">
        <v>3446</v>
      </c>
      <c r="AE892" s="142" t="s">
        <v>152</v>
      </c>
      <c r="AF892" s="315"/>
      <c r="AH892" s="318" t="s">
        <v>152</v>
      </c>
      <c r="AI892" s="315" t="s">
        <v>3446</v>
      </c>
      <c r="AJ892" s="315" t="s">
        <v>152</v>
      </c>
      <c r="AK892" s="142" t="s">
        <v>152</v>
      </c>
      <c r="AL892" s="142" t="s">
        <v>152</v>
      </c>
      <c r="AM892" s="316" t="s">
        <v>152</v>
      </c>
      <c r="AN892" s="142" t="s">
        <v>152</v>
      </c>
      <c r="AO892" s="315" t="s">
        <v>1469</v>
      </c>
      <c r="AP892" s="315" t="s">
        <v>152</v>
      </c>
      <c r="AQ892" s="316"/>
      <c r="AR892" s="142" t="s">
        <v>152</v>
      </c>
      <c r="AS892" s="315" t="s">
        <v>150</v>
      </c>
      <c r="AT892" s="142" t="s">
        <v>152</v>
      </c>
      <c r="AU892" s="316"/>
      <c r="AV892" s="317" t="s">
        <v>152</v>
      </c>
      <c r="AW892" s="142" t="s">
        <v>152</v>
      </c>
    </row>
    <row r="893" spans="1:49" s="142" customFormat="1">
      <c r="A893" s="142" t="s">
        <v>12300</v>
      </c>
      <c r="B893" s="315" t="s">
        <v>12301</v>
      </c>
      <c r="C893" s="142" t="s">
        <v>3444</v>
      </c>
      <c r="D893" s="142" t="s">
        <v>3475</v>
      </c>
      <c r="E893" s="315" t="s">
        <v>13741</v>
      </c>
      <c r="F893" s="315" t="s">
        <v>1789</v>
      </c>
      <c r="G893" s="142" t="s">
        <v>1788</v>
      </c>
      <c r="H893" s="316" t="s">
        <v>3445</v>
      </c>
      <c r="I893" s="317">
        <v>27686</v>
      </c>
      <c r="J893" s="317">
        <v>0</v>
      </c>
      <c r="K893" s="317" t="s">
        <v>152</v>
      </c>
      <c r="L893" s="315">
        <v>12</v>
      </c>
      <c r="M893" s="315" t="s">
        <v>152</v>
      </c>
      <c r="N893" s="315" t="s">
        <v>152</v>
      </c>
      <c r="O893" s="315" t="s">
        <v>152</v>
      </c>
      <c r="P893" s="315" t="s">
        <v>12302</v>
      </c>
      <c r="Q893" s="315" t="s">
        <v>152</v>
      </c>
      <c r="R893" s="315" t="s">
        <v>152</v>
      </c>
      <c r="S893" s="315" t="s">
        <v>152</v>
      </c>
      <c r="T893" s="315" t="s">
        <v>152</v>
      </c>
      <c r="U893" s="315" t="s">
        <v>152</v>
      </c>
      <c r="V893" s="315" t="s">
        <v>152</v>
      </c>
      <c r="W893" s="142" t="s">
        <v>13742</v>
      </c>
      <c r="X893" s="142" t="s">
        <v>6492</v>
      </c>
      <c r="Y893" s="142" t="s">
        <v>152</v>
      </c>
      <c r="Z893" s="142" t="s">
        <v>3446</v>
      </c>
      <c r="AA893" s="315" t="s">
        <v>3447</v>
      </c>
      <c r="AB893" s="142" t="s">
        <v>13743</v>
      </c>
      <c r="AC893" s="142" t="s">
        <v>3446</v>
      </c>
      <c r="AD893" s="142" t="s">
        <v>3446</v>
      </c>
      <c r="AE893" s="142" t="s">
        <v>152</v>
      </c>
      <c r="AF893" s="315"/>
      <c r="AH893" s="318" t="s">
        <v>152</v>
      </c>
      <c r="AI893" s="315" t="s">
        <v>3446</v>
      </c>
      <c r="AJ893" s="315" t="s">
        <v>152</v>
      </c>
      <c r="AK893" s="142" t="s">
        <v>152</v>
      </c>
      <c r="AL893" s="142" t="s">
        <v>152</v>
      </c>
      <c r="AM893" s="316" t="s">
        <v>152</v>
      </c>
      <c r="AN893" s="142" t="s">
        <v>152</v>
      </c>
      <c r="AO893" s="315" t="s">
        <v>1469</v>
      </c>
      <c r="AP893" s="315" t="s">
        <v>152</v>
      </c>
      <c r="AQ893" s="316"/>
      <c r="AR893" s="142" t="s">
        <v>152</v>
      </c>
      <c r="AS893" s="315" t="s">
        <v>150</v>
      </c>
      <c r="AT893" s="142" t="s">
        <v>152</v>
      </c>
      <c r="AU893" s="316"/>
      <c r="AV893" s="317" t="s">
        <v>152</v>
      </c>
      <c r="AW893" s="142" t="s">
        <v>152</v>
      </c>
    </row>
    <row r="894" spans="1:49" s="142" customFormat="1">
      <c r="A894" s="142" t="s">
        <v>12286</v>
      </c>
      <c r="B894" s="315" t="s">
        <v>12228</v>
      </c>
      <c r="C894" s="142" t="s">
        <v>3444</v>
      </c>
      <c r="D894" s="142" t="s">
        <v>3475</v>
      </c>
      <c r="E894" s="315" t="s">
        <v>13744</v>
      </c>
      <c r="F894" s="315" t="s">
        <v>1789</v>
      </c>
      <c r="G894" s="142" t="s">
        <v>1788</v>
      </c>
      <c r="H894" s="316" t="s">
        <v>3445</v>
      </c>
      <c r="I894" s="317">
        <v>24346</v>
      </c>
      <c r="J894" s="317">
        <v>0</v>
      </c>
      <c r="K894" s="317" t="s">
        <v>152</v>
      </c>
      <c r="L894" s="315">
        <v>0</v>
      </c>
      <c r="M894" s="315" t="s">
        <v>152</v>
      </c>
      <c r="N894" s="315" t="s">
        <v>152</v>
      </c>
      <c r="O894" s="315" t="s">
        <v>152</v>
      </c>
      <c r="P894" s="315" t="s">
        <v>12287</v>
      </c>
      <c r="Q894" s="315" t="s">
        <v>152</v>
      </c>
      <c r="R894" s="315" t="s">
        <v>152</v>
      </c>
      <c r="S894" s="315" t="s">
        <v>152</v>
      </c>
      <c r="T894" s="315" t="s">
        <v>152</v>
      </c>
      <c r="U894" s="315" t="s">
        <v>152</v>
      </c>
      <c r="V894" s="315" t="s">
        <v>152</v>
      </c>
      <c r="W894" s="142" t="s">
        <v>13745</v>
      </c>
      <c r="X894" s="142" t="s">
        <v>6492</v>
      </c>
      <c r="Y894" s="142" t="s">
        <v>152</v>
      </c>
      <c r="Z894" s="142" t="s">
        <v>3446</v>
      </c>
      <c r="AA894" s="315" t="s">
        <v>3447</v>
      </c>
      <c r="AB894" s="142" t="s">
        <v>13746</v>
      </c>
      <c r="AC894" s="142" t="s">
        <v>3446</v>
      </c>
      <c r="AD894" s="142" t="s">
        <v>3446</v>
      </c>
      <c r="AE894" s="142" t="s">
        <v>152</v>
      </c>
      <c r="AF894" s="315"/>
      <c r="AH894" s="318" t="s">
        <v>152</v>
      </c>
      <c r="AI894" s="315" t="s">
        <v>3446</v>
      </c>
      <c r="AJ894" s="315" t="s">
        <v>152</v>
      </c>
      <c r="AK894" s="142" t="s">
        <v>152</v>
      </c>
      <c r="AL894" s="142" t="s">
        <v>152</v>
      </c>
      <c r="AM894" s="316" t="s">
        <v>152</v>
      </c>
      <c r="AN894" s="142" t="s">
        <v>152</v>
      </c>
      <c r="AO894" s="315" t="s">
        <v>1469</v>
      </c>
      <c r="AP894" s="315" t="s">
        <v>152</v>
      </c>
      <c r="AQ894" s="316"/>
      <c r="AR894" s="142" t="s">
        <v>152</v>
      </c>
      <c r="AS894" s="315" t="s">
        <v>150</v>
      </c>
      <c r="AT894" s="142" t="s">
        <v>152</v>
      </c>
      <c r="AU894" s="316"/>
      <c r="AV894" s="317" t="s">
        <v>152</v>
      </c>
      <c r="AW894" s="142" t="s">
        <v>152</v>
      </c>
    </row>
    <row r="895" spans="1:49" s="142" customFormat="1">
      <c r="A895" s="142" t="s">
        <v>12296</v>
      </c>
      <c r="B895" s="315" t="s">
        <v>12223</v>
      </c>
      <c r="C895" s="142" t="s">
        <v>3444</v>
      </c>
      <c r="D895" s="142" t="s">
        <v>3475</v>
      </c>
      <c r="E895" s="315" t="s">
        <v>13747</v>
      </c>
      <c r="F895" s="315" t="s">
        <v>1789</v>
      </c>
      <c r="G895" s="142" t="s">
        <v>1788</v>
      </c>
      <c r="H895" s="316" t="s">
        <v>3445</v>
      </c>
      <c r="I895" s="317">
        <v>26608</v>
      </c>
      <c r="J895" s="317">
        <v>0</v>
      </c>
      <c r="K895" s="317" t="s">
        <v>152</v>
      </c>
      <c r="L895" s="315">
        <v>36</v>
      </c>
      <c r="M895" s="315" t="s">
        <v>152</v>
      </c>
      <c r="N895" s="315" t="s">
        <v>152</v>
      </c>
      <c r="O895" s="315" t="s">
        <v>152</v>
      </c>
      <c r="P895" s="315" t="s">
        <v>12297</v>
      </c>
      <c r="Q895" s="315" t="s">
        <v>152</v>
      </c>
      <c r="R895" s="315" t="s">
        <v>152</v>
      </c>
      <c r="S895" s="315" t="s">
        <v>152</v>
      </c>
      <c r="T895" s="315" t="s">
        <v>152</v>
      </c>
      <c r="U895" s="315" t="s">
        <v>152</v>
      </c>
      <c r="V895" s="315" t="s">
        <v>152</v>
      </c>
      <c r="W895" s="142" t="s">
        <v>13748</v>
      </c>
      <c r="X895" s="142" t="s">
        <v>6492</v>
      </c>
      <c r="Y895" s="142" t="s">
        <v>152</v>
      </c>
      <c r="Z895" s="142" t="s">
        <v>3446</v>
      </c>
      <c r="AA895" s="315" t="s">
        <v>3447</v>
      </c>
      <c r="AB895" s="142" t="s">
        <v>13749</v>
      </c>
      <c r="AC895" s="142" t="s">
        <v>3446</v>
      </c>
      <c r="AD895" s="142" t="s">
        <v>3446</v>
      </c>
      <c r="AE895" s="142" t="s">
        <v>152</v>
      </c>
      <c r="AF895" s="315"/>
      <c r="AH895" s="318" t="s">
        <v>152</v>
      </c>
      <c r="AI895" s="315" t="s">
        <v>3446</v>
      </c>
      <c r="AJ895" s="315" t="s">
        <v>152</v>
      </c>
      <c r="AK895" s="142" t="s">
        <v>152</v>
      </c>
      <c r="AL895" s="142" t="s">
        <v>152</v>
      </c>
      <c r="AM895" s="316" t="s">
        <v>152</v>
      </c>
      <c r="AN895" s="142" t="s">
        <v>152</v>
      </c>
      <c r="AO895" s="315" t="s">
        <v>1469</v>
      </c>
      <c r="AP895" s="315" t="s">
        <v>152</v>
      </c>
      <c r="AQ895" s="316"/>
      <c r="AR895" s="142" t="s">
        <v>152</v>
      </c>
      <c r="AS895" s="315" t="s">
        <v>150</v>
      </c>
      <c r="AT895" s="142" t="s">
        <v>152</v>
      </c>
      <c r="AU895" s="316"/>
      <c r="AV895" s="317" t="s">
        <v>152</v>
      </c>
      <c r="AW895" s="142" t="s">
        <v>152</v>
      </c>
    </row>
    <row r="896" spans="1:49" s="142" customFormat="1">
      <c r="A896" s="142" t="s">
        <v>12290</v>
      </c>
      <c r="B896" s="315" t="s">
        <v>12226</v>
      </c>
      <c r="C896" s="142" t="s">
        <v>3444</v>
      </c>
      <c r="D896" s="142" t="s">
        <v>3475</v>
      </c>
      <c r="E896" s="315" t="s">
        <v>13750</v>
      </c>
      <c r="F896" s="315" t="s">
        <v>1789</v>
      </c>
      <c r="G896" s="142" t="s">
        <v>1788</v>
      </c>
      <c r="H896" s="316" t="s">
        <v>3445</v>
      </c>
      <c r="I896" s="317">
        <v>28010</v>
      </c>
      <c r="J896" s="317">
        <v>0</v>
      </c>
      <c r="K896" s="317" t="s">
        <v>152</v>
      </c>
      <c r="L896" s="315">
        <v>0</v>
      </c>
      <c r="M896" s="315" t="s">
        <v>152</v>
      </c>
      <c r="N896" s="315" t="s">
        <v>152</v>
      </c>
      <c r="O896" s="315" t="s">
        <v>152</v>
      </c>
      <c r="P896" s="315" t="s">
        <v>12291</v>
      </c>
      <c r="Q896" s="315" t="s">
        <v>152</v>
      </c>
      <c r="R896" s="315" t="s">
        <v>152</v>
      </c>
      <c r="S896" s="315" t="s">
        <v>152</v>
      </c>
      <c r="T896" s="315" t="s">
        <v>152</v>
      </c>
      <c r="U896" s="315" t="s">
        <v>152</v>
      </c>
      <c r="V896" s="315" t="s">
        <v>152</v>
      </c>
      <c r="W896" s="142" t="s">
        <v>13751</v>
      </c>
      <c r="X896" s="142" t="s">
        <v>6492</v>
      </c>
      <c r="Y896" s="142" t="s">
        <v>152</v>
      </c>
      <c r="Z896" s="142" t="s">
        <v>3446</v>
      </c>
      <c r="AA896" s="315" t="s">
        <v>3447</v>
      </c>
      <c r="AB896" s="142" t="s">
        <v>13752</v>
      </c>
      <c r="AC896" s="142" t="s">
        <v>3446</v>
      </c>
      <c r="AD896" s="142" t="s">
        <v>3446</v>
      </c>
      <c r="AE896" s="142" t="s">
        <v>152</v>
      </c>
      <c r="AF896" s="315"/>
      <c r="AH896" s="318" t="s">
        <v>152</v>
      </c>
      <c r="AI896" s="315" t="s">
        <v>3446</v>
      </c>
      <c r="AJ896" s="315" t="s">
        <v>152</v>
      </c>
      <c r="AK896" s="142" t="s">
        <v>152</v>
      </c>
      <c r="AL896" s="142" t="s">
        <v>152</v>
      </c>
      <c r="AM896" s="316" t="s">
        <v>152</v>
      </c>
      <c r="AN896" s="142" t="s">
        <v>152</v>
      </c>
      <c r="AO896" s="315" t="s">
        <v>1469</v>
      </c>
      <c r="AP896" s="315" t="s">
        <v>152</v>
      </c>
      <c r="AQ896" s="316"/>
      <c r="AR896" s="142" t="s">
        <v>152</v>
      </c>
      <c r="AS896" s="315" t="s">
        <v>150</v>
      </c>
      <c r="AT896" s="142" t="s">
        <v>152</v>
      </c>
      <c r="AU896" s="316"/>
      <c r="AV896" s="317" t="s">
        <v>152</v>
      </c>
      <c r="AW896" s="142" t="s">
        <v>152</v>
      </c>
    </row>
    <row r="897" spans="1:49" s="142" customFormat="1">
      <c r="A897" s="142" t="s">
        <v>12294</v>
      </c>
      <c r="B897" s="315" t="s">
        <v>12224</v>
      </c>
      <c r="C897" s="142" t="s">
        <v>3444</v>
      </c>
      <c r="D897" s="142" t="s">
        <v>3475</v>
      </c>
      <c r="E897" s="315" t="s">
        <v>13753</v>
      </c>
      <c r="F897" s="315" t="s">
        <v>1789</v>
      </c>
      <c r="G897" s="142" t="s">
        <v>1788</v>
      </c>
      <c r="H897" s="316" t="s">
        <v>3445</v>
      </c>
      <c r="I897" s="317">
        <v>26824</v>
      </c>
      <c r="J897" s="317">
        <v>0</v>
      </c>
      <c r="K897" s="317" t="s">
        <v>152</v>
      </c>
      <c r="L897" s="315">
        <v>12</v>
      </c>
      <c r="M897" s="315" t="s">
        <v>152</v>
      </c>
      <c r="N897" s="315" t="s">
        <v>152</v>
      </c>
      <c r="O897" s="315" t="s">
        <v>152</v>
      </c>
      <c r="P897" s="315" t="s">
        <v>12295</v>
      </c>
      <c r="Q897" s="315" t="s">
        <v>152</v>
      </c>
      <c r="R897" s="315" t="s">
        <v>152</v>
      </c>
      <c r="S897" s="315" t="s">
        <v>152</v>
      </c>
      <c r="T897" s="315" t="s">
        <v>152</v>
      </c>
      <c r="U897" s="315" t="s">
        <v>152</v>
      </c>
      <c r="V897" s="315" t="s">
        <v>152</v>
      </c>
      <c r="W897" s="142" t="s">
        <v>13754</v>
      </c>
      <c r="X897" s="142" t="s">
        <v>6492</v>
      </c>
      <c r="Y897" s="142" t="s">
        <v>152</v>
      </c>
      <c r="Z897" s="142" t="s">
        <v>3446</v>
      </c>
      <c r="AA897" s="315" t="s">
        <v>3447</v>
      </c>
      <c r="AB897" s="142" t="s">
        <v>13755</v>
      </c>
      <c r="AC897" s="142" t="s">
        <v>3446</v>
      </c>
      <c r="AD897" s="142" t="s">
        <v>3446</v>
      </c>
      <c r="AE897" s="142" t="s">
        <v>152</v>
      </c>
      <c r="AF897" s="315"/>
      <c r="AH897" s="318" t="s">
        <v>152</v>
      </c>
      <c r="AI897" s="315" t="s">
        <v>3446</v>
      </c>
      <c r="AJ897" s="315" t="s">
        <v>152</v>
      </c>
      <c r="AK897" s="142" t="s">
        <v>152</v>
      </c>
      <c r="AL897" s="142" t="s">
        <v>152</v>
      </c>
      <c r="AM897" s="316" t="s">
        <v>152</v>
      </c>
      <c r="AN897" s="142" t="s">
        <v>152</v>
      </c>
      <c r="AO897" s="315" t="s">
        <v>1469</v>
      </c>
      <c r="AP897" s="315" t="s">
        <v>152</v>
      </c>
      <c r="AQ897" s="316"/>
      <c r="AR897" s="142" t="s">
        <v>152</v>
      </c>
      <c r="AS897" s="315" t="s">
        <v>150</v>
      </c>
      <c r="AT897" s="142" t="s">
        <v>152</v>
      </c>
      <c r="AU897" s="316"/>
      <c r="AV897" s="317" t="s">
        <v>152</v>
      </c>
      <c r="AW897" s="142" t="s">
        <v>152</v>
      </c>
    </row>
    <row r="898" spans="1:49" s="142" customFormat="1">
      <c r="A898" s="142" t="s">
        <v>12278</v>
      </c>
      <c r="B898" s="315" t="s">
        <v>12231</v>
      </c>
      <c r="C898" s="142" t="s">
        <v>3444</v>
      </c>
      <c r="D898" s="142" t="s">
        <v>3475</v>
      </c>
      <c r="E898" s="315" t="s">
        <v>13756</v>
      </c>
      <c r="F898" s="315" t="s">
        <v>1789</v>
      </c>
      <c r="G898" s="142" t="s">
        <v>1788</v>
      </c>
      <c r="H898" s="316" t="s">
        <v>3445</v>
      </c>
      <c r="I898" s="317">
        <v>31781</v>
      </c>
      <c r="J898" s="317">
        <v>0</v>
      </c>
      <c r="K898" s="317" t="s">
        <v>152</v>
      </c>
      <c r="L898" s="315">
        <v>8</v>
      </c>
      <c r="M898" s="315" t="s">
        <v>152</v>
      </c>
      <c r="N898" s="315" t="s">
        <v>152</v>
      </c>
      <c r="O898" s="315" t="s">
        <v>152</v>
      </c>
      <c r="P898" s="315" t="s">
        <v>12279</v>
      </c>
      <c r="Q898" s="315" t="s">
        <v>152</v>
      </c>
      <c r="R898" s="315" t="s">
        <v>152</v>
      </c>
      <c r="S898" s="315" t="s">
        <v>152</v>
      </c>
      <c r="T898" s="315" t="s">
        <v>152</v>
      </c>
      <c r="U898" s="315" t="s">
        <v>152</v>
      </c>
      <c r="V898" s="315" t="s">
        <v>152</v>
      </c>
      <c r="W898" s="142" t="s">
        <v>13757</v>
      </c>
      <c r="X898" s="142" t="s">
        <v>6492</v>
      </c>
      <c r="Y898" s="142" t="s">
        <v>152</v>
      </c>
      <c r="Z898" s="142" t="s">
        <v>3446</v>
      </c>
      <c r="AA898" s="315" t="s">
        <v>3447</v>
      </c>
      <c r="AB898" s="142" t="s">
        <v>13758</v>
      </c>
      <c r="AC898" s="142" t="s">
        <v>3446</v>
      </c>
      <c r="AD898" s="142" t="s">
        <v>3446</v>
      </c>
      <c r="AE898" s="142" t="s">
        <v>152</v>
      </c>
      <c r="AF898" s="315"/>
      <c r="AH898" s="318" t="s">
        <v>152</v>
      </c>
      <c r="AI898" s="315" t="s">
        <v>3446</v>
      </c>
      <c r="AJ898" s="315" t="s">
        <v>152</v>
      </c>
      <c r="AK898" s="142" t="s">
        <v>152</v>
      </c>
      <c r="AL898" s="142" t="s">
        <v>152</v>
      </c>
      <c r="AM898" s="316" t="s">
        <v>152</v>
      </c>
      <c r="AN898" s="142" t="s">
        <v>152</v>
      </c>
      <c r="AO898" s="315" t="s">
        <v>1469</v>
      </c>
      <c r="AP898" s="315" t="s">
        <v>152</v>
      </c>
      <c r="AQ898" s="316"/>
      <c r="AR898" s="142" t="s">
        <v>152</v>
      </c>
      <c r="AS898" s="315" t="s">
        <v>150</v>
      </c>
      <c r="AT898" s="142" t="s">
        <v>152</v>
      </c>
      <c r="AU898" s="316"/>
      <c r="AV898" s="317" t="s">
        <v>152</v>
      </c>
      <c r="AW898" s="142" t="s">
        <v>152</v>
      </c>
    </row>
    <row r="899" spans="1:49" s="142" customFormat="1">
      <c r="A899" s="142" t="s">
        <v>12284</v>
      </c>
      <c r="B899" s="315" t="s">
        <v>12229</v>
      </c>
      <c r="C899" s="142" t="s">
        <v>3444</v>
      </c>
      <c r="D899" s="142" t="s">
        <v>3475</v>
      </c>
      <c r="E899" s="315" t="s">
        <v>13759</v>
      </c>
      <c r="F899" s="315" t="s">
        <v>1789</v>
      </c>
      <c r="G899" s="142" t="s">
        <v>1788</v>
      </c>
      <c r="H899" s="316" t="s">
        <v>3445</v>
      </c>
      <c r="I899" s="317">
        <v>28980</v>
      </c>
      <c r="J899" s="317">
        <v>0</v>
      </c>
      <c r="K899" s="317" t="s">
        <v>152</v>
      </c>
      <c r="L899" s="315">
        <v>12</v>
      </c>
      <c r="M899" s="315" t="s">
        <v>152</v>
      </c>
      <c r="N899" s="315" t="s">
        <v>152</v>
      </c>
      <c r="O899" s="315" t="s">
        <v>152</v>
      </c>
      <c r="P899" s="315" t="s">
        <v>12285</v>
      </c>
      <c r="Q899" s="315" t="s">
        <v>152</v>
      </c>
      <c r="R899" s="315" t="s">
        <v>152</v>
      </c>
      <c r="S899" s="315" t="s">
        <v>152</v>
      </c>
      <c r="T899" s="315" t="s">
        <v>152</v>
      </c>
      <c r="U899" s="315" t="s">
        <v>152</v>
      </c>
      <c r="V899" s="315" t="s">
        <v>152</v>
      </c>
      <c r="W899" s="142" t="s">
        <v>13760</v>
      </c>
      <c r="X899" s="142" t="s">
        <v>6492</v>
      </c>
      <c r="Y899" s="142" t="s">
        <v>152</v>
      </c>
      <c r="Z899" s="142" t="s">
        <v>3446</v>
      </c>
      <c r="AA899" s="315" t="s">
        <v>3447</v>
      </c>
      <c r="AB899" s="142" t="s">
        <v>13761</v>
      </c>
      <c r="AC899" s="142" t="s">
        <v>3446</v>
      </c>
      <c r="AD899" s="142" t="s">
        <v>3446</v>
      </c>
      <c r="AE899" s="142" t="s">
        <v>152</v>
      </c>
      <c r="AF899" s="315"/>
      <c r="AH899" s="318" t="s">
        <v>152</v>
      </c>
      <c r="AI899" s="315" t="s">
        <v>3446</v>
      </c>
      <c r="AJ899" s="315" t="s">
        <v>152</v>
      </c>
      <c r="AK899" s="142" t="s">
        <v>152</v>
      </c>
      <c r="AL899" s="142" t="s">
        <v>152</v>
      </c>
      <c r="AM899" s="316" t="s">
        <v>152</v>
      </c>
      <c r="AN899" s="142" t="s">
        <v>152</v>
      </c>
      <c r="AO899" s="315" t="s">
        <v>1469</v>
      </c>
      <c r="AP899" s="315" t="s">
        <v>152</v>
      </c>
      <c r="AQ899" s="316"/>
      <c r="AR899" s="142" t="s">
        <v>152</v>
      </c>
      <c r="AS899" s="315" t="s">
        <v>150</v>
      </c>
      <c r="AT899" s="142" t="s">
        <v>152</v>
      </c>
      <c r="AU899" s="316"/>
      <c r="AV899" s="317" t="s">
        <v>152</v>
      </c>
      <c r="AW899" s="142" t="s">
        <v>152</v>
      </c>
    </row>
    <row r="900" spans="1:49" s="142" customFormat="1">
      <c r="A900" s="142" t="s">
        <v>12292</v>
      </c>
      <c r="B900" s="315" t="s">
        <v>12225</v>
      </c>
      <c r="C900" s="142" t="s">
        <v>3444</v>
      </c>
      <c r="D900" s="142" t="s">
        <v>3475</v>
      </c>
      <c r="E900" s="315" t="s">
        <v>13762</v>
      </c>
      <c r="F900" s="315" t="s">
        <v>1789</v>
      </c>
      <c r="G900" s="142" t="s">
        <v>1788</v>
      </c>
      <c r="H900" s="316" t="s">
        <v>3445</v>
      </c>
      <c r="I900" s="317">
        <v>27472</v>
      </c>
      <c r="J900" s="317">
        <v>0</v>
      </c>
      <c r="K900" s="317" t="s">
        <v>152</v>
      </c>
      <c r="L900" s="315">
        <v>0</v>
      </c>
      <c r="M900" s="315" t="s">
        <v>152</v>
      </c>
      <c r="N900" s="315" t="s">
        <v>152</v>
      </c>
      <c r="O900" s="315" t="s">
        <v>152</v>
      </c>
      <c r="P900" s="315" t="s">
        <v>12293</v>
      </c>
      <c r="Q900" s="315" t="s">
        <v>152</v>
      </c>
      <c r="R900" s="315" t="s">
        <v>152</v>
      </c>
      <c r="S900" s="315" t="s">
        <v>152</v>
      </c>
      <c r="T900" s="315" t="s">
        <v>152</v>
      </c>
      <c r="U900" s="315" t="s">
        <v>152</v>
      </c>
      <c r="V900" s="315" t="s">
        <v>152</v>
      </c>
      <c r="W900" s="142" t="s">
        <v>13763</v>
      </c>
      <c r="X900" s="142" t="s">
        <v>6492</v>
      </c>
      <c r="Y900" s="142" t="s">
        <v>152</v>
      </c>
      <c r="Z900" s="142" t="s">
        <v>3446</v>
      </c>
      <c r="AA900" s="315" t="s">
        <v>3447</v>
      </c>
      <c r="AB900" s="142" t="s">
        <v>13764</v>
      </c>
      <c r="AC900" s="142" t="s">
        <v>3446</v>
      </c>
      <c r="AD900" s="142" t="s">
        <v>3446</v>
      </c>
      <c r="AE900" s="142" t="s">
        <v>152</v>
      </c>
      <c r="AF900" s="315"/>
      <c r="AH900" s="318" t="s">
        <v>152</v>
      </c>
      <c r="AI900" s="315" t="s">
        <v>3446</v>
      </c>
      <c r="AJ900" s="315" t="s">
        <v>152</v>
      </c>
      <c r="AK900" s="142" t="s">
        <v>152</v>
      </c>
      <c r="AL900" s="142" t="s">
        <v>152</v>
      </c>
      <c r="AM900" s="316" t="s">
        <v>152</v>
      </c>
      <c r="AN900" s="142" t="s">
        <v>152</v>
      </c>
      <c r="AO900" s="315" t="s">
        <v>1469</v>
      </c>
      <c r="AP900" s="315" t="s">
        <v>152</v>
      </c>
      <c r="AQ900" s="316"/>
      <c r="AR900" s="142" t="s">
        <v>152</v>
      </c>
      <c r="AS900" s="315" t="s">
        <v>150</v>
      </c>
      <c r="AT900" s="142" t="s">
        <v>152</v>
      </c>
      <c r="AU900" s="316"/>
      <c r="AV900" s="317" t="s">
        <v>152</v>
      </c>
      <c r="AW900" s="142" t="s">
        <v>152</v>
      </c>
    </row>
    <row r="901" spans="1:49" s="142" customFormat="1">
      <c r="A901" s="142" t="s">
        <v>12276</v>
      </c>
      <c r="B901" s="315" t="s">
        <v>12233</v>
      </c>
      <c r="C901" s="142" t="s">
        <v>3444</v>
      </c>
      <c r="D901" s="142" t="s">
        <v>3475</v>
      </c>
      <c r="E901" s="315" t="s">
        <v>13765</v>
      </c>
      <c r="F901" s="315" t="s">
        <v>1789</v>
      </c>
      <c r="G901" s="142" t="s">
        <v>1788</v>
      </c>
      <c r="H901" s="316" t="s">
        <v>3445</v>
      </c>
      <c r="I901" s="317">
        <v>28872</v>
      </c>
      <c r="J901" s="317">
        <v>0</v>
      </c>
      <c r="K901" s="317" t="s">
        <v>152</v>
      </c>
      <c r="L901" s="315">
        <v>16</v>
      </c>
      <c r="M901" s="315" t="s">
        <v>152</v>
      </c>
      <c r="N901" s="315" t="s">
        <v>152</v>
      </c>
      <c r="O901" s="315" t="s">
        <v>152</v>
      </c>
      <c r="P901" s="315" t="s">
        <v>12277</v>
      </c>
      <c r="Q901" s="315" t="s">
        <v>152</v>
      </c>
      <c r="R901" s="315" t="s">
        <v>152</v>
      </c>
      <c r="S901" s="315" t="s">
        <v>152</v>
      </c>
      <c r="T901" s="315" t="s">
        <v>152</v>
      </c>
      <c r="U901" s="315" t="s">
        <v>152</v>
      </c>
      <c r="V901" s="315" t="s">
        <v>152</v>
      </c>
      <c r="W901" s="142" t="s">
        <v>13766</v>
      </c>
      <c r="X901" s="142" t="s">
        <v>6492</v>
      </c>
      <c r="Y901" s="142" t="s">
        <v>152</v>
      </c>
      <c r="Z901" s="142" t="s">
        <v>3446</v>
      </c>
      <c r="AA901" s="315" t="s">
        <v>3447</v>
      </c>
      <c r="AB901" s="142" t="s">
        <v>13767</v>
      </c>
      <c r="AC901" s="142" t="s">
        <v>3446</v>
      </c>
      <c r="AD901" s="142" t="s">
        <v>3446</v>
      </c>
      <c r="AE901" s="142" t="s">
        <v>152</v>
      </c>
      <c r="AF901" s="315"/>
      <c r="AH901" s="318" t="s">
        <v>152</v>
      </c>
      <c r="AI901" s="315" t="s">
        <v>3446</v>
      </c>
      <c r="AJ901" s="315" t="s">
        <v>152</v>
      </c>
      <c r="AK901" s="142" t="s">
        <v>152</v>
      </c>
      <c r="AL901" s="142" t="s">
        <v>152</v>
      </c>
      <c r="AM901" s="316" t="s">
        <v>152</v>
      </c>
      <c r="AN901" s="142" t="s">
        <v>152</v>
      </c>
      <c r="AO901" s="315" t="s">
        <v>1469</v>
      </c>
      <c r="AP901" s="315" t="s">
        <v>152</v>
      </c>
      <c r="AQ901" s="316"/>
      <c r="AR901" s="142" t="s">
        <v>152</v>
      </c>
      <c r="AS901" s="315" t="s">
        <v>150</v>
      </c>
      <c r="AT901" s="142" t="s">
        <v>152</v>
      </c>
      <c r="AU901" s="316"/>
      <c r="AV901" s="317" t="s">
        <v>152</v>
      </c>
      <c r="AW901" s="142" t="s">
        <v>152</v>
      </c>
    </row>
    <row r="902" spans="1:49" s="142" customFormat="1">
      <c r="A902" s="142" t="s">
        <v>12280</v>
      </c>
      <c r="B902" s="315" t="s">
        <v>12232</v>
      </c>
      <c r="C902" s="142" t="s">
        <v>3444</v>
      </c>
      <c r="D902" s="142" t="s">
        <v>3475</v>
      </c>
      <c r="E902" s="315" t="s">
        <v>13768</v>
      </c>
      <c r="F902" s="315" t="s">
        <v>1789</v>
      </c>
      <c r="G902" s="142" t="s">
        <v>1788</v>
      </c>
      <c r="H902" s="316" t="s">
        <v>3445</v>
      </c>
      <c r="I902" s="317">
        <v>28652</v>
      </c>
      <c r="J902" s="317">
        <v>0</v>
      </c>
      <c r="K902" s="317" t="s">
        <v>152</v>
      </c>
      <c r="L902" s="315">
        <v>20</v>
      </c>
      <c r="M902" s="315" t="s">
        <v>152</v>
      </c>
      <c r="N902" s="315" t="s">
        <v>152</v>
      </c>
      <c r="O902" s="315" t="s">
        <v>152</v>
      </c>
      <c r="P902" s="315" t="s">
        <v>12281</v>
      </c>
      <c r="Q902" s="315" t="s">
        <v>152</v>
      </c>
      <c r="R902" s="315" t="s">
        <v>152</v>
      </c>
      <c r="S902" s="315" t="s">
        <v>152</v>
      </c>
      <c r="T902" s="315" t="s">
        <v>152</v>
      </c>
      <c r="U902" s="315" t="s">
        <v>152</v>
      </c>
      <c r="V902" s="315" t="s">
        <v>152</v>
      </c>
      <c r="W902" s="142" t="s">
        <v>13769</v>
      </c>
      <c r="X902" s="142" t="s">
        <v>6492</v>
      </c>
      <c r="Y902" s="142" t="s">
        <v>152</v>
      </c>
      <c r="Z902" s="142" t="s">
        <v>3446</v>
      </c>
      <c r="AA902" s="315" t="s">
        <v>3447</v>
      </c>
      <c r="AB902" s="142" t="s">
        <v>13770</v>
      </c>
      <c r="AC902" s="142" t="s">
        <v>3446</v>
      </c>
      <c r="AD902" s="142" t="s">
        <v>3446</v>
      </c>
      <c r="AE902" s="142" t="s">
        <v>152</v>
      </c>
      <c r="AF902" s="315"/>
      <c r="AH902" s="318" t="s">
        <v>152</v>
      </c>
      <c r="AI902" s="315" t="s">
        <v>3446</v>
      </c>
      <c r="AJ902" s="315" t="s">
        <v>152</v>
      </c>
      <c r="AK902" s="142" t="s">
        <v>152</v>
      </c>
      <c r="AL902" s="142" t="s">
        <v>152</v>
      </c>
      <c r="AM902" s="316" t="s">
        <v>152</v>
      </c>
      <c r="AN902" s="142" t="s">
        <v>152</v>
      </c>
      <c r="AO902" s="315" t="s">
        <v>1469</v>
      </c>
      <c r="AP902" s="315" t="s">
        <v>152</v>
      </c>
      <c r="AQ902" s="316"/>
      <c r="AR902" s="142" t="s">
        <v>152</v>
      </c>
      <c r="AS902" s="315" t="s">
        <v>150</v>
      </c>
      <c r="AT902" s="142" t="s">
        <v>152</v>
      </c>
      <c r="AU902" s="316"/>
      <c r="AV902" s="317" t="s">
        <v>152</v>
      </c>
      <c r="AW902" s="142" t="s">
        <v>152</v>
      </c>
    </row>
    <row r="903" spans="1:49" s="142" customFormat="1">
      <c r="A903" s="142" t="s">
        <v>12325</v>
      </c>
      <c r="B903" s="315" t="s">
        <v>12140</v>
      </c>
      <c r="C903" s="142" t="s">
        <v>3444</v>
      </c>
      <c r="D903" s="142" t="s">
        <v>3690</v>
      </c>
      <c r="E903" s="315" t="s">
        <v>13771</v>
      </c>
      <c r="F903" s="315" t="s">
        <v>1789</v>
      </c>
      <c r="G903" s="142" t="s">
        <v>1788</v>
      </c>
      <c r="H903" s="316" t="s">
        <v>3445</v>
      </c>
      <c r="I903" s="317">
        <v>10105</v>
      </c>
      <c r="J903" s="317">
        <v>0</v>
      </c>
      <c r="K903" s="317" t="s">
        <v>152</v>
      </c>
      <c r="L903" s="315">
        <v>49</v>
      </c>
      <c r="M903" s="315" t="s">
        <v>152</v>
      </c>
      <c r="N903" s="315" t="s">
        <v>152</v>
      </c>
      <c r="O903" s="315" t="s">
        <v>152</v>
      </c>
      <c r="P903" s="315" t="s">
        <v>13772</v>
      </c>
      <c r="Q903" s="315" t="s">
        <v>152</v>
      </c>
      <c r="R903" s="315" t="s">
        <v>152</v>
      </c>
      <c r="S903" s="315" t="s">
        <v>152</v>
      </c>
      <c r="T903" s="315" t="s">
        <v>152</v>
      </c>
      <c r="U903" s="315" t="s">
        <v>152</v>
      </c>
      <c r="V903" s="315" t="s">
        <v>152</v>
      </c>
      <c r="W903" s="142" t="s">
        <v>13773</v>
      </c>
      <c r="X903" s="142" t="s">
        <v>6492</v>
      </c>
      <c r="Y903" s="142" t="s">
        <v>152</v>
      </c>
      <c r="Z903" s="142" t="s">
        <v>3446</v>
      </c>
      <c r="AA903" s="315" t="s">
        <v>3447</v>
      </c>
      <c r="AB903" s="142" t="s">
        <v>13774</v>
      </c>
      <c r="AC903" s="142" t="s">
        <v>3446</v>
      </c>
      <c r="AD903" s="142" t="s">
        <v>3446</v>
      </c>
      <c r="AE903" s="142" t="s">
        <v>152</v>
      </c>
      <c r="AF903" s="315"/>
      <c r="AH903" s="318" t="s">
        <v>152</v>
      </c>
      <c r="AI903" s="315" t="s">
        <v>3446</v>
      </c>
      <c r="AJ903" s="315" t="s">
        <v>152</v>
      </c>
      <c r="AK903" s="142" t="s">
        <v>152</v>
      </c>
      <c r="AL903" s="142" t="s">
        <v>1787</v>
      </c>
      <c r="AM903" s="316" t="s">
        <v>12326</v>
      </c>
      <c r="AN903" s="142" t="s">
        <v>152</v>
      </c>
      <c r="AO903" s="315" t="s">
        <v>1469</v>
      </c>
      <c r="AP903" s="315" t="s">
        <v>152</v>
      </c>
      <c r="AQ903" s="316"/>
      <c r="AR903" s="142" t="s">
        <v>152</v>
      </c>
      <c r="AS903" s="315" t="s">
        <v>150</v>
      </c>
      <c r="AT903" s="142" t="s">
        <v>152</v>
      </c>
      <c r="AU903" s="316"/>
      <c r="AV903" s="317" t="s">
        <v>152</v>
      </c>
      <c r="AW903" s="142" t="s">
        <v>152</v>
      </c>
    </row>
    <row r="904" spans="1:49" s="142" customFormat="1">
      <c r="A904" s="142" t="s">
        <v>12321</v>
      </c>
      <c r="B904" s="315" t="s">
        <v>12142</v>
      </c>
      <c r="C904" s="142" t="s">
        <v>3444</v>
      </c>
      <c r="D904" s="142" t="s">
        <v>3690</v>
      </c>
      <c r="E904" s="315" t="s">
        <v>13775</v>
      </c>
      <c r="F904" s="315" t="s">
        <v>1789</v>
      </c>
      <c r="G904" s="142" t="s">
        <v>1788</v>
      </c>
      <c r="H904" s="316" t="s">
        <v>3445</v>
      </c>
      <c r="I904" s="317">
        <v>9825</v>
      </c>
      <c r="J904" s="317">
        <v>0</v>
      </c>
      <c r="K904" s="317" t="s">
        <v>152</v>
      </c>
      <c r="L904" s="315">
        <v>52</v>
      </c>
      <c r="M904" s="315" t="s">
        <v>152</v>
      </c>
      <c r="N904" s="315" t="s">
        <v>152</v>
      </c>
      <c r="O904" s="315" t="s">
        <v>152</v>
      </c>
      <c r="P904" s="315" t="s">
        <v>13776</v>
      </c>
      <c r="Q904" s="315" t="s">
        <v>152</v>
      </c>
      <c r="R904" s="315" t="s">
        <v>152</v>
      </c>
      <c r="S904" s="315" t="s">
        <v>152</v>
      </c>
      <c r="T904" s="315" t="s">
        <v>152</v>
      </c>
      <c r="U904" s="315" t="s">
        <v>152</v>
      </c>
      <c r="V904" s="315" t="s">
        <v>152</v>
      </c>
      <c r="W904" s="142" t="s">
        <v>13777</v>
      </c>
      <c r="X904" s="142" t="s">
        <v>6492</v>
      </c>
      <c r="Y904" s="142" t="s">
        <v>152</v>
      </c>
      <c r="Z904" s="142" t="s">
        <v>3446</v>
      </c>
      <c r="AA904" s="315" t="s">
        <v>3447</v>
      </c>
      <c r="AB904" s="142" t="s">
        <v>13778</v>
      </c>
      <c r="AC904" s="142" t="s">
        <v>3446</v>
      </c>
      <c r="AD904" s="142" t="s">
        <v>3446</v>
      </c>
      <c r="AE904" s="142" t="s">
        <v>152</v>
      </c>
      <c r="AF904" s="315"/>
      <c r="AH904" s="318" t="s">
        <v>152</v>
      </c>
      <c r="AI904" s="315" t="s">
        <v>3446</v>
      </c>
      <c r="AJ904" s="315" t="s">
        <v>152</v>
      </c>
      <c r="AK904" s="142" t="s">
        <v>152</v>
      </c>
      <c r="AL904" s="142" t="s">
        <v>1787</v>
      </c>
      <c r="AM904" s="316" t="s">
        <v>12322</v>
      </c>
      <c r="AN904" s="142" t="s">
        <v>152</v>
      </c>
      <c r="AO904" s="315" t="s">
        <v>1469</v>
      </c>
      <c r="AP904" s="315" t="s">
        <v>152</v>
      </c>
      <c r="AQ904" s="316"/>
      <c r="AR904" s="142" t="s">
        <v>152</v>
      </c>
      <c r="AS904" s="315" t="s">
        <v>150</v>
      </c>
      <c r="AT904" s="142" t="s">
        <v>152</v>
      </c>
      <c r="AU904" s="316"/>
      <c r="AV904" s="317" t="s">
        <v>152</v>
      </c>
      <c r="AW904" s="142" t="s">
        <v>152</v>
      </c>
    </row>
    <row r="905" spans="1:49" s="142" customFormat="1">
      <c r="A905" s="142" t="s">
        <v>12315</v>
      </c>
      <c r="B905" s="315" t="s">
        <v>12145</v>
      </c>
      <c r="C905" s="142" t="s">
        <v>3444</v>
      </c>
      <c r="D905" s="142" t="s">
        <v>3690</v>
      </c>
      <c r="E905" s="315" t="s">
        <v>13779</v>
      </c>
      <c r="F905" s="315" t="s">
        <v>1789</v>
      </c>
      <c r="G905" s="142" t="s">
        <v>1788</v>
      </c>
      <c r="H905" s="316" t="s">
        <v>3445</v>
      </c>
      <c r="I905" s="317">
        <v>10967</v>
      </c>
      <c r="J905" s="317">
        <v>0</v>
      </c>
      <c r="K905" s="317" t="s">
        <v>152</v>
      </c>
      <c r="L905" s="315">
        <v>28</v>
      </c>
      <c r="M905" s="315" t="s">
        <v>152</v>
      </c>
      <c r="N905" s="315" t="s">
        <v>152</v>
      </c>
      <c r="O905" s="315" t="s">
        <v>152</v>
      </c>
      <c r="P905" s="315" t="s">
        <v>13780</v>
      </c>
      <c r="Q905" s="315" t="s">
        <v>152</v>
      </c>
      <c r="R905" s="315" t="s">
        <v>152</v>
      </c>
      <c r="S905" s="315" t="s">
        <v>152</v>
      </c>
      <c r="T905" s="315" t="s">
        <v>152</v>
      </c>
      <c r="U905" s="315" t="s">
        <v>152</v>
      </c>
      <c r="V905" s="315" t="s">
        <v>152</v>
      </c>
      <c r="W905" s="142" t="s">
        <v>13781</v>
      </c>
      <c r="X905" s="142" t="s">
        <v>6492</v>
      </c>
      <c r="Y905" s="142" t="s">
        <v>152</v>
      </c>
      <c r="Z905" s="142" t="s">
        <v>3446</v>
      </c>
      <c r="AA905" s="315" t="s">
        <v>3447</v>
      </c>
      <c r="AB905" s="142" t="s">
        <v>13782</v>
      </c>
      <c r="AC905" s="142" t="s">
        <v>3446</v>
      </c>
      <c r="AD905" s="142" t="s">
        <v>3446</v>
      </c>
      <c r="AE905" s="142" t="s">
        <v>152</v>
      </c>
      <c r="AF905" s="315"/>
      <c r="AH905" s="318" t="s">
        <v>152</v>
      </c>
      <c r="AI905" s="315" t="s">
        <v>3446</v>
      </c>
      <c r="AJ905" s="315" t="s">
        <v>152</v>
      </c>
      <c r="AK905" s="142" t="s">
        <v>152</v>
      </c>
      <c r="AL905" s="142" t="s">
        <v>1787</v>
      </c>
      <c r="AM905" s="316" t="s">
        <v>12316</v>
      </c>
      <c r="AN905" s="142" t="s">
        <v>152</v>
      </c>
      <c r="AO905" s="315" t="s">
        <v>1469</v>
      </c>
      <c r="AP905" s="315" t="s">
        <v>152</v>
      </c>
      <c r="AQ905" s="316"/>
      <c r="AR905" s="142" t="s">
        <v>152</v>
      </c>
      <c r="AS905" s="315" t="s">
        <v>150</v>
      </c>
      <c r="AT905" s="142" t="s">
        <v>152</v>
      </c>
      <c r="AU905" s="316"/>
      <c r="AV905" s="317" t="s">
        <v>152</v>
      </c>
      <c r="AW905" s="142" t="s">
        <v>152</v>
      </c>
    </row>
    <row r="906" spans="1:49" s="142" customFormat="1">
      <c r="A906" s="142" t="s">
        <v>11034</v>
      </c>
      <c r="B906" s="315" t="s">
        <v>421</v>
      </c>
      <c r="C906" s="142" t="s">
        <v>3444</v>
      </c>
      <c r="D906" s="142" t="s">
        <v>3448</v>
      </c>
      <c r="E906" s="315" t="s">
        <v>13783</v>
      </c>
      <c r="F906" s="315" t="s">
        <v>1789</v>
      </c>
      <c r="G906" s="142" t="s">
        <v>1788</v>
      </c>
      <c r="H906" s="316" t="s">
        <v>3445</v>
      </c>
      <c r="I906" s="317">
        <v>24239</v>
      </c>
      <c r="J906" s="317">
        <v>0</v>
      </c>
      <c r="K906" s="317" t="s">
        <v>152</v>
      </c>
      <c r="L906" s="315">
        <v>0</v>
      </c>
      <c r="M906" s="315" t="s">
        <v>152</v>
      </c>
      <c r="N906" s="315" t="s">
        <v>152</v>
      </c>
      <c r="O906" s="315" t="s">
        <v>152</v>
      </c>
      <c r="P906" s="315" t="s">
        <v>13106</v>
      </c>
      <c r="Q906" s="315" t="s">
        <v>152</v>
      </c>
      <c r="R906" s="315" t="s">
        <v>152</v>
      </c>
      <c r="S906" s="315" t="s">
        <v>152</v>
      </c>
      <c r="T906" s="315" t="s">
        <v>152</v>
      </c>
      <c r="U906" s="315" t="s">
        <v>152</v>
      </c>
      <c r="V906" s="315" t="s">
        <v>152</v>
      </c>
      <c r="W906" s="142" t="s">
        <v>3678</v>
      </c>
      <c r="X906" s="142" t="s">
        <v>6492</v>
      </c>
      <c r="Y906" s="142" t="s">
        <v>152</v>
      </c>
      <c r="Z906" s="142" t="s">
        <v>3446</v>
      </c>
      <c r="AA906" s="315" t="s">
        <v>3447</v>
      </c>
      <c r="AB906" s="142" t="s">
        <v>13784</v>
      </c>
      <c r="AC906" s="142" t="s">
        <v>3446</v>
      </c>
      <c r="AD906" s="142" t="s">
        <v>3446</v>
      </c>
      <c r="AE906" s="142" t="s">
        <v>152</v>
      </c>
      <c r="AF906" s="315"/>
      <c r="AH906" s="318" t="s">
        <v>152</v>
      </c>
      <c r="AI906" s="315" t="s">
        <v>3446</v>
      </c>
      <c r="AJ906" s="315" t="s">
        <v>152</v>
      </c>
      <c r="AK906" s="142" t="s">
        <v>152</v>
      </c>
      <c r="AL906" s="142" t="s">
        <v>1787</v>
      </c>
      <c r="AM906" s="316" t="s">
        <v>3679</v>
      </c>
      <c r="AN906" s="142" t="s">
        <v>152</v>
      </c>
      <c r="AO906" s="315" t="s">
        <v>1469</v>
      </c>
      <c r="AP906" s="315" t="s">
        <v>152</v>
      </c>
      <c r="AQ906" s="316"/>
      <c r="AR906" s="142" t="s">
        <v>152</v>
      </c>
      <c r="AS906" s="315" t="s">
        <v>150</v>
      </c>
      <c r="AT906" s="142" t="s">
        <v>152</v>
      </c>
      <c r="AU906" s="316"/>
      <c r="AV906" s="317" t="s">
        <v>152</v>
      </c>
      <c r="AW906" s="142" t="s">
        <v>152</v>
      </c>
    </row>
    <row r="907" spans="1:49" s="142" customFormat="1">
      <c r="A907" s="142" t="s">
        <v>11042</v>
      </c>
      <c r="B907" s="315" t="s">
        <v>431</v>
      </c>
      <c r="C907" s="142" t="s">
        <v>3444</v>
      </c>
      <c r="D907" s="142" t="s">
        <v>3448</v>
      </c>
      <c r="E907" s="315" t="s">
        <v>13785</v>
      </c>
      <c r="F907" s="315" t="s">
        <v>1789</v>
      </c>
      <c r="G907" s="142" t="s">
        <v>1788</v>
      </c>
      <c r="H907" s="316" t="s">
        <v>3445</v>
      </c>
      <c r="I907" s="317">
        <v>21659</v>
      </c>
      <c r="J907" s="317">
        <v>0</v>
      </c>
      <c r="K907" s="317" t="s">
        <v>152</v>
      </c>
      <c r="L907" s="315">
        <v>41</v>
      </c>
      <c r="M907" s="315" t="s">
        <v>152</v>
      </c>
      <c r="N907" s="315" t="s">
        <v>152</v>
      </c>
      <c r="O907" s="315" t="s">
        <v>152</v>
      </c>
      <c r="P907" s="315" t="s">
        <v>13114</v>
      </c>
      <c r="Q907" s="315" t="s">
        <v>152</v>
      </c>
      <c r="R907" s="315" t="s">
        <v>152</v>
      </c>
      <c r="S907" s="315" t="s">
        <v>152</v>
      </c>
      <c r="T907" s="315" t="s">
        <v>152</v>
      </c>
      <c r="U907" s="315" t="s">
        <v>152</v>
      </c>
      <c r="V907" s="315" t="s">
        <v>152</v>
      </c>
      <c r="W907" s="142" t="s">
        <v>3664</v>
      </c>
      <c r="X907" s="142" t="s">
        <v>6493</v>
      </c>
      <c r="Y907" s="142" t="s">
        <v>152</v>
      </c>
      <c r="Z907" s="142" t="s">
        <v>3446</v>
      </c>
      <c r="AA907" s="315" t="s">
        <v>3447</v>
      </c>
      <c r="AB907" s="142" t="s">
        <v>13786</v>
      </c>
      <c r="AC907" s="142" t="s">
        <v>3446</v>
      </c>
      <c r="AD907" s="142" t="s">
        <v>3446</v>
      </c>
      <c r="AE907" s="142" t="s">
        <v>152</v>
      </c>
      <c r="AF907" s="315"/>
      <c r="AH907" s="318" t="s">
        <v>152</v>
      </c>
      <c r="AI907" s="315" t="s">
        <v>3446</v>
      </c>
      <c r="AJ907" s="315" t="s">
        <v>152</v>
      </c>
      <c r="AK907" s="142" t="s">
        <v>152</v>
      </c>
      <c r="AL907" s="142" t="s">
        <v>1787</v>
      </c>
      <c r="AM907" s="316" t="s">
        <v>3665</v>
      </c>
      <c r="AN907" s="142" t="s">
        <v>152</v>
      </c>
      <c r="AO907" s="315" t="s">
        <v>1469</v>
      </c>
      <c r="AP907" s="315" t="s">
        <v>152</v>
      </c>
      <c r="AQ907" s="316"/>
      <c r="AR907" s="142" t="s">
        <v>152</v>
      </c>
      <c r="AS907" s="315" t="s">
        <v>150</v>
      </c>
      <c r="AT907" s="142" t="s">
        <v>152</v>
      </c>
      <c r="AU907" s="316"/>
      <c r="AV907" s="317" t="s">
        <v>152</v>
      </c>
      <c r="AW907" s="142" t="s">
        <v>152</v>
      </c>
    </row>
    <row r="908" spans="1:49" s="142" customFormat="1">
      <c r="A908" s="142" t="s">
        <v>11037</v>
      </c>
      <c r="B908" s="315" t="s">
        <v>400</v>
      </c>
      <c r="C908" s="142" t="s">
        <v>3444</v>
      </c>
      <c r="D908" s="142" t="s">
        <v>3448</v>
      </c>
      <c r="E908" s="315" t="s">
        <v>13787</v>
      </c>
      <c r="F908" s="315" t="s">
        <v>1789</v>
      </c>
      <c r="G908" s="142" t="s">
        <v>1788</v>
      </c>
      <c r="H908" s="316" t="s">
        <v>3445</v>
      </c>
      <c r="I908" s="317">
        <v>31457</v>
      </c>
      <c r="J908" s="317">
        <v>0</v>
      </c>
      <c r="K908" s="317" t="s">
        <v>152</v>
      </c>
      <c r="L908" s="315">
        <v>21</v>
      </c>
      <c r="M908" s="315" t="s">
        <v>152</v>
      </c>
      <c r="N908" s="315" t="s">
        <v>152</v>
      </c>
      <c r="O908" s="315" t="s">
        <v>152</v>
      </c>
      <c r="P908" s="315" t="s">
        <v>13109</v>
      </c>
      <c r="Q908" s="315" t="s">
        <v>152</v>
      </c>
      <c r="R908" s="315" t="s">
        <v>152</v>
      </c>
      <c r="S908" s="315" t="s">
        <v>152</v>
      </c>
      <c r="T908" s="315" t="s">
        <v>152</v>
      </c>
      <c r="U908" s="315" t="s">
        <v>152</v>
      </c>
      <c r="V908" s="315" t="s">
        <v>152</v>
      </c>
      <c r="W908" s="142" t="s">
        <v>3672</v>
      </c>
      <c r="X908" s="142" t="s">
        <v>6492</v>
      </c>
      <c r="Y908" s="142" t="s">
        <v>152</v>
      </c>
      <c r="Z908" s="142" t="s">
        <v>3446</v>
      </c>
      <c r="AA908" s="315" t="s">
        <v>3447</v>
      </c>
      <c r="AB908" s="142" t="s">
        <v>13788</v>
      </c>
      <c r="AC908" s="142" t="s">
        <v>3446</v>
      </c>
      <c r="AD908" s="142" t="s">
        <v>3446</v>
      </c>
      <c r="AE908" s="142" t="s">
        <v>152</v>
      </c>
      <c r="AF908" s="315"/>
      <c r="AH908" s="318" t="s">
        <v>152</v>
      </c>
      <c r="AI908" s="315" t="s">
        <v>3446</v>
      </c>
      <c r="AJ908" s="315" t="s">
        <v>152</v>
      </c>
      <c r="AK908" s="142" t="s">
        <v>152</v>
      </c>
      <c r="AL908" s="142" t="s">
        <v>1787</v>
      </c>
      <c r="AM908" s="316" t="s">
        <v>3673</v>
      </c>
      <c r="AN908" s="142" t="s">
        <v>152</v>
      </c>
      <c r="AO908" s="315" t="s">
        <v>1469</v>
      </c>
      <c r="AP908" s="315" t="s">
        <v>152</v>
      </c>
      <c r="AQ908" s="316"/>
      <c r="AR908" s="142" t="s">
        <v>152</v>
      </c>
      <c r="AS908" s="315" t="s">
        <v>150</v>
      </c>
      <c r="AT908" s="142" t="s">
        <v>152</v>
      </c>
      <c r="AU908" s="316"/>
      <c r="AV908" s="317" t="s">
        <v>152</v>
      </c>
      <c r="AW908" s="142" t="s">
        <v>152</v>
      </c>
    </row>
    <row r="909" spans="1:49" s="142" customFormat="1">
      <c r="A909" s="142" t="s">
        <v>11029</v>
      </c>
      <c r="B909" s="315" t="s">
        <v>409</v>
      </c>
      <c r="C909" s="142" t="s">
        <v>3444</v>
      </c>
      <c r="D909" s="142" t="s">
        <v>3448</v>
      </c>
      <c r="E909" s="315" t="s">
        <v>13789</v>
      </c>
      <c r="F909" s="315" t="s">
        <v>1789</v>
      </c>
      <c r="G909" s="142" t="s">
        <v>150</v>
      </c>
      <c r="H909" s="316" t="s">
        <v>3445</v>
      </c>
      <c r="I909" s="317">
        <v>22948</v>
      </c>
      <c r="J909" s="317">
        <v>0</v>
      </c>
      <c r="K909" s="317" t="s">
        <v>152</v>
      </c>
      <c r="L909" s="315">
        <v>16</v>
      </c>
      <c r="M909" s="315" t="s">
        <v>152</v>
      </c>
      <c r="N909" s="315" t="s">
        <v>152</v>
      </c>
      <c r="O909" s="315" t="s">
        <v>152</v>
      </c>
      <c r="P909" s="315" t="s">
        <v>13101</v>
      </c>
      <c r="Q909" s="315" t="s">
        <v>152</v>
      </c>
      <c r="R909" s="315" t="s">
        <v>152</v>
      </c>
      <c r="S909" s="315" t="s">
        <v>152</v>
      </c>
      <c r="T909" s="315" t="s">
        <v>152</v>
      </c>
      <c r="U909" s="315" t="s">
        <v>152</v>
      </c>
      <c r="V909" s="315" t="s">
        <v>152</v>
      </c>
      <c r="W909" s="142" t="s">
        <v>3688</v>
      </c>
      <c r="X909" s="142" t="s">
        <v>6493</v>
      </c>
      <c r="Y909" s="142" t="s">
        <v>152</v>
      </c>
      <c r="Z909" s="142" t="s">
        <v>3446</v>
      </c>
      <c r="AA909" s="315" t="s">
        <v>3447</v>
      </c>
      <c r="AB909" s="142" t="s">
        <v>13790</v>
      </c>
      <c r="AC909" s="142" t="s">
        <v>3446</v>
      </c>
      <c r="AD909" s="142" t="s">
        <v>3446</v>
      </c>
      <c r="AE909" s="142" t="s">
        <v>152</v>
      </c>
      <c r="AF909" s="315"/>
      <c r="AH909" s="318" t="s">
        <v>152</v>
      </c>
      <c r="AI909" s="315" t="s">
        <v>3446</v>
      </c>
      <c r="AJ909" s="315" t="s">
        <v>152</v>
      </c>
      <c r="AK909" s="142" t="s">
        <v>152</v>
      </c>
      <c r="AL909" s="142" t="s">
        <v>1787</v>
      </c>
      <c r="AM909" s="316" t="s">
        <v>3689</v>
      </c>
      <c r="AN909" s="142" t="s">
        <v>152</v>
      </c>
      <c r="AO909" s="315" t="s">
        <v>1469</v>
      </c>
      <c r="AP909" s="315" t="s">
        <v>152</v>
      </c>
      <c r="AQ909" s="316"/>
      <c r="AR909" s="142" t="s">
        <v>152</v>
      </c>
      <c r="AS909" s="315" t="s">
        <v>150</v>
      </c>
      <c r="AT909" s="142" t="s">
        <v>152</v>
      </c>
      <c r="AU909" s="316"/>
      <c r="AV909" s="317" t="s">
        <v>152</v>
      </c>
      <c r="AW909" s="142" t="s">
        <v>152</v>
      </c>
    </row>
    <row r="910" spans="1:49" s="142" customFormat="1">
      <c r="A910" s="142" t="s">
        <v>11117</v>
      </c>
      <c r="B910" s="315" t="s">
        <v>442</v>
      </c>
      <c r="C910" s="142" t="s">
        <v>3444</v>
      </c>
      <c r="D910" s="142" t="s">
        <v>3448</v>
      </c>
      <c r="E910" s="315" t="s">
        <v>13791</v>
      </c>
      <c r="F910" s="315" t="s">
        <v>1789</v>
      </c>
      <c r="G910" s="142" t="s">
        <v>1788</v>
      </c>
      <c r="H910" s="316" t="s">
        <v>3445</v>
      </c>
      <c r="I910" s="317">
        <v>26012</v>
      </c>
      <c r="J910" s="317">
        <v>0</v>
      </c>
      <c r="K910" s="317" t="s">
        <v>152</v>
      </c>
      <c r="L910" s="315">
        <v>18</v>
      </c>
      <c r="M910" s="315" t="s">
        <v>152</v>
      </c>
      <c r="N910" s="315" t="s">
        <v>152</v>
      </c>
      <c r="O910" s="315" t="s">
        <v>152</v>
      </c>
      <c r="P910" s="315" t="s">
        <v>13156</v>
      </c>
      <c r="Q910" s="315" t="s">
        <v>152</v>
      </c>
      <c r="R910" s="315" t="s">
        <v>152</v>
      </c>
      <c r="S910" s="315" t="s">
        <v>152</v>
      </c>
      <c r="T910" s="315" t="s">
        <v>152</v>
      </c>
      <c r="U910" s="315" t="s">
        <v>152</v>
      </c>
      <c r="V910" s="315" t="s">
        <v>152</v>
      </c>
      <c r="W910" s="142" t="s">
        <v>3602</v>
      </c>
      <c r="X910" s="142" t="s">
        <v>6492</v>
      </c>
      <c r="Y910" s="142" t="s">
        <v>152</v>
      </c>
      <c r="Z910" s="142" t="s">
        <v>3446</v>
      </c>
      <c r="AA910" s="315" t="s">
        <v>3447</v>
      </c>
      <c r="AB910" s="142" t="s">
        <v>13792</v>
      </c>
      <c r="AC910" s="142" t="s">
        <v>3446</v>
      </c>
      <c r="AD910" s="142" t="s">
        <v>3446</v>
      </c>
      <c r="AE910" s="142" t="s">
        <v>152</v>
      </c>
      <c r="AF910" s="315"/>
      <c r="AH910" s="318" t="s">
        <v>152</v>
      </c>
      <c r="AI910" s="315" t="s">
        <v>3446</v>
      </c>
      <c r="AJ910" s="315" t="s">
        <v>152</v>
      </c>
      <c r="AK910" s="142" t="s">
        <v>152</v>
      </c>
      <c r="AL910" s="142" t="s">
        <v>1787</v>
      </c>
      <c r="AM910" s="316" t="s">
        <v>3603</v>
      </c>
      <c r="AN910" s="142" t="s">
        <v>152</v>
      </c>
      <c r="AO910" s="315" t="s">
        <v>1469</v>
      </c>
      <c r="AP910" s="315" t="s">
        <v>152</v>
      </c>
      <c r="AQ910" s="316"/>
      <c r="AR910" s="142" t="s">
        <v>152</v>
      </c>
      <c r="AS910" s="315" t="s">
        <v>150</v>
      </c>
      <c r="AT910" s="142" t="s">
        <v>152</v>
      </c>
      <c r="AU910" s="316"/>
      <c r="AV910" s="317" t="s">
        <v>152</v>
      </c>
      <c r="AW910" s="142" t="s">
        <v>152</v>
      </c>
    </row>
    <row r="911" spans="1:49" s="142" customFormat="1">
      <c r="A911" s="142" t="s">
        <v>11114</v>
      </c>
      <c r="B911" s="315" t="s">
        <v>441</v>
      </c>
      <c r="C911" s="142" t="s">
        <v>3444</v>
      </c>
      <c r="D911" s="142" t="s">
        <v>3448</v>
      </c>
      <c r="E911" s="315" t="s">
        <v>13793</v>
      </c>
      <c r="F911" s="315" t="s">
        <v>1789</v>
      </c>
      <c r="G911" s="142" t="s">
        <v>1788</v>
      </c>
      <c r="H911" s="316" t="s">
        <v>3445</v>
      </c>
      <c r="I911" s="317">
        <v>20037</v>
      </c>
      <c r="J911" s="317">
        <v>0</v>
      </c>
      <c r="K911" s="317" t="s">
        <v>152</v>
      </c>
      <c r="L911" s="315">
        <v>12</v>
      </c>
      <c r="M911" s="315" t="s">
        <v>152</v>
      </c>
      <c r="N911" s="315" t="s">
        <v>152</v>
      </c>
      <c r="O911" s="315" t="s">
        <v>152</v>
      </c>
      <c r="P911" s="315" t="s">
        <v>13153</v>
      </c>
      <c r="Q911" s="315" t="s">
        <v>152</v>
      </c>
      <c r="R911" s="315" t="s">
        <v>152</v>
      </c>
      <c r="S911" s="315" t="s">
        <v>152</v>
      </c>
      <c r="T911" s="315" t="s">
        <v>152</v>
      </c>
      <c r="U911" s="315" t="s">
        <v>152</v>
      </c>
      <c r="V911" s="315" t="s">
        <v>152</v>
      </c>
      <c r="W911" s="142" t="s">
        <v>3608</v>
      </c>
      <c r="X911" s="142" t="s">
        <v>6492</v>
      </c>
      <c r="Y911" s="142" t="s">
        <v>152</v>
      </c>
      <c r="Z911" s="142" t="s">
        <v>3446</v>
      </c>
      <c r="AA911" s="315" t="s">
        <v>3447</v>
      </c>
      <c r="AB911" s="142" t="s">
        <v>13794</v>
      </c>
      <c r="AC911" s="142" t="s">
        <v>3446</v>
      </c>
      <c r="AD911" s="142" t="s">
        <v>3446</v>
      </c>
      <c r="AE911" s="142" t="s">
        <v>152</v>
      </c>
      <c r="AF911" s="315"/>
      <c r="AH911" s="318" t="s">
        <v>152</v>
      </c>
      <c r="AI911" s="315" t="s">
        <v>3446</v>
      </c>
      <c r="AJ911" s="315" t="s">
        <v>152</v>
      </c>
      <c r="AK911" s="142" t="s">
        <v>152</v>
      </c>
      <c r="AL911" s="142" t="s">
        <v>1787</v>
      </c>
      <c r="AM911" s="316" t="s">
        <v>3609</v>
      </c>
      <c r="AN911" s="142" t="s">
        <v>152</v>
      </c>
      <c r="AO911" s="315" t="s">
        <v>1469</v>
      </c>
      <c r="AP911" s="315" t="s">
        <v>152</v>
      </c>
      <c r="AQ911" s="316"/>
      <c r="AR911" s="142" t="s">
        <v>152</v>
      </c>
      <c r="AS911" s="315" t="s">
        <v>150</v>
      </c>
      <c r="AT911" s="142" t="s">
        <v>152</v>
      </c>
      <c r="AU911" s="316"/>
      <c r="AV911" s="317" t="s">
        <v>152</v>
      </c>
      <c r="AW911" s="142" t="s">
        <v>152</v>
      </c>
    </row>
    <row r="912" spans="1:49" s="142" customFormat="1">
      <c r="A912" s="142" t="s">
        <v>7382</v>
      </c>
      <c r="B912" s="315" t="s">
        <v>7383</v>
      </c>
      <c r="C912" s="142" t="s">
        <v>3444</v>
      </c>
      <c r="D912" s="142" t="s">
        <v>3448</v>
      </c>
      <c r="E912" s="315" t="s">
        <v>13795</v>
      </c>
      <c r="F912" s="315" t="s">
        <v>1789</v>
      </c>
      <c r="G912" s="142" t="s">
        <v>1788</v>
      </c>
      <c r="H912" s="316" t="s">
        <v>3445</v>
      </c>
      <c r="I912" s="317">
        <v>21202</v>
      </c>
      <c r="J912" s="317">
        <v>0</v>
      </c>
      <c r="K912" s="317" t="s">
        <v>152</v>
      </c>
      <c r="L912" s="315">
        <v>0</v>
      </c>
      <c r="M912" s="315" t="s">
        <v>152</v>
      </c>
      <c r="N912" s="315" t="s">
        <v>152</v>
      </c>
      <c r="O912" s="315" t="s">
        <v>152</v>
      </c>
      <c r="P912" s="315" t="s">
        <v>12346</v>
      </c>
      <c r="Q912" s="315" t="s">
        <v>152</v>
      </c>
      <c r="R912" s="315" t="s">
        <v>152</v>
      </c>
      <c r="S912" s="315" t="s">
        <v>152</v>
      </c>
      <c r="T912" s="315" t="s">
        <v>152</v>
      </c>
      <c r="U912" s="315" t="s">
        <v>152</v>
      </c>
      <c r="V912" s="315" t="s">
        <v>152</v>
      </c>
      <c r="W912" s="142" t="s">
        <v>3684</v>
      </c>
      <c r="X912" s="142" t="s">
        <v>6492</v>
      </c>
      <c r="Y912" s="142" t="s">
        <v>152</v>
      </c>
      <c r="Z912" s="142" t="s">
        <v>3446</v>
      </c>
      <c r="AA912" s="315" t="s">
        <v>3447</v>
      </c>
      <c r="AB912" s="142" t="s">
        <v>13796</v>
      </c>
      <c r="AC912" s="142" t="s">
        <v>3446</v>
      </c>
      <c r="AD912" s="142" t="s">
        <v>3446</v>
      </c>
      <c r="AE912" s="142" t="s">
        <v>152</v>
      </c>
      <c r="AF912" s="315"/>
      <c r="AH912" s="318" t="s">
        <v>152</v>
      </c>
      <c r="AI912" s="315" t="s">
        <v>3446</v>
      </c>
      <c r="AJ912" s="315" t="s">
        <v>152</v>
      </c>
      <c r="AK912" s="142" t="s">
        <v>152</v>
      </c>
      <c r="AL912" s="142" t="s">
        <v>1787</v>
      </c>
      <c r="AM912" s="316" t="s">
        <v>8053</v>
      </c>
      <c r="AN912" s="142" t="s">
        <v>152</v>
      </c>
      <c r="AO912" s="315" t="s">
        <v>1469</v>
      </c>
      <c r="AP912" s="315" t="s">
        <v>152</v>
      </c>
      <c r="AQ912" s="316"/>
      <c r="AR912" s="142" t="s">
        <v>152</v>
      </c>
      <c r="AS912" s="315" t="s">
        <v>150</v>
      </c>
      <c r="AT912" s="142" t="s">
        <v>152</v>
      </c>
      <c r="AU912" s="316"/>
      <c r="AV912" s="317" t="s">
        <v>152</v>
      </c>
      <c r="AW912" s="142" t="s">
        <v>152</v>
      </c>
    </row>
    <row r="913" spans="1:49" s="142" customFormat="1">
      <c r="A913" s="142" t="s">
        <v>11031</v>
      </c>
      <c r="B913" s="315" t="s">
        <v>390</v>
      </c>
      <c r="C913" s="142" t="s">
        <v>3444</v>
      </c>
      <c r="D913" s="142" t="s">
        <v>3448</v>
      </c>
      <c r="E913" s="315" t="s">
        <v>13797</v>
      </c>
      <c r="F913" s="315" t="s">
        <v>1789</v>
      </c>
      <c r="G913" s="142" t="s">
        <v>1788</v>
      </c>
      <c r="H913" s="316" t="s">
        <v>3445</v>
      </c>
      <c r="I913" s="317">
        <v>25219</v>
      </c>
      <c r="J913" s="317">
        <v>0</v>
      </c>
      <c r="K913" s="317" t="s">
        <v>152</v>
      </c>
      <c r="L913" s="315">
        <v>20</v>
      </c>
      <c r="M913" s="315" t="s">
        <v>152</v>
      </c>
      <c r="N913" s="315" t="s">
        <v>152</v>
      </c>
      <c r="O913" s="315" t="s">
        <v>152</v>
      </c>
      <c r="P913" s="315" t="s">
        <v>13103</v>
      </c>
      <c r="Q913" s="315" t="s">
        <v>152</v>
      </c>
      <c r="R913" s="315" t="s">
        <v>152</v>
      </c>
      <c r="S913" s="315" t="s">
        <v>152</v>
      </c>
      <c r="T913" s="315" t="s">
        <v>152</v>
      </c>
      <c r="U913" s="315" t="s">
        <v>152</v>
      </c>
      <c r="V913" s="315" t="s">
        <v>152</v>
      </c>
      <c r="W913" s="142" t="s">
        <v>3684</v>
      </c>
      <c r="X913" s="142" t="s">
        <v>6493</v>
      </c>
      <c r="Y913" s="142" t="s">
        <v>152</v>
      </c>
      <c r="Z913" s="142" t="s">
        <v>3446</v>
      </c>
      <c r="AA913" s="315" t="s">
        <v>3447</v>
      </c>
      <c r="AB913" s="142" t="s">
        <v>13796</v>
      </c>
      <c r="AC913" s="142" t="s">
        <v>3446</v>
      </c>
      <c r="AD913" s="142" t="s">
        <v>3446</v>
      </c>
      <c r="AE913" s="142" t="s">
        <v>152</v>
      </c>
      <c r="AF913" s="315"/>
      <c r="AH913" s="318" t="s">
        <v>152</v>
      </c>
      <c r="AI913" s="315" t="s">
        <v>3446</v>
      </c>
      <c r="AJ913" s="315" t="s">
        <v>152</v>
      </c>
      <c r="AK913" s="142" t="s">
        <v>152</v>
      </c>
      <c r="AL913" s="142" t="s">
        <v>1787</v>
      </c>
      <c r="AM913" s="316" t="s">
        <v>3685</v>
      </c>
      <c r="AN913" s="142" t="s">
        <v>152</v>
      </c>
      <c r="AO913" s="315" t="s">
        <v>1469</v>
      </c>
      <c r="AP913" s="315" t="s">
        <v>152</v>
      </c>
      <c r="AQ913" s="316"/>
      <c r="AR913" s="142" t="s">
        <v>152</v>
      </c>
      <c r="AS913" s="315" t="s">
        <v>150</v>
      </c>
      <c r="AT913" s="142" t="s">
        <v>152</v>
      </c>
      <c r="AU913" s="316"/>
      <c r="AV913" s="317" t="s">
        <v>152</v>
      </c>
      <c r="AW913" s="142" t="s">
        <v>152</v>
      </c>
    </row>
    <row r="914" spans="1:49" s="142" customFormat="1">
      <c r="A914" s="142" t="s">
        <v>8719</v>
      </c>
      <c r="B914" s="315" t="s">
        <v>470</v>
      </c>
      <c r="C914" s="142" t="s">
        <v>3444</v>
      </c>
      <c r="D914" s="142" t="s">
        <v>3448</v>
      </c>
      <c r="E914" s="315" t="s">
        <v>13798</v>
      </c>
      <c r="F914" s="315" t="s">
        <v>1789</v>
      </c>
      <c r="G914" s="142" t="s">
        <v>1788</v>
      </c>
      <c r="H914" s="316" t="s">
        <v>3445</v>
      </c>
      <c r="I914" s="317">
        <v>34474</v>
      </c>
      <c r="J914" s="317">
        <v>0</v>
      </c>
      <c r="K914" s="317" t="s">
        <v>152</v>
      </c>
      <c r="L914" s="315">
        <v>0</v>
      </c>
      <c r="M914" s="315" t="s">
        <v>152</v>
      </c>
      <c r="N914" s="315" t="s">
        <v>152</v>
      </c>
      <c r="O914" s="315" t="s">
        <v>152</v>
      </c>
      <c r="P914" s="315" t="s">
        <v>12499</v>
      </c>
      <c r="Q914" s="315" t="s">
        <v>152</v>
      </c>
      <c r="R914" s="315" t="s">
        <v>152</v>
      </c>
      <c r="S914" s="315" t="s">
        <v>152</v>
      </c>
      <c r="T914" s="315" t="s">
        <v>152</v>
      </c>
      <c r="U914" s="315" t="s">
        <v>152</v>
      </c>
      <c r="V914" s="315" t="s">
        <v>152</v>
      </c>
      <c r="W914" s="142" t="s">
        <v>4710</v>
      </c>
      <c r="X914" s="142" t="s">
        <v>6492</v>
      </c>
      <c r="Y914" s="142" t="s">
        <v>152</v>
      </c>
      <c r="Z914" s="142" t="s">
        <v>3446</v>
      </c>
      <c r="AA914" s="315" t="s">
        <v>3447</v>
      </c>
      <c r="AB914" s="142" t="s">
        <v>13799</v>
      </c>
      <c r="AC914" s="142" t="s">
        <v>3446</v>
      </c>
      <c r="AD914" s="142" t="s">
        <v>3446</v>
      </c>
      <c r="AE914" s="142" t="s">
        <v>152</v>
      </c>
      <c r="AF914" s="315"/>
      <c r="AH914" s="318" t="s">
        <v>152</v>
      </c>
      <c r="AI914" s="315" t="s">
        <v>3446</v>
      </c>
      <c r="AJ914" s="315" t="s">
        <v>152</v>
      </c>
      <c r="AK914" s="142" t="s">
        <v>152</v>
      </c>
      <c r="AL914" s="142" t="s">
        <v>152</v>
      </c>
      <c r="AM914" s="316" t="s">
        <v>152</v>
      </c>
      <c r="AN914" s="142" t="s">
        <v>152</v>
      </c>
      <c r="AO914" s="315" t="s">
        <v>1469</v>
      </c>
      <c r="AP914" s="315" t="s">
        <v>152</v>
      </c>
      <c r="AQ914" s="316"/>
      <c r="AR914" s="142" t="s">
        <v>152</v>
      </c>
      <c r="AS914" s="315" t="s">
        <v>150</v>
      </c>
      <c r="AT914" s="142" t="s">
        <v>152</v>
      </c>
      <c r="AU914" s="316"/>
      <c r="AV914" s="317" t="s">
        <v>152</v>
      </c>
      <c r="AW914" s="142" t="s">
        <v>152</v>
      </c>
    </row>
    <row r="915" spans="1:49" s="142" customFormat="1">
      <c r="A915" s="142" t="s">
        <v>10304</v>
      </c>
      <c r="B915" s="315" t="s">
        <v>458</v>
      </c>
      <c r="C915" s="142" t="s">
        <v>3444</v>
      </c>
      <c r="D915" s="142" t="s">
        <v>3448</v>
      </c>
      <c r="E915" s="315" t="s">
        <v>13798</v>
      </c>
      <c r="F915" s="315" t="s">
        <v>1789</v>
      </c>
      <c r="G915" s="142" t="s">
        <v>150</v>
      </c>
      <c r="H915" s="316" t="s">
        <v>3445</v>
      </c>
      <c r="I915" s="317">
        <v>34141</v>
      </c>
      <c r="J915" s="317">
        <v>0</v>
      </c>
      <c r="K915" s="317" t="s">
        <v>152</v>
      </c>
      <c r="L915" s="315">
        <v>14</v>
      </c>
      <c r="M915" s="315" t="s">
        <v>152</v>
      </c>
      <c r="N915" s="315" t="s">
        <v>152</v>
      </c>
      <c r="O915" s="315" t="s">
        <v>152</v>
      </c>
      <c r="P915" s="315" t="s">
        <v>12927</v>
      </c>
      <c r="Q915" s="315" t="s">
        <v>152</v>
      </c>
      <c r="R915" s="315" t="s">
        <v>152</v>
      </c>
      <c r="S915" s="315" t="s">
        <v>152</v>
      </c>
      <c r="T915" s="315" t="s">
        <v>152</v>
      </c>
      <c r="U915" s="315" t="s">
        <v>152</v>
      </c>
      <c r="V915" s="315" t="s">
        <v>152</v>
      </c>
      <c r="W915" s="142" t="s">
        <v>3531</v>
      </c>
      <c r="X915" s="142" t="s">
        <v>6492</v>
      </c>
      <c r="Y915" s="142" t="s">
        <v>152</v>
      </c>
      <c r="Z915" s="142" t="s">
        <v>3446</v>
      </c>
      <c r="AA915" s="315" t="s">
        <v>3447</v>
      </c>
      <c r="AB915" s="142" t="s">
        <v>13799</v>
      </c>
      <c r="AC915" s="142" t="s">
        <v>3446</v>
      </c>
      <c r="AD915" s="142" t="s">
        <v>3446</v>
      </c>
      <c r="AE915" s="142" t="s">
        <v>152</v>
      </c>
      <c r="AF915" s="315"/>
      <c r="AH915" s="318" t="s">
        <v>152</v>
      </c>
      <c r="AI915" s="315" t="s">
        <v>3446</v>
      </c>
      <c r="AJ915" s="315" t="s">
        <v>152</v>
      </c>
      <c r="AK915" s="142" t="s">
        <v>152</v>
      </c>
      <c r="AL915" s="142" t="s">
        <v>1787</v>
      </c>
      <c r="AM915" s="316" t="s">
        <v>3532</v>
      </c>
      <c r="AN915" s="142" t="s">
        <v>152</v>
      </c>
      <c r="AO915" s="315" t="s">
        <v>1469</v>
      </c>
      <c r="AP915" s="315" t="s">
        <v>152</v>
      </c>
      <c r="AQ915" s="316"/>
      <c r="AR915" s="142" t="s">
        <v>152</v>
      </c>
      <c r="AS915" s="315" t="s">
        <v>150</v>
      </c>
      <c r="AT915" s="142" t="s">
        <v>152</v>
      </c>
      <c r="AU915" s="316"/>
      <c r="AV915" s="317" t="s">
        <v>152</v>
      </c>
      <c r="AW915" s="142" t="s">
        <v>152</v>
      </c>
    </row>
    <row r="916" spans="1:49" s="142" customFormat="1">
      <c r="A916" s="142" t="s">
        <v>11139</v>
      </c>
      <c r="B916" s="315" t="s">
        <v>469</v>
      </c>
      <c r="C916" s="142" t="s">
        <v>3444</v>
      </c>
      <c r="D916" s="142" t="s">
        <v>3448</v>
      </c>
      <c r="E916" s="315" t="s">
        <v>13800</v>
      </c>
      <c r="F916" s="315" t="s">
        <v>1789</v>
      </c>
      <c r="G916" s="142" t="s">
        <v>150</v>
      </c>
      <c r="H916" s="316" t="s">
        <v>3445</v>
      </c>
      <c r="I916" s="317">
        <v>18293</v>
      </c>
      <c r="J916" s="317">
        <v>0</v>
      </c>
      <c r="K916" s="317" t="s">
        <v>152</v>
      </c>
      <c r="L916" s="315">
        <v>0</v>
      </c>
      <c r="M916" s="315" t="s">
        <v>152</v>
      </c>
      <c r="N916" s="315" t="s">
        <v>152</v>
      </c>
      <c r="O916" s="315" t="s">
        <v>152</v>
      </c>
      <c r="P916" s="315" t="s">
        <v>13168</v>
      </c>
      <c r="Q916" s="315" t="s">
        <v>152</v>
      </c>
      <c r="R916" s="315" t="s">
        <v>152</v>
      </c>
      <c r="S916" s="315" t="s">
        <v>152</v>
      </c>
      <c r="T916" s="315" t="s">
        <v>152</v>
      </c>
      <c r="U916" s="315" t="s">
        <v>152</v>
      </c>
      <c r="V916" s="315" t="s">
        <v>152</v>
      </c>
      <c r="W916" s="142" t="s">
        <v>7426</v>
      </c>
      <c r="X916" s="142" t="s">
        <v>6493</v>
      </c>
      <c r="Y916" s="142" t="s">
        <v>152</v>
      </c>
      <c r="Z916" s="142" t="s">
        <v>3446</v>
      </c>
      <c r="AA916" s="315" t="s">
        <v>3447</v>
      </c>
      <c r="AB916" s="142" t="s">
        <v>13801</v>
      </c>
      <c r="AC916" s="142" t="s">
        <v>3446</v>
      </c>
      <c r="AD916" s="142" t="s">
        <v>3446</v>
      </c>
      <c r="AE916" s="142" t="s">
        <v>152</v>
      </c>
      <c r="AF916" s="315"/>
      <c r="AH916" s="318" t="s">
        <v>152</v>
      </c>
      <c r="AI916" s="315" t="s">
        <v>3446</v>
      </c>
      <c r="AJ916" s="315" t="s">
        <v>152</v>
      </c>
      <c r="AK916" s="142" t="s">
        <v>152</v>
      </c>
      <c r="AL916" s="142" t="s">
        <v>152</v>
      </c>
      <c r="AM916" s="316" t="s">
        <v>152</v>
      </c>
      <c r="AN916" s="142" t="s">
        <v>152</v>
      </c>
      <c r="AO916" s="315" t="s">
        <v>1469</v>
      </c>
      <c r="AP916" s="315" t="s">
        <v>152</v>
      </c>
      <c r="AQ916" s="316"/>
      <c r="AR916" s="142" t="s">
        <v>152</v>
      </c>
      <c r="AS916" s="315" t="s">
        <v>150</v>
      </c>
      <c r="AT916" s="142" t="s">
        <v>152</v>
      </c>
      <c r="AU916" s="316"/>
      <c r="AV916" s="317" t="s">
        <v>152</v>
      </c>
      <c r="AW916" s="142" t="s">
        <v>152</v>
      </c>
    </row>
    <row r="917" spans="1:49" s="142" customFormat="1">
      <c r="A917" s="142" t="s">
        <v>11032</v>
      </c>
      <c r="B917" s="315" t="s">
        <v>402</v>
      </c>
      <c r="C917" s="142" t="s">
        <v>3444</v>
      </c>
      <c r="D917" s="142" t="s">
        <v>3448</v>
      </c>
      <c r="E917" s="315" t="s">
        <v>13802</v>
      </c>
      <c r="F917" s="315" t="s">
        <v>1789</v>
      </c>
      <c r="G917" s="142" t="s">
        <v>1788</v>
      </c>
      <c r="H917" s="316" t="s">
        <v>3445</v>
      </c>
      <c r="I917" s="317">
        <v>25689</v>
      </c>
      <c r="J917" s="317">
        <v>0</v>
      </c>
      <c r="K917" s="317" t="s">
        <v>152</v>
      </c>
      <c r="L917" s="315">
        <v>5</v>
      </c>
      <c r="M917" s="315" t="s">
        <v>152</v>
      </c>
      <c r="N917" s="315" t="s">
        <v>152</v>
      </c>
      <c r="O917" s="315" t="s">
        <v>152</v>
      </c>
      <c r="P917" s="315" t="s">
        <v>13104</v>
      </c>
      <c r="Q917" s="315" t="s">
        <v>152</v>
      </c>
      <c r="R917" s="315" t="s">
        <v>152</v>
      </c>
      <c r="S917" s="315" t="s">
        <v>152</v>
      </c>
      <c r="T917" s="315" t="s">
        <v>152</v>
      </c>
      <c r="U917" s="315" t="s">
        <v>152</v>
      </c>
      <c r="V917" s="315" t="s">
        <v>152</v>
      </c>
      <c r="W917" s="142" t="s">
        <v>3682</v>
      </c>
      <c r="X917" s="142" t="s">
        <v>6492</v>
      </c>
      <c r="Y917" s="142" t="s">
        <v>152</v>
      </c>
      <c r="Z917" s="142" t="s">
        <v>3446</v>
      </c>
      <c r="AA917" s="315" t="s">
        <v>3447</v>
      </c>
      <c r="AB917" s="142" t="s">
        <v>13803</v>
      </c>
      <c r="AC917" s="142" t="s">
        <v>3446</v>
      </c>
      <c r="AD917" s="142" t="s">
        <v>3446</v>
      </c>
      <c r="AE917" s="142" t="s">
        <v>152</v>
      </c>
      <c r="AF917" s="315"/>
      <c r="AH917" s="318" t="s">
        <v>152</v>
      </c>
      <c r="AI917" s="315" t="s">
        <v>3446</v>
      </c>
      <c r="AJ917" s="315" t="s">
        <v>152</v>
      </c>
      <c r="AK917" s="142" t="s">
        <v>152</v>
      </c>
      <c r="AL917" s="142" t="s">
        <v>1787</v>
      </c>
      <c r="AM917" s="316" t="s">
        <v>3683</v>
      </c>
      <c r="AN917" s="142" t="s">
        <v>152</v>
      </c>
      <c r="AO917" s="315" t="s">
        <v>1469</v>
      </c>
      <c r="AP917" s="315" t="s">
        <v>152</v>
      </c>
      <c r="AQ917" s="316"/>
      <c r="AR917" s="142" t="s">
        <v>152</v>
      </c>
      <c r="AS917" s="315" t="s">
        <v>150</v>
      </c>
      <c r="AT917" s="142" t="s">
        <v>152</v>
      </c>
      <c r="AU917" s="316"/>
      <c r="AV917" s="317" t="s">
        <v>152</v>
      </c>
      <c r="AW917" s="142" t="s">
        <v>152</v>
      </c>
    </row>
    <row r="918" spans="1:49" s="142" customFormat="1">
      <c r="A918" s="142" t="s">
        <v>11111</v>
      </c>
      <c r="B918" s="315" t="s">
        <v>440</v>
      </c>
      <c r="C918" s="142" t="s">
        <v>3444</v>
      </c>
      <c r="D918" s="142" t="s">
        <v>3448</v>
      </c>
      <c r="E918" s="315" t="s">
        <v>13804</v>
      </c>
      <c r="F918" s="315" t="s">
        <v>1789</v>
      </c>
      <c r="G918" s="142" t="s">
        <v>1788</v>
      </c>
      <c r="H918" s="316" t="s">
        <v>3445</v>
      </c>
      <c r="I918" s="317">
        <v>31018</v>
      </c>
      <c r="J918" s="317">
        <v>0</v>
      </c>
      <c r="K918" s="317" t="s">
        <v>152</v>
      </c>
      <c r="L918" s="315">
        <v>8</v>
      </c>
      <c r="M918" s="315" t="s">
        <v>152</v>
      </c>
      <c r="N918" s="315" t="s">
        <v>152</v>
      </c>
      <c r="O918" s="315" t="s">
        <v>152</v>
      </c>
      <c r="P918" s="315" t="s">
        <v>13150</v>
      </c>
      <c r="Q918" s="315" t="s">
        <v>152</v>
      </c>
      <c r="R918" s="315" t="s">
        <v>152</v>
      </c>
      <c r="S918" s="315" t="s">
        <v>152</v>
      </c>
      <c r="T918" s="315" t="s">
        <v>152</v>
      </c>
      <c r="U918" s="315" t="s">
        <v>152</v>
      </c>
      <c r="V918" s="315" t="s">
        <v>152</v>
      </c>
      <c r="W918" s="142" t="s">
        <v>3614</v>
      </c>
      <c r="X918" s="142" t="s">
        <v>6492</v>
      </c>
      <c r="Y918" s="142" t="s">
        <v>152</v>
      </c>
      <c r="Z918" s="142" t="s">
        <v>3446</v>
      </c>
      <c r="AA918" s="315" t="s">
        <v>3447</v>
      </c>
      <c r="AB918" s="142" t="s">
        <v>13805</v>
      </c>
      <c r="AC918" s="142" t="s">
        <v>3446</v>
      </c>
      <c r="AD918" s="142" t="s">
        <v>3446</v>
      </c>
      <c r="AE918" s="142" t="s">
        <v>152</v>
      </c>
      <c r="AF918" s="315"/>
      <c r="AH918" s="318" t="s">
        <v>152</v>
      </c>
      <c r="AI918" s="315" t="s">
        <v>3446</v>
      </c>
      <c r="AJ918" s="315" t="s">
        <v>152</v>
      </c>
      <c r="AK918" s="142" t="s">
        <v>152</v>
      </c>
      <c r="AL918" s="142" t="s">
        <v>1787</v>
      </c>
      <c r="AM918" s="316" t="s">
        <v>3615</v>
      </c>
      <c r="AN918" s="142" t="s">
        <v>152</v>
      </c>
      <c r="AO918" s="315" t="s">
        <v>1469</v>
      </c>
      <c r="AP918" s="315" t="s">
        <v>152</v>
      </c>
      <c r="AQ918" s="316"/>
      <c r="AR918" s="142" t="s">
        <v>152</v>
      </c>
      <c r="AS918" s="315" t="s">
        <v>150</v>
      </c>
      <c r="AT918" s="142" t="s">
        <v>152</v>
      </c>
      <c r="AU918" s="316"/>
      <c r="AV918" s="317" t="s">
        <v>152</v>
      </c>
      <c r="AW918" s="142" t="s">
        <v>152</v>
      </c>
    </row>
    <row r="919" spans="1:49" s="142" customFormat="1">
      <c r="A919" s="142" t="s">
        <v>8708</v>
      </c>
      <c r="B919" s="315" t="s">
        <v>457</v>
      </c>
      <c r="C919" s="142" t="s">
        <v>3444</v>
      </c>
      <c r="D919" s="142" t="s">
        <v>3448</v>
      </c>
      <c r="E919" s="315" t="s">
        <v>13806</v>
      </c>
      <c r="F919" s="315" t="s">
        <v>1789</v>
      </c>
      <c r="G919" s="142" t="s">
        <v>1788</v>
      </c>
      <c r="H919" s="316" t="s">
        <v>3445</v>
      </c>
      <c r="I919" s="317">
        <v>23472</v>
      </c>
      <c r="J919" s="317">
        <v>0</v>
      </c>
      <c r="K919" s="317" t="s">
        <v>152</v>
      </c>
      <c r="L919" s="315">
        <v>15</v>
      </c>
      <c r="M919" s="315" t="s">
        <v>152</v>
      </c>
      <c r="N919" s="315" t="s">
        <v>152</v>
      </c>
      <c r="O919" s="315" t="s">
        <v>152</v>
      </c>
      <c r="P919" s="315" t="s">
        <v>12494</v>
      </c>
      <c r="Q919" s="315" t="s">
        <v>152</v>
      </c>
      <c r="R919" s="315" t="s">
        <v>152</v>
      </c>
      <c r="S919" s="315" t="s">
        <v>152</v>
      </c>
      <c r="T919" s="315" t="s">
        <v>152</v>
      </c>
      <c r="U919" s="315" t="s">
        <v>152</v>
      </c>
      <c r="V919" s="315" t="s">
        <v>152</v>
      </c>
      <c r="W919" s="142" t="s">
        <v>3492</v>
      </c>
      <c r="X919" s="142" t="s">
        <v>6492</v>
      </c>
      <c r="Y919" s="142" t="s">
        <v>152</v>
      </c>
      <c r="Z919" s="142" t="s">
        <v>3446</v>
      </c>
      <c r="AA919" s="315" t="s">
        <v>3447</v>
      </c>
      <c r="AB919" s="142" t="s">
        <v>13807</v>
      </c>
      <c r="AC919" s="142" t="s">
        <v>3446</v>
      </c>
      <c r="AD919" s="142" t="s">
        <v>3446</v>
      </c>
      <c r="AE919" s="142" t="s">
        <v>152</v>
      </c>
      <c r="AF919" s="315"/>
      <c r="AH919" s="318" t="s">
        <v>152</v>
      </c>
      <c r="AI919" s="315" t="s">
        <v>3446</v>
      </c>
      <c r="AJ919" s="315" t="s">
        <v>152</v>
      </c>
      <c r="AK919" s="142" t="s">
        <v>152</v>
      </c>
      <c r="AL919" s="142" t="s">
        <v>1787</v>
      </c>
      <c r="AM919" s="316" t="s">
        <v>3493</v>
      </c>
      <c r="AN919" s="142" t="s">
        <v>152</v>
      </c>
      <c r="AO919" s="315" t="s">
        <v>1469</v>
      </c>
      <c r="AP919" s="315" t="s">
        <v>152</v>
      </c>
      <c r="AQ919" s="316"/>
      <c r="AR919" s="142" t="s">
        <v>152</v>
      </c>
      <c r="AS919" s="315" t="s">
        <v>150</v>
      </c>
      <c r="AT919" s="142" t="s">
        <v>152</v>
      </c>
      <c r="AU919" s="316"/>
      <c r="AV919" s="317" t="s">
        <v>152</v>
      </c>
      <c r="AW919" s="142" t="s">
        <v>152</v>
      </c>
    </row>
    <row r="920" spans="1:49" s="142" customFormat="1">
      <c r="A920" s="142" t="s">
        <v>10325</v>
      </c>
      <c r="B920" s="315" t="s">
        <v>385</v>
      </c>
      <c r="C920" s="142" t="s">
        <v>3444</v>
      </c>
      <c r="D920" s="142" t="s">
        <v>3448</v>
      </c>
      <c r="E920" s="315" t="s">
        <v>13806</v>
      </c>
      <c r="F920" s="315" t="s">
        <v>1789</v>
      </c>
      <c r="G920" s="142" t="s">
        <v>1788</v>
      </c>
      <c r="H920" s="316" t="s">
        <v>3445</v>
      </c>
      <c r="I920" s="317">
        <v>24239</v>
      </c>
      <c r="J920" s="317">
        <v>0</v>
      </c>
      <c r="K920" s="317" t="s">
        <v>152</v>
      </c>
      <c r="L920" s="315">
        <v>0</v>
      </c>
      <c r="M920" s="315" t="s">
        <v>152</v>
      </c>
      <c r="N920" s="315" t="s">
        <v>152</v>
      </c>
      <c r="O920" s="315" t="s">
        <v>152</v>
      </c>
      <c r="P920" s="315" t="s">
        <v>12938</v>
      </c>
      <c r="Q920" s="315" t="s">
        <v>152</v>
      </c>
      <c r="R920" s="315" t="s">
        <v>152</v>
      </c>
      <c r="S920" s="315" t="s">
        <v>152</v>
      </c>
      <c r="T920" s="315" t="s">
        <v>152</v>
      </c>
      <c r="U920" s="315" t="s">
        <v>152</v>
      </c>
      <c r="V920" s="315" t="s">
        <v>152</v>
      </c>
      <c r="W920" s="142" t="s">
        <v>3519</v>
      </c>
      <c r="X920" s="142" t="s">
        <v>6492</v>
      </c>
      <c r="Y920" s="142" t="s">
        <v>152</v>
      </c>
      <c r="Z920" s="142" t="s">
        <v>3446</v>
      </c>
      <c r="AA920" s="315" t="s">
        <v>3447</v>
      </c>
      <c r="AB920" s="142" t="s">
        <v>13807</v>
      </c>
      <c r="AC920" s="142" t="s">
        <v>3446</v>
      </c>
      <c r="AD920" s="142" t="s">
        <v>3446</v>
      </c>
      <c r="AE920" s="142" t="s">
        <v>152</v>
      </c>
      <c r="AF920" s="315"/>
      <c r="AH920" s="318" t="s">
        <v>152</v>
      </c>
      <c r="AI920" s="315" t="s">
        <v>3446</v>
      </c>
      <c r="AJ920" s="315" t="s">
        <v>152</v>
      </c>
      <c r="AK920" s="142" t="s">
        <v>152</v>
      </c>
      <c r="AL920" s="142" t="s">
        <v>152</v>
      </c>
      <c r="AM920" s="316" t="s">
        <v>152</v>
      </c>
      <c r="AN920" s="142" t="s">
        <v>152</v>
      </c>
      <c r="AO920" s="315" t="s">
        <v>1469</v>
      </c>
      <c r="AP920" s="315" t="s">
        <v>152</v>
      </c>
      <c r="AQ920" s="316"/>
      <c r="AR920" s="142" t="s">
        <v>152</v>
      </c>
      <c r="AS920" s="315" t="s">
        <v>150</v>
      </c>
      <c r="AT920" s="142" t="s">
        <v>152</v>
      </c>
      <c r="AU920" s="316"/>
      <c r="AV920" s="317" t="s">
        <v>152</v>
      </c>
      <c r="AW920" s="142" t="s">
        <v>152</v>
      </c>
    </row>
    <row r="921" spans="1:49" s="142" customFormat="1">
      <c r="A921" s="142" t="s">
        <v>11074</v>
      </c>
      <c r="B921" s="315" t="s">
        <v>456</v>
      </c>
      <c r="C921" s="142" t="s">
        <v>3444</v>
      </c>
      <c r="D921" s="142" t="s">
        <v>3448</v>
      </c>
      <c r="E921" s="315" t="s">
        <v>13808</v>
      </c>
      <c r="F921" s="315" t="s">
        <v>1789</v>
      </c>
      <c r="G921" s="142" t="s">
        <v>1788</v>
      </c>
      <c r="H921" s="316" t="s">
        <v>3445</v>
      </c>
      <c r="I921" s="317">
        <v>22407</v>
      </c>
      <c r="J921" s="317">
        <v>0</v>
      </c>
      <c r="K921" s="317" t="s">
        <v>152</v>
      </c>
      <c r="L921" s="315">
        <v>4</v>
      </c>
      <c r="M921" s="315" t="s">
        <v>152</v>
      </c>
      <c r="N921" s="315" t="s">
        <v>152</v>
      </c>
      <c r="O921" s="315" t="s">
        <v>152</v>
      </c>
      <c r="P921" s="315" t="s">
        <v>13130</v>
      </c>
      <c r="Q921" s="315" t="s">
        <v>152</v>
      </c>
      <c r="R921" s="315" t="s">
        <v>152</v>
      </c>
      <c r="S921" s="315" t="s">
        <v>152</v>
      </c>
      <c r="T921" s="315" t="s">
        <v>152</v>
      </c>
      <c r="U921" s="315" t="s">
        <v>152</v>
      </c>
      <c r="V921" s="315" t="s">
        <v>152</v>
      </c>
      <c r="W921" s="142" t="s">
        <v>3636</v>
      </c>
      <c r="X921" s="142" t="s">
        <v>6492</v>
      </c>
      <c r="Y921" s="142" t="s">
        <v>152</v>
      </c>
      <c r="Z921" s="142" t="s">
        <v>3446</v>
      </c>
      <c r="AA921" s="315" t="s">
        <v>3447</v>
      </c>
      <c r="AB921" s="142" t="s">
        <v>13809</v>
      </c>
      <c r="AC921" s="142" t="s">
        <v>3446</v>
      </c>
      <c r="AD921" s="142" t="s">
        <v>3446</v>
      </c>
      <c r="AE921" s="142" t="s">
        <v>152</v>
      </c>
      <c r="AF921" s="315"/>
      <c r="AH921" s="318" t="s">
        <v>152</v>
      </c>
      <c r="AI921" s="315" t="s">
        <v>3446</v>
      </c>
      <c r="AJ921" s="315" t="s">
        <v>152</v>
      </c>
      <c r="AK921" s="142" t="s">
        <v>152</v>
      </c>
      <c r="AL921" s="142" t="s">
        <v>1787</v>
      </c>
      <c r="AM921" s="316" t="s">
        <v>3637</v>
      </c>
      <c r="AN921" s="142" t="s">
        <v>152</v>
      </c>
      <c r="AO921" s="315" t="s">
        <v>1469</v>
      </c>
      <c r="AP921" s="315" t="s">
        <v>152</v>
      </c>
      <c r="AQ921" s="316"/>
      <c r="AR921" s="142" t="s">
        <v>152</v>
      </c>
      <c r="AS921" s="315" t="s">
        <v>150</v>
      </c>
      <c r="AT921" s="142" t="s">
        <v>152</v>
      </c>
      <c r="AU921" s="316"/>
      <c r="AV921" s="317" t="s">
        <v>152</v>
      </c>
      <c r="AW921" s="142" t="s">
        <v>152</v>
      </c>
    </row>
    <row r="922" spans="1:49" s="142" customFormat="1">
      <c r="A922" s="142" t="s">
        <v>11115</v>
      </c>
      <c r="B922" s="315" t="s">
        <v>403</v>
      </c>
      <c r="C922" s="142" t="s">
        <v>3444</v>
      </c>
      <c r="D922" s="142" t="s">
        <v>3448</v>
      </c>
      <c r="E922" s="315" t="s">
        <v>13810</v>
      </c>
      <c r="F922" s="315" t="s">
        <v>1789</v>
      </c>
      <c r="G922" s="142" t="s">
        <v>1788</v>
      </c>
      <c r="H922" s="316" t="s">
        <v>3445</v>
      </c>
      <c r="I922" s="317">
        <v>35551</v>
      </c>
      <c r="J922" s="317">
        <v>0</v>
      </c>
      <c r="K922" s="317" t="s">
        <v>152</v>
      </c>
      <c r="L922" s="315">
        <v>8</v>
      </c>
      <c r="M922" s="315" t="s">
        <v>152</v>
      </c>
      <c r="N922" s="315" t="s">
        <v>152</v>
      </c>
      <c r="O922" s="315" t="s">
        <v>152</v>
      </c>
      <c r="P922" s="315" t="s">
        <v>13154</v>
      </c>
      <c r="Q922" s="315" t="s">
        <v>152</v>
      </c>
      <c r="R922" s="315" t="s">
        <v>152</v>
      </c>
      <c r="S922" s="315" t="s">
        <v>152</v>
      </c>
      <c r="T922" s="315" t="s">
        <v>152</v>
      </c>
      <c r="U922" s="315" t="s">
        <v>152</v>
      </c>
      <c r="V922" s="315" t="s">
        <v>152</v>
      </c>
      <c r="W922" s="142" t="s">
        <v>3606</v>
      </c>
      <c r="X922" s="142" t="s">
        <v>6492</v>
      </c>
      <c r="Y922" s="142" t="s">
        <v>152</v>
      </c>
      <c r="Z922" s="142" t="s">
        <v>3446</v>
      </c>
      <c r="AA922" s="315" t="s">
        <v>3447</v>
      </c>
      <c r="AB922" s="142" t="s">
        <v>13811</v>
      </c>
      <c r="AC922" s="142" t="s">
        <v>3446</v>
      </c>
      <c r="AD922" s="142" t="s">
        <v>3446</v>
      </c>
      <c r="AE922" s="142" t="s">
        <v>152</v>
      </c>
      <c r="AF922" s="315"/>
      <c r="AH922" s="318" t="s">
        <v>152</v>
      </c>
      <c r="AI922" s="315" t="s">
        <v>3446</v>
      </c>
      <c r="AJ922" s="315" t="s">
        <v>152</v>
      </c>
      <c r="AK922" s="142" t="s">
        <v>152</v>
      </c>
      <c r="AL922" s="142" t="s">
        <v>1787</v>
      </c>
      <c r="AM922" s="316" t="s">
        <v>3607</v>
      </c>
      <c r="AN922" s="142" t="s">
        <v>152</v>
      </c>
      <c r="AO922" s="315" t="s">
        <v>1469</v>
      </c>
      <c r="AP922" s="315" t="s">
        <v>152</v>
      </c>
      <c r="AQ922" s="316"/>
      <c r="AR922" s="142" t="s">
        <v>152</v>
      </c>
      <c r="AS922" s="315" t="s">
        <v>150</v>
      </c>
      <c r="AT922" s="142" t="s">
        <v>152</v>
      </c>
      <c r="AU922" s="316"/>
      <c r="AV922" s="317" t="s">
        <v>152</v>
      </c>
      <c r="AW922" s="142" t="s">
        <v>152</v>
      </c>
    </row>
    <row r="923" spans="1:49" s="142" customFormat="1">
      <c r="A923" s="142" t="s">
        <v>11033</v>
      </c>
      <c r="B923" s="315" t="s">
        <v>432</v>
      </c>
      <c r="C923" s="142" t="s">
        <v>3444</v>
      </c>
      <c r="D923" s="142" t="s">
        <v>3448</v>
      </c>
      <c r="E923" s="315" t="s">
        <v>13812</v>
      </c>
      <c r="F923" s="315" t="s">
        <v>1789</v>
      </c>
      <c r="G923" s="142" t="s">
        <v>1788</v>
      </c>
      <c r="H923" s="316" t="s">
        <v>3445</v>
      </c>
      <c r="I923" s="317">
        <v>32858</v>
      </c>
      <c r="J923" s="317">
        <v>0</v>
      </c>
      <c r="K923" s="317" t="s">
        <v>152</v>
      </c>
      <c r="L923" s="315">
        <v>48</v>
      </c>
      <c r="M923" s="315" t="s">
        <v>152</v>
      </c>
      <c r="N923" s="315" t="s">
        <v>152</v>
      </c>
      <c r="O923" s="315" t="s">
        <v>152</v>
      </c>
      <c r="P923" s="315" t="s">
        <v>13105</v>
      </c>
      <c r="Q923" s="315" t="s">
        <v>152</v>
      </c>
      <c r="R923" s="315" t="s">
        <v>152</v>
      </c>
      <c r="S923" s="315" t="s">
        <v>152</v>
      </c>
      <c r="T923" s="315" t="s">
        <v>152</v>
      </c>
      <c r="U923" s="315" t="s">
        <v>152</v>
      </c>
      <c r="V923" s="315" t="s">
        <v>152</v>
      </c>
      <c r="W923" s="142" t="s">
        <v>3680</v>
      </c>
      <c r="X923" s="142" t="s">
        <v>6492</v>
      </c>
      <c r="Y923" s="142" t="s">
        <v>152</v>
      </c>
      <c r="Z923" s="142" t="s">
        <v>3446</v>
      </c>
      <c r="AA923" s="315" t="s">
        <v>3447</v>
      </c>
      <c r="AB923" s="142" t="s">
        <v>13813</v>
      </c>
      <c r="AC923" s="142" t="s">
        <v>3446</v>
      </c>
      <c r="AD923" s="142" t="s">
        <v>3446</v>
      </c>
      <c r="AE923" s="142" t="s">
        <v>152</v>
      </c>
      <c r="AF923" s="315"/>
      <c r="AH923" s="318" t="s">
        <v>152</v>
      </c>
      <c r="AI923" s="315" t="s">
        <v>3446</v>
      </c>
      <c r="AJ923" s="315" t="s">
        <v>152</v>
      </c>
      <c r="AK923" s="142" t="s">
        <v>152</v>
      </c>
      <c r="AL923" s="142" t="s">
        <v>1787</v>
      </c>
      <c r="AM923" s="316" t="s">
        <v>3681</v>
      </c>
      <c r="AN923" s="142" t="s">
        <v>152</v>
      </c>
      <c r="AO923" s="315" t="s">
        <v>1469</v>
      </c>
      <c r="AP923" s="315" t="s">
        <v>152</v>
      </c>
      <c r="AQ923" s="316"/>
      <c r="AR923" s="142" t="s">
        <v>152</v>
      </c>
      <c r="AS923" s="315" t="s">
        <v>150</v>
      </c>
      <c r="AT923" s="142" t="s">
        <v>152</v>
      </c>
      <c r="AU923" s="316"/>
      <c r="AV923" s="317" t="s">
        <v>152</v>
      </c>
      <c r="AW923" s="142" t="s">
        <v>152</v>
      </c>
    </row>
    <row r="924" spans="1:49" s="142" customFormat="1">
      <c r="A924" s="142" t="s">
        <v>10305</v>
      </c>
      <c r="B924" s="315" t="s">
        <v>439</v>
      </c>
      <c r="C924" s="142" t="s">
        <v>3444</v>
      </c>
      <c r="D924" s="142" t="s">
        <v>3448</v>
      </c>
      <c r="E924" s="315" t="s">
        <v>13814</v>
      </c>
      <c r="F924" s="315" t="s">
        <v>1789</v>
      </c>
      <c r="G924" s="142" t="s">
        <v>1788</v>
      </c>
      <c r="H924" s="316" t="s">
        <v>3445</v>
      </c>
      <c r="I924" s="317">
        <v>35013</v>
      </c>
      <c r="J924" s="317">
        <v>0</v>
      </c>
      <c r="K924" s="317" t="s">
        <v>152</v>
      </c>
      <c r="L924" s="315">
        <v>0</v>
      </c>
      <c r="M924" s="315" t="s">
        <v>152</v>
      </c>
      <c r="N924" s="315" t="s">
        <v>152</v>
      </c>
      <c r="O924" s="315" t="s">
        <v>152</v>
      </c>
      <c r="P924" s="315" t="s">
        <v>12928</v>
      </c>
      <c r="Q924" s="315" t="s">
        <v>152</v>
      </c>
      <c r="R924" s="315" t="s">
        <v>152</v>
      </c>
      <c r="S924" s="315" t="s">
        <v>152</v>
      </c>
      <c r="T924" s="315" t="s">
        <v>152</v>
      </c>
      <c r="U924" s="315" t="s">
        <v>152</v>
      </c>
      <c r="V924" s="315" t="s">
        <v>152</v>
      </c>
      <c r="W924" s="142" t="s">
        <v>3529</v>
      </c>
      <c r="X924" s="142" t="s">
        <v>6492</v>
      </c>
      <c r="Y924" s="142" t="s">
        <v>152</v>
      </c>
      <c r="Z924" s="142" t="s">
        <v>3446</v>
      </c>
      <c r="AA924" s="315" t="s">
        <v>3447</v>
      </c>
      <c r="AB924" s="142" t="s">
        <v>13815</v>
      </c>
      <c r="AC924" s="142" t="s">
        <v>3446</v>
      </c>
      <c r="AD924" s="142" t="s">
        <v>3446</v>
      </c>
      <c r="AE924" s="142" t="s">
        <v>152</v>
      </c>
      <c r="AF924" s="315"/>
      <c r="AH924" s="318" t="s">
        <v>152</v>
      </c>
      <c r="AI924" s="315" t="s">
        <v>3446</v>
      </c>
      <c r="AJ924" s="315" t="s">
        <v>152</v>
      </c>
      <c r="AK924" s="142" t="s">
        <v>152</v>
      </c>
      <c r="AL924" s="142" t="s">
        <v>1787</v>
      </c>
      <c r="AM924" s="316" t="s">
        <v>3530</v>
      </c>
      <c r="AN924" s="142" t="s">
        <v>152</v>
      </c>
      <c r="AO924" s="315" t="s">
        <v>1469</v>
      </c>
      <c r="AP924" s="315" t="s">
        <v>152</v>
      </c>
      <c r="AQ924" s="316"/>
      <c r="AR924" s="142" t="s">
        <v>152</v>
      </c>
      <c r="AS924" s="315" t="s">
        <v>150</v>
      </c>
      <c r="AT924" s="142" t="s">
        <v>152</v>
      </c>
      <c r="AU924" s="316"/>
      <c r="AV924" s="317" t="s">
        <v>152</v>
      </c>
      <c r="AW924" s="142" t="s">
        <v>152</v>
      </c>
    </row>
    <row r="925" spans="1:49" s="142" customFormat="1">
      <c r="A925" s="142" t="s">
        <v>11035</v>
      </c>
      <c r="B925" s="315" t="s">
        <v>388</v>
      </c>
      <c r="C925" s="142" t="s">
        <v>3444</v>
      </c>
      <c r="D925" s="142" t="s">
        <v>3448</v>
      </c>
      <c r="E925" s="315" t="s">
        <v>13816</v>
      </c>
      <c r="F925" s="315" t="s">
        <v>1789</v>
      </c>
      <c r="G925" s="142" t="s">
        <v>1788</v>
      </c>
      <c r="H925" s="316" t="s">
        <v>3445</v>
      </c>
      <c r="I925" s="317">
        <v>27309</v>
      </c>
      <c r="J925" s="317">
        <v>0</v>
      </c>
      <c r="K925" s="317" t="s">
        <v>152</v>
      </c>
      <c r="L925" s="315">
        <v>14</v>
      </c>
      <c r="M925" s="315" t="s">
        <v>152</v>
      </c>
      <c r="N925" s="315" t="s">
        <v>152</v>
      </c>
      <c r="O925" s="315" t="s">
        <v>152</v>
      </c>
      <c r="P925" s="315" t="s">
        <v>13107</v>
      </c>
      <c r="Q925" s="315" t="s">
        <v>152</v>
      </c>
      <c r="R925" s="315" t="s">
        <v>152</v>
      </c>
      <c r="S925" s="315" t="s">
        <v>152</v>
      </c>
      <c r="T925" s="315" t="s">
        <v>152</v>
      </c>
      <c r="U925" s="315" t="s">
        <v>152</v>
      </c>
      <c r="V925" s="315" t="s">
        <v>152</v>
      </c>
      <c r="W925" s="142" t="s">
        <v>3676</v>
      </c>
      <c r="X925" s="142" t="s">
        <v>6492</v>
      </c>
      <c r="Y925" s="142" t="s">
        <v>152</v>
      </c>
      <c r="Z925" s="142" t="s">
        <v>3446</v>
      </c>
      <c r="AA925" s="315" t="s">
        <v>3447</v>
      </c>
      <c r="AB925" s="142" t="s">
        <v>13817</v>
      </c>
      <c r="AC925" s="142" t="s">
        <v>3446</v>
      </c>
      <c r="AD925" s="142" t="s">
        <v>3446</v>
      </c>
      <c r="AE925" s="142" t="s">
        <v>152</v>
      </c>
      <c r="AF925" s="315"/>
      <c r="AH925" s="318" t="s">
        <v>152</v>
      </c>
      <c r="AI925" s="315" t="s">
        <v>3446</v>
      </c>
      <c r="AJ925" s="315" t="s">
        <v>152</v>
      </c>
      <c r="AK925" s="142" t="s">
        <v>152</v>
      </c>
      <c r="AL925" s="142" t="s">
        <v>1787</v>
      </c>
      <c r="AM925" s="316" t="s">
        <v>3677</v>
      </c>
      <c r="AN925" s="142" t="s">
        <v>152</v>
      </c>
      <c r="AO925" s="315" t="s">
        <v>1469</v>
      </c>
      <c r="AP925" s="315" t="s">
        <v>152</v>
      </c>
      <c r="AQ925" s="316"/>
      <c r="AR925" s="142" t="s">
        <v>152</v>
      </c>
      <c r="AS925" s="315" t="s">
        <v>150</v>
      </c>
      <c r="AT925" s="142" t="s">
        <v>152</v>
      </c>
      <c r="AU925" s="316"/>
      <c r="AV925" s="317" t="s">
        <v>152</v>
      </c>
      <c r="AW925" s="142" t="s">
        <v>152</v>
      </c>
    </row>
    <row r="926" spans="1:49" s="142" customFormat="1">
      <c r="A926" s="142" t="s">
        <v>10306</v>
      </c>
      <c r="B926" s="315" t="s">
        <v>467</v>
      </c>
      <c r="C926" s="142" t="s">
        <v>3444</v>
      </c>
      <c r="D926" s="142" t="s">
        <v>3448</v>
      </c>
      <c r="E926" s="315" t="s">
        <v>13818</v>
      </c>
      <c r="F926" s="315" t="s">
        <v>1789</v>
      </c>
      <c r="G926" s="142" t="s">
        <v>1788</v>
      </c>
      <c r="H926" s="316" t="s">
        <v>3445</v>
      </c>
      <c r="I926" s="317">
        <v>32319</v>
      </c>
      <c r="J926" s="317">
        <v>0</v>
      </c>
      <c r="K926" s="317" t="s">
        <v>152</v>
      </c>
      <c r="L926" s="315">
        <v>0</v>
      </c>
      <c r="M926" s="315" t="s">
        <v>152</v>
      </c>
      <c r="N926" s="315" t="s">
        <v>152</v>
      </c>
      <c r="O926" s="315" t="s">
        <v>152</v>
      </c>
      <c r="P926" s="315" t="s">
        <v>12929</v>
      </c>
      <c r="Q926" s="315" t="s">
        <v>152</v>
      </c>
      <c r="R926" s="315" t="s">
        <v>152</v>
      </c>
      <c r="S926" s="315" t="s">
        <v>152</v>
      </c>
      <c r="T926" s="315" t="s">
        <v>152</v>
      </c>
      <c r="U926" s="315" t="s">
        <v>152</v>
      </c>
      <c r="V926" s="315" t="s">
        <v>152</v>
      </c>
      <c r="W926" s="142" t="s">
        <v>3527</v>
      </c>
      <c r="X926" s="142" t="s">
        <v>6492</v>
      </c>
      <c r="Y926" s="142" t="s">
        <v>152</v>
      </c>
      <c r="Z926" s="142" t="s">
        <v>3446</v>
      </c>
      <c r="AA926" s="315" t="s">
        <v>3447</v>
      </c>
      <c r="AB926" s="142" t="s">
        <v>13819</v>
      </c>
      <c r="AC926" s="142" t="s">
        <v>3446</v>
      </c>
      <c r="AD926" s="142" t="s">
        <v>3446</v>
      </c>
      <c r="AE926" s="142" t="s">
        <v>152</v>
      </c>
      <c r="AF926" s="315"/>
      <c r="AH926" s="318" t="s">
        <v>152</v>
      </c>
      <c r="AI926" s="315" t="s">
        <v>3446</v>
      </c>
      <c r="AJ926" s="315" t="s">
        <v>152</v>
      </c>
      <c r="AK926" s="142" t="s">
        <v>152</v>
      </c>
      <c r="AL926" s="142" t="s">
        <v>1787</v>
      </c>
      <c r="AM926" s="316" t="s">
        <v>3528</v>
      </c>
      <c r="AN926" s="142" t="s">
        <v>152</v>
      </c>
      <c r="AO926" s="315" t="s">
        <v>1469</v>
      </c>
      <c r="AP926" s="315" t="s">
        <v>152</v>
      </c>
      <c r="AQ926" s="316"/>
      <c r="AR926" s="142" t="s">
        <v>152</v>
      </c>
      <c r="AS926" s="315" t="s">
        <v>150</v>
      </c>
      <c r="AT926" s="142" t="s">
        <v>152</v>
      </c>
      <c r="AU926" s="316"/>
      <c r="AV926" s="317" t="s">
        <v>152</v>
      </c>
      <c r="AW926" s="142" t="s">
        <v>152</v>
      </c>
    </row>
    <row r="927" spans="1:49" s="142" customFormat="1">
      <c r="A927" s="142" t="s">
        <v>11036</v>
      </c>
      <c r="B927" s="315" t="s">
        <v>455</v>
      </c>
      <c r="C927" s="142" t="s">
        <v>3444</v>
      </c>
      <c r="D927" s="142" t="s">
        <v>3448</v>
      </c>
      <c r="E927" s="315" t="s">
        <v>13820</v>
      </c>
      <c r="F927" s="315" t="s">
        <v>1789</v>
      </c>
      <c r="G927" s="142" t="s">
        <v>1788</v>
      </c>
      <c r="H927" s="316" t="s">
        <v>3445</v>
      </c>
      <c r="I927" s="317">
        <v>26502</v>
      </c>
      <c r="J927" s="317">
        <v>0</v>
      </c>
      <c r="K927" s="317" t="s">
        <v>152</v>
      </c>
      <c r="L927" s="315">
        <v>16</v>
      </c>
      <c r="M927" s="315" t="s">
        <v>152</v>
      </c>
      <c r="N927" s="315" t="s">
        <v>152</v>
      </c>
      <c r="O927" s="315" t="s">
        <v>152</v>
      </c>
      <c r="P927" s="315" t="s">
        <v>13108</v>
      </c>
      <c r="Q927" s="315" t="s">
        <v>152</v>
      </c>
      <c r="R927" s="315" t="s">
        <v>152</v>
      </c>
      <c r="S927" s="315" t="s">
        <v>152</v>
      </c>
      <c r="T927" s="315" t="s">
        <v>152</v>
      </c>
      <c r="U927" s="315" t="s">
        <v>152</v>
      </c>
      <c r="V927" s="315" t="s">
        <v>152</v>
      </c>
      <c r="W927" s="142" t="s">
        <v>3674</v>
      </c>
      <c r="X927" s="142" t="s">
        <v>6492</v>
      </c>
      <c r="Y927" s="142" t="s">
        <v>152</v>
      </c>
      <c r="Z927" s="142" t="s">
        <v>3446</v>
      </c>
      <c r="AA927" s="315" t="s">
        <v>3447</v>
      </c>
      <c r="AB927" s="142" t="s">
        <v>13821</v>
      </c>
      <c r="AC927" s="142" t="s">
        <v>3446</v>
      </c>
      <c r="AD927" s="142" t="s">
        <v>3446</v>
      </c>
      <c r="AE927" s="142" t="s">
        <v>152</v>
      </c>
      <c r="AF927" s="315"/>
      <c r="AH927" s="318" t="s">
        <v>152</v>
      </c>
      <c r="AI927" s="315" t="s">
        <v>3446</v>
      </c>
      <c r="AJ927" s="315" t="s">
        <v>152</v>
      </c>
      <c r="AK927" s="142" t="s">
        <v>152</v>
      </c>
      <c r="AL927" s="142" t="s">
        <v>1787</v>
      </c>
      <c r="AM927" s="316" t="s">
        <v>3675</v>
      </c>
      <c r="AN927" s="142" t="s">
        <v>152</v>
      </c>
      <c r="AO927" s="315" t="s">
        <v>1469</v>
      </c>
      <c r="AP927" s="315" t="s">
        <v>152</v>
      </c>
      <c r="AQ927" s="316"/>
      <c r="AR927" s="142" t="s">
        <v>152</v>
      </c>
      <c r="AS927" s="315" t="s">
        <v>150</v>
      </c>
      <c r="AT927" s="142" t="s">
        <v>152</v>
      </c>
      <c r="AU927" s="316"/>
      <c r="AV927" s="317" t="s">
        <v>152</v>
      </c>
      <c r="AW927" s="142" t="s">
        <v>152</v>
      </c>
    </row>
    <row r="928" spans="1:49" s="142" customFormat="1">
      <c r="A928" s="142" t="s">
        <v>10301</v>
      </c>
      <c r="B928" s="315" t="s">
        <v>454</v>
      </c>
      <c r="C928" s="142" t="s">
        <v>3444</v>
      </c>
      <c r="D928" s="142" t="s">
        <v>3448</v>
      </c>
      <c r="E928" s="315" t="s">
        <v>13822</v>
      </c>
      <c r="F928" s="315" t="s">
        <v>1789</v>
      </c>
      <c r="G928" s="142" t="s">
        <v>1788</v>
      </c>
      <c r="H928" s="316" t="s">
        <v>3445</v>
      </c>
      <c r="I928" s="317">
        <v>34367</v>
      </c>
      <c r="J928" s="317">
        <v>0</v>
      </c>
      <c r="K928" s="317" t="s">
        <v>152</v>
      </c>
      <c r="L928" s="315">
        <v>10</v>
      </c>
      <c r="M928" s="315" t="s">
        <v>152</v>
      </c>
      <c r="N928" s="315" t="s">
        <v>152</v>
      </c>
      <c r="O928" s="315" t="s">
        <v>152</v>
      </c>
      <c r="P928" s="315" t="s">
        <v>12924</v>
      </c>
      <c r="Q928" s="315" t="s">
        <v>152</v>
      </c>
      <c r="R928" s="315" t="s">
        <v>152</v>
      </c>
      <c r="S928" s="315" t="s">
        <v>152</v>
      </c>
      <c r="T928" s="315" t="s">
        <v>152</v>
      </c>
      <c r="U928" s="315" t="s">
        <v>152</v>
      </c>
      <c r="V928" s="315" t="s">
        <v>152</v>
      </c>
      <c r="W928" s="142" t="s">
        <v>3537</v>
      </c>
      <c r="X928" s="142" t="s">
        <v>6492</v>
      </c>
      <c r="Y928" s="142" t="s">
        <v>152</v>
      </c>
      <c r="Z928" s="142" t="s">
        <v>3446</v>
      </c>
      <c r="AA928" s="315" t="s">
        <v>3447</v>
      </c>
      <c r="AB928" s="142" t="s">
        <v>13823</v>
      </c>
      <c r="AC928" s="142" t="s">
        <v>3446</v>
      </c>
      <c r="AD928" s="142" t="s">
        <v>3446</v>
      </c>
      <c r="AE928" s="142" t="s">
        <v>152</v>
      </c>
      <c r="AF928" s="315"/>
      <c r="AH928" s="318" t="s">
        <v>152</v>
      </c>
      <c r="AI928" s="315" t="s">
        <v>3446</v>
      </c>
      <c r="AJ928" s="315" t="s">
        <v>152</v>
      </c>
      <c r="AK928" s="142" t="s">
        <v>152</v>
      </c>
      <c r="AL928" s="142" t="s">
        <v>1787</v>
      </c>
      <c r="AM928" s="316" t="s">
        <v>3538</v>
      </c>
      <c r="AN928" s="142" t="s">
        <v>152</v>
      </c>
      <c r="AO928" s="315" t="s">
        <v>1469</v>
      </c>
      <c r="AP928" s="315" t="s">
        <v>152</v>
      </c>
      <c r="AQ928" s="316"/>
      <c r="AR928" s="142" t="s">
        <v>152</v>
      </c>
      <c r="AS928" s="315" t="s">
        <v>150</v>
      </c>
      <c r="AT928" s="142" t="s">
        <v>152</v>
      </c>
      <c r="AU928" s="316"/>
      <c r="AV928" s="317" t="s">
        <v>152</v>
      </c>
      <c r="AW928" s="142" t="s">
        <v>152</v>
      </c>
    </row>
    <row r="929" spans="1:49" s="142" customFormat="1">
      <c r="A929" s="142" t="s">
        <v>11113</v>
      </c>
      <c r="B929" s="315" t="s">
        <v>420</v>
      </c>
      <c r="C929" s="142" t="s">
        <v>3444</v>
      </c>
      <c r="D929" s="142" t="s">
        <v>3448</v>
      </c>
      <c r="E929" s="315" t="s">
        <v>13824</v>
      </c>
      <c r="F929" s="315" t="s">
        <v>1789</v>
      </c>
      <c r="G929" s="142" t="s">
        <v>1788</v>
      </c>
      <c r="H929" s="316" t="s">
        <v>3445</v>
      </c>
      <c r="I929" s="317">
        <v>38300</v>
      </c>
      <c r="J929" s="317">
        <v>0</v>
      </c>
      <c r="K929" s="317" t="s">
        <v>152</v>
      </c>
      <c r="L929" s="315">
        <v>16</v>
      </c>
      <c r="M929" s="315" t="s">
        <v>152</v>
      </c>
      <c r="N929" s="315" t="s">
        <v>152</v>
      </c>
      <c r="O929" s="315" t="s">
        <v>152</v>
      </c>
      <c r="P929" s="315" t="s">
        <v>13152</v>
      </c>
      <c r="Q929" s="315" t="s">
        <v>152</v>
      </c>
      <c r="R929" s="315" t="s">
        <v>152</v>
      </c>
      <c r="S929" s="315" t="s">
        <v>152</v>
      </c>
      <c r="T929" s="315" t="s">
        <v>152</v>
      </c>
      <c r="U929" s="315" t="s">
        <v>152</v>
      </c>
      <c r="V929" s="315" t="s">
        <v>152</v>
      </c>
      <c r="W929" s="142" t="s">
        <v>3610</v>
      </c>
      <c r="X929" s="142" t="s">
        <v>6492</v>
      </c>
      <c r="Y929" s="142" t="s">
        <v>152</v>
      </c>
      <c r="Z929" s="142" t="s">
        <v>3446</v>
      </c>
      <c r="AA929" s="315" t="s">
        <v>3447</v>
      </c>
      <c r="AB929" s="142" t="s">
        <v>13825</v>
      </c>
      <c r="AC929" s="142" t="s">
        <v>3446</v>
      </c>
      <c r="AD929" s="142" t="s">
        <v>3446</v>
      </c>
      <c r="AE929" s="142" t="s">
        <v>152</v>
      </c>
      <c r="AF929" s="315"/>
      <c r="AH929" s="318" t="s">
        <v>152</v>
      </c>
      <c r="AI929" s="315" t="s">
        <v>3446</v>
      </c>
      <c r="AJ929" s="315" t="s">
        <v>152</v>
      </c>
      <c r="AK929" s="142" t="s">
        <v>152</v>
      </c>
      <c r="AL929" s="142" t="s">
        <v>1787</v>
      </c>
      <c r="AM929" s="316" t="s">
        <v>3611</v>
      </c>
      <c r="AN929" s="142" t="s">
        <v>152</v>
      </c>
      <c r="AO929" s="315" t="s">
        <v>1469</v>
      </c>
      <c r="AP929" s="315" t="s">
        <v>152</v>
      </c>
      <c r="AQ929" s="316"/>
      <c r="AR929" s="142" t="s">
        <v>152</v>
      </c>
      <c r="AS929" s="315" t="s">
        <v>150</v>
      </c>
      <c r="AT929" s="142" t="s">
        <v>152</v>
      </c>
      <c r="AU929" s="316"/>
      <c r="AV929" s="317" t="s">
        <v>152</v>
      </c>
      <c r="AW929" s="142" t="s">
        <v>152</v>
      </c>
    </row>
    <row r="930" spans="1:49" s="142" customFormat="1">
      <c r="A930" s="142" t="s">
        <v>11038</v>
      </c>
      <c r="B930" s="315" t="s">
        <v>466</v>
      </c>
      <c r="C930" s="142" t="s">
        <v>3444</v>
      </c>
      <c r="D930" s="142" t="s">
        <v>3448</v>
      </c>
      <c r="E930" s="315" t="s">
        <v>13826</v>
      </c>
      <c r="F930" s="315" t="s">
        <v>1789</v>
      </c>
      <c r="G930" s="142" t="s">
        <v>1788</v>
      </c>
      <c r="H930" s="316" t="s">
        <v>3445</v>
      </c>
      <c r="I930" s="317">
        <v>27795</v>
      </c>
      <c r="J930" s="317">
        <v>0</v>
      </c>
      <c r="K930" s="317" t="s">
        <v>152</v>
      </c>
      <c r="L930" s="315">
        <v>15</v>
      </c>
      <c r="M930" s="315" t="s">
        <v>152</v>
      </c>
      <c r="N930" s="315" t="s">
        <v>152</v>
      </c>
      <c r="O930" s="315" t="s">
        <v>152</v>
      </c>
      <c r="P930" s="315" t="s">
        <v>13110</v>
      </c>
      <c r="Q930" s="315" t="s">
        <v>152</v>
      </c>
      <c r="R930" s="315" t="s">
        <v>152</v>
      </c>
      <c r="S930" s="315" t="s">
        <v>152</v>
      </c>
      <c r="T930" s="315" t="s">
        <v>152</v>
      </c>
      <c r="U930" s="315" t="s">
        <v>152</v>
      </c>
      <c r="V930" s="315" t="s">
        <v>152</v>
      </c>
      <c r="W930" s="142" t="s">
        <v>3670</v>
      </c>
      <c r="X930" s="142" t="s">
        <v>6492</v>
      </c>
      <c r="Y930" s="142" t="s">
        <v>152</v>
      </c>
      <c r="Z930" s="142" t="s">
        <v>3446</v>
      </c>
      <c r="AA930" s="315" t="s">
        <v>3447</v>
      </c>
      <c r="AB930" s="142" t="s">
        <v>13827</v>
      </c>
      <c r="AC930" s="142" t="s">
        <v>3446</v>
      </c>
      <c r="AD930" s="142" t="s">
        <v>3446</v>
      </c>
      <c r="AE930" s="142" t="s">
        <v>152</v>
      </c>
      <c r="AF930" s="315"/>
      <c r="AH930" s="318" t="s">
        <v>152</v>
      </c>
      <c r="AI930" s="315" t="s">
        <v>3446</v>
      </c>
      <c r="AJ930" s="315" t="s">
        <v>152</v>
      </c>
      <c r="AK930" s="142" t="s">
        <v>152</v>
      </c>
      <c r="AL930" s="142" t="s">
        <v>1787</v>
      </c>
      <c r="AM930" s="316" t="s">
        <v>3671</v>
      </c>
      <c r="AN930" s="142" t="s">
        <v>152</v>
      </c>
      <c r="AO930" s="315" t="s">
        <v>1469</v>
      </c>
      <c r="AP930" s="315" t="s">
        <v>152</v>
      </c>
      <c r="AQ930" s="316"/>
      <c r="AR930" s="142" t="s">
        <v>152</v>
      </c>
      <c r="AS930" s="315" t="s">
        <v>150</v>
      </c>
      <c r="AT930" s="142" t="s">
        <v>152</v>
      </c>
      <c r="AU930" s="316"/>
      <c r="AV930" s="317" t="s">
        <v>152</v>
      </c>
      <c r="AW930" s="142" t="s">
        <v>152</v>
      </c>
    </row>
    <row r="931" spans="1:49" s="142" customFormat="1">
      <c r="A931" s="142" t="s">
        <v>11039</v>
      </c>
      <c r="B931" s="315" t="s">
        <v>438</v>
      </c>
      <c r="C931" s="142" t="s">
        <v>3444</v>
      </c>
      <c r="D931" s="142" t="s">
        <v>3448</v>
      </c>
      <c r="E931" s="315" t="s">
        <v>13828</v>
      </c>
      <c r="F931" s="315" t="s">
        <v>1789</v>
      </c>
      <c r="G931" s="142" t="s">
        <v>150</v>
      </c>
      <c r="H931" s="316" t="s">
        <v>3445</v>
      </c>
      <c r="I931" s="317">
        <v>33192</v>
      </c>
      <c r="J931" s="317">
        <v>0</v>
      </c>
      <c r="K931" s="317" t="s">
        <v>152</v>
      </c>
      <c r="L931" s="315">
        <v>16</v>
      </c>
      <c r="M931" s="315" t="s">
        <v>152</v>
      </c>
      <c r="N931" s="315" t="s">
        <v>152</v>
      </c>
      <c r="O931" s="315" t="s">
        <v>152</v>
      </c>
      <c r="P931" s="315" t="s">
        <v>13111</v>
      </c>
      <c r="Q931" s="315" t="s">
        <v>152</v>
      </c>
      <c r="R931" s="315" t="s">
        <v>152</v>
      </c>
      <c r="S931" s="315" t="s">
        <v>152</v>
      </c>
      <c r="T931" s="315" t="s">
        <v>152</v>
      </c>
      <c r="U931" s="315" t="s">
        <v>152</v>
      </c>
      <c r="V931" s="315" t="s">
        <v>152</v>
      </c>
      <c r="W931" s="142" t="s">
        <v>3668</v>
      </c>
      <c r="X931" s="142" t="s">
        <v>6492</v>
      </c>
      <c r="Y931" s="142" t="s">
        <v>152</v>
      </c>
      <c r="Z931" s="142" t="s">
        <v>3446</v>
      </c>
      <c r="AA931" s="315" t="s">
        <v>3447</v>
      </c>
      <c r="AB931" s="142" t="s">
        <v>13829</v>
      </c>
      <c r="AC931" s="142" t="s">
        <v>3446</v>
      </c>
      <c r="AD931" s="142" t="s">
        <v>3446</v>
      </c>
      <c r="AE931" s="142" t="s">
        <v>152</v>
      </c>
      <c r="AF931" s="315"/>
      <c r="AH931" s="318" t="s">
        <v>152</v>
      </c>
      <c r="AI931" s="315" t="s">
        <v>3446</v>
      </c>
      <c r="AJ931" s="315" t="s">
        <v>152</v>
      </c>
      <c r="AK931" s="142" t="s">
        <v>152</v>
      </c>
      <c r="AL931" s="142" t="s">
        <v>1787</v>
      </c>
      <c r="AM931" s="316" t="s">
        <v>3669</v>
      </c>
      <c r="AN931" s="142" t="s">
        <v>152</v>
      </c>
      <c r="AO931" s="315" t="s">
        <v>1469</v>
      </c>
      <c r="AP931" s="315" t="s">
        <v>152</v>
      </c>
      <c r="AQ931" s="316"/>
      <c r="AR931" s="142" t="s">
        <v>152</v>
      </c>
      <c r="AS931" s="315" t="s">
        <v>150</v>
      </c>
      <c r="AT931" s="142" t="s">
        <v>152</v>
      </c>
      <c r="AU931" s="316"/>
      <c r="AV931" s="317" t="s">
        <v>152</v>
      </c>
      <c r="AW931" s="142" t="s">
        <v>152</v>
      </c>
    </row>
    <row r="932" spans="1:49" s="142" customFormat="1">
      <c r="A932" s="142" t="s">
        <v>11137</v>
      </c>
      <c r="B932" s="315" t="s">
        <v>408</v>
      </c>
      <c r="C932" s="142" t="s">
        <v>3444</v>
      </c>
      <c r="D932" s="142" t="s">
        <v>3448</v>
      </c>
      <c r="E932" s="315" t="s">
        <v>13828</v>
      </c>
      <c r="F932" s="315" t="s">
        <v>1789</v>
      </c>
      <c r="G932" s="142" t="s">
        <v>1788</v>
      </c>
      <c r="H932" s="316" t="s">
        <v>3445</v>
      </c>
      <c r="I932" s="317">
        <v>30381</v>
      </c>
      <c r="J932" s="317">
        <v>0</v>
      </c>
      <c r="K932" s="317" t="s">
        <v>152</v>
      </c>
      <c r="L932" s="315">
        <v>0</v>
      </c>
      <c r="M932" s="315" t="s">
        <v>152</v>
      </c>
      <c r="N932" s="315" t="s">
        <v>152</v>
      </c>
      <c r="O932" s="315" t="s">
        <v>152</v>
      </c>
      <c r="P932" s="315" t="s">
        <v>13166</v>
      </c>
      <c r="Q932" s="315" t="s">
        <v>152</v>
      </c>
      <c r="R932" s="315" t="s">
        <v>152</v>
      </c>
      <c r="S932" s="315" t="s">
        <v>152</v>
      </c>
      <c r="T932" s="315" t="s">
        <v>152</v>
      </c>
      <c r="U932" s="315" t="s">
        <v>152</v>
      </c>
      <c r="V932" s="315" t="s">
        <v>152</v>
      </c>
      <c r="W932" s="142" t="s">
        <v>3592</v>
      </c>
      <c r="X932" s="142" t="s">
        <v>6492</v>
      </c>
      <c r="Y932" s="142" t="s">
        <v>152</v>
      </c>
      <c r="Z932" s="142" t="s">
        <v>3446</v>
      </c>
      <c r="AA932" s="315" t="s">
        <v>3447</v>
      </c>
      <c r="AB932" s="142" t="s">
        <v>13829</v>
      </c>
      <c r="AC932" s="142" t="s">
        <v>3446</v>
      </c>
      <c r="AD932" s="142" t="s">
        <v>3446</v>
      </c>
      <c r="AE932" s="142" t="s">
        <v>152</v>
      </c>
      <c r="AF932" s="315"/>
      <c r="AH932" s="318" t="s">
        <v>152</v>
      </c>
      <c r="AI932" s="315" t="s">
        <v>3446</v>
      </c>
      <c r="AJ932" s="315" t="s">
        <v>152</v>
      </c>
      <c r="AK932" s="142" t="s">
        <v>152</v>
      </c>
      <c r="AL932" s="142" t="s">
        <v>152</v>
      </c>
      <c r="AM932" s="316" t="s">
        <v>152</v>
      </c>
      <c r="AN932" s="142" t="s">
        <v>152</v>
      </c>
      <c r="AO932" s="315" t="s">
        <v>1469</v>
      </c>
      <c r="AP932" s="315" t="s">
        <v>152</v>
      </c>
      <c r="AQ932" s="316"/>
      <c r="AR932" s="142" t="s">
        <v>152</v>
      </c>
      <c r="AS932" s="315" t="s">
        <v>150</v>
      </c>
      <c r="AT932" s="142" t="s">
        <v>152</v>
      </c>
      <c r="AU932" s="316"/>
      <c r="AV932" s="317" t="s">
        <v>152</v>
      </c>
      <c r="AW932" s="142" t="s">
        <v>152</v>
      </c>
    </row>
    <row r="933" spans="1:49" s="142" customFormat="1">
      <c r="A933" s="142" t="s">
        <v>11044</v>
      </c>
      <c r="B933" s="315" t="s">
        <v>427</v>
      </c>
      <c r="C933" s="142" t="s">
        <v>3444</v>
      </c>
      <c r="D933" s="142" t="s">
        <v>3448</v>
      </c>
      <c r="E933" s="315" t="s">
        <v>13830</v>
      </c>
      <c r="F933" s="315" t="s">
        <v>1789</v>
      </c>
      <c r="G933" s="142" t="s">
        <v>150</v>
      </c>
      <c r="H933" s="316" t="s">
        <v>3445</v>
      </c>
      <c r="I933" s="317">
        <v>36090</v>
      </c>
      <c r="J933" s="317">
        <v>0</v>
      </c>
      <c r="K933" s="317" t="s">
        <v>152</v>
      </c>
      <c r="L933" s="315">
        <v>14</v>
      </c>
      <c r="M933" s="315" t="s">
        <v>152</v>
      </c>
      <c r="N933" s="315" t="s">
        <v>152</v>
      </c>
      <c r="O933" s="315" t="s">
        <v>152</v>
      </c>
      <c r="P933" s="315" t="s">
        <v>13115</v>
      </c>
      <c r="Q933" s="315" t="s">
        <v>152</v>
      </c>
      <c r="R933" s="315" t="s">
        <v>152</v>
      </c>
      <c r="S933" s="315" t="s">
        <v>152</v>
      </c>
      <c r="T933" s="315" t="s">
        <v>152</v>
      </c>
      <c r="U933" s="315" t="s">
        <v>152</v>
      </c>
      <c r="V933" s="315" t="s">
        <v>152</v>
      </c>
      <c r="W933" s="142" t="s">
        <v>3660</v>
      </c>
      <c r="X933" s="142" t="s">
        <v>6492</v>
      </c>
      <c r="Y933" s="142" t="s">
        <v>152</v>
      </c>
      <c r="Z933" s="142" t="s">
        <v>3446</v>
      </c>
      <c r="AA933" s="315" t="s">
        <v>3447</v>
      </c>
      <c r="AB933" s="142" t="s">
        <v>13831</v>
      </c>
      <c r="AC933" s="142" t="s">
        <v>3446</v>
      </c>
      <c r="AD933" s="142" t="s">
        <v>3446</v>
      </c>
      <c r="AE933" s="142" t="s">
        <v>152</v>
      </c>
      <c r="AF933" s="315"/>
      <c r="AH933" s="318" t="s">
        <v>152</v>
      </c>
      <c r="AI933" s="315" t="s">
        <v>3446</v>
      </c>
      <c r="AJ933" s="315" t="s">
        <v>152</v>
      </c>
      <c r="AK933" s="142" t="s">
        <v>152</v>
      </c>
      <c r="AL933" s="142" t="s">
        <v>1787</v>
      </c>
      <c r="AM933" s="316" t="s">
        <v>3661</v>
      </c>
      <c r="AN933" s="142" t="s">
        <v>152</v>
      </c>
      <c r="AO933" s="315" t="s">
        <v>1469</v>
      </c>
      <c r="AP933" s="315" t="s">
        <v>152</v>
      </c>
      <c r="AQ933" s="316"/>
      <c r="AR933" s="142" t="s">
        <v>152</v>
      </c>
      <c r="AS933" s="315" t="s">
        <v>150</v>
      </c>
      <c r="AT933" s="142" t="s">
        <v>152</v>
      </c>
      <c r="AU933" s="316"/>
      <c r="AV933" s="317" t="s">
        <v>152</v>
      </c>
      <c r="AW933" s="142" t="s">
        <v>152</v>
      </c>
    </row>
    <row r="934" spans="1:49" s="142" customFormat="1">
      <c r="A934" s="142" t="s">
        <v>11135</v>
      </c>
      <c r="B934" s="315" t="s">
        <v>288</v>
      </c>
      <c r="C934" s="142" t="s">
        <v>3444</v>
      </c>
      <c r="D934" s="142" t="s">
        <v>3448</v>
      </c>
      <c r="E934" s="315" t="s">
        <v>13830</v>
      </c>
      <c r="F934" s="315" t="s">
        <v>1789</v>
      </c>
      <c r="G934" s="142" t="s">
        <v>1788</v>
      </c>
      <c r="H934" s="316" t="s">
        <v>3445</v>
      </c>
      <c r="I934" s="317">
        <v>36090</v>
      </c>
      <c r="J934" s="317">
        <v>0</v>
      </c>
      <c r="K934" s="317" t="s">
        <v>152</v>
      </c>
      <c r="L934" s="315">
        <v>0</v>
      </c>
      <c r="M934" s="315" t="s">
        <v>152</v>
      </c>
      <c r="N934" s="315" t="s">
        <v>152</v>
      </c>
      <c r="O934" s="315" t="s">
        <v>152</v>
      </c>
      <c r="P934" s="315" t="s">
        <v>13164</v>
      </c>
      <c r="Q934" s="315" t="s">
        <v>152</v>
      </c>
      <c r="R934" s="315" t="s">
        <v>152</v>
      </c>
      <c r="S934" s="315" t="s">
        <v>152</v>
      </c>
      <c r="T934" s="315" t="s">
        <v>152</v>
      </c>
      <c r="U934" s="315" t="s">
        <v>152</v>
      </c>
      <c r="V934" s="315" t="s">
        <v>152</v>
      </c>
      <c r="W934" s="142" t="s">
        <v>7424</v>
      </c>
      <c r="X934" s="142" t="s">
        <v>6492</v>
      </c>
      <c r="Y934" s="142" t="s">
        <v>152</v>
      </c>
      <c r="Z934" s="142" t="s">
        <v>3446</v>
      </c>
      <c r="AA934" s="315" t="s">
        <v>3447</v>
      </c>
      <c r="AB934" s="142" t="s">
        <v>13831</v>
      </c>
      <c r="AC934" s="142" t="s">
        <v>3446</v>
      </c>
      <c r="AD934" s="142" t="s">
        <v>3446</v>
      </c>
      <c r="AE934" s="142" t="s">
        <v>152</v>
      </c>
      <c r="AF934" s="315"/>
      <c r="AH934" s="318" t="s">
        <v>152</v>
      </c>
      <c r="AI934" s="315" t="s">
        <v>3446</v>
      </c>
      <c r="AJ934" s="315" t="s">
        <v>152</v>
      </c>
      <c r="AK934" s="142" t="s">
        <v>152</v>
      </c>
      <c r="AL934" s="142" t="s">
        <v>152</v>
      </c>
      <c r="AM934" s="316" t="s">
        <v>152</v>
      </c>
      <c r="AN934" s="142" t="s">
        <v>152</v>
      </c>
      <c r="AO934" s="315" t="s">
        <v>1469</v>
      </c>
      <c r="AP934" s="315" t="s">
        <v>152</v>
      </c>
      <c r="AQ934" s="316"/>
      <c r="AR934" s="142" t="s">
        <v>152</v>
      </c>
      <c r="AS934" s="315" t="s">
        <v>150</v>
      </c>
      <c r="AT934" s="142" t="s">
        <v>152</v>
      </c>
      <c r="AU934" s="316"/>
      <c r="AV934" s="317" t="s">
        <v>152</v>
      </c>
      <c r="AW934" s="142" t="s">
        <v>152</v>
      </c>
    </row>
    <row r="935" spans="1:49" s="142" customFormat="1">
      <c r="A935" s="142" t="s">
        <v>10302</v>
      </c>
      <c r="B935" s="315" t="s">
        <v>465</v>
      </c>
      <c r="C935" s="142" t="s">
        <v>3444</v>
      </c>
      <c r="D935" s="142" t="s">
        <v>3448</v>
      </c>
      <c r="E935" s="315" t="s">
        <v>13832</v>
      </c>
      <c r="F935" s="315" t="s">
        <v>1789</v>
      </c>
      <c r="G935" s="142" t="s">
        <v>1788</v>
      </c>
      <c r="H935" s="316" t="s">
        <v>3445</v>
      </c>
      <c r="I935" s="317">
        <v>30703</v>
      </c>
      <c r="J935" s="317">
        <v>0</v>
      </c>
      <c r="K935" s="317" t="s">
        <v>152</v>
      </c>
      <c r="L935" s="315">
        <v>8</v>
      </c>
      <c r="M935" s="315" t="s">
        <v>152</v>
      </c>
      <c r="N935" s="315" t="s">
        <v>152</v>
      </c>
      <c r="O935" s="315" t="s">
        <v>152</v>
      </c>
      <c r="P935" s="315" t="s">
        <v>12925</v>
      </c>
      <c r="Q935" s="315" t="s">
        <v>152</v>
      </c>
      <c r="R935" s="315" t="s">
        <v>152</v>
      </c>
      <c r="S935" s="315" t="s">
        <v>152</v>
      </c>
      <c r="T935" s="315" t="s">
        <v>152</v>
      </c>
      <c r="U935" s="315" t="s">
        <v>152</v>
      </c>
      <c r="V935" s="315" t="s">
        <v>152</v>
      </c>
      <c r="W935" s="142" t="s">
        <v>3535</v>
      </c>
      <c r="X935" s="142" t="s">
        <v>6492</v>
      </c>
      <c r="Y935" s="142" t="s">
        <v>152</v>
      </c>
      <c r="Z935" s="142" t="s">
        <v>3446</v>
      </c>
      <c r="AA935" s="315" t="s">
        <v>3447</v>
      </c>
      <c r="AB935" s="142" t="s">
        <v>13833</v>
      </c>
      <c r="AC935" s="142" t="s">
        <v>3446</v>
      </c>
      <c r="AD935" s="142" t="s">
        <v>3446</v>
      </c>
      <c r="AE935" s="142" t="s">
        <v>152</v>
      </c>
      <c r="AF935" s="315"/>
      <c r="AH935" s="318" t="s">
        <v>152</v>
      </c>
      <c r="AI935" s="315" t="s">
        <v>3446</v>
      </c>
      <c r="AJ935" s="315" t="s">
        <v>152</v>
      </c>
      <c r="AK935" s="142" t="s">
        <v>152</v>
      </c>
      <c r="AL935" s="142" t="s">
        <v>1787</v>
      </c>
      <c r="AM935" s="316" t="s">
        <v>3536</v>
      </c>
      <c r="AN935" s="142" t="s">
        <v>152</v>
      </c>
      <c r="AO935" s="315" t="s">
        <v>1469</v>
      </c>
      <c r="AP935" s="315" t="s">
        <v>152</v>
      </c>
      <c r="AQ935" s="316"/>
      <c r="AR935" s="142" t="s">
        <v>152</v>
      </c>
      <c r="AS935" s="315" t="s">
        <v>150</v>
      </c>
      <c r="AT935" s="142" t="s">
        <v>152</v>
      </c>
      <c r="AU935" s="316"/>
      <c r="AV935" s="317" t="s">
        <v>152</v>
      </c>
      <c r="AW935" s="142" t="s">
        <v>152</v>
      </c>
    </row>
    <row r="936" spans="1:49" s="142" customFormat="1">
      <c r="A936" s="142" t="s">
        <v>11075</v>
      </c>
      <c r="B936" s="315" t="s">
        <v>399</v>
      </c>
      <c r="C936" s="142" t="s">
        <v>3444</v>
      </c>
      <c r="D936" s="142" t="s">
        <v>3448</v>
      </c>
      <c r="E936" s="315" t="s">
        <v>13834</v>
      </c>
      <c r="F936" s="315" t="s">
        <v>1789</v>
      </c>
      <c r="G936" s="142" t="s">
        <v>1788</v>
      </c>
      <c r="H936" s="316" t="s">
        <v>3445</v>
      </c>
      <c r="I936" s="317">
        <v>36091</v>
      </c>
      <c r="J936" s="317">
        <v>0</v>
      </c>
      <c r="K936" s="317" t="s">
        <v>152</v>
      </c>
      <c r="L936" s="315">
        <v>7</v>
      </c>
      <c r="M936" s="315" t="s">
        <v>152</v>
      </c>
      <c r="N936" s="315" t="s">
        <v>152</v>
      </c>
      <c r="O936" s="315" t="s">
        <v>152</v>
      </c>
      <c r="P936" s="315" t="s">
        <v>13131</v>
      </c>
      <c r="Q936" s="315" t="s">
        <v>152</v>
      </c>
      <c r="R936" s="315" t="s">
        <v>152</v>
      </c>
      <c r="S936" s="315" t="s">
        <v>152</v>
      </c>
      <c r="T936" s="315" t="s">
        <v>152</v>
      </c>
      <c r="U936" s="315" t="s">
        <v>152</v>
      </c>
      <c r="V936" s="315" t="s">
        <v>152</v>
      </c>
      <c r="W936" s="142" t="s">
        <v>3634</v>
      </c>
      <c r="X936" s="142" t="s">
        <v>6492</v>
      </c>
      <c r="Y936" s="142" t="s">
        <v>152</v>
      </c>
      <c r="Z936" s="142" t="s">
        <v>3446</v>
      </c>
      <c r="AA936" s="315" t="s">
        <v>3447</v>
      </c>
      <c r="AB936" s="142" t="s">
        <v>13835</v>
      </c>
      <c r="AC936" s="142" t="s">
        <v>3446</v>
      </c>
      <c r="AD936" s="142" t="s">
        <v>3446</v>
      </c>
      <c r="AE936" s="142" t="s">
        <v>152</v>
      </c>
      <c r="AF936" s="315"/>
      <c r="AH936" s="318" t="s">
        <v>152</v>
      </c>
      <c r="AI936" s="315" t="s">
        <v>3446</v>
      </c>
      <c r="AJ936" s="315" t="s">
        <v>152</v>
      </c>
      <c r="AK936" s="142" t="s">
        <v>152</v>
      </c>
      <c r="AL936" s="142" t="s">
        <v>1787</v>
      </c>
      <c r="AM936" s="316" t="s">
        <v>3635</v>
      </c>
      <c r="AN936" s="142" t="s">
        <v>152</v>
      </c>
      <c r="AO936" s="315" t="s">
        <v>1469</v>
      </c>
      <c r="AP936" s="315" t="s">
        <v>152</v>
      </c>
      <c r="AQ936" s="316"/>
      <c r="AR936" s="142" t="s">
        <v>152</v>
      </c>
      <c r="AS936" s="315" t="s">
        <v>150</v>
      </c>
      <c r="AT936" s="142" t="s">
        <v>152</v>
      </c>
      <c r="AU936" s="316"/>
      <c r="AV936" s="317" t="s">
        <v>152</v>
      </c>
      <c r="AW936" s="142" t="s">
        <v>152</v>
      </c>
    </row>
    <row r="937" spans="1:49" s="142" customFormat="1">
      <c r="A937" s="142" t="s">
        <v>10303</v>
      </c>
      <c r="B937" s="315" t="s">
        <v>386</v>
      </c>
      <c r="C937" s="142" t="s">
        <v>3444</v>
      </c>
      <c r="D937" s="142" t="s">
        <v>3448</v>
      </c>
      <c r="E937" s="315" t="s">
        <v>13836</v>
      </c>
      <c r="F937" s="315" t="s">
        <v>1789</v>
      </c>
      <c r="G937" s="142" t="s">
        <v>150</v>
      </c>
      <c r="H937" s="316" t="s">
        <v>3445</v>
      </c>
      <c r="I937" s="317">
        <v>40723</v>
      </c>
      <c r="J937" s="317">
        <v>0</v>
      </c>
      <c r="K937" s="317" t="s">
        <v>152</v>
      </c>
      <c r="L937" s="315">
        <v>12</v>
      </c>
      <c r="M937" s="315" t="s">
        <v>152</v>
      </c>
      <c r="N937" s="315" t="s">
        <v>152</v>
      </c>
      <c r="O937" s="315" t="s">
        <v>152</v>
      </c>
      <c r="P937" s="315" t="s">
        <v>12926</v>
      </c>
      <c r="Q937" s="315" t="s">
        <v>152</v>
      </c>
      <c r="R937" s="315" t="s">
        <v>152</v>
      </c>
      <c r="S937" s="315" t="s">
        <v>152</v>
      </c>
      <c r="T937" s="315" t="s">
        <v>152</v>
      </c>
      <c r="U937" s="315" t="s">
        <v>152</v>
      </c>
      <c r="V937" s="315" t="s">
        <v>152</v>
      </c>
      <c r="W937" s="142" t="s">
        <v>3533</v>
      </c>
      <c r="X937" s="142" t="s">
        <v>6492</v>
      </c>
      <c r="Y937" s="142" t="s">
        <v>152</v>
      </c>
      <c r="Z937" s="142" t="s">
        <v>3446</v>
      </c>
      <c r="AA937" s="315" t="s">
        <v>3447</v>
      </c>
      <c r="AB937" s="142" t="s">
        <v>13837</v>
      </c>
      <c r="AC937" s="142" t="s">
        <v>3446</v>
      </c>
      <c r="AD937" s="142" t="s">
        <v>3446</v>
      </c>
      <c r="AE937" s="142" t="s">
        <v>152</v>
      </c>
      <c r="AF937" s="315"/>
      <c r="AH937" s="318" t="s">
        <v>152</v>
      </c>
      <c r="AI937" s="315" t="s">
        <v>3446</v>
      </c>
      <c r="AJ937" s="315" t="s">
        <v>152</v>
      </c>
      <c r="AK937" s="142" t="s">
        <v>152</v>
      </c>
      <c r="AL937" s="142" t="s">
        <v>1787</v>
      </c>
      <c r="AM937" s="316" t="s">
        <v>3534</v>
      </c>
      <c r="AN937" s="142" t="s">
        <v>152</v>
      </c>
      <c r="AO937" s="315" t="s">
        <v>1469</v>
      </c>
      <c r="AP937" s="315" t="s">
        <v>152</v>
      </c>
      <c r="AQ937" s="316"/>
      <c r="AR937" s="142" t="s">
        <v>152</v>
      </c>
      <c r="AS937" s="315" t="s">
        <v>150</v>
      </c>
      <c r="AT937" s="142" t="s">
        <v>152</v>
      </c>
      <c r="AU937" s="316"/>
      <c r="AV937" s="317" t="s">
        <v>152</v>
      </c>
      <c r="AW937" s="142" t="s">
        <v>152</v>
      </c>
    </row>
    <row r="938" spans="1:49" s="142" customFormat="1">
      <c r="A938" s="142" t="s">
        <v>10326</v>
      </c>
      <c r="B938" s="315" t="s">
        <v>463</v>
      </c>
      <c r="C938" s="142" t="s">
        <v>3444</v>
      </c>
      <c r="D938" s="142" t="s">
        <v>3448</v>
      </c>
      <c r="E938" s="315" t="s">
        <v>13836</v>
      </c>
      <c r="F938" s="315" t="s">
        <v>1789</v>
      </c>
      <c r="G938" s="142" t="s">
        <v>1788</v>
      </c>
      <c r="H938" s="316" t="s">
        <v>3445</v>
      </c>
      <c r="I938" s="317">
        <v>41262</v>
      </c>
      <c r="J938" s="317">
        <v>0</v>
      </c>
      <c r="K938" s="317" t="s">
        <v>152</v>
      </c>
      <c r="L938" s="315">
        <v>0</v>
      </c>
      <c r="M938" s="315" t="s">
        <v>152</v>
      </c>
      <c r="N938" s="315" t="s">
        <v>152</v>
      </c>
      <c r="O938" s="315" t="s">
        <v>152</v>
      </c>
      <c r="P938" s="315" t="s">
        <v>12939</v>
      </c>
      <c r="Q938" s="315" t="s">
        <v>152</v>
      </c>
      <c r="R938" s="315" t="s">
        <v>152</v>
      </c>
      <c r="S938" s="315" t="s">
        <v>152</v>
      </c>
      <c r="T938" s="315" t="s">
        <v>152</v>
      </c>
      <c r="U938" s="315" t="s">
        <v>152</v>
      </c>
      <c r="V938" s="315" t="s">
        <v>152</v>
      </c>
      <c r="W938" s="142" t="s">
        <v>7421</v>
      </c>
      <c r="X938" s="142" t="s">
        <v>6493</v>
      </c>
      <c r="Y938" s="142" t="s">
        <v>152</v>
      </c>
      <c r="Z938" s="142" t="s">
        <v>3446</v>
      </c>
      <c r="AA938" s="315" t="s">
        <v>3447</v>
      </c>
      <c r="AB938" s="142" t="s">
        <v>13837</v>
      </c>
      <c r="AC938" s="142" t="s">
        <v>3446</v>
      </c>
      <c r="AD938" s="142" t="s">
        <v>3446</v>
      </c>
      <c r="AE938" s="142" t="s">
        <v>152</v>
      </c>
      <c r="AF938" s="315"/>
      <c r="AH938" s="318" t="s">
        <v>152</v>
      </c>
      <c r="AI938" s="315" t="s">
        <v>3446</v>
      </c>
      <c r="AJ938" s="315" t="s">
        <v>152</v>
      </c>
      <c r="AK938" s="142" t="s">
        <v>152</v>
      </c>
      <c r="AL938" s="142" t="s">
        <v>152</v>
      </c>
      <c r="AM938" s="316" t="s">
        <v>152</v>
      </c>
      <c r="AN938" s="142" t="s">
        <v>152</v>
      </c>
      <c r="AO938" s="315" t="s">
        <v>1469</v>
      </c>
      <c r="AP938" s="315" t="s">
        <v>152</v>
      </c>
      <c r="AQ938" s="316"/>
      <c r="AR938" s="142" t="s">
        <v>152</v>
      </c>
      <c r="AS938" s="315" t="s">
        <v>150</v>
      </c>
      <c r="AT938" s="142" t="s">
        <v>152</v>
      </c>
      <c r="AU938" s="316"/>
      <c r="AV938" s="317" t="s">
        <v>152</v>
      </c>
      <c r="AW938" s="142" t="s">
        <v>152</v>
      </c>
    </row>
    <row r="939" spans="1:49" s="142" customFormat="1">
      <c r="A939" s="142" t="s">
        <v>11077</v>
      </c>
      <c r="B939" s="315" t="s">
        <v>415</v>
      </c>
      <c r="C939" s="142" t="s">
        <v>3444</v>
      </c>
      <c r="D939" s="142" t="s">
        <v>3448</v>
      </c>
      <c r="E939" s="315" t="s">
        <v>13838</v>
      </c>
      <c r="F939" s="315" t="s">
        <v>1789</v>
      </c>
      <c r="G939" s="142" t="s">
        <v>1788</v>
      </c>
      <c r="H939" s="316" t="s">
        <v>3445</v>
      </c>
      <c r="I939" s="317">
        <v>39107</v>
      </c>
      <c r="J939" s="317">
        <v>0</v>
      </c>
      <c r="K939" s="317" t="s">
        <v>152</v>
      </c>
      <c r="L939" s="315">
        <v>7</v>
      </c>
      <c r="M939" s="315" t="s">
        <v>152</v>
      </c>
      <c r="N939" s="315" t="s">
        <v>152</v>
      </c>
      <c r="O939" s="315" t="s">
        <v>152</v>
      </c>
      <c r="P939" s="315" t="s">
        <v>13133</v>
      </c>
      <c r="Q939" s="315" t="s">
        <v>152</v>
      </c>
      <c r="R939" s="315" t="s">
        <v>152</v>
      </c>
      <c r="S939" s="315" t="s">
        <v>152</v>
      </c>
      <c r="T939" s="315" t="s">
        <v>152</v>
      </c>
      <c r="U939" s="315" t="s">
        <v>152</v>
      </c>
      <c r="V939" s="315" t="s">
        <v>152</v>
      </c>
      <c r="W939" s="142" t="s">
        <v>3630</v>
      </c>
      <c r="X939" s="142" t="s">
        <v>6493</v>
      </c>
      <c r="Y939" s="142" t="s">
        <v>152</v>
      </c>
      <c r="Z939" s="142" t="s">
        <v>3446</v>
      </c>
      <c r="AA939" s="315" t="s">
        <v>3447</v>
      </c>
      <c r="AB939" s="142" t="s">
        <v>13839</v>
      </c>
      <c r="AC939" s="142" t="s">
        <v>3446</v>
      </c>
      <c r="AD939" s="142" t="s">
        <v>3446</v>
      </c>
      <c r="AE939" s="142" t="s">
        <v>152</v>
      </c>
      <c r="AF939" s="315"/>
      <c r="AH939" s="318" t="s">
        <v>152</v>
      </c>
      <c r="AI939" s="315" t="s">
        <v>3446</v>
      </c>
      <c r="AJ939" s="315" t="s">
        <v>152</v>
      </c>
      <c r="AK939" s="142" t="s">
        <v>152</v>
      </c>
      <c r="AL939" s="142" t="s">
        <v>1787</v>
      </c>
      <c r="AM939" s="316" t="s">
        <v>3631</v>
      </c>
      <c r="AN939" s="142" t="s">
        <v>152</v>
      </c>
      <c r="AO939" s="315" t="s">
        <v>1469</v>
      </c>
      <c r="AP939" s="315" t="s">
        <v>152</v>
      </c>
      <c r="AQ939" s="316"/>
      <c r="AR939" s="142" t="s">
        <v>152</v>
      </c>
      <c r="AS939" s="315" t="s">
        <v>150</v>
      </c>
      <c r="AT939" s="142" t="s">
        <v>152</v>
      </c>
      <c r="AU939" s="316"/>
      <c r="AV939" s="317" t="s">
        <v>152</v>
      </c>
      <c r="AW939" s="142" t="s">
        <v>152</v>
      </c>
    </row>
    <row r="940" spans="1:49" s="142" customFormat="1">
      <c r="A940" s="142" t="s">
        <v>11041</v>
      </c>
      <c r="B940" s="315" t="s">
        <v>424</v>
      </c>
      <c r="C940" s="142" t="s">
        <v>3444</v>
      </c>
      <c r="D940" s="142" t="s">
        <v>3448</v>
      </c>
      <c r="E940" s="315" t="s">
        <v>13840</v>
      </c>
      <c r="F940" s="315" t="s">
        <v>1789</v>
      </c>
      <c r="G940" s="142" t="s">
        <v>1788</v>
      </c>
      <c r="H940" s="316" t="s">
        <v>3445</v>
      </c>
      <c r="I940" s="317">
        <v>33266</v>
      </c>
      <c r="J940" s="317">
        <v>0</v>
      </c>
      <c r="K940" s="317" t="s">
        <v>152</v>
      </c>
      <c r="L940" s="315">
        <v>8</v>
      </c>
      <c r="M940" s="315" t="s">
        <v>152</v>
      </c>
      <c r="N940" s="315" t="s">
        <v>152</v>
      </c>
      <c r="O940" s="315" t="s">
        <v>152</v>
      </c>
      <c r="P940" s="315" t="s">
        <v>13113</v>
      </c>
      <c r="Q940" s="315" t="s">
        <v>152</v>
      </c>
      <c r="R940" s="315" t="s">
        <v>152</v>
      </c>
      <c r="S940" s="315" t="s">
        <v>152</v>
      </c>
      <c r="T940" s="315" t="s">
        <v>152</v>
      </c>
      <c r="U940" s="315" t="s">
        <v>152</v>
      </c>
      <c r="V940" s="315" t="s">
        <v>152</v>
      </c>
      <c r="W940" s="142" t="s">
        <v>3662</v>
      </c>
      <c r="X940" s="142" t="s">
        <v>6492</v>
      </c>
      <c r="Y940" s="142" t="s">
        <v>152</v>
      </c>
      <c r="Z940" s="142" t="s">
        <v>3446</v>
      </c>
      <c r="AA940" s="315" t="s">
        <v>3447</v>
      </c>
      <c r="AB940" s="142" t="s">
        <v>13841</v>
      </c>
      <c r="AC940" s="142" t="s">
        <v>3446</v>
      </c>
      <c r="AD940" s="142" t="s">
        <v>3446</v>
      </c>
      <c r="AE940" s="142" t="s">
        <v>152</v>
      </c>
      <c r="AF940" s="315"/>
      <c r="AH940" s="318" t="s">
        <v>152</v>
      </c>
      <c r="AI940" s="315" t="s">
        <v>3446</v>
      </c>
      <c r="AJ940" s="315" t="s">
        <v>152</v>
      </c>
      <c r="AK940" s="142" t="s">
        <v>152</v>
      </c>
      <c r="AL940" s="142" t="s">
        <v>1787</v>
      </c>
      <c r="AM940" s="316" t="s">
        <v>3663</v>
      </c>
      <c r="AN940" s="142" t="s">
        <v>152</v>
      </c>
      <c r="AO940" s="315" t="s">
        <v>1469</v>
      </c>
      <c r="AP940" s="315" t="s">
        <v>152</v>
      </c>
      <c r="AQ940" s="316"/>
      <c r="AR940" s="142" t="s">
        <v>152</v>
      </c>
      <c r="AS940" s="315" t="s">
        <v>150</v>
      </c>
      <c r="AT940" s="142" t="s">
        <v>152</v>
      </c>
      <c r="AU940" s="316"/>
      <c r="AV940" s="317" t="s">
        <v>152</v>
      </c>
      <c r="AW940" s="142" t="s">
        <v>152</v>
      </c>
    </row>
    <row r="941" spans="1:49" s="142" customFormat="1">
      <c r="A941" s="142" t="s">
        <v>11112</v>
      </c>
      <c r="B941" s="315" t="s">
        <v>406</v>
      </c>
      <c r="C941" s="142" t="s">
        <v>3444</v>
      </c>
      <c r="D941" s="142" t="s">
        <v>3448</v>
      </c>
      <c r="E941" s="315" t="s">
        <v>13842</v>
      </c>
      <c r="F941" s="315" t="s">
        <v>1789</v>
      </c>
      <c r="G941" s="142" t="s">
        <v>1788</v>
      </c>
      <c r="H941" s="316" t="s">
        <v>3445</v>
      </c>
      <c r="I941" s="317">
        <v>39323</v>
      </c>
      <c r="J941" s="317">
        <v>0</v>
      </c>
      <c r="K941" s="317" t="s">
        <v>152</v>
      </c>
      <c r="L941" s="315">
        <v>12</v>
      </c>
      <c r="M941" s="315" t="s">
        <v>152</v>
      </c>
      <c r="N941" s="315" t="s">
        <v>152</v>
      </c>
      <c r="O941" s="315" t="s">
        <v>152</v>
      </c>
      <c r="P941" s="315" t="s">
        <v>13151</v>
      </c>
      <c r="Q941" s="315" t="s">
        <v>152</v>
      </c>
      <c r="R941" s="315" t="s">
        <v>152</v>
      </c>
      <c r="S941" s="315" t="s">
        <v>152</v>
      </c>
      <c r="T941" s="315" t="s">
        <v>152</v>
      </c>
      <c r="U941" s="315" t="s">
        <v>152</v>
      </c>
      <c r="V941" s="315" t="s">
        <v>152</v>
      </c>
      <c r="W941" s="142" t="s">
        <v>3612</v>
      </c>
      <c r="X941" s="142" t="s">
        <v>6492</v>
      </c>
      <c r="Y941" s="142" t="s">
        <v>152</v>
      </c>
      <c r="Z941" s="142" t="s">
        <v>3446</v>
      </c>
      <c r="AA941" s="315" t="s">
        <v>3447</v>
      </c>
      <c r="AB941" s="142" t="s">
        <v>13843</v>
      </c>
      <c r="AC941" s="142" t="s">
        <v>3446</v>
      </c>
      <c r="AD941" s="142" t="s">
        <v>3446</v>
      </c>
      <c r="AE941" s="142" t="s">
        <v>152</v>
      </c>
      <c r="AF941" s="315"/>
      <c r="AH941" s="318" t="s">
        <v>152</v>
      </c>
      <c r="AI941" s="315" t="s">
        <v>3446</v>
      </c>
      <c r="AJ941" s="315" t="s">
        <v>152</v>
      </c>
      <c r="AK941" s="142" t="s">
        <v>152</v>
      </c>
      <c r="AL941" s="142" t="s">
        <v>1787</v>
      </c>
      <c r="AM941" s="316" t="s">
        <v>3613</v>
      </c>
      <c r="AN941" s="142" t="s">
        <v>152</v>
      </c>
      <c r="AO941" s="315" t="s">
        <v>1469</v>
      </c>
      <c r="AP941" s="315" t="s">
        <v>152</v>
      </c>
      <c r="AQ941" s="316"/>
      <c r="AR941" s="142" t="s">
        <v>152</v>
      </c>
      <c r="AS941" s="315" t="s">
        <v>150</v>
      </c>
      <c r="AT941" s="142" t="s">
        <v>152</v>
      </c>
      <c r="AU941" s="316"/>
      <c r="AV941" s="317" t="s">
        <v>152</v>
      </c>
      <c r="AW941" s="142" t="s">
        <v>152</v>
      </c>
    </row>
    <row r="942" spans="1:49" s="142" customFormat="1">
      <c r="A942" s="142" t="s">
        <v>11140</v>
      </c>
      <c r="B942" s="315" t="s">
        <v>462</v>
      </c>
      <c r="C942" s="142" t="s">
        <v>3444</v>
      </c>
      <c r="D942" s="142" t="s">
        <v>3448</v>
      </c>
      <c r="E942" s="315" t="s">
        <v>13842</v>
      </c>
      <c r="F942" s="315" t="s">
        <v>1789</v>
      </c>
      <c r="G942" s="142" t="s">
        <v>1788</v>
      </c>
      <c r="H942" s="316" t="s">
        <v>3445</v>
      </c>
      <c r="I942" s="317">
        <v>35634</v>
      </c>
      <c r="J942" s="317">
        <v>0</v>
      </c>
      <c r="K942" s="317" t="s">
        <v>152</v>
      </c>
      <c r="L942" s="315">
        <v>4</v>
      </c>
      <c r="M942" s="315" t="s">
        <v>152</v>
      </c>
      <c r="N942" s="315" t="s">
        <v>152</v>
      </c>
      <c r="O942" s="315" t="s">
        <v>152</v>
      </c>
      <c r="P942" s="315" t="s">
        <v>13169</v>
      </c>
      <c r="Q942" s="315" t="s">
        <v>152</v>
      </c>
      <c r="R942" s="315" t="s">
        <v>152</v>
      </c>
      <c r="S942" s="315" t="s">
        <v>152</v>
      </c>
      <c r="T942" s="315" t="s">
        <v>152</v>
      </c>
      <c r="U942" s="315" t="s">
        <v>152</v>
      </c>
      <c r="V942" s="315" t="s">
        <v>152</v>
      </c>
      <c r="W942" s="142" t="s">
        <v>11141</v>
      </c>
      <c r="X942" s="142" t="s">
        <v>6492</v>
      </c>
      <c r="Y942" s="142" t="s">
        <v>152</v>
      </c>
      <c r="Z942" s="142" t="s">
        <v>3446</v>
      </c>
      <c r="AA942" s="315" t="s">
        <v>3447</v>
      </c>
      <c r="AB942" s="142" t="s">
        <v>13843</v>
      </c>
      <c r="AC942" s="142" t="s">
        <v>3446</v>
      </c>
      <c r="AD942" s="142" t="s">
        <v>3446</v>
      </c>
      <c r="AE942" s="142" t="s">
        <v>152</v>
      </c>
      <c r="AF942" s="315"/>
      <c r="AH942" s="318" t="s">
        <v>152</v>
      </c>
      <c r="AI942" s="315" t="s">
        <v>3446</v>
      </c>
      <c r="AJ942" s="315" t="s">
        <v>152</v>
      </c>
      <c r="AK942" s="142" t="s">
        <v>152</v>
      </c>
      <c r="AL942" s="142" t="s">
        <v>152</v>
      </c>
      <c r="AM942" s="316" t="s">
        <v>152</v>
      </c>
      <c r="AN942" s="142" t="s">
        <v>152</v>
      </c>
      <c r="AO942" s="315" t="s">
        <v>1469</v>
      </c>
      <c r="AP942" s="315" t="s">
        <v>152</v>
      </c>
      <c r="AQ942" s="316"/>
      <c r="AR942" s="142" t="s">
        <v>152</v>
      </c>
      <c r="AS942" s="315" t="s">
        <v>150</v>
      </c>
      <c r="AT942" s="142" t="s">
        <v>152</v>
      </c>
      <c r="AU942" s="316"/>
      <c r="AV942" s="317" t="s">
        <v>152</v>
      </c>
      <c r="AW942" s="142" t="s">
        <v>152</v>
      </c>
    </row>
    <row r="943" spans="1:49" s="142" customFormat="1">
      <c r="A943" s="142" t="s">
        <v>11116</v>
      </c>
      <c r="B943" s="315" t="s">
        <v>426</v>
      </c>
      <c r="C943" s="142" t="s">
        <v>3444</v>
      </c>
      <c r="D943" s="142" t="s">
        <v>3448</v>
      </c>
      <c r="E943" s="315" t="s">
        <v>13844</v>
      </c>
      <c r="F943" s="315" t="s">
        <v>1789</v>
      </c>
      <c r="G943" s="142" t="s">
        <v>1788</v>
      </c>
      <c r="H943" s="316" t="s">
        <v>3445</v>
      </c>
      <c r="I943" s="317">
        <v>46217</v>
      </c>
      <c r="J943" s="317">
        <v>0</v>
      </c>
      <c r="K943" s="317" t="s">
        <v>152</v>
      </c>
      <c r="L943" s="315">
        <v>8</v>
      </c>
      <c r="M943" s="315" t="s">
        <v>152</v>
      </c>
      <c r="N943" s="315" t="s">
        <v>152</v>
      </c>
      <c r="O943" s="315" t="s">
        <v>152</v>
      </c>
      <c r="P943" s="315" t="s">
        <v>13155</v>
      </c>
      <c r="Q943" s="315" t="s">
        <v>152</v>
      </c>
      <c r="R943" s="315" t="s">
        <v>152</v>
      </c>
      <c r="S943" s="315" t="s">
        <v>152</v>
      </c>
      <c r="T943" s="315" t="s">
        <v>152</v>
      </c>
      <c r="U943" s="315" t="s">
        <v>152</v>
      </c>
      <c r="V943" s="315" t="s">
        <v>152</v>
      </c>
      <c r="W943" s="142" t="s">
        <v>3604</v>
      </c>
      <c r="X943" s="142" t="s">
        <v>6492</v>
      </c>
      <c r="Y943" s="142" t="s">
        <v>152</v>
      </c>
      <c r="Z943" s="142" t="s">
        <v>3446</v>
      </c>
      <c r="AA943" s="315" t="s">
        <v>3447</v>
      </c>
      <c r="AB943" s="142" t="s">
        <v>13845</v>
      </c>
      <c r="AC943" s="142" t="s">
        <v>3446</v>
      </c>
      <c r="AD943" s="142" t="s">
        <v>3446</v>
      </c>
      <c r="AE943" s="142" t="s">
        <v>152</v>
      </c>
      <c r="AF943" s="315"/>
      <c r="AH943" s="318" t="s">
        <v>152</v>
      </c>
      <c r="AI943" s="315" t="s">
        <v>3446</v>
      </c>
      <c r="AJ943" s="315" t="s">
        <v>152</v>
      </c>
      <c r="AK943" s="142" t="s">
        <v>152</v>
      </c>
      <c r="AL943" s="142" t="s">
        <v>1787</v>
      </c>
      <c r="AM943" s="316" t="s">
        <v>3605</v>
      </c>
      <c r="AN943" s="142" t="s">
        <v>152</v>
      </c>
      <c r="AO943" s="315" t="s">
        <v>1469</v>
      </c>
      <c r="AP943" s="315" t="s">
        <v>152</v>
      </c>
      <c r="AQ943" s="316"/>
      <c r="AR943" s="142" t="s">
        <v>152</v>
      </c>
      <c r="AS943" s="315" t="s">
        <v>150</v>
      </c>
      <c r="AT943" s="142" t="s">
        <v>152</v>
      </c>
      <c r="AU943" s="316"/>
      <c r="AV943" s="317" t="s">
        <v>152</v>
      </c>
      <c r="AW943" s="142" t="s">
        <v>152</v>
      </c>
    </row>
    <row r="944" spans="1:49" s="142" customFormat="1">
      <c r="A944" s="142" t="s">
        <v>8734</v>
      </c>
      <c r="B944" s="315" t="s">
        <v>290</v>
      </c>
      <c r="C944" s="142" t="s">
        <v>3444</v>
      </c>
      <c r="D944" s="142" t="s">
        <v>3448</v>
      </c>
      <c r="E944" s="315" t="s">
        <v>13846</v>
      </c>
      <c r="F944" s="315" t="s">
        <v>1789</v>
      </c>
      <c r="G944" s="142" t="s">
        <v>1788</v>
      </c>
      <c r="H944" s="316" t="s">
        <v>3445</v>
      </c>
      <c r="I944" s="317">
        <v>16274</v>
      </c>
      <c r="J944" s="317">
        <v>0</v>
      </c>
      <c r="K944" s="317" t="s">
        <v>152</v>
      </c>
      <c r="L944" s="315">
        <v>64</v>
      </c>
      <c r="M944" s="315" t="s">
        <v>152</v>
      </c>
      <c r="N944" s="315" t="s">
        <v>152</v>
      </c>
      <c r="O944" s="315" t="s">
        <v>152</v>
      </c>
      <c r="P944" s="315" t="s">
        <v>12505</v>
      </c>
      <c r="Q944" s="315" t="s">
        <v>152</v>
      </c>
      <c r="R944" s="315" t="s">
        <v>152</v>
      </c>
      <c r="S944" s="315" t="s">
        <v>152</v>
      </c>
      <c r="T944" s="315" t="s">
        <v>152</v>
      </c>
      <c r="U944" s="315" t="s">
        <v>152</v>
      </c>
      <c r="V944" s="315" t="s">
        <v>152</v>
      </c>
      <c r="W944" s="142" t="s">
        <v>3478</v>
      </c>
      <c r="X944" s="142" t="s">
        <v>6492</v>
      </c>
      <c r="Y944" s="142" t="s">
        <v>152</v>
      </c>
      <c r="Z944" s="142" t="s">
        <v>3446</v>
      </c>
      <c r="AA944" s="315" t="s">
        <v>3447</v>
      </c>
      <c r="AB944" s="142" t="s">
        <v>13847</v>
      </c>
      <c r="AC944" s="142" t="s">
        <v>3446</v>
      </c>
      <c r="AD944" s="142" t="s">
        <v>3446</v>
      </c>
      <c r="AE944" s="142" t="s">
        <v>152</v>
      </c>
      <c r="AF944" s="315"/>
      <c r="AH944" s="318" t="s">
        <v>152</v>
      </c>
      <c r="AI944" s="315" t="s">
        <v>3446</v>
      </c>
      <c r="AJ944" s="315" t="s">
        <v>152</v>
      </c>
      <c r="AK944" s="142" t="s">
        <v>3056</v>
      </c>
      <c r="AL944" s="142" t="s">
        <v>1787</v>
      </c>
      <c r="AM944" s="316" t="s">
        <v>3479</v>
      </c>
      <c r="AN944" s="142" t="s">
        <v>152</v>
      </c>
      <c r="AO944" s="315" t="s">
        <v>1469</v>
      </c>
      <c r="AP944" s="315" t="s">
        <v>152</v>
      </c>
      <c r="AQ944" s="316"/>
      <c r="AR944" s="142" t="s">
        <v>152</v>
      </c>
      <c r="AS944" s="315" t="s">
        <v>150</v>
      </c>
      <c r="AT944" s="142" t="s">
        <v>152</v>
      </c>
      <c r="AU944" s="316"/>
      <c r="AV944" s="317" t="s">
        <v>152</v>
      </c>
      <c r="AW944" s="142" t="s">
        <v>152</v>
      </c>
    </row>
    <row r="945" spans="1:49" s="142" customFormat="1">
      <c r="A945" s="142" t="s">
        <v>11878</v>
      </c>
      <c r="B945" s="315" t="s">
        <v>4743</v>
      </c>
      <c r="C945" s="142" t="s">
        <v>3444</v>
      </c>
      <c r="D945" s="142" t="s">
        <v>3448</v>
      </c>
      <c r="E945" s="315" t="s">
        <v>13848</v>
      </c>
      <c r="F945" s="315" t="s">
        <v>1789</v>
      </c>
      <c r="G945" s="142" t="s">
        <v>1788</v>
      </c>
      <c r="H945" s="316" t="s">
        <v>3445</v>
      </c>
      <c r="I945" s="317">
        <v>15815</v>
      </c>
      <c r="J945" s="317">
        <v>0</v>
      </c>
      <c r="K945" s="317" t="s">
        <v>152</v>
      </c>
      <c r="L945" s="315">
        <v>0</v>
      </c>
      <c r="M945" s="315" t="s">
        <v>152</v>
      </c>
      <c r="N945" s="315" t="s">
        <v>152</v>
      </c>
      <c r="O945" s="315" t="s">
        <v>152</v>
      </c>
      <c r="P945" s="315" t="s">
        <v>13363</v>
      </c>
      <c r="Q945" s="315" t="s">
        <v>152</v>
      </c>
      <c r="R945" s="315" t="s">
        <v>152</v>
      </c>
      <c r="S945" s="315" t="s">
        <v>152</v>
      </c>
      <c r="T945" s="315" t="s">
        <v>152</v>
      </c>
      <c r="U945" s="315" t="s">
        <v>152</v>
      </c>
      <c r="V945" s="315" t="s">
        <v>152</v>
      </c>
      <c r="W945" s="142" t="s">
        <v>5246</v>
      </c>
      <c r="X945" s="142" t="s">
        <v>6492</v>
      </c>
      <c r="Y945" s="142" t="s">
        <v>152</v>
      </c>
      <c r="Z945" s="142" t="s">
        <v>3446</v>
      </c>
      <c r="AA945" s="315" t="s">
        <v>3447</v>
      </c>
      <c r="AB945" s="142" t="s">
        <v>13849</v>
      </c>
      <c r="AC945" s="142" t="s">
        <v>3446</v>
      </c>
      <c r="AD945" s="142" t="s">
        <v>3446</v>
      </c>
      <c r="AE945" s="142" t="s">
        <v>152</v>
      </c>
      <c r="AF945" s="315"/>
      <c r="AH945" s="318" t="s">
        <v>152</v>
      </c>
      <c r="AI945" s="315" t="s">
        <v>3446</v>
      </c>
      <c r="AJ945" s="315" t="s">
        <v>152</v>
      </c>
      <c r="AK945" s="142" t="s">
        <v>152</v>
      </c>
      <c r="AL945" s="142" t="s">
        <v>152</v>
      </c>
      <c r="AM945" s="316" t="s">
        <v>152</v>
      </c>
      <c r="AN945" s="142" t="s">
        <v>152</v>
      </c>
      <c r="AO945" s="315" t="s">
        <v>1469</v>
      </c>
      <c r="AP945" s="315" t="s">
        <v>152</v>
      </c>
      <c r="AQ945" s="316"/>
      <c r="AR945" s="142" t="s">
        <v>152</v>
      </c>
      <c r="AS945" s="315" t="s">
        <v>150</v>
      </c>
      <c r="AT945" s="142" t="s">
        <v>152</v>
      </c>
      <c r="AU945" s="316"/>
      <c r="AV945" s="317" t="s">
        <v>152</v>
      </c>
      <c r="AW945" s="142" t="s">
        <v>152</v>
      </c>
    </row>
    <row r="946" spans="1:49" s="142" customFormat="1">
      <c r="A946" s="142" t="s">
        <v>11078</v>
      </c>
      <c r="B946" s="315" t="s">
        <v>291</v>
      </c>
      <c r="C946" s="142" t="s">
        <v>3444</v>
      </c>
      <c r="D946" s="142" t="s">
        <v>3448</v>
      </c>
      <c r="E946" s="315" t="s">
        <v>13850</v>
      </c>
      <c r="F946" s="315" t="s">
        <v>1789</v>
      </c>
      <c r="G946" s="142" t="s">
        <v>1788</v>
      </c>
      <c r="H946" s="316" t="s">
        <v>3445</v>
      </c>
      <c r="I946" s="317">
        <v>21438</v>
      </c>
      <c r="J946" s="317">
        <v>0</v>
      </c>
      <c r="K946" s="317" t="s">
        <v>152</v>
      </c>
      <c r="L946" s="315">
        <v>0</v>
      </c>
      <c r="M946" s="315" t="s">
        <v>152</v>
      </c>
      <c r="N946" s="315" t="s">
        <v>152</v>
      </c>
      <c r="O946" s="315" t="s">
        <v>152</v>
      </c>
      <c r="P946" s="315" t="s">
        <v>13134</v>
      </c>
      <c r="Q946" s="315" t="s">
        <v>152</v>
      </c>
      <c r="R946" s="315" t="s">
        <v>152</v>
      </c>
      <c r="S946" s="315" t="s">
        <v>152</v>
      </c>
      <c r="T946" s="315" t="s">
        <v>152</v>
      </c>
      <c r="U946" s="315" t="s">
        <v>152</v>
      </c>
      <c r="V946" s="315" t="s">
        <v>152</v>
      </c>
      <c r="W946" s="142" t="s">
        <v>3629</v>
      </c>
      <c r="X946" s="142" t="s">
        <v>6492</v>
      </c>
      <c r="Y946" s="142" t="s">
        <v>152</v>
      </c>
      <c r="Z946" s="142" t="s">
        <v>3446</v>
      </c>
      <c r="AA946" s="315" t="s">
        <v>3447</v>
      </c>
      <c r="AB946" s="142" t="s">
        <v>13851</v>
      </c>
      <c r="AC946" s="142" t="s">
        <v>3446</v>
      </c>
      <c r="AD946" s="142" t="s">
        <v>3446</v>
      </c>
      <c r="AE946" s="142" t="s">
        <v>152</v>
      </c>
      <c r="AF946" s="315"/>
      <c r="AH946" s="318" t="s">
        <v>152</v>
      </c>
      <c r="AI946" s="315" t="s">
        <v>3446</v>
      </c>
      <c r="AJ946" s="315" t="s">
        <v>152</v>
      </c>
      <c r="AK946" s="142" t="s">
        <v>152</v>
      </c>
      <c r="AL946" s="142" t="s">
        <v>1787</v>
      </c>
      <c r="AM946" s="316" t="s">
        <v>3609</v>
      </c>
      <c r="AN946" s="142" t="s">
        <v>152</v>
      </c>
      <c r="AO946" s="315" t="s">
        <v>1469</v>
      </c>
      <c r="AP946" s="315" t="s">
        <v>152</v>
      </c>
      <c r="AQ946" s="316"/>
      <c r="AR946" s="142" t="s">
        <v>152</v>
      </c>
      <c r="AS946" s="315" t="s">
        <v>150</v>
      </c>
      <c r="AT946" s="142" t="s">
        <v>152</v>
      </c>
      <c r="AU946" s="316"/>
      <c r="AV946" s="317" t="s">
        <v>152</v>
      </c>
      <c r="AW946" s="142" t="s">
        <v>152</v>
      </c>
    </row>
    <row r="947" spans="1:49" s="142" customFormat="1">
      <c r="A947" s="142" t="s">
        <v>11076</v>
      </c>
      <c r="B947" s="315" t="s">
        <v>292</v>
      </c>
      <c r="C947" s="142" t="s">
        <v>3444</v>
      </c>
      <c r="D947" s="142" t="s">
        <v>3448</v>
      </c>
      <c r="E947" s="315" t="s">
        <v>13852</v>
      </c>
      <c r="F947" s="315" t="s">
        <v>1789</v>
      </c>
      <c r="G947" s="142" t="s">
        <v>1788</v>
      </c>
      <c r="H947" s="316" t="s">
        <v>3445</v>
      </c>
      <c r="I947" s="317">
        <v>20254</v>
      </c>
      <c r="J947" s="317">
        <v>0</v>
      </c>
      <c r="K947" s="317" t="s">
        <v>152</v>
      </c>
      <c r="L947" s="315">
        <v>60</v>
      </c>
      <c r="M947" s="315" t="s">
        <v>152</v>
      </c>
      <c r="N947" s="315" t="s">
        <v>152</v>
      </c>
      <c r="O947" s="315" t="s">
        <v>152</v>
      </c>
      <c r="P947" s="315" t="s">
        <v>13132</v>
      </c>
      <c r="Q947" s="315" t="s">
        <v>152</v>
      </c>
      <c r="R947" s="315" t="s">
        <v>152</v>
      </c>
      <c r="S947" s="315" t="s">
        <v>152</v>
      </c>
      <c r="T947" s="315" t="s">
        <v>152</v>
      </c>
      <c r="U947" s="315" t="s">
        <v>152</v>
      </c>
      <c r="V947" s="315" t="s">
        <v>152</v>
      </c>
      <c r="W947" s="142" t="s">
        <v>3632</v>
      </c>
      <c r="X947" s="142" t="s">
        <v>6492</v>
      </c>
      <c r="Y947" s="142" t="s">
        <v>152</v>
      </c>
      <c r="Z947" s="142" t="s">
        <v>3446</v>
      </c>
      <c r="AA947" s="315" t="s">
        <v>3447</v>
      </c>
      <c r="AB947" s="142" t="s">
        <v>13853</v>
      </c>
      <c r="AC947" s="142" t="s">
        <v>3446</v>
      </c>
      <c r="AD947" s="142" t="s">
        <v>3446</v>
      </c>
      <c r="AE947" s="142" t="s">
        <v>152</v>
      </c>
      <c r="AF947" s="315"/>
      <c r="AH947" s="318" t="s">
        <v>152</v>
      </c>
      <c r="AI947" s="315" t="s">
        <v>3446</v>
      </c>
      <c r="AJ947" s="315" t="s">
        <v>152</v>
      </c>
      <c r="AK947" s="142" t="s">
        <v>152</v>
      </c>
      <c r="AL947" s="142" t="s">
        <v>1787</v>
      </c>
      <c r="AM947" s="316" t="s">
        <v>3633</v>
      </c>
      <c r="AN947" s="142" t="s">
        <v>152</v>
      </c>
      <c r="AO947" s="315" t="s">
        <v>1469</v>
      </c>
      <c r="AP947" s="315" t="s">
        <v>152</v>
      </c>
      <c r="AQ947" s="316"/>
      <c r="AR947" s="142" t="s">
        <v>152</v>
      </c>
      <c r="AS947" s="315" t="s">
        <v>150</v>
      </c>
      <c r="AT947" s="142" t="s">
        <v>152</v>
      </c>
      <c r="AU947" s="316"/>
      <c r="AV947" s="317" t="s">
        <v>152</v>
      </c>
      <c r="AW947" s="142" t="s">
        <v>152</v>
      </c>
    </row>
    <row r="948" spans="1:49" s="142" customFormat="1">
      <c r="A948" s="142" t="s">
        <v>11879</v>
      </c>
      <c r="B948" s="315" t="s">
        <v>4744</v>
      </c>
      <c r="C948" s="142" t="s">
        <v>3444</v>
      </c>
      <c r="D948" s="142" t="s">
        <v>3448</v>
      </c>
      <c r="E948" s="315" t="s">
        <v>13854</v>
      </c>
      <c r="F948" s="315" t="s">
        <v>1789</v>
      </c>
      <c r="G948" s="142" t="s">
        <v>1788</v>
      </c>
      <c r="H948" s="316" t="s">
        <v>3445</v>
      </c>
      <c r="I948" s="317">
        <v>18789</v>
      </c>
      <c r="J948" s="317">
        <v>0</v>
      </c>
      <c r="K948" s="317" t="s">
        <v>152</v>
      </c>
      <c r="L948" s="315">
        <v>0</v>
      </c>
      <c r="M948" s="315" t="s">
        <v>152</v>
      </c>
      <c r="N948" s="315" t="s">
        <v>152</v>
      </c>
      <c r="O948" s="315" t="s">
        <v>152</v>
      </c>
      <c r="P948" s="315" t="s">
        <v>13364</v>
      </c>
      <c r="Q948" s="315" t="s">
        <v>152</v>
      </c>
      <c r="R948" s="315" t="s">
        <v>152</v>
      </c>
      <c r="S948" s="315" t="s">
        <v>152</v>
      </c>
      <c r="T948" s="315" t="s">
        <v>152</v>
      </c>
      <c r="U948" s="315" t="s">
        <v>152</v>
      </c>
      <c r="V948" s="315" t="s">
        <v>152</v>
      </c>
      <c r="W948" s="142" t="s">
        <v>5245</v>
      </c>
      <c r="X948" s="142" t="s">
        <v>6492</v>
      </c>
      <c r="Y948" s="142" t="s">
        <v>152</v>
      </c>
      <c r="Z948" s="142" t="s">
        <v>3446</v>
      </c>
      <c r="AA948" s="315" t="s">
        <v>3447</v>
      </c>
      <c r="AB948" s="142" t="s">
        <v>13855</v>
      </c>
      <c r="AC948" s="142" t="s">
        <v>3446</v>
      </c>
      <c r="AD948" s="142" t="s">
        <v>3446</v>
      </c>
      <c r="AE948" s="142" t="s">
        <v>152</v>
      </c>
      <c r="AF948" s="315"/>
      <c r="AH948" s="318" t="s">
        <v>152</v>
      </c>
      <c r="AI948" s="315" t="s">
        <v>3446</v>
      </c>
      <c r="AJ948" s="315" t="s">
        <v>152</v>
      </c>
      <c r="AK948" s="142" t="s">
        <v>152</v>
      </c>
      <c r="AL948" s="142" t="s">
        <v>152</v>
      </c>
      <c r="AM948" s="316" t="s">
        <v>152</v>
      </c>
      <c r="AN948" s="142" t="s">
        <v>152</v>
      </c>
      <c r="AO948" s="315" t="s">
        <v>1469</v>
      </c>
      <c r="AP948" s="315" t="s">
        <v>152</v>
      </c>
      <c r="AQ948" s="316"/>
      <c r="AR948" s="142" t="s">
        <v>152</v>
      </c>
      <c r="AS948" s="315" t="s">
        <v>150</v>
      </c>
      <c r="AT948" s="142" t="s">
        <v>152</v>
      </c>
      <c r="AU948" s="316"/>
      <c r="AV948" s="317" t="s">
        <v>152</v>
      </c>
      <c r="AW948" s="142" t="s">
        <v>152</v>
      </c>
    </row>
    <row r="949" spans="1:49" s="142" customFormat="1">
      <c r="A949" s="142" t="s">
        <v>11079</v>
      </c>
      <c r="B949" s="315" t="s">
        <v>293</v>
      </c>
      <c r="C949" s="142" t="s">
        <v>3444</v>
      </c>
      <c r="D949" s="142" t="s">
        <v>3448</v>
      </c>
      <c r="E949" s="315" t="s">
        <v>13856</v>
      </c>
      <c r="F949" s="315" t="s">
        <v>1789</v>
      </c>
      <c r="G949" s="142" t="s">
        <v>1788</v>
      </c>
      <c r="H949" s="316" t="s">
        <v>3445</v>
      </c>
      <c r="I949" s="317">
        <v>19980</v>
      </c>
      <c r="J949" s="317">
        <v>0</v>
      </c>
      <c r="K949" s="317" t="s">
        <v>152</v>
      </c>
      <c r="L949" s="315">
        <v>71</v>
      </c>
      <c r="M949" s="315" t="s">
        <v>152</v>
      </c>
      <c r="N949" s="315" t="s">
        <v>152</v>
      </c>
      <c r="O949" s="315" t="s">
        <v>152</v>
      </c>
      <c r="P949" s="315" t="s">
        <v>13135</v>
      </c>
      <c r="Q949" s="315" t="s">
        <v>152</v>
      </c>
      <c r="R949" s="315" t="s">
        <v>152</v>
      </c>
      <c r="S949" s="315" t="s">
        <v>152</v>
      </c>
      <c r="T949" s="315" t="s">
        <v>152</v>
      </c>
      <c r="U949" s="315" t="s">
        <v>152</v>
      </c>
      <c r="V949" s="315" t="s">
        <v>152</v>
      </c>
      <c r="W949" s="142" t="s">
        <v>3627</v>
      </c>
      <c r="X949" s="142" t="s">
        <v>6493</v>
      </c>
      <c r="Y949" s="142" t="s">
        <v>152</v>
      </c>
      <c r="Z949" s="142" t="s">
        <v>3446</v>
      </c>
      <c r="AA949" s="315" t="s">
        <v>3447</v>
      </c>
      <c r="AB949" s="142" t="s">
        <v>13857</v>
      </c>
      <c r="AC949" s="142" t="s">
        <v>3446</v>
      </c>
      <c r="AD949" s="142" t="s">
        <v>3446</v>
      </c>
      <c r="AE949" s="142" t="s">
        <v>152</v>
      </c>
      <c r="AF949" s="315"/>
      <c r="AH949" s="318" t="s">
        <v>152</v>
      </c>
      <c r="AI949" s="315" t="s">
        <v>3446</v>
      </c>
      <c r="AJ949" s="315" t="s">
        <v>152</v>
      </c>
      <c r="AK949" s="142" t="s">
        <v>152</v>
      </c>
      <c r="AL949" s="142" t="s">
        <v>1787</v>
      </c>
      <c r="AM949" s="316" t="s">
        <v>3628</v>
      </c>
      <c r="AN949" s="142" t="s">
        <v>152</v>
      </c>
      <c r="AO949" s="315" t="s">
        <v>1469</v>
      </c>
      <c r="AP949" s="315" t="s">
        <v>152</v>
      </c>
      <c r="AQ949" s="316"/>
      <c r="AR949" s="142" t="s">
        <v>152</v>
      </c>
      <c r="AS949" s="315" t="s">
        <v>150</v>
      </c>
      <c r="AT949" s="142" t="s">
        <v>152</v>
      </c>
      <c r="AU949" s="316"/>
      <c r="AV949" s="317" t="s">
        <v>152</v>
      </c>
      <c r="AW949" s="142" t="s">
        <v>152</v>
      </c>
    </row>
    <row r="950" spans="1:49" s="142" customFormat="1">
      <c r="A950" s="142" t="s">
        <v>8732</v>
      </c>
      <c r="B950" s="315" t="s">
        <v>294</v>
      </c>
      <c r="C950" s="142" t="s">
        <v>3444</v>
      </c>
      <c r="D950" s="142" t="s">
        <v>3448</v>
      </c>
      <c r="E950" s="315" t="s">
        <v>13858</v>
      </c>
      <c r="F950" s="315" t="s">
        <v>1789</v>
      </c>
      <c r="G950" s="142" t="s">
        <v>1788</v>
      </c>
      <c r="H950" s="316" t="s">
        <v>3445</v>
      </c>
      <c r="I950" s="317">
        <v>15949</v>
      </c>
      <c r="J950" s="317">
        <v>0</v>
      </c>
      <c r="K950" s="317" t="s">
        <v>152</v>
      </c>
      <c r="L950" s="315">
        <v>14</v>
      </c>
      <c r="M950" s="315" t="s">
        <v>152</v>
      </c>
      <c r="N950" s="315" t="s">
        <v>152</v>
      </c>
      <c r="O950" s="315" t="s">
        <v>152</v>
      </c>
      <c r="P950" s="315" t="s">
        <v>12504</v>
      </c>
      <c r="Q950" s="315" t="s">
        <v>152</v>
      </c>
      <c r="R950" s="315" t="s">
        <v>152</v>
      </c>
      <c r="S950" s="315" t="s">
        <v>152</v>
      </c>
      <c r="T950" s="315" t="s">
        <v>152</v>
      </c>
      <c r="U950" s="315" t="s">
        <v>152</v>
      </c>
      <c r="V950" s="315" t="s">
        <v>152</v>
      </c>
      <c r="W950" s="142" t="s">
        <v>3480</v>
      </c>
      <c r="X950" s="142" t="s">
        <v>6492</v>
      </c>
      <c r="Y950" s="142" t="s">
        <v>152</v>
      </c>
      <c r="Z950" s="142" t="s">
        <v>3446</v>
      </c>
      <c r="AA950" s="315" t="s">
        <v>3447</v>
      </c>
      <c r="AB950" s="142" t="s">
        <v>13859</v>
      </c>
      <c r="AC950" s="142" t="s">
        <v>3446</v>
      </c>
      <c r="AD950" s="142" t="s">
        <v>3446</v>
      </c>
      <c r="AE950" s="142" t="s">
        <v>152</v>
      </c>
      <c r="AF950" s="315"/>
      <c r="AH950" s="318" t="s">
        <v>152</v>
      </c>
      <c r="AI950" s="315" t="s">
        <v>3446</v>
      </c>
      <c r="AJ950" s="315" t="s">
        <v>152</v>
      </c>
      <c r="AK950" s="142" t="s">
        <v>3059</v>
      </c>
      <c r="AL950" s="142" t="s">
        <v>1787</v>
      </c>
      <c r="AM950" s="316" t="s">
        <v>3481</v>
      </c>
      <c r="AN950" s="142" t="s">
        <v>152</v>
      </c>
      <c r="AO950" s="315" t="s">
        <v>1469</v>
      </c>
      <c r="AP950" s="315" t="s">
        <v>152</v>
      </c>
      <c r="AQ950" s="316"/>
      <c r="AR950" s="142" t="s">
        <v>152</v>
      </c>
      <c r="AS950" s="315" t="s">
        <v>150</v>
      </c>
      <c r="AT950" s="142" t="s">
        <v>152</v>
      </c>
      <c r="AU950" s="316"/>
      <c r="AV950" s="317" t="s">
        <v>152</v>
      </c>
      <c r="AW950" s="142" t="s">
        <v>152</v>
      </c>
    </row>
    <row r="951" spans="1:49" s="142" customFormat="1">
      <c r="A951" s="142" t="s">
        <v>11821</v>
      </c>
      <c r="B951" s="315" t="s">
        <v>2881</v>
      </c>
      <c r="C951" s="142" t="s">
        <v>3444</v>
      </c>
      <c r="D951" s="142" t="s">
        <v>3448</v>
      </c>
      <c r="E951" s="315" t="s">
        <v>13860</v>
      </c>
      <c r="F951" s="315" t="s">
        <v>1789</v>
      </c>
      <c r="G951" s="142" t="s">
        <v>1788</v>
      </c>
      <c r="H951" s="316" t="s">
        <v>3445</v>
      </c>
      <c r="I951" s="317">
        <v>24562</v>
      </c>
      <c r="J951" s="317">
        <v>0</v>
      </c>
      <c r="K951" s="317" t="s">
        <v>152</v>
      </c>
      <c r="L951" s="315">
        <v>24</v>
      </c>
      <c r="M951" s="315" t="s">
        <v>152</v>
      </c>
      <c r="N951" s="315" t="s">
        <v>152</v>
      </c>
      <c r="O951" s="315" t="s">
        <v>152</v>
      </c>
      <c r="P951" s="315" t="s">
        <v>13336</v>
      </c>
      <c r="Q951" s="315" t="s">
        <v>152</v>
      </c>
      <c r="R951" s="315" t="s">
        <v>152</v>
      </c>
      <c r="S951" s="315" t="s">
        <v>152</v>
      </c>
      <c r="T951" s="315" t="s">
        <v>152</v>
      </c>
      <c r="U951" s="315" t="s">
        <v>152</v>
      </c>
      <c r="V951" s="315" t="s">
        <v>152</v>
      </c>
      <c r="W951" s="142" t="s">
        <v>3451</v>
      </c>
      <c r="X951" s="142" t="s">
        <v>6492</v>
      </c>
      <c r="Y951" s="142" t="s">
        <v>152</v>
      </c>
      <c r="Z951" s="142" t="s">
        <v>3446</v>
      </c>
      <c r="AA951" s="315" t="s">
        <v>3447</v>
      </c>
      <c r="AB951" s="142" t="s">
        <v>13861</v>
      </c>
      <c r="AC951" s="142" t="s">
        <v>3446</v>
      </c>
      <c r="AD951" s="142" t="s">
        <v>3446</v>
      </c>
      <c r="AE951" s="142" t="s">
        <v>152</v>
      </c>
      <c r="AF951" s="315"/>
      <c r="AH951" s="318" t="s">
        <v>152</v>
      </c>
      <c r="AI951" s="315" t="s">
        <v>3446</v>
      </c>
      <c r="AJ951" s="315" t="s">
        <v>152</v>
      </c>
      <c r="AK951" s="142" t="s">
        <v>152</v>
      </c>
      <c r="AL951" s="142" t="s">
        <v>152</v>
      </c>
      <c r="AM951" s="316" t="s">
        <v>152</v>
      </c>
      <c r="AN951" s="142" t="s">
        <v>152</v>
      </c>
      <c r="AO951" s="315" t="s">
        <v>1469</v>
      </c>
      <c r="AP951" s="315" t="s">
        <v>152</v>
      </c>
      <c r="AQ951" s="316"/>
      <c r="AR951" s="142" t="s">
        <v>152</v>
      </c>
      <c r="AS951" s="315" t="s">
        <v>150</v>
      </c>
      <c r="AT951" s="142" t="s">
        <v>152</v>
      </c>
      <c r="AU951" s="316"/>
      <c r="AV951" s="317" t="s">
        <v>152</v>
      </c>
      <c r="AW951" s="142" t="s">
        <v>152</v>
      </c>
    </row>
    <row r="952" spans="1:49" s="142" customFormat="1">
      <c r="A952" s="142" t="s">
        <v>11048</v>
      </c>
      <c r="B952" s="315" t="s">
        <v>295</v>
      </c>
      <c r="C952" s="142" t="s">
        <v>3444</v>
      </c>
      <c r="D952" s="142" t="s">
        <v>3448</v>
      </c>
      <c r="E952" s="315" t="s">
        <v>13862</v>
      </c>
      <c r="F952" s="315" t="s">
        <v>1789</v>
      </c>
      <c r="G952" s="142" t="s">
        <v>1788</v>
      </c>
      <c r="H952" s="316" t="s">
        <v>3445</v>
      </c>
      <c r="I952" s="317">
        <v>23054</v>
      </c>
      <c r="J952" s="317">
        <v>0</v>
      </c>
      <c r="K952" s="317" t="s">
        <v>152</v>
      </c>
      <c r="L952" s="315">
        <v>20</v>
      </c>
      <c r="M952" s="315" t="s">
        <v>152</v>
      </c>
      <c r="N952" s="315" t="s">
        <v>152</v>
      </c>
      <c r="O952" s="315" t="s">
        <v>152</v>
      </c>
      <c r="P952" s="315" t="s">
        <v>13117</v>
      </c>
      <c r="Q952" s="315" t="s">
        <v>152</v>
      </c>
      <c r="R952" s="315" t="s">
        <v>152</v>
      </c>
      <c r="S952" s="315" t="s">
        <v>152</v>
      </c>
      <c r="T952" s="315" t="s">
        <v>152</v>
      </c>
      <c r="U952" s="315" t="s">
        <v>152</v>
      </c>
      <c r="V952" s="315" t="s">
        <v>152</v>
      </c>
      <c r="W952" s="142" t="s">
        <v>3654</v>
      </c>
      <c r="X952" s="142" t="s">
        <v>6492</v>
      </c>
      <c r="Y952" s="142" t="s">
        <v>152</v>
      </c>
      <c r="Z952" s="142" t="s">
        <v>3446</v>
      </c>
      <c r="AA952" s="315" t="s">
        <v>3447</v>
      </c>
      <c r="AB952" s="142" t="s">
        <v>13863</v>
      </c>
      <c r="AC952" s="142" t="s">
        <v>3446</v>
      </c>
      <c r="AD952" s="142" t="s">
        <v>3446</v>
      </c>
      <c r="AE952" s="142" t="s">
        <v>152</v>
      </c>
      <c r="AF952" s="315"/>
      <c r="AH952" s="318" t="s">
        <v>152</v>
      </c>
      <c r="AI952" s="315" t="s">
        <v>3446</v>
      </c>
      <c r="AJ952" s="315" t="s">
        <v>152</v>
      </c>
      <c r="AK952" s="142" t="s">
        <v>152</v>
      </c>
      <c r="AL952" s="142" t="s">
        <v>1787</v>
      </c>
      <c r="AM952" s="316" t="s">
        <v>3655</v>
      </c>
      <c r="AN952" s="142" t="s">
        <v>152</v>
      </c>
      <c r="AO952" s="315" t="s">
        <v>1469</v>
      </c>
      <c r="AP952" s="315" t="s">
        <v>152</v>
      </c>
      <c r="AQ952" s="316"/>
      <c r="AR952" s="142" t="s">
        <v>152</v>
      </c>
      <c r="AS952" s="315" t="s">
        <v>150</v>
      </c>
      <c r="AT952" s="142" t="s">
        <v>152</v>
      </c>
      <c r="AU952" s="316"/>
      <c r="AV952" s="317" t="s">
        <v>152</v>
      </c>
      <c r="AW952" s="142" t="s">
        <v>152</v>
      </c>
    </row>
    <row r="953" spans="1:49" s="142" customFormat="1">
      <c r="A953" s="142" t="s">
        <v>11081</v>
      </c>
      <c r="B953" s="315" t="s">
        <v>296</v>
      </c>
      <c r="C953" s="142" t="s">
        <v>3444</v>
      </c>
      <c r="D953" s="142" t="s">
        <v>3448</v>
      </c>
      <c r="E953" s="315" t="s">
        <v>13864</v>
      </c>
      <c r="F953" s="315" t="s">
        <v>1789</v>
      </c>
      <c r="G953" s="142" t="s">
        <v>1788</v>
      </c>
      <c r="H953" s="316" t="s">
        <v>3445</v>
      </c>
      <c r="I953" s="317">
        <v>19823</v>
      </c>
      <c r="J953" s="317">
        <v>0</v>
      </c>
      <c r="K953" s="317" t="s">
        <v>152</v>
      </c>
      <c r="L953" s="315">
        <v>66</v>
      </c>
      <c r="M953" s="315" t="s">
        <v>152</v>
      </c>
      <c r="N953" s="315" t="s">
        <v>152</v>
      </c>
      <c r="O953" s="315" t="s">
        <v>152</v>
      </c>
      <c r="P953" s="315" t="s">
        <v>13137</v>
      </c>
      <c r="Q953" s="315" t="s">
        <v>152</v>
      </c>
      <c r="R953" s="315" t="s">
        <v>152</v>
      </c>
      <c r="S953" s="315" t="s">
        <v>152</v>
      </c>
      <c r="T953" s="315" t="s">
        <v>152</v>
      </c>
      <c r="U953" s="315" t="s">
        <v>152</v>
      </c>
      <c r="V953" s="315" t="s">
        <v>152</v>
      </c>
      <c r="W953" s="142" t="s">
        <v>3623</v>
      </c>
      <c r="X953" s="142" t="s">
        <v>6492</v>
      </c>
      <c r="Y953" s="142" t="s">
        <v>152</v>
      </c>
      <c r="Z953" s="142" t="s">
        <v>3446</v>
      </c>
      <c r="AA953" s="315" t="s">
        <v>3447</v>
      </c>
      <c r="AB953" s="142" t="s">
        <v>13865</v>
      </c>
      <c r="AC953" s="142" t="s">
        <v>3446</v>
      </c>
      <c r="AD953" s="142" t="s">
        <v>3446</v>
      </c>
      <c r="AE953" s="142" t="s">
        <v>152</v>
      </c>
      <c r="AF953" s="315"/>
      <c r="AH953" s="318" t="s">
        <v>152</v>
      </c>
      <c r="AI953" s="315" t="s">
        <v>3446</v>
      </c>
      <c r="AJ953" s="315" t="s">
        <v>152</v>
      </c>
      <c r="AK953" s="142" t="s">
        <v>152</v>
      </c>
      <c r="AL953" s="142" t="s">
        <v>1787</v>
      </c>
      <c r="AM953" s="316" t="s">
        <v>3624</v>
      </c>
      <c r="AN953" s="142" t="s">
        <v>152</v>
      </c>
      <c r="AO953" s="315" t="s">
        <v>1469</v>
      </c>
      <c r="AP953" s="315" t="s">
        <v>152</v>
      </c>
      <c r="AQ953" s="316"/>
      <c r="AR953" s="142" t="s">
        <v>152</v>
      </c>
      <c r="AS953" s="315" t="s">
        <v>150</v>
      </c>
      <c r="AT953" s="142" t="s">
        <v>152</v>
      </c>
      <c r="AU953" s="316"/>
      <c r="AV953" s="317" t="s">
        <v>152</v>
      </c>
      <c r="AW953" s="142" t="s">
        <v>152</v>
      </c>
    </row>
    <row r="954" spans="1:49" s="142" customFormat="1">
      <c r="A954" s="142" t="s">
        <v>11080</v>
      </c>
      <c r="B954" s="315" t="s">
        <v>297</v>
      </c>
      <c r="C954" s="142" t="s">
        <v>3444</v>
      </c>
      <c r="D954" s="142" t="s">
        <v>3448</v>
      </c>
      <c r="E954" s="315" t="s">
        <v>13866</v>
      </c>
      <c r="F954" s="315" t="s">
        <v>1789</v>
      </c>
      <c r="G954" s="142" t="s">
        <v>1788</v>
      </c>
      <c r="H954" s="316" t="s">
        <v>3445</v>
      </c>
      <c r="I954" s="317">
        <v>22624</v>
      </c>
      <c r="J954" s="317">
        <v>0</v>
      </c>
      <c r="K954" s="317" t="s">
        <v>152</v>
      </c>
      <c r="L954" s="315">
        <v>0</v>
      </c>
      <c r="M954" s="315" t="s">
        <v>152</v>
      </c>
      <c r="N954" s="315" t="s">
        <v>152</v>
      </c>
      <c r="O954" s="315" t="s">
        <v>152</v>
      </c>
      <c r="P954" s="315" t="s">
        <v>13136</v>
      </c>
      <c r="Q954" s="315" t="s">
        <v>152</v>
      </c>
      <c r="R954" s="315" t="s">
        <v>152</v>
      </c>
      <c r="S954" s="315" t="s">
        <v>152</v>
      </c>
      <c r="T954" s="315" t="s">
        <v>152</v>
      </c>
      <c r="U954" s="315" t="s">
        <v>152</v>
      </c>
      <c r="V954" s="315" t="s">
        <v>152</v>
      </c>
      <c r="W954" s="142" t="s">
        <v>3625</v>
      </c>
      <c r="X954" s="142" t="s">
        <v>6492</v>
      </c>
      <c r="Y954" s="142" t="s">
        <v>152</v>
      </c>
      <c r="Z954" s="142" t="s">
        <v>3446</v>
      </c>
      <c r="AA954" s="315" t="s">
        <v>3447</v>
      </c>
      <c r="AB954" s="142" t="s">
        <v>13867</v>
      </c>
      <c r="AC954" s="142" t="s">
        <v>3446</v>
      </c>
      <c r="AD954" s="142" t="s">
        <v>3446</v>
      </c>
      <c r="AE954" s="142" t="s">
        <v>152</v>
      </c>
      <c r="AF954" s="315"/>
      <c r="AH954" s="318" t="s">
        <v>152</v>
      </c>
      <c r="AI954" s="315" t="s">
        <v>3446</v>
      </c>
      <c r="AJ954" s="315" t="s">
        <v>152</v>
      </c>
      <c r="AK954" s="142" t="s">
        <v>152</v>
      </c>
      <c r="AL954" s="142" t="s">
        <v>1787</v>
      </c>
      <c r="AM954" s="316" t="s">
        <v>3626</v>
      </c>
      <c r="AN954" s="142" t="s">
        <v>152</v>
      </c>
      <c r="AO954" s="315" t="s">
        <v>1469</v>
      </c>
      <c r="AP954" s="315" t="s">
        <v>152</v>
      </c>
      <c r="AQ954" s="316"/>
      <c r="AR954" s="142" t="s">
        <v>152</v>
      </c>
      <c r="AS954" s="315" t="s">
        <v>150</v>
      </c>
      <c r="AT954" s="142" t="s">
        <v>152</v>
      </c>
      <c r="AU954" s="316"/>
      <c r="AV954" s="317" t="s">
        <v>152</v>
      </c>
      <c r="AW954" s="142" t="s">
        <v>152</v>
      </c>
    </row>
    <row r="955" spans="1:49" s="142" customFormat="1">
      <c r="A955" s="142" t="s">
        <v>11822</v>
      </c>
      <c r="B955" s="315" t="s">
        <v>2885</v>
      </c>
      <c r="C955" s="142" t="s">
        <v>3444</v>
      </c>
      <c r="D955" s="142" t="s">
        <v>3448</v>
      </c>
      <c r="E955" s="315" t="s">
        <v>13868</v>
      </c>
      <c r="F955" s="315" t="s">
        <v>1789</v>
      </c>
      <c r="G955" s="142" t="s">
        <v>1788</v>
      </c>
      <c r="H955" s="316" t="s">
        <v>3445</v>
      </c>
      <c r="I955" s="317">
        <v>16951</v>
      </c>
      <c r="J955" s="317">
        <v>0</v>
      </c>
      <c r="K955" s="317" t="s">
        <v>152</v>
      </c>
      <c r="L955" s="315">
        <v>21</v>
      </c>
      <c r="M955" s="315" t="s">
        <v>152</v>
      </c>
      <c r="N955" s="315" t="s">
        <v>152</v>
      </c>
      <c r="O955" s="315" t="s">
        <v>152</v>
      </c>
      <c r="P955" s="315" t="s">
        <v>13337</v>
      </c>
      <c r="Q955" s="315" t="s">
        <v>152</v>
      </c>
      <c r="R955" s="315" t="s">
        <v>152</v>
      </c>
      <c r="S955" s="315" t="s">
        <v>152</v>
      </c>
      <c r="T955" s="315" t="s">
        <v>152</v>
      </c>
      <c r="U955" s="315" t="s">
        <v>152</v>
      </c>
      <c r="V955" s="315" t="s">
        <v>152</v>
      </c>
      <c r="W955" s="142" t="s">
        <v>3450</v>
      </c>
      <c r="X955" s="142" t="s">
        <v>6492</v>
      </c>
      <c r="Y955" s="142" t="s">
        <v>152</v>
      </c>
      <c r="Z955" s="142" t="s">
        <v>3446</v>
      </c>
      <c r="AA955" s="315" t="s">
        <v>3447</v>
      </c>
      <c r="AB955" s="142" t="s">
        <v>13869</v>
      </c>
      <c r="AC955" s="142" t="s">
        <v>3446</v>
      </c>
      <c r="AD955" s="142" t="s">
        <v>3446</v>
      </c>
      <c r="AE955" s="142" t="s">
        <v>152</v>
      </c>
      <c r="AF955" s="315"/>
      <c r="AH955" s="318" t="s">
        <v>152</v>
      </c>
      <c r="AI955" s="315" t="s">
        <v>3446</v>
      </c>
      <c r="AJ955" s="315" t="s">
        <v>152</v>
      </c>
      <c r="AK955" s="142" t="s">
        <v>152</v>
      </c>
      <c r="AL955" s="142" t="s">
        <v>152</v>
      </c>
      <c r="AM955" s="316" t="s">
        <v>152</v>
      </c>
      <c r="AN955" s="142" t="s">
        <v>152</v>
      </c>
      <c r="AO955" s="315" t="s">
        <v>1469</v>
      </c>
      <c r="AP955" s="315" t="s">
        <v>152</v>
      </c>
      <c r="AQ955" s="316"/>
      <c r="AR955" s="142" t="s">
        <v>152</v>
      </c>
      <c r="AS955" s="315" t="s">
        <v>150</v>
      </c>
      <c r="AT955" s="142" t="s">
        <v>152</v>
      </c>
      <c r="AU955" s="316"/>
      <c r="AV955" s="317" t="s">
        <v>152</v>
      </c>
      <c r="AW955" s="142" t="s">
        <v>152</v>
      </c>
    </row>
    <row r="956" spans="1:49" s="142" customFormat="1">
      <c r="A956" s="142" t="s">
        <v>11082</v>
      </c>
      <c r="B956" s="315" t="s">
        <v>298</v>
      </c>
      <c r="C956" s="142" t="s">
        <v>3444</v>
      </c>
      <c r="D956" s="142" t="s">
        <v>3448</v>
      </c>
      <c r="E956" s="315" t="s">
        <v>13870</v>
      </c>
      <c r="F956" s="315" t="s">
        <v>1789</v>
      </c>
      <c r="G956" s="142" t="s">
        <v>1788</v>
      </c>
      <c r="H956" s="316" t="s">
        <v>3445</v>
      </c>
      <c r="I956" s="317">
        <v>18098</v>
      </c>
      <c r="J956" s="317">
        <v>0</v>
      </c>
      <c r="K956" s="317" t="s">
        <v>152</v>
      </c>
      <c r="L956" s="315">
        <v>26</v>
      </c>
      <c r="M956" s="315" t="s">
        <v>152</v>
      </c>
      <c r="N956" s="315" t="s">
        <v>152</v>
      </c>
      <c r="O956" s="315" t="s">
        <v>152</v>
      </c>
      <c r="P956" s="315" t="s">
        <v>13138</v>
      </c>
      <c r="Q956" s="315" t="s">
        <v>152</v>
      </c>
      <c r="R956" s="315" t="s">
        <v>152</v>
      </c>
      <c r="S956" s="315" t="s">
        <v>152</v>
      </c>
      <c r="T956" s="315" t="s">
        <v>152</v>
      </c>
      <c r="U956" s="315" t="s">
        <v>152</v>
      </c>
      <c r="V956" s="315" t="s">
        <v>152</v>
      </c>
      <c r="W956" s="142" t="s">
        <v>3621</v>
      </c>
      <c r="X956" s="142" t="s">
        <v>6492</v>
      </c>
      <c r="Y956" s="142" t="s">
        <v>152</v>
      </c>
      <c r="Z956" s="142" t="s">
        <v>3446</v>
      </c>
      <c r="AA956" s="315" t="s">
        <v>3447</v>
      </c>
      <c r="AB956" s="142" t="s">
        <v>13871</v>
      </c>
      <c r="AC956" s="142" t="s">
        <v>3446</v>
      </c>
      <c r="AD956" s="142" t="s">
        <v>3446</v>
      </c>
      <c r="AE956" s="142" t="s">
        <v>152</v>
      </c>
      <c r="AF956" s="315"/>
      <c r="AH956" s="318" t="s">
        <v>152</v>
      </c>
      <c r="AI956" s="315" t="s">
        <v>3446</v>
      </c>
      <c r="AJ956" s="315" t="s">
        <v>152</v>
      </c>
      <c r="AK956" s="142" t="s">
        <v>152</v>
      </c>
      <c r="AL956" s="142" t="s">
        <v>1787</v>
      </c>
      <c r="AM956" s="316" t="s">
        <v>3622</v>
      </c>
      <c r="AN956" s="142" t="s">
        <v>152</v>
      </c>
      <c r="AO956" s="315" t="s">
        <v>1469</v>
      </c>
      <c r="AP956" s="315" t="s">
        <v>152</v>
      </c>
      <c r="AQ956" s="316"/>
      <c r="AR956" s="142" t="s">
        <v>152</v>
      </c>
      <c r="AS956" s="315" t="s">
        <v>150</v>
      </c>
      <c r="AT956" s="142" t="s">
        <v>152</v>
      </c>
      <c r="AU956" s="316"/>
      <c r="AV956" s="317" t="s">
        <v>152</v>
      </c>
      <c r="AW956" s="142" t="s">
        <v>152</v>
      </c>
    </row>
    <row r="957" spans="1:49" s="142" customFormat="1">
      <c r="A957" s="142" t="s">
        <v>11823</v>
      </c>
      <c r="B957" s="315" t="s">
        <v>2886</v>
      </c>
      <c r="C957" s="142" t="s">
        <v>3444</v>
      </c>
      <c r="D957" s="142" t="s">
        <v>3448</v>
      </c>
      <c r="E957" s="315" t="s">
        <v>13872</v>
      </c>
      <c r="F957" s="315" t="s">
        <v>1789</v>
      </c>
      <c r="G957" s="142" t="s">
        <v>1788</v>
      </c>
      <c r="H957" s="316" t="s">
        <v>3445</v>
      </c>
      <c r="I957" s="317">
        <v>16854</v>
      </c>
      <c r="J957" s="317">
        <v>0</v>
      </c>
      <c r="K957" s="317" t="s">
        <v>152</v>
      </c>
      <c r="L957" s="315">
        <v>16</v>
      </c>
      <c r="M957" s="315" t="s">
        <v>152</v>
      </c>
      <c r="N957" s="315" t="s">
        <v>152</v>
      </c>
      <c r="O957" s="315" t="s">
        <v>152</v>
      </c>
      <c r="P957" s="315" t="s">
        <v>13338</v>
      </c>
      <c r="Q957" s="315" t="s">
        <v>152</v>
      </c>
      <c r="R957" s="315" t="s">
        <v>152</v>
      </c>
      <c r="S957" s="315" t="s">
        <v>152</v>
      </c>
      <c r="T957" s="315" t="s">
        <v>152</v>
      </c>
      <c r="U957" s="315" t="s">
        <v>152</v>
      </c>
      <c r="V957" s="315" t="s">
        <v>152</v>
      </c>
      <c r="W957" s="142" t="s">
        <v>3449</v>
      </c>
      <c r="X957" s="142" t="s">
        <v>6492</v>
      </c>
      <c r="Y957" s="142" t="s">
        <v>152</v>
      </c>
      <c r="Z957" s="142" t="s">
        <v>3446</v>
      </c>
      <c r="AA957" s="315" t="s">
        <v>3447</v>
      </c>
      <c r="AB957" s="142" t="s">
        <v>13873</v>
      </c>
      <c r="AC957" s="142" t="s">
        <v>3446</v>
      </c>
      <c r="AD957" s="142" t="s">
        <v>3446</v>
      </c>
      <c r="AE957" s="142" t="s">
        <v>152</v>
      </c>
      <c r="AF957" s="315"/>
      <c r="AH957" s="318" t="s">
        <v>152</v>
      </c>
      <c r="AI957" s="315" t="s">
        <v>3446</v>
      </c>
      <c r="AJ957" s="315" t="s">
        <v>152</v>
      </c>
      <c r="AK957" s="142" t="s">
        <v>152</v>
      </c>
      <c r="AL957" s="142" t="s">
        <v>152</v>
      </c>
      <c r="AM957" s="316" t="s">
        <v>152</v>
      </c>
      <c r="AN957" s="142" t="s">
        <v>152</v>
      </c>
      <c r="AO957" s="315" t="s">
        <v>1469</v>
      </c>
      <c r="AP957" s="315" t="s">
        <v>152</v>
      </c>
      <c r="AQ957" s="316"/>
      <c r="AR957" s="142" t="s">
        <v>152</v>
      </c>
      <c r="AS957" s="315" t="s">
        <v>150</v>
      </c>
      <c r="AT957" s="142" t="s">
        <v>152</v>
      </c>
      <c r="AU957" s="316"/>
      <c r="AV957" s="317" t="s">
        <v>152</v>
      </c>
      <c r="AW957" s="142" t="s">
        <v>152</v>
      </c>
    </row>
    <row r="958" spans="1:49" s="142" customFormat="1">
      <c r="A958" s="142" t="s">
        <v>11143</v>
      </c>
      <c r="B958" s="315" t="s">
        <v>315</v>
      </c>
      <c r="C958" s="142" t="s">
        <v>3444</v>
      </c>
      <c r="D958" s="142" t="s">
        <v>3448</v>
      </c>
      <c r="E958" s="315" t="s">
        <v>13874</v>
      </c>
      <c r="F958" s="315" t="s">
        <v>1789</v>
      </c>
      <c r="G958" s="142" t="s">
        <v>1788</v>
      </c>
      <c r="H958" s="316" t="s">
        <v>3445</v>
      </c>
      <c r="I958" s="317">
        <v>23701</v>
      </c>
      <c r="J958" s="317">
        <v>0</v>
      </c>
      <c r="K958" s="317" t="s">
        <v>152</v>
      </c>
      <c r="L958" s="315">
        <v>0</v>
      </c>
      <c r="M958" s="315" t="s">
        <v>152</v>
      </c>
      <c r="N958" s="315" t="s">
        <v>152</v>
      </c>
      <c r="O958" s="315" t="s">
        <v>152</v>
      </c>
      <c r="P958" s="315" t="s">
        <v>13171</v>
      </c>
      <c r="Q958" s="315" t="s">
        <v>152</v>
      </c>
      <c r="R958" s="315" t="s">
        <v>152</v>
      </c>
      <c r="S958" s="315" t="s">
        <v>152</v>
      </c>
      <c r="T958" s="315" t="s">
        <v>152</v>
      </c>
      <c r="U958" s="315" t="s">
        <v>152</v>
      </c>
      <c r="V958" s="315" t="s">
        <v>152</v>
      </c>
      <c r="W958" s="142" t="s">
        <v>3590</v>
      </c>
      <c r="X958" s="142" t="s">
        <v>6492</v>
      </c>
      <c r="Y958" s="142" t="s">
        <v>152</v>
      </c>
      <c r="Z958" s="142" t="s">
        <v>3446</v>
      </c>
      <c r="AA958" s="315" t="s">
        <v>3447</v>
      </c>
      <c r="AB958" s="142" t="s">
        <v>13875</v>
      </c>
      <c r="AC958" s="142" t="s">
        <v>3446</v>
      </c>
      <c r="AD958" s="142" t="s">
        <v>3446</v>
      </c>
      <c r="AE958" s="142" t="s">
        <v>152</v>
      </c>
      <c r="AF958" s="315"/>
      <c r="AH958" s="318" t="s">
        <v>152</v>
      </c>
      <c r="AI958" s="315" t="s">
        <v>3446</v>
      </c>
      <c r="AJ958" s="315" t="s">
        <v>152</v>
      </c>
      <c r="AK958" s="142" t="s">
        <v>152</v>
      </c>
      <c r="AL958" s="142" t="s">
        <v>152</v>
      </c>
      <c r="AM958" s="316" t="s">
        <v>152</v>
      </c>
      <c r="AN958" s="142" t="s">
        <v>152</v>
      </c>
      <c r="AO958" s="315" t="s">
        <v>1469</v>
      </c>
      <c r="AP958" s="315" t="s">
        <v>152</v>
      </c>
      <c r="AQ958" s="316"/>
      <c r="AR958" s="142" t="s">
        <v>152</v>
      </c>
      <c r="AS958" s="315" t="s">
        <v>150</v>
      </c>
      <c r="AT958" s="142" t="s">
        <v>152</v>
      </c>
      <c r="AU958" s="316"/>
      <c r="AV958" s="317" t="s">
        <v>152</v>
      </c>
      <c r="AW958" s="142" t="s">
        <v>152</v>
      </c>
    </row>
    <row r="959" spans="1:49" s="142" customFormat="1">
      <c r="A959" s="142" t="s">
        <v>11049</v>
      </c>
      <c r="B959" s="315" t="s">
        <v>299</v>
      </c>
      <c r="C959" s="142" t="s">
        <v>3444</v>
      </c>
      <c r="D959" s="142" t="s">
        <v>3448</v>
      </c>
      <c r="E959" s="315" t="s">
        <v>13876</v>
      </c>
      <c r="F959" s="315" t="s">
        <v>1789</v>
      </c>
      <c r="G959" s="142" t="s">
        <v>150</v>
      </c>
      <c r="H959" s="316" t="s">
        <v>3445</v>
      </c>
      <c r="I959" s="317">
        <v>26932</v>
      </c>
      <c r="J959" s="317">
        <v>0</v>
      </c>
      <c r="K959" s="317" t="s">
        <v>152</v>
      </c>
      <c r="L959" s="315">
        <v>32</v>
      </c>
      <c r="M959" s="315" t="s">
        <v>152</v>
      </c>
      <c r="N959" s="315" t="s">
        <v>152</v>
      </c>
      <c r="O959" s="315" t="s">
        <v>152</v>
      </c>
      <c r="P959" s="315" t="s">
        <v>13118</v>
      </c>
      <c r="Q959" s="315" t="s">
        <v>152</v>
      </c>
      <c r="R959" s="315" t="s">
        <v>152</v>
      </c>
      <c r="S959" s="315" t="s">
        <v>152</v>
      </c>
      <c r="T959" s="315" t="s">
        <v>152</v>
      </c>
      <c r="U959" s="315" t="s">
        <v>152</v>
      </c>
      <c r="V959" s="315" t="s">
        <v>152</v>
      </c>
      <c r="W959" s="142" t="s">
        <v>3652</v>
      </c>
      <c r="X959" s="142" t="s">
        <v>6492</v>
      </c>
      <c r="Y959" s="142" t="s">
        <v>152</v>
      </c>
      <c r="Z959" s="142" t="s">
        <v>3446</v>
      </c>
      <c r="AA959" s="315" t="s">
        <v>3447</v>
      </c>
      <c r="AB959" s="142" t="s">
        <v>13875</v>
      </c>
      <c r="AC959" s="142" t="s">
        <v>3446</v>
      </c>
      <c r="AD959" s="142" t="s">
        <v>3446</v>
      </c>
      <c r="AE959" s="142" t="s">
        <v>152</v>
      </c>
      <c r="AF959" s="315"/>
      <c r="AH959" s="318" t="s">
        <v>152</v>
      </c>
      <c r="AI959" s="315" t="s">
        <v>3446</v>
      </c>
      <c r="AJ959" s="315" t="s">
        <v>152</v>
      </c>
      <c r="AK959" s="142" t="s">
        <v>152</v>
      </c>
      <c r="AL959" s="142" t="s">
        <v>1787</v>
      </c>
      <c r="AM959" s="316" t="s">
        <v>3653</v>
      </c>
      <c r="AN959" s="142" t="s">
        <v>152</v>
      </c>
      <c r="AO959" s="315" t="s">
        <v>1469</v>
      </c>
      <c r="AP959" s="315" t="s">
        <v>152</v>
      </c>
      <c r="AQ959" s="316"/>
      <c r="AR959" s="142" t="s">
        <v>152</v>
      </c>
      <c r="AS959" s="315" t="s">
        <v>150</v>
      </c>
      <c r="AT959" s="142" t="s">
        <v>152</v>
      </c>
      <c r="AU959" s="316"/>
      <c r="AV959" s="317" t="s">
        <v>152</v>
      </c>
      <c r="AW959" s="142" t="s">
        <v>152</v>
      </c>
    </row>
    <row r="960" spans="1:49" s="142" customFormat="1">
      <c r="A960" s="142" t="s">
        <v>11050</v>
      </c>
      <c r="B960" s="315" t="s">
        <v>300</v>
      </c>
      <c r="C960" s="142" t="s">
        <v>3444</v>
      </c>
      <c r="D960" s="142" t="s">
        <v>3448</v>
      </c>
      <c r="E960" s="315" t="s">
        <v>13877</v>
      </c>
      <c r="F960" s="315" t="s">
        <v>1789</v>
      </c>
      <c r="G960" s="142" t="s">
        <v>150</v>
      </c>
      <c r="H960" s="316" t="s">
        <v>3445</v>
      </c>
      <c r="I960" s="317">
        <v>23270</v>
      </c>
      <c r="J960" s="317">
        <v>0</v>
      </c>
      <c r="K960" s="317" t="s">
        <v>152</v>
      </c>
      <c r="L960" s="315">
        <v>32</v>
      </c>
      <c r="M960" s="315" t="s">
        <v>152</v>
      </c>
      <c r="N960" s="315" t="s">
        <v>152</v>
      </c>
      <c r="O960" s="315" t="s">
        <v>152</v>
      </c>
      <c r="P960" s="315" t="s">
        <v>13119</v>
      </c>
      <c r="Q960" s="315" t="s">
        <v>152</v>
      </c>
      <c r="R960" s="315" t="s">
        <v>152</v>
      </c>
      <c r="S960" s="315" t="s">
        <v>152</v>
      </c>
      <c r="T960" s="315" t="s">
        <v>152</v>
      </c>
      <c r="U960" s="315" t="s">
        <v>152</v>
      </c>
      <c r="V960" s="315" t="s">
        <v>152</v>
      </c>
      <c r="W960" s="142" t="s">
        <v>3650</v>
      </c>
      <c r="X960" s="142" t="s">
        <v>6492</v>
      </c>
      <c r="Y960" s="142" t="s">
        <v>152</v>
      </c>
      <c r="Z960" s="142" t="s">
        <v>3446</v>
      </c>
      <c r="AA960" s="315" t="s">
        <v>3447</v>
      </c>
      <c r="AB960" s="142" t="s">
        <v>13878</v>
      </c>
      <c r="AC960" s="142" t="s">
        <v>3446</v>
      </c>
      <c r="AD960" s="142" t="s">
        <v>3446</v>
      </c>
      <c r="AE960" s="142" t="s">
        <v>152</v>
      </c>
      <c r="AF960" s="315"/>
      <c r="AH960" s="318" t="s">
        <v>152</v>
      </c>
      <c r="AI960" s="315" t="s">
        <v>3446</v>
      </c>
      <c r="AJ960" s="315" t="s">
        <v>152</v>
      </c>
      <c r="AK960" s="142" t="s">
        <v>152</v>
      </c>
      <c r="AL960" s="142" t="s">
        <v>1787</v>
      </c>
      <c r="AM960" s="316" t="s">
        <v>3651</v>
      </c>
      <c r="AN960" s="142" t="s">
        <v>152</v>
      </c>
      <c r="AO960" s="315" t="s">
        <v>1469</v>
      </c>
      <c r="AP960" s="315" t="s">
        <v>152</v>
      </c>
      <c r="AQ960" s="316"/>
      <c r="AR960" s="142" t="s">
        <v>152</v>
      </c>
      <c r="AS960" s="315" t="s">
        <v>150</v>
      </c>
      <c r="AT960" s="142" t="s">
        <v>152</v>
      </c>
      <c r="AU960" s="316"/>
      <c r="AV960" s="317" t="s">
        <v>152</v>
      </c>
      <c r="AW960" s="142" t="s">
        <v>152</v>
      </c>
    </row>
    <row r="961" spans="1:49" s="142" customFormat="1">
      <c r="A961" s="142" t="s">
        <v>11146</v>
      </c>
      <c r="B961" s="315" t="s">
        <v>317</v>
      </c>
      <c r="C961" s="142" t="s">
        <v>3444</v>
      </c>
      <c r="D961" s="142" t="s">
        <v>3448</v>
      </c>
      <c r="E961" s="315" t="s">
        <v>13877</v>
      </c>
      <c r="F961" s="315" t="s">
        <v>1789</v>
      </c>
      <c r="G961" s="142" t="s">
        <v>1788</v>
      </c>
      <c r="H961" s="316" t="s">
        <v>3445</v>
      </c>
      <c r="I961" s="317">
        <v>22408</v>
      </c>
      <c r="J961" s="317">
        <v>0</v>
      </c>
      <c r="K961" s="317" t="s">
        <v>152</v>
      </c>
      <c r="L961" s="315">
        <v>0</v>
      </c>
      <c r="M961" s="315" t="s">
        <v>152</v>
      </c>
      <c r="N961" s="315" t="s">
        <v>152</v>
      </c>
      <c r="O961" s="315" t="s">
        <v>152</v>
      </c>
      <c r="P961" s="315" t="s">
        <v>13174</v>
      </c>
      <c r="Q961" s="315" t="s">
        <v>152</v>
      </c>
      <c r="R961" s="315" t="s">
        <v>152</v>
      </c>
      <c r="S961" s="315" t="s">
        <v>152</v>
      </c>
      <c r="T961" s="315" t="s">
        <v>152</v>
      </c>
      <c r="U961" s="315" t="s">
        <v>152</v>
      </c>
      <c r="V961" s="315" t="s">
        <v>152</v>
      </c>
      <c r="W961" s="142" t="s">
        <v>4713</v>
      </c>
      <c r="X961" s="142" t="s">
        <v>6492</v>
      </c>
      <c r="Y961" s="142" t="s">
        <v>152</v>
      </c>
      <c r="Z961" s="142" t="s">
        <v>3446</v>
      </c>
      <c r="AA961" s="315" t="s">
        <v>3447</v>
      </c>
      <c r="AB961" s="142" t="s">
        <v>13878</v>
      </c>
      <c r="AC961" s="142" t="s">
        <v>3446</v>
      </c>
      <c r="AD961" s="142" t="s">
        <v>3446</v>
      </c>
      <c r="AE961" s="142" t="s">
        <v>152</v>
      </c>
      <c r="AF961" s="315"/>
      <c r="AH961" s="318" t="s">
        <v>152</v>
      </c>
      <c r="AI961" s="315" t="s">
        <v>3446</v>
      </c>
      <c r="AJ961" s="315" t="s">
        <v>152</v>
      </c>
      <c r="AK961" s="142" t="s">
        <v>152</v>
      </c>
      <c r="AL961" s="142" t="s">
        <v>152</v>
      </c>
      <c r="AM961" s="316" t="s">
        <v>152</v>
      </c>
      <c r="AN961" s="142" t="s">
        <v>152</v>
      </c>
      <c r="AO961" s="315" t="s">
        <v>1469</v>
      </c>
      <c r="AP961" s="315" t="s">
        <v>152</v>
      </c>
      <c r="AQ961" s="316"/>
      <c r="AR961" s="142" t="s">
        <v>152</v>
      </c>
      <c r="AS961" s="315" t="s">
        <v>150</v>
      </c>
      <c r="AT961" s="142" t="s">
        <v>152</v>
      </c>
      <c r="AU961" s="316"/>
      <c r="AV961" s="317" t="s">
        <v>152</v>
      </c>
      <c r="AW961" s="142" t="s">
        <v>152</v>
      </c>
    </row>
    <row r="962" spans="1:49" s="142" customFormat="1">
      <c r="A962" s="142" t="s">
        <v>11051</v>
      </c>
      <c r="B962" s="315" t="s">
        <v>301</v>
      </c>
      <c r="C962" s="142" t="s">
        <v>3444</v>
      </c>
      <c r="D962" s="142" t="s">
        <v>3448</v>
      </c>
      <c r="E962" s="315" t="s">
        <v>13879</v>
      </c>
      <c r="F962" s="315" t="s">
        <v>1789</v>
      </c>
      <c r="G962" s="142" t="s">
        <v>1788</v>
      </c>
      <c r="H962" s="316" t="s">
        <v>3445</v>
      </c>
      <c r="I962" s="317">
        <v>25425</v>
      </c>
      <c r="J962" s="317">
        <v>0</v>
      </c>
      <c r="K962" s="317" t="s">
        <v>152</v>
      </c>
      <c r="L962" s="315">
        <v>54</v>
      </c>
      <c r="M962" s="315" t="s">
        <v>152</v>
      </c>
      <c r="N962" s="315" t="s">
        <v>152</v>
      </c>
      <c r="O962" s="315" t="s">
        <v>152</v>
      </c>
      <c r="P962" s="315" t="s">
        <v>13120</v>
      </c>
      <c r="Q962" s="315" t="s">
        <v>152</v>
      </c>
      <c r="R962" s="315" t="s">
        <v>152</v>
      </c>
      <c r="S962" s="315" t="s">
        <v>152</v>
      </c>
      <c r="T962" s="315" t="s">
        <v>152</v>
      </c>
      <c r="U962" s="315" t="s">
        <v>152</v>
      </c>
      <c r="V962" s="315" t="s">
        <v>152</v>
      </c>
      <c r="W962" s="142" t="s">
        <v>3648</v>
      </c>
      <c r="X962" s="142" t="s">
        <v>6492</v>
      </c>
      <c r="Y962" s="142" t="s">
        <v>152</v>
      </c>
      <c r="Z962" s="142" t="s">
        <v>3446</v>
      </c>
      <c r="AA962" s="315" t="s">
        <v>3447</v>
      </c>
      <c r="AB962" s="142" t="s">
        <v>13880</v>
      </c>
      <c r="AC962" s="142" t="s">
        <v>3446</v>
      </c>
      <c r="AD962" s="142" t="s">
        <v>3446</v>
      </c>
      <c r="AE962" s="142" t="s">
        <v>152</v>
      </c>
      <c r="AF962" s="315"/>
      <c r="AH962" s="318" t="s">
        <v>152</v>
      </c>
      <c r="AI962" s="315" t="s">
        <v>3446</v>
      </c>
      <c r="AJ962" s="315" t="s">
        <v>152</v>
      </c>
      <c r="AK962" s="142" t="s">
        <v>152</v>
      </c>
      <c r="AL962" s="142" t="s">
        <v>1787</v>
      </c>
      <c r="AM962" s="316" t="s">
        <v>3649</v>
      </c>
      <c r="AN962" s="142" t="s">
        <v>152</v>
      </c>
      <c r="AO962" s="315" t="s">
        <v>1469</v>
      </c>
      <c r="AP962" s="315" t="s">
        <v>152</v>
      </c>
      <c r="AQ962" s="316"/>
      <c r="AR962" s="142" t="s">
        <v>152</v>
      </c>
      <c r="AS962" s="315" t="s">
        <v>150</v>
      </c>
      <c r="AT962" s="142" t="s">
        <v>152</v>
      </c>
      <c r="AU962" s="316"/>
      <c r="AV962" s="317" t="s">
        <v>152</v>
      </c>
      <c r="AW962" s="142" t="s">
        <v>152</v>
      </c>
    </row>
    <row r="963" spans="1:49" s="142" customFormat="1">
      <c r="A963" s="142" t="s">
        <v>11083</v>
      </c>
      <c r="B963" s="315" t="s">
        <v>302</v>
      </c>
      <c r="C963" s="142" t="s">
        <v>3444</v>
      </c>
      <c r="D963" s="142" t="s">
        <v>3448</v>
      </c>
      <c r="E963" s="315" t="s">
        <v>13881</v>
      </c>
      <c r="F963" s="315" t="s">
        <v>1789</v>
      </c>
      <c r="G963" s="142" t="s">
        <v>1788</v>
      </c>
      <c r="H963" s="316" t="s">
        <v>3445</v>
      </c>
      <c r="I963" s="317">
        <v>23701</v>
      </c>
      <c r="J963" s="317">
        <v>0</v>
      </c>
      <c r="K963" s="317" t="s">
        <v>152</v>
      </c>
      <c r="L963" s="315">
        <v>52</v>
      </c>
      <c r="M963" s="315" t="s">
        <v>152</v>
      </c>
      <c r="N963" s="315" t="s">
        <v>152</v>
      </c>
      <c r="O963" s="315" t="s">
        <v>152</v>
      </c>
      <c r="P963" s="315" t="s">
        <v>13139</v>
      </c>
      <c r="Q963" s="315" t="s">
        <v>152</v>
      </c>
      <c r="R963" s="315" t="s">
        <v>152</v>
      </c>
      <c r="S963" s="315" t="s">
        <v>152</v>
      </c>
      <c r="T963" s="315" t="s">
        <v>152</v>
      </c>
      <c r="U963" s="315" t="s">
        <v>152</v>
      </c>
      <c r="V963" s="315" t="s">
        <v>152</v>
      </c>
      <c r="W963" s="142" t="s">
        <v>3620</v>
      </c>
      <c r="X963" s="142" t="s">
        <v>6492</v>
      </c>
      <c r="Y963" s="142" t="s">
        <v>152</v>
      </c>
      <c r="Z963" s="142" t="s">
        <v>3446</v>
      </c>
      <c r="AA963" s="315" t="s">
        <v>3447</v>
      </c>
      <c r="AB963" s="142" t="s">
        <v>13882</v>
      </c>
      <c r="AC963" s="142" t="s">
        <v>3446</v>
      </c>
      <c r="AD963" s="142" t="s">
        <v>3446</v>
      </c>
      <c r="AE963" s="142" t="s">
        <v>152</v>
      </c>
      <c r="AF963" s="315"/>
      <c r="AH963" s="318" t="s">
        <v>152</v>
      </c>
      <c r="AI963" s="315" t="s">
        <v>3446</v>
      </c>
      <c r="AJ963" s="315" t="s">
        <v>152</v>
      </c>
      <c r="AK963" s="142" t="s">
        <v>152</v>
      </c>
      <c r="AL963" s="142" t="s">
        <v>1787</v>
      </c>
      <c r="AM963" s="316" t="s">
        <v>7423</v>
      </c>
      <c r="AN963" s="142" t="s">
        <v>152</v>
      </c>
      <c r="AO963" s="315" t="s">
        <v>1469</v>
      </c>
      <c r="AP963" s="315" t="s">
        <v>152</v>
      </c>
      <c r="AQ963" s="316"/>
      <c r="AR963" s="142" t="s">
        <v>152</v>
      </c>
      <c r="AS963" s="315" t="s">
        <v>150</v>
      </c>
      <c r="AT963" s="142" t="s">
        <v>152</v>
      </c>
      <c r="AU963" s="316"/>
      <c r="AV963" s="317" t="s">
        <v>152</v>
      </c>
      <c r="AW963" s="142" t="s">
        <v>152</v>
      </c>
    </row>
    <row r="964" spans="1:49" s="142" customFormat="1">
      <c r="A964" s="142" t="s">
        <v>7376</v>
      </c>
      <c r="B964" s="315" t="s">
        <v>7378</v>
      </c>
      <c r="C964" s="142" t="s">
        <v>3444</v>
      </c>
      <c r="D964" s="142" t="s">
        <v>3448</v>
      </c>
      <c r="E964" s="315" t="s">
        <v>13883</v>
      </c>
      <c r="F964" s="315" t="s">
        <v>1789</v>
      </c>
      <c r="G964" s="142" t="s">
        <v>1788</v>
      </c>
      <c r="H964" s="316" t="s">
        <v>3445</v>
      </c>
      <c r="I964" s="317">
        <v>28010</v>
      </c>
      <c r="J964" s="317">
        <v>0</v>
      </c>
      <c r="K964" s="317" t="s">
        <v>152</v>
      </c>
      <c r="L964" s="315">
        <v>34</v>
      </c>
      <c r="M964" s="315" t="s">
        <v>152</v>
      </c>
      <c r="N964" s="315" t="s">
        <v>152</v>
      </c>
      <c r="O964" s="315" t="s">
        <v>152</v>
      </c>
      <c r="P964" s="315" t="s">
        <v>12347</v>
      </c>
      <c r="Q964" s="315" t="s">
        <v>152</v>
      </c>
      <c r="R964" s="315" t="s">
        <v>152</v>
      </c>
      <c r="S964" s="315" t="s">
        <v>152</v>
      </c>
      <c r="T964" s="315" t="s">
        <v>152</v>
      </c>
      <c r="U964" s="315" t="s">
        <v>152</v>
      </c>
      <c r="V964" s="315" t="s">
        <v>152</v>
      </c>
      <c r="W964" s="142" t="s">
        <v>8055</v>
      </c>
      <c r="X964" s="142" t="s">
        <v>6492</v>
      </c>
      <c r="Y964" s="142" t="s">
        <v>152</v>
      </c>
      <c r="Z964" s="142" t="s">
        <v>3446</v>
      </c>
      <c r="AA964" s="315" t="s">
        <v>3447</v>
      </c>
      <c r="AB964" s="142" t="s">
        <v>13884</v>
      </c>
      <c r="AC964" s="142" t="s">
        <v>3446</v>
      </c>
      <c r="AD964" s="142" t="s">
        <v>3446</v>
      </c>
      <c r="AE964" s="142" t="s">
        <v>152</v>
      </c>
      <c r="AF964" s="315"/>
      <c r="AH964" s="318" t="s">
        <v>152</v>
      </c>
      <c r="AI964" s="315" t="s">
        <v>3446</v>
      </c>
      <c r="AJ964" s="315" t="s">
        <v>152</v>
      </c>
      <c r="AK964" s="142" t="s">
        <v>152</v>
      </c>
      <c r="AL964" s="142" t="s">
        <v>1787</v>
      </c>
      <c r="AM964" s="316" t="s">
        <v>8053</v>
      </c>
      <c r="AN964" s="142" t="s">
        <v>152</v>
      </c>
      <c r="AO964" s="315" t="s">
        <v>1469</v>
      </c>
      <c r="AP964" s="315" t="s">
        <v>152</v>
      </c>
      <c r="AQ964" s="316"/>
      <c r="AR964" s="142" t="s">
        <v>152</v>
      </c>
      <c r="AS964" s="315" t="s">
        <v>150</v>
      </c>
      <c r="AT964" s="142" t="s">
        <v>152</v>
      </c>
      <c r="AU964" s="316"/>
      <c r="AV964" s="317" t="s">
        <v>152</v>
      </c>
      <c r="AW964" s="142" t="s">
        <v>152</v>
      </c>
    </row>
    <row r="965" spans="1:49" s="142" customFormat="1">
      <c r="A965" s="142" t="s">
        <v>8735</v>
      </c>
      <c r="B965" s="315" t="s">
        <v>304</v>
      </c>
      <c r="C965" s="142" t="s">
        <v>3444</v>
      </c>
      <c r="D965" s="142" t="s">
        <v>3448</v>
      </c>
      <c r="E965" s="315" t="s">
        <v>13885</v>
      </c>
      <c r="F965" s="315" t="s">
        <v>1789</v>
      </c>
      <c r="G965" s="142" t="s">
        <v>1788</v>
      </c>
      <c r="H965" s="316" t="s">
        <v>3445</v>
      </c>
      <c r="I965" s="317">
        <v>23210</v>
      </c>
      <c r="J965" s="317">
        <v>0</v>
      </c>
      <c r="K965" s="317" t="s">
        <v>152</v>
      </c>
      <c r="L965" s="315">
        <v>20</v>
      </c>
      <c r="M965" s="315" t="s">
        <v>152</v>
      </c>
      <c r="N965" s="315" t="s">
        <v>152</v>
      </c>
      <c r="O965" s="315" t="s">
        <v>152</v>
      </c>
      <c r="P965" s="315" t="s">
        <v>12506</v>
      </c>
      <c r="Q965" s="315" t="s">
        <v>152</v>
      </c>
      <c r="R965" s="315" t="s">
        <v>152</v>
      </c>
      <c r="S965" s="315" t="s">
        <v>152</v>
      </c>
      <c r="T965" s="315" t="s">
        <v>152</v>
      </c>
      <c r="U965" s="315" t="s">
        <v>152</v>
      </c>
      <c r="V965" s="315" t="s">
        <v>152</v>
      </c>
      <c r="W965" s="142" t="s">
        <v>3476</v>
      </c>
      <c r="X965" s="142" t="s">
        <v>6492</v>
      </c>
      <c r="Y965" s="142" t="s">
        <v>152</v>
      </c>
      <c r="Z965" s="142" t="s">
        <v>3446</v>
      </c>
      <c r="AA965" s="315" t="s">
        <v>3447</v>
      </c>
      <c r="AB965" s="142" t="s">
        <v>13886</v>
      </c>
      <c r="AC965" s="142" t="s">
        <v>3446</v>
      </c>
      <c r="AD965" s="142" t="s">
        <v>3446</v>
      </c>
      <c r="AE965" s="142" t="s">
        <v>152</v>
      </c>
      <c r="AF965" s="315"/>
      <c r="AH965" s="318" t="s">
        <v>152</v>
      </c>
      <c r="AI965" s="315" t="s">
        <v>3446</v>
      </c>
      <c r="AJ965" s="315" t="s">
        <v>152</v>
      </c>
      <c r="AK965" s="142" t="s">
        <v>3073</v>
      </c>
      <c r="AL965" s="142" t="s">
        <v>1787</v>
      </c>
      <c r="AM965" s="316" t="s">
        <v>3477</v>
      </c>
      <c r="AN965" s="142" t="s">
        <v>152</v>
      </c>
      <c r="AO965" s="315" t="s">
        <v>1469</v>
      </c>
      <c r="AP965" s="315" t="s">
        <v>152</v>
      </c>
      <c r="AQ965" s="316"/>
      <c r="AR965" s="142" t="s">
        <v>152</v>
      </c>
      <c r="AS965" s="315" t="s">
        <v>150</v>
      </c>
      <c r="AT965" s="142" t="s">
        <v>152</v>
      </c>
      <c r="AU965" s="316"/>
      <c r="AV965" s="317" t="s">
        <v>152</v>
      </c>
      <c r="AW965" s="142" t="s">
        <v>152</v>
      </c>
    </row>
    <row r="966" spans="1:49" s="142" customFormat="1">
      <c r="A966" s="142" t="s">
        <v>11119</v>
      </c>
      <c r="B966" s="315" t="s">
        <v>305</v>
      </c>
      <c r="C966" s="142" t="s">
        <v>3444</v>
      </c>
      <c r="D966" s="142" t="s">
        <v>3448</v>
      </c>
      <c r="E966" s="315" t="s">
        <v>13887</v>
      </c>
      <c r="F966" s="315" t="s">
        <v>1789</v>
      </c>
      <c r="G966" s="142" t="s">
        <v>1788</v>
      </c>
      <c r="H966" s="316" t="s">
        <v>3445</v>
      </c>
      <c r="I966" s="317">
        <v>21428</v>
      </c>
      <c r="J966" s="317">
        <v>0</v>
      </c>
      <c r="K966" s="317" t="s">
        <v>152</v>
      </c>
      <c r="L966" s="315">
        <v>45</v>
      </c>
      <c r="M966" s="315" t="s">
        <v>152</v>
      </c>
      <c r="N966" s="315" t="s">
        <v>152</v>
      </c>
      <c r="O966" s="315" t="s">
        <v>152</v>
      </c>
      <c r="P966" s="315" t="s">
        <v>13158</v>
      </c>
      <c r="Q966" s="315" t="s">
        <v>152</v>
      </c>
      <c r="R966" s="315" t="s">
        <v>152</v>
      </c>
      <c r="S966" s="315" t="s">
        <v>152</v>
      </c>
      <c r="T966" s="315" t="s">
        <v>152</v>
      </c>
      <c r="U966" s="315" t="s">
        <v>152</v>
      </c>
      <c r="V966" s="315" t="s">
        <v>152</v>
      </c>
      <c r="W966" s="142" t="s">
        <v>3598</v>
      </c>
      <c r="X966" s="142" t="s">
        <v>6492</v>
      </c>
      <c r="Y966" s="142" t="s">
        <v>152</v>
      </c>
      <c r="Z966" s="142" t="s">
        <v>3446</v>
      </c>
      <c r="AA966" s="315" t="s">
        <v>3447</v>
      </c>
      <c r="AB966" s="142" t="s">
        <v>13888</v>
      </c>
      <c r="AC966" s="142" t="s">
        <v>3446</v>
      </c>
      <c r="AD966" s="142" t="s">
        <v>3446</v>
      </c>
      <c r="AE966" s="142" t="s">
        <v>152</v>
      </c>
      <c r="AF966" s="315"/>
      <c r="AH966" s="318" t="s">
        <v>152</v>
      </c>
      <c r="AI966" s="315" t="s">
        <v>3446</v>
      </c>
      <c r="AJ966" s="315" t="s">
        <v>152</v>
      </c>
      <c r="AK966" s="142" t="s">
        <v>152</v>
      </c>
      <c r="AL966" s="142" t="s">
        <v>1787</v>
      </c>
      <c r="AM966" s="316" t="s">
        <v>3599</v>
      </c>
      <c r="AN966" s="142" t="s">
        <v>152</v>
      </c>
      <c r="AO966" s="315" t="s">
        <v>1469</v>
      </c>
      <c r="AP966" s="315" t="s">
        <v>152</v>
      </c>
      <c r="AQ966" s="316"/>
      <c r="AR966" s="142" t="s">
        <v>152</v>
      </c>
      <c r="AS966" s="315" t="s">
        <v>150</v>
      </c>
      <c r="AT966" s="142" t="s">
        <v>152</v>
      </c>
      <c r="AU966" s="316"/>
      <c r="AV966" s="317" t="s">
        <v>152</v>
      </c>
      <c r="AW966" s="142" t="s">
        <v>152</v>
      </c>
    </row>
    <row r="967" spans="1:49" s="142" customFormat="1">
      <c r="A967" s="142" t="s">
        <v>10294</v>
      </c>
      <c r="B967" s="315" t="s">
        <v>307</v>
      </c>
      <c r="C967" s="142" t="s">
        <v>3444</v>
      </c>
      <c r="D967" s="142" t="s">
        <v>3448</v>
      </c>
      <c r="E967" s="315" t="s">
        <v>13889</v>
      </c>
      <c r="F967" s="315" t="s">
        <v>1789</v>
      </c>
      <c r="G967" s="142" t="s">
        <v>1788</v>
      </c>
      <c r="H967" s="316" t="s">
        <v>3445</v>
      </c>
      <c r="I967" s="317">
        <v>25962</v>
      </c>
      <c r="J967" s="317">
        <v>0</v>
      </c>
      <c r="K967" s="317" t="s">
        <v>152</v>
      </c>
      <c r="L967" s="315">
        <v>8</v>
      </c>
      <c r="M967" s="315" t="s">
        <v>152</v>
      </c>
      <c r="N967" s="315" t="s">
        <v>152</v>
      </c>
      <c r="O967" s="315" t="s">
        <v>152</v>
      </c>
      <c r="P967" s="315" t="s">
        <v>12918</v>
      </c>
      <c r="Q967" s="315" t="s">
        <v>152</v>
      </c>
      <c r="R967" s="315" t="s">
        <v>152</v>
      </c>
      <c r="S967" s="315" t="s">
        <v>152</v>
      </c>
      <c r="T967" s="315" t="s">
        <v>152</v>
      </c>
      <c r="U967" s="315" t="s">
        <v>152</v>
      </c>
      <c r="V967" s="315" t="s">
        <v>152</v>
      </c>
      <c r="W967" s="142" t="s">
        <v>3548</v>
      </c>
      <c r="X967" s="142" t="s">
        <v>6492</v>
      </c>
      <c r="Y967" s="142" t="s">
        <v>152</v>
      </c>
      <c r="Z967" s="142" t="s">
        <v>3446</v>
      </c>
      <c r="AA967" s="315" t="s">
        <v>3447</v>
      </c>
      <c r="AB967" s="142" t="s">
        <v>13890</v>
      </c>
      <c r="AC967" s="142" t="s">
        <v>3446</v>
      </c>
      <c r="AD967" s="142" t="s">
        <v>3446</v>
      </c>
      <c r="AE967" s="142" t="s">
        <v>152</v>
      </c>
      <c r="AF967" s="315"/>
      <c r="AH967" s="318" t="s">
        <v>152</v>
      </c>
      <c r="AI967" s="315" t="s">
        <v>3446</v>
      </c>
      <c r="AJ967" s="315" t="s">
        <v>152</v>
      </c>
      <c r="AK967" s="142" t="s">
        <v>152</v>
      </c>
      <c r="AL967" s="142" t="s">
        <v>1787</v>
      </c>
      <c r="AM967" s="316" t="s">
        <v>3549</v>
      </c>
      <c r="AN967" s="142" t="s">
        <v>152</v>
      </c>
      <c r="AO967" s="315" t="s">
        <v>1469</v>
      </c>
      <c r="AP967" s="315" t="s">
        <v>152</v>
      </c>
      <c r="AQ967" s="316"/>
      <c r="AR967" s="142" t="s">
        <v>152</v>
      </c>
      <c r="AS967" s="315" t="s">
        <v>150</v>
      </c>
      <c r="AT967" s="142" t="s">
        <v>152</v>
      </c>
      <c r="AU967" s="316"/>
      <c r="AV967" s="317" t="s">
        <v>152</v>
      </c>
      <c r="AW967" s="142" t="s">
        <v>152</v>
      </c>
    </row>
    <row r="968" spans="1:49" s="142" customFormat="1">
      <c r="A968" s="142" t="s">
        <v>8709</v>
      </c>
      <c r="B968" s="315" t="s">
        <v>308</v>
      </c>
      <c r="C968" s="142" t="s">
        <v>3444</v>
      </c>
      <c r="D968" s="142" t="s">
        <v>3448</v>
      </c>
      <c r="E968" s="315" t="s">
        <v>13891</v>
      </c>
      <c r="F968" s="315" t="s">
        <v>1789</v>
      </c>
      <c r="G968" s="142" t="s">
        <v>150</v>
      </c>
      <c r="H968" s="316" t="s">
        <v>3445</v>
      </c>
      <c r="I968" s="317">
        <v>27206</v>
      </c>
      <c r="J968" s="317">
        <v>0</v>
      </c>
      <c r="K968" s="317" t="s">
        <v>152</v>
      </c>
      <c r="L968" s="315">
        <v>0</v>
      </c>
      <c r="M968" s="315" t="s">
        <v>152</v>
      </c>
      <c r="N968" s="315" t="s">
        <v>152</v>
      </c>
      <c r="O968" s="315" t="s">
        <v>152</v>
      </c>
      <c r="P968" s="315" t="s">
        <v>12495</v>
      </c>
      <c r="Q968" s="315" t="s">
        <v>152</v>
      </c>
      <c r="R968" s="315" t="s">
        <v>152</v>
      </c>
      <c r="S968" s="315" t="s">
        <v>152</v>
      </c>
      <c r="T968" s="315" t="s">
        <v>152</v>
      </c>
      <c r="U968" s="315" t="s">
        <v>152</v>
      </c>
      <c r="V968" s="315" t="s">
        <v>152</v>
      </c>
      <c r="W968" s="142" t="s">
        <v>3490</v>
      </c>
      <c r="X968" s="142" t="s">
        <v>6492</v>
      </c>
      <c r="Y968" s="142" t="s">
        <v>152</v>
      </c>
      <c r="Z968" s="142" t="s">
        <v>3446</v>
      </c>
      <c r="AA968" s="315" t="s">
        <v>3447</v>
      </c>
      <c r="AB968" s="142" t="s">
        <v>13892</v>
      </c>
      <c r="AC968" s="142" t="s">
        <v>3446</v>
      </c>
      <c r="AD968" s="142" t="s">
        <v>3446</v>
      </c>
      <c r="AE968" s="142" t="s">
        <v>152</v>
      </c>
      <c r="AF968" s="315"/>
      <c r="AH968" s="318" t="s">
        <v>152</v>
      </c>
      <c r="AI968" s="315" t="s">
        <v>3446</v>
      </c>
      <c r="AJ968" s="315" t="s">
        <v>152</v>
      </c>
      <c r="AK968" s="142" t="s">
        <v>152</v>
      </c>
      <c r="AL968" s="142" t="s">
        <v>1787</v>
      </c>
      <c r="AM968" s="316" t="s">
        <v>3491</v>
      </c>
      <c r="AN968" s="142" t="s">
        <v>152</v>
      </c>
      <c r="AO968" s="315" t="s">
        <v>1469</v>
      </c>
      <c r="AP968" s="315" t="s">
        <v>152</v>
      </c>
      <c r="AQ968" s="316"/>
      <c r="AR968" s="142" t="s">
        <v>152</v>
      </c>
      <c r="AS968" s="315" t="s">
        <v>150</v>
      </c>
      <c r="AT968" s="142" t="s">
        <v>152</v>
      </c>
      <c r="AU968" s="316"/>
      <c r="AV968" s="317" t="s">
        <v>152</v>
      </c>
      <c r="AW968" s="142" t="s">
        <v>152</v>
      </c>
    </row>
    <row r="969" spans="1:49" s="142" customFormat="1">
      <c r="A969" s="142" t="s">
        <v>10309</v>
      </c>
      <c r="B969" s="315" t="s">
        <v>309</v>
      </c>
      <c r="C969" s="142" t="s">
        <v>3444</v>
      </c>
      <c r="D969" s="142" t="s">
        <v>3448</v>
      </c>
      <c r="E969" s="315" t="s">
        <v>13893</v>
      </c>
      <c r="F969" s="315" t="s">
        <v>1789</v>
      </c>
      <c r="G969" s="142" t="s">
        <v>1788</v>
      </c>
      <c r="H969" s="316" t="s">
        <v>3445</v>
      </c>
      <c r="I969" s="317">
        <v>23162</v>
      </c>
      <c r="J969" s="317">
        <v>0</v>
      </c>
      <c r="K969" s="317" t="s">
        <v>152</v>
      </c>
      <c r="L969" s="315">
        <v>20</v>
      </c>
      <c r="M969" s="315" t="s">
        <v>152</v>
      </c>
      <c r="N969" s="315" t="s">
        <v>152</v>
      </c>
      <c r="O969" s="315" t="s">
        <v>152</v>
      </c>
      <c r="P969" s="315" t="s">
        <v>12932</v>
      </c>
      <c r="Q969" s="315" t="s">
        <v>152</v>
      </c>
      <c r="R969" s="315" t="s">
        <v>152</v>
      </c>
      <c r="S969" s="315" t="s">
        <v>152</v>
      </c>
      <c r="T969" s="315" t="s">
        <v>152</v>
      </c>
      <c r="U969" s="315" t="s">
        <v>152</v>
      </c>
      <c r="V969" s="315" t="s">
        <v>152</v>
      </c>
      <c r="W969" s="142" t="s">
        <v>3525</v>
      </c>
      <c r="X969" s="142" t="s">
        <v>6492</v>
      </c>
      <c r="Y969" s="142" t="s">
        <v>152</v>
      </c>
      <c r="Z969" s="142" t="s">
        <v>3446</v>
      </c>
      <c r="AA969" s="315" t="s">
        <v>3447</v>
      </c>
      <c r="AB969" s="142" t="s">
        <v>13894</v>
      </c>
      <c r="AC969" s="142" t="s">
        <v>3446</v>
      </c>
      <c r="AD969" s="142" t="s">
        <v>3446</v>
      </c>
      <c r="AE969" s="142" t="s">
        <v>152</v>
      </c>
      <c r="AF969" s="315"/>
      <c r="AH969" s="318" t="s">
        <v>152</v>
      </c>
      <c r="AI969" s="315" t="s">
        <v>3446</v>
      </c>
      <c r="AJ969" s="315" t="s">
        <v>152</v>
      </c>
      <c r="AK969" s="142" t="s">
        <v>152</v>
      </c>
      <c r="AL969" s="142" t="s">
        <v>1787</v>
      </c>
      <c r="AM969" s="316" t="s">
        <v>3526</v>
      </c>
      <c r="AN969" s="142" t="s">
        <v>152</v>
      </c>
      <c r="AO969" s="315" t="s">
        <v>1469</v>
      </c>
      <c r="AP969" s="315" t="s">
        <v>152</v>
      </c>
      <c r="AQ969" s="316"/>
      <c r="AR969" s="142" t="s">
        <v>152</v>
      </c>
      <c r="AS969" s="315" t="s">
        <v>150</v>
      </c>
      <c r="AT969" s="142" t="s">
        <v>152</v>
      </c>
      <c r="AU969" s="316"/>
      <c r="AV969" s="317" t="s">
        <v>152</v>
      </c>
      <c r="AW969" s="142" t="s">
        <v>152</v>
      </c>
    </row>
    <row r="970" spans="1:49" s="142" customFormat="1">
      <c r="A970" s="142" t="s">
        <v>11120</v>
      </c>
      <c r="B970" s="315" t="s">
        <v>310</v>
      </c>
      <c r="C970" s="142" t="s">
        <v>3444</v>
      </c>
      <c r="D970" s="142" t="s">
        <v>3448</v>
      </c>
      <c r="E970" s="315" t="s">
        <v>13895</v>
      </c>
      <c r="F970" s="315" t="s">
        <v>1789</v>
      </c>
      <c r="G970" s="142" t="s">
        <v>1788</v>
      </c>
      <c r="H970" s="316" t="s">
        <v>3445</v>
      </c>
      <c r="I970" s="317">
        <v>23701</v>
      </c>
      <c r="J970" s="317">
        <v>0</v>
      </c>
      <c r="K970" s="317" t="s">
        <v>152</v>
      </c>
      <c r="L970" s="315">
        <v>40</v>
      </c>
      <c r="M970" s="315" t="s">
        <v>152</v>
      </c>
      <c r="N970" s="315" t="s">
        <v>152</v>
      </c>
      <c r="O970" s="315" t="s">
        <v>152</v>
      </c>
      <c r="P970" s="315" t="s">
        <v>13159</v>
      </c>
      <c r="Q970" s="315" t="s">
        <v>152</v>
      </c>
      <c r="R970" s="315" t="s">
        <v>152</v>
      </c>
      <c r="S970" s="315" t="s">
        <v>152</v>
      </c>
      <c r="T970" s="315" t="s">
        <v>152</v>
      </c>
      <c r="U970" s="315" t="s">
        <v>152</v>
      </c>
      <c r="V970" s="315" t="s">
        <v>152</v>
      </c>
      <c r="W970" s="142" t="s">
        <v>3596</v>
      </c>
      <c r="X970" s="142" t="s">
        <v>6492</v>
      </c>
      <c r="Y970" s="142" t="s">
        <v>152</v>
      </c>
      <c r="Z970" s="142" t="s">
        <v>3446</v>
      </c>
      <c r="AA970" s="315" t="s">
        <v>3447</v>
      </c>
      <c r="AB970" s="142" t="s">
        <v>13896</v>
      </c>
      <c r="AC970" s="142" t="s">
        <v>3446</v>
      </c>
      <c r="AD970" s="142" t="s">
        <v>3446</v>
      </c>
      <c r="AE970" s="142" t="s">
        <v>152</v>
      </c>
      <c r="AF970" s="315"/>
      <c r="AH970" s="318" t="s">
        <v>152</v>
      </c>
      <c r="AI970" s="315" t="s">
        <v>3446</v>
      </c>
      <c r="AJ970" s="315" t="s">
        <v>152</v>
      </c>
      <c r="AK970" s="142" t="s">
        <v>152</v>
      </c>
      <c r="AL970" s="142" t="s">
        <v>1787</v>
      </c>
      <c r="AM970" s="316" t="s">
        <v>3597</v>
      </c>
      <c r="AN970" s="142" t="s">
        <v>152</v>
      </c>
      <c r="AO970" s="315" t="s">
        <v>1469</v>
      </c>
      <c r="AP970" s="315" t="s">
        <v>152</v>
      </c>
      <c r="AQ970" s="316"/>
      <c r="AR970" s="142" t="s">
        <v>152</v>
      </c>
      <c r="AS970" s="315" t="s">
        <v>150</v>
      </c>
      <c r="AT970" s="142" t="s">
        <v>152</v>
      </c>
      <c r="AU970" s="316"/>
      <c r="AV970" s="317" t="s">
        <v>152</v>
      </c>
      <c r="AW970" s="142" t="s">
        <v>152</v>
      </c>
    </row>
    <row r="971" spans="1:49" s="142" customFormat="1">
      <c r="A971" s="142" t="s">
        <v>10293</v>
      </c>
      <c r="B971" s="315" t="s">
        <v>311</v>
      </c>
      <c r="C971" s="142" t="s">
        <v>3444</v>
      </c>
      <c r="D971" s="142" t="s">
        <v>3448</v>
      </c>
      <c r="E971" s="315" t="s">
        <v>13897</v>
      </c>
      <c r="F971" s="315" t="s">
        <v>1789</v>
      </c>
      <c r="G971" s="142" t="s">
        <v>1788</v>
      </c>
      <c r="H971" s="316" t="s">
        <v>3445</v>
      </c>
      <c r="I971" s="317">
        <v>31183</v>
      </c>
      <c r="J971" s="317">
        <v>0</v>
      </c>
      <c r="K971" s="317" t="s">
        <v>152</v>
      </c>
      <c r="L971" s="315">
        <v>8</v>
      </c>
      <c r="M971" s="315" t="s">
        <v>152</v>
      </c>
      <c r="N971" s="315" t="s">
        <v>152</v>
      </c>
      <c r="O971" s="315" t="s">
        <v>152</v>
      </c>
      <c r="P971" s="315" t="s">
        <v>12917</v>
      </c>
      <c r="Q971" s="315" t="s">
        <v>152</v>
      </c>
      <c r="R971" s="315" t="s">
        <v>152</v>
      </c>
      <c r="S971" s="315" t="s">
        <v>152</v>
      </c>
      <c r="T971" s="315" t="s">
        <v>152</v>
      </c>
      <c r="U971" s="315" t="s">
        <v>152</v>
      </c>
      <c r="V971" s="315" t="s">
        <v>152</v>
      </c>
      <c r="W971" s="142" t="s">
        <v>3550</v>
      </c>
      <c r="X971" s="142" t="s">
        <v>6492</v>
      </c>
      <c r="Y971" s="142" t="s">
        <v>152</v>
      </c>
      <c r="Z971" s="142" t="s">
        <v>3446</v>
      </c>
      <c r="AA971" s="315" t="s">
        <v>3447</v>
      </c>
      <c r="AB971" s="142" t="s">
        <v>13898</v>
      </c>
      <c r="AC971" s="142" t="s">
        <v>3446</v>
      </c>
      <c r="AD971" s="142" t="s">
        <v>3446</v>
      </c>
      <c r="AE971" s="142" t="s">
        <v>152</v>
      </c>
      <c r="AF971" s="315"/>
      <c r="AH971" s="318" t="s">
        <v>152</v>
      </c>
      <c r="AI971" s="315" t="s">
        <v>3446</v>
      </c>
      <c r="AJ971" s="315" t="s">
        <v>152</v>
      </c>
      <c r="AK971" s="142" t="s">
        <v>152</v>
      </c>
      <c r="AL971" s="142" t="s">
        <v>1787</v>
      </c>
      <c r="AM971" s="316" t="s">
        <v>3551</v>
      </c>
      <c r="AN971" s="142" t="s">
        <v>152</v>
      </c>
      <c r="AO971" s="315" t="s">
        <v>1469</v>
      </c>
      <c r="AP971" s="315" t="s">
        <v>152</v>
      </c>
      <c r="AQ971" s="316"/>
      <c r="AR971" s="142" t="s">
        <v>152</v>
      </c>
      <c r="AS971" s="315" t="s">
        <v>150</v>
      </c>
      <c r="AT971" s="142" t="s">
        <v>152</v>
      </c>
      <c r="AU971" s="316"/>
      <c r="AV971" s="317" t="s">
        <v>152</v>
      </c>
      <c r="AW971" s="142" t="s">
        <v>152</v>
      </c>
    </row>
    <row r="972" spans="1:49" s="142" customFormat="1">
      <c r="A972" s="142" t="s">
        <v>11084</v>
      </c>
      <c r="B972" s="315" t="s">
        <v>312</v>
      </c>
      <c r="C972" s="142" t="s">
        <v>3444</v>
      </c>
      <c r="D972" s="142" t="s">
        <v>3448</v>
      </c>
      <c r="E972" s="315" t="s">
        <v>13899</v>
      </c>
      <c r="F972" s="315" t="s">
        <v>1789</v>
      </c>
      <c r="G972" s="142" t="s">
        <v>1788</v>
      </c>
      <c r="H972" s="316" t="s">
        <v>3445</v>
      </c>
      <c r="I972" s="317">
        <v>28010</v>
      </c>
      <c r="J972" s="317">
        <v>0</v>
      </c>
      <c r="K972" s="317" t="s">
        <v>152</v>
      </c>
      <c r="L972" s="315">
        <v>9</v>
      </c>
      <c r="M972" s="315" t="s">
        <v>152</v>
      </c>
      <c r="N972" s="315" t="s">
        <v>152</v>
      </c>
      <c r="O972" s="315" t="s">
        <v>152</v>
      </c>
      <c r="P972" s="315" t="s">
        <v>13140</v>
      </c>
      <c r="Q972" s="315" t="s">
        <v>152</v>
      </c>
      <c r="R972" s="315" t="s">
        <v>152</v>
      </c>
      <c r="S972" s="315" t="s">
        <v>152</v>
      </c>
      <c r="T972" s="315" t="s">
        <v>152</v>
      </c>
      <c r="U972" s="315" t="s">
        <v>152</v>
      </c>
      <c r="V972" s="315" t="s">
        <v>152</v>
      </c>
      <c r="W972" s="142" t="s">
        <v>3618</v>
      </c>
      <c r="X972" s="142" t="s">
        <v>6493</v>
      </c>
      <c r="Y972" s="142" t="s">
        <v>152</v>
      </c>
      <c r="Z972" s="142" t="s">
        <v>3446</v>
      </c>
      <c r="AA972" s="315" t="s">
        <v>3447</v>
      </c>
      <c r="AB972" s="142" t="s">
        <v>13900</v>
      </c>
      <c r="AC972" s="142" t="s">
        <v>3446</v>
      </c>
      <c r="AD972" s="142" t="s">
        <v>3446</v>
      </c>
      <c r="AE972" s="142" t="s">
        <v>152</v>
      </c>
      <c r="AF972" s="315"/>
      <c r="AH972" s="318" t="s">
        <v>152</v>
      </c>
      <c r="AI972" s="315" t="s">
        <v>3446</v>
      </c>
      <c r="AJ972" s="315" t="s">
        <v>152</v>
      </c>
      <c r="AK972" s="142" t="s">
        <v>152</v>
      </c>
      <c r="AL972" s="142" t="s">
        <v>1787</v>
      </c>
      <c r="AM972" s="316" t="s">
        <v>3619</v>
      </c>
      <c r="AN972" s="142" t="s">
        <v>152</v>
      </c>
      <c r="AO972" s="315" t="s">
        <v>1469</v>
      </c>
      <c r="AP972" s="315" t="s">
        <v>152</v>
      </c>
      <c r="AQ972" s="316"/>
      <c r="AR972" s="142" t="s">
        <v>152</v>
      </c>
      <c r="AS972" s="315" t="s">
        <v>150</v>
      </c>
      <c r="AT972" s="142" t="s">
        <v>152</v>
      </c>
      <c r="AU972" s="316"/>
      <c r="AV972" s="317" t="s">
        <v>152</v>
      </c>
      <c r="AW972" s="142" t="s">
        <v>152</v>
      </c>
    </row>
    <row r="973" spans="1:49" s="142" customFormat="1">
      <c r="A973" s="142" t="s">
        <v>9025</v>
      </c>
      <c r="B973" s="315" t="s">
        <v>5034</v>
      </c>
      <c r="C973" s="142" t="s">
        <v>3444</v>
      </c>
      <c r="D973" s="142" t="s">
        <v>5257</v>
      </c>
      <c r="E973" s="315" t="s">
        <v>13901</v>
      </c>
      <c r="F973" s="315" t="s">
        <v>1789</v>
      </c>
      <c r="G973" s="142" t="s">
        <v>1788</v>
      </c>
      <c r="H973" s="316" t="s">
        <v>3445</v>
      </c>
      <c r="I973" s="317">
        <v>6916</v>
      </c>
      <c r="J973" s="317">
        <v>0</v>
      </c>
      <c r="K973" s="317" t="s">
        <v>152</v>
      </c>
      <c r="L973" s="315">
        <v>12</v>
      </c>
      <c r="M973" s="315" t="s">
        <v>152</v>
      </c>
      <c r="N973" s="315" t="s">
        <v>152</v>
      </c>
      <c r="O973" s="315" t="s">
        <v>152</v>
      </c>
      <c r="P973" s="315" t="s">
        <v>12570</v>
      </c>
      <c r="Q973" s="315" t="s">
        <v>152</v>
      </c>
      <c r="R973" s="315" t="s">
        <v>152</v>
      </c>
      <c r="S973" s="315" t="s">
        <v>152</v>
      </c>
      <c r="T973" s="315" t="s">
        <v>152</v>
      </c>
      <c r="U973" s="315" t="s">
        <v>152</v>
      </c>
      <c r="V973" s="315" t="s">
        <v>152</v>
      </c>
      <c r="W973" s="142" t="s">
        <v>5723</v>
      </c>
      <c r="X973" s="142" t="s">
        <v>6492</v>
      </c>
      <c r="Y973" s="142" t="s">
        <v>152</v>
      </c>
      <c r="Z973" s="142" t="s">
        <v>3446</v>
      </c>
      <c r="AA973" s="315" t="s">
        <v>3447</v>
      </c>
      <c r="AB973" s="142" t="s">
        <v>13902</v>
      </c>
      <c r="AC973" s="142" t="s">
        <v>3446</v>
      </c>
      <c r="AD973" s="142" t="s">
        <v>3446</v>
      </c>
      <c r="AE973" s="142" t="s">
        <v>152</v>
      </c>
      <c r="AF973" s="315"/>
      <c r="AH973" s="318" t="s">
        <v>152</v>
      </c>
      <c r="AI973" s="315" t="s">
        <v>3446</v>
      </c>
      <c r="AJ973" s="315" t="s">
        <v>152</v>
      </c>
      <c r="AK973" s="142" t="s">
        <v>5724</v>
      </c>
      <c r="AL973" s="142" t="s">
        <v>1787</v>
      </c>
      <c r="AM973" s="316" t="s">
        <v>5725</v>
      </c>
      <c r="AN973" s="142" t="s">
        <v>152</v>
      </c>
      <c r="AO973" s="315" t="s">
        <v>1469</v>
      </c>
      <c r="AP973" s="315" t="s">
        <v>152</v>
      </c>
      <c r="AQ973" s="316"/>
      <c r="AR973" s="142" t="s">
        <v>152</v>
      </c>
      <c r="AS973" s="315" t="s">
        <v>150</v>
      </c>
      <c r="AT973" s="142" t="s">
        <v>152</v>
      </c>
      <c r="AU973" s="316"/>
      <c r="AV973" s="317" t="s">
        <v>152</v>
      </c>
      <c r="AW973" s="142" t="s">
        <v>152</v>
      </c>
    </row>
    <row r="974" spans="1:49" s="142" customFormat="1">
      <c r="A974" s="142" t="s">
        <v>9370</v>
      </c>
      <c r="B974" s="315" t="s">
        <v>5031</v>
      </c>
      <c r="C974" s="142" t="s">
        <v>3444</v>
      </c>
      <c r="D974" s="142" t="s">
        <v>5257</v>
      </c>
      <c r="E974" s="315" t="s">
        <v>13903</v>
      </c>
      <c r="F974" s="315" t="s">
        <v>1789</v>
      </c>
      <c r="G974" s="142" t="s">
        <v>1788</v>
      </c>
      <c r="H974" s="316" t="s">
        <v>3445</v>
      </c>
      <c r="I974" s="317">
        <v>8230</v>
      </c>
      <c r="J974" s="317">
        <v>0</v>
      </c>
      <c r="K974" s="317" t="s">
        <v>152</v>
      </c>
      <c r="L974" s="315">
        <v>24</v>
      </c>
      <c r="M974" s="315" t="s">
        <v>152</v>
      </c>
      <c r="N974" s="315" t="s">
        <v>152</v>
      </c>
      <c r="O974" s="315" t="s">
        <v>152</v>
      </c>
      <c r="P974" s="315" t="s">
        <v>12654</v>
      </c>
      <c r="Q974" s="315" t="s">
        <v>152</v>
      </c>
      <c r="R974" s="315" t="s">
        <v>152</v>
      </c>
      <c r="S974" s="315" t="s">
        <v>152</v>
      </c>
      <c r="T974" s="315" t="s">
        <v>152</v>
      </c>
      <c r="U974" s="315" t="s">
        <v>152</v>
      </c>
      <c r="V974" s="315" t="s">
        <v>152</v>
      </c>
      <c r="W974" s="142" t="s">
        <v>5690</v>
      </c>
      <c r="X974" s="142" t="s">
        <v>6492</v>
      </c>
      <c r="Y974" s="142" t="s">
        <v>152</v>
      </c>
      <c r="Z974" s="142" t="s">
        <v>3446</v>
      </c>
      <c r="AA974" s="315" t="s">
        <v>3447</v>
      </c>
      <c r="AB974" s="142" t="s">
        <v>13904</v>
      </c>
      <c r="AC974" s="142" t="s">
        <v>3446</v>
      </c>
      <c r="AD974" s="142" t="s">
        <v>3446</v>
      </c>
      <c r="AE974" s="142" t="s">
        <v>152</v>
      </c>
      <c r="AF974" s="315"/>
      <c r="AH974" s="318" t="s">
        <v>152</v>
      </c>
      <c r="AI974" s="315" t="s">
        <v>3446</v>
      </c>
      <c r="AJ974" s="315" t="s">
        <v>152</v>
      </c>
      <c r="AK974" s="142" t="s">
        <v>5691</v>
      </c>
      <c r="AL974" s="142" t="s">
        <v>1787</v>
      </c>
      <c r="AM974" s="316" t="s">
        <v>5692</v>
      </c>
      <c r="AN974" s="142" t="s">
        <v>152</v>
      </c>
      <c r="AO974" s="315" t="s">
        <v>1469</v>
      </c>
      <c r="AP974" s="315" t="s">
        <v>152</v>
      </c>
      <c r="AQ974" s="316"/>
      <c r="AR974" s="142" t="s">
        <v>152</v>
      </c>
      <c r="AS974" s="315" t="s">
        <v>150</v>
      </c>
      <c r="AT974" s="142" t="s">
        <v>152</v>
      </c>
      <c r="AU974" s="316"/>
      <c r="AV974" s="317" t="s">
        <v>152</v>
      </c>
      <c r="AW974" s="142" t="s">
        <v>152</v>
      </c>
    </row>
    <row r="975" spans="1:49" s="142" customFormat="1">
      <c r="A975" s="142" t="s">
        <v>10830</v>
      </c>
      <c r="B975" s="315" t="s">
        <v>5038</v>
      </c>
      <c r="C975" s="142" t="s">
        <v>3444</v>
      </c>
      <c r="D975" s="142" t="s">
        <v>5257</v>
      </c>
      <c r="E975" s="315" t="s">
        <v>13905</v>
      </c>
      <c r="F975" s="315" t="s">
        <v>1789</v>
      </c>
      <c r="G975" s="142" t="s">
        <v>1788</v>
      </c>
      <c r="H975" s="316" t="s">
        <v>3445</v>
      </c>
      <c r="I975" s="317">
        <v>8564</v>
      </c>
      <c r="J975" s="317">
        <v>0</v>
      </c>
      <c r="K975" s="317" t="s">
        <v>152</v>
      </c>
      <c r="L975" s="315">
        <v>47</v>
      </c>
      <c r="M975" s="315" t="s">
        <v>152</v>
      </c>
      <c r="N975" s="315" t="s">
        <v>152</v>
      </c>
      <c r="O975" s="315" t="s">
        <v>152</v>
      </c>
      <c r="P975" s="315" t="s">
        <v>13059</v>
      </c>
      <c r="Q975" s="315" t="s">
        <v>152</v>
      </c>
      <c r="R975" s="315" t="s">
        <v>152</v>
      </c>
      <c r="S975" s="315" t="s">
        <v>152</v>
      </c>
      <c r="T975" s="315" t="s">
        <v>152</v>
      </c>
      <c r="U975" s="315" t="s">
        <v>152</v>
      </c>
      <c r="V975" s="315" t="s">
        <v>152</v>
      </c>
      <c r="W975" s="142" t="s">
        <v>5804</v>
      </c>
      <c r="X975" s="142" t="s">
        <v>6492</v>
      </c>
      <c r="Y975" s="142" t="s">
        <v>152</v>
      </c>
      <c r="Z975" s="142" t="s">
        <v>3446</v>
      </c>
      <c r="AA975" s="315" t="s">
        <v>3447</v>
      </c>
      <c r="AB975" s="142" t="s">
        <v>13906</v>
      </c>
      <c r="AC975" s="142" t="s">
        <v>3446</v>
      </c>
      <c r="AD975" s="142" t="s">
        <v>3446</v>
      </c>
      <c r="AE975" s="142" t="s">
        <v>152</v>
      </c>
      <c r="AF975" s="315"/>
      <c r="AH975" s="318" t="s">
        <v>152</v>
      </c>
      <c r="AI975" s="315" t="s">
        <v>3446</v>
      </c>
      <c r="AJ975" s="315" t="s">
        <v>152</v>
      </c>
      <c r="AK975" s="142" t="s">
        <v>5805</v>
      </c>
      <c r="AL975" s="142" t="s">
        <v>1787</v>
      </c>
      <c r="AM975" s="316" t="s">
        <v>5806</v>
      </c>
      <c r="AN975" s="142" t="s">
        <v>152</v>
      </c>
      <c r="AO975" s="315" t="s">
        <v>1469</v>
      </c>
      <c r="AP975" s="315" t="s">
        <v>152</v>
      </c>
      <c r="AQ975" s="316"/>
      <c r="AR975" s="142" t="s">
        <v>152</v>
      </c>
      <c r="AS975" s="315" t="s">
        <v>150</v>
      </c>
      <c r="AT975" s="142" t="s">
        <v>152</v>
      </c>
      <c r="AU975" s="316"/>
      <c r="AV975" s="317" t="s">
        <v>152</v>
      </c>
      <c r="AW975" s="142" t="s">
        <v>152</v>
      </c>
    </row>
    <row r="976" spans="1:49" s="142" customFormat="1">
      <c r="A976" s="142" t="s">
        <v>9368</v>
      </c>
      <c r="B976" s="315" t="s">
        <v>5033</v>
      </c>
      <c r="C976" s="142" t="s">
        <v>3444</v>
      </c>
      <c r="D976" s="142" t="s">
        <v>5257</v>
      </c>
      <c r="E976" s="315" t="s">
        <v>13907</v>
      </c>
      <c r="F976" s="315" t="s">
        <v>1789</v>
      </c>
      <c r="G976" s="142" t="s">
        <v>1788</v>
      </c>
      <c r="H976" s="316" t="s">
        <v>3445</v>
      </c>
      <c r="I976" s="317">
        <v>8230</v>
      </c>
      <c r="J976" s="317">
        <v>0</v>
      </c>
      <c r="K976" s="317" t="s">
        <v>152</v>
      </c>
      <c r="L976" s="315">
        <v>12</v>
      </c>
      <c r="M976" s="315" t="s">
        <v>152</v>
      </c>
      <c r="N976" s="315" t="s">
        <v>152</v>
      </c>
      <c r="O976" s="315" t="s">
        <v>152</v>
      </c>
      <c r="P976" s="315" t="s">
        <v>12652</v>
      </c>
      <c r="Q976" s="315" t="s">
        <v>152</v>
      </c>
      <c r="R976" s="315" t="s">
        <v>152</v>
      </c>
      <c r="S976" s="315" t="s">
        <v>152</v>
      </c>
      <c r="T976" s="315" t="s">
        <v>152</v>
      </c>
      <c r="U976" s="315" t="s">
        <v>152</v>
      </c>
      <c r="V976" s="315" t="s">
        <v>152</v>
      </c>
      <c r="W976" s="142" t="s">
        <v>5696</v>
      </c>
      <c r="X976" s="142" t="s">
        <v>6492</v>
      </c>
      <c r="Y976" s="142" t="s">
        <v>152</v>
      </c>
      <c r="Z976" s="142" t="s">
        <v>3446</v>
      </c>
      <c r="AA976" s="315" t="s">
        <v>3447</v>
      </c>
      <c r="AB976" s="142" t="s">
        <v>13908</v>
      </c>
      <c r="AC976" s="142" t="s">
        <v>3446</v>
      </c>
      <c r="AD976" s="142" t="s">
        <v>3446</v>
      </c>
      <c r="AE976" s="142" t="s">
        <v>152</v>
      </c>
      <c r="AF976" s="315"/>
      <c r="AH976" s="318" t="s">
        <v>152</v>
      </c>
      <c r="AI976" s="315" t="s">
        <v>3446</v>
      </c>
      <c r="AJ976" s="315" t="s">
        <v>152</v>
      </c>
      <c r="AK976" s="142" t="s">
        <v>5697</v>
      </c>
      <c r="AL976" s="142" t="s">
        <v>1787</v>
      </c>
      <c r="AM976" s="316" t="s">
        <v>5698</v>
      </c>
      <c r="AN976" s="142" t="s">
        <v>152</v>
      </c>
      <c r="AO976" s="315" t="s">
        <v>1469</v>
      </c>
      <c r="AP976" s="315" t="s">
        <v>152</v>
      </c>
      <c r="AQ976" s="316"/>
      <c r="AR976" s="142" t="s">
        <v>152</v>
      </c>
      <c r="AS976" s="315" t="s">
        <v>150</v>
      </c>
      <c r="AT976" s="142" t="s">
        <v>152</v>
      </c>
      <c r="AU976" s="316"/>
      <c r="AV976" s="317" t="s">
        <v>152</v>
      </c>
      <c r="AW976" s="142" t="s">
        <v>152</v>
      </c>
    </row>
    <row r="977" spans="1:49" s="142" customFormat="1">
      <c r="A977" s="142" t="s">
        <v>11828</v>
      </c>
      <c r="B977" s="315" t="s">
        <v>5035</v>
      </c>
      <c r="C977" s="142" t="s">
        <v>3444</v>
      </c>
      <c r="D977" s="142" t="s">
        <v>5257</v>
      </c>
      <c r="E977" s="315" t="s">
        <v>13909</v>
      </c>
      <c r="F977" s="315" t="s">
        <v>1789</v>
      </c>
      <c r="G977" s="142" t="s">
        <v>1788</v>
      </c>
      <c r="H977" s="316" t="s">
        <v>3445</v>
      </c>
      <c r="I977" s="317">
        <v>7863</v>
      </c>
      <c r="J977" s="317">
        <v>0</v>
      </c>
      <c r="K977" s="317" t="s">
        <v>152</v>
      </c>
      <c r="L977" s="315">
        <v>20</v>
      </c>
      <c r="M977" s="315" t="s">
        <v>152</v>
      </c>
      <c r="N977" s="315" t="s">
        <v>152</v>
      </c>
      <c r="O977" s="315" t="s">
        <v>152</v>
      </c>
      <c r="P977" s="315" t="s">
        <v>13340</v>
      </c>
      <c r="Q977" s="315" t="s">
        <v>152</v>
      </c>
      <c r="R977" s="315" t="s">
        <v>152</v>
      </c>
      <c r="S977" s="315" t="s">
        <v>152</v>
      </c>
      <c r="T977" s="315" t="s">
        <v>152</v>
      </c>
      <c r="U977" s="315" t="s">
        <v>152</v>
      </c>
      <c r="V977" s="315" t="s">
        <v>152</v>
      </c>
      <c r="W977" s="142" t="s">
        <v>5266</v>
      </c>
      <c r="X977" s="142" t="s">
        <v>6492</v>
      </c>
      <c r="Y977" s="142" t="s">
        <v>152</v>
      </c>
      <c r="Z977" s="142" t="s">
        <v>3446</v>
      </c>
      <c r="AA977" s="315" t="s">
        <v>3447</v>
      </c>
      <c r="AB977" s="142" t="s">
        <v>13910</v>
      </c>
      <c r="AC977" s="142" t="s">
        <v>3446</v>
      </c>
      <c r="AD977" s="142" t="s">
        <v>3446</v>
      </c>
      <c r="AE977" s="142" t="s">
        <v>152</v>
      </c>
      <c r="AF977" s="315"/>
      <c r="AH977" s="318" t="s">
        <v>152</v>
      </c>
      <c r="AI977" s="315" t="s">
        <v>3446</v>
      </c>
      <c r="AJ977" s="315" t="s">
        <v>152</v>
      </c>
      <c r="AK977" s="142" t="s">
        <v>152</v>
      </c>
      <c r="AL977" s="142" t="s">
        <v>1787</v>
      </c>
      <c r="AM977" s="316" t="s">
        <v>6519</v>
      </c>
      <c r="AN977" s="142" t="s">
        <v>152</v>
      </c>
      <c r="AO977" s="315" t="s">
        <v>1469</v>
      </c>
      <c r="AP977" s="315" t="s">
        <v>152</v>
      </c>
      <c r="AQ977" s="316"/>
      <c r="AR977" s="142" t="s">
        <v>152</v>
      </c>
      <c r="AS977" s="315" t="s">
        <v>150</v>
      </c>
      <c r="AT977" s="142" t="s">
        <v>152</v>
      </c>
      <c r="AU977" s="316"/>
      <c r="AV977" s="317" t="s">
        <v>152</v>
      </c>
      <c r="AW977" s="142" t="s">
        <v>152</v>
      </c>
    </row>
    <row r="978" spans="1:49" s="142" customFormat="1">
      <c r="A978" s="142" t="s">
        <v>11546</v>
      </c>
      <c r="B978" s="315" t="s">
        <v>5045</v>
      </c>
      <c r="C978" s="142" t="s">
        <v>3444</v>
      </c>
      <c r="D978" s="142" t="s">
        <v>5257</v>
      </c>
      <c r="E978" s="315" t="s">
        <v>13911</v>
      </c>
      <c r="F978" s="315" t="s">
        <v>1789</v>
      </c>
      <c r="G978" s="142" t="s">
        <v>1788</v>
      </c>
      <c r="H978" s="316" t="s">
        <v>3445</v>
      </c>
      <c r="I978" s="317">
        <v>13014</v>
      </c>
      <c r="J978" s="317">
        <v>0</v>
      </c>
      <c r="K978" s="317" t="s">
        <v>152</v>
      </c>
      <c r="L978" s="315">
        <v>15</v>
      </c>
      <c r="M978" s="315" t="s">
        <v>152</v>
      </c>
      <c r="N978" s="315" t="s">
        <v>152</v>
      </c>
      <c r="O978" s="315" t="s">
        <v>152</v>
      </c>
      <c r="P978" s="315" t="s">
        <v>13251</v>
      </c>
      <c r="Q978" s="315" t="s">
        <v>152</v>
      </c>
      <c r="R978" s="315" t="s">
        <v>152</v>
      </c>
      <c r="S978" s="315" t="s">
        <v>152</v>
      </c>
      <c r="T978" s="315" t="s">
        <v>152</v>
      </c>
      <c r="U978" s="315" t="s">
        <v>152</v>
      </c>
      <c r="V978" s="315" t="s">
        <v>152</v>
      </c>
      <c r="W978" s="142" t="s">
        <v>5783</v>
      </c>
      <c r="X978" s="142" t="s">
        <v>6492</v>
      </c>
      <c r="Y978" s="142" t="s">
        <v>152</v>
      </c>
      <c r="Z978" s="142" t="s">
        <v>3446</v>
      </c>
      <c r="AA978" s="315" t="s">
        <v>3447</v>
      </c>
      <c r="AB978" s="142" t="s">
        <v>13912</v>
      </c>
      <c r="AC978" s="142" t="s">
        <v>3446</v>
      </c>
      <c r="AD978" s="142" t="s">
        <v>3446</v>
      </c>
      <c r="AE978" s="142" t="s">
        <v>152</v>
      </c>
      <c r="AF978" s="315"/>
      <c r="AH978" s="318" t="s">
        <v>152</v>
      </c>
      <c r="AI978" s="315" t="s">
        <v>3446</v>
      </c>
      <c r="AJ978" s="315" t="s">
        <v>152</v>
      </c>
      <c r="AK978" s="142" t="s">
        <v>5784</v>
      </c>
      <c r="AL978" s="142" t="s">
        <v>1787</v>
      </c>
      <c r="AM978" s="316" t="s">
        <v>5785</v>
      </c>
      <c r="AN978" s="142" t="s">
        <v>152</v>
      </c>
      <c r="AO978" s="315" t="s">
        <v>1469</v>
      </c>
      <c r="AP978" s="315" t="s">
        <v>152</v>
      </c>
      <c r="AQ978" s="316"/>
      <c r="AR978" s="142" t="s">
        <v>152</v>
      </c>
      <c r="AS978" s="315" t="s">
        <v>150</v>
      </c>
      <c r="AT978" s="142" t="s">
        <v>152</v>
      </c>
      <c r="AU978" s="316"/>
      <c r="AV978" s="317" t="s">
        <v>152</v>
      </c>
      <c r="AW978" s="142" t="s">
        <v>152</v>
      </c>
    </row>
    <row r="979" spans="1:49" s="142" customFormat="1">
      <c r="A979" s="142" t="s">
        <v>9026</v>
      </c>
      <c r="B979" s="315" t="s">
        <v>5037</v>
      </c>
      <c r="C979" s="142" t="s">
        <v>3444</v>
      </c>
      <c r="D979" s="142" t="s">
        <v>5257</v>
      </c>
      <c r="E979" s="315" t="s">
        <v>13913</v>
      </c>
      <c r="F979" s="315" t="s">
        <v>1789</v>
      </c>
      <c r="G979" s="142" t="s">
        <v>1788</v>
      </c>
      <c r="H979" s="316" t="s">
        <v>3445</v>
      </c>
      <c r="I979" s="317">
        <v>11904</v>
      </c>
      <c r="J979" s="317">
        <v>0</v>
      </c>
      <c r="K979" s="317" t="s">
        <v>152</v>
      </c>
      <c r="L979" s="315">
        <v>16</v>
      </c>
      <c r="M979" s="315" t="s">
        <v>152</v>
      </c>
      <c r="N979" s="315" t="s">
        <v>152</v>
      </c>
      <c r="O979" s="315" t="s">
        <v>152</v>
      </c>
      <c r="P979" s="315" t="s">
        <v>12571</v>
      </c>
      <c r="Q979" s="315" t="s">
        <v>152</v>
      </c>
      <c r="R979" s="315" t="s">
        <v>152</v>
      </c>
      <c r="S979" s="315" t="s">
        <v>152</v>
      </c>
      <c r="T979" s="315" t="s">
        <v>152</v>
      </c>
      <c r="U979" s="315" t="s">
        <v>152</v>
      </c>
      <c r="V979" s="315" t="s">
        <v>152</v>
      </c>
      <c r="W979" s="142" t="s">
        <v>5720</v>
      </c>
      <c r="X979" s="142" t="s">
        <v>6492</v>
      </c>
      <c r="Y979" s="142" t="s">
        <v>152</v>
      </c>
      <c r="Z979" s="142" t="s">
        <v>3446</v>
      </c>
      <c r="AA979" s="315" t="s">
        <v>3447</v>
      </c>
      <c r="AB979" s="142" t="s">
        <v>13914</v>
      </c>
      <c r="AC979" s="142" t="s">
        <v>3446</v>
      </c>
      <c r="AD979" s="142" t="s">
        <v>3446</v>
      </c>
      <c r="AE979" s="142" t="s">
        <v>152</v>
      </c>
      <c r="AF979" s="315"/>
      <c r="AH979" s="318" t="s">
        <v>152</v>
      </c>
      <c r="AI979" s="315" t="s">
        <v>3446</v>
      </c>
      <c r="AJ979" s="315" t="s">
        <v>152</v>
      </c>
      <c r="AK979" s="142" t="s">
        <v>5721</v>
      </c>
      <c r="AL979" s="142" t="s">
        <v>1787</v>
      </c>
      <c r="AM979" s="316" t="s">
        <v>5722</v>
      </c>
      <c r="AN979" s="142" t="s">
        <v>152</v>
      </c>
      <c r="AO979" s="315" t="s">
        <v>1469</v>
      </c>
      <c r="AP979" s="315" t="s">
        <v>152</v>
      </c>
      <c r="AQ979" s="316"/>
      <c r="AR979" s="142" t="s">
        <v>152</v>
      </c>
      <c r="AS979" s="315" t="s">
        <v>150</v>
      </c>
      <c r="AT979" s="142" t="s">
        <v>152</v>
      </c>
      <c r="AU979" s="316"/>
      <c r="AV979" s="317" t="s">
        <v>152</v>
      </c>
      <c r="AW979" s="142" t="s">
        <v>152</v>
      </c>
    </row>
    <row r="980" spans="1:49" s="142" customFormat="1">
      <c r="A980" s="142" t="s">
        <v>10480</v>
      </c>
      <c r="B980" s="315" t="s">
        <v>5046</v>
      </c>
      <c r="C980" s="142" t="s">
        <v>3444</v>
      </c>
      <c r="D980" s="142" t="s">
        <v>5257</v>
      </c>
      <c r="E980" s="315" t="s">
        <v>13915</v>
      </c>
      <c r="F980" s="315" t="s">
        <v>1789</v>
      </c>
      <c r="G980" s="142" t="s">
        <v>1788</v>
      </c>
      <c r="H980" s="316" t="s">
        <v>3445</v>
      </c>
      <c r="I980" s="317">
        <v>12647</v>
      </c>
      <c r="J980" s="317">
        <v>0</v>
      </c>
      <c r="K980" s="317" t="s">
        <v>152</v>
      </c>
      <c r="L980" s="315">
        <v>13</v>
      </c>
      <c r="M980" s="315" t="s">
        <v>152</v>
      </c>
      <c r="N980" s="315" t="s">
        <v>152</v>
      </c>
      <c r="O980" s="315" t="s">
        <v>152</v>
      </c>
      <c r="P980" s="315" t="s">
        <v>13002</v>
      </c>
      <c r="Q980" s="315" t="s">
        <v>152</v>
      </c>
      <c r="R980" s="315" t="s">
        <v>152</v>
      </c>
      <c r="S980" s="315" t="s">
        <v>152</v>
      </c>
      <c r="T980" s="315" t="s">
        <v>152</v>
      </c>
      <c r="U980" s="315" t="s">
        <v>152</v>
      </c>
      <c r="V980" s="315" t="s">
        <v>152</v>
      </c>
      <c r="W980" s="142" t="s">
        <v>5774</v>
      </c>
      <c r="X980" s="142" t="s">
        <v>6492</v>
      </c>
      <c r="Y980" s="142" t="s">
        <v>152</v>
      </c>
      <c r="Z980" s="142" t="s">
        <v>3446</v>
      </c>
      <c r="AA980" s="315" t="s">
        <v>3447</v>
      </c>
      <c r="AB980" s="142" t="s">
        <v>13916</v>
      </c>
      <c r="AC980" s="142" t="s">
        <v>3446</v>
      </c>
      <c r="AD980" s="142" t="s">
        <v>3446</v>
      </c>
      <c r="AE980" s="142" t="s">
        <v>152</v>
      </c>
      <c r="AF980" s="315"/>
      <c r="AH980" s="318" t="s">
        <v>152</v>
      </c>
      <c r="AI980" s="315" t="s">
        <v>3446</v>
      </c>
      <c r="AJ980" s="315" t="s">
        <v>152</v>
      </c>
      <c r="AK980" s="142" t="s">
        <v>5775</v>
      </c>
      <c r="AL980" s="142" t="s">
        <v>1787</v>
      </c>
      <c r="AM980" s="316" t="s">
        <v>5776</v>
      </c>
      <c r="AN980" s="142" t="s">
        <v>152</v>
      </c>
      <c r="AO980" s="315" t="s">
        <v>1469</v>
      </c>
      <c r="AP980" s="315" t="s">
        <v>152</v>
      </c>
      <c r="AQ980" s="316"/>
      <c r="AR980" s="142" t="s">
        <v>152</v>
      </c>
      <c r="AS980" s="315" t="s">
        <v>150</v>
      </c>
      <c r="AT980" s="142" t="s">
        <v>152</v>
      </c>
      <c r="AU980" s="316"/>
      <c r="AV980" s="317" t="s">
        <v>152</v>
      </c>
      <c r="AW980" s="142" t="s">
        <v>152</v>
      </c>
    </row>
    <row r="981" spans="1:49" s="142" customFormat="1">
      <c r="A981" s="142" t="s">
        <v>11346</v>
      </c>
      <c r="B981" s="315" t="s">
        <v>5048</v>
      </c>
      <c r="C981" s="142" t="s">
        <v>3444</v>
      </c>
      <c r="D981" s="142" t="s">
        <v>5257</v>
      </c>
      <c r="E981" s="315" t="s">
        <v>13917</v>
      </c>
      <c r="F981" s="315" t="s">
        <v>1789</v>
      </c>
      <c r="G981" s="142" t="s">
        <v>1788</v>
      </c>
      <c r="H981" s="316" t="s">
        <v>3445</v>
      </c>
      <c r="I981" s="317">
        <v>13078</v>
      </c>
      <c r="J981" s="317">
        <v>0</v>
      </c>
      <c r="K981" s="317" t="s">
        <v>152</v>
      </c>
      <c r="L981" s="315">
        <v>20</v>
      </c>
      <c r="M981" s="315" t="s">
        <v>152</v>
      </c>
      <c r="N981" s="315" t="s">
        <v>152</v>
      </c>
      <c r="O981" s="315" t="s">
        <v>152</v>
      </c>
      <c r="P981" s="315" t="s">
        <v>13219</v>
      </c>
      <c r="Q981" s="315" t="s">
        <v>152</v>
      </c>
      <c r="R981" s="315" t="s">
        <v>152</v>
      </c>
      <c r="S981" s="315" t="s">
        <v>152</v>
      </c>
      <c r="T981" s="315" t="s">
        <v>152</v>
      </c>
      <c r="U981" s="315" t="s">
        <v>152</v>
      </c>
      <c r="V981" s="315" t="s">
        <v>152</v>
      </c>
      <c r="W981" s="142" t="s">
        <v>5795</v>
      </c>
      <c r="X981" s="142" t="s">
        <v>6492</v>
      </c>
      <c r="Y981" s="142" t="s">
        <v>152</v>
      </c>
      <c r="Z981" s="142" t="s">
        <v>3446</v>
      </c>
      <c r="AA981" s="315" t="s">
        <v>3447</v>
      </c>
      <c r="AB981" s="142" t="s">
        <v>13918</v>
      </c>
      <c r="AC981" s="142" t="s">
        <v>3446</v>
      </c>
      <c r="AD981" s="142" t="s">
        <v>3446</v>
      </c>
      <c r="AE981" s="142" t="s">
        <v>152</v>
      </c>
      <c r="AF981" s="315"/>
      <c r="AH981" s="318" t="s">
        <v>152</v>
      </c>
      <c r="AI981" s="315" t="s">
        <v>3446</v>
      </c>
      <c r="AJ981" s="315" t="s">
        <v>152</v>
      </c>
      <c r="AK981" s="142" t="s">
        <v>5796</v>
      </c>
      <c r="AL981" s="142" t="s">
        <v>1787</v>
      </c>
      <c r="AM981" s="316" t="s">
        <v>5797</v>
      </c>
      <c r="AN981" s="142" t="s">
        <v>152</v>
      </c>
      <c r="AO981" s="315" t="s">
        <v>1469</v>
      </c>
      <c r="AP981" s="315" t="s">
        <v>152</v>
      </c>
      <c r="AQ981" s="316"/>
      <c r="AR981" s="142" t="s">
        <v>152</v>
      </c>
      <c r="AS981" s="315" t="s">
        <v>150</v>
      </c>
      <c r="AT981" s="142" t="s">
        <v>152</v>
      </c>
      <c r="AU981" s="316"/>
      <c r="AV981" s="317" t="s">
        <v>152</v>
      </c>
      <c r="AW981" s="142" t="s">
        <v>152</v>
      </c>
    </row>
    <row r="982" spans="1:49" s="142" customFormat="1">
      <c r="A982" s="142" t="s">
        <v>9996</v>
      </c>
      <c r="B982" s="315" t="s">
        <v>5032</v>
      </c>
      <c r="C982" s="142" t="s">
        <v>3444</v>
      </c>
      <c r="D982" s="142" t="s">
        <v>5257</v>
      </c>
      <c r="E982" s="315" t="s">
        <v>13919</v>
      </c>
      <c r="F982" s="315" t="s">
        <v>1789</v>
      </c>
      <c r="G982" s="142" t="s">
        <v>1788</v>
      </c>
      <c r="H982" s="316" t="s">
        <v>3445</v>
      </c>
      <c r="I982" s="317">
        <v>9189</v>
      </c>
      <c r="J982" s="317">
        <v>0</v>
      </c>
      <c r="K982" s="317" t="s">
        <v>152</v>
      </c>
      <c r="L982" s="315">
        <v>15</v>
      </c>
      <c r="M982" s="315" t="s">
        <v>152</v>
      </c>
      <c r="N982" s="315" t="s">
        <v>152</v>
      </c>
      <c r="O982" s="315" t="s">
        <v>152</v>
      </c>
      <c r="P982" s="315" t="s">
        <v>12826</v>
      </c>
      <c r="Q982" s="315" t="s">
        <v>152</v>
      </c>
      <c r="R982" s="315" t="s">
        <v>152</v>
      </c>
      <c r="S982" s="315" t="s">
        <v>152</v>
      </c>
      <c r="T982" s="315" t="s">
        <v>152</v>
      </c>
      <c r="U982" s="315" t="s">
        <v>152</v>
      </c>
      <c r="V982" s="315" t="s">
        <v>152</v>
      </c>
      <c r="W982" s="142" t="s">
        <v>5553</v>
      </c>
      <c r="X982" s="142" t="s">
        <v>6492</v>
      </c>
      <c r="Y982" s="142" t="s">
        <v>152</v>
      </c>
      <c r="Z982" s="142" t="s">
        <v>3446</v>
      </c>
      <c r="AA982" s="315" t="s">
        <v>3447</v>
      </c>
      <c r="AB982" s="142" t="s">
        <v>13920</v>
      </c>
      <c r="AC982" s="142" t="s">
        <v>3446</v>
      </c>
      <c r="AD982" s="142" t="s">
        <v>3446</v>
      </c>
      <c r="AE982" s="142" t="s">
        <v>152</v>
      </c>
      <c r="AF982" s="315"/>
      <c r="AH982" s="318" t="s">
        <v>152</v>
      </c>
      <c r="AI982" s="315" t="s">
        <v>3446</v>
      </c>
      <c r="AJ982" s="315" t="s">
        <v>152</v>
      </c>
      <c r="AK982" s="142" t="s">
        <v>5554</v>
      </c>
      <c r="AL982" s="142" t="s">
        <v>1787</v>
      </c>
      <c r="AM982" s="316" t="s">
        <v>5555</v>
      </c>
      <c r="AN982" s="142" t="s">
        <v>152</v>
      </c>
      <c r="AO982" s="315" t="s">
        <v>1469</v>
      </c>
      <c r="AP982" s="315" t="s">
        <v>152</v>
      </c>
      <c r="AQ982" s="316"/>
      <c r="AR982" s="142" t="s">
        <v>152</v>
      </c>
      <c r="AS982" s="315" t="s">
        <v>150</v>
      </c>
      <c r="AT982" s="142" t="s">
        <v>152</v>
      </c>
      <c r="AU982" s="316"/>
      <c r="AV982" s="317" t="s">
        <v>152</v>
      </c>
      <c r="AW982" s="142" t="s">
        <v>152</v>
      </c>
    </row>
    <row r="983" spans="1:49" s="142" customFormat="1">
      <c r="A983" s="142" t="s">
        <v>9998</v>
      </c>
      <c r="B983" s="315" t="s">
        <v>5039</v>
      </c>
      <c r="C983" s="142" t="s">
        <v>3444</v>
      </c>
      <c r="D983" s="142" t="s">
        <v>5257</v>
      </c>
      <c r="E983" s="315" t="s">
        <v>13921</v>
      </c>
      <c r="F983" s="315" t="s">
        <v>1789</v>
      </c>
      <c r="G983" s="142" t="s">
        <v>1788</v>
      </c>
      <c r="H983" s="316" t="s">
        <v>3445</v>
      </c>
      <c r="I983" s="317">
        <v>9264</v>
      </c>
      <c r="J983" s="317">
        <v>0</v>
      </c>
      <c r="K983" s="317" t="s">
        <v>152</v>
      </c>
      <c r="L983" s="315">
        <v>42</v>
      </c>
      <c r="M983" s="315" t="s">
        <v>152</v>
      </c>
      <c r="N983" s="315" t="s">
        <v>152</v>
      </c>
      <c r="O983" s="315" t="s">
        <v>152</v>
      </c>
      <c r="P983" s="315" t="s">
        <v>12828</v>
      </c>
      <c r="Q983" s="315" t="s">
        <v>152</v>
      </c>
      <c r="R983" s="315" t="s">
        <v>152</v>
      </c>
      <c r="S983" s="315" t="s">
        <v>152</v>
      </c>
      <c r="T983" s="315" t="s">
        <v>152</v>
      </c>
      <c r="U983" s="315" t="s">
        <v>152</v>
      </c>
      <c r="V983" s="315" t="s">
        <v>152</v>
      </c>
      <c r="W983" s="142" t="s">
        <v>5547</v>
      </c>
      <c r="X983" s="142" t="s">
        <v>6492</v>
      </c>
      <c r="Y983" s="142" t="s">
        <v>152</v>
      </c>
      <c r="Z983" s="142" t="s">
        <v>3446</v>
      </c>
      <c r="AA983" s="315" t="s">
        <v>3447</v>
      </c>
      <c r="AB983" s="142" t="s">
        <v>13922</v>
      </c>
      <c r="AC983" s="142" t="s">
        <v>3446</v>
      </c>
      <c r="AD983" s="142" t="s">
        <v>3446</v>
      </c>
      <c r="AE983" s="142" t="s">
        <v>152</v>
      </c>
      <c r="AF983" s="315"/>
      <c r="AH983" s="318" t="s">
        <v>152</v>
      </c>
      <c r="AI983" s="315" t="s">
        <v>3446</v>
      </c>
      <c r="AJ983" s="315" t="s">
        <v>152</v>
      </c>
      <c r="AK983" s="142" t="s">
        <v>5548</v>
      </c>
      <c r="AL983" s="142" t="s">
        <v>1787</v>
      </c>
      <c r="AM983" s="316" t="s">
        <v>5549</v>
      </c>
      <c r="AN983" s="142" t="s">
        <v>152</v>
      </c>
      <c r="AO983" s="315" t="s">
        <v>1469</v>
      </c>
      <c r="AP983" s="315" t="s">
        <v>152</v>
      </c>
      <c r="AQ983" s="316"/>
      <c r="AR983" s="142" t="s">
        <v>152</v>
      </c>
      <c r="AS983" s="315" t="s">
        <v>150</v>
      </c>
      <c r="AT983" s="142" t="s">
        <v>152</v>
      </c>
      <c r="AU983" s="316"/>
      <c r="AV983" s="317" t="s">
        <v>152</v>
      </c>
      <c r="AW983" s="142" t="s">
        <v>152</v>
      </c>
    </row>
    <row r="984" spans="1:49" s="142" customFormat="1">
      <c r="A984" s="142" t="s">
        <v>9027</v>
      </c>
      <c r="B984" s="315" t="s">
        <v>5040</v>
      </c>
      <c r="C984" s="142" t="s">
        <v>3444</v>
      </c>
      <c r="D984" s="142" t="s">
        <v>5257</v>
      </c>
      <c r="E984" s="315" t="s">
        <v>13923</v>
      </c>
      <c r="F984" s="315" t="s">
        <v>1789</v>
      </c>
      <c r="G984" s="142" t="s">
        <v>1788</v>
      </c>
      <c r="H984" s="316" t="s">
        <v>3445</v>
      </c>
      <c r="I984" s="317">
        <v>9556</v>
      </c>
      <c r="J984" s="317">
        <v>0</v>
      </c>
      <c r="K984" s="317" t="s">
        <v>152</v>
      </c>
      <c r="L984" s="315">
        <v>16</v>
      </c>
      <c r="M984" s="315" t="s">
        <v>152</v>
      </c>
      <c r="N984" s="315" t="s">
        <v>152</v>
      </c>
      <c r="O984" s="315" t="s">
        <v>152</v>
      </c>
      <c r="P984" s="315" t="s">
        <v>12572</v>
      </c>
      <c r="Q984" s="315" t="s">
        <v>152</v>
      </c>
      <c r="R984" s="315" t="s">
        <v>152</v>
      </c>
      <c r="S984" s="315" t="s">
        <v>152</v>
      </c>
      <c r="T984" s="315" t="s">
        <v>152</v>
      </c>
      <c r="U984" s="315" t="s">
        <v>152</v>
      </c>
      <c r="V984" s="315" t="s">
        <v>152</v>
      </c>
      <c r="W984" s="142" t="s">
        <v>5717</v>
      </c>
      <c r="X984" s="142" t="s">
        <v>6492</v>
      </c>
      <c r="Y984" s="142" t="s">
        <v>152</v>
      </c>
      <c r="Z984" s="142" t="s">
        <v>3446</v>
      </c>
      <c r="AA984" s="315" t="s">
        <v>3447</v>
      </c>
      <c r="AB984" s="142" t="s">
        <v>13924</v>
      </c>
      <c r="AC984" s="142" t="s">
        <v>3446</v>
      </c>
      <c r="AD984" s="142" t="s">
        <v>3446</v>
      </c>
      <c r="AE984" s="142" t="s">
        <v>152</v>
      </c>
      <c r="AF984" s="315"/>
      <c r="AH984" s="318" t="s">
        <v>152</v>
      </c>
      <c r="AI984" s="315" t="s">
        <v>3446</v>
      </c>
      <c r="AJ984" s="315" t="s">
        <v>152</v>
      </c>
      <c r="AK984" s="142" t="s">
        <v>5718</v>
      </c>
      <c r="AL984" s="142" t="s">
        <v>1787</v>
      </c>
      <c r="AM984" s="316" t="s">
        <v>5719</v>
      </c>
      <c r="AN984" s="142" t="s">
        <v>152</v>
      </c>
      <c r="AO984" s="315" t="s">
        <v>1469</v>
      </c>
      <c r="AP984" s="315" t="s">
        <v>152</v>
      </c>
      <c r="AQ984" s="316"/>
      <c r="AR984" s="142" t="s">
        <v>152</v>
      </c>
      <c r="AS984" s="315" t="s">
        <v>150</v>
      </c>
      <c r="AT984" s="142" t="s">
        <v>152</v>
      </c>
      <c r="AU984" s="316"/>
      <c r="AV984" s="317" t="s">
        <v>152</v>
      </c>
      <c r="AW984" s="142" t="s">
        <v>152</v>
      </c>
    </row>
    <row r="985" spans="1:49" s="142" customFormat="1">
      <c r="A985" s="142" t="s">
        <v>9029</v>
      </c>
      <c r="B985" s="315" t="s">
        <v>5060</v>
      </c>
      <c r="C985" s="142" t="s">
        <v>3444</v>
      </c>
      <c r="D985" s="142" t="s">
        <v>5257</v>
      </c>
      <c r="E985" s="315" t="s">
        <v>13925</v>
      </c>
      <c r="F985" s="315" t="s">
        <v>1789</v>
      </c>
      <c r="G985" s="142" t="s">
        <v>1788</v>
      </c>
      <c r="H985" s="316" t="s">
        <v>3445</v>
      </c>
      <c r="I985" s="317">
        <v>15804</v>
      </c>
      <c r="J985" s="317">
        <v>0</v>
      </c>
      <c r="K985" s="317" t="s">
        <v>152</v>
      </c>
      <c r="L985" s="315">
        <v>28</v>
      </c>
      <c r="M985" s="315" t="s">
        <v>152</v>
      </c>
      <c r="N985" s="315" t="s">
        <v>152</v>
      </c>
      <c r="O985" s="315" t="s">
        <v>152</v>
      </c>
      <c r="P985" s="315" t="s">
        <v>12574</v>
      </c>
      <c r="Q985" s="315" t="s">
        <v>152</v>
      </c>
      <c r="R985" s="315" t="s">
        <v>152</v>
      </c>
      <c r="S985" s="315" t="s">
        <v>152</v>
      </c>
      <c r="T985" s="315" t="s">
        <v>152</v>
      </c>
      <c r="U985" s="315" t="s">
        <v>152</v>
      </c>
      <c r="V985" s="315" t="s">
        <v>152</v>
      </c>
      <c r="W985" s="142" t="s">
        <v>5711</v>
      </c>
      <c r="X985" s="142" t="s">
        <v>6492</v>
      </c>
      <c r="Y985" s="142" t="s">
        <v>152</v>
      </c>
      <c r="Z985" s="142" t="s">
        <v>3446</v>
      </c>
      <c r="AA985" s="315" t="s">
        <v>3447</v>
      </c>
      <c r="AB985" s="142" t="s">
        <v>13926</v>
      </c>
      <c r="AC985" s="142" t="s">
        <v>3446</v>
      </c>
      <c r="AD985" s="142" t="s">
        <v>3446</v>
      </c>
      <c r="AE985" s="142" t="s">
        <v>152</v>
      </c>
      <c r="AF985" s="315"/>
      <c r="AH985" s="318" t="s">
        <v>152</v>
      </c>
      <c r="AI985" s="315" t="s">
        <v>3446</v>
      </c>
      <c r="AJ985" s="315" t="s">
        <v>152</v>
      </c>
      <c r="AK985" s="142" t="s">
        <v>5712</v>
      </c>
      <c r="AL985" s="142" t="s">
        <v>1787</v>
      </c>
      <c r="AM985" s="316" t="s">
        <v>5713</v>
      </c>
      <c r="AN985" s="142" t="s">
        <v>152</v>
      </c>
      <c r="AO985" s="315" t="s">
        <v>1469</v>
      </c>
      <c r="AP985" s="315" t="s">
        <v>152</v>
      </c>
      <c r="AQ985" s="316"/>
      <c r="AR985" s="142" t="s">
        <v>152</v>
      </c>
      <c r="AS985" s="315" t="s">
        <v>150</v>
      </c>
      <c r="AT985" s="142" t="s">
        <v>152</v>
      </c>
      <c r="AU985" s="316"/>
      <c r="AV985" s="317" t="s">
        <v>152</v>
      </c>
      <c r="AW985" s="142" t="s">
        <v>152</v>
      </c>
    </row>
    <row r="986" spans="1:49" s="142" customFormat="1">
      <c r="A986" s="142" t="s">
        <v>9028</v>
      </c>
      <c r="B986" s="315" t="s">
        <v>5043</v>
      </c>
      <c r="C986" s="142" t="s">
        <v>3444</v>
      </c>
      <c r="D986" s="142" t="s">
        <v>5257</v>
      </c>
      <c r="E986" s="315" t="s">
        <v>13927</v>
      </c>
      <c r="F986" s="315" t="s">
        <v>1789</v>
      </c>
      <c r="G986" s="142" t="s">
        <v>1788</v>
      </c>
      <c r="H986" s="316" t="s">
        <v>3445</v>
      </c>
      <c r="I986" s="317">
        <v>10880</v>
      </c>
      <c r="J986" s="317">
        <v>0</v>
      </c>
      <c r="K986" s="317" t="s">
        <v>152</v>
      </c>
      <c r="L986" s="315">
        <v>19</v>
      </c>
      <c r="M986" s="315" t="s">
        <v>152</v>
      </c>
      <c r="N986" s="315" t="s">
        <v>152</v>
      </c>
      <c r="O986" s="315" t="s">
        <v>152</v>
      </c>
      <c r="P986" s="315" t="s">
        <v>12573</v>
      </c>
      <c r="Q986" s="315" t="s">
        <v>152</v>
      </c>
      <c r="R986" s="315" t="s">
        <v>152</v>
      </c>
      <c r="S986" s="315" t="s">
        <v>152</v>
      </c>
      <c r="T986" s="315" t="s">
        <v>152</v>
      </c>
      <c r="U986" s="315" t="s">
        <v>152</v>
      </c>
      <c r="V986" s="315" t="s">
        <v>152</v>
      </c>
      <c r="W986" s="142" t="s">
        <v>5714</v>
      </c>
      <c r="X986" s="142" t="s">
        <v>6492</v>
      </c>
      <c r="Y986" s="142" t="s">
        <v>152</v>
      </c>
      <c r="Z986" s="142" t="s">
        <v>3446</v>
      </c>
      <c r="AA986" s="315" t="s">
        <v>3447</v>
      </c>
      <c r="AB986" s="142" t="s">
        <v>13928</v>
      </c>
      <c r="AC986" s="142" t="s">
        <v>3446</v>
      </c>
      <c r="AD986" s="142" t="s">
        <v>3446</v>
      </c>
      <c r="AE986" s="142" t="s">
        <v>152</v>
      </c>
      <c r="AF986" s="315"/>
      <c r="AH986" s="318" t="s">
        <v>152</v>
      </c>
      <c r="AI986" s="315" t="s">
        <v>3446</v>
      </c>
      <c r="AJ986" s="315" t="s">
        <v>152</v>
      </c>
      <c r="AK986" s="142" t="s">
        <v>5715</v>
      </c>
      <c r="AL986" s="142" t="s">
        <v>1787</v>
      </c>
      <c r="AM986" s="316" t="s">
        <v>5716</v>
      </c>
      <c r="AN986" s="142" t="s">
        <v>152</v>
      </c>
      <c r="AO986" s="315" t="s">
        <v>1469</v>
      </c>
      <c r="AP986" s="315" t="s">
        <v>152</v>
      </c>
      <c r="AQ986" s="316"/>
      <c r="AR986" s="142" t="s">
        <v>152</v>
      </c>
      <c r="AS986" s="315" t="s">
        <v>150</v>
      </c>
      <c r="AT986" s="142" t="s">
        <v>152</v>
      </c>
      <c r="AU986" s="316"/>
      <c r="AV986" s="317" t="s">
        <v>152</v>
      </c>
      <c r="AW986" s="142" t="s">
        <v>152</v>
      </c>
    </row>
    <row r="987" spans="1:49" s="142" customFormat="1">
      <c r="A987" s="142" t="s">
        <v>10269</v>
      </c>
      <c r="B987" s="315" t="s">
        <v>5041</v>
      </c>
      <c r="C987" s="142" t="s">
        <v>3444</v>
      </c>
      <c r="D987" s="142" t="s">
        <v>5257</v>
      </c>
      <c r="E987" s="315" t="s">
        <v>13929</v>
      </c>
      <c r="F987" s="315" t="s">
        <v>1789</v>
      </c>
      <c r="G987" s="142" t="s">
        <v>1788</v>
      </c>
      <c r="H987" s="316" t="s">
        <v>3445</v>
      </c>
      <c r="I987" s="317">
        <v>10439</v>
      </c>
      <c r="J987" s="317">
        <v>0</v>
      </c>
      <c r="K987" s="317" t="s">
        <v>152</v>
      </c>
      <c r="L987" s="315">
        <v>40</v>
      </c>
      <c r="M987" s="315" t="s">
        <v>152</v>
      </c>
      <c r="N987" s="315" t="s">
        <v>152</v>
      </c>
      <c r="O987" s="315" t="s">
        <v>152</v>
      </c>
      <c r="P987" s="315" t="s">
        <v>12906</v>
      </c>
      <c r="Q987" s="315" t="s">
        <v>152</v>
      </c>
      <c r="R987" s="315" t="s">
        <v>152</v>
      </c>
      <c r="S987" s="315" t="s">
        <v>152</v>
      </c>
      <c r="T987" s="315" t="s">
        <v>152</v>
      </c>
      <c r="U987" s="315" t="s">
        <v>152</v>
      </c>
      <c r="V987" s="315" t="s">
        <v>152</v>
      </c>
      <c r="W987" s="142" t="s">
        <v>5329</v>
      </c>
      <c r="X987" s="142" t="s">
        <v>6492</v>
      </c>
      <c r="Y987" s="142" t="s">
        <v>152</v>
      </c>
      <c r="Z987" s="142" t="s">
        <v>3446</v>
      </c>
      <c r="AA987" s="315" t="s">
        <v>3447</v>
      </c>
      <c r="AB987" s="142" t="s">
        <v>13930</v>
      </c>
      <c r="AC987" s="142" t="s">
        <v>3446</v>
      </c>
      <c r="AD987" s="142" t="s">
        <v>3446</v>
      </c>
      <c r="AE987" s="142" t="s">
        <v>152</v>
      </c>
      <c r="AF987" s="315"/>
      <c r="AH987" s="318" t="s">
        <v>152</v>
      </c>
      <c r="AI987" s="315" t="s">
        <v>3446</v>
      </c>
      <c r="AJ987" s="315" t="s">
        <v>152</v>
      </c>
      <c r="AK987" s="142" t="s">
        <v>5323</v>
      </c>
      <c r="AL987" s="142" t="s">
        <v>1787</v>
      </c>
      <c r="AM987" s="316" t="s">
        <v>5330</v>
      </c>
      <c r="AN987" s="142" t="s">
        <v>152</v>
      </c>
      <c r="AO987" s="315" t="s">
        <v>1469</v>
      </c>
      <c r="AP987" s="315" t="s">
        <v>152</v>
      </c>
      <c r="AQ987" s="316"/>
      <c r="AR987" s="142" t="s">
        <v>152</v>
      </c>
      <c r="AS987" s="315" t="s">
        <v>150</v>
      </c>
      <c r="AT987" s="142" t="s">
        <v>152</v>
      </c>
      <c r="AU987" s="316"/>
      <c r="AV987" s="317" t="s">
        <v>152</v>
      </c>
      <c r="AW987" s="142" t="s">
        <v>152</v>
      </c>
    </row>
    <row r="988" spans="1:49" s="142" customFormat="1">
      <c r="A988" s="142" t="s">
        <v>10000</v>
      </c>
      <c r="B988" s="315" t="s">
        <v>5047</v>
      </c>
      <c r="C988" s="142" t="s">
        <v>3444</v>
      </c>
      <c r="D988" s="142" t="s">
        <v>5257</v>
      </c>
      <c r="E988" s="315" t="s">
        <v>13931</v>
      </c>
      <c r="F988" s="315" t="s">
        <v>1789</v>
      </c>
      <c r="G988" s="142" t="s">
        <v>1788</v>
      </c>
      <c r="H988" s="316" t="s">
        <v>3445</v>
      </c>
      <c r="I988" s="317">
        <v>15879</v>
      </c>
      <c r="J988" s="317">
        <v>0</v>
      </c>
      <c r="K988" s="317" t="s">
        <v>152</v>
      </c>
      <c r="L988" s="315">
        <v>24</v>
      </c>
      <c r="M988" s="315" t="s">
        <v>152</v>
      </c>
      <c r="N988" s="315" t="s">
        <v>152</v>
      </c>
      <c r="O988" s="315" t="s">
        <v>152</v>
      </c>
      <c r="P988" s="315" t="s">
        <v>12830</v>
      </c>
      <c r="Q988" s="315" t="s">
        <v>152</v>
      </c>
      <c r="R988" s="315" t="s">
        <v>152</v>
      </c>
      <c r="S988" s="315" t="s">
        <v>152</v>
      </c>
      <c r="T988" s="315" t="s">
        <v>152</v>
      </c>
      <c r="U988" s="315" t="s">
        <v>152</v>
      </c>
      <c r="V988" s="315" t="s">
        <v>152</v>
      </c>
      <c r="W988" s="142" t="s">
        <v>5541</v>
      </c>
      <c r="X988" s="142" t="s">
        <v>6492</v>
      </c>
      <c r="Y988" s="142" t="s">
        <v>152</v>
      </c>
      <c r="Z988" s="142" t="s">
        <v>3446</v>
      </c>
      <c r="AA988" s="315" t="s">
        <v>3447</v>
      </c>
      <c r="AB988" s="142" t="s">
        <v>13932</v>
      </c>
      <c r="AC988" s="142" t="s">
        <v>3446</v>
      </c>
      <c r="AD988" s="142" t="s">
        <v>3446</v>
      </c>
      <c r="AE988" s="142" t="s">
        <v>152</v>
      </c>
      <c r="AF988" s="315"/>
      <c r="AH988" s="318" t="s">
        <v>152</v>
      </c>
      <c r="AI988" s="315" t="s">
        <v>3446</v>
      </c>
      <c r="AJ988" s="315" t="s">
        <v>152</v>
      </c>
      <c r="AK988" s="142" t="s">
        <v>5542</v>
      </c>
      <c r="AL988" s="142" t="s">
        <v>1787</v>
      </c>
      <c r="AM988" s="316" t="s">
        <v>5543</v>
      </c>
      <c r="AN988" s="142" t="s">
        <v>152</v>
      </c>
      <c r="AO988" s="315" t="s">
        <v>1469</v>
      </c>
      <c r="AP988" s="315" t="s">
        <v>152</v>
      </c>
      <c r="AQ988" s="316"/>
      <c r="AR988" s="142" t="s">
        <v>152</v>
      </c>
      <c r="AS988" s="315" t="s">
        <v>150</v>
      </c>
      <c r="AT988" s="142" t="s">
        <v>152</v>
      </c>
      <c r="AU988" s="316"/>
      <c r="AV988" s="317" t="s">
        <v>152</v>
      </c>
      <c r="AW988" s="142" t="s">
        <v>152</v>
      </c>
    </row>
    <row r="989" spans="1:49" s="142" customFormat="1">
      <c r="A989" s="142" t="s">
        <v>10271</v>
      </c>
      <c r="B989" s="315" t="s">
        <v>5056</v>
      </c>
      <c r="C989" s="142" t="s">
        <v>3444</v>
      </c>
      <c r="D989" s="142" t="s">
        <v>5257</v>
      </c>
      <c r="E989" s="315" t="s">
        <v>13933</v>
      </c>
      <c r="F989" s="315" t="s">
        <v>1789</v>
      </c>
      <c r="G989" s="142" t="s">
        <v>1788</v>
      </c>
      <c r="H989" s="316" t="s">
        <v>3445</v>
      </c>
      <c r="I989" s="317">
        <v>20608</v>
      </c>
      <c r="J989" s="317">
        <v>0</v>
      </c>
      <c r="K989" s="317" t="s">
        <v>152</v>
      </c>
      <c r="L989" s="315">
        <v>20</v>
      </c>
      <c r="M989" s="315" t="s">
        <v>152</v>
      </c>
      <c r="N989" s="315" t="s">
        <v>152</v>
      </c>
      <c r="O989" s="315" t="s">
        <v>152</v>
      </c>
      <c r="P989" s="315" t="s">
        <v>12908</v>
      </c>
      <c r="Q989" s="315" t="s">
        <v>152</v>
      </c>
      <c r="R989" s="315" t="s">
        <v>152</v>
      </c>
      <c r="S989" s="315" t="s">
        <v>152</v>
      </c>
      <c r="T989" s="315" t="s">
        <v>152</v>
      </c>
      <c r="U989" s="315" t="s">
        <v>152</v>
      </c>
      <c r="V989" s="315" t="s">
        <v>152</v>
      </c>
      <c r="W989" s="142" t="s">
        <v>5325</v>
      </c>
      <c r="X989" s="142" t="s">
        <v>6492</v>
      </c>
      <c r="Y989" s="142" t="s">
        <v>152</v>
      </c>
      <c r="Z989" s="142" t="s">
        <v>3446</v>
      </c>
      <c r="AA989" s="315" t="s">
        <v>3447</v>
      </c>
      <c r="AB989" s="142" t="s">
        <v>13934</v>
      </c>
      <c r="AC989" s="142" t="s">
        <v>3446</v>
      </c>
      <c r="AD989" s="142" t="s">
        <v>3446</v>
      </c>
      <c r="AE989" s="142" t="s">
        <v>152</v>
      </c>
      <c r="AF989" s="315"/>
      <c r="AH989" s="318" t="s">
        <v>152</v>
      </c>
      <c r="AI989" s="315" t="s">
        <v>3446</v>
      </c>
      <c r="AJ989" s="315" t="s">
        <v>152</v>
      </c>
      <c r="AK989" s="142" t="s">
        <v>5323</v>
      </c>
      <c r="AL989" s="142" t="s">
        <v>1787</v>
      </c>
      <c r="AM989" s="316" t="s">
        <v>5326</v>
      </c>
      <c r="AN989" s="142" t="s">
        <v>152</v>
      </c>
      <c r="AO989" s="315" t="s">
        <v>1469</v>
      </c>
      <c r="AP989" s="315" t="s">
        <v>152</v>
      </c>
      <c r="AQ989" s="316"/>
      <c r="AR989" s="142" t="s">
        <v>152</v>
      </c>
      <c r="AS989" s="315" t="s">
        <v>150</v>
      </c>
      <c r="AT989" s="142" t="s">
        <v>152</v>
      </c>
      <c r="AU989" s="316"/>
      <c r="AV989" s="317" t="s">
        <v>152</v>
      </c>
      <c r="AW989" s="142" t="s">
        <v>152</v>
      </c>
    </row>
    <row r="990" spans="1:49" s="142" customFormat="1">
      <c r="A990" s="142" t="s">
        <v>11547</v>
      </c>
      <c r="B990" s="315" t="s">
        <v>5049</v>
      </c>
      <c r="C990" s="142" t="s">
        <v>3444</v>
      </c>
      <c r="D990" s="142" t="s">
        <v>5257</v>
      </c>
      <c r="E990" s="315" t="s">
        <v>13935</v>
      </c>
      <c r="F990" s="315" t="s">
        <v>1789</v>
      </c>
      <c r="G990" s="142" t="s">
        <v>1788</v>
      </c>
      <c r="H990" s="316" t="s">
        <v>3445</v>
      </c>
      <c r="I990" s="317">
        <v>14403</v>
      </c>
      <c r="J990" s="317">
        <v>0</v>
      </c>
      <c r="K990" s="317" t="s">
        <v>152</v>
      </c>
      <c r="L990" s="315">
        <v>20</v>
      </c>
      <c r="M990" s="315" t="s">
        <v>152</v>
      </c>
      <c r="N990" s="315" t="s">
        <v>152</v>
      </c>
      <c r="O990" s="315" t="s">
        <v>152</v>
      </c>
      <c r="P990" s="315" t="s">
        <v>13252</v>
      </c>
      <c r="Q990" s="315" t="s">
        <v>152</v>
      </c>
      <c r="R990" s="315" t="s">
        <v>152</v>
      </c>
      <c r="S990" s="315" t="s">
        <v>152</v>
      </c>
      <c r="T990" s="315" t="s">
        <v>152</v>
      </c>
      <c r="U990" s="315" t="s">
        <v>152</v>
      </c>
      <c r="V990" s="315" t="s">
        <v>152</v>
      </c>
      <c r="W990" s="142" t="s">
        <v>5780</v>
      </c>
      <c r="X990" s="142" t="s">
        <v>6492</v>
      </c>
      <c r="Y990" s="142" t="s">
        <v>152</v>
      </c>
      <c r="Z990" s="142" t="s">
        <v>3446</v>
      </c>
      <c r="AA990" s="315" t="s">
        <v>3447</v>
      </c>
      <c r="AB990" s="142" t="s">
        <v>13936</v>
      </c>
      <c r="AC990" s="142" t="s">
        <v>3446</v>
      </c>
      <c r="AD990" s="142" t="s">
        <v>3446</v>
      </c>
      <c r="AE990" s="142" t="s">
        <v>152</v>
      </c>
      <c r="AF990" s="315"/>
      <c r="AH990" s="318" t="s">
        <v>152</v>
      </c>
      <c r="AI990" s="315" t="s">
        <v>3446</v>
      </c>
      <c r="AJ990" s="315" t="s">
        <v>152</v>
      </c>
      <c r="AK990" s="142" t="s">
        <v>5781</v>
      </c>
      <c r="AL990" s="142" t="s">
        <v>1787</v>
      </c>
      <c r="AM990" s="316" t="s">
        <v>5782</v>
      </c>
      <c r="AN990" s="142" t="s">
        <v>152</v>
      </c>
      <c r="AO990" s="315" t="s">
        <v>1469</v>
      </c>
      <c r="AP990" s="315" t="s">
        <v>152</v>
      </c>
      <c r="AQ990" s="316"/>
      <c r="AR990" s="142" t="s">
        <v>152</v>
      </c>
      <c r="AS990" s="315" t="s">
        <v>150</v>
      </c>
      <c r="AT990" s="142" t="s">
        <v>152</v>
      </c>
      <c r="AU990" s="316"/>
      <c r="AV990" s="317" t="s">
        <v>152</v>
      </c>
      <c r="AW990" s="142" t="s">
        <v>152</v>
      </c>
    </row>
    <row r="991" spans="1:49" s="142" customFormat="1">
      <c r="A991" s="142" t="s">
        <v>9999</v>
      </c>
      <c r="B991" s="315" t="s">
        <v>5044</v>
      </c>
      <c r="C991" s="142" t="s">
        <v>3444</v>
      </c>
      <c r="D991" s="142" t="s">
        <v>5257</v>
      </c>
      <c r="E991" s="315" t="s">
        <v>13937</v>
      </c>
      <c r="F991" s="315" t="s">
        <v>1789</v>
      </c>
      <c r="G991" s="142" t="s">
        <v>1788</v>
      </c>
      <c r="H991" s="316" t="s">
        <v>3445</v>
      </c>
      <c r="I991" s="317">
        <v>11247</v>
      </c>
      <c r="J991" s="317">
        <v>0</v>
      </c>
      <c r="K991" s="317" t="s">
        <v>152</v>
      </c>
      <c r="L991" s="315">
        <v>12</v>
      </c>
      <c r="M991" s="315" t="s">
        <v>152</v>
      </c>
      <c r="N991" s="315" t="s">
        <v>152</v>
      </c>
      <c r="O991" s="315" t="s">
        <v>152</v>
      </c>
      <c r="P991" s="315" t="s">
        <v>12829</v>
      </c>
      <c r="Q991" s="315" t="s">
        <v>152</v>
      </c>
      <c r="R991" s="315" t="s">
        <v>152</v>
      </c>
      <c r="S991" s="315" t="s">
        <v>152</v>
      </c>
      <c r="T991" s="315" t="s">
        <v>152</v>
      </c>
      <c r="U991" s="315" t="s">
        <v>152</v>
      </c>
      <c r="V991" s="315" t="s">
        <v>152</v>
      </c>
      <c r="W991" s="142" t="s">
        <v>5544</v>
      </c>
      <c r="X991" s="142" t="s">
        <v>6492</v>
      </c>
      <c r="Y991" s="142" t="s">
        <v>152</v>
      </c>
      <c r="Z991" s="142" t="s">
        <v>3446</v>
      </c>
      <c r="AA991" s="315" t="s">
        <v>3447</v>
      </c>
      <c r="AB991" s="142" t="s">
        <v>13938</v>
      </c>
      <c r="AC991" s="142" t="s">
        <v>3446</v>
      </c>
      <c r="AD991" s="142" t="s">
        <v>3446</v>
      </c>
      <c r="AE991" s="142" t="s">
        <v>152</v>
      </c>
      <c r="AF991" s="315"/>
      <c r="AH991" s="318" t="s">
        <v>152</v>
      </c>
      <c r="AI991" s="315" t="s">
        <v>3446</v>
      </c>
      <c r="AJ991" s="315" t="s">
        <v>152</v>
      </c>
      <c r="AK991" s="142" t="s">
        <v>5545</v>
      </c>
      <c r="AL991" s="142" t="s">
        <v>1787</v>
      </c>
      <c r="AM991" s="316" t="s">
        <v>5546</v>
      </c>
      <c r="AN991" s="142" t="s">
        <v>152</v>
      </c>
      <c r="AO991" s="315" t="s">
        <v>1469</v>
      </c>
      <c r="AP991" s="315" t="s">
        <v>152</v>
      </c>
      <c r="AQ991" s="316"/>
      <c r="AR991" s="142" t="s">
        <v>152</v>
      </c>
      <c r="AS991" s="315" t="s">
        <v>150</v>
      </c>
      <c r="AT991" s="142" t="s">
        <v>152</v>
      </c>
      <c r="AU991" s="316"/>
      <c r="AV991" s="317" t="s">
        <v>152</v>
      </c>
      <c r="AW991" s="142" t="s">
        <v>152</v>
      </c>
    </row>
    <row r="992" spans="1:49" s="142" customFormat="1">
      <c r="A992" s="142" t="s">
        <v>10481</v>
      </c>
      <c r="B992" s="315" t="s">
        <v>4927</v>
      </c>
      <c r="C992" s="142" t="s">
        <v>3444</v>
      </c>
      <c r="D992" s="142" t="s">
        <v>5257</v>
      </c>
      <c r="E992" s="315" t="s">
        <v>13939</v>
      </c>
      <c r="F992" s="315" t="s">
        <v>1789</v>
      </c>
      <c r="G992" s="142" t="s">
        <v>1788</v>
      </c>
      <c r="H992" s="316" t="s">
        <v>3445</v>
      </c>
      <c r="I992" s="317">
        <v>13595</v>
      </c>
      <c r="J992" s="317">
        <v>0</v>
      </c>
      <c r="K992" s="317" t="s">
        <v>152</v>
      </c>
      <c r="L992" s="315">
        <v>26</v>
      </c>
      <c r="M992" s="315" t="s">
        <v>152</v>
      </c>
      <c r="N992" s="315" t="s">
        <v>152</v>
      </c>
      <c r="O992" s="315" t="s">
        <v>152</v>
      </c>
      <c r="P992" s="315" t="s">
        <v>13003</v>
      </c>
      <c r="Q992" s="315" t="s">
        <v>152</v>
      </c>
      <c r="R992" s="315" t="s">
        <v>152</v>
      </c>
      <c r="S992" s="315" t="s">
        <v>152</v>
      </c>
      <c r="T992" s="315" t="s">
        <v>152</v>
      </c>
      <c r="U992" s="315" t="s">
        <v>152</v>
      </c>
      <c r="V992" s="315" t="s">
        <v>152</v>
      </c>
      <c r="W992" s="142" t="s">
        <v>5771</v>
      </c>
      <c r="X992" s="142" t="s">
        <v>6492</v>
      </c>
      <c r="Y992" s="142" t="s">
        <v>152</v>
      </c>
      <c r="Z992" s="142" t="s">
        <v>3446</v>
      </c>
      <c r="AA992" s="315" t="s">
        <v>3447</v>
      </c>
      <c r="AB992" s="142" t="s">
        <v>13940</v>
      </c>
      <c r="AC992" s="142" t="s">
        <v>3446</v>
      </c>
      <c r="AD992" s="142" t="s">
        <v>3446</v>
      </c>
      <c r="AE992" s="142" t="s">
        <v>152</v>
      </c>
      <c r="AF992" s="315"/>
      <c r="AH992" s="318" t="s">
        <v>152</v>
      </c>
      <c r="AI992" s="315" t="s">
        <v>3446</v>
      </c>
      <c r="AJ992" s="315" t="s">
        <v>152</v>
      </c>
      <c r="AK992" s="142" t="s">
        <v>5772</v>
      </c>
      <c r="AL992" s="142" t="s">
        <v>1787</v>
      </c>
      <c r="AM992" s="316" t="s">
        <v>5773</v>
      </c>
      <c r="AN992" s="142" t="s">
        <v>152</v>
      </c>
      <c r="AO992" s="315" t="s">
        <v>1469</v>
      </c>
      <c r="AP992" s="315" t="s">
        <v>152</v>
      </c>
      <c r="AQ992" s="316"/>
      <c r="AR992" s="142" t="s">
        <v>152</v>
      </c>
      <c r="AS992" s="315" t="s">
        <v>150</v>
      </c>
      <c r="AT992" s="142" t="s">
        <v>152</v>
      </c>
      <c r="AU992" s="316"/>
      <c r="AV992" s="317" t="s">
        <v>152</v>
      </c>
      <c r="AW992" s="142" t="s">
        <v>152</v>
      </c>
    </row>
    <row r="993" spans="1:49" s="142" customFormat="1">
      <c r="A993" s="142" t="s">
        <v>10793</v>
      </c>
      <c r="B993" s="315" t="s">
        <v>5042</v>
      </c>
      <c r="C993" s="142" t="s">
        <v>3444</v>
      </c>
      <c r="D993" s="142" t="s">
        <v>5257</v>
      </c>
      <c r="E993" s="315" t="s">
        <v>13941</v>
      </c>
      <c r="F993" s="315" t="s">
        <v>1789</v>
      </c>
      <c r="G993" s="142" t="s">
        <v>1788</v>
      </c>
      <c r="H993" s="316" t="s">
        <v>3445</v>
      </c>
      <c r="I993" s="317">
        <v>11096</v>
      </c>
      <c r="J993" s="317">
        <v>0</v>
      </c>
      <c r="K993" s="317" t="s">
        <v>152</v>
      </c>
      <c r="L993" s="315">
        <v>16</v>
      </c>
      <c r="M993" s="315" t="s">
        <v>152</v>
      </c>
      <c r="N993" s="315" t="s">
        <v>152</v>
      </c>
      <c r="O993" s="315" t="s">
        <v>152</v>
      </c>
      <c r="P993" s="315" t="s">
        <v>13051</v>
      </c>
      <c r="Q993" s="315" t="s">
        <v>152</v>
      </c>
      <c r="R993" s="315" t="s">
        <v>152</v>
      </c>
      <c r="S993" s="315" t="s">
        <v>152</v>
      </c>
      <c r="T993" s="315" t="s">
        <v>152</v>
      </c>
      <c r="U993" s="315" t="s">
        <v>152</v>
      </c>
      <c r="V993" s="315" t="s">
        <v>152</v>
      </c>
      <c r="W993" s="142" t="s">
        <v>5758</v>
      </c>
      <c r="X993" s="142" t="s">
        <v>6492</v>
      </c>
      <c r="Y993" s="142" t="s">
        <v>152</v>
      </c>
      <c r="Z993" s="142" t="s">
        <v>3446</v>
      </c>
      <c r="AA993" s="315" t="s">
        <v>3447</v>
      </c>
      <c r="AB993" s="142" t="s">
        <v>13942</v>
      </c>
      <c r="AC993" s="142" t="s">
        <v>3446</v>
      </c>
      <c r="AD993" s="142" t="s">
        <v>3446</v>
      </c>
      <c r="AE993" s="142" t="s">
        <v>152</v>
      </c>
      <c r="AF993" s="315"/>
      <c r="AH993" s="318" t="s">
        <v>152</v>
      </c>
      <c r="AI993" s="315" t="s">
        <v>3446</v>
      </c>
      <c r="AJ993" s="315" t="s">
        <v>152</v>
      </c>
      <c r="AK993" s="142" t="s">
        <v>5759</v>
      </c>
      <c r="AL993" s="142" t="s">
        <v>1787</v>
      </c>
      <c r="AM993" s="316" t="s">
        <v>5760</v>
      </c>
      <c r="AN993" s="142" t="s">
        <v>152</v>
      </c>
      <c r="AO993" s="315" t="s">
        <v>1469</v>
      </c>
      <c r="AP993" s="315" t="s">
        <v>152</v>
      </c>
      <c r="AQ993" s="316"/>
      <c r="AR993" s="142" t="s">
        <v>152</v>
      </c>
      <c r="AS993" s="315" t="s">
        <v>150</v>
      </c>
      <c r="AT993" s="142" t="s">
        <v>152</v>
      </c>
      <c r="AU993" s="316"/>
      <c r="AV993" s="317" t="s">
        <v>152</v>
      </c>
      <c r="AW993" s="142" t="s">
        <v>152</v>
      </c>
    </row>
    <row r="994" spans="1:49" s="142" customFormat="1">
      <c r="A994" s="142" t="s">
        <v>9369</v>
      </c>
      <c r="B994" s="315" t="s">
        <v>5055</v>
      </c>
      <c r="C994" s="142" t="s">
        <v>3444</v>
      </c>
      <c r="D994" s="142" t="s">
        <v>5257</v>
      </c>
      <c r="E994" s="315" t="s">
        <v>13943</v>
      </c>
      <c r="F994" s="315" t="s">
        <v>1789</v>
      </c>
      <c r="G994" s="142" t="s">
        <v>1788</v>
      </c>
      <c r="H994" s="316" t="s">
        <v>3445</v>
      </c>
      <c r="I994" s="317">
        <v>19769</v>
      </c>
      <c r="J994" s="317">
        <v>0</v>
      </c>
      <c r="K994" s="317" t="s">
        <v>152</v>
      </c>
      <c r="L994" s="315">
        <v>12</v>
      </c>
      <c r="M994" s="315" t="s">
        <v>152</v>
      </c>
      <c r="N994" s="315" t="s">
        <v>152</v>
      </c>
      <c r="O994" s="315" t="s">
        <v>152</v>
      </c>
      <c r="P994" s="315" t="s">
        <v>12653</v>
      </c>
      <c r="Q994" s="315" t="s">
        <v>152</v>
      </c>
      <c r="R994" s="315" t="s">
        <v>152</v>
      </c>
      <c r="S994" s="315" t="s">
        <v>152</v>
      </c>
      <c r="T994" s="315" t="s">
        <v>152</v>
      </c>
      <c r="U994" s="315" t="s">
        <v>152</v>
      </c>
      <c r="V994" s="315" t="s">
        <v>152</v>
      </c>
      <c r="W994" s="142" t="s">
        <v>5693</v>
      </c>
      <c r="X994" s="142" t="s">
        <v>6492</v>
      </c>
      <c r="Y994" s="142" t="s">
        <v>152</v>
      </c>
      <c r="Z994" s="142" t="s">
        <v>3446</v>
      </c>
      <c r="AA994" s="315" t="s">
        <v>3447</v>
      </c>
      <c r="AB994" s="142" t="s">
        <v>13944</v>
      </c>
      <c r="AC994" s="142" t="s">
        <v>3446</v>
      </c>
      <c r="AD994" s="142" t="s">
        <v>3446</v>
      </c>
      <c r="AE994" s="142" t="s">
        <v>152</v>
      </c>
      <c r="AF994" s="315"/>
      <c r="AH994" s="318" t="s">
        <v>152</v>
      </c>
      <c r="AI994" s="315" t="s">
        <v>3446</v>
      </c>
      <c r="AJ994" s="315" t="s">
        <v>152</v>
      </c>
      <c r="AK994" s="142" t="s">
        <v>5694</v>
      </c>
      <c r="AL994" s="142" t="s">
        <v>1787</v>
      </c>
      <c r="AM994" s="316" t="s">
        <v>5695</v>
      </c>
      <c r="AN994" s="142" t="s">
        <v>152</v>
      </c>
      <c r="AO994" s="315" t="s">
        <v>1469</v>
      </c>
      <c r="AP994" s="315" t="s">
        <v>152</v>
      </c>
      <c r="AQ994" s="316"/>
      <c r="AR994" s="142" t="s">
        <v>152</v>
      </c>
      <c r="AS994" s="315" t="s">
        <v>150</v>
      </c>
      <c r="AT994" s="142" t="s">
        <v>152</v>
      </c>
      <c r="AU994" s="316"/>
      <c r="AV994" s="317" t="s">
        <v>152</v>
      </c>
      <c r="AW994" s="142" t="s">
        <v>152</v>
      </c>
    </row>
    <row r="995" spans="1:49" s="142" customFormat="1">
      <c r="A995" s="142" t="s">
        <v>11830</v>
      </c>
      <c r="B995" s="315" t="s">
        <v>5050</v>
      </c>
      <c r="C995" s="142" t="s">
        <v>3444</v>
      </c>
      <c r="D995" s="142" t="s">
        <v>5257</v>
      </c>
      <c r="E995" s="315" t="s">
        <v>13945</v>
      </c>
      <c r="F995" s="315" t="s">
        <v>1789</v>
      </c>
      <c r="G995" s="142" t="s">
        <v>1788</v>
      </c>
      <c r="H995" s="316" t="s">
        <v>3445</v>
      </c>
      <c r="I995" s="317">
        <v>15071</v>
      </c>
      <c r="J995" s="317">
        <v>0</v>
      </c>
      <c r="K995" s="317" t="s">
        <v>152</v>
      </c>
      <c r="L995" s="315">
        <v>14</v>
      </c>
      <c r="M995" s="315" t="s">
        <v>152</v>
      </c>
      <c r="N995" s="315" t="s">
        <v>152</v>
      </c>
      <c r="O995" s="315" t="s">
        <v>152</v>
      </c>
      <c r="P995" s="315" t="s">
        <v>13342</v>
      </c>
      <c r="Q995" s="315" t="s">
        <v>152</v>
      </c>
      <c r="R995" s="315" t="s">
        <v>152</v>
      </c>
      <c r="S995" s="315" t="s">
        <v>152</v>
      </c>
      <c r="T995" s="315" t="s">
        <v>152</v>
      </c>
      <c r="U995" s="315" t="s">
        <v>2146</v>
      </c>
      <c r="V995" s="315" t="s">
        <v>152</v>
      </c>
      <c r="W995" s="142" t="s">
        <v>5262</v>
      </c>
      <c r="X995" s="142" t="s">
        <v>6492</v>
      </c>
      <c r="Y995" s="142" t="s">
        <v>152</v>
      </c>
      <c r="Z995" s="142" t="s">
        <v>3446</v>
      </c>
      <c r="AA995" s="315" t="s">
        <v>3447</v>
      </c>
      <c r="AB995" s="142" t="s">
        <v>13946</v>
      </c>
      <c r="AC995" s="142" t="s">
        <v>3446</v>
      </c>
      <c r="AD995" s="142" t="s">
        <v>3446</v>
      </c>
      <c r="AE995" s="142" t="s">
        <v>152</v>
      </c>
      <c r="AF995" s="315"/>
      <c r="AH995" s="318" t="s">
        <v>152</v>
      </c>
      <c r="AI995" s="315" t="s">
        <v>3446</v>
      </c>
      <c r="AJ995" s="315" t="s">
        <v>152</v>
      </c>
      <c r="AK995" s="142" t="s">
        <v>152</v>
      </c>
      <c r="AL995" s="142" t="s">
        <v>1787</v>
      </c>
      <c r="AM995" s="316" t="s">
        <v>5263</v>
      </c>
      <c r="AN995" s="142" t="s">
        <v>152</v>
      </c>
      <c r="AO995" s="315" t="s">
        <v>1469</v>
      </c>
      <c r="AP995" s="315" t="s">
        <v>152</v>
      </c>
      <c r="AQ995" s="316"/>
      <c r="AR995" s="142" t="s">
        <v>152</v>
      </c>
      <c r="AS995" s="315" t="s">
        <v>150</v>
      </c>
      <c r="AT995" s="142" t="s">
        <v>152</v>
      </c>
      <c r="AU995" s="316"/>
      <c r="AV995" s="317" t="s">
        <v>152</v>
      </c>
      <c r="AW995" s="142" t="s">
        <v>152</v>
      </c>
    </row>
    <row r="996" spans="1:49" s="142" customFormat="1">
      <c r="A996" s="142" t="s">
        <v>10484</v>
      </c>
      <c r="B996" s="315" t="s">
        <v>5059</v>
      </c>
      <c r="C996" s="142" t="s">
        <v>3444</v>
      </c>
      <c r="D996" s="142" t="s">
        <v>5257</v>
      </c>
      <c r="E996" s="315" t="s">
        <v>13947</v>
      </c>
      <c r="F996" s="315" t="s">
        <v>1789</v>
      </c>
      <c r="G996" s="142" t="s">
        <v>1788</v>
      </c>
      <c r="H996" s="316" t="s">
        <v>3445</v>
      </c>
      <c r="I996" s="317">
        <v>17861</v>
      </c>
      <c r="J996" s="317">
        <v>0</v>
      </c>
      <c r="K996" s="317" t="s">
        <v>152</v>
      </c>
      <c r="L996" s="315">
        <v>23</v>
      </c>
      <c r="M996" s="315" t="s">
        <v>152</v>
      </c>
      <c r="N996" s="315" t="s">
        <v>152</v>
      </c>
      <c r="O996" s="315" t="s">
        <v>152</v>
      </c>
      <c r="P996" s="315" t="s">
        <v>13006</v>
      </c>
      <c r="Q996" s="315" t="s">
        <v>152</v>
      </c>
      <c r="R996" s="315" t="s">
        <v>152</v>
      </c>
      <c r="S996" s="315" t="s">
        <v>152</v>
      </c>
      <c r="T996" s="315" t="s">
        <v>152</v>
      </c>
      <c r="U996" s="315" t="s">
        <v>152</v>
      </c>
      <c r="V996" s="315" t="s">
        <v>152</v>
      </c>
      <c r="W996" s="142" t="s">
        <v>5763</v>
      </c>
      <c r="X996" s="142" t="s">
        <v>6492</v>
      </c>
      <c r="Y996" s="142" t="s">
        <v>152</v>
      </c>
      <c r="Z996" s="142" t="s">
        <v>3446</v>
      </c>
      <c r="AA996" s="315" t="s">
        <v>3447</v>
      </c>
      <c r="AB996" s="142" t="s">
        <v>13948</v>
      </c>
      <c r="AC996" s="142" t="s">
        <v>3446</v>
      </c>
      <c r="AD996" s="142" t="s">
        <v>3446</v>
      </c>
      <c r="AE996" s="142" t="s">
        <v>152</v>
      </c>
      <c r="AF996" s="315"/>
      <c r="AH996" s="318" t="s">
        <v>152</v>
      </c>
      <c r="AI996" s="315" t="s">
        <v>3446</v>
      </c>
      <c r="AJ996" s="315" t="s">
        <v>152</v>
      </c>
      <c r="AK996" s="142" t="s">
        <v>5764</v>
      </c>
      <c r="AL996" s="142" t="s">
        <v>1787</v>
      </c>
      <c r="AM996" s="316" t="s">
        <v>5765</v>
      </c>
      <c r="AN996" s="142" t="s">
        <v>152</v>
      </c>
      <c r="AO996" s="315" t="s">
        <v>1469</v>
      </c>
      <c r="AP996" s="315" t="s">
        <v>152</v>
      </c>
      <c r="AQ996" s="316"/>
      <c r="AR996" s="142" t="s">
        <v>152</v>
      </c>
      <c r="AS996" s="315" t="s">
        <v>150</v>
      </c>
      <c r="AT996" s="142" t="s">
        <v>152</v>
      </c>
      <c r="AU996" s="316"/>
      <c r="AV996" s="317" t="s">
        <v>152</v>
      </c>
      <c r="AW996" s="142" t="s">
        <v>152</v>
      </c>
    </row>
    <row r="997" spans="1:49" s="142" customFormat="1">
      <c r="A997" s="142" t="s">
        <v>10307</v>
      </c>
      <c r="B997" s="315" t="s">
        <v>5073</v>
      </c>
      <c r="C997" s="142" t="s">
        <v>3444</v>
      </c>
      <c r="D997" s="142" t="s">
        <v>5257</v>
      </c>
      <c r="E997" s="315" t="s">
        <v>13949</v>
      </c>
      <c r="F997" s="315" t="s">
        <v>1789</v>
      </c>
      <c r="G997" s="142" t="s">
        <v>1788</v>
      </c>
      <c r="H997" s="316" t="s">
        <v>3445</v>
      </c>
      <c r="I997" s="317">
        <v>19143</v>
      </c>
      <c r="J997" s="317">
        <v>0</v>
      </c>
      <c r="K997" s="317" t="s">
        <v>152</v>
      </c>
      <c r="L997" s="315">
        <v>4</v>
      </c>
      <c r="M997" s="315" t="s">
        <v>152</v>
      </c>
      <c r="N997" s="315" t="s">
        <v>152</v>
      </c>
      <c r="O997" s="315" t="s">
        <v>152</v>
      </c>
      <c r="P997" s="315" t="s">
        <v>12930</v>
      </c>
      <c r="Q997" s="315" t="s">
        <v>152</v>
      </c>
      <c r="R997" s="315" t="s">
        <v>152</v>
      </c>
      <c r="S997" s="315" t="s">
        <v>152</v>
      </c>
      <c r="T997" s="315" t="s">
        <v>152</v>
      </c>
      <c r="U997" s="315" t="s">
        <v>152</v>
      </c>
      <c r="V997" s="315" t="s">
        <v>152</v>
      </c>
      <c r="W997" s="142" t="s">
        <v>5313</v>
      </c>
      <c r="X997" s="142" t="s">
        <v>6492</v>
      </c>
      <c r="Y997" s="142" t="s">
        <v>152</v>
      </c>
      <c r="Z997" s="142" t="s">
        <v>3446</v>
      </c>
      <c r="AA997" s="315" t="s">
        <v>3447</v>
      </c>
      <c r="AB997" s="142" t="s">
        <v>13950</v>
      </c>
      <c r="AC997" s="142" t="s">
        <v>3446</v>
      </c>
      <c r="AD997" s="142" t="s">
        <v>3446</v>
      </c>
      <c r="AE997" s="142" t="s">
        <v>152</v>
      </c>
      <c r="AF997" s="315"/>
      <c r="AH997" s="318" t="s">
        <v>152</v>
      </c>
      <c r="AI997" s="315" t="s">
        <v>3446</v>
      </c>
      <c r="AJ997" s="315" t="s">
        <v>152</v>
      </c>
      <c r="AK997" s="142" t="s">
        <v>152</v>
      </c>
      <c r="AL997" s="142" t="s">
        <v>1787</v>
      </c>
      <c r="AM997" s="316" t="s">
        <v>5314</v>
      </c>
      <c r="AN997" s="142" t="s">
        <v>152</v>
      </c>
      <c r="AO997" s="315" t="s">
        <v>1469</v>
      </c>
      <c r="AP997" s="315" t="s">
        <v>152</v>
      </c>
      <c r="AQ997" s="316"/>
      <c r="AR997" s="142" t="s">
        <v>152</v>
      </c>
      <c r="AS997" s="315" t="s">
        <v>150</v>
      </c>
      <c r="AT997" s="142" t="s">
        <v>152</v>
      </c>
      <c r="AU997" s="316"/>
      <c r="AV997" s="317" t="s">
        <v>152</v>
      </c>
      <c r="AW997" s="142" t="s">
        <v>152</v>
      </c>
    </row>
    <row r="998" spans="1:49" s="142" customFormat="1">
      <c r="A998" s="142" t="s">
        <v>11344</v>
      </c>
      <c r="B998" s="315" t="s">
        <v>5052</v>
      </c>
      <c r="C998" s="142" t="s">
        <v>3444</v>
      </c>
      <c r="D998" s="142" t="s">
        <v>5257</v>
      </c>
      <c r="E998" s="315" t="s">
        <v>13951</v>
      </c>
      <c r="F998" s="315" t="s">
        <v>1789</v>
      </c>
      <c r="G998" s="142" t="s">
        <v>1788</v>
      </c>
      <c r="H998" s="316" t="s">
        <v>3445</v>
      </c>
      <c r="I998" s="317">
        <v>13800</v>
      </c>
      <c r="J998" s="317">
        <v>0</v>
      </c>
      <c r="K998" s="317" t="s">
        <v>152</v>
      </c>
      <c r="L998" s="315">
        <v>24</v>
      </c>
      <c r="M998" s="315" t="s">
        <v>152</v>
      </c>
      <c r="N998" s="315" t="s">
        <v>152</v>
      </c>
      <c r="O998" s="315" t="s">
        <v>152</v>
      </c>
      <c r="P998" s="315" t="s">
        <v>13217</v>
      </c>
      <c r="Q998" s="315" t="s">
        <v>152</v>
      </c>
      <c r="R998" s="315" t="s">
        <v>152</v>
      </c>
      <c r="S998" s="315" t="s">
        <v>152</v>
      </c>
      <c r="T998" s="315" t="s">
        <v>152</v>
      </c>
      <c r="U998" s="315" t="s">
        <v>152</v>
      </c>
      <c r="V998" s="315" t="s">
        <v>152</v>
      </c>
      <c r="W998" s="142" t="s">
        <v>5801</v>
      </c>
      <c r="X998" s="142" t="s">
        <v>6493</v>
      </c>
      <c r="Y998" s="142" t="s">
        <v>152</v>
      </c>
      <c r="Z998" s="142" t="s">
        <v>3446</v>
      </c>
      <c r="AA998" s="315" t="s">
        <v>3447</v>
      </c>
      <c r="AB998" s="142" t="s">
        <v>13952</v>
      </c>
      <c r="AC998" s="142" t="s">
        <v>3446</v>
      </c>
      <c r="AD998" s="142" t="s">
        <v>3446</v>
      </c>
      <c r="AE998" s="142" t="s">
        <v>152</v>
      </c>
      <c r="AF998" s="315"/>
      <c r="AH998" s="318" t="s">
        <v>152</v>
      </c>
      <c r="AI998" s="315" t="s">
        <v>3446</v>
      </c>
      <c r="AJ998" s="315" t="s">
        <v>152</v>
      </c>
      <c r="AK998" s="142" t="s">
        <v>5802</v>
      </c>
      <c r="AL998" s="142" t="s">
        <v>1787</v>
      </c>
      <c r="AM998" s="316" t="s">
        <v>5803</v>
      </c>
      <c r="AN998" s="142" t="s">
        <v>152</v>
      </c>
      <c r="AO998" s="315" t="s">
        <v>1469</v>
      </c>
      <c r="AP998" s="315" t="s">
        <v>152</v>
      </c>
      <c r="AQ998" s="316"/>
      <c r="AR998" s="142" t="s">
        <v>152</v>
      </c>
      <c r="AS998" s="315" t="s">
        <v>150</v>
      </c>
      <c r="AT998" s="142" t="s">
        <v>152</v>
      </c>
      <c r="AU998" s="316"/>
      <c r="AV998" s="317" t="s">
        <v>152</v>
      </c>
      <c r="AW998" s="142" t="s">
        <v>152</v>
      </c>
    </row>
    <row r="999" spans="1:49" s="142" customFormat="1">
      <c r="A999" s="142" t="s">
        <v>11345</v>
      </c>
      <c r="B999" s="315" t="s">
        <v>5058</v>
      </c>
      <c r="C999" s="142" t="s">
        <v>3444</v>
      </c>
      <c r="D999" s="142" t="s">
        <v>5257</v>
      </c>
      <c r="E999" s="315" t="s">
        <v>13953</v>
      </c>
      <c r="F999" s="315" t="s">
        <v>1789</v>
      </c>
      <c r="G999" s="142" t="s">
        <v>1788</v>
      </c>
      <c r="H999" s="316" t="s">
        <v>3445</v>
      </c>
      <c r="I999" s="317">
        <v>20059</v>
      </c>
      <c r="J999" s="317">
        <v>0</v>
      </c>
      <c r="K999" s="317" t="s">
        <v>152</v>
      </c>
      <c r="L999" s="315">
        <v>16</v>
      </c>
      <c r="M999" s="315" t="s">
        <v>152</v>
      </c>
      <c r="N999" s="315" t="s">
        <v>152</v>
      </c>
      <c r="O999" s="315" t="s">
        <v>152</v>
      </c>
      <c r="P999" s="315" t="s">
        <v>13218</v>
      </c>
      <c r="Q999" s="315" t="s">
        <v>152</v>
      </c>
      <c r="R999" s="315" t="s">
        <v>152</v>
      </c>
      <c r="S999" s="315" t="s">
        <v>152</v>
      </c>
      <c r="T999" s="315" t="s">
        <v>152</v>
      </c>
      <c r="U999" s="315" t="s">
        <v>152</v>
      </c>
      <c r="V999" s="315" t="s">
        <v>152</v>
      </c>
      <c r="W999" s="142" t="s">
        <v>5798</v>
      </c>
      <c r="X999" s="142" t="s">
        <v>6492</v>
      </c>
      <c r="Y999" s="142" t="s">
        <v>152</v>
      </c>
      <c r="Z999" s="142" t="s">
        <v>3446</v>
      </c>
      <c r="AA999" s="315" t="s">
        <v>3447</v>
      </c>
      <c r="AB999" s="142" t="s">
        <v>13954</v>
      </c>
      <c r="AC999" s="142" t="s">
        <v>3446</v>
      </c>
      <c r="AD999" s="142" t="s">
        <v>3446</v>
      </c>
      <c r="AE999" s="142" t="s">
        <v>152</v>
      </c>
      <c r="AF999" s="315"/>
      <c r="AH999" s="318" t="s">
        <v>152</v>
      </c>
      <c r="AI999" s="315" t="s">
        <v>3446</v>
      </c>
      <c r="AJ999" s="315" t="s">
        <v>152</v>
      </c>
      <c r="AK999" s="142" t="s">
        <v>5799</v>
      </c>
      <c r="AL999" s="142" t="s">
        <v>1787</v>
      </c>
      <c r="AM999" s="316" t="s">
        <v>5800</v>
      </c>
      <c r="AN999" s="142" t="s">
        <v>152</v>
      </c>
      <c r="AO999" s="315" t="s">
        <v>1469</v>
      </c>
      <c r="AP999" s="315" t="s">
        <v>152</v>
      </c>
      <c r="AQ999" s="316"/>
      <c r="AR999" s="142" t="s">
        <v>152</v>
      </c>
      <c r="AS999" s="315" t="s">
        <v>150</v>
      </c>
      <c r="AT999" s="142" t="s">
        <v>152</v>
      </c>
      <c r="AU999" s="316"/>
      <c r="AV999" s="317" t="s">
        <v>152</v>
      </c>
      <c r="AW999" s="142" t="s">
        <v>152</v>
      </c>
    </row>
    <row r="1000" spans="1:49" s="142" customFormat="1">
      <c r="A1000" s="142" t="s">
        <v>11548</v>
      </c>
      <c r="B1000" s="315" t="s">
        <v>5061</v>
      </c>
      <c r="C1000" s="142" t="s">
        <v>3444</v>
      </c>
      <c r="D1000" s="142" t="s">
        <v>5257</v>
      </c>
      <c r="E1000" s="315" t="s">
        <v>13955</v>
      </c>
      <c r="F1000" s="315" t="s">
        <v>1789</v>
      </c>
      <c r="G1000" s="142" t="s">
        <v>1788</v>
      </c>
      <c r="H1000" s="316" t="s">
        <v>3445</v>
      </c>
      <c r="I1000" s="317">
        <v>18594</v>
      </c>
      <c r="J1000" s="317">
        <v>0</v>
      </c>
      <c r="K1000" s="317" t="s">
        <v>152</v>
      </c>
      <c r="L1000" s="315">
        <v>28</v>
      </c>
      <c r="M1000" s="315" t="s">
        <v>152</v>
      </c>
      <c r="N1000" s="315" t="s">
        <v>152</v>
      </c>
      <c r="O1000" s="315" t="s">
        <v>152</v>
      </c>
      <c r="P1000" s="315" t="s">
        <v>13253</v>
      </c>
      <c r="Q1000" s="315" t="s">
        <v>152</v>
      </c>
      <c r="R1000" s="315" t="s">
        <v>152</v>
      </c>
      <c r="S1000" s="315" t="s">
        <v>152</v>
      </c>
      <c r="T1000" s="315" t="s">
        <v>152</v>
      </c>
      <c r="U1000" s="315" t="s">
        <v>152</v>
      </c>
      <c r="V1000" s="315" t="s">
        <v>152</v>
      </c>
      <c r="W1000" s="142" t="s">
        <v>5777</v>
      </c>
      <c r="X1000" s="142" t="s">
        <v>6492</v>
      </c>
      <c r="Y1000" s="142" t="s">
        <v>152</v>
      </c>
      <c r="Z1000" s="142" t="s">
        <v>3446</v>
      </c>
      <c r="AA1000" s="315" t="s">
        <v>3447</v>
      </c>
      <c r="AB1000" s="142" t="s">
        <v>13956</v>
      </c>
      <c r="AC1000" s="142" t="s">
        <v>3446</v>
      </c>
      <c r="AD1000" s="142" t="s">
        <v>3446</v>
      </c>
      <c r="AE1000" s="142" t="s">
        <v>152</v>
      </c>
      <c r="AF1000" s="315"/>
      <c r="AH1000" s="318" t="s">
        <v>152</v>
      </c>
      <c r="AI1000" s="315" t="s">
        <v>3446</v>
      </c>
      <c r="AJ1000" s="315" t="s">
        <v>152</v>
      </c>
      <c r="AK1000" s="142" t="s">
        <v>5778</v>
      </c>
      <c r="AL1000" s="142" t="s">
        <v>1787</v>
      </c>
      <c r="AM1000" s="316" t="s">
        <v>5779</v>
      </c>
      <c r="AN1000" s="142" t="s">
        <v>152</v>
      </c>
      <c r="AO1000" s="315" t="s">
        <v>1469</v>
      </c>
      <c r="AP1000" s="315" t="s">
        <v>152</v>
      </c>
      <c r="AQ1000" s="316"/>
      <c r="AR1000" s="142" t="s">
        <v>152</v>
      </c>
      <c r="AS1000" s="315" t="s">
        <v>150</v>
      </c>
      <c r="AT1000" s="142" t="s">
        <v>152</v>
      </c>
      <c r="AU1000" s="316"/>
      <c r="AV1000" s="317" t="s">
        <v>152</v>
      </c>
      <c r="AW1000" s="142" t="s">
        <v>152</v>
      </c>
    </row>
    <row r="1001" spans="1:49" s="142" customFormat="1">
      <c r="A1001" s="142" t="s">
        <v>10033</v>
      </c>
      <c r="B1001" s="315" t="s">
        <v>5054</v>
      </c>
      <c r="C1001" s="142" t="s">
        <v>3444</v>
      </c>
      <c r="D1001" s="142" t="s">
        <v>5257</v>
      </c>
      <c r="E1001" s="315" t="s">
        <v>13957</v>
      </c>
      <c r="F1001" s="315" t="s">
        <v>1789</v>
      </c>
      <c r="G1001" s="142" t="s">
        <v>1788</v>
      </c>
      <c r="H1001" s="316" t="s">
        <v>3445</v>
      </c>
      <c r="I1001" s="317">
        <v>15438</v>
      </c>
      <c r="J1001" s="317">
        <v>0</v>
      </c>
      <c r="K1001" s="317" t="s">
        <v>152</v>
      </c>
      <c r="L1001" s="315">
        <v>32</v>
      </c>
      <c r="M1001" s="315" t="s">
        <v>152</v>
      </c>
      <c r="N1001" s="315" t="s">
        <v>152</v>
      </c>
      <c r="O1001" s="315" t="s">
        <v>152</v>
      </c>
      <c r="P1001" s="315" t="s">
        <v>12838</v>
      </c>
      <c r="Q1001" s="315" t="s">
        <v>152</v>
      </c>
      <c r="R1001" s="315" t="s">
        <v>152</v>
      </c>
      <c r="S1001" s="315" t="s">
        <v>152</v>
      </c>
      <c r="T1001" s="315" t="s">
        <v>152</v>
      </c>
      <c r="U1001" s="315" t="s">
        <v>152</v>
      </c>
      <c r="V1001" s="315" t="s">
        <v>152</v>
      </c>
      <c r="W1001" s="142" t="s">
        <v>5532</v>
      </c>
      <c r="X1001" s="142" t="s">
        <v>6492</v>
      </c>
      <c r="Y1001" s="142" t="s">
        <v>152</v>
      </c>
      <c r="Z1001" s="142" t="s">
        <v>3446</v>
      </c>
      <c r="AA1001" s="315" t="s">
        <v>3447</v>
      </c>
      <c r="AB1001" s="142" t="s">
        <v>13958</v>
      </c>
      <c r="AC1001" s="142" t="s">
        <v>3446</v>
      </c>
      <c r="AD1001" s="142" t="s">
        <v>3446</v>
      </c>
      <c r="AE1001" s="142" t="s">
        <v>152</v>
      </c>
      <c r="AF1001" s="315"/>
      <c r="AH1001" s="318" t="s">
        <v>152</v>
      </c>
      <c r="AI1001" s="315" t="s">
        <v>3446</v>
      </c>
      <c r="AJ1001" s="315" t="s">
        <v>152</v>
      </c>
      <c r="AK1001" s="142" t="s">
        <v>5533</v>
      </c>
      <c r="AL1001" s="142" t="s">
        <v>1787</v>
      </c>
      <c r="AM1001" s="316" t="s">
        <v>5534</v>
      </c>
      <c r="AN1001" s="142" t="s">
        <v>152</v>
      </c>
      <c r="AO1001" s="315" t="s">
        <v>1469</v>
      </c>
      <c r="AP1001" s="315" t="s">
        <v>152</v>
      </c>
      <c r="AQ1001" s="316"/>
      <c r="AR1001" s="142" t="s">
        <v>152</v>
      </c>
      <c r="AS1001" s="315" t="s">
        <v>150</v>
      </c>
      <c r="AT1001" s="142" t="s">
        <v>152</v>
      </c>
      <c r="AU1001" s="316"/>
      <c r="AV1001" s="317" t="s">
        <v>152</v>
      </c>
      <c r="AW1001" s="142" t="s">
        <v>152</v>
      </c>
    </row>
    <row r="1002" spans="1:49" s="142" customFormat="1">
      <c r="A1002" s="142" t="s">
        <v>9365</v>
      </c>
      <c r="B1002" s="315" t="s">
        <v>5066</v>
      </c>
      <c r="C1002" s="142" t="s">
        <v>3444</v>
      </c>
      <c r="D1002" s="142" t="s">
        <v>5257</v>
      </c>
      <c r="E1002" s="315" t="s">
        <v>13959</v>
      </c>
      <c r="F1002" s="315" t="s">
        <v>1789</v>
      </c>
      <c r="G1002" s="142" t="s">
        <v>1788</v>
      </c>
      <c r="H1002" s="316" t="s">
        <v>3445</v>
      </c>
      <c r="I1002" s="317">
        <v>24401</v>
      </c>
      <c r="J1002" s="317">
        <v>0</v>
      </c>
      <c r="K1002" s="317" t="s">
        <v>152</v>
      </c>
      <c r="L1002" s="315">
        <v>12</v>
      </c>
      <c r="M1002" s="315" t="s">
        <v>152</v>
      </c>
      <c r="N1002" s="315" t="s">
        <v>152</v>
      </c>
      <c r="O1002" s="315" t="s">
        <v>152</v>
      </c>
      <c r="P1002" s="315" t="s">
        <v>12649</v>
      </c>
      <c r="Q1002" s="315" t="s">
        <v>152</v>
      </c>
      <c r="R1002" s="315" t="s">
        <v>152</v>
      </c>
      <c r="S1002" s="315" t="s">
        <v>152</v>
      </c>
      <c r="T1002" s="315" t="s">
        <v>152</v>
      </c>
      <c r="U1002" s="315" t="s">
        <v>152</v>
      </c>
      <c r="V1002" s="315" t="s">
        <v>152</v>
      </c>
      <c r="W1002" s="142" t="s">
        <v>5705</v>
      </c>
      <c r="X1002" s="142" t="s">
        <v>6492</v>
      </c>
      <c r="Y1002" s="142" t="s">
        <v>152</v>
      </c>
      <c r="Z1002" s="142" t="s">
        <v>3446</v>
      </c>
      <c r="AA1002" s="315" t="s">
        <v>3447</v>
      </c>
      <c r="AB1002" s="142" t="s">
        <v>13960</v>
      </c>
      <c r="AC1002" s="142" t="s">
        <v>3446</v>
      </c>
      <c r="AD1002" s="142" t="s">
        <v>3446</v>
      </c>
      <c r="AE1002" s="142" t="s">
        <v>152</v>
      </c>
      <c r="AF1002" s="315"/>
      <c r="AH1002" s="318" t="s">
        <v>152</v>
      </c>
      <c r="AI1002" s="315" t="s">
        <v>3446</v>
      </c>
      <c r="AJ1002" s="315" t="s">
        <v>152</v>
      </c>
      <c r="AK1002" s="142" t="s">
        <v>5706</v>
      </c>
      <c r="AL1002" s="142" t="s">
        <v>1787</v>
      </c>
      <c r="AM1002" s="316" t="s">
        <v>5707</v>
      </c>
      <c r="AN1002" s="142" t="s">
        <v>152</v>
      </c>
      <c r="AO1002" s="315" t="s">
        <v>1469</v>
      </c>
      <c r="AP1002" s="315" t="s">
        <v>152</v>
      </c>
      <c r="AQ1002" s="316"/>
      <c r="AR1002" s="142" t="s">
        <v>152</v>
      </c>
      <c r="AS1002" s="315" t="s">
        <v>150</v>
      </c>
      <c r="AT1002" s="142" t="s">
        <v>152</v>
      </c>
      <c r="AU1002" s="316"/>
      <c r="AV1002" s="317" t="s">
        <v>152</v>
      </c>
      <c r="AW1002" s="142" t="s">
        <v>152</v>
      </c>
    </row>
    <row r="1003" spans="1:49" s="142" customFormat="1">
      <c r="A1003" s="142" t="s">
        <v>9997</v>
      </c>
      <c r="B1003" s="315" t="s">
        <v>5069</v>
      </c>
      <c r="C1003" s="142" t="s">
        <v>3444</v>
      </c>
      <c r="D1003" s="142" t="s">
        <v>5257</v>
      </c>
      <c r="E1003" s="315" t="s">
        <v>13961</v>
      </c>
      <c r="F1003" s="315" t="s">
        <v>1789</v>
      </c>
      <c r="G1003" s="142" t="s">
        <v>1788</v>
      </c>
      <c r="H1003" s="316" t="s">
        <v>3445</v>
      </c>
      <c r="I1003" s="317">
        <v>24842</v>
      </c>
      <c r="J1003" s="317">
        <v>0</v>
      </c>
      <c r="K1003" s="317" t="s">
        <v>152</v>
      </c>
      <c r="L1003" s="315">
        <v>12</v>
      </c>
      <c r="M1003" s="315" t="s">
        <v>152</v>
      </c>
      <c r="N1003" s="315" t="s">
        <v>152</v>
      </c>
      <c r="O1003" s="315" t="s">
        <v>152</v>
      </c>
      <c r="P1003" s="315" t="s">
        <v>12827</v>
      </c>
      <c r="Q1003" s="315" t="s">
        <v>152</v>
      </c>
      <c r="R1003" s="315" t="s">
        <v>152</v>
      </c>
      <c r="S1003" s="315" t="s">
        <v>152</v>
      </c>
      <c r="T1003" s="315" t="s">
        <v>152</v>
      </c>
      <c r="U1003" s="315" t="s">
        <v>152</v>
      </c>
      <c r="V1003" s="315" t="s">
        <v>152</v>
      </c>
      <c r="W1003" s="142" t="s">
        <v>5550</v>
      </c>
      <c r="X1003" s="142" t="s">
        <v>6492</v>
      </c>
      <c r="Y1003" s="142" t="s">
        <v>152</v>
      </c>
      <c r="Z1003" s="142" t="s">
        <v>3446</v>
      </c>
      <c r="AA1003" s="315" t="s">
        <v>3447</v>
      </c>
      <c r="AB1003" s="142" t="s">
        <v>13962</v>
      </c>
      <c r="AC1003" s="142" t="s">
        <v>3446</v>
      </c>
      <c r="AD1003" s="142" t="s">
        <v>3446</v>
      </c>
      <c r="AE1003" s="142" t="s">
        <v>152</v>
      </c>
      <c r="AF1003" s="315"/>
      <c r="AH1003" s="318" t="s">
        <v>152</v>
      </c>
      <c r="AI1003" s="315" t="s">
        <v>3446</v>
      </c>
      <c r="AJ1003" s="315" t="s">
        <v>152</v>
      </c>
      <c r="AK1003" s="142" t="s">
        <v>5551</v>
      </c>
      <c r="AL1003" s="142" t="s">
        <v>1787</v>
      </c>
      <c r="AM1003" s="316" t="s">
        <v>5552</v>
      </c>
      <c r="AN1003" s="142" t="s">
        <v>152</v>
      </c>
      <c r="AO1003" s="315" t="s">
        <v>1469</v>
      </c>
      <c r="AP1003" s="315" t="s">
        <v>152</v>
      </c>
      <c r="AQ1003" s="316"/>
      <c r="AR1003" s="142" t="s">
        <v>152</v>
      </c>
      <c r="AS1003" s="315" t="s">
        <v>150</v>
      </c>
      <c r="AT1003" s="142" t="s">
        <v>152</v>
      </c>
      <c r="AU1003" s="316"/>
      <c r="AV1003" s="317" t="s">
        <v>152</v>
      </c>
      <c r="AW1003" s="142" t="s">
        <v>152</v>
      </c>
    </row>
    <row r="1004" spans="1:49" s="142" customFormat="1">
      <c r="A1004" s="142" t="s">
        <v>11834</v>
      </c>
      <c r="B1004" s="315" t="s">
        <v>5078</v>
      </c>
      <c r="C1004" s="142" t="s">
        <v>3444</v>
      </c>
      <c r="D1004" s="142" t="s">
        <v>5257</v>
      </c>
      <c r="E1004" s="315" t="s">
        <v>13963</v>
      </c>
      <c r="F1004" s="315" t="s">
        <v>1789</v>
      </c>
      <c r="G1004" s="142" t="s">
        <v>1788</v>
      </c>
      <c r="H1004" s="316" t="s">
        <v>3445</v>
      </c>
      <c r="I1004" s="317">
        <v>26389</v>
      </c>
      <c r="J1004" s="317">
        <v>0</v>
      </c>
      <c r="K1004" s="317" t="s">
        <v>152</v>
      </c>
      <c r="L1004" s="315">
        <v>16</v>
      </c>
      <c r="M1004" s="315" t="s">
        <v>152</v>
      </c>
      <c r="N1004" s="315" t="s">
        <v>152</v>
      </c>
      <c r="O1004" s="315" t="s">
        <v>152</v>
      </c>
      <c r="P1004" s="315" t="s">
        <v>13346</v>
      </c>
      <c r="Q1004" s="315" t="s">
        <v>152</v>
      </c>
      <c r="R1004" s="315" t="s">
        <v>152</v>
      </c>
      <c r="S1004" s="315" t="s">
        <v>152</v>
      </c>
      <c r="T1004" s="315" t="s">
        <v>152</v>
      </c>
      <c r="U1004" s="315" t="s">
        <v>152</v>
      </c>
      <c r="V1004" s="315" t="s">
        <v>152</v>
      </c>
      <c r="W1004" s="142" t="s">
        <v>5258</v>
      </c>
      <c r="X1004" s="142" t="s">
        <v>6492</v>
      </c>
      <c r="Y1004" s="142" t="s">
        <v>152</v>
      </c>
      <c r="Z1004" s="142" t="s">
        <v>3446</v>
      </c>
      <c r="AA1004" s="315" t="s">
        <v>3447</v>
      </c>
      <c r="AB1004" s="142" t="s">
        <v>13964</v>
      </c>
      <c r="AC1004" s="142" t="s">
        <v>3446</v>
      </c>
      <c r="AD1004" s="142" t="s">
        <v>3446</v>
      </c>
      <c r="AE1004" s="142" t="s">
        <v>152</v>
      </c>
      <c r="AF1004" s="315"/>
      <c r="AH1004" s="318" t="s">
        <v>152</v>
      </c>
      <c r="AI1004" s="315" t="s">
        <v>3446</v>
      </c>
      <c r="AJ1004" s="315" t="s">
        <v>152</v>
      </c>
      <c r="AK1004" s="142" t="s">
        <v>152</v>
      </c>
      <c r="AL1004" s="142" t="s">
        <v>152</v>
      </c>
      <c r="AM1004" s="316" t="s">
        <v>152</v>
      </c>
      <c r="AN1004" s="142" t="s">
        <v>152</v>
      </c>
      <c r="AO1004" s="315" t="s">
        <v>1469</v>
      </c>
      <c r="AP1004" s="315" t="s">
        <v>152</v>
      </c>
      <c r="AQ1004" s="316"/>
      <c r="AR1004" s="142" t="s">
        <v>152</v>
      </c>
      <c r="AS1004" s="315" t="s">
        <v>150</v>
      </c>
      <c r="AT1004" s="142" t="s">
        <v>152</v>
      </c>
      <c r="AU1004" s="316"/>
      <c r="AV1004" s="317" t="s">
        <v>152</v>
      </c>
      <c r="AW1004" s="142" t="s">
        <v>152</v>
      </c>
    </row>
    <row r="1005" spans="1:49" s="142" customFormat="1">
      <c r="A1005" s="142" t="s">
        <v>11416</v>
      </c>
      <c r="B1005" s="315" t="s">
        <v>5071</v>
      </c>
      <c r="C1005" s="142" t="s">
        <v>3444</v>
      </c>
      <c r="D1005" s="142" t="s">
        <v>5257</v>
      </c>
      <c r="E1005" s="315" t="s">
        <v>13965</v>
      </c>
      <c r="F1005" s="315" t="s">
        <v>1789</v>
      </c>
      <c r="G1005" s="142" t="s">
        <v>1788</v>
      </c>
      <c r="H1005" s="316" t="s">
        <v>3445</v>
      </c>
      <c r="I1005" s="317">
        <v>21751</v>
      </c>
      <c r="J1005" s="317">
        <v>0</v>
      </c>
      <c r="K1005" s="317" t="s">
        <v>152</v>
      </c>
      <c r="L1005" s="315">
        <v>22</v>
      </c>
      <c r="M1005" s="315" t="s">
        <v>152</v>
      </c>
      <c r="N1005" s="315" t="s">
        <v>152</v>
      </c>
      <c r="O1005" s="315" t="s">
        <v>152</v>
      </c>
      <c r="P1005" s="315" t="s">
        <v>13230</v>
      </c>
      <c r="Q1005" s="315" t="s">
        <v>152</v>
      </c>
      <c r="R1005" s="315" t="s">
        <v>152</v>
      </c>
      <c r="S1005" s="315" t="s">
        <v>152</v>
      </c>
      <c r="T1005" s="315" t="s">
        <v>152</v>
      </c>
      <c r="U1005" s="315" t="s">
        <v>152</v>
      </c>
      <c r="V1005" s="315" t="s">
        <v>152</v>
      </c>
      <c r="W1005" s="142" t="s">
        <v>5789</v>
      </c>
      <c r="X1005" s="142" t="s">
        <v>6492</v>
      </c>
      <c r="Y1005" s="142" t="s">
        <v>152</v>
      </c>
      <c r="Z1005" s="142" t="s">
        <v>3446</v>
      </c>
      <c r="AA1005" s="315" t="s">
        <v>3447</v>
      </c>
      <c r="AB1005" s="142" t="s">
        <v>13966</v>
      </c>
      <c r="AC1005" s="142" t="s">
        <v>3446</v>
      </c>
      <c r="AD1005" s="142" t="s">
        <v>3446</v>
      </c>
      <c r="AE1005" s="142" t="s">
        <v>152</v>
      </c>
      <c r="AF1005" s="315"/>
      <c r="AH1005" s="318" t="s">
        <v>152</v>
      </c>
      <c r="AI1005" s="315" t="s">
        <v>3446</v>
      </c>
      <c r="AJ1005" s="315" t="s">
        <v>152</v>
      </c>
      <c r="AK1005" s="142" t="s">
        <v>5790</v>
      </c>
      <c r="AL1005" s="142" t="s">
        <v>1787</v>
      </c>
      <c r="AM1005" s="316" t="s">
        <v>5791</v>
      </c>
      <c r="AN1005" s="142" t="s">
        <v>152</v>
      </c>
      <c r="AO1005" s="315" t="s">
        <v>1469</v>
      </c>
      <c r="AP1005" s="315" t="s">
        <v>152</v>
      </c>
      <c r="AQ1005" s="316"/>
      <c r="AR1005" s="142" t="s">
        <v>152</v>
      </c>
      <c r="AS1005" s="315" t="s">
        <v>150</v>
      </c>
      <c r="AT1005" s="142" t="s">
        <v>152</v>
      </c>
      <c r="AU1005" s="316"/>
      <c r="AV1005" s="317" t="s">
        <v>152</v>
      </c>
      <c r="AW1005" s="142" t="s">
        <v>152</v>
      </c>
    </row>
    <row r="1006" spans="1:49" s="142" customFormat="1">
      <c r="A1006" s="142" t="s">
        <v>9030</v>
      </c>
      <c r="B1006" s="315" t="s">
        <v>5062</v>
      </c>
      <c r="C1006" s="142" t="s">
        <v>3444</v>
      </c>
      <c r="D1006" s="142" t="s">
        <v>5257</v>
      </c>
      <c r="E1006" s="315" t="s">
        <v>13967</v>
      </c>
      <c r="F1006" s="315" t="s">
        <v>1789</v>
      </c>
      <c r="G1006" s="142" t="s">
        <v>1788</v>
      </c>
      <c r="H1006" s="316" t="s">
        <v>3445</v>
      </c>
      <c r="I1006" s="317">
        <v>19186</v>
      </c>
      <c r="J1006" s="317">
        <v>0</v>
      </c>
      <c r="K1006" s="317" t="s">
        <v>152</v>
      </c>
      <c r="L1006" s="315">
        <v>20</v>
      </c>
      <c r="M1006" s="315" t="s">
        <v>152</v>
      </c>
      <c r="N1006" s="315" t="s">
        <v>152</v>
      </c>
      <c r="O1006" s="315" t="s">
        <v>152</v>
      </c>
      <c r="P1006" s="315" t="s">
        <v>12575</v>
      </c>
      <c r="Q1006" s="315" t="s">
        <v>152</v>
      </c>
      <c r="R1006" s="315" t="s">
        <v>152</v>
      </c>
      <c r="S1006" s="315" t="s">
        <v>152</v>
      </c>
      <c r="T1006" s="315" t="s">
        <v>152</v>
      </c>
      <c r="U1006" s="315" t="s">
        <v>152</v>
      </c>
      <c r="V1006" s="315" t="s">
        <v>152</v>
      </c>
      <c r="W1006" s="142" t="s">
        <v>5708</v>
      </c>
      <c r="X1006" s="142" t="s">
        <v>6492</v>
      </c>
      <c r="Y1006" s="142" t="s">
        <v>152</v>
      </c>
      <c r="Z1006" s="142" t="s">
        <v>3446</v>
      </c>
      <c r="AA1006" s="315" t="s">
        <v>3447</v>
      </c>
      <c r="AB1006" s="142" t="s">
        <v>13968</v>
      </c>
      <c r="AC1006" s="142" t="s">
        <v>3446</v>
      </c>
      <c r="AD1006" s="142" t="s">
        <v>3446</v>
      </c>
      <c r="AE1006" s="142" t="s">
        <v>152</v>
      </c>
      <c r="AF1006" s="315"/>
      <c r="AH1006" s="318" t="s">
        <v>152</v>
      </c>
      <c r="AI1006" s="315" t="s">
        <v>3446</v>
      </c>
      <c r="AJ1006" s="315" t="s">
        <v>152</v>
      </c>
      <c r="AK1006" s="142" t="s">
        <v>5709</v>
      </c>
      <c r="AL1006" s="142" t="s">
        <v>1787</v>
      </c>
      <c r="AM1006" s="316" t="s">
        <v>5710</v>
      </c>
      <c r="AN1006" s="142" t="s">
        <v>152</v>
      </c>
      <c r="AO1006" s="315" t="s">
        <v>1469</v>
      </c>
      <c r="AP1006" s="315" t="s">
        <v>152</v>
      </c>
      <c r="AQ1006" s="316"/>
      <c r="AR1006" s="142" t="s">
        <v>152</v>
      </c>
      <c r="AS1006" s="315" t="s">
        <v>150</v>
      </c>
      <c r="AT1006" s="142" t="s">
        <v>152</v>
      </c>
      <c r="AU1006" s="316"/>
      <c r="AV1006" s="317" t="s">
        <v>152</v>
      </c>
      <c r="AW1006" s="142" t="s">
        <v>152</v>
      </c>
    </row>
    <row r="1007" spans="1:49" s="142" customFormat="1">
      <c r="A1007" s="142" t="s">
        <v>10001</v>
      </c>
      <c r="B1007" s="315" t="s">
        <v>5074</v>
      </c>
      <c r="C1007" s="142" t="s">
        <v>3444</v>
      </c>
      <c r="D1007" s="142" t="s">
        <v>5257</v>
      </c>
      <c r="E1007" s="315" t="s">
        <v>13969</v>
      </c>
      <c r="F1007" s="315" t="s">
        <v>1789</v>
      </c>
      <c r="G1007" s="142" t="s">
        <v>1788</v>
      </c>
      <c r="H1007" s="316" t="s">
        <v>3445</v>
      </c>
      <c r="I1007" s="317">
        <v>21234</v>
      </c>
      <c r="J1007" s="317">
        <v>0</v>
      </c>
      <c r="K1007" s="317" t="s">
        <v>152</v>
      </c>
      <c r="L1007" s="315">
        <v>16</v>
      </c>
      <c r="M1007" s="315" t="s">
        <v>152</v>
      </c>
      <c r="N1007" s="315" t="s">
        <v>152</v>
      </c>
      <c r="O1007" s="315" t="s">
        <v>152</v>
      </c>
      <c r="P1007" s="315" t="s">
        <v>12831</v>
      </c>
      <c r="Q1007" s="315" t="s">
        <v>152</v>
      </c>
      <c r="R1007" s="315" t="s">
        <v>152</v>
      </c>
      <c r="S1007" s="315" t="s">
        <v>152</v>
      </c>
      <c r="T1007" s="315" t="s">
        <v>152</v>
      </c>
      <c r="U1007" s="315" t="s">
        <v>152</v>
      </c>
      <c r="V1007" s="315" t="s">
        <v>152</v>
      </c>
      <c r="W1007" s="142" t="s">
        <v>5535</v>
      </c>
      <c r="X1007" s="142" t="s">
        <v>6492</v>
      </c>
      <c r="Y1007" s="142" t="s">
        <v>152</v>
      </c>
      <c r="Z1007" s="142" t="s">
        <v>3446</v>
      </c>
      <c r="AA1007" s="315" t="s">
        <v>3447</v>
      </c>
      <c r="AB1007" s="142" t="s">
        <v>13970</v>
      </c>
      <c r="AC1007" s="142" t="s">
        <v>3446</v>
      </c>
      <c r="AD1007" s="142" t="s">
        <v>3446</v>
      </c>
      <c r="AE1007" s="142" t="s">
        <v>152</v>
      </c>
      <c r="AF1007" s="315"/>
      <c r="AH1007" s="318" t="s">
        <v>152</v>
      </c>
      <c r="AI1007" s="315" t="s">
        <v>3446</v>
      </c>
      <c r="AJ1007" s="315" t="s">
        <v>152</v>
      </c>
      <c r="AK1007" s="142" t="s">
        <v>5536</v>
      </c>
      <c r="AL1007" s="142" t="s">
        <v>1787</v>
      </c>
      <c r="AM1007" s="316" t="s">
        <v>5537</v>
      </c>
      <c r="AN1007" s="142" t="s">
        <v>152</v>
      </c>
      <c r="AO1007" s="315" t="s">
        <v>1469</v>
      </c>
      <c r="AP1007" s="315" t="s">
        <v>152</v>
      </c>
      <c r="AQ1007" s="316"/>
      <c r="AR1007" s="142" t="s">
        <v>152</v>
      </c>
      <c r="AS1007" s="315" t="s">
        <v>150</v>
      </c>
      <c r="AT1007" s="142" t="s">
        <v>152</v>
      </c>
      <c r="AU1007" s="316"/>
      <c r="AV1007" s="317" t="s">
        <v>152</v>
      </c>
      <c r="AW1007" s="142" t="s">
        <v>152</v>
      </c>
    </row>
    <row r="1008" spans="1:49" s="142" customFormat="1">
      <c r="A1008" s="142" t="s">
        <v>10270</v>
      </c>
      <c r="B1008" s="315" t="s">
        <v>5075</v>
      </c>
      <c r="C1008" s="142" t="s">
        <v>3444</v>
      </c>
      <c r="D1008" s="142" t="s">
        <v>5257</v>
      </c>
      <c r="E1008" s="315" t="s">
        <v>13971</v>
      </c>
      <c r="F1008" s="315" t="s">
        <v>1789</v>
      </c>
      <c r="G1008" s="142" t="s">
        <v>1788</v>
      </c>
      <c r="H1008" s="316" t="s">
        <v>3445</v>
      </c>
      <c r="I1008" s="317">
        <v>31749</v>
      </c>
      <c r="J1008" s="317">
        <v>0</v>
      </c>
      <c r="K1008" s="317" t="s">
        <v>152</v>
      </c>
      <c r="L1008" s="315">
        <v>18</v>
      </c>
      <c r="M1008" s="315" t="s">
        <v>152</v>
      </c>
      <c r="N1008" s="315" t="s">
        <v>152</v>
      </c>
      <c r="O1008" s="315" t="s">
        <v>152</v>
      </c>
      <c r="P1008" s="315" t="s">
        <v>12907</v>
      </c>
      <c r="Q1008" s="315" t="s">
        <v>152</v>
      </c>
      <c r="R1008" s="315" t="s">
        <v>152</v>
      </c>
      <c r="S1008" s="315" t="s">
        <v>152</v>
      </c>
      <c r="T1008" s="315" t="s">
        <v>152</v>
      </c>
      <c r="U1008" s="315" t="s">
        <v>152</v>
      </c>
      <c r="V1008" s="315" t="s">
        <v>152</v>
      </c>
      <c r="W1008" s="142" t="s">
        <v>5327</v>
      </c>
      <c r="X1008" s="142" t="s">
        <v>6492</v>
      </c>
      <c r="Y1008" s="142" t="s">
        <v>152</v>
      </c>
      <c r="Z1008" s="142" t="s">
        <v>3446</v>
      </c>
      <c r="AA1008" s="315" t="s">
        <v>3447</v>
      </c>
      <c r="AB1008" s="142" t="s">
        <v>13972</v>
      </c>
      <c r="AC1008" s="142" t="s">
        <v>3446</v>
      </c>
      <c r="AD1008" s="142" t="s">
        <v>3446</v>
      </c>
      <c r="AE1008" s="142" t="s">
        <v>152</v>
      </c>
      <c r="AF1008" s="315"/>
      <c r="AH1008" s="318" t="s">
        <v>152</v>
      </c>
      <c r="AI1008" s="315" t="s">
        <v>3446</v>
      </c>
      <c r="AJ1008" s="315" t="s">
        <v>152</v>
      </c>
      <c r="AK1008" s="142" t="s">
        <v>5323</v>
      </c>
      <c r="AL1008" s="142" t="s">
        <v>1787</v>
      </c>
      <c r="AM1008" s="316" t="s">
        <v>5328</v>
      </c>
      <c r="AN1008" s="142" t="s">
        <v>152</v>
      </c>
      <c r="AO1008" s="315" t="s">
        <v>1469</v>
      </c>
      <c r="AP1008" s="315" t="s">
        <v>152</v>
      </c>
      <c r="AQ1008" s="316"/>
      <c r="AR1008" s="142" t="s">
        <v>152</v>
      </c>
      <c r="AS1008" s="315" t="s">
        <v>150</v>
      </c>
      <c r="AT1008" s="142" t="s">
        <v>152</v>
      </c>
      <c r="AU1008" s="316"/>
      <c r="AV1008" s="317" t="s">
        <v>152</v>
      </c>
      <c r="AW1008" s="142" t="s">
        <v>152</v>
      </c>
    </row>
    <row r="1009" spans="1:49" s="142" customFormat="1">
      <c r="A1009" s="142" t="s">
        <v>9024</v>
      </c>
      <c r="B1009" s="315" t="s">
        <v>5077</v>
      </c>
      <c r="C1009" s="142" t="s">
        <v>3444</v>
      </c>
      <c r="D1009" s="142" t="s">
        <v>5257</v>
      </c>
      <c r="E1009" s="315" t="s">
        <v>13973</v>
      </c>
      <c r="F1009" s="315" t="s">
        <v>1789</v>
      </c>
      <c r="G1009" s="142" t="s">
        <v>1788</v>
      </c>
      <c r="H1009" s="316" t="s">
        <v>3445</v>
      </c>
      <c r="I1009" s="317">
        <v>27192</v>
      </c>
      <c r="J1009" s="317">
        <v>0</v>
      </c>
      <c r="K1009" s="317" t="s">
        <v>152</v>
      </c>
      <c r="L1009" s="315">
        <v>20</v>
      </c>
      <c r="M1009" s="315" t="s">
        <v>152</v>
      </c>
      <c r="N1009" s="315" t="s">
        <v>152</v>
      </c>
      <c r="O1009" s="315" t="s">
        <v>152</v>
      </c>
      <c r="P1009" s="315" t="s">
        <v>12569</v>
      </c>
      <c r="Q1009" s="315" t="s">
        <v>152</v>
      </c>
      <c r="R1009" s="315" t="s">
        <v>152</v>
      </c>
      <c r="S1009" s="315" t="s">
        <v>152</v>
      </c>
      <c r="T1009" s="315" t="s">
        <v>152</v>
      </c>
      <c r="U1009" s="315" t="s">
        <v>152</v>
      </c>
      <c r="V1009" s="315" t="s">
        <v>152</v>
      </c>
      <c r="W1009" s="142" t="s">
        <v>5726</v>
      </c>
      <c r="X1009" s="142" t="s">
        <v>6492</v>
      </c>
      <c r="Y1009" s="142" t="s">
        <v>152</v>
      </c>
      <c r="Z1009" s="142" t="s">
        <v>3446</v>
      </c>
      <c r="AA1009" s="315" t="s">
        <v>3447</v>
      </c>
      <c r="AB1009" s="142" t="s">
        <v>13974</v>
      </c>
      <c r="AC1009" s="142" t="s">
        <v>3446</v>
      </c>
      <c r="AD1009" s="142" t="s">
        <v>3446</v>
      </c>
      <c r="AE1009" s="142" t="s">
        <v>152</v>
      </c>
      <c r="AF1009" s="315"/>
      <c r="AH1009" s="318" t="s">
        <v>152</v>
      </c>
      <c r="AI1009" s="315" t="s">
        <v>3446</v>
      </c>
      <c r="AJ1009" s="315" t="s">
        <v>152</v>
      </c>
      <c r="AK1009" s="142" t="s">
        <v>5727</v>
      </c>
      <c r="AL1009" s="142" t="s">
        <v>1787</v>
      </c>
      <c r="AM1009" s="316" t="s">
        <v>5728</v>
      </c>
      <c r="AN1009" s="142" t="s">
        <v>152</v>
      </c>
      <c r="AO1009" s="315" t="s">
        <v>1469</v>
      </c>
      <c r="AP1009" s="315" t="s">
        <v>152</v>
      </c>
      <c r="AQ1009" s="316"/>
      <c r="AR1009" s="142" t="s">
        <v>152</v>
      </c>
      <c r="AS1009" s="315" t="s">
        <v>150</v>
      </c>
      <c r="AT1009" s="142" t="s">
        <v>152</v>
      </c>
      <c r="AU1009" s="316"/>
      <c r="AV1009" s="317" t="s">
        <v>152</v>
      </c>
      <c r="AW1009" s="142" t="s">
        <v>152</v>
      </c>
    </row>
    <row r="1010" spans="1:49" s="142" customFormat="1">
      <c r="A1010" s="142" t="s">
        <v>9366</v>
      </c>
      <c r="B1010" s="315" t="s">
        <v>5072</v>
      </c>
      <c r="C1010" s="142" t="s">
        <v>3444</v>
      </c>
      <c r="D1010" s="142" t="s">
        <v>5257</v>
      </c>
      <c r="E1010" s="315" t="s">
        <v>13975</v>
      </c>
      <c r="F1010" s="315" t="s">
        <v>1789</v>
      </c>
      <c r="G1010" s="142" t="s">
        <v>1788</v>
      </c>
      <c r="H1010" s="316" t="s">
        <v>3445</v>
      </c>
      <c r="I1010" s="317">
        <v>24983</v>
      </c>
      <c r="J1010" s="317">
        <v>0</v>
      </c>
      <c r="K1010" s="317" t="s">
        <v>152</v>
      </c>
      <c r="L1010" s="315">
        <v>20</v>
      </c>
      <c r="M1010" s="315" t="s">
        <v>152</v>
      </c>
      <c r="N1010" s="315" t="s">
        <v>152</v>
      </c>
      <c r="O1010" s="315" t="s">
        <v>152</v>
      </c>
      <c r="P1010" s="315" t="s">
        <v>12650</v>
      </c>
      <c r="Q1010" s="315" t="s">
        <v>152</v>
      </c>
      <c r="R1010" s="315" t="s">
        <v>152</v>
      </c>
      <c r="S1010" s="315" t="s">
        <v>152</v>
      </c>
      <c r="T1010" s="315" t="s">
        <v>152</v>
      </c>
      <c r="U1010" s="315" t="s">
        <v>152</v>
      </c>
      <c r="V1010" s="315" t="s">
        <v>152</v>
      </c>
      <c r="W1010" s="142" t="s">
        <v>5702</v>
      </c>
      <c r="X1010" s="142" t="s">
        <v>6492</v>
      </c>
      <c r="Y1010" s="142" t="s">
        <v>152</v>
      </c>
      <c r="Z1010" s="142" t="s">
        <v>3446</v>
      </c>
      <c r="AA1010" s="315" t="s">
        <v>3447</v>
      </c>
      <c r="AB1010" s="142" t="s">
        <v>13976</v>
      </c>
      <c r="AC1010" s="142" t="s">
        <v>3446</v>
      </c>
      <c r="AD1010" s="142" t="s">
        <v>3446</v>
      </c>
      <c r="AE1010" s="142" t="s">
        <v>152</v>
      </c>
      <c r="AF1010" s="315"/>
      <c r="AH1010" s="318" t="s">
        <v>152</v>
      </c>
      <c r="AI1010" s="315" t="s">
        <v>3446</v>
      </c>
      <c r="AJ1010" s="315" t="s">
        <v>152</v>
      </c>
      <c r="AK1010" s="142" t="s">
        <v>5703</v>
      </c>
      <c r="AL1010" s="142" t="s">
        <v>1787</v>
      </c>
      <c r="AM1010" s="316" t="s">
        <v>5704</v>
      </c>
      <c r="AN1010" s="142" t="s">
        <v>152</v>
      </c>
      <c r="AO1010" s="315" t="s">
        <v>1469</v>
      </c>
      <c r="AP1010" s="315" t="s">
        <v>152</v>
      </c>
      <c r="AQ1010" s="316"/>
      <c r="AR1010" s="142" t="s">
        <v>152</v>
      </c>
      <c r="AS1010" s="315" t="s">
        <v>150</v>
      </c>
      <c r="AT1010" s="142" t="s">
        <v>152</v>
      </c>
      <c r="AU1010" s="316"/>
      <c r="AV1010" s="317" t="s">
        <v>152</v>
      </c>
      <c r="AW1010" s="142" t="s">
        <v>152</v>
      </c>
    </row>
    <row r="1011" spans="1:49" s="142" customFormat="1">
      <c r="A1011" s="142" t="s">
        <v>10482</v>
      </c>
      <c r="B1011" s="315" t="s">
        <v>5079</v>
      </c>
      <c r="C1011" s="142" t="s">
        <v>3444</v>
      </c>
      <c r="D1011" s="142" t="s">
        <v>5257</v>
      </c>
      <c r="E1011" s="315" t="s">
        <v>13977</v>
      </c>
      <c r="F1011" s="315" t="s">
        <v>1789</v>
      </c>
      <c r="G1011" s="142" t="s">
        <v>1788</v>
      </c>
      <c r="H1011" s="316" t="s">
        <v>3445</v>
      </c>
      <c r="I1011" s="317">
        <v>24842</v>
      </c>
      <c r="J1011" s="317">
        <v>0</v>
      </c>
      <c r="K1011" s="317" t="s">
        <v>152</v>
      </c>
      <c r="L1011" s="315">
        <v>27</v>
      </c>
      <c r="M1011" s="315" t="s">
        <v>152</v>
      </c>
      <c r="N1011" s="315" t="s">
        <v>152</v>
      </c>
      <c r="O1011" s="315" t="s">
        <v>152</v>
      </c>
      <c r="P1011" s="315" t="s">
        <v>13004</v>
      </c>
      <c r="Q1011" s="315" t="s">
        <v>152</v>
      </c>
      <c r="R1011" s="315" t="s">
        <v>152</v>
      </c>
      <c r="S1011" s="315" t="s">
        <v>152</v>
      </c>
      <c r="T1011" s="315" t="s">
        <v>152</v>
      </c>
      <c r="U1011" s="315" t="s">
        <v>152</v>
      </c>
      <c r="V1011" s="315" t="s">
        <v>152</v>
      </c>
      <c r="W1011" s="142" t="s">
        <v>5769</v>
      </c>
      <c r="X1011" s="142" t="s">
        <v>6492</v>
      </c>
      <c r="Y1011" s="142" t="s">
        <v>152</v>
      </c>
      <c r="Z1011" s="142" t="s">
        <v>3446</v>
      </c>
      <c r="AA1011" s="315" t="s">
        <v>3447</v>
      </c>
      <c r="AB1011" s="142" t="s">
        <v>13978</v>
      </c>
      <c r="AC1011" s="142" t="s">
        <v>3446</v>
      </c>
      <c r="AD1011" s="142" t="s">
        <v>3446</v>
      </c>
      <c r="AE1011" s="142" t="s">
        <v>152</v>
      </c>
      <c r="AF1011" s="315"/>
      <c r="AH1011" s="318" t="s">
        <v>152</v>
      </c>
      <c r="AI1011" s="315" t="s">
        <v>3446</v>
      </c>
      <c r="AJ1011" s="315" t="s">
        <v>152</v>
      </c>
      <c r="AK1011" s="142" t="s">
        <v>5323</v>
      </c>
      <c r="AL1011" s="142" t="s">
        <v>1787</v>
      </c>
      <c r="AM1011" s="316" t="s">
        <v>5770</v>
      </c>
      <c r="AN1011" s="142" t="s">
        <v>152</v>
      </c>
      <c r="AO1011" s="315" t="s">
        <v>1469</v>
      </c>
      <c r="AP1011" s="315" t="s">
        <v>152</v>
      </c>
      <c r="AQ1011" s="316"/>
      <c r="AR1011" s="142" t="s">
        <v>152</v>
      </c>
      <c r="AS1011" s="315" t="s">
        <v>150</v>
      </c>
      <c r="AT1011" s="142" t="s">
        <v>152</v>
      </c>
      <c r="AU1011" s="316"/>
      <c r="AV1011" s="317" t="s">
        <v>152</v>
      </c>
      <c r="AW1011" s="142" t="s">
        <v>152</v>
      </c>
    </row>
    <row r="1012" spans="1:49" s="142" customFormat="1">
      <c r="A1012" s="142" t="s">
        <v>12329</v>
      </c>
      <c r="B1012" s="315" t="s">
        <v>12330</v>
      </c>
      <c r="C1012" s="142" t="s">
        <v>3444</v>
      </c>
      <c r="D1012" s="142" t="s">
        <v>3690</v>
      </c>
      <c r="E1012" s="315" t="s">
        <v>13979</v>
      </c>
      <c r="F1012" s="315" t="s">
        <v>1789</v>
      </c>
      <c r="G1012" s="142" t="s">
        <v>1788</v>
      </c>
      <c r="H1012" s="316" t="s">
        <v>3445</v>
      </c>
      <c r="I1012" s="317">
        <v>8941</v>
      </c>
      <c r="J1012" s="317">
        <v>0</v>
      </c>
      <c r="K1012" s="317" t="s">
        <v>152</v>
      </c>
      <c r="L1012" s="315">
        <v>40</v>
      </c>
      <c r="M1012" s="315" t="s">
        <v>152</v>
      </c>
      <c r="N1012" s="315" t="s">
        <v>152</v>
      </c>
      <c r="O1012" s="315" t="s">
        <v>152</v>
      </c>
      <c r="P1012" s="315" t="s">
        <v>13980</v>
      </c>
      <c r="Q1012" s="315" t="s">
        <v>152</v>
      </c>
      <c r="R1012" s="315" t="s">
        <v>152</v>
      </c>
      <c r="S1012" s="315" t="s">
        <v>152</v>
      </c>
      <c r="T1012" s="315" t="s">
        <v>152</v>
      </c>
      <c r="U1012" s="315" t="s">
        <v>152</v>
      </c>
      <c r="V1012" s="315" t="s">
        <v>152</v>
      </c>
      <c r="W1012" s="142" t="s">
        <v>13981</v>
      </c>
      <c r="X1012" s="142" t="s">
        <v>6492</v>
      </c>
      <c r="Y1012" s="142" t="s">
        <v>152</v>
      </c>
      <c r="Z1012" s="142" t="s">
        <v>3446</v>
      </c>
      <c r="AA1012" s="315" t="s">
        <v>3447</v>
      </c>
      <c r="AB1012" s="142" t="s">
        <v>13982</v>
      </c>
      <c r="AC1012" s="142" t="s">
        <v>3446</v>
      </c>
      <c r="AD1012" s="142" t="s">
        <v>3446</v>
      </c>
      <c r="AE1012" s="142" t="s">
        <v>152</v>
      </c>
      <c r="AF1012" s="315"/>
      <c r="AH1012" s="318" t="s">
        <v>152</v>
      </c>
      <c r="AI1012" s="315" t="s">
        <v>3446</v>
      </c>
      <c r="AJ1012" s="315" t="s">
        <v>152</v>
      </c>
      <c r="AK1012" s="142" t="s">
        <v>152</v>
      </c>
      <c r="AL1012" s="142" t="s">
        <v>1787</v>
      </c>
      <c r="AM1012" s="316" t="s">
        <v>12331</v>
      </c>
      <c r="AN1012" s="142" t="s">
        <v>152</v>
      </c>
      <c r="AO1012" s="315" t="s">
        <v>1469</v>
      </c>
      <c r="AP1012" s="315" t="s">
        <v>152</v>
      </c>
      <c r="AQ1012" s="316"/>
      <c r="AR1012" s="142" t="s">
        <v>152</v>
      </c>
      <c r="AS1012" s="315" t="s">
        <v>150</v>
      </c>
      <c r="AT1012" s="142" t="s">
        <v>152</v>
      </c>
      <c r="AU1012" s="316"/>
      <c r="AV1012" s="317" t="s">
        <v>152</v>
      </c>
      <c r="AW1012" s="142" t="s">
        <v>152</v>
      </c>
    </row>
    <row r="1013" spans="1:49" s="142" customFormat="1">
      <c r="A1013" s="142" t="s">
        <v>10272</v>
      </c>
      <c r="B1013" s="315" t="s">
        <v>5051</v>
      </c>
      <c r="C1013" s="142" t="s">
        <v>3444</v>
      </c>
      <c r="D1013" s="142" t="s">
        <v>5257</v>
      </c>
      <c r="E1013" s="315" t="s">
        <v>13983</v>
      </c>
      <c r="F1013" s="315" t="s">
        <v>1789</v>
      </c>
      <c r="G1013" s="142" t="s">
        <v>1788</v>
      </c>
      <c r="H1013" s="316" t="s">
        <v>3445</v>
      </c>
      <c r="I1013" s="317">
        <v>11984</v>
      </c>
      <c r="J1013" s="317">
        <v>0</v>
      </c>
      <c r="K1013" s="317" t="s">
        <v>152</v>
      </c>
      <c r="L1013" s="315">
        <v>104</v>
      </c>
      <c r="M1013" s="315" t="s">
        <v>152</v>
      </c>
      <c r="N1013" s="315" t="s">
        <v>152</v>
      </c>
      <c r="O1013" s="315" t="s">
        <v>152</v>
      </c>
      <c r="P1013" s="315" t="s">
        <v>12909</v>
      </c>
      <c r="Q1013" s="315" t="s">
        <v>152</v>
      </c>
      <c r="R1013" s="315" t="s">
        <v>152</v>
      </c>
      <c r="S1013" s="315" t="s">
        <v>152</v>
      </c>
      <c r="T1013" s="315" t="s">
        <v>152</v>
      </c>
      <c r="U1013" s="315" t="s">
        <v>152</v>
      </c>
      <c r="V1013" s="315" t="s">
        <v>152</v>
      </c>
      <c r="W1013" s="142" t="s">
        <v>5322</v>
      </c>
      <c r="X1013" s="142" t="s">
        <v>6492</v>
      </c>
      <c r="Y1013" s="142" t="s">
        <v>152</v>
      </c>
      <c r="Z1013" s="142" t="s">
        <v>3446</v>
      </c>
      <c r="AA1013" s="315" t="s">
        <v>3447</v>
      </c>
      <c r="AB1013" s="142" t="s">
        <v>13984</v>
      </c>
      <c r="AC1013" s="142" t="s">
        <v>3446</v>
      </c>
      <c r="AD1013" s="142" t="s">
        <v>3446</v>
      </c>
      <c r="AE1013" s="142" t="s">
        <v>152</v>
      </c>
      <c r="AF1013" s="315"/>
      <c r="AH1013" s="318" t="s">
        <v>152</v>
      </c>
      <c r="AI1013" s="315" t="s">
        <v>3446</v>
      </c>
      <c r="AJ1013" s="315" t="s">
        <v>152</v>
      </c>
      <c r="AK1013" s="142" t="s">
        <v>5323</v>
      </c>
      <c r="AL1013" s="142" t="s">
        <v>1787</v>
      </c>
      <c r="AM1013" s="316" t="s">
        <v>5324</v>
      </c>
      <c r="AN1013" s="142" t="s">
        <v>152</v>
      </c>
      <c r="AO1013" s="315" t="s">
        <v>1469</v>
      </c>
      <c r="AP1013" s="315" t="s">
        <v>152</v>
      </c>
      <c r="AQ1013" s="316"/>
      <c r="AR1013" s="142" t="s">
        <v>152</v>
      </c>
      <c r="AS1013" s="315" t="s">
        <v>150</v>
      </c>
      <c r="AT1013" s="142" t="s">
        <v>152</v>
      </c>
      <c r="AU1013" s="316"/>
      <c r="AV1013" s="317" t="s">
        <v>152</v>
      </c>
      <c r="AW1013" s="142" t="s">
        <v>152</v>
      </c>
    </row>
    <row r="1014" spans="1:49" s="142" customFormat="1">
      <c r="A1014" s="142" t="s">
        <v>11417</v>
      </c>
      <c r="B1014" s="315" t="s">
        <v>4928</v>
      </c>
      <c r="C1014" s="142" t="s">
        <v>3444</v>
      </c>
      <c r="D1014" s="142" t="s">
        <v>5257</v>
      </c>
      <c r="E1014" s="315" t="s">
        <v>13985</v>
      </c>
      <c r="F1014" s="315" t="s">
        <v>1789</v>
      </c>
      <c r="G1014" s="142" t="s">
        <v>1788</v>
      </c>
      <c r="H1014" s="316" t="s">
        <v>3445</v>
      </c>
      <c r="I1014" s="317">
        <v>11904</v>
      </c>
      <c r="J1014" s="317">
        <v>0</v>
      </c>
      <c r="K1014" s="317" t="s">
        <v>152</v>
      </c>
      <c r="L1014" s="315">
        <v>12</v>
      </c>
      <c r="M1014" s="315" t="s">
        <v>152</v>
      </c>
      <c r="N1014" s="315" t="s">
        <v>152</v>
      </c>
      <c r="O1014" s="315" t="s">
        <v>152</v>
      </c>
      <c r="P1014" s="315" t="s">
        <v>13231</v>
      </c>
      <c r="Q1014" s="315" t="s">
        <v>152</v>
      </c>
      <c r="R1014" s="315" t="s">
        <v>152</v>
      </c>
      <c r="S1014" s="315" t="s">
        <v>152</v>
      </c>
      <c r="T1014" s="315" t="s">
        <v>152</v>
      </c>
      <c r="U1014" s="315" t="s">
        <v>152</v>
      </c>
      <c r="V1014" s="315" t="s">
        <v>152</v>
      </c>
      <c r="W1014" s="142" t="s">
        <v>5786</v>
      </c>
      <c r="X1014" s="142" t="s">
        <v>6492</v>
      </c>
      <c r="Y1014" s="142" t="s">
        <v>152</v>
      </c>
      <c r="Z1014" s="142" t="s">
        <v>3446</v>
      </c>
      <c r="AA1014" s="315" t="s">
        <v>3447</v>
      </c>
      <c r="AB1014" s="142" t="s">
        <v>13986</v>
      </c>
      <c r="AC1014" s="142" t="s">
        <v>3446</v>
      </c>
      <c r="AD1014" s="142" t="s">
        <v>3446</v>
      </c>
      <c r="AE1014" s="142" t="s">
        <v>152</v>
      </c>
      <c r="AF1014" s="315"/>
      <c r="AH1014" s="318" t="s">
        <v>152</v>
      </c>
      <c r="AI1014" s="315" t="s">
        <v>3446</v>
      </c>
      <c r="AJ1014" s="315" t="s">
        <v>152</v>
      </c>
      <c r="AK1014" s="142" t="s">
        <v>5787</v>
      </c>
      <c r="AL1014" s="142" t="s">
        <v>1787</v>
      </c>
      <c r="AM1014" s="316" t="s">
        <v>5788</v>
      </c>
      <c r="AN1014" s="142" t="s">
        <v>152</v>
      </c>
      <c r="AO1014" s="315" t="s">
        <v>1469</v>
      </c>
      <c r="AP1014" s="315" t="s">
        <v>152</v>
      </c>
      <c r="AQ1014" s="316"/>
      <c r="AR1014" s="142" t="s">
        <v>152</v>
      </c>
      <c r="AS1014" s="315" t="s">
        <v>150</v>
      </c>
      <c r="AT1014" s="142" t="s">
        <v>152</v>
      </c>
      <c r="AU1014" s="316"/>
      <c r="AV1014" s="317" t="s">
        <v>152</v>
      </c>
      <c r="AW1014" s="142" t="s">
        <v>152</v>
      </c>
    </row>
    <row r="1015" spans="1:49" s="142" customFormat="1">
      <c r="A1015" s="142" t="s">
        <v>10308</v>
      </c>
      <c r="B1015" s="315" t="s">
        <v>4926</v>
      </c>
      <c r="C1015" s="142" t="s">
        <v>3444</v>
      </c>
      <c r="D1015" s="142" t="s">
        <v>5257</v>
      </c>
      <c r="E1015" s="315" t="s">
        <v>13987</v>
      </c>
      <c r="F1015" s="315" t="s">
        <v>1789</v>
      </c>
      <c r="G1015" s="142" t="s">
        <v>1788</v>
      </c>
      <c r="H1015" s="316" t="s">
        <v>3445</v>
      </c>
      <c r="I1015" s="317">
        <v>17101</v>
      </c>
      <c r="J1015" s="317">
        <v>0</v>
      </c>
      <c r="K1015" s="317" t="s">
        <v>152</v>
      </c>
      <c r="L1015" s="315">
        <v>7</v>
      </c>
      <c r="M1015" s="315" t="s">
        <v>152</v>
      </c>
      <c r="N1015" s="315" t="s">
        <v>152</v>
      </c>
      <c r="O1015" s="315" t="s">
        <v>152</v>
      </c>
      <c r="P1015" s="315" t="s">
        <v>12931</v>
      </c>
      <c r="Q1015" s="315" t="s">
        <v>152</v>
      </c>
      <c r="R1015" s="315" t="s">
        <v>152</v>
      </c>
      <c r="S1015" s="315" t="s">
        <v>152</v>
      </c>
      <c r="T1015" s="315" t="s">
        <v>152</v>
      </c>
      <c r="U1015" s="315" t="s">
        <v>152</v>
      </c>
      <c r="V1015" s="315" t="s">
        <v>152</v>
      </c>
      <c r="W1015" s="142" t="s">
        <v>5311</v>
      </c>
      <c r="X1015" s="142" t="s">
        <v>6492</v>
      </c>
      <c r="Y1015" s="142" t="s">
        <v>152</v>
      </c>
      <c r="Z1015" s="142" t="s">
        <v>3446</v>
      </c>
      <c r="AA1015" s="315" t="s">
        <v>3447</v>
      </c>
      <c r="AB1015" s="142" t="s">
        <v>13988</v>
      </c>
      <c r="AC1015" s="142" t="s">
        <v>3446</v>
      </c>
      <c r="AD1015" s="142" t="s">
        <v>3446</v>
      </c>
      <c r="AE1015" s="142" t="s">
        <v>152</v>
      </c>
      <c r="AF1015" s="315"/>
      <c r="AH1015" s="318" t="s">
        <v>152</v>
      </c>
      <c r="AI1015" s="315" t="s">
        <v>3446</v>
      </c>
      <c r="AJ1015" s="315" t="s">
        <v>152</v>
      </c>
      <c r="AK1015" s="142" t="s">
        <v>152</v>
      </c>
      <c r="AL1015" s="142" t="s">
        <v>1787</v>
      </c>
      <c r="AM1015" s="316" t="s">
        <v>5312</v>
      </c>
      <c r="AN1015" s="142" t="s">
        <v>152</v>
      </c>
      <c r="AO1015" s="315" t="s">
        <v>1469</v>
      </c>
      <c r="AP1015" s="315" t="s">
        <v>152</v>
      </c>
      <c r="AQ1015" s="316"/>
      <c r="AR1015" s="142" t="s">
        <v>152</v>
      </c>
      <c r="AS1015" s="315" t="s">
        <v>150</v>
      </c>
      <c r="AT1015" s="142" t="s">
        <v>152</v>
      </c>
      <c r="AU1015" s="316"/>
      <c r="AV1015" s="317" t="s">
        <v>152</v>
      </c>
      <c r="AW1015" s="142" t="s">
        <v>152</v>
      </c>
    </row>
    <row r="1016" spans="1:49" s="142" customFormat="1">
      <c r="A1016" s="142" t="s">
        <v>11831</v>
      </c>
      <c r="B1016" s="315" t="s">
        <v>5063</v>
      </c>
      <c r="C1016" s="142" t="s">
        <v>3444</v>
      </c>
      <c r="D1016" s="142" t="s">
        <v>5257</v>
      </c>
      <c r="E1016" s="315" t="s">
        <v>13989</v>
      </c>
      <c r="F1016" s="315" t="s">
        <v>1789</v>
      </c>
      <c r="G1016" s="142" t="s">
        <v>1788</v>
      </c>
      <c r="H1016" s="316" t="s">
        <v>3445</v>
      </c>
      <c r="I1016" s="317">
        <v>17295</v>
      </c>
      <c r="J1016" s="317">
        <v>0</v>
      </c>
      <c r="K1016" s="317" t="s">
        <v>152</v>
      </c>
      <c r="L1016" s="315">
        <v>12</v>
      </c>
      <c r="M1016" s="315" t="s">
        <v>152</v>
      </c>
      <c r="N1016" s="315" t="s">
        <v>152</v>
      </c>
      <c r="O1016" s="315" t="s">
        <v>152</v>
      </c>
      <c r="P1016" s="315" t="s">
        <v>13343</v>
      </c>
      <c r="Q1016" s="315" t="s">
        <v>152</v>
      </c>
      <c r="R1016" s="315" t="s">
        <v>152</v>
      </c>
      <c r="S1016" s="315" t="s">
        <v>152</v>
      </c>
      <c r="T1016" s="315" t="s">
        <v>152</v>
      </c>
      <c r="U1016" s="315" t="s">
        <v>152</v>
      </c>
      <c r="V1016" s="315" t="s">
        <v>152</v>
      </c>
      <c r="W1016" s="142" t="s">
        <v>5261</v>
      </c>
      <c r="X1016" s="142" t="s">
        <v>6492</v>
      </c>
      <c r="Y1016" s="142" t="s">
        <v>152</v>
      </c>
      <c r="Z1016" s="142" t="s">
        <v>3446</v>
      </c>
      <c r="AA1016" s="315" t="s">
        <v>3447</v>
      </c>
      <c r="AB1016" s="142" t="s">
        <v>13990</v>
      </c>
      <c r="AC1016" s="142" t="s">
        <v>3446</v>
      </c>
      <c r="AD1016" s="142" t="s">
        <v>3446</v>
      </c>
      <c r="AE1016" s="142" t="s">
        <v>152</v>
      </c>
      <c r="AF1016" s="315"/>
      <c r="AH1016" s="318" t="s">
        <v>152</v>
      </c>
      <c r="AI1016" s="315" t="s">
        <v>3446</v>
      </c>
      <c r="AJ1016" s="315" t="s">
        <v>152</v>
      </c>
      <c r="AK1016" s="142" t="s">
        <v>152</v>
      </c>
      <c r="AL1016" s="142" t="s">
        <v>152</v>
      </c>
      <c r="AM1016" s="316" t="s">
        <v>152</v>
      </c>
      <c r="AN1016" s="142" t="s">
        <v>152</v>
      </c>
      <c r="AO1016" s="315" t="s">
        <v>1469</v>
      </c>
      <c r="AP1016" s="315" t="s">
        <v>152</v>
      </c>
      <c r="AQ1016" s="316"/>
      <c r="AR1016" s="142" t="s">
        <v>152</v>
      </c>
      <c r="AS1016" s="315" t="s">
        <v>150</v>
      </c>
      <c r="AT1016" s="142" t="s">
        <v>152</v>
      </c>
      <c r="AU1016" s="316"/>
      <c r="AV1016" s="317" t="s">
        <v>152</v>
      </c>
      <c r="AW1016" s="142" t="s">
        <v>152</v>
      </c>
    </row>
    <row r="1017" spans="1:49" s="142" customFormat="1">
      <c r="A1017" s="142" t="s">
        <v>11833</v>
      </c>
      <c r="B1017" s="315" t="s">
        <v>5070</v>
      </c>
      <c r="C1017" s="142" t="s">
        <v>3444</v>
      </c>
      <c r="D1017" s="142" t="s">
        <v>5257</v>
      </c>
      <c r="E1017" s="315" t="s">
        <v>13991</v>
      </c>
      <c r="F1017" s="315" t="s">
        <v>1789</v>
      </c>
      <c r="G1017" s="142" t="s">
        <v>1788</v>
      </c>
      <c r="H1017" s="316" t="s">
        <v>3445</v>
      </c>
      <c r="I1017" s="317">
        <v>24046</v>
      </c>
      <c r="J1017" s="317">
        <v>0</v>
      </c>
      <c r="K1017" s="317" t="s">
        <v>152</v>
      </c>
      <c r="L1017" s="315">
        <v>12</v>
      </c>
      <c r="M1017" s="315" t="s">
        <v>152</v>
      </c>
      <c r="N1017" s="315" t="s">
        <v>152</v>
      </c>
      <c r="O1017" s="315" t="s">
        <v>152</v>
      </c>
      <c r="P1017" s="315" t="s">
        <v>13345</v>
      </c>
      <c r="Q1017" s="315" t="s">
        <v>152</v>
      </c>
      <c r="R1017" s="315" t="s">
        <v>152</v>
      </c>
      <c r="S1017" s="315" t="s">
        <v>152</v>
      </c>
      <c r="T1017" s="315" t="s">
        <v>152</v>
      </c>
      <c r="U1017" s="315" t="s">
        <v>152</v>
      </c>
      <c r="V1017" s="315" t="s">
        <v>152</v>
      </c>
      <c r="W1017" s="142" t="s">
        <v>5259</v>
      </c>
      <c r="X1017" s="142" t="s">
        <v>6492</v>
      </c>
      <c r="Y1017" s="142" t="s">
        <v>152</v>
      </c>
      <c r="Z1017" s="142" t="s">
        <v>3446</v>
      </c>
      <c r="AA1017" s="315" t="s">
        <v>3447</v>
      </c>
      <c r="AB1017" s="142" t="s">
        <v>13992</v>
      </c>
      <c r="AC1017" s="142" t="s">
        <v>3446</v>
      </c>
      <c r="AD1017" s="142" t="s">
        <v>3446</v>
      </c>
      <c r="AE1017" s="142" t="s">
        <v>152</v>
      </c>
      <c r="AF1017" s="315"/>
      <c r="AH1017" s="318" t="s">
        <v>152</v>
      </c>
      <c r="AI1017" s="315" t="s">
        <v>3446</v>
      </c>
      <c r="AJ1017" s="315" t="s">
        <v>152</v>
      </c>
      <c r="AK1017" s="142" t="s">
        <v>152</v>
      </c>
      <c r="AL1017" s="142" t="s">
        <v>152</v>
      </c>
      <c r="AM1017" s="316" t="s">
        <v>152</v>
      </c>
      <c r="AN1017" s="142" t="s">
        <v>152</v>
      </c>
      <c r="AO1017" s="315" t="s">
        <v>1469</v>
      </c>
      <c r="AP1017" s="315" t="s">
        <v>152</v>
      </c>
      <c r="AQ1017" s="316"/>
      <c r="AR1017" s="142" t="s">
        <v>152</v>
      </c>
      <c r="AS1017" s="315" t="s">
        <v>150</v>
      </c>
      <c r="AT1017" s="142" t="s">
        <v>152</v>
      </c>
      <c r="AU1017" s="316"/>
      <c r="AV1017" s="317" t="s">
        <v>152</v>
      </c>
      <c r="AW1017" s="142" t="s">
        <v>152</v>
      </c>
    </row>
    <row r="1018" spans="1:49" s="142" customFormat="1">
      <c r="A1018" s="142" t="s">
        <v>9372</v>
      </c>
      <c r="B1018" s="315" t="s">
        <v>5064</v>
      </c>
      <c r="C1018" s="142" t="s">
        <v>3444</v>
      </c>
      <c r="D1018" s="142" t="s">
        <v>5257</v>
      </c>
      <c r="E1018" s="315" t="s">
        <v>13993</v>
      </c>
      <c r="F1018" s="315" t="s">
        <v>1789</v>
      </c>
      <c r="G1018" s="142" t="s">
        <v>1788</v>
      </c>
      <c r="H1018" s="316" t="s">
        <v>3445</v>
      </c>
      <c r="I1018" s="317">
        <v>17495</v>
      </c>
      <c r="J1018" s="317">
        <v>0</v>
      </c>
      <c r="K1018" s="317" t="s">
        <v>152</v>
      </c>
      <c r="L1018" s="315">
        <v>24</v>
      </c>
      <c r="M1018" s="315" t="s">
        <v>152</v>
      </c>
      <c r="N1018" s="315" t="s">
        <v>152</v>
      </c>
      <c r="O1018" s="315" t="s">
        <v>152</v>
      </c>
      <c r="P1018" s="315" t="s">
        <v>12656</v>
      </c>
      <c r="Q1018" s="315" t="s">
        <v>152</v>
      </c>
      <c r="R1018" s="315" t="s">
        <v>152</v>
      </c>
      <c r="S1018" s="315" t="s">
        <v>152</v>
      </c>
      <c r="T1018" s="315" t="s">
        <v>152</v>
      </c>
      <c r="U1018" s="315" t="s">
        <v>152</v>
      </c>
      <c r="V1018" s="315" t="s">
        <v>152</v>
      </c>
      <c r="W1018" s="142" t="s">
        <v>5685</v>
      </c>
      <c r="X1018" s="142" t="s">
        <v>6492</v>
      </c>
      <c r="Y1018" s="142" t="s">
        <v>152</v>
      </c>
      <c r="Z1018" s="142" t="s">
        <v>3446</v>
      </c>
      <c r="AA1018" s="315" t="s">
        <v>3447</v>
      </c>
      <c r="AB1018" s="142" t="s">
        <v>13994</v>
      </c>
      <c r="AC1018" s="142" t="s">
        <v>3446</v>
      </c>
      <c r="AD1018" s="142" t="s">
        <v>3446</v>
      </c>
      <c r="AE1018" s="142" t="s">
        <v>152</v>
      </c>
      <c r="AF1018" s="315"/>
      <c r="AH1018" s="318" t="s">
        <v>152</v>
      </c>
      <c r="AI1018" s="315" t="s">
        <v>3446</v>
      </c>
      <c r="AJ1018" s="315" t="s">
        <v>152</v>
      </c>
      <c r="AK1018" s="142" t="s">
        <v>5539</v>
      </c>
      <c r="AL1018" s="142" t="s">
        <v>1787</v>
      </c>
      <c r="AM1018" s="316" t="s">
        <v>5686</v>
      </c>
      <c r="AN1018" s="142" t="s">
        <v>152</v>
      </c>
      <c r="AO1018" s="315" t="s">
        <v>1469</v>
      </c>
      <c r="AP1018" s="315" t="s">
        <v>152</v>
      </c>
      <c r="AQ1018" s="316"/>
      <c r="AR1018" s="142" t="s">
        <v>152</v>
      </c>
      <c r="AS1018" s="315" t="s">
        <v>150</v>
      </c>
      <c r="AT1018" s="142" t="s">
        <v>152</v>
      </c>
      <c r="AU1018" s="316"/>
      <c r="AV1018" s="317" t="s">
        <v>152</v>
      </c>
      <c r="AW1018" s="142" t="s">
        <v>152</v>
      </c>
    </row>
    <row r="1019" spans="1:49" s="142" customFormat="1">
      <c r="A1019" s="142" t="s">
        <v>9371</v>
      </c>
      <c r="B1019" s="315" t="s">
        <v>5065</v>
      </c>
      <c r="C1019" s="142" t="s">
        <v>3444</v>
      </c>
      <c r="D1019" s="142" t="s">
        <v>5257</v>
      </c>
      <c r="E1019" s="315" t="s">
        <v>13995</v>
      </c>
      <c r="F1019" s="315" t="s">
        <v>1789</v>
      </c>
      <c r="G1019" s="142" t="s">
        <v>1788</v>
      </c>
      <c r="H1019" s="316" t="s">
        <v>3445</v>
      </c>
      <c r="I1019" s="317">
        <v>17937</v>
      </c>
      <c r="J1019" s="317">
        <v>0</v>
      </c>
      <c r="K1019" s="317" t="s">
        <v>152</v>
      </c>
      <c r="L1019" s="315">
        <v>8</v>
      </c>
      <c r="M1019" s="315" t="s">
        <v>152</v>
      </c>
      <c r="N1019" s="315" t="s">
        <v>152</v>
      </c>
      <c r="O1019" s="315" t="s">
        <v>152</v>
      </c>
      <c r="P1019" s="315" t="s">
        <v>12655</v>
      </c>
      <c r="Q1019" s="315" t="s">
        <v>152</v>
      </c>
      <c r="R1019" s="315" t="s">
        <v>152</v>
      </c>
      <c r="S1019" s="315" t="s">
        <v>152</v>
      </c>
      <c r="T1019" s="315" t="s">
        <v>152</v>
      </c>
      <c r="U1019" s="315" t="s">
        <v>152</v>
      </c>
      <c r="V1019" s="315" t="s">
        <v>152</v>
      </c>
      <c r="W1019" s="142" t="s">
        <v>5687</v>
      </c>
      <c r="X1019" s="142" t="s">
        <v>6492</v>
      </c>
      <c r="Y1019" s="142" t="s">
        <v>152</v>
      </c>
      <c r="Z1019" s="142" t="s">
        <v>3446</v>
      </c>
      <c r="AA1019" s="315" t="s">
        <v>3447</v>
      </c>
      <c r="AB1019" s="142" t="s">
        <v>13996</v>
      </c>
      <c r="AC1019" s="142" t="s">
        <v>3446</v>
      </c>
      <c r="AD1019" s="142" t="s">
        <v>3446</v>
      </c>
      <c r="AE1019" s="142" t="s">
        <v>152</v>
      </c>
      <c r="AF1019" s="315"/>
      <c r="AH1019" s="318" t="s">
        <v>152</v>
      </c>
      <c r="AI1019" s="315" t="s">
        <v>3446</v>
      </c>
      <c r="AJ1019" s="315" t="s">
        <v>152</v>
      </c>
      <c r="AK1019" s="142" t="s">
        <v>5688</v>
      </c>
      <c r="AL1019" s="142" t="s">
        <v>1787</v>
      </c>
      <c r="AM1019" s="316" t="s">
        <v>5689</v>
      </c>
      <c r="AN1019" s="142" t="s">
        <v>152</v>
      </c>
      <c r="AO1019" s="315" t="s">
        <v>1469</v>
      </c>
      <c r="AP1019" s="315" t="s">
        <v>152</v>
      </c>
      <c r="AQ1019" s="316"/>
      <c r="AR1019" s="142" t="s">
        <v>152</v>
      </c>
      <c r="AS1019" s="315" t="s">
        <v>150</v>
      </c>
      <c r="AT1019" s="142" t="s">
        <v>152</v>
      </c>
      <c r="AU1019" s="316"/>
      <c r="AV1019" s="317" t="s">
        <v>152</v>
      </c>
      <c r="AW1019" s="142" t="s">
        <v>152</v>
      </c>
    </row>
    <row r="1020" spans="1:49" s="142" customFormat="1">
      <c r="A1020" s="142" t="s">
        <v>12327</v>
      </c>
      <c r="B1020" s="315" t="s">
        <v>12139</v>
      </c>
      <c r="C1020" s="142" t="s">
        <v>3444</v>
      </c>
      <c r="D1020" s="142" t="s">
        <v>3690</v>
      </c>
      <c r="E1020" s="315" t="s">
        <v>13997</v>
      </c>
      <c r="F1020" s="315" t="s">
        <v>1789</v>
      </c>
      <c r="G1020" s="142" t="s">
        <v>1788</v>
      </c>
      <c r="H1020" s="316" t="s">
        <v>3445</v>
      </c>
      <c r="I1020" s="317">
        <v>9372</v>
      </c>
      <c r="J1020" s="317">
        <v>0</v>
      </c>
      <c r="K1020" s="317" t="s">
        <v>152</v>
      </c>
      <c r="L1020" s="315">
        <v>94</v>
      </c>
      <c r="M1020" s="315" t="s">
        <v>152</v>
      </c>
      <c r="N1020" s="315" t="s">
        <v>152</v>
      </c>
      <c r="O1020" s="315" t="s">
        <v>152</v>
      </c>
      <c r="P1020" s="315" t="s">
        <v>13998</v>
      </c>
      <c r="Q1020" s="315" t="s">
        <v>152</v>
      </c>
      <c r="R1020" s="315" t="s">
        <v>152</v>
      </c>
      <c r="S1020" s="315" t="s">
        <v>152</v>
      </c>
      <c r="T1020" s="315" t="s">
        <v>152</v>
      </c>
      <c r="U1020" s="315" t="s">
        <v>152</v>
      </c>
      <c r="V1020" s="315" t="s">
        <v>152</v>
      </c>
      <c r="W1020" s="142" t="s">
        <v>13999</v>
      </c>
      <c r="X1020" s="142" t="s">
        <v>6492</v>
      </c>
      <c r="Y1020" s="142" t="s">
        <v>152</v>
      </c>
      <c r="Z1020" s="142" t="s">
        <v>3446</v>
      </c>
      <c r="AA1020" s="315" t="s">
        <v>3447</v>
      </c>
      <c r="AB1020" s="142" t="s">
        <v>14000</v>
      </c>
      <c r="AC1020" s="142" t="s">
        <v>3446</v>
      </c>
      <c r="AD1020" s="142" t="s">
        <v>3446</v>
      </c>
      <c r="AE1020" s="142" t="s">
        <v>152</v>
      </c>
      <c r="AF1020" s="315"/>
      <c r="AH1020" s="318" t="s">
        <v>152</v>
      </c>
      <c r="AI1020" s="315" t="s">
        <v>3446</v>
      </c>
      <c r="AJ1020" s="315" t="s">
        <v>152</v>
      </c>
      <c r="AK1020" s="142" t="s">
        <v>152</v>
      </c>
      <c r="AL1020" s="142" t="s">
        <v>1787</v>
      </c>
      <c r="AM1020" s="316" t="s">
        <v>12328</v>
      </c>
      <c r="AN1020" s="142" t="s">
        <v>152</v>
      </c>
      <c r="AO1020" s="315" t="s">
        <v>1469</v>
      </c>
      <c r="AP1020" s="315" t="s">
        <v>152</v>
      </c>
      <c r="AQ1020" s="316"/>
      <c r="AR1020" s="142" t="s">
        <v>152</v>
      </c>
      <c r="AS1020" s="315" t="s">
        <v>150</v>
      </c>
      <c r="AT1020" s="142" t="s">
        <v>152</v>
      </c>
      <c r="AU1020" s="316"/>
      <c r="AV1020" s="317" t="s">
        <v>152</v>
      </c>
      <c r="AW1020" s="142" t="s">
        <v>152</v>
      </c>
    </row>
    <row r="1021" spans="1:49" s="142" customFormat="1">
      <c r="A1021" s="142" t="s">
        <v>12323</v>
      </c>
      <c r="B1021" s="315" t="s">
        <v>12141</v>
      </c>
      <c r="C1021" s="142" t="s">
        <v>3444</v>
      </c>
      <c r="D1021" s="142" t="s">
        <v>3690</v>
      </c>
      <c r="E1021" s="315" t="s">
        <v>14001</v>
      </c>
      <c r="F1021" s="315" t="s">
        <v>1789</v>
      </c>
      <c r="G1021" s="142" t="s">
        <v>1788</v>
      </c>
      <c r="H1021" s="316" t="s">
        <v>3445</v>
      </c>
      <c r="I1021" s="317">
        <v>8295</v>
      </c>
      <c r="J1021" s="317">
        <v>0</v>
      </c>
      <c r="K1021" s="317" t="s">
        <v>152</v>
      </c>
      <c r="L1021" s="315">
        <v>26</v>
      </c>
      <c r="M1021" s="315" t="s">
        <v>152</v>
      </c>
      <c r="N1021" s="315" t="s">
        <v>152</v>
      </c>
      <c r="O1021" s="315" t="s">
        <v>152</v>
      </c>
      <c r="P1021" s="315" t="s">
        <v>14002</v>
      </c>
      <c r="Q1021" s="315" t="s">
        <v>152</v>
      </c>
      <c r="R1021" s="315" t="s">
        <v>152</v>
      </c>
      <c r="S1021" s="315" t="s">
        <v>152</v>
      </c>
      <c r="T1021" s="315" t="s">
        <v>152</v>
      </c>
      <c r="U1021" s="315" t="s">
        <v>152</v>
      </c>
      <c r="V1021" s="315" t="s">
        <v>152</v>
      </c>
      <c r="W1021" s="142" t="s">
        <v>14003</v>
      </c>
      <c r="X1021" s="142" t="s">
        <v>6492</v>
      </c>
      <c r="Y1021" s="142" t="s">
        <v>152</v>
      </c>
      <c r="Z1021" s="142" t="s">
        <v>3446</v>
      </c>
      <c r="AA1021" s="315" t="s">
        <v>3447</v>
      </c>
      <c r="AB1021" s="142" t="s">
        <v>14004</v>
      </c>
      <c r="AC1021" s="142" t="s">
        <v>3446</v>
      </c>
      <c r="AD1021" s="142" t="s">
        <v>3446</v>
      </c>
      <c r="AE1021" s="142" t="s">
        <v>152</v>
      </c>
      <c r="AF1021" s="315"/>
      <c r="AH1021" s="318" t="s">
        <v>152</v>
      </c>
      <c r="AI1021" s="315" t="s">
        <v>3446</v>
      </c>
      <c r="AJ1021" s="315" t="s">
        <v>152</v>
      </c>
      <c r="AK1021" s="142" t="s">
        <v>152</v>
      </c>
      <c r="AL1021" s="142" t="s">
        <v>1787</v>
      </c>
      <c r="AM1021" s="316" t="s">
        <v>12324</v>
      </c>
      <c r="AN1021" s="142" t="s">
        <v>152</v>
      </c>
      <c r="AO1021" s="315" t="s">
        <v>1469</v>
      </c>
      <c r="AP1021" s="315" t="s">
        <v>152</v>
      </c>
      <c r="AQ1021" s="316"/>
      <c r="AR1021" s="142" t="s">
        <v>152</v>
      </c>
      <c r="AS1021" s="315" t="s">
        <v>150</v>
      </c>
      <c r="AT1021" s="142" t="s">
        <v>152</v>
      </c>
      <c r="AU1021" s="316"/>
      <c r="AV1021" s="317" t="s">
        <v>152</v>
      </c>
      <c r="AW1021" s="142" t="s">
        <v>152</v>
      </c>
    </row>
    <row r="1022" spans="1:49" s="142" customFormat="1">
      <c r="A1022" s="142" t="s">
        <v>12319</v>
      </c>
      <c r="B1022" s="315" t="s">
        <v>12143</v>
      </c>
      <c r="C1022" s="142" t="s">
        <v>3444</v>
      </c>
      <c r="D1022" s="142" t="s">
        <v>3690</v>
      </c>
      <c r="E1022" s="315" t="s">
        <v>14005</v>
      </c>
      <c r="F1022" s="315" t="s">
        <v>1789</v>
      </c>
      <c r="G1022" s="142" t="s">
        <v>1788</v>
      </c>
      <c r="H1022" s="316" t="s">
        <v>3445</v>
      </c>
      <c r="I1022" s="317">
        <v>11828</v>
      </c>
      <c r="J1022" s="317">
        <v>0</v>
      </c>
      <c r="K1022" s="317" t="s">
        <v>152</v>
      </c>
      <c r="L1022" s="315">
        <v>60</v>
      </c>
      <c r="M1022" s="315" t="s">
        <v>152</v>
      </c>
      <c r="N1022" s="315" t="s">
        <v>152</v>
      </c>
      <c r="O1022" s="315" t="s">
        <v>152</v>
      </c>
      <c r="P1022" s="315" t="s">
        <v>14006</v>
      </c>
      <c r="Q1022" s="315" t="s">
        <v>152</v>
      </c>
      <c r="R1022" s="315" t="s">
        <v>152</v>
      </c>
      <c r="S1022" s="315" t="s">
        <v>152</v>
      </c>
      <c r="T1022" s="315" t="s">
        <v>152</v>
      </c>
      <c r="U1022" s="315" t="s">
        <v>152</v>
      </c>
      <c r="V1022" s="315" t="s">
        <v>152</v>
      </c>
      <c r="W1022" s="142" t="s">
        <v>14007</v>
      </c>
      <c r="X1022" s="142" t="s">
        <v>6492</v>
      </c>
      <c r="Y1022" s="142" t="s">
        <v>152</v>
      </c>
      <c r="Z1022" s="142" t="s">
        <v>3446</v>
      </c>
      <c r="AA1022" s="315" t="s">
        <v>3447</v>
      </c>
      <c r="AB1022" s="142" t="s">
        <v>14008</v>
      </c>
      <c r="AC1022" s="142" t="s">
        <v>3446</v>
      </c>
      <c r="AD1022" s="142" t="s">
        <v>3446</v>
      </c>
      <c r="AE1022" s="142" t="s">
        <v>152</v>
      </c>
      <c r="AF1022" s="315"/>
      <c r="AH1022" s="318" t="s">
        <v>152</v>
      </c>
      <c r="AI1022" s="315" t="s">
        <v>3446</v>
      </c>
      <c r="AJ1022" s="315" t="s">
        <v>152</v>
      </c>
      <c r="AK1022" s="142" t="s">
        <v>152</v>
      </c>
      <c r="AL1022" s="142" t="s">
        <v>1787</v>
      </c>
      <c r="AM1022" s="316" t="s">
        <v>12320</v>
      </c>
      <c r="AN1022" s="142" t="s">
        <v>152</v>
      </c>
      <c r="AO1022" s="315" t="s">
        <v>1469</v>
      </c>
      <c r="AP1022" s="315" t="s">
        <v>152</v>
      </c>
      <c r="AQ1022" s="316"/>
      <c r="AR1022" s="142" t="s">
        <v>152</v>
      </c>
      <c r="AS1022" s="315" t="s">
        <v>150</v>
      </c>
      <c r="AT1022" s="142" t="s">
        <v>152</v>
      </c>
      <c r="AU1022" s="316"/>
      <c r="AV1022" s="317" t="s">
        <v>152</v>
      </c>
      <c r="AW1022" s="142" t="s">
        <v>152</v>
      </c>
    </row>
    <row r="1023" spans="1:49" s="142" customFormat="1">
      <c r="A1023" s="142" t="s">
        <v>12317</v>
      </c>
      <c r="B1023" s="315" t="s">
        <v>12144</v>
      </c>
      <c r="C1023" s="142" t="s">
        <v>3444</v>
      </c>
      <c r="D1023" s="142" t="s">
        <v>3690</v>
      </c>
      <c r="E1023" s="315" t="s">
        <v>14009</v>
      </c>
      <c r="F1023" s="315" t="s">
        <v>1789</v>
      </c>
      <c r="G1023" s="142" t="s">
        <v>1788</v>
      </c>
      <c r="H1023" s="316" t="s">
        <v>3445</v>
      </c>
      <c r="I1023" s="317">
        <v>10978</v>
      </c>
      <c r="J1023" s="317">
        <v>0</v>
      </c>
      <c r="K1023" s="317" t="s">
        <v>152</v>
      </c>
      <c r="L1023" s="315">
        <v>20</v>
      </c>
      <c r="M1023" s="315" t="s">
        <v>152</v>
      </c>
      <c r="N1023" s="315" t="s">
        <v>152</v>
      </c>
      <c r="O1023" s="315" t="s">
        <v>152</v>
      </c>
      <c r="P1023" s="315" t="s">
        <v>14010</v>
      </c>
      <c r="Q1023" s="315" t="s">
        <v>152</v>
      </c>
      <c r="R1023" s="315" t="s">
        <v>152</v>
      </c>
      <c r="S1023" s="315" t="s">
        <v>152</v>
      </c>
      <c r="T1023" s="315" t="s">
        <v>152</v>
      </c>
      <c r="U1023" s="315" t="s">
        <v>152</v>
      </c>
      <c r="V1023" s="315" t="s">
        <v>152</v>
      </c>
      <c r="W1023" s="142" t="s">
        <v>14011</v>
      </c>
      <c r="X1023" s="142" t="s">
        <v>6492</v>
      </c>
      <c r="Y1023" s="142" t="s">
        <v>152</v>
      </c>
      <c r="Z1023" s="142" t="s">
        <v>3446</v>
      </c>
      <c r="AA1023" s="315" t="s">
        <v>3447</v>
      </c>
      <c r="AB1023" s="142" t="s">
        <v>14012</v>
      </c>
      <c r="AC1023" s="142" t="s">
        <v>3446</v>
      </c>
      <c r="AD1023" s="142" t="s">
        <v>3446</v>
      </c>
      <c r="AE1023" s="142" t="s">
        <v>152</v>
      </c>
      <c r="AF1023" s="315"/>
      <c r="AH1023" s="318" t="s">
        <v>152</v>
      </c>
      <c r="AI1023" s="315" t="s">
        <v>3446</v>
      </c>
      <c r="AJ1023" s="315" t="s">
        <v>152</v>
      </c>
      <c r="AK1023" s="142" t="s">
        <v>152</v>
      </c>
      <c r="AL1023" s="142" t="s">
        <v>1787</v>
      </c>
      <c r="AM1023" s="316" t="s">
        <v>12318</v>
      </c>
      <c r="AN1023" s="142" t="s">
        <v>152</v>
      </c>
      <c r="AO1023" s="315" t="s">
        <v>1469</v>
      </c>
      <c r="AP1023" s="315" t="s">
        <v>152</v>
      </c>
      <c r="AQ1023" s="316"/>
      <c r="AR1023" s="142" t="s">
        <v>152</v>
      </c>
      <c r="AS1023" s="315" t="s">
        <v>150</v>
      </c>
      <c r="AT1023" s="142" t="s">
        <v>152</v>
      </c>
      <c r="AU1023" s="316"/>
      <c r="AV1023" s="317" t="s">
        <v>152</v>
      </c>
      <c r="AW1023" s="142" t="s">
        <v>152</v>
      </c>
    </row>
    <row r="1024" spans="1:49" s="142" customFormat="1">
      <c r="A1024" s="142" t="s">
        <v>10920</v>
      </c>
      <c r="B1024" s="315" t="s">
        <v>10921</v>
      </c>
      <c r="C1024" s="142" t="s">
        <v>3444</v>
      </c>
      <c r="D1024" s="142" t="s">
        <v>3461</v>
      </c>
      <c r="E1024" s="315" t="s">
        <v>10922</v>
      </c>
      <c r="F1024" s="315" t="s">
        <v>1789</v>
      </c>
      <c r="G1024" s="142" t="s">
        <v>150</v>
      </c>
      <c r="H1024" s="316" t="s">
        <v>3445</v>
      </c>
      <c r="I1024" s="317">
        <v>11525</v>
      </c>
      <c r="J1024" s="317">
        <v>0</v>
      </c>
      <c r="K1024" s="317" t="s">
        <v>152</v>
      </c>
      <c r="L1024" s="315">
        <v>0</v>
      </c>
      <c r="M1024" s="315" t="s">
        <v>152</v>
      </c>
      <c r="N1024" s="315" t="s">
        <v>152</v>
      </c>
      <c r="O1024" s="315" t="s">
        <v>152</v>
      </c>
      <c r="P1024" s="315" t="s">
        <v>13073</v>
      </c>
      <c r="Q1024" s="315" t="s">
        <v>152</v>
      </c>
      <c r="R1024" s="315" t="s">
        <v>152</v>
      </c>
      <c r="S1024" s="315" t="s">
        <v>152</v>
      </c>
      <c r="T1024" s="315" t="s">
        <v>152</v>
      </c>
      <c r="U1024" s="315" t="s">
        <v>152</v>
      </c>
      <c r="V1024" s="315" t="s">
        <v>152</v>
      </c>
      <c r="W1024" s="142" t="s">
        <v>10923</v>
      </c>
      <c r="X1024" s="142" t="s">
        <v>6493</v>
      </c>
      <c r="Y1024" s="142" t="s">
        <v>152</v>
      </c>
      <c r="Z1024" s="142" t="s">
        <v>3446</v>
      </c>
      <c r="AA1024" s="315" t="s">
        <v>3447</v>
      </c>
      <c r="AB1024" s="142" t="s">
        <v>10924</v>
      </c>
      <c r="AC1024" s="142" t="s">
        <v>3446</v>
      </c>
      <c r="AD1024" s="142" t="s">
        <v>3446</v>
      </c>
      <c r="AE1024" s="142" t="s">
        <v>152</v>
      </c>
      <c r="AF1024" s="315"/>
      <c r="AH1024" s="318" t="s">
        <v>152</v>
      </c>
      <c r="AI1024" s="315" t="s">
        <v>3446</v>
      </c>
      <c r="AJ1024" s="315" t="s">
        <v>152</v>
      </c>
      <c r="AK1024" s="142" t="s">
        <v>10925</v>
      </c>
      <c r="AL1024" s="142" t="s">
        <v>1787</v>
      </c>
      <c r="AM1024" s="316" t="s">
        <v>10926</v>
      </c>
      <c r="AN1024" s="142" t="s">
        <v>152</v>
      </c>
      <c r="AO1024" s="315" t="s">
        <v>1469</v>
      </c>
      <c r="AP1024" s="315" t="s">
        <v>152</v>
      </c>
      <c r="AQ1024" s="316"/>
      <c r="AR1024" s="142" t="s">
        <v>152</v>
      </c>
      <c r="AS1024" s="315" t="s">
        <v>150</v>
      </c>
      <c r="AT1024" s="142" t="s">
        <v>152</v>
      </c>
      <c r="AU1024" s="316"/>
      <c r="AV1024" s="317" t="s">
        <v>152</v>
      </c>
      <c r="AW1024" s="142" t="s">
        <v>152</v>
      </c>
    </row>
    <row r="1025" spans="1:49" s="142" customFormat="1">
      <c r="A1025" s="142" t="s">
        <v>10927</v>
      </c>
      <c r="B1025" s="315" t="s">
        <v>10928</v>
      </c>
      <c r="C1025" s="142" t="s">
        <v>3444</v>
      </c>
      <c r="D1025" s="142" t="s">
        <v>3461</v>
      </c>
      <c r="E1025" s="315" t="s">
        <v>10929</v>
      </c>
      <c r="F1025" s="315" t="s">
        <v>1789</v>
      </c>
      <c r="G1025" s="142" t="s">
        <v>150</v>
      </c>
      <c r="H1025" s="316" t="s">
        <v>3445</v>
      </c>
      <c r="I1025" s="317">
        <v>7824</v>
      </c>
      <c r="J1025" s="317">
        <v>0</v>
      </c>
      <c r="K1025" s="317" t="s">
        <v>152</v>
      </c>
      <c r="L1025" s="315">
        <v>0</v>
      </c>
      <c r="M1025" s="315" t="s">
        <v>152</v>
      </c>
      <c r="N1025" s="315" t="s">
        <v>152</v>
      </c>
      <c r="O1025" s="315" t="s">
        <v>152</v>
      </c>
      <c r="P1025" s="315" t="s">
        <v>13074</v>
      </c>
      <c r="Q1025" s="315" t="s">
        <v>152</v>
      </c>
      <c r="R1025" s="315" t="s">
        <v>152</v>
      </c>
      <c r="S1025" s="315" t="s">
        <v>152</v>
      </c>
      <c r="T1025" s="315" t="s">
        <v>152</v>
      </c>
      <c r="U1025" s="315" t="s">
        <v>152</v>
      </c>
      <c r="V1025" s="315" t="s">
        <v>152</v>
      </c>
      <c r="W1025" s="142" t="s">
        <v>10930</v>
      </c>
      <c r="X1025" s="142" t="s">
        <v>6493</v>
      </c>
      <c r="Y1025" s="142" t="s">
        <v>152</v>
      </c>
      <c r="Z1025" s="142" t="s">
        <v>3446</v>
      </c>
      <c r="AA1025" s="315" t="s">
        <v>3447</v>
      </c>
      <c r="AB1025" s="142" t="s">
        <v>10931</v>
      </c>
      <c r="AC1025" s="142" t="s">
        <v>3446</v>
      </c>
      <c r="AD1025" s="142" t="s">
        <v>3446</v>
      </c>
      <c r="AE1025" s="142" t="s">
        <v>152</v>
      </c>
      <c r="AF1025" s="315"/>
      <c r="AH1025" s="318" t="s">
        <v>152</v>
      </c>
      <c r="AI1025" s="315" t="s">
        <v>3446</v>
      </c>
      <c r="AJ1025" s="315" t="s">
        <v>152</v>
      </c>
      <c r="AK1025" s="142" t="s">
        <v>10932</v>
      </c>
      <c r="AL1025" s="142" t="s">
        <v>1787</v>
      </c>
      <c r="AM1025" s="316" t="s">
        <v>10933</v>
      </c>
      <c r="AN1025" s="142" t="s">
        <v>152</v>
      </c>
      <c r="AO1025" s="315" t="s">
        <v>1469</v>
      </c>
      <c r="AP1025" s="315" t="s">
        <v>152</v>
      </c>
      <c r="AQ1025" s="316"/>
      <c r="AR1025" s="142" t="s">
        <v>152</v>
      </c>
      <c r="AS1025" s="315" t="s">
        <v>150</v>
      </c>
      <c r="AT1025" s="142" t="s">
        <v>152</v>
      </c>
      <c r="AU1025" s="316"/>
      <c r="AV1025" s="317" t="s">
        <v>152</v>
      </c>
      <c r="AW1025" s="142" t="s">
        <v>152</v>
      </c>
    </row>
    <row r="1026" spans="1:49" s="142" customFormat="1">
      <c r="A1026" s="142" t="s">
        <v>10934</v>
      </c>
      <c r="B1026" s="315" t="s">
        <v>10935</v>
      </c>
      <c r="C1026" s="142" t="s">
        <v>3444</v>
      </c>
      <c r="D1026" s="142" t="s">
        <v>3461</v>
      </c>
      <c r="E1026" s="315" t="s">
        <v>10936</v>
      </c>
      <c r="F1026" s="315" t="s">
        <v>1789</v>
      </c>
      <c r="G1026" s="142" t="s">
        <v>150</v>
      </c>
      <c r="H1026" s="316" t="s">
        <v>3445</v>
      </c>
      <c r="I1026" s="317">
        <v>7600</v>
      </c>
      <c r="J1026" s="317">
        <v>0</v>
      </c>
      <c r="K1026" s="317" t="s">
        <v>152</v>
      </c>
      <c r="L1026" s="315">
        <v>0</v>
      </c>
      <c r="M1026" s="315" t="s">
        <v>152</v>
      </c>
      <c r="N1026" s="315" t="s">
        <v>152</v>
      </c>
      <c r="O1026" s="315" t="s">
        <v>152</v>
      </c>
      <c r="P1026" s="315" t="s">
        <v>13075</v>
      </c>
      <c r="Q1026" s="315" t="s">
        <v>152</v>
      </c>
      <c r="R1026" s="315" t="s">
        <v>152</v>
      </c>
      <c r="S1026" s="315" t="s">
        <v>152</v>
      </c>
      <c r="T1026" s="315" t="s">
        <v>152</v>
      </c>
      <c r="U1026" s="315" t="s">
        <v>152</v>
      </c>
      <c r="V1026" s="315" t="s">
        <v>152</v>
      </c>
      <c r="W1026" s="142" t="s">
        <v>10937</v>
      </c>
      <c r="X1026" s="142" t="s">
        <v>6493</v>
      </c>
      <c r="Y1026" s="142" t="s">
        <v>152</v>
      </c>
      <c r="Z1026" s="142" t="s">
        <v>3446</v>
      </c>
      <c r="AA1026" s="315" t="s">
        <v>3447</v>
      </c>
      <c r="AB1026" s="142" t="s">
        <v>10938</v>
      </c>
      <c r="AC1026" s="142" t="s">
        <v>3446</v>
      </c>
      <c r="AD1026" s="142" t="s">
        <v>3446</v>
      </c>
      <c r="AE1026" s="142" t="s">
        <v>152</v>
      </c>
      <c r="AF1026" s="315"/>
      <c r="AH1026" s="318" t="s">
        <v>152</v>
      </c>
      <c r="AI1026" s="315" t="s">
        <v>3446</v>
      </c>
      <c r="AJ1026" s="315" t="s">
        <v>152</v>
      </c>
      <c r="AK1026" s="142" t="s">
        <v>10939</v>
      </c>
      <c r="AL1026" s="142" t="s">
        <v>1787</v>
      </c>
      <c r="AM1026" s="316" t="s">
        <v>10940</v>
      </c>
      <c r="AN1026" s="142" t="s">
        <v>152</v>
      </c>
      <c r="AO1026" s="315" t="s">
        <v>1469</v>
      </c>
      <c r="AP1026" s="315" t="s">
        <v>152</v>
      </c>
      <c r="AQ1026" s="316"/>
      <c r="AR1026" s="142" t="s">
        <v>152</v>
      </c>
      <c r="AS1026" s="315" t="s">
        <v>150</v>
      </c>
      <c r="AT1026" s="142" t="s">
        <v>152</v>
      </c>
      <c r="AU1026" s="316"/>
      <c r="AV1026" s="317" t="s">
        <v>152</v>
      </c>
      <c r="AW1026" s="142" t="s">
        <v>152</v>
      </c>
    </row>
    <row r="1027" spans="1:49" s="142" customFormat="1">
      <c r="A1027" s="142" t="s">
        <v>10941</v>
      </c>
      <c r="B1027" s="315" t="s">
        <v>10942</v>
      </c>
      <c r="C1027" s="142" t="s">
        <v>3444</v>
      </c>
      <c r="D1027" s="142" t="s">
        <v>3461</v>
      </c>
      <c r="E1027" s="315" t="s">
        <v>10943</v>
      </c>
      <c r="F1027" s="315" t="s">
        <v>1789</v>
      </c>
      <c r="G1027" s="142" t="s">
        <v>150</v>
      </c>
      <c r="H1027" s="316" t="s">
        <v>3445</v>
      </c>
      <c r="I1027" s="317">
        <v>9156</v>
      </c>
      <c r="J1027" s="317">
        <v>0</v>
      </c>
      <c r="K1027" s="317" t="s">
        <v>152</v>
      </c>
      <c r="L1027" s="315">
        <v>0</v>
      </c>
      <c r="M1027" s="315" t="s">
        <v>152</v>
      </c>
      <c r="N1027" s="315" t="s">
        <v>152</v>
      </c>
      <c r="O1027" s="315" t="s">
        <v>152</v>
      </c>
      <c r="P1027" s="315" t="s">
        <v>13076</v>
      </c>
      <c r="Q1027" s="315" t="s">
        <v>152</v>
      </c>
      <c r="R1027" s="315" t="s">
        <v>152</v>
      </c>
      <c r="S1027" s="315" t="s">
        <v>152</v>
      </c>
      <c r="T1027" s="315" t="s">
        <v>152</v>
      </c>
      <c r="U1027" s="315" t="s">
        <v>152</v>
      </c>
      <c r="V1027" s="315" t="s">
        <v>152</v>
      </c>
      <c r="W1027" s="142" t="s">
        <v>10944</v>
      </c>
      <c r="X1027" s="142" t="s">
        <v>6493</v>
      </c>
      <c r="Y1027" s="142" t="s">
        <v>152</v>
      </c>
      <c r="Z1027" s="142" t="s">
        <v>3446</v>
      </c>
      <c r="AA1027" s="315" t="s">
        <v>3447</v>
      </c>
      <c r="AB1027" s="142" t="s">
        <v>10945</v>
      </c>
      <c r="AC1027" s="142" t="s">
        <v>3446</v>
      </c>
      <c r="AD1027" s="142" t="s">
        <v>3446</v>
      </c>
      <c r="AE1027" s="142" t="s">
        <v>152</v>
      </c>
      <c r="AF1027" s="315"/>
      <c r="AH1027" s="318" t="s">
        <v>152</v>
      </c>
      <c r="AI1027" s="315" t="s">
        <v>3446</v>
      </c>
      <c r="AJ1027" s="315" t="s">
        <v>152</v>
      </c>
      <c r="AK1027" s="142" t="s">
        <v>10946</v>
      </c>
      <c r="AL1027" s="142" t="s">
        <v>1787</v>
      </c>
      <c r="AM1027" s="316" t="s">
        <v>10947</v>
      </c>
      <c r="AN1027" s="142" t="s">
        <v>152</v>
      </c>
      <c r="AO1027" s="315" t="s">
        <v>1469</v>
      </c>
      <c r="AP1027" s="315" t="s">
        <v>152</v>
      </c>
      <c r="AQ1027" s="316"/>
      <c r="AR1027" s="142" t="s">
        <v>152</v>
      </c>
      <c r="AS1027" s="315" t="s">
        <v>150</v>
      </c>
      <c r="AT1027" s="142" t="s">
        <v>152</v>
      </c>
      <c r="AU1027" s="316"/>
      <c r="AV1027" s="317" t="s">
        <v>152</v>
      </c>
      <c r="AW1027" s="142" t="s">
        <v>152</v>
      </c>
    </row>
    <row r="1028" spans="1:49" s="142" customFormat="1">
      <c r="A1028" s="142" t="s">
        <v>11208</v>
      </c>
      <c r="B1028" s="315" t="s">
        <v>11209</v>
      </c>
      <c r="C1028" s="142" t="s">
        <v>3444</v>
      </c>
      <c r="D1028" s="142" t="s">
        <v>3461</v>
      </c>
      <c r="E1028" s="315" t="s">
        <v>11210</v>
      </c>
      <c r="F1028" s="315" t="s">
        <v>1789</v>
      </c>
      <c r="G1028" s="142" t="s">
        <v>150</v>
      </c>
      <c r="H1028" s="316" t="s">
        <v>3445</v>
      </c>
      <c r="I1028" s="317">
        <v>9635</v>
      </c>
      <c r="J1028" s="317">
        <v>0</v>
      </c>
      <c r="K1028" s="317" t="s">
        <v>152</v>
      </c>
      <c r="L1028" s="315">
        <v>0</v>
      </c>
      <c r="M1028" s="315" t="s">
        <v>152</v>
      </c>
      <c r="N1028" s="315" t="s">
        <v>152</v>
      </c>
      <c r="O1028" s="315" t="s">
        <v>152</v>
      </c>
      <c r="P1028" s="315" t="s">
        <v>13197</v>
      </c>
      <c r="Q1028" s="315" t="s">
        <v>152</v>
      </c>
      <c r="R1028" s="315" t="s">
        <v>152</v>
      </c>
      <c r="S1028" s="315" t="s">
        <v>152</v>
      </c>
      <c r="T1028" s="315" t="s">
        <v>152</v>
      </c>
      <c r="U1028" s="315" t="s">
        <v>152</v>
      </c>
      <c r="V1028" s="315" t="s">
        <v>152</v>
      </c>
      <c r="W1028" s="142" t="s">
        <v>11211</v>
      </c>
      <c r="X1028" s="142" t="s">
        <v>6493</v>
      </c>
      <c r="Y1028" s="142" t="s">
        <v>152</v>
      </c>
      <c r="Z1028" s="142" t="s">
        <v>3446</v>
      </c>
      <c r="AA1028" s="315" t="s">
        <v>3447</v>
      </c>
      <c r="AB1028" s="142" t="s">
        <v>11212</v>
      </c>
      <c r="AC1028" s="142" t="s">
        <v>3446</v>
      </c>
      <c r="AD1028" s="142" t="s">
        <v>3446</v>
      </c>
      <c r="AE1028" s="142" t="s">
        <v>152</v>
      </c>
      <c r="AF1028" s="315"/>
      <c r="AH1028" s="318" t="s">
        <v>152</v>
      </c>
      <c r="AI1028" s="315" t="s">
        <v>3446</v>
      </c>
      <c r="AJ1028" s="315" t="s">
        <v>152</v>
      </c>
      <c r="AK1028" s="142" t="s">
        <v>11213</v>
      </c>
      <c r="AL1028" s="142" t="s">
        <v>1787</v>
      </c>
      <c r="AM1028" s="316" t="s">
        <v>11214</v>
      </c>
      <c r="AN1028" s="142" t="s">
        <v>152</v>
      </c>
      <c r="AO1028" s="315" t="s">
        <v>1469</v>
      </c>
      <c r="AP1028" s="315" t="s">
        <v>152</v>
      </c>
      <c r="AQ1028" s="316"/>
      <c r="AR1028" s="142" t="s">
        <v>152</v>
      </c>
      <c r="AS1028" s="315" t="s">
        <v>150</v>
      </c>
      <c r="AT1028" s="142" t="s">
        <v>152</v>
      </c>
      <c r="AU1028" s="316"/>
      <c r="AV1028" s="317" t="s">
        <v>152</v>
      </c>
      <c r="AW1028" s="142" t="s">
        <v>152</v>
      </c>
    </row>
    <row r="1029" spans="1:49" s="142" customFormat="1">
      <c r="A1029" s="142" t="s">
        <v>11215</v>
      </c>
      <c r="B1029" s="315" t="s">
        <v>11216</v>
      </c>
      <c r="C1029" s="142" t="s">
        <v>3444</v>
      </c>
      <c r="D1029" s="142" t="s">
        <v>3461</v>
      </c>
      <c r="E1029" s="315" t="s">
        <v>11217</v>
      </c>
      <c r="F1029" s="315" t="s">
        <v>1789</v>
      </c>
      <c r="G1029" s="142" t="s">
        <v>150</v>
      </c>
      <c r="H1029" s="316" t="s">
        <v>3445</v>
      </c>
      <c r="I1029" s="317">
        <v>14299</v>
      </c>
      <c r="J1029" s="317">
        <v>0</v>
      </c>
      <c r="K1029" s="317" t="s">
        <v>152</v>
      </c>
      <c r="L1029" s="315">
        <v>0</v>
      </c>
      <c r="M1029" s="315" t="s">
        <v>152</v>
      </c>
      <c r="N1029" s="315" t="s">
        <v>152</v>
      </c>
      <c r="O1029" s="315" t="s">
        <v>152</v>
      </c>
      <c r="P1029" s="315" t="s">
        <v>13198</v>
      </c>
      <c r="Q1029" s="315" t="s">
        <v>152</v>
      </c>
      <c r="R1029" s="315" t="s">
        <v>152</v>
      </c>
      <c r="S1029" s="315" t="s">
        <v>152</v>
      </c>
      <c r="T1029" s="315" t="s">
        <v>152</v>
      </c>
      <c r="U1029" s="315" t="s">
        <v>152</v>
      </c>
      <c r="V1029" s="315" t="s">
        <v>152</v>
      </c>
      <c r="W1029" s="142" t="s">
        <v>11218</v>
      </c>
      <c r="X1029" s="142" t="s">
        <v>6493</v>
      </c>
      <c r="Y1029" s="142" t="s">
        <v>152</v>
      </c>
      <c r="Z1029" s="142" t="s">
        <v>3446</v>
      </c>
      <c r="AA1029" s="315" t="s">
        <v>3447</v>
      </c>
      <c r="AB1029" s="142" t="s">
        <v>11219</v>
      </c>
      <c r="AC1029" s="142" t="s">
        <v>3446</v>
      </c>
      <c r="AD1029" s="142" t="s">
        <v>3446</v>
      </c>
      <c r="AE1029" s="142" t="s">
        <v>152</v>
      </c>
      <c r="AF1029" s="315"/>
      <c r="AH1029" s="318" t="s">
        <v>152</v>
      </c>
      <c r="AI1029" s="315" t="s">
        <v>3446</v>
      </c>
      <c r="AJ1029" s="315" t="s">
        <v>152</v>
      </c>
      <c r="AK1029" s="142" t="s">
        <v>11220</v>
      </c>
      <c r="AL1029" s="142" t="s">
        <v>1787</v>
      </c>
      <c r="AM1029" s="316" t="s">
        <v>11221</v>
      </c>
      <c r="AN1029" s="142" t="s">
        <v>152</v>
      </c>
      <c r="AO1029" s="315" t="s">
        <v>1469</v>
      </c>
      <c r="AP1029" s="315" t="s">
        <v>152</v>
      </c>
      <c r="AQ1029" s="316"/>
      <c r="AR1029" s="142" t="s">
        <v>152</v>
      </c>
      <c r="AS1029" s="315" t="s">
        <v>150</v>
      </c>
      <c r="AT1029" s="142" t="s">
        <v>152</v>
      </c>
      <c r="AU1029" s="316"/>
      <c r="AV1029" s="317" t="s">
        <v>152</v>
      </c>
      <c r="AW1029" s="142" t="s">
        <v>152</v>
      </c>
    </row>
    <row r="1030" spans="1:49" s="142" customFormat="1">
      <c r="A1030" s="142" t="s">
        <v>11222</v>
      </c>
      <c r="B1030" s="315" t="s">
        <v>11223</v>
      </c>
      <c r="C1030" s="142" t="s">
        <v>3444</v>
      </c>
      <c r="D1030" s="142" t="s">
        <v>3461</v>
      </c>
      <c r="E1030" s="315" t="s">
        <v>11224</v>
      </c>
      <c r="F1030" s="315" t="s">
        <v>1789</v>
      </c>
      <c r="G1030" s="142" t="s">
        <v>150</v>
      </c>
      <c r="H1030" s="316" t="s">
        <v>3445</v>
      </c>
      <c r="I1030" s="317">
        <v>11009</v>
      </c>
      <c r="J1030" s="317">
        <v>0</v>
      </c>
      <c r="K1030" s="317" t="s">
        <v>152</v>
      </c>
      <c r="L1030" s="315">
        <v>0</v>
      </c>
      <c r="M1030" s="315" t="s">
        <v>152</v>
      </c>
      <c r="N1030" s="315" t="s">
        <v>152</v>
      </c>
      <c r="O1030" s="315" t="s">
        <v>152</v>
      </c>
      <c r="P1030" s="315" t="s">
        <v>13199</v>
      </c>
      <c r="Q1030" s="315" t="s">
        <v>152</v>
      </c>
      <c r="R1030" s="315" t="s">
        <v>152</v>
      </c>
      <c r="S1030" s="315" t="s">
        <v>152</v>
      </c>
      <c r="T1030" s="315" t="s">
        <v>152</v>
      </c>
      <c r="U1030" s="315" t="s">
        <v>152</v>
      </c>
      <c r="V1030" s="315" t="s">
        <v>152</v>
      </c>
      <c r="W1030" s="142" t="s">
        <v>11225</v>
      </c>
      <c r="X1030" s="142" t="s">
        <v>6493</v>
      </c>
      <c r="Y1030" s="142" t="s">
        <v>152</v>
      </c>
      <c r="Z1030" s="142" t="s">
        <v>3446</v>
      </c>
      <c r="AA1030" s="315" t="s">
        <v>3447</v>
      </c>
      <c r="AB1030" s="142" t="s">
        <v>11226</v>
      </c>
      <c r="AC1030" s="142" t="s">
        <v>3446</v>
      </c>
      <c r="AD1030" s="142" t="s">
        <v>3446</v>
      </c>
      <c r="AE1030" s="142" t="s">
        <v>152</v>
      </c>
      <c r="AF1030" s="315"/>
      <c r="AH1030" s="318" t="s">
        <v>152</v>
      </c>
      <c r="AI1030" s="315" t="s">
        <v>3446</v>
      </c>
      <c r="AJ1030" s="315" t="s">
        <v>152</v>
      </c>
      <c r="AK1030" s="142" t="s">
        <v>11227</v>
      </c>
      <c r="AL1030" s="142" t="s">
        <v>1787</v>
      </c>
      <c r="AM1030" s="316" t="s">
        <v>11228</v>
      </c>
      <c r="AN1030" s="142" t="s">
        <v>152</v>
      </c>
      <c r="AO1030" s="315" t="s">
        <v>1469</v>
      </c>
      <c r="AP1030" s="315" t="s">
        <v>152</v>
      </c>
      <c r="AQ1030" s="316"/>
      <c r="AR1030" s="142" t="s">
        <v>152</v>
      </c>
      <c r="AS1030" s="315" t="s">
        <v>150</v>
      </c>
      <c r="AT1030" s="142" t="s">
        <v>152</v>
      </c>
      <c r="AU1030" s="316"/>
      <c r="AV1030" s="317" t="s">
        <v>152</v>
      </c>
      <c r="AW1030" s="142" t="s">
        <v>152</v>
      </c>
    </row>
    <row r="1031" spans="1:49" s="142" customFormat="1">
      <c r="A1031" s="142" t="s">
        <v>11229</v>
      </c>
      <c r="B1031" s="315" t="s">
        <v>11230</v>
      </c>
      <c r="C1031" s="142" t="s">
        <v>3444</v>
      </c>
      <c r="D1031" s="142" t="s">
        <v>3461</v>
      </c>
      <c r="E1031" s="315" t="s">
        <v>11231</v>
      </c>
      <c r="F1031" s="315" t="s">
        <v>1789</v>
      </c>
      <c r="G1031" s="142" t="s">
        <v>150</v>
      </c>
      <c r="H1031" s="316" t="s">
        <v>3445</v>
      </c>
      <c r="I1031" s="317">
        <v>9411</v>
      </c>
      <c r="J1031" s="317">
        <v>0</v>
      </c>
      <c r="K1031" s="317" t="s">
        <v>152</v>
      </c>
      <c r="L1031" s="315">
        <v>0</v>
      </c>
      <c r="M1031" s="315" t="s">
        <v>152</v>
      </c>
      <c r="N1031" s="315" t="s">
        <v>152</v>
      </c>
      <c r="O1031" s="315" t="s">
        <v>152</v>
      </c>
      <c r="P1031" s="315" t="s">
        <v>13200</v>
      </c>
      <c r="Q1031" s="315" t="s">
        <v>152</v>
      </c>
      <c r="R1031" s="315" t="s">
        <v>152</v>
      </c>
      <c r="S1031" s="315" t="s">
        <v>152</v>
      </c>
      <c r="T1031" s="315" t="s">
        <v>152</v>
      </c>
      <c r="U1031" s="315" t="s">
        <v>152</v>
      </c>
      <c r="V1031" s="315" t="s">
        <v>152</v>
      </c>
      <c r="W1031" s="142" t="s">
        <v>11232</v>
      </c>
      <c r="X1031" s="142" t="s">
        <v>6493</v>
      </c>
      <c r="Y1031" s="142" t="s">
        <v>152</v>
      </c>
      <c r="Z1031" s="142" t="s">
        <v>3446</v>
      </c>
      <c r="AA1031" s="315" t="s">
        <v>3447</v>
      </c>
      <c r="AB1031" s="142" t="s">
        <v>11233</v>
      </c>
      <c r="AC1031" s="142" t="s">
        <v>3446</v>
      </c>
      <c r="AD1031" s="142" t="s">
        <v>3446</v>
      </c>
      <c r="AE1031" s="142" t="s">
        <v>152</v>
      </c>
      <c r="AF1031" s="315"/>
      <c r="AH1031" s="318" t="s">
        <v>152</v>
      </c>
      <c r="AI1031" s="315" t="s">
        <v>3446</v>
      </c>
      <c r="AJ1031" s="315" t="s">
        <v>152</v>
      </c>
      <c r="AK1031" s="142" t="s">
        <v>11234</v>
      </c>
      <c r="AL1031" s="142" t="s">
        <v>1787</v>
      </c>
      <c r="AM1031" s="316" t="s">
        <v>11235</v>
      </c>
      <c r="AN1031" s="142" t="s">
        <v>152</v>
      </c>
      <c r="AO1031" s="315" t="s">
        <v>1469</v>
      </c>
      <c r="AP1031" s="315" t="s">
        <v>152</v>
      </c>
      <c r="AQ1031" s="316"/>
      <c r="AR1031" s="142" t="s">
        <v>152</v>
      </c>
      <c r="AS1031" s="315" t="s">
        <v>150</v>
      </c>
      <c r="AT1031" s="142" t="s">
        <v>152</v>
      </c>
      <c r="AU1031" s="316"/>
      <c r="AV1031" s="317" t="s">
        <v>152</v>
      </c>
      <c r="AW1031" s="142" t="s">
        <v>152</v>
      </c>
    </row>
    <row r="1032" spans="1:49" s="142" customFormat="1">
      <c r="A1032" s="142" t="s">
        <v>10838</v>
      </c>
      <c r="B1032" s="315" t="s">
        <v>10839</v>
      </c>
      <c r="C1032" s="142" t="s">
        <v>3444</v>
      </c>
      <c r="D1032" s="142" t="s">
        <v>3461</v>
      </c>
      <c r="E1032" s="315" t="s">
        <v>10840</v>
      </c>
      <c r="F1032" s="315" t="s">
        <v>1789</v>
      </c>
      <c r="G1032" s="142" t="s">
        <v>150</v>
      </c>
      <c r="H1032" s="316" t="s">
        <v>3445</v>
      </c>
      <c r="I1032" s="317">
        <v>12287</v>
      </c>
      <c r="J1032" s="317">
        <v>0</v>
      </c>
      <c r="K1032" s="317" t="s">
        <v>152</v>
      </c>
      <c r="L1032" s="315">
        <v>0</v>
      </c>
      <c r="M1032" s="315" t="s">
        <v>152</v>
      </c>
      <c r="N1032" s="315" t="s">
        <v>152</v>
      </c>
      <c r="O1032" s="315" t="s">
        <v>152</v>
      </c>
      <c r="P1032" s="315" t="s">
        <v>13061</v>
      </c>
      <c r="Q1032" s="315" t="s">
        <v>152</v>
      </c>
      <c r="R1032" s="315" t="s">
        <v>152</v>
      </c>
      <c r="S1032" s="315" t="s">
        <v>152</v>
      </c>
      <c r="T1032" s="315" t="s">
        <v>152</v>
      </c>
      <c r="U1032" s="315" t="s">
        <v>152</v>
      </c>
      <c r="V1032" s="315" t="s">
        <v>152</v>
      </c>
      <c r="W1032" s="142" t="s">
        <v>10841</v>
      </c>
      <c r="X1032" s="142" t="s">
        <v>6493</v>
      </c>
      <c r="Y1032" s="142" t="s">
        <v>152</v>
      </c>
      <c r="Z1032" s="142" t="s">
        <v>3446</v>
      </c>
      <c r="AA1032" s="315" t="s">
        <v>3447</v>
      </c>
      <c r="AB1032" s="142" t="s">
        <v>10842</v>
      </c>
      <c r="AC1032" s="142" t="s">
        <v>3446</v>
      </c>
      <c r="AD1032" s="142" t="s">
        <v>3446</v>
      </c>
      <c r="AE1032" s="142" t="s">
        <v>152</v>
      </c>
      <c r="AF1032" s="315"/>
      <c r="AH1032" s="318" t="s">
        <v>152</v>
      </c>
      <c r="AI1032" s="315" t="s">
        <v>3446</v>
      </c>
      <c r="AJ1032" s="315" t="s">
        <v>152</v>
      </c>
      <c r="AK1032" s="142" t="s">
        <v>10843</v>
      </c>
      <c r="AL1032" s="142" t="s">
        <v>1787</v>
      </c>
      <c r="AM1032" s="316" t="s">
        <v>10844</v>
      </c>
      <c r="AN1032" s="142" t="s">
        <v>152</v>
      </c>
      <c r="AO1032" s="315" t="s">
        <v>1469</v>
      </c>
      <c r="AP1032" s="315" t="s">
        <v>152</v>
      </c>
      <c r="AQ1032" s="316"/>
      <c r="AR1032" s="142" t="s">
        <v>152</v>
      </c>
      <c r="AS1032" s="315" t="s">
        <v>150</v>
      </c>
      <c r="AT1032" s="142" t="s">
        <v>152</v>
      </c>
      <c r="AU1032" s="316"/>
      <c r="AV1032" s="317" t="s">
        <v>152</v>
      </c>
      <c r="AW1032" s="142" t="s">
        <v>152</v>
      </c>
    </row>
    <row r="1033" spans="1:49" s="142" customFormat="1">
      <c r="A1033" s="142" t="s">
        <v>11242</v>
      </c>
      <c r="B1033" s="315" t="s">
        <v>11243</v>
      </c>
      <c r="C1033" s="142" t="s">
        <v>3444</v>
      </c>
      <c r="D1033" s="142" t="s">
        <v>3461</v>
      </c>
      <c r="E1033" s="315" t="s">
        <v>11244</v>
      </c>
      <c r="F1033" s="315" t="s">
        <v>1789</v>
      </c>
      <c r="G1033" s="142" t="s">
        <v>150</v>
      </c>
      <c r="H1033" s="316" t="s">
        <v>3445</v>
      </c>
      <c r="I1033" s="317">
        <v>24111</v>
      </c>
      <c r="J1033" s="317">
        <v>0</v>
      </c>
      <c r="K1033" s="317" t="s">
        <v>152</v>
      </c>
      <c r="L1033" s="315">
        <v>0</v>
      </c>
      <c r="M1033" s="315" t="s">
        <v>152</v>
      </c>
      <c r="N1033" s="315" t="s">
        <v>152</v>
      </c>
      <c r="O1033" s="315" t="s">
        <v>152</v>
      </c>
      <c r="P1033" s="315" t="s">
        <v>13202</v>
      </c>
      <c r="Q1033" s="315" t="s">
        <v>152</v>
      </c>
      <c r="R1033" s="315" t="s">
        <v>152</v>
      </c>
      <c r="S1033" s="315" t="s">
        <v>152</v>
      </c>
      <c r="T1033" s="315" t="s">
        <v>152</v>
      </c>
      <c r="U1033" s="315" t="s">
        <v>152</v>
      </c>
      <c r="V1033" s="315" t="s">
        <v>152</v>
      </c>
      <c r="W1033" s="142" t="s">
        <v>11245</v>
      </c>
      <c r="X1033" s="142" t="s">
        <v>6493</v>
      </c>
      <c r="Y1033" s="142" t="s">
        <v>152</v>
      </c>
      <c r="Z1033" s="142" t="s">
        <v>3446</v>
      </c>
      <c r="AA1033" s="315" t="s">
        <v>3447</v>
      </c>
      <c r="AB1033" s="142" t="s">
        <v>11246</v>
      </c>
      <c r="AC1033" s="142" t="s">
        <v>3446</v>
      </c>
      <c r="AD1033" s="142" t="s">
        <v>3446</v>
      </c>
      <c r="AE1033" s="142" t="s">
        <v>152</v>
      </c>
      <c r="AF1033" s="315"/>
      <c r="AH1033" s="318" t="s">
        <v>152</v>
      </c>
      <c r="AI1033" s="315" t="s">
        <v>3446</v>
      </c>
      <c r="AJ1033" s="315" t="s">
        <v>152</v>
      </c>
      <c r="AK1033" s="142" t="s">
        <v>11247</v>
      </c>
      <c r="AL1033" s="142" t="s">
        <v>1787</v>
      </c>
      <c r="AM1033" s="316" t="s">
        <v>11248</v>
      </c>
      <c r="AN1033" s="142" t="s">
        <v>152</v>
      </c>
      <c r="AO1033" s="315" t="s">
        <v>1469</v>
      </c>
      <c r="AP1033" s="315" t="s">
        <v>152</v>
      </c>
      <c r="AQ1033" s="316"/>
      <c r="AR1033" s="142" t="s">
        <v>152</v>
      </c>
      <c r="AS1033" s="315" t="s">
        <v>150</v>
      </c>
      <c r="AT1033" s="142" t="s">
        <v>152</v>
      </c>
      <c r="AU1033" s="316"/>
      <c r="AV1033" s="317" t="s">
        <v>152</v>
      </c>
      <c r="AW1033" s="142" t="s">
        <v>152</v>
      </c>
    </row>
    <row r="1034" spans="1:49" s="142" customFormat="1">
      <c r="A1034" s="142" t="s">
        <v>10589</v>
      </c>
      <c r="B1034" s="315" t="s">
        <v>10590</v>
      </c>
      <c r="C1034" s="142" t="s">
        <v>3444</v>
      </c>
      <c r="D1034" s="142" t="s">
        <v>3461</v>
      </c>
      <c r="E1034" s="315" t="s">
        <v>10591</v>
      </c>
      <c r="F1034" s="315" t="s">
        <v>1789</v>
      </c>
      <c r="G1034" s="142" t="s">
        <v>150</v>
      </c>
      <c r="H1034" s="316" t="s">
        <v>3445</v>
      </c>
      <c r="I1034" s="317">
        <v>29885</v>
      </c>
      <c r="J1034" s="317">
        <v>0</v>
      </c>
      <c r="K1034" s="317" t="s">
        <v>152</v>
      </c>
      <c r="L1034" s="315">
        <v>0</v>
      </c>
      <c r="M1034" s="315" t="s">
        <v>152</v>
      </c>
      <c r="N1034" s="315" t="s">
        <v>152</v>
      </c>
      <c r="O1034" s="315" t="s">
        <v>152</v>
      </c>
      <c r="P1034" s="315" t="s">
        <v>13022</v>
      </c>
      <c r="Q1034" s="315" t="s">
        <v>152</v>
      </c>
      <c r="R1034" s="315" t="s">
        <v>152</v>
      </c>
      <c r="S1034" s="315" t="s">
        <v>152</v>
      </c>
      <c r="T1034" s="315" t="s">
        <v>152</v>
      </c>
      <c r="U1034" s="315" t="s">
        <v>152</v>
      </c>
      <c r="V1034" s="315" t="s">
        <v>152</v>
      </c>
      <c r="W1034" s="142" t="s">
        <v>10592</v>
      </c>
      <c r="X1034" s="142" t="s">
        <v>6493</v>
      </c>
      <c r="Y1034" s="142" t="s">
        <v>152</v>
      </c>
      <c r="Z1034" s="142" t="s">
        <v>3446</v>
      </c>
      <c r="AA1034" s="315" t="s">
        <v>3447</v>
      </c>
      <c r="AB1034" s="142" t="s">
        <v>10593</v>
      </c>
      <c r="AC1034" s="142" t="s">
        <v>3446</v>
      </c>
      <c r="AD1034" s="142" t="s">
        <v>3446</v>
      </c>
      <c r="AE1034" s="142" t="s">
        <v>152</v>
      </c>
      <c r="AF1034" s="315"/>
      <c r="AH1034" s="318" t="s">
        <v>152</v>
      </c>
      <c r="AI1034" s="315" t="s">
        <v>3446</v>
      </c>
      <c r="AJ1034" s="315" t="s">
        <v>152</v>
      </c>
      <c r="AK1034" s="142" t="s">
        <v>10594</v>
      </c>
      <c r="AL1034" s="142" t="s">
        <v>1787</v>
      </c>
      <c r="AM1034" s="316" t="s">
        <v>10595</v>
      </c>
      <c r="AN1034" s="142" t="s">
        <v>152</v>
      </c>
      <c r="AO1034" s="315" t="s">
        <v>1469</v>
      </c>
      <c r="AP1034" s="315" t="s">
        <v>152</v>
      </c>
      <c r="AQ1034" s="316"/>
      <c r="AR1034" s="142" t="s">
        <v>152</v>
      </c>
      <c r="AS1034" s="315" t="s">
        <v>150</v>
      </c>
      <c r="AT1034" s="142" t="s">
        <v>152</v>
      </c>
      <c r="AU1034" s="316"/>
      <c r="AV1034" s="317" t="s">
        <v>152</v>
      </c>
      <c r="AW1034" s="142" t="s">
        <v>152</v>
      </c>
    </row>
    <row r="1035" spans="1:49" s="142" customFormat="1">
      <c r="A1035" s="142" t="s">
        <v>12307</v>
      </c>
      <c r="B1035" s="315" t="s">
        <v>12219</v>
      </c>
      <c r="C1035" s="142" t="s">
        <v>3444</v>
      </c>
      <c r="D1035" s="142" t="s">
        <v>3475</v>
      </c>
      <c r="E1035" s="315" t="s">
        <v>14013</v>
      </c>
      <c r="F1035" s="315" t="s">
        <v>1789</v>
      </c>
      <c r="G1035" s="142" t="s">
        <v>1788</v>
      </c>
      <c r="H1035" s="316" t="s">
        <v>3445</v>
      </c>
      <c r="I1035" s="317">
        <v>26003</v>
      </c>
      <c r="J1035" s="317">
        <v>0</v>
      </c>
      <c r="K1035" s="317" t="s">
        <v>152</v>
      </c>
      <c r="L1035" s="315">
        <v>13</v>
      </c>
      <c r="M1035" s="315" t="s">
        <v>152</v>
      </c>
      <c r="N1035" s="315" t="s">
        <v>152</v>
      </c>
      <c r="O1035" s="315" t="s">
        <v>152</v>
      </c>
      <c r="P1035" s="315" t="s">
        <v>12308</v>
      </c>
      <c r="Q1035" s="315" t="s">
        <v>152</v>
      </c>
      <c r="R1035" s="315" t="s">
        <v>152</v>
      </c>
      <c r="S1035" s="315" t="s">
        <v>152</v>
      </c>
      <c r="T1035" s="315" t="s">
        <v>152</v>
      </c>
      <c r="U1035" s="315" t="s">
        <v>152</v>
      </c>
      <c r="V1035" s="315" t="s">
        <v>152</v>
      </c>
      <c r="W1035" s="142" t="s">
        <v>14014</v>
      </c>
      <c r="X1035" s="142" t="s">
        <v>6492</v>
      </c>
      <c r="Y1035" s="142" t="s">
        <v>152</v>
      </c>
      <c r="Z1035" s="142" t="s">
        <v>3446</v>
      </c>
      <c r="AA1035" s="315" t="s">
        <v>3447</v>
      </c>
      <c r="AB1035" s="142" t="s">
        <v>14015</v>
      </c>
      <c r="AC1035" s="142" t="s">
        <v>3446</v>
      </c>
      <c r="AD1035" s="142" t="s">
        <v>3446</v>
      </c>
      <c r="AE1035" s="142" t="s">
        <v>152</v>
      </c>
      <c r="AF1035" s="315"/>
      <c r="AH1035" s="318" t="s">
        <v>152</v>
      </c>
      <c r="AI1035" s="315" t="s">
        <v>3446</v>
      </c>
      <c r="AJ1035" s="315" t="s">
        <v>152</v>
      </c>
      <c r="AK1035" s="142" t="s">
        <v>152</v>
      </c>
      <c r="AL1035" s="142" t="s">
        <v>152</v>
      </c>
      <c r="AM1035" s="316" t="s">
        <v>152</v>
      </c>
      <c r="AN1035" s="142" t="s">
        <v>152</v>
      </c>
      <c r="AO1035" s="315" t="s">
        <v>1469</v>
      </c>
      <c r="AP1035" s="315" t="s">
        <v>152</v>
      </c>
      <c r="AQ1035" s="316"/>
      <c r="AR1035" s="142" t="s">
        <v>152</v>
      </c>
      <c r="AS1035" s="315" t="s">
        <v>150</v>
      </c>
      <c r="AT1035" s="142" t="s">
        <v>152</v>
      </c>
      <c r="AU1035" s="316"/>
      <c r="AV1035" s="317" t="s">
        <v>152</v>
      </c>
      <c r="AW1035" s="142" t="s">
        <v>152</v>
      </c>
    </row>
    <row r="1036" spans="1:49" s="142" customFormat="1">
      <c r="A1036" s="142" t="s">
        <v>9454</v>
      </c>
      <c r="B1036" s="315" t="s">
        <v>9455</v>
      </c>
      <c r="C1036" s="142" t="s">
        <v>3444</v>
      </c>
      <c r="D1036" s="142" t="s">
        <v>5350</v>
      </c>
      <c r="E1036" s="315" t="s">
        <v>9456</v>
      </c>
      <c r="F1036" s="315" t="s">
        <v>1789</v>
      </c>
      <c r="G1036" s="142" t="s">
        <v>150</v>
      </c>
      <c r="H1036" s="316" t="s">
        <v>3445</v>
      </c>
      <c r="I1036" s="317">
        <v>34909</v>
      </c>
      <c r="J1036" s="317">
        <v>0</v>
      </c>
      <c r="K1036" s="317" t="s">
        <v>152</v>
      </c>
      <c r="L1036" s="315">
        <v>0</v>
      </c>
      <c r="M1036" s="315" t="s">
        <v>152</v>
      </c>
      <c r="N1036" s="315" t="s">
        <v>152</v>
      </c>
      <c r="O1036" s="315" t="s">
        <v>152</v>
      </c>
      <c r="P1036" s="315" t="s">
        <v>12673</v>
      </c>
      <c r="Q1036" s="315" t="s">
        <v>152</v>
      </c>
      <c r="R1036" s="315" t="s">
        <v>152</v>
      </c>
      <c r="S1036" s="315" t="s">
        <v>152</v>
      </c>
      <c r="T1036" s="315" t="s">
        <v>152</v>
      </c>
      <c r="U1036" s="315" t="s">
        <v>152</v>
      </c>
      <c r="V1036" s="315" t="s">
        <v>152</v>
      </c>
      <c r="W1036" s="142" t="s">
        <v>9457</v>
      </c>
      <c r="X1036" s="142" t="s">
        <v>6492</v>
      </c>
      <c r="Y1036" s="142" t="s">
        <v>152</v>
      </c>
      <c r="Z1036" s="142" t="s">
        <v>3446</v>
      </c>
      <c r="AA1036" s="315" t="s">
        <v>3447</v>
      </c>
      <c r="AB1036" s="142" t="s">
        <v>9458</v>
      </c>
      <c r="AC1036" s="142" t="s">
        <v>3446</v>
      </c>
      <c r="AD1036" s="142" t="s">
        <v>3446</v>
      </c>
      <c r="AE1036" s="142" t="s">
        <v>152</v>
      </c>
      <c r="AF1036" s="315"/>
      <c r="AH1036" s="318" t="s">
        <v>152</v>
      </c>
      <c r="AI1036" s="315" t="s">
        <v>3446</v>
      </c>
      <c r="AJ1036" s="315" t="s">
        <v>152</v>
      </c>
      <c r="AK1036" s="142" t="s">
        <v>9459</v>
      </c>
      <c r="AL1036" s="142" t="s">
        <v>1787</v>
      </c>
      <c r="AM1036" s="316" t="s">
        <v>9460</v>
      </c>
      <c r="AN1036" s="142" t="s">
        <v>152</v>
      </c>
      <c r="AO1036" s="315" t="s">
        <v>1469</v>
      </c>
      <c r="AP1036" s="315" t="s">
        <v>152</v>
      </c>
      <c r="AQ1036" s="316"/>
      <c r="AR1036" s="142" t="s">
        <v>152</v>
      </c>
      <c r="AS1036" s="315" t="s">
        <v>150</v>
      </c>
      <c r="AT1036" s="142" t="s">
        <v>152</v>
      </c>
      <c r="AU1036" s="316"/>
      <c r="AV1036" s="317" t="s">
        <v>152</v>
      </c>
      <c r="AW1036" s="142" t="s">
        <v>152</v>
      </c>
    </row>
    <row r="1037" spans="1:49" s="142" customFormat="1">
      <c r="A1037" s="142" t="s">
        <v>9475</v>
      </c>
      <c r="B1037" s="315" t="s">
        <v>9476</v>
      </c>
      <c r="C1037" s="142" t="s">
        <v>3444</v>
      </c>
      <c r="D1037" s="142" t="s">
        <v>5350</v>
      </c>
      <c r="E1037" s="315" t="s">
        <v>9477</v>
      </c>
      <c r="F1037" s="315" t="s">
        <v>1789</v>
      </c>
      <c r="G1037" s="142" t="s">
        <v>150</v>
      </c>
      <c r="H1037" s="316" t="s">
        <v>3445</v>
      </c>
      <c r="I1037" s="317">
        <v>29949</v>
      </c>
      <c r="J1037" s="317">
        <v>0</v>
      </c>
      <c r="K1037" s="317" t="s">
        <v>152</v>
      </c>
      <c r="L1037" s="315">
        <v>0</v>
      </c>
      <c r="M1037" s="315" t="s">
        <v>152</v>
      </c>
      <c r="N1037" s="315" t="s">
        <v>152</v>
      </c>
      <c r="O1037" s="315" t="s">
        <v>152</v>
      </c>
      <c r="P1037" s="315" t="s">
        <v>12676</v>
      </c>
      <c r="Q1037" s="315" t="s">
        <v>152</v>
      </c>
      <c r="R1037" s="315" t="s">
        <v>152</v>
      </c>
      <c r="S1037" s="315" t="s">
        <v>152</v>
      </c>
      <c r="T1037" s="315" t="s">
        <v>152</v>
      </c>
      <c r="U1037" s="315" t="s">
        <v>152</v>
      </c>
      <c r="V1037" s="315" t="s">
        <v>152</v>
      </c>
      <c r="W1037" s="142" t="s">
        <v>9478</v>
      </c>
      <c r="X1037" s="142" t="s">
        <v>6492</v>
      </c>
      <c r="Y1037" s="142" t="s">
        <v>152</v>
      </c>
      <c r="Z1037" s="142" t="s">
        <v>3446</v>
      </c>
      <c r="AA1037" s="315" t="s">
        <v>3447</v>
      </c>
      <c r="AB1037" s="142" t="s">
        <v>9479</v>
      </c>
      <c r="AC1037" s="142" t="s">
        <v>3446</v>
      </c>
      <c r="AD1037" s="142" t="s">
        <v>3446</v>
      </c>
      <c r="AE1037" s="142" t="s">
        <v>152</v>
      </c>
      <c r="AF1037" s="315"/>
      <c r="AH1037" s="318" t="s">
        <v>152</v>
      </c>
      <c r="AI1037" s="315" t="s">
        <v>3446</v>
      </c>
      <c r="AJ1037" s="315" t="s">
        <v>152</v>
      </c>
      <c r="AK1037" s="142" t="s">
        <v>9473</v>
      </c>
      <c r="AL1037" s="142" t="s">
        <v>1787</v>
      </c>
      <c r="AM1037" s="316" t="s">
        <v>9480</v>
      </c>
      <c r="AN1037" s="142" t="s">
        <v>152</v>
      </c>
      <c r="AO1037" s="315" t="s">
        <v>1469</v>
      </c>
      <c r="AP1037" s="315" t="s">
        <v>152</v>
      </c>
      <c r="AQ1037" s="316"/>
      <c r="AR1037" s="142" t="s">
        <v>152</v>
      </c>
      <c r="AS1037" s="315" t="s">
        <v>150</v>
      </c>
      <c r="AT1037" s="142" t="s">
        <v>152</v>
      </c>
      <c r="AU1037" s="316"/>
      <c r="AV1037" s="317" t="s">
        <v>152</v>
      </c>
      <c r="AW1037" s="142" t="s">
        <v>152</v>
      </c>
    </row>
    <row r="1038" spans="1:49" s="142" customFormat="1">
      <c r="A1038" s="142" t="s">
        <v>9481</v>
      </c>
      <c r="B1038" s="315" t="s">
        <v>9482</v>
      </c>
      <c r="C1038" s="142" t="s">
        <v>3444</v>
      </c>
      <c r="D1038" s="142" t="s">
        <v>5350</v>
      </c>
      <c r="E1038" s="315" t="s">
        <v>9483</v>
      </c>
      <c r="F1038" s="315" t="s">
        <v>1789</v>
      </c>
      <c r="G1038" s="142" t="s">
        <v>150</v>
      </c>
      <c r="H1038" s="316" t="s">
        <v>3445</v>
      </c>
      <c r="I1038" s="317">
        <v>34930</v>
      </c>
      <c r="J1038" s="317">
        <v>0</v>
      </c>
      <c r="K1038" s="317" t="s">
        <v>152</v>
      </c>
      <c r="L1038" s="315">
        <v>0</v>
      </c>
      <c r="M1038" s="315" t="s">
        <v>152</v>
      </c>
      <c r="N1038" s="315" t="s">
        <v>152</v>
      </c>
      <c r="O1038" s="315" t="s">
        <v>152</v>
      </c>
      <c r="P1038" s="315" t="s">
        <v>12677</v>
      </c>
      <c r="Q1038" s="315" t="s">
        <v>152</v>
      </c>
      <c r="R1038" s="315" t="s">
        <v>152</v>
      </c>
      <c r="S1038" s="315" t="s">
        <v>152</v>
      </c>
      <c r="T1038" s="315" t="s">
        <v>152</v>
      </c>
      <c r="U1038" s="315" t="s">
        <v>152</v>
      </c>
      <c r="V1038" s="315" t="s">
        <v>152</v>
      </c>
      <c r="W1038" s="142" t="s">
        <v>9484</v>
      </c>
      <c r="X1038" s="142" t="s">
        <v>6492</v>
      </c>
      <c r="Y1038" s="142" t="s">
        <v>152</v>
      </c>
      <c r="Z1038" s="142" t="s">
        <v>3446</v>
      </c>
      <c r="AA1038" s="315" t="s">
        <v>3447</v>
      </c>
      <c r="AB1038" s="142" t="s">
        <v>9485</v>
      </c>
      <c r="AC1038" s="142" t="s">
        <v>3446</v>
      </c>
      <c r="AD1038" s="142" t="s">
        <v>3446</v>
      </c>
      <c r="AE1038" s="142" t="s">
        <v>152</v>
      </c>
      <c r="AF1038" s="315"/>
      <c r="AH1038" s="318" t="s">
        <v>152</v>
      </c>
      <c r="AI1038" s="315" t="s">
        <v>3446</v>
      </c>
      <c r="AJ1038" s="315" t="s">
        <v>152</v>
      </c>
      <c r="AK1038" s="142" t="s">
        <v>9486</v>
      </c>
      <c r="AL1038" s="142" t="s">
        <v>1787</v>
      </c>
      <c r="AM1038" s="316" t="s">
        <v>9487</v>
      </c>
      <c r="AN1038" s="142" t="s">
        <v>152</v>
      </c>
      <c r="AO1038" s="315" t="s">
        <v>1469</v>
      </c>
      <c r="AP1038" s="315" t="s">
        <v>152</v>
      </c>
      <c r="AQ1038" s="316"/>
      <c r="AR1038" s="142" t="s">
        <v>152</v>
      </c>
      <c r="AS1038" s="315" t="s">
        <v>150</v>
      </c>
      <c r="AT1038" s="142" t="s">
        <v>152</v>
      </c>
      <c r="AU1038" s="316"/>
      <c r="AV1038" s="317" t="s">
        <v>152</v>
      </c>
      <c r="AW1038" s="142" t="s">
        <v>152</v>
      </c>
    </row>
    <row r="1039" spans="1:49" s="142" customFormat="1">
      <c r="A1039" s="142" t="s">
        <v>9468</v>
      </c>
      <c r="B1039" s="315" t="s">
        <v>9469</v>
      </c>
      <c r="C1039" s="142" t="s">
        <v>3444</v>
      </c>
      <c r="D1039" s="142" t="s">
        <v>5350</v>
      </c>
      <c r="E1039" s="315" t="s">
        <v>9470</v>
      </c>
      <c r="F1039" s="315" t="s">
        <v>1789</v>
      </c>
      <c r="G1039" s="142" t="s">
        <v>150</v>
      </c>
      <c r="H1039" s="316" t="s">
        <v>3445</v>
      </c>
      <c r="I1039" s="317">
        <v>23090</v>
      </c>
      <c r="J1039" s="317">
        <v>0</v>
      </c>
      <c r="K1039" s="317" t="s">
        <v>152</v>
      </c>
      <c r="L1039" s="315">
        <v>0</v>
      </c>
      <c r="M1039" s="315" t="s">
        <v>152</v>
      </c>
      <c r="N1039" s="315" t="s">
        <v>152</v>
      </c>
      <c r="O1039" s="315" t="s">
        <v>152</v>
      </c>
      <c r="P1039" s="315" t="s">
        <v>12675</v>
      </c>
      <c r="Q1039" s="315" t="s">
        <v>152</v>
      </c>
      <c r="R1039" s="315" t="s">
        <v>152</v>
      </c>
      <c r="S1039" s="315" t="s">
        <v>152</v>
      </c>
      <c r="T1039" s="315" t="s">
        <v>152</v>
      </c>
      <c r="U1039" s="315" t="s">
        <v>152</v>
      </c>
      <c r="V1039" s="315" t="s">
        <v>152</v>
      </c>
      <c r="W1039" s="142" t="s">
        <v>9471</v>
      </c>
      <c r="X1039" s="142" t="s">
        <v>6492</v>
      </c>
      <c r="Y1039" s="142" t="s">
        <v>152</v>
      </c>
      <c r="Z1039" s="142" t="s">
        <v>3446</v>
      </c>
      <c r="AA1039" s="315" t="s">
        <v>3447</v>
      </c>
      <c r="AB1039" s="142" t="s">
        <v>9472</v>
      </c>
      <c r="AC1039" s="142" t="s">
        <v>3446</v>
      </c>
      <c r="AD1039" s="142" t="s">
        <v>3446</v>
      </c>
      <c r="AE1039" s="142" t="s">
        <v>152</v>
      </c>
      <c r="AF1039" s="315"/>
      <c r="AH1039" s="318" t="s">
        <v>152</v>
      </c>
      <c r="AI1039" s="315" t="s">
        <v>3446</v>
      </c>
      <c r="AJ1039" s="315" t="s">
        <v>152</v>
      </c>
      <c r="AK1039" s="142" t="s">
        <v>9473</v>
      </c>
      <c r="AL1039" s="142" t="s">
        <v>1787</v>
      </c>
      <c r="AM1039" s="316" t="s">
        <v>9474</v>
      </c>
      <c r="AN1039" s="142" t="s">
        <v>152</v>
      </c>
      <c r="AO1039" s="315" t="s">
        <v>1469</v>
      </c>
      <c r="AP1039" s="315" t="s">
        <v>152</v>
      </c>
      <c r="AQ1039" s="316"/>
      <c r="AR1039" s="142" t="s">
        <v>152</v>
      </c>
      <c r="AS1039" s="315" t="s">
        <v>150</v>
      </c>
      <c r="AT1039" s="142" t="s">
        <v>152</v>
      </c>
      <c r="AU1039" s="316"/>
      <c r="AV1039" s="317" t="s">
        <v>152</v>
      </c>
      <c r="AW1039" s="142" t="s">
        <v>152</v>
      </c>
    </row>
    <row r="1040" spans="1:49" s="142" customFormat="1">
      <c r="A1040" s="142" t="s">
        <v>11356</v>
      </c>
      <c r="B1040" s="315" t="s">
        <v>11357</v>
      </c>
      <c r="C1040" s="142" t="s">
        <v>3444</v>
      </c>
      <c r="D1040" s="142" t="s">
        <v>11358</v>
      </c>
      <c r="E1040" s="315" t="s">
        <v>11359</v>
      </c>
      <c r="F1040" s="315" t="s">
        <v>1789</v>
      </c>
      <c r="G1040" s="142" t="s">
        <v>150</v>
      </c>
      <c r="H1040" s="316" t="s">
        <v>3445</v>
      </c>
      <c r="I1040" s="317">
        <v>7670</v>
      </c>
      <c r="J1040" s="317">
        <v>0</v>
      </c>
      <c r="K1040" s="317" t="s">
        <v>152</v>
      </c>
      <c r="L1040" s="315">
        <v>0</v>
      </c>
      <c r="M1040" s="315" t="s">
        <v>152</v>
      </c>
      <c r="N1040" s="315" t="s">
        <v>152</v>
      </c>
      <c r="O1040" s="315" t="s">
        <v>152</v>
      </c>
      <c r="P1040" s="315" t="s">
        <v>13221</v>
      </c>
      <c r="Q1040" s="315" t="s">
        <v>152</v>
      </c>
      <c r="R1040" s="315" t="s">
        <v>152</v>
      </c>
      <c r="S1040" s="315" t="s">
        <v>152</v>
      </c>
      <c r="T1040" s="315" t="s">
        <v>152</v>
      </c>
      <c r="U1040" s="315" t="s">
        <v>152</v>
      </c>
      <c r="V1040" s="315" t="s">
        <v>152</v>
      </c>
      <c r="W1040" s="142" t="s">
        <v>11360</v>
      </c>
      <c r="X1040" s="142" t="s">
        <v>6492</v>
      </c>
      <c r="Y1040" s="142" t="s">
        <v>152</v>
      </c>
      <c r="Z1040" s="142" t="s">
        <v>3446</v>
      </c>
      <c r="AA1040" s="315" t="s">
        <v>3447</v>
      </c>
      <c r="AB1040" s="142" t="s">
        <v>11361</v>
      </c>
      <c r="AC1040" s="142" t="s">
        <v>3446</v>
      </c>
      <c r="AD1040" s="142" t="s">
        <v>3446</v>
      </c>
      <c r="AE1040" s="142" t="s">
        <v>152</v>
      </c>
      <c r="AF1040" s="315"/>
      <c r="AH1040" s="318" t="s">
        <v>152</v>
      </c>
      <c r="AI1040" s="315" t="s">
        <v>3446</v>
      </c>
      <c r="AJ1040" s="315" t="s">
        <v>152</v>
      </c>
      <c r="AK1040" s="142" t="s">
        <v>11362</v>
      </c>
      <c r="AL1040" s="142" t="s">
        <v>1787</v>
      </c>
      <c r="AM1040" s="316" t="s">
        <v>11363</v>
      </c>
      <c r="AN1040" s="142" t="s">
        <v>152</v>
      </c>
      <c r="AO1040" s="315" t="s">
        <v>1469</v>
      </c>
      <c r="AP1040" s="315" t="s">
        <v>152</v>
      </c>
      <c r="AQ1040" s="316"/>
      <c r="AR1040" s="142" t="s">
        <v>152</v>
      </c>
      <c r="AS1040" s="315" t="s">
        <v>150</v>
      </c>
      <c r="AT1040" s="142" t="s">
        <v>152</v>
      </c>
      <c r="AU1040" s="316"/>
      <c r="AV1040" s="317" t="s">
        <v>152</v>
      </c>
      <c r="AW1040" s="142" t="s">
        <v>152</v>
      </c>
    </row>
    <row r="1041" spans="1:49" s="142" customFormat="1">
      <c r="A1041" s="142" t="s">
        <v>11371</v>
      </c>
      <c r="B1041" s="315" t="s">
        <v>11372</v>
      </c>
      <c r="C1041" s="142" t="s">
        <v>3444</v>
      </c>
      <c r="D1041" s="142" t="s">
        <v>11358</v>
      </c>
      <c r="E1041" s="315" t="s">
        <v>11373</v>
      </c>
      <c r="F1041" s="315" t="s">
        <v>1789</v>
      </c>
      <c r="G1041" s="142" t="s">
        <v>150</v>
      </c>
      <c r="H1041" s="316" t="s">
        <v>3445</v>
      </c>
      <c r="I1041" s="317">
        <v>4815</v>
      </c>
      <c r="J1041" s="317">
        <v>0</v>
      </c>
      <c r="K1041" s="317" t="s">
        <v>152</v>
      </c>
      <c r="L1041" s="315">
        <v>0</v>
      </c>
      <c r="M1041" s="315" t="s">
        <v>152</v>
      </c>
      <c r="N1041" s="315" t="s">
        <v>152</v>
      </c>
      <c r="O1041" s="315" t="s">
        <v>152</v>
      </c>
      <c r="P1041" s="315" t="s">
        <v>13223</v>
      </c>
      <c r="Q1041" s="315" t="s">
        <v>152</v>
      </c>
      <c r="R1041" s="315" t="s">
        <v>152</v>
      </c>
      <c r="S1041" s="315" t="s">
        <v>152</v>
      </c>
      <c r="T1041" s="315" t="s">
        <v>152</v>
      </c>
      <c r="U1041" s="315" t="s">
        <v>152</v>
      </c>
      <c r="V1041" s="315" t="s">
        <v>152</v>
      </c>
      <c r="W1041" s="142" t="s">
        <v>11374</v>
      </c>
      <c r="X1041" s="142" t="s">
        <v>6492</v>
      </c>
      <c r="Y1041" s="142" t="s">
        <v>152</v>
      </c>
      <c r="Z1041" s="142" t="s">
        <v>3446</v>
      </c>
      <c r="AA1041" s="315" t="s">
        <v>3447</v>
      </c>
      <c r="AB1041" s="142" t="s">
        <v>11375</v>
      </c>
      <c r="AC1041" s="142" t="s">
        <v>3446</v>
      </c>
      <c r="AD1041" s="142" t="s">
        <v>3446</v>
      </c>
      <c r="AE1041" s="142" t="s">
        <v>152</v>
      </c>
      <c r="AF1041" s="315"/>
      <c r="AH1041" s="318" t="s">
        <v>152</v>
      </c>
      <c r="AI1041" s="315" t="s">
        <v>3446</v>
      </c>
      <c r="AJ1041" s="315" t="s">
        <v>152</v>
      </c>
      <c r="AK1041" s="142" t="s">
        <v>11376</v>
      </c>
      <c r="AL1041" s="142" t="s">
        <v>1787</v>
      </c>
      <c r="AM1041" s="316" t="s">
        <v>11377</v>
      </c>
      <c r="AN1041" s="142" t="s">
        <v>152</v>
      </c>
      <c r="AO1041" s="315" t="s">
        <v>1469</v>
      </c>
      <c r="AP1041" s="315" t="s">
        <v>152</v>
      </c>
      <c r="AQ1041" s="316"/>
      <c r="AR1041" s="142" t="s">
        <v>152</v>
      </c>
      <c r="AS1041" s="315" t="s">
        <v>150</v>
      </c>
      <c r="AT1041" s="142" t="s">
        <v>152</v>
      </c>
      <c r="AU1041" s="316"/>
      <c r="AV1041" s="317" t="s">
        <v>152</v>
      </c>
      <c r="AW1041" s="142" t="s">
        <v>152</v>
      </c>
    </row>
    <row r="1042" spans="1:49" s="142" customFormat="1">
      <c r="A1042" s="142" t="s">
        <v>11448</v>
      </c>
      <c r="B1042" s="315" t="s">
        <v>11449</v>
      </c>
      <c r="C1042" s="142" t="s">
        <v>3444</v>
      </c>
      <c r="D1042" s="142" t="s">
        <v>11358</v>
      </c>
      <c r="E1042" s="315" t="s">
        <v>11450</v>
      </c>
      <c r="F1042" s="315" t="s">
        <v>1789</v>
      </c>
      <c r="G1042" s="142" t="s">
        <v>150</v>
      </c>
      <c r="H1042" s="316" t="s">
        <v>3445</v>
      </c>
      <c r="I1042" s="317">
        <v>8730</v>
      </c>
      <c r="J1042" s="317">
        <v>0</v>
      </c>
      <c r="K1042" s="317" t="s">
        <v>152</v>
      </c>
      <c r="L1042" s="315">
        <v>0</v>
      </c>
      <c r="M1042" s="315" t="s">
        <v>152</v>
      </c>
      <c r="N1042" s="315" t="s">
        <v>152</v>
      </c>
      <c r="O1042" s="315" t="s">
        <v>152</v>
      </c>
      <c r="P1042" s="315" t="s">
        <v>13237</v>
      </c>
      <c r="Q1042" s="315" t="s">
        <v>152</v>
      </c>
      <c r="R1042" s="315" t="s">
        <v>152</v>
      </c>
      <c r="S1042" s="315" t="s">
        <v>152</v>
      </c>
      <c r="T1042" s="315" t="s">
        <v>152</v>
      </c>
      <c r="U1042" s="315" t="s">
        <v>152</v>
      </c>
      <c r="V1042" s="315" t="s">
        <v>152</v>
      </c>
      <c r="W1042" s="142" t="s">
        <v>11451</v>
      </c>
      <c r="X1042" s="142" t="s">
        <v>6492</v>
      </c>
      <c r="Y1042" s="142" t="s">
        <v>152</v>
      </c>
      <c r="Z1042" s="142" t="s">
        <v>3446</v>
      </c>
      <c r="AA1042" s="315" t="s">
        <v>3447</v>
      </c>
      <c r="AB1042" s="142" t="s">
        <v>11452</v>
      </c>
      <c r="AC1042" s="142" t="s">
        <v>3446</v>
      </c>
      <c r="AD1042" s="142" t="s">
        <v>3446</v>
      </c>
      <c r="AE1042" s="142" t="s">
        <v>152</v>
      </c>
      <c r="AF1042" s="315"/>
      <c r="AH1042" s="318" t="s">
        <v>152</v>
      </c>
      <c r="AI1042" s="315" t="s">
        <v>3446</v>
      </c>
      <c r="AJ1042" s="315" t="s">
        <v>152</v>
      </c>
      <c r="AK1042" s="142" t="s">
        <v>11453</v>
      </c>
      <c r="AL1042" s="142" t="s">
        <v>1787</v>
      </c>
      <c r="AM1042" s="316" t="s">
        <v>11454</v>
      </c>
      <c r="AN1042" s="142" t="s">
        <v>152</v>
      </c>
      <c r="AO1042" s="315" t="s">
        <v>1469</v>
      </c>
      <c r="AP1042" s="315" t="s">
        <v>152</v>
      </c>
      <c r="AQ1042" s="316"/>
      <c r="AR1042" s="142" t="s">
        <v>152</v>
      </c>
      <c r="AS1042" s="315" t="s">
        <v>150</v>
      </c>
      <c r="AT1042" s="142" t="s">
        <v>152</v>
      </c>
      <c r="AU1042" s="316"/>
      <c r="AV1042" s="317" t="s">
        <v>152</v>
      </c>
      <c r="AW1042" s="142" t="s">
        <v>152</v>
      </c>
    </row>
    <row r="1043" spans="1:49" s="142" customFormat="1">
      <c r="A1043" s="142" t="s">
        <v>11455</v>
      </c>
      <c r="B1043" s="315" t="s">
        <v>11456</v>
      </c>
      <c r="C1043" s="142" t="s">
        <v>3444</v>
      </c>
      <c r="D1043" s="142" t="s">
        <v>11358</v>
      </c>
      <c r="E1043" s="315" t="s">
        <v>11457</v>
      </c>
      <c r="F1043" s="315" t="s">
        <v>1789</v>
      </c>
      <c r="G1043" s="142" t="s">
        <v>150</v>
      </c>
      <c r="H1043" s="316" t="s">
        <v>3445</v>
      </c>
      <c r="I1043" s="317">
        <v>12803</v>
      </c>
      <c r="J1043" s="317">
        <v>0</v>
      </c>
      <c r="K1043" s="317" t="s">
        <v>152</v>
      </c>
      <c r="L1043" s="315">
        <v>0</v>
      </c>
      <c r="M1043" s="315" t="s">
        <v>152</v>
      </c>
      <c r="N1043" s="315" t="s">
        <v>152</v>
      </c>
      <c r="O1043" s="315" t="s">
        <v>152</v>
      </c>
      <c r="P1043" s="315" t="s">
        <v>13238</v>
      </c>
      <c r="Q1043" s="315" t="s">
        <v>152</v>
      </c>
      <c r="R1043" s="315" t="s">
        <v>152</v>
      </c>
      <c r="S1043" s="315" t="s">
        <v>152</v>
      </c>
      <c r="T1043" s="315" t="s">
        <v>152</v>
      </c>
      <c r="U1043" s="315" t="s">
        <v>152</v>
      </c>
      <c r="V1043" s="315" t="s">
        <v>152</v>
      </c>
      <c r="W1043" s="142" t="s">
        <v>11458</v>
      </c>
      <c r="X1043" s="142" t="s">
        <v>6492</v>
      </c>
      <c r="Y1043" s="142" t="s">
        <v>152</v>
      </c>
      <c r="Z1043" s="142" t="s">
        <v>3446</v>
      </c>
      <c r="AA1043" s="315" t="s">
        <v>3447</v>
      </c>
      <c r="AB1043" s="142" t="s">
        <v>11459</v>
      </c>
      <c r="AC1043" s="142" t="s">
        <v>3446</v>
      </c>
      <c r="AD1043" s="142" t="s">
        <v>3446</v>
      </c>
      <c r="AE1043" s="142" t="s">
        <v>152</v>
      </c>
      <c r="AF1043" s="315"/>
      <c r="AH1043" s="318" t="s">
        <v>152</v>
      </c>
      <c r="AI1043" s="315" t="s">
        <v>3446</v>
      </c>
      <c r="AJ1043" s="315" t="s">
        <v>152</v>
      </c>
      <c r="AK1043" s="142" t="s">
        <v>11460</v>
      </c>
      <c r="AL1043" s="142" t="s">
        <v>1787</v>
      </c>
      <c r="AM1043" s="316" t="s">
        <v>11461</v>
      </c>
      <c r="AN1043" s="142" t="s">
        <v>152</v>
      </c>
      <c r="AO1043" s="315" t="s">
        <v>1469</v>
      </c>
      <c r="AP1043" s="315" t="s">
        <v>152</v>
      </c>
      <c r="AQ1043" s="316"/>
      <c r="AR1043" s="142" t="s">
        <v>152</v>
      </c>
      <c r="AS1043" s="315" t="s">
        <v>150</v>
      </c>
      <c r="AT1043" s="142" t="s">
        <v>152</v>
      </c>
      <c r="AU1043" s="316"/>
      <c r="AV1043" s="317" t="s">
        <v>152</v>
      </c>
      <c r="AW1043" s="142" t="s">
        <v>152</v>
      </c>
    </row>
    <row r="1044" spans="1:49" s="142" customFormat="1">
      <c r="A1044" s="142" t="s">
        <v>11378</v>
      </c>
      <c r="B1044" s="315" t="s">
        <v>11379</v>
      </c>
      <c r="C1044" s="142" t="s">
        <v>3444</v>
      </c>
      <c r="D1044" s="142" t="s">
        <v>11358</v>
      </c>
      <c r="E1044" s="315" t="s">
        <v>11380</v>
      </c>
      <c r="F1044" s="315" t="s">
        <v>1789</v>
      </c>
      <c r="G1044" s="142" t="s">
        <v>150</v>
      </c>
      <c r="H1044" s="316" t="s">
        <v>3445</v>
      </c>
      <c r="I1044" s="317">
        <v>14280</v>
      </c>
      <c r="J1044" s="317">
        <v>0</v>
      </c>
      <c r="K1044" s="317" t="s">
        <v>152</v>
      </c>
      <c r="L1044" s="315">
        <v>0</v>
      </c>
      <c r="M1044" s="315" t="s">
        <v>152</v>
      </c>
      <c r="N1044" s="315" t="s">
        <v>152</v>
      </c>
      <c r="O1044" s="315" t="s">
        <v>152</v>
      </c>
      <c r="P1044" s="315" t="s">
        <v>13224</v>
      </c>
      <c r="Q1044" s="315" t="s">
        <v>152</v>
      </c>
      <c r="R1044" s="315" t="s">
        <v>152</v>
      </c>
      <c r="S1044" s="315" t="s">
        <v>152</v>
      </c>
      <c r="T1044" s="315" t="s">
        <v>152</v>
      </c>
      <c r="U1044" s="315" t="s">
        <v>152</v>
      </c>
      <c r="V1044" s="315" t="s">
        <v>152</v>
      </c>
      <c r="W1044" s="142" t="s">
        <v>11381</v>
      </c>
      <c r="X1044" s="142" t="s">
        <v>6492</v>
      </c>
      <c r="Y1044" s="142" t="s">
        <v>152</v>
      </c>
      <c r="Z1044" s="142" t="s">
        <v>3446</v>
      </c>
      <c r="AA1044" s="315" t="s">
        <v>3447</v>
      </c>
      <c r="AB1044" s="142" t="s">
        <v>11382</v>
      </c>
      <c r="AC1044" s="142" t="s">
        <v>3446</v>
      </c>
      <c r="AD1044" s="142" t="s">
        <v>3446</v>
      </c>
      <c r="AE1044" s="142" t="s">
        <v>152</v>
      </c>
      <c r="AF1044" s="315"/>
      <c r="AH1044" s="318" t="s">
        <v>152</v>
      </c>
      <c r="AI1044" s="315" t="s">
        <v>3446</v>
      </c>
      <c r="AJ1044" s="315" t="s">
        <v>152</v>
      </c>
      <c r="AK1044" s="142" t="s">
        <v>11383</v>
      </c>
      <c r="AL1044" s="142" t="s">
        <v>1787</v>
      </c>
      <c r="AM1044" s="316" t="s">
        <v>11384</v>
      </c>
      <c r="AN1044" s="142" t="s">
        <v>152</v>
      </c>
      <c r="AO1044" s="315" t="s">
        <v>1469</v>
      </c>
      <c r="AP1044" s="315" t="s">
        <v>152</v>
      </c>
      <c r="AQ1044" s="316"/>
      <c r="AR1044" s="142" t="s">
        <v>152</v>
      </c>
      <c r="AS1044" s="315" t="s">
        <v>150</v>
      </c>
      <c r="AT1044" s="142" t="s">
        <v>152</v>
      </c>
      <c r="AU1044" s="316"/>
      <c r="AV1044" s="317" t="s">
        <v>152</v>
      </c>
      <c r="AW1044" s="142" t="s">
        <v>152</v>
      </c>
    </row>
    <row r="1045" spans="1:49" s="142" customFormat="1">
      <c r="A1045" s="142" t="s">
        <v>11385</v>
      </c>
      <c r="B1045" s="315" t="s">
        <v>11386</v>
      </c>
      <c r="C1045" s="142" t="s">
        <v>3444</v>
      </c>
      <c r="D1045" s="142" t="s">
        <v>11358</v>
      </c>
      <c r="E1045" s="315" t="s">
        <v>11387</v>
      </c>
      <c r="F1045" s="315" t="s">
        <v>1789</v>
      </c>
      <c r="G1045" s="142" t="s">
        <v>150</v>
      </c>
      <c r="H1045" s="316" t="s">
        <v>3445</v>
      </c>
      <c r="I1045" s="317">
        <v>14689</v>
      </c>
      <c r="J1045" s="317">
        <v>0</v>
      </c>
      <c r="K1045" s="317" t="s">
        <v>152</v>
      </c>
      <c r="L1045" s="315">
        <v>0</v>
      </c>
      <c r="M1045" s="315" t="s">
        <v>152</v>
      </c>
      <c r="N1045" s="315" t="s">
        <v>152</v>
      </c>
      <c r="O1045" s="315" t="s">
        <v>152</v>
      </c>
      <c r="P1045" s="315" t="s">
        <v>13225</v>
      </c>
      <c r="Q1045" s="315" t="s">
        <v>152</v>
      </c>
      <c r="R1045" s="315" t="s">
        <v>152</v>
      </c>
      <c r="S1045" s="315" t="s">
        <v>152</v>
      </c>
      <c r="T1045" s="315" t="s">
        <v>152</v>
      </c>
      <c r="U1045" s="315" t="s">
        <v>152</v>
      </c>
      <c r="V1045" s="315" t="s">
        <v>152</v>
      </c>
      <c r="W1045" s="142" t="s">
        <v>11388</v>
      </c>
      <c r="X1045" s="142" t="s">
        <v>6492</v>
      </c>
      <c r="Y1045" s="142" t="s">
        <v>152</v>
      </c>
      <c r="Z1045" s="142" t="s">
        <v>3446</v>
      </c>
      <c r="AA1045" s="315" t="s">
        <v>3447</v>
      </c>
      <c r="AB1045" s="142" t="s">
        <v>11389</v>
      </c>
      <c r="AC1045" s="142" t="s">
        <v>3446</v>
      </c>
      <c r="AD1045" s="142" t="s">
        <v>3446</v>
      </c>
      <c r="AE1045" s="142" t="s">
        <v>152</v>
      </c>
      <c r="AF1045" s="315"/>
      <c r="AH1045" s="318" t="s">
        <v>152</v>
      </c>
      <c r="AI1045" s="315" t="s">
        <v>3446</v>
      </c>
      <c r="AJ1045" s="315" t="s">
        <v>152</v>
      </c>
      <c r="AK1045" s="142" t="s">
        <v>11390</v>
      </c>
      <c r="AL1045" s="142" t="s">
        <v>1787</v>
      </c>
      <c r="AM1045" s="316" t="s">
        <v>11391</v>
      </c>
      <c r="AN1045" s="142" t="s">
        <v>152</v>
      </c>
      <c r="AO1045" s="315" t="s">
        <v>1469</v>
      </c>
      <c r="AP1045" s="315" t="s">
        <v>152</v>
      </c>
      <c r="AQ1045" s="316"/>
      <c r="AR1045" s="142" t="s">
        <v>152</v>
      </c>
      <c r="AS1045" s="315" t="s">
        <v>150</v>
      </c>
      <c r="AT1045" s="142" t="s">
        <v>152</v>
      </c>
      <c r="AU1045" s="316"/>
      <c r="AV1045" s="317" t="s">
        <v>152</v>
      </c>
      <c r="AW1045" s="142" t="s">
        <v>152</v>
      </c>
    </row>
    <row r="1046" spans="1:49" s="142" customFormat="1">
      <c r="A1046" s="142" t="s">
        <v>11392</v>
      </c>
      <c r="B1046" s="315" t="s">
        <v>11393</v>
      </c>
      <c r="C1046" s="142" t="s">
        <v>3444</v>
      </c>
      <c r="D1046" s="142" t="s">
        <v>11358</v>
      </c>
      <c r="E1046" s="315" t="s">
        <v>11394</v>
      </c>
      <c r="F1046" s="315" t="s">
        <v>1789</v>
      </c>
      <c r="G1046" s="142" t="s">
        <v>150</v>
      </c>
      <c r="H1046" s="316" t="s">
        <v>3445</v>
      </c>
      <c r="I1046" s="317">
        <v>16192</v>
      </c>
      <c r="J1046" s="317">
        <v>0</v>
      </c>
      <c r="K1046" s="317" t="s">
        <v>152</v>
      </c>
      <c r="L1046" s="315">
        <v>0</v>
      </c>
      <c r="M1046" s="315" t="s">
        <v>152</v>
      </c>
      <c r="N1046" s="315" t="s">
        <v>152</v>
      </c>
      <c r="O1046" s="315" t="s">
        <v>152</v>
      </c>
      <c r="P1046" s="315" t="s">
        <v>13226</v>
      </c>
      <c r="Q1046" s="315" t="s">
        <v>152</v>
      </c>
      <c r="R1046" s="315" t="s">
        <v>152</v>
      </c>
      <c r="S1046" s="315" t="s">
        <v>152</v>
      </c>
      <c r="T1046" s="315" t="s">
        <v>152</v>
      </c>
      <c r="U1046" s="315" t="s">
        <v>152</v>
      </c>
      <c r="V1046" s="315" t="s">
        <v>152</v>
      </c>
      <c r="W1046" s="142" t="s">
        <v>11395</v>
      </c>
      <c r="X1046" s="142" t="s">
        <v>6492</v>
      </c>
      <c r="Y1046" s="142" t="s">
        <v>152</v>
      </c>
      <c r="Z1046" s="142" t="s">
        <v>3446</v>
      </c>
      <c r="AA1046" s="315" t="s">
        <v>3447</v>
      </c>
      <c r="AB1046" s="142" t="s">
        <v>11396</v>
      </c>
      <c r="AC1046" s="142" t="s">
        <v>3446</v>
      </c>
      <c r="AD1046" s="142" t="s">
        <v>3446</v>
      </c>
      <c r="AE1046" s="142" t="s">
        <v>152</v>
      </c>
      <c r="AF1046" s="315"/>
      <c r="AH1046" s="318" t="s">
        <v>152</v>
      </c>
      <c r="AI1046" s="315" t="s">
        <v>3446</v>
      </c>
      <c r="AJ1046" s="315" t="s">
        <v>152</v>
      </c>
      <c r="AK1046" s="142" t="s">
        <v>11397</v>
      </c>
      <c r="AL1046" s="142" t="s">
        <v>1787</v>
      </c>
      <c r="AM1046" s="316" t="s">
        <v>11398</v>
      </c>
      <c r="AN1046" s="142" t="s">
        <v>152</v>
      </c>
      <c r="AO1046" s="315" t="s">
        <v>1469</v>
      </c>
      <c r="AP1046" s="315" t="s">
        <v>152</v>
      </c>
      <c r="AQ1046" s="316"/>
      <c r="AR1046" s="142" t="s">
        <v>152</v>
      </c>
      <c r="AS1046" s="315" t="s">
        <v>150</v>
      </c>
      <c r="AT1046" s="142" t="s">
        <v>152</v>
      </c>
      <c r="AU1046" s="316"/>
      <c r="AV1046" s="317" t="s">
        <v>152</v>
      </c>
      <c r="AW1046" s="142" t="s">
        <v>152</v>
      </c>
    </row>
    <row r="1047" spans="1:49" s="142" customFormat="1">
      <c r="A1047" s="142" t="s">
        <v>11469</v>
      </c>
      <c r="B1047" s="315" t="s">
        <v>11470</v>
      </c>
      <c r="C1047" s="142" t="s">
        <v>3444</v>
      </c>
      <c r="D1047" s="142" t="s">
        <v>11358</v>
      </c>
      <c r="E1047" s="315" t="s">
        <v>11471</v>
      </c>
      <c r="F1047" s="315" t="s">
        <v>1789</v>
      </c>
      <c r="G1047" s="142" t="s">
        <v>150</v>
      </c>
      <c r="H1047" s="316" t="s">
        <v>3445</v>
      </c>
      <c r="I1047" s="317">
        <v>5678</v>
      </c>
      <c r="J1047" s="317">
        <v>0</v>
      </c>
      <c r="K1047" s="317" t="s">
        <v>152</v>
      </c>
      <c r="L1047" s="315">
        <v>0</v>
      </c>
      <c r="M1047" s="315" t="s">
        <v>152</v>
      </c>
      <c r="N1047" s="315" t="s">
        <v>152</v>
      </c>
      <c r="O1047" s="315" t="s">
        <v>152</v>
      </c>
      <c r="P1047" s="315" t="s">
        <v>13240</v>
      </c>
      <c r="Q1047" s="315" t="s">
        <v>152</v>
      </c>
      <c r="R1047" s="315" t="s">
        <v>152</v>
      </c>
      <c r="S1047" s="315" t="s">
        <v>152</v>
      </c>
      <c r="T1047" s="315" t="s">
        <v>152</v>
      </c>
      <c r="U1047" s="315" t="s">
        <v>152</v>
      </c>
      <c r="V1047" s="315" t="s">
        <v>152</v>
      </c>
      <c r="W1047" s="142" t="s">
        <v>11472</v>
      </c>
      <c r="X1047" s="142" t="s">
        <v>6492</v>
      </c>
      <c r="Y1047" s="142" t="s">
        <v>152</v>
      </c>
      <c r="Z1047" s="142" t="s">
        <v>3446</v>
      </c>
      <c r="AA1047" s="315" t="s">
        <v>3447</v>
      </c>
      <c r="AB1047" s="142" t="s">
        <v>11473</v>
      </c>
      <c r="AC1047" s="142" t="s">
        <v>3446</v>
      </c>
      <c r="AD1047" s="142" t="s">
        <v>3446</v>
      </c>
      <c r="AE1047" s="142" t="s">
        <v>152</v>
      </c>
      <c r="AF1047" s="315"/>
      <c r="AH1047" s="318" t="s">
        <v>152</v>
      </c>
      <c r="AI1047" s="315" t="s">
        <v>3446</v>
      </c>
      <c r="AJ1047" s="315" t="s">
        <v>152</v>
      </c>
      <c r="AK1047" s="142" t="s">
        <v>11474</v>
      </c>
      <c r="AL1047" s="142" t="s">
        <v>1787</v>
      </c>
      <c r="AM1047" s="316" t="s">
        <v>11475</v>
      </c>
      <c r="AN1047" s="142" t="s">
        <v>152</v>
      </c>
      <c r="AO1047" s="315" t="s">
        <v>1469</v>
      </c>
      <c r="AP1047" s="315" t="s">
        <v>152</v>
      </c>
      <c r="AQ1047" s="316"/>
      <c r="AR1047" s="142" t="s">
        <v>152</v>
      </c>
      <c r="AS1047" s="315" t="s">
        <v>150</v>
      </c>
      <c r="AT1047" s="142" t="s">
        <v>152</v>
      </c>
      <c r="AU1047" s="316"/>
      <c r="AV1047" s="317" t="s">
        <v>152</v>
      </c>
      <c r="AW1047" s="142" t="s">
        <v>152</v>
      </c>
    </row>
    <row r="1048" spans="1:49" s="142" customFormat="1">
      <c r="A1048" s="142" t="s">
        <v>11462</v>
      </c>
      <c r="B1048" s="315" t="s">
        <v>11463</v>
      </c>
      <c r="C1048" s="142" t="s">
        <v>3444</v>
      </c>
      <c r="D1048" s="142" t="s">
        <v>11358</v>
      </c>
      <c r="E1048" s="315" t="s">
        <v>11464</v>
      </c>
      <c r="F1048" s="315" t="s">
        <v>1789</v>
      </c>
      <c r="G1048" s="142" t="s">
        <v>150</v>
      </c>
      <c r="H1048" s="316" t="s">
        <v>3445</v>
      </c>
      <c r="I1048" s="317">
        <v>9293</v>
      </c>
      <c r="J1048" s="317">
        <v>0</v>
      </c>
      <c r="K1048" s="317" t="s">
        <v>152</v>
      </c>
      <c r="L1048" s="315">
        <v>0</v>
      </c>
      <c r="M1048" s="315" t="s">
        <v>152</v>
      </c>
      <c r="N1048" s="315" t="s">
        <v>152</v>
      </c>
      <c r="O1048" s="315" t="s">
        <v>152</v>
      </c>
      <c r="P1048" s="315" t="s">
        <v>13239</v>
      </c>
      <c r="Q1048" s="315" t="s">
        <v>152</v>
      </c>
      <c r="R1048" s="315" t="s">
        <v>152</v>
      </c>
      <c r="S1048" s="315" t="s">
        <v>152</v>
      </c>
      <c r="T1048" s="315" t="s">
        <v>152</v>
      </c>
      <c r="U1048" s="315" t="s">
        <v>152</v>
      </c>
      <c r="V1048" s="315" t="s">
        <v>152</v>
      </c>
      <c r="W1048" s="142" t="s">
        <v>11465</v>
      </c>
      <c r="X1048" s="142" t="s">
        <v>6492</v>
      </c>
      <c r="Y1048" s="142" t="s">
        <v>152</v>
      </c>
      <c r="Z1048" s="142" t="s">
        <v>3446</v>
      </c>
      <c r="AA1048" s="315" t="s">
        <v>3447</v>
      </c>
      <c r="AB1048" s="142" t="s">
        <v>11466</v>
      </c>
      <c r="AC1048" s="142" t="s">
        <v>3446</v>
      </c>
      <c r="AD1048" s="142" t="s">
        <v>3446</v>
      </c>
      <c r="AE1048" s="142" t="s">
        <v>152</v>
      </c>
      <c r="AF1048" s="315"/>
      <c r="AH1048" s="318" t="s">
        <v>152</v>
      </c>
      <c r="AI1048" s="315" t="s">
        <v>3446</v>
      </c>
      <c r="AJ1048" s="315" t="s">
        <v>152</v>
      </c>
      <c r="AK1048" s="142" t="s">
        <v>11467</v>
      </c>
      <c r="AL1048" s="142" t="s">
        <v>1787</v>
      </c>
      <c r="AM1048" s="316" t="s">
        <v>11468</v>
      </c>
      <c r="AN1048" s="142" t="s">
        <v>152</v>
      </c>
      <c r="AO1048" s="315" t="s">
        <v>1469</v>
      </c>
      <c r="AP1048" s="315" t="s">
        <v>152</v>
      </c>
      <c r="AQ1048" s="316"/>
      <c r="AR1048" s="142" t="s">
        <v>152</v>
      </c>
      <c r="AS1048" s="315" t="s">
        <v>150</v>
      </c>
      <c r="AT1048" s="142" t="s">
        <v>152</v>
      </c>
      <c r="AU1048" s="316"/>
      <c r="AV1048" s="317" t="s">
        <v>152</v>
      </c>
      <c r="AW1048" s="142" t="s">
        <v>152</v>
      </c>
    </row>
    <row r="1049" spans="1:49" s="142" customFormat="1">
      <c r="A1049" s="142" t="s">
        <v>11476</v>
      </c>
      <c r="B1049" s="315" t="s">
        <v>11477</v>
      </c>
      <c r="C1049" s="142" t="s">
        <v>3444</v>
      </c>
      <c r="D1049" s="142" t="s">
        <v>11358</v>
      </c>
      <c r="E1049" s="315" t="s">
        <v>11478</v>
      </c>
      <c r="F1049" s="315" t="s">
        <v>1789</v>
      </c>
      <c r="G1049" s="142" t="s">
        <v>150</v>
      </c>
      <c r="H1049" s="316" t="s">
        <v>3445</v>
      </c>
      <c r="I1049" s="317">
        <v>7234</v>
      </c>
      <c r="J1049" s="317">
        <v>0</v>
      </c>
      <c r="K1049" s="317" t="s">
        <v>152</v>
      </c>
      <c r="L1049" s="315">
        <v>0</v>
      </c>
      <c r="M1049" s="315" t="s">
        <v>152</v>
      </c>
      <c r="N1049" s="315" t="s">
        <v>152</v>
      </c>
      <c r="O1049" s="315" t="s">
        <v>152</v>
      </c>
      <c r="P1049" s="315" t="s">
        <v>13241</v>
      </c>
      <c r="Q1049" s="315" t="s">
        <v>152</v>
      </c>
      <c r="R1049" s="315" t="s">
        <v>152</v>
      </c>
      <c r="S1049" s="315" t="s">
        <v>152</v>
      </c>
      <c r="T1049" s="315" t="s">
        <v>152</v>
      </c>
      <c r="U1049" s="315" t="s">
        <v>152</v>
      </c>
      <c r="V1049" s="315" t="s">
        <v>152</v>
      </c>
      <c r="W1049" s="142" t="s">
        <v>11479</v>
      </c>
      <c r="X1049" s="142" t="s">
        <v>6492</v>
      </c>
      <c r="Y1049" s="142" t="s">
        <v>152</v>
      </c>
      <c r="Z1049" s="142" t="s">
        <v>3446</v>
      </c>
      <c r="AA1049" s="315" t="s">
        <v>3447</v>
      </c>
      <c r="AB1049" s="142" t="s">
        <v>11480</v>
      </c>
      <c r="AC1049" s="142" t="s">
        <v>3446</v>
      </c>
      <c r="AD1049" s="142" t="s">
        <v>3446</v>
      </c>
      <c r="AE1049" s="142" t="s">
        <v>152</v>
      </c>
      <c r="AF1049" s="315"/>
      <c r="AH1049" s="318" t="s">
        <v>152</v>
      </c>
      <c r="AI1049" s="315" t="s">
        <v>3446</v>
      </c>
      <c r="AJ1049" s="315" t="s">
        <v>152</v>
      </c>
      <c r="AK1049" s="142" t="s">
        <v>11481</v>
      </c>
      <c r="AL1049" s="142" t="s">
        <v>1787</v>
      </c>
      <c r="AM1049" s="316" t="s">
        <v>11482</v>
      </c>
      <c r="AN1049" s="142" t="s">
        <v>152</v>
      </c>
      <c r="AO1049" s="315" t="s">
        <v>1469</v>
      </c>
      <c r="AP1049" s="315" t="s">
        <v>152</v>
      </c>
      <c r="AQ1049" s="316"/>
      <c r="AR1049" s="142" t="s">
        <v>152</v>
      </c>
      <c r="AS1049" s="315" t="s">
        <v>150</v>
      </c>
      <c r="AT1049" s="142" t="s">
        <v>152</v>
      </c>
      <c r="AU1049" s="316"/>
      <c r="AV1049" s="317" t="s">
        <v>152</v>
      </c>
      <c r="AW1049" s="142" t="s">
        <v>152</v>
      </c>
    </row>
    <row r="1050" spans="1:49" s="142" customFormat="1">
      <c r="A1050" s="142" t="s">
        <v>11483</v>
      </c>
      <c r="B1050" s="315" t="s">
        <v>11484</v>
      </c>
      <c r="C1050" s="142" t="s">
        <v>3444</v>
      </c>
      <c r="D1050" s="142" t="s">
        <v>11358</v>
      </c>
      <c r="E1050" s="315" t="s">
        <v>11485</v>
      </c>
      <c r="F1050" s="315" t="s">
        <v>1789</v>
      </c>
      <c r="G1050" s="142" t="s">
        <v>150</v>
      </c>
      <c r="H1050" s="316" t="s">
        <v>3445</v>
      </c>
      <c r="I1050" s="317">
        <v>8000</v>
      </c>
      <c r="J1050" s="317">
        <v>0</v>
      </c>
      <c r="K1050" s="317" t="s">
        <v>152</v>
      </c>
      <c r="L1050" s="315">
        <v>0</v>
      </c>
      <c r="M1050" s="315" t="s">
        <v>152</v>
      </c>
      <c r="N1050" s="315" t="s">
        <v>152</v>
      </c>
      <c r="O1050" s="315" t="s">
        <v>152</v>
      </c>
      <c r="P1050" s="315" t="s">
        <v>13242</v>
      </c>
      <c r="Q1050" s="315" t="s">
        <v>152</v>
      </c>
      <c r="R1050" s="315" t="s">
        <v>152</v>
      </c>
      <c r="S1050" s="315" t="s">
        <v>152</v>
      </c>
      <c r="T1050" s="315" t="s">
        <v>152</v>
      </c>
      <c r="U1050" s="315" t="s">
        <v>152</v>
      </c>
      <c r="V1050" s="315" t="s">
        <v>152</v>
      </c>
      <c r="W1050" s="142" t="s">
        <v>11486</v>
      </c>
      <c r="X1050" s="142" t="s">
        <v>6492</v>
      </c>
      <c r="Y1050" s="142" t="s">
        <v>152</v>
      </c>
      <c r="Z1050" s="142" t="s">
        <v>3446</v>
      </c>
      <c r="AA1050" s="315" t="s">
        <v>3447</v>
      </c>
      <c r="AB1050" s="142" t="s">
        <v>11487</v>
      </c>
      <c r="AC1050" s="142" t="s">
        <v>3446</v>
      </c>
      <c r="AD1050" s="142" t="s">
        <v>3446</v>
      </c>
      <c r="AE1050" s="142" t="s">
        <v>152</v>
      </c>
      <c r="AF1050" s="315"/>
      <c r="AH1050" s="318" t="s">
        <v>152</v>
      </c>
      <c r="AI1050" s="315" t="s">
        <v>3446</v>
      </c>
      <c r="AJ1050" s="315" t="s">
        <v>152</v>
      </c>
      <c r="AK1050" s="142" t="s">
        <v>11488</v>
      </c>
      <c r="AL1050" s="142" t="s">
        <v>1787</v>
      </c>
      <c r="AM1050" s="316" t="s">
        <v>11489</v>
      </c>
      <c r="AN1050" s="142" t="s">
        <v>152</v>
      </c>
      <c r="AO1050" s="315" t="s">
        <v>1469</v>
      </c>
      <c r="AP1050" s="315" t="s">
        <v>152</v>
      </c>
      <c r="AQ1050" s="316"/>
      <c r="AR1050" s="142" t="s">
        <v>152</v>
      </c>
      <c r="AS1050" s="315" t="s">
        <v>150</v>
      </c>
      <c r="AT1050" s="142" t="s">
        <v>152</v>
      </c>
      <c r="AU1050" s="316"/>
      <c r="AV1050" s="317" t="s">
        <v>152</v>
      </c>
      <c r="AW1050" s="142" t="s">
        <v>152</v>
      </c>
    </row>
    <row r="1051" spans="1:49" s="142" customFormat="1">
      <c r="A1051" s="142" t="s">
        <v>11490</v>
      </c>
      <c r="B1051" s="315" t="s">
        <v>11491</v>
      </c>
      <c r="C1051" s="142" t="s">
        <v>3444</v>
      </c>
      <c r="D1051" s="142" t="s">
        <v>11358</v>
      </c>
      <c r="E1051" s="315" t="s">
        <v>11492</v>
      </c>
      <c r="F1051" s="315" t="s">
        <v>1789</v>
      </c>
      <c r="G1051" s="142" t="s">
        <v>150</v>
      </c>
      <c r="H1051" s="316" t="s">
        <v>3445</v>
      </c>
      <c r="I1051" s="317">
        <v>12600</v>
      </c>
      <c r="J1051" s="317">
        <v>0</v>
      </c>
      <c r="K1051" s="317" t="s">
        <v>152</v>
      </c>
      <c r="L1051" s="315">
        <v>0</v>
      </c>
      <c r="M1051" s="315" t="s">
        <v>152</v>
      </c>
      <c r="N1051" s="315" t="s">
        <v>152</v>
      </c>
      <c r="O1051" s="315" t="s">
        <v>152</v>
      </c>
      <c r="P1051" s="315" t="s">
        <v>13243</v>
      </c>
      <c r="Q1051" s="315" t="s">
        <v>152</v>
      </c>
      <c r="R1051" s="315" t="s">
        <v>152</v>
      </c>
      <c r="S1051" s="315" t="s">
        <v>152</v>
      </c>
      <c r="T1051" s="315" t="s">
        <v>152</v>
      </c>
      <c r="U1051" s="315" t="s">
        <v>152</v>
      </c>
      <c r="V1051" s="315" t="s">
        <v>152</v>
      </c>
      <c r="W1051" s="142" t="s">
        <v>11493</v>
      </c>
      <c r="X1051" s="142" t="s">
        <v>6492</v>
      </c>
      <c r="Y1051" s="142" t="s">
        <v>152</v>
      </c>
      <c r="Z1051" s="142" t="s">
        <v>3446</v>
      </c>
      <c r="AA1051" s="315" t="s">
        <v>3447</v>
      </c>
      <c r="AB1051" s="142" t="s">
        <v>11494</v>
      </c>
      <c r="AC1051" s="142" t="s">
        <v>3446</v>
      </c>
      <c r="AD1051" s="142" t="s">
        <v>3446</v>
      </c>
      <c r="AE1051" s="142" t="s">
        <v>152</v>
      </c>
      <c r="AF1051" s="315"/>
      <c r="AH1051" s="318" t="s">
        <v>152</v>
      </c>
      <c r="AI1051" s="315" t="s">
        <v>3446</v>
      </c>
      <c r="AJ1051" s="315" t="s">
        <v>152</v>
      </c>
      <c r="AK1051" s="142" t="s">
        <v>11495</v>
      </c>
      <c r="AL1051" s="142" t="s">
        <v>1787</v>
      </c>
      <c r="AM1051" s="316" t="s">
        <v>11496</v>
      </c>
      <c r="AN1051" s="142" t="s">
        <v>152</v>
      </c>
      <c r="AO1051" s="315" t="s">
        <v>1469</v>
      </c>
      <c r="AP1051" s="315" t="s">
        <v>152</v>
      </c>
      <c r="AQ1051" s="316"/>
      <c r="AR1051" s="142" t="s">
        <v>152</v>
      </c>
      <c r="AS1051" s="315" t="s">
        <v>150</v>
      </c>
      <c r="AT1051" s="142" t="s">
        <v>152</v>
      </c>
      <c r="AU1051" s="316"/>
      <c r="AV1051" s="317" t="s">
        <v>152</v>
      </c>
      <c r="AW1051" s="142" t="s">
        <v>152</v>
      </c>
    </row>
    <row r="1052" spans="1:49" s="142" customFormat="1">
      <c r="A1052" s="142" t="s">
        <v>11497</v>
      </c>
      <c r="B1052" s="315" t="s">
        <v>11498</v>
      </c>
      <c r="C1052" s="142" t="s">
        <v>3444</v>
      </c>
      <c r="D1052" s="142" t="s">
        <v>11358</v>
      </c>
      <c r="E1052" s="315" t="s">
        <v>11499</v>
      </c>
      <c r="F1052" s="315" t="s">
        <v>1789</v>
      </c>
      <c r="G1052" s="142" t="s">
        <v>150</v>
      </c>
      <c r="H1052" s="316" t="s">
        <v>3445</v>
      </c>
      <c r="I1052" s="317">
        <v>11300</v>
      </c>
      <c r="J1052" s="317">
        <v>0</v>
      </c>
      <c r="K1052" s="317" t="s">
        <v>152</v>
      </c>
      <c r="L1052" s="315">
        <v>0</v>
      </c>
      <c r="M1052" s="315" t="s">
        <v>152</v>
      </c>
      <c r="N1052" s="315" t="s">
        <v>152</v>
      </c>
      <c r="O1052" s="315" t="s">
        <v>152</v>
      </c>
      <c r="P1052" s="315" t="s">
        <v>13244</v>
      </c>
      <c r="Q1052" s="315" t="s">
        <v>152</v>
      </c>
      <c r="R1052" s="315" t="s">
        <v>152</v>
      </c>
      <c r="S1052" s="315" t="s">
        <v>152</v>
      </c>
      <c r="T1052" s="315" t="s">
        <v>152</v>
      </c>
      <c r="U1052" s="315" t="s">
        <v>152</v>
      </c>
      <c r="V1052" s="315" t="s">
        <v>152</v>
      </c>
      <c r="W1052" s="142" t="s">
        <v>11500</v>
      </c>
      <c r="X1052" s="142" t="s">
        <v>6492</v>
      </c>
      <c r="Y1052" s="142" t="s">
        <v>152</v>
      </c>
      <c r="Z1052" s="142" t="s">
        <v>3446</v>
      </c>
      <c r="AA1052" s="315" t="s">
        <v>3447</v>
      </c>
      <c r="AB1052" s="142" t="s">
        <v>11501</v>
      </c>
      <c r="AC1052" s="142" t="s">
        <v>3446</v>
      </c>
      <c r="AD1052" s="142" t="s">
        <v>3446</v>
      </c>
      <c r="AE1052" s="142" t="s">
        <v>152</v>
      </c>
      <c r="AF1052" s="315"/>
      <c r="AH1052" s="318" t="s">
        <v>152</v>
      </c>
      <c r="AI1052" s="315" t="s">
        <v>3446</v>
      </c>
      <c r="AJ1052" s="315" t="s">
        <v>152</v>
      </c>
      <c r="AK1052" s="142" t="s">
        <v>11502</v>
      </c>
      <c r="AL1052" s="142" t="s">
        <v>1787</v>
      </c>
      <c r="AM1052" s="316" t="s">
        <v>11503</v>
      </c>
      <c r="AN1052" s="142" t="s">
        <v>152</v>
      </c>
      <c r="AO1052" s="315" t="s">
        <v>1469</v>
      </c>
      <c r="AP1052" s="315" t="s">
        <v>152</v>
      </c>
      <c r="AQ1052" s="316"/>
      <c r="AR1052" s="142" t="s">
        <v>152</v>
      </c>
      <c r="AS1052" s="315" t="s">
        <v>150</v>
      </c>
      <c r="AT1052" s="142" t="s">
        <v>152</v>
      </c>
      <c r="AU1052" s="316"/>
      <c r="AV1052" s="317" t="s">
        <v>152</v>
      </c>
      <c r="AW1052" s="142" t="s">
        <v>152</v>
      </c>
    </row>
    <row r="1053" spans="1:49" s="142" customFormat="1">
      <c r="A1053" s="142" t="s">
        <v>11504</v>
      </c>
      <c r="B1053" s="315" t="s">
        <v>11505</v>
      </c>
      <c r="C1053" s="142" t="s">
        <v>3444</v>
      </c>
      <c r="D1053" s="142" t="s">
        <v>11358</v>
      </c>
      <c r="E1053" s="315" t="s">
        <v>11506</v>
      </c>
      <c r="F1053" s="315" t="s">
        <v>1789</v>
      </c>
      <c r="G1053" s="142" t="s">
        <v>150</v>
      </c>
      <c r="H1053" s="316" t="s">
        <v>3445</v>
      </c>
      <c r="I1053" s="317">
        <v>100000</v>
      </c>
      <c r="J1053" s="317">
        <v>0</v>
      </c>
      <c r="K1053" s="317" t="s">
        <v>152</v>
      </c>
      <c r="L1053" s="315">
        <v>0</v>
      </c>
      <c r="M1053" s="315" t="s">
        <v>152</v>
      </c>
      <c r="N1053" s="315" t="s">
        <v>152</v>
      </c>
      <c r="O1053" s="315" t="s">
        <v>152</v>
      </c>
      <c r="P1053" s="315" t="s">
        <v>13245</v>
      </c>
      <c r="Q1053" s="315" t="s">
        <v>152</v>
      </c>
      <c r="R1053" s="315" t="s">
        <v>152</v>
      </c>
      <c r="S1053" s="315" t="s">
        <v>152</v>
      </c>
      <c r="T1053" s="315" t="s">
        <v>152</v>
      </c>
      <c r="U1053" s="315" t="s">
        <v>152</v>
      </c>
      <c r="V1053" s="315" t="s">
        <v>152</v>
      </c>
      <c r="W1053" s="142" t="s">
        <v>11507</v>
      </c>
      <c r="X1053" s="142" t="s">
        <v>6492</v>
      </c>
      <c r="Y1053" s="142" t="s">
        <v>152</v>
      </c>
      <c r="Z1053" s="142" t="s">
        <v>3446</v>
      </c>
      <c r="AA1053" s="315" t="s">
        <v>3447</v>
      </c>
      <c r="AB1053" s="142" t="s">
        <v>11508</v>
      </c>
      <c r="AC1053" s="142" t="s">
        <v>3446</v>
      </c>
      <c r="AD1053" s="142" t="s">
        <v>3446</v>
      </c>
      <c r="AE1053" s="142" t="s">
        <v>152</v>
      </c>
      <c r="AF1053" s="315"/>
      <c r="AH1053" s="318" t="s">
        <v>152</v>
      </c>
      <c r="AI1053" s="315" t="s">
        <v>3446</v>
      </c>
      <c r="AJ1053" s="315" t="s">
        <v>152</v>
      </c>
      <c r="AK1053" s="142" t="s">
        <v>11509</v>
      </c>
      <c r="AL1053" s="142" t="s">
        <v>1787</v>
      </c>
      <c r="AM1053" s="316" t="s">
        <v>11510</v>
      </c>
      <c r="AN1053" s="142" t="s">
        <v>152</v>
      </c>
      <c r="AO1053" s="315" t="s">
        <v>1469</v>
      </c>
      <c r="AP1053" s="315" t="s">
        <v>152</v>
      </c>
      <c r="AQ1053" s="316"/>
      <c r="AR1053" s="142" t="s">
        <v>152</v>
      </c>
      <c r="AS1053" s="315" t="s">
        <v>150</v>
      </c>
      <c r="AT1053" s="142" t="s">
        <v>152</v>
      </c>
      <c r="AU1053" s="316"/>
      <c r="AV1053" s="317" t="s">
        <v>152</v>
      </c>
      <c r="AW1053" s="142" t="s">
        <v>152</v>
      </c>
    </row>
    <row r="1054" spans="1:49" s="142" customFormat="1">
      <c r="A1054" s="142" t="s">
        <v>11518</v>
      </c>
      <c r="B1054" s="315" t="s">
        <v>11519</v>
      </c>
      <c r="C1054" s="142" t="s">
        <v>3444</v>
      </c>
      <c r="D1054" s="142" t="s">
        <v>11358</v>
      </c>
      <c r="E1054" s="315" t="s">
        <v>11520</v>
      </c>
      <c r="F1054" s="315" t="s">
        <v>1789</v>
      </c>
      <c r="G1054" s="142" t="s">
        <v>150</v>
      </c>
      <c r="H1054" s="316" t="s">
        <v>3445</v>
      </c>
      <c r="I1054" s="317">
        <v>11891</v>
      </c>
      <c r="J1054" s="317">
        <v>0</v>
      </c>
      <c r="K1054" s="317" t="s">
        <v>152</v>
      </c>
      <c r="L1054" s="315">
        <v>0</v>
      </c>
      <c r="M1054" s="315" t="s">
        <v>152</v>
      </c>
      <c r="N1054" s="315" t="s">
        <v>152</v>
      </c>
      <c r="O1054" s="315" t="s">
        <v>152</v>
      </c>
      <c r="P1054" s="315" t="s">
        <v>13247</v>
      </c>
      <c r="Q1054" s="315" t="s">
        <v>152</v>
      </c>
      <c r="R1054" s="315" t="s">
        <v>152</v>
      </c>
      <c r="S1054" s="315" t="s">
        <v>152</v>
      </c>
      <c r="T1054" s="315" t="s">
        <v>152</v>
      </c>
      <c r="U1054" s="315" t="s">
        <v>152</v>
      </c>
      <c r="V1054" s="315" t="s">
        <v>152</v>
      </c>
      <c r="W1054" s="142" t="s">
        <v>11521</v>
      </c>
      <c r="X1054" s="142" t="s">
        <v>6492</v>
      </c>
      <c r="Y1054" s="142" t="s">
        <v>152</v>
      </c>
      <c r="Z1054" s="142" t="s">
        <v>3446</v>
      </c>
      <c r="AA1054" s="315" t="s">
        <v>3447</v>
      </c>
      <c r="AB1054" s="142" t="s">
        <v>11522</v>
      </c>
      <c r="AC1054" s="142" t="s">
        <v>3446</v>
      </c>
      <c r="AD1054" s="142" t="s">
        <v>3446</v>
      </c>
      <c r="AE1054" s="142" t="s">
        <v>152</v>
      </c>
      <c r="AF1054" s="315"/>
      <c r="AH1054" s="318" t="s">
        <v>152</v>
      </c>
      <c r="AI1054" s="315" t="s">
        <v>3446</v>
      </c>
      <c r="AJ1054" s="315" t="s">
        <v>152</v>
      </c>
      <c r="AK1054" s="142" t="s">
        <v>11523</v>
      </c>
      <c r="AL1054" s="142" t="s">
        <v>1787</v>
      </c>
      <c r="AM1054" s="316" t="s">
        <v>11524</v>
      </c>
      <c r="AN1054" s="142" t="s">
        <v>152</v>
      </c>
      <c r="AO1054" s="315" t="s">
        <v>1469</v>
      </c>
      <c r="AP1054" s="315" t="s">
        <v>152</v>
      </c>
      <c r="AQ1054" s="316"/>
      <c r="AR1054" s="142" t="s">
        <v>152</v>
      </c>
      <c r="AS1054" s="315" t="s">
        <v>150</v>
      </c>
      <c r="AT1054" s="142" t="s">
        <v>152</v>
      </c>
      <c r="AU1054" s="316"/>
      <c r="AV1054" s="317" t="s">
        <v>152</v>
      </c>
      <c r="AW1054" s="142" t="s">
        <v>152</v>
      </c>
    </row>
    <row r="1055" spans="1:49" s="142" customFormat="1">
      <c r="A1055" s="142" t="s">
        <v>11511</v>
      </c>
      <c r="B1055" s="315" t="s">
        <v>11512</v>
      </c>
      <c r="C1055" s="142" t="s">
        <v>3444</v>
      </c>
      <c r="D1055" s="142" t="s">
        <v>11358</v>
      </c>
      <c r="E1055" s="315" t="s">
        <v>11513</v>
      </c>
      <c r="F1055" s="315" t="s">
        <v>1789</v>
      </c>
      <c r="G1055" s="142" t="s">
        <v>150</v>
      </c>
      <c r="H1055" s="316" t="s">
        <v>3445</v>
      </c>
      <c r="I1055" s="317">
        <v>13873</v>
      </c>
      <c r="J1055" s="317">
        <v>0</v>
      </c>
      <c r="K1055" s="317" t="s">
        <v>152</v>
      </c>
      <c r="L1055" s="315">
        <v>0</v>
      </c>
      <c r="M1055" s="315" t="s">
        <v>152</v>
      </c>
      <c r="N1055" s="315" t="s">
        <v>152</v>
      </c>
      <c r="O1055" s="315" t="s">
        <v>152</v>
      </c>
      <c r="P1055" s="315" t="s">
        <v>13246</v>
      </c>
      <c r="Q1055" s="315" t="s">
        <v>152</v>
      </c>
      <c r="R1055" s="315" t="s">
        <v>152</v>
      </c>
      <c r="S1055" s="315" t="s">
        <v>152</v>
      </c>
      <c r="T1055" s="315" t="s">
        <v>152</v>
      </c>
      <c r="U1055" s="315" t="s">
        <v>152</v>
      </c>
      <c r="V1055" s="315" t="s">
        <v>152</v>
      </c>
      <c r="W1055" s="142" t="s">
        <v>11514</v>
      </c>
      <c r="X1055" s="142" t="s">
        <v>6492</v>
      </c>
      <c r="Y1055" s="142" t="s">
        <v>152</v>
      </c>
      <c r="Z1055" s="142" t="s">
        <v>3446</v>
      </c>
      <c r="AA1055" s="315" t="s">
        <v>3447</v>
      </c>
      <c r="AB1055" s="142" t="s">
        <v>11515</v>
      </c>
      <c r="AC1055" s="142" t="s">
        <v>3446</v>
      </c>
      <c r="AD1055" s="142" t="s">
        <v>3446</v>
      </c>
      <c r="AE1055" s="142" t="s">
        <v>152</v>
      </c>
      <c r="AF1055" s="315"/>
      <c r="AH1055" s="318" t="s">
        <v>152</v>
      </c>
      <c r="AI1055" s="315" t="s">
        <v>3446</v>
      </c>
      <c r="AJ1055" s="315" t="s">
        <v>152</v>
      </c>
      <c r="AK1055" s="142" t="s">
        <v>11516</v>
      </c>
      <c r="AL1055" s="142" t="s">
        <v>1787</v>
      </c>
      <c r="AM1055" s="316" t="s">
        <v>11517</v>
      </c>
      <c r="AN1055" s="142" t="s">
        <v>152</v>
      </c>
      <c r="AO1055" s="315" t="s">
        <v>1469</v>
      </c>
      <c r="AP1055" s="315" t="s">
        <v>152</v>
      </c>
      <c r="AQ1055" s="316"/>
      <c r="AR1055" s="142" t="s">
        <v>152</v>
      </c>
      <c r="AS1055" s="315" t="s">
        <v>150</v>
      </c>
      <c r="AT1055" s="142" t="s">
        <v>152</v>
      </c>
      <c r="AU1055" s="316"/>
      <c r="AV1055" s="317" t="s">
        <v>152</v>
      </c>
      <c r="AW1055" s="142" t="s">
        <v>152</v>
      </c>
    </row>
    <row r="1056" spans="1:49" s="142" customFormat="1">
      <c r="A1056" s="142" t="s">
        <v>11539</v>
      </c>
      <c r="B1056" s="315" t="s">
        <v>11540</v>
      </c>
      <c r="C1056" s="142" t="s">
        <v>3444</v>
      </c>
      <c r="D1056" s="142" t="s">
        <v>11358</v>
      </c>
      <c r="E1056" s="315" t="s">
        <v>11541</v>
      </c>
      <c r="F1056" s="315" t="s">
        <v>1789</v>
      </c>
      <c r="G1056" s="142" t="s">
        <v>150</v>
      </c>
      <c r="H1056" s="316" t="s">
        <v>3445</v>
      </c>
      <c r="I1056" s="317">
        <v>15161</v>
      </c>
      <c r="J1056" s="317">
        <v>0</v>
      </c>
      <c r="K1056" s="317" t="s">
        <v>152</v>
      </c>
      <c r="L1056" s="315">
        <v>0</v>
      </c>
      <c r="M1056" s="315" t="s">
        <v>152</v>
      </c>
      <c r="N1056" s="315" t="s">
        <v>152</v>
      </c>
      <c r="O1056" s="315" t="s">
        <v>152</v>
      </c>
      <c r="P1056" s="315" t="s">
        <v>13250</v>
      </c>
      <c r="Q1056" s="315" t="s">
        <v>152</v>
      </c>
      <c r="R1056" s="315" t="s">
        <v>152</v>
      </c>
      <c r="S1056" s="315" t="s">
        <v>152</v>
      </c>
      <c r="T1056" s="315" t="s">
        <v>152</v>
      </c>
      <c r="U1056" s="315" t="s">
        <v>152</v>
      </c>
      <c r="V1056" s="315" t="s">
        <v>152</v>
      </c>
      <c r="W1056" s="142" t="s">
        <v>11542</v>
      </c>
      <c r="X1056" s="142" t="s">
        <v>6492</v>
      </c>
      <c r="Y1056" s="142" t="s">
        <v>152</v>
      </c>
      <c r="Z1056" s="142" t="s">
        <v>3446</v>
      </c>
      <c r="AA1056" s="315" t="s">
        <v>3447</v>
      </c>
      <c r="AB1056" s="142" t="s">
        <v>11543</v>
      </c>
      <c r="AC1056" s="142" t="s">
        <v>3446</v>
      </c>
      <c r="AD1056" s="142" t="s">
        <v>3446</v>
      </c>
      <c r="AE1056" s="142" t="s">
        <v>152</v>
      </c>
      <c r="AF1056" s="315"/>
      <c r="AH1056" s="318" t="s">
        <v>152</v>
      </c>
      <c r="AI1056" s="315" t="s">
        <v>3446</v>
      </c>
      <c r="AJ1056" s="315" t="s">
        <v>152</v>
      </c>
      <c r="AK1056" s="142" t="s">
        <v>11544</v>
      </c>
      <c r="AL1056" s="142" t="s">
        <v>1787</v>
      </c>
      <c r="AM1056" s="316" t="s">
        <v>11545</v>
      </c>
      <c r="AN1056" s="142" t="s">
        <v>152</v>
      </c>
      <c r="AO1056" s="315" t="s">
        <v>1469</v>
      </c>
      <c r="AP1056" s="315" t="s">
        <v>152</v>
      </c>
      <c r="AQ1056" s="316"/>
      <c r="AR1056" s="142" t="s">
        <v>152</v>
      </c>
      <c r="AS1056" s="315" t="s">
        <v>150</v>
      </c>
      <c r="AT1056" s="142" t="s">
        <v>152</v>
      </c>
      <c r="AU1056" s="316"/>
      <c r="AV1056" s="317" t="s">
        <v>152</v>
      </c>
      <c r="AW1056" s="142" t="s">
        <v>152</v>
      </c>
    </row>
    <row r="1057" spans="1:49" s="142" customFormat="1">
      <c r="A1057" s="142" t="s">
        <v>11525</v>
      </c>
      <c r="B1057" s="315" t="s">
        <v>11526</v>
      </c>
      <c r="C1057" s="142" t="s">
        <v>3444</v>
      </c>
      <c r="D1057" s="142" t="s">
        <v>11358</v>
      </c>
      <c r="E1057" s="315" t="s">
        <v>11527</v>
      </c>
      <c r="F1057" s="315" t="s">
        <v>1789</v>
      </c>
      <c r="G1057" s="142" t="s">
        <v>150</v>
      </c>
      <c r="H1057" s="316" t="s">
        <v>3445</v>
      </c>
      <c r="I1057" s="317">
        <v>100000</v>
      </c>
      <c r="J1057" s="317">
        <v>0</v>
      </c>
      <c r="K1057" s="317" t="s">
        <v>152</v>
      </c>
      <c r="L1057" s="315">
        <v>0</v>
      </c>
      <c r="M1057" s="315" t="s">
        <v>152</v>
      </c>
      <c r="N1057" s="315" t="s">
        <v>152</v>
      </c>
      <c r="O1057" s="315" t="s">
        <v>152</v>
      </c>
      <c r="P1057" s="315" t="s">
        <v>13248</v>
      </c>
      <c r="Q1057" s="315" t="s">
        <v>152</v>
      </c>
      <c r="R1057" s="315" t="s">
        <v>152</v>
      </c>
      <c r="S1057" s="315" t="s">
        <v>152</v>
      </c>
      <c r="T1057" s="315" t="s">
        <v>152</v>
      </c>
      <c r="U1057" s="315" t="s">
        <v>152</v>
      </c>
      <c r="V1057" s="315" t="s">
        <v>152</v>
      </c>
      <c r="W1057" s="142" t="s">
        <v>11528</v>
      </c>
      <c r="X1057" s="142" t="s">
        <v>6492</v>
      </c>
      <c r="Y1057" s="142" t="s">
        <v>152</v>
      </c>
      <c r="Z1057" s="142" t="s">
        <v>3446</v>
      </c>
      <c r="AA1057" s="315" t="s">
        <v>3447</v>
      </c>
      <c r="AB1057" s="142" t="s">
        <v>11529</v>
      </c>
      <c r="AC1057" s="142" t="s">
        <v>3446</v>
      </c>
      <c r="AD1057" s="142" t="s">
        <v>3446</v>
      </c>
      <c r="AE1057" s="142" t="s">
        <v>152</v>
      </c>
      <c r="AF1057" s="315"/>
      <c r="AH1057" s="318" t="s">
        <v>152</v>
      </c>
      <c r="AI1057" s="315" t="s">
        <v>3446</v>
      </c>
      <c r="AJ1057" s="315" t="s">
        <v>152</v>
      </c>
      <c r="AK1057" s="142" t="s">
        <v>11530</v>
      </c>
      <c r="AL1057" s="142" t="s">
        <v>1787</v>
      </c>
      <c r="AM1057" s="316" t="s">
        <v>11531</v>
      </c>
      <c r="AN1057" s="142" t="s">
        <v>152</v>
      </c>
      <c r="AO1057" s="315" t="s">
        <v>1469</v>
      </c>
      <c r="AP1057" s="315" t="s">
        <v>152</v>
      </c>
      <c r="AQ1057" s="316"/>
      <c r="AR1057" s="142" t="s">
        <v>152</v>
      </c>
      <c r="AS1057" s="315" t="s">
        <v>150</v>
      </c>
      <c r="AT1057" s="142" t="s">
        <v>152</v>
      </c>
      <c r="AU1057" s="316"/>
      <c r="AV1057" s="317" t="s">
        <v>152</v>
      </c>
      <c r="AW1057" s="142" t="s">
        <v>152</v>
      </c>
    </row>
    <row r="1058" spans="1:49" s="142" customFormat="1">
      <c r="A1058" s="142" t="s">
        <v>11532</v>
      </c>
      <c r="B1058" s="315" t="s">
        <v>11533</v>
      </c>
      <c r="C1058" s="142" t="s">
        <v>3444</v>
      </c>
      <c r="D1058" s="142" t="s">
        <v>11358</v>
      </c>
      <c r="E1058" s="315" t="s">
        <v>11534</v>
      </c>
      <c r="F1058" s="315" t="s">
        <v>1789</v>
      </c>
      <c r="G1058" s="142" t="s">
        <v>150</v>
      </c>
      <c r="H1058" s="316" t="s">
        <v>3445</v>
      </c>
      <c r="I1058" s="317">
        <v>10200</v>
      </c>
      <c r="J1058" s="317">
        <v>0</v>
      </c>
      <c r="K1058" s="317" t="s">
        <v>152</v>
      </c>
      <c r="L1058" s="315">
        <v>0</v>
      </c>
      <c r="M1058" s="315" t="s">
        <v>152</v>
      </c>
      <c r="N1058" s="315" t="s">
        <v>152</v>
      </c>
      <c r="O1058" s="315" t="s">
        <v>152</v>
      </c>
      <c r="P1058" s="315" t="s">
        <v>13249</v>
      </c>
      <c r="Q1058" s="315" t="s">
        <v>152</v>
      </c>
      <c r="R1058" s="315" t="s">
        <v>152</v>
      </c>
      <c r="S1058" s="315" t="s">
        <v>152</v>
      </c>
      <c r="T1058" s="315" t="s">
        <v>152</v>
      </c>
      <c r="U1058" s="315" t="s">
        <v>152</v>
      </c>
      <c r="V1058" s="315" t="s">
        <v>152</v>
      </c>
      <c r="W1058" s="142" t="s">
        <v>11535</v>
      </c>
      <c r="X1058" s="142" t="s">
        <v>6492</v>
      </c>
      <c r="Y1058" s="142" t="s">
        <v>152</v>
      </c>
      <c r="Z1058" s="142" t="s">
        <v>3446</v>
      </c>
      <c r="AA1058" s="315" t="s">
        <v>3447</v>
      </c>
      <c r="AB1058" s="142" t="s">
        <v>11536</v>
      </c>
      <c r="AC1058" s="142" t="s">
        <v>3446</v>
      </c>
      <c r="AD1058" s="142" t="s">
        <v>3446</v>
      </c>
      <c r="AE1058" s="142" t="s">
        <v>152</v>
      </c>
      <c r="AF1058" s="315"/>
      <c r="AH1058" s="318" t="s">
        <v>152</v>
      </c>
      <c r="AI1058" s="315" t="s">
        <v>3446</v>
      </c>
      <c r="AJ1058" s="315" t="s">
        <v>152</v>
      </c>
      <c r="AK1058" s="142" t="s">
        <v>11537</v>
      </c>
      <c r="AL1058" s="142" t="s">
        <v>1787</v>
      </c>
      <c r="AM1058" s="316" t="s">
        <v>11538</v>
      </c>
      <c r="AN1058" s="142" t="s">
        <v>152</v>
      </c>
      <c r="AO1058" s="315" t="s">
        <v>1469</v>
      </c>
      <c r="AP1058" s="315" t="s">
        <v>152</v>
      </c>
      <c r="AQ1058" s="316"/>
      <c r="AR1058" s="142" t="s">
        <v>152</v>
      </c>
      <c r="AS1058" s="315" t="s">
        <v>150</v>
      </c>
      <c r="AT1058" s="142" t="s">
        <v>152</v>
      </c>
      <c r="AU1058" s="316"/>
      <c r="AV1058" s="317" t="s">
        <v>152</v>
      </c>
      <c r="AW1058" s="142" t="s">
        <v>152</v>
      </c>
    </row>
    <row r="1059" spans="1:49" s="142" customFormat="1">
      <c r="A1059" s="142" t="s">
        <v>11118</v>
      </c>
      <c r="B1059" s="315" t="s">
        <v>472</v>
      </c>
      <c r="C1059" s="142" t="s">
        <v>3444</v>
      </c>
      <c r="D1059" s="142" t="s">
        <v>3448</v>
      </c>
      <c r="E1059" s="315" t="s">
        <v>14016</v>
      </c>
      <c r="F1059" s="315" t="s">
        <v>1789</v>
      </c>
      <c r="G1059" s="142" t="s">
        <v>150</v>
      </c>
      <c r="H1059" s="316" t="s">
        <v>3445</v>
      </c>
      <c r="I1059" s="317">
        <v>29126</v>
      </c>
      <c r="J1059" s="317">
        <v>0</v>
      </c>
      <c r="K1059" s="317" t="s">
        <v>152</v>
      </c>
      <c r="L1059" s="315">
        <v>0</v>
      </c>
      <c r="M1059" s="315" t="s">
        <v>152</v>
      </c>
      <c r="N1059" s="315" t="s">
        <v>152</v>
      </c>
      <c r="O1059" s="315" t="s">
        <v>152</v>
      </c>
      <c r="P1059" s="315" t="s">
        <v>13157</v>
      </c>
      <c r="Q1059" s="315" t="s">
        <v>152</v>
      </c>
      <c r="R1059" s="315" t="s">
        <v>152</v>
      </c>
      <c r="S1059" s="315" t="s">
        <v>152</v>
      </c>
      <c r="T1059" s="315" t="s">
        <v>152</v>
      </c>
      <c r="U1059" s="315" t="s">
        <v>152</v>
      </c>
      <c r="V1059" s="315" t="s">
        <v>152</v>
      </c>
      <c r="W1059" s="142" t="s">
        <v>3600</v>
      </c>
      <c r="X1059" s="142" t="s">
        <v>6492</v>
      </c>
      <c r="Y1059" s="142" t="s">
        <v>152</v>
      </c>
      <c r="Z1059" s="142" t="s">
        <v>3446</v>
      </c>
      <c r="AA1059" s="315" t="s">
        <v>3447</v>
      </c>
      <c r="AB1059" s="142" t="s">
        <v>14017</v>
      </c>
      <c r="AC1059" s="142" t="s">
        <v>3446</v>
      </c>
      <c r="AD1059" s="142" t="s">
        <v>3446</v>
      </c>
      <c r="AE1059" s="142" t="s">
        <v>152</v>
      </c>
      <c r="AF1059" s="315"/>
      <c r="AH1059" s="318" t="s">
        <v>152</v>
      </c>
      <c r="AI1059" s="315" t="s">
        <v>3446</v>
      </c>
      <c r="AJ1059" s="315" t="s">
        <v>152</v>
      </c>
      <c r="AK1059" s="142" t="s">
        <v>152</v>
      </c>
      <c r="AL1059" s="142" t="s">
        <v>1787</v>
      </c>
      <c r="AM1059" s="316" t="s">
        <v>3601</v>
      </c>
      <c r="AN1059" s="142" t="s">
        <v>152</v>
      </c>
      <c r="AO1059" s="315" t="s">
        <v>1469</v>
      </c>
      <c r="AP1059" s="315" t="s">
        <v>152</v>
      </c>
      <c r="AQ1059" s="316"/>
      <c r="AR1059" s="142" t="s">
        <v>152</v>
      </c>
      <c r="AS1059" s="315" t="s">
        <v>150</v>
      </c>
      <c r="AT1059" s="142" t="s">
        <v>152</v>
      </c>
      <c r="AU1059" s="316"/>
      <c r="AV1059" s="317" t="s">
        <v>152</v>
      </c>
      <c r="AW1059" s="142" t="s">
        <v>152</v>
      </c>
    </row>
    <row r="1060" spans="1:49" s="142" customFormat="1">
      <c r="A1060" s="142" t="s">
        <v>10192</v>
      </c>
      <c r="B1060" s="315" t="s">
        <v>471</v>
      </c>
      <c r="C1060" s="142" t="s">
        <v>3444</v>
      </c>
      <c r="D1060" s="142" t="s">
        <v>3448</v>
      </c>
      <c r="E1060" s="315" t="s">
        <v>14018</v>
      </c>
      <c r="F1060" s="315" t="s">
        <v>1789</v>
      </c>
      <c r="G1060" s="142" t="s">
        <v>1788</v>
      </c>
      <c r="H1060" s="316" t="s">
        <v>3445</v>
      </c>
      <c r="I1060" s="317">
        <v>19197</v>
      </c>
      <c r="J1060" s="317">
        <v>0</v>
      </c>
      <c r="K1060" s="317" t="s">
        <v>152</v>
      </c>
      <c r="L1060" s="315">
        <v>0</v>
      </c>
      <c r="M1060" s="315" t="s">
        <v>152</v>
      </c>
      <c r="N1060" s="315" t="s">
        <v>152</v>
      </c>
      <c r="O1060" s="315" t="s">
        <v>152</v>
      </c>
      <c r="P1060" s="315" t="s">
        <v>12881</v>
      </c>
      <c r="Q1060" s="315" t="s">
        <v>152</v>
      </c>
      <c r="R1060" s="315" t="s">
        <v>152</v>
      </c>
      <c r="S1060" s="315" t="s">
        <v>152</v>
      </c>
      <c r="T1060" s="315" t="s">
        <v>152</v>
      </c>
      <c r="U1060" s="315" t="s">
        <v>152</v>
      </c>
      <c r="V1060" s="315" t="s">
        <v>152</v>
      </c>
      <c r="W1060" s="142" t="s">
        <v>4712</v>
      </c>
      <c r="X1060" s="142" t="s">
        <v>6493</v>
      </c>
      <c r="Y1060" s="142" t="s">
        <v>152</v>
      </c>
      <c r="Z1060" s="142" t="s">
        <v>3446</v>
      </c>
      <c r="AA1060" s="315" t="s">
        <v>3447</v>
      </c>
      <c r="AB1060" s="142" t="s">
        <v>13790</v>
      </c>
      <c r="AC1060" s="142" t="s">
        <v>3446</v>
      </c>
      <c r="AD1060" s="142" t="s">
        <v>3446</v>
      </c>
      <c r="AE1060" s="142" t="s">
        <v>152</v>
      </c>
      <c r="AF1060" s="315"/>
      <c r="AH1060" s="318" t="s">
        <v>152</v>
      </c>
      <c r="AI1060" s="315" t="s">
        <v>3446</v>
      </c>
      <c r="AJ1060" s="315" t="s">
        <v>152</v>
      </c>
      <c r="AK1060" s="142" t="s">
        <v>152</v>
      </c>
      <c r="AL1060" s="142" t="s">
        <v>1787</v>
      </c>
      <c r="AM1060" s="316" t="s">
        <v>3689</v>
      </c>
      <c r="AN1060" s="142" t="s">
        <v>152</v>
      </c>
      <c r="AO1060" s="315" t="s">
        <v>1469</v>
      </c>
      <c r="AP1060" s="315" t="s">
        <v>152</v>
      </c>
      <c r="AQ1060" s="316"/>
      <c r="AR1060" s="142" t="s">
        <v>152</v>
      </c>
      <c r="AS1060" s="315" t="s">
        <v>150</v>
      </c>
      <c r="AT1060" s="142" t="s">
        <v>152</v>
      </c>
      <c r="AU1060" s="316"/>
      <c r="AV1060" s="317" t="s">
        <v>152</v>
      </c>
      <c r="AW1060" s="142" t="s">
        <v>152</v>
      </c>
    </row>
    <row r="1061" spans="1:49" s="142" customFormat="1">
      <c r="A1061" s="142" t="s">
        <v>11030</v>
      </c>
      <c r="B1061" s="315" t="s">
        <v>398</v>
      </c>
      <c r="C1061" s="142" t="s">
        <v>3444</v>
      </c>
      <c r="D1061" s="142" t="s">
        <v>3448</v>
      </c>
      <c r="E1061" s="315" t="s">
        <v>14019</v>
      </c>
      <c r="F1061" s="315" t="s">
        <v>1789</v>
      </c>
      <c r="G1061" s="142" t="s">
        <v>1788</v>
      </c>
      <c r="H1061" s="316" t="s">
        <v>3445</v>
      </c>
      <c r="I1061" s="317">
        <v>22301</v>
      </c>
      <c r="J1061" s="317">
        <v>0</v>
      </c>
      <c r="K1061" s="317" t="s">
        <v>152</v>
      </c>
      <c r="L1061" s="315">
        <v>40</v>
      </c>
      <c r="M1061" s="315" t="s">
        <v>152</v>
      </c>
      <c r="N1061" s="315" t="s">
        <v>152</v>
      </c>
      <c r="O1061" s="315" t="s">
        <v>152</v>
      </c>
      <c r="P1061" s="315" t="s">
        <v>13102</v>
      </c>
      <c r="Q1061" s="315" t="s">
        <v>152</v>
      </c>
      <c r="R1061" s="315" t="s">
        <v>152</v>
      </c>
      <c r="S1061" s="315" t="s">
        <v>152</v>
      </c>
      <c r="T1061" s="315" t="s">
        <v>152</v>
      </c>
      <c r="U1061" s="315" t="s">
        <v>152</v>
      </c>
      <c r="V1061" s="315" t="s">
        <v>152</v>
      </c>
      <c r="W1061" s="142" t="s">
        <v>3686</v>
      </c>
      <c r="X1061" s="142" t="s">
        <v>6493</v>
      </c>
      <c r="Y1061" s="142" t="s">
        <v>152</v>
      </c>
      <c r="Z1061" s="142" t="s">
        <v>3446</v>
      </c>
      <c r="AA1061" s="315" t="s">
        <v>3447</v>
      </c>
      <c r="AB1061" s="142" t="s">
        <v>13801</v>
      </c>
      <c r="AC1061" s="142" t="s">
        <v>3446</v>
      </c>
      <c r="AD1061" s="142" t="s">
        <v>3446</v>
      </c>
      <c r="AE1061" s="142" t="s">
        <v>152</v>
      </c>
      <c r="AF1061" s="315"/>
      <c r="AH1061" s="318" t="s">
        <v>152</v>
      </c>
      <c r="AI1061" s="315" t="s">
        <v>3446</v>
      </c>
      <c r="AJ1061" s="315" t="s">
        <v>152</v>
      </c>
      <c r="AK1061" s="142" t="s">
        <v>152</v>
      </c>
      <c r="AL1061" s="142" t="s">
        <v>1787</v>
      </c>
      <c r="AM1061" s="316" t="s">
        <v>3687</v>
      </c>
      <c r="AN1061" s="142" t="s">
        <v>152</v>
      </c>
      <c r="AO1061" s="315" t="s">
        <v>1469</v>
      </c>
      <c r="AP1061" s="315" t="s">
        <v>152</v>
      </c>
      <c r="AQ1061" s="316"/>
      <c r="AR1061" s="142" t="s">
        <v>152</v>
      </c>
      <c r="AS1061" s="315" t="s">
        <v>150</v>
      </c>
      <c r="AT1061" s="142" t="s">
        <v>152</v>
      </c>
      <c r="AU1061" s="316"/>
      <c r="AV1061" s="317" t="s">
        <v>152</v>
      </c>
      <c r="AW1061" s="142" t="s">
        <v>152</v>
      </c>
    </row>
    <row r="1062" spans="1:49" s="142" customFormat="1">
      <c r="A1062" s="142" t="s">
        <v>11136</v>
      </c>
      <c r="B1062" s="315" t="s">
        <v>468</v>
      </c>
      <c r="C1062" s="142" t="s">
        <v>3444</v>
      </c>
      <c r="D1062" s="142" t="s">
        <v>3448</v>
      </c>
      <c r="E1062" s="315" t="s">
        <v>14020</v>
      </c>
      <c r="F1062" s="315" t="s">
        <v>1789</v>
      </c>
      <c r="G1062" s="142" t="s">
        <v>150</v>
      </c>
      <c r="H1062" s="316" t="s">
        <v>3445</v>
      </c>
      <c r="I1062" s="317">
        <v>27206</v>
      </c>
      <c r="J1062" s="317">
        <v>0</v>
      </c>
      <c r="K1062" s="317" t="s">
        <v>152</v>
      </c>
      <c r="L1062" s="315">
        <v>0</v>
      </c>
      <c r="M1062" s="315" t="s">
        <v>152</v>
      </c>
      <c r="N1062" s="315" t="s">
        <v>152</v>
      </c>
      <c r="O1062" s="315" t="s">
        <v>152</v>
      </c>
      <c r="P1062" s="315" t="s">
        <v>13165</v>
      </c>
      <c r="Q1062" s="315" t="s">
        <v>152</v>
      </c>
      <c r="R1062" s="315" t="s">
        <v>152</v>
      </c>
      <c r="S1062" s="315" t="s">
        <v>152</v>
      </c>
      <c r="T1062" s="315" t="s">
        <v>152</v>
      </c>
      <c r="U1062" s="315" t="s">
        <v>152</v>
      </c>
      <c r="V1062" s="315" t="s">
        <v>152</v>
      </c>
      <c r="W1062" s="142" t="s">
        <v>7425</v>
      </c>
      <c r="X1062" s="142" t="s">
        <v>6492</v>
      </c>
      <c r="Y1062" s="142" t="s">
        <v>152</v>
      </c>
      <c r="Z1062" s="142" t="s">
        <v>3446</v>
      </c>
      <c r="AA1062" s="315" t="s">
        <v>3447</v>
      </c>
      <c r="AB1062" s="142" t="s">
        <v>13813</v>
      </c>
      <c r="AC1062" s="142" t="s">
        <v>3446</v>
      </c>
      <c r="AD1062" s="142" t="s">
        <v>3446</v>
      </c>
      <c r="AE1062" s="142" t="s">
        <v>152</v>
      </c>
      <c r="AF1062" s="315"/>
      <c r="AH1062" s="318" t="s">
        <v>152</v>
      </c>
      <c r="AI1062" s="315" t="s">
        <v>3446</v>
      </c>
      <c r="AJ1062" s="315" t="s">
        <v>152</v>
      </c>
      <c r="AK1062" s="142" t="s">
        <v>152</v>
      </c>
      <c r="AL1062" s="142" t="s">
        <v>152</v>
      </c>
      <c r="AM1062" s="316" t="s">
        <v>152</v>
      </c>
      <c r="AN1062" s="142" t="s">
        <v>152</v>
      </c>
      <c r="AO1062" s="315" t="s">
        <v>1469</v>
      </c>
      <c r="AP1062" s="315" t="s">
        <v>152</v>
      </c>
      <c r="AQ1062" s="316"/>
      <c r="AR1062" s="142" t="s">
        <v>152</v>
      </c>
      <c r="AS1062" s="315" t="s">
        <v>150</v>
      </c>
      <c r="AT1062" s="142" t="s">
        <v>152</v>
      </c>
      <c r="AU1062" s="316"/>
      <c r="AV1062" s="317" t="s">
        <v>152</v>
      </c>
      <c r="AW1062" s="142" t="s">
        <v>152</v>
      </c>
    </row>
    <row r="1063" spans="1:49" s="142" customFormat="1">
      <c r="A1063" s="142" t="s">
        <v>11040</v>
      </c>
      <c r="B1063" s="315" t="s">
        <v>464</v>
      </c>
      <c r="C1063" s="142" t="s">
        <v>3444</v>
      </c>
      <c r="D1063" s="142" t="s">
        <v>3448</v>
      </c>
      <c r="E1063" s="315" t="s">
        <v>14021</v>
      </c>
      <c r="F1063" s="315" t="s">
        <v>1789</v>
      </c>
      <c r="G1063" s="142" t="s">
        <v>1788</v>
      </c>
      <c r="H1063" s="316" t="s">
        <v>3445</v>
      </c>
      <c r="I1063" s="317">
        <v>29150</v>
      </c>
      <c r="J1063" s="317">
        <v>0</v>
      </c>
      <c r="K1063" s="317" t="s">
        <v>152</v>
      </c>
      <c r="L1063" s="315">
        <v>16</v>
      </c>
      <c r="M1063" s="315" t="s">
        <v>152</v>
      </c>
      <c r="N1063" s="315" t="s">
        <v>152</v>
      </c>
      <c r="O1063" s="315" t="s">
        <v>152</v>
      </c>
      <c r="P1063" s="315" t="s">
        <v>13112</v>
      </c>
      <c r="Q1063" s="315" t="s">
        <v>152</v>
      </c>
      <c r="R1063" s="315" t="s">
        <v>152</v>
      </c>
      <c r="S1063" s="315" t="s">
        <v>152</v>
      </c>
      <c r="T1063" s="315" t="s">
        <v>152</v>
      </c>
      <c r="U1063" s="315" t="s">
        <v>152</v>
      </c>
      <c r="V1063" s="315" t="s">
        <v>152</v>
      </c>
      <c r="W1063" s="142" t="s">
        <v>3666</v>
      </c>
      <c r="X1063" s="142" t="s">
        <v>6492</v>
      </c>
      <c r="Y1063" s="142" t="s">
        <v>152</v>
      </c>
      <c r="Z1063" s="142" t="s">
        <v>3446</v>
      </c>
      <c r="AA1063" s="315" t="s">
        <v>3447</v>
      </c>
      <c r="AB1063" s="142" t="s">
        <v>14022</v>
      </c>
      <c r="AC1063" s="142" t="s">
        <v>3446</v>
      </c>
      <c r="AD1063" s="142" t="s">
        <v>3446</v>
      </c>
      <c r="AE1063" s="142" t="s">
        <v>152</v>
      </c>
      <c r="AF1063" s="315"/>
      <c r="AH1063" s="318" t="s">
        <v>152</v>
      </c>
      <c r="AI1063" s="315" t="s">
        <v>3446</v>
      </c>
      <c r="AJ1063" s="315" t="s">
        <v>152</v>
      </c>
      <c r="AK1063" s="142" t="s">
        <v>152</v>
      </c>
      <c r="AL1063" s="142" t="s">
        <v>1787</v>
      </c>
      <c r="AM1063" s="316" t="s">
        <v>3667</v>
      </c>
      <c r="AN1063" s="142" t="s">
        <v>152</v>
      </c>
      <c r="AO1063" s="315" t="s">
        <v>1469</v>
      </c>
      <c r="AP1063" s="315" t="s">
        <v>152</v>
      </c>
      <c r="AQ1063" s="316"/>
      <c r="AR1063" s="142" t="s">
        <v>152</v>
      </c>
      <c r="AS1063" s="315" t="s">
        <v>150</v>
      </c>
      <c r="AT1063" s="142" t="s">
        <v>152</v>
      </c>
      <c r="AU1063" s="316"/>
      <c r="AV1063" s="317" t="s">
        <v>152</v>
      </c>
      <c r="AW1063" s="142" t="s">
        <v>152</v>
      </c>
    </row>
    <row r="1064" spans="1:49" s="142" customFormat="1">
      <c r="A1064" s="142" t="s">
        <v>11043</v>
      </c>
      <c r="B1064" s="315" t="s">
        <v>453</v>
      </c>
      <c r="C1064" s="142" t="s">
        <v>3444</v>
      </c>
      <c r="D1064" s="142" t="s">
        <v>3448</v>
      </c>
      <c r="E1064" s="315" t="s">
        <v>14023</v>
      </c>
      <c r="F1064" s="315" t="s">
        <v>1789</v>
      </c>
      <c r="G1064" s="142" t="s">
        <v>1788</v>
      </c>
      <c r="H1064" s="316" t="s">
        <v>3445</v>
      </c>
      <c r="I1064" s="317">
        <v>38137</v>
      </c>
      <c r="J1064" s="317">
        <v>0</v>
      </c>
      <c r="K1064" s="317" t="s">
        <v>152</v>
      </c>
      <c r="L1064" s="315">
        <v>12</v>
      </c>
      <c r="M1064" s="315" t="s">
        <v>152</v>
      </c>
      <c r="N1064" s="315" t="s">
        <v>152</v>
      </c>
      <c r="O1064" s="315" t="s">
        <v>152</v>
      </c>
      <c r="P1064" s="315" t="s">
        <v>14024</v>
      </c>
      <c r="Q1064" s="315" t="s">
        <v>152</v>
      </c>
      <c r="R1064" s="315" t="s">
        <v>152</v>
      </c>
      <c r="S1064" s="315" t="s">
        <v>152</v>
      </c>
      <c r="T1064" s="315" t="s">
        <v>152</v>
      </c>
      <c r="U1064" s="315" t="s">
        <v>152</v>
      </c>
      <c r="V1064" s="315" t="s">
        <v>152</v>
      </c>
      <c r="W1064" s="142" t="s">
        <v>3658</v>
      </c>
      <c r="X1064" s="142" t="s">
        <v>6492</v>
      </c>
      <c r="Y1064" s="142" t="s">
        <v>152</v>
      </c>
      <c r="Z1064" s="142" t="s">
        <v>3446</v>
      </c>
      <c r="AA1064" s="315" t="s">
        <v>3447</v>
      </c>
      <c r="AB1064" s="142" t="s">
        <v>14025</v>
      </c>
      <c r="AC1064" s="142" t="s">
        <v>3446</v>
      </c>
      <c r="AD1064" s="142" t="s">
        <v>3446</v>
      </c>
      <c r="AE1064" s="142" t="s">
        <v>152</v>
      </c>
      <c r="AF1064" s="315"/>
      <c r="AH1064" s="318" t="s">
        <v>152</v>
      </c>
      <c r="AI1064" s="315" t="s">
        <v>3446</v>
      </c>
      <c r="AJ1064" s="315" t="s">
        <v>152</v>
      </c>
      <c r="AK1064" s="142" t="s">
        <v>152</v>
      </c>
      <c r="AL1064" s="142" t="s">
        <v>1787</v>
      </c>
      <c r="AM1064" s="316" t="s">
        <v>3659</v>
      </c>
      <c r="AN1064" s="142" t="s">
        <v>152</v>
      </c>
      <c r="AO1064" s="315" t="s">
        <v>1469</v>
      </c>
      <c r="AP1064" s="315" t="s">
        <v>152</v>
      </c>
      <c r="AQ1064" s="316"/>
      <c r="AR1064" s="142" t="s">
        <v>152</v>
      </c>
      <c r="AS1064" s="315" t="s">
        <v>150</v>
      </c>
      <c r="AT1064" s="142" t="s">
        <v>152</v>
      </c>
      <c r="AU1064" s="316"/>
      <c r="AV1064" s="317" t="s">
        <v>152</v>
      </c>
      <c r="AW1064" s="142" t="s">
        <v>152</v>
      </c>
    </row>
    <row r="1065" spans="1:49" s="142" customFormat="1">
      <c r="A1065" s="142" t="s">
        <v>11138</v>
      </c>
      <c r="B1065" s="315" t="s">
        <v>289</v>
      </c>
      <c r="C1065" s="142" t="s">
        <v>3444</v>
      </c>
      <c r="D1065" s="142" t="s">
        <v>3448</v>
      </c>
      <c r="E1065" s="315" t="s">
        <v>14026</v>
      </c>
      <c r="F1065" s="315" t="s">
        <v>1789</v>
      </c>
      <c r="G1065" s="142" t="s">
        <v>150</v>
      </c>
      <c r="H1065" s="316" t="s">
        <v>3445</v>
      </c>
      <c r="I1065" s="317">
        <v>46217</v>
      </c>
      <c r="J1065" s="317">
        <v>0</v>
      </c>
      <c r="K1065" s="317" t="s">
        <v>152</v>
      </c>
      <c r="L1065" s="315">
        <v>0</v>
      </c>
      <c r="M1065" s="315" t="s">
        <v>152</v>
      </c>
      <c r="N1065" s="315" t="s">
        <v>152</v>
      </c>
      <c r="O1065" s="315" t="s">
        <v>152</v>
      </c>
      <c r="P1065" s="315" t="s">
        <v>13167</v>
      </c>
      <c r="Q1065" s="315" t="s">
        <v>152</v>
      </c>
      <c r="R1065" s="315" t="s">
        <v>152</v>
      </c>
      <c r="S1065" s="315" t="s">
        <v>152</v>
      </c>
      <c r="T1065" s="315" t="s">
        <v>152</v>
      </c>
      <c r="U1065" s="315" t="s">
        <v>152</v>
      </c>
      <c r="V1065" s="315" t="s">
        <v>152</v>
      </c>
      <c r="W1065" s="142" t="s">
        <v>4714</v>
      </c>
      <c r="X1065" s="142" t="s">
        <v>6492</v>
      </c>
      <c r="Y1065" s="142" t="s">
        <v>152</v>
      </c>
      <c r="Z1065" s="142" t="s">
        <v>3446</v>
      </c>
      <c r="AA1065" s="315" t="s">
        <v>3447</v>
      </c>
      <c r="AB1065" s="142" t="s">
        <v>13845</v>
      </c>
      <c r="AC1065" s="142" t="s">
        <v>3446</v>
      </c>
      <c r="AD1065" s="142" t="s">
        <v>3446</v>
      </c>
      <c r="AE1065" s="142" t="s">
        <v>152</v>
      </c>
      <c r="AF1065" s="315"/>
      <c r="AH1065" s="318" t="s">
        <v>152</v>
      </c>
      <c r="AI1065" s="315" t="s">
        <v>3446</v>
      </c>
      <c r="AJ1065" s="315" t="s">
        <v>152</v>
      </c>
      <c r="AK1065" s="142" t="s">
        <v>152</v>
      </c>
      <c r="AL1065" s="142" t="s">
        <v>152</v>
      </c>
      <c r="AM1065" s="316" t="s">
        <v>152</v>
      </c>
      <c r="AN1065" s="142" t="s">
        <v>152</v>
      </c>
      <c r="AO1065" s="315" t="s">
        <v>1469</v>
      </c>
      <c r="AP1065" s="315" t="s">
        <v>152</v>
      </c>
      <c r="AQ1065" s="316"/>
      <c r="AR1065" s="142" t="s">
        <v>152</v>
      </c>
      <c r="AS1065" s="315" t="s">
        <v>150</v>
      </c>
      <c r="AT1065" s="142" t="s">
        <v>152</v>
      </c>
      <c r="AU1065" s="316"/>
      <c r="AV1065" s="317" t="s">
        <v>152</v>
      </c>
      <c r="AW1065" s="142" t="s">
        <v>152</v>
      </c>
    </row>
    <row r="1066" spans="1:49" s="142" customFormat="1">
      <c r="A1066" s="142" t="s">
        <v>11144</v>
      </c>
      <c r="B1066" s="315" t="s">
        <v>313</v>
      </c>
      <c r="C1066" s="142" t="s">
        <v>3444</v>
      </c>
      <c r="D1066" s="142" t="s">
        <v>3448</v>
      </c>
      <c r="E1066" s="315" t="s">
        <v>14027</v>
      </c>
      <c r="F1066" s="315" t="s">
        <v>1789</v>
      </c>
      <c r="G1066" s="142" t="s">
        <v>1788</v>
      </c>
      <c r="H1066" s="316" t="s">
        <v>3445</v>
      </c>
      <c r="I1066" s="317">
        <v>19175</v>
      </c>
      <c r="J1066" s="317">
        <v>0</v>
      </c>
      <c r="K1066" s="317" t="s">
        <v>152</v>
      </c>
      <c r="L1066" s="315">
        <v>0</v>
      </c>
      <c r="M1066" s="315" t="s">
        <v>152</v>
      </c>
      <c r="N1066" s="315" t="s">
        <v>152</v>
      </c>
      <c r="O1066" s="315" t="s">
        <v>152</v>
      </c>
      <c r="P1066" s="315" t="s">
        <v>13172</v>
      </c>
      <c r="Q1066" s="315" t="s">
        <v>152</v>
      </c>
      <c r="R1066" s="315" t="s">
        <v>152</v>
      </c>
      <c r="S1066" s="315" t="s">
        <v>152</v>
      </c>
      <c r="T1066" s="315" t="s">
        <v>152</v>
      </c>
      <c r="U1066" s="315" t="s">
        <v>152</v>
      </c>
      <c r="V1066" s="315" t="s">
        <v>152</v>
      </c>
      <c r="W1066" s="142" t="s">
        <v>3589</v>
      </c>
      <c r="X1066" s="142" t="s">
        <v>6492</v>
      </c>
      <c r="Y1066" s="142" t="s">
        <v>152</v>
      </c>
      <c r="Z1066" s="142" t="s">
        <v>3446</v>
      </c>
      <c r="AA1066" s="315" t="s">
        <v>3447</v>
      </c>
      <c r="AB1066" s="142" t="s">
        <v>13855</v>
      </c>
      <c r="AC1066" s="142" t="s">
        <v>3446</v>
      </c>
      <c r="AD1066" s="142" t="s">
        <v>3446</v>
      </c>
      <c r="AE1066" s="142" t="s">
        <v>152</v>
      </c>
      <c r="AF1066" s="315"/>
      <c r="AH1066" s="318" t="s">
        <v>152</v>
      </c>
      <c r="AI1066" s="315" t="s">
        <v>3446</v>
      </c>
      <c r="AJ1066" s="315" t="s">
        <v>152</v>
      </c>
      <c r="AK1066" s="142" t="s">
        <v>152</v>
      </c>
      <c r="AL1066" s="142" t="s">
        <v>152</v>
      </c>
      <c r="AM1066" s="316" t="s">
        <v>152</v>
      </c>
      <c r="AN1066" s="142" t="s">
        <v>152</v>
      </c>
      <c r="AO1066" s="315" t="s">
        <v>1469</v>
      </c>
      <c r="AP1066" s="315" t="s">
        <v>152</v>
      </c>
      <c r="AQ1066" s="316"/>
      <c r="AR1066" s="142" t="s">
        <v>152</v>
      </c>
      <c r="AS1066" s="315" t="s">
        <v>150</v>
      </c>
      <c r="AT1066" s="142" t="s">
        <v>152</v>
      </c>
      <c r="AU1066" s="316"/>
      <c r="AV1066" s="317" t="s">
        <v>152</v>
      </c>
      <c r="AW1066" s="142" t="s">
        <v>152</v>
      </c>
    </row>
    <row r="1067" spans="1:49" s="142" customFormat="1">
      <c r="A1067" s="142" t="s">
        <v>10327</v>
      </c>
      <c r="B1067" s="315" t="s">
        <v>314</v>
      </c>
      <c r="C1067" s="142" t="s">
        <v>3444</v>
      </c>
      <c r="D1067" s="142" t="s">
        <v>3448</v>
      </c>
      <c r="E1067" s="315" t="s">
        <v>14028</v>
      </c>
      <c r="F1067" s="315" t="s">
        <v>1789</v>
      </c>
      <c r="G1067" s="142" t="s">
        <v>150</v>
      </c>
      <c r="H1067" s="316" t="s">
        <v>3445</v>
      </c>
      <c r="I1067" s="317">
        <v>23164</v>
      </c>
      <c r="J1067" s="317">
        <v>0</v>
      </c>
      <c r="K1067" s="317" t="s">
        <v>152</v>
      </c>
      <c r="L1067" s="315">
        <v>0</v>
      </c>
      <c r="M1067" s="315" t="s">
        <v>152</v>
      </c>
      <c r="N1067" s="315" t="s">
        <v>152</v>
      </c>
      <c r="O1067" s="315" t="s">
        <v>152</v>
      </c>
      <c r="P1067" s="315" t="s">
        <v>12940</v>
      </c>
      <c r="Q1067" s="315" t="s">
        <v>152</v>
      </c>
      <c r="R1067" s="315" t="s">
        <v>152</v>
      </c>
      <c r="S1067" s="315" t="s">
        <v>152</v>
      </c>
      <c r="T1067" s="315" t="s">
        <v>152</v>
      </c>
      <c r="U1067" s="315" t="s">
        <v>152</v>
      </c>
      <c r="V1067" s="315" t="s">
        <v>152</v>
      </c>
      <c r="W1067" s="142" t="s">
        <v>3518</v>
      </c>
      <c r="X1067" s="142" t="s">
        <v>6492</v>
      </c>
      <c r="Y1067" s="142" t="s">
        <v>152</v>
      </c>
      <c r="Z1067" s="142" t="s">
        <v>3446</v>
      </c>
      <c r="AA1067" s="315" t="s">
        <v>3447</v>
      </c>
      <c r="AB1067" s="142" t="s">
        <v>13863</v>
      </c>
      <c r="AC1067" s="142" t="s">
        <v>3446</v>
      </c>
      <c r="AD1067" s="142" t="s">
        <v>3446</v>
      </c>
      <c r="AE1067" s="142" t="s">
        <v>152</v>
      </c>
      <c r="AF1067" s="315"/>
      <c r="AH1067" s="318" t="s">
        <v>152</v>
      </c>
      <c r="AI1067" s="315" t="s">
        <v>3446</v>
      </c>
      <c r="AJ1067" s="315" t="s">
        <v>152</v>
      </c>
      <c r="AK1067" s="142" t="s">
        <v>152</v>
      </c>
      <c r="AL1067" s="142" t="s">
        <v>152</v>
      </c>
      <c r="AM1067" s="316" t="s">
        <v>152</v>
      </c>
      <c r="AN1067" s="142" t="s">
        <v>152</v>
      </c>
      <c r="AO1067" s="315" t="s">
        <v>1469</v>
      </c>
      <c r="AP1067" s="315" t="s">
        <v>152</v>
      </c>
      <c r="AQ1067" s="316"/>
      <c r="AR1067" s="142" t="s">
        <v>152</v>
      </c>
      <c r="AS1067" s="315" t="s">
        <v>150</v>
      </c>
      <c r="AT1067" s="142" t="s">
        <v>152</v>
      </c>
      <c r="AU1067" s="316"/>
      <c r="AV1067" s="317" t="s">
        <v>152</v>
      </c>
      <c r="AW1067" s="142" t="s">
        <v>152</v>
      </c>
    </row>
    <row r="1068" spans="1:49" s="142" customFormat="1">
      <c r="A1068" s="142" t="s">
        <v>11145</v>
      </c>
      <c r="B1068" s="315" t="s">
        <v>316</v>
      </c>
      <c r="C1068" s="142" t="s">
        <v>3444</v>
      </c>
      <c r="D1068" s="142" t="s">
        <v>3448</v>
      </c>
      <c r="E1068" s="315" t="s">
        <v>14029</v>
      </c>
      <c r="F1068" s="315" t="s">
        <v>1789</v>
      </c>
      <c r="G1068" s="142" t="s">
        <v>150</v>
      </c>
      <c r="H1068" s="316" t="s">
        <v>3445</v>
      </c>
      <c r="I1068" s="317">
        <v>100000</v>
      </c>
      <c r="J1068" s="317">
        <v>0</v>
      </c>
      <c r="K1068" s="317" t="s">
        <v>152</v>
      </c>
      <c r="L1068" s="315">
        <v>0</v>
      </c>
      <c r="M1068" s="315" t="s">
        <v>152</v>
      </c>
      <c r="N1068" s="315" t="s">
        <v>152</v>
      </c>
      <c r="O1068" s="315" t="s">
        <v>152</v>
      </c>
      <c r="P1068" s="315" t="s">
        <v>13173</v>
      </c>
      <c r="Q1068" s="315" t="s">
        <v>152</v>
      </c>
      <c r="R1068" s="315" t="s">
        <v>152</v>
      </c>
      <c r="S1068" s="315" t="s">
        <v>152</v>
      </c>
      <c r="T1068" s="315" t="s">
        <v>152</v>
      </c>
      <c r="U1068" s="315" t="s">
        <v>152</v>
      </c>
      <c r="V1068" s="315" t="s">
        <v>152</v>
      </c>
      <c r="W1068" s="142" t="s">
        <v>7427</v>
      </c>
      <c r="X1068" s="142" t="s">
        <v>6492</v>
      </c>
      <c r="Y1068" s="142" t="s">
        <v>152</v>
      </c>
      <c r="Z1068" s="142" t="s">
        <v>3446</v>
      </c>
      <c r="AA1068" s="315" t="s">
        <v>3447</v>
      </c>
      <c r="AB1068" s="142" t="s">
        <v>13878</v>
      </c>
      <c r="AC1068" s="142" t="s">
        <v>3446</v>
      </c>
      <c r="AD1068" s="142" t="s">
        <v>3446</v>
      </c>
      <c r="AE1068" s="142" t="s">
        <v>152</v>
      </c>
      <c r="AF1068" s="315"/>
      <c r="AH1068" s="318" t="s">
        <v>152</v>
      </c>
      <c r="AI1068" s="315" t="s">
        <v>3446</v>
      </c>
      <c r="AJ1068" s="315" t="s">
        <v>152</v>
      </c>
      <c r="AK1068" s="142" t="s">
        <v>152</v>
      </c>
      <c r="AL1068" s="142" t="s">
        <v>152</v>
      </c>
      <c r="AM1068" s="316" t="s">
        <v>152</v>
      </c>
      <c r="AN1068" s="142" t="s">
        <v>152</v>
      </c>
      <c r="AO1068" s="315" t="s">
        <v>1469</v>
      </c>
      <c r="AP1068" s="315" t="s">
        <v>152</v>
      </c>
      <c r="AQ1068" s="316"/>
      <c r="AR1068" s="142" t="s">
        <v>152</v>
      </c>
      <c r="AS1068" s="315" t="s">
        <v>150</v>
      </c>
      <c r="AT1068" s="142" t="s">
        <v>152</v>
      </c>
      <c r="AU1068" s="316"/>
      <c r="AV1068" s="317" t="s">
        <v>152</v>
      </c>
      <c r="AW1068" s="142" t="s">
        <v>152</v>
      </c>
    </row>
    <row r="1069" spans="1:49" s="142" customFormat="1">
      <c r="A1069" s="142" t="s">
        <v>8803</v>
      </c>
      <c r="B1069" s="315" t="s">
        <v>1810</v>
      </c>
      <c r="C1069" s="142" t="s">
        <v>3444</v>
      </c>
      <c r="D1069" s="142" t="s">
        <v>3448</v>
      </c>
      <c r="E1069" s="315" t="s">
        <v>14030</v>
      </c>
      <c r="F1069" s="315" t="s">
        <v>1789</v>
      </c>
      <c r="G1069" s="142" t="s">
        <v>1788</v>
      </c>
      <c r="H1069" s="316" t="s">
        <v>3445</v>
      </c>
      <c r="I1069" s="317">
        <v>22408</v>
      </c>
      <c r="J1069" s="317">
        <v>0</v>
      </c>
      <c r="K1069" s="317" t="s">
        <v>152</v>
      </c>
      <c r="L1069" s="315">
        <v>27</v>
      </c>
      <c r="M1069" s="315" t="s">
        <v>152</v>
      </c>
      <c r="N1069" s="315" t="s">
        <v>152</v>
      </c>
      <c r="O1069" s="315" t="s">
        <v>152</v>
      </c>
      <c r="P1069" s="315" t="s">
        <v>12529</v>
      </c>
      <c r="Q1069" s="315" t="s">
        <v>152</v>
      </c>
      <c r="R1069" s="315" t="s">
        <v>152</v>
      </c>
      <c r="S1069" s="315" t="s">
        <v>152</v>
      </c>
      <c r="T1069" s="315" t="s">
        <v>152</v>
      </c>
      <c r="U1069" s="315" t="s">
        <v>152</v>
      </c>
      <c r="V1069" s="315" t="s">
        <v>152</v>
      </c>
      <c r="W1069" s="142" t="s">
        <v>3474</v>
      </c>
      <c r="X1069" s="142" t="s">
        <v>6492</v>
      </c>
      <c r="Y1069" s="142" t="s">
        <v>152</v>
      </c>
      <c r="Z1069" s="142" t="s">
        <v>3446</v>
      </c>
      <c r="AA1069" s="315" t="s">
        <v>3447</v>
      </c>
      <c r="AB1069" s="142" t="s">
        <v>13880</v>
      </c>
      <c r="AC1069" s="142" t="s">
        <v>3446</v>
      </c>
      <c r="AD1069" s="142" t="s">
        <v>3446</v>
      </c>
      <c r="AE1069" s="142" t="s">
        <v>152</v>
      </c>
      <c r="AF1069" s="315"/>
      <c r="AH1069" s="318" t="s">
        <v>152</v>
      </c>
      <c r="AI1069" s="315" t="s">
        <v>3446</v>
      </c>
      <c r="AJ1069" s="315" t="s">
        <v>152</v>
      </c>
      <c r="AK1069" s="142" t="s">
        <v>152</v>
      </c>
      <c r="AL1069" s="142" t="s">
        <v>152</v>
      </c>
      <c r="AM1069" s="316" t="s">
        <v>152</v>
      </c>
      <c r="AN1069" s="142" t="s">
        <v>152</v>
      </c>
      <c r="AO1069" s="315" t="s">
        <v>1469</v>
      </c>
      <c r="AP1069" s="315" t="s">
        <v>152</v>
      </c>
      <c r="AQ1069" s="316"/>
      <c r="AR1069" s="142" t="s">
        <v>152</v>
      </c>
      <c r="AS1069" s="315" t="s">
        <v>150</v>
      </c>
      <c r="AT1069" s="142" t="s">
        <v>152</v>
      </c>
      <c r="AU1069" s="316"/>
      <c r="AV1069" s="317" t="s">
        <v>152</v>
      </c>
      <c r="AW1069" s="142" t="s">
        <v>152</v>
      </c>
    </row>
    <row r="1070" spans="1:49" s="142" customFormat="1">
      <c r="A1070" s="142" t="s">
        <v>8655</v>
      </c>
      <c r="B1070" s="315" t="s">
        <v>318</v>
      </c>
      <c r="C1070" s="142" t="s">
        <v>3444</v>
      </c>
      <c r="D1070" s="142" t="s">
        <v>3448</v>
      </c>
      <c r="E1070" s="315" t="s">
        <v>14031</v>
      </c>
      <c r="F1070" s="315" t="s">
        <v>1789</v>
      </c>
      <c r="G1070" s="142" t="s">
        <v>150</v>
      </c>
      <c r="H1070" s="316" t="s">
        <v>3445</v>
      </c>
      <c r="I1070" s="317">
        <v>25426</v>
      </c>
      <c r="J1070" s="317">
        <v>0</v>
      </c>
      <c r="K1070" s="317" t="s">
        <v>152</v>
      </c>
      <c r="L1070" s="315">
        <v>0</v>
      </c>
      <c r="M1070" s="315" t="s">
        <v>152</v>
      </c>
      <c r="N1070" s="315" t="s">
        <v>152</v>
      </c>
      <c r="O1070" s="315" t="s">
        <v>152</v>
      </c>
      <c r="P1070" s="315" t="s">
        <v>12470</v>
      </c>
      <c r="Q1070" s="315" t="s">
        <v>152</v>
      </c>
      <c r="R1070" s="315" t="s">
        <v>152</v>
      </c>
      <c r="S1070" s="315" t="s">
        <v>152</v>
      </c>
      <c r="T1070" s="315" t="s">
        <v>152</v>
      </c>
      <c r="U1070" s="315" t="s">
        <v>152</v>
      </c>
      <c r="V1070" s="315" t="s">
        <v>152</v>
      </c>
      <c r="W1070" s="142" t="s">
        <v>3517</v>
      </c>
      <c r="X1070" s="142" t="s">
        <v>6492</v>
      </c>
      <c r="Y1070" s="142" t="s">
        <v>152</v>
      </c>
      <c r="Z1070" s="142" t="s">
        <v>3446</v>
      </c>
      <c r="AA1070" s="315" t="s">
        <v>3447</v>
      </c>
      <c r="AB1070" s="142" t="s">
        <v>13880</v>
      </c>
      <c r="AC1070" s="142" t="s">
        <v>3446</v>
      </c>
      <c r="AD1070" s="142" t="s">
        <v>3446</v>
      </c>
      <c r="AE1070" s="142" t="s">
        <v>152</v>
      </c>
      <c r="AF1070" s="315"/>
      <c r="AH1070" s="318" t="s">
        <v>152</v>
      </c>
      <c r="AI1070" s="315" t="s">
        <v>3446</v>
      </c>
      <c r="AJ1070" s="315" t="s">
        <v>152</v>
      </c>
      <c r="AK1070" s="142" t="s">
        <v>152</v>
      </c>
      <c r="AL1070" s="142" t="s">
        <v>152</v>
      </c>
      <c r="AM1070" s="316" t="s">
        <v>152</v>
      </c>
      <c r="AN1070" s="142" t="s">
        <v>152</v>
      </c>
      <c r="AO1070" s="315" t="s">
        <v>1469</v>
      </c>
      <c r="AP1070" s="315" t="s">
        <v>152</v>
      </c>
      <c r="AQ1070" s="316"/>
      <c r="AR1070" s="142" t="s">
        <v>152</v>
      </c>
      <c r="AS1070" s="315" t="s">
        <v>150</v>
      </c>
      <c r="AT1070" s="142" t="s">
        <v>152</v>
      </c>
      <c r="AU1070" s="316"/>
      <c r="AV1070" s="317" t="s">
        <v>152</v>
      </c>
      <c r="AW1070" s="142" t="s">
        <v>152</v>
      </c>
    </row>
    <row r="1071" spans="1:49" s="142" customFormat="1">
      <c r="A1071" s="142" t="s">
        <v>8707</v>
      </c>
      <c r="B1071" s="315" t="s">
        <v>303</v>
      </c>
      <c r="C1071" s="142" t="s">
        <v>3444</v>
      </c>
      <c r="D1071" s="142" t="s">
        <v>3448</v>
      </c>
      <c r="E1071" s="315" t="s">
        <v>14032</v>
      </c>
      <c r="F1071" s="315" t="s">
        <v>1789</v>
      </c>
      <c r="G1071" s="142" t="s">
        <v>1788</v>
      </c>
      <c r="H1071" s="316" t="s">
        <v>3445</v>
      </c>
      <c r="I1071" s="317">
        <v>20146</v>
      </c>
      <c r="J1071" s="317">
        <v>0</v>
      </c>
      <c r="K1071" s="317" t="s">
        <v>152</v>
      </c>
      <c r="L1071" s="315">
        <v>8</v>
      </c>
      <c r="M1071" s="315" t="s">
        <v>152</v>
      </c>
      <c r="N1071" s="315" t="s">
        <v>152</v>
      </c>
      <c r="O1071" s="315" t="s">
        <v>152</v>
      </c>
      <c r="P1071" s="315" t="s">
        <v>12493</v>
      </c>
      <c r="Q1071" s="315" t="s">
        <v>152</v>
      </c>
      <c r="R1071" s="315" t="s">
        <v>152</v>
      </c>
      <c r="S1071" s="315" t="s">
        <v>152</v>
      </c>
      <c r="T1071" s="315" t="s">
        <v>152</v>
      </c>
      <c r="U1071" s="315" t="s">
        <v>152</v>
      </c>
      <c r="V1071" s="315" t="s">
        <v>152</v>
      </c>
      <c r="W1071" s="142" t="s">
        <v>3494</v>
      </c>
      <c r="X1071" s="142" t="s">
        <v>6492</v>
      </c>
      <c r="Y1071" s="142" t="s">
        <v>152</v>
      </c>
      <c r="Z1071" s="142" t="s">
        <v>3446</v>
      </c>
      <c r="AA1071" s="315" t="s">
        <v>3447</v>
      </c>
      <c r="AB1071" s="142" t="s">
        <v>14033</v>
      </c>
      <c r="AC1071" s="142" t="s">
        <v>3446</v>
      </c>
      <c r="AD1071" s="142" t="s">
        <v>3446</v>
      </c>
      <c r="AE1071" s="142" t="s">
        <v>152</v>
      </c>
      <c r="AF1071" s="315"/>
      <c r="AH1071" s="318" t="s">
        <v>152</v>
      </c>
      <c r="AI1071" s="315" t="s">
        <v>3446</v>
      </c>
      <c r="AJ1071" s="315" t="s">
        <v>152</v>
      </c>
      <c r="AK1071" s="142" t="s">
        <v>152</v>
      </c>
      <c r="AL1071" s="142" t="s">
        <v>1787</v>
      </c>
      <c r="AM1071" s="316" t="s">
        <v>3495</v>
      </c>
      <c r="AN1071" s="142" t="s">
        <v>152</v>
      </c>
      <c r="AO1071" s="315" t="s">
        <v>1469</v>
      </c>
      <c r="AP1071" s="315" t="s">
        <v>152</v>
      </c>
      <c r="AQ1071" s="316"/>
      <c r="AR1071" s="142" t="s">
        <v>152</v>
      </c>
      <c r="AS1071" s="315" t="s">
        <v>150</v>
      </c>
      <c r="AT1071" s="142" t="s">
        <v>152</v>
      </c>
      <c r="AU1071" s="316"/>
      <c r="AV1071" s="317" t="s">
        <v>152</v>
      </c>
      <c r="AW1071" s="142" t="s">
        <v>152</v>
      </c>
    </row>
    <row r="1072" spans="1:49" s="142" customFormat="1">
      <c r="A1072" s="142" t="s">
        <v>11142</v>
      </c>
      <c r="B1072" s="315" t="s">
        <v>319</v>
      </c>
      <c r="C1072" s="142" t="s">
        <v>3444</v>
      </c>
      <c r="D1072" s="142" t="s">
        <v>3448</v>
      </c>
      <c r="E1072" s="315" t="s">
        <v>14034</v>
      </c>
      <c r="F1072" s="315" t="s">
        <v>1789</v>
      </c>
      <c r="G1072" s="142" t="s">
        <v>150</v>
      </c>
      <c r="H1072" s="316" t="s">
        <v>3445</v>
      </c>
      <c r="I1072" s="317">
        <v>26046</v>
      </c>
      <c r="J1072" s="317">
        <v>0</v>
      </c>
      <c r="K1072" s="317" t="s">
        <v>152</v>
      </c>
      <c r="L1072" s="315">
        <v>0</v>
      </c>
      <c r="M1072" s="315" t="s">
        <v>152</v>
      </c>
      <c r="N1072" s="315" t="s">
        <v>152</v>
      </c>
      <c r="O1072" s="315" t="s">
        <v>152</v>
      </c>
      <c r="P1072" s="315" t="s">
        <v>13170</v>
      </c>
      <c r="Q1072" s="315" t="s">
        <v>152</v>
      </c>
      <c r="R1072" s="315" t="s">
        <v>152</v>
      </c>
      <c r="S1072" s="315" t="s">
        <v>152</v>
      </c>
      <c r="T1072" s="315" t="s">
        <v>152</v>
      </c>
      <c r="U1072" s="315" t="s">
        <v>152</v>
      </c>
      <c r="V1072" s="315" t="s">
        <v>152</v>
      </c>
      <c r="W1072" s="142" t="s">
        <v>3591</v>
      </c>
      <c r="X1072" s="142" t="s">
        <v>6492</v>
      </c>
      <c r="Y1072" s="142" t="s">
        <v>152</v>
      </c>
      <c r="Z1072" s="142" t="s">
        <v>3446</v>
      </c>
      <c r="AA1072" s="315" t="s">
        <v>3447</v>
      </c>
      <c r="AB1072" s="142" t="s">
        <v>13900</v>
      </c>
      <c r="AC1072" s="142" t="s">
        <v>3446</v>
      </c>
      <c r="AD1072" s="142" t="s">
        <v>3446</v>
      </c>
      <c r="AE1072" s="142" t="s">
        <v>152</v>
      </c>
      <c r="AF1072" s="315"/>
      <c r="AH1072" s="318" t="s">
        <v>152</v>
      </c>
      <c r="AI1072" s="315" t="s">
        <v>3446</v>
      </c>
      <c r="AJ1072" s="315" t="s">
        <v>152</v>
      </c>
      <c r="AK1072" s="142" t="s">
        <v>152</v>
      </c>
      <c r="AL1072" s="142" t="s">
        <v>152</v>
      </c>
      <c r="AM1072" s="316" t="s">
        <v>152</v>
      </c>
      <c r="AN1072" s="142" t="s">
        <v>152</v>
      </c>
      <c r="AO1072" s="315" t="s">
        <v>1469</v>
      </c>
      <c r="AP1072" s="315" t="s">
        <v>152</v>
      </c>
      <c r="AQ1072" s="316"/>
      <c r="AR1072" s="142" t="s">
        <v>152</v>
      </c>
      <c r="AS1072" s="315" t="s">
        <v>150</v>
      </c>
      <c r="AT1072" s="142" t="s">
        <v>152</v>
      </c>
      <c r="AU1072" s="316"/>
      <c r="AV1072" s="317" t="s">
        <v>152</v>
      </c>
      <c r="AW1072" s="142" t="s">
        <v>152</v>
      </c>
    </row>
    <row r="1073" spans="1:49" s="142" customFormat="1">
      <c r="A1073" s="142" t="s">
        <v>7381</v>
      </c>
      <c r="B1073" s="315" t="s">
        <v>7371</v>
      </c>
      <c r="C1073" s="142" t="s">
        <v>3444</v>
      </c>
      <c r="D1073" s="142" t="s">
        <v>3448</v>
      </c>
      <c r="E1073" s="315" t="s">
        <v>14035</v>
      </c>
      <c r="F1073" s="315" t="s">
        <v>1789</v>
      </c>
      <c r="G1073" s="142" t="s">
        <v>1788</v>
      </c>
      <c r="H1073" s="316" t="s">
        <v>3445</v>
      </c>
      <c r="I1073" s="317">
        <v>31026</v>
      </c>
      <c r="J1073" s="317">
        <v>0</v>
      </c>
      <c r="K1073" s="317" t="s">
        <v>152</v>
      </c>
      <c r="L1073" s="315">
        <v>12</v>
      </c>
      <c r="M1073" s="315" t="s">
        <v>152</v>
      </c>
      <c r="N1073" s="315" t="s">
        <v>152</v>
      </c>
      <c r="O1073" s="315" t="s">
        <v>152</v>
      </c>
      <c r="P1073" s="315" t="s">
        <v>12345</v>
      </c>
      <c r="Q1073" s="315" t="s">
        <v>152</v>
      </c>
      <c r="R1073" s="315" t="s">
        <v>152</v>
      </c>
      <c r="S1073" s="315" t="s">
        <v>152</v>
      </c>
      <c r="T1073" s="315" t="s">
        <v>152</v>
      </c>
      <c r="U1073" s="315" t="s">
        <v>152</v>
      </c>
      <c r="V1073" s="315" t="s">
        <v>152</v>
      </c>
      <c r="W1073" s="142" t="s">
        <v>8051</v>
      </c>
      <c r="X1073" s="142" t="s">
        <v>6492</v>
      </c>
      <c r="Y1073" s="142" t="s">
        <v>152</v>
      </c>
      <c r="Z1073" s="142" t="s">
        <v>3446</v>
      </c>
      <c r="AA1073" s="315" t="s">
        <v>3447</v>
      </c>
      <c r="AB1073" s="142" t="s">
        <v>14036</v>
      </c>
      <c r="AC1073" s="142" t="s">
        <v>3446</v>
      </c>
      <c r="AD1073" s="142" t="s">
        <v>3446</v>
      </c>
      <c r="AE1073" s="142" t="s">
        <v>152</v>
      </c>
      <c r="AF1073" s="315"/>
      <c r="AH1073" s="318" t="s">
        <v>152</v>
      </c>
      <c r="AI1073" s="315" t="s">
        <v>3446</v>
      </c>
      <c r="AJ1073" s="315" t="s">
        <v>152</v>
      </c>
      <c r="AK1073" s="142" t="s">
        <v>152</v>
      </c>
      <c r="AL1073" s="142" t="s">
        <v>1787</v>
      </c>
      <c r="AM1073" s="316" t="s">
        <v>8053</v>
      </c>
      <c r="AN1073" s="142" t="s">
        <v>152</v>
      </c>
      <c r="AO1073" s="315" t="s">
        <v>1469</v>
      </c>
      <c r="AP1073" s="315" t="s">
        <v>152</v>
      </c>
      <c r="AQ1073" s="316"/>
      <c r="AR1073" s="142" t="s">
        <v>152</v>
      </c>
      <c r="AS1073" s="315" t="s">
        <v>150</v>
      </c>
      <c r="AT1073" s="142" t="s">
        <v>152</v>
      </c>
      <c r="AU1073" s="316"/>
      <c r="AV1073" s="317" t="s">
        <v>152</v>
      </c>
      <c r="AW1073" s="142" t="s">
        <v>152</v>
      </c>
    </row>
    <row r="1074" spans="1:49" s="142" customFormat="1">
      <c r="A1074" s="142" t="s">
        <v>11829</v>
      </c>
      <c r="B1074" s="315" t="s">
        <v>5036</v>
      </c>
      <c r="C1074" s="142" t="s">
        <v>3444</v>
      </c>
      <c r="D1074" s="142" t="s">
        <v>5257</v>
      </c>
      <c r="E1074" s="315" t="s">
        <v>14037</v>
      </c>
      <c r="F1074" s="315" t="s">
        <v>1789</v>
      </c>
      <c r="G1074" s="142" t="s">
        <v>1788</v>
      </c>
      <c r="H1074" s="316" t="s">
        <v>3445</v>
      </c>
      <c r="I1074" s="317">
        <v>11171</v>
      </c>
      <c r="J1074" s="317">
        <v>0</v>
      </c>
      <c r="K1074" s="317" t="s">
        <v>152</v>
      </c>
      <c r="L1074" s="315">
        <v>16</v>
      </c>
      <c r="M1074" s="315" t="s">
        <v>152</v>
      </c>
      <c r="N1074" s="315" t="s">
        <v>152</v>
      </c>
      <c r="O1074" s="315" t="s">
        <v>152</v>
      </c>
      <c r="P1074" s="315" t="s">
        <v>13341</v>
      </c>
      <c r="Q1074" s="315" t="s">
        <v>152</v>
      </c>
      <c r="R1074" s="315" t="s">
        <v>152</v>
      </c>
      <c r="S1074" s="315" t="s">
        <v>152</v>
      </c>
      <c r="T1074" s="315" t="s">
        <v>152</v>
      </c>
      <c r="U1074" s="315" t="s">
        <v>152</v>
      </c>
      <c r="V1074" s="315" t="s">
        <v>152</v>
      </c>
      <c r="W1074" s="142" t="s">
        <v>5264</v>
      </c>
      <c r="X1074" s="142" t="s">
        <v>6492</v>
      </c>
      <c r="Y1074" s="142" t="s">
        <v>152</v>
      </c>
      <c r="Z1074" s="142" t="s">
        <v>3446</v>
      </c>
      <c r="AA1074" s="315" t="s">
        <v>3447</v>
      </c>
      <c r="AB1074" s="142" t="s">
        <v>14038</v>
      </c>
      <c r="AC1074" s="142" t="s">
        <v>3446</v>
      </c>
      <c r="AD1074" s="142" t="s">
        <v>3446</v>
      </c>
      <c r="AE1074" s="142" t="s">
        <v>152</v>
      </c>
      <c r="AF1074" s="315"/>
      <c r="AH1074" s="318" t="s">
        <v>152</v>
      </c>
      <c r="AI1074" s="315" t="s">
        <v>3446</v>
      </c>
      <c r="AJ1074" s="315" t="s">
        <v>152</v>
      </c>
      <c r="AK1074" s="142" t="s">
        <v>152</v>
      </c>
      <c r="AL1074" s="142" t="s">
        <v>1787</v>
      </c>
      <c r="AM1074" s="316" t="s">
        <v>5265</v>
      </c>
      <c r="AN1074" s="142" t="s">
        <v>152</v>
      </c>
      <c r="AO1074" s="315" t="s">
        <v>1469</v>
      </c>
      <c r="AP1074" s="315" t="s">
        <v>152</v>
      </c>
      <c r="AQ1074" s="316"/>
      <c r="AR1074" s="142" t="s">
        <v>152</v>
      </c>
      <c r="AS1074" s="315" t="s">
        <v>150</v>
      </c>
      <c r="AT1074" s="142" t="s">
        <v>152</v>
      </c>
      <c r="AU1074" s="316"/>
      <c r="AV1074" s="317" t="s">
        <v>152</v>
      </c>
      <c r="AW1074" s="142" t="s">
        <v>152</v>
      </c>
    </row>
    <row r="1075" spans="1:49" s="142" customFormat="1">
      <c r="A1075" s="142" t="s">
        <v>9367</v>
      </c>
      <c r="B1075" s="315" t="s">
        <v>5057</v>
      </c>
      <c r="C1075" s="142" t="s">
        <v>3444</v>
      </c>
      <c r="D1075" s="142" t="s">
        <v>5257</v>
      </c>
      <c r="E1075" s="315" t="s">
        <v>14039</v>
      </c>
      <c r="F1075" s="315" t="s">
        <v>1789</v>
      </c>
      <c r="G1075" s="142" t="s">
        <v>1788</v>
      </c>
      <c r="H1075" s="316" t="s">
        <v>3445</v>
      </c>
      <c r="I1075" s="317">
        <v>18443</v>
      </c>
      <c r="J1075" s="317">
        <v>0</v>
      </c>
      <c r="K1075" s="317" t="s">
        <v>152</v>
      </c>
      <c r="L1075" s="315">
        <v>8</v>
      </c>
      <c r="M1075" s="315" t="s">
        <v>152</v>
      </c>
      <c r="N1075" s="315" t="s">
        <v>152</v>
      </c>
      <c r="O1075" s="315" t="s">
        <v>152</v>
      </c>
      <c r="P1075" s="315" t="s">
        <v>12651</v>
      </c>
      <c r="Q1075" s="315" t="s">
        <v>152</v>
      </c>
      <c r="R1075" s="315" t="s">
        <v>152</v>
      </c>
      <c r="S1075" s="315" t="s">
        <v>152</v>
      </c>
      <c r="T1075" s="315" t="s">
        <v>152</v>
      </c>
      <c r="U1075" s="315" t="s">
        <v>152</v>
      </c>
      <c r="V1075" s="315" t="s">
        <v>152</v>
      </c>
      <c r="W1075" s="142" t="s">
        <v>5699</v>
      </c>
      <c r="X1075" s="142" t="s">
        <v>6492</v>
      </c>
      <c r="Y1075" s="142" t="s">
        <v>152</v>
      </c>
      <c r="Z1075" s="142" t="s">
        <v>3446</v>
      </c>
      <c r="AA1075" s="315" t="s">
        <v>3447</v>
      </c>
      <c r="AB1075" s="142" t="s">
        <v>14040</v>
      </c>
      <c r="AC1075" s="142" t="s">
        <v>3446</v>
      </c>
      <c r="AD1075" s="142" t="s">
        <v>3446</v>
      </c>
      <c r="AE1075" s="142" t="s">
        <v>152</v>
      </c>
      <c r="AF1075" s="315"/>
      <c r="AH1075" s="318" t="s">
        <v>152</v>
      </c>
      <c r="AI1075" s="315" t="s">
        <v>3446</v>
      </c>
      <c r="AJ1075" s="315" t="s">
        <v>152</v>
      </c>
      <c r="AK1075" s="142" t="s">
        <v>5700</v>
      </c>
      <c r="AL1075" s="142" t="s">
        <v>1787</v>
      </c>
      <c r="AM1075" s="316" t="s">
        <v>5701</v>
      </c>
      <c r="AN1075" s="142" t="s">
        <v>152</v>
      </c>
      <c r="AO1075" s="315" t="s">
        <v>1469</v>
      </c>
      <c r="AP1075" s="315" t="s">
        <v>152</v>
      </c>
      <c r="AQ1075" s="316"/>
      <c r="AR1075" s="142" t="s">
        <v>152</v>
      </c>
      <c r="AS1075" s="315" t="s">
        <v>150</v>
      </c>
      <c r="AT1075" s="142" t="s">
        <v>152</v>
      </c>
      <c r="AU1075" s="316"/>
      <c r="AV1075" s="317" t="s">
        <v>152</v>
      </c>
      <c r="AW1075" s="142" t="s">
        <v>152</v>
      </c>
    </row>
    <row r="1076" spans="1:49" s="142" customFormat="1">
      <c r="A1076" s="142" t="s">
        <v>11832</v>
      </c>
      <c r="B1076" s="315" t="s">
        <v>5068</v>
      </c>
      <c r="C1076" s="142" t="s">
        <v>3444</v>
      </c>
      <c r="D1076" s="142" t="s">
        <v>5257</v>
      </c>
      <c r="E1076" s="315" t="s">
        <v>14041</v>
      </c>
      <c r="F1076" s="315" t="s">
        <v>1789</v>
      </c>
      <c r="G1076" s="142" t="s">
        <v>1788</v>
      </c>
      <c r="H1076" s="316" t="s">
        <v>3445</v>
      </c>
      <c r="I1076" s="317">
        <v>24749</v>
      </c>
      <c r="J1076" s="317">
        <v>0</v>
      </c>
      <c r="K1076" s="317" t="s">
        <v>152</v>
      </c>
      <c r="L1076" s="315">
        <v>12</v>
      </c>
      <c r="M1076" s="315" t="s">
        <v>152</v>
      </c>
      <c r="N1076" s="315" t="s">
        <v>152</v>
      </c>
      <c r="O1076" s="315" t="s">
        <v>152</v>
      </c>
      <c r="P1076" s="315" t="s">
        <v>13344</v>
      </c>
      <c r="Q1076" s="315" t="s">
        <v>152</v>
      </c>
      <c r="R1076" s="315" t="s">
        <v>152</v>
      </c>
      <c r="S1076" s="315" t="s">
        <v>152</v>
      </c>
      <c r="T1076" s="315" t="s">
        <v>152</v>
      </c>
      <c r="U1076" s="315" t="s">
        <v>152</v>
      </c>
      <c r="V1076" s="315" t="s">
        <v>152</v>
      </c>
      <c r="W1076" s="142" t="s">
        <v>5260</v>
      </c>
      <c r="X1076" s="142" t="s">
        <v>6492</v>
      </c>
      <c r="Y1076" s="142" t="s">
        <v>152</v>
      </c>
      <c r="Z1076" s="142" t="s">
        <v>3446</v>
      </c>
      <c r="AA1076" s="315" t="s">
        <v>3447</v>
      </c>
      <c r="AB1076" s="142" t="s">
        <v>14042</v>
      </c>
      <c r="AC1076" s="142" t="s">
        <v>3446</v>
      </c>
      <c r="AD1076" s="142" t="s">
        <v>3446</v>
      </c>
      <c r="AE1076" s="142" t="s">
        <v>152</v>
      </c>
      <c r="AF1076" s="315"/>
      <c r="AH1076" s="318" t="s">
        <v>152</v>
      </c>
      <c r="AI1076" s="315" t="s">
        <v>3446</v>
      </c>
      <c r="AJ1076" s="315" t="s">
        <v>152</v>
      </c>
      <c r="AK1076" s="142" t="s">
        <v>152</v>
      </c>
      <c r="AL1076" s="142" t="s">
        <v>152</v>
      </c>
      <c r="AM1076" s="316" t="s">
        <v>152</v>
      </c>
      <c r="AN1076" s="142" t="s">
        <v>152</v>
      </c>
      <c r="AO1076" s="315" t="s">
        <v>1469</v>
      </c>
      <c r="AP1076" s="315" t="s">
        <v>152</v>
      </c>
      <c r="AQ1076" s="316"/>
      <c r="AR1076" s="142" t="s">
        <v>152</v>
      </c>
      <c r="AS1076" s="315" t="s">
        <v>150</v>
      </c>
      <c r="AT1076" s="142" t="s">
        <v>152</v>
      </c>
      <c r="AU1076" s="316"/>
      <c r="AV1076" s="317" t="s">
        <v>152</v>
      </c>
      <c r="AW1076" s="142" t="s">
        <v>152</v>
      </c>
    </row>
    <row r="1077" spans="1:49" s="142" customFormat="1">
      <c r="A1077" s="142" t="s">
        <v>10002</v>
      </c>
      <c r="B1077" s="315" t="s">
        <v>5053</v>
      </c>
      <c r="C1077" s="142" t="s">
        <v>3444</v>
      </c>
      <c r="D1077" s="142" t="s">
        <v>5257</v>
      </c>
      <c r="E1077" s="315" t="s">
        <v>14043</v>
      </c>
      <c r="F1077" s="315" t="s">
        <v>1789</v>
      </c>
      <c r="G1077" s="142" t="s">
        <v>1788</v>
      </c>
      <c r="H1077" s="316" t="s">
        <v>3445</v>
      </c>
      <c r="I1077" s="317">
        <v>16095</v>
      </c>
      <c r="J1077" s="317">
        <v>0</v>
      </c>
      <c r="K1077" s="317" t="s">
        <v>152</v>
      </c>
      <c r="L1077" s="315">
        <v>20</v>
      </c>
      <c r="M1077" s="315" t="s">
        <v>152</v>
      </c>
      <c r="N1077" s="315" t="s">
        <v>152</v>
      </c>
      <c r="O1077" s="315" t="s">
        <v>152</v>
      </c>
      <c r="P1077" s="315" t="s">
        <v>12832</v>
      </c>
      <c r="Q1077" s="315" t="s">
        <v>152</v>
      </c>
      <c r="R1077" s="315" t="s">
        <v>152</v>
      </c>
      <c r="S1077" s="315" t="s">
        <v>152</v>
      </c>
      <c r="T1077" s="315" t="s">
        <v>152</v>
      </c>
      <c r="U1077" s="315" t="s">
        <v>152</v>
      </c>
      <c r="V1077" s="315" t="s">
        <v>152</v>
      </c>
      <c r="W1077" s="142" t="s">
        <v>5538</v>
      </c>
      <c r="X1077" s="142" t="s">
        <v>6492</v>
      </c>
      <c r="Y1077" s="142" t="s">
        <v>152</v>
      </c>
      <c r="Z1077" s="142" t="s">
        <v>3446</v>
      </c>
      <c r="AA1077" s="315" t="s">
        <v>3447</v>
      </c>
      <c r="AB1077" s="142" t="s">
        <v>14044</v>
      </c>
      <c r="AC1077" s="142" t="s">
        <v>3446</v>
      </c>
      <c r="AD1077" s="142" t="s">
        <v>3446</v>
      </c>
      <c r="AE1077" s="142" t="s">
        <v>152</v>
      </c>
      <c r="AF1077" s="315"/>
      <c r="AH1077" s="318" t="s">
        <v>152</v>
      </c>
      <c r="AI1077" s="315" t="s">
        <v>3446</v>
      </c>
      <c r="AJ1077" s="315" t="s">
        <v>152</v>
      </c>
      <c r="AK1077" s="142" t="s">
        <v>5539</v>
      </c>
      <c r="AL1077" s="142" t="s">
        <v>1787</v>
      </c>
      <c r="AM1077" s="316" t="s">
        <v>5540</v>
      </c>
      <c r="AN1077" s="142" t="s">
        <v>152</v>
      </c>
      <c r="AO1077" s="315" t="s">
        <v>1469</v>
      </c>
      <c r="AP1077" s="315" t="s">
        <v>152</v>
      </c>
      <c r="AQ1077" s="316"/>
      <c r="AR1077" s="142" t="s">
        <v>152</v>
      </c>
      <c r="AS1077" s="315" t="s">
        <v>150</v>
      </c>
      <c r="AT1077" s="142" t="s">
        <v>152</v>
      </c>
      <c r="AU1077" s="316"/>
      <c r="AV1077" s="317" t="s">
        <v>152</v>
      </c>
      <c r="AW1077" s="142" t="s">
        <v>152</v>
      </c>
    </row>
    <row r="1078" spans="1:49" s="142" customFormat="1">
      <c r="A1078" s="142" t="s">
        <v>9373</v>
      </c>
      <c r="B1078" s="315" t="s">
        <v>5076</v>
      </c>
      <c r="C1078" s="142" t="s">
        <v>3444</v>
      </c>
      <c r="D1078" s="142" t="s">
        <v>5257</v>
      </c>
      <c r="E1078" s="315" t="s">
        <v>14045</v>
      </c>
      <c r="F1078" s="315" t="s">
        <v>1789</v>
      </c>
      <c r="G1078" s="142" t="s">
        <v>1788</v>
      </c>
      <c r="H1078" s="316" t="s">
        <v>3445</v>
      </c>
      <c r="I1078" s="317">
        <v>26965</v>
      </c>
      <c r="J1078" s="317">
        <v>0</v>
      </c>
      <c r="K1078" s="317" t="s">
        <v>152</v>
      </c>
      <c r="L1078" s="315">
        <v>16</v>
      </c>
      <c r="M1078" s="315" t="s">
        <v>152</v>
      </c>
      <c r="N1078" s="315" t="s">
        <v>152</v>
      </c>
      <c r="O1078" s="315" t="s">
        <v>152</v>
      </c>
      <c r="P1078" s="315" t="s">
        <v>12657</v>
      </c>
      <c r="Q1078" s="315" t="s">
        <v>152</v>
      </c>
      <c r="R1078" s="315" t="s">
        <v>152</v>
      </c>
      <c r="S1078" s="315" t="s">
        <v>152</v>
      </c>
      <c r="T1078" s="315" t="s">
        <v>152</v>
      </c>
      <c r="U1078" s="315" t="s">
        <v>152</v>
      </c>
      <c r="V1078" s="315" t="s">
        <v>152</v>
      </c>
      <c r="W1078" s="142" t="s">
        <v>5682</v>
      </c>
      <c r="X1078" s="142" t="s">
        <v>6492</v>
      </c>
      <c r="Y1078" s="142" t="s">
        <v>152</v>
      </c>
      <c r="Z1078" s="142" t="s">
        <v>3446</v>
      </c>
      <c r="AA1078" s="315" t="s">
        <v>3447</v>
      </c>
      <c r="AB1078" s="142" t="s">
        <v>14046</v>
      </c>
      <c r="AC1078" s="142" t="s">
        <v>3446</v>
      </c>
      <c r="AD1078" s="142" t="s">
        <v>3446</v>
      </c>
      <c r="AE1078" s="142" t="s">
        <v>152</v>
      </c>
      <c r="AF1078" s="315"/>
      <c r="AH1078" s="318" t="s">
        <v>152</v>
      </c>
      <c r="AI1078" s="315" t="s">
        <v>3446</v>
      </c>
      <c r="AJ1078" s="315" t="s">
        <v>152</v>
      </c>
      <c r="AK1078" s="142" t="s">
        <v>5683</v>
      </c>
      <c r="AL1078" s="142" t="s">
        <v>1787</v>
      </c>
      <c r="AM1078" s="316" t="s">
        <v>5684</v>
      </c>
      <c r="AN1078" s="142" t="s">
        <v>152</v>
      </c>
      <c r="AO1078" s="315" t="s">
        <v>1469</v>
      </c>
      <c r="AP1078" s="315" t="s">
        <v>152</v>
      </c>
      <c r="AQ1078" s="316"/>
      <c r="AR1078" s="142" t="s">
        <v>152</v>
      </c>
      <c r="AS1078" s="315" t="s">
        <v>150</v>
      </c>
      <c r="AT1078" s="142" t="s">
        <v>152</v>
      </c>
      <c r="AU1078" s="316"/>
      <c r="AV1078" s="317" t="s">
        <v>152</v>
      </c>
      <c r="AW1078" s="142" t="s">
        <v>152</v>
      </c>
    </row>
    <row r="1079" spans="1:49" s="142" customFormat="1">
      <c r="A1079" s="142" t="s">
        <v>10483</v>
      </c>
      <c r="B1079" s="315" t="s">
        <v>5067</v>
      </c>
      <c r="C1079" s="142" t="s">
        <v>3444</v>
      </c>
      <c r="D1079" s="142" t="s">
        <v>5257</v>
      </c>
      <c r="E1079" s="315" t="s">
        <v>14047</v>
      </c>
      <c r="F1079" s="315" t="s">
        <v>1789</v>
      </c>
      <c r="G1079" s="142" t="s">
        <v>1788</v>
      </c>
      <c r="H1079" s="316" t="s">
        <v>3445</v>
      </c>
      <c r="I1079" s="317">
        <v>25500</v>
      </c>
      <c r="J1079" s="317">
        <v>0</v>
      </c>
      <c r="K1079" s="317" t="s">
        <v>152</v>
      </c>
      <c r="L1079" s="315">
        <v>15</v>
      </c>
      <c r="M1079" s="315" t="s">
        <v>152</v>
      </c>
      <c r="N1079" s="315" t="s">
        <v>152</v>
      </c>
      <c r="O1079" s="315" t="s">
        <v>152</v>
      </c>
      <c r="P1079" s="315" t="s">
        <v>13005</v>
      </c>
      <c r="Q1079" s="315" t="s">
        <v>152</v>
      </c>
      <c r="R1079" s="315" t="s">
        <v>152</v>
      </c>
      <c r="S1079" s="315" t="s">
        <v>152</v>
      </c>
      <c r="T1079" s="315" t="s">
        <v>152</v>
      </c>
      <c r="U1079" s="315" t="s">
        <v>152</v>
      </c>
      <c r="V1079" s="315" t="s">
        <v>152</v>
      </c>
      <c r="W1079" s="142" t="s">
        <v>5766</v>
      </c>
      <c r="X1079" s="142" t="s">
        <v>6492</v>
      </c>
      <c r="Y1079" s="142" t="s">
        <v>152</v>
      </c>
      <c r="Z1079" s="142" t="s">
        <v>3446</v>
      </c>
      <c r="AA1079" s="315" t="s">
        <v>3447</v>
      </c>
      <c r="AB1079" s="142" t="s">
        <v>14048</v>
      </c>
      <c r="AC1079" s="142" t="s">
        <v>3446</v>
      </c>
      <c r="AD1079" s="142" t="s">
        <v>3446</v>
      </c>
      <c r="AE1079" s="142" t="s">
        <v>152</v>
      </c>
      <c r="AF1079" s="315"/>
      <c r="AH1079" s="318" t="s">
        <v>152</v>
      </c>
      <c r="AI1079" s="315" t="s">
        <v>3446</v>
      </c>
      <c r="AJ1079" s="315" t="s">
        <v>152</v>
      </c>
      <c r="AK1079" s="142" t="s">
        <v>5767</v>
      </c>
      <c r="AL1079" s="142" t="s">
        <v>1787</v>
      </c>
      <c r="AM1079" s="316" t="s">
        <v>5768</v>
      </c>
      <c r="AN1079" s="142" t="s">
        <v>152</v>
      </c>
      <c r="AO1079" s="315" t="s">
        <v>1469</v>
      </c>
      <c r="AP1079" s="315" t="s">
        <v>152</v>
      </c>
      <c r="AQ1079" s="316"/>
      <c r="AR1079" s="142" t="s">
        <v>152</v>
      </c>
      <c r="AS1079" s="315" t="s">
        <v>150</v>
      </c>
      <c r="AT1079" s="142" t="s">
        <v>152</v>
      </c>
      <c r="AU1079" s="316"/>
      <c r="AV1079" s="317" t="s">
        <v>152</v>
      </c>
      <c r="AW1079" s="142" t="s">
        <v>152</v>
      </c>
    </row>
    <row r="1080" spans="1:49" s="142" customFormat="1">
      <c r="A1080" s="142" t="s">
        <v>11364</v>
      </c>
      <c r="B1080" s="315" t="s">
        <v>11365</v>
      </c>
      <c r="C1080" s="142" t="s">
        <v>3444</v>
      </c>
      <c r="D1080" s="142" t="s">
        <v>3448</v>
      </c>
      <c r="E1080" s="315" t="s">
        <v>11366</v>
      </c>
      <c r="F1080" s="315" t="s">
        <v>1789</v>
      </c>
      <c r="G1080" s="142" t="s">
        <v>150</v>
      </c>
      <c r="H1080" s="316" t="s">
        <v>3445</v>
      </c>
      <c r="I1080" s="317">
        <v>12538</v>
      </c>
      <c r="J1080" s="317">
        <v>0</v>
      </c>
      <c r="K1080" s="317" t="s">
        <v>152</v>
      </c>
      <c r="L1080" s="315">
        <v>0</v>
      </c>
      <c r="M1080" s="315" t="s">
        <v>152</v>
      </c>
      <c r="N1080" s="315" t="s">
        <v>152</v>
      </c>
      <c r="O1080" s="315" t="s">
        <v>152</v>
      </c>
      <c r="P1080" s="315" t="s">
        <v>13222</v>
      </c>
      <c r="Q1080" s="315" t="s">
        <v>152</v>
      </c>
      <c r="R1080" s="315" t="s">
        <v>152</v>
      </c>
      <c r="S1080" s="315" t="s">
        <v>152</v>
      </c>
      <c r="T1080" s="315" t="s">
        <v>152</v>
      </c>
      <c r="U1080" s="315" t="s">
        <v>152</v>
      </c>
      <c r="V1080" s="315" t="s">
        <v>152</v>
      </c>
      <c r="W1080" s="142" t="s">
        <v>11367</v>
      </c>
      <c r="X1080" s="142" t="s">
        <v>6492</v>
      </c>
      <c r="Y1080" s="142" t="s">
        <v>152</v>
      </c>
      <c r="Z1080" s="142" t="s">
        <v>3446</v>
      </c>
      <c r="AA1080" s="315" t="s">
        <v>3447</v>
      </c>
      <c r="AB1080" s="142" t="s">
        <v>11368</v>
      </c>
      <c r="AC1080" s="142" t="s">
        <v>3446</v>
      </c>
      <c r="AD1080" s="142" t="s">
        <v>3446</v>
      </c>
      <c r="AE1080" s="142" t="s">
        <v>152</v>
      </c>
      <c r="AF1080" s="315"/>
      <c r="AH1080" s="318" t="s">
        <v>152</v>
      </c>
      <c r="AI1080" s="315" t="s">
        <v>3446</v>
      </c>
      <c r="AJ1080" s="315" t="s">
        <v>152</v>
      </c>
      <c r="AK1080" s="142" t="s">
        <v>11369</v>
      </c>
      <c r="AL1080" s="142" t="s">
        <v>1787</v>
      </c>
      <c r="AM1080" s="316" t="s">
        <v>11370</v>
      </c>
      <c r="AN1080" s="142" t="s">
        <v>152</v>
      </c>
      <c r="AO1080" s="315" t="s">
        <v>1469</v>
      </c>
      <c r="AP1080" s="315" t="s">
        <v>152</v>
      </c>
      <c r="AQ1080" s="316"/>
      <c r="AR1080" s="142" t="s">
        <v>152</v>
      </c>
      <c r="AS1080" s="315" t="s">
        <v>150</v>
      </c>
      <c r="AT1080" s="142" t="s">
        <v>152</v>
      </c>
      <c r="AU1080" s="316"/>
      <c r="AV1080" s="317" t="s">
        <v>152</v>
      </c>
      <c r="AW1080" s="142" t="s">
        <v>152</v>
      </c>
    </row>
  </sheetData>
  <autoFilter ref="A4:AV1080" xr:uid="{CA8F41F8-9925-4D6D-A188-599BDF48D9B4}"/>
  <phoneticPr fontId="1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8A73-A660-43C0-B125-DAB92A8A93B5}">
  <sheetPr codeName="Sheet10">
    <tabColor theme="7" tint="0.39997558519241921"/>
  </sheetPr>
  <dimension ref="A1:CI771"/>
  <sheetViews>
    <sheetView zoomScale="85" zoomScaleNormal="85" workbookViewId="0">
      <pane xSplit="1" ySplit="4" topLeftCell="D5" activePane="bottomRight" state="frozen"/>
      <selection activeCell="AK338" sqref="AK338"/>
      <selection pane="topRight" activeCell="AK338" sqref="AK338"/>
      <selection pane="bottomLeft" activeCell="AK338" sqref="AK338"/>
      <selection pane="bottomRight" activeCell="E5" sqref="E5"/>
    </sheetView>
  </sheetViews>
  <sheetFormatPr defaultColWidth="11.5546875" defaultRowHeight="19.5" outlineLevelCol="1"/>
  <cols>
    <col min="1" max="1" width="16.44140625" style="32" customWidth="1"/>
    <col min="2" max="2" width="15.109375" style="31" customWidth="1" outlineLevel="1"/>
    <col min="3" max="3" width="8.44140625" style="30" customWidth="1" outlineLevel="1"/>
    <col min="4" max="4" width="31.33203125" style="29" customWidth="1" outlineLevel="1"/>
    <col min="5" max="5" width="29.21875" style="29" bestFit="1" customWidth="1" outlineLevel="1"/>
    <col min="6" max="6" width="11.77734375" style="29" customWidth="1" outlineLevel="1"/>
    <col min="7" max="13" width="6.77734375" style="29" customWidth="1" outlineLevel="1"/>
    <col min="14" max="14" width="5.88671875" style="29" customWidth="1" outlineLevel="1"/>
    <col min="15" max="15" width="12.5546875" style="145" customWidth="1" outlineLevel="1"/>
    <col min="16" max="16" width="25.21875" style="29" customWidth="1" outlineLevel="1"/>
    <col min="17" max="17" width="5.44140625" style="25" customWidth="1" outlineLevel="1"/>
    <col min="18" max="18" width="8.88671875" style="26" customWidth="1" outlineLevel="1"/>
    <col min="19" max="19" width="8.33203125" style="26" customWidth="1" outlineLevel="1"/>
    <col min="20" max="20" width="9.6640625" style="25" customWidth="1" outlineLevel="1"/>
    <col min="21" max="21" width="9.6640625" style="26" customWidth="1" outlineLevel="1"/>
    <col min="22" max="22" width="47.77734375" style="26" customWidth="1" outlineLevel="1"/>
    <col min="23" max="23" width="43.33203125" style="26" customWidth="1" outlineLevel="1"/>
    <col min="24" max="26" width="8.44140625" style="25" customWidth="1" outlineLevel="1"/>
    <col min="27" max="27" width="9" style="25" customWidth="1" outlineLevel="1"/>
    <col min="28" max="28" width="9" style="28" customWidth="1" outlineLevel="1"/>
    <col min="29" max="29" width="9" style="29" customWidth="1" outlineLevel="1"/>
    <col min="30" max="30" width="9" style="28" customWidth="1" outlineLevel="1"/>
    <col min="31" max="31" width="9" style="27" customWidth="1" outlineLevel="1"/>
    <col min="32" max="34" width="9" style="25" customWidth="1" outlineLevel="1"/>
    <col min="35" max="35" width="11.109375" style="25" customWidth="1"/>
    <col min="36" max="36" width="15.6640625" style="25" customWidth="1"/>
    <col min="37" max="37" width="13" style="25" customWidth="1"/>
    <col min="38" max="40" width="11.5546875" style="25"/>
    <col min="41" max="41" width="5.6640625" style="25" customWidth="1"/>
    <col min="42" max="42" width="11.5546875" style="25"/>
    <col min="43" max="43" width="9.5546875" style="25" customWidth="1"/>
    <col min="44" max="44" width="11.5546875" style="25"/>
    <col min="45" max="48" width="6.33203125" style="25" customWidth="1"/>
    <col min="49" max="49" width="11.5546875" style="25"/>
    <col min="50" max="52" width="6.33203125" style="25" customWidth="1"/>
    <col min="53" max="54" width="11.5546875" style="25"/>
    <col min="55" max="55" width="6.33203125" style="25" customWidth="1"/>
    <col min="56" max="56" width="56.5546875" style="25" customWidth="1"/>
    <col min="57" max="57" width="10" style="25" customWidth="1"/>
    <col min="58" max="58" width="6.33203125" style="25" customWidth="1"/>
    <col min="59" max="60" width="7.33203125" style="25" customWidth="1"/>
    <col min="61" max="61" width="101.109375" style="25" bestFit="1" customWidth="1"/>
    <col min="62" max="63" width="7.109375" style="25" customWidth="1"/>
    <col min="64" max="67" width="6.33203125" style="25" customWidth="1"/>
    <col min="68" max="68" width="7.5546875" style="25" customWidth="1"/>
    <col min="69" max="71" width="6.33203125" style="25" customWidth="1"/>
    <col min="72" max="72" width="14.33203125" style="25" bestFit="1" customWidth="1"/>
    <col min="73" max="82" width="6.33203125" style="25" customWidth="1"/>
    <col min="83" max="83" width="6.33203125" customWidth="1"/>
    <col min="84" max="84" width="9" style="25" customWidth="1"/>
    <col min="85" max="85" width="4.33203125" style="25" bestFit="1" customWidth="1"/>
    <col min="86" max="86" width="7" style="25" bestFit="1" customWidth="1"/>
    <col min="87" max="87" width="11.5546875" style="356"/>
    <col min="88" max="16384" width="11.5546875" style="25"/>
  </cols>
  <sheetData>
    <row r="1" spans="1:87" s="356" customFormat="1" ht="57">
      <c r="A1" s="32"/>
      <c r="B1" s="31"/>
      <c r="C1" s="30"/>
      <c r="D1" s="43" t="s">
        <v>4003</v>
      </c>
      <c r="E1" s="29"/>
      <c r="F1" s="29"/>
      <c r="G1" s="29"/>
      <c r="H1" s="29"/>
      <c r="I1" s="29"/>
      <c r="J1" s="29"/>
      <c r="K1" s="29"/>
      <c r="L1" s="29"/>
      <c r="M1" s="29"/>
      <c r="N1" s="29"/>
      <c r="O1" s="145"/>
      <c r="P1" s="29" t="s">
        <v>3998</v>
      </c>
      <c r="Q1" s="25"/>
      <c r="R1" s="26"/>
      <c r="S1" s="26"/>
      <c r="T1" s="25"/>
      <c r="U1" s="42" t="s">
        <v>4002</v>
      </c>
      <c r="V1" s="40" t="s">
        <v>4001</v>
      </c>
      <c r="W1" s="26"/>
      <c r="X1" s="314" t="s">
        <v>4000</v>
      </c>
      <c r="Y1" s="314"/>
      <c r="Z1" s="314"/>
      <c r="AA1" s="41" t="s">
        <v>3998</v>
      </c>
      <c r="AB1" s="28"/>
      <c r="AC1" s="29"/>
      <c r="AD1" s="28"/>
      <c r="AE1" s="27"/>
      <c r="AF1" s="25"/>
      <c r="AG1" s="25"/>
      <c r="AH1" s="25"/>
      <c r="AI1" s="46" t="s">
        <v>1859</v>
      </c>
      <c r="AJ1" s="46" t="s">
        <v>1858</v>
      </c>
      <c r="AK1" s="46" t="s">
        <v>1857</v>
      </c>
      <c r="AL1" s="46" t="s">
        <v>433</v>
      </c>
      <c r="AM1" s="46" t="s">
        <v>435</v>
      </c>
      <c r="AN1" s="46" t="s">
        <v>1856</v>
      </c>
      <c r="AO1" s="46" t="s">
        <v>1855</v>
      </c>
      <c r="AP1" s="45" t="s">
        <v>1854</v>
      </c>
      <c r="AQ1" s="44" t="s">
        <v>29</v>
      </c>
      <c r="AR1" s="44" t="s">
        <v>1853</v>
      </c>
      <c r="AS1" s="44" t="s">
        <v>5</v>
      </c>
      <c r="AT1" s="46" t="s">
        <v>1852</v>
      </c>
      <c r="AU1" s="46" t="s">
        <v>1851</v>
      </c>
      <c r="AV1" s="46" t="s">
        <v>1850</v>
      </c>
      <c r="AW1" s="46" t="s">
        <v>1849</v>
      </c>
      <c r="AX1" s="46" t="s">
        <v>1848</v>
      </c>
      <c r="AY1" s="46" t="s">
        <v>434</v>
      </c>
      <c r="AZ1" s="46" t="s">
        <v>1847</v>
      </c>
      <c r="BA1" s="46" t="s">
        <v>1846</v>
      </c>
      <c r="BB1" s="46" t="s">
        <v>1845</v>
      </c>
      <c r="BC1" s="46" t="s">
        <v>1844</v>
      </c>
      <c r="BD1" s="47" t="s">
        <v>1843</v>
      </c>
      <c r="BE1" s="24" t="s">
        <v>349</v>
      </c>
      <c r="BF1" s="46" t="s">
        <v>1842</v>
      </c>
      <c r="BG1" s="46" t="s">
        <v>1841</v>
      </c>
      <c r="BH1" s="46" t="s">
        <v>1840</v>
      </c>
      <c r="BI1" s="46" t="s">
        <v>1839</v>
      </c>
      <c r="BJ1" s="46" t="s">
        <v>1838</v>
      </c>
      <c r="BK1" s="46" t="s">
        <v>1837</v>
      </c>
      <c r="BL1" s="46" t="s">
        <v>4055</v>
      </c>
      <c r="BM1" s="46" t="s">
        <v>4054</v>
      </c>
      <c r="BN1" s="46" t="s">
        <v>4053</v>
      </c>
      <c r="BO1" s="46" t="s">
        <v>1836</v>
      </c>
      <c r="BP1" s="44" t="s">
        <v>1835</v>
      </c>
      <c r="BQ1" s="46" t="s">
        <v>1834</v>
      </c>
      <c r="BR1" s="46" t="s">
        <v>1833</v>
      </c>
      <c r="BS1" s="46" t="s">
        <v>1832</v>
      </c>
      <c r="BT1" s="46" t="s">
        <v>1831</v>
      </c>
      <c r="BU1" s="45" t="s">
        <v>1830</v>
      </c>
      <c r="BV1" s="46" t="s">
        <v>1829</v>
      </c>
      <c r="BW1" s="46" t="s">
        <v>1828</v>
      </c>
      <c r="BX1" s="46" t="s">
        <v>1827</v>
      </c>
      <c r="BY1" s="45" t="s">
        <v>1826</v>
      </c>
      <c r="BZ1" s="46" t="s">
        <v>1825</v>
      </c>
      <c r="CA1" s="46" t="s">
        <v>1824</v>
      </c>
      <c r="CB1" s="46" t="s">
        <v>1823</v>
      </c>
      <c r="CC1" s="45" t="s">
        <v>1822</v>
      </c>
      <c r="CD1" s="44" t="s">
        <v>1821</v>
      </c>
      <c r="CE1"/>
      <c r="CF1" s="25"/>
      <c r="CG1" s="25"/>
      <c r="CH1" s="25"/>
    </row>
    <row r="2" spans="1:87" s="66" customFormat="1" ht="69.75" customHeight="1">
      <c r="A2" s="62" t="s">
        <v>3999</v>
      </c>
      <c r="B2" s="63"/>
      <c r="C2" s="64"/>
      <c r="D2" s="65"/>
      <c r="E2" s="65"/>
      <c r="F2" s="65"/>
      <c r="G2" s="65"/>
      <c r="H2" s="65"/>
      <c r="I2" s="65"/>
      <c r="J2" s="65"/>
      <c r="K2" s="65"/>
      <c r="L2" s="65"/>
      <c r="M2" s="65"/>
      <c r="N2" s="65"/>
      <c r="O2" s="146"/>
      <c r="P2" s="65" t="s">
        <v>3998</v>
      </c>
      <c r="R2" s="67"/>
      <c r="S2" s="67"/>
      <c r="U2" s="297" t="s">
        <v>6450</v>
      </c>
      <c r="V2" s="67"/>
      <c r="W2" s="67"/>
      <c r="AB2" s="69"/>
      <c r="AC2" s="65"/>
      <c r="AD2" s="69"/>
      <c r="AE2" s="70"/>
      <c r="AI2" s="71" t="s">
        <v>4052</v>
      </c>
      <c r="AJ2" s="71" t="s">
        <v>4051</v>
      </c>
      <c r="AK2" s="71" t="s">
        <v>4050</v>
      </c>
      <c r="AL2" s="71" t="s">
        <v>4049</v>
      </c>
      <c r="AM2" s="71" t="s">
        <v>4048</v>
      </c>
      <c r="AN2" s="71" t="s">
        <v>1817</v>
      </c>
      <c r="AO2" s="71" t="s">
        <v>4047</v>
      </c>
      <c r="AP2" s="72" t="s">
        <v>4018</v>
      </c>
      <c r="AQ2" s="73" t="s">
        <v>4046</v>
      </c>
      <c r="AR2" s="73" t="s">
        <v>1816</v>
      </c>
      <c r="AS2" s="73" t="s">
        <v>4045</v>
      </c>
      <c r="AT2" s="71" t="s">
        <v>4044</v>
      </c>
      <c r="AU2" s="71" t="s">
        <v>4043</v>
      </c>
      <c r="AV2" s="71" t="s">
        <v>4042</v>
      </c>
      <c r="AW2" s="71" t="s">
        <v>4041</v>
      </c>
      <c r="AX2" s="71" t="s">
        <v>4040</v>
      </c>
      <c r="AY2" s="71" t="s">
        <v>4039</v>
      </c>
      <c r="AZ2" s="71" t="s">
        <v>4038</v>
      </c>
      <c r="BA2" s="71" t="s">
        <v>4037</v>
      </c>
      <c r="BB2" s="71" t="s">
        <v>4036</v>
      </c>
      <c r="BC2" s="71" t="s">
        <v>4036</v>
      </c>
      <c r="BD2" s="74" t="s">
        <v>4035</v>
      </c>
      <c r="BE2" s="75" t="s">
        <v>4034</v>
      </c>
      <c r="BF2" s="71" t="s">
        <v>4033</v>
      </c>
      <c r="BG2" s="71" t="s">
        <v>4032</v>
      </c>
      <c r="BH2" s="76" t="s">
        <v>4031</v>
      </c>
      <c r="BI2" s="76" t="s">
        <v>4030</v>
      </c>
      <c r="BJ2" s="71" t="s">
        <v>4029</v>
      </c>
      <c r="BK2" s="71" t="s">
        <v>4028</v>
      </c>
      <c r="BL2" s="77" t="s">
        <v>4027</v>
      </c>
      <c r="BM2" s="77" t="s">
        <v>4026</v>
      </c>
      <c r="BN2" s="77" t="s">
        <v>4025</v>
      </c>
      <c r="BO2" s="77" t="s">
        <v>4024</v>
      </c>
      <c r="BP2" s="78" t="s">
        <v>4023</v>
      </c>
      <c r="BQ2" s="77" t="s">
        <v>4022</v>
      </c>
      <c r="BR2" s="77" t="s">
        <v>4021</v>
      </c>
      <c r="BS2" s="79" t="s">
        <v>4020</v>
      </c>
      <c r="BT2" s="77" t="s">
        <v>4019</v>
      </c>
      <c r="BU2" s="72" t="s">
        <v>4018</v>
      </c>
      <c r="BV2" s="71" t="s">
        <v>4017</v>
      </c>
      <c r="BW2" s="77" t="s">
        <v>4016</v>
      </c>
      <c r="BX2" s="77" t="s">
        <v>4015</v>
      </c>
      <c r="BY2" s="80" t="s">
        <v>4014</v>
      </c>
      <c r="BZ2" s="77" t="s">
        <v>4013</v>
      </c>
      <c r="CA2" s="76" t="s">
        <v>4012</v>
      </c>
      <c r="CB2" s="76" t="s">
        <v>4011</v>
      </c>
      <c r="CC2" s="80" t="s">
        <v>4010</v>
      </c>
      <c r="CD2" s="78" t="s">
        <v>4009</v>
      </c>
    </row>
    <row r="3" spans="1:87" s="67" customFormat="1" ht="24" customHeight="1">
      <c r="A3" s="81" t="s">
        <v>436</v>
      </c>
      <c r="B3" s="81" t="s">
        <v>2926</v>
      </c>
      <c r="C3" s="82" t="s">
        <v>3385</v>
      </c>
      <c r="D3" s="83" t="s">
        <v>7921</v>
      </c>
      <c r="E3" s="83" t="s">
        <v>3996</v>
      </c>
      <c r="F3" s="83" t="s">
        <v>3995</v>
      </c>
      <c r="G3" s="83" t="s">
        <v>1466</v>
      </c>
      <c r="H3" s="83" t="s">
        <v>4764</v>
      </c>
      <c r="I3" s="83" t="s">
        <v>13455</v>
      </c>
      <c r="J3" s="83" t="s">
        <v>13456</v>
      </c>
      <c r="K3" s="83" t="s">
        <v>13457</v>
      </c>
      <c r="L3" s="83" t="s">
        <v>13458</v>
      </c>
      <c r="M3" s="83" t="s">
        <v>349</v>
      </c>
      <c r="N3" s="83" t="s">
        <v>4773</v>
      </c>
      <c r="O3" s="147" t="s">
        <v>3993</v>
      </c>
      <c r="P3" s="83" t="s">
        <v>3994</v>
      </c>
      <c r="Q3" s="378" t="s">
        <v>3992</v>
      </c>
      <c r="R3" s="85" t="s">
        <v>3991</v>
      </c>
      <c r="S3" s="84" t="s">
        <v>3990</v>
      </c>
      <c r="T3" s="85" t="s">
        <v>3989</v>
      </c>
      <c r="U3" s="85" t="s">
        <v>3988</v>
      </c>
      <c r="V3" s="86" t="s">
        <v>3987</v>
      </c>
      <c r="W3" s="85" t="s">
        <v>1839</v>
      </c>
      <c r="X3" s="84" t="s">
        <v>3360</v>
      </c>
      <c r="Y3" s="87" t="s">
        <v>7922</v>
      </c>
      <c r="Z3" s="87" t="s">
        <v>7923</v>
      </c>
      <c r="AA3" s="87" t="s">
        <v>7710</v>
      </c>
      <c r="AB3" s="87" t="s">
        <v>7709</v>
      </c>
      <c r="AC3" s="87" t="s">
        <v>3985</v>
      </c>
      <c r="AD3" s="87" t="s">
        <v>3984</v>
      </c>
      <c r="AE3" s="87" t="s">
        <v>3983</v>
      </c>
      <c r="AF3" s="87" t="s">
        <v>3982</v>
      </c>
      <c r="AG3" s="87" t="s">
        <v>3981</v>
      </c>
      <c r="AH3" s="87" t="s">
        <v>3980</v>
      </c>
      <c r="AI3" s="88" t="s">
        <v>4006</v>
      </c>
      <c r="AJ3" s="67" t="s">
        <v>4636</v>
      </c>
      <c r="AK3" s="88" t="s">
        <v>4005</v>
      </c>
      <c r="AL3" s="67" t="s">
        <v>4636</v>
      </c>
      <c r="AM3" s="67" t="s">
        <v>4636</v>
      </c>
      <c r="AN3" s="88" t="s">
        <v>4005</v>
      </c>
      <c r="AO3" s="88" t="s">
        <v>4005</v>
      </c>
      <c r="AP3" s="88" t="s">
        <v>4005</v>
      </c>
      <c r="AQ3" s="90" t="s">
        <v>4008</v>
      </c>
      <c r="AR3" s="88" t="s">
        <v>4005</v>
      </c>
      <c r="AS3" s="88" t="s">
        <v>7375</v>
      </c>
      <c r="AT3" s="88" t="s">
        <v>4637</v>
      </c>
      <c r="AU3" s="88" t="s">
        <v>4637</v>
      </c>
      <c r="AV3" s="88" t="s">
        <v>4637</v>
      </c>
      <c r="AW3" s="88" t="s">
        <v>4005</v>
      </c>
      <c r="AX3" s="88" t="s">
        <v>4637</v>
      </c>
      <c r="AY3" s="88" t="s">
        <v>4637</v>
      </c>
      <c r="AZ3" s="88" t="s">
        <v>4637</v>
      </c>
      <c r="BA3" s="91" t="s">
        <v>4007</v>
      </c>
      <c r="BB3" s="91" t="s">
        <v>4007</v>
      </c>
      <c r="BC3" s="88" t="s">
        <v>4637</v>
      </c>
      <c r="BD3" s="92" t="s">
        <v>4638</v>
      </c>
      <c r="BE3" s="178" t="s">
        <v>7172</v>
      </c>
      <c r="BF3" s="88" t="s">
        <v>4637</v>
      </c>
      <c r="BG3" s="88" t="s">
        <v>4005</v>
      </c>
      <c r="BH3" s="88" t="s">
        <v>4005</v>
      </c>
      <c r="BI3" s="88" t="s">
        <v>4636</v>
      </c>
      <c r="BJ3" s="88" t="s">
        <v>4005</v>
      </c>
      <c r="BK3" s="88" t="s">
        <v>4005</v>
      </c>
      <c r="BL3" s="88" t="s">
        <v>4637</v>
      </c>
      <c r="BM3" s="88" t="s">
        <v>4637</v>
      </c>
      <c r="BN3" s="88" t="s">
        <v>4637</v>
      </c>
      <c r="BO3" s="88" t="s">
        <v>4637</v>
      </c>
      <c r="BP3" s="88" t="s">
        <v>4005</v>
      </c>
      <c r="BQ3" s="88" t="s">
        <v>4637</v>
      </c>
      <c r="BR3" s="88" t="s">
        <v>4637</v>
      </c>
      <c r="BS3" s="88" t="s">
        <v>4637</v>
      </c>
      <c r="BT3" s="313" t="s">
        <v>4006</v>
      </c>
      <c r="BU3" s="88" t="s">
        <v>4637</v>
      </c>
      <c r="BV3" s="88" t="s">
        <v>4637</v>
      </c>
      <c r="BW3" s="88" t="s">
        <v>4637</v>
      </c>
      <c r="BX3" s="88" t="s">
        <v>4637</v>
      </c>
      <c r="BY3" s="88" t="s">
        <v>4637</v>
      </c>
      <c r="BZ3" s="88" t="s">
        <v>4005</v>
      </c>
      <c r="CA3" s="88" t="s">
        <v>4637</v>
      </c>
      <c r="CB3" s="88" t="s">
        <v>4637</v>
      </c>
      <c r="CC3" s="88" t="s">
        <v>4637</v>
      </c>
      <c r="CD3" s="88" t="s">
        <v>4637</v>
      </c>
      <c r="CF3" s="67" t="s">
        <v>6205</v>
      </c>
    </row>
    <row r="4" spans="1:87" s="67" customFormat="1" ht="21" customHeight="1">
      <c r="A4" s="93">
        <v>2254517169974</v>
      </c>
      <c r="B4" s="93">
        <v>4981160904802</v>
      </c>
      <c r="C4" s="94" t="s">
        <v>3338</v>
      </c>
      <c r="D4" s="95" t="s">
        <v>3979</v>
      </c>
      <c r="E4" s="95" t="s">
        <v>3978</v>
      </c>
      <c r="F4" s="95"/>
      <c r="G4" s="95"/>
      <c r="H4" s="95"/>
      <c r="I4" s="95"/>
      <c r="J4" s="95"/>
      <c r="K4" s="95"/>
      <c r="L4" s="95"/>
      <c r="M4" s="95"/>
      <c r="N4" s="95"/>
      <c r="O4" s="148">
        <v>2254517</v>
      </c>
      <c r="P4" s="95" t="str">
        <f t="shared" ref="P4:P12" si="0">D4&amp;AA$1&amp;E4</f>
        <v>DIREZZA DZ102  225/45R17 94W XL</v>
      </c>
      <c r="Q4" s="378"/>
      <c r="R4" s="96" t="s">
        <v>3977</v>
      </c>
      <c r="S4" s="96" t="s">
        <v>3976</v>
      </c>
      <c r="T4" s="96" t="s">
        <v>3975</v>
      </c>
      <c r="U4" s="96" t="s">
        <v>3974</v>
      </c>
      <c r="V4" s="97" t="s">
        <v>12092</v>
      </c>
      <c r="W4" s="96" t="s">
        <v>3972</v>
      </c>
      <c r="X4" s="96"/>
      <c r="Y4" s="96"/>
      <c r="Z4" s="96"/>
      <c r="AB4" s="96"/>
      <c r="AC4" s="96"/>
      <c r="AD4" s="96"/>
      <c r="AE4" s="96"/>
      <c r="AF4" s="96"/>
      <c r="AG4" s="96"/>
      <c r="AH4" s="96"/>
      <c r="AJ4" s="67" t="s">
        <v>443</v>
      </c>
      <c r="AK4" s="67" t="s">
        <v>3444</v>
      </c>
      <c r="AL4" s="67" t="s">
        <v>3448</v>
      </c>
      <c r="AM4" s="67" t="s">
        <v>8092</v>
      </c>
      <c r="AN4" s="67" t="s">
        <v>1789</v>
      </c>
      <c r="AO4" s="67" t="s">
        <v>1788</v>
      </c>
      <c r="AP4" s="179" t="s">
        <v>3445</v>
      </c>
      <c r="AQ4" s="67">
        <v>21330</v>
      </c>
      <c r="AR4" s="67">
        <v>0</v>
      </c>
      <c r="AS4" s="67" t="s">
        <v>152</v>
      </c>
      <c r="AT4" s="67">
        <v>6</v>
      </c>
      <c r="AU4" s="67" t="s">
        <v>152</v>
      </c>
      <c r="AV4" s="67" t="s">
        <v>152</v>
      </c>
      <c r="AW4" s="315" t="s">
        <v>152</v>
      </c>
      <c r="AX4" s="315" t="s">
        <v>12357</v>
      </c>
      <c r="AY4" s="315" t="s">
        <v>152</v>
      </c>
      <c r="AZ4" s="315" t="s">
        <v>152</v>
      </c>
      <c r="BA4" s="315" t="s">
        <v>152</v>
      </c>
      <c r="BB4" s="315" t="s">
        <v>152</v>
      </c>
      <c r="BC4" s="315" t="s">
        <v>152</v>
      </c>
      <c r="BD4" s="315" t="s">
        <v>152</v>
      </c>
      <c r="BE4" s="67" t="s">
        <v>3954</v>
      </c>
      <c r="BF4" s="67" t="s">
        <v>6493</v>
      </c>
      <c r="BG4" s="67" t="s">
        <v>152</v>
      </c>
      <c r="BH4" s="67" t="s">
        <v>3446</v>
      </c>
      <c r="BI4" s="67" t="s">
        <v>3447</v>
      </c>
      <c r="BJ4" s="67" t="s">
        <v>8093</v>
      </c>
      <c r="BK4" s="67" t="s">
        <v>3446</v>
      </c>
      <c r="BL4" s="67" t="s">
        <v>3446</v>
      </c>
      <c r="BM4" s="67" t="s">
        <v>152</v>
      </c>
      <c r="BP4" s="67" t="s">
        <v>152</v>
      </c>
      <c r="BQ4" s="67" t="s">
        <v>3446</v>
      </c>
      <c r="BR4" s="67" t="s">
        <v>152</v>
      </c>
      <c r="BS4" s="67" t="s">
        <v>2964</v>
      </c>
      <c r="BT4" s="67" t="s">
        <v>1787</v>
      </c>
      <c r="BU4" s="67" t="s">
        <v>3955</v>
      </c>
      <c r="BV4" s="67" t="s">
        <v>152</v>
      </c>
      <c r="BW4" s="67" t="s">
        <v>1469</v>
      </c>
      <c r="BX4" s="67" t="s">
        <v>152</v>
      </c>
      <c r="BZ4" s="67" t="s">
        <v>152</v>
      </c>
      <c r="CA4" s="67" t="s">
        <v>150</v>
      </c>
      <c r="CB4" s="67" t="s">
        <v>152</v>
      </c>
      <c r="CD4" s="67" t="s">
        <v>152</v>
      </c>
      <c r="CE4" s="67" t="s">
        <v>152</v>
      </c>
      <c r="CF4" s="96"/>
    </row>
    <row r="5" spans="1:87" s="103" customFormat="1" ht="22.5" customHeight="1">
      <c r="A5" s="427">
        <v>2054018155502</v>
      </c>
      <c r="B5" s="31">
        <v>4985009687178</v>
      </c>
      <c r="C5" s="30" t="s">
        <v>13443</v>
      </c>
      <c r="D5" s="29" t="s">
        <v>1084</v>
      </c>
      <c r="E5" s="29" t="s">
        <v>13460</v>
      </c>
      <c r="F5" s="29" t="s">
        <v>725</v>
      </c>
      <c r="G5" s="29">
        <v>46600</v>
      </c>
      <c r="H5" s="29">
        <v>20970</v>
      </c>
      <c r="I5" s="29">
        <v>16</v>
      </c>
      <c r="J5" s="29">
        <v>20</v>
      </c>
      <c r="K5" s="29">
        <v>29000</v>
      </c>
      <c r="L5" s="29">
        <v>25886.363636363636</v>
      </c>
      <c r="M5" s="29">
        <v>524.99999999999636</v>
      </c>
      <c r="N5" s="29" t="s">
        <v>3387</v>
      </c>
      <c r="O5" s="319">
        <v>2054018</v>
      </c>
      <c r="P5" s="101" t="str">
        <f t="shared" si="0"/>
        <v>Pilot Sport 4 205/40R18 86Y XL</v>
      </c>
      <c r="Q5" s="103">
        <f>VLOOKUP(A:A,在庫!$B:$M,10,0)</f>
        <v>2</v>
      </c>
      <c r="R5" s="104" t="s">
        <v>3977</v>
      </c>
      <c r="S5" s="104" t="str">
        <f t="shared" ref="S5:S12" si="1">IF(N5="並","ip","")</f>
        <v/>
      </c>
      <c r="T5" s="105" t="str">
        <f>VLOOKUP(A:A,在庫!$B:$M,9,0)</f>
        <v>||GERMANY||</v>
      </c>
      <c r="U5" s="105" t="str">
        <f>VLOOKUP('作成 (2)'!D:D,引当!A:B,2,0)&amp;O5&amp;S5</f>
        <v>ps42054018</v>
      </c>
      <c r="V5" s="106" t="str">
        <f t="shared" ref="V5:V12" si="2">R5&amp;AA$1&amp;P5&amp;AA$1&amp;AA$1&amp;AC5&amp;AA$1&amp;V$4</f>
        <v>2023年製 Pilot Sport 4 205/40R18 86Y XL  205/40R18 最短当日発送</v>
      </c>
      <c r="W5" s="105" t="str">
        <f t="shared" ref="W5:W12" si="3">Y5&amp;W$4&amp;Z5&amp;W$4&amp;AA5&amp;W$4&amp;AB5&amp;W$4&amp;AC5&amp;W$4&amp;AD5&amp;W$4&amp;AE5&amp;W$4&amp;AF5&amp;W$4&amp;AG5&amp;W$4&amp;AH5</f>
        <v>サマー$$MICHELIN$$ミシュラン$$パイロットスポーツ$$205/40R18$$価格$$安い$$寿命$$おすすめ$$輸入車</v>
      </c>
      <c r="Y5" s="103" t="str">
        <f>VLOOKUP('作成 (2)'!D:D,引当!A:R,4,FALSE)</f>
        <v>サマー</v>
      </c>
      <c r="Z5" s="103" t="str">
        <f>VLOOKUP('作成 (2)'!D:D,引当!A:R,5,FALSE)</f>
        <v>MICHELIN</v>
      </c>
      <c r="AA5" s="102" t="str">
        <f>VLOOKUP('作成 (2)'!D:D,引当!A:R,6,FALSE)</f>
        <v>ミシュラン</v>
      </c>
      <c r="AB5" s="107" t="str">
        <f>VLOOKUP('作成 (2)'!D:D,引当!A:M,7,FALSE)</f>
        <v>パイロットスポーツ</v>
      </c>
      <c r="AC5" s="108" t="str">
        <f>F5</f>
        <v>205/40R18</v>
      </c>
      <c r="AD5" s="107" t="str">
        <f>VLOOKUP('作成 (2)'!D:D,引当!A:M,9,FALSE)</f>
        <v>価格</v>
      </c>
      <c r="AE5" s="108" t="str">
        <f>VLOOKUP('作成 (2)'!D:D,引当!A:M,10,FALSE)</f>
        <v>安い</v>
      </c>
      <c r="AF5" s="102" t="str">
        <f>VLOOKUP('作成 (2)'!D:D,引当!A:M,11,FALSE)</f>
        <v>寿命</v>
      </c>
      <c r="AG5" s="102" t="str">
        <f>VLOOKUP('作成 (2)'!D:D,引当!A:M,12,FALSE)</f>
        <v>おすすめ</v>
      </c>
      <c r="AH5" s="25" t="str">
        <f>VLOOKUP('作成 (2)'!D:D,引当!A:M,13,FALSE)</f>
        <v>輸入車</v>
      </c>
      <c r="AI5" s="25"/>
      <c r="AJ5" s="25" t="str">
        <f>U5</f>
        <v>ps42054018</v>
      </c>
      <c r="AK5" s="25" t="str">
        <f>AK$4</f>
        <v>300002849</v>
      </c>
      <c r="AL5" s="25" t="str">
        <f>AL$4</f>
        <v>297</v>
      </c>
      <c r="AM5" s="28" t="str">
        <f>V5</f>
        <v>2023年製 Pilot Sport 4 205/40R18 86Y XL  205/40R18 最短当日発送</v>
      </c>
      <c r="AN5" s="25" t="str">
        <f>AN$4</f>
        <v>土日祝休業日</v>
      </c>
      <c r="AO5" s="25" t="s">
        <v>150</v>
      </c>
      <c r="AP5" s="25" t="s">
        <v>3445</v>
      </c>
      <c r="AQ5" s="418">
        <f>VLOOKUP(A:A,価格調査!B:AE,29,0)</f>
        <v>29429</v>
      </c>
      <c r="AR5" s="25">
        <v>0</v>
      </c>
      <c r="AS5" s="25">
        <v>1</v>
      </c>
      <c r="AT5" s="25"/>
      <c r="AU5" s="25"/>
      <c r="AV5" s="25"/>
      <c r="AW5" s="25" t="str">
        <f t="shared" ref="AW5:AY21" si="4">AW$4</f>
        <v/>
      </c>
      <c r="AX5" s="25" t="str">
        <f t="shared" ref="AX5:AY20" si="5">AX$4</f>
        <v>http://gd.image-qoo10.jp/li/240/541/5454541240.jpg</v>
      </c>
      <c r="AY5" s="25" t="str">
        <f t="shared" si="5"/>
        <v/>
      </c>
      <c r="AZ5" s="28">
        <f t="shared" ref="AZ5:AZ12" si="6">AI5</f>
        <v>0</v>
      </c>
      <c r="BA5" s="25" t="str">
        <f t="shared" ref="BA5:BA24" si="7">BA$4</f>
        <v/>
      </c>
      <c r="BB5" s="25"/>
      <c r="BC5" s="25"/>
      <c r="BD5" s="25" t="str">
        <f>BD$4</f>
        <v/>
      </c>
      <c r="BE5" s="25">
        <f>VLOOKUP(CF:CF,CG:CH,2,0)</f>
        <v>672707</v>
      </c>
      <c r="BF5" s="25"/>
      <c r="BG5" s="25" t="s">
        <v>3446</v>
      </c>
      <c r="BH5" s="25" t="s">
        <v>3447</v>
      </c>
      <c r="BI5" s="25" t="str">
        <f>W5</f>
        <v>サマー$$MICHELIN$$ミシュラン$$パイロットスポーツ$$205/40R18$$価格$$安い$$寿命$$おすすめ$$輸入車</v>
      </c>
      <c r="BJ5" s="67" t="s">
        <v>3446</v>
      </c>
      <c r="BK5" s="67" t="s">
        <v>3446</v>
      </c>
      <c r="BL5" s="25"/>
      <c r="BM5" s="25"/>
      <c r="BN5" s="25"/>
      <c r="BO5" s="25"/>
      <c r="BP5" s="67" t="s">
        <v>3446</v>
      </c>
      <c r="BQ5" s="25"/>
      <c r="BR5" s="25"/>
      <c r="BS5" s="25"/>
      <c r="BT5" s="418">
        <f>VLOOKUP(A:A,価格調査!B:AR,42,0)</f>
        <v>2054018155502</v>
      </c>
      <c r="BU5" s="25"/>
      <c r="BV5" s="25"/>
      <c r="BW5" s="25"/>
      <c r="BX5" s="25"/>
      <c r="BY5" s="25"/>
      <c r="BZ5" s="25"/>
      <c r="CA5" s="25"/>
      <c r="CB5" s="25"/>
      <c r="CC5" s="25"/>
      <c r="CD5" s="25"/>
      <c r="CF5" s="102">
        <f>VLOOKUP(A:A,価格調査!B:AK,21,0)</f>
        <v>0</v>
      </c>
      <c r="CG5" s="103">
        <v>900</v>
      </c>
      <c r="CH5" s="103">
        <v>672706</v>
      </c>
      <c r="CI5" s="356"/>
    </row>
    <row r="6" spans="1:87" s="103" customFormat="1" ht="22.5" customHeight="1">
      <c r="A6" s="427"/>
      <c r="B6" s="31"/>
      <c r="C6" s="30"/>
      <c r="D6" s="29"/>
      <c r="E6" s="29"/>
      <c r="F6" s="29"/>
      <c r="G6" s="29"/>
      <c r="H6" s="29"/>
      <c r="I6" s="29"/>
      <c r="J6" s="29"/>
      <c r="K6" s="29"/>
      <c r="L6" s="29"/>
      <c r="M6" s="29"/>
      <c r="N6" s="29"/>
      <c r="O6" s="319"/>
      <c r="P6" s="101" t="str">
        <f t="shared" si="0"/>
        <v xml:space="preserve"> </v>
      </c>
      <c r="Q6" s="103" t="e">
        <f>VLOOKUP(A:A,在庫!$B:$M,10,0)</f>
        <v>#N/A</v>
      </c>
      <c r="R6" s="104" t="s">
        <v>3977</v>
      </c>
      <c r="S6" s="104" t="str">
        <f t="shared" si="1"/>
        <v/>
      </c>
      <c r="T6" s="105" t="e">
        <f>VLOOKUP(A:A,在庫!$B:$M,9,0)</f>
        <v>#N/A</v>
      </c>
      <c r="U6" s="105" t="e">
        <f>VLOOKUP('作成 (2)'!D:D,引当!A:B,2,0)&amp;O6&amp;S6</f>
        <v>#N/A</v>
      </c>
      <c r="V6" s="106" t="str">
        <f t="shared" si="2"/>
        <v>2023年製    0 最短当日発送</v>
      </c>
      <c r="W6" s="105" t="e">
        <f t="shared" si="3"/>
        <v>#N/A</v>
      </c>
      <c r="Y6" s="103" t="e">
        <f>VLOOKUP('作成 (2)'!D:D,引当!A:R,4,FALSE)</f>
        <v>#N/A</v>
      </c>
      <c r="Z6" s="103" t="e">
        <f>VLOOKUP('作成 (2)'!D:D,引当!A:R,5,FALSE)</f>
        <v>#N/A</v>
      </c>
      <c r="AA6" s="102" t="e">
        <f>VLOOKUP('作成 (2)'!D:D,引当!A:R,6,FALSE)</f>
        <v>#N/A</v>
      </c>
      <c r="AB6" s="107" t="e">
        <f>VLOOKUP('作成 (2)'!D:D,引当!A:M,7,FALSE)</f>
        <v>#N/A</v>
      </c>
      <c r="AC6" s="108">
        <f t="shared" ref="AC6:AC12" si="8">F6</f>
        <v>0</v>
      </c>
      <c r="AD6" s="107" t="e">
        <f>VLOOKUP('作成 (2)'!D:D,引当!A:M,9,FALSE)</f>
        <v>#N/A</v>
      </c>
      <c r="AE6" s="108" t="e">
        <f>VLOOKUP('作成 (2)'!D:D,引当!A:M,10,FALSE)</f>
        <v>#N/A</v>
      </c>
      <c r="AF6" s="102" t="e">
        <f>VLOOKUP('作成 (2)'!D:D,引当!A:M,11,FALSE)</f>
        <v>#N/A</v>
      </c>
      <c r="AG6" s="102" t="e">
        <f>VLOOKUP('作成 (2)'!D:D,引当!A:M,12,FALSE)</f>
        <v>#N/A</v>
      </c>
      <c r="AH6" s="25" t="e">
        <f>VLOOKUP('作成 (2)'!D:D,引当!A:M,13,FALSE)</f>
        <v>#N/A</v>
      </c>
      <c r="AI6" s="25"/>
      <c r="AJ6" s="25" t="e">
        <f t="shared" ref="AJ6:AJ12" si="9">U6</f>
        <v>#N/A</v>
      </c>
      <c r="AK6" s="25" t="str">
        <f t="shared" ref="AK6:AL21" si="10">AK$4</f>
        <v>300002849</v>
      </c>
      <c r="AL6" s="25" t="str">
        <f t="shared" si="10"/>
        <v>297</v>
      </c>
      <c r="AM6" s="28" t="str">
        <f t="shared" ref="AM6:AM12" si="11">V6</f>
        <v>2023年製    0 最短当日発送</v>
      </c>
      <c r="AN6" s="25" t="str">
        <f t="shared" ref="AN6:AN24" si="12">AN$4</f>
        <v>土日祝休業日</v>
      </c>
      <c r="AO6" s="25" t="s">
        <v>150</v>
      </c>
      <c r="AP6" s="25" t="s">
        <v>3445</v>
      </c>
      <c r="AQ6" s="418">
        <f>VLOOKUP(A:A,価格調査!B:AE,29,0)</f>
        <v>0</v>
      </c>
      <c r="AR6" s="25">
        <v>0</v>
      </c>
      <c r="AS6" s="25">
        <v>1</v>
      </c>
      <c r="AT6" s="25"/>
      <c r="AU6" s="25"/>
      <c r="AV6" s="25"/>
      <c r="AW6" s="25" t="str">
        <f t="shared" si="4"/>
        <v/>
      </c>
      <c r="AX6" s="25" t="str">
        <f t="shared" si="5"/>
        <v>http://gd.image-qoo10.jp/li/240/541/5454541240.jpg</v>
      </c>
      <c r="AY6" s="25" t="str">
        <f t="shared" si="5"/>
        <v/>
      </c>
      <c r="AZ6" s="28">
        <f t="shared" si="6"/>
        <v>0</v>
      </c>
      <c r="BA6" s="25" t="str">
        <f t="shared" si="7"/>
        <v/>
      </c>
      <c r="BB6" s="25"/>
      <c r="BC6" s="25"/>
      <c r="BD6" s="25" t="str">
        <f t="shared" ref="BD6:BD24" si="13">BD$4</f>
        <v/>
      </c>
      <c r="BE6" s="25">
        <f t="shared" ref="BE6:BE12" si="14">VLOOKUP(CF:CF,CG:CH,2,0)</f>
        <v>672707</v>
      </c>
      <c r="BF6" s="25"/>
      <c r="BG6" s="25" t="s">
        <v>3446</v>
      </c>
      <c r="BH6" s="25" t="s">
        <v>3447</v>
      </c>
      <c r="BI6" s="25" t="e">
        <f t="shared" ref="BI6:BI12" si="15">W6</f>
        <v>#N/A</v>
      </c>
      <c r="BJ6" s="67" t="s">
        <v>3446</v>
      </c>
      <c r="BK6" s="67" t="s">
        <v>3446</v>
      </c>
      <c r="BL6" s="25"/>
      <c r="BM6" s="25"/>
      <c r="BN6" s="25"/>
      <c r="BO6" s="25"/>
      <c r="BP6" s="67" t="s">
        <v>3446</v>
      </c>
      <c r="BQ6" s="25"/>
      <c r="BR6" s="25"/>
      <c r="BS6" s="25"/>
      <c r="BT6" s="418">
        <f>VLOOKUP(A:A,価格調査!B:AR,42,0)</f>
        <v>0</v>
      </c>
      <c r="BU6" s="25"/>
      <c r="BV6" s="25"/>
      <c r="BW6" s="25"/>
      <c r="BX6" s="25"/>
      <c r="BY6" s="25"/>
      <c r="BZ6" s="25"/>
      <c r="CA6" s="25"/>
      <c r="CB6" s="25"/>
      <c r="CC6" s="25"/>
      <c r="CD6" s="25"/>
      <c r="CF6" s="102">
        <f>VLOOKUP(A:A,価格調査!B:AK,21,0)</f>
        <v>0</v>
      </c>
      <c r="CG6" s="103">
        <v>0</v>
      </c>
      <c r="CH6" s="103">
        <v>672707</v>
      </c>
      <c r="CI6" s="356"/>
    </row>
    <row r="7" spans="1:87" s="103" customFormat="1" ht="22.5" customHeight="1">
      <c r="A7" s="427"/>
      <c r="B7" s="31"/>
      <c r="C7" s="30"/>
      <c r="D7" s="29"/>
      <c r="E7" s="29"/>
      <c r="F7" s="29"/>
      <c r="G7" s="29"/>
      <c r="H7" s="29"/>
      <c r="I7" s="29"/>
      <c r="J7" s="29"/>
      <c r="K7" s="29"/>
      <c r="L7" s="29"/>
      <c r="M7" s="29"/>
      <c r="N7" s="29"/>
      <c r="O7" s="319"/>
      <c r="P7" s="101" t="str">
        <f t="shared" si="0"/>
        <v xml:space="preserve"> </v>
      </c>
      <c r="Q7" s="103" t="e">
        <f>VLOOKUP(A:A,在庫!$B:$M,10,0)</f>
        <v>#N/A</v>
      </c>
      <c r="R7" s="104" t="s">
        <v>3977</v>
      </c>
      <c r="S7" s="104" t="str">
        <f t="shared" si="1"/>
        <v/>
      </c>
      <c r="T7" s="105" t="e">
        <f>VLOOKUP(A:A,在庫!$B:$M,9,0)</f>
        <v>#N/A</v>
      </c>
      <c r="U7" s="105" t="e">
        <f>VLOOKUP('作成 (2)'!D:D,引当!A:B,2,0)&amp;O7&amp;S7</f>
        <v>#N/A</v>
      </c>
      <c r="V7" s="106" t="str">
        <f t="shared" si="2"/>
        <v>2023年製    0 最短当日発送</v>
      </c>
      <c r="W7" s="105" t="e">
        <f t="shared" si="3"/>
        <v>#N/A</v>
      </c>
      <c r="Y7" s="103" t="e">
        <f>VLOOKUP('作成 (2)'!D:D,引当!A:R,4,FALSE)</f>
        <v>#N/A</v>
      </c>
      <c r="Z7" s="103" t="e">
        <f>VLOOKUP('作成 (2)'!D:D,引当!A:R,5,FALSE)</f>
        <v>#N/A</v>
      </c>
      <c r="AA7" s="102" t="e">
        <f>VLOOKUP('作成 (2)'!D:D,引当!A:R,6,FALSE)</f>
        <v>#N/A</v>
      </c>
      <c r="AB7" s="107" t="e">
        <f>VLOOKUP('作成 (2)'!D:D,引当!A:M,7,FALSE)</f>
        <v>#N/A</v>
      </c>
      <c r="AC7" s="108">
        <f t="shared" si="8"/>
        <v>0</v>
      </c>
      <c r="AD7" s="107" t="e">
        <f>VLOOKUP('作成 (2)'!D:D,引当!A:M,9,FALSE)</f>
        <v>#N/A</v>
      </c>
      <c r="AE7" s="108" t="e">
        <f>VLOOKUP('作成 (2)'!D:D,引当!A:M,10,FALSE)</f>
        <v>#N/A</v>
      </c>
      <c r="AF7" s="102" t="e">
        <f>VLOOKUP('作成 (2)'!D:D,引当!A:M,11,FALSE)</f>
        <v>#N/A</v>
      </c>
      <c r="AG7" s="102" t="e">
        <f>VLOOKUP('作成 (2)'!D:D,引当!A:M,12,FALSE)</f>
        <v>#N/A</v>
      </c>
      <c r="AH7" s="25" t="e">
        <f>VLOOKUP('作成 (2)'!D:D,引当!A:M,13,FALSE)</f>
        <v>#N/A</v>
      </c>
      <c r="AI7" s="25"/>
      <c r="AJ7" s="25" t="e">
        <f t="shared" si="9"/>
        <v>#N/A</v>
      </c>
      <c r="AK7" s="25" t="str">
        <f t="shared" si="10"/>
        <v>300002849</v>
      </c>
      <c r="AL7" s="25" t="str">
        <f t="shared" si="10"/>
        <v>297</v>
      </c>
      <c r="AM7" s="28" t="str">
        <f t="shared" si="11"/>
        <v>2023年製    0 最短当日発送</v>
      </c>
      <c r="AN7" s="25" t="str">
        <f t="shared" si="12"/>
        <v>土日祝休業日</v>
      </c>
      <c r="AO7" s="25" t="s">
        <v>150</v>
      </c>
      <c r="AP7" s="25" t="s">
        <v>3445</v>
      </c>
      <c r="AQ7" s="418">
        <f>VLOOKUP(A:A,価格調査!B:AE,29,0)</f>
        <v>0</v>
      </c>
      <c r="AR7" s="25">
        <v>0</v>
      </c>
      <c r="AS7" s="25">
        <v>1</v>
      </c>
      <c r="AT7" s="25"/>
      <c r="AU7" s="25"/>
      <c r="AV7" s="25"/>
      <c r="AW7" s="25" t="str">
        <f t="shared" si="4"/>
        <v/>
      </c>
      <c r="AX7" s="25" t="str">
        <f t="shared" si="5"/>
        <v>http://gd.image-qoo10.jp/li/240/541/5454541240.jpg</v>
      </c>
      <c r="AY7" s="25" t="str">
        <f t="shared" si="5"/>
        <v/>
      </c>
      <c r="AZ7" s="28">
        <f t="shared" si="6"/>
        <v>0</v>
      </c>
      <c r="BA7" s="25" t="str">
        <f t="shared" si="7"/>
        <v/>
      </c>
      <c r="BB7" s="25"/>
      <c r="BC7" s="25"/>
      <c r="BD7" s="25" t="str">
        <f t="shared" si="13"/>
        <v/>
      </c>
      <c r="BE7" s="25">
        <f t="shared" si="14"/>
        <v>672707</v>
      </c>
      <c r="BF7" s="25"/>
      <c r="BG7" s="25" t="s">
        <v>3446</v>
      </c>
      <c r="BH7" s="25" t="s">
        <v>3447</v>
      </c>
      <c r="BI7" s="25" t="e">
        <f t="shared" si="15"/>
        <v>#N/A</v>
      </c>
      <c r="BJ7" s="67" t="s">
        <v>3446</v>
      </c>
      <c r="BK7" s="67" t="s">
        <v>3446</v>
      </c>
      <c r="BL7" s="25"/>
      <c r="BM7" s="25"/>
      <c r="BN7" s="25"/>
      <c r="BO7" s="25"/>
      <c r="BP7" s="67" t="s">
        <v>3446</v>
      </c>
      <c r="BQ7" s="25"/>
      <c r="BR7" s="25"/>
      <c r="BS7" s="25"/>
      <c r="BT7" s="418">
        <f>VLOOKUP(A:A,価格調査!B:AR,42,0)</f>
        <v>0</v>
      </c>
      <c r="BU7" s="25"/>
      <c r="BV7" s="25"/>
      <c r="BW7" s="25"/>
      <c r="BX7" s="25"/>
      <c r="BY7" s="25"/>
      <c r="BZ7" s="25"/>
      <c r="CA7" s="25"/>
      <c r="CB7" s="25"/>
      <c r="CC7" s="25"/>
      <c r="CD7" s="25"/>
      <c r="CF7" s="102">
        <f>VLOOKUP(A:A,価格調査!B:AK,21,0)</f>
        <v>0</v>
      </c>
      <c r="CI7" s="356"/>
    </row>
    <row r="8" spans="1:87" s="103" customFormat="1" ht="22.5" customHeight="1">
      <c r="A8" s="427"/>
      <c r="B8" s="31"/>
      <c r="C8" s="30"/>
      <c r="D8" s="29"/>
      <c r="E8" s="29"/>
      <c r="F8" s="29"/>
      <c r="G8" s="29"/>
      <c r="H8" s="29"/>
      <c r="I8" s="29"/>
      <c r="J8" s="29"/>
      <c r="K8" s="29"/>
      <c r="L8" s="29"/>
      <c r="M8" s="29"/>
      <c r="N8" s="29"/>
      <c r="O8" s="319"/>
      <c r="P8" s="101" t="str">
        <f t="shared" si="0"/>
        <v xml:space="preserve"> </v>
      </c>
      <c r="Q8" s="103" t="e">
        <f>VLOOKUP(A:A,在庫!$B:$M,10,0)</f>
        <v>#N/A</v>
      </c>
      <c r="R8" s="104" t="s">
        <v>3977</v>
      </c>
      <c r="S8" s="104" t="str">
        <f t="shared" si="1"/>
        <v/>
      </c>
      <c r="T8" s="105" t="e">
        <f>VLOOKUP(A:A,在庫!$B:$M,9,0)</f>
        <v>#N/A</v>
      </c>
      <c r="U8" s="105" t="e">
        <f>VLOOKUP('作成 (2)'!D:D,引当!A:B,2,0)&amp;O8&amp;S8</f>
        <v>#N/A</v>
      </c>
      <c r="V8" s="106" t="str">
        <f t="shared" si="2"/>
        <v>2023年製    0 最短当日発送</v>
      </c>
      <c r="W8" s="105" t="e">
        <f t="shared" si="3"/>
        <v>#N/A</v>
      </c>
      <c r="Y8" s="103" t="e">
        <f>VLOOKUP('作成 (2)'!D:D,引当!A:R,4,FALSE)</f>
        <v>#N/A</v>
      </c>
      <c r="Z8" s="103" t="e">
        <f>VLOOKUP('作成 (2)'!D:D,引当!A:R,5,FALSE)</f>
        <v>#N/A</v>
      </c>
      <c r="AA8" s="102" t="e">
        <f>VLOOKUP('作成 (2)'!D:D,引当!A:R,6,FALSE)</f>
        <v>#N/A</v>
      </c>
      <c r="AB8" s="107" t="e">
        <f>VLOOKUP('作成 (2)'!D:D,引当!A:M,7,FALSE)</f>
        <v>#N/A</v>
      </c>
      <c r="AC8" s="108">
        <f t="shared" si="8"/>
        <v>0</v>
      </c>
      <c r="AD8" s="107" t="e">
        <f>VLOOKUP('作成 (2)'!D:D,引当!A:M,9,FALSE)</f>
        <v>#N/A</v>
      </c>
      <c r="AE8" s="108" t="e">
        <f>VLOOKUP('作成 (2)'!D:D,引当!A:M,10,FALSE)</f>
        <v>#N/A</v>
      </c>
      <c r="AF8" s="102" t="e">
        <f>VLOOKUP('作成 (2)'!D:D,引当!A:M,11,FALSE)</f>
        <v>#N/A</v>
      </c>
      <c r="AG8" s="102" t="e">
        <f>VLOOKUP('作成 (2)'!D:D,引当!A:M,12,FALSE)</f>
        <v>#N/A</v>
      </c>
      <c r="AH8" s="25" t="e">
        <f>VLOOKUP('作成 (2)'!D:D,引当!A:M,13,FALSE)</f>
        <v>#N/A</v>
      </c>
      <c r="AI8" s="25"/>
      <c r="AJ8" s="25" t="e">
        <f t="shared" si="9"/>
        <v>#N/A</v>
      </c>
      <c r="AK8" s="25" t="str">
        <f t="shared" si="10"/>
        <v>300002849</v>
      </c>
      <c r="AL8" s="25" t="str">
        <f t="shared" si="10"/>
        <v>297</v>
      </c>
      <c r="AM8" s="28" t="str">
        <f t="shared" si="11"/>
        <v>2023年製    0 最短当日発送</v>
      </c>
      <c r="AN8" s="25" t="str">
        <f t="shared" si="12"/>
        <v>土日祝休業日</v>
      </c>
      <c r="AO8" s="25" t="s">
        <v>150</v>
      </c>
      <c r="AP8" s="25" t="s">
        <v>3445</v>
      </c>
      <c r="AQ8" s="418">
        <f>VLOOKUP(A:A,価格調査!B:AE,29,0)</f>
        <v>0</v>
      </c>
      <c r="AR8" s="25">
        <v>0</v>
      </c>
      <c r="AS8" s="25">
        <v>1</v>
      </c>
      <c r="AT8" s="25"/>
      <c r="AU8" s="25"/>
      <c r="AV8" s="25"/>
      <c r="AW8" s="25" t="str">
        <f t="shared" si="4"/>
        <v/>
      </c>
      <c r="AX8" s="25" t="str">
        <f t="shared" si="5"/>
        <v>http://gd.image-qoo10.jp/li/240/541/5454541240.jpg</v>
      </c>
      <c r="AY8" s="25" t="str">
        <f t="shared" si="5"/>
        <v/>
      </c>
      <c r="AZ8" s="28">
        <f t="shared" si="6"/>
        <v>0</v>
      </c>
      <c r="BA8" s="25" t="str">
        <f t="shared" si="7"/>
        <v/>
      </c>
      <c r="BB8" s="25"/>
      <c r="BC8" s="25"/>
      <c r="BD8" s="25" t="str">
        <f t="shared" si="13"/>
        <v/>
      </c>
      <c r="BE8" s="25">
        <f t="shared" si="14"/>
        <v>672707</v>
      </c>
      <c r="BF8" s="25"/>
      <c r="BG8" s="25" t="s">
        <v>3446</v>
      </c>
      <c r="BH8" s="25" t="s">
        <v>3447</v>
      </c>
      <c r="BI8" s="25" t="e">
        <f t="shared" si="15"/>
        <v>#N/A</v>
      </c>
      <c r="BJ8" s="67" t="s">
        <v>3446</v>
      </c>
      <c r="BK8" s="67" t="s">
        <v>3446</v>
      </c>
      <c r="BL8" s="25"/>
      <c r="BM8" s="25"/>
      <c r="BN8" s="25"/>
      <c r="BO8" s="25"/>
      <c r="BP8" s="67" t="s">
        <v>3446</v>
      </c>
      <c r="BQ8" s="25"/>
      <c r="BR8" s="25"/>
      <c r="BS8" s="25"/>
      <c r="BT8" s="418">
        <f>VLOOKUP(A:A,価格調査!B:AR,42,0)</f>
        <v>0</v>
      </c>
      <c r="BU8" s="25"/>
      <c r="BV8" s="25"/>
      <c r="BW8" s="25"/>
      <c r="BX8" s="25"/>
      <c r="BY8" s="25"/>
      <c r="BZ8" s="25"/>
      <c r="CA8" s="25"/>
      <c r="CB8" s="25"/>
      <c r="CC8" s="25"/>
      <c r="CD8" s="25"/>
      <c r="CF8" s="102">
        <f>VLOOKUP(A:A,価格調査!B:AK,21,0)</f>
        <v>0</v>
      </c>
      <c r="CI8" s="356"/>
    </row>
    <row r="9" spans="1:87">
      <c r="A9" s="427"/>
      <c r="O9" s="319"/>
      <c r="P9" s="101" t="str">
        <f t="shared" si="0"/>
        <v xml:space="preserve"> </v>
      </c>
      <c r="Q9" s="103" t="e">
        <f>VLOOKUP(A:A,在庫!$B:$M,10,0)</f>
        <v>#N/A</v>
      </c>
      <c r="R9" s="104" t="s">
        <v>3977</v>
      </c>
      <c r="S9" s="104" t="str">
        <f t="shared" si="1"/>
        <v/>
      </c>
      <c r="T9" s="105" t="e">
        <f>VLOOKUP(A:A,在庫!$B:$M,9,0)</f>
        <v>#N/A</v>
      </c>
      <c r="U9" s="105" t="e">
        <f>VLOOKUP('作成 (2)'!D:D,引当!A:B,2,0)&amp;O9&amp;S9</f>
        <v>#N/A</v>
      </c>
      <c r="V9" s="106" t="str">
        <f t="shared" si="2"/>
        <v>2023年製    0 最短当日発送</v>
      </c>
      <c r="W9" s="105" t="e">
        <f t="shared" si="3"/>
        <v>#N/A</v>
      </c>
      <c r="X9" s="103"/>
      <c r="Y9" s="103" t="e">
        <f>VLOOKUP('作成 (2)'!D:D,引当!A:R,4,FALSE)</f>
        <v>#N/A</v>
      </c>
      <c r="Z9" s="103" t="e">
        <f>VLOOKUP('作成 (2)'!D:D,引当!A:R,5,FALSE)</f>
        <v>#N/A</v>
      </c>
      <c r="AA9" s="102" t="e">
        <f>VLOOKUP('作成 (2)'!D:D,引当!A:R,6,FALSE)</f>
        <v>#N/A</v>
      </c>
      <c r="AB9" s="107" t="e">
        <f>VLOOKUP('作成 (2)'!D:D,引当!A:M,7,FALSE)</f>
        <v>#N/A</v>
      </c>
      <c r="AC9" s="108">
        <f t="shared" si="8"/>
        <v>0</v>
      </c>
      <c r="AD9" s="107" t="e">
        <f>VLOOKUP('作成 (2)'!D:D,引当!A:M,9,FALSE)</f>
        <v>#N/A</v>
      </c>
      <c r="AE9" s="108" t="e">
        <f>VLOOKUP('作成 (2)'!D:D,引当!A:M,10,FALSE)</f>
        <v>#N/A</v>
      </c>
      <c r="AF9" s="102" t="e">
        <f>VLOOKUP('作成 (2)'!D:D,引当!A:M,11,FALSE)</f>
        <v>#N/A</v>
      </c>
      <c r="AG9" s="102" t="e">
        <f>VLOOKUP('作成 (2)'!D:D,引当!A:M,12,FALSE)</f>
        <v>#N/A</v>
      </c>
      <c r="AH9" s="25" t="e">
        <f>VLOOKUP('作成 (2)'!D:D,引当!A:M,13,FALSE)</f>
        <v>#N/A</v>
      </c>
      <c r="AJ9" s="25" t="e">
        <f t="shared" si="9"/>
        <v>#N/A</v>
      </c>
      <c r="AK9" s="25" t="str">
        <f t="shared" si="10"/>
        <v>300002849</v>
      </c>
      <c r="AL9" s="25" t="str">
        <f t="shared" si="10"/>
        <v>297</v>
      </c>
      <c r="AM9" s="28" t="str">
        <f t="shared" si="11"/>
        <v>2023年製    0 最短当日発送</v>
      </c>
      <c r="AN9" s="25" t="str">
        <f t="shared" si="12"/>
        <v>土日祝休業日</v>
      </c>
      <c r="AO9" s="25" t="s">
        <v>150</v>
      </c>
      <c r="AP9" s="25" t="s">
        <v>3445</v>
      </c>
      <c r="AQ9" s="418">
        <f>VLOOKUP(A:A,価格調査!B:AE,29,0)</f>
        <v>0</v>
      </c>
      <c r="AR9" s="25">
        <v>0</v>
      </c>
      <c r="AS9" s="25">
        <v>1</v>
      </c>
      <c r="AW9" s="25" t="str">
        <f t="shared" si="4"/>
        <v/>
      </c>
      <c r="AX9" s="25" t="str">
        <f t="shared" si="5"/>
        <v>http://gd.image-qoo10.jp/li/240/541/5454541240.jpg</v>
      </c>
      <c r="AY9" s="25" t="str">
        <f t="shared" si="5"/>
        <v/>
      </c>
      <c r="AZ9" s="28">
        <f t="shared" si="6"/>
        <v>0</v>
      </c>
      <c r="BA9" s="25" t="str">
        <f t="shared" si="7"/>
        <v/>
      </c>
      <c r="BD9" s="25" t="str">
        <f t="shared" si="13"/>
        <v/>
      </c>
      <c r="BE9" s="25">
        <f t="shared" si="14"/>
        <v>672707</v>
      </c>
      <c r="BG9" s="25" t="s">
        <v>3446</v>
      </c>
      <c r="BH9" s="25" t="s">
        <v>3447</v>
      </c>
      <c r="BI9" s="25" t="e">
        <f t="shared" si="15"/>
        <v>#N/A</v>
      </c>
      <c r="BJ9" s="67" t="s">
        <v>3446</v>
      </c>
      <c r="BK9" s="67" t="s">
        <v>3446</v>
      </c>
      <c r="BP9" s="67" t="s">
        <v>3446</v>
      </c>
      <c r="BT9" s="418">
        <f>VLOOKUP(A:A,価格調査!B:AR,42,0)</f>
        <v>0</v>
      </c>
      <c r="CE9" s="103"/>
      <c r="CF9" s="102">
        <f>VLOOKUP(A:A,価格調査!B:AK,21,0)</f>
        <v>0</v>
      </c>
      <c r="CG9" s="103"/>
      <c r="CH9" s="103"/>
    </row>
    <row r="10" spans="1:87">
      <c r="A10" s="427"/>
      <c r="O10" s="319"/>
      <c r="P10" s="101" t="str">
        <f t="shared" si="0"/>
        <v xml:space="preserve"> </v>
      </c>
      <c r="Q10" s="103" t="e">
        <f>VLOOKUP(A:A,在庫!$B:$M,10,0)</f>
        <v>#N/A</v>
      </c>
      <c r="R10" s="104" t="s">
        <v>3977</v>
      </c>
      <c r="S10" s="104" t="str">
        <f t="shared" si="1"/>
        <v/>
      </c>
      <c r="T10" s="105" t="e">
        <f>VLOOKUP(A:A,在庫!$B:$M,9,0)</f>
        <v>#N/A</v>
      </c>
      <c r="U10" s="105" t="e">
        <f>VLOOKUP('作成 (2)'!D:D,引当!A:B,2,0)&amp;O10&amp;S10</f>
        <v>#N/A</v>
      </c>
      <c r="V10" s="106" t="str">
        <f t="shared" si="2"/>
        <v>2023年製    0 最短当日発送</v>
      </c>
      <c r="W10" s="105" t="e">
        <f t="shared" si="3"/>
        <v>#N/A</v>
      </c>
      <c r="X10" s="103"/>
      <c r="Y10" s="103" t="e">
        <f>VLOOKUP('作成 (2)'!D:D,引当!A:R,4,FALSE)</f>
        <v>#N/A</v>
      </c>
      <c r="Z10" s="103" t="e">
        <f>VLOOKUP('作成 (2)'!D:D,引当!A:R,5,FALSE)</f>
        <v>#N/A</v>
      </c>
      <c r="AA10" s="102" t="e">
        <f>VLOOKUP('作成 (2)'!D:D,引当!A:R,6,FALSE)</f>
        <v>#N/A</v>
      </c>
      <c r="AB10" s="107" t="e">
        <f>VLOOKUP('作成 (2)'!D:D,引当!A:M,7,FALSE)</f>
        <v>#N/A</v>
      </c>
      <c r="AC10" s="108">
        <f t="shared" si="8"/>
        <v>0</v>
      </c>
      <c r="AD10" s="107" t="e">
        <f>VLOOKUP('作成 (2)'!D:D,引当!A:M,9,FALSE)</f>
        <v>#N/A</v>
      </c>
      <c r="AE10" s="108" t="e">
        <f>VLOOKUP('作成 (2)'!D:D,引当!A:M,10,FALSE)</f>
        <v>#N/A</v>
      </c>
      <c r="AF10" s="102" t="e">
        <f>VLOOKUP('作成 (2)'!D:D,引当!A:M,11,FALSE)</f>
        <v>#N/A</v>
      </c>
      <c r="AG10" s="102" t="e">
        <f>VLOOKUP('作成 (2)'!D:D,引当!A:M,12,FALSE)</f>
        <v>#N/A</v>
      </c>
      <c r="AH10" s="25" t="e">
        <f>VLOOKUP('作成 (2)'!D:D,引当!A:M,13,FALSE)</f>
        <v>#N/A</v>
      </c>
      <c r="AJ10" s="25" t="e">
        <f t="shared" si="9"/>
        <v>#N/A</v>
      </c>
      <c r="AK10" s="25" t="str">
        <f t="shared" si="10"/>
        <v>300002849</v>
      </c>
      <c r="AL10" s="25" t="str">
        <f t="shared" si="10"/>
        <v>297</v>
      </c>
      <c r="AM10" s="28" t="str">
        <f t="shared" si="11"/>
        <v>2023年製    0 最短当日発送</v>
      </c>
      <c r="AN10" s="25" t="str">
        <f t="shared" si="12"/>
        <v>土日祝休業日</v>
      </c>
      <c r="AO10" s="25" t="s">
        <v>150</v>
      </c>
      <c r="AP10" s="25" t="s">
        <v>3445</v>
      </c>
      <c r="AQ10" s="418">
        <f>VLOOKUP(A:A,価格調査!B:AE,29,0)</f>
        <v>0</v>
      </c>
      <c r="AR10" s="25">
        <v>0</v>
      </c>
      <c r="AS10" s="25">
        <v>1</v>
      </c>
      <c r="AW10" s="25" t="str">
        <f t="shared" si="4"/>
        <v/>
      </c>
      <c r="AX10" s="25" t="str">
        <f t="shared" si="5"/>
        <v>http://gd.image-qoo10.jp/li/240/541/5454541240.jpg</v>
      </c>
      <c r="AY10" s="25" t="str">
        <f t="shared" si="5"/>
        <v/>
      </c>
      <c r="AZ10" s="28">
        <f t="shared" si="6"/>
        <v>0</v>
      </c>
      <c r="BA10" s="25" t="str">
        <f t="shared" si="7"/>
        <v/>
      </c>
      <c r="BD10" s="25" t="str">
        <f t="shared" si="13"/>
        <v/>
      </c>
      <c r="BE10" s="25">
        <f t="shared" si="14"/>
        <v>672707</v>
      </c>
      <c r="BG10" s="25" t="s">
        <v>3446</v>
      </c>
      <c r="BH10" s="25" t="s">
        <v>3447</v>
      </c>
      <c r="BI10" s="25" t="e">
        <f t="shared" si="15"/>
        <v>#N/A</v>
      </c>
      <c r="BJ10" s="67" t="s">
        <v>3446</v>
      </c>
      <c r="BK10" s="67" t="s">
        <v>3446</v>
      </c>
      <c r="BP10" s="67" t="s">
        <v>3446</v>
      </c>
      <c r="BT10" s="418">
        <f>VLOOKUP(A:A,価格調査!B:AR,42,0)</f>
        <v>0</v>
      </c>
      <c r="CE10" s="103"/>
      <c r="CF10" s="102">
        <f>VLOOKUP(A:A,価格調査!B:AK,21,0)</f>
        <v>0</v>
      </c>
      <c r="CG10" s="103"/>
      <c r="CH10" s="103"/>
    </row>
    <row r="11" spans="1:87">
      <c r="A11" s="427"/>
      <c r="O11" s="319"/>
      <c r="P11" s="101" t="str">
        <f t="shared" si="0"/>
        <v xml:space="preserve"> </v>
      </c>
      <c r="Q11" s="103" t="e">
        <f>VLOOKUP(A:A,在庫!$B:$M,10,0)</f>
        <v>#N/A</v>
      </c>
      <c r="R11" s="104" t="s">
        <v>3977</v>
      </c>
      <c r="S11" s="104" t="str">
        <f t="shared" si="1"/>
        <v/>
      </c>
      <c r="T11" s="105" t="e">
        <f>VLOOKUP(A:A,在庫!$B:$M,9,0)</f>
        <v>#N/A</v>
      </c>
      <c r="U11" s="105" t="e">
        <f>VLOOKUP('作成 (2)'!D:D,引当!A:B,2,0)&amp;O11&amp;S11</f>
        <v>#N/A</v>
      </c>
      <c r="V11" s="106" t="str">
        <f t="shared" si="2"/>
        <v>2023年製    0 最短当日発送</v>
      </c>
      <c r="W11" s="105" t="e">
        <f t="shared" si="3"/>
        <v>#N/A</v>
      </c>
      <c r="X11" s="103"/>
      <c r="Y11" s="103" t="e">
        <f>VLOOKUP('作成 (2)'!D:D,引当!A:R,4,FALSE)</f>
        <v>#N/A</v>
      </c>
      <c r="Z11" s="103" t="e">
        <f>VLOOKUP('作成 (2)'!D:D,引当!A:R,5,FALSE)</f>
        <v>#N/A</v>
      </c>
      <c r="AA11" s="102" t="e">
        <f>VLOOKUP('作成 (2)'!D:D,引当!A:R,6,FALSE)</f>
        <v>#N/A</v>
      </c>
      <c r="AB11" s="107" t="e">
        <f>VLOOKUP('作成 (2)'!D:D,引当!A:M,7,FALSE)</f>
        <v>#N/A</v>
      </c>
      <c r="AC11" s="108">
        <f t="shared" si="8"/>
        <v>0</v>
      </c>
      <c r="AD11" s="107" t="e">
        <f>VLOOKUP('作成 (2)'!D:D,引当!A:M,9,FALSE)</f>
        <v>#N/A</v>
      </c>
      <c r="AE11" s="108" t="e">
        <f>VLOOKUP('作成 (2)'!D:D,引当!A:M,10,FALSE)</f>
        <v>#N/A</v>
      </c>
      <c r="AF11" s="102" t="e">
        <f>VLOOKUP('作成 (2)'!D:D,引当!A:M,11,FALSE)</f>
        <v>#N/A</v>
      </c>
      <c r="AG11" s="102" t="e">
        <f>VLOOKUP('作成 (2)'!D:D,引当!A:M,12,FALSE)</f>
        <v>#N/A</v>
      </c>
      <c r="AH11" s="25" t="e">
        <f>VLOOKUP('作成 (2)'!D:D,引当!A:M,13,FALSE)</f>
        <v>#N/A</v>
      </c>
      <c r="AJ11" s="25" t="e">
        <f t="shared" si="9"/>
        <v>#N/A</v>
      </c>
      <c r="AK11" s="25" t="str">
        <f t="shared" si="10"/>
        <v>300002849</v>
      </c>
      <c r="AL11" s="25" t="str">
        <f t="shared" si="10"/>
        <v>297</v>
      </c>
      <c r="AM11" s="28" t="str">
        <f t="shared" si="11"/>
        <v>2023年製    0 最短当日発送</v>
      </c>
      <c r="AN11" s="25" t="str">
        <f t="shared" si="12"/>
        <v>土日祝休業日</v>
      </c>
      <c r="AO11" s="25" t="s">
        <v>150</v>
      </c>
      <c r="AP11" s="25" t="s">
        <v>3445</v>
      </c>
      <c r="AQ11" s="418">
        <f>VLOOKUP(A:A,価格調査!B:AE,29,0)</f>
        <v>0</v>
      </c>
      <c r="AR11" s="25">
        <v>0</v>
      </c>
      <c r="AS11" s="25">
        <v>1</v>
      </c>
      <c r="AW11" s="25" t="str">
        <f t="shared" si="4"/>
        <v/>
      </c>
      <c r="AX11" s="25" t="str">
        <f t="shared" si="5"/>
        <v>http://gd.image-qoo10.jp/li/240/541/5454541240.jpg</v>
      </c>
      <c r="AY11" s="25" t="str">
        <f t="shared" si="5"/>
        <v/>
      </c>
      <c r="AZ11" s="28">
        <f t="shared" si="6"/>
        <v>0</v>
      </c>
      <c r="BA11" s="25" t="str">
        <f t="shared" si="7"/>
        <v/>
      </c>
      <c r="BD11" s="25" t="str">
        <f t="shared" si="13"/>
        <v/>
      </c>
      <c r="BE11" s="25">
        <f t="shared" si="14"/>
        <v>672707</v>
      </c>
      <c r="BG11" s="25" t="s">
        <v>3446</v>
      </c>
      <c r="BH11" s="25" t="s">
        <v>3447</v>
      </c>
      <c r="BI11" s="25" t="e">
        <f t="shared" si="15"/>
        <v>#N/A</v>
      </c>
      <c r="BJ11" s="67" t="s">
        <v>3446</v>
      </c>
      <c r="BK11" s="67" t="s">
        <v>3446</v>
      </c>
      <c r="BP11" s="67" t="s">
        <v>3446</v>
      </c>
      <c r="BT11" s="418">
        <f>VLOOKUP(A:A,価格調査!B:AR,42,0)</f>
        <v>0</v>
      </c>
      <c r="CE11" s="103"/>
      <c r="CF11" s="102">
        <f>VLOOKUP(A:A,価格調査!B:AK,21,0)</f>
        <v>0</v>
      </c>
      <c r="CG11" s="103"/>
      <c r="CH11" s="103"/>
    </row>
    <row r="12" spans="1:87">
      <c r="A12" s="427"/>
      <c r="O12" s="319"/>
      <c r="P12" s="101" t="str">
        <f t="shared" si="0"/>
        <v xml:space="preserve"> </v>
      </c>
      <c r="Q12" s="103" t="e">
        <f>VLOOKUP(A:A,在庫!$B:$M,10,0)</f>
        <v>#N/A</v>
      </c>
      <c r="R12" s="104" t="s">
        <v>3977</v>
      </c>
      <c r="S12" s="104" t="str">
        <f t="shared" si="1"/>
        <v/>
      </c>
      <c r="T12" s="105" t="e">
        <f>VLOOKUP(A:A,在庫!$B:$M,9,0)</f>
        <v>#N/A</v>
      </c>
      <c r="U12" s="105" t="e">
        <f>VLOOKUP('作成 (2)'!D:D,引当!A:B,2,0)&amp;O12&amp;S12</f>
        <v>#N/A</v>
      </c>
      <c r="V12" s="106" t="str">
        <f t="shared" si="2"/>
        <v>2023年製    0 最短当日発送</v>
      </c>
      <c r="W12" s="105" t="e">
        <f t="shared" si="3"/>
        <v>#N/A</v>
      </c>
      <c r="X12" s="103"/>
      <c r="Y12" s="103" t="e">
        <f>VLOOKUP('作成 (2)'!D:D,引当!A:R,4,FALSE)</f>
        <v>#N/A</v>
      </c>
      <c r="Z12" s="103" t="e">
        <f>VLOOKUP('作成 (2)'!D:D,引当!A:R,5,FALSE)</f>
        <v>#N/A</v>
      </c>
      <c r="AA12" s="102" t="e">
        <f>VLOOKUP('作成 (2)'!D:D,引当!A:R,6,FALSE)</f>
        <v>#N/A</v>
      </c>
      <c r="AB12" s="107" t="e">
        <f>VLOOKUP('作成 (2)'!D:D,引当!A:M,7,FALSE)</f>
        <v>#N/A</v>
      </c>
      <c r="AC12" s="108">
        <f t="shared" si="8"/>
        <v>0</v>
      </c>
      <c r="AD12" s="107" t="e">
        <f>VLOOKUP('作成 (2)'!D:D,引当!A:M,9,FALSE)</f>
        <v>#N/A</v>
      </c>
      <c r="AE12" s="108" t="e">
        <f>VLOOKUP('作成 (2)'!D:D,引当!A:M,10,FALSE)</f>
        <v>#N/A</v>
      </c>
      <c r="AF12" s="102" t="e">
        <f>VLOOKUP('作成 (2)'!D:D,引当!A:M,11,FALSE)</f>
        <v>#N/A</v>
      </c>
      <c r="AG12" s="102" t="e">
        <f>VLOOKUP('作成 (2)'!D:D,引当!A:M,12,FALSE)</f>
        <v>#N/A</v>
      </c>
      <c r="AH12" s="25" t="e">
        <f>VLOOKUP('作成 (2)'!D:D,引当!A:M,13,FALSE)</f>
        <v>#N/A</v>
      </c>
      <c r="AJ12" s="25" t="e">
        <f t="shared" si="9"/>
        <v>#N/A</v>
      </c>
      <c r="AK12" s="25" t="str">
        <f t="shared" si="10"/>
        <v>300002849</v>
      </c>
      <c r="AL12" s="25" t="str">
        <f t="shared" si="10"/>
        <v>297</v>
      </c>
      <c r="AM12" s="28" t="str">
        <f t="shared" si="11"/>
        <v>2023年製    0 最短当日発送</v>
      </c>
      <c r="AN12" s="25" t="str">
        <f t="shared" si="12"/>
        <v>土日祝休業日</v>
      </c>
      <c r="AO12" s="25" t="s">
        <v>150</v>
      </c>
      <c r="AP12" s="25" t="s">
        <v>3445</v>
      </c>
      <c r="AQ12" s="418">
        <f>VLOOKUP(A:A,価格調査!B:AE,29,0)</f>
        <v>0</v>
      </c>
      <c r="AR12" s="25">
        <v>0</v>
      </c>
      <c r="AS12" s="25">
        <v>1</v>
      </c>
      <c r="AW12" s="25" t="str">
        <f t="shared" si="4"/>
        <v/>
      </c>
      <c r="AX12" s="25" t="str">
        <f t="shared" si="5"/>
        <v>http://gd.image-qoo10.jp/li/240/541/5454541240.jpg</v>
      </c>
      <c r="AY12" s="25" t="str">
        <f t="shared" si="5"/>
        <v/>
      </c>
      <c r="AZ12" s="28">
        <f t="shared" si="6"/>
        <v>0</v>
      </c>
      <c r="BA12" s="25" t="str">
        <f t="shared" si="7"/>
        <v/>
      </c>
      <c r="BD12" s="25" t="str">
        <f t="shared" si="13"/>
        <v/>
      </c>
      <c r="BE12" s="25">
        <f t="shared" si="14"/>
        <v>672707</v>
      </c>
      <c r="BG12" s="25" t="s">
        <v>3446</v>
      </c>
      <c r="BH12" s="25" t="s">
        <v>3447</v>
      </c>
      <c r="BI12" s="25" t="e">
        <f t="shared" si="15"/>
        <v>#N/A</v>
      </c>
      <c r="BJ12" s="67" t="s">
        <v>3446</v>
      </c>
      <c r="BK12" s="67" t="s">
        <v>3446</v>
      </c>
      <c r="BP12" s="67" t="s">
        <v>3446</v>
      </c>
      <c r="BT12" s="418">
        <f>VLOOKUP(A:A,価格調査!B:AR,42,0)</f>
        <v>0</v>
      </c>
      <c r="CE12" s="103"/>
      <c r="CF12" s="102">
        <f>VLOOKUP(A:A,価格調査!B:AK,21,0)</f>
        <v>0</v>
      </c>
      <c r="CG12" s="103"/>
      <c r="CH12" s="103"/>
    </row>
    <row r="13" spans="1:87">
      <c r="A13" s="427"/>
      <c r="O13" s="319"/>
      <c r="P13" s="101" t="str">
        <f t="shared" ref="P13:P23" si="16">D13&amp;AA$1&amp;E13</f>
        <v xml:space="preserve"> </v>
      </c>
      <c r="Q13" s="103" t="e">
        <f>VLOOKUP(A:A,在庫!$B:$M,10,0)</f>
        <v>#N/A</v>
      </c>
      <c r="R13" s="104" t="s">
        <v>3977</v>
      </c>
      <c r="S13" s="104" t="str">
        <f t="shared" ref="S13:S23" si="17">IF(N13="並","ip","")</f>
        <v/>
      </c>
      <c r="T13" s="105" t="e">
        <f>VLOOKUP(A:A,在庫!$B:$M,9,0)</f>
        <v>#N/A</v>
      </c>
      <c r="U13" s="105" t="e">
        <f>VLOOKUP('作成 (2)'!D:D,引当!A:B,2,0)&amp;O13&amp;S13</f>
        <v>#N/A</v>
      </c>
      <c r="V13" s="106" t="str">
        <f t="shared" ref="V13:V23" si="18">R13&amp;AA$1&amp;P13&amp;AA$1&amp;AA$1&amp;AC13&amp;AA$1&amp;V$4</f>
        <v>2023年製    0 最短当日発送</v>
      </c>
      <c r="W13" s="105" t="e">
        <f t="shared" ref="W13:W23" si="19">Y13&amp;W$4&amp;Z13&amp;W$4&amp;AA13&amp;W$4&amp;AB13&amp;W$4&amp;AC13&amp;W$4&amp;AD13&amp;W$4&amp;AE13&amp;W$4&amp;AF13&amp;W$4&amp;AG13&amp;W$4&amp;AH13</f>
        <v>#N/A</v>
      </c>
      <c r="X13" s="103"/>
      <c r="Y13" s="103" t="e">
        <f>VLOOKUP('作成 (2)'!D:D,引当!A:R,4,FALSE)</f>
        <v>#N/A</v>
      </c>
      <c r="Z13" s="103" t="e">
        <f>VLOOKUP('作成 (2)'!D:D,引当!A:R,5,FALSE)</f>
        <v>#N/A</v>
      </c>
      <c r="AA13" s="102" t="e">
        <f>VLOOKUP('作成 (2)'!D:D,引当!A:R,6,FALSE)</f>
        <v>#N/A</v>
      </c>
      <c r="AB13" s="107" t="e">
        <f>VLOOKUP('作成 (2)'!D:D,引当!A:M,7,FALSE)</f>
        <v>#N/A</v>
      </c>
      <c r="AC13" s="108">
        <f t="shared" ref="AC13:AC23" si="20">F13</f>
        <v>0</v>
      </c>
      <c r="AD13" s="107" t="e">
        <f>VLOOKUP('作成 (2)'!D:D,引当!A:M,9,FALSE)</f>
        <v>#N/A</v>
      </c>
      <c r="AE13" s="108" t="e">
        <f>VLOOKUP('作成 (2)'!D:D,引当!A:M,10,FALSE)</f>
        <v>#N/A</v>
      </c>
      <c r="AF13" s="102" t="e">
        <f>VLOOKUP('作成 (2)'!D:D,引当!A:M,11,FALSE)</f>
        <v>#N/A</v>
      </c>
      <c r="AG13" s="102" t="e">
        <f>VLOOKUP('作成 (2)'!D:D,引当!A:M,12,FALSE)</f>
        <v>#N/A</v>
      </c>
      <c r="AH13" s="25" t="e">
        <f>VLOOKUP('作成 (2)'!D:D,引当!A:M,13,FALSE)</f>
        <v>#N/A</v>
      </c>
      <c r="AJ13" s="25" t="e">
        <f t="shared" ref="AJ13:AJ24" si="21">U13</f>
        <v>#N/A</v>
      </c>
      <c r="AK13" s="25" t="str">
        <f t="shared" si="10"/>
        <v>300002849</v>
      </c>
      <c r="AL13" s="25" t="str">
        <f t="shared" si="10"/>
        <v>297</v>
      </c>
      <c r="AM13" s="28" t="str">
        <f t="shared" ref="AM13:AM24" si="22">V13</f>
        <v>2023年製    0 最短当日発送</v>
      </c>
      <c r="AN13" s="25" t="str">
        <f t="shared" si="12"/>
        <v>土日祝休業日</v>
      </c>
      <c r="AO13" s="25" t="s">
        <v>150</v>
      </c>
      <c r="AP13" s="25" t="s">
        <v>3445</v>
      </c>
      <c r="AQ13" s="418">
        <f>VLOOKUP(A:A,価格調査!B:AE,29,0)</f>
        <v>0</v>
      </c>
      <c r="AR13" s="25">
        <v>0</v>
      </c>
      <c r="AS13" s="25">
        <v>1</v>
      </c>
      <c r="AW13" s="25" t="str">
        <f t="shared" si="4"/>
        <v/>
      </c>
      <c r="AX13" s="25" t="str">
        <f t="shared" si="5"/>
        <v>http://gd.image-qoo10.jp/li/240/541/5454541240.jpg</v>
      </c>
      <c r="AY13" s="25" t="str">
        <f t="shared" si="5"/>
        <v/>
      </c>
      <c r="AZ13" s="28">
        <f t="shared" ref="AZ13:AZ24" si="23">AI13</f>
        <v>0</v>
      </c>
      <c r="BA13" s="25" t="str">
        <f t="shared" si="7"/>
        <v/>
      </c>
      <c r="BD13" s="25" t="str">
        <f t="shared" si="13"/>
        <v/>
      </c>
      <c r="BE13" s="25">
        <f t="shared" ref="BE13:BE24" si="24">VLOOKUP(CF:CF,CG:CH,2,0)</f>
        <v>672707</v>
      </c>
      <c r="BG13" s="25" t="s">
        <v>3446</v>
      </c>
      <c r="BH13" s="25" t="s">
        <v>3447</v>
      </c>
      <c r="BI13" s="25" t="e">
        <f t="shared" ref="BI13:BI24" si="25">W13</f>
        <v>#N/A</v>
      </c>
      <c r="BJ13" s="67" t="s">
        <v>3446</v>
      </c>
      <c r="BK13" s="67" t="s">
        <v>3446</v>
      </c>
      <c r="BP13" s="67" t="s">
        <v>3446</v>
      </c>
      <c r="BT13" s="418">
        <f>VLOOKUP(A:A,価格調査!B:AR,42,0)</f>
        <v>0</v>
      </c>
      <c r="CE13" s="103"/>
      <c r="CF13" s="102">
        <f>VLOOKUP(A:A,価格調査!B:AK,21,0)</f>
        <v>0</v>
      </c>
      <c r="CG13" s="103"/>
      <c r="CH13" s="103"/>
    </row>
    <row r="14" spans="1:87">
      <c r="A14" s="427"/>
      <c r="O14" s="319"/>
      <c r="P14" s="101" t="str">
        <f t="shared" si="16"/>
        <v xml:space="preserve"> </v>
      </c>
      <c r="Q14" s="103" t="e">
        <f>VLOOKUP(A:A,在庫!$B:$M,10,0)</f>
        <v>#N/A</v>
      </c>
      <c r="R14" s="104" t="s">
        <v>3977</v>
      </c>
      <c r="S14" s="104" t="str">
        <f t="shared" si="17"/>
        <v/>
      </c>
      <c r="T14" s="105" t="e">
        <f>VLOOKUP(A:A,在庫!$B:$M,9,0)</f>
        <v>#N/A</v>
      </c>
      <c r="U14" s="105" t="e">
        <f>VLOOKUP('作成 (2)'!D:D,引当!A:B,2,0)&amp;O14&amp;S14</f>
        <v>#N/A</v>
      </c>
      <c r="V14" s="106" t="str">
        <f t="shared" si="18"/>
        <v>2023年製    0 最短当日発送</v>
      </c>
      <c r="W14" s="105" t="e">
        <f t="shared" si="19"/>
        <v>#N/A</v>
      </c>
      <c r="X14" s="103"/>
      <c r="Y14" s="103" t="e">
        <f>VLOOKUP('作成 (2)'!D:D,引当!A:R,4,FALSE)</f>
        <v>#N/A</v>
      </c>
      <c r="Z14" s="103" t="e">
        <f>VLOOKUP('作成 (2)'!D:D,引当!A:R,5,FALSE)</f>
        <v>#N/A</v>
      </c>
      <c r="AA14" s="102" t="e">
        <f>VLOOKUP('作成 (2)'!D:D,引当!A:R,6,FALSE)</f>
        <v>#N/A</v>
      </c>
      <c r="AB14" s="107" t="e">
        <f>VLOOKUP('作成 (2)'!D:D,引当!A:M,7,FALSE)</f>
        <v>#N/A</v>
      </c>
      <c r="AC14" s="108">
        <f t="shared" si="20"/>
        <v>0</v>
      </c>
      <c r="AD14" s="107" t="e">
        <f>VLOOKUP('作成 (2)'!D:D,引当!A:M,9,FALSE)</f>
        <v>#N/A</v>
      </c>
      <c r="AE14" s="108" t="e">
        <f>VLOOKUP('作成 (2)'!D:D,引当!A:M,10,FALSE)</f>
        <v>#N/A</v>
      </c>
      <c r="AF14" s="102" t="e">
        <f>VLOOKUP('作成 (2)'!D:D,引当!A:M,11,FALSE)</f>
        <v>#N/A</v>
      </c>
      <c r="AG14" s="102" t="e">
        <f>VLOOKUP('作成 (2)'!D:D,引当!A:M,12,FALSE)</f>
        <v>#N/A</v>
      </c>
      <c r="AH14" s="25" t="e">
        <f>VLOOKUP('作成 (2)'!D:D,引当!A:M,13,FALSE)</f>
        <v>#N/A</v>
      </c>
      <c r="AJ14" s="25" t="e">
        <f t="shared" si="21"/>
        <v>#N/A</v>
      </c>
      <c r="AK14" s="25" t="str">
        <f t="shared" si="10"/>
        <v>300002849</v>
      </c>
      <c r="AL14" s="25" t="str">
        <f t="shared" si="10"/>
        <v>297</v>
      </c>
      <c r="AM14" s="28" t="str">
        <f t="shared" si="22"/>
        <v>2023年製    0 最短当日発送</v>
      </c>
      <c r="AN14" s="25" t="str">
        <f t="shared" si="12"/>
        <v>土日祝休業日</v>
      </c>
      <c r="AO14" s="25" t="s">
        <v>150</v>
      </c>
      <c r="AP14" s="25" t="s">
        <v>3445</v>
      </c>
      <c r="AQ14" s="418">
        <f>VLOOKUP(A:A,価格調査!B:AE,29,0)</f>
        <v>0</v>
      </c>
      <c r="AR14" s="25">
        <v>0</v>
      </c>
      <c r="AS14" s="25">
        <v>1</v>
      </c>
      <c r="AW14" s="25" t="str">
        <f t="shared" si="4"/>
        <v/>
      </c>
      <c r="AX14" s="25" t="str">
        <f t="shared" si="5"/>
        <v>http://gd.image-qoo10.jp/li/240/541/5454541240.jpg</v>
      </c>
      <c r="AY14" s="25" t="str">
        <f t="shared" si="5"/>
        <v/>
      </c>
      <c r="AZ14" s="28">
        <f t="shared" si="23"/>
        <v>0</v>
      </c>
      <c r="BA14" s="25" t="str">
        <f t="shared" si="7"/>
        <v/>
      </c>
      <c r="BD14" s="25" t="str">
        <f t="shared" si="13"/>
        <v/>
      </c>
      <c r="BE14" s="25">
        <f t="shared" si="24"/>
        <v>672707</v>
      </c>
      <c r="BG14" s="25" t="s">
        <v>3446</v>
      </c>
      <c r="BH14" s="25" t="s">
        <v>3447</v>
      </c>
      <c r="BI14" s="25" t="e">
        <f t="shared" si="25"/>
        <v>#N/A</v>
      </c>
      <c r="BJ14" s="67" t="s">
        <v>3446</v>
      </c>
      <c r="BK14" s="67" t="s">
        <v>3446</v>
      </c>
      <c r="BP14" s="67" t="s">
        <v>3446</v>
      </c>
      <c r="BT14" s="418">
        <f>VLOOKUP(A:A,価格調査!B:AR,42,0)</f>
        <v>0</v>
      </c>
      <c r="CE14" s="103"/>
      <c r="CF14" s="102">
        <f>VLOOKUP(A:A,価格調査!B:AK,21,0)</f>
        <v>0</v>
      </c>
      <c r="CG14" s="103"/>
      <c r="CH14" s="103"/>
    </row>
    <row r="15" spans="1:87">
      <c r="A15" s="427"/>
      <c r="O15" s="319"/>
      <c r="P15" s="101" t="str">
        <f t="shared" si="16"/>
        <v xml:space="preserve"> </v>
      </c>
      <c r="Q15" s="103" t="e">
        <f>VLOOKUP(A:A,在庫!$B:$M,10,0)</f>
        <v>#N/A</v>
      </c>
      <c r="R15" s="104" t="s">
        <v>3977</v>
      </c>
      <c r="S15" s="104" t="str">
        <f t="shared" si="17"/>
        <v/>
      </c>
      <c r="T15" s="105" t="e">
        <f>VLOOKUP(A:A,在庫!$B:$M,9,0)</f>
        <v>#N/A</v>
      </c>
      <c r="U15" s="105" t="e">
        <f>VLOOKUP('作成 (2)'!D:D,引当!A:B,2,0)&amp;O15&amp;S15</f>
        <v>#N/A</v>
      </c>
      <c r="V15" s="106" t="str">
        <f t="shared" si="18"/>
        <v>2023年製    0 最短当日発送</v>
      </c>
      <c r="W15" s="105" t="e">
        <f t="shared" si="19"/>
        <v>#N/A</v>
      </c>
      <c r="X15" s="103"/>
      <c r="Y15" s="103" t="e">
        <f>VLOOKUP('作成 (2)'!D:D,引当!A:R,4,FALSE)</f>
        <v>#N/A</v>
      </c>
      <c r="Z15" s="103" t="e">
        <f>VLOOKUP('作成 (2)'!D:D,引当!A:R,5,FALSE)</f>
        <v>#N/A</v>
      </c>
      <c r="AA15" s="102" t="e">
        <f>VLOOKUP('作成 (2)'!D:D,引当!A:R,6,FALSE)</f>
        <v>#N/A</v>
      </c>
      <c r="AB15" s="107" t="e">
        <f>VLOOKUP('作成 (2)'!D:D,引当!A:M,7,FALSE)</f>
        <v>#N/A</v>
      </c>
      <c r="AC15" s="108">
        <f t="shared" si="20"/>
        <v>0</v>
      </c>
      <c r="AD15" s="107" t="e">
        <f>VLOOKUP('作成 (2)'!D:D,引当!A:M,9,FALSE)</f>
        <v>#N/A</v>
      </c>
      <c r="AE15" s="108" t="e">
        <f>VLOOKUP('作成 (2)'!D:D,引当!A:M,10,FALSE)</f>
        <v>#N/A</v>
      </c>
      <c r="AF15" s="102" t="e">
        <f>VLOOKUP('作成 (2)'!D:D,引当!A:M,11,FALSE)</f>
        <v>#N/A</v>
      </c>
      <c r="AG15" s="102" t="e">
        <f>VLOOKUP('作成 (2)'!D:D,引当!A:M,12,FALSE)</f>
        <v>#N/A</v>
      </c>
      <c r="AH15" s="25" t="e">
        <f>VLOOKUP('作成 (2)'!D:D,引当!A:M,13,FALSE)</f>
        <v>#N/A</v>
      </c>
      <c r="AJ15" s="25" t="e">
        <f t="shared" si="21"/>
        <v>#N/A</v>
      </c>
      <c r="AK15" s="25" t="str">
        <f t="shared" si="10"/>
        <v>300002849</v>
      </c>
      <c r="AL15" s="25" t="str">
        <f t="shared" si="10"/>
        <v>297</v>
      </c>
      <c r="AM15" s="28" t="str">
        <f t="shared" si="22"/>
        <v>2023年製    0 最短当日発送</v>
      </c>
      <c r="AN15" s="25" t="str">
        <f t="shared" si="12"/>
        <v>土日祝休業日</v>
      </c>
      <c r="AO15" s="25" t="s">
        <v>150</v>
      </c>
      <c r="AP15" s="25" t="s">
        <v>3445</v>
      </c>
      <c r="AQ15" s="418">
        <f>VLOOKUP(A:A,価格調査!B:AE,29,0)</f>
        <v>0</v>
      </c>
      <c r="AR15" s="25">
        <v>0</v>
      </c>
      <c r="AS15" s="25">
        <v>1</v>
      </c>
      <c r="AW15" s="25" t="str">
        <f t="shared" si="4"/>
        <v/>
      </c>
      <c r="AX15" s="25" t="str">
        <f t="shared" si="5"/>
        <v>http://gd.image-qoo10.jp/li/240/541/5454541240.jpg</v>
      </c>
      <c r="AY15" s="25" t="str">
        <f t="shared" si="5"/>
        <v/>
      </c>
      <c r="AZ15" s="28">
        <f t="shared" si="23"/>
        <v>0</v>
      </c>
      <c r="BA15" s="25" t="str">
        <f t="shared" si="7"/>
        <v/>
      </c>
      <c r="BD15" s="25" t="str">
        <f t="shared" si="13"/>
        <v/>
      </c>
      <c r="BE15" s="25">
        <f t="shared" si="24"/>
        <v>672707</v>
      </c>
      <c r="BG15" s="25" t="s">
        <v>3446</v>
      </c>
      <c r="BH15" s="25" t="s">
        <v>3447</v>
      </c>
      <c r="BI15" s="25" t="e">
        <f t="shared" si="25"/>
        <v>#N/A</v>
      </c>
      <c r="BJ15" s="67" t="s">
        <v>3446</v>
      </c>
      <c r="BK15" s="67" t="s">
        <v>3446</v>
      </c>
      <c r="BP15" s="67" t="s">
        <v>3446</v>
      </c>
      <c r="BT15" s="418">
        <f>VLOOKUP(A:A,価格調査!B:AR,42,0)</f>
        <v>0</v>
      </c>
      <c r="CE15" s="103"/>
      <c r="CF15" s="102">
        <f>VLOOKUP(A:A,価格調査!B:AK,21,0)</f>
        <v>0</v>
      </c>
      <c r="CG15" s="103"/>
      <c r="CH15" s="103"/>
    </row>
    <row r="16" spans="1:87">
      <c r="A16" s="427"/>
      <c r="O16" s="319"/>
      <c r="P16" s="101" t="str">
        <f t="shared" si="16"/>
        <v xml:space="preserve"> </v>
      </c>
      <c r="Q16" s="103" t="e">
        <f>VLOOKUP(A:A,在庫!$B:$M,10,0)</f>
        <v>#N/A</v>
      </c>
      <c r="R16" s="104" t="s">
        <v>3977</v>
      </c>
      <c r="S16" s="104" t="str">
        <f t="shared" si="17"/>
        <v/>
      </c>
      <c r="T16" s="105" t="e">
        <f>VLOOKUP(A:A,在庫!$B:$M,9,0)</f>
        <v>#N/A</v>
      </c>
      <c r="U16" s="105" t="e">
        <f>VLOOKUP('作成 (2)'!D:D,引当!A:B,2,0)&amp;O16&amp;S16</f>
        <v>#N/A</v>
      </c>
      <c r="V16" s="106" t="str">
        <f t="shared" si="18"/>
        <v>2023年製    0 最短当日発送</v>
      </c>
      <c r="W16" s="105" t="e">
        <f t="shared" si="19"/>
        <v>#N/A</v>
      </c>
      <c r="X16" s="103"/>
      <c r="Y16" s="103" t="e">
        <f>VLOOKUP('作成 (2)'!D:D,引当!A:R,4,FALSE)</f>
        <v>#N/A</v>
      </c>
      <c r="Z16" s="103" t="e">
        <f>VLOOKUP('作成 (2)'!D:D,引当!A:R,5,FALSE)</f>
        <v>#N/A</v>
      </c>
      <c r="AA16" s="102" t="e">
        <f>VLOOKUP('作成 (2)'!D:D,引当!A:R,6,FALSE)</f>
        <v>#N/A</v>
      </c>
      <c r="AB16" s="107" t="e">
        <f>VLOOKUP('作成 (2)'!D:D,引当!A:M,7,FALSE)</f>
        <v>#N/A</v>
      </c>
      <c r="AC16" s="108">
        <f t="shared" si="20"/>
        <v>0</v>
      </c>
      <c r="AD16" s="107" t="e">
        <f>VLOOKUP('作成 (2)'!D:D,引当!A:M,9,FALSE)</f>
        <v>#N/A</v>
      </c>
      <c r="AE16" s="108" t="e">
        <f>VLOOKUP('作成 (2)'!D:D,引当!A:M,10,FALSE)</f>
        <v>#N/A</v>
      </c>
      <c r="AF16" s="102" t="e">
        <f>VLOOKUP('作成 (2)'!D:D,引当!A:M,11,FALSE)</f>
        <v>#N/A</v>
      </c>
      <c r="AG16" s="102" t="e">
        <f>VLOOKUP('作成 (2)'!D:D,引当!A:M,12,FALSE)</f>
        <v>#N/A</v>
      </c>
      <c r="AH16" s="25" t="e">
        <f>VLOOKUP('作成 (2)'!D:D,引当!A:M,13,FALSE)</f>
        <v>#N/A</v>
      </c>
      <c r="AJ16" s="25" t="e">
        <f t="shared" si="21"/>
        <v>#N/A</v>
      </c>
      <c r="AK16" s="25" t="str">
        <f t="shared" si="10"/>
        <v>300002849</v>
      </c>
      <c r="AL16" s="25" t="str">
        <f t="shared" si="10"/>
        <v>297</v>
      </c>
      <c r="AM16" s="28" t="str">
        <f t="shared" si="22"/>
        <v>2023年製    0 最短当日発送</v>
      </c>
      <c r="AN16" s="25" t="str">
        <f t="shared" si="12"/>
        <v>土日祝休業日</v>
      </c>
      <c r="AO16" s="25" t="s">
        <v>150</v>
      </c>
      <c r="AP16" s="25" t="s">
        <v>3445</v>
      </c>
      <c r="AQ16" s="418">
        <f>VLOOKUP(A:A,価格調査!B:AE,29,0)</f>
        <v>0</v>
      </c>
      <c r="AR16" s="25">
        <v>0</v>
      </c>
      <c r="AS16" s="25">
        <v>1</v>
      </c>
      <c r="AW16" s="25" t="str">
        <f t="shared" si="4"/>
        <v/>
      </c>
      <c r="AX16" s="25" t="str">
        <f t="shared" si="5"/>
        <v>http://gd.image-qoo10.jp/li/240/541/5454541240.jpg</v>
      </c>
      <c r="AY16" s="25" t="str">
        <f t="shared" si="5"/>
        <v/>
      </c>
      <c r="AZ16" s="28">
        <f t="shared" si="23"/>
        <v>0</v>
      </c>
      <c r="BA16" s="25" t="str">
        <f t="shared" si="7"/>
        <v/>
      </c>
      <c r="BD16" s="25" t="str">
        <f t="shared" si="13"/>
        <v/>
      </c>
      <c r="BE16" s="25">
        <f t="shared" si="24"/>
        <v>672707</v>
      </c>
      <c r="BG16" s="25" t="s">
        <v>3446</v>
      </c>
      <c r="BH16" s="25" t="s">
        <v>3447</v>
      </c>
      <c r="BI16" s="25" t="e">
        <f t="shared" si="25"/>
        <v>#N/A</v>
      </c>
      <c r="BJ16" s="67" t="s">
        <v>3446</v>
      </c>
      <c r="BK16" s="67" t="s">
        <v>3446</v>
      </c>
      <c r="BP16" s="67" t="s">
        <v>3446</v>
      </c>
      <c r="BT16" s="418">
        <f>VLOOKUP(A:A,価格調査!B:AR,42,0)</f>
        <v>0</v>
      </c>
      <c r="CE16" s="103"/>
      <c r="CF16" s="102">
        <f>VLOOKUP(A:A,価格調査!B:AK,21,0)</f>
        <v>0</v>
      </c>
      <c r="CG16" s="103"/>
      <c r="CH16" s="103"/>
    </row>
    <row r="17" spans="1:86">
      <c r="A17" s="427"/>
      <c r="O17" s="319"/>
      <c r="P17" s="101" t="str">
        <f t="shared" si="16"/>
        <v xml:space="preserve"> </v>
      </c>
      <c r="Q17" s="103" t="e">
        <f>VLOOKUP(A:A,在庫!$B:$M,10,0)</f>
        <v>#N/A</v>
      </c>
      <c r="R17" s="104" t="s">
        <v>3977</v>
      </c>
      <c r="S17" s="104" t="str">
        <f t="shared" si="17"/>
        <v/>
      </c>
      <c r="T17" s="105" t="e">
        <f>VLOOKUP(A:A,在庫!$B:$M,9,0)</f>
        <v>#N/A</v>
      </c>
      <c r="U17" s="105" t="e">
        <f>VLOOKUP('作成 (2)'!D:D,引当!A:B,2,0)&amp;O17&amp;S17</f>
        <v>#N/A</v>
      </c>
      <c r="V17" s="106" t="str">
        <f t="shared" si="18"/>
        <v>2023年製    0 最短当日発送</v>
      </c>
      <c r="W17" s="105" t="e">
        <f t="shared" si="19"/>
        <v>#N/A</v>
      </c>
      <c r="X17" s="103"/>
      <c r="Y17" s="103" t="e">
        <f>VLOOKUP('作成 (2)'!D:D,引当!A:R,4,FALSE)</f>
        <v>#N/A</v>
      </c>
      <c r="Z17" s="103" t="e">
        <f>VLOOKUP('作成 (2)'!D:D,引当!A:R,5,FALSE)</f>
        <v>#N/A</v>
      </c>
      <c r="AA17" s="102" t="e">
        <f>VLOOKUP('作成 (2)'!D:D,引当!A:R,6,FALSE)</f>
        <v>#N/A</v>
      </c>
      <c r="AB17" s="107" t="e">
        <f>VLOOKUP('作成 (2)'!D:D,引当!A:M,7,FALSE)</f>
        <v>#N/A</v>
      </c>
      <c r="AC17" s="108">
        <f t="shared" si="20"/>
        <v>0</v>
      </c>
      <c r="AD17" s="107" t="e">
        <f>VLOOKUP('作成 (2)'!D:D,引当!A:M,9,FALSE)</f>
        <v>#N/A</v>
      </c>
      <c r="AE17" s="108" t="e">
        <f>VLOOKUP('作成 (2)'!D:D,引当!A:M,10,FALSE)</f>
        <v>#N/A</v>
      </c>
      <c r="AF17" s="102" t="e">
        <f>VLOOKUP('作成 (2)'!D:D,引当!A:M,11,FALSE)</f>
        <v>#N/A</v>
      </c>
      <c r="AG17" s="102" t="e">
        <f>VLOOKUP('作成 (2)'!D:D,引当!A:M,12,FALSE)</f>
        <v>#N/A</v>
      </c>
      <c r="AH17" s="25" t="e">
        <f>VLOOKUP('作成 (2)'!D:D,引当!A:M,13,FALSE)</f>
        <v>#N/A</v>
      </c>
      <c r="AJ17" s="25" t="e">
        <f t="shared" si="21"/>
        <v>#N/A</v>
      </c>
      <c r="AK17" s="25" t="str">
        <f t="shared" si="10"/>
        <v>300002849</v>
      </c>
      <c r="AL17" s="25" t="str">
        <f t="shared" si="10"/>
        <v>297</v>
      </c>
      <c r="AM17" s="28" t="str">
        <f t="shared" si="22"/>
        <v>2023年製    0 最短当日発送</v>
      </c>
      <c r="AN17" s="25" t="str">
        <f t="shared" si="12"/>
        <v>土日祝休業日</v>
      </c>
      <c r="AO17" s="25" t="s">
        <v>150</v>
      </c>
      <c r="AP17" s="25" t="s">
        <v>3445</v>
      </c>
      <c r="AQ17" s="418">
        <f>VLOOKUP(A:A,価格調査!B:AE,29,0)</f>
        <v>0</v>
      </c>
      <c r="AR17" s="25">
        <v>0</v>
      </c>
      <c r="AS17" s="25">
        <v>1</v>
      </c>
      <c r="AW17" s="25" t="str">
        <f t="shared" si="4"/>
        <v/>
      </c>
      <c r="AX17" s="25" t="str">
        <f t="shared" si="5"/>
        <v>http://gd.image-qoo10.jp/li/240/541/5454541240.jpg</v>
      </c>
      <c r="AY17" s="25" t="str">
        <f t="shared" si="5"/>
        <v/>
      </c>
      <c r="AZ17" s="28">
        <f t="shared" si="23"/>
        <v>0</v>
      </c>
      <c r="BA17" s="25" t="str">
        <f t="shared" si="7"/>
        <v/>
      </c>
      <c r="BD17" s="25" t="str">
        <f t="shared" si="13"/>
        <v/>
      </c>
      <c r="BE17" s="25">
        <f t="shared" si="24"/>
        <v>672707</v>
      </c>
      <c r="BG17" s="25" t="s">
        <v>3446</v>
      </c>
      <c r="BH17" s="25" t="s">
        <v>3447</v>
      </c>
      <c r="BI17" s="25" t="e">
        <f t="shared" si="25"/>
        <v>#N/A</v>
      </c>
      <c r="BJ17" s="67" t="s">
        <v>3446</v>
      </c>
      <c r="BK17" s="67" t="s">
        <v>3446</v>
      </c>
      <c r="BP17" s="67" t="s">
        <v>3446</v>
      </c>
      <c r="BT17" s="418">
        <f>VLOOKUP(A:A,価格調査!B:AR,42,0)</f>
        <v>0</v>
      </c>
      <c r="CE17" s="103"/>
      <c r="CF17" s="102">
        <f>VLOOKUP(A:A,価格調査!B:AK,21,0)</f>
        <v>0</v>
      </c>
      <c r="CG17" s="103"/>
      <c r="CH17" s="103"/>
    </row>
    <row r="18" spans="1:86">
      <c r="A18" s="427"/>
      <c r="O18" s="319"/>
      <c r="P18" s="101" t="str">
        <f t="shared" si="16"/>
        <v xml:space="preserve"> </v>
      </c>
      <c r="Q18" s="103" t="e">
        <f>VLOOKUP(A:A,在庫!$B:$M,10,0)</f>
        <v>#N/A</v>
      </c>
      <c r="R18" s="104" t="s">
        <v>3977</v>
      </c>
      <c r="S18" s="104" t="str">
        <f t="shared" si="17"/>
        <v/>
      </c>
      <c r="T18" s="105" t="e">
        <f>VLOOKUP(A:A,在庫!$B:$M,9,0)</f>
        <v>#N/A</v>
      </c>
      <c r="U18" s="105" t="e">
        <f>VLOOKUP('作成 (2)'!D:D,引当!A:B,2,0)&amp;O18&amp;S18</f>
        <v>#N/A</v>
      </c>
      <c r="V18" s="106" t="str">
        <f t="shared" si="18"/>
        <v>2023年製    0 最短当日発送</v>
      </c>
      <c r="W18" s="105" t="e">
        <f t="shared" si="19"/>
        <v>#N/A</v>
      </c>
      <c r="X18" s="103"/>
      <c r="Y18" s="103" t="e">
        <f>VLOOKUP('作成 (2)'!D:D,引当!A:R,4,FALSE)</f>
        <v>#N/A</v>
      </c>
      <c r="Z18" s="103" t="e">
        <f>VLOOKUP('作成 (2)'!D:D,引当!A:R,5,FALSE)</f>
        <v>#N/A</v>
      </c>
      <c r="AA18" s="102" t="e">
        <f>VLOOKUP('作成 (2)'!D:D,引当!A:R,6,FALSE)</f>
        <v>#N/A</v>
      </c>
      <c r="AB18" s="107" t="e">
        <f>VLOOKUP('作成 (2)'!D:D,引当!A:M,7,FALSE)</f>
        <v>#N/A</v>
      </c>
      <c r="AC18" s="108">
        <f t="shared" si="20"/>
        <v>0</v>
      </c>
      <c r="AD18" s="107" t="e">
        <f>VLOOKUP('作成 (2)'!D:D,引当!A:M,9,FALSE)</f>
        <v>#N/A</v>
      </c>
      <c r="AE18" s="108" t="e">
        <f>VLOOKUP('作成 (2)'!D:D,引当!A:M,10,FALSE)</f>
        <v>#N/A</v>
      </c>
      <c r="AF18" s="102" t="e">
        <f>VLOOKUP('作成 (2)'!D:D,引当!A:M,11,FALSE)</f>
        <v>#N/A</v>
      </c>
      <c r="AG18" s="102" t="e">
        <f>VLOOKUP('作成 (2)'!D:D,引当!A:M,12,FALSE)</f>
        <v>#N/A</v>
      </c>
      <c r="AH18" s="25" t="e">
        <f>VLOOKUP('作成 (2)'!D:D,引当!A:M,13,FALSE)</f>
        <v>#N/A</v>
      </c>
      <c r="AJ18" s="25" t="e">
        <f t="shared" si="21"/>
        <v>#N/A</v>
      </c>
      <c r="AK18" s="25" t="str">
        <f t="shared" si="10"/>
        <v>300002849</v>
      </c>
      <c r="AL18" s="25" t="str">
        <f t="shared" si="10"/>
        <v>297</v>
      </c>
      <c r="AM18" s="28" t="str">
        <f t="shared" si="22"/>
        <v>2023年製    0 最短当日発送</v>
      </c>
      <c r="AN18" s="25" t="str">
        <f t="shared" si="12"/>
        <v>土日祝休業日</v>
      </c>
      <c r="AO18" s="25" t="s">
        <v>150</v>
      </c>
      <c r="AP18" s="25" t="s">
        <v>3445</v>
      </c>
      <c r="AQ18" s="418">
        <f>VLOOKUP(A:A,価格調査!B:AE,29,0)</f>
        <v>0</v>
      </c>
      <c r="AR18" s="25">
        <v>0</v>
      </c>
      <c r="AS18" s="25">
        <v>1</v>
      </c>
      <c r="AW18" s="25" t="str">
        <f t="shared" si="4"/>
        <v/>
      </c>
      <c r="AX18" s="25" t="str">
        <f t="shared" si="5"/>
        <v>http://gd.image-qoo10.jp/li/240/541/5454541240.jpg</v>
      </c>
      <c r="AY18" s="25" t="str">
        <f t="shared" si="5"/>
        <v/>
      </c>
      <c r="AZ18" s="28">
        <f t="shared" si="23"/>
        <v>0</v>
      </c>
      <c r="BA18" s="25" t="str">
        <f t="shared" si="7"/>
        <v/>
      </c>
      <c r="BD18" s="25" t="str">
        <f t="shared" si="13"/>
        <v/>
      </c>
      <c r="BE18" s="25">
        <f t="shared" si="24"/>
        <v>672707</v>
      </c>
      <c r="BG18" s="25" t="s">
        <v>3446</v>
      </c>
      <c r="BH18" s="25" t="s">
        <v>3447</v>
      </c>
      <c r="BI18" s="25" t="e">
        <f t="shared" si="25"/>
        <v>#N/A</v>
      </c>
      <c r="BJ18" s="67" t="s">
        <v>3446</v>
      </c>
      <c r="BK18" s="67" t="s">
        <v>3446</v>
      </c>
      <c r="BP18" s="67" t="s">
        <v>3446</v>
      </c>
      <c r="BT18" s="418">
        <f>VLOOKUP(A:A,価格調査!B:AR,42,0)</f>
        <v>0</v>
      </c>
      <c r="CE18" s="103"/>
      <c r="CF18" s="102">
        <f>VLOOKUP(A:A,価格調査!B:AK,21,0)</f>
        <v>0</v>
      </c>
      <c r="CG18" s="103"/>
      <c r="CH18" s="103"/>
    </row>
    <row r="19" spans="1:86">
      <c r="A19" s="427"/>
      <c r="O19" s="319"/>
      <c r="P19" s="101" t="str">
        <f t="shared" si="16"/>
        <v xml:space="preserve"> </v>
      </c>
      <c r="Q19" s="103" t="e">
        <f>VLOOKUP(A:A,在庫!$B:$M,10,0)</f>
        <v>#N/A</v>
      </c>
      <c r="R19" s="104" t="s">
        <v>3977</v>
      </c>
      <c r="S19" s="104" t="str">
        <f t="shared" si="17"/>
        <v/>
      </c>
      <c r="T19" s="105" t="e">
        <f>VLOOKUP(A:A,在庫!$B:$M,9,0)</f>
        <v>#N/A</v>
      </c>
      <c r="U19" s="105" t="e">
        <f>VLOOKUP('作成 (2)'!D:D,引当!A:B,2,0)&amp;O19&amp;S19</f>
        <v>#N/A</v>
      </c>
      <c r="V19" s="106" t="str">
        <f t="shared" si="18"/>
        <v>2023年製    0 最短当日発送</v>
      </c>
      <c r="W19" s="105" t="e">
        <f t="shared" si="19"/>
        <v>#N/A</v>
      </c>
      <c r="X19" s="103"/>
      <c r="Y19" s="103" t="e">
        <f>VLOOKUP('作成 (2)'!D:D,引当!A:R,4,FALSE)</f>
        <v>#N/A</v>
      </c>
      <c r="Z19" s="103" t="e">
        <f>VLOOKUP('作成 (2)'!D:D,引当!A:R,5,FALSE)</f>
        <v>#N/A</v>
      </c>
      <c r="AA19" s="102" t="e">
        <f>VLOOKUP('作成 (2)'!D:D,引当!A:R,6,FALSE)</f>
        <v>#N/A</v>
      </c>
      <c r="AB19" s="107" t="e">
        <f>VLOOKUP('作成 (2)'!D:D,引当!A:M,7,FALSE)</f>
        <v>#N/A</v>
      </c>
      <c r="AC19" s="108">
        <f t="shared" si="20"/>
        <v>0</v>
      </c>
      <c r="AD19" s="107" t="e">
        <f>VLOOKUP('作成 (2)'!D:D,引当!A:M,9,FALSE)</f>
        <v>#N/A</v>
      </c>
      <c r="AE19" s="108" t="e">
        <f>VLOOKUP('作成 (2)'!D:D,引当!A:M,10,FALSE)</f>
        <v>#N/A</v>
      </c>
      <c r="AF19" s="102" t="e">
        <f>VLOOKUP('作成 (2)'!D:D,引当!A:M,11,FALSE)</f>
        <v>#N/A</v>
      </c>
      <c r="AG19" s="102" t="e">
        <f>VLOOKUP('作成 (2)'!D:D,引当!A:M,12,FALSE)</f>
        <v>#N/A</v>
      </c>
      <c r="AH19" s="25" t="e">
        <f>VLOOKUP('作成 (2)'!D:D,引当!A:M,13,FALSE)</f>
        <v>#N/A</v>
      </c>
      <c r="AJ19" s="25" t="e">
        <f t="shared" si="21"/>
        <v>#N/A</v>
      </c>
      <c r="AK19" s="25" t="str">
        <f t="shared" si="10"/>
        <v>300002849</v>
      </c>
      <c r="AL19" s="25" t="str">
        <f t="shared" si="10"/>
        <v>297</v>
      </c>
      <c r="AM19" s="28" t="str">
        <f t="shared" si="22"/>
        <v>2023年製    0 最短当日発送</v>
      </c>
      <c r="AN19" s="25" t="str">
        <f t="shared" si="12"/>
        <v>土日祝休業日</v>
      </c>
      <c r="AO19" s="25" t="s">
        <v>150</v>
      </c>
      <c r="AP19" s="25" t="s">
        <v>3445</v>
      </c>
      <c r="AQ19" s="418">
        <f>VLOOKUP(A:A,価格調査!B:AE,29,0)</f>
        <v>0</v>
      </c>
      <c r="AR19" s="25">
        <v>0</v>
      </c>
      <c r="AS19" s="25">
        <v>1</v>
      </c>
      <c r="AW19" s="25" t="str">
        <f t="shared" si="4"/>
        <v/>
      </c>
      <c r="AX19" s="25" t="str">
        <f t="shared" si="5"/>
        <v>http://gd.image-qoo10.jp/li/240/541/5454541240.jpg</v>
      </c>
      <c r="AY19" s="25" t="str">
        <f t="shared" si="5"/>
        <v/>
      </c>
      <c r="AZ19" s="28">
        <f t="shared" si="23"/>
        <v>0</v>
      </c>
      <c r="BA19" s="25" t="str">
        <f t="shared" si="7"/>
        <v/>
      </c>
      <c r="BD19" s="25" t="str">
        <f t="shared" si="13"/>
        <v/>
      </c>
      <c r="BE19" s="25">
        <f t="shared" si="24"/>
        <v>672707</v>
      </c>
      <c r="BG19" s="25" t="s">
        <v>3446</v>
      </c>
      <c r="BH19" s="25" t="s">
        <v>3447</v>
      </c>
      <c r="BI19" s="25" t="e">
        <f t="shared" si="25"/>
        <v>#N/A</v>
      </c>
      <c r="BJ19" s="67" t="s">
        <v>3446</v>
      </c>
      <c r="BK19" s="67" t="s">
        <v>3446</v>
      </c>
      <c r="BP19" s="67" t="s">
        <v>3446</v>
      </c>
      <c r="BT19" s="418">
        <f>VLOOKUP(A:A,価格調査!B:AR,42,0)</f>
        <v>0</v>
      </c>
      <c r="CE19" s="103"/>
      <c r="CF19" s="102">
        <f>VLOOKUP(A:A,価格調査!B:AK,21,0)</f>
        <v>0</v>
      </c>
      <c r="CG19" s="103"/>
      <c r="CH19" s="103"/>
    </row>
    <row r="20" spans="1:86">
      <c r="A20" s="427"/>
      <c r="D20" s="425"/>
      <c r="O20" s="319"/>
      <c r="P20" s="101" t="str">
        <f t="shared" si="16"/>
        <v xml:space="preserve"> </v>
      </c>
      <c r="Q20" s="103" t="e">
        <f>VLOOKUP(A:A,在庫!$B:$M,10,0)</f>
        <v>#N/A</v>
      </c>
      <c r="R20" s="104" t="s">
        <v>3977</v>
      </c>
      <c r="S20" s="104" t="str">
        <f t="shared" si="17"/>
        <v/>
      </c>
      <c r="T20" s="105" t="e">
        <f>VLOOKUP(A:A,在庫!$B:$M,9,0)</f>
        <v>#N/A</v>
      </c>
      <c r="U20" s="105" t="e">
        <f>VLOOKUP('作成 (2)'!D:D,引当!A:B,2,0)&amp;O20&amp;S20</f>
        <v>#N/A</v>
      </c>
      <c r="V20" s="106" t="str">
        <f t="shared" si="18"/>
        <v>2023年製    0 最短当日発送</v>
      </c>
      <c r="W20" s="105" t="e">
        <f t="shared" si="19"/>
        <v>#N/A</v>
      </c>
      <c r="X20" s="103"/>
      <c r="Y20" s="103" t="e">
        <f>VLOOKUP('作成 (2)'!D:D,引当!A:R,4,FALSE)</f>
        <v>#N/A</v>
      </c>
      <c r="Z20" s="103" t="e">
        <f>VLOOKUP('作成 (2)'!D:D,引当!A:R,5,FALSE)</f>
        <v>#N/A</v>
      </c>
      <c r="AA20" s="102" t="e">
        <f>VLOOKUP('作成 (2)'!D:D,引当!A:R,6,FALSE)</f>
        <v>#N/A</v>
      </c>
      <c r="AB20" s="107" t="e">
        <f>VLOOKUP('作成 (2)'!D:D,引当!A:M,7,FALSE)</f>
        <v>#N/A</v>
      </c>
      <c r="AC20" s="108">
        <f t="shared" si="20"/>
        <v>0</v>
      </c>
      <c r="AD20" s="107" t="e">
        <f>VLOOKUP('作成 (2)'!D:D,引当!A:M,9,FALSE)</f>
        <v>#N/A</v>
      </c>
      <c r="AE20" s="108" t="e">
        <f>VLOOKUP('作成 (2)'!D:D,引当!A:M,10,FALSE)</f>
        <v>#N/A</v>
      </c>
      <c r="AF20" s="102" t="e">
        <f>VLOOKUP('作成 (2)'!D:D,引当!A:M,11,FALSE)</f>
        <v>#N/A</v>
      </c>
      <c r="AG20" s="102" t="e">
        <f>VLOOKUP('作成 (2)'!D:D,引当!A:M,12,FALSE)</f>
        <v>#N/A</v>
      </c>
      <c r="AH20" s="25" t="e">
        <f>VLOOKUP('作成 (2)'!D:D,引当!A:M,13,FALSE)</f>
        <v>#N/A</v>
      </c>
      <c r="AJ20" s="25" t="e">
        <f t="shared" si="21"/>
        <v>#N/A</v>
      </c>
      <c r="AK20" s="25" t="str">
        <f t="shared" si="10"/>
        <v>300002849</v>
      </c>
      <c r="AL20" s="25" t="str">
        <f t="shared" si="10"/>
        <v>297</v>
      </c>
      <c r="AM20" s="28" t="str">
        <f t="shared" si="22"/>
        <v>2023年製    0 最短当日発送</v>
      </c>
      <c r="AN20" s="25" t="str">
        <f t="shared" si="12"/>
        <v>土日祝休業日</v>
      </c>
      <c r="AO20" s="25" t="s">
        <v>150</v>
      </c>
      <c r="AP20" s="25" t="s">
        <v>3445</v>
      </c>
      <c r="AQ20" s="418">
        <f>VLOOKUP(A:A,価格調査!B:AE,29,0)</f>
        <v>0</v>
      </c>
      <c r="AR20" s="25">
        <v>0</v>
      </c>
      <c r="AS20" s="25">
        <v>1</v>
      </c>
      <c r="AW20" s="25" t="str">
        <f t="shared" si="4"/>
        <v/>
      </c>
      <c r="AX20" s="25" t="str">
        <f t="shared" si="5"/>
        <v>http://gd.image-qoo10.jp/li/240/541/5454541240.jpg</v>
      </c>
      <c r="AY20" s="25" t="str">
        <f t="shared" si="5"/>
        <v/>
      </c>
      <c r="AZ20" s="28">
        <f t="shared" si="23"/>
        <v>0</v>
      </c>
      <c r="BA20" s="25" t="str">
        <f t="shared" si="7"/>
        <v/>
      </c>
      <c r="BD20" s="25" t="str">
        <f t="shared" si="13"/>
        <v/>
      </c>
      <c r="BE20" s="25">
        <f t="shared" si="24"/>
        <v>672707</v>
      </c>
      <c r="BG20" s="25" t="s">
        <v>3446</v>
      </c>
      <c r="BH20" s="25" t="s">
        <v>3447</v>
      </c>
      <c r="BI20" s="25" t="e">
        <f t="shared" si="25"/>
        <v>#N/A</v>
      </c>
      <c r="BJ20" s="67" t="s">
        <v>3446</v>
      </c>
      <c r="BK20" s="67" t="s">
        <v>3446</v>
      </c>
      <c r="BP20" s="67" t="s">
        <v>3446</v>
      </c>
      <c r="BT20" s="418">
        <f>VLOOKUP(A:A,価格調査!B:AR,42,0)</f>
        <v>0</v>
      </c>
      <c r="CE20" s="103"/>
      <c r="CF20" s="102">
        <f>VLOOKUP(A:A,価格調査!B:AK,21,0)</f>
        <v>0</v>
      </c>
      <c r="CG20" s="103"/>
      <c r="CH20" s="103"/>
    </row>
    <row r="21" spans="1:86">
      <c r="A21" s="427"/>
      <c r="D21" s="426"/>
      <c r="O21" s="319"/>
      <c r="P21" s="101" t="str">
        <f t="shared" si="16"/>
        <v xml:space="preserve"> </v>
      </c>
      <c r="Q21" s="103" t="e">
        <f>VLOOKUP(A:A,在庫!$B:$M,10,0)</f>
        <v>#N/A</v>
      </c>
      <c r="R21" s="104" t="s">
        <v>3977</v>
      </c>
      <c r="S21" s="104" t="str">
        <f t="shared" si="17"/>
        <v/>
      </c>
      <c r="T21" s="105" t="e">
        <f>VLOOKUP(A:A,在庫!$B:$M,9,0)</f>
        <v>#N/A</v>
      </c>
      <c r="U21" s="105" t="e">
        <f>VLOOKUP('作成 (2)'!D:D,引当!A:B,2,0)&amp;O21&amp;S21</f>
        <v>#N/A</v>
      </c>
      <c r="V21" s="106" t="str">
        <f t="shared" si="18"/>
        <v>2023年製    0 最短当日発送</v>
      </c>
      <c r="W21" s="105" t="e">
        <f t="shared" si="19"/>
        <v>#N/A</v>
      </c>
      <c r="X21" s="103"/>
      <c r="Y21" s="103" t="e">
        <f>VLOOKUP('作成 (2)'!D:D,引当!A:R,4,FALSE)</f>
        <v>#N/A</v>
      </c>
      <c r="Z21" s="103" t="e">
        <f>VLOOKUP('作成 (2)'!D:D,引当!A:R,5,FALSE)</f>
        <v>#N/A</v>
      </c>
      <c r="AA21" s="102" t="e">
        <f>VLOOKUP('作成 (2)'!D:D,引当!A:R,6,FALSE)</f>
        <v>#N/A</v>
      </c>
      <c r="AB21" s="107" t="e">
        <f>VLOOKUP('作成 (2)'!D:D,引当!A:M,7,FALSE)</f>
        <v>#N/A</v>
      </c>
      <c r="AC21" s="108">
        <f t="shared" si="20"/>
        <v>0</v>
      </c>
      <c r="AD21" s="107" t="e">
        <f>VLOOKUP('作成 (2)'!D:D,引当!A:M,9,FALSE)</f>
        <v>#N/A</v>
      </c>
      <c r="AE21" s="108" t="e">
        <f>VLOOKUP('作成 (2)'!D:D,引当!A:M,10,FALSE)</f>
        <v>#N/A</v>
      </c>
      <c r="AF21" s="102" t="e">
        <f>VLOOKUP('作成 (2)'!D:D,引当!A:M,11,FALSE)</f>
        <v>#N/A</v>
      </c>
      <c r="AG21" s="102" t="e">
        <f>VLOOKUP('作成 (2)'!D:D,引当!A:M,12,FALSE)</f>
        <v>#N/A</v>
      </c>
      <c r="AH21" s="25" t="e">
        <f>VLOOKUP('作成 (2)'!D:D,引当!A:M,13,FALSE)</f>
        <v>#N/A</v>
      </c>
      <c r="AJ21" s="25" t="e">
        <f t="shared" si="21"/>
        <v>#N/A</v>
      </c>
      <c r="AK21" s="25" t="str">
        <f t="shared" si="10"/>
        <v>300002849</v>
      </c>
      <c r="AL21" s="25" t="str">
        <f t="shared" si="10"/>
        <v>297</v>
      </c>
      <c r="AM21" s="28" t="str">
        <f t="shared" si="22"/>
        <v>2023年製    0 最短当日発送</v>
      </c>
      <c r="AN21" s="25" t="str">
        <f t="shared" si="12"/>
        <v>土日祝休業日</v>
      </c>
      <c r="AO21" s="25" t="s">
        <v>150</v>
      </c>
      <c r="AP21" s="25" t="s">
        <v>3445</v>
      </c>
      <c r="AQ21" s="418">
        <f>VLOOKUP(A:A,価格調査!B:AE,29,0)</f>
        <v>0</v>
      </c>
      <c r="AR21" s="25">
        <v>0</v>
      </c>
      <c r="AS21" s="25">
        <v>1</v>
      </c>
      <c r="AW21" s="25" t="str">
        <f t="shared" si="4"/>
        <v/>
      </c>
      <c r="AX21" s="25" t="str">
        <f t="shared" si="4"/>
        <v>http://gd.image-qoo10.jp/li/240/541/5454541240.jpg</v>
      </c>
      <c r="AY21" s="25" t="str">
        <f t="shared" si="4"/>
        <v/>
      </c>
      <c r="AZ21" s="28">
        <f t="shared" si="23"/>
        <v>0</v>
      </c>
      <c r="BA21" s="25" t="str">
        <f t="shared" si="7"/>
        <v/>
      </c>
      <c r="BD21" s="25" t="str">
        <f t="shared" si="13"/>
        <v/>
      </c>
      <c r="BE21" s="25">
        <f t="shared" si="24"/>
        <v>672707</v>
      </c>
      <c r="BG21" s="25" t="s">
        <v>3446</v>
      </c>
      <c r="BH21" s="25" t="s">
        <v>3447</v>
      </c>
      <c r="BI21" s="25" t="e">
        <f t="shared" si="25"/>
        <v>#N/A</v>
      </c>
      <c r="BJ21" s="67" t="s">
        <v>3446</v>
      </c>
      <c r="BK21" s="67" t="s">
        <v>3446</v>
      </c>
      <c r="BP21" s="67" t="s">
        <v>3446</v>
      </c>
      <c r="BT21" s="418">
        <f>VLOOKUP(A:A,価格調査!B:AR,42,0)</f>
        <v>0</v>
      </c>
      <c r="CE21" s="103"/>
      <c r="CF21" s="102">
        <f>VLOOKUP(A:A,価格調査!B:AK,21,0)</f>
        <v>0</v>
      </c>
      <c r="CG21" s="103"/>
      <c r="CH21" s="103"/>
    </row>
    <row r="22" spans="1:86">
      <c r="A22" s="427"/>
      <c r="O22" s="319"/>
      <c r="P22" s="101" t="str">
        <f t="shared" si="16"/>
        <v xml:space="preserve"> </v>
      </c>
      <c r="Q22" s="103" t="e">
        <f>VLOOKUP(A:A,在庫!$B:$M,10,0)</f>
        <v>#N/A</v>
      </c>
      <c r="R22" s="104" t="s">
        <v>3977</v>
      </c>
      <c r="S22" s="104" t="str">
        <f t="shared" si="17"/>
        <v/>
      </c>
      <c r="T22" s="105" t="e">
        <f>VLOOKUP(A:A,在庫!$B:$M,9,0)</f>
        <v>#N/A</v>
      </c>
      <c r="U22" s="105" t="e">
        <f>VLOOKUP('作成 (2)'!D:D,引当!A:B,2,0)&amp;O22&amp;S22</f>
        <v>#N/A</v>
      </c>
      <c r="V22" s="106" t="str">
        <f t="shared" si="18"/>
        <v>2023年製    0 最短当日発送</v>
      </c>
      <c r="W22" s="105" t="e">
        <f t="shared" si="19"/>
        <v>#N/A</v>
      </c>
      <c r="X22" s="103"/>
      <c r="Y22" s="103" t="e">
        <f>VLOOKUP('作成 (2)'!D:D,引当!A:R,4,FALSE)</f>
        <v>#N/A</v>
      </c>
      <c r="Z22" s="103" t="e">
        <f>VLOOKUP('作成 (2)'!D:D,引当!A:R,5,FALSE)</f>
        <v>#N/A</v>
      </c>
      <c r="AA22" s="102" t="e">
        <f>VLOOKUP('作成 (2)'!D:D,引当!A:R,6,FALSE)</f>
        <v>#N/A</v>
      </c>
      <c r="AB22" s="107" t="e">
        <f>VLOOKUP('作成 (2)'!D:D,引当!A:M,7,FALSE)</f>
        <v>#N/A</v>
      </c>
      <c r="AC22" s="108">
        <f t="shared" si="20"/>
        <v>0</v>
      </c>
      <c r="AD22" s="107" t="e">
        <f>VLOOKUP('作成 (2)'!D:D,引当!A:M,9,FALSE)</f>
        <v>#N/A</v>
      </c>
      <c r="AE22" s="108" t="e">
        <f>VLOOKUP('作成 (2)'!D:D,引当!A:M,10,FALSE)</f>
        <v>#N/A</v>
      </c>
      <c r="AF22" s="102" t="e">
        <f>VLOOKUP('作成 (2)'!D:D,引当!A:M,11,FALSE)</f>
        <v>#N/A</v>
      </c>
      <c r="AG22" s="102" t="e">
        <f>VLOOKUP('作成 (2)'!D:D,引当!A:M,12,FALSE)</f>
        <v>#N/A</v>
      </c>
      <c r="AH22" s="25" t="e">
        <f>VLOOKUP('作成 (2)'!D:D,引当!A:M,13,FALSE)</f>
        <v>#N/A</v>
      </c>
      <c r="AJ22" s="25" t="e">
        <f t="shared" si="21"/>
        <v>#N/A</v>
      </c>
      <c r="AK22" s="25" t="str">
        <f t="shared" ref="AK22:AL24" si="26">AK$4</f>
        <v>300002849</v>
      </c>
      <c r="AL22" s="25" t="str">
        <f t="shared" si="26"/>
        <v>297</v>
      </c>
      <c r="AM22" s="28" t="str">
        <f t="shared" si="22"/>
        <v>2023年製    0 最短当日発送</v>
      </c>
      <c r="AN22" s="25" t="str">
        <f t="shared" si="12"/>
        <v>土日祝休業日</v>
      </c>
      <c r="AO22" s="25" t="s">
        <v>150</v>
      </c>
      <c r="AP22" s="25" t="s">
        <v>3445</v>
      </c>
      <c r="AQ22" s="418">
        <f>VLOOKUP(A:A,価格調査!B:AE,29,0)</f>
        <v>0</v>
      </c>
      <c r="AR22" s="25">
        <v>0</v>
      </c>
      <c r="AS22" s="25">
        <v>1</v>
      </c>
      <c r="AW22" s="25" t="str">
        <f t="shared" ref="AW22:AY24" si="27">AW$4</f>
        <v/>
      </c>
      <c r="AX22" s="25" t="str">
        <f t="shared" si="27"/>
        <v>http://gd.image-qoo10.jp/li/240/541/5454541240.jpg</v>
      </c>
      <c r="AY22" s="25" t="str">
        <f t="shared" si="27"/>
        <v/>
      </c>
      <c r="AZ22" s="28">
        <f t="shared" si="23"/>
        <v>0</v>
      </c>
      <c r="BA22" s="25" t="str">
        <f t="shared" si="7"/>
        <v/>
      </c>
      <c r="BD22" s="25" t="str">
        <f t="shared" si="13"/>
        <v/>
      </c>
      <c r="BE22" s="25">
        <f t="shared" si="24"/>
        <v>672707</v>
      </c>
      <c r="BG22" s="25" t="s">
        <v>3446</v>
      </c>
      <c r="BH22" s="25" t="s">
        <v>3447</v>
      </c>
      <c r="BI22" s="25" t="e">
        <f t="shared" si="25"/>
        <v>#N/A</v>
      </c>
      <c r="BJ22" s="67" t="s">
        <v>3446</v>
      </c>
      <c r="BK22" s="67" t="s">
        <v>3446</v>
      </c>
      <c r="BP22" s="67" t="s">
        <v>3446</v>
      </c>
      <c r="BT22" s="418">
        <f>VLOOKUP(A:A,価格調査!B:AR,42,0)</f>
        <v>0</v>
      </c>
      <c r="CE22" s="103"/>
      <c r="CF22" s="102">
        <f>VLOOKUP(A:A,価格調査!B:AK,21,0)</f>
        <v>0</v>
      </c>
      <c r="CG22" s="103"/>
      <c r="CH22" s="103"/>
    </row>
    <row r="23" spans="1:86">
      <c r="A23" s="427"/>
      <c r="O23" s="319"/>
      <c r="P23" s="101" t="str">
        <f t="shared" si="16"/>
        <v xml:space="preserve"> </v>
      </c>
      <c r="Q23" s="103" t="e">
        <f>VLOOKUP(A:A,在庫!$B:$M,10,0)</f>
        <v>#N/A</v>
      </c>
      <c r="R23" s="104" t="s">
        <v>3977</v>
      </c>
      <c r="S23" s="104" t="str">
        <f t="shared" si="17"/>
        <v/>
      </c>
      <c r="T23" s="105" t="e">
        <f>VLOOKUP(A:A,在庫!$B:$M,9,0)</f>
        <v>#N/A</v>
      </c>
      <c r="U23" s="105" t="e">
        <f>VLOOKUP('作成 (2)'!D:D,引当!A:B,2,0)&amp;O23&amp;S23</f>
        <v>#N/A</v>
      </c>
      <c r="V23" s="106" t="str">
        <f t="shared" si="18"/>
        <v>2023年製    0 最短当日発送</v>
      </c>
      <c r="W23" s="105" t="e">
        <f t="shared" si="19"/>
        <v>#N/A</v>
      </c>
      <c r="X23" s="103"/>
      <c r="Y23" s="103" t="e">
        <f>VLOOKUP('作成 (2)'!D:D,引当!A:R,4,FALSE)</f>
        <v>#N/A</v>
      </c>
      <c r="Z23" s="103" t="e">
        <f>VLOOKUP('作成 (2)'!D:D,引当!A:R,5,FALSE)</f>
        <v>#N/A</v>
      </c>
      <c r="AA23" s="102" t="e">
        <f>VLOOKUP('作成 (2)'!D:D,引当!A:R,6,FALSE)</f>
        <v>#N/A</v>
      </c>
      <c r="AB23" s="107" t="e">
        <f>VLOOKUP('作成 (2)'!D:D,引当!A:M,7,FALSE)</f>
        <v>#N/A</v>
      </c>
      <c r="AC23" s="108">
        <f t="shared" si="20"/>
        <v>0</v>
      </c>
      <c r="AD23" s="107" t="e">
        <f>VLOOKUP('作成 (2)'!D:D,引当!A:M,9,FALSE)</f>
        <v>#N/A</v>
      </c>
      <c r="AE23" s="108" t="e">
        <f>VLOOKUP('作成 (2)'!D:D,引当!A:M,10,FALSE)</f>
        <v>#N/A</v>
      </c>
      <c r="AF23" s="102" t="e">
        <f>VLOOKUP('作成 (2)'!D:D,引当!A:M,11,FALSE)</f>
        <v>#N/A</v>
      </c>
      <c r="AG23" s="102" t="e">
        <f>VLOOKUP('作成 (2)'!D:D,引当!A:M,12,FALSE)</f>
        <v>#N/A</v>
      </c>
      <c r="AH23" s="25" t="e">
        <f>VLOOKUP('作成 (2)'!D:D,引当!A:M,13,FALSE)</f>
        <v>#N/A</v>
      </c>
      <c r="AJ23" s="25" t="e">
        <f t="shared" si="21"/>
        <v>#N/A</v>
      </c>
      <c r="AK23" s="25" t="str">
        <f t="shared" si="26"/>
        <v>300002849</v>
      </c>
      <c r="AL23" s="25" t="str">
        <f t="shared" si="26"/>
        <v>297</v>
      </c>
      <c r="AM23" s="28" t="str">
        <f t="shared" si="22"/>
        <v>2023年製    0 最短当日発送</v>
      </c>
      <c r="AN23" s="25" t="str">
        <f t="shared" si="12"/>
        <v>土日祝休業日</v>
      </c>
      <c r="AO23" s="25" t="s">
        <v>150</v>
      </c>
      <c r="AP23" s="25" t="s">
        <v>3445</v>
      </c>
      <c r="AQ23" s="418">
        <f>VLOOKUP(A:A,価格調査!B:AE,29,0)</f>
        <v>0</v>
      </c>
      <c r="AR23" s="25">
        <v>0</v>
      </c>
      <c r="AS23" s="25">
        <v>1</v>
      </c>
      <c r="AW23" s="25" t="str">
        <f t="shared" si="27"/>
        <v/>
      </c>
      <c r="AX23" s="25" t="str">
        <f t="shared" si="27"/>
        <v>http://gd.image-qoo10.jp/li/240/541/5454541240.jpg</v>
      </c>
      <c r="AY23" s="25" t="str">
        <f t="shared" si="27"/>
        <v/>
      </c>
      <c r="AZ23" s="28">
        <f t="shared" si="23"/>
        <v>0</v>
      </c>
      <c r="BA23" s="25" t="str">
        <f t="shared" si="7"/>
        <v/>
      </c>
      <c r="BD23" s="25" t="str">
        <f t="shared" si="13"/>
        <v/>
      </c>
      <c r="BE23" s="25">
        <f t="shared" si="24"/>
        <v>672707</v>
      </c>
      <c r="BG23" s="25" t="s">
        <v>3446</v>
      </c>
      <c r="BH23" s="25" t="s">
        <v>3447</v>
      </c>
      <c r="BI23" s="25" t="e">
        <f t="shared" si="25"/>
        <v>#N/A</v>
      </c>
      <c r="BJ23" s="67" t="s">
        <v>3446</v>
      </c>
      <c r="BK23" s="67" t="s">
        <v>3446</v>
      </c>
      <c r="BP23" s="67" t="s">
        <v>3446</v>
      </c>
      <c r="BT23" s="418">
        <f>VLOOKUP(A:A,価格調査!B:AR,42,0)</f>
        <v>0</v>
      </c>
      <c r="CE23" s="103"/>
      <c r="CF23" s="102">
        <f>VLOOKUP(A:A,価格調査!B:AK,21,0)</f>
        <v>0</v>
      </c>
      <c r="CG23" s="103"/>
      <c r="CH23" s="103"/>
    </row>
    <row r="24" spans="1:86">
      <c r="A24" s="427"/>
      <c r="O24" s="319"/>
      <c r="P24" s="101"/>
      <c r="Q24" s="103"/>
      <c r="R24" s="104"/>
      <c r="S24" s="104"/>
      <c r="T24" s="105"/>
      <c r="U24" s="105"/>
      <c r="V24" s="106"/>
      <c r="W24" s="105"/>
      <c r="X24" s="103"/>
      <c r="Y24" s="103"/>
      <c r="Z24" s="103"/>
      <c r="AA24" s="102"/>
      <c r="AB24" s="107"/>
      <c r="AC24" s="108"/>
      <c r="AD24" s="107"/>
      <c r="AE24" s="108"/>
      <c r="AF24" s="102"/>
      <c r="AG24" s="102"/>
      <c r="AJ24" s="25">
        <f t="shared" si="21"/>
        <v>0</v>
      </c>
      <c r="AK24" s="25" t="str">
        <f t="shared" si="26"/>
        <v>300002849</v>
      </c>
      <c r="AL24" s="25" t="str">
        <f t="shared" si="26"/>
        <v>297</v>
      </c>
      <c r="AM24" s="28">
        <f t="shared" si="22"/>
        <v>0</v>
      </c>
      <c r="AN24" s="25" t="str">
        <f t="shared" si="12"/>
        <v>土日祝休業日</v>
      </c>
      <c r="AO24" s="25" t="s">
        <v>150</v>
      </c>
      <c r="AP24" s="25" t="s">
        <v>3445</v>
      </c>
      <c r="AQ24" s="418">
        <f>VLOOKUP(A:A,価格調査!B:AE,29,0)</f>
        <v>0</v>
      </c>
      <c r="AR24" s="25">
        <v>0</v>
      </c>
      <c r="AS24" s="25">
        <v>1</v>
      </c>
      <c r="AW24" s="25" t="str">
        <f t="shared" si="27"/>
        <v/>
      </c>
      <c r="AX24" s="25" t="str">
        <f t="shared" si="27"/>
        <v>http://gd.image-qoo10.jp/li/240/541/5454541240.jpg</v>
      </c>
      <c r="AY24" s="25" t="str">
        <f t="shared" si="27"/>
        <v/>
      </c>
      <c r="AZ24" s="28">
        <f t="shared" si="23"/>
        <v>0</v>
      </c>
      <c r="BA24" s="25" t="str">
        <f t="shared" si="7"/>
        <v/>
      </c>
      <c r="BD24" s="25" t="str">
        <f t="shared" si="13"/>
        <v/>
      </c>
      <c r="BE24" s="25">
        <f t="shared" si="24"/>
        <v>672707</v>
      </c>
      <c r="BG24" s="25" t="s">
        <v>3446</v>
      </c>
      <c r="BH24" s="25" t="s">
        <v>3447</v>
      </c>
      <c r="BI24" s="25">
        <f t="shared" si="25"/>
        <v>0</v>
      </c>
      <c r="BJ24" s="67" t="s">
        <v>3446</v>
      </c>
      <c r="BK24" s="67" t="s">
        <v>3446</v>
      </c>
      <c r="BP24" s="67" t="s">
        <v>3446</v>
      </c>
      <c r="BT24" s="418">
        <f>VLOOKUP(A:A,価格調査!B:AR,42,0)</f>
        <v>0</v>
      </c>
      <c r="CE24" s="103"/>
      <c r="CF24" s="102">
        <f>VLOOKUP(A:A,価格調査!B:AK,21,0)</f>
        <v>0</v>
      </c>
      <c r="CG24" s="103"/>
      <c r="CH24" s="103"/>
    </row>
    <row r="25" spans="1:86">
      <c r="A25" s="428"/>
      <c r="O25" s="319"/>
      <c r="P25" s="101"/>
      <c r="Q25" s="103"/>
      <c r="R25" s="104"/>
      <c r="S25" s="104"/>
      <c r="T25" s="105"/>
      <c r="U25" s="105"/>
      <c r="V25" s="106"/>
      <c r="W25" s="105"/>
      <c r="X25" s="103"/>
      <c r="Y25" s="103"/>
      <c r="Z25" s="103"/>
      <c r="AA25" s="102"/>
      <c r="AB25" s="107"/>
      <c r="AC25" s="108"/>
      <c r="AD25" s="107"/>
      <c r="AE25" s="108"/>
      <c r="AF25" s="102"/>
      <c r="AG25" s="102"/>
    </row>
    <row r="26" spans="1:86">
      <c r="O26" s="319"/>
      <c r="P26" s="101"/>
      <c r="Q26" s="103"/>
      <c r="R26" s="104"/>
      <c r="S26" s="104"/>
      <c r="T26" s="105"/>
      <c r="U26" s="105"/>
      <c r="V26" s="106"/>
      <c r="W26" s="105"/>
      <c r="X26" s="103"/>
      <c r="Y26" s="103"/>
      <c r="Z26" s="103"/>
      <c r="AA26" s="102"/>
      <c r="AB26" s="107"/>
      <c r="AC26" s="108"/>
      <c r="AD26" s="107"/>
      <c r="AE26" s="108"/>
      <c r="AF26" s="102"/>
      <c r="AG26" s="102"/>
    </row>
    <row r="27" spans="1:86">
      <c r="O27" s="319"/>
      <c r="P27" s="101"/>
      <c r="Q27" s="103"/>
      <c r="R27" s="104"/>
      <c r="S27" s="104"/>
      <c r="T27" s="105"/>
      <c r="U27" s="105"/>
      <c r="V27" s="106"/>
      <c r="W27" s="105"/>
      <c r="X27" s="103"/>
      <c r="Y27" s="103"/>
      <c r="Z27" s="103"/>
      <c r="AA27" s="102"/>
      <c r="AB27" s="107"/>
      <c r="AC27" s="108"/>
      <c r="AD27" s="107"/>
      <c r="AE27" s="108"/>
      <c r="AF27" s="102"/>
      <c r="AG27" s="102"/>
    </row>
    <row r="28" spans="1:86">
      <c r="O28" s="319"/>
      <c r="P28" s="101"/>
      <c r="Q28" s="103"/>
      <c r="R28" s="104"/>
      <c r="S28" s="104"/>
      <c r="T28" s="105"/>
      <c r="U28" s="105"/>
      <c r="V28" s="106"/>
      <c r="W28" s="105"/>
      <c r="X28" s="103"/>
      <c r="Y28" s="103"/>
      <c r="Z28" s="103"/>
      <c r="AA28" s="102"/>
      <c r="AB28" s="107"/>
      <c r="AC28" s="108"/>
      <c r="AD28" s="107"/>
      <c r="AE28" s="108"/>
      <c r="AF28" s="102"/>
      <c r="AG28" s="102"/>
    </row>
    <row r="29" spans="1:86">
      <c r="O29" s="319"/>
      <c r="P29" s="101"/>
      <c r="Q29" s="103"/>
      <c r="R29" s="104"/>
      <c r="S29" s="104"/>
      <c r="T29" s="105"/>
      <c r="U29" s="105"/>
      <c r="V29" s="106"/>
      <c r="W29" s="105"/>
      <c r="X29" s="103"/>
      <c r="Y29" s="103"/>
      <c r="Z29" s="103"/>
      <c r="AA29" s="102"/>
      <c r="AB29" s="107"/>
      <c r="AC29" s="108"/>
      <c r="AD29" s="107"/>
      <c r="AE29" s="108"/>
      <c r="AF29" s="102"/>
      <c r="AG29" s="102"/>
    </row>
    <row r="30" spans="1:86">
      <c r="O30" s="319"/>
      <c r="P30" s="101"/>
      <c r="Q30" s="103"/>
      <c r="R30" s="104"/>
      <c r="S30" s="104"/>
      <c r="T30" s="105"/>
      <c r="U30" s="105"/>
      <c r="V30" s="106"/>
      <c r="W30" s="105"/>
      <c r="X30" s="103"/>
      <c r="Y30" s="103"/>
      <c r="Z30" s="103"/>
      <c r="AA30" s="102"/>
      <c r="AB30" s="107"/>
      <c r="AC30" s="108"/>
      <c r="AD30" s="107"/>
      <c r="AE30" s="108"/>
      <c r="AF30" s="102"/>
      <c r="AG30" s="102"/>
    </row>
    <row r="31" spans="1:86">
      <c r="O31" s="319"/>
      <c r="P31" s="101"/>
      <c r="Q31" s="103"/>
      <c r="R31" s="104"/>
      <c r="S31" s="104"/>
      <c r="T31" s="105"/>
      <c r="U31" s="105"/>
      <c r="V31" s="106"/>
      <c r="W31" s="105"/>
      <c r="X31" s="103"/>
      <c r="Y31" s="103"/>
      <c r="Z31" s="103"/>
      <c r="AA31" s="102"/>
      <c r="AB31" s="107"/>
      <c r="AC31" s="108"/>
      <c r="AD31" s="107"/>
      <c r="AE31" s="108"/>
      <c r="AF31" s="102"/>
      <c r="AG31" s="102"/>
    </row>
    <row r="32" spans="1:86">
      <c r="O32" s="319"/>
      <c r="P32" s="101"/>
      <c r="Q32" s="103"/>
      <c r="R32" s="104"/>
      <c r="S32" s="104"/>
      <c r="T32" s="105"/>
      <c r="U32" s="105"/>
      <c r="V32" s="106"/>
      <c r="W32" s="105"/>
      <c r="X32" s="103"/>
      <c r="Y32" s="103"/>
      <c r="Z32" s="103"/>
      <c r="AA32" s="102"/>
      <c r="AB32" s="107"/>
      <c r="AC32" s="108"/>
      <c r="AD32" s="107"/>
      <c r="AE32" s="108"/>
      <c r="AF32" s="102"/>
      <c r="AG32" s="102"/>
    </row>
    <row r="33" spans="15:33">
      <c r="O33" s="319"/>
      <c r="P33" s="101"/>
      <c r="Q33" s="103"/>
      <c r="R33" s="104"/>
      <c r="S33" s="104"/>
      <c r="T33" s="105"/>
      <c r="U33" s="105"/>
      <c r="V33" s="106"/>
      <c r="W33" s="105"/>
      <c r="X33" s="103"/>
      <c r="Y33" s="103"/>
      <c r="Z33" s="103"/>
      <c r="AA33" s="102"/>
      <c r="AB33" s="107"/>
      <c r="AC33" s="108"/>
      <c r="AD33" s="107"/>
      <c r="AE33" s="108"/>
      <c r="AF33" s="102"/>
      <c r="AG33" s="102"/>
    </row>
    <row r="34" spans="15:33">
      <c r="O34" s="319"/>
      <c r="P34" s="101"/>
      <c r="Q34" s="103"/>
      <c r="R34" s="104"/>
      <c r="S34" s="104"/>
      <c r="T34" s="105"/>
      <c r="U34" s="105"/>
      <c r="V34" s="106"/>
      <c r="W34" s="105"/>
      <c r="X34" s="103"/>
      <c r="Y34" s="103"/>
      <c r="Z34" s="103"/>
      <c r="AA34" s="102"/>
      <c r="AB34" s="107"/>
      <c r="AC34" s="108"/>
      <c r="AD34" s="107"/>
      <c r="AE34" s="108"/>
      <c r="AF34" s="102"/>
      <c r="AG34" s="102"/>
    </row>
    <row r="35" spans="15:33">
      <c r="O35" s="319"/>
      <c r="P35" s="101"/>
      <c r="Q35" s="103"/>
      <c r="R35" s="104"/>
      <c r="S35" s="104"/>
      <c r="T35" s="105"/>
      <c r="U35" s="105"/>
      <c r="V35" s="106"/>
      <c r="W35" s="105"/>
      <c r="X35" s="103"/>
      <c r="Y35" s="103"/>
      <c r="Z35" s="103"/>
      <c r="AA35" s="102"/>
      <c r="AB35" s="107"/>
      <c r="AC35" s="108"/>
      <c r="AD35" s="107"/>
      <c r="AE35" s="108"/>
      <c r="AF35" s="102"/>
      <c r="AG35" s="102"/>
    </row>
    <row r="36" spans="15:33">
      <c r="O36" s="319"/>
      <c r="P36" s="101"/>
      <c r="Q36" s="103"/>
      <c r="R36" s="104"/>
      <c r="S36" s="104"/>
      <c r="T36" s="105"/>
      <c r="U36" s="105"/>
      <c r="V36" s="106"/>
      <c r="W36" s="105"/>
      <c r="X36" s="103"/>
      <c r="Y36" s="103"/>
      <c r="Z36" s="103"/>
      <c r="AA36" s="102"/>
      <c r="AB36" s="107"/>
      <c r="AC36" s="108"/>
      <c r="AD36" s="107"/>
      <c r="AE36" s="108"/>
      <c r="AF36" s="102"/>
      <c r="AG36" s="102"/>
    </row>
    <row r="37" spans="15:33">
      <c r="O37" s="319"/>
      <c r="P37" s="101"/>
      <c r="Q37" s="103"/>
      <c r="R37" s="104"/>
      <c r="S37" s="104"/>
      <c r="T37" s="105"/>
      <c r="U37" s="105"/>
      <c r="V37" s="106"/>
      <c r="W37" s="105"/>
      <c r="X37" s="103"/>
      <c r="Y37" s="103"/>
      <c r="Z37" s="103"/>
      <c r="AA37" s="102"/>
      <c r="AB37" s="107"/>
      <c r="AC37" s="108"/>
      <c r="AD37" s="107"/>
      <c r="AE37" s="108"/>
      <c r="AF37" s="102"/>
      <c r="AG37" s="102"/>
    </row>
    <row r="38" spans="15:33">
      <c r="O38" s="319"/>
      <c r="P38" s="101"/>
      <c r="Q38" s="103"/>
      <c r="R38" s="104"/>
      <c r="S38" s="104"/>
      <c r="T38" s="105"/>
      <c r="U38" s="105"/>
      <c r="V38" s="106"/>
      <c r="W38" s="105"/>
      <c r="X38" s="103"/>
      <c r="Y38" s="103"/>
      <c r="Z38" s="103"/>
      <c r="AA38" s="102"/>
      <c r="AB38" s="107"/>
      <c r="AC38" s="108"/>
      <c r="AD38" s="107"/>
      <c r="AE38" s="108"/>
      <c r="AF38" s="102"/>
      <c r="AG38" s="102"/>
    </row>
    <row r="39" spans="15:33">
      <c r="O39" s="319"/>
      <c r="P39" s="101"/>
      <c r="Q39" s="103"/>
      <c r="R39" s="104"/>
      <c r="S39" s="104"/>
      <c r="T39" s="105"/>
      <c r="U39" s="105"/>
      <c r="V39" s="106"/>
      <c r="W39" s="105"/>
      <c r="X39" s="103"/>
      <c r="Y39" s="103"/>
      <c r="Z39" s="103"/>
      <c r="AA39" s="102"/>
      <c r="AB39" s="107"/>
      <c r="AC39" s="108"/>
      <c r="AD39" s="107"/>
      <c r="AE39" s="108"/>
      <c r="AF39" s="102"/>
      <c r="AG39" s="102"/>
    </row>
    <row r="40" spans="15:33">
      <c r="O40" s="319"/>
      <c r="P40" s="101"/>
      <c r="Q40" s="103"/>
      <c r="R40" s="104"/>
      <c r="S40" s="104"/>
      <c r="T40" s="105"/>
      <c r="U40" s="105"/>
      <c r="V40" s="106"/>
      <c r="W40" s="105"/>
      <c r="X40" s="103"/>
      <c r="Y40" s="103"/>
      <c r="Z40" s="103"/>
      <c r="AA40" s="102"/>
      <c r="AB40" s="107"/>
      <c r="AC40" s="108"/>
      <c r="AD40" s="107"/>
      <c r="AE40" s="108"/>
      <c r="AF40" s="102"/>
      <c r="AG40" s="102"/>
    </row>
    <row r="41" spans="15:33">
      <c r="O41" s="319"/>
      <c r="P41" s="101"/>
      <c r="Q41" s="103"/>
      <c r="R41" s="104"/>
      <c r="S41" s="104"/>
      <c r="T41" s="105"/>
      <c r="U41" s="105"/>
      <c r="V41" s="106"/>
      <c r="W41" s="105"/>
      <c r="X41" s="103"/>
      <c r="Y41" s="103"/>
      <c r="Z41" s="103"/>
      <c r="AA41" s="102"/>
      <c r="AB41" s="107"/>
      <c r="AC41" s="108"/>
      <c r="AD41" s="107"/>
      <c r="AE41" s="108"/>
      <c r="AF41" s="102"/>
      <c r="AG41" s="102"/>
    </row>
    <row r="42" spans="15:33">
      <c r="O42" s="319"/>
      <c r="P42" s="101"/>
      <c r="Q42" s="103"/>
      <c r="R42" s="104"/>
      <c r="S42" s="104"/>
      <c r="T42" s="105"/>
      <c r="U42" s="105"/>
      <c r="V42" s="106"/>
      <c r="W42" s="105"/>
      <c r="X42" s="103"/>
      <c r="Y42" s="103"/>
      <c r="Z42" s="103"/>
      <c r="AA42" s="102"/>
      <c r="AB42" s="107"/>
      <c r="AC42" s="108"/>
      <c r="AD42" s="107"/>
      <c r="AE42" s="108"/>
      <c r="AF42" s="102"/>
      <c r="AG42" s="102"/>
    </row>
    <row r="43" spans="15:33">
      <c r="O43" s="319"/>
      <c r="P43" s="101"/>
      <c r="Q43" s="103"/>
      <c r="R43" s="104"/>
      <c r="S43" s="104"/>
      <c r="T43" s="105"/>
      <c r="U43" s="105"/>
      <c r="V43" s="106"/>
      <c r="W43" s="105"/>
      <c r="X43" s="103"/>
      <c r="Y43" s="103"/>
      <c r="Z43" s="103"/>
      <c r="AA43" s="102"/>
      <c r="AB43" s="107"/>
      <c r="AC43" s="108"/>
      <c r="AD43" s="107"/>
      <c r="AE43" s="108"/>
      <c r="AF43" s="102"/>
      <c r="AG43" s="102"/>
    </row>
    <row r="44" spans="15:33">
      <c r="O44" s="319"/>
      <c r="P44" s="101"/>
      <c r="Q44" s="103"/>
      <c r="R44" s="104"/>
      <c r="S44" s="104"/>
      <c r="T44" s="105"/>
      <c r="U44" s="105"/>
      <c r="V44" s="106"/>
      <c r="W44" s="105"/>
      <c r="X44" s="103"/>
      <c r="Y44" s="103"/>
      <c r="Z44" s="103"/>
      <c r="AA44" s="102"/>
      <c r="AB44" s="107"/>
      <c r="AC44" s="108"/>
      <c r="AD44" s="107"/>
      <c r="AE44" s="108"/>
      <c r="AF44" s="102"/>
      <c r="AG44" s="102"/>
    </row>
    <row r="45" spans="15:33">
      <c r="O45" s="319"/>
      <c r="P45" s="101"/>
      <c r="Q45" s="103"/>
      <c r="R45" s="104"/>
      <c r="S45" s="104"/>
      <c r="T45" s="105"/>
      <c r="U45" s="105"/>
      <c r="V45" s="106"/>
      <c r="W45" s="105"/>
      <c r="X45" s="103"/>
      <c r="Y45" s="103"/>
      <c r="Z45" s="103"/>
      <c r="AA45" s="102"/>
      <c r="AB45" s="107"/>
      <c r="AC45" s="108"/>
      <c r="AD45" s="107"/>
      <c r="AE45" s="108"/>
      <c r="AF45" s="102"/>
      <c r="AG45" s="102"/>
    </row>
    <row r="46" spans="15:33">
      <c r="O46" s="319"/>
      <c r="P46" s="101"/>
      <c r="Q46" s="103"/>
      <c r="R46" s="104"/>
      <c r="S46" s="104"/>
      <c r="T46" s="105"/>
      <c r="U46" s="105"/>
      <c r="V46" s="106"/>
      <c r="W46" s="105"/>
      <c r="X46" s="103"/>
      <c r="Y46" s="103"/>
      <c r="Z46" s="103"/>
      <c r="AA46" s="102"/>
      <c r="AB46" s="107"/>
      <c r="AC46" s="108"/>
      <c r="AD46" s="107"/>
      <c r="AE46" s="108"/>
      <c r="AF46" s="102"/>
      <c r="AG46" s="102"/>
    </row>
    <row r="47" spans="15:33">
      <c r="O47" s="319"/>
      <c r="P47" s="101"/>
      <c r="Q47" s="103"/>
      <c r="R47" s="104"/>
      <c r="S47" s="104"/>
      <c r="T47" s="105"/>
      <c r="U47" s="105"/>
      <c r="V47" s="106"/>
      <c r="W47" s="105"/>
      <c r="X47" s="103"/>
      <c r="Y47" s="103"/>
      <c r="Z47" s="103"/>
      <c r="AA47" s="102"/>
      <c r="AB47" s="107"/>
      <c r="AC47" s="108"/>
      <c r="AD47" s="107"/>
      <c r="AE47" s="108"/>
      <c r="AF47" s="102"/>
      <c r="AG47" s="102"/>
    </row>
    <row r="48" spans="15:33">
      <c r="O48" s="319"/>
      <c r="P48" s="101"/>
      <c r="Q48" s="103"/>
      <c r="R48" s="104"/>
      <c r="S48" s="104"/>
      <c r="T48" s="105"/>
      <c r="U48" s="105"/>
      <c r="V48" s="106"/>
      <c r="W48" s="105"/>
      <c r="X48" s="103"/>
      <c r="Y48" s="103"/>
      <c r="Z48" s="103"/>
      <c r="AA48" s="102"/>
      <c r="AB48" s="107"/>
      <c r="AC48" s="108"/>
      <c r="AD48" s="107"/>
      <c r="AE48" s="108"/>
      <c r="AF48" s="102"/>
      <c r="AG48" s="102"/>
    </row>
    <row r="49" spans="15:33">
      <c r="O49" s="319"/>
      <c r="P49" s="101"/>
      <c r="Q49" s="103"/>
      <c r="R49" s="104"/>
      <c r="S49" s="104"/>
      <c r="T49" s="105"/>
      <c r="U49" s="105"/>
      <c r="V49" s="106"/>
      <c r="W49" s="105"/>
      <c r="X49" s="103"/>
      <c r="Y49" s="103"/>
      <c r="Z49" s="103"/>
      <c r="AA49" s="102"/>
      <c r="AB49" s="107"/>
      <c r="AC49" s="108"/>
      <c r="AD49" s="107"/>
      <c r="AE49" s="108"/>
      <c r="AF49" s="102"/>
      <c r="AG49" s="102"/>
    </row>
    <row r="50" spans="15:33">
      <c r="O50" s="319"/>
      <c r="P50" s="101"/>
      <c r="Q50" s="103"/>
      <c r="R50" s="104"/>
      <c r="S50" s="104"/>
      <c r="T50" s="105"/>
      <c r="U50" s="105"/>
      <c r="V50" s="106"/>
      <c r="W50" s="105"/>
      <c r="X50" s="103"/>
      <c r="Y50" s="103"/>
      <c r="Z50" s="103"/>
      <c r="AA50" s="102"/>
      <c r="AB50" s="107"/>
      <c r="AC50" s="108"/>
      <c r="AD50" s="107"/>
      <c r="AE50" s="108"/>
      <c r="AF50" s="102"/>
      <c r="AG50" s="102"/>
    </row>
    <row r="51" spans="15:33">
      <c r="O51" s="319"/>
      <c r="P51" s="101"/>
      <c r="Q51" s="103"/>
      <c r="R51" s="104"/>
      <c r="S51" s="104"/>
      <c r="T51" s="105"/>
      <c r="U51" s="105"/>
      <c r="V51" s="106"/>
      <c r="W51" s="105"/>
      <c r="X51" s="103"/>
      <c r="Y51" s="103"/>
      <c r="Z51" s="103"/>
      <c r="AA51" s="102"/>
      <c r="AB51" s="107"/>
      <c r="AC51" s="108"/>
      <c r="AD51" s="107"/>
      <c r="AE51" s="108"/>
      <c r="AF51" s="102"/>
      <c r="AG51" s="102"/>
    </row>
    <row r="52" spans="15:33">
      <c r="O52" s="319"/>
      <c r="P52" s="101"/>
      <c r="Q52" s="103"/>
      <c r="R52" s="104"/>
      <c r="S52" s="104"/>
      <c r="T52" s="105"/>
      <c r="U52" s="105"/>
      <c r="V52" s="106"/>
      <c r="W52" s="105"/>
      <c r="X52" s="103"/>
      <c r="Y52" s="103"/>
      <c r="Z52" s="103"/>
      <c r="AA52" s="102"/>
      <c r="AB52" s="107"/>
      <c r="AC52" s="108"/>
      <c r="AD52" s="107"/>
      <c r="AE52" s="108"/>
      <c r="AF52" s="102"/>
      <c r="AG52" s="102"/>
    </row>
    <row r="53" spans="15:33">
      <c r="O53" s="319"/>
      <c r="P53" s="101"/>
      <c r="Q53" s="103"/>
      <c r="R53" s="104"/>
      <c r="S53" s="104"/>
      <c r="T53" s="105"/>
      <c r="U53" s="105"/>
      <c r="V53" s="106"/>
      <c r="W53" s="105"/>
      <c r="X53" s="103"/>
      <c r="Y53" s="103"/>
      <c r="Z53" s="103"/>
      <c r="AA53" s="102"/>
      <c r="AB53" s="107"/>
      <c r="AC53" s="108"/>
      <c r="AD53" s="107"/>
      <c r="AE53" s="108"/>
      <c r="AF53" s="102"/>
      <c r="AG53" s="102"/>
    </row>
    <row r="54" spans="15:33">
      <c r="O54" s="319"/>
      <c r="P54" s="101"/>
      <c r="Q54" s="103"/>
      <c r="R54" s="104"/>
      <c r="S54" s="104"/>
      <c r="T54" s="105"/>
      <c r="U54" s="105"/>
      <c r="V54" s="106"/>
      <c r="W54" s="105"/>
      <c r="X54" s="103"/>
      <c r="Y54" s="103"/>
      <c r="Z54" s="103"/>
      <c r="AA54" s="102"/>
      <c r="AB54" s="107"/>
      <c r="AC54" s="108"/>
      <c r="AD54" s="107"/>
      <c r="AE54" s="108"/>
      <c r="AF54" s="102"/>
      <c r="AG54" s="102"/>
    </row>
    <row r="55" spans="15:33">
      <c r="O55" s="319"/>
      <c r="P55" s="101"/>
      <c r="Q55" s="103"/>
      <c r="R55" s="104"/>
      <c r="S55" s="104"/>
      <c r="T55" s="105"/>
      <c r="U55" s="105"/>
      <c r="V55" s="106"/>
      <c r="W55" s="105"/>
      <c r="X55" s="103"/>
      <c r="Y55" s="103"/>
      <c r="Z55" s="103"/>
      <c r="AA55" s="102"/>
      <c r="AB55" s="107"/>
      <c r="AC55" s="108"/>
      <c r="AD55" s="107"/>
      <c r="AE55" s="108"/>
      <c r="AF55" s="102"/>
      <c r="AG55" s="102"/>
    </row>
    <row r="56" spans="15:33">
      <c r="O56" s="319"/>
      <c r="P56" s="101"/>
      <c r="Q56" s="103"/>
      <c r="R56" s="104"/>
      <c r="S56" s="104"/>
      <c r="T56" s="105"/>
      <c r="U56" s="105"/>
      <c r="V56" s="106"/>
      <c r="W56" s="105"/>
      <c r="X56" s="103"/>
      <c r="Y56" s="103"/>
      <c r="Z56" s="103"/>
      <c r="AA56" s="102"/>
      <c r="AB56" s="107"/>
      <c r="AC56" s="108"/>
      <c r="AD56" s="107"/>
      <c r="AE56" s="108"/>
      <c r="AF56" s="102"/>
      <c r="AG56" s="102"/>
    </row>
    <row r="57" spans="15:33">
      <c r="O57" s="319"/>
      <c r="P57" s="101"/>
      <c r="Q57" s="103"/>
      <c r="R57" s="104"/>
      <c r="S57" s="104"/>
      <c r="T57" s="105"/>
      <c r="U57" s="105"/>
      <c r="V57" s="106"/>
      <c r="W57" s="105"/>
      <c r="X57" s="103"/>
      <c r="Y57" s="103"/>
      <c r="Z57" s="103"/>
      <c r="AA57" s="102"/>
      <c r="AB57" s="107"/>
      <c r="AC57" s="108"/>
      <c r="AD57" s="107"/>
      <c r="AE57" s="108"/>
      <c r="AF57" s="102"/>
      <c r="AG57" s="102"/>
    </row>
    <row r="58" spans="15:33">
      <c r="O58" s="319"/>
      <c r="P58" s="101"/>
      <c r="Q58" s="103"/>
      <c r="R58" s="104"/>
      <c r="S58" s="104"/>
      <c r="T58" s="105"/>
      <c r="U58" s="105"/>
      <c r="V58" s="106"/>
      <c r="W58" s="105"/>
      <c r="X58" s="103"/>
      <c r="Y58" s="103"/>
      <c r="Z58" s="103"/>
      <c r="AA58" s="102"/>
      <c r="AB58" s="107"/>
      <c r="AC58" s="108"/>
      <c r="AD58" s="107"/>
      <c r="AE58" s="108"/>
      <c r="AF58" s="102"/>
      <c r="AG58" s="102"/>
    </row>
    <row r="59" spans="15:33">
      <c r="O59" s="319"/>
      <c r="P59" s="101"/>
      <c r="Q59" s="103"/>
      <c r="R59" s="104"/>
      <c r="S59" s="104"/>
      <c r="T59" s="105"/>
      <c r="U59" s="105"/>
      <c r="V59" s="106"/>
      <c r="W59" s="105"/>
      <c r="X59" s="103"/>
      <c r="Y59" s="103"/>
      <c r="Z59" s="103"/>
      <c r="AA59" s="102"/>
      <c r="AB59" s="107"/>
      <c r="AC59" s="108"/>
      <c r="AD59" s="107"/>
      <c r="AE59" s="108"/>
      <c r="AF59" s="102"/>
      <c r="AG59" s="102"/>
    </row>
    <row r="60" spans="15:33">
      <c r="O60" s="319"/>
      <c r="P60" s="101"/>
      <c r="Q60" s="103"/>
      <c r="R60" s="104"/>
      <c r="S60" s="104"/>
      <c r="T60" s="105"/>
      <c r="U60" s="105"/>
      <c r="V60" s="106"/>
      <c r="W60" s="105"/>
      <c r="X60" s="103"/>
      <c r="Y60" s="103"/>
      <c r="Z60" s="103"/>
      <c r="AA60" s="102"/>
      <c r="AB60" s="107"/>
      <c r="AC60" s="108"/>
      <c r="AD60" s="107"/>
      <c r="AE60" s="108"/>
      <c r="AF60" s="102"/>
      <c r="AG60" s="102"/>
    </row>
    <row r="61" spans="15:33">
      <c r="O61" s="319"/>
      <c r="P61" s="101"/>
      <c r="Q61" s="103"/>
      <c r="R61" s="104"/>
      <c r="S61" s="104"/>
      <c r="T61" s="105"/>
      <c r="U61" s="105"/>
      <c r="V61" s="106"/>
      <c r="W61" s="105"/>
      <c r="X61" s="103"/>
      <c r="Y61" s="103"/>
      <c r="Z61" s="103"/>
      <c r="AA61" s="102"/>
      <c r="AB61" s="107"/>
      <c r="AC61" s="108"/>
      <c r="AD61" s="107"/>
      <c r="AE61" s="108"/>
      <c r="AF61" s="102"/>
      <c r="AG61" s="102"/>
    </row>
    <row r="62" spans="15:33">
      <c r="O62" s="319"/>
      <c r="P62" s="101"/>
      <c r="Q62" s="103"/>
      <c r="R62" s="104"/>
      <c r="S62" s="104"/>
      <c r="T62" s="105"/>
      <c r="U62" s="105"/>
      <c r="V62" s="106"/>
      <c r="W62" s="105"/>
      <c r="X62" s="103"/>
      <c r="Y62" s="103"/>
      <c r="Z62" s="103"/>
      <c r="AA62" s="102"/>
      <c r="AB62" s="107"/>
      <c r="AC62" s="108"/>
      <c r="AD62" s="107"/>
      <c r="AE62" s="108"/>
      <c r="AF62" s="102"/>
      <c r="AG62" s="102"/>
    </row>
    <row r="63" spans="15:33">
      <c r="O63" s="319"/>
      <c r="P63" s="101"/>
      <c r="Q63" s="103"/>
      <c r="R63" s="104"/>
      <c r="S63" s="104"/>
      <c r="T63" s="105"/>
      <c r="U63" s="105"/>
      <c r="V63" s="106"/>
      <c r="W63" s="105"/>
      <c r="X63" s="103"/>
      <c r="Y63" s="103"/>
      <c r="Z63" s="103"/>
      <c r="AA63" s="102"/>
      <c r="AB63" s="107"/>
      <c r="AC63" s="108"/>
      <c r="AD63" s="107"/>
      <c r="AE63" s="108"/>
      <c r="AF63" s="102"/>
      <c r="AG63" s="102"/>
    </row>
    <row r="64" spans="15:33">
      <c r="O64" s="319"/>
      <c r="P64" s="101"/>
      <c r="Q64" s="103"/>
      <c r="R64" s="104"/>
      <c r="S64" s="104"/>
      <c r="T64" s="105"/>
      <c r="U64" s="105"/>
      <c r="V64" s="106"/>
      <c r="W64" s="105"/>
      <c r="X64" s="103"/>
      <c r="Y64" s="103"/>
      <c r="Z64" s="103"/>
      <c r="AA64" s="102"/>
      <c r="AB64" s="107"/>
      <c r="AC64" s="108"/>
      <c r="AD64" s="107"/>
      <c r="AE64" s="108"/>
      <c r="AF64" s="102"/>
      <c r="AG64" s="102"/>
    </row>
    <row r="65" spans="15:33">
      <c r="O65" s="319"/>
      <c r="P65" s="101"/>
      <c r="Q65" s="103"/>
      <c r="R65" s="104"/>
      <c r="S65" s="104"/>
      <c r="T65" s="105"/>
      <c r="U65" s="105"/>
      <c r="V65" s="106"/>
      <c r="W65" s="105"/>
      <c r="X65" s="103"/>
      <c r="Y65" s="103"/>
      <c r="Z65" s="103"/>
      <c r="AA65" s="102"/>
      <c r="AB65" s="107"/>
      <c r="AC65" s="108"/>
      <c r="AD65" s="107"/>
      <c r="AE65" s="108"/>
      <c r="AF65" s="102"/>
      <c r="AG65" s="102"/>
    </row>
    <row r="66" spans="15:33">
      <c r="O66" s="319"/>
      <c r="P66" s="101"/>
      <c r="Q66" s="103"/>
      <c r="R66" s="104"/>
      <c r="S66" s="104"/>
      <c r="T66" s="105"/>
      <c r="U66" s="105"/>
      <c r="V66" s="106"/>
      <c r="W66" s="105"/>
      <c r="X66" s="103"/>
      <c r="Y66" s="103"/>
      <c r="Z66" s="103"/>
      <c r="AA66" s="102"/>
      <c r="AB66" s="107"/>
      <c r="AC66" s="108"/>
      <c r="AD66" s="107"/>
      <c r="AE66" s="108"/>
      <c r="AF66" s="102"/>
      <c r="AG66" s="102"/>
    </row>
    <row r="67" spans="15:33">
      <c r="O67" s="319"/>
      <c r="P67" s="101"/>
      <c r="Q67" s="103"/>
      <c r="R67" s="104"/>
      <c r="S67" s="104"/>
      <c r="T67" s="105"/>
      <c r="U67" s="105"/>
      <c r="V67" s="106"/>
      <c r="W67" s="105"/>
      <c r="X67" s="103"/>
      <c r="Y67" s="103"/>
      <c r="Z67" s="103"/>
      <c r="AA67" s="102"/>
      <c r="AB67" s="107"/>
      <c r="AC67" s="108"/>
      <c r="AD67" s="107"/>
      <c r="AE67" s="108"/>
      <c r="AF67" s="102"/>
      <c r="AG67" s="102"/>
    </row>
    <row r="68" spans="15:33">
      <c r="O68" s="319"/>
      <c r="P68" s="101"/>
      <c r="Q68" s="103"/>
      <c r="R68" s="104"/>
      <c r="S68" s="104"/>
      <c r="T68" s="105"/>
      <c r="U68" s="105"/>
      <c r="V68" s="106"/>
      <c r="W68" s="105"/>
      <c r="X68" s="103"/>
      <c r="Y68" s="103"/>
      <c r="Z68" s="103"/>
      <c r="AA68" s="102"/>
      <c r="AB68" s="107"/>
      <c r="AC68" s="108"/>
      <c r="AD68" s="107"/>
      <c r="AE68" s="108"/>
      <c r="AF68" s="102"/>
      <c r="AG68" s="102"/>
    </row>
    <row r="69" spans="15:33">
      <c r="O69" s="319"/>
      <c r="P69" s="101"/>
      <c r="Q69" s="103"/>
      <c r="R69" s="104"/>
      <c r="S69" s="104"/>
      <c r="T69" s="105"/>
      <c r="U69" s="105"/>
      <c r="V69" s="106"/>
      <c r="W69" s="105"/>
      <c r="X69" s="103"/>
      <c r="Y69" s="103"/>
      <c r="Z69" s="103"/>
      <c r="AA69" s="102"/>
      <c r="AB69" s="107"/>
      <c r="AC69" s="108"/>
      <c r="AD69" s="107"/>
      <c r="AE69" s="108"/>
      <c r="AF69" s="102"/>
      <c r="AG69" s="102"/>
    </row>
    <row r="70" spans="15:33">
      <c r="O70" s="319"/>
      <c r="P70" s="101"/>
      <c r="Q70" s="103"/>
      <c r="R70" s="104"/>
      <c r="S70" s="104"/>
      <c r="T70" s="105"/>
      <c r="U70" s="105"/>
      <c r="V70" s="106"/>
      <c r="W70" s="105"/>
      <c r="X70" s="103"/>
      <c r="Y70" s="103"/>
      <c r="Z70" s="103"/>
      <c r="AA70" s="102"/>
      <c r="AB70" s="107"/>
      <c r="AC70" s="108"/>
      <c r="AD70" s="107"/>
      <c r="AE70" s="108"/>
      <c r="AF70" s="102"/>
      <c r="AG70" s="102"/>
    </row>
    <row r="71" spans="15:33">
      <c r="O71" s="319"/>
      <c r="P71" s="101"/>
      <c r="Q71" s="103"/>
      <c r="R71" s="104"/>
      <c r="S71" s="104"/>
      <c r="T71" s="105"/>
      <c r="U71" s="105"/>
      <c r="V71" s="106"/>
      <c r="W71" s="105"/>
      <c r="X71" s="103"/>
      <c r="Y71" s="103"/>
      <c r="Z71" s="103"/>
      <c r="AA71" s="102"/>
      <c r="AB71" s="107"/>
      <c r="AC71" s="108"/>
      <c r="AD71" s="107"/>
      <c r="AE71" s="108"/>
      <c r="AF71" s="102"/>
      <c r="AG71" s="102"/>
    </row>
    <row r="72" spans="15:33">
      <c r="O72" s="319"/>
      <c r="P72" s="101"/>
      <c r="Q72" s="103"/>
      <c r="R72" s="104"/>
      <c r="S72" s="104"/>
      <c r="T72" s="105"/>
      <c r="U72" s="105"/>
      <c r="V72" s="106"/>
      <c r="W72" s="105"/>
      <c r="X72" s="103"/>
      <c r="Y72" s="103"/>
      <c r="Z72" s="103"/>
      <c r="AA72" s="102"/>
      <c r="AB72" s="107"/>
      <c r="AC72" s="108"/>
      <c r="AD72" s="107"/>
      <c r="AE72" s="108"/>
      <c r="AF72" s="102"/>
      <c r="AG72" s="102"/>
    </row>
    <row r="73" spans="15:33">
      <c r="O73" s="319"/>
      <c r="P73" s="101"/>
      <c r="Q73" s="103"/>
      <c r="R73" s="104"/>
      <c r="S73" s="104"/>
      <c r="T73" s="105"/>
      <c r="U73" s="105"/>
      <c r="V73" s="106"/>
      <c r="W73" s="105"/>
      <c r="X73" s="103"/>
      <c r="Y73" s="103"/>
      <c r="Z73" s="103"/>
      <c r="AA73" s="102"/>
      <c r="AB73" s="107"/>
      <c r="AC73" s="108"/>
      <c r="AD73" s="107"/>
      <c r="AE73" s="108"/>
      <c r="AF73" s="102"/>
      <c r="AG73" s="102"/>
    </row>
    <row r="74" spans="15:33">
      <c r="O74" s="319"/>
      <c r="P74" s="101"/>
      <c r="Q74" s="103"/>
      <c r="R74" s="104"/>
      <c r="S74" s="104"/>
      <c r="T74" s="105"/>
      <c r="U74" s="105"/>
      <c r="V74" s="106"/>
      <c r="W74" s="105"/>
      <c r="X74" s="103"/>
      <c r="Y74" s="103"/>
      <c r="Z74" s="103"/>
      <c r="AA74" s="102"/>
      <c r="AB74" s="107"/>
      <c r="AC74" s="108"/>
      <c r="AD74" s="107"/>
      <c r="AE74" s="108"/>
      <c r="AF74" s="102"/>
      <c r="AG74" s="102"/>
    </row>
    <row r="75" spans="15:33">
      <c r="O75" s="319"/>
      <c r="P75" s="101"/>
      <c r="Q75" s="103"/>
      <c r="R75" s="104"/>
      <c r="S75" s="104"/>
      <c r="T75" s="105"/>
      <c r="U75" s="105"/>
      <c r="V75" s="106"/>
      <c r="W75" s="105"/>
      <c r="X75" s="103"/>
      <c r="Y75" s="103"/>
      <c r="Z75" s="103"/>
      <c r="AA75" s="102"/>
      <c r="AB75" s="107"/>
      <c r="AC75" s="108"/>
      <c r="AD75" s="107"/>
      <c r="AE75" s="108"/>
      <c r="AF75" s="102"/>
      <c r="AG75" s="102"/>
    </row>
    <row r="76" spans="15:33">
      <c r="O76" s="319"/>
      <c r="P76" s="101"/>
      <c r="Q76" s="103"/>
      <c r="R76" s="104"/>
      <c r="S76" s="104"/>
      <c r="T76" s="105"/>
      <c r="U76" s="105"/>
      <c r="V76" s="106"/>
      <c r="W76" s="105"/>
      <c r="X76" s="103"/>
      <c r="Y76" s="103"/>
      <c r="Z76" s="103"/>
      <c r="AA76" s="102"/>
      <c r="AB76" s="107"/>
      <c r="AC76" s="108"/>
      <c r="AD76" s="107"/>
      <c r="AE76" s="108"/>
      <c r="AF76" s="102"/>
      <c r="AG76" s="102"/>
    </row>
    <row r="77" spans="15:33">
      <c r="O77" s="319"/>
      <c r="P77" s="101"/>
      <c r="Q77" s="103"/>
      <c r="R77" s="104"/>
      <c r="S77" s="104"/>
      <c r="T77" s="105"/>
      <c r="U77" s="105"/>
      <c r="V77" s="106"/>
      <c r="W77" s="105"/>
      <c r="X77" s="103"/>
      <c r="Y77" s="103"/>
      <c r="Z77" s="103"/>
      <c r="AA77" s="102"/>
      <c r="AB77" s="107"/>
      <c r="AC77" s="108"/>
      <c r="AD77" s="107"/>
      <c r="AE77" s="108"/>
      <c r="AF77" s="102"/>
      <c r="AG77" s="102"/>
    </row>
    <row r="78" spans="15:33">
      <c r="O78" s="319"/>
      <c r="P78" s="101"/>
      <c r="Q78" s="103"/>
      <c r="R78" s="104"/>
      <c r="S78" s="104"/>
      <c r="T78" s="105"/>
      <c r="U78" s="105"/>
      <c r="V78" s="106"/>
      <c r="W78" s="105"/>
      <c r="X78" s="103"/>
      <c r="Y78" s="103"/>
      <c r="Z78" s="103"/>
      <c r="AA78" s="102"/>
      <c r="AB78" s="107"/>
      <c r="AC78" s="108"/>
      <c r="AD78" s="107"/>
      <c r="AE78" s="108"/>
      <c r="AF78" s="102"/>
      <c r="AG78" s="102"/>
    </row>
    <row r="79" spans="15:33">
      <c r="O79" s="319"/>
      <c r="P79" s="101"/>
      <c r="Q79" s="103"/>
      <c r="R79" s="104"/>
      <c r="S79" s="104"/>
      <c r="T79" s="105"/>
      <c r="U79" s="105"/>
      <c r="V79" s="106"/>
      <c r="W79" s="105"/>
      <c r="X79" s="103"/>
      <c r="Y79" s="103"/>
      <c r="Z79" s="103"/>
      <c r="AA79" s="102"/>
      <c r="AB79" s="107"/>
      <c r="AC79" s="108"/>
      <c r="AD79" s="107"/>
      <c r="AE79" s="108"/>
      <c r="AF79" s="102"/>
      <c r="AG79" s="102"/>
    </row>
    <row r="80" spans="15:33">
      <c r="O80" s="319"/>
      <c r="P80" s="101"/>
      <c r="Q80" s="103"/>
      <c r="R80" s="104"/>
      <c r="S80" s="104"/>
      <c r="T80" s="105"/>
      <c r="U80" s="105"/>
      <c r="V80" s="106"/>
      <c r="W80" s="105"/>
      <c r="X80" s="103"/>
      <c r="Y80" s="103"/>
      <c r="Z80" s="103"/>
      <c r="AA80" s="102"/>
      <c r="AB80" s="107"/>
      <c r="AC80" s="108"/>
      <c r="AD80" s="107"/>
      <c r="AE80" s="108"/>
      <c r="AF80" s="102"/>
      <c r="AG80" s="102"/>
    </row>
    <row r="81" spans="15:33">
      <c r="O81" s="319"/>
      <c r="P81" s="101"/>
      <c r="Q81" s="103"/>
      <c r="R81" s="104"/>
      <c r="S81" s="104"/>
      <c r="T81" s="105"/>
      <c r="U81" s="105"/>
      <c r="V81" s="106"/>
      <c r="W81" s="105"/>
      <c r="X81" s="103"/>
      <c r="Y81" s="103"/>
      <c r="Z81" s="103"/>
      <c r="AA81" s="102"/>
      <c r="AB81" s="107"/>
      <c r="AC81" s="108"/>
      <c r="AD81" s="107"/>
      <c r="AE81" s="108"/>
      <c r="AF81" s="102"/>
      <c r="AG81" s="102"/>
    </row>
    <row r="82" spans="15:33">
      <c r="O82" s="319"/>
      <c r="P82" s="101"/>
      <c r="Q82" s="103"/>
      <c r="R82" s="104"/>
      <c r="S82" s="104"/>
      <c r="T82" s="105"/>
      <c r="U82" s="105"/>
      <c r="V82" s="106"/>
      <c r="W82" s="105"/>
      <c r="X82" s="103"/>
      <c r="Y82" s="103"/>
      <c r="Z82" s="103"/>
      <c r="AA82" s="102"/>
      <c r="AB82" s="107"/>
      <c r="AC82" s="108"/>
      <c r="AD82" s="107"/>
      <c r="AE82" s="108"/>
      <c r="AF82" s="102"/>
      <c r="AG82" s="102"/>
    </row>
    <row r="83" spans="15:33">
      <c r="O83" s="319"/>
      <c r="P83" s="101"/>
      <c r="Q83" s="103"/>
      <c r="R83" s="104"/>
      <c r="S83" s="104"/>
      <c r="T83" s="105"/>
      <c r="U83" s="105"/>
      <c r="V83" s="106"/>
      <c r="W83" s="105"/>
      <c r="X83" s="103"/>
      <c r="Y83" s="103"/>
      <c r="Z83" s="103"/>
      <c r="AA83" s="102"/>
      <c r="AB83" s="107"/>
      <c r="AC83" s="108"/>
      <c r="AD83" s="107"/>
      <c r="AE83" s="108"/>
      <c r="AF83" s="102"/>
      <c r="AG83" s="102"/>
    </row>
    <row r="84" spans="15:33">
      <c r="O84" s="319"/>
      <c r="P84" s="101"/>
      <c r="Q84" s="103"/>
      <c r="R84" s="104"/>
      <c r="S84" s="104"/>
      <c r="T84" s="105"/>
      <c r="U84" s="105"/>
      <c r="V84" s="106"/>
      <c r="W84" s="105"/>
      <c r="X84" s="103"/>
      <c r="Y84" s="103"/>
      <c r="Z84" s="103"/>
      <c r="AA84" s="102"/>
      <c r="AB84" s="107"/>
      <c r="AC84" s="108"/>
      <c r="AD84" s="107"/>
      <c r="AE84" s="108"/>
      <c r="AF84" s="102"/>
      <c r="AG84" s="102"/>
    </row>
    <row r="85" spans="15:33">
      <c r="O85" s="319"/>
      <c r="P85" s="101"/>
      <c r="Q85" s="103"/>
      <c r="R85" s="104"/>
      <c r="S85" s="104"/>
      <c r="T85" s="105"/>
      <c r="U85" s="105"/>
      <c r="V85" s="106"/>
      <c r="W85" s="105"/>
      <c r="X85" s="103"/>
      <c r="Y85" s="103"/>
      <c r="Z85" s="103"/>
      <c r="AA85" s="102"/>
      <c r="AB85" s="107"/>
      <c r="AC85" s="108"/>
      <c r="AD85" s="107"/>
      <c r="AE85" s="108"/>
      <c r="AF85" s="102"/>
      <c r="AG85" s="102"/>
    </row>
    <row r="86" spans="15:33">
      <c r="O86" s="319"/>
      <c r="P86" s="101"/>
      <c r="Q86" s="103"/>
      <c r="R86" s="104"/>
      <c r="S86" s="104"/>
      <c r="T86" s="105"/>
      <c r="U86" s="105"/>
      <c r="V86" s="106"/>
      <c r="W86" s="105"/>
      <c r="X86" s="103"/>
      <c r="Y86" s="103"/>
      <c r="Z86" s="103"/>
      <c r="AA86" s="102"/>
      <c r="AB86" s="107"/>
      <c r="AC86" s="108"/>
      <c r="AD86" s="107"/>
      <c r="AE86" s="108"/>
      <c r="AF86" s="102"/>
      <c r="AG86" s="102"/>
    </row>
    <row r="87" spans="15:33">
      <c r="O87" s="319"/>
      <c r="P87" s="101"/>
      <c r="Q87" s="103"/>
      <c r="R87" s="104"/>
      <c r="S87" s="104"/>
      <c r="T87" s="105"/>
      <c r="U87" s="105"/>
      <c r="V87" s="106"/>
      <c r="W87" s="105"/>
      <c r="X87" s="103"/>
      <c r="Y87" s="103"/>
      <c r="Z87" s="103"/>
      <c r="AA87" s="102"/>
      <c r="AB87" s="107"/>
      <c r="AC87" s="108"/>
      <c r="AD87" s="107"/>
      <c r="AE87" s="108"/>
      <c r="AF87" s="102"/>
      <c r="AG87" s="102"/>
    </row>
    <row r="88" spans="15:33">
      <c r="O88" s="319"/>
      <c r="P88" s="101"/>
      <c r="Q88" s="103"/>
      <c r="R88" s="104"/>
      <c r="S88" s="104"/>
      <c r="T88" s="105"/>
      <c r="U88" s="105"/>
      <c r="V88" s="106"/>
      <c r="W88" s="105"/>
      <c r="X88" s="103"/>
      <c r="Y88" s="103"/>
      <c r="Z88" s="103"/>
      <c r="AA88" s="102"/>
      <c r="AB88" s="107"/>
      <c r="AC88" s="108"/>
      <c r="AD88" s="107"/>
      <c r="AE88" s="108"/>
      <c r="AF88" s="102"/>
      <c r="AG88" s="102"/>
    </row>
    <row r="89" spans="15:33">
      <c r="O89" s="319"/>
      <c r="P89" s="101"/>
      <c r="Q89" s="103"/>
      <c r="R89" s="104"/>
      <c r="S89" s="104"/>
      <c r="T89" s="105"/>
      <c r="U89" s="105"/>
      <c r="V89" s="106"/>
      <c r="W89" s="105"/>
      <c r="X89" s="103"/>
      <c r="Y89" s="103"/>
      <c r="Z89" s="103"/>
      <c r="AA89" s="102"/>
      <c r="AB89" s="107"/>
      <c r="AC89" s="108"/>
      <c r="AD89" s="107"/>
      <c r="AE89" s="108"/>
      <c r="AF89" s="102"/>
      <c r="AG89" s="102"/>
    </row>
    <row r="90" spans="15:33">
      <c r="O90" s="319"/>
      <c r="P90" s="101"/>
      <c r="Q90" s="103"/>
      <c r="R90" s="104"/>
      <c r="S90" s="104"/>
      <c r="T90" s="105"/>
      <c r="U90" s="105"/>
      <c r="V90" s="106"/>
      <c r="W90" s="105"/>
      <c r="X90" s="103"/>
      <c r="Y90" s="103"/>
      <c r="Z90" s="103"/>
      <c r="AA90" s="102"/>
      <c r="AB90" s="107"/>
      <c r="AC90" s="108"/>
      <c r="AD90" s="107"/>
      <c r="AE90" s="108"/>
      <c r="AF90" s="102"/>
      <c r="AG90" s="102"/>
    </row>
    <row r="91" spans="15:33">
      <c r="O91" s="319"/>
      <c r="P91" s="101"/>
      <c r="Q91" s="103"/>
      <c r="R91" s="104"/>
      <c r="S91" s="104"/>
      <c r="T91" s="105"/>
      <c r="U91" s="105"/>
      <c r="V91" s="106"/>
      <c r="W91" s="105"/>
      <c r="X91" s="103"/>
      <c r="Y91" s="103"/>
      <c r="Z91" s="103"/>
      <c r="AA91" s="102"/>
      <c r="AB91" s="107"/>
      <c r="AC91" s="108"/>
      <c r="AD91" s="107"/>
      <c r="AE91" s="108"/>
      <c r="AF91" s="102"/>
      <c r="AG91" s="102"/>
    </row>
    <row r="92" spans="15:33">
      <c r="O92" s="319"/>
      <c r="P92" s="101"/>
      <c r="Q92" s="103"/>
      <c r="R92" s="104"/>
      <c r="S92" s="104"/>
      <c r="T92" s="105"/>
      <c r="U92" s="105"/>
      <c r="V92" s="106"/>
      <c r="W92" s="105"/>
      <c r="X92" s="103"/>
      <c r="Y92" s="103"/>
      <c r="Z92" s="103"/>
      <c r="AA92" s="102"/>
      <c r="AB92" s="107"/>
      <c r="AC92" s="108"/>
      <c r="AD92" s="107"/>
      <c r="AE92" s="108"/>
      <c r="AF92" s="102"/>
      <c r="AG92" s="102"/>
    </row>
    <row r="93" spans="15:33">
      <c r="O93" s="319"/>
      <c r="P93" s="101"/>
      <c r="Q93" s="103"/>
      <c r="R93" s="104"/>
      <c r="S93" s="104"/>
      <c r="T93" s="105"/>
      <c r="U93" s="105"/>
      <c r="V93" s="106"/>
      <c r="W93" s="105"/>
      <c r="X93" s="103"/>
      <c r="Y93" s="103"/>
      <c r="Z93" s="103"/>
      <c r="AA93" s="102"/>
      <c r="AB93" s="107"/>
      <c r="AC93" s="108"/>
      <c r="AD93" s="107"/>
      <c r="AE93" s="108"/>
      <c r="AF93" s="102"/>
      <c r="AG93" s="102"/>
    </row>
    <row r="94" spans="15:33">
      <c r="O94" s="319"/>
      <c r="P94" s="101"/>
      <c r="Q94" s="103"/>
      <c r="R94" s="104"/>
      <c r="S94" s="104"/>
      <c r="T94" s="105"/>
      <c r="U94" s="105"/>
      <c r="V94" s="106"/>
      <c r="W94" s="105"/>
      <c r="X94" s="103"/>
      <c r="Y94" s="103"/>
      <c r="Z94" s="103"/>
      <c r="AA94" s="102"/>
      <c r="AB94" s="107"/>
      <c r="AC94" s="108"/>
      <c r="AD94" s="107"/>
      <c r="AE94" s="108"/>
      <c r="AF94" s="102"/>
      <c r="AG94" s="102"/>
    </row>
    <row r="95" spans="15:33">
      <c r="O95" s="319"/>
      <c r="P95" s="101"/>
      <c r="Q95" s="103"/>
      <c r="R95" s="104"/>
      <c r="S95" s="104"/>
      <c r="T95" s="105"/>
      <c r="U95" s="105"/>
      <c r="V95" s="106"/>
      <c r="W95" s="105"/>
      <c r="X95" s="103"/>
      <c r="Y95" s="103"/>
      <c r="Z95" s="103"/>
      <c r="AA95" s="102"/>
      <c r="AB95" s="107"/>
      <c r="AC95" s="108"/>
      <c r="AD95" s="107"/>
      <c r="AE95" s="108"/>
      <c r="AF95" s="102"/>
      <c r="AG95" s="102"/>
    </row>
    <row r="96" spans="15:33">
      <c r="O96" s="319"/>
      <c r="P96" s="101"/>
      <c r="Q96" s="103"/>
      <c r="R96" s="104"/>
      <c r="S96" s="104"/>
      <c r="T96" s="105"/>
      <c r="U96" s="105"/>
      <c r="V96" s="106"/>
      <c r="W96" s="105"/>
      <c r="X96" s="103"/>
      <c r="Y96" s="103"/>
      <c r="Z96" s="103"/>
      <c r="AA96" s="102"/>
      <c r="AB96" s="107"/>
      <c r="AC96" s="108"/>
      <c r="AD96" s="107"/>
      <c r="AE96" s="108"/>
      <c r="AF96" s="102"/>
      <c r="AG96" s="102"/>
    </row>
    <row r="97" spans="15:33">
      <c r="O97" s="319"/>
      <c r="P97" s="101"/>
      <c r="Q97" s="103"/>
      <c r="R97" s="104"/>
      <c r="S97" s="104"/>
      <c r="T97" s="105"/>
      <c r="U97" s="105"/>
      <c r="V97" s="106"/>
      <c r="W97" s="105"/>
      <c r="X97" s="103"/>
      <c r="Y97" s="103"/>
      <c r="Z97" s="103"/>
      <c r="AA97" s="102"/>
      <c r="AB97" s="107"/>
      <c r="AC97" s="108"/>
      <c r="AD97" s="107"/>
      <c r="AE97" s="108"/>
      <c r="AF97" s="102"/>
      <c r="AG97" s="102"/>
    </row>
    <row r="98" spans="15:33">
      <c r="O98" s="319"/>
      <c r="P98" s="101"/>
      <c r="Q98" s="103"/>
      <c r="R98" s="104"/>
      <c r="S98" s="104"/>
      <c r="T98" s="105"/>
      <c r="U98" s="105"/>
      <c r="V98" s="106"/>
      <c r="W98" s="105"/>
      <c r="X98" s="103"/>
      <c r="Y98" s="103"/>
      <c r="Z98" s="103"/>
      <c r="AA98" s="102"/>
      <c r="AB98" s="107"/>
      <c r="AC98" s="108"/>
      <c r="AD98" s="107"/>
      <c r="AE98" s="108"/>
      <c r="AF98" s="102"/>
      <c r="AG98" s="102"/>
    </row>
    <row r="99" spans="15:33">
      <c r="O99" s="319"/>
      <c r="P99" s="101"/>
      <c r="Q99" s="103"/>
      <c r="R99" s="104"/>
      <c r="S99" s="104"/>
      <c r="T99" s="105"/>
      <c r="U99" s="105"/>
      <c r="V99" s="106"/>
      <c r="W99" s="105"/>
      <c r="X99" s="103"/>
      <c r="Y99" s="103"/>
      <c r="Z99" s="103"/>
      <c r="AA99" s="102"/>
      <c r="AB99" s="107"/>
      <c r="AC99" s="108"/>
      <c r="AD99" s="107"/>
      <c r="AE99" s="108"/>
      <c r="AF99" s="102"/>
      <c r="AG99" s="102"/>
    </row>
    <row r="100" spans="15:33">
      <c r="O100" s="319"/>
      <c r="P100" s="101"/>
      <c r="Q100" s="103"/>
      <c r="R100" s="104"/>
      <c r="S100" s="104"/>
      <c r="T100" s="105"/>
      <c r="U100" s="105"/>
      <c r="V100" s="106"/>
      <c r="W100" s="105"/>
      <c r="X100" s="103"/>
      <c r="Y100" s="103"/>
      <c r="Z100" s="103"/>
      <c r="AA100" s="102"/>
      <c r="AB100" s="107"/>
      <c r="AC100" s="108"/>
      <c r="AD100" s="107"/>
      <c r="AE100" s="108"/>
      <c r="AF100" s="102"/>
      <c r="AG100" s="102"/>
    </row>
    <row r="101" spans="15:33">
      <c r="O101" s="319"/>
      <c r="P101" s="101"/>
      <c r="Q101" s="103"/>
      <c r="R101" s="104"/>
      <c r="S101" s="104"/>
      <c r="T101" s="105"/>
      <c r="U101" s="105"/>
      <c r="V101" s="106"/>
      <c r="W101" s="105"/>
      <c r="X101" s="103"/>
      <c r="Y101" s="103"/>
      <c r="Z101" s="103"/>
      <c r="AA101" s="102"/>
      <c r="AB101" s="107"/>
      <c r="AC101" s="108"/>
      <c r="AD101" s="107"/>
      <c r="AE101" s="108"/>
      <c r="AF101" s="102"/>
      <c r="AG101" s="102"/>
    </row>
    <row r="102" spans="15:33">
      <c r="O102" s="319"/>
      <c r="P102" s="101"/>
      <c r="Q102" s="103"/>
      <c r="R102" s="104"/>
      <c r="S102" s="104"/>
      <c r="T102" s="105"/>
      <c r="U102" s="105"/>
      <c r="V102" s="106"/>
      <c r="W102" s="105"/>
      <c r="X102" s="103"/>
      <c r="Y102" s="103"/>
      <c r="Z102" s="103"/>
      <c r="AA102" s="102"/>
      <c r="AB102" s="107"/>
      <c r="AC102" s="108"/>
      <c r="AD102" s="107"/>
      <c r="AE102" s="108"/>
      <c r="AF102" s="102"/>
      <c r="AG102" s="102"/>
    </row>
    <row r="103" spans="15:33">
      <c r="O103" s="319"/>
      <c r="P103" s="101"/>
      <c r="Q103" s="103"/>
      <c r="R103" s="104"/>
      <c r="S103" s="104"/>
      <c r="T103" s="105"/>
      <c r="U103" s="105"/>
      <c r="V103" s="106"/>
      <c r="W103" s="105"/>
      <c r="X103" s="103"/>
      <c r="Y103" s="103"/>
      <c r="Z103" s="103"/>
      <c r="AA103" s="102"/>
      <c r="AB103" s="107"/>
      <c r="AC103" s="108"/>
      <c r="AD103" s="107"/>
      <c r="AE103" s="108"/>
      <c r="AF103" s="102"/>
      <c r="AG103" s="102"/>
    </row>
    <row r="104" spans="15:33">
      <c r="O104" s="319"/>
      <c r="P104" s="101"/>
      <c r="Q104" s="103"/>
      <c r="R104" s="104"/>
      <c r="S104" s="104"/>
      <c r="T104" s="105"/>
      <c r="U104" s="105"/>
      <c r="V104" s="106"/>
      <c r="W104" s="105"/>
      <c r="X104" s="103"/>
      <c r="Y104" s="103"/>
      <c r="Z104" s="103"/>
      <c r="AA104" s="102"/>
      <c r="AB104" s="107"/>
      <c r="AC104" s="108"/>
      <c r="AD104" s="107"/>
      <c r="AE104" s="108"/>
      <c r="AF104" s="102"/>
      <c r="AG104" s="102"/>
    </row>
    <row r="105" spans="15:33">
      <c r="O105" s="319"/>
      <c r="P105" s="101"/>
      <c r="Q105" s="103"/>
      <c r="R105" s="104"/>
      <c r="S105" s="104"/>
      <c r="T105" s="105"/>
      <c r="U105" s="105"/>
      <c r="V105" s="106"/>
      <c r="W105" s="105"/>
      <c r="X105" s="103"/>
      <c r="Y105" s="103"/>
      <c r="Z105" s="103"/>
      <c r="AA105" s="102"/>
      <c r="AB105" s="107"/>
      <c r="AC105" s="108"/>
      <c r="AD105" s="107"/>
      <c r="AE105" s="108"/>
      <c r="AF105" s="102"/>
      <c r="AG105" s="102"/>
    </row>
    <row r="106" spans="15:33">
      <c r="O106" s="319"/>
      <c r="P106" s="101"/>
      <c r="Q106" s="103"/>
      <c r="R106" s="104"/>
      <c r="S106" s="104"/>
      <c r="T106" s="105"/>
      <c r="U106" s="105"/>
      <c r="V106" s="106"/>
      <c r="W106" s="105"/>
      <c r="X106" s="103"/>
      <c r="Y106" s="103"/>
      <c r="Z106" s="103"/>
      <c r="AA106" s="102"/>
      <c r="AB106" s="107"/>
      <c r="AC106" s="108"/>
      <c r="AD106" s="107"/>
      <c r="AE106" s="108"/>
      <c r="AF106" s="102"/>
      <c r="AG106" s="102"/>
    </row>
    <row r="107" spans="15:33">
      <c r="O107" s="319"/>
      <c r="P107" s="101"/>
      <c r="Q107" s="103"/>
      <c r="R107" s="104"/>
      <c r="S107" s="104"/>
      <c r="T107" s="105"/>
      <c r="U107" s="105"/>
      <c r="V107" s="106"/>
      <c r="W107" s="105"/>
      <c r="X107" s="103"/>
      <c r="Y107" s="103"/>
      <c r="Z107" s="103"/>
      <c r="AA107" s="102"/>
      <c r="AB107" s="107"/>
      <c r="AC107" s="108"/>
      <c r="AD107" s="107"/>
      <c r="AE107" s="108"/>
      <c r="AF107" s="102"/>
      <c r="AG107" s="102"/>
    </row>
    <row r="108" spans="15:33">
      <c r="O108" s="319"/>
      <c r="P108" s="101"/>
      <c r="Q108" s="103"/>
      <c r="R108" s="104"/>
      <c r="S108" s="104"/>
      <c r="T108" s="105"/>
      <c r="U108" s="105"/>
      <c r="V108" s="106"/>
      <c r="W108" s="105"/>
      <c r="X108" s="103"/>
      <c r="Y108" s="103"/>
      <c r="Z108" s="103"/>
      <c r="AA108" s="102"/>
      <c r="AB108" s="107"/>
      <c r="AC108" s="108"/>
      <c r="AD108" s="107"/>
      <c r="AE108" s="108"/>
      <c r="AF108" s="102"/>
      <c r="AG108" s="102"/>
    </row>
    <row r="109" spans="15:33">
      <c r="O109" s="319"/>
      <c r="P109" s="101"/>
      <c r="Q109" s="103"/>
      <c r="R109" s="104"/>
      <c r="S109" s="104"/>
      <c r="T109" s="105"/>
      <c r="U109" s="105"/>
      <c r="V109" s="106"/>
      <c r="W109" s="105"/>
      <c r="X109" s="103"/>
      <c r="Y109" s="103"/>
      <c r="Z109" s="103"/>
      <c r="AA109" s="102"/>
      <c r="AB109" s="107"/>
      <c r="AC109" s="108"/>
      <c r="AD109" s="107"/>
      <c r="AE109" s="108"/>
      <c r="AF109" s="102"/>
      <c r="AG109" s="102"/>
    </row>
    <row r="110" spans="15:33">
      <c r="O110" s="319"/>
      <c r="P110" s="101"/>
      <c r="Q110" s="103"/>
      <c r="R110" s="104"/>
      <c r="S110" s="104"/>
      <c r="T110" s="105"/>
      <c r="U110" s="105"/>
      <c r="V110" s="106"/>
      <c r="W110" s="105"/>
      <c r="X110" s="103"/>
      <c r="Y110" s="103"/>
      <c r="Z110" s="103"/>
      <c r="AA110" s="102"/>
      <c r="AB110" s="107"/>
      <c r="AC110" s="108"/>
      <c r="AD110" s="107"/>
      <c r="AE110" s="108"/>
      <c r="AF110" s="102"/>
      <c r="AG110" s="102"/>
    </row>
    <row r="111" spans="15:33">
      <c r="O111" s="319"/>
      <c r="P111" s="101"/>
      <c r="Q111" s="103"/>
      <c r="R111" s="104"/>
      <c r="S111" s="104"/>
      <c r="T111" s="105"/>
      <c r="U111" s="105"/>
      <c r="V111" s="106"/>
      <c r="W111" s="105"/>
      <c r="X111" s="103"/>
      <c r="Y111" s="103"/>
      <c r="Z111" s="103"/>
      <c r="AA111" s="102"/>
      <c r="AB111" s="107"/>
      <c r="AC111" s="108"/>
      <c r="AD111" s="107"/>
      <c r="AE111" s="108"/>
      <c r="AF111" s="102"/>
      <c r="AG111" s="102"/>
    </row>
    <row r="112" spans="15:33">
      <c r="O112" s="319"/>
      <c r="P112" s="101"/>
      <c r="Q112" s="103"/>
      <c r="R112" s="104"/>
      <c r="S112" s="104"/>
      <c r="T112" s="105"/>
      <c r="U112" s="105"/>
      <c r="V112" s="106"/>
      <c r="W112" s="105"/>
      <c r="X112" s="103"/>
      <c r="Y112" s="103"/>
      <c r="Z112" s="103"/>
      <c r="AA112" s="102"/>
      <c r="AB112" s="107"/>
      <c r="AC112" s="108"/>
      <c r="AD112" s="107"/>
      <c r="AE112" s="108"/>
      <c r="AF112" s="102"/>
      <c r="AG112" s="102"/>
    </row>
    <row r="113" spans="15:33">
      <c r="O113" s="319"/>
      <c r="P113" s="101"/>
      <c r="Q113" s="103"/>
      <c r="R113" s="104"/>
      <c r="S113" s="104"/>
      <c r="T113" s="105"/>
      <c r="U113" s="105"/>
      <c r="V113" s="106"/>
      <c r="W113" s="105"/>
      <c r="X113" s="103"/>
      <c r="Y113" s="103"/>
      <c r="Z113" s="103"/>
      <c r="AA113" s="102"/>
      <c r="AB113" s="107"/>
      <c r="AC113" s="108"/>
      <c r="AD113" s="107"/>
      <c r="AE113" s="108"/>
      <c r="AF113" s="102"/>
      <c r="AG113" s="102"/>
    </row>
    <row r="114" spans="15:33">
      <c r="O114" s="319"/>
      <c r="P114" s="101"/>
      <c r="Q114" s="103"/>
      <c r="R114" s="104"/>
      <c r="S114" s="104"/>
      <c r="T114" s="105"/>
      <c r="U114" s="105"/>
      <c r="V114" s="106"/>
      <c r="W114" s="105"/>
      <c r="X114" s="103"/>
      <c r="Y114" s="103"/>
      <c r="Z114" s="103"/>
      <c r="AA114" s="102"/>
      <c r="AB114" s="107"/>
      <c r="AC114" s="108"/>
      <c r="AD114" s="107"/>
      <c r="AE114" s="108"/>
      <c r="AF114" s="102"/>
      <c r="AG114" s="102"/>
    </row>
    <row r="115" spans="15:33">
      <c r="O115" s="319"/>
      <c r="P115" s="101"/>
      <c r="Q115" s="103"/>
      <c r="R115" s="104"/>
      <c r="S115" s="104"/>
      <c r="T115" s="105"/>
      <c r="U115" s="105"/>
      <c r="V115" s="106"/>
      <c r="W115" s="105"/>
      <c r="X115" s="103"/>
      <c r="Y115" s="103"/>
      <c r="Z115" s="103"/>
      <c r="AA115" s="102"/>
      <c r="AB115" s="107"/>
      <c r="AC115" s="108"/>
      <c r="AD115" s="107"/>
      <c r="AE115" s="108"/>
      <c r="AF115" s="102"/>
      <c r="AG115" s="102"/>
    </row>
    <row r="116" spans="15:33">
      <c r="O116" s="319"/>
      <c r="P116" s="101"/>
      <c r="Q116" s="103"/>
      <c r="R116" s="104"/>
      <c r="S116" s="104"/>
      <c r="T116" s="105"/>
      <c r="U116" s="105"/>
      <c r="V116" s="106"/>
      <c r="W116" s="105"/>
      <c r="X116" s="103"/>
      <c r="Y116" s="103"/>
      <c r="Z116" s="103"/>
      <c r="AA116" s="102"/>
      <c r="AB116" s="107"/>
      <c r="AC116" s="108"/>
      <c r="AD116" s="107"/>
      <c r="AE116" s="108"/>
      <c r="AF116" s="102"/>
      <c r="AG116" s="102"/>
    </row>
    <row r="117" spans="15:33">
      <c r="O117" s="319"/>
      <c r="P117" s="101"/>
      <c r="Q117" s="103"/>
      <c r="R117" s="104"/>
      <c r="S117" s="104"/>
      <c r="T117" s="105"/>
      <c r="U117" s="105"/>
      <c r="V117" s="106"/>
      <c r="W117" s="105"/>
      <c r="X117" s="103"/>
      <c r="Y117" s="103"/>
      <c r="Z117" s="103"/>
      <c r="AA117" s="102"/>
      <c r="AB117" s="107"/>
      <c r="AC117" s="108"/>
      <c r="AD117" s="107"/>
      <c r="AE117" s="108"/>
      <c r="AF117" s="102"/>
      <c r="AG117" s="102"/>
    </row>
    <row r="118" spans="15:33">
      <c r="O118" s="319"/>
      <c r="P118" s="101"/>
      <c r="Q118" s="103"/>
      <c r="R118" s="104"/>
      <c r="S118" s="104"/>
      <c r="T118" s="105"/>
      <c r="U118" s="105"/>
      <c r="V118" s="106"/>
      <c r="W118" s="105"/>
      <c r="X118" s="103"/>
      <c r="Y118" s="103"/>
      <c r="Z118" s="103"/>
      <c r="AA118" s="102"/>
      <c r="AB118" s="107"/>
      <c r="AC118" s="108"/>
      <c r="AD118" s="107"/>
      <c r="AE118" s="108"/>
      <c r="AF118" s="102"/>
      <c r="AG118" s="102"/>
    </row>
    <row r="119" spans="15:33">
      <c r="O119" s="319"/>
      <c r="P119" s="101"/>
      <c r="Q119" s="103"/>
      <c r="R119" s="104"/>
      <c r="S119" s="104"/>
      <c r="T119" s="105"/>
      <c r="U119" s="105"/>
      <c r="V119" s="106"/>
      <c r="W119" s="105"/>
      <c r="X119" s="103"/>
      <c r="Y119" s="103"/>
      <c r="Z119" s="103"/>
      <c r="AA119" s="102"/>
      <c r="AB119" s="107"/>
      <c r="AC119" s="108"/>
      <c r="AD119" s="107"/>
      <c r="AE119" s="108"/>
      <c r="AF119" s="102"/>
      <c r="AG119" s="102"/>
    </row>
    <row r="120" spans="15:33">
      <c r="O120" s="319"/>
      <c r="P120" s="101"/>
      <c r="Q120" s="103"/>
      <c r="R120" s="104"/>
      <c r="S120" s="104"/>
      <c r="T120" s="105"/>
      <c r="U120" s="105"/>
      <c r="V120" s="106"/>
      <c r="W120" s="105"/>
      <c r="X120" s="103"/>
      <c r="Y120" s="103"/>
      <c r="Z120" s="103"/>
      <c r="AA120" s="102"/>
      <c r="AB120" s="107"/>
      <c r="AC120" s="108"/>
      <c r="AD120" s="107"/>
      <c r="AE120" s="108"/>
      <c r="AF120" s="102"/>
      <c r="AG120" s="102"/>
    </row>
    <row r="121" spans="15:33">
      <c r="O121" s="319"/>
      <c r="P121" s="101"/>
      <c r="Q121" s="103"/>
      <c r="R121" s="104"/>
      <c r="S121" s="104"/>
      <c r="T121" s="105"/>
      <c r="U121" s="105"/>
      <c r="V121" s="106"/>
      <c r="W121" s="105"/>
      <c r="X121" s="103"/>
      <c r="Y121" s="103"/>
      <c r="Z121" s="103"/>
      <c r="AA121" s="102"/>
      <c r="AB121" s="107"/>
      <c r="AC121" s="108"/>
      <c r="AD121" s="107"/>
      <c r="AE121" s="108"/>
      <c r="AF121" s="102"/>
      <c r="AG121" s="102"/>
    </row>
    <row r="122" spans="15:33">
      <c r="O122" s="319"/>
      <c r="P122" s="101"/>
      <c r="Q122" s="103"/>
      <c r="R122" s="104"/>
      <c r="S122" s="104"/>
      <c r="T122" s="105"/>
      <c r="U122" s="105"/>
      <c r="V122" s="106"/>
      <c r="W122" s="105"/>
      <c r="X122" s="103"/>
      <c r="Y122" s="103"/>
      <c r="Z122" s="103"/>
      <c r="AA122" s="102"/>
      <c r="AB122" s="107"/>
      <c r="AC122" s="108"/>
      <c r="AD122" s="107"/>
      <c r="AE122" s="108"/>
      <c r="AF122" s="102"/>
      <c r="AG122" s="102"/>
    </row>
    <row r="123" spans="15:33">
      <c r="O123" s="319"/>
      <c r="P123" s="101"/>
      <c r="Q123" s="103"/>
      <c r="R123" s="104"/>
      <c r="S123" s="104"/>
      <c r="T123" s="105"/>
      <c r="U123" s="105"/>
      <c r="V123" s="106"/>
      <c r="W123" s="105"/>
      <c r="X123" s="103"/>
      <c r="Y123" s="103"/>
      <c r="Z123" s="103"/>
      <c r="AA123" s="102"/>
      <c r="AB123" s="107"/>
      <c r="AC123" s="108"/>
      <c r="AD123" s="107"/>
      <c r="AE123" s="108"/>
      <c r="AF123" s="102"/>
      <c r="AG123" s="102"/>
    </row>
    <row r="124" spans="15:33">
      <c r="O124" s="319"/>
      <c r="P124" s="101"/>
      <c r="Q124" s="103"/>
      <c r="R124" s="104"/>
      <c r="S124" s="104"/>
      <c r="T124" s="105"/>
      <c r="U124" s="105"/>
      <c r="V124" s="106"/>
      <c r="W124" s="105"/>
      <c r="X124" s="103"/>
      <c r="Y124" s="103"/>
      <c r="Z124" s="103"/>
      <c r="AA124" s="102"/>
      <c r="AB124" s="107"/>
      <c r="AC124" s="108"/>
      <c r="AD124" s="107"/>
      <c r="AE124" s="108"/>
      <c r="AF124" s="102"/>
      <c r="AG124" s="102"/>
    </row>
    <row r="125" spans="15:33">
      <c r="O125" s="319"/>
      <c r="P125" s="101"/>
      <c r="Q125" s="103"/>
      <c r="R125" s="104"/>
      <c r="S125" s="104"/>
      <c r="T125" s="105"/>
      <c r="U125" s="105"/>
      <c r="V125" s="106"/>
      <c r="W125" s="105"/>
      <c r="X125" s="103"/>
      <c r="Y125" s="103"/>
      <c r="Z125" s="103"/>
      <c r="AA125" s="102"/>
      <c r="AB125" s="107"/>
      <c r="AC125" s="108"/>
      <c r="AD125" s="107"/>
      <c r="AE125" s="108"/>
      <c r="AF125" s="102"/>
      <c r="AG125" s="102"/>
    </row>
    <row r="126" spans="15:33">
      <c r="O126" s="319"/>
      <c r="P126" s="101"/>
      <c r="Q126" s="103"/>
      <c r="R126" s="104"/>
      <c r="S126" s="104"/>
      <c r="T126" s="105"/>
      <c r="U126" s="105"/>
      <c r="V126" s="106"/>
      <c r="W126" s="105"/>
      <c r="X126" s="103"/>
      <c r="Y126" s="103"/>
      <c r="Z126" s="103"/>
      <c r="AA126" s="102"/>
      <c r="AB126" s="107"/>
      <c r="AC126" s="108"/>
      <c r="AD126" s="107"/>
      <c r="AE126" s="108"/>
      <c r="AF126" s="102"/>
      <c r="AG126" s="102"/>
    </row>
    <row r="127" spans="15:33">
      <c r="O127" s="319"/>
      <c r="P127" s="101"/>
      <c r="Q127" s="103"/>
      <c r="R127" s="104"/>
      <c r="S127" s="104"/>
      <c r="T127" s="105"/>
      <c r="U127" s="105"/>
      <c r="V127" s="106"/>
      <c r="W127" s="105"/>
      <c r="X127" s="103"/>
      <c r="Y127" s="103"/>
      <c r="Z127" s="103"/>
      <c r="AA127" s="102"/>
      <c r="AB127" s="107"/>
      <c r="AC127" s="108"/>
      <c r="AD127" s="107"/>
      <c r="AE127" s="108"/>
      <c r="AF127" s="102"/>
      <c r="AG127" s="102"/>
    </row>
    <row r="128" spans="15:33">
      <c r="O128" s="319"/>
      <c r="P128" s="101"/>
      <c r="Q128" s="103"/>
      <c r="R128" s="104"/>
      <c r="S128" s="104"/>
      <c r="T128" s="105"/>
      <c r="U128" s="105"/>
      <c r="V128" s="106"/>
      <c r="W128" s="105"/>
      <c r="X128" s="103"/>
      <c r="Y128" s="103"/>
      <c r="Z128" s="103"/>
      <c r="AA128" s="102"/>
      <c r="AB128" s="107"/>
      <c r="AC128" s="108"/>
      <c r="AD128" s="107"/>
      <c r="AE128" s="108"/>
      <c r="AF128" s="102"/>
      <c r="AG128" s="102"/>
    </row>
    <row r="129" spans="1:87" ht="24" customHeight="1">
      <c r="A129" s="99"/>
      <c r="B129" s="100"/>
      <c r="C129" s="64"/>
      <c r="E129" s="101"/>
      <c r="F129" s="101"/>
      <c r="G129" s="101"/>
      <c r="H129" s="101"/>
      <c r="I129" s="101"/>
      <c r="J129" s="101"/>
      <c r="K129" s="101"/>
      <c r="L129" s="101"/>
      <c r="M129" s="101"/>
      <c r="N129" s="176"/>
      <c r="O129" s="319"/>
      <c r="P129" s="101"/>
      <c r="Q129" s="103"/>
      <c r="R129" s="104"/>
      <c r="S129" s="104"/>
      <c r="T129" s="105"/>
      <c r="U129" s="105"/>
      <c r="V129" s="106"/>
      <c r="W129" s="105"/>
      <c r="X129" s="103"/>
      <c r="Y129" s="103"/>
      <c r="Z129" s="103"/>
      <c r="AA129" s="102"/>
      <c r="AB129" s="107"/>
      <c r="AC129" s="108"/>
      <c r="AD129" s="107"/>
      <c r="AE129" s="108"/>
      <c r="AF129" s="102"/>
      <c r="AG129" s="102"/>
      <c r="AI129" s="88"/>
      <c r="AJ129" s="119"/>
      <c r="AK129" s="110"/>
      <c r="AL129" s="111"/>
      <c r="AM129" s="112"/>
      <c r="AN129" s="113"/>
      <c r="AO129" s="113"/>
      <c r="AP129" s="89"/>
      <c r="AQ129" s="114"/>
      <c r="AR129" s="115"/>
      <c r="AS129" s="115"/>
      <c r="AT129" s="116"/>
      <c r="AU129" s="116"/>
      <c r="AV129" s="116"/>
      <c r="AW129" s="117"/>
      <c r="AX129" s="116"/>
      <c r="AY129" s="116"/>
      <c r="AZ129" s="118"/>
      <c r="BA129" s="118"/>
      <c r="BB129" s="119"/>
      <c r="BC129" s="116"/>
      <c r="BD129" s="120"/>
      <c r="BE129" s="121"/>
      <c r="BF129" s="88"/>
      <c r="BG129" s="115"/>
      <c r="BH129" s="115"/>
      <c r="BI129" s="109"/>
      <c r="BJ129" s="115"/>
      <c r="BK129" s="115"/>
      <c r="BL129" s="88"/>
      <c r="BM129" s="88"/>
      <c r="BN129" s="116"/>
      <c r="BO129" s="88"/>
      <c r="BP129" s="115"/>
      <c r="BQ129" s="116"/>
      <c r="BR129" s="116"/>
      <c r="BS129" s="67"/>
      <c r="BT129" s="88"/>
      <c r="BU129" s="89"/>
      <c r="BV129" s="88"/>
      <c r="BW129" s="116"/>
      <c r="BX129" s="116"/>
      <c r="BY129" s="89"/>
      <c r="BZ129" s="113"/>
      <c r="CA129" s="116"/>
      <c r="CB129" s="88"/>
      <c r="CC129" s="89"/>
      <c r="CD129" s="114"/>
      <c r="CI129" s="103"/>
    </row>
    <row r="130" spans="1:87" ht="24" customHeight="1">
      <c r="A130" s="99"/>
      <c r="B130" s="100"/>
      <c r="C130" s="64"/>
      <c r="E130" s="101"/>
      <c r="F130" s="101"/>
      <c r="G130" s="101"/>
      <c r="H130" s="101"/>
      <c r="I130" s="101"/>
      <c r="J130" s="101"/>
      <c r="K130" s="101"/>
      <c r="L130" s="101"/>
      <c r="M130" s="101"/>
      <c r="N130" s="176"/>
      <c r="O130" s="319"/>
      <c r="P130" s="101"/>
      <c r="Q130" s="103"/>
      <c r="R130" s="104"/>
      <c r="S130" s="104"/>
      <c r="T130" s="105"/>
      <c r="U130" s="105"/>
      <c r="V130" s="106"/>
      <c r="W130" s="105"/>
      <c r="X130" s="103"/>
      <c r="Y130" s="103"/>
      <c r="Z130" s="103"/>
      <c r="AA130" s="102"/>
      <c r="AB130" s="107"/>
      <c r="AC130" s="108"/>
      <c r="AD130" s="107"/>
      <c r="AE130" s="108"/>
      <c r="AF130" s="102"/>
      <c r="AG130" s="102"/>
      <c r="AI130" s="88"/>
      <c r="AJ130" s="119"/>
      <c r="AK130" s="110"/>
      <c r="AL130" s="111"/>
      <c r="AM130" s="112"/>
      <c r="AN130" s="113"/>
      <c r="AO130" s="113"/>
      <c r="AP130" s="89"/>
      <c r="AQ130" s="114"/>
      <c r="AR130" s="115"/>
      <c r="AS130" s="115"/>
      <c r="AT130" s="116"/>
      <c r="AU130" s="116"/>
      <c r="AV130" s="116"/>
      <c r="AW130" s="117"/>
      <c r="AX130" s="116"/>
      <c r="AY130" s="116"/>
      <c r="AZ130" s="118"/>
      <c r="BA130" s="118"/>
      <c r="BB130" s="119"/>
      <c r="BC130" s="116"/>
      <c r="BD130" s="120"/>
      <c r="BE130" s="121"/>
      <c r="BF130" s="88"/>
      <c r="BG130" s="115"/>
      <c r="BH130" s="115"/>
      <c r="BI130" s="109"/>
      <c r="BJ130" s="115"/>
      <c r="BK130" s="115"/>
      <c r="BL130" s="88"/>
      <c r="BM130" s="88"/>
      <c r="BN130" s="116"/>
      <c r="BO130" s="88"/>
      <c r="BP130" s="115"/>
      <c r="BQ130" s="116"/>
      <c r="BR130" s="116"/>
      <c r="BS130" s="67"/>
      <c r="BT130" s="88"/>
      <c r="BU130" s="89"/>
      <c r="BV130" s="88"/>
      <c r="BW130" s="116"/>
      <c r="BX130" s="116"/>
      <c r="BY130" s="89"/>
      <c r="BZ130" s="113"/>
      <c r="CA130" s="116"/>
      <c r="CB130" s="88"/>
      <c r="CC130" s="89"/>
      <c r="CD130" s="114"/>
      <c r="CI130" s="103"/>
    </row>
    <row r="131" spans="1:87" ht="24" customHeight="1">
      <c r="A131" s="99"/>
      <c r="B131" s="100"/>
      <c r="C131" s="64"/>
      <c r="E131" s="101"/>
      <c r="F131" s="101"/>
      <c r="G131" s="101"/>
      <c r="H131" s="101"/>
      <c r="I131" s="101"/>
      <c r="J131" s="101"/>
      <c r="K131" s="101"/>
      <c r="L131" s="101"/>
      <c r="M131" s="101"/>
      <c r="N131" s="176"/>
      <c r="O131" s="319"/>
      <c r="P131" s="101"/>
      <c r="Q131" s="103"/>
      <c r="R131" s="104"/>
      <c r="S131" s="104"/>
      <c r="T131" s="105"/>
      <c r="U131" s="105"/>
      <c r="V131" s="106"/>
      <c r="W131" s="105"/>
      <c r="X131" s="103"/>
      <c r="Y131" s="103"/>
      <c r="Z131" s="103"/>
      <c r="AA131" s="102"/>
      <c r="AB131" s="107"/>
      <c r="AC131" s="108"/>
      <c r="AD131" s="107"/>
      <c r="AE131" s="108"/>
      <c r="AF131" s="102"/>
      <c r="AG131" s="102"/>
      <c r="AI131" s="88"/>
      <c r="AJ131" s="119"/>
      <c r="AK131" s="110"/>
      <c r="AL131" s="111"/>
      <c r="AM131" s="112"/>
      <c r="AN131" s="113"/>
      <c r="AO131" s="113"/>
      <c r="AP131" s="89"/>
      <c r="AQ131" s="114"/>
      <c r="AR131" s="115"/>
      <c r="AS131" s="115"/>
      <c r="AT131" s="116"/>
      <c r="AU131" s="116"/>
      <c r="AV131" s="116"/>
      <c r="AW131" s="117"/>
      <c r="AX131" s="116"/>
      <c r="AY131" s="116"/>
      <c r="AZ131" s="118"/>
      <c r="BA131" s="118"/>
      <c r="BB131" s="119"/>
      <c r="BC131" s="116"/>
      <c r="BD131" s="120"/>
      <c r="BE131" s="121"/>
      <c r="BF131" s="88"/>
      <c r="BG131" s="115"/>
      <c r="BH131" s="115"/>
      <c r="BI131" s="109"/>
      <c r="BJ131" s="115"/>
      <c r="BK131" s="115"/>
      <c r="BL131" s="88"/>
      <c r="BM131" s="88"/>
      <c r="BN131" s="116"/>
      <c r="BO131" s="88"/>
      <c r="BP131" s="115"/>
      <c r="BQ131" s="116"/>
      <c r="BR131" s="116"/>
      <c r="BS131" s="67"/>
      <c r="BT131" s="88"/>
      <c r="BU131" s="89"/>
      <c r="BV131" s="88"/>
      <c r="BW131" s="116"/>
      <c r="BX131" s="116"/>
      <c r="BY131" s="89"/>
      <c r="BZ131" s="113"/>
      <c r="CA131" s="116"/>
      <c r="CB131" s="88"/>
      <c r="CC131" s="89"/>
      <c r="CD131" s="114"/>
      <c r="CI131" s="103"/>
    </row>
    <row r="132" spans="1:87" ht="24" customHeight="1">
      <c r="A132" s="99"/>
      <c r="B132" s="100"/>
      <c r="C132" s="64"/>
      <c r="E132" s="101"/>
      <c r="F132" s="101"/>
      <c r="G132" s="101"/>
      <c r="H132" s="101"/>
      <c r="I132" s="101"/>
      <c r="J132" s="101"/>
      <c r="K132" s="101"/>
      <c r="L132" s="101"/>
      <c r="M132" s="101"/>
      <c r="N132" s="176"/>
      <c r="O132" s="319"/>
      <c r="P132" s="101"/>
      <c r="Q132" s="103"/>
      <c r="R132" s="104"/>
      <c r="S132" s="104"/>
      <c r="T132" s="105"/>
      <c r="U132" s="105"/>
      <c r="V132" s="106"/>
      <c r="W132" s="105"/>
      <c r="X132" s="103"/>
      <c r="Y132" s="103"/>
      <c r="Z132" s="103"/>
      <c r="AA132" s="102"/>
      <c r="AB132" s="107"/>
      <c r="AC132" s="108"/>
      <c r="AD132" s="107"/>
      <c r="AE132" s="108"/>
      <c r="AF132" s="102"/>
      <c r="AG132" s="102"/>
      <c r="AI132" s="88"/>
      <c r="AJ132" s="119"/>
      <c r="AK132" s="110"/>
      <c r="AL132" s="111"/>
      <c r="AM132" s="112"/>
      <c r="AN132" s="113"/>
      <c r="AO132" s="113"/>
      <c r="AP132" s="89"/>
      <c r="AQ132" s="114"/>
      <c r="AR132" s="115"/>
      <c r="AS132" s="115"/>
      <c r="AT132" s="116"/>
      <c r="AU132" s="116"/>
      <c r="AV132" s="116"/>
      <c r="AW132" s="117"/>
      <c r="AX132" s="116"/>
      <c r="AY132" s="116"/>
      <c r="AZ132" s="118"/>
      <c r="BA132" s="118"/>
      <c r="BB132" s="119"/>
      <c r="BC132" s="116"/>
      <c r="BD132" s="120"/>
      <c r="BE132" s="121"/>
      <c r="BF132" s="88"/>
      <c r="BG132" s="115"/>
      <c r="BH132" s="115"/>
      <c r="BI132" s="109"/>
      <c r="BJ132" s="115"/>
      <c r="BK132" s="115"/>
      <c r="BL132" s="88"/>
      <c r="BM132" s="88"/>
      <c r="BN132" s="116"/>
      <c r="BO132" s="88"/>
      <c r="BP132" s="115"/>
      <c r="BQ132" s="116"/>
      <c r="BR132" s="116"/>
      <c r="BS132" s="67"/>
      <c r="BT132" s="88"/>
      <c r="BU132" s="89"/>
      <c r="BV132" s="88"/>
      <c r="BW132" s="116"/>
      <c r="BX132" s="116"/>
      <c r="BY132" s="89"/>
      <c r="BZ132" s="113"/>
      <c r="CA132" s="116"/>
      <c r="CB132" s="88"/>
      <c r="CC132" s="89"/>
      <c r="CD132" s="114"/>
      <c r="CI132" s="103"/>
    </row>
    <row r="133" spans="1:87">
      <c r="O133" s="319"/>
      <c r="P133" s="101"/>
      <c r="Q133" s="103"/>
      <c r="R133" s="104"/>
      <c r="S133" s="104"/>
      <c r="T133" s="105"/>
      <c r="U133" s="105"/>
      <c r="V133" s="106"/>
      <c r="W133" s="105"/>
      <c r="X133" s="103"/>
      <c r="Y133" s="103"/>
      <c r="Z133" s="103"/>
      <c r="AA133" s="102"/>
      <c r="AB133" s="107"/>
      <c r="AC133" s="108"/>
      <c r="AD133" s="107"/>
      <c r="AE133" s="108"/>
      <c r="AF133" s="102"/>
      <c r="AG133" s="102"/>
    </row>
    <row r="134" spans="1:87">
      <c r="O134" s="319"/>
      <c r="P134" s="101"/>
      <c r="Q134" s="103"/>
      <c r="R134" s="104"/>
      <c r="S134" s="104"/>
      <c r="T134" s="105"/>
      <c r="U134" s="105"/>
      <c r="V134" s="106"/>
      <c r="W134" s="105"/>
      <c r="X134" s="103"/>
      <c r="Y134" s="103"/>
      <c r="Z134" s="103"/>
      <c r="AA134" s="102"/>
      <c r="AB134" s="107"/>
      <c r="AC134" s="108"/>
      <c r="AD134" s="107"/>
      <c r="AE134" s="108"/>
      <c r="AF134" s="102"/>
      <c r="AG134" s="102"/>
    </row>
    <row r="135" spans="1:87">
      <c r="O135" s="319"/>
      <c r="P135" s="101"/>
      <c r="Q135" s="103"/>
      <c r="R135" s="104"/>
      <c r="S135" s="104"/>
      <c r="T135" s="105"/>
      <c r="U135" s="105"/>
      <c r="V135" s="106"/>
      <c r="W135" s="105"/>
      <c r="X135" s="103"/>
      <c r="Y135" s="103"/>
      <c r="Z135" s="103"/>
      <c r="AA135" s="102"/>
      <c r="AB135" s="107"/>
      <c r="AC135" s="108"/>
      <c r="AD135" s="107"/>
      <c r="AE135" s="108"/>
      <c r="AF135" s="102"/>
      <c r="AG135" s="102"/>
    </row>
    <row r="136" spans="1:87">
      <c r="O136" s="319"/>
      <c r="P136" s="101"/>
      <c r="Q136" s="103"/>
      <c r="R136" s="104"/>
      <c r="S136" s="104"/>
      <c r="T136" s="105"/>
      <c r="U136" s="105"/>
      <c r="V136" s="106"/>
      <c r="W136" s="105"/>
      <c r="X136" s="103"/>
      <c r="Y136" s="103"/>
      <c r="Z136" s="103"/>
      <c r="AA136" s="102"/>
      <c r="AB136" s="107"/>
      <c r="AC136" s="108"/>
      <c r="AD136" s="107"/>
      <c r="AE136" s="108"/>
      <c r="AF136" s="102"/>
      <c r="AG136" s="102"/>
    </row>
    <row r="137" spans="1:87">
      <c r="O137" s="319"/>
      <c r="P137" s="101"/>
      <c r="Q137" s="103"/>
      <c r="R137" s="104"/>
      <c r="S137" s="104"/>
      <c r="T137" s="105"/>
      <c r="U137" s="105"/>
      <c r="V137" s="106"/>
      <c r="W137" s="105"/>
      <c r="X137" s="103"/>
      <c r="Y137" s="103"/>
      <c r="Z137" s="103"/>
      <c r="AA137" s="102"/>
      <c r="AB137" s="107"/>
      <c r="AC137" s="108"/>
      <c r="AD137" s="107"/>
      <c r="AE137" s="108"/>
      <c r="AF137" s="102"/>
      <c r="AG137" s="102"/>
    </row>
    <row r="138" spans="1:87">
      <c r="O138" s="319"/>
      <c r="P138" s="101"/>
      <c r="Q138" s="103"/>
      <c r="R138" s="104"/>
      <c r="S138" s="104"/>
      <c r="T138" s="105"/>
      <c r="U138" s="105"/>
      <c r="V138" s="106"/>
      <c r="W138" s="105"/>
      <c r="X138" s="103"/>
      <c r="Y138" s="103"/>
      <c r="Z138" s="103"/>
      <c r="AA138" s="102"/>
      <c r="AB138" s="107"/>
      <c r="AC138" s="108"/>
      <c r="AD138" s="107"/>
      <c r="AE138" s="108"/>
      <c r="AF138" s="102"/>
      <c r="AG138" s="102"/>
    </row>
    <row r="139" spans="1:87">
      <c r="O139" s="319"/>
      <c r="P139" s="101"/>
      <c r="Q139" s="103"/>
      <c r="R139" s="104"/>
      <c r="S139" s="104"/>
      <c r="T139" s="105"/>
      <c r="U139" s="105"/>
      <c r="V139" s="106"/>
      <c r="W139" s="105"/>
      <c r="X139" s="103"/>
      <c r="Y139" s="103"/>
      <c r="Z139" s="103"/>
      <c r="AA139" s="102"/>
      <c r="AB139" s="107"/>
      <c r="AC139" s="108"/>
      <c r="AD139" s="107"/>
      <c r="AE139" s="108"/>
      <c r="AF139" s="102"/>
      <c r="AG139" s="102"/>
    </row>
    <row r="140" spans="1:87">
      <c r="O140" s="319"/>
      <c r="P140" s="101"/>
      <c r="Q140" s="103"/>
      <c r="R140" s="104"/>
      <c r="S140" s="104"/>
      <c r="T140" s="105"/>
      <c r="U140" s="105"/>
      <c r="V140" s="106"/>
      <c r="W140" s="105"/>
      <c r="X140" s="103"/>
      <c r="Y140" s="103"/>
      <c r="Z140" s="103"/>
      <c r="AA140" s="102"/>
      <c r="AB140" s="107"/>
      <c r="AC140" s="108"/>
      <c r="AD140" s="107"/>
      <c r="AE140" s="108"/>
      <c r="AF140" s="102"/>
      <c r="AG140" s="102"/>
    </row>
    <row r="141" spans="1:87">
      <c r="O141" s="319"/>
      <c r="P141" s="101"/>
      <c r="Q141" s="103"/>
      <c r="R141" s="104"/>
      <c r="S141" s="104"/>
      <c r="T141" s="105"/>
      <c r="U141" s="105"/>
      <c r="V141" s="106"/>
      <c r="W141" s="105"/>
      <c r="X141" s="103"/>
      <c r="Y141" s="103"/>
      <c r="Z141" s="103"/>
      <c r="AA141" s="102"/>
      <c r="AB141" s="107"/>
      <c r="AC141" s="108"/>
      <c r="AD141" s="107"/>
      <c r="AE141" s="108"/>
      <c r="AF141" s="102"/>
      <c r="AG141" s="102"/>
    </row>
    <row r="142" spans="1:87">
      <c r="O142" s="319"/>
      <c r="P142" s="101"/>
      <c r="Q142" s="103"/>
      <c r="R142" s="104"/>
      <c r="S142" s="104"/>
      <c r="T142" s="105"/>
      <c r="U142" s="105"/>
      <c r="V142" s="106"/>
      <c r="W142" s="105"/>
      <c r="X142" s="103"/>
      <c r="Y142" s="103"/>
      <c r="Z142" s="103"/>
      <c r="AA142" s="102"/>
      <c r="AB142" s="107"/>
      <c r="AC142" s="108"/>
      <c r="AD142" s="107"/>
      <c r="AE142" s="108"/>
      <c r="AF142" s="102"/>
      <c r="AG142" s="102"/>
    </row>
    <row r="143" spans="1:87">
      <c r="O143" s="319"/>
      <c r="P143" s="101"/>
      <c r="Q143" s="103"/>
      <c r="R143" s="104"/>
      <c r="S143" s="104"/>
      <c r="T143" s="105"/>
      <c r="U143" s="105"/>
      <c r="V143" s="106"/>
      <c r="W143" s="105"/>
      <c r="X143" s="103"/>
      <c r="Y143" s="103"/>
      <c r="Z143" s="103"/>
      <c r="AA143" s="102"/>
      <c r="AB143" s="107"/>
      <c r="AC143" s="108"/>
      <c r="AD143" s="107"/>
      <c r="AE143" s="108"/>
      <c r="AF143" s="102"/>
      <c r="AG143" s="102"/>
    </row>
    <row r="144" spans="1:87">
      <c r="O144" s="319"/>
      <c r="P144" s="101"/>
      <c r="Q144" s="103"/>
      <c r="R144" s="104"/>
      <c r="S144" s="104"/>
      <c r="T144" s="105"/>
      <c r="U144" s="105"/>
      <c r="V144" s="106"/>
      <c r="W144" s="105"/>
      <c r="X144" s="103"/>
      <c r="Y144" s="103"/>
      <c r="Z144" s="103"/>
      <c r="AA144" s="102"/>
      <c r="AB144" s="107"/>
      <c r="AC144" s="108"/>
      <c r="AD144" s="107"/>
      <c r="AE144" s="108"/>
      <c r="AF144" s="102"/>
      <c r="AG144" s="102"/>
    </row>
    <row r="145" spans="15:33">
      <c r="O145" s="319"/>
      <c r="P145" s="101"/>
      <c r="Q145" s="103"/>
      <c r="R145" s="104"/>
      <c r="S145" s="104"/>
      <c r="T145" s="105"/>
      <c r="U145" s="105"/>
      <c r="V145" s="106"/>
      <c r="W145" s="105"/>
      <c r="X145" s="103"/>
      <c r="Y145" s="103"/>
      <c r="Z145" s="103"/>
      <c r="AA145" s="102"/>
      <c r="AB145" s="107"/>
      <c r="AC145" s="108"/>
      <c r="AD145" s="107"/>
      <c r="AE145" s="108"/>
      <c r="AF145" s="102"/>
      <c r="AG145" s="102"/>
    </row>
    <row r="146" spans="15:33">
      <c r="O146" s="319"/>
      <c r="P146" s="101"/>
      <c r="Q146" s="103"/>
      <c r="R146" s="104"/>
      <c r="S146" s="104"/>
      <c r="T146" s="105"/>
      <c r="U146" s="105"/>
      <c r="V146" s="106"/>
      <c r="W146" s="105"/>
      <c r="X146" s="103"/>
      <c r="Y146" s="103"/>
      <c r="Z146" s="103"/>
      <c r="AA146" s="102"/>
      <c r="AB146" s="107"/>
      <c r="AC146" s="108"/>
      <c r="AD146" s="107"/>
      <c r="AE146" s="108"/>
      <c r="AF146" s="102"/>
      <c r="AG146" s="102"/>
    </row>
    <row r="147" spans="15:33">
      <c r="O147" s="319"/>
      <c r="P147" s="101"/>
      <c r="Q147" s="103"/>
      <c r="R147" s="104"/>
      <c r="S147" s="104"/>
      <c r="T147" s="105"/>
      <c r="U147" s="105"/>
      <c r="V147" s="106"/>
      <c r="W147" s="105"/>
      <c r="X147" s="103"/>
      <c r="Y147" s="103"/>
      <c r="Z147" s="103"/>
      <c r="AA147" s="102"/>
      <c r="AB147" s="107"/>
      <c r="AC147" s="108"/>
      <c r="AD147" s="107"/>
      <c r="AE147" s="108"/>
      <c r="AF147" s="102"/>
      <c r="AG147" s="102"/>
    </row>
    <row r="148" spans="15:33">
      <c r="O148" s="319"/>
      <c r="P148" s="101"/>
      <c r="Q148" s="103"/>
      <c r="R148" s="104"/>
      <c r="S148" s="104"/>
      <c r="T148" s="105"/>
      <c r="U148" s="105"/>
      <c r="V148" s="106"/>
      <c r="W148" s="105"/>
      <c r="X148" s="103"/>
      <c r="Y148" s="103"/>
      <c r="Z148" s="103"/>
      <c r="AA148" s="102"/>
      <c r="AB148" s="107"/>
      <c r="AC148" s="108"/>
      <c r="AD148" s="107"/>
      <c r="AE148" s="108"/>
      <c r="AF148" s="102"/>
      <c r="AG148" s="102"/>
    </row>
    <row r="149" spans="15:33">
      <c r="O149" s="319"/>
      <c r="P149" s="101"/>
      <c r="Q149" s="103"/>
      <c r="R149" s="104"/>
      <c r="S149" s="104"/>
      <c r="T149" s="105"/>
      <c r="U149" s="105"/>
      <c r="V149" s="106"/>
      <c r="W149" s="105"/>
      <c r="X149" s="103"/>
      <c r="Y149" s="103"/>
      <c r="Z149" s="103"/>
      <c r="AA149" s="102"/>
      <c r="AB149" s="107"/>
      <c r="AC149" s="108"/>
      <c r="AD149" s="107"/>
      <c r="AE149" s="108"/>
      <c r="AF149" s="102"/>
      <c r="AG149" s="102"/>
    </row>
    <row r="150" spans="15:33">
      <c r="O150" s="319"/>
      <c r="P150" s="101"/>
      <c r="Q150" s="103"/>
      <c r="R150" s="104"/>
      <c r="S150" s="104"/>
      <c r="T150" s="105"/>
      <c r="U150" s="105"/>
      <c r="V150" s="106"/>
      <c r="W150" s="105"/>
      <c r="X150" s="103"/>
      <c r="Y150" s="103"/>
      <c r="Z150" s="103"/>
      <c r="AA150" s="102"/>
      <c r="AB150" s="107"/>
      <c r="AC150" s="108"/>
      <c r="AD150" s="107"/>
      <c r="AE150" s="108"/>
      <c r="AF150" s="102"/>
      <c r="AG150" s="102"/>
    </row>
    <row r="151" spans="15:33">
      <c r="O151" s="319"/>
      <c r="P151" s="101"/>
      <c r="Q151" s="103"/>
      <c r="R151" s="104"/>
      <c r="S151" s="104"/>
      <c r="T151" s="105"/>
      <c r="U151" s="105"/>
      <c r="V151" s="106"/>
      <c r="W151" s="105"/>
      <c r="X151" s="103"/>
      <c r="Y151" s="103"/>
      <c r="Z151" s="103"/>
      <c r="AA151" s="102"/>
      <c r="AB151" s="107"/>
      <c r="AC151" s="108"/>
      <c r="AD151" s="107"/>
      <c r="AE151" s="108"/>
      <c r="AF151" s="102"/>
      <c r="AG151" s="102"/>
    </row>
    <row r="152" spans="15:33">
      <c r="O152" s="319"/>
      <c r="P152" s="101"/>
      <c r="Q152" s="103"/>
      <c r="R152" s="104"/>
      <c r="S152" s="104"/>
      <c r="T152" s="105"/>
      <c r="U152" s="105"/>
      <c r="V152" s="106"/>
      <c r="W152" s="105"/>
      <c r="X152" s="103"/>
      <c r="Y152" s="103"/>
      <c r="Z152" s="103"/>
      <c r="AA152" s="102"/>
      <c r="AB152" s="107"/>
      <c r="AC152" s="108"/>
      <c r="AD152" s="107"/>
      <c r="AE152" s="108"/>
      <c r="AF152" s="102"/>
      <c r="AG152" s="102"/>
    </row>
    <row r="153" spans="15:33">
      <c r="O153" s="319"/>
      <c r="P153" s="101"/>
      <c r="Q153" s="103"/>
      <c r="R153" s="104"/>
      <c r="S153" s="104"/>
      <c r="T153" s="105"/>
      <c r="U153" s="105"/>
      <c r="V153" s="106"/>
      <c r="W153" s="105"/>
      <c r="X153" s="103"/>
      <c r="Y153" s="103"/>
      <c r="Z153" s="103"/>
      <c r="AA153" s="102"/>
      <c r="AB153" s="107"/>
      <c r="AC153" s="108"/>
      <c r="AD153" s="107"/>
      <c r="AE153" s="108"/>
      <c r="AF153" s="102"/>
      <c r="AG153" s="102"/>
    </row>
    <row r="154" spans="15:33">
      <c r="O154" s="319"/>
      <c r="P154" s="101"/>
      <c r="Q154" s="103"/>
      <c r="R154" s="104"/>
      <c r="S154" s="104"/>
      <c r="T154" s="105"/>
      <c r="U154" s="105"/>
      <c r="V154" s="106"/>
      <c r="W154" s="105"/>
      <c r="X154" s="103"/>
      <c r="Y154" s="103"/>
      <c r="Z154" s="103"/>
      <c r="AA154" s="102"/>
      <c r="AB154" s="107"/>
      <c r="AC154" s="108"/>
      <c r="AD154" s="107"/>
      <c r="AE154" s="108"/>
      <c r="AF154" s="102"/>
      <c r="AG154" s="102"/>
    </row>
    <row r="155" spans="15:33">
      <c r="O155" s="319"/>
      <c r="P155" s="101"/>
      <c r="Q155" s="103"/>
      <c r="R155" s="104"/>
      <c r="S155" s="104"/>
      <c r="T155" s="105"/>
      <c r="U155" s="105"/>
      <c r="V155" s="106"/>
      <c r="W155" s="105"/>
      <c r="X155" s="103"/>
      <c r="Y155" s="103"/>
      <c r="Z155" s="103"/>
      <c r="AA155" s="102"/>
      <c r="AB155" s="107"/>
      <c r="AC155" s="108"/>
      <c r="AD155" s="107"/>
      <c r="AE155" s="108"/>
      <c r="AF155" s="102"/>
      <c r="AG155" s="102"/>
    </row>
    <row r="156" spans="15:33">
      <c r="O156" s="319"/>
      <c r="P156" s="101"/>
      <c r="Q156" s="103"/>
      <c r="R156" s="104"/>
      <c r="S156" s="104"/>
      <c r="T156" s="105"/>
      <c r="U156" s="105"/>
      <c r="V156" s="106"/>
      <c r="W156" s="105"/>
      <c r="X156" s="103"/>
      <c r="Y156" s="103"/>
      <c r="Z156" s="103"/>
      <c r="AA156" s="102"/>
      <c r="AB156" s="107"/>
      <c r="AC156" s="108"/>
      <c r="AD156" s="107"/>
      <c r="AE156" s="108"/>
      <c r="AF156" s="102"/>
      <c r="AG156" s="102"/>
    </row>
    <row r="157" spans="15:33">
      <c r="O157" s="319"/>
      <c r="P157" s="101"/>
      <c r="Q157" s="103"/>
      <c r="R157" s="104"/>
      <c r="S157" s="104"/>
      <c r="T157" s="105"/>
      <c r="U157" s="105"/>
      <c r="V157" s="106"/>
      <c r="W157" s="105"/>
      <c r="X157" s="103"/>
      <c r="Y157" s="103"/>
      <c r="Z157" s="103"/>
      <c r="AA157" s="102"/>
      <c r="AB157" s="107"/>
      <c r="AC157" s="108"/>
      <c r="AD157" s="107"/>
      <c r="AE157" s="108"/>
      <c r="AF157" s="102"/>
      <c r="AG157" s="102"/>
    </row>
    <row r="158" spans="15:33">
      <c r="O158" s="319"/>
      <c r="P158" s="101"/>
      <c r="Q158" s="103"/>
      <c r="R158" s="104"/>
      <c r="S158" s="104"/>
      <c r="T158" s="105"/>
      <c r="U158" s="105"/>
      <c r="V158" s="106"/>
      <c r="W158" s="105"/>
      <c r="X158" s="103"/>
      <c r="Y158" s="103"/>
      <c r="Z158" s="103"/>
      <c r="AA158" s="102"/>
      <c r="AB158" s="107"/>
      <c r="AC158" s="108"/>
      <c r="AD158" s="107"/>
      <c r="AE158" s="108"/>
      <c r="AF158" s="102"/>
      <c r="AG158" s="102"/>
    </row>
    <row r="159" spans="15:33">
      <c r="O159" s="319"/>
      <c r="P159" s="101"/>
      <c r="Q159" s="103"/>
      <c r="R159" s="104"/>
      <c r="S159" s="104"/>
      <c r="T159" s="105"/>
      <c r="U159" s="105"/>
      <c r="V159" s="106"/>
      <c r="W159" s="105"/>
      <c r="X159" s="103"/>
      <c r="Y159" s="103"/>
      <c r="Z159" s="103"/>
      <c r="AA159" s="102"/>
      <c r="AB159" s="107"/>
      <c r="AC159" s="108"/>
      <c r="AD159" s="107"/>
      <c r="AE159" s="108"/>
      <c r="AF159" s="102"/>
      <c r="AG159" s="102"/>
    </row>
    <row r="160" spans="15:33">
      <c r="O160" s="319"/>
      <c r="P160" s="101"/>
      <c r="Q160" s="103"/>
      <c r="R160" s="104"/>
      <c r="S160" s="104"/>
      <c r="T160" s="105"/>
      <c r="U160" s="105"/>
      <c r="V160" s="106"/>
      <c r="W160" s="105"/>
      <c r="X160" s="103"/>
      <c r="Y160" s="103"/>
      <c r="Z160" s="103"/>
      <c r="AA160" s="102"/>
      <c r="AB160" s="107"/>
      <c r="AC160" s="108"/>
      <c r="AD160" s="107"/>
      <c r="AE160" s="108"/>
      <c r="AF160" s="102"/>
      <c r="AG160" s="102"/>
    </row>
    <row r="161" spans="15:33">
      <c r="O161" s="319"/>
      <c r="P161" s="101"/>
      <c r="Q161" s="103"/>
      <c r="R161" s="104"/>
      <c r="S161" s="104"/>
      <c r="T161" s="105"/>
      <c r="U161" s="105"/>
      <c r="V161" s="106"/>
      <c r="W161" s="105"/>
      <c r="X161" s="103"/>
      <c r="Y161" s="103"/>
      <c r="Z161" s="103"/>
      <c r="AA161" s="102"/>
      <c r="AB161" s="107"/>
      <c r="AC161" s="108"/>
      <c r="AD161" s="107"/>
      <c r="AE161" s="108"/>
      <c r="AF161" s="102"/>
      <c r="AG161" s="102"/>
    </row>
    <row r="162" spans="15:33">
      <c r="O162" s="319"/>
      <c r="P162" s="101"/>
      <c r="Q162" s="103"/>
      <c r="R162" s="104"/>
      <c r="S162" s="104"/>
      <c r="T162" s="105"/>
      <c r="U162" s="105"/>
      <c r="V162" s="106"/>
      <c r="W162" s="105"/>
      <c r="X162" s="103"/>
      <c r="Y162" s="103"/>
      <c r="Z162" s="103"/>
      <c r="AA162" s="102"/>
      <c r="AB162" s="107"/>
      <c r="AC162" s="108"/>
      <c r="AD162" s="107"/>
      <c r="AE162" s="108"/>
      <c r="AF162" s="102"/>
      <c r="AG162" s="102"/>
    </row>
    <row r="163" spans="15:33">
      <c r="O163" s="319"/>
      <c r="P163" s="101"/>
      <c r="Q163" s="103"/>
      <c r="R163" s="104"/>
      <c r="S163" s="104"/>
      <c r="T163" s="105"/>
      <c r="U163" s="105"/>
      <c r="V163" s="106"/>
      <c r="W163" s="105"/>
      <c r="X163" s="103"/>
      <c r="Y163" s="103"/>
      <c r="Z163" s="103"/>
      <c r="AA163" s="102"/>
      <c r="AB163" s="107"/>
      <c r="AC163" s="108"/>
      <c r="AD163" s="107"/>
      <c r="AE163" s="108"/>
      <c r="AF163" s="102"/>
      <c r="AG163" s="102"/>
    </row>
    <row r="164" spans="15:33">
      <c r="O164" s="319"/>
      <c r="P164" s="101"/>
      <c r="Q164" s="103"/>
      <c r="R164" s="104"/>
      <c r="S164" s="104"/>
      <c r="T164" s="105"/>
      <c r="U164" s="105"/>
      <c r="V164" s="106"/>
      <c r="W164" s="105"/>
      <c r="X164" s="103"/>
      <c r="Y164" s="103"/>
      <c r="Z164" s="103"/>
      <c r="AA164" s="102"/>
      <c r="AB164" s="107"/>
      <c r="AC164" s="108"/>
      <c r="AD164" s="107"/>
      <c r="AE164" s="108"/>
      <c r="AF164" s="102"/>
      <c r="AG164" s="102"/>
    </row>
    <row r="165" spans="15:33">
      <c r="O165" s="319"/>
      <c r="P165" s="101"/>
      <c r="Q165" s="103"/>
      <c r="R165" s="104"/>
      <c r="S165" s="104"/>
      <c r="T165" s="105"/>
      <c r="U165" s="105"/>
      <c r="V165" s="106"/>
      <c r="W165" s="105"/>
      <c r="X165" s="103"/>
      <c r="Y165" s="103"/>
      <c r="Z165" s="103"/>
      <c r="AA165" s="102"/>
      <c r="AB165" s="107"/>
      <c r="AC165" s="108"/>
      <c r="AD165" s="107"/>
      <c r="AE165" s="108"/>
      <c r="AF165" s="102"/>
      <c r="AG165" s="102"/>
    </row>
    <row r="166" spans="15:33">
      <c r="O166" s="319"/>
      <c r="P166" s="101"/>
      <c r="Q166" s="103"/>
      <c r="R166" s="104"/>
      <c r="S166" s="104"/>
      <c r="T166" s="105"/>
      <c r="U166" s="105"/>
      <c r="V166" s="106"/>
      <c r="W166" s="105"/>
      <c r="X166" s="103"/>
      <c r="Y166" s="103"/>
      <c r="Z166" s="103"/>
      <c r="AA166" s="102"/>
      <c r="AB166" s="107"/>
      <c r="AC166" s="108"/>
      <c r="AD166" s="107"/>
      <c r="AE166" s="108"/>
      <c r="AF166" s="102"/>
      <c r="AG166" s="102"/>
    </row>
    <row r="167" spans="15:33">
      <c r="O167" s="319"/>
      <c r="P167" s="101"/>
      <c r="Q167" s="103"/>
      <c r="R167" s="104"/>
      <c r="S167" s="104"/>
      <c r="T167" s="105"/>
      <c r="U167" s="105"/>
      <c r="V167" s="106"/>
      <c r="W167" s="105"/>
      <c r="X167" s="103"/>
      <c r="Y167" s="103"/>
      <c r="Z167" s="103"/>
      <c r="AA167" s="102"/>
      <c r="AB167" s="107"/>
      <c r="AC167" s="108"/>
      <c r="AD167" s="107"/>
      <c r="AE167" s="108"/>
      <c r="AF167" s="102"/>
      <c r="AG167" s="102"/>
    </row>
    <row r="168" spans="15:33">
      <c r="O168" s="319"/>
      <c r="P168" s="101"/>
      <c r="Q168" s="103"/>
      <c r="R168" s="104"/>
      <c r="S168" s="104"/>
      <c r="T168" s="105"/>
      <c r="U168" s="105"/>
      <c r="V168" s="106"/>
      <c r="W168" s="105"/>
      <c r="X168" s="103"/>
      <c r="Y168" s="103"/>
      <c r="Z168" s="103"/>
      <c r="AA168" s="102"/>
      <c r="AB168" s="107"/>
      <c r="AC168" s="108"/>
      <c r="AD168" s="107"/>
      <c r="AE168" s="108"/>
      <c r="AF168" s="102"/>
      <c r="AG168" s="102"/>
    </row>
    <row r="169" spans="15:33">
      <c r="O169" s="319"/>
      <c r="P169" s="101"/>
      <c r="Q169" s="103"/>
      <c r="R169" s="104"/>
      <c r="S169" s="104"/>
      <c r="T169" s="105"/>
      <c r="U169" s="105"/>
      <c r="V169" s="106"/>
      <c r="W169" s="105"/>
      <c r="X169" s="103"/>
      <c r="Y169" s="103"/>
      <c r="Z169" s="103"/>
      <c r="AA169" s="102"/>
      <c r="AB169" s="107"/>
      <c r="AC169" s="108"/>
      <c r="AD169" s="107"/>
      <c r="AE169" s="108"/>
      <c r="AF169" s="102"/>
      <c r="AG169" s="102"/>
    </row>
    <row r="170" spans="15:33">
      <c r="O170" s="319"/>
      <c r="P170" s="101"/>
      <c r="Q170" s="103"/>
      <c r="R170" s="104"/>
      <c r="S170" s="104"/>
      <c r="T170" s="105"/>
      <c r="U170" s="105"/>
      <c r="V170" s="106"/>
      <c r="W170" s="105"/>
      <c r="X170" s="103"/>
      <c r="Y170" s="103"/>
      <c r="Z170" s="103"/>
      <c r="AA170" s="102"/>
      <c r="AB170" s="107"/>
      <c r="AC170" s="108"/>
      <c r="AD170" s="107"/>
      <c r="AE170" s="108"/>
      <c r="AF170" s="102"/>
      <c r="AG170" s="102"/>
    </row>
    <row r="171" spans="15:33">
      <c r="O171" s="319"/>
      <c r="P171" s="101"/>
      <c r="Q171" s="103"/>
      <c r="R171" s="104"/>
      <c r="S171" s="104"/>
      <c r="T171" s="105"/>
      <c r="U171" s="105"/>
      <c r="V171" s="106"/>
      <c r="W171" s="105"/>
      <c r="X171" s="103"/>
      <c r="Y171" s="103"/>
      <c r="Z171" s="103"/>
      <c r="AA171" s="102"/>
      <c r="AB171" s="107"/>
      <c r="AC171" s="108"/>
      <c r="AD171" s="107"/>
      <c r="AE171" s="108"/>
      <c r="AF171" s="102"/>
      <c r="AG171" s="102"/>
    </row>
    <row r="172" spans="15:33">
      <c r="O172" s="319"/>
      <c r="P172" s="101"/>
      <c r="Q172" s="103"/>
      <c r="R172" s="104"/>
      <c r="S172" s="104"/>
      <c r="T172" s="105"/>
      <c r="U172" s="105"/>
      <c r="V172" s="106"/>
      <c r="W172" s="105"/>
      <c r="X172" s="103"/>
      <c r="Y172" s="103"/>
      <c r="Z172" s="103"/>
      <c r="AA172" s="102"/>
      <c r="AB172" s="107"/>
      <c r="AC172" s="108"/>
      <c r="AD172" s="107"/>
      <c r="AE172" s="108"/>
      <c r="AF172" s="102"/>
      <c r="AG172" s="102"/>
    </row>
    <row r="173" spans="15:33">
      <c r="O173" s="319"/>
      <c r="P173" s="101"/>
      <c r="Q173" s="103"/>
      <c r="R173" s="104"/>
      <c r="S173" s="104"/>
      <c r="T173" s="105"/>
      <c r="U173" s="105"/>
      <c r="V173" s="106"/>
      <c r="W173" s="105"/>
      <c r="X173" s="103"/>
      <c r="Y173" s="103"/>
      <c r="Z173" s="103"/>
      <c r="AA173" s="102"/>
      <c r="AB173" s="107"/>
      <c r="AC173" s="108"/>
      <c r="AD173" s="107"/>
      <c r="AE173" s="108"/>
      <c r="AF173" s="102"/>
      <c r="AG173" s="102"/>
    </row>
    <row r="174" spans="15:33">
      <c r="O174" s="319"/>
      <c r="P174" s="101"/>
      <c r="Q174" s="103"/>
      <c r="R174" s="104"/>
      <c r="S174" s="104"/>
      <c r="T174" s="105"/>
      <c r="U174" s="105"/>
      <c r="V174" s="106"/>
      <c r="W174" s="105"/>
      <c r="X174" s="103"/>
      <c r="Y174" s="103"/>
      <c r="Z174" s="103"/>
      <c r="AA174" s="102"/>
      <c r="AB174" s="107"/>
      <c r="AC174" s="108"/>
      <c r="AD174" s="107"/>
      <c r="AE174" s="108"/>
      <c r="AF174" s="102"/>
      <c r="AG174" s="102"/>
    </row>
    <row r="175" spans="15:33">
      <c r="O175" s="319"/>
      <c r="P175" s="101"/>
      <c r="Q175" s="103"/>
      <c r="R175" s="104"/>
      <c r="S175" s="104"/>
      <c r="T175" s="105"/>
      <c r="U175" s="105"/>
      <c r="V175" s="106"/>
      <c r="W175" s="105"/>
      <c r="X175" s="103"/>
      <c r="Y175" s="103"/>
      <c r="Z175" s="103"/>
      <c r="AA175" s="102"/>
      <c r="AB175" s="107"/>
      <c r="AC175" s="108"/>
      <c r="AD175" s="107"/>
      <c r="AE175" s="108"/>
      <c r="AF175" s="102"/>
      <c r="AG175" s="102"/>
    </row>
    <row r="176" spans="15:33">
      <c r="O176" s="319"/>
      <c r="P176" s="101"/>
      <c r="Q176" s="103"/>
      <c r="R176" s="104"/>
      <c r="S176" s="104"/>
      <c r="T176" s="105"/>
      <c r="U176" s="105"/>
      <c r="V176" s="106"/>
      <c r="W176" s="105"/>
      <c r="X176" s="103"/>
      <c r="Y176" s="103"/>
      <c r="Z176" s="103"/>
      <c r="AA176" s="102"/>
      <c r="AB176" s="107"/>
      <c r="AC176" s="108"/>
      <c r="AD176" s="107"/>
      <c r="AE176" s="108"/>
      <c r="AF176" s="102"/>
      <c r="AG176" s="102"/>
    </row>
    <row r="177" spans="15:33">
      <c r="O177" s="319"/>
      <c r="P177" s="101"/>
      <c r="Q177" s="103"/>
      <c r="R177" s="104"/>
      <c r="S177" s="104"/>
      <c r="T177" s="105"/>
      <c r="U177" s="105"/>
      <c r="V177" s="106"/>
      <c r="W177" s="105"/>
      <c r="X177" s="103"/>
      <c r="Y177" s="103"/>
      <c r="Z177" s="103"/>
      <c r="AA177" s="102"/>
      <c r="AB177" s="107"/>
      <c r="AC177" s="108"/>
      <c r="AD177" s="107"/>
      <c r="AE177" s="108"/>
      <c r="AF177" s="102"/>
      <c r="AG177" s="102"/>
    </row>
    <row r="178" spans="15:33">
      <c r="O178" s="319"/>
      <c r="P178" s="101"/>
      <c r="Q178" s="103"/>
      <c r="R178" s="104"/>
      <c r="S178" s="104"/>
      <c r="T178" s="105"/>
      <c r="U178" s="105"/>
      <c r="V178" s="106"/>
      <c r="W178" s="105"/>
      <c r="X178" s="103"/>
      <c r="Y178" s="103"/>
      <c r="Z178" s="103"/>
      <c r="AA178" s="102"/>
      <c r="AB178" s="107"/>
      <c r="AC178" s="108"/>
      <c r="AD178" s="107"/>
      <c r="AE178" s="108"/>
      <c r="AF178" s="102"/>
      <c r="AG178" s="102"/>
    </row>
    <row r="179" spans="15:33">
      <c r="O179" s="319"/>
      <c r="P179" s="101"/>
      <c r="Q179" s="103"/>
      <c r="R179" s="104"/>
      <c r="S179" s="104"/>
      <c r="T179" s="105"/>
      <c r="U179" s="105"/>
      <c r="V179" s="106"/>
      <c r="W179" s="105"/>
      <c r="X179" s="103"/>
      <c r="Y179" s="103"/>
      <c r="Z179" s="103"/>
      <c r="AA179" s="102"/>
      <c r="AB179" s="107"/>
      <c r="AC179" s="108"/>
      <c r="AD179" s="107"/>
      <c r="AE179" s="108"/>
      <c r="AF179" s="102"/>
      <c r="AG179" s="102"/>
    </row>
    <row r="180" spans="15:33">
      <c r="O180" s="319"/>
      <c r="P180" s="101"/>
      <c r="Q180" s="103"/>
      <c r="R180" s="104"/>
      <c r="S180" s="104"/>
      <c r="T180" s="105"/>
      <c r="U180" s="105"/>
      <c r="V180" s="106"/>
      <c r="W180" s="105"/>
      <c r="X180" s="103"/>
      <c r="Y180" s="103"/>
      <c r="Z180" s="103"/>
      <c r="AA180" s="102"/>
      <c r="AB180" s="107"/>
      <c r="AC180" s="108"/>
      <c r="AD180" s="107"/>
      <c r="AE180" s="108"/>
      <c r="AF180" s="102"/>
      <c r="AG180" s="102"/>
    </row>
    <row r="181" spans="15:33">
      <c r="O181" s="319"/>
      <c r="P181" s="101"/>
      <c r="Q181" s="103"/>
      <c r="R181" s="104"/>
      <c r="S181" s="104"/>
      <c r="T181" s="105"/>
      <c r="U181" s="105"/>
      <c r="V181" s="106"/>
      <c r="W181" s="105"/>
      <c r="X181" s="103"/>
      <c r="Y181" s="103"/>
      <c r="Z181" s="103"/>
      <c r="AA181" s="102"/>
      <c r="AB181" s="107"/>
      <c r="AC181" s="108"/>
      <c r="AD181" s="107"/>
      <c r="AE181" s="108"/>
      <c r="AF181" s="102"/>
      <c r="AG181" s="102"/>
    </row>
    <row r="182" spans="15:33">
      <c r="O182" s="319"/>
      <c r="P182" s="101"/>
      <c r="Q182" s="103"/>
      <c r="R182" s="104"/>
      <c r="S182" s="104"/>
      <c r="T182" s="105"/>
      <c r="U182" s="105"/>
      <c r="V182" s="106"/>
      <c r="W182" s="105"/>
      <c r="X182" s="103"/>
      <c r="Y182" s="103"/>
      <c r="Z182" s="103"/>
      <c r="AA182" s="102"/>
      <c r="AB182" s="107"/>
      <c r="AC182" s="108"/>
      <c r="AD182" s="107"/>
      <c r="AE182" s="108"/>
      <c r="AF182" s="102"/>
      <c r="AG182" s="102"/>
    </row>
    <row r="183" spans="15:33">
      <c r="O183" s="319"/>
      <c r="P183" s="101"/>
      <c r="Q183" s="103"/>
      <c r="R183" s="104"/>
      <c r="S183" s="104"/>
      <c r="T183" s="105"/>
      <c r="U183" s="105"/>
      <c r="V183" s="106"/>
      <c r="W183" s="105"/>
      <c r="X183" s="103"/>
      <c r="Y183" s="103"/>
      <c r="Z183" s="103"/>
      <c r="AA183" s="102"/>
      <c r="AB183" s="107"/>
      <c r="AC183" s="108"/>
      <c r="AD183" s="107"/>
      <c r="AE183" s="108"/>
      <c r="AF183" s="102"/>
      <c r="AG183" s="102"/>
    </row>
    <row r="184" spans="15:33">
      <c r="O184" s="319"/>
      <c r="P184" s="101"/>
      <c r="Q184" s="103"/>
      <c r="R184" s="104"/>
      <c r="S184" s="104"/>
      <c r="T184" s="105"/>
      <c r="U184" s="105"/>
      <c r="V184" s="106"/>
      <c r="W184" s="105"/>
      <c r="X184" s="103"/>
      <c r="Y184" s="103"/>
      <c r="Z184" s="103"/>
      <c r="AA184" s="102"/>
      <c r="AB184" s="107"/>
      <c r="AC184" s="108"/>
      <c r="AD184" s="107"/>
      <c r="AE184" s="108"/>
      <c r="AF184" s="102"/>
      <c r="AG184" s="102"/>
    </row>
    <row r="185" spans="15:33">
      <c r="O185" s="319"/>
      <c r="P185" s="101"/>
      <c r="Q185" s="103"/>
      <c r="R185" s="104"/>
      <c r="S185" s="104"/>
      <c r="T185" s="105"/>
      <c r="U185" s="105"/>
      <c r="V185" s="106"/>
      <c r="W185" s="105"/>
      <c r="X185" s="103"/>
      <c r="Y185" s="103"/>
      <c r="Z185" s="103"/>
      <c r="AA185" s="102"/>
      <c r="AB185" s="107"/>
      <c r="AC185" s="108"/>
      <c r="AD185" s="107"/>
      <c r="AE185" s="108"/>
      <c r="AF185" s="102"/>
      <c r="AG185" s="102"/>
    </row>
    <row r="186" spans="15:33">
      <c r="O186" s="319"/>
      <c r="P186" s="101"/>
      <c r="Q186" s="103"/>
      <c r="R186" s="104"/>
      <c r="S186" s="104"/>
      <c r="T186" s="105"/>
      <c r="U186" s="105"/>
      <c r="V186" s="106"/>
      <c r="W186" s="105"/>
      <c r="X186" s="103"/>
      <c r="Y186" s="103"/>
      <c r="Z186" s="103"/>
      <c r="AA186" s="102"/>
      <c r="AB186" s="107"/>
      <c r="AC186" s="108"/>
      <c r="AD186" s="107"/>
      <c r="AE186" s="108"/>
      <c r="AF186" s="102"/>
      <c r="AG186" s="102"/>
    </row>
    <row r="187" spans="15:33">
      <c r="O187" s="319"/>
      <c r="P187" s="101"/>
      <c r="Q187" s="103"/>
      <c r="R187" s="104"/>
      <c r="S187" s="104"/>
      <c r="T187" s="105"/>
      <c r="U187" s="105"/>
      <c r="V187" s="106"/>
      <c r="W187" s="105"/>
      <c r="X187" s="103"/>
      <c r="Y187" s="103"/>
      <c r="Z187" s="103"/>
      <c r="AA187" s="102"/>
      <c r="AB187" s="107"/>
      <c r="AC187" s="108"/>
      <c r="AD187" s="107"/>
      <c r="AE187" s="108"/>
      <c r="AF187" s="102"/>
      <c r="AG187" s="102"/>
    </row>
    <row r="188" spans="15:33">
      <c r="O188" s="319"/>
      <c r="P188" s="101"/>
      <c r="Q188" s="103"/>
      <c r="R188" s="104"/>
      <c r="S188" s="104"/>
      <c r="T188" s="105"/>
      <c r="U188" s="105"/>
      <c r="V188" s="106"/>
      <c r="W188" s="105"/>
      <c r="X188" s="103"/>
      <c r="Y188" s="103"/>
      <c r="Z188" s="103"/>
      <c r="AA188" s="102"/>
      <c r="AB188" s="107"/>
      <c r="AC188" s="108"/>
      <c r="AD188" s="107"/>
      <c r="AE188" s="108"/>
      <c r="AF188" s="102"/>
      <c r="AG188" s="102"/>
    </row>
    <row r="189" spans="15:33">
      <c r="O189" s="319"/>
      <c r="P189" s="101"/>
      <c r="Q189" s="103"/>
      <c r="R189" s="104"/>
      <c r="S189" s="104"/>
      <c r="T189" s="105"/>
      <c r="U189" s="105"/>
      <c r="V189" s="106"/>
      <c r="W189" s="105"/>
      <c r="X189" s="103"/>
      <c r="Y189" s="103"/>
      <c r="Z189" s="103"/>
      <c r="AA189" s="102"/>
      <c r="AB189" s="107"/>
      <c r="AC189" s="108"/>
      <c r="AD189" s="107"/>
      <c r="AE189" s="108"/>
      <c r="AF189" s="102"/>
      <c r="AG189" s="102"/>
    </row>
    <row r="190" spans="15:33">
      <c r="O190" s="319"/>
      <c r="P190" s="101"/>
      <c r="Q190" s="103"/>
      <c r="R190" s="104"/>
      <c r="S190" s="104"/>
      <c r="T190" s="105"/>
      <c r="U190" s="105"/>
      <c r="V190" s="106"/>
      <c r="W190" s="105"/>
      <c r="X190" s="103"/>
      <c r="Y190" s="103"/>
      <c r="Z190" s="103"/>
      <c r="AA190" s="102"/>
      <c r="AB190" s="107"/>
      <c r="AC190" s="108"/>
      <c r="AD190" s="107"/>
      <c r="AE190" s="108"/>
      <c r="AF190" s="102"/>
      <c r="AG190" s="102"/>
    </row>
    <row r="191" spans="15:33">
      <c r="O191" s="319"/>
      <c r="P191" s="101"/>
      <c r="Q191" s="103"/>
      <c r="R191" s="104"/>
      <c r="S191" s="104"/>
      <c r="T191" s="105"/>
      <c r="U191" s="105"/>
      <c r="V191" s="106"/>
      <c r="W191" s="105"/>
      <c r="X191" s="103"/>
      <c r="Y191" s="103"/>
      <c r="Z191" s="103"/>
      <c r="AA191" s="102"/>
      <c r="AB191" s="107"/>
      <c r="AC191" s="108"/>
      <c r="AD191" s="107"/>
      <c r="AE191" s="108"/>
      <c r="AF191" s="102"/>
      <c r="AG191" s="102"/>
    </row>
    <row r="192" spans="15:33">
      <c r="O192" s="319"/>
      <c r="P192" s="101"/>
      <c r="Q192" s="103"/>
      <c r="R192" s="104"/>
      <c r="S192" s="104"/>
      <c r="T192" s="105"/>
      <c r="U192" s="105"/>
      <c r="V192" s="106"/>
      <c r="W192" s="105"/>
      <c r="X192" s="103"/>
      <c r="Y192" s="103"/>
      <c r="Z192" s="103"/>
      <c r="AA192" s="102"/>
      <c r="AB192" s="107"/>
      <c r="AC192" s="108"/>
      <c r="AD192" s="107"/>
      <c r="AE192" s="108"/>
      <c r="AF192" s="102"/>
      <c r="AG192" s="102"/>
    </row>
    <row r="193" spans="15:33">
      <c r="O193" s="319"/>
      <c r="P193" s="101"/>
      <c r="Q193" s="103"/>
      <c r="R193" s="104"/>
      <c r="S193" s="104"/>
      <c r="T193" s="105"/>
      <c r="U193" s="105"/>
      <c r="V193" s="106"/>
      <c r="W193" s="105"/>
      <c r="X193" s="103"/>
      <c r="Y193" s="103"/>
      <c r="Z193" s="103"/>
      <c r="AA193" s="102"/>
      <c r="AB193" s="107"/>
      <c r="AC193" s="108"/>
      <c r="AD193" s="107"/>
      <c r="AE193" s="108"/>
      <c r="AF193" s="102"/>
      <c r="AG193" s="102"/>
    </row>
    <row r="194" spans="15:33">
      <c r="O194" s="319"/>
      <c r="P194" s="101"/>
      <c r="Q194" s="103"/>
      <c r="R194" s="104"/>
      <c r="S194" s="104"/>
      <c r="T194" s="105"/>
      <c r="U194" s="105"/>
      <c r="V194" s="106"/>
      <c r="W194" s="105"/>
      <c r="X194" s="103"/>
      <c r="Y194" s="103"/>
      <c r="Z194" s="103"/>
      <c r="AA194" s="102"/>
      <c r="AB194" s="107"/>
      <c r="AC194" s="108"/>
      <c r="AD194" s="107"/>
      <c r="AE194" s="108"/>
      <c r="AF194" s="102"/>
      <c r="AG194" s="102"/>
    </row>
    <row r="195" spans="15:33">
      <c r="O195" s="319"/>
      <c r="P195" s="101"/>
      <c r="Q195" s="103"/>
      <c r="R195" s="104"/>
      <c r="S195" s="104"/>
      <c r="T195" s="105"/>
      <c r="U195" s="105"/>
      <c r="V195" s="106"/>
      <c r="W195" s="105"/>
      <c r="X195" s="103"/>
      <c r="Y195" s="103"/>
      <c r="Z195" s="103"/>
      <c r="AA195" s="102"/>
      <c r="AB195" s="107"/>
      <c r="AC195" s="108"/>
      <c r="AD195" s="107"/>
      <c r="AE195" s="108"/>
      <c r="AF195" s="102"/>
      <c r="AG195" s="102"/>
    </row>
    <row r="196" spans="15:33">
      <c r="O196" s="319"/>
      <c r="P196" s="101"/>
      <c r="Q196" s="103"/>
      <c r="R196" s="104"/>
      <c r="S196" s="104"/>
      <c r="T196" s="105"/>
      <c r="U196" s="105"/>
      <c r="V196" s="106"/>
      <c r="W196" s="105"/>
      <c r="X196" s="103"/>
      <c r="Y196" s="103"/>
      <c r="Z196" s="103"/>
      <c r="AA196" s="102"/>
      <c r="AB196" s="107"/>
      <c r="AC196" s="108"/>
      <c r="AD196" s="107"/>
      <c r="AE196" s="108"/>
      <c r="AF196" s="102"/>
      <c r="AG196" s="102"/>
    </row>
    <row r="197" spans="15:33">
      <c r="O197" s="319"/>
      <c r="P197" s="101"/>
      <c r="Q197" s="103"/>
      <c r="R197" s="104"/>
      <c r="S197" s="104"/>
      <c r="T197" s="105"/>
      <c r="U197" s="105"/>
      <c r="V197" s="106"/>
      <c r="W197" s="105"/>
      <c r="X197" s="103"/>
      <c r="Y197" s="103"/>
      <c r="Z197" s="103"/>
      <c r="AA197" s="102"/>
      <c r="AB197" s="107"/>
      <c r="AC197" s="108"/>
      <c r="AD197" s="107"/>
      <c r="AE197" s="108"/>
      <c r="AF197" s="102"/>
      <c r="AG197" s="102"/>
    </row>
    <row r="198" spans="15:33">
      <c r="O198" s="319"/>
      <c r="P198" s="101"/>
      <c r="Q198" s="103"/>
      <c r="R198" s="104"/>
      <c r="S198" s="104"/>
      <c r="T198" s="105"/>
      <c r="U198" s="105"/>
      <c r="V198" s="106"/>
      <c r="W198" s="105"/>
      <c r="X198" s="103"/>
      <c r="Y198" s="103"/>
      <c r="Z198" s="103"/>
      <c r="AA198" s="102"/>
      <c r="AB198" s="107"/>
      <c r="AC198" s="108"/>
      <c r="AD198" s="107"/>
      <c r="AE198" s="108"/>
      <c r="AF198" s="102"/>
      <c r="AG198" s="102"/>
    </row>
    <row r="199" spans="15:33">
      <c r="O199" s="319"/>
      <c r="P199" s="101"/>
      <c r="Q199" s="103"/>
      <c r="R199" s="104"/>
      <c r="S199" s="104"/>
      <c r="T199" s="105"/>
      <c r="U199" s="105"/>
      <c r="V199" s="106"/>
      <c r="W199" s="105"/>
      <c r="X199" s="103"/>
      <c r="Y199" s="103"/>
      <c r="Z199" s="103"/>
      <c r="AA199" s="102"/>
      <c r="AB199" s="107"/>
      <c r="AC199" s="108"/>
      <c r="AD199" s="107"/>
      <c r="AE199" s="108"/>
      <c r="AF199" s="102"/>
      <c r="AG199" s="102"/>
    </row>
    <row r="200" spans="15:33">
      <c r="O200" s="319"/>
      <c r="P200" s="101"/>
      <c r="Q200" s="103"/>
      <c r="R200" s="104"/>
      <c r="S200" s="104"/>
      <c r="T200" s="105"/>
      <c r="U200" s="105"/>
      <c r="V200" s="106"/>
      <c r="W200" s="105"/>
      <c r="X200" s="103"/>
      <c r="Y200" s="103"/>
      <c r="Z200" s="103"/>
      <c r="AA200" s="102"/>
      <c r="AB200" s="107"/>
      <c r="AC200" s="108"/>
      <c r="AD200" s="107"/>
      <c r="AE200" s="108"/>
      <c r="AF200" s="102"/>
      <c r="AG200" s="102"/>
    </row>
    <row r="201" spans="15:33">
      <c r="O201" s="319"/>
      <c r="P201" s="101"/>
      <c r="Q201" s="103"/>
      <c r="R201" s="104"/>
      <c r="S201" s="104"/>
      <c r="T201" s="105"/>
      <c r="U201" s="105"/>
      <c r="V201" s="106"/>
      <c r="W201" s="105"/>
      <c r="X201" s="103"/>
      <c r="Y201" s="103"/>
      <c r="Z201" s="103"/>
      <c r="AA201" s="102"/>
      <c r="AB201" s="107"/>
      <c r="AC201" s="108"/>
      <c r="AD201" s="107"/>
      <c r="AE201" s="108"/>
      <c r="AF201" s="102"/>
      <c r="AG201" s="102"/>
    </row>
    <row r="202" spans="15:33">
      <c r="O202" s="319"/>
      <c r="P202" s="101"/>
      <c r="Q202" s="103"/>
      <c r="R202" s="104"/>
      <c r="S202" s="104"/>
      <c r="T202" s="105"/>
      <c r="U202" s="105"/>
      <c r="V202" s="106"/>
      <c r="W202" s="105"/>
      <c r="X202" s="103"/>
      <c r="Y202" s="103"/>
      <c r="Z202" s="103"/>
      <c r="AA202" s="102"/>
      <c r="AB202" s="107"/>
      <c r="AC202" s="108"/>
      <c r="AD202" s="107"/>
      <c r="AE202" s="108"/>
      <c r="AF202" s="102"/>
      <c r="AG202" s="102"/>
    </row>
    <row r="203" spans="15:33">
      <c r="O203" s="319"/>
      <c r="P203" s="101"/>
      <c r="Q203" s="103"/>
      <c r="R203" s="104"/>
      <c r="S203" s="104"/>
      <c r="T203" s="105"/>
      <c r="U203" s="105"/>
      <c r="V203" s="106"/>
      <c r="W203" s="105"/>
      <c r="X203" s="103"/>
      <c r="Y203" s="103"/>
      <c r="Z203" s="103"/>
      <c r="AA203" s="102"/>
      <c r="AB203" s="107"/>
      <c r="AC203" s="108"/>
      <c r="AD203" s="107"/>
      <c r="AE203" s="108"/>
      <c r="AF203" s="102"/>
      <c r="AG203" s="102"/>
    </row>
    <row r="204" spans="15:33">
      <c r="O204" s="319"/>
      <c r="P204" s="101"/>
      <c r="Q204" s="103"/>
      <c r="R204" s="104"/>
      <c r="S204" s="104"/>
      <c r="T204" s="105"/>
      <c r="U204" s="105"/>
      <c r="V204" s="106"/>
      <c r="W204" s="105"/>
      <c r="X204" s="103"/>
      <c r="Y204" s="103"/>
      <c r="Z204" s="103"/>
      <c r="AA204" s="102"/>
      <c r="AB204" s="107"/>
      <c r="AC204" s="108"/>
      <c r="AD204" s="107"/>
      <c r="AE204" s="108"/>
      <c r="AF204" s="102"/>
      <c r="AG204" s="102"/>
    </row>
    <row r="205" spans="15:33">
      <c r="O205" s="319"/>
      <c r="P205" s="101"/>
      <c r="Q205" s="103"/>
      <c r="R205" s="104"/>
      <c r="S205" s="104"/>
      <c r="T205" s="105"/>
      <c r="U205" s="105"/>
      <c r="V205" s="106"/>
      <c r="W205" s="105"/>
      <c r="X205" s="103"/>
      <c r="Y205" s="103"/>
      <c r="Z205" s="103"/>
      <c r="AA205" s="102"/>
      <c r="AB205" s="107"/>
      <c r="AC205" s="108"/>
      <c r="AD205" s="107"/>
      <c r="AE205" s="108"/>
      <c r="AF205" s="102"/>
      <c r="AG205" s="102"/>
    </row>
    <row r="206" spans="15:33">
      <c r="O206" s="319"/>
      <c r="P206" s="101"/>
      <c r="Q206" s="103"/>
      <c r="R206" s="104"/>
      <c r="S206" s="104"/>
      <c r="T206" s="105"/>
      <c r="U206" s="105"/>
      <c r="V206" s="106"/>
      <c r="W206" s="105"/>
      <c r="X206" s="103"/>
      <c r="Y206" s="103"/>
      <c r="Z206" s="103"/>
      <c r="AA206" s="102"/>
      <c r="AB206" s="107"/>
      <c r="AC206" s="108"/>
      <c r="AD206" s="107"/>
      <c r="AE206" s="108"/>
      <c r="AF206" s="102"/>
      <c r="AG206" s="102"/>
    </row>
    <row r="207" spans="15:33">
      <c r="O207" s="319"/>
      <c r="P207" s="101"/>
      <c r="Q207" s="103"/>
      <c r="R207" s="104"/>
      <c r="S207" s="104"/>
      <c r="T207" s="105"/>
      <c r="U207" s="105"/>
      <c r="V207" s="106"/>
      <c r="W207" s="105"/>
      <c r="X207" s="103"/>
      <c r="Y207" s="103"/>
      <c r="Z207" s="103"/>
      <c r="AA207" s="102"/>
      <c r="AB207" s="107"/>
      <c r="AC207" s="108"/>
      <c r="AD207" s="107"/>
      <c r="AE207" s="108"/>
      <c r="AF207" s="102"/>
      <c r="AG207" s="102"/>
    </row>
    <row r="208" spans="15:33">
      <c r="O208" s="319"/>
      <c r="P208" s="101"/>
      <c r="Q208" s="103"/>
      <c r="R208" s="104"/>
      <c r="S208" s="104"/>
      <c r="T208" s="105"/>
      <c r="U208" s="105"/>
      <c r="V208" s="106"/>
      <c r="W208" s="105"/>
      <c r="X208" s="103"/>
      <c r="Y208" s="103"/>
      <c r="Z208" s="103"/>
      <c r="AA208" s="102"/>
      <c r="AB208" s="107"/>
      <c r="AC208" s="108"/>
      <c r="AD208" s="107"/>
      <c r="AE208" s="108"/>
      <c r="AF208" s="102"/>
      <c r="AG208" s="102"/>
    </row>
    <row r="209" spans="15:33">
      <c r="O209" s="319"/>
      <c r="P209" s="101"/>
      <c r="Q209" s="103"/>
      <c r="R209" s="104"/>
      <c r="S209" s="104"/>
      <c r="T209" s="105"/>
      <c r="U209" s="105"/>
      <c r="V209" s="106"/>
      <c r="W209" s="105"/>
      <c r="X209" s="103"/>
      <c r="Y209" s="103"/>
      <c r="Z209" s="103"/>
      <c r="AA209" s="102"/>
      <c r="AB209" s="107"/>
      <c r="AC209" s="108"/>
      <c r="AD209" s="107"/>
      <c r="AE209" s="108"/>
      <c r="AF209" s="102"/>
      <c r="AG209" s="102"/>
    </row>
    <row r="210" spans="15:33">
      <c r="O210" s="319"/>
      <c r="P210" s="101"/>
      <c r="Q210" s="103"/>
      <c r="R210" s="104"/>
      <c r="S210" s="104"/>
      <c r="T210" s="105"/>
      <c r="U210" s="105"/>
      <c r="V210" s="106"/>
      <c r="W210" s="105"/>
      <c r="X210" s="103"/>
      <c r="Y210" s="103"/>
      <c r="Z210" s="103"/>
      <c r="AA210" s="102"/>
      <c r="AB210" s="107"/>
      <c r="AC210" s="108"/>
      <c r="AD210" s="107"/>
      <c r="AE210" s="108"/>
      <c r="AF210" s="102"/>
      <c r="AG210" s="102"/>
    </row>
    <row r="211" spans="15:33">
      <c r="O211" s="319"/>
      <c r="P211" s="101"/>
      <c r="Q211" s="103"/>
      <c r="R211" s="104"/>
      <c r="S211" s="104"/>
      <c r="T211" s="105"/>
      <c r="U211" s="105"/>
      <c r="V211" s="106"/>
      <c r="W211" s="105"/>
      <c r="X211" s="103"/>
      <c r="Y211" s="103"/>
      <c r="Z211" s="103"/>
      <c r="AA211" s="102"/>
      <c r="AB211" s="107"/>
      <c r="AC211" s="108"/>
      <c r="AD211" s="107"/>
      <c r="AE211" s="108"/>
      <c r="AF211" s="102"/>
      <c r="AG211" s="102"/>
    </row>
    <row r="212" spans="15:33">
      <c r="O212" s="319"/>
      <c r="P212" s="101"/>
      <c r="Q212" s="103"/>
      <c r="R212" s="104"/>
      <c r="S212" s="104"/>
      <c r="T212" s="105"/>
      <c r="U212" s="105"/>
      <c r="V212" s="106"/>
      <c r="W212" s="105"/>
      <c r="X212" s="103"/>
      <c r="Y212" s="103"/>
      <c r="Z212" s="103"/>
      <c r="AA212" s="102"/>
      <c r="AB212" s="107"/>
      <c r="AC212" s="108"/>
      <c r="AD212" s="107"/>
      <c r="AE212" s="108"/>
      <c r="AF212" s="102"/>
      <c r="AG212" s="102"/>
    </row>
    <row r="213" spans="15:33">
      <c r="O213" s="319"/>
      <c r="P213" s="101"/>
      <c r="Q213" s="103"/>
      <c r="R213" s="104"/>
      <c r="S213" s="104"/>
      <c r="T213" s="105"/>
      <c r="U213" s="105"/>
      <c r="V213" s="106"/>
      <c r="W213" s="105"/>
      <c r="X213" s="103"/>
      <c r="Y213" s="103"/>
      <c r="Z213" s="103"/>
      <c r="AA213" s="102"/>
      <c r="AB213" s="107"/>
      <c r="AC213" s="108"/>
      <c r="AD213" s="107"/>
      <c r="AE213" s="108"/>
      <c r="AF213" s="102"/>
      <c r="AG213" s="102"/>
    </row>
    <row r="214" spans="15:33">
      <c r="O214" s="319"/>
      <c r="P214" s="101"/>
      <c r="Q214" s="103"/>
      <c r="R214" s="104"/>
      <c r="S214" s="104"/>
      <c r="T214" s="105"/>
      <c r="U214" s="105"/>
      <c r="V214" s="106"/>
      <c r="W214" s="105"/>
      <c r="X214" s="103"/>
      <c r="Y214" s="103"/>
      <c r="Z214" s="103"/>
      <c r="AA214" s="102"/>
      <c r="AB214" s="107"/>
      <c r="AC214" s="108"/>
      <c r="AD214" s="107"/>
      <c r="AE214" s="108"/>
      <c r="AF214" s="102"/>
      <c r="AG214" s="102"/>
    </row>
    <row r="215" spans="15:33">
      <c r="O215" s="319"/>
      <c r="P215" s="101"/>
      <c r="Q215" s="103"/>
      <c r="R215" s="104"/>
      <c r="S215" s="104"/>
      <c r="T215" s="105"/>
      <c r="U215" s="105"/>
      <c r="V215" s="106"/>
      <c r="W215" s="105"/>
      <c r="X215" s="103"/>
      <c r="Y215" s="103"/>
      <c r="Z215" s="103"/>
      <c r="AA215" s="102"/>
      <c r="AB215" s="107"/>
      <c r="AC215" s="108"/>
      <c r="AD215" s="107"/>
      <c r="AE215" s="108"/>
      <c r="AF215" s="102"/>
      <c r="AG215" s="102"/>
    </row>
    <row r="216" spans="15:33">
      <c r="O216" s="319"/>
      <c r="P216" s="101"/>
      <c r="Q216" s="103"/>
      <c r="R216" s="104"/>
      <c r="S216" s="104"/>
      <c r="T216" s="105"/>
      <c r="U216" s="105"/>
      <c r="V216" s="106"/>
      <c r="W216" s="105"/>
      <c r="X216" s="103"/>
      <c r="Y216" s="103"/>
      <c r="Z216" s="103"/>
      <c r="AA216" s="102"/>
      <c r="AB216" s="107"/>
      <c r="AC216" s="108"/>
      <c r="AD216" s="107"/>
      <c r="AE216" s="108"/>
      <c r="AF216" s="102"/>
      <c r="AG216" s="102"/>
    </row>
    <row r="217" spans="15:33">
      <c r="O217" s="319"/>
      <c r="P217" s="101"/>
      <c r="Q217" s="103"/>
      <c r="R217" s="104"/>
      <c r="S217" s="104"/>
      <c r="T217" s="105"/>
      <c r="U217" s="105"/>
      <c r="V217" s="106"/>
      <c r="W217" s="105"/>
      <c r="X217" s="103"/>
      <c r="Y217" s="103"/>
      <c r="Z217" s="103"/>
      <c r="AA217" s="102"/>
      <c r="AB217" s="107"/>
      <c r="AC217" s="108"/>
      <c r="AD217" s="107"/>
      <c r="AE217" s="108"/>
      <c r="AF217" s="102"/>
      <c r="AG217" s="102"/>
    </row>
    <row r="218" spans="15:33">
      <c r="O218" s="319"/>
      <c r="P218" s="101"/>
      <c r="Q218" s="103"/>
      <c r="R218" s="104"/>
      <c r="S218" s="104"/>
      <c r="T218" s="105"/>
      <c r="U218" s="105"/>
      <c r="V218" s="106"/>
      <c r="W218" s="105"/>
      <c r="X218" s="103"/>
      <c r="Y218" s="103"/>
      <c r="Z218" s="103"/>
      <c r="AA218" s="102"/>
      <c r="AB218" s="107"/>
      <c r="AC218" s="108"/>
      <c r="AD218" s="107"/>
      <c r="AE218" s="108"/>
      <c r="AF218" s="102"/>
      <c r="AG218" s="102"/>
    </row>
    <row r="219" spans="15:33">
      <c r="O219" s="319"/>
      <c r="P219" s="101"/>
      <c r="Q219" s="103"/>
      <c r="R219" s="104"/>
      <c r="S219" s="104"/>
      <c r="T219" s="105"/>
      <c r="U219" s="105"/>
      <c r="V219" s="106"/>
      <c r="W219" s="105"/>
      <c r="X219" s="103"/>
      <c r="Y219" s="103"/>
      <c r="Z219" s="103"/>
      <c r="AA219" s="102"/>
      <c r="AB219" s="107"/>
      <c r="AC219" s="108"/>
      <c r="AD219" s="107"/>
      <c r="AE219" s="108"/>
      <c r="AF219" s="102"/>
      <c r="AG219" s="102"/>
    </row>
    <row r="220" spans="15:33">
      <c r="O220" s="319"/>
      <c r="P220" s="101"/>
      <c r="Q220" s="103"/>
      <c r="R220" s="104"/>
      <c r="S220" s="104"/>
      <c r="T220" s="105"/>
      <c r="U220" s="105"/>
      <c r="V220" s="106"/>
      <c r="W220" s="105"/>
      <c r="X220" s="103"/>
      <c r="Y220" s="103"/>
      <c r="Z220" s="103"/>
      <c r="AA220" s="102"/>
      <c r="AB220" s="107"/>
      <c r="AC220" s="108"/>
      <c r="AD220" s="107"/>
      <c r="AE220" s="108"/>
      <c r="AF220" s="102"/>
      <c r="AG220" s="102"/>
    </row>
    <row r="221" spans="15:33">
      <c r="O221" s="319"/>
      <c r="P221" s="101"/>
      <c r="Q221" s="103"/>
      <c r="R221" s="104"/>
      <c r="S221" s="104"/>
      <c r="T221" s="105"/>
      <c r="U221" s="105"/>
      <c r="V221" s="106"/>
      <c r="W221" s="105"/>
      <c r="X221" s="103"/>
      <c r="Y221" s="103"/>
      <c r="Z221" s="103"/>
      <c r="AA221" s="102"/>
      <c r="AB221" s="107"/>
      <c r="AC221" s="108"/>
      <c r="AD221" s="107"/>
      <c r="AE221" s="108"/>
      <c r="AF221" s="102"/>
      <c r="AG221" s="102"/>
    </row>
    <row r="222" spans="15:33">
      <c r="O222" s="319"/>
      <c r="P222" s="101"/>
      <c r="Q222" s="103"/>
      <c r="R222" s="104"/>
      <c r="S222" s="104"/>
      <c r="T222" s="105"/>
      <c r="U222" s="105"/>
      <c r="V222" s="106"/>
      <c r="W222" s="105"/>
      <c r="X222" s="103"/>
      <c r="Y222" s="103"/>
      <c r="Z222" s="103"/>
      <c r="AA222" s="102"/>
      <c r="AB222" s="107"/>
      <c r="AC222" s="108"/>
      <c r="AD222" s="107"/>
      <c r="AE222" s="108"/>
      <c r="AF222" s="102"/>
      <c r="AG222" s="102"/>
    </row>
    <row r="223" spans="15:33">
      <c r="O223" s="319"/>
      <c r="P223" s="101"/>
      <c r="Q223" s="103"/>
      <c r="R223" s="104"/>
      <c r="S223" s="104"/>
      <c r="T223" s="105"/>
      <c r="U223" s="105"/>
      <c r="V223" s="106"/>
      <c r="W223" s="105"/>
      <c r="X223" s="103"/>
      <c r="Y223" s="103"/>
      <c r="Z223" s="103"/>
      <c r="AA223" s="102"/>
      <c r="AB223" s="107"/>
      <c r="AC223" s="108"/>
      <c r="AD223" s="107"/>
      <c r="AE223" s="108"/>
      <c r="AF223" s="102"/>
      <c r="AG223" s="102"/>
    </row>
    <row r="224" spans="15:33">
      <c r="O224" s="319"/>
      <c r="P224" s="101"/>
      <c r="Q224" s="103"/>
      <c r="R224" s="104"/>
      <c r="S224" s="104"/>
      <c r="T224" s="105"/>
      <c r="U224" s="105"/>
      <c r="V224" s="106"/>
      <c r="W224" s="105"/>
      <c r="X224" s="103"/>
      <c r="Y224" s="103"/>
      <c r="Z224" s="103"/>
      <c r="AA224" s="102"/>
      <c r="AB224" s="107"/>
      <c r="AC224" s="108"/>
      <c r="AD224" s="107"/>
      <c r="AE224" s="108"/>
      <c r="AF224" s="102"/>
      <c r="AG224" s="102"/>
    </row>
    <row r="225" spans="15:33">
      <c r="O225" s="319"/>
      <c r="P225" s="101"/>
      <c r="Q225" s="103"/>
      <c r="R225" s="104"/>
      <c r="S225" s="104"/>
      <c r="T225" s="105"/>
      <c r="U225" s="105"/>
      <c r="V225" s="106"/>
      <c r="W225" s="105"/>
      <c r="X225" s="103"/>
      <c r="Y225" s="103"/>
      <c r="Z225" s="103"/>
      <c r="AA225" s="102"/>
      <c r="AB225" s="107"/>
      <c r="AC225" s="108"/>
      <c r="AD225" s="107"/>
      <c r="AE225" s="108"/>
      <c r="AF225" s="102"/>
      <c r="AG225" s="102"/>
    </row>
    <row r="226" spans="15:33">
      <c r="O226" s="319"/>
      <c r="P226" s="101"/>
      <c r="Q226" s="103"/>
      <c r="R226" s="104"/>
      <c r="S226" s="104"/>
      <c r="T226" s="105"/>
      <c r="U226" s="105"/>
      <c r="V226" s="106"/>
      <c r="W226" s="105"/>
      <c r="X226" s="103"/>
      <c r="Y226" s="103"/>
      <c r="Z226" s="103"/>
      <c r="AA226" s="102"/>
      <c r="AB226" s="107"/>
      <c r="AC226" s="108"/>
      <c r="AD226" s="107"/>
      <c r="AE226" s="108"/>
      <c r="AF226" s="102"/>
      <c r="AG226" s="102"/>
    </row>
    <row r="227" spans="15:33">
      <c r="O227" s="319"/>
      <c r="P227" s="101"/>
      <c r="Q227" s="103"/>
      <c r="R227" s="104"/>
      <c r="S227" s="104"/>
      <c r="T227" s="105"/>
      <c r="U227" s="105"/>
      <c r="V227" s="106"/>
      <c r="W227" s="105"/>
      <c r="X227" s="103"/>
      <c r="Y227" s="103"/>
      <c r="Z227" s="103"/>
      <c r="AA227" s="102"/>
      <c r="AB227" s="107"/>
      <c r="AC227" s="108"/>
      <c r="AD227" s="107"/>
      <c r="AE227" s="108"/>
      <c r="AF227" s="102"/>
      <c r="AG227" s="102"/>
    </row>
    <row r="228" spans="15:33">
      <c r="O228" s="319"/>
      <c r="P228" s="101"/>
      <c r="Q228" s="103"/>
      <c r="R228" s="104"/>
      <c r="S228" s="104"/>
      <c r="T228" s="105"/>
      <c r="U228" s="105"/>
      <c r="V228" s="106"/>
      <c r="W228" s="105"/>
      <c r="X228" s="103"/>
      <c r="Y228" s="103"/>
      <c r="Z228" s="103"/>
      <c r="AA228" s="102"/>
      <c r="AB228" s="107"/>
      <c r="AC228" s="108"/>
      <c r="AD228" s="107"/>
      <c r="AE228" s="108"/>
      <c r="AF228" s="102"/>
      <c r="AG228" s="102"/>
    </row>
    <row r="229" spans="15:33">
      <c r="O229" s="319"/>
      <c r="P229" s="101"/>
      <c r="Q229" s="103"/>
      <c r="R229" s="104"/>
      <c r="S229" s="104"/>
      <c r="T229" s="105"/>
      <c r="U229" s="105"/>
      <c r="V229" s="106"/>
      <c r="W229" s="105"/>
      <c r="X229" s="103"/>
      <c r="Y229" s="103"/>
      <c r="Z229" s="103"/>
      <c r="AA229" s="102"/>
      <c r="AB229" s="107"/>
      <c r="AC229" s="108"/>
      <c r="AD229" s="107"/>
      <c r="AE229" s="108"/>
      <c r="AF229" s="102"/>
      <c r="AG229" s="102"/>
    </row>
    <row r="230" spans="15:33">
      <c r="O230" s="319"/>
      <c r="P230" s="101"/>
      <c r="Q230" s="103"/>
      <c r="R230" s="104"/>
      <c r="S230" s="104"/>
      <c r="T230" s="105"/>
      <c r="U230" s="105"/>
      <c r="V230" s="106"/>
      <c r="W230" s="105"/>
      <c r="X230" s="103"/>
      <c r="Y230" s="103"/>
      <c r="Z230" s="103"/>
      <c r="AA230" s="102"/>
      <c r="AB230" s="107"/>
      <c r="AC230" s="108"/>
      <c r="AD230" s="107"/>
      <c r="AE230" s="108"/>
      <c r="AF230" s="102"/>
      <c r="AG230" s="102"/>
    </row>
    <row r="231" spans="15:33">
      <c r="O231" s="319"/>
      <c r="P231" s="101"/>
      <c r="Q231" s="103"/>
      <c r="R231" s="104"/>
      <c r="S231" s="104"/>
      <c r="T231" s="105"/>
      <c r="U231" s="105"/>
      <c r="V231" s="106"/>
      <c r="W231" s="105"/>
      <c r="X231" s="103"/>
      <c r="Y231" s="103"/>
      <c r="Z231" s="103"/>
      <c r="AA231" s="102"/>
      <c r="AB231" s="107"/>
      <c r="AC231" s="108"/>
      <c r="AD231" s="107"/>
      <c r="AE231" s="108"/>
      <c r="AF231" s="102"/>
      <c r="AG231" s="102"/>
    </row>
    <row r="232" spans="15:33">
      <c r="O232" s="319"/>
      <c r="P232" s="101"/>
      <c r="Q232" s="103"/>
      <c r="R232" s="104"/>
      <c r="S232" s="104"/>
      <c r="T232" s="105"/>
      <c r="U232" s="105"/>
      <c r="V232" s="106"/>
      <c r="W232" s="105"/>
      <c r="X232" s="103"/>
      <c r="Y232" s="103"/>
      <c r="Z232" s="103"/>
      <c r="AA232" s="102"/>
      <c r="AB232" s="107"/>
      <c r="AC232" s="108"/>
      <c r="AD232" s="107"/>
      <c r="AE232" s="108"/>
      <c r="AF232" s="102"/>
      <c r="AG232" s="102"/>
    </row>
    <row r="233" spans="15:33">
      <c r="O233" s="319"/>
      <c r="P233" s="101"/>
      <c r="Q233" s="103"/>
      <c r="R233" s="104"/>
      <c r="S233" s="104"/>
      <c r="T233" s="105"/>
      <c r="U233" s="105"/>
      <c r="V233" s="106"/>
      <c r="W233" s="105"/>
      <c r="X233" s="103"/>
      <c r="Y233" s="103"/>
      <c r="Z233" s="103"/>
      <c r="AA233" s="102"/>
      <c r="AB233" s="107"/>
      <c r="AC233" s="108"/>
      <c r="AD233" s="107"/>
      <c r="AE233" s="108"/>
      <c r="AF233" s="102"/>
      <c r="AG233" s="102"/>
    </row>
    <row r="234" spans="15:33">
      <c r="O234" s="319"/>
      <c r="P234" s="101"/>
      <c r="Q234" s="103"/>
      <c r="R234" s="104"/>
      <c r="S234" s="104"/>
      <c r="T234" s="105"/>
      <c r="U234" s="105"/>
      <c r="V234" s="106"/>
      <c r="W234" s="105"/>
      <c r="X234" s="103"/>
      <c r="Y234" s="103"/>
      <c r="Z234" s="103"/>
      <c r="AA234" s="102"/>
      <c r="AB234" s="107"/>
      <c r="AC234" s="108"/>
      <c r="AD234" s="107"/>
      <c r="AE234" s="108"/>
      <c r="AF234" s="102"/>
      <c r="AG234" s="102"/>
    </row>
    <row r="235" spans="15:33">
      <c r="O235" s="319"/>
      <c r="P235" s="101"/>
      <c r="Q235" s="103"/>
      <c r="R235" s="104"/>
      <c r="S235" s="104"/>
      <c r="T235" s="105"/>
      <c r="U235" s="105"/>
      <c r="V235" s="106"/>
      <c r="W235" s="105"/>
      <c r="X235" s="103"/>
      <c r="Y235" s="103"/>
      <c r="Z235" s="103"/>
      <c r="AA235" s="102"/>
      <c r="AB235" s="107"/>
      <c r="AC235" s="108"/>
      <c r="AD235" s="107"/>
      <c r="AE235" s="108"/>
      <c r="AF235" s="102"/>
      <c r="AG235" s="102"/>
    </row>
    <row r="236" spans="15:33">
      <c r="O236" s="319"/>
      <c r="P236" s="101"/>
      <c r="Q236" s="103"/>
      <c r="R236" s="104"/>
      <c r="S236" s="104"/>
      <c r="T236" s="105"/>
      <c r="U236" s="105"/>
      <c r="V236" s="106"/>
      <c r="W236" s="105"/>
      <c r="X236" s="103"/>
      <c r="Y236" s="103"/>
      <c r="Z236" s="103"/>
      <c r="AA236" s="102"/>
      <c r="AB236" s="107"/>
      <c r="AC236" s="108"/>
      <c r="AD236" s="107"/>
      <c r="AE236" s="108"/>
      <c r="AF236" s="102"/>
      <c r="AG236" s="102"/>
    </row>
    <row r="237" spans="15:33">
      <c r="O237" s="319"/>
      <c r="P237" s="101"/>
      <c r="Q237" s="103"/>
      <c r="R237" s="104"/>
      <c r="S237" s="104"/>
      <c r="T237" s="105"/>
      <c r="U237" s="105"/>
      <c r="V237" s="106"/>
      <c r="W237" s="105"/>
      <c r="X237" s="103"/>
      <c r="Y237" s="103"/>
      <c r="Z237" s="103"/>
      <c r="AA237" s="102"/>
      <c r="AB237" s="107"/>
      <c r="AC237" s="108"/>
      <c r="AD237" s="107"/>
      <c r="AE237" s="108"/>
      <c r="AF237" s="102"/>
      <c r="AG237" s="102"/>
    </row>
    <row r="238" spans="15:33">
      <c r="O238" s="319"/>
      <c r="P238" s="101"/>
      <c r="Q238" s="103"/>
      <c r="R238" s="104"/>
      <c r="S238" s="104"/>
      <c r="T238" s="105"/>
      <c r="U238" s="105"/>
      <c r="V238" s="106"/>
      <c r="W238" s="105"/>
      <c r="X238" s="103"/>
      <c r="Y238" s="103"/>
      <c r="Z238" s="103"/>
      <c r="AA238" s="102"/>
      <c r="AB238" s="107"/>
      <c r="AC238" s="108"/>
      <c r="AD238" s="107"/>
      <c r="AE238" s="108"/>
      <c r="AF238" s="102"/>
      <c r="AG238" s="102"/>
    </row>
    <row r="239" spans="15:33">
      <c r="O239" s="319"/>
      <c r="P239" s="101"/>
      <c r="Q239" s="103"/>
      <c r="R239" s="104"/>
      <c r="S239" s="104"/>
      <c r="T239" s="105"/>
      <c r="U239" s="105"/>
      <c r="V239" s="106"/>
      <c r="W239" s="105"/>
      <c r="X239" s="103"/>
      <c r="Y239" s="103"/>
      <c r="Z239" s="103"/>
      <c r="AA239" s="102"/>
      <c r="AB239" s="107"/>
      <c r="AC239" s="108"/>
      <c r="AD239" s="107"/>
      <c r="AE239" s="108"/>
      <c r="AF239" s="102"/>
      <c r="AG239" s="102"/>
    </row>
    <row r="240" spans="15:33">
      <c r="O240" s="319"/>
      <c r="P240" s="101"/>
      <c r="Q240" s="103"/>
      <c r="R240" s="104"/>
      <c r="S240" s="104"/>
      <c r="T240" s="105"/>
      <c r="U240" s="105"/>
      <c r="V240" s="106"/>
      <c r="W240" s="105"/>
      <c r="X240" s="103"/>
      <c r="Y240" s="103"/>
      <c r="Z240" s="103"/>
      <c r="AA240" s="102"/>
      <c r="AB240" s="107"/>
      <c r="AC240" s="108"/>
      <c r="AD240" s="107"/>
      <c r="AE240" s="108"/>
      <c r="AF240" s="102"/>
      <c r="AG240" s="102"/>
    </row>
    <row r="241" spans="15:33">
      <c r="O241" s="319"/>
      <c r="P241" s="101"/>
      <c r="Q241" s="103"/>
      <c r="R241" s="104"/>
      <c r="S241" s="104"/>
      <c r="T241" s="105"/>
      <c r="U241" s="105"/>
      <c r="V241" s="106"/>
      <c r="W241" s="105"/>
      <c r="X241" s="103"/>
      <c r="Y241" s="103"/>
      <c r="Z241" s="103"/>
      <c r="AA241" s="102"/>
      <c r="AB241" s="107"/>
      <c r="AC241" s="108"/>
      <c r="AD241" s="107"/>
      <c r="AE241" s="108"/>
      <c r="AF241" s="102"/>
      <c r="AG241" s="102"/>
    </row>
    <row r="242" spans="15:33">
      <c r="O242" s="319"/>
      <c r="P242" s="101"/>
      <c r="Q242" s="103"/>
      <c r="R242" s="104"/>
      <c r="S242" s="104"/>
      <c r="T242" s="105"/>
      <c r="U242" s="105"/>
      <c r="V242" s="106"/>
      <c r="W242" s="105"/>
      <c r="X242" s="103"/>
      <c r="Y242" s="103"/>
      <c r="Z242" s="103"/>
      <c r="AA242" s="102"/>
      <c r="AB242" s="107"/>
      <c r="AC242" s="108"/>
      <c r="AD242" s="107"/>
      <c r="AE242" s="108"/>
      <c r="AF242" s="102"/>
      <c r="AG242" s="102"/>
    </row>
    <row r="243" spans="15:33">
      <c r="O243" s="319"/>
      <c r="P243" s="101"/>
      <c r="Q243" s="103"/>
      <c r="R243" s="104"/>
      <c r="S243" s="104"/>
      <c r="T243" s="105"/>
      <c r="U243" s="105"/>
      <c r="V243" s="106"/>
      <c r="W243" s="105"/>
      <c r="X243" s="103"/>
      <c r="Y243" s="103"/>
      <c r="Z243" s="103"/>
      <c r="AA243" s="102"/>
      <c r="AB243" s="107"/>
      <c r="AC243" s="108"/>
      <c r="AD243" s="107"/>
      <c r="AE243" s="108"/>
      <c r="AF243" s="102"/>
      <c r="AG243" s="102"/>
    </row>
    <row r="244" spans="15:33">
      <c r="O244" s="319"/>
      <c r="P244" s="101"/>
      <c r="Q244" s="103"/>
      <c r="R244" s="104"/>
      <c r="S244" s="104"/>
      <c r="T244" s="105"/>
      <c r="U244" s="105"/>
      <c r="V244" s="106"/>
      <c r="W244" s="105"/>
      <c r="X244" s="103"/>
      <c r="Y244" s="103"/>
      <c r="Z244" s="103"/>
      <c r="AA244" s="102"/>
      <c r="AB244" s="107"/>
      <c r="AC244" s="108"/>
      <c r="AD244" s="107"/>
      <c r="AE244" s="108"/>
      <c r="AF244" s="102"/>
      <c r="AG244" s="102"/>
    </row>
    <row r="245" spans="15:33">
      <c r="O245" s="319"/>
      <c r="P245" s="101"/>
      <c r="Q245" s="103"/>
      <c r="R245" s="104"/>
      <c r="S245" s="104"/>
      <c r="T245" s="105"/>
      <c r="U245" s="105"/>
      <c r="V245" s="106"/>
      <c r="W245" s="105"/>
      <c r="X245" s="103"/>
      <c r="Y245" s="103"/>
      <c r="Z245" s="103"/>
      <c r="AA245" s="102"/>
      <c r="AB245" s="107"/>
      <c r="AC245" s="108"/>
      <c r="AD245" s="107"/>
      <c r="AE245" s="108"/>
      <c r="AF245" s="102"/>
      <c r="AG245" s="102"/>
    </row>
    <row r="246" spans="15:33">
      <c r="O246" s="319"/>
      <c r="P246" s="101"/>
      <c r="Q246" s="103"/>
      <c r="R246" s="104"/>
      <c r="S246" s="104"/>
      <c r="T246" s="105"/>
      <c r="U246" s="105"/>
      <c r="V246" s="106"/>
      <c r="W246" s="105"/>
      <c r="X246" s="103"/>
      <c r="Y246" s="103"/>
      <c r="Z246" s="103"/>
      <c r="AA246" s="102"/>
      <c r="AB246" s="107"/>
      <c r="AC246" s="108"/>
      <c r="AD246" s="107"/>
      <c r="AE246" s="108"/>
      <c r="AF246" s="102"/>
      <c r="AG246" s="102"/>
    </row>
    <row r="247" spans="15:33">
      <c r="O247" s="319"/>
      <c r="P247" s="101"/>
      <c r="Q247" s="103"/>
      <c r="R247" s="104"/>
      <c r="S247" s="104"/>
      <c r="T247" s="105"/>
      <c r="U247" s="105"/>
      <c r="V247" s="106"/>
      <c r="W247" s="105"/>
      <c r="X247" s="103"/>
      <c r="Y247" s="103"/>
      <c r="Z247" s="103"/>
      <c r="AA247" s="102"/>
      <c r="AB247" s="107"/>
      <c r="AC247" s="108"/>
      <c r="AD247" s="107"/>
      <c r="AE247" s="108"/>
      <c r="AF247" s="102"/>
      <c r="AG247" s="102"/>
    </row>
    <row r="248" spans="15:33">
      <c r="O248" s="319"/>
      <c r="P248" s="101"/>
      <c r="Q248" s="103"/>
      <c r="R248" s="104"/>
      <c r="S248" s="104"/>
      <c r="T248" s="105"/>
      <c r="U248" s="105"/>
      <c r="V248" s="106"/>
      <c r="W248" s="105"/>
      <c r="X248" s="103"/>
      <c r="Y248" s="103"/>
      <c r="Z248" s="103"/>
      <c r="AA248" s="102"/>
      <c r="AB248" s="107"/>
      <c r="AC248" s="108"/>
      <c r="AD248" s="107"/>
      <c r="AE248" s="108"/>
      <c r="AF248" s="102"/>
      <c r="AG248" s="102"/>
    </row>
    <row r="249" spans="15:33">
      <c r="O249" s="319"/>
      <c r="P249" s="101"/>
      <c r="Q249" s="103"/>
      <c r="R249" s="104"/>
      <c r="S249" s="104"/>
      <c r="T249" s="105"/>
      <c r="U249" s="105"/>
      <c r="V249" s="106"/>
      <c r="W249" s="105"/>
      <c r="X249" s="103"/>
      <c r="Y249" s="103"/>
      <c r="Z249" s="103"/>
      <c r="AA249" s="102"/>
      <c r="AB249" s="107"/>
      <c r="AC249" s="108"/>
      <c r="AD249" s="107"/>
      <c r="AE249" s="108"/>
      <c r="AF249" s="102"/>
      <c r="AG249" s="102"/>
    </row>
    <row r="250" spans="15:33">
      <c r="O250" s="319"/>
      <c r="P250" s="101"/>
      <c r="Q250" s="103"/>
      <c r="R250" s="104"/>
      <c r="S250" s="104"/>
      <c r="T250" s="105"/>
      <c r="U250" s="105"/>
      <c r="V250" s="106"/>
      <c r="W250" s="105"/>
      <c r="X250" s="103"/>
      <c r="Y250" s="103"/>
      <c r="Z250" s="103"/>
      <c r="AA250" s="102"/>
      <c r="AB250" s="107"/>
      <c r="AC250" s="108"/>
      <c r="AD250" s="107"/>
      <c r="AE250" s="108"/>
      <c r="AF250" s="102"/>
      <c r="AG250" s="102"/>
    </row>
    <row r="251" spans="15:33">
      <c r="O251" s="319"/>
      <c r="P251" s="101"/>
      <c r="Q251" s="103"/>
      <c r="R251" s="104"/>
      <c r="S251" s="104"/>
      <c r="T251" s="105"/>
      <c r="U251" s="105"/>
      <c r="V251" s="106"/>
      <c r="W251" s="105"/>
      <c r="X251" s="103"/>
      <c r="Y251" s="103"/>
      <c r="Z251" s="103"/>
      <c r="AA251" s="102"/>
      <c r="AB251" s="107"/>
      <c r="AC251" s="108"/>
      <c r="AD251" s="107"/>
      <c r="AE251" s="108"/>
      <c r="AF251" s="102"/>
      <c r="AG251" s="102"/>
    </row>
    <row r="252" spans="15:33">
      <c r="O252" s="319"/>
      <c r="P252" s="101"/>
      <c r="Q252" s="103"/>
      <c r="R252" s="104"/>
      <c r="S252" s="104"/>
      <c r="T252" s="105"/>
      <c r="U252" s="105"/>
      <c r="V252" s="106"/>
      <c r="W252" s="105"/>
      <c r="X252" s="103"/>
      <c r="Y252" s="103"/>
      <c r="Z252" s="103"/>
      <c r="AA252" s="102"/>
      <c r="AB252" s="107"/>
      <c r="AC252" s="108"/>
      <c r="AD252" s="107"/>
      <c r="AE252" s="108"/>
      <c r="AF252" s="102"/>
      <c r="AG252" s="102"/>
    </row>
    <row r="253" spans="15:33">
      <c r="O253" s="319"/>
      <c r="P253" s="101"/>
      <c r="Q253" s="103"/>
      <c r="R253" s="104"/>
      <c r="S253" s="104"/>
      <c r="T253" s="105"/>
      <c r="U253" s="105"/>
      <c r="V253" s="106"/>
      <c r="W253" s="105"/>
      <c r="X253" s="103"/>
      <c r="Y253" s="103"/>
      <c r="Z253" s="103"/>
      <c r="AA253" s="102"/>
      <c r="AB253" s="107"/>
      <c r="AC253" s="108"/>
      <c r="AD253" s="107"/>
      <c r="AE253" s="108"/>
      <c r="AF253" s="102"/>
      <c r="AG253" s="102"/>
    </row>
    <row r="254" spans="15:33">
      <c r="O254" s="319"/>
      <c r="P254" s="101"/>
      <c r="Q254" s="103"/>
      <c r="R254" s="104"/>
      <c r="S254" s="104"/>
      <c r="T254" s="105"/>
      <c r="U254" s="105"/>
      <c r="V254" s="106"/>
      <c r="W254" s="105"/>
      <c r="X254" s="103"/>
      <c r="Y254" s="103"/>
      <c r="Z254" s="103"/>
      <c r="AA254" s="102"/>
      <c r="AB254" s="107"/>
      <c r="AC254" s="108"/>
      <c r="AD254" s="107"/>
      <c r="AE254" s="108"/>
      <c r="AF254" s="102"/>
      <c r="AG254" s="102"/>
    </row>
    <row r="255" spans="15:33">
      <c r="O255" s="319"/>
      <c r="P255" s="101"/>
      <c r="Q255" s="103"/>
      <c r="R255" s="104"/>
      <c r="S255" s="104"/>
      <c r="T255" s="105"/>
      <c r="U255" s="105"/>
      <c r="V255" s="106"/>
      <c r="W255" s="105"/>
      <c r="X255" s="103"/>
      <c r="Y255" s="103"/>
      <c r="Z255" s="103"/>
      <c r="AA255" s="102"/>
      <c r="AB255" s="107"/>
      <c r="AC255" s="108"/>
      <c r="AD255" s="107"/>
      <c r="AE255" s="108"/>
      <c r="AF255" s="102"/>
      <c r="AG255" s="102"/>
    </row>
    <row r="256" spans="15:33">
      <c r="O256" s="319"/>
      <c r="P256" s="101"/>
      <c r="Q256" s="103"/>
      <c r="R256" s="104"/>
      <c r="S256" s="104"/>
      <c r="T256" s="105"/>
      <c r="U256" s="105"/>
      <c r="V256" s="106"/>
      <c r="W256" s="105"/>
      <c r="X256" s="103"/>
      <c r="Y256" s="103"/>
      <c r="Z256" s="103"/>
      <c r="AA256" s="102"/>
      <c r="AB256" s="107"/>
      <c r="AC256" s="108"/>
      <c r="AD256" s="107"/>
      <c r="AE256" s="108"/>
      <c r="AF256" s="102"/>
      <c r="AG256" s="102"/>
    </row>
    <row r="257" spans="15:33">
      <c r="O257" s="319"/>
      <c r="P257" s="101"/>
      <c r="Q257" s="103"/>
      <c r="R257" s="104"/>
      <c r="S257" s="104"/>
      <c r="T257" s="105"/>
      <c r="U257" s="105"/>
      <c r="V257" s="106"/>
      <c r="W257" s="105"/>
      <c r="X257" s="103"/>
      <c r="Y257" s="103"/>
      <c r="Z257" s="103"/>
      <c r="AA257" s="102"/>
      <c r="AB257" s="107"/>
      <c r="AC257" s="108"/>
      <c r="AD257" s="107"/>
      <c r="AE257" s="108"/>
      <c r="AF257" s="102"/>
      <c r="AG257" s="102"/>
    </row>
    <row r="258" spans="15:33">
      <c r="O258" s="319"/>
      <c r="P258" s="101"/>
      <c r="Q258" s="103"/>
      <c r="R258" s="104"/>
      <c r="S258" s="104"/>
      <c r="T258" s="105"/>
      <c r="U258" s="105"/>
      <c r="V258" s="106"/>
      <c r="W258" s="105"/>
      <c r="X258" s="103"/>
      <c r="Y258" s="103"/>
      <c r="Z258" s="103"/>
      <c r="AA258" s="102"/>
      <c r="AB258" s="107"/>
      <c r="AC258" s="108"/>
      <c r="AD258" s="107"/>
      <c r="AE258" s="108"/>
      <c r="AF258" s="102"/>
      <c r="AG258" s="102"/>
    </row>
    <row r="259" spans="15:33">
      <c r="O259" s="319"/>
      <c r="P259" s="101"/>
      <c r="Q259" s="103"/>
      <c r="R259" s="104"/>
      <c r="S259" s="104"/>
      <c r="T259" s="105"/>
      <c r="U259" s="105"/>
      <c r="V259" s="106"/>
      <c r="W259" s="105"/>
      <c r="X259" s="103"/>
      <c r="Y259" s="103"/>
      <c r="Z259" s="103"/>
      <c r="AA259" s="102"/>
      <c r="AB259" s="107"/>
      <c r="AC259" s="108"/>
      <c r="AD259" s="107"/>
      <c r="AE259" s="108"/>
      <c r="AF259" s="102"/>
      <c r="AG259" s="102"/>
    </row>
    <row r="260" spans="15:33">
      <c r="O260" s="319"/>
      <c r="P260" s="101"/>
      <c r="Q260" s="103"/>
      <c r="R260" s="104"/>
      <c r="S260" s="104"/>
      <c r="T260" s="105"/>
      <c r="U260" s="105"/>
      <c r="V260" s="106"/>
      <c r="W260" s="105"/>
      <c r="X260" s="103"/>
      <c r="Y260" s="103"/>
      <c r="Z260" s="103"/>
      <c r="AA260" s="102"/>
      <c r="AB260" s="107"/>
      <c r="AC260" s="108"/>
      <c r="AD260" s="107"/>
      <c r="AE260" s="108"/>
      <c r="AF260" s="102"/>
      <c r="AG260" s="102"/>
    </row>
    <row r="261" spans="15:33">
      <c r="O261" s="319"/>
      <c r="P261" s="101"/>
      <c r="Q261" s="103"/>
      <c r="R261" s="104"/>
      <c r="S261" s="104"/>
      <c r="T261" s="105"/>
      <c r="U261" s="105"/>
      <c r="V261" s="106"/>
      <c r="W261" s="105"/>
      <c r="X261" s="103"/>
      <c r="Y261" s="103"/>
      <c r="Z261" s="103"/>
      <c r="AA261" s="102"/>
      <c r="AB261" s="107"/>
      <c r="AC261" s="108"/>
      <c r="AD261" s="107"/>
      <c r="AE261" s="108"/>
      <c r="AF261" s="102"/>
      <c r="AG261" s="102"/>
    </row>
    <row r="262" spans="15:33">
      <c r="O262" s="319"/>
      <c r="P262" s="101"/>
      <c r="Q262" s="103"/>
      <c r="R262" s="104"/>
      <c r="S262" s="104"/>
      <c r="T262" s="105"/>
      <c r="U262" s="105"/>
      <c r="V262" s="106"/>
      <c r="W262" s="105"/>
      <c r="X262" s="103"/>
      <c r="Y262" s="103"/>
      <c r="Z262" s="103"/>
      <c r="AA262" s="102"/>
      <c r="AB262" s="107"/>
      <c r="AC262" s="108"/>
      <c r="AD262" s="107"/>
      <c r="AE262" s="108"/>
      <c r="AF262" s="102"/>
      <c r="AG262" s="102"/>
    </row>
    <row r="263" spans="15:33">
      <c r="O263" s="319"/>
      <c r="P263" s="101"/>
      <c r="Q263" s="103"/>
      <c r="R263" s="104"/>
      <c r="S263" s="104"/>
      <c r="T263" s="105"/>
      <c r="U263" s="105"/>
      <c r="V263" s="106"/>
      <c r="W263" s="105"/>
      <c r="X263" s="103"/>
      <c r="Y263" s="103"/>
      <c r="Z263" s="103"/>
      <c r="AA263" s="102"/>
      <c r="AB263" s="107"/>
      <c r="AC263" s="108"/>
      <c r="AD263" s="107"/>
      <c r="AE263" s="108"/>
      <c r="AF263" s="102"/>
      <c r="AG263" s="102"/>
    </row>
    <row r="264" spans="15:33">
      <c r="O264" s="319"/>
      <c r="P264" s="101"/>
      <c r="Q264" s="103"/>
      <c r="R264" s="104"/>
      <c r="S264" s="104"/>
      <c r="T264" s="105"/>
      <c r="U264" s="105"/>
      <c r="V264" s="106"/>
      <c r="W264" s="105"/>
      <c r="X264" s="103"/>
      <c r="Y264" s="103"/>
      <c r="Z264" s="103"/>
      <c r="AA264" s="102"/>
      <c r="AB264" s="107"/>
      <c r="AC264" s="108"/>
      <c r="AD264" s="107"/>
      <c r="AE264" s="108"/>
      <c r="AF264" s="102"/>
      <c r="AG264" s="102"/>
    </row>
    <row r="265" spans="15:33">
      <c r="O265" s="319"/>
      <c r="P265" s="101"/>
      <c r="Q265" s="103"/>
      <c r="R265" s="104"/>
      <c r="S265" s="104"/>
      <c r="T265" s="105"/>
      <c r="U265" s="105"/>
      <c r="V265" s="106"/>
      <c r="W265" s="105"/>
      <c r="X265" s="103"/>
      <c r="Y265" s="103"/>
      <c r="Z265" s="103"/>
      <c r="AA265" s="102"/>
      <c r="AB265" s="107"/>
      <c r="AC265" s="108"/>
      <c r="AD265" s="107"/>
      <c r="AE265" s="108"/>
      <c r="AF265" s="102"/>
      <c r="AG265" s="102"/>
    </row>
    <row r="266" spans="15:33">
      <c r="O266" s="319"/>
      <c r="P266" s="101"/>
      <c r="Q266" s="103"/>
      <c r="R266" s="104"/>
      <c r="S266" s="104"/>
      <c r="T266" s="105"/>
      <c r="U266" s="105"/>
      <c r="V266" s="106"/>
      <c r="W266" s="105"/>
      <c r="X266" s="103"/>
      <c r="Y266" s="103"/>
      <c r="Z266" s="103"/>
      <c r="AA266" s="102"/>
      <c r="AB266" s="107"/>
      <c r="AC266" s="108"/>
      <c r="AD266" s="107"/>
      <c r="AE266" s="108"/>
      <c r="AF266" s="102"/>
      <c r="AG266" s="102"/>
    </row>
    <row r="267" spans="15:33">
      <c r="O267" s="319"/>
      <c r="P267" s="101"/>
      <c r="Q267" s="103"/>
      <c r="R267" s="104"/>
      <c r="S267" s="104"/>
      <c r="T267" s="105"/>
      <c r="U267" s="105"/>
      <c r="V267" s="106"/>
      <c r="W267" s="105"/>
      <c r="X267" s="103"/>
      <c r="Y267" s="103"/>
      <c r="Z267" s="103"/>
      <c r="AA267" s="102"/>
      <c r="AB267" s="107"/>
      <c r="AC267" s="108"/>
      <c r="AD267" s="107"/>
      <c r="AE267" s="108"/>
      <c r="AF267" s="102"/>
      <c r="AG267" s="102"/>
    </row>
    <row r="268" spans="15:33">
      <c r="O268" s="319"/>
      <c r="P268" s="101"/>
      <c r="Q268" s="103"/>
      <c r="R268" s="104"/>
      <c r="S268" s="104"/>
      <c r="T268" s="105"/>
      <c r="U268" s="105"/>
      <c r="V268" s="106"/>
      <c r="W268" s="105"/>
      <c r="X268" s="103"/>
      <c r="Y268" s="103"/>
      <c r="Z268" s="103"/>
      <c r="AA268" s="102"/>
      <c r="AB268" s="107"/>
      <c r="AC268" s="108"/>
      <c r="AD268" s="107"/>
      <c r="AE268" s="108"/>
      <c r="AF268" s="102"/>
      <c r="AG268" s="102"/>
    </row>
    <row r="269" spans="15:33">
      <c r="O269" s="319"/>
      <c r="P269" s="101"/>
      <c r="Q269" s="103"/>
      <c r="R269" s="104"/>
      <c r="S269" s="104"/>
      <c r="T269" s="105"/>
      <c r="U269" s="105"/>
      <c r="V269" s="106"/>
      <c r="W269" s="105"/>
      <c r="X269" s="103"/>
      <c r="Y269" s="103"/>
      <c r="Z269" s="103"/>
      <c r="AA269" s="102"/>
      <c r="AB269" s="107"/>
      <c r="AC269" s="108"/>
      <c r="AD269" s="107"/>
      <c r="AE269" s="108"/>
      <c r="AF269" s="102"/>
      <c r="AG269" s="102"/>
    </row>
    <row r="270" spans="15:33">
      <c r="O270" s="319"/>
      <c r="P270" s="101"/>
      <c r="Q270" s="103"/>
      <c r="R270" s="104"/>
      <c r="S270" s="104"/>
      <c r="T270" s="105"/>
      <c r="U270" s="105"/>
      <c r="V270" s="106"/>
      <c r="W270" s="105"/>
      <c r="X270" s="103"/>
      <c r="Y270" s="103"/>
      <c r="Z270" s="103"/>
      <c r="AA270" s="102"/>
      <c r="AB270" s="107"/>
      <c r="AC270" s="108"/>
      <c r="AD270" s="107"/>
      <c r="AE270" s="108"/>
      <c r="AF270" s="102"/>
      <c r="AG270" s="102"/>
    </row>
    <row r="271" spans="15:33">
      <c r="O271" s="319"/>
      <c r="P271" s="101"/>
      <c r="Q271" s="103"/>
      <c r="R271" s="104"/>
      <c r="S271" s="104"/>
      <c r="T271" s="105"/>
      <c r="U271" s="105"/>
      <c r="V271" s="106"/>
      <c r="W271" s="105"/>
      <c r="X271" s="103"/>
      <c r="Y271" s="103"/>
      <c r="Z271" s="103"/>
      <c r="AA271" s="102"/>
      <c r="AB271" s="107"/>
      <c r="AC271" s="108"/>
      <c r="AD271" s="107"/>
      <c r="AE271" s="108"/>
      <c r="AF271" s="102"/>
      <c r="AG271" s="102"/>
    </row>
    <row r="272" spans="15:33">
      <c r="O272" s="319"/>
      <c r="P272" s="101"/>
      <c r="Q272" s="103"/>
      <c r="R272" s="104"/>
      <c r="S272" s="104"/>
      <c r="T272" s="105"/>
      <c r="U272" s="105"/>
      <c r="V272" s="106"/>
      <c r="W272" s="105"/>
      <c r="X272" s="103"/>
      <c r="Y272" s="103"/>
      <c r="Z272" s="103"/>
      <c r="AA272" s="102"/>
      <c r="AB272" s="107"/>
      <c r="AC272" s="108"/>
      <c r="AD272" s="107"/>
      <c r="AE272" s="108"/>
      <c r="AF272" s="102"/>
      <c r="AG272" s="102"/>
    </row>
    <row r="273" spans="15:33">
      <c r="O273" s="319"/>
      <c r="P273" s="101"/>
      <c r="Q273" s="103"/>
      <c r="R273" s="104"/>
      <c r="S273" s="104"/>
      <c r="T273" s="105"/>
      <c r="U273" s="105"/>
      <c r="V273" s="106"/>
      <c r="W273" s="105"/>
      <c r="X273" s="103"/>
      <c r="Y273" s="103"/>
      <c r="Z273" s="103"/>
      <c r="AA273" s="102"/>
      <c r="AB273" s="107"/>
      <c r="AC273" s="108"/>
      <c r="AD273" s="107"/>
      <c r="AE273" s="108"/>
      <c r="AF273" s="102"/>
      <c r="AG273" s="102"/>
    </row>
    <row r="274" spans="15:33">
      <c r="O274" s="319"/>
      <c r="P274" s="101"/>
      <c r="Q274" s="103"/>
      <c r="R274" s="104"/>
      <c r="S274" s="104"/>
      <c r="T274" s="105"/>
      <c r="U274" s="105"/>
      <c r="V274" s="106"/>
      <c r="W274" s="105"/>
      <c r="X274" s="103"/>
      <c r="Y274" s="103"/>
      <c r="Z274" s="103"/>
      <c r="AA274" s="102"/>
      <c r="AB274" s="107"/>
      <c r="AC274" s="108"/>
      <c r="AD274" s="107"/>
      <c r="AE274" s="108"/>
      <c r="AF274" s="102"/>
      <c r="AG274" s="102"/>
    </row>
    <row r="275" spans="15:33">
      <c r="O275" s="319"/>
      <c r="P275" s="101"/>
      <c r="Q275" s="103"/>
      <c r="R275" s="104"/>
      <c r="S275" s="104"/>
      <c r="T275" s="105"/>
      <c r="U275" s="105"/>
      <c r="V275" s="106"/>
      <c r="W275" s="105"/>
      <c r="X275" s="103"/>
      <c r="Y275" s="103"/>
      <c r="Z275" s="103"/>
      <c r="AA275" s="102"/>
      <c r="AB275" s="107"/>
      <c r="AC275" s="108"/>
      <c r="AD275" s="107"/>
      <c r="AE275" s="108"/>
      <c r="AF275" s="102"/>
      <c r="AG275" s="102"/>
    </row>
    <row r="276" spans="15:33">
      <c r="O276" s="319"/>
      <c r="P276" s="101"/>
      <c r="Q276" s="103"/>
      <c r="R276" s="104"/>
      <c r="S276" s="104"/>
      <c r="T276" s="105"/>
      <c r="U276" s="105"/>
      <c r="V276" s="106"/>
      <c r="W276" s="105"/>
      <c r="X276" s="103"/>
      <c r="Y276" s="103"/>
      <c r="Z276" s="103"/>
      <c r="AA276" s="102"/>
      <c r="AB276" s="107"/>
      <c r="AC276" s="108"/>
      <c r="AD276" s="107"/>
      <c r="AE276" s="108"/>
      <c r="AF276" s="102"/>
      <c r="AG276" s="102"/>
    </row>
    <row r="277" spans="15:33">
      <c r="O277" s="319"/>
      <c r="P277" s="101"/>
      <c r="Q277" s="103"/>
      <c r="R277" s="104"/>
      <c r="S277" s="104"/>
      <c r="T277" s="105"/>
      <c r="U277" s="105"/>
      <c r="V277" s="106"/>
      <c r="W277" s="105"/>
      <c r="X277" s="103"/>
      <c r="Y277" s="103"/>
      <c r="Z277" s="103"/>
      <c r="AA277" s="102"/>
      <c r="AB277" s="107"/>
      <c r="AC277" s="108"/>
      <c r="AD277" s="107"/>
      <c r="AE277" s="108"/>
      <c r="AF277" s="102"/>
      <c r="AG277" s="102"/>
    </row>
    <row r="278" spans="15:33">
      <c r="O278" s="319"/>
      <c r="P278" s="101"/>
      <c r="Q278" s="103"/>
      <c r="R278" s="104"/>
      <c r="S278" s="104"/>
      <c r="T278" s="105"/>
      <c r="U278" s="105"/>
      <c r="V278" s="106"/>
      <c r="W278" s="105"/>
      <c r="X278" s="103"/>
      <c r="Y278" s="103"/>
      <c r="Z278" s="103"/>
      <c r="AA278" s="102"/>
      <c r="AB278" s="107"/>
      <c r="AC278" s="108"/>
      <c r="AD278" s="107"/>
      <c r="AE278" s="108"/>
      <c r="AF278" s="102"/>
      <c r="AG278" s="102"/>
    </row>
    <row r="279" spans="15:33">
      <c r="O279" s="319"/>
      <c r="P279" s="101"/>
      <c r="Q279" s="103"/>
      <c r="R279" s="104"/>
      <c r="S279" s="104"/>
      <c r="T279" s="105"/>
      <c r="U279" s="105"/>
      <c r="V279" s="106"/>
      <c r="W279" s="105"/>
      <c r="X279" s="103"/>
      <c r="Y279" s="103"/>
      <c r="Z279" s="103"/>
      <c r="AA279" s="102"/>
      <c r="AB279" s="107"/>
      <c r="AC279" s="108"/>
      <c r="AD279" s="107"/>
      <c r="AE279" s="108"/>
      <c r="AF279" s="102"/>
      <c r="AG279" s="102"/>
    </row>
    <row r="280" spans="15:33">
      <c r="O280" s="319"/>
      <c r="P280" s="101"/>
      <c r="Q280" s="103"/>
      <c r="R280" s="104"/>
      <c r="S280" s="104"/>
      <c r="T280" s="105"/>
      <c r="U280" s="105"/>
      <c r="V280" s="106"/>
      <c r="W280" s="105"/>
      <c r="X280" s="103"/>
      <c r="Y280" s="103"/>
      <c r="Z280" s="103"/>
      <c r="AA280" s="102"/>
      <c r="AB280" s="107"/>
      <c r="AC280" s="108"/>
      <c r="AD280" s="107"/>
      <c r="AE280" s="108"/>
      <c r="AF280" s="102"/>
      <c r="AG280" s="102"/>
    </row>
    <row r="281" spans="15:33">
      <c r="O281" s="319"/>
      <c r="P281" s="101"/>
      <c r="Q281" s="103"/>
      <c r="R281" s="104"/>
      <c r="S281" s="104"/>
      <c r="T281" s="105"/>
      <c r="U281" s="105"/>
      <c r="V281" s="106"/>
      <c r="W281" s="105"/>
      <c r="X281" s="103"/>
      <c r="Y281" s="103"/>
      <c r="Z281" s="103"/>
      <c r="AA281" s="102"/>
      <c r="AB281" s="107"/>
      <c r="AC281" s="108"/>
      <c r="AD281" s="107"/>
      <c r="AE281" s="108"/>
      <c r="AF281" s="102"/>
      <c r="AG281" s="102"/>
    </row>
    <row r="282" spans="15:33">
      <c r="O282" s="319"/>
      <c r="P282" s="101"/>
      <c r="Q282" s="103"/>
      <c r="R282" s="104"/>
      <c r="S282" s="104"/>
      <c r="T282" s="105"/>
      <c r="U282" s="105"/>
      <c r="V282" s="106"/>
      <c r="W282" s="105"/>
      <c r="X282" s="103"/>
      <c r="Y282" s="103"/>
      <c r="Z282" s="103"/>
      <c r="AA282" s="102"/>
      <c r="AB282" s="107"/>
      <c r="AC282" s="108"/>
      <c r="AD282" s="107"/>
      <c r="AE282" s="108"/>
      <c r="AF282" s="102"/>
      <c r="AG282" s="102"/>
    </row>
    <row r="283" spans="15:33">
      <c r="O283" s="319"/>
      <c r="P283" s="101"/>
      <c r="Q283" s="103"/>
      <c r="R283" s="104"/>
      <c r="S283" s="104"/>
      <c r="T283" s="105"/>
      <c r="U283" s="105"/>
      <c r="V283" s="106"/>
      <c r="W283" s="105"/>
      <c r="X283" s="103"/>
      <c r="Y283" s="103"/>
      <c r="Z283" s="103"/>
      <c r="AA283" s="102"/>
      <c r="AB283" s="107"/>
      <c r="AC283" s="108"/>
      <c r="AD283" s="107"/>
      <c r="AE283" s="108"/>
      <c r="AF283" s="102"/>
      <c r="AG283" s="102"/>
    </row>
    <row r="284" spans="15:33">
      <c r="O284" s="319"/>
      <c r="P284" s="101"/>
      <c r="Q284" s="103"/>
      <c r="R284" s="104"/>
      <c r="S284" s="104"/>
      <c r="T284" s="105"/>
      <c r="U284" s="105"/>
      <c r="V284" s="106"/>
      <c r="W284" s="105"/>
      <c r="X284" s="103"/>
      <c r="Y284" s="103"/>
      <c r="Z284" s="103"/>
      <c r="AA284" s="102"/>
      <c r="AB284" s="107"/>
      <c r="AC284" s="108"/>
      <c r="AD284" s="107"/>
      <c r="AE284" s="108"/>
      <c r="AF284" s="102"/>
      <c r="AG284" s="102"/>
    </row>
    <row r="285" spans="15:33">
      <c r="O285" s="319"/>
      <c r="P285" s="101"/>
      <c r="Q285" s="103"/>
      <c r="R285" s="104"/>
      <c r="S285" s="104"/>
      <c r="T285" s="105"/>
      <c r="U285" s="105"/>
      <c r="V285" s="106"/>
      <c r="W285" s="105"/>
      <c r="X285" s="103"/>
      <c r="Y285" s="103"/>
      <c r="Z285" s="103"/>
      <c r="AA285" s="102"/>
      <c r="AB285" s="107"/>
      <c r="AC285" s="108"/>
      <c r="AD285" s="107"/>
      <c r="AE285" s="108"/>
      <c r="AF285" s="102"/>
      <c r="AG285" s="102"/>
    </row>
    <row r="286" spans="15:33">
      <c r="O286" s="319"/>
      <c r="P286" s="101"/>
      <c r="Q286" s="103"/>
      <c r="R286" s="104"/>
      <c r="S286" s="104"/>
      <c r="T286" s="105"/>
      <c r="U286" s="105"/>
      <c r="V286" s="106"/>
      <c r="W286" s="105"/>
      <c r="X286" s="103"/>
      <c r="Y286" s="103"/>
      <c r="Z286" s="103"/>
      <c r="AA286" s="102"/>
      <c r="AB286" s="107"/>
      <c r="AC286" s="108"/>
      <c r="AD286" s="107"/>
      <c r="AE286" s="108"/>
      <c r="AF286" s="102"/>
      <c r="AG286" s="102"/>
    </row>
    <row r="287" spans="15:33">
      <c r="O287" s="319"/>
      <c r="P287" s="101"/>
      <c r="Q287" s="103"/>
      <c r="R287" s="104"/>
      <c r="S287" s="104"/>
      <c r="T287" s="105"/>
      <c r="U287" s="105"/>
      <c r="V287" s="106"/>
      <c r="W287" s="105"/>
      <c r="X287" s="103"/>
      <c r="Y287" s="103"/>
      <c r="Z287" s="103"/>
      <c r="AA287" s="102"/>
      <c r="AB287" s="107"/>
      <c r="AC287" s="108"/>
      <c r="AD287" s="107"/>
      <c r="AE287" s="108"/>
      <c r="AF287" s="102"/>
      <c r="AG287" s="102"/>
    </row>
    <row r="288" spans="15:33">
      <c r="O288" s="319"/>
      <c r="P288" s="101"/>
      <c r="Q288" s="103"/>
      <c r="R288" s="104"/>
      <c r="S288" s="104"/>
      <c r="T288" s="105"/>
      <c r="U288" s="105"/>
      <c r="V288" s="106"/>
      <c r="W288" s="105"/>
      <c r="X288" s="103"/>
      <c r="Y288" s="103"/>
      <c r="Z288" s="103"/>
      <c r="AA288" s="102"/>
      <c r="AB288" s="107"/>
      <c r="AC288" s="108"/>
      <c r="AD288" s="107"/>
      <c r="AE288" s="108"/>
      <c r="AF288" s="102"/>
      <c r="AG288" s="102"/>
    </row>
    <row r="289" spans="15:33">
      <c r="O289" s="319"/>
      <c r="P289" s="101"/>
      <c r="Q289" s="103"/>
      <c r="R289" s="104"/>
      <c r="S289" s="104"/>
      <c r="T289" s="105"/>
      <c r="U289" s="105"/>
      <c r="V289" s="106"/>
      <c r="W289" s="105"/>
      <c r="X289" s="103"/>
      <c r="Y289" s="103"/>
      <c r="Z289" s="103"/>
      <c r="AA289" s="102"/>
      <c r="AB289" s="107"/>
      <c r="AC289" s="108"/>
      <c r="AD289" s="107"/>
      <c r="AE289" s="108"/>
      <c r="AF289" s="102"/>
      <c r="AG289" s="102"/>
    </row>
    <row r="290" spans="15:33">
      <c r="O290" s="319"/>
      <c r="P290" s="101"/>
      <c r="Q290" s="103"/>
      <c r="R290" s="104"/>
      <c r="S290" s="104"/>
      <c r="T290" s="105"/>
      <c r="U290" s="105"/>
      <c r="V290" s="106"/>
      <c r="W290" s="105"/>
      <c r="X290" s="103"/>
      <c r="Y290" s="103"/>
      <c r="Z290" s="103"/>
      <c r="AA290" s="102"/>
      <c r="AB290" s="107"/>
      <c r="AC290" s="108"/>
      <c r="AD290" s="107"/>
      <c r="AE290" s="108"/>
      <c r="AF290" s="102"/>
      <c r="AG290" s="102"/>
    </row>
    <row r="291" spans="15:33">
      <c r="O291" s="319"/>
      <c r="P291" s="101"/>
      <c r="Q291" s="103"/>
      <c r="R291" s="104"/>
      <c r="S291" s="104"/>
      <c r="T291" s="105"/>
      <c r="U291" s="105"/>
      <c r="V291" s="106"/>
      <c r="W291" s="105"/>
      <c r="X291" s="103"/>
      <c r="Y291" s="103"/>
      <c r="Z291" s="103"/>
      <c r="AA291" s="102"/>
      <c r="AB291" s="107"/>
      <c r="AC291" s="108"/>
      <c r="AD291" s="107"/>
      <c r="AE291" s="108"/>
      <c r="AF291" s="102"/>
      <c r="AG291" s="102"/>
    </row>
    <row r="292" spans="15:33">
      <c r="O292" s="319"/>
      <c r="P292" s="101"/>
      <c r="Q292" s="103"/>
      <c r="R292" s="104"/>
      <c r="S292" s="104"/>
      <c r="T292" s="105"/>
      <c r="U292" s="105"/>
      <c r="V292" s="106"/>
      <c r="W292" s="105"/>
      <c r="X292" s="103"/>
      <c r="Y292" s="103"/>
      <c r="Z292" s="103"/>
      <c r="AA292" s="102"/>
      <c r="AB292" s="107"/>
      <c r="AC292" s="108"/>
      <c r="AD292" s="107"/>
      <c r="AE292" s="108"/>
      <c r="AF292" s="102"/>
      <c r="AG292" s="102"/>
    </row>
    <row r="293" spans="15:33">
      <c r="O293" s="319"/>
      <c r="P293" s="101"/>
      <c r="Q293" s="103"/>
      <c r="R293" s="104"/>
      <c r="S293" s="104"/>
      <c r="T293" s="105"/>
      <c r="U293" s="105"/>
      <c r="V293" s="106"/>
      <c r="W293" s="105"/>
      <c r="X293" s="103"/>
      <c r="Y293" s="103"/>
      <c r="Z293" s="103"/>
      <c r="AA293" s="102"/>
      <c r="AB293" s="107"/>
      <c r="AC293" s="108"/>
      <c r="AD293" s="107"/>
      <c r="AE293" s="108"/>
      <c r="AF293" s="102"/>
      <c r="AG293" s="102"/>
    </row>
    <row r="294" spans="15:33">
      <c r="O294" s="319"/>
      <c r="P294" s="101"/>
      <c r="Q294" s="103"/>
      <c r="R294" s="104"/>
      <c r="S294" s="104"/>
      <c r="T294" s="105"/>
      <c r="U294" s="105"/>
      <c r="V294" s="106"/>
      <c r="W294" s="105"/>
      <c r="X294" s="103"/>
      <c r="Y294" s="103"/>
      <c r="Z294" s="103"/>
      <c r="AA294" s="102"/>
      <c r="AB294" s="107"/>
      <c r="AC294" s="108"/>
      <c r="AD294" s="107"/>
      <c r="AE294" s="108"/>
      <c r="AF294" s="102"/>
      <c r="AG294" s="102"/>
    </row>
    <row r="295" spans="15:33">
      <c r="O295" s="319"/>
      <c r="P295" s="101"/>
      <c r="Q295" s="103"/>
      <c r="R295" s="104"/>
      <c r="S295" s="104"/>
      <c r="T295" s="105"/>
      <c r="U295" s="105"/>
      <c r="V295" s="106"/>
      <c r="W295" s="105"/>
      <c r="X295" s="103"/>
      <c r="Y295" s="103"/>
      <c r="Z295" s="103"/>
      <c r="AA295" s="102"/>
      <c r="AB295" s="107"/>
      <c r="AC295" s="108"/>
      <c r="AD295" s="107"/>
      <c r="AE295" s="108"/>
      <c r="AF295" s="102"/>
      <c r="AG295" s="102"/>
    </row>
    <row r="296" spans="15:33">
      <c r="O296" s="319"/>
      <c r="P296" s="101"/>
      <c r="Q296" s="103"/>
      <c r="R296" s="104"/>
      <c r="S296" s="104"/>
      <c r="T296" s="105"/>
      <c r="U296" s="105"/>
      <c r="V296" s="106"/>
      <c r="W296" s="105"/>
      <c r="X296" s="103"/>
      <c r="Y296" s="103"/>
      <c r="Z296" s="103"/>
      <c r="AA296" s="102"/>
      <c r="AB296" s="107"/>
      <c r="AC296" s="108"/>
      <c r="AD296" s="107"/>
      <c r="AE296" s="108"/>
      <c r="AF296" s="102"/>
      <c r="AG296" s="102"/>
    </row>
    <row r="297" spans="15:33">
      <c r="O297" s="319"/>
      <c r="P297" s="101"/>
      <c r="Q297" s="103"/>
      <c r="R297" s="104"/>
      <c r="S297" s="104"/>
      <c r="T297" s="105"/>
      <c r="U297" s="105"/>
      <c r="V297" s="106"/>
      <c r="W297" s="105"/>
      <c r="X297" s="103"/>
      <c r="Y297" s="103"/>
      <c r="Z297" s="103"/>
      <c r="AA297" s="102"/>
      <c r="AB297" s="107"/>
      <c r="AC297" s="108"/>
      <c r="AD297" s="107"/>
      <c r="AE297" s="108"/>
      <c r="AF297" s="102"/>
      <c r="AG297" s="102"/>
    </row>
    <row r="298" spans="15:33">
      <c r="O298" s="319"/>
      <c r="P298" s="101"/>
      <c r="Q298" s="103"/>
      <c r="R298" s="104"/>
      <c r="S298" s="104"/>
      <c r="T298" s="105"/>
      <c r="U298" s="105"/>
      <c r="V298" s="106"/>
      <c r="W298" s="105"/>
      <c r="X298" s="103"/>
      <c r="Y298" s="103"/>
      <c r="Z298" s="103"/>
      <c r="AA298" s="102"/>
      <c r="AB298" s="107"/>
      <c r="AC298" s="108"/>
      <c r="AD298" s="107"/>
      <c r="AE298" s="108"/>
      <c r="AF298" s="102"/>
      <c r="AG298" s="102"/>
    </row>
    <row r="299" spans="15:33">
      <c r="O299" s="319"/>
      <c r="P299" s="101"/>
      <c r="Q299" s="103"/>
      <c r="R299" s="104"/>
      <c r="S299" s="104"/>
      <c r="T299" s="105"/>
      <c r="U299" s="105"/>
      <c r="V299" s="106"/>
      <c r="W299" s="105"/>
      <c r="X299" s="103"/>
      <c r="Y299" s="103"/>
      <c r="Z299" s="103"/>
      <c r="AA299" s="102"/>
      <c r="AB299" s="107"/>
      <c r="AC299" s="108"/>
      <c r="AD299" s="107"/>
      <c r="AE299" s="108"/>
      <c r="AF299" s="102"/>
      <c r="AG299" s="102"/>
    </row>
    <row r="300" spans="15:33">
      <c r="O300" s="319"/>
      <c r="P300" s="101"/>
      <c r="Q300" s="103"/>
      <c r="R300" s="104"/>
      <c r="S300" s="104"/>
      <c r="T300" s="105"/>
      <c r="U300" s="105"/>
      <c r="V300" s="106"/>
      <c r="W300" s="105"/>
      <c r="X300" s="103"/>
      <c r="Y300" s="103"/>
      <c r="Z300" s="103"/>
      <c r="AA300" s="102"/>
      <c r="AB300" s="107"/>
      <c r="AC300" s="108"/>
      <c r="AD300" s="107"/>
      <c r="AE300" s="108"/>
      <c r="AF300" s="102"/>
      <c r="AG300" s="102"/>
    </row>
    <row r="301" spans="15:33">
      <c r="O301" s="319"/>
      <c r="P301" s="101"/>
      <c r="Q301" s="103"/>
      <c r="R301" s="104"/>
      <c r="S301" s="104"/>
      <c r="T301" s="105"/>
      <c r="U301" s="105"/>
      <c r="V301" s="106"/>
      <c r="W301" s="105"/>
      <c r="X301" s="103"/>
      <c r="Y301" s="103"/>
      <c r="Z301" s="103"/>
      <c r="AA301" s="102"/>
      <c r="AB301" s="107"/>
      <c r="AC301" s="108"/>
      <c r="AD301" s="107"/>
      <c r="AE301" s="108"/>
      <c r="AF301" s="102"/>
      <c r="AG301" s="102"/>
    </row>
    <row r="302" spans="15:33">
      <c r="O302" s="319"/>
      <c r="P302" s="101"/>
      <c r="Q302" s="103"/>
      <c r="R302" s="104"/>
      <c r="S302" s="104"/>
      <c r="T302" s="105"/>
      <c r="U302" s="105"/>
      <c r="V302" s="106"/>
      <c r="W302" s="105"/>
      <c r="X302" s="103"/>
      <c r="Y302" s="103"/>
      <c r="Z302" s="103"/>
      <c r="AA302" s="102"/>
      <c r="AB302" s="107"/>
      <c r="AC302" s="108"/>
      <c r="AD302" s="107"/>
      <c r="AE302" s="108"/>
      <c r="AF302" s="102"/>
      <c r="AG302" s="102"/>
    </row>
    <row r="303" spans="15:33">
      <c r="O303" s="319"/>
      <c r="P303" s="101"/>
      <c r="Q303" s="103"/>
      <c r="R303" s="104"/>
      <c r="S303" s="104"/>
      <c r="T303" s="105"/>
      <c r="U303" s="105"/>
      <c r="V303" s="106"/>
      <c r="W303" s="105"/>
      <c r="X303" s="103"/>
      <c r="Y303" s="103"/>
      <c r="Z303" s="103"/>
      <c r="AA303" s="102"/>
      <c r="AB303" s="107"/>
      <c r="AC303" s="108"/>
      <c r="AD303" s="107"/>
      <c r="AE303" s="108"/>
      <c r="AF303" s="102"/>
      <c r="AG303" s="102"/>
    </row>
    <row r="304" spans="15:33">
      <c r="O304" s="319"/>
      <c r="P304" s="101"/>
      <c r="Q304" s="103"/>
      <c r="R304" s="104"/>
      <c r="S304" s="104"/>
      <c r="T304" s="105"/>
      <c r="U304" s="105"/>
      <c r="V304" s="106"/>
      <c r="W304" s="105"/>
      <c r="X304" s="103"/>
      <c r="Y304" s="103"/>
      <c r="Z304" s="103"/>
      <c r="AA304" s="102"/>
      <c r="AB304" s="107"/>
      <c r="AC304" s="108"/>
      <c r="AD304" s="107"/>
      <c r="AE304" s="108"/>
      <c r="AF304" s="102"/>
      <c r="AG304" s="102"/>
    </row>
    <row r="305" spans="15:33">
      <c r="O305" s="319"/>
      <c r="P305" s="101"/>
      <c r="Q305" s="103"/>
      <c r="R305" s="104"/>
      <c r="S305" s="104"/>
      <c r="T305" s="105"/>
      <c r="U305" s="105"/>
      <c r="V305" s="106"/>
      <c r="W305" s="105"/>
      <c r="X305" s="103"/>
      <c r="Y305" s="103"/>
      <c r="Z305" s="103"/>
      <c r="AA305" s="102"/>
      <c r="AB305" s="107"/>
      <c r="AC305" s="108"/>
      <c r="AD305" s="107"/>
      <c r="AE305" s="108"/>
      <c r="AF305" s="102"/>
      <c r="AG305" s="102"/>
    </row>
    <row r="306" spans="15:33">
      <c r="O306" s="319"/>
      <c r="P306" s="101"/>
      <c r="Q306" s="103"/>
      <c r="R306" s="104"/>
      <c r="S306" s="104"/>
      <c r="T306" s="105"/>
      <c r="U306" s="105"/>
      <c r="V306" s="106"/>
      <c r="W306" s="105"/>
      <c r="X306" s="103"/>
      <c r="Y306" s="103"/>
      <c r="Z306" s="103"/>
      <c r="AA306" s="102"/>
      <c r="AB306" s="107"/>
      <c r="AC306" s="108"/>
      <c r="AD306" s="107"/>
      <c r="AE306" s="108"/>
      <c r="AF306" s="102"/>
      <c r="AG306" s="102"/>
    </row>
    <row r="307" spans="15:33">
      <c r="O307" s="319"/>
      <c r="P307" s="101"/>
      <c r="Q307" s="103"/>
      <c r="R307" s="104"/>
      <c r="S307" s="104"/>
      <c r="T307" s="105"/>
      <c r="U307" s="105"/>
      <c r="V307" s="106"/>
      <c r="W307" s="105"/>
      <c r="X307" s="103"/>
      <c r="Y307" s="103"/>
      <c r="Z307" s="103"/>
      <c r="AA307" s="102"/>
      <c r="AB307" s="107"/>
      <c r="AC307" s="108"/>
      <c r="AD307" s="107"/>
      <c r="AE307" s="108"/>
      <c r="AF307" s="102"/>
      <c r="AG307" s="102"/>
    </row>
    <row r="308" spans="15:33">
      <c r="O308" s="319"/>
      <c r="P308" s="101"/>
      <c r="Q308" s="103"/>
      <c r="R308" s="104"/>
      <c r="S308" s="104"/>
      <c r="T308" s="105"/>
      <c r="U308" s="105"/>
      <c r="V308" s="106"/>
      <c r="W308" s="105"/>
      <c r="X308" s="103"/>
      <c r="Y308" s="103"/>
      <c r="Z308" s="103"/>
      <c r="AA308" s="102"/>
      <c r="AB308" s="107"/>
      <c r="AC308" s="108"/>
      <c r="AD308" s="107"/>
      <c r="AE308" s="108"/>
      <c r="AF308" s="102"/>
      <c r="AG308" s="102"/>
    </row>
    <row r="309" spans="15:33">
      <c r="O309" s="319"/>
      <c r="P309" s="101"/>
      <c r="Q309" s="103"/>
      <c r="R309" s="104"/>
      <c r="S309" s="104"/>
      <c r="T309" s="105"/>
      <c r="U309" s="105"/>
      <c r="V309" s="106"/>
      <c r="W309" s="105"/>
      <c r="X309" s="103"/>
      <c r="Y309" s="103"/>
      <c r="Z309" s="103"/>
      <c r="AA309" s="102"/>
      <c r="AB309" s="107"/>
      <c r="AC309" s="108"/>
      <c r="AD309" s="107"/>
      <c r="AE309" s="108"/>
      <c r="AF309" s="102"/>
      <c r="AG309" s="102"/>
    </row>
    <row r="310" spans="15:33">
      <c r="O310" s="319"/>
      <c r="P310" s="101"/>
      <c r="Q310" s="103"/>
      <c r="R310" s="104"/>
      <c r="S310" s="104"/>
      <c r="T310" s="105"/>
      <c r="U310" s="105"/>
      <c r="V310" s="106"/>
      <c r="W310" s="105"/>
      <c r="X310" s="103"/>
      <c r="Y310" s="103"/>
      <c r="Z310" s="103"/>
      <c r="AA310" s="102"/>
      <c r="AB310" s="107"/>
      <c r="AC310" s="108"/>
      <c r="AD310" s="107"/>
      <c r="AE310" s="108"/>
      <c r="AF310" s="102"/>
      <c r="AG310" s="102"/>
    </row>
    <row r="311" spans="15:33">
      <c r="O311" s="319"/>
      <c r="P311" s="101"/>
      <c r="Q311" s="103"/>
      <c r="R311" s="104"/>
      <c r="S311" s="104"/>
      <c r="T311" s="105"/>
      <c r="U311" s="105"/>
      <c r="V311" s="106"/>
      <c r="W311" s="105"/>
      <c r="X311" s="103"/>
      <c r="Y311" s="103"/>
      <c r="Z311" s="103"/>
      <c r="AA311" s="102"/>
      <c r="AB311" s="107"/>
      <c r="AC311" s="108"/>
      <c r="AD311" s="107"/>
      <c r="AE311" s="108"/>
      <c r="AF311" s="102"/>
      <c r="AG311" s="102"/>
    </row>
    <row r="312" spans="15:33">
      <c r="O312" s="319"/>
      <c r="P312" s="101"/>
      <c r="Q312" s="103"/>
      <c r="R312" s="104"/>
      <c r="S312" s="104"/>
      <c r="T312" s="105"/>
      <c r="U312" s="105"/>
      <c r="V312" s="106"/>
      <c r="W312" s="105"/>
      <c r="X312" s="103"/>
      <c r="Y312" s="103"/>
      <c r="Z312" s="103"/>
      <c r="AA312" s="102"/>
      <c r="AB312" s="107"/>
      <c r="AC312" s="108"/>
      <c r="AD312" s="107"/>
      <c r="AE312" s="108"/>
      <c r="AF312" s="102"/>
      <c r="AG312" s="102"/>
    </row>
    <row r="313" spans="15:33">
      <c r="O313" s="319"/>
      <c r="P313" s="101"/>
      <c r="Q313" s="103"/>
      <c r="R313" s="104"/>
      <c r="S313" s="104"/>
      <c r="T313" s="105"/>
      <c r="U313" s="105"/>
      <c r="V313" s="106"/>
      <c r="W313" s="105"/>
      <c r="X313" s="103"/>
      <c r="Y313" s="103"/>
      <c r="Z313" s="103"/>
      <c r="AA313" s="102"/>
      <c r="AB313" s="107"/>
      <c r="AC313" s="108"/>
      <c r="AD313" s="107"/>
      <c r="AE313" s="108"/>
      <c r="AF313" s="102"/>
      <c r="AG313" s="102"/>
    </row>
    <row r="314" spans="15:33">
      <c r="O314" s="319"/>
      <c r="P314" s="101"/>
      <c r="Q314" s="103"/>
      <c r="R314" s="104"/>
      <c r="S314" s="104"/>
      <c r="T314" s="105"/>
      <c r="U314" s="105"/>
      <c r="V314" s="106"/>
      <c r="W314" s="105"/>
      <c r="X314" s="103"/>
      <c r="Y314" s="103"/>
      <c r="Z314" s="103"/>
      <c r="AA314" s="102"/>
      <c r="AB314" s="107"/>
      <c r="AC314" s="108"/>
      <c r="AD314" s="107"/>
      <c r="AE314" s="108"/>
      <c r="AF314" s="102"/>
      <c r="AG314" s="102"/>
    </row>
    <row r="315" spans="15:33">
      <c r="O315" s="319"/>
      <c r="P315" s="101"/>
      <c r="Q315" s="103"/>
      <c r="R315" s="104"/>
      <c r="S315" s="104"/>
      <c r="T315" s="105"/>
      <c r="U315" s="105"/>
      <c r="V315" s="106"/>
      <c r="W315" s="105"/>
      <c r="X315" s="103"/>
      <c r="Y315" s="103"/>
      <c r="Z315" s="103"/>
      <c r="AA315" s="102"/>
      <c r="AB315" s="107"/>
      <c r="AC315" s="108"/>
      <c r="AD315" s="107"/>
      <c r="AE315" s="108"/>
      <c r="AF315" s="102"/>
      <c r="AG315" s="102"/>
    </row>
    <row r="316" spans="15:33">
      <c r="O316" s="319"/>
      <c r="P316" s="101"/>
      <c r="Q316" s="103"/>
      <c r="R316" s="104"/>
      <c r="S316" s="104"/>
      <c r="T316" s="105"/>
      <c r="U316" s="105"/>
      <c r="V316" s="106"/>
      <c r="W316" s="105"/>
      <c r="X316" s="103"/>
      <c r="Y316" s="103"/>
      <c r="Z316" s="103"/>
      <c r="AA316" s="102"/>
      <c r="AB316" s="107"/>
      <c r="AC316" s="108"/>
      <c r="AD316" s="107"/>
      <c r="AE316" s="108"/>
      <c r="AF316" s="102"/>
      <c r="AG316" s="102"/>
    </row>
    <row r="317" spans="15:33">
      <c r="O317" s="319"/>
      <c r="P317" s="101"/>
      <c r="Q317" s="103"/>
      <c r="R317" s="104"/>
      <c r="S317" s="104"/>
      <c r="T317" s="105"/>
      <c r="U317" s="105"/>
      <c r="V317" s="106"/>
      <c r="W317" s="105"/>
      <c r="X317" s="103"/>
      <c r="Y317" s="103"/>
      <c r="Z317" s="103"/>
      <c r="AA317" s="102"/>
      <c r="AB317" s="107"/>
      <c r="AC317" s="108"/>
      <c r="AD317" s="107"/>
      <c r="AE317" s="108"/>
      <c r="AF317" s="102"/>
      <c r="AG317" s="102"/>
    </row>
    <row r="318" spans="15:33">
      <c r="O318" s="319"/>
      <c r="P318" s="101"/>
      <c r="Q318" s="103"/>
      <c r="R318" s="104"/>
      <c r="S318" s="104"/>
      <c r="T318" s="105"/>
      <c r="U318" s="105"/>
      <c r="V318" s="106"/>
      <c r="W318" s="105"/>
      <c r="X318" s="103"/>
      <c r="Y318" s="103"/>
      <c r="Z318" s="103"/>
      <c r="AA318" s="102"/>
      <c r="AB318" s="107"/>
      <c r="AC318" s="108"/>
      <c r="AD318" s="107"/>
      <c r="AE318" s="108"/>
      <c r="AF318" s="102"/>
      <c r="AG318" s="102"/>
    </row>
    <row r="319" spans="15:33">
      <c r="O319" s="319"/>
      <c r="P319" s="101"/>
      <c r="Q319" s="103"/>
      <c r="R319" s="104"/>
      <c r="S319" s="104"/>
      <c r="T319" s="105"/>
      <c r="U319" s="105"/>
      <c r="V319" s="106"/>
      <c r="W319" s="105"/>
      <c r="X319" s="103"/>
      <c r="Y319" s="103"/>
      <c r="Z319" s="103"/>
      <c r="AA319" s="102"/>
      <c r="AB319" s="107"/>
      <c r="AC319" s="108"/>
      <c r="AD319" s="107"/>
      <c r="AE319" s="108"/>
      <c r="AF319" s="102"/>
      <c r="AG319" s="102"/>
    </row>
    <row r="320" spans="15:33">
      <c r="O320" s="319"/>
      <c r="P320" s="101"/>
      <c r="Q320" s="103"/>
      <c r="R320" s="104"/>
      <c r="S320" s="104"/>
      <c r="T320" s="105"/>
      <c r="U320" s="105"/>
      <c r="V320" s="106"/>
      <c r="W320" s="105"/>
      <c r="X320" s="103"/>
      <c r="Y320" s="103"/>
      <c r="Z320" s="103"/>
      <c r="AA320" s="102"/>
      <c r="AB320" s="107"/>
      <c r="AC320" s="108"/>
      <c r="AD320" s="107"/>
      <c r="AE320" s="108"/>
      <c r="AF320" s="102"/>
      <c r="AG320" s="102"/>
    </row>
    <row r="321" spans="15:33">
      <c r="O321" s="319"/>
      <c r="P321" s="101"/>
      <c r="Q321" s="103"/>
      <c r="R321" s="104"/>
      <c r="S321" s="104"/>
      <c r="T321" s="105"/>
      <c r="U321" s="105"/>
      <c r="V321" s="106"/>
      <c r="W321" s="105"/>
      <c r="X321" s="103"/>
      <c r="Y321" s="103"/>
      <c r="Z321" s="103"/>
      <c r="AA321" s="102"/>
      <c r="AB321" s="107"/>
      <c r="AC321" s="108"/>
      <c r="AD321" s="107"/>
      <c r="AE321" s="108"/>
      <c r="AF321" s="102"/>
      <c r="AG321" s="102"/>
    </row>
    <row r="322" spans="15:33">
      <c r="O322" s="319"/>
      <c r="P322" s="101"/>
      <c r="Q322" s="103"/>
      <c r="R322" s="104"/>
      <c r="S322" s="104"/>
      <c r="T322" s="105"/>
      <c r="U322" s="105"/>
      <c r="V322" s="106"/>
      <c r="W322" s="105"/>
      <c r="X322" s="103"/>
      <c r="Y322" s="103"/>
      <c r="Z322" s="103"/>
      <c r="AA322" s="102"/>
      <c r="AB322" s="107"/>
      <c r="AC322" s="108"/>
      <c r="AD322" s="107"/>
      <c r="AE322" s="108"/>
      <c r="AF322" s="102"/>
      <c r="AG322" s="102"/>
    </row>
    <row r="323" spans="15:33">
      <c r="O323" s="319"/>
      <c r="P323" s="101"/>
      <c r="Q323" s="103"/>
      <c r="R323" s="104"/>
      <c r="S323" s="104"/>
      <c r="T323" s="105"/>
      <c r="U323" s="105"/>
      <c r="V323" s="106"/>
      <c r="W323" s="105"/>
      <c r="X323" s="103"/>
      <c r="Y323" s="103"/>
      <c r="Z323" s="103"/>
      <c r="AA323" s="102"/>
      <c r="AB323" s="107"/>
      <c r="AC323" s="108"/>
      <c r="AD323" s="107"/>
      <c r="AE323" s="108"/>
      <c r="AF323" s="102"/>
      <c r="AG323" s="102"/>
    </row>
    <row r="324" spans="15:33">
      <c r="O324" s="319"/>
      <c r="P324" s="101"/>
      <c r="Q324" s="103"/>
      <c r="R324" s="104"/>
      <c r="S324" s="104"/>
      <c r="T324" s="105"/>
      <c r="U324" s="105"/>
      <c r="V324" s="106"/>
      <c r="W324" s="105"/>
      <c r="X324" s="103"/>
      <c r="Y324" s="103"/>
      <c r="Z324" s="103"/>
      <c r="AA324" s="102"/>
      <c r="AB324" s="107"/>
      <c r="AC324" s="108"/>
      <c r="AD324" s="107"/>
      <c r="AE324" s="108"/>
      <c r="AF324" s="102"/>
      <c r="AG324" s="102"/>
    </row>
    <row r="325" spans="15:33">
      <c r="O325" s="319"/>
      <c r="P325" s="101"/>
      <c r="Q325" s="103"/>
      <c r="R325" s="104"/>
      <c r="S325" s="104"/>
      <c r="T325" s="105"/>
      <c r="U325" s="105"/>
      <c r="V325" s="106"/>
      <c r="W325" s="105"/>
      <c r="X325" s="103"/>
      <c r="Y325" s="103"/>
      <c r="Z325" s="103"/>
      <c r="AA325" s="102"/>
      <c r="AB325" s="107"/>
      <c r="AC325" s="108"/>
      <c r="AD325" s="107"/>
      <c r="AE325" s="108"/>
      <c r="AF325" s="102"/>
      <c r="AG325" s="102"/>
    </row>
    <row r="326" spans="15:33">
      <c r="O326" s="319"/>
      <c r="P326" s="101"/>
      <c r="Q326" s="103"/>
      <c r="R326" s="104"/>
      <c r="S326" s="104"/>
      <c r="T326" s="105"/>
      <c r="U326" s="105"/>
      <c r="V326" s="106"/>
      <c r="W326" s="105"/>
      <c r="X326" s="103"/>
      <c r="Y326" s="103"/>
      <c r="Z326" s="103"/>
      <c r="AA326" s="102"/>
      <c r="AB326" s="107"/>
      <c r="AC326" s="108"/>
      <c r="AD326" s="107"/>
      <c r="AE326" s="108"/>
      <c r="AF326" s="102"/>
      <c r="AG326" s="102"/>
    </row>
    <row r="327" spans="15:33">
      <c r="O327" s="319"/>
      <c r="P327" s="101"/>
      <c r="Q327" s="103"/>
      <c r="R327" s="104"/>
      <c r="S327" s="104"/>
      <c r="T327" s="105"/>
      <c r="U327" s="105"/>
      <c r="V327" s="106"/>
      <c r="W327" s="105"/>
      <c r="X327" s="103"/>
      <c r="Y327" s="103"/>
      <c r="Z327" s="103"/>
      <c r="AA327" s="102"/>
      <c r="AB327" s="107"/>
      <c r="AC327" s="108"/>
      <c r="AD327" s="107"/>
      <c r="AE327" s="108"/>
      <c r="AF327" s="102"/>
      <c r="AG327" s="102"/>
    </row>
    <row r="328" spans="15:33">
      <c r="O328" s="319"/>
      <c r="P328" s="101"/>
      <c r="Q328" s="103"/>
      <c r="R328" s="104"/>
      <c r="S328" s="104"/>
      <c r="T328" s="105"/>
      <c r="U328" s="105"/>
      <c r="V328" s="106"/>
      <c r="W328" s="105"/>
      <c r="X328" s="103"/>
      <c r="Y328" s="103"/>
      <c r="Z328" s="103"/>
      <c r="AA328" s="102"/>
      <c r="AB328" s="107"/>
      <c r="AC328" s="108"/>
      <c r="AD328" s="107"/>
      <c r="AE328" s="108"/>
      <c r="AF328" s="102"/>
      <c r="AG328" s="102"/>
    </row>
    <row r="329" spans="15:33">
      <c r="O329" s="319"/>
      <c r="P329" s="101"/>
      <c r="Q329" s="103"/>
      <c r="R329" s="104"/>
      <c r="S329" s="104"/>
      <c r="T329" s="105"/>
      <c r="U329" s="105"/>
      <c r="V329" s="106"/>
      <c r="W329" s="105"/>
      <c r="X329" s="103"/>
      <c r="Y329" s="103"/>
      <c r="Z329" s="103"/>
      <c r="AA329" s="102"/>
      <c r="AB329" s="107"/>
      <c r="AC329" s="108"/>
      <c r="AD329" s="107"/>
      <c r="AE329" s="108"/>
      <c r="AF329" s="102"/>
      <c r="AG329" s="102"/>
    </row>
    <row r="330" spans="15:33">
      <c r="O330" s="319"/>
      <c r="P330" s="101"/>
      <c r="Q330" s="103"/>
      <c r="R330" s="104"/>
      <c r="S330" s="104"/>
      <c r="T330" s="105"/>
      <c r="U330" s="105"/>
      <c r="V330" s="106"/>
      <c r="W330" s="105"/>
      <c r="X330" s="103"/>
      <c r="Y330" s="103"/>
      <c r="Z330" s="103"/>
      <c r="AA330" s="102"/>
      <c r="AB330" s="107"/>
      <c r="AC330" s="108"/>
      <c r="AD330" s="107"/>
      <c r="AE330" s="108"/>
      <c r="AF330" s="102"/>
      <c r="AG330" s="102"/>
    </row>
    <row r="331" spans="15:33">
      <c r="O331" s="319"/>
      <c r="P331" s="101"/>
      <c r="Q331" s="103"/>
      <c r="R331" s="104"/>
      <c r="S331" s="104"/>
      <c r="T331" s="105"/>
      <c r="U331" s="105"/>
      <c r="V331" s="106"/>
      <c r="W331" s="105"/>
      <c r="X331" s="103"/>
      <c r="Y331" s="103"/>
      <c r="Z331" s="103"/>
      <c r="AA331" s="102"/>
      <c r="AB331" s="107"/>
      <c r="AC331" s="108"/>
      <c r="AD331" s="107"/>
      <c r="AE331" s="108"/>
      <c r="AF331" s="102"/>
      <c r="AG331" s="102"/>
    </row>
    <row r="332" spans="15:33">
      <c r="O332" s="319"/>
      <c r="P332" s="101"/>
      <c r="Q332" s="103"/>
      <c r="R332" s="104"/>
      <c r="S332" s="104"/>
      <c r="T332" s="105"/>
      <c r="U332" s="105"/>
      <c r="V332" s="106"/>
      <c r="W332" s="105"/>
      <c r="X332" s="103"/>
      <c r="Y332" s="103"/>
      <c r="Z332" s="103"/>
      <c r="AA332" s="102"/>
      <c r="AB332" s="107"/>
      <c r="AC332" s="108"/>
      <c r="AD332" s="107"/>
      <c r="AE332" s="108"/>
      <c r="AF332" s="102"/>
      <c r="AG332" s="102"/>
    </row>
    <row r="333" spans="15:33">
      <c r="O333" s="319"/>
      <c r="P333" s="101"/>
      <c r="Q333" s="103"/>
      <c r="R333" s="104"/>
      <c r="S333" s="104"/>
      <c r="T333" s="105"/>
      <c r="U333" s="105"/>
      <c r="V333" s="106"/>
      <c r="W333" s="105"/>
      <c r="X333" s="103"/>
      <c r="Y333" s="103"/>
      <c r="Z333" s="103"/>
      <c r="AA333" s="102"/>
      <c r="AB333" s="107"/>
      <c r="AC333" s="108"/>
      <c r="AD333" s="107"/>
      <c r="AE333" s="108"/>
      <c r="AF333" s="102"/>
      <c r="AG333" s="102"/>
    </row>
    <row r="334" spans="15:33">
      <c r="O334" s="319"/>
      <c r="P334" s="101"/>
      <c r="Q334" s="103"/>
      <c r="R334" s="104"/>
      <c r="S334" s="104"/>
      <c r="T334" s="105"/>
      <c r="U334" s="105"/>
      <c r="V334" s="106"/>
      <c r="W334" s="105"/>
      <c r="X334" s="103"/>
      <c r="Y334" s="103"/>
      <c r="Z334" s="103"/>
      <c r="AA334" s="102"/>
      <c r="AB334" s="107"/>
      <c r="AC334" s="108"/>
      <c r="AD334" s="107"/>
      <c r="AE334" s="108"/>
      <c r="AF334" s="102"/>
      <c r="AG334" s="102"/>
    </row>
    <row r="335" spans="15:33">
      <c r="O335" s="319"/>
      <c r="P335" s="101"/>
      <c r="Q335" s="103"/>
      <c r="R335" s="104"/>
      <c r="S335" s="104"/>
      <c r="T335" s="105"/>
      <c r="U335" s="105"/>
      <c r="V335" s="106"/>
      <c r="W335" s="105"/>
      <c r="X335" s="103"/>
      <c r="Y335" s="103"/>
      <c r="Z335" s="103"/>
      <c r="AA335" s="102"/>
      <c r="AB335" s="107"/>
      <c r="AC335" s="108"/>
      <c r="AD335" s="107"/>
      <c r="AE335" s="108"/>
      <c r="AF335" s="102"/>
      <c r="AG335" s="102"/>
    </row>
    <row r="336" spans="15:33">
      <c r="O336" s="319"/>
      <c r="P336" s="101"/>
      <c r="Q336" s="103"/>
      <c r="R336" s="104"/>
      <c r="S336" s="104"/>
      <c r="T336" s="105"/>
      <c r="U336" s="105"/>
      <c r="V336" s="106"/>
      <c r="W336" s="105"/>
      <c r="X336" s="103"/>
      <c r="Y336" s="103"/>
      <c r="Z336" s="103"/>
      <c r="AA336" s="102"/>
      <c r="AB336" s="107"/>
      <c r="AC336" s="108"/>
      <c r="AD336" s="107"/>
      <c r="AE336" s="108"/>
      <c r="AF336" s="102"/>
      <c r="AG336" s="102"/>
    </row>
    <row r="337" spans="15:33">
      <c r="O337" s="319"/>
      <c r="P337" s="101"/>
      <c r="Q337" s="103"/>
      <c r="R337" s="104"/>
      <c r="S337" s="104"/>
      <c r="T337" s="105"/>
      <c r="U337" s="105"/>
      <c r="V337" s="106"/>
      <c r="W337" s="105"/>
      <c r="X337" s="103"/>
      <c r="Y337" s="103"/>
      <c r="Z337" s="103"/>
      <c r="AA337" s="102"/>
      <c r="AB337" s="107"/>
      <c r="AC337" s="108"/>
      <c r="AD337" s="107"/>
      <c r="AE337" s="108"/>
      <c r="AF337" s="102"/>
      <c r="AG337" s="102"/>
    </row>
    <row r="338" spans="15:33">
      <c r="O338" s="319"/>
      <c r="P338" s="101"/>
      <c r="Q338" s="103"/>
      <c r="R338" s="104"/>
      <c r="S338" s="104"/>
      <c r="T338" s="105"/>
      <c r="U338" s="105"/>
      <c r="V338" s="106"/>
      <c r="W338" s="105"/>
      <c r="X338" s="103"/>
      <c r="Y338" s="103"/>
      <c r="Z338" s="103"/>
      <c r="AA338" s="102"/>
      <c r="AB338" s="107"/>
      <c r="AC338" s="108"/>
      <c r="AD338" s="107"/>
      <c r="AE338" s="108"/>
      <c r="AF338" s="102"/>
      <c r="AG338" s="102"/>
    </row>
    <row r="339" spans="15:33">
      <c r="O339" s="319"/>
      <c r="P339" s="101"/>
      <c r="Q339" s="103"/>
      <c r="R339" s="104"/>
      <c r="S339" s="104"/>
      <c r="T339" s="105"/>
      <c r="U339" s="105"/>
      <c r="V339" s="106"/>
      <c r="W339" s="105"/>
      <c r="X339" s="103"/>
      <c r="Y339" s="103"/>
      <c r="Z339" s="103"/>
      <c r="AA339" s="102"/>
      <c r="AB339" s="107"/>
      <c r="AC339" s="108"/>
      <c r="AD339" s="107"/>
      <c r="AE339" s="108"/>
      <c r="AF339" s="102"/>
      <c r="AG339" s="102"/>
    </row>
    <row r="340" spans="15:33">
      <c r="O340" s="319"/>
      <c r="P340" s="101"/>
      <c r="Q340" s="103"/>
      <c r="R340" s="104"/>
      <c r="S340" s="104"/>
      <c r="T340" s="105"/>
      <c r="U340" s="105"/>
      <c r="V340" s="106"/>
      <c r="W340" s="105"/>
      <c r="X340" s="103"/>
      <c r="Y340" s="103"/>
      <c r="Z340" s="103"/>
      <c r="AA340" s="102"/>
      <c r="AB340" s="107"/>
      <c r="AC340" s="108"/>
      <c r="AD340" s="107"/>
      <c r="AE340" s="108"/>
      <c r="AF340" s="102"/>
      <c r="AG340" s="102"/>
    </row>
    <row r="341" spans="15:33">
      <c r="O341" s="319"/>
      <c r="P341" s="101"/>
      <c r="Q341" s="103"/>
      <c r="R341" s="104"/>
      <c r="S341" s="104"/>
      <c r="T341" s="105"/>
      <c r="U341" s="105"/>
      <c r="V341" s="106"/>
      <c r="W341" s="105"/>
      <c r="X341" s="103"/>
      <c r="Y341" s="103"/>
      <c r="Z341" s="103"/>
      <c r="AA341" s="102"/>
      <c r="AB341" s="107"/>
      <c r="AC341" s="108"/>
      <c r="AD341" s="107"/>
      <c r="AE341" s="108"/>
      <c r="AF341" s="102"/>
      <c r="AG341" s="102"/>
    </row>
    <row r="342" spans="15:33">
      <c r="O342" s="319"/>
      <c r="P342" s="101"/>
      <c r="Q342" s="103"/>
      <c r="R342" s="104"/>
      <c r="S342" s="104"/>
      <c r="T342" s="105"/>
      <c r="U342" s="105"/>
      <c r="V342" s="106"/>
      <c r="W342" s="105"/>
      <c r="X342" s="103"/>
      <c r="Y342" s="103"/>
      <c r="Z342" s="103"/>
      <c r="AA342" s="102"/>
      <c r="AB342" s="107"/>
      <c r="AC342" s="108"/>
      <c r="AD342" s="107"/>
      <c r="AE342" s="108"/>
      <c r="AF342" s="102"/>
      <c r="AG342" s="102"/>
    </row>
    <row r="343" spans="15:33">
      <c r="O343" s="319"/>
      <c r="P343" s="101"/>
      <c r="Q343" s="103"/>
      <c r="R343" s="104"/>
      <c r="S343" s="104"/>
      <c r="T343" s="105"/>
      <c r="U343" s="105"/>
      <c r="V343" s="106"/>
      <c r="W343" s="105"/>
      <c r="X343" s="103"/>
      <c r="Y343" s="103"/>
      <c r="Z343" s="103"/>
      <c r="AA343" s="102"/>
      <c r="AB343" s="107"/>
      <c r="AC343" s="108"/>
      <c r="AD343" s="107"/>
      <c r="AE343" s="108"/>
      <c r="AF343" s="102"/>
      <c r="AG343" s="102"/>
    </row>
    <row r="344" spans="15:33">
      <c r="O344" s="319"/>
      <c r="P344" s="101"/>
      <c r="Q344" s="103"/>
      <c r="R344" s="104"/>
      <c r="S344" s="104"/>
      <c r="T344" s="105"/>
      <c r="U344" s="105"/>
      <c r="V344" s="106"/>
      <c r="W344" s="105"/>
      <c r="X344" s="103"/>
      <c r="Y344" s="103"/>
      <c r="Z344" s="103"/>
      <c r="AA344" s="102"/>
      <c r="AB344" s="107"/>
      <c r="AC344" s="108"/>
      <c r="AD344" s="107"/>
      <c r="AE344" s="108"/>
      <c r="AF344" s="102"/>
      <c r="AG344" s="102"/>
    </row>
    <row r="345" spans="15:33">
      <c r="O345" s="319"/>
      <c r="P345" s="101"/>
      <c r="Q345" s="103"/>
      <c r="R345" s="104"/>
      <c r="S345" s="104"/>
      <c r="T345" s="105"/>
      <c r="U345" s="105"/>
      <c r="V345" s="106"/>
      <c r="W345" s="105"/>
      <c r="X345" s="103"/>
      <c r="Y345" s="103"/>
      <c r="Z345" s="103"/>
      <c r="AA345" s="102"/>
      <c r="AB345" s="107"/>
      <c r="AC345" s="108"/>
      <c r="AD345" s="107"/>
      <c r="AE345" s="108"/>
      <c r="AF345" s="102"/>
      <c r="AG345" s="102"/>
    </row>
    <row r="346" spans="15:33">
      <c r="O346" s="319"/>
      <c r="P346" s="101"/>
      <c r="Q346" s="103"/>
      <c r="R346" s="104"/>
      <c r="S346" s="104"/>
      <c r="T346" s="105"/>
      <c r="U346" s="105"/>
      <c r="V346" s="106"/>
      <c r="W346" s="105"/>
      <c r="X346" s="103"/>
      <c r="Y346" s="103"/>
      <c r="Z346" s="103"/>
      <c r="AA346" s="102"/>
      <c r="AB346" s="107"/>
      <c r="AC346" s="108"/>
      <c r="AD346" s="107"/>
      <c r="AE346" s="108"/>
      <c r="AF346" s="102"/>
      <c r="AG346" s="102"/>
    </row>
    <row r="347" spans="15:33">
      <c r="O347" s="319"/>
      <c r="P347" s="101"/>
      <c r="Q347" s="103"/>
      <c r="R347" s="104"/>
      <c r="S347" s="104"/>
      <c r="T347" s="105"/>
      <c r="U347" s="105"/>
      <c r="V347" s="106"/>
      <c r="W347" s="105"/>
      <c r="X347" s="103"/>
      <c r="Y347" s="103"/>
      <c r="Z347" s="103"/>
      <c r="AA347" s="102"/>
      <c r="AB347" s="107"/>
      <c r="AC347" s="108"/>
      <c r="AD347" s="107"/>
      <c r="AE347" s="108"/>
      <c r="AF347" s="102"/>
      <c r="AG347" s="102"/>
    </row>
    <row r="348" spans="15:33">
      <c r="O348" s="319"/>
      <c r="P348" s="101"/>
      <c r="Q348" s="103"/>
      <c r="R348" s="104"/>
      <c r="S348" s="104"/>
      <c r="T348" s="105"/>
      <c r="U348" s="105"/>
      <c r="V348" s="106"/>
      <c r="W348" s="105"/>
      <c r="X348" s="103"/>
      <c r="Y348" s="103"/>
      <c r="Z348" s="103"/>
      <c r="AA348" s="102"/>
      <c r="AB348" s="107"/>
      <c r="AC348" s="108"/>
      <c r="AD348" s="107"/>
      <c r="AE348" s="108"/>
      <c r="AF348" s="102"/>
      <c r="AG348" s="102"/>
    </row>
    <row r="349" spans="15:33">
      <c r="O349" s="319"/>
      <c r="P349" s="101"/>
      <c r="Q349" s="103"/>
      <c r="R349" s="104"/>
      <c r="S349" s="104"/>
      <c r="T349" s="105"/>
      <c r="U349" s="105"/>
      <c r="V349" s="106"/>
      <c r="W349" s="105"/>
      <c r="X349" s="103"/>
      <c r="Y349" s="103"/>
      <c r="Z349" s="103"/>
      <c r="AA349" s="102"/>
      <c r="AB349" s="107"/>
      <c r="AC349" s="108"/>
      <c r="AD349" s="107"/>
      <c r="AE349" s="108"/>
      <c r="AF349" s="102"/>
      <c r="AG349" s="102"/>
    </row>
    <row r="350" spans="15:33">
      <c r="O350" s="319"/>
      <c r="P350" s="101"/>
      <c r="Q350" s="103"/>
      <c r="R350" s="104"/>
      <c r="S350" s="104"/>
      <c r="T350" s="105"/>
      <c r="U350" s="105"/>
      <c r="V350" s="106"/>
      <c r="W350" s="105"/>
      <c r="X350" s="103"/>
      <c r="Y350" s="103"/>
      <c r="Z350" s="103"/>
      <c r="AA350" s="102"/>
      <c r="AB350" s="107"/>
      <c r="AC350" s="108"/>
      <c r="AD350" s="107"/>
      <c r="AE350" s="108"/>
      <c r="AF350" s="102"/>
      <c r="AG350" s="102"/>
    </row>
    <row r="351" spans="15:33">
      <c r="O351" s="319"/>
      <c r="P351" s="101"/>
      <c r="Q351" s="103"/>
      <c r="R351" s="104"/>
      <c r="S351" s="104"/>
      <c r="T351" s="105"/>
      <c r="U351" s="105"/>
      <c r="V351" s="106"/>
      <c r="W351" s="105"/>
      <c r="X351" s="103"/>
      <c r="Y351" s="103"/>
      <c r="Z351" s="103"/>
      <c r="AA351" s="102"/>
      <c r="AB351" s="107"/>
      <c r="AC351" s="108"/>
      <c r="AD351" s="107"/>
      <c r="AE351" s="108"/>
      <c r="AF351" s="102"/>
      <c r="AG351" s="102"/>
    </row>
    <row r="352" spans="15:33">
      <c r="O352" s="319"/>
      <c r="P352" s="101"/>
      <c r="Q352" s="103"/>
      <c r="R352" s="104"/>
      <c r="S352" s="104"/>
      <c r="T352" s="105"/>
      <c r="U352" s="105"/>
      <c r="V352" s="106"/>
      <c r="W352" s="105"/>
      <c r="X352" s="103"/>
      <c r="Y352" s="103"/>
      <c r="Z352" s="103"/>
      <c r="AA352" s="102"/>
      <c r="AB352" s="107"/>
      <c r="AC352" s="108"/>
      <c r="AD352" s="107"/>
      <c r="AE352" s="108"/>
      <c r="AF352" s="102"/>
      <c r="AG352" s="102"/>
    </row>
    <row r="353" spans="15:33">
      <c r="O353" s="319"/>
      <c r="P353" s="101"/>
      <c r="Q353" s="103"/>
      <c r="R353" s="104"/>
      <c r="S353" s="104"/>
      <c r="T353" s="105"/>
      <c r="U353" s="105"/>
      <c r="V353" s="106"/>
      <c r="W353" s="105"/>
      <c r="X353" s="103"/>
      <c r="Y353" s="103"/>
      <c r="Z353" s="103"/>
      <c r="AA353" s="102"/>
      <c r="AB353" s="107"/>
      <c r="AC353" s="108"/>
      <c r="AD353" s="107"/>
      <c r="AE353" s="108"/>
      <c r="AF353" s="102"/>
      <c r="AG353" s="102"/>
    </row>
    <row r="354" spans="15:33">
      <c r="O354" s="319"/>
      <c r="P354" s="101"/>
      <c r="Q354" s="103"/>
      <c r="R354" s="104"/>
      <c r="S354" s="104"/>
      <c r="T354" s="105"/>
      <c r="U354" s="105"/>
      <c r="V354" s="106"/>
      <c r="W354" s="105"/>
      <c r="X354" s="103"/>
      <c r="Y354" s="103"/>
      <c r="Z354" s="103"/>
      <c r="AA354" s="102"/>
      <c r="AB354" s="107"/>
      <c r="AC354" s="108"/>
      <c r="AD354" s="107"/>
      <c r="AE354" s="108"/>
      <c r="AF354" s="102"/>
      <c r="AG354" s="102"/>
    </row>
    <row r="355" spans="15:33">
      <c r="O355" s="319"/>
      <c r="P355" s="101"/>
      <c r="Q355" s="103"/>
      <c r="R355" s="104"/>
      <c r="S355" s="104"/>
      <c r="T355" s="105"/>
      <c r="U355" s="105"/>
      <c r="V355" s="106"/>
      <c r="W355" s="105"/>
      <c r="X355" s="103"/>
      <c r="Y355" s="103"/>
      <c r="Z355" s="103"/>
      <c r="AA355" s="102"/>
      <c r="AB355" s="107"/>
      <c r="AC355" s="108"/>
      <c r="AD355" s="107"/>
      <c r="AE355" s="108"/>
      <c r="AF355" s="102"/>
      <c r="AG355" s="102"/>
    </row>
    <row r="356" spans="15:33">
      <c r="O356" s="319"/>
      <c r="P356" s="101"/>
      <c r="Q356" s="103"/>
      <c r="R356" s="104"/>
      <c r="S356" s="104"/>
      <c r="T356" s="105"/>
      <c r="U356" s="105"/>
      <c r="V356" s="106"/>
      <c r="W356" s="105"/>
      <c r="X356" s="103"/>
      <c r="Y356" s="103"/>
      <c r="Z356" s="103"/>
      <c r="AA356" s="102"/>
      <c r="AB356" s="107"/>
      <c r="AC356" s="108"/>
      <c r="AD356" s="107"/>
      <c r="AE356" s="108"/>
      <c r="AF356" s="102"/>
      <c r="AG356" s="102"/>
    </row>
    <row r="357" spans="15:33">
      <c r="O357" s="319"/>
      <c r="P357" s="101"/>
      <c r="Q357" s="103"/>
      <c r="R357" s="104"/>
      <c r="S357" s="104"/>
      <c r="T357" s="105"/>
      <c r="U357" s="105"/>
      <c r="V357" s="106"/>
      <c r="W357" s="105"/>
      <c r="X357" s="103"/>
      <c r="Y357" s="103"/>
      <c r="Z357" s="103"/>
      <c r="AA357" s="102"/>
      <c r="AB357" s="107"/>
      <c r="AC357" s="108"/>
      <c r="AD357" s="107"/>
      <c r="AE357" s="108"/>
      <c r="AF357" s="102"/>
      <c r="AG357" s="102"/>
    </row>
    <row r="358" spans="15:33">
      <c r="O358" s="319"/>
      <c r="P358" s="101"/>
      <c r="Q358" s="103"/>
      <c r="R358" s="104"/>
      <c r="S358" s="104"/>
      <c r="T358" s="105"/>
      <c r="U358" s="105"/>
      <c r="V358" s="106"/>
      <c r="W358" s="105"/>
      <c r="X358" s="103"/>
      <c r="Y358" s="103"/>
      <c r="Z358" s="103"/>
      <c r="AA358" s="102"/>
      <c r="AB358" s="107"/>
      <c r="AC358" s="108"/>
      <c r="AD358" s="107"/>
      <c r="AE358" s="108"/>
      <c r="AF358" s="102"/>
      <c r="AG358" s="102"/>
    </row>
    <row r="359" spans="15:33">
      <c r="O359" s="319"/>
      <c r="P359" s="101"/>
      <c r="Q359" s="103"/>
      <c r="R359" s="104"/>
      <c r="S359" s="104"/>
      <c r="T359" s="105"/>
      <c r="U359" s="105"/>
      <c r="V359" s="106"/>
      <c r="W359" s="105"/>
      <c r="X359" s="103"/>
      <c r="Y359" s="103"/>
      <c r="Z359" s="103"/>
      <c r="AA359" s="102"/>
      <c r="AB359" s="107"/>
      <c r="AC359" s="108"/>
      <c r="AD359" s="107"/>
      <c r="AE359" s="108"/>
      <c r="AF359" s="102"/>
      <c r="AG359" s="102"/>
    </row>
    <row r="360" spans="15:33">
      <c r="O360" s="319"/>
      <c r="P360" s="101"/>
      <c r="Q360" s="103"/>
      <c r="R360" s="104"/>
      <c r="S360" s="104"/>
      <c r="T360" s="105"/>
      <c r="U360" s="105"/>
      <c r="V360" s="106"/>
      <c r="W360" s="105"/>
      <c r="X360" s="103"/>
      <c r="Y360" s="103"/>
      <c r="Z360" s="103"/>
      <c r="AA360" s="102"/>
      <c r="AB360" s="107"/>
      <c r="AC360" s="108"/>
      <c r="AD360" s="107"/>
      <c r="AE360" s="108"/>
      <c r="AF360" s="102"/>
      <c r="AG360" s="102"/>
    </row>
    <row r="361" spans="15:33">
      <c r="O361" s="319"/>
      <c r="P361" s="101"/>
      <c r="Q361" s="103"/>
      <c r="R361" s="104"/>
      <c r="S361" s="104"/>
      <c r="T361" s="105"/>
      <c r="U361" s="105"/>
      <c r="V361" s="106"/>
      <c r="W361" s="105"/>
      <c r="X361" s="103"/>
      <c r="Y361" s="103"/>
      <c r="Z361" s="103"/>
      <c r="AA361" s="102"/>
      <c r="AB361" s="107"/>
      <c r="AC361" s="108"/>
      <c r="AD361" s="107"/>
      <c r="AE361" s="108"/>
      <c r="AF361" s="102"/>
      <c r="AG361" s="102"/>
    </row>
    <row r="362" spans="15:33">
      <c r="O362" s="319"/>
      <c r="P362" s="101"/>
      <c r="Q362" s="103"/>
      <c r="R362" s="104"/>
      <c r="S362" s="104"/>
      <c r="T362" s="105"/>
      <c r="U362" s="105"/>
      <c r="V362" s="106"/>
      <c r="W362" s="105"/>
      <c r="X362" s="103"/>
      <c r="Y362" s="103"/>
      <c r="Z362" s="103"/>
      <c r="AA362" s="102"/>
      <c r="AB362" s="107"/>
      <c r="AC362" s="108"/>
      <c r="AD362" s="107"/>
      <c r="AE362" s="108"/>
      <c r="AF362" s="102"/>
      <c r="AG362" s="102"/>
    </row>
    <row r="363" spans="15:33">
      <c r="O363" s="319"/>
      <c r="P363" s="101"/>
      <c r="Q363" s="103"/>
      <c r="R363" s="104"/>
      <c r="S363" s="104"/>
      <c r="T363" s="105"/>
      <c r="U363" s="105"/>
      <c r="V363" s="106"/>
      <c r="W363" s="105"/>
      <c r="X363" s="103"/>
      <c r="Y363" s="103"/>
      <c r="Z363" s="103"/>
      <c r="AA363" s="102"/>
      <c r="AB363" s="107"/>
      <c r="AC363" s="108"/>
      <c r="AD363" s="107"/>
      <c r="AE363" s="108"/>
      <c r="AF363" s="102"/>
      <c r="AG363" s="102"/>
    </row>
    <row r="364" spans="15:33">
      <c r="O364" s="319"/>
      <c r="P364" s="101"/>
      <c r="Q364" s="103"/>
      <c r="R364" s="104"/>
      <c r="S364" s="104"/>
      <c r="T364" s="105"/>
      <c r="U364" s="105"/>
      <c r="V364" s="106"/>
      <c r="W364" s="105"/>
      <c r="X364" s="103"/>
      <c r="Y364" s="103"/>
      <c r="Z364" s="103"/>
      <c r="AA364" s="102"/>
      <c r="AB364" s="107"/>
      <c r="AC364" s="108"/>
      <c r="AD364" s="107"/>
      <c r="AE364" s="108"/>
      <c r="AF364" s="102"/>
      <c r="AG364" s="102"/>
    </row>
    <row r="365" spans="15:33">
      <c r="O365" s="319"/>
      <c r="P365" s="101"/>
      <c r="Q365" s="103"/>
      <c r="R365" s="104"/>
      <c r="S365" s="104"/>
      <c r="T365" s="105"/>
      <c r="U365" s="105"/>
      <c r="V365" s="106"/>
      <c r="W365" s="105"/>
      <c r="X365" s="103"/>
      <c r="Y365" s="103"/>
      <c r="Z365" s="103"/>
      <c r="AA365" s="102"/>
      <c r="AB365" s="107"/>
      <c r="AC365" s="108"/>
      <c r="AD365" s="107"/>
      <c r="AE365" s="108"/>
      <c r="AF365" s="102"/>
      <c r="AG365" s="102"/>
    </row>
    <row r="366" spans="15:33">
      <c r="O366" s="319"/>
      <c r="P366" s="101"/>
      <c r="Q366" s="103"/>
      <c r="R366" s="104"/>
      <c r="S366" s="104"/>
      <c r="T366" s="105"/>
      <c r="U366" s="105"/>
      <c r="V366" s="106"/>
      <c r="W366" s="105"/>
      <c r="X366" s="103"/>
      <c r="Y366" s="103"/>
      <c r="Z366" s="103"/>
      <c r="AA366" s="102"/>
      <c r="AB366" s="107"/>
      <c r="AC366" s="108"/>
      <c r="AD366" s="107"/>
      <c r="AE366" s="108"/>
      <c r="AF366" s="102"/>
      <c r="AG366" s="102"/>
    </row>
    <row r="367" spans="15:33">
      <c r="O367" s="319"/>
      <c r="P367" s="101"/>
      <c r="Q367" s="103"/>
      <c r="R367" s="104"/>
      <c r="S367" s="104"/>
      <c r="T367" s="105"/>
      <c r="U367" s="105"/>
      <c r="V367" s="106"/>
      <c r="W367" s="105"/>
      <c r="X367" s="103"/>
      <c r="Y367" s="103"/>
      <c r="Z367" s="103"/>
      <c r="AA367" s="102"/>
      <c r="AB367" s="107"/>
      <c r="AC367" s="108"/>
      <c r="AD367" s="107"/>
      <c r="AE367" s="108"/>
      <c r="AF367" s="102"/>
      <c r="AG367" s="102"/>
    </row>
    <row r="368" spans="15:33">
      <c r="O368" s="319"/>
      <c r="P368" s="101"/>
      <c r="Q368" s="103"/>
      <c r="R368" s="104"/>
      <c r="S368" s="104"/>
      <c r="T368" s="105"/>
      <c r="U368" s="105"/>
      <c r="V368" s="106"/>
      <c r="W368" s="105"/>
      <c r="X368" s="103"/>
      <c r="Y368" s="103"/>
      <c r="Z368" s="103"/>
      <c r="AA368" s="102"/>
      <c r="AB368" s="107"/>
      <c r="AC368" s="108"/>
      <c r="AD368" s="107"/>
      <c r="AE368" s="108"/>
      <c r="AF368" s="102"/>
      <c r="AG368" s="102"/>
    </row>
    <row r="369" spans="15:33">
      <c r="O369" s="319"/>
      <c r="P369" s="101"/>
      <c r="Q369" s="103"/>
      <c r="R369" s="104"/>
      <c r="S369" s="104"/>
      <c r="T369" s="105"/>
      <c r="U369" s="105"/>
      <c r="V369" s="106"/>
      <c r="W369" s="105"/>
      <c r="X369" s="103"/>
      <c r="Y369" s="103"/>
      <c r="Z369" s="103"/>
      <c r="AA369" s="102"/>
      <c r="AB369" s="107"/>
      <c r="AC369" s="108"/>
      <c r="AD369" s="107"/>
      <c r="AE369" s="108"/>
      <c r="AF369" s="102"/>
      <c r="AG369" s="102"/>
    </row>
    <row r="370" spans="15:33">
      <c r="O370" s="319"/>
      <c r="P370" s="101"/>
      <c r="Q370" s="103"/>
      <c r="R370" s="104"/>
      <c r="S370" s="104"/>
      <c r="T370" s="105"/>
      <c r="U370" s="105"/>
      <c r="V370" s="106"/>
      <c r="W370" s="105"/>
      <c r="X370" s="103"/>
      <c r="Y370" s="103"/>
      <c r="Z370" s="103"/>
      <c r="AA370" s="102"/>
      <c r="AB370" s="107"/>
      <c r="AC370" s="108"/>
      <c r="AD370" s="107"/>
      <c r="AE370" s="108"/>
      <c r="AF370" s="102"/>
      <c r="AG370" s="102"/>
    </row>
    <row r="371" spans="15:33">
      <c r="O371" s="319"/>
      <c r="P371" s="101"/>
      <c r="Q371" s="103"/>
      <c r="R371" s="104"/>
      <c r="S371" s="104"/>
      <c r="T371" s="105"/>
      <c r="U371" s="105"/>
      <c r="V371" s="106"/>
      <c r="W371" s="105"/>
      <c r="X371" s="103"/>
      <c r="Y371" s="103"/>
      <c r="Z371" s="103"/>
      <c r="AA371" s="102"/>
      <c r="AB371" s="107"/>
      <c r="AC371" s="108"/>
      <c r="AD371" s="107"/>
      <c r="AE371" s="108"/>
      <c r="AF371" s="102"/>
      <c r="AG371" s="102"/>
    </row>
    <row r="372" spans="15:33">
      <c r="O372" s="319"/>
      <c r="P372" s="101"/>
      <c r="Q372" s="103"/>
      <c r="R372" s="104"/>
      <c r="S372" s="104"/>
      <c r="T372" s="105"/>
      <c r="U372" s="105"/>
      <c r="V372" s="106"/>
      <c r="W372" s="105"/>
      <c r="X372" s="103"/>
      <c r="Y372" s="103"/>
      <c r="Z372" s="103"/>
      <c r="AA372" s="102"/>
      <c r="AB372" s="107"/>
      <c r="AC372" s="108"/>
      <c r="AD372" s="107"/>
      <c r="AE372" s="108"/>
      <c r="AF372" s="102"/>
      <c r="AG372" s="102"/>
    </row>
    <row r="373" spans="15:33">
      <c r="O373" s="319"/>
      <c r="P373" s="101"/>
      <c r="Q373" s="103"/>
      <c r="R373" s="104"/>
      <c r="S373" s="104"/>
      <c r="T373" s="105"/>
      <c r="U373" s="105"/>
      <c r="V373" s="106"/>
      <c r="W373" s="105"/>
      <c r="X373" s="103"/>
      <c r="Y373" s="103"/>
      <c r="Z373" s="103"/>
      <c r="AA373" s="102"/>
      <c r="AB373" s="107"/>
      <c r="AC373" s="108"/>
      <c r="AD373" s="107"/>
      <c r="AE373" s="108"/>
      <c r="AF373" s="102"/>
      <c r="AG373" s="102"/>
    </row>
    <row r="374" spans="15:33">
      <c r="O374" s="319"/>
      <c r="P374" s="101"/>
      <c r="Q374" s="103"/>
      <c r="R374" s="104"/>
      <c r="S374" s="104"/>
      <c r="T374" s="105"/>
      <c r="U374" s="105"/>
      <c r="V374" s="106"/>
      <c r="W374" s="105"/>
      <c r="X374" s="103"/>
      <c r="Y374" s="103"/>
      <c r="Z374" s="103"/>
      <c r="AA374" s="102"/>
      <c r="AB374" s="107"/>
      <c r="AC374" s="108"/>
      <c r="AD374" s="107"/>
      <c r="AE374" s="108"/>
      <c r="AF374" s="102"/>
      <c r="AG374" s="102"/>
    </row>
    <row r="375" spans="15:33">
      <c r="O375" s="319"/>
      <c r="P375" s="101"/>
      <c r="Q375" s="103"/>
      <c r="R375" s="104"/>
      <c r="S375" s="104"/>
      <c r="T375" s="105"/>
      <c r="U375" s="105"/>
      <c r="V375" s="106"/>
      <c r="W375" s="105"/>
      <c r="X375" s="103"/>
      <c r="Y375" s="103"/>
      <c r="Z375" s="103"/>
      <c r="AA375" s="102"/>
      <c r="AB375" s="107"/>
      <c r="AC375" s="108"/>
      <c r="AD375" s="107"/>
      <c r="AE375" s="108"/>
      <c r="AF375" s="102"/>
      <c r="AG375" s="102"/>
    </row>
    <row r="376" spans="15:33">
      <c r="O376" s="319"/>
      <c r="P376" s="101"/>
      <c r="Q376" s="103"/>
      <c r="R376" s="104"/>
      <c r="S376" s="104"/>
      <c r="T376" s="105"/>
      <c r="U376" s="105"/>
      <c r="V376" s="106"/>
      <c r="W376" s="105"/>
      <c r="X376" s="103"/>
      <c r="Y376" s="103"/>
      <c r="Z376" s="103"/>
      <c r="AA376" s="102"/>
      <c r="AB376" s="107"/>
      <c r="AC376" s="108"/>
      <c r="AD376" s="107"/>
      <c r="AE376" s="108"/>
      <c r="AF376" s="102"/>
      <c r="AG376" s="102"/>
    </row>
    <row r="377" spans="15:33">
      <c r="O377" s="319"/>
      <c r="P377" s="101"/>
      <c r="Q377" s="103"/>
      <c r="R377" s="104"/>
      <c r="S377" s="104"/>
      <c r="T377" s="105"/>
      <c r="U377" s="105"/>
      <c r="V377" s="106"/>
      <c r="W377" s="105"/>
      <c r="X377" s="103"/>
      <c r="Y377" s="103"/>
      <c r="Z377" s="103"/>
      <c r="AA377" s="102"/>
      <c r="AB377" s="107"/>
      <c r="AC377" s="108"/>
      <c r="AD377" s="107"/>
      <c r="AE377" s="108"/>
      <c r="AF377" s="102"/>
      <c r="AG377" s="102"/>
    </row>
    <row r="378" spans="15:33">
      <c r="O378" s="319"/>
      <c r="P378" s="101"/>
      <c r="Q378" s="103"/>
      <c r="R378" s="104"/>
      <c r="S378" s="104"/>
      <c r="T378" s="105"/>
      <c r="U378" s="105"/>
      <c r="V378" s="106"/>
      <c r="W378" s="105"/>
      <c r="X378" s="103"/>
      <c r="Y378" s="103"/>
      <c r="Z378" s="103"/>
      <c r="AA378" s="102"/>
      <c r="AB378" s="107"/>
      <c r="AC378" s="108"/>
      <c r="AD378" s="107"/>
      <c r="AE378" s="108"/>
      <c r="AF378" s="102"/>
      <c r="AG378" s="102"/>
    </row>
    <row r="379" spans="15:33">
      <c r="O379" s="319"/>
      <c r="P379" s="101"/>
      <c r="Q379" s="103"/>
      <c r="R379" s="104"/>
      <c r="S379" s="104"/>
      <c r="T379" s="105"/>
      <c r="U379" s="105"/>
      <c r="V379" s="106"/>
      <c r="W379" s="105"/>
      <c r="X379" s="103"/>
      <c r="Y379" s="103"/>
      <c r="Z379" s="103"/>
      <c r="AA379" s="102"/>
      <c r="AB379" s="107"/>
      <c r="AC379" s="108"/>
      <c r="AD379" s="107"/>
      <c r="AE379" s="108"/>
      <c r="AF379" s="102"/>
      <c r="AG379" s="102"/>
    </row>
    <row r="380" spans="15:33">
      <c r="O380" s="319"/>
      <c r="P380" s="101"/>
      <c r="Q380" s="103"/>
      <c r="R380" s="104"/>
      <c r="S380" s="104"/>
      <c r="T380" s="105"/>
      <c r="U380" s="105"/>
      <c r="V380" s="106"/>
      <c r="W380" s="105"/>
      <c r="X380" s="103"/>
      <c r="Y380" s="103"/>
      <c r="Z380" s="103"/>
      <c r="AA380" s="102"/>
      <c r="AB380" s="107"/>
      <c r="AC380" s="108"/>
      <c r="AD380" s="107"/>
      <c r="AE380" s="108"/>
      <c r="AF380" s="102"/>
      <c r="AG380" s="102"/>
    </row>
    <row r="381" spans="15:33">
      <c r="O381" s="319"/>
      <c r="P381" s="101"/>
      <c r="Q381" s="103"/>
      <c r="R381" s="104"/>
      <c r="S381" s="104"/>
      <c r="T381" s="105"/>
      <c r="U381" s="105"/>
      <c r="V381" s="106"/>
      <c r="W381" s="105"/>
      <c r="X381" s="103"/>
      <c r="Y381" s="103"/>
      <c r="Z381" s="103"/>
      <c r="AA381" s="102"/>
      <c r="AB381" s="107"/>
      <c r="AC381" s="108"/>
      <c r="AD381" s="107"/>
      <c r="AE381" s="108"/>
      <c r="AF381" s="102"/>
      <c r="AG381" s="102"/>
    </row>
    <row r="382" spans="15:33">
      <c r="O382" s="319"/>
      <c r="P382" s="101"/>
      <c r="Q382" s="103"/>
      <c r="R382" s="104"/>
      <c r="S382" s="104"/>
      <c r="T382" s="105"/>
      <c r="U382" s="105"/>
      <c r="V382" s="106"/>
      <c r="W382" s="105"/>
      <c r="X382" s="103"/>
      <c r="Y382" s="103"/>
      <c r="Z382" s="103"/>
      <c r="AA382" s="102"/>
      <c r="AB382" s="107"/>
      <c r="AC382" s="108"/>
      <c r="AD382" s="107"/>
      <c r="AE382" s="108"/>
      <c r="AF382" s="102"/>
      <c r="AG382" s="102"/>
    </row>
    <row r="383" spans="15:33">
      <c r="O383" s="319"/>
      <c r="P383" s="101"/>
      <c r="Q383" s="103"/>
      <c r="R383" s="104"/>
      <c r="S383" s="104"/>
      <c r="T383" s="105"/>
      <c r="U383" s="105"/>
      <c r="V383" s="106"/>
      <c r="W383" s="105"/>
      <c r="X383" s="103"/>
      <c r="Y383" s="103"/>
      <c r="Z383" s="103"/>
      <c r="AA383" s="102"/>
      <c r="AB383" s="107"/>
      <c r="AC383" s="108"/>
      <c r="AD383" s="107"/>
      <c r="AE383" s="108"/>
      <c r="AF383" s="102"/>
      <c r="AG383" s="102"/>
    </row>
    <row r="384" spans="15:33">
      <c r="O384" s="319"/>
      <c r="P384" s="101"/>
      <c r="Q384" s="103"/>
      <c r="R384" s="104"/>
      <c r="S384" s="104"/>
      <c r="T384" s="105"/>
      <c r="U384" s="105"/>
      <c r="V384" s="106"/>
      <c r="W384" s="105"/>
      <c r="X384" s="103"/>
      <c r="Y384" s="103"/>
      <c r="Z384" s="103"/>
      <c r="AA384" s="102"/>
      <c r="AB384" s="107"/>
      <c r="AC384" s="108"/>
      <c r="AD384" s="107"/>
      <c r="AE384" s="108"/>
      <c r="AF384" s="102"/>
      <c r="AG384" s="102"/>
    </row>
    <row r="385" spans="15:33">
      <c r="O385" s="319"/>
      <c r="P385" s="101"/>
      <c r="Q385" s="103"/>
      <c r="R385" s="104"/>
      <c r="S385" s="104"/>
      <c r="T385" s="105"/>
      <c r="U385" s="105"/>
      <c r="V385" s="106"/>
      <c r="W385" s="105"/>
      <c r="X385" s="103"/>
      <c r="Y385" s="103"/>
      <c r="Z385" s="103"/>
      <c r="AA385" s="102"/>
      <c r="AB385" s="107"/>
      <c r="AC385" s="108"/>
      <c r="AD385" s="107"/>
      <c r="AE385" s="108"/>
      <c r="AF385" s="102"/>
      <c r="AG385" s="102"/>
    </row>
    <row r="386" spans="15:33">
      <c r="O386" s="319"/>
      <c r="P386" s="101"/>
      <c r="Q386" s="103"/>
      <c r="R386" s="104"/>
      <c r="S386" s="104"/>
      <c r="T386" s="105"/>
      <c r="U386" s="105"/>
      <c r="V386" s="106"/>
      <c r="W386" s="105"/>
      <c r="X386" s="103"/>
      <c r="Y386" s="103"/>
      <c r="Z386" s="103"/>
      <c r="AA386" s="102"/>
      <c r="AB386" s="107"/>
      <c r="AC386" s="108"/>
      <c r="AD386" s="107"/>
      <c r="AE386" s="108"/>
      <c r="AF386" s="102"/>
      <c r="AG386" s="102"/>
    </row>
    <row r="387" spans="15:33">
      <c r="O387" s="319"/>
      <c r="P387" s="101"/>
      <c r="Q387" s="103"/>
      <c r="R387" s="104"/>
      <c r="S387" s="104"/>
      <c r="T387" s="105"/>
      <c r="U387" s="105"/>
      <c r="V387" s="106"/>
      <c r="W387" s="105"/>
      <c r="X387" s="103"/>
      <c r="Y387" s="103"/>
      <c r="Z387" s="103"/>
      <c r="AA387" s="102"/>
      <c r="AB387" s="107"/>
      <c r="AC387" s="108"/>
      <c r="AD387" s="107"/>
      <c r="AE387" s="108"/>
      <c r="AF387" s="102"/>
      <c r="AG387" s="102"/>
    </row>
    <row r="388" spans="15:33">
      <c r="O388" s="319"/>
      <c r="P388" s="101"/>
      <c r="Q388" s="103"/>
      <c r="R388" s="104"/>
      <c r="S388" s="104"/>
      <c r="T388" s="105"/>
      <c r="U388" s="105"/>
      <c r="V388" s="106"/>
      <c r="W388" s="105"/>
      <c r="X388" s="103"/>
      <c r="Y388" s="103"/>
      <c r="Z388" s="103"/>
      <c r="AA388" s="102"/>
      <c r="AB388" s="107"/>
      <c r="AC388" s="108"/>
      <c r="AD388" s="107"/>
      <c r="AE388" s="108"/>
      <c r="AF388" s="102"/>
      <c r="AG388" s="102"/>
    </row>
    <row r="389" spans="15:33">
      <c r="O389" s="319"/>
      <c r="P389" s="101"/>
      <c r="Q389" s="103"/>
      <c r="R389" s="104"/>
      <c r="S389" s="104"/>
      <c r="T389" s="105"/>
      <c r="U389" s="105"/>
      <c r="V389" s="106"/>
      <c r="W389" s="105"/>
      <c r="X389" s="103"/>
      <c r="Y389" s="103"/>
      <c r="Z389" s="103"/>
      <c r="AA389" s="102"/>
      <c r="AB389" s="107"/>
      <c r="AC389" s="108"/>
      <c r="AD389" s="107"/>
      <c r="AE389" s="108"/>
      <c r="AF389" s="102"/>
      <c r="AG389" s="102"/>
    </row>
    <row r="390" spans="15:33">
      <c r="O390" s="319"/>
      <c r="P390" s="101"/>
      <c r="Q390" s="103"/>
      <c r="R390" s="104"/>
      <c r="S390" s="104"/>
      <c r="T390" s="105"/>
      <c r="U390" s="105"/>
      <c r="V390" s="106"/>
      <c r="W390" s="105"/>
      <c r="X390" s="103"/>
      <c r="Y390" s="103"/>
      <c r="Z390" s="103"/>
      <c r="AA390" s="102"/>
      <c r="AB390" s="107"/>
      <c r="AC390" s="108"/>
      <c r="AD390" s="107"/>
      <c r="AE390" s="108"/>
      <c r="AF390" s="102"/>
      <c r="AG390" s="102"/>
    </row>
    <row r="391" spans="15:33">
      <c r="O391" s="319"/>
      <c r="P391" s="101"/>
      <c r="Q391" s="103"/>
      <c r="R391" s="104"/>
      <c r="S391" s="104"/>
      <c r="T391" s="105"/>
      <c r="U391" s="105"/>
      <c r="V391" s="106"/>
      <c r="W391" s="105"/>
      <c r="X391" s="103"/>
      <c r="Y391" s="103"/>
      <c r="Z391" s="103"/>
      <c r="AA391" s="102"/>
      <c r="AB391" s="107"/>
      <c r="AC391" s="108"/>
      <c r="AD391" s="107"/>
      <c r="AE391" s="108"/>
      <c r="AF391" s="102"/>
      <c r="AG391" s="102"/>
    </row>
    <row r="392" spans="15:33">
      <c r="O392" s="319"/>
      <c r="P392" s="101"/>
      <c r="Q392" s="103"/>
      <c r="R392" s="104"/>
      <c r="S392" s="104"/>
      <c r="T392" s="105"/>
      <c r="U392" s="105"/>
      <c r="V392" s="106"/>
      <c r="W392" s="105"/>
      <c r="X392" s="103"/>
      <c r="Y392" s="103"/>
      <c r="Z392" s="103"/>
      <c r="AA392" s="102"/>
      <c r="AB392" s="107"/>
      <c r="AC392" s="108"/>
      <c r="AD392" s="107"/>
      <c r="AE392" s="108"/>
      <c r="AF392" s="102"/>
      <c r="AG392" s="102"/>
    </row>
    <row r="393" spans="15:33">
      <c r="O393" s="319"/>
      <c r="P393" s="101"/>
      <c r="Q393" s="103"/>
      <c r="R393" s="104"/>
      <c r="S393" s="104"/>
      <c r="T393" s="105"/>
      <c r="U393" s="105"/>
      <c r="V393" s="106"/>
      <c r="W393" s="105"/>
      <c r="X393" s="103"/>
      <c r="Y393" s="103"/>
      <c r="Z393" s="103"/>
      <c r="AA393" s="102"/>
      <c r="AB393" s="107"/>
      <c r="AC393" s="108"/>
      <c r="AD393" s="107"/>
      <c r="AE393" s="108"/>
      <c r="AF393" s="102"/>
      <c r="AG393" s="102"/>
    </row>
    <row r="394" spans="15:33">
      <c r="O394" s="319"/>
      <c r="P394" s="101"/>
      <c r="Q394" s="103"/>
      <c r="R394" s="104"/>
      <c r="S394" s="104"/>
      <c r="T394" s="105"/>
      <c r="U394" s="105"/>
      <c r="V394" s="106"/>
      <c r="W394" s="105"/>
      <c r="X394" s="103"/>
      <c r="Y394" s="103"/>
      <c r="Z394" s="103"/>
      <c r="AA394" s="102"/>
      <c r="AB394" s="107"/>
      <c r="AC394" s="108"/>
      <c r="AD394" s="107"/>
      <c r="AE394" s="108"/>
      <c r="AF394" s="102"/>
      <c r="AG394" s="102"/>
    </row>
    <row r="395" spans="15:33">
      <c r="O395" s="319"/>
      <c r="P395" s="101"/>
      <c r="Q395" s="103"/>
      <c r="R395" s="104"/>
      <c r="S395" s="104"/>
      <c r="T395" s="105"/>
      <c r="U395" s="105"/>
      <c r="V395" s="106"/>
      <c r="W395" s="105"/>
      <c r="X395" s="103"/>
      <c r="Y395" s="103"/>
      <c r="Z395" s="103"/>
      <c r="AA395" s="102"/>
      <c r="AB395" s="107"/>
      <c r="AC395" s="108"/>
      <c r="AD395" s="107"/>
      <c r="AE395" s="108"/>
      <c r="AF395" s="102"/>
      <c r="AG395" s="102"/>
    </row>
    <row r="396" spans="15:33">
      <c r="O396" s="319"/>
      <c r="P396" s="101"/>
      <c r="Q396" s="103"/>
      <c r="R396" s="104"/>
      <c r="S396" s="104"/>
      <c r="T396" s="105"/>
      <c r="U396" s="105"/>
      <c r="V396" s="106"/>
      <c r="W396" s="105"/>
      <c r="X396" s="103"/>
      <c r="Y396" s="103"/>
      <c r="Z396" s="103"/>
      <c r="AA396" s="102"/>
      <c r="AB396" s="107"/>
      <c r="AC396" s="108"/>
      <c r="AD396" s="107"/>
      <c r="AE396" s="108"/>
      <c r="AF396" s="102"/>
      <c r="AG396" s="102"/>
    </row>
    <row r="397" spans="15:33">
      <c r="O397" s="319"/>
      <c r="P397" s="101"/>
      <c r="Q397" s="103"/>
      <c r="R397" s="104"/>
      <c r="S397" s="104"/>
      <c r="T397" s="105"/>
      <c r="U397" s="105"/>
      <c r="V397" s="106"/>
      <c r="W397" s="105"/>
      <c r="X397" s="103"/>
      <c r="Y397" s="103"/>
      <c r="Z397" s="103"/>
      <c r="AA397" s="102"/>
      <c r="AB397" s="107"/>
      <c r="AC397" s="108"/>
      <c r="AD397" s="107"/>
      <c r="AE397" s="108"/>
      <c r="AF397" s="102"/>
      <c r="AG397" s="102"/>
    </row>
    <row r="398" spans="15:33">
      <c r="O398" s="319"/>
      <c r="P398" s="101"/>
      <c r="Q398" s="103"/>
      <c r="R398" s="104"/>
      <c r="S398" s="104"/>
      <c r="T398" s="105"/>
      <c r="U398" s="105"/>
      <c r="V398" s="106"/>
      <c r="W398" s="105"/>
      <c r="X398" s="103"/>
      <c r="Y398" s="103"/>
      <c r="Z398" s="103"/>
      <c r="AA398" s="102"/>
      <c r="AB398" s="107"/>
      <c r="AC398" s="108"/>
      <c r="AD398" s="107"/>
      <c r="AE398" s="108"/>
      <c r="AF398" s="102"/>
      <c r="AG398" s="102"/>
    </row>
    <row r="399" spans="15:33">
      <c r="O399" s="319"/>
      <c r="P399" s="101"/>
      <c r="Q399" s="103"/>
      <c r="R399" s="104"/>
      <c r="S399" s="104"/>
      <c r="T399" s="105"/>
      <c r="U399" s="105"/>
      <c r="V399" s="106"/>
      <c r="W399" s="105"/>
      <c r="X399" s="103"/>
      <c r="Y399" s="103"/>
      <c r="Z399" s="103"/>
      <c r="AA399" s="102"/>
      <c r="AB399" s="107"/>
      <c r="AC399" s="108"/>
      <c r="AD399" s="107"/>
      <c r="AE399" s="108"/>
      <c r="AF399" s="102"/>
      <c r="AG399" s="102"/>
    </row>
    <row r="400" spans="15:33">
      <c r="O400" s="319"/>
      <c r="P400" s="101"/>
      <c r="Q400" s="103"/>
      <c r="R400" s="104"/>
      <c r="S400" s="104"/>
      <c r="T400" s="105"/>
      <c r="U400" s="105"/>
      <c r="V400" s="106"/>
      <c r="W400" s="105"/>
      <c r="X400" s="103"/>
      <c r="Y400" s="103"/>
      <c r="Z400" s="103"/>
      <c r="AA400" s="102"/>
      <c r="AB400" s="107"/>
      <c r="AC400" s="108"/>
      <c r="AD400" s="107"/>
      <c r="AE400" s="108"/>
      <c r="AF400" s="102"/>
      <c r="AG400" s="102"/>
    </row>
    <row r="401" spans="15:33">
      <c r="O401" s="319"/>
      <c r="P401" s="101"/>
      <c r="Q401" s="103"/>
      <c r="R401" s="104"/>
      <c r="S401" s="104"/>
      <c r="T401" s="105"/>
      <c r="U401" s="105"/>
      <c r="V401" s="106"/>
      <c r="W401" s="105"/>
      <c r="X401" s="103"/>
      <c r="Y401" s="103"/>
      <c r="Z401" s="103"/>
      <c r="AA401" s="102"/>
      <c r="AB401" s="107"/>
      <c r="AC401" s="108"/>
      <c r="AD401" s="107"/>
      <c r="AE401" s="108"/>
      <c r="AF401" s="102"/>
      <c r="AG401" s="102"/>
    </row>
    <row r="402" spans="15:33">
      <c r="O402" s="319"/>
      <c r="P402" s="101"/>
      <c r="Q402" s="103"/>
      <c r="R402" s="104"/>
      <c r="S402" s="104"/>
      <c r="T402" s="105"/>
      <c r="U402" s="105"/>
      <c r="V402" s="106"/>
      <c r="W402" s="105"/>
      <c r="X402" s="103"/>
      <c r="Y402" s="103"/>
      <c r="Z402" s="103"/>
      <c r="AA402" s="102"/>
      <c r="AB402" s="107"/>
      <c r="AC402" s="108"/>
      <c r="AD402" s="107"/>
      <c r="AE402" s="108"/>
      <c r="AF402" s="102"/>
      <c r="AG402" s="102"/>
    </row>
    <row r="403" spans="15:33">
      <c r="O403" s="319"/>
      <c r="P403" s="101"/>
      <c r="Q403" s="103"/>
      <c r="R403" s="104"/>
      <c r="S403" s="104"/>
      <c r="T403" s="105"/>
      <c r="U403" s="105"/>
      <c r="V403" s="106"/>
      <c r="W403" s="105"/>
      <c r="X403" s="103"/>
      <c r="Y403" s="103"/>
      <c r="Z403" s="103"/>
      <c r="AA403" s="102"/>
      <c r="AB403" s="107"/>
      <c r="AC403" s="108"/>
      <c r="AD403" s="107"/>
      <c r="AE403" s="108"/>
      <c r="AF403" s="102"/>
      <c r="AG403" s="102"/>
    </row>
    <row r="404" spans="15:33">
      <c r="O404" s="319"/>
      <c r="P404" s="101"/>
      <c r="Q404" s="103"/>
      <c r="R404" s="104"/>
      <c r="S404" s="104"/>
      <c r="T404" s="105"/>
      <c r="U404" s="105"/>
      <c r="V404" s="106"/>
      <c r="W404" s="105"/>
      <c r="X404" s="103"/>
      <c r="Y404" s="103"/>
      <c r="Z404" s="103"/>
      <c r="AA404" s="102"/>
      <c r="AB404" s="107"/>
      <c r="AC404" s="108"/>
      <c r="AD404" s="107"/>
      <c r="AE404" s="108"/>
      <c r="AF404" s="102"/>
      <c r="AG404" s="102"/>
    </row>
    <row r="405" spans="15:33">
      <c r="O405" s="319"/>
      <c r="P405" s="101"/>
      <c r="Q405" s="103"/>
      <c r="R405" s="104"/>
      <c r="S405" s="104"/>
      <c r="T405" s="105"/>
      <c r="U405" s="105"/>
      <c r="V405" s="106"/>
      <c r="W405" s="105"/>
      <c r="X405" s="103"/>
      <c r="Y405" s="103"/>
      <c r="Z405" s="103"/>
      <c r="AA405" s="102"/>
      <c r="AB405" s="107"/>
      <c r="AC405" s="108"/>
      <c r="AD405" s="107"/>
      <c r="AE405" s="108"/>
      <c r="AF405" s="102"/>
      <c r="AG405" s="102"/>
    </row>
    <row r="406" spans="15:33">
      <c r="O406" s="319"/>
      <c r="P406" s="101"/>
      <c r="Q406" s="103"/>
      <c r="R406" s="104"/>
      <c r="S406" s="104"/>
      <c r="T406" s="105"/>
      <c r="U406" s="105"/>
      <c r="V406" s="106"/>
      <c r="W406" s="105"/>
      <c r="X406" s="103"/>
      <c r="Y406" s="103"/>
      <c r="Z406" s="103"/>
      <c r="AA406" s="102"/>
      <c r="AB406" s="107"/>
      <c r="AC406" s="108"/>
      <c r="AD406" s="107"/>
      <c r="AE406" s="108"/>
      <c r="AF406" s="102"/>
      <c r="AG406" s="102"/>
    </row>
    <row r="407" spans="15:33">
      <c r="O407" s="319"/>
      <c r="P407" s="101"/>
      <c r="Q407" s="103"/>
      <c r="R407" s="104"/>
      <c r="S407" s="104"/>
      <c r="T407" s="105"/>
      <c r="U407" s="105"/>
      <c r="V407" s="106"/>
      <c r="W407" s="105"/>
      <c r="X407" s="103"/>
      <c r="Y407" s="103"/>
      <c r="Z407" s="103"/>
      <c r="AA407" s="102"/>
      <c r="AB407" s="107"/>
      <c r="AC407" s="108"/>
      <c r="AD407" s="107"/>
      <c r="AE407" s="108"/>
      <c r="AF407" s="102"/>
      <c r="AG407" s="102"/>
    </row>
    <row r="408" spans="15:33">
      <c r="O408" s="319"/>
      <c r="P408" s="101"/>
      <c r="Q408" s="103"/>
      <c r="R408" s="104"/>
      <c r="S408" s="104"/>
      <c r="T408" s="105"/>
      <c r="U408" s="105"/>
      <c r="V408" s="106"/>
      <c r="W408" s="105"/>
      <c r="X408" s="103"/>
      <c r="Y408" s="103"/>
      <c r="Z408" s="103"/>
      <c r="AA408" s="102"/>
      <c r="AB408" s="107"/>
      <c r="AC408" s="108"/>
      <c r="AD408" s="107"/>
      <c r="AE408" s="108"/>
      <c r="AF408" s="102"/>
      <c r="AG408" s="102"/>
    </row>
    <row r="409" spans="15:33">
      <c r="O409" s="319"/>
      <c r="P409" s="101"/>
      <c r="Q409" s="103"/>
      <c r="R409" s="104"/>
      <c r="S409" s="104"/>
      <c r="T409" s="105"/>
      <c r="U409" s="105"/>
      <c r="V409" s="106"/>
      <c r="W409" s="105"/>
      <c r="X409" s="103"/>
      <c r="Y409" s="103"/>
      <c r="Z409" s="103"/>
      <c r="AA409" s="102"/>
      <c r="AB409" s="107"/>
      <c r="AC409" s="108"/>
      <c r="AD409" s="107"/>
      <c r="AE409" s="108"/>
      <c r="AF409" s="102"/>
      <c r="AG409" s="102"/>
    </row>
    <row r="410" spans="15:33">
      <c r="O410" s="319"/>
      <c r="P410" s="101"/>
      <c r="Q410" s="103"/>
      <c r="R410" s="104"/>
      <c r="S410" s="104"/>
      <c r="T410" s="105"/>
      <c r="U410" s="105"/>
      <c r="V410" s="106"/>
      <c r="W410" s="105"/>
      <c r="X410" s="103"/>
      <c r="Y410" s="103"/>
      <c r="Z410" s="103"/>
      <c r="AA410" s="102"/>
      <c r="AB410" s="107"/>
      <c r="AC410" s="108"/>
      <c r="AD410" s="107"/>
      <c r="AE410" s="108"/>
      <c r="AF410" s="102"/>
      <c r="AG410" s="102"/>
    </row>
    <row r="411" spans="15:33">
      <c r="O411" s="319"/>
      <c r="P411" s="101"/>
      <c r="Q411" s="103"/>
      <c r="R411" s="104"/>
      <c r="S411" s="104"/>
      <c r="T411" s="105"/>
      <c r="U411" s="105"/>
      <c r="V411" s="106"/>
      <c r="W411" s="105"/>
      <c r="X411" s="103"/>
      <c r="Y411" s="103"/>
      <c r="Z411" s="103"/>
      <c r="AA411" s="102"/>
      <c r="AB411" s="107"/>
      <c r="AC411" s="108"/>
      <c r="AD411" s="107"/>
      <c r="AE411" s="108"/>
      <c r="AF411" s="102"/>
      <c r="AG411" s="102"/>
    </row>
    <row r="412" spans="15:33">
      <c r="O412" s="319"/>
      <c r="P412" s="101"/>
      <c r="Q412" s="103"/>
      <c r="R412" s="104"/>
      <c r="S412" s="104"/>
      <c r="T412" s="105"/>
      <c r="U412" s="105"/>
      <c r="V412" s="106"/>
      <c r="W412" s="105"/>
      <c r="X412" s="103"/>
      <c r="Y412" s="103"/>
      <c r="Z412" s="103"/>
      <c r="AA412" s="102"/>
      <c r="AB412" s="107"/>
      <c r="AC412" s="108"/>
      <c r="AD412" s="107"/>
      <c r="AE412" s="108"/>
      <c r="AF412" s="102"/>
      <c r="AG412" s="102"/>
    </row>
    <row r="413" spans="15:33">
      <c r="O413" s="319"/>
      <c r="P413" s="101"/>
      <c r="Q413" s="103"/>
      <c r="R413" s="104"/>
      <c r="S413" s="104"/>
      <c r="T413" s="105"/>
      <c r="U413" s="105"/>
      <c r="V413" s="106"/>
      <c r="W413" s="105"/>
      <c r="X413" s="103"/>
      <c r="Y413" s="103"/>
      <c r="Z413" s="103"/>
      <c r="AA413" s="102"/>
      <c r="AB413" s="107"/>
      <c r="AC413" s="108"/>
      <c r="AD413" s="107"/>
      <c r="AE413" s="108"/>
      <c r="AF413" s="102"/>
      <c r="AG413" s="102"/>
    </row>
    <row r="414" spans="15:33">
      <c r="O414" s="319"/>
      <c r="P414" s="101"/>
      <c r="Q414" s="103"/>
      <c r="R414" s="104"/>
      <c r="S414" s="104"/>
      <c r="T414" s="105"/>
      <c r="U414" s="105"/>
      <c r="V414" s="106"/>
      <c r="W414" s="105"/>
      <c r="X414" s="103"/>
      <c r="Y414" s="103"/>
      <c r="Z414" s="103"/>
      <c r="AA414" s="102"/>
      <c r="AB414" s="107"/>
      <c r="AC414" s="108"/>
      <c r="AD414" s="107"/>
      <c r="AE414" s="108"/>
      <c r="AF414" s="102"/>
      <c r="AG414" s="102"/>
    </row>
    <row r="415" spans="15:33">
      <c r="O415" s="319"/>
      <c r="P415" s="101"/>
      <c r="Q415" s="103"/>
      <c r="R415" s="104"/>
      <c r="S415" s="104"/>
      <c r="T415" s="105"/>
      <c r="U415" s="105"/>
      <c r="V415" s="106"/>
      <c r="W415" s="105"/>
      <c r="X415" s="103"/>
      <c r="Y415" s="103"/>
      <c r="Z415" s="103"/>
      <c r="AA415" s="102"/>
      <c r="AB415" s="107"/>
      <c r="AC415" s="108"/>
      <c r="AD415" s="107"/>
      <c r="AE415" s="108"/>
      <c r="AF415" s="102"/>
      <c r="AG415" s="102"/>
    </row>
    <row r="416" spans="15:33">
      <c r="O416" s="319"/>
      <c r="P416" s="101"/>
      <c r="Q416" s="103"/>
      <c r="R416" s="104"/>
      <c r="S416" s="104"/>
      <c r="T416" s="105"/>
      <c r="U416" s="105"/>
      <c r="V416" s="106"/>
      <c r="W416" s="105"/>
      <c r="X416" s="103"/>
      <c r="Y416" s="103"/>
      <c r="Z416" s="103"/>
      <c r="AA416" s="102"/>
      <c r="AB416" s="107"/>
      <c r="AC416" s="108"/>
      <c r="AD416" s="107"/>
      <c r="AE416" s="108"/>
      <c r="AF416" s="102"/>
      <c r="AG416" s="102"/>
    </row>
    <row r="417" spans="15:33">
      <c r="O417" s="319"/>
      <c r="P417" s="101"/>
      <c r="Q417" s="103"/>
      <c r="R417" s="104"/>
      <c r="S417" s="104"/>
      <c r="T417" s="105"/>
      <c r="U417" s="105"/>
      <c r="V417" s="106"/>
      <c r="W417" s="105"/>
      <c r="X417" s="103"/>
      <c r="Y417" s="103"/>
      <c r="Z417" s="103"/>
      <c r="AA417" s="102"/>
      <c r="AB417" s="107"/>
      <c r="AC417" s="108"/>
      <c r="AD417" s="107"/>
      <c r="AE417" s="108"/>
      <c r="AF417" s="102"/>
      <c r="AG417" s="102"/>
    </row>
    <row r="418" spans="15:33">
      <c r="O418" s="319"/>
      <c r="P418" s="101"/>
      <c r="Q418" s="103"/>
      <c r="R418" s="104"/>
      <c r="S418" s="104"/>
      <c r="T418" s="105"/>
      <c r="U418" s="105"/>
      <c r="V418" s="106"/>
      <c r="W418" s="105"/>
      <c r="X418" s="103"/>
      <c r="Y418" s="103"/>
      <c r="Z418" s="103"/>
      <c r="AA418" s="102"/>
      <c r="AB418" s="107"/>
      <c r="AC418" s="108"/>
      <c r="AD418" s="107"/>
      <c r="AE418" s="108"/>
      <c r="AF418" s="102"/>
      <c r="AG418" s="102"/>
    </row>
    <row r="419" spans="15:33">
      <c r="O419" s="319"/>
      <c r="P419" s="101"/>
      <c r="Q419" s="103"/>
      <c r="R419" s="104"/>
      <c r="S419" s="104"/>
      <c r="T419" s="105"/>
      <c r="U419" s="105"/>
      <c r="V419" s="106"/>
      <c r="W419" s="105"/>
      <c r="X419" s="103"/>
      <c r="Y419" s="103"/>
      <c r="Z419" s="103"/>
      <c r="AA419" s="102"/>
      <c r="AB419" s="107"/>
      <c r="AC419" s="108"/>
      <c r="AD419" s="107"/>
      <c r="AE419" s="108"/>
      <c r="AF419" s="102"/>
      <c r="AG419" s="102"/>
    </row>
    <row r="420" spans="15:33">
      <c r="O420" s="319"/>
      <c r="P420" s="101"/>
      <c r="Q420" s="103"/>
      <c r="R420" s="104"/>
      <c r="S420" s="104"/>
      <c r="T420" s="105"/>
      <c r="U420" s="105"/>
      <c r="V420" s="106"/>
      <c r="W420" s="105"/>
      <c r="X420" s="103"/>
      <c r="Y420" s="103"/>
      <c r="Z420" s="103"/>
      <c r="AA420" s="102"/>
      <c r="AB420" s="107"/>
      <c r="AC420" s="108"/>
      <c r="AD420" s="107"/>
      <c r="AE420" s="108"/>
      <c r="AF420" s="102"/>
      <c r="AG420" s="102"/>
    </row>
    <row r="421" spans="15:33">
      <c r="O421" s="319"/>
      <c r="P421" s="101"/>
      <c r="Q421" s="103"/>
      <c r="R421" s="104"/>
      <c r="S421" s="104"/>
      <c r="T421" s="105"/>
      <c r="U421" s="105"/>
      <c r="V421" s="106"/>
      <c r="W421" s="105"/>
      <c r="X421" s="103"/>
      <c r="Y421" s="103"/>
      <c r="Z421" s="103"/>
      <c r="AA421" s="102"/>
      <c r="AB421" s="107"/>
      <c r="AC421" s="108"/>
      <c r="AD421" s="107"/>
      <c r="AE421" s="108"/>
      <c r="AF421" s="102"/>
      <c r="AG421" s="102"/>
    </row>
    <row r="422" spans="15:33">
      <c r="O422" s="319"/>
      <c r="P422" s="101"/>
      <c r="Q422" s="103"/>
      <c r="R422" s="104"/>
      <c r="S422" s="104"/>
      <c r="T422" s="105"/>
      <c r="U422" s="105"/>
      <c r="V422" s="106"/>
      <c r="W422" s="105"/>
      <c r="X422" s="103"/>
      <c r="Y422" s="103"/>
      <c r="Z422" s="103"/>
      <c r="AA422" s="102"/>
      <c r="AB422" s="107"/>
      <c r="AC422" s="108"/>
      <c r="AD422" s="107"/>
      <c r="AE422" s="108"/>
      <c r="AF422" s="102"/>
      <c r="AG422" s="102"/>
    </row>
    <row r="423" spans="15:33">
      <c r="O423" s="319"/>
      <c r="P423" s="101"/>
      <c r="Q423" s="103"/>
      <c r="R423" s="104"/>
      <c r="S423" s="104"/>
      <c r="T423" s="105"/>
      <c r="U423" s="105"/>
      <c r="V423" s="106"/>
      <c r="W423" s="105"/>
      <c r="X423" s="103"/>
      <c r="Y423" s="103"/>
      <c r="Z423" s="103"/>
      <c r="AA423" s="102"/>
      <c r="AB423" s="107"/>
      <c r="AC423" s="108"/>
      <c r="AD423" s="107"/>
      <c r="AE423" s="108"/>
      <c r="AF423" s="102"/>
      <c r="AG423" s="102"/>
    </row>
    <row r="424" spans="15:33">
      <c r="O424" s="319"/>
      <c r="P424" s="101"/>
      <c r="Q424" s="103"/>
      <c r="R424" s="104"/>
      <c r="S424" s="104"/>
      <c r="T424" s="105"/>
      <c r="U424" s="105"/>
      <c r="V424" s="106"/>
      <c r="W424" s="105"/>
      <c r="X424" s="103"/>
      <c r="Y424" s="103"/>
      <c r="Z424" s="103"/>
      <c r="AA424" s="102"/>
      <c r="AB424" s="107"/>
      <c r="AC424" s="108"/>
      <c r="AD424" s="107"/>
      <c r="AE424" s="108"/>
      <c r="AF424" s="102"/>
      <c r="AG424" s="102"/>
    </row>
    <row r="425" spans="15:33">
      <c r="O425" s="319"/>
      <c r="P425" s="101"/>
      <c r="Q425" s="103"/>
      <c r="R425" s="104"/>
      <c r="S425" s="104"/>
      <c r="T425" s="105"/>
      <c r="U425" s="105"/>
      <c r="V425" s="106"/>
      <c r="W425" s="105"/>
      <c r="X425" s="103"/>
      <c r="Y425" s="103"/>
      <c r="Z425" s="103"/>
      <c r="AA425" s="102"/>
      <c r="AB425" s="107"/>
      <c r="AC425" s="108"/>
      <c r="AD425" s="107"/>
      <c r="AE425" s="108"/>
      <c r="AF425" s="102"/>
      <c r="AG425" s="102"/>
    </row>
    <row r="426" spans="15:33">
      <c r="O426" s="319"/>
      <c r="P426" s="101"/>
      <c r="Q426" s="103"/>
      <c r="R426" s="104"/>
      <c r="S426" s="104"/>
      <c r="T426" s="105"/>
      <c r="U426" s="105"/>
      <c r="V426" s="106"/>
      <c r="W426" s="105"/>
      <c r="X426" s="103"/>
      <c r="Y426" s="103"/>
      <c r="Z426" s="103"/>
      <c r="AA426" s="102"/>
      <c r="AB426" s="107"/>
      <c r="AC426" s="108"/>
      <c r="AD426" s="107"/>
      <c r="AE426" s="108"/>
      <c r="AF426" s="102"/>
      <c r="AG426" s="102"/>
    </row>
    <row r="427" spans="15:33">
      <c r="O427" s="319"/>
      <c r="P427" s="101"/>
      <c r="Q427" s="103"/>
      <c r="R427" s="104"/>
      <c r="S427" s="104"/>
      <c r="T427" s="105"/>
      <c r="U427" s="105"/>
      <c r="V427" s="106"/>
      <c r="W427" s="105"/>
      <c r="X427" s="103"/>
      <c r="Y427" s="103"/>
      <c r="Z427" s="103"/>
      <c r="AA427" s="102"/>
      <c r="AB427" s="107"/>
      <c r="AC427" s="108"/>
      <c r="AD427" s="107"/>
      <c r="AE427" s="108"/>
      <c r="AF427" s="102"/>
      <c r="AG427" s="102"/>
    </row>
    <row r="428" spans="15:33">
      <c r="O428" s="319"/>
      <c r="P428" s="101"/>
      <c r="Q428" s="103"/>
      <c r="R428" s="104"/>
      <c r="S428" s="104"/>
      <c r="T428" s="105"/>
      <c r="U428" s="105"/>
      <c r="V428" s="106"/>
      <c r="W428" s="105"/>
      <c r="X428" s="103"/>
      <c r="Y428" s="103"/>
      <c r="Z428" s="103"/>
      <c r="AA428" s="102"/>
      <c r="AB428" s="107"/>
      <c r="AC428" s="108"/>
      <c r="AD428" s="107"/>
      <c r="AE428" s="108"/>
      <c r="AF428" s="102"/>
      <c r="AG428" s="102"/>
    </row>
    <row r="429" spans="15:33">
      <c r="O429" s="319"/>
      <c r="P429" s="101"/>
      <c r="Q429" s="103"/>
      <c r="R429" s="104"/>
      <c r="S429" s="104"/>
      <c r="T429" s="105"/>
      <c r="U429" s="105"/>
      <c r="V429" s="106"/>
      <c r="W429" s="105"/>
      <c r="X429" s="103"/>
      <c r="Y429" s="103"/>
      <c r="Z429" s="103"/>
      <c r="AA429" s="102"/>
      <c r="AB429" s="107"/>
      <c r="AC429" s="108"/>
      <c r="AD429" s="107"/>
      <c r="AE429" s="108"/>
      <c r="AF429" s="102"/>
      <c r="AG429" s="102"/>
    </row>
    <row r="430" spans="15:33">
      <c r="O430" s="319"/>
      <c r="P430" s="101"/>
      <c r="Q430" s="103"/>
      <c r="R430" s="104"/>
      <c r="S430" s="104"/>
      <c r="T430" s="105"/>
      <c r="U430" s="105"/>
      <c r="V430" s="106"/>
      <c r="W430" s="105"/>
      <c r="X430" s="103"/>
      <c r="Y430" s="103"/>
      <c r="Z430" s="103"/>
      <c r="AA430" s="102"/>
      <c r="AB430" s="107"/>
      <c r="AC430" s="108"/>
      <c r="AD430" s="107"/>
      <c r="AE430" s="108"/>
      <c r="AF430" s="102"/>
      <c r="AG430" s="102"/>
    </row>
    <row r="431" spans="15:33">
      <c r="O431" s="319"/>
      <c r="P431" s="101"/>
      <c r="Q431" s="103"/>
      <c r="R431" s="104"/>
      <c r="S431" s="104"/>
      <c r="T431" s="105"/>
      <c r="U431" s="105"/>
      <c r="V431" s="106"/>
      <c r="W431" s="105"/>
      <c r="X431" s="103"/>
      <c r="Y431" s="103"/>
      <c r="Z431" s="103"/>
      <c r="AA431" s="102"/>
      <c r="AB431" s="107"/>
      <c r="AC431" s="108"/>
      <c r="AD431" s="107"/>
      <c r="AE431" s="108"/>
      <c r="AF431" s="102"/>
      <c r="AG431" s="102"/>
    </row>
    <row r="432" spans="15:33">
      <c r="O432" s="319"/>
      <c r="P432" s="101"/>
      <c r="Q432" s="103"/>
      <c r="R432" s="104"/>
      <c r="S432" s="104"/>
      <c r="T432" s="105"/>
      <c r="U432" s="105"/>
      <c r="V432" s="106"/>
      <c r="W432" s="105"/>
      <c r="X432" s="103"/>
      <c r="Y432" s="103"/>
      <c r="Z432" s="103"/>
      <c r="AA432" s="102"/>
      <c r="AB432" s="107"/>
      <c r="AC432" s="108"/>
      <c r="AD432" s="107"/>
      <c r="AE432" s="108"/>
      <c r="AF432" s="102"/>
      <c r="AG432" s="102"/>
    </row>
    <row r="433" spans="15:33">
      <c r="O433" s="319"/>
      <c r="P433" s="101"/>
      <c r="Q433" s="103"/>
      <c r="R433" s="104"/>
      <c r="S433" s="104"/>
      <c r="T433" s="105"/>
      <c r="U433" s="105"/>
      <c r="V433" s="106"/>
      <c r="W433" s="105"/>
      <c r="X433" s="103"/>
      <c r="Y433" s="103"/>
      <c r="Z433" s="103"/>
      <c r="AA433" s="102"/>
      <c r="AB433" s="107"/>
      <c r="AC433" s="108"/>
      <c r="AD433" s="107"/>
      <c r="AE433" s="108"/>
      <c r="AF433" s="102"/>
      <c r="AG433" s="102"/>
    </row>
    <row r="434" spans="15:33">
      <c r="O434" s="319"/>
      <c r="P434" s="101"/>
      <c r="Q434" s="103"/>
      <c r="R434" s="104"/>
      <c r="S434" s="104"/>
      <c r="T434" s="105"/>
      <c r="U434" s="105"/>
      <c r="V434" s="106"/>
      <c r="W434" s="105"/>
      <c r="X434" s="103"/>
      <c r="Y434" s="103"/>
      <c r="Z434" s="103"/>
      <c r="AA434" s="102"/>
      <c r="AB434" s="107"/>
      <c r="AC434" s="108"/>
      <c r="AD434" s="107"/>
      <c r="AE434" s="108"/>
      <c r="AF434" s="102"/>
      <c r="AG434" s="102"/>
    </row>
    <row r="435" spans="15:33">
      <c r="O435" s="319"/>
      <c r="P435" s="101"/>
      <c r="Q435" s="103"/>
      <c r="R435" s="104"/>
      <c r="S435" s="104"/>
      <c r="T435" s="105"/>
      <c r="U435" s="105"/>
      <c r="V435" s="106"/>
      <c r="W435" s="105"/>
      <c r="X435" s="103"/>
      <c r="Y435" s="103"/>
      <c r="Z435" s="103"/>
      <c r="AA435" s="102"/>
      <c r="AB435" s="107"/>
      <c r="AC435" s="108"/>
      <c r="AD435" s="107"/>
      <c r="AE435" s="108"/>
      <c r="AF435" s="102"/>
      <c r="AG435" s="102"/>
    </row>
    <row r="436" spans="15:33">
      <c r="O436" s="319"/>
      <c r="P436" s="101"/>
      <c r="Q436" s="103"/>
      <c r="R436" s="104"/>
      <c r="S436" s="104"/>
      <c r="T436" s="105"/>
      <c r="U436" s="105"/>
      <c r="V436" s="106"/>
      <c r="W436" s="105"/>
      <c r="X436" s="103"/>
      <c r="Y436" s="103"/>
      <c r="Z436" s="103"/>
      <c r="AA436" s="102"/>
      <c r="AB436" s="107"/>
      <c r="AC436" s="108"/>
      <c r="AD436" s="107"/>
      <c r="AE436" s="108"/>
      <c r="AF436" s="102"/>
      <c r="AG436" s="102"/>
    </row>
    <row r="437" spans="15:33">
      <c r="O437" s="319"/>
      <c r="P437" s="101"/>
      <c r="Q437" s="103"/>
      <c r="R437" s="104"/>
      <c r="S437" s="104"/>
      <c r="T437" s="105"/>
      <c r="U437" s="105"/>
      <c r="V437" s="106"/>
      <c r="W437" s="105"/>
      <c r="X437" s="103"/>
      <c r="Y437" s="103"/>
      <c r="Z437" s="103"/>
      <c r="AA437" s="102"/>
      <c r="AB437" s="107"/>
      <c r="AC437" s="108"/>
      <c r="AD437" s="107"/>
      <c r="AE437" s="108"/>
      <c r="AF437" s="102"/>
      <c r="AG437" s="102"/>
    </row>
    <row r="438" spans="15:33">
      <c r="O438" s="319"/>
      <c r="P438" s="101"/>
      <c r="Q438" s="103"/>
      <c r="R438" s="104"/>
      <c r="S438" s="104"/>
      <c r="T438" s="105"/>
      <c r="U438" s="105"/>
      <c r="V438" s="106"/>
      <c r="W438" s="105"/>
      <c r="X438" s="103"/>
      <c r="Y438" s="103"/>
      <c r="Z438" s="103"/>
      <c r="AA438" s="102"/>
      <c r="AB438" s="107"/>
      <c r="AC438" s="108"/>
      <c r="AD438" s="107"/>
      <c r="AE438" s="108"/>
      <c r="AF438" s="102"/>
      <c r="AG438" s="102"/>
    </row>
    <row r="439" spans="15:33">
      <c r="O439" s="319"/>
      <c r="P439" s="101"/>
      <c r="Q439" s="103"/>
      <c r="R439" s="104"/>
      <c r="S439" s="104"/>
      <c r="T439" s="105"/>
      <c r="U439" s="105"/>
      <c r="V439" s="106"/>
      <c r="W439" s="105"/>
      <c r="X439" s="103"/>
      <c r="Y439" s="103"/>
      <c r="Z439" s="103"/>
      <c r="AA439" s="102"/>
      <c r="AB439" s="107"/>
      <c r="AC439" s="108"/>
      <c r="AD439" s="107"/>
      <c r="AE439" s="108"/>
      <c r="AF439" s="102"/>
      <c r="AG439" s="102"/>
    </row>
    <row r="440" spans="15:33">
      <c r="O440" s="319"/>
      <c r="P440" s="101"/>
      <c r="Q440" s="103"/>
      <c r="R440" s="104"/>
      <c r="S440" s="104"/>
      <c r="T440" s="105"/>
      <c r="U440" s="105"/>
      <c r="V440" s="106"/>
      <c r="W440" s="105"/>
      <c r="X440" s="103"/>
      <c r="Y440" s="103"/>
      <c r="Z440" s="103"/>
      <c r="AA440" s="102"/>
      <c r="AB440" s="107"/>
      <c r="AC440" s="108"/>
      <c r="AD440" s="107"/>
      <c r="AE440" s="108"/>
      <c r="AF440" s="102"/>
      <c r="AG440" s="102"/>
    </row>
    <row r="441" spans="15:33">
      <c r="O441" s="319"/>
      <c r="P441" s="101"/>
      <c r="Q441" s="103"/>
      <c r="R441" s="104"/>
      <c r="S441" s="104"/>
      <c r="T441" s="105"/>
      <c r="U441" s="105"/>
      <c r="V441" s="106"/>
      <c r="W441" s="105"/>
      <c r="X441" s="103"/>
      <c r="Y441" s="103"/>
      <c r="Z441" s="103"/>
      <c r="AA441" s="102"/>
      <c r="AB441" s="107"/>
      <c r="AC441" s="108"/>
      <c r="AD441" s="107"/>
      <c r="AE441" s="108"/>
      <c r="AF441" s="102"/>
      <c r="AG441" s="102"/>
    </row>
    <row r="442" spans="15:33">
      <c r="O442" s="319"/>
      <c r="P442" s="101"/>
      <c r="Q442" s="103"/>
      <c r="R442" s="104"/>
      <c r="S442" s="104"/>
      <c r="T442" s="105"/>
      <c r="U442" s="105"/>
      <c r="V442" s="106"/>
      <c r="W442" s="105"/>
      <c r="X442" s="103"/>
      <c r="Y442" s="103"/>
      <c r="Z442" s="103"/>
      <c r="AA442" s="102"/>
      <c r="AB442" s="107"/>
      <c r="AC442" s="108"/>
      <c r="AD442" s="107"/>
      <c r="AE442" s="108"/>
      <c r="AF442" s="102"/>
      <c r="AG442" s="102"/>
    </row>
    <row r="443" spans="15:33">
      <c r="O443" s="319"/>
      <c r="P443" s="101"/>
      <c r="Q443" s="103"/>
      <c r="R443" s="104"/>
      <c r="S443" s="104"/>
      <c r="T443" s="105"/>
      <c r="U443" s="105"/>
      <c r="V443" s="106"/>
      <c r="W443" s="105"/>
      <c r="X443" s="103"/>
      <c r="Y443" s="103"/>
      <c r="Z443" s="103"/>
      <c r="AA443" s="102"/>
      <c r="AB443" s="107"/>
      <c r="AC443" s="108"/>
      <c r="AD443" s="107"/>
      <c r="AE443" s="108"/>
      <c r="AF443" s="102"/>
      <c r="AG443" s="102"/>
    </row>
    <row r="444" spans="15:33">
      <c r="O444" s="319"/>
      <c r="P444" s="101"/>
      <c r="Q444" s="103"/>
      <c r="R444" s="104"/>
      <c r="S444" s="104"/>
      <c r="T444" s="105"/>
      <c r="U444" s="105"/>
      <c r="V444" s="106"/>
      <c r="W444" s="105"/>
      <c r="X444" s="103"/>
      <c r="Y444" s="103"/>
      <c r="Z444" s="103"/>
      <c r="AA444" s="102"/>
      <c r="AB444" s="107"/>
      <c r="AC444" s="108"/>
      <c r="AD444" s="107"/>
      <c r="AE444" s="108"/>
      <c r="AF444" s="102"/>
      <c r="AG444" s="102"/>
    </row>
    <row r="445" spans="15:33">
      <c r="O445" s="319"/>
      <c r="P445" s="101"/>
      <c r="Q445" s="103"/>
      <c r="R445" s="104"/>
      <c r="S445" s="104"/>
      <c r="T445" s="105"/>
      <c r="U445" s="105"/>
      <c r="V445" s="106"/>
      <c r="W445" s="105"/>
      <c r="X445" s="103"/>
      <c r="Y445" s="103"/>
      <c r="Z445" s="103"/>
      <c r="AA445" s="102"/>
      <c r="AB445" s="107"/>
      <c r="AC445" s="108"/>
      <c r="AD445" s="107"/>
      <c r="AE445" s="108"/>
      <c r="AF445" s="102"/>
      <c r="AG445" s="102"/>
    </row>
    <row r="446" spans="15:33">
      <c r="O446" s="319"/>
      <c r="P446" s="101"/>
      <c r="Q446" s="103"/>
      <c r="R446" s="104"/>
      <c r="S446" s="104"/>
      <c r="T446" s="105"/>
      <c r="U446" s="105"/>
      <c r="V446" s="106"/>
      <c r="W446" s="105"/>
      <c r="X446" s="103"/>
      <c r="Y446" s="103"/>
      <c r="Z446" s="103"/>
      <c r="AA446" s="102"/>
      <c r="AB446" s="107"/>
      <c r="AC446" s="108"/>
      <c r="AD446" s="107"/>
      <c r="AE446" s="108"/>
      <c r="AF446" s="102"/>
      <c r="AG446" s="102"/>
    </row>
    <row r="447" spans="15:33">
      <c r="O447" s="319"/>
      <c r="P447" s="101"/>
      <c r="Q447" s="103"/>
      <c r="R447" s="104"/>
      <c r="S447" s="104"/>
      <c r="T447" s="105"/>
      <c r="U447" s="105"/>
      <c r="V447" s="106"/>
      <c r="W447" s="105"/>
      <c r="X447" s="103"/>
      <c r="Y447" s="103"/>
      <c r="Z447" s="103"/>
      <c r="AA447" s="102"/>
      <c r="AB447" s="107"/>
      <c r="AC447" s="108"/>
      <c r="AD447" s="107"/>
      <c r="AE447" s="108"/>
      <c r="AF447" s="102"/>
      <c r="AG447" s="102"/>
    </row>
    <row r="448" spans="15:33">
      <c r="O448" s="319"/>
      <c r="P448" s="101"/>
      <c r="Q448" s="103"/>
      <c r="R448" s="104"/>
      <c r="S448" s="104"/>
      <c r="T448" s="105"/>
      <c r="U448" s="105"/>
      <c r="V448" s="106"/>
      <c r="W448" s="105"/>
      <c r="X448" s="103"/>
      <c r="Y448" s="103"/>
      <c r="Z448" s="103"/>
      <c r="AA448" s="102"/>
      <c r="AB448" s="107"/>
      <c r="AC448" s="108"/>
      <c r="AD448" s="107"/>
      <c r="AE448" s="108"/>
      <c r="AF448" s="102"/>
      <c r="AG448" s="102"/>
    </row>
    <row r="449" spans="15:33">
      <c r="O449" s="319"/>
      <c r="P449" s="101"/>
      <c r="Q449" s="103"/>
      <c r="R449" s="104"/>
      <c r="S449" s="104"/>
      <c r="T449" s="105"/>
      <c r="U449" s="105"/>
      <c r="V449" s="106"/>
      <c r="W449" s="105"/>
      <c r="X449" s="103"/>
      <c r="Y449" s="103"/>
      <c r="Z449" s="103"/>
      <c r="AA449" s="102"/>
      <c r="AB449" s="107"/>
      <c r="AC449" s="108"/>
      <c r="AD449" s="107"/>
      <c r="AE449" s="108"/>
      <c r="AF449" s="102"/>
      <c r="AG449" s="102"/>
    </row>
    <row r="450" spans="15:33">
      <c r="O450" s="319"/>
      <c r="P450" s="101"/>
      <c r="Q450" s="103"/>
      <c r="R450" s="104"/>
      <c r="S450" s="104"/>
      <c r="T450" s="105"/>
      <c r="U450" s="105"/>
      <c r="V450" s="106"/>
      <c r="W450" s="105"/>
      <c r="X450" s="103"/>
      <c r="Y450" s="103"/>
      <c r="Z450" s="103"/>
      <c r="AA450" s="102"/>
      <c r="AB450" s="107"/>
      <c r="AC450" s="108"/>
      <c r="AD450" s="107"/>
      <c r="AE450" s="108"/>
      <c r="AF450" s="102"/>
      <c r="AG450" s="102"/>
    </row>
    <row r="451" spans="15:33">
      <c r="O451" s="319"/>
      <c r="P451" s="101"/>
      <c r="Q451" s="103"/>
      <c r="R451" s="104"/>
      <c r="S451" s="104"/>
      <c r="T451" s="105"/>
      <c r="U451" s="105"/>
      <c r="V451" s="106"/>
      <c r="W451" s="105"/>
      <c r="X451" s="103"/>
      <c r="Y451" s="103"/>
      <c r="Z451" s="103"/>
      <c r="AA451" s="102"/>
      <c r="AB451" s="107"/>
      <c r="AC451" s="108"/>
      <c r="AD451" s="107"/>
      <c r="AE451" s="108"/>
      <c r="AF451" s="102"/>
      <c r="AG451" s="102"/>
    </row>
    <row r="452" spans="15:33">
      <c r="O452" s="319"/>
      <c r="P452" s="101"/>
      <c r="Q452" s="103"/>
      <c r="R452" s="104"/>
      <c r="S452" s="104"/>
      <c r="T452" s="105"/>
      <c r="U452" s="105"/>
      <c r="V452" s="106"/>
      <c r="W452" s="105"/>
      <c r="X452" s="103"/>
      <c r="Y452" s="103"/>
      <c r="Z452" s="103"/>
      <c r="AA452" s="102"/>
      <c r="AB452" s="107"/>
      <c r="AC452" s="108"/>
      <c r="AD452" s="107"/>
      <c r="AE452" s="108"/>
      <c r="AF452" s="102"/>
      <c r="AG452" s="102"/>
    </row>
    <row r="453" spans="15:33">
      <c r="O453" s="319"/>
      <c r="P453" s="101"/>
      <c r="Q453" s="103"/>
      <c r="R453" s="104"/>
      <c r="S453" s="104"/>
      <c r="T453" s="105"/>
      <c r="U453" s="105"/>
      <c r="V453" s="106"/>
      <c r="W453" s="105"/>
      <c r="X453" s="103"/>
      <c r="Y453" s="103"/>
      <c r="Z453" s="103"/>
      <c r="AA453" s="102"/>
      <c r="AB453" s="107"/>
      <c r="AC453" s="108"/>
      <c r="AD453" s="107"/>
      <c r="AE453" s="108"/>
      <c r="AF453" s="102"/>
      <c r="AG453" s="102"/>
    </row>
    <row r="454" spans="15:33">
      <c r="O454" s="319"/>
      <c r="P454" s="101"/>
      <c r="Q454" s="103"/>
      <c r="R454" s="104"/>
      <c r="S454" s="104"/>
      <c r="T454" s="105"/>
      <c r="U454" s="105"/>
      <c r="V454" s="106"/>
      <c r="W454" s="105"/>
      <c r="X454" s="103"/>
      <c r="Y454" s="103"/>
      <c r="Z454" s="103"/>
      <c r="AA454" s="102"/>
      <c r="AB454" s="107"/>
      <c r="AC454" s="108"/>
      <c r="AD454" s="107"/>
      <c r="AE454" s="108"/>
      <c r="AF454" s="102"/>
      <c r="AG454" s="102"/>
    </row>
    <row r="455" spans="15:33">
      <c r="O455" s="319"/>
      <c r="P455" s="101"/>
      <c r="Q455" s="103"/>
      <c r="R455" s="104"/>
      <c r="S455" s="104"/>
      <c r="T455" s="105"/>
      <c r="U455" s="105"/>
      <c r="V455" s="106"/>
      <c r="W455" s="105"/>
      <c r="X455" s="103"/>
      <c r="Y455" s="103"/>
      <c r="Z455" s="103"/>
      <c r="AA455" s="102"/>
      <c r="AB455" s="107"/>
      <c r="AC455" s="108"/>
      <c r="AD455" s="107"/>
      <c r="AE455" s="108"/>
      <c r="AF455" s="102"/>
      <c r="AG455" s="102"/>
    </row>
    <row r="456" spans="15:33">
      <c r="O456" s="319"/>
      <c r="P456" s="101"/>
      <c r="Q456" s="103"/>
      <c r="R456" s="104"/>
      <c r="S456" s="104"/>
      <c r="T456" s="105"/>
      <c r="U456" s="105"/>
      <c r="V456" s="106"/>
      <c r="W456" s="105"/>
      <c r="X456" s="103"/>
      <c r="Y456" s="103"/>
      <c r="Z456" s="103"/>
      <c r="AA456" s="102"/>
      <c r="AB456" s="107"/>
      <c r="AC456" s="108"/>
      <c r="AD456" s="107"/>
      <c r="AE456" s="108"/>
      <c r="AF456" s="102"/>
      <c r="AG456" s="102"/>
    </row>
    <row r="457" spans="15:33">
      <c r="O457" s="319"/>
      <c r="P457" s="101"/>
      <c r="Q457" s="103"/>
      <c r="R457" s="104"/>
      <c r="S457" s="104"/>
      <c r="T457" s="105"/>
      <c r="U457" s="105"/>
      <c r="V457" s="106"/>
      <c r="W457" s="105"/>
      <c r="X457" s="103"/>
      <c r="Y457" s="103"/>
      <c r="Z457" s="103"/>
      <c r="AA457" s="102"/>
      <c r="AB457" s="107"/>
      <c r="AC457" s="108"/>
      <c r="AD457" s="107"/>
      <c r="AE457" s="108"/>
      <c r="AF457" s="102"/>
      <c r="AG457" s="102"/>
    </row>
    <row r="458" spans="15:33">
      <c r="O458" s="319"/>
      <c r="P458" s="101"/>
      <c r="Q458" s="103"/>
      <c r="R458" s="104"/>
      <c r="S458" s="104"/>
      <c r="T458" s="105"/>
      <c r="U458" s="105"/>
      <c r="V458" s="106"/>
      <c r="W458" s="105"/>
      <c r="X458" s="103"/>
      <c r="Y458" s="103"/>
      <c r="Z458" s="103"/>
      <c r="AA458" s="102"/>
      <c r="AB458" s="107"/>
      <c r="AC458" s="108"/>
      <c r="AD458" s="107"/>
      <c r="AE458" s="108"/>
      <c r="AF458" s="102"/>
      <c r="AG458" s="102"/>
    </row>
    <row r="459" spans="15:33">
      <c r="O459" s="319"/>
      <c r="P459" s="101"/>
      <c r="Q459" s="103"/>
      <c r="R459" s="104"/>
      <c r="S459" s="104"/>
      <c r="T459" s="105"/>
      <c r="U459" s="105"/>
      <c r="V459" s="106"/>
      <c r="W459" s="105"/>
      <c r="X459" s="103"/>
      <c r="Y459" s="103"/>
      <c r="Z459" s="103"/>
      <c r="AA459" s="102"/>
      <c r="AB459" s="107"/>
      <c r="AC459" s="108"/>
      <c r="AD459" s="107"/>
      <c r="AE459" s="108"/>
      <c r="AF459" s="102"/>
      <c r="AG459" s="102"/>
    </row>
    <row r="460" spans="15:33">
      <c r="O460" s="319"/>
      <c r="P460" s="101"/>
      <c r="Q460" s="103"/>
      <c r="R460" s="104"/>
      <c r="S460" s="104"/>
      <c r="T460" s="105"/>
      <c r="U460" s="105"/>
      <c r="V460" s="106"/>
      <c r="W460" s="105"/>
      <c r="X460" s="103"/>
      <c r="Y460" s="103"/>
      <c r="Z460" s="103"/>
      <c r="AA460" s="102"/>
      <c r="AB460" s="107"/>
      <c r="AC460" s="108"/>
      <c r="AD460" s="107"/>
      <c r="AE460" s="108"/>
      <c r="AF460" s="102"/>
      <c r="AG460" s="102"/>
    </row>
    <row r="461" spans="15:33">
      <c r="O461" s="319"/>
      <c r="P461" s="101"/>
      <c r="Q461" s="103"/>
      <c r="R461" s="104"/>
      <c r="S461" s="104"/>
      <c r="T461" s="105"/>
      <c r="U461" s="105"/>
      <c r="V461" s="106"/>
      <c r="W461" s="105"/>
      <c r="X461" s="103"/>
      <c r="Y461" s="103"/>
      <c r="Z461" s="103"/>
      <c r="AA461" s="102"/>
      <c r="AB461" s="107"/>
      <c r="AC461" s="108"/>
      <c r="AD461" s="107"/>
      <c r="AE461" s="108"/>
      <c r="AF461" s="102"/>
      <c r="AG461" s="102"/>
    </row>
    <row r="462" spans="15:33">
      <c r="O462" s="319"/>
      <c r="P462" s="101"/>
      <c r="Q462" s="103"/>
      <c r="R462" s="104"/>
      <c r="S462" s="104"/>
      <c r="T462" s="105"/>
      <c r="U462" s="105"/>
      <c r="V462" s="106"/>
      <c r="W462" s="105"/>
      <c r="X462" s="103"/>
      <c r="Y462" s="103"/>
      <c r="Z462" s="103"/>
      <c r="AA462" s="102"/>
      <c r="AB462" s="107"/>
      <c r="AC462" s="108"/>
      <c r="AD462" s="107"/>
      <c r="AE462" s="108"/>
      <c r="AF462" s="102"/>
      <c r="AG462" s="102"/>
    </row>
    <row r="463" spans="15:33">
      <c r="O463" s="319"/>
      <c r="P463" s="101"/>
      <c r="Q463" s="103"/>
      <c r="R463" s="104"/>
      <c r="S463" s="104"/>
      <c r="T463" s="105"/>
      <c r="U463" s="105"/>
      <c r="V463" s="106"/>
      <c r="W463" s="105"/>
      <c r="X463" s="103"/>
      <c r="Y463" s="103"/>
      <c r="Z463" s="103"/>
      <c r="AA463" s="102"/>
      <c r="AB463" s="107"/>
      <c r="AC463" s="108"/>
      <c r="AD463" s="107"/>
      <c r="AE463" s="108"/>
      <c r="AF463" s="102"/>
      <c r="AG463" s="102"/>
    </row>
    <row r="464" spans="15:33">
      <c r="O464" s="319"/>
      <c r="P464" s="101"/>
      <c r="Q464" s="103"/>
      <c r="R464" s="104"/>
      <c r="S464" s="104"/>
      <c r="T464" s="105"/>
      <c r="U464" s="105"/>
      <c r="V464" s="106"/>
      <c r="W464" s="105"/>
      <c r="X464" s="103"/>
      <c r="Y464" s="103"/>
      <c r="Z464" s="103"/>
      <c r="AA464" s="102"/>
      <c r="AB464" s="107"/>
      <c r="AC464" s="108"/>
      <c r="AD464" s="107"/>
      <c r="AE464" s="108"/>
      <c r="AF464" s="102"/>
      <c r="AG464" s="102"/>
    </row>
    <row r="465" spans="15:33">
      <c r="O465" s="319"/>
      <c r="P465" s="101"/>
      <c r="Q465" s="103"/>
      <c r="R465" s="104"/>
      <c r="S465" s="104"/>
      <c r="T465" s="105"/>
      <c r="U465" s="105"/>
      <c r="V465" s="106"/>
      <c r="W465" s="105"/>
      <c r="X465" s="103"/>
      <c r="Y465" s="103"/>
      <c r="Z465" s="103"/>
      <c r="AA465" s="102"/>
      <c r="AB465" s="107"/>
      <c r="AC465" s="108"/>
      <c r="AD465" s="107"/>
      <c r="AE465" s="108"/>
      <c r="AF465" s="102"/>
      <c r="AG465" s="102"/>
    </row>
    <row r="466" spans="15:33">
      <c r="O466" s="319"/>
      <c r="P466" s="101"/>
      <c r="Q466" s="103"/>
      <c r="R466" s="104"/>
      <c r="S466" s="104"/>
      <c r="T466" s="105"/>
      <c r="U466" s="105"/>
      <c r="V466" s="106"/>
      <c r="W466" s="105"/>
      <c r="X466" s="103"/>
      <c r="Y466" s="103"/>
      <c r="Z466" s="103"/>
      <c r="AA466" s="102"/>
      <c r="AB466" s="107"/>
      <c r="AC466" s="108"/>
      <c r="AD466" s="107"/>
      <c r="AE466" s="108"/>
      <c r="AF466" s="102"/>
      <c r="AG466" s="102"/>
    </row>
    <row r="467" spans="15:33">
      <c r="O467" s="319"/>
      <c r="P467" s="101"/>
      <c r="Q467" s="103"/>
      <c r="R467" s="104"/>
      <c r="S467" s="104"/>
      <c r="T467" s="105"/>
      <c r="U467" s="105"/>
      <c r="V467" s="106"/>
      <c r="W467" s="105"/>
      <c r="X467" s="103"/>
      <c r="Y467" s="103"/>
      <c r="Z467" s="103"/>
      <c r="AA467" s="102"/>
      <c r="AB467" s="107"/>
      <c r="AC467" s="108"/>
      <c r="AD467" s="107"/>
      <c r="AE467" s="108"/>
      <c r="AF467" s="102"/>
      <c r="AG467" s="102"/>
    </row>
    <row r="468" spans="15:33">
      <c r="O468" s="319"/>
      <c r="P468" s="101"/>
      <c r="Q468" s="103"/>
      <c r="R468" s="104"/>
      <c r="S468" s="104"/>
      <c r="T468" s="105"/>
      <c r="U468" s="105"/>
      <c r="V468" s="106"/>
      <c r="W468" s="105"/>
      <c r="X468" s="103"/>
      <c r="Y468" s="103"/>
      <c r="Z468" s="103"/>
      <c r="AA468" s="102"/>
      <c r="AB468" s="107"/>
      <c r="AC468" s="108"/>
      <c r="AD468" s="107"/>
      <c r="AE468" s="108"/>
      <c r="AF468" s="102"/>
      <c r="AG468" s="102"/>
    </row>
    <row r="469" spans="15:33">
      <c r="O469" s="319"/>
      <c r="P469" s="101"/>
      <c r="Q469" s="103"/>
      <c r="R469" s="104"/>
      <c r="S469" s="104"/>
      <c r="T469" s="105"/>
      <c r="U469" s="105"/>
      <c r="V469" s="106"/>
      <c r="W469" s="105"/>
      <c r="X469" s="103"/>
      <c r="Y469" s="103"/>
      <c r="Z469" s="103"/>
      <c r="AA469" s="102"/>
      <c r="AB469" s="107"/>
      <c r="AC469" s="108"/>
      <c r="AD469" s="107"/>
      <c r="AE469" s="108"/>
      <c r="AF469" s="102"/>
      <c r="AG469" s="102"/>
    </row>
    <row r="470" spans="15:33">
      <c r="O470" s="319"/>
      <c r="P470" s="101"/>
      <c r="Q470" s="103"/>
      <c r="R470" s="104"/>
      <c r="S470" s="104"/>
      <c r="T470" s="105"/>
      <c r="U470" s="105"/>
      <c r="V470" s="106"/>
      <c r="W470" s="105"/>
      <c r="X470" s="103"/>
      <c r="Y470" s="103"/>
      <c r="Z470" s="103"/>
      <c r="AA470" s="102"/>
      <c r="AB470" s="107"/>
      <c r="AC470" s="108"/>
      <c r="AD470" s="107"/>
      <c r="AE470" s="108"/>
      <c r="AF470" s="102"/>
      <c r="AG470" s="102"/>
    </row>
    <row r="471" spans="15:33">
      <c r="O471" s="319"/>
      <c r="P471" s="101"/>
      <c r="Q471" s="103"/>
      <c r="R471" s="104"/>
      <c r="S471" s="104"/>
      <c r="T471" s="105"/>
      <c r="U471" s="105"/>
      <c r="V471" s="106"/>
      <c r="W471" s="105"/>
      <c r="X471" s="103"/>
      <c r="Y471" s="103"/>
      <c r="Z471" s="103"/>
      <c r="AA471" s="102"/>
      <c r="AB471" s="107"/>
      <c r="AC471" s="108"/>
      <c r="AD471" s="107"/>
      <c r="AE471" s="108"/>
      <c r="AF471" s="102"/>
      <c r="AG471" s="102"/>
    </row>
    <row r="472" spans="15:33">
      <c r="O472" s="319"/>
      <c r="P472" s="101"/>
      <c r="Q472" s="103"/>
      <c r="R472" s="104"/>
      <c r="S472" s="104"/>
      <c r="T472" s="105"/>
      <c r="U472" s="105"/>
      <c r="V472" s="106"/>
      <c r="W472" s="105"/>
      <c r="X472" s="103"/>
      <c r="Y472" s="103"/>
      <c r="Z472" s="103"/>
      <c r="AA472" s="102"/>
      <c r="AB472" s="107"/>
      <c r="AC472" s="108"/>
      <c r="AD472" s="107"/>
      <c r="AE472" s="108"/>
      <c r="AF472" s="102"/>
      <c r="AG472" s="102"/>
    </row>
    <row r="473" spans="15:33">
      <c r="O473" s="319"/>
      <c r="P473" s="101"/>
      <c r="Q473" s="103"/>
      <c r="R473" s="104"/>
      <c r="S473" s="104"/>
      <c r="T473" s="105"/>
      <c r="U473" s="105"/>
      <c r="V473" s="106"/>
      <c r="W473" s="105"/>
      <c r="X473" s="103"/>
      <c r="Y473" s="103"/>
      <c r="Z473" s="103"/>
      <c r="AA473" s="102"/>
      <c r="AB473" s="107"/>
      <c r="AC473" s="108"/>
      <c r="AD473" s="107"/>
      <c r="AE473" s="108"/>
      <c r="AF473" s="102"/>
      <c r="AG473" s="102"/>
    </row>
    <row r="474" spans="15:33">
      <c r="O474" s="319"/>
      <c r="P474" s="101"/>
      <c r="Q474" s="103"/>
      <c r="R474" s="104"/>
      <c r="S474" s="104"/>
      <c r="T474" s="105"/>
      <c r="U474" s="105"/>
      <c r="V474" s="106"/>
      <c r="W474" s="105"/>
      <c r="X474" s="103"/>
      <c r="Y474" s="103"/>
      <c r="Z474" s="103"/>
      <c r="AA474" s="102"/>
      <c r="AB474" s="107"/>
      <c r="AC474" s="108"/>
      <c r="AD474" s="107"/>
      <c r="AE474" s="108"/>
      <c r="AF474" s="102"/>
      <c r="AG474" s="102"/>
    </row>
    <row r="475" spans="15:33">
      <c r="O475" s="319"/>
      <c r="P475" s="101"/>
      <c r="Q475" s="103"/>
      <c r="R475" s="104"/>
      <c r="S475" s="104"/>
      <c r="T475" s="105"/>
      <c r="U475" s="105"/>
      <c r="V475" s="106"/>
      <c r="W475" s="105"/>
      <c r="X475" s="103"/>
      <c r="Y475" s="103"/>
      <c r="Z475" s="103"/>
      <c r="AA475" s="102"/>
      <c r="AB475" s="107"/>
      <c r="AC475" s="108"/>
      <c r="AD475" s="107"/>
      <c r="AE475" s="108"/>
      <c r="AF475" s="102"/>
      <c r="AG475" s="102"/>
    </row>
    <row r="476" spans="15:33">
      <c r="O476" s="319"/>
      <c r="P476" s="101"/>
      <c r="Q476" s="103"/>
      <c r="R476" s="104"/>
      <c r="S476" s="104"/>
      <c r="T476" s="105"/>
      <c r="U476" s="105"/>
      <c r="V476" s="106"/>
      <c r="W476" s="105"/>
      <c r="X476" s="103"/>
      <c r="Y476" s="103"/>
      <c r="Z476" s="103"/>
      <c r="AA476" s="102"/>
      <c r="AB476" s="107"/>
      <c r="AC476" s="108"/>
      <c r="AD476" s="107"/>
      <c r="AE476" s="108"/>
      <c r="AF476" s="102"/>
      <c r="AG476" s="102"/>
    </row>
    <row r="477" spans="15:33">
      <c r="O477" s="319"/>
      <c r="P477" s="101"/>
      <c r="Q477" s="103"/>
      <c r="R477" s="104"/>
      <c r="S477" s="104"/>
      <c r="T477" s="105"/>
      <c r="U477" s="105"/>
      <c r="V477" s="106"/>
      <c r="W477" s="105"/>
      <c r="X477" s="103"/>
      <c r="Y477" s="103"/>
      <c r="Z477" s="103"/>
      <c r="AA477" s="102"/>
      <c r="AB477" s="107"/>
      <c r="AC477" s="108"/>
      <c r="AD477" s="107"/>
      <c r="AE477" s="108"/>
      <c r="AF477" s="102"/>
      <c r="AG477" s="102"/>
    </row>
    <row r="478" spans="15:33">
      <c r="O478" s="319"/>
      <c r="P478" s="101"/>
      <c r="Q478" s="103"/>
      <c r="R478" s="104"/>
      <c r="S478" s="104"/>
      <c r="T478" s="105"/>
      <c r="U478" s="105"/>
      <c r="V478" s="106"/>
      <c r="W478" s="105"/>
      <c r="X478" s="103"/>
      <c r="Y478" s="103"/>
      <c r="Z478" s="103"/>
      <c r="AA478" s="102"/>
      <c r="AB478" s="107"/>
      <c r="AC478" s="108"/>
      <c r="AD478" s="107"/>
      <c r="AE478" s="108"/>
      <c r="AF478" s="102"/>
      <c r="AG478" s="102"/>
    </row>
    <row r="479" spans="15:33">
      <c r="O479" s="319"/>
      <c r="P479" s="101"/>
      <c r="Q479" s="103"/>
      <c r="R479" s="104"/>
      <c r="S479" s="104"/>
      <c r="T479" s="105"/>
      <c r="U479" s="105"/>
      <c r="V479" s="106"/>
      <c r="W479" s="105"/>
      <c r="X479" s="103"/>
      <c r="Y479" s="103"/>
      <c r="Z479" s="103"/>
      <c r="AA479" s="102"/>
      <c r="AB479" s="107"/>
      <c r="AC479" s="108"/>
      <c r="AD479" s="107"/>
      <c r="AE479" s="108"/>
      <c r="AF479" s="102"/>
      <c r="AG479" s="102"/>
    </row>
    <row r="480" spans="15:33">
      <c r="O480" s="319"/>
      <c r="P480" s="101"/>
      <c r="Q480" s="103"/>
      <c r="R480" s="104"/>
      <c r="S480" s="104"/>
      <c r="T480" s="105"/>
      <c r="U480" s="105"/>
      <c r="V480" s="106"/>
      <c r="W480" s="105"/>
      <c r="X480" s="103"/>
      <c r="Y480" s="103"/>
      <c r="Z480" s="103"/>
      <c r="AA480" s="102"/>
      <c r="AB480" s="107"/>
      <c r="AC480" s="108"/>
      <c r="AD480" s="107"/>
      <c r="AE480" s="108"/>
      <c r="AF480" s="102"/>
      <c r="AG480" s="102"/>
    </row>
    <row r="481" spans="15:33">
      <c r="O481" s="319"/>
      <c r="P481" s="101"/>
      <c r="Q481" s="103"/>
      <c r="R481" s="104"/>
      <c r="S481" s="104"/>
      <c r="T481" s="105"/>
      <c r="U481" s="105"/>
      <c r="V481" s="106"/>
      <c r="W481" s="105"/>
      <c r="X481" s="103"/>
      <c r="Y481" s="103"/>
      <c r="Z481" s="103"/>
      <c r="AA481" s="102"/>
      <c r="AB481" s="107"/>
      <c r="AC481" s="108"/>
      <c r="AD481" s="107"/>
      <c r="AE481" s="108"/>
      <c r="AF481" s="102"/>
      <c r="AG481" s="102"/>
    </row>
    <row r="482" spans="15:33">
      <c r="O482" s="319"/>
      <c r="P482" s="101"/>
      <c r="Q482" s="103"/>
      <c r="R482" s="104"/>
      <c r="S482" s="104"/>
      <c r="T482" s="105"/>
      <c r="U482" s="105"/>
      <c r="V482" s="106"/>
      <c r="W482" s="105"/>
      <c r="X482" s="103"/>
      <c r="Y482" s="103"/>
      <c r="Z482" s="103"/>
      <c r="AA482" s="102"/>
      <c r="AB482" s="107"/>
      <c r="AC482" s="108"/>
      <c r="AD482" s="107"/>
      <c r="AE482" s="108"/>
      <c r="AF482" s="102"/>
      <c r="AG482" s="102"/>
    </row>
    <row r="483" spans="15:33">
      <c r="O483" s="319"/>
      <c r="P483" s="101"/>
      <c r="Q483" s="103"/>
      <c r="R483" s="104"/>
      <c r="S483" s="104"/>
      <c r="T483" s="105"/>
      <c r="U483" s="105"/>
      <c r="V483" s="106"/>
      <c r="W483" s="105"/>
      <c r="X483" s="103"/>
      <c r="Y483" s="103"/>
      <c r="Z483" s="103"/>
      <c r="AA483" s="102"/>
      <c r="AB483" s="107"/>
      <c r="AC483" s="108"/>
      <c r="AD483" s="107"/>
      <c r="AE483" s="108"/>
      <c r="AF483" s="102"/>
      <c r="AG483" s="102"/>
    </row>
    <row r="484" spans="15:33">
      <c r="O484" s="319"/>
      <c r="P484" s="101"/>
      <c r="Q484" s="103"/>
      <c r="R484" s="104"/>
      <c r="S484" s="104"/>
      <c r="T484" s="105"/>
      <c r="U484" s="105"/>
      <c r="V484" s="106"/>
      <c r="W484" s="105"/>
      <c r="X484" s="103"/>
      <c r="Y484" s="103"/>
      <c r="Z484" s="103"/>
      <c r="AA484" s="102"/>
      <c r="AB484" s="107"/>
      <c r="AC484" s="108"/>
      <c r="AD484" s="107"/>
      <c r="AE484" s="108"/>
      <c r="AF484" s="102"/>
      <c r="AG484" s="102"/>
    </row>
    <row r="485" spans="15:33">
      <c r="O485" s="319"/>
      <c r="P485" s="101"/>
      <c r="Q485" s="103"/>
      <c r="R485" s="104"/>
      <c r="S485" s="104"/>
      <c r="T485" s="105"/>
      <c r="U485" s="105"/>
      <c r="V485" s="106"/>
      <c r="W485" s="105"/>
      <c r="X485" s="103"/>
      <c r="Y485" s="103"/>
      <c r="Z485" s="103"/>
      <c r="AA485" s="102"/>
      <c r="AB485" s="107"/>
      <c r="AC485" s="108"/>
      <c r="AD485" s="107"/>
      <c r="AE485" s="108"/>
      <c r="AF485" s="102"/>
      <c r="AG485" s="102"/>
    </row>
    <row r="486" spans="15:33">
      <c r="O486" s="319"/>
      <c r="P486" s="101"/>
      <c r="Q486" s="103"/>
      <c r="R486" s="104"/>
      <c r="S486" s="104"/>
      <c r="T486" s="105"/>
      <c r="U486" s="105"/>
      <c r="V486" s="106"/>
      <c r="W486" s="105"/>
      <c r="X486" s="103"/>
      <c r="Y486" s="103"/>
      <c r="Z486" s="103"/>
      <c r="AA486" s="102"/>
      <c r="AB486" s="107"/>
      <c r="AC486" s="108"/>
      <c r="AD486" s="107"/>
      <c r="AE486" s="108"/>
      <c r="AF486" s="102"/>
      <c r="AG486" s="102"/>
    </row>
    <row r="487" spans="15:33">
      <c r="O487" s="319"/>
      <c r="P487" s="101"/>
      <c r="Q487" s="103"/>
      <c r="R487" s="104"/>
      <c r="S487" s="104"/>
      <c r="T487" s="105"/>
      <c r="U487" s="105"/>
      <c r="V487" s="106"/>
      <c r="W487" s="105"/>
      <c r="X487" s="103"/>
      <c r="Y487" s="103"/>
      <c r="Z487" s="103"/>
      <c r="AA487" s="102"/>
      <c r="AB487" s="107"/>
      <c r="AC487" s="108"/>
      <c r="AD487" s="107"/>
      <c r="AE487" s="108"/>
      <c r="AF487" s="102"/>
      <c r="AG487" s="102"/>
    </row>
    <row r="488" spans="15:33">
      <c r="O488" s="319"/>
      <c r="P488" s="101"/>
      <c r="Q488" s="103"/>
      <c r="R488" s="104"/>
      <c r="S488" s="104"/>
      <c r="T488" s="105"/>
      <c r="U488" s="105"/>
      <c r="V488" s="106"/>
      <c r="W488" s="105"/>
      <c r="X488" s="103"/>
      <c r="Y488" s="103"/>
      <c r="Z488" s="103"/>
      <c r="AA488" s="102"/>
      <c r="AB488" s="107"/>
      <c r="AC488" s="108"/>
      <c r="AD488" s="107"/>
      <c r="AE488" s="108"/>
      <c r="AF488" s="102"/>
      <c r="AG488" s="102"/>
    </row>
    <row r="489" spans="15:33">
      <c r="O489" s="319"/>
      <c r="P489" s="101"/>
      <c r="Q489" s="103"/>
      <c r="R489" s="104"/>
      <c r="S489" s="104"/>
      <c r="T489" s="105"/>
      <c r="U489" s="105"/>
      <c r="V489" s="106"/>
      <c r="W489" s="105"/>
      <c r="X489" s="103"/>
      <c r="Y489" s="103"/>
      <c r="Z489" s="103"/>
      <c r="AA489" s="102"/>
      <c r="AB489" s="107"/>
      <c r="AC489" s="108"/>
      <c r="AD489" s="107"/>
      <c r="AE489" s="108"/>
      <c r="AF489" s="102"/>
      <c r="AG489" s="102"/>
    </row>
    <row r="490" spans="15:33">
      <c r="O490" s="319"/>
      <c r="P490" s="101"/>
      <c r="Q490" s="103"/>
      <c r="R490" s="104"/>
      <c r="S490" s="104"/>
      <c r="T490" s="105"/>
      <c r="U490" s="105"/>
      <c r="V490" s="106"/>
      <c r="W490" s="105"/>
      <c r="X490" s="103"/>
      <c r="Y490" s="103"/>
      <c r="Z490" s="103"/>
      <c r="AA490" s="102"/>
      <c r="AB490" s="107"/>
      <c r="AC490" s="108"/>
      <c r="AD490" s="107"/>
      <c r="AE490" s="108"/>
      <c r="AF490" s="102"/>
      <c r="AG490" s="102"/>
    </row>
    <row r="491" spans="15:33">
      <c r="O491" s="319"/>
      <c r="P491" s="101"/>
      <c r="Q491" s="103"/>
      <c r="R491" s="104"/>
      <c r="S491" s="104"/>
      <c r="T491" s="105"/>
      <c r="U491" s="105"/>
      <c r="V491" s="106"/>
      <c r="W491" s="105"/>
      <c r="X491" s="103"/>
      <c r="Y491" s="103"/>
      <c r="Z491" s="103"/>
      <c r="AA491" s="102"/>
      <c r="AB491" s="107"/>
      <c r="AC491" s="108"/>
      <c r="AD491" s="107"/>
      <c r="AE491" s="108"/>
      <c r="AF491" s="102"/>
      <c r="AG491" s="102"/>
    </row>
    <row r="492" spans="15:33">
      <c r="O492" s="319"/>
      <c r="P492" s="101"/>
      <c r="Q492" s="103"/>
      <c r="R492" s="104"/>
      <c r="S492" s="104"/>
      <c r="T492" s="105"/>
      <c r="U492" s="105"/>
      <c r="V492" s="106"/>
      <c r="W492" s="105"/>
      <c r="X492" s="103"/>
      <c r="Y492" s="103"/>
      <c r="Z492" s="103"/>
      <c r="AA492" s="102"/>
      <c r="AB492" s="107"/>
      <c r="AC492" s="108"/>
      <c r="AD492" s="107"/>
      <c r="AE492" s="108"/>
      <c r="AF492" s="102"/>
      <c r="AG492" s="102"/>
    </row>
    <row r="493" spans="15:33">
      <c r="O493" s="319"/>
      <c r="P493" s="101"/>
      <c r="Q493" s="103"/>
      <c r="R493" s="104"/>
      <c r="S493" s="104"/>
      <c r="T493" s="105"/>
      <c r="U493" s="105"/>
      <c r="V493" s="106"/>
      <c r="W493" s="105"/>
      <c r="X493" s="103"/>
      <c r="Y493" s="103"/>
      <c r="Z493" s="103"/>
      <c r="AA493" s="102"/>
      <c r="AB493" s="107"/>
      <c r="AC493" s="108"/>
      <c r="AD493" s="107"/>
      <c r="AE493" s="108"/>
      <c r="AF493" s="102"/>
      <c r="AG493" s="102"/>
    </row>
    <row r="494" spans="15:33">
      <c r="O494" s="319"/>
      <c r="P494" s="101"/>
      <c r="Q494" s="103"/>
      <c r="R494" s="104"/>
      <c r="S494" s="104"/>
      <c r="T494" s="105"/>
      <c r="U494" s="105"/>
      <c r="V494" s="106"/>
      <c r="W494" s="105"/>
      <c r="X494" s="103"/>
      <c r="Y494" s="103"/>
      <c r="Z494" s="103"/>
      <c r="AA494" s="102"/>
      <c r="AB494" s="107"/>
      <c r="AC494" s="108"/>
      <c r="AD494" s="107"/>
      <c r="AE494" s="108"/>
      <c r="AF494" s="102"/>
      <c r="AG494" s="102"/>
    </row>
    <row r="495" spans="15:33">
      <c r="O495" s="319"/>
      <c r="P495" s="101"/>
      <c r="Q495" s="103"/>
      <c r="R495" s="104"/>
      <c r="S495" s="104"/>
      <c r="T495" s="105"/>
      <c r="U495" s="105"/>
      <c r="V495" s="106"/>
      <c r="W495" s="105"/>
      <c r="X495" s="103"/>
      <c r="Y495" s="103"/>
      <c r="Z495" s="103"/>
      <c r="AA495" s="102"/>
      <c r="AB495" s="107"/>
      <c r="AC495" s="108"/>
      <c r="AD495" s="107"/>
      <c r="AE495" s="108"/>
      <c r="AF495" s="102"/>
      <c r="AG495" s="102"/>
    </row>
    <row r="496" spans="15:33">
      <c r="O496" s="319"/>
      <c r="P496" s="101"/>
      <c r="Q496" s="103"/>
      <c r="R496" s="104"/>
      <c r="S496" s="104"/>
      <c r="T496" s="105"/>
      <c r="U496" s="105"/>
      <c r="V496" s="106"/>
      <c r="W496" s="105"/>
      <c r="X496" s="103"/>
      <c r="Y496" s="103"/>
      <c r="Z496" s="103"/>
      <c r="AA496" s="102"/>
      <c r="AB496" s="107"/>
      <c r="AC496" s="108"/>
      <c r="AD496" s="107"/>
      <c r="AE496" s="108"/>
      <c r="AF496" s="102"/>
      <c r="AG496" s="102"/>
    </row>
    <row r="497" spans="15:33">
      <c r="O497" s="319"/>
      <c r="P497" s="101"/>
      <c r="Q497" s="103"/>
      <c r="R497" s="104"/>
      <c r="S497" s="104"/>
      <c r="T497" s="105"/>
      <c r="U497" s="105"/>
      <c r="V497" s="106"/>
      <c r="W497" s="105"/>
      <c r="X497" s="103"/>
      <c r="Y497" s="103"/>
      <c r="Z497" s="103"/>
      <c r="AA497" s="102"/>
      <c r="AB497" s="107"/>
      <c r="AC497" s="108"/>
      <c r="AD497" s="107"/>
      <c r="AE497" s="108"/>
      <c r="AF497" s="102"/>
      <c r="AG497" s="102"/>
    </row>
    <row r="498" spans="15:33">
      <c r="O498" s="319"/>
      <c r="P498" s="101"/>
      <c r="Q498" s="103"/>
      <c r="R498" s="104"/>
      <c r="S498" s="104"/>
      <c r="T498" s="105"/>
      <c r="U498" s="105"/>
      <c r="V498" s="106"/>
      <c r="W498" s="105"/>
      <c r="X498" s="103"/>
      <c r="Y498" s="103"/>
      <c r="Z498" s="103"/>
      <c r="AA498" s="102"/>
      <c r="AB498" s="107"/>
      <c r="AC498" s="108"/>
      <c r="AD498" s="107"/>
      <c r="AE498" s="108"/>
      <c r="AF498" s="102"/>
      <c r="AG498" s="102"/>
    </row>
    <row r="499" spans="15:33">
      <c r="O499" s="319"/>
      <c r="P499" s="101"/>
      <c r="Q499" s="103"/>
      <c r="R499" s="104"/>
      <c r="S499" s="104"/>
      <c r="T499" s="105"/>
      <c r="U499" s="105"/>
      <c r="V499" s="106"/>
      <c r="W499" s="105"/>
      <c r="X499" s="103"/>
      <c r="Y499" s="103"/>
      <c r="Z499" s="103"/>
      <c r="AA499" s="102"/>
      <c r="AB499" s="107"/>
      <c r="AC499" s="108"/>
      <c r="AD499" s="107"/>
      <c r="AE499" s="108"/>
      <c r="AF499" s="102"/>
      <c r="AG499" s="102"/>
    </row>
    <row r="500" spans="15:33">
      <c r="O500" s="319"/>
      <c r="P500" s="101"/>
      <c r="Q500" s="103"/>
      <c r="R500" s="104"/>
      <c r="S500" s="104"/>
      <c r="T500" s="105"/>
      <c r="U500" s="105"/>
      <c r="V500" s="106"/>
      <c r="W500" s="105"/>
      <c r="X500" s="103"/>
      <c r="Y500" s="103"/>
      <c r="Z500" s="103"/>
      <c r="AA500" s="102"/>
      <c r="AB500" s="107"/>
      <c r="AC500" s="108"/>
      <c r="AD500" s="107"/>
      <c r="AE500" s="108"/>
      <c r="AF500" s="102"/>
      <c r="AG500" s="102"/>
    </row>
    <row r="501" spans="15:33">
      <c r="O501" s="319"/>
      <c r="P501" s="101"/>
      <c r="Q501" s="103"/>
      <c r="R501" s="104"/>
      <c r="S501" s="104"/>
      <c r="T501" s="105"/>
      <c r="U501" s="105"/>
      <c r="V501" s="106"/>
      <c r="W501" s="105"/>
      <c r="X501" s="103"/>
      <c r="Y501" s="103"/>
      <c r="Z501" s="103"/>
      <c r="AA501" s="102"/>
      <c r="AB501" s="107"/>
      <c r="AC501" s="108"/>
      <c r="AD501" s="107"/>
      <c r="AE501" s="108"/>
      <c r="AF501" s="102"/>
      <c r="AG501" s="102"/>
    </row>
    <row r="502" spans="15:33">
      <c r="O502" s="319"/>
      <c r="P502" s="101"/>
      <c r="Q502" s="103"/>
      <c r="R502" s="104"/>
      <c r="S502" s="104"/>
      <c r="T502" s="105"/>
      <c r="U502" s="105"/>
      <c r="V502" s="106"/>
      <c r="W502" s="105"/>
      <c r="X502" s="103"/>
      <c r="Y502" s="103"/>
      <c r="Z502" s="103"/>
      <c r="AA502" s="102"/>
      <c r="AB502" s="107"/>
      <c r="AC502" s="108"/>
      <c r="AD502" s="107"/>
      <c r="AE502" s="108"/>
      <c r="AF502" s="102"/>
      <c r="AG502" s="102"/>
    </row>
    <row r="503" spans="15:33">
      <c r="O503" s="319"/>
      <c r="P503" s="101"/>
      <c r="Q503" s="103"/>
      <c r="R503" s="104"/>
      <c r="S503" s="104"/>
      <c r="T503" s="105"/>
      <c r="U503" s="105"/>
      <c r="V503" s="106"/>
      <c r="W503" s="105"/>
      <c r="X503" s="103"/>
      <c r="Y503" s="103"/>
      <c r="Z503" s="103"/>
      <c r="AA503" s="102"/>
      <c r="AB503" s="107"/>
      <c r="AC503" s="108"/>
      <c r="AD503" s="107"/>
      <c r="AE503" s="108"/>
      <c r="AF503" s="102"/>
      <c r="AG503" s="102"/>
    </row>
    <row r="504" spans="15:33">
      <c r="O504" s="319"/>
      <c r="P504" s="101"/>
      <c r="Q504" s="103"/>
      <c r="R504" s="104"/>
      <c r="S504" s="104"/>
      <c r="T504" s="105"/>
      <c r="U504" s="105"/>
      <c r="V504" s="106"/>
      <c r="W504" s="105"/>
      <c r="X504" s="103"/>
      <c r="Y504" s="103"/>
      <c r="Z504" s="103"/>
      <c r="AA504" s="102"/>
      <c r="AB504" s="107"/>
      <c r="AC504" s="108"/>
      <c r="AD504" s="107"/>
      <c r="AE504" s="108"/>
      <c r="AF504" s="102"/>
      <c r="AG504" s="102"/>
    </row>
    <row r="505" spans="15:33">
      <c r="O505" s="319"/>
      <c r="P505" s="101"/>
      <c r="Q505" s="103"/>
      <c r="R505" s="104"/>
      <c r="S505" s="104"/>
      <c r="T505" s="105"/>
      <c r="U505" s="105"/>
      <c r="V505" s="106"/>
      <c r="W505" s="105"/>
      <c r="X505" s="103"/>
      <c r="Y505" s="103"/>
      <c r="Z505" s="103"/>
      <c r="AA505" s="102"/>
      <c r="AB505" s="107"/>
      <c r="AC505" s="108"/>
      <c r="AD505" s="107"/>
      <c r="AE505" s="108"/>
      <c r="AF505" s="102"/>
      <c r="AG505" s="102"/>
    </row>
    <row r="506" spans="15:33">
      <c r="O506" s="319"/>
      <c r="P506" s="101"/>
      <c r="Q506" s="103"/>
      <c r="R506" s="104"/>
      <c r="S506" s="104"/>
      <c r="T506" s="105"/>
      <c r="U506" s="105"/>
      <c r="V506" s="106"/>
      <c r="W506" s="105"/>
      <c r="X506" s="103"/>
      <c r="Y506" s="103"/>
      <c r="Z506" s="103"/>
      <c r="AA506" s="102"/>
      <c r="AB506" s="107"/>
      <c r="AC506" s="108"/>
      <c r="AD506" s="107"/>
      <c r="AE506" s="108"/>
      <c r="AF506" s="102"/>
      <c r="AG506" s="102"/>
    </row>
    <row r="507" spans="15:33">
      <c r="O507" s="319"/>
      <c r="P507" s="101"/>
      <c r="Q507" s="103"/>
      <c r="R507" s="104"/>
      <c r="S507" s="104"/>
      <c r="T507" s="105"/>
      <c r="U507" s="105"/>
      <c r="V507" s="106"/>
      <c r="W507" s="105"/>
      <c r="X507" s="103"/>
      <c r="Y507" s="103"/>
      <c r="Z507" s="103"/>
      <c r="AA507" s="102"/>
      <c r="AB507" s="107"/>
      <c r="AC507" s="108"/>
      <c r="AD507" s="107"/>
      <c r="AE507" s="108"/>
      <c r="AF507" s="102"/>
      <c r="AG507" s="102"/>
    </row>
    <row r="508" spans="15:33">
      <c r="O508" s="319"/>
      <c r="P508" s="101"/>
      <c r="Q508" s="103"/>
      <c r="R508" s="104"/>
      <c r="S508" s="104"/>
      <c r="T508" s="105"/>
      <c r="U508" s="105"/>
      <c r="V508" s="106"/>
      <c r="W508" s="105"/>
      <c r="X508" s="103"/>
      <c r="Y508" s="103"/>
      <c r="Z508" s="103"/>
      <c r="AA508" s="102"/>
      <c r="AB508" s="107"/>
      <c r="AC508" s="108"/>
      <c r="AD508" s="107"/>
      <c r="AE508" s="108"/>
      <c r="AF508" s="102"/>
      <c r="AG508" s="102"/>
    </row>
    <row r="509" spans="15:33">
      <c r="O509" s="319"/>
      <c r="P509" s="101"/>
      <c r="Q509" s="103"/>
      <c r="R509" s="104"/>
      <c r="S509" s="104"/>
      <c r="T509" s="105"/>
      <c r="U509" s="105"/>
      <c r="V509" s="106"/>
      <c r="W509" s="105"/>
      <c r="X509" s="103"/>
      <c r="Y509" s="103"/>
      <c r="Z509" s="103"/>
      <c r="AA509" s="102"/>
      <c r="AB509" s="107"/>
      <c r="AC509" s="108"/>
      <c r="AD509" s="107"/>
      <c r="AE509" s="108"/>
      <c r="AF509" s="102"/>
      <c r="AG509" s="102"/>
    </row>
    <row r="510" spans="15:33">
      <c r="O510" s="319"/>
      <c r="P510" s="101"/>
      <c r="Q510" s="103"/>
      <c r="R510" s="104"/>
      <c r="S510" s="104"/>
      <c r="T510" s="105"/>
      <c r="U510" s="105"/>
      <c r="V510" s="106"/>
      <c r="W510" s="105"/>
      <c r="X510" s="103"/>
      <c r="Y510" s="103"/>
      <c r="Z510" s="103"/>
      <c r="AA510" s="102"/>
      <c r="AB510" s="107"/>
      <c r="AC510" s="108"/>
      <c r="AD510" s="107"/>
      <c r="AE510" s="108"/>
      <c r="AF510" s="102"/>
      <c r="AG510" s="102"/>
    </row>
    <row r="511" spans="15:33">
      <c r="O511" s="319"/>
      <c r="P511" s="101"/>
      <c r="Q511" s="103"/>
      <c r="R511" s="104"/>
      <c r="S511" s="104"/>
      <c r="T511" s="105"/>
      <c r="U511" s="105"/>
      <c r="V511" s="106"/>
      <c r="W511" s="105"/>
      <c r="X511" s="103"/>
      <c r="Y511" s="103"/>
      <c r="Z511" s="103"/>
      <c r="AA511" s="102"/>
      <c r="AB511" s="107"/>
      <c r="AC511" s="108"/>
      <c r="AD511" s="107"/>
      <c r="AE511" s="108"/>
      <c r="AF511" s="102"/>
      <c r="AG511" s="102"/>
    </row>
    <row r="512" spans="15:33">
      <c r="O512" s="319"/>
      <c r="P512" s="101"/>
      <c r="Q512" s="103"/>
      <c r="R512" s="104"/>
      <c r="S512" s="104"/>
      <c r="T512" s="105"/>
      <c r="U512" s="105"/>
      <c r="V512" s="106"/>
      <c r="W512" s="105"/>
      <c r="X512" s="103"/>
      <c r="Y512" s="103"/>
      <c r="Z512" s="103"/>
      <c r="AA512" s="102"/>
      <c r="AB512" s="107"/>
      <c r="AC512" s="108"/>
      <c r="AD512" s="107"/>
      <c r="AE512" s="108"/>
      <c r="AF512" s="102"/>
      <c r="AG512" s="102"/>
    </row>
    <row r="513" spans="15:33">
      <c r="O513" s="319"/>
      <c r="P513" s="101"/>
      <c r="Q513" s="103"/>
      <c r="R513" s="104"/>
      <c r="S513" s="104"/>
      <c r="T513" s="105"/>
      <c r="U513" s="105"/>
      <c r="V513" s="106"/>
      <c r="W513" s="105"/>
      <c r="X513" s="103"/>
      <c r="Y513" s="103"/>
      <c r="Z513" s="103"/>
      <c r="AA513" s="102"/>
      <c r="AB513" s="107"/>
      <c r="AC513" s="108"/>
      <c r="AD513" s="107"/>
      <c r="AE513" s="108"/>
      <c r="AF513" s="102"/>
      <c r="AG513" s="102"/>
    </row>
    <row r="514" spans="15:33">
      <c r="O514" s="319"/>
      <c r="P514" s="101"/>
      <c r="Q514" s="103"/>
      <c r="R514" s="104"/>
      <c r="S514" s="104"/>
      <c r="T514" s="105"/>
      <c r="U514" s="105"/>
      <c r="V514" s="106"/>
      <c r="W514" s="105"/>
      <c r="X514" s="103"/>
      <c r="Y514" s="103"/>
      <c r="Z514" s="103"/>
      <c r="AA514" s="102"/>
      <c r="AB514" s="107"/>
      <c r="AC514" s="108"/>
      <c r="AD514" s="107"/>
      <c r="AE514" s="108"/>
      <c r="AF514" s="102"/>
      <c r="AG514" s="102"/>
    </row>
    <row r="515" spans="15:33">
      <c r="O515" s="319"/>
      <c r="P515" s="101"/>
      <c r="Q515" s="103"/>
      <c r="R515" s="104"/>
      <c r="S515" s="104"/>
      <c r="T515" s="105"/>
      <c r="U515" s="105"/>
      <c r="V515" s="106"/>
      <c r="W515" s="105"/>
      <c r="X515" s="103"/>
      <c r="Y515" s="103"/>
      <c r="Z515" s="103"/>
      <c r="AA515" s="102"/>
      <c r="AB515" s="107"/>
      <c r="AC515" s="108"/>
      <c r="AD515" s="107"/>
      <c r="AE515" s="108"/>
      <c r="AF515" s="102"/>
      <c r="AG515" s="102"/>
    </row>
    <row r="516" spans="15:33">
      <c r="O516" s="319"/>
      <c r="P516" s="101"/>
      <c r="Q516" s="103"/>
      <c r="R516" s="104"/>
      <c r="S516" s="104"/>
      <c r="T516" s="105"/>
      <c r="U516" s="105"/>
      <c r="V516" s="106"/>
      <c r="W516" s="105"/>
      <c r="X516" s="103"/>
      <c r="Y516" s="103"/>
      <c r="Z516" s="103"/>
      <c r="AA516" s="102"/>
      <c r="AB516" s="107"/>
      <c r="AC516" s="108"/>
      <c r="AD516" s="107"/>
      <c r="AE516" s="108"/>
      <c r="AF516" s="102"/>
      <c r="AG516" s="102"/>
    </row>
    <row r="517" spans="15:33">
      <c r="O517" s="319"/>
      <c r="P517" s="101"/>
      <c r="Q517" s="103"/>
      <c r="R517" s="104"/>
      <c r="S517" s="104"/>
      <c r="T517" s="105"/>
      <c r="U517" s="105"/>
      <c r="V517" s="106"/>
      <c r="W517" s="105"/>
      <c r="X517" s="103"/>
      <c r="Y517" s="103"/>
      <c r="Z517" s="103"/>
      <c r="AA517" s="102"/>
      <c r="AB517" s="107"/>
      <c r="AC517" s="108"/>
      <c r="AD517" s="107"/>
      <c r="AE517" s="108"/>
      <c r="AF517" s="102"/>
      <c r="AG517" s="102"/>
    </row>
    <row r="518" spans="15:33">
      <c r="O518" s="319"/>
      <c r="P518" s="101"/>
      <c r="Q518" s="103"/>
      <c r="R518" s="104"/>
      <c r="S518" s="104"/>
      <c r="T518" s="105"/>
      <c r="U518" s="105"/>
      <c r="V518" s="106"/>
      <c r="W518" s="105"/>
      <c r="X518" s="103"/>
      <c r="Y518" s="103"/>
      <c r="Z518" s="103"/>
      <c r="AA518" s="102"/>
      <c r="AB518" s="107"/>
      <c r="AC518" s="108"/>
      <c r="AD518" s="107"/>
      <c r="AE518" s="108"/>
      <c r="AF518" s="102"/>
      <c r="AG518" s="102"/>
    </row>
    <row r="519" spans="15:33">
      <c r="O519" s="319"/>
      <c r="P519" s="101"/>
      <c r="Q519" s="103"/>
      <c r="R519" s="104"/>
      <c r="S519" s="104"/>
      <c r="T519" s="105"/>
      <c r="U519" s="105"/>
      <c r="V519" s="106"/>
      <c r="W519" s="105"/>
      <c r="X519" s="103"/>
      <c r="Y519" s="103"/>
      <c r="Z519" s="103"/>
      <c r="AA519" s="102"/>
      <c r="AB519" s="107"/>
      <c r="AC519" s="108"/>
      <c r="AD519" s="107"/>
      <c r="AE519" s="108"/>
      <c r="AF519" s="102"/>
      <c r="AG519" s="102"/>
    </row>
    <row r="520" spans="15:33">
      <c r="O520" s="319"/>
      <c r="P520" s="101"/>
      <c r="Q520" s="103"/>
      <c r="R520" s="104"/>
      <c r="S520" s="104"/>
      <c r="T520" s="105"/>
      <c r="U520" s="105"/>
      <c r="V520" s="106"/>
      <c r="W520" s="105"/>
      <c r="X520" s="103"/>
      <c r="Y520" s="103"/>
      <c r="Z520" s="103"/>
      <c r="AA520" s="102"/>
      <c r="AB520" s="107"/>
      <c r="AC520" s="108"/>
      <c r="AD520" s="107"/>
      <c r="AE520" s="108"/>
      <c r="AF520" s="102"/>
      <c r="AG520" s="102"/>
    </row>
    <row r="521" spans="15:33">
      <c r="O521" s="319"/>
      <c r="P521" s="101"/>
      <c r="Q521" s="103"/>
      <c r="R521" s="104"/>
      <c r="S521" s="104"/>
      <c r="T521" s="105"/>
      <c r="U521" s="105"/>
      <c r="V521" s="106"/>
      <c r="W521" s="105"/>
      <c r="X521" s="103"/>
      <c r="Y521" s="103"/>
      <c r="Z521" s="103"/>
      <c r="AA521" s="102"/>
      <c r="AB521" s="107"/>
      <c r="AC521" s="108"/>
      <c r="AD521" s="107"/>
      <c r="AE521" s="108"/>
      <c r="AF521" s="102"/>
      <c r="AG521" s="102"/>
    </row>
    <row r="522" spans="15:33">
      <c r="O522" s="319"/>
      <c r="P522" s="101"/>
      <c r="Q522" s="103"/>
      <c r="R522" s="104"/>
      <c r="S522" s="104"/>
      <c r="T522" s="105"/>
      <c r="U522" s="105"/>
      <c r="V522" s="106"/>
      <c r="W522" s="105"/>
      <c r="X522" s="103"/>
      <c r="Y522" s="103"/>
      <c r="Z522" s="103"/>
      <c r="AA522" s="102"/>
      <c r="AB522" s="107"/>
      <c r="AC522" s="108"/>
      <c r="AD522" s="107"/>
      <c r="AE522" s="108"/>
      <c r="AF522" s="102"/>
      <c r="AG522" s="102"/>
    </row>
    <row r="523" spans="15:33">
      <c r="O523" s="319"/>
      <c r="P523" s="101"/>
      <c r="Q523" s="103"/>
      <c r="R523" s="104"/>
      <c r="S523" s="104"/>
      <c r="T523" s="105"/>
      <c r="U523" s="105"/>
      <c r="V523" s="106"/>
      <c r="W523" s="105"/>
      <c r="X523" s="103"/>
      <c r="Y523" s="103"/>
      <c r="Z523" s="103"/>
      <c r="AA523" s="102"/>
      <c r="AB523" s="107"/>
      <c r="AC523" s="108"/>
      <c r="AD523" s="107"/>
      <c r="AE523" s="108"/>
      <c r="AF523" s="102"/>
      <c r="AG523" s="102"/>
    </row>
    <row r="524" spans="15:33">
      <c r="O524" s="319"/>
      <c r="P524" s="101"/>
      <c r="Q524" s="103"/>
      <c r="R524" s="104"/>
      <c r="S524" s="104"/>
      <c r="T524" s="105"/>
      <c r="U524" s="105"/>
      <c r="V524" s="106"/>
      <c r="W524" s="105"/>
      <c r="X524" s="103"/>
      <c r="Y524" s="103"/>
      <c r="Z524" s="103"/>
      <c r="AA524" s="102"/>
      <c r="AB524" s="107"/>
      <c r="AC524" s="108"/>
      <c r="AD524" s="107"/>
      <c r="AE524" s="108"/>
      <c r="AF524" s="102"/>
      <c r="AG524" s="102"/>
    </row>
    <row r="525" spans="15:33">
      <c r="O525" s="319"/>
      <c r="P525" s="101"/>
      <c r="Q525" s="103"/>
      <c r="R525" s="104"/>
      <c r="S525" s="104"/>
      <c r="T525" s="105"/>
      <c r="U525" s="105"/>
      <c r="V525" s="106"/>
      <c r="W525" s="105"/>
      <c r="X525" s="103"/>
      <c r="Y525" s="103"/>
      <c r="Z525" s="103"/>
      <c r="AA525" s="102"/>
      <c r="AB525" s="107"/>
      <c r="AC525" s="108"/>
      <c r="AD525" s="107"/>
      <c r="AE525" s="108"/>
      <c r="AF525" s="102"/>
      <c r="AG525" s="102"/>
    </row>
    <row r="526" spans="15:33">
      <c r="O526" s="319"/>
      <c r="P526" s="101"/>
      <c r="Q526" s="103"/>
      <c r="R526" s="104"/>
      <c r="S526" s="104"/>
      <c r="T526" s="105"/>
      <c r="U526" s="105"/>
      <c r="V526" s="106"/>
      <c r="W526" s="105"/>
      <c r="X526" s="103"/>
      <c r="Y526" s="103"/>
      <c r="Z526" s="103"/>
      <c r="AA526" s="102"/>
      <c r="AB526" s="107"/>
      <c r="AC526" s="108"/>
      <c r="AD526" s="107"/>
      <c r="AE526" s="108"/>
      <c r="AF526" s="102"/>
      <c r="AG526" s="102"/>
    </row>
    <row r="527" spans="15:33">
      <c r="O527" s="319"/>
      <c r="P527" s="101"/>
      <c r="Q527" s="103"/>
      <c r="R527" s="104"/>
      <c r="S527" s="104"/>
      <c r="T527" s="105"/>
      <c r="U527" s="105"/>
      <c r="V527" s="106"/>
      <c r="W527" s="105"/>
      <c r="X527" s="103"/>
      <c r="Y527" s="103"/>
      <c r="Z527" s="103"/>
      <c r="AA527" s="102"/>
      <c r="AB527" s="107"/>
      <c r="AC527" s="108"/>
      <c r="AD527" s="107"/>
      <c r="AE527" s="108"/>
      <c r="AF527" s="102"/>
      <c r="AG527" s="102"/>
    </row>
    <row r="528" spans="15:33">
      <c r="O528" s="319"/>
      <c r="P528" s="101"/>
      <c r="Q528" s="103"/>
      <c r="R528" s="104"/>
      <c r="S528" s="104"/>
      <c r="T528" s="105"/>
      <c r="U528" s="105"/>
      <c r="V528" s="106"/>
      <c r="W528" s="105"/>
      <c r="X528" s="103"/>
      <c r="Y528" s="103"/>
      <c r="Z528" s="103"/>
      <c r="AA528" s="102"/>
      <c r="AB528" s="107"/>
      <c r="AC528" s="108"/>
      <c r="AD528" s="107"/>
      <c r="AE528" s="108"/>
      <c r="AF528" s="102"/>
      <c r="AG528" s="102"/>
    </row>
    <row r="529" spans="15:33">
      <c r="O529" s="319"/>
      <c r="P529" s="101"/>
      <c r="Q529" s="103"/>
      <c r="R529" s="104"/>
      <c r="S529" s="104"/>
      <c r="T529" s="105"/>
      <c r="U529" s="105"/>
      <c r="V529" s="106"/>
      <c r="W529" s="105"/>
      <c r="X529" s="103"/>
      <c r="Y529" s="103"/>
      <c r="Z529" s="103"/>
      <c r="AA529" s="102"/>
      <c r="AB529" s="107"/>
      <c r="AC529" s="108"/>
      <c r="AD529" s="107"/>
      <c r="AE529" s="108"/>
      <c r="AF529" s="102"/>
      <c r="AG529" s="102"/>
    </row>
    <row r="530" spans="15:33">
      <c r="O530" s="319"/>
      <c r="P530" s="101"/>
      <c r="Q530" s="103"/>
      <c r="R530" s="104"/>
      <c r="S530" s="104"/>
      <c r="T530" s="105"/>
      <c r="U530" s="105"/>
      <c r="V530" s="106"/>
      <c r="W530" s="105"/>
      <c r="X530" s="103"/>
      <c r="Y530" s="103"/>
      <c r="Z530" s="103"/>
      <c r="AA530" s="102"/>
      <c r="AB530" s="107"/>
      <c r="AC530" s="108"/>
      <c r="AD530" s="107"/>
      <c r="AE530" s="108"/>
      <c r="AF530" s="102"/>
      <c r="AG530" s="102"/>
    </row>
    <row r="531" spans="15:33">
      <c r="O531" s="319"/>
      <c r="P531" s="101"/>
      <c r="Q531" s="103"/>
      <c r="R531" s="104"/>
      <c r="S531" s="104"/>
      <c r="T531" s="105"/>
      <c r="U531" s="105"/>
      <c r="V531" s="106"/>
      <c r="W531" s="105"/>
      <c r="X531" s="103"/>
      <c r="Y531" s="103"/>
      <c r="Z531" s="103"/>
      <c r="AA531" s="102"/>
      <c r="AB531" s="107"/>
      <c r="AC531" s="108"/>
      <c r="AD531" s="107"/>
      <c r="AE531" s="108"/>
      <c r="AF531" s="102"/>
      <c r="AG531" s="102"/>
    </row>
    <row r="532" spans="15:33">
      <c r="O532" s="319"/>
      <c r="P532" s="101"/>
      <c r="Q532" s="103"/>
      <c r="R532" s="104"/>
      <c r="S532" s="104"/>
      <c r="T532" s="105"/>
      <c r="U532" s="105"/>
      <c r="V532" s="106"/>
      <c r="W532" s="105"/>
      <c r="X532" s="103"/>
      <c r="Y532" s="103"/>
      <c r="Z532" s="103"/>
      <c r="AA532" s="102"/>
      <c r="AB532" s="107"/>
      <c r="AC532" s="108"/>
      <c r="AD532" s="107"/>
      <c r="AE532" s="108"/>
      <c r="AF532" s="102"/>
      <c r="AG532" s="102"/>
    </row>
    <row r="533" spans="15:33">
      <c r="O533" s="319"/>
      <c r="P533" s="101"/>
      <c r="Q533" s="103"/>
      <c r="R533" s="104"/>
      <c r="S533" s="104"/>
      <c r="T533" s="105"/>
      <c r="U533" s="105"/>
      <c r="V533" s="106"/>
      <c r="W533" s="105"/>
      <c r="X533" s="103"/>
      <c r="Y533" s="103"/>
      <c r="Z533" s="103"/>
      <c r="AA533" s="102"/>
      <c r="AB533" s="107"/>
      <c r="AC533" s="108"/>
      <c r="AD533" s="107"/>
      <c r="AE533" s="108"/>
      <c r="AF533" s="102"/>
      <c r="AG533" s="102"/>
    </row>
    <row r="534" spans="15:33">
      <c r="O534" s="319"/>
      <c r="P534" s="101"/>
      <c r="Q534" s="103"/>
      <c r="R534" s="104"/>
      <c r="S534" s="104"/>
      <c r="T534" s="105"/>
      <c r="U534" s="105"/>
      <c r="V534" s="106"/>
      <c r="W534" s="105"/>
      <c r="X534" s="103"/>
      <c r="Y534" s="103"/>
      <c r="Z534" s="103"/>
      <c r="AA534" s="102"/>
      <c r="AB534" s="107"/>
      <c r="AC534" s="108"/>
      <c r="AD534" s="107"/>
      <c r="AE534" s="108"/>
      <c r="AF534" s="102"/>
      <c r="AG534" s="102"/>
    </row>
    <row r="535" spans="15:33">
      <c r="O535" s="319"/>
      <c r="P535" s="101"/>
      <c r="Q535" s="103"/>
      <c r="R535" s="104"/>
      <c r="S535" s="104"/>
      <c r="T535" s="105"/>
      <c r="U535" s="105"/>
      <c r="V535" s="106"/>
      <c r="W535" s="105"/>
      <c r="X535" s="103"/>
      <c r="Y535" s="103"/>
      <c r="Z535" s="103"/>
      <c r="AA535" s="102"/>
      <c r="AB535" s="107"/>
      <c r="AC535" s="108"/>
      <c r="AD535" s="107"/>
      <c r="AE535" s="108"/>
      <c r="AF535" s="102"/>
      <c r="AG535" s="102"/>
    </row>
    <row r="536" spans="15:33">
      <c r="O536" s="319"/>
      <c r="P536" s="101"/>
      <c r="Q536" s="103"/>
      <c r="R536" s="104"/>
      <c r="S536" s="104"/>
      <c r="T536" s="105"/>
      <c r="U536" s="105"/>
      <c r="V536" s="106"/>
      <c r="W536" s="105"/>
      <c r="X536" s="103"/>
      <c r="Y536" s="103"/>
      <c r="Z536" s="103"/>
      <c r="AA536" s="102"/>
      <c r="AB536" s="107"/>
      <c r="AC536" s="108"/>
      <c r="AD536" s="107"/>
      <c r="AE536" s="108"/>
      <c r="AF536" s="102"/>
      <c r="AG536" s="102"/>
    </row>
    <row r="537" spans="15:33">
      <c r="O537" s="319"/>
      <c r="P537" s="101"/>
      <c r="Q537" s="103"/>
      <c r="R537" s="104"/>
      <c r="S537" s="104"/>
      <c r="T537" s="105"/>
      <c r="U537" s="105"/>
      <c r="V537" s="106"/>
      <c r="W537" s="105"/>
      <c r="X537" s="103"/>
      <c r="Y537" s="103"/>
      <c r="Z537" s="103"/>
      <c r="AA537" s="102"/>
      <c r="AB537" s="107"/>
      <c r="AC537" s="108"/>
      <c r="AD537" s="107"/>
      <c r="AE537" s="108"/>
      <c r="AF537" s="102"/>
      <c r="AG537" s="102"/>
    </row>
    <row r="538" spans="15:33">
      <c r="O538" s="319"/>
      <c r="P538" s="101"/>
      <c r="Q538" s="103"/>
      <c r="R538" s="104"/>
      <c r="S538" s="104"/>
      <c r="T538" s="105"/>
      <c r="U538" s="105"/>
      <c r="V538" s="106"/>
      <c r="W538" s="105"/>
      <c r="X538" s="103"/>
      <c r="Y538" s="103"/>
      <c r="Z538" s="103"/>
      <c r="AA538" s="102"/>
      <c r="AB538" s="107"/>
      <c r="AC538" s="108"/>
      <c r="AD538" s="107"/>
      <c r="AE538" s="108"/>
      <c r="AF538" s="102"/>
      <c r="AG538" s="102"/>
    </row>
    <row r="539" spans="15:33">
      <c r="O539" s="319"/>
      <c r="P539" s="101"/>
      <c r="Q539" s="103"/>
      <c r="R539" s="104"/>
      <c r="S539" s="104"/>
      <c r="T539" s="105"/>
      <c r="U539" s="105"/>
      <c r="V539" s="106"/>
      <c r="W539" s="105"/>
      <c r="X539" s="103"/>
      <c r="Y539" s="103"/>
      <c r="Z539" s="103"/>
      <c r="AA539" s="102"/>
      <c r="AB539" s="107"/>
      <c r="AC539" s="108"/>
      <c r="AD539" s="107"/>
      <c r="AE539" s="108"/>
      <c r="AF539" s="102"/>
      <c r="AG539" s="102"/>
    </row>
    <row r="540" spans="15:33">
      <c r="O540" s="319"/>
      <c r="P540" s="101"/>
      <c r="Q540" s="103"/>
      <c r="R540" s="104"/>
      <c r="S540" s="104"/>
      <c r="T540" s="105"/>
      <c r="U540" s="105"/>
      <c r="V540" s="106"/>
      <c r="W540" s="105"/>
      <c r="X540" s="103"/>
      <c r="Y540" s="103"/>
      <c r="Z540" s="103"/>
      <c r="AA540" s="102"/>
      <c r="AB540" s="107"/>
      <c r="AC540" s="108"/>
      <c r="AD540" s="107"/>
      <c r="AE540" s="108"/>
      <c r="AF540" s="102"/>
      <c r="AG540" s="102"/>
    </row>
    <row r="541" spans="15:33">
      <c r="O541" s="319"/>
      <c r="P541" s="101"/>
      <c r="Q541" s="103"/>
      <c r="R541" s="104"/>
      <c r="S541" s="104"/>
      <c r="T541" s="105"/>
      <c r="U541" s="105"/>
      <c r="V541" s="106"/>
      <c r="W541" s="105"/>
      <c r="X541" s="103"/>
      <c r="Y541" s="103"/>
      <c r="Z541" s="103"/>
      <c r="AA541" s="102"/>
      <c r="AB541" s="107"/>
      <c r="AC541" s="108"/>
      <c r="AD541" s="107"/>
      <c r="AE541" s="108"/>
      <c r="AF541" s="102"/>
      <c r="AG541" s="102"/>
    </row>
    <row r="542" spans="15:33">
      <c r="O542" s="319"/>
      <c r="P542" s="101"/>
      <c r="Q542" s="103"/>
      <c r="R542" s="104"/>
      <c r="S542" s="104"/>
      <c r="T542" s="105"/>
      <c r="U542" s="105"/>
      <c r="V542" s="106"/>
      <c r="W542" s="105"/>
      <c r="X542" s="103"/>
      <c r="Y542" s="103"/>
      <c r="Z542" s="103"/>
      <c r="AA542" s="102"/>
      <c r="AB542" s="107"/>
      <c r="AC542" s="108"/>
      <c r="AD542" s="107"/>
      <c r="AE542" s="108"/>
      <c r="AF542" s="102"/>
      <c r="AG542" s="102"/>
    </row>
    <row r="543" spans="15:33">
      <c r="O543" s="319"/>
      <c r="P543" s="101"/>
      <c r="Q543" s="103"/>
      <c r="R543" s="104"/>
      <c r="S543" s="104"/>
      <c r="T543" s="105"/>
      <c r="U543" s="105"/>
      <c r="V543" s="106"/>
      <c r="W543" s="105"/>
      <c r="X543" s="103"/>
      <c r="Y543" s="103"/>
      <c r="Z543" s="103"/>
      <c r="AA543" s="102"/>
      <c r="AB543" s="107"/>
      <c r="AC543" s="108"/>
      <c r="AD543" s="107"/>
      <c r="AE543" s="108"/>
      <c r="AF543" s="102"/>
      <c r="AG543" s="102"/>
    </row>
    <row r="544" spans="15:33">
      <c r="O544" s="319"/>
      <c r="P544" s="101"/>
      <c r="Q544" s="103"/>
      <c r="R544" s="104"/>
      <c r="S544" s="104"/>
      <c r="T544" s="105"/>
      <c r="U544" s="105"/>
      <c r="V544" s="106"/>
      <c r="W544" s="105"/>
      <c r="X544" s="103"/>
      <c r="Y544" s="103"/>
      <c r="Z544" s="103"/>
      <c r="AA544" s="102"/>
      <c r="AB544" s="107"/>
      <c r="AC544" s="108"/>
      <c r="AD544" s="107"/>
      <c r="AE544" s="108"/>
      <c r="AF544" s="102"/>
      <c r="AG544" s="102"/>
    </row>
    <row r="545" spans="15:33">
      <c r="O545" s="319"/>
      <c r="P545" s="101"/>
      <c r="Q545" s="103"/>
      <c r="R545" s="104"/>
      <c r="S545" s="104"/>
      <c r="T545" s="105"/>
      <c r="U545" s="105"/>
      <c r="V545" s="106"/>
      <c r="W545" s="105"/>
      <c r="X545" s="103"/>
      <c r="Y545" s="103"/>
      <c r="Z545" s="103"/>
      <c r="AA545" s="102"/>
      <c r="AB545" s="107"/>
      <c r="AC545" s="108"/>
      <c r="AD545" s="107"/>
      <c r="AE545" s="108"/>
      <c r="AF545" s="102"/>
      <c r="AG545" s="102"/>
    </row>
    <row r="546" spans="15:33">
      <c r="O546" s="319"/>
      <c r="P546" s="101"/>
      <c r="Q546" s="103"/>
      <c r="R546" s="104"/>
      <c r="S546" s="104"/>
      <c r="T546" s="105"/>
      <c r="U546" s="105"/>
      <c r="V546" s="106"/>
      <c r="W546" s="105"/>
      <c r="X546" s="103"/>
      <c r="Y546" s="103"/>
      <c r="Z546" s="103"/>
      <c r="AA546" s="102"/>
      <c r="AB546" s="107"/>
      <c r="AC546" s="108"/>
      <c r="AD546" s="107"/>
      <c r="AE546" s="108"/>
      <c r="AF546" s="102"/>
      <c r="AG546" s="102"/>
    </row>
    <row r="547" spans="15:33">
      <c r="O547" s="319"/>
      <c r="P547" s="101"/>
      <c r="Q547" s="103"/>
      <c r="R547" s="104"/>
      <c r="S547" s="104"/>
      <c r="T547" s="105"/>
      <c r="U547" s="105"/>
      <c r="V547" s="106"/>
      <c r="W547" s="105"/>
      <c r="X547" s="103"/>
      <c r="Y547" s="103"/>
      <c r="Z547" s="103"/>
      <c r="AA547" s="102"/>
      <c r="AB547" s="107"/>
      <c r="AC547" s="108"/>
      <c r="AD547" s="107"/>
      <c r="AE547" s="108"/>
      <c r="AF547" s="102"/>
      <c r="AG547" s="102"/>
    </row>
    <row r="548" spans="15:33">
      <c r="O548" s="319"/>
      <c r="P548" s="101"/>
      <c r="Q548" s="103"/>
      <c r="R548" s="104"/>
      <c r="S548" s="104"/>
      <c r="T548" s="105"/>
      <c r="U548" s="105"/>
      <c r="V548" s="106"/>
      <c r="W548" s="105"/>
      <c r="X548" s="103"/>
      <c r="Y548" s="103"/>
      <c r="Z548" s="103"/>
      <c r="AA548" s="102"/>
      <c r="AB548" s="107"/>
      <c r="AC548" s="108"/>
      <c r="AD548" s="107"/>
      <c r="AE548" s="108"/>
      <c r="AF548" s="102"/>
      <c r="AG548" s="102"/>
    </row>
    <row r="549" spans="15:33">
      <c r="O549" s="319"/>
      <c r="P549" s="101"/>
      <c r="Q549" s="103"/>
      <c r="R549" s="104"/>
      <c r="S549" s="104"/>
      <c r="T549" s="105"/>
      <c r="U549" s="105"/>
      <c r="V549" s="106"/>
      <c r="W549" s="105"/>
      <c r="X549" s="103"/>
      <c r="Y549" s="103"/>
      <c r="Z549" s="103"/>
      <c r="AA549" s="102"/>
      <c r="AB549" s="107"/>
      <c r="AC549" s="108"/>
      <c r="AD549" s="107"/>
      <c r="AE549" s="108"/>
      <c r="AF549" s="102"/>
      <c r="AG549" s="102"/>
    </row>
    <row r="550" spans="15:33">
      <c r="O550" s="319"/>
      <c r="P550" s="101"/>
      <c r="Q550" s="103"/>
      <c r="R550" s="104"/>
      <c r="S550" s="104"/>
      <c r="T550" s="105"/>
      <c r="U550" s="105"/>
      <c r="V550" s="106"/>
      <c r="W550" s="105"/>
      <c r="X550" s="103"/>
      <c r="Y550" s="103"/>
      <c r="Z550" s="103"/>
      <c r="AA550" s="102"/>
      <c r="AB550" s="107"/>
      <c r="AC550" s="108"/>
      <c r="AD550" s="107"/>
      <c r="AE550" s="108"/>
      <c r="AF550" s="102"/>
      <c r="AG550" s="102"/>
    </row>
    <row r="551" spans="15:33">
      <c r="O551" s="319"/>
      <c r="P551" s="101"/>
      <c r="Q551" s="103"/>
      <c r="R551" s="104"/>
      <c r="S551" s="104"/>
      <c r="T551" s="105"/>
      <c r="U551" s="105"/>
      <c r="V551" s="106"/>
      <c r="W551" s="105"/>
      <c r="X551" s="103"/>
      <c r="Y551" s="103"/>
      <c r="Z551" s="103"/>
      <c r="AA551" s="102"/>
      <c r="AB551" s="107"/>
      <c r="AC551" s="108"/>
      <c r="AD551" s="107"/>
      <c r="AE551" s="108"/>
      <c r="AF551" s="102"/>
      <c r="AG551" s="102"/>
    </row>
    <row r="552" spans="15:33">
      <c r="O552" s="319"/>
      <c r="P552" s="101"/>
      <c r="Q552" s="103"/>
      <c r="R552" s="104"/>
      <c r="S552" s="104"/>
      <c r="T552" s="105"/>
      <c r="U552" s="105"/>
      <c r="V552" s="106"/>
      <c r="W552" s="105"/>
      <c r="X552" s="103"/>
      <c r="Y552" s="103"/>
      <c r="Z552" s="103"/>
      <c r="AA552" s="102"/>
      <c r="AB552" s="107"/>
      <c r="AC552" s="108"/>
      <c r="AD552" s="107"/>
      <c r="AE552" s="108"/>
      <c r="AF552" s="102"/>
      <c r="AG552" s="102"/>
    </row>
    <row r="553" spans="15:33">
      <c r="O553" s="319"/>
      <c r="P553" s="101"/>
      <c r="Q553" s="103"/>
      <c r="R553" s="104"/>
      <c r="S553" s="104"/>
      <c r="T553" s="105"/>
      <c r="U553" s="105"/>
      <c r="V553" s="106"/>
      <c r="W553" s="105"/>
      <c r="X553" s="103"/>
      <c r="Y553" s="103"/>
      <c r="Z553" s="103"/>
      <c r="AA553" s="102"/>
      <c r="AB553" s="107"/>
      <c r="AC553" s="108"/>
      <c r="AD553" s="107"/>
      <c r="AE553" s="108"/>
      <c r="AF553" s="102"/>
      <c r="AG553" s="102"/>
    </row>
    <row r="554" spans="15:33">
      <c r="O554" s="319"/>
      <c r="P554" s="101"/>
      <c r="Q554" s="103"/>
      <c r="R554" s="104"/>
      <c r="S554" s="104"/>
      <c r="T554" s="105"/>
      <c r="U554" s="105"/>
      <c r="V554" s="106"/>
      <c r="W554" s="105"/>
      <c r="X554" s="103"/>
      <c r="Y554" s="103"/>
      <c r="Z554" s="103"/>
      <c r="AA554" s="102"/>
      <c r="AB554" s="107"/>
      <c r="AC554" s="108"/>
      <c r="AD554" s="107"/>
      <c r="AE554" s="108"/>
      <c r="AF554" s="102"/>
      <c r="AG554" s="102"/>
    </row>
    <row r="555" spans="15:33">
      <c r="O555" s="319"/>
      <c r="P555" s="101"/>
      <c r="Q555" s="103"/>
      <c r="R555" s="104"/>
      <c r="S555" s="104"/>
      <c r="T555" s="105"/>
      <c r="U555" s="105"/>
      <c r="V555" s="106"/>
      <c r="W555" s="105"/>
      <c r="X555" s="103"/>
      <c r="Y555" s="103"/>
      <c r="Z555" s="103"/>
      <c r="AA555" s="102"/>
      <c r="AB555" s="107"/>
      <c r="AC555" s="108"/>
      <c r="AD555" s="107"/>
      <c r="AE555" s="108"/>
      <c r="AF555" s="102"/>
      <c r="AG555" s="102"/>
    </row>
    <row r="556" spans="15:33">
      <c r="O556" s="319"/>
      <c r="P556" s="101"/>
      <c r="Q556" s="103"/>
      <c r="R556" s="104"/>
      <c r="S556" s="104"/>
      <c r="T556" s="105"/>
      <c r="U556" s="105"/>
      <c r="V556" s="106"/>
      <c r="W556" s="105"/>
      <c r="X556" s="103"/>
      <c r="Y556" s="103"/>
      <c r="Z556" s="103"/>
      <c r="AA556" s="102"/>
      <c r="AB556" s="107"/>
      <c r="AC556" s="108"/>
      <c r="AD556" s="107"/>
      <c r="AE556" s="108"/>
      <c r="AF556" s="102"/>
      <c r="AG556" s="102"/>
    </row>
    <row r="557" spans="15:33">
      <c r="O557" s="319"/>
      <c r="P557" s="101"/>
      <c r="Q557" s="103"/>
      <c r="R557" s="104"/>
      <c r="S557" s="104"/>
      <c r="T557" s="105"/>
      <c r="U557" s="105"/>
      <c r="V557" s="106"/>
      <c r="W557" s="105"/>
      <c r="X557" s="103"/>
      <c r="Y557" s="103"/>
      <c r="Z557" s="103"/>
      <c r="AA557" s="102"/>
      <c r="AB557" s="107"/>
      <c r="AC557" s="108"/>
      <c r="AD557" s="107"/>
      <c r="AE557" s="108"/>
      <c r="AF557" s="102"/>
      <c r="AG557" s="102"/>
    </row>
    <row r="558" spans="15:33">
      <c r="O558" s="319"/>
      <c r="P558" s="101"/>
      <c r="Q558" s="103"/>
      <c r="R558" s="104"/>
      <c r="S558" s="104"/>
      <c r="T558" s="105"/>
      <c r="U558" s="105"/>
      <c r="V558" s="106"/>
      <c r="W558" s="105"/>
      <c r="X558" s="103"/>
      <c r="Y558" s="103"/>
      <c r="Z558" s="103"/>
      <c r="AA558" s="102"/>
      <c r="AB558" s="107"/>
      <c r="AC558" s="108"/>
      <c r="AD558" s="107"/>
      <c r="AE558" s="108"/>
      <c r="AF558" s="102"/>
      <c r="AG558" s="102"/>
    </row>
    <row r="559" spans="15:33">
      <c r="O559" s="319"/>
      <c r="P559" s="101"/>
      <c r="Q559" s="103"/>
      <c r="R559" s="104"/>
      <c r="S559" s="104"/>
      <c r="T559" s="105"/>
      <c r="U559" s="105"/>
      <c r="V559" s="106"/>
      <c r="W559" s="105"/>
      <c r="X559" s="103"/>
      <c r="Y559" s="103"/>
      <c r="Z559" s="103"/>
      <c r="AA559" s="102"/>
      <c r="AB559" s="107"/>
      <c r="AC559" s="108"/>
      <c r="AD559" s="107"/>
      <c r="AE559" s="108"/>
      <c r="AF559" s="102"/>
      <c r="AG559" s="102"/>
    </row>
    <row r="560" spans="15:33">
      <c r="O560" s="319"/>
      <c r="P560" s="101"/>
      <c r="Q560" s="103"/>
      <c r="R560" s="104"/>
      <c r="S560" s="104"/>
      <c r="T560" s="105"/>
      <c r="U560" s="105"/>
      <c r="V560" s="106"/>
      <c r="W560" s="105"/>
      <c r="X560" s="103"/>
      <c r="Y560" s="103"/>
      <c r="Z560" s="103"/>
      <c r="AA560" s="102"/>
      <c r="AB560" s="107"/>
      <c r="AC560" s="108"/>
      <c r="AD560" s="107"/>
      <c r="AE560" s="108"/>
      <c r="AF560" s="102"/>
      <c r="AG560" s="102"/>
    </row>
    <row r="561" spans="15:33">
      <c r="O561" s="319"/>
      <c r="P561" s="101"/>
      <c r="Q561" s="103"/>
      <c r="R561" s="104"/>
      <c r="S561" s="104"/>
      <c r="T561" s="105"/>
      <c r="U561" s="105"/>
      <c r="V561" s="106"/>
      <c r="W561" s="105"/>
      <c r="X561" s="103"/>
      <c r="Y561" s="103"/>
      <c r="Z561" s="103"/>
      <c r="AA561" s="102"/>
      <c r="AB561" s="107"/>
      <c r="AC561" s="108"/>
      <c r="AD561" s="107"/>
      <c r="AE561" s="108"/>
      <c r="AF561" s="102"/>
      <c r="AG561" s="102"/>
    </row>
    <row r="562" spans="15:33">
      <c r="O562" s="319"/>
      <c r="P562" s="101"/>
      <c r="Q562" s="103"/>
      <c r="R562" s="104"/>
      <c r="S562" s="104"/>
      <c r="T562" s="105"/>
      <c r="U562" s="105"/>
      <c r="V562" s="106"/>
      <c r="W562" s="105"/>
      <c r="X562" s="103"/>
      <c r="Y562" s="103"/>
      <c r="Z562" s="103"/>
      <c r="AA562" s="102"/>
      <c r="AB562" s="107"/>
      <c r="AC562" s="108"/>
      <c r="AD562" s="107"/>
      <c r="AE562" s="108"/>
      <c r="AF562" s="102"/>
      <c r="AG562" s="102"/>
    </row>
    <row r="563" spans="15:33">
      <c r="O563" s="319"/>
      <c r="P563" s="101"/>
      <c r="Q563" s="103"/>
      <c r="R563" s="104"/>
      <c r="S563" s="104"/>
      <c r="T563" s="105"/>
      <c r="U563" s="105"/>
      <c r="V563" s="106"/>
      <c r="W563" s="105"/>
      <c r="X563" s="103"/>
      <c r="Y563" s="103"/>
      <c r="Z563" s="103"/>
      <c r="AA563" s="102"/>
      <c r="AB563" s="107"/>
      <c r="AC563" s="108"/>
      <c r="AD563" s="107"/>
      <c r="AE563" s="108"/>
      <c r="AF563" s="102"/>
      <c r="AG563" s="102"/>
    </row>
    <row r="564" spans="15:33">
      <c r="O564" s="319"/>
      <c r="P564" s="101"/>
      <c r="Q564" s="103"/>
      <c r="R564" s="104"/>
      <c r="S564" s="104"/>
      <c r="T564" s="105"/>
      <c r="U564" s="105"/>
      <c r="V564" s="106"/>
      <c r="W564" s="105"/>
      <c r="X564" s="103"/>
      <c r="Y564" s="103"/>
      <c r="Z564" s="103"/>
      <c r="AA564" s="102"/>
      <c r="AB564" s="107"/>
      <c r="AC564" s="108"/>
      <c r="AD564" s="107"/>
      <c r="AE564" s="108"/>
      <c r="AF564" s="102"/>
      <c r="AG564" s="102"/>
    </row>
    <row r="565" spans="15:33">
      <c r="O565" s="319"/>
      <c r="P565" s="101"/>
      <c r="Q565" s="103"/>
      <c r="R565" s="104"/>
      <c r="S565" s="104"/>
      <c r="T565" s="105"/>
      <c r="U565" s="105"/>
      <c r="V565" s="106"/>
      <c r="W565" s="105"/>
      <c r="X565" s="103"/>
      <c r="Y565" s="103"/>
      <c r="Z565" s="103"/>
      <c r="AA565" s="102"/>
      <c r="AB565" s="107"/>
      <c r="AC565" s="108"/>
      <c r="AD565" s="107"/>
      <c r="AE565" s="108"/>
      <c r="AF565" s="102"/>
      <c r="AG565" s="102"/>
    </row>
    <row r="566" spans="15:33">
      <c r="O566" s="319"/>
      <c r="P566" s="101"/>
      <c r="Q566" s="103"/>
      <c r="R566" s="104"/>
      <c r="S566" s="104"/>
      <c r="T566" s="105"/>
      <c r="U566" s="105"/>
      <c r="V566" s="106"/>
      <c r="W566" s="105"/>
      <c r="X566" s="103"/>
      <c r="Y566" s="103"/>
      <c r="Z566" s="103"/>
      <c r="AA566" s="102"/>
      <c r="AB566" s="107"/>
      <c r="AC566" s="108"/>
      <c r="AD566" s="107"/>
      <c r="AE566" s="108"/>
      <c r="AF566" s="102"/>
      <c r="AG566" s="102"/>
    </row>
    <row r="567" spans="15:33">
      <c r="O567" s="319"/>
      <c r="P567" s="101"/>
      <c r="Q567" s="103"/>
      <c r="R567" s="104"/>
      <c r="S567" s="104"/>
      <c r="T567" s="105"/>
      <c r="U567" s="105"/>
      <c r="V567" s="106"/>
      <c r="W567" s="105"/>
      <c r="X567" s="103"/>
      <c r="Y567" s="103"/>
      <c r="Z567" s="103"/>
      <c r="AA567" s="102"/>
      <c r="AB567" s="107"/>
      <c r="AC567" s="108"/>
      <c r="AD567" s="107"/>
      <c r="AE567" s="108"/>
      <c r="AF567" s="102"/>
      <c r="AG567" s="102"/>
    </row>
    <row r="568" spans="15:33">
      <c r="O568" s="319"/>
      <c r="P568" s="101"/>
      <c r="Q568" s="103"/>
      <c r="R568" s="104"/>
      <c r="S568" s="104"/>
      <c r="T568" s="105"/>
      <c r="U568" s="105"/>
      <c r="V568" s="106"/>
      <c r="W568" s="105"/>
      <c r="X568" s="103"/>
      <c r="Y568" s="103"/>
      <c r="Z568" s="103"/>
      <c r="AA568" s="102"/>
      <c r="AB568" s="107"/>
      <c r="AC568" s="108"/>
      <c r="AD568" s="107"/>
      <c r="AE568" s="108"/>
      <c r="AF568" s="102"/>
      <c r="AG568" s="102"/>
    </row>
    <row r="569" spans="15:33">
      <c r="O569" s="319"/>
      <c r="P569" s="101"/>
      <c r="Q569" s="103"/>
      <c r="R569" s="104"/>
      <c r="S569" s="104"/>
      <c r="T569" s="105"/>
      <c r="U569" s="105"/>
      <c r="V569" s="106"/>
      <c r="W569" s="105"/>
      <c r="X569" s="103"/>
      <c r="Y569" s="103"/>
      <c r="Z569" s="103"/>
      <c r="AA569" s="102"/>
      <c r="AB569" s="107"/>
      <c r="AC569" s="108"/>
      <c r="AD569" s="107"/>
      <c r="AE569" s="108"/>
      <c r="AF569" s="102"/>
      <c r="AG569" s="102"/>
    </row>
    <row r="570" spans="15:33">
      <c r="O570" s="319"/>
      <c r="P570" s="101"/>
      <c r="Q570" s="103"/>
      <c r="R570" s="104"/>
      <c r="S570" s="104"/>
      <c r="T570" s="105"/>
      <c r="U570" s="105"/>
      <c r="V570" s="106"/>
      <c r="W570" s="105"/>
      <c r="X570" s="103"/>
      <c r="Y570" s="103"/>
      <c r="Z570" s="103"/>
      <c r="AA570" s="102"/>
      <c r="AB570" s="107"/>
      <c r="AC570" s="108"/>
      <c r="AD570" s="107"/>
      <c r="AE570" s="108"/>
      <c r="AF570" s="102"/>
      <c r="AG570" s="102"/>
    </row>
    <row r="571" spans="15:33">
      <c r="O571" s="319"/>
      <c r="P571" s="101"/>
      <c r="Q571" s="103"/>
      <c r="R571" s="104"/>
      <c r="S571" s="104"/>
      <c r="T571" s="105"/>
      <c r="U571" s="105"/>
      <c r="V571" s="106"/>
      <c r="W571" s="105"/>
      <c r="X571" s="103"/>
      <c r="Y571" s="103"/>
      <c r="Z571" s="103"/>
      <c r="AA571" s="102"/>
      <c r="AB571" s="107"/>
      <c r="AC571" s="108"/>
      <c r="AD571" s="107"/>
      <c r="AE571" s="108"/>
      <c r="AF571" s="102"/>
      <c r="AG571" s="102"/>
    </row>
    <row r="572" spans="15:33">
      <c r="O572" s="319"/>
      <c r="P572" s="101"/>
      <c r="Q572" s="103"/>
      <c r="R572" s="104"/>
      <c r="S572" s="104"/>
      <c r="T572" s="105"/>
      <c r="U572" s="105"/>
      <c r="V572" s="106"/>
      <c r="W572" s="105"/>
      <c r="X572" s="103"/>
      <c r="Y572" s="103"/>
      <c r="Z572" s="103"/>
      <c r="AA572" s="102"/>
      <c r="AB572" s="107"/>
      <c r="AC572" s="108"/>
      <c r="AD572" s="107"/>
      <c r="AE572" s="108"/>
      <c r="AF572" s="102"/>
      <c r="AG572" s="102"/>
    </row>
    <row r="573" spans="15:33">
      <c r="O573" s="319"/>
      <c r="P573" s="101"/>
      <c r="Q573" s="103"/>
      <c r="R573" s="104"/>
      <c r="S573" s="104"/>
      <c r="T573" s="105"/>
      <c r="U573" s="105"/>
      <c r="V573" s="106"/>
      <c r="W573" s="105"/>
      <c r="X573" s="103"/>
      <c r="Y573" s="103"/>
      <c r="Z573" s="103"/>
      <c r="AA573" s="102"/>
      <c r="AB573" s="107"/>
      <c r="AC573" s="108"/>
      <c r="AD573" s="107"/>
      <c r="AE573" s="108"/>
      <c r="AF573" s="102"/>
      <c r="AG573" s="102"/>
    </row>
    <row r="574" spans="15:33">
      <c r="O574" s="319"/>
      <c r="P574" s="101"/>
      <c r="Q574" s="103"/>
      <c r="R574" s="104"/>
      <c r="S574" s="104"/>
      <c r="T574" s="105"/>
      <c r="U574" s="105"/>
      <c r="V574" s="106"/>
      <c r="W574" s="105"/>
      <c r="X574" s="103"/>
      <c r="Y574" s="103"/>
      <c r="Z574" s="103"/>
      <c r="AA574" s="102"/>
      <c r="AB574" s="107"/>
      <c r="AC574" s="108"/>
      <c r="AD574" s="107"/>
      <c r="AE574" s="108"/>
      <c r="AF574" s="102"/>
      <c r="AG574" s="102"/>
    </row>
    <row r="575" spans="15:33">
      <c r="O575" s="319"/>
      <c r="P575" s="101"/>
      <c r="Q575" s="103"/>
      <c r="R575" s="104"/>
      <c r="S575" s="104"/>
      <c r="T575" s="105"/>
      <c r="U575" s="105"/>
      <c r="V575" s="106"/>
      <c r="W575" s="105"/>
      <c r="X575" s="103"/>
      <c r="Y575" s="103"/>
      <c r="Z575" s="103"/>
      <c r="AA575" s="102"/>
      <c r="AB575" s="107"/>
      <c r="AC575" s="108"/>
      <c r="AD575" s="107"/>
      <c r="AE575" s="108"/>
      <c r="AF575" s="102"/>
      <c r="AG575" s="102"/>
    </row>
    <row r="576" spans="15:33">
      <c r="O576" s="319"/>
      <c r="P576" s="101"/>
      <c r="Q576" s="103"/>
      <c r="R576" s="104"/>
      <c r="S576" s="104"/>
      <c r="T576" s="105"/>
      <c r="U576" s="105"/>
      <c r="V576" s="106"/>
      <c r="W576" s="105"/>
      <c r="X576" s="103"/>
      <c r="Y576" s="103"/>
      <c r="Z576" s="103"/>
      <c r="AA576" s="102"/>
      <c r="AB576" s="107"/>
      <c r="AC576" s="108"/>
      <c r="AD576" s="107"/>
      <c r="AE576" s="108"/>
      <c r="AF576" s="102"/>
      <c r="AG576" s="102"/>
    </row>
    <row r="577" spans="15:33">
      <c r="O577" s="319"/>
      <c r="P577" s="101"/>
      <c r="Q577" s="103"/>
      <c r="R577" s="104"/>
      <c r="S577" s="104"/>
      <c r="T577" s="105"/>
      <c r="U577" s="105"/>
      <c r="V577" s="106"/>
      <c r="W577" s="105"/>
      <c r="X577" s="103"/>
      <c r="Y577" s="103"/>
      <c r="Z577" s="103"/>
      <c r="AA577" s="102"/>
      <c r="AB577" s="107"/>
      <c r="AC577" s="108"/>
      <c r="AD577" s="107"/>
      <c r="AE577" s="108"/>
      <c r="AF577" s="102"/>
      <c r="AG577" s="102"/>
    </row>
    <row r="578" spans="15:33">
      <c r="O578" s="319"/>
      <c r="P578" s="101"/>
      <c r="Q578" s="103"/>
      <c r="R578" s="104"/>
      <c r="S578" s="104"/>
      <c r="T578" s="105"/>
      <c r="U578" s="105"/>
      <c r="V578" s="106"/>
      <c r="W578" s="105"/>
      <c r="X578" s="103"/>
      <c r="Y578" s="103"/>
      <c r="Z578" s="103"/>
      <c r="AA578" s="102"/>
      <c r="AB578" s="107"/>
      <c r="AC578" s="108"/>
      <c r="AD578" s="107"/>
      <c r="AE578" s="108"/>
      <c r="AF578" s="102"/>
      <c r="AG578" s="102"/>
    </row>
    <row r="579" spans="15:33">
      <c r="O579" s="319"/>
      <c r="P579" s="101"/>
      <c r="Q579" s="103"/>
      <c r="R579" s="104"/>
      <c r="S579" s="104"/>
      <c r="T579" s="105"/>
      <c r="U579" s="105"/>
      <c r="V579" s="106"/>
      <c r="W579" s="105"/>
      <c r="X579" s="103"/>
      <c r="Y579" s="103"/>
      <c r="Z579" s="103"/>
      <c r="AA579" s="102"/>
      <c r="AB579" s="107"/>
      <c r="AC579" s="108"/>
      <c r="AD579" s="107"/>
      <c r="AE579" s="108"/>
      <c r="AF579" s="102"/>
      <c r="AG579" s="102"/>
    </row>
    <row r="580" spans="15:33">
      <c r="O580" s="319"/>
      <c r="P580" s="101"/>
      <c r="Q580" s="103"/>
      <c r="R580" s="104"/>
      <c r="S580" s="104"/>
      <c r="T580" s="105"/>
      <c r="U580" s="105"/>
      <c r="V580" s="106"/>
      <c r="W580" s="105"/>
      <c r="X580" s="103"/>
      <c r="Y580" s="103"/>
      <c r="Z580" s="103"/>
      <c r="AA580" s="102"/>
      <c r="AB580" s="107"/>
      <c r="AC580" s="108"/>
      <c r="AD580" s="107"/>
      <c r="AE580" s="108"/>
      <c r="AF580" s="102"/>
      <c r="AG580" s="102"/>
    </row>
    <row r="581" spans="15:33">
      <c r="O581" s="319"/>
      <c r="P581" s="101"/>
      <c r="Q581" s="103"/>
      <c r="R581" s="104"/>
      <c r="S581" s="104"/>
      <c r="T581" s="105"/>
      <c r="U581" s="105"/>
      <c r="V581" s="106"/>
      <c r="W581" s="105"/>
      <c r="X581" s="103"/>
      <c r="Y581" s="103"/>
      <c r="Z581" s="103"/>
      <c r="AA581" s="102"/>
      <c r="AB581" s="107"/>
      <c r="AC581" s="108"/>
      <c r="AD581" s="107"/>
      <c r="AE581" s="108"/>
      <c r="AF581" s="102"/>
      <c r="AG581" s="102"/>
    </row>
    <row r="582" spans="15:33">
      <c r="O582" s="319"/>
      <c r="P582" s="101"/>
      <c r="Q582" s="103"/>
      <c r="R582" s="104"/>
      <c r="S582" s="104"/>
      <c r="T582" s="105"/>
      <c r="U582" s="105"/>
      <c r="V582" s="106"/>
      <c r="W582" s="105"/>
      <c r="X582" s="103"/>
      <c r="Y582" s="103"/>
      <c r="Z582" s="103"/>
      <c r="AA582" s="102"/>
      <c r="AB582" s="107"/>
      <c r="AC582" s="108"/>
      <c r="AD582" s="107"/>
      <c r="AE582" s="108"/>
      <c r="AF582" s="102"/>
      <c r="AG582" s="102"/>
    </row>
    <row r="583" spans="15:33">
      <c r="O583" s="319"/>
      <c r="P583" s="101"/>
      <c r="Q583" s="103"/>
      <c r="R583" s="104"/>
      <c r="S583" s="104"/>
      <c r="T583" s="105"/>
      <c r="U583" s="105"/>
      <c r="V583" s="106"/>
      <c r="W583" s="105"/>
      <c r="X583" s="103"/>
      <c r="Y583" s="103"/>
      <c r="Z583" s="103"/>
      <c r="AA583" s="102"/>
      <c r="AB583" s="107"/>
      <c r="AC583" s="108"/>
      <c r="AD583" s="107"/>
      <c r="AE583" s="108"/>
      <c r="AF583" s="102"/>
      <c r="AG583" s="102"/>
    </row>
    <row r="584" spans="15:33">
      <c r="O584" s="319"/>
      <c r="P584" s="101"/>
      <c r="Q584" s="103"/>
      <c r="R584" s="104"/>
      <c r="S584" s="104"/>
      <c r="T584" s="105"/>
      <c r="U584" s="105"/>
      <c r="V584" s="106"/>
      <c r="W584" s="105"/>
      <c r="X584" s="103"/>
      <c r="Y584" s="103"/>
      <c r="Z584" s="103"/>
      <c r="AA584" s="102"/>
      <c r="AB584" s="107"/>
      <c r="AC584" s="108"/>
      <c r="AD584" s="107"/>
      <c r="AE584" s="108"/>
      <c r="AF584" s="102"/>
      <c r="AG584" s="102"/>
    </row>
    <row r="585" spans="15:33">
      <c r="O585" s="319"/>
      <c r="P585" s="101"/>
      <c r="Q585" s="103"/>
      <c r="R585" s="104"/>
      <c r="S585" s="104"/>
      <c r="T585" s="105"/>
      <c r="U585" s="105"/>
      <c r="V585" s="106"/>
      <c r="W585" s="105"/>
      <c r="X585" s="103"/>
      <c r="Y585" s="103"/>
      <c r="Z585" s="103"/>
      <c r="AA585" s="102"/>
      <c r="AB585" s="107"/>
      <c r="AC585" s="108"/>
      <c r="AD585" s="107"/>
      <c r="AE585" s="108"/>
      <c r="AF585" s="102"/>
      <c r="AG585" s="102"/>
    </row>
    <row r="586" spans="15:33">
      <c r="O586" s="319"/>
      <c r="P586" s="101"/>
      <c r="Q586" s="103"/>
      <c r="R586" s="104"/>
      <c r="S586" s="104"/>
      <c r="T586" s="105"/>
      <c r="U586" s="105"/>
      <c r="V586" s="106"/>
      <c r="W586" s="105"/>
      <c r="X586" s="103"/>
      <c r="Y586" s="103"/>
      <c r="Z586" s="103"/>
      <c r="AA586" s="102"/>
      <c r="AB586" s="107"/>
      <c r="AC586" s="108"/>
      <c r="AD586" s="107"/>
      <c r="AE586" s="108"/>
      <c r="AF586" s="102"/>
      <c r="AG586" s="102"/>
    </row>
    <row r="587" spans="15:33">
      <c r="O587" s="319"/>
      <c r="P587" s="101"/>
      <c r="Q587" s="103"/>
      <c r="R587" s="104"/>
      <c r="S587" s="104"/>
      <c r="T587" s="105"/>
      <c r="U587" s="105"/>
      <c r="V587" s="106"/>
      <c r="W587" s="105"/>
      <c r="X587" s="103"/>
      <c r="Y587" s="103"/>
      <c r="Z587" s="103"/>
      <c r="AA587" s="102"/>
      <c r="AB587" s="107"/>
      <c r="AC587" s="108"/>
      <c r="AD587" s="107"/>
      <c r="AE587" s="108"/>
      <c r="AF587" s="102"/>
      <c r="AG587" s="102"/>
    </row>
    <row r="588" spans="15:33">
      <c r="O588" s="319"/>
      <c r="P588" s="101"/>
      <c r="Q588" s="103"/>
      <c r="R588" s="104"/>
      <c r="S588" s="104"/>
      <c r="T588" s="105"/>
      <c r="U588" s="105"/>
      <c r="V588" s="106"/>
      <c r="W588" s="105"/>
      <c r="X588" s="103"/>
      <c r="Y588" s="103"/>
      <c r="Z588" s="103"/>
      <c r="AA588" s="102"/>
      <c r="AB588" s="107"/>
      <c r="AC588" s="108"/>
      <c r="AD588" s="107"/>
      <c r="AE588" s="108"/>
      <c r="AF588" s="102"/>
      <c r="AG588" s="102"/>
    </row>
    <row r="589" spans="15:33">
      <c r="O589" s="319"/>
      <c r="P589" s="101"/>
      <c r="Q589" s="103"/>
      <c r="R589" s="104"/>
      <c r="S589" s="104"/>
      <c r="T589" s="105"/>
      <c r="U589" s="105"/>
      <c r="V589" s="106"/>
      <c r="W589" s="105"/>
      <c r="X589" s="103"/>
      <c r="Y589" s="103"/>
      <c r="Z589" s="103"/>
      <c r="AA589" s="102"/>
      <c r="AB589" s="107"/>
      <c r="AC589" s="108"/>
      <c r="AD589" s="107"/>
      <c r="AE589" s="108"/>
      <c r="AF589" s="102"/>
      <c r="AG589" s="102"/>
    </row>
    <row r="590" spans="15:33">
      <c r="O590" s="319"/>
      <c r="P590" s="101"/>
      <c r="Q590" s="103"/>
      <c r="R590" s="104"/>
      <c r="S590" s="104"/>
      <c r="T590" s="105"/>
      <c r="U590" s="105"/>
      <c r="V590" s="106"/>
      <c r="W590" s="105"/>
      <c r="X590" s="103"/>
      <c r="Y590" s="103"/>
      <c r="Z590" s="103"/>
      <c r="AA590" s="102"/>
      <c r="AB590" s="107"/>
      <c r="AC590" s="108"/>
      <c r="AD590" s="107"/>
      <c r="AE590" s="108"/>
      <c r="AF590" s="102"/>
      <c r="AG590" s="102"/>
    </row>
    <row r="591" spans="15:33">
      <c r="O591" s="319"/>
      <c r="P591" s="101"/>
      <c r="Q591" s="103"/>
      <c r="R591" s="104"/>
      <c r="S591" s="104"/>
      <c r="T591" s="105"/>
      <c r="U591" s="105"/>
      <c r="V591" s="106"/>
      <c r="W591" s="105"/>
      <c r="X591" s="103"/>
      <c r="Y591" s="103"/>
      <c r="Z591" s="103"/>
      <c r="AA591" s="102"/>
      <c r="AB591" s="107"/>
      <c r="AC591" s="108"/>
      <c r="AD591" s="107"/>
      <c r="AE591" s="108"/>
      <c r="AF591" s="102"/>
      <c r="AG591" s="102"/>
    </row>
    <row r="592" spans="15:33">
      <c r="O592" s="319"/>
      <c r="P592" s="101"/>
      <c r="Q592" s="103"/>
      <c r="R592" s="104"/>
      <c r="S592" s="104"/>
      <c r="T592" s="105"/>
      <c r="U592" s="105"/>
      <c r="V592" s="106"/>
      <c r="W592" s="105"/>
      <c r="X592" s="103"/>
      <c r="Y592" s="103"/>
      <c r="Z592" s="103"/>
      <c r="AA592" s="102"/>
      <c r="AB592" s="107"/>
      <c r="AC592" s="108"/>
      <c r="AD592" s="107"/>
      <c r="AE592" s="108"/>
      <c r="AF592" s="102"/>
      <c r="AG592" s="102"/>
    </row>
    <row r="593" spans="15:33">
      <c r="O593" s="319"/>
      <c r="P593" s="101"/>
      <c r="Q593" s="103"/>
      <c r="R593" s="104"/>
      <c r="S593" s="104"/>
      <c r="T593" s="105"/>
      <c r="U593" s="105"/>
      <c r="V593" s="106"/>
      <c r="W593" s="105"/>
      <c r="X593" s="103"/>
      <c r="Y593" s="103"/>
      <c r="Z593" s="103"/>
      <c r="AA593" s="102"/>
      <c r="AB593" s="107"/>
      <c r="AC593" s="108"/>
      <c r="AD593" s="107"/>
      <c r="AE593" s="108"/>
      <c r="AF593" s="102"/>
      <c r="AG593" s="102"/>
    </row>
    <row r="594" spans="15:33">
      <c r="O594" s="319"/>
      <c r="P594" s="101"/>
      <c r="Q594" s="103"/>
      <c r="R594" s="104"/>
      <c r="S594" s="104"/>
      <c r="T594" s="105"/>
      <c r="U594" s="105"/>
      <c r="V594" s="106"/>
      <c r="W594" s="105"/>
      <c r="X594" s="103"/>
      <c r="Y594" s="103"/>
      <c r="Z594" s="103"/>
      <c r="AA594" s="102"/>
      <c r="AB594" s="107"/>
      <c r="AC594" s="108"/>
      <c r="AD594" s="107"/>
      <c r="AE594" s="108"/>
      <c r="AF594" s="102"/>
      <c r="AG594" s="102"/>
    </row>
    <row r="595" spans="15:33">
      <c r="O595" s="319"/>
      <c r="P595" s="101"/>
      <c r="Q595" s="103"/>
      <c r="R595" s="104"/>
      <c r="S595" s="104"/>
      <c r="T595" s="105"/>
      <c r="U595" s="105"/>
      <c r="V595" s="106"/>
      <c r="W595" s="105"/>
      <c r="X595" s="103"/>
      <c r="Y595" s="103"/>
      <c r="Z595" s="103"/>
      <c r="AA595" s="102"/>
      <c r="AB595" s="107"/>
      <c r="AC595" s="108"/>
      <c r="AD595" s="107"/>
      <c r="AE595" s="108"/>
      <c r="AF595" s="102"/>
      <c r="AG595" s="102"/>
    </row>
    <row r="596" spans="15:33">
      <c r="O596" s="319"/>
      <c r="P596" s="101"/>
      <c r="Q596" s="103"/>
      <c r="R596" s="104"/>
      <c r="S596" s="104"/>
      <c r="T596" s="105"/>
      <c r="U596" s="105"/>
      <c r="V596" s="106"/>
      <c r="W596" s="105"/>
      <c r="X596" s="103"/>
      <c r="Y596" s="103"/>
      <c r="Z596" s="103"/>
      <c r="AA596" s="102"/>
      <c r="AB596" s="107"/>
      <c r="AC596" s="108"/>
      <c r="AD596" s="107"/>
      <c r="AE596" s="108"/>
      <c r="AF596" s="102"/>
      <c r="AG596" s="102"/>
    </row>
    <row r="597" spans="15:33">
      <c r="O597" s="319"/>
      <c r="P597" s="101"/>
      <c r="Q597" s="103"/>
      <c r="R597" s="104"/>
      <c r="S597" s="104"/>
      <c r="T597" s="105"/>
      <c r="U597" s="105"/>
      <c r="V597" s="106"/>
      <c r="W597" s="105"/>
      <c r="X597" s="103"/>
      <c r="Y597" s="103"/>
      <c r="Z597" s="103"/>
      <c r="AA597" s="102"/>
      <c r="AB597" s="107"/>
      <c r="AC597" s="108"/>
      <c r="AD597" s="107"/>
      <c r="AE597" s="108"/>
      <c r="AF597" s="102"/>
      <c r="AG597" s="102"/>
    </row>
    <row r="598" spans="15:33">
      <c r="O598" s="319"/>
      <c r="P598" s="101"/>
      <c r="Q598" s="103"/>
      <c r="R598" s="104"/>
      <c r="S598" s="104"/>
      <c r="T598" s="105"/>
      <c r="U598" s="105"/>
      <c r="V598" s="106"/>
      <c r="W598" s="105"/>
      <c r="X598" s="103"/>
      <c r="Y598" s="103"/>
      <c r="Z598" s="103"/>
      <c r="AA598" s="102"/>
      <c r="AB598" s="107"/>
      <c r="AC598" s="108"/>
      <c r="AD598" s="107"/>
      <c r="AE598" s="108"/>
      <c r="AF598" s="102"/>
      <c r="AG598" s="102"/>
    </row>
    <row r="599" spans="15:33">
      <c r="O599" s="319"/>
      <c r="P599" s="101"/>
      <c r="Q599" s="103"/>
      <c r="R599" s="104"/>
      <c r="S599" s="104"/>
      <c r="T599" s="105"/>
      <c r="U599" s="105"/>
      <c r="V599" s="106"/>
      <c r="W599" s="105"/>
      <c r="X599" s="103"/>
      <c r="Y599" s="103"/>
      <c r="Z599" s="103"/>
      <c r="AA599" s="102"/>
      <c r="AB599" s="107"/>
      <c r="AC599" s="108"/>
      <c r="AD599" s="107"/>
      <c r="AE599" s="108"/>
      <c r="AF599" s="102"/>
      <c r="AG599" s="102"/>
    </row>
    <row r="600" spans="15:33">
      <c r="O600" s="319"/>
      <c r="P600" s="101"/>
      <c r="Q600" s="103"/>
      <c r="R600" s="104"/>
      <c r="S600" s="104"/>
      <c r="T600" s="105"/>
      <c r="U600" s="105"/>
      <c r="V600" s="106"/>
      <c r="W600" s="105"/>
      <c r="X600" s="103"/>
      <c r="Y600" s="103"/>
      <c r="Z600" s="103"/>
      <c r="AA600" s="102"/>
      <c r="AB600" s="107"/>
      <c r="AC600" s="108"/>
      <c r="AD600" s="107"/>
      <c r="AE600" s="108"/>
      <c r="AF600" s="102"/>
      <c r="AG600" s="102"/>
    </row>
    <row r="601" spans="15:33">
      <c r="O601" s="319"/>
      <c r="P601" s="101"/>
      <c r="Q601" s="103"/>
      <c r="R601" s="104"/>
      <c r="S601" s="104"/>
      <c r="T601" s="105"/>
      <c r="U601" s="105"/>
      <c r="V601" s="106"/>
      <c r="W601" s="105"/>
      <c r="X601" s="103"/>
      <c r="Y601" s="103"/>
      <c r="Z601" s="103"/>
      <c r="AA601" s="102"/>
      <c r="AB601" s="107"/>
      <c r="AC601" s="108"/>
      <c r="AD601" s="107"/>
      <c r="AE601" s="108"/>
      <c r="AF601" s="102"/>
      <c r="AG601" s="102"/>
    </row>
    <row r="602" spans="15:33">
      <c r="O602" s="319"/>
      <c r="P602" s="101"/>
      <c r="Q602" s="103"/>
      <c r="R602" s="104"/>
      <c r="S602" s="104"/>
      <c r="T602" s="105"/>
      <c r="U602" s="105"/>
      <c r="V602" s="106"/>
      <c r="W602" s="105"/>
      <c r="X602" s="103"/>
      <c r="Y602" s="103"/>
      <c r="Z602" s="103"/>
      <c r="AA602" s="102"/>
      <c r="AB602" s="107"/>
      <c r="AC602" s="108"/>
      <c r="AD602" s="107"/>
      <c r="AE602" s="108"/>
      <c r="AF602" s="102"/>
      <c r="AG602" s="102"/>
    </row>
    <row r="603" spans="15:33">
      <c r="O603" s="319"/>
      <c r="P603" s="101"/>
      <c r="Q603" s="103"/>
      <c r="R603" s="104"/>
      <c r="S603" s="104"/>
      <c r="T603" s="105"/>
      <c r="U603" s="105"/>
      <c r="V603" s="106"/>
      <c r="W603" s="105"/>
      <c r="X603" s="103"/>
      <c r="Y603" s="103"/>
      <c r="Z603" s="103"/>
      <c r="AA603" s="102"/>
      <c r="AB603" s="107"/>
      <c r="AC603" s="108"/>
      <c r="AD603" s="107"/>
      <c r="AE603" s="108"/>
      <c r="AF603" s="102"/>
      <c r="AG603" s="102"/>
    </row>
    <row r="604" spans="15:33">
      <c r="O604" s="319"/>
      <c r="P604" s="101"/>
      <c r="Q604" s="103"/>
      <c r="R604" s="104"/>
      <c r="S604" s="104"/>
      <c r="T604" s="105"/>
      <c r="U604" s="105"/>
      <c r="V604" s="106"/>
      <c r="W604" s="105"/>
      <c r="X604" s="103"/>
      <c r="Y604" s="103"/>
      <c r="Z604" s="103"/>
      <c r="AA604" s="102"/>
      <c r="AB604" s="107"/>
      <c r="AC604" s="108"/>
      <c r="AD604" s="107"/>
      <c r="AE604" s="108"/>
      <c r="AF604" s="102"/>
      <c r="AG604" s="102"/>
    </row>
    <row r="605" spans="15:33">
      <c r="O605" s="319"/>
      <c r="P605" s="101"/>
      <c r="Q605" s="103"/>
      <c r="R605" s="104"/>
      <c r="S605" s="104"/>
      <c r="T605" s="105"/>
      <c r="U605" s="105"/>
      <c r="V605" s="106"/>
      <c r="W605" s="105"/>
      <c r="X605" s="103"/>
      <c r="Y605" s="103"/>
      <c r="Z605" s="103"/>
      <c r="AA605" s="102"/>
      <c r="AB605" s="107"/>
      <c r="AC605" s="108"/>
      <c r="AD605" s="107"/>
      <c r="AE605" s="108"/>
      <c r="AF605" s="102"/>
      <c r="AG605" s="102"/>
    </row>
    <row r="606" spans="15:33">
      <c r="O606" s="319"/>
      <c r="P606" s="101"/>
      <c r="Q606" s="103"/>
      <c r="R606" s="104"/>
      <c r="S606" s="104"/>
      <c r="T606" s="105"/>
      <c r="U606" s="105"/>
      <c r="V606" s="106"/>
      <c r="W606" s="105"/>
      <c r="X606" s="103"/>
      <c r="Y606" s="103"/>
      <c r="Z606" s="103"/>
      <c r="AA606" s="102"/>
      <c r="AB606" s="107"/>
      <c r="AC606" s="108"/>
      <c r="AD606" s="107"/>
      <c r="AE606" s="108"/>
      <c r="AF606" s="102"/>
      <c r="AG606" s="102"/>
    </row>
    <row r="607" spans="15:33">
      <c r="O607" s="319"/>
      <c r="P607" s="101"/>
      <c r="Q607" s="103"/>
      <c r="R607" s="104"/>
      <c r="S607" s="104"/>
      <c r="T607" s="105"/>
      <c r="U607" s="105"/>
      <c r="V607" s="106"/>
      <c r="W607" s="105"/>
      <c r="X607" s="103"/>
      <c r="Y607" s="103"/>
      <c r="Z607" s="103"/>
      <c r="AA607" s="102"/>
      <c r="AB607" s="107"/>
      <c r="AC607" s="108"/>
      <c r="AD607" s="107"/>
      <c r="AE607" s="108"/>
      <c r="AF607" s="102"/>
      <c r="AG607" s="102"/>
    </row>
    <row r="608" spans="15:33">
      <c r="O608" s="319"/>
      <c r="P608" s="101"/>
      <c r="Q608" s="103"/>
      <c r="R608" s="104"/>
      <c r="S608" s="104"/>
      <c r="T608" s="105"/>
      <c r="U608" s="105"/>
      <c r="V608" s="106"/>
      <c r="W608" s="105"/>
      <c r="X608" s="103"/>
      <c r="Y608" s="103"/>
      <c r="Z608" s="103"/>
      <c r="AA608" s="102"/>
      <c r="AB608" s="107"/>
      <c r="AC608" s="108"/>
      <c r="AD608" s="107"/>
      <c r="AE608" s="108"/>
      <c r="AF608" s="102"/>
      <c r="AG608" s="102"/>
    </row>
    <row r="609" spans="15:33">
      <c r="O609" s="319"/>
      <c r="P609" s="101"/>
      <c r="Q609" s="103"/>
      <c r="R609" s="104"/>
      <c r="S609" s="104"/>
      <c r="T609" s="105"/>
      <c r="U609" s="105"/>
      <c r="V609" s="106"/>
      <c r="W609" s="105"/>
      <c r="X609" s="103"/>
      <c r="Y609" s="103"/>
      <c r="Z609" s="103"/>
      <c r="AA609" s="102"/>
      <c r="AB609" s="107"/>
      <c r="AC609" s="108"/>
      <c r="AD609" s="107"/>
      <c r="AE609" s="108"/>
      <c r="AF609" s="102"/>
      <c r="AG609" s="102"/>
    </row>
    <row r="610" spans="15:33">
      <c r="O610" s="319"/>
      <c r="P610" s="101"/>
      <c r="Q610" s="103"/>
      <c r="R610" s="104"/>
      <c r="S610" s="104"/>
      <c r="T610" s="105"/>
      <c r="U610" s="105"/>
      <c r="V610" s="106"/>
      <c r="W610" s="105"/>
      <c r="X610" s="103"/>
      <c r="Y610" s="103"/>
      <c r="Z610" s="103"/>
      <c r="AA610" s="102"/>
      <c r="AB610" s="107"/>
      <c r="AC610" s="108"/>
      <c r="AD610" s="107"/>
      <c r="AE610" s="108"/>
      <c r="AF610" s="102"/>
      <c r="AG610" s="102"/>
    </row>
    <row r="611" spans="15:33">
      <c r="O611" s="319"/>
      <c r="P611" s="101"/>
      <c r="Q611" s="103"/>
      <c r="R611" s="104"/>
      <c r="S611" s="104"/>
      <c r="T611" s="105"/>
      <c r="U611" s="105"/>
      <c r="V611" s="106"/>
      <c r="W611" s="105"/>
      <c r="X611" s="103"/>
      <c r="Y611" s="103"/>
      <c r="Z611" s="103"/>
      <c r="AA611" s="102"/>
      <c r="AB611" s="107"/>
      <c r="AC611" s="108"/>
      <c r="AD611" s="107"/>
      <c r="AE611" s="108"/>
      <c r="AF611" s="102"/>
      <c r="AG611" s="102"/>
    </row>
    <row r="612" spans="15:33">
      <c r="O612" s="319"/>
      <c r="P612" s="101"/>
      <c r="Q612" s="103"/>
      <c r="R612" s="104"/>
      <c r="S612" s="104"/>
      <c r="T612" s="105"/>
      <c r="U612" s="105"/>
      <c r="V612" s="106"/>
      <c r="W612" s="105"/>
      <c r="X612" s="103"/>
      <c r="Y612" s="103"/>
      <c r="Z612" s="103"/>
      <c r="AA612" s="102"/>
      <c r="AB612" s="107"/>
      <c r="AC612" s="108"/>
      <c r="AD612" s="107"/>
      <c r="AE612" s="108"/>
      <c r="AF612" s="102"/>
      <c r="AG612" s="102"/>
    </row>
    <row r="613" spans="15:33">
      <c r="O613" s="319"/>
      <c r="P613" s="101"/>
      <c r="Q613" s="103"/>
      <c r="R613" s="104"/>
      <c r="S613" s="104"/>
      <c r="T613" s="105"/>
      <c r="U613" s="105"/>
      <c r="V613" s="106"/>
      <c r="W613" s="105"/>
      <c r="X613" s="103"/>
      <c r="Y613" s="103"/>
      <c r="Z613" s="103"/>
      <c r="AA613" s="102"/>
      <c r="AB613" s="107"/>
      <c r="AC613" s="108"/>
      <c r="AD613" s="107"/>
      <c r="AE613" s="108"/>
      <c r="AF613" s="102"/>
      <c r="AG613" s="102"/>
    </row>
    <row r="614" spans="15:33">
      <c r="O614" s="319"/>
      <c r="P614" s="101"/>
      <c r="Q614" s="103"/>
      <c r="R614" s="104"/>
      <c r="S614" s="104"/>
      <c r="T614" s="105"/>
      <c r="U614" s="105"/>
      <c r="V614" s="106"/>
      <c r="W614" s="105"/>
      <c r="X614" s="103"/>
      <c r="Y614" s="103"/>
      <c r="Z614" s="103"/>
      <c r="AA614" s="102"/>
      <c r="AB614" s="107"/>
      <c r="AC614" s="108"/>
      <c r="AD614" s="107"/>
      <c r="AE614" s="108"/>
      <c r="AF614" s="102"/>
      <c r="AG614" s="102"/>
    </row>
    <row r="615" spans="15:33">
      <c r="O615" s="319"/>
      <c r="P615" s="101"/>
      <c r="Q615" s="103"/>
      <c r="R615" s="104"/>
      <c r="S615" s="104"/>
      <c r="T615" s="105"/>
      <c r="U615" s="105"/>
      <c r="V615" s="106"/>
      <c r="W615" s="105"/>
      <c r="X615" s="103"/>
      <c r="Y615" s="103"/>
      <c r="Z615" s="103"/>
      <c r="AA615" s="102"/>
      <c r="AB615" s="107"/>
      <c r="AC615" s="108"/>
      <c r="AD615" s="107"/>
      <c r="AE615" s="108"/>
      <c r="AF615" s="102"/>
      <c r="AG615" s="102"/>
    </row>
    <row r="616" spans="15:33">
      <c r="O616" s="319"/>
      <c r="P616" s="101"/>
      <c r="Q616" s="103"/>
      <c r="R616" s="104"/>
      <c r="S616" s="104"/>
      <c r="T616" s="105"/>
      <c r="U616" s="105"/>
      <c r="V616" s="106"/>
      <c r="W616" s="105"/>
      <c r="X616" s="103"/>
      <c r="Y616" s="103"/>
      <c r="Z616" s="103"/>
      <c r="AA616" s="102"/>
      <c r="AB616" s="107"/>
      <c r="AC616" s="108"/>
      <c r="AD616" s="107"/>
      <c r="AE616" s="108"/>
      <c r="AF616" s="102"/>
      <c r="AG616" s="102"/>
    </row>
    <row r="617" spans="15:33">
      <c r="O617" s="319"/>
      <c r="P617" s="101"/>
      <c r="Q617" s="103"/>
      <c r="R617" s="104"/>
      <c r="S617" s="104"/>
      <c r="T617" s="105"/>
      <c r="U617" s="105"/>
      <c r="V617" s="106"/>
      <c r="W617" s="105"/>
      <c r="X617" s="103"/>
      <c r="Y617" s="103"/>
      <c r="Z617" s="103"/>
      <c r="AA617" s="102"/>
      <c r="AB617" s="107"/>
      <c r="AC617" s="108"/>
      <c r="AD617" s="107"/>
      <c r="AE617" s="108"/>
      <c r="AF617" s="102"/>
      <c r="AG617" s="102"/>
    </row>
    <row r="618" spans="15:33">
      <c r="O618" s="319"/>
      <c r="P618" s="101"/>
      <c r="Q618" s="103"/>
      <c r="R618" s="104"/>
      <c r="S618" s="104"/>
      <c r="T618" s="105"/>
      <c r="U618" s="105"/>
      <c r="V618" s="106"/>
      <c r="W618" s="105"/>
      <c r="X618" s="103"/>
      <c r="Y618" s="103"/>
      <c r="Z618" s="103"/>
      <c r="AA618" s="102"/>
      <c r="AB618" s="107"/>
      <c r="AC618" s="108"/>
      <c r="AD618" s="107"/>
      <c r="AE618" s="108"/>
      <c r="AF618" s="102"/>
      <c r="AG618" s="102"/>
    </row>
    <row r="619" spans="15:33">
      <c r="O619" s="319"/>
      <c r="P619" s="101"/>
      <c r="Q619" s="103"/>
      <c r="R619" s="104"/>
      <c r="S619" s="104"/>
      <c r="T619" s="105"/>
      <c r="U619" s="105"/>
      <c r="V619" s="106"/>
      <c r="W619" s="105"/>
      <c r="X619" s="103"/>
      <c r="Y619" s="103"/>
      <c r="Z619" s="103"/>
      <c r="AA619" s="102"/>
      <c r="AB619" s="107"/>
      <c r="AC619" s="108"/>
      <c r="AD619" s="107"/>
      <c r="AE619" s="108"/>
      <c r="AF619" s="102"/>
      <c r="AG619" s="102"/>
    </row>
    <row r="620" spans="15:33">
      <c r="O620" s="319"/>
      <c r="P620" s="101"/>
      <c r="Q620" s="103"/>
      <c r="R620" s="104"/>
      <c r="S620" s="104"/>
      <c r="T620" s="105"/>
      <c r="U620" s="105"/>
      <c r="V620" s="106"/>
      <c r="W620" s="105"/>
      <c r="X620" s="103"/>
      <c r="Y620" s="103"/>
      <c r="Z620" s="103"/>
      <c r="AA620" s="102"/>
      <c r="AB620" s="107"/>
      <c r="AC620" s="108"/>
      <c r="AD620" s="107"/>
      <c r="AE620" s="108"/>
      <c r="AF620" s="102"/>
      <c r="AG620" s="102"/>
    </row>
    <row r="621" spans="15:33">
      <c r="O621" s="319"/>
      <c r="P621" s="101"/>
      <c r="Q621" s="103"/>
      <c r="R621" s="104"/>
      <c r="S621" s="104"/>
      <c r="T621" s="105"/>
      <c r="U621" s="105"/>
      <c r="V621" s="106"/>
      <c r="W621" s="105"/>
      <c r="X621" s="103"/>
      <c r="Y621" s="103"/>
      <c r="Z621" s="103"/>
      <c r="AA621" s="102"/>
      <c r="AB621" s="107"/>
      <c r="AC621" s="108"/>
      <c r="AD621" s="107"/>
      <c r="AE621" s="108"/>
      <c r="AF621" s="102"/>
      <c r="AG621" s="102"/>
    </row>
    <row r="622" spans="15:33">
      <c r="O622" s="319"/>
      <c r="P622" s="101"/>
      <c r="Q622" s="103"/>
      <c r="R622" s="104"/>
      <c r="S622" s="104"/>
      <c r="T622" s="105"/>
      <c r="U622" s="105"/>
      <c r="V622" s="106"/>
      <c r="W622" s="105"/>
      <c r="X622" s="103"/>
      <c r="Y622" s="103"/>
      <c r="Z622" s="103"/>
      <c r="AA622" s="102"/>
      <c r="AB622" s="107"/>
      <c r="AC622" s="108"/>
      <c r="AD622" s="107"/>
      <c r="AE622" s="108"/>
      <c r="AF622" s="102"/>
      <c r="AG622" s="102"/>
    </row>
    <row r="623" spans="15:33">
      <c r="O623" s="319"/>
      <c r="P623" s="101"/>
      <c r="Q623" s="103"/>
      <c r="R623" s="104"/>
      <c r="S623" s="104"/>
      <c r="T623" s="105"/>
      <c r="U623" s="105"/>
      <c r="V623" s="106"/>
      <c r="W623" s="105"/>
      <c r="X623" s="103"/>
      <c r="Y623" s="103"/>
      <c r="Z623" s="103"/>
      <c r="AA623" s="102"/>
      <c r="AB623" s="107"/>
      <c r="AC623" s="108"/>
      <c r="AD623" s="107"/>
      <c r="AE623" s="108"/>
      <c r="AF623" s="102"/>
      <c r="AG623" s="102"/>
    </row>
    <row r="624" spans="15:33">
      <c r="O624" s="319"/>
      <c r="P624" s="101"/>
      <c r="Q624" s="103"/>
      <c r="R624" s="104"/>
      <c r="S624" s="104"/>
      <c r="T624" s="105"/>
      <c r="U624" s="105"/>
      <c r="V624" s="106"/>
      <c r="W624" s="105"/>
      <c r="X624" s="103"/>
      <c r="Y624" s="103"/>
      <c r="Z624" s="103"/>
      <c r="AA624" s="102"/>
      <c r="AB624" s="107"/>
      <c r="AC624" s="108"/>
      <c r="AD624" s="107"/>
      <c r="AE624" s="108"/>
      <c r="AF624" s="102"/>
      <c r="AG624" s="102"/>
    </row>
    <row r="625" spans="15:33">
      <c r="O625" s="319"/>
      <c r="P625" s="101"/>
      <c r="Q625" s="103"/>
      <c r="R625" s="104"/>
      <c r="S625" s="104"/>
      <c r="T625" s="105"/>
      <c r="U625" s="105"/>
      <c r="V625" s="106"/>
      <c r="W625" s="105"/>
      <c r="X625" s="103"/>
      <c r="Y625" s="103"/>
      <c r="Z625" s="103"/>
      <c r="AA625" s="102"/>
      <c r="AB625" s="107"/>
      <c r="AC625" s="108"/>
      <c r="AD625" s="107"/>
      <c r="AE625" s="108"/>
      <c r="AF625" s="102"/>
      <c r="AG625" s="102"/>
    </row>
    <row r="626" spans="15:33">
      <c r="O626" s="319"/>
      <c r="P626" s="101"/>
      <c r="Q626" s="103"/>
      <c r="R626" s="104"/>
      <c r="S626" s="104"/>
      <c r="T626" s="105"/>
      <c r="U626" s="105"/>
      <c r="V626" s="106"/>
      <c r="W626" s="105"/>
      <c r="X626" s="103"/>
      <c r="Y626" s="103"/>
      <c r="Z626" s="103"/>
      <c r="AA626" s="102"/>
      <c r="AB626" s="107"/>
      <c r="AC626" s="108"/>
      <c r="AD626" s="107"/>
      <c r="AE626" s="108"/>
      <c r="AF626" s="102"/>
      <c r="AG626" s="102"/>
    </row>
    <row r="627" spans="15:33">
      <c r="O627" s="319"/>
      <c r="P627" s="101"/>
      <c r="Q627" s="103"/>
      <c r="R627" s="104"/>
      <c r="S627" s="104"/>
      <c r="T627" s="105"/>
      <c r="U627" s="105"/>
      <c r="V627" s="106"/>
      <c r="W627" s="105"/>
      <c r="X627" s="103"/>
      <c r="Y627" s="103"/>
      <c r="Z627" s="103"/>
      <c r="AA627" s="102"/>
      <c r="AB627" s="107"/>
      <c r="AC627" s="108"/>
      <c r="AD627" s="107"/>
      <c r="AE627" s="108"/>
      <c r="AF627" s="102"/>
      <c r="AG627" s="102"/>
    </row>
    <row r="628" spans="15:33">
      <c r="O628" s="319"/>
      <c r="P628" s="101"/>
      <c r="Q628" s="103"/>
      <c r="R628" s="104"/>
      <c r="S628" s="104"/>
      <c r="T628" s="105"/>
      <c r="U628" s="105"/>
      <c r="V628" s="106"/>
      <c r="W628" s="105"/>
      <c r="X628" s="103"/>
      <c r="Y628" s="103"/>
      <c r="Z628" s="103"/>
      <c r="AA628" s="102"/>
      <c r="AB628" s="107"/>
      <c r="AC628" s="108"/>
      <c r="AD628" s="107"/>
      <c r="AE628" s="108"/>
      <c r="AF628" s="102"/>
      <c r="AG628" s="102"/>
    </row>
    <row r="629" spans="15:33">
      <c r="O629" s="319"/>
      <c r="P629" s="101"/>
      <c r="Q629" s="103"/>
      <c r="R629" s="104"/>
      <c r="S629" s="104"/>
      <c r="T629" s="105"/>
      <c r="U629" s="105"/>
      <c r="V629" s="106"/>
      <c r="W629" s="105"/>
      <c r="X629" s="103"/>
      <c r="Y629" s="103"/>
      <c r="Z629" s="103"/>
      <c r="AA629" s="102"/>
      <c r="AB629" s="107"/>
      <c r="AC629" s="108"/>
      <c r="AD629" s="107"/>
      <c r="AE629" s="108"/>
      <c r="AF629" s="102"/>
      <c r="AG629" s="102"/>
    </row>
    <row r="630" spans="15:33">
      <c r="O630" s="319"/>
      <c r="P630" s="101"/>
      <c r="Q630" s="103"/>
      <c r="R630" s="104"/>
      <c r="S630" s="104"/>
      <c r="T630" s="105"/>
      <c r="U630" s="105"/>
      <c r="V630" s="106"/>
      <c r="W630" s="105"/>
      <c r="X630" s="103"/>
      <c r="Y630" s="103"/>
      <c r="Z630" s="103"/>
      <c r="AA630" s="102"/>
      <c r="AB630" s="107"/>
      <c r="AC630" s="108"/>
      <c r="AD630" s="107"/>
      <c r="AE630" s="108"/>
      <c r="AF630" s="102"/>
      <c r="AG630" s="102"/>
    </row>
    <row r="631" spans="15:33">
      <c r="O631" s="319"/>
      <c r="P631" s="101"/>
      <c r="Q631" s="103"/>
      <c r="R631" s="104"/>
      <c r="S631" s="104"/>
      <c r="T631" s="105"/>
      <c r="U631" s="105"/>
      <c r="V631" s="106"/>
      <c r="W631" s="105"/>
      <c r="X631" s="103"/>
      <c r="Y631" s="103"/>
      <c r="Z631" s="103"/>
      <c r="AA631" s="102"/>
      <c r="AB631" s="107"/>
      <c r="AC631" s="108"/>
      <c r="AD631" s="107"/>
      <c r="AE631" s="108"/>
      <c r="AF631" s="102"/>
      <c r="AG631" s="102"/>
    </row>
    <row r="632" spans="15:33">
      <c r="O632" s="319"/>
      <c r="P632" s="101"/>
      <c r="Q632" s="103"/>
      <c r="R632" s="104"/>
      <c r="S632" s="104"/>
      <c r="T632" s="105"/>
      <c r="U632" s="105"/>
      <c r="V632" s="106"/>
      <c r="W632" s="105"/>
      <c r="X632" s="103"/>
      <c r="Y632" s="103"/>
      <c r="Z632" s="103"/>
      <c r="AA632" s="102"/>
      <c r="AB632" s="107"/>
      <c r="AC632" s="108"/>
      <c r="AD632" s="107"/>
      <c r="AE632" s="108"/>
      <c r="AF632" s="102"/>
      <c r="AG632" s="102"/>
    </row>
    <row r="633" spans="15:33">
      <c r="O633" s="319"/>
      <c r="P633" s="101"/>
      <c r="Q633" s="103"/>
      <c r="R633" s="104"/>
      <c r="S633" s="104"/>
      <c r="T633" s="105"/>
      <c r="U633" s="105"/>
      <c r="V633" s="106"/>
      <c r="W633" s="105"/>
      <c r="X633" s="103"/>
      <c r="Y633" s="103"/>
      <c r="Z633" s="103"/>
      <c r="AA633" s="102"/>
      <c r="AB633" s="107"/>
      <c r="AC633" s="108"/>
      <c r="AD633" s="107"/>
      <c r="AE633" s="108"/>
      <c r="AF633" s="102"/>
      <c r="AG633" s="102"/>
    </row>
    <row r="634" spans="15:33">
      <c r="O634" s="319"/>
      <c r="P634" s="101"/>
      <c r="Q634" s="103"/>
      <c r="R634" s="104"/>
      <c r="S634" s="104"/>
      <c r="T634" s="105"/>
      <c r="U634" s="105"/>
      <c r="V634" s="106"/>
      <c r="W634" s="105"/>
      <c r="X634" s="103"/>
      <c r="Y634" s="103"/>
      <c r="Z634" s="103"/>
      <c r="AA634" s="102"/>
      <c r="AB634" s="107"/>
      <c r="AC634" s="108"/>
      <c r="AD634" s="107"/>
      <c r="AE634" s="108"/>
      <c r="AF634" s="102"/>
      <c r="AG634" s="102"/>
    </row>
    <row r="635" spans="15:33">
      <c r="O635" s="319"/>
      <c r="P635" s="101"/>
      <c r="Q635" s="103"/>
      <c r="R635" s="104"/>
      <c r="S635" s="104"/>
      <c r="T635" s="105"/>
      <c r="U635" s="105"/>
      <c r="V635" s="106"/>
      <c r="W635" s="105"/>
      <c r="X635" s="103"/>
      <c r="Y635" s="103"/>
      <c r="Z635" s="103"/>
      <c r="AA635" s="102"/>
      <c r="AB635" s="107"/>
      <c r="AC635" s="108"/>
      <c r="AD635" s="107"/>
      <c r="AE635" s="108"/>
      <c r="AF635" s="102"/>
      <c r="AG635" s="102"/>
    </row>
    <row r="636" spans="15:33">
      <c r="O636" s="319"/>
      <c r="P636" s="101"/>
      <c r="Q636" s="103"/>
      <c r="R636" s="104"/>
      <c r="S636" s="104"/>
      <c r="T636" s="105"/>
      <c r="U636" s="105"/>
      <c r="V636" s="106"/>
      <c r="W636" s="105"/>
      <c r="X636" s="103"/>
      <c r="Y636" s="103"/>
      <c r="Z636" s="103"/>
      <c r="AA636" s="102"/>
      <c r="AB636" s="107"/>
      <c r="AC636" s="108"/>
      <c r="AD636" s="107"/>
      <c r="AE636" s="108"/>
      <c r="AF636" s="102"/>
      <c r="AG636" s="102"/>
    </row>
    <row r="637" spans="15:33">
      <c r="O637" s="319"/>
      <c r="P637" s="101"/>
      <c r="Q637" s="103"/>
      <c r="R637" s="104"/>
      <c r="S637" s="104"/>
      <c r="T637" s="105"/>
      <c r="U637" s="105"/>
      <c r="V637" s="106"/>
      <c r="W637" s="105"/>
      <c r="X637" s="103"/>
      <c r="Y637" s="103"/>
      <c r="Z637" s="103"/>
      <c r="AA637" s="102"/>
      <c r="AB637" s="107"/>
      <c r="AC637" s="108"/>
      <c r="AD637" s="107"/>
      <c r="AE637" s="108"/>
      <c r="AF637" s="102"/>
      <c r="AG637" s="102"/>
    </row>
    <row r="638" spans="15:33">
      <c r="O638" s="319"/>
      <c r="P638" s="101"/>
      <c r="Q638" s="103"/>
      <c r="R638" s="104"/>
      <c r="S638" s="104"/>
      <c r="T638" s="105"/>
      <c r="U638" s="105"/>
      <c r="V638" s="106"/>
      <c r="W638" s="105"/>
      <c r="X638" s="103"/>
      <c r="Y638" s="103"/>
      <c r="Z638" s="103"/>
      <c r="AA638" s="102"/>
      <c r="AB638" s="107"/>
      <c r="AC638" s="108"/>
      <c r="AD638" s="107"/>
      <c r="AE638" s="108"/>
      <c r="AF638" s="102"/>
      <c r="AG638" s="102"/>
    </row>
    <row r="639" spans="15:33">
      <c r="O639" s="319"/>
      <c r="P639" s="101"/>
      <c r="Q639" s="103"/>
      <c r="R639" s="104"/>
      <c r="S639" s="104"/>
      <c r="T639" s="105"/>
      <c r="U639" s="105"/>
      <c r="V639" s="106"/>
      <c r="W639" s="105"/>
      <c r="X639" s="103"/>
      <c r="Y639" s="103"/>
      <c r="Z639" s="103"/>
      <c r="AA639" s="102"/>
      <c r="AB639" s="107"/>
      <c r="AC639" s="108"/>
      <c r="AD639" s="107"/>
      <c r="AE639" s="108"/>
      <c r="AF639" s="102"/>
      <c r="AG639" s="102"/>
    </row>
    <row r="640" spans="15:33">
      <c r="O640" s="319"/>
      <c r="P640" s="101"/>
      <c r="Q640" s="103"/>
      <c r="R640" s="104"/>
      <c r="S640" s="104"/>
      <c r="T640" s="105"/>
      <c r="U640" s="105"/>
      <c r="V640" s="106"/>
      <c r="W640" s="105"/>
      <c r="X640" s="103"/>
      <c r="Y640" s="103"/>
      <c r="Z640" s="103"/>
      <c r="AA640" s="102"/>
      <c r="AB640" s="107"/>
      <c r="AC640" s="108"/>
      <c r="AD640" s="107"/>
      <c r="AE640" s="108"/>
      <c r="AF640" s="102"/>
      <c r="AG640" s="102"/>
    </row>
    <row r="641" spans="15:33">
      <c r="O641" s="319"/>
      <c r="P641" s="101"/>
      <c r="Q641" s="103"/>
      <c r="R641" s="104"/>
      <c r="S641" s="104"/>
      <c r="T641" s="105"/>
      <c r="U641" s="105"/>
      <c r="V641" s="106"/>
      <c r="W641" s="105"/>
      <c r="X641" s="103"/>
      <c r="Y641" s="103"/>
      <c r="Z641" s="103"/>
      <c r="AA641" s="102"/>
      <c r="AB641" s="107"/>
      <c r="AC641" s="108"/>
      <c r="AD641" s="107"/>
      <c r="AE641" s="108"/>
      <c r="AF641" s="102"/>
      <c r="AG641" s="102"/>
    </row>
    <row r="642" spans="15:33">
      <c r="O642" s="319"/>
      <c r="P642" s="101"/>
      <c r="Q642" s="103"/>
      <c r="R642" s="104"/>
      <c r="S642" s="104"/>
      <c r="T642" s="105"/>
      <c r="U642" s="105"/>
      <c r="V642" s="106"/>
      <c r="W642" s="105"/>
      <c r="X642" s="103"/>
      <c r="Y642" s="103"/>
      <c r="Z642" s="103"/>
      <c r="AA642" s="102"/>
      <c r="AB642" s="107"/>
      <c r="AC642" s="108"/>
      <c r="AD642" s="107"/>
      <c r="AE642" s="108"/>
      <c r="AF642" s="102"/>
      <c r="AG642" s="102"/>
    </row>
    <row r="643" spans="15:33">
      <c r="O643" s="319"/>
      <c r="P643" s="101"/>
      <c r="Q643" s="103"/>
      <c r="R643" s="104"/>
      <c r="S643" s="104"/>
      <c r="T643" s="105"/>
      <c r="U643" s="105"/>
      <c r="V643" s="106"/>
      <c r="W643" s="105"/>
      <c r="X643" s="103"/>
      <c r="Y643" s="103"/>
      <c r="Z643" s="103"/>
      <c r="AA643" s="102"/>
      <c r="AB643" s="107"/>
      <c r="AC643" s="108"/>
      <c r="AD643" s="107"/>
      <c r="AE643" s="108"/>
      <c r="AF643" s="102"/>
      <c r="AG643" s="102"/>
    </row>
    <row r="644" spans="15:33">
      <c r="O644" s="319"/>
      <c r="P644" s="101"/>
      <c r="Q644" s="103"/>
      <c r="R644" s="104"/>
      <c r="S644" s="104"/>
      <c r="T644" s="105"/>
      <c r="U644" s="105"/>
      <c r="V644" s="106"/>
      <c r="W644" s="105"/>
      <c r="X644" s="103"/>
      <c r="Y644" s="103"/>
      <c r="Z644" s="103"/>
      <c r="AA644" s="102"/>
      <c r="AB644" s="107"/>
      <c r="AC644" s="108"/>
      <c r="AD644" s="107"/>
      <c r="AE644" s="108"/>
      <c r="AF644" s="102"/>
      <c r="AG644" s="102"/>
    </row>
    <row r="645" spans="15:33">
      <c r="O645" s="319"/>
      <c r="P645" s="101"/>
      <c r="Q645" s="103"/>
      <c r="R645" s="104"/>
      <c r="S645" s="104"/>
      <c r="T645" s="105"/>
      <c r="U645" s="105"/>
      <c r="V645" s="106"/>
      <c r="W645" s="105"/>
      <c r="X645" s="103"/>
      <c r="Y645" s="103"/>
      <c r="Z645" s="103"/>
      <c r="AA645" s="102"/>
      <c r="AB645" s="107"/>
      <c r="AC645" s="108"/>
      <c r="AD645" s="107"/>
      <c r="AE645" s="108"/>
      <c r="AF645" s="102"/>
      <c r="AG645" s="102"/>
    </row>
    <row r="646" spans="15:33">
      <c r="O646" s="319"/>
      <c r="P646" s="101"/>
      <c r="Q646" s="103"/>
      <c r="R646" s="104"/>
      <c r="S646" s="104"/>
      <c r="T646" s="105"/>
      <c r="U646" s="105"/>
      <c r="V646" s="106"/>
      <c r="W646" s="105"/>
      <c r="X646" s="103"/>
      <c r="Y646" s="103"/>
      <c r="Z646" s="103"/>
      <c r="AA646" s="102"/>
      <c r="AB646" s="107"/>
      <c r="AC646" s="108"/>
      <c r="AD646" s="107"/>
      <c r="AE646" s="108"/>
      <c r="AF646" s="102"/>
      <c r="AG646" s="102"/>
    </row>
    <row r="647" spans="15:33">
      <c r="O647" s="319"/>
      <c r="P647" s="101"/>
      <c r="Q647" s="103"/>
      <c r="R647" s="104"/>
      <c r="S647" s="104"/>
      <c r="T647" s="105"/>
      <c r="U647" s="105"/>
      <c r="V647" s="106"/>
      <c r="W647" s="105"/>
      <c r="X647" s="103"/>
      <c r="Y647" s="103"/>
      <c r="Z647" s="103"/>
      <c r="AA647" s="102"/>
      <c r="AB647" s="107"/>
      <c r="AC647" s="108"/>
      <c r="AD647" s="107"/>
      <c r="AE647" s="108"/>
      <c r="AF647" s="102"/>
      <c r="AG647" s="102"/>
    </row>
    <row r="648" spans="15:33">
      <c r="O648" s="319"/>
      <c r="P648" s="101"/>
      <c r="Q648" s="103"/>
      <c r="R648" s="104"/>
      <c r="S648" s="104"/>
      <c r="T648" s="105"/>
      <c r="U648" s="105"/>
      <c r="V648" s="106"/>
      <c r="W648" s="105"/>
      <c r="X648" s="103"/>
      <c r="Y648" s="103"/>
      <c r="Z648" s="103"/>
      <c r="AA648" s="102"/>
      <c r="AB648" s="107"/>
      <c r="AC648" s="108"/>
      <c r="AD648" s="107"/>
      <c r="AE648" s="108"/>
      <c r="AF648" s="102"/>
      <c r="AG648" s="102"/>
    </row>
    <row r="649" spans="15:33">
      <c r="O649" s="319"/>
      <c r="P649" s="101"/>
      <c r="Q649" s="103"/>
      <c r="R649" s="104"/>
      <c r="S649" s="104"/>
      <c r="T649" s="105"/>
      <c r="U649" s="105"/>
      <c r="V649" s="106"/>
      <c r="W649" s="105"/>
      <c r="X649" s="103"/>
      <c r="Y649" s="103"/>
      <c r="Z649" s="103"/>
      <c r="AA649" s="102"/>
      <c r="AB649" s="107"/>
      <c r="AC649" s="108"/>
      <c r="AD649" s="107"/>
      <c r="AE649" s="108"/>
      <c r="AF649" s="102"/>
      <c r="AG649" s="102"/>
    </row>
    <row r="650" spans="15:33">
      <c r="O650" s="319"/>
      <c r="P650" s="101"/>
      <c r="Q650" s="103"/>
      <c r="R650" s="104"/>
      <c r="S650" s="104"/>
      <c r="T650" s="105"/>
      <c r="U650" s="105"/>
      <c r="V650" s="106"/>
      <c r="W650" s="105"/>
      <c r="X650" s="103"/>
      <c r="Y650" s="103"/>
      <c r="Z650" s="103"/>
      <c r="AA650" s="102"/>
      <c r="AB650" s="107"/>
      <c r="AC650" s="108"/>
      <c r="AD650" s="107"/>
      <c r="AE650" s="108"/>
      <c r="AF650" s="102"/>
      <c r="AG650" s="102"/>
    </row>
    <row r="651" spans="15:33">
      <c r="O651" s="319"/>
      <c r="P651" s="101"/>
      <c r="Q651" s="103"/>
      <c r="R651" s="104"/>
      <c r="S651" s="104"/>
      <c r="T651" s="105"/>
      <c r="U651" s="105"/>
      <c r="V651" s="106"/>
      <c r="W651" s="105"/>
      <c r="X651" s="103"/>
      <c r="Y651" s="103"/>
      <c r="Z651" s="103"/>
      <c r="AA651" s="102"/>
      <c r="AB651" s="107"/>
      <c r="AC651" s="108"/>
      <c r="AD651" s="107"/>
      <c r="AE651" s="108"/>
      <c r="AF651" s="102"/>
      <c r="AG651" s="102"/>
    </row>
    <row r="652" spans="15:33">
      <c r="O652" s="319"/>
      <c r="P652" s="101"/>
      <c r="Q652" s="103"/>
      <c r="R652" s="104"/>
      <c r="S652" s="104"/>
      <c r="T652" s="105"/>
      <c r="U652" s="105"/>
      <c r="V652" s="106"/>
      <c r="W652" s="105"/>
      <c r="X652" s="103"/>
      <c r="Y652" s="103"/>
      <c r="Z652" s="103"/>
      <c r="AA652" s="102"/>
      <c r="AB652" s="107"/>
      <c r="AC652" s="108"/>
      <c r="AD652" s="107"/>
      <c r="AE652" s="108"/>
      <c r="AF652" s="102"/>
      <c r="AG652" s="102"/>
    </row>
    <row r="653" spans="15:33">
      <c r="O653" s="319"/>
      <c r="P653" s="101"/>
      <c r="Q653" s="103"/>
      <c r="R653" s="104"/>
      <c r="S653" s="104"/>
      <c r="T653" s="105"/>
      <c r="U653" s="105"/>
      <c r="V653" s="106"/>
      <c r="W653" s="105"/>
      <c r="X653" s="103"/>
      <c r="Y653" s="103"/>
      <c r="Z653" s="103"/>
      <c r="AA653" s="102"/>
      <c r="AB653" s="107"/>
      <c r="AC653" s="108"/>
      <c r="AD653" s="107"/>
      <c r="AE653" s="108"/>
      <c r="AF653" s="102"/>
      <c r="AG653" s="102"/>
    </row>
    <row r="654" spans="15:33">
      <c r="O654" s="319"/>
      <c r="P654" s="101"/>
      <c r="Q654" s="103"/>
      <c r="R654" s="104"/>
      <c r="S654" s="104"/>
      <c r="T654" s="105"/>
      <c r="U654" s="105"/>
      <c r="V654" s="106"/>
      <c r="W654" s="105"/>
      <c r="X654" s="103"/>
      <c r="Y654" s="103"/>
      <c r="Z654" s="103"/>
      <c r="AA654" s="102"/>
      <c r="AB654" s="107"/>
      <c r="AC654" s="108"/>
      <c r="AD654" s="107"/>
      <c r="AE654" s="108"/>
      <c r="AF654" s="102"/>
      <c r="AG654" s="102"/>
    </row>
    <row r="655" spans="15:33">
      <c r="O655" s="319"/>
      <c r="P655" s="101"/>
      <c r="Q655" s="103"/>
      <c r="R655" s="104"/>
      <c r="S655" s="104"/>
      <c r="T655" s="105"/>
      <c r="U655" s="105"/>
      <c r="V655" s="106"/>
      <c r="W655" s="105"/>
      <c r="X655" s="103"/>
      <c r="Y655" s="103"/>
      <c r="Z655" s="103"/>
      <c r="AA655" s="102"/>
      <c r="AB655" s="107"/>
      <c r="AC655" s="108"/>
      <c r="AD655" s="107"/>
      <c r="AE655" s="108"/>
      <c r="AF655" s="102"/>
      <c r="AG655" s="102"/>
    </row>
    <row r="656" spans="15:33">
      <c r="O656" s="319"/>
      <c r="P656" s="101"/>
      <c r="Q656" s="103"/>
      <c r="R656" s="104"/>
      <c r="S656" s="104"/>
      <c r="T656" s="105"/>
      <c r="U656" s="105"/>
      <c r="V656" s="106"/>
      <c r="W656" s="105"/>
      <c r="X656" s="103"/>
      <c r="Y656" s="103"/>
      <c r="Z656" s="103"/>
      <c r="AA656" s="102"/>
      <c r="AB656" s="107"/>
      <c r="AC656" s="108"/>
      <c r="AD656" s="107"/>
      <c r="AE656" s="108"/>
      <c r="AF656" s="102"/>
      <c r="AG656" s="102"/>
    </row>
    <row r="657" spans="15:33">
      <c r="O657" s="319"/>
      <c r="P657" s="101"/>
      <c r="Q657" s="103"/>
      <c r="R657" s="104"/>
      <c r="S657" s="104"/>
      <c r="T657" s="105"/>
      <c r="U657" s="105"/>
      <c r="V657" s="106"/>
      <c r="W657" s="105"/>
      <c r="X657" s="103"/>
      <c r="Y657" s="103"/>
      <c r="Z657" s="103"/>
      <c r="AA657" s="102"/>
      <c r="AB657" s="107"/>
      <c r="AC657" s="108"/>
      <c r="AD657" s="107"/>
      <c r="AE657" s="108"/>
      <c r="AF657" s="102"/>
      <c r="AG657" s="102"/>
    </row>
    <row r="658" spans="15:33">
      <c r="O658" s="319"/>
      <c r="P658" s="101"/>
      <c r="Q658" s="103"/>
      <c r="R658" s="104"/>
      <c r="S658" s="104"/>
      <c r="T658" s="105"/>
      <c r="U658" s="105"/>
      <c r="V658" s="106"/>
      <c r="W658" s="105"/>
      <c r="X658" s="103"/>
      <c r="Y658" s="103"/>
      <c r="Z658" s="103"/>
      <c r="AA658" s="102"/>
      <c r="AB658" s="107"/>
      <c r="AC658" s="108"/>
      <c r="AD658" s="107"/>
      <c r="AE658" s="108"/>
      <c r="AF658" s="102"/>
      <c r="AG658" s="102"/>
    </row>
    <row r="659" spans="15:33">
      <c r="O659" s="319"/>
      <c r="P659" s="101"/>
      <c r="Q659" s="103"/>
      <c r="R659" s="104"/>
      <c r="S659" s="104"/>
      <c r="T659" s="105"/>
      <c r="U659" s="105"/>
      <c r="V659" s="106"/>
      <c r="W659" s="105"/>
      <c r="X659" s="103"/>
      <c r="Y659" s="103"/>
      <c r="Z659" s="103"/>
      <c r="AA659" s="102"/>
      <c r="AB659" s="107"/>
      <c r="AC659" s="108"/>
      <c r="AD659" s="107"/>
      <c r="AE659" s="108"/>
      <c r="AF659" s="102"/>
      <c r="AG659" s="102"/>
    </row>
    <row r="660" spans="15:33">
      <c r="O660" s="319"/>
      <c r="P660" s="101"/>
      <c r="Q660" s="103"/>
      <c r="R660" s="104"/>
      <c r="S660" s="104"/>
      <c r="T660" s="105"/>
      <c r="U660" s="105"/>
      <c r="V660" s="106"/>
      <c r="W660" s="105"/>
      <c r="X660" s="103"/>
      <c r="Y660" s="103"/>
      <c r="Z660" s="103"/>
      <c r="AA660" s="102"/>
      <c r="AB660" s="107"/>
      <c r="AC660" s="108"/>
      <c r="AD660" s="107"/>
      <c r="AE660" s="108"/>
      <c r="AF660" s="102"/>
      <c r="AG660" s="102"/>
    </row>
    <row r="661" spans="15:33">
      <c r="O661" s="319"/>
      <c r="P661" s="101"/>
      <c r="Q661" s="103"/>
      <c r="R661" s="104"/>
      <c r="S661" s="104"/>
      <c r="T661" s="105"/>
      <c r="U661" s="105"/>
      <c r="V661" s="106"/>
      <c r="W661" s="105"/>
      <c r="X661" s="103"/>
      <c r="Y661" s="103"/>
      <c r="Z661" s="103"/>
      <c r="AA661" s="102"/>
      <c r="AB661" s="107"/>
      <c r="AC661" s="108"/>
      <c r="AD661" s="107"/>
      <c r="AE661" s="108"/>
      <c r="AF661" s="102"/>
      <c r="AG661" s="102"/>
    </row>
    <row r="662" spans="15:33">
      <c r="O662" s="319"/>
      <c r="P662" s="101"/>
      <c r="Q662" s="103"/>
      <c r="R662" s="104"/>
      <c r="S662" s="104"/>
      <c r="T662" s="105"/>
      <c r="U662" s="105"/>
      <c r="V662" s="106"/>
      <c r="W662" s="105"/>
      <c r="X662" s="103"/>
      <c r="Y662" s="103"/>
      <c r="Z662" s="103"/>
      <c r="AA662" s="102"/>
      <c r="AB662" s="107"/>
      <c r="AC662" s="108"/>
      <c r="AD662" s="107"/>
      <c r="AE662" s="108"/>
      <c r="AF662" s="102"/>
      <c r="AG662" s="102"/>
    </row>
    <row r="663" spans="15:33">
      <c r="O663" s="319"/>
      <c r="P663" s="101"/>
      <c r="Q663" s="103"/>
      <c r="R663" s="104"/>
      <c r="S663" s="104"/>
      <c r="T663" s="105"/>
      <c r="U663" s="105"/>
      <c r="V663" s="106"/>
      <c r="W663" s="105"/>
      <c r="X663" s="103"/>
      <c r="Y663" s="103"/>
      <c r="Z663" s="103"/>
      <c r="AA663" s="102"/>
      <c r="AB663" s="107"/>
      <c r="AC663" s="108"/>
      <c r="AD663" s="107"/>
      <c r="AE663" s="108"/>
      <c r="AF663" s="102"/>
      <c r="AG663" s="102"/>
    </row>
    <row r="664" spans="15:33">
      <c r="O664" s="319"/>
      <c r="P664" s="101"/>
      <c r="Q664" s="103"/>
      <c r="R664" s="104"/>
      <c r="S664" s="104"/>
      <c r="T664" s="105"/>
      <c r="U664" s="105"/>
      <c r="V664" s="106"/>
      <c r="W664" s="105"/>
      <c r="X664" s="103"/>
      <c r="Y664" s="103"/>
      <c r="Z664" s="103"/>
      <c r="AA664" s="102"/>
      <c r="AB664" s="107"/>
      <c r="AC664" s="108"/>
      <c r="AD664" s="107"/>
      <c r="AE664" s="108"/>
      <c r="AF664" s="102"/>
      <c r="AG664" s="102"/>
    </row>
    <row r="665" spans="15:33">
      <c r="O665" s="319"/>
      <c r="P665" s="101"/>
      <c r="Q665" s="103"/>
      <c r="R665" s="104"/>
      <c r="S665" s="104"/>
      <c r="T665" s="105"/>
      <c r="U665" s="105"/>
      <c r="V665" s="106"/>
      <c r="W665" s="105"/>
      <c r="X665" s="103"/>
      <c r="Y665" s="103"/>
      <c r="Z665" s="103"/>
      <c r="AA665" s="102"/>
      <c r="AB665" s="107"/>
      <c r="AC665" s="108"/>
      <c r="AD665" s="107"/>
      <c r="AE665" s="108"/>
      <c r="AF665" s="102"/>
      <c r="AG665" s="102"/>
    </row>
    <row r="666" spans="15:33">
      <c r="O666" s="319"/>
      <c r="P666" s="101"/>
      <c r="Q666" s="103"/>
      <c r="R666" s="104"/>
      <c r="S666" s="104"/>
      <c r="T666" s="105"/>
      <c r="U666" s="105"/>
      <c r="V666" s="106"/>
      <c r="W666" s="105"/>
      <c r="X666" s="103"/>
      <c r="Y666" s="103"/>
      <c r="Z666" s="103"/>
      <c r="AA666" s="102"/>
      <c r="AB666" s="107"/>
      <c r="AC666" s="108"/>
      <c r="AD666" s="107"/>
      <c r="AE666" s="108"/>
      <c r="AF666" s="102"/>
      <c r="AG666" s="102"/>
    </row>
    <row r="667" spans="15:33">
      <c r="O667" s="319"/>
      <c r="P667" s="101"/>
      <c r="Q667" s="103"/>
      <c r="R667" s="104"/>
      <c r="S667" s="104"/>
      <c r="T667" s="105"/>
      <c r="U667" s="105"/>
      <c r="V667" s="106"/>
      <c r="W667" s="105"/>
      <c r="X667" s="103"/>
      <c r="Y667" s="103"/>
      <c r="Z667" s="103"/>
      <c r="AA667" s="102"/>
      <c r="AB667" s="107"/>
      <c r="AC667" s="108"/>
      <c r="AD667" s="107"/>
      <c r="AE667" s="108"/>
      <c r="AF667" s="102"/>
      <c r="AG667" s="102"/>
    </row>
    <row r="668" spans="15:33">
      <c r="O668" s="319"/>
      <c r="P668" s="101"/>
      <c r="Q668" s="103"/>
      <c r="R668" s="104"/>
      <c r="S668" s="104"/>
      <c r="T668" s="105"/>
      <c r="U668" s="105"/>
      <c r="V668" s="106"/>
      <c r="W668" s="105"/>
      <c r="X668" s="103"/>
      <c r="Y668" s="103"/>
      <c r="Z668" s="103"/>
      <c r="AA668" s="102"/>
      <c r="AB668" s="107"/>
      <c r="AC668" s="108"/>
      <c r="AD668" s="107"/>
      <c r="AE668" s="108"/>
      <c r="AF668" s="102"/>
      <c r="AG668" s="102"/>
    </row>
    <row r="669" spans="15:33">
      <c r="O669" s="319"/>
      <c r="P669" s="101"/>
      <c r="Q669" s="103"/>
      <c r="R669" s="104"/>
      <c r="S669" s="104"/>
      <c r="T669" s="105"/>
      <c r="U669" s="105"/>
      <c r="V669" s="106"/>
      <c r="W669" s="105"/>
      <c r="X669" s="103"/>
      <c r="Y669" s="103"/>
      <c r="Z669" s="103"/>
      <c r="AA669" s="102"/>
      <c r="AB669" s="107"/>
      <c r="AC669" s="108"/>
      <c r="AD669" s="107"/>
      <c r="AE669" s="108"/>
      <c r="AF669" s="102"/>
      <c r="AG669" s="102"/>
    </row>
    <row r="670" spans="15:33">
      <c r="O670" s="319"/>
      <c r="P670" s="101"/>
      <c r="Q670" s="103"/>
      <c r="R670" s="104"/>
      <c r="S670" s="104"/>
      <c r="T670" s="105"/>
      <c r="U670" s="105"/>
      <c r="V670" s="106"/>
      <c r="W670" s="105"/>
      <c r="X670" s="103"/>
      <c r="Y670" s="103"/>
      <c r="Z670" s="103"/>
      <c r="AA670" s="102"/>
      <c r="AB670" s="107"/>
      <c r="AC670" s="108"/>
      <c r="AD670" s="107"/>
      <c r="AE670" s="108"/>
      <c r="AF670" s="102"/>
      <c r="AG670" s="102"/>
    </row>
    <row r="671" spans="15:33">
      <c r="O671" s="319"/>
      <c r="P671" s="101"/>
      <c r="Q671" s="103"/>
      <c r="R671" s="104"/>
      <c r="S671" s="104"/>
      <c r="T671" s="105"/>
      <c r="U671" s="105"/>
      <c r="V671" s="106"/>
      <c r="W671" s="105"/>
      <c r="X671" s="103"/>
      <c r="Y671" s="103"/>
      <c r="Z671" s="103"/>
      <c r="AA671" s="102"/>
      <c r="AB671" s="107"/>
      <c r="AC671" s="108"/>
      <c r="AD671" s="107"/>
      <c r="AE671" s="108"/>
      <c r="AF671" s="102"/>
      <c r="AG671" s="102"/>
    </row>
    <row r="672" spans="15:33">
      <c r="O672" s="319"/>
      <c r="P672" s="101"/>
      <c r="Q672" s="103"/>
      <c r="R672" s="104"/>
      <c r="S672" s="104"/>
      <c r="T672" s="105"/>
      <c r="U672" s="105"/>
      <c r="V672" s="106"/>
      <c r="W672" s="105"/>
      <c r="X672" s="103"/>
      <c r="Y672" s="103"/>
      <c r="Z672" s="103"/>
      <c r="AA672" s="102"/>
      <c r="AB672" s="107"/>
      <c r="AC672" s="108"/>
      <c r="AD672" s="107"/>
      <c r="AE672" s="108"/>
      <c r="AF672" s="102"/>
      <c r="AG672" s="102"/>
    </row>
    <row r="673" spans="15:33">
      <c r="O673" s="319"/>
      <c r="P673" s="101"/>
      <c r="Q673" s="103"/>
      <c r="R673" s="104"/>
      <c r="S673" s="104"/>
      <c r="T673" s="105"/>
      <c r="U673" s="105"/>
      <c r="V673" s="106"/>
      <c r="W673" s="105"/>
      <c r="X673" s="103"/>
      <c r="Y673" s="103"/>
      <c r="Z673" s="103"/>
      <c r="AA673" s="102"/>
      <c r="AB673" s="107"/>
      <c r="AC673" s="108"/>
      <c r="AD673" s="107"/>
      <c r="AE673" s="108"/>
      <c r="AF673" s="102"/>
      <c r="AG673" s="102"/>
    </row>
    <row r="674" spans="15:33">
      <c r="O674" s="319"/>
      <c r="P674" s="101"/>
      <c r="Q674" s="103"/>
      <c r="R674" s="104"/>
      <c r="S674" s="104"/>
      <c r="T674" s="105"/>
      <c r="U674" s="105"/>
      <c r="V674" s="106"/>
      <c r="W674" s="105"/>
      <c r="X674" s="103"/>
      <c r="Y674" s="103"/>
      <c r="Z674" s="103"/>
      <c r="AA674" s="102"/>
      <c r="AB674" s="107"/>
      <c r="AC674" s="108"/>
      <c r="AD674" s="107"/>
      <c r="AE674" s="108"/>
      <c r="AF674" s="102"/>
      <c r="AG674" s="102"/>
    </row>
    <row r="675" spans="15:33">
      <c r="O675" s="319"/>
      <c r="P675" s="101"/>
      <c r="Q675" s="103"/>
      <c r="R675" s="104"/>
      <c r="S675" s="104"/>
      <c r="T675" s="105"/>
      <c r="U675" s="105"/>
      <c r="V675" s="106"/>
      <c r="W675" s="105"/>
      <c r="X675" s="103"/>
      <c r="Y675" s="103"/>
      <c r="Z675" s="103"/>
      <c r="AA675" s="102"/>
      <c r="AB675" s="107"/>
      <c r="AC675" s="108"/>
      <c r="AD675" s="107"/>
      <c r="AE675" s="108"/>
      <c r="AF675" s="102"/>
      <c r="AG675" s="102"/>
    </row>
    <row r="676" spans="15:33">
      <c r="O676" s="319"/>
      <c r="P676" s="101"/>
      <c r="Q676" s="103"/>
      <c r="R676" s="104"/>
      <c r="S676" s="104"/>
      <c r="T676" s="105"/>
      <c r="U676" s="105"/>
      <c r="V676" s="106"/>
      <c r="W676" s="105"/>
      <c r="X676" s="103"/>
      <c r="Y676" s="103"/>
      <c r="Z676" s="103"/>
      <c r="AA676" s="102"/>
      <c r="AB676" s="107"/>
      <c r="AC676" s="108"/>
      <c r="AD676" s="107"/>
      <c r="AE676" s="108"/>
      <c r="AF676" s="102"/>
      <c r="AG676" s="102"/>
    </row>
    <row r="677" spans="15:33">
      <c r="O677" s="319"/>
      <c r="P677" s="101"/>
      <c r="Q677" s="103"/>
      <c r="R677" s="104"/>
      <c r="S677" s="104"/>
      <c r="T677" s="105"/>
      <c r="U677" s="105"/>
      <c r="V677" s="106"/>
      <c r="W677" s="105"/>
      <c r="X677" s="103"/>
      <c r="Y677" s="103"/>
      <c r="Z677" s="103"/>
      <c r="AA677" s="102"/>
      <c r="AB677" s="107"/>
      <c r="AC677" s="108"/>
      <c r="AD677" s="107"/>
      <c r="AE677" s="108"/>
      <c r="AF677" s="102"/>
      <c r="AG677" s="102"/>
    </row>
    <row r="678" spans="15:33">
      <c r="O678" s="319"/>
      <c r="P678" s="101"/>
      <c r="Q678" s="103"/>
      <c r="R678" s="104"/>
      <c r="S678" s="104"/>
      <c r="T678" s="105"/>
      <c r="U678" s="105"/>
      <c r="V678" s="106"/>
      <c r="W678" s="105"/>
      <c r="X678" s="103"/>
      <c r="Y678" s="103"/>
      <c r="Z678" s="103"/>
      <c r="AA678" s="102"/>
      <c r="AB678" s="107"/>
      <c r="AC678" s="108"/>
      <c r="AD678" s="107"/>
      <c r="AE678" s="108"/>
      <c r="AF678" s="102"/>
      <c r="AG678" s="102"/>
    </row>
    <row r="679" spans="15:33">
      <c r="O679" s="319"/>
      <c r="P679" s="101"/>
      <c r="Q679" s="103"/>
      <c r="R679" s="104"/>
      <c r="S679" s="104"/>
      <c r="T679" s="105"/>
      <c r="U679" s="105"/>
      <c r="V679" s="106"/>
      <c r="W679" s="105"/>
      <c r="X679" s="103"/>
      <c r="Y679" s="103"/>
      <c r="Z679" s="103"/>
      <c r="AA679" s="102"/>
      <c r="AB679" s="107"/>
      <c r="AC679" s="108"/>
      <c r="AD679" s="107"/>
      <c r="AE679" s="108"/>
      <c r="AF679" s="102"/>
      <c r="AG679" s="102"/>
    </row>
    <row r="680" spans="15:33">
      <c r="O680" s="319"/>
      <c r="P680" s="101"/>
      <c r="Q680" s="103"/>
      <c r="R680" s="104"/>
      <c r="S680" s="104"/>
      <c r="T680" s="105"/>
      <c r="U680" s="105"/>
      <c r="V680" s="106"/>
      <c r="W680" s="105"/>
      <c r="X680" s="103"/>
      <c r="Y680" s="103"/>
      <c r="Z680" s="103"/>
      <c r="AA680" s="102"/>
      <c r="AB680" s="107"/>
      <c r="AC680" s="108"/>
      <c r="AD680" s="107"/>
      <c r="AE680" s="108"/>
      <c r="AF680" s="102"/>
      <c r="AG680" s="102"/>
    </row>
    <row r="681" spans="15:33">
      <c r="O681" s="319"/>
      <c r="P681" s="101"/>
      <c r="Q681" s="103"/>
      <c r="R681" s="104"/>
      <c r="S681" s="104"/>
      <c r="T681" s="105"/>
      <c r="U681" s="105"/>
      <c r="V681" s="106"/>
      <c r="W681" s="105"/>
      <c r="X681" s="103"/>
      <c r="Y681" s="103"/>
      <c r="Z681" s="103"/>
      <c r="AA681" s="102"/>
      <c r="AB681" s="107"/>
      <c r="AC681" s="108"/>
      <c r="AD681" s="107"/>
      <c r="AE681" s="108"/>
      <c r="AF681" s="102"/>
      <c r="AG681" s="102"/>
    </row>
    <row r="682" spans="15:33">
      <c r="O682" s="319"/>
      <c r="P682" s="101"/>
      <c r="Q682" s="103"/>
      <c r="R682" s="104"/>
      <c r="S682" s="104"/>
      <c r="T682" s="105"/>
      <c r="U682" s="105"/>
      <c r="V682" s="106"/>
      <c r="W682" s="105"/>
      <c r="X682" s="103"/>
      <c r="Y682" s="103"/>
      <c r="Z682" s="103"/>
      <c r="AA682" s="102"/>
      <c r="AB682" s="107"/>
      <c r="AC682" s="108"/>
      <c r="AD682" s="107"/>
      <c r="AE682" s="108"/>
      <c r="AF682" s="102"/>
      <c r="AG682" s="102"/>
    </row>
    <row r="683" spans="15:33">
      <c r="O683" s="319"/>
      <c r="P683" s="101"/>
      <c r="Q683" s="103"/>
      <c r="R683" s="104"/>
      <c r="S683" s="104"/>
      <c r="T683" s="105"/>
      <c r="U683" s="105"/>
      <c r="V683" s="106"/>
      <c r="W683" s="105"/>
      <c r="X683" s="103"/>
      <c r="Y683" s="103"/>
      <c r="Z683" s="103"/>
      <c r="AA683" s="102"/>
      <c r="AB683" s="107"/>
      <c r="AC683" s="108"/>
      <c r="AD683" s="107"/>
      <c r="AE683" s="108"/>
      <c r="AF683" s="102"/>
      <c r="AG683" s="102"/>
    </row>
    <row r="684" spans="15:33">
      <c r="O684" s="319"/>
      <c r="P684" s="101"/>
      <c r="Q684" s="103"/>
      <c r="R684" s="104"/>
      <c r="S684" s="104"/>
      <c r="T684" s="105"/>
      <c r="U684" s="105"/>
      <c r="V684" s="106"/>
      <c r="W684" s="105"/>
      <c r="X684" s="103"/>
      <c r="Y684" s="103"/>
      <c r="Z684" s="103"/>
      <c r="AA684" s="102"/>
      <c r="AB684" s="107"/>
      <c r="AC684" s="108"/>
      <c r="AD684" s="107"/>
      <c r="AE684" s="108"/>
      <c r="AF684" s="102"/>
      <c r="AG684" s="102"/>
    </row>
    <row r="685" spans="15:33">
      <c r="O685" s="319"/>
      <c r="P685" s="101"/>
      <c r="Q685" s="103"/>
      <c r="R685" s="104"/>
      <c r="S685" s="104"/>
      <c r="T685" s="105"/>
      <c r="U685" s="105"/>
      <c r="V685" s="106"/>
      <c r="W685" s="105"/>
      <c r="X685" s="103"/>
      <c r="Y685" s="103"/>
      <c r="Z685" s="103"/>
      <c r="AA685" s="102"/>
      <c r="AB685" s="107"/>
      <c r="AC685" s="108"/>
      <c r="AD685" s="107"/>
      <c r="AE685" s="108"/>
      <c r="AF685" s="102"/>
      <c r="AG685" s="102"/>
    </row>
    <row r="686" spans="15:33">
      <c r="O686" s="319"/>
      <c r="P686" s="101"/>
      <c r="Q686" s="103"/>
      <c r="R686" s="104"/>
      <c r="S686" s="104"/>
      <c r="T686" s="105"/>
      <c r="U686" s="105"/>
      <c r="V686" s="106"/>
      <c r="W686" s="105"/>
      <c r="X686" s="103"/>
      <c r="Y686" s="103"/>
      <c r="Z686" s="103"/>
      <c r="AA686" s="102"/>
      <c r="AB686" s="107"/>
      <c r="AC686" s="108"/>
      <c r="AD686" s="107"/>
      <c r="AE686" s="108"/>
      <c r="AF686" s="102"/>
      <c r="AG686" s="102"/>
    </row>
    <row r="687" spans="15:33">
      <c r="O687" s="319"/>
      <c r="P687" s="101"/>
      <c r="Q687" s="103"/>
      <c r="R687" s="104"/>
      <c r="S687" s="104"/>
      <c r="T687" s="105"/>
      <c r="U687" s="105"/>
      <c r="V687" s="106"/>
      <c r="W687" s="105"/>
      <c r="X687" s="103"/>
      <c r="Y687" s="103"/>
      <c r="Z687" s="103"/>
      <c r="AA687" s="102"/>
      <c r="AB687" s="107"/>
      <c r="AC687" s="108"/>
      <c r="AD687" s="107"/>
      <c r="AE687" s="108"/>
      <c r="AF687" s="102"/>
      <c r="AG687" s="102"/>
    </row>
    <row r="688" spans="15:33">
      <c r="O688" s="319"/>
      <c r="P688" s="101"/>
      <c r="Q688" s="103"/>
      <c r="R688" s="104"/>
      <c r="S688" s="104"/>
      <c r="T688" s="105"/>
      <c r="U688" s="105"/>
      <c r="V688" s="106"/>
      <c r="W688" s="105"/>
      <c r="X688" s="103"/>
      <c r="Y688" s="103"/>
      <c r="Z688" s="103"/>
      <c r="AA688" s="102"/>
      <c r="AB688" s="107"/>
      <c r="AC688" s="108"/>
      <c r="AD688" s="107"/>
      <c r="AE688" s="108"/>
      <c r="AF688" s="102"/>
      <c r="AG688" s="102"/>
    </row>
    <row r="689" spans="15:33">
      <c r="O689" s="319"/>
      <c r="P689" s="101"/>
      <c r="Q689" s="103"/>
      <c r="R689" s="104"/>
      <c r="S689" s="104"/>
      <c r="T689" s="105"/>
      <c r="U689" s="105"/>
      <c r="V689" s="106"/>
      <c r="W689" s="105"/>
      <c r="X689" s="103"/>
      <c r="Y689" s="103"/>
      <c r="Z689" s="103"/>
      <c r="AA689" s="102"/>
      <c r="AB689" s="107"/>
      <c r="AC689" s="108"/>
      <c r="AD689" s="107"/>
      <c r="AE689" s="108"/>
      <c r="AF689" s="102"/>
      <c r="AG689" s="102"/>
    </row>
    <row r="690" spans="15:33">
      <c r="O690" s="319"/>
      <c r="P690" s="101"/>
      <c r="Q690" s="103"/>
      <c r="R690" s="104"/>
      <c r="S690" s="104"/>
      <c r="T690" s="105"/>
      <c r="U690" s="105"/>
      <c r="V690" s="106"/>
      <c r="W690" s="105"/>
      <c r="X690" s="103"/>
      <c r="Y690" s="103"/>
      <c r="Z690" s="103"/>
      <c r="AA690" s="102"/>
      <c r="AB690" s="107"/>
      <c r="AC690" s="108"/>
      <c r="AD690" s="107"/>
      <c r="AE690" s="108"/>
      <c r="AF690" s="102"/>
      <c r="AG690" s="102"/>
    </row>
    <row r="691" spans="15:33">
      <c r="O691" s="319"/>
      <c r="P691" s="101"/>
      <c r="Q691" s="103"/>
      <c r="R691" s="104"/>
      <c r="S691" s="104"/>
      <c r="T691" s="105"/>
      <c r="U691" s="105"/>
      <c r="V691" s="106"/>
      <c r="W691" s="105"/>
      <c r="X691" s="103"/>
      <c r="Y691" s="103"/>
      <c r="Z691" s="103"/>
      <c r="AA691" s="102"/>
      <c r="AB691" s="107"/>
      <c r="AC691" s="108"/>
      <c r="AD691" s="107"/>
      <c r="AE691" s="108"/>
      <c r="AF691" s="102"/>
      <c r="AG691" s="102"/>
    </row>
    <row r="692" spans="15:33">
      <c r="O692" s="319"/>
      <c r="P692" s="101"/>
      <c r="Q692" s="103"/>
      <c r="R692" s="104"/>
      <c r="S692" s="104"/>
      <c r="T692" s="105"/>
      <c r="U692" s="105"/>
      <c r="V692" s="106"/>
      <c r="W692" s="105"/>
      <c r="X692" s="103"/>
      <c r="Y692" s="103"/>
      <c r="Z692" s="103"/>
      <c r="AA692" s="102"/>
      <c r="AB692" s="107"/>
      <c r="AC692" s="108"/>
      <c r="AD692" s="107"/>
      <c r="AE692" s="108"/>
      <c r="AF692" s="102"/>
      <c r="AG692" s="102"/>
    </row>
    <row r="693" spans="15:33">
      <c r="O693" s="319"/>
      <c r="P693" s="101"/>
      <c r="Q693" s="103"/>
      <c r="R693" s="104"/>
      <c r="S693" s="104"/>
      <c r="T693" s="105"/>
      <c r="U693" s="105"/>
      <c r="V693" s="106"/>
      <c r="W693" s="105"/>
      <c r="X693" s="103"/>
      <c r="Y693" s="103"/>
      <c r="Z693" s="103"/>
      <c r="AA693" s="102"/>
      <c r="AB693" s="107"/>
      <c r="AC693" s="108"/>
      <c r="AD693" s="107"/>
      <c r="AE693" s="108"/>
      <c r="AF693" s="102"/>
      <c r="AG693" s="102"/>
    </row>
    <row r="694" spans="15:33">
      <c r="O694" s="319"/>
      <c r="P694" s="101"/>
      <c r="Q694" s="103"/>
      <c r="R694" s="104"/>
      <c r="S694" s="104"/>
      <c r="T694" s="105"/>
      <c r="U694" s="105"/>
      <c r="V694" s="106"/>
      <c r="W694" s="105"/>
      <c r="X694" s="103"/>
      <c r="Y694" s="103"/>
      <c r="Z694" s="103"/>
      <c r="AA694" s="102"/>
      <c r="AB694" s="107"/>
      <c r="AC694" s="108"/>
      <c r="AD694" s="107"/>
      <c r="AE694" s="108"/>
      <c r="AF694" s="102"/>
      <c r="AG694" s="102"/>
    </row>
    <row r="695" spans="15:33">
      <c r="O695" s="319"/>
      <c r="P695" s="101"/>
      <c r="Q695" s="103"/>
      <c r="R695" s="104"/>
      <c r="S695" s="104"/>
      <c r="T695" s="105"/>
      <c r="U695" s="105"/>
      <c r="V695" s="106"/>
      <c r="W695" s="105"/>
      <c r="X695" s="103"/>
      <c r="Y695" s="103"/>
      <c r="Z695" s="103"/>
      <c r="AA695" s="102"/>
      <c r="AB695" s="107"/>
      <c r="AC695" s="108"/>
      <c r="AD695" s="107"/>
      <c r="AE695" s="108"/>
      <c r="AF695" s="102"/>
      <c r="AG695" s="102"/>
    </row>
    <row r="696" spans="15:33">
      <c r="O696" s="319"/>
      <c r="P696" s="101"/>
      <c r="Q696" s="103"/>
      <c r="R696" s="104"/>
      <c r="S696" s="104"/>
      <c r="T696" s="105"/>
      <c r="U696" s="105"/>
      <c r="V696" s="106"/>
      <c r="W696" s="105"/>
      <c r="X696" s="103"/>
      <c r="Y696" s="103"/>
      <c r="Z696" s="103"/>
      <c r="AA696" s="102"/>
      <c r="AB696" s="107"/>
      <c r="AC696" s="108"/>
      <c r="AD696" s="107"/>
      <c r="AE696" s="108"/>
      <c r="AF696" s="102"/>
      <c r="AG696" s="102"/>
    </row>
    <row r="697" spans="15:33">
      <c r="O697" s="319"/>
      <c r="P697" s="101"/>
      <c r="Q697" s="103"/>
      <c r="R697" s="104"/>
      <c r="S697" s="104"/>
      <c r="T697" s="105"/>
      <c r="U697" s="105"/>
      <c r="V697" s="106"/>
      <c r="W697" s="105"/>
      <c r="X697" s="103"/>
      <c r="Y697" s="103"/>
      <c r="Z697" s="103"/>
      <c r="AA697" s="102"/>
      <c r="AB697" s="107"/>
      <c r="AC697" s="108"/>
      <c r="AD697" s="107"/>
      <c r="AE697" s="108"/>
      <c r="AF697" s="102"/>
      <c r="AG697" s="102"/>
    </row>
    <row r="698" spans="15:33">
      <c r="O698" s="319"/>
      <c r="P698" s="101"/>
      <c r="Q698" s="103"/>
      <c r="R698" s="104"/>
      <c r="S698" s="104"/>
      <c r="T698" s="105"/>
      <c r="U698" s="105"/>
      <c r="V698" s="106"/>
      <c r="W698" s="105"/>
      <c r="X698" s="103"/>
      <c r="Y698" s="103"/>
      <c r="Z698" s="103"/>
      <c r="AA698" s="102"/>
      <c r="AB698" s="107"/>
      <c r="AC698" s="108"/>
      <c r="AD698" s="107"/>
      <c r="AE698" s="108"/>
      <c r="AF698" s="102"/>
      <c r="AG698" s="102"/>
    </row>
    <row r="699" spans="15:33">
      <c r="O699" s="319"/>
      <c r="P699" s="101"/>
      <c r="Q699" s="103"/>
      <c r="R699" s="104"/>
      <c r="S699" s="104"/>
      <c r="T699" s="105"/>
      <c r="U699" s="105"/>
      <c r="V699" s="106"/>
      <c r="W699" s="105"/>
      <c r="X699" s="103"/>
      <c r="Y699" s="103"/>
      <c r="Z699" s="103"/>
      <c r="AA699" s="102"/>
      <c r="AB699" s="107"/>
      <c r="AC699" s="108"/>
      <c r="AD699" s="107"/>
      <c r="AE699" s="108"/>
      <c r="AF699" s="102"/>
      <c r="AG699" s="102"/>
    </row>
    <row r="700" spans="15:33">
      <c r="O700" s="319"/>
      <c r="P700" s="101"/>
      <c r="Q700" s="103"/>
      <c r="R700" s="104"/>
      <c r="S700" s="104"/>
      <c r="T700" s="105"/>
      <c r="U700" s="105"/>
      <c r="V700" s="106"/>
      <c r="W700" s="105"/>
      <c r="X700" s="103"/>
      <c r="Y700" s="103"/>
      <c r="Z700" s="103"/>
      <c r="AA700" s="102"/>
      <c r="AB700" s="107"/>
      <c r="AC700" s="108"/>
      <c r="AD700" s="107"/>
      <c r="AE700" s="108"/>
      <c r="AF700" s="102"/>
      <c r="AG700" s="102"/>
    </row>
    <row r="701" spans="15:33">
      <c r="O701" s="319"/>
      <c r="P701" s="101"/>
      <c r="Q701" s="103"/>
      <c r="R701" s="104"/>
      <c r="S701" s="104"/>
      <c r="T701" s="105"/>
      <c r="U701" s="105"/>
      <c r="V701" s="106"/>
      <c r="W701" s="105"/>
      <c r="X701" s="103"/>
      <c r="Y701" s="103"/>
      <c r="Z701" s="103"/>
      <c r="AA701" s="102"/>
      <c r="AB701" s="107"/>
      <c r="AC701" s="108"/>
      <c r="AD701" s="107"/>
      <c r="AE701" s="108"/>
      <c r="AF701" s="102"/>
      <c r="AG701" s="102"/>
    </row>
    <row r="702" spans="15:33">
      <c r="O702" s="319"/>
      <c r="P702" s="101"/>
      <c r="Q702" s="103"/>
      <c r="R702" s="104"/>
      <c r="S702" s="104"/>
      <c r="T702" s="105"/>
      <c r="U702" s="105"/>
      <c r="V702" s="106"/>
      <c r="W702" s="105"/>
      <c r="X702" s="103"/>
      <c r="Y702" s="103"/>
      <c r="Z702" s="103"/>
      <c r="AA702" s="102"/>
      <c r="AB702" s="107"/>
      <c r="AC702" s="108"/>
      <c r="AD702" s="107"/>
      <c r="AE702" s="108"/>
      <c r="AF702" s="102"/>
      <c r="AG702" s="102"/>
    </row>
    <row r="703" spans="15:33">
      <c r="O703" s="319"/>
      <c r="P703" s="101"/>
      <c r="Q703" s="103"/>
      <c r="R703" s="104"/>
      <c r="S703" s="104"/>
      <c r="T703" s="105"/>
      <c r="U703" s="105"/>
      <c r="V703" s="106"/>
      <c r="W703" s="105"/>
      <c r="X703" s="103"/>
      <c r="Y703" s="103"/>
      <c r="Z703" s="103"/>
      <c r="AA703" s="102"/>
      <c r="AB703" s="107"/>
      <c r="AC703" s="108"/>
      <c r="AD703" s="107"/>
      <c r="AE703" s="108"/>
      <c r="AF703" s="102"/>
      <c r="AG703" s="102"/>
    </row>
    <row r="704" spans="15:33">
      <c r="O704" s="319"/>
      <c r="P704" s="101"/>
      <c r="Q704" s="103"/>
      <c r="R704" s="104"/>
      <c r="S704" s="104"/>
      <c r="T704" s="105"/>
      <c r="U704" s="105"/>
      <c r="V704" s="106"/>
      <c r="W704" s="105"/>
      <c r="X704" s="103"/>
      <c r="Y704" s="103"/>
      <c r="Z704" s="103"/>
      <c r="AA704" s="102"/>
      <c r="AB704" s="107"/>
      <c r="AC704" s="108"/>
      <c r="AD704" s="107"/>
      <c r="AE704" s="108"/>
      <c r="AF704" s="102"/>
      <c r="AG704" s="102"/>
    </row>
    <row r="705" spans="15:33">
      <c r="O705" s="319"/>
      <c r="P705" s="101"/>
      <c r="Q705" s="103"/>
      <c r="R705" s="104"/>
      <c r="S705" s="104"/>
      <c r="T705" s="105"/>
      <c r="U705" s="105"/>
      <c r="V705" s="106"/>
      <c r="W705" s="105"/>
      <c r="X705" s="103"/>
      <c r="Y705" s="103"/>
      <c r="Z705" s="103"/>
      <c r="AA705" s="102"/>
      <c r="AB705" s="107"/>
      <c r="AC705" s="108"/>
      <c r="AD705" s="107"/>
      <c r="AE705" s="108"/>
      <c r="AF705" s="102"/>
      <c r="AG705" s="102"/>
    </row>
    <row r="706" spans="15:33">
      <c r="O706" s="319"/>
      <c r="P706" s="101"/>
      <c r="Q706" s="103"/>
      <c r="R706" s="104"/>
      <c r="S706" s="104"/>
      <c r="T706" s="105"/>
      <c r="U706" s="105"/>
      <c r="V706" s="106"/>
      <c r="W706" s="105"/>
      <c r="X706" s="103"/>
      <c r="Y706" s="103"/>
      <c r="Z706" s="103"/>
      <c r="AA706" s="102"/>
      <c r="AB706" s="107"/>
      <c r="AC706" s="108"/>
      <c r="AD706" s="107"/>
      <c r="AE706" s="108"/>
      <c r="AF706" s="102"/>
      <c r="AG706" s="102"/>
    </row>
    <row r="707" spans="15:33">
      <c r="O707" s="319"/>
      <c r="P707" s="101"/>
      <c r="Q707" s="103"/>
      <c r="R707" s="104"/>
      <c r="S707" s="104"/>
      <c r="T707" s="105"/>
      <c r="U707" s="105"/>
      <c r="V707" s="106"/>
      <c r="W707" s="105"/>
      <c r="X707" s="103"/>
      <c r="Y707" s="103"/>
      <c r="Z707" s="103"/>
      <c r="AA707" s="102"/>
      <c r="AB707" s="107"/>
      <c r="AC707" s="108"/>
      <c r="AD707" s="107"/>
      <c r="AE707" s="108"/>
      <c r="AF707" s="102"/>
      <c r="AG707" s="102"/>
    </row>
    <row r="708" spans="15:33">
      <c r="O708" s="319"/>
      <c r="P708" s="101"/>
      <c r="Q708" s="103"/>
      <c r="R708" s="104"/>
      <c r="S708" s="104"/>
      <c r="T708" s="105"/>
      <c r="U708" s="105"/>
      <c r="V708" s="106"/>
      <c r="W708" s="105"/>
      <c r="X708" s="103"/>
      <c r="Y708" s="103"/>
      <c r="Z708" s="103"/>
      <c r="AA708" s="102"/>
      <c r="AB708" s="107"/>
      <c r="AC708" s="108"/>
      <c r="AD708" s="107"/>
      <c r="AE708" s="108"/>
      <c r="AF708" s="102"/>
      <c r="AG708" s="102"/>
    </row>
    <row r="709" spans="15:33">
      <c r="O709" s="319"/>
      <c r="P709" s="101"/>
      <c r="Q709" s="103"/>
      <c r="R709" s="104"/>
      <c r="S709" s="104"/>
      <c r="T709" s="105"/>
      <c r="U709" s="105"/>
      <c r="V709" s="106"/>
      <c r="W709" s="105"/>
      <c r="X709" s="103"/>
      <c r="Y709" s="103"/>
      <c r="Z709" s="103"/>
      <c r="AA709" s="102"/>
      <c r="AB709" s="107"/>
      <c r="AC709" s="108"/>
      <c r="AD709" s="107"/>
      <c r="AE709" s="108"/>
      <c r="AF709" s="102"/>
      <c r="AG709" s="102"/>
    </row>
    <row r="710" spans="15:33">
      <c r="O710" s="319"/>
      <c r="P710" s="101"/>
      <c r="Q710" s="103"/>
      <c r="R710" s="104"/>
      <c r="S710" s="104"/>
      <c r="T710" s="105"/>
      <c r="U710" s="105"/>
      <c r="V710" s="106"/>
      <c r="W710" s="105"/>
      <c r="X710" s="103"/>
      <c r="Y710" s="103"/>
      <c r="Z710" s="103"/>
      <c r="AA710" s="102"/>
      <c r="AB710" s="107"/>
      <c r="AC710" s="108"/>
      <c r="AD710" s="107"/>
      <c r="AE710" s="108"/>
      <c r="AF710" s="102"/>
      <c r="AG710" s="102"/>
    </row>
    <row r="711" spans="15:33">
      <c r="O711" s="319"/>
      <c r="P711" s="101"/>
      <c r="Q711" s="103"/>
      <c r="R711" s="104"/>
      <c r="S711" s="104"/>
      <c r="T711" s="105"/>
      <c r="U711" s="105"/>
      <c r="V711" s="106"/>
      <c r="W711" s="105"/>
      <c r="X711" s="103"/>
      <c r="Y711" s="103"/>
      <c r="Z711" s="103"/>
      <c r="AA711" s="102"/>
      <c r="AB711" s="107"/>
      <c r="AC711" s="108"/>
      <c r="AD711" s="107"/>
      <c r="AE711" s="108"/>
      <c r="AF711" s="102"/>
      <c r="AG711" s="102"/>
    </row>
    <row r="712" spans="15:33">
      <c r="O712" s="319"/>
      <c r="P712" s="101"/>
      <c r="Q712" s="103"/>
      <c r="R712" s="104"/>
      <c r="S712" s="104"/>
      <c r="T712" s="105"/>
      <c r="U712" s="105"/>
      <c r="V712" s="106"/>
      <c r="W712" s="105"/>
      <c r="X712" s="103"/>
      <c r="Y712" s="103"/>
      <c r="Z712" s="103"/>
      <c r="AA712" s="102"/>
      <c r="AB712" s="107"/>
      <c r="AC712" s="108"/>
      <c r="AD712" s="107"/>
      <c r="AE712" s="108"/>
      <c r="AF712" s="102"/>
      <c r="AG712" s="102"/>
    </row>
    <row r="713" spans="15:33">
      <c r="O713" s="319"/>
      <c r="P713" s="101"/>
      <c r="Q713" s="103"/>
      <c r="R713" s="104"/>
      <c r="S713" s="104"/>
      <c r="T713" s="105"/>
      <c r="U713" s="105"/>
      <c r="V713" s="106"/>
      <c r="W713" s="105"/>
      <c r="X713" s="103"/>
      <c r="Y713" s="103"/>
      <c r="Z713" s="103"/>
      <c r="AA713" s="102"/>
      <c r="AB713" s="107"/>
      <c r="AC713" s="108"/>
      <c r="AD713" s="107"/>
      <c r="AE713" s="108"/>
      <c r="AF713" s="102"/>
      <c r="AG713" s="102"/>
    </row>
    <row r="714" spans="15:33">
      <c r="O714" s="319"/>
      <c r="P714" s="101"/>
      <c r="Q714" s="103"/>
      <c r="R714" s="104"/>
      <c r="S714" s="104"/>
      <c r="T714" s="105"/>
      <c r="U714" s="105"/>
      <c r="V714" s="106"/>
      <c r="W714" s="105"/>
      <c r="X714" s="103"/>
      <c r="Y714" s="103"/>
      <c r="Z714" s="103"/>
      <c r="AA714" s="102"/>
      <c r="AB714" s="107"/>
      <c r="AC714" s="108"/>
      <c r="AD714" s="107"/>
      <c r="AE714" s="108"/>
      <c r="AF714" s="102"/>
      <c r="AG714" s="102"/>
    </row>
    <row r="715" spans="15:33">
      <c r="O715" s="319"/>
      <c r="P715" s="101"/>
      <c r="Q715" s="103"/>
      <c r="R715" s="104"/>
      <c r="S715" s="104"/>
      <c r="T715" s="105"/>
      <c r="U715" s="105"/>
      <c r="V715" s="106"/>
      <c r="W715" s="105"/>
      <c r="X715" s="103"/>
      <c r="Y715" s="103"/>
      <c r="Z715" s="103"/>
      <c r="AA715" s="102"/>
      <c r="AB715" s="107"/>
      <c r="AC715" s="108"/>
      <c r="AD715" s="107"/>
      <c r="AE715" s="108"/>
      <c r="AF715" s="102"/>
      <c r="AG715" s="102"/>
    </row>
    <row r="716" spans="15:33">
      <c r="O716" s="319"/>
      <c r="P716" s="101"/>
      <c r="Q716" s="103"/>
      <c r="R716" s="104"/>
      <c r="S716" s="104"/>
      <c r="T716" s="105"/>
      <c r="U716" s="105"/>
      <c r="V716" s="106"/>
      <c r="W716" s="105"/>
      <c r="X716" s="103"/>
      <c r="Y716" s="103"/>
      <c r="Z716" s="103"/>
      <c r="AA716" s="102"/>
      <c r="AB716" s="107"/>
      <c r="AC716" s="108"/>
      <c r="AD716" s="107"/>
      <c r="AE716" s="108"/>
      <c r="AF716" s="102"/>
      <c r="AG716" s="102"/>
    </row>
    <row r="717" spans="15:33">
      <c r="O717" s="319"/>
      <c r="P717" s="101"/>
      <c r="Q717" s="103"/>
      <c r="R717" s="104"/>
      <c r="S717" s="104"/>
      <c r="T717" s="105"/>
      <c r="U717" s="105"/>
      <c r="V717" s="106"/>
      <c r="W717" s="105"/>
      <c r="X717" s="103"/>
      <c r="Y717" s="103"/>
      <c r="Z717" s="103"/>
      <c r="AA717" s="102"/>
      <c r="AB717" s="107"/>
      <c r="AC717" s="108"/>
      <c r="AD717" s="107"/>
      <c r="AE717" s="108"/>
      <c r="AF717" s="102"/>
      <c r="AG717" s="102"/>
    </row>
    <row r="718" spans="15:33">
      <c r="O718" s="319"/>
      <c r="P718" s="101"/>
      <c r="Q718" s="103"/>
      <c r="R718" s="104"/>
      <c r="S718" s="104"/>
      <c r="T718" s="105"/>
      <c r="U718" s="105"/>
      <c r="V718" s="106"/>
      <c r="W718" s="105"/>
      <c r="X718" s="103"/>
      <c r="Y718" s="103"/>
      <c r="Z718" s="103"/>
      <c r="AA718" s="102"/>
      <c r="AB718" s="107"/>
      <c r="AC718" s="108"/>
      <c r="AD718" s="107"/>
      <c r="AE718" s="108"/>
      <c r="AF718" s="102"/>
      <c r="AG718" s="102"/>
    </row>
    <row r="719" spans="15:33">
      <c r="O719" s="319"/>
      <c r="P719" s="101"/>
      <c r="Q719" s="103"/>
      <c r="R719" s="104"/>
      <c r="S719" s="104"/>
      <c r="T719" s="105"/>
      <c r="U719" s="105"/>
      <c r="V719" s="106"/>
      <c r="W719" s="105"/>
      <c r="X719" s="103"/>
      <c r="Y719" s="103"/>
      <c r="Z719" s="103"/>
      <c r="AA719" s="102"/>
      <c r="AB719" s="107"/>
      <c r="AC719" s="108"/>
      <c r="AD719" s="107"/>
      <c r="AE719" s="108"/>
      <c r="AF719" s="102"/>
      <c r="AG719" s="102"/>
    </row>
    <row r="720" spans="15:33">
      <c r="O720" s="319"/>
      <c r="P720" s="101"/>
      <c r="Q720" s="103"/>
      <c r="R720" s="104"/>
      <c r="S720" s="104"/>
      <c r="T720" s="105"/>
      <c r="U720" s="105"/>
      <c r="V720" s="106"/>
      <c r="W720" s="105"/>
      <c r="X720" s="103"/>
      <c r="Y720" s="103"/>
      <c r="Z720" s="103"/>
      <c r="AA720" s="102"/>
      <c r="AB720" s="107"/>
      <c r="AC720" s="108"/>
      <c r="AD720" s="107"/>
      <c r="AE720" s="108"/>
      <c r="AF720" s="102"/>
      <c r="AG720" s="102"/>
    </row>
    <row r="721" spans="15:33">
      <c r="O721" s="319"/>
      <c r="P721" s="101"/>
      <c r="Q721" s="103"/>
      <c r="R721" s="104"/>
      <c r="S721" s="104"/>
      <c r="T721" s="105"/>
      <c r="U721" s="105"/>
      <c r="V721" s="106"/>
      <c r="W721" s="105"/>
      <c r="X721" s="103"/>
      <c r="Y721" s="103"/>
      <c r="Z721" s="103"/>
      <c r="AA721" s="102"/>
      <c r="AB721" s="107"/>
      <c r="AC721" s="108"/>
      <c r="AD721" s="107"/>
      <c r="AE721" s="108"/>
      <c r="AF721" s="102"/>
      <c r="AG721" s="102"/>
    </row>
    <row r="722" spans="15:33">
      <c r="O722" s="319"/>
      <c r="P722" s="101"/>
      <c r="Q722" s="103"/>
      <c r="R722" s="104"/>
      <c r="S722" s="104"/>
      <c r="T722" s="105"/>
      <c r="U722" s="105"/>
      <c r="V722" s="106"/>
      <c r="W722" s="105"/>
      <c r="X722" s="103"/>
      <c r="Y722" s="103"/>
      <c r="Z722" s="103"/>
      <c r="AA722" s="102"/>
      <c r="AB722" s="107"/>
      <c r="AC722" s="108"/>
      <c r="AD722" s="107"/>
      <c r="AE722" s="108"/>
      <c r="AF722" s="102"/>
      <c r="AG722" s="102"/>
    </row>
    <row r="723" spans="15:33">
      <c r="O723" s="319"/>
      <c r="P723" s="101"/>
      <c r="Q723" s="103"/>
      <c r="R723" s="104"/>
      <c r="S723" s="104"/>
      <c r="T723" s="105"/>
      <c r="U723" s="105"/>
      <c r="V723" s="106"/>
      <c r="W723" s="105"/>
      <c r="X723" s="103"/>
      <c r="Y723" s="103"/>
      <c r="Z723" s="103"/>
      <c r="AA723" s="102"/>
      <c r="AB723" s="107"/>
      <c r="AC723" s="108"/>
      <c r="AD723" s="107"/>
      <c r="AE723" s="108"/>
      <c r="AF723" s="102"/>
      <c r="AG723" s="102"/>
    </row>
    <row r="724" spans="15:33">
      <c r="O724" s="319"/>
      <c r="P724" s="101"/>
      <c r="Q724" s="103"/>
      <c r="R724" s="104"/>
      <c r="S724" s="104"/>
      <c r="T724" s="105"/>
      <c r="U724" s="105"/>
      <c r="V724" s="106"/>
      <c r="W724" s="105"/>
      <c r="X724" s="103"/>
      <c r="Y724" s="103"/>
      <c r="Z724" s="103"/>
      <c r="AA724" s="102"/>
      <c r="AB724" s="107"/>
      <c r="AC724" s="108"/>
      <c r="AD724" s="107"/>
      <c r="AE724" s="108"/>
      <c r="AF724" s="102"/>
      <c r="AG724" s="102"/>
    </row>
    <row r="725" spans="15:33">
      <c r="O725" s="319"/>
      <c r="P725" s="101"/>
      <c r="Q725" s="103"/>
      <c r="R725" s="104"/>
      <c r="S725" s="104"/>
      <c r="T725" s="105"/>
      <c r="U725" s="105"/>
      <c r="V725" s="106"/>
      <c r="W725" s="105"/>
      <c r="X725" s="103"/>
      <c r="Y725" s="103"/>
      <c r="Z725" s="103"/>
      <c r="AA725" s="102"/>
      <c r="AB725" s="107"/>
      <c r="AC725" s="108"/>
      <c r="AD725" s="107"/>
      <c r="AE725" s="108"/>
      <c r="AF725" s="102"/>
      <c r="AG725" s="102"/>
    </row>
    <row r="726" spans="15:33">
      <c r="O726" s="319"/>
      <c r="P726" s="101"/>
      <c r="Q726" s="103"/>
      <c r="R726" s="104"/>
      <c r="S726" s="104"/>
      <c r="T726" s="105"/>
      <c r="U726" s="105"/>
      <c r="V726" s="106"/>
      <c r="W726" s="105"/>
      <c r="X726" s="103"/>
      <c r="Y726" s="103"/>
      <c r="Z726" s="103"/>
      <c r="AA726" s="102"/>
      <c r="AB726" s="107"/>
      <c r="AC726" s="108"/>
      <c r="AD726" s="107"/>
      <c r="AE726" s="108"/>
      <c r="AF726" s="102"/>
      <c r="AG726" s="102"/>
    </row>
    <row r="727" spans="15:33">
      <c r="O727" s="319"/>
      <c r="P727" s="101"/>
      <c r="Q727" s="103"/>
      <c r="R727" s="104"/>
      <c r="S727" s="104"/>
      <c r="T727" s="105"/>
      <c r="U727" s="105"/>
      <c r="V727" s="106"/>
      <c r="W727" s="105"/>
      <c r="X727" s="103"/>
      <c r="Y727" s="103"/>
      <c r="Z727" s="103"/>
      <c r="AA727" s="102"/>
      <c r="AB727" s="107"/>
      <c r="AC727" s="108"/>
      <c r="AD727" s="107"/>
      <c r="AE727" s="108"/>
      <c r="AF727" s="102"/>
      <c r="AG727" s="102"/>
    </row>
    <row r="728" spans="15:33">
      <c r="O728" s="319"/>
      <c r="P728" s="101"/>
      <c r="Q728" s="103"/>
      <c r="R728" s="104"/>
      <c r="S728" s="104"/>
      <c r="T728" s="105"/>
      <c r="U728" s="105"/>
      <c r="V728" s="106"/>
      <c r="W728" s="105"/>
      <c r="X728" s="103"/>
      <c r="Y728" s="103"/>
      <c r="Z728" s="103"/>
      <c r="AA728" s="102"/>
      <c r="AB728" s="107"/>
      <c r="AC728" s="108"/>
      <c r="AD728" s="107"/>
      <c r="AE728" s="108"/>
      <c r="AF728" s="102"/>
      <c r="AG728" s="102"/>
    </row>
    <row r="729" spans="15:33">
      <c r="O729" s="319"/>
      <c r="P729" s="101"/>
      <c r="Q729" s="103"/>
      <c r="R729" s="104"/>
      <c r="S729" s="104"/>
      <c r="T729" s="105"/>
      <c r="U729" s="105"/>
      <c r="V729" s="106"/>
      <c r="W729" s="105"/>
      <c r="X729" s="103"/>
      <c r="Y729" s="103"/>
      <c r="Z729" s="103"/>
      <c r="AA729" s="102"/>
      <c r="AB729" s="107"/>
      <c r="AC729" s="108"/>
      <c r="AD729" s="107"/>
      <c r="AE729" s="108"/>
      <c r="AF729" s="102"/>
      <c r="AG729" s="102"/>
    </row>
    <row r="730" spans="15:33">
      <c r="O730" s="319"/>
      <c r="P730" s="101"/>
      <c r="Q730" s="103"/>
      <c r="R730" s="104"/>
      <c r="S730" s="104"/>
      <c r="T730" s="105"/>
      <c r="U730" s="105"/>
      <c r="V730" s="106"/>
      <c r="W730" s="105"/>
      <c r="X730" s="103"/>
      <c r="Y730" s="103"/>
      <c r="Z730" s="103"/>
      <c r="AA730" s="102"/>
      <c r="AB730" s="107"/>
      <c r="AC730" s="108"/>
      <c r="AD730" s="107"/>
      <c r="AE730" s="108"/>
      <c r="AF730" s="102"/>
      <c r="AG730" s="102"/>
    </row>
    <row r="731" spans="15:33">
      <c r="O731" s="319"/>
      <c r="P731" s="101"/>
      <c r="Q731" s="103"/>
      <c r="R731" s="104"/>
      <c r="S731" s="104"/>
      <c r="T731" s="105"/>
      <c r="U731" s="105"/>
      <c r="V731" s="106"/>
      <c r="W731" s="105"/>
      <c r="X731" s="103"/>
      <c r="Y731" s="103"/>
      <c r="Z731" s="103"/>
      <c r="AA731" s="102"/>
      <c r="AB731" s="107"/>
      <c r="AC731" s="108"/>
      <c r="AD731" s="107"/>
      <c r="AE731" s="108"/>
      <c r="AF731" s="102"/>
      <c r="AG731" s="102"/>
    </row>
    <row r="732" spans="15:33">
      <c r="O732" s="319"/>
      <c r="P732" s="101"/>
      <c r="Q732" s="103"/>
      <c r="R732" s="104"/>
      <c r="S732" s="104"/>
      <c r="T732" s="105"/>
      <c r="U732" s="105"/>
      <c r="V732" s="106"/>
      <c r="W732" s="105"/>
      <c r="X732" s="103"/>
      <c r="Y732" s="103"/>
      <c r="Z732" s="103"/>
      <c r="AA732" s="102"/>
      <c r="AB732" s="107"/>
      <c r="AC732" s="108"/>
      <c r="AD732" s="107"/>
      <c r="AE732" s="108"/>
      <c r="AF732" s="102"/>
      <c r="AG732" s="102"/>
    </row>
    <row r="733" spans="15:33">
      <c r="O733" s="319"/>
      <c r="P733" s="101"/>
      <c r="Q733" s="103"/>
      <c r="R733" s="104"/>
      <c r="S733" s="104"/>
      <c r="T733" s="105"/>
      <c r="U733" s="105"/>
      <c r="V733" s="106"/>
      <c r="W733" s="105"/>
      <c r="X733" s="103"/>
      <c r="Y733" s="103"/>
      <c r="Z733" s="103"/>
      <c r="AA733" s="102"/>
      <c r="AB733" s="107"/>
      <c r="AC733" s="108"/>
      <c r="AD733" s="107"/>
      <c r="AE733" s="108"/>
      <c r="AF733" s="102"/>
      <c r="AG733" s="102"/>
    </row>
    <row r="734" spans="15:33">
      <c r="O734" s="319"/>
      <c r="P734" s="101"/>
      <c r="Q734" s="103"/>
      <c r="R734" s="104"/>
      <c r="S734" s="104"/>
      <c r="T734" s="105"/>
      <c r="U734" s="105"/>
      <c r="V734" s="106"/>
      <c r="W734" s="105"/>
      <c r="X734" s="103"/>
      <c r="Y734" s="103"/>
      <c r="Z734" s="103"/>
      <c r="AA734" s="102"/>
      <c r="AB734" s="107"/>
      <c r="AC734" s="108"/>
      <c r="AD734" s="107"/>
      <c r="AE734" s="108"/>
      <c r="AF734" s="102"/>
      <c r="AG734" s="102"/>
    </row>
    <row r="735" spans="15:33">
      <c r="O735" s="319"/>
      <c r="P735" s="101"/>
      <c r="Q735" s="103"/>
      <c r="R735" s="104"/>
      <c r="S735" s="104"/>
      <c r="T735" s="105"/>
      <c r="U735" s="105"/>
      <c r="V735" s="106"/>
      <c r="W735" s="105"/>
      <c r="X735" s="103"/>
      <c r="Y735" s="103"/>
      <c r="Z735" s="103"/>
      <c r="AA735" s="102"/>
      <c r="AB735" s="107"/>
      <c r="AC735" s="108"/>
      <c r="AD735" s="107"/>
      <c r="AE735" s="108"/>
      <c r="AF735" s="102"/>
      <c r="AG735" s="102"/>
    </row>
    <row r="736" spans="15:33">
      <c r="O736" s="319"/>
      <c r="P736" s="101"/>
      <c r="Q736" s="103"/>
      <c r="R736" s="104"/>
      <c r="S736" s="104"/>
      <c r="T736" s="105"/>
      <c r="U736" s="105"/>
      <c r="V736" s="106"/>
      <c r="W736" s="105"/>
      <c r="X736" s="103"/>
      <c r="Y736" s="103"/>
      <c r="Z736" s="103"/>
      <c r="AA736" s="102"/>
      <c r="AB736" s="107"/>
      <c r="AC736" s="108"/>
      <c r="AD736" s="107"/>
      <c r="AE736" s="108"/>
      <c r="AF736" s="102"/>
      <c r="AG736" s="102"/>
    </row>
    <row r="737" spans="15:33">
      <c r="O737" s="319"/>
      <c r="P737" s="101"/>
      <c r="Q737" s="103"/>
      <c r="R737" s="104"/>
      <c r="S737" s="104"/>
      <c r="T737" s="105"/>
      <c r="U737" s="105"/>
      <c r="V737" s="106"/>
      <c r="W737" s="105"/>
      <c r="X737" s="103"/>
      <c r="Y737" s="103"/>
      <c r="Z737" s="103"/>
      <c r="AA737" s="102"/>
      <c r="AB737" s="107"/>
      <c r="AC737" s="108"/>
      <c r="AD737" s="107"/>
      <c r="AE737" s="108"/>
      <c r="AF737" s="102"/>
      <c r="AG737" s="102"/>
    </row>
    <row r="738" spans="15:33">
      <c r="O738" s="319"/>
      <c r="P738" s="101"/>
      <c r="Q738" s="103"/>
      <c r="R738" s="104"/>
      <c r="S738" s="104"/>
      <c r="T738" s="105"/>
      <c r="U738" s="105"/>
      <c r="V738" s="106"/>
      <c r="W738" s="105"/>
      <c r="X738" s="103"/>
      <c r="Y738" s="103"/>
      <c r="Z738" s="103"/>
      <c r="AA738" s="102"/>
      <c r="AB738" s="107"/>
      <c r="AC738" s="108"/>
      <c r="AD738" s="107"/>
      <c r="AE738" s="108"/>
      <c r="AF738" s="102"/>
      <c r="AG738" s="102"/>
    </row>
    <row r="739" spans="15:33">
      <c r="O739" s="319"/>
      <c r="P739" s="101"/>
      <c r="Q739" s="103"/>
      <c r="R739" s="104"/>
      <c r="S739" s="104"/>
      <c r="T739" s="105"/>
      <c r="U739" s="105"/>
      <c r="V739" s="106"/>
      <c r="W739" s="105"/>
      <c r="X739" s="103"/>
      <c r="Y739" s="103"/>
      <c r="Z739" s="103"/>
      <c r="AA739" s="102"/>
      <c r="AB739" s="107"/>
      <c r="AC739" s="108"/>
      <c r="AD739" s="107"/>
      <c r="AE739" s="108"/>
      <c r="AF739" s="102"/>
      <c r="AG739" s="102"/>
    </row>
    <row r="740" spans="15:33">
      <c r="O740" s="319"/>
      <c r="P740" s="101"/>
      <c r="Q740" s="103"/>
      <c r="R740" s="104"/>
      <c r="S740" s="104"/>
      <c r="T740" s="105"/>
      <c r="U740" s="105"/>
      <c r="V740" s="106"/>
      <c r="W740" s="105"/>
      <c r="X740" s="103"/>
      <c r="Y740" s="103"/>
      <c r="Z740" s="103"/>
      <c r="AA740" s="102"/>
      <c r="AB740" s="107"/>
      <c r="AC740" s="108"/>
      <c r="AD740" s="107"/>
      <c r="AE740" s="108"/>
      <c r="AF740" s="102"/>
      <c r="AG740" s="102"/>
    </row>
    <row r="741" spans="15:33">
      <c r="O741" s="319"/>
      <c r="P741" s="101"/>
      <c r="Q741" s="103"/>
      <c r="R741" s="104"/>
      <c r="S741" s="104"/>
      <c r="T741" s="105"/>
      <c r="U741" s="105"/>
      <c r="V741" s="106"/>
      <c r="W741" s="105"/>
      <c r="X741" s="103"/>
      <c r="Y741" s="103"/>
      <c r="Z741" s="103"/>
      <c r="AA741" s="102"/>
      <c r="AB741" s="107"/>
      <c r="AC741" s="108"/>
      <c r="AD741" s="107"/>
      <c r="AE741" s="108"/>
      <c r="AF741" s="102"/>
      <c r="AG741" s="102"/>
    </row>
    <row r="742" spans="15:33">
      <c r="O742" s="319"/>
      <c r="P742" s="101"/>
      <c r="Q742" s="103"/>
      <c r="R742" s="104"/>
      <c r="S742" s="104"/>
      <c r="T742" s="105"/>
      <c r="U742" s="105"/>
      <c r="V742" s="106"/>
      <c r="W742" s="105"/>
      <c r="X742" s="103"/>
      <c r="Y742" s="103"/>
      <c r="Z742" s="103"/>
      <c r="AA742" s="102"/>
      <c r="AB742" s="107"/>
      <c r="AC742" s="108"/>
      <c r="AD742" s="107"/>
      <c r="AE742" s="108"/>
      <c r="AF742" s="102"/>
      <c r="AG742" s="102"/>
    </row>
    <row r="743" spans="15:33">
      <c r="O743" s="319"/>
      <c r="P743" s="101"/>
      <c r="Q743" s="103"/>
      <c r="R743" s="104"/>
      <c r="S743" s="104"/>
      <c r="T743" s="105"/>
      <c r="U743" s="105"/>
      <c r="V743" s="106"/>
      <c r="W743" s="105"/>
      <c r="X743" s="103"/>
      <c r="Y743" s="103"/>
      <c r="Z743" s="103"/>
      <c r="AA743" s="102"/>
      <c r="AB743" s="107"/>
      <c r="AC743" s="108"/>
      <c r="AD743" s="107"/>
      <c r="AE743" s="108"/>
      <c r="AF743" s="102"/>
      <c r="AG743" s="102"/>
    </row>
    <row r="744" spans="15:33">
      <c r="O744" s="319"/>
      <c r="P744" s="101"/>
      <c r="Q744" s="103"/>
      <c r="R744" s="104"/>
      <c r="S744" s="104"/>
      <c r="T744" s="105"/>
      <c r="U744" s="105"/>
      <c r="V744" s="106"/>
      <c r="W744" s="105"/>
      <c r="X744" s="103"/>
      <c r="Y744" s="103"/>
      <c r="Z744" s="103"/>
      <c r="AA744" s="102"/>
      <c r="AB744" s="107"/>
      <c r="AC744" s="108"/>
      <c r="AD744" s="107"/>
      <c r="AE744" s="108"/>
      <c r="AF744" s="102"/>
      <c r="AG744" s="102"/>
    </row>
    <row r="745" spans="15:33">
      <c r="O745" s="319"/>
      <c r="P745" s="101"/>
      <c r="Q745" s="103"/>
      <c r="R745" s="104"/>
      <c r="S745" s="104"/>
      <c r="T745" s="105"/>
      <c r="U745" s="105"/>
      <c r="V745" s="106"/>
      <c r="W745" s="105"/>
      <c r="X745" s="103"/>
      <c r="Y745" s="103"/>
      <c r="Z745" s="103"/>
      <c r="AA745" s="102"/>
      <c r="AB745" s="107"/>
      <c r="AC745" s="108"/>
      <c r="AD745" s="107"/>
      <c r="AE745" s="108"/>
      <c r="AF745" s="102"/>
      <c r="AG745" s="102"/>
    </row>
    <row r="746" spans="15:33">
      <c r="O746" s="319"/>
      <c r="P746" s="101"/>
      <c r="Q746" s="103"/>
      <c r="R746" s="104"/>
      <c r="S746" s="104"/>
      <c r="T746" s="105"/>
      <c r="U746" s="105"/>
      <c r="V746" s="106"/>
      <c r="W746" s="105"/>
      <c r="X746" s="103"/>
      <c r="Y746" s="103"/>
      <c r="Z746" s="103"/>
      <c r="AA746" s="102"/>
      <c r="AB746" s="107"/>
      <c r="AC746" s="108"/>
      <c r="AD746" s="107"/>
      <c r="AE746" s="108"/>
      <c r="AF746" s="102"/>
      <c r="AG746" s="102"/>
    </row>
    <row r="747" spans="15:33">
      <c r="O747" s="319"/>
      <c r="P747" s="101"/>
      <c r="Q747" s="103"/>
      <c r="R747" s="104"/>
      <c r="S747" s="104"/>
      <c r="T747" s="105"/>
      <c r="U747" s="105"/>
      <c r="V747" s="106"/>
      <c r="W747" s="105"/>
      <c r="X747" s="103"/>
      <c r="Y747" s="103"/>
      <c r="Z747" s="103"/>
      <c r="AA747" s="102"/>
      <c r="AB747" s="107"/>
      <c r="AC747" s="108"/>
      <c r="AD747" s="107"/>
      <c r="AE747" s="108"/>
      <c r="AF747" s="102"/>
      <c r="AG747" s="102"/>
    </row>
    <row r="748" spans="15:33">
      <c r="O748" s="319"/>
      <c r="P748" s="101"/>
      <c r="Q748" s="103"/>
      <c r="R748" s="104"/>
      <c r="S748" s="104"/>
      <c r="T748" s="105"/>
      <c r="U748" s="105"/>
      <c r="V748" s="106"/>
      <c r="W748" s="105"/>
      <c r="X748" s="103"/>
      <c r="Y748" s="103"/>
      <c r="Z748" s="103"/>
      <c r="AA748" s="102"/>
      <c r="AB748" s="107"/>
      <c r="AC748" s="108"/>
      <c r="AD748" s="107"/>
      <c r="AE748" s="108"/>
      <c r="AF748" s="102"/>
      <c r="AG748" s="102"/>
    </row>
    <row r="749" spans="15:33">
      <c r="O749" s="319"/>
      <c r="P749" s="101"/>
      <c r="Q749" s="103"/>
      <c r="R749" s="104"/>
      <c r="S749" s="104"/>
      <c r="T749" s="105"/>
      <c r="U749" s="105"/>
      <c r="V749" s="106"/>
      <c r="W749" s="105"/>
      <c r="X749" s="103"/>
      <c r="Y749" s="103"/>
      <c r="Z749" s="103"/>
      <c r="AA749" s="102"/>
      <c r="AB749" s="107"/>
      <c r="AC749" s="108"/>
      <c r="AD749" s="107"/>
      <c r="AE749" s="108"/>
      <c r="AF749" s="102"/>
      <c r="AG749" s="102"/>
    </row>
    <row r="750" spans="15:33">
      <c r="O750" s="319"/>
      <c r="P750" s="101"/>
      <c r="Q750" s="103"/>
      <c r="R750" s="104"/>
      <c r="S750" s="104"/>
      <c r="T750" s="105"/>
      <c r="U750" s="105"/>
      <c r="V750" s="106"/>
      <c r="W750" s="105"/>
      <c r="X750" s="103"/>
      <c r="Y750" s="103"/>
      <c r="Z750" s="103"/>
      <c r="AA750" s="102"/>
      <c r="AB750" s="107"/>
      <c r="AC750" s="108"/>
      <c r="AD750" s="107"/>
      <c r="AE750" s="108"/>
      <c r="AF750" s="102"/>
      <c r="AG750" s="102"/>
    </row>
    <row r="751" spans="15:33">
      <c r="O751" s="319"/>
      <c r="P751" s="101"/>
      <c r="Q751" s="103"/>
      <c r="R751" s="104"/>
      <c r="S751" s="104"/>
      <c r="T751" s="105"/>
      <c r="U751" s="105"/>
      <c r="V751" s="106"/>
      <c r="W751" s="105"/>
      <c r="X751" s="103"/>
      <c r="Y751" s="103"/>
      <c r="Z751" s="103"/>
      <c r="AA751" s="102"/>
      <c r="AB751" s="107"/>
      <c r="AC751" s="108"/>
      <c r="AD751" s="107"/>
      <c r="AE751" s="108"/>
      <c r="AF751" s="102"/>
      <c r="AG751" s="102"/>
    </row>
    <row r="752" spans="15:33">
      <c r="O752" s="319"/>
      <c r="P752" s="101"/>
      <c r="Q752" s="103"/>
      <c r="R752" s="104"/>
      <c r="S752" s="104"/>
      <c r="T752" s="105"/>
      <c r="U752" s="105"/>
      <c r="V752" s="106"/>
      <c r="W752" s="105"/>
      <c r="X752" s="103"/>
      <c r="Y752" s="103"/>
      <c r="Z752" s="103"/>
      <c r="AA752" s="102"/>
      <c r="AB752" s="107"/>
      <c r="AC752" s="108"/>
      <c r="AD752" s="107"/>
      <c r="AE752" s="108"/>
      <c r="AF752" s="102"/>
      <c r="AG752" s="102"/>
    </row>
    <row r="753" spans="1:34">
      <c r="O753" s="319"/>
      <c r="P753" s="101"/>
      <c r="Q753" s="103"/>
      <c r="R753" s="104"/>
      <c r="S753" s="104"/>
      <c r="T753" s="105"/>
      <c r="U753" s="105"/>
      <c r="V753" s="106"/>
      <c r="W753" s="105"/>
      <c r="X753" s="103"/>
      <c r="Y753" s="103"/>
      <c r="Z753" s="103"/>
      <c r="AA753" s="102"/>
      <c r="AB753" s="107"/>
      <c r="AC753" s="108"/>
      <c r="AD753" s="107"/>
      <c r="AE753" s="108"/>
      <c r="AF753" s="102"/>
      <c r="AG753" s="102"/>
    </row>
    <row r="754" spans="1:34">
      <c r="O754" s="319"/>
      <c r="P754" s="101"/>
      <c r="Q754" s="103"/>
      <c r="R754" s="104"/>
      <c r="S754" s="104"/>
      <c r="T754" s="105"/>
      <c r="U754" s="105"/>
      <c r="V754" s="106"/>
      <c r="W754" s="105"/>
      <c r="X754" s="103"/>
      <c r="Y754" s="103"/>
      <c r="Z754" s="103"/>
      <c r="AA754" s="102"/>
      <c r="AB754" s="107"/>
      <c r="AC754" s="108"/>
      <c r="AD754" s="107"/>
      <c r="AE754" s="108"/>
      <c r="AF754" s="102"/>
      <c r="AG754" s="102"/>
    </row>
    <row r="755" spans="1:34">
      <c r="O755" s="319"/>
      <c r="P755" s="101"/>
      <c r="Q755" s="103"/>
      <c r="R755" s="104"/>
      <c r="S755" s="104"/>
      <c r="T755" s="105"/>
      <c r="U755" s="105"/>
      <c r="V755" s="106"/>
      <c r="W755" s="105"/>
      <c r="X755" s="103"/>
      <c r="Y755" s="103"/>
      <c r="Z755" s="103"/>
      <c r="AA755" s="102"/>
      <c r="AB755" s="107"/>
      <c r="AC755" s="108"/>
      <c r="AD755" s="107"/>
      <c r="AE755" s="108"/>
      <c r="AF755" s="102"/>
      <c r="AG755" s="102"/>
    </row>
    <row r="756" spans="1:34">
      <c r="O756" s="319"/>
      <c r="P756" s="101"/>
      <c r="Q756" s="103"/>
      <c r="R756" s="104"/>
      <c r="S756" s="104"/>
      <c r="T756" s="105"/>
      <c r="U756" s="105"/>
      <c r="V756" s="106"/>
      <c r="W756" s="105"/>
      <c r="X756" s="103"/>
      <c r="Y756" s="103"/>
      <c r="Z756" s="103"/>
      <c r="AA756" s="102"/>
      <c r="AB756" s="107"/>
      <c r="AC756" s="108"/>
      <c r="AD756" s="107"/>
      <c r="AE756" s="108"/>
      <c r="AF756" s="102"/>
      <c r="AG756" s="102"/>
    </row>
    <row r="757" spans="1:34">
      <c r="O757" s="319"/>
      <c r="P757" s="101"/>
      <c r="Q757" s="103"/>
      <c r="R757" s="104"/>
      <c r="S757" s="104"/>
      <c r="T757" s="105"/>
      <c r="U757" s="105"/>
      <c r="V757" s="106"/>
      <c r="W757" s="105"/>
      <c r="X757" s="103"/>
      <c r="Y757" s="103"/>
      <c r="Z757" s="103"/>
      <c r="AA757" s="102"/>
      <c r="AB757" s="107"/>
      <c r="AC757" s="108"/>
      <c r="AD757" s="107"/>
      <c r="AE757" s="108"/>
      <c r="AF757" s="102"/>
      <c r="AG757" s="102"/>
    </row>
    <row r="758" spans="1:34">
      <c r="O758" s="319"/>
      <c r="P758" s="101"/>
      <c r="Q758" s="103"/>
      <c r="R758" s="104"/>
      <c r="S758" s="104"/>
      <c r="T758" s="105"/>
      <c r="U758" s="105"/>
      <c r="V758" s="106"/>
      <c r="W758" s="105"/>
      <c r="X758" s="103"/>
      <c r="Y758" s="103"/>
      <c r="Z758" s="103"/>
      <c r="AA758" s="102"/>
      <c r="AB758" s="107"/>
      <c r="AC758" s="108"/>
      <c r="AD758" s="107"/>
      <c r="AE758" s="108"/>
      <c r="AF758" s="102"/>
      <c r="AG758" s="102"/>
    </row>
    <row r="759" spans="1:34">
      <c r="O759" s="319"/>
      <c r="P759" s="101"/>
      <c r="Q759" s="103"/>
      <c r="R759" s="104"/>
      <c r="S759" s="104"/>
      <c r="T759" s="105"/>
      <c r="U759" s="105"/>
      <c r="V759" s="106"/>
      <c r="W759" s="105"/>
      <c r="X759" s="103"/>
      <c r="Y759" s="103"/>
      <c r="Z759" s="103"/>
      <c r="AA759" s="102"/>
      <c r="AB759" s="107"/>
      <c r="AC759" s="108"/>
      <c r="AD759" s="107"/>
      <c r="AE759" s="108"/>
      <c r="AF759" s="102"/>
      <c r="AG759" s="102"/>
    </row>
    <row r="760" spans="1:34">
      <c r="O760" s="319"/>
      <c r="P760" s="101"/>
      <c r="Q760" s="103"/>
      <c r="R760" s="104"/>
      <c r="S760" s="104"/>
      <c r="T760" s="105"/>
      <c r="U760" s="105"/>
      <c r="V760" s="106"/>
      <c r="W760" s="105"/>
      <c r="X760" s="103"/>
      <c r="Y760" s="103"/>
      <c r="Z760" s="103"/>
      <c r="AA760" s="102"/>
      <c r="AB760" s="107"/>
      <c r="AC760" s="108"/>
      <c r="AD760" s="107"/>
      <c r="AE760" s="108"/>
      <c r="AF760" s="102"/>
      <c r="AG760" s="102"/>
    </row>
    <row r="761" spans="1:34">
      <c r="O761" s="319"/>
      <c r="P761" s="101"/>
      <c r="Q761" s="103"/>
      <c r="R761" s="104"/>
      <c r="S761" s="104"/>
      <c r="T761" s="105"/>
      <c r="U761" s="105"/>
      <c r="V761" s="106"/>
      <c r="W761" s="105"/>
      <c r="X761" s="103"/>
      <c r="Y761" s="103"/>
      <c r="Z761" s="103"/>
      <c r="AA761" s="102"/>
      <c r="AB761" s="107"/>
      <c r="AC761" s="108"/>
      <c r="AD761" s="107"/>
      <c r="AE761" s="108"/>
      <c r="AF761" s="102"/>
      <c r="AG761" s="102"/>
    </row>
    <row r="762" spans="1:34">
      <c r="O762" s="319"/>
      <c r="P762" s="101"/>
      <c r="Q762" s="103"/>
      <c r="R762" s="104"/>
      <c r="S762" s="104"/>
      <c r="T762" s="105"/>
      <c r="U762" s="105"/>
      <c r="V762" s="106"/>
      <c r="W762" s="105"/>
      <c r="X762" s="103"/>
      <c r="Y762" s="103"/>
      <c r="Z762" s="103"/>
      <c r="AA762" s="102"/>
      <c r="AB762" s="107"/>
      <c r="AC762" s="108"/>
      <c r="AD762" s="107"/>
      <c r="AE762" s="108"/>
      <c r="AF762" s="102"/>
      <c r="AG762" s="102"/>
    </row>
    <row r="763" spans="1:34">
      <c r="O763" s="319"/>
      <c r="P763" s="101"/>
      <c r="Q763" s="103"/>
      <c r="R763" s="104"/>
      <c r="S763" s="104"/>
      <c r="T763" s="105"/>
      <c r="U763" s="105"/>
      <c r="V763" s="106"/>
      <c r="W763" s="105"/>
      <c r="X763" s="103"/>
      <c r="Y763" s="103"/>
      <c r="Z763" s="103"/>
      <c r="AA763" s="102"/>
      <c r="AB763" s="107"/>
      <c r="AC763" s="108"/>
      <c r="AD763" s="107"/>
      <c r="AE763" s="108"/>
      <c r="AF763" s="102"/>
      <c r="AG763" s="102"/>
    </row>
    <row r="764" spans="1:34">
      <c r="O764" s="319"/>
      <c r="P764" s="101"/>
      <c r="Q764" s="103"/>
      <c r="R764" s="104"/>
      <c r="S764" s="104"/>
      <c r="T764" s="105"/>
      <c r="U764" s="105"/>
      <c r="V764" s="106"/>
      <c r="W764" s="105"/>
      <c r="X764" s="103"/>
      <c r="Y764" s="103"/>
      <c r="Z764" s="103"/>
      <c r="AA764" s="102"/>
      <c r="AB764" s="107"/>
      <c r="AC764" s="108"/>
      <c r="AD764" s="107"/>
      <c r="AE764" s="108"/>
      <c r="AF764" s="102"/>
      <c r="AG764" s="102"/>
    </row>
    <row r="765" spans="1:34">
      <c r="O765" s="319"/>
      <c r="P765" s="101"/>
      <c r="Q765" s="103"/>
      <c r="R765" s="104"/>
      <c r="S765" s="104"/>
      <c r="T765" s="105"/>
      <c r="U765" s="105"/>
      <c r="V765" s="106"/>
      <c r="W765" s="105"/>
      <c r="X765" s="103"/>
      <c r="Y765" s="103"/>
      <c r="Z765" s="103"/>
      <c r="AA765" s="102"/>
      <c r="AB765" s="107"/>
      <c r="AC765" s="108"/>
      <c r="AD765" s="107"/>
      <c r="AE765" s="108"/>
      <c r="AF765" s="102"/>
      <c r="AG765" s="102"/>
    </row>
    <row r="766" spans="1:34">
      <c r="A766" s="32">
        <v>2255517159040</v>
      </c>
      <c r="Y766" s="103" t="e">
        <f>VLOOKUP('作成 (2)'!D:D,引当!A:R,4,FALSE)</f>
        <v>#N/A</v>
      </c>
      <c r="Z766" s="103" t="e">
        <f>VLOOKUP('作成 (2)'!D:D,引当!A:R,5,FALSE)</f>
        <v>#N/A</v>
      </c>
      <c r="AA766" s="102" t="e">
        <f>VLOOKUP('作成 (2)'!D:D,引当!A:R,6,FALSE)</f>
        <v>#N/A</v>
      </c>
      <c r="AB766" s="107" t="e">
        <f>VLOOKUP('作成 (2)'!D:D,引当!A:M,7,FALSE)</f>
        <v>#N/A</v>
      </c>
      <c r="AC766" s="108">
        <f t="shared" ref="AC766:AC771" si="28">F766</f>
        <v>0</v>
      </c>
      <c r="AD766" s="107" t="e">
        <f>VLOOKUP('作成 (2)'!D:D,引当!A:M,9,FALSE)</f>
        <v>#N/A</v>
      </c>
      <c r="AE766" s="108" t="e">
        <f>VLOOKUP('作成 (2)'!D:D,引当!A:M,10,FALSE)</f>
        <v>#N/A</v>
      </c>
      <c r="AF766" s="102" t="e">
        <f>VLOOKUP('作成 (2)'!D:D,引当!A:M,11,FALSE)</f>
        <v>#N/A</v>
      </c>
      <c r="AG766" s="102" t="e">
        <f>VLOOKUP('作成 (2)'!D:D,引当!A:M,12,FALSE)</f>
        <v>#N/A</v>
      </c>
      <c r="AH766" s="25" t="e">
        <f>VLOOKUP('作成 (2)'!D:D,引当!A:M,13,FALSE)</f>
        <v>#N/A</v>
      </c>
    </row>
    <row r="767" spans="1:34">
      <c r="Y767" s="103" t="e">
        <f>VLOOKUP('作成 (2)'!D:D,引当!A:R,4,FALSE)</f>
        <v>#N/A</v>
      </c>
      <c r="Z767" s="103" t="e">
        <f>VLOOKUP('作成 (2)'!D:D,引当!A:R,5,FALSE)</f>
        <v>#N/A</v>
      </c>
      <c r="AA767" s="102" t="e">
        <f>VLOOKUP('作成 (2)'!D:D,引当!A:R,6,FALSE)</f>
        <v>#N/A</v>
      </c>
      <c r="AB767" s="107" t="e">
        <f>VLOOKUP('作成 (2)'!D:D,引当!A:M,7,FALSE)</f>
        <v>#N/A</v>
      </c>
      <c r="AC767" s="108">
        <f t="shared" si="28"/>
        <v>0</v>
      </c>
      <c r="AD767" s="107" t="e">
        <f>VLOOKUP('作成 (2)'!D:D,引当!A:M,9,FALSE)</f>
        <v>#N/A</v>
      </c>
      <c r="AE767" s="108" t="e">
        <f>VLOOKUP('作成 (2)'!D:D,引当!A:M,10,FALSE)</f>
        <v>#N/A</v>
      </c>
      <c r="AF767" s="102" t="e">
        <f>VLOOKUP('作成 (2)'!D:D,引当!A:M,11,FALSE)</f>
        <v>#N/A</v>
      </c>
      <c r="AG767" s="102" t="e">
        <f>VLOOKUP('作成 (2)'!D:D,引当!A:M,12,FALSE)</f>
        <v>#N/A</v>
      </c>
      <c r="AH767" s="25" t="e">
        <f>VLOOKUP('作成 (2)'!D:D,引当!A:M,13,FALSE)</f>
        <v>#N/A</v>
      </c>
    </row>
    <row r="768" spans="1:34">
      <c r="Y768" s="103" t="e">
        <f>VLOOKUP('作成 (2)'!D:D,引当!A:R,4,FALSE)</f>
        <v>#N/A</v>
      </c>
      <c r="Z768" s="103" t="e">
        <f>VLOOKUP('作成 (2)'!D:D,引当!A:R,5,FALSE)</f>
        <v>#N/A</v>
      </c>
      <c r="AA768" s="102" t="e">
        <f>VLOOKUP('作成 (2)'!D:D,引当!A:R,6,FALSE)</f>
        <v>#N/A</v>
      </c>
      <c r="AB768" s="107" t="e">
        <f>VLOOKUP('作成 (2)'!D:D,引当!A:M,7,FALSE)</f>
        <v>#N/A</v>
      </c>
      <c r="AC768" s="108">
        <f t="shared" si="28"/>
        <v>0</v>
      </c>
      <c r="AD768" s="107" t="e">
        <f>VLOOKUP('作成 (2)'!D:D,引当!A:M,9,FALSE)</f>
        <v>#N/A</v>
      </c>
      <c r="AE768" s="108" t="e">
        <f>VLOOKUP('作成 (2)'!D:D,引当!A:M,10,FALSE)</f>
        <v>#N/A</v>
      </c>
      <c r="AF768" s="102" t="e">
        <f>VLOOKUP('作成 (2)'!D:D,引当!A:M,11,FALSE)</f>
        <v>#N/A</v>
      </c>
      <c r="AG768" s="102" t="e">
        <f>VLOOKUP('作成 (2)'!D:D,引当!A:M,12,FALSE)</f>
        <v>#N/A</v>
      </c>
      <c r="AH768" s="25" t="e">
        <f>VLOOKUP('作成 (2)'!D:D,引当!A:M,13,FALSE)</f>
        <v>#N/A</v>
      </c>
    </row>
    <row r="769" spans="25:34">
      <c r="Y769" s="103" t="e">
        <f>VLOOKUP('作成 (2)'!D:D,引当!A:R,4,FALSE)</f>
        <v>#N/A</v>
      </c>
      <c r="Z769" s="103" t="e">
        <f>VLOOKUP('作成 (2)'!D:D,引当!A:R,5,FALSE)</f>
        <v>#N/A</v>
      </c>
      <c r="AA769" s="102" t="e">
        <f>VLOOKUP('作成 (2)'!D:D,引当!A:R,6,FALSE)</f>
        <v>#N/A</v>
      </c>
      <c r="AB769" s="107" t="e">
        <f>VLOOKUP('作成 (2)'!D:D,引当!A:M,7,FALSE)</f>
        <v>#N/A</v>
      </c>
      <c r="AC769" s="108">
        <f t="shared" si="28"/>
        <v>0</v>
      </c>
      <c r="AD769" s="107" t="e">
        <f>VLOOKUP('作成 (2)'!D:D,引当!A:M,9,FALSE)</f>
        <v>#N/A</v>
      </c>
      <c r="AE769" s="108" t="e">
        <f>VLOOKUP('作成 (2)'!D:D,引当!A:M,10,FALSE)</f>
        <v>#N/A</v>
      </c>
      <c r="AF769" s="102" t="e">
        <f>VLOOKUP('作成 (2)'!D:D,引当!A:M,11,FALSE)</f>
        <v>#N/A</v>
      </c>
      <c r="AG769" s="102" t="e">
        <f>VLOOKUP('作成 (2)'!D:D,引当!A:M,12,FALSE)</f>
        <v>#N/A</v>
      </c>
      <c r="AH769" s="25" t="e">
        <f>VLOOKUP('作成 (2)'!D:D,引当!A:M,13,FALSE)</f>
        <v>#N/A</v>
      </c>
    </row>
    <row r="770" spans="25:34">
      <c r="Y770" s="103" t="e">
        <f>VLOOKUP('作成 (2)'!D:D,引当!A:R,4,FALSE)</f>
        <v>#N/A</v>
      </c>
      <c r="Z770" s="103" t="e">
        <f>VLOOKUP('作成 (2)'!D:D,引当!A:R,5,FALSE)</f>
        <v>#N/A</v>
      </c>
      <c r="AA770" s="102" t="e">
        <f>VLOOKUP('作成 (2)'!D:D,引当!A:R,6,FALSE)</f>
        <v>#N/A</v>
      </c>
      <c r="AB770" s="107" t="e">
        <f>VLOOKUP('作成 (2)'!D:D,引当!A:M,7,FALSE)</f>
        <v>#N/A</v>
      </c>
      <c r="AC770" s="108">
        <f t="shared" si="28"/>
        <v>0</v>
      </c>
      <c r="AD770" s="107" t="e">
        <f>VLOOKUP('作成 (2)'!D:D,引当!A:M,9,FALSE)</f>
        <v>#N/A</v>
      </c>
      <c r="AE770" s="108" t="e">
        <f>VLOOKUP('作成 (2)'!D:D,引当!A:M,10,FALSE)</f>
        <v>#N/A</v>
      </c>
      <c r="AF770" s="102" t="e">
        <f>VLOOKUP('作成 (2)'!D:D,引当!A:M,11,FALSE)</f>
        <v>#N/A</v>
      </c>
      <c r="AG770" s="102" t="e">
        <f>VLOOKUP('作成 (2)'!D:D,引当!A:M,12,FALSE)</f>
        <v>#N/A</v>
      </c>
      <c r="AH770" s="25" t="e">
        <f>VLOOKUP('作成 (2)'!D:D,引当!A:M,13,FALSE)</f>
        <v>#N/A</v>
      </c>
    </row>
    <row r="771" spans="25:34">
      <c r="Y771" s="103" t="e">
        <f>VLOOKUP('作成 (2)'!D:D,引当!A:R,4,FALSE)</f>
        <v>#N/A</v>
      </c>
      <c r="Z771" s="103" t="e">
        <f>VLOOKUP('作成 (2)'!D:D,引当!A:R,5,FALSE)</f>
        <v>#N/A</v>
      </c>
      <c r="AA771" s="102" t="e">
        <f>VLOOKUP('作成 (2)'!D:D,引当!A:R,6,FALSE)</f>
        <v>#N/A</v>
      </c>
      <c r="AB771" s="107" t="e">
        <f>VLOOKUP('作成 (2)'!D:D,引当!A:M,7,FALSE)</f>
        <v>#N/A</v>
      </c>
      <c r="AC771" s="108">
        <f t="shared" si="28"/>
        <v>0</v>
      </c>
      <c r="AD771" s="107" t="e">
        <f>VLOOKUP('作成 (2)'!D:D,引当!A:M,9,FALSE)</f>
        <v>#N/A</v>
      </c>
      <c r="AE771" s="108" t="e">
        <f>VLOOKUP('作成 (2)'!D:D,引当!A:M,10,FALSE)</f>
        <v>#N/A</v>
      </c>
      <c r="AF771" s="102" t="e">
        <f>VLOOKUP('作成 (2)'!D:D,引当!A:M,11,FALSE)</f>
        <v>#N/A</v>
      </c>
      <c r="AG771" s="102" t="e">
        <f>VLOOKUP('作成 (2)'!D:D,引当!A:M,12,FALSE)</f>
        <v>#N/A</v>
      </c>
      <c r="AH771" s="25" t="e">
        <f>VLOOKUP('作成 (2)'!D:D,引当!A:M,13,FALSE)</f>
        <v>#N/A</v>
      </c>
    </row>
  </sheetData>
  <autoFilter ref="A4:CI766" xr:uid="{907E6B66-D5ED-4A96-97BE-98F8EBC85312}">
    <sortState xmlns:xlrd2="http://schemas.microsoft.com/office/spreadsheetml/2017/richdata2" ref="A5:CI766">
      <sortCondition ref="D4:D766"/>
    </sortState>
  </autoFilter>
  <phoneticPr fontId="12"/>
  <conditionalFormatting sqref="Q5:Q8">
    <cfRule type="cellIs" dxfId="17" priority="2" operator="greaterThan">
      <formula>1</formula>
    </cfRule>
  </conditionalFormatting>
  <conditionalFormatting sqref="BT5:BT24">
    <cfRule type="expression" dxfId="16" priority="1">
      <formula>LEFT(BT5,1)&lt;&gt;"4"</formula>
    </cfRule>
  </conditionalFormatting>
  <pageMargins left="0.7" right="0.7" top="0.75" bottom="0.75" header="0.3" footer="0.3"/>
  <pageSetup paperSize="9" orientation="portrait" copies="15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DBD17-7A12-483E-880D-9AD3D075B20A}">
  <sheetPr codeName="Sheet11">
    <tabColor theme="7" tint="0.39997558519241921"/>
  </sheetPr>
  <dimension ref="A1:CB302"/>
  <sheetViews>
    <sheetView zoomScale="85" zoomScaleNormal="85" workbookViewId="0">
      <pane xSplit="1" ySplit="4" topLeftCell="AX5" activePane="bottomRight" state="frozen"/>
      <selection activeCell="AK338" sqref="AK338"/>
      <selection pane="topRight" activeCell="AK338" sqref="AK338"/>
      <selection pane="bottomLeft" activeCell="AK338" sqref="AK338"/>
      <selection pane="bottomRight" activeCell="BC5" sqref="BC5"/>
    </sheetView>
  </sheetViews>
  <sheetFormatPr defaultColWidth="11.5546875" defaultRowHeight="19.5" outlineLevelCol="1"/>
  <cols>
    <col min="1" max="1" width="16.44140625" style="32" customWidth="1"/>
    <col min="2" max="2" width="15.109375" style="31" customWidth="1" outlineLevel="1"/>
    <col min="3" max="3" width="8.44140625" style="30" customWidth="1" outlineLevel="1"/>
    <col min="4" max="4" width="25.33203125" style="29" customWidth="1" outlineLevel="1"/>
    <col min="5" max="5" width="20.33203125" style="29" customWidth="1" outlineLevel="1"/>
    <col min="6" max="6" width="11.77734375" style="29" customWidth="1" outlineLevel="1"/>
    <col min="7" max="9" width="6.77734375" style="29" customWidth="1" outlineLevel="1"/>
    <col min="10" max="10" width="5.88671875" style="29" customWidth="1" outlineLevel="1"/>
    <col min="11" max="11" width="12.5546875" style="145" customWidth="1" outlineLevel="1"/>
    <col min="12" max="12" width="35.88671875" style="29" customWidth="1" outlineLevel="1"/>
    <col min="13" max="13" width="5.44140625" style="25" customWidth="1" outlineLevel="1"/>
    <col min="14" max="14" width="8.88671875" style="26" customWidth="1" outlineLevel="1"/>
    <col min="15" max="15" width="8.33203125" style="26" customWidth="1" outlineLevel="1"/>
    <col min="16" max="16" width="9.6640625" style="25" customWidth="1" outlineLevel="1"/>
    <col min="17" max="17" width="9.6640625" style="26" customWidth="1" outlineLevel="1"/>
    <col min="18" max="18" width="10.109375" style="26" customWidth="1" outlineLevel="1"/>
    <col min="19" max="19" width="109.21875" style="26" bestFit="1" customWidth="1" outlineLevel="1"/>
    <col min="20" max="20" width="8.44140625" style="25" customWidth="1" outlineLevel="1"/>
    <col min="21" max="21" width="9" style="25" customWidth="1" outlineLevel="1"/>
    <col min="22" max="22" width="9" style="28" customWidth="1" outlineLevel="1"/>
    <col min="23" max="23" width="9" style="29" customWidth="1" outlineLevel="1"/>
    <col min="24" max="24" width="9" style="28" customWidth="1" outlineLevel="1"/>
    <col min="25" max="25" width="9" style="27" customWidth="1" outlineLevel="1"/>
    <col min="26" max="27" width="9" style="25" customWidth="1" outlineLevel="1"/>
    <col min="28" max="28" width="11.109375" style="25" customWidth="1"/>
    <col min="29" max="29" width="15.6640625" style="25" customWidth="1"/>
    <col min="30" max="30" width="13" style="25" customWidth="1"/>
    <col min="31" max="33" width="11.5546875" style="25"/>
    <col min="34" max="34" width="5.6640625" style="25" customWidth="1"/>
    <col min="35" max="35" width="11.5546875" style="25"/>
    <col min="36" max="36" width="9.5546875" style="25" customWidth="1"/>
    <col min="37" max="37" width="11.5546875" style="25"/>
    <col min="38" max="41" width="6.33203125" style="25" customWidth="1"/>
    <col min="42" max="42" width="11.5546875" style="25"/>
    <col min="43" max="45" width="6.33203125" style="25" customWidth="1"/>
    <col min="46" max="47" width="11.5546875" style="25"/>
    <col min="48" max="48" width="6.33203125" style="25" customWidth="1"/>
    <col min="49" max="49" width="56.5546875" style="25" customWidth="1"/>
    <col min="50" max="50" width="10" style="25" customWidth="1"/>
    <col min="51" max="51" width="6.33203125" style="25" customWidth="1"/>
    <col min="52" max="53" width="7.33203125" style="25" customWidth="1"/>
    <col min="54" max="54" width="101.109375" style="25" bestFit="1" customWidth="1"/>
    <col min="55" max="56" width="7.109375" style="25" customWidth="1"/>
    <col min="57" max="60" width="6.33203125" style="25" customWidth="1"/>
    <col min="61" max="61" width="7.5546875" style="25" customWidth="1"/>
    <col min="62" max="64" width="6.33203125" style="25" customWidth="1"/>
    <col min="65" max="65" width="14.33203125" style="25" bestFit="1" customWidth="1"/>
    <col min="66" max="75" width="6.33203125" style="25" customWidth="1"/>
    <col min="76" max="76" width="6.33203125" customWidth="1"/>
    <col min="77" max="77" width="9" style="25" customWidth="1"/>
    <col min="78" max="78" width="4.33203125" style="25" bestFit="1" customWidth="1"/>
    <col min="79" max="79" width="7" style="25" bestFit="1" customWidth="1"/>
    <col min="81" max="16384" width="11.5546875" style="25"/>
  </cols>
  <sheetData>
    <row r="1" spans="1:79" ht="57">
      <c r="D1" s="43" t="s">
        <v>4003</v>
      </c>
      <c r="L1" s="29" t="s">
        <v>3998</v>
      </c>
      <c r="Q1" s="42" t="s">
        <v>4002</v>
      </c>
      <c r="R1" s="40" t="s">
        <v>4001</v>
      </c>
      <c r="T1" s="314" t="s">
        <v>4000</v>
      </c>
      <c r="U1" s="41" t="s">
        <v>3998</v>
      </c>
      <c r="AB1" s="46" t="s">
        <v>1859</v>
      </c>
      <c r="AC1" s="46" t="s">
        <v>1858</v>
      </c>
      <c r="AD1" s="46" t="s">
        <v>1857</v>
      </c>
      <c r="AE1" s="46" t="s">
        <v>433</v>
      </c>
      <c r="AF1" s="46" t="s">
        <v>435</v>
      </c>
      <c r="AG1" s="46" t="s">
        <v>1856</v>
      </c>
      <c r="AH1" s="46" t="s">
        <v>1855</v>
      </c>
      <c r="AI1" s="45" t="s">
        <v>1854</v>
      </c>
      <c r="AJ1" s="44" t="s">
        <v>29</v>
      </c>
      <c r="AK1" s="44" t="s">
        <v>1853</v>
      </c>
      <c r="AL1" s="44" t="s">
        <v>5</v>
      </c>
      <c r="AM1" s="46" t="s">
        <v>1852</v>
      </c>
      <c r="AN1" s="46" t="s">
        <v>1851</v>
      </c>
      <c r="AO1" s="46" t="s">
        <v>1850</v>
      </c>
      <c r="AP1" s="46" t="s">
        <v>1849</v>
      </c>
      <c r="AQ1" s="46" t="s">
        <v>1848</v>
      </c>
      <c r="AR1" s="46" t="s">
        <v>434</v>
      </c>
      <c r="AS1" s="46" t="s">
        <v>1847</v>
      </c>
      <c r="AT1" s="46" t="s">
        <v>1846</v>
      </c>
      <c r="AU1" s="46" t="s">
        <v>1845</v>
      </c>
      <c r="AV1" s="46" t="s">
        <v>1844</v>
      </c>
      <c r="AW1" s="47" t="s">
        <v>1843</v>
      </c>
      <c r="AX1" s="24" t="s">
        <v>349</v>
      </c>
      <c r="AY1" s="46" t="s">
        <v>1842</v>
      </c>
      <c r="AZ1" s="46" t="s">
        <v>1841</v>
      </c>
      <c r="BA1" s="46" t="s">
        <v>1840</v>
      </c>
      <c r="BB1" s="46" t="s">
        <v>1839</v>
      </c>
      <c r="BC1" s="46" t="s">
        <v>1838</v>
      </c>
      <c r="BD1" s="46" t="s">
        <v>1837</v>
      </c>
      <c r="BE1" s="46" t="s">
        <v>4055</v>
      </c>
      <c r="BF1" s="46" t="s">
        <v>4054</v>
      </c>
      <c r="BG1" s="46" t="s">
        <v>4053</v>
      </c>
      <c r="BH1" s="46" t="s">
        <v>1836</v>
      </c>
      <c r="BI1" s="44" t="s">
        <v>1835</v>
      </c>
      <c r="BJ1" s="46" t="s">
        <v>1834</v>
      </c>
      <c r="BK1" s="46" t="s">
        <v>1833</v>
      </c>
      <c r="BL1" s="46" t="s">
        <v>1832</v>
      </c>
      <c r="BM1" s="46" t="s">
        <v>1831</v>
      </c>
      <c r="BN1" s="45" t="s">
        <v>1830</v>
      </c>
      <c r="BO1" s="46" t="s">
        <v>1829</v>
      </c>
      <c r="BP1" s="46" t="s">
        <v>1828</v>
      </c>
      <c r="BQ1" s="46" t="s">
        <v>1827</v>
      </c>
      <c r="BR1" s="45" t="s">
        <v>1826</v>
      </c>
      <c r="BS1" s="46" t="s">
        <v>1825</v>
      </c>
      <c r="BT1" s="46" t="s">
        <v>1824</v>
      </c>
      <c r="BU1" s="46" t="s">
        <v>1823</v>
      </c>
      <c r="BV1" s="45" t="s">
        <v>1822</v>
      </c>
      <c r="BW1" s="44" t="s">
        <v>1821</v>
      </c>
    </row>
    <row r="2" spans="1:79" s="66" customFormat="1" ht="69.75" customHeight="1">
      <c r="A2" s="62" t="s">
        <v>3999</v>
      </c>
      <c r="B2" s="63"/>
      <c r="C2" s="64"/>
      <c r="D2" s="65"/>
      <c r="E2" s="65"/>
      <c r="F2" s="65"/>
      <c r="G2" s="65"/>
      <c r="H2" s="65"/>
      <c r="I2" s="65"/>
      <c r="J2" s="65"/>
      <c r="K2" s="146"/>
      <c r="L2" s="65" t="s">
        <v>3998</v>
      </c>
      <c r="N2" s="67"/>
      <c r="O2" s="67"/>
      <c r="Q2" s="297" t="s">
        <v>6450</v>
      </c>
      <c r="R2" s="67"/>
      <c r="S2" s="67"/>
      <c r="V2" s="69"/>
      <c r="W2" s="65"/>
      <c r="X2" s="69"/>
      <c r="Y2" s="70"/>
      <c r="AB2" s="71" t="s">
        <v>4052</v>
      </c>
      <c r="AC2" s="71" t="s">
        <v>4051</v>
      </c>
      <c r="AD2" s="71" t="s">
        <v>4050</v>
      </c>
      <c r="AE2" s="71" t="s">
        <v>4049</v>
      </c>
      <c r="AF2" s="71" t="s">
        <v>4048</v>
      </c>
      <c r="AG2" s="71" t="s">
        <v>1817</v>
      </c>
      <c r="AH2" s="71" t="s">
        <v>4047</v>
      </c>
      <c r="AI2" s="72" t="s">
        <v>4018</v>
      </c>
      <c r="AJ2" s="73" t="s">
        <v>4046</v>
      </c>
      <c r="AK2" s="73" t="s">
        <v>1816</v>
      </c>
      <c r="AL2" s="73" t="s">
        <v>4045</v>
      </c>
      <c r="AM2" s="71" t="s">
        <v>4044</v>
      </c>
      <c r="AN2" s="71" t="s">
        <v>4043</v>
      </c>
      <c r="AO2" s="71" t="s">
        <v>4042</v>
      </c>
      <c r="AP2" s="71" t="s">
        <v>4041</v>
      </c>
      <c r="AQ2" s="71" t="s">
        <v>4040</v>
      </c>
      <c r="AR2" s="71" t="s">
        <v>4039</v>
      </c>
      <c r="AS2" s="71" t="s">
        <v>4038</v>
      </c>
      <c r="AT2" s="71" t="s">
        <v>4037</v>
      </c>
      <c r="AU2" s="71" t="s">
        <v>4036</v>
      </c>
      <c r="AV2" s="71" t="s">
        <v>4036</v>
      </c>
      <c r="AW2" s="74" t="s">
        <v>4035</v>
      </c>
      <c r="AX2" s="75" t="s">
        <v>4034</v>
      </c>
      <c r="AY2" s="71" t="s">
        <v>4033</v>
      </c>
      <c r="AZ2" s="71" t="s">
        <v>4032</v>
      </c>
      <c r="BA2" s="76" t="s">
        <v>4031</v>
      </c>
      <c r="BB2" s="76" t="s">
        <v>4030</v>
      </c>
      <c r="BC2" s="71" t="s">
        <v>4029</v>
      </c>
      <c r="BD2" s="71" t="s">
        <v>4028</v>
      </c>
      <c r="BE2" s="77" t="s">
        <v>4027</v>
      </c>
      <c r="BF2" s="77" t="s">
        <v>4026</v>
      </c>
      <c r="BG2" s="77" t="s">
        <v>4025</v>
      </c>
      <c r="BH2" s="77" t="s">
        <v>4024</v>
      </c>
      <c r="BI2" s="78" t="s">
        <v>4023</v>
      </c>
      <c r="BJ2" s="77" t="s">
        <v>4022</v>
      </c>
      <c r="BK2" s="77" t="s">
        <v>4021</v>
      </c>
      <c r="BL2" s="79" t="s">
        <v>4020</v>
      </c>
      <c r="BM2" s="77" t="s">
        <v>4019</v>
      </c>
      <c r="BN2" s="72" t="s">
        <v>4018</v>
      </c>
      <c r="BO2" s="71" t="s">
        <v>4017</v>
      </c>
      <c r="BP2" s="77" t="s">
        <v>4016</v>
      </c>
      <c r="BQ2" s="77" t="s">
        <v>4015</v>
      </c>
      <c r="BR2" s="80" t="s">
        <v>4014</v>
      </c>
      <c r="BS2" s="77" t="s">
        <v>4013</v>
      </c>
      <c r="BT2" s="76" t="s">
        <v>4012</v>
      </c>
      <c r="BU2" s="76" t="s">
        <v>4011</v>
      </c>
      <c r="BV2" s="80" t="s">
        <v>4010</v>
      </c>
      <c r="BW2" s="78" t="s">
        <v>4009</v>
      </c>
    </row>
    <row r="3" spans="1:79" s="67" customFormat="1" ht="24">
      <c r="A3" s="81" t="s">
        <v>436</v>
      </c>
      <c r="B3" s="81" t="s">
        <v>2926</v>
      </c>
      <c r="C3" s="82" t="s">
        <v>3385</v>
      </c>
      <c r="D3" s="83" t="s">
        <v>3997</v>
      </c>
      <c r="E3" s="83" t="s">
        <v>7804</v>
      </c>
      <c r="F3" s="83" t="s">
        <v>7805</v>
      </c>
      <c r="G3" s="83" t="s">
        <v>1466</v>
      </c>
      <c r="H3" s="83" t="s">
        <v>4764</v>
      </c>
      <c r="I3" s="83" t="s">
        <v>349</v>
      </c>
      <c r="J3" s="83" t="s">
        <v>4773</v>
      </c>
      <c r="K3" s="147" t="s">
        <v>3993</v>
      </c>
      <c r="L3" s="83" t="s">
        <v>3994</v>
      </c>
      <c r="M3" s="459" t="s">
        <v>3992</v>
      </c>
      <c r="N3" s="85" t="s">
        <v>3991</v>
      </c>
      <c r="O3" s="84" t="s">
        <v>3990</v>
      </c>
      <c r="P3" s="85" t="s">
        <v>3989</v>
      </c>
      <c r="Q3" s="85" t="s">
        <v>3988</v>
      </c>
      <c r="R3" s="86" t="s">
        <v>3987</v>
      </c>
      <c r="S3" s="85" t="s">
        <v>1839</v>
      </c>
      <c r="T3" s="84" t="s">
        <v>3360</v>
      </c>
      <c r="U3" s="87" t="s">
        <v>3986</v>
      </c>
      <c r="V3" s="87" t="s">
        <v>3985</v>
      </c>
      <c r="W3" s="87" t="s">
        <v>3984</v>
      </c>
      <c r="X3" s="87" t="s">
        <v>3983</v>
      </c>
      <c r="Y3" s="87" t="s">
        <v>3982</v>
      </c>
      <c r="Z3" s="87" t="s">
        <v>3981</v>
      </c>
      <c r="AA3" s="87" t="s">
        <v>3980</v>
      </c>
      <c r="AB3" s="88" t="s">
        <v>4006</v>
      </c>
      <c r="AC3" s="67" t="s">
        <v>4636</v>
      </c>
      <c r="AD3" s="88" t="s">
        <v>4005</v>
      </c>
      <c r="AE3" s="67" t="s">
        <v>4636</v>
      </c>
      <c r="AF3" s="67" t="s">
        <v>4636</v>
      </c>
      <c r="AG3" s="88" t="s">
        <v>4005</v>
      </c>
      <c r="AH3" s="88" t="s">
        <v>4005</v>
      </c>
      <c r="AI3" s="88" t="s">
        <v>4005</v>
      </c>
      <c r="AJ3" s="90" t="s">
        <v>4008</v>
      </c>
      <c r="AK3" s="88" t="s">
        <v>4005</v>
      </c>
      <c r="AL3" s="88" t="s">
        <v>7375</v>
      </c>
      <c r="AM3" s="88" t="s">
        <v>4637</v>
      </c>
      <c r="AN3" s="88" t="s">
        <v>4637</v>
      </c>
      <c r="AO3" s="88" t="s">
        <v>4637</v>
      </c>
      <c r="AP3" s="88" t="s">
        <v>4005</v>
      </c>
      <c r="AQ3" s="88" t="s">
        <v>4637</v>
      </c>
      <c r="AR3" s="88" t="s">
        <v>4637</v>
      </c>
      <c r="AS3" s="88" t="s">
        <v>4637</v>
      </c>
      <c r="AT3" s="91" t="s">
        <v>4007</v>
      </c>
      <c r="AU3" s="91" t="s">
        <v>4007</v>
      </c>
      <c r="AV3" s="88" t="s">
        <v>4637</v>
      </c>
      <c r="AW3" s="92" t="s">
        <v>4638</v>
      </c>
      <c r="AX3" s="178" t="s">
        <v>7172</v>
      </c>
      <c r="AY3" s="88" t="s">
        <v>4637</v>
      </c>
      <c r="AZ3" s="88" t="s">
        <v>4005</v>
      </c>
      <c r="BA3" s="88" t="s">
        <v>4005</v>
      </c>
      <c r="BB3" s="88" t="s">
        <v>4636</v>
      </c>
      <c r="BC3" s="88" t="s">
        <v>4005</v>
      </c>
      <c r="BD3" s="88" t="s">
        <v>4005</v>
      </c>
      <c r="BE3" s="88" t="s">
        <v>4637</v>
      </c>
      <c r="BF3" s="88" t="s">
        <v>4637</v>
      </c>
      <c r="BG3" s="88" t="s">
        <v>4637</v>
      </c>
      <c r="BH3" s="88" t="s">
        <v>4637</v>
      </c>
      <c r="BI3" s="88" t="s">
        <v>4005</v>
      </c>
      <c r="BJ3" s="88" t="s">
        <v>4637</v>
      </c>
      <c r="BK3" s="88" t="s">
        <v>4637</v>
      </c>
      <c r="BL3" s="88" t="s">
        <v>4637</v>
      </c>
      <c r="BM3" s="313" t="s">
        <v>4006</v>
      </c>
      <c r="BN3" s="88" t="s">
        <v>4637</v>
      </c>
      <c r="BO3" s="88" t="s">
        <v>4637</v>
      </c>
      <c r="BP3" s="88" t="s">
        <v>4637</v>
      </c>
      <c r="BQ3" s="88" t="s">
        <v>4637</v>
      </c>
      <c r="BR3" s="88" t="s">
        <v>4637</v>
      </c>
      <c r="BS3" s="88" t="s">
        <v>4005</v>
      </c>
      <c r="BT3" s="88" t="s">
        <v>4637</v>
      </c>
      <c r="BU3" s="88" t="s">
        <v>4637</v>
      </c>
      <c r="BV3" s="88" t="s">
        <v>4637</v>
      </c>
      <c r="BW3" s="88" t="s">
        <v>4637</v>
      </c>
      <c r="BY3" s="67" t="s">
        <v>6205</v>
      </c>
    </row>
    <row r="4" spans="1:79" s="67" customFormat="1" ht="18.75">
      <c r="A4" s="93">
        <v>2254517169974</v>
      </c>
      <c r="B4" s="93">
        <v>4981160904802</v>
      </c>
      <c r="C4" s="94" t="s">
        <v>3338</v>
      </c>
      <c r="D4" s="95" t="s">
        <v>3979</v>
      </c>
      <c r="E4" s="95" t="s">
        <v>3978</v>
      </c>
      <c r="F4" s="95"/>
      <c r="G4" s="95"/>
      <c r="H4" s="95"/>
      <c r="I4" s="95"/>
      <c r="J4" s="95"/>
      <c r="K4" s="148">
        <v>2254517</v>
      </c>
      <c r="L4" s="95" t="str">
        <f t="shared" ref="L4:L20" si="0">D4&amp;U$1&amp;E4</f>
        <v>DIREZZA DZ102  225/45R17 94W XL</v>
      </c>
      <c r="M4" s="459"/>
      <c r="N4" s="96" t="s">
        <v>3977</v>
      </c>
      <c r="O4" s="96" t="s">
        <v>3976</v>
      </c>
      <c r="P4" s="96" t="s">
        <v>3975</v>
      </c>
      <c r="Q4" s="96" t="s">
        <v>3974</v>
      </c>
      <c r="R4" s="97" t="s">
        <v>3973</v>
      </c>
      <c r="S4" s="98"/>
      <c r="T4" s="96"/>
      <c r="U4" s="96" t="s">
        <v>3972</v>
      </c>
      <c r="V4" s="96"/>
      <c r="W4" s="96"/>
      <c r="X4" s="96"/>
      <c r="Y4" s="96"/>
      <c r="Z4" s="96"/>
      <c r="AA4" s="96"/>
      <c r="AC4" s="67" t="s">
        <v>4969</v>
      </c>
      <c r="AD4" s="67" t="s">
        <v>3444</v>
      </c>
      <c r="AE4" s="67" t="s">
        <v>5257</v>
      </c>
      <c r="AF4" s="67" t="s">
        <v>4970</v>
      </c>
      <c r="AG4" s="67" t="s">
        <v>1789</v>
      </c>
      <c r="AH4" s="67" t="s">
        <v>1788</v>
      </c>
      <c r="AI4" s="179" t="s">
        <v>3445</v>
      </c>
      <c r="AJ4" s="67">
        <v>5300</v>
      </c>
      <c r="AK4" s="67">
        <v>0</v>
      </c>
      <c r="AL4" s="67">
        <v>124</v>
      </c>
      <c r="AM4" s="67" t="s">
        <v>152</v>
      </c>
      <c r="AN4" s="67" t="s">
        <v>152</v>
      </c>
      <c r="AO4" s="67" t="s">
        <v>152</v>
      </c>
      <c r="AP4" s="68" t="s">
        <v>7712</v>
      </c>
      <c r="AQ4" s="67" t="s">
        <v>152</v>
      </c>
      <c r="AR4" s="67" t="s">
        <v>152</v>
      </c>
      <c r="AS4" s="67" t="s">
        <v>152</v>
      </c>
      <c r="AT4" s="67" t="s">
        <v>152</v>
      </c>
      <c r="AU4" s="67" t="s">
        <v>152</v>
      </c>
      <c r="AV4" s="67" t="s">
        <v>152</v>
      </c>
      <c r="AW4" s="67" t="s">
        <v>5499</v>
      </c>
      <c r="AX4" s="67" t="s">
        <v>6493</v>
      </c>
      <c r="AY4" s="67" t="s">
        <v>152</v>
      </c>
      <c r="AZ4" s="67" t="s">
        <v>3446</v>
      </c>
      <c r="BA4" s="67" t="s">
        <v>3447</v>
      </c>
      <c r="BB4" s="67" t="s">
        <v>7713</v>
      </c>
      <c r="BC4" s="67" t="s">
        <v>3446</v>
      </c>
      <c r="BD4" s="67" t="s">
        <v>3446</v>
      </c>
      <c r="BE4" s="67" t="s">
        <v>152</v>
      </c>
      <c r="BH4" s="67" t="s">
        <v>152</v>
      </c>
      <c r="BI4" s="67" t="s">
        <v>3446</v>
      </c>
      <c r="BJ4" s="67" t="s">
        <v>152</v>
      </c>
      <c r="BK4" s="67" t="s">
        <v>5500</v>
      </c>
      <c r="BL4" s="67" t="s">
        <v>1787</v>
      </c>
      <c r="BM4" s="67" t="s">
        <v>5501</v>
      </c>
      <c r="BN4" s="67" t="s">
        <v>152</v>
      </c>
      <c r="BO4" s="67" t="s">
        <v>1469</v>
      </c>
      <c r="BP4" s="67" t="s">
        <v>152</v>
      </c>
      <c r="BR4" s="67" t="s">
        <v>152</v>
      </c>
      <c r="BS4" s="67" t="s">
        <v>150</v>
      </c>
      <c r="BT4" s="67" t="s">
        <v>152</v>
      </c>
      <c r="BV4" s="67" t="s">
        <v>152</v>
      </c>
      <c r="BW4" s="67" t="s">
        <v>152</v>
      </c>
      <c r="BY4" s="96"/>
    </row>
    <row r="5" spans="1:79" s="103" customFormat="1" ht="21.75" customHeight="1">
      <c r="A5" s="99">
        <v>1556513130394</v>
      </c>
      <c r="B5" s="100">
        <v>4992496139981</v>
      </c>
      <c r="C5" s="64" t="s">
        <v>3199</v>
      </c>
      <c r="D5" s="299" t="s">
        <v>672</v>
      </c>
      <c r="E5" s="101" t="s">
        <v>1058</v>
      </c>
      <c r="F5" s="101" t="s">
        <v>702</v>
      </c>
      <c r="G5" s="101" t="s">
        <v>152</v>
      </c>
      <c r="H5" s="101">
        <v>2760</v>
      </c>
      <c r="I5" s="101">
        <v>525</v>
      </c>
      <c r="J5" s="176" t="s">
        <v>3387</v>
      </c>
      <c r="K5" s="319">
        <v>1556513</v>
      </c>
      <c r="L5" s="101" t="str">
        <f t="shared" si="0"/>
        <v>EfficientGrip ECO EG01 155/65R13 73S</v>
      </c>
      <c r="M5" s="103">
        <f>VLOOKUP(A:A,在庫!$B:$M,10,0)</f>
        <v>2</v>
      </c>
      <c r="N5" s="104" t="s">
        <v>3977</v>
      </c>
      <c r="O5" s="104" t="str">
        <f t="shared" ref="O5:O20" si="1">IF(J5="並","ip","")</f>
        <v/>
      </c>
      <c r="P5" s="105" t="str">
        <f>VLOOKUP(A:A,在庫!$B:$M,9,0)</f>
        <v>||JAPAN||</v>
      </c>
      <c r="Q5" s="105" t="str">
        <f>VLOOKUP(作成!D:D,引当!A:B,2,0)&amp;K5&amp;O5</f>
        <v>eg011556513</v>
      </c>
      <c r="R5" s="106" t="str">
        <f>N5&amp;U$1&amp;L5&amp;U$1&amp;U$1&amp;W5&amp;U$1&amp;R$4</f>
        <v>2023年製 EfficientGrip ECO EG01 155/65R13 73S  グッドイヤー  翌営業日発送</v>
      </c>
      <c r="S5" s="105" t="str">
        <f>D5&amp;U$4&amp;U$4&amp;F5&amp;U$4&amp;U5&amp;U$4&amp;V5&amp;U$4&amp;W5&amp;U$4&amp;X5&amp;U$4&amp;Y5&amp;U$4&amp;Z5&amp;U$4&amp;AA5</f>
        <v>EfficientGrip ECO EG01$$$$155/65R13$$サマー$$GOODYEAR$$グッドイヤー$$エフィシエントグリップ$$0$$価格$$安い</v>
      </c>
      <c r="U5" s="102" t="str">
        <f>VLOOKUP(作成!D:D,引当!A:R,4,FALSE)</f>
        <v>サマー</v>
      </c>
      <c r="V5" s="107" t="str">
        <f>VLOOKUP(作成!D:D,引当!A:R,5,FALSE)</f>
        <v>GOODYEAR</v>
      </c>
      <c r="W5" s="108" t="str">
        <f>VLOOKUP(作成!D:D,引当!A:R,6,FALSE)</f>
        <v>グッドイヤー</v>
      </c>
      <c r="X5" s="107" t="str">
        <f>VLOOKUP(作成!D:D,引当!A:R,7,FALSE)</f>
        <v>エフィシエントグリップ</v>
      </c>
      <c r="Y5" s="108">
        <f>VLOOKUP(作成!D:D,引当!A:R,8,FALSE)</f>
        <v>0</v>
      </c>
      <c r="Z5" s="102" t="str">
        <f>VLOOKUP(作成!D:D,引当!A:R,9,FALSE)</f>
        <v>価格</v>
      </c>
      <c r="AA5" s="102" t="str">
        <f>VLOOKUP(作成!D:D,引当!A:R,10,FALSE)</f>
        <v>安い</v>
      </c>
      <c r="AB5" s="88"/>
      <c r="AC5" s="119" t="str">
        <f>作成!Q5</f>
        <v>eg011556513</v>
      </c>
      <c r="AD5" s="110" t="str">
        <f>AD$4</f>
        <v>300002849</v>
      </c>
      <c r="AE5" s="111" t="str">
        <f>AE$4</f>
        <v>78241</v>
      </c>
      <c r="AF5" s="112" t="str">
        <f>R5</f>
        <v>2023年製 EfficientGrip ECO EG01 155/65R13 73S  グッドイヤー  翌営業日発送</v>
      </c>
      <c r="AG5" s="113" t="s">
        <v>1789</v>
      </c>
      <c r="AH5" s="113" t="s">
        <v>4004</v>
      </c>
      <c r="AI5" s="89" t="s">
        <v>3445</v>
      </c>
      <c r="AJ5" s="114">
        <v>100000</v>
      </c>
      <c r="AK5" s="115">
        <f>AK$4</f>
        <v>0</v>
      </c>
      <c r="AL5" s="115">
        <v>1</v>
      </c>
      <c r="AM5" s="116"/>
      <c r="AN5" s="116"/>
      <c r="AO5" s="116"/>
      <c r="AP5" s="117" t="str">
        <f>AP$4</f>
        <v>http://gd.image-qoo10.jp/li/920/882/5400882920.jpg</v>
      </c>
      <c r="AQ5" s="116"/>
      <c r="AR5" s="116"/>
      <c r="AS5" s="118"/>
      <c r="AT5" s="118" t="str">
        <f>E5</f>
        <v>155/65R13 73S</v>
      </c>
      <c r="AU5" s="119" t="str">
        <f>P5</f>
        <v>||JAPAN||</v>
      </c>
      <c r="AV5" s="116"/>
      <c r="AW5" s="120" t="str">
        <f>AW$4</f>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5" s="121" t="e">
        <f>VLOOKUP(BY:BY,BZ:CA,2,0)</f>
        <v>#REF!</v>
      </c>
      <c r="AY5" s="88"/>
      <c r="AZ5" s="115" t="str">
        <f>AZ$4</f>
        <v>1</v>
      </c>
      <c r="BA5" s="115" t="str">
        <f>BA$4</f>
        <v>4</v>
      </c>
      <c r="BB5" s="109" t="str">
        <f t="shared" ref="BB5:BB20" si="2">S5</f>
        <v>EfficientGrip ECO EG01$$$$155/65R13$$サマー$$GOODYEAR$$グッドイヤー$$エフィシエントグリップ$$0$$価格$$安い</v>
      </c>
      <c r="BC5" s="115" t="str">
        <f>BC$4</f>
        <v>1</v>
      </c>
      <c r="BD5" s="115" t="str">
        <f>BD$4</f>
        <v>1</v>
      </c>
      <c r="BE5" s="88"/>
      <c r="BF5" s="88"/>
      <c r="BG5" s="116"/>
      <c r="BH5" s="88"/>
      <c r="BI5" s="115" t="str">
        <f>BI$4</f>
        <v>1</v>
      </c>
      <c r="BJ5" s="116"/>
      <c r="BK5" s="116"/>
      <c r="BL5" s="67" t="s">
        <v>1787</v>
      </c>
      <c r="BM5" s="88" t="e">
        <f>VLOOKUP(A:A,#REF!,38,0)</f>
        <v>#REF!</v>
      </c>
      <c r="BN5" s="89"/>
      <c r="BO5" s="88"/>
      <c r="BP5" s="116"/>
      <c r="BQ5" s="116"/>
      <c r="BR5" s="89"/>
      <c r="BS5" s="113" t="s">
        <v>150</v>
      </c>
      <c r="BT5" s="116"/>
      <c r="BU5" s="88"/>
      <c r="BV5" s="89"/>
      <c r="BW5" s="114"/>
      <c r="BY5" s="102" t="e">
        <f>VLOOKUP(A:A,#REF!,21,0)</f>
        <v>#REF!</v>
      </c>
      <c r="BZ5" s="103">
        <v>900</v>
      </c>
      <c r="CA5" s="103">
        <v>672706</v>
      </c>
    </row>
    <row r="6" spans="1:79" s="103" customFormat="1" ht="21.75" customHeight="1">
      <c r="A6" s="99">
        <v>2154517130380</v>
      </c>
      <c r="B6" s="100">
        <v>4992496141342</v>
      </c>
      <c r="C6" s="64" t="s">
        <v>3223</v>
      </c>
      <c r="D6" s="299" t="s">
        <v>672</v>
      </c>
      <c r="E6" s="101" t="s">
        <v>570</v>
      </c>
      <c r="F6" s="101" t="s">
        <v>36</v>
      </c>
      <c r="G6" s="101" t="s">
        <v>152</v>
      </c>
      <c r="H6" s="101">
        <v>8980</v>
      </c>
      <c r="I6" s="101">
        <v>525</v>
      </c>
      <c r="J6" s="176" t="s">
        <v>3387</v>
      </c>
      <c r="K6" s="319">
        <v>2154517</v>
      </c>
      <c r="L6" s="101" t="str">
        <f t="shared" si="0"/>
        <v>EfficientGrip ECO EG01 215/45R17 91W XL</v>
      </c>
      <c r="M6" s="103">
        <f>VLOOKUP(A:A,在庫!$B:$M,10,0)</f>
        <v>4</v>
      </c>
      <c r="N6" s="104" t="s">
        <v>3977</v>
      </c>
      <c r="O6" s="104" t="str">
        <f t="shared" si="1"/>
        <v/>
      </c>
      <c r="P6" s="105" t="str">
        <f>VLOOKUP(A:A,在庫!$B:$M,9,0)</f>
        <v>||JAPAN||</v>
      </c>
      <c r="Q6" s="105" t="str">
        <f>VLOOKUP(作成!D:D,引当!A:B,2,0)&amp;K6&amp;O6</f>
        <v>eg012154517</v>
      </c>
      <c r="R6" s="106" t="str">
        <f t="shared" ref="R6:R20" si="3">N6&amp;U$1&amp;L6&amp;U$1&amp;V6&amp;U$1&amp;W6&amp;U$1&amp;R$4</f>
        <v>2023年製 EfficientGrip ECO EG01 215/45R17 91W XL GOODYEAR グッドイヤー  翌営業日発送</v>
      </c>
      <c r="S6" s="105" t="str">
        <f t="shared" ref="S6:S20" si="4">D6&amp;U$4&amp;E6&amp;U$4&amp;F6&amp;U$4&amp;U6&amp;U$4&amp;V6&amp;U$4&amp;W6&amp;U$4&amp;X6&amp;U$4&amp;Y6&amp;U$4&amp;Z6&amp;U$4&amp;AA6</f>
        <v>EfficientGrip ECO EG01$$215/45R17 91W XL$$215/45R17$$サマー$$GOODYEAR$$グッドイヤー$$エフィシエントグリップ$$0$$価格$$安い</v>
      </c>
      <c r="U6" s="102" t="str">
        <f>VLOOKUP(作成!D:D,引当!A:R,4,FALSE)</f>
        <v>サマー</v>
      </c>
      <c r="V6" s="107" t="str">
        <f>VLOOKUP(作成!D:D,引当!A:R,5,FALSE)</f>
        <v>GOODYEAR</v>
      </c>
      <c r="W6" s="108" t="str">
        <f>VLOOKUP(作成!D:D,引当!A:R,6,FALSE)</f>
        <v>グッドイヤー</v>
      </c>
      <c r="X6" s="107" t="str">
        <f>VLOOKUP(作成!D:D,引当!A:R,7,FALSE)</f>
        <v>エフィシエントグリップ</v>
      </c>
      <c r="Y6" s="108">
        <f>VLOOKUP(作成!D:D,引当!A:R,8,FALSE)</f>
        <v>0</v>
      </c>
      <c r="Z6" s="102" t="str">
        <f>VLOOKUP(作成!D:D,引当!A:R,9,FALSE)</f>
        <v>価格</v>
      </c>
      <c r="AA6" s="102" t="str">
        <f>VLOOKUP(作成!D:D,引当!A:R,10,FALSE)</f>
        <v>安い</v>
      </c>
      <c r="AB6" s="88"/>
      <c r="AC6" s="109" t="str">
        <f>作成!Q6</f>
        <v>eg012154517</v>
      </c>
      <c r="AD6" s="110" t="str">
        <f>AD$4</f>
        <v>300002849</v>
      </c>
      <c r="AE6" s="111" t="str">
        <f t="shared" ref="AE6:AE20" si="5">AE$4</f>
        <v>78241</v>
      </c>
      <c r="AF6" s="112" t="str">
        <f t="shared" ref="AF6:AF20" si="6">R6</f>
        <v>2023年製 EfficientGrip ECO EG01 215/45R17 91W XL GOODYEAR グッドイヤー  翌営業日発送</v>
      </c>
      <c r="AG6" s="113" t="s">
        <v>1789</v>
      </c>
      <c r="AH6" s="113" t="s">
        <v>4004</v>
      </c>
      <c r="AI6" s="89" t="s">
        <v>3445</v>
      </c>
      <c r="AJ6" s="114">
        <v>100000</v>
      </c>
      <c r="AK6" s="115">
        <f t="shared" ref="AK6:AK20" si="7">AK$4</f>
        <v>0</v>
      </c>
      <c r="AL6" s="115">
        <v>1</v>
      </c>
      <c r="AM6" s="116"/>
      <c r="AN6" s="116"/>
      <c r="AO6" s="116"/>
      <c r="AP6" s="117" t="str">
        <f t="shared" ref="AP6:AP20" si="8">AP$4</f>
        <v>http://gd.image-qoo10.jp/li/920/882/5400882920.jpg</v>
      </c>
      <c r="AQ6" s="116"/>
      <c r="AR6" s="116"/>
      <c r="AS6" s="118"/>
      <c r="AT6" s="118" t="str">
        <f t="shared" ref="AT6:AT20" si="9">E6</f>
        <v>215/45R17 91W XL</v>
      </c>
      <c r="AU6" s="119" t="str">
        <f t="shared" ref="AU6:AU20" si="10">P6</f>
        <v>||JAPAN||</v>
      </c>
      <c r="AV6" s="116"/>
      <c r="AW6" s="120" t="str">
        <f t="shared" ref="AW6:AW20" si="11">AW$4</f>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6" s="121" t="e">
        <f t="shared" ref="AX6:AX20" si="12">VLOOKUP(BY:BY,BZ:CA,2,0)</f>
        <v>#REF!</v>
      </c>
      <c r="AY6" s="88"/>
      <c r="AZ6" s="115" t="str">
        <f t="shared" ref="AZ6:BA20" si="13">AZ$4</f>
        <v>1</v>
      </c>
      <c r="BA6" s="115" t="str">
        <f t="shared" si="13"/>
        <v>4</v>
      </c>
      <c r="BB6" s="109" t="str">
        <f t="shared" si="2"/>
        <v>EfficientGrip ECO EG01$$215/45R17 91W XL$$215/45R17$$サマー$$GOODYEAR$$グッドイヤー$$エフィシエントグリップ$$0$$価格$$安い</v>
      </c>
      <c r="BC6" s="115" t="str">
        <f t="shared" ref="BC6:BD20" si="14">BC$4</f>
        <v>1</v>
      </c>
      <c r="BD6" s="115" t="str">
        <f t="shared" si="14"/>
        <v>1</v>
      </c>
      <c r="BE6" s="88"/>
      <c r="BF6" s="88"/>
      <c r="BG6" s="116"/>
      <c r="BH6" s="88"/>
      <c r="BI6" s="115" t="str">
        <f t="shared" ref="BI6:BI20" si="15">BI$4</f>
        <v>1</v>
      </c>
      <c r="BJ6" s="116"/>
      <c r="BK6" s="116"/>
      <c r="BL6" s="67" t="s">
        <v>1787</v>
      </c>
      <c r="BM6" s="88" t="e">
        <f>VLOOKUP(A:A,#REF!,38,0)</f>
        <v>#REF!</v>
      </c>
      <c r="BN6" s="89"/>
      <c r="BO6" s="88"/>
      <c r="BP6" s="116"/>
      <c r="BQ6" s="116"/>
      <c r="BR6" s="89"/>
      <c r="BS6" s="113" t="s">
        <v>150</v>
      </c>
      <c r="BT6" s="116"/>
      <c r="BU6" s="88"/>
      <c r="BV6" s="89"/>
      <c r="BW6" s="114"/>
      <c r="BY6" s="102" t="e">
        <f>VLOOKUP(A:A,#REF!,21,0)</f>
        <v>#REF!</v>
      </c>
      <c r="BZ6" s="103">
        <v>0</v>
      </c>
      <c r="CA6" s="103">
        <v>672707</v>
      </c>
    </row>
    <row r="7" spans="1:79" s="103" customFormat="1" ht="21.75" customHeight="1">
      <c r="A7" s="99"/>
      <c r="B7" s="100"/>
      <c r="C7" s="64"/>
      <c r="D7" s="299"/>
      <c r="E7" s="101"/>
      <c r="F7" s="101"/>
      <c r="G7" s="101"/>
      <c r="H7" s="101"/>
      <c r="I7" s="101"/>
      <c r="J7" s="176"/>
      <c r="K7" s="319"/>
      <c r="L7" s="101" t="str">
        <f t="shared" si="0"/>
        <v xml:space="preserve"> </v>
      </c>
      <c r="M7" s="103" t="e">
        <f>VLOOKUP(A:A,在庫!$B:$M,10,0)</f>
        <v>#N/A</v>
      </c>
      <c r="N7" s="104" t="s">
        <v>3977</v>
      </c>
      <c r="O7" s="104" t="str">
        <f t="shared" si="1"/>
        <v/>
      </c>
      <c r="P7" s="105" t="e">
        <f>VLOOKUP(A:A,在庫!$B:$M,9,0)</f>
        <v>#N/A</v>
      </c>
      <c r="Q7" s="105" t="e">
        <f>VLOOKUP(作成!D:D,引当!A:B,2,0)&amp;K7&amp;O7</f>
        <v>#N/A</v>
      </c>
      <c r="R7" s="106" t="e">
        <f t="shared" si="3"/>
        <v>#N/A</v>
      </c>
      <c r="S7" s="105" t="e">
        <f t="shared" si="4"/>
        <v>#N/A</v>
      </c>
      <c r="U7" s="102" t="e">
        <f>VLOOKUP(作成!D:D,引当!A:R,4,FALSE)</f>
        <v>#N/A</v>
      </c>
      <c r="V7" s="107" t="e">
        <f>VLOOKUP(作成!D:D,引当!A:R,5,FALSE)</f>
        <v>#N/A</v>
      </c>
      <c r="W7" s="108" t="e">
        <f>VLOOKUP(作成!D:D,引当!A:R,6,FALSE)</f>
        <v>#N/A</v>
      </c>
      <c r="X7" s="107" t="e">
        <f>VLOOKUP(作成!D:D,引当!A:R,7,FALSE)</f>
        <v>#N/A</v>
      </c>
      <c r="Y7" s="108" t="e">
        <f>VLOOKUP(作成!D:D,引当!A:R,8,FALSE)</f>
        <v>#N/A</v>
      </c>
      <c r="Z7" s="102" t="e">
        <f>VLOOKUP(作成!D:D,引当!A:R,9,FALSE)</f>
        <v>#N/A</v>
      </c>
      <c r="AA7" s="102" t="e">
        <f>VLOOKUP(作成!D:D,引当!A:R,10,FALSE)</f>
        <v>#N/A</v>
      </c>
      <c r="AB7" s="88"/>
      <c r="AC7" s="109" t="e">
        <f>作成!Q7</f>
        <v>#N/A</v>
      </c>
      <c r="AD7" s="110" t="str">
        <f t="shared" ref="AD7:AD20" si="16">AD$4</f>
        <v>300002849</v>
      </c>
      <c r="AE7" s="111" t="str">
        <f t="shared" si="5"/>
        <v>78241</v>
      </c>
      <c r="AF7" s="112" t="e">
        <f t="shared" si="6"/>
        <v>#N/A</v>
      </c>
      <c r="AG7" s="113" t="s">
        <v>1789</v>
      </c>
      <c r="AH7" s="113" t="s">
        <v>4004</v>
      </c>
      <c r="AI7" s="89" t="s">
        <v>3445</v>
      </c>
      <c r="AJ7" s="114">
        <v>100000</v>
      </c>
      <c r="AK7" s="115">
        <f t="shared" si="7"/>
        <v>0</v>
      </c>
      <c r="AL7" s="115">
        <v>1</v>
      </c>
      <c r="AM7" s="116"/>
      <c r="AN7" s="116"/>
      <c r="AO7" s="116"/>
      <c r="AP7" s="117" t="str">
        <f t="shared" si="8"/>
        <v>http://gd.image-qoo10.jp/li/920/882/5400882920.jpg</v>
      </c>
      <c r="AQ7" s="116"/>
      <c r="AR7" s="116"/>
      <c r="AS7" s="118"/>
      <c r="AT7" s="118">
        <f t="shared" si="9"/>
        <v>0</v>
      </c>
      <c r="AU7" s="119" t="e">
        <f t="shared" si="10"/>
        <v>#N/A</v>
      </c>
      <c r="AV7" s="116"/>
      <c r="AW7"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7" s="121" t="e">
        <f t="shared" si="12"/>
        <v>#REF!</v>
      </c>
      <c r="AY7" s="88"/>
      <c r="AZ7" s="115" t="str">
        <f t="shared" si="13"/>
        <v>1</v>
      </c>
      <c r="BA7" s="115" t="str">
        <f t="shared" si="13"/>
        <v>4</v>
      </c>
      <c r="BB7" s="109" t="e">
        <f t="shared" si="2"/>
        <v>#N/A</v>
      </c>
      <c r="BC7" s="115" t="str">
        <f t="shared" si="14"/>
        <v>1</v>
      </c>
      <c r="BD7" s="115" t="str">
        <f t="shared" si="14"/>
        <v>1</v>
      </c>
      <c r="BE7" s="88"/>
      <c r="BF7" s="88"/>
      <c r="BG7" s="116"/>
      <c r="BH7" s="88"/>
      <c r="BI7" s="115" t="str">
        <f t="shared" si="15"/>
        <v>1</v>
      </c>
      <c r="BJ7" s="116"/>
      <c r="BK7" s="116"/>
      <c r="BL7" s="67" t="s">
        <v>1787</v>
      </c>
      <c r="BM7" s="88" t="e">
        <f>VLOOKUP(A:A,#REF!,38,0)</f>
        <v>#REF!</v>
      </c>
      <c r="BN7" s="89"/>
      <c r="BO7" s="88"/>
      <c r="BP7" s="116"/>
      <c r="BQ7" s="116"/>
      <c r="BR7" s="89"/>
      <c r="BS7" s="113" t="s">
        <v>150</v>
      </c>
      <c r="BT7" s="116"/>
      <c r="BU7" s="88"/>
      <c r="BV7" s="89"/>
      <c r="BW7" s="114"/>
      <c r="BY7" s="102" t="e">
        <f>VLOOKUP(A:A,#REF!,21,0)</f>
        <v>#REF!</v>
      </c>
    </row>
    <row r="8" spans="1:79" s="103" customFormat="1" ht="21.75" customHeight="1">
      <c r="A8" s="99"/>
      <c r="B8" s="100"/>
      <c r="C8" s="64"/>
      <c r="D8" s="101"/>
      <c r="E8" s="101"/>
      <c r="F8" s="101"/>
      <c r="G8" s="101"/>
      <c r="H8" s="101"/>
      <c r="I8" s="101"/>
      <c r="J8" s="176"/>
      <c r="K8" s="319"/>
      <c r="L8" s="101" t="str">
        <f t="shared" si="0"/>
        <v xml:space="preserve"> </v>
      </c>
      <c r="M8" s="103" t="e">
        <f>VLOOKUP(A:A,在庫!$B:$M,10,0)</f>
        <v>#N/A</v>
      </c>
      <c r="N8" s="104" t="s">
        <v>3977</v>
      </c>
      <c r="O8" s="104" t="str">
        <f t="shared" si="1"/>
        <v/>
      </c>
      <c r="P8" s="105" t="e">
        <f>VLOOKUP(A:A,在庫!$B:$M,9,0)</f>
        <v>#N/A</v>
      </c>
      <c r="Q8" s="105" t="e">
        <f>VLOOKUP(作成!D:D,引当!A:B,2,0)&amp;K8&amp;O8</f>
        <v>#N/A</v>
      </c>
      <c r="R8" s="106" t="e">
        <f t="shared" si="3"/>
        <v>#N/A</v>
      </c>
      <c r="S8" s="105" t="e">
        <f t="shared" si="4"/>
        <v>#N/A</v>
      </c>
      <c r="U8" s="102" t="e">
        <f>VLOOKUP(作成!D:D,引当!A:R,4,FALSE)</f>
        <v>#N/A</v>
      </c>
      <c r="V8" s="107" t="e">
        <f>VLOOKUP(作成!D:D,引当!A:R,5,FALSE)</f>
        <v>#N/A</v>
      </c>
      <c r="W8" s="108" t="e">
        <f>VLOOKUP(作成!D:D,引当!A:R,6,FALSE)</f>
        <v>#N/A</v>
      </c>
      <c r="X8" s="107" t="e">
        <f>VLOOKUP(作成!D:D,引当!A:R,7,FALSE)</f>
        <v>#N/A</v>
      </c>
      <c r="Y8" s="108" t="e">
        <f>VLOOKUP(作成!D:D,引当!A:R,8,FALSE)</f>
        <v>#N/A</v>
      </c>
      <c r="Z8" s="102" t="e">
        <f>VLOOKUP(作成!D:D,引当!A:R,9,FALSE)</f>
        <v>#N/A</v>
      </c>
      <c r="AA8" s="102" t="e">
        <f>VLOOKUP(作成!D:D,引当!A:R,10,FALSE)</f>
        <v>#N/A</v>
      </c>
      <c r="AB8" s="88"/>
      <c r="AC8" s="109" t="e">
        <f>作成!Q8</f>
        <v>#N/A</v>
      </c>
      <c r="AD8" s="110" t="str">
        <f t="shared" si="16"/>
        <v>300002849</v>
      </c>
      <c r="AE8" s="111" t="str">
        <f t="shared" si="5"/>
        <v>78241</v>
      </c>
      <c r="AF8" s="112" t="e">
        <f t="shared" si="6"/>
        <v>#N/A</v>
      </c>
      <c r="AG8" s="113" t="s">
        <v>1789</v>
      </c>
      <c r="AH8" s="113" t="s">
        <v>4004</v>
      </c>
      <c r="AI8" s="89" t="s">
        <v>3445</v>
      </c>
      <c r="AJ8" s="114">
        <v>100000</v>
      </c>
      <c r="AK8" s="115">
        <f t="shared" si="7"/>
        <v>0</v>
      </c>
      <c r="AL8" s="115">
        <v>1</v>
      </c>
      <c r="AM8" s="116"/>
      <c r="AN8" s="116"/>
      <c r="AO8" s="116"/>
      <c r="AP8" s="117" t="str">
        <f t="shared" si="8"/>
        <v>http://gd.image-qoo10.jp/li/920/882/5400882920.jpg</v>
      </c>
      <c r="AQ8" s="116"/>
      <c r="AR8" s="116"/>
      <c r="AS8" s="118"/>
      <c r="AT8" s="118">
        <f t="shared" si="9"/>
        <v>0</v>
      </c>
      <c r="AU8" s="119" t="e">
        <f t="shared" si="10"/>
        <v>#N/A</v>
      </c>
      <c r="AV8" s="116"/>
      <c r="AW8"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8" s="121" t="e">
        <f t="shared" si="12"/>
        <v>#REF!</v>
      </c>
      <c r="AY8" s="88"/>
      <c r="AZ8" s="115" t="str">
        <f t="shared" si="13"/>
        <v>1</v>
      </c>
      <c r="BA8" s="115" t="str">
        <f t="shared" si="13"/>
        <v>4</v>
      </c>
      <c r="BB8" s="109" t="e">
        <f t="shared" si="2"/>
        <v>#N/A</v>
      </c>
      <c r="BC8" s="115" t="str">
        <f t="shared" si="14"/>
        <v>1</v>
      </c>
      <c r="BD8" s="115" t="str">
        <f t="shared" si="14"/>
        <v>1</v>
      </c>
      <c r="BE8" s="88"/>
      <c r="BF8" s="88"/>
      <c r="BG8" s="116"/>
      <c r="BH8" s="88"/>
      <c r="BI8" s="115" t="str">
        <f t="shared" si="15"/>
        <v>1</v>
      </c>
      <c r="BJ8" s="116"/>
      <c r="BK8" s="116"/>
      <c r="BL8" s="67" t="s">
        <v>1787</v>
      </c>
      <c r="BM8" s="88" t="e">
        <f>VLOOKUP(A:A,#REF!,38,0)</f>
        <v>#REF!</v>
      </c>
      <c r="BN8" s="89"/>
      <c r="BO8" s="88"/>
      <c r="BP8" s="116"/>
      <c r="BQ8" s="116"/>
      <c r="BR8" s="89"/>
      <c r="BS8" s="113" t="s">
        <v>150</v>
      </c>
      <c r="BT8" s="116"/>
      <c r="BU8" s="88"/>
      <c r="BV8" s="89"/>
      <c r="BW8" s="114"/>
      <c r="BY8" s="102" t="e">
        <f>VLOOKUP(A:A,#REF!,21,0)</f>
        <v>#REF!</v>
      </c>
    </row>
    <row r="9" spans="1:79" s="103" customFormat="1" ht="21.75" customHeight="1">
      <c r="A9" s="99"/>
      <c r="B9" s="100"/>
      <c r="C9" s="64"/>
      <c r="D9" s="101"/>
      <c r="E9" s="101"/>
      <c r="F9" s="101"/>
      <c r="G9" s="101"/>
      <c r="H9" s="101"/>
      <c r="I9" s="101"/>
      <c r="J9" s="176"/>
      <c r="K9" s="319"/>
      <c r="L9" s="101" t="str">
        <f t="shared" si="0"/>
        <v xml:space="preserve"> </v>
      </c>
      <c r="M9" s="103" t="e">
        <f>VLOOKUP(A:A,在庫!$B:$M,10,0)</f>
        <v>#N/A</v>
      </c>
      <c r="N9" s="104" t="s">
        <v>3977</v>
      </c>
      <c r="O9" s="104" t="str">
        <f t="shared" si="1"/>
        <v/>
      </c>
      <c r="P9" s="105" t="e">
        <f>VLOOKUP(A:A,在庫!$B:$M,9,0)</f>
        <v>#N/A</v>
      </c>
      <c r="Q9" s="105" t="e">
        <f>VLOOKUP(作成!D:D,引当!A:B,2,0)&amp;K9&amp;O9</f>
        <v>#N/A</v>
      </c>
      <c r="R9" s="106" t="e">
        <f t="shared" si="3"/>
        <v>#N/A</v>
      </c>
      <c r="S9" s="105" t="e">
        <f t="shared" si="4"/>
        <v>#N/A</v>
      </c>
      <c r="U9" s="102" t="e">
        <f>VLOOKUP(作成!D:D,引当!A:R,4,FALSE)</f>
        <v>#N/A</v>
      </c>
      <c r="V9" s="107" t="e">
        <f>VLOOKUP(作成!D:D,引当!A:R,5,FALSE)</f>
        <v>#N/A</v>
      </c>
      <c r="W9" s="108" t="e">
        <f>VLOOKUP(作成!D:D,引当!A:R,6,FALSE)</f>
        <v>#N/A</v>
      </c>
      <c r="X9" s="107" t="e">
        <f>VLOOKUP(作成!D:D,引当!A:R,7,FALSE)</f>
        <v>#N/A</v>
      </c>
      <c r="Y9" s="108" t="e">
        <f>VLOOKUP(作成!D:D,引当!A:R,8,FALSE)</f>
        <v>#N/A</v>
      </c>
      <c r="Z9" s="102" t="e">
        <f>VLOOKUP(作成!D:D,引当!A:R,9,FALSE)</f>
        <v>#N/A</v>
      </c>
      <c r="AA9" s="102" t="e">
        <f>VLOOKUP(作成!D:D,引当!A:R,10,FALSE)</f>
        <v>#N/A</v>
      </c>
      <c r="AB9" s="88"/>
      <c r="AC9" s="109" t="e">
        <f>作成!Q9</f>
        <v>#N/A</v>
      </c>
      <c r="AD9" s="110" t="str">
        <f t="shared" si="16"/>
        <v>300002849</v>
      </c>
      <c r="AE9" s="111" t="str">
        <f t="shared" si="5"/>
        <v>78241</v>
      </c>
      <c r="AF9" s="112" t="e">
        <f t="shared" si="6"/>
        <v>#N/A</v>
      </c>
      <c r="AG9" s="113" t="s">
        <v>1789</v>
      </c>
      <c r="AH9" s="113" t="s">
        <v>4004</v>
      </c>
      <c r="AI9" s="89" t="s">
        <v>3445</v>
      </c>
      <c r="AJ9" s="114">
        <v>100000</v>
      </c>
      <c r="AK9" s="115">
        <f t="shared" si="7"/>
        <v>0</v>
      </c>
      <c r="AL9" s="115">
        <v>1</v>
      </c>
      <c r="AM9" s="116"/>
      <c r="AN9" s="116"/>
      <c r="AO9" s="116"/>
      <c r="AP9" s="117" t="str">
        <f t="shared" si="8"/>
        <v>http://gd.image-qoo10.jp/li/920/882/5400882920.jpg</v>
      </c>
      <c r="AQ9" s="116"/>
      <c r="AR9" s="116"/>
      <c r="AS9" s="118"/>
      <c r="AT9" s="118">
        <f t="shared" si="9"/>
        <v>0</v>
      </c>
      <c r="AU9" s="119" t="e">
        <f t="shared" si="10"/>
        <v>#N/A</v>
      </c>
      <c r="AV9" s="116"/>
      <c r="AW9"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9" s="121" t="e">
        <f t="shared" si="12"/>
        <v>#REF!</v>
      </c>
      <c r="AY9" s="88"/>
      <c r="AZ9" s="115" t="str">
        <f t="shared" si="13"/>
        <v>1</v>
      </c>
      <c r="BA9" s="115" t="str">
        <f t="shared" si="13"/>
        <v>4</v>
      </c>
      <c r="BB9" s="109" t="e">
        <f t="shared" si="2"/>
        <v>#N/A</v>
      </c>
      <c r="BC9" s="115" t="str">
        <f t="shared" si="14"/>
        <v>1</v>
      </c>
      <c r="BD9" s="115" t="str">
        <f t="shared" si="14"/>
        <v>1</v>
      </c>
      <c r="BE9" s="88"/>
      <c r="BF9" s="88"/>
      <c r="BG9" s="116"/>
      <c r="BH9" s="88"/>
      <c r="BI9" s="115" t="str">
        <f t="shared" si="15"/>
        <v>1</v>
      </c>
      <c r="BJ9" s="116"/>
      <c r="BK9" s="116"/>
      <c r="BL9" s="67" t="s">
        <v>1787</v>
      </c>
      <c r="BM9" s="88" t="e">
        <f>VLOOKUP(A:A,#REF!,38,0)</f>
        <v>#REF!</v>
      </c>
      <c r="BN9" s="89"/>
      <c r="BO9" s="88"/>
      <c r="BP9" s="116"/>
      <c r="BQ9" s="116"/>
      <c r="BR9" s="89"/>
      <c r="BS9" s="113" t="s">
        <v>150</v>
      </c>
      <c r="BT9" s="116"/>
      <c r="BU9" s="88"/>
      <c r="BV9" s="89"/>
      <c r="BW9" s="114"/>
      <c r="BY9" s="102" t="e">
        <f>VLOOKUP(A:A,#REF!,21,0)</f>
        <v>#REF!</v>
      </c>
    </row>
    <row r="10" spans="1:79" s="103" customFormat="1" ht="21.75" customHeight="1">
      <c r="A10" s="282"/>
      <c r="B10" s="100"/>
      <c r="C10" s="64"/>
      <c r="D10" s="101"/>
      <c r="E10" s="101"/>
      <c r="F10" s="101"/>
      <c r="G10" s="101"/>
      <c r="H10" s="101"/>
      <c r="I10" s="101"/>
      <c r="J10" s="176"/>
      <c r="K10" s="319"/>
      <c r="L10" s="101" t="str">
        <f t="shared" si="0"/>
        <v xml:space="preserve"> </v>
      </c>
      <c r="M10" s="103" t="e">
        <f>VLOOKUP(A:A,在庫!$B:$M,10,0)</f>
        <v>#N/A</v>
      </c>
      <c r="N10" s="104" t="s">
        <v>3977</v>
      </c>
      <c r="O10" s="104" t="str">
        <f t="shared" si="1"/>
        <v/>
      </c>
      <c r="P10" s="105" t="e">
        <f>VLOOKUP(A:A,在庫!$B:$M,9,0)</f>
        <v>#N/A</v>
      </c>
      <c r="Q10" s="105" t="e">
        <f>VLOOKUP(作成!D:D,引当!A:B,2,0)&amp;K10&amp;O10</f>
        <v>#N/A</v>
      </c>
      <c r="R10" s="106" t="e">
        <f t="shared" si="3"/>
        <v>#N/A</v>
      </c>
      <c r="S10" s="105" t="e">
        <f t="shared" si="4"/>
        <v>#N/A</v>
      </c>
      <c r="U10" s="102" t="e">
        <f>VLOOKUP(作成!D:D,引当!A:R,4,FALSE)</f>
        <v>#N/A</v>
      </c>
      <c r="V10" s="107" t="e">
        <f>VLOOKUP(作成!D:D,引当!A:R,5,FALSE)</f>
        <v>#N/A</v>
      </c>
      <c r="W10" s="108" t="e">
        <f>VLOOKUP(作成!D:D,引当!A:R,6,FALSE)</f>
        <v>#N/A</v>
      </c>
      <c r="X10" s="107" t="e">
        <f>VLOOKUP(作成!D:D,引当!A:R,7,FALSE)</f>
        <v>#N/A</v>
      </c>
      <c r="Y10" s="108" t="e">
        <f>VLOOKUP(作成!D:D,引当!A:R,8,FALSE)</f>
        <v>#N/A</v>
      </c>
      <c r="Z10" s="102" t="e">
        <f>VLOOKUP(作成!D:D,引当!A:R,9,FALSE)</f>
        <v>#N/A</v>
      </c>
      <c r="AA10" s="102" t="e">
        <f>VLOOKUP(作成!D:D,引当!A:R,10,FALSE)</f>
        <v>#N/A</v>
      </c>
      <c r="AB10" s="88"/>
      <c r="AC10" s="109" t="e">
        <f>作成!Q10</f>
        <v>#N/A</v>
      </c>
      <c r="AD10" s="110" t="str">
        <f t="shared" si="16"/>
        <v>300002849</v>
      </c>
      <c r="AE10" s="111" t="str">
        <f t="shared" si="5"/>
        <v>78241</v>
      </c>
      <c r="AF10" s="112" t="e">
        <f t="shared" si="6"/>
        <v>#N/A</v>
      </c>
      <c r="AG10" s="113" t="s">
        <v>1789</v>
      </c>
      <c r="AH10" s="113" t="s">
        <v>4004</v>
      </c>
      <c r="AI10" s="89" t="s">
        <v>3445</v>
      </c>
      <c r="AJ10" s="114">
        <v>100000</v>
      </c>
      <c r="AK10" s="115">
        <f t="shared" si="7"/>
        <v>0</v>
      </c>
      <c r="AL10" s="115">
        <v>1</v>
      </c>
      <c r="AM10" s="116"/>
      <c r="AN10" s="116"/>
      <c r="AO10" s="116"/>
      <c r="AP10" s="117" t="str">
        <f t="shared" si="8"/>
        <v>http://gd.image-qoo10.jp/li/920/882/5400882920.jpg</v>
      </c>
      <c r="AQ10" s="116"/>
      <c r="AR10" s="116"/>
      <c r="AS10" s="118"/>
      <c r="AT10" s="118">
        <f t="shared" si="9"/>
        <v>0</v>
      </c>
      <c r="AU10" s="119" t="e">
        <f t="shared" si="10"/>
        <v>#N/A</v>
      </c>
      <c r="AV10" s="116"/>
      <c r="AW10"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0" s="121" t="e">
        <f t="shared" si="12"/>
        <v>#REF!</v>
      </c>
      <c r="AY10" s="88"/>
      <c r="AZ10" s="115" t="str">
        <f t="shared" si="13"/>
        <v>1</v>
      </c>
      <c r="BA10" s="115" t="str">
        <f t="shared" si="13"/>
        <v>4</v>
      </c>
      <c r="BB10" s="109" t="e">
        <f t="shared" si="2"/>
        <v>#N/A</v>
      </c>
      <c r="BC10" s="115" t="str">
        <f t="shared" si="14"/>
        <v>1</v>
      </c>
      <c r="BD10" s="115" t="str">
        <f t="shared" si="14"/>
        <v>1</v>
      </c>
      <c r="BE10" s="88"/>
      <c r="BF10" s="88"/>
      <c r="BG10" s="116"/>
      <c r="BH10" s="88"/>
      <c r="BI10" s="115" t="str">
        <f t="shared" si="15"/>
        <v>1</v>
      </c>
      <c r="BJ10" s="116"/>
      <c r="BK10" s="116"/>
      <c r="BL10" s="67" t="s">
        <v>1787</v>
      </c>
      <c r="BM10" s="88" t="e">
        <f>VLOOKUP(A:A,#REF!,38,0)</f>
        <v>#REF!</v>
      </c>
      <c r="BN10" s="89"/>
      <c r="BO10" s="88"/>
      <c r="BP10" s="116"/>
      <c r="BQ10" s="116"/>
      <c r="BR10" s="89"/>
      <c r="BS10" s="113" t="s">
        <v>150</v>
      </c>
      <c r="BT10" s="116"/>
      <c r="BU10" s="88"/>
      <c r="BV10" s="89"/>
      <c r="BW10" s="114"/>
      <c r="BY10" s="102" t="e">
        <f>VLOOKUP(A:A,#REF!,21,0)</f>
        <v>#REF!</v>
      </c>
    </row>
    <row r="11" spans="1:79" s="103" customFormat="1" ht="21.75" customHeight="1">
      <c r="A11" s="282"/>
      <c r="B11" s="100"/>
      <c r="C11" s="64"/>
      <c r="D11" s="101"/>
      <c r="E11" s="101"/>
      <c r="F11" s="101"/>
      <c r="G11" s="101"/>
      <c r="H11" s="101"/>
      <c r="I11" s="101"/>
      <c r="J11" s="176"/>
      <c r="K11" s="319"/>
      <c r="L11" s="101" t="str">
        <f t="shared" si="0"/>
        <v xml:space="preserve"> </v>
      </c>
      <c r="M11" s="103" t="e">
        <f>VLOOKUP(A:A,在庫!$B:$M,10,0)</f>
        <v>#N/A</v>
      </c>
      <c r="N11" s="104" t="s">
        <v>3977</v>
      </c>
      <c r="O11" s="104" t="str">
        <f t="shared" si="1"/>
        <v/>
      </c>
      <c r="P11" s="105" t="e">
        <f>VLOOKUP(A:A,在庫!$B:$M,9,0)</f>
        <v>#N/A</v>
      </c>
      <c r="Q11" s="105" t="e">
        <f>VLOOKUP(作成!D:D,引当!A:B,2,0)&amp;K11&amp;O11</f>
        <v>#N/A</v>
      </c>
      <c r="R11" s="106" t="e">
        <f t="shared" si="3"/>
        <v>#N/A</v>
      </c>
      <c r="S11" s="105" t="e">
        <f t="shared" si="4"/>
        <v>#N/A</v>
      </c>
      <c r="U11" s="102" t="e">
        <f>VLOOKUP(作成!D:D,引当!A:R,4,FALSE)</f>
        <v>#N/A</v>
      </c>
      <c r="V11" s="107" t="e">
        <f>VLOOKUP(作成!D:D,引当!A:R,5,FALSE)</f>
        <v>#N/A</v>
      </c>
      <c r="W11" s="108" t="e">
        <f>VLOOKUP(作成!D:D,引当!A:R,6,FALSE)</f>
        <v>#N/A</v>
      </c>
      <c r="X11" s="107" t="e">
        <f>VLOOKUP(作成!D:D,引当!A:R,7,FALSE)</f>
        <v>#N/A</v>
      </c>
      <c r="Y11" s="108" t="e">
        <f>VLOOKUP(作成!D:D,引当!A:R,8,FALSE)</f>
        <v>#N/A</v>
      </c>
      <c r="Z11" s="102" t="e">
        <f>VLOOKUP(作成!D:D,引当!A:R,9,FALSE)</f>
        <v>#N/A</v>
      </c>
      <c r="AA11" s="102" t="e">
        <f>VLOOKUP(作成!D:D,引当!A:R,10,FALSE)</f>
        <v>#N/A</v>
      </c>
      <c r="AB11" s="88"/>
      <c r="AC11" s="109" t="e">
        <f>作成!Q11</f>
        <v>#N/A</v>
      </c>
      <c r="AD11" s="110" t="str">
        <f t="shared" si="16"/>
        <v>300002849</v>
      </c>
      <c r="AE11" s="111" t="str">
        <f t="shared" si="5"/>
        <v>78241</v>
      </c>
      <c r="AF11" s="112" t="e">
        <f t="shared" si="6"/>
        <v>#N/A</v>
      </c>
      <c r="AG11" s="113" t="s">
        <v>1789</v>
      </c>
      <c r="AH11" s="113" t="s">
        <v>4004</v>
      </c>
      <c r="AI11" s="89" t="s">
        <v>3445</v>
      </c>
      <c r="AJ11" s="114">
        <v>100000</v>
      </c>
      <c r="AK11" s="115">
        <f t="shared" si="7"/>
        <v>0</v>
      </c>
      <c r="AL11" s="115">
        <v>1</v>
      </c>
      <c r="AM11" s="116"/>
      <c r="AN11" s="116"/>
      <c r="AO11" s="116"/>
      <c r="AP11" s="117" t="str">
        <f t="shared" si="8"/>
        <v>http://gd.image-qoo10.jp/li/920/882/5400882920.jpg</v>
      </c>
      <c r="AQ11" s="116"/>
      <c r="AR11" s="116"/>
      <c r="AS11" s="118"/>
      <c r="AT11" s="118">
        <f t="shared" si="9"/>
        <v>0</v>
      </c>
      <c r="AU11" s="119" t="e">
        <f t="shared" si="10"/>
        <v>#N/A</v>
      </c>
      <c r="AV11" s="116"/>
      <c r="AW11"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1" s="121" t="e">
        <f t="shared" si="12"/>
        <v>#REF!</v>
      </c>
      <c r="AY11" s="88"/>
      <c r="AZ11" s="115" t="str">
        <f t="shared" si="13"/>
        <v>1</v>
      </c>
      <c r="BA11" s="115" t="str">
        <f t="shared" si="13"/>
        <v>4</v>
      </c>
      <c r="BB11" s="109" t="e">
        <f t="shared" si="2"/>
        <v>#N/A</v>
      </c>
      <c r="BC11" s="115" t="str">
        <f t="shared" si="14"/>
        <v>1</v>
      </c>
      <c r="BD11" s="115" t="str">
        <f t="shared" si="14"/>
        <v>1</v>
      </c>
      <c r="BE11" s="88"/>
      <c r="BF11" s="88"/>
      <c r="BG11" s="116"/>
      <c r="BH11" s="88"/>
      <c r="BI11" s="115" t="str">
        <f t="shared" si="15"/>
        <v>1</v>
      </c>
      <c r="BJ11" s="116"/>
      <c r="BK11" s="116"/>
      <c r="BL11" s="67" t="s">
        <v>1787</v>
      </c>
      <c r="BM11" s="88" t="e">
        <f>VLOOKUP(A:A,#REF!,38,0)</f>
        <v>#REF!</v>
      </c>
      <c r="BN11" s="89"/>
      <c r="BO11" s="88"/>
      <c r="BP11" s="116"/>
      <c r="BQ11" s="116"/>
      <c r="BR11" s="89"/>
      <c r="BS11" s="113" t="s">
        <v>150</v>
      </c>
      <c r="BT11" s="116"/>
      <c r="BU11" s="88"/>
      <c r="BV11" s="89"/>
      <c r="BW11" s="114"/>
      <c r="BY11" s="102" t="e">
        <f>VLOOKUP(A:A,#REF!,21,0)</f>
        <v>#REF!</v>
      </c>
    </row>
    <row r="12" spans="1:79" s="103" customFormat="1" ht="21.75" customHeight="1">
      <c r="A12" s="282"/>
      <c r="B12" s="100"/>
      <c r="C12" s="64"/>
      <c r="D12" s="101"/>
      <c r="E12" s="101"/>
      <c r="F12" s="101"/>
      <c r="G12" s="101"/>
      <c r="H12" s="101"/>
      <c r="I12" s="101"/>
      <c r="J12" s="176"/>
      <c r="K12" s="319"/>
      <c r="L12" s="101" t="str">
        <f t="shared" si="0"/>
        <v xml:space="preserve"> </v>
      </c>
      <c r="M12" s="103" t="e">
        <f>VLOOKUP(A:A,在庫!$B:$M,10,0)</f>
        <v>#N/A</v>
      </c>
      <c r="N12" s="104" t="e">
        <f>VLOOKUP(A:A,在庫!$B:$M,12,0)</f>
        <v>#N/A</v>
      </c>
      <c r="O12" s="104" t="str">
        <f t="shared" si="1"/>
        <v/>
      </c>
      <c r="P12" s="105" t="e">
        <f>VLOOKUP(A:A,在庫!$B:$M,9,0)</f>
        <v>#N/A</v>
      </c>
      <c r="Q12" s="105" t="e">
        <f>VLOOKUP(作成!D:D,引当!A:B,2,0)&amp;K12&amp;O12</f>
        <v>#N/A</v>
      </c>
      <c r="R12" s="106" t="e">
        <f t="shared" si="3"/>
        <v>#N/A</v>
      </c>
      <c r="S12" s="105" t="e">
        <f t="shared" si="4"/>
        <v>#N/A</v>
      </c>
      <c r="U12" s="102" t="e">
        <f>VLOOKUP(作成!D:D,引当!A:R,4,FALSE)</f>
        <v>#N/A</v>
      </c>
      <c r="V12" s="107" t="e">
        <f>VLOOKUP(作成!D:D,引当!A:R,5,FALSE)</f>
        <v>#N/A</v>
      </c>
      <c r="W12" s="108" t="e">
        <f>VLOOKUP(作成!D:D,引当!A:R,6,FALSE)</f>
        <v>#N/A</v>
      </c>
      <c r="X12" s="107" t="e">
        <f>VLOOKUP(作成!D:D,引当!A:R,7,FALSE)</f>
        <v>#N/A</v>
      </c>
      <c r="Y12" s="108" t="e">
        <f>VLOOKUP(作成!D:D,引当!A:R,8,FALSE)</f>
        <v>#N/A</v>
      </c>
      <c r="Z12" s="102" t="e">
        <f>VLOOKUP(作成!D:D,引当!A:R,9,FALSE)</f>
        <v>#N/A</v>
      </c>
      <c r="AA12" s="102" t="e">
        <f>VLOOKUP(作成!D:D,引当!A:R,10,FALSE)</f>
        <v>#N/A</v>
      </c>
      <c r="AB12" s="88"/>
      <c r="AC12" s="109" t="e">
        <f>作成!Q12</f>
        <v>#N/A</v>
      </c>
      <c r="AD12" s="110" t="str">
        <f t="shared" si="16"/>
        <v>300002849</v>
      </c>
      <c r="AE12" s="111" t="str">
        <f t="shared" si="5"/>
        <v>78241</v>
      </c>
      <c r="AF12" s="112" t="e">
        <f t="shared" si="6"/>
        <v>#N/A</v>
      </c>
      <c r="AG12" s="113" t="s">
        <v>1789</v>
      </c>
      <c r="AH12" s="113" t="s">
        <v>4004</v>
      </c>
      <c r="AI12" s="89" t="s">
        <v>3445</v>
      </c>
      <c r="AJ12" s="114">
        <v>100000</v>
      </c>
      <c r="AK12" s="115">
        <f t="shared" si="7"/>
        <v>0</v>
      </c>
      <c r="AL12" s="115">
        <v>1</v>
      </c>
      <c r="AM12" s="116"/>
      <c r="AN12" s="116"/>
      <c r="AO12" s="116"/>
      <c r="AP12" s="117" t="str">
        <f t="shared" si="8"/>
        <v>http://gd.image-qoo10.jp/li/920/882/5400882920.jpg</v>
      </c>
      <c r="AQ12" s="116"/>
      <c r="AR12" s="116"/>
      <c r="AS12" s="118"/>
      <c r="AT12" s="118">
        <f t="shared" si="9"/>
        <v>0</v>
      </c>
      <c r="AU12" s="119" t="e">
        <f t="shared" si="10"/>
        <v>#N/A</v>
      </c>
      <c r="AV12" s="116"/>
      <c r="AW12"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2" s="121" t="e">
        <f t="shared" si="12"/>
        <v>#REF!</v>
      </c>
      <c r="AY12" s="88"/>
      <c r="AZ12" s="115" t="str">
        <f t="shared" si="13"/>
        <v>1</v>
      </c>
      <c r="BA12" s="115" t="str">
        <f t="shared" si="13"/>
        <v>4</v>
      </c>
      <c r="BB12" s="109" t="e">
        <f t="shared" si="2"/>
        <v>#N/A</v>
      </c>
      <c r="BC12" s="115" t="str">
        <f t="shared" si="14"/>
        <v>1</v>
      </c>
      <c r="BD12" s="115" t="str">
        <f t="shared" si="14"/>
        <v>1</v>
      </c>
      <c r="BE12" s="88"/>
      <c r="BF12" s="88"/>
      <c r="BG12" s="116"/>
      <c r="BH12" s="88"/>
      <c r="BI12" s="115" t="str">
        <f t="shared" si="15"/>
        <v>1</v>
      </c>
      <c r="BJ12" s="116"/>
      <c r="BK12" s="116"/>
      <c r="BL12" s="67" t="s">
        <v>1787</v>
      </c>
      <c r="BM12" s="88" t="e">
        <f>VLOOKUP(A:A,#REF!,38,0)</f>
        <v>#REF!</v>
      </c>
      <c r="BN12" s="89"/>
      <c r="BO12" s="88"/>
      <c r="BP12" s="116"/>
      <c r="BQ12" s="116"/>
      <c r="BR12" s="89"/>
      <c r="BS12" s="113" t="s">
        <v>150</v>
      </c>
      <c r="BT12" s="116"/>
      <c r="BU12" s="88"/>
      <c r="BV12" s="89"/>
      <c r="BW12" s="114"/>
      <c r="BY12" s="102" t="e">
        <f>VLOOKUP(A:A,#REF!,21,0)</f>
        <v>#REF!</v>
      </c>
    </row>
    <row r="13" spans="1:79" s="103" customFormat="1" ht="21.75" customHeight="1">
      <c r="A13" s="282"/>
      <c r="B13" s="100"/>
      <c r="C13" s="64"/>
      <c r="D13" s="101"/>
      <c r="E13" s="101"/>
      <c r="F13" s="101"/>
      <c r="G13" s="101"/>
      <c r="H13" s="101"/>
      <c r="I13" s="101"/>
      <c r="J13" s="176"/>
      <c r="K13" s="319"/>
      <c r="L13" s="101" t="str">
        <f t="shared" si="0"/>
        <v xml:space="preserve"> </v>
      </c>
      <c r="M13" s="103" t="e">
        <f>VLOOKUP(A:A,在庫!$B:$M,10,0)</f>
        <v>#N/A</v>
      </c>
      <c r="N13" s="104" t="e">
        <f>VLOOKUP(A:A,在庫!$B:$M,12,0)</f>
        <v>#N/A</v>
      </c>
      <c r="O13" s="104" t="str">
        <f t="shared" si="1"/>
        <v/>
      </c>
      <c r="P13" s="105" t="e">
        <f>VLOOKUP(A:A,在庫!$B:$M,9,0)</f>
        <v>#N/A</v>
      </c>
      <c r="Q13" s="105" t="e">
        <f>VLOOKUP(作成!D:D,引当!A:B,2,0)&amp;K13&amp;O13</f>
        <v>#N/A</v>
      </c>
      <c r="R13" s="106" t="e">
        <f t="shared" si="3"/>
        <v>#N/A</v>
      </c>
      <c r="S13" s="105" t="e">
        <f t="shared" si="4"/>
        <v>#N/A</v>
      </c>
      <c r="U13" s="102" t="e">
        <f>VLOOKUP(作成!D:D,引当!A:R,4,FALSE)</f>
        <v>#N/A</v>
      </c>
      <c r="V13" s="107" t="e">
        <f>VLOOKUP(作成!D:D,引当!A:R,5,FALSE)</f>
        <v>#N/A</v>
      </c>
      <c r="W13" s="108" t="e">
        <f>VLOOKUP(作成!D:D,引当!A:R,6,FALSE)</f>
        <v>#N/A</v>
      </c>
      <c r="X13" s="107" t="e">
        <f>VLOOKUP(作成!D:D,引当!A:R,7,FALSE)</f>
        <v>#N/A</v>
      </c>
      <c r="Y13" s="108" t="e">
        <f>VLOOKUP(作成!D:D,引当!A:R,8,FALSE)</f>
        <v>#N/A</v>
      </c>
      <c r="Z13" s="102" t="e">
        <f>VLOOKUP(作成!D:D,引当!A:R,9,FALSE)</f>
        <v>#N/A</v>
      </c>
      <c r="AA13" s="102" t="e">
        <f>VLOOKUP(作成!D:D,引当!A:R,10,FALSE)</f>
        <v>#N/A</v>
      </c>
      <c r="AB13" s="88"/>
      <c r="AC13" s="109" t="e">
        <f>作成!Q13</f>
        <v>#N/A</v>
      </c>
      <c r="AD13" s="110" t="str">
        <f t="shared" si="16"/>
        <v>300002849</v>
      </c>
      <c r="AE13" s="111" t="str">
        <f t="shared" si="5"/>
        <v>78241</v>
      </c>
      <c r="AF13" s="112" t="e">
        <f t="shared" si="6"/>
        <v>#N/A</v>
      </c>
      <c r="AG13" s="113" t="s">
        <v>1789</v>
      </c>
      <c r="AH13" s="113" t="s">
        <v>4004</v>
      </c>
      <c r="AI13" s="89" t="s">
        <v>3445</v>
      </c>
      <c r="AJ13" s="114">
        <v>100000</v>
      </c>
      <c r="AK13" s="115">
        <f t="shared" si="7"/>
        <v>0</v>
      </c>
      <c r="AL13" s="115">
        <v>1</v>
      </c>
      <c r="AM13" s="116"/>
      <c r="AN13" s="116"/>
      <c r="AO13" s="116"/>
      <c r="AP13" s="117" t="str">
        <f t="shared" si="8"/>
        <v>http://gd.image-qoo10.jp/li/920/882/5400882920.jpg</v>
      </c>
      <c r="AQ13" s="116"/>
      <c r="AR13" s="116"/>
      <c r="AS13" s="118"/>
      <c r="AT13" s="118">
        <f t="shared" si="9"/>
        <v>0</v>
      </c>
      <c r="AU13" s="119" t="e">
        <f t="shared" si="10"/>
        <v>#N/A</v>
      </c>
      <c r="AV13" s="116"/>
      <c r="AW13"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3" s="121" t="e">
        <f t="shared" si="12"/>
        <v>#REF!</v>
      </c>
      <c r="AY13" s="88"/>
      <c r="AZ13" s="115" t="str">
        <f t="shared" si="13"/>
        <v>1</v>
      </c>
      <c r="BA13" s="115" t="str">
        <f t="shared" si="13"/>
        <v>4</v>
      </c>
      <c r="BB13" s="109" t="e">
        <f t="shared" si="2"/>
        <v>#N/A</v>
      </c>
      <c r="BC13" s="115" t="str">
        <f t="shared" si="14"/>
        <v>1</v>
      </c>
      <c r="BD13" s="115" t="str">
        <f t="shared" si="14"/>
        <v>1</v>
      </c>
      <c r="BE13" s="88"/>
      <c r="BF13" s="88"/>
      <c r="BG13" s="116"/>
      <c r="BH13" s="88"/>
      <c r="BI13" s="115" t="str">
        <f t="shared" si="15"/>
        <v>1</v>
      </c>
      <c r="BJ13" s="116"/>
      <c r="BK13" s="116"/>
      <c r="BL13" s="67" t="s">
        <v>1787</v>
      </c>
      <c r="BM13" s="88" t="e">
        <f>VLOOKUP(A:A,#REF!,38,0)</f>
        <v>#REF!</v>
      </c>
      <c r="BN13" s="89"/>
      <c r="BO13" s="88"/>
      <c r="BP13" s="116"/>
      <c r="BQ13" s="116"/>
      <c r="BR13" s="89"/>
      <c r="BS13" s="113" t="s">
        <v>150</v>
      </c>
      <c r="BT13" s="116"/>
      <c r="BU13" s="88"/>
      <c r="BV13" s="89"/>
      <c r="BW13" s="114"/>
      <c r="BY13" s="102" t="e">
        <f>VLOOKUP(A:A,#REF!,21,0)</f>
        <v>#REF!</v>
      </c>
    </row>
    <row r="14" spans="1:79" s="103" customFormat="1" ht="21.75" customHeight="1">
      <c r="A14" s="282"/>
      <c r="B14" s="100"/>
      <c r="C14" s="64"/>
      <c r="D14" s="101"/>
      <c r="E14" s="101"/>
      <c r="F14" s="101"/>
      <c r="G14" s="101"/>
      <c r="H14" s="101"/>
      <c r="I14" s="101"/>
      <c r="J14" s="176"/>
      <c r="K14" s="319"/>
      <c r="L14" s="101" t="str">
        <f t="shared" si="0"/>
        <v xml:space="preserve"> </v>
      </c>
      <c r="M14" s="103" t="e">
        <f>VLOOKUP(A:A,在庫!$B:$M,10,0)</f>
        <v>#N/A</v>
      </c>
      <c r="N14" s="104" t="e">
        <f>VLOOKUP(A:A,在庫!$B:$M,12,0)</f>
        <v>#N/A</v>
      </c>
      <c r="O14" s="104" t="str">
        <f t="shared" si="1"/>
        <v/>
      </c>
      <c r="P14" s="105" t="e">
        <f>VLOOKUP(A:A,在庫!$B:$M,9,0)</f>
        <v>#N/A</v>
      </c>
      <c r="Q14" s="105" t="e">
        <f>VLOOKUP(作成!D:D,引当!A:B,2,0)&amp;K14&amp;O14</f>
        <v>#N/A</v>
      </c>
      <c r="R14" s="106" t="e">
        <f t="shared" si="3"/>
        <v>#N/A</v>
      </c>
      <c r="S14" s="105" t="e">
        <f t="shared" si="4"/>
        <v>#N/A</v>
      </c>
      <c r="U14" s="102" t="e">
        <f>VLOOKUP(作成!D:D,引当!A:R,4,FALSE)</f>
        <v>#N/A</v>
      </c>
      <c r="V14" s="107" t="e">
        <f>VLOOKUP(作成!D:D,引当!A:R,5,FALSE)</f>
        <v>#N/A</v>
      </c>
      <c r="W14" s="108" t="e">
        <f>VLOOKUP(作成!D:D,引当!A:R,6,FALSE)</f>
        <v>#N/A</v>
      </c>
      <c r="X14" s="107" t="e">
        <f>VLOOKUP(作成!D:D,引当!A:R,7,FALSE)</f>
        <v>#N/A</v>
      </c>
      <c r="Y14" s="108" t="e">
        <f>VLOOKUP(作成!D:D,引当!A:R,8,FALSE)</f>
        <v>#N/A</v>
      </c>
      <c r="Z14" s="102" t="e">
        <f>VLOOKUP(作成!D:D,引当!A:R,9,FALSE)</f>
        <v>#N/A</v>
      </c>
      <c r="AA14" s="102" t="e">
        <f>VLOOKUP(作成!D:D,引当!A:R,10,FALSE)</f>
        <v>#N/A</v>
      </c>
      <c r="AB14" s="88"/>
      <c r="AC14" s="109" t="e">
        <f>作成!Q14</f>
        <v>#N/A</v>
      </c>
      <c r="AD14" s="110" t="str">
        <f t="shared" si="16"/>
        <v>300002849</v>
      </c>
      <c r="AE14" s="111" t="str">
        <f t="shared" si="5"/>
        <v>78241</v>
      </c>
      <c r="AF14" s="112" t="e">
        <f t="shared" si="6"/>
        <v>#N/A</v>
      </c>
      <c r="AG14" s="113" t="s">
        <v>1789</v>
      </c>
      <c r="AH14" s="113" t="s">
        <v>4004</v>
      </c>
      <c r="AI14" s="89" t="s">
        <v>3445</v>
      </c>
      <c r="AJ14" s="114">
        <v>100000</v>
      </c>
      <c r="AK14" s="115">
        <f t="shared" si="7"/>
        <v>0</v>
      </c>
      <c r="AL14" s="115">
        <v>1</v>
      </c>
      <c r="AM14" s="116"/>
      <c r="AN14" s="116"/>
      <c r="AO14" s="116"/>
      <c r="AP14" s="117" t="str">
        <f t="shared" si="8"/>
        <v>http://gd.image-qoo10.jp/li/920/882/5400882920.jpg</v>
      </c>
      <c r="AQ14" s="116"/>
      <c r="AR14" s="116"/>
      <c r="AS14" s="118"/>
      <c r="AT14" s="118">
        <f t="shared" si="9"/>
        <v>0</v>
      </c>
      <c r="AU14" s="119" t="e">
        <f t="shared" si="10"/>
        <v>#N/A</v>
      </c>
      <c r="AV14" s="116"/>
      <c r="AW14"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4" s="121" t="e">
        <f t="shared" si="12"/>
        <v>#REF!</v>
      </c>
      <c r="AY14" s="88"/>
      <c r="AZ14" s="115" t="str">
        <f t="shared" si="13"/>
        <v>1</v>
      </c>
      <c r="BA14" s="115" t="str">
        <f t="shared" si="13"/>
        <v>4</v>
      </c>
      <c r="BB14" s="109" t="e">
        <f t="shared" si="2"/>
        <v>#N/A</v>
      </c>
      <c r="BC14" s="115" t="str">
        <f t="shared" si="14"/>
        <v>1</v>
      </c>
      <c r="BD14" s="115" t="str">
        <f t="shared" si="14"/>
        <v>1</v>
      </c>
      <c r="BE14" s="88"/>
      <c r="BF14" s="88"/>
      <c r="BG14" s="116"/>
      <c r="BH14" s="88"/>
      <c r="BI14" s="115" t="str">
        <f t="shared" si="15"/>
        <v>1</v>
      </c>
      <c r="BJ14" s="116"/>
      <c r="BK14" s="116"/>
      <c r="BL14" s="67" t="s">
        <v>1787</v>
      </c>
      <c r="BM14" s="88" t="e">
        <f>VLOOKUP(A:A,#REF!,38,0)</f>
        <v>#REF!</v>
      </c>
      <c r="BN14" s="89"/>
      <c r="BO14" s="88"/>
      <c r="BP14" s="116"/>
      <c r="BQ14" s="116"/>
      <c r="BR14" s="89"/>
      <c r="BS14" s="113" t="s">
        <v>150</v>
      </c>
      <c r="BT14" s="116"/>
      <c r="BU14" s="88"/>
      <c r="BV14" s="89"/>
      <c r="BW14" s="114"/>
      <c r="BY14" s="102" t="e">
        <f>VLOOKUP(A:A,#REF!,21,0)</f>
        <v>#REF!</v>
      </c>
    </row>
    <row r="15" spans="1:79" s="103" customFormat="1" ht="21.75" customHeight="1">
      <c r="A15" s="282"/>
      <c r="B15" s="100"/>
      <c r="C15" s="64"/>
      <c r="D15" s="101"/>
      <c r="E15" s="101"/>
      <c r="F15" s="101"/>
      <c r="G15" s="101"/>
      <c r="H15" s="101"/>
      <c r="I15" s="101"/>
      <c r="J15" s="176"/>
      <c r="K15" s="319"/>
      <c r="L15" s="101" t="str">
        <f t="shared" si="0"/>
        <v xml:space="preserve"> </v>
      </c>
      <c r="M15" s="103" t="e">
        <f>VLOOKUP(A:A,在庫!$B:$M,10,0)</f>
        <v>#N/A</v>
      </c>
      <c r="N15" s="104" t="e">
        <f>VLOOKUP(A:A,在庫!$B:$M,12,0)</f>
        <v>#N/A</v>
      </c>
      <c r="O15" s="104" t="str">
        <f t="shared" si="1"/>
        <v/>
      </c>
      <c r="P15" s="105" t="e">
        <f>VLOOKUP(A:A,在庫!$B:$M,9,0)</f>
        <v>#N/A</v>
      </c>
      <c r="Q15" s="105" t="e">
        <f>VLOOKUP(作成!D:D,引当!A:B,2,0)&amp;K15&amp;O15</f>
        <v>#N/A</v>
      </c>
      <c r="R15" s="106" t="e">
        <f t="shared" si="3"/>
        <v>#N/A</v>
      </c>
      <c r="S15" s="105" t="e">
        <f t="shared" si="4"/>
        <v>#N/A</v>
      </c>
      <c r="U15" s="102" t="e">
        <f>VLOOKUP(作成!D:D,引当!A:R,4,FALSE)</f>
        <v>#N/A</v>
      </c>
      <c r="V15" s="107" t="e">
        <f>VLOOKUP(作成!D:D,引当!A:R,5,FALSE)</f>
        <v>#N/A</v>
      </c>
      <c r="W15" s="108" t="e">
        <f>VLOOKUP(作成!D:D,引当!A:R,6,FALSE)</f>
        <v>#N/A</v>
      </c>
      <c r="X15" s="107" t="e">
        <f>VLOOKUP(作成!D:D,引当!A:R,7,FALSE)</f>
        <v>#N/A</v>
      </c>
      <c r="Y15" s="108" t="e">
        <f>VLOOKUP(作成!D:D,引当!A:R,8,FALSE)</f>
        <v>#N/A</v>
      </c>
      <c r="Z15" s="102" t="e">
        <f>VLOOKUP(作成!D:D,引当!A:R,9,FALSE)</f>
        <v>#N/A</v>
      </c>
      <c r="AA15" s="102" t="e">
        <f>VLOOKUP(作成!D:D,引当!A:R,10,FALSE)</f>
        <v>#N/A</v>
      </c>
      <c r="AB15" s="88"/>
      <c r="AC15" s="109" t="e">
        <f>作成!Q15</f>
        <v>#N/A</v>
      </c>
      <c r="AD15" s="110" t="str">
        <f t="shared" si="16"/>
        <v>300002849</v>
      </c>
      <c r="AE15" s="111" t="str">
        <f t="shared" si="5"/>
        <v>78241</v>
      </c>
      <c r="AF15" s="112" t="e">
        <f t="shared" si="6"/>
        <v>#N/A</v>
      </c>
      <c r="AG15" s="113" t="s">
        <v>1789</v>
      </c>
      <c r="AH15" s="113" t="s">
        <v>4004</v>
      </c>
      <c r="AI15" s="89" t="s">
        <v>3445</v>
      </c>
      <c r="AJ15" s="114">
        <v>100000</v>
      </c>
      <c r="AK15" s="115">
        <f t="shared" si="7"/>
        <v>0</v>
      </c>
      <c r="AL15" s="115">
        <v>1</v>
      </c>
      <c r="AM15" s="116"/>
      <c r="AN15" s="116"/>
      <c r="AO15" s="116"/>
      <c r="AP15" s="117" t="str">
        <f t="shared" si="8"/>
        <v>http://gd.image-qoo10.jp/li/920/882/5400882920.jpg</v>
      </c>
      <c r="AQ15" s="116"/>
      <c r="AR15" s="116"/>
      <c r="AS15" s="118"/>
      <c r="AT15" s="118">
        <f t="shared" si="9"/>
        <v>0</v>
      </c>
      <c r="AU15" s="119" t="e">
        <f t="shared" si="10"/>
        <v>#N/A</v>
      </c>
      <c r="AV15" s="116"/>
      <c r="AW15"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5" s="121" t="e">
        <f t="shared" si="12"/>
        <v>#REF!</v>
      </c>
      <c r="AY15" s="88"/>
      <c r="AZ15" s="115" t="str">
        <f t="shared" si="13"/>
        <v>1</v>
      </c>
      <c r="BA15" s="115" t="str">
        <f t="shared" si="13"/>
        <v>4</v>
      </c>
      <c r="BB15" s="109" t="e">
        <f t="shared" si="2"/>
        <v>#N/A</v>
      </c>
      <c r="BC15" s="115" t="str">
        <f t="shared" si="14"/>
        <v>1</v>
      </c>
      <c r="BD15" s="115" t="str">
        <f t="shared" si="14"/>
        <v>1</v>
      </c>
      <c r="BE15" s="88"/>
      <c r="BF15" s="88"/>
      <c r="BG15" s="116"/>
      <c r="BH15" s="88"/>
      <c r="BI15" s="115" t="str">
        <f t="shared" si="15"/>
        <v>1</v>
      </c>
      <c r="BJ15" s="116"/>
      <c r="BK15" s="116"/>
      <c r="BL15" s="67" t="s">
        <v>1787</v>
      </c>
      <c r="BM15" s="88" t="e">
        <f>VLOOKUP(A:A,#REF!,38,0)</f>
        <v>#REF!</v>
      </c>
      <c r="BN15" s="89"/>
      <c r="BO15" s="88"/>
      <c r="BP15" s="116"/>
      <c r="BQ15" s="116"/>
      <c r="BR15" s="89"/>
      <c r="BS15" s="113" t="s">
        <v>150</v>
      </c>
      <c r="BT15" s="116"/>
      <c r="BU15" s="88"/>
      <c r="BV15" s="89"/>
      <c r="BW15" s="114"/>
      <c r="BY15" s="102" t="e">
        <f>VLOOKUP(A:A,#REF!,21,0)</f>
        <v>#REF!</v>
      </c>
    </row>
    <row r="16" spans="1:79" s="103" customFormat="1" ht="21.75" customHeight="1">
      <c r="A16" s="282"/>
      <c r="B16" s="122"/>
      <c r="C16" s="64"/>
      <c r="D16" s="106"/>
      <c r="E16" s="106"/>
      <c r="F16" s="106"/>
      <c r="G16" s="106"/>
      <c r="H16" s="106"/>
      <c r="I16" s="106"/>
      <c r="J16" s="298"/>
      <c r="K16" s="319"/>
      <c r="L16" s="101" t="str">
        <f t="shared" si="0"/>
        <v xml:space="preserve"> </v>
      </c>
      <c r="M16" s="103" t="e">
        <f>VLOOKUP(A:A,在庫!$B:$M,10,0)</f>
        <v>#N/A</v>
      </c>
      <c r="N16" s="104" t="e">
        <f>VLOOKUP(A:A,在庫!$B:$M,12,0)</f>
        <v>#N/A</v>
      </c>
      <c r="O16" s="104" t="str">
        <f t="shared" si="1"/>
        <v/>
      </c>
      <c r="P16" s="105" t="e">
        <f>VLOOKUP(A:A,在庫!$B:$M,9,0)</f>
        <v>#N/A</v>
      </c>
      <c r="Q16" s="105" t="e">
        <f>VLOOKUP(作成!D:D,引当!A:B,2,0)&amp;K16&amp;O16</f>
        <v>#N/A</v>
      </c>
      <c r="R16" s="106" t="e">
        <f t="shared" si="3"/>
        <v>#N/A</v>
      </c>
      <c r="S16" s="105" t="e">
        <f t="shared" si="4"/>
        <v>#N/A</v>
      </c>
      <c r="U16" s="102" t="e">
        <f>VLOOKUP(作成!D:D,引当!A:R,4,FALSE)</f>
        <v>#N/A</v>
      </c>
      <c r="V16" s="102" t="e">
        <f>VLOOKUP(作成!D:D,引当!A:R,5,FALSE)</f>
        <v>#N/A</v>
      </c>
      <c r="W16" s="102" t="e">
        <f>VLOOKUP(作成!D:D,引当!A:R,6,FALSE)</f>
        <v>#N/A</v>
      </c>
      <c r="X16" s="102" t="e">
        <f>VLOOKUP(作成!D:D,引当!A:R,7,FALSE)</f>
        <v>#N/A</v>
      </c>
      <c r="Y16" s="102" t="e">
        <f>VLOOKUP(作成!D:D,引当!A:R,8,FALSE)</f>
        <v>#N/A</v>
      </c>
      <c r="Z16" s="102" t="e">
        <f>VLOOKUP(作成!D:D,引当!A:R,9,FALSE)</f>
        <v>#N/A</v>
      </c>
      <c r="AA16" s="102" t="e">
        <f>VLOOKUP(作成!D:D,引当!A:R,10,FALSE)</f>
        <v>#N/A</v>
      </c>
      <c r="AB16" s="88"/>
      <c r="AC16" s="109" t="e">
        <f>作成!Q16</f>
        <v>#N/A</v>
      </c>
      <c r="AD16" s="110" t="str">
        <f t="shared" si="16"/>
        <v>300002849</v>
      </c>
      <c r="AE16" s="111" t="str">
        <f t="shared" si="5"/>
        <v>78241</v>
      </c>
      <c r="AF16" s="112" t="e">
        <f t="shared" si="6"/>
        <v>#N/A</v>
      </c>
      <c r="AG16" s="113" t="s">
        <v>1789</v>
      </c>
      <c r="AH16" s="113" t="s">
        <v>4004</v>
      </c>
      <c r="AI16" s="89" t="s">
        <v>3445</v>
      </c>
      <c r="AJ16" s="114">
        <v>100000</v>
      </c>
      <c r="AK16" s="115">
        <f t="shared" si="7"/>
        <v>0</v>
      </c>
      <c r="AL16" s="115">
        <v>1</v>
      </c>
      <c r="AM16" s="116"/>
      <c r="AN16" s="116"/>
      <c r="AO16" s="116"/>
      <c r="AP16" s="117" t="str">
        <f t="shared" si="8"/>
        <v>http://gd.image-qoo10.jp/li/920/882/5400882920.jpg</v>
      </c>
      <c r="AQ16" s="116"/>
      <c r="AR16" s="116"/>
      <c r="AS16" s="118"/>
      <c r="AT16" s="118">
        <f t="shared" si="9"/>
        <v>0</v>
      </c>
      <c r="AU16" s="119" t="e">
        <f t="shared" si="10"/>
        <v>#N/A</v>
      </c>
      <c r="AV16" s="116"/>
      <c r="AW16"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6" s="121" t="e">
        <f t="shared" si="12"/>
        <v>#REF!</v>
      </c>
      <c r="AY16" s="88"/>
      <c r="AZ16" s="115" t="str">
        <f t="shared" si="13"/>
        <v>1</v>
      </c>
      <c r="BA16" s="115" t="str">
        <f t="shared" si="13"/>
        <v>4</v>
      </c>
      <c r="BB16" s="109" t="e">
        <f t="shared" si="2"/>
        <v>#N/A</v>
      </c>
      <c r="BC16" s="115" t="str">
        <f t="shared" si="14"/>
        <v>1</v>
      </c>
      <c r="BD16" s="115" t="str">
        <f t="shared" si="14"/>
        <v>1</v>
      </c>
      <c r="BE16" s="88"/>
      <c r="BF16" s="88"/>
      <c r="BG16" s="116"/>
      <c r="BH16" s="88"/>
      <c r="BI16" s="115" t="str">
        <f t="shared" si="15"/>
        <v>1</v>
      </c>
      <c r="BJ16" s="116"/>
      <c r="BK16" s="116"/>
      <c r="BL16" s="67" t="s">
        <v>1787</v>
      </c>
      <c r="BM16" s="88" t="e">
        <f>VLOOKUP(A:A,#REF!,38,0)</f>
        <v>#REF!</v>
      </c>
      <c r="BN16" s="89"/>
      <c r="BO16" s="88"/>
      <c r="BP16" s="116"/>
      <c r="BQ16" s="116"/>
      <c r="BR16" s="89"/>
      <c r="BS16" s="113" t="s">
        <v>150</v>
      </c>
      <c r="BT16" s="116"/>
      <c r="BU16" s="88"/>
      <c r="BV16" s="89"/>
      <c r="BW16" s="114"/>
      <c r="BY16" s="102" t="e">
        <f>VLOOKUP(A:A,#REF!,21,0)</f>
        <v>#REF!</v>
      </c>
    </row>
    <row r="17" spans="1:77" s="103" customFormat="1" ht="21.75" customHeight="1">
      <c r="A17" s="282"/>
      <c r="B17" s="122"/>
      <c r="C17" s="64"/>
      <c r="D17" s="106"/>
      <c r="E17" s="106"/>
      <c r="F17" s="106"/>
      <c r="G17" s="106"/>
      <c r="H17" s="106"/>
      <c r="I17" s="106"/>
      <c r="J17" s="298"/>
      <c r="K17" s="319"/>
      <c r="L17" s="101" t="str">
        <f t="shared" si="0"/>
        <v xml:space="preserve"> </v>
      </c>
      <c r="M17" s="103" t="e">
        <f>VLOOKUP(A:A,在庫!$B:$M,10,0)</f>
        <v>#N/A</v>
      </c>
      <c r="N17" s="104" t="e">
        <f>VLOOKUP(A:A,在庫!$B:$M,12,0)</f>
        <v>#N/A</v>
      </c>
      <c r="O17" s="104" t="str">
        <f t="shared" si="1"/>
        <v/>
      </c>
      <c r="P17" s="105" t="e">
        <f>VLOOKUP(A:A,在庫!$B:$M,9,0)</f>
        <v>#N/A</v>
      </c>
      <c r="Q17" s="105" t="e">
        <f>VLOOKUP(作成!D:D,引当!A:B,2,0)&amp;K17&amp;O17</f>
        <v>#N/A</v>
      </c>
      <c r="R17" s="106" t="e">
        <f t="shared" si="3"/>
        <v>#N/A</v>
      </c>
      <c r="S17" s="105" t="e">
        <f t="shared" si="4"/>
        <v>#N/A</v>
      </c>
      <c r="U17" s="102" t="e">
        <f>VLOOKUP(作成!D:D,引当!A:R,4,FALSE)</f>
        <v>#N/A</v>
      </c>
      <c r="V17" s="102" t="e">
        <f>VLOOKUP(作成!D:D,引当!A:R,5,FALSE)</f>
        <v>#N/A</v>
      </c>
      <c r="W17" s="102" t="e">
        <f>VLOOKUP(作成!D:D,引当!A:R,6,FALSE)</f>
        <v>#N/A</v>
      </c>
      <c r="X17" s="102" t="e">
        <f>VLOOKUP(作成!D:D,引当!A:R,7,FALSE)</f>
        <v>#N/A</v>
      </c>
      <c r="Y17" s="102" t="e">
        <f>VLOOKUP(作成!D:D,引当!A:R,8,FALSE)</f>
        <v>#N/A</v>
      </c>
      <c r="Z17" s="102" t="e">
        <f>VLOOKUP(作成!D:D,引当!A:R,9,FALSE)</f>
        <v>#N/A</v>
      </c>
      <c r="AA17" s="102" t="e">
        <f>VLOOKUP(作成!D:D,引当!A:R,10,FALSE)</f>
        <v>#N/A</v>
      </c>
      <c r="AB17" s="88"/>
      <c r="AC17" s="109" t="e">
        <f>作成!Q17</f>
        <v>#N/A</v>
      </c>
      <c r="AD17" s="110" t="str">
        <f t="shared" si="16"/>
        <v>300002849</v>
      </c>
      <c r="AE17" s="111" t="str">
        <f t="shared" si="5"/>
        <v>78241</v>
      </c>
      <c r="AF17" s="112" t="e">
        <f t="shared" si="6"/>
        <v>#N/A</v>
      </c>
      <c r="AG17" s="113" t="s">
        <v>1789</v>
      </c>
      <c r="AH17" s="113" t="s">
        <v>4004</v>
      </c>
      <c r="AI17" s="89" t="s">
        <v>3445</v>
      </c>
      <c r="AJ17" s="114">
        <v>100000</v>
      </c>
      <c r="AK17" s="115">
        <f t="shared" si="7"/>
        <v>0</v>
      </c>
      <c r="AL17" s="115">
        <v>1</v>
      </c>
      <c r="AM17" s="116"/>
      <c r="AN17" s="116"/>
      <c r="AO17" s="116"/>
      <c r="AP17" s="117" t="str">
        <f t="shared" si="8"/>
        <v>http://gd.image-qoo10.jp/li/920/882/5400882920.jpg</v>
      </c>
      <c r="AQ17" s="116"/>
      <c r="AR17" s="116"/>
      <c r="AS17" s="118"/>
      <c r="AT17" s="118">
        <f t="shared" si="9"/>
        <v>0</v>
      </c>
      <c r="AU17" s="119" t="e">
        <f t="shared" si="10"/>
        <v>#N/A</v>
      </c>
      <c r="AV17" s="116"/>
      <c r="AW17"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7" s="121" t="e">
        <f t="shared" si="12"/>
        <v>#REF!</v>
      </c>
      <c r="AY17" s="88"/>
      <c r="AZ17" s="115" t="str">
        <f t="shared" si="13"/>
        <v>1</v>
      </c>
      <c r="BA17" s="115" t="str">
        <f t="shared" si="13"/>
        <v>4</v>
      </c>
      <c r="BB17" s="109" t="e">
        <f t="shared" si="2"/>
        <v>#N/A</v>
      </c>
      <c r="BC17" s="115" t="str">
        <f t="shared" si="14"/>
        <v>1</v>
      </c>
      <c r="BD17" s="115" t="str">
        <f t="shared" si="14"/>
        <v>1</v>
      </c>
      <c r="BE17" s="88"/>
      <c r="BF17" s="88"/>
      <c r="BG17" s="116"/>
      <c r="BH17" s="88"/>
      <c r="BI17" s="115" t="str">
        <f t="shared" si="15"/>
        <v>1</v>
      </c>
      <c r="BJ17" s="116"/>
      <c r="BK17" s="116"/>
      <c r="BL17" s="67" t="s">
        <v>1787</v>
      </c>
      <c r="BM17" s="88" t="e">
        <f>VLOOKUP(A:A,#REF!,38,0)</f>
        <v>#REF!</v>
      </c>
      <c r="BN17" s="89"/>
      <c r="BO17" s="88"/>
      <c r="BP17" s="116"/>
      <c r="BQ17" s="116"/>
      <c r="BR17" s="89"/>
      <c r="BS17" s="113" t="s">
        <v>150</v>
      </c>
      <c r="BT17" s="116"/>
      <c r="BU17" s="88"/>
      <c r="BV17" s="89"/>
      <c r="BW17" s="114"/>
      <c r="BY17" s="102" t="e">
        <f>VLOOKUP(A:A,#REF!,21,0)</f>
        <v>#REF!</v>
      </c>
    </row>
    <row r="18" spans="1:77" s="103" customFormat="1" ht="21.75" customHeight="1">
      <c r="A18" s="282"/>
      <c r="B18" s="122"/>
      <c r="C18" s="64"/>
      <c r="D18" s="106"/>
      <c r="E18" s="106"/>
      <c r="F18" s="106"/>
      <c r="G18" s="106"/>
      <c r="H18" s="106"/>
      <c r="I18" s="106"/>
      <c r="J18" s="298"/>
      <c r="K18" s="319"/>
      <c r="L18" s="101" t="str">
        <f t="shared" si="0"/>
        <v xml:space="preserve"> </v>
      </c>
      <c r="M18" s="103" t="e">
        <f>VLOOKUP(A:A,在庫!$B:$M,10,0)</f>
        <v>#N/A</v>
      </c>
      <c r="N18" s="104" t="e">
        <f>VLOOKUP(A:A,在庫!$B:$M,12,0)</f>
        <v>#N/A</v>
      </c>
      <c r="O18" s="104" t="str">
        <f t="shared" si="1"/>
        <v/>
      </c>
      <c r="P18" s="105" t="e">
        <f>VLOOKUP(A:A,在庫!$B:$M,9,0)</f>
        <v>#N/A</v>
      </c>
      <c r="Q18" s="105" t="e">
        <f>VLOOKUP(作成!D:D,引当!A:B,2,0)&amp;K18&amp;O18</f>
        <v>#N/A</v>
      </c>
      <c r="R18" s="106" t="e">
        <f t="shared" si="3"/>
        <v>#N/A</v>
      </c>
      <c r="S18" s="105" t="e">
        <f t="shared" si="4"/>
        <v>#N/A</v>
      </c>
      <c r="U18" s="102" t="e">
        <f>VLOOKUP(作成!D:D,引当!A:R,4,FALSE)</f>
        <v>#N/A</v>
      </c>
      <c r="V18" s="102" t="e">
        <f>VLOOKUP(作成!D:D,引当!A:R,5,FALSE)</f>
        <v>#N/A</v>
      </c>
      <c r="W18" s="102" t="e">
        <f>VLOOKUP(作成!D:D,引当!A:R,6,FALSE)</f>
        <v>#N/A</v>
      </c>
      <c r="X18" s="102" t="e">
        <f>VLOOKUP(作成!D:D,引当!A:R,7,FALSE)</f>
        <v>#N/A</v>
      </c>
      <c r="Y18" s="102" t="e">
        <f>VLOOKUP(作成!D:D,引当!A:R,8,FALSE)</f>
        <v>#N/A</v>
      </c>
      <c r="Z18" s="102" t="e">
        <f>VLOOKUP(作成!D:D,引当!A:R,9,FALSE)</f>
        <v>#N/A</v>
      </c>
      <c r="AA18" s="102" t="e">
        <f>VLOOKUP(作成!D:D,引当!A:R,10,FALSE)</f>
        <v>#N/A</v>
      </c>
      <c r="AB18" s="88"/>
      <c r="AC18" s="109" t="e">
        <f>作成!Q18</f>
        <v>#N/A</v>
      </c>
      <c r="AD18" s="110" t="str">
        <f t="shared" si="16"/>
        <v>300002849</v>
      </c>
      <c r="AE18" s="111" t="str">
        <f t="shared" si="5"/>
        <v>78241</v>
      </c>
      <c r="AF18" s="112" t="e">
        <f t="shared" si="6"/>
        <v>#N/A</v>
      </c>
      <c r="AG18" s="113" t="s">
        <v>1789</v>
      </c>
      <c r="AH18" s="113" t="s">
        <v>4004</v>
      </c>
      <c r="AI18" s="89" t="s">
        <v>3445</v>
      </c>
      <c r="AJ18" s="114">
        <v>100000</v>
      </c>
      <c r="AK18" s="115">
        <f t="shared" si="7"/>
        <v>0</v>
      </c>
      <c r="AL18" s="115">
        <v>1</v>
      </c>
      <c r="AM18" s="116"/>
      <c r="AN18" s="116"/>
      <c r="AO18" s="116"/>
      <c r="AP18" s="117" t="str">
        <f t="shared" si="8"/>
        <v>http://gd.image-qoo10.jp/li/920/882/5400882920.jpg</v>
      </c>
      <c r="AQ18" s="116"/>
      <c r="AR18" s="116"/>
      <c r="AS18" s="118"/>
      <c r="AT18" s="118">
        <f t="shared" si="9"/>
        <v>0</v>
      </c>
      <c r="AU18" s="119" t="e">
        <f t="shared" si="10"/>
        <v>#N/A</v>
      </c>
      <c r="AV18" s="116"/>
      <c r="AW18"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8" s="121" t="e">
        <f t="shared" si="12"/>
        <v>#REF!</v>
      </c>
      <c r="AY18" s="88"/>
      <c r="AZ18" s="115" t="str">
        <f t="shared" si="13"/>
        <v>1</v>
      </c>
      <c r="BA18" s="115" t="str">
        <f t="shared" si="13"/>
        <v>4</v>
      </c>
      <c r="BB18" s="109" t="e">
        <f t="shared" si="2"/>
        <v>#N/A</v>
      </c>
      <c r="BC18" s="115" t="str">
        <f t="shared" si="14"/>
        <v>1</v>
      </c>
      <c r="BD18" s="115" t="str">
        <f t="shared" si="14"/>
        <v>1</v>
      </c>
      <c r="BE18" s="88"/>
      <c r="BF18" s="88"/>
      <c r="BG18" s="116"/>
      <c r="BH18" s="88"/>
      <c r="BI18" s="115" t="str">
        <f t="shared" si="15"/>
        <v>1</v>
      </c>
      <c r="BJ18" s="116"/>
      <c r="BK18" s="116"/>
      <c r="BL18" s="67" t="s">
        <v>1787</v>
      </c>
      <c r="BM18" s="88" t="e">
        <f>VLOOKUP(A:A,#REF!,38,0)</f>
        <v>#REF!</v>
      </c>
      <c r="BN18" s="89"/>
      <c r="BO18" s="88"/>
      <c r="BP18" s="116"/>
      <c r="BQ18" s="116"/>
      <c r="BR18" s="89"/>
      <c r="BS18" s="113" t="s">
        <v>150</v>
      </c>
      <c r="BT18" s="116"/>
      <c r="BU18" s="88"/>
      <c r="BV18" s="89"/>
      <c r="BW18" s="114"/>
      <c r="BY18" s="102" t="e">
        <f>VLOOKUP(A:A,#REF!,21,0)</f>
        <v>#REF!</v>
      </c>
    </row>
    <row r="19" spans="1:77" s="103" customFormat="1" ht="21.75" customHeight="1">
      <c r="A19" s="282"/>
      <c r="B19" s="122"/>
      <c r="C19" s="64"/>
      <c r="D19" s="106"/>
      <c r="E19" s="106"/>
      <c r="F19" s="106"/>
      <c r="G19" s="106"/>
      <c r="H19" s="106"/>
      <c r="I19" s="106"/>
      <c r="J19" s="298"/>
      <c r="K19" s="319"/>
      <c r="L19" s="101" t="str">
        <f t="shared" si="0"/>
        <v xml:space="preserve"> </v>
      </c>
      <c r="M19" s="103" t="e">
        <f>VLOOKUP(A:A,在庫!$B:$M,10,0)</f>
        <v>#N/A</v>
      </c>
      <c r="N19" s="104" t="e">
        <f>VLOOKUP(A:A,在庫!$B:$M,12,0)</f>
        <v>#N/A</v>
      </c>
      <c r="O19" s="104" t="str">
        <f t="shared" si="1"/>
        <v/>
      </c>
      <c r="P19" s="105" t="e">
        <f>VLOOKUP(A:A,在庫!$B:$M,9,0)</f>
        <v>#N/A</v>
      </c>
      <c r="Q19" s="105" t="e">
        <f>VLOOKUP(作成!D:D,引当!A:B,2,0)&amp;K19&amp;O19</f>
        <v>#N/A</v>
      </c>
      <c r="R19" s="106" t="e">
        <f t="shared" si="3"/>
        <v>#N/A</v>
      </c>
      <c r="S19" s="105" t="e">
        <f t="shared" si="4"/>
        <v>#N/A</v>
      </c>
      <c r="U19" s="102" t="e">
        <f>VLOOKUP(作成!D:D,引当!A:R,4,FALSE)</f>
        <v>#N/A</v>
      </c>
      <c r="V19" s="102" t="e">
        <f>VLOOKUP(作成!D:D,引当!A:R,5,FALSE)</f>
        <v>#N/A</v>
      </c>
      <c r="W19" s="102" t="e">
        <f>VLOOKUP(作成!D:D,引当!A:R,6,FALSE)</f>
        <v>#N/A</v>
      </c>
      <c r="X19" s="102" t="e">
        <f>VLOOKUP(作成!D:D,引当!A:R,7,FALSE)</f>
        <v>#N/A</v>
      </c>
      <c r="Y19" s="102" t="e">
        <f>VLOOKUP(作成!D:D,引当!A:R,8,FALSE)</f>
        <v>#N/A</v>
      </c>
      <c r="Z19" s="102" t="e">
        <f>VLOOKUP(作成!D:D,引当!A:R,9,FALSE)</f>
        <v>#N/A</v>
      </c>
      <c r="AA19" s="102" t="e">
        <f>VLOOKUP(作成!D:D,引当!A:R,10,FALSE)</f>
        <v>#N/A</v>
      </c>
      <c r="AB19" s="88"/>
      <c r="AC19" s="109" t="e">
        <f>作成!Q19</f>
        <v>#N/A</v>
      </c>
      <c r="AD19" s="110" t="str">
        <f t="shared" si="16"/>
        <v>300002849</v>
      </c>
      <c r="AE19" s="111" t="str">
        <f t="shared" si="5"/>
        <v>78241</v>
      </c>
      <c r="AF19" s="112" t="e">
        <f t="shared" si="6"/>
        <v>#N/A</v>
      </c>
      <c r="AG19" s="113" t="s">
        <v>1789</v>
      </c>
      <c r="AH19" s="113" t="s">
        <v>4004</v>
      </c>
      <c r="AI19" s="89" t="s">
        <v>3445</v>
      </c>
      <c r="AJ19" s="114">
        <v>100000</v>
      </c>
      <c r="AK19" s="115">
        <f t="shared" si="7"/>
        <v>0</v>
      </c>
      <c r="AL19" s="115">
        <v>1</v>
      </c>
      <c r="AM19" s="116"/>
      <c r="AN19" s="116"/>
      <c r="AO19" s="116"/>
      <c r="AP19" s="117" t="str">
        <f t="shared" si="8"/>
        <v>http://gd.image-qoo10.jp/li/920/882/5400882920.jpg</v>
      </c>
      <c r="AQ19" s="116"/>
      <c r="AR19" s="116"/>
      <c r="AS19" s="118"/>
      <c r="AT19" s="118">
        <f t="shared" si="9"/>
        <v>0</v>
      </c>
      <c r="AU19" s="119" t="e">
        <f t="shared" si="10"/>
        <v>#N/A</v>
      </c>
      <c r="AV19" s="116"/>
      <c r="AW19"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19" s="121" t="e">
        <f t="shared" si="12"/>
        <v>#REF!</v>
      </c>
      <c r="AY19" s="88"/>
      <c r="AZ19" s="115" t="str">
        <f t="shared" si="13"/>
        <v>1</v>
      </c>
      <c r="BA19" s="115" t="str">
        <f t="shared" si="13"/>
        <v>4</v>
      </c>
      <c r="BB19" s="109" t="e">
        <f t="shared" si="2"/>
        <v>#N/A</v>
      </c>
      <c r="BC19" s="115" t="str">
        <f t="shared" si="14"/>
        <v>1</v>
      </c>
      <c r="BD19" s="115" t="str">
        <f t="shared" si="14"/>
        <v>1</v>
      </c>
      <c r="BE19" s="88"/>
      <c r="BF19" s="88"/>
      <c r="BG19" s="116"/>
      <c r="BH19" s="88"/>
      <c r="BI19" s="115" t="str">
        <f t="shared" si="15"/>
        <v>1</v>
      </c>
      <c r="BJ19" s="116"/>
      <c r="BK19" s="116"/>
      <c r="BL19" s="67" t="s">
        <v>1787</v>
      </c>
      <c r="BM19" s="88" t="e">
        <f>VLOOKUP(A:A,#REF!,38,0)</f>
        <v>#REF!</v>
      </c>
      <c r="BN19" s="89"/>
      <c r="BO19" s="88"/>
      <c r="BP19" s="116"/>
      <c r="BQ19" s="116"/>
      <c r="BR19" s="89"/>
      <c r="BS19" s="113" t="s">
        <v>150</v>
      </c>
      <c r="BT19" s="116"/>
      <c r="BU19" s="88"/>
      <c r="BV19" s="89"/>
      <c r="BW19" s="114"/>
      <c r="BY19" s="102" t="e">
        <f>VLOOKUP(A:A,#REF!,21,0)</f>
        <v>#REF!</v>
      </c>
    </row>
    <row r="20" spans="1:77" s="103" customFormat="1" ht="21.75" customHeight="1">
      <c r="A20" s="282"/>
      <c r="B20" s="100"/>
      <c r="C20" s="64"/>
      <c r="D20" s="101"/>
      <c r="E20" s="101"/>
      <c r="F20" s="101"/>
      <c r="G20" s="101"/>
      <c r="H20" s="101"/>
      <c r="I20" s="101"/>
      <c r="J20" s="176"/>
      <c r="K20" s="149"/>
      <c r="L20" s="101" t="str">
        <f t="shared" si="0"/>
        <v xml:space="preserve"> </v>
      </c>
      <c r="M20" s="103" t="e">
        <f>VLOOKUP(A:A,在庫!$B:$M,10,0)</f>
        <v>#N/A</v>
      </c>
      <c r="N20" s="104" t="e">
        <f>VLOOKUP(A:A,在庫!$B:$M,12,0)</f>
        <v>#N/A</v>
      </c>
      <c r="O20" s="104" t="str">
        <f t="shared" si="1"/>
        <v/>
      </c>
      <c r="P20" s="105" t="e">
        <f>VLOOKUP(A:A,在庫!$B:$M,9,0)</f>
        <v>#N/A</v>
      </c>
      <c r="Q20" s="105" t="e">
        <f>VLOOKUP(作成!D:D,引当!A:B,2,0)&amp;K20&amp;O20</f>
        <v>#N/A</v>
      </c>
      <c r="R20" s="106" t="e">
        <f t="shared" si="3"/>
        <v>#N/A</v>
      </c>
      <c r="S20" s="105" t="e">
        <f t="shared" si="4"/>
        <v>#N/A</v>
      </c>
      <c r="U20" s="102" t="e">
        <f>VLOOKUP(作成!D:D,引当!A:R,4,FALSE)</f>
        <v>#N/A</v>
      </c>
      <c r="V20" s="107" t="e">
        <f>VLOOKUP(作成!D:D,引当!A:R,5,FALSE)</f>
        <v>#N/A</v>
      </c>
      <c r="W20" s="108" t="e">
        <f>VLOOKUP(作成!D:D,引当!A:R,6,FALSE)</f>
        <v>#N/A</v>
      </c>
      <c r="X20" s="107" t="e">
        <f>VLOOKUP(作成!D:D,引当!A:R,7,FALSE)</f>
        <v>#N/A</v>
      </c>
      <c r="Y20" s="108" t="e">
        <f>VLOOKUP(作成!D:D,引当!A:R,8,FALSE)</f>
        <v>#N/A</v>
      </c>
      <c r="Z20" s="102" t="e">
        <f>VLOOKUP(作成!D:D,引当!A:R,9,FALSE)</f>
        <v>#N/A</v>
      </c>
      <c r="AA20" s="102" t="e">
        <f>VLOOKUP(作成!D:D,引当!A:R,10,FALSE)</f>
        <v>#N/A</v>
      </c>
      <c r="AB20" s="88"/>
      <c r="AC20" s="109" t="e">
        <f>作成!Q20</f>
        <v>#N/A</v>
      </c>
      <c r="AD20" s="110" t="str">
        <f t="shared" si="16"/>
        <v>300002849</v>
      </c>
      <c r="AE20" s="111" t="str">
        <f t="shared" si="5"/>
        <v>78241</v>
      </c>
      <c r="AF20" s="112" t="e">
        <f t="shared" si="6"/>
        <v>#N/A</v>
      </c>
      <c r="AG20" s="113" t="s">
        <v>1789</v>
      </c>
      <c r="AH20" s="113" t="s">
        <v>4004</v>
      </c>
      <c r="AI20" s="89" t="s">
        <v>3445</v>
      </c>
      <c r="AJ20" s="114">
        <v>100000</v>
      </c>
      <c r="AK20" s="115">
        <f t="shared" si="7"/>
        <v>0</v>
      </c>
      <c r="AL20" s="115">
        <v>1</v>
      </c>
      <c r="AM20" s="116"/>
      <c r="AN20" s="116"/>
      <c r="AO20" s="116"/>
      <c r="AP20" s="117" t="str">
        <f t="shared" si="8"/>
        <v>http://gd.image-qoo10.jp/li/920/882/5400882920.jpg</v>
      </c>
      <c r="AQ20" s="116"/>
      <c r="AR20" s="116"/>
      <c r="AS20" s="118"/>
      <c r="AT20" s="118">
        <f t="shared" si="9"/>
        <v>0</v>
      </c>
      <c r="AU20" s="119" t="e">
        <f t="shared" si="10"/>
        <v>#N/A</v>
      </c>
      <c r="AV20" s="116"/>
      <c r="AW20" s="120" t="str">
        <f t="shared" si="11"/>
        <v>&lt;br id="tinymce&amp;quot;" class="mce-content-body " contenteditable="true" spellcheck="false" data-id="gd_det_exp_new"&gt;
&lt;table align="center"&gt;
&lt;tbody&gt;
&lt;tr&gt;
&lt;td style="text-align: left;" width="350px"&gt;&lt;span style="font-size: 14pt;"&gt;セダン、ワゴン、ミニバン、コンパクト&lt;/span&gt;&lt;br&gt;&lt;br&gt;&lt;span style="font-size: 14pt;"&gt;&lt;strong&gt;日々のカーライフをサポートしてくれる&lt;br&gt;低燃費で長持ちが自慢の&lt;br&gt;スタンダードエコタイヤ&lt;/strong&gt;&lt;/span&gt;&lt;/td&gt;
&lt;td style="text-align: center;"&gt;エフィシェントグリップ エコ イージーゼロワン&lt;br&gt;&lt;span style="font-size: 14pt;"&gt; EfficientGrip ECO EG01&lt;/span&gt;&lt;br&gt;サイズ：&lt;strong&gt;165/65R14 79S&lt;/strong&gt;&lt;br&gt;&lt;br&gt;※商品画像内のホイールは付属しておりません。&lt;/td&gt;
&lt;/tr&gt;
&lt;/tbody&gt;
&lt;/table&gt;
&lt;div&gt;&lt;img src="https://gdetail.image-qoo10.jp/344/613881147/2020/1/b2e4207f-19df-47fd-803d-1430f3b910f8.jpg" style="display: block; margin-left: auto; margin-right: auto;"&gt;&lt;/div&gt;</v>
      </c>
      <c r="AX20" s="121" t="e">
        <f t="shared" si="12"/>
        <v>#REF!</v>
      </c>
      <c r="AY20" s="88"/>
      <c r="AZ20" s="115" t="str">
        <f t="shared" si="13"/>
        <v>1</v>
      </c>
      <c r="BA20" s="115" t="str">
        <f t="shared" si="13"/>
        <v>4</v>
      </c>
      <c r="BB20" s="109" t="e">
        <f t="shared" si="2"/>
        <v>#N/A</v>
      </c>
      <c r="BC20" s="115" t="str">
        <f t="shared" si="14"/>
        <v>1</v>
      </c>
      <c r="BD20" s="115" t="str">
        <f t="shared" si="14"/>
        <v>1</v>
      </c>
      <c r="BE20" s="88"/>
      <c r="BF20" s="88"/>
      <c r="BG20" s="116"/>
      <c r="BH20" s="88"/>
      <c r="BI20" s="115" t="str">
        <f t="shared" si="15"/>
        <v>1</v>
      </c>
      <c r="BJ20" s="116"/>
      <c r="BK20" s="116"/>
      <c r="BL20" s="67" t="s">
        <v>1787</v>
      </c>
      <c r="BM20" s="88" t="e">
        <f>VLOOKUP(A:A,#REF!,38,0)</f>
        <v>#REF!</v>
      </c>
      <c r="BN20" s="89"/>
      <c r="BO20" s="88"/>
      <c r="BP20" s="116"/>
      <c r="BQ20" s="116"/>
      <c r="BR20" s="89"/>
      <c r="BS20" s="113" t="s">
        <v>150</v>
      </c>
      <c r="BT20" s="116"/>
      <c r="BU20" s="88"/>
      <c r="BV20" s="89"/>
      <c r="BW20" s="114"/>
      <c r="BY20" s="102" t="e">
        <f>VLOOKUP(A:A,#REF!,21,0)</f>
        <v>#REF!</v>
      </c>
    </row>
    <row r="21" spans="1:77" s="33" customFormat="1" ht="18.75">
      <c r="A21" s="39"/>
      <c r="B21" s="38"/>
      <c r="C21" s="30"/>
      <c r="D21" s="37"/>
      <c r="E21" s="37"/>
      <c r="F21" s="37"/>
      <c r="G21" s="37"/>
      <c r="H21" s="37"/>
      <c r="I21" s="37"/>
      <c r="J21" s="37"/>
      <c r="K21" s="150"/>
      <c r="L21" s="37"/>
      <c r="N21" s="36"/>
      <c r="O21" s="34"/>
      <c r="P21" s="36"/>
      <c r="Q21" s="36"/>
      <c r="R21" s="37"/>
      <c r="S21" s="36"/>
      <c r="U21" s="35"/>
      <c r="V21" s="35"/>
      <c r="W21" s="35"/>
      <c r="X21" s="35"/>
      <c r="Y21" s="35"/>
      <c r="Z21" s="35"/>
      <c r="AA21" s="35"/>
      <c r="BY21" s="35"/>
    </row>
    <row r="22" spans="1:77" s="33" customFormat="1" ht="18.75">
      <c r="A22" s="39"/>
      <c r="B22" s="38"/>
      <c r="C22" s="30"/>
      <c r="D22" s="37"/>
      <c r="E22" s="37"/>
      <c r="F22" s="37"/>
      <c r="G22" s="37"/>
      <c r="H22" s="37"/>
      <c r="I22" s="37"/>
      <c r="J22" s="37"/>
      <c r="K22" s="150"/>
      <c r="L22" s="37"/>
      <c r="N22" s="36"/>
      <c r="O22" s="34"/>
      <c r="P22" s="36"/>
      <c r="Q22" s="36"/>
      <c r="R22" s="37"/>
      <c r="S22" s="36"/>
      <c r="U22" s="35"/>
      <c r="V22" s="35"/>
      <c r="W22" s="35"/>
      <c r="X22" s="35"/>
      <c r="Y22" s="35"/>
      <c r="Z22" s="35"/>
      <c r="AA22" s="35"/>
      <c r="BY22" s="35"/>
    </row>
    <row r="302" spans="37:43">
      <c r="AK302" s="177"/>
      <c r="AL302" s="177"/>
      <c r="AM302" s="177"/>
      <c r="AN302" s="177"/>
      <c r="AO302" s="177"/>
      <c r="AP302" s="177"/>
      <c r="AQ302" s="177"/>
    </row>
  </sheetData>
  <mergeCells count="1">
    <mergeCell ref="M3:M4"/>
  </mergeCells>
  <phoneticPr fontId="12"/>
  <conditionalFormatting sqref="M5:M22">
    <cfRule type="cellIs" dxfId="15" priority="4" operator="greaterThan">
      <formula>1</formula>
    </cfRule>
  </conditionalFormatting>
  <conditionalFormatting sqref="BM5:BM20">
    <cfRule type="expression" dxfId="14" priority="1">
      <formula>LEFT(BM5,1)&lt;&gt;"4"</formula>
    </cfRule>
  </conditionalFormatting>
  <pageMargins left="0.7" right="0.7" top="0.75" bottom="0.75" header="0.3" footer="0.3"/>
  <pageSetup paperSize="9" orientation="portrait" copies="15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E147-984E-4B19-87DD-A85CFF0B3BAA}">
  <sheetPr codeName="Sheet12" filterMode="1">
    <tabColor theme="7" tint="0.39997558519241921"/>
    <outlinePr summaryBelow="0" summaryRight="0"/>
  </sheetPr>
  <dimension ref="A1:AQ1100"/>
  <sheetViews>
    <sheetView zoomScaleNormal="100" workbookViewId="0">
      <pane ySplit="8" topLeftCell="A174" activePane="bottomLeft" state="frozen"/>
      <selection activeCell="AK338" sqref="AK338"/>
      <selection pane="bottomLeft" activeCell="F220" sqref="F220"/>
    </sheetView>
  </sheetViews>
  <sheetFormatPr defaultColWidth="9.77734375" defaultRowHeight="15.75" customHeight="1"/>
  <cols>
    <col min="1" max="1" width="4.77734375" style="49" customWidth="1"/>
    <col min="2" max="2" width="4.44140625" style="49" customWidth="1"/>
    <col min="3" max="3" width="11.109375" style="49" customWidth="1"/>
    <col min="4" max="4" width="19.44140625" style="49" customWidth="1"/>
    <col min="5" max="5" width="32.44140625" style="49" customWidth="1"/>
    <col min="6" max="6" width="91.33203125" style="49" customWidth="1"/>
    <col min="7" max="9" width="9.77734375" style="49"/>
    <col min="10" max="10" width="91.33203125" style="49" customWidth="1"/>
    <col min="11" max="16384" width="9.77734375" style="49"/>
  </cols>
  <sheetData>
    <row r="1" spans="1:27" ht="15.75" customHeight="1">
      <c r="D1" s="49" t="s">
        <v>4634</v>
      </c>
      <c r="E1" s="49" t="s">
        <v>4633</v>
      </c>
      <c r="F1" s="49" t="s">
        <v>4632</v>
      </c>
    </row>
    <row r="4" spans="1:27" ht="15.75" customHeight="1">
      <c r="A4" s="460" t="s">
        <v>4631</v>
      </c>
      <c r="B4" s="461"/>
      <c r="C4" s="461"/>
      <c r="D4" s="461"/>
      <c r="E4" s="461"/>
      <c r="F4" s="59" t="s">
        <v>4630</v>
      </c>
      <c r="G4" s="61"/>
      <c r="J4" s="59"/>
      <c r="K4" s="52"/>
      <c r="L4" s="52"/>
      <c r="M4" s="52"/>
      <c r="N4" s="52"/>
      <c r="O4" s="52"/>
      <c r="P4" s="52"/>
      <c r="Q4" s="52"/>
      <c r="R4" s="52"/>
      <c r="S4" s="52"/>
      <c r="T4" s="52"/>
      <c r="U4" s="52"/>
      <c r="V4" s="52"/>
      <c r="W4" s="52"/>
      <c r="X4" s="52"/>
      <c r="Y4" s="52"/>
      <c r="Z4" s="50"/>
      <c r="AA4" s="50"/>
    </row>
    <row r="5" spans="1:27" ht="15.75" customHeight="1">
      <c r="A5" s="460" t="s">
        <v>4629</v>
      </c>
      <c r="B5" s="461"/>
      <c r="C5" s="461"/>
      <c r="D5" s="461"/>
      <c r="E5" s="461"/>
      <c r="F5" s="49" t="s">
        <v>4628</v>
      </c>
      <c r="G5" s="49" t="s">
        <v>4627</v>
      </c>
      <c r="K5" s="52"/>
      <c r="L5" s="52"/>
      <c r="M5" s="52"/>
      <c r="N5" s="52"/>
      <c r="O5" s="52"/>
      <c r="P5" s="52"/>
      <c r="Q5" s="52"/>
      <c r="R5" s="52"/>
      <c r="S5" s="52"/>
      <c r="T5" s="52"/>
      <c r="U5" s="52"/>
      <c r="V5" s="52"/>
      <c r="W5" s="52"/>
      <c r="X5" s="52"/>
      <c r="Y5" s="52"/>
      <c r="Z5" s="50"/>
      <c r="AA5" s="50"/>
    </row>
    <row r="6" spans="1:27" ht="15">
      <c r="A6" s="52" t="s">
        <v>4626</v>
      </c>
      <c r="B6" s="52"/>
      <c r="C6" s="52"/>
      <c r="D6" s="52"/>
      <c r="E6" s="52"/>
      <c r="F6" s="53"/>
      <c r="G6" s="52"/>
      <c r="H6" s="52"/>
      <c r="I6" s="52"/>
      <c r="J6" s="53"/>
      <c r="K6" s="52"/>
      <c r="L6" s="52"/>
      <c r="M6" s="52"/>
      <c r="N6" s="52"/>
      <c r="O6" s="52"/>
      <c r="P6" s="52"/>
      <c r="Q6" s="52"/>
      <c r="R6" s="52"/>
      <c r="S6" s="52"/>
      <c r="T6" s="52"/>
      <c r="U6" s="52"/>
      <c r="V6" s="52"/>
      <c r="W6" s="52"/>
      <c r="X6" s="52"/>
      <c r="Y6" s="52"/>
      <c r="Z6" s="50"/>
      <c r="AA6" s="50"/>
    </row>
    <row r="7" spans="1:27" ht="15">
      <c r="A7" s="60" t="s">
        <v>4625</v>
      </c>
      <c r="B7" s="50"/>
      <c r="C7" s="54"/>
      <c r="D7" s="54"/>
      <c r="E7" s="462" t="s">
        <v>4624</v>
      </c>
      <c r="F7" s="461"/>
      <c r="G7" s="52"/>
      <c r="H7" s="52"/>
      <c r="I7" s="52"/>
      <c r="J7" s="52"/>
      <c r="K7" s="52"/>
      <c r="L7" s="52"/>
      <c r="M7" s="52"/>
      <c r="N7" s="52"/>
      <c r="O7" s="52"/>
      <c r="P7" s="52"/>
      <c r="Q7" s="52"/>
      <c r="R7" s="52"/>
      <c r="S7" s="52"/>
      <c r="T7" s="52"/>
      <c r="U7" s="52"/>
      <c r="V7" s="52"/>
      <c r="W7" s="52"/>
      <c r="X7" s="52"/>
      <c r="Y7" s="52"/>
      <c r="Z7" s="50"/>
      <c r="AA7" s="50"/>
    </row>
    <row r="8" spans="1:27" ht="15.75" customHeight="1">
      <c r="A8" s="52" t="s">
        <v>1471</v>
      </c>
      <c r="B8" s="49" t="s">
        <v>4623</v>
      </c>
      <c r="C8" s="54"/>
      <c r="D8" s="54" t="s">
        <v>435</v>
      </c>
      <c r="E8" s="50" t="s">
        <v>4622</v>
      </c>
      <c r="F8" s="52" t="s">
        <v>4621</v>
      </c>
      <c r="G8" s="50"/>
      <c r="H8" s="52"/>
      <c r="I8" s="52"/>
      <c r="J8" s="52"/>
      <c r="K8" s="52"/>
      <c r="L8" s="52"/>
      <c r="M8" s="52"/>
      <c r="N8" s="52"/>
      <c r="O8" s="52"/>
      <c r="P8" s="52"/>
      <c r="Q8" s="52"/>
      <c r="R8" s="52"/>
      <c r="S8" s="52"/>
      <c r="T8" s="52"/>
      <c r="U8" s="52"/>
      <c r="V8" s="52"/>
      <c r="W8" s="52"/>
      <c r="X8" s="52"/>
      <c r="Y8" s="52"/>
      <c r="Z8" s="50"/>
      <c r="AA8" s="50"/>
    </row>
    <row r="9" spans="1:27" ht="15.75" hidden="1" customHeight="1">
      <c r="A9" s="58">
        <v>11</v>
      </c>
      <c r="B9" s="49" t="s">
        <v>4174</v>
      </c>
      <c r="C9" s="49" t="s">
        <v>4150</v>
      </c>
      <c r="D9" s="49" t="s">
        <v>4620</v>
      </c>
      <c r="E9" s="49" t="s">
        <v>4619</v>
      </c>
      <c r="F9" s="49" t="s">
        <v>4616</v>
      </c>
      <c r="N9" s="52"/>
      <c r="O9" s="52"/>
      <c r="P9" s="52"/>
      <c r="Q9" s="52"/>
      <c r="R9" s="52"/>
      <c r="S9" s="52"/>
      <c r="T9" s="52"/>
      <c r="U9" s="52"/>
      <c r="V9" s="52"/>
      <c r="W9" s="52"/>
      <c r="X9" s="52"/>
      <c r="Y9" s="52"/>
      <c r="Z9" s="50"/>
      <c r="AA9" s="50"/>
    </row>
    <row r="10" spans="1:27" ht="15.75" hidden="1" customHeight="1">
      <c r="A10" s="58">
        <v>11</v>
      </c>
      <c r="B10" s="49" t="s">
        <v>4174</v>
      </c>
      <c r="C10" s="49" t="s">
        <v>4150</v>
      </c>
      <c r="D10" s="49" t="s">
        <v>4618</v>
      </c>
      <c r="E10" s="49" t="s">
        <v>4617</v>
      </c>
      <c r="F10" s="49" t="s">
        <v>4616</v>
      </c>
      <c r="N10" s="52"/>
      <c r="O10" s="52"/>
      <c r="P10" s="52"/>
      <c r="Q10" s="52"/>
      <c r="R10" s="52"/>
      <c r="S10" s="52"/>
      <c r="T10" s="52"/>
      <c r="U10" s="52"/>
      <c r="V10" s="52"/>
      <c r="W10" s="52"/>
      <c r="X10" s="52"/>
      <c r="Y10" s="52"/>
      <c r="Z10" s="50"/>
      <c r="AA10" s="50"/>
    </row>
    <row r="11" spans="1:27" ht="15.75" hidden="1" customHeight="1">
      <c r="A11" s="58">
        <v>11</v>
      </c>
      <c r="B11" s="49" t="s">
        <v>4174</v>
      </c>
      <c r="C11" s="49" t="s">
        <v>4150</v>
      </c>
      <c r="D11" s="49" t="s">
        <v>4615</v>
      </c>
      <c r="E11" s="49" t="s">
        <v>4614</v>
      </c>
      <c r="F11" s="49" t="s">
        <v>4609</v>
      </c>
      <c r="N11" s="52"/>
      <c r="O11" s="52"/>
      <c r="P11" s="52"/>
      <c r="Q11" s="52"/>
      <c r="R11" s="52"/>
      <c r="S11" s="52"/>
      <c r="T11" s="52"/>
      <c r="U11" s="52"/>
      <c r="V11" s="52"/>
      <c r="W11" s="52"/>
      <c r="X11" s="52"/>
      <c r="Y11" s="52"/>
      <c r="Z11" s="50"/>
      <c r="AA11" s="50"/>
    </row>
    <row r="12" spans="1:27" ht="15.75" hidden="1" customHeight="1">
      <c r="A12" s="58">
        <v>11</v>
      </c>
      <c r="B12" s="49" t="s">
        <v>4174</v>
      </c>
      <c r="C12" s="49" t="s">
        <v>4150</v>
      </c>
      <c r="D12" s="49" t="s">
        <v>4613</v>
      </c>
      <c r="E12" s="49" t="s">
        <v>4612</v>
      </c>
      <c r="F12" s="49" t="s">
        <v>4609</v>
      </c>
      <c r="N12" s="52"/>
      <c r="O12" s="52"/>
      <c r="P12" s="52"/>
      <c r="Q12" s="52"/>
      <c r="R12" s="52"/>
      <c r="S12" s="52"/>
      <c r="T12" s="52"/>
      <c r="U12" s="52"/>
      <c r="V12" s="52"/>
      <c r="W12" s="52"/>
      <c r="X12" s="52"/>
      <c r="Y12" s="52"/>
      <c r="Z12" s="50"/>
      <c r="AA12" s="50"/>
    </row>
    <row r="13" spans="1:27" ht="15.75" hidden="1" customHeight="1">
      <c r="A13" s="58">
        <v>11</v>
      </c>
      <c r="B13" s="49" t="s">
        <v>4174</v>
      </c>
      <c r="C13" s="49" t="s">
        <v>4150</v>
      </c>
      <c r="D13" s="49" t="s">
        <v>4611</v>
      </c>
      <c r="E13" s="49" t="s">
        <v>4610</v>
      </c>
      <c r="F13" s="49" t="s">
        <v>4609</v>
      </c>
      <c r="N13" s="52"/>
      <c r="O13" s="52"/>
      <c r="P13" s="52"/>
      <c r="Q13" s="52"/>
      <c r="R13" s="52"/>
      <c r="S13" s="52"/>
      <c r="T13" s="52"/>
      <c r="U13" s="52"/>
      <c r="V13" s="52"/>
      <c r="W13" s="52"/>
      <c r="X13" s="52"/>
      <c r="Y13" s="52"/>
      <c r="Z13" s="50"/>
      <c r="AA13" s="50"/>
    </row>
    <row r="14" spans="1:27" ht="15.75" hidden="1" customHeight="1">
      <c r="A14" s="58">
        <v>11</v>
      </c>
      <c r="B14" s="49" t="s">
        <v>4174</v>
      </c>
      <c r="C14" s="49" t="s">
        <v>4150</v>
      </c>
      <c r="D14" s="49" t="s">
        <v>4608</v>
      </c>
      <c r="E14" s="49" t="s">
        <v>4607</v>
      </c>
      <c r="F14" s="49" t="s">
        <v>4606</v>
      </c>
      <c r="N14" s="52"/>
      <c r="O14" s="52"/>
      <c r="P14" s="52"/>
      <c r="Q14" s="52"/>
      <c r="R14" s="52"/>
      <c r="S14" s="52"/>
      <c r="T14" s="52"/>
      <c r="U14" s="52"/>
      <c r="V14" s="52"/>
      <c r="W14" s="52"/>
      <c r="X14" s="52"/>
      <c r="Y14" s="52"/>
      <c r="Z14" s="50"/>
      <c r="AA14" s="50"/>
    </row>
    <row r="15" spans="1:27" ht="15.75" hidden="1" customHeight="1">
      <c r="A15" s="58">
        <v>11</v>
      </c>
      <c r="B15" s="49" t="s">
        <v>4174</v>
      </c>
      <c r="C15" s="49" t="s">
        <v>4150</v>
      </c>
      <c r="D15" s="49" t="s">
        <v>4605</v>
      </c>
      <c r="E15" s="49" t="s">
        <v>4604</v>
      </c>
      <c r="F15" s="49" t="s">
        <v>4601</v>
      </c>
      <c r="G15" s="49" t="s">
        <v>6314</v>
      </c>
      <c r="N15" s="52"/>
      <c r="O15" s="52"/>
      <c r="P15" s="52"/>
      <c r="Q15" s="52"/>
      <c r="R15" s="52"/>
      <c r="S15" s="52"/>
      <c r="T15" s="52"/>
      <c r="U15" s="52"/>
      <c r="V15" s="52"/>
      <c r="W15" s="52"/>
      <c r="X15" s="52"/>
      <c r="Y15" s="52"/>
      <c r="Z15" s="50"/>
      <c r="AA15" s="50"/>
    </row>
    <row r="16" spans="1:27" ht="15.75" hidden="1" customHeight="1">
      <c r="A16" s="58">
        <v>11</v>
      </c>
      <c r="B16" s="49" t="s">
        <v>4174</v>
      </c>
      <c r="C16" s="49" t="s">
        <v>4150</v>
      </c>
      <c r="D16" s="49" t="s">
        <v>4603</v>
      </c>
      <c r="E16" s="49" t="s">
        <v>4602</v>
      </c>
      <c r="F16" s="49" t="s">
        <v>4601</v>
      </c>
      <c r="N16" s="52"/>
      <c r="O16" s="52"/>
      <c r="P16" s="52"/>
      <c r="Q16" s="52"/>
      <c r="R16" s="52"/>
      <c r="S16" s="52"/>
      <c r="T16" s="52"/>
      <c r="U16" s="52"/>
      <c r="V16" s="52"/>
      <c r="W16" s="52"/>
      <c r="X16" s="52"/>
      <c r="Y16" s="52"/>
      <c r="Z16" s="50"/>
      <c r="AA16" s="50"/>
    </row>
    <row r="17" spans="1:27" ht="15.75" hidden="1" customHeight="1">
      <c r="A17" s="58">
        <v>11</v>
      </c>
      <c r="B17" s="49" t="s">
        <v>4174</v>
      </c>
      <c r="C17" s="49" t="s">
        <v>4150</v>
      </c>
      <c r="D17" s="49" t="s">
        <v>4600</v>
      </c>
      <c r="E17" s="49" t="s">
        <v>4599</v>
      </c>
      <c r="F17" s="49" t="s">
        <v>4590</v>
      </c>
      <c r="N17" s="52"/>
      <c r="O17" s="52"/>
      <c r="P17" s="52"/>
      <c r="Q17" s="52"/>
      <c r="R17" s="52"/>
      <c r="S17" s="52"/>
      <c r="T17" s="52"/>
      <c r="U17" s="52"/>
      <c r="V17" s="52"/>
      <c r="W17" s="52"/>
      <c r="X17" s="52"/>
      <c r="Y17" s="52"/>
      <c r="Z17" s="50"/>
      <c r="AA17" s="50"/>
    </row>
    <row r="18" spans="1:27" ht="15.75" hidden="1" customHeight="1">
      <c r="A18" s="58">
        <v>11</v>
      </c>
      <c r="B18" s="49" t="s">
        <v>4174</v>
      </c>
      <c r="C18" s="49" t="s">
        <v>4150</v>
      </c>
      <c r="D18" s="49" t="s">
        <v>4598</v>
      </c>
      <c r="E18" s="49" t="s">
        <v>4597</v>
      </c>
      <c r="F18" s="49" t="s">
        <v>4594</v>
      </c>
      <c r="N18" s="52"/>
      <c r="O18" s="52"/>
      <c r="P18" s="52"/>
      <c r="Q18" s="52"/>
      <c r="R18" s="52"/>
      <c r="S18" s="52"/>
      <c r="T18" s="52"/>
      <c r="U18" s="52"/>
      <c r="V18" s="52"/>
      <c r="W18" s="52"/>
      <c r="X18" s="52"/>
      <c r="Y18" s="52"/>
      <c r="Z18" s="50"/>
      <c r="AA18" s="50"/>
    </row>
    <row r="19" spans="1:27" ht="15.75" hidden="1" customHeight="1">
      <c r="A19" s="58">
        <v>11</v>
      </c>
      <c r="B19" s="49" t="s">
        <v>4174</v>
      </c>
      <c r="C19" s="49" t="s">
        <v>4150</v>
      </c>
      <c r="D19" s="49" t="s">
        <v>4596</v>
      </c>
      <c r="E19" s="49" t="s">
        <v>4595</v>
      </c>
      <c r="F19" s="49" t="s">
        <v>4594</v>
      </c>
      <c r="N19" s="52"/>
      <c r="O19" s="52"/>
      <c r="P19" s="52"/>
      <c r="Q19" s="52"/>
      <c r="R19" s="52"/>
      <c r="S19" s="52"/>
      <c r="T19" s="52"/>
      <c r="U19" s="52"/>
      <c r="V19" s="52"/>
      <c r="W19" s="52"/>
      <c r="X19" s="52"/>
      <c r="Y19" s="52"/>
      <c r="Z19" s="50"/>
      <c r="AA19" s="50"/>
    </row>
    <row r="20" spans="1:27" ht="15.75" hidden="1" customHeight="1">
      <c r="A20" s="58">
        <v>11</v>
      </c>
      <c r="B20" s="49" t="s">
        <v>4174</v>
      </c>
      <c r="C20" s="49" t="s">
        <v>4150</v>
      </c>
      <c r="D20" s="49" t="s">
        <v>4593</v>
      </c>
      <c r="E20" s="49" t="s">
        <v>4591</v>
      </c>
      <c r="F20" s="49" t="s">
        <v>4590</v>
      </c>
      <c r="N20" s="52"/>
      <c r="O20" s="52"/>
      <c r="P20" s="52"/>
      <c r="Q20" s="52"/>
      <c r="R20" s="52"/>
      <c r="S20" s="52"/>
      <c r="T20" s="52"/>
      <c r="U20" s="52"/>
      <c r="V20" s="52"/>
      <c r="W20" s="52"/>
      <c r="X20" s="52"/>
      <c r="Y20" s="52"/>
      <c r="Z20" s="50"/>
      <c r="AA20" s="50"/>
    </row>
    <row r="21" spans="1:27" ht="15.75" hidden="1" customHeight="1">
      <c r="A21" s="58">
        <v>11</v>
      </c>
      <c r="B21" s="49" t="s">
        <v>4174</v>
      </c>
      <c r="C21" s="49" t="s">
        <v>4150</v>
      </c>
      <c r="D21" s="49" t="s">
        <v>4592</v>
      </c>
      <c r="E21" s="49" t="s">
        <v>4591</v>
      </c>
      <c r="F21" s="49" t="s">
        <v>4590</v>
      </c>
      <c r="N21" s="52"/>
      <c r="O21" s="52"/>
      <c r="P21" s="52"/>
      <c r="Q21" s="52"/>
      <c r="R21" s="52"/>
      <c r="S21" s="52"/>
      <c r="T21" s="52"/>
      <c r="U21" s="52"/>
      <c r="V21" s="52"/>
      <c r="W21" s="52"/>
      <c r="X21" s="52"/>
      <c r="Y21" s="52"/>
      <c r="Z21" s="50"/>
      <c r="AA21" s="50"/>
    </row>
    <row r="22" spans="1:27" ht="15.75" hidden="1" customHeight="1">
      <c r="A22" s="58">
        <v>11</v>
      </c>
      <c r="B22" s="49" t="s">
        <v>4174</v>
      </c>
      <c r="C22" s="49" t="s">
        <v>4150</v>
      </c>
      <c r="D22" s="49" t="s">
        <v>4589</v>
      </c>
      <c r="E22" s="49" t="s">
        <v>4588</v>
      </c>
      <c r="F22" s="49" t="s">
        <v>4587</v>
      </c>
      <c r="N22" s="52"/>
      <c r="O22" s="52"/>
      <c r="P22" s="52"/>
      <c r="Q22" s="52"/>
      <c r="R22" s="52"/>
      <c r="S22" s="52"/>
      <c r="T22" s="52"/>
      <c r="U22" s="52"/>
      <c r="V22" s="52"/>
      <c r="W22" s="52"/>
      <c r="X22" s="52"/>
      <c r="Y22" s="52"/>
      <c r="Z22" s="50"/>
      <c r="AA22" s="50"/>
    </row>
    <row r="23" spans="1:27" ht="15.75" hidden="1" customHeight="1">
      <c r="A23" s="58">
        <v>11</v>
      </c>
      <c r="B23" s="49" t="s">
        <v>4174</v>
      </c>
      <c r="C23" s="49" t="s">
        <v>4150</v>
      </c>
      <c r="D23" s="49" t="s">
        <v>4586</v>
      </c>
      <c r="E23" s="49" t="s">
        <v>4585</v>
      </c>
      <c r="F23" s="49" t="s">
        <v>4578</v>
      </c>
      <c r="N23" s="52"/>
      <c r="O23" s="52"/>
      <c r="P23" s="52"/>
      <c r="Q23" s="52"/>
      <c r="R23" s="52"/>
      <c r="S23" s="52"/>
      <c r="T23" s="52"/>
      <c r="U23" s="52"/>
      <c r="V23" s="52"/>
      <c r="W23" s="52"/>
      <c r="X23" s="52"/>
      <c r="Y23" s="52"/>
      <c r="Z23" s="50"/>
      <c r="AA23" s="50"/>
    </row>
    <row r="24" spans="1:27" ht="15.75" hidden="1" customHeight="1">
      <c r="A24" s="58">
        <v>11</v>
      </c>
      <c r="B24" s="49" t="s">
        <v>4174</v>
      </c>
      <c r="C24" s="49" t="s">
        <v>4150</v>
      </c>
      <c r="D24" s="49" t="s">
        <v>4584</v>
      </c>
      <c r="E24" s="49" t="s">
        <v>4583</v>
      </c>
      <c r="F24" s="49" t="s">
        <v>4578</v>
      </c>
      <c r="N24" s="52"/>
      <c r="O24" s="52"/>
      <c r="P24" s="52"/>
      <c r="Q24" s="52"/>
      <c r="R24" s="52"/>
      <c r="S24" s="52"/>
      <c r="T24" s="52"/>
      <c r="U24" s="52"/>
      <c r="V24" s="52"/>
      <c r="W24" s="52"/>
      <c r="X24" s="52"/>
      <c r="Y24" s="52"/>
      <c r="Z24" s="50"/>
      <c r="AA24" s="50"/>
    </row>
    <row r="25" spans="1:27" ht="15.75" hidden="1" customHeight="1">
      <c r="A25" s="58">
        <v>11</v>
      </c>
      <c r="B25" s="49" t="s">
        <v>4174</v>
      </c>
      <c r="C25" s="49" t="s">
        <v>4150</v>
      </c>
      <c r="D25" s="49" t="s">
        <v>4582</v>
      </c>
      <c r="E25" s="49" t="s">
        <v>4581</v>
      </c>
      <c r="F25" s="49" t="s">
        <v>4578</v>
      </c>
      <c r="N25" s="52"/>
      <c r="O25" s="52"/>
      <c r="P25" s="52"/>
      <c r="Q25" s="52"/>
      <c r="R25" s="52"/>
      <c r="S25" s="52"/>
      <c r="T25" s="52"/>
      <c r="U25" s="52"/>
      <c r="V25" s="52"/>
      <c r="W25" s="52"/>
      <c r="X25" s="52"/>
      <c r="Y25" s="52"/>
      <c r="Z25" s="50"/>
      <c r="AA25" s="50"/>
    </row>
    <row r="26" spans="1:27" ht="15.75" hidden="1" customHeight="1">
      <c r="A26" s="58">
        <v>11</v>
      </c>
      <c r="B26" s="49" t="s">
        <v>4174</v>
      </c>
      <c r="C26" s="49" t="s">
        <v>4150</v>
      </c>
      <c r="D26" s="49" t="s">
        <v>4580</v>
      </c>
      <c r="E26" s="49" t="s">
        <v>4579</v>
      </c>
      <c r="F26" s="49" t="s">
        <v>4578</v>
      </c>
      <c r="N26" s="52"/>
      <c r="O26" s="52"/>
      <c r="P26" s="52"/>
      <c r="Q26" s="52"/>
      <c r="R26" s="52"/>
      <c r="S26" s="52"/>
      <c r="T26" s="52"/>
      <c r="U26" s="52"/>
      <c r="V26" s="52"/>
      <c r="W26" s="52"/>
      <c r="X26" s="52"/>
      <c r="Y26" s="52"/>
      <c r="Z26" s="50"/>
      <c r="AA26" s="50"/>
    </row>
    <row r="27" spans="1:27" ht="15.75" hidden="1" customHeight="1">
      <c r="A27" s="58">
        <v>11</v>
      </c>
      <c r="B27" s="49" t="s">
        <v>4174</v>
      </c>
      <c r="C27" s="49" t="s">
        <v>4150</v>
      </c>
      <c r="D27" s="49" t="s">
        <v>4577</v>
      </c>
      <c r="E27" s="49" t="s">
        <v>4576</v>
      </c>
      <c r="F27" s="49" t="s">
        <v>4570</v>
      </c>
      <c r="N27" s="52"/>
      <c r="O27" s="52"/>
      <c r="P27" s="52"/>
      <c r="Q27" s="52"/>
      <c r="R27" s="52"/>
      <c r="S27" s="52"/>
      <c r="T27" s="52"/>
      <c r="U27" s="52"/>
      <c r="V27" s="52"/>
      <c r="W27" s="52"/>
      <c r="X27" s="52"/>
      <c r="Y27" s="52"/>
      <c r="Z27" s="50"/>
      <c r="AA27" s="50"/>
    </row>
    <row r="28" spans="1:27" ht="15.75" hidden="1" customHeight="1">
      <c r="A28" s="58">
        <v>11</v>
      </c>
      <c r="B28" s="49" t="s">
        <v>4174</v>
      </c>
      <c r="C28" s="49" t="s">
        <v>4150</v>
      </c>
      <c r="D28" s="49" t="s">
        <v>4575</v>
      </c>
      <c r="E28" s="49" t="s">
        <v>4573</v>
      </c>
      <c r="F28" s="49" t="s">
        <v>4570</v>
      </c>
      <c r="N28" s="52"/>
      <c r="O28" s="52"/>
      <c r="P28" s="52"/>
      <c r="Q28" s="52"/>
      <c r="R28" s="52"/>
      <c r="S28" s="52"/>
      <c r="T28" s="52"/>
      <c r="U28" s="52"/>
      <c r="V28" s="52"/>
      <c r="W28" s="52"/>
      <c r="X28" s="52"/>
      <c r="Y28" s="52"/>
      <c r="Z28" s="50"/>
      <c r="AA28" s="50"/>
    </row>
    <row r="29" spans="1:27" ht="15.75" hidden="1" customHeight="1">
      <c r="A29" s="58">
        <v>11</v>
      </c>
      <c r="B29" s="49" t="s">
        <v>4174</v>
      </c>
      <c r="C29" s="49" t="s">
        <v>4150</v>
      </c>
      <c r="D29" s="49" t="s">
        <v>4574</v>
      </c>
      <c r="E29" s="49" t="s">
        <v>4573</v>
      </c>
      <c r="F29" s="49" t="s">
        <v>4570</v>
      </c>
      <c r="N29" s="52"/>
      <c r="O29" s="52"/>
      <c r="P29" s="52"/>
      <c r="Q29" s="52"/>
      <c r="R29" s="52"/>
      <c r="S29" s="52"/>
      <c r="T29" s="52"/>
      <c r="U29" s="52"/>
      <c r="V29" s="52"/>
      <c r="W29" s="52"/>
      <c r="X29" s="52"/>
      <c r="Y29" s="52"/>
      <c r="Z29" s="50"/>
      <c r="AA29" s="50"/>
    </row>
    <row r="30" spans="1:27" ht="15.75" hidden="1" customHeight="1">
      <c r="A30" s="58">
        <v>11</v>
      </c>
      <c r="B30" s="49" t="s">
        <v>4174</v>
      </c>
      <c r="C30" s="49" t="s">
        <v>4150</v>
      </c>
      <c r="D30" s="49" t="s">
        <v>4572</v>
      </c>
      <c r="E30" s="49" t="s">
        <v>4571</v>
      </c>
      <c r="F30" s="49" t="s">
        <v>4570</v>
      </c>
      <c r="N30" s="52"/>
      <c r="O30" s="52"/>
      <c r="P30" s="52"/>
      <c r="Q30" s="52"/>
      <c r="R30" s="52"/>
      <c r="S30" s="52"/>
      <c r="T30" s="52"/>
      <c r="U30" s="52"/>
      <c r="V30" s="52"/>
      <c r="W30" s="52"/>
      <c r="X30" s="52"/>
      <c r="Y30" s="52"/>
      <c r="Z30" s="50"/>
      <c r="AA30" s="50"/>
    </row>
    <row r="31" spans="1:27" ht="15.75" hidden="1" customHeight="1">
      <c r="A31" s="58">
        <v>11</v>
      </c>
      <c r="B31" s="49" t="s">
        <v>4174</v>
      </c>
      <c r="C31" s="49" t="s">
        <v>4150</v>
      </c>
      <c r="D31" s="49" t="s">
        <v>4569</v>
      </c>
      <c r="E31" s="49" t="s">
        <v>4568</v>
      </c>
      <c r="F31" s="49" t="s">
        <v>4567</v>
      </c>
      <c r="N31" s="52"/>
      <c r="O31" s="52"/>
      <c r="P31" s="52"/>
      <c r="Q31" s="52"/>
      <c r="R31" s="52"/>
      <c r="S31" s="52"/>
      <c r="T31" s="52"/>
      <c r="U31" s="52"/>
      <c r="V31" s="52"/>
      <c r="W31" s="52"/>
      <c r="X31" s="52"/>
      <c r="Y31" s="52"/>
      <c r="Z31" s="50"/>
      <c r="AA31" s="50"/>
    </row>
    <row r="32" spans="1:27" ht="15.75" hidden="1" customHeight="1">
      <c r="A32" s="58">
        <v>11</v>
      </c>
      <c r="B32" s="49" t="s">
        <v>4174</v>
      </c>
      <c r="C32" s="49" t="s">
        <v>4150</v>
      </c>
      <c r="D32" s="49" t="s">
        <v>4566</v>
      </c>
      <c r="E32" s="49" t="s">
        <v>4565</v>
      </c>
      <c r="F32" s="49" t="s">
        <v>4564</v>
      </c>
      <c r="N32" s="52"/>
      <c r="O32" s="52"/>
      <c r="P32" s="52"/>
      <c r="Q32" s="52"/>
      <c r="R32" s="52"/>
      <c r="S32" s="52"/>
      <c r="T32" s="52"/>
      <c r="U32" s="52"/>
      <c r="V32" s="52"/>
      <c r="W32" s="52"/>
      <c r="X32" s="52"/>
      <c r="Y32" s="52"/>
      <c r="Z32" s="50"/>
      <c r="AA32" s="50"/>
    </row>
    <row r="33" spans="1:27" ht="15.75" hidden="1" customHeight="1">
      <c r="A33" s="58">
        <v>11</v>
      </c>
      <c r="B33" s="49" t="s">
        <v>4174</v>
      </c>
      <c r="C33" s="49" t="s">
        <v>4150</v>
      </c>
      <c r="D33" s="49" t="s">
        <v>22</v>
      </c>
      <c r="E33" s="49" t="s">
        <v>4565</v>
      </c>
      <c r="F33" s="49" t="s">
        <v>4564</v>
      </c>
      <c r="N33" s="52"/>
      <c r="O33" s="52"/>
      <c r="P33" s="52"/>
      <c r="Q33" s="52"/>
      <c r="R33" s="52"/>
      <c r="S33" s="52"/>
      <c r="T33" s="52"/>
      <c r="U33" s="52"/>
      <c r="V33" s="52"/>
      <c r="W33" s="52"/>
      <c r="X33" s="52"/>
      <c r="Y33" s="52"/>
      <c r="Z33" s="50"/>
      <c r="AA33" s="50"/>
    </row>
    <row r="34" spans="1:27" ht="15.75" hidden="1" customHeight="1">
      <c r="A34" s="58">
        <v>11</v>
      </c>
      <c r="B34" s="49" t="s">
        <v>4316</v>
      </c>
      <c r="C34" s="49" t="s">
        <v>4150</v>
      </c>
      <c r="D34" s="49" t="s">
        <v>4563</v>
      </c>
      <c r="E34" s="49" t="s">
        <v>4561</v>
      </c>
      <c r="F34" s="49" t="s">
        <v>4560</v>
      </c>
      <c r="N34" s="52"/>
      <c r="O34" s="52"/>
      <c r="P34" s="52"/>
      <c r="Q34" s="52"/>
      <c r="R34" s="52"/>
      <c r="S34" s="52"/>
      <c r="T34" s="52"/>
      <c r="U34" s="52"/>
      <c r="V34" s="52"/>
      <c r="W34" s="52"/>
      <c r="X34" s="52"/>
      <c r="Y34" s="52"/>
      <c r="Z34" s="50"/>
      <c r="AA34" s="50"/>
    </row>
    <row r="35" spans="1:27" ht="15.75" hidden="1" customHeight="1">
      <c r="A35" s="58">
        <v>11</v>
      </c>
      <c r="B35" s="49" t="s">
        <v>4316</v>
      </c>
      <c r="C35" s="49" t="s">
        <v>4150</v>
      </c>
      <c r="D35" s="49" t="s">
        <v>4562</v>
      </c>
      <c r="E35" s="49" t="s">
        <v>4561</v>
      </c>
      <c r="F35" s="49" t="s">
        <v>4560</v>
      </c>
      <c r="N35" s="52"/>
      <c r="O35" s="52"/>
      <c r="P35" s="52"/>
      <c r="Q35" s="52"/>
      <c r="R35" s="52"/>
      <c r="S35" s="52"/>
      <c r="T35" s="52"/>
      <c r="U35" s="52"/>
      <c r="V35" s="52"/>
      <c r="W35" s="52"/>
      <c r="X35" s="52"/>
      <c r="Y35" s="52"/>
      <c r="Z35" s="50"/>
      <c r="AA35" s="50"/>
    </row>
    <row r="36" spans="1:27" ht="15.75" hidden="1" customHeight="1">
      <c r="A36" s="58">
        <v>11</v>
      </c>
      <c r="B36" s="49" t="s">
        <v>4189</v>
      </c>
      <c r="C36" s="49" t="s">
        <v>4150</v>
      </c>
      <c r="D36" s="49" t="s">
        <v>3320</v>
      </c>
      <c r="E36" s="49" t="s">
        <v>4559</v>
      </c>
      <c r="F36" s="49" t="s">
        <v>4558</v>
      </c>
      <c r="N36" s="52"/>
      <c r="O36" s="52"/>
      <c r="P36" s="52"/>
      <c r="Q36" s="52"/>
      <c r="R36" s="52"/>
      <c r="S36" s="52"/>
      <c r="T36" s="52"/>
      <c r="U36" s="52"/>
      <c r="V36" s="52"/>
      <c r="W36" s="52"/>
      <c r="X36" s="52"/>
      <c r="Y36" s="52"/>
      <c r="Z36" s="50"/>
      <c r="AA36" s="50"/>
    </row>
    <row r="37" spans="1:27" ht="15.75" hidden="1" customHeight="1">
      <c r="A37" s="58">
        <v>11</v>
      </c>
      <c r="B37" s="49" t="s">
        <v>4189</v>
      </c>
      <c r="C37" s="49" t="s">
        <v>4150</v>
      </c>
      <c r="D37" s="49" t="s">
        <v>4557</v>
      </c>
      <c r="E37" s="49" t="s">
        <v>4556</v>
      </c>
      <c r="F37" s="49" t="s">
        <v>4555</v>
      </c>
      <c r="N37" s="52"/>
      <c r="O37" s="52"/>
      <c r="P37" s="52"/>
      <c r="Q37" s="52"/>
      <c r="R37" s="52"/>
      <c r="S37" s="52"/>
      <c r="T37" s="52"/>
      <c r="U37" s="52"/>
      <c r="V37" s="52"/>
      <c r="W37" s="52"/>
      <c r="X37" s="52"/>
      <c r="Y37" s="52"/>
      <c r="Z37" s="50"/>
      <c r="AA37" s="50"/>
    </row>
    <row r="38" spans="1:27" ht="15.75" hidden="1" customHeight="1">
      <c r="A38" s="58">
        <v>11</v>
      </c>
      <c r="B38" s="49" t="s">
        <v>4189</v>
      </c>
      <c r="C38" s="49" t="s">
        <v>4150</v>
      </c>
      <c r="D38" s="49" t="s">
        <v>4554</v>
      </c>
      <c r="E38" s="49" t="s">
        <v>4552</v>
      </c>
      <c r="F38" s="49" t="s">
        <v>4551</v>
      </c>
      <c r="N38" s="52"/>
      <c r="O38" s="52"/>
      <c r="P38" s="52"/>
      <c r="Q38" s="52"/>
      <c r="R38" s="52"/>
      <c r="S38" s="52"/>
      <c r="T38" s="52"/>
      <c r="U38" s="52"/>
      <c r="V38" s="52"/>
      <c r="W38" s="52"/>
      <c r="X38" s="52"/>
      <c r="Y38" s="52"/>
      <c r="Z38" s="50"/>
      <c r="AA38" s="50"/>
    </row>
    <row r="39" spans="1:27" ht="15.75" hidden="1" customHeight="1">
      <c r="A39" s="58">
        <v>11</v>
      </c>
      <c r="B39" s="49" t="s">
        <v>4189</v>
      </c>
      <c r="C39" s="49" t="s">
        <v>4150</v>
      </c>
      <c r="D39" s="49" t="s">
        <v>4553</v>
      </c>
      <c r="E39" s="49" t="s">
        <v>4552</v>
      </c>
      <c r="F39" s="49" t="s">
        <v>4551</v>
      </c>
      <c r="N39" s="52"/>
      <c r="O39" s="52"/>
      <c r="P39" s="52"/>
      <c r="Q39" s="52"/>
      <c r="R39" s="52"/>
      <c r="S39" s="52"/>
      <c r="T39" s="52"/>
      <c r="U39" s="52"/>
      <c r="V39" s="52"/>
      <c r="W39" s="52"/>
      <c r="X39" s="52"/>
      <c r="Y39" s="52"/>
      <c r="Z39" s="50"/>
      <c r="AA39" s="50"/>
    </row>
    <row r="40" spans="1:27" ht="15.75" hidden="1" customHeight="1">
      <c r="A40" s="58">
        <v>15</v>
      </c>
      <c r="C40" s="49" t="s">
        <v>4157</v>
      </c>
      <c r="F40" s="49" t="s">
        <v>4550</v>
      </c>
      <c r="N40" s="52"/>
      <c r="O40" s="52"/>
      <c r="P40" s="52"/>
      <c r="Q40" s="52"/>
      <c r="R40" s="52"/>
      <c r="S40" s="52"/>
      <c r="T40" s="52"/>
      <c r="U40" s="52"/>
      <c r="V40" s="52"/>
      <c r="W40" s="52"/>
      <c r="X40" s="52"/>
      <c r="Y40" s="52"/>
      <c r="Z40" s="50"/>
      <c r="AA40" s="50"/>
    </row>
    <row r="41" spans="1:27" ht="15.75" hidden="1" customHeight="1">
      <c r="A41" s="58">
        <v>15</v>
      </c>
      <c r="B41" s="49" t="s">
        <v>4174</v>
      </c>
      <c r="C41" s="49" t="s">
        <v>4157</v>
      </c>
      <c r="D41" s="49" t="s">
        <v>4549</v>
      </c>
      <c r="E41" s="49" t="s">
        <v>4548</v>
      </c>
      <c r="F41" s="49" t="s">
        <v>4547</v>
      </c>
      <c r="G41" s="49" t="s">
        <v>4546</v>
      </c>
      <c r="N41" s="52"/>
      <c r="O41" s="52"/>
      <c r="P41" s="52"/>
      <c r="Q41" s="52"/>
      <c r="R41" s="52"/>
      <c r="S41" s="52"/>
      <c r="T41" s="52"/>
      <c r="U41" s="52"/>
      <c r="V41" s="52"/>
      <c r="W41" s="52"/>
      <c r="X41" s="52"/>
      <c r="Y41" s="52"/>
      <c r="Z41" s="50"/>
      <c r="AA41" s="50"/>
    </row>
    <row r="42" spans="1:27" ht="15.75" hidden="1" customHeight="1">
      <c r="A42" s="58">
        <v>15</v>
      </c>
      <c r="B42" s="49" t="s">
        <v>4174</v>
      </c>
      <c r="C42" s="49" t="s">
        <v>4157</v>
      </c>
      <c r="D42" s="49" t="s">
        <v>4545</v>
      </c>
      <c r="E42" s="49" t="s">
        <v>4544</v>
      </c>
      <c r="F42" s="49" t="s">
        <v>4543</v>
      </c>
      <c r="N42" s="52"/>
      <c r="O42" s="52"/>
      <c r="P42" s="52"/>
      <c r="Q42" s="52"/>
      <c r="R42" s="52"/>
      <c r="S42" s="52"/>
      <c r="T42" s="52"/>
      <c r="U42" s="52"/>
      <c r="V42" s="52"/>
      <c r="W42" s="52"/>
      <c r="X42" s="52"/>
      <c r="Y42" s="52"/>
      <c r="Z42" s="50"/>
      <c r="AA42" s="50"/>
    </row>
    <row r="43" spans="1:27" ht="15.75" hidden="1" customHeight="1">
      <c r="A43" s="58">
        <v>15</v>
      </c>
      <c r="B43" s="49" t="s">
        <v>4174</v>
      </c>
      <c r="C43" s="49" t="s">
        <v>4157</v>
      </c>
      <c r="D43" s="49" t="s">
        <v>4542</v>
      </c>
      <c r="E43" s="49" t="s">
        <v>4541</v>
      </c>
      <c r="F43" s="49" t="s">
        <v>4539</v>
      </c>
      <c r="N43" s="52"/>
      <c r="O43" s="52"/>
      <c r="P43" s="52"/>
      <c r="Q43" s="52"/>
      <c r="R43" s="52"/>
      <c r="S43" s="52"/>
      <c r="T43" s="52"/>
      <c r="U43" s="52"/>
      <c r="V43" s="52"/>
      <c r="W43" s="52"/>
      <c r="X43" s="52"/>
      <c r="Y43" s="52"/>
      <c r="Z43" s="50"/>
      <c r="AA43" s="50"/>
    </row>
    <row r="44" spans="1:27" ht="15.75" hidden="1" customHeight="1">
      <c r="A44" s="58">
        <v>15</v>
      </c>
      <c r="B44" s="49" t="s">
        <v>4174</v>
      </c>
      <c r="C44" s="49" t="s">
        <v>4157</v>
      </c>
      <c r="D44" s="49" t="s">
        <v>4540</v>
      </c>
      <c r="E44" s="49" t="s">
        <v>4537</v>
      </c>
      <c r="F44" s="49" t="s">
        <v>4539</v>
      </c>
      <c r="N44" s="52"/>
      <c r="O44" s="52"/>
      <c r="P44" s="52"/>
      <c r="Q44" s="52"/>
      <c r="R44" s="52"/>
      <c r="S44" s="52"/>
      <c r="T44" s="52"/>
      <c r="U44" s="52"/>
      <c r="V44" s="52"/>
      <c r="W44" s="52"/>
      <c r="X44" s="52"/>
      <c r="Y44" s="52"/>
      <c r="Z44" s="50"/>
      <c r="AA44" s="50"/>
    </row>
    <row r="45" spans="1:27" ht="15.75" hidden="1" customHeight="1">
      <c r="A45" s="58">
        <v>15</v>
      </c>
      <c r="B45" s="49" t="s">
        <v>4174</v>
      </c>
      <c r="C45" s="49" t="s">
        <v>4157</v>
      </c>
      <c r="D45" s="49" t="s">
        <v>4538</v>
      </c>
      <c r="E45" s="49" t="s">
        <v>4537</v>
      </c>
      <c r="F45" s="49" t="s">
        <v>4536</v>
      </c>
      <c r="N45" s="52"/>
      <c r="O45" s="52"/>
      <c r="P45" s="52"/>
      <c r="Q45" s="52"/>
      <c r="R45" s="52"/>
      <c r="S45" s="52"/>
      <c r="T45" s="52"/>
      <c r="U45" s="52"/>
      <c r="V45" s="52"/>
      <c r="W45" s="52"/>
      <c r="X45" s="52"/>
      <c r="Y45" s="52"/>
      <c r="Z45" s="50"/>
      <c r="AA45" s="50"/>
    </row>
    <row r="46" spans="1:27" ht="15.75" hidden="1" customHeight="1">
      <c r="A46" s="58">
        <v>15</v>
      </c>
      <c r="B46" s="49" t="s">
        <v>4174</v>
      </c>
      <c r="C46" s="49" t="s">
        <v>4157</v>
      </c>
      <c r="D46" s="49" t="s">
        <v>4535</v>
      </c>
      <c r="E46" s="49" t="s">
        <v>4534</v>
      </c>
      <c r="F46" s="49" t="s">
        <v>4532</v>
      </c>
      <c r="N46" s="52"/>
      <c r="O46" s="52"/>
      <c r="P46" s="52"/>
      <c r="Q46" s="52"/>
      <c r="R46" s="52"/>
      <c r="S46" s="52"/>
      <c r="T46" s="52"/>
      <c r="U46" s="52"/>
      <c r="V46" s="52"/>
      <c r="W46" s="52"/>
      <c r="X46" s="52"/>
      <c r="Y46" s="52"/>
      <c r="Z46" s="50"/>
      <c r="AA46" s="50"/>
    </row>
    <row r="47" spans="1:27" ht="15.75" hidden="1" customHeight="1">
      <c r="A47" s="58">
        <v>15</v>
      </c>
      <c r="B47" s="49" t="s">
        <v>4174</v>
      </c>
      <c r="C47" s="49" t="s">
        <v>4157</v>
      </c>
      <c r="D47" s="49" t="s">
        <v>4533</v>
      </c>
      <c r="E47" s="49" t="s">
        <v>4531</v>
      </c>
      <c r="F47" s="49" t="s">
        <v>4532</v>
      </c>
      <c r="N47" s="52"/>
      <c r="O47" s="52"/>
      <c r="P47" s="52"/>
      <c r="Q47" s="52"/>
      <c r="R47" s="52"/>
      <c r="S47" s="52"/>
      <c r="T47" s="52"/>
      <c r="U47" s="52"/>
      <c r="V47" s="52"/>
      <c r="W47" s="52"/>
      <c r="X47" s="52"/>
      <c r="Y47" s="52"/>
      <c r="Z47" s="50"/>
      <c r="AA47" s="50"/>
    </row>
    <row r="48" spans="1:27" ht="15.75" hidden="1" customHeight="1">
      <c r="A48" s="58">
        <v>15</v>
      </c>
      <c r="B48" s="49" t="s">
        <v>4174</v>
      </c>
      <c r="C48" s="49" t="s">
        <v>4157</v>
      </c>
      <c r="D48" s="49" t="s">
        <v>13</v>
      </c>
      <c r="E48" s="49" t="s">
        <v>4531</v>
      </c>
      <c r="F48" s="49" t="s">
        <v>4529</v>
      </c>
      <c r="N48" s="52"/>
      <c r="O48" s="52"/>
      <c r="P48" s="52"/>
      <c r="Q48" s="52"/>
      <c r="R48" s="52"/>
      <c r="S48" s="52"/>
      <c r="T48" s="52"/>
      <c r="U48" s="52"/>
      <c r="V48" s="52"/>
      <c r="W48" s="52"/>
      <c r="X48" s="52"/>
      <c r="Y48" s="52"/>
      <c r="Z48" s="50"/>
      <c r="AA48" s="50"/>
    </row>
    <row r="49" spans="1:27" ht="15.75" hidden="1" customHeight="1">
      <c r="A49" s="58">
        <v>15</v>
      </c>
      <c r="B49" s="49" t="s">
        <v>4174</v>
      </c>
      <c r="C49" s="49" t="s">
        <v>4157</v>
      </c>
      <c r="D49" s="49" t="s">
        <v>4530</v>
      </c>
      <c r="E49" s="49" t="s">
        <v>4527</v>
      </c>
      <c r="F49" s="49" t="s">
        <v>4529</v>
      </c>
      <c r="N49" s="52"/>
      <c r="O49" s="52"/>
      <c r="P49" s="52"/>
      <c r="Q49" s="52"/>
      <c r="R49" s="52"/>
      <c r="S49" s="52"/>
      <c r="T49" s="52"/>
      <c r="U49" s="52"/>
      <c r="V49" s="52"/>
      <c r="W49" s="52"/>
      <c r="X49" s="52"/>
      <c r="Y49" s="52"/>
      <c r="Z49" s="50"/>
      <c r="AA49" s="50"/>
    </row>
    <row r="50" spans="1:27" ht="15.75" hidden="1" customHeight="1">
      <c r="A50" s="58">
        <v>15</v>
      </c>
      <c r="B50" s="49" t="s">
        <v>4174</v>
      </c>
      <c r="C50" s="49" t="s">
        <v>4157</v>
      </c>
      <c r="D50" s="49" t="s">
        <v>4528</v>
      </c>
      <c r="E50" s="49" t="s">
        <v>4527</v>
      </c>
      <c r="F50" s="49" t="s">
        <v>4526</v>
      </c>
      <c r="N50" s="52"/>
      <c r="O50" s="52"/>
      <c r="P50" s="52"/>
      <c r="Q50" s="52"/>
      <c r="R50" s="52"/>
      <c r="S50" s="52"/>
      <c r="T50" s="52"/>
      <c r="U50" s="52"/>
      <c r="V50" s="52"/>
      <c r="W50" s="52"/>
      <c r="X50" s="52"/>
      <c r="Y50" s="52"/>
      <c r="Z50" s="50"/>
      <c r="AA50" s="50"/>
    </row>
    <row r="51" spans="1:27" ht="15.75" hidden="1" customHeight="1">
      <c r="A51" s="58">
        <v>15</v>
      </c>
      <c r="B51" s="49" t="s">
        <v>4174</v>
      </c>
      <c r="C51" s="49" t="s">
        <v>4157</v>
      </c>
      <c r="D51" s="49" t="s">
        <v>4525</v>
      </c>
      <c r="E51" s="49" t="s">
        <v>4524</v>
      </c>
      <c r="F51" s="49" t="s">
        <v>4519</v>
      </c>
      <c r="N51" s="52"/>
      <c r="O51" s="52"/>
      <c r="P51" s="52"/>
      <c r="Q51" s="52"/>
      <c r="R51" s="52"/>
      <c r="S51" s="52"/>
      <c r="T51" s="52"/>
      <c r="U51" s="52"/>
      <c r="V51" s="52"/>
      <c r="W51" s="52"/>
      <c r="X51" s="52"/>
      <c r="Y51" s="52"/>
      <c r="Z51" s="50"/>
      <c r="AA51" s="50"/>
    </row>
    <row r="52" spans="1:27" ht="15.75" hidden="1" customHeight="1">
      <c r="A52" s="58">
        <v>15</v>
      </c>
      <c r="B52" s="49" t="s">
        <v>4174</v>
      </c>
      <c r="C52" s="49" t="s">
        <v>4157</v>
      </c>
      <c r="D52" s="49" t="s">
        <v>679</v>
      </c>
      <c r="E52" s="49" t="s">
        <v>4523</v>
      </c>
      <c r="F52" s="49" t="s">
        <v>4519</v>
      </c>
      <c r="N52" s="52"/>
      <c r="O52" s="52"/>
      <c r="P52" s="52"/>
      <c r="Q52" s="52"/>
      <c r="R52" s="52"/>
      <c r="S52" s="52"/>
      <c r="T52" s="52"/>
      <c r="U52" s="52"/>
      <c r="V52" s="52"/>
      <c r="W52" s="52"/>
      <c r="X52" s="52"/>
      <c r="Y52" s="52"/>
      <c r="Z52" s="50"/>
      <c r="AA52" s="50"/>
    </row>
    <row r="53" spans="1:27" ht="15.75" hidden="1" customHeight="1">
      <c r="A53" s="58">
        <v>15</v>
      </c>
      <c r="B53" s="49" t="s">
        <v>4174</v>
      </c>
      <c r="C53" s="49" t="s">
        <v>4157</v>
      </c>
      <c r="D53" s="49" t="s">
        <v>4522</v>
      </c>
      <c r="E53" s="49" t="s">
        <v>4521</v>
      </c>
      <c r="F53" s="49" t="s">
        <v>4519</v>
      </c>
      <c r="N53" s="52"/>
      <c r="O53" s="52"/>
      <c r="P53" s="52"/>
      <c r="Q53" s="52"/>
      <c r="R53" s="52"/>
      <c r="S53" s="52"/>
      <c r="T53" s="52"/>
      <c r="U53" s="52"/>
      <c r="V53" s="52"/>
      <c r="W53" s="52"/>
      <c r="X53" s="52"/>
      <c r="Y53" s="52"/>
      <c r="Z53" s="50"/>
      <c r="AA53" s="50"/>
    </row>
    <row r="54" spans="1:27" ht="15" hidden="1">
      <c r="A54" s="58">
        <v>15</v>
      </c>
      <c r="B54" s="49" t="s">
        <v>4174</v>
      </c>
      <c r="C54" s="49" t="s">
        <v>4157</v>
      </c>
      <c r="D54" s="49" t="s">
        <v>4520</v>
      </c>
      <c r="E54" s="49" t="s">
        <v>4517</v>
      </c>
      <c r="F54" s="49" t="s">
        <v>4519</v>
      </c>
      <c r="N54" s="52"/>
      <c r="O54" s="52"/>
      <c r="P54" s="52"/>
      <c r="Q54" s="52"/>
      <c r="R54" s="52"/>
      <c r="S54" s="52"/>
      <c r="T54" s="52"/>
      <c r="U54" s="52"/>
      <c r="V54" s="52"/>
      <c r="W54" s="52"/>
      <c r="X54" s="52"/>
      <c r="Y54" s="52"/>
      <c r="Z54" s="50"/>
      <c r="AA54" s="50"/>
    </row>
    <row r="55" spans="1:27" ht="15" hidden="1">
      <c r="A55" s="58">
        <v>15</v>
      </c>
      <c r="B55" s="49" t="s">
        <v>4174</v>
      </c>
      <c r="C55" s="49" t="s">
        <v>4157</v>
      </c>
      <c r="D55" s="49" t="s">
        <v>4518</v>
      </c>
      <c r="E55" s="49" t="s">
        <v>4517</v>
      </c>
      <c r="F55" s="49" t="s">
        <v>4516</v>
      </c>
      <c r="N55" s="52"/>
      <c r="O55" s="52"/>
      <c r="P55" s="52"/>
      <c r="Q55" s="52"/>
      <c r="R55" s="52"/>
      <c r="S55" s="52"/>
      <c r="T55" s="52"/>
      <c r="U55" s="52"/>
      <c r="V55" s="52"/>
      <c r="W55" s="52"/>
      <c r="X55" s="52"/>
      <c r="Y55" s="52"/>
      <c r="Z55" s="50"/>
      <c r="AA55" s="50"/>
    </row>
    <row r="56" spans="1:27" ht="15" hidden="1">
      <c r="A56" s="58">
        <v>15</v>
      </c>
      <c r="B56" s="49" t="s">
        <v>4316</v>
      </c>
      <c r="C56" s="49" t="s">
        <v>4157</v>
      </c>
      <c r="D56" s="49" t="s">
        <v>17</v>
      </c>
      <c r="E56" s="49" t="s">
        <v>4515</v>
      </c>
      <c r="F56" s="49" t="s">
        <v>4506</v>
      </c>
      <c r="N56" s="52"/>
      <c r="O56" s="52"/>
      <c r="P56" s="52"/>
      <c r="Q56" s="52"/>
      <c r="R56" s="52"/>
      <c r="S56" s="52"/>
      <c r="T56" s="52"/>
      <c r="U56" s="52"/>
      <c r="V56" s="52"/>
      <c r="W56" s="52"/>
      <c r="X56" s="52"/>
      <c r="Y56" s="52"/>
      <c r="Z56" s="50"/>
      <c r="AA56" s="50"/>
    </row>
    <row r="57" spans="1:27" ht="15" hidden="1">
      <c r="A57" s="58">
        <v>15</v>
      </c>
      <c r="B57" s="49" t="s">
        <v>4316</v>
      </c>
      <c r="C57" s="49" t="s">
        <v>4157</v>
      </c>
      <c r="D57" s="49" t="s">
        <v>4514</v>
      </c>
      <c r="E57" s="49" t="s">
        <v>4513</v>
      </c>
      <c r="F57" s="49" t="s">
        <v>4506</v>
      </c>
      <c r="N57" s="52"/>
      <c r="O57" s="52"/>
      <c r="P57" s="52"/>
      <c r="Q57" s="52"/>
      <c r="R57" s="52"/>
      <c r="S57" s="52"/>
      <c r="T57" s="52"/>
      <c r="U57" s="52"/>
      <c r="V57" s="52"/>
      <c r="W57" s="52"/>
      <c r="X57" s="52"/>
      <c r="Y57" s="52"/>
      <c r="Z57" s="50"/>
      <c r="AA57" s="50"/>
    </row>
    <row r="58" spans="1:27" ht="15" hidden="1">
      <c r="A58" s="58">
        <v>15</v>
      </c>
      <c r="B58" s="49" t="s">
        <v>4316</v>
      </c>
      <c r="C58" s="49" t="s">
        <v>4157</v>
      </c>
      <c r="D58" s="49" t="s">
        <v>4512</v>
      </c>
      <c r="E58" s="49" t="s">
        <v>4511</v>
      </c>
      <c r="F58" s="49" t="s">
        <v>4506</v>
      </c>
      <c r="N58" s="52"/>
      <c r="O58" s="52"/>
      <c r="P58" s="52"/>
      <c r="Q58" s="52"/>
      <c r="R58" s="52"/>
      <c r="S58" s="52"/>
      <c r="T58" s="52"/>
      <c r="U58" s="52"/>
      <c r="V58" s="52"/>
      <c r="W58" s="52"/>
      <c r="X58" s="52"/>
      <c r="Y58" s="52"/>
      <c r="Z58" s="50"/>
      <c r="AA58" s="50"/>
    </row>
    <row r="59" spans="1:27" ht="15" hidden="1">
      <c r="A59" s="58">
        <v>15</v>
      </c>
      <c r="B59" s="49" t="s">
        <v>4316</v>
      </c>
      <c r="C59" s="49" t="s">
        <v>4157</v>
      </c>
      <c r="D59" s="49" t="s">
        <v>0</v>
      </c>
      <c r="E59" s="49" t="s">
        <v>4511</v>
      </c>
      <c r="F59" s="49" t="s">
        <v>4506</v>
      </c>
      <c r="N59" s="52"/>
      <c r="O59" s="52"/>
      <c r="P59" s="52"/>
      <c r="Q59" s="52"/>
      <c r="R59" s="52"/>
      <c r="S59" s="52"/>
      <c r="T59" s="52"/>
      <c r="U59" s="52"/>
      <c r="V59" s="52"/>
      <c r="W59" s="52"/>
      <c r="X59" s="52"/>
      <c r="Y59" s="52"/>
      <c r="Z59" s="50"/>
      <c r="AA59" s="50"/>
    </row>
    <row r="60" spans="1:27" ht="15" hidden="1">
      <c r="A60" s="58">
        <v>15</v>
      </c>
      <c r="B60" s="49" t="s">
        <v>4316</v>
      </c>
      <c r="C60" s="49" t="s">
        <v>4157</v>
      </c>
      <c r="D60" s="49" t="s">
        <v>18</v>
      </c>
      <c r="E60" s="49" t="s">
        <v>4510</v>
      </c>
      <c r="F60" s="49" t="s">
        <v>4506</v>
      </c>
      <c r="N60" s="52"/>
      <c r="O60" s="52"/>
      <c r="P60" s="52"/>
      <c r="Q60" s="52"/>
      <c r="R60" s="52"/>
      <c r="S60" s="52"/>
      <c r="T60" s="52"/>
      <c r="U60" s="52"/>
      <c r="V60" s="52"/>
      <c r="W60" s="52"/>
      <c r="X60" s="52"/>
      <c r="Y60" s="52"/>
      <c r="Z60" s="50"/>
      <c r="AA60" s="50"/>
    </row>
    <row r="61" spans="1:27" ht="15" hidden="1">
      <c r="A61" s="58">
        <v>15</v>
      </c>
      <c r="B61" s="49" t="s">
        <v>4316</v>
      </c>
      <c r="C61" s="49" t="s">
        <v>4157</v>
      </c>
      <c r="D61" s="49" t="s">
        <v>4509</v>
      </c>
      <c r="E61" s="49" t="s">
        <v>4508</v>
      </c>
      <c r="F61" s="49" t="s">
        <v>4506</v>
      </c>
      <c r="N61" s="52"/>
      <c r="O61" s="52"/>
      <c r="P61" s="52"/>
      <c r="Q61" s="52"/>
      <c r="R61" s="52"/>
      <c r="S61" s="52"/>
      <c r="T61" s="52"/>
      <c r="U61" s="52"/>
      <c r="V61" s="52"/>
      <c r="W61" s="52"/>
      <c r="X61" s="52"/>
      <c r="Y61" s="52"/>
      <c r="Z61" s="50"/>
      <c r="AA61" s="50"/>
    </row>
    <row r="62" spans="1:27" ht="15" hidden="1">
      <c r="A62" s="58">
        <v>15</v>
      </c>
      <c r="B62" s="49" t="s">
        <v>4316</v>
      </c>
      <c r="C62" s="49" t="s">
        <v>4157</v>
      </c>
      <c r="D62" s="49" t="s">
        <v>16</v>
      </c>
      <c r="E62" s="49" t="s">
        <v>4507</v>
      </c>
      <c r="F62" s="49" t="s">
        <v>4506</v>
      </c>
      <c r="N62" s="52"/>
      <c r="O62" s="52"/>
      <c r="P62" s="52"/>
      <c r="Q62" s="52"/>
      <c r="R62" s="52"/>
      <c r="S62" s="52"/>
      <c r="T62" s="52"/>
      <c r="U62" s="52"/>
      <c r="V62" s="52"/>
      <c r="W62" s="52"/>
      <c r="X62" s="52"/>
      <c r="Y62" s="52"/>
      <c r="Z62" s="50"/>
      <c r="AA62" s="50"/>
    </row>
    <row r="63" spans="1:27" ht="15" hidden="1">
      <c r="A63" s="58">
        <v>15</v>
      </c>
      <c r="B63" s="49" t="s">
        <v>4189</v>
      </c>
      <c r="C63" s="49" t="s">
        <v>4157</v>
      </c>
      <c r="D63" s="49" t="s">
        <v>4505</v>
      </c>
      <c r="E63" s="49" t="s">
        <v>4503</v>
      </c>
      <c r="F63" s="49" t="s">
        <v>4494</v>
      </c>
      <c r="N63" s="52"/>
      <c r="O63" s="52"/>
      <c r="P63" s="52"/>
      <c r="Q63" s="52"/>
      <c r="R63" s="52"/>
      <c r="S63" s="52"/>
      <c r="T63" s="52"/>
      <c r="U63" s="52"/>
      <c r="V63" s="52"/>
      <c r="W63" s="52"/>
      <c r="X63" s="52"/>
      <c r="Y63" s="52"/>
      <c r="Z63" s="50"/>
      <c r="AA63" s="50"/>
    </row>
    <row r="64" spans="1:27" ht="15" hidden="1">
      <c r="A64" s="58">
        <v>15</v>
      </c>
      <c r="B64" s="49" t="s">
        <v>4189</v>
      </c>
      <c r="C64" s="49" t="s">
        <v>4157</v>
      </c>
      <c r="D64" s="49" t="s">
        <v>4504</v>
      </c>
      <c r="E64" s="49" t="s">
        <v>4503</v>
      </c>
      <c r="F64" s="49" t="s">
        <v>4494</v>
      </c>
      <c r="N64" s="52"/>
      <c r="O64" s="52"/>
      <c r="P64" s="52"/>
      <c r="Q64" s="52"/>
      <c r="R64" s="52"/>
      <c r="S64" s="52"/>
      <c r="T64" s="52"/>
      <c r="U64" s="52"/>
      <c r="V64" s="52"/>
      <c r="W64" s="52"/>
      <c r="X64" s="52"/>
      <c r="Y64" s="52"/>
      <c r="Z64" s="50"/>
      <c r="AA64" s="50"/>
    </row>
    <row r="65" spans="1:27" ht="15" hidden="1">
      <c r="A65" s="58">
        <v>15</v>
      </c>
      <c r="B65" s="49" t="s">
        <v>4189</v>
      </c>
      <c r="C65" s="49" t="s">
        <v>4157</v>
      </c>
      <c r="D65" s="49" t="s">
        <v>4502</v>
      </c>
      <c r="E65" s="49" t="s">
        <v>4500</v>
      </c>
      <c r="F65" s="49" t="s">
        <v>4499</v>
      </c>
      <c r="N65" s="52"/>
      <c r="O65" s="52"/>
      <c r="P65" s="52"/>
      <c r="Q65" s="52"/>
      <c r="R65" s="52"/>
      <c r="S65" s="52"/>
      <c r="T65" s="52"/>
      <c r="U65" s="52"/>
      <c r="V65" s="52"/>
      <c r="W65" s="52"/>
      <c r="X65" s="52"/>
      <c r="Y65" s="52"/>
      <c r="Z65" s="50"/>
      <c r="AA65" s="50"/>
    </row>
    <row r="66" spans="1:27" ht="15" hidden="1">
      <c r="A66" s="58">
        <v>15</v>
      </c>
      <c r="B66" s="49" t="s">
        <v>4189</v>
      </c>
      <c r="C66" s="49" t="s">
        <v>4157</v>
      </c>
      <c r="D66" s="49" t="s">
        <v>4501</v>
      </c>
      <c r="E66" s="49" t="s">
        <v>4500</v>
      </c>
      <c r="F66" s="49" t="s">
        <v>4499</v>
      </c>
      <c r="N66" s="52"/>
      <c r="O66" s="52"/>
      <c r="P66" s="52"/>
      <c r="Q66" s="52"/>
      <c r="R66" s="52"/>
      <c r="S66" s="52"/>
      <c r="T66" s="52"/>
      <c r="U66" s="52"/>
      <c r="V66" s="52"/>
      <c r="W66" s="52"/>
      <c r="X66" s="52"/>
      <c r="Y66" s="52"/>
      <c r="Z66" s="50"/>
      <c r="AA66" s="50"/>
    </row>
    <row r="67" spans="1:27" ht="15" hidden="1">
      <c r="A67" s="58">
        <v>15</v>
      </c>
      <c r="B67" s="49" t="s">
        <v>4189</v>
      </c>
      <c r="C67" s="49" t="s">
        <v>4157</v>
      </c>
      <c r="D67" s="49" t="s">
        <v>4498</v>
      </c>
      <c r="E67" s="49" t="s">
        <v>4497</v>
      </c>
      <c r="F67" s="49" t="s">
        <v>4494</v>
      </c>
      <c r="N67" s="52"/>
      <c r="O67" s="52"/>
      <c r="P67" s="52"/>
      <c r="Q67" s="52"/>
      <c r="R67" s="52"/>
      <c r="S67" s="52"/>
      <c r="T67" s="52"/>
      <c r="U67" s="52"/>
      <c r="V67" s="52"/>
      <c r="W67" s="52"/>
      <c r="X67" s="52"/>
      <c r="Y67" s="52"/>
      <c r="Z67" s="50"/>
      <c r="AA67" s="50"/>
    </row>
    <row r="68" spans="1:27" ht="15" hidden="1">
      <c r="A68" s="58">
        <v>15</v>
      </c>
      <c r="B68" s="49" t="s">
        <v>4189</v>
      </c>
      <c r="C68" s="49" t="s">
        <v>4157</v>
      </c>
      <c r="D68" s="49" t="s">
        <v>4496</v>
      </c>
      <c r="E68" s="49" t="s">
        <v>4495</v>
      </c>
      <c r="F68" s="49" t="s">
        <v>4494</v>
      </c>
      <c r="N68" s="52"/>
      <c r="O68" s="52"/>
      <c r="P68" s="52"/>
      <c r="Q68" s="52"/>
      <c r="R68" s="52"/>
      <c r="S68" s="52"/>
      <c r="T68" s="52"/>
      <c r="U68" s="52"/>
      <c r="V68" s="52"/>
      <c r="W68" s="52"/>
      <c r="X68" s="52"/>
      <c r="Y68" s="52"/>
      <c r="Z68" s="50"/>
      <c r="AA68" s="50"/>
    </row>
    <row r="69" spans="1:27" ht="15" hidden="1">
      <c r="A69" s="58">
        <v>20</v>
      </c>
      <c r="B69" s="49" t="s">
        <v>4174</v>
      </c>
      <c r="C69" s="49" t="s">
        <v>4454</v>
      </c>
      <c r="D69" s="49" t="s">
        <v>4493</v>
      </c>
      <c r="E69" s="49" t="s">
        <v>4492</v>
      </c>
      <c r="F69" s="49" t="s">
        <v>4488</v>
      </c>
      <c r="N69" s="52"/>
      <c r="O69" s="52"/>
      <c r="P69" s="52"/>
      <c r="Q69" s="52"/>
      <c r="R69" s="52"/>
      <c r="S69" s="52"/>
      <c r="T69" s="52"/>
      <c r="U69" s="52"/>
      <c r="V69" s="52"/>
      <c r="W69" s="52"/>
      <c r="X69" s="52"/>
      <c r="Y69" s="52"/>
      <c r="Z69" s="50"/>
      <c r="AA69" s="50"/>
    </row>
    <row r="70" spans="1:27" ht="15" hidden="1">
      <c r="A70" s="58">
        <v>20</v>
      </c>
      <c r="B70" s="49" t="s">
        <v>4174</v>
      </c>
      <c r="C70" s="49" t="s">
        <v>4454</v>
      </c>
      <c r="D70" s="49" t="s">
        <v>4491</v>
      </c>
      <c r="E70" s="49" t="s">
        <v>4489</v>
      </c>
      <c r="F70" s="49" t="s">
        <v>4488</v>
      </c>
      <c r="N70" s="52"/>
      <c r="O70" s="52"/>
      <c r="P70" s="52"/>
      <c r="Q70" s="52"/>
      <c r="R70" s="52"/>
      <c r="S70" s="52"/>
      <c r="T70" s="52"/>
      <c r="U70" s="52"/>
      <c r="V70" s="52"/>
      <c r="W70" s="52"/>
      <c r="X70" s="52"/>
      <c r="Y70" s="52"/>
      <c r="Z70" s="50"/>
      <c r="AA70" s="50"/>
    </row>
    <row r="71" spans="1:27" ht="15" hidden="1">
      <c r="A71" s="58">
        <v>20</v>
      </c>
      <c r="B71" s="49" t="s">
        <v>4174</v>
      </c>
      <c r="C71" s="49" t="s">
        <v>4454</v>
      </c>
      <c r="D71" s="49" t="s">
        <v>4490</v>
      </c>
      <c r="E71" s="49" t="s">
        <v>4489</v>
      </c>
      <c r="F71" s="49" t="s">
        <v>4488</v>
      </c>
      <c r="N71" s="52"/>
      <c r="O71" s="52"/>
      <c r="P71" s="52"/>
      <c r="Q71" s="52"/>
      <c r="R71" s="52"/>
      <c r="S71" s="52"/>
      <c r="T71" s="52"/>
      <c r="U71" s="52"/>
      <c r="V71" s="52"/>
      <c r="W71" s="52"/>
      <c r="X71" s="52"/>
      <c r="Y71" s="52"/>
      <c r="Z71" s="50"/>
      <c r="AA71" s="50"/>
    </row>
    <row r="72" spans="1:27" ht="15" hidden="1">
      <c r="A72" s="58">
        <v>20</v>
      </c>
      <c r="B72" s="49" t="s">
        <v>4174</v>
      </c>
      <c r="C72" s="49" t="s">
        <v>4454</v>
      </c>
      <c r="D72" s="49" t="s">
        <v>4487</v>
      </c>
      <c r="E72" s="49" t="s">
        <v>4486</v>
      </c>
      <c r="F72" s="49" t="s">
        <v>4485</v>
      </c>
      <c r="N72" s="52"/>
      <c r="O72" s="52"/>
      <c r="P72" s="52"/>
      <c r="Q72" s="52"/>
      <c r="R72" s="52"/>
      <c r="S72" s="52"/>
      <c r="T72" s="52"/>
      <c r="U72" s="52"/>
      <c r="V72" s="52"/>
      <c r="W72" s="52"/>
      <c r="X72" s="52"/>
      <c r="Y72" s="52"/>
      <c r="Z72" s="50"/>
      <c r="AA72" s="50"/>
    </row>
    <row r="73" spans="1:27" ht="15" hidden="1">
      <c r="A73" s="58">
        <v>20</v>
      </c>
      <c r="B73" s="49" t="s">
        <v>4174</v>
      </c>
      <c r="C73" s="49" t="s">
        <v>4454</v>
      </c>
      <c r="D73" s="49" t="s">
        <v>4484</v>
      </c>
      <c r="E73" s="49" t="s">
        <v>4483</v>
      </c>
      <c r="F73" s="49" t="s">
        <v>4478</v>
      </c>
      <c r="N73" s="52"/>
      <c r="O73" s="52"/>
      <c r="P73" s="52"/>
      <c r="Q73" s="52"/>
      <c r="R73" s="52"/>
      <c r="S73" s="52"/>
      <c r="T73" s="52"/>
      <c r="U73" s="52"/>
      <c r="V73" s="52"/>
      <c r="W73" s="52"/>
      <c r="X73" s="52"/>
      <c r="Y73" s="52"/>
      <c r="Z73" s="50"/>
      <c r="AA73" s="50"/>
    </row>
    <row r="74" spans="1:27" ht="15" hidden="1">
      <c r="A74" s="58">
        <v>20</v>
      </c>
      <c r="B74" s="49" t="s">
        <v>4174</v>
      </c>
      <c r="C74" s="49" t="s">
        <v>4454</v>
      </c>
      <c r="D74" s="49" t="s">
        <v>4482</v>
      </c>
      <c r="E74" s="59" t="s">
        <v>4481</v>
      </c>
      <c r="F74" s="49" t="s">
        <v>4478</v>
      </c>
      <c r="J74" s="59"/>
      <c r="N74" s="52"/>
      <c r="O74" s="52"/>
      <c r="P74" s="52"/>
      <c r="Q74" s="52"/>
      <c r="R74" s="52"/>
      <c r="S74" s="52"/>
      <c r="T74" s="52"/>
      <c r="U74" s="52"/>
      <c r="V74" s="52"/>
      <c r="W74" s="52"/>
      <c r="X74" s="52"/>
      <c r="Y74" s="52"/>
      <c r="Z74" s="50"/>
      <c r="AA74" s="50"/>
    </row>
    <row r="75" spans="1:27" ht="15" hidden="1">
      <c r="A75" s="58">
        <v>20</v>
      </c>
      <c r="B75" s="49" t="s">
        <v>4174</v>
      </c>
      <c r="C75" s="49" t="s">
        <v>4454</v>
      </c>
      <c r="D75" s="49" t="s">
        <v>4480</v>
      </c>
      <c r="E75" s="49" t="s">
        <v>4479</v>
      </c>
      <c r="F75" s="49" t="s">
        <v>4478</v>
      </c>
      <c r="N75" s="52"/>
      <c r="O75" s="52"/>
      <c r="P75" s="52"/>
      <c r="Q75" s="52"/>
      <c r="R75" s="52"/>
      <c r="S75" s="52"/>
      <c r="T75" s="52"/>
      <c r="U75" s="52"/>
      <c r="V75" s="52"/>
      <c r="W75" s="52"/>
      <c r="X75" s="52"/>
      <c r="Y75" s="52"/>
      <c r="Z75" s="50"/>
      <c r="AA75" s="50"/>
    </row>
    <row r="76" spans="1:27" ht="15" hidden="1">
      <c r="A76" s="58">
        <v>20</v>
      </c>
      <c r="B76" s="49" t="s">
        <v>4174</v>
      </c>
      <c r="C76" s="49" t="s">
        <v>4454</v>
      </c>
      <c r="D76" s="49" t="s">
        <v>4477</v>
      </c>
      <c r="E76" s="49" t="s">
        <v>4476</v>
      </c>
      <c r="F76" s="49" t="s">
        <v>4475</v>
      </c>
      <c r="N76" s="52"/>
      <c r="O76" s="52"/>
      <c r="P76" s="52"/>
      <c r="Q76" s="52"/>
      <c r="R76" s="52"/>
      <c r="S76" s="52"/>
      <c r="T76" s="52"/>
      <c r="U76" s="52"/>
      <c r="V76" s="52"/>
      <c r="W76" s="52"/>
      <c r="X76" s="52"/>
      <c r="Y76" s="52"/>
      <c r="Z76" s="50"/>
      <c r="AA76" s="50"/>
    </row>
    <row r="77" spans="1:27" ht="15" hidden="1">
      <c r="A77" s="58">
        <v>20</v>
      </c>
      <c r="B77" s="49" t="s">
        <v>4174</v>
      </c>
      <c r="C77" s="49" t="s">
        <v>4454</v>
      </c>
      <c r="D77" s="49" t="s">
        <v>4474</v>
      </c>
      <c r="E77" s="49" t="s">
        <v>4473</v>
      </c>
      <c r="F77" s="49" t="s">
        <v>4470</v>
      </c>
      <c r="N77" s="52"/>
      <c r="O77" s="52"/>
      <c r="P77" s="52"/>
      <c r="Q77" s="52"/>
      <c r="R77" s="52"/>
      <c r="S77" s="52"/>
      <c r="T77" s="52"/>
      <c r="U77" s="52"/>
      <c r="V77" s="52"/>
      <c r="W77" s="52"/>
      <c r="X77" s="52"/>
      <c r="Y77" s="52"/>
      <c r="Z77" s="50"/>
      <c r="AA77" s="50"/>
    </row>
    <row r="78" spans="1:27" ht="15" hidden="1">
      <c r="A78" s="58">
        <v>20</v>
      </c>
      <c r="B78" s="49" t="s">
        <v>4174</v>
      </c>
      <c r="C78" s="49" t="s">
        <v>4454</v>
      </c>
      <c r="D78" s="49" t="s">
        <v>4472</v>
      </c>
      <c r="E78" s="49" t="s">
        <v>4471</v>
      </c>
      <c r="F78" s="49" t="s">
        <v>4470</v>
      </c>
      <c r="N78" s="52"/>
      <c r="O78" s="52"/>
      <c r="P78" s="52"/>
      <c r="Q78" s="52"/>
      <c r="R78" s="52"/>
      <c r="S78" s="52"/>
      <c r="T78" s="52"/>
      <c r="U78" s="52"/>
      <c r="V78" s="52"/>
      <c r="W78" s="52"/>
      <c r="X78" s="52"/>
      <c r="Y78" s="52"/>
      <c r="Z78" s="50"/>
      <c r="AA78" s="50"/>
    </row>
    <row r="79" spans="1:27" ht="15" hidden="1">
      <c r="A79" s="58">
        <v>20</v>
      </c>
      <c r="B79" s="49" t="s">
        <v>4174</v>
      </c>
      <c r="C79" s="49" t="s">
        <v>4454</v>
      </c>
      <c r="D79" s="49" t="s">
        <v>4469</v>
      </c>
      <c r="E79" s="49" t="s">
        <v>4468</v>
      </c>
      <c r="F79" s="49" t="s">
        <v>4464</v>
      </c>
      <c r="N79" s="52"/>
      <c r="O79" s="52"/>
      <c r="P79" s="52"/>
      <c r="Q79" s="52"/>
      <c r="R79" s="52"/>
      <c r="S79" s="52"/>
      <c r="T79" s="52"/>
      <c r="U79" s="52"/>
      <c r="V79" s="52"/>
      <c r="W79" s="52"/>
      <c r="X79" s="52"/>
      <c r="Y79" s="52"/>
      <c r="Z79" s="50"/>
      <c r="AA79" s="50"/>
    </row>
    <row r="80" spans="1:27" ht="15" hidden="1">
      <c r="A80" s="58">
        <v>20</v>
      </c>
      <c r="B80" s="49" t="s">
        <v>4174</v>
      </c>
      <c r="C80" s="49" t="s">
        <v>4454</v>
      </c>
      <c r="D80" s="49" t="s">
        <v>4467</v>
      </c>
      <c r="E80" s="49" t="s">
        <v>4465</v>
      </c>
      <c r="F80" s="49" t="s">
        <v>4464</v>
      </c>
      <c r="N80" s="52"/>
      <c r="O80" s="52"/>
      <c r="P80" s="52"/>
      <c r="Q80" s="52"/>
      <c r="R80" s="52"/>
      <c r="S80" s="52"/>
      <c r="T80" s="52"/>
      <c r="U80" s="52"/>
      <c r="V80" s="52"/>
      <c r="W80" s="52"/>
      <c r="X80" s="52"/>
      <c r="Y80" s="52"/>
      <c r="Z80" s="50"/>
      <c r="AA80" s="50"/>
    </row>
    <row r="81" spans="1:27" ht="15" hidden="1">
      <c r="A81" s="58">
        <v>20</v>
      </c>
      <c r="B81" s="49" t="s">
        <v>4174</v>
      </c>
      <c r="C81" s="49" t="s">
        <v>4454</v>
      </c>
      <c r="D81" s="49" t="s">
        <v>4466</v>
      </c>
      <c r="E81" s="49" t="s">
        <v>4465</v>
      </c>
      <c r="F81" s="49" t="s">
        <v>4464</v>
      </c>
      <c r="N81" s="52"/>
      <c r="O81" s="52"/>
      <c r="P81" s="52"/>
      <c r="Q81" s="52"/>
      <c r="R81" s="52"/>
      <c r="S81" s="52"/>
      <c r="T81" s="52"/>
      <c r="U81" s="52"/>
      <c r="V81" s="52"/>
      <c r="W81" s="52"/>
      <c r="X81" s="52"/>
      <c r="Y81" s="52"/>
      <c r="Z81" s="50"/>
      <c r="AA81" s="50"/>
    </row>
    <row r="82" spans="1:27" ht="15" hidden="1">
      <c r="A82" s="58">
        <v>20</v>
      </c>
      <c r="B82" s="49" t="s">
        <v>4189</v>
      </c>
      <c r="C82" s="49" t="s">
        <v>4454</v>
      </c>
      <c r="D82" s="49" t="s">
        <v>4460</v>
      </c>
      <c r="E82" s="49" t="s">
        <v>4459</v>
      </c>
      <c r="F82" s="49" t="s">
        <v>4458</v>
      </c>
      <c r="N82" s="52"/>
      <c r="O82" s="52"/>
      <c r="P82" s="52"/>
      <c r="Q82" s="52"/>
      <c r="R82" s="52"/>
      <c r="S82" s="52"/>
      <c r="T82" s="52"/>
      <c r="U82" s="52"/>
      <c r="V82" s="52"/>
      <c r="W82" s="52"/>
      <c r="X82" s="52"/>
      <c r="Y82" s="52"/>
      <c r="Z82" s="50"/>
      <c r="AA82" s="50"/>
    </row>
    <row r="83" spans="1:27" ht="15" hidden="1">
      <c r="A83" s="58">
        <v>20</v>
      </c>
      <c r="B83" s="49" t="s">
        <v>4189</v>
      </c>
      <c r="C83" s="49" t="s">
        <v>4454</v>
      </c>
      <c r="D83" s="49" t="s">
        <v>4463</v>
      </c>
      <c r="E83" s="49" t="s">
        <v>4462</v>
      </c>
      <c r="F83" s="49" t="s">
        <v>4461</v>
      </c>
      <c r="N83" s="52"/>
      <c r="O83" s="52"/>
      <c r="P83" s="52"/>
      <c r="Q83" s="52"/>
      <c r="R83" s="52"/>
      <c r="S83" s="52"/>
      <c r="T83" s="52"/>
      <c r="U83" s="52"/>
      <c r="V83" s="52"/>
      <c r="W83" s="52"/>
      <c r="X83" s="52"/>
      <c r="Y83" s="52"/>
      <c r="Z83" s="50"/>
      <c r="AA83" s="50"/>
    </row>
    <row r="84" spans="1:27" ht="15" hidden="1">
      <c r="A84" s="58">
        <v>20</v>
      </c>
      <c r="B84" s="49" t="s">
        <v>4189</v>
      </c>
      <c r="C84" s="49" t="s">
        <v>4454</v>
      </c>
      <c r="D84" s="49" t="s">
        <v>4460</v>
      </c>
      <c r="E84" s="49" t="s">
        <v>4459</v>
      </c>
      <c r="F84" s="49" t="s">
        <v>4458</v>
      </c>
      <c r="N84" s="52"/>
      <c r="O84" s="52"/>
      <c r="P84" s="52"/>
      <c r="Q84" s="52"/>
      <c r="R84" s="52"/>
      <c r="S84" s="52"/>
      <c r="T84" s="52"/>
      <c r="U84" s="52"/>
      <c r="V84" s="52"/>
      <c r="W84" s="52"/>
      <c r="X84" s="52"/>
      <c r="Y84" s="52"/>
      <c r="Z84" s="50"/>
      <c r="AA84" s="50"/>
    </row>
    <row r="85" spans="1:27" ht="15" hidden="1">
      <c r="A85" s="58">
        <v>20</v>
      </c>
      <c r="C85" s="49" t="s">
        <v>4454</v>
      </c>
      <c r="F85" s="49" t="s">
        <v>4457</v>
      </c>
      <c r="N85" s="52"/>
      <c r="O85" s="52"/>
      <c r="P85" s="52"/>
      <c r="Q85" s="52"/>
      <c r="R85" s="52"/>
      <c r="S85" s="52"/>
      <c r="T85" s="52"/>
      <c r="U85" s="52"/>
      <c r="V85" s="52"/>
      <c r="W85" s="52"/>
      <c r="X85" s="52"/>
      <c r="Y85" s="52"/>
      <c r="Z85" s="50"/>
      <c r="AA85" s="50"/>
    </row>
    <row r="86" spans="1:27" ht="15" hidden="1">
      <c r="A86" s="58">
        <v>20</v>
      </c>
      <c r="C86" s="49" t="s">
        <v>4454</v>
      </c>
      <c r="F86" s="49" t="s">
        <v>4456</v>
      </c>
      <c r="N86" s="52"/>
      <c r="O86" s="52"/>
      <c r="P86" s="52"/>
      <c r="Q86" s="52"/>
      <c r="R86" s="52"/>
      <c r="S86" s="52"/>
      <c r="T86" s="52"/>
      <c r="U86" s="52"/>
      <c r="V86" s="52"/>
      <c r="W86" s="52"/>
      <c r="X86" s="52"/>
      <c r="Y86" s="52"/>
      <c r="Z86" s="50"/>
      <c r="AA86" s="50"/>
    </row>
    <row r="87" spans="1:27" ht="15" hidden="1">
      <c r="A87" s="58">
        <v>20</v>
      </c>
      <c r="C87" s="49" t="s">
        <v>4454</v>
      </c>
      <c r="F87" s="49" t="s">
        <v>4455</v>
      </c>
      <c r="N87" s="52"/>
      <c r="O87" s="52"/>
      <c r="P87" s="52"/>
      <c r="Q87" s="52"/>
      <c r="R87" s="52"/>
      <c r="S87" s="52"/>
      <c r="T87" s="52"/>
      <c r="U87" s="52"/>
      <c r="V87" s="52"/>
      <c r="W87" s="52"/>
      <c r="X87" s="52"/>
      <c r="Y87" s="52"/>
      <c r="Z87" s="50"/>
      <c r="AA87" s="50"/>
    </row>
    <row r="88" spans="1:27" ht="15" hidden="1">
      <c r="A88" s="58">
        <v>20</v>
      </c>
      <c r="C88" s="49" t="s">
        <v>4454</v>
      </c>
      <c r="F88" s="49" t="s">
        <v>4453</v>
      </c>
      <c r="N88" s="52"/>
      <c r="O88" s="52"/>
      <c r="P88" s="52"/>
      <c r="Q88" s="52"/>
      <c r="R88" s="52"/>
      <c r="S88" s="52"/>
      <c r="T88" s="52"/>
      <c r="U88" s="52"/>
      <c r="V88" s="52"/>
      <c r="W88" s="52"/>
      <c r="X88" s="52"/>
      <c r="Y88" s="52"/>
      <c r="Z88" s="50"/>
      <c r="AA88" s="50"/>
    </row>
    <row r="89" spans="1:27" ht="15" hidden="1">
      <c r="A89" s="58">
        <v>32</v>
      </c>
      <c r="B89" s="49" t="s">
        <v>4174</v>
      </c>
      <c r="C89" s="49" t="s">
        <v>4421</v>
      </c>
      <c r="D89" s="49" t="s">
        <v>4452</v>
      </c>
      <c r="E89" s="49" t="s">
        <v>4450</v>
      </c>
      <c r="F89" s="49" t="s">
        <v>4446</v>
      </c>
      <c r="N89" s="52"/>
      <c r="O89" s="52"/>
      <c r="P89" s="52"/>
      <c r="Q89" s="52"/>
      <c r="R89" s="52"/>
      <c r="S89" s="52"/>
      <c r="T89" s="52"/>
      <c r="U89" s="52"/>
      <c r="V89" s="52"/>
      <c r="W89" s="52"/>
      <c r="X89" s="52"/>
      <c r="Y89" s="52"/>
      <c r="Z89" s="50"/>
      <c r="AA89" s="50"/>
    </row>
    <row r="90" spans="1:27" ht="15" hidden="1">
      <c r="A90" s="58">
        <v>32</v>
      </c>
      <c r="B90" s="49" t="s">
        <v>4174</v>
      </c>
      <c r="C90" s="49" t="s">
        <v>4421</v>
      </c>
      <c r="D90" s="49" t="s">
        <v>4451</v>
      </c>
      <c r="E90" s="49" t="s">
        <v>4450</v>
      </c>
      <c r="F90" s="49" t="s">
        <v>4446</v>
      </c>
      <c r="N90" s="52"/>
      <c r="O90" s="52"/>
      <c r="P90" s="52"/>
      <c r="Q90" s="52"/>
      <c r="R90" s="52"/>
      <c r="S90" s="52"/>
      <c r="T90" s="52"/>
      <c r="U90" s="52"/>
      <c r="V90" s="52"/>
      <c r="W90" s="52"/>
      <c r="X90" s="52"/>
      <c r="Y90" s="52"/>
      <c r="Z90" s="50"/>
      <c r="AA90" s="50"/>
    </row>
    <row r="91" spans="1:27" ht="15" hidden="1">
      <c r="A91" s="58">
        <v>32</v>
      </c>
      <c r="B91" s="49" t="s">
        <v>4174</v>
      </c>
      <c r="C91" s="49" t="s">
        <v>4421</v>
      </c>
      <c r="D91" s="49" t="s">
        <v>4448</v>
      </c>
      <c r="E91" s="49" t="s">
        <v>4449</v>
      </c>
      <c r="F91" s="49" t="s">
        <v>4446</v>
      </c>
      <c r="N91" s="52"/>
      <c r="O91" s="52"/>
      <c r="P91" s="52"/>
      <c r="Q91" s="52"/>
      <c r="R91" s="52"/>
      <c r="S91" s="52"/>
      <c r="T91" s="52"/>
      <c r="U91" s="52"/>
      <c r="V91" s="52"/>
      <c r="W91" s="52"/>
      <c r="X91" s="52"/>
      <c r="Y91" s="52"/>
      <c r="Z91" s="50"/>
      <c r="AA91" s="50"/>
    </row>
    <row r="92" spans="1:27" ht="15" hidden="1">
      <c r="A92" s="58">
        <v>32</v>
      </c>
      <c r="B92" s="49" t="s">
        <v>4174</v>
      </c>
      <c r="C92" s="49" t="s">
        <v>4421</v>
      </c>
      <c r="D92" s="49" t="s">
        <v>4448</v>
      </c>
      <c r="E92" s="49" t="s">
        <v>4447</v>
      </c>
      <c r="F92" s="49" t="s">
        <v>4446</v>
      </c>
      <c r="N92" s="52"/>
      <c r="O92" s="52"/>
      <c r="P92" s="52"/>
      <c r="Q92" s="52"/>
      <c r="R92" s="52"/>
      <c r="S92" s="52"/>
      <c r="T92" s="52"/>
      <c r="U92" s="52"/>
      <c r="V92" s="52"/>
      <c r="W92" s="52"/>
      <c r="X92" s="52"/>
      <c r="Y92" s="52"/>
      <c r="Z92" s="50"/>
      <c r="AA92" s="50"/>
    </row>
    <row r="93" spans="1:27" ht="15" hidden="1">
      <c r="A93" s="58">
        <v>32</v>
      </c>
      <c r="B93" s="49" t="s">
        <v>4174</v>
      </c>
      <c r="C93" s="49" t="s">
        <v>4421</v>
      </c>
      <c r="D93" s="49" t="s">
        <v>4445</v>
      </c>
      <c r="E93" s="49" t="s">
        <v>4443</v>
      </c>
      <c r="F93" s="49" t="s">
        <v>4440</v>
      </c>
      <c r="N93" s="52"/>
      <c r="O93" s="52"/>
      <c r="P93" s="52"/>
      <c r="Q93" s="52"/>
      <c r="R93" s="52"/>
      <c r="S93" s="52"/>
      <c r="T93" s="52"/>
      <c r="U93" s="52"/>
      <c r="V93" s="52"/>
      <c r="W93" s="52"/>
      <c r="X93" s="52"/>
      <c r="Y93" s="52"/>
      <c r="Z93" s="50"/>
      <c r="AA93" s="50"/>
    </row>
    <row r="94" spans="1:27" ht="15" hidden="1">
      <c r="A94" s="58">
        <v>32</v>
      </c>
      <c r="B94" s="49" t="s">
        <v>4174</v>
      </c>
      <c r="C94" s="49" t="s">
        <v>4421</v>
      </c>
      <c r="D94" s="49" t="s">
        <v>4444</v>
      </c>
      <c r="E94" s="49" t="s">
        <v>4443</v>
      </c>
      <c r="F94" s="49" t="s">
        <v>4440</v>
      </c>
      <c r="N94" s="52"/>
      <c r="O94" s="52"/>
      <c r="P94" s="52"/>
      <c r="Q94" s="52"/>
      <c r="R94" s="52"/>
      <c r="S94" s="52"/>
      <c r="T94" s="52"/>
      <c r="U94" s="52"/>
      <c r="V94" s="52"/>
      <c r="W94" s="52"/>
      <c r="X94" s="52"/>
      <c r="Y94" s="52"/>
      <c r="Z94" s="50"/>
      <c r="AA94" s="50"/>
    </row>
    <row r="95" spans="1:27" ht="15" hidden="1">
      <c r="A95" s="58">
        <v>32</v>
      </c>
      <c r="B95" s="49" t="s">
        <v>4174</v>
      </c>
      <c r="C95" s="49" t="s">
        <v>4421</v>
      </c>
      <c r="D95" s="49" t="s">
        <v>4442</v>
      </c>
      <c r="E95" s="49" t="s">
        <v>4441</v>
      </c>
      <c r="F95" s="49" t="s">
        <v>4440</v>
      </c>
      <c r="N95" s="52"/>
      <c r="O95" s="52"/>
      <c r="P95" s="52"/>
      <c r="Q95" s="52"/>
      <c r="R95" s="52"/>
      <c r="S95" s="52"/>
      <c r="T95" s="52"/>
      <c r="U95" s="52"/>
      <c r="V95" s="52"/>
      <c r="W95" s="52"/>
      <c r="X95" s="52"/>
      <c r="Y95" s="52"/>
      <c r="Z95" s="50"/>
      <c r="AA95" s="50"/>
    </row>
    <row r="96" spans="1:27" ht="15" hidden="1">
      <c r="A96" s="58">
        <v>32</v>
      </c>
      <c r="B96" s="49" t="s">
        <v>4174</v>
      </c>
      <c r="C96" s="49" t="s">
        <v>4421</v>
      </c>
      <c r="D96" s="49" t="s">
        <v>4439</v>
      </c>
      <c r="E96" s="49" t="s">
        <v>4437</v>
      </c>
      <c r="F96" s="49" t="s">
        <v>4436</v>
      </c>
      <c r="N96" s="52"/>
      <c r="O96" s="52"/>
      <c r="P96" s="52"/>
      <c r="Q96" s="52"/>
      <c r="R96" s="52"/>
      <c r="S96" s="52"/>
      <c r="T96" s="52"/>
      <c r="U96" s="52"/>
      <c r="V96" s="52"/>
      <c r="W96" s="52"/>
      <c r="X96" s="52"/>
      <c r="Y96" s="52"/>
      <c r="Z96" s="50"/>
      <c r="AA96" s="50"/>
    </row>
    <row r="97" spans="1:27" ht="15" hidden="1">
      <c r="A97" s="58">
        <v>32</v>
      </c>
      <c r="B97" s="49" t="s">
        <v>4174</v>
      </c>
      <c r="C97" s="49" t="s">
        <v>4421</v>
      </c>
      <c r="D97" s="49" t="s">
        <v>4438</v>
      </c>
      <c r="E97" s="49" t="s">
        <v>4437</v>
      </c>
      <c r="F97" s="49" t="s">
        <v>4436</v>
      </c>
      <c r="N97" s="52"/>
      <c r="O97" s="52"/>
      <c r="P97" s="52"/>
      <c r="Q97" s="52"/>
      <c r="R97" s="52"/>
      <c r="S97" s="52"/>
      <c r="T97" s="52"/>
      <c r="U97" s="52"/>
      <c r="V97" s="52"/>
      <c r="W97" s="52"/>
      <c r="X97" s="52"/>
      <c r="Y97" s="52"/>
      <c r="Z97" s="50"/>
      <c r="AA97" s="50"/>
    </row>
    <row r="98" spans="1:27" ht="15" hidden="1">
      <c r="A98" s="58">
        <v>32</v>
      </c>
      <c r="B98" s="49" t="s">
        <v>4189</v>
      </c>
      <c r="C98" s="49" t="s">
        <v>4421</v>
      </c>
      <c r="D98" s="49" t="s">
        <v>4435</v>
      </c>
      <c r="E98" s="49" t="s">
        <v>4434</v>
      </c>
      <c r="F98" s="49" t="s">
        <v>4430</v>
      </c>
      <c r="N98" s="52"/>
      <c r="O98" s="52"/>
      <c r="P98" s="52"/>
      <c r="Q98" s="52"/>
      <c r="R98" s="52"/>
      <c r="S98" s="52"/>
      <c r="T98" s="52"/>
      <c r="U98" s="52"/>
      <c r="V98" s="52"/>
      <c r="W98" s="52"/>
      <c r="X98" s="52"/>
      <c r="Y98" s="52"/>
      <c r="Z98" s="50"/>
      <c r="AA98" s="50"/>
    </row>
    <row r="99" spans="1:27" ht="15" hidden="1">
      <c r="A99" s="58">
        <v>32</v>
      </c>
      <c r="B99" s="49" t="s">
        <v>4189</v>
      </c>
      <c r="C99" s="49" t="s">
        <v>4421</v>
      </c>
      <c r="D99" s="49" t="s">
        <v>4433</v>
      </c>
      <c r="E99" s="49" t="s">
        <v>4431</v>
      </c>
      <c r="F99" s="49" t="s">
        <v>4430</v>
      </c>
      <c r="N99" s="52"/>
      <c r="O99" s="52"/>
      <c r="P99" s="52"/>
      <c r="Q99" s="52"/>
      <c r="R99" s="52"/>
      <c r="S99" s="52"/>
      <c r="T99" s="52"/>
      <c r="U99" s="52"/>
      <c r="V99" s="52"/>
      <c r="W99" s="52"/>
      <c r="X99" s="52"/>
      <c r="Y99" s="52"/>
      <c r="Z99" s="50"/>
      <c r="AA99" s="50"/>
    </row>
    <row r="100" spans="1:27" ht="15" hidden="1">
      <c r="A100" s="58">
        <v>32</v>
      </c>
      <c r="B100" s="49" t="s">
        <v>4189</v>
      </c>
      <c r="C100" s="49" t="s">
        <v>4421</v>
      </c>
      <c r="D100" s="49" t="s">
        <v>4432</v>
      </c>
      <c r="E100" s="49" t="s">
        <v>4431</v>
      </c>
      <c r="F100" s="49" t="s">
        <v>4430</v>
      </c>
      <c r="N100" s="52"/>
      <c r="O100" s="52"/>
      <c r="P100" s="52"/>
      <c r="Q100" s="52"/>
      <c r="R100" s="52"/>
      <c r="S100" s="52"/>
      <c r="T100" s="52"/>
      <c r="U100" s="52"/>
      <c r="V100" s="52"/>
      <c r="W100" s="52"/>
      <c r="X100" s="52"/>
      <c r="Y100" s="52"/>
      <c r="Z100" s="50"/>
      <c r="AA100" s="50"/>
    </row>
    <row r="101" spans="1:27" ht="15" hidden="1">
      <c r="A101" s="58">
        <v>32</v>
      </c>
      <c r="B101" s="49" t="s">
        <v>4189</v>
      </c>
      <c r="C101" s="49" t="s">
        <v>4421</v>
      </c>
      <c r="D101" s="49" t="s">
        <v>4429</v>
      </c>
      <c r="E101" s="49" t="s">
        <v>4427</v>
      </c>
      <c r="F101" s="49" t="s">
        <v>4426</v>
      </c>
      <c r="N101" s="52"/>
      <c r="O101" s="52"/>
      <c r="P101" s="52"/>
      <c r="Q101" s="52"/>
      <c r="R101" s="52"/>
      <c r="S101" s="52"/>
      <c r="T101" s="52"/>
      <c r="U101" s="52"/>
      <c r="V101" s="52"/>
      <c r="W101" s="52"/>
      <c r="X101" s="52"/>
      <c r="Y101" s="52"/>
      <c r="Z101" s="50"/>
      <c r="AA101" s="50"/>
    </row>
    <row r="102" spans="1:27" ht="15" hidden="1">
      <c r="A102" s="58">
        <v>32</v>
      </c>
      <c r="B102" s="49" t="s">
        <v>4189</v>
      </c>
      <c r="C102" s="49" t="s">
        <v>4421</v>
      </c>
      <c r="D102" s="49" t="s">
        <v>4428</v>
      </c>
      <c r="E102" s="49" t="s">
        <v>4427</v>
      </c>
      <c r="F102" s="49" t="s">
        <v>4426</v>
      </c>
      <c r="N102" s="52"/>
      <c r="O102" s="52"/>
      <c r="P102" s="52"/>
      <c r="Q102" s="52"/>
      <c r="R102" s="52"/>
      <c r="S102" s="52"/>
      <c r="T102" s="52"/>
      <c r="U102" s="52"/>
      <c r="V102" s="52"/>
      <c r="W102" s="52"/>
      <c r="X102" s="52"/>
      <c r="Y102" s="52"/>
      <c r="Z102" s="50"/>
      <c r="AA102" s="50"/>
    </row>
    <row r="103" spans="1:27" ht="15" hidden="1">
      <c r="A103" s="58">
        <v>32</v>
      </c>
      <c r="C103" s="49" t="s">
        <v>4421</v>
      </c>
      <c r="F103" s="49" t="s">
        <v>4425</v>
      </c>
      <c r="N103" s="52"/>
      <c r="O103" s="52"/>
      <c r="P103" s="52"/>
      <c r="Q103" s="52"/>
      <c r="R103" s="52"/>
      <c r="S103" s="52"/>
      <c r="T103" s="52"/>
      <c r="U103" s="52"/>
      <c r="V103" s="52"/>
      <c r="W103" s="52"/>
      <c r="X103" s="52"/>
      <c r="Y103" s="52"/>
      <c r="Z103" s="50"/>
      <c r="AA103" s="50"/>
    </row>
    <row r="104" spans="1:27" ht="15" hidden="1">
      <c r="A104" s="58">
        <v>32</v>
      </c>
      <c r="C104" s="49" t="s">
        <v>4421</v>
      </c>
      <c r="F104" s="49" t="s">
        <v>4424</v>
      </c>
      <c r="N104" s="52"/>
      <c r="O104" s="52"/>
      <c r="P104" s="52"/>
      <c r="Q104" s="52"/>
      <c r="R104" s="52"/>
      <c r="S104" s="52"/>
      <c r="T104" s="52"/>
      <c r="U104" s="52"/>
      <c r="V104" s="52"/>
      <c r="W104" s="52"/>
      <c r="X104" s="52"/>
      <c r="Y104" s="52"/>
      <c r="Z104" s="50"/>
      <c r="AA104" s="50"/>
    </row>
    <row r="105" spans="1:27" ht="15" hidden="1">
      <c r="A105" s="58">
        <v>32</v>
      </c>
      <c r="C105" s="49" t="s">
        <v>4421</v>
      </c>
      <c r="F105" s="49" t="s">
        <v>4423</v>
      </c>
      <c r="N105" s="52"/>
      <c r="O105" s="52"/>
      <c r="P105" s="52"/>
      <c r="Q105" s="52"/>
      <c r="R105" s="52"/>
      <c r="S105" s="52"/>
      <c r="T105" s="52"/>
      <c r="U105" s="52"/>
      <c r="V105" s="52"/>
      <c r="W105" s="52"/>
      <c r="X105" s="52"/>
      <c r="Y105" s="52"/>
      <c r="Z105" s="50"/>
      <c r="AA105" s="50"/>
    </row>
    <row r="106" spans="1:27" ht="15" hidden="1">
      <c r="A106" s="58">
        <v>32</v>
      </c>
      <c r="C106" s="49" t="s">
        <v>4421</v>
      </c>
      <c r="F106" s="49" t="s">
        <v>4422</v>
      </c>
      <c r="N106" s="52"/>
      <c r="O106" s="52"/>
      <c r="P106" s="52"/>
      <c r="Q106" s="52"/>
      <c r="R106" s="52"/>
      <c r="S106" s="52"/>
      <c r="T106" s="52"/>
      <c r="U106" s="52"/>
      <c r="V106" s="52"/>
      <c r="W106" s="52"/>
      <c r="X106" s="52"/>
      <c r="Y106" s="52"/>
      <c r="Z106" s="50"/>
      <c r="AA106" s="50"/>
    </row>
    <row r="107" spans="1:27" ht="15" hidden="1">
      <c r="A107" s="58">
        <v>32</v>
      </c>
      <c r="C107" s="49" t="s">
        <v>4421</v>
      </c>
      <c r="F107" s="49" t="s">
        <v>4420</v>
      </c>
      <c r="N107" s="52"/>
      <c r="O107" s="52"/>
      <c r="P107" s="52"/>
      <c r="Q107" s="52"/>
      <c r="R107" s="52"/>
      <c r="S107" s="52"/>
      <c r="T107" s="52"/>
      <c r="U107" s="52"/>
      <c r="V107" s="52"/>
      <c r="W107" s="52"/>
      <c r="X107" s="52"/>
      <c r="Y107" s="52"/>
      <c r="Z107" s="50"/>
      <c r="AA107" s="50"/>
    </row>
    <row r="108" spans="1:27" ht="15" hidden="1">
      <c r="A108" s="58">
        <v>9</v>
      </c>
      <c r="C108" s="49" t="s">
        <v>4393</v>
      </c>
      <c r="F108" s="49" t="s">
        <v>4419</v>
      </c>
      <c r="N108" s="52"/>
      <c r="O108" s="52"/>
      <c r="P108" s="52"/>
      <c r="Q108" s="52"/>
      <c r="R108" s="52"/>
      <c r="S108" s="52"/>
      <c r="T108" s="52"/>
      <c r="U108" s="52"/>
      <c r="V108" s="52"/>
      <c r="W108" s="52"/>
      <c r="X108" s="52"/>
      <c r="Y108" s="52"/>
      <c r="Z108" s="50"/>
      <c r="AA108" s="50"/>
    </row>
    <row r="109" spans="1:27" ht="15" hidden="1">
      <c r="A109" s="58">
        <v>9</v>
      </c>
      <c r="B109" s="49" t="s">
        <v>4174</v>
      </c>
      <c r="C109" s="49" t="s">
        <v>4393</v>
      </c>
      <c r="D109" s="49" t="s">
        <v>4418</v>
      </c>
      <c r="E109" s="49" t="s">
        <v>4417</v>
      </c>
      <c r="F109" s="49" t="s">
        <v>4416</v>
      </c>
      <c r="N109" s="52"/>
      <c r="O109" s="52"/>
      <c r="P109" s="52"/>
      <c r="Q109" s="52"/>
      <c r="R109" s="52"/>
      <c r="S109" s="52"/>
      <c r="T109" s="52"/>
      <c r="U109" s="52"/>
      <c r="V109" s="52"/>
      <c r="W109" s="52"/>
      <c r="X109" s="52"/>
      <c r="Y109" s="52"/>
      <c r="Z109" s="50"/>
      <c r="AA109" s="50"/>
    </row>
    <row r="110" spans="1:27" ht="15" hidden="1">
      <c r="A110" s="58">
        <v>9</v>
      </c>
      <c r="B110" s="49" t="s">
        <v>4174</v>
      </c>
      <c r="C110" s="49" t="s">
        <v>4393</v>
      </c>
      <c r="D110" s="49" t="s">
        <v>4415</v>
      </c>
      <c r="E110" s="49" t="s">
        <v>4414</v>
      </c>
      <c r="F110" s="49" t="s">
        <v>4413</v>
      </c>
      <c r="N110" s="52"/>
      <c r="O110" s="52"/>
      <c r="P110" s="52"/>
      <c r="Q110" s="52"/>
      <c r="R110" s="52"/>
      <c r="S110" s="52"/>
      <c r="T110" s="52"/>
      <c r="U110" s="52"/>
      <c r="V110" s="52"/>
      <c r="W110" s="52"/>
      <c r="X110" s="52"/>
      <c r="Y110" s="52"/>
      <c r="Z110" s="50"/>
      <c r="AA110" s="50"/>
    </row>
    <row r="111" spans="1:27" ht="15" hidden="1">
      <c r="A111" s="58">
        <v>9</v>
      </c>
      <c r="B111" s="49" t="s">
        <v>4174</v>
      </c>
      <c r="C111" s="49" t="s">
        <v>4393</v>
      </c>
      <c r="D111" s="49" t="s">
        <v>4412</v>
      </c>
      <c r="E111" s="49" t="s">
        <v>4411</v>
      </c>
      <c r="F111" s="49" t="s">
        <v>4402</v>
      </c>
      <c r="N111" s="52"/>
      <c r="O111" s="52"/>
      <c r="P111" s="52"/>
      <c r="Q111" s="52"/>
      <c r="R111" s="52"/>
      <c r="S111" s="52"/>
      <c r="T111" s="52"/>
      <c r="U111" s="52"/>
      <c r="V111" s="52"/>
      <c r="W111" s="52"/>
      <c r="X111" s="52"/>
      <c r="Y111" s="52"/>
      <c r="Z111" s="50"/>
      <c r="AA111" s="50"/>
    </row>
    <row r="112" spans="1:27" ht="15" hidden="1">
      <c r="A112" s="58">
        <v>9</v>
      </c>
      <c r="B112" s="49" t="s">
        <v>4174</v>
      </c>
      <c r="C112" s="49" t="s">
        <v>4393</v>
      </c>
      <c r="D112" s="49" t="s">
        <v>4410</v>
      </c>
      <c r="E112" s="49" t="s">
        <v>4408</v>
      </c>
      <c r="F112" s="49" t="s">
        <v>4402</v>
      </c>
      <c r="N112" s="52"/>
      <c r="O112" s="52"/>
      <c r="P112" s="52"/>
      <c r="Q112" s="52"/>
      <c r="R112" s="52"/>
      <c r="S112" s="52"/>
      <c r="T112" s="52"/>
      <c r="U112" s="52"/>
      <c r="V112" s="52"/>
      <c r="W112" s="52"/>
      <c r="X112" s="52"/>
      <c r="Y112" s="52"/>
      <c r="Z112" s="50"/>
      <c r="AA112" s="50"/>
    </row>
    <row r="113" spans="1:27" ht="15" hidden="1">
      <c r="A113" s="58">
        <v>9</v>
      </c>
      <c r="B113" s="49" t="s">
        <v>4174</v>
      </c>
      <c r="C113" s="49" t="s">
        <v>4393</v>
      </c>
      <c r="D113" s="49" t="s">
        <v>4409</v>
      </c>
      <c r="E113" s="49" t="s">
        <v>4408</v>
      </c>
      <c r="F113" s="49" t="s">
        <v>4402</v>
      </c>
      <c r="N113" s="52"/>
      <c r="O113" s="52"/>
      <c r="P113" s="52"/>
      <c r="Q113" s="52"/>
      <c r="R113" s="52"/>
      <c r="S113" s="52"/>
      <c r="T113" s="52"/>
      <c r="U113" s="52"/>
      <c r="V113" s="52"/>
      <c r="W113" s="52"/>
      <c r="X113" s="52"/>
      <c r="Y113" s="52"/>
      <c r="Z113" s="50"/>
      <c r="AA113" s="50"/>
    </row>
    <row r="114" spans="1:27" ht="15" hidden="1">
      <c r="A114" s="58">
        <v>9</v>
      </c>
      <c r="B114" s="49" t="s">
        <v>4174</v>
      </c>
      <c r="C114" s="49" t="s">
        <v>4393</v>
      </c>
      <c r="D114" s="49" t="s">
        <v>4407</v>
      </c>
      <c r="E114" s="49" t="s">
        <v>4405</v>
      </c>
      <c r="F114" s="49" t="s">
        <v>4402</v>
      </c>
      <c r="N114" s="52"/>
      <c r="O114" s="52"/>
      <c r="P114" s="52"/>
      <c r="Q114" s="52"/>
      <c r="R114" s="52"/>
      <c r="S114" s="52"/>
      <c r="T114" s="52"/>
      <c r="U114" s="52"/>
      <c r="V114" s="52"/>
      <c r="W114" s="52"/>
      <c r="X114" s="52"/>
      <c r="Y114" s="52"/>
      <c r="Z114" s="50"/>
      <c r="AA114" s="50"/>
    </row>
    <row r="115" spans="1:27" ht="15" hidden="1">
      <c r="A115" s="58">
        <v>9</v>
      </c>
      <c r="B115" s="49" t="s">
        <v>4174</v>
      </c>
      <c r="C115" s="49" t="s">
        <v>4393</v>
      </c>
      <c r="D115" s="49" t="s">
        <v>4406</v>
      </c>
      <c r="E115" s="49" t="s">
        <v>4405</v>
      </c>
      <c r="F115" s="49" t="s">
        <v>4402</v>
      </c>
      <c r="N115" s="52"/>
      <c r="O115" s="52"/>
      <c r="P115" s="52"/>
      <c r="Q115" s="52"/>
      <c r="R115" s="52"/>
      <c r="S115" s="52"/>
      <c r="T115" s="52"/>
      <c r="U115" s="52"/>
      <c r="V115" s="52"/>
      <c r="W115" s="52"/>
      <c r="X115" s="52"/>
      <c r="Y115" s="52"/>
      <c r="Z115" s="50"/>
      <c r="AA115" s="50"/>
    </row>
    <row r="116" spans="1:27" ht="15" hidden="1">
      <c r="A116" s="58">
        <v>9</v>
      </c>
      <c r="B116" s="49" t="s">
        <v>4174</v>
      </c>
      <c r="C116" s="49" t="s">
        <v>4393</v>
      </c>
      <c r="D116" s="49" t="s">
        <v>4404</v>
      </c>
      <c r="E116" s="49" t="s">
        <v>4403</v>
      </c>
      <c r="F116" s="49" t="s">
        <v>4402</v>
      </c>
      <c r="N116" s="52"/>
      <c r="O116" s="52"/>
      <c r="P116" s="52"/>
      <c r="Q116" s="52"/>
      <c r="R116" s="52"/>
      <c r="S116" s="52"/>
      <c r="T116" s="52"/>
      <c r="U116" s="52"/>
      <c r="V116" s="52"/>
      <c r="W116" s="52"/>
      <c r="X116" s="52"/>
      <c r="Y116" s="52"/>
      <c r="Z116" s="50"/>
      <c r="AA116" s="50"/>
    </row>
    <row r="117" spans="1:27" ht="15" hidden="1">
      <c r="A117" s="58">
        <v>9</v>
      </c>
      <c r="B117" s="49" t="s">
        <v>4174</v>
      </c>
      <c r="C117" s="49" t="s">
        <v>4393</v>
      </c>
      <c r="D117" s="49" t="s">
        <v>4401</v>
      </c>
      <c r="E117" s="49" t="s">
        <v>4400</v>
      </c>
      <c r="F117" s="49" t="s">
        <v>4399</v>
      </c>
      <c r="N117" s="52"/>
      <c r="O117" s="52"/>
      <c r="P117" s="52"/>
      <c r="Q117" s="52"/>
      <c r="R117" s="52"/>
      <c r="S117" s="52"/>
      <c r="T117" s="52"/>
      <c r="U117" s="52"/>
      <c r="V117" s="52"/>
      <c r="W117" s="52"/>
      <c r="X117" s="52"/>
      <c r="Y117" s="52"/>
      <c r="Z117" s="50"/>
      <c r="AA117" s="50"/>
    </row>
    <row r="118" spans="1:27" ht="15" hidden="1">
      <c r="A118" s="58">
        <v>9</v>
      </c>
      <c r="B118" s="49" t="s">
        <v>4316</v>
      </c>
      <c r="C118" s="49" t="s">
        <v>4393</v>
      </c>
      <c r="D118" s="49" t="s">
        <v>4398</v>
      </c>
      <c r="E118" s="49" t="s">
        <v>4397</v>
      </c>
      <c r="F118" s="49" t="s">
        <v>4394</v>
      </c>
      <c r="N118" s="52"/>
      <c r="O118" s="52"/>
      <c r="P118" s="52"/>
      <c r="Q118" s="52"/>
      <c r="R118" s="52"/>
      <c r="S118" s="52"/>
      <c r="T118" s="52"/>
      <c r="U118" s="52"/>
      <c r="V118" s="52"/>
      <c r="W118" s="52"/>
      <c r="X118" s="52"/>
      <c r="Y118" s="52"/>
      <c r="Z118" s="50"/>
      <c r="AA118" s="50"/>
    </row>
    <row r="119" spans="1:27" ht="15" hidden="1">
      <c r="A119" s="58">
        <v>9</v>
      </c>
      <c r="B119" s="49" t="s">
        <v>4316</v>
      </c>
      <c r="C119" s="49" t="s">
        <v>4393</v>
      </c>
      <c r="D119" s="49" t="s">
        <v>4396</v>
      </c>
      <c r="E119" s="49" t="s">
        <v>4395</v>
      </c>
      <c r="F119" s="49" t="s">
        <v>4394</v>
      </c>
      <c r="N119" s="52"/>
      <c r="O119" s="52"/>
      <c r="P119" s="52"/>
      <c r="Q119" s="52"/>
      <c r="R119" s="52"/>
      <c r="S119" s="52"/>
      <c r="T119" s="52"/>
      <c r="U119" s="52"/>
      <c r="V119" s="52"/>
      <c r="W119" s="52"/>
      <c r="X119" s="52"/>
      <c r="Y119" s="52"/>
      <c r="Z119" s="50"/>
      <c r="AA119" s="50"/>
    </row>
    <row r="120" spans="1:27" ht="15" hidden="1">
      <c r="A120" s="58">
        <v>9</v>
      </c>
      <c r="B120" s="49" t="s">
        <v>4189</v>
      </c>
      <c r="C120" s="49" t="s">
        <v>4393</v>
      </c>
      <c r="D120" s="49" t="s">
        <v>4392</v>
      </c>
      <c r="E120" s="49" t="s">
        <v>4391</v>
      </c>
      <c r="F120" s="49" t="s">
        <v>4390</v>
      </c>
      <c r="N120" s="52"/>
      <c r="O120" s="52"/>
      <c r="P120" s="52"/>
      <c r="Q120" s="52"/>
      <c r="R120" s="52"/>
      <c r="S120" s="52"/>
      <c r="T120" s="52"/>
      <c r="U120" s="52"/>
      <c r="V120" s="52"/>
      <c r="W120" s="52"/>
      <c r="X120" s="52"/>
      <c r="Y120" s="52"/>
      <c r="Z120" s="50"/>
      <c r="AA120" s="50"/>
    </row>
    <row r="121" spans="1:27" ht="15" hidden="1">
      <c r="A121" s="58">
        <v>13</v>
      </c>
      <c r="C121" s="49" t="s">
        <v>4142</v>
      </c>
      <c r="D121" s="49" t="s">
        <v>4389</v>
      </c>
      <c r="E121" s="49" t="s">
        <v>4389</v>
      </c>
      <c r="F121" s="49" t="s">
        <v>4180</v>
      </c>
      <c r="N121" s="52"/>
      <c r="O121" s="52"/>
      <c r="P121" s="52"/>
      <c r="Q121" s="52"/>
      <c r="R121" s="52"/>
      <c r="S121" s="52"/>
      <c r="T121" s="52"/>
      <c r="U121" s="52"/>
      <c r="V121" s="52"/>
      <c r="W121" s="52"/>
      <c r="X121" s="52"/>
      <c r="Y121" s="52"/>
      <c r="Z121" s="50"/>
      <c r="AA121" s="50"/>
    </row>
    <row r="122" spans="1:27" ht="15" hidden="1">
      <c r="A122" s="58">
        <v>13</v>
      </c>
      <c r="B122" s="49" t="s">
        <v>4174</v>
      </c>
      <c r="C122" s="49" t="s">
        <v>4142</v>
      </c>
      <c r="D122" s="49" t="s">
        <v>4388</v>
      </c>
      <c r="E122" s="49" t="s">
        <v>4387</v>
      </c>
      <c r="F122" s="49" t="s">
        <v>4386</v>
      </c>
      <c r="N122" s="52"/>
      <c r="O122" s="52"/>
      <c r="P122" s="52"/>
      <c r="Q122" s="52"/>
      <c r="R122" s="52"/>
      <c r="S122" s="52"/>
      <c r="T122" s="52"/>
      <c r="U122" s="52"/>
      <c r="V122" s="52"/>
      <c r="W122" s="52"/>
      <c r="X122" s="52"/>
      <c r="Y122" s="52"/>
      <c r="Z122" s="50"/>
      <c r="AA122" s="50"/>
    </row>
    <row r="123" spans="1:27" ht="15" hidden="1">
      <c r="A123" s="58">
        <v>13</v>
      </c>
      <c r="B123" s="49" t="s">
        <v>4174</v>
      </c>
      <c r="C123" s="49" t="s">
        <v>4142</v>
      </c>
      <c r="D123" s="49" t="s">
        <v>1234</v>
      </c>
      <c r="E123" s="49" t="s">
        <v>4387</v>
      </c>
      <c r="F123" s="49" t="s">
        <v>4386</v>
      </c>
      <c r="N123" s="52"/>
      <c r="O123" s="52"/>
      <c r="P123" s="52"/>
      <c r="Q123" s="52"/>
      <c r="R123" s="52"/>
      <c r="S123" s="52"/>
      <c r="T123" s="52"/>
      <c r="U123" s="52"/>
      <c r="V123" s="52"/>
      <c r="W123" s="52"/>
      <c r="X123" s="52"/>
      <c r="Y123" s="52"/>
      <c r="Z123" s="50"/>
      <c r="AA123" s="50"/>
    </row>
    <row r="124" spans="1:27" ht="15" hidden="1">
      <c r="A124" s="58">
        <v>13</v>
      </c>
      <c r="B124" s="49" t="s">
        <v>4174</v>
      </c>
      <c r="C124" s="49" t="s">
        <v>4142</v>
      </c>
      <c r="D124" s="49" t="s">
        <v>4385</v>
      </c>
      <c r="E124" s="49" t="s">
        <v>4384</v>
      </c>
      <c r="F124" s="49" t="s">
        <v>4381</v>
      </c>
      <c r="N124" s="52"/>
      <c r="O124" s="52"/>
      <c r="P124" s="52"/>
      <c r="Q124" s="52"/>
      <c r="R124" s="52"/>
      <c r="S124" s="52"/>
      <c r="T124" s="52"/>
      <c r="U124" s="52"/>
      <c r="V124" s="52"/>
      <c r="W124" s="52"/>
      <c r="X124" s="52"/>
      <c r="Y124" s="52"/>
      <c r="Z124" s="50"/>
      <c r="AA124" s="50"/>
    </row>
    <row r="125" spans="1:27" ht="15" hidden="1">
      <c r="A125" s="58">
        <v>13</v>
      </c>
      <c r="B125" s="49" t="s">
        <v>4174</v>
      </c>
      <c r="C125" s="49" t="s">
        <v>4142</v>
      </c>
      <c r="D125" s="49" t="s">
        <v>4383</v>
      </c>
      <c r="E125" s="49" t="s">
        <v>4382</v>
      </c>
      <c r="F125" s="49" t="s">
        <v>4381</v>
      </c>
      <c r="N125" s="52"/>
      <c r="O125" s="52"/>
      <c r="P125" s="52"/>
      <c r="Q125" s="52"/>
      <c r="R125" s="52"/>
      <c r="S125" s="52"/>
      <c r="T125" s="52"/>
      <c r="U125" s="52"/>
      <c r="V125" s="52"/>
      <c r="W125" s="52"/>
      <c r="X125" s="52"/>
      <c r="Y125" s="52"/>
      <c r="Z125" s="50"/>
      <c r="AA125" s="50"/>
    </row>
    <row r="126" spans="1:27" ht="15" hidden="1">
      <c r="A126" s="58">
        <v>13</v>
      </c>
      <c r="B126" s="49" t="s">
        <v>4174</v>
      </c>
      <c r="C126" s="49" t="s">
        <v>4142</v>
      </c>
      <c r="D126" s="49" t="s">
        <v>4380</v>
      </c>
      <c r="E126" s="49" t="s">
        <v>4378</v>
      </c>
      <c r="F126" s="49" t="s">
        <v>4362</v>
      </c>
      <c r="N126" s="52"/>
      <c r="O126" s="52"/>
      <c r="P126" s="52"/>
      <c r="Q126" s="52"/>
      <c r="R126" s="52"/>
      <c r="S126" s="52"/>
      <c r="T126" s="52"/>
      <c r="U126" s="52"/>
      <c r="V126" s="52"/>
      <c r="W126" s="52"/>
      <c r="X126" s="52"/>
      <c r="Y126" s="52"/>
      <c r="Z126" s="50"/>
      <c r="AA126" s="50"/>
    </row>
    <row r="127" spans="1:27" ht="15" hidden="1">
      <c r="A127" s="58">
        <v>13</v>
      </c>
      <c r="B127" s="49" t="s">
        <v>4174</v>
      </c>
      <c r="C127" s="49" t="s">
        <v>4142</v>
      </c>
      <c r="D127" s="49" t="s">
        <v>4379</v>
      </c>
      <c r="E127" s="49" t="s">
        <v>4378</v>
      </c>
      <c r="F127" s="49" t="s">
        <v>4362</v>
      </c>
      <c r="N127" s="52"/>
      <c r="O127" s="52"/>
      <c r="P127" s="52"/>
      <c r="Q127" s="52"/>
      <c r="R127" s="52"/>
      <c r="S127" s="52"/>
      <c r="T127" s="52"/>
      <c r="U127" s="52"/>
      <c r="V127" s="52"/>
      <c r="W127" s="52"/>
      <c r="X127" s="52"/>
      <c r="Y127" s="52"/>
      <c r="Z127" s="50"/>
      <c r="AA127" s="50"/>
    </row>
    <row r="128" spans="1:27" ht="15" hidden="1">
      <c r="A128" s="58">
        <v>13</v>
      </c>
      <c r="B128" s="49" t="s">
        <v>4174</v>
      </c>
      <c r="C128" s="49" t="s">
        <v>4142</v>
      </c>
      <c r="D128" s="49" t="s">
        <v>4377</v>
      </c>
      <c r="E128" s="49" t="s">
        <v>4376</v>
      </c>
      <c r="F128" s="49" t="s">
        <v>4375</v>
      </c>
      <c r="N128" s="52"/>
      <c r="O128" s="52"/>
      <c r="P128" s="52"/>
      <c r="Q128" s="52"/>
      <c r="R128" s="52"/>
      <c r="S128" s="52"/>
      <c r="T128" s="52"/>
      <c r="U128" s="52"/>
      <c r="V128" s="52"/>
      <c r="W128" s="52"/>
      <c r="X128" s="52"/>
      <c r="Y128" s="52"/>
      <c r="Z128" s="50"/>
      <c r="AA128" s="50"/>
    </row>
    <row r="129" spans="1:27" ht="15" hidden="1">
      <c r="A129" s="58">
        <v>13</v>
      </c>
      <c r="B129" s="49" t="s">
        <v>4174</v>
      </c>
      <c r="C129" s="49" t="s">
        <v>4142</v>
      </c>
      <c r="D129" s="49" t="s">
        <v>4374</v>
      </c>
      <c r="E129" s="49" t="s">
        <v>4373</v>
      </c>
      <c r="F129" s="49" t="s">
        <v>4368</v>
      </c>
      <c r="N129" s="52"/>
      <c r="O129" s="52"/>
      <c r="P129" s="52"/>
      <c r="Q129" s="52"/>
      <c r="R129" s="52"/>
      <c r="S129" s="52"/>
      <c r="T129" s="52"/>
      <c r="U129" s="52"/>
      <c r="V129" s="52"/>
      <c r="W129" s="52"/>
      <c r="X129" s="52"/>
      <c r="Y129" s="52"/>
      <c r="Z129" s="50"/>
      <c r="AA129" s="50"/>
    </row>
    <row r="130" spans="1:27" ht="15" hidden="1">
      <c r="A130" s="58">
        <v>13</v>
      </c>
      <c r="B130" s="49" t="s">
        <v>4174</v>
      </c>
      <c r="C130" s="49" t="s">
        <v>4142</v>
      </c>
      <c r="D130" s="49" t="s">
        <v>4372</v>
      </c>
      <c r="E130" s="49" t="s">
        <v>4371</v>
      </c>
      <c r="F130" s="49" t="s">
        <v>4368</v>
      </c>
      <c r="N130" s="52"/>
      <c r="O130" s="52"/>
      <c r="P130" s="52"/>
      <c r="Q130" s="52"/>
      <c r="R130" s="52"/>
      <c r="S130" s="52"/>
      <c r="T130" s="52"/>
      <c r="U130" s="52"/>
      <c r="V130" s="52"/>
      <c r="W130" s="52"/>
      <c r="X130" s="52"/>
      <c r="Y130" s="52"/>
      <c r="Z130" s="50"/>
      <c r="AA130" s="50"/>
    </row>
    <row r="131" spans="1:27" ht="15" hidden="1">
      <c r="A131" s="58">
        <v>13</v>
      </c>
      <c r="B131" s="49" t="s">
        <v>4174</v>
      </c>
      <c r="C131" s="49" t="s">
        <v>4142</v>
      </c>
      <c r="D131" s="49" t="s">
        <v>4370</v>
      </c>
      <c r="E131" s="49" t="s">
        <v>4369</v>
      </c>
      <c r="F131" s="49" t="s">
        <v>4368</v>
      </c>
      <c r="N131" s="52"/>
      <c r="O131" s="52"/>
      <c r="P131" s="52"/>
      <c r="Q131" s="52"/>
      <c r="R131" s="52"/>
      <c r="S131" s="52"/>
      <c r="T131" s="52"/>
      <c r="U131" s="52"/>
      <c r="V131" s="52"/>
      <c r="W131" s="52"/>
      <c r="X131" s="52"/>
      <c r="Y131" s="52"/>
      <c r="Z131" s="50"/>
      <c r="AA131" s="50"/>
    </row>
    <row r="132" spans="1:27" ht="15" hidden="1">
      <c r="A132" s="58">
        <v>13</v>
      </c>
      <c r="B132" s="49" t="s">
        <v>4174</v>
      </c>
      <c r="C132" s="49" t="s">
        <v>4142</v>
      </c>
      <c r="D132" s="49" t="s">
        <v>4367</v>
      </c>
      <c r="E132" s="49" t="s">
        <v>4366</v>
      </c>
      <c r="F132" s="49" t="s">
        <v>4365</v>
      </c>
      <c r="N132" s="52"/>
      <c r="O132" s="52"/>
      <c r="P132" s="52"/>
      <c r="Q132" s="52"/>
      <c r="R132" s="52"/>
      <c r="S132" s="52"/>
      <c r="T132" s="52"/>
      <c r="U132" s="52"/>
      <c r="V132" s="52"/>
      <c r="W132" s="52"/>
      <c r="X132" s="52"/>
      <c r="Y132" s="52"/>
      <c r="Z132" s="50"/>
      <c r="AA132" s="50"/>
    </row>
    <row r="133" spans="1:27" ht="15" hidden="1">
      <c r="A133" s="58">
        <v>13</v>
      </c>
      <c r="B133" s="49" t="s">
        <v>4174</v>
      </c>
      <c r="C133" s="49" t="s">
        <v>4142</v>
      </c>
      <c r="D133" s="49" t="s">
        <v>4364</v>
      </c>
      <c r="E133" s="49" t="s">
        <v>4363</v>
      </c>
      <c r="F133" s="49" t="s">
        <v>4362</v>
      </c>
      <c r="N133" s="52"/>
      <c r="O133" s="52"/>
      <c r="P133" s="52"/>
      <c r="Q133" s="52"/>
      <c r="R133" s="52"/>
      <c r="S133" s="52"/>
      <c r="T133" s="52"/>
      <c r="U133" s="52"/>
      <c r="V133" s="52"/>
      <c r="W133" s="52"/>
      <c r="X133" s="52"/>
      <c r="Y133" s="52"/>
      <c r="Z133" s="50"/>
      <c r="AA133" s="50"/>
    </row>
    <row r="134" spans="1:27" ht="15" hidden="1">
      <c r="A134" s="58">
        <v>13</v>
      </c>
      <c r="B134" s="49" t="s">
        <v>4174</v>
      </c>
      <c r="C134" s="49" t="s">
        <v>4142</v>
      </c>
      <c r="D134" s="49" t="s">
        <v>4361</v>
      </c>
      <c r="E134" s="49" t="s">
        <v>4360</v>
      </c>
      <c r="F134" s="49" t="s">
        <v>4359</v>
      </c>
      <c r="N134" s="52"/>
      <c r="O134" s="52"/>
      <c r="P134" s="52"/>
      <c r="Q134" s="52"/>
      <c r="R134" s="52"/>
      <c r="S134" s="52"/>
      <c r="T134" s="52"/>
      <c r="U134" s="52"/>
      <c r="V134" s="52"/>
      <c r="W134" s="52"/>
      <c r="X134" s="52"/>
      <c r="Y134" s="52"/>
      <c r="Z134" s="50"/>
      <c r="AA134" s="50"/>
    </row>
    <row r="135" spans="1:27" ht="15" hidden="1">
      <c r="A135" s="58">
        <v>13</v>
      </c>
      <c r="B135" s="49" t="s">
        <v>4174</v>
      </c>
      <c r="C135" s="49" t="s">
        <v>4142</v>
      </c>
      <c r="D135" s="49" t="s">
        <v>4358</v>
      </c>
      <c r="E135" s="49" t="s">
        <v>4357</v>
      </c>
      <c r="F135" s="49" t="s">
        <v>4356</v>
      </c>
      <c r="N135" s="52"/>
      <c r="O135" s="52"/>
      <c r="P135" s="52"/>
      <c r="Q135" s="52"/>
      <c r="R135" s="52"/>
      <c r="S135" s="52"/>
      <c r="T135" s="52"/>
      <c r="U135" s="52"/>
      <c r="V135" s="52"/>
      <c r="W135" s="52"/>
      <c r="X135" s="52"/>
      <c r="Y135" s="52"/>
      <c r="Z135" s="50"/>
      <c r="AA135" s="50"/>
    </row>
    <row r="136" spans="1:27" ht="15" hidden="1">
      <c r="A136" s="58">
        <v>13</v>
      </c>
      <c r="B136" s="49" t="s">
        <v>4174</v>
      </c>
      <c r="C136" s="49" t="s">
        <v>4142</v>
      </c>
      <c r="D136" s="49" t="s">
        <v>4355</v>
      </c>
      <c r="E136" s="49" t="s">
        <v>4354</v>
      </c>
      <c r="F136" s="49" t="s">
        <v>4180</v>
      </c>
      <c r="N136" s="52"/>
      <c r="O136" s="52"/>
      <c r="P136" s="52"/>
      <c r="Q136" s="52"/>
      <c r="R136" s="52"/>
      <c r="S136" s="52"/>
      <c r="T136" s="52"/>
      <c r="U136" s="52"/>
      <c r="V136" s="52"/>
      <c r="W136" s="52"/>
      <c r="X136" s="52"/>
      <c r="Y136" s="52"/>
      <c r="Z136" s="50"/>
      <c r="AA136" s="50"/>
    </row>
    <row r="137" spans="1:27" ht="15" hidden="1">
      <c r="A137" s="58">
        <v>13</v>
      </c>
      <c r="B137" s="49" t="s">
        <v>4316</v>
      </c>
      <c r="C137" s="49" t="s">
        <v>4142</v>
      </c>
      <c r="D137" s="49" t="s">
        <v>4353</v>
      </c>
      <c r="E137" s="49" t="s">
        <v>4352</v>
      </c>
      <c r="F137" s="49" t="s">
        <v>4345</v>
      </c>
      <c r="N137" s="52"/>
      <c r="O137" s="52"/>
      <c r="P137" s="52"/>
      <c r="Q137" s="52"/>
      <c r="R137" s="52"/>
      <c r="S137" s="52"/>
      <c r="T137" s="52"/>
      <c r="U137" s="52"/>
      <c r="V137" s="52"/>
      <c r="W137" s="52"/>
      <c r="X137" s="52"/>
      <c r="Y137" s="52"/>
      <c r="Z137" s="50"/>
      <c r="AA137" s="50"/>
    </row>
    <row r="138" spans="1:27" ht="15" hidden="1">
      <c r="A138" s="58">
        <v>13</v>
      </c>
      <c r="B138" s="49" t="s">
        <v>4316</v>
      </c>
      <c r="C138" s="49" t="s">
        <v>4142</v>
      </c>
      <c r="D138" s="49" t="s">
        <v>4351</v>
      </c>
      <c r="E138" s="49" t="s">
        <v>4350</v>
      </c>
      <c r="F138" s="49" t="s">
        <v>4345</v>
      </c>
      <c r="N138" s="52"/>
      <c r="O138" s="52"/>
      <c r="P138" s="52"/>
      <c r="Q138" s="52"/>
      <c r="R138" s="52"/>
      <c r="S138" s="52"/>
      <c r="T138" s="52"/>
      <c r="U138" s="52"/>
      <c r="V138" s="52"/>
      <c r="W138" s="52"/>
      <c r="X138" s="52"/>
      <c r="Y138" s="52"/>
      <c r="Z138" s="50"/>
      <c r="AA138" s="50"/>
    </row>
    <row r="139" spans="1:27" ht="15" hidden="1">
      <c r="A139" s="58">
        <v>13</v>
      </c>
      <c r="B139" s="49" t="s">
        <v>4316</v>
      </c>
      <c r="C139" s="49" t="s">
        <v>4142</v>
      </c>
      <c r="D139" s="49" t="s">
        <v>4349</v>
      </c>
      <c r="E139" s="49" t="s">
        <v>4346</v>
      </c>
      <c r="F139" s="49" t="s">
        <v>4345</v>
      </c>
      <c r="N139" s="52"/>
      <c r="O139" s="52"/>
      <c r="P139" s="52"/>
      <c r="Q139" s="52"/>
      <c r="R139" s="52"/>
      <c r="S139" s="52"/>
      <c r="T139" s="52"/>
      <c r="U139" s="52"/>
      <c r="V139" s="52"/>
      <c r="W139" s="52"/>
      <c r="X139" s="52"/>
      <c r="Y139" s="52"/>
      <c r="Z139" s="50"/>
      <c r="AA139" s="50"/>
    </row>
    <row r="140" spans="1:27" ht="15" hidden="1">
      <c r="A140" s="58">
        <v>13</v>
      </c>
      <c r="B140" s="49" t="s">
        <v>4316</v>
      </c>
      <c r="C140" s="49" t="s">
        <v>4142</v>
      </c>
      <c r="D140" s="49" t="s">
        <v>4348</v>
      </c>
      <c r="E140" s="49" t="s">
        <v>4346</v>
      </c>
      <c r="F140" s="49" t="s">
        <v>4345</v>
      </c>
      <c r="N140" s="52"/>
      <c r="O140" s="52"/>
      <c r="P140" s="52"/>
      <c r="Q140" s="52"/>
      <c r="R140" s="52"/>
      <c r="S140" s="52"/>
      <c r="T140" s="52"/>
      <c r="U140" s="52"/>
      <c r="V140" s="52"/>
      <c r="W140" s="52"/>
      <c r="X140" s="52"/>
      <c r="Y140" s="52"/>
      <c r="Z140" s="50"/>
      <c r="AA140" s="50"/>
    </row>
    <row r="141" spans="1:27" ht="15" hidden="1">
      <c r="A141" s="58">
        <v>13</v>
      </c>
      <c r="B141" s="49" t="s">
        <v>4316</v>
      </c>
      <c r="C141" s="49" t="s">
        <v>4142</v>
      </c>
      <c r="D141" s="49" t="s">
        <v>4347</v>
      </c>
      <c r="E141" s="49" t="s">
        <v>4346</v>
      </c>
      <c r="F141" s="49" t="s">
        <v>4345</v>
      </c>
      <c r="N141" s="52"/>
      <c r="O141" s="52"/>
      <c r="P141" s="52"/>
      <c r="Q141" s="52"/>
      <c r="R141" s="52"/>
      <c r="S141" s="52"/>
      <c r="T141" s="52"/>
      <c r="U141" s="52"/>
      <c r="V141" s="52"/>
      <c r="W141" s="52"/>
      <c r="X141" s="52"/>
      <c r="Y141" s="52"/>
      <c r="Z141" s="50"/>
      <c r="AA141" s="50"/>
    </row>
    <row r="142" spans="1:27" ht="15" hidden="1">
      <c r="A142" s="58">
        <v>13</v>
      </c>
      <c r="B142" s="49" t="s">
        <v>4316</v>
      </c>
      <c r="C142" s="49" t="s">
        <v>4142</v>
      </c>
      <c r="D142" s="49" t="s">
        <v>4344</v>
      </c>
      <c r="E142" s="49" t="s">
        <v>4343</v>
      </c>
      <c r="F142" s="49" t="s">
        <v>4342</v>
      </c>
      <c r="N142" s="52"/>
      <c r="O142" s="52"/>
      <c r="P142" s="52"/>
      <c r="Q142" s="52"/>
      <c r="R142" s="52"/>
      <c r="S142" s="52"/>
      <c r="T142" s="52"/>
      <c r="U142" s="52"/>
      <c r="V142" s="52"/>
      <c r="W142" s="52"/>
      <c r="X142" s="52"/>
      <c r="Y142" s="52"/>
      <c r="Z142" s="50"/>
      <c r="AA142" s="50"/>
    </row>
    <row r="143" spans="1:27" ht="15" hidden="1">
      <c r="A143" s="58">
        <v>13</v>
      </c>
      <c r="B143" s="49" t="s">
        <v>4316</v>
      </c>
      <c r="C143" s="49" t="s">
        <v>4142</v>
      </c>
      <c r="D143" s="49" t="s">
        <v>4341</v>
      </c>
      <c r="E143" s="49" t="s">
        <v>4339</v>
      </c>
      <c r="F143" s="49" t="s">
        <v>4338</v>
      </c>
      <c r="N143" s="52"/>
      <c r="O143" s="52"/>
      <c r="P143" s="52"/>
      <c r="Q143" s="52"/>
      <c r="R143" s="52"/>
      <c r="S143" s="52"/>
      <c r="T143" s="52"/>
      <c r="U143" s="52"/>
      <c r="V143" s="52"/>
      <c r="W143" s="52"/>
      <c r="X143" s="52"/>
      <c r="Y143" s="52"/>
      <c r="Z143" s="50"/>
      <c r="AA143" s="50"/>
    </row>
    <row r="144" spans="1:27" ht="15" hidden="1">
      <c r="A144" s="58">
        <v>13</v>
      </c>
      <c r="B144" s="49" t="s">
        <v>4316</v>
      </c>
      <c r="C144" s="49" t="s">
        <v>4142</v>
      </c>
      <c r="D144" s="49" t="s">
        <v>4340</v>
      </c>
      <c r="E144" s="49" t="s">
        <v>4339</v>
      </c>
      <c r="F144" s="49" t="s">
        <v>4338</v>
      </c>
      <c r="N144" s="52"/>
      <c r="O144" s="52"/>
      <c r="P144" s="52"/>
      <c r="Q144" s="52"/>
      <c r="R144" s="52"/>
      <c r="S144" s="52"/>
      <c r="T144" s="52"/>
      <c r="U144" s="52"/>
      <c r="V144" s="52"/>
      <c r="W144" s="52"/>
      <c r="X144" s="52"/>
      <c r="Y144" s="52"/>
      <c r="Z144" s="50"/>
      <c r="AA144" s="50"/>
    </row>
    <row r="145" spans="1:27" ht="15" hidden="1">
      <c r="A145" s="58">
        <v>13</v>
      </c>
      <c r="B145" s="49" t="s">
        <v>4189</v>
      </c>
      <c r="C145" s="49" t="s">
        <v>4142</v>
      </c>
      <c r="D145" s="49" t="s">
        <v>4337</v>
      </c>
      <c r="E145" s="49" t="s">
        <v>4336</v>
      </c>
      <c r="F145" s="49" t="s">
        <v>4333</v>
      </c>
      <c r="N145" s="52"/>
      <c r="O145" s="52"/>
      <c r="P145" s="52"/>
      <c r="Q145" s="52"/>
      <c r="R145" s="52"/>
      <c r="S145" s="52"/>
      <c r="T145" s="52"/>
      <c r="U145" s="52"/>
      <c r="V145" s="52"/>
      <c r="W145" s="52"/>
      <c r="X145" s="52"/>
      <c r="Y145" s="52"/>
      <c r="Z145" s="50"/>
      <c r="AA145" s="50"/>
    </row>
    <row r="146" spans="1:27" ht="15" hidden="1">
      <c r="A146" s="58">
        <v>13</v>
      </c>
      <c r="B146" s="49" t="s">
        <v>4189</v>
      </c>
      <c r="C146" s="49" t="s">
        <v>4142</v>
      </c>
      <c r="D146" s="49" t="s">
        <v>4335</v>
      </c>
      <c r="E146" s="49" t="s">
        <v>4334</v>
      </c>
      <c r="F146" s="49" t="s">
        <v>4333</v>
      </c>
      <c r="N146" s="52"/>
      <c r="O146" s="52"/>
      <c r="P146" s="52"/>
      <c r="Q146" s="52"/>
      <c r="R146" s="52"/>
      <c r="S146" s="52"/>
      <c r="T146" s="52"/>
      <c r="U146" s="52"/>
      <c r="V146" s="52"/>
      <c r="W146" s="52"/>
      <c r="X146" s="52"/>
      <c r="Y146" s="52"/>
      <c r="Z146" s="50"/>
      <c r="AA146" s="50"/>
    </row>
    <row r="147" spans="1:27" ht="15" hidden="1">
      <c r="A147" s="58">
        <v>13</v>
      </c>
      <c r="B147" s="49" t="s">
        <v>4189</v>
      </c>
      <c r="C147" s="49" t="s">
        <v>4142</v>
      </c>
      <c r="D147" s="49" t="s">
        <v>4332</v>
      </c>
      <c r="E147" s="49" t="s">
        <v>4331</v>
      </c>
      <c r="F147" s="49" t="s">
        <v>4330</v>
      </c>
      <c r="N147" s="52"/>
      <c r="O147" s="52"/>
      <c r="P147" s="52"/>
      <c r="Q147" s="52"/>
      <c r="R147" s="52"/>
      <c r="S147" s="52"/>
      <c r="T147" s="52"/>
      <c r="U147" s="52"/>
      <c r="V147" s="52"/>
      <c r="W147" s="52"/>
      <c r="X147" s="52"/>
      <c r="Y147" s="52"/>
      <c r="Z147" s="50"/>
      <c r="AA147" s="50"/>
    </row>
    <row r="148" spans="1:27" ht="15" hidden="1">
      <c r="A148" s="58">
        <v>13</v>
      </c>
      <c r="B148" s="49" t="s">
        <v>4189</v>
      </c>
      <c r="C148" s="49" t="s">
        <v>4142</v>
      </c>
      <c r="D148" s="49" t="s">
        <v>4329</v>
      </c>
      <c r="E148" s="49" t="s">
        <v>4327</v>
      </c>
      <c r="F148" s="49" t="s">
        <v>4326</v>
      </c>
      <c r="N148" s="52"/>
      <c r="O148" s="52"/>
      <c r="P148" s="52"/>
      <c r="Q148" s="52"/>
      <c r="R148" s="52"/>
      <c r="S148" s="52"/>
      <c r="T148" s="52"/>
      <c r="U148" s="52"/>
      <c r="V148" s="52"/>
      <c r="W148" s="52"/>
      <c r="X148" s="52"/>
      <c r="Y148" s="52"/>
      <c r="Z148" s="50"/>
      <c r="AA148" s="50"/>
    </row>
    <row r="149" spans="1:27" ht="15" hidden="1">
      <c r="A149" s="58">
        <v>13</v>
      </c>
      <c r="B149" s="49" t="s">
        <v>4189</v>
      </c>
      <c r="C149" s="49" t="s">
        <v>4142</v>
      </c>
      <c r="D149" s="49" t="s">
        <v>4328</v>
      </c>
      <c r="E149" s="49" t="s">
        <v>4327</v>
      </c>
      <c r="F149" s="49" t="s">
        <v>4326</v>
      </c>
      <c r="N149" s="52"/>
      <c r="O149" s="52"/>
      <c r="P149" s="52"/>
      <c r="Q149" s="52"/>
      <c r="R149" s="52"/>
      <c r="S149" s="52"/>
      <c r="T149" s="52"/>
      <c r="U149" s="52"/>
      <c r="V149" s="52"/>
      <c r="W149" s="52"/>
      <c r="X149" s="52"/>
      <c r="Y149" s="52"/>
      <c r="Z149" s="50"/>
      <c r="AA149" s="50"/>
    </row>
    <row r="150" spans="1:27" ht="15" hidden="1">
      <c r="A150" s="58">
        <v>23</v>
      </c>
      <c r="C150" s="49" t="s">
        <v>4310</v>
      </c>
      <c r="D150" s="49" t="s">
        <v>4325</v>
      </c>
      <c r="E150" s="49" t="s">
        <v>4325</v>
      </c>
      <c r="F150" s="49" t="s">
        <v>4180</v>
      </c>
      <c r="N150" s="52"/>
      <c r="O150" s="52"/>
      <c r="P150" s="52"/>
      <c r="Q150" s="52"/>
      <c r="R150" s="52"/>
      <c r="S150" s="52"/>
      <c r="T150" s="52"/>
      <c r="U150" s="52"/>
      <c r="V150" s="52"/>
      <c r="W150" s="52"/>
      <c r="X150" s="52"/>
      <c r="Y150" s="52"/>
      <c r="Z150" s="50"/>
      <c r="AA150" s="50"/>
    </row>
    <row r="151" spans="1:27" ht="15" hidden="1">
      <c r="A151" s="58">
        <v>23</v>
      </c>
      <c r="B151" s="49" t="s">
        <v>4174</v>
      </c>
      <c r="C151" s="49" t="s">
        <v>4310</v>
      </c>
      <c r="D151" s="49" t="s">
        <v>4324</v>
      </c>
      <c r="E151" s="49" t="s">
        <v>4322</v>
      </c>
      <c r="F151" s="49" t="s">
        <v>4319</v>
      </c>
      <c r="N151" s="52"/>
      <c r="O151" s="52"/>
      <c r="P151" s="52"/>
      <c r="Q151" s="52"/>
      <c r="R151" s="52"/>
      <c r="S151" s="52"/>
      <c r="T151" s="52"/>
      <c r="U151" s="52"/>
      <c r="V151" s="52"/>
      <c r="W151" s="52"/>
      <c r="X151" s="52"/>
      <c r="Y151" s="52"/>
      <c r="Z151" s="50"/>
      <c r="AA151" s="50"/>
    </row>
    <row r="152" spans="1:27" ht="15" hidden="1">
      <c r="A152" s="58">
        <v>23</v>
      </c>
      <c r="B152" s="49" t="s">
        <v>4174</v>
      </c>
      <c r="C152" s="49" t="s">
        <v>4310</v>
      </c>
      <c r="D152" s="49" t="s">
        <v>4323</v>
      </c>
      <c r="E152" s="49" t="s">
        <v>4322</v>
      </c>
      <c r="F152" s="49" t="s">
        <v>4319</v>
      </c>
      <c r="N152" s="52"/>
      <c r="O152" s="52"/>
      <c r="P152" s="52"/>
      <c r="Q152" s="52"/>
      <c r="R152" s="52"/>
      <c r="S152" s="52"/>
      <c r="T152" s="52"/>
      <c r="U152" s="52"/>
      <c r="V152" s="52"/>
      <c r="W152" s="52"/>
      <c r="X152" s="52"/>
      <c r="Y152" s="52"/>
      <c r="Z152" s="50"/>
      <c r="AA152" s="50"/>
    </row>
    <row r="153" spans="1:27" ht="15" hidden="1">
      <c r="A153" s="58">
        <v>23</v>
      </c>
      <c r="B153" s="49" t="s">
        <v>4174</v>
      </c>
      <c r="C153" s="49" t="s">
        <v>4310</v>
      </c>
      <c r="D153" s="49" t="s">
        <v>4321</v>
      </c>
      <c r="E153" s="49" t="s">
        <v>4320</v>
      </c>
      <c r="F153" s="49" t="s">
        <v>4319</v>
      </c>
      <c r="N153" s="52"/>
      <c r="O153" s="52"/>
      <c r="P153" s="52"/>
      <c r="Q153" s="52"/>
      <c r="R153" s="52"/>
      <c r="S153" s="52"/>
      <c r="T153" s="52"/>
      <c r="U153" s="52"/>
      <c r="V153" s="52"/>
      <c r="W153" s="52"/>
      <c r="X153" s="52"/>
      <c r="Y153" s="52"/>
      <c r="Z153" s="50"/>
      <c r="AA153" s="50"/>
    </row>
    <row r="154" spans="1:27" ht="15" hidden="1">
      <c r="A154" s="58">
        <v>23</v>
      </c>
      <c r="B154" s="49" t="s">
        <v>4316</v>
      </c>
      <c r="C154" s="49" t="s">
        <v>4310</v>
      </c>
      <c r="D154" s="49" t="s">
        <v>4318</v>
      </c>
      <c r="E154" s="49" t="s">
        <v>4314</v>
      </c>
      <c r="F154" s="49" t="s">
        <v>4313</v>
      </c>
      <c r="N154" s="52"/>
      <c r="O154" s="52"/>
      <c r="P154" s="52"/>
      <c r="Q154" s="52"/>
      <c r="R154" s="52"/>
      <c r="S154" s="52"/>
      <c r="T154" s="52"/>
      <c r="U154" s="52"/>
      <c r="V154" s="52"/>
      <c r="W154" s="52"/>
      <c r="X154" s="52"/>
      <c r="Y154" s="52"/>
      <c r="Z154" s="50"/>
      <c r="AA154" s="50"/>
    </row>
    <row r="155" spans="1:27" ht="15" hidden="1">
      <c r="A155" s="58">
        <v>23</v>
      </c>
      <c r="B155" s="49" t="s">
        <v>4316</v>
      </c>
      <c r="C155" s="49" t="s">
        <v>4310</v>
      </c>
      <c r="D155" s="49" t="s">
        <v>4317</v>
      </c>
      <c r="E155" s="49" t="s">
        <v>4314</v>
      </c>
      <c r="F155" s="49" t="s">
        <v>4313</v>
      </c>
      <c r="N155" s="52"/>
      <c r="O155" s="52"/>
      <c r="P155" s="52"/>
      <c r="Q155" s="52"/>
      <c r="R155" s="52"/>
      <c r="S155" s="52"/>
      <c r="T155" s="52"/>
      <c r="U155" s="52"/>
      <c r="V155" s="52"/>
      <c r="W155" s="52"/>
      <c r="X155" s="52"/>
      <c r="Y155" s="52"/>
      <c r="Z155" s="50"/>
      <c r="AA155" s="50"/>
    </row>
    <row r="156" spans="1:27" ht="15" hidden="1">
      <c r="A156" s="58">
        <v>23</v>
      </c>
      <c r="B156" s="49" t="s">
        <v>4316</v>
      </c>
      <c r="C156" s="49" t="s">
        <v>4310</v>
      </c>
      <c r="D156" s="49" t="s">
        <v>4315</v>
      </c>
      <c r="E156" s="49" t="s">
        <v>4314</v>
      </c>
      <c r="F156" s="49" t="s">
        <v>4313</v>
      </c>
      <c r="N156" s="52"/>
      <c r="O156" s="52"/>
      <c r="P156" s="52"/>
      <c r="Q156" s="52"/>
      <c r="R156" s="52"/>
      <c r="S156" s="52"/>
      <c r="T156" s="52"/>
      <c r="U156" s="52"/>
      <c r="V156" s="52"/>
      <c r="W156" s="52"/>
      <c r="X156" s="52"/>
      <c r="Y156" s="52"/>
      <c r="Z156" s="50"/>
      <c r="AA156" s="50"/>
    </row>
    <row r="157" spans="1:27" ht="15" hidden="1">
      <c r="A157" s="58">
        <v>23</v>
      </c>
      <c r="B157" s="49" t="s">
        <v>4189</v>
      </c>
      <c r="C157" s="49" t="s">
        <v>4310</v>
      </c>
      <c r="D157" s="49" t="s">
        <v>4312</v>
      </c>
      <c r="E157" s="49" t="s">
        <v>4311</v>
      </c>
      <c r="F157" s="49" t="s">
        <v>4307</v>
      </c>
      <c r="N157" s="52"/>
      <c r="O157" s="52"/>
      <c r="P157" s="52"/>
      <c r="Q157" s="52"/>
      <c r="R157" s="52"/>
      <c r="S157" s="52"/>
      <c r="T157" s="52"/>
      <c r="U157" s="52"/>
      <c r="V157" s="52"/>
      <c r="W157" s="52"/>
      <c r="X157" s="52"/>
      <c r="Y157" s="52"/>
      <c r="Z157" s="50"/>
      <c r="AA157" s="50"/>
    </row>
    <row r="158" spans="1:27" ht="15" hidden="1">
      <c r="A158" s="58">
        <v>23</v>
      </c>
      <c r="B158" s="49" t="s">
        <v>4189</v>
      </c>
      <c r="C158" s="49" t="s">
        <v>4310</v>
      </c>
      <c r="D158" s="49" t="s">
        <v>4309</v>
      </c>
      <c r="E158" s="49" t="s">
        <v>4308</v>
      </c>
      <c r="F158" s="49" t="s">
        <v>4307</v>
      </c>
      <c r="N158" s="52"/>
      <c r="O158" s="52"/>
      <c r="P158" s="52"/>
      <c r="Q158" s="52"/>
      <c r="R158" s="52"/>
      <c r="S158" s="52"/>
      <c r="T158" s="52"/>
      <c r="U158" s="52"/>
      <c r="V158" s="52"/>
      <c r="W158" s="52"/>
      <c r="X158" s="52"/>
      <c r="Y158" s="52"/>
      <c r="Z158" s="50"/>
      <c r="AA158" s="50"/>
    </row>
    <row r="159" spans="1:27" ht="15" hidden="1">
      <c r="B159" s="49" t="s">
        <v>4174</v>
      </c>
      <c r="C159" s="49" t="s">
        <v>4304</v>
      </c>
      <c r="D159" s="49" t="s">
        <v>4306</v>
      </c>
      <c r="E159" s="49" t="s">
        <v>4305</v>
      </c>
      <c r="F159" s="49" t="s">
        <v>4301</v>
      </c>
      <c r="N159" s="52"/>
      <c r="O159" s="52"/>
      <c r="P159" s="52"/>
      <c r="Q159" s="52"/>
      <c r="R159" s="52"/>
      <c r="S159" s="52"/>
      <c r="T159" s="52"/>
      <c r="U159" s="52"/>
      <c r="V159" s="52"/>
      <c r="W159" s="52"/>
      <c r="X159" s="52"/>
      <c r="Y159" s="52"/>
      <c r="Z159" s="50"/>
      <c r="AA159" s="50"/>
    </row>
    <row r="160" spans="1:27" ht="15" hidden="1">
      <c r="B160" s="49" t="s">
        <v>4174</v>
      </c>
      <c r="C160" s="49" t="s">
        <v>4304</v>
      </c>
      <c r="D160" s="49" t="s">
        <v>4303</v>
      </c>
      <c r="E160" s="49" t="s">
        <v>4302</v>
      </c>
      <c r="F160" s="49" t="s">
        <v>4301</v>
      </c>
      <c r="N160" s="52"/>
      <c r="O160" s="52"/>
      <c r="P160" s="52"/>
      <c r="Q160" s="52"/>
      <c r="R160" s="52"/>
      <c r="S160" s="52"/>
      <c r="T160" s="52"/>
      <c r="U160" s="52"/>
      <c r="V160" s="52"/>
      <c r="W160" s="52"/>
      <c r="X160" s="52"/>
      <c r="Y160" s="52"/>
      <c r="Z160" s="50"/>
      <c r="AA160" s="50"/>
    </row>
    <row r="161" spans="1:27" ht="15" hidden="1">
      <c r="A161" s="58">
        <v>12</v>
      </c>
      <c r="B161" s="49" t="s">
        <v>4174</v>
      </c>
      <c r="C161" s="49" t="s">
        <v>4144</v>
      </c>
      <c r="D161" s="49" t="s">
        <v>4300</v>
      </c>
      <c r="E161" s="49" t="s">
        <v>4299</v>
      </c>
      <c r="F161" s="49" t="s">
        <v>4298</v>
      </c>
      <c r="N161" s="52"/>
      <c r="O161" s="52"/>
      <c r="P161" s="52"/>
      <c r="Q161" s="52"/>
      <c r="R161" s="52"/>
      <c r="S161" s="52"/>
      <c r="T161" s="52"/>
      <c r="U161" s="52"/>
      <c r="V161" s="52"/>
      <c r="W161" s="52"/>
      <c r="X161" s="52"/>
      <c r="Y161" s="52"/>
      <c r="Z161" s="50"/>
      <c r="AA161" s="50"/>
    </row>
    <row r="162" spans="1:27" ht="15" hidden="1">
      <c r="A162" s="58">
        <v>12</v>
      </c>
      <c r="B162" s="49" t="s">
        <v>4174</v>
      </c>
      <c r="C162" s="49" t="s">
        <v>4144</v>
      </c>
      <c r="D162" s="49" t="s">
        <v>4297</v>
      </c>
      <c r="E162" s="49" t="s">
        <v>4296</v>
      </c>
      <c r="F162" s="49" t="s">
        <v>4295</v>
      </c>
      <c r="N162" s="52"/>
      <c r="O162" s="52"/>
      <c r="P162" s="52"/>
      <c r="Q162" s="52"/>
      <c r="R162" s="52"/>
      <c r="S162" s="52"/>
      <c r="T162" s="52"/>
      <c r="U162" s="52"/>
      <c r="V162" s="52"/>
      <c r="W162" s="52"/>
      <c r="X162" s="52"/>
      <c r="Y162" s="52"/>
      <c r="Z162" s="50"/>
      <c r="AA162" s="50"/>
    </row>
    <row r="163" spans="1:27" ht="15" hidden="1">
      <c r="A163" s="58">
        <v>12</v>
      </c>
      <c r="B163" s="49" t="s">
        <v>4174</v>
      </c>
      <c r="C163" s="49" t="s">
        <v>4144</v>
      </c>
      <c r="D163" s="49" t="s">
        <v>4127</v>
      </c>
      <c r="E163" s="49" t="s">
        <v>4296</v>
      </c>
      <c r="F163" s="49" t="s">
        <v>4295</v>
      </c>
      <c r="N163" s="52"/>
      <c r="O163" s="52"/>
      <c r="P163" s="52"/>
      <c r="Q163" s="52"/>
      <c r="R163" s="52"/>
      <c r="S163" s="52"/>
      <c r="T163" s="52"/>
      <c r="U163" s="52"/>
      <c r="V163" s="52"/>
      <c r="W163" s="52"/>
      <c r="X163" s="52"/>
      <c r="Y163" s="52"/>
      <c r="Z163" s="50"/>
      <c r="AA163" s="50"/>
    </row>
    <row r="164" spans="1:27" ht="15" hidden="1">
      <c r="A164" s="58">
        <v>12</v>
      </c>
      <c r="B164" s="49" t="s">
        <v>4174</v>
      </c>
      <c r="C164" s="49" t="s">
        <v>4144</v>
      </c>
      <c r="D164" s="49" t="s">
        <v>4294</v>
      </c>
      <c r="E164" s="49" t="s">
        <v>4293</v>
      </c>
      <c r="F164" s="49" t="s">
        <v>4292</v>
      </c>
      <c r="N164" s="52"/>
      <c r="O164" s="52"/>
      <c r="P164" s="52"/>
      <c r="Q164" s="52"/>
      <c r="R164" s="52"/>
      <c r="S164" s="52"/>
      <c r="T164" s="52"/>
      <c r="U164" s="52"/>
      <c r="V164" s="52"/>
      <c r="W164" s="52"/>
      <c r="X164" s="52"/>
      <c r="Y164" s="52"/>
      <c r="Z164" s="50"/>
      <c r="AA164" s="50"/>
    </row>
    <row r="165" spans="1:27" ht="15" hidden="1">
      <c r="A165" s="58">
        <v>12</v>
      </c>
      <c r="B165" s="49" t="s">
        <v>4174</v>
      </c>
      <c r="C165" s="49" t="s">
        <v>4144</v>
      </c>
      <c r="D165" s="49" t="s">
        <v>4291</v>
      </c>
      <c r="E165" s="49" t="s">
        <v>4290</v>
      </c>
      <c r="F165" s="49" t="s">
        <v>4289</v>
      </c>
      <c r="N165" s="52"/>
      <c r="O165" s="52"/>
      <c r="P165" s="52"/>
      <c r="Q165" s="52"/>
      <c r="R165" s="52"/>
      <c r="S165" s="52"/>
      <c r="T165" s="52"/>
      <c r="U165" s="52"/>
      <c r="V165" s="52"/>
      <c r="W165" s="52"/>
      <c r="X165" s="52"/>
      <c r="Y165" s="52"/>
      <c r="Z165" s="50"/>
      <c r="AA165" s="50"/>
    </row>
    <row r="166" spans="1:27" ht="15" hidden="1">
      <c r="A166" s="58">
        <v>12</v>
      </c>
      <c r="B166" s="49" t="s">
        <v>4174</v>
      </c>
      <c r="C166" s="49" t="s">
        <v>4144</v>
      </c>
      <c r="D166" s="49" t="s">
        <v>4288</v>
      </c>
      <c r="E166" s="49" t="s">
        <v>4286</v>
      </c>
      <c r="F166" s="49" t="s">
        <v>4285</v>
      </c>
      <c r="N166" s="52"/>
      <c r="O166" s="52"/>
      <c r="P166" s="52"/>
      <c r="Q166" s="52"/>
      <c r="R166" s="52"/>
      <c r="S166" s="52"/>
      <c r="T166" s="52"/>
      <c r="U166" s="52"/>
      <c r="V166" s="52"/>
      <c r="W166" s="52"/>
      <c r="X166" s="52"/>
      <c r="Y166" s="52"/>
      <c r="Z166" s="50"/>
      <c r="AA166" s="50"/>
    </row>
    <row r="167" spans="1:27" ht="15" hidden="1">
      <c r="A167" s="58">
        <v>12</v>
      </c>
      <c r="B167" s="49" t="s">
        <v>4174</v>
      </c>
      <c r="C167" s="49" t="s">
        <v>4144</v>
      </c>
      <c r="D167" s="49" t="s">
        <v>4287</v>
      </c>
      <c r="E167" s="49" t="s">
        <v>4286</v>
      </c>
      <c r="F167" s="49" t="s">
        <v>4285</v>
      </c>
      <c r="N167" s="52"/>
      <c r="O167" s="52"/>
      <c r="P167" s="52"/>
      <c r="Q167" s="52"/>
      <c r="R167" s="52"/>
      <c r="S167" s="52"/>
      <c r="T167" s="52"/>
      <c r="U167" s="52"/>
      <c r="V167" s="52"/>
      <c r="W167" s="52"/>
      <c r="X167" s="52"/>
      <c r="Y167" s="52"/>
      <c r="Z167" s="50"/>
      <c r="AA167" s="50"/>
    </row>
    <row r="168" spans="1:27" ht="15" hidden="1">
      <c r="A168" s="58">
        <v>12</v>
      </c>
      <c r="B168" s="49" t="s">
        <v>4174</v>
      </c>
      <c r="C168" s="49" t="s">
        <v>4144</v>
      </c>
      <c r="D168" s="49" t="s">
        <v>4273</v>
      </c>
      <c r="E168" s="49" t="s">
        <v>4272</v>
      </c>
      <c r="F168" s="49" t="s">
        <v>4284</v>
      </c>
      <c r="N168" s="52"/>
      <c r="O168" s="52"/>
      <c r="P168" s="52"/>
      <c r="Q168" s="52"/>
      <c r="R168" s="52"/>
      <c r="S168" s="52"/>
      <c r="T168" s="52"/>
      <c r="U168" s="52"/>
      <c r="V168" s="52"/>
      <c r="W168" s="52"/>
      <c r="X168" s="52"/>
      <c r="Y168" s="52"/>
      <c r="Z168" s="50"/>
      <c r="AA168" s="50"/>
    </row>
    <row r="169" spans="1:27" ht="15" hidden="1">
      <c r="A169" s="58">
        <v>12</v>
      </c>
      <c r="B169" s="49" t="s">
        <v>4174</v>
      </c>
      <c r="C169" s="49" t="s">
        <v>4144</v>
      </c>
      <c r="D169" s="49" t="s">
        <v>4283</v>
      </c>
      <c r="E169" s="49" t="s">
        <v>4282</v>
      </c>
      <c r="F169" s="49" t="s">
        <v>4277</v>
      </c>
      <c r="N169" s="52"/>
      <c r="O169" s="52"/>
      <c r="P169" s="52"/>
      <c r="Q169" s="52"/>
      <c r="R169" s="52"/>
      <c r="S169" s="52"/>
      <c r="T169" s="52"/>
      <c r="U169" s="52"/>
      <c r="V169" s="52"/>
      <c r="W169" s="52"/>
      <c r="X169" s="52"/>
      <c r="Y169" s="52"/>
      <c r="Z169" s="50"/>
      <c r="AA169" s="50"/>
    </row>
    <row r="170" spans="1:27" ht="15" hidden="1">
      <c r="A170" s="58">
        <v>12</v>
      </c>
      <c r="B170" s="49" t="s">
        <v>4174</v>
      </c>
      <c r="C170" s="49" t="s">
        <v>4144</v>
      </c>
      <c r="D170" s="49" t="s">
        <v>4281</v>
      </c>
      <c r="E170" s="49" t="s">
        <v>4280</v>
      </c>
      <c r="F170" s="49" t="s">
        <v>4277</v>
      </c>
      <c r="N170" s="52"/>
      <c r="O170" s="52"/>
      <c r="P170" s="52"/>
      <c r="Q170" s="52"/>
      <c r="R170" s="52"/>
      <c r="S170" s="52"/>
      <c r="T170" s="52"/>
      <c r="U170" s="52"/>
      <c r="V170" s="52"/>
      <c r="W170" s="52"/>
      <c r="X170" s="52"/>
      <c r="Y170" s="52"/>
      <c r="Z170" s="50"/>
      <c r="AA170" s="50"/>
    </row>
    <row r="171" spans="1:27" ht="15" hidden="1">
      <c r="A171" s="58">
        <v>12</v>
      </c>
      <c r="B171" s="49" t="s">
        <v>4174</v>
      </c>
      <c r="C171" s="49" t="s">
        <v>4144</v>
      </c>
      <c r="D171" s="49" t="s">
        <v>4279</v>
      </c>
      <c r="E171" s="49" t="s">
        <v>4278</v>
      </c>
      <c r="F171" s="49" t="s">
        <v>4277</v>
      </c>
      <c r="N171" s="52"/>
      <c r="O171" s="52"/>
      <c r="P171" s="52"/>
      <c r="Q171" s="52"/>
      <c r="R171" s="52"/>
      <c r="S171" s="52"/>
      <c r="T171" s="52"/>
      <c r="U171" s="52"/>
      <c r="V171" s="52"/>
      <c r="W171" s="52"/>
      <c r="X171" s="52"/>
      <c r="Y171" s="52"/>
      <c r="Z171" s="50"/>
      <c r="AA171" s="50"/>
    </row>
    <row r="172" spans="1:27" ht="15" hidden="1">
      <c r="A172" s="58">
        <v>12</v>
      </c>
      <c r="B172" s="49" t="s">
        <v>4174</v>
      </c>
      <c r="C172" s="49" t="s">
        <v>4144</v>
      </c>
      <c r="D172" s="49" t="s">
        <v>4276</v>
      </c>
      <c r="E172" s="49" t="s">
        <v>4275</v>
      </c>
      <c r="F172" s="49" t="s">
        <v>4274</v>
      </c>
      <c r="N172" s="52"/>
      <c r="O172" s="52"/>
      <c r="P172" s="52"/>
      <c r="Q172" s="52"/>
      <c r="R172" s="52"/>
      <c r="S172" s="52"/>
      <c r="T172" s="52"/>
      <c r="U172" s="52"/>
      <c r="V172" s="52"/>
      <c r="W172" s="52"/>
      <c r="X172" s="52"/>
      <c r="Y172" s="52"/>
      <c r="Z172" s="50"/>
      <c r="AA172" s="50"/>
    </row>
    <row r="173" spans="1:27" ht="15" hidden="1">
      <c r="A173" s="58">
        <v>12</v>
      </c>
      <c r="B173" s="49" t="s">
        <v>4174</v>
      </c>
      <c r="C173" s="49" t="s">
        <v>4144</v>
      </c>
      <c r="D173" s="49" t="s">
        <v>4273</v>
      </c>
      <c r="E173" s="49" t="s">
        <v>4272</v>
      </c>
      <c r="F173" s="49" t="s">
        <v>4271</v>
      </c>
      <c r="N173" s="52"/>
      <c r="O173" s="52"/>
      <c r="P173" s="52"/>
      <c r="Q173" s="52"/>
      <c r="R173" s="52"/>
      <c r="S173" s="52"/>
      <c r="T173" s="52"/>
      <c r="U173" s="52"/>
      <c r="V173" s="52"/>
      <c r="W173" s="52"/>
      <c r="X173" s="52"/>
      <c r="Y173" s="52"/>
      <c r="Z173" s="50"/>
      <c r="AA173" s="50"/>
    </row>
    <row r="174" spans="1:27" ht="15">
      <c r="A174" s="58">
        <v>12</v>
      </c>
      <c r="B174" s="49" t="s">
        <v>4174</v>
      </c>
      <c r="C174" s="49" t="s">
        <v>4144</v>
      </c>
      <c r="D174" s="49" t="s">
        <v>4270</v>
      </c>
      <c r="E174" s="49" t="s">
        <v>4269</v>
      </c>
      <c r="F174" s="49" t="s">
        <v>7187</v>
      </c>
      <c r="N174" s="52"/>
      <c r="O174" s="52"/>
      <c r="P174" s="52"/>
      <c r="Q174" s="52"/>
      <c r="R174" s="52"/>
      <c r="S174" s="52"/>
      <c r="T174" s="52"/>
      <c r="U174" s="52"/>
      <c r="V174" s="52"/>
      <c r="W174" s="52"/>
      <c r="X174" s="52"/>
      <c r="Y174" s="52"/>
      <c r="Z174" s="50"/>
      <c r="AA174" s="50"/>
    </row>
    <row r="175" spans="1:27" ht="15" hidden="1">
      <c r="A175" s="58">
        <v>12</v>
      </c>
      <c r="B175" s="49" t="s">
        <v>4174</v>
      </c>
      <c r="C175" s="49" t="s">
        <v>4144</v>
      </c>
      <c r="D175" s="49" t="s">
        <v>4268</v>
      </c>
      <c r="E175" s="49" t="s">
        <v>4267</v>
      </c>
      <c r="F175" s="49" t="s">
        <v>4266</v>
      </c>
      <c r="N175" s="52"/>
      <c r="O175" s="52"/>
      <c r="P175" s="52"/>
      <c r="Q175" s="52"/>
      <c r="R175" s="52"/>
      <c r="S175" s="52"/>
      <c r="T175" s="52"/>
      <c r="U175" s="52"/>
      <c r="V175" s="52"/>
      <c r="W175" s="52"/>
      <c r="X175" s="52"/>
      <c r="Y175" s="52"/>
      <c r="Z175" s="50"/>
      <c r="AA175" s="50"/>
    </row>
    <row r="176" spans="1:27" ht="15" hidden="1">
      <c r="A176" s="58">
        <v>12</v>
      </c>
      <c r="B176" s="49" t="s">
        <v>4174</v>
      </c>
      <c r="C176" s="49" t="s">
        <v>4144</v>
      </c>
      <c r="D176" s="49" t="s">
        <v>4265</v>
      </c>
      <c r="E176" s="49" t="s">
        <v>4264</v>
      </c>
      <c r="F176" s="49" t="s">
        <v>4263</v>
      </c>
      <c r="N176" s="52"/>
      <c r="O176" s="52"/>
      <c r="P176" s="52"/>
      <c r="Q176" s="52"/>
      <c r="R176" s="52"/>
      <c r="S176" s="52"/>
      <c r="T176" s="52"/>
      <c r="U176" s="52"/>
      <c r="V176" s="52"/>
      <c r="W176" s="52"/>
      <c r="X176" s="52"/>
      <c r="Y176" s="52"/>
      <c r="Z176" s="50"/>
      <c r="AA176" s="50"/>
    </row>
    <row r="177" spans="1:27" ht="15" hidden="1">
      <c r="A177" s="58">
        <v>12</v>
      </c>
      <c r="B177" s="49" t="s">
        <v>4174</v>
      </c>
      <c r="C177" s="49" t="s">
        <v>4144</v>
      </c>
      <c r="D177" s="49" t="s">
        <v>4262</v>
      </c>
      <c r="E177" s="49" t="s">
        <v>4261</v>
      </c>
      <c r="F177" s="49" t="s">
        <v>4260</v>
      </c>
      <c r="N177" s="52"/>
      <c r="O177" s="52"/>
      <c r="P177" s="52"/>
      <c r="Q177" s="52"/>
      <c r="R177" s="52"/>
      <c r="S177" s="52"/>
      <c r="T177" s="52"/>
      <c r="U177" s="52"/>
      <c r="V177" s="52"/>
      <c r="W177" s="52"/>
      <c r="X177" s="52"/>
      <c r="Y177" s="52"/>
      <c r="Z177" s="50"/>
      <c r="AA177" s="50"/>
    </row>
    <row r="178" spans="1:27" ht="15" hidden="1">
      <c r="A178" s="58">
        <v>12</v>
      </c>
      <c r="B178" s="49" t="s">
        <v>4174</v>
      </c>
      <c r="C178" s="49" t="s">
        <v>4144</v>
      </c>
      <c r="D178" s="49" t="s">
        <v>4259</v>
      </c>
      <c r="E178" s="49" t="s">
        <v>4258</v>
      </c>
      <c r="F178" s="49" t="s">
        <v>4257</v>
      </c>
      <c r="N178" s="52"/>
      <c r="O178" s="52"/>
      <c r="P178" s="52"/>
      <c r="Q178" s="52"/>
      <c r="R178" s="52"/>
      <c r="S178" s="52"/>
      <c r="T178" s="52"/>
      <c r="U178" s="52"/>
      <c r="V178" s="52"/>
      <c r="W178" s="52"/>
      <c r="X178" s="52"/>
      <c r="Y178" s="52"/>
      <c r="Z178" s="50"/>
      <c r="AA178" s="50"/>
    </row>
    <row r="179" spans="1:27" ht="15" hidden="1">
      <c r="A179" s="58">
        <v>12</v>
      </c>
      <c r="B179" s="49" t="s">
        <v>4174</v>
      </c>
      <c r="C179" s="49" t="s">
        <v>4144</v>
      </c>
      <c r="D179" s="49" t="s">
        <v>4256</v>
      </c>
      <c r="E179" s="49" t="s">
        <v>4255</v>
      </c>
      <c r="F179" s="49" t="s">
        <v>4254</v>
      </c>
      <c r="N179" s="52"/>
      <c r="O179" s="52"/>
      <c r="P179" s="52"/>
      <c r="Q179" s="52"/>
      <c r="R179" s="52"/>
      <c r="S179" s="52"/>
      <c r="T179" s="52"/>
      <c r="U179" s="52"/>
      <c r="V179" s="52"/>
      <c r="W179" s="52"/>
      <c r="X179" s="52"/>
      <c r="Y179" s="52"/>
      <c r="Z179" s="50"/>
      <c r="AA179" s="50"/>
    </row>
    <row r="180" spans="1:27" ht="15" hidden="1">
      <c r="A180" s="58">
        <v>12</v>
      </c>
      <c r="B180" s="49" t="s">
        <v>4189</v>
      </c>
      <c r="C180" s="49" t="s">
        <v>4144</v>
      </c>
      <c r="D180" s="49" t="s">
        <v>4253</v>
      </c>
      <c r="E180" s="49" t="s">
        <v>4252</v>
      </c>
      <c r="F180" s="49" t="s">
        <v>4245</v>
      </c>
      <c r="N180" s="52"/>
      <c r="O180" s="52"/>
      <c r="P180" s="52"/>
      <c r="Q180" s="52"/>
      <c r="R180" s="52"/>
      <c r="S180" s="52"/>
      <c r="T180" s="52"/>
      <c r="U180" s="52"/>
      <c r="V180" s="52"/>
      <c r="W180" s="52"/>
      <c r="X180" s="52"/>
      <c r="Y180" s="52"/>
      <c r="Z180" s="50"/>
      <c r="AA180" s="50"/>
    </row>
    <row r="181" spans="1:27" ht="15" hidden="1">
      <c r="A181" s="58">
        <v>12</v>
      </c>
      <c r="B181" s="49" t="s">
        <v>4189</v>
      </c>
      <c r="C181" s="49" t="s">
        <v>4144</v>
      </c>
      <c r="D181" s="49" t="s">
        <v>4251</v>
      </c>
      <c r="E181" s="49" t="s">
        <v>4250</v>
      </c>
      <c r="F181" s="49" t="s">
        <v>4249</v>
      </c>
      <c r="N181" s="52"/>
      <c r="O181" s="52"/>
      <c r="P181" s="52"/>
      <c r="Q181" s="52"/>
      <c r="R181" s="52"/>
      <c r="S181" s="52"/>
      <c r="T181" s="52"/>
      <c r="U181" s="52"/>
      <c r="V181" s="52"/>
      <c r="W181" s="52"/>
      <c r="X181" s="52"/>
      <c r="Y181" s="52"/>
      <c r="Z181" s="50"/>
      <c r="AA181" s="50"/>
    </row>
    <row r="182" spans="1:27" ht="15" hidden="1">
      <c r="A182" s="58">
        <v>12</v>
      </c>
      <c r="B182" s="49" t="s">
        <v>4189</v>
      </c>
      <c r="C182" s="49" t="s">
        <v>4144</v>
      </c>
      <c r="D182" s="49" t="s">
        <v>4248</v>
      </c>
      <c r="E182" s="49" t="s">
        <v>4246</v>
      </c>
      <c r="F182" s="49" t="s">
        <v>4245</v>
      </c>
      <c r="N182" s="52"/>
      <c r="O182" s="52"/>
      <c r="P182" s="52"/>
      <c r="Q182" s="52"/>
      <c r="R182" s="52"/>
      <c r="S182" s="52"/>
      <c r="T182" s="52"/>
      <c r="U182" s="52"/>
      <c r="V182" s="52"/>
      <c r="W182" s="52"/>
      <c r="X182" s="52"/>
      <c r="Y182" s="52"/>
      <c r="Z182" s="50"/>
      <c r="AA182" s="50"/>
    </row>
    <row r="183" spans="1:27" ht="15" hidden="1">
      <c r="A183" s="58">
        <v>12</v>
      </c>
      <c r="B183" s="49" t="s">
        <v>4189</v>
      </c>
      <c r="C183" s="49" t="s">
        <v>4144</v>
      </c>
      <c r="D183" s="49" t="s">
        <v>4247</v>
      </c>
      <c r="E183" s="49" t="s">
        <v>4246</v>
      </c>
      <c r="F183" s="49" t="s">
        <v>4245</v>
      </c>
      <c r="N183" s="52"/>
      <c r="O183" s="52"/>
      <c r="P183" s="52"/>
      <c r="Q183" s="52"/>
      <c r="R183" s="52"/>
      <c r="S183" s="52"/>
      <c r="T183" s="52"/>
      <c r="U183" s="52"/>
      <c r="V183" s="52"/>
      <c r="W183" s="52"/>
      <c r="X183" s="52"/>
      <c r="Y183" s="52"/>
      <c r="Z183" s="50"/>
      <c r="AA183" s="50"/>
    </row>
    <row r="184" spans="1:27" ht="15" hidden="1">
      <c r="A184" s="58">
        <v>12</v>
      </c>
      <c r="B184" s="49" t="s">
        <v>4189</v>
      </c>
      <c r="C184" s="49" t="s">
        <v>4144</v>
      </c>
      <c r="D184" s="49" t="s">
        <v>4244</v>
      </c>
      <c r="E184" s="49" t="s">
        <v>4243</v>
      </c>
      <c r="F184" s="49" t="s">
        <v>4242</v>
      </c>
      <c r="N184" s="52"/>
      <c r="O184" s="52"/>
      <c r="P184" s="52"/>
      <c r="Q184" s="52"/>
      <c r="R184" s="52"/>
      <c r="S184" s="52"/>
      <c r="T184" s="52"/>
      <c r="U184" s="52"/>
      <c r="V184" s="52"/>
      <c r="W184" s="52"/>
      <c r="X184" s="52"/>
      <c r="Y184" s="52"/>
      <c r="Z184" s="50"/>
      <c r="AA184" s="50"/>
    </row>
    <row r="185" spans="1:27" ht="15" hidden="1">
      <c r="A185" s="58">
        <v>12</v>
      </c>
      <c r="B185" s="49" t="s">
        <v>4189</v>
      </c>
      <c r="C185" s="49" t="s">
        <v>4144</v>
      </c>
      <c r="D185" s="49" t="s">
        <v>4241</v>
      </c>
      <c r="E185" s="49" t="s">
        <v>4240</v>
      </c>
      <c r="F185" s="49" t="s">
        <v>4239</v>
      </c>
      <c r="N185" s="52"/>
      <c r="O185" s="52"/>
      <c r="P185" s="52"/>
      <c r="Q185" s="52"/>
      <c r="R185" s="52"/>
      <c r="S185" s="52"/>
      <c r="T185" s="52"/>
      <c r="U185" s="52"/>
      <c r="V185" s="52"/>
      <c r="W185" s="52"/>
      <c r="X185" s="52"/>
      <c r="Y185" s="52"/>
      <c r="Z185" s="50"/>
      <c r="AA185" s="50"/>
    </row>
    <row r="186" spans="1:27" ht="15" hidden="1">
      <c r="A186" s="58">
        <v>12</v>
      </c>
      <c r="B186" s="49" t="s">
        <v>4189</v>
      </c>
      <c r="C186" s="49" t="s">
        <v>4144</v>
      </c>
      <c r="D186" s="49" t="s">
        <v>4238</v>
      </c>
      <c r="E186" s="49" t="s">
        <v>4236</v>
      </c>
      <c r="F186" s="49" t="s">
        <v>4235</v>
      </c>
      <c r="N186" s="52"/>
      <c r="O186" s="52"/>
      <c r="P186" s="52"/>
      <c r="Q186" s="52"/>
      <c r="R186" s="52"/>
      <c r="S186" s="52"/>
      <c r="T186" s="52"/>
      <c r="U186" s="52"/>
      <c r="V186" s="52"/>
      <c r="W186" s="52"/>
      <c r="X186" s="52"/>
      <c r="Y186" s="52"/>
      <c r="Z186" s="50"/>
      <c r="AA186" s="50"/>
    </row>
    <row r="187" spans="1:27" ht="15" hidden="1">
      <c r="A187" s="58">
        <v>12</v>
      </c>
      <c r="B187" s="49" t="s">
        <v>4189</v>
      </c>
      <c r="C187" s="49" t="s">
        <v>4144</v>
      </c>
      <c r="D187" s="49" t="s">
        <v>4237</v>
      </c>
      <c r="E187" s="49" t="s">
        <v>4236</v>
      </c>
      <c r="F187" s="49" t="s">
        <v>4235</v>
      </c>
      <c r="N187" s="52"/>
      <c r="O187" s="52"/>
      <c r="P187" s="52"/>
      <c r="Q187" s="52"/>
      <c r="R187" s="52"/>
      <c r="S187" s="52"/>
      <c r="T187" s="52"/>
      <c r="U187" s="52"/>
      <c r="V187" s="52"/>
      <c r="W187" s="52"/>
      <c r="X187" s="52"/>
      <c r="Y187" s="52"/>
      <c r="Z187" s="50"/>
      <c r="AA187" s="50"/>
    </row>
    <row r="188" spans="1:27" ht="15" hidden="1">
      <c r="A188" s="58">
        <v>12</v>
      </c>
      <c r="B188" s="49" t="s">
        <v>4189</v>
      </c>
      <c r="C188" s="49" t="s">
        <v>4144</v>
      </c>
      <c r="D188" s="49" t="s">
        <v>4234</v>
      </c>
      <c r="E188" s="49" t="s">
        <v>4233</v>
      </c>
      <c r="F188" s="49" t="s">
        <v>4232</v>
      </c>
      <c r="N188" s="52"/>
      <c r="O188" s="52"/>
      <c r="P188" s="52"/>
      <c r="Q188" s="52"/>
      <c r="R188" s="52"/>
      <c r="S188" s="52"/>
      <c r="T188" s="52"/>
      <c r="U188" s="52"/>
      <c r="V188" s="52"/>
      <c r="W188" s="52"/>
      <c r="X188" s="52"/>
      <c r="Y188" s="52"/>
      <c r="Z188" s="50"/>
      <c r="AA188" s="50"/>
    </row>
    <row r="189" spans="1:27" ht="15" hidden="1">
      <c r="B189" s="49" t="s">
        <v>4174</v>
      </c>
      <c r="C189" s="49" t="s">
        <v>4184</v>
      </c>
      <c r="D189" s="49" t="s">
        <v>4231</v>
      </c>
      <c r="E189" s="49" t="s">
        <v>4230</v>
      </c>
      <c r="F189" s="49" t="s">
        <v>4229</v>
      </c>
      <c r="N189" s="52"/>
      <c r="O189" s="52"/>
      <c r="P189" s="52"/>
      <c r="Q189" s="52"/>
      <c r="R189" s="52"/>
      <c r="S189" s="52"/>
      <c r="T189" s="52"/>
      <c r="U189" s="52"/>
      <c r="V189" s="52"/>
      <c r="W189" s="52"/>
      <c r="X189" s="52"/>
      <c r="Y189" s="52"/>
      <c r="Z189" s="50"/>
      <c r="AA189" s="50"/>
    </row>
    <row r="190" spans="1:27" ht="15" hidden="1">
      <c r="A190" s="58">
        <v>16</v>
      </c>
      <c r="B190" s="49" t="s">
        <v>4174</v>
      </c>
      <c r="C190" s="49" t="s">
        <v>4218</v>
      </c>
      <c r="D190" s="49" t="s">
        <v>4228</v>
      </c>
      <c r="E190" s="49" t="s">
        <v>4226</v>
      </c>
      <c r="F190" s="49" t="s">
        <v>4225</v>
      </c>
      <c r="N190" s="52"/>
      <c r="O190" s="52"/>
      <c r="P190" s="52"/>
      <c r="Q190" s="52"/>
      <c r="R190" s="52"/>
      <c r="S190" s="52"/>
      <c r="T190" s="52"/>
      <c r="U190" s="52"/>
      <c r="V190" s="52"/>
      <c r="W190" s="52"/>
      <c r="X190" s="52"/>
      <c r="Y190" s="52"/>
      <c r="Z190" s="50"/>
      <c r="AA190" s="50"/>
    </row>
    <row r="191" spans="1:27" ht="15" hidden="1">
      <c r="A191" s="58">
        <v>16</v>
      </c>
      <c r="B191" s="49" t="s">
        <v>4174</v>
      </c>
      <c r="C191" s="49" t="s">
        <v>4218</v>
      </c>
      <c r="D191" s="49" t="s">
        <v>4227</v>
      </c>
      <c r="E191" s="49" t="s">
        <v>4226</v>
      </c>
      <c r="F191" s="49" t="s">
        <v>4225</v>
      </c>
      <c r="N191" s="52"/>
      <c r="O191" s="52"/>
      <c r="P191" s="52"/>
      <c r="Q191" s="52"/>
      <c r="R191" s="52"/>
      <c r="S191" s="52"/>
      <c r="T191" s="52"/>
      <c r="U191" s="52"/>
      <c r="V191" s="52"/>
      <c r="W191" s="52"/>
      <c r="X191" s="52"/>
      <c r="Y191" s="52"/>
      <c r="Z191" s="50"/>
      <c r="AA191" s="50"/>
    </row>
    <row r="192" spans="1:27" ht="15" hidden="1">
      <c r="A192" s="58">
        <v>16</v>
      </c>
      <c r="B192" s="49" t="s">
        <v>4174</v>
      </c>
      <c r="C192" s="49" t="s">
        <v>4218</v>
      </c>
      <c r="D192" s="49" t="s">
        <v>4224</v>
      </c>
      <c r="E192" s="49" t="s">
        <v>4223</v>
      </c>
      <c r="F192" s="49" t="s">
        <v>4222</v>
      </c>
      <c r="N192" s="52"/>
      <c r="O192" s="52"/>
      <c r="P192" s="52"/>
      <c r="Q192" s="52"/>
      <c r="R192" s="52"/>
      <c r="S192" s="52"/>
      <c r="T192" s="52"/>
      <c r="U192" s="52"/>
      <c r="V192" s="52"/>
      <c r="W192" s="52"/>
      <c r="X192" s="52"/>
      <c r="Y192" s="52"/>
      <c r="Z192" s="50"/>
      <c r="AA192" s="50"/>
    </row>
    <row r="193" spans="1:27" ht="15" hidden="1">
      <c r="A193" s="58">
        <v>16</v>
      </c>
      <c r="B193" s="49" t="s">
        <v>4174</v>
      </c>
      <c r="C193" s="49" t="s">
        <v>4218</v>
      </c>
      <c r="D193" s="49" t="s">
        <v>4221</v>
      </c>
      <c r="E193" s="49" t="s">
        <v>4220</v>
      </c>
      <c r="F193" s="49" t="s">
        <v>4219</v>
      </c>
      <c r="N193" s="52"/>
      <c r="O193" s="52"/>
      <c r="P193" s="52"/>
      <c r="Q193" s="52"/>
      <c r="R193" s="52"/>
      <c r="S193" s="52"/>
      <c r="T193" s="52"/>
      <c r="U193" s="52"/>
      <c r="V193" s="52"/>
      <c r="W193" s="52"/>
      <c r="X193" s="52"/>
      <c r="Y193" s="52"/>
      <c r="Z193" s="50"/>
      <c r="AA193" s="50"/>
    </row>
    <row r="194" spans="1:27" ht="15" hidden="1">
      <c r="A194" s="58">
        <v>16</v>
      </c>
      <c r="B194" s="49" t="s">
        <v>4189</v>
      </c>
      <c r="C194" s="49" t="s">
        <v>4218</v>
      </c>
      <c r="D194" s="49" t="s">
        <v>4217</v>
      </c>
      <c r="E194" s="49" t="s">
        <v>4216</v>
      </c>
      <c r="F194" s="49" t="s">
        <v>4215</v>
      </c>
      <c r="N194" s="52"/>
      <c r="O194" s="52"/>
      <c r="P194" s="52"/>
      <c r="Q194" s="52"/>
      <c r="R194" s="52"/>
      <c r="S194" s="52"/>
      <c r="T194" s="52"/>
      <c r="U194" s="52"/>
      <c r="V194" s="52"/>
      <c r="W194" s="52"/>
      <c r="X194" s="52"/>
      <c r="Y194" s="52"/>
      <c r="Z194" s="50"/>
      <c r="AA194" s="50"/>
    </row>
    <row r="195" spans="1:27" ht="15" hidden="1">
      <c r="A195" s="58">
        <v>17</v>
      </c>
      <c r="B195" s="49" t="s">
        <v>4174</v>
      </c>
      <c r="C195" s="49" t="s">
        <v>4199</v>
      </c>
      <c r="D195" s="49" t="s">
        <v>4214</v>
      </c>
      <c r="E195" s="49" t="s">
        <v>4213</v>
      </c>
      <c r="F195" s="49" t="s">
        <v>4212</v>
      </c>
      <c r="N195" s="52"/>
      <c r="O195" s="52"/>
      <c r="P195" s="52"/>
      <c r="Q195" s="52"/>
      <c r="R195" s="52"/>
      <c r="S195" s="52"/>
      <c r="T195" s="52"/>
      <c r="U195" s="52"/>
      <c r="V195" s="52"/>
      <c r="W195" s="52"/>
      <c r="X195" s="52"/>
      <c r="Y195" s="52"/>
      <c r="Z195" s="50"/>
      <c r="AA195" s="50"/>
    </row>
    <row r="196" spans="1:27" ht="15" hidden="1">
      <c r="A196" s="58">
        <v>17</v>
      </c>
      <c r="B196" s="49" t="s">
        <v>4174</v>
      </c>
      <c r="C196" s="49" t="s">
        <v>4199</v>
      </c>
      <c r="D196" s="49" t="s">
        <v>4211</v>
      </c>
      <c r="E196" s="49" t="s">
        <v>4210</v>
      </c>
      <c r="F196" s="49" t="s">
        <v>4207</v>
      </c>
      <c r="N196" s="52"/>
      <c r="O196" s="52"/>
      <c r="P196" s="52"/>
      <c r="Q196" s="52"/>
      <c r="R196" s="52"/>
      <c r="S196" s="52"/>
      <c r="T196" s="52"/>
      <c r="U196" s="52"/>
      <c r="V196" s="52"/>
      <c r="W196" s="52"/>
      <c r="X196" s="52"/>
      <c r="Y196" s="52"/>
      <c r="Z196" s="50"/>
      <c r="AA196" s="50"/>
    </row>
    <row r="197" spans="1:27" ht="15" hidden="1">
      <c r="A197" s="58">
        <v>17</v>
      </c>
      <c r="B197" s="49" t="s">
        <v>4174</v>
      </c>
      <c r="C197" s="49" t="s">
        <v>4199</v>
      </c>
      <c r="D197" s="49" t="s">
        <v>4209</v>
      </c>
      <c r="E197" s="49" t="s">
        <v>4208</v>
      </c>
      <c r="F197" s="49" t="s">
        <v>4207</v>
      </c>
      <c r="N197" s="52"/>
      <c r="O197" s="52"/>
      <c r="P197" s="52"/>
      <c r="Q197" s="52"/>
      <c r="R197" s="52"/>
      <c r="S197" s="52"/>
      <c r="T197" s="52"/>
      <c r="U197" s="52"/>
      <c r="V197" s="52"/>
      <c r="W197" s="52"/>
      <c r="X197" s="52"/>
      <c r="Y197" s="52"/>
      <c r="Z197" s="50"/>
      <c r="AA197" s="50"/>
    </row>
    <row r="198" spans="1:27" ht="15" hidden="1">
      <c r="A198" s="58">
        <v>17</v>
      </c>
      <c r="B198" s="49" t="s">
        <v>4174</v>
      </c>
      <c r="C198" s="49" t="s">
        <v>4199</v>
      </c>
      <c r="D198" s="49" t="s">
        <v>4206</v>
      </c>
      <c r="E198" s="49" t="s">
        <v>4205</v>
      </c>
      <c r="F198" s="49" t="s">
        <v>4204</v>
      </c>
      <c r="N198" s="52"/>
      <c r="O198" s="52"/>
      <c r="P198" s="52"/>
      <c r="Q198" s="52"/>
      <c r="R198" s="52"/>
      <c r="S198" s="52"/>
      <c r="T198" s="52"/>
      <c r="U198" s="52"/>
      <c r="V198" s="52"/>
      <c r="W198" s="52"/>
      <c r="X198" s="52"/>
      <c r="Y198" s="52"/>
      <c r="Z198" s="50"/>
      <c r="AA198" s="50"/>
    </row>
    <row r="199" spans="1:27" ht="15" hidden="1">
      <c r="A199" s="58">
        <v>17</v>
      </c>
      <c r="B199" s="49" t="s">
        <v>4174</v>
      </c>
      <c r="C199" s="49" t="s">
        <v>4199</v>
      </c>
      <c r="D199" s="49" t="s">
        <v>4203</v>
      </c>
      <c r="E199" s="49" t="s">
        <v>4201</v>
      </c>
      <c r="F199" s="49" t="s">
        <v>4200</v>
      </c>
      <c r="N199" s="52"/>
      <c r="O199" s="52"/>
      <c r="P199" s="52"/>
      <c r="Q199" s="52"/>
      <c r="R199" s="52"/>
      <c r="S199" s="52"/>
      <c r="T199" s="52"/>
      <c r="U199" s="52"/>
      <c r="V199" s="52"/>
      <c r="W199" s="52"/>
      <c r="X199" s="52"/>
      <c r="Y199" s="52"/>
      <c r="Z199" s="50"/>
      <c r="AA199" s="50"/>
    </row>
    <row r="200" spans="1:27" ht="15" hidden="1">
      <c r="A200" s="58">
        <v>17</v>
      </c>
      <c r="B200" s="49" t="s">
        <v>4174</v>
      </c>
      <c r="C200" s="49" t="s">
        <v>4199</v>
      </c>
      <c r="D200" s="49" t="s">
        <v>4202</v>
      </c>
      <c r="E200" s="49" t="s">
        <v>4201</v>
      </c>
      <c r="F200" s="49" t="s">
        <v>4200</v>
      </c>
      <c r="N200" s="52"/>
      <c r="O200" s="52"/>
      <c r="P200" s="52"/>
      <c r="Q200" s="52"/>
      <c r="R200" s="52"/>
      <c r="S200" s="52"/>
      <c r="T200" s="52"/>
      <c r="U200" s="52"/>
      <c r="V200" s="52"/>
      <c r="W200" s="52"/>
      <c r="X200" s="52"/>
      <c r="Y200" s="52"/>
      <c r="Z200" s="50"/>
      <c r="AA200" s="50"/>
    </row>
    <row r="201" spans="1:27" ht="15" hidden="1">
      <c r="A201" s="58">
        <v>17</v>
      </c>
      <c r="B201" s="49" t="s">
        <v>4189</v>
      </c>
      <c r="C201" s="49" t="s">
        <v>4199</v>
      </c>
      <c r="D201" s="49" t="s">
        <v>4198</v>
      </c>
      <c r="E201" s="49" t="s">
        <v>4197</v>
      </c>
      <c r="F201" s="49" t="s">
        <v>4196</v>
      </c>
      <c r="N201" s="52"/>
      <c r="O201" s="52"/>
      <c r="P201" s="52"/>
      <c r="Q201" s="52"/>
      <c r="R201" s="52"/>
      <c r="S201" s="52"/>
      <c r="T201" s="52"/>
      <c r="U201" s="52"/>
      <c r="V201" s="52"/>
      <c r="W201" s="52"/>
      <c r="X201" s="52"/>
      <c r="Y201" s="52"/>
      <c r="Z201" s="50"/>
      <c r="AA201" s="50"/>
    </row>
    <row r="202" spans="1:27" ht="15" hidden="1">
      <c r="B202" s="49" t="s">
        <v>4174</v>
      </c>
      <c r="C202" s="49" t="s">
        <v>4188</v>
      </c>
      <c r="D202" s="49" t="s">
        <v>4195</v>
      </c>
      <c r="E202" s="49" t="s">
        <v>4194</v>
      </c>
      <c r="F202" s="49" t="s">
        <v>4193</v>
      </c>
      <c r="N202" s="52"/>
      <c r="O202" s="52"/>
      <c r="P202" s="52"/>
      <c r="Q202" s="52"/>
      <c r="R202" s="52"/>
      <c r="S202" s="52"/>
      <c r="T202" s="52"/>
      <c r="U202" s="52"/>
      <c r="V202" s="52"/>
      <c r="W202" s="52"/>
      <c r="X202" s="52"/>
      <c r="Y202" s="52"/>
      <c r="Z202" s="50"/>
      <c r="AA202" s="50"/>
    </row>
    <row r="203" spans="1:27" ht="15" hidden="1">
      <c r="D203" s="49" t="s">
        <v>4192</v>
      </c>
      <c r="E203" s="49" t="s">
        <v>4191</v>
      </c>
      <c r="F203" s="49" t="s">
        <v>4190</v>
      </c>
      <c r="N203" s="52"/>
      <c r="O203" s="52"/>
      <c r="P203" s="52"/>
      <c r="Q203" s="52"/>
      <c r="R203" s="52"/>
      <c r="S203" s="52"/>
      <c r="T203" s="52"/>
      <c r="U203" s="52"/>
      <c r="V203" s="52"/>
      <c r="W203" s="52"/>
      <c r="X203" s="52"/>
      <c r="Y203" s="52"/>
      <c r="Z203" s="50"/>
      <c r="AA203" s="50"/>
    </row>
    <row r="204" spans="1:27" ht="15" hidden="1">
      <c r="B204" s="49" t="s">
        <v>4189</v>
      </c>
      <c r="C204" s="49" t="s">
        <v>4188</v>
      </c>
      <c r="D204" s="49" t="s">
        <v>4187</v>
      </c>
      <c r="E204" s="49" t="s">
        <v>4186</v>
      </c>
      <c r="F204" s="49" t="s">
        <v>4185</v>
      </c>
      <c r="N204" s="52"/>
      <c r="O204" s="52"/>
      <c r="P204" s="52"/>
      <c r="Q204" s="52"/>
      <c r="R204" s="52"/>
      <c r="S204" s="52"/>
      <c r="T204" s="52"/>
      <c r="U204" s="52"/>
      <c r="V204" s="52"/>
      <c r="W204" s="52"/>
      <c r="X204" s="52"/>
      <c r="Y204" s="52"/>
      <c r="Z204" s="50"/>
      <c r="AA204" s="50"/>
    </row>
    <row r="205" spans="1:27" ht="15" hidden="1">
      <c r="C205" s="49" t="s">
        <v>4184</v>
      </c>
      <c r="F205" s="49" t="s">
        <v>4183</v>
      </c>
      <c r="N205" s="52"/>
      <c r="O205" s="52"/>
      <c r="P205" s="52"/>
      <c r="Q205" s="52"/>
      <c r="R205" s="52"/>
      <c r="S205" s="52"/>
      <c r="T205" s="52"/>
      <c r="U205" s="52"/>
      <c r="V205" s="52"/>
      <c r="W205" s="52"/>
      <c r="X205" s="52"/>
      <c r="Y205" s="52"/>
      <c r="Z205" s="50"/>
      <c r="AA205" s="50"/>
    </row>
    <row r="206" spans="1:27" ht="15" hidden="1">
      <c r="B206" s="49" t="s">
        <v>4174</v>
      </c>
      <c r="C206" s="49" t="s">
        <v>4178</v>
      </c>
      <c r="D206" s="49" t="s">
        <v>4182</v>
      </c>
      <c r="E206" s="49" t="s">
        <v>4181</v>
      </c>
      <c r="F206" s="49" t="s">
        <v>4180</v>
      </c>
      <c r="G206" s="57" t="s">
        <v>4179</v>
      </c>
      <c r="K206" s="56"/>
      <c r="N206" s="52"/>
      <c r="O206" s="52"/>
      <c r="P206" s="52"/>
      <c r="Q206" s="52"/>
      <c r="R206" s="52"/>
      <c r="S206" s="52"/>
      <c r="T206" s="52"/>
      <c r="U206" s="52"/>
      <c r="V206" s="52"/>
      <c r="W206" s="52"/>
      <c r="X206" s="52"/>
      <c r="Y206" s="52"/>
      <c r="Z206" s="50"/>
      <c r="AA206" s="50"/>
    </row>
    <row r="207" spans="1:27" ht="15" hidden="1">
      <c r="B207" s="49" t="s">
        <v>4174</v>
      </c>
      <c r="C207" s="49" t="s">
        <v>4178</v>
      </c>
      <c r="D207" s="49" t="s">
        <v>4177</v>
      </c>
      <c r="E207" s="49" t="s">
        <v>4176</v>
      </c>
      <c r="F207" s="49" t="s">
        <v>4175</v>
      </c>
      <c r="N207" s="52"/>
      <c r="O207" s="52"/>
      <c r="P207" s="52"/>
      <c r="Q207" s="52"/>
      <c r="R207" s="52"/>
      <c r="S207" s="52"/>
      <c r="T207" s="52"/>
      <c r="U207" s="52"/>
      <c r="V207" s="52"/>
      <c r="W207" s="52"/>
      <c r="X207" s="52"/>
      <c r="Y207" s="52"/>
      <c r="Z207" s="50"/>
      <c r="AA207" s="50"/>
    </row>
    <row r="208" spans="1:27" ht="15" hidden="1">
      <c r="B208" s="49" t="s">
        <v>4174</v>
      </c>
      <c r="C208" s="49" t="s">
        <v>4173</v>
      </c>
      <c r="D208" s="49" t="s">
        <v>4172</v>
      </c>
      <c r="E208" s="49" t="s">
        <v>4171</v>
      </c>
      <c r="F208" s="49" t="s">
        <v>4165</v>
      </c>
      <c r="N208" s="52"/>
      <c r="O208" s="52"/>
      <c r="P208" s="52"/>
      <c r="Q208" s="52"/>
      <c r="R208" s="52"/>
      <c r="S208" s="52"/>
      <c r="T208" s="52"/>
      <c r="U208" s="52"/>
      <c r="V208" s="52"/>
      <c r="W208" s="52"/>
      <c r="X208" s="52"/>
      <c r="Y208" s="52"/>
      <c r="Z208" s="50"/>
      <c r="AA208" s="50"/>
    </row>
    <row r="209" spans="1:27" ht="15" hidden="1">
      <c r="A209" s="52"/>
      <c r="B209" s="52" t="s">
        <v>4169</v>
      </c>
      <c r="C209" s="49" t="s">
        <v>4168</v>
      </c>
      <c r="D209" s="55" t="s">
        <v>4170</v>
      </c>
      <c r="E209" s="52" t="s">
        <v>4166</v>
      </c>
      <c r="F209" s="49" t="s">
        <v>4165</v>
      </c>
      <c r="G209" s="52"/>
      <c r="H209" s="52"/>
      <c r="J209" s="53"/>
      <c r="K209" s="52"/>
      <c r="L209" s="52"/>
      <c r="M209" s="52"/>
      <c r="N209" s="52"/>
      <c r="O209" s="52"/>
      <c r="P209" s="52"/>
      <c r="Q209" s="52"/>
      <c r="R209" s="52"/>
      <c r="S209" s="52"/>
      <c r="T209" s="52"/>
      <c r="U209" s="52"/>
      <c r="V209" s="52"/>
      <c r="W209" s="52"/>
      <c r="X209" s="52"/>
      <c r="Y209" s="52"/>
      <c r="Z209" s="50"/>
      <c r="AA209" s="50"/>
    </row>
    <row r="210" spans="1:27" ht="15" hidden="1">
      <c r="A210" s="52"/>
      <c r="B210" s="52" t="s">
        <v>4169</v>
      </c>
      <c r="C210" s="49" t="s">
        <v>4168</v>
      </c>
      <c r="D210" s="55" t="s">
        <v>4167</v>
      </c>
      <c r="E210" s="52" t="s">
        <v>4166</v>
      </c>
      <c r="F210" s="49" t="s">
        <v>4165</v>
      </c>
      <c r="G210" s="52"/>
      <c r="H210" s="52"/>
      <c r="J210" s="53"/>
      <c r="K210" s="52"/>
      <c r="L210" s="52"/>
      <c r="M210" s="52"/>
      <c r="N210" s="52"/>
      <c r="O210" s="52"/>
      <c r="P210" s="52"/>
      <c r="Q210" s="52"/>
      <c r="R210" s="52"/>
      <c r="S210" s="52"/>
      <c r="T210" s="52"/>
      <c r="U210" s="52"/>
      <c r="V210" s="52"/>
      <c r="W210" s="52"/>
      <c r="X210" s="52"/>
      <c r="Y210" s="52"/>
      <c r="Z210" s="50"/>
      <c r="AA210" s="50"/>
    </row>
    <row r="211" spans="1:27" ht="15" hidden="1">
      <c r="A211" s="50"/>
      <c r="B211" s="50"/>
      <c r="C211" s="50"/>
      <c r="D211" s="50" t="s">
        <v>4164</v>
      </c>
      <c r="E211" s="50"/>
      <c r="F211" s="51"/>
      <c r="G211" s="50"/>
      <c r="H211" s="50"/>
      <c r="J211" s="51"/>
      <c r="K211" s="50"/>
      <c r="L211" s="50"/>
      <c r="M211" s="50"/>
      <c r="N211" s="50"/>
      <c r="O211" s="50"/>
      <c r="P211" s="50"/>
      <c r="Q211" s="50"/>
      <c r="R211" s="50"/>
      <c r="S211" s="50"/>
      <c r="T211" s="50"/>
      <c r="U211" s="50"/>
      <c r="V211" s="50"/>
      <c r="W211" s="50"/>
      <c r="X211" s="50"/>
      <c r="Y211" s="50"/>
      <c r="Z211" s="50"/>
      <c r="AA211" s="50"/>
    </row>
    <row r="212" spans="1:27" ht="15">
      <c r="A212" s="50"/>
      <c r="B212" s="50"/>
      <c r="C212" s="50"/>
      <c r="D212" s="50"/>
      <c r="E212" s="50"/>
      <c r="F212" s="51"/>
      <c r="G212" s="50"/>
      <c r="H212" s="50"/>
      <c r="J212" s="51"/>
      <c r="K212" s="50"/>
      <c r="L212" s="50"/>
      <c r="M212" s="50"/>
      <c r="N212" s="50"/>
      <c r="O212" s="50"/>
      <c r="P212" s="50"/>
      <c r="Q212" s="50"/>
      <c r="R212" s="50"/>
      <c r="S212" s="50"/>
      <c r="T212" s="50"/>
      <c r="U212" s="50"/>
      <c r="V212" s="50"/>
      <c r="W212" s="50"/>
      <c r="X212" s="50"/>
      <c r="Y212" s="50"/>
      <c r="Z212" s="50"/>
      <c r="AA212" s="50"/>
    </row>
    <row r="213" spans="1:27" ht="15">
      <c r="A213" s="50"/>
      <c r="B213" s="50"/>
      <c r="C213" s="50"/>
      <c r="D213" s="50"/>
      <c r="E213" s="52"/>
      <c r="F213" s="53"/>
      <c r="G213" s="50"/>
      <c r="H213" s="50"/>
      <c r="J213" s="51"/>
      <c r="K213" s="50"/>
      <c r="L213" s="50"/>
      <c r="M213" s="50"/>
      <c r="N213" s="50"/>
      <c r="O213" s="50"/>
      <c r="P213" s="50"/>
      <c r="Q213" s="50"/>
      <c r="R213" s="50"/>
      <c r="S213" s="50"/>
      <c r="T213" s="50"/>
      <c r="U213" s="50"/>
      <c r="V213" s="50"/>
      <c r="W213" s="50"/>
      <c r="X213" s="50"/>
      <c r="Y213" s="50"/>
      <c r="Z213" s="50"/>
      <c r="AA213" s="50"/>
    </row>
    <row r="214" spans="1:27" ht="15">
      <c r="A214" s="50"/>
      <c r="B214" s="50"/>
      <c r="C214" s="50"/>
      <c r="D214" s="50"/>
      <c r="E214" s="50"/>
      <c r="F214" s="51"/>
      <c r="G214" s="50"/>
      <c r="H214" s="50"/>
      <c r="J214" s="51"/>
      <c r="K214" s="50"/>
      <c r="L214" s="50"/>
      <c r="M214" s="50"/>
      <c r="N214" s="50"/>
      <c r="O214" s="50"/>
      <c r="P214" s="50"/>
      <c r="Q214" s="50"/>
      <c r="R214" s="50"/>
      <c r="S214" s="50"/>
      <c r="T214" s="50"/>
      <c r="U214" s="50"/>
      <c r="V214" s="50"/>
      <c r="W214" s="50"/>
      <c r="X214" s="50"/>
      <c r="Y214" s="50"/>
      <c r="Z214" s="50"/>
      <c r="AA214" s="50"/>
    </row>
    <row r="215" spans="1:27" ht="15">
      <c r="A215" s="50"/>
      <c r="B215" s="50"/>
      <c r="C215" s="50"/>
      <c r="D215" s="50"/>
      <c r="E215" s="50"/>
      <c r="F215" s="51"/>
      <c r="G215" s="50"/>
      <c r="H215" s="50"/>
      <c r="J215" s="51"/>
      <c r="K215" s="50"/>
      <c r="L215" s="50"/>
      <c r="M215" s="50"/>
      <c r="N215" s="50"/>
      <c r="O215" s="50"/>
      <c r="P215" s="50"/>
      <c r="Q215" s="50"/>
      <c r="R215" s="50"/>
      <c r="S215" s="50"/>
      <c r="T215" s="50"/>
      <c r="U215" s="50"/>
      <c r="V215" s="50"/>
      <c r="W215" s="50"/>
      <c r="X215" s="50"/>
      <c r="Y215" s="50"/>
      <c r="Z215" s="50"/>
      <c r="AA215" s="50"/>
    </row>
    <row r="216" spans="1:27" ht="15">
      <c r="A216" s="50"/>
      <c r="B216" s="50"/>
      <c r="C216" s="50"/>
      <c r="D216" s="50"/>
      <c r="E216" s="50"/>
      <c r="F216" s="51"/>
      <c r="G216" s="50"/>
      <c r="H216" s="50"/>
      <c r="J216" s="51"/>
      <c r="K216" s="50"/>
      <c r="L216" s="50"/>
      <c r="M216" s="50"/>
      <c r="N216" s="50"/>
      <c r="O216" s="50"/>
      <c r="P216" s="50"/>
      <c r="Q216" s="50"/>
      <c r="R216" s="50"/>
      <c r="S216" s="50"/>
      <c r="T216" s="50"/>
      <c r="U216" s="50"/>
      <c r="V216" s="50"/>
      <c r="W216" s="50"/>
      <c r="X216" s="50"/>
      <c r="Y216" s="50"/>
      <c r="Z216" s="50"/>
      <c r="AA216" s="50"/>
    </row>
    <row r="217" spans="1:27" ht="15">
      <c r="A217" s="50"/>
      <c r="B217" s="50"/>
      <c r="C217" s="50"/>
      <c r="D217" s="50"/>
      <c r="E217" s="50"/>
      <c r="F217" s="51"/>
      <c r="G217" s="50"/>
      <c r="H217" s="50"/>
      <c r="J217" s="51"/>
      <c r="K217" s="50"/>
      <c r="L217" s="50"/>
      <c r="M217" s="50"/>
      <c r="N217" s="50"/>
      <c r="O217" s="50"/>
      <c r="P217" s="50"/>
      <c r="Q217" s="50"/>
      <c r="R217" s="50"/>
      <c r="S217" s="50"/>
      <c r="T217" s="50"/>
      <c r="U217" s="50"/>
      <c r="V217" s="50"/>
      <c r="W217" s="50"/>
      <c r="X217" s="50"/>
      <c r="Y217" s="50"/>
      <c r="Z217" s="50"/>
      <c r="AA217" s="50"/>
    </row>
    <row r="218" spans="1:27" ht="15">
      <c r="A218" s="52"/>
      <c r="B218" s="52"/>
      <c r="C218" s="54"/>
      <c r="D218" s="54"/>
      <c r="E218" s="49" t="s">
        <v>4163</v>
      </c>
      <c r="G218" s="52"/>
      <c r="H218" s="52"/>
      <c r="J218" s="53"/>
      <c r="K218" s="52"/>
      <c r="L218" s="52"/>
      <c r="M218" s="52"/>
      <c r="N218" s="52"/>
      <c r="O218" s="52"/>
      <c r="P218" s="52"/>
      <c r="Q218" s="52"/>
      <c r="R218" s="52"/>
      <c r="S218" s="52"/>
      <c r="T218" s="52"/>
      <c r="U218" s="52"/>
      <c r="V218" s="52"/>
      <c r="W218" s="52"/>
      <c r="X218" s="52"/>
      <c r="Y218" s="52"/>
      <c r="Z218" s="50"/>
      <c r="AA218" s="50"/>
    </row>
    <row r="219" spans="1:27" ht="15">
      <c r="A219" s="50"/>
      <c r="B219" s="50"/>
      <c r="C219" s="50"/>
      <c r="D219" s="50"/>
      <c r="E219" s="50" t="s">
        <v>4162</v>
      </c>
      <c r="F219" s="51"/>
      <c r="G219" s="50"/>
      <c r="H219" s="50"/>
      <c r="J219" s="51"/>
      <c r="K219" s="50"/>
      <c r="L219" s="50"/>
      <c r="M219" s="50"/>
      <c r="N219" s="50"/>
      <c r="O219" s="50"/>
      <c r="P219" s="50"/>
      <c r="Q219" s="50"/>
      <c r="R219" s="50"/>
      <c r="S219" s="50"/>
      <c r="T219" s="50"/>
      <c r="U219" s="50"/>
      <c r="V219" s="50"/>
      <c r="W219" s="50"/>
      <c r="X219" s="50"/>
      <c r="Y219" s="50"/>
      <c r="Z219" s="50"/>
      <c r="AA219" s="50"/>
    </row>
    <row r="220" spans="1:27" ht="15">
      <c r="A220" s="50"/>
      <c r="B220" s="50"/>
      <c r="C220" s="50"/>
      <c r="D220" s="50"/>
      <c r="E220" s="50" t="s">
        <v>4161</v>
      </c>
      <c r="F220" s="51"/>
      <c r="G220" s="50"/>
      <c r="H220" s="50"/>
      <c r="J220" s="51"/>
      <c r="K220" s="50"/>
      <c r="L220" s="50"/>
      <c r="M220" s="50"/>
      <c r="N220" s="50"/>
      <c r="O220" s="50"/>
      <c r="P220" s="50"/>
      <c r="Q220" s="50"/>
      <c r="R220" s="50"/>
      <c r="S220" s="50"/>
      <c r="T220" s="50"/>
      <c r="U220" s="50"/>
      <c r="V220" s="50"/>
      <c r="W220" s="50"/>
      <c r="X220" s="50"/>
      <c r="Y220" s="50"/>
      <c r="Z220" s="50"/>
      <c r="AA220" s="50"/>
    </row>
    <row r="221" spans="1:27" ht="15">
      <c r="A221" s="50"/>
      <c r="B221" s="50"/>
      <c r="C221" s="50"/>
      <c r="D221" s="50"/>
      <c r="E221" s="50" t="s">
        <v>4160</v>
      </c>
      <c r="F221" s="51"/>
      <c r="G221" s="50"/>
      <c r="H221" s="50"/>
      <c r="J221" s="51"/>
      <c r="K221" s="50"/>
      <c r="L221" s="50"/>
      <c r="M221" s="50"/>
      <c r="N221" s="50"/>
      <c r="O221" s="50"/>
      <c r="P221" s="50"/>
      <c r="Q221" s="50"/>
      <c r="R221" s="50"/>
      <c r="S221" s="50"/>
      <c r="T221" s="50"/>
      <c r="U221" s="50"/>
      <c r="V221" s="50"/>
      <c r="W221" s="50"/>
      <c r="X221" s="50"/>
      <c r="Y221" s="50"/>
      <c r="Z221" s="50"/>
      <c r="AA221" s="50"/>
    </row>
    <row r="222" spans="1:27" ht="15">
      <c r="A222" s="50"/>
      <c r="B222" s="50"/>
      <c r="C222" s="50"/>
      <c r="D222" s="50"/>
      <c r="F222" s="51"/>
      <c r="G222" s="50"/>
      <c r="H222" s="50"/>
      <c r="J222" s="51"/>
      <c r="K222" s="50"/>
      <c r="L222" s="50"/>
      <c r="M222" s="50"/>
      <c r="N222" s="50"/>
      <c r="O222" s="50"/>
      <c r="P222" s="50"/>
      <c r="Q222" s="50"/>
      <c r="R222" s="50"/>
      <c r="S222" s="50"/>
      <c r="T222" s="50"/>
      <c r="U222" s="50"/>
      <c r="V222" s="50"/>
      <c r="W222" s="50"/>
      <c r="X222" s="50"/>
      <c r="Y222" s="50"/>
      <c r="Z222" s="50"/>
      <c r="AA222" s="50"/>
    </row>
    <row r="223" spans="1:27" ht="15">
      <c r="A223" s="50"/>
      <c r="B223" s="50"/>
      <c r="C223" s="50"/>
      <c r="D223" s="50"/>
      <c r="E223" s="50" t="s">
        <v>4159</v>
      </c>
      <c r="F223" s="51"/>
      <c r="G223" s="50"/>
      <c r="H223" s="50"/>
      <c r="J223" s="51"/>
      <c r="K223" s="50"/>
      <c r="L223" s="50"/>
      <c r="M223" s="50"/>
      <c r="N223" s="50"/>
      <c r="O223" s="50"/>
      <c r="P223" s="50"/>
      <c r="Q223" s="50"/>
      <c r="R223" s="50"/>
      <c r="S223" s="50"/>
      <c r="T223" s="50"/>
      <c r="U223" s="50"/>
      <c r="V223" s="50"/>
      <c r="W223" s="50"/>
      <c r="X223" s="50"/>
      <c r="Y223" s="50"/>
      <c r="Z223" s="50"/>
      <c r="AA223" s="50"/>
    </row>
    <row r="224" spans="1:27" ht="15">
      <c r="A224" s="50"/>
      <c r="B224" s="50"/>
      <c r="C224" s="50"/>
      <c r="D224" s="50"/>
      <c r="E224" s="50"/>
      <c r="F224" s="51" t="s">
        <v>4158</v>
      </c>
      <c r="G224" s="50"/>
      <c r="H224" s="50"/>
      <c r="J224" s="51"/>
      <c r="K224" s="50"/>
      <c r="L224" s="50"/>
      <c r="M224" s="50"/>
      <c r="N224" s="50"/>
      <c r="O224" s="50"/>
      <c r="P224" s="50"/>
      <c r="Q224" s="50"/>
      <c r="R224" s="50"/>
      <c r="S224" s="50"/>
      <c r="T224" s="50"/>
      <c r="U224" s="50"/>
      <c r="V224" s="50"/>
      <c r="W224" s="50"/>
      <c r="X224" s="50"/>
      <c r="Y224" s="50"/>
      <c r="Z224" s="50"/>
      <c r="AA224" s="50"/>
    </row>
    <row r="225" spans="1:27" ht="15">
      <c r="A225" s="50"/>
      <c r="B225" s="50"/>
      <c r="C225" s="50"/>
      <c r="D225" s="50"/>
      <c r="F225" s="51"/>
      <c r="G225" s="50"/>
      <c r="H225" s="50"/>
      <c r="J225" s="51"/>
      <c r="K225" s="50"/>
      <c r="L225" s="50"/>
      <c r="M225" s="50"/>
      <c r="N225" s="50"/>
      <c r="O225" s="50"/>
      <c r="P225" s="50"/>
      <c r="Q225" s="50"/>
      <c r="R225" s="50"/>
      <c r="S225" s="50"/>
      <c r="T225" s="50"/>
      <c r="U225" s="50"/>
      <c r="V225" s="50"/>
      <c r="W225" s="50"/>
      <c r="X225" s="50"/>
      <c r="Y225" s="50"/>
      <c r="Z225" s="50"/>
      <c r="AA225" s="50"/>
    </row>
    <row r="226" spans="1:27" ht="15">
      <c r="A226" s="50"/>
      <c r="B226" s="50"/>
      <c r="C226" s="50"/>
      <c r="D226" s="50"/>
      <c r="E226" s="50"/>
      <c r="F226" s="51"/>
      <c r="G226" s="50"/>
      <c r="H226" s="50"/>
      <c r="J226" s="51"/>
      <c r="K226" s="50"/>
      <c r="L226" s="50"/>
      <c r="M226" s="50"/>
      <c r="N226" s="50"/>
      <c r="O226" s="50"/>
      <c r="P226" s="50"/>
      <c r="Q226" s="50"/>
      <c r="R226" s="50"/>
      <c r="S226" s="50"/>
      <c r="T226" s="50"/>
      <c r="U226" s="50"/>
      <c r="V226" s="50"/>
      <c r="W226" s="50"/>
      <c r="X226" s="50"/>
      <c r="Y226" s="50"/>
      <c r="Z226" s="50"/>
      <c r="AA226" s="50"/>
    </row>
    <row r="227" spans="1:27" ht="15">
      <c r="A227" s="50"/>
      <c r="B227" s="50"/>
      <c r="C227" s="50"/>
      <c r="D227" s="50"/>
      <c r="E227" s="50"/>
      <c r="F227" s="51"/>
      <c r="G227" s="50"/>
      <c r="H227" s="50"/>
      <c r="J227" s="51"/>
      <c r="K227" s="50"/>
      <c r="L227" s="50"/>
      <c r="M227" s="50"/>
      <c r="N227" s="50"/>
      <c r="O227" s="50"/>
      <c r="P227" s="50"/>
      <c r="Q227" s="50"/>
      <c r="R227" s="50"/>
      <c r="S227" s="50"/>
      <c r="T227" s="50"/>
      <c r="U227" s="50"/>
      <c r="V227" s="50"/>
      <c r="W227" s="50"/>
      <c r="X227" s="50"/>
      <c r="Y227" s="50"/>
      <c r="Z227" s="50"/>
      <c r="AA227" s="50"/>
    </row>
    <row r="228" spans="1:27" ht="15">
      <c r="A228" s="50"/>
      <c r="B228" s="50"/>
      <c r="C228" s="50"/>
      <c r="D228" s="50"/>
      <c r="F228" s="51"/>
      <c r="G228" s="50"/>
      <c r="H228" s="50"/>
      <c r="J228" s="51"/>
      <c r="K228" s="50"/>
      <c r="L228" s="50"/>
      <c r="M228" s="50"/>
      <c r="N228" s="50"/>
      <c r="O228" s="50"/>
      <c r="P228" s="50"/>
      <c r="Q228" s="50"/>
      <c r="R228" s="50"/>
      <c r="S228" s="50"/>
      <c r="T228" s="50"/>
      <c r="U228" s="50"/>
      <c r="V228" s="50"/>
      <c r="W228" s="50"/>
      <c r="X228" s="50"/>
      <c r="Y228" s="50"/>
      <c r="Z228" s="50"/>
      <c r="AA228" s="50"/>
    </row>
    <row r="229" spans="1:27" ht="15">
      <c r="A229" s="50"/>
      <c r="B229" s="50"/>
      <c r="C229" s="50"/>
      <c r="D229" s="50"/>
      <c r="E229" s="50"/>
      <c r="F229" s="51"/>
      <c r="G229" s="50"/>
      <c r="H229" s="50"/>
      <c r="J229" s="51"/>
      <c r="K229" s="50"/>
      <c r="L229" s="50"/>
      <c r="M229" s="50"/>
      <c r="N229" s="50"/>
      <c r="O229" s="50"/>
      <c r="P229" s="50"/>
      <c r="Q229" s="50"/>
      <c r="R229" s="50"/>
      <c r="S229" s="50"/>
      <c r="T229" s="50"/>
      <c r="U229" s="50"/>
      <c r="V229" s="50"/>
      <c r="W229" s="50"/>
      <c r="X229" s="50"/>
      <c r="Y229" s="50"/>
      <c r="Z229" s="50"/>
      <c r="AA229" s="50"/>
    </row>
    <row r="230" spans="1:27" ht="15">
      <c r="A230" s="50"/>
      <c r="B230" s="50"/>
      <c r="C230" s="50"/>
      <c r="D230" s="50"/>
      <c r="E230" s="50"/>
      <c r="F230" s="51"/>
      <c r="G230" s="50"/>
      <c r="H230" s="50"/>
      <c r="J230" s="51"/>
      <c r="K230" s="50"/>
      <c r="L230" s="50"/>
      <c r="M230" s="50"/>
      <c r="N230" s="50"/>
      <c r="O230" s="50"/>
      <c r="P230" s="50"/>
      <c r="Q230" s="50"/>
      <c r="R230" s="50"/>
      <c r="S230" s="50"/>
      <c r="T230" s="50"/>
      <c r="U230" s="50"/>
      <c r="V230" s="50"/>
      <c r="W230" s="50"/>
      <c r="X230" s="50"/>
      <c r="Y230" s="50"/>
      <c r="Z230" s="50"/>
      <c r="AA230" s="50"/>
    </row>
    <row r="231" spans="1:27" ht="15">
      <c r="A231" s="50"/>
      <c r="B231" s="50"/>
      <c r="C231" s="50"/>
      <c r="D231" s="50"/>
      <c r="E231" s="50"/>
      <c r="F231" s="51"/>
      <c r="G231" s="50"/>
      <c r="H231" s="50"/>
      <c r="J231" s="51"/>
      <c r="K231" s="50"/>
      <c r="L231" s="50"/>
      <c r="M231" s="50"/>
      <c r="N231" s="50"/>
      <c r="O231" s="50"/>
      <c r="P231" s="50"/>
      <c r="Q231" s="50"/>
      <c r="R231" s="50"/>
      <c r="S231" s="50"/>
      <c r="T231" s="50"/>
      <c r="U231" s="50"/>
      <c r="V231" s="50"/>
      <c r="W231" s="50"/>
      <c r="X231" s="50"/>
      <c r="Y231" s="50"/>
      <c r="Z231" s="50"/>
      <c r="AA231" s="50"/>
    </row>
    <row r="232" spans="1:27" ht="15">
      <c r="A232" s="50"/>
      <c r="B232" s="50"/>
      <c r="C232" s="50"/>
      <c r="D232" s="50"/>
      <c r="E232" s="50"/>
      <c r="F232" s="51"/>
      <c r="G232" s="50"/>
      <c r="H232" s="50"/>
      <c r="J232" s="51"/>
      <c r="K232" s="50"/>
      <c r="L232" s="50"/>
      <c r="M232" s="50"/>
      <c r="N232" s="50"/>
      <c r="O232" s="50"/>
      <c r="P232" s="50"/>
      <c r="Q232" s="50"/>
      <c r="R232" s="50"/>
      <c r="S232" s="50"/>
      <c r="T232" s="50"/>
      <c r="U232" s="50"/>
      <c r="V232" s="50"/>
      <c r="W232" s="50"/>
      <c r="X232" s="50"/>
      <c r="Y232" s="50"/>
      <c r="Z232" s="50"/>
      <c r="AA232" s="50"/>
    </row>
    <row r="233" spans="1:27" ht="15">
      <c r="A233" s="50"/>
      <c r="B233" s="50"/>
      <c r="C233" s="50"/>
      <c r="D233" s="50"/>
      <c r="E233" s="50"/>
      <c r="F233" s="51"/>
      <c r="G233" s="50"/>
      <c r="H233" s="50"/>
      <c r="J233" s="51"/>
      <c r="K233" s="50"/>
      <c r="L233" s="50"/>
      <c r="M233" s="50"/>
      <c r="N233" s="50"/>
      <c r="O233" s="50"/>
      <c r="P233" s="50"/>
      <c r="Q233" s="50"/>
      <c r="R233" s="50"/>
      <c r="S233" s="50"/>
      <c r="T233" s="50"/>
      <c r="U233" s="50"/>
      <c r="V233" s="50"/>
      <c r="W233" s="50"/>
      <c r="X233" s="50"/>
      <c r="Y233" s="50"/>
      <c r="Z233" s="50"/>
      <c r="AA233" s="50"/>
    </row>
    <row r="234" spans="1:27" ht="15">
      <c r="A234" s="50"/>
      <c r="B234" s="50"/>
      <c r="C234" s="50"/>
      <c r="D234" s="50"/>
      <c r="E234" s="50"/>
      <c r="F234" s="51"/>
      <c r="G234" s="50"/>
      <c r="H234" s="50"/>
      <c r="J234" s="51"/>
      <c r="K234" s="50"/>
      <c r="L234" s="50"/>
      <c r="M234" s="50"/>
      <c r="N234" s="50"/>
      <c r="O234" s="50"/>
      <c r="P234" s="50"/>
      <c r="Q234" s="50"/>
      <c r="R234" s="50"/>
      <c r="S234" s="50"/>
      <c r="T234" s="50"/>
      <c r="U234" s="50"/>
      <c r="V234" s="50"/>
      <c r="W234" s="50"/>
      <c r="X234" s="50"/>
      <c r="Y234" s="50"/>
      <c r="Z234" s="50"/>
      <c r="AA234" s="50"/>
    </row>
    <row r="235" spans="1:27" ht="15">
      <c r="A235" s="50"/>
      <c r="B235" s="50"/>
      <c r="C235" s="50"/>
      <c r="D235" s="50"/>
      <c r="E235" s="50"/>
      <c r="F235" s="51"/>
      <c r="G235" s="50"/>
      <c r="H235" s="50"/>
      <c r="J235" s="51"/>
      <c r="K235" s="50"/>
      <c r="L235" s="50"/>
      <c r="M235" s="50"/>
      <c r="N235" s="50"/>
      <c r="O235" s="50"/>
      <c r="P235" s="50"/>
      <c r="Q235" s="50"/>
      <c r="R235" s="50"/>
      <c r="S235" s="50"/>
      <c r="T235" s="50"/>
      <c r="U235" s="50"/>
      <c r="V235" s="50"/>
      <c r="W235" s="50"/>
      <c r="X235" s="50"/>
      <c r="Y235" s="50"/>
      <c r="Z235" s="50"/>
      <c r="AA235" s="50"/>
    </row>
    <row r="236" spans="1:27" ht="15">
      <c r="A236" s="50"/>
      <c r="B236" s="50"/>
      <c r="C236" s="50"/>
      <c r="D236" s="50"/>
      <c r="E236" s="50"/>
      <c r="F236" s="51"/>
      <c r="G236" s="50"/>
      <c r="H236" s="50"/>
      <c r="J236" s="51"/>
      <c r="K236" s="50"/>
      <c r="L236" s="50"/>
      <c r="M236" s="50"/>
      <c r="N236" s="50"/>
      <c r="O236" s="50"/>
      <c r="P236" s="50"/>
      <c r="Q236" s="50"/>
      <c r="R236" s="50"/>
      <c r="S236" s="50"/>
      <c r="T236" s="50"/>
      <c r="U236" s="50"/>
      <c r="V236" s="50"/>
      <c r="W236" s="50"/>
      <c r="X236" s="50"/>
      <c r="Y236" s="50"/>
      <c r="Z236" s="50"/>
      <c r="AA236" s="50"/>
    </row>
    <row r="237" spans="1:27" ht="15">
      <c r="A237" s="50"/>
      <c r="B237" s="50"/>
      <c r="C237" s="50"/>
      <c r="D237" s="50"/>
      <c r="E237" s="50"/>
      <c r="F237" s="51"/>
      <c r="G237" s="50"/>
      <c r="H237" s="50"/>
      <c r="J237" s="51"/>
      <c r="K237" s="50"/>
      <c r="L237" s="50"/>
      <c r="M237" s="50"/>
      <c r="N237" s="50"/>
      <c r="O237" s="50"/>
      <c r="P237" s="50"/>
      <c r="Q237" s="50"/>
      <c r="R237" s="50"/>
      <c r="S237" s="50"/>
      <c r="T237" s="50"/>
      <c r="U237" s="50"/>
      <c r="V237" s="50"/>
      <c r="W237" s="50"/>
      <c r="X237" s="50"/>
      <c r="Y237" s="50"/>
      <c r="Z237" s="50"/>
      <c r="AA237" s="50"/>
    </row>
    <row r="238" spans="1:27" ht="15">
      <c r="A238" s="50"/>
      <c r="B238" s="50"/>
      <c r="C238" s="50"/>
      <c r="D238" s="50"/>
      <c r="E238" s="50"/>
      <c r="F238" s="51"/>
      <c r="G238" s="50"/>
      <c r="H238" s="50"/>
      <c r="J238" s="51"/>
      <c r="K238" s="50"/>
      <c r="L238" s="50"/>
      <c r="M238" s="50"/>
      <c r="N238" s="50"/>
      <c r="O238" s="50"/>
      <c r="P238" s="50"/>
      <c r="Q238" s="50"/>
      <c r="R238" s="50"/>
      <c r="S238" s="50"/>
      <c r="T238" s="50"/>
      <c r="U238" s="50"/>
      <c r="V238" s="50"/>
      <c r="W238" s="50"/>
      <c r="X238" s="50"/>
      <c r="Y238" s="50"/>
      <c r="Z238" s="50"/>
      <c r="AA238" s="50"/>
    </row>
    <row r="239" spans="1:27" ht="15">
      <c r="A239" s="50"/>
      <c r="B239" s="50"/>
      <c r="C239" s="50"/>
      <c r="D239" s="50"/>
      <c r="E239" s="50"/>
      <c r="F239" s="51"/>
      <c r="G239" s="50"/>
      <c r="H239" s="50"/>
      <c r="J239" s="51"/>
      <c r="K239" s="50"/>
      <c r="L239" s="50"/>
      <c r="M239" s="50"/>
      <c r="N239" s="50"/>
      <c r="O239" s="50"/>
      <c r="P239" s="50"/>
      <c r="Q239" s="50"/>
      <c r="R239" s="50"/>
      <c r="S239" s="50"/>
      <c r="T239" s="50"/>
      <c r="U239" s="50"/>
      <c r="V239" s="50"/>
      <c r="W239" s="50"/>
      <c r="X239" s="50"/>
      <c r="Y239" s="50"/>
      <c r="Z239" s="50"/>
      <c r="AA239" s="50"/>
    </row>
    <row r="240" spans="1:27" ht="15">
      <c r="A240" s="50"/>
      <c r="B240" s="50"/>
      <c r="C240" s="50"/>
      <c r="D240" s="50"/>
      <c r="E240" s="50"/>
      <c r="F240" s="51"/>
      <c r="G240" s="50"/>
      <c r="H240" s="50"/>
      <c r="J240" s="51"/>
      <c r="K240" s="50"/>
      <c r="L240" s="50"/>
      <c r="M240" s="50"/>
      <c r="N240" s="50"/>
      <c r="O240" s="50"/>
      <c r="P240" s="50"/>
      <c r="Q240" s="50"/>
      <c r="R240" s="50"/>
      <c r="S240" s="50"/>
      <c r="T240" s="50"/>
      <c r="U240" s="50"/>
      <c r="V240" s="50"/>
      <c r="W240" s="50"/>
      <c r="X240" s="50"/>
      <c r="Y240" s="50"/>
      <c r="Z240" s="50"/>
      <c r="AA240" s="50"/>
    </row>
    <row r="241" spans="1:27" ht="15">
      <c r="A241" s="50"/>
      <c r="B241" s="50"/>
      <c r="C241" s="50"/>
      <c r="D241" s="50"/>
      <c r="E241" s="50"/>
      <c r="F241" s="51"/>
      <c r="G241" s="50"/>
      <c r="H241" s="50"/>
      <c r="J241" s="51"/>
      <c r="K241" s="50"/>
      <c r="L241" s="50"/>
      <c r="M241" s="50"/>
      <c r="N241" s="50"/>
      <c r="O241" s="50"/>
      <c r="P241" s="50"/>
      <c r="Q241" s="50"/>
      <c r="R241" s="50"/>
      <c r="S241" s="50"/>
      <c r="T241" s="50"/>
      <c r="U241" s="50"/>
      <c r="V241" s="50"/>
      <c r="W241" s="50"/>
      <c r="X241" s="50"/>
      <c r="Y241" s="50"/>
      <c r="Z241" s="50"/>
      <c r="AA241" s="50"/>
    </row>
    <row r="242" spans="1:27" ht="15">
      <c r="A242" s="50"/>
      <c r="B242" s="50"/>
      <c r="C242" s="50"/>
      <c r="D242" s="50"/>
      <c r="E242" s="50"/>
      <c r="F242" s="51"/>
      <c r="G242" s="50"/>
      <c r="H242" s="50"/>
      <c r="J242" s="51"/>
      <c r="K242" s="50"/>
      <c r="L242" s="50"/>
      <c r="M242" s="50"/>
      <c r="N242" s="50"/>
      <c r="O242" s="50"/>
      <c r="P242" s="50"/>
      <c r="Q242" s="50"/>
      <c r="R242" s="50"/>
      <c r="S242" s="50"/>
      <c r="T242" s="50"/>
      <c r="U242" s="50"/>
      <c r="V242" s="50"/>
      <c r="W242" s="50"/>
      <c r="X242" s="50"/>
      <c r="Y242" s="50"/>
      <c r="Z242" s="50"/>
      <c r="AA242" s="50"/>
    </row>
    <row r="243" spans="1:27" ht="15">
      <c r="A243" s="50"/>
      <c r="B243" s="50"/>
      <c r="C243" s="50"/>
      <c r="D243" s="50"/>
      <c r="E243" s="50"/>
      <c r="F243" s="51"/>
      <c r="G243" s="50"/>
      <c r="H243" s="50"/>
      <c r="J243" s="51"/>
      <c r="K243" s="50"/>
      <c r="L243" s="50"/>
      <c r="M243" s="50"/>
      <c r="N243" s="50"/>
      <c r="O243" s="50"/>
      <c r="P243" s="50"/>
      <c r="Q243" s="50"/>
      <c r="R243" s="50"/>
      <c r="S243" s="50"/>
      <c r="T243" s="50"/>
      <c r="U243" s="50"/>
      <c r="V243" s="50"/>
      <c r="W243" s="50"/>
      <c r="X243" s="50"/>
      <c r="Y243" s="50"/>
      <c r="Z243" s="50"/>
      <c r="AA243" s="50"/>
    </row>
    <row r="244" spans="1:27" ht="15">
      <c r="A244" s="50"/>
      <c r="B244" s="50"/>
      <c r="C244" s="50"/>
      <c r="D244" s="50"/>
      <c r="E244" s="50"/>
      <c r="F244" s="51"/>
      <c r="G244" s="50"/>
      <c r="H244" s="50"/>
      <c r="J244" s="51"/>
      <c r="K244" s="50"/>
      <c r="L244" s="50"/>
      <c r="M244" s="50"/>
      <c r="N244" s="50"/>
      <c r="O244" s="50"/>
      <c r="P244" s="50"/>
      <c r="Q244" s="50"/>
      <c r="R244" s="50"/>
      <c r="S244" s="50"/>
      <c r="T244" s="50"/>
      <c r="U244" s="50"/>
      <c r="V244" s="50"/>
      <c r="W244" s="50"/>
      <c r="X244" s="50"/>
      <c r="Y244" s="50"/>
      <c r="Z244" s="50"/>
      <c r="AA244" s="50"/>
    </row>
    <row r="245" spans="1:27" ht="15">
      <c r="A245" s="50"/>
      <c r="B245" s="50"/>
      <c r="C245" s="50"/>
      <c r="D245" s="50"/>
      <c r="E245" s="50"/>
      <c r="F245" s="51"/>
      <c r="G245" s="50"/>
      <c r="H245" s="50"/>
      <c r="J245" s="51"/>
      <c r="K245" s="50"/>
      <c r="L245" s="50"/>
      <c r="M245" s="50"/>
      <c r="N245" s="50"/>
      <c r="O245" s="50"/>
      <c r="P245" s="50"/>
      <c r="Q245" s="50"/>
      <c r="R245" s="50"/>
      <c r="S245" s="50"/>
      <c r="T245" s="50"/>
      <c r="U245" s="50"/>
      <c r="V245" s="50"/>
      <c r="W245" s="50"/>
      <c r="X245" s="50"/>
      <c r="Y245" s="50"/>
      <c r="Z245" s="50"/>
      <c r="AA245" s="50"/>
    </row>
    <row r="246" spans="1:27" ht="15">
      <c r="A246" s="50"/>
      <c r="B246" s="50"/>
      <c r="C246" s="50"/>
      <c r="D246" s="50"/>
      <c r="E246" s="50"/>
      <c r="F246" s="51"/>
      <c r="G246" s="50"/>
      <c r="H246" s="50"/>
      <c r="J246" s="51"/>
      <c r="K246" s="50"/>
      <c r="L246" s="50"/>
      <c r="M246" s="50"/>
      <c r="N246" s="50"/>
      <c r="O246" s="50"/>
      <c r="P246" s="50"/>
      <c r="Q246" s="50"/>
      <c r="R246" s="50"/>
      <c r="S246" s="50"/>
      <c r="T246" s="50"/>
      <c r="U246" s="50"/>
      <c r="V246" s="50"/>
      <c r="W246" s="50"/>
      <c r="X246" s="50"/>
      <c r="Y246" s="50"/>
      <c r="Z246" s="50"/>
      <c r="AA246" s="50"/>
    </row>
    <row r="247" spans="1:27" ht="15">
      <c r="A247" s="50"/>
      <c r="B247" s="50"/>
      <c r="C247" s="50"/>
      <c r="D247" s="50"/>
      <c r="E247" s="50"/>
      <c r="F247" s="51"/>
      <c r="G247" s="50"/>
      <c r="H247" s="50"/>
      <c r="J247" s="51"/>
      <c r="K247" s="50"/>
      <c r="L247" s="50"/>
      <c r="M247" s="50"/>
      <c r="N247" s="50"/>
      <c r="O247" s="50"/>
      <c r="P247" s="50"/>
      <c r="Q247" s="50"/>
      <c r="R247" s="50"/>
      <c r="S247" s="50"/>
      <c r="T247" s="50"/>
      <c r="U247" s="50"/>
      <c r="V247" s="50"/>
      <c r="W247" s="50"/>
      <c r="X247" s="50"/>
      <c r="Y247" s="50"/>
      <c r="Z247" s="50"/>
      <c r="AA247" s="50"/>
    </row>
    <row r="248" spans="1:27" ht="15">
      <c r="A248" s="50"/>
      <c r="B248" s="50"/>
      <c r="C248" s="50"/>
      <c r="D248" s="50"/>
      <c r="E248" s="50"/>
      <c r="F248" s="51"/>
      <c r="G248" s="50"/>
      <c r="H248" s="50"/>
      <c r="J248" s="51"/>
      <c r="K248" s="50"/>
      <c r="L248" s="50"/>
      <c r="M248" s="50"/>
      <c r="N248" s="50"/>
      <c r="O248" s="50"/>
      <c r="P248" s="50"/>
      <c r="Q248" s="50"/>
      <c r="R248" s="50"/>
      <c r="S248" s="50"/>
      <c r="T248" s="50"/>
      <c r="U248" s="50"/>
      <c r="V248" s="50"/>
      <c r="W248" s="50"/>
      <c r="X248" s="50"/>
      <c r="Y248" s="50"/>
      <c r="Z248" s="50"/>
      <c r="AA248" s="50"/>
    </row>
    <row r="249" spans="1:27" ht="15">
      <c r="A249" s="50"/>
      <c r="B249" s="50"/>
      <c r="C249" s="50"/>
      <c r="D249" s="50"/>
      <c r="E249" s="50"/>
      <c r="F249" s="51"/>
      <c r="G249" s="50"/>
      <c r="H249" s="50"/>
      <c r="J249" s="51"/>
      <c r="K249" s="50"/>
      <c r="L249" s="50"/>
      <c r="M249" s="50"/>
      <c r="N249" s="50"/>
      <c r="O249" s="50"/>
      <c r="P249" s="50"/>
      <c r="Q249" s="50"/>
      <c r="R249" s="50"/>
      <c r="S249" s="50"/>
      <c r="T249" s="50"/>
      <c r="U249" s="50"/>
      <c r="V249" s="50"/>
      <c r="W249" s="50"/>
      <c r="X249" s="50"/>
      <c r="Y249" s="50"/>
      <c r="Z249" s="50"/>
      <c r="AA249" s="50"/>
    </row>
    <row r="250" spans="1:27" ht="15">
      <c r="A250" s="50"/>
      <c r="B250" s="50"/>
      <c r="C250" s="50"/>
      <c r="D250" s="50"/>
      <c r="E250" s="50"/>
      <c r="F250" s="51"/>
      <c r="G250" s="50"/>
      <c r="H250" s="50"/>
      <c r="J250" s="51"/>
      <c r="K250" s="50"/>
      <c r="L250" s="50"/>
      <c r="M250" s="50"/>
      <c r="N250" s="50"/>
      <c r="O250" s="50"/>
      <c r="P250" s="50"/>
      <c r="Q250" s="50"/>
      <c r="R250" s="50"/>
      <c r="S250" s="50"/>
      <c r="T250" s="50"/>
      <c r="U250" s="50"/>
      <c r="V250" s="50"/>
      <c r="W250" s="50"/>
      <c r="X250" s="50"/>
      <c r="Y250" s="50"/>
      <c r="Z250" s="50"/>
      <c r="AA250" s="50"/>
    </row>
    <row r="251" spans="1:27" ht="15">
      <c r="A251" s="50"/>
      <c r="B251" s="50"/>
      <c r="C251" s="50"/>
      <c r="D251" s="50"/>
      <c r="E251" s="50"/>
      <c r="F251" s="51"/>
      <c r="G251" s="50"/>
      <c r="H251" s="50"/>
      <c r="J251" s="51"/>
      <c r="K251" s="50"/>
      <c r="L251" s="50"/>
      <c r="M251" s="50"/>
      <c r="N251" s="50"/>
      <c r="O251" s="50"/>
      <c r="P251" s="50"/>
      <c r="Q251" s="50"/>
      <c r="R251" s="50"/>
      <c r="S251" s="50"/>
      <c r="T251" s="50"/>
      <c r="U251" s="50"/>
      <c r="V251" s="50"/>
      <c r="W251" s="50"/>
      <c r="X251" s="50"/>
      <c r="Y251" s="50"/>
      <c r="Z251" s="50"/>
      <c r="AA251" s="50"/>
    </row>
    <row r="252" spans="1:27" ht="15">
      <c r="A252" s="50"/>
      <c r="B252" s="50"/>
      <c r="C252" s="50"/>
      <c r="D252" s="50"/>
      <c r="E252" s="50"/>
      <c r="F252" s="51"/>
      <c r="G252" s="50"/>
      <c r="H252" s="50"/>
      <c r="J252" s="51"/>
      <c r="K252" s="50"/>
      <c r="L252" s="50"/>
      <c r="M252" s="50"/>
      <c r="N252" s="50"/>
      <c r="O252" s="50"/>
      <c r="P252" s="50"/>
      <c r="Q252" s="50"/>
      <c r="R252" s="50"/>
      <c r="S252" s="50"/>
      <c r="T252" s="50"/>
      <c r="U252" s="50"/>
      <c r="V252" s="50"/>
      <c r="W252" s="50"/>
      <c r="X252" s="50"/>
      <c r="Y252" s="50"/>
      <c r="Z252" s="50"/>
      <c r="AA252" s="50"/>
    </row>
    <row r="253" spans="1:27" ht="15">
      <c r="A253" s="50"/>
      <c r="B253" s="50"/>
      <c r="C253" s="50"/>
      <c r="D253" s="50"/>
      <c r="E253" s="50"/>
      <c r="F253" s="51"/>
      <c r="G253" s="50"/>
      <c r="H253" s="50"/>
      <c r="J253" s="51"/>
      <c r="K253" s="50"/>
      <c r="L253" s="50"/>
      <c r="M253" s="50"/>
      <c r="N253" s="50"/>
      <c r="O253" s="50"/>
      <c r="P253" s="50"/>
      <c r="Q253" s="50"/>
      <c r="R253" s="50"/>
      <c r="S253" s="50"/>
      <c r="T253" s="50"/>
      <c r="U253" s="50"/>
      <c r="V253" s="50"/>
      <c r="W253" s="50"/>
      <c r="X253" s="50"/>
      <c r="Y253" s="50"/>
      <c r="Z253" s="50"/>
      <c r="AA253" s="50"/>
    </row>
    <row r="254" spans="1:27" ht="15">
      <c r="A254" s="50"/>
      <c r="B254" s="50"/>
      <c r="C254" s="50"/>
      <c r="D254" s="50"/>
      <c r="E254" s="50"/>
      <c r="F254" s="51"/>
      <c r="G254" s="50"/>
      <c r="H254" s="50"/>
      <c r="J254" s="51"/>
      <c r="K254" s="50"/>
      <c r="L254" s="50"/>
      <c r="M254" s="50"/>
      <c r="N254" s="50"/>
      <c r="O254" s="50"/>
      <c r="P254" s="50"/>
      <c r="Q254" s="50"/>
      <c r="R254" s="50"/>
      <c r="S254" s="50"/>
      <c r="T254" s="50"/>
      <c r="U254" s="50"/>
      <c r="V254" s="50"/>
      <c r="W254" s="50"/>
      <c r="X254" s="50"/>
      <c r="Y254" s="50"/>
      <c r="Z254" s="50"/>
      <c r="AA254" s="50"/>
    </row>
    <row r="255" spans="1:27" ht="15">
      <c r="A255" s="50"/>
      <c r="B255" s="50"/>
      <c r="C255" s="50"/>
      <c r="D255" s="50"/>
      <c r="E255" s="50"/>
      <c r="F255" s="51"/>
      <c r="G255" s="50"/>
      <c r="H255" s="50"/>
      <c r="J255" s="51"/>
      <c r="K255" s="50"/>
      <c r="L255" s="50"/>
      <c r="M255" s="50"/>
      <c r="N255" s="50"/>
      <c r="O255" s="50"/>
      <c r="P255" s="50"/>
      <c r="Q255" s="50"/>
      <c r="R255" s="50"/>
      <c r="S255" s="50"/>
      <c r="T255" s="50"/>
      <c r="U255" s="50"/>
      <c r="V255" s="50"/>
      <c r="W255" s="50"/>
      <c r="X255" s="50"/>
      <c r="Y255" s="50"/>
      <c r="Z255" s="50"/>
      <c r="AA255" s="50"/>
    </row>
    <row r="256" spans="1:27" ht="15">
      <c r="A256" s="50"/>
      <c r="B256" s="50"/>
      <c r="C256" s="50"/>
      <c r="D256" s="50"/>
      <c r="E256" s="50"/>
      <c r="F256" s="51"/>
      <c r="G256" s="50"/>
      <c r="H256" s="50"/>
      <c r="J256" s="51"/>
      <c r="K256" s="50"/>
      <c r="L256" s="50"/>
      <c r="M256" s="50"/>
      <c r="N256" s="50"/>
      <c r="O256" s="50"/>
      <c r="P256" s="50"/>
      <c r="Q256" s="50"/>
      <c r="R256" s="50"/>
      <c r="S256" s="50"/>
      <c r="T256" s="50"/>
      <c r="U256" s="50"/>
      <c r="V256" s="50"/>
      <c r="W256" s="50"/>
      <c r="X256" s="50"/>
      <c r="Y256" s="50"/>
      <c r="Z256" s="50"/>
      <c r="AA256" s="50"/>
    </row>
    <row r="257" spans="1:27" ht="15">
      <c r="A257" s="50"/>
      <c r="B257" s="50"/>
      <c r="C257" s="50"/>
      <c r="D257" s="50"/>
      <c r="E257" s="50"/>
      <c r="F257" s="51"/>
      <c r="G257" s="50"/>
      <c r="H257" s="50"/>
      <c r="J257" s="51"/>
      <c r="K257" s="50"/>
      <c r="L257" s="50"/>
      <c r="M257" s="50"/>
      <c r="N257" s="50"/>
      <c r="O257" s="50"/>
      <c r="P257" s="50"/>
      <c r="Q257" s="50"/>
      <c r="R257" s="50"/>
      <c r="S257" s="50"/>
      <c r="T257" s="50"/>
      <c r="U257" s="50"/>
      <c r="V257" s="50"/>
      <c r="W257" s="50"/>
      <c r="X257" s="50"/>
      <c r="Y257" s="50"/>
      <c r="Z257" s="50"/>
      <c r="AA257" s="50"/>
    </row>
    <row r="258" spans="1:27" ht="15">
      <c r="A258" s="50"/>
      <c r="B258" s="50"/>
      <c r="C258" s="50"/>
      <c r="D258" s="50"/>
      <c r="E258" s="50"/>
      <c r="F258" s="51"/>
      <c r="G258" s="50"/>
      <c r="H258" s="50"/>
      <c r="J258" s="51"/>
      <c r="K258" s="50"/>
      <c r="L258" s="50"/>
      <c r="M258" s="50"/>
      <c r="N258" s="50"/>
      <c r="O258" s="50"/>
      <c r="P258" s="50"/>
      <c r="Q258" s="50"/>
      <c r="R258" s="50"/>
      <c r="S258" s="50"/>
      <c r="T258" s="50"/>
      <c r="U258" s="50"/>
      <c r="V258" s="50"/>
      <c r="W258" s="50"/>
      <c r="X258" s="50"/>
      <c r="Y258" s="50"/>
      <c r="Z258" s="50"/>
      <c r="AA258" s="50"/>
    </row>
    <row r="259" spans="1:27" ht="15">
      <c r="A259" s="50"/>
      <c r="B259" s="50"/>
      <c r="C259" s="50"/>
      <c r="D259" s="50"/>
      <c r="E259" s="50"/>
      <c r="F259" s="51"/>
      <c r="G259" s="50"/>
      <c r="H259" s="50"/>
      <c r="J259" s="51"/>
      <c r="K259" s="50"/>
      <c r="L259" s="50"/>
      <c r="M259" s="50"/>
      <c r="N259" s="50"/>
      <c r="O259" s="50"/>
      <c r="P259" s="50"/>
      <c r="Q259" s="50"/>
      <c r="R259" s="50"/>
      <c r="S259" s="50"/>
      <c r="T259" s="50"/>
      <c r="U259" s="50"/>
      <c r="V259" s="50"/>
      <c r="W259" s="50"/>
      <c r="X259" s="50"/>
      <c r="Y259" s="50"/>
      <c r="Z259" s="50"/>
      <c r="AA259" s="50"/>
    </row>
    <row r="260" spans="1:27" ht="15">
      <c r="A260" s="50"/>
      <c r="B260" s="50"/>
      <c r="C260" s="50"/>
      <c r="D260" s="50"/>
      <c r="E260" s="50"/>
      <c r="F260" s="51"/>
      <c r="G260" s="50"/>
      <c r="H260" s="50"/>
      <c r="J260" s="51"/>
      <c r="K260" s="50"/>
      <c r="L260" s="50"/>
      <c r="M260" s="50"/>
      <c r="N260" s="50"/>
      <c r="O260" s="50"/>
      <c r="P260" s="50"/>
      <c r="Q260" s="50"/>
      <c r="R260" s="50"/>
      <c r="S260" s="50"/>
      <c r="T260" s="50"/>
      <c r="U260" s="50"/>
      <c r="V260" s="50"/>
      <c r="W260" s="50"/>
      <c r="X260" s="50"/>
      <c r="Y260" s="50"/>
      <c r="Z260" s="50"/>
      <c r="AA260" s="50"/>
    </row>
    <row r="261" spans="1:27" ht="15">
      <c r="A261" s="50"/>
      <c r="B261" s="50"/>
      <c r="C261" s="50"/>
      <c r="D261" s="50"/>
      <c r="E261" s="50"/>
      <c r="F261" s="51"/>
      <c r="G261" s="50"/>
      <c r="H261" s="50"/>
      <c r="J261" s="51"/>
      <c r="K261" s="50"/>
      <c r="L261" s="50"/>
      <c r="M261" s="50"/>
      <c r="N261" s="50"/>
      <c r="O261" s="50"/>
      <c r="P261" s="50"/>
      <c r="Q261" s="50"/>
      <c r="R261" s="50"/>
      <c r="S261" s="50"/>
      <c r="T261" s="50"/>
      <c r="U261" s="50"/>
      <c r="V261" s="50"/>
      <c r="W261" s="50"/>
      <c r="X261" s="50"/>
      <c r="Y261" s="50"/>
      <c r="Z261" s="50"/>
      <c r="AA261" s="50"/>
    </row>
    <row r="262" spans="1:27" ht="15">
      <c r="A262" s="50"/>
      <c r="B262" s="50"/>
      <c r="C262" s="50"/>
      <c r="D262" s="50"/>
      <c r="E262" s="50"/>
      <c r="F262" s="51"/>
      <c r="G262" s="50"/>
      <c r="H262" s="50"/>
      <c r="J262" s="51"/>
      <c r="K262" s="50"/>
      <c r="L262" s="50"/>
      <c r="M262" s="50"/>
      <c r="N262" s="50"/>
      <c r="O262" s="50"/>
      <c r="P262" s="50"/>
      <c r="Q262" s="50"/>
      <c r="R262" s="50"/>
      <c r="S262" s="50"/>
      <c r="T262" s="50"/>
      <c r="U262" s="50"/>
      <c r="V262" s="50"/>
      <c r="W262" s="50"/>
      <c r="X262" s="50"/>
      <c r="Y262" s="50"/>
      <c r="Z262" s="50"/>
      <c r="AA262" s="50"/>
    </row>
    <row r="263" spans="1:27" ht="15">
      <c r="A263" s="50"/>
      <c r="B263" s="50"/>
      <c r="C263" s="50"/>
      <c r="D263" s="50"/>
      <c r="E263" s="50"/>
      <c r="F263" s="51"/>
      <c r="G263" s="50"/>
      <c r="H263" s="50"/>
      <c r="J263" s="51"/>
      <c r="K263" s="50"/>
      <c r="L263" s="50"/>
      <c r="M263" s="50"/>
      <c r="N263" s="50"/>
      <c r="O263" s="50"/>
      <c r="P263" s="50"/>
      <c r="Q263" s="50"/>
      <c r="R263" s="50"/>
      <c r="S263" s="50"/>
      <c r="T263" s="50"/>
      <c r="U263" s="50"/>
      <c r="V263" s="50"/>
      <c r="W263" s="50"/>
      <c r="X263" s="50"/>
      <c r="Y263" s="50"/>
      <c r="Z263" s="50"/>
      <c r="AA263" s="50"/>
    </row>
    <row r="264" spans="1:27" ht="15">
      <c r="A264" s="50"/>
      <c r="B264" s="50"/>
      <c r="C264" s="50"/>
      <c r="D264" s="50"/>
      <c r="E264" s="50"/>
      <c r="F264" s="51"/>
      <c r="G264" s="50"/>
      <c r="H264" s="50"/>
      <c r="J264" s="51"/>
      <c r="K264" s="50"/>
      <c r="L264" s="50"/>
      <c r="M264" s="50"/>
      <c r="N264" s="50"/>
      <c r="O264" s="50"/>
      <c r="P264" s="50"/>
      <c r="Q264" s="50"/>
      <c r="R264" s="50"/>
      <c r="S264" s="50"/>
      <c r="T264" s="50"/>
      <c r="U264" s="50"/>
      <c r="V264" s="50"/>
      <c r="W264" s="50"/>
      <c r="X264" s="50"/>
      <c r="Y264" s="50"/>
      <c r="Z264" s="50"/>
      <c r="AA264" s="50"/>
    </row>
    <row r="265" spans="1:27" ht="15">
      <c r="A265" s="50"/>
      <c r="B265" s="50"/>
      <c r="C265" s="50"/>
      <c r="D265" s="50"/>
      <c r="E265" s="50"/>
      <c r="F265" s="51"/>
      <c r="G265" s="50"/>
      <c r="H265" s="50"/>
      <c r="J265" s="51"/>
      <c r="K265" s="50"/>
      <c r="L265" s="50"/>
      <c r="M265" s="50"/>
      <c r="N265" s="50"/>
      <c r="O265" s="50"/>
      <c r="P265" s="50"/>
      <c r="Q265" s="50"/>
      <c r="R265" s="50"/>
      <c r="S265" s="50"/>
      <c r="T265" s="50"/>
      <c r="U265" s="50"/>
      <c r="V265" s="50"/>
      <c r="W265" s="50"/>
      <c r="X265" s="50"/>
      <c r="Y265" s="50"/>
      <c r="Z265" s="50"/>
      <c r="AA265" s="50"/>
    </row>
    <row r="266" spans="1:27" ht="15">
      <c r="A266" s="50"/>
      <c r="B266" s="50"/>
      <c r="C266" s="50"/>
      <c r="D266" s="50"/>
      <c r="E266" s="50"/>
      <c r="F266" s="51"/>
      <c r="G266" s="50"/>
      <c r="H266" s="50"/>
      <c r="J266" s="51"/>
      <c r="K266" s="50"/>
      <c r="L266" s="50"/>
      <c r="M266" s="50"/>
      <c r="N266" s="50"/>
      <c r="O266" s="50"/>
      <c r="P266" s="50"/>
      <c r="Q266" s="50"/>
      <c r="R266" s="50"/>
      <c r="S266" s="50"/>
      <c r="T266" s="50"/>
      <c r="U266" s="50"/>
      <c r="V266" s="50"/>
      <c r="W266" s="50"/>
      <c r="X266" s="50"/>
      <c r="Y266" s="50"/>
      <c r="Z266" s="50"/>
      <c r="AA266" s="50"/>
    </row>
    <row r="267" spans="1:27" ht="15">
      <c r="A267" s="50"/>
      <c r="B267" s="50"/>
      <c r="C267" s="50"/>
      <c r="D267" s="50"/>
      <c r="E267" s="50"/>
      <c r="F267" s="51"/>
      <c r="G267" s="50"/>
      <c r="H267" s="50"/>
      <c r="J267" s="51"/>
      <c r="K267" s="50"/>
      <c r="L267" s="50"/>
      <c r="M267" s="50"/>
      <c r="N267" s="50"/>
      <c r="O267" s="50"/>
      <c r="P267" s="50"/>
      <c r="Q267" s="50"/>
      <c r="R267" s="50"/>
      <c r="S267" s="50"/>
      <c r="T267" s="50"/>
      <c r="U267" s="50"/>
      <c r="V267" s="50"/>
      <c r="W267" s="50"/>
      <c r="X267" s="50"/>
      <c r="Y267" s="50"/>
      <c r="Z267" s="50"/>
      <c r="AA267" s="50"/>
    </row>
    <row r="268" spans="1:27" ht="15">
      <c r="A268" s="50"/>
      <c r="B268" s="50"/>
      <c r="C268" s="50"/>
      <c r="D268" s="50"/>
      <c r="E268" s="50"/>
      <c r="F268" s="51"/>
      <c r="G268" s="50"/>
      <c r="H268" s="50"/>
      <c r="J268" s="51"/>
      <c r="K268" s="50"/>
      <c r="L268" s="50"/>
      <c r="M268" s="50"/>
      <c r="N268" s="50"/>
      <c r="O268" s="50"/>
      <c r="P268" s="50"/>
      <c r="Q268" s="50"/>
      <c r="R268" s="50"/>
      <c r="S268" s="50"/>
      <c r="T268" s="50"/>
      <c r="U268" s="50"/>
      <c r="V268" s="50"/>
      <c r="W268" s="50"/>
      <c r="X268" s="50"/>
      <c r="Y268" s="50"/>
      <c r="Z268" s="50"/>
      <c r="AA268" s="50"/>
    </row>
    <row r="269" spans="1:27" ht="15">
      <c r="A269" s="50"/>
      <c r="B269" s="50"/>
      <c r="C269" s="50"/>
      <c r="D269" s="50"/>
      <c r="E269" s="50"/>
      <c r="F269" s="51"/>
      <c r="G269" s="50"/>
      <c r="H269" s="50"/>
      <c r="J269" s="51"/>
      <c r="K269" s="50"/>
      <c r="L269" s="50"/>
      <c r="M269" s="50"/>
      <c r="N269" s="50"/>
      <c r="O269" s="50"/>
      <c r="P269" s="50"/>
      <c r="Q269" s="50"/>
      <c r="R269" s="50"/>
      <c r="S269" s="50"/>
      <c r="T269" s="50"/>
      <c r="U269" s="50"/>
      <c r="V269" s="50"/>
      <c r="W269" s="50"/>
      <c r="X269" s="50"/>
      <c r="Y269" s="50"/>
      <c r="Z269" s="50"/>
      <c r="AA269" s="50"/>
    </row>
    <row r="270" spans="1:27" ht="15">
      <c r="A270" s="50"/>
      <c r="B270" s="50"/>
      <c r="C270" s="50"/>
      <c r="D270" s="50"/>
      <c r="E270" s="50"/>
      <c r="F270" s="51"/>
      <c r="G270" s="50"/>
      <c r="H270" s="50"/>
      <c r="J270" s="51"/>
      <c r="K270" s="50"/>
      <c r="L270" s="50"/>
      <c r="M270" s="50"/>
      <c r="N270" s="50"/>
      <c r="O270" s="50"/>
      <c r="P270" s="50"/>
      <c r="Q270" s="50"/>
      <c r="R270" s="50"/>
      <c r="S270" s="50"/>
      <c r="T270" s="50"/>
      <c r="U270" s="50"/>
      <c r="V270" s="50"/>
      <c r="W270" s="50"/>
      <c r="X270" s="50"/>
      <c r="Y270" s="50"/>
      <c r="Z270" s="50"/>
      <c r="AA270" s="50"/>
    </row>
    <row r="271" spans="1:27" ht="15">
      <c r="A271" s="50"/>
      <c r="B271" s="50"/>
      <c r="C271" s="50"/>
      <c r="D271" s="50"/>
      <c r="E271" s="50"/>
      <c r="F271" s="51"/>
      <c r="G271" s="50"/>
      <c r="H271" s="50"/>
      <c r="J271" s="51"/>
      <c r="K271" s="50"/>
      <c r="L271" s="50"/>
      <c r="M271" s="50"/>
      <c r="N271" s="50"/>
      <c r="O271" s="50"/>
      <c r="P271" s="50"/>
      <c r="Q271" s="50"/>
      <c r="R271" s="50"/>
      <c r="S271" s="50"/>
      <c r="T271" s="50"/>
      <c r="U271" s="50"/>
      <c r="V271" s="50"/>
      <c r="W271" s="50"/>
      <c r="X271" s="50"/>
      <c r="Y271" s="50"/>
      <c r="Z271" s="50"/>
      <c r="AA271" s="50"/>
    </row>
    <row r="272" spans="1:27" ht="15">
      <c r="A272" s="50"/>
      <c r="B272" s="50"/>
      <c r="C272" s="50"/>
      <c r="D272" s="50"/>
      <c r="E272" s="50"/>
      <c r="F272" s="51"/>
      <c r="G272" s="50"/>
      <c r="H272" s="50"/>
      <c r="J272" s="51"/>
      <c r="K272" s="50"/>
      <c r="L272" s="50"/>
      <c r="M272" s="50"/>
      <c r="N272" s="50"/>
      <c r="O272" s="50"/>
      <c r="P272" s="50"/>
      <c r="Q272" s="50"/>
      <c r="R272" s="50"/>
      <c r="S272" s="50"/>
      <c r="T272" s="50"/>
      <c r="U272" s="50"/>
      <c r="V272" s="50"/>
      <c r="W272" s="50"/>
      <c r="X272" s="50"/>
      <c r="Y272" s="50"/>
      <c r="Z272" s="50"/>
      <c r="AA272" s="50"/>
    </row>
    <row r="273" spans="1:27" ht="15">
      <c r="A273" s="50"/>
      <c r="B273" s="50"/>
      <c r="C273" s="50"/>
      <c r="D273" s="50"/>
      <c r="E273" s="50"/>
      <c r="F273" s="51"/>
      <c r="G273" s="50"/>
      <c r="H273" s="50"/>
      <c r="J273" s="51"/>
      <c r="K273" s="50"/>
      <c r="L273" s="50"/>
      <c r="M273" s="50"/>
      <c r="N273" s="50"/>
      <c r="O273" s="50"/>
      <c r="P273" s="50"/>
      <c r="Q273" s="50"/>
      <c r="R273" s="50"/>
      <c r="S273" s="50"/>
      <c r="T273" s="50"/>
      <c r="U273" s="50"/>
      <c r="V273" s="50"/>
      <c r="W273" s="50"/>
      <c r="X273" s="50"/>
      <c r="Y273" s="50"/>
      <c r="Z273" s="50"/>
      <c r="AA273" s="50"/>
    </row>
    <row r="274" spans="1:27" ht="15">
      <c r="A274" s="50"/>
      <c r="B274" s="50"/>
      <c r="C274" s="50"/>
      <c r="D274" s="50"/>
      <c r="E274" s="50"/>
      <c r="F274" s="51"/>
      <c r="G274" s="50"/>
      <c r="H274" s="50"/>
      <c r="J274" s="51"/>
      <c r="K274" s="50"/>
      <c r="L274" s="50"/>
      <c r="M274" s="50"/>
      <c r="N274" s="50"/>
      <c r="O274" s="50"/>
      <c r="P274" s="50"/>
      <c r="Q274" s="50"/>
      <c r="R274" s="50"/>
      <c r="S274" s="50"/>
      <c r="T274" s="50"/>
      <c r="U274" s="50"/>
      <c r="V274" s="50"/>
      <c r="W274" s="50"/>
      <c r="X274" s="50"/>
      <c r="Y274" s="50"/>
      <c r="Z274" s="50"/>
      <c r="AA274" s="50"/>
    </row>
    <row r="275" spans="1:27" ht="15">
      <c r="A275" s="50"/>
      <c r="B275" s="50"/>
      <c r="C275" s="50"/>
      <c r="D275" s="50"/>
      <c r="E275" s="50"/>
      <c r="F275" s="51"/>
      <c r="G275" s="50"/>
      <c r="H275" s="50"/>
      <c r="J275" s="51"/>
      <c r="K275" s="50"/>
      <c r="L275" s="50"/>
      <c r="M275" s="50"/>
      <c r="N275" s="50"/>
      <c r="O275" s="50"/>
      <c r="P275" s="50"/>
      <c r="Q275" s="50"/>
      <c r="R275" s="50"/>
      <c r="S275" s="50"/>
      <c r="T275" s="50"/>
      <c r="U275" s="50"/>
      <c r="V275" s="50"/>
      <c r="W275" s="50"/>
      <c r="X275" s="50"/>
      <c r="Y275" s="50"/>
      <c r="Z275" s="50"/>
      <c r="AA275" s="50"/>
    </row>
    <row r="276" spans="1:27" ht="15">
      <c r="A276" s="50"/>
      <c r="B276" s="50"/>
      <c r="C276" s="50"/>
      <c r="D276" s="50"/>
      <c r="E276" s="50"/>
      <c r="F276" s="51"/>
      <c r="G276" s="50"/>
      <c r="H276" s="50"/>
      <c r="J276" s="51"/>
      <c r="K276" s="50"/>
      <c r="L276" s="50"/>
      <c r="M276" s="50"/>
      <c r="N276" s="50"/>
      <c r="O276" s="50"/>
      <c r="P276" s="50"/>
      <c r="Q276" s="50"/>
      <c r="R276" s="50"/>
      <c r="S276" s="50"/>
      <c r="T276" s="50"/>
      <c r="U276" s="50"/>
      <c r="V276" s="50"/>
      <c r="W276" s="50"/>
      <c r="X276" s="50"/>
      <c r="Y276" s="50"/>
      <c r="Z276" s="50"/>
      <c r="AA276" s="50"/>
    </row>
    <row r="277" spans="1:27" ht="15">
      <c r="A277" s="50"/>
      <c r="B277" s="50"/>
      <c r="C277" s="50"/>
      <c r="D277" s="50"/>
      <c r="E277" s="50"/>
      <c r="F277" s="51"/>
      <c r="G277" s="50"/>
      <c r="H277" s="50"/>
      <c r="J277" s="51"/>
      <c r="K277" s="50"/>
      <c r="L277" s="50"/>
      <c r="M277" s="50"/>
      <c r="N277" s="50"/>
      <c r="O277" s="50"/>
      <c r="P277" s="50"/>
      <c r="Q277" s="50"/>
      <c r="R277" s="50"/>
      <c r="S277" s="50"/>
      <c r="T277" s="50"/>
      <c r="U277" s="50"/>
      <c r="V277" s="50"/>
      <c r="W277" s="50"/>
      <c r="X277" s="50"/>
      <c r="Y277" s="50"/>
      <c r="Z277" s="50"/>
      <c r="AA277" s="50"/>
    </row>
    <row r="278" spans="1:27" ht="15">
      <c r="A278" s="50"/>
      <c r="B278" s="50"/>
      <c r="C278" s="50"/>
      <c r="D278" s="50"/>
      <c r="E278" s="50"/>
      <c r="F278" s="51"/>
      <c r="G278" s="50"/>
      <c r="H278" s="50"/>
      <c r="J278" s="51"/>
      <c r="K278" s="50"/>
      <c r="L278" s="50"/>
      <c r="M278" s="50"/>
      <c r="N278" s="50"/>
      <c r="O278" s="50"/>
      <c r="P278" s="50"/>
      <c r="Q278" s="50"/>
      <c r="R278" s="50"/>
      <c r="S278" s="50"/>
      <c r="T278" s="50"/>
      <c r="U278" s="50"/>
      <c r="V278" s="50"/>
      <c r="W278" s="50"/>
      <c r="X278" s="50"/>
      <c r="Y278" s="50"/>
      <c r="Z278" s="50"/>
      <c r="AA278" s="50"/>
    </row>
    <row r="279" spans="1:27" ht="15">
      <c r="A279" s="50"/>
      <c r="B279" s="50"/>
      <c r="C279" s="50"/>
      <c r="D279" s="50"/>
      <c r="E279" s="50"/>
      <c r="F279" s="51"/>
      <c r="G279" s="50"/>
      <c r="H279" s="50"/>
      <c r="J279" s="51"/>
      <c r="K279" s="50"/>
      <c r="L279" s="50"/>
      <c r="M279" s="50"/>
      <c r="N279" s="50"/>
      <c r="O279" s="50"/>
      <c r="P279" s="50"/>
      <c r="Q279" s="50"/>
      <c r="R279" s="50"/>
      <c r="S279" s="50"/>
      <c r="T279" s="50"/>
      <c r="U279" s="50"/>
      <c r="V279" s="50"/>
      <c r="W279" s="50"/>
      <c r="X279" s="50"/>
      <c r="Y279" s="50"/>
      <c r="Z279" s="50"/>
      <c r="AA279" s="50"/>
    </row>
    <row r="280" spans="1:27" ht="15">
      <c r="A280" s="50"/>
      <c r="B280" s="50"/>
      <c r="C280" s="50"/>
      <c r="D280" s="50"/>
      <c r="E280" s="50"/>
      <c r="F280" s="51"/>
      <c r="G280" s="50"/>
      <c r="H280" s="50"/>
      <c r="J280" s="51"/>
      <c r="K280" s="50"/>
      <c r="L280" s="50"/>
      <c r="M280" s="50"/>
      <c r="N280" s="50"/>
      <c r="O280" s="50"/>
      <c r="P280" s="50"/>
      <c r="Q280" s="50"/>
      <c r="R280" s="50"/>
      <c r="S280" s="50"/>
      <c r="T280" s="50"/>
      <c r="U280" s="50"/>
      <c r="V280" s="50"/>
      <c r="W280" s="50"/>
      <c r="X280" s="50"/>
      <c r="Y280" s="50"/>
      <c r="Z280" s="50"/>
      <c r="AA280" s="50"/>
    </row>
    <row r="281" spans="1:27" ht="15">
      <c r="A281" s="50"/>
      <c r="B281" s="50"/>
      <c r="C281" s="50"/>
      <c r="D281" s="50"/>
      <c r="E281" s="50"/>
      <c r="F281" s="51"/>
      <c r="G281" s="50"/>
      <c r="H281" s="50"/>
      <c r="J281" s="51"/>
      <c r="K281" s="50"/>
      <c r="L281" s="50"/>
      <c r="M281" s="50"/>
      <c r="N281" s="50"/>
      <c r="O281" s="50"/>
      <c r="P281" s="50"/>
      <c r="Q281" s="50"/>
      <c r="R281" s="50"/>
      <c r="S281" s="50"/>
      <c r="T281" s="50"/>
      <c r="U281" s="50"/>
      <c r="V281" s="50"/>
      <c r="W281" s="50"/>
      <c r="X281" s="50"/>
      <c r="Y281" s="50"/>
      <c r="Z281" s="50"/>
      <c r="AA281" s="50"/>
    </row>
    <row r="282" spans="1:27" ht="15">
      <c r="A282" s="50"/>
      <c r="B282" s="50"/>
      <c r="C282" s="50"/>
      <c r="D282" s="50"/>
      <c r="E282" s="50"/>
      <c r="F282" s="51"/>
      <c r="G282" s="50"/>
      <c r="H282" s="50"/>
      <c r="J282" s="51"/>
      <c r="K282" s="50"/>
      <c r="L282" s="50"/>
      <c r="M282" s="50"/>
      <c r="N282" s="50"/>
      <c r="O282" s="50"/>
      <c r="P282" s="50"/>
      <c r="Q282" s="50"/>
      <c r="R282" s="50"/>
      <c r="S282" s="50"/>
      <c r="T282" s="50"/>
      <c r="U282" s="50"/>
      <c r="V282" s="50"/>
      <c r="W282" s="50"/>
      <c r="X282" s="50"/>
      <c r="Y282" s="50"/>
      <c r="Z282" s="50"/>
      <c r="AA282" s="50"/>
    </row>
    <row r="283" spans="1:27" ht="15">
      <c r="A283" s="50"/>
      <c r="B283" s="50"/>
      <c r="C283" s="50"/>
      <c r="D283" s="50"/>
      <c r="E283" s="50"/>
      <c r="F283" s="51"/>
      <c r="G283" s="50"/>
      <c r="H283" s="50"/>
      <c r="J283" s="51"/>
      <c r="K283" s="50"/>
      <c r="L283" s="50"/>
      <c r="M283" s="50"/>
      <c r="N283" s="50"/>
      <c r="O283" s="50"/>
      <c r="P283" s="50"/>
      <c r="Q283" s="50"/>
      <c r="R283" s="50"/>
      <c r="S283" s="50"/>
      <c r="T283" s="50"/>
      <c r="U283" s="50"/>
      <c r="V283" s="50"/>
      <c r="W283" s="50"/>
      <c r="X283" s="50"/>
      <c r="Y283" s="50"/>
      <c r="Z283" s="50"/>
      <c r="AA283" s="50"/>
    </row>
    <row r="284" spans="1:27" ht="15">
      <c r="A284" s="50"/>
      <c r="B284" s="50"/>
      <c r="C284" s="50"/>
      <c r="D284" s="50"/>
      <c r="E284" s="50"/>
      <c r="F284" s="51"/>
      <c r="G284" s="50"/>
      <c r="H284" s="50"/>
      <c r="J284" s="51"/>
      <c r="K284" s="50"/>
      <c r="L284" s="50"/>
      <c r="M284" s="50"/>
      <c r="N284" s="50"/>
      <c r="O284" s="50"/>
      <c r="P284" s="50"/>
      <c r="Q284" s="50"/>
      <c r="R284" s="50"/>
      <c r="S284" s="50"/>
      <c r="T284" s="50"/>
      <c r="U284" s="50"/>
      <c r="V284" s="50"/>
      <c r="W284" s="50"/>
      <c r="X284" s="50"/>
      <c r="Y284" s="50"/>
      <c r="Z284" s="50"/>
      <c r="AA284" s="50"/>
    </row>
    <row r="285" spans="1:27" ht="15">
      <c r="A285" s="50"/>
      <c r="B285" s="50"/>
      <c r="C285" s="50"/>
      <c r="D285" s="50"/>
      <c r="E285" s="50"/>
      <c r="F285" s="51"/>
      <c r="G285" s="50"/>
      <c r="H285" s="50"/>
      <c r="J285" s="51"/>
      <c r="K285" s="50"/>
      <c r="L285" s="50"/>
      <c r="M285" s="50"/>
      <c r="N285" s="50"/>
      <c r="O285" s="50"/>
      <c r="P285" s="50"/>
      <c r="Q285" s="50"/>
      <c r="R285" s="50"/>
      <c r="S285" s="50"/>
      <c r="T285" s="50"/>
      <c r="U285" s="50"/>
      <c r="V285" s="50"/>
      <c r="W285" s="50"/>
      <c r="X285" s="50"/>
      <c r="Y285" s="50"/>
      <c r="Z285" s="50"/>
      <c r="AA285" s="50"/>
    </row>
    <row r="286" spans="1:27" ht="15">
      <c r="A286" s="50"/>
      <c r="B286" s="50"/>
      <c r="C286" s="50"/>
      <c r="D286" s="50"/>
      <c r="E286" s="50"/>
      <c r="F286" s="51"/>
      <c r="G286" s="50"/>
      <c r="H286" s="50"/>
      <c r="J286" s="51"/>
      <c r="K286" s="50"/>
      <c r="L286" s="50"/>
      <c r="M286" s="50"/>
      <c r="N286" s="50"/>
      <c r="O286" s="50"/>
      <c r="P286" s="50"/>
      <c r="Q286" s="50"/>
      <c r="R286" s="50"/>
      <c r="S286" s="50"/>
      <c r="T286" s="50"/>
      <c r="U286" s="50"/>
      <c r="V286" s="50"/>
      <c r="W286" s="50"/>
      <c r="X286" s="50"/>
      <c r="Y286" s="50"/>
      <c r="Z286" s="50"/>
      <c r="AA286" s="50"/>
    </row>
    <row r="287" spans="1:27" ht="15">
      <c r="A287" s="50"/>
      <c r="B287" s="50"/>
      <c r="C287" s="50"/>
      <c r="D287" s="50"/>
      <c r="E287" s="50"/>
      <c r="F287" s="51"/>
      <c r="G287" s="50"/>
      <c r="H287" s="50"/>
      <c r="J287" s="51"/>
      <c r="K287" s="50"/>
      <c r="L287" s="50"/>
      <c r="M287" s="50"/>
      <c r="N287" s="50"/>
      <c r="O287" s="50"/>
      <c r="P287" s="50"/>
      <c r="Q287" s="50"/>
      <c r="R287" s="50"/>
      <c r="S287" s="50"/>
      <c r="T287" s="50"/>
      <c r="U287" s="50"/>
      <c r="V287" s="50"/>
      <c r="W287" s="50"/>
      <c r="X287" s="50"/>
      <c r="Y287" s="50"/>
      <c r="Z287" s="50"/>
      <c r="AA287" s="50"/>
    </row>
    <row r="288" spans="1:27" ht="15">
      <c r="A288" s="50"/>
      <c r="B288" s="50"/>
      <c r="C288" s="50"/>
      <c r="D288" s="50"/>
      <c r="E288" s="50"/>
      <c r="F288" s="51"/>
      <c r="G288" s="50"/>
      <c r="H288" s="50"/>
      <c r="J288" s="51"/>
      <c r="K288" s="50"/>
      <c r="L288" s="50"/>
      <c r="M288" s="50"/>
      <c r="N288" s="50"/>
      <c r="O288" s="50"/>
      <c r="P288" s="50"/>
      <c r="Q288" s="50"/>
      <c r="R288" s="50"/>
      <c r="S288" s="50"/>
      <c r="T288" s="50"/>
      <c r="U288" s="50"/>
      <c r="V288" s="50"/>
      <c r="W288" s="50"/>
      <c r="X288" s="50"/>
      <c r="Y288" s="50"/>
      <c r="Z288" s="50"/>
      <c r="AA288" s="50"/>
    </row>
    <row r="289" spans="1:43" ht="15">
      <c r="A289" s="50"/>
      <c r="B289" s="50"/>
      <c r="C289" s="50"/>
      <c r="D289" s="50"/>
      <c r="E289" s="50"/>
      <c r="F289" s="51"/>
      <c r="G289" s="50"/>
      <c r="H289" s="50"/>
      <c r="J289" s="51"/>
      <c r="K289" s="50"/>
      <c r="L289" s="50"/>
      <c r="M289" s="50"/>
      <c r="N289" s="50"/>
      <c r="O289" s="50"/>
      <c r="P289" s="50"/>
      <c r="Q289" s="50"/>
      <c r="R289" s="50"/>
      <c r="S289" s="50"/>
      <c r="T289" s="50"/>
      <c r="U289" s="50"/>
      <c r="V289" s="50"/>
      <c r="W289" s="50"/>
      <c r="X289" s="50"/>
      <c r="Y289" s="50"/>
      <c r="Z289" s="50"/>
      <c r="AA289" s="50"/>
    </row>
    <row r="290" spans="1:43" ht="15">
      <c r="A290" s="50"/>
      <c r="B290" s="50"/>
      <c r="C290" s="50"/>
      <c r="D290" s="50"/>
      <c r="E290" s="50"/>
      <c r="F290" s="51"/>
      <c r="G290" s="50"/>
      <c r="H290" s="50"/>
      <c r="J290" s="51"/>
      <c r="K290" s="50"/>
      <c r="L290" s="50"/>
      <c r="M290" s="50"/>
      <c r="N290" s="50"/>
      <c r="O290" s="50"/>
      <c r="P290" s="50"/>
      <c r="Q290" s="50"/>
      <c r="R290" s="50"/>
      <c r="S290" s="50"/>
      <c r="T290" s="50"/>
      <c r="U290" s="50"/>
      <c r="V290" s="50"/>
      <c r="W290" s="50"/>
      <c r="X290" s="50"/>
      <c r="Y290" s="50"/>
      <c r="Z290" s="50"/>
      <c r="AA290" s="50"/>
    </row>
    <row r="291" spans="1:43" ht="15">
      <c r="A291" s="50"/>
      <c r="B291" s="50"/>
      <c r="C291" s="50"/>
      <c r="D291" s="50"/>
      <c r="E291" s="50"/>
      <c r="F291" s="51"/>
      <c r="G291" s="50"/>
      <c r="H291" s="50"/>
      <c r="J291" s="51"/>
      <c r="K291" s="50"/>
      <c r="L291" s="50"/>
      <c r="M291" s="50"/>
      <c r="N291" s="50"/>
      <c r="O291" s="50"/>
      <c r="P291" s="50"/>
      <c r="Q291" s="50"/>
      <c r="R291" s="50"/>
      <c r="S291" s="50"/>
      <c r="T291" s="50"/>
      <c r="U291" s="50"/>
      <c r="V291" s="50"/>
      <c r="W291" s="50"/>
      <c r="X291" s="50"/>
      <c r="Y291" s="50"/>
      <c r="Z291" s="50"/>
      <c r="AA291" s="50"/>
    </row>
    <row r="292" spans="1:43" ht="15">
      <c r="A292" s="50"/>
      <c r="B292" s="50"/>
      <c r="C292" s="50"/>
      <c r="D292" s="50"/>
      <c r="E292" s="50"/>
      <c r="F292" s="51"/>
      <c r="G292" s="50"/>
      <c r="H292" s="50"/>
      <c r="J292" s="51"/>
      <c r="K292" s="50"/>
      <c r="L292" s="50"/>
      <c r="M292" s="50"/>
      <c r="N292" s="50"/>
      <c r="O292" s="50"/>
      <c r="P292" s="50"/>
      <c r="Q292" s="50"/>
      <c r="R292" s="50"/>
      <c r="S292" s="50"/>
      <c r="T292" s="50"/>
      <c r="U292" s="50"/>
      <c r="V292" s="50"/>
      <c r="W292" s="50"/>
      <c r="X292" s="50"/>
      <c r="Y292" s="50"/>
      <c r="Z292" s="50"/>
      <c r="AA292" s="50"/>
    </row>
    <row r="293" spans="1:43" ht="15">
      <c r="A293" s="50"/>
      <c r="B293" s="50"/>
      <c r="C293" s="50"/>
      <c r="D293" s="50"/>
      <c r="E293" s="50"/>
      <c r="F293" s="51"/>
      <c r="G293" s="50"/>
      <c r="H293" s="50"/>
      <c r="J293" s="51"/>
      <c r="K293" s="50"/>
      <c r="L293" s="50"/>
      <c r="M293" s="50"/>
      <c r="N293" s="50"/>
      <c r="O293" s="50"/>
      <c r="P293" s="50"/>
      <c r="Q293" s="50"/>
      <c r="R293" s="50"/>
      <c r="S293" s="50"/>
      <c r="T293" s="50"/>
      <c r="U293" s="50"/>
      <c r="V293" s="50"/>
      <c r="W293" s="50"/>
      <c r="X293" s="50"/>
      <c r="Y293" s="50"/>
      <c r="Z293" s="50"/>
      <c r="AA293" s="50"/>
    </row>
    <row r="294" spans="1:43" ht="15">
      <c r="A294" s="50"/>
      <c r="B294" s="50"/>
      <c r="C294" s="50"/>
      <c r="D294" s="50"/>
      <c r="E294" s="50"/>
      <c r="F294" s="51"/>
      <c r="G294" s="50"/>
      <c r="H294" s="50"/>
      <c r="I294" s="50"/>
      <c r="J294" s="51"/>
      <c r="K294" s="50"/>
      <c r="L294" s="50"/>
      <c r="M294" s="50"/>
      <c r="N294" s="50"/>
      <c r="O294" s="50"/>
      <c r="P294" s="50"/>
      <c r="Q294" s="50"/>
      <c r="R294" s="50"/>
      <c r="S294" s="50"/>
      <c r="T294" s="50"/>
      <c r="U294" s="50"/>
      <c r="V294" s="50"/>
      <c r="W294" s="50"/>
      <c r="X294" s="50"/>
      <c r="Y294" s="50"/>
      <c r="Z294" s="50"/>
      <c r="AA294" s="50"/>
    </row>
    <row r="295" spans="1:43" ht="15">
      <c r="A295" s="50"/>
      <c r="B295" s="50"/>
      <c r="C295" s="50"/>
      <c r="D295" s="50"/>
      <c r="E295" s="50"/>
      <c r="F295" s="51"/>
      <c r="G295" s="50"/>
      <c r="H295" s="50"/>
      <c r="I295" s="50"/>
      <c r="J295" s="51"/>
      <c r="K295" s="50"/>
      <c r="L295" s="50"/>
      <c r="M295" s="50"/>
      <c r="N295" s="50"/>
      <c r="O295" s="50"/>
      <c r="P295" s="50"/>
      <c r="Q295" s="50"/>
      <c r="R295" s="50"/>
      <c r="S295" s="50"/>
      <c r="T295" s="50"/>
      <c r="U295" s="50"/>
      <c r="V295" s="50"/>
      <c r="W295" s="50"/>
      <c r="X295" s="50"/>
      <c r="Y295" s="50"/>
      <c r="Z295" s="50"/>
      <c r="AA295" s="50"/>
    </row>
    <row r="296" spans="1:43" ht="15">
      <c r="A296" s="50"/>
      <c r="B296" s="50"/>
      <c r="C296" s="50"/>
      <c r="D296" s="50"/>
      <c r="E296" s="50"/>
      <c r="F296" s="51"/>
      <c r="G296" s="50"/>
      <c r="H296" s="50"/>
      <c r="I296" s="50"/>
      <c r="J296" s="51"/>
      <c r="K296" s="50"/>
      <c r="L296" s="50"/>
      <c r="M296" s="50"/>
      <c r="N296" s="50"/>
      <c r="O296" s="50"/>
      <c r="P296" s="50"/>
      <c r="Q296" s="50"/>
      <c r="R296" s="50"/>
      <c r="S296" s="50"/>
      <c r="T296" s="50"/>
      <c r="U296" s="50"/>
      <c r="V296" s="50"/>
      <c r="W296" s="50"/>
      <c r="X296" s="50"/>
      <c r="Y296" s="50"/>
      <c r="Z296" s="50"/>
      <c r="AA296" s="50"/>
    </row>
    <row r="297" spans="1:43" ht="15">
      <c r="A297" s="50"/>
      <c r="B297" s="50"/>
      <c r="C297" s="50"/>
      <c r="D297" s="50"/>
      <c r="E297" s="50"/>
      <c r="F297" s="51"/>
      <c r="G297" s="50"/>
      <c r="H297" s="50"/>
      <c r="I297" s="50"/>
      <c r="J297" s="51"/>
      <c r="K297" s="50"/>
      <c r="L297" s="50"/>
      <c r="M297" s="50"/>
      <c r="N297" s="50"/>
      <c r="O297" s="50"/>
      <c r="P297" s="50"/>
      <c r="Q297" s="50"/>
      <c r="R297" s="50"/>
      <c r="S297" s="50"/>
      <c r="T297" s="50"/>
      <c r="U297" s="50"/>
      <c r="V297" s="50"/>
      <c r="W297" s="50"/>
      <c r="X297" s="50"/>
      <c r="Y297" s="50"/>
      <c r="Z297" s="50"/>
      <c r="AA297" s="50"/>
    </row>
    <row r="298" spans="1:43" ht="15">
      <c r="A298" s="50"/>
      <c r="B298" s="50"/>
      <c r="C298" s="50"/>
      <c r="D298" s="50"/>
      <c r="E298" s="50"/>
      <c r="F298" s="51"/>
      <c r="G298" s="50"/>
      <c r="H298" s="50"/>
      <c r="I298" s="50"/>
      <c r="J298" s="51"/>
      <c r="K298" s="50"/>
      <c r="L298" s="50"/>
      <c r="M298" s="50"/>
      <c r="N298" s="50"/>
      <c r="O298" s="50"/>
      <c r="P298" s="50"/>
      <c r="Q298" s="50"/>
      <c r="R298" s="50"/>
      <c r="S298" s="50"/>
      <c r="T298" s="50"/>
      <c r="U298" s="50"/>
      <c r="V298" s="50"/>
      <c r="W298" s="50"/>
      <c r="X298" s="50"/>
      <c r="Y298" s="50"/>
      <c r="Z298" s="50"/>
      <c r="AA298" s="50"/>
    </row>
    <row r="299" spans="1:43" ht="15">
      <c r="A299" s="50"/>
      <c r="B299" s="50"/>
      <c r="C299" s="50"/>
      <c r="D299" s="50"/>
      <c r="E299" s="50"/>
      <c r="F299" s="51"/>
      <c r="G299" s="50"/>
      <c r="H299" s="50"/>
      <c r="I299" s="50"/>
      <c r="J299" s="51"/>
      <c r="K299" s="50"/>
      <c r="L299" s="50"/>
      <c r="M299" s="50"/>
      <c r="N299" s="50"/>
      <c r="O299" s="50"/>
      <c r="P299" s="50"/>
      <c r="Q299" s="50"/>
      <c r="R299" s="50"/>
      <c r="S299" s="50"/>
      <c r="T299" s="50"/>
      <c r="U299" s="50"/>
      <c r="V299" s="50"/>
      <c r="W299" s="50"/>
      <c r="X299" s="50"/>
      <c r="Y299" s="50"/>
      <c r="Z299" s="50"/>
      <c r="AA299" s="50"/>
    </row>
    <row r="300" spans="1:43" ht="15">
      <c r="A300" s="50"/>
      <c r="B300" s="50"/>
      <c r="C300" s="50"/>
      <c r="D300" s="50"/>
      <c r="E300" s="50"/>
      <c r="F300" s="51"/>
      <c r="G300" s="50"/>
      <c r="H300" s="50"/>
      <c r="I300" s="50"/>
      <c r="J300" s="51"/>
      <c r="K300" s="50"/>
      <c r="L300" s="50"/>
      <c r="M300" s="50"/>
      <c r="N300" s="50"/>
      <c r="O300" s="50"/>
      <c r="P300" s="50"/>
      <c r="Q300" s="50"/>
      <c r="R300" s="50"/>
      <c r="S300" s="50"/>
      <c r="T300" s="50"/>
      <c r="U300" s="50"/>
      <c r="V300" s="50"/>
      <c r="W300" s="50"/>
      <c r="X300" s="50"/>
      <c r="Y300" s="50"/>
      <c r="Z300" s="50"/>
      <c r="AA300" s="50"/>
    </row>
    <row r="301" spans="1:43" ht="16.5">
      <c r="A301" s="50"/>
      <c r="B301" s="50"/>
      <c r="C301" s="50"/>
      <c r="D301" s="50"/>
      <c r="E301" s="50"/>
      <c r="F301" s="51"/>
      <c r="G301" s="50"/>
      <c r="H301" s="50"/>
      <c r="I301" s="50"/>
      <c r="J301" s="51"/>
      <c r="K301" s="50"/>
      <c r="L301" s="50"/>
      <c r="M301" s="50"/>
      <c r="N301" s="50"/>
      <c r="O301" s="50"/>
      <c r="P301" s="50"/>
      <c r="Q301" s="50"/>
      <c r="R301" s="50"/>
      <c r="S301" s="50"/>
      <c r="T301" s="50"/>
      <c r="U301" s="50"/>
      <c r="V301" s="50"/>
      <c r="W301" s="50"/>
      <c r="X301" s="50"/>
      <c r="Y301" s="50"/>
      <c r="Z301" s="50"/>
      <c r="AA301" s="50"/>
      <c r="AK301" s="177"/>
      <c r="AL301" s="177"/>
      <c r="AM301" s="177"/>
      <c r="AN301" s="177"/>
      <c r="AO301" s="177"/>
      <c r="AP301" s="177"/>
      <c r="AQ301" s="177"/>
    </row>
    <row r="302" spans="1:43" ht="15">
      <c r="A302" s="50"/>
      <c r="B302" s="50"/>
      <c r="C302" s="50"/>
      <c r="D302" s="50"/>
      <c r="E302" s="50"/>
      <c r="F302" s="51"/>
      <c r="G302" s="50"/>
      <c r="H302" s="50"/>
      <c r="I302" s="50"/>
      <c r="J302" s="51"/>
      <c r="K302" s="50"/>
      <c r="L302" s="50"/>
      <c r="M302" s="50"/>
      <c r="N302" s="50"/>
      <c r="O302" s="50"/>
      <c r="P302" s="50"/>
      <c r="Q302" s="50"/>
      <c r="R302" s="50"/>
      <c r="S302" s="50"/>
      <c r="T302" s="50"/>
      <c r="U302" s="50"/>
      <c r="V302" s="50"/>
      <c r="W302" s="50"/>
      <c r="X302" s="50"/>
      <c r="Y302" s="50"/>
      <c r="Z302" s="50"/>
      <c r="AA302" s="50"/>
    </row>
    <row r="303" spans="1:43" ht="15">
      <c r="A303" s="50"/>
      <c r="B303" s="50"/>
      <c r="C303" s="50"/>
      <c r="D303" s="50"/>
      <c r="E303" s="50"/>
      <c r="F303" s="51"/>
      <c r="G303" s="50"/>
      <c r="H303" s="50"/>
      <c r="I303" s="50"/>
      <c r="J303" s="51"/>
      <c r="K303" s="50"/>
      <c r="L303" s="50"/>
      <c r="M303" s="50"/>
      <c r="N303" s="50"/>
      <c r="O303" s="50"/>
      <c r="P303" s="50"/>
      <c r="Q303" s="50"/>
      <c r="R303" s="50"/>
      <c r="S303" s="50"/>
      <c r="T303" s="50"/>
      <c r="U303" s="50"/>
      <c r="V303" s="50"/>
      <c r="W303" s="50"/>
      <c r="X303" s="50"/>
      <c r="Y303" s="50"/>
      <c r="Z303" s="50"/>
      <c r="AA303" s="50"/>
    </row>
    <row r="304" spans="1:43" ht="15">
      <c r="A304" s="50"/>
      <c r="B304" s="50"/>
      <c r="C304" s="50"/>
      <c r="D304" s="50"/>
      <c r="E304" s="50"/>
      <c r="F304" s="51"/>
      <c r="G304" s="50"/>
      <c r="H304" s="50"/>
      <c r="I304" s="50"/>
      <c r="J304" s="51"/>
      <c r="K304" s="50"/>
      <c r="L304" s="50"/>
      <c r="M304" s="50"/>
      <c r="N304" s="50"/>
      <c r="O304" s="50"/>
      <c r="P304" s="50"/>
      <c r="Q304" s="50"/>
      <c r="R304" s="50"/>
      <c r="S304" s="50"/>
      <c r="T304" s="50"/>
      <c r="U304" s="50"/>
      <c r="V304" s="50"/>
      <c r="W304" s="50"/>
      <c r="X304" s="50"/>
      <c r="Y304" s="50"/>
      <c r="Z304" s="50"/>
      <c r="AA304" s="50"/>
    </row>
    <row r="305" spans="1:27" ht="15">
      <c r="A305" s="50"/>
      <c r="B305" s="50"/>
      <c r="C305" s="50"/>
      <c r="D305" s="50"/>
      <c r="E305" s="50"/>
      <c r="F305" s="51"/>
      <c r="G305" s="50"/>
      <c r="H305" s="50"/>
      <c r="I305" s="50"/>
      <c r="J305" s="51"/>
      <c r="K305" s="50"/>
      <c r="L305" s="50"/>
      <c r="M305" s="50"/>
      <c r="N305" s="50"/>
      <c r="O305" s="50"/>
      <c r="P305" s="50"/>
      <c r="Q305" s="50"/>
      <c r="R305" s="50"/>
      <c r="S305" s="50"/>
      <c r="T305" s="50"/>
      <c r="U305" s="50"/>
      <c r="V305" s="50"/>
      <c r="W305" s="50"/>
      <c r="X305" s="50"/>
      <c r="Y305" s="50"/>
      <c r="Z305" s="50"/>
      <c r="AA305" s="50"/>
    </row>
    <row r="306" spans="1:27" ht="15">
      <c r="A306" s="50"/>
      <c r="B306" s="50"/>
      <c r="C306" s="50"/>
      <c r="D306" s="50"/>
      <c r="E306" s="50"/>
      <c r="F306" s="51"/>
      <c r="G306" s="50"/>
      <c r="H306" s="50"/>
      <c r="I306" s="50"/>
      <c r="J306" s="51"/>
      <c r="K306" s="50"/>
      <c r="L306" s="50"/>
      <c r="M306" s="50"/>
      <c r="N306" s="50"/>
      <c r="O306" s="50"/>
      <c r="P306" s="50"/>
      <c r="Q306" s="50"/>
      <c r="R306" s="50"/>
      <c r="S306" s="50"/>
      <c r="T306" s="50"/>
      <c r="U306" s="50"/>
      <c r="V306" s="50"/>
      <c r="W306" s="50"/>
      <c r="X306" s="50"/>
      <c r="Y306" s="50"/>
      <c r="Z306" s="50"/>
      <c r="AA306" s="50"/>
    </row>
    <row r="307" spans="1:27" ht="15">
      <c r="A307" s="50"/>
      <c r="B307" s="50"/>
      <c r="C307" s="50"/>
      <c r="D307" s="50"/>
      <c r="E307" s="50"/>
      <c r="F307" s="51"/>
      <c r="G307" s="50"/>
      <c r="H307" s="50"/>
      <c r="I307" s="50"/>
      <c r="J307" s="51"/>
      <c r="K307" s="50"/>
      <c r="L307" s="50"/>
      <c r="M307" s="50"/>
      <c r="N307" s="50"/>
      <c r="O307" s="50"/>
      <c r="P307" s="50"/>
      <c r="Q307" s="50"/>
      <c r="R307" s="50"/>
      <c r="S307" s="50"/>
      <c r="T307" s="50"/>
      <c r="U307" s="50"/>
      <c r="V307" s="50"/>
      <c r="W307" s="50"/>
      <c r="X307" s="50"/>
      <c r="Y307" s="50"/>
      <c r="Z307" s="50"/>
      <c r="AA307" s="50"/>
    </row>
    <row r="308" spans="1:27" ht="15">
      <c r="A308" s="50"/>
      <c r="B308" s="50"/>
      <c r="C308" s="50"/>
      <c r="D308" s="50"/>
      <c r="E308" s="50"/>
      <c r="F308" s="51"/>
      <c r="G308" s="50"/>
      <c r="H308" s="50"/>
      <c r="I308" s="50"/>
      <c r="J308" s="51"/>
      <c r="K308" s="50"/>
      <c r="L308" s="50"/>
      <c r="M308" s="50"/>
      <c r="N308" s="50"/>
      <c r="O308" s="50"/>
      <c r="P308" s="50"/>
      <c r="Q308" s="50"/>
      <c r="R308" s="50"/>
      <c r="S308" s="50"/>
      <c r="T308" s="50"/>
      <c r="U308" s="50"/>
      <c r="V308" s="50"/>
      <c r="W308" s="50"/>
      <c r="X308" s="50"/>
      <c r="Y308" s="50"/>
      <c r="Z308" s="50"/>
      <c r="AA308" s="50"/>
    </row>
    <row r="309" spans="1:27" ht="15">
      <c r="A309" s="50"/>
      <c r="B309" s="50"/>
      <c r="C309" s="50"/>
      <c r="D309" s="50"/>
      <c r="E309" s="50"/>
      <c r="F309" s="51"/>
      <c r="G309" s="50"/>
      <c r="H309" s="50"/>
      <c r="I309" s="50"/>
      <c r="J309" s="51"/>
      <c r="K309" s="50"/>
      <c r="L309" s="50"/>
      <c r="M309" s="50"/>
      <c r="N309" s="50"/>
      <c r="O309" s="50"/>
      <c r="P309" s="50"/>
      <c r="Q309" s="50"/>
      <c r="R309" s="50"/>
      <c r="S309" s="50"/>
      <c r="T309" s="50"/>
      <c r="U309" s="50"/>
      <c r="V309" s="50"/>
      <c r="W309" s="50"/>
      <c r="X309" s="50"/>
      <c r="Y309" s="50"/>
      <c r="Z309" s="50"/>
      <c r="AA309" s="50"/>
    </row>
    <row r="310" spans="1:27" ht="15">
      <c r="A310" s="50"/>
      <c r="B310" s="50"/>
      <c r="C310" s="50"/>
      <c r="D310" s="50"/>
      <c r="E310" s="50"/>
      <c r="F310" s="51"/>
      <c r="G310" s="50"/>
      <c r="H310" s="50"/>
      <c r="I310" s="50"/>
      <c r="J310" s="51"/>
      <c r="K310" s="50"/>
      <c r="L310" s="50"/>
      <c r="M310" s="50"/>
      <c r="N310" s="50"/>
      <c r="O310" s="50"/>
      <c r="P310" s="50"/>
      <c r="Q310" s="50"/>
      <c r="R310" s="50"/>
      <c r="S310" s="50"/>
      <c r="T310" s="50"/>
      <c r="U310" s="50"/>
      <c r="V310" s="50"/>
      <c r="W310" s="50"/>
      <c r="X310" s="50"/>
      <c r="Y310" s="50"/>
      <c r="Z310" s="50"/>
      <c r="AA310" s="50"/>
    </row>
    <row r="311" spans="1:27" ht="15">
      <c r="A311" s="50"/>
      <c r="B311" s="50"/>
      <c r="C311" s="50"/>
      <c r="D311" s="50"/>
      <c r="E311" s="50"/>
      <c r="F311" s="51"/>
      <c r="G311" s="50"/>
      <c r="H311" s="50"/>
      <c r="I311" s="50"/>
      <c r="J311" s="51"/>
      <c r="K311" s="50"/>
      <c r="L311" s="50"/>
      <c r="M311" s="50"/>
      <c r="N311" s="50"/>
      <c r="O311" s="50"/>
      <c r="P311" s="50"/>
      <c r="Q311" s="50"/>
      <c r="R311" s="50"/>
      <c r="S311" s="50"/>
      <c r="T311" s="50"/>
      <c r="U311" s="50"/>
      <c r="V311" s="50"/>
      <c r="W311" s="50"/>
      <c r="X311" s="50"/>
      <c r="Y311" s="50"/>
      <c r="Z311" s="50"/>
      <c r="AA311" s="50"/>
    </row>
    <row r="312" spans="1:27" ht="15">
      <c r="A312" s="50"/>
      <c r="B312" s="50"/>
      <c r="C312" s="50"/>
      <c r="D312" s="50"/>
      <c r="E312" s="50"/>
      <c r="F312" s="51"/>
      <c r="G312" s="50"/>
      <c r="H312" s="50"/>
      <c r="I312" s="50"/>
      <c r="J312" s="51"/>
      <c r="K312" s="50"/>
      <c r="L312" s="50"/>
      <c r="M312" s="50"/>
      <c r="N312" s="50"/>
      <c r="O312" s="50"/>
      <c r="P312" s="50"/>
      <c r="Q312" s="50"/>
      <c r="R312" s="50"/>
      <c r="S312" s="50"/>
      <c r="T312" s="50"/>
      <c r="U312" s="50"/>
      <c r="V312" s="50"/>
      <c r="W312" s="50"/>
      <c r="X312" s="50"/>
      <c r="Y312" s="50"/>
      <c r="Z312" s="50"/>
      <c r="AA312" s="50"/>
    </row>
    <row r="313" spans="1:27" ht="15">
      <c r="A313" s="50"/>
      <c r="B313" s="50"/>
      <c r="C313" s="50"/>
      <c r="D313" s="50"/>
      <c r="E313" s="50"/>
      <c r="F313" s="51"/>
      <c r="G313" s="50"/>
      <c r="H313" s="50"/>
      <c r="I313" s="50"/>
      <c r="J313" s="51"/>
      <c r="K313" s="50"/>
      <c r="L313" s="50"/>
      <c r="M313" s="50"/>
      <c r="N313" s="50"/>
      <c r="O313" s="50"/>
      <c r="P313" s="50"/>
      <c r="Q313" s="50"/>
      <c r="R313" s="50"/>
      <c r="S313" s="50"/>
      <c r="T313" s="50"/>
      <c r="U313" s="50"/>
      <c r="V313" s="50"/>
      <c r="W313" s="50"/>
      <c r="X313" s="50"/>
      <c r="Y313" s="50"/>
      <c r="Z313" s="50"/>
      <c r="AA313" s="50"/>
    </row>
    <row r="314" spans="1:27" ht="15">
      <c r="A314" s="50"/>
      <c r="B314" s="50"/>
      <c r="C314" s="50"/>
      <c r="D314" s="50"/>
      <c r="E314" s="50"/>
      <c r="F314" s="51"/>
      <c r="G314" s="50"/>
      <c r="H314" s="50"/>
      <c r="I314" s="50"/>
      <c r="J314" s="51"/>
      <c r="K314" s="50"/>
      <c r="L314" s="50"/>
      <c r="M314" s="50"/>
      <c r="N314" s="50"/>
      <c r="O314" s="50"/>
      <c r="P314" s="50"/>
      <c r="Q314" s="50"/>
      <c r="R314" s="50"/>
      <c r="S314" s="50"/>
      <c r="T314" s="50"/>
      <c r="U314" s="50"/>
      <c r="V314" s="50"/>
      <c r="W314" s="50"/>
      <c r="X314" s="50"/>
      <c r="Y314" s="50"/>
      <c r="Z314" s="50"/>
      <c r="AA314" s="50"/>
    </row>
    <row r="315" spans="1:27" ht="15">
      <c r="A315" s="50"/>
      <c r="B315" s="50"/>
      <c r="C315" s="50"/>
      <c r="D315" s="50"/>
      <c r="E315" s="50"/>
      <c r="F315" s="51"/>
      <c r="G315" s="50"/>
      <c r="H315" s="50"/>
      <c r="I315" s="50"/>
      <c r="J315" s="51"/>
      <c r="K315" s="50"/>
      <c r="L315" s="50"/>
      <c r="M315" s="50"/>
      <c r="N315" s="50"/>
      <c r="O315" s="50"/>
      <c r="P315" s="50"/>
      <c r="Q315" s="50"/>
      <c r="R315" s="50"/>
      <c r="S315" s="50"/>
      <c r="T315" s="50"/>
      <c r="U315" s="50"/>
      <c r="V315" s="50"/>
      <c r="W315" s="50"/>
      <c r="X315" s="50"/>
      <c r="Y315" s="50"/>
      <c r="Z315" s="50"/>
      <c r="AA315" s="50"/>
    </row>
    <row r="316" spans="1:27" ht="15">
      <c r="A316" s="50"/>
      <c r="B316" s="50"/>
      <c r="C316" s="50"/>
      <c r="D316" s="50"/>
      <c r="E316" s="50"/>
      <c r="F316" s="51"/>
      <c r="G316" s="50"/>
      <c r="H316" s="50"/>
      <c r="I316" s="50"/>
      <c r="J316" s="51"/>
      <c r="K316" s="50"/>
      <c r="L316" s="50"/>
      <c r="M316" s="50"/>
      <c r="N316" s="50"/>
      <c r="O316" s="50"/>
      <c r="P316" s="50"/>
      <c r="Q316" s="50"/>
      <c r="R316" s="50"/>
      <c r="S316" s="50"/>
      <c r="T316" s="50"/>
      <c r="U316" s="50"/>
      <c r="V316" s="50"/>
      <c r="W316" s="50"/>
      <c r="X316" s="50"/>
      <c r="Y316" s="50"/>
      <c r="Z316" s="50"/>
      <c r="AA316" s="50"/>
    </row>
    <row r="317" spans="1:27" ht="15">
      <c r="A317" s="50"/>
      <c r="B317" s="50"/>
      <c r="C317" s="50"/>
      <c r="D317" s="50"/>
      <c r="E317" s="50"/>
      <c r="F317" s="51"/>
      <c r="G317" s="50"/>
      <c r="H317" s="50"/>
      <c r="I317" s="50"/>
      <c r="J317" s="51"/>
      <c r="K317" s="50"/>
      <c r="L317" s="50"/>
      <c r="M317" s="50"/>
      <c r="N317" s="50"/>
      <c r="O317" s="50"/>
      <c r="P317" s="50"/>
      <c r="Q317" s="50"/>
      <c r="R317" s="50"/>
      <c r="S317" s="50"/>
      <c r="T317" s="50"/>
      <c r="U317" s="50"/>
      <c r="V317" s="50"/>
      <c r="W317" s="50"/>
      <c r="X317" s="50"/>
      <c r="Y317" s="50"/>
      <c r="Z317" s="50"/>
      <c r="AA317" s="50"/>
    </row>
    <row r="318" spans="1:27" ht="15">
      <c r="A318" s="50"/>
      <c r="B318" s="50"/>
      <c r="C318" s="50"/>
      <c r="D318" s="50"/>
      <c r="E318" s="50"/>
      <c r="F318" s="51"/>
      <c r="G318" s="50"/>
      <c r="H318" s="50"/>
      <c r="I318" s="50"/>
      <c r="J318" s="51"/>
      <c r="K318" s="50"/>
      <c r="L318" s="50"/>
      <c r="M318" s="50"/>
      <c r="N318" s="50"/>
      <c r="O318" s="50"/>
      <c r="P318" s="50"/>
      <c r="Q318" s="50"/>
      <c r="R318" s="50"/>
      <c r="S318" s="50"/>
      <c r="T318" s="50"/>
      <c r="U318" s="50"/>
      <c r="V318" s="50"/>
      <c r="W318" s="50"/>
      <c r="X318" s="50"/>
      <c r="Y318" s="50"/>
      <c r="Z318" s="50"/>
      <c r="AA318" s="50"/>
    </row>
    <row r="319" spans="1:27" ht="15">
      <c r="A319" s="50"/>
      <c r="B319" s="50"/>
      <c r="C319" s="50"/>
      <c r="D319" s="50"/>
      <c r="E319" s="50"/>
      <c r="F319" s="51"/>
      <c r="G319" s="50"/>
      <c r="H319" s="50"/>
      <c r="I319" s="50"/>
      <c r="J319" s="51"/>
      <c r="K319" s="50"/>
      <c r="L319" s="50"/>
      <c r="M319" s="50"/>
      <c r="N319" s="50"/>
      <c r="O319" s="50"/>
      <c r="P319" s="50"/>
      <c r="Q319" s="50"/>
      <c r="R319" s="50"/>
      <c r="S319" s="50"/>
      <c r="T319" s="50"/>
      <c r="U319" s="50"/>
      <c r="V319" s="50"/>
      <c r="W319" s="50"/>
      <c r="X319" s="50"/>
      <c r="Y319" s="50"/>
      <c r="Z319" s="50"/>
      <c r="AA319" s="50"/>
    </row>
    <row r="320" spans="1:27" ht="15">
      <c r="A320" s="50"/>
      <c r="B320" s="50"/>
      <c r="C320" s="50"/>
      <c r="D320" s="50"/>
      <c r="E320" s="50"/>
      <c r="F320" s="51"/>
      <c r="G320" s="50"/>
      <c r="H320" s="50"/>
      <c r="I320" s="50"/>
      <c r="J320" s="51"/>
      <c r="K320" s="50"/>
      <c r="L320" s="50"/>
      <c r="M320" s="50"/>
      <c r="N320" s="50"/>
      <c r="O320" s="50"/>
      <c r="P320" s="50"/>
      <c r="Q320" s="50"/>
      <c r="R320" s="50"/>
      <c r="S320" s="50"/>
      <c r="T320" s="50"/>
      <c r="U320" s="50"/>
      <c r="V320" s="50"/>
      <c r="W320" s="50"/>
      <c r="X320" s="50"/>
      <c r="Y320" s="50"/>
      <c r="Z320" s="50"/>
      <c r="AA320" s="50"/>
    </row>
    <row r="321" spans="1:27" ht="15">
      <c r="A321" s="50"/>
      <c r="B321" s="50"/>
      <c r="C321" s="50"/>
      <c r="D321" s="50"/>
      <c r="E321" s="50"/>
      <c r="F321" s="51"/>
      <c r="G321" s="50"/>
      <c r="H321" s="50"/>
      <c r="I321" s="50"/>
      <c r="J321" s="51"/>
      <c r="K321" s="50"/>
      <c r="L321" s="50"/>
      <c r="M321" s="50"/>
      <c r="N321" s="50"/>
      <c r="O321" s="50"/>
      <c r="P321" s="50"/>
      <c r="Q321" s="50"/>
      <c r="R321" s="50"/>
      <c r="S321" s="50"/>
      <c r="T321" s="50"/>
      <c r="U321" s="50"/>
      <c r="V321" s="50"/>
      <c r="W321" s="50"/>
      <c r="X321" s="50"/>
      <c r="Y321" s="50"/>
      <c r="Z321" s="50"/>
      <c r="AA321" s="50"/>
    </row>
    <row r="322" spans="1:27" ht="15">
      <c r="A322" s="50"/>
      <c r="B322" s="50"/>
      <c r="C322" s="50"/>
      <c r="D322" s="50"/>
      <c r="E322" s="50"/>
      <c r="F322" s="51"/>
      <c r="G322" s="50"/>
      <c r="H322" s="50"/>
      <c r="I322" s="50"/>
      <c r="J322" s="51"/>
      <c r="K322" s="50"/>
      <c r="L322" s="50"/>
      <c r="M322" s="50"/>
      <c r="N322" s="50"/>
      <c r="O322" s="50"/>
      <c r="P322" s="50"/>
      <c r="Q322" s="50"/>
      <c r="R322" s="50"/>
      <c r="S322" s="50"/>
      <c r="T322" s="50"/>
      <c r="U322" s="50"/>
      <c r="V322" s="50"/>
      <c r="W322" s="50"/>
      <c r="X322" s="50"/>
      <c r="Y322" s="50"/>
      <c r="Z322" s="50"/>
      <c r="AA322" s="50"/>
    </row>
    <row r="323" spans="1:27" ht="15">
      <c r="A323" s="50"/>
      <c r="B323" s="50"/>
      <c r="C323" s="50"/>
      <c r="D323" s="50"/>
      <c r="E323" s="50"/>
      <c r="F323" s="51"/>
      <c r="G323" s="50"/>
      <c r="H323" s="50"/>
      <c r="I323" s="50"/>
      <c r="J323" s="51"/>
      <c r="K323" s="50"/>
      <c r="L323" s="50"/>
      <c r="M323" s="50"/>
      <c r="N323" s="50"/>
      <c r="O323" s="50"/>
      <c r="P323" s="50"/>
      <c r="Q323" s="50"/>
      <c r="R323" s="50"/>
      <c r="S323" s="50"/>
      <c r="T323" s="50"/>
      <c r="U323" s="50"/>
      <c r="V323" s="50"/>
      <c r="W323" s="50"/>
      <c r="X323" s="50"/>
      <c r="Y323" s="50"/>
      <c r="Z323" s="50"/>
      <c r="AA323" s="50"/>
    </row>
    <row r="324" spans="1:27" ht="15">
      <c r="A324" s="50"/>
      <c r="B324" s="50"/>
      <c r="C324" s="50"/>
      <c r="D324" s="50"/>
      <c r="E324" s="50"/>
      <c r="F324" s="51"/>
      <c r="G324" s="50"/>
      <c r="H324" s="50"/>
      <c r="I324" s="50"/>
      <c r="J324" s="51"/>
      <c r="K324" s="50"/>
      <c r="L324" s="50"/>
      <c r="M324" s="50"/>
      <c r="N324" s="50"/>
      <c r="O324" s="50"/>
      <c r="P324" s="50"/>
      <c r="Q324" s="50"/>
      <c r="R324" s="50"/>
      <c r="S324" s="50"/>
      <c r="T324" s="50"/>
      <c r="U324" s="50"/>
      <c r="V324" s="50"/>
      <c r="W324" s="50"/>
      <c r="X324" s="50"/>
      <c r="Y324" s="50"/>
      <c r="Z324" s="50"/>
      <c r="AA324" s="50"/>
    </row>
    <row r="325" spans="1:27" ht="15">
      <c r="A325" s="50"/>
      <c r="B325" s="50"/>
      <c r="C325" s="50"/>
      <c r="D325" s="50"/>
      <c r="E325" s="50"/>
      <c r="F325" s="51"/>
      <c r="G325" s="50"/>
      <c r="H325" s="50"/>
      <c r="I325" s="50"/>
      <c r="J325" s="51"/>
      <c r="K325" s="50"/>
      <c r="L325" s="50"/>
      <c r="M325" s="50"/>
      <c r="N325" s="50"/>
      <c r="O325" s="50"/>
      <c r="P325" s="50"/>
      <c r="Q325" s="50"/>
      <c r="R325" s="50"/>
      <c r="S325" s="50"/>
      <c r="T325" s="50"/>
      <c r="U325" s="50"/>
      <c r="V325" s="50"/>
      <c r="W325" s="50"/>
      <c r="X325" s="50"/>
      <c r="Y325" s="50"/>
      <c r="Z325" s="50"/>
      <c r="AA325" s="50"/>
    </row>
    <row r="326" spans="1:27" ht="15">
      <c r="A326" s="50"/>
      <c r="B326" s="50"/>
      <c r="C326" s="50"/>
      <c r="D326" s="50"/>
      <c r="E326" s="50"/>
      <c r="F326" s="51"/>
      <c r="G326" s="50"/>
      <c r="H326" s="50"/>
      <c r="I326" s="50"/>
      <c r="J326" s="51"/>
      <c r="K326" s="50"/>
      <c r="L326" s="50"/>
      <c r="M326" s="50"/>
      <c r="N326" s="50"/>
      <c r="O326" s="50"/>
      <c r="P326" s="50"/>
      <c r="Q326" s="50"/>
      <c r="R326" s="50"/>
      <c r="S326" s="50"/>
      <c r="T326" s="50"/>
      <c r="U326" s="50"/>
      <c r="V326" s="50"/>
      <c r="W326" s="50"/>
      <c r="X326" s="50"/>
      <c r="Y326" s="50"/>
      <c r="Z326" s="50"/>
      <c r="AA326" s="50"/>
    </row>
    <row r="327" spans="1:27" ht="15">
      <c r="A327" s="50"/>
      <c r="B327" s="50"/>
      <c r="C327" s="50"/>
      <c r="D327" s="50"/>
      <c r="E327" s="50"/>
      <c r="F327" s="51"/>
      <c r="G327" s="50"/>
      <c r="H327" s="50"/>
      <c r="I327" s="50"/>
      <c r="J327" s="51"/>
      <c r="K327" s="50"/>
      <c r="L327" s="50"/>
      <c r="M327" s="50"/>
      <c r="N327" s="50"/>
      <c r="O327" s="50"/>
      <c r="P327" s="50"/>
      <c r="Q327" s="50"/>
      <c r="R327" s="50"/>
      <c r="S327" s="50"/>
      <c r="T327" s="50"/>
      <c r="U327" s="50"/>
      <c r="V327" s="50"/>
      <c r="W327" s="50"/>
      <c r="X327" s="50"/>
      <c r="Y327" s="50"/>
      <c r="Z327" s="50"/>
      <c r="AA327" s="50"/>
    </row>
    <row r="328" spans="1:27" ht="15">
      <c r="A328" s="50"/>
      <c r="B328" s="50"/>
      <c r="C328" s="50"/>
      <c r="D328" s="50"/>
      <c r="E328" s="50"/>
      <c r="F328" s="51"/>
      <c r="G328" s="50"/>
      <c r="H328" s="50"/>
      <c r="I328" s="50"/>
      <c r="J328" s="51"/>
      <c r="K328" s="50"/>
      <c r="L328" s="50"/>
      <c r="M328" s="50"/>
      <c r="N328" s="50"/>
      <c r="O328" s="50"/>
      <c r="P328" s="50"/>
      <c r="Q328" s="50"/>
      <c r="R328" s="50"/>
      <c r="S328" s="50"/>
      <c r="T328" s="50"/>
      <c r="U328" s="50"/>
      <c r="V328" s="50"/>
      <c r="W328" s="50"/>
      <c r="X328" s="50"/>
      <c r="Y328" s="50"/>
      <c r="Z328" s="50"/>
      <c r="AA328" s="50"/>
    </row>
    <row r="329" spans="1:27" ht="15">
      <c r="A329" s="50"/>
      <c r="B329" s="50"/>
      <c r="C329" s="50"/>
      <c r="D329" s="50"/>
      <c r="E329" s="50"/>
      <c r="F329" s="51"/>
      <c r="G329" s="50"/>
      <c r="H329" s="50"/>
      <c r="I329" s="50"/>
      <c r="J329" s="51"/>
      <c r="K329" s="50"/>
      <c r="L329" s="50"/>
      <c r="M329" s="50"/>
      <c r="N329" s="50"/>
      <c r="O329" s="50"/>
      <c r="P329" s="50"/>
      <c r="Q329" s="50"/>
      <c r="R329" s="50"/>
      <c r="S329" s="50"/>
      <c r="T329" s="50"/>
      <c r="U329" s="50"/>
      <c r="V329" s="50"/>
      <c r="W329" s="50"/>
      <c r="X329" s="50"/>
      <c r="Y329" s="50"/>
      <c r="Z329" s="50"/>
      <c r="AA329" s="50"/>
    </row>
    <row r="330" spans="1:27" ht="15">
      <c r="A330" s="50"/>
      <c r="B330" s="50"/>
      <c r="C330" s="50"/>
      <c r="D330" s="50"/>
      <c r="E330" s="50"/>
      <c r="F330" s="51"/>
      <c r="G330" s="50"/>
      <c r="H330" s="50"/>
      <c r="I330" s="50"/>
      <c r="J330" s="51"/>
      <c r="K330" s="50"/>
      <c r="L330" s="50"/>
      <c r="M330" s="50"/>
      <c r="N330" s="50"/>
      <c r="O330" s="50"/>
      <c r="P330" s="50"/>
      <c r="Q330" s="50"/>
      <c r="R330" s="50"/>
      <c r="S330" s="50"/>
      <c r="T330" s="50"/>
      <c r="U330" s="50"/>
      <c r="V330" s="50"/>
      <c r="W330" s="50"/>
      <c r="X330" s="50"/>
      <c r="Y330" s="50"/>
      <c r="Z330" s="50"/>
      <c r="AA330" s="50"/>
    </row>
    <row r="331" spans="1:27" ht="15">
      <c r="A331" s="50"/>
      <c r="B331" s="50"/>
      <c r="C331" s="50"/>
      <c r="D331" s="50"/>
      <c r="E331" s="50"/>
      <c r="F331" s="51"/>
      <c r="G331" s="50"/>
      <c r="H331" s="50"/>
      <c r="I331" s="50"/>
      <c r="J331" s="51"/>
      <c r="K331" s="50"/>
      <c r="L331" s="50"/>
      <c r="M331" s="50"/>
      <c r="N331" s="50"/>
      <c r="O331" s="50"/>
      <c r="P331" s="50"/>
      <c r="Q331" s="50"/>
      <c r="R331" s="50"/>
      <c r="S331" s="50"/>
      <c r="T331" s="50"/>
      <c r="U331" s="50"/>
      <c r="V331" s="50"/>
      <c r="W331" s="50"/>
      <c r="X331" s="50"/>
      <c r="Y331" s="50"/>
      <c r="Z331" s="50"/>
      <c r="AA331" s="50"/>
    </row>
    <row r="332" spans="1:27" ht="15">
      <c r="A332" s="50"/>
      <c r="B332" s="50"/>
      <c r="C332" s="50"/>
      <c r="D332" s="50"/>
      <c r="E332" s="50"/>
      <c r="F332" s="51"/>
      <c r="G332" s="50"/>
      <c r="H332" s="50"/>
      <c r="I332" s="50"/>
      <c r="J332" s="51"/>
      <c r="K332" s="50"/>
      <c r="L332" s="50"/>
      <c r="M332" s="50"/>
      <c r="N332" s="50"/>
      <c r="O332" s="50"/>
      <c r="P332" s="50"/>
      <c r="Q332" s="50"/>
      <c r="R332" s="50"/>
      <c r="S332" s="50"/>
      <c r="T332" s="50"/>
      <c r="U332" s="50"/>
      <c r="V332" s="50"/>
      <c r="W332" s="50"/>
      <c r="X332" s="50"/>
      <c r="Y332" s="50"/>
      <c r="Z332" s="50"/>
      <c r="AA332" s="50"/>
    </row>
    <row r="333" spans="1:27" ht="15">
      <c r="A333" s="50"/>
      <c r="B333" s="50"/>
      <c r="C333" s="50"/>
      <c r="D333" s="50"/>
      <c r="E333" s="50"/>
      <c r="F333" s="51"/>
      <c r="G333" s="50"/>
      <c r="H333" s="50"/>
      <c r="I333" s="50"/>
      <c r="J333" s="51"/>
      <c r="K333" s="50"/>
      <c r="L333" s="50"/>
      <c r="M333" s="50"/>
      <c r="N333" s="50"/>
      <c r="O333" s="50"/>
      <c r="P333" s="50"/>
      <c r="Q333" s="50"/>
      <c r="R333" s="50"/>
      <c r="S333" s="50"/>
      <c r="T333" s="50"/>
      <c r="U333" s="50"/>
      <c r="V333" s="50"/>
      <c r="W333" s="50"/>
      <c r="X333" s="50"/>
      <c r="Y333" s="50"/>
      <c r="Z333" s="50"/>
      <c r="AA333" s="50"/>
    </row>
    <row r="334" spans="1:27" ht="15">
      <c r="A334" s="50"/>
      <c r="B334" s="50"/>
      <c r="C334" s="50"/>
      <c r="D334" s="50"/>
      <c r="E334" s="50"/>
      <c r="F334" s="51"/>
      <c r="G334" s="50"/>
      <c r="H334" s="50"/>
      <c r="I334" s="50"/>
      <c r="J334" s="51"/>
      <c r="K334" s="50"/>
      <c r="L334" s="50"/>
      <c r="M334" s="50"/>
      <c r="N334" s="50"/>
      <c r="O334" s="50"/>
      <c r="P334" s="50"/>
      <c r="Q334" s="50"/>
      <c r="R334" s="50"/>
      <c r="S334" s="50"/>
      <c r="T334" s="50"/>
      <c r="U334" s="50"/>
      <c r="V334" s="50"/>
      <c r="W334" s="50"/>
      <c r="X334" s="50"/>
      <c r="Y334" s="50"/>
      <c r="Z334" s="50"/>
      <c r="AA334" s="50"/>
    </row>
    <row r="335" spans="1:27" ht="15">
      <c r="A335" s="50"/>
      <c r="B335" s="50"/>
      <c r="C335" s="50"/>
      <c r="D335" s="50"/>
      <c r="E335" s="50"/>
      <c r="F335" s="51"/>
      <c r="G335" s="50"/>
      <c r="H335" s="50"/>
      <c r="I335" s="50"/>
      <c r="J335" s="51"/>
      <c r="K335" s="50"/>
      <c r="L335" s="50"/>
      <c r="M335" s="50"/>
      <c r="N335" s="50"/>
      <c r="O335" s="50"/>
      <c r="P335" s="50"/>
      <c r="Q335" s="50"/>
      <c r="R335" s="50"/>
      <c r="S335" s="50"/>
      <c r="T335" s="50"/>
      <c r="U335" s="50"/>
      <c r="V335" s="50"/>
      <c r="W335" s="50"/>
      <c r="X335" s="50"/>
      <c r="Y335" s="50"/>
      <c r="Z335" s="50"/>
      <c r="AA335" s="50"/>
    </row>
    <row r="336" spans="1:27" ht="15">
      <c r="A336" s="50"/>
      <c r="B336" s="50"/>
      <c r="C336" s="50"/>
      <c r="D336" s="50"/>
      <c r="E336" s="50"/>
      <c r="F336" s="51"/>
      <c r="G336" s="50"/>
      <c r="H336" s="50"/>
      <c r="I336" s="50"/>
      <c r="J336" s="51"/>
      <c r="K336" s="50"/>
      <c r="L336" s="50"/>
      <c r="M336" s="50"/>
      <c r="N336" s="50"/>
      <c r="O336" s="50"/>
      <c r="P336" s="50"/>
      <c r="Q336" s="50"/>
      <c r="R336" s="50"/>
      <c r="S336" s="50"/>
      <c r="T336" s="50"/>
      <c r="U336" s="50"/>
      <c r="V336" s="50"/>
      <c r="W336" s="50"/>
      <c r="X336" s="50"/>
      <c r="Y336" s="50"/>
      <c r="Z336" s="50"/>
      <c r="AA336" s="50"/>
    </row>
    <row r="337" spans="1:27" ht="15">
      <c r="A337" s="50"/>
      <c r="B337" s="50"/>
      <c r="C337" s="50"/>
      <c r="D337" s="50"/>
      <c r="E337" s="50"/>
      <c r="F337" s="51"/>
      <c r="G337" s="50"/>
      <c r="H337" s="50"/>
      <c r="I337" s="50"/>
      <c r="J337" s="51"/>
      <c r="K337" s="50"/>
      <c r="L337" s="50"/>
      <c r="M337" s="50"/>
      <c r="N337" s="50"/>
      <c r="O337" s="50"/>
      <c r="P337" s="50"/>
      <c r="Q337" s="50"/>
      <c r="R337" s="50"/>
      <c r="S337" s="50"/>
      <c r="T337" s="50"/>
      <c r="U337" s="50"/>
      <c r="V337" s="50"/>
      <c r="W337" s="50"/>
      <c r="X337" s="50"/>
      <c r="Y337" s="50"/>
      <c r="Z337" s="50"/>
      <c r="AA337" s="50"/>
    </row>
    <row r="338" spans="1:27" ht="15">
      <c r="A338" s="50"/>
      <c r="B338" s="50"/>
      <c r="C338" s="50"/>
      <c r="D338" s="50"/>
      <c r="E338" s="50"/>
      <c r="F338" s="51"/>
      <c r="G338" s="50"/>
      <c r="H338" s="50"/>
      <c r="I338" s="50"/>
      <c r="J338" s="51"/>
      <c r="K338" s="50"/>
      <c r="L338" s="50"/>
      <c r="M338" s="50"/>
      <c r="N338" s="50"/>
      <c r="O338" s="50"/>
      <c r="P338" s="50"/>
      <c r="Q338" s="50"/>
      <c r="R338" s="50"/>
      <c r="S338" s="50"/>
      <c r="T338" s="50"/>
      <c r="U338" s="50"/>
      <c r="V338" s="50"/>
      <c r="W338" s="50"/>
      <c r="X338" s="50"/>
      <c r="Y338" s="50"/>
      <c r="Z338" s="50"/>
      <c r="AA338" s="50"/>
    </row>
    <row r="339" spans="1:27" ht="15">
      <c r="A339" s="50"/>
      <c r="B339" s="50"/>
      <c r="C339" s="50"/>
      <c r="D339" s="50"/>
      <c r="E339" s="50"/>
      <c r="F339" s="51"/>
      <c r="G339" s="50"/>
      <c r="H339" s="50"/>
      <c r="I339" s="50"/>
      <c r="J339" s="51"/>
      <c r="K339" s="50"/>
      <c r="L339" s="50"/>
      <c r="M339" s="50"/>
      <c r="N339" s="50"/>
      <c r="O339" s="50"/>
      <c r="P339" s="50"/>
      <c r="Q339" s="50"/>
      <c r="R339" s="50"/>
      <c r="S339" s="50"/>
      <c r="T339" s="50"/>
      <c r="U339" s="50"/>
      <c r="V339" s="50"/>
      <c r="W339" s="50"/>
      <c r="X339" s="50"/>
      <c r="Y339" s="50"/>
      <c r="Z339" s="50"/>
      <c r="AA339" s="50"/>
    </row>
    <row r="340" spans="1:27" ht="15">
      <c r="A340" s="50"/>
      <c r="B340" s="50"/>
      <c r="C340" s="50"/>
      <c r="D340" s="50"/>
      <c r="E340" s="50"/>
      <c r="F340" s="51"/>
      <c r="G340" s="50"/>
      <c r="H340" s="50"/>
      <c r="I340" s="50"/>
      <c r="J340" s="51"/>
      <c r="K340" s="50"/>
      <c r="L340" s="50"/>
      <c r="M340" s="50"/>
      <c r="N340" s="50"/>
      <c r="O340" s="50"/>
      <c r="P340" s="50"/>
      <c r="Q340" s="50"/>
      <c r="R340" s="50"/>
      <c r="S340" s="50"/>
      <c r="T340" s="50"/>
      <c r="U340" s="50"/>
      <c r="V340" s="50"/>
      <c r="W340" s="50"/>
      <c r="X340" s="50"/>
      <c r="Y340" s="50"/>
      <c r="Z340" s="50"/>
      <c r="AA340" s="50"/>
    </row>
    <row r="341" spans="1:27" ht="15">
      <c r="A341" s="50"/>
      <c r="B341" s="50"/>
      <c r="C341" s="50"/>
      <c r="D341" s="50"/>
      <c r="E341" s="50"/>
      <c r="F341" s="51"/>
      <c r="G341" s="50"/>
      <c r="H341" s="50"/>
      <c r="I341" s="50"/>
      <c r="J341" s="51"/>
      <c r="K341" s="50"/>
      <c r="L341" s="50"/>
      <c r="M341" s="50"/>
      <c r="N341" s="50"/>
      <c r="O341" s="50"/>
      <c r="P341" s="50"/>
      <c r="Q341" s="50"/>
      <c r="R341" s="50"/>
      <c r="S341" s="50"/>
      <c r="T341" s="50"/>
      <c r="U341" s="50"/>
      <c r="V341" s="50"/>
      <c r="W341" s="50"/>
      <c r="X341" s="50"/>
      <c r="Y341" s="50"/>
      <c r="Z341" s="50"/>
      <c r="AA341" s="50"/>
    </row>
    <row r="342" spans="1:27" ht="15">
      <c r="A342" s="50"/>
      <c r="B342" s="50"/>
      <c r="C342" s="50"/>
      <c r="D342" s="50"/>
      <c r="E342" s="50"/>
      <c r="F342" s="51"/>
      <c r="G342" s="50"/>
      <c r="H342" s="50"/>
      <c r="I342" s="50"/>
      <c r="J342" s="51"/>
      <c r="K342" s="50"/>
      <c r="L342" s="50"/>
      <c r="M342" s="50"/>
      <c r="N342" s="50"/>
      <c r="O342" s="50"/>
      <c r="P342" s="50"/>
      <c r="Q342" s="50"/>
      <c r="R342" s="50"/>
      <c r="S342" s="50"/>
      <c r="T342" s="50"/>
      <c r="U342" s="50"/>
      <c r="V342" s="50"/>
      <c r="W342" s="50"/>
      <c r="X342" s="50"/>
      <c r="Y342" s="50"/>
      <c r="Z342" s="50"/>
      <c r="AA342" s="50"/>
    </row>
    <row r="343" spans="1:27" ht="15">
      <c r="A343" s="50"/>
      <c r="B343" s="50"/>
      <c r="C343" s="50"/>
      <c r="D343" s="50"/>
      <c r="E343" s="50"/>
      <c r="F343" s="51"/>
      <c r="G343" s="50"/>
      <c r="H343" s="50"/>
      <c r="I343" s="50"/>
      <c r="J343" s="51"/>
      <c r="K343" s="50"/>
      <c r="L343" s="50"/>
      <c r="M343" s="50"/>
      <c r="N343" s="50"/>
      <c r="O343" s="50"/>
      <c r="P343" s="50"/>
      <c r="Q343" s="50"/>
      <c r="R343" s="50"/>
      <c r="S343" s="50"/>
      <c r="T343" s="50"/>
      <c r="U343" s="50"/>
      <c r="V343" s="50"/>
      <c r="W343" s="50"/>
      <c r="X343" s="50"/>
      <c r="Y343" s="50"/>
      <c r="Z343" s="50"/>
      <c r="AA343" s="50"/>
    </row>
    <row r="344" spans="1:27" ht="15">
      <c r="A344" s="50"/>
      <c r="B344" s="50"/>
      <c r="C344" s="50"/>
      <c r="D344" s="50"/>
      <c r="E344" s="50"/>
      <c r="F344" s="51"/>
      <c r="G344" s="50"/>
      <c r="H344" s="50"/>
      <c r="I344" s="50"/>
      <c r="J344" s="51"/>
      <c r="K344" s="50"/>
      <c r="L344" s="50"/>
      <c r="M344" s="50"/>
      <c r="N344" s="50"/>
      <c r="O344" s="50"/>
      <c r="P344" s="50"/>
      <c r="Q344" s="50"/>
      <c r="R344" s="50"/>
      <c r="S344" s="50"/>
      <c r="T344" s="50"/>
      <c r="U344" s="50"/>
      <c r="V344" s="50"/>
      <c r="W344" s="50"/>
      <c r="X344" s="50"/>
      <c r="Y344" s="50"/>
      <c r="Z344" s="50"/>
      <c r="AA344" s="50"/>
    </row>
    <row r="345" spans="1:27" ht="15">
      <c r="A345" s="50"/>
      <c r="B345" s="50"/>
      <c r="C345" s="50"/>
      <c r="D345" s="50"/>
      <c r="E345" s="50"/>
      <c r="F345" s="51"/>
      <c r="G345" s="50"/>
      <c r="H345" s="50"/>
      <c r="I345" s="50"/>
      <c r="J345" s="51"/>
      <c r="K345" s="50"/>
      <c r="L345" s="50"/>
      <c r="M345" s="50"/>
      <c r="N345" s="50"/>
      <c r="O345" s="50"/>
      <c r="P345" s="50"/>
      <c r="Q345" s="50"/>
      <c r="R345" s="50"/>
      <c r="S345" s="50"/>
      <c r="T345" s="50"/>
      <c r="U345" s="50"/>
      <c r="V345" s="50"/>
      <c r="W345" s="50"/>
      <c r="X345" s="50"/>
      <c r="Y345" s="50"/>
      <c r="Z345" s="50"/>
      <c r="AA345" s="50"/>
    </row>
    <row r="346" spans="1:27" ht="15">
      <c r="A346" s="50"/>
      <c r="B346" s="50"/>
      <c r="C346" s="50"/>
      <c r="D346" s="50"/>
      <c r="E346" s="50"/>
      <c r="F346" s="51"/>
      <c r="G346" s="50"/>
      <c r="H346" s="50"/>
      <c r="I346" s="50"/>
      <c r="J346" s="51"/>
      <c r="K346" s="50"/>
      <c r="L346" s="50"/>
      <c r="M346" s="50"/>
      <c r="N346" s="50"/>
      <c r="O346" s="50"/>
      <c r="P346" s="50"/>
      <c r="Q346" s="50"/>
      <c r="R346" s="50"/>
      <c r="S346" s="50"/>
      <c r="T346" s="50"/>
      <c r="U346" s="50"/>
      <c r="V346" s="50"/>
      <c r="W346" s="50"/>
      <c r="X346" s="50"/>
      <c r="Y346" s="50"/>
      <c r="Z346" s="50"/>
      <c r="AA346" s="50"/>
    </row>
    <row r="347" spans="1:27" ht="15">
      <c r="A347" s="50"/>
      <c r="B347" s="50"/>
      <c r="C347" s="50"/>
      <c r="D347" s="50"/>
      <c r="E347" s="50"/>
      <c r="F347" s="51"/>
      <c r="G347" s="50"/>
      <c r="H347" s="50"/>
      <c r="I347" s="50"/>
      <c r="J347" s="51"/>
      <c r="K347" s="50"/>
      <c r="L347" s="50"/>
      <c r="M347" s="50"/>
      <c r="N347" s="50"/>
      <c r="O347" s="50"/>
      <c r="P347" s="50"/>
      <c r="Q347" s="50"/>
      <c r="R347" s="50"/>
      <c r="S347" s="50"/>
      <c r="T347" s="50"/>
      <c r="U347" s="50"/>
      <c r="V347" s="50"/>
      <c r="W347" s="50"/>
      <c r="X347" s="50"/>
      <c r="Y347" s="50"/>
      <c r="Z347" s="50"/>
      <c r="AA347" s="50"/>
    </row>
    <row r="348" spans="1:27" ht="15">
      <c r="A348" s="50"/>
      <c r="B348" s="50"/>
      <c r="C348" s="50"/>
      <c r="D348" s="50"/>
      <c r="E348" s="50"/>
      <c r="F348" s="51"/>
      <c r="G348" s="50"/>
      <c r="H348" s="50"/>
      <c r="I348" s="50"/>
      <c r="J348" s="51"/>
      <c r="K348" s="50"/>
      <c r="L348" s="50"/>
      <c r="M348" s="50"/>
      <c r="N348" s="50"/>
      <c r="O348" s="50"/>
      <c r="P348" s="50"/>
      <c r="Q348" s="50"/>
      <c r="R348" s="50"/>
      <c r="S348" s="50"/>
      <c r="T348" s="50"/>
      <c r="U348" s="50"/>
      <c r="V348" s="50"/>
      <c r="W348" s="50"/>
      <c r="X348" s="50"/>
      <c r="Y348" s="50"/>
      <c r="Z348" s="50"/>
      <c r="AA348" s="50"/>
    </row>
    <row r="349" spans="1:27" ht="15">
      <c r="A349" s="50"/>
      <c r="B349" s="50"/>
      <c r="C349" s="50"/>
      <c r="D349" s="50"/>
      <c r="E349" s="50"/>
      <c r="F349" s="51"/>
      <c r="G349" s="50"/>
      <c r="H349" s="50"/>
      <c r="I349" s="50"/>
      <c r="J349" s="51"/>
      <c r="K349" s="50"/>
      <c r="L349" s="50"/>
      <c r="M349" s="50"/>
      <c r="N349" s="50"/>
      <c r="O349" s="50"/>
      <c r="P349" s="50"/>
      <c r="Q349" s="50"/>
      <c r="R349" s="50"/>
      <c r="S349" s="50"/>
      <c r="T349" s="50"/>
      <c r="U349" s="50"/>
      <c r="V349" s="50"/>
      <c r="W349" s="50"/>
      <c r="X349" s="50"/>
      <c r="Y349" s="50"/>
      <c r="Z349" s="50"/>
      <c r="AA349" s="50"/>
    </row>
    <row r="350" spans="1:27" ht="15">
      <c r="A350" s="50"/>
      <c r="B350" s="50"/>
      <c r="C350" s="50"/>
      <c r="D350" s="50"/>
      <c r="E350" s="50"/>
      <c r="F350" s="51"/>
      <c r="G350" s="50"/>
      <c r="H350" s="50"/>
      <c r="I350" s="50"/>
      <c r="J350" s="51"/>
      <c r="K350" s="50"/>
      <c r="L350" s="50"/>
      <c r="M350" s="50"/>
      <c r="N350" s="50"/>
      <c r="O350" s="50"/>
      <c r="P350" s="50"/>
      <c r="Q350" s="50"/>
      <c r="R350" s="50"/>
      <c r="S350" s="50"/>
      <c r="T350" s="50"/>
      <c r="U350" s="50"/>
      <c r="V350" s="50"/>
      <c r="W350" s="50"/>
      <c r="X350" s="50"/>
      <c r="Y350" s="50"/>
      <c r="Z350" s="50"/>
      <c r="AA350" s="50"/>
    </row>
    <row r="351" spans="1:27" ht="15">
      <c r="A351" s="50"/>
      <c r="B351" s="50"/>
      <c r="C351" s="50"/>
      <c r="D351" s="50"/>
      <c r="E351" s="50"/>
      <c r="F351" s="51"/>
      <c r="G351" s="50"/>
      <c r="H351" s="50"/>
      <c r="I351" s="50"/>
      <c r="J351" s="51"/>
      <c r="K351" s="50"/>
      <c r="L351" s="50"/>
      <c r="M351" s="50"/>
      <c r="N351" s="50"/>
      <c r="O351" s="50"/>
      <c r="P351" s="50"/>
      <c r="Q351" s="50"/>
      <c r="R351" s="50"/>
      <c r="S351" s="50"/>
      <c r="T351" s="50"/>
      <c r="U351" s="50"/>
      <c r="V351" s="50"/>
      <c r="W351" s="50"/>
      <c r="X351" s="50"/>
      <c r="Y351" s="50"/>
      <c r="Z351" s="50"/>
      <c r="AA351" s="50"/>
    </row>
    <row r="352" spans="1:27" ht="15">
      <c r="A352" s="50"/>
      <c r="B352" s="50"/>
      <c r="C352" s="50"/>
      <c r="D352" s="50"/>
      <c r="E352" s="50"/>
      <c r="F352" s="51"/>
      <c r="G352" s="50"/>
      <c r="H352" s="50"/>
      <c r="I352" s="50"/>
      <c r="J352" s="51"/>
      <c r="K352" s="50"/>
      <c r="L352" s="50"/>
      <c r="M352" s="50"/>
      <c r="N352" s="50"/>
      <c r="O352" s="50"/>
      <c r="P352" s="50"/>
      <c r="Q352" s="50"/>
      <c r="R352" s="50"/>
      <c r="S352" s="50"/>
      <c r="T352" s="50"/>
      <c r="U352" s="50"/>
      <c r="V352" s="50"/>
      <c r="W352" s="50"/>
      <c r="X352" s="50"/>
      <c r="Y352" s="50"/>
      <c r="Z352" s="50"/>
      <c r="AA352" s="50"/>
    </row>
    <row r="353" spans="1:27" ht="15">
      <c r="A353" s="50"/>
      <c r="B353" s="50"/>
      <c r="C353" s="50"/>
      <c r="D353" s="50"/>
      <c r="E353" s="50"/>
      <c r="F353" s="51"/>
      <c r="G353" s="50"/>
      <c r="H353" s="50"/>
      <c r="I353" s="50"/>
      <c r="J353" s="51"/>
      <c r="K353" s="50"/>
      <c r="L353" s="50"/>
      <c r="M353" s="50"/>
      <c r="N353" s="50"/>
      <c r="O353" s="50"/>
      <c r="P353" s="50"/>
      <c r="Q353" s="50"/>
      <c r="R353" s="50"/>
      <c r="S353" s="50"/>
      <c r="T353" s="50"/>
      <c r="U353" s="50"/>
      <c r="V353" s="50"/>
      <c r="W353" s="50"/>
      <c r="X353" s="50"/>
      <c r="Y353" s="50"/>
      <c r="Z353" s="50"/>
      <c r="AA353" s="50"/>
    </row>
    <row r="354" spans="1:27" ht="15">
      <c r="A354" s="50"/>
      <c r="B354" s="50"/>
      <c r="C354" s="50"/>
      <c r="D354" s="50"/>
      <c r="E354" s="50"/>
      <c r="F354" s="51"/>
      <c r="G354" s="50"/>
      <c r="H354" s="50"/>
      <c r="I354" s="50"/>
      <c r="J354" s="51"/>
      <c r="K354" s="50"/>
      <c r="L354" s="50"/>
      <c r="M354" s="50"/>
      <c r="N354" s="50"/>
      <c r="O354" s="50"/>
      <c r="P354" s="50"/>
      <c r="Q354" s="50"/>
      <c r="R354" s="50"/>
      <c r="S354" s="50"/>
      <c r="T354" s="50"/>
      <c r="U354" s="50"/>
      <c r="V354" s="50"/>
      <c r="W354" s="50"/>
      <c r="X354" s="50"/>
      <c r="Y354" s="50"/>
      <c r="Z354" s="50"/>
      <c r="AA354" s="50"/>
    </row>
    <row r="355" spans="1:27" ht="15">
      <c r="A355" s="50"/>
      <c r="B355" s="50"/>
      <c r="C355" s="50"/>
      <c r="D355" s="50"/>
      <c r="E355" s="50"/>
      <c r="F355" s="51"/>
      <c r="G355" s="50"/>
      <c r="H355" s="50"/>
      <c r="I355" s="50"/>
      <c r="J355" s="51"/>
      <c r="K355" s="50"/>
      <c r="L355" s="50"/>
      <c r="M355" s="50"/>
      <c r="N355" s="50"/>
      <c r="O355" s="50"/>
      <c r="P355" s="50"/>
      <c r="Q355" s="50"/>
      <c r="R355" s="50"/>
      <c r="S355" s="50"/>
      <c r="T355" s="50"/>
      <c r="U355" s="50"/>
      <c r="V355" s="50"/>
      <c r="W355" s="50"/>
      <c r="X355" s="50"/>
      <c r="Y355" s="50"/>
      <c r="Z355" s="50"/>
      <c r="AA355" s="50"/>
    </row>
    <row r="356" spans="1:27" ht="15">
      <c r="A356" s="50"/>
      <c r="B356" s="50"/>
      <c r="C356" s="50"/>
      <c r="D356" s="50"/>
      <c r="E356" s="50"/>
      <c r="F356" s="51"/>
      <c r="G356" s="50"/>
      <c r="H356" s="50"/>
      <c r="I356" s="50"/>
      <c r="J356" s="51"/>
      <c r="K356" s="50"/>
      <c r="L356" s="50"/>
      <c r="M356" s="50"/>
      <c r="N356" s="50"/>
      <c r="O356" s="50"/>
      <c r="P356" s="50"/>
      <c r="Q356" s="50"/>
      <c r="R356" s="50"/>
      <c r="S356" s="50"/>
      <c r="T356" s="50"/>
      <c r="U356" s="50"/>
      <c r="V356" s="50"/>
      <c r="W356" s="50"/>
      <c r="X356" s="50"/>
      <c r="Y356" s="50"/>
      <c r="Z356" s="50"/>
      <c r="AA356" s="50"/>
    </row>
    <row r="357" spans="1:27" ht="15">
      <c r="A357" s="50"/>
      <c r="B357" s="50"/>
      <c r="C357" s="50"/>
      <c r="D357" s="50"/>
      <c r="E357" s="50"/>
      <c r="F357" s="51"/>
      <c r="G357" s="50"/>
      <c r="H357" s="50"/>
      <c r="I357" s="50"/>
      <c r="J357" s="51"/>
      <c r="K357" s="50"/>
      <c r="L357" s="50"/>
      <c r="M357" s="50"/>
      <c r="N357" s="50"/>
      <c r="O357" s="50"/>
      <c r="P357" s="50"/>
      <c r="Q357" s="50"/>
      <c r="R357" s="50"/>
      <c r="S357" s="50"/>
      <c r="T357" s="50"/>
      <c r="U357" s="50"/>
      <c r="V357" s="50"/>
      <c r="W357" s="50"/>
      <c r="X357" s="50"/>
      <c r="Y357" s="50"/>
      <c r="Z357" s="50"/>
      <c r="AA357" s="50"/>
    </row>
    <row r="358" spans="1:27" ht="15">
      <c r="A358" s="50"/>
      <c r="B358" s="50"/>
      <c r="C358" s="50"/>
      <c r="D358" s="50"/>
      <c r="E358" s="50"/>
      <c r="F358" s="51"/>
      <c r="G358" s="50"/>
      <c r="H358" s="50"/>
      <c r="I358" s="50"/>
      <c r="J358" s="51"/>
      <c r="K358" s="50"/>
      <c r="L358" s="50"/>
      <c r="M358" s="50"/>
      <c r="N358" s="50"/>
      <c r="O358" s="50"/>
      <c r="P358" s="50"/>
      <c r="Q358" s="50"/>
      <c r="R358" s="50"/>
      <c r="S358" s="50"/>
      <c r="T358" s="50"/>
      <c r="U358" s="50"/>
      <c r="V358" s="50"/>
      <c r="W358" s="50"/>
      <c r="X358" s="50"/>
      <c r="Y358" s="50"/>
      <c r="Z358" s="50"/>
      <c r="AA358" s="50"/>
    </row>
    <row r="359" spans="1:27" ht="15">
      <c r="A359" s="50"/>
      <c r="B359" s="50"/>
      <c r="C359" s="50"/>
      <c r="D359" s="50"/>
      <c r="E359" s="50"/>
      <c r="F359" s="51"/>
      <c r="G359" s="50"/>
      <c r="H359" s="50"/>
      <c r="I359" s="50"/>
      <c r="J359" s="51"/>
      <c r="K359" s="50"/>
      <c r="L359" s="50"/>
      <c r="M359" s="50"/>
      <c r="N359" s="50"/>
      <c r="O359" s="50"/>
      <c r="P359" s="50"/>
      <c r="Q359" s="50"/>
      <c r="R359" s="50"/>
      <c r="S359" s="50"/>
      <c r="T359" s="50"/>
      <c r="U359" s="50"/>
      <c r="V359" s="50"/>
      <c r="W359" s="50"/>
      <c r="X359" s="50"/>
      <c r="Y359" s="50"/>
      <c r="Z359" s="50"/>
      <c r="AA359" s="50"/>
    </row>
    <row r="360" spans="1:27" ht="15">
      <c r="A360" s="50"/>
      <c r="B360" s="50"/>
      <c r="C360" s="50"/>
      <c r="D360" s="50"/>
      <c r="E360" s="50"/>
      <c r="F360" s="51"/>
      <c r="G360" s="50"/>
      <c r="H360" s="50"/>
      <c r="I360" s="50"/>
      <c r="J360" s="51"/>
      <c r="K360" s="50"/>
      <c r="L360" s="50"/>
      <c r="M360" s="50"/>
      <c r="N360" s="50"/>
      <c r="O360" s="50"/>
      <c r="P360" s="50"/>
      <c r="Q360" s="50"/>
      <c r="R360" s="50"/>
      <c r="S360" s="50"/>
      <c r="T360" s="50"/>
      <c r="U360" s="50"/>
      <c r="V360" s="50"/>
      <c r="W360" s="50"/>
      <c r="X360" s="50"/>
      <c r="Y360" s="50"/>
      <c r="Z360" s="50"/>
      <c r="AA360" s="50"/>
    </row>
    <row r="361" spans="1:27" ht="15">
      <c r="A361" s="50"/>
      <c r="B361" s="50"/>
      <c r="C361" s="50"/>
      <c r="D361" s="50"/>
      <c r="E361" s="50"/>
      <c r="F361" s="51"/>
      <c r="G361" s="50"/>
      <c r="H361" s="50"/>
      <c r="I361" s="50"/>
      <c r="J361" s="51"/>
      <c r="K361" s="50"/>
      <c r="L361" s="50"/>
      <c r="M361" s="50"/>
      <c r="N361" s="50"/>
      <c r="O361" s="50"/>
      <c r="P361" s="50"/>
      <c r="Q361" s="50"/>
      <c r="R361" s="50"/>
      <c r="S361" s="50"/>
      <c r="T361" s="50"/>
      <c r="U361" s="50"/>
      <c r="V361" s="50"/>
      <c r="W361" s="50"/>
      <c r="X361" s="50"/>
      <c r="Y361" s="50"/>
      <c r="Z361" s="50"/>
      <c r="AA361" s="50"/>
    </row>
    <row r="362" spans="1:27" ht="15">
      <c r="A362" s="50"/>
      <c r="B362" s="50"/>
      <c r="C362" s="50"/>
      <c r="D362" s="50"/>
      <c r="E362" s="50"/>
      <c r="F362" s="51"/>
      <c r="G362" s="50"/>
      <c r="H362" s="50"/>
      <c r="I362" s="50"/>
      <c r="J362" s="51"/>
      <c r="K362" s="50"/>
      <c r="L362" s="50"/>
      <c r="M362" s="50"/>
      <c r="N362" s="50"/>
      <c r="O362" s="50"/>
      <c r="P362" s="50"/>
      <c r="Q362" s="50"/>
      <c r="R362" s="50"/>
      <c r="S362" s="50"/>
      <c r="T362" s="50"/>
      <c r="U362" s="50"/>
      <c r="V362" s="50"/>
      <c r="W362" s="50"/>
      <c r="X362" s="50"/>
      <c r="Y362" s="50"/>
      <c r="Z362" s="50"/>
      <c r="AA362" s="50"/>
    </row>
    <row r="363" spans="1:27" ht="15">
      <c r="A363" s="50"/>
      <c r="B363" s="50"/>
      <c r="C363" s="50"/>
      <c r="D363" s="50"/>
      <c r="E363" s="50"/>
      <c r="F363" s="51"/>
      <c r="G363" s="50"/>
      <c r="H363" s="50"/>
      <c r="I363" s="50"/>
      <c r="J363" s="51"/>
      <c r="K363" s="50"/>
      <c r="L363" s="50"/>
      <c r="M363" s="50"/>
      <c r="N363" s="50"/>
      <c r="O363" s="50"/>
      <c r="P363" s="50"/>
      <c r="Q363" s="50"/>
      <c r="R363" s="50"/>
      <c r="S363" s="50"/>
      <c r="T363" s="50"/>
      <c r="U363" s="50"/>
      <c r="V363" s="50"/>
      <c r="W363" s="50"/>
      <c r="X363" s="50"/>
      <c r="Y363" s="50"/>
      <c r="Z363" s="50"/>
      <c r="AA363" s="50"/>
    </row>
    <row r="364" spans="1:27" ht="15">
      <c r="A364" s="50"/>
      <c r="B364" s="50"/>
      <c r="C364" s="50"/>
      <c r="D364" s="50"/>
      <c r="E364" s="50"/>
      <c r="F364" s="51"/>
      <c r="G364" s="50"/>
      <c r="H364" s="50"/>
      <c r="I364" s="50"/>
      <c r="J364" s="51"/>
      <c r="K364" s="50"/>
      <c r="L364" s="50"/>
      <c r="M364" s="50"/>
      <c r="N364" s="50"/>
      <c r="O364" s="50"/>
      <c r="P364" s="50"/>
      <c r="Q364" s="50"/>
      <c r="R364" s="50"/>
      <c r="S364" s="50"/>
      <c r="T364" s="50"/>
      <c r="U364" s="50"/>
      <c r="V364" s="50"/>
      <c r="W364" s="50"/>
      <c r="X364" s="50"/>
      <c r="Y364" s="50"/>
      <c r="Z364" s="50"/>
      <c r="AA364" s="50"/>
    </row>
    <row r="365" spans="1:27" ht="15">
      <c r="A365" s="50"/>
      <c r="B365" s="50"/>
      <c r="C365" s="50"/>
      <c r="D365" s="50"/>
      <c r="E365" s="50"/>
      <c r="F365" s="51"/>
      <c r="G365" s="50"/>
      <c r="H365" s="50"/>
      <c r="I365" s="50"/>
      <c r="J365" s="51"/>
      <c r="K365" s="50"/>
      <c r="L365" s="50"/>
      <c r="M365" s="50"/>
      <c r="N365" s="50"/>
      <c r="O365" s="50"/>
      <c r="P365" s="50"/>
      <c r="Q365" s="50"/>
      <c r="R365" s="50"/>
      <c r="S365" s="50"/>
      <c r="T365" s="50"/>
      <c r="U365" s="50"/>
      <c r="V365" s="50"/>
      <c r="W365" s="50"/>
      <c r="X365" s="50"/>
      <c r="Y365" s="50"/>
      <c r="Z365" s="50"/>
      <c r="AA365" s="50"/>
    </row>
    <row r="366" spans="1:27" ht="15">
      <c r="A366" s="50"/>
      <c r="B366" s="50"/>
      <c r="C366" s="50"/>
      <c r="D366" s="50"/>
      <c r="E366" s="50"/>
      <c r="F366" s="51"/>
      <c r="G366" s="50"/>
      <c r="H366" s="50"/>
      <c r="I366" s="50"/>
      <c r="J366" s="51"/>
      <c r="K366" s="50"/>
      <c r="L366" s="50"/>
      <c r="M366" s="50"/>
      <c r="N366" s="50"/>
      <c r="O366" s="50"/>
      <c r="P366" s="50"/>
      <c r="Q366" s="50"/>
      <c r="R366" s="50"/>
      <c r="S366" s="50"/>
      <c r="T366" s="50"/>
      <c r="U366" s="50"/>
      <c r="V366" s="50"/>
      <c r="W366" s="50"/>
      <c r="X366" s="50"/>
      <c r="Y366" s="50"/>
      <c r="Z366" s="50"/>
      <c r="AA366" s="50"/>
    </row>
    <row r="367" spans="1:27" ht="15">
      <c r="A367" s="50"/>
      <c r="B367" s="50"/>
      <c r="C367" s="50"/>
      <c r="D367" s="50"/>
      <c r="E367" s="50"/>
      <c r="F367" s="51"/>
      <c r="G367" s="50"/>
      <c r="H367" s="50"/>
      <c r="I367" s="50"/>
      <c r="J367" s="51"/>
      <c r="K367" s="50"/>
      <c r="L367" s="50"/>
      <c r="M367" s="50"/>
      <c r="N367" s="50"/>
      <c r="O367" s="50"/>
      <c r="P367" s="50"/>
      <c r="Q367" s="50"/>
      <c r="R367" s="50"/>
      <c r="S367" s="50"/>
      <c r="T367" s="50"/>
      <c r="U367" s="50"/>
      <c r="V367" s="50"/>
      <c r="W367" s="50"/>
      <c r="X367" s="50"/>
      <c r="Y367" s="50"/>
      <c r="Z367" s="50"/>
      <c r="AA367" s="50"/>
    </row>
    <row r="368" spans="1:27" ht="15">
      <c r="A368" s="50"/>
      <c r="B368" s="50"/>
      <c r="C368" s="50"/>
      <c r="D368" s="50"/>
      <c r="E368" s="50"/>
      <c r="F368" s="51"/>
      <c r="G368" s="50"/>
      <c r="H368" s="50"/>
      <c r="I368" s="50"/>
      <c r="J368" s="51"/>
      <c r="K368" s="50"/>
      <c r="L368" s="50"/>
      <c r="M368" s="50"/>
      <c r="N368" s="50"/>
      <c r="O368" s="50"/>
      <c r="P368" s="50"/>
      <c r="Q368" s="50"/>
      <c r="R368" s="50"/>
      <c r="S368" s="50"/>
      <c r="T368" s="50"/>
      <c r="U368" s="50"/>
      <c r="V368" s="50"/>
      <c r="W368" s="50"/>
      <c r="X368" s="50"/>
      <c r="Y368" s="50"/>
      <c r="Z368" s="50"/>
      <c r="AA368" s="50"/>
    </row>
    <row r="369" spans="1:27" ht="15">
      <c r="A369" s="50"/>
      <c r="B369" s="50"/>
      <c r="C369" s="50"/>
      <c r="D369" s="50"/>
      <c r="E369" s="50"/>
      <c r="F369" s="51"/>
      <c r="G369" s="50"/>
      <c r="H369" s="50"/>
      <c r="I369" s="50"/>
      <c r="J369" s="51"/>
      <c r="K369" s="50"/>
      <c r="L369" s="50"/>
      <c r="M369" s="50"/>
      <c r="N369" s="50"/>
      <c r="O369" s="50"/>
      <c r="P369" s="50"/>
      <c r="Q369" s="50"/>
      <c r="R369" s="50"/>
      <c r="S369" s="50"/>
      <c r="T369" s="50"/>
      <c r="U369" s="50"/>
      <c r="V369" s="50"/>
      <c r="W369" s="50"/>
      <c r="X369" s="50"/>
      <c r="Y369" s="50"/>
      <c r="Z369" s="50"/>
      <c r="AA369" s="50"/>
    </row>
    <row r="370" spans="1:27" ht="15">
      <c r="A370" s="50"/>
      <c r="B370" s="50"/>
      <c r="C370" s="50"/>
      <c r="D370" s="50"/>
      <c r="E370" s="50"/>
      <c r="F370" s="51"/>
      <c r="G370" s="50"/>
      <c r="H370" s="50"/>
      <c r="I370" s="50"/>
      <c r="J370" s="51"/>
      <c r="K370" s="50"/>
      <c r="L370" s="50"/>
      <c r="M370" s="50"/>
      <c r="N370" s="50"/>
      <c r="O370" s="50"/>
      <c r="P370" s="50"/>
      <c r="Q370" s="50"/>
      <c r="R370" s="50"/>
      <c r="S370" s="50"/>
      <c r="T370" s="50"/>
      <c r="U370" s="50"/>
      <c r="V370" s="50"/>
      <c r="W370" s="50"/>
      <c r="X370" s="50"/>
      <c r="Y370" s="50"/>
      <c r="Z370" s="50"/>
      <c r="AA370" s="50"/>
    </row>
    <row r="371" spans="1:27" ht="15">
      <c r="A371" s="50"/>
      <c r="B371" s="50"/>
      <c r="C371" s="50"/>
      <c r="D371" s="50"/>
      <c r="E371" s="50"/>
      <c r="F371" s="51"/>
      <c r="G371" s="50"/>
      <c r="H371" s="50"/>
      <c r="I371" s="50"/>
      <c r="J371" s="51"/>
      <c r="K371" s="50"/>
      <c r="L371" s="50"/>
      <c r="M371" s="50"/>
      <c r="N371" s="50"/>
      <c r="O371" s="50"/>
      <c r="P371" s="50"/>
      <c r="Q371" s="50"/>
      <c r="R371" s="50"/>
      <c r="S371" s="50"/>
      <c r="T371" s="50"/>
      <c r="U371" s="50"/>
      <c r="V371" s="50"/>
      <c r="W371" s="50"/>
      <c r="X371" s="50"/>
      <c r="Y371" s="50"/>
      <c r="Z371" s="50"/>
      <c r="AA371" s="50"/>
    </row>
    <row r="372" spans="1:27" ht="15">
      <c r="A372" s="50"/>
      <c r="B372" s="50"/>
      <c r="C372" s="50"/>
      <c r="D372" s="50"/>
      <c r="E372" s="50"/>
      <c r="F372" s="51"/>
      <c r="G372" s="50"/>
      <c r="H372" s="50"/>
      <c r="I372" s="50"/>
      <c r="J372" s="51"/>
      <c r="K372" s="50"/>
      <c r="L372" s="50"/>
      <c r="M372" s="50"/>
      <c r="N372" s="50"/>
      <c r="O372" s="50"/>
      <c r="P372" s="50"/>
      <c r="Q372" s="50"/>
      <c r="R372" s="50"/>
      <c r="S372" s="50"/>
      <c r="T372" s="50"/>
      <c r="U372" s="50"/>
      <c r="V372" s="50"/>
      <c r="W372" s="50"/>
      <c r="X372" s="50"/>
      <c r="Y372" s="50"/>
      <c r="Z372" s="50"/>
      <c r="AA372" s="50"/>
    </row>
    <row r="373" spans="1:27" ht="15">
      <c r="A373" s="50"/>
      <c r="B373" s="50"/>
      <c r="C373" s="50"/>
      <c r="D373" s="50"/>
      <c r="E373" s="50"/>
      <c r="F373" s="51"/>
      <c r="G373" s="50"/>
      <c r="H373" s="50"/>
      <c r="I373" s="50"/>
      <c r="J373" s="51"/>
      <c r="K373" s="50"/>
      <c r="L373" s="50"/>
      <c r="M373" s="50"/>
      <c r="N373" s="50"/>
      <c r="O373" s="50"/>
      <c r="P373" s="50"/>
      <c r="Q373" s="50"/>
      <c r="R373" s="50"/>
      <c r="S373" s="50"/>
      <c r="T373" s="50"/>
      <c r="U373" s="50"/>
      <c r="V373" s="50"/>
      <c r="W373" s="50"/>
      <c r="X373" s="50"/>
      <c r="Y373" s="50"/>
      <c r="Z373" s="50"/>
      <c r="AA373" s="50"/>
    </row>
    <row r="374" spans="1:27" ht="15">
      <c r="A374" s="50"/>
      <c r="B374" s="50"/>
      <c r="C374" s="50"/>
      <c r="D374" s="50"/>
      <c r="E374" s="50"/>
      <c r="F374" s="51"/>
      <c r="G374" s="50"/>
      <c r="H374" s="50"/>
      <c r="I374" s="50"/>
      <c r="J374" s="51"/>
      <c r="K374" s="50"/>
      <c r="L374" s="50"/>
      <c r="M374" s="50"/>
      <c r="N374" s="50"/>
      <c r="O374" s="50"/>
      <c r="P374" s="50"/>
      <c r="Q374" s="50"/>
      <c r="R374" s="50"/>
      <c r="S374" s="50"/>
      <c r="T374" s="50"/>
      <c r="U374" s="50"/>
      <c r="V374" s="50"/>
      <c r="W374" s="50"/>
      <c r="X374" s="50"/>
      <c r="Y374" s="50"/>
      <c r="Z374" s="50"/>
      <c r="AA374" s="50"/>
    </row>
    <row r="375" spans="1:27" ht="15">
      <c r="A375" s="50"/>
      <c r="B375" s="50"/>
      <c r="C375" s="50"/>
      <c r="D375" s="50"/>
      <c r="E375" s="50"/>
      <c r="F375" s="51"/>
      <c r="G375" s="50"/>
      <c r="H375" s="50"/>
      <c r="I375" s="50"/>
      <c r="J375" s="51"/>
      <c r="K375" s="50"/>
      <c r="L375" s="50"/>
      <c r="M375" s="50"/>
      <c r="N375" s="50"/>
      <c r="O375" s="50"/>
      <c r="P375" s="50"/>
      <c r="Q375" s="50"/>
      <c r="R375" s="50"/>
      <c r="S375" s="50"/>
      <c r="T375" s="50"/>
      <c r="U375" s="50"/>
      <c r="V375" s="50"/>
      <c r="W375" s="50"/>
      <c r="X375" s="50"/>
      <c r="Y375" s="50"/>
      <c r="Z375" s="50"/>
      <c r="AA375" s="50"/>
    </row>
    <row r="376" spans="1:27" ht="15">
      <c r="A376" s="50"/>
      <c r="B376" s="50"/>
      <c r="C376" s="50"/>
      <c r="D376" s="50"/>
      <c r="E376" s="50"/>
      <c r="F376" s="51"/>
      <c r="G376" s="50"/>
      <c r="H376" s="50"/>
      <c r="I376" s="50"/>
      <c r="J376" s="51"/>
      <c r="K376" s="50"/>
      <c r="L376" s="50"/>
      <c r="M376" s="50"/>
      <c r="N376" s="50"/>
      <c r="O376" s="50"/>
      <c r="P376" s="50"/>
      <c r="Q376" s="50"/>
      <c r="R376" s="50"/>
      <c r="S376" s="50"/>
      <c r="T376" s="50"/>
      <c r="U376" s="50"/>
      <c r="V376" s="50"/>
      <c r="W376" s="50"/>
      <c r="X376" s="50"/>
      <c r="Y376" s="50"/>
      <c r="Z376" s="50"/>
      <c r="AA376" s="50"/>
    </row>
    <row r="377" spans="1:27" ht="15">
      <c r="A377" s="50"/>
      <c r="B377" s="50"/>
      <c r="C377" s="50"/>
      <c r="D377" s="50"/>
      <c r="E377" s="50"/>
      <c r="F377" s="51"/>
      <c r="G377" s="50"/>
      <c r="H377" s="50"/>
      <c r="I377" s="50"/>
      <c r="J377" s="51"/>
      <c r="K377" s="50"/>
      <c r="L377" s="50"/>
      <c r="M377" s="50"/>
      <c r="N377" s="50"/>
      <c r="O377" s="50"/>
      <c r="P377" s="50"/>
      <c r="Q377" s="50"/>
      <c r="R377" s="50"/>
      <c r="S377" s="50"/>
      <c r="T377" s="50"/>
      <c r="U377" s="50"/>
      <c r="V377" s="50"/>
      <c r="W377" s="50"/>
      <c r="X377" s="50"/>
      <c r="Y377" s="50"/>
      <c r="Z377" s="50"/>
      <c r="AA377" s="50"/>
    </row>
    <row r="378" spans="1:27" ht="15">
      <c r="A378" s="50"/>
      <c r="B378" s="50"/>
      <c r="C378" s="50"/>
      <c r="D378" s="50"/>
      <c r="E378" s="50"/>
      <c r="F378" s="51"/>
      <c r="G378" s="50"/>
      <c r="H378" s="50"/>
      <c r="I378" s="50"/>
      <c r="J378" s="51"/>
      <c r="K378" s="50"/>
      <c r="L378" s="50"/>
      <c r="M378" s="50"/>
      <c r="N378" s="50"/>
      <c r="O378" s="50"/>
      <c r="P378" s="50"/>
      <c r="Q378" s="50"/>
      <c r="R378" s="50"/>
      <c r="S378" s="50"/>
      <c r="T378" s="50"/>
      <c r="U378" s="50"/>
      <c r="V378" s="50"/>
      <c r="W378" s="50"/>
      <c r="X378" s="50"/>
      <c r="Y378" s="50"/>
      <c r="Z378" s="50"/>
      <c r="AA378" s="50"/>
    </row>
    <row r="379" spans="1:27" ht="15">
      <c r="A379" s="50"/>
      <c r="B379" s="50"/>
      <c r="C379" s="50"/>
      <c r="D379" s="50"/>
      <c r="E379" s="50"/>
      <c r="F379" s="51"/>
      <c r="G379" s="50"/>
      <c r="H379" s="50"/>
      <c r="I379" s="50"/>
      <c r="J379" s="51"/>
      <c r="K379" s="50"/>
      <c r="L379" s="50"/>
      <c r="M379" s="50"/>
      <c r="N379" s="50"/>
      <c r="O379" s="50"/>
      <c r="P379" s="50"/>
      <c r="Q379" s="50"/>
      <c r="R379" s="50"/>
      <c r="S379" s="50"/>
      <c r="T379" s="50"/>
      <c r="U379" s="50"/>
      <c r="V379" s="50"/>
      <c r="W379" s="50"/>
      <c r="X379" s="50"/>
      <c r="Y379" s="50"/>
      <c r="Z379" s="50"/>
      <c r="AA379" s="50"/>
    </row>
    <row r="380" spans="1:27" ht="15">
      <c r="A380" s="50"/>
      <c r="B380" s="50"/>
      <c r="C380" s="50"/>
      <c r="D380" s="50"/>
      <c r="E380" s="50"/>
      <c r="F380" s="51"/>
      <c r="G380" s="50"/>
      <c r="H380" s="50"/>
      <c r="I380" s="50"/>
      <c r="J380" s="51"/>
      <c r="K380" s="50"/>
      <c r="L380" s="50"/>
      <c r="M380" s="50"/>
      <c r="N380" s="50"/>
      <c r="O380" s="50"/>
      <c r="P380" s="50"/>
      <c r="Q380" s="50"/>
      <c r="R380" s="50"/>
      <c r="S380" s="50"/>
      <c r="T380" s="50"/>
      <c r="U380" s="50"/>
      <c r="V380" s="50"/>
      <c r="W380" s="50"/>
      <c r="X380" s="50"/>
      <c r="Y380" s="50"/>
      <c r="Z380" s="50"/>
      <c r="AA380" s="50"/>
    </row>
    <row r="381" spans="1:27" ht="15">
      <c r="A381" s="50"/>
      <c r="B381" s="50"/>
      <c r="C381" s="50"/>
      <c r="D381" s="50"/>
      <c r="E381" s="50"/>
      <c r="F381" s="51"/>
      <c r="G381" s="50"/>
      <c r="H381" s="50"/>
      <c r="I381" s="50"/>
      <c r="J381" s="51"/>
      <c r="K381" s="50"/>
      <c r="L381" s="50"/>
      <c r="M381" s="50"/>
      <c r="N381" s="50"/>
      <c r="O381" s="50"/>
      <c r="P381" s="50"/>
      <c r="Q381" s="50"/>
      <c r="R381" s="50"/>
      <c r="S381" s="50"/>
      <c r="T381" s="50"/>
      <c r="U381" s="50"/>
      <c r="V381" s="50"/>
      <c r="W381" s="50"/>
      <c r="X381" s="50"/>
      <c r="Y381" s="50"/>
      <c r="Z381" s="50"/>
      <c r="AA381" s="50"/>
    </row>
    <row r="382" spans="1:27" ht="15">
      <c r="A382" s="50"/>
      <c r="B382" s="50"/>
      <c r="C382" s="50"/>
      <c r="D382" s="50"/>
      <c r="E382" s="50"/>
      <c r="F382" s="51"/>
      <c r="G382" s="50"/>
      <c r="H382" s="50"/>
      <c r="I382" s="50"/>
      <c r="J382" s="51"/>
      <c r="K382" s="50"/>
      <c r="L382" s="50"/>
      <c r="M382" s="50"/>
      <c r="N382" s="50"/>
      <c r="O382" s="50"/>
      <c r="P382" s="50"/>
      <c r="Q382" s="50"/>
      <c r="R382" s="50"/>
      <c r="S382" s="50"/>
      <c r="T382" s="50"/>
      <c r="U382" s="50"/>
      <c r="V382" s="50"/>
      <c r="W382" s="50"/>
      <c r="X382" s="50"/>
      <c r="Y382" s="50"/>
      <c r="Z382" s="50"/>
      <c r="AA382" s="50"/>
    </row>
    <row r="383" spans="1:27" ht="15">
      <c r="A383" s="50"/>
      <c r="B383" s="50"/>
      <c r="C383" s="50"/>
      <c r="D383" s="50"/>
      <c r="E383" s="50"/>
      <c r="F383" s="51"/>
      <c r="G383" s="50"/>
      <c r="H383" s="50"/>
      <c r="I383" s="50"/>
      <c r="J383" s="51"/>
      <c r="K383" s="50"/>
      <c r="L383" s="50"/>
      <c r="M383" s="50"/>
      <c r="N383" s="50"/>
      <c r="O383" s="50"/>
      <c r="P383" s="50"/>
      <c r="Q383" s="50"/>
      <c r="R383" s="50"/>
      <c r="S383" s="50"/>
      <c r="T383" s="50"/>
      <c r="U383" s="50"/>
      <c r="V383" s="50"/>
      <c r="W383" s="50"/>
      <c r="X383" s="50"/>
      <c r="Y383" s="50"/>
      <c r="Z383" s="50"/>
      <c r="AA383" s="50"/>
    </row>
    <row r="384" spans="1:27" ht="15">
      <c r="A384" s="50"/>
      <c r="B384" s="50"/>
      <c r="C384" s="50"/>
      <c r="D384" s="50"/>
      <c r="E384" s="50"/>
      <c r="F384" s="51"/>
      <c r="G384" s="50"/>
      <c r="H384" s="50"/>
      <c r="I384" s="50"/>
      <c r="J384" s="51"/>
      <c r="K384" s="50"/>
      <c r="L384" s="50"/>
      <c r="M384" s="50"/>
      <c r="N384" s="50"/>
      <c r="O384" s="50"/>
      <c r="P384" s="50"/>
      <c r="Q384" s="50"/>
      <c r="R384" s="50"/>
      <c r="S384" s="50"/>
      <c r="T384" s="50"/>
      <c r="U384" s="50"/>
      <c r="V384" s="50"/>
      <c r="W384" s="50"/>
      <c r="X384" s="50"/>
      <c r="Y384" s="50"/>
      <c r="Z384" s="50"/>
      <c r="AA384" s="50"/>
    </row>
    <row r="385" spans="1:27" ht="15">
      <c r="A385" s="50"/>
      <c r="B385" s="50"/>
      <c r="C385" s="50"/>
      <c r="D385" s="50"/>
      <c r="E385" s="50"/>
      <c r="F385" s="51"/>
      <c r="G385" s="50"/>
      <c r="H385" s="50"/>
      <c r="I385" s="50"/>
      <c r="J385" s="51"/>
      <c r="K385" s="50"/>
      <c r="L385" s="50"/>
      <c r="M385" s="50"/>
      <c r="N385" s="50"/>
      <c r="O385" s="50"/>
      <c r="P385" s="50"/>
      <c r="Q385" s="50"/>
      <c r="R385" s="50"/>
      <c r="S385" s="50"/>
      <c r="T385" s="50"/>
      <c r="U385" s="50"/>
      <c r="V385" s="50"/>
      <c r="W385" s="50"/>
      <c r="X385" s="50"/>
      <c r="Y385" s="50"/>
      <c r="Z385" s="50"/>
      <c r="AA385" s="50"/>
    </row>
    <row r="386" spans="1:27" ht="15">
      <c r="A386" s="50"/>
      <c r="B386" s="50"/>
      <c r="C386" s="50"/>
      <c r="D386" s="50"/>
      <c r="E386" s="50"/>
      <c r="F386" s="51"/>
      <c r="G386" s="50"/>
      <c r="H386" s="50"/>
      <c r="I386" s="50"/>
      <c r="J386" s="51"/>
      <c r="K386" s="50"/>
      <c r="L386" s="50"/>
      <c r="M386" s="50"/>
      <c r="N386" s="50"/>
      <c r="O386" s="50"/>
      <c r="P386" s="50"/>
      <c r="Q386" s="50"/>
      <c r="R386" s="50"/>
      <c r="S386" s="50"/>
      <c r="T386" s="50"/>
      <c r="U386" s="50"/>
      <c r="V386" s="50"/>
      <c r="W386" s="50"/>
      <c r="X386" s="50"/>
      <c r="Y386" s="50"/>
      <c r="Z386" s="50"/>
      <c r="AA386" s="50"/>
    </row>
    <row r="387" spans="1:27" ht="15">
      <c r="A387" s="50"/>
      <c r="B387" s="50"/>
      <c r="C387" s="50"/>
      <c r="D387" s="50"/>
      <c r="E387" s="50"/>
      <c r="F387" s="51"/>
      <c r="G387" s="50"/>
      <c r="H387" s="50"/>
      <c r="I387" s="50"/>
      <c r="J387" s="51"/>
      <c r="K387" s="50"/>
      <c r="L387" s="50"/>
      <c r="M387" s="50"/>
      <c r="N387" s="50"/>
      <c r="O387" s="50"/>
      <c r="P387" s="50"/>
      <c r="Q387" s="50"/>
      <c r="R387" s="50"/>
      <c r="S387" s="50"/>
      <c r="T387" s="50"/>
      <c r="U387" s="50"/>
      <c r="V387" s="50"/>
      <c r="W387" s="50"/>
      <c r="X387" s="50"/>
      <c r="Y387" s="50"/>
      <c r="Z387" s="50"/>
      <c r="AA387" s="50"/>
    </row>
    <row r="388" spans="1:27" ht="15">
      <c r="A388" s="50"/>
      <c r="B388" s="50"/>
      <c r="C388" s="50"/>
      <c r="D388" s="50"/>
      <c r="E388" s="50"/>
      <c r="F388" s="51"/>
      <c r="G388" s="50"/>
      <c r="H388" s="50"/>
      <c r="I388" s="50"/>
      <c r="J388" s="51"/>
      <c r="K388" s="50"/>
      <c r="L388" s="50"/>
      <c r="M388" s="50"/>
      <c r="N388" s="50"/>
      <c r="O388" s="50"/>
      <c r="P388" s="50"/>
      <c r="Q388" s="50"/>
      <c r="R388" s="50"/>
      <c r="S388" s="50"/>
      <c r="T388" s="50"/>
      <c r="U388" s="50"/>
      <c r="V388" s="50"/>
      <c r="W388" s="50"/>
      <c r="X388" s="50"/>
      <c r="Y388" s="50"/>
      <c r="Z388" s="50"/>
      <c r="AA388" s="50"/>
    </row>
    <row r="389" spans="1:27" ht="15">
      <c r="A389" s="50"/>
      <c r="B389" s="50"/>
      <c r="C389" s="50"/>
      <c r="D389" s="50"/>
      <c r="E389" s="50"/>
      <c r="F389" s="51"/>
      <c r="G389" s="50"/>
      <c r="H389" s="50"/>
      <c r="I389" s="50"/>
      <c r="J389" s="51"/>
      <c r="K389" s="50"/>
      <c r="L389" s="50"/>
      <c r="M389" s="50"/>
      <c r="N389" s="50"/>
      <c r="O389" s="50"/>
      <c r="P389" s="50"/>
      <c r="Q389" s="50"/>
      <c r="R389" s="50"/>
      <c r="S389" s="50"/>
      <c r="T389" s="50"/>
      <c r="U389" s="50"/>
      <c r="V389" s="50"/>
      <c r="W389" s="50"/>
      <c r="X389" s="50"/>
      <c r="Y389" s="50"/>
      <c r="Z389" s="50"/>
      <c r="AA389" s="50"/>
    </row>
    <row r="390" spans="1:27" ht="15">
      <c r="A390" s="50"/>
      <c r="B390" s="50"/>
      <c r="C390" s="50"/>
      <c r="D390" s="50"/>
      <c r="E390" s="50"/>
      <c r="F390" s="51"/>
      <c r="G390" s="50"/>
      <c r="H390" s="50"/>
      <c r="I390" s="50"/>
      <c r="J390" s="51"/>
      <c r="K390" s="50"/>
      <c r="L390" s="50"/>
      <c r="M390" s="50"/>
      <c r="N390" s="50"/>
      <c r="O390" s="50"/>
      <c r="P390" s="50"/>
      <c r="Q390" s="50"/>
      <c r="R390" s="50"/>
      <c r="S390" s="50"/>
      <c r="T390" s="50"/>
      <c r="U390" s="50"/>
      <c r="V390" s="50"/>
      <c r="W390" s="50"/>
      <c r="X390" s="50"/>
      <c r="Y390" s="50"/>
      <c r="Z390" s="50"/>
      <c r="AA390" s="50"/>
    </row>
    <row r="391" spans="1:27" ht="15">
      <c r="A391" s="50"/>
      <c r="B391" s="50"/>
      <c r="C391" s="50"/>
      <c r="D391" s="50"/>
      <c r="E391" s="50"/>
      <c r="F391" s="51"/>
      <c r="G391" s="50"/>
      <c r="H391" s="50"/>
      <c r="I391" s="50"/>
      <c r="J391" s="51"/>
      <c r="K391" s="50"/>
      <c r="L391" s="50"/>
      <c r="M391" s="50"/>
      <c r="N391" s="50"/>
      <c r="O391" s="50"/>
      <c r="P391" s="50"/>
      <c r="Q391" s="50"/>
      <c r="R391" s="50"/>
      <c r="S391" s="50"/>
      <c r="T391" s="50"/>
      <c r="U391" s="50"/>
      <c r="V391" s="50"/>
      <c r="W391" s="50"/>
      <c r="X391" s="50"/>
      <c r="Y391" s="50"/>
      <c r="Z391" s="50"/>
      <c r="AA391" s="50"/>
    </row>
    <row r="392" spans="1:27" ht="15">
      <c r="A392" s="50"/>
      <c r="B392" s="50"/>
      <c r="C392" s="50"/>
      <c r="D392" s="50"/>
      <c r="E392" s="50"/>
      <c r="F392" s="51"/>
      <c r="G392" s="50"/>
      <c r="H392" s="50"/>
      <c r="I392" s="50"/>
      <c r="J392" s="51"/>
      <c r="K392" s="50"/>
      <c r="L392" s="50"/>
      <c r="M392" s="50"/>
      <c r="N392" s="50"/>
      <c r="O392" s="50"/>
      <c r="P392" s="50"/>
      <c r="Q392" s="50"/>
      <c r="R392" s="50"/>
      <c r="S392" s="50"/>
      <c r="T392" s="50"/>
      <c r="U392" s="50"/>
      <c r="V392" s="50"/>
      <c r="W392" s="50"/>
      <c r="X392" s="50"/>
      <c r="Y392" s="50"/>
      <c r="Z392" s="50"/>
      <c r="AA392" s="50"/>
    </row>
    <row r="393" spans="1:27" ht="15">
      <c r="A393" s="50"/>
      <c r="B393" s="50"/>
      <c r="C393" s="50"/>
      <c r="D393" s="50"/>
      <c r="E393" s="50"/>
      <c r="F393" s="51"/>
      <c r="G393" s="50"/>
      <c r="H393" s="50"/>
      <c r="I393" s="50"/>
      <c r="J393" s="51"/>
      <c r="K393" s="50"/>
      <c r="L393" s="50"/>
      <c r="M393" s="50"/>
      <c r="N393" s="50"/>
      <c r="O393" s="50"/>
      <c r="P393" s="50"/>
      <c r="Q393" s="50"/>
      <c r="R393" s="50"/>
      <c r="S393" s="50"/>
      <c r="T393" s="50"/>
      <c r="U393" s="50"/>
      <c r="V393" s="50"/>
      <c r="W393" s="50"/>
      <c r="X393" s="50"/>
      <c r="Y393" s="50"/>
      <c r="Z393" s="50"/>
      <c r="AA393" s="50"/>
    </row>
    <row r="394" spans="1:27" ht="15">
      <c r="A394" s="50"/>
      <c r="B394" s="50"/>
      <c r="C394" s="50"/>
      <c r="D394" s="50"/>
      <c r="E394" s="50"/>
      <c r="F394" s="51"/>
      <c r="G394" s="50"/>
      <c r="H394" s="50"/>
      <c r="I394" s="50"/>
      <c r="J394" s="51"/>
      <c r="K394" s="50"/>
      <c r="L394" s="50"/>
      <c r="M394" s="50"/>
      <c r="N394" s="50"/>
      <c r="O394" s="50"/>
      <c r="P394" s="50"/>
      <c r="Q394" s="50"/>
      <c r="R394" s="50"/>
      <c r="S394" s="50"/>
      <c r="T394" s="50"/>
      <c r="U394" s="50"/>
      <c r="V394" s="50"/>
      <c r="W394" s="50"/>
      <c r="X394" s="50"/>
      <c r="Y394" s="50"/>
      <c r="Z394" s="50"/>
      <c r="AA394" s="50"/>
    </row>
    <row r="395" spans="1:27" ht="15">
      <c r="A395" s="50"/>
      <c r="B395" s="50"/>
      <c r="C395" s="50"/>
      <c r="D395" s="50"/>
      <c r="E395" s="50"/>
      <c r="F395" s="51"/>
      <c r="G395" s="50"/>
      <c r="H395" s="50"/>
      <c r="I395" s="50"/>
      <c r="J395" s="51"/>
      <c r="K395" s="50"/>
      <c r="L395" s="50"/>
      <c r="M395" s="50"/>
      <c r="N395" s="50"/>
      <c r="O395" s="50"/>
      <c r="P395" s="50"/>
      <c r="Q395" s="50"/>
      <c r="R395" s="50"/>
      <c r="S395" s="50"/>
      <c r="T395" s="50"/>
      <c r="U395" s="50"/>
      <c r="V395" s="50"/>
      <c r="W395" s="50"/>
      <c r="X395" s="50"/>
      <c r="Y395" s="50"/>
      <c r="Z395" s="50"/>
      <c r="AA395" s="50"/>
    </row>
    <row r="396" spans="1:27" ht="15">
      <c r="A396" s="50"/>
      <c r="B396" s="50"/>
      <c r="C396" s="50"/>
      <c r="D396" s="50"/>
      <c r="E396" s="50"/>
      <c r="F396" s="51"/>
      <c r="G396" s="50"/>
      <c r="H396" s="50"/>
      <c r="I396" s="50"/>
      <c r="J396" s="51"/>
      <c r="K396" s="50"/>
      <c r="L396" s="50"/>
      <c r="M396" s="50"/>
      <c r="N396" s="50"/>
      <c r="O396" s="50"/>
      <c r="P396" s="50"/>
      <c r="Q396" s="50"/>
      <c r="R396" s="50"/>
      <c r="S396" s="50"/>
      <c r="T396" s="50"/>
      <c r="U396" s="50"/>
      <c r="V396" s="50"/>
      <c r="W396" s="50"/>
      <c r="X396" s="50"/>
      <c r="Y396" s="50"/>
      <c r="Z396" s="50"/>
      <c r="AA396" s="50"/>
    </row>
    <row r="397" spans="1:27" ht="15">
      <c r="A397" s="50"/>
      <c r="B397" s="50"/>
      <c r="C397" s="50"/>
      <c r="D397" s="50"/>
      <c r="E397" s="50"/>
      <c r="F397" s="51"/>
      <c r="G397" s="50"/>
      <c r="H397" s="50"/>
      <c r="I397" s="50"/>
      <c r="J397" s="51"/>
      <c r="K397" s="50"/>
      <c r="L397" s="50"/>
      <c r="M397" s="50"/>
      <c r="N397" s="50"/>
      <c r="O397" s="50"/>
      <c r="P397" s="50"/>
      <c r="Q397" s="50"/>
      <c r="R397" s="50"/>
      <c r="S397" s="50"/>
      <c r="T397" s="50"/>
      <c r="U397" s="50"/>
      <c r="V397" s="50"/>
      <c r="W397" s="50"/>
      <c r="X397" s="50"/>
      <c r="Y397" s="50"/>
      <c r="Z397" s="50"/>
      <c r="AA397" s="50"/>
    </row>
    <row r="398" spans="1:27" ht="15">
      <c r="A398" s="50"/>
      <c r="B398" s="50"/>
      <c r="C398" s="50"/>
      <c r="D398" s="50"/>
      <c r="E398" s="50"/>
      <c r="F398" s="51"/>
      <c r="G398" s="50"/>
      <c r="H398" s="50"/>
      <c r="I398" s="50"/>
      <c r="J398" s="51"/>
      <c r="K398" s="50"/>
      <c r="L398" s="50"/>
      <c r="M398" s="50"/>
      <c r="N398" s="50"/>
      <c r="O398" s="50"/>
      <c r="P398" s="50"/>
      <c r="Q398" s="50"/>
      <c r="R398" s="50"/>
      <c r="S398" s="50"/>
      <c r="T398" s="50"/>
      <c r="U398" s="50"/>
      <c r="V398" s="50"/>
      <c r="W398" s="50"/>
      <c r="X398" s="50"/>
      <c r="Y398" s="50"/>
      <c r="Z398" s="50"/>
      <c r="AA398" s="50"/>
    </row>
    <row r="399" spans="1:27" ht="15">
      <c r="A399" s="50"/>
      <c r="B399" s="50"/>
      <c r="C399" s="50"/>
      <c r="D399" s="50"/>
      <c r="E399" s="50"/>
      <c r="F399" s="51"/>
      <c r="G399" s="50"/>
      <c r="H399" s="50"/>
      <c r="I399" s="50"/>
      <c r="J399" s="51"/>
      <c r="K399" s="50"/>
      <c r="L399" s="50"/>
      <c r="M399" s="50"/>
      <c r="N399" s="50"/>
      <c r="O399" s="50"/>
      <c r="P399" s="50"/>
      <c r="Q399" s="50"/>
      <c r="R399" s="50"/>
      <c r="S399" s="50"/>
      <c r="T399" s="50"/>
      <c r="U399" s="50"/>
      <c r="V399" s="50"/>
      <c r="W399" s="50"/>
      <c r="X399" s="50"/>
      <c r="Y399" s="50"/>
      <c r="Z399" s="50"/>
      <c r="AA399" s="50"/>
    </row>
    <row r="400" spans="1:27" ht="15">
      <c r="A400" s="50"/>
      <c r="B400" s="50"/>
      <c r="C400" s="50"/>
      <c r="D400" s="50"/>
      <c r="E400" s="50"/>
      <c r="F400" s="51"/>
      <c r="G400" s="50"/>
      <c r="H400" s="50"/>
      <c r="I400" s="50"/>
      <c r="J400" s="51"/>
      <c r="K400" s="50"/>
      <c r="L400" s="50"/>
      <c r="M400" s="50"/>
      <c r="N400" s="50"/>
      <c r="O400" s="50"/>
      <c r="P400" s="50"/>
      <c r="Q400" s="50"/>
      <c r="R400" s="50"/>
      <c r="S400" s="50"/>
      <c r="T400" s="50"/>
      <c r="U400" s="50"/>
      <c r="V400" s="50"/>
      <c r="W400" s="50"/>
      <c r="X400" s="50"/>
      <c r="Y400" s="50"/>
      <c r="Z400" s="50"/>
      <c r="AA400" s="50"/>
    </row>
    <row r="401" spans="1:27" ht="15">
      <c r="A401" s="50"/>
      <c r="B401" s="50"/>
      <c r="C401" s="50"/>
      <c r="D401" s="50"/>
      <c r="E401" s="50"/>
      <c r="F401" s="51"/>
      <c r="G401" s="50"/>
      <c r="H401" s="50"/>
      <c r="I401" s="50"/>
      <c r="J401" s="51"/>
      <c r="K401" s="50"/>
      <c r="L401" s="50"/>
      <c r="M401" s="50"/>
      <c r="N401" s="50"/>
      <c r="O401" s="50"/>
      <c r="P401" s="50"/>
      <c r="Q401" s="50"/>
      <c r="R401" s="50"/>
      <c r="S401" s="50"/>
      <c r="T401" s="50"/>
      <c r="U401" s="50"/>
      <c r="V401" s="50"/>
      <c r="W401" s="50"/>
      <c r="X401" s="50"/>
      <c r="Y401" s="50"/>
      <c r="Z401" s="50"/>
      <c r="AA401" s="50"/>
    </row>
    <row r="402" spans="1:27" ht="15">
      <c r="A402" s="50"/>
      <c r="B402" s="50"/>
      <c r="C402" s="50"/>
      <c r="D402" s="50"/>
      <c r="E402" s="50"/>
      <c r="F402" s="51"/>
      <c r="G402" s="50"/>
      <c r="H402" s="50"/>
      <c r="I402" s="50"/>
      <c r="J402" s="51"/>
      <c r="K402" s="50"/>
      <c r="L402" s="50"/>
      <c r="M402" s="50"/>
      <c r="N402" s="50"/>
      <c r="O402" s="50"/>
      <c r="P402" s="50"/>
      <c r="Q402" s="50"/>
      <c r="R402" s="50"/>
      <c r="S402" s="50"/>
      <c r="T402" s="50"/>
      <c r="U402" s="50"/>
      <c r="V402" s="50"/>
      <c r="W402" s="50"/>
      <c r="X402" s="50"/>
      <c r="Y402" s="50"/>
      <c r="Z402" s="50"/>
      <c r="AA402" s="50"/>
    </row>
    <row r="403" spans="1:27" ht="15">
      <c r="A403" s="50"/>
      <c r="B403" s="50"/>
      <c r="C403" s="50"/>
      <c r="D403" s="50"/>
      <c r="E403" s="50"/>
      <c r="F403" s="51"/>
      <c r="G403" s="50"/>
      <c r="H403" s="50"/>
      <c r="I403" s="50"/>
      <c r="J403" s="51"/>
      <c r="K403" s="50"/>
      <c r="L403" s="50"/>
      <c r="M403" s="50"/>
      <c r="N403" s="50"/>
      <c r="O403" s="50"/>
      <c r="P403" s="50"/>
      <c r="Q403" s="50"/>
      <c r="R403" s="50"/>
      <c r="S403" s="50"/>
      <c r="T403" s="50"/>
      <c r="U403" s="50"/>
      <c r="V403" s="50"/>
      <c r="W403" s="50"/>
      <c r="X403" s="50"/>
      <c r="Y403" s="50"/>
      <c r="Z403" s="50"/>
      <c r="AA403" s="50"/>
    </row>
    <row r="404" spans="1:27" ht="15">
      <c r="A404" s="50"/>
      <c r="B404" s="50"/>
      <c r="C404" s="50"/>
      <c r="D404" s="50"/>
      <c r="E404" s="50"/>
      <c r="F404" s="51"/>
      <c r="G404" s="50"/>
      <c r="H404" s="50"/>
      <c r="I404" s="50"/>
      <c r="J404" s="51"/>
      <c r="K404" s="50"/>
      <c r="L404" s="50"/>
      <c r="M404" s="50"/>
      <c r="N404" s="50"/>
      <c r="O404" s="50"/>
      <c r="P404" s="50"/>
      <c r="Q404" s="50"/>
      <c r="R404" s="50"/>
      <c r="S404" s="50"/>
      <c r="T404" s="50"/>
      <c r="U404" s="50"/>
      <c r="V404" s="50"/>
      <c r="W404" s="50"/>
      <c r="X404" s="50"/>
      <c r="Y404" s="50"/>
      <c r="Z404" s="50"/>
      <c r="AA404" s="50"/>
    </row>
    <row r="405" spans="1:27" ht="15">
      <c r="A405" s="50"/>
      <c r="B405" s="50"/>
      <c r="C405" s="50"/>
      <c r="D405" s="50"/>
      <c r="E405" s="50"/>
      <c r="F405" s="51"/>
      <c r="G405" s="50"/>
      <c r="H405" s="50"/>
      <c r="I405" s="50"/>
      <c r="J405" s="51"/>
      <c r="K405" s="50"/>
      <c r="L405" s="50"/>
      <c r="M405" s="50"/>
      <c r="N405" s="50"/>
      <c r="O405" s="50"/>
      <c r="P405" s="50"/>
      <c r="Q405" s="50"/>
      <c r="R405" s="50"/>
      <c r="S405" s="50"/>
      <c r="T405" s="50"/>
      <c r="U405" s="50"/>
      <c r="V405" s="50"/>
      <c r="W405" s="50"/>
      <c r="X405" s="50"/>
      <c r="Y405" s="50"/>
      <c r="Z405" s="50"/>
      <c r="AA405" s="50"/>
    </row>
    <row r="406" spans="1:27" ht="15">
      <c r="A406" s="50"/>
      <c r="B406" s="50"/>
      <c r="C406" s="50"/>
      <c r="D406" s="50"/>
      <c r="E406" s="50"/>
      <c r="F406" s="51"/>
      <c r="G406" s="50"/>
      <c r="H406" s="50"/>
      <c r="I406" s="50"/>
      <c r="J406" s="51"/>
      <c r="K406" s="50"/>
      <c r="L406" s="50"/>
      <c r="M406" s="50"/>
      <c r="N406" s="50"/>
      <c r="O406" s="50"/>
      <c r="P406" s="50"/>
      <c r="Q406" s="50"/>
      <c r="R406" s="50"/>
      <c r="S406" s="50"/>
      <c r="T406" s="50"/>
      <c r="U406" s="50"/>
      <c r="V406" s="50"/>
      <c r="W406" s="50"/>
      <c r="X406" s="50"/>
      <c r="Y406" s="50"/>
      <c r="Z406" s="50"/>
      <c r="AA406" s="50"/>
    </row>
    <row r="407" spans="1:27" ht="15">
      <c r="A407" s="50"/>
      <c r="B407" s="50"/>
      <c r="C407" s="50"/>
      <c r="D407" s="50"/>
      <c r="E407" s="50"/>
      <c r="F407" s="51"/>
      <c r="G407" s="50"/>
      <c r="H407" s="50"/>
      <c r="I407" s="50"/>
      <c r="J407" s="51"/>
      <c r="K407" s="50"/>
      <c r="L407" s="50"/>
      <c r="M407" s="50"/>
      <c r="N407" s="50"/>
      <c r="O407" s="50"/>
      <c r="P407" s="50"/>
      <c r="Q407" s="50"/>
      <c r="R407" s="50"/>
      <c r="S407" s="50"/>
      <c r="T407" s="50"/>
      <c r="U407" s="50"/>
      <c r="V407" s="50"/>
      <c r="W407" s="50"/>
      <c r="X407" s="50"/>
      <c r="Y407" s="50"/>
      <c r="Z407" s="50"/>
      <c r="AA407" s="50"/>
    </row>
    <row r="408" spans="1:27" ht="15">
      <c r="A408" s="50"/>
      <c r="B408" s="50"/>
      <c r="C408" s="50"/>
      <c r="D408" s="50"/>
      <c r="E408" s="50"/>
      <c r="F408" s="51"/>
      <c r="G408" s="50"/>
      <c r="H408" s="50"/>
      <c r="I408" s="50"/>
      <c r="J408" s="51"/>
      <c r="K408" s="50"/>
      <c r="L408" s="50"/>
      <c r="M408" s="50"/>
      <c r="N408" s="50"/>
      <c r="O408" s="50"/>
      <c r="P408" s="50"/>
      <c r="Q408" s="50"/>
      <c r="R408" s="50"/>
      <c r="S408" s="50"/>
      <c r="T408" s="50"/>
      <c r="U408" s="50"/>
      <c r="V408" s="50"/>
      <c r="W408" s="50"/>
      <c r="X408" s="50"/>
      <c r="Y408" s="50"/>
      <c r="Z408" s="50"/>
      <c r="AA408" s="50"/>
    </row>
    <row r="409" spans="1:27" ht="15">
      <c r="A409" s="50"/>
      <c r="B409" s="50"/>
      <c r="C409" s="50"/>
      <c r="D409" s="50"/>
      <c r="E409" s="50"/>
      <c r="F409" s="51"/>
      <c r="G409" s="50"/>
      <c r="H409" s="50"/>
      <c r="I409" s="50"/>
      <c r="J409" s="51"/>
      <c r="K409" s="50"/>
      <c r="L409" s="50"/>
      <c r="M409" s="50"/>
      <c r="N409" s="50"/>
      <c r="O409" s="50"/>
      <c r="P409" s="50"/>
      <c r="Q409" s="50"/>
      <c r="R409" s="50"/>
      <c r="S409" s="50"/>
      <c r="T409" s="50"/>
      <c r="U409" s="50"/>
      <c r="V409" s="50"/>
      <c r="W409" s="50"/>
      <c r="X409" s="50"/>
      <c r="Y409" s="50"/>
      <c r="Z409" s="50"/>
      <c r="AA409" s="50"/>
    </row>
    <row r="410" spans="1:27" ht="15">
      <c r="A410" s="50"/>
      <c r="B410" s="50"/>
      <c r="C410" s="50"/>
      <c r="D410" s="50"/>
      <c r="E410" s="50"/>
      <c r="F410" s="51"/>
      <c r="G410" s="50"/>
      <c r="H410" s="50"/>
      <c r="I410" s="50"/>
      <c r="J410" s="51"/>
      <c r="K410" s="50"/>
      <c r="L410" s="50"/>
      <c r="M410" s="50"/>
      <c r="N410" s="50"/>
      <c r="O410" s="50"/>
      <c r="P410" s="50"/>
      <c r="Q410" s="50"/>
      <c r="R410" s="50"/>
      <c r="S410" s="50"/>
      <c r="T410" s="50"/>
      <c r="U410" s="50"/>
      <c r="V410" s="50"/>
      <c r="W410" s="50"/>
      <c r="X410" s="50"/>
      <c r="Y410" s="50"/>
      <c r="Z410" s="50"/>
      <c r="AA410" s="50"/>
    </row>
    <row r="411" spans="1:27" ht="15">
      <c r="A411" s="50"/>
      <c r="B411" s="50"/>
      <c r="C411" s="50"/>
      <c r="D411" s="50"/>
      <c r="E411" s="50"/>
      <c r="F411" s="51"/>
      <c r="G411" s="50"/>
      <c r="H411" s="50"/>
      <c r="I411" s="50"/>
      <c r="J411" s="51"/>
      <c r="K411" s="50"/>
      <c r="L411" s="50"/>
      <c r="M411" s="50"/>
      <c r="N411" s="50"/>
      <c r="O411" s="50"/>
      <c r="P411" s="50"/>
      <c r="Q411" s="50"/>
      <c r="R411" s="50"/>
      <c r="S411" s="50"/>
      <c r="T411" s="50"/>
      <c r="U411" s="50"/>
      <c r="V411" s="50"/>
      <c r="W411" s="50"/>
      <c r="X411" s="50"/>
      <c r="Y411" s="50"/>
      <c r="Z411" s="50"/>
      <c r="AA411" s="50"/>
    </row>
    <row r="412" spans="1:27" ht="15">
      <c r="A412" s="50"/>
      <c r="B412" s="50"/>
      <c r="C412" s="50"/>
      <c r="D412" s="50"/>
      <c r="E412" s="50"/>
      <c r="F412" s="51"/>
      <c r="G412" s="50"/>
      <c r="H412" s="50"/>
      <c r="I412" s="50"/>
      <c r="J412" s="51"/>
      <c r="K412" s="50"/>
      <c r="L412" s="50"/>
      <c r="M412" s="50"/>
      <c r="N412" s="50"/>
      <c r="O412" s="50"/>
      <c r="P412" s="50"/>
      <c r="Q412" s="50"/>
      <c r="R412" s="50"/>
      <c r="S412" s="50"/>
      <c r="T412" s="50"/>
      <c r="U412" s="50"/>
      <c r="V412" s="50"/>
      <c r="W412" s="50"/>
      <c r="X412" s="50"/>
      <c r="Y412" s="50"/>
      <c r="Z412" s="50"/>
      <c r="AA412" s="50"/>
    </row>
    <row r="413" spans="1:27" ht="15">
      <c r="A413" s="50"/>
      <c r="B413" s="50"/>
      <c r="C413" s="50"/>
      <c r="D413" s="50"/>
      <c r="E413" s="50"/>
      <c r="F413" s="51"/>
      <c r="G413" s="50"/>
      <c r="H413" s="50"/>
      <c r="I413" s="50"/>
      <c r="J413" s="51"/>
      <c r="K413" s="50"/>
      <c r="L413" s="50"/>
      <c r="M413" s="50"/>
      <c r="N413" s="50"/>
      <c r="O413" s="50"/>
      <c r="P413" s="50"/>
      <c r="Q413" s="50"/>
      <c r="R413" s="50"/>
      <c r="S413" s="50"/>
      <c r="T413" s="50"/>
      <c r="U413" s="50"/>
      <c r="V413" s="50"/>
      <c r="W413" s="50"/>
      <c r="X413" s="50"/>
      <c r="Y413" s="50"/>
      <c r="Z413" s="50"/>
      <c r="AA413" s="50"/>
    </row>
    <row r="414" spans="1:27" ht="15">
      <c r="A414" s="50"/>
      <c r="B414" s="50"/>
      <c r="C414" s="50"/>
      <c r="D414" s="50"/>
      <c r="E414" s="50"/>
      <c r="F414" s="51"/>
      <c r="G414" s="50"/>
      <c r="H414" s="50"/>
      <c r="I414" s="50"/>
      <c r="J414" s="51"/>
      <c r="K414" s="50"/>
      <c r="L414" s="50"/>
      <c r="M414" s="50"/>
      <c r="N414" s="50"/>
      <c r="O414" s="50"/>
      <c r="P414" s="50"/>
      <c r="Q414" s="50"/>
      <c r="R414" s="50"/>
      <c r="S414" s="50"/>
      <c r="T414" s="50"/>
      <c r="U414" s="50"/>
      <c r="V414" s="50"/>
      <c r="W414" s="50"/>
      <c r="X414" s="50"/>
      <c r="Y414" s="50"/>
      <c r="Z414" s="50"/>
      <c r="AA414" s="50"/>
    </row>
    <row r="415" spans="1:27" ht="15">
      <c r="A415" s="50"/>
      <c r="B415" s="50"/>
      <c r="C415" s="50"/>
      <c r="D415" s="50"/>
      <c r="E415" s="50"/>
      <c r="F415" s="51"/>
      <c r="G415" s="50"/>
      <c r="H415" s="50"/>
      <c r="I415" s="50"/>
      <c r="J415" s="51"/>
      <c r="K415" s="50"/>
      <c r="L415" s="50"/>
      <c r="M415" s="50"/>
      <c r="N415" s="50"/>
      <c r="O415" s="50"/>
      <c r="P415" s="50"/>
      <c r="Q415" s="50"/>
      <c r="R415" s="50"/>
      <c r="S415" s="50"/>
      <c r="T415" s="50"/>
      <c r="U415" s="50"/>
      <c r="V415" s="50"/>
      <c r="W415" s="50"/>
      <c r="X415" s="50"/>
      <c r="Y415" s="50"/>
      <c r="Z415" s="50"/>
      <c r="AA415" s="50"/>
    </row>
    <row r="416" spans="1:27" ht="15">
      <c r="A416" s="50"/>
      <c r="B416" s="50"/>
      <c r="C416" s="50"/>
      <c r="D416" s="50"/>
      <c r="E416" s="50"/>
      <c r="F416" s="51"/>
      <c r="G416" s="50"/>
      <c r="H416" s="50"/>
      <c r="I416" s="50"/>
      <c r="J416" s="51"/>
      <c r="K416" s="50"/>
      <c r="L416" s="50"/>
      <c r="M416" s="50"/>
      <c r="N416" s="50"/>
      <c r="O416" s="50"/>
      <c r="P416" s="50"/>
      <c r="Q416" s="50"/>
      <c r="R416" s="50"/>
      <c r="S416" s="50"/>
      <c r="T416" s="50"/>
      <c r="U416" s="50"/>
      <c r="V416" s="50"/>
      <c r="W416" s="50"/>
      <c r="X416" s="50"/>
      <c r="Y416" s="50"/>
      <c r="Z416" s="50"/>
      <c r="AA416" s="50"/>
    </row>
    <row r="417" spans="1:27" ht="15">
      <c r="A417" s="50"/>
      <c r="B417" s="50"/>
      <c r="C417" s="50"/>
      <c r="D417" s="50"/>
      <c r="E417" s="50"/>
      <c r="F417" s="51"/>
      <c r="G417" s="50"/>
      <c r="H417" s="50"/>
      <c r="I417" s="50"/>
      <c r="J417" s="51"/>
      <c r="K417" s="50"/>
      <c r="L417" s="50"/>
      <c r="M417" s="50"/>
      <c r="N417" s="50"/>
      <c r="O417" s="50"/>
      <c r="P417" s="50"/>
      <c r="Q417" s="50"/>
      <c r="R417" s="50"/>
      <c r="S417" s="50"/>
      <c r="T417" s="50"/>
      <c r="U417" s="50"/>
      <c r="V417" s="50"/>
      <c r="W417" s="50"/>
      <c r="X417" s="50"/>
      <c r="Y417" s="50"/>
      <c r="Z417" s="50"/>
      <c r="AA417" s="50"/>
    </row>
    <row r="418" spans="1:27" ht="15">
      <c r="A418" s="50"/>
      <c r="B418" s="50"/>
      <c r="C418" s="50"/>
      <c r="D418" s="50"/>
      <c r="E418" s="50"/>
      <c r="F418" s="51"/>
      <c r="G418" s="50"/>
      <c r="H418" s="50"/>
      <c r="I418" s="50"/>
      <c r="J418" s="51"/>
      <c r="K418" s="50"/>
      <c r="L418" s="50"/>
      <c r="M418" s="50"/>
      <c r="N418" s="50"/>
      <c r="O418" s="50"/>
      <c r="P418" s="50"/>
      <c r="Q418" s="50"/>
      <c r="R418" s="50"/>
      <c r="S418" s="50"/>
      <c r="T418" s="50"/>
      <c r="U418" s="50"/>
      <c r="V418" s="50"/>
      <c r="W418" s="50"/>
      <c r="X418" s="50"/>
      <c r="Y418" s="50"/>
      <c r="Z418" s="50"/>
      <c r="AA418" s="50"/>
    </row>
    <row r="419" spans="1:27" ht="15">
      <c r="A419" s="50"/>
      <c r="B419" s="50"/>
      <c r="C419" s="50"/>
      <c r="D419" s="50"/>
      <c r="E419" s="50"/>
      <c r="F419" s="51"/>
      <c r="G419" s="50"/>
      <c r="H419" s="50"/>
      <c r="I419" s="50"/>
      <c r="J419" s="51"/>
      <c r="K419" s="50"/>
      <c r="L419" s="50"/>
      <c r="M419" s="50"/>
      <c r="N419" s="50"/>
      <c r="O419" s="50"/>
      <c r="P419" s="50"/>
      <c r="Q419" s="50"/>
      <c r="R419" s="50"/>
      <c r="S419" s="50"/>
      <c r="T419" s="50"/>
      <c r="U419" s="50"/>
      <c r="V419" s="50"/>
      <c r="W419" s="50"/>
      <c r="X419" s="50"/>
      <c r="Y419" s="50"/>
      <c r="Z419" s="50"/>
      <c r="AA419" s="50"/>
    </row>
    <row r="420" spans="1:27" ht="15">
      <c r="A420" s="50"/>
      <c r="B420" s="50"/>
      <c r="C420" s="50"/>
      <c r="D420" s="50"/>
      <c r="E420" s="50"/>
      <c r="F420" s="51"/>
      <c r="G420" s="50"/>
      <c r="H420" s="50"/>
      <c r="I420" s="50"/>
      <c r="J420" s="51"/>
      <c r="K420" s="50"/>
      <c r="L420" s="50"/>
      <c r="M420" s="50"/>
      <c r="N420" s="50"/>
      <c r="O420" s="50"/>
      <c r="P420" s="50"/>
      <c r="Q420" s="50"/>
      <c r="R420" s="50"/>
      <c r="S420" s="50"/>
      <c r="T420" s="50"/>
      <c r="U420" s="50"/>
      <c r="V420" s="50"/>
      <c r="W420" s="50"/>
      <c r="X420" s="50"/>
      <c r="Y420" s="50"/>
      <c r="Z420" s="50"/>
      <c r="AA420" s="50"/>
    </row>
    <row r="421" spans="1:27" ht="15">
      <c r="A421" s="50"/>
      <c r="B421" s="50"/>
      <c r="C421" s="50"/>
      <c r="D421" s="50"/>
      <c r="E421" s="50"/>
      <c r="F421" s="51"/>
      <c r="G421" s="50"/>
      <c r="H421" s="50"/>
      <c r="I421" s="50"/>
      <c r="J421" s="51"/>
      <c r="K421" s="50"/>
      <c r="L421" s="50"/>
      <c r="M421" s="50"/>
      <c r="N421" s="50"/>
      <c r="O421" s="50"/>
      <c r="P421" s="50"/>
      <c r="Q421" s="50"/>
      <c r="R421" s="50"/>
      <c r="S421" s="50"/>
      <c r="T421" s="50"/>
      <c r="U421" s="50"/>
      <c r="V421" s="50"/>
      <c r="W421" s="50"/>
      <c r="X421" s="50"/>
      <c r="Y421" s="50"/>
      <c r="Z421" s="50"/>
      <c r="AA421" s="50"/>
    </row>
    <row r="422" spans="1:27" ht="15">
      <c r="A422" s="50"/>
      <c r="B422" s="50"/>
      <c r="C422" s="50"/>
      <c r="D422" s="50"/>
      <c r="E422" s="50"/>
      <c r="F422" s="51"/>
      <c r="G422" s="50"/>
      <c r="H422" s="50"/>
      <c r="I422" s="50"/>
      <c r="J422" s="51"/>
      <c r="K422" s="50"/>
      <c r="L422" s="50"/>
      <c r="M422" s="50"/>
      <c r="N422" s="50"/>
      <c r="O422" s="50"/>
      <c r="P422" s="50"/>
      <c r="Q422" s="50"/>
      <c r="R422" s="50"/>
      <c r="S422" s="50"/>
      <c r="T422" s="50"/>
      <c r="U422" s="50"/>
      <c r="V422" s="50"/>
      <c r="W422" s="50"/>
      <c r="X422" s="50"/>
      <c r="Y422" s="50"/>
      <c r="Z422" s="50"/>
      <c r="AA422" s="50"/>
    </row>
    <row r="423" spans="1:27" ht="15">
      <c r="A423" s="50"/>
      <c r="B423" s="50"/>
      <c r="C423" s="50"/>
      <c r="D423" s="50"/>
      <c r="E423" s="50"/>
      <c r="F423" s="51"/>
      <c r="G423" s="50"/>
      <c r="H423" s="50"/>
      <c r="I423" s="50"/>
      <c r="J423" s="51"/>
      <c r="K423" s="50"/>
      <c r="L423" s="50"/>
      <c r="M423" s="50"/>
      <c r="N423" s="50"/>
      <c r="O423" s="50"/>
      <c r="P423" s="50"/>
      <c r="Q423" s="50"/>
      <c r="R423" s="50"/>
      <c r="S423" s="50"/>
      <c r="T423" s="50"/>
      <c r="U423" s="50"/>
      <c r="V423" s="50"/>
      <c r="W423" s="50"/>
      <c r="X423" s="50"/>
      <c r="Y423" s="50"/>
      <c r="Z423" s="50"/>
      <c r="AA423" s="50"/>
    </row>
    <row r="424" spans="1:27" ht="15">
      <c r="A424" s="50"/>
      <c r="B424" s="50"/>
      <c r="C424" s="50"/>
      <c r="D424" s="50"/>
      <c r="E424" s="50"/>
      <c r="F424" s="51"/>
      <c r="G424" s="50"/>
      <c r="H424" s="50"/>
      <c r="I424" s="50"/>
      <c r="J424" s="51"/>
      <c r="K424" s="50"/>
      <c r="L424" s="50"/>
      <c r="M424" s="50"/>
      <c r="N424" s="50"/>
      <c r="O424" s="50"/>
      <c r="P424" s="50"/>
      <c r="Q424" s="50"/>
      <c r="R424" s="50"/>
      <c r="S424" s="50"/>
      <c r="T424" s="50"/>
      <c r="U424" s="50"/>
      <c r="V424" s="50"/>
      <c r="W424" s="50"/>
      <c r="X424" s="50"/>
      <c r="Y424" s="50"/>
      <c r="Z424" s="50"/>
      <c r="AA424" s="50"/>
    </row>
    <row r="425" spans="1:27" ht="15">
      <c r="A425" s="50"/>
      <c r="B425" s="50"/>
      <c r="C425" s="50"/>
      <c r="D425" s="50"/>
      <c r="E425" s="50"/>
      <c r="F425" s="51"/>
      <c r="G425" s="50"/>
      <c r="H425" s="50"/>
      <c r="I425" s="50"/>
      <c r="J425" s="51"/>
      <c r="K425" s="50"/>
      <c r="L425" s="50"/>
      <c r="M425" s="50"/>
      <c r="N425" s="50"/>
      <c r="O425" s="50"/>
      <c r="P425" s="50"/>
      <c r="Q425" s="50"/>
      <c r="R425" s="50"/>
      <c r="S425" s="50"/>
      <c r="T425" s="50"/>
      <c r="U425" s="50"/>
      <c r="V425" s="50"/>
      <c r="W425" s="50"/>
      <c r="X425" s="50"/>
      <c r="Y425" s="50"/>
      <c r="Z425" s="50"/>
      <c r="AA425" s="50"/>
    </row>
    <row r="426" spans="1:27" ht="15">
      <c r="A426" s="50"/>
      <c r="B426" s="50"/>
      <c r="C426" s="50"/>
      <c r="D426" s="50"/>
      <c r="E426" s="50"/>
      <c r="F426" s="51"/>
      <c r="G426" s="50"/>
      <c r="H426" s="50"/>
      <c r="I426" s="50"/>
      <c r="J426" s="51"/>
      <c r="K426" s="50"/>
      <c r="L426" s="50"/>
      <c r="M426" s="50"/>
      <c r="N426" s="50"/>
      <c r="O426" s="50"/>
      <c r="P426" s="50"/>
      <c r="Q426" s="50"/>
      <c r="R426" s="50"/>
      <c r="S426" s="50"/>
      <c r="T426" s="50"/>
      <c r="U426" s="50"/>
      <c r="V426" s="50"/>
      <c r="W426" s="50"/>
      <c r="X426" s="50"/>
      <c r="Y426" s="50"/>
      <c r="Z426" s="50"/>
      <c r="AA426" s="50"/>
    </row>
    <row r="427" spans="1:27" ht="15">
      <c r="A427" s="50"/>
      <c r="B427" s="50"/>
      <c r="C427" s="50"/>
      <c r="D427" s="50"/>
      <c r="E427" s="50"/>
      <c r="F427" s="51"/>
      <c r="G427" s="50"/>
      <c r="H427" s="50"/>
      <c r="I427" s="50"/>
      <c r="J427" s="51"/>
      <c r="K427" s="50"/>
      <c r="L427" s="50"/>
      <c r="M427" s="50"/>
      <c r="N427" s="50"/>
      <c r="O427" s="50"/>
      <c r="P427" s="50"/>
      <c r="Q427" s="50"/>
      <c r="R427" s="50"/>
      <c r="S427" s="50"/>
      <c r="T427" s="50"/>
      <c r="U427" s="50"/>
      <c r="V427" s="50"/>
      <c r="W427" s="50"/>
      <c r="X427" s="50"/>
      <c r="Y427" s="50"/>
      <c r="Z427" s="50"/>
      <c r="AA427" s="50"/>
    </row>
    <row r="428" spans="1:27" ht="15">
      <c r="A428" s="50"/>
      <c r="B428" s="50"/>
      <c r="C428" s="50"/>
      <c r="D428" s="50"/>
      <c r="E428" s="50"/>
      <c r="F428" s="51"/>
      <c r="G428" s="50"/>
      <c r="H428" s="50"/>
      <c r="I428" s="50"/>
      <c r="J428" s="51"/>
      <c r="K428" s="50"/>
      <c r="L428" s="50"/>
      <c r="M428" s="50"/>
      <c r="N428" s="50"/>
      <c r="O428" s="50"/>
      <c r="P428" s="50"/>
      <c r="Q428" s="50"/>
      <c r="R428" s="50"/>
      <c r="S428" s="50"/>
      <c r="T428" s="50"/>
      <c r="U428" s="50"/>
      <c r="V428" s="50"/>
      <c r="W428" s="50"/>
      <c r="X428" s="50"/>
      <c r="Y428" s="50"/>
      <c r="Z428" s="50"/>
      <c r="AA428" s="50"/>
    </row>
    <row r="429" spans="1:27" ht="15">
      <c r="A429" s="50"/>
      <c r="B429" s="50"/>
      <c r="C429" s="50"/>
      <c r="D429" s="50"/>
      <c r="E429" s="50"/>
      <c r="F429" s="51"/>
      <c r="G429" s="50"/>
      <c r="H429" s="50"/>
      <c r="I429" s="50"/>
      <c r="J429" s="51"/>
      <c r="K429" s="50"/>
      <c r="L429" s="50"/>
      <c r="M429" s="50"/>
      <c r="N429" s="50"/>
      <c r="O429" s="50"/>
      <c r="P429" s="50"/>
      <c r="Q429" s="50"/>
      <c r="R429" s="50"/>
      <c r="S429" s="50"/>
      <c r="T429" s="50"/>
      <c r="U429" s="50"/>
      <c r="V429" s="50"/>
      <c r="W429" s="50"/>
      <c r="X429" s="50"/>
      <c r="Y429" s="50"/>
      <c r="Z429" s="50"/>
      <c r="AA429" s="50"/>
    </row>
    <row r="430" spans="1:27" ht="15">
      <c r="A430" s="50"/>
      <c r="B430" s="50"/>
      <c r="C430" s="50"/>
      <c r="D430" s="50"/>
      <c r="E430" s="50"/>
      <c r="F430" s="51"/>
      <c r="G430" s="50"/>
      <c r="H430" s="50"/>
      <c r="I430" s="50"/>
      <c r="J430" s="51"/>
      <c r="K430" s="50"/>
      <c r="L430" s="50"/>
      <c r="M430" s="50"/>
      <c r="N430" s="50"/>
      <c r="O430" s="50"/>
      <c r="P430" s="50"/>
      <c r="Q430" s="50"/>
      <c r="R430" s="50"/>
      <c r="S430" s="50"/>
      <c r="T430" s="50"/>
      <c r="U430" s="50"/>
      <c r="V430" s="50"/>
      <c r="W430" s="50"/>
      <c r="X430" s="50"/>
      <c r="Y430" s="50"/>
      <c r="Z430" s="50"/>
      <c r="AA430" s="50"/>
    </row>
    <row r="431" spans="1:27" ht="15">
      <c r="A431" s="50"/>
      <c r="B431" s="50"/>
      <c r="C431" s="50"/>
      <c r="D431" s="50"/>
      <c r="E431" s="50"/>
      <c r="F431" s="51"/>
      <c r="G431" s="50"/>
      <c r="H431" s="50"/>
      <c r="I431" s="50"/>
      <c r="J431" s="51"/>
      <c r="K431" s="50"/>
      <c r="L431" s="50"/>
      <c r="M431" s="50"/>
      <c r="N431" s="50"/>
      <c r="O431" s="50"/>
      <c r="P431" s="50"/>
      <c r="Q431" s="50"/>
      <c r="R431" s="50"/>
      <c r="S431" s="50"/>
      <c r="T431" s="50"/>
      <c r="U431" s="50"/>
      <c r="V431" s="50"/>
      <c r="W431" s="50"/>
      <c r="X431" s="50"/>
      <c r="Y431" s="50"/>
      <c r="Z431" s="50"/>
      <c r="AA431" s="50"/>
    </row>
    <row r="432" spans="1:27" ht="15">
      <c r="A432" s="50"/>
      <c r="B432" s="50"/>
      <c r="C432" s="50"/>
      <c r="D432" s="50"/>
      <c r="E432" s="50"/>
      <c r="F432" s="51"/>
      <c r="G432" s="50"/>
      <c r="H432" s="50"/>
      <c r="I432" s="50"/>
      <c r="J432" s="51"/>
      <c r="K432" s="50"/>
      <c r="L432" s="50"/>
      <c r="M432" s="50"/>
      <c r="N432" s="50"/>
      <c r="O432" s="50"/>
      <c r="P432" s="50"/>
      <c r="Q432" s="50"/>
      <c r="R432" s="50"/>
      <c r="S432" s="50"/>
      <c r="T432" s="50"/>
      <c r="U432" s="50"/>
      <c r="V432" s="50"/>
      <c r="W432" s="50"/>
      <c r="X432" s="50"/>
      <c r="Y432" s="50"/>
      <c r="Z432" s="50"/>
      <c r="AA432" s="50"/>
    </row>
    <row r="433" spans="1:27" ht="15">
      <c r="A433" s="50"/>
      <c r="B433" s="50"/>
      <c r="C433" s="50"/>
      <c r="D433" s="50"/>
      <c r="E433" s="50"/>
      <c r="F433" s="51"/>
      <c r="G433" s="50"/>
      <c r="H433" s="50"/>
      <c r="I433" s="50"/>
      <c r="J433" s="51"/>
      <c r="K433" s="50"/>
      <c r="L433" s="50"/>
      <c r="M433" s="50"/>
      <c r="N433" s="50"/>
      <c r="O433" s="50"/>
      <c r="P433" s="50"/>
      <c r="Q433" s="50"/>
      <c r="R433" s="50"/>
      <c r="S433" s="50"/>
      <c r="T433" s="50"/>
      <c r="U433" s="50"/>
      <c r="V433" s="50"/>
      <c r="W433" s="50"/>
      <c r="X433" s="50"/>
      <c r="Y433" s="50"/>
      <c r="Z433" s="50"/>
      <c r="AA433" s="50"/>
    </row>
    <row r="434" spans="1:27" ht="15">
      <c r="A434" s="50"/>
      <c r="B434" s="50"/>
      <c r="C434" s="50"/>
      <c r="D434" s="50"/>
      <c r="E434" s="50"/>
      <c r="F434" s="51"/>
      <c r="G434" s="50"/>
      <c r="H434" s="50"/>
      <c r="I434" s="50"/>
      <c r="J434" s="51"/>
      <c r="K434" s="50"/>
      <c r="L434" s="50"/>
      <c r="M434" s="50"/>
      <c r="N434" s="50"/>
      <c r="O434" s="50"/>
      <c r="P434" s="50"/>
      <c r="Q434" s="50"/>
      <c r="R434" s="50"/>
      <c r="S434" s="50"/>
      <c r="T434" s="50"/>
      <c r="U434" s="50"/>
      <c r="V434" s="50"/>
      <c r="W434" s="50"/>
      <c r="X434" s="50"/>
      <c r="Y434" s="50"/>
      <c r="Z434" s="50"/>
      <c r="AA434" s="50"/>
    </row>
    <row r="435" spans="1:27" ht="15">
      <c r="A435" s="50"/>
      <c r="B435" s="50"/>
      <c r="C435" s="50"/>
      <c r="D435" s="50"/>
      <c r="E435" s="50"/>
      <c r="F435" s="51"/>
      <c r="G435" s="50"/>
      <c r="H435" s="50"/>
      <c r="I435" s="50"/>
      <c r="J435" s="51"/>
      <c r="K435" s="50"/>
      <c r="L435" s="50"/>
      <c r="M435" s="50"/>
      <c r="N435" s="50"/>
      <c r="O435" s="50"/>
      <c r="P435" s="50"/>
      <c r="Q435" s="50"/>
      <c r="R435" s="50"/>
      <c r="S435" s="50"/>
      <c r="T435" s="50"/>
      <c r="U435" s="50"/>
      <c r="V435" s="50"/>
      <c r="W435" s="50"/>
      <c r="X435" s="50"/>
      <c r="Y435" s="50"/>
      <c r="Z435" s="50"/>
      <c r="AA435" s="50"/>
    </row>
    <row r="436" spans="1:27" ht="15">
      <c r="A436" s="50"/>
      <c r="B436" s="50"/>
      <c r="C436" s="50"/>
      <c r="D436" s="50"/>
      <c r="E436" s="50"/>
      <c r="F436" s="51"/>
      <c r="G436" s="50"/>
      <c r="H436" s="50"/>
      <c r="I436" s="50"/>
      <c r="J436" s="51"/>
      <c r="K436" s="50"/>
      <c r="L436" s="50"/>
      <c r="M436" s="50"/>
      <c r="N436" s="50"/>
      <c r="O436" s="50"/>
      <c r="P436" s="50"/>
      <c r="Q436" s="50"/>
      <c r="R436" s="50"/>
      <c r="S436" s="50"/>
      <c r="T436" s="50"/>
      <c r="U436" s="50"/>
      <c r="V436" s="50"/>
      <c r="W436" s="50"/>
      <c r="X436" s="50"/>
      <c r="Y436" s="50"/>
      <c r="Z436" s="50"/>
      <c r="AA436" s="50"/>
    </row>
    <row r="437" spans="1:27" ht="15">
      <c r="A437" s="50"/>
      <c r="B437" s="50"/>
      <c r="C437" s="50"/>
      <c r="D437" s="50"/>
      <c r="E437" s="50"/>
      <c r="F437" s="51"/>
      <c r="G437" s="50"/>
      <c r="H437" s="50"/>
      <c r="I437" s="50"/>
      <c r="J437" s="51"/>
      <c r="K437" s="50"/>
      <c r="L437" s="50"/>
      <c r="M437" s="50"/>
      <c r="N437" s="50"/>
      <c r="O437" s="50"/>
      <c r="P437" s="50"/>
      <c r="Q437" s="50"/>
      <c r="R437" s="50"/>
      <c r="S437" s="50"/>
      <c r="T437" s="50"/>
      <c r="U437" s="50"/>
      <c r="V437" s="50"/>
      <c r="W437" s="50"/>
      <c r="X437" s="50"/>
      <c r="Y437" s="50"/>
      <c r="Z437" s="50"/>
      <c r="AA437" s="50"/>
    </row>
    <row r="438" spans="1:27" ht="15">
      <c r="A438" s="50"/>
      <c r="B438" s="50"/>
      <c r="C438" s="50"/>
      <c r="D438" s="50"/>
      <c r="E438" s="50"/>
      <c r="F438" s="51"/>
      <c r="G438" s="50"/>
      <c r="H438" s="50"/>
      <c r="I438" s="50"/>
      <c r="J438" s="51"/>
      <c r="K438" s="50"/>
      <c r="L438" s="50"/>
      <c r="M438" s="50"/>
      <c r="N438" s="50"/>
      <c r="O438" s="50"/>
      <c r="P438" s="50"/>
      <c r="Q438" s="50"/>
      <c r="R438" s="50"/>
      <c r="S438" s="50"/>
      <c r="T438" s="50"/>
      <c r="U438" s="50"/>
      <c r="V438" s="50"/>
      <c r="W438" s="50"/>
      <c r="X438" s="50"/>
      <c r="Y438" s="50"/>
      <c r="Z438" s="50"/>
      <c r="AA438" s="50"/>
    </row>
    <row r="439" spans="1:27" ht="15">
      <c r="A439" s="50"/>
      <c r="B439" s="50"/>
      <c r="C439" s="50"/>
      <c r="D439" s="50"/>
      <c r="E439" s="50"/>
      <c r="F439" s="51"/>
      <c r="G439" s="50"/>
      <c r="H439" s="50"/>
      <c r="I439" s="50"/>
      <c r="J439" s="51"/>
      <c r="K439" s="50"/>
      <c r="L439" s="50"/>
      <c r="M439" s="50"/>
      <c r="N439" s="50"/>
      <c r="O439" s="50"/>
      <c r="P439" s="50"/>
      <c r="Q439" s="50"/>
      <c r="R439" s="50"/>
      <c r="S439" s="50"/>
      <c r="T439" s="50"/>
      <c r="U439" s="50"/>
      <c r="V439" s="50"/>
      <c r="W439" s="50"/>
      <c r="X439" s="50"/>
      <c r="Y439" s="50"/>
      <c r="Z439" s="50"/>
      <c r="AA439" s="50"/>
    </row>
    <row r="440" spans="1:27" ht="15">
      <c r="A440" s="50"/>
      <c r="B440" s="50"/>
      <c r="C440" s="50"/>
      <c r="D440" s="50"/>
      <c r="E440" s="50"/>
      <c r="F440" s="51"/>
      <c r="G440" s="50"/>
      <c r="H440" s="50"/>
      <c r="I440" s="50"/>
      <c r="J440" s="51"/>
      <c r="K440" s="50"/>
      <c r="L440" s="50"/>
      <c r="M440" s="50"/>
      <c r="N440" s="50"/>
      <c r="O440" s="50"/>
      <c r="P440" s="50"/>
      <c r="Q440" s="50"/>
      <c r="R440" s="50"/>
      <c r="S440" s="50"/>
      <c r="T440" s="50"/>
      <c r="U440" s="50"/>
      <c r="V440" s="50"/>
      <c r="W440" s="50"/>
      <c r="X440" s="50"/>
      <c r="Y440" s="50"/>
      <c r="Z440" s="50"/>
      <c r="AA440" s="50"/>
    </row>
    <row r="441" spans="1:27" ht="15">
      <c r="A441" s="50"/>
      <c r="B441" s="50"/>
      <c r="C441" s="50"/>
      <c r="D441" s="50"/>
      <c r="E441" s="50"/>
      <c r="F441" s="51"/>
      <c r="G441" s="50"/>
      <c r="H441" s="50"/>
      <c r="I441" s="50"/>
      <c r="J441" s="51"/>
      <c r="K441" s="50"/>
      <c r="L441" s="50"/>
      <c r="M441" s="50"/>
      <c r="N441" s="50"/>
      <c r="O441" s="50"/>
      <c r="P441" s="50"/>
      <c r="Q441" s="50"/>
      <c r="R441" s="50"/>
      <c r="S441" s="50"/>
      <c r="T441" s="50"/>
      <c r="U441" s="50"/>
      <c r="V441" s="50"/>
      <c r="W441" s="50"/>
      <c r="X441" s="50"/>
      <c r="Y441" s="50"/>
      <c r="Z441" s="50"/>
      <c r="AA441" s="50"/>
    </row>
    <row r="442" spans="1:27" ht="15">
      <c r="A442" s="50"/>
      <c r="B442" s="50"/>
      <c r="C442" s="50"/>
      <c r="D442" s="50"/>
      <c r="E442" s="50"/>
      <c r="F442" s="51"/>
      <c r="G442" s="50"/>
      <c r="H442" s="50"/>
      <c r="I442" s="50"/>
      <c r="J442" s="51"/>
      <c r="K442" s="50"/>
      <c r="L442" s="50"/>
      <c r="M442" s="50"/>
      <c r="N442" s="50"/>
      <c r="O442" s="50"/>
      <c r="P442" s="50"/>
      <c r="Q442" s="50"/>
      <c r="R442" s="50"/>
      <c r="S442" s="50"/>
      <c r="T442" s="50"/>
      <c r="U442" s="50"/>
      <c r="V442" s="50"/>
      <c r="W442" s="50"/>
      <c r="X442" s="50"/>
      <c r="Y442" s="50"/>
      <c r="Z442" s="50"/>
      <c r="AA442" s="50"/>
    </row>
    <row r="443" spans="1:27" ht="15">
      <c r="A443" s="50"/>
      <c r="B443" s="50"/>
      <c r="C443" s="50"/>
      <c r="D443" s="50"/>
      <c r="E443" s="50"/>
      <c r="F443" s="51"/>
      <c r="G443" s="50"/>
      <c r="H443" s="50"/>
      <c r="I443" s="50"/>
      <c r="J443" s="51"/>
      <c r="K443" s="50"/>
      <c r="L443" s="50"/>
      <c r="M443" s="50"/>
      <c r="N443" s="50"/>
      <c r="O443" s="50"/>
      <c r="P443" s="50"/>
      <c r="Q443" s="50"/>
      <c r="R443" s="50"/>
      <c r="S443" s="50"/>
      <c r="T443" s="50"/>
      <c r="U443" s="50"/>
      <c r="V443" s="50"/>
      <c r="W443" s="50"/>
      <c r="X443" s="50"/>
      <c r="Y443" s="50"/>
      <c r="Z443" s="50"/>
      <c r="AA443" s="50"/>
    </row>
    <row r="444" spans="1:27" ht="15">
      <c r="A444" s="50"/>
      <c r="B444" s="50"/>
      <c r="C444" s="50"/>
      <c r="D444" s="50"/>
      <c r="E444" s="50"/>
      <c r="F444" s="51"/>
      <c r="G444" s="50"/>
      <c r="H444" s="50"/>
      <c r="I444" s="50"/>
      <c r="J444" s="51"/>
      <c r="K444" s="50"/>
      <c r="L444" s="50"/>
      <c r="M444" s="50"/>
      <c r="N444" s="50"/>
      <c r="O444" s="50"/>
      <c r="P444" s="50"/>
      <c r="Q444" s="50"/>
      <c r="R444" s="50"/>
      <c r="S444" s="50"/>
      <c r="T444" s="50"/>
      <c r="U444" s="50"/>
      <c r="V444" s="50"/>
      <c r="W444" s="50"/>
      <c r="X444" s="50"/>
      <c r="Y444" s="50"/>
      <c r="Z444" s="50"/>
      <c r="AA444" s="50"/>
    </row>
    <row r="445" spans="1:27" ht="15">
      <c r="A445" s="50"/>
      <c r="B445" s="50"/>
      <c r="C445" s="50"/>
      <c r="D445" s="50"/>
      <c r="E445" s="50"/>
      <c r="F445" s="51"/>
      <c r="G445" s="50"/>
      <c r="H445" s="50"/>
      <c r="I445" s="50"/>
      <c r="J445" s="51"/>
      <c r="K445" s="50"/>
      <c r="L445" s="50"/>
      <c r="M445" s="50"/>
      <c r="N445" s="50"/>
      <c r="O445" s="50"/>
      <c r="P445" s="50"/>
      <c r="Q445" s="50"/>
      <c r="R445" s="50"/>
      <c r="S445" s="50"/>
      <c r="T445" s="50"/>
      <c r="U445" s="50"/>
      <c r="V445" s="50"/>
      <c r="W445" s="50"/>
      <c r="X445" s="50"/>
      <c r="Y445" s="50"/>
      <c r="Z445" s="50"/>
      <c r="AA445" s="50"/>
    </row>
    <row r="446" spans="1:27" ht="15">
      <c r="A446" s="50"/>
      <c r="B446" s="50"/>
      <c r="C446" s="50"/>
      <c r="D446" s="50"/>
      <c r="E446" s="50"/>
      <c r="F446" s="51"/>
      <c r="G446" s="50"/>
      <c r="H446" s="50"/>
      <c r="I446" s="50"/>
      <c r="J446" s="51"/>
      <c r="K446" s="50"/>
      <c r="L446" s="50"/>
      <c r="M446" s="50"/>
      <c r="N446" s="50"/>
      <c r="O446" s="50"/>
      <c r="P446" s="50"/>
      <c r="Q446" s="50"/>
      <c r="R446" s="50"/>
      <c r="S446" s="50"/>
      <c r="T446" s="50"/>
      <c r="U446" s="50"/>
      <c r="V446" s="50"/>
      <c r="W446" s="50"/>
      <c r="X446" s="50"/>
      <c r="Y446" s="50"/>
      <c r="Z446" s="50"/>
      <c r="AA446" s="50"/>
    </row>
    <row r="447" spans="1:27" ht="15">
      <c r="A447" s="50"/>
      <c r="B447" s="50"/>
      <c r="C447" s="50"/>
      <c r="D447" s="50"/>
      <c r="E447" s="50"/>
      <c r="F447" s="51"/>
      <c r="G447" s="50"/>
      <c r="H447" s="50"/>
      <c r="I447" s="50"/>
      <c r="J447" s="51"/>
      <c r="K447" s="50"/>
      <c r="L447" s="50"/>
      <c r="M447" s="50"/>
      <c r="N447" s="50"/>
      <c r="O447" s="50"/>
      <c r="P447" s="50"/>
      <c r="Q447" s="50"/>
      <c r="R447" s="50"/>
      <c r="S447" s="50"/>
      <c r="T447" s="50"/>
      <c r="U447" s="50"/>
      <c r="V447" s="50"/>
      <c r="W447" s="50"/>
      <c r="X447" s="50"/>
      <c r="Y447" s="50"/>
      <c r="Z447" s="50"/>
      <c r="AA447" s="50"/>
    </row>
    <row r="448" spans="1:27" ht="15">
      <c r="A448" s="50"/>
      <c r="B448" s="50"/>
      <c r="C448" s="50"/>
      <c r="D448" s="50"/>
      <c r="E448" s="50"/>
      <c r="F448" s="51"/>
      <c r="G448" s="50"/>
      <c r="H448" s="50"/>
      <c r="I448" s="50"/>
      <c r="J448" s="51"/>
      <c r="K448" s="50"/>
      <c r="L448" s="50"/>
      <c r="M448" s="50"/>
      <c r="N448" s="50"/>
      <c r="O448" s="50"/>
      <c r="P448" s="50"/>
      <c r="Q448" s="50"/>
      <c r="R448" s="50"/>
      <c r="S448" s="50"/>
      <c r="T448" s="50"/>
      <c r="U448" s="50"/>
      <c r="V448" s="50"/>
      <c r="W448" s="50"/>
      <c r="X448" s="50"/>
      <c r="Y448" s="50"/>
      <c r="Z448" s="50"/>
      <c r="AA448" s="50"/>
    </row>
    <row r="449" spans="1:27" ht="15">
      <c r="A449" s="50"/>
      <c r="B449" s="50"/>
      <c r="C449" s="50"/>
      <c r="D449" s="50"/>
      <c r="E449" s="50"/>
      <c r="F449" s="51"/>
      <c r="G449" s="50"/>
      <c r="H449" s="50"/>
      <c r="I449" s="50"/>
      <c r="J449" s="51"/>
      <c r="K449" s="50"/>
      <c r="L449" s="50"/>
      <c r="M449" s="50"/>
      <c r="N449" s="50"/>
      <c r="O449" s="50"/>
      <c r="P449" s="50"/>
      <c r="Q449" s="50"/>
      <c r="R449" s="50"/>
      <c r="S449" s="50"/>
      <c r="T449" s="50"/>
      <c r="U449" s="50"/>
      <c r="V449" s="50"/>
      <c r="W449" s="50"/>
      <c r="X449" s="50"/>
      <c r="Y449" s="50"/>
      <c r="Z449" s="50"/>
      <c r="AA449" s="50"/>
    </row>
    <row r="450" spans="1:27" ht="15">
      <c r="A450" s="50"/>
      <c r="B450" s="50"/>
      <c r="C450" s="50"/>
      <c r="D450" s="50"/>
      <c r="E450" s="50"/>
      <c r="F450" s="51"/>
      <c r="G450" s="50"/>
      <c r="H450" s="50"/>
      <c r="I450" s="50"/>
      <c r="J450" s="51"/>
      <c r="K450" s="50"/>
      <c r="L450" s="50"/>
      <c r="M450" s="50"/>
      <c r="N450" s="50"/>
      <c r="O450" s="50"/>
      <c r="P450" s="50"/>
      <c r="Q450" s="50"/>
      <c r="R450" s="50"/>
      <c r="S450" s="50"/>
      <c r="T450" s="50"/>
      <c r="U450" s="50"/>
      <c r="V450" s="50"/>
      <c r="W450" s="50"/>
      <c r="X450" s="50"/>
      <c r="Y450" s="50"/>
      <c r="Z450" s="50"/>
      <c r="AA450" s="50"/>
    </row>
    <row r="451" spans="1:27" ht="15">
      <c r="A451" s="50"/>
      <c r="B451" s="50"/>
      <c r="C451" s="50"/>
      <c r="D451" s="50"/>
      <c r="E451" s="50"/>
      <c r="F451" s="51"/>
      <c r="G451" s="50"/>
      <c r="H451" s="50"/>
      <c r="I451" s="50"/>
      <c r="J451" s="51"/>
      <c r="K451" s="50"/>
      <c r="L451" s="50"/>
      <c r="M451" s="50"/>
      <c r="N451" s="50"/>
      <c r="O451" s="50"/>
      <c r="P451" s="50"/>
      <c r="Q451" s="50"/>
      <c r="R451" s="50"/>
      <c r="S451" s="50"/>
      <c r="T451" s="50"/>
      <c r="U451" s="50"/>
      <c r="V451" s="50"/>
      <c r="W451" s="50"/>
      <c r="X451" s="50"/>
      <c r="Y451" s="50"/>
      <c r="Z451" s="50"/>
      <c r="AA451" s="50"/>
    </row>
    <row r="452" spans="1:27" ht="15">
      <c r="A452" s="50"/>
      <c r="B452" s="50"/>
      <c r="C452" s="50"/>
      <c r="D452" s="50"/>
      <c r="E452" s="50"/>
      <c r="F452" s="51"/>
      <c r="G452" s="50"/>
      <c r="H452" s="50"/>
      <c r="I452" s="50"/>
      <c r="J452" s="51"/>
      <c r="K452" s="50"/>
      <c r="L452" s="50"/>
      <c r="M452" s="50"/>
      <c r="N452" s="50"/>
      <c r="O452" s="50"/>
      <c r="P452" s="50"/>
      <c r="Q452" s="50"/>
      <c r="R452" s="50"/>
      <c r="S452" s="50"/>
      <c r="T452" s="50"/>
      <c r="U452" s="50"/>
      <c r="V452" s="50"/>
      <c r="W452" s="50"/>
      <c r="X452" s="50"/>
      <c r="Y452" s="50"/>
      <c r="Z452" s="50"/>
      <c r="AA452" s="50"/>
    </row>
    <row r="453" spans="1:27" ht="15">
      <c r="A453" s="50"/>
      <c r="B453" s="50"/>
      <c r="C453" s="50"/>
      <c r="D453" s="50"/>
      <c r="E453" s="50"/>
      <c r="F453" s="51"/>
      <c r="G453" s="50"/>
      <c r="H453" s="50"/>
      <c r="I453" s="50"/>
      <c r="J453" s="51"/>
      <c r="K453" s="50"/>
      <c r="L453" s="50"/>
      <c r="M453" s="50"/>
      <c r="N453" s="50"/>
      <c r="O453" s="50"/>
      <c r="P453" s="50"/>
      <c r="Q453" s="50"/>
      <c r="R453" s="50"/>
      <c r="S453" s="50"/>
      <c r="T453" s="50"/>
      <c r="U453" s="50"/>
      <c r="V453" s="50"/>
      <c r="W453" s="50"/>
      <c r="X453" s="50"/>
      <c r="Y453" s="50"/>
      <c r="Z453" s="50"/>
      <c r="AA453" s="50"/>
    </row>
    <row r="454" spans="1:27" ht="15">
      <c r="A454" s="50"/>
      <c r="B454" s="50"/>
      <c r="C454" s="50"/>
      <c r="D454" s="50"/>
      <c r="E454" s="50"/>
      <c r="F454" s="51"/>
      <c r="G454" s="50"/>
      <c r="H454" s="50"/>
      <c r="I454" s="50"/>
      <c r="J454" s="51"/>
      <c r="K454" s="50"/>
      <c r="L454" s="50"/>
      <c r="M454" s="50"/>
      <c r="N454" s="50"/>
      <c r="O454" s="50"/>
      <c r="P454" s="50"/>
      <c r="Q454" s="50"/>
      <c r="R454" s="50"/>
      <c r="S454" s="50"/>
      <c r="T454" s="50"/>
      <c r="U454" s="50"/>
      <c r="V454" s="50"/>
      <c r="W454" s="50"/>
      <c r="X454" s="50"/>
      <c r="Y454" s="50"/>
      <c r="Z454" s="50"/>
      <c r="AA454" s="50"/>
    </row>
    <row r="455" spans="1:27" ht="15">
      <c r="A455" s="50"/>
      <c r="B455" s="50"/>
      <c r="C455" s="50"/>
      <c r="D455" s="50"/>
      <c r="E455" s="50"/>
      <c r="F455" s="51"/>
      <c r="G455" s="50"/>
      <c r="H455" s="50"/>
      <c r="I455" s="50"/>
      <c r="J455" s="51"/>
      <c r="K455" s="50"/>
      <c r="L455" s="50"/>
      <c r="M455" s="50"/>
      <c r="N455" s="50"/>
      <c r="O455" s="50"/>
      <c r="P455" s="50"/>
      <c r="Q455" s="50"/>
      <c r="R455" s="50"/>
      <c r="S455" s="50"/>
      <c r="T455" s="50"/>
      <c r="U455" s="50"/>
      <c r="V455" s="50"/>
      <c r="W455" s="50"/>
      <c r="X455" s="50"/>
      <c r="Y455" s="50"/>
      <c r="Z455" s="50"/>
      <c r="AA455" s="50"/>
    </row>
    <row r="456" spans="1:27" ht="15">
      <c r="A456" s="50"/>
      <c r="B456" s="50"/>
      <c r="C456" s="50"/>
      <c r="D456" s="50"/>
      <c r="E456" s="50"/>
      <c r="F456" s="51"/>
      <c r="G456" s="50"/>
      <c r="H456" s="50"/>
      <c r="I456" s="50"/>
      <c r="J456" s="51"/>
      <c r="K456" s="50"/>
      <c r="L456" s="50"/>
      <c r="M456" s="50"/>
      <c r="N456" s="50"/>
      <c r="O456" s="50"/>
      <c r="P456" s="50"/>
      <c r="Q456" s="50"/>
      <c r="R456" s="50"/>
      <c r="S456" s="50"/>
      <c r="T456" s="50"/>
      <c r="U456" s="50"/>
      <c r="V456" s="50"/>
      <c r="W456" s="50"/>
      <c r="X456" s="50"/>
      <c r="Y456" s="50"/>
      <c r="Z456" s="50"/>
      <c r="AA456" s="50"/>
    </row>
    <row r="457" spans="1:27" ht="15">
      <c r="A457" s="50"/>
      <c r="B457" s="50"/>
      <c r="C457" s="50"/>
      <c r="D457" s="50"/>
      <c r="E457" s="50"/>
      <c r="F457" s="51"/>
      <c r="G457" s="50"/>
      <c r="H457" s="50"/>
      <c r="I457" s="50"/>
      <c r="J457" s="51"/>
      <c r="K457" s="50"/>
      <c r="L457" s="50"/>
      <c r="M457" s="50"/>
      <c r="N457" s="50"/>
      <c r="O457" s="50"/>
      <c r="P457" s="50"/>
      <c r="Q457" s="50"/>
      <c r="R457" s="50"/>
      <c r="S457" s="50"/>
      <c r="T457" s="50"/>
      <c r="U457" s="50"/>
      <c r="V457" s="50"/>
      <c r="W457" s="50"/>
      <c r="X457" s="50"/>
      <c r="Y457" s="50"/>
      <c r="Z457" s="50"/>
      <c r="AA457" s="50"/>
    </row>
    <row r="458" spans="1:27" ht="15">
      <c r="A458" s="50"/>
      <c r="B458" s="50"/>
      <c r="C458" s="50"/>
      <c r="D458" s="50"/>
      <c r="E458" s="50"/>
      <c r="F458" s="51"/>
      <c r="G458" s="50"/>
      <c r="H458" s="50"/>
      <c r="I458" s="50"/>
      <c r="J458" s="51"/>
      <c r="K458" s="50"/>
      <c r="L458" s="50"/>
      <c r="M458" s="50"/>
      <c r="N458" s="50"/>
      <c r="O458" s="50"/>
      <c r="P458" s="50"/>
      <c r="Q458" s="50"/>
      <c r="R458" s="50"/>
      <c r="S458" s="50"/>
      <c r="T458" s="50"/>
      <c r="U458" s="50"/>
      <c r="V458" s="50"/>
      <c r="W458" s="50"/>
      <c r="X458" s="50"/>
      <c r="Y458" s="50"/>
      <c r="Z458" s="50"/>
      <c r="AA458" s="50"/>
    </row>
    <row r="459" spans="1:27" ht="15">
      <c r="A459" s="50"/>
      <c r="B459" s="50"/>
      <c r="C459" s="50"/>
      <c r="D459" s="50"/>
      <c r="E459" s="50"/>
      <c r="F459" s="51"/>
      <c r="G459" s="50"/>
      <c r="H459" s="50"/>
      <c r="I459" s="50"/>
      <c r="J459" s="51"/>
      <c r="K459" s="50"/>
      <c r="L459" s="50"/>
      <c r="M459" s="50"/>
      <c r="N459" s="50"/>
      <c r="O459" s="50"/>
      <c r="P459" s="50"/>
      <c r="Q459" s="50"/>
      <c r="R459" s="50"/>
      <c r="S459" s="50"/>
      <c r="T459" s="50"/>
      <c r="U459" s="50"/>
      <c r="V459" s="50"/>
      <c r="W459" s="50"/>
      <c r="X459" s="50"/>
      <c r="Y459" s="50"/>
      <c r="Z459" s="50"/>
      <c r="AA459" s="50"/>
    </row>
    <row r="460" spans="1:27" ht="15">
      <c r="A460" s="50"/>
      <c r="B460" s="50"/>
      <c r="C460" s="50"/>
      <c r="D460" s="50"/>
      <c r="E460" s="50"/>
      <c r="F460" s="51"/>
      <c r="G460" s="50"/>
      <c r="H460" s="50"/>
      <c r="I460" s="50"/>
      <c r="J460" s="51"/>
      <c r="K460" s="50"/>
      <c r="L460" s="50"/>
      <c r="M460" s="50"/>
      <c r="N460" s="50"/>
      <c r="O460" s="50"/>
      <c r="P460" s="50"/>
      <c r="Q460" s="50"/>
      <c r="R460" s="50"/>
      <c r="S460" s="50"/>
      <c r="T460" s="50"/>
      <c r="U460" s="50"/>
      <c r="V460" s="50"/>
      <c r="W460" s="50"/>
      <c r="X460" s="50"/>
      <c r="Y460" s="50"/>
      <c r="Z460" s="50"/>
      <c r="AA460" s="50"/>
    </row>
    <row r="461" spans="1:27" ht="15">
      <c r="A461" s="50"/>
      <c r="B461" s="50"/>
      <c r="C461" s="50"/>
      <c r="D461" s="50"/>
      <c r="E461" s="50"/>
      <c r="F461" s="51"/>
      <c r="G461" s="50"/>
      <c r="H461" s="50"/>
      <c r="I461" s="50"/>
      <c r="J461" s="51"/>
      <c r="K461" s="50"/>
      <c r="L461" s="50"/>
      <c r="M461" s="50"/>
      <c r="N461" s="50"/>
      <c r="O461" s="50"/>
      <c r="P461" s="50"/>
      <c r="Q461" s="50"/>
      <c r="R461" s="50"/>
      <c r="S461" s="50"/>
      <c r="T461" s="50"/>
      <c r="U461" s="50"/>
      <c r="V461" s="50"/>
      <c r="W461" s="50"/>
      <c r="X461" s="50"/>
      <c r="Y461" s="50"/>
      <c r="Z461" s="50"/>
      <c r="AA461" s="50"/>
    </row>
    <row r="462" spans="1:27" ht="15">
      <c r="A462" s="50"/>
      <c r="B462" s="50"/>
      <c r="C462" s="50"/>
      <c r="D462" s="50"/>
      <c r="E462" s="50"/>
      <c r="F462" s="51"/>
      <c r="G462" s="50"/>
      <c r="H462" s="50"/>
      <c r="I462" s="50"/>
      <c r="J462" s="51"/>
      <c r="K462" s="50"/>
      <c r="L462" s="50"/>
      <c r="M462" s="50"/>
      <c r="N462" s="50"/>
      <c r="O462" s="50"/>
      <c r="P462" s="50"/>
      <c r="Q462" s="50"/>
      <c r="R462" s="50"/>
      <c r="S462" s="50"/>
      <c r="T462" s="50"/>
      <c r="U462" s="50"/>
      <c r="V462" s="50"/>
      <c r="W462" s="50"/>
      <c r="X462" s="50"/>
      <c r="Y462" s="50"/>
      <c r="Z462" s="50"/>
      <c r="AA462" s="50"/>
    </row>
    <row r="463" spans="1:27" ht="15">
      <c r="A463" s="50"/>
      <c r="B463" s="50"/>
      <c r="C463" s="50"/>
      <c r="D463" s="50"/>
      <c r="E463" s="50"/>
      <c r="F463" s="51"/>
      <c r="G463" s="50"/>
      <c r="H463" s="50"/>
      <c r="I463" s="50"/>
      <c r="J463" s="51"/>
      <c r="K463" s="50"/>
      <c r="L463" s="50"/>
      <c r="M463" s="50"/>
      <c r="N463" s="50"/>
      <c r="O463" s="50"/>
      <c r="P463" s="50"/>
      <c r="Q463" s="50"/>
      <c r="R463" s="50"/>
      <c r="S463" s="50"/>
      <c r="T463" s="50"/>
      <c r="U463" s="50"/>
      <c r="V463" s="50"/>
      <c r="W463" s="50"/>
      <c r="X463" s="50"/>
      <c r="Y463" s="50"/>
      <c r="Z463" s="50"/>
      <c r="AA463" s="50"/>
    </row>
    <row r="464" spans="1:27" ht="15">
      <c r="A464" s="50"/>
      <c r="B464" s="50"/>
      <c r="C464" s="50"/>
      <c r="D464" s="50"/>
      <c r="E464" s="50"/>
      <c r="F464" s="51"/>
      <c r="G464" s="50"/>
      <c r="H464" s="50"/>
      <c r="I464" s="50"/>
      <c r="J464" s="51"/>
      <c r="K464" s="50"/>
      <c r="L464" s="50"/>
      <c r="M464" s="50"/>
      <c r="N464" s="50"/>
      <c r="O464" s="50"/>
      <c r="P464" s="50"/>
      <c r="Q464" s="50"/>
      <c r="R464" s="50"/>
      <c r="S464" s="50"/>
      <c r="T464" s="50"/>
      <c r="U464" s="50"/>
      <c r="V464" s="50"/>
      <c r="W464" s="50"/>
      <c r="X464" s="50"/>
      <c r="Y464" s="50"/>
      <c r="Z464" s="50"/>
      <c r="AA464" s="50"/>
    </row>
    <row r="465" spans="1:27" ht="15">
      <c r="A465" s="50"/>
      <c r="B465" s="50"/>
      <c r="C465" s="50"/>
      <c r="D465" s="50"/>
      <c r="E465" s="50"/>
      <c r="F465" s="51"/>
      <c r="G465" s="50"/>
      <c r="H465" s="50"/>
      <c r="I465" s="50"/>
      <c r="J465" s="51"/>
      <c r="K465" s="50"/>
      <c r="L465" s="50"/>
      <c r="M465" s="50"/>
      <c r="N465" s="50"/>
      <c r="O465" s="50"/>
      <c r="P465" s="50"/>
      <c r="Q465" s="50"/>
      <c r="R465" s="50"/>
      <c r="S465" s="50"/>
      <c r="T465" s="50"/>
      <c r="U465" s="50"/>
      <c r="V465" s="50"/>
      <c r="W465" s="50"/>
      <c r="X465" s="50"/>
      <c r="Y465" s="50"/>
      <c r="Z465" s="50"/>
      <c r="AA465" s="50"/>
    </row>
    <row r="466" spans="1:27" ht="15">
      <c r="A466" s="50"/>
      <c r="B466" s="50"/>
      <c r="C466" s="50"/>
      <c r="D466" s="50"/>
      <c r="E466" s="50"/>
      <c r="F466" s="51"/>
      <c r="G466" s="50"/>
      <c r="H466" s="50"/>
      <c r="I466" s="50"/>
      <c r="J466" s="51"/>
      <c r="K466" s="50"/>
      <c r="L466" s="50"/>
      <c r="M466" s="50"/>
      <c r="N466" s="50"/>
      <c r="O466" s="50"/>
      <c r="P466" s="50"/>
      <c r="Q466" s="50"/>
      <c r="R466" s="50"/>
      <c r="S466" s="50"/>
      <c r="T466" s="50"/>
      <c r="U466" s="50"/>
      <c r="V466" s="50"/>
      <c r="W466" s="50"/>
      <c r="X466" s="50"/>
      <c r="Y466" s="50"/>
      <c r="Z466" s="50"/>
      <c r="AA466" s="50"/>
    </row>
    <row r="467" spans="1:27" ht="15">
      <c r="A467" s="50"/>
      <c r="B467" s="50"/>
      <c r="C467" s="50"/>
      <c r="D467" s="50"/>
      <c r="E467" s="50"/>
      <c r="F467" s="51"/>
      <c r="G467" s="50"/>
      <c r="H467" s="50"/>
      <c r="I467" s="50"/>
      <c r="J467" s="51"/>
      <c r="K467" s="50"/>
      <c r="L467" s="50"/>
      <c r="M467" s="50"/>
      <c r="N467" s="50"/>
      <c r="O467" s="50"/>
      <c r="P467" s="50"/>
      <c r="Q467" s="50"/>
      <c r="R467" s="50"/>
      <c r="S467" s="50"/>
      <c r="T467" s="50"/>
      <c r="U467" s="50"/>
      <c r="V467" s="50"/>
      <c r="W467" s="50"/>
      <c r="X467" s="50"/>
      <c r="Y467" s="50"/>
      <c r="Z467" s="50"/>
      <c r="AA467" s="50"/>
    </row>
    <row r="468" spans="1:27" ht="15">
      <c r="A468" s="50"/>
      <c r="B468" s="50"/>
      <c r="C468" s="50"/>
      <c r="D468" s="50"/>
      <c r="E468" s="50"/>
      <c r="F468" s="51"/>
      <c r="G468" s="50"/>
      <c r="H468" s="50"/>
      <c r="I468" s="50"/>
      <c r="J468" s="51"/>
      <c r="K468" s="50"/>
      <c r="L468" s="50"/>
      <c r="M468" s="50"/>
      <c r="N468" s="50"/>
      <c r="O468" s="50"/>
      <c r="P468" s="50"/>
      <c r="Q468" s="50"/>
      <c r="R468" s="50"/>
      <c r="S468" s="50"/>
      <c r="T468" s="50"/>
      <c r="U468" s="50"/>
      <c r="V468" s="50"/>
      <c r="W468" s="50"/>
      <c r="X468" s="50"/>
      <c r="Y468" s="50"/>
      <c r="Z468" s="50"/>
      <c r="AA468" s="50"/>
    </row>
    <row r="469" spans="1:27" ht="15">
      <c r="A469" s="50"/>
      <c r="B469" s="50"/>
      <c r="C469" s="50"/>
      <c r="D469" s="50"/>
      <c r="E469" s="50"/>
      <c r="F469" s="51"/>
      <c r="G469" s="50"/>
      <c r="H469" s="50"/>
      <c r="I469" s="50"/>
      <c r="J469" s="51"/>
      <c r="K469" s="50"/>
      <c r="L469" s="50"/>
      <c r="M469" s="50"/>
      <c r="N469" s="50"/>
      <c r="O469" s="50"/>
      <c r="P469" s="50"/>
      <c r="Q469" s="50"/>
      <c r="R469" s="50"/>
      <c r="S469" s="50"/>
      <c r="T469" s="50"/>
      <c r="U469" s="50"/>
      <c r="V469" s="50"/>
      <c r="W469" s="50"/>
      <c r="X469" s="50"/>
      <c r="Y469" s="50"/>
      <c r="Z469" s="50"/>
      <c r="AA469" s="50"/>
    </row>
    <row r="470" spans="1:27" ht="15">
      <c r="A470" s="50"/>
      <c r="B470" s="50"/>
      <c r="C470" s="50"/>
      <c r="D470" s="50"/>
      <c r="E470" s="50"/>
      <c r="F470" s="51"/>
      <c r="G470" s="50"/>
      <c r="H470" s="50"/>
      <c r="I470" s="50"/>
      <c r="J470" s="51"/>
      <c r="K470" s="50"/>
      <c r="L470" s="50"/>
      <c r="M470" s="50"/>
      <c r="N470" s="50"/>
      <c r="O470" s="50"/>
      <c r="P470" s="50"/>
      <c r="Q470" s="50"/>
      <c r="R470" s="50"/>
      <c r="S470" s="50"/>
      <c r="T470" s="50"/>
      <c r="U470" s="50"/>
      <c r="V470" s="50"/>
      <c r="W470" s="50"/>
      <c r="X470" s="50"/>
      <c r="Y470" s="50"/>
      <c r="Z470" s="50"/>
      <c r="AA470" s="50"/>
    </row>
    <row r="471" spans="1:27" ht="15">
      <c r="A471" s="50"/>
      <c r="B471" s="50"/>
      <c r="C471" s="50"/>
      <c r="D471" s="50"/>
      <c r="E471" s="50"/>
      <c r="F471" s="51"/>
      <c r="G471" s="50"/>
      <c r="H471" s="50"/>
      <c r="I471" s="50"/>
      <c r="J471" s="51"/>
      <c r="K471" s="50"/>
      <c r="L471" s="50"/>
      <c r="M471" s="50"/>
      <c r="N471" s="50"/>
      <c r="O471" s="50"/>
      <c r="P471" s="50"/>
      <c r="Q471" s="50"/>
      <c r="R471" s="50"/>
      <c r="S471" s="50"/>
      <c r="T471" s="50"/>
      <c r="U471" s="50"/>
      <c r="V471" s="50"/>
      <c r="W471" s="50"/>
      <c r="X471" s="50"/>
      <c r="Y471" s="50"/>
      <c r="Z471" s="50"/>
      <c r="AA471" s="50"/>
    </row>
    <row r="472" spans="1:27" ht="15">
      <c r="A472" s="50"/>
      <c r="B472" s="50"/>
      <c r="C472" s="50"/>
      <c r="D472" s="50"/>
      <c r="E472" s="50"/>
      <c r="F472" s="51"/>
      <c r="G472" s="50"/>
      <c r="H472" s="50"/>
      <c r="I472" s="50"/>
      <c r="J472" s="51"/>
      <c r="K472" s="50"/>
      <c r="L472" s="50"/>
      <c r="M472" s="50"/>
      <c r="N472" s="50"/>
      <c r="O472" s="50"/>
      <c r="P472" s="50"/>
      <c r="Q472" s="50"/>
      <c r="R472" s="50"/>
      <c r="S472" s="50"/>
      <c r="T472" s="50"/>
      <c r="U472" s="50"/>
      <c r="V472" s="50"/>
      <c r="W472" s="50"/>
      <c r="X472" s="50"/>
      <c r="Y472" s="50"/>
      <c r="Z472" s="50"/>
      <c r="AA472" s="50"/>
    </row>
    <row r="473" spans="1:27" ht="15">
      <c r="A473" s="50"/>
      <c r="B473" s="50"/>
      <c r="C473" s="50"/>
      <c r="D473" s="50"/>
      <c r="E473" s="50"/>
      <c r="F473" s="51"/>
      <c r="G473" s="50"/>
      <c r="H473" s="50"/>
      <c r="I473" s="50"/>
      <c r="J473" s="51"/>
      <c r="K473" s="50"/>
      <c r="L473" s="50"/>
      <c r="M473" s="50"/>
      <c r="N473" s="50"/>
      <c r="O473" s="50"/>
      <c r="P473" s="50"/>
      <c r="Q473" s="50"/>
      <c r="R473" s="50"/>
      <c r="S473" s="50"/>
      <c r="T473" s="50"/>
      <c r="U473" s="50"/>
      <c r="V473" s="50"/>
      <c r="W473" s="50"/>
      <c r="X473" s="50"/>
      <c r="Y473" s="50"/>
      <c r="Z473" s="50"/>
      <c r="AA473" s="50"/>
    </row>
    <row r="474" spans="1:27" ht="15">
      <c r="A474" s="50"/>
      <c r="B474" s="50"/>
      <c r="C474" s="50"/>
      <c r="D474" s="50"/>
      <c r="E474" s="50"/>
      <c r="F474" s="51"/>
      <c r="G474" s="50"/>
      <c r="H474" s="50"/>
      <c r="I474" s="50"/>
      <c r="J474" s="51"/>
      <c r="K474" s="50"/>
      <c r="L474" s="50"/>
      <c r="M474" s="50"/>
      <c r="N474" s="50"/>
      <c r="O474" s="50"/>
      <c r="P474" s="50"/>
      <c r="Q474" s="50"/>
      <c r="R474" s="50"/>
      <c r="S474" s="50"/>
      <c r="T474" s="50"/>
      <c r="U474" s="50"/>
      <c r="V474" s="50"/>
      <c r="W474" s="50"/>
      <c r="X474" s="50"/>
      <c r="Y474" s="50"/>
      <c r="Z474" s="50"/>
      <c r="AA474" s="50"/>
    </row>
    <row r="475" spans="1:27" ht="15">
      <c r="A475" s="50"/>
      <c r="B475" s="50"/>
      <c r="C475" s="50"/>
      <c r="D475" s="50"/>
      <c r="E475" s="50"/>
      <c r="F475" s="51"/>
      <c r="G475" s="50"/>
      <c r="H475" s="50"/>
      <c r="I475" s="50"/>
      <c r="J475" s="51"/>
      <c r="K475" s="50"/>
      <c r="L475" s="50"/>
      <c r="M475" s="50"/>
      <c r="N475" s="50"/>
      <c r="O475" s="50"/>
      <c r="P475" s="50"/>
      <c r="Q475" s="50"/>
      <c r="R475" s="50"/>
      <c r="S475" s="50"/>
      <c r="T475" s="50"/>
      <c r="U475" s="50"/>
      <c r="V475" s="50"/>
      <c r="W475" s="50"/>
      <c r="X475" s="50"/>
      <c r="Y475" s="50"/>
      <c r="Z475" s="50"/>
      <c r="AA475" s="50"/>
    </row>
    <row r="476" spans="1:27" ht="15">
      <c r="A476" s="50"/>
      <c r="B476" s="50"/>
      <c r="C476" s="50"/>
      <c r="D476" s="50"/>
      <c r="E476" s="50"/>
      <c r="F476" s="51"/>
      <c r="G476" s="50"/>
      <c r="H476" s="50"/>
      <c r="I476" s="50"/>
      <c r="J476" s="51"/>
      <c r="K476" s="50"/>
      <c r="L476" s="50"/>
      <c r="M476" s="50"/>
      <c r="N476" s="50"/>
      <c r="O476" s="50"/>
      <c r="P476" s="50"/>
      <c r="Q476" s="50"/>
      <c r="R476" s="50"/>
      <c r="S476" s="50"/>
      <c r="T476" s="50"/>
      <c r="U476" s="50"/>
      <c r="V476" s="50"/>
      <c r="W476" s="50"/>
      <c r="X476" s="50"/>
      <c r="Y476" s="50"/>
      <c r="Z476" s="50"/>
      <c r="AA476" s="50"/>
    </row>
    <row r="477" spans="1:27" ht="15">
      <c r="A477" s="50"/>
      <c r="B477" s="50"/>
      <c r="C477" s="50"/>
      <c r="D477" s="50"/>
      <c r="E477" s="50"/>
      <c r="F477" s="51"/>
      <c r="G477" s="50"/>
      <c r="H477" s="50"/>
      <c r="I477" s="50"/>
      <c r="J477" s="51"/>
      <c r="K477" s="50"/>
      <c r="L477" s="50"/>
      <c r="M477" s="50"/>
      <c r="N477" s="50"/>
      <c r="O477" s="50"/>
      <c r="P477" s="50"/>
      <c r="Q477" s="50"/>
      <c r="R477" s="50"/>
      <c r="S477" s="50"/>
      <c r="T477" s="50"/>
      <c r="U477" s="50"/>
      <c r="V477" s="50"/>
      <c r="W477" s="50"/>
      <c r="X477" s="50"/>
      <c r="Y477" s="50"/>
      <c r="Z477" s="50"/>
      <c r="AA477" s="50"/>
    </row>
    <row r="478" spans="1:27" ht="15">
      <c r="A478" s="50"/>
      <c r="B478" s="50"/>
      <c r="C478" s="50"/>
      <c r="D478" s="50"/>
      <c r="E478" s="50"/>
      <c r="F478" s="51"/>
      <c r="G478" s="50"/>
      <c r="H478" s="50"/>
      <c r="I478" s="50"/>
      <c r="J478" s="51"/>
      <c r="K478" s="50"/>
      <c r="L478" s="50"/>
      <c r="M478" s="50"/>
      <c r="N478" s="50"/>
      <c r="O478" s="50"/>
      <c r="P478" s="50"/>
      <c r="Q478" s="50"/>
      <c r="R478" s="50"/>
      <c r="S478" s="50"/>
      <c r="T478" s="50"/>
      <c r="U478" s="50"/>
      <c r="V478" s="50"/>
      <c r="W478" s="50"/>
      <c r="X478" s="50"/>
      <c r="Y478" s="50"/>
      <c r="Z478" s="50"/>
      <c r="AA478" s="50"/>
    </row>
    <row r="479" spans="1:27" ht="15">
      <c r="A479" s="50"/>
      <c r="B479" s="50"/>
      <c r="C479" s="50"/>
      <c r="D479" s="50"/>
      <c r="E479" s="50"/>
      <c r="F479" s="51"/>
      <c r="G479" s="50"/>
      <c r="H479" s="50"/>
      <c r="I479" s="50"/>
      <c r="J479" s="51"/>
      <c r="K479" s="50"/>
      <c r="L479" s="50"/>
      <c r="M479" s="50"/>
      <c r="N479" s="50"/>
      <c r="O479" s="50"/>
      <c r="P479" s="50"/>
      <c r="Q479" s="50"/>
      <c r="R479" s="50"/>
      <c r="S479" s="50"/>
      <c r="T479" s="50"/>
      <c r="U479" s="50"/>
      <c r="V479" s="50"/>
      <c r="W479" s="50"/>
      <c r="X479" s="50"/>
      <c r="Y479" s="50"/>
      <c r="Z479" s="50"/>
      <c r="AA479" s="50"/>
    </row>
    <row r="480" spans="1:27" ht="15">
      <c r="A480" s="50"/>
      <c r="B480" s="50"/>
      <c r="C480" s="50"/>
      <c r="D480" s="50"/>
      <c r="E480" s="50"/>
      <c r="F480" s="51"/>
      <c r="G480" s="50"/>
      <c r="H480" s="50"/>
      <c r="I480" s="50"/>
      <c r="J480" s="51"/>
      <c r="K480" s="50"/>
      <c r="L480" s="50"/>
      <c r="M480" s="50"/>
      <c r="N480" s="50"/>
      <c r="O480" s="50"/>
      <c r="P480" s="50"/>
      <c r="Q480" s="50"/>
      <c r="R480" s="50"/>
      <c r="S480" s="50"/>
      <c r="T480" s="50"/>
      <c r="U480" s="50"/>
      <c r="V480" s="50"/>
      <c r="W480" s="50"/>
      <c r="X480" s="50"/>
      <c r="Y480" s="50"/>
      <c r="Z480" s="50"/>
      <c r="AA480" s="50"/>
    </row>
    <row r="481" spans="1:27" ht="15">
      <c r="A481" s="50"/>
      <c r="B481" s="50"/>
      <c r="C481" s="50"/>
      <c r="D481" s="50"/>
      <c r="E481" s="50"/>
      <c r="F481" s="51"/>
      <c r="G481" s="50"/>
      <c r="H481" s="50"/>
      <c r="I481" s="50"/>
      <c r="J481" s="51"/>
      <c r="K481" s="50"/>
      <c r="L481" s="50"/>
      <c r="M481" s="50"/>
      <c r="N481" s="50"/>
      <c r="O481" s="50"/>
      <c r="P481" s="50"/>
      <c r="Q481" s="50"/>
      <c r="R481" s="50"/>
      <c r="S481" s="50"/>
      <c r="T481" s="50"/>
      <c r="U481" s="50"/>
      <c r="V481" s="50"/>
      <c r="W481" s="50"/>
      <c r="X481" s="50"/>
      <c r="Y481" s="50"/>
      <c r="Z481" s="50"/>
      <c r="AA481" s="50"/>
    </row>
    <row r="482" spans="1:27" ht="15">
      <c r="A482" s="50"/>
      <c r="B482" s="50"/>
      <c r="C482" s="50"/>
      <c r="D482" s="50"/>
      <c r="E482" s="50"/>
      <c r="F482" s="51"/>
      <c r="G482" s="50"/>
      <c r="H482" s="50"/>
      <c r="I482" s="50"/>
      <c r="J482" s="51"/>
      <c r="K482" s="50"/>
      <c r="L482" s="50"/>
      <c r="M482" s="50"/>
      <c r="N482" s="50"/>
      <c r="O482" s="50"/>
      <c r="P482" s="50"/>
      <c r="Q482" s="50"/>
      <c r="R482" s="50"/>
      <c r="S482" s="50"/>
      <c r="T482" s="50"/>
      <c r="U482" s="50"/>
      <c r="V482" s="50"/>
      <c r="W482" s="50"/>
      <c r="X482" s="50"/>
      <c r="Y482" s="50"/>
      <c r="Z482" s="50"/>
      <c r="AA482" s="50"/>
    </row>
    <row r="483" spans="1:27" ht="15">
      <c r="A483" s="50"/>
      <c r="B483" s="50"/>
      <c r="C483" s="50"/>
      <c r="D483" s="50"/>
      <c r="E483" s="50"/>
      <c r="F483" s="51"/>
      <c r="G483" s="50"/>
      <c r="H483" s="50"/>
      <c r="I483" s="50"/>
      <c r="J483" s="51"/>
      <c r="K483" s="50"/>
      <c r="L483" s="50"/>
      <c r="M483" s="50"/>
      <c r="N483" s="50"/>
      <c r="O483" s="50"/>
      <c r="P483" s="50"/>
      <c r="Q483" s="50"/>
      <c r="R483" s="50"/>
      <c r="S483" s="50"/>
      <c r="T483" s="50"/>
      <c r="U483" s="50"/>
      <c r="V483" s="50"/>
      <c r="W483" s="50"/>
      <c r="X483" s="50"/>
      <c r="Y483" s="50"/>
      <c r="Z483" s="50"/>
      <c r="AA483" s="50"/>
    </row>
    <row r="484" spans="1:27" ht="15">
      <c r="A484" s="50"/>
      <c r="B484" s="50"/>
      <c r="C484" s="50"/>
      <c r="D484" s="50"/>
      <c r="E484" s="50"/>
      <c r="F484" s="51"/>
      <c r="G484" s="50"/>
      <c r="H484" s="50"/>
      <c r="I484" s="50"/>
      <c r="J484" s="51"/>
      <c r="K484" s="50"/>
      <c r="L484" s="50"/>
      <c r="M484" s="50"/>
      <c r="N484" s="50"/>
      <c r="O484" s="50"/>
      <c r="P484" s="50"/>
      <c r="Q484" s="50"/>
      <c r="R484" s="50"/>
      <c r="S484" s="50"/>
      <c r="T484" s="50"/>
      <c r="U484" s="50"/>
      <c r="V484" s="50"/>
      <c r="W484" s="50"/>
      <c r="X484" s="50"/>
      <c r="Y484" s="50"/>
      <c r="Z484" s="50"/>
      <c r="AA484" s="50"/>
    </row>
    <row r="485" spans="1:27" ht="15">
      <c r="A485" s="50"/>
      <c r="B485" s="50"/>
      <c r="C485" s="50"/>
      <c r="D485" s="50"/>
      <c r="E485" s="50"/>
      <c r="F485" s="51"/>
      <c r="G485" s="50"/>
      <c r="H485" s="50"/>
      <c r="I485" s="50"/>
      <c r="J485" s="51"/>
      <c r="K485" s="50"/>
      <c r="L485" s="50"/>
      <c r="M485" s="50"/>
      <c r="N485" s="50"/>
      <c r="O485" s="50"/>
      <c r="P485" s="50"/>
      <c r="Q485" s="50"/>
      <c r="R485" s="50"/>
      <c r="S485" s="50"/>
      <c r="T485" s="50"/>
      <c r="U485" s="50"/>
      <c r="V485" s="50"/>
      <c r="W485" s="50"/>
      <c r="X485" s="50"/>
      <c r="Y485" s="50"/>
      <c r="Z485" s="50"/>
      <c r="AA485" s="50"/>
    </row>
    <row r="486" spans="1:27" ht="15">
      <c r="A486" s="50"/>
      <c r="B486" s="50"/>
      <c r="C486" s="50"/>
      <c r="D486" s="50"/>
      <c r="E486" s="50"/>
      <c r="F486" s="51"/>
      <c r="G486" s="50"/>
      <c r="H486" s="50"/>
      <c r="I486" s="50"/>
      <c r="J486" s="51"/>
      <c r="K486" s="50"/>
      <c r="L486" s="50"/>
      <c r="M486" s="50"/>
      <c r="N486" s="50"/>
      <c r="O486" s="50"/>
      <c r="P486" s="50"/>
      <c r="Q486" s="50"/>
      <c r="R486" s="50"/>
      <c r="S486" s="50"/>
      <c r="T486" s="50"/>
      <c r="U486" s="50"/>
      <c r="V486" s="50"/>
      <c r="W486" s="50"/>
      <c r="X486" s="50"/>
      <c r="Y486" s="50"/>
      <c r="Z486" s="50"/>
      <c r="AA486" s="50"/>
    </row>
    <row r="487" spans="1:27" ht="15">
      <c r="A487" s="50"/>
      <c r="B487" s="50"/>
      <c r="C487" s="50"/>
      <c r="D487" s="50"/>
      <c r="E487" s="50"/>
      <c r="F487" s="51"/>
      <c r="G487" s="50"/>
      <c r="H487" s="50"/>
      <c r="I487" s="50"/>
      <c r="J487" s="51"/>
      <c r="K487" s="50"/>
      <c r="L487" s="50"/>
      <c r="M487" s="50"/>
      <c r="N487" s="50"/>
      <c r="O487" s="50"/>
      <c r="P487" s="50"/>
      <c r="Q487" s="50"/>
      <c r="R487" s="50"/>
      <c r="S487" s="50"/>
      <c r="T487" s="50"/>
      <c r="U487" s="50"/>
      <c r="V487" s="50"/>
      <c r="W487" s="50"/>
      <c r="X487" s="50"/>
      <c r="Y487" s="50"/>
      <c r="Z487" s="50"/>
      <c r="AA487" s="50"/>
    </row>
    <row r="488" spans="1:27" ht="15">
      <c r="A488" s="50"/>
      <c r="B488" s="50"/>
      <c r="C488" s="50"/>
      <c r="D488" s="50"/>
      <c r="E488" s="50"/>
      <c r="F488" s="51"/>
      <c r="G488" s="50"/>
      <c r="H488" s="50"/>
      <c r="I488" s="50"/>
      <c r="J488" s="51"/>
      <c r="K488" s="50"/>
      <c r="L488" s="50"/>
      <c r="M488" s="50"/>
      <c r="N488" s="50"/>
      <c r="O488" s="50"/>
      <c r="P488" s="50"/>
      <c r="Q488" s="50"/>
      <c r="R488" s="50"/>
      <c r="S488" s="50"/>
      <c r="T488" s="50"/>
      <c r="U488" s="50"/>
      <c r="V488" s="50"/>
      <c r="W488" s="50"/>
      <c r="X488" s="50"/>
      <c r="Y488" s="50"/>
      <c r="Z488" s="50"/>
      <c r="AA488" s="50"/>
    </row>
    <row r="489" spans="1:27" ht="15">
      <c r="A489" s="50"/>
      <c r="B489" s="50"/>
      <c r="C489" s="50"/>
      <c r="D489" s="50"/>
      <c r="E489" s="50"/>
      <c r="F489" s="51"/>
      <c r="G489" s="50"/>
      <c r="H489" s="50"/>
      <c r="I489" s="50"/>
      <c r="J489" s="51"/>
      <c r="K489" s="50"/>
      <c r="L489" s="50"/>
      <c r="M489" s="50"/>
      <c r="N489" s="50"/>
      <c r="O489" s="50"/>
      <c r="P489" s="50"/>
      <c r="Q489" s="50"/>
      <c r="R489" s="50"/>
      <c r="S489" s="50"/>
      <c r="T489" s="50"/>
      <c r="U489" s="50"/>
      <c r="V489" s="50"/>
      <c r="W489" s="50"/>
      <c r="X489" s="50"/>
      <c r="Y489" s="50"/>
      <c r="Z489" s="50"/>
      <c r="AA489" s="50"/>
    </row>
    <row r="490" spans="1:27" ht="15">
      <c r="A490" s="50"/>
      <c r="B490" s="50"/>
      <c r="C490" s="50"/>
      <c r="D490" s="50"/>
      <c r="E490" s="50"/>
      <c r="F490" s="51"/>
      <c r="G490" s="50"/>
      <c r="H490" s="50"/>
      <c r="I490" s="50"/>
      <c r="J490" s="51"/>
      <c r="K490" s="50"/>
      <c r="L490" s="50"/>
      <c r="M490" s="50"/>
      <c r="N490" s="50"/>
      <c r="O490" s="50"/>
      <c r="P490" s="50"/>
      <c r="Q490" s="50"/>
      <c r="R490" s="50"/>
      <c r="S490" s="50"/>
      <c r="T490" s="50"/>
      <c r="U490" s="50"/>
      <c r="V490" s="50"/>
      <c r="W490" s="50"/>
      <c r="X490" s="50"/>
      <c r="Y490" s="50"/>
      <c r="Z490" s="50"/>
      <c r="AA490" s="50"/>
    </row>
    <row r="491" spans="1:27" ht="15">
      <c r="A491" s="50"/>
      <c r="B491" s="50"/>
      <c r="C491" s="50"/>
      <c r="D491" s="50"/>
      <c r="E491" s="50"/>
      <c r="F491" s="51"/>
      <c r="G491" s="50"/>
      <c r="H491" s="50"/>
      <c r="I491" s="50"/>
      <c r="J491" s="51"/>
      <c r="K491" s="50"/>
      <c r="L491" s="50"/>
      <c r="M491" s="50"/>
      <c r="N491" s="50"/>
      <c r="O491" s="50"/>
      <c r="P491" s="50"/>
      <c r="Q491" s="50"/>
      <c r="R491" s="50"/>
      <c r="S491" s="50"/>
      <c r="T491" s="50"/>
      <c r="U491" s="50"/>
      <c r="V491" s="50"/>
      <c r="W491" s="50"/>
      <c r="X491" s="50"/>
      <c r="Y491" s="50"/>
      <c r="Z491" s="50"/>
      <c r="AA491" s="50"/>
    </row>
    <row r="492" spans="1:27" ht="15">
      <c r="A492" s="50"/>
      <c r="B492" s="50"/>
      <c r="C492" s="50"/>
      <c r="D492" s="50"/>
      <c r="E492" s="50"/>
      <c r="F492" s="51"/>
      <c r="G492" s="50"/>
      <c r="H492" s="50"/>
      <c r="I492" s="50"/>
      <c r="J492" s="51"/>
      <c r="K492" s="50"/>
      <c r="L492" s="50"/>
      <c r="M492" s="50"/>
      <c r="N492" s="50"/>
      <c r="O492" s="50"/>
      <c r="P492" s="50"/>
      <c r="Q492" s="50"/>
      <c r="R492" s="50"/>
      <c r="S492" s="50"/>
      <c r="T492" s="50"/>
      <c r="U492" s="50"/>
      <c r="V492" s="50"/>
      <c r="W492" s="50"/>
      <c r="X492" s="50"/>
      <c r="Y492" s="50"/>
      <c r="Z492" s="50"/>
      <c r="AA492" s="50"/>
    </row>
    <row r="493" spans="1:27" ht="15">
      <c r="A493" s="50"/>
      <c r="B493" s="50"/>
      <c r="C493" s="50"/>
      <c r="D493" s="50"/>
      <c r="E493" s="50"/>
      <c r="F493" s="51"/>
      <c r="G493" s="50"/>
      <c r="H493" s="50"/>
      <c r="I493" s="50"/>
      <c r="J493" s="51"/>
      <c r="K493" s="50"/>
      <c r="L493" s="50"/>
      <c r="M493" s="50"/>
      <c r="N493" s="50"/>
      <c r="O493" s="50"/>
      <c r="P493" s="50"/>
      <c r="Q493" s="50"/>
      <c r="R493" s="50"/>
      <c r="S493" s="50"/>
      <c r="T493" s="50"/>
      <c r="U493" s="50"/>
      <c r="V493" s="50"/>
      <c r="W493" s="50"/>
      <c r="X493" s="50"/>
      <c r="Y493" s="50"/>
      <c r="Z493" s="50"/>
      <c r="AA493" s="50"/>
    </row>
    <row r="494" spans="1:27" ht="15">
      <c r="A494" s="50"/>
      <c r="B494" s="50"/>
      <c r="C494" s="50"/>
      <c r="D494" s="50"/>
      <c r="E494" s="50"/>
      <c r="F494" s="51"/>
      <c r="G494" s="50"/>
      <c r="H494" s="50"/>
      <c r="I494" s="50"/>
      <c r="J494" s="51"/>
      <c r="K494" s="50"/>
      <c r="L494" s="50"/>
      <c r="M494" s="50"/>
      <c r="N494" s="50"/>
      <c r="O494" s="50"/>
      <c r="P494" s="50"/>
      <c r="Q494" s="50"/>
      <c r="R494" s="50"/>
      <c r="S494" s="50"/>
      <c r="T494" s="50"/>
      <c r="U494" s="50"/>
      <c r="V494" s="50"/>
      <c r="W494" s="50"/>
      <c r="X494" s="50"/>
      <c r="Y494" s="50"/>
      <c r="Z494" s="50"/>
      <c r="AA494" s="50"/>
    </row>
    <row r="495" spans="1:27" ht="15">
      <c r="A495" s="50"/>
      <c r="B495" s="50"/>
      <c r="C495" s="50"/>
      <c r="D495" s="50"/>
      <c r="E495" s="50"/>
      <c r="F495" s="51"/>
      <c r="G495" s="50"/>
      <c r="H495" s="50"/>
      <c r="I495" s="50"/>
      <c r="J495" s="51"/>
      <c r="K495" s="50"/>
      <c r="L495" s="50"/>
      <c r="M495" s="50"/>
      <c r="N495" s="50"/>
      <c r="O495" s="50"/>
      <c r="P495" s="50"/>
      <c r="Q495" s="50"/>
      <c r="R495" s="50"/>
      <c r="S495" s="50"/>
      <c r="T495" s="50"/>
      <c r="U495" s="50"/>
      <c r="V495" s="50"/>
      <c r="W495" s="50"/>
      <c r="X495" s="50"/>
      <c r="Y495" s="50"/>
      <c r="Z495" s="50"/>
      <c r="AA495" s="50"/>
    </row>
    <row r="496" spans="1:27" ht="15">
      <c r="A496" s="50"/>
      <c r="B496" s="50"/>
      <c r="C496" s="50"/>
      <c r="D496" s="50"/>
      <c r="E496" s="50"/>
      <c r="F496" s="51"/>
      <c r="G496" s="50"/>
      <c r="H496" s="50"/>
      <c r="I496" s="50"/>
      <c r="J496" s="51"/>
      <c r="K496" s="50"/>
      <c r="L496" s="50"/>
      <c r="M496" s="50"/>
      <c r="N496" s="50"/>
      <c r="O496" s="50"/>
      <c r="P496" s="50"/>
      <c r="Q496" s="50"/>
      <c r="R496" s="50"/>
      <c r="S496" s="50"/>
      <c r="T496" s="50"/>
      <c r="U496" s="50"/>
      <c r="V496" s="50"/>
      <c r="W496" s="50"/>
      <c r="X496" s="50"/>
      <c r="Y496" s="50"/>
      <c r="Z496" s="50"/>
      <c r="AA496" s="50"/>
    </row>
    <row r="497" spans="1:27" ht="15">
      <c r="A497" s="50"/>
      <c r="B497" s="50"/>
      <c r="C497" s="50"/>
      <c r="D497" s="50"/>
      <c r="E497" s="50"/>
      <c r="F497" s="51"/>
      <c r="G497" s="50"/>
      <c r="H497" s="50"/>
      <c r="I497" s="50"/>
      <c r="J497" s="51"/>
      <c r="K497" s="50"/>
      <c r="L497" s="50"/>
      <c r="M497" s="50"/>
      <c r="N497" s="50"/>
      <c r="O497" s="50"/>
      <c r="P497" s="50"/>
      <c r="Q497" s="50"/>
      <c r="R497" s="50"/>
      <c r="S497" s="50"/>
      <c r="T497" s="50"/>
      <c r="U497" s="50"/>
      <c r="V497" s="50"/>
      <c r="W497" s="50"/>
      <c r="X497" s="50"/>
      <c r="Y497" s="50"/>
      <c r="Z497" s="50"/>
      <c r="AA497" s="50"/>
    </row>
    <row r="498" spans="1:27" ht="15">
      <c r="A498" s="50"/>
      <c r="B498" s="50"/>
      <c r="C498" s="50"/>
      <c r="D498" s="50"/>
      <c r="E498" s="50"/>
      <c r="F498" s="51"/>
      <c r="G498" s="50"/>
      <c r="H498" s="50"/>
      <c r="I498" s="50"/>
      <c r="J498" s="51"/>
      <c r="K498" s="50"/>
      <c r="L498" s="50"/>
      <c r="M498" s="50"/>
      <c r="N498" s="50"/>
      <c r="O498" s="50"/>
      <c r="P498" s="50"/>
      <c r="Q498" s="50"/>
      <c r="R498" s="50"/>
      <c r="S498" s="50"/>
      <c r="T498" s="50"/>
      <c r="U498" s="50"/>
      <c r="V498" s="50"/>
      <c r="W498" s="50"/>
      <c r="X498" s="50"/>
      <c r="Y498" s="50"/>
      <c r="Z498" s="50"/>
      <c r="AA498" s="50"/>
    </row>
    <row r="499" spans="1:27" ht="15">
      <c r="A499" s="50"/>
      <c r="B499" s="50"/>
      <c r="C499" s="50"/>
      <c r="D499" s="50"/>
      <c r="E499" s="50"/>
      <c r="F499" s="51"/>
      <c r="G499" s="50"/>
      <c r="H499" s="50"/>
      <c r="I499" s="50"/>
      <c r="J499" s="51"/>
      <c r="K499" s="50"/>
      <c r="L499" s="50"/>
      <c r="M499" s="50"/>
      <c r="N499" s="50"/>
      <c r="O499" s="50"/>
      <c r="P499" s="50"/>
      <c r="Q499" s="50"/>
      <c r="R499" s="50"/>
      <c r="S499" s="50"/>
      <c r="T499" s="50"/>
      <c r="U499" s="50"/>
      <c r="V499" s="50"/>
      <c r="W499" s="50"/>
      <c r="X499" s="50"/>
      <c r="Y499" s="50"/>
      <c r="Z499" s="50"/>
      <c r="AA499" s="50"/>
    </row>
    <row r="500" spans="1:27" ht="15">
      <c r="A500" s="50"/>
      <c r="B500" s="50"/>
      <c r="C500" s="50"/>
      <c r="D500" s="50"/>
      <c r="E500" s="50"/>
      <c r="F500" s="51"/>
      <c r="G500" s="50"/>
      <c r="H500" s="50"/>
      <c r="I500" s="50"/>
      <c r="J500" s="51"/>
      <c r="K500" s="50"/>
      <c r="L500" s="50"/>
      <c r="M500" s="50"/>
      <c r="N500" s="50"/>
      <c r="O500" s="50"/>
      <c r="P500" s="50"/>
      <c r="Q500" s="50"/>
      <c r="R500" s="50"/>
      <c r="S500" s="50"/>
      <c r="T500" s="50"/>
      <c r="U500" s="50"/>
      <c r="V500" s="50"/>
      <c r="W500" s="50"/>
      <c r="X500" s="50"/>
      <c r="Y500" s="50"/>
      <c r="Z500" s="50"/>
      <c r="AA500" s="50"/>
    </row>
    <row r="501" spans="1:27" ht="15">
      <c r="A501" s="50"/>
      <c r="B501" s="50"/>
      <c r="C501" s="50"/>
      <c r="D501" s="50"/>
      <c r="E501" s="50"/>
      <c r="F501" s="51"/>
      <c r="G501" s="50"/>
      <c r="H501" s="50"/>
      <c r="I501" s="50"/>
      <c r="J501" s="51"/>
      <c r="K501" s="50"/>
      <c r="L501" s="50"/>
      <c r="M501" s="50"/>
      <c r="N501" s="50"/>
      <c r="O501" s="50"/>
      <c r="P501" s="50"/>
      <c r="Q501" s="50"/>
      <c r="R501" s="50"/>
      <c r="S501" s="50"/>
      <c r="T501" s="50"/>
      <c r="U501" s="50"/>
      <c r="V501" s="50"/>
      <c r="W501" s="50"/>
      <c r="X501" s="50"/>
      <c r="Y501" s="50"/>
      <c r="Z501" s="50"/>
      <c r="AA501" s="50"/>
    </row>
    <row r="502" spans="1:27" ht="15">
      <c r="A502" s="50"/>
      <c r="B502" s="50"/>
      <c r="C502" s="50"/>
      <c r="D502" s="50"/>
      <c r="E502" s="50"/>
      <c r="F502" s="51"/>
      <c r="G502" s="50"/>
      <c r="H502" s="50"/>
      <c r="I502" s="50"/>
      <c r="J502" s="51"/>
      <c r="K502" s="50"/>
      <c r="L502" s="50"/>
      <c r="M502" s="50"/>
      <c r="N502" s="50"/>
      <c r="O502" s="50"/>
      <c r="P502" s="50"/>
      <c r="Q502" s="50"/>
      <c r="R502" s="50"/>
      <c r="S502" s="50"/>
      <c r="T502" s="50"/>
      <c r="U502" s="50"/>
      <c r="V502" s="50"/>
      <c r="W502" s="50"/>
      <c r="X502" s="50"/>
      <c r="Y502" s="50"/>
      <c r="Z502" s="50"/>
      <c r="AA502" s="50"/>
    </row>
    <row r="503" spans="1:27" ht="15">
      <c r="A503" s="50"/>
      <c r="B503" s="50"/>
      <c r="C503" s="50"/>
      <c r="D503" s="50"/>
      <c r="E503" s="50"/>
      <c r="F503" s="51"/>
      <c r="G503" s="50"/>
      <c r="H503" s="50"/>
      <c r="I503" s="50"/>
      <c r="J503" s="51"/>
      <c r="K503" s="50"/>
      <c r="L503" s="50"/>
      <c r="M503" s="50"/>
      <c r="N503" s="50"/>
      <c r="O503" s="50"/>
      <c r="P503" s="50"/>
      <c r="Q503" s="50"/>
      <c r="R503" s="50"/>
      <c r="S503" s="50"/>
      <c r="T503" s="50"/>
      <c r="U503" s="50"/>
      <c r="V503" s="50"/>
      <c r="W503" s="50"/>
      <c r="X503" s="50"/>
      <c r="Y503" s="50"/>
      <c r="Z503" s="50"/>
      <c r="AA503" s="50"/>
    </row>
    <row r="504" spans="1:27" ht="15">
      <c r="A504" s="50"/>
      <c r="B504" s="50"/>
      <c r="C504" s="50"/>
      <c r="D504" s="50"/>
      <c r="E504" s="50"/>
      <c r="F504" s="51"/>
      <c r="G504" s="50"/>
      <c r="H504" s="50"/>
      <c r="I504" s="50"/>
      <c r="J504" s="51"/>
      <c r="K504" s="50"/>
      <c r="L504" s="50"/>
      <c r="M504" s="50"/>
      <c r="N504" s="50"/>
      <c r="O504" s="50"/>
      <c r="P504" s="50"/>
      <c r="Q504" s="50"/>
      <c r="R504" s="50"/>
      <c r="S504" s="50"/>
      <c r="T504" s="50"/>
      <c r="U504" s="50"/>
      <c r="V504" s="50"/>
      <c r="W504" s="50"/>
      <c r="X504" s="50"/>
      <c r="Y504" s="50"/>
      <c r="Z504" s="50"/>
      <c r="AA504" s="50"/>
    </row>
    <row r="505" spans="1:27" ht="15">
      <c r="A505" s="50"/>
      <c r="B505" s="50"/>
      <c r="C505" s="50"/>
      <c r="D505" s="50"/>
      <c r="E505" s="50"/>
      <c r="F505" s="51"/>
      <c r="G505" s="50"/>
      <c r="H505" s="50"/>
      <c r="I505" s="50"/>
      <c r="J505" s="51"/>
      <c r="K505" s="50"/>
      <c r="L505" s="50"/>
      <c r="M505" s="50"/>
      <c r="N505" s="50"/>
      <c r="O505" s="50"/>
      <c r="P505" s="50"/>
      <c r="Q505" s="50"/>
      <c r="R505" s="50"/>
      <c r="S505" s="50"/>
      <c r="T505" s="50"/>
      <c r="U505" s="50"/>
      <c r="V505" s="50"/>
      <c r="W505" s="50"/>
      <c r="X505" s="50"/>
      <c r="Y505" s="50"/>
      <c r="Z505" s="50"/>
      <c r="AA505" s="50"/>
    </row>
    <row r="506" spans="1:27" ht="15">
      <c r="A506" s="50"/>
      <c r="B506" s="50"/>
      <c r="C506" s="50"/>
      <c r="D506" s="50"/>
      <c r="E506" s="50"/>
      <c r="F506" s="51"/>
      <c r="G506" s="50"/>
      <c r="H506" s="50"/>
      <c r="I506" s="50"/>
      <c r="J506" s="51"/>
      <c r="K506" s="50"/>
      <c r="L506" s="50"/>
      <c r="M506" s="50"/>
      <c r="N506" s="50"/>
      <c r="O506" s="50"/>
      <c r="P506" s="50"/>
      <c r="Q506" s="50"/>
      <c r="R506" s="50"/>
      <c r="S506" s="50"/>
      <c r="T506" s="50"/>
      <c r="U506" s="50"/>
      <c r="V506" s="50"/>
      <c r="W506" s="50"/>
      <c r="X506" s="50"/>
      <c r="Y506" s="50"/>
      <c r="Z506" s="50"/>
      <c r="AA506" s="50"/>
    </row>
    <row r="507" spans="1:27" ht="15">
      <c r="A507" s="50"/>
      <c r="B507" s="50"/>
      <c r="C507" s="50"/>
      <c r="D507" s="50"/>
      <c r="E507" s="50"/>
      <c r="F507" s="51"/>
      <c r="G507" s="50"/>
      <c r="H507" s="50"/>
      <c r="I507" s="50"/>
      <c r="J507" s="51"/>
      <c r="K507" s="50"/>
      <c r="L507" s="50"/>
      <c r="M507" s="50"/>
      <c r="N507" s="50"/>
      <c r="O507" s="50"/>
      <c r="P507" s="50"/>
      <c r="Q507" s="50"/>
      <c r="R507" s="50"/>
      <c r="S507" s="50"/>
      <c r="T507" s="50"/>
      <c r="U507" s="50"/>
      <c r="V507" s="50"/>
      <c r="W507" s="50"/>
      <c r="X507" s="50"/>
      <c r="Y507" s="50"/>
      <c r="Z507" s="50"/>
      <c r="AA507" s="50"/>
    </row>
    <row r="508" spans="1:27" ht="15">
      <c r="A508" s="50"/>
      <c r="B508" s="50"/>
      <c r="C508" s="50"/>
      <c r="D508" s="50"/>
      <c r="E508" s="50"/>
      <c r="F508" s="51"/>
      <c r="G508" s="50"/>
      <c r="H508" s="50"/>
      <c r="I508" s="50"/>
      <c r="J508" s="51"/>
      <c r="K508" s="50"/>
      <c r="L508" s="50"/>
      <c r="M508" s="50"/>
      <c r="N508" s="50"/>
      <c r="O508" s="50"/>
      <c r="P508" s="50"/>
      <c r="Q508" s="50"/>
      <c r="R508" s="50"/>
      <c r="S508" s="50"/>
      <c r="T508" s="50"/>
      <c r="U508" s="50"/>
      <c r="V508" s="50"/>
      <c r="W508" s="50"/>
      <c r="X508" s="50"/>
      <c r="Y508" s="50"/>
      <c r="Z508" s="50"/>
      <c r="AA508" s="50"/>
    </row>
    <row r="509" spans="1:27" ht="15">
      <c r="A509" s="50"/>
      <c r="B509" s="50"/>
      <c r="C509" s="50"/>
      <c r="D509" s="50"/>
      <c r="E509" s="50"/>
      <c r="F509" s="51"/>
      <c r="G509" s="50"/>
      <c r="H509" s="50"/>
      <c r="I509" s="50"/>
      <c r="J509" s="51"/>
      <c r="K509" s="50"/>
      <c r="L509" s="50"/>
      <c r="M509" s="50"/>
      <c r="N509" s="50"/>
      <c r="O509" s="50"/>
      <c r="P509" s="50"/>
      <c r="Q509" s="50"/>
      <c r="R509" s="50"/>
      <c r="S509" s="50"/>
      <c r="T509" s="50"/>
      <c r="U509" s="50"/>
      <c r="V509" s="50"/>
      <c r="W509" s="50"/>
      <c r="X509" s="50"/>
      <c r="Y509" s="50"/>
      <c r="Z509" s="50"/>
      <c r="AA509" s="50"/>
    </row>
    <row r="510" spans="1:27" ht="15">
      <c r="A510" s="50"/>
      <c r="B510" s="50"/>
      <c r="C510" s="50"/>
      <c r="D510" s="50"/>
      <c r="E510" s="50"/>
      <c r="F510" s="51"/>
      <c r="G510" s="50"/>
      <c r="H510" s="50"/>
      <c r="I510" s="50"/>
      <c r="J510" s="51"/>
      <c r="K510" s="50"/>
      <c r="L510" s="50"/>
      <c r="M510" s="50"/>
      <c r="N510" s="50"/>
      <c r="O510" s="50"/>
      <c r="P510" s="50"/>
      <c r="Q510" s="50"/>
      <c r="R510" s="50"/>
      <c r="S510" s="50"/>
      <c r="T510" s="50"/>
      <c r="U510" s="50"/>
      <c r="V510" s="50"/>
      <c r="W510" s="50"/>
      <c r="X510" s="50"/>
      <c r="Y510" s="50"/>
      <c r="Z510" s="50"/>
      <c r="AA510" s="50"/>
    </row>
    <row r="511" spans="1:27" ht="15">
      <c r="A511" s="50"/>
      <c r="B511" s="50"/>
      <c r="C511" s="50"/>
      <c r="D511" s="50"/>
      <c r="E511" s="50"/>
      <c r="F511" s="51"/>
      <c r="G511" s="50"/>
      <c r="H511" s="50"/>
      <c r="I511" s="50"/>
      <c r="J511" s="51"/>
      <c r="K511" s="50"/>
      <c r="L511" s="50"/>
      <c r="M511" s="50"/>
      <c r="N511" s="50"/>
      <c r="O511" s="50"/>
      <c r="P511" s="50"/>
      <c r="Q511" s="50"/>
      <c r="R511" s="50"/>
      <c r="S511" s="50"/>
      <c r="T511" s="50"/>
      <c r="U511" s="50"/>
      <c r="V511" s="50"/>
      <c r="W511" s="50"/>
      <c r="X511" s="50"/>
      <c r="Y511" s="50"/>
      <c r="Z511" s="50"/>
      <c r="AA511" s="50"/>
    </row>
    <row r="512" spans="1:27" ht="15">
      <c r="A512" s="50"/>
      <c r="B512" s="50"/>
      <c r="C512" s="50"/>
      <c r="D512" s="50"/>
      <c r="E512" s="50"/>
      <c r="F512" s="51"/>
      <c r="G512" s="50"/>
      <c r="H512" s="50"/>
      <c r="I512" s="50"/>
      <c r="J512" s="51"/>
      <c r="K512" s="50"/>
      <c r="L512" s="50"/>
      <c r="M512" s="50"/>
      <c r="N512" s="50"/>
      <c r="O512" s="50"/>
      <c r="P512" s="50"/>
      <c r="Q512" s="50"/>
      <c r="R512" s="50"/>
      <c r="S512" s="50"/>
      <c r="T512" s="50"/>
      <c r="U512" s="50"/>
      <c r="V512" s="50"/>
      <c r="W512" s="50"/>
      <c r="X512" s="50"/>
      <c r="Y512" s="50"/>
      <c r="Z512" s="50"/>
      <c r="AA512" s="50"/>
    </row>
    <row r="513" spans="1:27" ht="15">
      <c r="A513" s="50"/>
      <c r="B513" s="50"/>
      <c r="C513" s="50"/>
      <c r="D513" s="50"/>
      <c r="E513" s="50"/>
      <c r="F513" s="51"/>
      <c r="G513" s="50"/>
      <c r="H513" s="50"/>
      <c r="I513" s="50"/>
      <c r="J513" s="51"/>
      <c r="K513" s="50"/>
      <c r="L513" s="50"/>
      <c r="M513" s="50"/>
      <c r="N513" s="50"/>
      <c r="O513" s="50"/>
      <c r="P513" s="50"/>
      <c r="Q513" s="50"/>
      <c r="R513" s="50"/>
      <c r="S513" s="50"/>
      <c r="T513" s="50"/>
      <c r="U513" s="50"/>
      <c r="V513" s="50"/>
      <c r="W513" s="50"/>
      <c r="X513" s="50"/>
      <c r="Y513" s="50"/>
      <c r="Z513" s="50"/>
      <c r="AA513" s="50"/>
    </row>
    <row r="514" spans="1:27" ht="15">
      <c r="A514" s="50"/>
      <c r="B514" s="50"/>
      <c r="C514" s="50"/>
      <c r="D514" s="50"/>
      <c r="E514" s="50"/>
      <c r="F514" s="51"/>
      <c r="G514" s="50"/>
      <c r="H514" s="50"/>
      <c r="I514" s="50"/>
      <c r="J514" s="51"/>
      <c r="K514" s="50"/>
      <c r="L514" s="50"/>
      <c r="M514" s="50"/>
      <c r="N514" s="50"/>
      <c r="O514" s="50"/>
      <c r="P514" s="50"/>
      <c r="Q514" s="50"/>
      <c r="R514" s="50"/>
      <c r="S514" s="50"/>
      <c r="T514" s="50"/>
      <c r="U514" s="50"/>
      <c r="V514" s="50"/>
      <c r="W514" s="50"/>
      <c r="X514" s="50"/>
      <c r="Y514" s="50"/>
      <c r="Z514" s="50"/>
      <c r="AA514" s="50"/>
    </row>
    <row r="515" spans="1:27" ht="15">
      <c r="A515" s="50"/>
      <c r="B515" s="50"/>
      <c r="C515" s="50"/>
      <c r="D515" s="50"/>
      <c r="E515" s="50"/>
      <c r="F515" s="51"/>
      <c r="G515" s="50"/>
      <c r="H515" s="50"/>
      <c r="I515" s="50"/>
      <c r="J515" s="51"/>
      <c r="K515" s="50"/>
      <c r="L515" s="50"/>
      <c r="M515" s="50"/>
      <c r="N515" s="50"/>
      <c r="O515" s="50"/>
      <c r="P515" s="50"/>
      <c r="Q515" s="50"/>
      <c r="R515" s="50"/>
      <c r="S515" s="50"/>
      <c r="T515" s="50"/>
      <c r="U515" s="50"/>
      <c r="V515" s="50"/>
      <c r="W515" s="50"/>
      <c r="X515" s="50"/>
      <c r="Y515" s="50"/>
      <c r="Z515" s="50"/>
      <c r="AA515" s="50"/>
    </row>
    <row r="516" spans="1:27" ht="15">
      <c r="A516" s="50"/>
      <c r="B516" s="50"/>
      <c r="C516" s="50"/>
      <c r="D516" s="50"/>
      <c r="E516" s="50"/>
      <c r="F516" s="51"/>
      <c r="G516" s="50"/>
      <c r="H516" s="50"/>
      <c r="I516" s="50"/>
      <c r="J516" s="51"/>
      <c r="K516" s="50"/>
      <c r="L516" s="50"/>
      <c r="M516" s="50"/>
      <c r="N516" s="50"/>
      <c r="O516" s="50"/>
      <c r="P516" s="50"/>
      <c r="Q516" s="50"/>
      <c r="R516" s="50"/>
      <c r="S516" s="50"/>
      <c r="T516" s="50"/>
      <c r="U516" s="50"/>
      <c r="V516" s="50"/>
      <c r="W516" s="50"/>
      <c r="X516" s="50"/>
      <c r="Y516" s="50"/>
      <c r="Z516" s="50"/>
      <c r="AA516" s="50"/>
    </row>
    <row r="517" spans="1:27" ht="15">
      <c r="A517" s="50"/>
      <c r="B517" s="50"/>
      <c r="C517" s="50"/>
      <c r="D517" s="50"/>
      <c r="E517" s="50"/>
      <c r="F517" s="51"/>
      <c r="G517" s="50"/>
      <c r="H517" s="50"/>
      <c r="I517" s="50"/>
      <c r="J517" s="51"/>
      <c r="K517" s="50"/>
      <c r="L517" s="50"/>
      <c r="M517" s="50"/>
      <c r="N517" s="50"/>
      <c r="O517" s="50"/>
      <c r="P517" s="50"/>
      <c r="Q517" s="50"/>
      <c r="R517" s="50"/>
      <c r="S517" s="50"/>
      <c r="T517" s="50"/>
      <c r="U517" s="50"/>
      <c r="V517" s="50"/>
      <c r="W517" s="50"/>
      <c r="X517" s="50"/>
      <c r="Y517" s="50"/>
      <c r="Z517" s="50"/>
      <c r="AA517" s="50"/>
    </row>
    <row r="518" spans="1:27" ht="15">
      <c r="A518" s="50"/>
      <c r="B518" s="50"/>
      <c r="C518" s="50"/>
      <c r="D518" s="50"/>
      <c r="E518" s="50"/>
      <c r="F518" s="51"/>
      <c r="G518" s="50"/>
      <c r="H518" s="50"/>
      <c r="I518" s="50"/>
      <c r="J518" s="51"/>
      <c r="K518" s="50"/>
      <c r="L518" s="50"/>
      <c r="M518" s="50"/>
      <c r="N518" s="50"/>
      <c r="O518" s="50"/>
      <c r="P518" s="50"/>
      <c r="Q518" s="50"/>
      <c r="R518" s="50"/>
      <c r="S518" s="50"/>
      <c r="T518" s="50"/>
      <c r="U518" s="50"/>
      <c r="V518" s="50"/>
      <c r="W518" s="50"/>
      <c r="X518" s="50"/>
      <c r="Y518" s="50"/>
      <c r="Z518" s="50"/>
      <c r="AA518" s="50"/>
    </row>
    <row r="519" spans="1:27" ht="15">
      <c r="A519" s="50"/>
      <c r="B519" s="50"/>
      <c r="C519" s="50"/>
      <c r="D519" s="50"/>
      <c r="E519" s="50"/>
      <c r="F519" s="51"/>
      <c r="G519" s="50"/>
      <c r="H519" s="50"/>
      <c r="I519" s="50"/>
      <c r="J519" s="51"/>
      <c r="K519" s="50"/>
      <c r="L519" s="50"/>
      <c r="M519" s="50"/>
      <c r="N519" s="50"/>
      <c r="O519" s="50"/>
      <c r="P519" s="50"/>
      <c r="Q519" s="50"/>
      <c r="R519" s="50"/>
      <c r="S519" s="50"/>
      <c r="T519" s="50"/>
      <c r="U519" s="50"/>
      <c r="V519" s="50"/>
      <c r="W519" s="50"/>
      <c r="X519" s="50"/>
      <c r="Y519" s="50"/>
      <c r="Z519" s="50"/>
      <c r="AA519" s="50"/>
    </row>
    <row r="520" spans="1:27" ht="15">
      <c r="A520" s="50"/>
      <c r="B520" s="50"/>
      <c r="C520" s="50"/>
      <c r="D520" s="50"/>
      <c r="E520" s="50"/>
      <c r="F520" s="51"/>
      <c r="G520" s="50"/>
      <c r="H520" s="50"/>
      <c r="I520" s="50"/>
      <c r="J520" s="51"/>
      <c r="K520" s="50"/>
      <c r="L520" s="50"/>
      <c r="M520" s="50"/>
      <c r="N520" s="50"/>
      <c r="O520" s="50"/>
      <c r="P520" s="50"/>
      <c r="Q520" s="50"/>
      <c r="R520" s="50"/>
      <c r="S520" s="50"/>
      <c r="T520" s="50"/>
      <c r="U520" s="50"/>
      <c r="V520" s="50"/>
      <c r="W520" s="50"/>
      <c r="X520" s="50"/>
      <c r="Y520" s="50"/>
      <c r="Z520" s="50"/>
      <c r="AA520" s="50"/>
    </row>
    <row r="521" spans="1:27" ht="15">
      <c r="A521" s="50"/>
      <c r="B521" s="50"/>
      <c r="C521" s="50"/>
      <c r="D521" s="50"/>
      <c r="E521" s="50"/>
      <c r="F521" s="51"/>
      <c r="G521" s="50"/>
      <c r="H521" s="50"/>
      <c r="I521" s="50"/>
      <c r="J521" s="51"/>
      <c r="K521" s="50"/>
      <c r="L521" s="50"/>
      <c r="M521" s="50"/>
      <c r="N521" s="50"/>
      <c r="O521" s="50"/>
      <c r="P521" s="50"/>
      <c r="Q521" s="50"/>
      <c r="R521" s="50"/>
      <c r="S521" s="50"/>
      <c r="T521" s="50"/>
      <c r="U521" s="50"/>
      <c r="V521" s="50"/>
      <c r="W521" s="50"/>
      <c r="X521" s="50"/>
      <c r="Y521" s="50"/>
      <c r="Z521" s="50"/>
      <c r="AA521" s="50"/>
    </row>
    <row r="522" spans="1:27" ht="15">
      <c r="A522" s="50"/>
      <c r="B522" s="50"/>
      <c r="C522" s="50"/>
      <c r="D522" s="50"/>
      <c r="E522" s="50"/>
      <c r="F522" s="51"/>
      <c r="G522" s="50"/>
      <c r="H522" s="50"/>
      <c r="I522" s="50"/>
      <c r="J522" s="51"/>
      <c r="K522" s="50"/>
      <c r="L522" s="50"/>
      <c r="M522" s="50"/>
      <c r="N522" s="50"/>
      <c r="O522" s="50"/>
      <c r="P522" s="50"/>
      <c r="Q522" s="50"/>
      <c r="R522" s="50"/>
      <c r="S522" s="50"/>
      <c r="T522" s="50"/>
      <c r="U522" s="50"/>
      <c r="V522" s="50"/>
      <c r="W522" s="50"/>
      <c r="X522" s="50"/>
      <c r="Y522" s="50"/>
      <c r="Z522" s="50"/>
      <c r="AA522" s="50"/>
    </row>
    <row r="523" spans="1:27" ht="15">
      <c r="A523" s="50"/>
      <c r="B523" s="50"/>
      <c r="C523" s="50"/>
      <c r="D523" s="50"/>
      <c r="E523" s="50"/>
      <c r="F523" s="51"/>
      <c r="G523" s="50"/>
      <c r="H523" s="50"/>
      <c r="I523" s="50"/>
      <c r="J523" s="51"/>
      <c r="K523" s="50"/>
      <c r="L523" s="50"/>
      <c r="M523" s="50"/>
      <c r="N523" s="50"/>
      <c r="O523" s="50"/>
      <c r="P523" s="50"/>
      <c r="Q523" s="50"/>
      <c r="R523" s="50"/>
      <c r="S523" s="50"/>
      <c r="T523" s="50"/>
      <c r="U523" s="50"/>
      <c r="V523" s="50"/>
      <c r="W523" s="50"/>
      <c r="X523" s="50"/>
      <c r="Y523" s="50"/>
      <c r="Z523" s="50"/>
      <c r="AA523" s="50"/>
    </row>
    <row r="524" spans="1:27" ht="15">
      <c r="A524" s="50"/>
      <c r="B524" s="50"/>
      <c r="C524" s="50"/>
      <c r="D524" s="50"/>
      <c r="E524" s="50"/>
      <c r="F524" s="51"/>
      <c r="G524" s="50"/>
      <c r="H524" s="50"/>
      <c r="I524" s="50"/>
      <c r="J524" s="51"/>
      <c r="K524" s="50"/>
      <c r="L524" s="50"/>
      <c r="M524" s="50"/>
      <c r="N524" s="50"/>
      <c r="O524" s="50"/>
      <c r="P524" s="50"/>
      <c r="Q524" s="50"/>
      <c r="R524" s="50"/>
      <c r="S524" s="50"/>
      <c r="T524" s="50"/>
      <c r="U524" s="50"/>
      <c r="V524" s="50"/>
      <c r="W524" s="50"/>
      <c r="X524" s="50"/>
      <c r="Y524" s="50"/>
      <c r="Z524" s="50"/>
      <c r="AA524" s="50"/>
    </row>
    <row r="525" spans="1:27" ht="15">
      <c r="A525" s="50"/>
      <c r="B525" s="50"/>
      <c r="C525" s="50"/>
      <c r="D525" s="50"/>
      <c r="E525" s="50"/>
      <c r="F525" s="51"/>
      <c r="G525" s="50"/>
      <c r="H525" s="50"/>
      <c r="I525" s="50"/>
      <c r="J525" s="51"/>
      <c r="K525" s="50"/>
      <c r="L525" s="50"/>
      <c r="M525" s="50"/>
      <c r="N525" s="50"/>
      <c r="O525" s="50"/>
      <c r="P525" s="50"/>
      <c r="Q525" s="50"/>
      <c r="R525" s="50"/>
      <c r="S525" s="50"/>
      <c r="T525" s="50"/>
      <c r="U525" s="50"/>
      <c r="V525" s="50"/>
      <c r="W525" s="50"/>
      <c r="X525" s="50"/>
      <c r="Y525" s="50"/>
      <c r="Z525" s="50"/>
      <c r="AA525" s="50"/>
    </row>
    <row r="526" spans="1:27" ht="15">
      <c r="A526" s="50"/>
      <c r="B526" s="50"/>
      <c r="C526" s="50"/>
      <c r="D526" s="50"/>
      <c r="E526" s="50"/>
      <c r="F526" s="51"/>
      <c r="G526" s="50"/>
      <c r="H526" s="50"/>
      <c r="I526" s="50"/>
      <c r="J526" s="51"/>
      <c r="K526" s="50"/>
      <c r="L526" s="50"/>
      <c r="M526" s="50"/>
      <c r="N526" s="50"/>
      <c r="O526" s="50"/>
      <c r="P526" s="50"/>
      <c r="Q526" s="50"/>
      <c r="R526" s="50"/>
      <c r="S526" s="50"/>
      <c r="T526" s="50"/>
      <c r="U526" s="50"/>
      <c r="V526" s="50"/>
      <c r="W526" s="50"/>
      <c r="X526" s="50"/>
      <c r="Y526" s="50"/>
      <c r="Z526" s="50"/>
      <c r="AA526" s="50"/>
    </row>
    <row r="527" spans="1:27" ht="15">
      <c r="A527" s="50"/>
      <c r="B527" s="50"/>
      <c r="C527" s="50"/>
      <c r="D527" s="50"/>
      <c r="E527" s="50"/>
      <c r="F527" s="51"/>
      <c r="G527" s="50"/>
      <c r="H527" s="50"/>
      <c r="I527" s="50"/>
      <c r="J527" s="51"/>
      <c r="K527" s="50"/>
      <c r="L527" s="50"/>
      <c r="M527" s="50"/>
      <c r="N527" s="50"/>
      <c r="O527" s="50"/>
      <c r="P527" s="50"/>
      <c r="Q527" s="50"/>
      <c r="R527" s="50"/>
      <c r="S527" s="50"/>
      <c r="T527" s="50"/>
      <c r="U527" s="50"/>
      <c r="V527" s="50"/>
      <c r="W527" s="50"/>
      <c r="X527" s="50"/>
      <c r="Y527" s="50"/>
      <c r="Z527" s="50"/>
      <c r="AA527" s="50"/>
    </row>
    <row r="528" spans="1:27" ht="15">
      <c r="A528" s="50"/>
      <c r="B528" s="50"/>
      <c r="C528" s="50"/>
      <c r="D528" s="50"/>
      <c r="E528" s="50"/>
      <c r="F528" s="51"/>
      <c r="G528" s="50"/>
      <c r="H528" s="50"/>
      <c r="I528" s="50"/>
      <c r="J528" s="51"/>
      <c r="K528" s="50"/>
      <c r="L528" s="50"/>
      <c r="M528" s="50"/>
      <c r="N528" s="50"/>
      <c r="O528" s="50"/>
      <c r="P528" s="50"/>
      <c r="Q528" s="50"/>
      <c r="R528" s="50"/>
      <c r="S528" s="50"/>
      <c r="T528" s="50"/>
      <c r="U528" s="50"/>
      <c r="V528" s="50"/>
      <c r="W528" s="50"/>
      <c r="X528" s="50"/>
      <c r="Y528" s="50"/>
      <c r="Z528" s="50"/>
      <c r="AA528" s="50"/>
    </row>
    <row r="529" spans="1:27" ht="15">
      <c r="A529" s="50"/>
      <c r="B529" s="50"/>
      <c r="C529" s="50"/>
      <c r="D529" s="50"/>
      <c r="E529" s="50"/>
      <c r="F529" s="51"/>
      <c r="G529" s="50"/>
      <c r="H529" s="50"/>
      <c r="I529" s="50"/>
      <c r="J529" s="51"/>
      <c r="K529" s="50"/>
      <c r="L529" s="50"/>
      <c r="M529" s="50"/>
      <c r="N529" s="50"/>
      <c r="O529" s="50"/>
      <c r="P529" s="50"/>
      <c r="Q529" s="50"/>
      <c r="R529" s="50"/>
      <c r="S529" s="50"/>
      <c r="T529" s="50"/>
      <c r="U529" s="50"/>
      <c r="V529" s="50"/>
      <c r="W529" s="50"/>
      <c r="X529" s="50"/>
      <c r="Y529" s="50"/>
      <c r="Z529" s="50"/>
      <c r="AA529" s="50"/>
    </row>
    <row r="530" spans="1:27" ht="15">
      <c r="A530" s="50"/>
      <c r="B530" s="50"/>
      <c r="C530" s="50"/>
      <c r="D530" s="50"/>
      <c r="E530" s="50"/>
      <c r="F530" s="51"/>
      <c r="G530" s="50"/>
      <c r="H530" s="50"/>
      <c r="I530" s="50"/>
      <c r="J530" s="51"/>
      <c r="K530" s="50"/>
      <c r="L530" s="50"/>
      <c r="M530" s="50"/>
      <c r="N530" s="50"/>
      <c r="O530" s="50"/>
      <c r="P530" s="50"/>
      <c r="Q530" s="50"/>
      <c r="R530" s="50"/>
      <c r="S530" s="50"/>
      <c r="T530" s="50"/>
      <c r="U530" s="50"/>
      <c r="V530" s="50"/>
      <c r="W530" s="50"/>
      <c r="X530" s="50"/>
      <c r="Y530" s="50"/>
      <c r="Z530" s="50"/>
      <c r="AA530" s="50"/>
    </row>
    <row r="531" spans="1:27" ht="15">
      <c r="A531" s="50"/>
      <c r="B531" s="50"/>
      <c r="C531" s="50"/>
      <c r="D531" s="50"/>
      <c r="E531" s="50"/>
      <c r="F531" s="51"/>
      <c r="G531" s="50"/>
      <c r="H531" s="50"/>
      <c r="I531" s="50"/>
      <c r="J531" s="51"/>
      <c r="K531" s="50"/>
      <c r="L531" s="50"/>
      <c r="M531" s="50"/>
      <c r="N531" s="50"/>
      <c r="O531" s="50"/>
      <c r="P531" s="50"/>
      <c r="Q531" s="50"/>
      <c r="R531" s="50"/>
      <c r="S531" s="50"/>
      <c r="T531" s="50"/>
      <c r="U531" s="50"/>
      <c r="V531" s="50"/>
      <c r="W531" s="50"/>
      <c r="X531" s="50"/>
      <c r="Y531" s="50"/>
      <c r="Z531" s="50"/>
      <c r="AA531" s="50"/>
    </row>
    <row r="532" spans="1:27" ht="15">
      <c r="A532" s="50"/>
      <c r="B532" s="50"/>
      <c r="C532" s="50"/>
      <c r="D532" s="50"/>
      <c r="E532" s="50"/>
      <c r="F532" s="51"/>
      <c r="G532" s="50"/>
      <c r="H532" s="50"/>
      <c r="I532" s="50"/>
      <c r="J532" s="51"/>
      <c r="K532" s="50"/>
      <c r="L532" s="50"/>
      <c r="M532" s="50"/>
      <c r="N532" s="50"/>
      <c r="O532" s="50"/>
      <c r="P532" s="50"/>
      <c r="Q532" s="50"/>
      <c r="R532" s="50"/>
      <c r="S532" s="50"/>
      <c r="T532" s="50"/>
      <c r="U532" s="50"/>
      <c r="V532" s="50"/>
      <c r="W532" s="50"/>
      <c r="X532" s="50"/>
      <c r="Y532" s="50"/>
      <c r="Z532" s="50"/>
      <c r="AA532" s="50"/>
    </row>
    <row r="533" spans="1:27" ht="15">
      <c r="A533" s="50"/>
      <c r="B533" s="50"/>
      <c r="C533" s="50"/>
      <c r="D533" s="50"/>
      <c r="E533" s="50"/>
      <c r="F533" s="51"/>
      <c r="G533" s="50"/>
      <c r="H533" s="50"/>
      <c r="I533" s="50"/>
      <c r="J533" s="51"/>
      <c r="K533" s="50"/>
      <c r="L533" s="50"/>
      <c r="M533" s="50"/>
      <c r="N533" s="50"/>
      <c r="O533" s="50"/>
      <c r="P533" s="50"/>
      <c r="Q533" s="50"/>
      <c r="R533" s="50"/>
      <c r="S533" s="50"/>
      <c r="T533" s="50"/>
      <c r="U533" s="50"/>
      <c r="V533" s="50"/>
      <c r="W533" s="50"/>
      <c r="X533" s="50"/>
      <c r="Y533" s="50"/>
      <c r="Z533" s="50"/>
      <c r="AA533" s="50"/>
    </row>
    <row r="534" spans="1:27" ht="15">
      <c r="A534" s="50"/>
      <c r="B534" s="50"/>
      <c r="C534" s="50"/>
      <c r="D534" s="50"/>
      <c r="E534" s="50"/>
      <c r="F534" s="51"/>
      <c r="G534" s="50"/>
      <c r="H534" s="50"/>
      <c r="I534" s="50"/>
      <c r="J534" s="51"/>
      <c r="K534" s="50"/>
      <c r="L534" s="50"/>
      <c r="M534" s="50"/>
      <c r="N534" s="50"/>
      <c r="O534" s="50"/>
      <c r="P534" s="50"/>
      <c r="Q534" s="50"/>
      <c r="R534" s="50"/>
      <c r="S534" s="50"/>
      <c r="T534" s="50"/>
      <c r="U534" s="50"/>
      <c r="V534" s="50"/>
      <c r="W534" s="50"/>
      <c r="X534" s="50"/>
      <c r="Y534" s="50"/>
      <c r="Z534" s="50"/>
      <c r="AA534" s="50"/>
    </row>
    <row r="535" spans="1:27" ht="15">
      <c r="A535" s="50"/>
      <c r="B535" s="50"/>
      <c r="C535" s="50"/>
      <c r="D535" s="50"/>
      <c r="E535" s="50"/>
      <c r="F535" s="51"/>
      <c r="G535" s="50"/>
      <c r="H535" s="50"/>
      <c r="I535" s="50"/>
      <c r="J535" s="51"/>
      <c r="K535" s="50"/>
      <c r="L535" s="50"/>
      <c r="M535" s="50"/>
      <c r="N535" s="50"/>
      <c r="O535" s="50"/>
      <c r="P535" s="50"/>
      <c r="Q535" s="50"/>
      <c r="R535" s="50"/>
      <c r="S535" s="50"/>
      <c r="T535" s="50"/>
      <c r="U535" s="50"/>
      <c r="V535" s="50"/>
      <c r="W535" s="50"/>
      <c r="X535" s="50"/>
      <c r="Y535" s="50"/>
      <c r="Z535" s="50"/>
      <c r="AA535" s="50"/>
    </row>
    <row r="536" spans="1:27" ht="15">
      <c r="A536" s="50"/>
      <c r="B536" s="50"/>
      <c r="C536" s="50"/>
      <c r="D536" s="50"/>
      <c r="E536" s="50"/>
      <c r="F536" s="51"/>
      <c r="G536" s="50"/>
      <c r="H536" s="50"/>
      <c r="I536" s="50"/>
      <c r="J536" s="51"/>
      <c r="K536" s="50"/>
      <c r="L536" s="50"/>
      <c r="M536" s="50"/>
      <c r="N536" s="50"/>
      <c r="O536" s="50"/>
      <c r="P536" s="50"/>
      <c r="Q536" s="50"/>
      <c r="R536" s="50"/>
      <c r="S536" s="50"/>
      <c r="T536" s="50"/>
      <c r="U536" s="50"/>
      <c r="V536" s="50"/>
      <c r="W536" s="50"/>
      <c r="X536" s="50"/>
      <c r="Y536" s="50"/>
      <c r="Z536" s="50"/>
      <c r="AA536" s="50"/>
    </row>
    <row r="537" spans="1:27" ht="15">
      <c r="A537" s="50"/>
      <c r="B537" s="50"/>
      <c r="C537" s="50"/>
      <c r="D537" s="50"/>
      <c r="E537" s="50"/>
      <c r="F537" s="51"/>
      <c r="G537" s="50"/>
      <c r="H537" s="50"/>
      <c r="I537" s="50"/>
      <c r="J537" s="51"/>
      <c r="K537" s="50"/>
      <c r="L537" s="50"/>
      <c r="M537" s="50"/>
      <c r="N537" s="50"/>
      <c r="O537" s="50"/>
      <c r="P537" s="50"/>
      <c r="Q537" s="50"/>
      <c r="R537" s="50"/>
      <c r="S537" s="50"/>
      <c r="T537" s="50"/>
      <c r="U537" s="50"/>
      <c r="V537" s="50"/>
      <c r="W537" s="50"/>
      <c r="X537" s="50"/>
      <c r="Y537" s="50"/>
      <c r="Z537" s="50"/>
      <c r="AA537" s="50"/>
    </row>
    <row r="538" spans="1:27" ht="15">
      <c r="A538" s="50"/>
      <c r="B538" s="50"/>
      <c r="C538" s="50"/>
      <c r="D538" s="50"/>
      <c r="E538" s="50"/>
      <c r="F538" s="51"/>
      <c r="G538" s="50"/>
      <c r="H538" s="50"/>
      <c r="I538" s="50"/>
      <c r="J538" s="51"/>
      <c r="K538" s="50"/>
      <c r="L538" s="50"/>
      <c r="M538" s="50"/>
      <c r="N538" s="50"/>
      <c r="O538" s="50"/>
      <c r="P538" s="50"/>
      <c r="Q538" s="50"/>
      <c r="R538" s="50"/>
      <c r="S538" s="50"/>
      <c r="T538" s="50"/>
      <c r="U538" s="50"/>
      <c r="V538" s="50"/>
      <c r="W538" s="50"/>
      <c r="X538" s="50"/>
      <c r="Y538" s="50"/>
      <c r="Z538" s="50"/>
      <c r="AA538" s="50"/>
    </row>
    <row r="539" spans="1:27" ht="15">
      <c r="A539" s="50"/>
      <c r="B539" s="50"/>
      <c r="C539" s="50"/>
      <c r="D539" s="50"/>
      <c r="E539" s="50"/>
      <c r="F539" s="51"/>
      <c r="G539" s="50"/>
      <c r="H539" s="50"/>
      <c r="I539" s="50"/>
      <c r="J539" s="51"/>
      <c r="K539" s="50"/>
      <c r="L539" s="50"/>
      <c r="M539" s="50"/>
      <c r="N539" s="50"/>
      <c r="O539" s="50"/>
      <c r="P539" s="50"/>
      <c r="Q539" s="50"/>
      <c r="R539" s="50"/>
      <c r="S539" s="50"/>
      <c r="T539" s="50"/>
      <c r="U539" s="50"/>
      <c r="V539" s="50"/>
      <c r="W539" s="50"/>
      <c r="X539" s="50"/>
      <c r="Y539" s="50"/>
      <c r="Z539" s="50"/>
      <c r="AA539" s="50"/>
    </row>
    <row r="540" spans="1:27" ht="15">
      <c r="A540" s="50"/>
      <c r="B540" s="50"/>
      <c r="C540" s="50"/>
      <c r="D540" s="50"/>
      <c r="E540" s="50"/>
      <c r="F540" s="51"/>
      <c r="G540" s="50"/>
      <c r="H540" s="50"/>
      <c r="I540" s="50"/>
      <c r="J540" s="51"/>
      <c r="K540" s="50"/>
      <c r="L540" s="50"/>
      <c r="M540" s="50"/>
      <c r="N540" s="50"/>
      <c r="O540" s="50"/>
      <c r="P540" s="50"/>
      <c r="Q540" s="50"/>
      <c r="R540" s="50"/>
      <c r="S540" s="50"/>
      <c r="T540" s="50"/>
      <c r="U540" s="50"/>
      <c r="V540" s="50"/>
      <c r="W540" s="50"/>
      <c r="X540" s="50"/>
      <c r="Y540" s="50"/>
      <c r="Z540" s="50"/>
      <c r="AA540" s="50"/>
    </row>
    <row r="541" spans="1:27" ht="15">
      <c r="A541" s="50"/>
      <c r="B541" s="50"/>
      <c r="C541" s="50"/>
      <c r="D541" s="50"/>
      <c r="E541" s="50"/>
      <c r="F541" s="51"/>
      <c r="G541" s="50"/>
      <c r="H541" s="50"/>
      <c r="I541" s="50"/>
      <c r="J541" s="51"/>
      <c r="K541" s="50"/>
      <c r="L541" s="50"/>
      <c r="M541" s="50"/>
      <c r="N541" s="50"/>
      <c r="O541" s="50"/>
      <c r="P541" s="50"/>
      <c r="Q541" s="50"/>
      <c r="R541" s="50"/>
      <c r="S541" s="50"/>
      <c r="T541" s="50"/>
      <c r="U541" s="50"/>
      <c r="V541" s="50"/>
      <c r="W541" s="50"/>
      <c r="X541" s="50"/>
      <c r="Y541" s="50"/>
      <c r="Z541" s="50"/>
      <c r="AA541" s="50"/>
    </row>
    <row r="542" spans="1:27" ht="15">
      <c r="A542" s="50"/>
      <c r="B542" s="50"/>
      <c r="C542" s="50"/>
      <c r="D542" s="50"/>
      <c r="E542" s="50"/>
      <c r="F542" s="51"/>
      <c r="G542" s="50"/>
      <c r="H542" s="50"/>
      <c r="I542" s="50"/>
      <c r="J542" s="51"/>
      <c r="K542" s="50"/>
      <c r="L542" s="50"/>
      <c r="M542" s="50"/>
      <c r="N542" s="50"/>
      <c r="O542" s="50"/>
      <c r="P542" s="50"/>
      <c r="Q542" s="50"/>
      <c r="R542" s="50"/>
      <c r="S542" s="50"/>
      <c r="T542" s="50"/>
      <c r="U542" s="50"/>
      <c r="V542" s="50"/>
      <c r="W542" s="50"/>
      <c r="X542" s="50"/>
      <c r="Y542" s="50"/>
      <c r="Z542" s="50"/>
      <c r="AA542" s="50"/>
    </row>
    <row r="543" spans="1:27" ht="15">
      <c r="A543" s="50"/>
      <c r="B543" s="50"/>
      <c r="C543" s="50"/>
      <c r="D543" s="50"/>
      <c r="E543" s="50"/>
      <c r="F543" s="51"/>
      <c r="G543" s="50"/>
      <c r="H543" s="50"/>
      <c r="I543" s="50"/>
      <c r="J543" s="51"/>
      <c r="K543" s="50"/>
      <c r="L543" s="50"/>
      <c r="M543" s="50"/>
      <c r="N543" s="50"/>
      <c r="O543" s="50"/>
      <c r="P543" s="50"/>
      <c r="Q543" s="50"/>
      <c r="R543" s="50"/>
      <c r="S543" s="50"/>
      <c r="T543" s="50"/>
      <c r="U543" s="50"/>
      <c r="V543" s="50"/>
      <c r="W543" s="50"/>
      <c r="X543" s="50"/>
      <c r="Y543" s="50"/>
      <c r="Z543" s="50"/>
      <c r="AA543" s="50"/>
    </row>
    <row r="544" spans="1:27" ht="15">
      <c r="A544" s="50"/>
      <c r="B544" s="50"/>
      <c r="C544" s="50"/>
      <c r="D544" s="50"/>
      <c r="E544" s="50"/>
      <c r="F544" s="51"/>
      <c r="G544" s="50"/>
      <c r="H544" s="50"/>
      <c r="I544" s="50"/>
      <c r="J544" s="51"/>
      <c r="K544" s="50"/>
      <c r="L544" s="50"/>
      <c r="M544" s="50"/>
      <c r="N544" s="50"/>
      <c r="O544" s="50"/>
      <c r="P544" s="50"/>
      <c r="Q544" s="50"/>
      <c r="R544" s="50"/>
      <c r="S544" s="50"/>
      <c r="T544" s="50"/>
      <c r="U544" s="50"/>
      <c r="V544" s="50"/>
      <c r="W544" s="50"/>
      <c r="X544" s="50"/>
      <c r="Y544" s="50"/>
      <c r="Z544" s="50"/>
      <c r="AA544" s="50"/>
    </row>
    <row r="545" spans="1:27" ht="15">
      <c r="A545" s="50"/>
      <c r="B545" s="50"/>
      <c r="C545" s="50"/>
      <c r="D545" s="50"/>
      <c r="E545" s="50"/>
      <c r="F545" s="51"/>
      <c r="G545" s="50"/>
      <c r="H545" s="50"/>
      <c r="I545" s="50"/>
      <c r="J545" s="51"/>
      <c r="K545" s="50"/>
      <c r="L545" s="50"/>
      <c r="M545" s="50"/>
      <c r="N545" s="50"/>
      <c r="O545" s="50"/>
      <c r="P545" s="50"/>
      <c r="Q545" s="50"/>
      <c r="R545" s="50"/>
      <c r="S545" s="50"/>
      <c r="T545" s="50"/>
      <c r="U545" s="50"/>
      <c r="V545" s="50"/>
      <c r="W545" s="50"/>
      <c r="X545" s="50"/>
      <c r="Y545" s="50"/>
      <c r="Z545" s="50"/>
      <c r="AA545" s="50"/>
    </row>
    <row r="546" spans="1:27" ht="15">
      <c r="A546" s="50"/>
      <c r="B546" s="50"/>
      <c r="C546" s="50"/>
      <c r="D546" s="50"/>
      <c r="E546" s="50"/>
      <c r="F546" s="51"/>
      <c r="G546" s="50"/>
      <c r="H546" s="50"/>
      <c r="I546" s="50"/>
      <c r="J546" s="51"/>
      <c r="K546" s="50"/>
      <c r="L546" s="50"/>
      <c r="M546" s="50"/>
      <c r="N546" s="50"/>
      <c r="O546" s="50"/>
      <c r="P546" s="50"/>
      <c r="Q546" s="50"/>
      <c r="R546" s="50"/>
      <c r="S546" s="50"/>
      <c r="T546" s="50"/>
      <c r="U546" s="50"/>
      <c r="V546" s="50"/>
      <c r="W546" s="50"/>
      <c r="X546" s="50"/>
      <c r="Y546" s="50"/>
      <c r="Z546" s="50"/>
      <c r="AA546" s="50"/>
    </row>
    <row r="547" spans="1:27" ht="15">
      <c r="A547" s="50"/>
      <c r="B547" s="50"/>
      <c r="C547" s="50"/>
      <c r="D547" s="50"/>
      <c r="E547" s="50"/>
      <c r="F547" s="51"/>
      <c r="G547" s="50"/>
      <c r="H547" s="50"/>
      <c r="I547" s="50"/>
      <c r="J547" s="51"/>
      <c r="K547" s="50"/>
      <c r="L547" s="50"/>
      <c r="M547" s="50"/>
      <c r="N547" s="50"/>
      <c r="O547" s="50"/>
      <c r="P547" s="50"/>
      <c r="Q547" s="50"/>
      <c r="R547" s="50"/>
      <c r="S547" s="50"/>
      <c r="T547" s="50"/>
      <c r="U547" s="50"/>
      <c r="V547" s="50"/>
      <c r="W547" s="50"/>
      <c r="X547" s="50"/>
      <c r="Y547" s="50"/>
      <c r="Z547" s="50"/>
      <c r="AA547" s="50"/>
    </row>
    <row r="548" spans="1:27" ht="15">
      <c r="A548" s="50"/>
      <c r="B548" s="50"/>
      <c r="C548" s="50"/>
      <c r="D548" s="50"/>
      <c r="E548" s="50"/>
      <c r="F548" s="51"/>
      <c r="G548" s="50"/>
      <c r="H548" s="50"/>
      <c r="I548" s="50"/>
      <c r="J548" s="51"/>
      <c r="K548" s="50"/>
      <c r="L548" s="50"/>
      <c r="M548" s="50"/>
      <c r="N548" s="50"/>
      <c r="O548" s="50"/>
      <c r="P548" s="50"/>
      <c r="Q548" s="50"/>
      <c r="R548" s="50"/>
      <c r="S548" s="50"/>
      <c r="T548" s="50"/>
      <c r="U548" s="50"/>
      <c r="V548" s="50"/>
      <c r="W548" s="50"/>
      <c r="X548" s="50"/>
      <c r="Y548" s="50"/>
      <c r="Z548" s="50"/>
      <c r="AA548" s="50"/>
    </row>
    <row r="549" spans="1:27" ht="15">
      <c r="A549" s="50"/>
      <c r="B549" s="50"/>
      <c r="C549" s="50"/>
      <c r="D549" s="50"/>
      <c r="E549" s="50"/>
      <c r="F549" s="51"/>
      <c r="G549" s="50"/>
      <c r="H549" s="50"/>
      <c r="I549" s="50"/>
      <c r="J549" s="51"/>
      <c r="K549" s="50"/>
      <c r="L549" s="50"/>
      <c r="M549" s="50"/>
      <c r="N549" s="50"/>
      <c r="O549" s="50"/>
      <c r="P549" s="50"/>
      <c r="Q549" s="50"/>
      <c r="R549" s="50"/>
      <c r="S549" s="50"/>
      <c r="T549" s="50"/>
      <c r="U549" s="50"/>
      <c r="V549" s="50"/>
      <c r="W549" s="50"/>
      <c r="X549" s="50"/>
      <c r="Y549" s="50"/>
      <c r="Z549" s="50"/>
      <c r="AA549" s="50"/>
    </row>
    <row r="550" spans="1:27" ht="15">
      <c r="A550" s="50"/>
      <c r="B550" s="50"/>
      <c r="C550" s="50"/>
      <c r="D550" s="50"/>
      <c r="E550" s="50"/>
      <c r="F550" s="51"/>
      <c r="G550" s="50"/>
      <c r="H550" s="50"/>
      <c r="I550" s="50"/>
      <c r="J550" s="51"/>
      <c r="K550" s="50"/>
      <c r="L550" s="50"/>
      <c r="M550" s="50"/>
      <c r="N550" s="50"/>
      <c r="O550" s="50"/>
      <c r="P550" s="50"/>
      <c r="Q550" s="50"/>
      <c r="R550" s="50"/>
      <c r="S550" s="50"/>
      <c r="T550" s="50"/>
      <c r="U550" s="50"/>
      <c r="V550" s="50"/>
      <c r="W550" s="50"/>
      <c r="X550" s="50"/>
      <c r="Y550" s="50"/>
      <c r="Z550" s="50"/>
      <c r="AA550" s="50"/>
    </row>
    <row r="551" spans="1:27" ht="15">
      <c r="A551" s="50"/>
      <c r="B551" s="50"/>
      <c r="C551" s="50"/>
      <c r="D551" s="50"/>
      <c r="E551" s="50"/>
      <c r="F551" s="51"/>
      <c r="G551" s="50"/>
      <c r="H551" s="50"/>
      <c r="I551" s="50"/>
      <c r="J551" s="51"/>
      <c r="K551" s="50"/>
      <c r="L551" s="50"/>
      <c r="M551" s="50"/>
      <c r="N551" s="50"/>
      <c r="O551" s="50"/>
      <c r="P551" s="50"/>
      <c r="Q551" s="50"/>
      <c r="R551" s="50"/>
      <c r="S551" s="50"/>
      <c r="T551" s="50"/>
      <c r="U551" s="50"/>
      <c r="V551" s="50"/>
      <c r="W551" s="50"/>
      <c r="X551" s="50"/>
      <c r="Y551" s="50"/>
      <c r="Z551" s="50"/>
      <c r="AA551" s="50"/>
    </row>
    <row r="552" spans="1:27" ht="15">
      <c r="A552" s="50"/>
      <c r="B552" s="50"/>
      <c r="C552" s="50"/>
      <c r="D552" s="50"/>
      <c r="E552" s="50"/>
      <c r="F552" s="51"/>
      <c r="G552" s="50"/>
      <c r="H552" s="50"/>
      <c r="I552" s="50"/>
      <c r="J552" s="51"/>
      <c r="K552" s="50"/>
      <c r="L552" s="50"/>
      <c r="M552" s="50"/>
      <c r="N552" s="50"/>
      <c r="O552" s="50"/>
      <c r="P552" s="50"/>
      <c r="Q552" s="50"/>
      <c r="R552" s="50"/>
      <c r="S552" s="50"/>
      <c r="T552" s="50"/>
      <c r="U552" s="50"/>
      <c r="V552" s="50"/>
      <c r="W552" s="50"/>
      <c r="X552" s="50"/>
      <c r="Y552" s="50"/>
      <c r="Z552" s="50"/>
      <c r="AA552" s="50"/>
    </row>
    <row r="553" spans="1:27" ht="15">
      <c r="A553" s="50"/>
      <c r="B553" s="50"/>
      <c r="C553" s="50"/>
      <c r="D553" s="50"/>
      <c r="E553" s="50"/>
      <c r="F553" s="51"/>
      <c r="G553" s="50"/>
      <c r="H553" s="50"/>
      <c r="I553" s="50"/>
      <c r="J553" s="51"/>
      <c r="K553" s="50"/>
      <c r="L553" s="50"/>
      <c r="M553" s="50"/>
      <c r="N553" s="50"/>
      <c r="O553" s="50"/>
      <c r="P553" s="50"/>
      <c r="Q553" s="50"/>
      <c r="R553" s="50"/>
      <c r="S553" s="50"/>
      <c r="T553" s="50"/>
      <c r="U553" s="50"/>
      <c r="V553" s="50"/>
      <c r="W553" s="50"/>
      <c r="X553" s="50"/>
      <c r="Y553" s="50"/>
      <c r="Z553" s="50"/>
      <c r="AA553" s="50"/>
    </row>
    <row r="554" spans="1:27" ht="15">
      <c r="A554" s="50"/>
      <c r="B554" s="50"/>
      <c r="C554" s="50"/>
      <c r="D554" s="50"/>
      <c r="E554" s="50"/>
      <c r="F554" s="51"/>
      <c r="G554" s="50"/>
      <c r="H554" s="50"/>
      <c r="I554" s="50"/>
      <c r="J554" s="51"/>
      <c r="K554" s="50"/>
      <c r="L554" s="50"/>
      <c r="M554" s="50"/>
      <c r="N554" s="50"/>
      <c r="O554" s="50"/>
      <c r="P554" s="50"/>
      <c r="Q554" s="50"/>
      <c r="R554" s="50"/>
      <c r="S554" s="50"/>
      <c r="T554" s="50"/>
      <c r="U554" s="50"/>
      <c r="V554" s="50"/>
      <c r="W554" s="50"/>
      <c r="X554" s="50"/>
      <c r="Y554" s="50"/>
      <c r="Z554" s="50"/>
      <c r="AA554" s="50"/>
    </row>
    <row r="555" spans="1:27" ht="15">
      <c r="A555" s="50"/>
      <c r="B555" s="50"/>
      <c r="C555" s="50"/>
      <c r="D555" s="50"/>
      <c r="E555" s="50"/>
      <c r="F555" s="51"/>
      <c r="G555" s="50"/>
      <c r="H555" s="50"/>
      <c r="I555" s="50"/>
      <c r="J555" s="51"/>
      <c r="K555" s="50"/>
      <c r="L555" s="50"/>
      <c r="M555" s="50"/>
      <c r="N555" s="50"/>
      <c r="O555" s="50"/>
      <c r="P555" s="50"/>
      <c r="Q555" s="50"/>
      <c r="R555" s="50"/>
      <c r="S555" s="50"/>
      <c r="T555" s="50"/>
      <c r="U555" s="50"/>
      <c r="V555" s="50"/>
      <c r="W555" s="50"/>
      <c r="X555" s="50"/>
      <c r="Y555" s="50"/>
      <c r="Z555" s="50"/>
      <c r="AA555" s="50"/>
    </row>
    <row r="556" spans="1:27" ht="15">
      <c r="A556" s="50"/>
      <c r="B556" s="50"/>
      <c r="C556" s="50"/>
      <c r="D556" s="50"/>
      <c r="E556" s="50"/>
      <c r="F556" s="51"/>
      <c r="G556" s="50"/>
      <c r="H556" s="50"/>
      <c r="I556" s="50"/>
      <c r="J556" s="51"/>
      <c r="K556" s="50"/>
      <c r="L556" s="50"/>
      <c r="M556" s="50"/>
      <c r="N556" s="50"/>
      <c r="O556" s="50"/>
      <c r="P556" s="50"/>
      <c r="Q556" s="50"/>
      <c r="R556" s="50"/>
      <c r="S556" s="50"/>
      <c r="T556" s="50"/>
      <c r="U556" s="50"/>
      <c r="V556" s="50"/>
      <c r="W556" s="50"/>
      <c r="X556" s="50"/>
      <c r="Y556" s="50"/>
      <c r="Z556" s="50"/>
      <c r="AA556" s="50"/>
    </row>
    <row r="557" spans="1:27" ht="15">
      <c r="A557" s="50"/>
      <c r="B557" s="50"/>
      <c r="C557" s="50"/>
      <c r="D557" s="50"/>
      <c r="E557" s="50"/>
      <c r="F557" s="51"/>
      <c r="G557" s="50"/>
      <c r="H557" s="50"/>
      <c r="I557" s="50"/>
      <c r="J557" s="51"/>
      <c r="K557" s="50"/>
      <c r="L557" s="50"/>
      <c r="M557" s="50"/>
      <c r="N557" s="50"/>
      <c r="O557" s="50"/>
      <c r="P557" s="50"/>
      <c r="Q557" s="50"/>
      <c r="R557" s="50"/>
      <c r="S557" s="50"/>
      <c r="T557" s="50"/>
      <c r="U557" s="50"/>
      <c r="V557" s="50"/>
      <c r="W557" s="50"/>
      <c r="X557" s="50"/>
      <c r="Y557" s="50"/>
      <c r="Z557" s="50"/>
      <c r="AA557" s="50"/>
    </row>
    <row r="558" spans="1:27" ht="15">
      <c r="A558" s="50"/>
      <c r="B558" s="50"/>
      <c r="C558" s="50"/>
      <c r="D558" s="50"/>
      <c r="E558" s="50"/>
      <c r="F558" s="51"/>
      <c r="G558" s="50"/>
      <c r="H558" s="50"/>
      <c r="I558" s="50"/>
      <c r="J558" s="51"/>
      <c r="K558" s="50"/>
      <c r="L558" s="50"/>
      <c r="M558" s="50"/>
      <c r="N558" s="50"/>
      <c r="O558" s="50"/>
      <c r="P558" s="50"/>
      <c r="Q558" s="50"/>
      <c r="R558" s="50"/>
      <c r="S558" s="50"/>
      <c r="T558" s="50"/>
      <c r="U558" s="50"/>
      <c r="V558" s="50"/>
      <c r="W558" s="50"/>
      <c r="X558" s="50"/>
      <c r="Y558" s="50"/>
      <c r="Z558" s="50"/>
      <c r="AA558" s="50"/>
    </row>
    <row r="559" spans="1:27" ht="15">
      <c r="A559" s="50"/>
      <c r="B559" s="50"/>
      <c r="C559" s="50"/>
      <c r="D559" s="50"/>
      <c r="E559" s="50"/>
      <c r="F559" s="51"/>
      <c r="G559" s="50"/>
      <c r="H559" s="50"/>
      <c r="I559" s="50"/>
      <c r="J559" s="51"/>
      <c r="K559" s="50"/>
      <c r="L559" s="50"/>
      <c r="M559" s="50"/>
      <c r="N559" s="50"/>
      <c r="O559" s="50"/>
      <c r="P559" s="50"/>
      <c r="Q559" s="50"/>
      <c r="R559" s="50"/>
      <c r="S559" s="50"/>
      <c r="T559" s="50"/>
      <c r="U559" s="50"/>
      <c r="V559" s="50"/>
      <c r="W559" s="50"/>
      <c r="X559" s="50"/>
      <c r="Y559" s="50"/>
      <c r="Z559" s="50"/>
      <c r="AA559" s="50"/>
    </row>
    <row r="560" spans="1:27" ht="15">
      <c r="A560" s="50"/>
      <c r="B560" s="50"/>
      <c r="C560" s="50"/>
      <c r="D560" s="50"/>
      <c r="E560" s="50"/>
      <c r="F560" s="51"/>
      <c r="G560" s="50"/>
      <c r="H560" s="50"/>
      <c r="I560" s="50"/>
      <c r="J560" s="51"/>
      <c r="K560" s="50"/>
      <c r="L560" s="50"/>
      <c r="M560" s="50"/>
      <c r="N560" s="50"/>
      <c r="O560" s="50"/>
      <c r="P560" s="50"/>
      <c r="Q560" s="50"/>
      <c r="R560" s="50"/>
      <c r="S560" s="50"/>
      <c r="T560" s="50"/>
      <c r="U560" s="50"/>
      <c r="V560" s="50"/>
      <c r="W560" s="50"/>
      <c r="X560" s="50"/>
      <c r="Y560" s="50"/>
      <c r="Z560" s="50"/>
      <c r="AA560" s="50"/>
    </row>
    <row r="561" spans="1:27" ht="15">
      <c r="A561" s="50"/>
      <c r="B561" s="50"/>
      <c r="C561" s="50"/>
      <c r="D561" s="50"/>
      <c r="E561" s="50"/>
      <c r="F561" s="51"/>
      <c r="G561" s="50"/>
      <c r="H561" s="50"/>
      <c r="I561" s="50"/>
      <c r="J561" s="51"/>
      <c r="K561" s="50"/>
      <c r="L561" s="50"/>
      <c r="M561" s="50"/>
      <c r="N561" s="50"/>
      <c r="O561" s="50"/>
      <c r="P561" s="50"/>
      <c r="Q561" s="50"/>
      <c r="R561" s="50"/>
      <c r="S561" s="50"/>
      <c r="T561" s="50"/>
      <c r="U561" s="50"/>
      <c r="V561" s="50"/>
      <c r="W561" s="50"/>
      <c r="X561" s="50"/>
      <c r="Y561" s="50"/>
      <c r="Z561" s="50"/>
      <c r="AA561" s="50"/>
    </row>
    <row r="562" spans="1:27" ht="15">
      <c r="A562" s="50"/>
      <c r="B562" s="50"/>
      <c r="C562" s="50"/>
      <c r="D562" s="50"/>
      <c r="E562" s="50"/>
      <c r="F562" s="51"/>
      <c r="G562" s="50"/>
      <c r="H562" s="50"/>
      <c r="I562" s="50"/>
      <c r="J562" s="51"/>
      <c r="K562" s="50"/>
      <c r="L562" s="50"/>
      <c r="M562" s="50"/>
      <c r="N562" s="50"/>
      <c r="O562" s="50"/>
      <c r="P562" s="50"/>
      <c r="Q562" s="50"/>
      <c r="R562" s="50"/>
      <c r="S562" s="50"/>
      <c r="T562" s="50"/>
      <c r="U562" s="50"/>
      <c r="V562" s="50"/>
      <c r="W562" s="50"/>
      <c r="X562" s="50"/>
      <c r="Y562" s="50"/>
      <c r="Z562" s="50"/>
      <c r="AA562" s="50"/>
    </row>
    <row r="563" spans="1:27" ht="15">
      <c r="A563" s="50"/>
      <c r="B563" s="50"/>
      <c r="C563" s="50"/>
      <c r="D563" s="50"/>
      <c r="E563" s="50"/>
      <c r="F563" s="51"/>
      <c r="G563" s="50"/>
      <c r="H563" s="50"/>
      <c r="I563" s="50"/>
      <c r="J563" s="51"/>
      <c r="K563" s="50"/>
      <c r="L563" s="50"/>
      <c r="M563" s="50"/>
      <c r="N563" s="50"/>
      <c r="O563" s="50"/>
      <c r="P563" s="50"/>
      <c r="Q563" s="50"/>
      <c r="R563" s="50"/>
      <c r="S563" s="50"/>
      <c r="T563" s="50"/>
      <c r="U563" s="50"/>
      <c r="V563" s="50"/>
      <c r="W563" s="50"/>
      <c r="X563" s="50"/>
      <c r="Y563" s="50"/>
      <c r="Z563" s="50"/>
      <c r="AA563" s="50"/>
    </row>
    <row r="564" spans="1:27" ht="15">
      <c r="A564" s="50"/>
      <c r="B564" s="50"/>
      <c r="C564" s="50"/>
      <c r="D564" s="50"/>
      <c r="E564" s="50"/>
      <c r="F564" s="51"/>
      <c r="G564" s="50"/>
      <c r="H564" s="50"/>
      <c r="I564" s="50"/>
      <c r="J564" s="51"/>
      <c r="K564" s="50"/>
      <c r="L564" s="50"/>
      <c r="M564" s="50"/>
      <c r="N564" s="50"/>
      <c r="O564" s="50"/>
      <c r="P564" s="50"/>
      <c r="Q564" s="50"/>
      <c r="R564" s="50"/>
      <c r="S564" s="50"/>
      <c r="T564" s="50"/>
      <c r="U564" s="50"/>
      <c r="V564" s="50"/>
      <c r="W564" s="50"/>
      <c r="X564" s="50"/>
      <c r="Y564" s="50"/>
      <c r="Z564" s="50"/>
      <c r="AA564" s="50"/>
    </row>
    <row r="565" spans="1:27" ht="15">
      <c r="A565" s="50"/>
      <c r="B565" s="50"/>
      <c r="C565" s="50"/>
      <c r="D565" s="50"/>
      <c r="E565" s="50"/>
      <c r="F565" s="51"/>
      <c r="G565" s="50"/>
      <c r="H565" s="50"/>
      <c r="I565" s="50"/>
      <c r="J565" s="51"/>
      <c r="K565" s="50"/>
      <c r="L565" s="50"/>
      <c r="M565" s="50"/>
      <c r="N565" s="50"/>
      <c r="O565" s="50"/>
      <c r="P565" s="50"/>
      <c r="Q565" s="50"/>
      <c r="R565" s="50"/>
      <c r="S565" s="50"/>
      <c r="T565" s="50"/>
      <c r="U565" s="50"/>
      <c r="V565" s="50"/>
      <c r="W565" s="50"/>
      <c r="X565" s="50"/>
      <c r="Y565" s="50"/>
      <c r="Z565" s="50"/>
      <c r="AA565" s="50"/>
    </row>
    <row r="566" spans="1:27" ht="15">
      <c r="A566" s="50"/>
      <c r="B566" s="50"/>
      <c r="C566" s="50"/>
      <c r="D566" s="50"/>
      <c r="E566" s="50"/>
      <c r="F566" s="51"/>
      <c r="G566" s="50"/>
      <c r="H566" s="50"/>
      <c r="I566" s="50"/>
      <c r="J566" s="51"/>
      <c r="K566" s="50"/>
      <c r="L566" s="50"/>
      <c r="M566" s="50"/>
      <c r="N566" s="50"/>
      <c r="O566" s="50"/>
      <c r="P566" s="50"/>
      <c r="Q566" s="50"/>
      <c r="R566" s="50"/>
      <c r="S566" s="50"/>
      <c r="T566" s="50"/>
      <c r="U566" s="50"/>
      <c r="V566" s="50"/>
      <c r="W566" s="50"/>
      <c r="X566" s="50"/>
      <c r="Y566" s="50"/>
      <c r="Z566" s="50"/>
      <c r="AA566" s="50"/>
    </row>
    <row r="567" spans="1:27" ht="15">
      <c r="A567" s="50"/>
      <c r="B567" s="50"/>
      <c r="C567" s="50"/>
      <c r="D567" s="50"/>
      <c r="E567" s="50"/>
      <c r="F567" s="51"/>
      <c r="G567" s="50"/>
      <c r="H567" s="50"/>
      <c r="I567" s="50"/>
      <c r="J567" s="51"/>
      <c r="K567" s="50"/>
      <c r="L567" s="50"/>
      <c r="M567" s="50"/>
      <c r="N567" s="50"/>
      <c r="O567" s="50"/>
      <c r="P567" s="50"/>
      <c r="Q567" s="50"/>
      <c r="R567" s="50"/>
      <c r="S567" s="50"/>
      <c r="T567" s="50"/>
      <c r="U567" s="50"/>
      <c r="V567" s="50"/>
      <c r="W567" s="50"/>
      <c r="X567" s="50"/>
      <c r="Y567" s="50"/>
      <c r="Z567" s="50"/>
      <c r="AA567" s="50"/>
    </row>
    <row r="568" spans="1:27" ht="15">
      <c r="A568" s="50"/>
      <c r="B568" s="50"/>
      <c r="C568" s="50"/>
      <c r="D568" s="50"/>
      <c r="E568" s="50"/>
      <c r="F568" s="51"/>
      <c r="G568" s="50"/>
      <c r="H568" s="50"/>
      <c r="I568" s="50"/>
      <c r="J568" s="51"/>
      <c r="K568" s="50"/>
      <c r="L568" s="50"/>
      <c r="M568" s="50"/>
      <c r="N568" s="50"/>
      <c r="O568" s="50"/>
      <c r="P568" s="50"/>
      <c r="Q568" s="50"/>
      <c r="R568" s="50"/>
      <c r="S568" s="50"/>
      <c r="T568" s="50"/>
      <c r="U568" s="50"/>
      <c r="V568" s="50"/>
      <c r="W568" s="50"/>
      <c r="X568" s="50"/>
      <c r="Y568" s="50"/>
      <c r="Z568" s="50"/>
      <c r="AA568" s="50"/>
    </row>
    <row r="569" spans="1:27" ht="15">
      <c r="A569" s="50"/>
      <c r="B569" s="50"/>
      <c r="C569" s="50"/>
      <c r="D569" s="50"/>
      <c r="E569" s="50"/>
      <c r="F569" s="51"/>
      <c r="G569" s="50"/>
      <c r="H569" s="50"/>
      <c r="I569" s="50"/>
      <c r="J569" s="51"/>
      <c r="K569" s="50"/>
      <c r="L569" s="50"/>
      <c r="M569" s="50"/>
      <c r="N569" s="50"/>
      <c r="O569" s="50"/>
      <c r="P569" s="50"/>
      <c r="Q569" s="50"/>
      <c r="R569" s="50"/>
      <c r="S569" s="50"/>
      <c r="T569" s="50"/>
      <c r="U569" s="50"/>
      <c r="V569" s="50"/>
      <c r="W569" s="50"/>
      <c r="X569" s="50"/>
      <c r="Y569" s="50"/>
      <c r="Z569" s="50"/>
      <c r="AA569" s="50"/>
    </row>
    <row r="570" spans="1:27" ht="15">
      <c r="A570" s="50"/>
      <c r="B570" s="50"/>
      <c r="C570" s="50"/>
      <c r="D570" s="50"/>
      <c r="E570" s="50"/>
      <c r="F570" s="51"/>
      <c r="G570" s="50"/>
      <c r="H570" s="50"/>
      <c r="I570" s="50"/>
      <c r="J570" s="51"/>
      <c r="K570" s="50"/>
      <c r="L570" s="50"/>
      <c r="M570" s="50"/>
      <c r="N570" s="50"/>
      <c r="O570" s="50"/>
      <c r="P570" s="50"/>
      <c r="Q570" s="50"/>
      <c r="R570" s="50"/>
      <c r="S570" s="50"/>
      <c r="T570" s="50"/>
      <c r="U570" s="50"/>
      <c r="V570" s="50"/>
      <c r="W570" s="50"/>
      <c r="X570" s="50"/>
      <c r="Y570" s="50"/>
      <c r="Z570" s="50"/>
      <c r="AA570" s="50"/>
    </row>
    <row r="571" spans="1:27" ht="15">
      <c r="A571" s="50"/>
      <c r="B571" s="50"/>
      <c r="C571" s="50"/>
      <c r="D571" s="50"/>
      <c r="E571" s="50"/>
      <c r="F571" s="51"/>
      <c r="G571" s="50"/>
      <c r="H571" s="50"/>
      <c r="I571" s="50"/>
      <c r="J571" s="51"/>
      <c r="K571" s="50"/>
      <c r="L571" s="50"/>
      <c r="M571" s="50"/>
      <c r="N571" s="50"/>
      <c r="O571" s="50"/>
      <c r="P571" s="50"/>
      <c r="Q571" s="50"/>
      <c r="R571" s="50"/>
      <c r="S571" s="50"/>
      <c r="T571" s="50"/>
      <c r="U571" s="50"/>
      <c r="V571" s="50"/>
      <c r="W571" s="50"/>
      <c r="X571" s="50"/>
      <c r="Y571" s="50"/>
      <c r="Z571" s="50"/>
      <c r="AA571" s="50"/>
    </row>
    <row r="572" spans="1:27" ht="15">
      <c r="A572" s="50"/>
      <c r="B572" s="50"/>
      <c r="C572" s="50"/>
      <c r="D572" s="50"/>
      <c r="E572" s="50"/>
      <c r="F572" s="51"/>
      <c r="G572" s="50"/>
      <c r="H572" s="50"/>
      <c r="I572" s="50"/>
      <c r="J572" s="51"/>
      <c r="K572" s="50"/>
      <c r="L572" s="50"/>
      <c r="M572" s="50"/>
      <c r="N572" s="50"/>
      <c r="O572" s="50"/>
      <c r="P572" s="50"/>
      <c r="Q572" s="50"/>
      <c r="R572" s="50"/>
      <c r="S572" s="50"/>
      <c r="T572" s="50"/>
      <c r="U572" s="50"/>
      <c r="V572" s="50"/>
      <c r="W572" s="50"/>
      <c r="X572" s="50"/>
      <c r="Y572" s="50"/>
      <c r="Z572" s="50"/>
      <c r="AA572" s="50"/>
    </row>
    <row r="573" spans="1:27" ht="15">
      <c r="A573" s="50"/>
      <c r="B573" s="50"/>
      <c r="C573" s="50"/>
      <c r="D573" s="50"/>
      <c r="E573" s="50"/>
      <c r="F573" s="51"/>
      <c r="G573" s="50"/>
      <c r="H573" s="50"/>
      <c r="I573" s="50"/>
      <c r="J573" s="51"/>
      <c r="K573" s="50"/>
      <c r="L573" s="50"/>
      <c r="M573" s="50"/>
      <c r="N573" s="50"/>
      <c r="O573" s="50"/>
      <c r="P573" s="50"/>
      <c r="Q573" s="50"/>
      <c r="R573" s="50"/>
      <c r="S573" s="50"/>
      <c r="T573" s="50"/>
      <c r="U573" s="50"/>
      <c r="V573" s="50"/>
      <c r="W573" s="50"/>
      <c r="X573" s="50"/>
      <c r="Y573" s="50"/>
      <c r="Z573" s="50"/>
      <c r="AA573" s="50"/>
    </row>
    <row r="574" spans="1:27" ht="15">
      <c r="A574" s="50"/>
      <c r="B574" s="50"/>
      <c r="C574" s="50"/>
      <c r="D574" s="50"/>
      <c r="E574" s="50"/>
      <c r="F574" s="51"/>
      <c r="G574" s="50"/>
      <c r="H574" s="50"/>
      <c r="I574" s="50"/>
      <c r="J574" s="51"/>
      <c r="K574" s="50"/>
      <c r="L574" s="50"/>
      <c r="M574" s="50"/>
      <c r="N574" s="50"/>
      <c r="O574" s="50"/>
      <c r="P574" s="50"/>
      <c r="Q574" s="50"/>
      <c r="R574" s="50"/>
      <c r="S574" s="50"/>
      <c r="T574" s="50"/>
      <c r="U574" s="50"/>
      <c r="V574" s="50"/>
      <c r="W574" s="50"/>
      <c r="X574" s="50"/>
      <c r="Y574" s="50"/>
      <c r="Z574" s="50"/>
      <c r="AA574" s="50"/>
    </row>
    <row r="575" spans="1:27" ht="15">
      <c r="A575" s="50"/>
      <c r="B575" s="50"/>
      <c r="C575" s="50"/>
      <c r="D575" s="50"/>
      <c r="E575" s="50"/>
      <c r="F575" s="51"/>
      <c r="G575" s="50"/>
      <c r="H575" s="50"/>
      <c r="I575" s="50"/>
      <c r="J575" s="51"/>
      <c r="K575" s="50"/>
      <c r="L575" s="50"/>
      <c r="M575" s="50"/>
      <c r="N575" s="50"/>
      <c r="O575" s="50"/>
      <c r="P575" s="50"/>
      <c r="Q575" s="50"/>
      <c r="R575" s="50"/>
      <c r="S575" s="50"/>
      <c r="T575" s="50"/>
      <c r="U575" s="50"/>
      <c r="V575" s="50"/>
      <c r="W575" s="50"/>
      <c r="X575" s="50"/>
      <c r="Y575" s="50"/>
      <c r="Z575" s="50"/>
      <c r="AA575" s="50"/>
    </row>
    <row r="576" spans="1:27" ht="15">
      <c r="A576" s="50"/>
      <c r="B576" s="50"/>
      <c r="C576" s="50"/>
      <c r="D576" s="50"/>
      <c r="E576" s="50"/>
      <c r="F576" s="51"/>
      <c r="G576" s="50"/>
      <c r="H576" s="50"/>
      <c r="I576" s="50"/>
      <c r="J576" s="51"/>
      <c r="K576" s="50"/>
      <c r="L576" s="50"/>
      <c r="M576" s="50"/>
      <c r="N576" s="50"/>
      <c r="O576" s="50"/>
      <c r="P576" s="50"/>
      <c r="Q576" s="50"/>
      <c r="R576" s="50"/>
      <c r="S576" s="50"/>
      <c r="T576" s="50"/>
      <c r="U576" s="50"/>
      <c r="V576" s="50"/>
      <c r="W576" s="50"/>
      <c r="X576" s="50"/>
      <c r="Y576" s="50"/>
      <c r="Z576" s="50"/>
      <c r="AA576" s="50"/>
    </row>
    <row r="577" spans="1:27" ht="15">
      <c r="A577" s="50"/>
      <c r="B577" s="50"/>
      <c r="C577" s="50"/>
      <c r="D577" s="50"/>
      <c r="E577" s="50"/>
      <c r="F577" s="51"/>
      <c r="G577" s="50"/>
      <c r="H577" s="50"/>
      <c r="I577" s="50"/>
      <c r="J577" s="51"/>
      <c r="K577" s="50"/>
      <c r="L577" s="50"/>
      <c r="M577" s="50"/>
      <c r="N577" s="50"/>
      <c r="O577" s="50"/>
      <c r="P577" s="50"/>
      <c r="Q577" s="50"/>
      <c r="R577" s="50"/>
      <c r="S577" s="50"/>
      <c r="T577" s="50"/>
      <c r="U577" s="50"/>
      <c r="V577" s="50"/>
      <c r="W577" s="50"/>
      <c r="X577" s="50"/>
      <c r="Y577" s="50"/>
      <c r="Z577" s="50"/>
      <c r="AA577" s="50"/>
    </row>
    <row r="578" spans="1:27" ht="15">
      <c r="A578" s="50"/>
      <c r="B578" s="50"/>
      <c r="C578" s="50"/>
      <c r="D578" s="50"/>
      <c r="E578" s="50"/>
      <c r="F578" s="51"/>
      <c r="G578" s="50"/>
      <c r="H578" s="50"/>
      <c r="I578" s="50"/>
      <c r="J578" s="51"/>
      <c r="K578" s="50"/>
      <c r="L578" s="50"/>
      <c r="M578" s="50"/>
      <c r="N578" s="50"/>
      <c r="O578" s="50"/>
      <c r="P578" s="50"/>
      <c r="Q578" s="50"/>
      <c r="R578" s="50"/>
      <c r="S578" s="50"/>
      <c r="T578" s="50"/>
      <c r="U578" s="50"/>
      <c r="V578" s="50"/>
      <c r="W578" s="50"/>
      <c r="X578" s="50"/>
      <c r="Y578" s="50"/>
      <c r="Z578" s="50"/>
      <c r="AA578" s="50"/>
    </row>
    <row r="579" spans="1:27" ht="15">
      <c r="A579" s="50"/>
      <c r="B579" s="50"/>
      <c r="C579" s="50"/>
      <c r="D579" s="50"/>
      <c r="E579" s="50"/>
      <c r="F579" s="51"/>
      <c r="G579" s="50"/>
      <c r="H579" s="50"/>
      <c r="I579" s="50"/>
      <c r="J579" s="51"/>
      <c r="K579" s="50"/>
      <c r="L579" s="50"/>
      <c r="M579" s="50"/>
      <c r="N579" s="50"/>
      <c r="O579" s="50"/>
      <c r="P579" s="50"/>
      <c r="Q579" s="50"/>
      <c r="R579" s="50"/>
      <c r="S579" s="50"/>
      <c r="T579" s="50"/>
      <c r="U579" s="50"/>
      <c r="V579" s="50"/>
      <c r="W579" s="50"/>
      <c r="X579" s="50"/>
      <c r="Y579" s="50"/>
      <c r="Z579" s="50"/>
      <c r="AA579" s="50"/>
    </row>
    <row r="580" spans="1:27" ht="15">
      <c r="A580" s="50"/>
      <c r="B580" s="50"/>
      <c r="C580" s="50"/>
      <c r="D580" s="50"/>
      <c r="E580" s="50"/>
      <c r="F580" s="51"/>
      <c r="G580" s="50"/>
      <c r="H580" s="50"/>
      <c r="I580" s="50"/>
      <c r="J580" s="51"/>
      <c r="K580" s="50"/>
      <c r="L580" s="50"/>
      <c r="M580" s="50"/>
      <c r="N580" s="50"/>
      <c r="O580" s="50"/>
      <c r="P580" s="50"/>
      <c r="Q580" s="50"/>
      <c r="R580" s="50"/>
      <c r="S580" s="50"/>
      <c r="T580" s="50"/>
      <c r="U580" s="50"/>
      <c r="V580" s="50"/>
      <c r="W580" s="50"/>
      <c r="X580" s="50"/>
      <c r="Y580" s="50"/>
      <c r="Z580" s="50"/>
      <c r="AA580" s="50"/>
    </row>
    <row r="581" spans="1:27" ht="15">
      <c r="A581" s="50"/>
      <c r="B581" s="50"/>
      <c r="C581" s="50"/>
      <c r="D581" s="50"/>
      <c r="E581" s="50"/>
      <c r="F581" s="51"/>
      <c r="G581" s="50"/>
      <c r="H581" s="50"/>
      <c r="I581" s="50"/>
      <c r="J581" s="51"/>
      <c r="K581" s="50"/>
      <c r="L581" s="50"/>
      <c r="M581" s="50"/>
      <c r="N581" s="50"/>
      <c r="O581" s="50"/>
      <c r="P581" s="50"/>
      <c r="Q581" s="50"/>
      <c r="R581" s="50"/>
      <c r="S581" s="50"/>
      <c r="T581" s="50"/>
      <c r="U581" s="50"/>
      <c r="V581" s="50"/>
      <c r="W581" s="50"/>
      <c r="X581" s="50"/>
      <c r="Y581" s="50"/>
      <c r="Z581" s="50"/>
      <c r="AA581" s="50"/>
    </row>
    <row r="582" spans="1:27" ht="15">
      <c r="A582" s="50"/>
      <c r="B582" s="50"/>
      <c r="C582" s="50"/>
      <c r="D582" s="50"/>
      <c r="E582" s="50"/>
      <c r="F582" s="51"/>
      <c r="G582" s="50"/>
      <c r="H582" s="50"/>
      <c r="I582" s="50"/>
      <c r="J582" s="51"/>
      <c r="K582" s="50"/>
      <c r="L582" s="50"/>
      <c r="M582" s="50"/>
      <c r="N582" s="50"/>
      <c r="O582" s="50"/>
      <c r="P582" s="50"/>
      <c r="Q582" s="50"/>
      <c r="R582" s="50"/>
      <c r="S582" s="50"/>
      <c r="T582" s="50"/>
      <c r="U582" s="50"/>
      <c r="V582" s="50"/>
      <c r="W582" s="50"/>
      <c r="X582" s="50"/>
      <c r="Y582" s="50"/>
      <c r="Z582" s="50"/>
      <c r="AA582" s="50"/>
    </row>
    <row r="583" spans="1:27" ht="15">
      <c r="A583" s="50"/>
      <c r="B583" s="50"/>
      <c r="C583" s="50"/>
      <c r="D583" s="50"/>
      <c r="E583" s="50"/>
      <c r="F583" s="51"/>
      <c r="G583" s="50"/>
      <c r="H583" s="50"/>
      <c r="I583" s="50"/>
      <c r="J583" s="51"/>
      <c r="K583" s="50"/>
      <c r="L583" s="50"/>
      <c r="M583" s="50"/>
      <c r="N583" s="50"/>
      <c r="O583" s="50"/>
      <c r="P583" s="50"/>
      <c r="Q583" s="50"/>
      <c r="R583" s="50"/>
      <c r="S583" s="50"/>
      <c r="T583" s="50"/>
      <c r="U583" s="50"/>
      <c r="V583" s="50"/>
      <c r="W583" s="50"/>
      <c r="X583" s="50"/>
      <c r="Y583" s="50"/>
      <c r="Z583" s="50"/>
      <c r="AA583" s="50"/>
    </row>
    <row r="584" spans="1:27" ht="15">
      <c r="A584" s="50"/>
      <c r="B584" s="50"/>
      <c r="C584" s="50"/>
      <c r="D584" s="50"/>
      <c r="E584" s="50"/>
      <c r="F584" s="51"/>
      <c r="G584" s="50"/>
      <c r="H584" s="50"/>
      <c r="I584" s="50"/>
      <c r="J584" s="51"/>
      <c r="K584" s="50"/>
      <c r="L584" s="50"/>
      <c r="M584" s="50"/>
      <c r="N584" s="50"/>
      <c r="O584" s="50"/>
      <c r="P584" s="50"/>
      <c r="Q584" s="50"/>
      <c r="R584" s="50"/>
      <c r="S584" s="50"/>
      <c r="T584" s="50"/>
      <c r="U584" s="50"/>
      <c r="V584" s="50"/>
      <c r="W584" s="50"/>
      <c r="X584" s="50"/>
      <c r="Y584" s="50"/>
      <c r="Z584" s="50"/>
      <c r="AA584" s="50"/>
    </row>
    <row r="585" spans="1:27" ht="15">
      <c r="A585" s="50"/>
      <c r="B585" s="50"/>
      <c r="C585" s="50"/>
      <c r="D585" s="50"/>
      <c r="E585" s="50"/>
      <c r="F585" s="51"/>
      <c r="G585" s="50"/>
      <c r="H585" s="50"/>
      <c r="I585" s="50"/>
      <c r="J585" s="51"/>
      <c r="K585" s="50"/>
      <c r="L585" s="50"/>
      <c r="M585" s="50"/>
      <c r="N585" s="50"/>
      <c r="O585" s="50"/>
      <c r="P585" s="50"/>
      <c r="Q585" s="50"/>
      <c r="R585" s="50"/>
      <c r="S585" s="50"/>
      <c r="T585" s="50"/>
      <c r="U585" s="50"/>
      <c r="V585" s="50"/>
      <c r="W585" s="50"/>
      <c r="X585" s="50"/>
      <c r="Y585" s="50"/>
      <c r="Z585" s="50"/>
      <c r="AA585" s="50"/>
    </row>
    <row r="586" spans="1:27" ht="15">
      <c r="A586" s="50"/>
      <c r="B586" s="50"/>
      <c r="C586" s="50"/>
      <c r="D586" s="50"/>
      <c r="E586" s="50"/>
      <c r="F586" s="51"/>
      <c r="G586" s="50"/>
      <c r="H586" s="50"/>
      <c r="I586" s="50"/>
      <c r="J586" s="51"/>
      <c r="K586" s="50"/>
      <c r="L586" s="50"/>
      <c r="M586" s="50"/>
      <c r="N586" s="50"/>
      <c r="O586" s="50"/>
      <c r="P586" s="50"/>
      <c r="Q586" s="50"/>
      <c r="R586" s="50"/>
      <c r="S586" s="50"/>
      <c r="T586" s="50"/>
      <c r="U586" s="50"/>
      <c r="V586" s="50"/>
      <c r="W586" s="50"/>
      <c r="X586" s="50"/>
      <c r="Y586" s="50"/>
      <c r="Z586" s="50"/>
      <c r="AA586" s="50"/>
    </row>
    <row r="587" spans="1:27" ht="15">
      <c r="A587" s="50"/>
      <c r="B587" s="50"/>
      <c r="C587" s="50"/>
      <c r="D587" s="50"/>
      <c r="E587" s="50"/>
      <c r="F587" s="51"/>
      <c r="G587" s="50"/>
      <c r="H587" s="50"/>
      <c r="I587" s="50"/>
      <c r="J587" s="51"/>
      <c r="K587" s="50"/>
      <c r="L587" s="50"/>
      <c r="M587" s="50"/>
      <c r="N587" s="50"/>
      <c r="O587" s="50"/>
      <c r="P587" s="50"/>
      <c r="Q587" s="50"/>
      <c r="R587" s="50"/>
      <c r="S587" s="50"/>
      <c r="T587" s="50"/>
      <c r="U587" s="50"/>
      <c r="V587" s="50"/>
      <c r="W587" s="50"/>
      <c r="X587" s="50"/>
      <c r="Y587" s="50"/>
      <c r="Z587" s="50"/>
      <c r="AA587" s="50"/>
    </row>
    <row r="588" spans="1:27" ht="15">
      <c r="A588" s="50"/>
      <c r="B588" s="50"/>
      <c r="C588" s="50"/>
      <c r="D588" s="50"/>
      <c r="E588" s="50"/>
      <c r="F588" s="51"/>
      <c r="G588" s="50"/>
      <c r="H588" s="50"/>
      <c r="I588" s="50"/>
      <c r="J588" s="51"/>
      <c r="K588" s="50"/>
      <c r="L588" s="50"/>
      <c r="M588" s="50"/>
      <c r="N588" s="50"/>
      <c r="O588" s="50"/>
      <c r="P588" s="50"/>
      <c r="Q588" s="50"/>
      <c r="R588" s="50"/>
      <c r="S588" s="50"/>
      <c r="T588" s="50"/>
      <c r="U588" s="50"/>
      <c r="V588" s="50"/>
      <c r="W588" s="50"/>
      <c r="X588" s="50"/>
      <c r="Y588" s="50"/>
      <c r="Z588" s="50"/>
      <c r="AA588" s="50"/>
    </row>
    <row r="589" spans="1:27" ht="15">
      <c r="A589" s="50"/>
      <c r="B589" s="50"/>
      <c r="C589" s="50"/>
      <c r="D589" s="50"/>
      <c r="E589" s="50"/>
      <c r="F589" s="51"/>
      <c r="G589" s="50"/>
      <c r="H589" s="50"/>
      <c r="I589" s="50"/>
      <c r="J589" s="51"/>
      <c r="K589" s="50"/>
      <c r="L589" s="50"/>
      <c r="M589" s="50"/>
      <c r="N589" s="50"/>
      <c r="O589" s="50"/>
      <c r="P589" s="50"/>
      <c r="Q589" s="50"/>
      <c r="R589" s="50"/>
      <c r="S589" s="50"/>
      <c r="T589" s="50"/>
      <c r="U589" s="50"/>
      <c r="V589" s="50"/>
      <c r="W589" s="50"/>
      <c r="X589" s="50"/>
      <c r="Y589" s="50"/>
      <c r="Z589" s="50"/>
      <c r="AA589" s="50"/>
    </row>
    <row r="590" spans="1:27" ht="15">
      <c r="A590" s="50"/>
      <c r="B590" s="50"/>
      <c r="C590" s="50"/>
      <c r="D590" s="50"/>
      <c r="E590" s="50"/>
      <c r="F590" s="51"/>
      <c r="G590" s="50"/>
      <c r="H590" s="50"/>
      <c r="I590" s="50"/>
      <c r="J590" s="51"/>
      <c r="K590" s="50"/>
      <c r="L590" s="50"/>
      <c r="M590" s="50"/>
      <c r="N590" s="50"/>
      <c r="O590" s="50"/>
      <c r="P590" s="50"/>
      <c r="Q590" s="50"/>
      <c r="R590" s="50"/>
      <c r="S590" s="50"/>
      <c r="T590" s="50"/>
      <c r="U590" s="50"/>
      <c r="V590" s="50"/>
      <c r="W590" s="50"/>
      <c r="X590" s="50"/>
      <c r="Y590" s="50"/>
      <c r="Z590" s="50"/>
      <c r="AA590" s="50"/>
    </row>
    <row r="591" spans="1:27" ht="15">
      <c r="A591" s="50"/>
      <c r="B591" s="50"/>
      <c r="C591" s="50"/>
      <c r="D591" s="50"/>
      <c r="E591" s="50"/>
      <c r="F591" s="51"/>
      <c r="G591" s="50"/>
      <c r="H591" s="50"/>
      <c r="I591" s="50"/>
      <c r="J591" s="51"/>
      <c r="K591" s="50"/>
      <c r="L591" s="50"/>
      <c r="M591" s="50"/>
      <c r="N591" s="50"/>
      <c r="O591" s="50"/>
      <c r="P591" s="50"/>
      <c r="Q591" s="50"/>
      <c r="R591" s="50"/>
      <c r="S591" s="50"/>
      <c r="T591" s="50"/>
      <c r="U591" s="50"/>
      <c r="V591" s="50"/>
      <c r="W591" s="50"/>
      <c r="X591" s="50"/>
      <c r="Y591" s="50"/>
      <c r="Z591" s="50"/>
      <c r="AA591" s="50"/>
    </row>
    <row r="592" spans="1:27" ht="15">
      <c r="A592" s="50"/>
      <c r="B592" s="50"/>
      <c r="C592" s="50"/>
      <c r="D592" s="50"/>
      <c r="E592" s="50"/>
      <c r="F592" s="51"/>
      <c r="G592" s="50"/>
      <c r="H592" s="50"/>
      <c r="I592" s="50"/>
      <c r="J592" s="51"/>
      <c r="K592" s="50"/>
      <c r="L592" s="50"/>
      <c r="M592" s="50"/>
      <c r="N592" s="50"/>
      <c r="O592" s="50"/>
      <c r="P592" s="50"/>
      <c r="Q592" s="50"/>
      <c r="R592" s="50"/>
      <c r="S592" s="50"/>
      <c r="T592" s="50"/>
      <c r="U592" s="50"/>
      <c r="V592" s="50"/>
      <c r="W592" s="50"/>
      <c r="X592" s="50"/>
      <c r="Y592" s="50"/>
      <c r="Z592" s="50"/>
      <c r="AA592" s="50"/>
    </row>
    <row r="593" spans="1:27" ht="15">
      <c r="A593" s="50"/>
      <c r="B593" s="50"/>
      <c r="C593" s="50"/>
      <c r="D593" s="50"/>
      <c r="E593" s="50"/>
      <c r="F593" s="51"/>
      <c r="G593" s="50"/>
      <c r="H593" s="50"/>
      <c r="I593" s="50"/>
      <c r="J593" s="51"/>
      <c r="K593" s="50"/>
      <c r="L593" s="50"/>
      <c r="M593" s="50"/>
      <c r="N593" s="50"/>
      <c r="O593" s="50"/>
      <c r="P593" s="50"/>
      <c r="Q593" s="50"/>
      <c r="R593" s="50"/>
      <c r="S593" s="50"/>
      <c r="T593" s="50"/>
      <c r="U593" s="50"/>
      <c r="V593" s="50"/>
      <c r="W593" s="50"/>
      <c r="X593" s="50"/>
      <c r="Y593" s="50"/>
      <c r="Z593" s="50"/>
      <c r="AA593" s="50"/>
    </row>
    <row r="594" spans="1:27" ht="15">
      <c r="A594" s="50"/>
      <c r="B594" s="50"/>
      <c r="C594" s="50"/>
      <c r="D594" s="50"/>
      <c r="E594" s="50"/>
      <c r="F594" s="51"/>
      <c r="G594" s="50"/>
      <c r="H594" s="50"/>
      <c r="I594" s="50"/>
      <c r="J594" s="51"/>
      <c r="K594" s="50"/>
      <c r="L594" s="50"/>
      <c r="M594" s="50"/>
      <c r="N594" s="50"/>
      <c r="O594" s="50"/>
      <c r="P594" s="50"/>
      <c r="Q594" s="50"/>
      <c r="R594" s="50"/>
      <c r="S594" s="50"/>
      <c r="T594" s="50"/>
      <c r="U594" s="50"/>
      <c r="V594" s="50"/>
      <c r="W594" s="50"/>
      <c r="X594" s="50"/>
      <c r="Y594" s="50"/>
      <c r="Z594" s="50"/>
      <c r="AA594" s="50"/>
    </row>
    <row r="595" spans="1:27" ht="15">
      <c r="A595" s="50"/>
      <c r="B595" s="50"/>
      <c r="C595" s="50"/>
      <c r="D595" s="50"/>
      <c r="E595" s="50"/>
      <c r="F595" s="51"/>
      <c r="G595" s="50"/>
      <c r="H595" s="50"/>
      <c r="I595" s="50"/>
      <c r="J595" s="51"/>
      <c r="K595" s="50"/>
      <c r="L595" s="50"/>
      <c r="M595" s="50"/>
      <c r="N595" s="50"/>
      <c r="O595" s="50"/>
      <c r="P595" s="50"/>
      <c r="Q595" s="50"/>
      <c r="R595" s="50"/>
      <c r="S595" s="50"/>
      <c r="T595" s="50"/>
      <c r="U595" s="50"/>
      <c r="V595" s="50"/>
      <c r="W595" s="50"/>
      <c r="X595" s="50"/>
      <c r="Y595" s="50"/>
      <c r="Z595" s="50"/>
      <c r="AA595" s="50"/>
    </row>
    <row r="596" spans="1:27" ht="15">
      <c r="A596" s="50"/>
      <c r="B596" s="50"/>
      <c r="C596" s="50"/>
      <c r="D596" s="50"/>
      <c r="E596" s="50"/>
      <c r="F596" s="51"/>
      <c r="G596" s="50"/>
      <c r="H596" s="50"/>
      <c r="I596" s="50"/>
      <c r="J596" s="51"/>
      <c r="K596" s="50"/>
      <c r="L596" s="50"/>
      <c r="M596" s="50"/>
      <c r="N596" s="50"/>
      <c r="O596" s="50"/>
      <c r="P596" s="50"/>
      <c r="Q596" s="50"/>
      <c r="R596" s="50"/>
      <c r="S596" s="50"/>
      <c r="T596" s="50"/>
      <c r="U596" s="50"/>
      <c r="V596" s="50"/>
      <c r="W596" s="50"/>
      <c r="X596" s="50"/>
      <c r="Y596" s="50"/>
      <c r="Z596" s="50"/>
      <c r="AA596" s="50"/>
    </row>
    <row r="597" spans="1:27" ht="15">
      <c r="A597" s="50"/>
      <c r="B597" s="50"/>
      <c r="C597" s="50"/>
      <c r="D597" s="50"/>
      <c r="E597" s="50"/>
      <c r="F597" s="51"/>
      <c r="G597" s="50"/>
      <c r="H597" s="50"/>
      <c r="I597" s="50"/>
      <c r="J597" s="51"/>
      <c r="K597" s="50"/>
      <c r="L597" s="50"/>
      <c r="M597" s="50"/>
      <c r="N597" s="50"/>
      <c r="O597" s="50"/>
      <c r="P597" s="50"/>
      <c r="Q597" s="50"/>
      <c r="R597" s="50"/>
      <c r="S597" s="50"/>
      <c r="T597" s="50"/>
      <c r="U597" s="50"/>
      <c r="V597" s="50"/>
      <c r="W597" s="50"/>
      <c r="X597" s="50"/>
      <c r="Y597" s="50"/>
      <c r="Z597" s="50"/>
      <c r="AA597" s="50"/>
    </row>
    <row r="598" spans="1:27" ht="15">
      <c r="A598" s="50"/>
      <c r="B598" s="50"/>
      <c r="C598" s="50"/>
      <c r="D598" s="50"/>
      <c r="E598" s="50"/>
      <c r="F598" s="51"/>
      <c r="G598" s="50"/>
      <c r="H598" s="50"/>
      <c r="I598" s="50"/>
      <c r="J598" s="51"/>
      <c r="K598" s="50"/>
      <c r="L598" s="50"/>
      <c r="M598" s="50"/>
      <c r="N598" s="50"/>
      <c r="O598" s="50"/>
      <c r="P598" s="50"/>
      <c r="Q598" s="50"/>
      <c r="R598" s="50"/>
      <c r="S598" s="50"/>
      <c r="T598" s="50"/>
      <c r="U598" s="50"/>
      <c r="V598" s="50"/>
      <c r="W598" s="50"/>
      <c r="X598" s="50"/>
      <c r="Y598" s="50"/>
      <c r="Z598" s="50"/>
      <c r="AA598" s="50"/>
    </row>
    <row r="599" spans="1:27" ht="15">
      <c r="A599" s="50"/>
      <c r="B599" s="50"/>
      <c r="C599" s="50"/>
      <c r="D599" s="50"/>
      <c r="E599" s="50"/>
      <c r="F599" s="51"/>
      <c r="G599" s="50"/>
      <c r="H599" s="50"/>
      <c r="I599" s="50"/>
      <c r="J599" s="51"/>
      <c r="K599" s="50"/>
      <c r="L599" s="50"/>
      <c r="M599" s="50"/>
      <c r="N599" s="50"/>
      <c r="O599" s="50"/>
      <c r="P599" s="50"/>
      <c r="Q599" s="50"/>
      <c r="R599" s="50"/>
      <c r="S599" s="50"/>
      <c r="T599" s="50"/>
      <c r="U599" s="50"/>
      <c r="V599" s="50"/>
      <c r="W599" s="50"/>
      <c r="X599" s="50"/>
      <c r="Y599" s="50"/>
      <c r="Z599" s="50"/>
      <c r="AA599" s="50"/>
    </row>
    <row r="600" spans="1:27" ht="15">
      <c r="A600" s="50"/>
      <c r="B600" s="50"/>
      <c r="C600" s="50"/>
      <c r="D600" s="50"/>
      <c r="E600" s="50"/>
      <c r="F600" s="51"/>
      <c r="G600" s="50"/>
      <c r="H600" s="50"/>
      <c r="I600" s="50"/>
      <c r="J600" s="51"/>
      <c r="K600" s="50"/>
      <c r="L600" s="50"/>
      <c r="M600" s="50"/>
      <c r="N600" s="50"/>
      <c r="O600" s="50"/>
      <c r="P600" s="50"/>
      <c r="Q600" s="50"/>
      <c r="R600" s="50"/>
      <c r="S600" s="50"/>
      <c r="T600" s="50"/>
      <c r="U600" s="50"/>
      <c r="V600" s="50"/>
      <c r="W600" s="50"/>
      <c r="X600" s="50"/>
      <c r="Y600" s="50"/>
      <c r="Z600" s="50"/>
      <c r="AA600" s="50"/>
    </row>
    <row r="601" spans="1:27" ht="15">
      <c r="A601" s="50"/>
      <c r="B601" s="50"/>
      <c r="C601" s="50"/>
      <c r="D601" s="50"/>
      <c r="E601" s="50"/>
      <c r="F601" s="51"/>
      <c r="G601" s="50"/>
      <c r="H601" s="50"/>
      <c r="I601" s="50"/>
      <c r="J601" s="51"/>
      <c r="K601" s="50"/>
      <c r="L601" s="50"/>
      <c r="M601" s="50"/>
      <c r="N601" s="50"/>
      <c r="O601" s="50"/>
      <c r="P601" s="50"/>
      <c r="Q601" s="50"/>
      <c r="R601" s="50"/>
      <c r="S601" s="50"/>
      <c r="T601" s="50"/>
      <c r="U601" s="50"/>
      <c r="V601" s="50"/>
      <c r="W601" s="50"/>
      <c r="X601" s="50"/>
      <c r="Y601" s="50"/>
      <c r="Z601" s="50"/>
      <c r="AA601" s="50"/>
    </row>
    <row r="602" spans="1:27" ht="15">
      <c r="A602" s="50"/>
      <c r="B602" s="50"/>
      <c r="C602" s="50"/>
      <c r="D602" s="50"/>
      <c r="E602" s="50"/>
      <c r="F602" s="51"/>
      <c r="G602" s="50"/>
      <c r="H602" s="50"/>
      <c r="I602" s="50"/>
      <c r="J602" s="51"/>
      <c r="K602" s="50"/>
      <c r="L602" s="50"/>
      <c r="M602" s="50"/>
      <c r="N602" s="50"/>
      <c r="O602" s="50"/>
      <c r="P602" s="50"/>
      <c r="Q602" s="50"/>
      <c r="R602" s="50"/>
      <c r="S602" s="50"/>
      <c r="T602" s="50"/>
      <c r="U602" s="50"/>
      <c r="V602" s="50"/>
      <c r="W602" s="50"/>
      <c r="X602" s="50"/>
      <c r="Y602" s="50"/>
      <c r="Z602" s="50"/>
      <c r="AA602" s="50"/>
    </row>
    <row r="603" spans="1:27" ht="15">
      <c r="A603" s="50"/>
      <c r="B603" s="50"/>
      <c r="C603" s="50"/>
      <c r="D603" s="50"/>
      <c r="E603" s="50"/>
      <c r="F603" s="51"/>
      <c r="G603" s="50"/>
      <c r="H603" s="50"/>
      <c r="I603" s="50"/>
      <c r="J603" s="51"/>
      <c r="K603" s="50"/>
      <c r="L603" s="50"/>
      <c r="M603" s="50"/>
      <c r="N603" s="50"/>
      <c r="O603" s="50"/>
      <c r="P603" s="50"/>
      <c r="Q603" s="50"/>
      <c r="R603" s="50"/>
      <c r="S603" s="50"/>
      <c r="T603" s="50"/>
      <c r="U603" s="50"/>
      <c r="V603" s="50"/>
      <c r="W603" s="50"/>
      <c r="X603" s="50"/>
      <c r="Y603" s="50"/>
      <c r="Z603" s="50"/>
      <c r="AA603" s="50"/>
    </row>
    <row r="604" spans="1:27" ht="15">
      <c r="A604" s="50"/>
      <c r="B604" s="50"/>
      <c r="C604" s="50"/>
      <c r="D604" s="50"/>
      <c r="E604" s="50"/>
      <c r="F604" s="51"/>
      <c r="G604" s="50"/>
      <c r="H604" s="50"/>
      <c r="I604" s="50"/>
      <c r="J604" s="51"/>
      <c r="K604" s="50"/>
      <c r="L604" s="50"/>
      <c r="M604" s="50"/>
      <c r="N604" s="50"/>
      <c r="O604" s="50"/>
      <c r="P604" s="50"/>
      <c r="Q604" s="50"/>
      <c r="R604" s="50"/>
      <c r="S604" s="50"/>
      <c r="T604" s="50"/>
      <c r="U604" s="50"/>
      <c r="V604" s="50"/>
      <c r="W604" s="50"/>
      <c r="X604" s="50"/>
      <c r="Y604" s="50"/>
      <c r="Z604" s="50"/>
      <c r="AA604" s="50"/>
    </row>
    <row r="605" spans="1:27" ht="15">
      <c r="A605" s="50"/>
      <c r="B605" s="50"/>
      <c r="C605" s="50"/>
      <c r="D605" s="50"/>
      <c r="E605" s="50"/>
      <c r="F605" s="51"/>
      <c r="G605" s="50"/>
      <c r="H605" s="50"/>
      <c r="I605" s="50"/>
      <c r="J605" s="51"/>
      <c r="K605" s="50"/>
      <c r="L605" s="50"/>
      <c r="M605" s="50"/>
      <c r="N605" s="50"/>
      <c r="O605" s="50"/>
      <c r="P605" s="50"/>
      <c r="Q605" s="50"/>
      <c r="R605" s="50"/>
      <c r="S605" s="50"/>
      <c r="T605" s="50"/>
      <c r="U605" s="50"/>
      <c r="V605" s="50"/>
      <c r="W605" s="50"/>
      <c r="X605" s="50"/>
      <c r="Y605" s="50"/>
      <c r="Z605" s="50"/>
      <c r="AA605" s="50"/>
    </row>
    <row r="606" spans="1:27" ht="15">
      <c r="A606" s="50"/>
      <c r="B606" s="50"/>
      <c r="C606" s="50"/>
      <c r="D606" s="50"/>
      <c r="E606" s="50"/>
      <c r="F606" s="51"/>
      <c r="G606" s="50"/>
      <c r="H606" s="50"/>
      <c r="I606" s="50"/>
      <c r="J606" s="51"/>
      <c r="K606" s="50"/>
      <c r="L606" s="50"/>
      <c r="M606" s="50"/>
      <c r="N606" s="50"/>
      <c r="O606" s="50"/>
      <c r="P606" s="50"/>
      <c r="Q606" s="50"/>
      <c r="R606" s="50"/>
      <c r="S606" s="50"/>
      <c r="T606" s="50"/>
      <c r="U606" s="50"/>
      <c r="V606" s="50"/>
      <c r="W606" s="50"/>
      <c r="X606" s="50"/>
      <c r="Y606" s="50"/>
      <c r="Z606" s="50"/>
      <c r="AA606" s="50"/>
    </row>
    <row r="607" spans="1:27" ht="15">
      <c r="A607" s="50"/>
      <c r="B607" s="50"/>
      <c r="C607" s="50"/>
      <c r="D607" s="50"/>
      <c r="E607" s="50"/>
      <c r="F607" s="51"/>
      <c r="G607" s="50"/>
      <c r="H607" s="50"/>
      <c r="I607" s="50"/>
      <c r="J607" s="51"/>
      <c r="K607" s="50"/>
      <c r="L607" s="50"/>
      <c r="M607" s="50"/>
      <c r="N607" s="50"/>
      <c r="O607" s="50"/>
      <c r="P607" s="50"/>
      <c r="Q607" s="50"/>
      <c r="R607" s="50"/>
      <c r="S607" s="50"/>
      <c r="T607" s="50"/>
      <c r="U607" s="50"/>
      <c r="V607" s="50"/>
      <c r="W607" s="50"/>
      <c r="X607" s="50"/>
      <c r="Y607" s="50"/>
      <c r="Z607" s="50"/>
      <c r="AA607" s="50"/>
    </row>
    <row r="608" spans="1:27" ht="15">
      <c r="A608" s="50"/>
      <c r="B608" s="50"/>
      <c r="C608" s="50"/>
      <c r="D608" s="50"/>
      <c r="E608" s="50"/>
      <c r="F608" s="51"/>
      <c r="G608" s="50"/>
      <c r="H608" s="50"/>
      <c r="I608" s="50"/>
      <c r="J608" s="51"/>
      <c r="K608" s="50"/>
      <c r="L608" s="50"/>
      <c r="M608" s="50"/>
      <c r="N608" s="50"/>
      <c r="O608" s="50"/>
      <c r="P608" s="50"/>
      <c r="Q608" s="50"/>
      <c r="R608" s="50"/>
      <c r="S608" s="50"/>
      <c r="T608" s="50"/>
      <c r="U608" s="50"/>
      <c r="V608" s="50"/>
      <c r="W608" s="50"/>
      <c r="X608" s="50"/>
      <c r="Y608" s="50"/>
      <c r="Z608" s="50"/>
      <c r="AA608" s="50"/>
    </row>
    <row r="609" spans="1:27" ht="15">
      <c r="A609" s="50"/>
      <c r="B609" s="50"/>
      <c r="C609" s="50"/>
      <c r="D609" s="50"/>
      <c r="E609" s="50"/>
      <c r="F609" s="51"/>
      <c r="G609" s="50"/>
      <c r="H609" s="50"/>
      <c r="I609" s="50"/>
      <c r="J609" s="51"/>
      <c r="K609" s="50"/>
      <c r="L609" s="50"/>
      <c r="M609" s="50"/>
      <c r="N609" s="50"/>
      <c r="O609" s="50"/>
      <c r="P609" s="50"/>
      <c r="Q609" s="50"/>
      <c r="R609" s="50"/>
      <c r="S609" s="50"/>
      <c r="T609" s="50"/>
      <c r="U609" s="50"/>
      <c r="V609" s="50"/>
      <c r="W609" s="50"/>
      <c r="X609" s="50"/>
      <c r="Y609" s="50"/>
      <c r="Z609" s="50"/>
      <c r="AA609" s="50"/>
    </row>
    <row r="610" spans="1:27" ht="15">
      <c r="A610" s="50"/>
      <c r="B610" s="50"/>
      <c r="C610" s="50"/>
      <c r="D610" s="50"/>
      <c r="E610" s="50"/>
      <c r="F610" s="51"/>
      <c r="G610" s="50"/>
      <c r="H610" s="50"/>
      <c r="I610" s="50"/>
      <c r="J610" s="51"/>
      <c r="K610" s="50"/>
      <c r="L610" s="50"/>
      <c r="M610" s="50"/>
      <c r="N610" s="50"/>
      <c r="O610" s="50"/>
      <c r="P610" s="50"/>
      <c r="Q610" s="50"/>
      <c r="R610" s="50"/>
      <c r="S610" s="50"/>
      <c r="T610" s="50"/>
      <c r="U610" s="50"/>
      <c r="V610" s="50"/>
      <c r="W610" s="50"/>
      <c r="X610" s="50"/>
      <c r="Y610" s="50"/>
      <c r="Z610" s="50"/>
      <c r="AA610" s="50"/>
    </row>
    <row r="611" spans="1:27" ht="15">
      <c r="A611" s="50"/>
      <c r="B611" s="50"/>
      <c r="C611" s="50"/>
      <c r="D611" s="50"/>
      <c r="E611" s="50"/>
      <c r="F611" s="51"/>
      <c r="G611" s="50"/>
      <c r="H611" s="50"/>
      <c r="I611" s="50"/>
      <c r="J611" s="51"/>
      <c r="K611" s="50"/>
      <c r="L611" s="50"/>
      <c r="M611" s="50"/>
      <c r="N611" s="50"/>
      <c r="O611" s="50"/>
      <c r="P611" s="50"/>
      <c r="Q611" s="50"/>
      <c r="R611" s="50"/>
      <c r="S611" s="50"/>
      <c r="T611" s="50"/>
      <c r="U611" s="50"/>
      <c r="V611" s="50"/>
      <c r="W611" s="50"/>
      <c r="X611" s="50"/>
      <c r="Y611" s="50"/>
      <c r="Z611" s="50"/>
      <c r="AA611" s="50"/>
    </row>
    <row r="612" spans="1:27" ht="15">
      <c r="A612" s="50"/>
      <c r="B612" s="50"/>
      <c r="C612" s="50"/>
      <c r="D612" s="50"/>
      <c r="E612" s="50"/>
      <c r="F612" s="51"/>
      <c r="G612" s="50"/>
      <c r="H612" s="50"/>
      <c r="I612" s="50"/>
      <c r="J612" s="51"/>
      <c r="K612" s="50"/>
      <c r="L612" s="50"/>
      <c r="M612" s="50"/>
      <c r="N612" s="50"/>
      <c r="O612" s="50"/>
      <c r="P612" s="50"/>
      <c r="Q612" s="50"/>
      <c r="R612" s="50"/>
      <c r="S612" s="50"/>
      <c r="T612" s="50"/>
      <c r="U612" s="50"/>
      <c r="V612" s="50"/>
      <c r="W612" s="50"/>
      <c r="X612" s="50"/>
      <c r="Y612" s="50"/>
      <c r="Z612" s="50"/>
      <c r="AA612" s="50"/>
    </row>
    <row r="613" spans="1:27" ht="15">
      <c r="A613" s="50"/>
      <c r="B613" s="50"/>
      <c r="C613" s="50"/>
      <c r="D613" s="50"/>
      <c r="E613" s="50"/>
      <c r="F613" s="51"/>
      <c r="G613" s="50"/>
      <c r="H613" s="50"/>
      <c r="I613" s="50"/>
      <c r="J613" s="51"/>
      <c r="K613" s="50"/>
      <c r="L613" s="50"/>
      <c r="M613" s="50"/>
      <c r="N613" s="50"/>
      <c r="O613" s="50"/>
      <c r="P613" s="50"/>
      <c r="Q613" s="50"/>
      <c r="R613" s="50"/>
      <c r="S613" s="50"/>
      <c r="T613" s="50"/>
      <c r="U613" s="50"/>
      <c r="V613" s="50"/>
      <c r="W613" s="50"/>
      <c r="X613" s="50"/>
      <c r="Y613" s="50"/>
      <c r="Z613" s="50"/>
      <c r="AA613" s="50"/>
    </row>
    <row r="614" spans="1:27" ht="15">
      <c r="A614" s="50"/>
      <c r="B614" s="50"/>
      <c r="C614" s="50"/>
      <c r="D614" s="50"/>
      <c r="E614" s="50"/>
      <c r="F614" s="51"/>
      <c r="G614" s="50"/>
      <c r="H614" s="50"/>
      <c r="I614" s="50"/>
      <c r="J614" s="51"/>
      <c r="K614" s="50"/>
      <c r="L614" s="50"/>
      <c r="M614" s="50"/>
      <c r="N614" s="50"/>
      <c r="O614" s="50"/>
      <c r="P614" s="50"/>
      <c r="Q614" s="50"/>
      <c r="R614" s="50"/>
      <c r="S614" s="50"/>
      <c r="T614" s="50"/>
      <c r="U614" s="50"/>
      <c r="V614" s="50"/>
      <c r="W614" s="50"/>
      <c r="X614" s="50"/>
      <c r="Y614" s="50"/>
      <c r="Z614" s="50"/>
      <c r="AA614" s="50"/>
    </row>
    <row r="615" spans="1:27" ht="15">
      <c r="A615" s="50"/>
      <c r="B615" s="50"/>
      <c r="C615" s="50"/>
      <c r="D615" s="50"/>
      <c r="E615" s="50"/>
      <c r="F615" s="51"/>
      <c r="G615" s="50"/>
      <c r="H615" s="50"/>
      <c r="I615" s="50"/>
      <c r="J615" s="51"/>
      <c r="K615" s="50"/>
      <c r="L615" s="50"/>
      <c r="M615" s="50"/>
      <c r="N615" s="50"/>
      <c r="O615" s="50"/>
      <c r="P615" s="50"/>
      <c r="Q615" s="50"/>
      <c r="R615" s="50"/>
      <c r="S615" s="50"/>
      <c r="T615" s="50"/>
      <c r="U615" s="50"/>
      <c r="V615" s="50"/>
      <c r="W615" s="50"/>
      <c r="X615" s="50"/>
      <c r="Y615" s="50"/>
      <c r="Z615" s="50"/>
      <c r="AA615" s="50"/>
    </row>
    <row r="616" spans="1:27" ht="15">
      <c r="A616" s="50"/>
      <c r="B616" s="50"/>
      <c r="C616" s="50"/>
      <c r="D616" s="50"/>
      <c r="E616" s="50"/>
      <c r="F616" s="51"/>
      <c r="G616" s="50"/>
      <c r="H616" s="50"/>
      <c r="I616" s="50"/>
      <c r="J616" s="51"/>
      <c r="K616" s="50"/>
      <c r="L616" s="50"/>
      <c r="M616" s="50"/>
      <c r="N616" s="50"/>
      <c r="O616" s="50"/>
      <c r="P616" s="50"/>
      <c r="Q616" s="50"/>
      <c r="R616" s="50"/>
      <c r="S616" s="50"/>
      <c r="T616" s="50"/>
      <c r="U616" s="50"/>
      <c r="V616" s="50"/>
      <c r="W616" s="50"/>
      <c r="X616" s="50"/>
      <c r="Y616" s="50"/>
      <c r="Z616" s="50"/>
      <c r="AA616" s="50"/>
    </row>
    <row r="617" spans="1:27" ht="15">
      <c r="A617" s="50"/>
      <c r="B617" s="50"/>
      <c r="C617" s="50"/>
      <c r="D617" s="50"/>
      <c r="E617" s="50"/>
      <c r="F617" s="51"/>
      <c r="G617" s="50"/>
      <c r="H617" s="50"/>
      <c r="I617" s="50"/>
      <c r="J617" s="51"/>
      <c r="K617" s="50"/>
      <c r="L617" s="50"/>
      <c r="M617" s="50"/>
      <c r="N617" s="50"/>
      <c r="O617" s="50"/>
      <c r="P617" s="50"/>
      <c r="Q617" s="50"/>
      <c r="R617" s="50"/>
      <c r="S617" s="50"/>
      <c r="T617" s="50"/>
      <c r="U617" s="50"/>
      <c r="V617" s="50"/>
      <c r="W617" s="50"/>
      <c r="X617" s="50"/>
      <c r="Y617" s="50"/>
      <c r="Z617" s="50"/>
      <c r="AA617" s="50"/>
    </row>
    <row r="618" spans="1:27" ht="15">
      <c r="A618" s="50"/>
      <c r="B618" s="50"/>
      <c r="C618" s="50"/>
      <c r="D618" s="50"/>
      <c r="E618" s="50"/>
      <c r="F618" s="51"/>
      <c r="G618" s="50"/>
      <c r="H618" s="50"/>
      <c r="I618" s="50"/>
      <c r="J618" s="51"/>
      <c r="K618" s="50"/>
      <c r="L618" s="50"/>
      <c r="M618" s="50"/>
      <c r="N618" s="50"/>
      <c r="O618" s="50"/>
      <c r="P618" s="50"/>
      <c r="Q618" s="50"/>
      <c r="R618" s="50"/>
      <c r="S618" s="50"/>
      <c r="T618" s="50"/>
      <c r="U618" s="50"/>
      <c r="V618" s="50"/>
      <c r="W618" s="50"/>
      <c r="X618" s="50"/>
      <c r="Y618" s="50"/>
      <c r="Z618" s="50"/>
      <c r="AA618" s="50"/>
    </row>
    <row r="619" spans="1:27" ht="15">
      <c r="A619" s="50"/>
      <c r="B619" s="50"/>
      <c r="C619" s="50"/>
      <c r="D619" s="50"/>
      <c r="E619" s="50"/>
      <c r="F619" s="51"/>
      <c r="G619" s="50"/>
      <c r="H619" s="50"/>
      <c r="I619" s="50"/>
      <c r="J619" s="51"/>
      <c r="K619" s="50"/>
      <c r="L619" s="50"/>
      <c r="M619" s="50"/>
      <c r="N619" s="50"/>
      <c r="O619" s="50"/>
      <c r="P619" s="50"/>
      <c r="Q619" s="50"/>
      <c r="R619" s="50"/>
      <c r="S619" s="50"/>
      <c r="T619" s="50"/>
      <c r="U619" s="50"/>
      <c r="V619" s="50"/>
      <c r="W619" s="50"/>
      <c r="X619" s="50"/>
      <c r="Y619" s="50"/>
      <c r="Z619" s="50"/>
      <c r="AA619" s="50"/>
    </row>
    <row r="620" spans="1:27" ht="15">
      <c r="A620" s="50"/>
      <c r="B620" s="50"/>
      <c r="C620" s="50"/>
      <c r="D620" s="50"/>
      <c r="E620" s="50"/>
      <c r="F620" s="51"/>
      <c r="G620" s="50"/>
      <c r="H620" s="50"/>
      <c r="I620" s="50"/>
      <c r="J620" s="51"/>
      <c r="K620" s="50"/>
      <c r="L620" s="50"/>
      <c r="M620" s="50"/>
      <c r="N620" s="50"/>
      <c r="O620" s="50"/>
      <c r="P620" s="50"/>
      <c r="Q620" s="50"/>
      <c r="R620" s="50"/>
      <c r="S620" s="50"/>
      <c r="T620" s="50"/>
      <c r="U620" s="50"/>
      <c r="V620" s="50"/>
      <c r="W620" s="50"/>
      <c r="X620" s="50"/>
      <c r="Y620" s="50"/>
      <c r="Z620" s="50"/>
      <c r="AA620" s="50"/>
    </row>
    <row r="621" spans="1:27" ht="15">
      <c r="A621" s="50"/>
      <c r="B621" s="50"/>
      <c r="C621" s="50"/>
      <c r="D621" s="50"/>
      <c r="E621" s="50"/>
      <c r="F621" s="51"/>
      <c r="G621" s="50"/>
      <c r="H621" s="50"/>
      <c r="I621" s="50"/>
      <c r="J621" s="51"/>
      <c r="K621" s="50"/>
      <c r="L621" s="50"/>
      <c r="M621" s="50"/>
      <c r="N621" s="50"/>
      <c r="O621" s="50"/>
      <c r="P621" s="50"/>
      <c r="Q621" s="50"/>
      <c r="R621" s="50"/>
      <c r="S621" s="50"/>
      <c r="T621" s="50"/>
      <c r="U621" s="50"/>
      <c r="V621" s="50"/>
      <c r="W621" s="50"/>
      <c r="X621" s="50"/>
      <c r="Y621" s="50"/>
      <c r="Z621" s="50"/>
      <c r="AA621" s="50"/>
    </row>
    <row r="622" spans="1:27" ht="15">
      <c r="A622" s="50"/>
      <c r="B622" s="50"/>
      <c r="C622" s="50"/>
      <c r="D622" s="50"/>
      <c r="E622" s="50"/>
      <c r="F622" s="51"/>
      <c r="G622" s="50"/>
      <c r="H622" s="50"/>
      <c r="I622" s="50"/>
      <c r="J622" s="51"/>
      <c r="K622" s="50"/>
      <c r="L622" s="50"/>
      <c r="M622" s="50"/>
      <c r="N622" s="50"/>
      <c r="O622" s="50"/>
      <c r="P622" s="50"/>
      <c r="Q622" s="50"/>
      <c r="R622" s="50"/>
      <c r="S622" s="50"/>
      <c r="T622" s="50"/>
      <c r="U622" s="50"/>
      <c r="V622" s="50"/>
      <c r="W622" s="50"/>
      <c r="X622" s="50"/>
      <c r="Y622" s="50"/>
      <c r="Z622" s="50"/>
      <c r="AA622" s="50"/>
    </row>
    <row r="623" spans="1:27" ht="15">
      <c r="A623" s="50"/>
      <c r="B623" s="50"/>
      <c r="C623" s="50"/>
      <c r="D623" s="50"/>
      <c r="E623" s="50"/>
      <c r="F623" s="51"/>
      <c r="G623" s="50"/>
      <c r="H623" s="50"/>
      <c r="I623" s="50"/>
      <c r="J623" s="51"/>
      <c r="K623" s="50"/>
      <c r="L623" s="50"/>
      <c r="M623" s="50"/>
      <c r="N623" s="50"/>
      <c r="O623" s="50"/>
      <c r="P623" s="50"/>
      <c r="Q623" s="50"/>
      <c r="R623" s="50"/>
      <c r="S623" s="50"/>
      <c r="T623" s="50"/>
      <c r="U623" s="50"/>
      <c r="V623" s="50"/>
      <c r="W623" s="50"/>
      <c r="X623" s="50"/>
      <c r="Y623" s="50"/>
      <c r="Z623" s="50"/>
      <c r="AA623" s="50"/>
    </row>
    <row r="624" spans="1:27" ht="15">
      <c r="A624" s="50"/>
      <c r="B624" s="50"/>
      <c r="C624" s="50"/>
      <c r="D624" s="50"/>
      <c r="E624" s="50"/>
      <c r="F624" s="51"/>
      <c r="G624" s="50"/>
      <c r="H624" s="50"/>
      <c r="I624" s="50"/>
      <c r="J624" s="51"/>
      <c r="K624" s="50"/>
      <c r="L624" s="50"/>
      <c r="M624" s="50"/>
      <c r="N624" s="50"/>
      <c r="O624" s="50"/>
      <c r="P624" s="50"/>
      <c r="Q624" s="50"/>
      <c r="R624" s="50"/>
      <c r="S624" s="50"/>
      <c r="T624" s="50"/>
      <c r="U624" s="50"/>
      <c r="V624" s="50"/>
      <c r="W624" s="50"/>
      <c r="X624" s="50"/>
      <c r="Y624" s="50"/>
      <c r="Z624" s="50"/>
      <c r="AA624" s="50"/>
    </row>
    <row r="625" spans="1:27" ht="15">
      <c r="A625" s="50"/>
      <c r="B625" s="50"/>
      <c r="C625" s="50"/>
      <c r="D625" s="50"/>
      <c r="E625" s="50"/>
      <c r="F625" s="51"/>
      <c r="G625" s="50"/>
      <c r="H625" s="50"/>
      <c r="I625" s="50"/>
      <c r="J625" s="51"/>
      <c r="K625" s="50"/>
      <c r="L625" s="50"/>
      <c r="M625" s="50"/>
      <c r="N625" s="50"/>
      <c r="O625" s="50"/>
      <c r="P625" s="50"/>
      <c r="Q625" s="50"/>
      <c r="R625" s="50"/>
      <c r="S625" s="50"/>
      <c r="T625" s="50"/>
      <c r="U625" s="50"/>
      <c r="V625" s="50"/>
      <c r="W625" s="50"/>
      <c r="X625" s="50"/>
      <c r="Y625" s="50"/>
      <c r="Z625" s="50"/>
      <c r="AA625" s="50"/>
    </row>
    <row r="626" spans="1:27" ht="15">
      <c r="A626" s="50"/>
      <c r="B626" s="50"/>
      <c r="C626" s="50"/>
      <c r="D626" s="50"/>
      <c r="E626" s="50"/>
      <c r="F626" s="51"/>
      <c r="G626" s="50"/>
      <c r="H626" s="50"/>
      <c r="I626" s="50"/>
      <c r="J626" s="51"/>
      <c r="K626" s="50"/>
      <c r="L626" s="50"/>
      <c r="M626" s="50"/>
      <c r="N626" s="50"/>
      <c r="O626" s="50"/>
      <c r="P626" s="50"/>
      <c r="Q626" s="50"/>
      <c r="R626" s="50"/>
      <c r="S626" s="50"/>
      <c r="T626" s="50"/>
      <c r="U626" s="50"/>
      <c r="V626" s="50"/>
      <c r="W626" s="50"/>
      <c r="X626" s="50"/>
      <c r="Y626" s="50"/>
      <c r="Z626" s="50"/>
      <c r="AA626" s="50"/>
    </row>
    <row r="627" spans="1:27" ht="15">
      <c r="A627" s="50"/>
      <c r="B627" s="50"/>
      <c r="C627" s="50"/>
      <c r="D627" s="50"/>
      <c r="E627" s="50"/>
      <c r="F627" s="51"/>
      <c r="G627" s="50"/>
      <c r="H627" s="50"/>
      <c r="I627" s="50"/>
      <c r="J627" s="51"/>
      <c r="K627" s="50"/>
      <c r="L627" s="50"/>
      <c r="M627" s="50"/>
      <c r="N627" s="50"/>
      <c r="O627" s="50"/>
      <c r="P627" s="50"/>
      <c r="Q627" s="50"/>
      <c r="R627" s="50"/>
      <c r="S627" s="50"/>
      <c r="T627" s="50"/>
      <c r="U627" s="50"/>
      <c r="V627" s="50"/>
      <c r="W627" s="50"/>
      <c r="X627" s="50"/>
      <c r="Y627" s="50"/>
      <c r="Z627" s="50"/>
      <c r="AA627" s="50"/>
    </row>
    <row r="628" spans="1:27" ht="15">
      <c r="A628" s="50"/>
      <c r="B628" s="50"/>
      <c r="C628" s="50"/>
      <c r="D628" s="50"/>
      <c r="E628" s="50"/>
      <c r="F628" s="51"/>
      <c r="G628" s="50"/>
      <c r="H628" s="50"/>
      <c r="I628" s="50"/>
      <c r="J628" s="51"/>
      <c r="K628" s="50"/>
      <c r="L628" s="50"/>
      <c r="M628" s="50"/>
      <c r="N628" s="50"/>
      <c r="O628" s="50"/>
      <c r="P628" s="50"/>
      <c r="Q628" s="50"/>
      <c r="R628" s="50"/>
      <c r="S628" s="50"/>
      <c r="T628" s="50"/>
      <c r="U628" s="50"/>
      <c r="V628" s="50"/>
      <c r="W628" s="50"/>
      <c r="X628" s="50"/>
      <c r="Y628" s="50"/>
      <c r="Z628" s="50"/>
      <c r="AA628" s="50"/>
    </row>
    <row r="629" spans="1:27" ht="15">
      <c r="A629" s="50"/>
      <c r="B629" s="50"/>
      <c r="C629" s="50"/>
      <c r="D629" s="50"/>
      <c r="E629" s="50"/>
      <c r="F629" s="51"/>
      <c r="G629" s="50"/>
      <c r="H629" s="50"/>
      <c r="I629" s="50"/>
      <c r="J629" s="51"/>
      <c r="K629" s="50"/>
      <c r="L629" s="50"/>
      <c r="M629" s="50"/>
      <c r="N629" s="50"/>
      <c r="O629" s="50"/>
      <c r="P629" s="50"/>
      <c r="Q629" s="50"/>
      <c r="R629" s="50"/>
      <c r="S629" s="50"/>
      <c r="T629" s="50"/>
      <c r="U629" s="50"/>
      <c r="V629" s="50"/>
      <c r="W629" s="50"/>
      <c r="X629" s="50"/>
      <c r="Y629" s="50"/>
      <c r="Z629" s="50"/>
      <c r="AA629" s="50"/>
    </row>
    <row r="630" spans="1:27" ht="15">
      <c r="A630" s="50"/>
      <c r="B630" s="50"/>
      <c r="C630" s="50"/>
      <c r="D630" s="50"/>
      <c r="E630" s="50"/>
      <c r="F630" s="51"/>
      <c r="G630" s="50"/>
      <c r="H630" s="50"/>
      <c r="I630" s="50"/>
      <c r="J630" s="51"/>
      <c r="K630" s="50"/>
      <c r="L630" s="50"/>
      <c r="M630" s="50"/>
      <c r="N630" s="50"/>
      <c r="O630" s="50"/>
      <c r="P630" s="50"/>
      <c r="Q630" s="50"/>
      <c r="R630" s="50"/>
      <c r="S630" s="50"/>
      <c r="T630" s="50"/>
      <c r="U630" s="50"/>
      <c r="V630" s="50"/>
      <c r="W630" s="50"/>
      <c r="X630" s="50"/>
      <c r="Y630" s="50"/>
      <c r="Z630" s="50"/>
      <c r="AA630" s="50"/>
    </row>
    <row r="631" spans="1:27" ht="15">
      <c r="A631" s="50"/>
      <c r="B631" s="50"/>
      <c r="C631" s="50"/>
      <c r="D631" s="50"/>
      <c r="E631" s="50"/>
      <c r="F631" s="51"/>
      <c r="G631" s="50"/>
      <c r="H631" s="50"/>
      <c r="I631" s="50"/>
      <c r="J631" s="51"/>
      <c r="K631" s="50"/>
      <c r="L631" s="50"/>
      <c r="M631" s="50"/>
      <c r="N631" s="50"/>
      <c r="O631" s="50"/>
      <c r="P631" s="50"/>
      <c r="Q631" s="50"/>
      <c r="R631" s="50"/>
      <c r="S631" s="50"/>
      <c r="T631" s="50"/>
      <c r="U631" s="50"/>
      <c r="V631" s="50"/>
      <c r="W631" s="50"/>
      <c r="X631" s="50"/>
      <c r="Y631" s="50"/>
      <c r="Z631" s="50"/>
      <c r="AA631" s="50"/>
    </row>
    <row r="632" spans="1:27" ht="15">
      <c r="A632" s="50"/>
      <c r="B632" s="50"/>
      <c r="C632" s="50"/>
      <c r="D632" s="50"/>
      <c r="E632" s="50"/>
      <c r="F632" s="51"/>
      <c r="G632" s="50"/>
      <c r="H632" s="50"/>
      <c r="I632" s="50"/>
      <c r="J632" s="51"/>
      <c r="K632" s="50"/>
      <c r="L632" s="50"/>
      <c r="M632" s="50"/>
      <c r="N632" s="50"/>
      <c r="O632" s="50"/>
      <c r="P632" s="50"/>
      <c r="Q632" s="50"/>
      <c r="R632" s="50"/>
      <c r="S632" s="50"/>
      <c r="T632" s="50"/>
      <c r="U632" s="50"/>
      <c r="V632" s="50"/>
      <c r="W632" s="50"/>
      <c r="X632" s="50"/>
      <c r="Y632" s="50"/>
      <c r="Z632" s="50"/>
      <c r="AA632" s="50"/>
    </row>
    <row r="633" spans="1:27" ht="15">
      <c r="A633" s="50"/>
      <c r="B633" s="50"/>
      <c r="C633" s="50"/>
      <c r="D633" s="50"/>
      <c r="E633" s="50"/>
      <c r="F633" s="51"/>
      <c r="G633" s="50"/>
      <c r="H633" s="50"/>
      <c r="I633" s="50"/>
      <c r="J633" s="51"/>
      <c r="K633" s="50"/>
      <c r="L633" s="50"/>
      <c r="M633" s="50"/>
      <c r="N633" s="50"/>
      <c r="O633" s="50"/>
      <c r="P633" s="50"/>
      <c r="Q633" s="50"/>
      <c r="R633" s="50"/>
      <c r="S633" s="50"/>
      <c r="T633" s="50"/>
      <c r="U633" s="50"/>
      <c r="V633" s="50"/>
      <c r="W633" s="50"/>
      <c r="X633" s="50"/>
      <c r="Y633" s="50"/>
      <c r="Z633" s="50"/>
      <c r="AA633" s="50"/>
    </row>
    <row r="634" spans="1:27" ht="15">
      <c r="A634" s="50"/>
      <c r="B634" s="50"/>
      <c r="C634" s="50"/>
      <c r="D634" s="50"/>
      <c r="E634" s="50"/>
      <c r="F634" s="51"/>
      <c r="G634" s="50"/>
      <c r="H634" s="50"/>
      <c r="I634" s="50"/>
      <c r="J634" s="51"/>
      <c r="K634" s="50"/>
      <c r="L634" s="50"/>
      <c r="M634" s="50"/>
      <c r="N634" s="50"/>
      <c r="O634" s="50"/>
      <c r="P634" s="50"/>
      <c r="Q634" s="50"/>
      <c r="R634" s="50"/>
      <c r="S634" s="50"/>
      <c r="T634" s="50"/>
      <c r="U634" s="50"/>
      <c r="V634" s="50"/>
      <c r="W634" s="50"/>
      <c r="X634" s="50"/>
      <c r="Y634" s="50"/>
      <c r="Z634" s="50"/>
      <c r="AA634" s="50"/>
    </row>
    <row r="635" spans="1:27" ht="15">
      <c r="A635" s="50"/>
      <c r="B635" s="50"/>
      <c r="C635" s="50"/>
      <c r="D635" s="50"/>
      <c r="E635" s="50"/>
      <c r="F635" s="51"/>
      <c r="G635" s="50"/>
      <c r="H635" s="50"/>
      <c r="I635" s="50"/>
      <c r="J635" s="51"/>
      <c r="K635" s="50"/>
      <c r="L635" s="50"/>
      <c r="M635" s="50"/>
      <c r="N635" s="50"/>
      <c r="O635" s="50"/>
      <c r="P635" s="50"/>
      <c r="Q635" s="50"/>
      <c r="R635" s="50"/>
      <c r="S635" s="50"/>
      <c r="T635" s="50"/>
      <c r="U635" s="50"/>
      <c r="V635" s="50"/>
      <c r="W635" s="50"/>
      <c r="X635" s="50"/>
      <c r="Y635" s="50"/>
      <c r="Z635" s="50"/>
      <c r="AA635" s="50"/>
    </row>
    <row r="636" spans="1:27" ht="15">
      <c r="A636" s="50"/>
      <c r="B636" s="50"/>
      <c r="C636" s="50"/>
      <c r="D636" s="50"/>
      <c r="E636" s="50"/>
      <c r="F636" s="51"/>
      <c r="G636" s="50"/>
      <c r="H636" s="50"/>
      <c r="I636" s="50"/>
      <c r="J636" s="51"/>
      <c r="K636" s="50"/>
      <c r="L636" s="50"/>
      <c r="M636" s="50"/>
      <c r="N636" s="50"/>
      <c r="O636" s="50"/>
      <c r="P636" s="50"/>
      <c r="Q636" s="50"/>
      <c r="R636" s="50"/>
      <c r="S636" s="50"/>
      <c r="T636" s="50"/>
      <c r="U636" s="50"/>
      <c r="V636" s="50"/>
      <c r="W636" s="50"/>
      <c r="X636" s="50"/>
      <c r="Y636" s="50"/>
      <c r="Z636" s="50"/>
      <c r="AA636" s="50"/>
    </row>
    <row r="637" spans="1:27" ht="15">
      <c r="A637" s="50"/>
      <c r="B637" s="50"/>
      <c r="C637" s="50"/>
      <c r="D637" s="50"/>
      <c r="E637" s="50"/>
      <c r="F637" s="51"/>
      <c r="G637" s="50"/>
      <c r="H637" s="50"/>
      <c r="I637" s="50"/>
      <c r="J637" s="51"/>
      <c r="K637" s="50"/>
      <c r="L637" s="50"/>
      <c r="M637" s="50"/>
      <c r="N637" s="50"/>
      <c r="O637" s="50"/>
      <c r="P637" s="50"/>
      <c r="Q637" s="50"/>
      <c r="R637" s="50"/>
      <c r="S637" s="50"/>
      <c r="T637" s="50"/>
      <c r="U637" s="50"/>
      <c r="V637" s="50"/>
      <c r="W637" s="50"/>
      <c r="X637" s="50"/>
      <c r="Y637" s="50"/>
      <c r="Z637" s="50"/>
      <c r="AA637" s="50"/>
    </row>
    <row r="638" spans="1:27" ht="15">
      <c r="A638" s="50"/>
      <c r="B638" s="50"/>
      <c r="C638" s="50"/>
      <c r="D638" s="50"/>
      <c r="E638" s="50"/>
      <c r="F638" s="51"/>
      <c r="G638" s="50"/>
      <c r="H638" s="50"/>
      <c r="I638" s="50"/>
      <c r="J638" s="51"/>
      <c r="K638" s="50"/>
      <c r="L638" s="50"/>
      <c r="M638" s="50"/>
      <c r="N638" s="50"/>
      <c r="O638" s="50"/>
      <c r="P638" s="50"/>
      <c r="Q638" s="50"/>
      <c r="R638" s="50"/>
      <c r="S638" s="50"/>
      <c r="T638" s="50"/>
      <c r="U638" s="50"/>
      <c r="V638" s="50"/>
      <c r="W638" s="50"/>
      <c r="X638" s="50"/>
      <c r="Y638" s="50"/>
      <c r="Z638" s="50"/>
      <c r="AA638" s="50"/>
    </row>
    <row r="639" spans="1:27" ht="15">
      <c r="A639" s="50"/>
      <c r="B639" s="50"/>
      <c r="C639" s="50"/>
      <c r="D639" s="50"/>
      <c r="E639" s="50"/>
      <c r="F639" s="51"/>
      <c r="G639" s="50"/>
      <c r="H639" s="50"/>
      <c r="I639" s="50"/>
      <c r="J639" s="51"/>
      <c r="K639" s="50"/>
      <c r="L639" s="50"/>
      <c r="M639" s="50"/>
      <c r="N639" s="50"/>
      <c r="O639" s="50"/>
      <c r="P639" s="50"/>
      <c r="Q639" s="50"/>
      <c r="R639" s="50"/>
      <c r="S639" s="50"/>
      <c r="T639" s="50"/>
      <c r="U639" s="50"/>
      <c r="V639" s="50"/>
      <c r="W639" s="50"/>
      <c r="X639" s="50"/>
      <c r="Y639" s="50"/>
      <c r="Z639" s="50"/>
      <c r="AA639" s="50"/>
    </row>
    <row r="640" spans="1:27" ht="15">
      <c r="A640" s="50"/>
      <c r="B640" s="50"/>
      <c r="C640" s="50"/>
      <c r="D640" s="50"/>
      <c r="E640" s="50"/>
      <c r="F640" s="51"/>
      <c r="G640" s="50"/>
      <c r="H640" s="50"/>
      <c r="I640" s="50"/>
      <c r="J640" s="51"/>
      <c r="K640" s="50"/>
      <c r="L640" s="50"/>
      <c r="M640" s="50"/>
      <c r="N640" s="50"/>
      <c r="O640" s="50"/>
      <c r="P640" s="50"/>
      <c r="Q640" s="50"/>
      <c r="R640" s="50"/>
      <c r="S640" s="50"/>
      <c r="T640" s="50"/>
      <c r="U640" s="50"/>
      <c r="V640" s="50"/>
      <c r="W640" s="50"/>
      <c r="X640" s="50"/>
      <c r="Y640" s="50"/>
      <c r="Z640" s="50"/>
      <c r="AA640" s="50"/>
    </row>
    <row r="641" spans="1:27" ht="15">
      <c r="A641" s="50"/>
      <c r="B641" s="50"/>
      <c r="C641" s="50"/>
      <c r="D641" s="50"/>
      <c r="E641" s="50"/>
      <c r="F641" s="51"/>
      <c r="G641" s="50"/>
      <c r="H641" s="50"/>
      <c r="I641" s="50"/>
      <c r="J641" s="51"/>
      <c r="K641" s="50"/>
      <c r="L641" s="50"/>
      <c r="M641" s="50"/>
      <c r="N641" s="50"/>
      <c r="O641" s="50"/>
      <c r="P641" s="50"/>
      <c r="Q641" s="50"/>
      <c r="R641" s="50"/>
      <c r="S641" s="50"/>
      <c r="T641" s="50"/>
      <c r="U641" s="50"/>
      <c r="V641" s="50"/>
      <c r="W641" s="50"/>
      <c r="X641" s="50"/>
      <c r="Y641" s="50"/>
      <c r="Z641" s="50"/>
      <c r="AA641" s="50"/>
    </row>
    <row r="642" spans="1:27" ht="15">
      <c r="A642" s="50"/>
      <c r="B642" s="50"/>
      <c r="C642" s="50"/>
      <c r="D642" s="50"/>
      <c r="E642" s="50"/>
      <c r="F642" s="51"/>
      <c r="G642" s="50"/>
      <c r="H642" s="50"/>
      <c r="I642" s="50"/>
      <c r="J642" s="51"/>
      <c r="K642" s="50"/>
      <c r="L642" s="50"/>
      <c r="M642" s="50"/>
      <c r="N642" s="50"/>
      <c r="O642" s="50"/>
      <c r="P642" s="50"/>
      <c r="Q642" s="50"/>
      <c r="R642" s="50"/>
      <c r="S642" s="50"/>
      <c r="T642" s="50"/>
      <c r="U642" s="50"/>
      <c r="V642" s="50"/>
      <c r="W642" s="50"/>
      <c r="X642" s="50"/>
      <c r="Y642" s="50"/>
      <c r="Z642" s="50"/>
      <c r="AA642" s="50"/>
    </row>
    <row r="643" spans="1:27" ht="15">
      <c r="A643" s="50"/>
      <c r="B643" s="50"/>
      <c r="C643" s="50"/>
      <c r="D643" s="50"/>
      <c r="E643" s="50"/>
      <c r="F643" s="51"/>
      <c r="G643" s="50"/>
      <c r="H643" s="50"/>
      <c r="I643" s="50"/>
      <c r="J643" s="51"/>
      <c r="K643" s="50"/>
      <c r="L643" s="50"/>
      <c r="M643" s="50"/>
      <c r="N643" s="50"/>
      <c r="O643" s="50"/>
      <c r="P643" s="50"/>
      <c r="Q643" s="50"/>
      <c r="R643" s="50"/>
      <c r="S643" s="50"/>
      <c r="T643" s="50"/>
      <c r="U643" s="50"/>
      <c r="V643" s="50"/>
      <c r="W643" s="50"/>
      <c r="X643" s="50"/>
      <c r="Y643" s="50"/>
      <c r="Z643" s="50"/>
      <c r="AA643" s="50"/>
    </row>
    <row r="644" spans="1:27" ht="15">
      <c r="A644" s="50"/>
      <c r="B644" s="50"/>
      <c r="C644" s="50"/>
      <c r="D644" s="50"/>
      <c r="E644" s="50"/>
      <c r="F644" s="51"/>
      <c r="G644" s="50"/>
      <c r="H644" s="50"/>
      <c r="I644" s="50"/>
      <c r="J644" s="51"/>
      <c r="K644" s="50"/>
      <c r="L644" s="50"/>
      <c r="M644" s="50"/>
      <c r="N644" s="50"/>
      <c r="O644" s="50"/>
      <c r="P644" s="50"/>
      <c r="Q644" s="50"/>
      <c r="R644" s="50"/>
      <c r="S644" s="50"/>
      <c r="T644" s="50"/>
      <c r="U644" s="50"/>
      <c r="V644" s="50"/>
      <c r="W644" s="50"/>
      <c r="X644" s="50"/>
      <c r="Y644" s="50"/>
      <c r="Z644" s="50"/>
      <c r="AA644" s="50"/>
    </row>
    <row r="645" spans="1:27" ht="15">
      <c r="A645" s="50"/>
      <c r="B645" s="50"/>
      <c r="C645" s="50"/>
      <c r="D645" s="50"/>
      <c r="E645" s="50"/>
      <c r="F645" s="51"/>
      <c r="G645" s="50"/>
      <c r="H645" s="50"/>
      <c r="I645" s="50"/>
      <c r="J645" s="51"/>
      <c r="K645" s="50"/>
      <c r="L645" s="50"/>
      <c r="M645" s="50"/>
      <c r="N645" s="50"/>
      <c r="O645" s="50"/>
      <c r="P645" s="50"/>
      <c r="Q645" s="50"/>
      <c r="R645" s="50"/>
      <c r="S645" s="50"/>
      <c r="T645" s="50"/>
      <c r="U645" s="50"/>
      <c r="V645" s="50"/>
      <c r="W645" s="50"/>
      <c r="X645" s="50"/>
      <c r="Y645" s="50"/>
      <c r="Z645" s="50"/>
      <c r="AA645" s="50"/>
    </row>
    <row r="646" spans="1:27" ht="15">
      <c r="A646" s="50"/>
      <c r="B646" s="50"/>
      <c r="C646" s="50"/>
      <c r="D646" s="50"/>
      <c r="E646" s="50"/>
      <c r="F646" s="51"/>
      <c r="G646" s="50"/>
      <c r="H646" s="50"/>
      <c r="I646" s="50"/>
      <c r="J646" s="51"/>
      <c r="K646" s="50"/>
      <c r="L646" s="50"/>
      <c r="M646" s="50"/>
      <c r="N646" s="50"/>
      <c r="O646" s="50"/>
      <c r="P646" s="50"/>
      <c r="Q646" s="50"/>
      <c r="R646" s="50"/>
      <c r="S646" s="50"/>
      <c r="T646" s="50"/>
      <c r="U646" s="50"/>
      <c r="V646" s="50"/>
      <c r="W646" s="50"/>
      <c r="X646" s="50"/>
      <c r="Y646" s="50"/>
      <c r="Z646" s="50"/>
      <c r="AA646" s="50"/>
    </row>
    <row r="647" spans="1:27" ht="15">
      <c r="A647" s="50"/>
      <c r="B647" s="50"/>
      <c r="C647" s="50"/>
      <c r="D647" s="50"/>
      <c r="E647" s="50"/>
      <c r="F647" s="51"/>
      <c r="G647" s="50"/>
      <c r="H647" s="50"/>
      <c r="I647" s="50"/>
      <c r="J647" s="51"/>
      <c r="K647" s="50"/>
      <c r="L647" s="50"/>
      <c r="M647" s="50"/>
      <c r="N647" s="50"/>
      <c r="O647" s="50"/>
      <c r="P647" s="50"/>
      <c r="Q647" s="50"/>
      <c r="R647" s="50"/>
      <c r="S647" s="50"/>
      <c r="T647" s="50"/>
      <c r="U647" s="50"/>
      <c r="V647" s="50"/>
      <c r="W647" s="50"/>
      <c r="X647" s="50"/>
      <c r="Y647" s="50"/>
      <c r="Z647" s="50"/>
      <c r="AA647" s="50"/>
    </row>
    <row r="648" spans="1:27" ht="15">
      <c r="A648" s="50"/>
      <c r="B648" s="50"/>
      <c r="C648" s="50"/>
      <c r="D648" s="50"/>
      <c r="E648" s="50"/>
      <c r="F648" s="51"/>
      <c r="G648" s="50"/>
      <c r="H648" s="50"/>
      <c r="I648" s="50"/>
      <c r="J648" s="51"/>
      <c r="K648" s="50"/>
      <c r="L648" s="50"/>
      <c r="M648" s="50"/>
      <c r="N648" s="50"/>
      <c r="O648" s="50"/>
      <c r="P648" s="50"/>
      <c r="Q648" s="50"/>
      <c r="R648" s="50"/>
      <c r="S648" s="50"/>
      <c r="T648" s="50"/>
      <c r="U648" s="50"/>
      <c r="V648" s="50"/>
      <c r="W648" s="50"/>
      <c r="X648" s="50"/>
      <c r="Y648" s="50"/>
      <c r="Z648" s="50"/>
      <c r="AA648" s="50"/>
    </row>
    <row r="649" spans="1:27" ht="15">
      <c r="A649" s="50"/>
      <c r="B649" s="50"/>
      <c r="C649" s="50"/>
      <c r="D649" s="50"/>
      <c r="E649" s="50"/>
      <c r="F649" s="51"/>
      <c r="G649" s="50"/>
      <c r="H649" s="50"/>
      <c r="I649" s="50"/>
      <c r="J649" s="51"/>
      <c r="K649" s="50"/>
      <c r="L649" s="50"/>
      <c r="M649" s="50"/>
      <c r="N649" s="50"/>
      <c r="O649" s="50"/>
      <c r="P649" s="50"/>
      <c r="Q649" s="50"/>
      <c r="R649" s="50"/>
      <c r="S649" s="50"/>
      <c r="T649" s="50"/>
      <c r="U649" s="50"/>
      <c r="V649" s="50"/>
      <c r="W649" s="50"/>
      <c r="X649" s="50"/>
      <c r="Y649" s="50"/>
      <c r="Z649" s="50"/>
      <c r="AA649" s="50"/>
    </row>
    <row r="650" spans="1:27" ht="15">
      <c r="A650" s="50"/>
      <c r="B650" s="50"/>
      <c r="C650" s="50"/>
      <c r="D650" s="50"/>
      <c r="E650" s="50"/>
      <c r="F650" s="51"/>
      <c r="G650" s="50"/>
      <c r="H650" s="50"/>
      <c r="I650" s="50"/>
      <c r="J650" s="51"/>
      <c r="K650" s="50"/>
      <c r="L650" s="50"/>
      <c r="M650" s="50"/>
      <c r="N650" s="50"/>
      <c r="O650" s="50"/>
      <c r="P650" s="50"/>
      <c r="Q650" s="50"/>
      <c r="R650" s="50"/>
      <c r="S650" s="50"/>
      <c r="T650" s="50"/>
      <c r="U650" s="50"/>
      <c r="V650" s="50"/>
      <c r="W650" s="50"/>
      <c r="X650" s="50"/>
      <c r="Y650" s="50"/>
      <c r="Z650" s="50"/>
      <c r="AA650" s="50"/>
    </row>
    <row r="651" spans="1:27" ht="15">
      <c r="A651" s="50"/>
      <c r="B651" s="50"/>
      <c r="C651" s="50"/>
      <c r="D651" s="50"/>
      <c r="E651" s="50"/>
      <c r="F651" s="51"/>
      <c r="G651" s="50"/>
      <c r="H651" s="50"/>
      <c r="I651" s="50"/>
      <c r="J651" s="51"/>
      <c r="K651" s="50"/>
      <c r="L651" s="50"/>
      <c r="M651" s="50"/>
      <c r="N651" s="50"/>
      <c r="O651" s="50"/>
      <c r="P651" s="50"/>
      <c r="Q651" s="50"/>
      <c r="R651" s="50"/>
      <c r="S651" s="50"/>
      <c r="T651" s="50"/>
      <c r="U651" s="50"/>
      <c r="V651" s="50"/>
      <c r="W651" s="50"/>
      <c r="X651" s="50"/>
      <c r="Y651" s="50"/>
      <c r="Z651" s="50"/>
      <c r="AA651" s="50"/>
    </row>
    <row r="652" spans="1:27" ht="15">
      <c r="A652" s="50"/>
      <c r="B652" s="50"/>
      <c r="C652" s="50"/>
      <c r="D652" s="50"/>
      <c r="E652" s="50"/>
      <c r="F652" s="51"/>
      <c r="G652" s="50"/>
      <c r="H652" s="50"/>
      <c r="I652" s="50"/>
      <c r="J652" s="51"/>
      <c r="K652" s="50"/>
      <c r="L652" s="50"/>
      <c r="M652" s="50"/>
      <c r="N652" s="50"/>
      <c r="O652" s="50"/>
      <c r="P652" s="50"/>
      <c r="Q652" s="50"/>
      <c r="R652" s="50"/>
      <c r="S652" s="50"/>
      <c r="T652" s="50"/>
      <c r="U652" s="50"/>
      <c r="V652" s="50"/>
      <c r="W652" s="50"/>
      <c r="X652" s="50"/>
      <c r="Y652" s="50"/>
      <c r="Z652" s="50"/>
      <c r="AA652" s="50"/>
    </row>
    <row r="653" spans="1:27" ht="15">
      <c r="A653" s="50"/>
      <c r="B653" s="50"/>
      <c r="C653" s="50"/>
      <c r="D653" s="50"/>
      <c r="E653" s="50"/>
      <c r="F653" s="51"/>
      <c r="G653" s="50"/>
      <c r="H653" s="50"/>
      <c r="I653" s="50"/>
      <c r="J653" s="51"/>
      <c r="K653" s="50"/>
      <c r="L653" s="50"/>
      <c r="M653" s="50"/>
      <c r="N653" s="50"/>
      <c r="O653" s="50"/>
      <c r="P653" s="50"/>
      <c r="Q653" s="50"/>
      <c r="R653" s="50"/>
      <c r="S653" s="50"/>
      <c r="T653" s="50"/>
      <c r="U653" s="50"/>
      <c r="V653" s="50"/>
      <c r="W653" s="50"/>
      <c r="X653" s="50"/>
      <c r="Y653" s="50"/>
      <c r="Z653" s="50"/>
      <c r="AA653" s="50"/>
    </row>
    <row r="654" spans="1:27" ht="15">
      <c r="A654" s="50"/>
      <c r="B654" s="50"/>
      <c r="C654" s="50"/>
      <c r="D654" s="50"/>
      <c r="E654" s="50"/>
      <c r="F654" s="51"/>
      <c r="G654" s="50"/>
      <c r="H654" s="50"/>
      <c r="I654" s="50"/>
      <c r="J654" s="51"/>
      <c r="K654" s="50"/>
      <c r="L654" s="50"/>
      <c r="M654" s="50"/>
      <c r="N654" s="50"/>
      <c r="O654" s="50"/>
      <c r="P654" s="50"/>
      <c r="Q654" s="50"/>
      <c r="R654" s="50"/>
      <c r="S654" s="50"/>
      <c r="T654" s="50"/>
      <c r="U654" s="50"/>
      <c r="V654" s="50"/>
      <c r="W654" s="50"/>
      <c r="X654" s="50"/>
      <c r="Y654" s="50"/>
      <c r="Z654" s="50"/>
      <c r="AA654" s="50"/>
    </row>
    <row r="655" spans="1:27" ht="15">
      <c r="A655" s="50"/>
      <c r="B655" s="50"/>
      <c r="C655" s="50"/>
      <c r="D655" s="50"/>
      <c r="E655" s="50"/>
      <c r="F655" s="51"/>
      <c r="G655" s="50"/>
      <c r="H655" s="50"/>
      <c r="I655" s="50"/>
      <c r="J655" s="51"/>
      <c r="K655" s="50"/>
      <c r="L655" s="50"/>
      <c r="M655" s="50"/>
      <c r="N655" s="50"/>
      <c r="O655" s="50"/>
      <c r="P655" s="50"/>
      <c r="Q655" s="50"/>
      <c r="R655" s="50"/>
      <c r="S655" s="50"/>
      <c r="T655" s="50"/>
      <c r="U655" s="50"/>
      <c r="V655" s="50"/>
      <c r="W655" s="50"/>
      <c r="X655" s="50"/>
      <c r="Y655" s="50"/>
      <c r="Z655" s="50"/>
      <c r="AA655" s="50"/>
    </row>
    <row r="656" spans="1:27" ht="15">
      <c r="A656" s="50"/>
      <c r="B656" s="50"/>
      <c r="C656" s="50"/>
      <c r="D656" s="50"/>
      <c r="E656" s="50"/>
      <c r="F656" s="51"/>
      <c r="G656" s="50"/>
      <c r="H656" s="50"/>
      <c r="I656" s="50"/>
      <c r="J656" s="51"/>
      <c r="K656" s="50"/>
      <c r="L656" s="50"/>
      <c r="M656" s="50"/>
      <c r="N656" s="50"/>
      <c r="O656" s="50"/>
      <c r="P656" s="50"/>
      <c r="Q656" s="50"/>
      <c r="R656" s="50"/>
      <c r="S656" s="50"/>
      <c r="T656" s="50"/>
      <c r="U656" s="50"/>
      <c r="V656" s="50"/>
      <c r="W656" s="50"/>
      <c r="X656" s="50"/>
      <c r="Y656" s="50"/>
      <c r="Z656" s="50"/>
      <c r="AA656" s="50"/>
    </row>
    <row r="657" spans="1:27" ht="15">
      <c r="A657" s="50"/>
      <c r="B657" s="50"/>
      <c r="C657" s="50"/>
      <c r="D657" s="50"/>
      <c r="E657" s="50"/>
      <c r="F657" s="51"/>
      <c r="G657" s="50"/>
      <c r="H657" s="50"/>
      <c r="I657" s="50"/>
      <c r="J657" s="51"/>
      <c r="K657" s="50"/>
      <c r="L657" s="50"/>
      <c r="M657" s="50"/>
      <c r="N657" s="50"/>
      <c r="O657" s="50"/>
      <c r="P657" s="50"/>
      <c r="Q657" s="50"/>
      <c r="R657" s="50"/>
      <c r="S657" s="50"/>
      <c r="T657" s="50"/>
      <c r="U657" s="50"/>
      <c r="V657" s="50"/>
      <c r="W657" s="50"/>
      <c r="X657" s="50"/>
      <c r="Y657" s="50"/>
      <c r="Z657" s="50"/>
      <c r="AA657" s="50"/>
    </row>
    <row r="658" spans="1:27" ht="15">
      <c r="A658" s="50"/>
      <c r="B658" s="50"/>
      <c r="C658" s="50"/>
      <c r="D658" s="50"/>
      <c r="E658" s="50"/>
      <c r="F658" s="51"/>
      <c r="G658" s="50"/>
      <c r="H658" s="50"/>
      <c r="I658" s="50"/>
      <c r="J658" s="51"/>
      <c r="K658" s="50"/>
      <c r="L658" s="50"/>
      <c r="M658" s="50"/>
      <c r="N658" s="50"/>
      <c r="O658" s="50"/>
      <c r="P658" s="50"/>
      <c r="Q658" s="50"/>
      <c r="R658" s="50"/>
      <c r="S658" s="50"/>
      <c r="T658" s="50"/>
      <c r="U658" s="50"/>
      <c r="V658" s="50"/>
      <c r="W658" s="50"/>
      <c r="X658" s="50"/>
      <c r="Y658" s="50"/>
      <c r="Z658" s="50"/>
      <c r="AA658" s="50"/>
    </row>
    <row r="659" spans="1:27" ht="15">
      <c r="A659" s="50"/>
      <c r="B659" s="50"/>
      <c r="C659" s="50"/>
      <c r="D659" s="50"/>
      <c r="E659" s="50"/>
      <c r="F659" s="51"/>
      <c r="G659" s="50"/>
      <c r="H659" s="50"/>
      <c r="I659" s="50"/>
      <c r="J659" s="51"/>
      <c r="K659" s="50"/>
      <c r="L659" s="50"/>
      <c r="M659" s="50"/>
      <c r="N659" s="50"/>
      <c r="O659" s="50"/>
      <c r="P659" s="50"/>
      <c r="Q659" s="50"/>
      <c r="R659" s="50"/>
      <c r="S659" s="50"/>
      <c r="T659" s="50"/>
      <c r="U659" s="50"/>
      <c r="V659" s="50"/>
      <c r="W659" s="50"/>
      <c r="X659" s="50"/>
      <c r="Y659" s="50"/>
      <c r="Z659" s="50"/>
      <c r="AA659" s="50"/>
    </row>
    <row r="660" spans="1:27" ht="15">
      <c r="A660" s="50"/>
      <c r="B660" s="50"/>
      <c r="C660" s="50"/>
      <c r="D660" s="50"/>
      <c r="E660" s="50"/>
      <c r="F660" s="51"/>
      <c r="G660" s="50"/>
      <c r="H660" s="50"/>
      <c r="I660" s="50"/>
      <c r="J660" s="51"/>
      <c r="K660" s="50"/>
      <c r="L660" s="50"/>
      <c r="M660" s="50"/>
      <c r="N660" s="50"/>
      <c r="O660" s="50"/>
      <c r="P660" s="50"/>
      <c r="Q660" s="50"/>
      <c r="R660" s="50"/>
      <c r="S660" s="50"/>
      <c r="T660" s="50"/>
      <c r="U660" s="50"/>
      <c r="V660" s="50"/>
      <c r="W660" s="50"/>
      <c r="X660" s="50"/>
      <c r="Y660" s="50"/>
      <c r="Z660" s="50"/>
      <c r="AA660" s="50"/>
    </row>
    <row r="661" spans="1:27" ht="15">
      <c r="A661" s="50"/>
      <c r="B661" s="50"/>
      <c r="C661" s="50"/>
      <c r="D661" s="50"/>
      <c r="E661" s="50"/>
      <c r="F661" s="51"/>
      <c r="G661" s="50"/>
      <c r="H661" s="50"/>
      <c r="I661" s="50"/>
      <c r="J661" s="51"/>
      <c r="K661" s="50"/>
      <c r="L661" s="50"/>
      <c r="M661" s="50"/>
      <c r="N661" s="50"/>
      <c r="O661" s="50"/>
      <c r="P661" s="50"/>
      <c r="Q661" s="50"/>
      <c r="R661" s="50"/>
      <c r="S661" s="50"/>
      <c r="T661" s="50"/>
      <c r="U661" s="50"/>
      <c r="V661" s="50"/>
      <c r="W661" s="50"/>
      <c r="X661" s="50"/>
      <c r="Y661" s="50"/>
      <c r="Z661" s="50"/>
      <c r="AA661" s="50"/>
    </row>
    <row r="662" spans="1:27" ht="15">
      <c r="A662" s="50"/>
      <c r="B662" s="50"/>
      <c r="C662" s="50"/>
      <c r="D662" s="50"/>
      <c r="E662" s="50"/>
      <c r="F662" s="51"/>
      <c r="G662" s="50"/>
      <c r="H662" s="50"/>
      <c r="I662" s="50"/>
      <c r="J662" s="51"/>
      <c r="K662" s="50"/>
      <c r="L662" s="50"/>
      <c r="M662" s="50"/>
      <c r="N662" s="50"/>
      <c r="O662" s="50"/>
      <c r="P662" s="50"/>
      <c r="Q662" s="50"/>
      <c r="R662" s="50"/>
      <c r="S662" s="50"/>
      <c r="T662" s="50"/>
      <c r="U662" s="50"/>
      <c r="V662" s="50"/>
      <c r="W662" s="50"/>
      <c r="X662" s="50"/>
      <c r="Y662" s="50"/>
      <c r="Z662" s="50"/>
      <c r="AA662" s="50"/>
    </row>
    <row r="663" spans="1:27" ht="15">
      <c r="A663" s="50"/>
      <c r="B663" s="50"/>
      <c r="C663" s="50"/>
      <c r="D663" s="50"/>
      <c r="E663" s="50"/>
      <c r="F663" s="51"/>
      <c r="G663" s="50"/>
      <c r="H663" s="50"/>
      <c r="I663" s="50"/>
      <c r="J663" s="51"/>
      <c r="K663" s="50"/>
      <c r="L663" s="50"/>
      <c r="M663" s="50"/>
      <c r="N663" s="50"/>
      <c r="O663" s="50"/>
      <c r="P663" s="50"/>
      <c r="Q663" s="50"/>
      <c r="R663" s="50"/>
      <c r="S663" s="50"/>
      <c r="T663" s="50"/>
      <c r="U663" s="50"/>
      <c r="V663" s="50"/>
      <c r="W663" s="50"/>
      <c r="X663" s="50"/>
      <c r="Y663" s="50"/>
      <c r="Z663" s="50"/>
      <c r="AA663" s="50"/>
    </row>
    <row r="664" spans="1:27" ht="15">
      <c r="A664" s="50"/>
      <c r="B664" s="50"/>
      <c r="C664" s="50"/>
      <c r="D664" s="50"/>
      <c r="E664" s="50"/>
      <c r="F664" s="51"/>
      <c r="G664" s="50"/>
      <c r="H664" s="50"/>
      <c r="I664" s="50"/>
      <c r="J664" s="51"/>
      <c r="K664" s="50"/>
      <c r="L664" s="50"/>
      <c r="M664" s="50"/>
      <c r="N664" s="50"/>
      <c r="O664" s="50"/>
      <c r="P664" s="50"/>
      <c r="Q664" s="50"/>
      <c r="R664" s="50"/>
      <c r="S664" s="50"/>
      <c r="T664" s="50"/>
      <c r="U664" s="50"/>
      <c r="V664" s="50"/>
      <c r="W664" s="50"/>
      <c r="X664" s="50"/>
      <c r="Y664" s="50"/>
      <c r="Z664" s="50"/>
      <c r="AA664" s="50"/>
    </row>
    <row r="665" spans="1:27" ht="15">
      <c r="A665" s="50"/>
      <c r="B665" s="50"/>
      <c r="C665" s="50"/>
      <c r="D665" s="50"/>
      <c r="E665" s="50"/>
      <c r="F665" s="51"/>
      <c r="G665" s="50"/>
      <c r="H665" s="50"/>
      <c r="I665" s="50"/>
      <c r="J665" s="51"/>
      <c r="K665" s="50"/>
      <c r="L665" s="50"/>
      <c r="M665" s="50"/>
      <c r="N665" s="50"/>
      <c r="O665" s="50"/>
      <c r="P665" s="50"/>
      <c r="Q665" s="50"/>
      <c r="R665" s="50"/>
      <c r="S665" s="50"/>
      <c r="T665" s="50"/>
      <c r="U665" s="50"/>
      <c r="V665" s="50"/>
      <c r="W665" s="50"/>
      <c r="X665" s="50"/>
      <c r="Y665" s="50"/>
      <c r="Z665" s="50"/>
      <c r="AA665" s="50"/>
    </row>
    <row r="666" spans="1:27" ht="15">
      <c r="A666" s="50"/>
      <c r="B666" s="50"/>
      <c r="C666" s="50"/>
      <c r="D666" s="50"/>
      <c r="E666" s="50"/>
      <c r="F666" s="51"/>
      <c r="G666" s="50"/>
      <c r="H666" s="50"/>
      <c r="I666" s="50"/>
      <c r="J666" s="51"/>
      <c r="K666" s="50"/>
      <c r="L666" s="50"/>
      <c r="M666" s="50"/>
      <c r="N666" s="50"/>
      <c r="O666" s="50"/>
      <c r="P666" s="50"/>
      <c r="Q666" s="50"/>
      <c r="R666" s="50"/>
      <c r="S666" s="50"/>
      <c r="T666" s="50"/>
      <c r="U666" s="50"/>
      <c r="V666" s="50"/>
      <c r="W666" s="50"/>
      <c r="X666" s="50"/>
      <c r="Y666" s="50"/>
      <c r="Z666" s="50"/>
      <c r="AA666" s="50"/>
    </row>
    <row r="667" spans="1:27" ht="15">
      <c r="A667" s="50"/>
      <c r="B667" s="50"/>
      <c r="C667" s="50"/>
      <c r="D667" s="50"/>
      <c r="E667" s="50"/>
      <c r="F667" s="51"/>
      <c r="G667" s="50"/>
      <c r="H667" s="50"/>
      <c r="I667" s="50"/>
      <c r="J667" s="51"/>
      <c r="K667" s="50"/>
      <c r="L667" s="50"/>
      <c r="M667" s="50"/>
      <c r="N667" s="50"/>
      <c r="O667" s="50"/>
      <c r="P667" s="50"/>
      <c r="Q667" s="50"/>
      <c r="R667" s="50"/>
      <c r="S667" s="50"/>
      <c r="T667" s="50"/>
      <c r="U667" s="50"/>
      <c r="V667" s="50"/>
      <c r="W667" s="50"/>
      <c r="X667" s="50"/>
      <c r="Y667" s="50"/>
      <c r="Z667" s="50"/>
      <c r="AA667" s="50"/>
    </row>
    <row r="668" spans="1:27" ht="15">
      <c r="A668" s="50"/>
      <c r="B668" s="50"/>
      <c r="C668" s="50"/>
      <c r="D668" s="50"/>
      <c r="E668" s="50"/>
      <c r="F668" s="51"/>
      <c r="G668" s="50"/>
      <c r="H668" s="50"/>
      <c r="I668" s="50"/>
      <c r="J668" s="51"/>
      <c r="K668" s="50"/>
      <c r="L668" s="50"/>
      <c r="M668" s="50"/>
      <c r="N668" s="50"/>
      <c r="O668" s="50"/>
      <c r="P668" s="50"/>
      <c r="Q668" s="50"/>
      <c r="R668" s="50"/>
      <c r="S668" s="50"/>
      <c r="T668" s="50"/>
      <c r="U668" s="50"/>
      <c r="V668" s="50"/>
      <c r="W668" s="50"/>
      <c r="X668" s="50"/>
      <c r="Y668" s="50"/>
      <c r="Z668" s="50"/>
      <c r="AA668" s="50"/>
    </row>
    <row r="669" spans="1:27" ht="15">
      <c r="A669" s="50"/>
      <c r="B669" s="50"/>
      <c r="C669" s="50"/>
      <c r="D669" s="50"/>
      <c r="E669" s="50"/>
      <c r="F669" s="51"/>
      <c r="G669" s="50"/>
      <c r="H669" s="50"/>
      <c r="I669" s="50"/>
      <c r="J669" s="51"/>
      <c r="K669" s="50"/>
      <c r="L669" s="50"/>
      <c r="M669" s="50"/>
      <c r="N669" s="50"/>
      <c r="O669" s="50"/>
      <c r="P669" s="50"/>
      <c r="Q669" s="50"/>
      <c r="R669" s="50"/>
      <c r="S669" s="50"/>
      <c r="T669" s="50"/>
      <c r="U669" s="50"/>
      <c r="V669" s="50"/>
      <c r="W669" s="50"/>
      <c r="X669" s="50"/>
      <c r="Y669" s="50"/>
      <c r="Z669" s="50"/>
      <c r="AA669" s="50"/>
    </row>
    <row r="670" spans="1:27" ht="15">
      <c r="A670" s="50"/>
      <c r="B670" s="50"/>
      <c r="C670" s="50"/>
      <c r="D670" s="50"/>
      <c r="E670" s="50"/>
      <c r="F670" s="51"/>
      <c r="G670" s="50"/>
      <c r="H670" s="50"/>
      <c r="I670" s="50"/>
      <c r="J670" s="51"/>
      <c r="K670" s="50"/>
      <c r="L670" s="50"/>
      <c r="M670" s="50"/>
      <c r="N670" s="50"/>
      <c r="O670" s="50"/>
      <c r="P670" s="50"/>
      <c r="Q670" s="50"/>
      <c r="R670" s="50"/>
      <c r="S670" s="50"/>
      <c r="T670" s="50"/>
      <c r="U670" s="50"/>
      <c r="V670" s="50"/>
      <c r="W670" s="50"/>
      <c r="X670" s="50"/>
      <c r="Y670" s="50"/>
      <c r="Z670" s="50"/>
      <c r="AA670" s="50"/>
    </row>
    <row r="671" spans="1:27" ht="15">
      <c r="A671" s="50"/>
      <c r="B671" s="50"/>
      <c r="C671" s="50"/>
      <c r="D671" s="50"/>
      <c r="E671" s="50"/>
      <c r="F671" s="51"/>
      <c r="G671" s="50"/>
      <c r="H671" s="50"/>
      <c r="I671" s="50"/>
      <c r="J671" s="51"/>
      <c r="K671" s="50"/>
      <c r="L671" s="50"/>
      <c r="M671" s="50"/>
      <c r="N671" s="50"/>
      <c r="O671" s="50"/>
      <c r="P671" s="50"/>
      <c r="Q671" s="50"/>
      <c r="R671" s="50"/>
      <c r="S671" s="50"/>
      <c r="T671" s="50"/>
      <c r="U671" s="50"/>
      <c r="V671" s="50"/>
      <c r="W671" s="50"/>
      <c r="X671" s="50"/>
      <c r="Y671" s="50"/>
      <c r="Z671" s="50"/>
      <c r="AA671" s="50"/>
    </row>
    <row r="672" spans="1:27" ht="15">
      <c r="A672" s="50"/>
      <c r="B672" s="50"/>
      <c r="C672" s="50"/>
      <c r="D672" s="50"/>
      <c r="E672" s="50"/>
      <c r="F672" s="51"/>
      <c r="G672" s="50"/>
      <c r="H672" s="50"/>
      <c r="I672" s="50"/>
      <c r="J672" s="51"/>
      <c r="K672" s="50"/>
      <c r="L672" s="50"/>
      <c r="M672" s="50"/>
      <c r="N672" s="50"/>
      <c r="O672" s="50"/>
      <c r="P672" s="50"/>
      <c r="Q672" s="50"/>
      <c r="R672" s="50"/>
      <c r="S672" s="50"/>
      <c r="T672" s="50"/>
      <c r="U672" s="50"/>
      <c r="V672" s="50"/>
      <c r="W672" s="50"/>
      <c r="X672" s="50"/>
      <c r="Y672" s="50"/>
      <c r="Z672" s="50"/>
      <c r="AA672" s="50"/>
    </row>
    <row r="673" spans="1:27" ht="15">
      <c r="A673" s="50"/>
      <c r="B673" s="50"/>
      <c r="C673" s="50"/>
      <c r="D673" s="50"/>
      <c r="E673" s="50"/>
      <c r="F673" s="51"/>
      <c r="G673" s="50"/>
      <c r="H673" s="50"/>
      <c r="I673" s="50"/>
      <c r="J673" s="51"/>
      <c r="K673" s="50"/>
      <c r="L673" s="50"/>
      <c r="M673" s="50"/>
      <c r="N673" s="50"/>
      <c r="O673" s="50"/>
      <c r="P673" s="50"/>
      <c r="Q673" s="50"/>
      <c r="R673" s="50"/>
      <c r="S673" s="50"/>
      <c r="T673" s="50"/>
      <c r="U673" s="50"/>
      <c r="V673" s="50"/>
      <c r="W673" s="50"/>
      <c r="X673" s="50"/>
      <c r="Y673" s="50"/>
      <c r="Z673" s="50"/>
      <c r="AA673" s="50"/>
    </row>
    <row r="674" spans="1:27" ht="15">
      <c r="A674" s="50"/>
      <c r="B674" s="50"/>
      <c r="C674" s="50"/>
      <c r="D674" s="50"/>
      <c r="E674" s="50"/>
      <c r="F674" s="51"/>
      <c r="G674" s="50"/>
      <c r="H674" s="50"/>
      <c r="I674" s="50"/>
      <c r="J674" s="51"/>
      <c r="K674" s="50"/>
      <c r="L674" s="50"/>
      <c r="M674" s="50"/>
      <c r="N674" s="50"/>
      <c r="O674" s="50"/>
      <c r="P674" s="50"/>
      <c r="Q674" s="50"/>
      <c r="R674" s="50"/>
      <c r="S674" s="50"/>
      <c r="T674" s="50"/>
      <c r="U674" s="50"/>
      <c r="V674" s="50"/>
      <c r="W674" s="50"/>
      <c r="X674" s="50"/>
      <c r="Y674" s="50"/>
      <c r="Z674" s="50"/>
      <c r="AA674" s="50"/>
    </row>
    <row r="675" spans="1:27" ht="15">
      <c r="A675" s="50"/>
      <c r="B675" s="50"/>
      <c r="C675" s="50"/>
      <c r="D675" s="50"/>
      <c r="E675" s="50"/>
      <c r="F675" s="51"/>
      <c r="G675" s="50"/>
      <c r="H675" s="50"/>
      <c r="I675" s="50"/>
      <c r="J675" s="51"/>
      <c r="K675" s="50"/>
      <c r="L675" s="50"/>
      <c r="M675" s="50"/>
      <c r="N675" s="50"/>
      <c r="O675" s="50"/>
      <c r="P675" s="50"/>
      <c r="Q675" s="50"/>
      <c r="R675" s="50"/>
      <c r="S675" s="50"/>
      <c r="T675" s="50"/>
      <c r="U675" s="50"/>
      <c r="V675" s="50"/>
      <c r="W675" s="50"/>
      <c r="X675" s="50"/>
      <c r="Y675" s="50"/>
      <c r="Z675" s="50"/>
      <c r="AA675" s="50"/>
    </row>
    <row r="676" spans="1:27" ht="15">
      <c r="A676" s="50"/>
      <c r="B676" s="50"/>
      <c r="C676" s="50"/>
      <c r="D676" s="50"/>
      <c r="E676" s="50"/>
      <c r="F676" s="51"/>
      <c r="G676" s="50"/>
      <c r="H676" s="50"/>
      <c r="I676" s="50"/>
      <c r="J676" s="51"/>
      <c r="K676" s="50"/>
      <c r="L676" s="50"/>
      <c r="M676" s="50"/>
      <c r="N676" s="50"/>
      <c r="O676" s="50"/>
      <c r="P676" s="50"/>
      <c r="Q676" s="50"/>
      <c r="R676" s="50"/>
      <c r="S676" s="50"/>
      <c r="T676" s="50"/>
      <c r="U676" s="50"/>
      <c r="V676" s="50"/>
      <c r="W676" s="50"/>
      <c r="X676" s="50"/>
      <c r="Y676" s="50"/>
      <c r="Z676" s="50"/>
      <c r="AA676" s="50"/>
    </row>
    <row r="677" spans="1:27" ht="15">
      <c r="A677" s="50"/>
      <c r="B677" s="50"/>
      <c r="C677" s="50"/>
      <c r="D677" s="50"/>
      <c r="E677" s="50"/>
      <c r="F677" s="51"/>
      <c r="G677" s="50"/>
      <c r="H677" s="50"/>
      <c r="I677" s="50"/>
      <c r="J677" s="51"/>
      <c r="K677" s="50"/>
      <c r="L677" s="50"/>
      <c r="M677" s="50"/>
      <c r="N677" s="50"/>
      <c r="O677" s="50"/>
      <c r="P677" s="50"/>
      <c r="Q677" s="50"/>
      <c r="R677" s="50"/>
      <c r="S677" s="50"/>
      <c r="T677" s="50"/>
      <c r="U677" s="50"/>
      <c r="V677" s="50"/>
      <c r="W677" s="50"/>
      <c r="X677" s="50"/>
      <c r="Y677" s="50"/>
      <c r="Z677" s="50"/>
      <c r="AA677" s="50"/>
    </row>
    <row r="678" spans="1:27" ht="15">
      <c r="A678" s="50"/>
      <c r="B678" s="50"/>
      <c r="C678" s="50"/>
      <c r="D678" s="50"/>
      <c r="E678" s="50"/>
      <c r="F678" s="51"/>
      <c r="G678" s="50"/>
      <c r="H678" s="50"/>
      <c r="I678" s="50"/>
      <c r="J678" s="51"/>
      <c r="K678" s="50"/>
      <c r="L678" s="50"/>
      <c r="M678" s="50"/>
      <c r="N678" s="50"/>
      <c r="O678" s="50"/>
      <c r="P678" s="50"/>
      <c r="Q678" s="50"/>
      <c r="R678" s="50"/>
      <c r="S678" s="50"/>
      <c r="T678" s="50"/>
      <c r="U678" s="50"/>
      <c r="V678" s="50"/>
      <c r="W678" s="50"/>
      <c r="X678" s="50"/>
      <c r="Y678" s="50"/>
      <c r="Z678" s="50"/>
      <c r="AA678" s="50"/>
    </row>
    <row r="679" spans="1:27" ht="15">
      <c r="A679" s="50"/>
      <c r="B679" s="50"/>
      <c r="C679" s="50"/>
      <c r="D679" s="50"/>
      <c r="E679" s="50"/>
      <c r="F679" s="51"/>
      <c r="G679" s="50"/>
      <c r="H679" s="50"/>
      <c r="I679" s="50"/>
      <c r="J679" s="51"/>
      <c r="K679" s="50"/>
      <c r="L679" s="50"/>
      <c r="M679" s="50"/>
      <c r="N679" s="50"/>
      <c r="O679" s="50"/>
      <c r="P679" s="50"/>
      <c r="Q679" s="50"/>
      <c r="R679" s="50"/>
      <c r="S679" s="50"/>
      <c r="T679" s="50"/>
      <c r="U679" s="50"/>
      <c r="V679" s="50"/>
      <c r="W679" s="50"/>
      <c r="X679" s="50"/>
      <c r="Y679" s="50"/>
      <c r="Z679" s="50"/>
      <c r="AA679" s="50"/>
    </row>
    <row r="680" spans="1:27" ht="15">
      <c r="A680" s="50"/>
      <c r="B680" s="50"/>
      <c r="C680" s="50"/>
      <c r="D680" s="50"/>
      <c r="E680" s="50"/>
      <c r="F680" s="51"/>
      <c r="G680" s="50"/>
      <c r="H680" s="50"/>
      <c r="I680" s="50"/>
      <c r="J680" s="51"/>
      <c r="K680" s="50"/>
      <c r="L680" s="50"/>
      <c r="M680" s="50"/>
      <c r="N680" s="50"/>
      <c r="O680" s="50"/>
      <c r="P680" s="50"/>
      <c r="Q680" s="50"/>
      <c r="R680" s="50"/>
      <c r="S680" s="50"/>
      <c r="T680" s="50"/>
      <c r="U680" s="50"/>
      <c r="V680" s="50"/>
      <c r="W680" s="50"/>
      <c r="X680" s="50"/>
      <c r="Y680" s="50"/>
      <c r="Z680" s="50"/>
      <c r="AA680" s="50"/>
    </row>
    <row r="681" spans="1:27" ht="15">
      <c r="A681" s="50"/>
      <c r="B681" s="50"/>
      <c r="C681" s="50"/>
      <c r="D681" s="50"/>
      <c r="E681" s="50"/>
      <c r="F681" s="51"/>
      <c r="G681" s="50"/>
      <c r="H681" s="50"/>
      <c r="I681" s="50"/>
      <c r="J681" s="51"/>
      <c r="K681" s="50"/>
      <c r="L681" s="50"/>
      <c r="M681" s="50"/>
      <c r="N681" s="50"/>
      <c r="O681" s="50"/>
      <c r="P681" s="50"/>
      <c r="Q681" s="50"/>
      <c r="R681" s="50"/>
      <c r="S681" s="50"/>
      <c r="T681" s="50"/>
      <c r="U681" s="50"/>
      <c r="V681" s="50"/>
      <c r="W681" s="50"/>
      <c r="X681" s="50"/>
      <c r="Y681" s="50"/>
      <c r="Z681" s="50"/>
      <c r="AA681" s="50"/>
    </row>
    <row r="682" spans="1:27" ht="15">
      <c r="A682" s="50"/>
      <c r="B682" s="50"/>
      <c r="C682" s="50"/>
      <c r="D682" s="50"/>
      <c r="E682" s="50"/>
      <c r="F682" s="51"/>
      <c r="G682" s="50"/>
      <c r="H682" s="50"/>
      <c r="I682" s="50"/>
      <c r="J682" s="51"/>
      <c r="K682" s="50"/>
      <c r="L682" s="50"/>
      <c r="M682" s="50"/>
      <c r="N682" s="50"/>
      <c r="O682" s="50"/>
      <c r="P682" s="50"/>
      <c r="Q682" s="50"/>
      <c r="R682" s="50"/>
      <c r="S682" s="50"/>
      <c r="T682" s="50"/>
      <c r="U682" s="50"/>
      <c r="V682" s="50"/>
      <c r="W682" s="50"/>
      <c r="X682" s="50"/>
      <c r="Y682" s="50"/>
      <c r="Z682" s="50"/>
      <c r="AA682" s="50"/>
    </row>
    <row r="683" spans="1:27" ht="15">
      <c r="A683" s="50"/>
      <c r="B683" s="50"/>
      <c r="C683" s="50"/>
      <c r="D683" s="50"/>
      <c r="E683" s="50"/>
      <c r="F683" s="51"/>
      <c r="G683" s="50"/>
      <c r="H683" s="50"/>
      <c r="I683" s="50"/>
      <c r="J683" s="51"/>
      <c r="K683" s="50"/>
      <c r="L683" s="50"/>
      <c r="M683" s="50"/>
      <c r="N683" s="50"/>
      <c r="O683" s="50"/>
      <c r="P683" s="50"/>
      <c r="Q683" s="50"/>
      <c r="R683" s="50"/>
      <c r="S683" s="50"/>
      <c r="T683" s="50"/>
      <c r="U683" s="50"/>
      <c r="V683" s="50"/>
      <c r="W683" s="50"/>
      <c r="X683" s="50"/>
      <c r="Y683" s="50"/>
      <c r="Z683" s="50"/>
      <c r="AA683" s="50"/>
    </row>
    <row r="684" spans="1:27" ht="15">
      <c r="A684" s="50"/>
      <c r="B684" s="50"/>
      <c r="C684" s="50"/>
      <c r="D684" s="50"/>
      <c r="E684" s="50"/>
      <c r="F684" s="51"/>
      <c r="G684" s="50"/>
      <c r="H684" s="50"/>
      <c r="I684" s="50"/>
      <c r="J684" s="51"/>
      <c r="K684" s="50"/>
      <c r="L684" s="50"/>
      <c r="M684" s="50"/>
      <c r="N684" s="50"/>
      <c r="O684" s="50"/>
      <c r="P684" s="50"/>
      <c r="Q684" s="50"/>
      <c r="R684" s="50"/>
      <c r="S684" s="50"/>
      <c r="T684" s="50"/>
      <c r="U684" s="50"/>
      <c r="V684" s="50"/>
      <c r="W684" s="50"/>
      <c r="X684" s="50"/>
      <c r="Y684" s="50"/>
      <c r="Z684" s="50"/>
      <c r="AA684" s="50"/>
    </row>
    <row r="685" spans="1:27" ht="15">
      <c r="A685" s="50"/>
      <c r="B685" s="50"/>
      <c r="C685" s="50"/>
      <c r="D685" s="50"/>
      <c r="E685" s="50"/>
      <c r="F685" s="51"/>
      <c r="G685" s="50"/>
      <c r="H685" s="50"/>
      <c r="I685" s="50"/>
      <c r="J685" s="51"/>
      <c r="K685" s="50"/>
      <c r="L685" s="50"/>
      <c r="M685" s="50"/>
      <c r="N685" s="50"/>
      <c r="O685" s="50"/>
      <c r="P685" s="50"/>
      <c r="Q685" s="50"/>
      <c r="R685" s="50"/>
      <c r="S685" s="50"/>
      <c r="T685" s="50"/>
      <c r="U685" s="50"/>
      <c r="V685" s="50"/>
      <c r="W685" s="50"/>
      <c r="X685" s="50"/>
      <c r="Y685" s="50"/>
      <c r="Z685" s="50"/>
      <c r="AA685" s="50"/>
    </row>
    <row r="686" spans="1:27" ht="15">
      <c r="A686" s="50"/>
      <c r="B686" s="50"/>
      <c r="C686" s="50"/>
      <c r="D686" s="50"/>
      <c r="E686" s="50"/>
      <c r="F686" s="51"/>
      <c r="G686" s="50"/>
      <c r="H686" s="50"/>
      <c r="I686" s="50"/>
      <c r="J686" s="51"/>
      <c r="K686" s="50"/>
      <c r="L686" s="50"/>
      <c r="M686" s="50"/>
      <c r="N686" s="50"/>
      <c r="O686" s="50"/>
      <c r="P686" s="50"/>
      <c r="Q686" s="50"/>
      <c r="R686" s="50"/>
      <c r="S686" s="50"/>
      <c r="T686" s="50"/>
      <c r="U686" s="50"/>
      <c r="V686" s="50"/>
      <c r="W686" s="50"/>
      <c r="X686" s="50"/>
      <c r="Y686" s="50"/>
      <c r="Z686" s="50"/>
      <c r="AA686" s="50"/>
    </row>
    <row r="687" spans="1:27" ht="15">
      <c r="A687" s="50"/>
      <c r="B687" s="50"/>
      <c r="C687" s="50"/>
      <c r="D687" s="50"/>
      <c r="E687" s="50"/>
      <c r="F687" s="51"/>
      <c r="G687" s="50"/>
      <c r="H687" s="50"/>
      <c r="I687" s="50"/>
      <c r="J687" s="51"/>
      <c r="K687" s="50"/>
      <c r="L687" s="50"/>
      <c r="M687" s="50"/>
      <c r="N687" s="50"/>
      <c r="O687" s="50"/>
      <c r="P687" s="50"/>
      <c r="Q687" s="50"/>
      <c r="R687" s="50"/>
      <c r="S687" s="50"/>
      <c r="T687" s="50"/>
      <c r="U687" s="50"/>
      <c r="V687" s="50"/>
      <c r="W687" s="50"/>
      <c r="X687" s="50"/>
      <c r="Y687" s="50"/>
      <c r="Z687" s="50"/>
      <c r="AA687" s="50"/>
    </row>
    <row r="688" spans="1:27" ht="15">
      <c r="A688" s="50"/>
      <c r="B688" s="50"/>
      <c r="C688" s="50"/>
      <c r="D688" s="50"/>
      <c r="E688" s="50"/>
      <c r="F688" s="51"/>
      <c r="G688" s="50"/>
      <c r="H688" s="50"/>
      <c r="I688" s="50"/>
      <c r="J688" s="51"/>
      <c r="K688" s="50"/>
      <c r="L688" s="50"/>
      <c r="M688" s="50"/>
      <c r="N688" s="50"/>
      <c r="O688" s="50"/>
      <c r="P688" s="50"/>
      <c r="Q688" s="50"/>
      <c r="R688" s="50"/>
      <c r="S688" s="50"/>
      <c r="T688" s="50"/>
      <c r="U688" s="50"/>
      <c r="V688" s="50"/>
      <c r="W688" s="50"/>
      <c r="X688" s="50"/>
      <c r="Y688" s="50"/>
      <c r="Z688" s="50"/>
      <c r="AA688" s="50"/>
    </row>
    <row r="689" spans="1:27" ht="15">
      <c r="A689" s="50"/>
      <c r="B689" s="50"/>
      <c r="C689" s="50"/>
      <c r="D689" s="50"/>
      <c r="E689" s="50"/>
      <c r="F689" s="51"/>
      <c r="G689" s="50"/>
      <c r="H689" s="50"/>
      <c r="I689" s="50"/>
      <c r="J689" s="51"/>
      <c r="K689" s="50"/>
      <c r="L689" s="50"/>
      <c r="M689" s="50"/>
      <c r="N689" s="50"/>
      <c r="O689" s="50"/>
      <c r="P689" s="50"/>
      <c r="Q689" s="50"/>
      <c r="R689" s="50"/>
      <c r="S689" s="50"/>
      <c r="T689" s="50"/>
      <c r="U689" s="50"/>
      <c r="V689" s="50"/>
      <c r="W689" s="50"/>
      <c r="X689" s="50"/>
      <c r="Y689" s="50"/>
      <c r="Z689" s="50"/>
      <c r="AA689" s="50"/>
    </row>
    <row r="690" spans="1:27" ht="15">
      <c r="A690" s="50"/>
      <c r="B690" s="50"/>
      <c r="C690" s="50"/>
      <c r="D690" s="50"/>
      <c r="E690" s="50"/>
      <c r="F690" s="51"/>
      <c r="G690" s="50"/>
      <c r="H690" s="50"/>
      <c r="I690" s="50"/>
      <c r="J690" s="51"/>
      <c r="K690" s="50"/>
      <c r="L690" s="50"/>
      <c r="M690" s="50"/>
      <c r="N690" s="50"/>
      <c r="O690" s="50"/>
      <c r="P690" s="50"/>
      <c r="Q690" s="50"/>
      <c r="R690" s="50"/>
      <c r="S690" s="50"/>
      <c r="T690" s="50"/>
      <c r="U690" s="50"/>
      <c r="V690" s="50"/>
      <c r="W690" s="50"/>
      <c r="X690" s="50"/>
      <c r="Y690" s="50"/>
      <c r="Z690" s="50"/>
      <c r="AA690" s="50"/>
    </row>
    <row r="691" spans="1:27" ht="15">
      <c r="A691" s="50"/>
      <c r="B691" s="50"/>
      <c r="C691" s="50"/>
      <c r="D691" s="50"/>
      <c r="E691" s="50"/>
      <c r="F691" s="51"/>
      <c r="G691" s="50"/>
      <c r="H691" s="50"/>
      <c r="I691" s="50"/>
      <c r="J691" s="51"/>
      <c r="K691" s="50"/>
      <c r="L691" s="50"/>
      <c r="M691" s="50"/>
      <c r="N691" s="50"/>
      <c r="O691" s="50"/>
      <c r="P691" s="50"/>
      <c r="Q691" s="50"/>
      <c r="R691" s="50"/>
      <c r="S691" s="50"/>
      <c r="T691" s="50"/>
      <c r="U691" s="50"/>
      <c r="V691" s="50"/>
      <c r="W691" s="50"/>
      <c r="X691" s="50"/>
      <c r="Y691" s="50"/>
      <c r="Z691" s="50"/>
      <c r="AA691" s="50"/>
    </row>
    <row r="692" spans="1:27" ht="15">
      <c r="A692" s="50"/>
      <c r="B692" s="50"/>
      <c r="C692" s="50"/>
      <c r="D692" s="50"/>
      <c r="E692" s="50"/>
      <c r="F692" s="51"/>
      <c r="G692" s="50"/>
      <c r="H692" s="50"/>
      <c r="I692" s="50"/>
      <c r="J692" s="51"/>
      <c r="K692" s="50"/>
      <c r="L692" s="50"/>
      <c r="M692" s="50"/>
      <c r="N692" s="50"/>
      <c r="O692" s="50"/>
      <c r="P692" s="50"/>
      <c r="Q692" s="50"/>
      <c r="R692" s="50"/>
      <c r="S692" s="50"/>
      <c r="T692" s="50"/>
      <c r="U692" s="50"/>
      <c r="V692" s="50"/>
      <c r="W692" s="50"/>
      <c r="X692" s="50"/>
      <c r="Y692" s="50"/>
      <c r="Z692" s="50"/>
      <c r="AA692" s="50"/>
    </row>
    <row r="693" spans="1:27" ht="15">
      <c r="A693" s="50"/>
      <c r="B693" s="50"/>
      <c r="C693" s="50"/>
      <c r="D693" s="50"/>
      <c r="E693" s="50"/>
      <c r="F693" s="51"/>
      <c r="G693" s="50"/>
      <c r="H693" s="50"/>
      <c r="I693" s="50"/>
      <c r="J693" s="51"/>
      <c r="K693" s="50"/>
      <c r="L693" s="50"/>
      <c r="M693" s="50"/>
      <c r="N693" s="50"/>
      <c r="O693" s="50"/>
      <c r="P693" s="50"/>
      <c r="Q693" s="50"/>
      <c r="R693" s="50"/>
      <c r="S693" s="50"/>
      <c r="T693" s="50"/>
      <c r="U693" s="50"/>
      <c r="V693" s="50"/>
      <c r="W693" s="50"/>
      <c r="X693" s="50"/>
      <c r="Y693" s="50"/>
      <c r="Z693" s="50"/>
      <c r="AA693" s="50"/>
    </row>
    <row r="694" spans="1:27" ht="15">
      <c r="A694" s="50"/>
      <c r="B694" s="50"/>
      <c r="C694" s="50"/>
      <c r="D694" s="50"/>
      <c r="E694" s="50"/>
      <c r="F694" s="51"/>
      <c r="G694" s="50"/>
      <c r="H694" s="50"/>
      <c r="I694" s="50"/>
      <c r="J694" s="51"/>
      <c r="K694" s="50"/>
      <c r="L694" s="50"/>
      <c r="M694" s="50"/>
      <c r="N694" s="50"/>
      <c r="O694" s="50"/>
      <c r="P694" s="50"/>
      <c r="Q694" s="50"/>
      <c r="R694" s="50"/>
      <c r="S694" s="50"/>
      <c r="T694" s="50"/>
      <c r="U694" s="50"/>
      <c r="V694" s="50"/>
      <c r="W694" s="50"/>
      <c r="X694" s="50"/>
      <c r="Y694" s="50"/>
      <c r="Z694" s="50"/>
      <c r="AA694" s="50"/>
    </row>
    <row r="695" spans="1:27" ht="15">
      <c r="A695" s="50"/>
      <c r="B695" s="50"/>
      <c r="C695" s="50"/>
      <c r="D695" s="50"/>
      <c r="E695" s="50"/>
      <c r="F695" s="51"/>
      <c r="G695" s="50"/>
      <c r="H695" s="50"/>
      <c r="I695" s="50"/>
      <c r="J695" s="51"/>
      <c r="K695" s="50"/>
      <c r="L695" s="50"/>
      <c r="M695" s="50"/>
      <c r="N695" s="50"/>
      <c r="O695" s="50"/>
      <c r="P695" s="50"/>
      <c r="Q695" s="50"/>
      <c r="R695" s="50"/>
      <c r="S695" s="50"/>
      <c r="T695" s="50"/>
      <c r="U695" s="50"/>
      <c r="V695" s="50"/>
      <c r="W695" s="50"/>
      <c r="X695" s="50"/>
      <c r="Y695" s="50"/>
      <c r="Z695" s="50"/>
      <c r="AA695" s="50"/>
    </row>
    <row r="696" spans="1:27" ht="15">
      <c r="A696" s="50"/>
      <c r="B696" s="50"/>
      <c r="C696" s="50"/>
      <c r="D696" s="50"/>
      <c r="E696" s="50"/>
      <c r="F696" s="51"/>
      <c r="G696" s="50"/>
      <c r="H696" s="50"/>
      <c r="I696" s="50"/>
      <c r="J696" s="51"/>
      <c r="K696" s="50"/>
      <c r="L696" s="50"/>
      <c r="M696" s="50"/>
      <c r="N696" s="50"/>
      <c r="O696" s="50"/>
      <c r="P696" s="50"/>
      <c r="Q696" s="50"/>
      <c r="R696" s="50"/>
      <c r="S696" s="50"/>
      <c r="T696" s="50"/>
      <c r="U696" s="50"/>
      <c r="V696" s="50"/>
      <c r="W696" s="50"/>
      <c r="X696" s="50"/>
      <c r="Y696" s="50"/>
      <c r="Z696" s="50"/>
      <c r="AA696" s="50"/>
    </row>
    <row r="697" spans="1:27" ht="15">
      <c r="A697" s="50"/>
      <c r="B697" s="50"/>
      <c r="C697" s="50"/>
      <c r="D697" s="50"/>
      <c r="E697" s="50"/>
      <c r="F697" s="51"/>
      <c r="G697" s="50"/>
      <c r="H697" s="50"/>
      <c r="I697" s="50"/>
      <c r="J697" s="51"/>
      <c r="K697" s="50"/>
      <c r="L697" s="50"/>
      <c r="M697" s="50"/>
      <c r="N697" s="50"/>
      <c r="O697" s="50"/>
      <c r="P697" s="50"/>
      <c r="Q697" s="50"/>
      <c r="R697" s="50"/>
      <c r="S697" s="50"/>
      <c r="T697" s="50"/>
      <c r="U697" s="50"/>
      <c r="V697" s="50"/>
      <c r="W697" s="50"/>
      <c r="X697" s="50"/>
      <c r="Y697" s="50"/>
      <c r="Z697" s="50"/>
      <c r="AA697" s="50"/>
    </row>
    <row r="698" spans="1:27" ht="15">
      <c r="A698" s="50"/>
      <c r="B698" s="50"/>
      <c r="C698" s="50"/>
      <c r="D698" s="50"/>
      <c r="E698" s="50"/>
      <c r="F698" s="51"/>
      <c r="G698" s="50"/>
      <c r="H698" s="50"/>
      <c r="I698" s="50"/>
      <c r="J698" s="51"/>
      <c r="K698" s="50"/>
      <c r="L698" s="50"/>
      <c r="M698" s="50"/>
      <c r="N698" s="50"/>
      <c r="O698" s="50"/>
      <c r="P698" s="50"/>
      <c r="Q698" s="50"/>
      <c r="R698" s="50"/>
      <c r="S698" s="50"/>
      <c r="T698" s="50"/>
      <c r="U698" s="50"/>
      <c r="V698" s="50"/>
      <c r="W698" s="50"/>
      <c r="X698" s="50"/>
      <c r="Y698" s="50"/>
      <c r="Z698" s="50"/>
      <c r="AA698" s="50"/>
    </row>
    <row r="699" spans="1:27" ht="15">
      <c r="A699" s="50"/>
      <c r="B699" s="50"/>
      <c r="C699" s="50"/>
      <c r="D699" s="50"/>
      <c r="E699" s="50"/>
      <c r="F699" s="51"/>
      <c r="G699" s="50"/>
      <c r="H699" s="50"/>
      <c r="I699" s="50"/>
      <c r="J699" s="51"/>
      <c r="K699" s="50"/>
      <c r="L699" s="50"/>
      <c r="M699" s="50"/>
      <c r="N699" s="50"/>
      <c r="O699" s="50"/>
      <c r="P699" s="50"/>
      <c r="Q699" s="50"/>
      <c r="R699" s="50"/>
      <c r="S699" s="50"/>
      <c r="T699" s="50"/>
      <c r="U699" s="50"/>
      <c r="V699" s="50"/>
      <c r="W699" s="50"/>
      <c r="X699" s="50"/>
      <c r="Y699" s="50"/>
      <c r="Z699" s="50"/>
      <c r="AA699" s="50"/>
    </row>
    <row r="700" spans="1:27" ht="15">
      <c r="A700" s="50"/>
      <c r="B700" s="50"/>
      <c r="C700" s="50"/>
      <c r="D700" s="50"/>
      <c r="E700" s="50"/>
      <c r="F700" s="51"/>
      <c r="G700" s="50"/>
      <c r="H700" s="50"/>
      <c r="I700" s="50"/>
      <c r="J700" s="51"/>
      <c r="K700" s="50"/>
      <c r="L700" s="50"/>
      <c r="M700" s="50"/>
      <c r="N700" s="50"/>
      <c r="O700" s="50"/>
      <c r="P700" s="50"/>
      <c r="Q700" s="50"/>
      <c r="R700" s="50"/>
      <c r="S700" s="50"/>
      <c r="T700" s="50"/>
      <c r="U700" s="50"/>
      <c r="V700" s="50"/>
      <c r="W700" s="50"/>
      <c r="X700" s="50"/>
      <c r="Y700" s="50"/>
      <c r="Z700" s="50"/>
      <c r="AA700" s="50"/>
    </row>
    <row r="701" spans="1:27" ht="15">
      <c r="A701" s="50"/>
      <c r="B701" s="50"/>
      <c r="C701" s="50"/>
      <c r="D701" s="50"/>
      <c r="E701" s="50"/>
      <c r="F701" s="51"/>
      <c r="G701" s="50"/>
      <c r="H701" s="50"/>
      <c r="I701" s="50"/>
      <c r="J701" s="51"/>
      <c r="K701" s="50"/>
      <c r="L701" s="50"/>
      <c r="M701" s="50"/>
      <c r="N701" s="50"/>
      <c r="O701" s="50"/>
      <c r="P701" s="50"/>
      <c r="Q701" s="50"/>
      <c r="R701" s="50"/>
      <c r="S701" s="50"/>
      <c r="T701" s="50"/>
      <c r="U701" s="50"/>
      <c r="V701" s="50"/>
      <c r="W701" s="50"/>
      <c r="X701" s="50"/>
      <c r="Y701" s="50"/>
      <c r="Z701" s="50"/>
      <c r="AA701" s="50"/>
    </row>
    <row r="702" spans="1:27" ht="15">
      <c r="A702" s="50"/>
      <c r="B702" s="50"/>
      <c r="C702" s="50"/>
      <c r="D702" s="50"/>
      <c r="E702" s="50"/>
      <c r="F702" s="51"/>
      <c r="G702" s="50"/>
      <c r="H702" s="50"/>
      <c r="I702" s="50"/>
      <c r="J702" s="51"/>
      <c r="K702" s="50"/>
      <c r="L702" s="50"/>
      <c r="M702" s="50"/>
      <c r="N702" s="50"/>
      <c r="O702" s="50"/>
      <c r="P702" s="50"/>
      <c r="Q702" s="50"/>
      <c r="R702" s="50"/>
      <c r="S702" s="50"/>
      <c r="T702" s="50"/>
      <c r="U702" s="50"/>
      <c r="V702" s="50"/>
      <c r="W702" s="50"/>
      <c r="X702" s="50"/>
      <c r="Y702" s="50"/>
      <c r="Z702" s="50"/>
      <c r="AA702" s="50"/>
    </row>
    <row r="703" spans="1:27" ht="15">
      <c r="A703" s="50"/>
      <c r="B703" s="50"/>
      <c r="C703" s="50"/>
      <c r="D703" s="50"/>
      <c r="E703" s="50"/>
      <c r="F703" s="51"/>
      <c r="G703" s="50"/>
      <c r="H703" s="50"/>
      <c r="I703" s="50"/>
      <c r="J703" s="51"/>
      <c r="K703" s="50"/>
      <c r="L703" s="50"/>
      <c r="M703" s="50"/>
      <c r="N703" s="50"/>
      <c r="O703" s="50"/>
      <c r="P703" s="50"/>
      <c r="Q703" s="50"/>
      <c r="R703" s="50"/>
      <c r="S703" s="50"/>
      <c r="T703" s="50"/>
      <c r="U703" s="50"/>
      <c r="V703" s="50"/>
      <c r="W703" s="50"/>
      <c r="X703" s="50"/>
      <c r="Y703" s="50"/>
      <c r="Z703" s="50"/>
      <c r="AA703" s="50"/>
    </row>
    <row r="704" spans="1:27" ht="15">
      <c r="A704" s="50"/>
      <c r="B704" s="50"/>
      <c r="C704" s="50"/>
      <c r="D704" s="50"/>
      <c r="E704" s="50"/>
      <c r="F704" s="51"/>
      <c r="G704" s="50"/>
      <c r="H704" s="50"/>
      <c r="I704" s="50"/>
      <c r="J704" s="51"/>
      <c r="K704" s="50"/>
      <c r="L704" s="50"/>
      <c r="M704" s="50"/>
      <c r="N704" s="50"/>
      <c r="O704" s="50"/>
      <c r="P704" s="50"/>
      <c r="Q704" s="50"/>
      <c r="R704" s="50"/>
      <c r="S704" s="50"/>
      <c r="T704" s="50"/>
      <c r="U704" s="50"/>
      <c r="V704" s="50"/>
      <c r="W704" s="50"/>
      <c r="X704" s="50"/>
      <c r="Y704" s="50"/>
      <c r="Z704" s="50"/>
      <c r="AA704" s="50"/>
    </row>
    <row r="705" spans="1:27" ht="15">
      <c r="A705" s="50"/>
      <c r="B705" s="50"/>
      <c r="C705" s="50"/>
      <c r="D705" s="50"/>
      <c r="E705" s="50"/>
      <c r="F705" s="51"/>
      <c r="G705" s="50"/>
      <c r="H705" s="50"/>
      <c r="I705" s="50"/>
      <c r="J705" s="51"/>
      <c r="K705" s="50"/>
      <c r="L705" s="50"/>
      <c r="M705" s="50"/>
      <c r="N705" s="50"/>
      <c r="O705" s="50"/>
      <c r="P705" s="50"/>
      <c r="Q705" s="50"/>
      <c r="R705" s="50"/>
      <c r="S705" s="50"/>
      <c r="T705" s="50"/>
      <c r="U705" s="50"/>
      <c r="V705" s="50"/>
      <c r="W705" s="50"/>
      <c r="X705" s="50"/>
      <c r="Y705" s="50"/>
      <c r="Z705" s="50"/>
      <c r="AA705" s="50"/>
    </row>
    <row r="706" spans="1:27" ht="15">
      <c r="A706" s="50"/>
      <c r="B706" s="50"/>
      <c r="C706" s="50"/>
      <c r="D706" s="50"/>
      <c r="E706" s="50"/>
      <c r="F706" s="51"/>
      <c r="G706" s="50"/>
      <c r="H706" s="50"/>
      <c r="I706" s="50"/>
      <c r="J706" s="51"/>
      <c r="K706" s="50"/>
      <c r="L706" s="50"/>
      <c r="M706" s="50"/>
      <c r="N706" s="50"/>
      <c r="O706" s="50"/>
      <c r="P706" s="50"/>
      <c r="Q706" s="50"/>
      <c r="R706" s="50"/>
      <c r="S706" s="50"/>
      <c r="T706" s="50"/>
      <c r="U706" s="50"/>
      <c r="V706" s="50"/>
      <c r="W706" s="50"/>
      <c r="X706" s="50"/>
      <c r="Y706" s="50"/>
      <c r="Z706" s="50"/>
      <c r="AA706" s="50"/>
    </row>
    <row r="707" spans="1:27" ht="15">
      <c r="A707" s="50"/>
      <c r="B707" s="50"/>
      <c r="C707" s="50"/>
      <c r="D707" s="50"/>
      <c r="E707" s="50"/>
      <c r="F707" s="51"/>
      <c r="G707" s="50"/>
      <c r="H707" s="50"/>
      <c r="I707" s="50"/>
      <c r="J707" s="51"/>
      <c r="K707" s="50"/>
      <c r="L707" s="50"/>
      <c r="M707" s="50"/>
      <c r="N707" s="50"/>
      <c r="O707" s="50"/>
      <c r="P707" s="50"/>
      <c r="Q707" s="50"/>
      <c r="R707" s="50"/>
      <c r="S707" s="50"/>
      <c r="T707" s="50"/>
      <c r="U707" s="50"/>
      <c r="V707" s="50"/>
      <c r="W707" s="50"/>
      <c r="X707" s="50"/>
      <c r="Y707" s="50"/>
      <c r="Z707" s="50"/>
      <c r="AA707" s="50"/>
    </row>
    <row r="708" spans="1:27" ht="15">
      <c r="A708" s="50"/>
      <c r="B708" s="50"/>
      <c r="C708" s="50"/>
      <c r="D708" s="50"/>
      <c r="E708" s="50"/>
      <c r="F708" s="51"/>
      <c r="G708" s="50"/>
      <c r="H708" s="50"/>
      <c r="I708" s="50"/>
      <c r="J708" s="51"/>
      <c r="K708" s="50"/>
      <c r="L708" s="50"/>
      <c r="M708" s="50"/>
      <c r="N708" s="50"/>
      <c r="O708" s="50"/>
      <c r="P708" s="50"/>
      <c r="Q708" s="50"/>
      <c r="R708" s="50"/>
      <c r="S708" s="50"/>
      <c r="T708" s="50"/>
      <c r="U708" s="50"/>
      <c r="V708" s="50"/>
      <c r="W708" s="50"/>
      <c r="X708" s="50"/>
      <c r="Y708" s="50"/>
      <c r="Z708" s="50"/>
      <c r="AA708" s="50"/>
    </row>
    <row r="709" spans="1:27" ht="15">
      <c r="A709" s="50"/>
      <c r="B709" s="50"/>
      <c r="C709" s="50"/>
      <c r="D709" s="50"/>
      <c r="E709" s="50"/>
      <c r="F709" s="51"/>
      <c r="G709" s="50"/>
      <c r="H709" s="50"/>
      <c r="I709" s="50"/>
      <c r="J709" s="51"/>
      <c r="K709" s="50"/>
      <c r="L709" s="50"/>
      <c r="M709" s="50"/>
      <c r="N709" s="50"/>
      <c r="O709" s="50"/>
      <c r="P709" s="50"/>
      <c r="Q709" s="50"/>
      <c r="R709" s="50"/>
      <c r="S709" s="50"/>
      <c r="T709" s="50"/>
      <c r="U709" s="50"/>
      <c r="V709" s="50"/>
      <c r="W709" s="50"/>
      <c r="X709" s="50"/>
      <c r="Y709" s="50"/>
      <c r="Z709" s="50"/>
      <c r="AA709" s="50"/>
    </row>
    <row r="710" spans="1:27" ht="15">
      <c r="A710" s="50"/>
      <c r="B710" s="50"/>
      <c r="C710" s="50"/>
      <c r="D710" s="50"/>
      <c r="E710" s="50"/>
      <c r="F710" s="51"/>
      <c r="G710" s="50"/>
      <c r="H710" s="50"/>
      <c r="I710" s="50"/>
      <c r="J710" s="51"/>
      <c r="K710" s="50"/>
      <c r="L710" s="50"/>
      <c r="M710" s="50"/>
      <c r="N710" s="50"/>
      <c r="O710" s="50"/>
      <c r="P710" s="50"/>
      <c r="Q710" s="50"/>
      <c r="R710" s="50"/>
      <c r="S710" s="50"/>
      <c r="T710" s="50"/>
      <c r="U710" s="50"/>
      <c r="V710" s="50"/>
      <c r="W710" s="50"/>
      <c r="X710" s="50"/>
      <c r="Y710" s="50"/>
      <c r="Z710" s="50"/>
      <c r="AA710" s="50"/>
    </row>
    <row r="711" spans="1:27" ht="15">
      <c r="A711" s="50"/>
      <c r="B711" s="50"/>
      <c r="C711" s="50"/>
      <c r="D711" s="50"/>
      <c r="E711" s="50"/>
      <c r="F711" s="51"/>
      <c r="G711" s="50"/>
      <c r="H711" s="50"/>
      <c r="I711" s="50"/>
      <c r="J711" s="51"/>
      <c r="K711" s="50"/>
      <c r="L711" s="50"/>
      <c r="M711" s="50"/>
      <c r="N711" s="50"/>
      <c r="O711" s="50"/>
      <c r="P711" s="50"/>
      <c r="Q711" s="50"/>
      <c r="R711" s="50"/>
      <c r="S711" s="50"/>
      <c r="T711" s="50"/>
      <c r="U711" s="50"/>
      <c r="V711" s="50"/>
      <c r="W711" s="50"/>
      <c r="X711" s="50"/>
      <c r="Y711" s="50"/>
      <c r="Z711" s="50"/>
      <c r="AA711" s="50"/>
    </row>
    <row r="712" spans="1:27" ht="15">
      <c r="A712" s="50"/>
      <c r="B712" s="50"/>
      <c r="C712" s="50"/>
      <c r="D712" s="50"/>
      <c r="E712" s="50"/>
      <c r="F712" s="51"/>
      <c r="G712" s="50"/>
      <c r="H712" s="50"/>
      <c r="I712" s="50"/>
      <c r="J712" s="51"/>
      <c r="K712" s="50"/>
      <c r="L712" s="50"/>
      <c r="M712" s="50"/>
      <c r="N712" s="50"/>
      <c r="O712" s="50"/>
      <c r="P712" s="50"/>
      <c r="Q712" s="50"/>
      <c r="R712" s="50"/>
      <c r="S712" s="50"/>
      <c r="T712" s="50"/>
      <c r="U712" s="50"/>
      <c r="V712" s="50"/>
      <c r="W712" s="50"/>
      <c r="X712" s="50"/>
      <c r="Y712" s="50"/>
      <c r="Z712" s="50"/>
      <c r="AA712" s="50"/>
    </row>
    <row r="713" spans="1:27" ht="15">
      <c r="A713" s="50"/>
      <c r="B713" s="50"/>
      <c r="C713" s="50"/>
      <c r="D713" s="50"/>
      <c r="E713" s="50"/>
      <c r="F713" s="51"/>
      <c r="G713" s="50"/>
      <c r="H713" s="50"/>
      <c r="I713" s="50"/>
      <c r="J713" s="51"/>
      <c r="K713" s="50"/>
      <c r="L713" s="50"/>
      <c r="M713" s="50"/>
      <c r="N713" s="50"/>
      <c r="O713" s="50"/>
      <c r="P713" s="50"/>
      <c r="Q713" s="50"/>
      <c r="R713" s="50"/>
      <c r="S713" s="50"/>
      <c r="T713" s="50"/>
      <c r="U713" s="50"/>
      <c r="V713" s="50"/>
      <c r="W713" s="50"/>
      <c r="X713" s="50"/>
      <c r="Y713" s="50"/>
      <c r="Z713" s="50"/>
      <c r="AA713" s="50"/>
    </row>
    <row r="714" spans="1:27" ht="15">
      <c r="A714" s="50"/>
      <c r="B714" s="50"/>
      <c r="C714" s="50"/>
      <c r="D714" s="50"/>
      <c r="E714" s="50"/>
      <c r="F714" s="51"/>
      <c r="G714" s="50"/>
      <c r="H714" s="50"/>
      <c r="I714" s="50"/>
      <c r="J714" s="51"/>
      <c r="K714" s="50"/>
      <c r="L714" s="50"/>
      <c r="M714" s="50"/>
      <c r="N714" s="50"/>
      <c r="O714" s="50"/>
      <c r="P714" s="50"/>
      <c r="Q714" s="50"/>
      <c r="R714" s="50"/>
      <c r="S714" s="50"/>
      <c r="T714" s="50"/>
      <c r="U714" s="50"/>
      <c r="V714" s="50"/>
      <c r="W714" s="50"/>
      <c r="X714" s="50"/>
      <c r="Y714" s="50"/>
      <c r="Z714" s="50"/>
      <c r="AA714" s="50"/>
    </row>
    <row r="715" spans="1:27" ht="15">
      <c r="A715" s="50"/>
      <c r="B715" s="50"/>
      <c r="C715" s="50"/>
      <c r="D715" s="50"/>
      <c r="E715" s="50"/>
      <c r="F715" s="51"/>
      <c r="G715" s="50"/>
      <c r="H715" s="50"/>
      <c r="I715" s="50"/>
      <c r="J715" s="51"/>
      <c r="K715" s="50"/>
      <c r="L715" s="50"/>
      <c r="M715" s="50"/>
      <c r="N715" s="50"/>
      <c r="O715" s="50"/>
      <c r="P715" s="50"/>
      <c r="Q715" s="50"/>
      <c r="R715" s="50"/>
      <c r="S715" s="50"/>
      <c r="T715" s="50"/>
      <c r="U715" s="50"/>
      <c r="V715" s="50"/>
      <c r="W715" s="50"/>
      <c r="X715" s="50"/>
      <c r="Y715" s="50"/>
      <c r="Z715" s="50"/>
      <c r="AA715" s="50"/>
    </row>
    <row r="716" spans="1:27" ht="15">
      <c r="A716" s="50"/>
      <c r="B716" s="50"/>
      <c r="C716" s="50"/>
      <c r="D716" s="50"/>
      <c r="E716" s="50"/>
      <c r="F716" s="51"/>
      <c r="G716" s="50"/>
      <c r="H716" s="50"/>
      <c r="I716" s="50"/>
      <c r="J716" s="51"/>
      <c r="K716" s="50"/>
      <c r="L716" s="50"/>
      <c r="M716" s="50"/>
      <c r="N716" s="50"/>
      <c r="O716" s="50"/>
      <c r="P716" s="50"/>
      <c r="Q716" s="50"/>
      <c r="R716" s="50"/>
      <c r="S716" s="50"/>
      <c r="T716" s="50"/>
      <c r="U716" s="50"/>
      <c r="V716" s="50"/>
      <c r="W716" s="50"/>
      <c r="X716" s="50"/>
      <c r="Y716" s="50"/>
      <c r="Z716" s="50"/>
      <c r="AA716" s="50"/>
    </row>
    <row r="717" spans="1:27" ht="15">
      <c r="A717" s="50"/>
      <c r="B717" s="50"/>
      <c r="C717" s="50"/>
      <c r="D717" s="50"/>
      <c r="E717" s="50"/>
      <c r="F717" s="51"/>
      <c r="G717" s="50"/>
      <c r="H717" s="50"/>
      <c r="I717" s="50"/>
      <c r="J717" s="51"/>
      <c r="K717" s="50"/>
      <c r="L717" s="50"/>
      <c r="M717" s="50"/>
      <c r="N717" s="50"/>
      <c r="O717" s="50"/>
      <c r="P717" s="50"/>
      <c r="Q717" s="50"/>
      <c r="R717" s="50"/>
      <c r="S717" s="50"/>
      <c r="T717" s="50"/>
      <c r="U717" s="50"/>
      <c r="V717" s="50"/>
      <c r="W717" s="50"/>
      <c r="X717" s="50"/>
      <c r="Y717" s="50"/>
      <c r="Z717" s="50"/>
      <c r="AA717" s="50"/>
    </row>
    <row r="718" spans="1:27" ht="15">
      <c r="A718" s="50"/>
      <c r="B718" s="50"/>
      <c r="C718" s="50"/>
      <c r="D718" s="50"/>
      <c r="E718" s="50"/>
      <c r="F718" s="51"/>
      <c r="G718" s="50"/>
      <c r="H718" s="50"/>
      <c r="I718" s="50"/>
      <c r="J718" s="51"/>
      <c r="K718" s="50"/>
      <c r="L718" s="50"/>
      <c r="M718" s="50"/>
      <c r="N718" s="50"/>
      <c r="O718" s="50"/>
      <c r="P718" s="50"/>
      <c r="Q718" s="50"/>
      <c r="R718" s="50"/>
      <c r="S718" s="50"/>
      <c r="T718" s="50"/>
      <c r="U718" s="50"/>
      <c r="V718" s="50"/>
      <c r="W718" s="50"/>
      <c r="X718" s="50"/>
      <c r="Y718" s="50"/>
      <c r="Z718" s="50"/>
      <c r="AA718" s="50"/>
    </row>
    <row r="719" spans="1:27" ht="15">
      <c r="A719" s="50"/>
      <c r="B719" s="50"/>
      <c r="C719" s="50"/>
      <c r="D719" s="50"/>
      <c r="E719" s="50"/>
      <c r="F719" s="51"/>
      <c r="G719" s="50"/>
      <c r="H719" s="50"/>
      <c r="I719" s="50"/>
      <c r="J719" s="51"/>
      <c r="K719" s="50"/>
      <c r="L719" s="50"/>
      <c r="M719" s="50"/>
      <c r="N719" s="50"/>
      <c r="O719" s="50"/>
      <c r="P719" s="50"/>
      <c r="Q719" s="50"/>
      <c r="R719" s="50"/>
      <c r="S719" s="50"/>
      <c r="T719" s="50"/>
      <c r="U719" s="50"/>
      <c r="V719" s="50"/>
      <c r="W719" s="50"/>
      <c r="X719" s="50"/>
      <c r="Y719" s="50"/>
      <c r="Z719" s="50"/>
      <c r="AA719" s="50"/>
    </row>
    <row r="720" spans="1:27" ht="15">
      <c r="A720" s="50"/>
      <c r="B720" s="50"/>
      <c r="C720" s="50"/>
      <c r="D720" s="50"/>
      <c r="E720" s="50"/>
      <c r="F720" s="51"/>
      <c r="G720" s="50"/>
      <c r="H720" s="50"/>
      <c r="I720" s="50"/>
      <c r="J720" s="51"/>
      <c r="K720" s="50"/>
      <c r="L720" s="50"/>
      <c r="M720" s="50"/>
      <c r="N720" s="50"/>
      <c r="O720" s="50"/>
      <c r="P720" s="50"/>
      <c r="Q720" s="50"/>
      <c r="R720" s="50"/>
      <c r="S720" s="50"/>
      <c r="T720" s="50"/>
      <c r="U720" s="50"/>
      <c r="V720" s="50"/>
      <c r="W720" s="50"/>
      <c r="X720" s="50"/>
      <c r="Y720" s="50"/>
      <c r="Z720" s="50"/>
      <c r="AA720" s="50"/>
    </row>
    <row r="721" spans="1:27" ht="15">
      <c r="A721" s="50"/>
      <c r="B721" s="50"/>
      <c r="C721" s="50"/>
      <c r="D721" s="50"/>
      <c r="E721" s="50"/>
      <c r="F721" s="51"/>
      <c r="G721" s="50"/>
      <c r="H721" s="50"/>
      <c r="I721" s="50"/>
      <c r="J721" s="51"/>
      <c r="K721" s="50"/>
      <c r="L721" s="50"/>
      <c r="M721" s="50"/>
      <c r="N721" s="50"/>
      <c r="O721" s="50"/>
      <c r="P721" s="50"/>
      <c r="Q721" s="50"/>
      <c r="R721" s="50"/>
      <c r="S721" s="50"/>
      <c r="T721" s="50"/>
      <c r="U721" s="50"/>
      <c r="V721" s="50"/>
      <c r="W721" s="50"/>
      <c r="X721" s="50"/>
      <c r="Y721" s="50"/>
      <c r="Z721" s="50"/>
      <c r="AA721" s="50"/>
    </row>
    <row r="722" spans="1:27" ht="15">
      <c r="A722" s="50"/>
      <c r="B722" s="50"/>
      <c r="C722" s="50"/>
      <c r="D722" s="50"/>
      <c r="E722" s="50"/>
      <c r="F722" s="51"/>
      <c r="G722" s="50"/>
      <c r="H722" s="50"/>
      <c r="I722" s="50"/>
      <c r="J722" s="51"/>
      <c r="K722" s="50"/>
      <c r="L722" s="50"/>
      <c r="M722" s="50"/>
      <c r="N722" s="50"/>
      <c r="O722" s="50"/>
      <c r="P722" s="50"/>
      <c r="Q722" s="50"/>
      <c r="R722" s="50"/>
      <c r="S722" s="50"/>
      <c r="T722" s="50"/>
      <c r="U722" s="50"/>
      <c r="V722" s="50"/>
      <c r="W722" s="50"/>
      <c r="X722" s="50"/>
      <c r="Y722" s="50"/>
      <c r="Z722" s="50"/>
      <c r="AA722" s="50"/>
    </row>
    <row r="723" spans="1:27" ht="15">
      <c r="A723" s="50"/>
      <c r="B723" s="50"/>
      <c r="C723" s="50"/>
      <c r="D723" s="50"/>
      <c r="E723" s="50"/>
      <c r="F723" s="51"/>
      <c r="G723" s="50"/>
      <c r="H723" s="50"/>
      <c r="I723" s="50"/>
      <c r="J723" s="51"/>
      <c r="K723" s="50"/>
      <c r="L723" s="50"/>
      <c r="M723" s="50"/>
      <c r="N723" s="50"/>
      <c r="O723" s="50"/>
      <c r="P723" s="50"/>
      <c r="Q723" s="50"/>
      <c r="R723" s="50"/>
      <c r="S723" s="50"/>
      <c r="T723" s="50"/>
      <c r="U723" s="50"/>
      <c r="V723" s="50"/>
      <c r="W723" s="50"/>
      <c r="X723" s="50"/>
      <c r="Y723" s="50"/>
      <c r="Z723" s="50"/>
      <c r="AA723" s="50"/>
    </row>
    <row r="724" spans="1:27" ht="15">
      <c r="A724" s="50"/>
      <c r="B724" s="50"/>
      <c r="C724" s="50"/>
      <c r="D724" s="50"/>
      <c r="E724" s="50"/>
      <c r="F724" s="51"/>
      <c r="G724" s="50"/>
      <c r="H724" s="50"/>
      <c r="I724" s="50"/>
      <c r="J724" s="51"/>
      <c r="K724" s="50"/>
      <c r="L724" s="50"/>
      <c r="M724" s="50"/>
      <c r="N724" s="50"/>
      <c r="O724" s="50"/>
      <c r="P724" s="50"/>
      <c r="Q724" s="50"/>
      <c r="R724" s="50"/>
      <c r="S724" s="50"/>
      <c r="T724" s="50"/>
      <c r="U724" s="50"/>
      <c r="V724" s="50"/>
      <c r="W724" s="50"/>
      <c r="X724" s="50"/>
      <c r="Y724" s="50"/>
      <c r="Z724" s="50"/>
      <c r="AA724" s="50"/>
    </row>
    <row r="725" spans="1:27" ht="15">
      <c r="A725" s="50"/>
      <c r="B725" s="50"/>
      <c r="C725" s="50"/>
      <c r="D725" s="50"/>
      <c r="E725" s="50"/>
      <c r="F725" s="51"/>
      <c r="G725" s="50"/>
      <c r="H725" s="50"/>
      <c r="I725" s="50"/>
      <c r="J725" s="51"/>
      <c r="K725" s="50"/>
      <c r="L725" s="50"/>
      <c r="M725" s="50"/>
      <c r="N725" s="50"/>
      <c r="O725" s="50"/>
      <c r="P725" s="50"/>
      <c r="Q725" s="50"/>
      <c r="R725" s="50"/>
      <c r="S725" s="50"/>
      <c r="T725" s="50"/>
      <c r="U725" s="50"/>
      <c r="V725" s="50"/>
      <c r="W725" s="50"/>
      <c r="X725" s="50"/>
      <c r="Y725" s="50"/>
      <c r="Z725" s="50"/>
      <c r="AA725" s="50"/>
    </row>
    <row r="726" spans="1:27" ht="15">
      <c r="A726" s="50"/>
      <c r="B726" s="50"/>
      <c r="C726" s="50"/>
      <c r="D726" s="50"/>
      <c r="E726" s="50"/>
      <c r="F726" s="51"/>
      <c r="G726" s="50"/>
      <c r="H726" s="50"/>
      <c r="I726" s="50"/>
      <c r="J726" s="51"/>
      <c r="K726" s="50"/>
      <c r="L726" s="50"/>
      <c r="M726" s="50"/>
      <c r="N726" s="50"/>
      <c r="O726" s="50"/>
      <c r="P726" s="50"/>
      <c r="Q726" s="50"/>
      <c r="R726" s="50"/>
      <c r="S726" s="50"/>
      <c r="T726" s="50"/>
      <c r="U726" s="50"/>
      <c r="V726" s="50"/>
      <c r="W726" s="50"/>
      <c r="X726" s="50"/>
      <c r="Y726" s="50"/>
      <c r="Z726" s="50"/>
      <c r="AA726" s="50"/>
    </row>
    <row r="727" spans="1:27" ht="15">
      <c r="A727" s="50"/>
      <c r="B727" s="50"/>
      <c r="C727" s="50"/>
      <c r="D727" s="50"/>
      <c r="E727" s="50"/>
      <c r="F727" s="51"/>
      <c r="G727" s="50"/>
      <c r="H727" s="50"/>
      <c r="I727" s="50"/>
      <c r="J727" s="51"/>
      <c r="K727" s="50"/>
      <c r="L727" s="50"/>
      <c r="M727" s="50"/>
      <c r="N727" s="50"/>
      <c r="O727" s="50"/>
      <c r="P727" s="50"/>
      <c r="Q727" s="50"/>
      <c r="R727" s="50"/>
      <c r="S727" s="50"/>
      <c r="T727" s="50"/>
      <c r="U727" s="50"/>
      <c r="V727" s="50"/>
      <c r="W727" s="50"/>
      <c r="X727" s="50"/>
      <c r="Y727" s="50"/>
      <c r="Z727" s="50"/>
      <c r="AA727" s="50"/>
    </row>
    <row r="728" spans="1:27" ht="15">
      <c r="A728" s="50"/>
      <c r="B728" s="50"/>
      <c r="C728" s="50"/>
      <c r="D728" s="50"/>
      <c r="E728" s="50"/>
      <c r="F728" s="51"/>
      <c r="G728" s="50"/>
      <c r="H728" s="50"/>
      <c r="I728" s="50"/>
      <c r="J728" s="51"/>
      <c r="K728" s="50"/>
      <c r="L728" s="50"/>
      <c r="M728" s="50"/>
      <c r="N728" s="50"/>
      <c r="O728" s="50"/>
      <c r="P728" s="50"/>
      <c r="Q728" s="50"/>
      <c r="R728" s="50"/>
      <c r="S728" s="50"/>
      <c r="T728" s="50"/>
      <c r="U728" s="50"/>
      <c r="V728" s="50"/>
      <c r="W728" s="50"/>
      <c r="X728" s="50"/>
      <c r="Y728" s="50"/>
      <c r="Z728" s="50"/>
      <c r="AA728" s="50"/>
    </row>
    <row r="729" spans="1:27" ht="15">
      <c r="A729" s="50"/>
      <c r="B729" s="50"/>
      <c r="C729" s="50"/>
      <c r="D729" s="50"/>
      <c r="E729" s="50"/>
      <c r="F729" s="51"/>
      <c r="G729" s="50"/>
      <c r="H729" s="50"/>
      <c r="I729" s="50"/>
      <c r="J729" s="51"/>
      <c r="K729" s="50"/>
      <c r="L729" s="50"/>
      <c r="M729" s="50"/>
      <c r="N729" s="50"/>
      <c r="O729" s="50"/>
      <c r="P729" s="50"/>
      <c r="Q729" s="50"/>
      <c r="R729" s="50"/>
      <c r="S729" s="50"/>
      <c r="T729" s="50"/>
      <c r="U729" s="50"/>
      <c r="V729" s="50"/>
      <c r="W729" s="50"/>
      <c r="X729" s="50"/>
      <c r="Y729" s="50"/>
      <c r="Z729" s="50"/>
      <c r="AA729" s="50"/>
    </row>
    <row r="730" spans="1:27" ht="15">
      <c r="A730" s="50"/>
      <c r="B730" s="50"/>
      <c r="C730" s="50"/>
      <c r="D730" s="50"/>
      <c r="E730" s="50"/>
      <c r="F730" s="51"/>
      <c r="G730" s="50"/>
      <c r="H730" s="50"/>
      <c r="I730" s="50"/>
      <c r="J730" s="51"/>
      <c r="K730" s="50"/>
      <c r="L730" s="50"/>
      <c r="M730" s="50"/>
      <c r="N730" s="50"/>
      <c r="O730" s="50"/>
      <c r="P730" s="50"/>
      <c r="Q730" s="50"/>
      <c r="R730" s="50"/>
      <c r="S730" s="50"/>
      <c r="T730" s="50"/>
      <c r="U730" s="50"/>
      <c r="V730" s="50"/>
      <c r="W730" s="50"/>
      <c r="X730" s="50"/>
      <c r="Y730" s="50"/>
      <c r="Z730" s="50"/>
      <c r="AA730" s="50"/>
    </row>
    <row r="731" spans="1:27" ht="15">
      <c r="A731" s="50"/>
      <c r="B731" s="50"/>
      <c r="C731" s="50"/>
      <c r="D731" s="50"/>
      <c r="E731" s="50"/>
      <c r="F731" s="51"/>
      <c r="G731" s="50"/>
      <c r="H731" s="50"/>
      <c r="I731" s="50"/>
      <c r="J731" s="51"/>
      <c r="K731" s="50"/>
      <c r="L731" s="50"/>
      <c r="M731" s="50"/>
      <c r="N731" s="50"/>
      <c r="O731" s="50"/>
      <c r="P731" s="50"/>
      <c r="Q731" s="50"/>
      <c r="R731" s="50"/>
      <c r="S731" s="50"/>
      <c r="T731" s="50"/>
      <c r="U731" s="50"/>
      <c r="V731" s="50"/>
      <c r="W731" s="50"/>
      <c r="X731" s="50"/>
      <c r="Y731" s="50"/>
      <c r="Z731" s="50"/>
      <c r="AA731" s="50"/>
    </row>
    <row r="732" spans="1:27" ht="15">
      <c r="A732" s="50"/>
      <c r="B732" s="50"/>
      <c r="C732" s="50"/>
      <c r="D732" s="50"/>
      <c r="E732" s="50"/>
      <c r="F732" s="51"/>
      <c r="G732" s="50"/>
      <c r="H732" s="50"/>
      <c r="I732" s="50"/>
      <c r="J732" s="51"/>
      <c r="K732" s="50"/>
      <c r="L732" s="50"/>
      <c r="M732" s="50"/>
      <c r="N732" s="50"/>
      <c r="O732" s="50"/>
      <c r="P732" s="50"/>
      <c r="Q732" s="50"/>
      <c r="R732" s="50"/>
      <c r="S732" s="50"/>
      <c r="T732" s="50"/>
      <c r="U732" s="50"/>
      <c r="V732" s="50"/>
      <c r="W732" s="50"/>
      <c r="X732" s="50"/>
      <c r="Y732" s="50"/>
      <c r="Z732" s="50"/>
      <c r="AA732" s="50"/>
    </row>
    <row r="733" spans="1:27" ht="15">
      <c r="A733" s="50"/>
      <c r="B733" s="50"/>
      <c r="C733" s="50"/>
      <c r="D733" s="50"/>
      <c r="E733" s="50"/>
      <c r="F733" s="51"/>
      <c r="G733" s="50"/>
      <c r="H733" s="50"/>
      <c r="I733" s="50"/>
      <c r="J733" s="51"/>
      <c r="K733" s="50"/>
      <c r="L733" s="50"/>
      <c r="M733" s="50"/>
      <c r="N733" s="50"/>
      <c r="O733" s="50"/>
      <c r="P733" s="50"/>
      <c r="Q733" s="50"/>
      <c r="R733" s="50"/>
      <c r="S733" s="50"/>
      <c r="T733" s="50"/>
      <c r="U733" s="50"/>
      <c r="V733" s="50"/>
      <c r="W733" s="50"/>
      <c r="X733" s="50"/>
      <c r="Y733" s="50"/>
      <c r="Z733" s="50"/>
      <c r="AA733" s="50"/>
    </row>
    <row r="734" spans="1:27" ht="15">
      <c r="A734" s="50"/>
      <c r="B734" s="50"/>
      <c r="C734" s="50"/>
      <c r="D734" s="50"/>
      <c r="E734" s="50"/>
      <c r="F734" s="51"/>
      <c r="G734" s="50"/>
      <c r="H734" s="50"/>
      <c r="I734" s="50"/>
      <c r="J734" s="51"/>
      <c r="K734" s="50"/>
      <c r="L734" s="50"/>
      <c r="M734" s="50"/>
      <c r="N734" s="50"/>
      <c r="O734" s="50"/>
      <c r="P734" s="50"/>
      <c r="Q734" s="50"/>
      <c r="R734" s="50"/>
      <c r="S734" s="50"/>
      <c r="T734" s="50"/>
      <c r="U734" s="50"/>
      <c r="V734" s="50"/>
      <c r="W734" s="50"/>
      <c r="X734" s="50"/>
      <c r="Y734" s="50"/>
      <c r="Z734" s="50"/>
      <c r="AA734" s="50"/>
    </row>
    <row r="735" spans="1:27" ht="15">
      <c r="A735" s="50"/>
      <c r="B735" s="50"/>
      <c r="C735" s="50"/>
      <c r="D735" s="50"/>
      <c r="E735" s="50"/>
      <c r="F735" s="51"/>
      <c r="G735" s="50"/>
      <c r="H735" s="50"/>
      <c r="I735" s="50"/>
      <c r="J735" s="51"/>
      <c r="K735" s="50"/>
      <c r="L735" s="50"/>
      <c r="M735" s="50"/>
      <c r="N735" s="50"/>
      <c r="O735" s="50"/>
      <c r="P735" s="50"/>
      <c r="Q735" s="50"/>
      <c r="R735" s="50"/>
      <c r="S735" s="50"/>
      <c r="T735" s="50"/>
      <c r="U735" s="50"/>
      <c r="V735" s="50"/>
      <c r="W735" s="50"/>
      <c r="X735" s="50"/>
      <c r="Y735" s="50"/>
      <c r="Z735" s="50"/>
      <c r="AA735" s="50"/>
    </row>
    <row r="736" spans="1:27" ht="15">
      <c r="A736" s="50"/>
      <c r="B736" s="50"/>
      <c r="C736" s="50"/>
      <c r="D736" s="50"/>
      <c r="E736" s="50"/>
      <c r="F736" s="51"/>
      <c r="G736" s="50"/>
      <c r="H736" s="50"/>
      <c r="I736" s="50"/>
      <c r="J736" s="51"/>
      <c r="K736" s="50"/>
      <c r="L736" s="50"/>
      <c r="M736" s="50"/>
      <c r="N736" s="50"/>
      <c r="O736" s="50"/>
      <c r="P736" s="50"/>
      <c r="Q736" s="50"/>
      <c r="R736" s="50"/>
      <c r="S736" s="50"/>
      <c r="T736" s="50"/>
      <c r="U736" s="50"/>
      <c r="V736" s="50"/>
      <c r="W736" s="50"/>
      <c r="X736" s="50"/>
      <c r="Y736" s="50"/>
      <c r="Z736" s="50"/>
      <c r="AA736" s="50"/>
    </row>
    <row r="737" spans="1:27" ht="15">
      <c r="A737" s="50"/>
      <c r="B737" s="50"/>
      <c r="C737" s="50"/>
      <c r="D737" s="50"/>
      <c r="E737" s="50"/>
      <c r="F737" s="51"/>
      <c r="G737" s="50"/>
      <c r="H737" s="50"/>
      <c r="I737" s="50"/>
      <c r="J737" s="51"/>
      <c r="K737" s="50"/>
      <c r="L737" s="50"/>
      <c r="M737" s="50"/>
      <c r="N737" s="50"/>
      <c r="O737" s="50"/>
      <c r="P737" s="50"/>
      <c r="Q737" s="50"/>
      <c r="R737" s="50"/>
      <c r="S737" s="50"/>
      <c r="T737" s="50"/>
      <c r="U737" s="50"/>
      <c r="V737" s="50"/>
      <c r="W737" s="50"/>
      <c r="X737" s="50"/>
      <c r="Y737" s="50"/>
      <c r="Z737" s="50"/>
      <c r="AA737" s="50"/>
    </row>
    <row r="738" spans="1:27" ht="15">
      <c r="A738" s="50"/>
      <c r="B738" s="50"/>
      <c r="C738" s="50"/>
      <c r="D738" s="50"/>
      <c r="E738" s="50"/>
      <c r="F738" s="51"/>
      <c r="G738" s="50"/>
      <c r="H738" s="50"/>
      <c r="I738" s="50"/>
      <c r="J738" s="51"/>
      <c r="K738" s="50"/>
      <c r="L738" s="50"/>
      <c r="M738" s="50"/>
      <c r="N738" s="50"/>
      <c r="O738" s="50"/>
      <c r="P738" s="50"/>
      <c r="Q738" s="50"/>
      <c r="R738" s="50"/>
      <c r="S738" s="50"/>
      <c r="T738" s="50"/>
      <c r="U738" s="50"/>
      <c r="V738" s="50"/>
      <c r="W738" s="50"/>
      <c r="X738" s="50"/>
      <c r="Y738" s="50"/>
      <c r="Z738" s="50"/>
      <c r="AA738" s="50"/>
    </row>
    <row r="739" spans="1:27" ht="15">
      <c r="A739" s="50"/>
      <c r="B739" s="50"/>
      <c r="C739" s="50"/>
      <c r="D739" s="50"/>
      <c r="E739" s="50"/>
      <c r="F739" s="51"/>
      <c r="G739" s="50"/>
      <c r="H739" s="50"/>
      <c r="I739" s="50"/>
      <c r="J739" s="51"/>
      <c r="K739" s="50"/>
      <c r="L739" s="50"/>
      <c r="M739" s="50"/>
      <c r="N739" s="50"/>
      <c r="O739" s="50"/>
      <c r="P739" s="50"/>
      <c r="Q739" s="50"/>
      <c r="R739" s="50"/>
      <c r="S739" s="50"/>
      <c r="T739" s="50"/>
      <c r="U739" s="50"/>
      <c r="V739" s="50"/>
      <c r="W739" s="50"/>
      <c r="X739" s="50"/>
      <c r="Y739" s="50"/>
      <c r="Z739" s="50"/>
      <c r="AA739" s="50"/>
    </row>
    <row r="740" spans="1:27" ht="15">
      <c r="A740" s="50"/>
      <c r="B740" s="50"/>
      <c r="C740" s="50"/>
      <c r="D740" s="50"/>
      <c r="E740" s="50"/>
      <c r="F740" s="51"/>
      <c r="G740" s="50"/>
      <c r="H740" s="50"/>
      <c r="I740" s="50"/>
      <c r="J740" s="51"/>
      <c r="K740" s="50"/>
      <c r="L740" s="50"/>
      <c r="M740" s="50"/>
      <c r="N740" s="50"/>
      <c r="O740" s="50"/>
      <c r="P740" s="50"/>
      <c r="Q740" s="50"/>
      <c r="R740" s="50"/>
      <c r="S740" s="50"/>
      <c r="T740" s="50"/>
      <c r="U740" s="50"/>
      <c r="V740" s="50"/>
      <c r="W740" s="50"/>
      <c r="X740" s="50"/>
      <c r="Y740" s="50"/>
      <c r="Z740" s="50"/>
      <c r="AA740" s="50"/>
    </row>
    <row r="741" spans="1:27" ht="15">
      <c r="A741" s="50"/>
      <c r="B741" s="50"/>
      <c r="C741" s="50"/>
      <c r="D741" s="50"/>
      <c r="E741" s="50"/>
      <c r="F741" s="51"/>
      <c r="G741" s="50"/>
      <c r="H741" s="50"/>
      <c r="I741" s="50"/>
      <c r="J741" s="51"/>
      <c r="K741" s="50"/>
      <c r="L741" s="50"/>
      <c r="M741" s="50"/>
      <c r="N741" s="50"/>
      <c r="O741" s="50"/>
      <c r="P741" s="50"/>
      <c r="Q741" s="50"/>
      <c r="R741" s="50"/>
      <c r="S741" s="50"/>
      <c r="T741" s="50"/>
      <c r="U741" s="50"/>
      <c r="V741" s="50"/>
      <c r="W741" s="50"/>
      <c r="X741" s="50"/>
      <c r="Y741" s="50"/>
      <c r="Z741" s="50"/>
      <c r="AA741" s="50"/>
    </row>
    <row r="742" spans="1:27" ht="15">
      <c r="A742" s="50"/>
      <c r="B742" s="50"/>
      <c r="C742" s="50"/>
      <c r="D742" s="50"/>
      <c r="E742" s="50"/>
      <c r="F742" s="51"/>
      <c r="G742" s="50"/>
      <c r="H742" s="50"/>
      <c r="I742" s="50"/>
      <c r="J742" s="51"/>
      <c r="K742" s="50"/>
      <c r="L742" s="50"/>
      <c r="M742" s="50"/>
      <c r="N742" s="50"/>
      <c r="O742" s="50"/>
      <c r="P742" s="50"/>
      <c r="Q742" s="50"/>
      <c r="R742" s="50"/>
      <c r="S742" s="50"/>
      <c r="T742" s="50"/>
      <c r="U742" s="50"/>
      <c r="V742" s="50"/>
      <c r="W742" s="50"/>
      <c r="X742" s="50"/>
      <c r="Y742" s="50"/>
      <c r="Z742" s="50"/>
      <c r="AA742" s="50"/>
    </row>
    <row r="743" spans="1:27" ht="15">
      <c r="A743" s="50"/>
      <c r="B743" s="50"/>
      <c r="C743" s="50"/>
      <c r="D743" s="50"/>
      <c r="E743" s="50"/>
      <c r="F743" s="51"/>
      <c r="G743" s="50"/>
      <c r="H743" s="50"/>
      <c r="I743" s="50"/>
      <c r="J743" s="51"/>
      <c r="K743" s="50"/>
      <c r="L743" s="50"/>
      <c r="M743" s="50"/>
      <c r="N743" s="50"/>
      <c r="O743" s="50"/>
      <c r="P743" s="50"/>
      <c r="Q743" s="50"/>
      <c r="R743" s="50"/>
      <c r="S743" s="50"/>
      <c r="T743" s="50"/>
      <c r="U743" s="50"/>
      <c r="V743" s="50"/>
      <c r="W743" s="50"/>
      <c r="X743" s="50"/>
      <c r="Y743" s="50"/>
      <c r="Z743" s="50"/>
      <c r="AA743" s="50"/>
    </row>
    <row r="744" spans="1:27" ht="15">
      <c r="A744" s="50"/>
      <c r="B744" s="50"/>
      <c r="C744" s="50"/>
      <c r="D744" s="50"/>
      <c r="E744" s="50"/>
      <c r="F744" s="51"/>
      <c r="G744" s="50"/>
      <c r="H744" s="50"/>
      <c r="I744" s="50"/>
      <c r="J744" s="51"/>
      <c r="K744" s="50"/>
      <c r="L744" s="50"/>
      <c r="M744" s="50"/>
      <c r="N744" s="50"/>
      <c r="O744" s="50"/>
      <c r="P744" s="50"/>
      <c r="Q744" s="50"/>
      <c r="R744" s="50"/>
      <c r="S744" s="50"/>
      <c r="T744" s="50"/>
      <c r="U744" s="50"/>
      <c r="V744" s="50"/>
      <c r="W744" s="50"/>
      <c r="X744" s="50"/>
      <c r="Y744" s="50"/>
      <c r="Z744" s="50"/>
      <c r="AA744" s="50"/>
    </row>
    <row r="745" spans="1:27" ht="15">
      <c r="A745" s="50"/>
      <c r="B745" s="50"/>
      <c r="C745" s="50"/>
      <c r="D745" s="50"/>
      <c r="E745" s="50"/>
      <c r="F745" s="51"/>
      <c r="G745" s="50"/>
      <c r="H745" s="50"/>
      <c r="I745" s="50"/>
      <c r="J745" s="51"/>
      <c r="K745" s="50"/>
      <c r="L745" s="50"/>
      <c r="M745" s="50"/>
      <c r="N745" s="50"/>
      <c r="O745" s="50"/>
      <c r="P745" s="50"/>
      <c r="Q745" s="50"/>
      <c r="R745" s="50"/>
      <c r="S745" s="50"/>
      <c r="T745" s="50"/>
      <c r="U745" s="50"/>
      <c r="V745" s="50"/>
      <c r="W745" s="50"/>
      <c r="X745" s="50"/>
      <c r="Y745" s="50"/>
      <c r="Z745" s="50"/>
      <c r="AA745" s="50"/>
    </row>
    <row r="746" spans="1:27" ht="15">
      <c r="A746" s="50"/>
      <c r="B746" s="50"/>
      <c r="C746" s="50"/>
      <c r="D746" s="50"/>
      <c r="E746" s="50"/>
      <c r="F746" s="51"/>
      <c r="G746" s="50"/>
      <c r="H746" s="50"/>
      <c r="I746" s="50"/>
      <c r="J746" s="51"/>
      <c r="K746" s="50"/>
      <c r="L746" s="50"/>
      <c r="M746" s="50"/>
      <c r="N746" s="50"/>
      <c r="O746" s="50"/>
      <c r="P746" s="50"/>
      <c r="Q746" s="50"/>
      <c r="R746" s="50"/>
      <c r="S746" s="50"/>
      <c r="T746" s="50"/>
      <c r="U746" s="50"/>
      <c r="V746" s="50"/>
      <c r="W746" s="50"/>
      <c r="X746" s="50"/>
      <c r="Y746" s="50"/>
      <c r="Z746" s="50"/>
      <c r="AA746" s="50"/>
    </row>
    <row r="747" spans="1:27" ht="15">
      <c r="A747" s="50"/>
      <c r="B747" s="50"/>
      <c r="C747" s="50"/>
      <c r="D747" s="50"/>
      <c r="E747" s="50"/>
      <c r="F747" s="51"/>
      <c r="G747" s="50"/>
      <c r="H747" s="50"/>
      <c r="I747" s="50"/>
      <c r="J747" s="51"/>
      <c r="K747" s="50"/>
      <c r="L747" s="50"/>
      <c r="M747" s="50"/>
      <c r="N747" s="50"/>
      <c r="O747" s="50"/>
      <c r="P747" s="50"/>
      <c r="Q747" s="50"/>
      <c r="R747" s="50"/>
      <c r="S747" s="50"/>
      <c r="T747" s="50"/>
      <c r="U747" s="50"/>
      <c r="V747" s="50"/>
      <c r="W747" s="50"/>
      <c r="X747" s="50"/>
      <c r="Y747" s="50"/>
      <c r="Z747" s="50"/>
      <c r="AA747" s="50"/>
    </row>
    <row r="748" spans="1:27" ht="15">
      <c r="A748" s="50"/>
      <c r="B748" s="50"/>
      <c r="C748" s="50"/>
      <c r="D748" s="50"/>
      <c r="E748" s="50"/>
      <c r="F748" s="51"/>
      <c r="G748" s="50"/>
      <c r="H748" s="50"/>
      <c r="I748" s="50"/>
      <c r="J748" s="51"/>
      <c r="K748" s="50"/>
      <c r="L748" s="50"/>
      <c r="M748" s="50"/>
      <c r="N748" s="50"/>
      <c r="O748" s="50"/>
      <c r="P748" s="50"/>
      <c r="Q748" s="50"/>
      <c r="R748" s="50"/>
      <c r="S748" s="50"/>
      <c r="T748" s="50"/>
      <c r="U748" s="50"/>
      <c r="V748" s="50"/>
      <c r="W748" s="50"/>
      <c r="X748" s="50"/>
      <c r="Y748" s="50"/>
      <c r="Z748" s="50"/>
      <c r="AA748" s="50"/>
    </row>
    <row r="749" spans="1:27" ht="15">
      <c r="A749" s="50"/>
      <c r="B749" s="50"/>
      <c r="C749" s="50"/>
      <c r="D749" s="50"/>
      <c r="E749" s="50"/>
      <c r="F749" s="51"/>
      <c r="G749" s="50"/>
      <c r="H749" s="50"/>
      <c r="I749" s="50"/>
      <c r="J749" s="51"/>
      <c r="K749" s="50"/>
      <c r="L749" s="50"/>
      <c r="M749" s="50"/>
      <c r="N749" s="50"/>
      <c r="O749" s="50"/>
      <c r="P749" s="50"/>
      <c r="Q749" s="50"/>
      <c r="R749" s="50"/>
      <c r="S749" s="50"/>
      <c r="T749" s="50"/>
      <c r="U749" s="50"/>
      <c r="V749" s="50"/>
      <c r="W749" s="50"/>
      <c r="X749" s="50"/>
      <c r="Y749" s="50"/>
      <c r="Z749" s="50"/>
      <c r="AA749" s="50"/>
    </row>
    <row r="750" spans="1:27" ht="15">
      <c r="A750" s="50"/>
      <c r="B750" s="50"/>
      <c r="C750" s="50"/>
      <c r="D750" s="50"/>
      <c r="E750" s="50"/>
      <c r="F750" s="51"/>
      <c r="G750" s="50"/>
      <c r="H750" s="50"/>
      <c r="I750" s="50"/>
      <c r="J750" s="51"/>
      <c r="K750" s="50"/>
      <c r="L750" s="50"/>
      <c r="M750" s="50"/>
      <c r="N750" s="50"/>
      <c r="O750" s="50"/>
      <c r="P750" s="50"/>
      <c r="Q750" s="50"/>
      <c r="R750" s="50"/>
      <c r="S750" s="50"/>
      <c r="T750" s="50"/>
      <c r="U750" s="50"/>
      <c r="V750" s="50"/>
      <c r="W750" s="50"/>
      <c r="X750" s="50"/>
      <c r="Y750" s="50"/>
      <c r="Z750" s="50"/>
      <c r="AA750" s="50"/>
    </row>
    <row r="751" spans="1:27" ht="15">
      <c r="A751" s="50"/>
      <c r="B751" s="50"/>
      <c r="C751" s="50"/>
      <c r="D751" s="50"/>
      <c r="E751" s="50"/>
      <c r="F751" s="51"/>
      <c r="G751" s="50"/>
      <c r="H751" s="50"/>
      <c r="I751" s="50"/>
      <c r="J751" s="51"/>
      <c r="K751" s="50"/>
      <c r="L751" s="50"/>
      <c r="M751" s="50"/>
      <c r="N751" s="50"/>
      <c r="O751" s="50"/>
      <c r="P751" s="50"/>
      <c r="Q751" s="50"/>
      <c r="R751" s="50"/>
      <c r="S751" s="50"/>
      <c r="T751" s="50"/>
      <c r="U751" s="50"/>
      <c r="V751" s="50"/>
      <c r="W751" s="50"/>
      <c r="X751" s="50"/>
      <c r="Y751" s="50"/>
      <c r="Z751" s="50"/>
      <c r="AA751" s="50"/>
    </row>
    <row r="752" spans="1:27" ht="15">
      <c r="A752" s="50"/>
      <c r="B752" s="50"/>
      <c r="C752" s="50"/>
      <c r="D752" s="50"/>
      <c r="E752" s="50"/>
      <c r="F752" s="51"/>
      <c r="G752" s="50"/>
      <c r="H752" s="50"/>
      <c r="I752" s="50"/>
      <c r="J752" s="51"/>
      <c r="K752" s="50"/>
      <c r="L752" s="50"/>
      <c r="M752" s="50"/>
      <c r="N752" s="50"/>
      <c r="O752" s="50"/>
      <c r="P752" s="50"/>
      <c r="Q752" s="50"/>
      <c r="R752" s="50"/>
      <c r="S752" s="50"/>
      <c r="T752" s="50"/>
      <c r="U752" s="50"/>
      <c r="V752" s="50"/>
      <c r="W752" s="50"/>
      <c r="X752" s="50"/>
      <c r="Y752" s="50"/>
      <c r="Z752" s="50"/>
      <c r="AA752" s="50"/>
    </row>
    <row r="753" spans="1:27" ht="15">
      <c r="A753" s="50"/>
      <c r="B753" s="50"/>
      <c r="C753" s="50"/>
      <c r="D753" s="50"/>
      <c r="E753" s="50"/>
      <c r="F753" s="51"/>
      <c r="G753" s="50"/>
      <c r="H753" s="50"/>
      <c r="I753" s="50"/>
      <c r="J753" s="51"/>
      <c r="K753" s="50"/>
      <c r="L753" s="50"/>
      <c r="M753" s="50"/>
      <c r="N753" s="50"/>
      <c r="O753" s="50"/>
      <c r="P753" s="50"/>
      <c r="Q753" s="50"/>
      <c r="R753" s="50"/>
      <c r="S753" s="50"/>
      <c r="T753" s="50"/>
      <c r="U753" s="50"/>
      <c r="V753" s="50"/>
      <c r="W753" s="50"/>
      <c r="X753" s="50"/>
      <c r="Y753" s="50"/>
      <c r="Z753" s="50"/>
      <c r="AA753" s="50"/>
    </row>
    <row r="754" spans="1:27" ht="15">
      <c r="A754" s="50"/>
      <c r="B754" s="50"/>
      <c r="C754" s="50"/>
      <c r="D754" s="50"/>
      <c r="E754" s="50"/>
      <c r="F754" s="51"/>
      <c r="G754" s="50"/>
      <c r="H754" s="50"/>
      <c r="I754" s="50"/>
      <c r="J754" s="51"/>
      <c r="K754" s="50"/>
      <c r="L754" s="50"/>
      <c r="M754" s="50"/>
      <c r="N754" s="50"/>
      <c r="O754" s="50"/>
      <c r="P754" s="50"/>
      <c r="Q754" s="50"/>
      <c r="R754" s="50"/>
      <c r="S754" s="50"/>
      <c r="T754" s="50"/>
      <c r="U754" s="50"/>
      <c r="V754" s="50"/>
      <c r="W754" s="50"/>
      <c r="X754" s="50"/>
      <c r="Y754" s="50"/>
      <c r="Z754" s="50"/>
      <c r="AA754" s="50"/>
    </row>
    <row r="755" spans="1:27" ht="15">
      <c r="A755" s="50"/>
      <c r="B755" s="50"/>
      <c r="C755" s="50"/>
      <c r="D755" s="50"/>
      <c r="E755" s="50"/>
      <c r="F755" s="51"/>
      <c r="G755" s="50"/>
      <c r="H755" s="50"/>
      <c r="I755" s="50"/>
      <c r="J755" s="51"/>
      <c r="K755" s="50"/>
      <c r="L755" s="50"/>
      <c r="M755" s="50"/>
      <c r="N755" s="50"/>
      <c r="O755" s="50"/>
      <c r="P755" s="50"/>
      <c r="Q755" s="50"/>
      <c r="R755" s="50"/>
      <c r="S755" s="50"/>
      <c r="T755" s="50"/>
      <c r="U755" s="50"/>
      <c r="V755" s="50"/>
      <c r="W755" s="50"/>
      <c r="X755" s="50"/>
      <c r="Y755" s="50"/>
      <c r="Z755" s="50"/>
      <c r="AA755" s="50"/>
    </row>
    <row r="756" spans="1:27" ht="15">
      <c r="A756" s="50"/>
      <c r="B756" s="50"/>
      <c r="C756" s="50"/>
      <c r="D756" s="50"/>
      <c r="E756" s="50"/>
      <c r="F756" s="51"/>
      <c r="G756" s="50"/>
      <c r="H756" s="50"/>
      <c r="I756" s="50"/>
      <c r="J756" s="51"/>
      <c r="K756" s="50"/>
      <c r="L756" s="50"/>
      <c r="M756" s="50"/>
      <c r="N756" s="50"/>
      <c r="O756" s="50"/>
      <c r="P756" s="50"/>
      <c r="Q756" s="50"/>
      <c r="R756" s="50"/>
      <c r="S756" s="50"/>
      <c r="T756" s="50"/>
      <c r="U756" s="50"/>
      <c r="V756" s="50"/>
      <c r="W756" s="50"/>
      <c r="X756" s="50"/>
      <c r="Y756" s="50"/>
      <c r="Z756" s="50"/>
      <c r="AA756" s="50"/>
    </row>
    <row r="757" spans="1:27" ht="15">
      <c r="A757" s="50"/>
      <c r="B757" s="50"/>
      <c r="C757" s="50"/>
      <c r="D757" s="50"/>
      <c r="E757" s="50"/>
      <c r="F757" s="51"/>
      <c r="G757" s="50"/>
      <c r="H757" s="50"/>
      <c r="I757" s="50"/>
      <c r="J757" s="51"/>
      <c r="K757" s="50"/>
      <c r="L757" s="50"/>
      <c r="M757" s="50"/>
      <c r="N757" s="50"/>
      <c r="O757" s="50"/>
      <c r="P757" s="50"/>
      <c r="Q757" s="50"/>
      <c r="R757" s="50"/>
      <c r="S757" s="50"/>
      <c r="T757" s="50"/>
      <c r="U757" s="50"/>
      <c r="V757" s="50"/>
      <c r="W757" s="50"/>
      <c r="X757" s="50"/>
      <c r="Y757" s="50"/>
      <c r="Z757" s="50"/>
      <c r="AA757" s="50"/>
    </row>
    <row r="758" spans="1:27" ht="15">
      <c r="A758" s="50"/>
      <c r="B758" s="50"/>
      <c r="C758" s="50"/>
      <c r="D758" s="50"/>
      <c r="E758" s="50"/>
      <c r="F758" s="51"/>
      <c r="G758" s="50"/>
      <c r="H758" s="50"/>
      <c r="I758" s="50"/>
      <c r="J758" s="51"/>
      <c r="K758" s="50"/>
      <c r="L758" s="50"/>
      <c r="M758" s="50"/>
      <c r="N758" s="50"/>
      <c r="O758" s="50"/>
      <c r="P758" s="50"/>
      <c r="Q758" s="50"/>
      <c r="R758" s="50"/>
      <c r="S758" s="50"/>
      <c r="T758" s="50"/>
      <c r="U758" s="50"/>
      <c r="V758" s="50"/>
      <c r="W758" s="50"/>
      <c r="X758" s="50"/>
      <c r="Y758" s="50"/>
      <c r="Z758" s="50"/>
      <c r="AA758" s="50"/>
    </row>
    <row r="759" spans="1:27" ht="15">
      <c r="A759" s="50"/>
      <c r="B759" s="50"/>
      <c r="C759" s="50"/>
      <c r="D759" s="50"/>
      <c r="E759" s="50"/>
      <c r="F759" s="51"/>
      <c r="G759" s="50"/>
      <c r="H759" s="50"/>
      <c r="I759" s="50"/>
      <c r="J759" s="51"/>
      <c r="K759" s="50"/>
      <c r="L759" s="50"/>
      <c r="M759" s="50"/>
      <c r="N759" s="50"/>
      <c r="O759" s="50"/>
      <c r="P759" s="50"/>
      <c r="Q759" s="50"/>
      <c r="R759" s="50"/>
      <c r="S759" s="50"/>
      <c r="T759" s="50"/>
      <c r="U759" s="50"/>
      <c r="V759" s="50"/>
      <c r="W759" s="50"/>
      <c r="X759" s="50"/>
      <c r="Y759" s="50"/>
      <c r="Z759" s="50"/>
      <c r="AA759" s="50"/>
    </row>
    <row r="760" spans="1:27" ht="15">
      <c r="A760" s="50"/>
      <c r="B760" s="50"/>
      <c r="C760" s="50"/>
      <c r="D760" s="50"/>
      <c r="E760" s="50"/>
      <c r="F760" s="51"/>
      <c r="G760" s="50"/>
      <c r="H760" s="50"/>
      <c r="I760" s="50"/>
      <c r="J760" s="51"/>
      <c r="K760" s="50"/>
      <c r="L760" s="50"/>
      <c r="M760" s="50"/>
      <c r="N760" s="50"/>
      <c r="O760" s="50"/>
      <c r="P760" s="50"/>
      <c r="Q760" s="50"/>
      <c r="R760" s="50"/>
      <c r="S760" s="50"/>
      <c r="T760" s="50"/>
      <c r="U760" s="50"/>
      <c r="V760" s="50"/>
      <c r="W760" s="50"/>
      <c r="X760" s="50"/>
      <c r="Y760" s="50"/>
      <c r="Z760" s="50"/>
      <c r="AA760" s="50"/>
    </row>
    <row r="761" spans="1:27" ht="15">
      <c r="A761" s="50"/>
      <c r="B761" s="50"/>
      <c r="C761" s="50"/>
      <c r="D761" s="50"/>
      <c r="E761" s="50"/>
      <c r="F761" s="51"/>
      <c r="G761" s="50"/>
      <c r="H761" s="50"/>
      <c r="I761" s="50"/>
      <c r="J761" s="51"/>
      <c r="K761" s="50"/>
      <c r="L761" s="50"/>
      <c r="M761" s="50"/>
      <c r="N761" s="50"/>
      <c r="O761" s="50"/>
      <c r="P761" s="50"/>
      <c r="Q761" s="50"/>
      <c r="R761" s="50"/>
      <c r="S761" s="50"/>
      <c r="T761" s="50"/>
      <c r="U761" s="50"/>
      <c r="V761" s="50"/>
      <c r="W761" s="50"/>
      <c r="X761" s="50"/>
      <c r="Y761" s="50"/>
      <c r="Z761" s="50"/>
      <c r="AA761" s="50"/>
    </row>
    <row r="762" spans="1:27" ht="15">
      <c r="A762" s="50"/>
      <c r="B762" s="50"/>
      <c r="C762" s="50"/>
      <c r="D762" s="50"/>
      <c r="E762" s="50"/>
      <c r="F762" s="51"/>
      <c r="G762" s="50"/>
      <c r="H762" s="50"/>
      <c r="I762" s="50"/>
      <c r="J762" s="51"/>
      <c r="K762" s="50"/>
      <c r="L762" s="50"/>
      <c r="M762" s="50"/>
      <c r="N762" s="50"/>
      <c r="O762" s="50"/>
      <c r="P762" s="50"/>
      <c r="Q762" s="50"/>
      <c r="R762" s="50"/>
      <c r="S762" s="50"/>
      <c r="T762" s="50"/>
      <c r="U762" s="50"/>
      <c r="V762" s="50"/>
      <c r="W762" s="50"/>
      <c r="X762" s="50"/>
      <c r="Y762" s="50"/>
      <c r="Z762" s="50"/>
      <c r="AA762" s="50"/>
    </row>
    <row r="763" spans="1:27" ht="15">
      <c r="A763" s="50"/>
      <c r="B763" s="50"/>
      <c r="C763" s="50"/>
      <c r="D763" s="50"/>
      <c r="E763" s="50"/>
      <c r="F763" s="51"/>
      <c r="G763" s="50"/>
      <c r="H763" s="50"/>
      <c r="I763" s="50"/>
      <c r="J763" s="51"/>
      <c r="K763" s="50"/>
      <c r="L763" s="50"/>
      <c r="M763" s="50"/>
      <c r="N763" s="50"/>
      <c r="O763" s="50"/>
      <c r="P763" s="50"/>
      <c r="Q763" s="50"/>
      <c r="R763" s="50"/>
      <c r="S763" s="50"/>
      <c r="T763" s="50"/>
      <c r="U763" s="50"/>
      <c r="V763" s="50"/>
      <c r="W763" s="50"/>
      <c r="X763" s="50"/>
      <c r="Y763" s="50"/>
      <c r="Z763" s="50"/>
      <c r="AA763" s="50"/>
    </row>
    <row r="764" spans="1:27" ht="15">
      <c r="A764" s="50"/>
      <c r="B764" s="50"/>
      <c r="C764" s="50"/>
      <c r="D764" s="50"/>
      <c r="E764" s="50"/>
      <c r="F764" s="51"/>
      <c r="G764" s="50"/>
      <c r="H764" s="50"/>
      <c r="I764" s="50"/>
      <c r="J764" s="51"/>
      <c r="K764" s="50"/>
      <c r="L764" s="50"/>
      <c r="M764" s="50"/>
      <c r="N764" s="50"/>
      <c r="O764" s="50"/>
      <c r="P764" s="50"/>
      <c r="Q764" s="50"/>
      <c r="R764" s="50"/>
      <c r="S764" s="50"/>
      <c r="T764" s="50"/>
      <c r="U764" s="50"/>
      <c r="V764" s="50"/>
      <c r="W764" s="50"/>
      <c r="X764" s="50"/>
      <c r="Y764" s="50"/>
      <c r="Z764" s="50"/>
      <c r="AA764" s="50"/>
    </row>
    <row r="765" spans="1:27" ht="15">
      <c r="A765" s="50"/>
      <c r="B765" s="50"/>
      <c r="C765" s="50"/>
      <c r="D765" s="50"/>
      <c r="E765" s="50"/>
      <c r="F765" s="51"/>
      <c r="G765" s="50"/>
      <c r="H765" s="50"/>
      <c r="I765" s="50"/>
      <c r="J765" s="51"/>
      <c r="K765" s="50"/>
      <c r="L765" s="50"/>
      <c r="M765" s="50"/>
      <c r="N765" s="50"/>
      <c r="O765" s="50"/>
      <c r="P765" s="50"/>
      <c r="Q765" s="50"/>
      <c r="R765" s="50"/>
      <c r="S765" s="50"/>
      <c r="T765" s="50"/>
      <c r="U765" s="50"/>
      <c r="V765" s="50"/>
      <c r="W765" s="50"/>
      <c r="X765" s="50"/>
      <c r="Y765" s="50"/>
      <c r="Z765" s="50"/>
      <c r="AA765" s="50"/>
    </row>
    <row r="766" spans="1:27" ht="15">
      <c r="A766" s="50"/>
      <c r="B766" s="50"/>
      <c r="C766" s="50"/>
      <c r="D766" s="50"/>
      <c r="E766" s="50"/>
      <c r="F766" s="51"/>
      <c r="G766" s="50"/>
      <c r="H766" s="50"/>
      <c r="I766" s="50"/>
      <c r="J766" s="51"/>
      <c r="K766" s="50"/>
      <c r="L766" s="50"/>
      <c r="M766" s="50"/>
      <c r="N766" s="50"/>
      <c r="O766" s="50"/>
      <c r="P766" s="50"/>
      <c r="Q766" s="50"/>
      <c r="R766" s="50"/>
      <c r="S766" s="50"/>
      <c r="T766" s="50"/>
      <c r="U766" s="50"/>
      <c r="V766" s="50"/>
      <c r="W766" s="50"/>
      <c r="X766" s="50"/>
      <c r="Y766" s="50"/>
      <c r="Z766" s="50"/>
      <c r="AA766" s="50"/>
    </row>
    <row r="767" spans="1:27" ht="15">
      <c r="A767" s="50"/>
      <c r="B767" s="50"/>
      <c r="C767" s="50"/>
      <c r="D767" s="50"/>
      <c r="E767" s="50"/>
      <c r="F767" s="51"/>
      <c r="G767" s="50"/>
      <c r="H767" s="50"/>
      <c r="I767" s="50"/>
      <c r="J767" s="51"/>
      <c r="K767" s="50"/>
      <c r="L767" s="50"/>
      <c r="M767" s="50"/>
      <c r="N767" s="50"/>
      <c r="O767" s="50"/>
      <c r="P767" s="50"/>
      <c r="Q767" s="50"/>
      <c r="R767" s="50"/>
      <c r="S767" s="50"/>
      <c r="T767" s="50"/>
      <c r="U767" s="50"/>
      <c r="V767" s="50"/>
      <c r="W767" s="50"/>
      <c r="X767" s="50"/>
      <c r="Y767" s="50"/>
      <c r="Z767" s="50"/>
      <c r="AA767" s="50"/>
    </row>
    <row r="768" spans="1:27" ht="15">
      <c r="A768" s="50"/>
      <c r="B768" s="50"/>
      <c r="C768" s="50"/>
      <c r="D768" s="50"/>
      <c r="E768" s="50"/>
      <c r="F768" s="51"/>
      <c r="G768" s="50"/>
      <c r="H768" s="50"/>
      <c r="I768" s="50"/>
      <c r="J768" s="51"/>
      <c r="K768" s="50"/>
      <c r="L768" s="50"/>
      <c r="M768" s="50"/>
      <c r="N768" s="50"/>
      <c r="O768" s="50"/>
      <c r="P768" s="50"/>
      <c r="Q768" s="50"/>
      <c r="R768" s="50"/>
      <c r="S768" s="50"/>
      <c r="T768" s="50"/>
      <c r="U768" s="50"/>
      <c r="V768" s="50"/>
      <c r="W768" s="50"/>
      <c r="X768" s="50"/>
      <c r="Y768" s="50"/>
      <c r="Z768" s="50"/>
      <c r="AA768" s="50"/>
    </row>
    <row r="769" spans="1:27" ht="15">
      <c r="A769" s="50"/>
      <c r="B769" s="50"/>
      <c r="C769" s="50"/>
      <c r="D769" s="50"/>
      <c r="E769" s="50"/>
      <c r="F769" s="51"/>
      <c r="G769" s="50"/>
      <c r="H769" s="50"/>
      <c r="I769" s="50"/>
      <c r="J769" s="51"/>
      <c r="K769" s="50"/>
      <c r="L769" s="50"/>
      <c r="M769" s="50"/>
      <c r="N769" s="50"/>
      <c r="O769" s="50"/>
      <c r="P769" s="50"/>
      <c r="Q769" s="50"/>
      <c r="R769" s="50"/>
      <c r="S769" s="50"/>
      <c r="T769" s="50"/>
      <c r="U769" s="50"/>
      <c r="V769" s="50"/>
      <c r="W769" s="50"/>
      <c r="X769" s="50"/>
      <c r="Y769" s="50"/>
      <c r="Z769" s="50"/>
      <c r="AA769" s="50"/>
    </row>
    <row r="770" spans="1:27" ht="15">
      <c r="A770" s="50"/>
      <c r="B770" s="50"/>
      <c r="C770" s="50"/>
      <c r="D770" s="50"/>
      <c r="E770" s="50"/>
      <c r="F770" s="51"/>
      <c r="G770" s="50"/>
      <c r="H770" s="50"/>
      <c r="I770" s="50"/>
      <c r="J770" s="51"/>
      <c r="K770" s="50"/>
      <c r="L770" s="50"/>
      <c r="M770" s="50"/>
      <c r="N770" s="50"/>
      <c r="O770" s="50"/>
      <c r="P770" s="50"/>
      <c r="Q770" s="50"/>
      <c r="R770" s="50"/>
      <c r="S770" s="50"/>
      <c r="T770" s="50"/>
      <c r="U770" s="50"/>
      <c r="V770" s="50"/>
      <c r="W770" s="50"/>
      <c r="X770" s="50"/>
      <c r="Y770" s="50"/>
      <c r="Z770" s="50"/>
      <c r="AA770" s="50"/>
    </row>
    <row r="771" spans="1:27" ht="15">
      <c r="A771" s="50"/>
      <c r="B771" s="50"/>
      <c r="C771" s="50"/>
      <c r="D771" s="50"/>
      <c r="E771" s="50"/>
      <c r="F771" s="51"/>
      <c r="G771" s="50"/>
      <c r="H771" s="50"/>
      <c r="I771" s="50"/>
      <c r="J771" s="51"/>
      <c r="K771" s="50"/>
      <c r="L771" s="50"/>
      <c r="M771" s="50"/>
      <c r="N771" s="50"/>
      <c r="O771" s="50"/>
      <c r="P771" s="50"/>
      <c r="Q771" s="50"/>
      <c r="R771" s="50"/>
      <c r="S771" s="50"/>
      <c r="T771" s="50"/>
      <c r="U771" s="50"/>
      <c r="V771" s="50"/>
      <c r="W771" s="50"/>
      <c r="X771" s="50"/>
      <c r="Y771" s="50"/>
      <c r="Z771" s="50"/>
      <c r="AA771" s="50"/>
    </row>
    <row r="772" spans="1:27" ht="15">
      <c r="A772" s="50"/>
      <c r="B772" s="50"/>
      <c r="C772" s="50"/>
      <c r="D772" s="50"/>
      <c r="E772" s="50"/>
      <c r="F772" s="51"/>
      <c r="G772" s="50"/>
      <c r="H772" s="50"/>
      <c r="I772" s="50"/>
      <c r="J772" s="51"/>
      <c r="K772" s="50"/>
      <c r="L772" s="50"/>
      <c r="M772" s="50"/>
      <c r="N772" s="50"/>
      <c r="O772" s="50"/>
      <c r="P772" s="50"/>
      <c r="Q772" s="50"/>
      <c r="R772" s="50"/>
      <c r="S772" s="50"/>
      <c r="T772" s="50"/>
      <c r="U772" s="50"/>
      <c r="V772" s="50"/>
      <c r="W772" s="50"/>
      <c r="X772" s="50"/>
      <c r="Y772" s="50"/>
      <c r="Z772" s="50"/>
      <c r="AA772" s="50"/>
    </row>
    <row r="773" spans="1:27" ht="15">
      <c r="A773" s="50"/>
      <c r="B773" s="50"/>
      <c r="C773" s="50"/>
      <c r="D773" s="50"/>
      <c r="E773" s="50"/>
      <c r="F773" s="51"/>
      <c r="G773" s="50"/>
      <c r="H773" s="50"/>
      <c r="I773" s="50"/>
      <c r="J773" s="51"/>
      <c r="K773" s="50"/>
      <c r="L773" s="50"/>
      <c r="M773" s="50"/>
      <c r="N773" s="50"/>
      <c r="O773" s="50"/>
      <c r="P773" s="50"/>
      <c r="Q773" s="50"/>
      <c r="R773" s="50"/>
      <c r="S773" s="50"/>
      <c r="T773" s="50"/>
      <c r="U773" s="50"/>
      <c r="V773" s="50"/>
      <c r="W773" s="50"/>
      <c r="X773" s="50"/>
      <c r="Y773" s="50"/>
      <c r="Z773" s="50"/>
      <c r="AA773" s="50"/>
    </row>
    <row r="774" spans="1:27" ht="15">
      <c r="A774" s="50"/>
      <c r="B774" s="50"/>
      <c r="C774" s="50"/>
      <c r="D774" s="50"/>
      <c r="E774" s="50"/>
      <c r="F774" s="51"/>
      <c r="G774" s="50"/>
      <c r="H774" s="50"/>
      <c r="I774" s="50"/>
      <c r="J774" s="51"/>
      <c r="K774" s="50"/>
      <c r="L774" s="50"/>
      <c r="M774" s="50"/>
      <c r="N774" s="50"/>
      <c r="O774" s="50"/>
      <c r="P774" s="50"/>
      <c r="Q774" s="50"/>
      <c r="R774" s="50"/>
      <c r="S774" s="50"/>
      <c r="T774" s="50"/>
      <c r="U774" s="50"/>
      <c r="V774" s="50"/>
      <c r="W774" s="50"/>
      <c r="X774" s="50"/>
      <c r="Y774" s="50"/>
      <c r="Z774" s="50"/>
      <c r="AA774" s="50"/>
    </row>
    <row r="775" spans="1:27" ht="15">
      <c r="A775" s="50"/>
      <c r="B775" s="50"/>
      <c r="C775" s="50"/>
      <c r="D775" s="50"/>
      <c r="E775" s="50"/>
      <c r="F775" s="51"/>
      <c r="G775" s="50"/>
      <c r="H775" s="50"/>
      <c r="I775" s="50"/>
      <c r="J775" s="51"/>
      <c r="K775" s="50"/>
      <c r="L775" s="50"/>
      <c r="M775" s="50"/>
      <c r="N775" s="50"/>
      <c r="O775" s="50"/>
      <c r="P775" s="50"/>
      <c r="Q775" s="50"/>
      <c r="R775" s="50"/>
      <c r="S775" s="50"/>
      <c r="T775" s="50"/>
      <c r="U775" s="50"/>
      <c r="V775" s="50"/>
      <c r="W775" s="50"/>
      <c r="X775" s="50"/>
      <c r="Y775" s="50"/>
      <c r="Z775" s="50"/>
      <c r="AA775" s="50"/>
    </row>
    <row r="776" spans="1:27" ht="15">
      <c r="A776" s="50"/>
      <c r="B776" s="50"/>
      <c r="C776" s="50"/>
      <c r="D776" s="50"/>
      <c r="E776" s="50"/>
      <c r="F776" s="51"/>
      <c r="G776" s="50"/>
      <c r="H776" s="50"/>
      <c r="I776" s="50"/>
      <c r="J776" s="51"/>
      <c r="K776" s="50"/>
      <c r="L776" s="50"/>
      <c r="M776" s="50"/>
      <c r="N776" s="50"/>
      <c r="O776" s="50"/>
      <c r="P776" s="50"/>
      <c r="Q776" s="50"/>
      <c r="R776" s="50"/>
      <c r="S776" s="50"/>
      <c r="T776" s="50"/>
      <c r="U776" s="50"/>
      <c r="V776" s="50"/>
      <c r="W776" s="50"/>
      <c r="X776" s="50"/>
      <c r="Y776" s="50"/>
      <c r="Z776" s="50"/>
      <c r="AA776" s="50"/>
    </row>
    <row r="777" spans="1:27" ht="15">
      <c r="A777" s="50"/>
      <c r="B777" s="50"/>
      <c r="C777" s="50"/>
      <c r="D777" s="50"/>
      <c r="E777" s="50"/>
      <c r="F777" s="51"/>
      <c r="G777" s="50"/>
      <c r="H777" s="50"/>
      <c r="I777" s="50"/>
      <c r="J777" s="51"/>
      <c r="K777" s="50"/>
      <c r="L777" s="50"/>
      <c r="M777" s="50"/>
      <c r="N777" s="50"/>
      <c r="O777" s="50"/>
      <c r="P777" s="50"/>
      <c r="Q777" s="50"/>
      <c r="R777" s="50"/>
      <c r="S777" s="50"/>
      <c r="T777" s="50"/>
      <c r="U777" s="50"/>
      <c r="V777" s="50"/>
      <c r="W777" s="50"/>
      <c r="X777" s="50"/>
      <c r="Y777" s="50"/>
      <c r="Z777" s="50"/>
      <c r="AA777" s="50"/>
    </row>
    <row r="778" spans="1:27" ht="15">
      <c r="A778" s="50"/>
      <c r="B778" s="50"/>
      <c r="C778" s="50"/>
      <c r="D778" s="50"/>
      <c r="E778" s="50"/>
      <c r="F778" s="51"/>
      <c r="G778" s="50"/>
      <c r="H778" s="50"/>
      <c r="I778" s="50"/>
      <c r="J778" s="51"/>
      <c r="K778" s="50"/>
      <c r="L778" s="50"/>
      <c r="M778" s="50"/>
      <c r="N778" s="50"/>
      <c r="O778" s="50"/>
      <c r="P778" s="50"/>
      <c r="Q778" s="50"/>
      <c r="R778" s="50"/>
      <c r="S778" s="50"/>
      <c r="T778" s="50"/>
      <c r="U778" s="50"/>
      <c r="V778" s="50"/>
      <c r="W778" s="50"/>
      <c r="X778" s="50"/>
      <c r="Y778" s="50"/>
      <c r="Z778" s="50"/>
      <c r="AA778" s="50"/>
    </row>
    <row r="779" spans="1:27" ht="15">
      <c r="A779" s="50"/>
      <c r="B779" s="50"/>
      <c r="C779" s="50"/>
      <c r="D779" s="50"/>
      <c r="E779" s="50"/>
      <c r="F779" s="51"/>
      <c r="G779" s="50"/>
      <c r="H779" s="50"/>
      <c r="I779" s="50"/>
      <c r="J779" s="51"/>
      <c r="K779" s="50"/>
      <c r="L779" s="50"/>
      <c r="M779" s="50"/>
      <c r="N779" s="50"/>
      <c r="O779" s="50"/>
      <c r="P779" s="50"/>
      <c r="Q779" s="50"/>
      <c r="R779" s="50"/>
      <c r="S779" s="50"/>
      <c r="T779" s="50"/>
      <c r="U779" s="50"/>
      <c r="V779" s="50"/>
      <c r="W779" s="50"/>
      <c r="X779" s="50"/>
      <c r="Y779" s="50"/>
      <c r="Z779" s="50"/>
      <c r="AA779" s="50"/>
    </row>
    <row r="780" spans="1:27" ht="15">
      <c r="A780" s="50"/>
      <c r="B780" s="50"/>
      <c r="C780" s="50"/>
      <c r="D780" s="50"/>
      <c r="E780" s="50"/>
      <c r="F780" s="51"/>
      <c r="G780" s="50"/>
      <c r="H780" s="50"/>
      <c r="I780" s="50"/>
      <c r="J780" s="51"/>
      <c r="K780" s="50"/>
      <c r="L780" s="50"/>
      <c r="M780" s="50"/>
      <c r="N780" s="50"/>
      <c r="O780" s="50"/>
      <c r="P780" s="50"/>
      <c r="Q780" s="50"/>
      <c r="R780" s="50"/>
      <c r="S780" s="50"/>
      <c r="T780" s="50"/>
      <c r="U780" s="50"/>
      <c r="V780" s="50"/>
      <c r="W780" s="50"/>
      <c r="X780" s="50"/>
      <c r="Y780" s="50"/>
      <c r="Z780" s="50"/>
      <c r="AA780" s="50"/>
    </row>
    <row r="781" spans="1:27" ht="15">
      <c r="A781" s="50"/>
      <c r="B781" s="50"/>
      <c r="C781" s="50"/>
      <c r="D781" s="50"/>
      <c r="E781" s="50"/>
      <c r="F781" s="51"/>
      <c r="G781" s="50"/>
      <c r="H781" s="50"/>
      <c r="I781" s="50"/>
      <c r="J781" s="51"/>
      <c r="K781" s="50"/>
      <c r="L781" s="50"/>
      <c r="M781" s="50"/>
      <c r="N781" s="50"/>
      <c r="O781" s="50"/>
      <c r="P781" s="50"/>
      <c r="Q781" s="50"/>
      <c r="R781" s="50"/>
      <c r="S781" s="50"/>
      <c r="T781" s="50"/>
      <c r="U781" s="50"/>
      <c r="V781" s="50"/>
      <c r="W781" s="50"/>
      <c r="X781" s="50"/>
      <c r="Y781" s="50"/>
      <c r="Z781" s="50"/>
      <c r="AA781" s="50"/>
    </row>
    <row r="782" spans="1:27" ht="15">
      <c r="A782" s="50"/>
      <c r="B782" s="50"/>
      <c r="C782" s="50"/>
      <c r="D782" s="50"/>
      <c r="E782" s="50"/>
      <c r="F782" s="51"/>
      <c r="G782" s="50"/>
      <c r="H782" s="50"/>
      <c r="I782" s="50"/>
      <c r="J782" s="51"/>
      <c r="K782" s="50"/>
      <c r="L782" s="50"/>
      <c r="M782" s="50"/>
      <c r="N782" s="50"/>
      <c r="O782" s="50"/>
      <c r="P782" s="50"/>
      <c r="Q782" s="50"/>
      <c r="R782" s="50"/>
      <c r="S782" s="50"/>
      <c r="T782" s="50"/>
      <c r="U782" s="50"/>
      <c r="V782" s="50"/>
      <c r="W782" s="50"/>
      <c r="X782" s="50"/>
      <c r="Y782" s="50"/>
      <c r="Z782" s="50"/>
      <c r="AA782" s="50"/>
    </row>
    <row r="783" spans="1:27" ht="15">
      <c r="A783" s="50"/>
      <c r="B783" s="50"/>
      <c r="C783" s="50"/>
      <c r="D783" s="50"/>
      <c r="E783" s="50"/>
      <c r="F783" s="51"/>
      <c r="G783" s="50"/>
      <c r="H783" s="50"/>
      <c r="I783" s="50"/>
      <c r="J783" s="51"/>
      <c r="K783" s="50"/>
      <c r="L783" s="50"/>
      <c r="M783" s="50"/>
      <c r="N783" s="50"/>
      <c r="O783" s="50"/>
      <c r="P783" s="50"/>
      <c r="Q783" s="50"/>
      <c r="R783" s="50"/>
      <c r="S783" s="50"/>
      <c r="T783" s="50"/>
      <c r="U783" s="50"/>
      <c r="V783" s="50"/>
      <c r="W783" s="50"/>
      <c r="X783" s="50"/>
      <c r="Y783" s="50"/>
      <c r="Z783" s="50"/>
      <c r="AA783" s="50"/>
    </row>
    <row r="784" spans="1:27" ht="15">
      <c r="A784" s="50"/>
      <c r="B784" s="50"/>
      <c r="C784" s="50"/>
      <c r="D784" s="50"/>
      <c r="E784" s="50"/>
      <c r="F784" s="51"/>
      <c r="G784" s="50"/>
      <c r="H784" s="50"/>
      <c r="I784" s="50"/>
      <c r="J784" s="51"/>
      <c r="K784" s="50"/>
      <c r="L784" s="50"/>
      <c r="M784" s="50"/>
      <c r="N784" s="50"/>
      <c r="O784" s="50"/>
      <c r="P784" s="50"/>
      <c r="Q784" s="50"/>
      <c r="R784" s="50"/>
      <c r="S784" s="50"/>
      <c r="T784" s="50"/>
      <c r="U784" s="50"/>
      <c r="V784" s="50"/>
      <c r="W784" s="50"/>
      <c r="X784" s="50"/>
      <c r="Y784" s="50"/>
      <c r="Z784" s="50"/>
      <c r="AA784" s="50"/>
    </row>
    <row r="785" spans="1:27" ht="15">
      <c r="A785" s="50"/>
      <c r="B785" s="50"/>
      <c r="C785" s="50"/>
      <c r="D785" s="50"/>
      <c r="E785" s="50"/>
      <c r="F785" s="51"/>
      <c r="G785" s="50"/>
      <c r="H785" s="50"/>
      <c r="I785" s="50"/>
      <c r="J785" s="51"/>
      <c r="K785" s="50"/>
      <c r="L785" s="50"/>
      <c r="M785" s="50"/>
      <c r="N785" s="50"/>
      <c r="O785" s="50"/>
      <c r="P785" s="50"/>
      <c r="Q785" s="50"/>
      <c r="R785" s="50"/>
      <c r="S785" s="50"/>
      <c r="T785" s="50"/>
      <c r="U785" s="50"/>
      <c r="V785" s="50"/>
      <c r="W785" s="50"/>
      <c r="X785" s="50"/>
      <c r="Y785" s="50"/>
      <c r="Z785" s="50"/>
      <c r="AA785" s="50"/>
    </row>
    <row r="786" spans="1:27" ht="15">
      <c r="A786" s="50"/>
      <c r="B786" s="50"/>
      <c r="C786" s="50"/>
      <c r="D786" s="50"/>
      <c r="E786" s="50"/>
      <c r="F786" s="51"/>
      <c r="G786" s="50"/>
      <c r="H786" s="50"/>
      <c r="I786" s="50"/>
      <c r="J786" s="51"/>
      <c r="K786" s="50"/>
      <c r="L786" s="50"/>
      <c r="M786" s="50"/>
      <c r="N786" s="50"/>
      <c r="O786" s="50"/>
      <c r="P786" s="50"/>
      <c r="Q786" s="50"/>
      <c r="R786" s="50"/>
      <c r="S786" s="50"/>
      <c r="T786" s="50"/>
      <c r="U786" s="50"/>
      <c r="V786" s="50"/>
      <c r="W786" s="50"/>
      <c r="X786" s="50"/>
      <c r="Y786" s="50"/>
      <c r="Z786" s="50"/>
      <c r="AA786" s="50"/>
    </row>
    <row r="787" spans="1:27" ht="15">
      <c r="A787" s="50"/>
      <c r="B787" s="50"/>
      <c r="C787" s="50"/>
      <c r="D787" s="50"/>
      <c r="E787" s="50"/>
      <c r="F787" s="51"/>
      <c r="G787" s="50"/>
      <c r="H787" s="50"/>
      <c r="I787" s="50"/>
      <c r="J787" s="51"/>
      <c r="K787" s="50"/>
      <c r="L787" s="50"/>
      <c r="M787" s="50"/>
      <c r="N787" s="50"/>
      <c r="O787" s="50"/>
      <c r="P787" s="50"/>
      <c r="Q787" s="50"/>
      <c r="R787" s="50"/>
      <c r="S787" s="50"/>
      <c r="T787" s="50"/>
      <c r="U787" s="50"/>
      <c r="V787" s="50"/>
      <c r="W787" s="50"/>
      <c r="X787" s="50"/>
      <c r="Y787" s="50"/>
      <c r="Z787" s="50"/>
      <c r="AA787" s="50"/>
    </row>
    <row r="788" spans="1:27" ht="15">
      <c r="A788" s="50"/>
      <c r="B788" s="50"/>
      <c r="C788" s="50"/>
      <c r="D788" s="50"/>
      <c r="E788" s="50"/>
      <c r="F788" s="51"/>
      <c r="G788" s="50"/>
      <c r="H788" s="50"/>
      <c r="I788" s="50"/>
      <c r="J788" s="51"/>
      <c r="K788" s="50"/>
      <c r="L788" s="50"/>
      <c r="M788" s="50"/>
      <c r="N788" s="50"/>
      <c r="O788" s="50"/>
      <c r="P788" s="50"/>
      <c r="Q788" s="50"/>
      <c r="R788" s="50"/>
      <c r="S788" s="50"/>
      <c r="T788" s="50"/>
      <c r="U788" s="50"/>
      <c r="V788" s="50"/>
      <c r="W788" s="50"/>
      <c r="X788" s="50"/>
      <c r="Y788" s="50"/>
      <c r="Z788" s="50"/>
      <c r="AA788" s="50"/>
    </row>
    <row r="789" spans="1:27" ht="15">
      <c r="A789" s="50"/>
      <c r="B789" s="50"/>
      <c r="C789" s="50"/>
      <c r="D789" s="50"/>
      <c r="E789" s="50"/>
      <c r="F789" s="51"/>
      <c r="G789" s="50"/>
      <c r="H789" s="50"/>
      <c r="I789" s="50"/>
      <c r="J789" s="51"/>
      <c r="K789" s="50"/>
      <c r="L789" s="50"/>
      <c r="M789" s="50"/>
      <c r="N789" s="50"/>
      <c r="O789" s="50"/>
      <c r="P789" s="50"/>
      <c r="Q789" s="50"/>
      <c r="R789" s="50"/>
      <c r="S789" s="50"/>
      <c r="T789" s="50"/>
      <c r="U789" s="50"/>
      <c r="V789" s="50"/>
      <c r="W789" s="50"/>
      <c r="X789" s="50"/>
      <c r="Y789" s="50"/>
      <c r="Z789" s="50"/>
      <c r="AA789" s="50"/>
    </row>
    <row r="790" spans="1:27" ht="15">
      <c r="A790" s="50"/>
      <c r="B790" s="50"/>
      <c r="C790" s="50"/>
      <c r="D790" s="50"/>
      <c r="E790" s="50"/>
      <c r="F790" s="51"/>
      <c r="G790" s="50"/>
      <c r="H790" s="50"/>
      <c r="I790" s="50"/>
      <c r="J790" s="51"/>
      <c r="K790" s="50"/>
      <c r="L790" s="50"/>
      <c r="M790" s="50"/>
      <c r="N790" s="50"/>
      <c r="O790" s="50"/>
      <c r="P790" s="50"/>
      <c r="Q790" s="50"/>
      <c r="R790" s="50"/>
      <c r="S790" s="50"/>
      <c r="T790" s="50"/>
      <c r="U790" s="50"/>
      <c r="V790" s="50"/>
      <c r="W790" s="50"/>
      <c r="X790" s="50"/>
      <c r="Y790" s="50"/>
      <c r="Z790" s="50"/>
      <c r="AA790" s="50"/>
    </row>
    <row r="791" spans="1:27" ht="15">
      <c r="A791" s="50"/>
      <c r="B791" s="50"/>
      <c r="C791" s="50"/>
      <c r="D791" s="50"/>
      <c r="E791" s="50"/>
      <c r="F791" s="51"/>
      <c r="G791" s="50"/>
      <c r="H791" s="50"/>
      <c r="I791" s="50"/>
      <c r="J791" s="51"/>
      <c r="K791" s="50"/>
      <c r="L791" s="50"/>
      <c r="M791" s="50"/>
      <c r="N791" s="50"/>
      <c r="O791" s="50"/>
      <c r="P791" s="50"/>
      <c r="Q791" s="50"/>
      <c r="R791" s="50"/>
      <c r="S791" s="50"/>
      <c r="T791" s="50"/>
      <c r="U791" s="50"/>
      <c r="V791" s="50"/>
      <c r="W791" s="50"/>
      <c r="X791" s="50"/>
      <c r="Y791" s="50"/>
      <c r="Z791" s="50"/>
      <c r="AA791" s="50"/>
    </row>
    <row r="792" spans="1:27" ht="15">
      <c r="A792" s="50"/>
      <c r="B792" s="50"/>
      <c r="C792" s="50"/>
      <c r="D792" s="50"/>
      <c r="E792" s="50"/>
      <c r="F792" s="51"/>
      <c r="G792" s="50"/>
      <c r="H792" s="50"/>
      <c r="I792" s="50"/>
      <c r="J792" s="51"/>
      <c r="K792" s="50"/>
      <c r="L792" s="50"/>
      <c r="M792" s="50"/>
      <c r="N792" s="50"/>
      <c r="O792" s="50"/>
      <c r="P792" s="50"/>
      <c r="Q792" s="50"/>
      <c r="R792" s="50"/>
      <c r="S792" s="50"/>
      <c r="T792" s="50"/>
      <c r="U792" s="50"/>
      <c r="V792" s="50"/>
      <c r="W792" s="50"/>
      <c r="X792" s="50"/>
      <c r="Y792" s="50"/>
      <c r="Z792" s="50"/>
      <c r="AA792" s="50"/>
    </row>
    <row r="793" spans="1:27" ht="15">
      <c r="A793" s="50"/>
      <c r="B793" s="50"/>
      <c r="C793" s="50"/>
      <c r="D793" s="50"/>
      <c r="E793" s="50"/>
      <c r="F793" s="51"/>
      <c r="G793" s="50"/>
      <c r="H793" s="50"/>
      <c r="I793" s="50"/>
      <c r="J793" s="51"/>
      <c r="K793" s="50"/>
      <c r="L793" s="50"/>
      <c r="M793" s="50"/>
      <c r="N793" s="50"/>
      <c r="O793" s="50"/>
      <c r="P793" s="50"/>
      <c r="Q793" s="50"/>
      <c r="R793" s="50"/>
      <c r="S793" s="50"/>
      <c r="T793" s="50"/>
      <c r="U793" s="50"/>
      <c r="V793" s="50"/>
      <c r="W793" s="50"/>
      <c r="X793" s="50"/>
      <c r="Y793" s="50"/>
      <c r="Z793" s="50"/>
      <c r="AA793" s="50"/>
    </row>
    <row r="794" spans="1:27" ht="15">
      <c r="A794" s="50"/>
      <c r="B794" s="50"/>
      <c r="C794" s="50"/>
      <c r="D794" s="50"/>
      <c r="E794" s="50"/>
      <c r="F794" s="51"/>
      <c r="G794" s="50"/>
      <c r="H794" s="50"/>
      <c r="I794" s="50"/>
      <c r="J794" s="51"/>
      <c r="K794" s="50"/>
      <c r="L794" s="50"/>
      <c r="M794" s="50"/>
      <c r="N794" s="50"/>
      <c r="O794" s="50"/>
      <c r="P794" s="50"/>
      <c r="Q794" s="50"/>
      <c r="R794" s="50"/>
      <c r="S794" s="50"/>
      <c r="T794" s="50"/>
      <c r="U794" s="50"/>
      <c r="V794" s="50"/>
      <c r="W794" s="50"/>
      <c r="X794" s="50"/>
      <c r="Y794" s="50"/>
      <c r="Z794" s="50"/>
      <c r="AA794" s="50"/>
    </row>
    <row r="795" spans="1:27" ht="15">
      <c r="A795" s="50"/>
      <c r="B795" s="50"/>
      <c r="C795" s="50"/>
      <c r="D795" s="50"/>
      <c r="E795" s="50"/>
      <c r="F795" s="51"/>
      <c r="G795" s="50"/>
      <c r="H795" s="50"/>
      <c r="I795" s="50"/>
      <c r="J795" s="51"/>
      <c r="K795" s="50"/>
      <c r="L795" s="50"/>
      <c r="M795" s="50"/>
      <c r="N795" s="50"/>
      <c r="O795" s="50"/>
      <c r="P795" s="50"/>
      <c r="Q795" s="50"/>
      <c r="R795" s="50"/>
      <c r="S795" s="50"/>
      <c r="T795" s="50"/>
      <c r="U795" s="50"/>
      <c r="V795" s="50"/>
      <c r="W795" s="50"/>
      <c r="X795" s="50"/>
      <c r="Y795" s="50"/>
      <c r="Z795" s="50"/>
      <c r="AA795" s="50"/>
    </row>
    <row r="796" spans="1:27" ht="15">
      <c r="A796" s="50"/>
      <c r="B796" s="50"/>
      <c r="C796" s="50"/>
      <c r="D796" s="50"/>
      <c r="E796" s="50"/>
      <c r="F796" s="51"/>
      <c r="G796" s="50"/>
      <c r="H796" s="50"/>
      <c r="I796" s="50"/>
      <c r="J796" s="51"/>
      <c r="K796" s="50"/>
      <c r="L796" s="50"/>
      <c r="M796" s="50"/>
      <c r="N796" s="50"/>
      <c r="O796" s="50"/>
      <c r="P796" s="50"/>
      <c r="Q796" s="50"/>
      <c r="R796" s="50"/>
      <c r="S796" s="50"/>
      <c r="T796" s="50"/>
      <c r="U796" s="50"/>
      <c r="V796" s="50"/>
      <c r="W796" s="50"/>
      <c r="X796" s="50"/>
      <c r="Y796" s="50"/>
      <c r="Z796" s="50"/>
      <c r="AA796" s="50"/>
    </row>
    <row r="797" spans="1:27" ht="15">
      <c r="A797" s="50"/>
      <c r="B797" s="50"/>
      <c r="C797" s="50"/>
      <c r="D797" s="50"/>
      <c r="E797" s="50"/>
      <c r="F797" s="51"/>
      <c r="G797" s="50"/>
      <c r="H797" s="50"/>
      <c r="I797" s="50"/>
      <c r="J797" s="51"/>
      <c r="K797" s="50"/>
      <c r="L797" s="50"/>
      <c r="M797" s="50"/>
      <c r="N797" s="50"/>
      <c r="O797" s="50"/>
      <c r="P797" s="50"/>
      <c r="Q797" s="50"/>
      <c r="R797" s="50"/>
      <c r="S797" s="50"/>
      <c r="T797" s="50"/>
      <c r="U797" s="50"/>
      <c r="V797" s="50"/>
      <c r="W797" s="50"/>
      <c r="X797" s="50"/>
      <c r="Y797" s="50"/>
      <c r="Z797" s="50"/>
      <c r="AA797" s="50"/>
    </row>
    <row r="798" spans="1:27" ht="15">
      <c r="A798" s="50"/>
      <c r="B798" s="50"/>
      <c r="C798" s="50"/>
      <c r="D798" s="50"/>
      <c r="E798" s="50"/>
      <c r="F798" s="51"/>
      <c r="G798" s="50"/>
      <c r="H798" s="50"/>
      <c r="I798" s="50"/>
      <c r="J798" s="51"/>
      <c r="K798" s="50"/>
      <c r="L798" s="50"/>
      <c r="M798" s="50"/>
      <c r="N798" s="50"/>
      <c r="O798" s="50"/>
      <c r="P798" s="50"/>
      <c r="Q798" s="50"/>
      <c r="R798" s="50"/>
      <c r="S798" s="50"/>
      <c r="T798" s="50"/>
      <c r="U798" s="50"/>
      <c r="V798" s="50"/>
      <c r="W798" s="50"/>
      <c r="X798" s="50"/>
      <c r="Y798" s="50"/>
      <c r="Z798" s="50"/>
      <c r="AA798" s="50"/>
    </row>
    <row r="799" spans="1:27" ht="15">
      <c r="A799" s="50"/>
      <c r="B799" s="50"/>
      <c r="C799" s="50"/>
      <c r="D799" s="50"/>
      <c r="E799" s="50"/>
      <c r="F799" s="51"/>
      <c r="G799" s="50"/>
      <c r="H799" s="50"/>
      <c r="I799" s="50"/>
      <c r="J799" s="51"/>
      <c r="K799" s="50"/>
      <c r="L799" s="50"/>
      <c r="M799" s="50"/>
      <c r="N799" s="50"/>
      <c r="O799" s="50"/>
      <c r="P799" s="50"/>
      <c r="Q799" s="50"/>
      <c r="R799" s="50"/>
      <c r="S799" s="50"/>
      <c r="T799" s="50"/>
      <c r="U799" s="50"/>
      <c r="V799" s="50"/>
      <c r="W799" s="50"/>
      <c r="X799" s="50"/>
      <c r="Y799" s="50"/>
      <c r="Z799" s="50"/>
      <c r="AA799" s="50"/>
    </row>
    <row r="800" spans="1:27" ht="15">
      <c r="A800" s="50"/>
      <c r="B800" s="50"/>
      <c r="C800" s="50"/>
      <c r="D800" s="50"/>
      <c r="E800" s="50"/>
      <c r="F800" s="51"/>
      <c r="G800" s="50"/>
      <c r="H800" s="50"/>
      <c r="I800" s="50"/>
      <c r="J800" s="51"/>
      <c r="K800" s="50"/>
      <c r="L800" s="50"/>
      <c r="M800" s="50"/>
      <c r="N800" s="50"/>
      <c r="O800" s="50"/>
      <c r="P800" s="50"/>
      <c r="Q800" s="50"/>
      <c r="R800" s="50"/>
      <c r="S800" s="50"/>
      <c r="T800" s="50"/>
      <c r="U800" s="50"/>
      <c r="V800" s="50"/>
      <c r="W800" s="50"/>
      <c r="X800" s="50"/>
      <c r="Y800" s="50"/>
      <c r="Z800" s="50"/>
      <c r="AA800" s="50"/>
    </row>
    <row r="801" spans="1:27" ht="15">
      <c r="A801" s="50"/>
      <c r="B801" s="50"/>
      <c r="C801" s="50"/>
      <c r="D801" s="50"/>
      <c r="E801" s="50"/>
      <c r="F801" s="51"/>
      <c r="G801" s="50"/>
      <c r="H801" s="50"/>
      <c r="I801" s="50"/>
      <c r="J801" s="51"/>
      <c r="K801" s="50"/>
      <c r="L801" s="50"/>
      <c r="M801" s="50"/>
      <c r="N801" s="50"/>
      <c r="O801" s="50"/>
      <c r="P801" s="50"/>
      <c r="Q801" s="50"/>
      <c r="R801" s="50"/>
      <c r="S801" s="50"/>
      <c r="T801" s="50"/>
      <c r="U801" s="50"/>
      <c r="V801" s="50"/>
      <c r="W801" s="50"/>
      <c r="X801" s="50"/>
      <c r="Y801" s="50"/>
      <c r="Z801" s="50"/>
      <c r="AA801" s="50"/>
    </row>
    <row r="802" spans="1:27" ht="15">
      <c r="A802" s="50"/>
      <c r="B802" s="50"/>
      <c r="C802" s="50"/>
      <c r="D802" s="50"/>
      <c r="E802" s="50"/>
      <c r="F802" s="51"/>
      <c r="G802" s="50"/>
      <c r="H802" s="50"/>
      <c r="I802" s="50"/>
      <c r="J802" s="51"/>
      <c r="K802" s="50"/>
      <c r="L802" s="50"/>
      <c r="M802" s="50"/>
      <c r="N802" s="50"/>
      <c r="O802" s="50"/>
      <c r="P802" s="50"/>
      <c r="Q802" s="50"/>
      <c r="R802" s="50"/>
      <c r="S802" s="50"/>
      <c r="T802" s="50"/>
      <c r="U802" s="50"/>
      <c r="V802" s="50"/>
      <c r="W802" s="50"/>
      <c r="X802" s="50"/>
      <c r="Y802" s="50"/>
      <c r="Z802" s="50"/>
      <c r="AA802" s="50"/>
    </row>
    <row r="803" spans="1:27" ht="15">
      <c r="A803" s="50"/>
      <c r="B803" s="50"/>
      <c r="C803" s="50"/>
      <c r="D803" s="50"/>
      <c r="E803" s="50"/>
      <c r="F803" s="51"/>
      <c r="G803" s="50"/>
      <c r="H803" s="50"/>
      <c r="I803" s="50"/>
      <c r="J803" s="51"/>
      <c r="K803" s="50"/>
      <c r="L803" s="50"/>
      <c r="M803" s="50"/>
      <c r="N803" s="50"/>
      <c r="O803" s="50"/>
      <c r="P803" s="50"/>
      <c r="Q803" s="50"/>
      <c r="R803" s="50"/>
      <c r="S803" s="50"/>
      <c r="T803" s="50"/>
      <c r="U803" s="50"/>
      <c r="V803" s="50"/>
      <c r="W803" s="50"/>
      <c r="X803" s="50"/>
      <c r="Y803" s="50"/>
      <c r="Z803" s="50"/>
      <c r="AA803" s="50"/>
    </row>
    <row r="804" spans="1:27" ht="15">
      <c r="A804" s="50"/>
      <c r="B804" s="50"/>
      <c r="C804" s="50"/>
      <c r="D804" s="50"/>
      <c r="E804" s="50"/>
      <c r="F804" s="51"/>
      <c r="G804" s="50"/>
      <c r="H804" s="50"/>
      <c r="I804" s="50"/>
      <c r="J804" s="51"/>
      <c r="K804" s="50"/>
      <c r="L804" s="50"/>
      <c r="M804" s="50"/>
      <c r="N804" s="50"/>
      <c r="O804" s="50"/>
      <c r="P804" s="50"/>
      <c r="Q804" s="50"/>
      <c r="R804" s="50"/>
      <c r="S804" s="50"/>
      <c r="T804" s="50"/>
      <c r="U804" s="50"/>
      <c r="V804" s="50"/>
      <c r="W804" s="50"/>
      <c r="X804" s="50"/>
      <c r="Y804" s="50"/>
      <c r="Z804" s="50"/>
      <c r="AA804" s="50"/>
    </row>
    <row r="805" spans="1:27" ht="15">
      <c r="A805" s="50"/>
      <c r="B805" s="50"/>
      <c r="C805" s="50"/>
      <c r="D805" s="50"/>
      <c r="E805" s="50"/>
      <c r="F805" s="51"/>
      <c r="G805" s="50"/>
      <c r="H805" s="50"/>
      <c r="I805" s="50"/>
      <c r="J805" s="51"/>
      <c r="K805" s="50"/>
      <c r="L805" s="50"/>
      <c r="M805" s="50"/>
      <c r="N805" s="50"/>
      <c r="O805" s="50"/>
      <c r="P805" s="50"/>
      <c r="Q805" s="50"/>
      <c r="R805" s="50"/>
      <c r="S805" s="50"/>
      <c r="T805" s="50"/>
      <c r="U805" s="50"/>
      <c r="V805" s="50"/>
      <c r="W805" s="50"/>
      <c r="X805" s="50"/>
      <c r="Y805" s="50"/>
      <c r="Z805" s="50"/>
      <c r="AA805" s="50"/>
    </row>
    <row r="806" spans="1:27" ht="15">
      <c r="A806" s="50"/>
      <c r="B806" s="50"/>
      <c r="C806" s="50"/>
      <c r="D806" s="50"/>
      <c r="E806" s="50"/>
      <c r="F806" s="51"/>
      <c r="G806" s="50"/>
      <c r="H806" s="50"/>
      <c r="I806" s="50"/>
      <c r="J806" s="51"/>
      <c r="K806" s="50"/>
      <c r="L806" s="50"/>
      <c r="M806" s="50"/>
      <c r="N806" s="50"/>
      <c r="O806" s="50"/>
      <c r="P806" s="50"/>
      <c r="Q806" s="50"/>
      <c r="R806" s="50"/>
      <c r="S806" s="50"/>
      <c r="T806" s="50"/>
      <c r="U806" s="50"/>
      <c r="V806" s="50"/>
      <c r="W806" s="50"/>
      <c r="X806" s="50"/>
      <c r="Y806" s="50"/>
      <c r="Z806" s="50"/>
      <c r="AA806" s="50"/>
    </row>
    <row r="807" spans="1:27" ht="15">
      <c r="A807" s="50"/>
      <c r="B807" s="50"/>
      <c r="C807" s="50"/>
      <c r="D807" s="50"/>
      <c r="E807" s="50"/>
      <c r="F807" s="51"/>
      <c r="G807" s="50"/>
      <c r="H807" s="50"/>
      <c r="I807" s="50"/>
      <c r="J807" s="51"/>
      <c r="K807" s="50"/>
      <c r="L807" s="50"/>
      <c r="M807" s="50"/>
      <c r="N807" s="50"/>
      <c r="O807" s="50"/>
      <c r="P807" s="50"/>
      <c r="Q807" s="50"/>
      <c r="R807" s="50"/>
      <c r="S807" s="50"/>
      <c r="T807" s="50"/>
      <c r="U807" s="50"/>
      <c r="V807" s="50"/>
      <c r="W807" s="50"/>
      <c r="X807" s="50"/>
      <c r="Y807" s="50"/>
      <c r="Z807" s="50"/>
      <c r="AA807" s="50"/>
    </row>
    <row r="808" spans="1:27" ht="15">
      <c r="A808" s="50"/>
      <c r="B808" s="50"/>
      <c r="C808" s="50"/>
      <c r="D808" s="50"/>
      <c r="E808" s="50"/>
      <c r="F808" s="51"/>
      <c r="G808" s="50"/>
      <c r="H808" s="50"/>
      <c r="I808" s="50"/>
      <c r="J808" s="51"/>
      <c r="K808" s="50"/>
      <c r="L808" s="50"/>
      <c r="M808" s="50"/>
      <c r="N808" s="50"/>
      <c r="O808" s="50"/>
      <c r="P808" s="50"/>
      <c r="Q808" s="50"/>
      <c r="R808" s="50"/>
      <c r="S808" s="50"/>
      <c r="T808" s="50"/>
      <c r="U808" s="50"/>
      <c r="V808" s="50"/>
      <c r="W808" s="50"/>
      <c r="X808" s="50"/>
      <c r="Y808" s="50"/>
      <c r="Z808" s="50"/>
      <c r="AA808" s="50"/>
    </row>
    <row r="809" spans="1:27" ht="15">
      <c r="A809" s="50"/>
      <c r="B809" s="50"/>
      <c r="C809" s="50"/>
      <c r="D809" s="50"/>
      <c r="E809" s="50"/>
      <c r="F809" s="51"/>
      <c r="G809" s="50"/>
      <c r="H809" s="50"/>
      <c r="I809" s="50"/>
      <c r="J809" s="51"/>
      <c r="K809" s="50"/>
      <c r="L809" s="50"/>
      <c r="M809" s="50"/>
      <c r="N809" s="50"/>
      <c r="O809" s="50"/>
      <c r="P809" s="50"/>
      <c r="Q809" s="50"/>
      <c r="R809" s="50"/>
      <c r="S809" s="50"/>
      <c r="T809" s="50"/>
      <c r="U809" s="50"/>
      <c r="V809" s="50"/>
      <c r="W809" s="50"/>
      <c r="X809" s="50"/>
      <c r="Y809" s="50"/>
      <c r="Z809" s="50"/>
      <c r="AA809" s="50"/>
    </row>
    <row r="810" spans="1:27" ht="15">
      <c r="A810" s="50"/>
      <c r="B810" s="50"/>
      <c r="C810" s="50"/>
      <c r="D810" s="50"/>
      <c r="E810" s="50"/>
      <c r="F810" s="51"/>
      <c r="G810" s="50"/>
      <c r="H810" s="50"/>
      <c r="I810" s="50"/>
      <c r="J810" s="51"/>
      <c r="K810" s="50"/>
      <c r="L810" s="50"/>
      <c r="M810" s="50"/>
      <c r="N810" s="50"/>
      <c r="O810" s="50"/>
      <c r="P810" s="50"/>
      <c r="Q810" s="50"/>
      <c r="R810" s="50"/>
      <c r="S810" s="50"/>
      <c r="T810" s="50"/>
      <c r="U810" s="50"/>
      <c r="V810" s="50"/>
      <c r="W810" s="50"/>
      <c r="X810" s="50"/>
      <c r="Y810" s="50"/>
      <c r="Z810" s="50"/>
      <c r="AA810" s="50"/>
    </row>
    <row r="811" spans="1:27" ht="15">
      <c r="A811" s="50"/>
      <c r="B811" s="50"/>
      <c r="C811" s="50"/>
      <c r="D811" s="50"/>
      <c r="E811" s="50"/>
      <c r="F811" s="51"/>
      <c r="G811" s="50"/>
      <c r="H811" s="50"/>
      <c r="I811" s="50"/>
      <c r="J811" s="51"/>
      <c r="K811" s="50"/>
      <c r="L811" s="50"/>
      <c r="M811" s="50"/>
      <c r="N811" s="50"/>
      <c r="O811" s="50"/>
      <c r="P811" s="50"/>
      <c r="Q811" s="50"/>
      <c r="R811" s="50"/>
      <c r="S811" s="50"/>
      <c r="T811" s="50"/>
      <c r="U811" s="50"/>
      <c r="V811" s="50"/>
      <c r="W811" s="50"/>
      <c r="X811" s="50"/>
      <c r="Y811" s="50"/>
      <c r="Z811" s="50"/>
      <c r="AA811" s="50"/>
    </row>
    <row r="812" spans="1:27" ht="15">
      <c r="A812" s="50"/>
      <c r="B812" s="50"/>
      <c r="C812" s="50"/>
      <c r="D812" s="50"/>
      <c r="E812" s="50"/>
      <c r="F812" s="51"/>
      <c r="G812" s="50"/>
      <c r="H812" s="50"/>
      <c r="I812" s="50"/>
      <c r="J812" s="51"/>
      <c r="K812" s="50"/>
      <c r="L812" s="50"/>
      <c r="M812" s="50"/>
      <c r="N812" s="50"/>
      <c r="O812" s="50"/>
      <c r="P812" s="50"/>
      <c r="Q812" s="50"/>
      <c r="R812" s="50"/>
      <c r="S812" s="50"/>
      <c r="T812" s="50"/>
      <c r="U812" s="50"/>
      <c r="V812" s="50"/>
      <c r="W812" s="50"/>
      <c r="X812" s="50"/>
      <c r="Y812" s="50"/>
      <c r="Z812" s="50"/>
      <c r="AA812" s="50"/>
    </row>
    <row r="813" spans="1:27" ht="15">
      <c r="A813" s="50"/>
      <c r="B813" s="50"/>
      <c r="C813" s="50"/>
      <c r="D813" s="50"/>
      <c r="E813" s="50"/>
      <c r="F813" s="51"/>
      <c r="G813" s="50"/>
      <c r="H813" s="50"/>
      <c r="I813" s="50"/>
      <c r="J813" s="51"/>
      <c r="K813" s="50"/>
      <c r="L813" s="50"/>
      <c r="M813" s="50"/>
      <c r="N813" s="50"/>
      <c r="O813" s="50"/>
      <c r="P813" s="50"/>
      <c r="Q813" s="50"/>
      <c r="R813" s="50"/>
      <c r="S813" s="50"/>
      <c r="T813" s="50"/>
      <c r="U813" s="50"/>
      <c r="V813" s="50"/>
      <c r="W813" s="50"/>
      <c r="X813" s="50"/>
      <c r="Y813" s="50"/>
      <c r="Z813" s="50"/>
      <c r="AA813" s="50"/>
    </row>
    <row r="814" spans="1:27" ht="15">
      <c r="A814" s="50"/>
      <c r="B814" s="50"/>
      <c r="C814" s="50"/>
      <c r="D814" s="50"/>
      <c r="E814" s="50"/>
      <c r="F814" s="51"/>
      <c r="G814" s="50"/>
      <c r="H814" s="50"/>
      <c r="I814" s="50"/>
      <c r="J814" s="51"/>
      <c r="K814" s="50"/>
      <c r="L814" s="50"/>
      <c r="M814" s="50"/>
      <c r="N814" s="50"/>
      <c r="O814" s="50"/>
      <c r="P814" s="50"/>
      <c r="Q814" s="50"/>
      <c r="R814" s="50"/>
      <c r="S814" s="50"/>
      <c r="T814" s="50"/>
      <c r="U814" s="50"/>
      <c r="V814" s="50"/>
      <c r="W814" s="50"/>
      <c r="X814" s="50"/>
      <c r="Y814" s="50"/>
      <c r="Z814" s="50"/>
      <c r="AA814" s="50"/>
    </row>
    <row r="815" spans="1:27" ht="15">
      <c r="A815" s="50"/>
      <c r="B815" s="50"/>
      <c r="C815" s="50"/>
      <c r="D815" s="50"/>
      <c r="E815" s="50"/>
      <c r="F815" s="51"/>
      <c r="G815" s="50"/>
      <c r="H815" s="50"/>
      <c r="I815" s="50"/>
      <c r="J815" s="51"/>
      <c r="K815" s="50"/>
      <c r="L815" s="50"/>
      <c r="M815" s="50"/>
      <c r="N815" s="50"/>
      <c r="O815" s="50"/>
      <c r="P815" s="50"/>
      <c r="Q815" s="50"/>
      <c r="R815" s="50"/>
      <c r="S815" s="50"/>
      <c r="T815" s="50"/>
      <c r="U815" s="50"/>
      <c r="V815" s="50"/>
      <c r="W815" s="50"/>
      <c r="X815" s="50"/>
      <c r="Y815" s="50"/>
      <c r="Z815" s="50"/>
      <c r="AA815" s="50"/>
    </row>
    <row r="816" spans="1:27" ht="15">
      <c r="A816" s="50"/>
      <c r="B816" s="50"/>
      <c r="C816" s="50"/>
      <c r="D816" s="50"/>
      <c r="E816" s="50"/>
      <c r="F816" s="51"/>
      <c r="G816" s="50"/>
      <c r="H816" s="50"/>
      <c r="I816" s="50"/>
      <c r="J816" s="51"/>
      <c r="K816" s="50"/>
      <c r="L816" s="50"/>
      <c r="M816" s="50"/>
      <c r="N816" s="50"/>
      <c r="O816" s="50"/>
      <c r="P816" s="50"/>
      <c r="Q816" s="50"/>
      <c r="R816" s="50"/>
      <c r="S816" s="50"/>
      <c r="T816" s="50"/>
      <c r="U816" s="50"/>
      <c r="V816" s="50"/>
      <c r="W816" s="50"/>
      <c r="X816" s="50"/>
      <c r="Y816" s="50"/>
      <c r="Z816" s="50"/>
      <c r="AA816" s="50"/>
    </row>
    <row r="817" spans="1:27" ht="15">
      <c r="A817" s="50"/>
      <c r="B817" s="50"/>
      <c r="C817" s="50"/>
      <c r="D817" s="50"/>
      <c r="E817" s="50"/>
      <c r="F817" s="51"/>
      <c r="G817" s="50"/>
      <c r="H817" s="50"/>
      <c r="I817" s="50"/>
      <c r="J817" s="51"/>
      <c r="K817" s="50"/>
      <c r="L817" s="50"/>
      <c r="M817" s="50"/>
      <c r="N817" s="50"/>
      <c r="O817" s="50"/>
      <c r="P817" s="50"/>
      <c r="Q817" s="50"/>
      <c r="R817" s="50"/>
      <c r="S817" s="50"/>
      <c r="T817" s="50"/>
      <c r="U817" s="50"/>
      <c r="V817" s="50"/>
      <c r="W817" s="50"/>
      <c r="X817" s="50"/>
      <c r="Y817" s="50"/>
      <c r="Z817" s="50"/>
      <c r="AA817" s="50"/>
    </row>
    <row r="818" spans="1:27" ht="15">
      <c r="A818" s="50"/>
      <c r="B818" s="50"/>
      <c r="C818" s="50"/>
      <c r="D818" s="50"/>
      <c r="E818" s="50"/>
      <c r="F818" s="51"/>
      <c r="G818" s="50"/>
      <c r="H818" s="50"/>
      <c r="I818" s="50"/>
      <c r="J818" s="51"/>
      <c r="K818" s="50"/>
      <c r="L818" s="50"/>
      <c r="M818" s="50"/>
      <c r="N818" s="50"/>
      <c r="O818" s="50"/>
      <c r="P818" s="50"/>
      <c r="Q818" s="50"/>
      <c r="R818" s="50"/>
      <c r="S818" s="50"/>
      <c r="T818" s="50"/>
      <c r="U818" s="50"/>
      <c r="V818" s="50"/>
      <c r="W818" s="50"/>
      <c r="X818" s="50"/>
      <c r="Y818" s="50"/>
      <c r="Z818" s="50"/>
      <c r="AA818" s="50"/>
    </row>
    <row r="819" spans="1:27" ht="15">
      <c r="A819" s="50"/>
      <c r="B819" s="50"/>
      <c r="C819" s="50"/>
      <c r="D819" s="50"/>
      <c r="E819" s="50"/>
      <c r="F819" s="51"/>
      <c r="G819" s="50"/>
      <c r="H819" s="50"/>
      <c r="I819" s="50"/>
      <c r="J819" s="51"/>
      <c r="K819" s="50"/>
      <c r="L819" s="50"/>
      <c r="M819" s="50"/>
      <c r="N819" s="50"/>
      <c r="O819" s="50"/>
      <c r="P819" s="50"/>
      <c r="Q819" s="50"/>
      <c r="R819" s="50"/>
      <c r="S819" s="50"/>
      <c r="T819" s="50"/>
      <c r="U819" s="50"/>
      <c r="V819" s="50"/>
      <c r="W819" s="50"/>
      <c r="X819" s="50"/>
      <c r="Y819" s="50"/>
      <c r="Z819" s="50"/>
      <c r="AA819" s="50"/>
    </row>
    <row r="820" spans="1:27" ht="15">
      <c r="A820" s="50"/>
      <c r="B820" s="50"/>
      <c r="C820" s="50"/>
      <c r="D820" s="50"/>
      <c r="E820" s="50"/>
      <c r="F820" s="51"/>
      <c r="G820" s="50"/>
      <c r="H820" s="50"/>
      <c r="I820" s="50"/>
      <c r="J820" s="51"/>
      <c r="K820" s="50"/>
      <c r="L820" s="50"/>
      <c r="M820" s="50"/>
      <c r="N820" s="50"/>
      <c r="O820" s="50"/>
      <c r="P820" s="50"/>
      <c r="Q820" s="50"/>
      <c r="R820" s="50"/>
      <c r="S820" s="50"/>
      <c r="T820" s="50"/>
      <c r="U820" s="50"/>
      <c r="V820" s="50"/>
      <c r="W820" s="50"/>
      <c r="X820" s="50"/>
      <c r="Y820" s="50"/>
      <c r="Z820" s="50"/>
      <c r="AA820" s="50"/>
    </row>
    <row r="821" spans="1:27" ht="15">
      <c r="A821" s="50"/>
      <c r="B821" s="50"/>
      <c r="C821" s="50"/>
      <c r="D821" s="50"/>
      <c r="E821" s="50"/>
      <c r="F821" s="51"/>
      <c r="G821" s="50"/>
      <c r="H821" s="50"/>
      <c r="I821" s="50"/>
      <c r="J821" s="51"/>
      <c r="K821" s="50"/>
      <c r="L821" s="50"/>
      <c r="M821" s="50"/>
      <c r="N821" s="50"/>
      <c r="O821" s="50"/>
      <c r="P821" s="50"/>
      <c r="Q821" s="50"/>
      <c r="R821" s="50"/>
      <c r="S821" s="50"/>
      <c r="T821" s="50"/>
      <c r="U821" s="50"/>
      <c r="V821" s="50"/>
      <c r="W821" s="50"/>
      <c r="X821" s="50"/>
      <c r="Y821" s="50"/>
      <c r="Z821" s="50"/>
      <c r="AA821" s="50"/>
    </row>
    <row r="822" spans="1:27" ht="15">
      <c r="A822" s="50"/>
      <c r="B822" s="50"/>
      <c r="C822" s="50"/>
      <c r="D822" s="50"/>
      <c r="E822" s="50"/>
      <c r="F822" s="51"/>
      <c r="G822" s="50"/>
      <c r="H822" s="50"/>
      <c r="I822" s="50"/>
      <c r="J822" s="51"/>
      <c r="K822" s="50"/>
      <c r="L822" s="50"/>
      <c r="M822" s="50"/>
      <c r="N822" s="50"/>
      <c r="O822" s="50"/>
      <c r="P822" s="50"/>
      <c r="Q822" s="50"/>
      <c r="R822" s="50"/>
      <c r="S822" s="50"/>
      <c r="T822" s="50"/>
      <c r="U822" s="50"/>
      <c r="V822" s="50"/>
      <c r="W822" s="50"/>
      <c r="X822" s="50"/>
      <c r="Y822" s="50"/>
      <c r="Z822" s="50"/>
      <c r="AA822" s="50"/>
    </row>
    <row r="823" spans="1:27" ht="15">
      <c r="A823" s="50"/>
      <c r="B823" s="50"/>
      <c r="C823" s="50"/>
      <c r="D823" s="50"/>
      <c r="E823" s="50"/>
      <c r="F823" s="51"/>
      <c r="G823" s="50"/>
      <c r="H823" s="50"/>
      <c r="I823" s="50"/>
      <c r="J823" s="51"/>
      <c r="K823" s="50"/>
      <c r="L823" s="50"/>
      <c r="M823" s="50"/>
      <c r="N823" s="50"/>
      <c r="O823" s="50"/>
      <c r="P823" s="50"/>
      <c r="Q823" s="50"/>
      <c r="R823" s="50"/>
      <c r="S823" s="50"/>
      <c r="T823" s="50"/>
      <c r="U823" s="50"/>
      <c r="V823" s="50"/>
      <c r="W823" s="50"/>
      <c r="X823" s="50"/>
      <c r="Y823" s="50"/>
      <c r="Z823" s="50"/>
      <c r="AA823" s="50"/>
    </row>
    <row r="824" spans="1:27" ht="15">
      <c r="A824" s="50"/>
      <c r="B824" s="50"/>
      <c r="C824" s="50"/>
      <c r="D824" s="50"/>
      <c r="E824" s="50"/>
      <c r="F824" s="51"/>
      <c r="G824" s="50"/>
      <c r="H824" s="50"/>
      <c r="I824" s="50"/>
      <c r="J824" s="51"/>
      <c r="K824" s="50"/>
      <c r="L824" s="50"/>
      <c r="M824" s="50"/>
      <c r="N824" s="50"/>
      <c r="O824" s="50"/>
      <c r="P824" s="50"/>
      <c r="Q824" s="50"/>
      <c r="R824" s="50"/>
      <c r="S824" s="50"/>
      <c r="T824" s="50"/>
      <c r="U824" s="50"/>
      <c r="V824" s="50"/>
      <c r="W824" s="50"/>
      <c r="X824" s="50"/>
      <c r="Y824" s="50"/>
      <c r="Z824" s="50"/>
      <c r="AA824" s="50"/>
    </row>
    <row r="825" spans="1:27" ht="15">
      <c r="A825" s="50"/>
      <c r="B825" s="50"/>
      <c r="C825" s="50"/>
      <c r="D825" s="50"/>
      <c r="E825" s="50"/>
      <c r="F825" s="51"/>
      <c r="G825" s="50"/>
      <c r="H825" s="50"/>
      <c r="I825" s="50"/>
      <c r="J825" s="51"/>
      <c r="K825" s="50"/>
      <c r="L825" s="50"/>
      <c r="M825" s="50"/>
      <c r="N825" s="50"/>
      <c r="O825" s="50"/>
      <c r="P825" s="50"/>
      <c r="Q825" s="50"/>
      <c r="R825" s="50"/>
      <c r="S825" s="50"/>
      <c r="T825" s="50"/>
      <c r="U825" s="50"/>
      <c r="V825" s="50"/>
      <c r="W825" s="50"/>
      <c r="X825" s="50"/>
      <c r="Y825" s="50"/>
      <c r="Z825" s="50"/>
      <c r="AA825" s="50"/>
    </row>
    <row r="826" spans="1:27" ht="15">
      <c r="A826" s="50"/>
      <c r="B826" s="50"/>
      <c r="C826" s="50"/>
      <c r="D826" s="50"/>
      <c r="E826" s="50"/>
      <c r="F826" s="51"/>
      <c r="G826" s="50"/>
      <c r="H826" s="50"/>
      <c r="I826" s="50"/>
      <c r="J826" s="51"/>
      <c r="K826" s="50"/>
      <c r="L826" s="50"/>
      <c r="M826" s="50"/>
      <c r="N826" s="50"/>
      <c r="O826" s="50"/>
      <c r="P826" s="50"/>
      <c r="Q826" s="50"/>
      <c r="R826" s="50"/>
      <c r="S826" s="50"/>
      <c r="T826" s="50"/>
      <c r="U826" s="50"/>
      <c r="V826" s="50"/>
      <c r="W826" s="50"/>
      <c r="X826" s="50"/>
      <c r="Y826" s="50"/>
      <c r="Z826" s="50"/>
      <c r="AA826" s="50"/>
    </row>
    <row r="827" spans="1:27" ht="15">
      <c r="A827" s="50"/>
      <c r="B827" s="50"/>
      <c r="C827" s="50"/>
      <c r="D827" s="50"/>
      <c r="E827" s="50"/>
      <c r="F827" s="51"/>
      <c r="G827" s="50"/>
      <c r="H827" s="50"/>
      <c r="I827" s="50"/>
      <c r="J827" s="51"/>
      <c r="K827" s="50"/>
      <c r="L827" s="50"/>
      <c r="M827" s="50"/>
      <c r="N827" s="50"/>
      <c r="O827" s="50"/>
      <c r="P827" s="50"/>
      <c r="Q827" s="50"/>
      <c r="R827" s="50"/>
      <c r="S827" s="50"/>
      <c r="T827" s="50"/>
      <c r="U827" s="50"/>
      <c r="V827" s="50"/>
      <c r="W827" s="50"/>
      <c r="X827" s="50"/>
      <c r="Y827" s="50"/>
      <c r="Z827" s="50"/>
      <c r="AA827" s="50"/>
    </row>
    <row r="828" spans="1:27" ht="15">
      <c r="A828" s="50"/>
      <c r="B828" s="50"/>
      <c r="C828" s="50"/>
      <c r="D828" s="50"/>
      <c r="E828" s="50"/>
      <c r="F828" s="51"/>
      <c r="G828" s="50"/>
      <c r="H828" s="50"/>
      <c r="I828" s="50"/>
      <c r="J828" s="51"/>
      <c r="K828" s="50"/>
      <c r="L828" s="50"/>
      <c r="M828" s="50"/>
      <c r="N828" s="50"/>
      <c r="O828" s="50"/>
      <c r="P828" s="50"/>
      <c r="Q828" s="50"/>
      <c r="R828" s="50"/>
      <c r="S828" s="50"/>
      <c r="T828" s="50"/>
      <c r="U828" s="50"/>
      <c r="V828" s="50"/>
      <c r="W828" s="50"/>
      <c r="X828" s="50"/>
      <c r="Y828" s="50"/>
      <c r="Z828" s="50"/>
      <c r="AA828" s="50"/>
    </row>
    <row r="829" spans="1:27" ht="15">
      <c r="A829" s="50"/>
      <c r="B829" s="50"/>
      <c r="C829" s="50"/>
      <c r="D829" s="50"/>
      <c r="E829" s="50"/>
      <c r="F829" s="51"/>
      <c r="G829" s="50"/>
      <c r="H829" s="50"/>
      <c r="I829" s="50"/>
      <c r="J829" s="51"/>
      <c r="K829" s="50"/>
      <c r="L829" s="50"/>
      <c r="M829" s="50"/>
      <c r="N829" s="50"/>
      <c r="O829" s="50"/>
      <c r="P829" s="50"/>
      <c r="Q829" s="50"/>
      <c r="R829" s="50"/>
      <c r="S829" s="50"/>
      <c r="T829" s="50"/>
      <c r="U829" s="50"/>
      <c r="V829" s="50"/>
      <c r="W829" s="50"/>
      <c r="X829" s="50"/>
      <c r="Y829" s="50"/>
      <c r="Z829" s="50"/>
      <c r="AA829" s="50"/>
    </row>
    <row r="830" spans="1:27" ht="15">
      <c r="A830" s="50"/>
      <c r="B830" s="50"/>
      <c r="C830" s="50"/>
      <c r="D830" s="50"/>
      <c r="E830" s="50"/>
      <c r="F830" s="51"/>
      <c r="G830" s="50"/>
      <c r="H830" s="50"/>
      <c r="I830" s="50"/>
      <c r="J830" s="51"/>
      <c r="K830" s="50"/>
      <c r="L830" s="50"/>
      <c r="M830" s="50"/>
      <c r="N830" s="50"/>
      <c r="O830" s="50"/>
      <c r="P830" s="50"/>
      <c r="Q830" s="50"/>
      <c r="R830" s="50"/>
      <c r="S830" s="50"/>
      <c r="T830" s="50"/>
      <c r="U830" s="50"/>
      <c r="V830" s="50"/>
      <c r="W830" s="50"/>
      <c r="X830" s="50"/>
      <c r="Y830" s="50"/>
      <c r="Z830" s="50"/>
      <c r="AA830" s="50"/>
    </row>
    <row r="831" spans="1:27" ht="15">
      <c r="A831" s="50"/>
      <c r="B831" s="50"/>
      <c r="C831" s="50"/>
      <c r="D831" s="50"/>
      <c r="E831" s="50"/>
      <c r="F831" s="51"/>
      <c r="G831" s="50"/>
      <c r="H831" s="50"/>
      <c r="I831" s="50"/>
      <c r="J831" s="51"/>
      <c r="K831" s="50"/>
      <c r="L831" s="50"/>
      <c r="M831" s="50"/>
      <c r="N831" s="50"/>
      <c r="O831" s="50"/>
      <c r="P831" s="50"/>
      <c r="Q831" s="50"/>
      <c r="R831" s="50"/>
      <c r="S831" s="50"/>
      <c r="T831" s="50"/>
      <c r="U831" s="50"/>
      <c r="V831" s="50"/>
      <c r="W831" s="50"/>
      <c r="X831" s="50"/>
      <c r="Y831" s="50"/>
      <c r="Z831" s="50"/>
      <c r="AA831" s="50"/>
    </row>
    <row r="832" spans="1:27" ht="15">
      <c r="A832" s="50"/>
      <c r="B832" s="50"/>
      <c r="C832" s="50"/>
      <c r="D832" s="50"/>
      <c r="E832" s="50"/>
      <c r="F832" s="51"/>
      <c r="G832" s="50"/>
      <c r="H832" s="50"/>
      <c r="I832" s="50"/>
      <c r="J832" s="51"/>
      <c r="K832" s="50"/>
      <c r="L832" s="50"/>
      <c r="M832" s="50"/>
      <c r="N832" s="50"/>
      <c r="O832" s="50"/>
      <c r="P832" s="50"/>
      <c r="Q832" s="50"/>
      <c r="R832" s="50"/>
      <c r="S832" s="50"/>
      <c r="T832" s="50"/>
      <c r="U832" s="50"/>
      <c r="V832" s="50"/>
      <c r="W832" s="50"/>
      <c r="X832" s="50"/>
      <c r="Y832" s="50"/>
      <c r="Z832" s="50"/>
      <c r="AA832" s="50"/>
    </row>
    <row r="833" spans="1:27" ht="15">
      <c r="A833" s="50"/>
      <c r="B833" s="50"/>
      <c r="C833" s="50"/>
      <c r="D833" s="50"/>
      <c r="E833" s="50"/>
      <c r="F833" s="51"/>
      <c r="G833" s="50"/>
      <c r="H833" s="50"/>
      <c r="I833" s="50"/>
      <c r="J833" s="51"/>
      <c r="K833" s="50"/>
      <c r="L833" s="50"/>
      <c r="M833" s="50"/>
      <c r="N833" s="50"/>
      <c r="O833" s="50"/>
      <c r="P833" s="50"/>
      <c r="Q833" s="50"/>
      <c r="R833" s="50"/>
      <c r="S833" s="50"/>
      <c r="T833" s="50"/>
      <c r="U833" s="50"/>
      <c r="V833" s="50"/>
      <c r="W833" s="50"/>
      <c r="X833" s="50"/>
      <c r="Y833" s="50"/>
      <c r="Z833" s="50"/>
      <c r="AA833" s="50"/>
    </row>
    <row r="834" spans="1:27" ht="15">
      <c r="A834" s="50"/>
      <c r="B834" s="50"/>
      <c r="C834" s="50"/>
      <c r="D834" s="50"/>
      <c r="E834" s="50"/>
      <c r="F834" s="51"/>
      <c r="G834" s="50"/>
      <c r="H834" s="50"/>
      <c r="I834" s="50"/>
      <c r="J834" s="51"/>
      <c r="K834" s="50"/>
      <c r="L834" s="50"/>
      <c r="M834" s="50"/>
      <c r="N834" s="50"/>
      <c r="O834" s="50"/>
      <c r="P834" s="50"/>
      <c r="Q834" s="50"/>
      <c r="R834" s="50"/>
      <c r="S834" s="50"/>
      <c r="T834" s="50"/>
      <c r="U834" s="50"/>
      <c r="V834" s="50"/>
      <c r="W834" s="50"/>
      <c r="X834" s="50"/>
      <c r="Y834" s="50"/>
      <c r="Z834" s="50"/>
      <c r="AA834" s="50"/>
    </row>
    <row r="835" spans="1:27" ht="15">
      <c r="A835" s="50"/>
      <c r="B835" s="50"/>
      <c r="C835" s="50"/>
      <c r="D835" s="50"/>
      <c r="E835" s="50"/>
      <c r="F835" s="51"/>
      <c r="G835" s="50"/>
      <c r="H835" s="50"/>
      <c r="I835" s="50"/>
      <c r="J835" s="51"/>
      <c r="K835" s="50"/>
      <c r="L835" s="50"/>
      <c r="M835" s="50"/>
      <c r="N835" s="50"/>
      <c r="O835" s="50"/>
      <c r="P835" s="50"/>
      <c r="Q835" s="50"/>
      <c r="R835" s="50"/>
      <c r="S835" s="50"/>
      <c r="T835" s="50"/>
      <c r="U835" s="50"/>
      <c r="V835" s="50"/>
      <c r="W835" s="50"/>
      <c r="X835" s="50"/>
      <c r="Y835" s="50"/>
      <c r="Z835" s="50"/>
      <c r="AA835" s="50"/>
    </row>
    <row r="836" spans="1:27" ht="15">
      <c r="A836" s="50"/>
      <c r="B836" s="50"/>
      <c r="C836" s="50"/>
      <c r="D836" s="50"/>
      <c r="E836" s="50"/>
      <c r="F836" s="51"/>
      <c r="G836" s="50"/>
      <c r="H836" s="50"/>
      <c r="I836" s="50"/>
      <c r="J836" s="51"/>
      <c r="K836" s="50"/>
      <c r="L836" s="50"/>
      <c r="M836" s="50"/>
      <c r="N836" s="50"/>
      <c r="O836" s="50"/>
      <c r="P836" s="50"/>
      <c r="Q836" s="50"/>
      <c r="R836" s="50"/>
      <c r="S836" s="50"/>
      <c r="T836" s="50"/>
      <c r="U836" s="50"/>
      <c r="V836" s="50"/>
      <c r="W836" s="50"/>
      <c r="X836" s="50"/>
      <c r="Y836" s="50"/>
      <c r="Z836" s="50"/>
      <c r="AA836" s="50"/>
    </row>
    <row r="837" spans="1:27" ht="15">
      <c r="A837" s="50"/>
      <c r="B837" s="50"/>
      <c r="C837" s="50"/>
      <c r="D837" s="50"/>
      <c r="E837" s="50"/>
      <c r="F837" s="51"/>
      <c r="G837" s="50"/>
      <c r="H837" s="50"/>
      <c r="I837" s="50"/>
      <c r="J837" s="51"/>
      <c r="K837" s="50"/>
      <c r="L837" s="50"/>
      <c r="M837" s="50"/>
      <c r="N837" s="50"/>
      <c r="O837" s="50"/>
      <c r="P837" s="50"/>
      <c r="Q837" s="50"/>
      <c r="R837" s="50"/>
      <c r="S837" s="50"/>
      <c r="T837" s="50"/>
      <c r="U837" s="50"/>
      <c r="V837" s="50"/>
      <c r="W837" s="50"/>
      <c r="X837" s="50"/>
      <c r="Y837" s="50"/>
      <c r="Z837" s="50"/>
      <c r="AA837" s="50"/>
    </row>
    <row r="838" spans="1:27" ht="15">
      <c r="A838" s="50"/>
      <c r="B838" s="50"/>
      <c r="C838" s="50"/>
      <c r="D838" s="50"/>
      <c r="E838" s="50"/>
      <c r="F838" s="51"/>
      <c r="G838" s="50"/>
      <c r="H838" s="50"/>
      <c r="I838" s="50"/>
      <c r="J838" s="51"/>
      <c r="K838" s="50"/>
      <c r="L838" s="50"/>
      <c r="M838" s="50"/>
      <c r="N838" s="50"/>
      <c r="O838" s="50"/>
      <c r="P838" s="50"/>
      <c r="Q838" s="50"/>
      <c r="R838" s="50"/>
      <c r="S838" s="50"/>
      <c r="T838" s="50"/>
      <c r="U838" s="50"/>
      <c r="V838" s="50"/>
      <c r="W838" s="50"/>
      <c r="X838" s="50"/>
      <c r="Y838" s="50"/>
      <c r="Z838" s="50"/>
      <c r="AA838" s="50"/>
    </row>
    <row r="839" spans="1:27" ht="15">
      <c r="A839" s="50"/>
      <c r="B839" s="50"/>
      <c r="C839" s="50"/>
      <c r="D839" s="50"/>
      <c r="E839" s="50"/>
      <c r="F839" s="51"/>
      <c r="G839" s="50"/>
      <c r="H839" s="50"/>
      <c r="I839" s="50"/>
      <c r="J839" s="51"/>
      <c r="K839" s="50"/>
      <c r="L839" s="50"/>
      <c r="M839" s="50"/>
      <c r="N839" s="50"/>
      <c r="O839" s="50"/>
      <c r="P839" s="50"/>
      <c r="Q839" s="50"/>
      <c r="R839" s="50"/>
      <c r="S839" s="50"/>
      <c r="T839" s="50"/>
      <c r="U839" s="50"/>
      <c r="V839" s="50"/>
      <c r="W839" s="50"/>
      <c r="X839" s="50"/>
      <c r="Y839" s="50"/>
      <c r="Z839" s="50"/>
      <c r="AA839" s="50"/>
    </row>
    <row r="840" spans="1:27" ht="15">
      <c r="A840" s="50"/>
      <c r="B840" s="50"/>
      <c r="C840" s="50"/>
      <c r="D840" s="50"/>
      <c r="E840" s="50"/>
      <c r="F840" s="51"/>
      <c r="G840" s="50"/>
      <c r="H840" s="50"/>
      <c r="I840" s="50"/>
      <c r="J840" s="51"/>
      <c r="K840" s="50"/>
      <c r="L840" s="50"/>
      <c r="M840" s="50"/>
      <c r="N840" s="50"/>
      <c r="O840" s="50"/>
      <c r="P840" s="50"/>
      <c r="Q840" s="50"/>
      <c r="R840" s="50"/>
      <c r="S840" s="50"/>
      <c r="T840" s="50"/>
      <c r="U840" s="50"/>
      <c r="V840" s="50"/>
      <c r="W840" s="50"/>
      <c r="X840" s="50"/>
      <c r="Y840" s="50"/>
      <c r="Z840" s="50"/>
      <c r="AA840" s="50"/>
    </row>
    <row r="841" spans="1:27" ht="15">
      <c r="A841" s="50"/>
      <c r="B841" s="50"/>
      <c r="C841" s="50"/>
      <c r="D841" s="50"/>
      <c r="E841" s="50"/>
      <c r="F841" s="51"/>
      <c r="G841" s="50"/>
      <c r="H841" s="50"/>
      <c r="I841" s="50"/>
      <c r="J841" s="51"/>
      <c r="K841" s="50"/>
      <c r="L841" s="50"/>
      <c r="M841" s="50"/>
      <c r="N841" s="50"/>
      <c r="O841" s="50"/>
      <c r="P841" s="50"/>
      <c r="Q841" s="50"/>
      <c r="R841" s="50"/>
      <c r="S841" s="50"/>
      <c r="T841" s="50"/>
      <c r="U841" s="50"/>
      <c r="V841" s="50"/>
      <c r="W841" s="50"/>
      <c r="X841" s="50"/>
      <c r="Y841" s="50"/>
      <c r="Z841" s="50"/>
      <c r="AA841" s="50"/>
    </row>
    <row r="842" spans="1:27" ht="15">
      <c r="A842" s="50"/>
      <c r="B842" s="50"/>
      <c r="C842" s="50"/>
      <c r="D842" s="50"/>
      <c r="E842" s="50"/>
      <c r="F842" s="51"/>
      <c r="G842" s="50"/>
      <c r="H842" s="50"/>
      <c r="I842" s="50"/>
      <c r="J842" s="51"/>
      <c r="K842" s="50"/>
      <c r="L842" s="50"/>
      <c r="M842" s="50"/>
      <c r="N842" s="50"/>
      <c r="O842" s="50"/>
      <c r="P842" s="50"/>
      <c r="Q842" s="50"/>
      <c r="R842" s="50"/>
      <c r="S842" s="50"/>
      <c r="T842" s="50"/>
      <c r="U842" s="50"/>
      <c r="V842" s="50"/>
      <c r="W842" s="50"/>
      <c r="X842" s="50"/>
      <c r="Y842" s="50"/>
      <c r="Z842" s="50"/>
      <c r="AA842" s="50"/>
    </row>
    <row r="843" spans="1:27" ht="15">
      <c r="A843" s="50"/>
      <c r="B843" s="50"/>
      <c r="C843" s="50"/>
      <c r="D843" s="50"/>
      <c r="E843" s="50"/>
      <c r="F843" s="51"/>
      <c r="G843" s="50"/>
      <c r="H843" s="50"/>
      <c r="I843" s="50"/>
      <c r="J843" s="51"/>
      <c r="K843" s="50"/>
      <c r="L843" s="50"/>
      <c r="M843" s="50"/>
      <c r="N843" s="50"/>
      <c r="O843" s="50"/>
      <c r="P843" s="50"/>
      <c r="Q843" s="50"/>
      <c r="R843" s="50"/>
      <c r="S843" s="50"/>
      <c r="T843" s="50"/>
      <c r="U843" s="50"/>
      <c r="V843" s="50"/>
      <c r="W843" s="50"/>
      <c r="X843" s="50"/>
      <c r="Y843" s="50"/>
      <c r="Z843" s="50"/>
      <c r="AA843" s="50"/>
    </row>
    <row r="844" spans="1:27" ht="15">
      <c r="A844" s="50"/>
      <c r="B844" s="50"/>
      <c r="C844" s="50"/>
      <c r="D844" s="50"/>
      <c r="E844" s="50"/>
      <c r="F844" s="51"/>
      <c r="G844" s="50"/>
      <c r="H844" s="50"/>
      <c r="I844" s="50"/>
      <c r="J844" s="51"/>
      <c r="K844" s="50"/>
      <c r="L844" s="50"/>
      <c r="M844" s="50"/>
      <c r="N844" s="50"/>
      <c r="O844" s="50"/>
      <c r="P844" s="50"/>
      <c r="Q844" s="50"/>
      <c r="R844" s="50"/>
      <c r="S844" s="50"/>
      <c r="T844" s="50"/>
      <c r="U844" s="50"/>
      <c r="V844" s="50"/>
      <c r="W844" s="50"/>
      <c r="X844" s="50"/>
      <c r="Y844" s="50"/>
      <c r="Z844" s="50"/>
      <c r="AA844" s="50"/>
    </row>
    <row r="845" spans="1:27" ht="15">
      <c r="A845" s="50"/>
      <c r="B845" s="50"/>
      <c r="C845" s="50"/>
      <c r="D845" s="50"/>
      <c r="E845" s="50"/>
      <c r="F845" s="51"/>
      <c r="G845" s="50"/>
      <c r="H845" s="50"/>
      <c r="I845" s="50"/>
      <c r="J845" s="51"/>
      <c r="K845" s="50"/>
      <c r="L845" s="50"/>
      <c r="M845" s="50"/>
      <c r="N845" s="50"/>
      <c r="O845" s="50"/>
      <c r="P845" s="50"/>
      <c r="Q845" s="50"/>
      <c r="R845" s="50"/>
      <c r="S845" s="50"/>
      <c r="T845" s="50"/>
      <c r="U845" s="50"/>
      <c r="V845" s="50"/>
      <c r="W845" s="50"/>
      <c r="X845" s="50"/>
      <c r="Y845" s="50"/>
      <c r="Z845" s="50"/>
      <c r="AA845" s="50"/>
    </row>
    <row r="846" spans="1:27" ht="15">
      <c r="A846" s="50"/>
      <c r="B846" s="50"/>
      <c r="C846" s="50"/>
      <c r="D846" s="50"/>
      <c r="E846" s="50"/>
      <c r="F846" s="51"/>
      <c r="G846" s="50"/>
      <c r="H846" s="50"/>
      <c r="I846" s="50"/>
      <c r="J846" s="51"/>
      <c r="K846" s="50"/>
      <c r="L846" s="50"/>
      <c r="M846" s="50"/>
      <c r="N846" s="50"/>
      <c r="O846" s="50"/>
      <c r="P846" s="50"/>
      <c r="Q846" s="50"/>
      <c r="R846" s="50"/>
      <c r="S846" s="50"/>
      <c r="T846" s="50"/>
      <c r="U846" s="50"/>
      <c r="V846" s="50"/>
      <c r="W846" s="50"/>
      <c r="X846" s="50"/>
      <c r="Y846" s="50"/>
      <c r="Z846" s="50"/>
      <c r="AA846" s="50"/>
    </row>
    <row r="847" spans="1:27" ht="15">
      <c r="A847" s="50"/>
      <c r="B847" s="50"/>
      <c r="C847" s="50"/>
      <c r="D847" s="50"/>
      <c r="E847" s="50"/>
      <c r="F847" s="51"/>
      <c r="G847" s="50"/>
      <c r="H847" s="50"/>
      <c r="I847" s="50"/>
      <c r="J847" s="51"/>
      <c r="K847" s="50"/>
      <c r="L847" s="50"/>
      <c r="M847" s="50"/>
      <c r="N847" s="50"/>
      <c r="O847" s="50"/>
      <c r="P847" s="50"/>
      <c r="Q847" s="50"/>
      <c r="R847" s="50"/>
      <c r="S847" s="50"/>
      <c r="T847" s="50"/>
      <c r="U847" s="50"/>
      <c r="V847" s="50"/>
      <c r="W847" s="50"/>
      <c r="X847" s="50"/>
      <c r="Y847" s="50"/>
      <c r="Z847" s="50"/>
      <c r="AA847" s="50"/>
    </row>
    <row r="848" spans="1:27" ht="15">
      <c r="A848" s="50"/>
      <c r="B848" s="50"/>
      <c r="C848" s="50"/>
      <c r="D848" s="50"/>
      <c r="E848" s="50"/>
      <c r="F848" s="51"/>
      <c r="G848" s="50"/>
      <c r="H848" s="50"/>
      <c r="I848" s="50"/>
      <c r="J848" s="51"/>
      <c r="K848" s="50"/>
      <c r="L848" s="50"/>
      <c r="M848" s="50"/>
      <c r="N848" s="50"/>
      <c r="O848" s="50"/>
      <c r="P848" s="50"/>
      <c r="Q848" s="50"/>
      <c r="R848" s="50"/>
      <c r="S848" s="50"/>
      <c r="T848" s="50"/>
      <c r="U848" s="50"/>
      <c r="V848" s="50"/>
      <c r="W848" s="50"/>
      <c r="X848" s="50"/>
      <c r="Y848" s="50"/>
      <c r="Z848" s="50"/>
      <c r="AA848" s="50"/>
    </row>
    <row r="849" spans="1:27" ht="15">
      <c r="A849" s="50"/>
      <c r="B849" s="50"/>
      <c r="C849" s="50"/>
      <c r="D849" s="50"/>
      <c r="E849" s="50"/>
      <c r="F849" s="51"/>
      <c r="G849" s="50"/>
      <c r="H849" s="50"/>
      <c r="I849" s="50"/>
      <c r="J849" s="51"/>
      <c r="K849" s="50"/>
      <c r="L849" s="50"/>
      <c r="M849" s="50"/>
      <c r="N849" s="50"/>
      <c r="O849" s="50"/>
      <c r="P849" s="50"/>
      <c r="Q849" s="50"/>
      <c r="R849" s="50"/>
      <c r="S849" s="50"/>
      <c r="T849" s="50"/>
      <c r="U849" s="50"/>
      <c r="V849" s="50"/>
      <c r="W849" s="50"/>
      <c r="X849" s="50"/>
      <c r="Y849" s="50"/>
      <c r="Z849" s="50"/>
      <c r="AA849" s="50"/>
    </row>
    <row r="850" spans="1:27" ht="15">
      <c r="A850" s="50"/>
      <c r="B850" s="50"/>
      <c r="C850" s="50"/>
      <c r="D850" s="50"/>
      <c r="E850" s="50"/>
      <c r="F850" s="51"/>
      <c r="G850" s="50"/>
      <c r="H850" s="50"/>
      <c r="I850" s="50"/>
      <c r="J850" s="51"/>
      <c r="K850" s="50"/>
      <c r="L850" s="50"/>
      <c r="M850" s="50"/>
      <c r="N850" s="50"/>
      <c r="O850" s="50"/>
      <c r="P850" s="50"/>
      <c r="Q850" s="50"/>
      <c r="R850" s="50"/>
      <c r="S850" s="50"/>
      <c r="T850" s="50"/>
      <c r="U850" s="50"/>
      <c r="V850" s="50"/>
      <c r="W850" s="50"/>
      <c r="X850" s="50"/>
      <c r="Y850" s="50"/>
      <c r="Z850" s="50"/>
      <c r="AA850" s="50"/>
    </row>
    <row r="851" spans="1:27" ht="15">
      <c r="A851" s="50"/>
      <c r="B851" s="50"/>
      <c r="C851" s="50"/>
      <c r="D851" s="50"/>
      <c r="E851" s="50"/>
      <c r="F851" s="51"/>
      <c r="G851" s="50"/>
      <c r="H851" s="50"/>
      <c r="I851" s="50"/>
      <c r="J851" s="51"/>
      <c r="K851" s="50"/>
      <c r="L851" s="50"/>
      <c r="M851" s="50"/>
      <c r="N851" s="50"/>
      <c r="O851" s="50"/>
      <c r="P851" s="50"/>
      <c r="Q851" s="50"/>
      <c r="R851" s="50"/>
      <c r="S851" s="50"/>
      <c r="T851" s="50"/>
      <c r="U851" s="50"/>
      <c r="V851" s="50"/>
      <c r="W851" s="50"/>
      <c r="X851" s="50"/>
      <c r="Y851" s="50"/>
      <c r="Z851" s="50"/>
      <c r="AA851" s="50"/>
    </row>
    <row r="852" spans="1:27" ht="15">
      <c r="A852" s="50"/>
      <c r="B852" s="50"/>
      <c r="C852" s="50"/>
      <c r="D852" s="50"/>
      <c r="E852" s="50"/>
      <c r="F852" s="51"/>
      <c r="G852" s="50"/>
      <c r="H852" s="50"/>
      <c r="I852" s="50"/>
      <c r="J852" s="51"/>
      <c r="K852" s="50"/>
      <c r="L852" s="50"/>
      <c r="M852" s="50"/>
      <c r="N852" s="50"/>
      <c r="O852" s="50"/>
      <c r="P852" s="50"/>
      <c r="Q852" s="50"/>
      <c r="R852" s="50"/>
      <c r="S852" s="50"/>
      <c r="T852" s="50"/>
      <c r="U852" s="50"/>
      <c r="V852" s="50"/>
      <c r="W852" s="50"/>
      <c r="X852" s="50"/>
      <c r="Y852" s="50"/>
      <c r="Z852" s="50"/>
      <c r="AA852" s="50"/>
    </row>
    <row r="853" spans="1:27" ht="15">
      <c r="A853" s="50"/>
      <c r="B853" s="50"/>
      <c r="C853" s="50"/>
      <c r="D853" s="50"/>
      <c r="E853" s="50"/>
      <c r="F853" s="51"/>
      <c r="G853" s="50"/>
      <c r="H853" s="50"/>
      <c r="I853" s="50"/>
      <c r="J853" s="51"/>
      <c r="K853" s="50"/>
      <c r="L853" s="50"/>
      <c r="M853" s="50"/>
      <c r="N853" s="50"/>
      <c r="O853" s="50"/>
      <c r="P853" s="50"/>
      <c r="Q853" s="50"/>
      <c r="R853" s="50"/>
      <c r="S853" s="50"/>
      <c r="T853" s="50"/>
      <c r="U853" s="50"/>
      <c r="V853" s="50"/>
      <c r="W853" s="50"/>
      <c r="X853" s="50"/>
      <c r="Y853" s="50"/>
      <c r="Z853" s="50"/>
      <c r="AA853" s="50"/>
    </row>
    <row r="854" spans="1:27" ht="15">
      <c r="A854" s="50"/>
      <c r="B854" s="50"/>
      <c r="C854" s="50"/>
      <c r="D854" s="50"/>
      <c r="E854" s="50"/>
      <c r="F854" s="51"/>
      <c r="G854" s="50"/>
      <c r="H854" s="50"/>
      <c r="I854" s="50"/>
      <c r="J854" s="51"/>
      <c r="K854" s="50"/>
      <c r="L854" s="50"/>
      <c r="M854" s="50"/>
      <c r="N854" s="50"/>
      <c r="O854" s="50"/>
      <c r="P854" s="50"/>
      <c r="Q854" s="50"/>
      <c r="R854" s="50"/>
      <c r="S854" s="50"/>
      <c r="T854" s="50"/>
      <c r="U854" s="50"/>
      <c r="V854" s="50"/>
      <c r="W854" s="50"/>
      <c r="X854" s="50"/>
      <c r="Y854" s="50"/>
      <c r="Z854" s="50"/>
      <c r="AA854" s="50"/>
    </row>
    <row r="855" spans="1:27" ht="15">
      <c r="A855" s="50"/>
      <c r="B855" s="50"/>
      <c r="C855" s="50"/>
      <c r="D855" s="50"/>
      <c r="E855" s="50"/>
      <c r="F855" s="51"/>
      <c r="G855" s="50"/>
      <c r="H855" s="50"/>
      <c r="I855" s="50"/>
      <c r="J855" s="51"/>
      <c r="K855" s="50"/>
      <c r="L855" s="50"/>
      <c r="M855" s="50"/>
      <c r="N855" s="50"/>
      <c r="O855" s="50"/>
      <c r="P855" s="50"/>
      <c r="Q855" s="50"/>
      <c r="R855" s="50"/>
      <c r="S855" s="50"/>
      <c r="T855" s="50"/>
      <c r="U855" s="50"/>
      <c r="V855" s="50"/>
      <c r="W855" s="50"/>
      <c r="X855" s="50"/>
      <c r="Y855" s="50"/>
      <c r="Z855" s="50"/>
      <c r="AA855" s="50"/>
    </row>
    <row r="856" spans="1:27" ht="15">
      <c r="A856" s="50"/>
      <c r="B856" s="50"/>
      <c r="C856" s="50"/>
      <c r="D856" s="50"/>
      <c r="E856" s="50"/>
      <c r="F856" s="51"/>
      <c r="G856" s="50"/>
      <c r="H856" s="50"/>
      <c r="I856" s="50"/>
      <c r="J856" s="51"/>
      <c r="K856" s="50"/>
      <c r="L856" s="50"/>
      <c r="M856" s="50"/>
      <c r="N856" s="50"/>
      <c r="O856" s="50"/>
      <c r="P856" s="50"/>
      <c r="Q856" s="50"/>
      <c r="R856" s="50"/>
      <c r="S856" s="50"/>
      <c r="T856" s="50"/>
      <c r="U856" s="50"/>
      <c r="V856" s="50"/>
      <c r="W856" s="50"/>
      <c r="X856" s="50"/>
      <c r="Y856" s="50"/>
      <c r="Z856" s="50"/>
      <c r="AA856" s="50"/>
    </row>
    <row r="857" spans="1:27" ht="15">
      <c r="A857" s="50"/>
      <c r="B857" s="50"/>
      <c r="C857" s="50"/>
      <c r="D857" s="50"/>
      <c r="E857" s="50"/>
      <c r="F857" s="51"/>
      <c r="G857" s="50"/>
      <c r="H857" s="50"/>
      <c r="I857" s="50"/>
      <c r="J857" s="51"/>
      <c r="K857" s="50"/>
      <c r="L857" s="50"/>
      <c r="M857" s="50"/>
      <c r="N857" s="50"/>
      <c r="O857" s="50"/>
      <c r="P857" s="50"/>
      <c r="Q857" s="50"/>
      <c r="R857" s="50"/>
      <c r="S857" s="50"/>
      <c r="T857" s="50"/>
      <c r="U857" s="50"/>
      <c r="V857" s="50"/>
      <c r="W857" s="50"/>
      <c r="X857" s="50"/>
      <c r="Y857" s="50"/>
      <c r="Z857" s="50"/>
      <c r="AA857" s="50"/>
    </row>
    <row r="858" spans="1:27" ht="15">
      <c r="A858" s="50"/>
      <c r="B858" s="50"/>
      <c r="C858" s="50"/>
      <c r="D858" s="50"/>
      <c r="E858" s="50"/>
      <c r="F858" s="51"/>
      <c r="G858" s="50"/>
      <c r="H858" s="50"/>
      <c r="I858" s="50"/>
      <c r="J858" s="51"/>
      <c r="K858" s="50"/>
      <c r="L858" s="50"/>
      <c r="M858" s="50"/>
      <c r="N858" s="50"/>
      <c r="O858" s="50"/>
      <c r="P858" s="50"/>
      <c r="Q858" s="50"/>
      <c r="R858" s="50"/>
      <c r="S858" s="50"/>
      <c r="T858" s="50"/>
      <c r="U858" s="50"/>
      <c r="V858" s="50"/>
      <c r="W858" s="50"/>
      <c r="X858" s="50"/>
      <c r="Y858" s="50"/>
      <c r="Z858" s="50"/>
      <c r="AA858" s="50"/>
    </row>
    <row r="859" spans="1:27" ht="15">
      <c r="A859" s="50"/>
      <c r="B859" s="50"/>
      <c r="C859" s="50"/>
      <c r="D859" s="50"/>
      <c r="E859" s="50"/>
      <c r="F859" s="51"/>
      <c r="G859" s="50"/>
      <c r="H859" s="50"/>
      <c r="I859" s="50"/>
      <c r="J859" s="51"/>
      <c r="K859" s="50"/>
      <c r="L859" s="50"/>
      <c r="M859" s="50"/>
      <c r="N859" s="50"/>
      <c r="O859" s="50"/>
      <c r="P859" s="50"/>
      <c r="Q859" s="50"/>
      <c r="R859" s="50"/>
      <c r="S859" s="50"/>
      <c r="T859" s="50"/>
      <c r="U859" s="50"/>
      <c r="V859" s="50"/>
      <c r="W859" s="50"/>
      <c r="X859" s="50"/>
      <c r="Y859" s="50"/>
      <c r="Z859" s="50"/>
      <c r="AA859" s="50"/>
    </row>
    <row r="860" spans="1:27" ht="15">
      <c r="A860" s="50"/>
      <c r="B860" s="50"/>
      <c r="C860" s="50"/>
      <c r="D860" s="50"/>
      <c r="E860" s="50"/>
      <c r="F860" s="51"/>
      <c r="G860" s="50"/>
      <c r="H860" s="50"/>
      <c r="I860" s="50"/>
      <c r="J860" s="51"/>
      <c r="K860" s="50"/>
      <c r="L860" s="50"/>
      <c r="M860" s="50"/>
      <c r="N860" s="50"/>
      <c r="O860" s="50"/>
      <c r="P860" s="50"/>
      <c r="Q860" s="50"/>
      <c r="R860" s="50"/>
      <c r="S860" s="50"/>
      <c r="T860" s="50"/>
      <c r="U860" s="50"/>
      <c r="V860" s="50"/>
      <c r="W860" s="50"/>
      <c r="X860" s="50"/>
      <c r="Y860" s="50"/>
      <c r="Z860" s="50"/>
      <c r="AA860" s="50"/>
    </row>
    <row r="861" spans="1:27" ht="15">
      <c r="A861" s="50"/>
      <c r="B861" s="50"/>
      <c r="C861" s="50"/>
      <c r="D861" s="50"/>
      <c r="E861" s="50"/>
      <c r="F861" s="51"/>
      <c r="G861" s="50"/>
      <c r="H861" s="50"/>
      <c r="I861" s="50"/>
      <c r="J861" s="51"/>
      <c r="K861" s="50"/>
      <c r="L861" s="50"/>
      <c r="M861" s="50"/>
      <c r="N861" s="50"/>
      <c r="O861" s="50"/>
      <c r="P861" s="50"/>
      <c r="Q861" s="50"/>
      <c r="R861" s="50"/>
      <c r="S861" s="50"/>
      <c r="T861" s="50"/>
      <c r="U861" s="50"/>
      <c r="V861" s="50"/>
      <c r="W861" s="50"/>
      <c r="X861" s="50"/>
      <c r="Y861" s="50"/>
      <c r="Z861" s="50"/>
      <c r="AA861" s="50"/>
    </row>
    <row r="862" spans="1:27" ht="15">
      <c r="A862" s="50"/>
      <c r="B862" s="50"/>
      <c r="C862" s="50"/>
      <c r="D862" s="50"/>
      <c r="E862" s="50"/>
      <c r="F862" s="51"/>
      <c r="G862" s="50"/>
      <c r="H862" s="50"/>
      <c r="I862" s="50"/>
      <c r="J862" s="51"/>
      <c r="K862" s="50"/>
      <c r="L862" s="50"/>
      <c r="M862" s="50"/>
      <c r="N862" s="50"/>
      <c r="O862" s="50"/>
      <c r="P862" s="50"/>
      <c r="Q862" s="50"/>
      <c r="R862" s="50"/>
      <c r="S862" s="50"/>
      <c r="T862" s="50"/>
      <c r="U862" s="50"/>
      <c r="V862" s="50"/>
      <c r="W862" s="50"/>
      <c r="X862" s="50"/>
      <c r="Y862" s="50"/>
      <c r="Z862" s="50"/>
      <c r="AA862" s="50"/>
    </row>
    <row r="863" spans="1:27" ht="15">
      <c r="A863" s="50"/>
      <c r="B863" s="50"/>
      <c r="C863" s="50"/>
      <c r="D863" s="50"/>
      <c r="E863" s="50"/>
      <c r="F863" s="51"/>
      <c r="G863" s="50"/>
      <c r="H863" s="50"/>
      <c r="I863" s="50"/>
      <c r="J863" s="51"/>
      <c r="K863" s="50"/>
      <c r="L863" s="50"/>
      <c r="M863" s="50"/>
      <c r="N863" s="50"/>
      <c r="O863" s="50"/>
      <c r="P863" s="50"/>
      <c r="Q863" s="50"/>
      <c r="R863" s="50"/>
      <c r="S863" s="50"/>
      <c r="T863" s="50"/>
      <c r="U863" s="50"/>
      <c r="V863" s="50"/>
      <c r="W863" s="50"/>
      <c r="X863" s="50"/>
      <c r="Y863" s="50"/>
      <c r="Z863" s="50"/>
      <c r="AA863" s="50"/>
    </row>
    <row r="864" spans="1:27" ht="15">
      <c r="A864" s="50"/>
      <c r="B864" s="50"/>
      <c r="C864" s="50"/>
      <c r="D864" s="50"/>
      <c r="E864" s="50"/>
      <c r="F864" s="51"/>
      <c r="G864" s="50"/>
      <c r="H864" s="50"/>
      <c r="I864" s="50"/>
      <c r="J864" s="51"/>
      <c r="K864" s="50"/>
      <c r="L864" s="50"/>
      <c r="M864" s="50"/>
      <c r="N864" s="50"/>
      <c r="O864" s="50"/>
      <c r="P864" s="50"/>
      <c r="Q864" s="50"/>
      <c r="R864" s="50"/>
      <c r="S864" s="50"/>
      <c r="T864" s="50"/>
      <c r="U864" s="50"/>
      <c r="V864" s="50"/>
      <c r="W864" s="50"/>
      <c r="X864" s="50"/>
      <c r="Y864" s="50"/>
      <c r="Z864" s="50"/>
      <c r="AA864" s="50"/>
    </row>
    <row r="865" spans="1:27" ht="15">
      <c r="A865" s="50"/>
      <c r="B865" s="50"/>
      <c r="C865" s="50"/>
      <c r="D865" s="50"/>
      <c r="E865" s="50"/>
      <c r="F865" s="51"/>
      <c r="G865" s="50"/>
      <c r="H865" s="50"/>
      <c r="I865" s="50"/>
      <c r="J865" s="51"/>
      <c r="K865" s="50"/>
      <c r="L865" s="50"/>
      <c r="M865" s="50"/>
      <c r="N865" s="50"/>
      <c r="O865" s="50"/>
      <c r="P865" s="50"/>
      <c r="Q865" s="50"/>
      <c r="R865" s="50"/>
      <c r="S865" s="50"/>
      <c r="T865" s="50"/>
      <c r="U865" s="50"/>
      <c r="V865" s="50"/>
      <c r="W865" s="50"/>
      <c r="X865" s="50"/>
      <c r="Y865" s="50"/>
      <c r="Z865" s="50"/>
      <c r="AA865" s="50"/>
    </row>
    <row r="866" spans="1:27" ht="15">
      <c r="A866" s="50"/>
      <c r="B866" s="50"/>
      <c r="C866" s="50"/>
      <c r="D866" s="50"/>
      <c r="E866" s="50"/>
      <c r="F866" s="51"/>
      <c r="G866" s="50"/>
      <c r="H866" s="50"/>
      <c r="I866" s="50"/>
      <c r="J866" s="51"/>
      <c r="K866" s="50"/>
      <c r="L866" s="50"/>
      <c r="M866" s="50"/>
      <c r="N866" s="50"/>
      <c r="O866" s="50"/>
      <c r="P866" s="50"/>
      <c r="Q866" s="50"/>
      <c r="R866" s="50"/>
      <c r="S866" s="50"/>
      <c r="T866" s="50"/>
      <c r="U866" s="50"/>
      <c r="V866" s="50"/>
      <c r="W866" s="50"/>
      <c r="X866" s="50"/>
      <c r="Y866" s="50"/>
      <c r="Z866" s="50"/>
      <c r="AA866" s="50"/>
    </row>
    <row r="867" spans="1:27" ht="15">
      <c r="A867" s="50"/>
      <c r="B867" s="50"/>
      <c r="C867" s="50"/>
      <c r="D867" s="50"/>
      <c r="E867" s="50"/>
      <c r="F867" s="51"/>
      <c r="G867" s="50"/>
      <c r="H867" s="50"/>
      <c r="I867" s="50"/>
      <c r="J867" s="51"/>
      <c r="K867" s="50"/>
      <c r="L867" s="50"/>
      <c r="M867" s="50"/>
      <c r="N867" s="50"/>
      <c r="O867" s="50"/>
      <c r="P867" s="50"/>
      <c r="Q867" s="50"/>
      <c r="R867" s="50"/>
      <c r="S867" s="50"/>
      <c r="T867" s="50"/>
      <c r="U867" s="50"/>
      <c r="V867" s="50"/>
      <c r="W867" s="50"/>
      <c r="X867" s="50"/>
      <c r="Y867" s="50"/>
      <c r="Z867" s="50"/>
      <c r="AA867" s="50"/>
    </row>
    <row r="868" spans="1:27" ht="15">
      <c r="A868" s="50"/>
      <c r="B868" s="50"/>
      <c r="C868" s="50"/>
      <c r="D868" s="50"/>
      <c r="E868" s="50"/>
      <c r="F868" s="51"/>
      <c r="G868" s="50"/>
      <c r="H868" s="50"/>
      <c r="I868" s="50"/>
      <c r="J868" s="51"/>
      <c r="K868" s="50"/>
      <c r="L868" s="50"/>
      <c r="M868" s="50"/>
      <c r="N868" s="50"/>
      <c r="O868" s="50"/>
      <c r="P868" s="50"/>
      <c r="Q868" s="50"/>
      <c r="R868" s="50"/>
      <c r="S868" s="50"/>
      <c r="T868" s="50"/>
      <c r="U868" s="50"/>
      <c r="V868" s="50"/>
      <c r="W868" s="50"/>
      <c r="X868" s="50"/>
      <c r="Y868" s="50"/>
      <c r="Z868" s="50"/>
      <c r="AA868" s="50"/>
    </row>
    <row r="869" spans="1:27" ht="15">
      <c r="A869" s="50"/>
      <c r="B869" s="50"/>
      <c r="C869" s="50"/>
      <c r="D869" s="50"/>
      <c r="E869" s="50"/>
      <c r="F869" s="51"/>
      <c r="G869" s="50"/>
      <c r="H869" s="50"/>
      <c r="I869" s="50"/>
      <c r="J869" s="51"/>
      <c r="K869" s="50"/>
      <c r="L869" s="50"/>
      <c r="M869" s="50"/>
      <c r="N869" s="50"/>
      <c r="O869" s="50"/>
      <c r="P869" s="50"/>
      <c r="Q869" s="50"/>
      <c r="R869" s="50"/>
      <c r="S869" s="50"/>
      <c r="T869" s="50"/>
      <c r="U869" s="50"/>
      <c r="V869" s="50"/>
      <c r="W869" s="50"/>
      <c r="X869" s="50"/>
      <c r="Y869" s="50"/>
      <c r="Z869" s="50"/>
      <c r="AA869" s="50"/>
    </row>
    <row r="870" spans="1:27" ht="15">
      <c r="A870" s="50"/>
      <c r="B870" s="50"/>
      <c r="C870" s="50"/>
      <c r="D870" s="50"/>
      <c r="E870" s="50"/>
      <c r="F870" s="51"/>
      <c r="G870" s="50"/>
      <c r="H870" s="50"/>
      <c r="I870" s="50"/>
      <c r="J870" s="51"/>
      <c r="K870" s="50"/>
      <c r="L870" s="50"/>
      <c r="M870" s="50"/>
      <c r="N870" s="50"/>
      <c r="O870" s="50"/>
      <c r="P870" s="50"/>
      <c r="Q870" s="50"/>
      <c r="R870" s="50"/>
      <c r="S870" s="50"/>
      <c r="T870" s="50"/>
      <c r="U870" s="50"/>
      <c r="V870" s="50"/>
      <c r="W870" s="50"/>
      <c r="X870" s="50"/>
      <c r="Y870" s="50"/>
      <c r="Z870" s="50"/>
      <c r="AA870" s="50"/>
    </row>
    <row r="871" spans="1:27" ht="15">
      <c r="A871" s="50"/>
      <c r="B871" s="50"/>
      <c r="C871" s="50"/>
      <c r="D871" s="50"/>
      <c r="E871" s="50"/>
      <c r="F871" s="51"/>
      <c r="G871" s="50"/>
      <c r="H871" s="50"/>
      <c r="I871" s="50"/>
      <c r="J871" s="51"/>
      <c r="K871" s="50"/>
      <c r="L871" s="50"/>
      <c r="M871" s="50"/>
      <c r="N871" s="50"/>
      <c r="O871" s="50"/>
      <c r="P871" s="50"/>
      <c r="Q871" s="50"/>
      <c r="R871" s="50"/>
      <c r="S871" s="50"/>
      <c r="T871" s="50"/>
      <c r="U871" s="50"/>
      <c r="V871" s="50"/>
      <c r="W871" s="50"/>
      <c r="X871" s="50"/>
      <c r="Y871" s="50"/>
      <c r="Z871" s="50"/>
      <c r="AA871" s="50"/>
    </row>
    <row r="872" spans="1:27" ht="15">
      <c r="A872" s="50"/>
      <c r="B872" s="50"/>
      <c r="C872" s="50"/>
      <c r="D872" s="50"/>
      <c r="E872" s="50"/>
      <c r="F872" s="51"/>
      <c r="G872" s="50"/>
      <c r="H872" s="50"/>
      <c r="I872" s="50"/>
      <c r="J872" s="51"/>
      <c r="K872" s="50"/>
      <c r="L872" s="50"/>
      <c r="M872" s="50"/>
      <c r="N872" s="50"/>
      <c r="O872" s="50"/>
      <c r="P872" s="50"/>
      <c r="Q872" s="50"/>
      <c r="R872" s="50"/>
      <c r="S872" s="50"/>
      <c r="T872" s="50"/>
      <c r="U872" s="50"/>
      <c r="V872" s="50"/>
      <c r="W872" s="50"/>
      <c r="X872" s="50"/>
      <c r="Y872" s="50"/>
      <c r="Z872" s="50"/>
      <c r="AA872" s="50"/>
    </row>
    <row r="873" spans="1:27" ht="15">
      <c r="A873" s="50"/>
      <c r="B873" s="50"/>
      <c r="C873" s="50"/>
      <c r="D873" s="50"/>
      <c r="E873" s="50"/>
      <c r="F873" s="51"/>
      <c r="G873" s="50"/>
      <c r="H873" s="50"/>
      <c r="I873" s="50"/>
      <c r="J873" s="51"/>
      <c r="K873" s="50"/>
      <c r="L873" s="50"/>
      <c r="M873" s="50"/>
      <c r="N873" s="50"/>
      <c r="O873" s="50"/>
      <c r="P873" s="50"/>
      <c r="Q873" s="50"/>
      <c r="R873" s="50"/>
      <c r="S873" s="50"/>
      <c r="T873" s="50"/>
      <c r="U873" s="50"/>
      <c r="V873" s="50"/>
      <c r="W873" s="50"/>
      <c r="X873" s="50"/>
      <c r="Y873" s="50"/>
      <c r="Z873" s="50"/>
      <c r="AA873" s="50"/>
    </row>
    <row r="874" spans="1:27" ht="15">
      <c r="A874" s="50"/>
      <c r="B874" s="50"/>
      <c r="C874" s="50"/>
      <c r="D874" s="50"/>
      <c r="E874" s="50"/>
      <c r="F874" s="51"/>
      <c r="G874" s="50"/>
      <c r="H874" s="50"/>
      <c r="I874" s="50"/>
      <c r="J874" s="51"/>
      <c r="K874" s="50"/>
      <c r="L874" s="50"/>
      <c r="M874" s="50"/>
      <c r="N874" s="50"/>
      <c r="O874" s="50"/>
      <c r="P874" s="50"/>
      <c r="Q874" s="50"/>
      <c r="R874" s="50"/>
      <c r="S874" s="50"/>
      <c r="T874" s="50"/>
      <c r="U874" s="50"/>
      <c r="V874" s="50"/>
      <c r="W874" s="50"/>
      <c r="X874" s="50"/>
      <c r="Y874" s="50"/>
      <c r="Z874" s="50"/>
      <c r="AA874" s="50"/>
    </row>
    <row r="875" spans="1:27" ht="15">
      <c r="A875" s="50"/>
      <c r="B875" s="50"/>
      <c r="C875" s="50"/>
      <c r="D875" s="50"/>
      <c r="E875" s="50"/>
      <c r="F875" s="51"/>
      <c r="G875" s="50"/>
      <c r="H875" s="50"/>
      <c r="I875" s="50"/>
      <c r="J875" s="51"/>
      <c r="K875" s="50"/>
      <c r="L875" s="50"/>
      <c r="M875" s="50"/>
      <c r="N875" s="50"/>
      <c r="O875" s="50"/>
      <c r="P875" s="50"/>
      <c r="Q875" s="50"/>
      <c r="R875" s="50"/>
      <c r="S875" s="50"/>
      <c r="T875" s="50"/>
      <c r="U875" s="50"/>
      <c r="V875" s="50"/>
      <c r="W875" s="50"/>
      <c r="X875" s="50"/>
      <c r="Y875" s="50"/>
      <c r="Z875" s="50"/>
      <c r="AA875" s="50"/>
    </row>
    <row r="876" spans="1:27" ht="15">
      <c r="A876" s="50"/>
      <c r="B876" s="50"/>
      <c r="C876" s="50"/>
      <c r="D876" s="50"/>
      <c r="E876" s="50"/>
      <c r="F876" s="51"/>
      <c r="G876" s="50"/>
      <c r="H876" s="50"/>
      <c r="I876" s="50"/>
      <c r="J876" s="51"/>
      <c r="K876" s="50"/>
      <c r="L876" s="50"/>
      <c r="M876" s="50"/>
      <c r="N876" s="50"/>
      <c r="O876" s="50"/>
      <c r="P876" s="50"/>
      <c r="Q876" s="50"/>
      <c r="R876" s="50"/>
      <c r="S876" s="50"/>
      <c r="T876" s="50"/>
      <c r="U876" s="50"/>
      <c r="V876" s="50"/>
      <c r="W876" s="50"/>
      <c r="X876" s="50"/>
      <c r="Y876" s="50"/>
      <c r="Z876" s="50"/>
      <c r="AA876" s="50"/>
    </row>
    <row r="877" spans="1:27" ht="15">
      <c r="A877" s="50"/>
      <c r="B877" s="50"/>
      <c r="C877" s="50"/>
      <c r="D877" s="50"/>
      <c r="E877" s="50"/>
      <c r="F877" s="51"/>
      <c r="G877" s="50"/>
      <c r="H877" s="50"/>
      <c r="I877" s="50"/>
      <c r="J877" s="51"/>
      <c r="K877" s="50"/>
      <c r="L877" s="50"/>
      <c r="M877" s="50"/>
      <c r="N877" s="50"/>
      <c r="O877" s="50"/>
      <c r="P877" s="50"/>
      <c r="Q877" s="50"/>
      <c r="R877" s="50"/>
      <c r="S877" s="50"/>
      <c r="T877" s="50"/>
      <c r="U877" s="50"/>
      <c r="V877" s="50"/>
      <c r="W877" s="50"/>
      <c r="X877" s="50"/>
      <c r="Y877" s="50"/>
      <c r="Z877" s="50"/>
      <c r="AA877" s="50"/>
    </row>
    <row r="878" spans="1:27" ht="15">
      <c r="A878" s="50"/>
      <c r="B878" s="50"/>
      <c r="C878" s="50"/>
      <c r="D878" s="50"/>
      <c r="E878" s="50"/>
      <c r="F878" s="51"/>
      <c r="G878" s="50"/>
      <c r="H878" s="50"/>
      <c r="I878" s="50"/>
      <c r="J878" s="51"/>
      <c r="K878" s="50"/>
      <c r="L878" s="50"/>
      <c r="M878" s="50"/>
      <c r="N878" s="50"/>
      <c r="O878" s="50"/>
      <c r="P878" s="50"/>
      <c r="Q878" s="50"/>
      <c r="R878" s="50"/>
      <c r="S878" s="50"/>
      <c r="T878" s="50"/>
      <c r="U878" s="50"/>
      <c r="V878" s="50"/>
      <c r="W878" s="50"/>
      <c r="X878" s="50"/>
      <c r="Y878" s="50"/>
      <c r="Z878" s="50"/>
      <c r="AA878" s="50"/>
    </row>
    <row r="879" spans="1:27" ht="15">
      <c r="A879" s="50"/>
      <c r="B879" s="50"/>
      <c r="C879" s="50"/>
      <c r="D879" s="50"/>
      <c r="E879" s="50"/>
      <c r="F879" s="51"/>
      <c r="G879" s="50"/>
      <c r="H879" s="50"/>
      <c r="I879" s="50"/>
      <c r="J879" s="51"/>
      <c r="K879" s="50"/>
      <c r="L879" s="50"/>
      <c r="M879" s="50"/>
      <c r="N879" s="50"/>
      <c r="O879" s="50"/>
      <c r="P879" s="50"/>
      <c r="Q879" s="50"/>
      <c r="R879" s="50"/>
      <c r="S879" s="50"/>
      <c r="T879" s="50"/>
      <c r="U879" s="50"/>
      <c r="V879" s="50"/>
      <c r="W879" s="50"/>
      <c r="X879" s="50"/>
      <c r="Y879" s="50"/>
      <c r="Z879" s="50"/>
      <c r="AA879" s="50"/>
    </row>
    <row r="880" spans="1:27" ht="15">
      <c r="A880" s="50"/>
      <c r="B880" s="50"/>
      <c r="C880" s="50"/>
      <c r="D880" s="50"/>
      <c r="E880" s="50"/>
      <c r="F880" s="51"/>
      <c r="G880" s="50"/>
      <c r="H880" s="50"/>
      <c r="I880" s="50"/>
      <c r="J880" s="51"/>
      <c r="K880" s="50"/>
      <c r="L880" s="50"/>
      <c r="M880" s="50"/>
      <c r="N880" s="50"/>
      <c r="O880" s="50"/>
      <c r="P880" s="50"/>
      <c r="Q880" s="50"/>
      <c r="R880" s="50"/>
      <c r="S880" s="50"/>
      <c r="T880" s="50"/>
      <c r="U880" s="50"/>
      <c r="V880" s="50"/>
      <c r="W880" s="50"/>
      <c r="X880" s="50"/>
      <c r="Y880" s="50"/>
      <c r="Z880" s="50"/>
      <c r="AA880" s="50"/>
    </row>
    <row r="881" spans="1:27" ht="15">
      <c r="A881" s="50"/>
      <c r="B881" s="50"/>
      <c r="C881" s="50"/>
      <c r="D881" s="50"/>
      <c r="E881" s="50"/>
      <c r="F881" s="51"/>
      <c r="G881" s="50"/>
      <c r="H881" s="50"/>
      <c r="I881" s="50"/>
      <c r="J881" s="51"/>
      <c r="K881" s="50"/>
      <c r="L881" s="50"/>
      <c r="M881" s="50"/>
      <c r="N881" s="50"/>
      <c r="O881" s="50"/>
      <c r="P881" s="50"/>
      <c r="Q881" s="50"/>
      <c r="R881" s="50"/>
      <c r="S881" s="50"/>
      <c r="T881" s="50"/>
      <c r="U881" s="50"/>
      <c r="V881" s="50"/>
      <c r="W881" s="50"/>
      <c r="X881" s="50"/>
      <c r="Y881" s="50"/>
      <c r="Z881" s="50"/>
      <c r="AA881" s="50"/>
    </row>
    <row r="882" spans="1:27" ht="15">
      <c r="A882" s="50"/>
      <c r="B882" s="50"/>
      <c r="C882" s="50"/>
      <c r="D882" s="50"/>
      <c r="E882" s="50"/>
      <c r="F882" s="51"/>
      <c r="G882" s="50"/>
      <c r="H882" s="50"/>
      <c r="I882" s="50"/>
      <c r="J882" s="51"/>
      <c r="K882" s="50"/>
      <c r="L882" s="50"/>
      <c r="M882" s="50"/>
      <c r="N882" s="50"/>
      <c r="O882" s="50"/>
      <c r="P882" s="50"/>
      <c r="Q882" s="50"/>
      <c r="R882" s="50"/>
      <c r="S882" s="50"/>
      <c r="T882" s="50"/>
      <c r="U882" s="50"/>
      <c r="V882" s="50"/>
      <c r="W882" s="50"/>
      <c r="X882" s="50"/>
      <c r="Y882" s="50"/>
      <c r="Z882" s="50"/>
      <c r="AA882" s="50"/>
    </row>
    <row r="883" spans="1:27" ht="15">
      <c r="A883" s="50"/>
      <c r="B883" s="50"/>
      <c r="C883" s="50"/>
      <c r="D883" s="50"/>
      <c r="E883" s="50"/>
      <c r="F883" s="51"/>
      <c r="G883" s="50"/>
      <c r="H883" s="50"/>
      <c r="I883" s="50"/>
      <c r="J883" s="51"/>
      <c r="K883" s="50"/>
      <c r="L883" s="50"/>
      <c r="M883" s="50"/>
      <c r="N883" s="50"/>
      <c r="O883" s="50"/>
      <c r="P883" s="50"/>
      <c r="Q883" s="50"/>
      <c r="R883" s="50"/>
      <c r="S883" s="50"/>
      <c r="T883" s="50"/>
      <c r="U883" s="50"/>
      <c r="V883" s="50"/>
      <c r="W883" s="50"/>
      <c r="X883" s="50"/>
      <c r="Y883" s="50"/>
      <c r="Z883" s="50"/>
      <c r="AA883" s="50"/>
    </row>
    <row r="884" spans="1:27" ht="15">
      <c r="A884" s="50"/>
      <c r="B884" s="50"/>
      <c r="C884" s="50"/>
      <c r="D884" s="50"/>
      <c r="E884" s="50"/>
      <c r="F884" s="51"/>
      <c r="G884" s="50"/>
      <c r="H884" s="50"/>
      <c r="I884" s="50"/>
      <c r="J884" s="51"/>
      <c r="K884" s="50"/>
      <c r="L884" s="50"/>
      <c r="M884" s="50"/>
      <c r="N884" s="50"/>
      <c r="O884" s="50"/>
      <c r="P884" s="50"/>
      <c r="Q884" s="50"/>
      <c r="R884" s="50"/>
      <c r="S884" s="50"/>
      <c r="T884" s="50"/>
      <c r="U884" s="50"/>
      <c r="V884" s="50"/>
      <c r="W884" s="50"/>
      <c r="X884" s="50"/>
      <c r="Y884" s="50"/>
      <c r="Z884" s="50"/>
      <c r="AA884" s="50"/>
    </row>
    <row r="885" spans="1:27" ht="15">
      <c r="A885" s="50"/>
      <c r="B885" s="50"/>
      <c r="C885" s="50"/>
      <c r="D885" s="50"/>
      <c r="E885" s="50"/>
      <c r="F885" s="51"/>
      <c r="G885" s="50"/>
      <c r="H885" s="50"/>
      <c r="I885" s="50"/>
      <c r="J885" s="51"/>
      <c r="K885" s="50"/>
      <c r="L885" s="50"/>
      <c r="M885" s="50"/>
      <c r="N885" s="50"/>
      <c r="O885" s="50"/>
      <c r="P885" s="50"/>
      <c r="Q885" s="50"/>
      <c r="R885" s="50"/>
      <c r="S885" s="50"/>
      <c r="T885" s="50"/>
      <c r="U885" s="50"/>
      <c r="V885" s="50"/>
      <c r="W885" s="50"/>
      <c r="X885" s="50"/>
      <c r="Y885" s="50"/>
      <c r="Z885" s="50"/>
      <c r="AA885" s="50"/>
    </row>
    <row r="886" spans="1:27" ht="15">
      <c r="A886" s="50"/>
      <c r="B886" s="50"/>
      <c r="C886" s="50"/>
      <c r="D886" s="50"/>
      <c r="E886" s="50"/>
      <c r="F886" s="51"/>
      <c r="G886" s="50"/>
      <c r="H886" s="50"/>
      <c r="I886" s="50"/>
      <c r="J886" s="51"/>
      <c r="K886" s="50"/>
      <c r="L886" s="50"/>
      <c r="M886" s="50"/>
      <c r="N886" s="50"/>
      <c r="O886" s="50"/>
      <c r="P886" s="50"/>
      <c r="Q886" s="50"/>
      <c r="R886" s="50"/>
      <c r="S886" s="50"/>
      <c r="T886" s="50"/>
      <c r="U886" s="50"/>
      <c r="V886" s="50"/>
      <c r="W886" s="50"/>
      <c r="X886" s="50"/>
      <c r="Y886" s="50"/>
      <c r="Z886" s="50"/>
      <c r="AA886" s="50"/>
    </row>
    <row r="887" spans="1:27" ht="15">
      <c r="A887" s="50"/>
      <c r="B887" s="50"/>
      <c r="C887" s="50"/>
      <c r="D887" s="50"/>
      <c r="E887" s="50"/>
      <c r="F887" s="51"/>
      <c r="G887" s="50"/>
      <c r="H887" s="50"/>
      <c r="I887" s="50"/>
      <c r="J887" s="51"/>
      <c r="K887" s="50"/>
      <c r="L887" s="50"/>
      <c r="M887" s="50"/>
      <c r="N887" s="50"/>
      <c r="O887" s="50"/>
      <c r="P887" s="50"/>
      <c r="Q887" s="50"/>
      <c r="R887" s="50"/>
      <c r="S887" s="50"/>
      <c r="T887" s="50"/>
      <c r="U887" s="50"/>
      <c r="V887" s="50"/>
      <c r="W887" s="50"/>
      <c r="X887" s="50"/>
      <c r="Y887" s="50"/>
      <c r="Z887" s="50"/>
      <c r="AA887" s="50"/>
    </row>
    <row r="888" spans="1:27" ht="15">
      <c r="A888" s="50"/>
      <c r="B888" s="50"/>
      <c r="C888" s="50"/>
      <c r="D888" s="50"/>
      <c r="E888" s="50"/>
      <c r="F888" s="51"/>
      <c r="G888" s="50"/>
      <c r="H888" s="50"/>
      <c r="I888" s="50"/>
      <c r="J888" s="51"/>
      <c r="K888" s="50"/>
      <c r="L888" s="50"/>
      <c r="M888" s="50"/>
      <c r="N888" s="50"/>
      <c r="O888" s="50"/>
      <c r="P888" s="50"/>
      <c r="Q888" s="50"/>
      <c r="R888" s="50"/>
      <c r="S888" s="50"/>
      <c r="T888" s="50"/>
      <c r="U888" s="50"/>
      <c r="V888" s="50"/>
      <c r="W888" s="50"/>
      <c r="X888" s="50"/>
      <c r="Y888" s="50"/>
      <c r="Z888" s="50"/>
      <c r="AA888" s="50"/>
    </row>
    <row r="889" spans="1:27" ht="15">
      <c r="A889" s="50"/>
      <c r="B889" s="50"/>
      <c r="C889" s="50"/>
      <c r="D889" s="50"/>
      <c r="E889" s="50"/>
      <c r="F889" s="51"/>
      <c r="G889" s="50"/>
      <c r="H889" s="50"/>
      <c r="I889" s="50"/>
      <c r="J889" s="51"/>
      <c r="K889" s="50"/>
      <c r="L889" s="50"/>
      <c r="M889" s="50"/>
      <c r="N889" s="50"/>
      <c r="O889" s="50"/>
      <c r="P889" s="50"/>
      <c r="Q889" s="50"/>
      <c r="R889" s="50"/>
      <c r="S889" s="50"/>
      <c r="T889" s="50"/>
      <c r="U889" s="50"/>
      <c r="V889" s="50"/>
      <c r="W889" s="50"/>
      <c r="X889" s="50"/>
      <c r="Y889" s="50"/>
      <c r="Z889" s="50"/>
      <c r="AA889" s="50"/>
    </row>
    <row r="890" spans="1:27" ht="15">
      <c r="A890" s="50"/>
      <c r="B890" s="50"/>
      <c r="C890" s="50"/>
      <c r="D890" s="50"/>
      <c r="E890" s="50"/>
      <c r="F890" s="51"/>
      <c r="G890" s="50"/>
      <c r="H890" s="50"/>
      <c r="I890" s="50"/>
      <c r="J890" s="51"/>
      <c r="K890" s="50"/>
      <c r="L890" s="50"/>
      <c r="M890" s="50"/>
      <c r="N890" s="50"/>
      <c r="O890" s="50"/>
      <c r="P890" s="50"/>
      <c r="Q890" s="50"/>
      <c r="R890" s="50"/>
      <c r="S890" s="50"/>
      <c r="T890" s="50"/>
      <c r="U890" s="50"/>
      <c r="V890" s="50"/>
      <c r="W890" s="50"/>
      <c r="X890" s="50"/>
      <c r="Y890" s="50"/>
      <c r="Z890" s="50"/>
      <c r="AA890" s="50"/>
    </row>
    <row r="891" spans="1:27" ht="15">
      <c r="A891" s="50"/>
      <c r="B891" s="50"/>
      <c r="C891" s="50"/>
      <c r="D891" s="50"/>
      <c r="E891" s="50"/>
      <c r="F891" s="51"/>
      <c r="G891" s="50"/>
      <c r="H891" s="50"/>
      <c r="I891" s="50"/>
      <c r="J891" s="51"/>
      <c r="K891" s="50"/>
      <c r="L891" s="50"/>
      <c r="M891" s="50"/>
      <c r="N891" s="50"/>
      <c r="O891" s="50"/>
      <c r="P891" s="50"/>
      <c r="Q891" s="50"/>
      <c r="R891" s="50"/>
      <c r="S891" s="50"/>
      <c r="T891" s="50"/>
      <c r="U891" s="50"/>
      <c r="V891" s="50"/>
      <c r="W891" s="50"/>
      <c r="X891" s="50"/>
      <c r="Y891" s="50"/>
      <c r="Z891" s="50"/>
      <c r="AA891" s="50"/>
    </row>
    <row r="892" spans="1:27" ht="15">
      <c r="A892" s="50"/>
      <c r="B892" s="50"/>
      <c r="C892" s="50"/>
      <c r="D892" s="50"/>
      <c r="E892" s="50"/>
      <c r="F892" s="51"/>
      <c r="G892" s="50"/>
      <c r="H892" s="50"/>
      <c r="I892" s="50"/>
      <c r="J892" s="51"/>
      <c r="K892" s="50"/>
      <c r="L892" s="50"/>
      <c r="M892" s="50"/>
      <c r="N892" s="50"/>
      <c r="O892" s="50"/>
      <c r="P892" s="50"/>
      <c r="Q892" s="50"/>
      <c r="R892" s="50"/>
      <c r="S892" s="50"/>
      <c r="T892" s="50"/>
      <c r="U892" s="50"/>
      <c r="V892" s="50"/>
      <c r="W892" s="50"/>
      <c r="X892" s="50"/>
      <c r="Y892" s="50"/>
      <c r="Z892" s="50"/>
      <c r="AA892" s="50"/>
    </row>
    <row r="893" spans="1:27" ht="15">
      <c r="A893" s="50"/>
      <c r="B893" s="50"/>
      <c r="C893" s="50"/>
      <c r="D893" s="50"/>
      <c r="E893" s="50"/>
      <c r="F893" s="51"/>
      <c r="G893" s="50"/>
      <c r="H893" s="50"/>
      <c r="I893" s="50"/>
      <c r="J893" s="51"/>
      <c r="K893" s="50"/>
      <c r="L893" s="50"/>
      <c r="M893" s="50"/>
      <c r="N893" s="50"/>
      <c r="O893" s="50"/>
      <c r="P893" s="50"/>
      <c r="Q893" s="50"/>
      <c r="R893" s="50"/>
      <c r="S893" s="50"/>
      <c r="T893" s="50"/>
      <c r="U893" s="50"/>
      <c r="V893" s="50"/>
      <c r="W893" s="50"/>
      <c r="X893" s="50"/>
      <c r="Y893" s="50"/>
      <c r="Z893" s="50"/>
      <c r="AA893" s="50"/>
    </row>
    <row r="894" spans="1:27" ht="15">
      <c r="A894" s="50"/>
      <c r="B894" s="50"/>
      <c r="C894" s="50"/>
      <c r="D894" s="50"/>
      <c r="E894" s="50"/>
      <c r="F894" s="51"/>
      <c r="G894" s="50"/>
      <c r="H894" s="50"/>
      <c r="I894" s="50"/>
      <c r="J894" s="51"/>
      <c r="K894" s="50"/>
      <c r="L894" s="50"/>
      <c r="M894" s="50"/>
      <c r="N894" s="50"/>
      <c r="O894" s="50"/>
      <c r="P894" s="50"/>
      <c r="Q894" s="50"/>
      <c r="R894" s="50"/>
      <c r="S894" s="50"/>
      <c r="T894" s="50"/>
      <c r="U894" s="50"/>
      <c r="V894" s="50"/>
      <c r="W894" s="50"/>
      <c r="X894" s="50"/>
      <c r="Y894" s="50"/>
      <c r="Z894" s="50"/>
      <c r="AA894" s="50"/>
    </row>
    <row r="895" spans="1:27" ht="15">
      <c r="A895" s="50"/>
      <c r="B895" s="50"/>
      <c r="C895" s="50"/>
      <c r="D895" s="50"/>
      <c r="E895" s="50"/>
      <c r="F895" s="51"/>
      <c r="G895" s="50"/>
      <c r="H895" s="50"/>
      <c r="I895" s="50"/>
      <c r="J895" s="51"/>
      <c r="K895" s="50"/>
      <c r="L895" s="50"/>
      <c r="M895" s="50"/>
      <c r="N895" s="50"/>
      <c r="O895" s="50"/>
      <c r="P895" s="50"/>
      <c r="Q895" s="50"/>
      <c r="R895" s="50"/>
      <c r="S895" s="50"/>
      <c r="T895" s="50"/>
      <c r="U895" s="50"/>
      <c r="V895" s="50"/>
      <c r="W895" s="50"/>
      <c r="X895" s="50"/>
      <c r="Y895" s="50"/>
      <c r="Z895" s="50"/>
      <c r="AA895" s="50"/>
    </row>
    <row r="896" spans="1:27" ht="15">
      <c r="A896" s="50"/>
      <c r="B896" s="50"/>
      <c r="C896" s="50"/>
      <c r="D896" s="50"/>
      <c r="E896" s="50"/>
      <c r="F896" s="51"/>
      <c r="G896" s="50"/>
      <c r="H896" s="50"/>
      <c r="I896" s="50"/>
      <c r="J896" s="51"/>
      <c r="K896" s="50"/>
      <c r="L896" s="50"/>
      <c r="M896" s="50"/>
      <c r="N896" s="50"/>
      <c r="O896" s="50"/>
      <c r="P896" s="50"/>
      <c r="Q896" s="50"/>
      <c r="R896" s="50"/>
      <c r="S896" s="50"/>
      <c r="T896" s="50"/>
      <c r="U896" s="50"/>
      <c r="V896" s="50"/>
      <c r="W896" s="50"/>
      <c r="X896" s="50"/>
      <c r="Y896" s="50"/>
      <c r="Z896" s="50"/>
      <c r="AA896" s="50"/>
    </row>
    <row r="897" spans="1:27" ht="15">
      <c r="A897" s="50"/>
      <c r="B897" s="50"/>
      <c r="C897" s="50"/>
      <c r="D897" s="50"/>
      <c r="E897" s="50"/>
      <c r="F897" s="51"/>
      <c r="G897" s="50"/>
      <c r="H897" s="50"/>
      <c r="I897" s="50"/>
      <c r="J897" s="51"/>
      <c r="K897" s="50"/>
      <c r="L897" s="50"/>
      <c r="M897" s="50"/>
      <c r="N897" s="50"/>
      <c r="O897" s="50"/>
      <c r="P897" s="50"/>
      <c r="Q897" s="50"/>
      <c r="R897" s="50"/>
      <c r="S897" s="50"/>
      <c r="T897" s="50"/>
      <c r="U897" s="50"/>
      <c r="V897" s="50"/>
      <c r="W897" s="50"/>
      <c r="X897" s="50"/>
      <c r="Y897" s="50"/>
      <c r="Z897" s="50"/>
      <c r="AA897" s="50"/>
    </row>
    <row r="898" spans="1:27" ht="15">
      <c r="A898" s="50"/>
      <c r="B898" s="50"/>
      <c r="C898" s="50"/>
      <c r="D898" s="50"/>
      <c r="E898" s="50"/>
      <c r="F898" s="51"/>
      <c r="G898" s="50"/>
      <c r="H898" s="50"/>
      <c r="I898" s="50"/>
      <c r="J898" s="51"/>
      <c r="K898" s="50"/>
      <c r="L898" s="50"/>
      <c r="M898" s="50"/>
      <c r="N898" s="50"/>
      <c r="O898" s="50"/>
      <c r="P898" s="50"/>
      <c r="Q898" s="50"/>
      <c r="R898" s="50"/>
      <c r="S898" s="50"/>
      <c r="T898" s="50"/>
      <c r="U898" s="50"/>
      <c r="V898" s="50"/>
      <c r="W898" s="50"/>
      <c r="X898" s="50"/>
      <c r="Y898" s="50"/>
      <c r="Z898" s="50"/>
      <c r="AA898" s="50"/>
    </row>
    <row r="899" spans="1:27" ht="15">
      <c r="A899" s="50"/>
      <c r="B899" s="50"/>
      <c r="C899" s="50"/>
      <c r="D899" s="50"/>
      <c r="E899" s="50"/>
      <c r="F899" s="51"/>
      <c r="G899" s="50"/>
      <c r="H899" s="50"/>
      <c r="I899" s="50"/>
      <c r="J899" s="51"/>
      <c r="K899" s="50"/>
      <c r="L899" s="50"/>
      <c r="M899" s="50"/>
      <c r="N899" s="50"/>
      <c r="O899" s="50"/>
      <c r="P899" s="50"/>
      <c r="Q899" s="50"/>
      <c r="R899" s="50"/>
      <c r="S899" s="50"/>
      <c r="T899" s="50"/>
      <c r="U899" s="50"/>
      <c r="V899" s="50"/>
      <c r="W899" s="50"/>
      <c r="X899" s="50"/>
      <c r="Y899" s="50"/>
      <c r="Z899" s="50"/>
      <c r="AA899" s="50"/>
    </row>
    <row r="900" spans="1:27" ht="15">
      <c r="A900" s="50"/>
      <c r="B900" s="50"/>
      <c r="C900" s="50"/>
      <c r="D900" s="50"/>
      <c r="E900" s="50"/>
      <c r="F900" s="51"/>
      <c r="G900" s="50"/>
      <c r="H900" s="50"/>
      <c r="I900" s="50"/>
      <c r="J900" s="51"/>
      <c r="K900" s="50"/>
      <c r="L900" s="50"/>
      <c r="M900" s="50"/>
      <c r="N900" s="50"/>
      <c r="O900" s="50"/>
      <c r="P900" s="50"/>
      <c r="Q900" s="50"/>
      <c r="R900" s="50"/>
      <c r="S900" s="50"/>
      <c r="T900" s="50"/>
      <c r="U900" s="50"/>
      <c r="V900" s="50"/>
      <c r="W900" s="50"/>
      <c r="X900" s="50"/>
      <c r="Y900" s="50"/>
      <c r="Z900" s="50"/>
      <c r="AA900" s="50"/>
    </row>
    <row r="901" spans="1:27" ht="15">
      <c r="A901" s="50"/>
      <c r="B901" s="50"/>
      <c r="C901" s="50"/>
      <c r="D901" s="50"/>
      <c r="E901" s="50"/>
      <c r="F901" s="51"/>
      <c r="G901" s="50"/>
      <c r="H901" s="50"/>
      <c r="I901" s="50"/>
      <c r="J901" s="51"/>
      <c r="K901" s="50"/>
      <c r="L901" s="50"/>
      <c r="M901" s="50"/>
      <c r="N901" s="50"/>
      <c r="O901" s="50"/>
      <c r="P901" s="50"/>
      <c r="Q901" s="50"/>
      <c r="R901" s="50"/>
      <c r="S901" s="50"/>
      <c r="T901" s="50"/>
      <c r="U901" s="50"/>
      <c r="V901" s="50"/>
      <c r="W901" s="50"/>
      <c r="X901" s="50"/>
      <c r="Y901" s="50"/>
      <c r="Z901" s="50"/>
      <c r="AA901" s="50"/>
    </row>
    <row r="902" spans="1:27" ht="15">
      <c r="A902" s="50"/>
      <c r="B902" s="50"/>
      <c r="C902" s="50"/>
      <c r="D902" s="50"/>
      <c r="E902" s="50"/>
      <c r="F902" s="51"/>
      <c r="G902" s="50"/>
      <c r="H902" s="50"/>
      <c r="I902" s="50"/>
      <c r="J902" s="51"/>
      <c r="K902" s="50"/>
      <c r="L902" s="50"/>
      <c r="M902" s="50"/>
      <c r="N902" s="50"/>
      <c r="O902" s="50"/>
      <c r="P902" s="50"/>
      <c r="Q902" s="50"/>
      <c r="R902" s="50"/>
      <c r="S902" s="50"/>
      <c r="T902" s="50"/>
      <c r="U902" s="50"/>
      <c r="V902" s="50"/>
      <c r="W902" s="50"/>
      <c r="X902" s="50"/>
      <c r="Y902" s="50"/>
      <c r="Z902" s="50"/>
      <c r="AA902" s="50"/>
    </row>
    <row r="903" spans="1:27" ht="15">
      <c r="A903" s="50"/>
      <c r="B903" s="50"/>
      <c r="C903" s="50"/>
      <c r="D903" s="50"/>
      <c r="E903" s="50"/>
      <c r="F903" s="51"/>
      <c r="G903" s="50"/>
      <c r="H903" s="50"/>
      <c r="I903" s="50"/>
      <c r="J903" s="51"/>
      <c r="K903" s="50"/>
      <c r="L903" s="50"/>
      <c r="M903" s="50"/>
      <c r="N903" s="50"/>
      <c r="O903" s="50"/>
      <c r="P903" s="50"/>
      <c r="Q903" s="50"/>
      <c r="R903" s="50"/>
      <c r="S903" s="50"/>
      <c r="T903" s="50"/>
      <c r="U903" s="50"/>
      <c r="V903" s="50"/>
      <c r="W903" s="50"/>
      <c r="X903" s="50"/>
      <c r="Y903" s="50"/>
      <c r="Z903" s="50"/>
      <c r="AA903" s="50"/>
    </row>
    <row r="904" spans="1:27" ht="15">
      <c r="A904" s="50"/>
      <c r="B904" s="50"/>
      <c r="C904" s="50"/>
      <c r="D904" s="50"/>
      <c r="E904" s="50"/>
      <c r="F904" s="51"/>
      <c r="G904" s="50"/>
      <c r="H904" s="50"/>
      <c r="I904" s="50"/>
      <c r="J904" s="51"/>
      <c r="K904" s="50"/>
      <c r="L904" s="50"/>
      <c r="M904" s="50"/>
      <c r="N904" s="50"/>
      <c r="O904" s="50"/>
      <c r="P904" s="50"/>
      <c r="Q904" s="50"/>
      <c r="R904" s="50"/>
      <c r="S904" s="50"/>
      <c r="T904" s="50"/>
      <c r="U904" s="50"/>
      <c r="V904" s="50"/>
      <c r="W904" s="50"/>
      <c r="X904" s="50"/>
      <c r="Y904" s="50"/>
      <c r="Z904" s="50"/>
      <c r="AA904" s="50"/>
    </row>
    <row r="905" spans="1:27" ht="15">
      <c r="A905" s="50"/>
      <c r="B905" s="50"/>
      <c r="C905" s="50"/>
      <c r="D905" s="50"/>
      <c r="E905" s="50"/>
      <c r="F905" s="51"/>
      <c r="G905" s="50"/>
      <c r="H905" s="50"/>
      <c r="I905" s="50"/>
      <c r="J905" s="51"/>
      <c r="K905" s="50"/>
      <c r="L905" s="50"/>
      <c r="M905" s="50"/>
      <c r="N905" s="50"/>
      <c r="O905" s="50"/>
      <c r="P905" s="50"/>
      <c r="Q905" s="50"/>
      <c r="R905" s="50"/>
      <c r="S905" s="50"/>
      <c r="T905" s="50"/>
      <c r="U905" s="50"/>
      <c r="V905" s="50"/>
      <c r="W905" s="50"/>
      <c r="X905" s="50"/>
      <c r="Y905" s="50"/>
      <c r="Z905" s="50"/>
      <c r="AA905" s="50"/>
    </row>
    <row r="906" spans="1:27" ht="15">
      <c r="A906" s="50"/>
      <c r="B906" s="50"/>
      <c r="C906" s="50"/>
      <c r="D906" s="50"/>
      <c r="E906" s="50"/>
      <c r="F906" s="51"/>
      <c r="G906" s="50"/>
      <c r="H906" s="50"/>
      <c r="I906" s="50"/>
      <c r="J906" s="51"/>
      <c r="K906" s="50"/>
      <c r="L906" s="50"/>
      <c r="M906" s="50"/>
      <c r="N906" s="50"/>
      <c r="O906" s="50"/>
      <c r="P906" s="50"/>
      <c r="Q906" s="50"/>
      <c r="R906" s="50"/>
      <c r="S906" s="50"/>
      <c r="T906" s="50"/>
      <c r="U906" s="50"/>
      <c r="V906" s="50"/>
      <c r="W906" s="50"/>
      <c r="X906" s="50"/>
      <c r="Y906" s="50"/>
      <c r="Z906" s="50"/>
      <c r="AA906" s="50"/>
    </row>
    <row r="907" spans="1:27" ht="15">
      <c r="A907" s="50"/>
      <c r="B907" s="50"/>
      <c r="C907" s="50"/>
      <c r="D907" s="50"/>
      <c r="E907" s="50"/>
      <c r="F907" s="51"/>
      <c r="G907" s="50"/>
      <c r="H907" s="50"/>
      <c r="I907" s="50"/>
      <c r="J907" s="51"/>
      <c r="K907" s="50"/>
      <c r="L907" s="50"/>
      <c r="M907" s="50"/>
      <c r="N907" s="50"/>
      <c r="O907" s="50"/>
      <c r="P907" s="50"/>
      <c r="Q907" s="50"/>
      <c r="R907" s="50"/>
      <c r="S907" s="50"/>
      <c r="T907" s="50"/>
      <c r="U907" s="50"/>
      <c r="V907" s="50"/>
      <c r="W907" s="50"/>
      <c r="X907" s="50"/>
      <c r="Y907" s="50"/>
      <c r="Z907" s="50"/>
      <c r="AA907" s="50"/>
    </row>
    <row r="908" spans="1:27" ht="15">
      <c r="A908" s="50"/>
      <c r="B908" s="50"/>
      <c r="C908" s="50"/>
      <c r="D908" s="50"/>
      <c r="E908" s="50"/>
      <c r="F908" s="51"/>
      <c r="G908" s="50"/>
      <c r="H908" s="50"/>
      <c r="I908" s="50"/>
      <c r="J908" s="51"/>
      <c r="K908" s="50"/>
      <c r="L908" s="50"/>
      <c r="M908" s="50"/>
      <c r="N908" s="50"/>
      <c r="O908" s="50"/>
      <c r="P908" s="50"/>
      <c r="Q908" s="50"/>
      <c r="R908" s="50"/>
      <c r="S908" s="50"/>
      <c r="T908" s="50"/>
      <c r="U908" s="50"/>
      <c r="V908" s="50"/>
      <c r="W908" s="50"/>
      <c r="X908" s="50"/>
      <c r="Y908" s="50"/>
      <c r="Z908" s="50"/>
      <c r="AA908" s="50"/>
    </row>
    <row r="909" spans="1:27" ht="15">
      <c r="A909" s="50"/>
      <c r="B909" s="50"/>
      <c r="C909" s="50"/>
      <c r="D909" s="50"/>
      <c r="E909" s="50"/>
      <c r="F909" s="51"/>
      <c r="G909" s="50"/>
      <c r="H909" s="50"/>
      <c r="I909" s="50"/>
      <c r="J909" s="51"/>
      <c r="K909" s="50"/>
      <c r="L909" s="50"/>
      <c r="M909" s="50"/>
      <c r="N909" s="50"/>
      <c r="O909" s="50"/>
      <c r="P909" s="50"/>
      <c r="Q909" s="50"/>
      <c r="R909" s="50"/>
      <c r="S909" s="50"/>
      <c r="T909" s="50"/>
      <c r="U909" s="50"/>
      <c r="V909" s="50"/>
      <c r="W909" s="50"/>
      <c r="X909" s="50"/>
      <c r="Y909" s="50"/>
      <c r="Z909" s="50"/>
      <c r="AA909" s="50"/>
    </row>
    <row r="910" spans="1:27" ht="15">
      <c r="A910" s="50"/>
      <c r="B910" s="50"/>
      <c r="C910" s="50"/>
      <c r="D910" s="50"/>
      <c r="E910" s="50"/>
      <c r="F910" s="51"/>
      <c r="G910" s="50"/>
      <c r="H910" s="50"/>
      <c r="I910" s="50"/>
      <c r="J910" s="51"/>
      <c r="K910" s="50"/>
      <c r="L910" s="50"/>
      <c r="M910" s="50"/>
      <c r="N910" s="50"/>
      <c r="O910" s="50"/>
      <c r="P910" s="50"/>
      <c r="Q910" s="50"/>
      <c r="R910" s="50"/>
      <c r="S910" s="50"/>
      <c r="T910" s="50"/>
      <c r="U910" s="50"/>
      <c r="V910" s="50"/>
      <c r="W910" s="50"/>
      <c r="X910" s="50"/>
      <c r="Y910" s="50"/>
      <c r="Z910" s="50"/>
      <c r="AA910" s="50"/>
    </row>
    <row r="911" spans="1:27" ht="15">
      <c r="A911" s="50"/>
      <c r="B911" s="50"/>
      <c r="C911" s="50"/>
      <c r="D911" s="50"/>
      <c r="E911" s="50"/>
      <c r="F911" s="51"/>
      <c r="G911" s="50"/>
      <c r="H911" s="50"/>
      <c r="I911" s="50"/>
      <c r="J911" s="51"/>
      <c r="K911" s="50"/>
      <c r="L911" s="50"/>
      <c r="M911" s="50"/>
      <c r="N911" s="50"/>
      <c r="O911" s="50"/>
      <c r="P911" s="50"/>
      <c r="Q911" s="50"/>
      <c r="R911" s="50"/>
      <c r="S911" s="50"/>
      <c r="T911" s="50"/>
      <c r="U911" s="50"/>
      <c r="V911" s="50"/>
      <c r="W911" s="50"/>
      <c r="X911" s="50"/>
      <c r="Y911" s="50"/>
      <c r="Z911" s="50"/>
      <c r="AA911" s="50"/>
    </row>
    <row r="912" spans="1:27" ht="15">
      <c r="A912" s="50"/>
      <c r="B912" s="50"/>
      <c r="C912" s="50"/>
      <c r="D912" s="50"/>
      <c r="E912" s="50"/>
      <c r="F912" s="51"/>
      <c r="G912" s="50"/>
      <c r="H912" s="50"/>
      <c r="I912" s="50"/>
      <c r="J912" s="51"/>
      <c r="K912" s="50"/>
      <c r="L912" s="50"/>
      <c r="M912" s="50"/>
      <c r="N912" s="50"/>
      <c r="O912" s="50"/>
      <c r="P912" s="50"/>
      <c r="Q912" s="50"/>
      <c r="R912" s="50"/>
      <c r="S912" s="50"/>
      <c r="T912" s="50"/>
      <c r="U912" s="50"/>
      <c r="V912" s="50"/>
      <c r="W912" s="50"/>
      <c r="X912" s="50"/>
      <c r="Y912" s="50"/>
      <c r="Z912" s="50"/>
      <c r="AA912" s="50"/>
    </row>
    <row r="913" spans="1:27" ht="15">
      <c r="A913" s="50"/>
      <c r="B913" s="50"/>
      <c r="C913" s="50"/>
      <c r="D913" s="50"/>
      <c r="E913" s="50"/>
      <c r="F913" s="51"/>
      <c r="G913" s="50"/>
      <c r="H913" s="50"/>
      <c r="I913" s="50"/>
      <c r="J913" s="51"/>
      <c r="K913" s="50"/>
      <c r="L913" s="50"/>
      <c r="M913" s="50"/>
      <c r="N913" s="50"/>
      <c r="O913" s="50"/>
      <c r="P913" s="50"/>
      <c r="Q913" s="50"/>
      <c r="R913" s="50"/>
      <c r="S913" s="50"/>
      <c r="T913" s="50"/>
      <c r="U913" s="50"/>
      <c r="V913" s="50"/>
      <c r="W913" s="50"/>
      <c r="X913" s="50"/>
      <c r="Y913" s="50"/>
      <c r="Z913" s="50"/>
      <c r="AA913" s="50"/>
    </row>
    <row r="914" spans="1:27" ht="15">
      <c r="A914" s="50"/>
      <c r="B914" s="50"/>
      <c r="C914" s="50"/>
      <c r="D914" s="50"/>
      <c r="E914" s="50"/>
      <c r="F914" s="51"/>
      <c r="G914" s="50"/>
      <c r="H914" s="50"/>
      <c r="I914" s="50"/>
      <c r="J914" s="51"/>
      <c r="K914" s="50"/>
      <c r="L914" s="50"/>
      <c r="M914" s="50"/>
      <c r="N914" s="50"/>
      <c r="O914" s="50"/>
      <c r="P914" s="50"/>
      <c r="Q914" s="50"/>
      <c r="R914" s="50"/>
      <c r="S914" s="50"/>
      <c r="T914" s="50"/>
      <c r="U914" s="50"/>
      <c r="V914" s="50"/>
      <c r="W914" s="50"/>
      <c r="X914" s="50"/>
      <c r="Y914" s="50"/>
      <c r="Z914" s="50"/>
      <c r="AA914" s="50"/>
    </row>
    <row r="915" spans="1:27" ht="15">
      <c r="A915" s="50"/>
      <c r="B915" s="50"/>
      <c r="C915" s="50"/>
      <c r="D915" s="50"/>
      <c r="E915" s="50"/>
      <c r="F915" s="51"/>
      <c r="G915" s="50"/>
      <c r="H915" s="50"/>
      <c r="I915" s="50"/>
      <c r="J915" s="51"/>
      <c r="K915" s="50"/>
      <c r="L915" s="50"/>
      <c r="M915" s="50"/>
      <c r="N915" s="50"/>
      <c r="O915" s="50"/>
      <c r="P915" s="50"/>
      <c r="Q915" s="50"/>
      <c r="R915" s="50"/>
      <c r="S915" s="50"/>
      <c r="T915" s="50"/>
      <c r="U915" s="50"/>
      <c r="V915" s="50"/>
      <c r="W915" s="50"/>
      <c r="X915" s="50"/>
      <c r="Y915" s="50"/>
      <c r="Z915" s="50"/>
      <c r="AA915" s="50"/>
    </row>
    <row r="916" spans="1:27" ht="15">
      <c r="A916" s="50"/>
      <c r="B916" s="50"/>
      <c r="C916" s="50"/>
      <c r="D916" s="50"/>
      <c r="E916" s="50"/>
      <c r="F916" s="51"/>
      <c r="G916" s="50"/>
      <c r="H916" s="50"/>
      <c r="I916" s="50"/>
      <c r="J916" s="51"/>
      <c r="K916" s="50"/>
      <c r="L916" s="50"/>
      <c r="M916" s="50"/>
      <c r="N916" s="50"/>
      <c r="O916" s="50"/>
      <c r="P916" s="50"/>
      <c r="Q916" s="50"/>
      <c r="R916" s="50"/>
      <c r="S916" s="50"/>
      <c r="T916" s="50"/>
      <c r="U916" s="50"/>
      <c r="V916" s="50"/>
      <c r="W916" s="50"/>
      <c r="X916" s="50"/>
      <c r="Y916" s="50"/>
      <c r="Z916" s="50"/>
      <c r="AA916" s="50"/>
    </row>
    <row r="917" spans="1:27" ht="15">
      <c r="A917" s="50"/>
      <c r="B917" s="50"/>
      <c r="C917" s="50"/>
      <c r="D917" s="50"/>
      <c r="E917" s="50"/>
      <c r="F917" s="51"/>
      <c r="G917" s="50"/>
      <c r="H917" s="50"/>
      <c r="I917" s="50"/>
      <c r="J917" s="51"/>
      <c r="K917" s="50"/>
      <c r="L917" s="50"/>
      <c r="M917" s="50"/>
      <c r="N917" s="50"/>
      <c r="O917" s="50"/>
      <c r="P917" s="50"/>
      <c r="Q917" s="50"/>
      <c r="R917" s="50"/>
      <c r="S917" s="50"/>
      <c r="T917" s="50"/>
      <c r="U917" s="50"/>
      <c r="V917" s="50"/>
      <c r="W917" s="50"/>
      <c r="X917" s="50"/>
      <c r="Y917" s="50"/>
      <c r="Z917" s="50"/>
      <c r="AA917" s="50"/>
    </row>
    <row r="918" spans="1:27" ht="15">
      <c r="A918" s="50"/>
      <c r="B918" s="50"/>
      <c r="C918" s="50"/>
      <c r="D918" s="50"/>
      <c r="E918" s="50"/>
      <c r="F918" s="51"/>
      <c r="G918" s="50"/>
      <c r="H918" s="50"/>
      <c r="I918" s="50"/>
      <c r="J918" s="51"/>
      <c r="K918" s="50"/>
      <c r="L918" s="50"/>
      <c r="M918" s="50"/>
      <c r="N918" s="50"/>
      <c r="O918" s="50"/>
      <c r="P918" s="50"/>
      <c r="Q918" s="50"/>
      <c r="R918" s="50"/>
      <c r="S918" s="50"/>
      <c r="T918" s="50"/>
      <c r="U918" s="50"/>
      <c r="V918" s="50"/>
      <c r="W918" s="50"/>
      <c r="X918" s="50"/>
      <c r="Y918" s="50"/>
      <c r="Z918" s="50"/>
      <c r="AA918" s="50"/>
    </row>
    <row r="919" spans="1:27" ht="15">
      <c r="A919" s="50"/>
      <c r="B919" s="50"/>
      <c r="C919" s="50"/>
      <c r="D919" s="50"/>
      <c r="E919" s="50"/>
      <c r="F919" s="51"/>
      <c r="G919" s="50"/>
      <c r="H919" s="50"/>
      <c r="I919" s="50"/>
      <c r="J919" s="51"/>
      <c r="K919" s="50"/>
      <c r="L919" s="50"/>
      <c r="M919" s="50"/>
      <c r="N919" s="50"/>
      <c r="O919" s="50"/>
      <c r="P919" s="50"/>
      <c r="Q919" s="50"/>
      <c r="R919" s="50"/>
      <c r="S919" s="50"/>
      <c r="T919" s="50"/>
      <c r="U919" s="50"/>
      <c r="V919" s="50"/>
      <c r="W919" s="50"/>
      <c r="X919" s="50"/>
      <c r="Y919" s="50"/>
      <c r="Z919" s="50"/>
      <c r="AA919" s="50"/>
    </row>
    <row r="920" spans="1:27" ht="15">
      <c r="A920" s="50"/>
      <c r="B920" s="50"/>
      <c r="C920" s="50"/>
      <c r="D920" s="50"/>
      <c r="E920" s="50"/>
      <c r="F920" s="51"/>
      <c r="G920" s="50"/>
      <c r="H920" s="50"/>
      <c r="I920" s="50"/>
      <c r="J920" s="51"/>
      <c r="K920" s="50"/>
      <c r="L920" s="50"/>
      <c r="M920" s="50"/>
      <c r="N920" s="50"/>
      <c r="O920" s="50"/>
      <c r="P920" s="50"/>
      <c r="Q920" s="50"/>
      <c r="R920" s="50"/>
      <c r="S920" s="50"/>
      <c r="T920" s="50"/>
      <c r="U920" s="50"/>
      <c r="V920" s="50"/>
      <c r="W920" s="50"/>
      <c r="X920" s="50"/>
      <c r="Y920" s="50"/>
      <c r="Z920" s="50"/>
      <c r="AA920" s="50"/>
    </row>
    <row r="921" spans="1:27" ht="15">
      <c r="A921" s="50"/>
      <c r="B921" s="50"/>
      <c r="C921" s="50"/>
      <c r="D921" s="50"/>
      <c r="E921" s="50"/>
      <c r="F921" s="51"/>
      <c r="G921" s="50"/>
      <c r="H921" s="50"/>
      <c r="I921" s="50"/>
      <c r="J921" s="51"/>
      <c r="K921" s="50"/>
      <c r="L921" s="50"/>
      <c r="M921" s="50"/>
      <c r="N921" s="50"/>
      <c r="O921" s="50"/>
      <c r="P921" s="50"/>
      <c r="Q921" s="50"/>
      <c r="R921" s="50"/>
      <c r="S921" s="50"/>
      <c r="T921" s="50"/>
      <c r="U921" s="50"/>
      <c r="V921" s="50"/>
      <c r="W921" s="50"/>
      <c r="X921" s="50"/>
      <c r="Y921" s="50"/>
      <c r="Z921" s="50"/>
      <c r="AA921" s="50"/>
    </row>
    <row r="922" spans="1:27" ht="15">
      <c r="A922" s="50"/>
      <c r="B922" s="50"/>
      <c r="C922" s="50"/>
      <c r="D922" s="50"/>
      <c r="E922" s="50"/>
      <c r="F922" s="51"/>
      <c r="G922" s="50"/>
      <c r="H922" s="50"/>
      <c r="I922" s="50"/>
      <c r="J922" s="51"/>
      <c r="K922" s="50"/>
      <c r="L922" s="50"/>
      <c r="M922" s="50"/>
      <c r="N922" s="50"/>
      <c r="O922" s="50"/>
      <c r="P922" s="50"/>
      <c r="Q922" s="50"/>
      <c r="R922" s="50"/>
      <c r="S922" s="50"/>
      <c r="T922" s="50"/>
      <c r="U922" s="50"/>
      <c r="V922" s="50"/>
      <c r="W922" s="50"/>
      <c r="X922" s="50"/>
      <c r="Y922" s="50"/>
      <c r="Z922" s="50"/>
      <c r="AA922" s="50"/>
    </row>
    <row r="923" spans="1:27" ht="15">
      <c r="A923" s="50"/>
      <c r="B923" s="50"/>
      <c r="C923" s="50"/>
      <c r="D923" s="50"/>
      <c r="E923" s="50"/>
      <c r="F923" s="51"/>
      <c r="G923" s="50"/>
      <c r="H923" s="50"/>
      <c r="I923" s="50"/>
      <c r="J923" s="51"/>
      <c r="K923" s="50"/>
      <c r="L923" s="50"/>
      <c r="M923" s="50"/>
      <c r="N923" s="50"/>
      <c r="O923" s="50"/>
      <c r="P923" s="50"/>
      <c r="Q923" s="50"/>
      <c r="R923" s="50"/>
      <c r="S923" s="50"/>
      <c r="T923" s="50"/>
      <c r="U923" s="50"/>
      <c r="V923" s="50"/>
      <c r="W923" s="50"/>
      <c r="X923" s="50"/>
      <c r="Y923" s="50"/>
      <c r="Z923" s="50"/>
      <c r="AA923" s="50"/>
    </row>
    <row r="924" spans="1:27" ht="15">
      <c r="A924" s="50"/>
      <c r="B924" s="50"/>
      <c r="C924" s="50"/>
      <c r="D924" s="50"/>
      <c r="E924" s="50"/>
      <c r="F924" s="51"/>
      <c r="G924" s="50"/>
      <c r="H924" s="50"/>
      <c r="I924" s="50"/>
      <c r="J924" s="51"/>
      <c r="K924" s="50"/>
      <c r="L924" s="50"/>
      <c r="M924" s="50"/>
      <c r="N924" s="50"/>
      <c r="O924" s="50"/>
      <c r="P924" s="50"/>
      <c r="Q924" s="50"/>
      <c r="R924" s="50"/>
      <c r="S924" s="50"/>
      <c r="T924" s="50"/>
      <c r="U924" s="50"/>
      <c r="V924" s="50"/>
      <c r="W924" s="50"/>
      <c r="X924" s="50"/>
      <c r="Y924" s="50"/>
      <c r="Z924" s="50"/>
      <c r="AA924" s="50"/>
    </row>
    <row r="925" spans="1:27" ht="15">
      <c r="A925" s="50"/>
      <c r="B925" s="50"/>
      <c r="C925" s="50"/>
      <c r="D925" s="50"/>
      <c r="E925" s="50"/>
      <c r="F925" s="51"/>
      <c r="G925" s="50"/>
      <c r="H925" s="50"/>
      <c r="I925" s="50"/>
      <c r="J925" s="51"/>
      <c r="K925" s="50"/>
      <c r="L925" s="50"/>
      <c r="M925" s="50"/>
      <c r="N925" s="50"/>
      <c r="O925" s="50"/>
      <c r="P925" s="50"/>
      <c r="Q925" s="50"/>
      <c r="R925" s="50"/>
      <c r="S925" s="50"/>
      <c r="T925" s="50"/>
      <c r="U925" s="50"/>
      <c r="V925" s="50"/>
      <c r="W925" s="50"/>
      <c r="X925" s="50"/>
      <c r="Y925" s="50"/>
      <c r="Z925" s="50"/>
      <c r="AA925" s="50"/>
    </row>
    <row r="926" spans="1:27" ht="15">
      <c r="A926" s="50"/>
      <c r="B926" s="50"/>
      <c r="C926" s="50"/>
      <c r="D926" s="50"/>
      <c r="E926" s="50"/>
      <c r="F926" s="51"/>
      <c r="G926" s="50"/>
      <c r="H926" s="50"/>
      <c r="I926" s="50"/>
      <c r="J926" s="51"/>
      <c r="K926" s="50"/>
      <c r="L926" s="50"/>
      <c r="M926" s="50"/>
      <c r="N926" s="50"/>
      <c r="O926" s="50"/>
      <c r="P926" s="50"/>
      <c r="Q926" s="50"/>
      <c r="R926" s="50"/>
      <c r="S926" s="50"/>
      <c r="T926" s="50"/>
      <c r="U926" s="50"/>
      <c r="V926" s="50"/>
      <c r="W926" s="50"/>
      <c r="X926" s="50"/>
      <c r="Y926" s="50"/>
      <c r="Z926" s="50"/>
      <c r="AA926" s="50"/>
    </row>
    <row r="927" spans="1:27" ht="15">
      <c r="A927" s="50"/>
      <c r="B927" s="50"/>
      <c r="C927" s="50"/>
      <c r="D927" s="50"/>
      <c r="E927" s="50"/>
      <c r="F927" s="51"/>
      <c r="G927" s="50"/>
      <c r="H927" s="50"/>
      <c r="I927" s="50"/>
      <c r="J927" s="51"/>
      <c r="K927" s="50"/>
      <c r="L927" s="50"/>
      <c r="M927" s="50"/>
      <c r="N927" s="50"/>
      <c r="O927" s="50"/>
      <c r="P927" s="50"/>
      <c r="Q927" s="50"/>
      <c r="R927" s="50"/>
      <c r="S927" s="50"/>
      <c r="T927" s="50"/>
      <c r="U927" s="50"/>
      <c r="V927" s="50"/>
      <c r="W927" s="50"/>
      <c r="X927" s="50"/>
      <c r="Y927" s="50"/>
      <c r="Z927" s="50"/>
      <c r="AA927" s="50"/>
    </row>
    <row r="928" spans="1:27" ht="15">
      <c r="A928" s="50"/>
      <c r="B928" s="50"/>
      <c r="C928" s="50"/>
      <c r="D928" s="50"/>
      <c r="E928" s="50"/>
      <c r="F928" s="51"/>
      <c r="G928" s="50"/>
      <c r="H928" s="50"/>
      <c r="I928" s="50"/>
      <c r="J928" s="51"/>
      <c r="K928" s="50"/>
      <c r="L928" s="50"/>
      <c r="M928" s="50"/>
      <c r="N928" s="50"/>
      <c r="O928" s="50"/>
      <c r="P928" s="50"/>
      <c r="Q928" s="50"/>
      <c r="R928" s="50"/>
      <c r="S928" s="50"/>
      <c r="T928" s="50"/>
      <c r="U928" s="50"/>
      <c r="V928" s="50"/>
      <c r="W928" s="50"/>
      <c r="X928" s="50"/>
      <c r="Y928" s="50"/>
      <c r="Z928" s="50"/>
      <c r="AA928" s="50"/>
    </row>
    <row r="929" spans="1:27" ht="15">
      <c r="A929" s="50"/>
      <c r="B929" s="50"/>
      <c r="C929" s="50"/>
      <c r="D929" s="50"/>
      <c r="E929" s="50"/>
      <c r="F929" s="51"/>
      <c r="G929" s="50"/>
      <c r="H929" s="50"/>
      <c r="I929" s="50"/>
      <c r="J929" s="51"/>
      <c r="K929" s="50"/>
      <c r="L929" s="50"/>
      <c r="M929" s="50"/>
      <c r="N929" s="50"/>
      <c r="O929" s="50"/>
      <c r="P929" s="50"/>
      <c r="Q929" s="50"/>
      <c r="R929" s="50"/>
      <c r="S929" s="50"/>
      <c r="T929" s="50"/>
      <c r="U929" s="50"/>
      <c r="V929" s="50"/>
      <c r="W929" s="50"/>
      <c r="X929" s="50"/>
      <c r="Y929" s="50"/>
      <c r="Z929" s="50"/>
      <c r="AA929" s="50"/>
    </row>
    <row r="930" spans="1:27" ht="15">
      <c r="A930" s="50"/>
      <c r="B930" s="50"/>
      <c r="C930" s="50"/>
      <c r="D930" s="50"/>
      <c r="E930" s="50"/>
      <c r="F930" s="51"/>
      <c r="G930" s="50"/>
      <c r="H930" s="50"/>
      <c r="I930" s="50"/>
      <c r="J930" s="51"/>
      <c r="K930" s="50"/>
      <c r="L930" s="50"/>
      <c r="M930" s="50"/>
      <c r="N930" s="50"/>
      <c r="O930" s="50"/>
      <c r="P930" s="50"/>
      <c r="Q930" s="50"/>
      <c r="R930" s="50"/>
      <c r="S930" s="50"/>
      <c r="T930" s="50"/>
      <c r="U930" s="50"/>
      <c r="V930" s="50"/>
      <c r="W930" s="50"/>
      <c r="X930" s="50"/>
      <c r="Y930" s="50"/>
      <c r="Z930" s="50"/>
      <c r="AA930" s="50"/>
    </row>
    <row r="931" spans="1:27" ht="15">
      <c r="A931" s="50"/>
      <c r="B931" s="50"/>
      <c r="C931" s="50"/>
      <c r="D931" s="50"/>
      <c r="E931" s="50"/>
      <c r="F931" s="51"/>
      <c r="G931" s="50"/>
      <c r="H931" s="50"/>
      <c r="I931" s="50"/>
      <c r="J931" s="51"/>
      <c r="K931" s="50"/>
      <c r="L931" s="50"/>
      <c r="M931" s="50"/>
      <c r="N931" s="50"/>
      <c r="O931" s="50"/>
      <c r="P931" s="50"/>
      <c r="Q931" s="50"/>
      <c r="R931" s="50"/>
      <c r="S931" s="50"/>
      <c r="T931" s="50"/>
      <c r="U931" s="50"/>
      <c r="V931" s="50"/>
      <c r="W931" s="50"/>
      <c r="X931" s="50"/>
      <c r="Y931" s="50"/>
      <c r="Z931" s="50"/>
      <c r="AA931" s="50"/>
    </row>
    <row r="932" spans="1:27" ht="15">
      <c r="A932" s="50"/>
      <c r="B932" s="50"/>
      <c r="C932" s="50"/>
      <c r="D932" s="50"/>
      <c r="E932" s="50"/>
      <c r="F932" s="51"/>
      <c r="G932" s="50"/>
      <c r="H932" s="50"/>
      <c r="I932" s="50"/>
      <c r="J932" s="51"/>
      <c r="K932" s="50"/>
      <c r="L932" s="50"/>
      <c r="M932" s="50"/>
      <c r="N932" s="50"/>
      <c r="O932" s="50"/>
      <c r="P932" s="50"/>
      <c r="Q932" s="50"/>
      <c r="R932" s="50"/>
      <c r="S932" s="50"/>
      <c r="T932" s="50"/>
      <c r="U932" s="50"/>
      <c r="V932" s="50"/>
      <c r="W932" s="50"/>
      <c r="X932" s="50"/>
      <c r="Y932" s="50"/>
      <c r="Z932" s="50"/>
      <c r="AA932" s="50"/>
    </row>
    <row r="933" spans="1:27" ht="15">
      <c r="A933" s="50"/>
      <c r="B933" s="50"/>
      <c r="C933" s="50"/>
      <c r="D933" s="50"/>
      <c r="E933" s="50"/>
      <c r="F933" s="51"/>
      <c r="G933" s="50"/>
      <c r="H933" s="50"/>
      <c r="I933" s="50"/>
      <c r="J933" s="51"/>
      <c r="K933" s="50"/>
      <c r="L933" s="50"/>
      <c r="M933" s="50"/>
      <c r="N933" s="50"/>
      <c r="O933" s="50"/>
      <c r="P933" s="50"/>
      <c r="Q933" s="50"/>
      <c r="R933" s="50"/>
      <c r="S933" s="50"/>
      <c r="T933" s="50"/>
      <c r="U933" s="50"/>
      <c r="V933" s="50"/>
      <c r="W933" s="50"/>
      <c r="X933" s="50"/>
      <c r="Y933" s="50"/>
      <c r="Z933" s="50"/>
      <c r="AA933" s="50"/>
    </row>
    <row r="934" spans="1:27" ht="15">
      <c r="A934" s="50"/>
      <c r="B934" s="50"/>
      <c r="C934" s="50"/>
      <c r="D934" s="50"/>
      <c r="E934" s="50"/>
      <c r="F934" s="51"/>
      <c r="G934" s="50"/>
      <c r="H934" s="50"/>
      <c r="I934" s="50"/>
      <c r="J934" s="51"/>
      <c r="K934" s="50"/>
      <c r="L934" s="50"/>
      <c r="M934" s="50"/>
      <c r="N934" s="50"/>
      <c r="O934" s="50"/>
      <c r="P934" s="50"/>
      <c r="Q934" s="50"/>
      <c r="R934" s="50"/>
      <c r="S934" s="50"/>
      <c r="T934" s="50"/>
      <c r="U934" s="50"/>
      <c r="V934" s="50"/>
      <c r="W934" s="50"/>
      <c r="X934" s="50"/>
      <c r="Y934" s="50"/>
      <c r="Z934" s="50"/>
      <c r="AA934" s="50"/>
    </row>
    <row r="935" spans="1:27" ht="15">
      <c r="A935" s="50"/>
      <c r="B935" s="50"/>
      <c r="C935" s="50"/>
      <c r="D935" s="50"/>
      <c r="E935" s="50"/>
      <c r="F935" s="51"/>
      <c r="G935" s="50"/>
      <c r="H935" s="50"/>
      <c r="I935" s="50"/>
      <c r="J935" s="51"/>
      <c r="K935" s="50"/>
      <c r="L935" s="50"/>
      <c r="M935" s="50"/>
      <c r="N935" s="50"/>
      <c r="O935" s="50"/>
      <c r="P935" s="50"/>
      <c r="Q935" s="50"/>
      <c r="R935" s="50"/>
      <c r="S935" s="50"/>
      <c r="T935" s="50"/>
      <c r="U935" s="50"/>
      <c r="V935" s="50"/>
      <c r="W935" s="50"/>
      <c r="X935" s="50"/>
      <c r="Y935" s="50"/>
      <c r="Z935" s="50"/>
      <c r="AA935" s="50"/>
    </row>
    <row r="936" spans="1:27" ht="15">
      <c r="A936" s="50"/>
      <c r="B936" s="50"/>
      <c r="C936" s="50"/>
      <c r="D936" s="50"/>
      <c r="E936" s="50"/>
      <c r="F936" s="51"/>
      <c r="G936" s="50"/>
      <c r="H936" s="50"/>
      <c r="I936" s="50"/>
      <c r="J936" s="51"/>
      <c r="K936" s="50"/>
      <c r="L936" s="50"/>
      <c r="M936" s="50"/>
      <c r="N936" s="50"/>
      <c r="O936" s="50"/>
      <c r="P936" s="50"/>
      <c r="Q936" s="50"/>
      <c r="R936" s="50"/>
      <c r="S936" s="50"/>
      <c r="T936" s="50"/>
      <c r="U936" s="50"/>
      <c r="V936" s="50"/>
      <c r="W936" s="50"/>
      <c r="X936" s="50"/>
      <c r="Y936" s="50"/>
      <c r="Z936" s="50"/>
      <c r="AA936" s="50"/>
    </row>
    <row r="937" spans="1:27" ht="15">
      <c r="A937" s="50"/>
      <c r="B937" s="50"/>
      <c r="C937" s="50"/>
      <c r="D937" s="50"/>
      <c r="E937" s="50"/>
      <c r="F937" s="51"/>
      <c r="G937" s="50"/>
      <c r="H937" s="50"/>
      <c r="I937" s="50"/>
      <c r="J937" s="51"/>
      <c r="K937" s="50"/>
      <c r="L937" s="50"/>
      <c r="M937" s="50"/>
      <c r="N937" s="50"/>
      <c r="O937" s="50"/>
      <c r="P937" s="50"/>
      <c r="Q937" s="50"/>
      <c r="R937" s="50"/>
      <c r="S937" s="50"/>
      <c r="T937" s="50"/>
      <c r="U937" s="50"/>
      <c r="V937" s="50"/>
      <c r="W937" s="50"/>
      <c r="X937" s="50"/>
      <c r="Y937" s="50"/>
      <c r="Z937" s="50"/>
      <c r="AA937" s="50"/>
    </row>
    <row r="938" spans="1:27" ht="15">
      <c r="A938" s="50"/>
      <c r="B938" s="50"/>
      <c r="C938" s="50"/>
      <c r="D938" s="50"/>
      <c r="E938" s="50"/>
      <c r="F938" s="51"/>
      <c r="G938" s="50"/>
      <c r="H938" s="50"/>
      <c r="I938" s="50"/>
      <c r="J938" s="51"/>
      <c r="K938" s="50"/>
      <c r="L938" s="50"/>
      <c r="M938" s="50"/>
      <c r="N938" s="50"/>
      <c r="O938" s="50"/>
      <c r="P938" s="50"/>
      <c r="Q938" s="50"/>
      <c r="R938" s="50"/>
      <c r="S938" s="50"/>
      <c r="T938" s="50"/>
      <c r="U938" s="50"/>
      <c r="V938" s="50"/>
      <c r="W938" s="50"/>
      <c r="X938" s="50"/>
      <c r="Y938" s="50"/>
      <c r="Z938" s="50"/>
      <c r="AA938" s="50"/>
    </row>
    <row r="939" spans="1:27" ht="15">
      <c r="A939" s="50"/>
      <c r="B939" s="50"/>
      <c r="C939" s="50"/>
      <c r="D939" s="50"/>
      <c r="E939" s="50"/>
      <c r="F939" s="51"/>
      <c r="G939" s="50"/>
      <c r="H939" s="50"/>
      <c r="I939" s="50"/>
      <c r="J939" s="51"/>
      <c r="K939" s="50"/>
      <c r="L939" s="50"/>
      <c r="M939" s="50"/>
      <c r="N939" s="50"/>
      <c r="O939" s="50"/>
      <c r="P939" s="50"/>
      <c r="Q939" s="50"/>
      <c r="R939" s="50"/>
      <c r="S939" s="50"/>
      <c r="T939" s="50"/>
      <c r="U939" s="50"/>
      <c r="V939" s="50"/>
      <c r="W939" s="50"/>
      <c r="X939" s="50"/>
      <c r="Y939" s="50"/>
      <c r="Z939" s="50"/>
      <c r="AA939" s="50"/>
    </row>
    <row r="940" spans="1:27" ht="15">
      <c r="A940" s="50"/>
      <c r="B940" s="50"/>
      <c r="C940" s="50"/>
      <c r="D940" s="50"/>
      <c r="E940" s="50"/>
      <c r="F940" s="51"/>
      <c r="G940" s="50"/>
      <c r="H940" s="50"/>
      <c r="I940" s="50"/>
      <c r="J940" s="51"/>
      <c r="K940" s="50"/>
      <c r="L940" s="50"/>
      <c r="M940" s="50"/>
      <c r="N940" s="50"/>
      <c r="O940" s="50"/>
      <c r="P940" s="50"/>
      <c r="Q940" s="50"/>
      <c r="R940" s="50"/>
      <c r="S940" s="50"/>
      <c r="T940" s="50"/>
      <c r="U940" s="50"/>
      <c r="V940" s="50"/>
      <c r="W940" s="50"/>
      <c r="X940" s="50"/>
      <c r="Y940" s="50"/>
      <c r="Z940" s="50"/>
      <c r="AA940" s="50"/>
    </row>
    <row r="941" spans="1:27" ht="15">
      <c r="A941" s="50"/>
      <c r="B941" s="50"/>
      <c r="C941" s="50"/>
      <c r="D941" s="50"/>
      <c r="E941" s="50"/>
      <c r="F941" s="51"/>
      <c r="G941" s="50"/>
      <c r="H941" s="50"/>
      <c r="I941" s="50"/>
      <c r="J941" s="51"/>
      <c r="K941" s="50"/>
      <c r="L941" s="50"/>
      <c r="M941" s="50"/>
      <c r="N941" s="50"/>
      <c r="O941" s="50"/>
      <c r="P941" s="50"/>
      <c r="Q941" s="50"/>
      <c r="R941" s="50"/>
      <c r="S941" s="50"/>
      <c r="T941" s="50"/>
      <c r="U941" s="50"/>
      <c r="V941" s="50"/>
      <c r="W941" s="50"/>
      <c r="X941" s="50"/>
      <c r="Y941" s="50"/>
      <c r="Z941" s="50"/>
      <c r="AA941" s="50"/>
    </row>
    <row r="942" spans="1:27" ht="15">
      <c r="A942" s="50"/>
      <c r="B942" s="50"/>
      <c r="C942" s="50"/>
      <c r="D942" s="50"/>
      <c r="E942" s="50"/>
      <c r="F942" s="51"/>
      <c r="G942" s="50"/>
      <c r="H942" s="50"/>
      <c r="I942" s="50"/>
      <c r="J942" s="51"/>
      <c r="K942" s="50"/>
      <c r="L942" s="50"/>
      <c r="M942" s="50"/>
      <c r="N942" s="50"/>
      <c r="O942" s="50"/>
      <c r="P942" s="50"/>
      <c r="Q942" s="50"/>
      <c r="R942" s="50"/>
      <c r="S942" s="50"/>
      <c r="T942" s="50"/>
      <c r="U942" s="50"/>
      <c r="V942" s="50"/>
      <c r="W942" s="50"/>
      <c r="X942" s="50"/>
      <c r="Y942" s="50"/>
      <c r="Z942" s="50"/>
      <c r="AA942" s="50"/>
    </row>
    <row r="943" spans="1:27" ht="15">
      <c r="A943" s="50"/>
      <c r="B943" s="50"/>
      <c r="C943" s="50"/>
      <c r="D943" s="50"/>
      <c r="E943" s="50"/>
      <c r="F943" s="51"/>
      <c r="G943" s="50"/>
      <c r="H943" s="50"/>
      <c r="I943" s="50"/>
      <c r="J943" s="51"/>
      <c r="K943" s="50"/>
      <c r="L943" s="50"/>
      <c r="M943" s="50"/>
      <c r="N943" s="50"/>
      <c r="O943" s="50"/>
      <c r="P943" s="50"/>
      <c r="Q943" s="50"/>
      <c r="R943" s="50"/>
      <c r="S943" s="50"/>
      <c r="T943" s="50"/>
      <c r="U943" s="50"/>
      <c r="V943" s="50"/>
      <c r="W943" s="50"/>
      <c r="X943" s="50"/>
      <c r="Y943" s="50"/>
      <c r="Z943" s="50"/>
      <c r="AA943" s="50"/>
    </row>
    <row r="944" spans="1:27" ht="15">
      <c r="A944" s="50"/>
      <c r="B944" s="50"/>
      <c r="C944" s="50"/>
      <c r="D944" s="50"/>
      <c r="E944" s="50"/>
      <c r="F944" s="51"/>
      <c r="G944" s="50"/>
      <c r="H944" s="50"/>
      <c r="I944" s="50"/>
      <c r="J944" s="51"/>
      <c r="K944" s="50"/>
      <c r="L944" s="50"/>
      <c r="M944" s="50"/>
      <c r="N944" s="50"/>
      <c r="O944" s="50"/>
      <c r="P944" s="50"/>
      <c r="Q944" s="50"/>
      <c r="R944" s="50"/>
      <c r="S944" s="50"/>
      <c r="T944" s="50"/>
      <c r="U944" s="50"/>
      <c r="V944" s="50"/>
      <c r="W944" s="50"/>
      <c r="X944" s="50"/>
      <c r="Y944" s="50"/>
      <c r="Z944" s="50"/>
      <c r="AA944" s="50"/>
    </row>
    <row r="945" spans="1:27" ht="15">
      <c r="A945" s="50"/>
      <c r="B945" s="50"/>
      <c r="C945" s="50"/>
      <c r="D945" s="50"/>
      <c r="E945" s="50"/>
      <c r="F945" s="51"/>
      <c r="G945" s="50"/>
      <c r="H945" s="50"/>
      <c r="I945" s="50"/>
      <c r="J945" s="51"/>
      <c r="K945" s="50"/>
      <c r="L945" s="50"/>
      <c r="M945" s="50"/>
      <c r="N945" s="50"/>
      <c r="O945" s="50"/>
      <c r="P945" s="50"/>
      <c r="Q945" s="50"/>
      <c r="R945" s="50"/>
      <c r="S945" s="50"/>
      <c r="T945" s="50"/>
      <c r="U945" s="50"/>
      <c r="V945" s="50"/>
      <c r="W945" s="50"/>
      <c r="X945" s="50"/>
      <c r="Y945" s="50"/>
      <c r="Z945" s="50"/>
      <c r="AA945" s="50"/>
    </row>
    <row r="946" spans="1:27" ht="15">
      <c r="A946" s="50"/>
      <c r="B946" s="50"/>
      <c r="C946" s="50"/>
      <c r="D946" s="50"/>
      <c r="E946" s="50"/>
      <c r="F946" s="51"/>
      <c r="G946" s="50"/>
      <c r="H946" s="50"/>
      <c r="I946" s="50"/>
      <c r="J946" s="51"/>
      <c r="K946" s="50"/>
      <c r="L946" s="50"/>
      <c r="M946" s="50"/>
      <c r="N946" s="50"/>
      <c r="O946" s="50"/>
      <c r="P946" s="50"/>
      <c r="Q946" s="50"/>
      <c r="R946" s="50"/>
      <c r="S946" s="50"/>
      <c r="T946" s="50"/>
      <c r="U946" s="50"/>
      <c r="V946" s="50"/>
      <c r="W946" s="50"/>
      <c r="X946" s="50"/>
      <c r="Y946" s="50"/>
      <c r="Z946" s="50"/>
      <c r="AA946" s="50"/>
    </row>
    <row r="947" spans="1:27" ht="15">
      <c r="A947" s="50"/>
      <c r="B947" s="50"/>
      <c r="C947" s="50"/>
      <c r="D947" s="50"/>
      <c r="E947" s="50"/>
      <c r="F947" s="51"/>
      <c r="G947" s="50"/>
      <c r="H947" s="50"/>
      <c r="I947" s="50"/>
      <c r="J947" s="51"/>
      <c r="K947" s="50"/>
      <c r="L947" s="50"/>
      <c r="M947" s="50"/>
      <c r="N947" s="50"/>
      <c r="O947" s="50"/>
      <c r="P947" s="50"/>
      <c r="Q947" s="50"/>
      <c r="R947" s="50"/>
      <c r="S947" s="50"/>
      <c r="T947" s="50"/>
      <c r="U947" s="50"/>
      <c r="V947" s="50"/>
      <c r="W947" s="50"/>
      <c r="X947" s="50"/>
      <c r="Y947" s="50"/>
      <c r="Z947" s="50"/>
      <c r="AA947" s="50"/>
    </row>
    <row r="948" spans="1:27" ht="15">
      <c r="A948" s="50"/>
      <c r="B948" s="50"/>
      <c r="C948" s="50"/>
      <c r="D948" s="50"/>
      <c r="E948" s="50"/>
      <c r="F948" s="51"/>
      <c r="G948" s="50"/>
      <c r="H948" s="50"/>
      <c r="I948" s="50"/>
      <c r="J948" s="51"/>
      <c r="K948" s="50"/>
      <c r="L948" s="50"/>
      <c r="M948" s="50"/>
      <c r="N948" s="50"/>
      <c r="O948" s="50"/>
      <c r="P948" s="50"/>
      <c r="Q948" s="50"/>
      <c r="R948" s="50"/>
      <c r="S948" s="50"/>
      <c r="T948" s="50"/>
      <c r="U948" s="50"/>
      <c r="V948" s="50"/>
      <c r="W948" s="50"/>
      <c r="X948" s="50"/>
      <c r="Y948" s="50"/>
      <c r="Z948" s="50"/>
      <c r="AA948" s="50"/>
    </row>
    <row r="949" spans="1:27" ht="15">
      <c r="A949" s="50"/>
      <c r="B949" s="50"/>
      <c r="C949" s="50"/>
      <c r="D949" s="50"/>
      <c r="E949" s="50"/>
      <c r="F949" s="51"/>
      <c r="G949" s="50"/>
      <c r="H949" s="50"/>
      <c r="I949" s="50"/>
      <c r="J949" s="51"/>
      <c r="K949" s="50"/>
      <c r="L949" s="50"/>
      <c r="M949" s="50"/>
      <c r="N949" s="50"/>
      <c r="O949" s="50"/>
      <c r="P949" s="50"/>
      <c r="Q949" s="50"/>
      <c r="R949" s="50"/>
      <c r="S949" s="50"/>
      <c r="T949" s="50"/>
      <c r="U949" s="50"/>
      <c r="V949" s="50"/>
      <c r="W949" s="50"/>
      <c r="X949" s="50"/>
      <c r="Y949" s="50"/>
      <c r="Z949" s="50"/>
      <c r="AA949" s="50"/>
    </row>
    <row r="950" spans="1:27" ht="15">
      <c r="A950" s="50"/>
      <c r="B950" s="50"/>
      <c r="C950" s="50"/>
      <c r="D950" s="50"/>
      <c r="E950" s="50"/>
      <c r="F950" s="51"/>
      <c r="G950" s="50"/>
      <c r="H950" s="50"/>
      <c r="I950" s="50"/>
      <c r="J950" s="51"/>
      <c r="K950" s="50"/>
      <c r="L950" s="50"/>
      <c r="M950" s="50"/>
      <c r="N950" s="50"/>
      <c r="O950" s="50"/>
      <c r="P950" s="50"/>
      <c r="Q950" s="50"/>
      <c r="R950" s="50"/>
      <c r="S950" s="50"/>
      <c r="T950" s="50"/>
      <c r="U950" s="50"/>
      <c r="V950" s="50"/>
      <c r="W950" s="50"/>
      <c r="X950" s="50"/>
      <c r="Y950" s="50"/>
      <c r="Z950" s="50"/>
      <c r="AA950" s="50"/>
    </row>
    <row r="951" spans="1:27" ht="15">
      <c r="A951" s="50"/>
      <c r="B951" s="50"/>
      <c r="C951" s="50"/>
      <c r="D951" s="50"/>
      <c r="E951" s="50"/>
      <c r="F951" s="51"/>
      <c r="G951" s="50"/>
      <c r="H951" s="50"/>
      <c r="I951" s="50"/>
      <c r="J951" s="51"/>
      <c r="K951" s="50"/>
      <c r="L951" s="50"/>
      <c r="M951" s="50"/>
      <c r="N951" s="50"/>
      <c r="O951" s="50"/>
      <c r="P951" s="50"/>
      <c r="Q951" s="50"/>
      <c r="R951" s="50"/>
      <c r="S951" s="50"/>
      <c r="T951" s="50"/>
      <c r="U951" s="50"/>
      <c r="V951" s="50"/>
      <c r="W951" s="50"/>
      <c r="X951" s="50"/>
      <c r="Y951" s="50"/>
      <c r="Z951" s="50"/>
      <c r="AA951" s="50"/>
    </row>
    <row r="952" spans="1:27" ht="15">
      <c r="A952" s="50"/>
      <c r="B952" s="50"/>
      <c r="C952" s="50"/>
      <c r="D952" s="50"/>
      <c r="E952" s="50"/>
      <c r="F952" s="51"/>
      <c r="G952" s="50"/>
      <c r="H952" s="50"/>
      <c r="I952" s="50"/>
      <c r="J952" s="51"/>
      <c r="K952" s="50"/>
      <c r="L952" s="50"/>
      <c r="M952" s="50"/>
      <c r="N952" s="50"/>
      <c r="O952" s="50"/>
      <c r="P952" s="50"/>
      <c r="Q952" s="50"/>
      <c r="R952" s="50"/>
      <c r="S952" s="50"/>
      <c r="T952" s="50"/>
      <c r="U952" s="50"/>
      <c r="V952" s="50"/>
      <c r="W952" s="50"/>
      <c r="X952" s="50"/>
      <c r="Y952" s="50"/>
      <c r="Z952" s="50"/>
      <c r="AA952" s="50"/>
    </row>
    <row r="953" spans="1:27" ht="15">
      <c r="A953" s="50"/>
      <c r="B953" s="50"/>
      <c r="C953" s="50"/>
      <c r="D953" s="50"/>
      <c r="E953" s="50"/>
      <c r="F953" s="51"/>
      <c r="G953" s="50"/>
      <c r="H953" s="50"/>
      <c r="I953" s="50"/>
      <c r="J953" s="51"/>
      <c r="K953" s="50"/>
      <c r="L953" s="50"/>
      <c r="M953" s="50"/>
      <c r="N953" s="50"/>
      <c r="O953" s="50"/>
      <c r="P953" s="50"/>
      <c r="Q953" s="50"/>
      <c r="R953" s="50"/>
      <c r="S953" s="50"/>
      <c r="T953" s="50"/>
      <c r="U953" s="50"/>
      <c r="V953" s="50"/>
      <c r="W953" s="50"/>
      <c r="X953" s="50"/>
      <c r="Y953" s="50"/>
      <c r="Z953" s="50"/>
      <c r="AA953" s="50"/>
    </row>
    <row r="954" spans="1:27" ht="15">
      <c r="A954" s="50"/>
      <c r="B954" s="50"/>
      <c r="C954" s="50"/>
      <c r="D954" s="50"/>
      <c r="E954" s="50"/>
      <c r="F954" s="51"/>
      <c r="G954" s="50"/>
      <c r="H954" s="50"/>
      <c r="I954" s="50"/>
      <c r="J954" s="51"/>
      <c r="K954" s="50"/>
      <c r="L954" s="50"/>
      <c r="M954" s="50"/>
      <c r="N954" s="50"/>
      <c r="O954" s="50"/>
      <c r="P954" s="50"/>
      <c r="Q954" s="50"/>
      <c r="R954" s="50"/>
      <c r="S954" s="50"/>
      <c r="T954" s="50"/>
      <c r="U954" s="50"/>
      <c r="V954" s="50"/>
      <c r="W954" s="50"/>
      <c r="X954" s="50"/>
      <c r="Y954" s="50"/>
      <c r="Z954" s="50"/>
      <c r="AA954" s="50"/>
    </row>
    <row r="955" spans="1:27" ht="15">
      <c r="A955" s="50"/>
      <c r="B955" s="50"/>
      <c r="C955" s="50"/>
      <c r="D955" s="50"/>
      <c r="E955" s="50"/>
      <c r="F955" s="51"/>
      <c r="G955" s="50"/>
      <c r="H955" s="50"/>
      <c r="I955" s="50"/>
      <c r="J955" s="51"/>
      <c r="K955" s="50"/>
      <c r="L955" s="50"/>
      <c r="M955" s="50"/>
      <c r="N955" s="50"/>
      <c r="O955" s="50"/>
      <c r="P955" s="50"/>
      <c r="Q955" s="50"/>
      <c r="R955" s="50"/>
      <c r="S955" s="50"/>
      <c r="T955" s="50"/>
      <c r="U955" s="50"/>
      <c r="V955" s="50"/>
      <c r="W955" s="50"/>
      <c r="X955" s="50"/>
      <c r="Y955" s="50"/>
      <c r="Z955" s="50"/>
      <c r="AA955" s="50"/>
    </row>
    <row r="956" spans="1:27" ht="15">
      <c r="A956" s="50"/>
      <c r="B956" s="50"/>
      <c r="C956" s="50"/>
      <c r="D956" s="50"/>
      <c r="E956" s="50"/>
      <c r="F956" s="51"/>
      <c r="G956" s="50"/>
      <c r="H956" s="50"/>
      <c r="I956" s="50"/>
      <c r="J956" s="51"/>
      <c r="K956" s="50"/>
      <c r="L956" s="50"/>
      <c r="M956" s="50"/>
      <c r="N956" s="50"/>
      <c r="O956" s="50"/>
      <c r="P956" s="50"/>
      <c r="Q956" s="50"/>
      <c r="R956" s="50"/>
      <c r="S956" s="50"/>
      <c r="T956" s="50"/>
      <c r="U956" s="50"/>
      <c r="V956" s="50"/>
      <c r="W956" s="50"/>
      <c r="X956" s="50"/>
      <c r="Y956" s="50"/>
      <c r="Z956" s="50"/>
      <c r="AA956" s="50"/>
    </row>
    <row r="957" spans="1:27" ht="15">
      <c r="A957" s="50"/>
      <c r="B957" s="50"/>
      <c r="C957" s="50"/>
      <c r="D957" s="50"/>
      <c r="E957" s="50"/>
      <c r="F957" s="51"/>
      <c r="G957" s="50"/>
      <c r="H957" s="50"/>
      <c r="I957" s="50"/>
      <c r="J957" s="51"/>
      <c r="K957" s="50"/>
      <c r="L957" s="50"/>
      <c r="M957" s="50"/>
      <c r="N957" s="50"/>
      <c r="O957" s="50"/>
      <c r="P957" s="50"/>
      <c r="Q957" s="50"/>
      <c r="R957" s="50"/>
      <c r="S957" s="50"/>
      <c r="T957" s="50"/>
      <c r="U957" s="50"/>
      <c r="V957" s="50"/>
      <c r="W957" s="50"/>
      <c r="X957" s="50"/>
      <c r="Y957" s="50"/>
      <c r="Z957" s="50"/>
      <c r="AA957" s="50"/>
    </row>
    <row r="958" spans="1:27" ht="15">
      <c r="A958" s="50"/>
      <c r="B958" s="50"/>
      <c r="C958" s="50"/>
      <c r="D958" s="50"/>
      <c r="E958" s="50"/>
      <c r="F958" s="51"/>
      <c r="G958" s="50"/>
      <c r="H958" s="50"/>
      <c r="I958" s="50"/>
      <c r="J958" s="51"/>
      <c r="K958" s="50"/>
      <c r="L958" s="50"/>
      <c r="M958" s="50"/>
      <c r="N958" s="50"/>
      <c r="O958" s="50"/>
      <c r="P958" s="50"/>
      <c r="Q958" s="50"/>
      <c r="R958" s="50"/>
      <c r="S958" s="50"/>
      <c r="T958" s="50"/>
      <c r="U958" s="50"/>
      <c r="V958" s="50"/>
      <c r="W958" s="50"/>
      <c r="X958" s="50"/>
      <c r="Y958" s="50"/>
      <c r="Z958" s="50"/>
      <c r="AA958" s="50"/>
    </row>
    <row r="959" spans="1:27" ht="15">
      <c r="A959" s="50"/>
      <c r="B959" s="50"/>
      <c r="C959" s="50"/>
      <c r="D959" s="50"/>
      <c r="E959" s="50"/>
      <c r="F959" s="51"/>
      <c r="G959" s="50"/>
      <c r="H959" s="50"/>
      <c r="I959" s="50"/>
      <c r="J959" s="51"/>
      <c r="K959" s="50"/>
      <c r="L959" s="50"/>
      <c r="M959" s="50"/>
      <c r="N959" s="50"/>
      <c r="O959" s="50"/>
      <c r="P959" s="50"/>
      <c r="Q959" s="50"/>
      <c r="R959" s="50"/>
      <c r="S959" s="50"/>
      <c r="T959" s="50"/>
      <c r="U959" s="50"/>
      <c r="V959" s="50"/>
      <c r="W959" s="50"/>
      <c r="X959" s="50"/>
      <c r="Y959" s="50"/>
      <c r="Z959" s="50"/>
      <c r="AA959" s="50"/>
    </row>
    <row r="960" spans="1:27" ht="15">
      <c r="A960" s="50"/>
      <c r="B960" s="50"/>
      <c r="C960" s="50"/>
      <c r="D960" s="50"/>
      <c r="E960" s="50"/>
      <c r="F960" s="51"/>
      <c r="G960" s="50"/>
      <c r="H960" s="50"/>
      <c r="I960" s="50"/>
      <c r="J960" s="51"/>
      <c r="K960" s="50"/>
      <c r="L960" s="50"/>
      <c r="M960" s="50"/>
      <c r="N960" s="50"/>
      <c r="O960" s="50"/>
      <c r="P960" s="50"/>
      <c r="Q960" s="50"/>
      <c r="R960" s="50"/>
      <c r="S960" s="50"/>
      <c r="T960" s="50"/>
      <c r="U960" s="50"/>
      <c r="V960" s="50"/>
      <c r="W960" s="50"/>
      <c r="X960" s="50"/>
      <c r="Y960" s="50"/>
      <c r="Z960" s="50"/>
      <c r="AA960" s="50"/>
    </row>
    <row r="961" spans="1:27" ht="15">
      <c r="A961" s="50"/>
      <c r="B961" s="50"/>
      <c r="C961" s="50"/>
      <c r="D961" s="50"/>
      <c r="E961" s="50"/>
      <c r="F961" s="51"/>
      <c r="G961" s="50"/>
      <c r="H961" s="50"/>
      <c r="I961" s="50"/>
      <c r="J961" s="51"/>
      <c r="K961" s="50"/>
      <c r="L961" s="50"/>
      <c r="M961" s="50"/>
      <c r="N961" s="50"/>
      <c r="O961" s="50"/>
      <c r="P961" s="50"/>
      <c r="Q961" s="50"/>
      <c r="R961" s="50"/>
      <c r="S961" s="50"/>
      <c r="T961" s="50"/>
      <c r="U961" s="50"/>
      <c r="V961" s="50"/>
      <c r="W961" s="50"/>
      <c r="X961" s="50"/>
      <c r="Y961" s="50"/>
      <c r="Z961" s="50"/>
      <c r="AA961" s="50"/>
    </row>
    <row r="962" spans="1:27" ht="15">
      <c r="A962" s="50"/>
      <c r="B962" s="50"/>
      <c r="C962" s="50"/>
      <c r="D962" s="50"/>
      <c r="E962" s="50"/>
      <c r="F962" s="51"/>
      <c r="G962" s="50"/>
      <c r="H962" s="50"/>
      <c r="I962" s="50"/>
      <c r="J962" s="51"/>
      <c r="K962" s="50"/>
      <c r="L962" s="50"/>
      <c r="M962" s="50"/>
      <c r="N962" s="50"/>
      <c r="O962" s="50"/>
      <c r="P962" s="50"/>
      <c r="Q962" s="50"/>
      <c r="R962" s="50"/>
      <c r="S962" s="50"/>
      <c r="T962" s="50"/>
      <c r="U962" s="50"/>
      <c r="V962" s="50"/>
      <c r="W962" s="50"/>
      <c r="X962" s="50"/>
      <c r="Y962" s="50"/>
      <c r="Z962" s="50"/>
      <c r="AA962" s="50"/>
    </row>
    <row r="963" spans="1:27" ht="15">
      <c r="A963" s="50"/>
      <c r="B963" s="50"/>
      <c r="C963" s="50"/>
      <c r="D963" s="50"/>
      <c r="E963" s="50"/>
      <c r="F963" s="51"/>
      <c r="G963" s="50"/>
      <c r="H963" s="50"/>
      <c r="I963" s="50"/>
      <c r="J963" s="51"/>
      <c r="K963" s="50"/>
      <c r="L963" s="50"/>
      <c r="M963" s="50"/>
      <c r="N963" s="50"/>
      <c r="O963" s="50"/>
      <c r="P963" s="50"/>
      <c r="Q963" s="50"/>
      <c r="R963" s="50"/>
      <c r="S963" s="50"/>
      <c r="T963" s="50"/>
      <c r="U963" s="50"/>
      <c r="V963" s="50"/>
      <c r="W963" s="50"/>
      <c r="X963" s="50"/>
      <c r="Y963" s="50"/>
      <c r="Z963" s="50"/>
      <c r="AA963" s="50"/>
    </row>
    <row r="964" spans="1:27" ht="15">
      <c r="A964" s="50"/>
      <c r="B964" s="50"/>
      <c r="C964" s="50"/>
      <c r="D964" s="50"/>
      <c r="E964" s="50"/>
      <c r="F964" s="51"/>
      <c r="G964" s="50"/>
      <c r="H964" s="50"/>
      <c r="I964" s="50"/>
      <c r="J964" s="51"/>
      <c r="K964" s="50"/>
      <c r="L964" s="50"/>
      <c r="M964" s="50"/>
      <c r="N964" s="50"/>
      <c r="O964" s="50"/>
      <c r="P964" s="50"/>
      <c r="Q964" s="50"/>
      <c r="R964" s="50"/>
      <c r="S964" s="50"/>
      <c r="T964" s="50"/>
      <c r="U964" s="50"/>
      <c r="V964" s="50"/>
      <c r="W964" s="50"/>
      <c r="X964" s="50"/>
      <c r="Y964" s="50"/>
      <c r="Z964" s="50"/>
      <c r="AA964" s="50"/>
    </row>
    <row r="965" spans="1:27" ht="15">
      <c r="A965" s="50"/>
      <c r="B965" s="50"/>
      <c r="C965" s="50"/>
      <c r="D965" s="50"/>
      <c r="E965" s="50"/>
      <c r="F965" s="51"/>
      <c r="G965" s="50"/>
      <c r="H965" s="50"/>
      <c r="I965" s="50"/>
      <c r="J965" s="51"/>
      <c r="K965" s="50"/>
      <c r="L965" s="50"/>
      <c r="M965" s="50"/>
      <c r="N965" s="50"/>
      <c r="O965" s="50"/>
      <c r="P965" s="50"/>
      <c r="Q965" s="50"/>
      <c r="R965" s="50"/>
      <c r="S965" s="50"/>
      <c r="T965" s="50"/>
      <c r="U965" s="50"/>
      <c r="V965" s="50"/>
      <c r="W965" s="50"/>
      <c r="X965" s="50"/>
      <c r="Y965" s="50"/>
      <c r="Z965" s="50"/>
      <c r="AA965" s="50"/>
    </row>
    <row r="966" spans="1:27" ht="15">
      <c r="A966" s="50"/>
      <c r="B966" s="50"/>
      <c r="C966" s="50"/>
      <c r="D966" s="50"/>
      <c r="E966" s="50"/>
      <c r="F966" s="51"/>
      <c r="G966" s="50"/>
      <c r="H966" s="50"/>
      <c r="I966" s="50"/>
      <c r="J966" s="51"/>
      <c r="K966" s="50"/>
      <c r="L966" s="50"/>
      <c r="M966" s="50"/>
      <c r="N966" s="50"/>
      <c r="O966" s="50"/>
      <c r="P966" s="50"/>
      <c r="Q966" s="50"/>
      <c r="R966" s="50"/>
      <c r="S966" s="50"/>
      <c r="T966" s="50"/>
      <c r="U966" s="50"/>
      <c r="V966" s="50"/>
      <c r="W966" s="50"/>
      <c r="X966" s="50"/>
      <c r="Y966" s="50"/>
      <c r="Z966" s="50"/>
      <c r="AA966" s="50"/>
    </row>
    <row r="967" spans="1:27" ht="15">
      <c r="A967" s="50"/>
      <c r="B967" s="50"/>
      <c r="C967" s="50"/>
      <c r="D967" s="50"/>
      <c r="E967" s="50"/>
      <c r="F967" s="51"/>
      <c r="G967" s="50"/>
      <c r="H967" s="50"/>
      <c r="I967" s="50"/>
      <c r="J967" s="51"/>
      <c r="K967" s="50"/>
      <c r="L967" s="50"/>
      <c r="M967" s="50"/>
      <c r="N967" s="50"/>
      <c r="O967" s="50"/>
      <c r="P967" s="50"/>
      <c r="Q967" s="50"/>
      <c r="R967" s="50"/>
      <c r="S967" s="50"/>
      <c r="T967" s="50"/>
      <c r="U967" s="50"/>
      <c r="V967" s="50"/>
      <c r="W967" s="50"/>
      <c r="X967" s="50"/>
      <c r="Y967" s="50"/>
      <c r="Z967" s="50"/>
      <c r="AA967" s="50"/>
    </row>
    <row r="968" spans="1:27" ht="15">
      <c r="A968" s="50"/>
      <c r="B968" s="50"/>
      <c r="C968" s="50"/>
      <c r="D968" s="50"/>
      <c r="E968" s="50"/>
      <c r="F968" s="51"/>
      <c r="G968" s="50"/>
      <c r="H968" s="50"/>
      <c r="I968" s="50"/>
      <c r="J968" s="51"/>
      <c r="K968" s="50"/>
      <c r="L968" s="50"/>
      <c r="M968" s="50"/>
      <c r="N968" s="50"/>
      <c r="O968" s="50"/>
      <c r="P968" s="50"/>
      <c r="Q968" s="50"/>
      <c r="R968" s="50"/>
      <c r="S968" s="50"/>
      <c r="T968" s="50"/>
      <c r="U968" s="50"/>
      <c r="V968" s="50"/>
      <c r="W968" s="50"/>
      <c r="X968" s="50"/>
      <c r="Y968" s="50"/>
      <c r="Z968" s="50"/>
      <c r="AA968" s="50"/>
    </row>
    <row r="969" spans="1:27" ht="15">
      <c r="A969" s="50"/>
      <c r="B969" s="50"/>
      <c r="C969" s="50"/>
      <c r="D969" s="50"/>
      <c r="E969" s="50"/>
      <c r="F969" s="51"/>
      <c r="G969" s="50"/>
      <c r="H969" s="50"/>
      <c r="I969" s="50"/>
      <c r="J969" s="51"/>
      <c r="K969" s="50"/>
      <c r="L969" s="50"/>
      <c r="M969" s="50"/>
      <c r="N969" s="50"/>
      <c r="O969" s="50"/>
      <c r="P969" s="50"/>
      <c r="Q969" s="50"/>
      <c r="R969" s="50"/>
      <c r="S969" s="50"/>
      <c r="T969" s="50"/>
      <c r="U969" s="50"/>
      <c r="V969" s="50"/>
      <c r="W969" s="50"/>
      <c r="X969" s="50"/>
      <c r="Y969" s="50"/>
      <c r="Z969" s="50"/>
      <c r="AA969" s="50"/>
    </row>
    <row r="970" spans="1:27" ht="15">
      <c r="A970" s="50"/>
      <c r="B970" s="50"/>
      <c r="C970" s="50"/>
      <c r="D970" s="50"/>
      <c r="E970" s="50"/>
      <c r="F970" s="51"/>
      <c r="G970" s="50"/>
      <c r="H970" s="50"/>
      <c r="I970" s="50"/>
      <c r="J970" s="51"/>
      <c r="K970" s="50"/>
      <c r="L970" s="50"/>
      <c r="M970" s="50"/>
      <c r="N970" s="50"/>
      <c r="O970" s="50"/>
      <c r="P970" s="50"/>
      <c r="Q970" s="50"/>
      <c r="R970" s="50"/>
      <c r="S970" s="50"/>
      <c r="T970" s="50"/>
      <c r="U970" s="50"/>
      <c r="V970" s="50"/>
      <c r="W970" s="50"/>
      <c r="X970" s="50"/>
      <c r="Y970" s="50"/>
      <c r="Z970" s="50"/>
      <c r="AA970" s="50"/>
    </row>
    <row r="971" spans="1:27" ht="15">
      <c r="A971" s="50"/>
      <c r="B971" s="50"/>
      <c r="C971" s="50"/>
      <c r="D971" s="50"/>
      <c r="E971" s="50"/>
      <c r="F971" s="51"/>
      <c r="G971" s="50"/>
      <c r="H971" s="50"/>
      <c r="I971" s="50"/>
      <c r="J971" s="51"/>
      <c r="K971" s="50"/>
      <c r="L971" s="50"/>
      <c r="M971" s="50"/>
      <c r="N971" s="50"/>
      <c r="O971" s="50"/>
      <c r="P971" s="50"/>
      <c r="Q971" s="50"/>
      <c r="R971" s="50"/>
      <c r="S971" s="50"/>
      <c r="T971" s="50"/>
      <c r="U971" s="50"/>
      <c r="V971" s="50"/>
      <c r="W971" s="50"/>
      <c r="X971" s="50"/>
      <c r="Y971" s="50"/>
      <c r="Z971" s="50"/>
      <c r="AA971" s="50"/>
    </row>
    <row r="972" spans="1:27" ht="15">
      <c r="A972" s="50"/>
      <c r="B972" s="50"/>
      <c r="C972" s="50"/>
      <c r="D972" s="50"/>
      <c r="E972" s="50"/>
      <c r="F972" s="51"/>
      <c r="G972" s="50"/>
      <c r="H972" s="50"/>
      <c r="I972" s="50"/>
      <c r="J972" s="51"/>
      <c r="K972" s="50"/>
      <c r="L972" s="50"/>
      <c r="M972" s="50"/>
      <c r="N972" s="50"/>
      <c r="O972" s="50"/>
      <c r="P972" s="50"/>
      <c r="Q972" s="50"/>
      <c r="R972" s="50"/>
      <c r="S972" s="50"/>
      <c r="T972" s="50"/>
      <c r="U972" s="50"/>
      <c r="V972" s="50"/>
      <c r="W972" s="50"/>
      <c r="X972" s="50"/>
      <c r="Y972" s="50"/>
      <c r="Z972" s="50"/>
      <c r="AA972" s="50"/>
    </row>
    <row r="973" spans="1:27" ht="15">
      <c r="A973" s="50"/>
      <c r="B973" s="50"/>
      <c r="C973" s="50"/>
      <c r="D973" s="50"/>
      <c r="E973" s="50"/>
      <c r="F973" s="51"/>
      <c r="G973" s="50"/>
      <c r="H973" s="50"/>
      <c r="I973" s="50"/>
      <c r="J973" s="51"/>
      <c r="K973" s="50"/>
      <c r="L973" s="50"/>
      <c r="M973" s="50"/>
      <c r="N973" s="50"/>
      <c r="O973" s="50"/>
      <c r="P973" s="50"/>
      <c r="Q973" s="50"/>
      <c r="R973" s="50"/>
      <c r="S973" s="50"/>
      <c r="T973" s="50"/>
      <c r="U973" s="50"/>
      <c r="V973" s="50"/>
      <c r="W973" s="50"/>
      <c r="X973" s="50"/>
      <c r="Y973" s="50"/>
      <c r="Z973" s="50"/>
      <c r="AA973" s="50"/>
    </row>
    <row r="974" spans="1:27" ht="15">
      <c r="A974" s="50"/>
      <c r="B974" s="50"/>
      <c r="C974" s="50"/>
      <c r="D974" s="50"/>
      <c r="E974" s="50"/>
      <c r="F974" s="51"/>
      <c r="G974" s="50"/>
      <c r="H974" s="50"/>
      <c r="I974" s="50"/>
      <c r="J974" s="51"/>
      <c r="K974" s="50"/>
      <c r="L974" s="50"/>
      <c r="M974" s="50"/>
      <c r="N974" s="50"/>
      <c r="O974" s="50"/>
      <c r="P974" s="50"/>
      <c r="Q974" s="50"/>
      <c r="R974" s="50"/>
      <c r="S974" s="50"/>
      <c r="T974" s="50"/>
      <c r="U974" s="50"/>
      <c r="V974" s="50"/>
      <c r="W974" s="50"/>
      <c r="X974" s="50"/>
      <c r="Y974" s="50"/>
      <c r="Z974" s="50"/>
      <c r="AA974" s="50"/>
    </row>
    <row r="975" spans="1:27" ht="15">
      <c r="A975" s="50"/>
      <c r="B975" s="50"/>
      <c r="C975" s="50"/>
      <c r="D975" s="50"/>
      <c r="E975" s="50"/>
      <c r="F975" s="51"/>
      <c r="G975" s="50"/>
      <c r="H975" s="50"/>
      <c r="I975" s="50"/>
      <c r="J975" s="51"/>
      <c r="K975" s="50"/>
      <c r="L975" s="50"/>
      <c r="M975" s="50"/>
      <c r="N975" s="50"/>
      <c r="O975" s="50"/>
      <c r="P975" s="50"/>
      <c r="Q975" s="50"/>
      <c r="R975" s="50"/>
      <c r="S975" s="50"/>
      <c r="T975" s="50"/>
      <c r="U975" s="50"/>
      <c r="V975" s="50"/>
      <c r="W975" s="50"/>
      <c r="X975" s="50"/>
      <c r="Y975" s="50"/>
      <c r="Z975" s="50"/>
      <c r="AA975" s="50"/>
    </row>
    <row r="976" spans="1:27" ht="15">
      <c r="A976" s="50"/>
      <c r="B976" s="50"/>
      <c r="C976" s="50"/>
      <c r="D976" s="50"/>
      <c r="E976" s="50"/>
      <c r="F976" s="51"/>
      <c r="G976" s="50"/>
      <c r="H976" s="50"/>
      <c r="I976" s="50"/>
      <c r="J976" s="51"/>
      <c r="K976" s="50"/>
      <c r="L976" s="50"/>
      <c r="M976" s="50"/>
      <c r="N976" s="50"/>
      <c r="O976" s="50"/>
      <c r="P976" s="50"/>
      <c r="Q976" s="50"/>
      <c r="R976" s="50"/>
      <c r="S976" s="50"/>
      <c r="T976" s="50"/>
      <c r="U976" s="50"/>
      <c r="V976" s="50"/>
      <c r="W976" s="50"/>
      <c r="X976" s="50"/>
      <c r="Y976" s="50"/>
      <c r="Z976" s="50"/>
      <c r="AA976" s="50"/>
    </row>
    <row r="977" spans="1:27" ht="15">
      <c r="A977" s="50"/>
      <c r="B977" s="50"/>
      <c r="C977" s="50"/>
      <c r="D977" s="50"/>
      <c r="E977" s="50"/>
      <c r="F977" s="51"/>
      <c r="G977" s="50"/>
      <c r="H977" s="50"/>
      <c r="I977" s="50"/>
      <c r="J977" s="51"/>
      <c r="K977" s="50"/>
      <c r="L977" s="50"/>
      <c r="M977" s="50"/>
      <c r="N977" s="50"/>
      <c r="O977" s="50"/>
      <c r="P977" s="50"/>
      <c r="Q977" s="50"/>
      <c r="R977" s="50"/>
      <c r="S977" s="50"/>
      <c r="T977" s="50"/>
      <c r="U977" s="50"/>
      <c r="V977" s="50"/>
      <c r="W977" s="50"/>
      <c r="X977" s="50"/>
      <c r="Y977" s="50"/>
      <c r="Z977" s="50"/>
      <c r="AA977" s="50"/>
    </row>
    <row r="978" spans="1:27" ht="15">
      <c r="A978" s="50"/>
      <c r="B978" s="50"/>
      <c r="C978" s="50"/>
      <c r="D978" s="50"/>
      <c r="E978" s="50"/>
      <c r="F978" s="51"/>
      <c r="G978" s="50"/>
      <c r="H978" s="50"/>
      <c r="I978" s="50"/>
      <c r="J978" s="51"/>
      <c r="K978" s="50"/>
      <c r="L978" s="50"/>
      <c r="M978" s="50"/>
      <c r="N978" s="50"/>
      <c r="O978" s="50"/>
      <c r="P978" s="50"/>
      <c r="Q978" s="50"/>
      <c r="R978" s="50"/>
      <c r="S978" s="50"/>
      <c r="T978" s="50"/>
      <c r="U978" s="50"/>
      <c r="V978" s="50"/>
      <c r="W978" s="50"/>
      <c r="X978" s="50"/>
      <c r="Y978" s="50"/>
      <c r="Z978" s="50"/>
      <c r="AA978" s="50"/>
    </row>
    <row r="979" spans="1:27" ht="15">
      <c r="A979" s="50"/>
      <c r="B979" s="50"/>
      <c r="C979" s="50"/>
      <c r="D979" s="50"/>
      <c r="E979" s="50"/>
      <c r="F979" s="51"/>
      <c r="G979" s="50"/>
      <c r="H979" s="50"/>
      <c r="I979" s="50"/>
      <c r="J979" s="51"/>
      <c r="K979" s="50"/>
      <c r="L979" s="50"/>
      <c r="M979" s="50"/>
      <c r="N979" s="50"/>
      <c r="O979" s="50"/>
      <c r="P979" s="50"/>
      <c r="Q979" s="50"/>
      <c r="R979" s="50"/>
      <c r="S979" s="50"/>
      <c r="T979" s="50"/>
      <c r="U979" s="50"/>
      <c r="V979" s="50"/>
      <c r="W979" s="50"/>
      <c r="X979" s="50"/>
      <c r="Y979" s="50"/>
      <c r="Z979" s="50"/>
      <c r="AA979" s="50"/>
    </row>
    <row r="980" spans="1:27" ht="15">
      <c r="A980" s="50"/>
      <c r="B980" s="50"/>
      <c r="C980" s="50"/>
      <c r="D980" s="50"/>
      <c r="E980" s="50"/>
      <c r="F980" s="51"/>
      <c r="G980" s="50"/>
      <c r="H980" s="50"/>
      <c r="I980" s="50"/>
      <c r="J980" s="51"/>
      <c r="K980" s="50"/>
      <c r="L980" s="50"/>
      <c r="M980" s="50"/>
      <c r="N980" s="50"/>
      <c r="O980" s="50"/>
      <c r="P980" s="50"/>
      <c r="Q980" s="50"/>
      <c r="R980" s="50"/>
      <c r="S980" s="50"/>
      <c r="T980" s="50"/>
      <c r="U980" s="50"/>
      <c r="V980" s="50"/>
      <c r="W980" s="50"/>
      <c r="X980" s="50"/>
      <c r="Y980" s="50"/>
      <c r="Z980" s="50"/>
      <c r="AA980" s="50"/>
    </row>
    <row r="981" spans="1:27" ht="15">
      <c r="A981" s="50"/>
      <c r="B981" s="50"/>
      <c r="C981" s="50"/>
      <c r="D981" s="50"/>
      <c r="E981" s="50"/>
      <c r="F981" s="51"/>
      <c r="G981" s="50"/>
      <c r="H981" s="50"/>
      <c r="I981" s="50"/>
      <c r="J981" s="51"/>
      <c r="K981" s="50"/>
      <c r="L981" s="50"/>
      <c r="M981" s="50"/>
      <c r="N981" s="50"/>
      <c r="O981" s="50"/>
      <c r="P981" s="50"/>
      <c r="Q981" s="50"/>
      <c r="R981" s="50"/>
      <c r="S981" s="50"/>
      <c r="T981" s="50"/>
      <c r="U981" s="50"/>
      <c r="V981" s="50"/>
      <c r="W981" s="50"/>
      <c r="X981" s="50"/>
      <c r="Y981" s="50"/>
      <c r="Z981" s="50"/>
      <c r="AA981" s="50"/>
    </row>
    <row r="982" spans="1:27" ht="15">
      <c r="A982" s="50"/>
      <c r="B982" s="50"/>
      <c r="C982" s="50"/>
      <c r="D982" s="50"/>
      <c r="E982" s="50"/>
      <c r="F982" s="51"/>
      <c r="G982" s="50"/>
      <c r="H982" s="50"/>
      <c r="I982" s="50"/>
      <c r="J982" s="51"/>
      <c r="K982" s="50"/>
      <c r="L982" s="50"/>
      <c r="M982" s="50"/>
      <c r="N982" s="50"/>
      <c r="O982" s="50"/>
      <c r="P982" s="50"/>
      <c r="Q982" s="50"/>
      <c r="R982" s="50"/>
      <c r="S982" s="50"/>
      <c r="T982" s="50"/>
      <c r="U982" s="50"/>
      <c r="V982" s="50"/>
      <c r="W982" s="50"/>
      <c r="X982" s="50"/>
      <c r="Y982" s="50"/>
      <c r="Z982" s="50"/>
      <c r="AA982" s="50"/>
    </row>
    <row r="983" spans="1:27" ht="15">
      <c r="A983" s="50"/>
      <c r="B983" s="50"/>
      <c r="C983" s="50"/>
      <c r="D983" s="50"/>
      <c r="E983" s="50"/>
      <c r="F983" s="51"/>
      <c r="G983" s="50"/>
      <c r="H983" s="50"/>
      <c r="I983" s="50"/>
      <c r="J983" s="51"/>
      <c r="K983" s="50"/>
      <c r="L983" s="50"/>
      <c r="M983" s="50"/>
      <c r="N983" s="50"/>
      <c r="O983" s="50"/>
      <c r="P983" s="50"/>
      <c r="Q983" s="50"/>
      <c r="R983" s="50"/>
      <c r="S983" s="50"/>
      <c r="T983" s="50"/>
      <c r="U983" s="50"/>
      <c r="V983" s="50"/>
      <c r="W983" s="50"/>
      <c r="X983" s="50"/>
      <c r="Y983" s="50"/>
      <c r="Z983" s="50"/>
      <c r="AA983" s="50"/>
    </row>
    <row r="984" spans="1:27" ht="15">
      <c r="A984" s="50"/>
      <c r="B984" s="50"/>
      <c r="C984" s="50"/>
      <c r="D984" s="50"/>
      <c r="E984" s="50"/>
      <c r="F984" s="51"/>
      <c r="G984" s="50"/>
      <c r="H984" s="50"/>
      <c r="I984" s="50"/>
      <c r="J984" s="51"/>
      <c r="K984" s="50"/>
      <c r="L984" s="50"/>
      <c r="M984" s="50"/>
      <c r="N984" s="50"/>
      <c r="O984" s="50"/>
      <c r="P984" s="50"/>
      <c r="Q984" s="50"/>
      <c r="R984" s="50"/>
      <c r="S984" s="50"/>
      <c r="T984" s="50"/>
      <c r="U984" s="50"/>
      <c r="V984" s="50"/>
      <c r="W984" s="50"/>
      <c r="X984" s="50"/>
      <c r="Y984" s="50"/>
      <c r="Z984" s="50"/>
      <c r="AA984" s="50"/>
    </row>
    <row r="985" spans="1:27" ht="15">
      <c r="A985" s="50"/>
      <c r="B985" s="50"/>
      <c r="C985" s="50"/>
      <c r="D985" s="50"/>
      <c r="E985" s="50"/>
      <c r="F985" s="51"/>
      <c r="G985" s="50"/>
      <c r="H985" s="50"/>
      <c r="I985" s="50"/>
      <c r="J985" s="51"/>
      <c r="K985" s="50"/>
      <c r="L985" s="50"/>
      <c r="M985" s="50"/>
      <c r="N985" s="50"/>
      <c r="O985" s="50"/>
      <c r="P985" s="50"/>
      <c r="Q985" s="50"/>
      <c r="R985" s="50"/>
      <c r="S985" s="50"/>
      <c r="T985" s="50"/>
      <c r="U985" s="50"/>
      <c r="V985" s="50"/>
      <c r="W985" s="50"/>
      <c r="X985" s="50"/>
      <c r="Y985" s="50"/>
      <c r="Z985" s="50"/>
      <c r="AA985" s="50"/>
    </row>
    <row r="986" spans="1:27" ht="15">
      <c r="A986" s="50"/>
      <c r="B986" s="50"/>
      <c r="C986" s="50"/>
      <c r="D986" s="50"/>
      <c r="E986" s="50"/>
      <c r="F986" s="51"/>
      <c r="G986" s="50"/>
      <c r="H986" s="50"/>
      <c r="I986" s="50"/>
      <c r="J986" s="51"/>
      <c r="K986" s="50"/>
      <c r="L986" s="50"/>
      <c r="M986" s="50"/>
      <c r="N986" s="50"/>
      <c r="O986" s="50"/>
      <c r="P986" s="50"/>
      <c r="Q986" s="50"/>
      <c r="R986" s="50"/>
      <c r="S986" s="50"/>
      <c r="T986" s="50"/>
      <c r="U986" s="50"/>
      <c r="V986" s="50"/>
      <c r="W986" s="50"/>
      <c r="X986" s="50"/>
      <c r="Y986" s="50"/>
      <c r="Z986" s="50"/>
      <c r="AA986" s="50"/>
    </row>
    <row r="987" spans="1:27" ht="15">
      <c r="A987" s="50"/>
      <c r="B987" s="50"/>
      <c r="C987" s="50"/>
      <c r="D987" s="50"/>
      <c r="E987" s="50"/>
      <c r="F987" s="51"/>
      <c r="G987" s="50"/>
      <c r="H987" s="50"/>
      <c r="I987" s="50"/>
      <c r="J987" s="51"/>
      <c r="K987" s="50"/>
      <c r="L987" s="50"/>
      <c r="M987" s="50"/>
      <c r="N987" s="50"/>
      <c r="O987" s="50"/>
      <c r="P987" s="50"/>
      <c r="Q987" s="50"/>
      <c r="R987" s="50"/>
      <c r="S987" s="50"/>
      <c r="T987" s="50"/>
      <c r="U987" s="50"/>
      <c r="V987" s="50"/>
      <c r="W987" s="50"/>
      <c r="X987" s="50"/>
      <c r="Y987" s="50"/>
      <c r="Z987" s="50"/>
      <c r="AA987" s="50"/>
    </row>
    <row r="988" spans="1:27" ht="15">
      <c r="A988" s="50"/>
      <c r="B988" s="50"/>
      <c r="C988" s="50"/>
      <c r="D988" s="50"/>
      <c r="E988" s="50"/>
      <c r="F988" s="51"/>
      <c r="G988" s="50"/>
      <c r="H988" s="50"/>
      <c r="I988" s="50"/>
      <c r="J988" s="51"/>
      <c r="K988" s="50"/>
      <c r="L988" s="50"/>
      <c r="M988" s="50"/>
      <c r="N988" s="50"/>
      <c r="O988" s="50"/>
      <c r="P988" s="50"/>
      <c r="Q988" s="50"/>
      <c r="R988" s="50"/>
      <c r="S988" s="50"/>
      <c r="T988" s="50"/>
      <c r="U988" s="50"/>
      <c r="V988" s="50"/>
      <c r="W988" s="50"/>
      <c r="X988" s="50"/>
      <c r="Y988" s="50"/>
      <c r="Z988" s="50"/>
      <c r="AA988" s="50"/>
    </row>
    <row r="989" spans="1:27" ht="15">
      <c r="A989" s="50"/>
      <c r="B989" s="50"/>
      <c r="C989" s="50"/>
      <c r="D989" s="50"/>
      <c r="E989" s="50"/>
      <c r="F989" s="51"/>
      <c r="G989" s="50"/>
      <c r="H989" s="50"/>
      <c r="I989" s="50"/>
      <c r="J989" s="51"/>
      <c r="K989" s="50"/>
      <c r="L989" s="50"/>
      <c r="M989" s="50"/>
      <c r="N989" s="50"/>
      <c r="O989" s="50"/>
      <c r="P989" s="50"/>
      <c r="Q989" s="50"/>
      <c r="R989" s="50"/>
      <c r="S989" s="50"/>
      <c r="T989" s="50"/>
      <c r="U989" s="50"/>
      <c r="V989" s="50"/>
      <c r="W989" s="50"/>
      <c r="X989" s="50"/>
      <c r="Y989" s="50"/>
      <c r="Z989" s="50"/>
      <c r="AA989" s="50"/>
    </row>
    <row r="990" spans="1:27" ht="15">
      <c r="A990" s="50"/>
      <c r="B990" s="50"/>
      <c r="C990" s="50"/>
      <c r="D990" s="50"/>
      <c r="E990" s="50"/>
      <c r="F990" s="51"/>
      <c r="G990" s="50"/>
      <c r="H990" s="50"/>
      <c r="I990" s="50"/>
      <c r="J990" s="51"/>
      <c r="K990" s="50"/>
      <c r="L990" s="50"/>
      <c r="M990" s="50"/>
      <c r="N990" s="50"/>
      <c r="O990" s="50"/>
      <c r="P990" s="50"/>
      <c r="Q990" s="50"/>
      <c r="R990" s="50"/>
      <c r="S990" s="50"/>
      <c r="T990" s="50"/>
      <c r="U990" s="50"/>
      <c r="V990" s="50"/>
      <c r="W990" s="50"/>
      <c r="X990" s="50"/>
      <c r="Y990" s="50"/>
      <c r="Z990" s="50"/>
      <c r="AA990" s="50"/>
    </row>
    <row r="991" spans="1:27" ht="15">
      <c r="A991" s="50"/>
      <c r="B991" s="50"/>
      <c r="C991" s="50"/>
      <c r="D991" s="50"/>
      <c r="E991" s="50"/>
      <c r="F991" s="51"/>
      <c r="G991" s="50"/>
      <c r="H991" s="50"/>
      <c r="I991" s="50"/>
      <c r="J991" s="51"/>
      <c r="K991" s="50"/>
      <c r="L991" s="50"/>
      <c r="M991" s="50"/>
      <c r="N991" s="50"/>
      <c r="O991" s="50"/>
      <c r="P991" s="50"/>
      <c r="Q991" s="50"/>
      <c r="R991" s="50"/>
      <c r="S991" s="50"/>
      <c r="T991" s="50"/>
      <c r="U991" s="50"/>
      <c r="V991" s="50"/>
      <c r="W991" s="50"/>
      <c r="X991" s="50"/>
      <c r="Y991" s="50"/>
      <c r="Z991" s="50"/>
      <c r="AA991" s="50"/>
    </row>
    <row r="992" spans="1:27" ht="15">
      <c r="A992" s="50"/>
      <c r="B992" s="50"/>
      <c r="C992" s="50"/>
      <c r="D992" s="50"/>
      <c r="E992" s="50"/>
      <c r="F992" s="51"/>
      <c r="G992" s="50"/>
      <c r="H992" s="50"/>
      <c r="I992" s="50"/>
      <c r="J992" s="51"/>
      <c r="K992" s="50"/>
      <c r="L992" s="50"/>
      <c r="M992" s="50"/>
      <c r="N992" s="50"/>
      <c r="O992" s="50"/>
      <c r="P992" s="50"/>
      <c r="Q992" s="50"/>
      <c r="R992" s="50"/>
      <c r="S992" s="50"/>
      <c r="T992" s="50"/>
      <c r="U992" s="50"/>
      <c r="V992" s="50"/>
      <c r="W992" s="50"/>
      <c r="X992" s="50"/>
      <c r="Y992" s="50"/>
      <c r="Z992" s="50"/>
      <c r="AA992" s="50"/>
    </row>
    <row r="993" spans="1:27" ht="15">
      <c r="A993" s="50"/>
      <c r="B993" s="50"/>
      <c r="C993" s="50"/>
      <c r="D993" s="50"/>
      <c r="E993" s="50"/>
      <c r="F993" s="51"/>
      <c r="G993" s="50"/>
      <c r="H993" s="50"/>
      <c r="I993" s="50"/>
      <c r="J993" s="51"/>
      <c r="K993" s="50"/>
      <c r="L993" s="50"/>
      <c r="M993" s="50"/>
      <c r="N993" s="50"/>
      <c r="O993" s="50"/>
      <c r="P993" s="50"/>
      <c r="Q993" s="50"/>
      <c r="R993" s="50"/>
      <c r="S993" s="50"/>
      <c r="T993" s="50"/>
      <c r="U993" s="50"/>
      <c r="V993" s="50"/>
      <c r="W993" s="50"/>
      <c r="X993" s="50"/>
      <c r="Y993" s="50"/>
      <c r="Z993" s="50"/>
      <c r="AA993" s="50"/>
    </row>
    <row r="994" spans="1:27" ht="15">
      <c r="A994" s="50"/>
      <c r="B994" s="50"/>
      <c r="C994" s="50"/>
      <c r="D994" s="50"/>
      <c r="E994" s="50"/>
      <c r="F994" s="51"/>
      <c r="G994" s="50"/>
      <c r="H994" s="50"/>
      <c r="I994" s="50"/>
      <c r="J994" s="51"/>
      <c r="K994" s="50"/>
      <c r="L994" s="50"/>
      <c r="M994" s="50"/>
      <c r="N994" s="50"/>
      <c r="O994" s="50"/>
      <c r="P994" s="50"/>
      <c r="Q994" s="50"/>
      <c r="R994" s="50"/>
      <c r="S994" s="50"/>
      <c r="T994" s="50"/>
      <c r="U994" s="50"/>
      <c r="V994" s="50"/>
      <c r="W994" s="50"/>
      <c r="X994" s="50"/>
      <c r="Y994" s="50"/>
      <c r="Z994" s="50"/>
      <c r="AA994" s="50"/>
    </row>
    <row r="995" spans="1:27" ht="15">
      <c r="A995" s="50"/>
      <c r="B995" s="50"/>
      <c r="C995" s="50"/>
      <c r="D995" s="50"/>
      <c r="E995" s="50"/>
      <c r="F995" s="51"/>
      <c r="G995" s="50"/>
      <c r="H995" s="50"/>
      <c r="I995" s="50"/>
      <c r="J995" s="51"/>
      <c r="K995" s="50"/>
      <c r="L995" s="50"/>
      <c r="M995" s="50"/>
      <c r="N995" s="50"/>
      <c r="O995" s="50"/>
      <c r="P995" s="50"/>
      <c r="Q995" s="50"/>
      <c r="R995" s="50"/>
      <c r="S995" s="50"/>
      <c r="T995" s="50"/>
      <c r="U995" s="50"/>
      <c r="V995" s="50"/>
      <c r="W995" s="50"/>
      <c r="X995" s="50"/>
      <c r="Y995" s="50"/>
      <c r="Z995" s="50"/>
      <c r="AA995" s="50"/>
    </row>
    <row r="996" spans="1:27" ht="15">
      <c r="A996" s="50"/>
      <c r="B996" s="50"/>
      <c r="C996" s="50"/>
      <c r="D996" s="50"/>
      <c r="E996" s="50"/>
      <c r="F996" s="51"/>
      <c r="G996" s="50"/>
      <c r="H996" s="50"/>
      <c r="I996" s="50"/>
      <c r="J996" s="51"/>
      <c r="K996" s="50"/>
      <c r="L996" s="50"/>
      <c r="M996" s="50"/>
      <c r="N996" s="50"/>
      <c r="O996" s="50"/>
      <c r="P996" s="50"/>
      <c r="Q996" s="50"/>
      <c r="R996" s="50"/>
      <c r="S996" s="50"/>
      <c r="T996" s="50"/>
      <c r="U996" s="50"/>
      <c r="V996" s="50"/>
      <c r="W996" s="50"/>
      <c r="X996" s="50"/>
      <c r="Y996" s="50"/>
      <c r="Z996" s="50"/>
      <c r="AA996" s="50"/>
    </row>
    <row r="997" spans="1:27" ht="15">
      <c r="A997" s="50"/>
      <c r="B997" s="50"/>
      <c r="C997" s="50"/>
      <c r="D997" s="50"/>
      <c r="E997" s="50"/>
      <c r="F997" s="51"/>
      <c r="G997" s="50"/>
      <c r="H997" s="50"/>
      <c r="I997" s="50"/>
      <c r="J997" s="51"/>
      <c r="K997" s="50"/>
      <c r="L997" s="50"/>
      <c r="M997" s="50"/>
      <c r="N997" s="50"/>
      <c r="O997" s="50"/>
      <c r="P997" s="50"/>
      <c r="Q997" s="50"/>
      <c r="R997" s="50"/>
      <c r="S997" s="50"/>
      <c r="T997" s="50"/>
      <c r="U997" s="50"/>
      <c r="V997" s="50"/>
      <c r="W997" s="50"/>
      <c r="X997" s="50"/>
      <c r="Y997" s="50"/>
      <c r="Z997" s="50"/>
      <c r="AA997" s="50"/>
    </row>
    <row r="998" spans="1:27" ht="15">
      <c r="A998" s="50"/>
      <c r="B998" s="50"/>
      <c r="C998" s="50"/>
      <c r="D998" s="50"/>
      <c r="E998" s="50"/>
      <c r="F998" s="51"/>
      <c r="G998" s="50"/>
      <c r="H998" s="50"/>
      <c r="I998" s="50"/>
      <c r="J998" s="51"/>
      <c r="K998" s="50"/>
      <c r="L998" s="50"/>
      <c r="M998" s="50"/>
      <c r="N998" s="50"/>
      <c r="O998" s="50"/>
      <c r="P998" s="50"/>
      <c r="Q998" s="50"/>
      <c r="R998" s="50"/>
      <c r="S998" s="50"/>
      <c r="T998" s="50"/>
      <c r="U998" s="50"/>
      <c r="V998" s="50"/>
      <c r="W998" s="50"/>
      <c r="X998" s="50"/>
      <c r="Y998" s="50"/>
      <c r="Z998" s="50"/>
      <c r="AA998" s="50"/>
    </row>
    <row r="999" spans="1:27" ht="15">
      <c r="A999" s="50"/>
      <c r="B999" s="50"/>
      <c r="C999" s="50"/>
      <c r="D999" s="50"/>
      <c r="E999" s="50"/>
      <c r="F999" s="51"/>
      <c r="G999" s="50"/>
      <c r="H999" s="50"/>
      <c r="I999" s="50"/>
      <c r="J999" s="51"/>
      <c r="K999" s="50"/>
      <c r="L999" s="50"/>
      <c r="M999" s="50"/>
      <c r="N999" s="50"/>
      <c r="O999" s="50"/>
      <c r="P999" s="50"/>
      <c r="Q999" s="50"/>
      <c r="R999" s="50"/>
      <c r="S999" s="50"/>
      <c r="T999" s="50"/>
      <c r="U999" s="50"/>
      <c r="V999" s="50"/>
      <c r="W999" s="50"/>
      <c r="X999" s="50"/>
      <c r="Y999" s="50"/>
      <c r="Z999" s="50"/>
      <c r="AA999" s="50"/>
    </row>
    <row r="1000" spans="1:27" ht="15">
      <c r="A1000" s="50"/>
      <c r="B1000" s="50"/>
      <c r="C1000" s="50"/>
      <c r="D1000" s="50"/>
      <c r="E1000" s="50"/>
      <c r="F1000" s="51"/>
      <c r="G1000" s="50"/>
      <c r="H1000" s="50"/>
      <c r="I1000" s="50"/>
      <c r="J1000" s="51"/>
      <c r="K1000" s="50"/>
      <c r="L1000" s="50"/>
      <c r="M1000" s="50"/>
      <c r="N1000" s="50"/>
      <c r="O1000" s="50"/>
      <c r="P1000" s="50"/>
      <c r="Q1000" s="50"/>
      <c r="R1000" s="50"/>
      <c r="S1000" s="50"/>
      <c r="T1000" s="50"/>
      <c r="U1000" s="50"/>
      <c r="V1000" s="50"/>
      <c r="W1000" s="50"/>
      <c r="X1000" s="50"/>
      <c r="Y1000" s="50"/>
      <c r="Z1000" s="50"/>
      <c r="AA1000" s="50"/>
    </row>
    <row r="1001" spans="1:27" ht="15">
      <c r="A1001" s="50"/>
      <c r="B1001" s="50"/>
      <c r="C1001" s="50"/>
      <c r="D1001" s="50"/>
      <c r="E1001" s="50"/>
      <c r="F1001" s="51"/>
      <c r="G1001" s="50"/>
      <c r="H1001" s="50"/>
      <c r="I1001" s="50"/>
      <c r="J1001" s="51"/>
      <c r="K1001" s="50"/>
      <c r="L1001" s="50"/>
      <c r="M1001" s="50"/>
      <c r="N1001" s="50"/>
      <c r="O1001" s="50"/>
      <c r="P1001" s="50"/>
      <c r="Q1001" s="50"/>
      <c r="R1001" s="50"/>
      <c r="S1001" s="50"/>
      <c r="T1001" s="50"/>
      <c r="U1001" s="50"/>
      <c r="V1001" s="50"/>
      <c r="W1001" s="50"/>
      <c r="X1001" s="50"/>
      <c r="Y1001" s="50"/>
      <c r="Z1001" s="50"/>
      <c r="AA1001" s="50"/>
    </row>
    <row r="1002" spans="1:27" ht="15">
      <c r="A1002" s="50"/>
      <c r="B1002" s="50"/>
      <c r="C1002" s="50"/>
      <c r="D1002" s="50"/>
      <c r="E1002" s="50"/>
      <c r="F1002" s="51"/>
      <c r="G1002" s="50"/>
      <c r="H1002" s="50"/>
      <c r="I1002" s="50"/>
      <c r="J1002" s="51"/>
      <c r="K1002" s="50"/>
      <c r="L1002" s="50"/>
      <c r="M1002" s="50"/>
      <c r="N1002" s="50"/>
      <c r="O1002" s="50"/>
      <c r="P1002" s="50"/>
      <c r="Q1002" s="50"/>
      <c r="R1002" s="50"/>
      <c r="S1002" s="50"/>
      <c r="T1002" s="50"/>
      <c r="U1002" s="50"/>
      <c r="V1002" s="50"/>
      <c r="W1002" s="50"/>
      <c r="X1002" s="50"/>
      <c r="Y1002" s="50"/>
      <c r="Z1002" s="50"/>
      <c r="AA1002" s="50"/>
    </row>
    <row r="1003" spans="1:27" ht="15">
      <c r="A1003" s="50"/>
      <c r="B1003" s="50"/>
      <c r="C1003" s="50"/>
      <c r="D1003" s="50"/>
      <c r="E1003" s="50"/>
      <c r="F1003" s="51"/>
      <c r="G1003" s="50"/>
      <c r="H1003" s="50"/>
      <c r="I1003" s="50"/>
      <c r="J1003" s="51"/>
      <c r="K1003" s="50"/>
      <c r="L1003" s="50"/>
      <c r="M1003" s="50"/>
      <c r="N1003" s="50"/>
      <c r="O1003" s="50"/>
      <c r="P1003" s="50"/>
      <c r="Q1003" s="50"/>
      <c r="R1003" s="50"/>
      <c r="S1003" s="50"/>
      <c r="T1003" s="50"/>
      <c r="U1003" s="50"/>
      <c r="V1003" s="50"/>
      <c r="W1003" s="50"/>
      <c r="X1003" s="50"/>
      <c r="Y1003" s="50"/>
      <c r="Z1003" s="50"/>
      <c r="AA1003" s="50"/>
    </row>
    <row r="1004" spans="1:27" ht="15">
      <c r="A1004" s="50"/>
      <c r="B1004" s="50"/>
      <c r="C1004" s="50"/>
      <c r="D1004" s="50"/>
      <c r="E1004" s="50"/>
      <c r="F1004" s="51"/>
      <c r="G1004" s="50"/>
      <c r="H1004" s="50"/>
      <c r="I1004" s="50"/>
      <c r="J1004" s="51"/>
      <c r="K1004" s="50"/>
      <c r="L1004" s="50"/>
      <c r="M1004" s="50"/>
      <c r="N1004" s="50"/>
      <c r="O1004" s="50"/>
      <c r="P1004" s="50"/>
      <c r="Q1004" s="50"/>
      <c r="R1004" s="50"/>
      <c r="S1004" s="50"/>
      <c r="T1004" s="50"/>
      <c r="U1004" s="50"/>
      <c r="V1004" s="50"/>
      <c r="W1004" s="50"/>
      <c r="X1004" s="50"/>
      <c r="Y1004" s="50"/>
      <c r="Z1004" s="50"/>
      <c r="AA1004" s="50"/>
    </row>
    <row r="1005" spans="1:27" ht="15">
      <c r="A1005" s="50"/>
      <c r="B1005" s="50"/>
      <c r="C1005" s="50"/>
      <c r="D1005" s="50"/>
      <c r="E1005" s="50"/>
      <c r="F1005" s="51"/>
      <c r="G1005" s="50"/>
      <c r="H1005" s="50"/>
      <c r="I1005" s="50"/>
      <c r="J1005" s="51"/>
      <c r="K1005" s="50"/>
      <c r="L1005" s="50"/>
      <c r="M1005" s="50"/>
      <c r="N1005" s="50"/>
      <c r="O1005" s="50"/>
      <c r="P1005" s="50"/>
      <c r="Q1005" s="50"/>
      <c r="R1005" s="50"/>
      <c r="S1005" s="50"/>
      <c r="T1005" s="50"/>
      <c r="U1005" s="50"/>
      <c r="V1005" s="50"/>
      <c r="W1005" s="50"/>
      <c r="X1005" s="50"/>
      <c r="Y1005" s="50"/>
      <c r="Z1005" s="50"/>
      <c r="AA1005" s="50"/>
    </row>
    <row r="1006" spans="1:27" ht="15">
      <c r="A1006" s="50"/>
      <c r="B1006" s="50"/>
      <c r="C1006" s="50"/>
      <c r="D1006" s="50"/>
      <c r="E1006" s="50"/>
      <c r="F1006" s="51"/>
      <c r="G1006" s="50"/>
      <c r="H1006" s="50"/>
      <c r="I1006" s="50"/>
      <c r="J1006" s="51"/>
      <c r="K1006" s="50"/>
      <c r="L1006" s="50"/>
      <c r="M1006" s="50"/>
      <c r="N1006" s="50"/>
      <c r="O1006" s="50"/>
      <c r="P1006" s="50"/>
      <c r="Q1006" s="50"/>
      <c r="R1006" s="50"/>
      <c r="S1006" s="50"/>
      <c r="T1006" s="50"/>
      <c r="U1006" s="50"/>
      <c r="V1006" s="50"/>
      <c r="W1006" s="50"/>
      <c r="X1006" s="50"/>
      <c r="Y1006" s="50"/>
      <c r="Z1006" s="50"/>
      <c r="AA1006" s="50"/>
    </row>
    <row r="1007" spans="1:27" ht="15">
      <c r="A1007" s="50"/>
      <c r="B1007" s="50"/>
      <c r="C1007" s="50"/>
      <c r="D1007" s="50"/>
      <c r="E1007" s="50"/>
      <c r="F1007" s="51"/>
      <c r="G1007" s="50"/>
      <c r="H1007" s="50"/>
      <c r="I1007" s="50"/>
      <c r="J1007" s="51"/>
      <c r="K1007" s="50"/>
      <c r="L1007" s="50"/>
      <c r="M1007" s="50"/>
      <c r="N1007" s="50"/>
      <c r="O1007" s="50"/>
      <c r="P1007" s="50"/>
      <c r="Q1007" s="50"/>
      <c r="R1007" s="50"/>
      <c r="S1007" s="50"/>
      <c r="T1007" s="50"/>
      <c r="U1007" s="50"/>
      <c r="V1007" s="50"/>
      <c r="W1007" s="50"/>
      <c r="X1007" s="50"/>
      <c r="Y1007" s="50"/>
      <c r="Z1007" s="50"/>
      <c r="AA1007" s="50"/>
    </row>
    <row r="1008" spans="1:27" ht="15">
      <c r="A1008" s="50"/>
      <c r="B1008" s="50"/>
      <c r="C1008" s="50"/>
      <c r="D1008" s="50"/>
      <c r="E1008" s="50"/>
      <c r="F1008" s="51"/>
      <c r="G1008" s="50"/>
      <c r="H1008" s="50"/>
      <c r="I1008" s="50"/>
      <c r="J1008" s="51"/>
      <c r="K1008" s="50"/>
      <c r="L1008" s="50"/>
      <c r="M1008" s="50"/>
      <c r="N1008" s="50"/>
      <c r="O1008" s="50"/>
      <c r="P1008" s="50"/>
      <c r="Q1008" s="50"/>
      <c r="R1008" s="50"/>
      <c r="S1008" s="50"/>
      <c r="T1008" s="50"/>
      <c r="U1008" s="50"/>
      <c r="V1008" s="50"/>
      <c r="W1008" s="50"/>
      <c r="X1008" s="50"/>
      <c r="Y1008" s="50"/>
      <c r="Z1008" s="50"/>
      <c r="AA1008" s="50"/>
    </row>
    <row r="1009" spans="1:27" ht="15">
      <c r="A1009" s="50"/>
      <c r="B1009" s="50"/>
      <c r="C1009" s="50"/>
      <c r="D1009" s="50"/>
      <c r="E1009" s="50"/>
      <c r="F1009" s="51"/>
      <c r="G1009" s="50"/>
      <c r="H1009" s="50"/>
      <c r="I1009" s="50"/>
      <c r="J1009" s="51"/>
      <c r="K1009" s="50"/>
      <c r="L1009" s="50"/>
      <c r="M1009" s="50"/>
      <c r="N1009" s="50"/>
      <c r="O1009" s="50"/>
      <c r="P1009" s="50"/>
      <c r="Q1009" s="50"/>
      <c r="R1009" s="50"/>
      <c r="S1009" s="50"/>
      <c r="T1009" s="50"/>
      <c r="U1009" s="50"/>
      <c r="V1009" s="50"/>
      <c r="W1009" s="50"/>
      <c r="X1009" s="50"/>
      <c r="Y1009" s="50"/>
      <c r="Z1009" s="50"/>
      <c r="AA1009" s="50"/>
    </row>
    <row r="1010" spans="1:27" ht="15">
      <c r="A1010" s="50"/>
      <c r="B1010" s="50"/>
      <c r="C1010" s="50"/>
      <c r="D1010" s="50"/>
      <c r="E1010" s="50"/>
      <c r="F1010" s="51"/>
      <c r="G1010" s="50"/>
      <c r="H1010" s="50"/>
      <c r="I1010" s="50"/>
      <c r="J1010" s="51"/>
      <c r="K1010" s="50"/>
      <c r="L1010" s="50"/>
      <c r="M1010" s="50"/>
      <c r="N1010" s="50"/>
      <c r="O1010" s="50"/>
      <c r="P1010" s="50"/>
      <c r="Q1010" s="50"/>
      <c r="R1010" s="50"/>
      <c r="S1010" s="50"/>
      <c r="T1010" s="50"/>
      <c r="U1010" s="50"/>
      <c r="V1010" s="50"/>
      <c r="W1010" s="50"/>
      <c r="X1010" s="50"/>
      <c r="Y1010" s="50"/>
      <c r="Z1010" s="50"/>
      <c r="AA1010" s="50"/>
    </row>
    <row r="1011" spans="1:27" ht="15">
      <c r="A1011" s="50"/>
      <c r="B1011" s="50"/>
      <c r="C1011" s="50"/>
      <c r="D1011" s="50"/>
      <c r="E1011" s="50"/>
      <c r="F1011" s="51"/>
      <c r="G1011" s="50"/>
      <c r="H1011" s="50"/>
      <c r="I1011" s="50"/>
      <c r="J1011" s="51"/>
      <c r="K1011" s="50"/>
      <c r="L1011" s="50"/>
      <c r="M1011" s="50"/>
      <c r="N1011" s="50"/>
      <c r="O1011" s="50"/>
      <c r="P1011" s="50"/>
      <c r="Q1011" s="50"/>
      <c r="R1011" s="50"/>
      <c r="S1011" s="50"/>
      <c r="T1011" s="50"/>
      <c r="U1011" s="50"/>
      <c r="V1011" s="50"/>
      <c r="W1011" s="50"/>
      <c r="X1011" s="50"/>
      <c r="Y1011" s="50"/>
      <c r="Z1011" s="50"/>
      <c r="AA1011" s="50"/>
    </row>
    <row r="1012" spans="1:27" ht="15">
      <c r="A1012" s="50"/>
      <c r="B1012" s="50"/>
      <c r="C1012" s="50"/>
      <c r="D1012" s="50"/>
      <c r="E1012" s="50"/>
      <c r="F1012" s="51"/>
      <c r="G1012" s="50"/>
      <c r="H1012" s="50"/>
      <c r="I1012" s="50"/>
      <c r="J1012" s="51"/>
      <c r="K1012" s="50"/>
      <c r="L1012" s="50"/>
      <c r="M1012" s="50"/>
      <c r="N1012" s="50"/>
      <c r="O1012" s="50"/>
      <c r="P1012" s="50"/>
      <c r="Q1012" s="50"/>
      <c r="R1012" s="50"/>
      <c r="S1012" s="50"/>
      <c r="T1012" s="50"/>
      <c r="U1012" s="50"/>
      <c r="V1012" s="50"/>
      <c r="W1012" s="50"/>
      <c r="X1012" s="50"/>
      <c r="Y1012" s="50"/>
      <c r="Z1012" s="50"/>
      <c r="AA1012" s="50"/>
    </row>
    <row r="1013" spans="1:27" ht="15">
      <c r="A1013" s="50"/>
      <c r="B1013" s="50"/>
      <c r="C1013" s="50"/>
      <c r="D1013" s="50"/>
      <c r="E1013" s="50"/>
      <c r="F1013" s="51"/>
      <c r="G1013" s="50"/>
      <c r="H1013" s="50"/>
      <c r="I1013" s="50"/>
      <c r="J1013" s="51"/>
      <c r="K1013" s="50"/>
      <c r="L1013" s="50"/>
      <c r="M1013" s="50"/>
      <c r="N1013" s="50"/>
      <c r="O1013" s="50"/>
      <c r="P1013" s="50"/>
      <c r="Q1013" s="50"/>
      <c r="R1013" s="50"/>
      <c r="S1013" s="50"/>
      <c r="T1013" s="50"/>
      <c r="U1013" s="50"/>
      <c r="V1013" s="50"/>
      <c r="W1013" s="50"/>
      <c r="X1013" s="50"/>
      <c r="Y1013" s="50"/>
      <c r="Z1013" s="50"/>
      <c r="AA1013" s="50"/>
    </row>
    <row r="1014" spans="1:27" ht="15">
      <c r="A1014" s="50"/>
      <c r="B1014" s="50"/>
      <c r="C1014" s="50"/>
      <c r="D1014" s="50"/>
      <c r="E1014" s="50"/>
      <c r="F1014" s="51"/>
      <c r="G1014" s="50"/>
      <c r="H1014" s="50"/>
      <c r="I1014" s="50"/>
      <c r="J1014" s="51"/>
      <c r="K1014" s="50"/>
      <c r="L1014" s="50"/>
      <c r="M1014" s="50"/>
      <c r="N1014" s="50"/>
      <c r="O1014" s="50"/>
      <c r="P1014" s="50"/>
      <c r="Q1014" s="50"/>
      <c r="R1014" s="50"/>
      <c r="S1014" s="50"/>
      <c r="T1014" s="50"/>
      <c r="U1014" s="50"/>
      <c r="V1014" s="50"/>
      <c r="W1014" s="50"/>
      <c r="X1014" s="50"/>
      <c r="Y1014" s="50"/>
      <c r="Z1014" s="50"/>
      <c r="AA1014" s="50"/>
    </row>
    <row r="1015" spans="1:27" ht="15">
      <c r="A1015" s="50"/>
      <c r="B1015" s="50"/>
      <c r="C1015" s="50"/>
      <c r="D1015" s="50"/>
      <c r="E1015" s="50"/>
      <c r="F1015" s="51"/>
      <c r="G1015" s="50"/>
      <c r="H1015" s="50"/>
      <c r="I1015" s="50"/>
      <c r="J1015" s="51"/>
      <c r="K1015" s="50"/>
      <c r="L1015" s="50"/>
      <c r="M1015" s="50"/>
      <c r="N1015" s="50"/>
      <c r="O1015" s="50"/>
      <c r="P1015" s="50"/>
      <c r="Q1015" s="50"/>
      <c r="R1015" s="50"/>
      <c r="S1015" s="50"/>
      <c r="T1015" s="50"/>
      <c r="U1015" s="50"/>
      <c r="V1015" s="50"/>
      <c r="W1015" s="50"/>
      <c r="X1015" s="50"/>
      <c r="Y1015" s="50"/>
      <c r="Z1015" s="50"/>
      <c r="AA1015" s="50"/>
    </row>
    <row r="1016" spans="1:27" ht="15">
      <c r="A1016" s="50"/>
      <c r="B1016" s="50"/>
      <c r="C1016" s="50"/>
      <c r="D1016" s="50"/>
      <c r="E1016" s="50"/>
      <c r="F1016" s="51"/>
      <c r="G1016" s="50"/>
      <c r="H1016" s="50"/>
      <c r="I1016" s="50"/>
      <c r="J1016" s="51"/>
      <c r="K1016" s="50"/>
      <c r="L1016" s="50"/>
      <c r="M1016" s="50"/>
      <c r="N1016" s="50"/>
      <c r="O1016" s="50"/>
      <c r="P1016" s="50"/>
      <c r="Q1016" s="50"/>
      <c r="R1016" s="50"/>
      <c r="S1016" s="50"/>
      <c r="T1016" s="50"/>
      <c r="U1016" s="50"/>
      <c r="V1016" s="50"/>
      <c r="W1016" s="50"/>
      <c r="X1016" s="50"/>
      <c r="Y1016" s="50"/>
      <c r="Z1016" s="50"/>
      <c r="AA1016" s="50"/>
    </row>
    <row r="1017" spans="1:27" ht="15">
      <c r="A1017" s="50"/>
      <c r="B1017" s="50"/>
      <c r="C1017" s="50"/>
      <c r="D1017" s="50"/>
      <c r="E1017" s="50"/>
      <c r="F1017" s="51"/>
      <c r="G1017" s="50"/>
      <c r="H1017" s="50"/>
      <c r="I1017" s="50"/>
      <c r="J1017" s="51"/>
      <c r="K1017" s="50"/>
      <c r="L1017" s="50"/>
      <c r="M1017" s="50"/>
      <c r="N1017" s="50"/>
      <c r="O1017" s="50"/>
      <c r="P1017" s="50"/>
      <c r="Q1017" s="50"/>
      <c r="R1017" s="50"/>
      <c r="S1017" s="50"/>
      <c r="T1017" s="50"/>
      <c r="U1017" s="50"/>
      <c r="V1017" s="50"/>
      <c r="W1017" s="50"/>
      <c r="X1017" s="50"/>
      <c r="Y1017" s="50"/>
      <c r="Z1017" s="50"/>
      <c r="AA1017" s="50"/>
    </row>
    <row r="1018" spans="1:27" ht="15">
      <c r="A1018" s="50"/>
      <c r="B1018" s="50"/>
      <c r="C1018" s="50"/>
      <c r="D1018" s="50"/>
      <c r="E1018" s="50"/>
      <c r="F1018" s="51"/>
      <c r="G1018" s="50"/>
      <c r="H1018" s="50"/>
      <c r="I1018" s="50"/>
      <c r="J1018" s="51"/>
      <c r="K1018" s="50"/>
      <c r="L1018" s="50"/>
      <c r="M1018" s="50"/>
      <c r="N1018" s="50"/>
      <c r="O1018" s="50"/>
      <c r="P1018" s="50"/>
      <c r="Q1018" s="50"/>
      <c r="R1018" s="50"/>
      <c r="S1018" s="50"/>
      <c r="T1018" s="50"/>
      <c r="U1018" s="50"/>
      <c r="V1018" s="50"/>
      <c r="W1018" s="50"/>
      <c r="X1018" s="50"/>
      <c r="Y1018" s="50"/>
      <c r="Z1018" s="50"/>
      <c r="AA1018" s="50"/>
    </row>
    <row r="1019" spans="1:27" ht="15">
      <c r="A1019" s="50"/>
      <c r="B1019" s="50"/>
      <c r="C1019" s="50"/>
      <c r="D1019" s="50"/>
      <c r="E1019" s="50"/>
      <c r="F1019" s="51"/>
      <c r="G1019" s="50"/>
      <c r="H1019" s="50"/>
      <c r="I1019" s="50"/>
      <c r="J1019" s="51"/>
      <c r="K1019" s="50"/>
      <c r="L1019" s="50"/>
      <c r="M1019" s="50"/>
      <c r="N1019" s="50"/>
      <c r="O1019" s="50"/>
      <c r="P1019" s="50"/>
      <c r="Q1019" s="50"/>
      <c r="R1019" s="50"/>
      <c r="S1019" s="50"/>
      <c r="T1019" s="50"/>
      <c r="U1019" s="50"/>
      <c r="V1019" s="50"/>
      <c r="W1019" s="50"/>
      <c r="X1019" s="50"/>
      <c r="Y1019" s="50"/>
      <c r="Z1019" s="50"/>
      <c r="AA1019" s="50"/>
    </row>
    <row r="1020" spans="1:27" ht="15">
      <c r="A1020" s="50"/>
      <c r="B1020" s="50"/>
      <c r="C1020" s="50"/>
      <c r="D1020" s="50"/>
      <c r="E1020" s="50"/>
      <c r="F1020" s="51"/>
      <c r="G1020" s="50"/>
      <c r="H1020" s="50"/>
      <c r="I1020" s="50"/>
      <c r="J1020" s="51"/>
      <c r="K1020" s="50"/>
      <c r="L1020" s="50"/>
      <c r="M1020" s="50"/>
      <c r="N1020" s="50"/>
      <c r="O1020" s="50"/>
      <c r="P1020" s="50"/>
      <c r="Q1020" s="50"/>
      <c r="R1020" s="50"/>
      <c r="S1020" s="50"/>
      <c r="T1020" s="50"/>
      <c r="U1020" s="50"/>
      <c r="V1020" s="50"/>
      <c r="W1020" s="50"/>
      <c r="X1020" s="50"/>
      <c r="Y1020" s="50"/>
      <c r="Z1020" s="50"/>
      <c r="AA1020" s="50"/>
    </row>
    <row r="1021" spans="1:27" ht="15">
      <c r="A1021" s="50"/>
      <c r="B1021" s="50"/>
      <c r="C1021" s="50"/>
      <c r="D1021" s="50"/>
      <c r="E1021" s="50"/>
      <c r="F1021" s="51"/>
      <c r="G1021" s="50"/>
      <c r="H1021" s="50"/>
      <c r="I1021" s="50"/>
      <c r="J1021" s="51"/>
      <c r="K1021" s="50"/>
      <c r="L1021" s="50"/>
      <c r="M1021" s="50"/>
      <c r="N1021" s="50"/>
      <c r="O1021" s="50"/>
      <c r="P1021" s="50"/>
      <c r="Q1021" s="50"/>
      <c r="R1021" s="50"/>
      <c r="S1021" s="50"/>
      <c r="T1021" s="50"/>
      <c r="U1021" s="50"/>
      <c r="V1021" s="50"/>
      <c r="W1021" s="50"/>
      <c r="X1021" s="50"/>
      <c r="Y1021" s="50"/>
      <c r="Z1021" s="50"/>
      <c r="AA1021" s="50"/>
    </row>
    <row r="1022" spans="1:27" ht="15">
      <c r="A1022" s="50"/>
      <c r="B1022" s="50"/>
      <c r="C1022" s="50"/>
      <c r="D1022" s="50"/>
      <c r="E1022" s="50"/>
      <c r="F1022" s="51"/>
      <c r="G1022" s="50"/>
      <c r="H1022" s="50"/>
      <c r="I1022" s="50"/>
      <c r="J1022" s="51"/>
      <c r="K1022" s="50"/>
      <c r="L1022" s="50"/>
      <c r="M1022" s="50"/>
      <c r="N1022" s="50"/>
      <c r="O1022" s="50"/>
      <c r="P1022" s="50"/>
      <c r="Q1022" s="50"/>
      <c r="R1022" s="50"/>
      <c r="S1022" s="50"/>
      <c r="T1022" s="50"/>
      <c r="U1022" s="50"/>
      <c r="V1022" s="50"/>
      <c r="W1022" s="50"/>
      <c r="X1022" s="50"/>
      <c r="Y1022" s="50"/>
      <c r="Z1022" s="50"/>
      <c r="AA1022" s="50"/>
    </row>
    <row r="1023" spans="1:27" ht="15">
      <c r="A1023" s="50"/>
      <c r="B1023" s="50"/>
      <c r="C1023" s="50"/>
      <c r="D1023" s="50"/>
      <c r="E1023" s="50"/>
      <c r="F1023" s="51"/>
      <c r="G1023" s="50"/>
      <c r="H1023" s="50"/>
      <c r="I1023" s="50"/>
      <c r="J1023" s="51"/>
      <c r="K1023" s="50"/>
      <c r="L1023" s="50"/>
      <c r="M1023" s="50"/>
      <c r="N1023" s="50"/>
      <c r="O1023" s="50"/>
      <c r="P1023" s="50"/>
      <c r="Q1023" s="50"/>
      <c r="R1023" s="50"/>
      <c r="S1023" s="50"/>
      <c r="T1023" s="50"/>
      <c r="U1023" s="50"/>
      <c r="V1023" s="50"/>
      <c r="W1023" s="50"/>
      <c r="X1023" s="50"/>
      <c r="Y1023" s="50"/>
      <c r="Z1023" s="50"/>
      <c r="AA1023" s="50"/>
    </row>
    <row r="1024" spans="1:27" ht="15">
      <c r="A1024" s="50"/>
      <c r="B1024" s="50"/>
      <c r="C1024" s="50"/>
      <c r="D1024" s="50"/>
      <c r="E1024" s="50"/>
      <c r="F1024" s="51"/>
      <c r="G1024" s="50"/>
      <c r="H1024" s="50"/>
      <c r="I1024" s="50"/>
      <c r="J1024" s="51"/>
      <c r="K1024" s="50"/>
      <c r="L1024" s="50"/>
      <c r="M1024" s="50"/>
      <c r="N1024" s="50"/>
      <c r="O1024" s="50"/>
      <c r="P1024" s="50"/>
      <c r="Q1024" s="50"/>
      <c r="R1024" s="50"/>
      <c r="S1024" s="50"/>
      <c r="T1024" s="50"/>
      <c r="U1024" s="50"/>
      <c r="V1024" s="50"/>
      <c r="W1024" s="50"/>
      <c r="X1024" s="50"/>
      <c r="Y1024" s="50"/>
      <c r="Z1024" s="50"/>
      <c r="AA1024" s="50"/>
    </row>
    <row r="1025" spans="1:27" ht="15">
      <c r="A1025" s="50"/>
      <c r="B1025" s="50"/>
      <c r="C1025" s="50"/>
      <c r="D1025" s="50"/>
      <c r="E1025" s="50"/>
      <c r="F1025" s="51"/>
      <c r="G1025" s="50"/>
      <c r="H1025" s="50"/>
      <c r="I1025" s="50"/>
      <c r="J1025" s="51"/>
      <c r="K1025" s="50"/>
      <c r="L1025" s="50"/>
      <c r="M1025" s="50"/>
      <c r="N1025" s="50"/>
      <c r="O1025" s="50"/>
      <c r="P1025" s="50"/>
      <c r="Q1025" s="50"/>
      <c r="R1025" s="50"/>
      <c r="S1025" s="50"/>
      <c r="T1025" s="50"/>
      <c r="U1025" s="50"/>
      <c r="V1025" s="50"/>
      <c r="W1025" s="50"/>
      <c r="X1025" s="50"/>
      <c r="Y1025" s="50"/>
      <c r="Z1025" s="50"/>
      <c r="AA1025" s="50"/>
    </row>
    <row r="1026" spans="1:27" ht="15">
      <c r="A1026" s="50"/>
      <c r="B1026" s="50"/>
      <c r="C1026" s="50"/>
      <c r="D1026" s="50"/>
      <c r="E1026" s="50"/>
      <c r="F1026" s="51"/>
      <c r="G1026" s="50"/>
      <c r="H1026" s="50"/>
      <c r="I1026" s="50"/>
      <c r="J1026" s="51"/>
      <c r="K1026" s="50"/>
      <c r="L1026" s="50"/>
      <c r="M1026" s="50"/>
      <c r="N1026" s="50"/>
      <c r="O1026" s="50"/>
      <c r="P1026" s="50"/>
      <c r="Q1026" s="50"/>
      <c r="R1026" s="50"/>
      <c r="S1026" s="50"/>
      <c r="T1026" s="50"/>
      <c r="U1026" s="50"/>
      <c r="V1026" s="50"/>
      <c r="W1026" s="50"/>
      <c r="X1026" s="50"/>
      <c r="Y1026" s="50"/>
      <c r="Z1026" s="50"/>
      <c r="AA1026" s="50"/>
    </row>
    <row r="1027" spans="1:27" ht="15">
      <c r="A1027" s="50"/>
      <c r="B1027" s="50"/>
      <c r="C1027" s="50"/>
      <c r="D1027" s="50"/>
      <c r="E1027" s="50"/>
      <c r="F1027" s="51"/>
      <c r="G1027" s="50"/>
      <c r="H1027" s="50"/>
      <c r="I1027" s="50"/>
      <c r="J1027" s="51"/>
      <c r="K1027" s="50"/>
      <c r="L1027" s="50"/>
      <c r="M1027" s="50"/>
      <c r="N1027" s="50"/>
      <c r="O1027" s="50"/>
      <c r="P1027" s="50"/>
      <c r="Q1027" s="50"/>
      <c r="R1027" s="50"/>
      <c r="S1027" s="50"/>
      <c r="T1027" s="50"/>
      <c r="U1027" s="50"/>
      <c r="V1027" s="50"/>
      <c r="W1027" s="50"/>
      <c r="X1027" s="50"/>
      <c r="Y1027" s="50"/>
      <c r="Z1027" s="50"/>
      <c r="AA1027" s="50"/>
    </row>
    <row r="1028" spans="1:27" ht="15">
      <c r="A1028" s="50"/>
      <c r="B1028" s="50"/>
      <c r="C1028" s="50"/>
      <c r="D1028" s="50"/>
      <c r="E1028" s="50"/>
      <c r="F1028" s="51"/>
      <c r="G1028" s="50"/>
      <c r="H1028" s="50"/>
      <c r="I1028" s="50"/>
      <c r="J1028" s="51"/>
      <c r="K1028" s="50"/>
      <c r="L1028" s="50"/>
      <c r="M1028" s="50"/>
      <c r="N1028" s="50"/>
      <c r="O1028" s="50"/>
      <c r="P1028" s="50"/>
      <c r="Q1028" s="50"/>
      <c r="R1028" s="50"/>
      <c r="S1028" s="50"/>
      <c r="T1028" s="50"/>
      <c r="U1028" s="50"/>
      <c r="V1028" s="50"/>
      <c r="W1028" s="50"/>
      <c r="X1028" s="50"/>
      <c r="Y1028" s="50"/>
      <c r="Z1028" s="50"/>
      <c r="AA1028" s="50"/>
    </row>
    <row r="1029" spans="1:27" ht="15">
      <c r="A1029" s="50"/>
      <c r="B1029" s="50"/>
      <c r="C1029" s="50"/>
      <c r="D1029" s="50"/>
      <c r="E1029" s="50"/>
      <c r="F1029" s="51"/>
      <c r="G1029" s="50"/>
      <c r="H1029" s="50"/>
      <c r="I1029" s="50"/>
      <c r="J1029" s="51"/>
      <c r="K1029" s="50"/>
      <c r="L1029" s="50"/>
      <c r="M1029" s="50"/>
      <c r="N1029" s="50"/>
      <c r="O1029" s="50"/>
      <c r="P1029" s="50"/>
      <c r="Q1029" s="50"/>
      <c r="R1029" s="50"/>
      <c r="S1029" s="50"/>
      <c r="T1029" s="50"/>
      <c r="U1029" s="50"/>
      <c r="V1029" s="50"/>
      <c r="W1029" s="50"/>
      <c r="X1029" s="50"/>
      <c r="Y1029" s="50"/>
      <c r="Z1029" s="50"/>
      <c r="AA1029" s="50"/>
    </row>
    <row r="1030" spans="1:27" ht="15">
      <c r="A1030" s="50"/>
      <c r="B1030" s="50"/>
      <c r="C1030" s="50"/>
      <c r="D1030" s="50"/>
      <c r="E1030" s="50"/>
      <c r="F1030" s="51"/>
      <c r="G1030" s="50"/>
      <c r="H1030" s="50"/>
      <c r="I1030" s="50"/>
      <c r="J1030" s="51"/>
      <c r="K1030" s="50"/>
      <c r="L1030" s="50"/>
      <c r="M1030" s="50"/>
      <c r="N1030" s="50"/>
      <c r="O1030" s="50"/>
      <c r="P1030" s="50"/>
      <c r="Q1030" s="50"/>
      <c r="R1030" s="50"/>
      <c r="S1030" s="50"/>
      <c r="T1030" s="50"/>
      <c r="U1030" s="50"/>
      <c r="V1030" s="50"/>
      <c r="W1030" s="50"/>
      <c r="X1030" s="50"/>
      <c r="Y1030" s="50"/>
      <c r="Z1030" s="50"/>
      <c r="AA1030" s="50"/>
    </row>
    <row r="1031" spans="1:27" ht="15">
      <c r="A1031" s="50"/>
      <c r="B1031" s="50"/>
      <c r="C1031" s="50"/>
      <c r="D1031" s="50"/>
      <c r="E1031" s="50"/>
      <c r="F1031" s="51"/>
      <c r="G1031" s="50"/>
      <c r="H1031" s="50"/>
      <c r="I1031" s="50"/>
      <c r="J1031" s="51"/>
      <c r="K1031" s="50"/>
      <c r="L1031" s="50"/>
      <c r="M1031" s="50"/>
      <c r="N1031" s="50"/>
      <c r="O1031" s="50"/>
      <c r="P1031" s="50"/>
      <c r="Q1031" s="50"/>
      <c r="R1031" s="50"/>
      <c r="S1031" s="50"/>
      <c r="T1031" s="50"/>
      <c r="U1031" s="50"/>
      <c r="V1031" s="50"/>
      <c r="W1031" s="50"/>
      <c r="X1031" s="50"/>
      <c r="Y1031" s="50"/>
      <c r="Z1031" s="50"/>
      <c r="AA1031" s="50"/>
    </row>
    <row r="1032" spans="1:27" ht="15">
      <c r="A1032" s="50"/>
      <c r="B1032" s="50"/>
      <c r="C1032" s="50"/>
      <c r="D1032" s="50"/>
      <c r="E1032" s="50"/>
      <c r="F1032" s="51"/>
      <c r="G1032" s="50"/>
      <c r="H1032" s="50"/>
      <c r="I1032" s="50"/>
      <c r="J1032" s="51"/>
      <c r="K1032" s="50"/>
      <c r="L1032" s="50"/>
      <c r="M1032" s="50"/>
      <c r="N1032" s="50"/>
      <c r="O1032" s="50"/>
      <c r="P1032" s="50"/>
      <c r="Q1032" s="50"/>
      <c r="R1032" s="50"/>
      <c r="S1032" s="50"/>
      <c r="T1032" s="50"/>
      <c r="U1032" s="50"/>
      <c r="V1032" s="50"/>
      <c r="W1032" s="50"/>
      <c r="X1032" s="50"/>
      <c r="Y1032" s="50"/>
      <c r="Z1032" s="50"/>
      <c r="AA1032" s="50"/>
    </row>
    <row r="1033" spans="1:27" ht="15">
      <c r="A1033" s="50"/>
      <c r="B1033" s="50"/>
      <c r="C1033" s="50"/>
      <c r="D1033" s="50"/>
      <c r="E1033" s="50"/>
      <c r="F1033" s="51"/>
      <c r="G1033" s="50"/>
      <c r="H1033" s="50"/>
      <c r="I1033" s="50"/>
      <c r="J1033" s="51"/>
      <c r="K1033" s="50"/>
      <c r="L1033" s="50"/>
      <c r="M1033" s="50"/>
      <c r="N1033" s="50"/>
      <c r="O1033" s="50"/>
      <c r="P1033" s="50"/>
      <c r="Q1033" s="50"/>
      <c r="R1033" s="50"/>
      <c r="S1033" s="50"/>
      <c r="T1033" s="50"/>
      <c r="U1033" s="50"/>
      <c r="V1033" s="50"/>
      <c r="W1033" s="50"/>
      <c r="X1033" s="50"/>
      <c r="Y1033" s="50"/>
      <c r="Z1033" s="50"/>
      <c r="AA1033" s="50"/>
    </row>
    <row r="1034" spans="1:27" ht="15">
      <c r="A1034" s="50"/>
      <c r="B1034" s="50"/>
      <c r="C1034" s="50"/>
      <c r="D1034" s="50"/>
      <c r="E1034" s="50"/>
      <c r="F1034" s="51"/>
      <c r="G1034" s="50"/>
      <c r="H1034" s="50"/>
      <c r="I1034" s="50"/>
      <c r="J1034" s="51"/>
      <c r="K1034" s="50"/>
      <c r="L1034" s="50"/>
      <c r="M1034" s="50"/>
      <c r="N1034" s="50"/>
      <c r="O1034" s="50"/>
      <c r="P1034" s="50"/>
      <c r="Q1034" s="50"/>
      <c r="R1034" s="50"/>
      <c r="S1034" s="50"/>
      <c r="T1034" s="50"/>
      <c r="U1034" s="50"/>
      <c r="V1034" s="50"/>
      <c r="W1034" s="50"/>
      <c r="X1034" s="50"/>
      <c r="Y1034" s="50"/>
      <c r="Z1034" s="50"/>
      <c r="AA1034" s="50"/>
    </row>
    <row r="1035" spans="1:27" ht="15">
      <c r="A1035" s="50"/>
      <c r="B1035" s="50"/>
      <c r="C1035" s="50"/>
      <c r="D1035" s="50"/>
      <c r="E1035" s="50"/>
      <c r="F1035" s="51"/>
      <c r="G1035" s="50"/>
      <c r="H1035" s="50"/>
      <c r="I1035" s="50"/>
      <c r="J1035" s="51"/>
      <c r="K1035" s="50"/>
      <c r="L1035" s="50"/>
      <c r="M1035" s="50"/>
      <c r="N1035" s="50"/>
      <c r="O1035" s="50"/>
      <c r="P1035" s="50"/>
      <c r="Q1035" s="50"/>
      <c r="R1035" s="50"/>
      <c r="S1035" s="50"/>
      <c r="T1035" s="50"/>
      <c r="U1035" s="50"/>
      <c r="V1035" s="50"/>
      <c r="W1035" s="50"/>
      <c r="X1035" s="50"/>
      <c r="Y1035" s="50"/>
      <c r="Z1035" s="50"/>
      <c r="AA1035" s="50"/>
    </row>
    <row r="1036" spans="1:27" ht="15">
      <c r="A1036" s="50"/>
      <c r="B1036" s="50"/>
      <c r="C1036" s="50"/>
      <c r="D1036" s="50"/>
      <c r="E1036" s="50"/>
      <c r="F1036" s="51"/>
      <c r="G1036" s="50"/>
      <c r="H1036" s="50"/>
      <c r="I1036" s="50"/>
      <c r="J1036" s="51"/>
      <c r="K1036" s="50"/>
      <c r="L1036" s="50"/>
      <c r="M1036" s="50"/>
      <c r="N1036" s="50"/>
      <c r="O1036" s="50"/>
      <c r="P1036" s="50"/>
      <c r="Q1036" s="50"/>
      <c r="R1036" s="50"/>
      <c r="S1036" s="50"/>
      <c r="T1036" s="50"/>
      <c r="U1036" s="50"/>
      <c r="V1036" s="50"/>
      <c r="W1036" s="50"/>
      <c r="X1036" s="50"/>
      <c r="Y1036" s="50"/>
      <c r="Z1036" s="50"/>
      <c r="AA1036" s="50"/>
    </row>
    <row r="1037" spans="1:27" ht="15">
      <c r="A1037" s="50"/>
      <c r="B1037" s="50"/>
      <c r="C1037" s="50"/>
      <c r="D1037" s="50"/>
      <c r="E1037" s="50"/>
      <c r="F1037" s="51"/>
      <c r="G1037" s="50"/>
      <c r="H1037" s="50"/>
      <c r="I1037" s="50"/>
      <c r="J1037" s="51"/>
      <c r="K1037" s="50"/>
      <c r="L1037" s="50"/>
      <c r="M1037" s="50"/>
      <c r="N1037" s="50"/>
      <c r="O1037" s="50"/>
      <c r="P1037" s="50"/>
      <c r="Q1037" s="50"/>
      <c r="R1037" s="50"/>
      <c r="S1037" s="50"/>
      <c r="T1037" s="50"/>
      <c r="U1037" s="50"/>
      <c r="V1037" s="50"/>
      <c r="W1037" s="50"/>
      <c r="X1037" s="50"/>
      <c r="Y1037" s="50"/>
      <c r="Z1037" s="50"/>
      <c r="AA1037" s="50"/>
    </row>
    <row r="1038" spans="1:27" ht="15">
      <c r="A1038" s="50"/>
      <c r="B1038" s="50"/>
      <c r="C1038" s="50"/>
      <c r="D1038" s="50"/>
      <c r="E1038" s="50"/>
      <c r="F1038" s="51"/>
      <c r="G1038" s="50"/>
      <c r="H1038" s="50"/>
      <c r="I1038" s="50"/>
      <c r="J1038" s="51"/>
      <c r="K1038" s="50"/>
      <c r="L1038" s="50"/>
      <c r="M1038" s="50"/>
      <c r="N1038" s="50"/>
      <c r="O1038" s="50"/>
      <c r="P1038" s="50"/>
      <c r="Q1038" s="50"/>
      <c r="R1038" s="50"/>
      <c r="S1038" s="50"/>
      <c r="T1038" s="50"/>
      <c r="U1038" s="50"/>
      <c r="V1038" s="50"/>
      <c r="W1038" s="50"/>
      <c r="X1038" s="50"/>
      <c r="Y1038" s="50"/>
      <c r="Z1038" s="50"/>
      <c r="AA1038" s="50"/>
    </row>
    <row r="1039" spans="1:27" ht="15">
      <c r="A1039" s="50"/>
      <c r="B1039" s="50"/>
      <c r="C1039" s="50"/>
      <c r="D1039" s="50"/>
      <c r="E1039" s="50"/>
      <c r="F1039" s="51"/>
      <c r="G1039" s="50"/>
      <c r="H1039" s="50"/>
      <c r="I1039" s="50"/>
      <c r="J1039" s="51"/>
      <c r="K1039" s="50"/>
      <c r="L1039" s="50"/>
      <c r="M1039" s="50"/>
      <c r="N1039" s="50"/>
      <c r="O1039" s="50"/>
      <c r="P1039" s="50"/>
      <c r="Q1039" s="50"/>
      <c r="R1039" s="50"/>
      <c r="S1039" s="50"/>
      <c r="T1039" s="50"/>
      <c r="U1039" s="50"/>
      <c r="V1039" s="50"/>
      <c r="W1039" s="50"/>
      <c r="X1039" s="50"/>
      <c r="Y1039" s="50"/>
      <c r="Z1039" s="50"/>
      <c r="AA1039" s="50"/>
    </row>
    <row r="1040" spans="1:27" ht="15">
      <c r="A1040" s="50"/>
      <c r="B1040" s="50"/>
      <c r="C1040" s="50"/>
      <c r="D1040" s="50"/>
      <c r="E1040" s="50"/>
      <c r="F1040" s="51"/>
      <c r="G1040" s="50"/>
      <c r="H1040" s="50"/>
      <c r="I1040" s="50"/>
      <c r="J1040" s="51"/>
      <c r="K1040" s="50"/>
      <c r="L1040" s="50"/>
      <c r="M1040" s="50"/>
      <c r="N1040" s="50"/>
      <c r="O1040" s="50"/>
      <c r="P1040" s="50"/>
      <c r="Q1040" s="50"/>
      <c r="R1040" s="50"/>
      <c r="S1040" s="50"/>
      <c r="T1040" s="50"/>
      <c r="U1040" s="50"/>
      <c r="V1040" s="50"/>
      <c r="W1040" s="50"/>
      <c r="X1040" s="50"/>
      <c r="Y1040" s="50"/>
      <c r="Z1040" s="50"/>
      <c r="AA1040" s="50"/>
    </row>
    <row r="1041" spans="1:27" ht="15">
      <c r="A1041" s="50"/>
      <c r="B1041" s="50"/>
      <c r="C1041" s="50"/>
      <c r="D1041" s="50"/>
      <c r="E1041" s="50"/>
      <c r="F1041" s="51"/>
      <c r="G1041" s="50"/>
      <c r="H1041" s="50"/>
      <c r="I1041" s="50"/>
      <c r="J1041" s="51"/>
      <c r="K1041" s="50"/>
      <c r="L1041" s="50"/>
      <c r="M1041" s="50"/>
      <c r="N1041" s="50"/>
      <c r="O1041" s="50"/>
      <c r="P1041" s="50"/>
      <c r="Q1041" s="50"/>
      <c r="R1041" s="50"/>
      <c r="S1041" s="50"/>
      <c r="T1041" s="50"/>
      <c r="U1041" s="50"/>
      <c r="V1041" s="50"/>
      <c r="W1041" s="50"/>
      <c r="X1041" s="50"/>
      <c r="Y1041" s="50"/>
      <c r="Z1041" s="50"/>
      <c r="AA1041" s="50"/>
    </row>
    <row r="1042" spans="1:27" ht="15">
      <c r="A1042" s="50"/>
      <c r="B1042" s="50"/>
      <c r="C1042" s="50"/>
      <c r="D1042" s="50"/>
      <c r="E1042" s="50"/>
      <c r="F1042" s="51"/>
      <c r="G1042" s="50"/>
      <c r="H1042" s="50"/>
      <c r="I1042" s="50"/>
      <c r="J1042" s="51"/>
      <c r="K1042" s="50"/>
      <c r="L1042" s="50"/>
      <c r="M1042" s="50"/>
      <c r="N1042" s="50"/>
      <c r="O1042" s="50"/>
      <c r="P1042" s="50"/>
      <c r="Q1042" s="50"/>
      <c r="R1042" s="50"/>
      <c r="S1042" s="50"/>
      <c r="T1042" s="50"/>
      <c r="U1042" s="50"/>
      <c r="V1042" s="50"/>
      <c r="W1042" s="50"/>
      <c r="X1042" s="50"/>
      <c r="Y1042" s="50"/>
      <c r="Z1042" s="50"/>
      <c r="AA1042" s="50"/>
    </row>
    <row r="1043" spans="1:27" ht="15">
      <c r="A1043" s="50"/>
      <c r="B1043" s="50"/>
      <c r="C1043" s="50"/>
      <c r="D1043" s="50"/>
      <c r="E1043" s="50"/>
      <c r="F1043" s="51"/>
      <c r="G1043" s="50"/>
      <c r="H1043" s="50"/>
      <c r="I1043" s="50"/>
      <c r="J1043" s="51"/>
      <c r="K1043" s="50"/>
      <c r="L1043" s="50"/>
      <c r="M1043" s="50"/>
      <c r="N1043" s="50"/>
      <c r="O1043" s="50"/>
      <c r="P1043" s="50"/>
      <c r="Q1043" s="50"/>
      <c r="R1043" s="50"/>
      <c r="S1043" s="50"/>
      <c r="T1043" s="50"/>
      <c r="U1043" s="50"/>
      <c r="V1043" s="50"/>
      <c r="W1043" s="50"/>
      <c r="X1043" s="50"/>
      <c r="Y1043" s="50"/>
      <c r="Z1043" s="50"/>
      <c r="AA1043" s="50"/>
    </row>
    <row r="1044" spans="1:27" ht="15">
      <c r="A1044" s="50"/>
      <c r="B1044" s="50"/>
      <c r="C1044" s="50"/>
      <c r="D1044" s="50"/>
      <c r="E1044" s="50"/>
      <c r="F1044" s="51"/>
      <c r="G1044" s="50"/>
      <c r="H1044" s="50"/>
      <c r="I1044" s="50"/>
      <c r="J1044" s="51"/>
      <c r="K1044" s="50"/>
      <c r="L1044" s="50"/>
      <c r="M1044" s="50"/>
      <c r="N1044" s="50"/>
      <c r="O1044" s="50"/>
      <c r="P1044" s="50"/>
      <c r="Q1044" s="50"/>
      <c r="R1044" s="50"/>
      <c r="S1044" s="50"/>
      <c r="T1044" s="50"/>
      <c r="U1044" s="50"/>
      <c r="V1044" s="50"/>
      <c r="W1044" s="50"/>
      <c r="X1044" s="50"/>
      <c r="Y1044" s="50"/>
      <c r="Z1044" s="50"/>
      <c r="AA1044" s="50"/>
    </row>
    <row r="1045" spans="1:27" ht="15">
      <c r="A1045" s="50"/>
      <c r="B1045" s="50"/>
      <c r="C1045" s="50"/>
      <c r="D1045" s="50"/>
      <c r="E1045" s="50"/>
      <c r="F1045" s="51"/>
      <c r="G1045" s="50"/>
      <c r="H1045" s="50"/>
      <c r="I1045" s="50"/>
      <c r="J1045" s="51"/>
      <c r="K1045" s="50"/>
      <c r="L1045" s="50"/>
      <c r="M1045" s="50"/>
      <c r="N1045" s="50"/>
      <c r="O1045" s="50"/>
      <c r="P1045" s="50"/>
      <c r="Q1045" s="50"/>
      <c r="R1045" s="50"/>
      <c r="S1045" s="50"/>
      <c r="T1045" s="50"/>
      <c r="U1045" s="50"/>
      <c r="V1045" s="50"/>
      <c r="W1045" s="50"/>
      <c r="X1045" s="50"/>
      <c r="Y1045" s="50"/>
      <c r="Z1045" s="50"/>
      <c r="AA1045" s="50"/>
    </row>
    <row r="1046" spans="1:27" ht="15">
      <c r="A1046" s="50"/>
      <c r="B1046" s="50"/>
      <c r="C1046" s="50"/>
      <c r="D1046" s="50"/>
      <c r="E1046" s="50"/>
      <c r="F1046" s="51"/>
      <c r="G1046" s="50"/>
      <c r="H1046" s="50"/>
      <c r="I1046" s="50"/>
      <c r="J1046" s="51"/>
      <c r="K1046" s="50"/>
      <c r="L1046" s="50"/>
      <c r="M1046" s="50"/>
      <c r="N1046" s="50"/>
      <c r="O1046" s="50"/>
      <c r="P1046" s="50"/>
      <c r="Q1046" s="50"/>
      <c r="R1046" s="50"/>
      <c r="S1046" s="50"/>
      <c r="T1046" s="50"/>
      <c r="U1046" s="50"/>
      <c r="V1046" s="50"/>
      <c r="W1046" s="50"/>
      <c r="X1046" s="50"/>
      <c r="Y1046" s="50"/>
      <c r="Z1046" s="50"/>
      <c r="AA1046" s="50"/>
    </row>
    <row r="1047" spans="1:27" ht="15">
      <c r="A1047" s="50"/>
      <c r="B1047" s="50"/>
      <c r="C1047" s="50"/>
      <c r="D1047" s="50"/>
      <c r="E1047" s="50"/>
      <c r="F1047" s="51"/>
      <c r="G1047" s="50"/>
      <c r="H1047" s="50"/>
      <c r="I1047" s="50"/>
      <c r="J1047" s="51"/>
      <c r="K1047" s="50"/>
      <c r="L1047" s="50"/>
      <c r="M1047" s="50"/>
      <c r="N1047" s="50"/>
      <c r="O1047" s="50"/>
      <c r="P1047" s="50"/>
      <c r="Q1047" s="50"/>
      <c r="R1047" s="50"/>
      <c r="S1047" s="50"/>
      <c r="T1047" s="50"/>
      <c r="U1047" s="50"/>
      <c r="V1047" s="50"/>
      <c r="W1047" s="50"/>
      <c r="X1047" s="50"/>
      <c r="Y1047" s="50"/>
      <c r="Z1047" s="50"/>
      <c r="AA1047" s="50"/>
    </row>
    <row r="1048" spans="1:27" ht="15">
      <c r="A1048" s="50"/>
      <c r="B1048" s="50"/>
      <c r="C1048" s="50"/>
      <c r="D1048" s="50"/>
      <c r="E1048" s="50"/>
      <c r="F1048" s="51"/>
      <c r="G1048" s="50"/>
      <c r="H1048" s="50"/>
      <c r="I1048" s="50"/>
      <c r="J1048" s="51"/>
      <c r="K1048" s="50"/>
      <c r="L1048" s="50"/>
      <c r="M1048" s="50"/>
      <c r="N1048" s="50"/>
      <c r="O1048" s="50"/>
      <c r="P1048" s="50"/>
      <c r="Q1048" s="50"/>
      <c r="R1048" s="50"/>
      <c r="S1048" s="50"/>
      <c r="T1048" s="50"/>
      <c r="U1048" s="50"/>
      <c r="V1048" s="50"/>
      <c r="W1048" s="50"/>
      <c r="X1048" s="50"/>
      <c r="Y1048" s="50"/>
      <c r="Z1048" s="50"/>
      <c r="AA1048" s="50"/>
    </row>
    <row r="1049" spans="1:27" ht="15">
      <c r="A1049" s="50"/>
      <c r="B1049" s="50"/>
      <c r="C1049" s="50"/>
      <c r="D1049" s="50"/>
      <c r="E1049" s="50"/>
      <c r="F1049" s="51"/>
      <c r="G1049" s="50"/>
      <c r="H1049" s="50"/>
      <c r="I1049" s="50"/>
      <c r="J1049" s="51"/>
      <c r="K1049" s="50"/>
      <c r="L1049" s="50"/>
      <c r="M1049" s="50"/>
      <c r="N1049" s="50"/>
      <c r="O1049" s="50"/>
      <c r="P1049" s="50"/>
      <c r="Q1049" s="50"/>
      <c r="R1049" s="50"/>
      <c r="S1049" s="50"/>
      <c r="T1049" s="50"/>
      <c r="U1049" s="50"/>
      <c r="V1049" s="50"/>
      <c r="W1049" s="50"/>
      <c r="X1049" s="50"/>
      <c r="Y1049" s="50"/>
      <c r="Z1049" s="50"/>
      <c r="AA1049" s="50"/>
    </row>
    <row r="1050" spans="1:27" ht="15">
      <c r="A1050" s="50"/>
      <c r="B1050" s="50"/>
      <c r="C1050" s="50"/>
      <c r="D1050" s="50"/>
      <c r="E1050" s="50"/>
      <c r="F1050" s="51"/>
      <c r="G1050" s="50"/>
      <c r="H1050" s="50"/>
      <c r="I1050" s="50"/>
      <c r="J1050" s="51"/>
      <c r="K1050" s="50"/>
      <c r="L1050" s="50"/>
      <c r="M1050" s="50"/>
      <c r="N1050" s="50"/>
      <c r="O1050" s="50"/>
      <c r="P1050" s="50"/>
      <c r="Q1050" s="50"/>
      <c r="R1050" s="50"/>
      <c r="S1050" s="50"/>
      <c r="T1050" s="50"/>
      <c r="U1050" s="50"/>
      <c r="V1050" s="50"/>
      <c r="W1050" s="50"/>
      <c r="X1050" s="50"/>
      <c r="Y1050" s="50"/>
      <c r="Z1050" s="50"/>
      <c r="AA1050" s="50"/>
    </row>
    <row r="1051" spans="1:27" ht="15">
      <c r="A1051" s="50"/>
      <c r="B1051" s="50"/>
      <c r="C1051" s="50"/>
      <c r="D1051" s="50"/>
      <c r="E1051" s="50"/>
      <c r="F1051" s="51"/>
      <c r="G1051" s="50"/>
      <c r="H1051" s="50"/>
      <c r="I1051" s="50"/>
      <c r="J1051" s="51"/>
      <c r="K1051" s="50"/>
      <c r="L1051" s="50"/>
      <c r="M1051" s="50"/>
      <c r="N1051" s="50"/>
      <c r="O1051" s="50"/>
      <c r="P1051" s="50"/>
      <c r="Q1051" s="50"/>
      <c r="R1051" s="50"/>
      <c r="S1051" s="50"/>
      <c r="T1051" s="50"/>
      <c r="U1051" s="50"/>
      <c r="V1051" s="50"/>
      <c r="W1051" s="50"/>
      <c r="X1051" s="50"/>
      <c r="Y1051" s="50"/>
      <c r="Z1051" s="50"/>
      <c r="AA1051" s="50"/>
    </row>
    <row r="1052" spans="1:27" ht="15">
      <c r="A1052" s="50"/>
      <c r="B1052" s="50"/>
      <c r="C1052" s="50"/>
      <c r="D1052" s="50"/>
      <c r="E1052" s="50"/>
      <c r="F1052" s="51"/>
      <c r="G1052" s="50"/>
      <c r="H1052" s="50"/>
      <c r="I1052" s="50"/>
      <c r="J1052" s="51"/>
      <c r="K1052" s="50"/>
      <c r="L1052" s="50"/>
      <c r="M1052" s="50"/>
      <c r="N1052" s="50"/>
      <c r="O1052" s="50"/>
      <c r="P1052" s="50"/>
      <c r="Q1052" s="50"/>
      <c r="R1052" s="50"/>
      <c r="S1052" s="50"/>
      <c r="T1052" s="50"/>
      <c r="U1052" s="50"/>
      <c r="V1052" s="50"/>
      <c r="W1052" s="50"/>
      <c r="X1052" s="50"/>
      <c r="Y1052" s="50"/>
      <c r="Z1052" s="50"/>
      <c r="AA1052" s="50"/>
    </row>
    <row r="1053" spans="1:27" ht="15">
      <c r="A1053" s="50"/>
      <c r="B1053" s="50"/>
      <c r="C1053" s="50"/>
      <c r="D1053" s="50"/>
      <c r="E1053" s="50"/>
      <c r="F1053" s="51"/>
      <c r="G1053" s="50"/>
      <c r="H1053" s="50"/>
      <c r="I1053" s="50"/>
      <c r="J1053" s="51"/>
      <c r="K1053" s="50"/>
      <c r="L1053" s="50"/>
      <c r="M1053" s="50"/>
      <c r="N1053" s="50"/>
      <c r="O1053" s="50"/>
      <c r="P1053" s="50"/>
      <c r="Q1053" s="50"/>
      <c r="R1053" s="50"/>
      <c r="S1053" s="50"/>
      <c r="T1053" s="50"/>
      <c r="U1053" s="50"/>
      <c r="V1053" s="50"/>
      <c r="W1053" s="50"/>
      <c r="X1053" s="50"/>
      <c r="Y1053" s="50"/>
      <c r="Z1053" s="50"/>
      <c r="AA1053" s="50"/>
    </row>
    <row r="1054" spans="1:27" ht="15">
      <c r="A1054" s="50"/>
      <c r="B1054" s="50"/>
      <c r="C1054" s="50"/>
      <c r="D1054" s="50"/>
      <c r="E1054" s="50"/>
      <c r="F1054" s="51"/>
      <c r="G1054" s="50"/>
      <c r="H1054" s="50"/>
      <c r="I1054" s="50"/>
      <c r="J1054" s="51"/>
      <c r="K1054" s="50"/>
      <c r="L1054" s="50"/>
      <c r="M1054" s="50"/>
      <c r="N1054" s="50"/>
      <c r="O1054" s="50"/>
      <c r="P1054" s="50"/>
      <c r="Q1054" s="50"/>
      <c r="R1054" s="50"/>
      <c r="S1054" s="50"/>
      <c r="T1054" s="50"/>
      <c r="U1054" s="50"/>
      <c r="V1054" s="50"/>
      <c r="W1054" s="50"/>
      <c r="X1054" s="50"/>
      <c r="Y1054" s="50"/>
      <c r="Z1054" s="50"/>
      <c r="AA1054" s="50"/>
    </row>
    <row r="1055" spans="1:27" ht="15">
      <c r="A1055" s="50"/>
      <c r="B1055" s="50"/>
      <c r="C1055" s="50"/>
      <c r="D1055" s="50"/>
      <c r="E1055" s="50"/>
      <c r="F1055" s="51"/>
      <c r="G1055" s="50"/>
      <c r="H1055" s="50"/>
      <c r="I1055" s="50"/>
      <c r="J1055" s="51"/>
      <c r="K1055" s="50"/>
      <c r="L1055" s="50"/>
      <c r="M1055" s="50"/>
      <c r="N1055" s="50"/>
      <c r="O1055" s="50"/>
      <c r="P1055" s="50"/>
      <c r="Q1055" s="50"/>
      <c r="R1055" s="50"/>
      <c r="S1055" s="50"/>
      <c r="T1055" s="50"/>
      <c r="U1055" s="50"/>
      <c r="V1055" s="50"/>
      <c r="W1055" s="50"/>
      <c r="X1055" s="50"/>
      <c r="Y1055" s="50"/>
      <c r="Z1055" s="50"/>
      <c r="AA1055" s="50"/>
    </row>
    <row r="1056" spans="1:27" ht="15">
      <c r="A1056" s="50"/>
      <c r="B1056" s="50"/>
      <c r="C1056" s="50"/>
      <c r="D1056" s="50"/>
      <c r="E1056" s="50"/>
      <c r="F1056" s="51"/>
      <c r="G1056" s="50"/>
      <c r="H1056" s="50"/>
      <c r="I1056" s="50"/>
      <c r="J1056" s="51"/>
      <c r="K1056" s="50"/>
      <c r="L1056" s="50"/>
      <c r="M1056" s="50"/>
      <c r="N1056" s="50"/>
      <c r="O1056" s="50"/>
      <c r="P1056" s="50"/>
      <c r="Q1056" s="50"/>
      <c r="R1056" s="50"/>
      <c r="S1056" s="50"/>
      <c r="T1056" s="50"/>
      <c r="U1056" s="50"/>
      <c r="V1056" s="50"/>
      <c r="W1056" s="50"/>
      <c r="X1056" s="50"/>
      <c r="Y1056" s="50"/>
      <c r="Z1056" s="50"/>
      <c r="AA1056" s="50"/>
    </row>
    <row r="1057" spans="1:27" ht="15">
      <c r="A1057" s="50"/>
      <c r="B1057" s="50"/>
      <c r="C1057" s="50"/>
      <c r="D1057" s="50"/>
      <c r="E1057" s="50"/>
      <c r="F1057" s="51"/>
      <c r="G1057" s="50"/>
      <c r="H1057" s="50"/>
      <c r="I1057" s="50"/>
      <c r="J1057" s="51"/>
      <c r="K1057" s="50"/>
      <c r="L1057" s="50"/>
      <c r="M1057" s="50"/>
      <c r="N1057" s="50"/>
      <c r="O1057" s="50"/>
      <c r="P1057" s="50"/>
      <c r="Q1057" s="50"/>
      <c r="R1057" s="50"/>
      <c r="S1057" s="50"/>
      <c r="T1057" s="50"/>
      <c r="U1057" s="50"/>
      <c r="V1057" s="50"/>
      <c r="W1057" s="50"/>
      <c r="X1057" s="50"/>
      <c r="Y1057" s="50"/>
      <c r="Z1057" s="50"/>
      <c r="AA1057" s="50"/>
    </row>
    <row r="1058" spans="1:27" ht="15">
      <c r="A1058" s="50"/>
      <c r="B1058" s="50"/>
      <c r="C1058" s="50"/>
      <c r="D1058" s="50"/>
      <c r="E1058" s="50"/>
      <c r="F1058" s="51"/>
      <c r="G1058" s="50"/>
      <c r="H1058" s="50"/>
      <c r="I1058" s="50"/>
      <c r="J1058" s="51"/>
      <c r="K1058" s="50"/>
      <c r="L1058" s="50"/>
      <c r="M1058" s="50"/>
      <c r="N1058" s="50"/>
      <c r="O1058" s="50"/>
      <c r="P1058" s="50"/>
      <c r="Q1058" s="50"/>
      <c r="R1058" s="50"/>
      <c r="S1058" s="50"/>
      <c r="T1058" s="50"/>
      <c r="U1058" s="50"/>
      <c r="V1058" s="50"/>
      <c r="W1058" s="50"/>
      <c r="X1058" s="50"/>
      <c r="Y1058" s="50"/>
      <c r="Z1058" s="50"/>
      <c r="AA1058" s="50"/>
    </row>
    <row r="1059" spans="1:27" ht="15">
      <c r="A1059" s="50"/>
      <c r="B1059" s="50"/>
      <c r="C1059" s="50"/>
      <c r="D1059" s="50"/>
      <c r="E1059" s="50"/>
      <c r="F1059" s="51"/>
      <c r="G1059" s="50"/>
      <c r="H1059" s="50"/>
      <c r="I1059" s="50"/>
      <c r="J1059" s="51"/>
      <c r="K1059" s="50"/>
      <c r="L1059" s="50"/>
      <c r="M1059" s="50"/>
      <c r="N1059" s="50"/>
      <c r="O1059" s="50"/>
      <c r="P1059" s="50"/>
      <c r="Q1059" s="50"/>
      <c r="R1059" s="50"/>
      <c r="S1059" s="50"/>
      <c r="T1059" s="50"/>
      <c r="U1059" s="50"/>
      <c r="V1059" s="50"/>
      <c r="W1059" s="50"/>
      <c r="X1059" s="50"/>
      <c r="Y1059" s="50"/>
      <c r="Z1059" s="50"/>
      <c r="AA1059" s="50"/>
    </row>
    <row r="1060" spans="1:27" ht="15">
      <c r="A1060" s="50"/>
      <c r="B1060" s="50"/>
      <c r="C1060" s="50"/>
      <c r="D1060" s="50"/>
      <c r="E1060" s="50"/>
      <c r="F1060" s="51"/>
      <c r="G1060" s="50"/>
      <c r="H1060" s="50"/>
      <c r="I1060" s="50"/>
      <c r="J1060" s="51"/>
      <c r="K1060" s="50"/>
      <c r="L1060" s="50"/>
      <c r="M1060" s="50"/>
      <c r="N1060" s="50"/>
      <c r="O1060" s="50"/>
      <c r="P1060" s="50"/>
      <c r="Q1060" s="50"/>
      <c r="R1060" s="50"/>
      <c r="S1060" s="50"/>
      <c r="T1060" s="50"/>
      <c r="U1060" s="50"/>
      <c r="V1060" s="50"/>
      <c r="W1060" s="50"/>
      <c r="X1060" s="50"/>
      <c r="Y1060" s="50"/>
      <c r="Z1060" s="50"/>
      <c r="AA1060" s="50"/>
    </row>
    <row r="1061" spans="1:27" ht="15">
      <c r="A1061" s="50"/>
      <c r="B1061" s="50"/>
      <c r="C1061" s="50"/>
      <c r="D1061" s="50"/>
      <c r="E1061" s="50"/>
      <c r="F1061" s="51"/>
      <c r="G1061" s="50"/>
      <c r="H1061" s="50"/>
      <c r="I1061" s="50"/>
      <c r="J1061" s="51"/>
      <c r="K1061" s="50"/>
      <c r="L1061" s="50"/>
      <c r="M1061" s="50"/>
      <c r="N1061" s="50"/>
      <c r="O1061" s="50"/>
      <c r="P1061" s="50"/>
      <c r="Q1061" s="50"/>
      <c r="R1061" s="50"/>
      <c r="S1061" s="50"/>
      <c r="T1061" s="50"/>
      <c r="U1061" s="50"/>
      <c r="V1061" s="50"/>
      <c r="W1061" s="50"/>
      <c r="X1061" s="50"/>
      <c r="Y1061" s="50"/>
      <c r="Z1061" s="50"/>
      <c r="AA1061" s="50"/>
    </row>
    <row r="1062" spans="1:27" ht="15">
      <c r="A1062" s="50"/>
      <c r="B1062" s="50"/>
      <c r="C1062" s="50"/>
      <c r="D1062" s="50"/>
      <c r="E1062" s="50"/>
      <c r="F1062" s="51"/>
      <c r="G1062" s="50"/>
      <c r="H1062" s="50"/>
      <c r="I1062" s="50"/>
      <c r="J1062" s="51"/>
      <c r="K1062" s="50"/>
      <c r="L1062" s="50"/>
      <c r="M1062" s="50"/>
      <c r="N1062" s="50"/>
      <c r="O1062" s="50"/>
      <c r="P1062" s="50"/>
      <c r="Q1062" s="50"/>
      <c r="R1062" s="50"/>
      <c r="S1062" s="50"/>
      <c r="T1062" s="50"/>
      <c r="U1062" s="50"/>
      <c r="V1062" s="50"/>
      <c r="W1062" s="50"/>
      <c r="X1062" s="50"/>
      <c r="Y1062" s="50"/>
      <c r="Z1062" s="50"/>
      <c r="AA1062" s="50"/>
    </row>
    <row r="1063" spans="1:27" ht="15">
      <c r="A1063" s="50"/>
      <c r="B1063" s="50"/>
      <c r="C1063" s="50"/>
      <c r="D1063" s="50"/>
      <c r="E1063" s="50"/>
      <c r="F1063" s="51"/>
      <c r="G1063" s="50"/>
      <c r="H1063" s="50"/>
      <c r="I1063" s="50"/>
      <c r="J1063" s="51"/>
      <c r="K1063" s="50"/>
      <c r="L1063" s="50"/>
      <c r="M1063" s="50"/>
      <c r="N1063" s="50"/>
      <c r="O1063" s="50"/>
      <c r="P1063" s="50"/>
      <c r="Q1063" s="50"/>
      <c r="R1063" s="50"/>
      <c r="S1063" s="50"/>
      <c r="T1063" s="50"/>
      <c r="U1063" s="50"/>
      <c r="V1063" s="50"/>
      <c r="W1063" s="50"/>
      <c r="X1063" s="50"/>
      <c r="Y1063" s="50"/>
      <c r="Z1063" s="50"/>
      <c r="AA1063" s="50"/>
    </row>
    <row r="1064" spans="1:27" ht="15">
      <c r="A1064" s="50"/>
      <c r="B1064" s="50"/>
      <c r="C1064" s="50"/>
      <c r="D1064" s="50"/>
      <c r="E1064" s="50"/>
      <c r="F1064" s="51"/>
      <c r="G1064" s="50"/>
      <c r="H1064" s="50"/>
      <c r="I1064" s="50"/>
      <c r="J1064" s="51"/>
      <c r="K1064" s="50"/>
      <c r="L1064" s="50"/>
      <c r="M1064" s="50"/>
      <c r="N1064" s="50"/>
      <c r="O1064" s="50"/>
      <c r="P1064" s="50"/>
      <c r="Q1064" s="50"/>
      <c r="R1064" s="50"/>
      <c r="S1064" s="50"/>
      <c r="T1064" s="50"/>
      <c r="U1064" s="50"/>
      <c r="V1064" s="50"/>
      <c r="W1064" s="50"/>
      <c r="X1064" s="50"/>
      <c r="Y1064" s="50"/>
      <c r="Z1064" s="50"/>
      <c r="AA1064" s="50"/>
    </row>
    <row r="1065" spans="1:27" ht="15">
      <c r="A1065" s="50"/>
      <c r="B1065" s="50"/>
      <c r="C1065" s="50"/>
      <c r="D1065" s="50"/>
      <c r="E1065" s="50"/>
      <c r="F1065" s="51"/>
      <c r="G1065" s="50"/>
      <c r="H1065" s="50"/>
      <c r="I1065" s="50"/>
      <c r="J1065" s="51"/>
      <c r="K1065" s="50"/>
      <c r="L1065" s="50"/>
      <c r="M1065" s="50"/>
      <c r="N1065" s="50"/>
      <c r="O1065" s="50"/>
      <c r="P1065" s="50"/>
      <c r="Q1065" s="50"/>
      <c r="R1065" s="50"/>
      <c r="S1065" s="50"/>
      <c r="T1065" s="50"/>
      <c r="U1065" s="50"/>
      <c r="V1065" s="50"/>
      <c r="W1065" s="50"/>
      <c r="X1065" s="50"/>
      <c r="Y1065" s="50"/>
      <c r="Z1065" s="50"/>
      <c r="AA1065" s="50"/>
    </row>
    <row r="1066" spans="1:27" ht="15">
      <c r="A1066" s="50"/>
      <c r="B1066" s="50"/>
      <c r="C1066" s="50"/>
      <c r="D1066" s="50"/>
      <c r="E1066" s="50"/>
      <c r="F1066" s="51"/>
      <c r="G1066" s="50"/>
      <c r="H1066" s="50"/>
      <c r="I1066" s="50"/>
      <c r="J1066" s="51"/>
      <c r="K1066" s="50"/>
      <c r="L1066" s="50"/>
      <c r="M1066" s="50"/>
      <c r="N1066" s="50"/>
      <c r="O1066" s="50"/>
      <c r="P1066" s="50"/>
      <c r="Q1066" s="50"/>
      <c r="R1066" s="50"/>
      <c r="S1066" s="50"/>
      <c r="T1066" s="50"/>
      <c r="U1066" s="50"/>
      <c r="V1066" s="50"/>
      <c r="W1066" s="50"/>
      <c r="X1066" s="50"/>
      <c r="Y1066" s="50"/>
      <c r="Z1066" s="50"/>
      <c r="AA1066" s="50"/>
    </row>
    <row r="1067" spans="1:27" ht="15">
      <c r="A1067" s="50"/>
      <c r="B1067" s="50"/>
      <c r="C1067" s="50"/>
      <c r="D1067" s="50"/>
      <c r="E1067" s="50"/>
      <c r="F1067" s="51"/>
      <c r="G1067" s="50"/>
      <c r="H1067" s="50"/>
      <c r="I1067" s="50"/>
      <c r="J1067" s="51"/>
      <c r="K1067" s="50"/>
      <c r="L1067" s="50"/>
      <c r="M1067" s="50"/>
      <c r="N1067" s="50"/>
      <c r="O1067" s="50"/>
      <c r="P1067" s="50"/>
      <c r="Q1067" s="50"/>
      <c r="R1067" s="50"/>
      <c r="S1067" s="50"/>
      <c r="T1067" s="50"/>
      <c r="U1067" s="50"/>
      <c r="V1067" s="50"/>
      <c r="W1067" s="50"/>
      <c r="X1067" s="50"/>
      <c r="Y1067" s="50"/>
      <c r="Z1067" s="50"/>
      <c r="AA1067" s="50"/>
    </row>
    <row r="1068" spans="1:27" ht="15">
      <c r="A1068" s="50"/>
      <c r="B1068" s="50"/>
      <c r="C1068" s="50"/>
      <c r="D1068" s="50"/>
      <c r="E1068" s="50"/>
      <c r="F1068" s="51"/>
      <c r="G1068" s="50"/>
      <c r="H1068" s="50"/>
      <c r="I1068" s="50"/>
      <c r="J1068" s="51"/>
      <c r="K1068" s="50"/>
      <c r="L1068" s="50"/>
      <c r="M1068" s="50"/>
      <c r="N1068" s="50"/>
      <c r="O1068" s="50"/>
      <c r="P1068" s="50"/>
      <c r="Q1068" s="50"/>
      <c r="R1068" s="50"/>
      <c r="S1068" s="50"/>
      <c r="T1068" s="50"/>
      <c r="U1068" s="50"/>
      <c r="V1068" s="50"/>
      <c r="W1068" s="50"/>
      <c r="X1068" s="50"/>
      <c r="Y1068" s="50"/>
      <c r="Z1068" s="50"/>
      <c r="AA1068" s="50"/>
    </row>
    <row r="1069" spans="1:27" ht="15">
      <c r="A1069" s="50"/>
      <c r="B1069" s="50"/>
      <c r="C1069" s="50"/>
      <c r="D1069" s="50"/>
      <c r="E1069" s="50"/>
      <c r="F1069" s="51"/>
      <c r="G1069" s="50"/>
      <c r="H1069" s="50"/>
      <c r="I1069" s="50"/>
      <c r="J1069" s="51"/>
      <c r="K1069" s="50"/>
      <c r="L1069" s="50"/>
      <c r="M1069" s="50"/>
      <c r="N1069" s="50"/>
      <c r="O1069" s="50"/>
      <c r="P1069" s="50"/>
      <c r="Q1069" s="50"/>
      <c r="R1069" s="50"/>
      <c r="S1069" s="50"/>
      <c r="T1069" s="50"/>
      <c r="U1069" s="50"/>
      <c r="V1069" s="50"/>
      <c r="W1069" s="50"/>
      <c r="X1069" s="50"/>
      <c r="Y1069" s="50"/>
      <c r="Z1069" s="50"/>
      <c r="AA1069" s="50"/>
    </row>
    <row r="1070" spans="1:27" ht="15">
      <c r="A1070" s="50"/>
      <c r="B1070" s="50"/>
      <c r="C1070" s="50"/>
      <c r="D1070" s="50"/>
      <c r="E1070" s="50"/>
      <c r="F1070" s="51"/>
      <c r="G1070" s="50"/>
      <c r="H1070" s="50"/>
      <c r="I1070" s="50"/>
      <c r="J1070" s="51"/>
      <c r="K1070" s="50"/>
      <c r="L1070" s="50"/>
      <c r="M1070" s="50"/>
      <c r="N1070" s="50"/>
      <c r="O1070" s="50"/>
      <c r="P1070" s="50"/>
      <c r="Q1070" s="50"/>
      <c r="R1070" s="50"/>
      <c r="S1070" s="50"/>
      <c r="T1070" s="50"/>
      <c r="U1070" s="50"/>
      <c r="V1070" s="50"/>
      <c r="W1070" s="50"/>
      <c r="X1070" s="50"/>
      <c r="Y1070" s="50"/>
      <c r="Z1070" s="50"/>
      <c r="AA1070" s="50"/>
    </row>
    <row r="1071" spans="1:27" ht="15">
      <c r="A1071" s="50"/>
      <c r="B1071" s="50"/>
      <c r="C1071" s="50"/>
      <c r="D1071" s="50"/>
      <c r="E1071" s="50"/>
      <c r="F1071" s="51"/>
      <c r="G1071" s="50"/>
      <c r="H1071" s="50"/>
      <c r="I1071" s="50"/>
      <c r="J1071" s="51"/>
      <c r="K1071" s="50"/>
      <c r="L1071" s="50"/>
      <c r="M1071" s="50"/>
      <c r="N1071" s="50"/>
      <c r="O1071" s="50"/>
      <c r="P1071" s="50"/>
      <c r="Q1071" s="50"/>
      <c r="R1071" s="50"/>
      <c r="S1071" s="50"/>
      <c r="T1071" s="50"/>
      <c r="U1071" s="50"/>
      <c r="V1071" s="50"/>
      <c r="W1071" s="50"/>
      <c r="X1071" s="50"/>
      <c r="Y1071" s="50"/>
      <c r="Z1071" s="50"/>
      <c r="AA1071" s="50"/>
    </row>
    <row r="1072" spans="1:27" ht="15">
      <c r="A1072" s="50"/>
      <c r="B1072" s="50"/>
      <c r="C1072" s="50"/>
      <c r="D1072" s="50"/>
      <c r="E1072" s="50"/>
      <c r="F1072" s="51"/>
      <c r="G1072" s="50"/>
      <c r="H1072" s="50"/>
      <c r="I1072" s="50"/>
      <c r="J1072" s="51"/>
      <c r="K1072" s="50"/>
      <c r="L1072" s="50"/>
      <c r="M1072" s="50"/>
      <c r="N1072" s="50"/>
      <c r="O1072" s="50"/>
      <c r="P1072" s="50"/>
      <c r="Q1072" s="50"/>
      <c r="R1072" s="50"/>
      <c r="S1072" s="50"/>
      <c r="T1072" s="50"/>
      <c r="U1072" s="50"/>
      <c r="V1072" s="50"/>
      <c r="W1072" s="50"/>
      <c r="X1072" s="50"/>
      <c r="Y1072" s="50"/>
      <c r="Z1072" s="50"/>
      <c r="AA1072" s="50"/>
    </row>
    <row r="1073" spans="1:27" ht="15">
      <c r="A1073" s="50"/>
      <c r="B1073" s="50"/>
      <c r="C1073" s="50"/>
      <c r="D1073" s="50"/>
      <c r="E1073" s="50"/>
      <c r="F1073" s="51"/>
      <c r="G1073" s="50"/>
      <c r="H1073" s="50"/>
      <c r="I1073" s="50"/>
      <c r="J1073" s="51"/>
      <c r="K1073" s="50"/>
      <c r="L1073" s="50"/>
      <c r="M1073" s="50"/>
      <c r="N1073" s="50"/>
      <c r="O1073" s="50"/>
      <c r="P1073" s="50"/>
      <c r="Q1073" s="50"/>
      <c r="R1073" s="50"/>
      <c r="S1073" s="50"/>
      <c r="T1073" s="50"/>
      <c r="U1073" s="50"/>
      <c r="V1073" s="50"/>
      <c r="W1073" s="50"/>
      <c r="X1073" s="50"/>
      <c r="Y1073" s="50"/>
      <c r="Z1073" s="50"/>
      <c r="AA1073" s="50"/>
    </row>
    <row r="1074" spans="1:27" ht="15">
      <c r="A1074" s="50"/>
      <c r="B1074" s="50"/>
      <c r="C1074" s="50"/>
      <c r="D1074" s="50"/>
      <c r="E1074" s="50"/>
      <c r="F1074" s="51"/>
      <c r="G1074" s="50"/>
      <c r="H1074" s="50"/>
      <c r="I1074" s="50"/>
      <c r="J1074" s="51"/>
      <c r="K1074" s="50"/>
      <c r="L1074" s="50"/>
      <c r="M1074" s="50"/>
      <c r="N1074" s="50"/>
      <c r="O1074" s="50"/>
      <c r="P1074" s="50"/>
      <c r="Q1074" s="50"/>
      <c r="R1074" s="50"/>
      <c r="S1074" s="50"/>
      <c r="T1074" s="50"/>
      <c r="U1074" s="50"/>
      <c r="V1074" s="50"/>
      <c r="W1074" s="50"/>
      <c r="X1074" s="50"/>
      <c r="Y1074" s="50"/>
      <c r="Z1074" s="50"/>
      <c r="AA1074" s="50"/>
    </row>
    <row r="1075" spans="1:27" ht="15">
      <c r="A1075" s="50"/>
      <c r="B1075" s="50"/>
      <c r="C1075" s="50"/>
      <c r="D1075" s="50"/>
      <c r="E1075" s="50"/>
      <c r="F1075" s="51"/>
      <c r="G1075" s="50"/>
      <c r="H1075" s="50"/>
      <c r="I1075" s="50"/>
      <c r="J1075" s="51"/>
      <c r="K1075" s="50"/>
      <c r="L1075" s="50"/>
      <c r="M1075" s="50"/>
      <c r="N1075" s="50"/>
      <c r="O1075" s="50"/>
      <c r="P1075" s="50"/>
      <c r="Q1075" s="50"/>
      <c r="R1075" s="50"/>
      <c r="S1075" s="50"/>
      <c r="T1075" s="50"/>
      <c r="U1075" s="50"/>
      <c r="V1075" s="50"/>
      <c r="W1075" s="50"/>
      <c r="X1075" s="50"/>
      <c r="Y1075" s="50"/>
      <c r="Z1075" s="50"/>
      <c r="AA1075" s="50"/>
    </row>
    <row r="1076" spans="1:27" ht="15">
      <c r="A1076" s="50"/>
      <c r="B1076" s="50"/>
      <c r="C1076" s="50"/>
      <c r="D1076" s="50"/>
      <c r="E1076" s="50"/>
      <c r="F1076" s="51"/>
      <c r="G1076" s="50"/>
      <c r="H1076" s="50"/>
      <c r="I1076" s="50"/>
      <c r="J1076" s="51"/>
      <c r="K1076" s="50"/>
      <c r="L1076" s="50"/>
      <c r="M1076" s="50"/>
      <c r="N1076" s="50"/>
      <c r="O1076" s="50"/>
      <c r="P1076" s="50"/>
      <c r="Q1076" s="50"/>
      <c r="R1076" s="50"/>
      <c r="S1076" s="50"/>
      <c r="T1076" s="50"/>
      <c r="U1076" s="50"/>
      <c r="V1076" s="50"/>
      <c r="W1076" s="50"/>
      <c r="X1076" s="50"/>
      <c r="Y1076" s="50"/>
      <c r="Z1076" s="50"/>
      <c r="AA1076" s="50"/>
    </row>
    <row r="1077" spans="1:27" ht="15">
      <c r="A1077" s="50"/>
      <c r="B1077" s="50"/>
      <c r="C1077" s="50"/>
      <c r="D1077" s="50"/>
      <c r="E1077" s="50"/>
      <c r="F1077" s="51"/>
      <c r="G1077" s="50"/>
      <c r="H1077" s="50"/>
      <c r="I1077" s="50"/>
      <c r="J1077" s="51"/>
      <c r="K1077" s="50"/>
      <c r="L1077" s="50"/>
      <c r="M1077" s="50"/>
      <c r="N1077" s="50"/>
      <c r="O1077" s="50"/>
      <c r="P1077" s="50"/>
      <c r="Q1077" s="50"/>
      <c r="R1077" s="50"/>
      <c r="S1077" s="50"/>
      <c r="T1077" s="50"/>
      <c r="U1077" s="50"/>
      <c r="V1077" s="50"/>
      <c r="W1077" s="50"/>
      <c r="X1077" s="50"/>
      <c r="Y1077" s="50"/>
      <c r="Z1077" s="50"/>
      <c r="AA1077" s="50"/>
    </row>
    <row r="1078" spans="1:27" ht="15">
      <c r="A1078" s="50"/>
      <c r="B1078" s="50"/>
      <c r="C1078" s="50"/>
      <c r="D1078" s="50"/>
      <c r="E1078" s="50"/>
      <c r="F1078" s="51"/>
      <c r="G1078" s="50"/>
      <c r="H1078" s="50"/>
      <c r="I1078" s="50"/>
      <c r="J1078" s="51"/>
      <c r="K1078" s="50"/>
      <c r="L1078" s="50"/>
      <c r="M1078" s="50"/>
      <c r="N1078" s="50"/>
      <c r="O1078" s="50"/>
      <c r="P1078" s="50"/>
      <c r="Q1078" s="50"/>
      <c r="R1078" s="50"/>
      <c r="S1078" s="50"/>
      <c r="T1078" s="50"/>
      <c r="U1078" s="50"/>
      <c r="V1078" s="50"/>
      <c r="W1078" s="50"/>
      <c r="X1078" s="50"/>
      <c r="Y1078" s="50"/>
      <c r="Z1078" s="50"/>
      <c r="AA1078" s="50"/>
    </row>
    <row r="1079" spans="1:27" ht="15">
      <c r="A1079" s="50"/>
      <c r="B1079" s="50"/>
      <c r="C1079" s="50"/>
      <c r="D1079" s="50"/>
      <c r="E1079" s="50"/>
      <c r="F1079" s="51"/>
      <c r="G1079" s="50"/>
      <c r="H1079" s="50"/>
      <c r="I1079" s="50"/>
      <c r="J1079" s="51"/>
      <c r="K1079" s="50"/>
      <c r="L1079" s="50"/>
      <c r="M1079" s="50"/>
      <c r="N1079" s="50"/>
      <c r="O1079" s="50"/>
      <c r="P1079" s="50"/>
      <c r="Q1079" s="50"/>
      <c r="R1079" s="50"/>
      <c r="S1079" s="50"/>
      <c r="T1079" s="50"/>
      <c r="U1079" s="50"/>
      <c r="V1079" s="50"/>
      <c r="W1079" s="50"/>
      <c r="X1079" s="50"/>
      <c r="Y1079" s="50"/>
      <c r="Z1079" s="50"/>
      <c r="AA1079" s="50"/>
    </row>
    <row r="1080" spans="1:27" ht="15">
      <c r="A1080" s="50"/>
      <c r="B1080" s="50"/>
      <c r="C1080" s="50"/>
      <c r="D1080" s="50"/>
      <c r="E1080" s="50"/>
      <c r="F1080" s="51"/>
      <c r="G1080" s="50"/>
      <c r="H1080" s="50"/>
      <c r="I1080" s="50"/>
      <c r="J1080" s="51"/>
      <c r="K1080" s="50"/>
      <c r="L1080" s="50"/>
      <c r="M1080" s="50"/>
      <c r="N1080" s="50"/>
      <c r="O1080" s="50"/>
      <c r="P1080" s="50"/>
      <c r="Q1080" s="50"/>
      <c r="R1080" s="50"/>
      <c r="S1080" s="50"/>
      <c r="T1080" s="50"/>
      <c r="U1080" s="50"/>
      <c r="V1080" s="50"/>
      <c r="W1080" s="50"/>
      <c r="X1080" s="50"/>
      <c r="Y1080" s="50"/>
      <c r="Z1080" s="50"/>
      <c r="AA1080" s="50"/>
    </row>
    <row r="1081" spans="1:27" ht="15">
      <c r="A1081" s="50"/>
      <c r="B1081" s="50"/>
      <c r="C1081" s="50"/>
      <c r="D1081" s="50"/>
      <c r="E1081" s="50"/>
      <c r="F1081" s="51"/>
      <c r="G1081" s="50"/>
      <c r="H1081" s="50"/>
      <c r="I1081" s="50"/>
      <c r="J1081" s="51"/>
      <c r="K1081" s="50"/>
      <c r="L1081" s="50"/>
      <c r="M1081" s="50"/>
      <c r="N1081" s="50"/>
      <c r="O1081" s="50"/>
      <c r="P1081" s="50"/>
      <c r="Q1081" s="50"/>
      <c r="R1081" s="50"/>
      <c r="S1081" s="50"/>
      <c r="T1081" s="50"/>
      <c r="U1081" s="50"/>
      <c r="V1081" s="50"/>
      <c r="W1081" s="50"/>
      <c r="X1081" s="50"/>
      <c r="Y1081" s="50"/>
      <c r="Z1081" s="50"/>
      <c r="AA1081" s="50"/>
    </row>
    <row r="1082" spans="1:27" ht="15">
      <c r="A1082" s="50"/>
      <c r="B1082" s="50"/>
      <c r="C1082" s="50"/>
      <c r="D1082" s="50"/>
      <c r="E1082" s="50"/>
      <c r="F1082" s="51"/>
      <c r="G1082" s="50"/>
      <c r="H1082" s="50"/>
      <c r="I1082" s="50"/>
      <c r="J1082" s="51"/>
      <c r="K1082" s="50"/>
      <c r="L1082" s="50"/>
      <c r="M1082" s="50"/>
      <c r="N1082" s="50"/>
      <c r="O1082" s="50"/>
      <c r="P1082" s="50"/>
      <c r="Q1082" s="50"/>
      <c r="R1082" s="50"/>
      <c r="S1082" s="50"/>
      <c r="T1082" s="50"/>
      <c r="U1082" s="50"/>
      <c r="V1082" s="50"/>
      <c r="W1082" s="50"/>
      <c r="X1082" s="50"/>
      <c r="Y1082" s="50"/>
      <c r="Z1082" s="50"/>
      <c r="AA1082" s="50"/>
    </row>
    <row r="1083" spans="1:27" ht="15">
      <c r="A1083" s="50"/>
      <c r="B1083" s="50"/>
      <c r="C1083" s="50"/>
      <c r="D1083" s="50"/>
      <c r="E1083" s="50"/>
      <c r="F1083" s="51"/>
      <c r="G1083" s="50"/>
      <c r="H1083" s="50"/>
      <c r="I1083" s="50"/>
      <c r="J1083" s="51"/>
      <c r="K1083" s="50"/>
      <c r="L1083" s="50"/>
      <c r="M1083" s="50"/>
      <c r="N1083" s="50"/>
      <c r="O1083" s="50"/>
      <c r="P1083" s="50"/>
      <c r="Q1083" s="50"/>
      <c r="R1083" s="50"/>
      <c r="S1083" s="50"/>
      <c r="T1083" s="50"/>
      <c r="U1083" s="50"/>
      <c r="V1083" s="50"/>
      <c r="W1083" s="50"/>
      <c r="X1083" s="50"/>
      <c r="Y1083" s="50"/>
      <c r="Z1083" s="50"/>
      <c r="AA1083" s="50"/>
    </row>
    <row r="1084" spans="1:27" ht="15">
      <c r="A1084" s="50"/>
      <c r="B1084" s="50"/>
      <c r="C1084" s="50"/>
      <c r="D1084" s="50"/>
      <c r="E1084" s="50"/>
      <c r="F1084" s="51"/>
      <c r="G1084" s="50"/>
      <c r="H1084" s="50"/>
      <c r="I1084" s="50"/>
      <c r="J1084" s="51"/>
      <c r="K1084" s="50"/>
      <c r="L1084" s="50"/>
      <c r="M1084" s="50"/>
      <c r="N1084" s="50"/>
      <c r="O1084" s="50"/>
      <c r="P1084" s="50"/>
      <c r="Q1084" s="50"/>
      <c r="R1084" s="50"/>
      <c r="S1084" s="50"/>
      <c r="T1084" s="50"/>
      <c r="U1084" s="50"/>
      <c r="V1084" s="50"/>
      <c r="W1084" s="50"/>
      <c r="X1084" s="50"/>
      <c r="Y1084" s="50"/>
      <c r="Z1084" s="50"/>
      <c r="AA1084" s="50"/>
    </row>
    <row r="1085" spans="1:27" ht="15">
      <c r="A1085" s="50"/>
      <c r="B1085" s="50"/>
      <c r="C1085" s="50"/>
      <c r="D1085" s="50"/>
      <c r="E1085" s="50"/>
      <c r="F1085" s="51"/>
      <c r="G1085" s="50"/>
      <c r="H1085" s="50"/>
      <c r="I1085" s="50"/>
      <c r="J1085" s="51"/>
      <c r="K1085" s="50"/>
      <c r="L1085" s="50"/>
      <c r="M1085" s="50"/>
      <c r="N1085" s="50"/>
      <c r="O1085" s="50"/>
      <c r="P1085" s="50"/>
      <c r="Q1085" s="50"/>
      <c r="R1085" s="50"/>
      <c r="S1085" s="50"/>
      <c r="T1085" s="50"/>
      <c r="U1085" s="50"/>
      <c r="V1085" s="50"/>
      <c r="W1085" s="50"/>
      <c r="X1085" s="50"/>
      <c r="Y1085" s="50"/>
      <c r="Z1085" s="50"/>
      <c r="AA1085" s="50"/>
    </row>
    <row r="1086" spans="1:27" ht="15">
      <c r="A1086" s="50"/>
      <c r="B1086" s="50"/>
      <c r="C1086" s="50"/>
      <c r="D1086" s="50"/>
      <c r="E1086" s="50"/>
      <c r="F1086" s="51"/>
      <c r="G1086" s="50"/>
      <c r="H1086" s="50"/>
      <c r="I1086" s="50"/>
      <c r="J1086" s="51"/>
      <c r="K1086" s="50"/>
      <c r="L1086" s="50"/>
      <c r="M1086" s="50"/>
      <c r="N1086" s="50"/>
      <c r="O1086" s="50"/>
      <c r="P1086" s="50"/>
      <c r="Q1086" s="50"/>
      <c r="R1086" s="50"/>
      <c r="S1086" s="50"/>
      <c r="T1086" s="50"/>
      <c r="U1086" s="50"/>
      <c r="V1086" s="50"/>
      <c r="W1086" s="50"/>
      <c r="X1086" s="50"/>
      <c r="Y1086" s="50"/>
      <c r="Z1086" s="50"/>
      <c r="AA1086" s="50"/>
    </row>
    <row r="1087" spans="1:27" ht="15">
      <c r="A1087" s="50"/>
      <c r="B1087" s="50"/>
      <c r="C1087" s="50"/>
      <c r="D1087" s="50"/>
      <c r="E1087" s="50"/>
      <c r="F1087" s="51"/>
      <c r="G1087" s="50"/>
      <c r="H1087" s="50"/>
      <c r="I1087" s="50"/>
      <c r="J1087" s="51"/>
      <c r="K1087" s="50"/>
      <c r="L1087" s="50"/>
      <c r="M1087" s="50"/>
      <c r="N1087" s="50"/>
      <c r="O1087" s="50"/>
      <c r="P1087" s="50"/>
      <c r="Q1087" s="50"/>
      <c r="R1087" s="50"/>
      <c r="S1087" s="50"/>
      <c r="T1087" s="50"/>
      <c r="U1087" s="50"/>
      <c r="V1087" s="50"/>
      <c r="W1087" s="50"/>
      <c r="X1087" s="50"/>
      <c r="Y1087" s="50"/>
      <c r="Z1087" s="50"/>
      <c r="AA1087" s="50"/>
    </row>
    <row r="1088" spans="1:27" ht="15">
      <c r="A1088" s="50"/>
      <c r="B1088" s="50"/>
      <c r="C1088" s="50"/>
      <c r="D1088" s="50"/>
      <c r="E1088" s="50"/>
      <c r="F1088" s="51"/>
      <c r="G1088" s="50"/>
      <c r="H1088" s="50"/>
      <c r="I1088" s="50"/>
      <c r="J1088" s="51"/>
      <c r="K1088" s="50"/>
      <c r="L1088" s="50"/>
      <c r="M1088" s="50"/>
      <c r="N1088" s="50"/>
      <c r="O1088" s="50"/>
      <c r="P1088" s="50"/>
      <c r="Q1088" s="50"/>
      <c r="R1088" s="50"/>
      <c r="S1088" s="50"/>
      <c r="T1088" s="50"/>
      <c r="U1088" s="50"/>
      <c r="V1088" s="50"/>
      <c r="W1088" s="50"/>
      <c r="X1088" s="50"/>
      <c r="Y1088" s="50"/>
      <c r="Z1088" s="50"/>
      <c r="AA1088" s="50"/>
    </row>
    <row r="1089" spans="1:27" ht="15">
      <c r="A1089" s="50"/>
      <c r="B1089" s="50"/>
      <c r="C1089" s="50"/>
      <c r="D1089" s="50"/>
      <c r="E1089" s="50"/>
      <c r="F1089" s="51"/>
      <c r="G1089" s="50"/>
      <c r="H1089" s="50"/>
      <c r="I1089" s="50"/>
      <c r="J1089" s="51"/>
      <c r="K1089" s="50"/>
      <c r="L1089" s="50"/>
      <c r="M1089" s="50"/>
      <c r="N1089" s="50"/>
      <c r="O1089" s="50"/>
      <c r="P1089" s="50"/>
      <c r="Q1089" s="50"/>
      <c r="R1089" s="50"/>
      <c r="S1089" s="50"/>
      <c r="T1089" s="50"/>
      <c r="U1089" s="50"/>
      <c r="V1089" s="50"/>
      <c r="W1089" s="50"/>
      <c r="X1089" s="50"/>
      <c r="Y1089" s="50"/>
      <c r="Z1089" s="50"/>
      <c r="AA1089" s="50"/>
    </row>
    <row r="1090" spans="1:27" ht="15">
      <c r="A1090" s="50"/>
      <c r="B1090" s="50"/>
      <c r="C1090" s="50"/>
      <c r="D1090" s="50"/>
      <c r="E1090" s="50"/>
      <c r="F1090" s="51"/>
      <c r="G1090" s="50"/>
      <c r="H1090" s="50"/>
      <c r="I1090" s="50"/>
      <c r="J1090" s="51"/>
      <c r="K1090" s="50"/>
      <c r="L1090" s="50"/>
      <c r="M1090" s="50"/>
      <c r="N1090" s="50"/>
      <c r="O1090" s="50"/>
      <c r="P1090" s="50"/>
      <c r="Q1090" s="50"/>
      <c r="R1090" s="50"/>
      <c r="S1090" s="50"/>
      <c r="T1090" s="50"/>
      <c r="U1090" s="50"/>
      <c r="V1090" s="50"/>
      <c r="W1090" s="50"/>
      <c r="X1090" s="50"/>
      <c r="Y1090" s="50"/>
      <c r="Z1090" s="50"/>
      <c r="AA1090" s="50"/>
    </row>
    <row r="1091" spans="1:27" ht="15">
      <c r="A1091" s="50"/>
      <c r="B1091" s="50"/>
      <c r="C1091" s="50"/>
      <c r="D1091" s="50"/>
      <c r="E1091" s="50"/>
      <c r="F1091" s="51"/>
      <c r="G1091" s="50"/>
      <c r="H1091" s="50"/>
      <c r="I1091" s="50"/>
      <c r="J1091" s="51"/>
      <c r="K1091" s="50"/>
      <c r="L1091" s="50"/>
      <c r="M1091" s="50"/>
      <c r="N1091" s="50"/>
      <c r="O1091" s="50"/>
      <c r="P1091" s="50"/>
      <c r="Q1091" s="50"/>
      <c r="R1091" s="50"/>
      <c r="S1091" s="50"/>
      <c r="T1091" s="50"/>
      <c r="U1091" s="50"/>
      <c r="V1091" s="50"/>
      <c r="W1091" s="50"/>
      <c r="X1091" s="50"/>
      <c r="Y1091" s="50"/>
      <c r="Z1091" s="50"/>
      <c r="AA1091" s="50"/>
    </row>
    <row r="1092" spans="1:27" ht="15">
      <c r="A1092" s="50"/>
      <c r="B1092" s="50"/>
      <c r="C1092" s="50"/>
      <c r="D1092" s="50"/>
      <c r="E1092" s="50"/>
      <c r="F1092" s="51"/>
      <c r="G1092" s="50"/>
      <c r="H1092" s="50"/>
      <c r="I1092" s="50"/>
      <c r="J1092" s="51"/>
      <c r="K1092" s="50"/>
      <c r="L1092" s="50"/>
      <c r="M1092" s="50"/>
      <c r="N1092" s="50"/>
      <c r="O1092" s="50"/>
      <c r="P1092" s="50"/>
      <c r="Q1092" s="50"/>
      <c r="R1092" s="50"/>
      <c r="S1092" s="50"/>
      <c r="T1092" s="50"/>
      <c r="U1092" s="50"/>
      <c r="V1092" s="50"/>
      <c r="W1092" s="50"/>
      <c r="X1092" s="50"/>
      <c r="Y1092" s="50"/>
      <c r="Z1092" s="50"/>
      <c r="AA1092" s="50"/>
    </row>
    <row r="1093" spans="1:27" ht="15">
      <c r="A1093" s="50"/>
      <c r="B1093" s="50"/>
      <c r="C1093" s="50"/>
      <c r="D1093" s="50"/>
      <c r="E1093" s="50"/>
      <c r="F1093" s="51"/>
      <c r="G1093" s="50"/>
      <c r="H1093" s="50"/>
      <c r="I1093" s="50"/>
      <c r="J1093" s="51"/>
      <c r="K1093" s="50"/>
      <c r="L1093" s="50"/>
      <c r="M1093" s="50"/>
      <c r="N1093" s="50"/>
      <c r="O1093" s="50"/>
      <c r="P1093" s="50"/>
      <c r="Q1093" s="50"/>
      <c r="R1093" s="50"/>
      <c r="S1093" s="50"/>
      <c r="T1093" s="50"/>
      <c r="U1093" s="50"/>
      <c r="V1093" s="50"/>
      <c r="W1093" s="50"/>
      <c r="X1093" s="50"/>
      <c r="Y1093" s="50"/>
      <c r="Z1093" s="50"/>
      <c r="AA1093" s="50"/>
    </row>
    <row r="1094" spans="1:27" ht="15">
      <c r="A1094" s="50"/>
      <c r="B1094" s="50"/>
      <c r="C1094" s="50"/>
      <c r="D1094" s="50"/>
      <c r="E1094" s="50"/>
      <c r="F1094" s="51"/>
      <c r="G1094" s="50"/>
      <c r="H1094" s="50"/>
      <c r="I1094" s="50"/>
      <c r="J1094" s="51"/>
      <c r="K1094" s="50"/>
      <c r="L1094" s="50"/>
      <c r="M1094" s="50"/>
      <c r="N1094" s="50"/>
      <c r="O1094" s="50"/>
      <c r="P1094" s="50"/>
      <c r="Q1094" s="50"/>
      <c r="R1094" s="50"/>
      <c r="S1094" s="50"/>
      <c r="T1094" s="50"/>
      <c r="U1094" s="50"/>
      <c r="V1094" s="50"/>
      <c r="W1094" s="50"/>
      <c r="X1094" s="50"/>
      <c r="Y1094" s="50"/>
      <c r="Z1094" s="50"/>
      <c r="AA1094" s="50"/>
    </row>
    <row r="1095" spans="1:27" ht="15">
      <c r="A1095" s="50"/>
      <c r="B1095" s="50"/>
      <c r="C1095" s="50"/>
      <c r="D1095" s="50"/>
      <c r="E1095" s="50"/>
      <c r="F1095" s="51"/>
      <c r="G1095" s="50"/>
      <c r="H1095" s="50"/>
      <c r="I1095" s="50"/>
      <c r="J1095" s="51"/>
      <c r="K1095" s="50"/>
      <c r="L1095" s="50"/>
      <c r="M1095" s="50"/>
      <c r="N1095" s="50"/>
      <c r="O1095" s="50"/>
      <c r="P1095" s="50"/>
      <c r="Q1095" s="50"/>
      <c r="R1095" s="50"/>
      <c r="S1095" s="50"/>
      <c r="T1095" s="50"/>
      <c r="U1095" s="50"/>
      <c r="V1095" s="50"/>
      <c r="W1095" s="50"/>
      <c r="X1095" s="50"/>
      <c r="Y1095" s="50"/>
      <c r="Z1095" s="50"/>
      <c r="AA1095" s="50"/>
    </row>
    <row r="1096" spans="1:27" ht="15">
      <c r="A1096" s="50"/>
      <c r="B1096" s="50"/>
      <c r="C1096" s="50"/>
      <c r="D1096" s="50"/>
      <c r="E1096" s="50"/>
      <c r="F1096" s="51"/>
      <c r="G1096" s="50"/>
      <c r="H1096" s="50"/>
      <c r="I1096" s="50"/>
      <c r="J1096" s="51"/>
      <c r="K1096" s="50"/>
      <c r="L1096" s="50"/>
      <c r="M1096" s="50"/>
      <c r="N1096" s="50"/>
      <c r="O1096" s="50"/>
      <c r="P1096" s="50"/>
      <c r="Q1096" s="50"/>
      <c r="R1096" s="50"/>
      <c r="S1096" s="50"/>
      <c r="T1096" s="50"/>
      <c r="U1096" s="50"/>
      <c r="V1096" s="50"/>
      <c r="W1096" s="50"/>
      <c r="X1096" s="50"/>
      <c r="Y1096" s="50"/>
      <c r="Z1096" s="50"/>
      <c r="AA1096" s="50"/>
    </row>
    <row r="1097" spans="1:27" ht="15">
      <c r="A1097" s="50"/>
      <c r="B1097" s="50"/>
      <c r="C1097" s="50"/>
      <c r="D1097" s="50"/>
      <c r="E1097" s="50"/>
      <c r="F1097" s="51"/>
      <c r="G1097" s="50"/>
      <c r="H1097" s="50"/>
      <c r="I1097" s="50"/>
      <c r="J1097" s="51"/>
      <c r="K1097" s="50"/>
      <c r="L1097" s="50"/>
      <c r="M1097" s="50"/>
      <c r="N1097" s="50"/>
      <c r="O1097" s="50"/>
      <c r="P1097" s="50"/>
      <c r="Q1097" s="50"/>
      <c r="R1097" s="50"/>
      <c r="S1097" s="50"/>
      <c r="T1097" s="50"/>
      <c r="U1097" s="50"/>
      <c r="V1097" s="50"/>
      <c r="W1097" s="50"/>
      <c r="X1097" s="50"/>
      <c r="Y1097" s="50"/>
      <c r="Z1097" s="50"/>
      <c r="AA1097" s="50"/>
    </row>
    <row r="1098" spans="1:27" ht="15">
      <c r="A1098" s="50"/>
      <c r="B1098" s="50"/>
      <c r="C1098" s="50"/>
      <c r="D1098" s="50"/>
      <c r="E1098" s="50"/>
      <c r="F1098" s="51"/>
      <c r="G1098" s="50"/>
      <c r="H1098" s="50"/>
      <c r="I1098" s="50"/>
      <c r="J1098" s="51"/>
      <c r="K1098" s="50"/>
      <c r="L1098" s="50"/>
      <c r="M1098" s="50"/>
      <c r="N1098" s="50"/>
      <c r="O1098" s="50"/>
      <c r="P1098" s="50"/>
      <c r="Q1098" s="50"/>
      <c r="R1098" s="50"/>
      <c r="S1098" s="50"/>
      <c r="T1098" s="50"/>
      <c r="U1098" s="50"/>
      <c r="V1098" s="50"/>
      <c r="W1098" s="50"/>
      <c r="X1098" s="50"/>
      <c r="Y1098" s="50"/>
      <c r="Z1098" s="50"/>
      <c r="AA1098" s="50"/>
    </row>
    <row r="1099" spans="1:27" ht="15">
      <c r="A1099" s="50"/>
      <c r="B1099" s="50"/>
      <c r="C1099" s="50"/>
      <c r="D1099" s="50"/>
      <c r="E1099" s="50"/>
      <c r="F1099" s="51"/>
      <c r="G1099" s="50"/>
      <c r="H1099" s="50"/>
      <c r="I1099" s="50"/>
      <c r="J1099" s="51"/>
      <c r="K1099" s="50"/>
      <c r="L1099" s="50"/>
      <c r="M1099" s="50"/>
      <c r="N1099" s="50"/>
      <c r="O1099" s="50"/>
      <c r="P1099" s="50"/>
      <c r="Q1099" s="50"/>
      <c r="R1099" s="50"/>
      <c r="S1099" s="50"/>
      <c r="T1099" s="50"/>
      <c r="U1099" s="50"/>
      <c r="V1099" s="50"/>
      <c r="W1099" s="50"/>
      <c r="X1099" s="50"/>
      <c r="Y1099" s="50"/>
      <c r="Z1099" s="50"/>
      <c r="AA1099" s="50"/>
    </row>
    <row r="1100" spans="1:27" ht="15">
      <c r="A1100" s="50"/>
      <c r="B1100" s="50"/>
      <c r="C1100" s="50"/>
      <c r="D1100" s="50"/>
      <c r="E1100" s="50"/>
      <c r="F1100" s="51"/>
      <c r="G1100" s="50"/>
      <c r="H1100" s="50"/>
      <c r="I1100" s="50"/>
      <c r="J1100" s="51"/>
      <c r="K1100" s="50"/>
      <c r="L1100" s="50"/>
      <c r="M1100" s="50"/>
      <c r="N1100" s="50"/>
      <c r="O1100" s="50"/>
      <c r="P1100" s="50"/>
      <c r="Q1100" s="50"/>
      <c r="R1100" s="50"/>
      <c r="S1100" s="50"/>
      <c r="T1100" s="50"/>
      <c r="U1100" s="50"/>
      <c r="V1100" s="50"/>
      <c r="W1100" s="50"/>
      <c r="X1100" s="50"/>
      <c r="Y1100" s="50"/>
      <c r="Z1100" s="50"/>
      <c r="AA1100" s="50"/>
    </row>
  </sheetData>
  <autoFilter ref="A8:AA211" xr:uid="{00000000-0009-0000-0000-000001000000}">
    <filterColumn colId="3">
      <filters>
        <filter val="ADVANdBV552"/>
      </filters>
    </filterColumn>
  </autoFilter>
  <mergeCells count="3">
    <mergeCell ref="A4:E4"/>
    <mergeCell ref="A5:E5"/>
    <mergeCell ref="E7:F7"/>
  </mergeCells>
  <phoneticPr fontId="12"/>
  <hyperlinks>
    <hyperlink ref="G206" r:id="rId1" xr:uid="{C1809F4D-DAC9-4241-9DB8-EA11FB6262D9}"/>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E8510-B334-4CA7-83EE-6E02CF12EA79}">
  <sheetPr codeName="Sheet13">
    <tabColor theme="7" tint="0.39997558519241921"/>
  </sheetPr>
  <dimension ref="A1:AS302"/>
  <sheetViews>
    <sheetView workbookViewId="0">
      <pane ySplit="2" topLeftCell="A3" activePane="bottomLeft" state="frozen"/>
      <selection activeCell="AK338" sqref="AK338"/>
      <selection pane="bottomLeft" activeCell="P12" sqref="P12"/>
    </sheetView>
  </sheetViews>
  <sheetFormatPr defaultRowHeight="16.5"/>
  <cols>
    <col min="1" max="1" width="25.77734375" style="48" customWidth="1"/>
    <col min="2" max="2" width="15.44140625" style="48" customWidth="1"/>
    <col min="3" max="3" width="5.21875" style="48" customWidth="1"/>
    <col min="4" max="4" width="11.6640625" style="48" bestFit="1" customWidth="1"/>
    <col min="5" max="5" width="12.109375" style="48" customWidth="1"/>
    <col min="6" max="6" width="11.44140625" style="48" customWidth="1"/>
    <col min="7" max="7" width="15.33203125" style="48" customWidth="1"/>
    <col min="8" max="8" width="11.44140625" style="48" customWidth="1"/>
    <col min="9" max="9" width="10.33203125" style="283" bestFit="1" customWidth="1"/>
    <col min="10" max="10" width="10.33203125" style="1" bestFit="1" customWidth="1"/>
    <col min="11" max="12" width="8.88671875" style="1"/>
    <col min="13" max="13" width="8.88671875" style="48"/>
    <col min="14" max="15" width="8.88671875" style="1"/>
    <col min="16" max="16384" width="8.88671875" style="48"/>
  </cols>
  <sheetData>
    <row r="1" spans="1:18">
      <c r="D1" s="48" t="s">
        <v>7980</v>
      </c>
      <c r="E1" s="48" t="s">
        <v>7981</v>
      </c>
      <c r="F1" s="48" t="s">
        <v>7982</v>
      </c>
      <c r="G1" s="48" t="s">
        <v>7983</v>
      </c>
      <c r="H1" s="48" t="s">
        <v>7984</v>
      </c>
      <c r="I1" s="48" t="s">
        <v>7985</v>
      </c>
      <c r="J1" s="48" t="s">
        <v>7989</v>
      </c>
      <c r="K1" s="48" t="s">
        <v>7988</v>
      </c>
      <c r="L1" s="48" t="s">
        <v>7986</v>
      </c>
      <c r="M1" s="48" t="s">
        <v>7987</v>
      </c>
      <c r="O1" s="48"/>
    </row>
    <row r="2" spans="1:18">
      <c r="A2" s="48" t="s">
        <v>4155</v>
      </c>
      <c r="B2" s="48" t="s">
        <v>4154</v>
      </c>
      <c r="H2" s="48" t="s">
        <v>3386</v>
      </c>
      <c r="J2" s="283"/>
      <c r="K2" s="283"/>
      <c r="L2" s="283"/>
      <c r="O2" s="283"/>
      <c r="P2" s="48" t="s">
        <v>1470</v>
      </c>
    </row>
    <row r="3" spans="1:18">
      <c r="A3" s="48" t="s">
        <v>7924</v>
      </c>
      <c r="B3" s="48" t="s">
        <v>4148</v>
      </c>
      <c r="C3" s="48" t="s">
        <v>4097</v>
      </c>
      <c r="D3" s="48" t="s">
        <v>1791</v>
      </c>
      <c r="E3" s="48" t="str">
        <f t="shared" ref="E3:E12" si="0">VLOOKUP(C:C,P:R,3,0)</f>
        <v>YOKOHAMA</v>
      </c>
      <c r="F3" s="48" t="str">
        <f t="shared" ref="F3:F12" si="1">VLOOKUP(C:C,P:R,2,0)</f>
        <v>ヨコハマ</v>
      </c>
      <c r="G3" s="48" t="s">
        <v>7975</v>
      </c>
      <c r="I3" s="283" t="s">
        <v>7592</v>
      </c>
      <c r="J3" s="1" t="s">
        <v>7334</v>
      </c>
      <c r="K3" s="1" t="s">
        <v>7335</v>
      </c>
      <c r="L3" s="1" t="s">
        <v>7593</v>
      </c>
      <c r="M3" s="48" t="s">
        <v>7188</v>
      </c>
      <c r="P3" s="48" t="s">
        <v>4059</v>
      </c>
      <c r="Q3" s="48" t="s">
        <v>4157</v>
      </c>
      <c r="R3" s="48" t="s">
        <v>4156</v>
      </c>
    </row>
    <row r="4" spans="1:18">
      <c r="A4" s="48" t="s">
        <v>28</v>
      </c>
      <c r="B4" s="48" t="s">
        <v>4070</v>
      </c>
      <c r="C4" s="48" t="s">
        <v>4069</v>
      </c>
      <c r="D4" s="48" t="s">
        <v>1791</v>
      </c>
      <c r="E4" s="48" t="str">
        <f t="shared" si="0"/>
        <v>TOYO</v>
      </c>
      <c r="F4" s="48" t="str">
        <f t="shared" si="1"/>
        <v>トーヨー</v>
      </c>
      <c r="G4" s="48" t="s">
        <v>7962</v>
      </c>
      <c r="I4" s="283" t="s">
        <v>7592</v>
      </c>
      <c r="J4" s="1" t="s">
        <v>7334</v>
      </c>
      <c r="K4" s="1" t="s">
        <v>7335</v>
      </c>
      <c r="L4" s="1" t="s">
        <v>7593</v>
      </c>
      <c r="M4" s="48" t="s">
        <v>12097</v>
      </c>
      <c r="P4" s="48" t="s">
        <v>4087</v>
      </c>
      <c r="Q4" s="48" t="s">
        <v>4153</v>
      </c>
      <c r="R4" s="48" t="s">
        <v>4152</v>
      </c>
    </row>
    <row r="5" spans="1:18">
      <c r="A5" s="48" t="s">
        <v>6453</v>
      </c>
      <c r="B5" s="48" t="s">
        <v>4151</v>
      </c>
      <c r="C5" s="48" t="s">
        <v>4097</v>
      </c>
      <c r="D5" s="48" t="s">
        <v>1791</v>
      </c>
      <c r="E5" s="48" t="str">
        <f t="shared" si="0"/>
        <v>YOKOHAMA</v>
      </c>
      <c r="F5" s="48" t="str">
        <f t="shared" si="1"/>
        <v>ヨコハマ</v>
      </c>
      <c r="G5" s="48" t="s">
        <v>7974</v>
      </c>
      <c r="I5" s="283" t="s">
        <v>7592</v>
      </c>
      <c r="J5" s="1" t="s">
        <v>7334</v>
      </c>
      <c r="K5" s="1" t="s">
        <v>7335</v>
      </c>
      <c r="L5" s="1" t="s">
        <v>7593</v>
      </c>
      <c r="M5" s="283" t="s">
        <v>7188</v>
      </c>
      <c r="P5" s="48" t="s">
        <v>574</v>
      </c>
      <c r="Q5" s="48" t="s">
        <v>4150</v>
      </c>
      <c r="R5" s="48" t="s">
        <v>4149</v>
      </c>
    </row>
    <row r="6" spans="1:18">
      <c r="A6" s="48" t="s">
        <v>7926</v>
      </c>
      <c r="B6" s="48" t="s">
        <v>4140</v>
      </c>
      <c r="C6" s="48" t="s">
        <v>4059</v>
      </c>
      <c r="D6" s="48" t="s">
        <v>1791</v>
      </c>
      <c r="E6" s="48" t="str">
        <f t="shared" si="0"/>
        <v>MICHELIN</v>
      </c>
      <c r="F6" s="48" t="str">
        <f t="shared" si="1"/>
        <v>ミシュラン</v>
      </c>
      <c r="G6" s="48" t="s">
        <v>7943</v>
      </c>
      <c r="I6" s="283" t="s">
        <v>7592</v>
      </c>
      <c r="J6" s="1" t="s">
        <v>7334</v>
      </c>
      <c r="K6" s="1" t="s">
        <v>7335</v>
      </c>
      <c r="L6" s="1" t="s">
        <v>7950</v>
      </c>
      <c r="M6" s="48" t="s">
        <v>7991</v>
      </c>
      <c r="P6" s="48" t="s">
        <v>4062</v>
      </c>
      <c r="Q6" s="48" t="s">
        <v>4147</v>
      </c>
      <c r="R6" s="48" t="s">
        <v>4146</v>
      </c>
    </row>
    <row r="7" spans="1:18">
      <c r="A7" s="48" t="s">
        <v>7757</v>
      </c>
      <c r="B7" s="48" t="s">
        <v>4113</v>
      </c>
      <c r="C7" s="48" t="s">
        <v>7758</v>
      </c>
      <c r="D7" s="48" t="s">
        <v>7695</v>
      </c>
      <c r="E7" s="48" t="str">
        <f t="shared" si="0"/>
        <v>BRIDGESTONE</v>
      </c>
      <c r="F7" s="48" t="str">
        <f t="shared" si="1"/>
        <v>ブリヂストン</v>
      </c>
      <c r="G7" s="48" t="s">
        <v>7964</v>
      </c>
      <c r="I7" s="283" t="s">
        <v>7592</v>
      </c>
      <c r="J7" s="1" t="s">
        <v>7334</v>
      </c>
      <c r="K7" s="1" t="s">
        <v>7335</v>
      </c>
      <c r="L7" s="1" t="s">
        <v>7593</v>
      </c>
      <c r="M7" s="48" t="s">
        <v>12097</v>
      </c>
      <c r="P7" s="48" t="s">
        <v>4097</v>
      </c>
      <c r="Q7" s="48" t="s">
        <v>4144</v>
      </c>
      <c r="R7" s="48" t="s">
        <v>4143</v>
      </c>
    </row>
    <row r="8" spans="1:18">
      <c r="A8" s="48" t="s">
        <v>22</v>
      </c>
      <c r="B8" s="48" t="s">
        <v>4134</v>
      </c>
      <c r="C8" s="48" t="s">
        <v>574</v>
      </c>
      <c r="D8" s="48" t="s">
        <v>1791</v>
      </c>
      <c r="E8" s="48" t="str">
        <f t="shared" si="0"/>
        <v>BRIDGESTONE</v>
      </c>
      <c r="F8" s="48" t="str">
        <f t="shared" si="1"/>
        <v>ブリヂストン</v>
      </c>
      <c r="G8" s="48" t="s">
        <v>7944</v>
      </c>
      <c r="I8" s="283" t="s">
        <v>7592</v>
      </c>
      <c r="J8" s="1" t="s">
        <v>7334</v>
      </c>
      <c r="K8" s="1" t="s">
        <v>7335</v>
      </c>
      <c r="L8" s="1" t="s">
        <v>7593</v>
      </c>
      <c r="M8" s="48" t="s">
        <v>12097</v>
      </c>
      <c r="P8" s="48" t="s">
        <v>4069</v>
      </c>
      <c r="Q8" s="48" t="s">
        <v>4139</v>
      </c>
      <c r="R8" s="48" t="s">
        <v>4138</v>
      </c>
    </row>
    <row r="9" spans="1:18">
      <c r="A9" s="48" t="s">
        <v>7929</v>
      </c>
      <c r="B9" s="48" t="s">
        <v>4132</v>
      </c>
      <c r="C9" s="48" t="s">
        <v>4056</v>
      </c>
      <c r="D9" s="48" t="s">
        <v>1791</v>
      </c>
      <c r="E9" s="48" t="str">
        <f t="shared" si="0"/>
        <v>FALKEN</v>
      </c>
      <c r="F9" s="48" t="str">
        <f t="shared" si="1"/>
        <v>ファルケン</v>
      </c>
      <c r="G9" s="48" t="s">
        <v>7979</v>
      </c>
      <c r="I9" s="283" t="s">
        <v>7592</v>
      </c>
      <c r="J9" s="1" t="s">
        <v>7334</v>
      </c>
      <c r="K9" s="1" t="s">
        <v>7335</v>
      </c>
      <c r="L9" s="1" t="s">
        <v>7593</v>
      </c>
      <c r="M9" s="48" t="s">
        <v>7931</v>
      </c>
      <c r="P9" s="48" t="s">
        <v>4066</v>
      </c>
      <c r="Q9" s="48" t="s">
        <v>4142</v>
      </c>
      <c r="R9" s="48" t="s">
        <v>4141</v>
      </c>
    </row>
    <row r="10" spans="1:18">
      <c r="A10" s="48" t="s">
        <v>7252</v>
      </c>
      <c r="B10" s="48" t="s">
        <v>4057</v>
      </c>
      <c r="C10" s="48" t="s">
        <v>4056</v>
      </c>
      <c r="D10" s="48" t="s">
        <v>1791</v>
      </c>
      <c r="E10" s="48" t="str">
        <f t="shared" si="0"/>
        <v>FALKEN</v>
      </c>
      <c r="F10" s="48" t="str">
        <f t="shared" si="1"/>
        <v>ファルケン</v>
      </c>
      <c r="G10" s="48" t="s">
        <v>7979</v>
      </c>
      <c r="I10" s="283" t="s">
        <v>7592</v>
      </c>
      <c r="J10" s="1" t="s">
        <v>7334</v>
      </c>
      <c r="K10" s="1" t="s">
        <v>7335</v>
      </c>
      <c r="L10" s="1" t="s">
        <v>7593</v>
      </c>
      <c r="M10" s="48" t="s">
        <v>12098</v>
      </c>
      <c r="P10" s="48" t="s">
        <v>4056</v>
      </c>
      <c r="Q10" s="48" t="s">
        <v>4136</v>
      </c>
      <c r="R10" s="48" t="s">
        <v>4135</v>
      </c>
    </row>
    <row r="11" spans="1:18">
      <c r="A11" s="48" t="s">
        <v>7692</v>
      </c>
      <c r="B11" s="48" t="s">
        <v>7703</v>
      </c>
      <c r="C11" s="48" t="s">
        <v>7707</v>
      </c>
      <c r="D11" s="48" t="s">
        <v>4058</v>
      </c>
      <c r="E11" s="48" t="e">
        <f t="shared" si="0"/>
        <v>#N/A</v>
      </c>
      <c r="F11" s="48" t="e">
        <f t="shared" si="1"/>
        <v>#N/A</v>
      </c>
      <c r="G11" s="48" t="s">
        <v>7963</v>
      </c>
      <c r="I11" s="283" t="s">
        <v>7592</v>
      </c>
      <c r="J11" s="1" t="s">
        <v>7334</v>
      </c>
      <c r="K11" s="1" t="s">
        <v>7335</v>
      </c>
      <c r="L11" s="1" t="s">
        <v>7593</v>
      </c>
      <c r="M11" s="48" t="s">
        <v>12097</v>
      </c>
      <c r="P11" s="48" t="s">
        <v>13400</v>
      </c>
      <c r="Q11" s="48" t="s">
        <v>4150</v>
      </c>
      <c r="R11" s="48" t="s">
        <v>4149</v>
      </c>
    </row>
    <row r="12" spans="1:18">
      <c r="A12" s="48" t="s">
        <v>7940</v>
      </c>
      <c r="B12" s="48" t="s">
        <v>4074</v>
      </c>
      <c r="C12" s="48" t="s">
        <v>574</v>
      </c>
      <c r="D12" s="48" t="s">
        <v>1791</v>
      </c>
      <c r="E12" s="48" t="str">
        <f t="shared" si="0"/>
        <v>BRIDGESTONE</v>
      </c>
      <c r="F12" s="48" t="str">
        <f t="shared" si="1"/>
        <v>ブリヂストン</v>
      </c>
      <c r="G12" s="48" t="s">
        <v>7967</v>
      </c>
      <c r="I12" s="283" t="s">
        <v>7592</v>
      </c>
      <c r="J12" s="1" t="s">
        <v>7334</v>
      </c>
      <c r="K12" s="1" t="s">
        <v>7335</v>
      </c>
      <c r="L12" s="1" t="s">
        <v>7593</v>
      </c>
      <c r="M12" s="48" t="s">
        <v>12097</v>
      </c>
      <c r="P12" s="48" t="s">
        <v>13402</v>
      </c>
      <c r="Q12" s="48" t="s">
        <v>4147</v>
      </c>
      <c r="R12" s="48" t="s">
        <v>4146</v>
      </c>
    </row>
    <row r="13" spans="1:18">
      <c r="A13" s="48" t="s">
        <v>7924</v>
      </c>
      <c r="B13" s="48" t="s">
        <v>7697</v>
      </c>
      <c r="C13" s="48" t="s">
        <v>4704</v>
      </c>
      <c r="D13" s="48" t="s">
        <v>7695</v>
      </c>
      <c r="E13" s="48" t="s">
        <v>6420</v>
      </c>
      <c r="F13" s="48" t="s">
        <v>7696</v>
      </c>
      <c r="G13" s="48" t="s">
        <v>7975</v>
      </c>
      <c r="I13" s="283" t="s">
        <v>7592</v>
      </c>
      <c r="J13" s="1" t="s">
        <v>7334</v>
      </c>
      <c r="K13" s="1" t="s">
        <v>7335</v>
      </c>
      <c r="L13" s="1" t="s">
        <v>7593</v>
      </c>
      <c r="M13" s="48" t="s">
        <v>12097</v>
      </c>
      <c r="P13" s="48" t="s">
        <v>13398</v>
      </c>
      <c r="Q13" s="48" t="s">
        <v>4157</v>
      </c>
      <c r="R13" s="48" t="s">
        <v>4156</v>
      </c>
    </row>
    <row r="14" spans="1:18">
      <c r="A14" s="48" t="s">
        <v>17</v>
      </c>
      <c r="B14" s="48" t="s">
        <v>4116</v>
      </c>
      <c r="C14" s="48" t="s">
        <v>4059</v>
      </c>
      <c r="D14" s="48" t="s">
        <v>4065</v>
      </c>
      <c r="E14" s="48" t="str">
        <f t="shared" ref="E14:E60" si="2">VLOOKUP(C:C,P:R,3,0)</f>
        <v>MICHELIN</v>
      </c>
      <c r="F14" s="48" t="str">
        <f t="shared" ref="F14:F60" si="3">VLOOKUP(C:C,P:R,2,0)</f>
        <v>ミシュラン</v>
      </c>
      <c r="G14" s="48" t="s">
        <v>7941</v>
      </c>
      <c r="I14" s="283" t="s">
        <v>7592</v>
      </c>
      <c r="J14" s="1" t="s">
        <v>7334</v>
      </c>
      <c r="K14" s="1" t="s">
        <v>7335</v>
      </c>
      <c r="L14" s="1" t="s">
        <v>7593</v>
      </c>
      <c r="M14" s="48" t="s">
        <v>12098</v>
      </c>
    </row>
    <row r="15" spans="1:18">
      <c r="A15" s="48" t="s">
        <v>7330</v>
      </c>
      <c r="B15" s="48" t="s">
        <v>4120</v>
      </c>
      <c r="C15" s="48" t="s">
        <v>4059</v>
      </c>
      <c r="D15" s="48" t="s">
        <v>4065</v>
      </c>
      <c r="E15" s="48" t="str">
        <f t="shared" si="2"/>
        <v>MICHELIN</v>
      </c>
      <c r="F15" s="48" t="str">
        <f t="shared" si="3"/>
        <v>ミシュラン</v>
      </c>
      <c r="G15" s="48" t="s">
        <v>7941</v>
      </c>
      <c r="I15" s="283" t="s">
        <v>7592</v>
      </c>
      <c r="J15" s="1" t="s">
        <v>7334</v>
      </c>
      <c r="K15" s="1" t="s">
        <v>7335</v>
      </c>
      <c r="L15" s="1" t="s">
        <v>7593</v>
      </c>
      <c r="M15" s="48" t="s">
        <v>12098</v>
      </c>
    </row>
    <row r="16" spans="1:18">
      <c r="A16" s="48" t="s">
        <v>18</v>
      </c>
      <c r="B16" s="48" t="s">
        <v>4119</v>
      </c>
      <c r="C16" s="48" t="s">
        <v>4059</v>
      </c>
      <c r="D16" s="48" t="s">
        <v>4065</v>
      </c>
      <c r="E16" s="48" t="str">
        <f t="shared" si="2"/>
        <v>MICHELIN</v>
      </c>
      <c r="F16" s="48" t="str">
        <f t="shared" si="3"/>
        <v>ミシュラン</v>
      </c>
      <c r="G16" s="48" t="s">
        <v>7941</v>
      </c>
      <c r="I16" s="283" t="s">
        <v>7592</v>
      </c>
      <c r="J16" s="1" t="s">
        <v>7334</v>
      </c>
      <c r="K16" s="1" t="s">
        <v>7335</v>
      </c>
      <c r="L16" s="1" t="s">
        <v>7593</v>
      </c>
      <c r="M16" s="48" t="s">
        <v>7931</v>
      </c>
    </row>
    <row r="17" spans="1:13">
      <c r="A17" s="48" t="s">
        <v>16</v>
      </c>
      <c r="B17" s="48" t="s">
        <v>4117</v>
      </c>
      <c r="C17" s="48" t="s">
        <v>4059</v>
      </c>
      <c r="D17" s="48" t="s">
        <v>4065</v>
      </c>
      <c r="E17" s="48" t="str">
        <f t="shared" si="2"/>
        <v>MICHELIN</v>
      </c>
      <c r="F17" s="48" t="str">
        <f t="shared" si="3"/>
        <v>ミシュラン</v>
      </c>
      <c r="G17" s="48" t="s">
        <v>7941</v>
      </c>
      <c r="I17" s="283" t="s">
        <v>7592</v>
      </c>
      <c r="J17" s="1" t="s">
        <v>7334</v>
      </c>
      <c r="K17" s="1" t="s">
        <v>7335</v>
      </c>
      <c r="L17" s="1" t="s">
        <v>7593</v>
      </c>
      <c r="M17" s="48" t="s">
        <v>7931</v>
      </c>
    </row>
    <row r="18" spans="1:13">
      <c r="A18" s="48" t="s">
        <v>1132</v>
      </c>
      <c r="B18" s="48" t="s">
        <v>4118</v>
      </c>
      <c r="C18" s="48" t="s">
        <v>4059</v>
      </c>
      <c r="D18" s="48" t="s">
        <v>4065</v>
      </c>
      <c r="E18" s="48" t="str">
        <f t="shared" si="2"/>
        <v>MICHELIN</v>
      </c>
      <c r="F18" s="48" t="str">
        <f t="shared" si="3"/>
        <v>ミシュラン</v>
      </c>
      <c r="G18" s="48" t="s">
        <v>7941</v>
      </c>
      <c r="I18" s="283" t="s">
        <v>7592</v>
      </c>
      <c r="J18" s="1" t="s">
        <v>7334</v>
      </c>
      <c r="K18" s="1" t="s">
        <v>7335</v>
      </c>
      <c r="L18" s="1" t="s">
        <v>7593</v>
      </c>
      <c r="M18" s="48" t="s">
        <v>7937</v>
      </c>
    </row>
    <row r="19" spans="1:13">
      <c r="A19" s="48" t="s">
        <v>144</v>
      </c>
      <c r="B19" s="48" t="s">
        <v>4112</v>
      </c>
      <c r="C19" s="48" t="s">
        <v>4059</v>
      </c>
      <c r="D19" s="48" t="s">
        <v>1791</v>
      </c>
      <c r="E19" s="48" t="str">
        <f t="shared" si="2"/>
        <v>MICHELIN</v>
      </c>
      <c r="F19" s="48" t="str">
        <f t="shared" si="3"/>
        <v>ミシュラン</v>
      </c>
      <c r="G19" s="48" t="s">
        <v>7945</v>
      </c>
      <c r="I19" s="283" t="s">
        <v>7592</v>
      </c>
      <c r="J19" s="1" t="s">
        <v>7334</v>
      </c>
      <c r="K19" s="1" t="s">
        <v>7335</v>
      </c>
      <c r="L19" s="1" t="s">
        <v>7593</v>
      </c>
      <c r="M19" s="48" t="s">
        <v>12098</v>
      </c>
    </row>
    <row r="20" spans="1:13">
      <c r="A20" s="48" t="s">
        <v>4096</v>
      </c>
      <c r="B20" s="48" t="s">
        <v>4095</v>
      </c>
      <c r="C20" s="48" t="s">
        <v>4059</v>
      </c>
      <c r="D20" s="48" t="s">
        <v>1791</v>
      </c>
      <c r="E20" s="48" t="str">
        <f t="shared" si="2"/>
        <v>MICHELIN</v>
      </c>
      <c r="F20" s="48" t="str">
        <f t="shared" si="3"/>
        <v>ミシュラン</v>
      </c>
      <c r="G20" s="48" t="s">
        <v>7947</v>
      </c>
      <c r="I20" s="283" t="s">
        <v>7592</v>
      </c>
      <c r="J20" s="1" t="s">
        <v>7334</v>
      </c>
      <c r="K20" s="1" t="s">
        <v>7335</v>
      </c>
      <c r="L20" s="1" t="s">
        <v>7593</v>
      </c>
      <c r="M20" s="48" t="s">
        <v>12098</v>
      </c>
    </row>
    <row r="21" spans="1:13">
      <c r="A21" s="48" t="s">
        <v>1123</v>
      </c>
      <c r="B21" s="48" t="s">
        <v>4094</v>
      </c>
      <c r="C21" s="48" t="s">
        <v>4059</v>
      </c>
      <c r="D21" s="48" t="s">
        <v>1791</v>
      </c>
      <c r="E21" s="48" t="str">
        <f t="shared" si="2"/>
        <v>MICHELIN</v>
      </c>
      <c r="F21" s="48" t="str">
        <f t="shared" si="3"/>
        <v>ミシュラン</v>
      </c>
      <c r="G21" s="48" t="s">
        <v>7947</v>
      </c>
      <c r="I21" s="283" t="s">
        <v>7592</v>
      </c>
      <c r="J21" s="1" t="s">
        <v>7334</v>
      </c>
      <c r="K21" s="1" t="s">
        <v>7335</v>
      </c>
      <c r="L21" s="1" t="s">
        <v>7593</v>
      </c>
      <c r="M21" s="48" t="s">
        <v>12098</v>
      </c>
    </row>
    <row r="22" spans="1:13">
      <c r="A22" s="48" t="s">
        <v>1121</v>
      </c>
      <c r="B22" s="48" t="s">
        <v>4093</v>
      </c>
      <c r="C22" s="48" t="s">
        <v>4059</v>
      </c>
      <c r="D22" s="48" t="s">
        <v>1791</v>
      </c>
      <c r="E22" s="48" t="str">
        <f t="shared" si="2"/>
        <v>MICHELIN</v>
      </c>
      <c r="F22" s="48" t="str">
        <f t="shared" si="3"/>
        <v>ミシュラン</v>
      </c>
      <c r="G22" s="48" t="s">
        <v>7947</v>
      </c>
      <c r="I22" s="283" t="s">
        <v>7592</v>
      </c>
      <c r="J22" s="1" t="s">
        <v>7334</v>
      </c>
      <c r="K22" s="1" t="s">
        <v>7335</v>
      </c>
      <c r="L22" s="1" t="s">
        <v>7593</v>
      </c>
      <c r="M22" s="48" t="s">
        <v>12098</v>
      </c>
    </row>
    <row r="23" spans="1:13">
      <c r="A23" s="48" t="s">
        <v>4741</v>
      </c>
      <c r="B23" s="48" t="s">
        <v>4077</v>
      </c>
      <c r="C23" s="48" t="s">
        <v>4059</v>
      </c>
      <c r="D23" s="48" t="s">
        <v>1791</v>
      </c>
      <c r="E23" s="48" t="str">
        <f t="shared" si="2"/>
        <v>MICHELIN</v>
      </c>
      <c r="F23" s="48" t="str">
        <f t="shared" si="3"/>
        <v>ミシュラン</v>
      </c>
      <c r="G23" s="48" t="s">
        <v>7945</v>
      </c>
      <c r="I23" s="283" t="s">
        <v>7592</v>
      </c>
      <c r="J23" s="1" t="s">
        <v>7334</v>
      </c>
      <c r="K23" s="1" t="s">
        <v>7335</v>
      </c>
      <c r="L23" s="1" t="s">
        <v>7593</v>
      </c>
      <c r="M23" s="48" t="s">
        <v>12098</v>
      </c>
    </row>
    <row r="24" spans="1:13">
      <c r="A24" s="48" t="s">
        <v>4741</v>
      </c>
      <c r="B24" s="48" t="s">
        <v>4742</v>
      </c>
      <c r="C24" s="48" t="s">
        <v>4059</v>
      </c>
      <c r="D24" s="48" t="s">
        <v>1791</v>
      </c>
      <c r="E24" s="48" t="str">
        <f t="shared" si="2"/>
        <v>MICHELIN</v>
      </c>
      <c r="F24" s="48" t="str">
        <f t="shared" si="3"/>
        <v>ミシュラン</v>
      </c>
      <c r="G24" s="48" t="s">
        <v>7945</v>
      </c>
      <c r="I24" s="283" t="s">
        <v>7592</v>
      </c>
      <c r="J24" s="1" t="s">
        <v>7334</v>
      </c>
      <c r="K24" s="1" t="s">
        <v>7335</v>
      </c>
      <c r="L24" s="1" t="s">
        <v>7593</v>
      </c>
      <c r="M24" s="48" t="s">
        <v>12098</v>
      </c>
    </row>
    <row r="25" spans="1:13">
      <c r="A25" s="48" t="s">
        <v>13</v>
      </c>
      <c r="B25" s="48" t="s">
        <v>4075</v>
      </c>
      <c r="C25" s="48" t="s">
        <v>4059</v>
      </c>
      <c r="D25" s="48" t="s">
        <v>1791</v>
      </c>
      <c r="E25" s="48" t="str">
        <f t="shared" si="2"/>
        <v>MICHELIN</v>
      </c>
      <c r="F25" s="48" t="str">
        <f t="shared" si="3"/>
        <v>ミシュラン</v>
      </c>
      <c r="G25" s="48" t="s">
        <v>7945</v>
      </c>
      <c r="I25" s="283" t="s">
        <v>7592</v>
      </c>
      <c r="J25" s="1" t="s">
        <v>7334</v>
      </c>
      <c r="K25" s="1" t="s">
        <v>7335</v>
      </c>
      <c r="L25" s="1" t="s">
        <v>7593</v>
      </c>
      <c r="M25" s="48" t="s">
        <v>12098</v>
      </c>
    </row>
    <row r="26" spans="1:13">
      <c r="A26" s="48" t="s">
        <v>15</v>
      </c>
      <c r="B26" s="48" t="s">
        <v>4076</v>
      </c>
      <c r="C26" s="48" t="s">
        <v>4059</v>
      </c>
      <c r="D26" s="48" t="s">
        <v>1791</v>
      </c>
      <c r="E26" s="48" t="str">
        <f t="shared" si="2"/>
        <v>MICHELIN</v>
      </c>
      <c r="F26" s="48" t="str">
        <f t="shared" si="3"/>
        <v>ミシュラン</v>
      </c>
      <c r="G26" s="48" t="s">
        <v>7945</v>
      </c>
      <c r="I26" s="283" t="s">
        <v>7592</v>
      </c>
      <c r="J26" s="1" t="s">
        <v>7334</v>
      </c>
      <c r="K26" s="1" t="s">
        <v>7335</v>
      </c>
      <c r="L26" s="1" t="s">
        <v>7593</v>
      </c>
      <c r="M26" s="48" t="s">
        <v>7931</v>
      </c>
    </row>
    <row r="27" spans="1:13">
      <c r="A27" s="48" t="s">
        <v>7333</v>
      </c>
      <c r="B27" s="48" t="s">
        <v>4086</v>
      </c>
      <c r="C27" s="48" t="s">
        <v>4059</v>
      </c>
      <c r="D27" s="48" t="s">
        <v>1791</v>
      </c>
      <c r="E27" s="48" t="str">
        <f t="shared" si="2"/>
        <v>MICHELIN</v>
      </c>
      <c r="F27" s="48" t="str">
        <f t="shared" si="3"/>
        <v>ミシュラン</v>
      </c>
      <c r="G27" s="48" t="s">
        <v>7946</v>
      </c>
      <c r="I27" s="283" t="s">
        <v>7592</v>
      </c>
      <c r="J27" s="1" t="s">
        <v>7334</v>
      </c>
      <c r="K27" s="1" t="s">
        <v>7335</v>
      </c>
      <c r="L27" s="1" t="s">
        <v>7593</v>
      </c>
      <c r="M27" s="48" t="s">
        <v>12098</v>
      </c>
    </row>
    <row r="28" spans="1:13">
      <c r="A28" s="48" t="s">
        <v>1084</v>
      </c>
      <c r="B28" s="48" t="s">
        <v>4085</v>
      </c>
      <c r="C28" s="48" t="s">
        <v>4059</v>
      </c>
      <c r="D28" s="48" t="s">
        <v>1791</v>
      </c>
      <c r="E28" s="48" t="str">
        <f t="shared" si="2"/>
        <v>MICHELIN</v>
      </c>
      <c r="F28" s="48" t="str">
        <f t="shared" si="3"/>
        <v>ミシュラン</v>
      </c>
      <c r="G28" s="48" t="s">
        <v>7946</v>
      </c>
      <c r="I28" s="283" t="s">
        <v>7592</v>
      </c>
      <c r="J28" s="1" t="s">
        <v>7334</v>
      </c>
      <c r="K28" s="1" t="s">
        <v>7335</v>
      </c>
      <c r="L28" s="1" t="s">
        <v>7593</v>
      </c>
      <c r="M28" s="48" t="s">
        <v>12098</v>
      </c>
    </row>
    <row r="29" spans="1:13">
      <c r="A29" s="48" t="s">
        <v>674</v>
      </c>
      <c r="B29" s="48" t="s">
        <v>4084</v>
      </c>
      <c r="C29" s="48" t="s">
        <v>4059</v>
      </c>
      <c r="D29" s="48" t="s">
        <v>1791</v>
      </c>
      <c r="E29" s="48" t="str">
        <f t="shared" si="2"/>
        <v>MICHELIN</v>
      </c>
      <c r="F29" s="48" t="str">
        <f t="shared" si="3"/>
        <v>ミシュラン</v>
      </c>
      <c r="G29" s="48" t="s">
        <v>7946</v>
      </c>
      <c r="I29" s="283" t="s">
        <v>7592</v>
      </c>
      <c r="J29" s="1" t="s">
        <v>7334</v>
      </c>
      <c r="K29" s="1" t="s">
        <v>7335</v>
      </c>
      <c r="L29" s="1" t="s">
        <v>7593</v>
      </c>
      <c r="M29" s="48" t="s">
        <v>12098</v>
      </c>
    </row>
    <row r="30" spans="1:13">
      <c r="A30" s="48" t="s">
        <v>1096</v>
      </c>
      <c r="B30" s="48" t="s">
        <v>4083</v>
      </c>
      <c r="C30" s="48" t="s">
        <v>4059</v>
      </c>
      <c r="D30" s="48" t="s">
        <v>1791</v>
      </c>
      <c r="E30" s="48" t="str">
        <f t="shared" si="2"/>
        <v>MICHELIN</v>
      </c>
      <c r="F30" s="48" t="str">
        <f t="shared" si="3"/>
        <v>ミシュラン</v>
      </c>
      <c r="G30" s="48" t="s">
        <v>7946</v>
      </c>
      <c r="I30" s="283" t="s">
        <v>7592</v>
      </c>
      <c r="J30" s="1" t="s">
        <v>7334</v>
      </c>
      <c r="K30" s="1" t="s">
        <v>7335</v>
      </c>
      <c r="L30" s="1" t="s">
        <v>7593</v>
      </c>
      <c r="M30" s="48" t="s">
        <v>7931</v>
      </c>
    </row>
    <row r="31" spans="1:13">
      <c r="A31" s="48" t="s">
        <v>662</v>
      </c>
      <c r="B31" s="48" t="s">
        <v>4082</v>
      </c>
      <c r="C31" s="48" t="s">
        <v>4059</v>
      </c>
      <c r="D31" s="48" t="s">
        <v>1791</v>
      </c>
      <c r="E31" s="48" t="str">
        <f t="shared" si="2"/>
        <v>MICHELIN</v>
      </c>
      <c r="F31" s="48" t="str">
        <f t="shared" si="3"/>
        <v>ミシュラン</v>
      </c>
      <c r="G31" s="48" t="s">
        <v>7946</v>
      </c>
      <c r="I31" s="283" t="s">
        <v>7592</v>
      </c>
      <c r="J31" s="1" t="s">
        <v>7334</v>
      </c>
      <c r="K31" s="1" t="s">
        <v>7335</v>
      </c>
      <c r="L31" s="1" t="s">
        <v>7593</v>
      </c>
      <c r="M31" s="48" t="s">
        <v>12098</v>
      </c>
    </row>
    <row r="32" spans="1:13">
      <c r="A32" s="48" t="s">
        <v>679</v>
      </c>
      <c r="B32" s="48" t="s">
        <v>4102</v>
      </c>
      <c r="C32" s="48" t="s">
        <v>4059</v>
      </c>
      <c r="D32" s="48" t="s">
        <v>1791</v>
      </c>
      <c r="E32" s="48" t="str">
        <f t="shared" si="2"/>
        <v>MICHELIN</v>
      </c>
      <c r="F32" s="48" t="str">
        <f t="shared" si="3"/>
        <v>ミシュラン</v>
      </c>
      <c r="G32" s="48" t="s">
        <v>7948</v>
      </c>
      <c r="I32" s="283" t="s">
        <v>7592</v>
      </c>
      <c r="J32" s="1" t="s">
        <v>7334</v>
      </c>
      <c r="K32" s="1" t="s">
        <v>7335</v>
      </c>
      <c r="L32" s="1" t="s">
        <v>7593</v>
      </c>
      <c r="M32" s="48" t="s">
        <v>12098</v>
      </c>
    </row>
    <row r="33" spans="1:13">
      <c r="A33" s="48" t="s">
        <v>1057</v>
      </c>
      <c r="B33" s="48" t="s">
        <v>4101</v>
      </c>
      <c r="C33" s="48" t="s">
        <v>4059</v>
      </c>
      <c r="D33" s="48" t="s">
        <v>1791</v>
      </c>
      <c r="E33" s="48" t="str">
        <f t="shared" si="2"/>
        <v>MICHELIN</v>
      </c>
      <c r="F33" s="48" t="str">
        <f t="shared" si="3"/>
        <v>ミシュラン</v>
      </c>
      <c r="G33" s="48" t="s">
        <v>7948</v>
      </c>
      <c r="I33" s="283" t="s">
        <v>7592</v>
      </c>
      <c r="J33" s="1" t="s">
        <v>7334</v>
      </c>
      <c r="K33" s="1" t="s">
        <v>7335</v>
      </c>
      <c r="L33" s="1" t="s">
        <v>7593</v>
      </c>
      <c r="M33" s="48" t="s">
        <v>12098</v>
      </c>
    </row>
    <row r="34" spans="1:13">
      <c r="A34" s="48" t="s">
        <v>3377</v>
      </c>
      <c r="B34" s="48" t="s">
        <v>4061</v>
      </c>
      <c r="C34" s="48" t="s">
        <v>4059</v>
      </c>
      <c r="D34" s="48" t="s">
        <v>4058</v>
      </c>
      <c r="E34" s="48" t="str">
        <f t="shared" si="2"/>
        <v>MICHELIN</v>
      </c>
      <c r="F34" s="48" t="str">
        <f t="shared" si="3"/>
        <v>ミシュラン</v>
      </c>
      <c r="G34" s="48" t="s">
        <v>7949</v>
      </c>
      <c r="I34" s="283" t="s">
        <v>7592</v>
      </c>
      <c r="J34" s="1" t="s">
        <v>7334</v>
      </c>
      <c r="K34" s="1" t="s">
        <v>7335</v>
      </c>
      <c r="L34" s="1" t="s">
        <v>7593</v>
      </c>
      <c r="M34" s="48" t="s">
        <v>12098</v>
      </c>
    </row>
    <row r="35" spans="1:13">
      <c r="A35" s="48" t="s">
        <v>3383</v>
      </c>
      <c r="B35" s="48" t="s">
        <v>4060</v>
      </c>
      <c r="C35" s="48" t="s">
        <v>4059</v>
      </c>
      <c r="D35" s="48" t="s">
        <v>4058</v>
      </c>
      <c r="E35" s="48" t="str">
        <f t="shared" si="2"/>
        <v>MICHELIN</v>
      </c>
      <c r="F35" s="48" t="str">
        <f t="shared" si="3"/>
        <v>ミシュラン</v>
      </c>
      <c r="G35" s="48" t="s">
        <v>7949</v>
      </c>
      <c r="I35" s="283" t="s">
        <v>7592</v>
      </c>
      <c r="J35" s="1" t="s">
        <v>7334</v>
      </c>
      <c r="K35" s="1" t="s">
        <v>7335</v>
      </c>
      <c r="L35" s="1" t="s">
        <v>7593</v>
      </c>
      <c r="M35" s="48" t="s">
        <v>7931</v>
      </c>
    </row>
    <row r="36" spans="1:13">
      <c r="A36" s="48" t="s">
        <v>1052</v>
      </c>
      <c r="B36" s="48" t="s">
        <v>4100</v>
      </c>
      <c r="C36" s="48" t="s">
        <v>4087</v>
      </c>
      <c r="D36" s="48" t="s">
        <v>1791</v>
      </c>
      <c r="E36" s="48" t="str">
        <f t="shared" si="2"/>
        <v>CONTINENTAL</v>
      </c>
      <c r="F36" s="48" t="str">
        <f t="shared" si="3"/>
        <v>コンチ</v>
      </c>
      <c r="G36" s="48" t="s">
        <v>7958</v>
      </c>
      <c r="I36" s="283" t="s">
        <v>7592</v>
      </c>
      <c r="J36" s="1" t="s">
        <v>7334</v>
      </c>
      <c r="K36" s="1" t="s">
        <v>7335</v>
      </c>
      <c r="L36" s="1" t="s">
        <v>7593</v>
      </c>
      <c r="M36" s="48" t="s">
        <v>12098</v>
      </c>
    </row>
    <row r="37" spans="1:13">
      <c r="A37" s="48" t="s">
        <v>1454</v>
      </c>
      <c r="B37" s="48" t="s">
        <v>4088</v>
      </c>
      <c r="C37" s="48" t="s">
        <v>4087</v>
      </c>
      <c r="D37" s="48" t="s">
        <v>1791</v>
      </c>
      <c r="E37" s="48" t="str">
        <f t="shared" si="2"/>
        <v>CONTINENTAL</v>
      </c>
      <c r="F37" s="48" t="str">
        <f t="shared" si="3"/>
        <v>コンチ</v>
      </c>
      <c r="G37" s="48" t="s">
        <v>7959</v>
      </c>
      <c r="I37" s="283" t="s">
        <v>7592</v>
      </c>
      <c r="J37" s="1" t="s">
        <v>7334</v>
      </c>
      <c r="K37" s="1" t="s">
        <v>7335</v>
      </c>
      <c r="L37" s="1" t="s">
        <v>7593</v>
      </c>
      <c r="M37" s="48" t="s">
        <v>12098</v>
      </c>
    </row>
    <row r="38" spans="1:13">
      <c r="A38" s="48" t="s">
        <v>12089</v>
      </c>
      <c r="B38" s="48" t="s">
        <v>12091</v>
      </c>
      <c r="C38" s="48" t="s">
        <v>574</v>
      </c>
      <c r="D38" s="48" t="s">
        <v>1791</v>
      </c>
      <c r="E38" s="48" t="str">
        <f t="shared" si="2"/>
        <v>BRIDGESTONE</v>
      </c>
      <c r="F38" s="48" t="str">
        <f t="shared" si="3"/>
        <v>ブリヂストン</v>
      </c>
      <c r="G38" s="48" t="s">
        <v>12090</v>
      </c>
      <c r="I38" s="283" t="s">
        <v>7592</v>
      </c>
      <c r="J38" s="1" t="s">
        <v>7334</v>
      </c>
      <c r="K38" s="1" t="s">
        <v>7335</v>
      </c>
      <c r="L38" s="1" t="s">
        <v>7593</v>
      </c>
      <c r="M38" s="48" t="s">
        <v>12097</v>
      </c>
    </row>
    <row r="39" spans="1:13">
      <c r="A39" s="48" t="s">
        <v>7927</v>
      </c>
      <c r="B39" s="48" t="s">
        <v>4137</v>
      </c>
      <c r="C39" s="48" t="s">
        <v>574</v>
      </c>
      <c r="D39" s="48" t="s">
        <v>1791</v>
      </c>
      <c r="E39" s="48" t="str">
        <f t="shared" si="2"/>
        <v>BRIDGESTONE</v>
      </c>
      <c r="F39" s="48" t="str">
        <f t="shared" si="3"/>
        <v>ブリヂストン</v>
      </c>
      <c r="G39" s="48" t="s">
        <v>7944</v>
      </c>
      <c r="I39" s="283" t="s">
        <v>7592</v>
      </c>
      <c r="J39" s="1" t="s">
        <v>7334</v>
      </c>
      <c r="K39" s="1" t="s">
        <v>7335</v>
      </c>
      <c r="L39" s="1" t="s">
        <v>7593</v>
      </c>
      <c r="M39" s="48" t="s">
        <v>12097</v>
      </c>
    </row>
    <row r="40" spans="1:13">
      <c r="A40" s="48" t="s">
        <v>4114</v>
      </c>
      <c r="B40" s="48" t="s">
        <v>4113</v>
      </c>
      <c r="C40" s="48" t="s">
        <v>574</v>
      </c>
      <c r="D40" s="48" t="s">
        <v>1791</v>
      </c>
      <c r="E40" s="48" t="str">
        <f t="shared" si="2"/>
        <v>BRIDGESTONE</v>
      </c>
      <c r="F40" s="48" t="str">
        <f t="shared" si="3"/>
        <v>ブリヂストン</v>
      </c>
      <c r="G40" s="48" t="s">
        <v>7964</v>
      </c>
      <c r="I40" s="283" t="s">
        <v>7592</v>
      </c>
      <c r="J40" s="1" t="s">
        <v>7334</v>
      </c>
      <c r="K40" s="1" t="s">
        <v>7335</v>
      </c>
      <c r="L40" s="1" t="s">
        <v>7593</v>
      </c>
      <c r="M40" s="48" t="s">
        <v>12097</v>
      </c>
    </row>
    <row r="41" spans="1:13">
      <c r="A41" s="48" t="s">
        <v>7331</v>
      </c>
      <c r="B41" s="48" t="s">
        <v>4131</v>
      </c>
      <c r="C41" s="48" t="s">
        <v>574</v>
      </c>
      <c r="D41" s="48" t="s">
        <v>4058</v>
      </c>
      <c r="E41" s="48" t="str">
        <f t="shared" si="2"/>
        <v>BRIDGESTONE</v>
      </c>
      <c r="F41" s="48" t="str">
        <f t="shared" si="3"/>
        <v>ブリヂストン</v>
      </c>
      <c r="G41" s="48" t="s">
        <v>7963</v>
      </c>
      <c r="I41" s="283" t="s">
        <v>7592</v>
      </c>
      <c r="J41" s="1" t="s">
        <v>7334</v>
      </c>
      <c r="K41" s="1" t="s">
        <v>7335</v>
      </c>
      <c r="L41" s="1" t="s">
        <v>7593</v>
      </c>
      <c r="M41" s="48" t="s">
        <v>12097</v>
      </c>
    </row>
    <row r="42" spans="1:13">
      <c r="A42" s="48" t="s">
        <v>20</v>
      </c>
      <c r="B42" s="48" t="s">
        <v>4073</v>
      </c>
      <c r="C42" s="48" t="s">
        <v>574</v>
      </c>
      <c r="D42" s="48" t="s">
        <v>1791</v>
      </c>
      <c r="E42" s="48" t="str">
        <f t="shared" si="2"/>
        <v>BRIDGESTONE</v>
      </c>
      <c r="F42" s="48" t="str">
        <f t="shared" si="3"/>
        <v>ブリヂストン</v>
      </c>
      <c r="G42" s="48" t="s">
        <v>7967</v>
      </c>
      <c r="I42" s="283" t="s">
        <v>7592</v>
      </c>
      <c r="J42" s="1" t="s">
        <v>7334</v>
      </c>
      <c r="K42" s="1" t="s">
        <v>7335</v>
      </c>
      <c r="L42" s="1" t="s">
        <v>7593</v>
      </c>
      <c r="M42" s="48" t="s">
        <v>12097</v>
      </c>
    </row>
    <row r="43" spans="1:13">
      <c r="A43" s="48" t="s">
        <v>19</v>
      </c>
      <c r="B43" s="48" t="s">
        <v>4073</v>
      </c>
      <c r="C43" s="48" t="s">
        <v>574</v>
      </c>
      <c r="D43" s="48" t="s">
        <v>1791</v>
      </c>
      <c r="E43" s="48" t="str">
        <f t="shared" si="2"/>
        <v>BRIDGESTONE</v>
      </c>
      <c r="F43" s="48" t="str">
        <f t="shared" si="3"/>
        <v>ブリヂストン</v>
      </c>
      <c r="G43" s="48" t="s">
        <v>7967</v>
      </c>
      <c r="I43" s="283" t="s">
        <v>7592</v>
      </c>
      <c r="J43" s="1" t="s">
        <v>7334</v>
      </c>
      <c r="K43" s="1" t="s">
        <v>7335</v>
      </c>
      <c r="L43" s="1" t="s">
        <v>7593</v>
      </c>
      <c r="M43" s="48" t="s">
        <v>12097</v>
      </c>
    </row>
    <row r="44" spans="1:13">
      <c r="A44" s="48" t="s">
        <v>1270</v>
      </c>
      <c r="B44" s="48" t="s">
        <v>4108</v>
      </c>
      <c r="C44" s="48" t="s">
        <v>574</v>
      </c>
      <c r="D44" s="48" t="s">
        <v>1791</v>
      </c>
      <c r="E44" s="48" t="str">
        <f t="shared" si="2"/>
        <v>BRIDGESTONE</v>
      </c>
      <c r="F44" s="48" t="str">
        <f t="shared" si="3"/>
        <v>ブリヂストン</v>
      </c>
      <c r="G44" s="48" t="s">
        <v>7965</v>
      </c>
      <c r="I44" s="283" t="s">
        <v>7592</v>
      </c>
      <c r="J44" s="1" t="s">
        <v>7334</v>
      </c>
      <c r="K44" s="1" t="s">
        <v>7335</v>
      </c>
      <c r="L44" s="1" t="s">
        <v>7593</v>
      </c>
      <c r="M44" s="48" t="s">
        <v>12097</v>
      </c>
    </row>
    <row r="45" spans="1:13">
      <c r="A45" s="48" t="s">
        <v>4079</v>
      </c>
      <c r="B45" s="48" t="s">
        <v>4078</v>
      </c>
      <c r="C45" s="48" t="s">
        <v>574</v>
      </c>
      <c r="D45" s="48" t="s">
        <v>1791</v>
      </c>
      <c r="E45" s="48" t="str">
        <f t="shared" si="2"/>
        <v>BRIDGESTONE</v>
      </c>
      <c r="F45" s="48" t="str">
        <f t="shared" si="3"/>
        <v>ブリヂストン</v>
      </c>
      <c r="G45" s="48" t="s">
        <v>7966</v>
      </c>
      <c r="I45" s="283" t="s">
        <v>7592</v>
      </c>
      <c r="J45" s="1" t="s">
        <v>7334</v>
      </c>
      <c r="K45" s="1" t="s">
        <v>7335</v>
      </c>
      <c r="L45" s="1" t="s">
        <v>7593</v>
      </c>
      <c r="M45" s="48" t="s">
        <v>12097</v>
      </c>
    </row>
    <row r="46" spans="1:13">
      <c r="A46" s="48" t="s">
        <v>4081</v>
      </c>
      <c r="B46" s="48" t="s">
        <v>4080</v>
      </c>
      <c r="C46" s="48" t="s">
        <v>574</v>
      </c>
      <c r="D46" s="48" t="s">
        <v>1791</v>
      </c>
      <c r="E46" s="48" t="str">
        <f t="shared" si="2"/>
        <v>BRIDGESTONE</v>
      </c>
      <c r="F46" s="48" t="str">
        <f t="shared" si="3"/>
        <v>ブリヂストン</v>
      </c>
      <c r="G46" s="48" t="s">
        <v>7966</v>
      </c>
      <c r="I46" s="283" t="s">
        <v>7592</v>
      </c>
      <c r="J46" s="1" t="s">
        <v>7334</v>
      </c>
      <c r="K46" s="1" t="s">
        <v>7335</v>
      </c>
      <c r="L46" s="1" t="s">
        <v>7593</v>
      </c>
      <c r="M46" s="48" t="s">
        <v>12097</v>
      </c>
    </row>
    <row r="47" spans="1:13">
      <c r="A47" s="48" t="s">
        <v>7971</v>
      </c>
      <c r="B47" s="48" t="s">
        <v>4072</v>
      </c>
      <c r="C47" s="48" t="s">
        <v>574</v>
      </c>
      <c r="D47" s="48" t="s">
        <v>1791</v>
      </c>
      <c r="E47" s="48" t="str">
        <f t="shared" si="2"/>
        <v>BRIDGESTONE</v>
      </c>
      <c r="F47" s="48" t="str">
        <f t="shared" si="3"/>
        <v>ブリヂストン</v>
      </c>
      <c r="G47" s="48" t="s">
        <v>7966</v>
      </c>
      <c r="I47" s="283" t="s">
        <v>7592</v>
      </c>
      <c r="J47" s="1" t="s">
        <v>7334</v>
      </c>
      <c r="K47" s="1" t="s">
        <v>7335</v>
      </c>
      <c r="L47" s="1" t="s">
        <v>7593</v>
      </c>
      <c r="M47" s="48" t="s">
        <v>12097</v>
      </c>
    </row>
    <row r="48" spans="1:13">
      <c r="A48" s="48" t="s">
        <v>7972</v>
      </c>
      <c r="B48" s="48" t="s">
        <v>4071</v>
      </c>
      <c r="C48" s="48" t="s">
        <v>574</v>
      </c>
      <c r="D48" s="48" t="s">
        <v>1791</v>
      </c>
      <c r="E48" s="48" t="str">
        <f t="shared" si="2"/>
        <v>BRIDGESTONE</v>
      </c>
      <c r="F48" s="48" t="str">
        <f t="shared" si="3"/>
        <v>ブリヂストン</v>
      </c>
      <c r="G48" s="48" t="s">
        <v>7968</v>
      </c>
      <c r="I48" s="283" t="s">
        <v>7592</v>
      </c>
      <c r="J48" s="1" t="s">
        <v>7334</v>
      </c>
      <c r="K48" s="1" t="s">
        <v>7335</v>
      </c>
      <c r="L48" s="1" t="s">
        <v>7593</v>
      </c>
      <c r="M48" s="48" t="s">
        <v>12097</v>
      </c>
    </row>
    <row r="49" spans="1:13">
      <c r="A49" s="48" t="s">
        <v>7973</v>
      </c>
      <c r="B49" s="48" t="s">
        <v>7694</v>
      </c>
      <c r="C49" s="48" t="s">
        <v>574</v>
      </c>
      <c r="D49" s="48" t="s">
        <v>7695</v>
      </c>
      <c r="E49" s="48" t="str">
        <f t="shared" si="2"/>
        <v>BRIDGESTONE</v>
      </c>
      <c r="F49" s="48" t="str">
        <f t="shared" si="3"/>
        <v>ブリヂストン</v>
      </c>
      <c r="G49" s="48" t="s">
        <v>7968</v>
      </c>
      <c r="I49" s="283" t="s">
        <v>7592</v>
      </c>
      <c r="J49" s="1" t="s">
        <v>7334</v>
      </c>
      <c r="K49" s="1" t="s">
        <v>7335</v>
      </c>
      <c r="L49" s="1" t="s">
        <v>7593</v>
      </c>
      <c r="M49" s="48" t="s">
        <v>12097</v>
      </c>
    </row>
    <row r="50" spans="1:13">
      <c r="A50" s="48" t="s">
        <v>7332</v>
      </c>
      <c r="B50" s="48" t="s">
        <v>4130</v>
      </c>
      <c r="C50" s="48" t="s">
        <v>574</v>
      </c>
      <c r="D50" s="48" t="s">
        <v>4058</v>
      </c>
      <c r="E50" s="48" t="str">
        <f t="shared" si="2"/>
        <v>BRIDGESTONE</v>
      </c>
      <c r="F50" s="48" t="str">
        <f t="shared" si="3"/>
        <v>ブリヂストン</v>
      </c>
      <c r="G50" s="48" t="s">
        <v>7963</v>
      </c>
      <c r="I50" s="283" t="s">
        <v>7592</v>
      </c>
      <c r="J50" s="1" t="s">
        <v>7334</v>
      </c>
      <c r="K50" s="1" t="s">
        <v>7335</v>
      </c>
      <c r="L50" s="1" t="s">
        <v>7593</v>
      </c>
      <c r="M50" s="48" t="s">
        <v>12097</v>
      </c>
    </row>
    <row r="51" spans="1:13">
      <c r="A51" s="48" t="s">
        <v>7938</v>
      </c>
      <c r="B51" s="48" t="s">
        <v>4115</v>
      </c>
      <c r="C51" s="48" t="s">
        <v>4062</v>
      </c>
      <c r="D51" s="48" t="s">
        <v>1791</v>
      </c>
      <c r="E51" s="48" t="str">
        <f t="shared" si="2"/>
        <v>DUNLOP</v>
      </c>
      <c r="F51" s="48" t="str">
        <f t="shared" si="3"/>
        <v>ダンロップ</v>
      </c>
      <c r="G51" s="48" t="s">
        <v>7942</v>
      </c>
      <c r="I51" s="283" t="s">
        <v>7592</v>
      </c>
      <c r="J51" s="1" t="s">
        <v>7334</v>
      </c>
      <c r="K51" s="1" t="s">
        <v>7335</v>
      </c>
      <c r="L51" s="1" t="s">
        <v>7593</v>
      </c>
      <c r="M51" s="48" t="s">
        <v>12097</v>
      </c>
    </row>
    <row r="52" spans="1:13">
      <c r="A52" s="48" t="s">
        <v>23</v>
      </c>
      <c r="B52" s="48" t="s">
        <v>4092</v>
      </c>
      <c r="C52" s="48" t="s">
        <v>4062</v>
      </c>
      <c r="D52" s="48" t="s">
        <v>1791</v>
      </c>
      <c r="E52" s="48" t="str">
        <f t="shared" si="2"/>
        <v>DUNLOP</v>
      </c>
      <c r="F52" s="48" t="str">
        <f t="shared" si="3"/>
        <v>ダンロップ</v>
      </c>
      <c r="G52" s="48" t="s">
        <v>7960</v>
      </c>
      <c r="I52" s="283" t="s">
        <v>7592</v>
      </c>
      <c r="J52" s="1" t="s">
        <v>7334</v>
      </c>
      <c r="K52" s="1" t="s">
        <v>7335</v>
      </c>
      <c r="L52" s="1" t="s">
        <v>7593</v>
      </c>
      <c r="M52" s="48" t="s">
        <v>12097</v>
      </c>
    </row>
    <row r="53" spans="1:13">
      <c r="A53" s="48" t="s">
        <v>4091</v>
      </c>
      <c r="B53" s="48" t="s">
        <v>4090</v>
      </c>
      <c r="C53" s="48" t="s">
        <v>4062</v>
      </c>
      <c r="D53" s="48" t="s">
        <v>1791</v>
      </c>
      <c r="E53" s="48" t="str">
        <f t="shared" si="2"/>
        <v>DUNLOP</v>
      </c>
      <c r="F53" s="48" t="str">
        <f t="shared" si="3"/>
        <v>ダンロップ</v>
      </c>
      <c r="G53" s="48" t="s">
        <v>7960</v>
      </c>
      <c r="I53" s="283" t="s">
        <v>7592</v>
      </c>
      <c r="J53" s="1" t="s">
        <v>7334</v>
      </c>
      <c r="K53" s="1" t="s">
        <v>7335</v>
      </c>
      <c r="L53" s="1" t="s">
        <v>7593</v>
      </c>
      <c r="M53" s="48" t="s">
        <v>12097</v>
      </c>
    </row>
    <row r="54" spans="1:13">
      <c r="A54" s="48" t="s">
        <v>4064</v>
      </c>
      <c r="B54" s="48" t="s">
        <v>4063</v>
      </c>
      <c r="C54" s="48" t="s">
        <v>4062</v>
      </c>
      <c r="D54" s="48" t="s">
        <v>4058</v>
      </c>
      <c r="E54" s="48" t="str">
        <f t="shared" si="2"/>
        <v>DUNLOP</v>
      </c>
      <c r="F54" s="48" t="str">
        <f t="shared" si="3"/>
        <v>ダンロップ</v>
      </c>
      <c r="G54" s="48" t="s">
        <v>7961</v>
      </c>
      <c r="I54" s="283" t="s">
        <v>7592</v>
      </c>
      <c r="J54" s="1" t="s">
        <v>7334</v>
      </c>
      <c r="K54" s="1" t="s">
        <v>7335</v>
      </c>
      <c r="L54" s="1" t="s">
        <v>7593</v>
      </c>
      <c r="M54" s="48" t="s">
        <v>12097</v>
      </c>
    </row>
    <row r="55" spans="1:13">
      <c r="A55" s="48" t="s">
        <v>4127</v>
      </c>
      <c r="B55" s="48" t="s">
        <v>4126</v>
      </c>
      <c r="C55" s="48" t="s">
        <v>4097</v>
      </c>
      <c r="D55" s="48" t="s">
        <v>1791</v>
      </c>
      <c r="E55" s="48" t="str">
        <f t="shared" si="2"/>
        <v>YOKOHAMA</v>
      </c>
      <c r="F55" s="48" t="str">
        <f t="shared" si="3"/>
        <v>ヨコハマ</v>
      </c>
      <c r="G55" s="48" t="s">
        <v>7977</v>
      </c>
      <c r="I55" s="283" t="s">
        <v>7592</v>
      </c>
      <c r="J55" s="1" t="s">
        <v>7334</v>
      </c>
      <c r="K55" s="1" t="s">
        <v>7335</v>
      </c>
      <c r="L55" s="1" t="s">
        <v>7593</v>
      </c>
      <c r="M55" s="48" t="s">
        <v>12097</v>
      </c>
    </row>
    <row r="56" spans="1:13">
      <c r="A56" s="48" t="s">
        <v>4125</v>
      </c>
      <c r="B56" s="48" t="s">
        <v>4124</v>
      </c>
      <c r="C56" s="48" t="s">
        <v>4097</v>
      </c>
      <c r="D56" s="48" t="s">
        <v>1791</v>
      </c>
      <c r="E56" s="48" t="str">
        <f t="shared" si="2"/>
        <v>YOKOHAMA</v>
      </c>
      <c r="F56" s="48" t="str">
        <f t="shared" si="3"/>
        <v>ヨコハマ</v>
      </c>
      <c r="G56" s="48" t="s">
        <v>7977</v>
      </c>
      <c r="I56" s="283" t="s">
        <v>7592</v>
      </c>
      <c r="J56" s="1" t="s">
        <v>7334</v>
      </c>
      <c r="K56" s="1" t="s">
        <v>7335</v>
      </c>
      <c r="L56" s="1" t="s">
        <v>7593</v>
      </c>
      <c r="M56" s="48" t="s">
        <v>12097</v>
      </c>
    </row>
    <row r="57" spans="1:13">
      <c r="A57" s="48" t="s">
        <v>4123</v>
      </c>
      <c r="B57" s="48" t="s">
        <v>4122</v>
      </c>
      <c r="C57" s="48" t="s">
        <v>4097</v>
      </c>
      <c r="D57" s="48" t="s">
        <v>1791</v>
      </c>
      <c r="E57" s="48" t="str">
        <f t="shared" si="2"/>
        <v>YOKOHAMA</v>
      </c>
      <c r="F57" s="48" t="str">
        <f t="shared" si="3"/>
        <v>ヨコハマ</v>
      </c>
      <c r="G57" s="48" t="s">
        <v>7977</v>
      </c>
      <c r="I57" s="283" t="s">
        <v>7592</v>
      </c>
      <c r="J57" s="1" t="s">
        <v>7334</v>
      </c>
      <c r="K57" s="1" t="s">
        <v>7335</v>
      </c>
      <c r="L57" s="1" t="s">
        <v>7593</v>
      </c>
      <c r="M57" s="48" t="s">
        <v>12097</v>
      </c>
    </row>
    <row r="58" spans="1:13">
      <c r="A58" s="48" t="s">
        <v>4129</v>
      </c>
      <c r="B58" s="48" t="s">
        <v>4128</v>
      </c>
      <c r="C58" s="48" t="s">
        <v>4097</v>
      </c>
      <c r="D58" s="48" t="s">
        <v>4065</v>
      </c>
      <c r="E58" s="48" t="str">
        <f t="shared" si="2"/>
        <v>YOKOHAMA</v>
      </c>
      <c r="F58" s="48" t="str">
        <f t="shared" si="3"/>
        <v>ヨコハマ</v>
      </c>
      <c r="G58" s="48" t="s">
        <v>7977</v>
      </c>
      <c r="I58" s="283" t="s">
        <v>7592</v>
      </c>
      <c r="J58" s="1" t="s">
        <v>7334</v>
      </c>
      <c r="K58" s="1" t="s">
        <v>7335</v>
      </c>
      <c r="L58" s="1" t="s">
        <v>7593</v>
      </c>
      <c r="M58" s="48" t="s">
        <v>12097</v>
      </c>
    </row>
    <row r="59" spans="1:13">
      <c r="A59" s="48" t="s">
        <v>4099</v>
      </c>
      <c r="B59" s="48" t="s">
        <v>4098</v>
      </c>
      <c r="C59" s="48" t="s">
        <v>4097</v>
      </c>
      <c r="D59" s="48" t="s">
        <v>1791</v>
      </c>
      <c r="E59" s="48" t="str">
        <f t="shared" si="2"/>
        <v>YOKOHAMA</v>
      </c>
      <c r="F59" s="48" t="str">
        <f t="shared" si="3"/>
        <v>ヨコハマ</v>
      </c>
      <c r="G59" s="48" t="s">
        <v>7978</v>
      </c>
      <c r="I59" s="283" t="s">
        <v>7592</v>
      </c>
      <c r="J59" s="1" t="s">
        <v>7334</v>
      </c>
      <c r="K59" s="1" t="s">
        <v>7335</v>
      </c>
      <c r="L59" s="1" t="s">
        <v>7593</v>
      </c>
      <c r="M59" s="48" t="s">
        <v>12097</v>
      </c>
    </row>
    <row r="60" spans="1:13">
      <c r="A60" s="48" t="s">
        <v>7925</v>
      </c>
      <c r="B60" s="48" t="s">
        <v>4145</v>
      </c>
      <c r="C60" s="48" t="s">
        <v>4097</v>
      </c>
      <c r="D60" s="48" t="s">
        <v>1791</v>
      </c>
      <c r="E60" s="48" t="str">
        <f t="shared" si="2"/>
        <v>YOKOHAMA</v>
      </c>
      <c r="F60" s="48" t="str">
        <f t="shared" si="3"/>
        <v>ヨコハマ</v>
      </c>
      <c r="G60" s="48" t="s">
        <v>7976</v>
      </c>
      <c r="I60" s="283" t="s">
        <v>7592</v>
      </c>
      <c r="J60" s="1" t="s">
        <v>7334</v>
      </c>
      <c r="K60" s="1" t="s">
        <v>7335</v>
      </c>
      <c r="L60" s="1" t="s">
        <v>7593</v>
      </c>
      <c r="M60" s="48" t="s">
        <v>7990</v>
      </c>
    </row>
    <row r="61" spans="1:13">
      <c r="A61" s="48" t="s">
        <v>7935</v>
      </c>
      <c r="B61" s="48" t="s">
        <v>7700</v>
      </c>
      <c r="C61" s="48" t="s">
        <v>4704</v>
      </c>
      <c r="D61" s="48" t="s">
        <v>7695</v>
      </c>
      <c r="E61" s="48" t="s">
        <v>6420</v>
      </c>
      <c r="F61" s="48" t="s">
        <v>7696</v>
      </c>
      <c r="G61" s="48" t="s">
        <v>7977</v>
      </c>
      <c r="I61" s="283" t="s">
        <v>7592</v>
      </c>
      <c r="J61" s="1" t="s">
        <v>7334</v>
      </c>
      <c r="K61" s="1" t="s">
        <v>7335</v>
      </c>
      <c r="L61" s="1" t="s">
        <v>7593</v>
      </c>
      <c r="M61" s="48" t="s">
        <v>12097</v>
      </c>
    </row>
    <row r="62" spans="1:13">
      <c r="A62" s="48" t="s">
        <v>7920</v>
      </c>
      <c r="B62" s="48" t="s">
        <v>7701</v>
      </c>
      <c r="C62" s="48" t="s">
        <v>4704</v>
      </c>
      <c r="D62" s="48" t="s">
        <v>7695</v>
      </c>
      <c r="E62" s="48" t="s">
        <v>6420</v>
      </c>
      <c r="F62" s="48" t="s">
        <v>7696</v>
      </c>
      <c r="G62" s="48" t="s">
        <v>7977</v>
      </c>
      <c r="I62" s="283" t="s">
        <v>7592</v>
      </c>
      <c r="J62" s="1" t="s">
        <v>7334</v>
      </c>
      <c r="K62" s="1" t="s">
        <v>7335</v>
      </c>
      <c r="L62" s="1" t="s">
        <v>7593</v>
      </c>
      <c r="M62" s="48" t="s">
        <v>12097</v>
      </c>
    </row>
    <row r="63" spans="1:13">
      <c r="A63" s="48" t="s">
        <v>7933</v>
      </c>
      <c r="B63" s="48" t="s">
        <v>7698</v>
      </c>
      <c r="C63" s="48" t="s">
        <v>4704</v>
      </c>
      <c r="D63" s="48" t="s">
        <v>7695</v>
      </c>
      <c r="E63" s="48" t="s">
        <v>6420</v>
      </c>
      <c r="F63" s="48" t="s">
        <v>7696</v>
      </c>
      <c r="G63" s="48" t="s">
        <v>7976</v>
      </c>
      <c r="I63" s="283" t="s">
        <v>7592</v>
      </c>
      <c r="J63" s="1" t="s">
        <v>7334</v>
      </c>
      <c r="K63" s="1" t="s">
        <v>7335</v>
      </c>
      <c r="L63" s="1" t="s">
        <v>7593</v>
      </c>
      <c r="M63" s="48" t="s">
        <v>12097</v>
      </c>
    </row>
    <row r="64" spans="1:13">
      <c r="A64" s="48" t="s">
        <v>7934</v>
      </c>
      <c r="B64" s="48" t="s">
        <v>7699</v>
      </c>
      <c r="C64" s="48" t="s">
        <v>4704</v>
      </c>
      <c r="D64" s="48" t="s">
        <v>7695</v>
      </c>
      <c r="E64" s="48" t="s">
        <v>6420</v>
      </c>
      <c r="F64" s="48" t="s">
        <v>7696</v>
      </c>
      <c r="G64" s="48" t="s">
        <v>7976</v>
      </c>
      <c r="I64" s="283" t="s">
        <v>7592</v>
      </c>
      <c r="J64" s="1" t="s">
        <v>7334</v>
      </c>
      <c r="K64" s="1" t="s">
        <v>7335</v>
      </c>
      <c r="L64" s="1" t="s">
        <v>7593</v>
      </c>
      <c r="M64" s="48" t="s">
        <v>12097</v>
      </c>
    </row>
    <row r="65" spans="1:13">
      <c r="A65" s="48" t="s">
        <v>7932</v>
      </c>
      <c r="B65" s="48" t="s">
        <v>7697</v>
      </c>
      <c r="C65" s="48" t="s">
        <v>4704</v>
      </c>
      <c r="D65" s="48" t="s">
        <v>7695</v>
      </c>
      <c r="E65" s="48" t="s">
        <v>6420</v>
      </c>
      <c r="F65" s="48" t="s">
        <v>7696</v>
      </c>
      <c r="G65" s="48" t="s">
        <v>7975</v>
      </c>
      <c r="I65" s="283" t="s">
        <v>7592</v>
      </c>
      <c r="J65" s="1" t="s">
        <v>7334</v>
      </c>
      <c r="K65" s="1" t="s">
        <v>7335</v>
      </c>
      <c r="L65" s="1" t="s">
        <v>7593</v>
      </c>
      <c r="M65" s="48" t="s">
        <v>12097</v>
      </c>
    </row>
    <row r="66" spans="1:13">
      <c r="A66" s="48" t="s">
        <v>7930</v>
      </c>
      <c r="B66" s="48" t="s">
        <v>4121</v>
      </c>
      <c r="C66" s="48" t="s">
        <v>4066</v>
      </c>
      <c r="D66" s="48" t="s">
        <v>1791</v>
      </c>
      <c r="E66" s="48" t="str">
        <f t="shared" ref="E66:E79" si="4">VLOOKUP(C:C,P:R,3,0)</f>
        <v>GOODYEAR</v>
      </c>
      <c r="F66" s="48" t="str">
        <f t="shared" ref="F66:F79" si="5">VLOOKUP(C:C,P:R,2,0)</f>
        <v>グッドイヤー</v>
      </c>
      <c r="G66" s="48" t="s">
        <v>7951</v>
      </c>
      <c r="I66" s="283" t="s">
        <v>7592</v>
      </c>
      <c r="J66" s="1" t="s">
        <v>7334</v>
      </c>
      <c r="K66" s="1" t="s">
        <v>7335</v>
      </c>
      <c r="L66" s="1" t="s">
        <v>7593</v>
      </c>
      <c r="M66" s="48" t="s">
        <v>7950</v>
      </c>
    </row>
    <row r="67" spans="1:13">
      <c r="A67" s="48" t="s">
        <v>672</v>
      </c>
      <c r="B67" s="48" t="s">
        <v>4107</v>
      </c>
      <c r="C67" s="48" t="s">
        <v>4066</v>
      </c>
      <c r="D67" s="48" t="s">
        <v>1791</v>
      </c>
      <c r="E67" s="48" t="str">
        <f t="shared" si="4"/>
        <v>GOODYEAR</v>
      </c>
      <c r="F67" s="48" t="str">
        <f t="shared" si="5"/>
        <v>グッドイヤー</v>
      </c>
      <c r="G67" s="48" t="s">
        <v>7954</v>
      </c>
      <c r="I67" s="283" t="s">
        <v>7592</v>
      </c>
      <c r="J67" s="1" t="s">
        <v>7334</v>
      </c>
      <c r="K67" s="1" t="s">
        <v>7335</v>
      </c>
      <c r="L67" s="1" t="s">
        <v>7593</v>
      </c>
      <c r="M67" s="48" t="s">
        <v>12097</v>
      </c>
    </row>
    <row r="68" spans="1:13">
      <c r="A68" s="48" t="s">
        <v>4106</v>
      </c>
      <c r="B68" s="48" t="s">
        <v>4105</v>
      </c>
      <c r="C68" s="48" t="s">
        <v>4066</v>
      </c>
      <c r="D68" s="48" t="s">
        <v>1791</v>
      </c>
      <c r="E68" s="48" t="str">
        <f t="shared" si="4"/>
        <v>GOODYEAR</v>
      </c>
      <c r="F68" s="48" t="str">
        <f t="shared" si="5"/>
        <v>グッドイヤー</v>
      </c>
      <c r="G68" s="48" t="s">
        <v>7954</v>
      </c>
      <c r="I68" s="283" t="s">
        <v>7592</v>
      </c>
      <c r="J68" s="1" t="s">
        <v>7334</v>
      </c>
      <c r="K68" s="1" t="s">
        <v>7335</v>
      </c>
      <c r="L68" s="1" t="s">
        <v>7593</v>
      </c>
      <c r="M68" s="48" t="s">
        <v>12097</v>
      </c>
    </row>
    <row r="69" spans="1:13">
      <c r="A69" s="48" t="s">
        <v>1234</v>
      </c>
      <c r="B69" s="48" t="s">
        <v>4110</v>
      </c>
      <c r="C69" s="48" t="s">
        <v>4066</v>
      </c>
      <c r="D69" s="48" t="s">
        <v>1791</v>
      </c>
      <c r="E69" s="48" t="str">
        <f t="shared" si="4"/>
        <v>GOODYEAR</v>
      </c>
      <c r="F69" s="48" t="str">
        <f t="shared" si="5"/>
        <v>グッドイヤー</v>
      </c>
      <c r="G69" s="48" t="s">
        <v>7953</v>
      </c>
      <c r="I69" s="283" t="s">
        <v>7592</v>
      </c>
      <c r="J69" s="1" t="s">
        <v>7334</v>
      </c>
      <c r="K69" s="1" t="s">
        <v>7335</v>
      </c>
      <c r="L69" s="1" t="s">
        <v>7593</v>
      </c>
      <c r="M69" s="48" t="s">
        <v>12097</v>
      </c>
    </row>
    <row r="70" spans="1:13">
      <c r="A70" s="48" t="s">
        <v>1230</v>
      </c>
      <c r="B70" s="48" t="s">
        <v>4103</v>
      </c>
      <c r="C70" s="48" t="s">
        <v>4066</v>
      </c>
      <c r="D70" s="48" t="s">
        <v>1791</v>
      </c>
      <c r="E70" s="48" t="str">
        <f t="shared" si="4"/>
        <v>GOODYEAR</v>
      </c>
      <c r="F70" s="48" t="str">
        <f t="shared" si="5"/>
        <v>グッドイヤー</v>
      </c>
      <c r="G70" s="48" t="s">
        <v>7954</v>
      </c>
      <c r="I70" s="283" t="s">
        <v>7592</v>
      </c>
      <c r="J70" s="1" t="s">
        <v>7334</v>
      </c>
      <c r="K70" s="1" t="s">
        <v>7335</v>
      </c>
      <c r="L70" s="1" t="s">
        <v>7593</v>
      </c>
      <c r="M70" s="48" t="s">
        <v>7931</v>
      </c>
    </row>
    <row r="71" spans="1:13">
      <c r="A71" s="48" t="s">
        <v>681</v>
      </c>
      <c r="B71" s="48" t="s">
        <v>4089</v>
      </c>
      <c r="C71" s="48" t="s">
        <v>4066</v>
      </c>
      <c r="D71" s="48" t="s">
        <v>1791</v>
      </c>
      <c r="E71" s="48" t="str">
        <f t="shared" si="4"/>
        <v>GOODYEAR</v>
      </c>
      <c r="F71" s="48" t="str">
        <f t="shared" si="5"/>
        <v>グッドイヤー</v>
      </c>
      <c r="G71" s="48" t="s">
        <v>7955</v>
      </c>
      <c r="I71" s="283" t="s">
        <v>7592</v>
      </c>
      <c r="J71" s="1" t="s">
        <v>7334</v>
      </c>
      <c r="K71" s="1" t="s">
        <v>7335</v>
      </c>
      <c r="L71" s="1" t="s">
        <v>7593</v>
      </c>
      <c r="M71" s="48" t="s">
        <v>12097</v>
      </c>
    </row>
    <row r="72" spans="1:13">
      <c r="A72" s="48" t="s">
        <v>7939</v>
      </c>
      <c r="B72" s="48" t="s">
        <v>4111</v>
      </c>
      <c r="C72" s="48" t="s">
        <v>4066</v>
      </c>
      <c r="D72" s="48" t="s">
        <v>1791</v>
      </c>
      <c r="E72" s="48" t="str">
        <f t="shared" si="4"/>
        <v>GOODYEAR</v>
      </c>
      <c r="F72" s="48" t="str">
        <f t="shared" si="5"/>
        <v>グッドイヤー</v>
      </c>
      <c r="G72" s="48" t="s">
        <v>7952</v>
      </c>
      <c r="I72" s="283" t="s">
        <v>7592</v>
      </c>
      <c r="J72" s="1" t="s">
        <v>7334</v>
      </c>
      <c r="K72" s="1" t="s">
        <v>7335</v>
      </c>
      <c r="L72" s="1" t="s">
        <v>7593</v>
      </c>
      <c r="M72" s="48" t="s">
        <v>7950</v>
      </c>
    </row>
    <row r="73" spans="1:13">
      <c r="A73" s="48" t="s">
        <v>683</v>
      </c>
      <c r="B73" s="48" t="s">
        <v>4109</v>
      </c>
      <c r="C73" s="48" t="s">
        <v>4066</v>
      </c>
      <c r="D73" s="48" t="s">
        <v>1791</v>
      </c>
      <c r="E73" s="48" t="str">
        <f t="shared" si="4"/>
        <v>GOODYEAR</v>
      </c>
      <c r="F73" s="48" t="str">
        <f t="shared" si="5"/>
        <v>グッドイヤー</v>
      </c>
      <c r="G73" s="48" t="s">
        <v>7953</v>
      </c>
      <c r="I73" s="283" t="s">
        <v>7592</v>
      </c>
      <c r="J73" s="1" t="s">
        <v>7334</v>
      </c>
      <c r="K73" s="1" t="s">
        <v>7335</v>
      </c>
      <c r="L73" s="1" t="s">
        <v>7593</v>
      </c>
      <c r="M73" s="48" t="s">
        <v>12097</v>
      </c>
    </row>
    <row r="74" spans="1:13">
      <c r="A74" s="48" t="s">
        <v>698</v>
      </c>
      <c r="B74" s="48" t="s">
        <v>4104</v>
      </c>
      <c r="C74" s="48" t="s">
        <v>4066</v>
      </c>
      <c r="D74" s="48" t="s">
        <v>1791</v>
      </c>
      <c r="E74" s="48" t="str">
        <f t="shared" si="4"/>
        <v>GOODYEAR</v>
      </c>
      <c r="F74" s="48" t="str">
        <f t="shared" si="5"/>
        <v>グッドイヤー</v>
      </c>
      <c r="G74" s="48" t="s">
        <v>7954</v>
      </c>
      <c r="I74" s="283" t="s">
        <v>7592</v>
      </c>
      <c r="J74" s="1" t="s">
        <v>7334</v>
      </c>
      <c r="K74" s="1" t="s">
        <v>7335</v>
      </c>
      <c r="L74" s="1" t="s">
        <v>7593</v>
      </c>
      <c r="M74" s="283" t="s">
        <v>7591</v>
      </c>
    </row>
    <row r="75" spans="1:13">
      <c r="A75" s="48" t="s">
        <v>691</v>
      </c>
      <c r="B75" s="48" t="s">
        <v>4068</v>
      </c>
      <c r="C75" s="48" t="s">
        <v>4066</v>
      </c>
      <c r="D75" s="48" t="s">
        <v>4065</v>
      </c>
      <c r="E75" s="48" t="str">
        <f t="shared" si="4"/>
        <v>GOODYEAR</v>
      </c>
      <c r="F75" s="48" t="str">
        <f t="shared" si="5"/>
        <v>グッドイヤー</v>
      </c>
      <c r="G75" s="48" t="s">
        <v>7956</v>
      </c>
      <c r="I75" s="283" t="s">
        <v>7592</v>
      </c>
      <c r="J75" s="1" t="s">
        <v>7334</v>
      </c>
      <c r="K75" s="1" t="s">
        <v>7335</v>
      </c>
      <c r="L75" s="1" t="s">
        <v>7593</v>
      </c>
      <c r="M75" s="48" t="s">
        <v>12097</v>
      </c>
    </row>
    <row r="76" spans="1:13">
      <c r="A76" s="48" t="s">
        <v>7957</v>
      </c>
      <c r="B76" s="48" t="s">
        <v>4067</v>
      </c>
      <c r="C76" s="48" t="s">
        <v>4066</v>
      </c>
      <c r="D76" s="48" t="s">
        <v>4065</v>
      </c>
      <c r="E76" s="48" t="str">
        <f t="shared" si="4"/>
        <v>GOODYEAR</v>
      </c>
      <c r="F76" s="48" t="str">
        <f t="shared" si="5"/>
        <v>グッドイヤー</v>
      </c>
      <c r="G76" s="48" t="s">
        <v>7956</v>
      </c>
      <c r="I76" s="283" t="s">
        <v>7592</v>
      </c>
      <c r="J76" s="1" t="s">
        <v>7334</v>
      </c>
      <c r="K76" s="1" t="s">
        <v>7335</v>
      </c>
      <c r="L76" s="1" t="s">
        <v>7593</v>
      </c>
      <c r="M76" s="48" t="s">
        <v>12097</v>
      </c>
    </row>
    <row r="77" spans="1:13">
      <c r="A77" s="48" t="s">
        <v>7928</v>
      </c>
      <c r="B77" s="48" t="s">
        <v>4133</v>
      </c>
      <c r="C77" s="48" t="s">
        <v>4056</v>
      </c>
      <c r="D77" s="48" t="s">
        <v>1791</v>
      </c>
      <c r="E77" s="48" t="str">
        <f t="shared" si="4"/>
        <v>FALKEN</v>
      </c>
      <c r="F77" s="48" t="str">
        <f t="shared" si="5"/>
        <v>ファルケン</v>
      </c>
      <c r="G77" s="48" t="s">
        <v>7979</v>
      </c>
      <c r="I77" s="283" t="s">
        <v>7592</v>
      </c>
      <c r="J77" s="1" t="s">
        <v>7334</v>
      </c>
      <c r="K77" s="1" t="s">
        <v>7335</v>
      </c>
      <c r="L77" s="1" t="s">
        <v>7593</v>
      </c>
      <c r="M77" s="48" t="s">
        <v>12098</v>
      </c>
    </row>
    <row r="78" spans="1:13">
      <c r="A78" s="48" t="s">
        <v>7693</v>
      </c>
      <c r="B78" s="48" t="s">
        <v>7705</v>
      </c>
      <c r="C78" s="48" t="s">
        <v>4754</v>
      </c>
      <c r="D78" s="48" t="s">
        <v>4058</v>
      </c>
      <c r="E78" s="48" t="e">
        <f t="shared" si="4"/>
        <v>#N/A</v>
      </c>
      <c r="F78" s="48" t="e">
        <f t="shared" si="5"/>
        <v>#N/A</v>
      </c>
      <c r="G78" s="48" t="s">
        <v>7961</v>
      </c>
      <c r="I78" s="283" t="s">
        <v>7592</v>
      </c>
      <c r="J78" s="1" t="s">
        <v>7334</v>
      </c>
      <c r="K78" s="1" t="s">
        <v>7335</v>
      </c>
      <c r="L78" s="1" t="s">
        <v>7593</v>
      </c>
      <c r="M78" s="48" t="s">
        <v>12097</v>
      </c>
    </row>
    <row r="79" spans="1:13">
      <c r="A79" s="48" t="s">
        <v>7936</v>
      </c>
      <c r="B79" s="48" t="s">
        <v>7706</v>
      </c>
      <c r="C79" s="48" t="s">
        <v>13399</v>
      </c>
      <c r="D79" s="48" t="s">
        <v>4058</v>
      </c>
      <c r="E79" s="48" t="str">
        <f t="shared" si="4"/>
        <v>MICHELIN</v>
      </c>
      <c r="F79" s="48" t="str">
        <f t="shared" si="5"/>
        <v>ミシュラン</v>
      </c>
      <c r="G79" s="48" t="s">
        <v>7943</v>
      </c>
      <c r="I79" s="283" t="s">
        <v>7592</v>
      </c>
      <c r="J79" s="1" t="s">
        <v>7334</v>
      </c>
      <c r="K79" s="1" t="s">
        <v>7335</v>
      </c>
      <c r="L79" s="1" t="s">
        <v>7593</v>
      </c>
      <c r="M79" s="48" t="s">
        <v>12098</v>
      </c>
    </row>
    <row r="302" spans="39:45">
      <c r="AM302" s="1"/>
      <c r="AN302" s="1"/>
      <c r="AO302" s="1"/>
      <c r="AP302" s="160"/>
      <c r="AQ302" s="1"/>
      <c r="AR302" s="1"/>
      <c r="AS302" s="1"/>
    </row>
  </sheetData>
  <autoFilter ref="A2:AS81" xr:uid="{CA1E8510-B334-4CA7-83EE-6E02CF12EA79}">
    <sortState xmlns:xlrd2="http://schemas.microsoft.com/office/spreadsheetml/2017/richdata2" ref="A3:AS81">
      <sortCondition ref="P2:P81"/>
    </sortState>
  </autoFilter>
  <phoneticPr fontId="1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D87A1-EDE0-484C-9EAC-420C2F2C8F24}">
  <sheetPr codeName="Sheet14">
    <tabColor theme="9" tint="0.39997558519241921"/>
  </sheetPr>
  <dimension ref="A3:A13"/>
  <sheetViews>
    <sheetView workbookViewId="0">
      <selection activeCell="A7" sqref="A7:A8"/>
    </sheetView>
  </sheetViews>
  <sheetFormatPr defaultRowHeight="19.5"/>
  <cols>
    <col min="1" max="1" width="8.88671875" customWidth="1"/>
  </cols>
  <sheetData>
    <row r="3" spans="1:1">
      <c r="A3" s="125" t="s">
        <v>4692</v>
      </c>
    </row>
    <row r="4" spans="1:1">
      <c r="A4" s="124" t="s">
        <v>4693</v>
      </c>
    </row>
    <row r="5" spans="1:1">
      <c r="A5" s="125"/>
    </row>
    <row r="6" spans="1:1">
      <c r="A6" s="127"/>
    </row>
    <row r="7" spans="1:1">
      <c r="A7" s="125" t="s">
        <v>4692</v>
      </c>
    </row>
    <row r="8" spans="1:1">
      <c r="A8" s="124" t="s">
        <v>4694</v>
      </c>
    </row>
    <row r="9" spans="1:1">
      <c r="A9" s="127"/>
    </row>
    <row r="12" spans="1:1">
      <c r="A12" s="125"/>
    </row>
    <row r="13" spans="1:1">
      <c r="A13" s="124"/>
    </row>
  </sheetData>
  <phoneticPr fontId="12"/>
  <hyperlinks>
    <hyperlink ref="A3" r:id="rId1" display="mailto:yshopping-store@mail.yahoo.co.jp" xr:uid="{34EA8982-7AAE-4AFB-B7F6-5D74EF7C10EC}"/>
    <hyperlink ref="A7" r:id="rId2" display="mailto:yshopping-store@mail.yahoo.co.jp" xr:uid="{521F5D01-0C47-4E92-A1E1-B5A95AFF657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5B17-F4BF-449C-9AB7-8B442DD31C46}">
  <sheetPr codeName="Sheet15"/>
  <dimension ref="A1:E21"/>
  <sheetViews>
    <sheetView workbookViewId="0">
      <pane ySplit="4" topLeftCell="A5" activePane="bottomLeft" state="frozen"/>
      <selection pane="bottomLeft" activeCell="N13" sqref="N13"/>
    </sheetView>
  </sheetViews>
  <sheetFormatPr defaultRowHeight="16.5"/>
  <cols>
    <col min="1" max="16384" width="8.88671875" style="409"/>
  </cols>
  <sheetData>
    <row r="1" spans="1:5">
      <c r="A1" s="409" t="s">
        <v>12100</v>
      </c>
    </row>
    <row r="2" spans="1:5">
      <c r="A2" s="409" t="s">
        <v>12099</v>
      </c>
    </row>
    <row r="4" spans="1:5">
      <c r="A4" s="409" t="s">
        <v>12114</v>
      </c>
      <c r="B4" s="410" t="s">
        <v>12116</v>
      </c>
      <c r="D4" s="409" t="s">
        <v>12115</v>
      </c>
      <c r="E4" s="410" t="s">
        <v>12116</v>
      </c>
    </row>
    <row r="5" spans="1:5">
      <c r="A5" s="409">
        <v>15</v>
      </c>
      <c r="B5" s="409">
        <v>4601</v>
      </c>
      <c r="D5" s="409" t="s">
        <v>12101</v>
      </c>
      <c r="E5" s="409">
        <v>8808</v>
      </c>
    </row>
    <row r="6" spans="1:5">
      <c r="A6" s="409">
        <v>18</v>
      </c>
      <c r="B6" s="409">
        <v>2953</v>
      </c>
      <c r="D6" s="409" t="s">
        <v>12102</v>
      </c>
      <c r="E6" s="409">
        <v>3519</v>
      </c>
    </row>
    <row r="7" spans="1:5">
      <c r="A7" s="409">
        <v>14</v>
      </c>
      <c r="B7" s="409">
        <v>2920</v>
      </c>
      <c r="D7" s="409" t="s">
        <v>12103</v>
      </c>
      <c r="E7" s="409">
        <v>2000</v>
      </c>
    </row>
    <row r="8" spans="1:5">
      <c r="A8" s="409">
        <v>17</v>
      </c>
      <c r="B8" s="409">
        <v>2652</v>
      </c>
      <c r="D8" s="409" t="s">
        <v>4830</v>
      </c>
      <c r="E8" s="409">
        <v>743</v>
      </c>
    </row>
    <row r="9" spans="1:5">
      <c r="A9" s="409">
        <v>16</v>
      </c>
      <c r="B9" s="409">
        <v>1818</v>
      </c>
      <c r="D9" s="409" t="s">
        <v>12104</v>
      </c>
      <c r="E9" s="409">
        <v>581</v>
      </c>
    </row>
    <row r="10" spans="1:5">
      <c r="A10" s="409">
        <v>19</v>
      </c>
      <c r="B10" s="409">
        <v>939</v>
      </c>
      <c r="D10" s="409" t="s">
        <v>12105</v>
      </c>
      <c r="E10" s="409">
        <v>527</v>
      </c>
    </row>
    <row r="11" spans="1:5">
      <c r="A11" s="409">
        <v>13</v>
      </c>
      <c r="B11" s="409">
        <v>672</v>
      </c>
      <c r="D11" s="409" t="s">
        <v>5007</v>
      </c>
      <c r="E11" s="409">
        <v>347</v>
      </c>
    </row>
    <row r="12" spans="1:5">
      <c r="A12" s="409">
        <v>20</v>
      </c>
      <c r="B12" s="409">
        <v>253</v>
      </c>
      <c r="D12" s="409" t="s">
        <v>4952</v>
      </c>
      <c r="E12" s="409">
        <v>151</v>
      </c>
    </row>
    <row r="13" spans="1:5">
      <c r="A13" s="409">
        <v>21</v>
      </c>
      <c r="B13" s="409">
        <v>48</v>
      </c>
      <c r="D13" s="409" t="s">
        <v>12106</v>
      </c>
      <c r="E13" s="409">
        <v>122</v>
      </c>
    </row>
    <row r="14" spans="1:5">
      <c r="A14" s="409">
        <v>12</v>
      </c>
      <c r="B14" s="409">
        <v>30</v>
      </c>
      <c r="D14" s="409" t="s">
        <v>12107</v>
      </c>
      <c r="E14" s="409">
        <v>52</v>
      </c>
    </row>
    <row r="15" spans="1:5">
      <c r="A15" s="409">
        <v>22</v>
      </c>
      <c r="B15" s="409">
        <v>2</v>
      </c>
      <c r="D15" s="409" t="s">
        <v>12108</v>
      </c>
      <c r="E15" s="409">
        <v>15</v>
      </c>
    </row>
    <row r="16" spans="1:5">
      <c r="A16" s="409" t="s">
        <v>4641</v>
      </c>
      <c r="B16" s="409">
        <v>16888</v>
      </c>
      <c r="D16" s="409" t="s">
        <v>12109</v>
      </c>
      <c r="E16" s="409">
        <v>9</v>
      </c>
    </row>
    <row r="17" spans="4:5">
      <c r="D17" s="409" t="s">
        <v>12110</v>
      </c>
      <c r="E17" s="409">
        <v>8</v>
      </c>
    </row>
    <row r="18" spans="4:5">
      <c r="D18" s="409" t="s">
        <v>12111</v>
      </c>
      <c r="E18" s="409">
        <v>3</v>
      </c>
    </row>
    <row r="19" spans="4:5">
      <c r="D19" s="409" t="s">
        <v>12112</v>
      </c>
      <c r="E19" s="409">
        <v>2</v>
      </c>
    </row>
    <row r="20" spans="4:5">
      <c r="D20" s="409" t="s">
        <v>12113</v>
      </c>
      <c r="E20" s="409">
        <v>1</v>
      </c>
    </row>
    <row r="21" spans="4:5">
      <c r="D21" s="409" t="s">
        <v>4641</v>
      </c>
      <c r="E21" s="409">
        <v>16888</v>
      </c>
    </row>
  </sheetData>
  <phoneticPr fontId="1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94762-F79B-49A1-B449-3CBDCC0E8172}">
  <sheetPr codeName="Sheet16" filterMode="1">
    <tabColor theme="8" tint="0.39997558519241921"/>
  </sheetPr>
  <dimension ref="A1:BI792"/>
  <sheetViews>
    <sheetView zoomScale="86" zoomScaleNormal="85" workbookViewId="0">
      <pane xSplit="4" ySplit="2" topLeftCell="E320" activePane="bottomRight" state="frozen"/>
      <selection pane="topRight" activeCell="E1" sqref="E1"/>
      <selection pane="bottomLeft" activeCell="A3" sqref="A3"/>
      <selection pane="bottomRight" activeCell="T320" sqref="T320"/>
    </sheetView>
  </sheetViews>
  <sheetFormatPr defaultRowHeight="19.5" outlineLevelCol="1"/>
  <cols>
    <col min="1" max="1" width="3.109375" style="2" customWidth="1"/>
    <col min="2" max="2" width="14.21875" style="432" bestFit="1" customWidth="1"/>
    <col min="3" max="3" width="4.44140625" style="2" customWidth="1"/>
    <col min="4" max="4" width="5.109375" style="2" customWidth="1"/>
    <col min="5" max="5" width="35.5546875" style="2" customWidth="1"/>
    <col min="6" max="6" width="10.109375" style="23" customWidth="1"/>
    <col min="7" max="7" width="4.88671875" style="368" customWidth="1"/>
    <col min="8" max="9" width="4.5546875" style="2" customWidth="1"/>
    <col min="10" max="10" width="5.21875" style="3" customWidth="1"/>
    <col min="11" max="11" width="6.33203125" style="132" customWidth="1"/>
    <col min="12" max="12" width="4.88671875" style="132" customWidth="1"/>
    <col min="13" max="13" width="7.6640625" style="2" customWidth="1"/>
    <col min="14" max="14" width="6.44140625" style="10" customWidth="1"/>
    <col min="15" max="15" width="5" style="10" customWidth="1"/>
    <col min="16" max="16" width="7.21875" style="10" customWidth="1"/>
    <col min="17" max="17" width="8.21875" style="2" hidden="1" customWidth="1" outlineLevel="1"/>
    <col min="18" max="18" width="7.109375" style="2" hidden="1" customWidth="1" outlineLevel="1"/>
    <col min="19" max="19" width="11.109375" style="191" customWidth="1" collapsed="1"/>
    <col min="20" max="20" width="3.33203125" style="23" customWidth="1"/>
    <col min="21" max="21" width="7.21875" style="4" hidden="1" customWidth="1" outlineLevel="1"/>
    <col min="22" max="22" width="4.77734375" style="2" hidden="1" customWidth="1" outlineLevel="1"/>
    <col min="23" max="23" width="7.77734375" style="13" hidden="1" customWidth="1" outlineLevel="1"/>
    <col min="24" max="24" width="6.44140625" style="4" hidden="1" customWidth="1" outlineLevel="1"/>
    <col min="25" max="25" width="6.44140625" style="13" hidden="1" customWidth="1" outlineLevel="1"/>
    <col min="26" max="26" width="6.109375" style="155" hidden="1" customWidth="1" outlineLevel="1"/>
    <col min="27" max="27" width="6" style="13" hidden="1" customWidth="1" outlineLevel="1"/>
    <col min="28" max="28" width="7.5546875" style="12" customWidth="1" collapsed="1"/>
    <col min="29" max="29" width="6.88671875" style="4" customWidth="1"/>
    <col min="30" max="30" width="7.5546875" style="6" customWidth="1"/>
    <col min="31" max="31" width="5.6640625" style="2" customWidth="1"/>
    <col min="32" max="32" width="5.44140625" style="2" customWidth="1"/>
    <col min="33" max="33" width="5.6640625" style="154" customWidth="1"/>
    <col min="34" max="34" width="5.6640625" style="13" customWidth="1"/>
    <col min="35" max="35" width="5.6640625" style="2" customWidth="1"/>
    <col min="36" max="36" width="6.21875" style="2" customWidth="1"/>
    <col min="37" max="37" width="10.6640625" style="2" bestFit="1" customWidth="1"/>
    <col min="38" max="40" width="5.77734375" style="2" customWidth="1"/>
    <col min="41" max="41" width="9.6640625" style="2" bestFit="1" customWidth="1"/>
    <col min="42" max="42" width="14.33203125" style="193" hidden="1" customWidth="1" outlineLevel="1"/>
    <col min="43" max="43" width="14.33203125" style="197" hidden="1" customWidth="1" outlineLevel="1"/>
    <col min="44" max="44" width="10" style="198" hidden="1" customWidth="1" outlineLevel="1"/>
    <col min="45" max="45" width="23.77734375" style="328" hidden="1" customWidth="1" outlineLevel="1"/>
    <col min="46" max="46" width="19" style="328" hidden="1" customWidth="1" outlineLevel="1"/>
    <col min="47" max="47" width="10.5546875" hidden="1" customWidth="1" outlineLevel="1"/>
    <col min="48" max="48" width="8" hidden="1" customWidth="1" outlineLevel="1"/>
    <col min="49" max="49" width="7.88671875" hidden="1" customWidth="1" outlineLevel="1"/>
    <col min="50" max="50" width="7.77734375" style="417" hidden="1" customWidth="1" outlineLevel="1"/>
    <col min="51" max="51" width="3.5546875" hidden="1" customWidth="1" outlineLevel="1"/>
    <col min="52" max="52" width="19.33203125" style="197" customWidth="1" collapsed="1"/>
    <col min="53" max="53" width="27.21875" style="12" customWidth="1"/>
    <col min="54" max="54" width="9.44140625" style="12" bestFit="1" customWidth="1"/>
    <col min="55" max="55" width="6" style="12" bestFit="1" customWidth="1"/>
    <col min="56" max="57" width="13.109375" style="5" customWidth="1"/>
    <col min="58" max="61" width="8.88671875" style="2"/>
    <col min="62" max="16375" width="0" style="2" hidden="1" customWidth="1"/>
    <col min="16376" max="16384" width="8.88671875" style="2"/>
  </cols>
  <sheetData>
    <row r="1" spans="1:60" s="200" customFormat="1" ht="19.5" customHeight="1">
      <c r="A1" s="199"/>
      <c r="B1" s="429" t="s">
        <v>12117</v>
      </c>
      <c r="D1" s="199"/>
      <c r="E1" s="201" t="s">
        <v>1975</v>
      </c>
      <c r="F1" s="202" t="s">
        <v>5863</v>
      </c>
      <c r="G1" s="367"/>
      <c r="H1" s="305"/>
      <c r="I1" s="305"/>
      <c r="J1" s="203"/>
      <c r="K1" s="204"/>
      <c r="L1" s="204"/>
      <c r="M1" s="205" t="s">
        <v>4672</v>
      </c>
      <c r="N1" s="206"/>
      <c r="O1" s="206"/>
      <c r="P1" s="206"/>
      <c r="Q1" s="207"/>
      <c r="R1" s="175"/>
      <c r="S1" s="208"/>
      <c r="T1" s="209" t="s">
        <v>384</v>
      </c>
      <c r="U1" s="207" t="s">
        <v>1964</v>
      </c>
      <c r="V1" s="207"/>
      <c r="W1" s="210"/>
      <c r="X1" s="207"/>
      <c r="Y1" s="207"/>
      <c r="Z1" s="211"/>
      <c r="AA1" s="188"/>
      <c r="AB1" s="212" t="s">
        <v>5938</v>
      </c>
      <c r="AC1" s="126" t="s">
        <v>4671</v>
      </c>
      <c r="AD1" s="213"/>
      <c r="AE1" s="214"/>
      <c r="AF1" s="214"/>
      <c r="AG1" s="215"/>
      <c r="AH1" s="214"/>
      <c r="AI1" s="214"/>
      <c r="AJ1" s="216"/>
      <c r="AP1" s="190"/>
      <c r="AQ1" s="217"/>
      <c r="AR1" s="218"/>
      <c r="AS1" s="219" t="s">
        <v>1743</v>
      </c>
      <c r="AT1" s="326" t="s">
        <v>27</v>
      </c>
      <c r="AU1" s="220"/>
      <c r="AV1" s="221"/>
      <c r="AW1" s="221"/>
      <c r="AX1" s="414"/>
      <c r="AY1" s="222" t="s">
        <v>6173</v>
      </c>
      <c r="AZ1" s="217"/>
      <c r="BA1" s="223"/>
      <c r="BB1" s="223"/>
      <c r="BC1" s="223"/>
      <c r="BD1" s="404"/>
      <c r="BE1" s="404"/>
    </row>
    <row r="2" spans="1:60" s="224" customFormat="1" ht="60" customHeight="1">
      <c r="A2" s="251"/>
      <c r="B2" s="430" t="s">
        <v>7246</v>
      </c>
      <c r="C2" s="252" t="s">
        <v>1467</v>
      </c>
      <c r="D2" s="251" t="s">
        <v>1470</v>
      </c>
      <c r="E2" s="253" t="s">
        <v>12156</v>
      </c>
      <c r="F2" s="254" t="s">
        <v>5862</v>
      </c>
      <c r="G2" s="255" t="s">
        <v>12119</v>
      </c>
      <c r="H2" s="355" t="s">
        <v>12118</v>
      </c>
      <c r="I2" s="252" t="s">
        <v>1455</v>
      </c>
      <c r="J2" s="255" t="s">
        <v>6386</v>
      </c>
      <c r="K2" s="256" t="s">
        <v>7499</v>
      </c>
      <c r="L2" s="256" t="s">
        <v>7498</v>
      </c>
      <c r="M2" s="257" t="s">
        <v>4758</v>
      </c>
      <c r="N2" s="258" t="s">
        <v>4759</v>
      </c>
      <c r="O2" s="258" t="s">
        <v>349</v>
      </c>
      <c r="P2" s="259" t="s">
        <v>4760</v>
      </c>
      <c r="Q2" s="260" t="s">
        <v>4761</v>
      </c>
      <c r="R2" s="261" t="s">
        <v>4762</v>
      </c>
      <c r="S2" s="262" t="s">
        <v>5196</v>
      </c>
      <c r="T2" s="284"/>
      <c r="U2" s="263" t="s">
        <v>4763</v>
      </c>
      <c r="V2" s="264" t="s">
        <v>349</v>
      </c>
      <c r="W2" s="265" t="s">
        <v>1960</v>
      </c>
      <c r="X2" s="266" t="s">
        <v>4764</v>
      </c>
      <c r="Y2" s="267" t="s">
        <v>4761</v>
      </c>
      <c r="Z2" s="268" t="s">
        <v>4765</v>
      </c>
      <c r="AA2" s="269" t="s">
        <v>4766</v>
      </c>
      <c r="AB2" s="270" t="s">
        <v>5939</v>
      </c>
      <c r="AC2" s="271" t="s">
        <v>4767</v>
      </c>
      <c r="AD2" s="272" t="s">
        <v>1472</v>
      </c>
      <c r="AE2" s="273" t="s">
        <v>4768</v>
      </c>
      <c r="AF2" s="274" t="s">
        <v>4769</v>
      </c>
      <c r="AG2" s="275"/>
      <c r="AH2" s="276" t="s">
        <v>4770</v>
      </c>
      <c r="AI2" s="277"/>
      <c r="AJ2" s="294" t="s">
        <v>4771</v>
      </c>
      <c r="AK2" s="174"/>
      <c r="AL2" s="411" t="s">
        <v>12155</v>
      </c>
      <c r="AM2" s="411" t="s">
        <v>12128</v>
      </c>
      <c r="AN2" s="174"/>
      <c r="AO2" s="411" t="s">
        <v>12125</v>
      </c>
      <c r="AP2" s="194" t="s">
        <v>4756</v>
      </c>
      <c r="AQ2" s="194" t="s">
        <v>623</v>
      </c>
      <c r="AR2" s="194" t="s">
        <v>4772</v>
      </c>
      <c r="AS2" s="278" t="s">
        <v>1468</v>
      </c>
      <c r="AT2" s="278" t="s">
        <v>1465</v>
      </c>
      <c r="AU2" s="278" t="s">
        <v>31</v>
      </c>
      <c r="AV2" s="278" t="s">
        <v>1466</v>
      </c>
      <c r="AW2" s="278" t="s">
        <v>4764</v>
      </c>
      <c r="AX2" s="415" t="s">
        <v>349</v>
      </c>
      <c r="AY2" s="279" t="s">
        <v>4773</v>
      </c>
      <c r="AZ2" s="280" t="s">
        <v>4774</v>
      </c>
      <c r="BA2" s="281" t="s">
        <v>4775</v>
      </c>
      <c r="BB2" s="281" t="s">
        <v>4776</v>
      </c>
      <c r="BC2" s="281"/>
      <c r="BD2" s="405" t="s">
        <v>4777</v>
      </c>
      <c r="BE2" s="405" t="s">
        <v>4778</v>
      </c>
      <c r="BF2" s="174"/>
      <c r="BG2" s="301"/>
      <c r="BH2" s="300"/>
    </row>
    <row r="3" spans="1:60" s="11" customFormat="1" ht="19.5" hidden="1" customHeight="1">
      <c r="A3" s="11">
        <f t="shared" ref="A3:A66" si="0">COUNTIF(E:E,E3)</f>
        <v>1</v>
      </c>
      <c r="B3" s="239">
        <f t="shared" ref="B3:B66" si="1">AP3</f>
        <v>1756515157706</v>
      </c>
      <c r="C3" s="225">
        <f>VLOOKUP(B:B,[1]MICHELIN!$B:$K,9,0)</f>
        <v>69</v>
      </c>
      <c r="D3" s="11" t="s">
        <v>4059</v>
      </c>
      <c r="E3" s="358" t="s">
        <v>12127</v>
      </c>
      <c r="F3" s="158" t="s">
        <v>1680</v>
      </c>
      <c r="G3" s="132" t="str">
        <f t="shared" ref="G3:G66" si="2">MID(AP:AP,6,2)</f>
        <v>15</v>
      </c>
      <c r="H3" s="225">
        <v>8</v>
      </c>
      <c r="I3" s="225">
        <f>VLOOKUP(B:B,[1]MICHELIN!$B:$K,10,0)</f>
        <v>24</v>
      </c>
      <c r="J3" s="131"/>
      <c r="K3" s="132" t="s">
        <v>1748</v>
      </c>
      <c r="L3" s="132">
        <v>1</v>
      </c>
      <c r="M3" s="134" t="s">
        <v>3422</v>
      </c>
      <c r="N3" s="226" t="s">
        <v>7218</v>
      </c>
      <c r="O3" s="226">
        <v>0</v>
      </c>
      <c r="P3" s="227">
        <v>11000</v>
      </c>
      <c r="Q3" s="228">
        <f t="shared" ref="Q3:Q34" si="3">(P3-AX3)/1.1</f>
        <v>9522.7272727272721</v>
      </c>
      <c r="R3" s="143">
        <f t="shared" ref="R3:R34" si="4">IFERROR((Q3-X3)/Q3,"")</f>
        <v>2.6539379474940266E-2</v>
      </c>
      <c r="S3" s="192">
        <v>1074476371</v>
      </c>
      <c r="T3" s="285" t="s">
        <v>7867</v>
      </c>
      <c r="U3" s="189">
        <f t="shared" ref="U3:U66" si="5">W3-V3</f>
        <v>11000</v>
      </c>
      <c r="W3" s="229">
        <v>11000</v>
      </c>
      <c r="X3" s="135">
        <f t="shared" ref="X3:X66" si="6">AW3</f>
        <v>9270</v>
      </c>
      <c r="Y3" s="230">
        <f t="shared" ref="Y3:Y66" si="7">(W3-AX3)/1.1</f>
        <v>9522.7272727272721</v>
      </c>
      <c r="Z3" s="141">
        <f t="shared" ref="Z3:Z66" si="8">IFERROR(-1+(AD3/N3),"")</f>
        <v>7.7272727272727382E-2</v>
      </c>
      <c r="AA3" s="136">
        <f t="shared" ref="AA3:AA66" si="9">IFERROR((Y3-X3)/Y3,"")</f>
        <v>2.6539379474940266E-2</v>
      </c>
      <c r="AB3" s="144"/>
      <c r="AC3" s="184">
        <f t="shared" ref="AC3:AC34" si="10">ROUNDDOWN(U3/1.02,0)</f>
        <v>10784</v>
      </c>
      <c r="AD3" s="182">
        <f t="shared" ref="AD3:AD34" si="11">ROUNDDOWN(AC3/0.91,0)</f>
        <v>11850</v>
      </c>
      <c r="AE3" s="128">
        <f t="shared" ref="AE3:AE66" si="12">AD3*0.09</f>
        <v>1066.5</v>
      </c>
      <c r="AF3" s="129">
        <f t="shared" ref="AF3:AF66" si="13">AE3-AH3</f>
        <v>216.5</v>
      </c>
      <c r="AG3" s="130">
        <f t="shared" ref="AG3:AG66" si="14">IFERROR(AF3/AD3,"")</f>
        <v>1.8270042194092825E-2</v>
      </c>
      <c r="AH3" s="137">
        <f t="shared" ref="AH3:AH66" si="15">AD3-U3</f>
        <v>850</v>
      </c>
      <c r="AI3" s="138">
        <f t="shared" ref="AI3:AI66" si="16">IFERROR(AH3/AD3,"")</f>
        <v>7.1729957805907171E-2</v>
      </c>
      <c r="AJ3" s="138">
        <f t="shared" ref="AJ3:AJ66" si="17">IFERROR(AA3-AG3,"")</f>
        <v>8.2693372808474407E-3</v>
      </c>
      <c r="AL3" s="11">
        <f t="shared" ref="AL3:AL66" si="18">AC3-AD3*0.1</f>
        <v>9599</v>
      </c>
      <c r="AM3" s="412">
        <f t="shared" ref="AM3:AM66" si="19">(AL3-AX3)/1.1</f>
        <v>8249.0909090909081</v>
      </c>
      <c r="AN3" s="412">
        <f t="shared" ref="AN3:AN66" si="20">AM3-X3</f>
        <v>-1020.9090909090919</v>
      </c>
      <c r="AO3" s="413">
        <f t="shared" ref="AO3:AO66" si="21">AN3/AM3</f>
        <v>-0.12376019396076716</v>
      </c>
      <c r="AP3" s="192">
        <v>1756515157706</v>
      </c>
      <c r="AQ3" s="192">
        <v>4985009753552</v>
      </c>
      <c r="AR3" s="192" t="s">
        <v>3128</v>
      </c>
      <c r="AS3" s="231" t="s">
        <v>0</v>
      </c>
      <c r="AT3" s="231" t="s">
        <v>731</v>
      </c>
      <c r="AU3" s="232" t="s">
        <v>95</v>
      </c>
      <c r="AV3" s="232">
        <v>17300</v>
      </c>
      <c r="AW3" s="233">
        <f>VLOOKUP(B:B,[1]MICHELIN!$B:$K,8,0)</f>
        <v>9270</v>
      </c>
      <c r="AX3" s="233">
        <v>525</v>
      </c>
      <c r="AY3" s="204" t="s">
        <v>3387</v>
      </c>
      <c r="AZ3" s="192" t="s">
        <v>218</v>
      </c>
      <c r="BA3" s="133" t="str">
        <f>IFERROR(VLOOKUP(AZ:AZ,Q商品!B:E,4,0),"")</f>
        <v>2023年製 CROSSCLIMATE2 175/65R15 88H XL オールシーズン 夏冬タイヤ 最短当日発送</v>
      </c>
      <c r="BB3" s="133" t="str">
        <f>IFERROR(VLOOKUP(B:B,在庫!B:M,12,0),"")</f>
        <v>2023年製</v>
      </c>
      <c r="BC3" s="133">
        <f>IFERROR(VLOOKUP(B:B,在庫!B:L,10,0),"")</f>
        <v>3</v>
      </c>
      <c r="BD3" s="234">
        <f>VLOOKUP(AP:AP,[1]MICHELIN!$B:$AH,32,0)</f>
        <v>605922079</v>
      </c>
      <c r="BE3" s="234">
        <f>VLOOKUP(AP:AP,[1]MICHELIN!$B:$AH,33,0)</f>
        <v>605922132</v>
      </c>
    </row>
    <row r="4" spans="1:60" s="11" customFormat="1" ht="19.5" hidden="1" customHeight="1">
      <c r="A4" s="11">
        <f t="shared" si="0"/>
        <v>1</v>
      </c>
      <c r="B4" s="239">
        <f t="shared" si="1"/>
        <v>1855516157705</v>
      </c>
      <c r="C4" s="225">
        <f>VLOOKUP(B:B,[1]MICHELIN!$B:$K,9,0)</f>
        <v>16</v>
      </c>
      <c r="D4" s="11" t="s">
        <v>5180</v>
      </c>
      <c r="E4" s="358" t="s">
        <v>751</v>
      </c>
      <c r="F4" s="158" t="s">
        <v>7071</v>
      </c>
      <c r="G4" s="132" t="str">
        <f t="shared" si="2"/>
        <v>16</v>
      </c>
      <c r="H4" s="225">
        <v>8</v>
      </c>
      <c r="I4" s="225">
        <f>VLOOKUP(B:B,[1]MICHELIN!$B:$K,10,0)</f>
        <v>0</v>
      </c>
      <c r="J4" s="131"/>
      <c r="K4" s="132" t="s">
        <v>5186</v>
      </c>
      <c r="L4" s="132">
        <v>2</v>
      </c>
      <c r="M4" s="134" t="s">
        <v>1776</v>
      </c>
      <c r="N4" s="226" t="s">
        <v>3358</v>
      </c>
      <c r="O4" s="226">
        <v>0</v>
      </c>
      <c r="P4" s="227">
        <v>15180</v>
      </c>
      <c r="Q4" s="228">
        <f t="shared" si="3"/>
        <v>13322.727272727272</v>
      </c>
      <c r="R4" s="143">
        <f t="shared" si="4"/>
        <v>3.7734561583077399E-2</v>
      </c>
      <c r="S4" s="192">
        <v>1074476187</v>
      </c>
      <c r="T4" s="288" t="s">
        <v>6544</v>
      </c>
      <c r="U4" s="189">
        <f t="shared" si="5"/>
        <v>15180</v>
      </c>
      <c r="W4" s="229">
        <v>15180</v>
      </c>
      <c r="X4" s="135">
        <f t="shared" si="6"/>
        <v>12820</v>
      </c>
      <c r="Y4" s="230">
        <f t="shared" si="7"/>
        <v>13322.727272727272</v>
      </c>
      <c r="Z4" s="141">
        <f t="shared" si="8"/>
        <v>7.7272727272727382E-2</v>
      </c>
      <c r="AA4" s="136">
        <f t="shared" si="9"/>
        <v>3.7734561583077399E-2</v>
      </c>
      <c r="AB4" s="309"/>
      <c r="AC4" s="184">
        <f t="shared" si="10"/>
        <v>14882</v>
      </c>
      <c r="AD4" s="182">
        <f t="shared" si="11"/>
        <v>16353</v>
      </c>
      <c r="AE4" s="128">
        <f t="shared" si="12"/>
        <v>1471.77</v>
      </c>
      <c r="AF4" s="129">
        <f t="shared" si="13"/>
        <v>298.77</v>
      </c>
      <c r="AG4" s="130">
        <f t="shared" si="14"/>
        <v>1.8270042194092825E-2</v>
      </c>
      <c r="AH4" s="137">
        <f t="shared" si="15"/>
        <v>1173</v>
      </c>
      <c r="AI4" s="138">
        <f t="shared" si="16"/>
        <v>7.1729957805907171E-2</v>
      </c>
      <c r="AJ4" s="138">
        <f t="shared" si="17"/>
        <v>1.9464519388984573E-2</v>
      </c>
      <c r="AL4" s="11">
        <f t="shared" si="18"/>
        <v>13246.7</v>
      </c>
      <c r="AM4" s="412">
        <f t="shared" si="19"/>
        <v>11565.181818181818</v>
      </c>
      <c r="AN4" s="412">
        <f t="shared" si="20"/>
        <v>-1254.818181818182</v>
      </c>
      <c r="AO4" s="413">
        <f t="shared" si="21"/>
        <v>-0.10849965020398218</v>
      </c>
      <c r="AP4" s="192">
        <v>1855516157705</v>
      </c>
      <c r="AQ4" s="192">
        <v>4985009753361</v>
      </c>
      <c r="AR4" s="192" t="s">
        <v>3133</v>
      </c>
      <c r="AS4" s="231" t="s">
        <v>0</v>
      </c>
      <c r="AT4" s="231" t="s">
        <v>750</v>
      </c>
      <c r="AU4" s="232" t="s">
        <v>98</v>
      </c>
      <c r="AV4" s="232">
        <v>24000</v>
      </c>
      <c r="AW4" s="233">
        <f>VLOOKUP(B:B,[1]MICHELIN!$B:$K,8,0)</f>
        <v>12820</v>
      </c>
      <c r="AX4" s="233">
        <v>525</v>
      </c>
      <c r="AY4" s="204" t="s">
        <v>3387</v>
      </c>
      <c r="AZ4" s="192" t="s">
        <v>219</v>
      </c>
      <c r="BA4" s="133" t="str">
        <f>IFERROR(VLOOKUP(AZ:AZ,Q商品!B:E,4,0),"")</f>
        <v>2023年製 CROSSCLIMATE2 185/55R16 83V オールシーズン 夏冬タイヤ 最短当日発送</v>
      </c>
      <c r="BB4" s="133" t="str">
        <f>IFERROR(VLOOKUP(B:B,在庫!B:M,12,0),"")</f>
        <v/>
      </c>
      <c r="BC4" s="133" t="str">
        <f>IFERROR(VLOOKUP(B:B,在庫!B:L,10,0),"")</f>
        <v/>
      </c>
      <c r="BD4" s="234">
        <f>VLOOKUP(AP:AP,[1]MICHELIN!$B:$AH,32,0)</f>
        <v>605922073</v>
      </c>
      <c r="BE4" s="234">
        <f>VLOOKUP(AP:AP,[1]MICHELIN!$B:$AH,33,0)</f>
        <v>605922126</v>
      </c>
    </row>
    <row r="5" spans="1:60" s="11" customFormat="1" ht="19.5" hidden="1" customHeight="1">
      <c r="A5" s="11">
        <f t="shared" si="0"/>
        <v>1</v>
      </c>
      <c r="B5" s="239">
        <f t="shared" si="1"/>
        <v>1856015157708</v>
      </c>
      <c r="C5" s="225">
        <f>VLOOKUP(B:B,[1]MICHELIN!$B:$K,9,0)</f>
        <v>68</v>
      </c>
      <c r="D5" s="11" t="s">
        <v>4059</v>
      </c>
      <c r="E5" s="358" t="s">
        <v>773</v>
      </c>
      <c r="F5" s="158" t="s">
        <v>6210</v>
      </c>
      <c r="G5" s="132" t="str">
        <f t="shared" si="2"/>
        <v>15</v>
      </c>
      <c r="H5" s="225">
        <v>2</v>
      </c>
      <c r="I5" s="225">
        <f>VLOOKUP(B:B,[1]MICHELIN!$B:$K,10,0)</f>
        <v>26</v>
      </c>
      <c r="J5" s="131">
        <v>162</v>
      </c>
      <c r="K5" s="132" t="s">
        <v>1748</v>
      </c>
      <c r="L5" s="132">
        <v>3</v>
      </c>
      <c r="M5" s="134" t="s">
        <v>3422</v>
      </c>
      <c r="N5" s="226" t="s">
        <v>7219</v>
      </c>
      <c r="O5" s="226">
        <v>0</v>
      </c>
      <c r="P5" s="227">
        <v>13099</v>
      </c>
      <c r="Q5" s="228">
        <f t="shared" si="3"/>
        <v>11430.90909090909</v>
      </c>
      <c r="R5" s="143">
        <f t="shared" si="4"/>
        <v>2.5449339907746071E-2</v>
      </c>
      <c r="S5" s="192">
        <v>1074476366</v>
      </c>
      <c r="T5" s="285" t="s">
        <v>6545</v>
      </c>
      <c r="U5" s="189">
        <f t="shared" si="5"/>
        <v>13099</v>
      </c>
      <c r="W5" s="229">
        <v>13099</v>
      </c>
      <c r="X5" s="135">
        <f t="shared" si="6"/>
        <v>11140</v>
      </c>
      <c r="Y5" s="230">
        <f t="shared" si="7"/>
        <v>11430.90909090909</v>
      </c>
      <c r="Z5" s="141">
        <f t="shared" si="8"/>
        <v>7.7334147644858353E-2</v>
      </c>
      <c r="AA5" s="136">
        <f t="shared" si="9"/>
        <v>2.5449339907746071E-2</v>
      </c>
      <c r="AB5" s="144"/>
      <c r="AC5" s="184">
        <f t="shared" si="10"/>
        <v>12842</v>
      </c>
      <c r="AD5" s="182">
        <f t="shared" si="11"/>
        <v>14112</v>
      </c>
      <c r="AE5" s="128">
        <f t="shared" si="12"/>
        <v>1270.08</v>
      </c>
      <c r="AF5" s="129">
        <f t="shared" si="13"/>
        <v>257.07999999999993</v>
      </c>
      <c r="AG5" s="130">
        <f t="shared" si="14"/>
        <v>1.821712018140589E-2</v>
      </c>
      <c r="AH5" s="137">
        <f t="shared" si="15"/>
        <v>1013</v>
      </c>
      <c r="AI5" s="138">
        <f t="shared" si="16"/>
        <v>7.1782879818594103E-2</v>
      </c>
      <c r="AJ5" s="138">
        <f t="shared" si="17"/>
        <v>7.2322197263401805E-3</v>
      </c>
      <c r="AL5" s="11">
        <f t="shared" si="18"/>
        <v>11430.8</v>
      </c>
      <c r="AM5" s="412">
        <f t="shared" si="19"/>
        <v>9914.3636363636342</v>
      </c>
      <c r="AN5" s="412">
        <f t="shared" si="20"/>
        <v>-1225.6363636363658</v>
      </c>
      <c r="AO5" s="413">
        <f t="shared" si="21"/>
        <v>-0.12362229272497227</v>
      </c>
      <c r="AP5" s="192">
        <v>1856015157708</v>
      </c>
      <c r="AQ5" s="192">
        <v>4985009753460</v>
      </c>
      <c r="AR5" s="192" t="s">
        <v>3127</v>
      </c>
      <c r="AS5" s="231" t="s">
        <v>0</v>
      </c>
      <c r="AT5" s="231" t="s">
        <v>772</v>
      </c>
      <c r="AU5" s="232" t="s">
        <v>81</v>
      </c>
      <c r="AV5" s="232">
        <v>21600</v>
      </c>
      <c r="AW5" s="233">
        <f>VLOOKUP(B:B,[1]MICHELIN!$B:$K,8,0)</f>
        <v>11140</v>
      </c>
      <c r="AX5" s="233">
        <v>525</v>
      </c>
      <c r="AY5" s="204" t="s">
        <v>3387</v>
      </c>
      <c r="AZ5" s="192" t="s">
        <v>220</v>
      </c>
      <c r="BA5" s="133" t="str">
        <f>IFERROR(VLOOKUP(AZ:AZ,Q商品!B:E,4,0),"")</f>
        <v>2023年製 CROSSCLIMATE2 185/60R15 88V XL オールシーズン 夏冬タイヤ 最短当日発送</v>
      </c>
      <c r="BB5" s="133" t="str">
        <f>IFERROR(VLOOKUP(B:B,在庫!B:M,12,0),"")</f>
        <v>2023年製</v>
      </c>
      <c r="BC5" s="133">
        <f>IFERROR(VLOOKUP(B:B,在庫!B:L,10,0),"")</f>
        <v>2</v>
      </c>
      <c r="BD5" s="234">
        <f>VLOOKUP(AP:AP,[1]MICHELIN!$B:$AH,32,0)</f>
        <v>605922082</v>
      </c>
      <c r="BE5" s="234">
        <f>VLOOKUP(AP:AP,[1]MICHELIN!$B:$AH,33,0)</f>
        <v>605922135</v>
      </c>
    </row>
    <row r="6" spans="1:60" s="11" customFormat="1" ht="19.5" hidden="1" customHeight="1">
      <c r="A6" s="11">
        <f t="shared" si="0"/>
        <v>1</v>
      </c>
      <c r="B6" s="239">
        <f t="shared" si="1"/>
        <v>1856515157703</v>
      </c>
      <c r="C6" s="225">
        <f>VLOOKUP(B:B,[1]MICHELIN!$B:$K,9,0)</f>
        <v>86</v>
      </c>
      <c r="D6" s="11" t="s">
        <v>4059</v>
      </c>
      <c r="E6" s="358" t="s">
        <v>793</v>
      </c>
      <c r="F6" s="158" t="s">
        <v>1681</v>
      </c>
      <c r="G6" s="132" t="str">
        <f t="shared" si="2"/>
        <v>15</v>
      </c>
      <c r="H6" s="225">
        <v>0</v>
      </c>
      <c r="I6" s="225">
        <f>VLOOKUP(B:B,[1]MICHELIN!$B:$K,10,0)</f>
        <v>0</v>
      </c>
      <c r="J6" s="131">
        <v>181</v>
      </c>
      <c r="K6" s="132" t="s">
        <v>1748</v>
      </c>
      <c r="L6" s="132">
        <v>4</v>
      </c>
      <c r="M6" s="134" t="s">
        <v>3422</v>
      </c>
      <c r="N6" s="226" t="s">
        <v>7220</v>
      </c>
      <c r="O6" s="226">
        <v>0</v>
      </c>
      <c r="P6" s="227">
        <v>12480</v>
      </c>
      <c r="Q6" s="228">
        <f t="shared" si="3"/>
        <v>10868.181818181818</v>
      </c>
      <c r="R6" s="143">
        <f t="shared" si="4"/>
        <v>4.5838561271434534E-2</v>
      </c>
      <c r="S6" s="192">
        <v>1074476370</v>
      </c>
      <c r="T6" s="285" t="s">
        <v>6546</v>
      </c>
      <c r="U6" s="189">
        <f t="shared" si="5"/>
        <v>12480</v>
      </c>
      <c r="W6" s="229">
        <v>12480</v>
      </c>
      <c r="X6" s="135">
        <f t="shared" si="6"/>
        <v>10370</v>
      </c>
      <c r="Y6" s="230">
        <f t="shared" si="7"/>
        <v>10868.181818181818</v>
      </c>
      <c r="Z6" s="141">
        <f t="shared" si="8"/>
        <v>7.7323717948717841E-2</v>
      </c>
      <c r="AA6" s="136">
        <f t="shared" si="9"/>
        <v>4.5838561271434534E-2</v>
      </c>
      <c r="AB6" s="144"/>
      <c r="AC6" s="184">
        <f t="shared" si="10"/>
        <v>12235</v>
      </c>
      <c r="AD6" s="182">
        <f t="shared" si="11"/>
        <v>13445</v>
      </c>
      <c r="AE6" s="128">
        <f t="shared" si="12"/>
        <v>1210.05</v>
      </c>
      <c r="AF6" s="129">
        <f t="shared" si="13"/>
        <v>245.04999999999995</v>
      </c>
      <c r="AG6" s="130">
        <f t="shared" si="14"/>
        <v>1.8226106359241351E-2</v>
      </c>
      <c r="AH6" s="137">
        <f t="shared" si="15"/>
        <v>965</v>
      </c>
      <c r="AI6" s="138">
        <f t="shared" si="16"/>
        <v>7.1773893640758646E-2</v>
      </c>
      <c r="AJ6" s="138">
        <f t="shared" si="17"/>
        <v>2.7612454912193184E-2</v>
      </c>
      <c r="AL6" s="11">
        <f t="shared" si="18"/>
        <v>10890.5</v>
      </c>
      <c r="AM6" s="412">
        <f t="shared" si="19"/>
        <v>9423.181818181818</v>
      </c>
      <c r="AN6" s="412">
        <f t="shared" si="20"/>
        <v>-946.81818181818198</v>
      </c>
      <c r="AO6" s="413">
        <f t="shared" si="21"/>
        <v>-0.10047754570450053</v>
      </c>
      <c r="AP6" s="192">
        <v>1856515157703</v>
      </c>
      <c r="AQ6" s="192">
        <v>4985009753569</v>
      </c>
      <c r="AR6" s="192" t="s">
        <v>3129</v>
      </c>
      <c r="AS6" s="231" t="s">
        <v>0</v>
      </c>
      <c r="AT6" s="231" t="s">
        <v>792</v>
      </c>
      <c r="AU6" s="232" t="s">
        <v>42</v>
      </c>
      <c r="AV6" s="232">
        <v>19400</v>
      </c>
      <c r="AW6" s="233">
        <f>VLOOKUP(B:B,[1]MICHELIN!$B:$K,8,0)</f>
        <v>10370</v>
      </c>
      <c r="AX6" s="233">
        <v>525</v>
      </c>
      <c r="AY6" s="204" t="s">
        <v>3387</v>
      </c>
      <c r="AZ6" s="192" t="s">
        <v>221</v>
      </c>
      <c r="BA6" s="133" t="str">
        <f>IFERROR(VLOOKUP(AZ:AZ,Q商品!B:E,4,0),"")</f>
        <v>2023年製 CROSSCLIMATE2 185/65R15 92V XL オールシーズン 夏冬タイヤ 最短当日発送</v>
      </c>
      <c r="BB6" s="133" t="str">
        <f>IFERROR(VLOOKUP(B:B,在庫!B:M,12,0),"")</f>
        <v/>
      </c>
      <c r="BC6" s="133" t="str">
        <f>IFERROR(VLOOKUP(B:B,在庫!B:L,10,0),"")</f>
        <v/>
      </c>
      <c r="BD6" s="234">
        <f>VLOOKUP(AP:AP,[1]MICHELIN!$B:$AH,32,0)</f>
        <v>605922080</v>
      </c>
      <c r="BE6" s="234">
        <f>VLOOKUP(AP:AP,[1]MICHELIN!$B:$AH,33,0)</f>
        <v>605922133</v>
      </c>
    </row>
    <row r="7" spans="1:60" s="11" customFormat="1" ht="19.5" hidden="1" customHeight="1">
      <c r="A7" s="11">
        <f t="shared" si="0"/>
        <v>1</v>
      </c>
      <c r="B7" s="239">
        <f t="shared" si="1"/>
        <v>1955016157707</v>
      </c>
      <c r="C7" s="225">
        <f>VLOOKUP(B:B,[1]MICHELIN!$B:$K,9,0)</f>
        <v>38</v>
      </c>
      <c r="D7" s="11" t="s">
        <v>4059</v>
      </c>
      <c r="E7" s="358" t="s">
        <v>811</v>
      </c>
      <c r="F7" s="158" t="s">
        <v>7072</v>
      </c>
      <c r="G7" s="132" t="str">
        <f t="shared" si="2"/>
        <v>16</v>
      </c>
      <c r="H7" s="225">
        <v>0</v>
      </c>
      <c r="I7" s="225">
        <f>VLOOKUP(B:B,[1]MICHELIN!$B:$K,10,0)</f>
        <v>1</v>
      </c>
      <c r="J7" s="131">
        <v>705</v>
      </c>
      <c r="K7" s="132" t="s">
        <v>1748</v>
      </c>
      <c r="L7" s="132">
        <v>5</v>
      </c>
      <c r="M7" s="134" t="s">
        <v>1776</v>
      </c>
      <c r="N7" s="226" t="s">
        <v>2013</v>
      </c>
      <c r="O7" s="226">
        <v>0</v>
      </c>
      <c r="P7" s="227">
        <v>16800</v>
      </c>
      <c r="Q7" s="228">
        <f t="shared" si="3"/>
        <v>14795.454545454544</v>
      </c>
      <c r="R7" s="143">
        <f t="shared" si="4"/>
        <v>8.4854070660522196E-2</v>
      </c>
      <c r="S7" s="192">
        <v>1074476215</v>
      </c>
      <c r="T7" s="286" t="s">
        <v>6547</v>
      </c>
      <c r="U7" s="189">
        <f t="shared" si="5"/>
        <v>16800</v>
      </c>
      <c r="W7" s="229">
        <v>16800</v>
      </c>
      <c r="X7" s="135">
        <f t="shared" si="6"/>
        <v>13540</v>
      </c>
      <c r="Y7" s="230">
        <f t="shared" si="7"/>
        <v>14795.454545454544</v>
      </c>
      <c r="Z7" s="141">
        <f t="shared" si="8"/>
        <v>7.7261904761904754E-2</v>
      </c>
      <c r="AA7" s="136">
        <f t="shared" si="9"/>
        <v>8.4854070660522196E-2</v>
      </c>
      <c r="AB7" s="144"/>
      <c r="AC7" s="184">
        <f t="shared" si="10"/>
        <v>16470</v>
      </c>
      <c r="AD7" s="182">
        <f t="shared" si="11"/>
        <v>18098</v>
      </c>
      <c r="AE7" s="128">
        <f t="shared" si="12"/>
        <v>1628.82</v>
      </c>
      <c r="AF7" s="129">
        <f t="shared" si="13"/>
        <v>330.81999999999994</v>
      </c>
      <c r="AG7" s="130">
        <f t="shared" si="14"/>
        <v>1.8279367885954245E-2</v>
      </c>
      <c r="AH7" s="137">
        <f t="shared" si="15"/>
        <v>1298</v>
      </c>
      <c r="AI7" s="138">
        <f t="shared" si="16"/>
        <v>7.1720632114045751E-2</v>
      </c>
      <c r="AJ7" s="138">
        <f t="shared" si="17"/>
        <v>6.6574702774567951E-2</v>
      </c>
      <c r="AL7" s="11">
        <f t="shared" si="18"/>
        <v>14660.2</v>
      </c>
      <c r="AM7" s="412">
        <f t="shared" si="19"/>
        <v>12850.181818181818</v>
      </c>
      <c r="AN7" s="412">
        <f t="shared" si="20"/>
        <v>-689.81818181818198</v>
      </c>
      <c r="AO7" s="413">
        <f t="shared" si="21"/>
        <v>-5.3681589224064762E-2</v>
      </c>
      <c r="AP7" s="192">
        <v>1955016157707</v>
      </c>
      <c r="AQ7" s="192">
        <v>4985009753286</v>
      </c>
      <c r="AR7" s="192" t="s">
        <v>3132</v>
      </c>
      <c r="AS7" s="231" t="s">
        <v>0</v>
      </c>
      <c r="AT7" s="231" t="s">
        <v>810</v>
      </c>
      <c r="AU7" s="232" t="s">
        <v>97</v>
      </c>
      <c r="AV7" s="232">
        <v>26300</v>
      </c>
      <c r="AW7" s="233">
        <f>VLOOKUP(B:B,[1]MICHELIN!$B:$K,8,0)</f>
        <v>13540</v>
      </c>
      <c r="AX7" s="233">
        <v>525</v>
      </c>
      <c r="AY7" s="204" t="s">
        <v>3387</v>
      </c>
      <c r="AZ7" s="192" t="s">
        <v>222</v>
      </c>
      <c r="BA7" s="133" t="str">
        <f>IFERROR(VLOOKUP(AZ:AZ,Q商品!B:E,4,0),"")</f>
        <v>2023年製 CROSSCLIMATE2 195/50R16 88V オールシーズン 夏冬タイヤ 最短当日発送</v>
      </c>
      <c r="BB7" s="133" t="str">
        <f>IFERROR(VLOOKUP(B:B,在庫!B:M,12,0),"")</f>
        <v>2023年製</v>
      </c>
      <c r="BC7" s="133">
        <f>IFERROR(VLOOKUP(B:B,在庫!B:L,10,0),"")</f>
        <v>1</v>
      </c>
      <c r="BD7" s="234">
        <f>VLOOKUP(AP:AP,[1]MICHELIN!$B:$AH,32,0)</f>
        <v>605922074</v>
      </c>
      <c r="BE7" s="234">
        <f>VLOOKUP(AP:AP,[1]MICHELIN!$B:$AH,33,0)</f>
        <v>605922127</v>
      </c>
    </row>
    <row r="8" spans="1:60" s="11" customFormat="1" ht="19.5" hidden="1" customHeight="1">
      <c r="A8" s="11">
        <f t="shared" si="0"/>
        <v>1</v>
      </c>
      <c r="B8" s="239">
        <f t="shared" si="1"/>
        <v>1955516157702</v>
      </c>
      <c r="C8" s="225">
        <f>VLOOKUP(B:B,[1]MICHELIN!$B:$K,9,0)</f>
        <v>71</v>
      </c>
      <c r="D8" s="11" t="s">
        <v>4059</v>
      </c>
      <c r="E8" s="358" t="s">
        <v>830</v>
      </c>
      <c r="F8" s="158" t="s">
        <v>5821</v>
      </c>
      <c r="G8" s="132" t="str">
        <f t="shared" si="2"/>
        <v>16</v>
      </c>
      <c r="H8" s="225">
        <v>16</v>
      </c>
      <c r="I8" s="225">
        <f>VLOOKUP(B:B,[1]MICHELIN!$B:$K,10,0)</f>
        <v>2</v>
      </c>
      <c r="J8" s="131"/>
      <c r="K8" s="132" t="s">
        <v>1748</v>
      </c>
      <c r="L8" s="132">
        <v>6</v>
      </c>
      <c r="M8" s="134" t="s">
        <v>3422</v>
      </c>
      <c r="N8" s="226" t="s">
        <v>7221</v>
      </c>
      <c r="O8" s="226">
        <v>0</v>
      </c>
      <c r="P8" s="227">
        <v>15970</v>
      </c>
      <c r="Q8" s="228">
        <f t="shared" si="3"/>
        <v>14040.90909090909</v>
      </c>
      <c r="R8" s="143">
        <f t="shared" si="4"/>
        <v>4.5645840077694989E-2</v>
      </c>
      <c r="S8" s="192">
        <v>1074476365</v>
      </c>
      <c r="T8" s="285" t="s">
        <v>6548</v>
      </c>
      <c r="U8" s="189">
        <f t="shared" si="5"/>
        <v>15970</v>
      </c>
      <c r="W8" s="229">
        <v>15970</v>
      </c>
      <c r="X8" s="135">
        <f t="shared" si="6"/>
        <v>13400</v>
      </c>
      <c r="Y8" s="230">
        <f t="shared" si="7"/>
        <v>14040.90909090909</v>
      </c>
      <c r="Z8" s="141">
        <f t="shared" si="8"/>
        <v>7.7269881026925447E-2</v>
      </c>
      <c r="AA8" s="136">
        <f t="shared" si="9"/>
        <v>4.5645840077694989E-2</v>
      </c>
      <c r="AB8" s="144"/>
      <c r="AC8" s="184">
        <f t="shared" si="10"/>
        <v>15656</v>
      </c>
      <c r="AD8" s="182">
        <f t="shared" si="11"/>
        <v>17204</v>
      </c>
      <c r="AE8" s="128">
        <f t="shared" si="12"/>
        <v>1548.36</v>
      </c>
      <c r="AF8" s="129">
        <f t="shared" si="13"/>
        <v>314.3599999999999</v>
      </c>
      <c r="AG8" s="130">
        <f t="shared" si="14"/>
        <v>1.8272494768658446E-2</v>
      </c>
      <c r="AH8" s="137">
        <f t="shared" si="15"/>
        <v>1234</v>
      </c>
      <c r="AI8" s="138">
        <f t="shared" si="16"/>
        <v>7.1727505231341554E-2</v>
      </c>
      <c r="AJ8" s="138">
        <f t="shared" si="17"/>
        <v>2.7373345309036543E-2</v>
      </c>
      <c r="AL8" s="11">
        <f t="shared" si="18"/>
        <v>13935.6</v>
      </c>
      <c r="AM8" s="412">
        <f t="shared" si="19"/>
        <v>12191.454545454544</v>
      </c>
      <c r="AN8" s="412">
        <f t="shared" si="20"/>
        <v>-1208.5454545454559</v>
      </c>
      <c r="AO8" s="413">
        <f t="shared" si="21"/>
        <v>-9.9130538529223267E-2</v>
      </c>
      <c r="AP8" s="192">
        <v>1955516157702</v>
      </c>
      <c r="AQ8" s="192">
        <v>4985009753378</v>
      </c>
      <c r="AR8" s="192" t="s">
        <v>3134</v>
      </c>
      <c r="AS8" s="231" t="s">
        <v>0</v>
      </c>
      <c r="AT8" s="231" t="s">
        <v>829</v>
      </c>
      <c r="AU8" s="232" t="s">
        <v>44</v>
      </c>
      <c r="AV8" s="232">
        <v>25100</v>
      </c>
      <c r="AW8" s="233">
        <f>VLOOKUP(B:B,[1]MICHELIN!$B:$K,8,0)</f>
        <v>13400</v>
      </c>
      <c r="AX8" s="233">
        <v>525</v>
      </c>
      <c r="AY8" s="204" t="s">
        <v>3387</v>
      </c>
      <c r="AZ8" s="192" t="s">
        <v>223</v>
      </c>
      <c r="BA8" s="133" t="str">
        <f>IFERROR(VLOOKUP(AZ:AZ,Q商品!B:E,4,0),"")</f>
        <v>2023年製 CROSSCLIMATE2 195/55R16 91V XL オールシーズン 夏冬タイヤ 最短当日発送</v>
      </c>
      <c r="BB8" s="133" t="str">
        <f>IFERROR(VLOOKUP(B:B,在庫!B:M,12,0),"")</f>
        <v>2023年製</v>
      </c>
      <c r="BC8" s="133">
        <f>IFERROR(VLOOKUP(B:B,在庫!B:L,10,0),"")</f>
        <v>1</v>
      </c>
      <c r="BD8" s="234">
        <f>VLOOKUP(AP:AP,[1]MICHELIN!$B:$AH,32,0)</f>
        <v>605922070</v>
      </c>
      <c r="BE8" s="234">
        <f>VLOOKUP(AP:AP,[1]MICHELIN!$B:$AH,33,0)</f>
        <v>605922123</v>
      </c>
    </row>
    <row r="9" spans="1:60" s="11" customFormat="1" ht="19.5" hidden="1" customHeight="1">
      <c r="A9" s="11">
        <f t="shared" si="0"/>
        <v>1</v>
      </c>
      <c r="B9" s="239">
        <f t="shared" si="1"/>
        <v>1956016157704</v>
      </c>
      <c r="C9" s="225">
        <f>VLOOKUP(B:B,[1]MICHELIN!$B:$K,9,0)</f>
        <v>54</v>
      </c>
      <c r="D9" s="11" t="s">
        <v>4059</v>
      </c>
      <c r="E9" s="358" t="s">
        <v>840</v>
      </c>
      <c r="F9" s="158" t="s">
        <v>7073</v>
      </c>
      <c r="G9" s="132" t="str">
        <f t="shared" si="2"/>
        <v>16</v>
      </c>
      <c r="H9" s="225">
        <v>2</v>
      </c>
      <c r="I9" s="225">
        <f>VLOOKUP(B:B,[1]MICHELIN!$B:$K,10,0)</f>
        <v>14</v>
      </c>
      <c r="J9" s="131"/>
      <c r="K9" s="132" t="s">
        <v>1748</v>
      </c>
      <c r="L9" s="132">
        <v>7</v>
      </c>
      <c r="M9" s="134" t="s">
        <v>3422</v>
      </c>
      <c r="N9" s="226" t="s">
        <v>1986</v>
      </c>
      <c r="O9" s="226">
        <v>0</v>
      </c>
      <c r="P9" s="227">
        <v>14600</v>
      </c>
      <c r="Q9" s="228">
        <f t="shared" si="3"/>
        <v>12795.454545454544</v>
      </c>
      <c r="R9" s="143">
        <f t="shared" si="4"/>
        <v>5.8259325044404876E-2</v>
      </c>
      <c r="S9" s="192">
        <v>1074476355</v>
      </c>
      <c r="T9" s="286" t="s">
        <v>6549</v>
      </c>
      <c r="U9" s="189">
        <f t="shared" si="5"/>
        <v>14600</v>
      </c>
      <c r="W9" s="229">
        <v>14600</v>
      </c>
      <c r="X9" s="135">
        <f t="shared" si="6"/>
        <v>12050</v>
      </c>
      <c r="Y9" s="230">
        <f t="shared" si="7"/>
        <v>12795.454545454544</v>
      </c>
      <c r="Z9" s="141">
        <f t="shared" si="8"/>
        <v>7.7260273972602711E-2</v>
      </c>
      <c r="AA9" s="136">
        <f t="shared" si="9"/>
        <v>5.8259325044404876E-2</v>
      </c>
      <c r="AB9" s="144"/>
      <c r="AC9" s="184">
        <f t="shared" si="10"/>
        <v>14313</v>
      </c>
      <c r="AD9" s="182">
        <f t="shared" si="11"/>
        <v>15728</v>
      </c>
      <c r="AE9" s="128">
        <f t="shared" si="12"/>
        <v>1415.52</v>
      </c>
      <c r="AF9" s="129">
        <f t="shared" si="13"/>
        <v>287.52</v>
      </c>
      <c r="AG9" s="130">
        <f t="shared" si="14"/>
        <v>1.8280773143438452E-2</v>
      </c>
      <c r="AH9" s="137">
        <f t="shared" si="15"/>
        <v>1128</v>
      </c>
      <c r="AI9" s="138">
        <f t="shared" si="16"/>
        <v>7.1719226856561541E-2</v>
      </c>
      <c r="AJ9" s="138">
        <f t="shared" si="17"/>
        <v>3.9978551900966428E-2</v>
      </c>
      <c r="AL9" s="11">
        <f t="shared" si="18"/>
        <v>12740.2</v>
      </c>
      <c r="AM9" s="412">
        <f t="shared" si="19"/>
        <v>11104.727272727272</v>
      </c>
      <c r="AN9" s="412">
        <f t="shared" si="20"/>
        <v>-945.27272727272793</v>
      </c>
      <c r="AO9" s="413">
        <f t="shared" si="21"/>
        <v>-8.5123452747396744E-2</v>
      </c>
      <c r="AP9" s="192">
        <v>1956016157704</v>
      </c>
      <c r="AQ9" s="192">
        <v>4985009753491</v>
      </c>
      <c r="AR9" s="192" t="s">
        <v>3138</v>
      </c>
      <c r="AS9" s="231" t="s">
        <v>0</v>
      </c>
      <c r="AT9" s="231" t="s">
        <v>839</v>
      </c>
      <c r="AU9" s="232" t="s">
        <v>46</v>
      </c>
      <c r="AV9" s="232">
        <v>24100</v>
      </c>
      <c r="AW9" s="233">
        <f>VLOOKUP(B:B,[1]MICHELIN!$B:$K,8,0)</f>
        <v>12050</v>
      </c>
      <c r="AX9" s="233">
        <v>525</v>
      </c>
      <c r="AY9" s="204" t="s">
        <v>3387</v>
      </c>
      <c r="AZ9" s="192" t="s">
        <v>224</v>
      </c>
      <c r="BA9" s="133" t="str">
        <f>IFERROR(VLOOKUP(AZ:AZ,Q商品!B:E,4,0),"")</f>
        <v>2023年製 CROSSCLIMATE2 195/60R16 93H XL オールシーズン 夏冬タイヤ 最短当日発送</v>
      </c>
      <c r="BB9" s="133" t="str">
        <f>IFERROR(VLOOKUP(B:B,在庫!B:M,12,0),"")</f>
        <v>2023年製</v>
      </c>
      <c r="BC9" s="133">
        <f>IFERROR(VLOOKUP(B:B,在庫!B:L,10,0),"")</f>
        <v>1</v>
      </c>
      <c r="BD9" s="234">
        <f>VLOOKUP(AP:AP,[1]MICHELIN!$B:$AH,32,0)</f>
        <v>605922072</v>
      </c>
      <c r="BE9" s="234">
        <f>VLOOKUP(AP:AP,[1]MICHELIN!$B:$AH,33,0)</f>
        <v>605922125</v>
      </c>
    </row>
    <row r="10" spans="1:60" s="11" customFormat="1" ht="19.5" hidden="1" customHeight="1">
      <c r="A10" s="11">
        <f t="shared" si="0"/>
        <v>1</v>
      </c>
      <c r="B10" s="239">
        <f t="shared" si="1"/>
        <v>1956516157709</v>
      </c>
      <c r="C10" s="225">
        <f>VLOOKUP(B:B,[1]MICHELIN!$B:$K,9,0)</f>
        <v>0</v>
      </c>
      <c r="D10" s="11" t="s">
        <v>4059</v>
      </c>
      <c r="E10" s="358" t="s">
        <v>733</v>
      </c>
      <c r="F10" s="158" t="s">
        <v>5823</v>
      </c>
      <c r="G10" s="132" t="str">
        <f t="shared" si="2"/>
        <v>16</v>
      </c>
      <c r="H10" s="225">
        <v>11</v>
      </c>
      <c r="I10" s="225">
        <f>VLOOKUP(B:B,[1]MICHELIN!$B:$K,10,0)</f>
        <v>11</v>
      </c>
      <c r="J10" s="131"/>
      <c r="K10" s="132" t="s">
        <v>1748</v>
      </c>
      <c r="L10" s="132">
        <v>10</v>
      </c>
      <c r="M10" s="134" t="s">
        <v>3422</v>
      </c>
      <c r="N10" s="226" t="s">
        <v>7470</v>
      </c>
      <c r="O10" s="226">
        <v>0</v>
      </c>
      <c r="P10" s="227">
        <v>15137</v>
      </c>
      <c r="Q10" s="228">
        <f t="shared" si="3"/>
        <v>12806.363636363636</v>
      </c>
      <c r="R10" s="143">
        <f t="shared" si="4"/>
        <v>-1.0648115283595062E-3</v>
      </c>
      <c r="S10" s="192">
        <v>1074476184</v>
      </c>
      <c r="T10" s="285" t="s">
        <v>6551</v>
      </c>
      <c r="U10" s="189">
        <f t="shared" si="5"/>
        <v>15137</v>
      </c>
      <c r="W10" s="229">
        <v>15137</v>
      </c>
      <c r="X10" s="135">
        <f t="shared" si="6"/>
        <v>12820</v>
      </c>
      <c r="Y10" s="230">
        <f t="shared" si="7"/>
        <v>12806.363636363636</v>
      </c>
      <c r="Z10" s="141">
        <f t="shared" si="8"/>
        <v>7.7294047697694435E-2</v>
      </c>
      <c r="AA10" s="136">
        <f t="shared" si="9"/>
        <v>-1.0648115283595062E-3</v>
      </c>
      <c r="AB10" s="144"/>
      <c r="AC10" s="184">
        <f t="shared" si="10"/>
        <v>14840</v>
      </c>
      <c r="AD10" s="182">
        <f t="shared" si="11"/>
        <v>16307</v>
      </c>
      <c r="AE10" s="128">
        <f t="shared" si="12"/>
        <v>1467.6299999999999</v>
      </c>
      <c r="AF10" s="129">
        <f t="shared" si="13"/>
        <v>297.62999999999988</v>
      </c>
      <c r="AG10" s="130">
        <f t="shared" si="14"/>
        <v>1.8251671061507321E-2</v>
      </c>
      <c r="AH10" s="137">
        <f t="shared" si="15"/>
        <v>1170</v>
      </c>
      <c r="AI10" s="138">
        <f t="shared" si="16"/>
        <v>7.1748328938492673E-2</v>
      </c>
      <c r="AJ10" s="138">
        <f t="shared" si="17"/>
        <v>-1.9316482589866828E-2</v>
      </c>
      <c r="AL10" s="11">
        <f t="shared" si="18"/>
        <v>13209.3</v>
      </c>
      <c r="AM10" s="412">
        <f t="shared" si="19"/>
        <v>11053.90909090909</v>
      </c>
      <c r="AN10" s="412">
        <f t="shared" si="20"/>
        <v>-1766.0909090909099</v>
      </c>
      <c r="AO10" s="413">
        <f t="shared" si="21"/>
        <v>-0.15977071048497865</v>
      </c>
      <c r="AP10" s="192">
        <v>1956516157709</v>
      </c>
      <c r="AQ10" s="192">
        <v>4985009753613</v>
      </c>
      <c r="AR10" s="192" t="s">
        <v>3141</v>
      </c>
      <c r="AS10" s="231" t="s">
        <v>0</v>
      </c>
      <c r="AT10" s="231" t="s">
        <v>732</v>
      </c>
      <c r="AU10" s="232" t="s">
        <v>99</v>
      </c>
      <c r="AV10" s="232">
        <v>24000</v>
      </c>
      <c r="AW10" s="233">
        <f>VLOOKUP(B:B,[1]MICHELIN!$B:$K,8,0)</f>
        <v>12820</v>
      </c>
      <c r="AX10" s="233">
        <v>1050</v>
      </c>
      <c r="AY10" s="204" t="s">
        <v>3387</v>
      </c>
      <c r="AZ10" s="192" t="s">
        <v>226</v>
      </c>
      <c r="BA10" s="133" t="str">
        <f>IFERROR(VLOOKUP(AZ:AZ,Q商品!B:E,4,0),"")</f>
        <v>2021年製以降 CROSSCLIMATE2 195/65R16 92V オールシーズン 夏冬タイヤ 最短当日発送</v>
      </c>
      <c r="BB10" s="133" t="str">
        <f>IFERROR(VLOOKUP(B:B,在庫!B:M,12,0),"")</f>
        <v>2021年製</v>
      </c>
      <c r="BC10" s="133">
        <f>IFERROR(VLOOKUP(B:B,在庫!B:L,10,0),"")</f>
        <v>3</v>
      </c>
      <c r="BD10" s="234">
        <f>VLOOKUP(AP:AP,[1]MICHELIN!$B:$AH,32,0)</f>
        <v>605922076</v>
      </c>
      <c r="BE10" s="234">
        <f>VLOOKUP(AP:AP,[1]MICHELIN!$B:$AH,33,0)</f>
        <v>605922129</v>
      </c>
    </row>
    <row r="11" spans="1:60" s="11" customFormat="1" ht="19.5" hidden="1" customHeight="1">
      <c r="A11" s="11">
        <f t="shared" si="0"/>
        <v>1</v>
      </c>
      <c r="B11" s="239">
        <f t="shared" si="1"/>
        <v>2054517157700</v>
      </c>
      <c r="C11" s="225">
        <f>VLOOKUP(B:B,[1]MICHELIN!$B:$K,9,0)</f>
        <v>12</v>
      </c>
      <c r="D11" s="11" t="s">
        <v>4059</v>
      </c>
      <c r="E11" s="11" t="s">
        <v>735</v>
      </c>
      <c r="F11" s="158" t="s">
        <v>5824</v>
      </c>
      <c r="G11" s="132" t="str">
        <f t="shared" si="2"/>
        <v>17</v>
      </c>
      <c r="H11" s="225">
        <v>13</v>
      </c>
      <c r="I11" s="225">
        <f>VLOOKUP(B:B,[1]MICHELIN!$B:$K,10,0)</f>
        <v>9</v>
      </c>
      <c r="J11" s="131"/>
      <c r="K11" s="132" t="s">
        <v>1748</v>
      </c>
      <c r="L11" s="132">
        <v>11</v>
      </c>
      <c r="M11" s="134" t="s">
        <v>3422</v>
      </c>
      <c r="N11" s="226" t="s">
        <v>7222</v>
      </c>
      <c r="O11" s="226" t="s">
        <v>1777</v>
      </c>
      <c r="P11" s="227">
        <v>21600</v>
      </c>
      <c r="Q11" s="228">
        <f t="shared" si="3"/>
        <v>19159.090909090908</v>
      </c>
      <c r="R11" s="143">
        <f t="shared" si="4"/>
        <v>3.2835112692763888E-2</v>
      </c>
      <c r="S11" s="192">
        <v>1074476185</v>
      </c>
      <c r="T11" s="285" t="s">
        <v>6552</v>
      </c>
      <c r="U11" s="189">
        <f t="shared" si="5"/>
        <v>21600</v>
      </c>
      <c r="W11" s="229">
        <v>21600</v>
      </c>
      <c r="X11" s="135">
        <f t="shared" si="6"/>
        <v>18530</v>
      </c>
      <c r="Y11" s="230">
        <f t="shared" si="7"/>
        <v>19159.090909090908</v>
      </c>
      <c r="Z11" s="141">
        <f t="shared" si="8"/>
        <v>7.7314814814814836E-2</v>
      </c>
      <c r="AA11" s="136">
        <f t="shared" si="9"/>
        <v>3.2835112692763888E-2</v>
      </c>
      <c r="AB11" s="309"/>
      <c r="AC11" s="184">
        <f t="shared" si="10"/>
        <v>21176</v>
      </c>
      <c r="AD11" s="182">
        <f t="shared" si="11"/>
        <v>23270</v>
      </c>
      <c r="AE11" s="128">
        <f t="shared" si="12"/>
        <v>2094.2999999999997</v>
      </c>
      <c r="AF11" s="129">
        <f t="shared" si="13"/>
        <v>424.29999999999973</v>
      </c>
      <c r="AG11" s="130">
        <f t="shared" si="14"/>
        <v>1.8233777395788558E-2</v>
      </c>
      <c r="AH11" s="137">
        <f t="shared" si="15"/>
        <v>1670</v>
      </c>
      <c r="AI11" s="138">
        <f t="shared" si="16"/>
        <v>7.1766222604211435E-2</v>
      </c>
      <c r="AJ11" s="138">
        <f t="shared" si="17"/>
        <v>1.460133529697533E-2</v>
      </c>
      <c r="AL11" s="11">
        <f t="shared" si="18"/>
        <v>18849</v>
      </c>
      <c r="AM11" s="412">
        <f t="shared" si="19"/>
        <v>16658.181818181816</v>
      </c>
      <c r="AN11" s="412">
        <f t="shared" si="20"/>
        <v>-1871.8181818181838</v>
      </c>
      <c r="AO11" s="413">
        <f t="shared" si="21"/>
        <v>-0.11236629556865327</v>
      </c>
      <c r="AP11" s="192">
        <v>2054517157700</v>
      </c>
      <c r="AQ11" s="192">
        <v>4985009753187</v>
      </c>
      <c r="AR11" s="192" t="s">
        <v>3143</v>
      </c>
      <c r="AS11" s="231" t="s">
        <v>0</v>
      </c>
      <c r="AT11" s="231" t="s">
        <v>734</v>
      </c>
      <c r="AU11" s="232" t="s">
        <v>62</v>
      </c>
      <c r="AV11" s="232">
        <v>34700</v>
      </c>
      <c r="AW11" s="233">
        <f>VLOOKUP(B:B,[1]MICHELIN!$B:$K,8,0)</f>
        <v>18530</v>
      </c>
      <c r="AX11" s="233">
        <v>525</v>
      </c>
      <c r="AY11" s="204" t="s">
        <v>3387</v>
      </c>
      <c r="AZ11" s="192" t="s">
        <v>227</v>
      </c>
      <c r="BA11" s="133" t="str">
        <f>IFERROR(VLOOKUP(AZ:AZ,Q商品!B:E,4,0),"")</f>
        <v>2022年製 CROSSCLIMATE2 205/45R17 88W XL オールシーズン 夏冬タイヤ 最短当日発送</v>
      </c>
      <c r="BB11" s="133" t="str">
        <f>IFERROR(VLOOKUP(B:B,在庫!B:M,12,0),"")</f>
        <v>2022年製</v>
      </c>
      <c r="BC11" s="133">
        <f>IFERROR(VLOOKUP(B:B,在庫!B:L,10,0),"")</f>
        <v>2</v>
      </c>
      <c r="BD11" s="234">
        <f>VLOOKUP(AP:AP,[1]MICHELIN!$B:$AH,32,0)</f>
        <v>605922061</v>
      </c>
      <c r="BE11" s="234">
        <f>VLOOKUP(AP:AP,[1]MICHELIN!$B:$AH,33,0)</f>
        <v>605922114</v>
      </c>
    </row>
    <row r="12" spans="1:60" s="11" customFormat="1" ht="19.5" hidden="1" customHeight="1">
      <c r="A12" s="240">
        <f t="shared" si="0"/>
        <v>1</v>
      </c>
      <c r="B12" s="249">
        <f t="shared" si="1"/>
        <v>2055516159979</v>
      </c>
      <c r="C12" s="225">
        <f>VLOOKUP(B:B,[1]MICHELIN!$B:$K,9,0)</f>
        <v>107</v>
      </c>
      <c r="D12" s="153" t="s">
        <v>4059</v>
      </c>
      <c r="E12" s="11" t="s">
        <v>7365</v>
      </c>
      <c r="F12" s="158" t="s">
        <v>7450</v>
      </c>
      <c r="G12" s="132" t="str">
        <f t="shared" si="2"/>
        <v>16</v>
      </c>
      <c r="H12" s="225">
        <v>1</v>
      </c>
      <c r="I12" s="225">
        <f>VLOOKUP(B:B,[1]MICHELIN!$B:$K,10,0)</f>
        <v>1</v>
      </c>
      <c r="J12" s="131" t="s">
        <v>12</v>
      </c>
      <c r="K12" s="132" t="s">
        <v>5186</v>
      </c>
      <c r="L12" s="132">
        <v>13</v>
      </c>
      <c r="M12" s="157" t="s">
        <v>3422</v>
      </c>
      <c r="N12" s="241" t="s">
        <v>4735</v>
      </c>
      <c r="O12" s="226">
        <v>0</v>
      </c>
      <c r="P12" s="242">
        <v>18800</v>
      </c>
      <c r="Q12" s="228">
        <f t="shared" si="3"/>
        <v>16613.636363636364</v>
      </c>
      <c r="R12" s="143">
        <f t="shared" si="4"/>
        <v>0.27318741450068401</v>
      </c>
      <c r="S12" s="238">
        <v>1075483584</v>
      </c>
      <c r="T12" s="310" t="s">
        <v>7370</v>
      </c>
      <c r="U12" s="189">
        <f t="shared" si="5"/>
        <v>18800</v>
      </c>
      <c r="W12" s="180">
        <v>18800</v>
      </c>
      <c r="X12" s="135">
        <f t="shared" si="6"/>
        <v>12075</v>
      </c>
      <c r="Y12" s="230">
        <f t="shared" si="7"/>
        <v>16613.636363636364</v>
      </c>
      <c r="Z12" s="141">
        <f t="shared" si="8"/>
        <v>7.7287234042553221E-2</v>
      </c>
      <c r="AA12" s="136">
        <f t="shared" si="9"/>
        <v>0.27318741450068401</v>
      </c>
      <c r="AB12" s="309"/>
      <c r="AC12" s="184">
        <f t="shared" si="10"/>
        <v>18431</v>
      </c>
      <c r="AD12" s="182">
        <f t="shared" si="11"/>
        <v>20253</v>
      </c>
      <c r="AE12" s="128">
        <f t="shared" si="12"/>
        <v>1822.77</v>
      </c>
      <c r="AF12" s="129">
        <f t="shared" si="13"/>
        <v>369.77</v>
      </c>
      <c r="AG12" s="130">
        <f t="shared" si="14"/>
        <v>1.82575420925295E-2</v>
      </c>
      <c r="AH12" s="137">
        <f t="shared" si="15"/>
        <v>1453</v>
      </c>
      <c r="AI12" s="138">
        <f t="shared" si="16"/>
        <v>7.1742457907470497E-2</v>
      </c>
      <c r="AJ12" s="138">
        <f t="shared" si="17"/>
        <v>0.25492987240815451</v>
      </c>
      <c r="AK12" s="11" t="s">
        <v>13397</v>
      </c>
      <c r="AL12" s="11">
        <f t="shared" si="18"/>
        <v>16405.7</v>
      </c>
      <c r="AM12" s="412">
        <f t="shared" si="19"/>
        <v>14437</v>
      </c>
      <c r="AN12" s="412">
        <f t="shared" si="20"/>
        <v>2362</v>
      </c>
      <c r="AO12" s="413">
        <f t="shared" si="21"/>
        <v>0.16360739765879337</v>
      </c>
      <c r="AP12" s="192">
        <v>2055516159979</v>
      </c>
      <c r="AQ12" s="192">
        <v>3528706599323</v>
      </c>
      <c r="AR12" s="192">
        <v>659932</v>
      </c>
      <c r="AS12" s="231" t="s">
        <v>146</v>
      </c>
      <c r="AT12" s="231" t="s">
        <v>931</v>
      </c>
      <c r="AU12" s="232" t="s">
        <v>35</v>
      </c>
      <c r="AV12" s="232"/>
      <c r="AW12" s="233">
        <f>VLOOKUP(B:B,[1]MICHELIN!$B:$K,8,0)</f>
        <v>12075</v>
      </c>
      <c r="AX12" s="233">
        <v>525</v>
      </c>
      <c r="AY12" s="204" t="s">
        <v>7366</v>
      </c>
      <c r="AZ12" s="195" t="s">
        <v>7543</v>
      </c>
      <c r="BA12" s="133" t="str">
        <f>IFERROR(VLOOKUP(AZ:AZ,Q商品!B:E,4,0),"")</f>
        <v>2023年製 CROSSCLIMATE 2 205/55R16 91W オールシーズン 夏冬タイヤ 最短当日発送</v>
      </c>
      <c r="BB12" s="133" t="str">
        <f>IFERROR(VLOOKUP(B:B,在庫!B:M,12,0),"")</f>
        <v>2023年製</v>
      </c>
      <c r="BC12" s="133">
        <f>IFERROR(VLOOKUP(B:B,在庫!B:L,10,0),"")</f>
        <v>1</v>
      </c>
      <c r="BD12" s="234" t="str">
        <f>VLOOKUP(AP:AP,[1]MICHELIN!$B:$AH,32,0)</f>
        <v/>
      </c>
      <c r="BE12" s="234" t="str">
        <f>VLOOKUP(AP:AP,[1]MICHELIN!$B:$AH,33,0)</f>
        <v/>
      </c>
    </row>
    <row r="13" spans="1:60" s="11" customFormat="1" ht="19.5" hidden="1" customHeight="1">
      <c r="A13" s="237">
        <f t="shared" si="0"/>
        <v>2</v>
      </c>
      <c r="B13" s="249">
        <f t="shared" si="1"/>
        <v>2055516159986</v>
      </c>
      <c r="C13" s="225">
        <f>VLOOKUP(B:B,[1]MICHELIN!$B:$K,9,0)</f>
        <v>13</v>
      </c>
      <c r="D13" s="11" t="s">
        <v>4059</v>
      </c>
      <c r="E13" s="358" t="s">
        <v>740</v>
      </c>
      <c r="F13" s="158" t="s">
        <v>5826</v>
      </c>
      <c r="G13" s="132" t="str">
        <f t="shared" si="2"/>
        <v>16</v>
      </c>
      <c r="H13" s="225">
        <v>0</v>
      </c>
      <c r="I13" s="225">
        <f>VLOOKUP(B:B,[1]MICHELIN!$B:$K,10,0)</f>
        <v>0</v>
      </c>
      <c r="J13" s="131">
        <v>530</v>
      </c>
      <c r="K13" s="132" t="s">
        <v>1748</v>
      </c>
      <c r="L13" s="324">
        <v>14</v>
      </c>
      <c r="M13" s="134" t="s">
        <v>3422</v>
      </c>
      <c r="N13" s="226">
        <v>17100</v>
      </c>
      <c r="O13" s="226">
        <v>0</v>
      </c>
      <c r="P13" s="227">
        <v>17100</v>
      </c>
      <c r="Q13" s="228">
        <f t="shared" si="3"/>
        <v>15068.181818181816</v>
      </c>
      <c r="R13" s="143">
        <f t="shared" si="4"/>
        <v>0.17787028657616882</v>
      </c>
      <c r="S13" s="238">
        <v>1074476399</v>
      </c>
      <c r="T13" s="286" t="s">
        <v>6555</v>
      </c>
      <c r="U13" s="189">
        <f t="shared" si="5"/>
        <v>17100</v>
      </c>
      <c r="W13" s="229">
        <v>17100</v>
      </c>
      <c r="X13" s="135">
        <f t="shared" si="6"/>
        <v>12388</v>
      </c>
      <c r="Y13" s="230">
        <f t="shared" si="7"/>
        <v>15068.181818181816</v>
      </c>
      <c r="Z13" s="141">
        <f t="shared" si="8"/>
        <v>7.7251461988304015E-2</v>
      </c>
      <c r="AA13" s="136">
        <f t="shared" si="9"/>
        <v>0.17787028657616882</v>
      </c>
      <c r="AB13" s="144">
        <v>9</v>
      </c>
      <c r="AC13" s="184">
        <f t="shared" si="10"/>
        <v>16764</v>
      </c>
      <c r="AD13" s="182">
        <f t="shared" si="11"/>
        <v>18421</v>
      </c>
      <c r="AE13" s="128">
        <f t="shared" si="12"/>
        <v>1657.8899999999999</v>
      </c>
      <c r="AF13" s="129">
        <f t="shared" si="13"/>
        <v>336.88999999999987</v>
      </c>
      <c r="AG13" s="130">
        <f t="shared" si="14"/>
        <v>1.82883665381901E-2</v>
      </c>
      <c r="AH13" s="137">
        <f t="shared" si="15"/>
        <v>1321</v>
      </c>
      <c r="AI13" s="138">
        <f t="shared" si="16"/>
        <v>7.1711633461809893E-2</v>
      </c>
      <c r="AJ13" s="138">
        <f t="shared" si="17"/>
        <v>0.15958192003797872</v>
      </c>
      <c r="AL13" s="11">
        <f t="shared" si="18"/>
        <v>14921.9</v>
      </c>
      <c r="AM13" s="412">
        <f t="shared" si="19"/>
        <v>13088.090909090908</v>
      </c>
      <c r="AN13" s="412">
        <f t="shared" si="20"/>
        <v>700.0909090909081</v>
      </c>
      <c r="AO13" s="413">
        <f t="shared" si="21"/>
        <v>5.3490682021824068E-2</v>
      </c>
      <c r="AP13" s="192">
        <v>2055516159986</v>
      </c>
      <c r="AQ13" s="192" t="s">
        <v>152</v>
      </c>
      <c r="AR13" s="192" t="s">
        <v>152</v>
      </c>
      <c r="AS13" s="231" t="s">
        <v>146</v>
      </c>
      <c r="AT13" s="231" t="s">
        <v>3197</v>
      </c>
      <c r="AU13" s="232" t="s">
        <v>35</v>
      </c>
      <c r="AV13" s="232" t="s">
        <v>152</v>
      </c>
      <c r="AW13" s="233">
        <f>VLOOKUP(B:B,[1]MICHELIN!$B:$K,8,0)</f>
        <v>12388</v>
      </c>
      <c r="AX13" s="233">
        <v>525</v>
      </c>
      <c r="AY13" s="204" t="s">
        <v>3388</v>
      </c>
      <c r="AZ13" s="192" t="s">
        <v>269</v>
      </c>
      <c r="BA13" s="133" t="str">
        <f>IFERROR(VLOOKUP(AZ:AZ,Q商品!B:E,4,0),"")</f>
        <v>2022年製 CROSSCLIMATE2 205/55R16 94V XLオールシーズン 夏冬タイヤ 最短当日発送</v>
      </c>
      <c r="BB13" s="133" t="str">
        <f>IFERROR(VLOOKUP(B:B,在庫!B:M,12,0),"")</f>
        <v/>
      </c>
      <c r="BC13" s="133" t="str">
        <f>IFERROR(VLOOKUP(B:B,在庫!B:L,10,0),"")</f>
        <v/>
      </c>
      <c r="BD13" s="234" t="str">
        <f>VLOOKUP(AP:AP,[1]MICHELIN!$B:$AH,32,0)</f>
        <v/>
      </c>
      <c r="BE13" s="234" t="str">
        <f>VLOOKUP(AP:AP,[1]MICHELIN!$B:$AH,33,0)</f>
        <v/>
      </c>
    </row>
    <row r="14" spans="1:60" s="11" customFormat="1" ht="19.5" hidden="1" customHeight="1">
      <c r="A14" s="11">
        <f t="shared" si="0"/>
        <v>1</v>
      </c>
      <c r="B14" s="239">
        <f t="shared" si="1"/>
        <v>2055017157702</v>
      </c>
      <c r="C14" s="225">
        <f>VLOOKUP(B:B,[1]MICHELIN!$B:$K,9,0)</f>
        <v>46</v>
      </c>
      <c r="D14" s="11" t="s">
        <v>5180</v>
      </c>
      <c r="E14" s="358" t="s">
        <v>737</v>
      </c>
      <c r="F14" s="158" t="s">
        <v>5825</v>
      </c>
      <c r="G14" s="132" t="str">
        <f t="shared" si="2"/>
        <v>17</v>
      </c>
      <c r="H14" s="225">
        <v>0</v>
      </c>
      <c r="I14" s="225">
        <f>VLOOKUP(B:B,[1]MICHELIN!$B:$K,10,0)</f>
        <v>8</v>
      </c>
      <c r="J14" s="131">
        <v>317</v>
      </c>
      <c r="K14" s="132" t="s">
        <v>1748</v>
      </c>
      <c r="L14" s="132">
        <v>12</v>
      </c>
      <c r="M14" s="134" t="s">
        <v>3422</v>
      </c>
      <c r="N14" s="226" t="s">
        <v>1989</v>
      </c>
      <c r="O14" s="226">
        <v>0</v>
      </c>
      <c r="P14" s="227">
        <v>20600</v>
      </c>
      <c r="Q14" s="228">
        <f t="shared" si="3"/>
        <v>18250</v>
      </c>
      <c r="R14" s="143">
        <f t="shared" si="4"/>
        <v>9.2602739726027394E-2</v>
      </c>
      <c r="S14" s="192">
        <v>1074476368</v>
      </c>
      <c r="T14" s="288" t="s">
        <v>6553</v>
      </c>
      <c r="U14" s="189">
        <f t="shared" si="5"/>
        <v>20600</v>
      </c>
      <c r="W14" s="229">
        <v>20600</v>
      </c>
      <c r="X14" s="135">
        <f t="shared" si="6"/>
        <v>16560</v>
      </c>
      <c r="Y14" s="230">
        <f t="shared" si="7"/>
        <v>18250</v>
      </c>
      <c r="Z14" s="141">
        <f t="shared" si="8"/>
        <v>7.7330097087378702E-2</v>
      </c>
      <c r="AA14" s="136">
        <f t="shared" si="9"/>
        <v>9.2602739726027394E-2</v>
      </c>
      <c r="AB14" s="144"/>
      <c r="AC14" s="184">
        <f t="shared" si="10"/>
        <v>20196</v>
      </c>
      <c r="AD14" s="182">
        <f t="shared" si="11"/>
        <v>22193</v>
      </c>
      <c r="AE14" s="128">
        <f t="shared" si="12"/>
        <v>1997.37</v>
      </c>
      <c r="AF14" s="129">
        <f t="shared" si="13"/>
        <v>404.36999999999989</v>
      </c>
      <c r="AG14" s="130">
        <f t="shared" si="14"/>
        <v>1.8220610102284499E-2</v>
      </c>
      <c r="AH14" s="137">
        <f t="shared" si="15"/>
        <v>1593</v>
      </c>
      <c r="AI14" s="138">
        <f t="shared" si="16"/>
        <v>7.1779389897715498E-2</v>
      </c>
      <c r="AJ14" s="138">
        <f t="shared" si="17"/>
        <v>7.4382129623742896E-2</v>
      </c>
      <c r="AL14" s="11">
        <f t="shared" si="18"/>
        <v>17976.7</v>
      </c>
      <c r="AM14" s="412">
        <f t="shared" si="19"/>
        <v>15865.181818181818</v>
      </c>
      <c r="AN14" s="412">
        <f t="shared" si="20"/>
        <v>-694.81818181818198</v>
      </c>
      <c r="AO14" s="413">
        <f t="shared" si="21"/>
        <v>-4.3795160356870685E-2</v>
      </c>
      <c r="AP14" s="192">
        <v>2055017157702</v>
      </c>
      <c r="AQ14" s="192">
        <v>4985009753316</v>
      </c>
      <c r="AR14" s="192" t="s">
        <v>3147</v>
      </c>
      <c r="AS14" s="231" t="s">
        <v>0</v>
      </c>
      <c r="AT14" s="231" t="s">
        <v>736</v>
      </c>
      <c r="AU14" s="232" t="s">
        <v>64</v>
      </c>
      <c r="AV14" s="232">
        <v>33100</v>
      </c>
      <c r="AW14" s="233">
        <f>VLOOKUP(B:B,[1]MICHELIN!$B:$K,8,0)</f>
        <v>16560</v>
      </c>
      <c r="AX14" s="233">
        <v>525</v>
      </c>
      <c r="AY14" s="204" t="s">
        <v>3387</v>
      </c>
      <c r="AZ14" s="192" t="s">
        <v>228</v>
      </c>
      <c r="BA14" s="133" t="str">
        <f>IFERROR(VLOOKUP(AZ:AZ,Q商品!B:E,4,0),"")</f>
        <v>2022年製以降 CROSSCLIMATE2 205/50R17 93W XL オールシーズン 夏冬タイヤ 最短当日発送</v>
      </c>
      <c r="BB14" s="133" t="str">
        <f>IFERROR(VLOOKUP(B:B,在庫!B:M,12,0),"")</f>
        <v>2023年製</v>
      </c>
      <c r="BC14" s="133">
        <f>IFERROR(VLOOKUP(B:B,在庫!B:L,10,0),"")</f>
        <v>1</v>
      </c>
      <c r="BD14" s="234">
        <f>VLOOKUP(AP:AP,[1]MICHELIN!$B:$AH,32,0)</f>
        <v>605922062</v>
      </c>
      <c r="BE14" s="234">
        <f>VLOOKUP(AP:AP,[1]MICHELIN!$B:$AH,33,0)</f>
        <v>605922115</v>
      </c>
    </row>
    <row r="15" spans="1:60" s="11" customFormat="1" ht="19.5" hidden="1" customHeight="1">
      <c r="A15" s="11">
        <f t="shared" si="0"/>
        <v>2</v>
      </c>
      <c r="B15" s="239">
        <f t="shared" si="1"/>
        <v>2055516157708</v>
      </c>
      <c r="C15" s="225">
        <f>VLOOKUP(B:B,[1]MICHELIN!$B:$K,9,0)</f>
        <v>40</v>
      </c>
      <c r="D15" s="11" t="s">
        <v>4059</v>
      </c>
      <c r="E15" s="358" t="s">
        <v>740</v>
      </c>
      <c r="F15" s="158" t="s">
        <v>5826</v>
      </c>
      <c r="G15" s="132" t="str">
        <f t="shared" si="2"/>
        <v>16</v>
      </c>
      <c r="H15" s="225">
        <v>3</v>
      </c>
      <c r="I15" s="225">
        <f>VLOOKUP(B:B,[1]MICHELIN!$B:$K,10,0)</f>
        <v>1</v>
      </c>
      <c r="J15" s="131">
        <v>255</v>
      </c>
      <c r="K15" s="132" t="s">
        <v>1748</v>
      </c>
      <c r="L15" s="324">
        <v>14</v>
      </c>
      <c r="M15" s="134" t="s">
        <v>3422</v>
      </c>
      <c r="N15" s="226">
        <v>17100</v>
      </c>
      <c r="O15" s="226">
        <v>0</v>
      </c>
      <c r="P15" s="227">
        <v>17100</v>
      </c>
      <c r="Q15" s="228">
        <f t="shared" si="3"/>
        <v>15068.181818181816</v>
      </c>
      <c r="R15" s="143">
        <f t="shared" si="4"/>
        <v>9.170437405731393E-3</v>
      </c>
      <c r="S15" s="192">
        <v>1074476183</v>
      </c>
      <c r="T15" s="285" t="s">
        <v>6554</v>
      </c>
      <c r="U15" s="189">
        <f t="shared" si="5"/>
        <v>17100</v>
      </c>
      <c r="W15" s="229">
        <v>17100</v>
      </c>
      <c r="X15" s="135">
        <f t="shared" si="6"/>
        <v>14930</v>
      </c>
      <c r="Y15" s="230">
        <f t="shared" si="7"/>
        <v>15068.181818181816</v>
      </c>
      <c r="Z15" s="141">
        <f t="shared" si="8"/>
        <v>7.7251461988304015E-2</v>
      </c>
      <c r="AA15" s="136">
        <f t="shared" si="9"/>
        <v>9.170437405731393E-3</v>
      </c>
      <c r="AB15" s="144"/>
      <c r="AC15" s="184">
        <f t="shared" si="10"/>
        <v>16764</v>
      </c>
      <c r="AD15" s="182">
        <f t="shared" si="11"/>
        <v>18421</v>
      </c>
      <c r="AE15" s="128">
        <f t="shared" si="12"/>
        <v>1657.8899999999999</v>
      </c>
      <c r="AF15" s="129">
        <f t="shared" si="13"/>
        <v>336.88999999999987</v>
      </c>
      <c r="AG15" s="130">
        <f t="shared" si="14"/>
        <v>1.82883665381901E-2</v>
      </c>
      <c r="AH15" s="137">
        <f t="shared" si="15"/>
        <v>1321</v>
      </c>
      <c r="AI15" s="138">
        <f t="shared" si="16"/>
        <v>7.1711633461809893E-2</v>
      </c>
      <c r="AJ15" s="138">
        <f t="shared" si="17"/>
        <v>-9.1179291324587075E-3</v>
      </c>
      <c r="AL15" s="11">
        <f t="shared" si="18"/>
        <v>14921.9</v>
      </c>
      <c r="AM15" s="412">
        <f t="shared" si="19"/>
        <v>13088.090909090908</v>
      </c>
      <c r="AN15" s="412">
        <f t="shared" si="20"/>
        <v>-1841.9090909090919</v>
      </c>
      <c r="AO15" s="413">
        <f t="shared" si="21"/>
        <v>-0.14073168529336186</v>
      </c>
      <c r="AP15" s="192">
        <v>2055516157708</v>
      </c>
      <c r="AQ15" s="192">
        <v>4985009753385</v>
      </c>
      <c r="AR15" s="192" t="s">
        <v>3135</v>
      </c>
      <c r="AS15" s="231" t="s">
        <v>0</v>
      </c>
      <c r="AT15" s="231" t="s">
        <v>554</v>
      </c>
      <c r="AU15" s="232" t="s">
        <v>35</v>
      </c>
      <c r="AV15" s="232">
        <v>28800</v>
      </c>
      <c r="AW15" s="233">
        <f>VLOOKUP(B:B,[1]MICHELIN!$B:$K,8,0)</f>
        <v>14930</v>
      </c>
      <c r="AX15" s="233">
        <v>525</v>
      </c>
      <c r="AY15" s="204" t="s">
        <v>3387</v>
      </c>
      <c r="AZ15" s="192" t="s">
        <v>229</v>
      </c>
      <c r="BA15" s="133" t="str">
        <f>IFERROR(VLOOKUP(AZ:AZ,Q商品!B:E,4,0),"")</f>
        <v>2023年製 CROSSCLIMATE2 205/55R16 94V XL オールシーズン 夏冬タイヤ 最短当日発送</v>
      </c>
      <c r="BB15" s="133" t="str">
        <f>IFERROR(VLOOKUP(B:B,在庫!B:M,12,0),"")</f>
        <v>2023年製</v>
      </c>
      <c r="BC15" s="133">
        <f>IFERROR(VLOOKUP(B:B,在庫!B:L,10,0),"")</f>
        <v>1</v>
      </c>
      <c r="BD15" s="234">
        <f>VLOOKUP(AP:AP,[1]MICHELIN!$B:$AH,32,0)</f>
        <v>605922066</v>
      </c>
      <c r="BE15" s="234">
        <f>VLOOKUP(AP:AP,[1]MICHELIN!$B:$AH,33,0)</f>
        <v>605922119</v>
      </c>
    </row>
    <row r="16" spans="1:60" s="11" customFormat="1" ht="19.5" hidden="1" customHeight="1">
      <c r="A16" s="11">
        <f t="shared" si="0"/>
        <v>1</v>
      </c>
      <c r="B16" s="239">
        <f t="shared" si="1"/>
        <v>2055517157707</v>
      </c>
      <c r="C16" s="225">
        <f>VLOOKUP(B:B,[1]MICHELIN!$B:$K,9,0)</f>
        <v>52</v>
      </c>
      <c r="D16" s="11" t="s">
        <v>4059</v>
      </c>
      <c r="E16" s="358" t="s">
        <v>742</v>
      </c>
      <c r="F16" s="158" t="s">
        <v>5827</v>
      </c>
      <c r="G16" s="132" t="str">
        <f t="shared" si="2"/>
        <v>17</v>
      </c>
      <c r="H16" s="225">
        <v>0</v>
      </c>
      <c r="I16" s="225">
        <f>VLOOKUP(B:B,[1]MICHELIN!$B:$K,10,0)</f>
        <v>0</v>
      </c>
      <c r="J16" s="131">
        <v>272</v>
      </c>
      <c r="K16" s="132" t="s">
        <v>1748</v>
      </c>
      <c r="L16" s="132">
        <v>15</v>
      </c>
      <c r="M16" s="134" t="s">
        <v>3422</v>
      </c>
      <c r="N16" s="226" t="s">
        <v>7223</v>
      </c>
      <c r="O16" s="226">
        <v>0</v>
      </c>
      <c r="P16" s="227">
        <v>19400</v>
      </c>
      <c r="Q16" s="228">
        <f t="shared" si="3"/>
        <v>16681.81818181818</v>
      </c>
      <c r="R16" s="143">
        <f t="shared" si="4"/>
        <v>7.0245231607629341E-2</v>
      </c>
      <c r="S16" s="192">
        <v>1074476323</v>
      </c>
      <c r="T16" s="289" t="s">
        <v>6556</v>
      </c>
      <c r="U16" s="189">
        <f t="shared" si="5"/>
        <v>19400</v>
      </c>
      <c r="W16" s="229">
        <v>19400</v>
      </c>
      <c r="X16" s="135">
        <f t="shared" si="6"/>
        <v>15510</v>
      </c>
      <c r="Y16" s="230">
        <f t="shared" si="7"/>
        <v>16681.81818181818</v>
      </c>
      <c r="Z16" s="141">
        <f t="shared" si="8"/>
        <v>7.7319587628865927E-2</v>
      </c>
      <c r="AA16" s="136">
        <f t="shared" si="9"/>
        <v>7.0245231607629341E-2</v>
      </c>
      <c r="AB16" s="144"/>
      <c r="AC16" s="184">
        <f t="shared" si="10"/>
        <v>19019</v>
      </c>
      <c r="AD16" s="182">
        <f t="shared" si="11"/>
        <v>20900</v>
      </c>
      <c r="AE16" s="128">
        <f t="shared" si="12"/>
        <v>1881</v>
      </c>
      <c r="AF16" s="129">
        <f t="shared" si="13"/>
        <v>381</v>
      </c>
      <c r="AG16" s="130">
        <f t="shared" si="14"/>
        <v>1.8229665071770335E-2</v>
      </c>
      <c r="AH16" s="137">
        <f t="shared" si="15"/>
        <v>1500</v>
      </c>
      <c r="AI16" s="138">
        <f t="shared" si="16"/>
        <v>7.1770334928229665E-2</v>
      </c>
      <c r="AJ16" s="138">
        <f t="shared" si="17"/>
        <v>5.2015566535859009E-2</v>
      </c>
      <c r="AL16" s="11">
        <f t="shared" si="18"/>
        <v>16929</v>
      </c>
      <c r="AM16" s="412">
        <f t="shared" si="19"/>
        <v>14435.454545454544</v>
      </c>
      <c r="AN16" s="412">
        <f t="shared" si="20"/>
        <v>-1074.5454545454559</v>
      </c>
      <c r="AO16" s="413">
        <f t="shared" si="21"/>
        <v>-7.4437936897789631E-2</v>
      </c>
      <c r="AP16" s="192">
        <v>2055517157707</v>
      </c>
      <c r="AQ16" s="192">
        <v>4985009753415</v>
      </c>
      <c r="AR16" s="192" t="s">
        <v>3150</v>
      </c>
      <c r="AS16" s="231" t="s">
        <v>0</v>
      </c>
      <c r="AT16" s="231" t="s">
        <v>741</v>
      </c>
      <c r="AU16" s="232" t="s">
        <v>65</v>
      </c>
      <c r="AV16" s="232">
        <v>31000</v>
      </c>
      <c r="AW16" s="233">
        <f>VLOOKUP(B:B,[1]MICHELIN!$B:$K,8,0)</f>
        <v>15510</v>
      </c>
      <c r="AX16" s="233">
        <v>1050</v>
      </c>
      <c r="AY16" s="204" t="s">
        <v>3387</v>
      </c>
      <c r="AZ16" s="192" t="s">
        <v>230</v>
      </c>
      <c r="BA16" s="133" t="str">
        <f>IFERROR(VLOOKUP(AZ:AZ,Q商品!B:E,4,0),"")</f>
        <v>2023年製 CROSSCLIMATE2 205/55R17 95V XL オールシーズン 夏冬タイヤ 最短当日発送</v>
      </c>
      <c r="BB16" s="133" t="str">
        <f>IFERROR(VLOOKUP(B:B,在庫!B:M,12,0),"")</f>
        <v/>
      </c>
      <c r="BC16" s="133" t="str">
        <f>IFERROR(VLOOKUP(B:B,在庫!B:L,10,0),"")</f>
        <v/>
      </c>
      <c r="BD16" s="234">
        <f>VLOOKUP(AP:AP,[1]MICHELIN!$B:$AH,32,0)</f>
        <v>605922063</v>
      </c>
      <c r="BE16" s="234">
        <f>VLOOKUP(AP:AP,[1]MICHELIN!$B:$AH,33,0)</f>
        <v>605922116</v>
      </c>
    </row>
    <row r="17" spans="1:57" s="11" customFormat="1" ht="19.5" hidden="1" customHeight="1">
      <c r="A17" s="11">
        <f t="shared" si="0"/>
        <v>1</v>
      </c>
      <c r="B17" s="239">
        <f t="shared" si="1"/>
        <v>2056016157700</v>
      </c>
      <c r="C17" s="225">
        <f>VLOOKUP(B:B,[1]MICHELIN!$B:$K,9,0)</f>
        <v>43</v>
      </c>
      <c r="D17" s="11" t="s">
        <v>4059</v>
      </c>
      <c r="E17" s="358" t="s">
        <v>744</v>
      </c>
      <c r="F17" s="158" t="s">
        <v>5828</v>
      </c>
      <c r="G17" s="132" t="str">
        <f t="shared" si="2"/>
        <v>16</v>
      </c>
      <c r="H17" s="225">
        <v>3</v>
      </c>
      <c r="I17" s="225">
        <f>VLOOKUP(B:B,[1]MICHELIN!$B:$K,10,0)</f>
        <v>3</v>
      </c>
      <c r="J17" s="131">
        <v>280</v>
      </c>
      <c r="K17" s="132" t="s">
        <v>1748</v>
      </c>
      <c r="L17" s="132">
        <v>16</v>
      </c>
      <c r="M17" s="134" t="s">
        <v>3422</v>
      </c>
      <c r="N17" s="226">
        <v>15904</v>
      </c>
      <c r="O17" s="226">
        <v>0</v>
      </c>
      <c r="P17" s="227">
        <v>15904</v>
      </c>
      <c r="Q17" s="228">
        <f t="shared" si="3"/>
        <v>13503.636363636362</v>
      </c>
      <c r="R17" s="143">
        <f t="shared" si="4"/>
        <v>3.2853103541133598E-2</v>
      </c>
      <c r="S17" s="192">
        <v>1074476369</v>
      </c>
      <c r="T17" s="286" t="s">
        <v>6557</v>
      </c>
      <c r="U17" s="189">
        <f t="shared" si="5"/>
        <v>15904</v>
      </c>
      <c r="W17" s="229">
        <v>15904</v>
      </c>
      <c r="X17" s="135">
        <f t="shared" si="6"/>
        <v>13060</v>
      </c>
      <c r="Y17" s="230">
        <f t="shared" si="7"/>
        <v>13503.636363636362</v>
      </c>
      <c r="Z17" s="141">
        <f t="shared" si="8"/>
        <v>7.7339034205231361E-2</v>
      </c>
      <c r="AA17" s="136">
        <f t="shared" si="9"/>
        <v>3.2853103541133598E-2</v>
      </c>
      <c r="AB17" s="144"/>
      <c r="AC17" s="184">
        <f t="shared" si="10"/>
        <v>15592</v>
      </c>
      <c r="AD17" s="182">
        <f t="shared" si="11"/>
        <v>17134</v>
      </c>
      <c r="AE17" s="128">
        <f t="shared" si="12"/>
        <v>1542.06</v>
      </c>
      <c r="AF17" s="129">
        <f t="shared" si="13"/>
        <v>312.05999999999995</v>
      </c>
      <c r="AG17" s="130">
        <f t="shared" si="14"/>
        <v>1.8212910003501805E-2</v>
      </c>
      <c r="AH17" s="137">
        <f t="shared" si="15"/>
        <v>1230</v>
      </c>
      <c r="AI17" s="138">
        <f t="shared" si="16"/>
        <v>7.1787089996498188E-2</v>
      </c>
      <c r="AJ17" s="138">
        <f t="shared" si="17"/>
        <v>1.4640193537631793E-2</v>
      </c>
      <c r="AL17" s="11">
        <f t="shared" si="18"/>
        <v>13878.6</v>
      </c>
      <c r="AM17" s="412">
        <f t="shared" si="19"/>
        <v>11662.363636363636</v>
      </c>
      <c r="AN17" s="412">
        <f t="shared" si="20"/>
        <v>-1397.636363636364</v>
      </c>
      <c r="AO17" s="413">
        <f t="shared" si="21"/>
        <v>-0.11984160391624966</v>
      </c>
      <c r="AP17" s="192">
        <v>2056016157700</v>
      </c>
      <c r="AQ17" s="192">
        <v>4985009753507</v>
      </c>
      <c r="AR17" s="192" t="s">
        <v>3139</v>
      </c>
      <c r="AS17" s="231" t="s">
        <v>0</v>
      </c>
      <c r="AT17" s="231" t="s">
        <v>743</v>
      </c>
      <c r="AU17" s="232" t="s">
        <v>47</v>
      </c>
      <c r="AV17" s="232">
        <v>25000</v>
      </c>
      <c r="AW17" s="233">
        <f>VLOOKUP(B:B,[1]MICHELIN!$B:$K,8,0)</f>
        <v>13060</v>
      </c>
      <c r="AX17" s="233">
        <v>1050</v>
      </c>
      <c r="AY17" s="204" t="s">
        <v>3387</v>
      </c>
      <c r="AZ17" s="192" t="s">
        <v>231</v>
      </c>
      <c r="BA17" s="133" t="str">
        <f>IFERROR(VLOOKUP(AZ:AZ,Q商品!B:E,4,0),"")</f>
        <v>2023年製 CROSSCLIMATE2 205/60R16 96V XL オールシーズン 夏冬タイヤ 最短当日発送</v>
      </c>
      <c r="BB17" s="133" t="str">
        <f>IFERROR(VLOOKUP(B:B,在庫!B:M,12,0),"")</f>
        <v>2023年製</v>
      </c>
      <c r="BC17" s="133">
        <f>IFERROR(VLOOKUP(B:B,在庫!B:L,10,0),"")</f>
        <v>1</v>
      </c>
      <c r="BD17" s="234">
        <f>VLOOKUP(AP:AP,[1]MICHELIN!$B:$AH,32,0)</f>
        <v>605922068</v>
      </c>
      <c r="BE17" s="234">
        <f>VLOOKUP(AP:AP,[1]MICHELIN!$B:$AH,33,0)</f>
        <v>605922121</v>
      </c>
    </row>
    <row r="18" spans="1:57" s="11" customFormat="1" ht="19.5" hidden="1" customHeight="1">
      <c r="A18" s="11">
        <f t="shared" si="0"/>
        <v>1</v>
      </c>
      <c r="B18" s="239">
        <f t="shared" si="1"/>
        <v>2154516157708</v>
      </c>
      <c r="C18" s="225">
        <f>VLOOKUP(B:B,[1]MICHELIN!$B:$K,9,0)</f>
        <v>8</v>
      </c>
      <c r="D18" s="11" t="s">
        <v>4059</v>
      </c>
      <c r="E18" s="11" t="s">
        <v>746</v>
      </c>
      <c r="F18" s="158" t="s">
        <v>5829</v>
      </c>
      <c r="G18" s="132" t="str">
        <f t="shared" si="2"/>
        <v>16</v>
      </c>
      <c r="H18" s="225">
        <v>11</v>
      </c>
      <c r="I18" s="225">
        <f>VLOOKUP(B:B,[1]MICHELIN!$B:$K,10,0)</f>
        <v>16</v>
      </c>
      <c r="J18" s="131"/>
      <c r="K18" s="132" t="s">
        <v>1748</v>
      </c>
      <c r="L18" s="132">
        <v>17</v>
      </c>
      <c r="M18" s="134" t="s">
        <v>3422</v>
      </c>
      <c r="N18" s="226" t="s">
        <v>7224</v>
      </c>
      <c r="O18" s="226" t="s">
        <v>1777</v>
      </c>
      <c r="P18" s="227">
        <v>20660</v>
      </c>
      <c r="Q18" s="228">
        <f t="shared" si="3"/>
        <v>18304.545454545452</v>
      </c>
      <c r="R18" s="143">
        <f t="shared" si="4"/>
        <v>6.3620561211820095E-2</v>
      </c>
      <c r="S18" s="192">
        <v>1074476182</v>
      </c>
      <c r="T18" s="285" t="s">
        <v>6558</v>
      </c>
      <c r="U18" s="189">
        <f t="shared" si="5"/>
        <v>20660</v>
      </c>
      <c r="W18" s="229">
        <v>20660</v>
      </c>
      <c r="X18" s="135">
        <f t="shared" si="6"/>
        <v>17140</v>
      </c>
      <c r="Y18" s="230">
        <f t="shared" si="7"/>
        <v>18304.545454545452</v>
      </c>
      <c r="Z18" s="141">
        <f t="shared" si="8"/>
        <v>7.7299128751210144E-2</v>
      </c>
      <c r="AA18" s="136">
        <f t="shared" si="9"/>
        <v>6.3620561211820095E-2</v>
      </c>
      <c r="AB18" s="309"/>
      <c r="AC18" s="184">
        <f t="shared" si="10"/>
        <v>20254</v>
      </c>
      <c r="AD18" s="182">
        <f t="shared" si="11"/>
        <v>22257</v>
      </c>
      <c r="AE18" s="128">
        <f t="shared" si="12"/>
        <v>2003.1299999999999</v>
      </c>
      <c r="AF18" s="129">
        <f t="shared" si="13"/>
        <v>406.12999999999988</v>
      </c>
      <c r="AG18" s="130">
        <f t="shared" si="14"/>
        <v>1.8247292986476159E-2</v>
      </c>
      <c r="AH18" s="137">
        <f t="shared" si="15"/>
        <v>1597</v>
      </c>
      <c r="AI18" s="138">
        <f t="shared" si="16"/>
        <v>7.1752707013523834E-2</v>
      </c>
      <c r="AJ18" s="138">
        <f t="shared" si="17"/>
        <v>4.5373268225343932E-2</v>
      </c>
      <c r="AL18" s="11">
        <f t="shared" si="18"/>
        <v>18028.3</v>
      </c>
      <c r="AM18" s="412">
        <f t="shared" si="19"/>
        <v>15912.090909090906</v>
      </c>
      <c r="AN18" s="412">
        <f t="shared" si="20"/>
        <v>-1227.9090909090937</v>
      </c>
      <c r="AO18" s="413">
        <f t="shared" si="21"/>
        <v>-7.7168305405266632E-2</v>
      </c>
      <c r="AP18" s="192">
        <v>2154516157708</v>
      </c>
      <c r="AQ18" s="192">
        <v>4985009753170</v>
      </c>
      <c r="AR18" s="192" t="s">
        <v>3131</v>
      </c>
      <c r="AS18" s="231" t="s">
        <v>0</v>
      </c>
      <c r="AT18" s="231" t="s">
        <v>745</v>
      </c>
      <c r="AU18" s="232" t="s">
        <v>96</v>
      </c>
      <c r="AV18" s="232">
        <v>33300</v>
      </c>
      <c r="AW18" s="233">
        <f>VLOOKUP(B:B,[1]MICHELIN!$B:$K,8,0)</f>
        <v>17140</v>
      </c>
      <c r="AX18" s="233">
        <v>525</v>
      </c>
      <c r="AY18" s="204" t="s">
        <v>3387</v>
      </c>
      <c r="AZ18" s="192" t="s">
        <v>232</v>
      </c>
      <c r="BA18" s="133" t="str">
        <f>IFERROR(VLOOKUP(AZ:AZ,Q商品!B:E,4,0),"")</f>
        <v>2023年製 CROSSCLIMATE2 215/45R16 90V XLオールシーズン 夏冬タイヤ 最短当日発送</v>
      </c>
      <c r="BB18" s="133" t="str">
        <f>IFERROR(VLOOKUP(B:B,在庫!B:M,12,0),"")</f>
        <v>2023年製</v>
      </c>
      <c r="BC18" s="133">
        <f>IFERROR(VLOOKUP(B:B,在庫!B:L,10,0),"")</f>
        <v>3</v>
      </c>
      <c r="BD18" s="234">
        <f>VLOOKUP(AP:AP,[1]MICHELIN!$B:$AH,32,0)</f>
        <v>605922075</v>
      </c>
      <c r="BE18" s="234">
        <f>VLOOKUP(AP:AP,[1]MICHELIN!$B:$AH,33,0)</f>
        <v>605922128</v>
      </c>
    </row>
    <row r="19" spans="1:57" s="11" customFormat="1" ht="19.5" hidden="1" customHeight="1">
      <c r="A19" s="237">
        <f t="shared" si="0"/>
        <v>2</v>
      </c>
      <c r="B19" s="249">
        <f t="shared" si="1"/>
        <v>2154517159961</v>
      </c>
      <c r="C19" s="225">
        <f>VLOOKUP(B:B,[1]MICHELIN!$B:$K,9,0)</f>
        <v>0</v>
      </c>
      <c r="D19" s="11" t="s">
        <v>5180</v>
      </c>
      <c r="E19" s="358" t="s">
        <v>748</v>
      </c>
      <c r="F19" s="158" t="s">
        <v>5830</v>
      </c>
      <c r="G19" s="132" t="str">
        <f t="shared" si="2"/>
        <v>17</v>
      </c>
      <c r="H19" s="225">
        <v>0</v>
      </c>
      <c r="I19" s="225">
        <f>VLOOKUP(B:B,[1]MICHELIN!$B:$K,10,0)</f>
        <v>0</v>
      </c>
      <c r="J19" s="131"/>
      <c r="K19" s="132" t="s">
        <v>5186</v>
      </c>
      <c r="L19" s="324">
        <v>18</v>
      </c>
      <c r="M19" s="134" t="s">
        <v>3422</v>
      </c>
      <c r="N19" s="226" t="s">
        <v>7225</v>
      </c>
      <c r="O19" s="226">
        <v>0</v>
      </c>
      <c r="P19" s="227">
        <v>22300</v>
      </c>
      <c r="Q19" s="228">
        <f t="shared" si="3"/>
        <v>19795.454545454544</v>
      </c>
      <c r="R19" s="143">
        <f t="shared" si="4"/>
        <v>0.22401377726750857</v>
      </c>
      <c r="S19" s="238">
        <v>1074476392</v>
      </c>
      <c r="T19" s="285" t="s">
        <v>7894</v>
      </c>
      <c r="U19" s="189">
        <f t="shared" si="5"/>
        <v>22300</v>
      </c>
      <c r="W19" s="229">
        <v>22300</v>
      </c>
      <c r="X19" s="135">
        <f t="shared" si="6"/>
        <v>15361</v>
      </c>
      <c r="Y19" s="230">
        <f t="shared" si="7"/>
        <v>19795.454545454544</v>
      </c>
      <c r="Z19" s="141">
        <f t="shared" si="8"/>
        <v>7.7309417040358763E-2</v>
      </c>
      <c r="AA19" s="136">
        <f t="shared" si="9"/>
        <v>0.22401377726750857</v>
      </c>
      <c r="AB19" s="144">
        <v>9</v>
      </c>
      <c r="AC19" s="184">
        <f t="shared" si="10"/>
        <v>21862</v>
      </c>
      <c r="AD19" s="182">
        <f t="shared" si="11"/>
        <v>24024</v>
      </c>
      <c r="AE19" s="128">
        <f t="shared" si="12"/>
        <v>2162.16</v>
      </c>
      <c r="AF19" s="129">
        <f t="shared" si="13"/>
        <v>438.15999999999985</v>
      </c>
      <c r="AG19" s="130">
        <f t="shared" si="14"/>
        <v>1.8238428238428233E-2</v>
      </c>
      <c r="AH19" s="137">
        <f t="shared" si="15"/>
        <v>1724</v>
      </c>
      <c r="AI19" s="138">
        <f t="shared" si="16"/>
        <v>7.176157176157176E-2</v>
      </c>
      <c r="AJ19" s="138">
        <f t="shared" si="17"/>
        <v>0.20577534902908035</v>
      </c>
      <c r="AL19" s="11">
        <f t="shared" si="18"/>
        <v>19459.599999999999</v>
      </c>
      <c r="AM19" s="412">
        <f t="shared" si="19"/>
        <v>17213.272727272724</v>
      </c>
      <c r="AN19" s="412">
        <f t="shared" si="20"/>
        <v>1852.2727272727243</v>
      </c>
      <c r="AO19" s="413">
        <f t="shared" si="21"/>
        <v>0.10760723754396698</v>
      </c>
      <c r="AP19" s="192">
        <v>2154517159961</v>
      </c>
      <c r="AQ19" s="192">
        <v>4985009753194</v>
      </c>
      <c r="AR19" s="192" t="s">
        <v>152</v>
      </c>
      <c r="AS19" s="231" t="s">
        <v>146</v>
      </c>
      <c r="AT19" s="231" t="s">
        <v>747</v>
      </c>
      <c r="AU19" s="232" t="s">
        <v>36</v>
      </c>
      <c r="AV19" s="232" t="s">
        <v>152</v>
      </c>
      <c r="AW19" s="233">
        <f>VLOOKUP(B:B,[1]MICHELIN!$B:$K,8,0)</f>
        <v>15361</v>
      </c>
      <c r="AX19" s="233">
        <v>525</v>
      </c>
      <c r="AY19" s="204" t="s">
        <v>3388</v>
      </c>
      <c r="AZ19" s="192" t="s">
        <v>270</v>
      </c>
      <c r="BA19" s="133" t="str">
        <f>IFERROR(VLOOKUP(AZ:AZ,Q商品!B:E,4,0),"")</f>
        <v>2022年製 CROSSCLIMATE2 215/45R17 91Y XL オールシーズン 夏冬タイヤ 最短当日発送</v>
      </c>
      <c r="BB19" s="133" t="str">
        <f>IFERROR(VLOOKUP(B:B,在庫!B:M,12,0),"")</f>
        <v/>
      </c>
      <c r="BC19" s="133" t="str">
        <f>IFERROR(VLOOKUP(B:B,在庫!B:L,10,0),"")</f>
        <v/>
      </c>
      <c r="BD19" s="234" t="str">
        <f>VLOOKUP(AP:AP,[1]MICHELIN!$B:$AH,32,0)</f>
        <v/>
      </c>
      <c r="BE19" s="234" t="str">
        <f>VLOOKUP(AP:AP,[1]MICHELIN!$B:$AH,33,0)</f>
        <v/>
      </c>
    </row>
    <row r="20" spans="1:57" s="11" customFormat="1" ht="19.5" hidden="1" customHeight="1">
      <c r="A20" s="11">
        <f t="shared" si="0"/>
        <v>2</v>
      </c>
      <c r="B20" s="239">
        <f t="shared" si="1"/>
        <v>2154517157707</v>
      </c>
      <c r="C20" s="225">
        <f>VLOOKUP(B:B,[1]MICHELIN!$B:$K,9,0)</f>
        <v>26</v>
      </c>
      <c r="D20" s="11" t="s">
        <v>4059</v>
      </c>
      <c r="E20" s="358" t="s">
        <v>748</v>
      </c>
      <c r="F20" s="158" t="s">
        <v>5830</v>
      </c>
      <c r="G20" s="132" t="str">
        <f t="shared" si="2"/>
        <v>17</v>
      </c>
      <c r="H20" s="225">
        <v>3</v>
      </c>
      <c r="I20" s="225">
        <f>VLOOKUP(B:B,[1]MICHELIN!$B:$K,10,0)</f>
        <v>1</v>
      </c>
      <c r="J20" s="131">
        <v>2130</v>
      </c>
      <c r="K20" s="132" t="s">
        <v>1748</v>
      </c>
      <c r="L20" s="324">
        <v>18</v>
      </c>
      <c r="M20" s="134" t="s">
        <v>3422</v>
      </c>
      <c r="N20" s="226" t="s">
        <v>7225</v>
      </c>
      <c r="O20" s="226">
        <v>0</v>
      </c>
      <c r="P20" s="227">
        <v>22300</v>
      </c>
      <c r="Q20" s="228">
        <f t="shared" si="3"/>
        <v>19795.454545454544</v>
      </c>
      <c r="R20" s="143">
        <f t="shared" si="4"/>
        <v>7.0998851894374215E-2</v>
      </c>
      <c r="S20" s="192">
        <v>1074476181</v>
      </c>
      <c r="T20" s="285" t="s">
        <v>6559</v>
      </c>
      <c r="U20" s="189">
        <f t="shared" si="5"/>
        <v>22300</v>
      </c>
      <c r="W20" s="229">
        <v>22300</v>
      </c>
      <c r="X20" s="135">
        <f t="shared" si="6"/>
        <v>18390</v>
      </c>
      <c r="Y20" s="230">
        <f t="shared" si="7"/>
        <v>19795.454545454544</v>
      </c>
      <c r="Z20" s="141">
        <f t="shared" si="8"/>
        <v>7.7309417040358763E-2</v>
      </c>
      <c r="AA20" s="136">
        <f t="shared" si="9"/>
        <v>7.0998851894374215E-2</v>
      </c>
      <c r="AB20" s="144"/>
      <c r="AC20" s="184">
        <f t="shared" si="10"/>
        <v>21862</v>
      </c>
      <c r="AD20" s="182">
        <f t="shared" si="11"/>
        <v>24024</v>
      </c>
      <c r="AE20" s="128">
        <f t="shared" si="12"/>
        <v>2162.16</v>
      </c>
      <c r="AF20" s="129">
        <f t="shared" si="13"/>
        <v>438.15999999999985</v>
      </c>
      <c r="AG20" s="130">
        <f t="shared" si="14"/>
        <v>1.8238428238428233E-2</v>
      </c>
      <c r="AH20" s="137">
        <f t="shared" si="15"/>
        <v>1724</v>
      </c>
      <c r="AI20" s="138">
        <f t="shared" si="16"/>
        <v>7.176157176157176E-2</v>
      </c>
      <c r="AJ20" s="138">
        <f t="shared" si="17"/>
        <v>5.2760423655945979E-2</v>
      </c>
      <c r="AL20" s="11">
        <f t="shared" si="18"/>
        <v>19459.599999999999</v>
      </c>
      <c r="AM20" s="412">
        <f t="shared" si="19"/>
        <v>17213.272727272724</v>
      </c>
      <c r="AN20" s="412">
        <f t="shared" si="20"/>
        <v>-1176.7272727272757</v>
      </c>
      <c r="AO20" s="413">
        <f t="shared" si="21"/>
        <v>-6.836162369418966E-2</v>
      </c>
      <c r="AP20" s="192">
        <v>2154517157707</v>
      </c>
      <c r="AQ20" s="192">
        <v>4985009753194</v>
      </c>
      <c r="AR20" s="192" t="s">
        <v>3144</v>
      </c>
      <c r="AS20" s="231" t="s">
        <v>0</v>
      </c>
      <c r="AT20" s="231" t="s">
        <v>1136</v>
      </c>
      <c r="AU20" s="232" t="s">
        <v>36</v>
      </c>
      <c r="AV20" s="232">
        <v>36800</v>
      </c>
      <c r="AW20" s="233">
        <f>VLOOKUP(B:B,[1]MICHELIN!$B:$K,8,0)</f>
        <v>18390</v>
      </c>
      <c r="AX20" s="233">
        <v>525</v>
      </c>
      <c r="AY20" s="204" t="s">
        <v>3387</v>
      </c>
      <c r="AZ20" s="192" t="s">
        <v>233</v>
      </c>
      <c r="BA20" s="133" t="str">
        <f>IFERROR(VLOOKUP(AZ:AZ,Q商品!B:E,4,0),"")</f>
        <v>2022年製以降 CROSSCLIMATE2 215/45R17 91Y XL オールシーズンタイヤ 夏冬タイヤ 最短当日発送</v>
      </c>
      <c r="BB20" s="133" t="str">
        <f>IFERROR(VLOOKUP(B:B,在庫!B:M,12,0),"")</f>
        <v>2023年製</v>
      </c>
      <c r="BC20" s="133">
        <f>IFERROR(VLOOKUP(B:B,在庫!B:L,10,0),"")</f>
        <v>1</v>
      </c>
      <c r="BD20" s="234">
        <f>VLOOKUP(AP:AP,[1]MICHELIN!$B:$AH,32,0)</f>
        <v>605922060</v>
      </c>
      <c r="BE20" s="234">
        <f>VLOOKUP(AP:AP,[1]MICHELIN!$B:$AH,33,0)</f>
        <v>605922113</v>
      </c>
    </row>
    <row r="21" spans="1:57" s="11" customFormat="1" ht="19.5" hidden="1" customHeight="1">
      <c r="A21" s="11">
        <f t="shared" si="0"/>
        <v>1</v>
      </c>
      <c r="B21" s="239">
        <f t="shared" si="1"/>
        <v>2155017157709</v>
      </c>
      <c r="C21" s="225">
        <f>VLOOKUP(B:B,[1]MICHELIN!$B:$K,9,0)</f>
        <v>32</v>
      </c>
      <c r="D21" s="11" t="s">
        <v>4059</v>
      </c>
      <c r="E21" s="358" t="s">
        <v>749</v>
      </c>
      <c r="F21" s="158" t="s">
        <v>5831</v>
      </c>
      <c r="G21" s="132" t="str">
        <f t="shared" si="2"/>
        <v>17</v>
      </c>
      <c r="H21" s="225">
        <v>4</v>
      </c>
      <c r="I21" s="225">
        <f>VLOOKUP(B:B,[1]MICHELIN!$B:$K,10,0)</f>
        <v>0</v>
      </c>
      <c r="J21" s="131"/>
      <c r="K21" s="132" t="s">
        <v>1748</v>
      </c>
      <c r="L21" s="132">
        <v>19</v>
      </c>
      <c r="M21" s="134" t="s">
        <v>3422</v>
      </c>
      <c r="N21" s="226" t="s">
        <v>1982</v>
      </c>
      <c r="O21" s="226">
        <v>0</v>
      </c>
      <c r="P21" s="227">
        <v>22700</v>
      </c>
      <c r="Q21" s="228">
        <f t="shared" si="3"/>
        <v>19681.81818181818</v>
      </c>
      <c r="R21" s="143">
        <f t="shared" si="4"/>
        <v>6.8175519630484904E-2</v>
      </c>
      <c r="S21" s="192">
        <v>1074476332</v>
      </c>
      <c r="T21" s="285" t="s">
        <v>6560</v>
      </c>
      <c r="U21" s="189">
        <f t="shared" si="5"/>
        <v>22700</v>
      </c>
      <c r="W21" s="229">
        <v>22700</v>
      </c>
      <c r="X21" s="135">
        <f t="shared" si="6"/>
        <v>18340</v>
      </c>
      <c r="Y21" s="230">
        <f t="shared" si="7"/>
        <v>19681.81818181818</v>
      </c>
      <c r="Z21" s="141">
        <f t="shared" si="8"/>
        <v>7.7268722466960371E-2</v>
      </c>
      <c r="AA21" s="136">
        <f t="shared" si="9"/>
        <v>6.8175519630484904E-2</v>
      </c>
      <c r="AB21" s="144"/>
      <c r="AC21" s="184">
        <f t="shared" si="10"/>
        <v>22254</v>
      </c>
      <c r="AD21" s="182">
        <f t="shared" si="11"/>
        <v>24454</v>
      </c>
      <c r="AE21" s="128">
        <f t="shared" si="12"/>
        <v>2200.86</v>
      </c>
      <c r="AF21" s="129">
        <f t="shared" si="13"/>
        <v>446.86000000000013</v>
      </c>
      <c r="AG21" s="130">
        <f t="shared" si="14"/>
        <v>1.8273493089065188E-2</v>
      </c>
      <c r="AH21" s="137">
        <f t="shared" si="15"/>
        <v>1754</v>
      </c>
      <c r="AI21" s="138">
        <f t="shared" si="16"/>
        <v>7.1726506910934823E-2</v>
      </c>
      <c r="AJ21" s="138">
        <f t="shared" si="17"/>
        <v>4.9902026541419717E-2</v>
      </c>
      <c r="AL21" s="11">
        <f t="shared" si="18"/>
        <v>19808.599999999999</v>
      </c>
      <c r="AM21" s="412">
        <f t="shared" si="19"/>
        <v>17053.272727272724</v>
      </c>
      <c r="AN21" s="412">
        <f t="shared" si="20"/>
        <v>-1286.7272727272757</v>
      </c>
      <c r="AO21" s="413">
        <f t="shared" si="21"/>
        <v>-7.5453392044182596E-2</v>
      </c>
      <c r="AP21" s="192">
        <v>2155017157709</v>
      </c>
      <c r="AQ21" s="192">
        <v>4985009753323</v>
      </c>
      <c r="AR21" s="192" t="s">
        <v>3148</v>
      </c>
      <c r="AS21" s="231" t="s">
        <v>0</v>
      </c>
      <c r="AT21" s="231" t="s">
        <v>664</v>
      </c>
      <c r="AU21" s="232" t="s">
        <v>39</v>
      </c>
      <c r="AV21" s="232">
        <v>36700</v>
      </c>
      <c r="AW21" s="233">
        <f>VLOOKUP(B:B,[1]MICHELIN!$B:$K,8,0)</f>
        <v>18340</v>
      </c>
      <c r="AX21" s="233">
        <v>1050</v>
      </c>
      <c r="AY21" s="204" t="s">
        <v>3387</v>
      </c>
      <c r="AZ21" s="192" t="s">
        <v>234</v>
      </c>
      <c r="BA21" s="133" t="str">
        <f>IFERROR(VLOOKUP(AZ:AZ,Q商品!B:E,4,0),"")</f>
        <v>2023年製 CROSSCLIMATE2 215/50R17 95W XL オールシーズン 夏冬タイヤ 最短当日発送</v>
      </c>
      <c r="BB21" s="133" t="str">
        <f>IFERROR(VLOOKUP(B:B,在庫!B:M,12,0),"")</f>
        <v/>
      </c>
      <c r="BC21" s="133" t="str">
        <f>IFERROR(VLOOKUP(B:B,在庫!B:L,10,0),"")</f>
        <v/>
      </c>
      <c r="BD21" s="234">
        <f>VLOOKUP(AP:AP,[1]MICHELIN!$B:$AH,32,0)</f>
        <v>605922053</v>
      </c>
      <c r="BE21" s="234">
        <f>VLOOKUP(AP:AP,[1]MICHELIN!$B:$AH,33,0)</f>
        <v>605922106</v>
      </c>
    </row>
    <row r="22" spans="1:57" s="11" customFormat="1" ht="19.5" hidden="1" customHeight="1">
      <c r="A22" s="11">
        <f t="shared" si="0"/>
        <v>1</v>
      </c>
      <c r="B22" s="239">
        <f t="shared" si="1"/>
        <v>2155516157705</v>
      </c>
      <c r="C22" s="225">
        <f>VLOOKUP(B:B,[1]MICHELIN!$B:$K,9,0)</f>
        <v>4</v>
      </c>
      <c r="D22" s="11" t="s">
        <v>4059</v>
      </c>
      <c r="E22" s="358" t="s">
        <v>753</v>
      </c>
      <c r="F22" s="158" t="s">
        <v>7074</v>
      </c>
      <c r="G22" s="132" t="str">
        <f t="shared" si="2"/>
        <v>16</v>
      </c>
      <c r="H22" s="225">
        <v>4</v>
      </c>
      <c r="I22" s="225">
        <f>VLOOKUP(B:B,[1]MICHELIN!$B:$K,10,0)</f>
        <v>0</v>
      </c>
      <c r="J22" s="131"/>
      <c r="K22" s="132" t="s">
        <v>1748</v>
      </c>
      <c r="L22" s="132">
        <v>20</v>
      </c>
      <c r="M22" s="134" t="s">
        <v>1776</v>
      </c>
      <c r="N22" s="226" t="s">
        <v>1981</v>
      </c>
      <c r="O22" s="226">
        <v>0</v>
      </c>
      <c r="P22" s="227">
        <v>19000</v>
      </c>
      <c r="Q22" s="228">
        <f t="shared" si="3"/>
        <v>16318.181818181816</v>
      </c>
      <c r="R22" s="143">
        <f t="shared" si="4"/>
        <v>5.4038997214483474E-3</v>
      </c>
      <c r="S22" s="192">
        <v>1074476216</v>
      </c>
      <c r="T22" s="285" t="s">
        <v>7895</v>
      </c>
      <c r="U22" s="189">
        <f t="shared" si="5"/>
        <v>19200</v>
      </c>
      <c r="W22" s="229">
        <v>19200</v>
      </c>
      <c r="X22" s="135">
        <f t="shared" si="6"/>
        <v>16230</v>
      </c>
      <c r="Y22" s="230">
        <f t="shared" si="7"/>
        <v>16500</v>
      </c>
      <c r="Z22" s="141">
        <f t="shared" si="8"/>
        <v>8.8631578947368395E-2</v>
      </c>
      <c r="AA22" s="136">
        <f t="shared" si="9"/>
        <v>1.6363636363636365E-2</v>
      </c>
      <c r="AB22" s="144"/>
      <c r="AC22" s="184">
        <f t="shared" si="10"/>
        <v>18823</v>
      </c>
      <c r="AD22" s="182">
        <f t="shared" si="11"/>
        <v>20684</v>
      </c>
      <c r="AE22" s="128">
        <f t="shared" si="12"/>
        <v>1861.56</v>
      </c>
      <c r="AF22" s="129">
        <f t="shared" si="13"/>
        <v>377.55999999999995</v>
      </c>
      <c r="AG22" s="130">
        <f t="shared" si="14"/>
        <v>1.8253722684200346E-2</v>
      </c>
      <c r="AH22" s="137">
        <f t="shared" si="15"/>
        <v>1484</v>
      </c>
      <c r="AI22" s="138">
        <f t="shared" si="16"/>
        <v>7.1746277315799648E-2</v>
      </c>
      <c r="AJ22" s="138">
        <f t="shared" si="17"/>
        <v>-1.8900863205639808E-3</v>
      </c>
      <c r="AL22" s="11">
        <f t="shared" si="18"/>
        <v>16754.599999999999</v>
      </c>
      <c r="AM22" s="412">
        <f t="shared" si="19"/>
        <v>14276.909090909088</v>
      </c>
      <c r="AN22" s="412">
        <f t="shared" si="20"/>
        <v>-1953.0909090909117</v>
      </c>
      <c r="AO22" s="413">
        <f t="shared" si="21"/>
        <v>-0.13680068260254979</v>
      </c>
      <c r="AP22" s="192">
        <v>2155516157705</v>
      </c>
      <c r="AQ22" s="192">
        <v>4985009753392</v>
      </c>
      <c r="AR22" s="192" t="s">
        <v>3136</v>
      </c>
      <c r="AS22" s="231" t="s">
        <v>0</v>
      </c>
      <c r="AT22" s="231" t="s">
        <v>752</v>
      </c>
      <c r="AU22" s="232" t="s">
        <v>82</v>
      </c>
      <c r="AV22" s="232">
        <v>30400</v>
      </c>
      <c r="AW22" s="233">
        <f>VLOOKUP(B:B,[1]MICHELIN!$B:$K,8,0)</f>
        <v>16230</v>
      </c>
      <c r="AX22" s="233">
        <v>1050</v>
      </c>
      <c r="AY22" s="204" t="s">
        <v>3387</v>
      </c>
      <c r="AZ22" s="192" t="s">
        <v>235</v>
      </c>
      <c r="BA22" s="133" t="str">
        <f>IFERROR(VLOOKUP(AZ:AZ,Q商品!B:E,4,0),"")</f>
        <v>2022年製 CROSSCLIMATE2 215/55R16 97W XL オールシーズン 夏冬タイヤ 最短当日発送</v>
      </c>
      <c r="BB22" s="133" t="str">
        <f>IFERROR(VLOOKUP(B:B,在庫!B:M,12,0),"")</f>
        <v/>
      </c>
      <c r="BC22" s="133" t="str">
        <f>IFERROR(VLOOKUP(B:B,在庫!B:L,10,0),"")</f>
        <v/>
      </c>
      <c r="BD22" s="234">
        <f>VLOOKUP(AP:AP,[1]MICHELIN!$B:$AH,32,0)</f>
        <v>605922067</v>
      </c>
      <c r="BE22" s="234">
        <f>VLOOKUP(AP:AP,[1]MICHELIN!$B:$AH,33,0)</f>
        <v>605922120</v>
      </c>
    </row>
    <row r="23" spans="1:57" s="11" customFormat="1" ht="19.5" hidden="1" customHeight="1">
      <c r="A23" s="11">
        <f t="shared" si="0"/>
        <v>1</v>
      </c>
      <c r="B23" s="239">
        <f t="shared" si="1"/>
        <v>2155517157704</v>
      </c>
      <c r="C23" s="225">
        <f>VLOOKUP(B:B,[1]MICHELIN!$B:$K,9,0)</f>
        <v>57</v>
      </c>
      <c r="D23" s="11" t="s">
        <v>4059</v>
      </c>
      <c r="E23" s="358" t="s">
        <v>755</v>
      </c>
      <c r="F23" s="158" t="s">
        <v>5832</v>
      </c>
      <c r="G23" s="132" t="str">
        <f t="shared" si="2"/>
        <v>17</v>
      </c>
      <c r="H23" s="225">
        <v>3</v>
      </c>
      <c r="I23" s="225">
        <f>VLOOKUP(B:B,[1]MICHELIN!$B:$K,10,0)</f>
        <v>3</v>
      </c>
      <c r="J23" s="131">
        <v>162</v>
      </c>
      <c r="K23" s="132" t="s">
        <v>1748</v>
      </c>
      <c r="L23" s="132">
        <v>21</v>
      </c>
      <c r="M23" s="134" t="s">
        <v>3422</v>
      </c>
      <c r="N23" s="226" t="s">
        <v>1987</v>
      </c>
      <c r="O23" s="226">
        <v>0</v>
      </c>
      <c r="P23" s="227">
        <v>19900</v>
      </c>
      <c r="Q23" s="228">
        <f t="shared" si="3"/>
        <v>17136.363636363636</v>
      </c>
      <c r="R23" s="143">
        <f t="shared" si="4"/>
        <v>6.6896551724137915E-2</v>
      </c>
      <c r="S23" s="192">
        <v>1074476186</v>
      </c>
      <c r="T23" s="285" t="s">
        <v>6561</v>
      </c>
      <c r="U23" s="189">
        <f t="shared" si="5"/>
        <v>19900</v>
      </c>
      <c r="W23" s="229">
        <v>19900</v>
      </c>
      <c r="X23" s="135">
        <f t="shared" si="6"/>
        <v>15990</v>
      </c>
      <c r="Y23" s="230">
        <f t="shared" si="7"/>
        <v>17136.363636363636</v>
      </c>
      <c r="Z23" s="141">
        <f t="shared" si="8"/>
        <v>7.7286432160803997E-2</v>
      </c>
      <c r="AA23" s="136">
        <f t="shared" si="9"/>
        <v>6.6896551724137915E-2</v>
      </c>
      <c r="AB23" s="144"/>
      <c r="AC23" s="184">
        <f t="shared" si="10"/>
        <v>19509</v>
      </c>
      <c r="AD23" s="182">
        <f t="shared" si="11"/>
        <v>21438</v>
      </c>
      <c r="AE23" s="128">
        <f t="shared" si="12"/>
        <v>1929.4199999999998</v>
      </c>
      <c r="AF23" s="129">
        <f t="shared" si="13"/>
        <v>391.41999999999985</v>
      </c>
      <c r="AG23" s="130">
        <f t="shared" si="14"/>
        <v>1.8258233044127242E-2</v>
      </c>
      <c r="AH23" s="137">
        <f t="shared" si="15"/>
        <v>1538</v>
      </c>
      <c r="AI23" s="138">
        <f t="shared" si="16"/>
        <v>7.1741766955872754E-2</v>
      </c>
      <c r="AJ23" s="138">
        <f t="shared" si="17"/>
        <v>4.8638318680010673E-2</v>
      </c>
      <c r="AL23" s="11">
        <f t="shared" si="18"/>
        <v>17365.2</v>
      </c>
      <c r="AM23" s="412">
        <f t="shared" si="19"/>
        <v>14832</v>
      </c>
      <c r="AN23" s="412">
        <f t="shared" si="20"/>
        <v>-1158</v>
      </c>
      <c r="AO23" s="413">
        <f t="shared" si="21"/>
        <v>-7.8074433656957931E-2</v>
      </c>
      <c r="AP23" s="192">
        <v>2155517157704</v>
      </c>
      <c r="AQ23" s="192">
        <v>4985009753422</v>
      </c>
      <c r="AR23" s="192" t="s">
        <v>3151</v>
      </c>
      <c r="AS23" s="231" t="s">
        <v>0</v>
      </c>
      <c r="AT23" s="231" t="s">
        <v>754</v>
      </c>
      <c r="AU23" s="232" t="s">
        <v>66</v>
      </c>
      <c r="AV23" s="232">
        <v>32000</v>
      </c>
      <c r="AW23" s="233">
        <f>VLOOKUP(B:B,[1]MICHELIN!$B:$K,8,0)</f>
        <v>15990</v>
      </c>
      <c r="AX23" s="233">
        <v>1050</v>
      </c>
      <c r="AY23" s="204" t="s">
        <v>3387</v>
      </c>
      <c r="AZ23" s="192" t="s">
        <v>236</v>
      </c>
      <c r="BA23" s="133" t="str">
        <f>IFERROR(VLOOKUP(AZ:AZ,Q商品!B:E,4,0),"")</f>
        <v>2023年製 CROSSCLIMATE2 215/55R17 98W XL オールシーズン 夏冬タイヤ 最短当日発送</v>
      </c>
      <c r="BB23" s="133" t="str">
        <f>IFERROR(VLOOKUP(B:B,在庫!B:M,12,0),"")</f>
        <v>2023年製</v>
      </c>
      <c r="BC23" s="133">
        <f>IFERROR(VLOOKUP(B:B,在庫!B:L,10,0),"")</f>
        <v>1</v>
      </c>
      <c r="BD23" s="234">
        <f>VLOOKUP(AP:AP,[1]MICHELIN!$B:$AH,32,0)</f>
        <v>605922055</v>
      </c>
      <c r="BE23" s="234">
        <f>VLOOKUP(AP:AP,[1]MICHELIN!$B:$AH,33,0)</f>
        <v>605922108</v>
      </c>
    </row>
    <row r="24" spans="1:57" s="11" customFormat="1" ht="19.5" hidden="1" customHeight="1">
      <c r="A24" s="11">
        <f t="shared" si="0"/>
        <v>1</v>
      </c>
      <c r="B24" s="239">
        <f t="shared" si="1"/>
        <v>2156016157707</v>
      </c>
      <c r="C24" s="225">
        <f>VLOOKUP(B:B,[1]MICHELIN!$B:$K,9,0)</f>
        <v>20</v>
      </c>
      <c r="D24" s="11" t="s">
        <v>4059</v>
      </c>
      <c r="E24" s="11" t="s">
        <v>757</v>
      </c>
      <c r="F24" s="158" t="s">
        <v>5833</v>
      </c>
      <c r="G24" s="132" t="str">
        <f t="shared" si="2"/>
        <v>16</v>
      </c>
      <c r="H24" s="225">
        <v>16</v>
      </c>
      <c r="I24" s="225">
        <f>VLOOKUP(B:B,[1]MICHELIN!$B:$K,10,0)</f>
        <v>20</v>
      </c>
      <c r="J24" s="131"/>
      <c r="K24" s="132" t="s">
        <v>1748</v>
      </c>
      <c r="L24" s="132">
        <v>22</v>
      </c>
      <c r="M24" s="134" t="s">
        <v>3422</v>
      </c>
      <c r="N24" s="226" t="s">
        <v>7226</v>
      </c>
      <c r="O24" s="226" t="s">
        <v>1777</v>
      </c>
      <c r="P24" s="227">
        <v>16600</v>
      </c>
      <c r="Q24" s="228">
        <f t="shared" si="3"/>
        <v>14136.363636363636</v>
      </c>
      <c r="R24" s="143">
        <f t="shared" si="4"/>
        <v>8.2315112540192695E-3</v>
      </c>
      <c r="S24" s="192">
        <v>1074476331</v>
      </c>
      <c r="T24" s="285" t="s">
        <v>6562</v>
      </c>
      <c r="U24" s="189">
        <f t="shared" si="5"/>
        <v>16600</v>
      </c>
      <c r="W24" s="229">
        <v>16600</v>
      </c>
      <c r="X24" s="135">
        <f t="shared" si="6"/>
        <v>14020</v>
      </c>
      <c r="Y24" s="230">
        <f t="shared" si="7"/>
        <v>14136.363636363636</v>
      </c>
      <c r="Z24" s="141">
        <f t="shared" si="8"/>
        <v>7.7289156626505928E-2</v>
      </c>
      <c r="AA24" s="136">
        <f t="shared" si="9"/>
        <v>8.2315112540192695E-3</v>
      </c>
      <c r="AB24" s="309"/>
      <c r="AC24" s="184">
        <f t="shared" si="10"/>
        <v>16274</v>
      </c>
      <c r="AD24" s="182">
        <f t="shared" si="11"/>
        <v>17883</v>
      </c>
      <c r="AE24" s="128">
        <f t="shared" si="12"/>
        <v>1609.47</v>
      </c>
      <c r="AF24" s="129">
        <f t="shared" si="13"/>
        <v>326.47000000000003</v>
      </c>
      <c r="AG24" s="130">
        <f t="shared" si="14"/>
        <v>1.8255885477828106E-2</v>
      </c>
      <c r="AH24" s="137">
        <f t="shared" si="15"/>
        <v>1283</v>
      </c>
      <c r="AI24" s="138">
        <f t="shared" si="16"/>
        <v>7.1744114522171901E-2</v>
      </c>
      <c r="AJ24" s="138">
        <f t="shared" si="17"/>
        <v>-1.0024374223808837E-2</v>
      </c>
      <c r="AL24" s="11">
        <f t="shared" si="18"/>
        <v>14485.7</v>
      </c>
      <c r="AM24" s="412">
        <f t="shared" si="19"/>
        <v>12214.272727272726</v>
      </c>
      <c r="AN24" s="412">
        <f t="shared" si="20"/>
        <v>-1805.7272727272739</v>
      </c>
      <c r="AO24" s="413">
        <f t="shared" si="21"/>
        <v>-0.14783747776446343</v>
      </c>
      <c r="AP24" s="192">
        <v>2156016157707</v>
      </c>
      <c r="AQ24" s="192">
        <v>4985009753514</v>
      </c>
      <c r="AR24" s="192" t="s">
        <v>3140</v>
      </c>
      <c r="AS24" s="231" t="s">
        <v>0</v>
      </c>
      <c r="AT24" s="231" t="s">
        <v>756</v>
      </c>
      <c r="AU24" s="232" t="s">
        <v>48</v>
      </c>
      <c r="AV24" s="232">
        <v>26300</v>
      </c>
      <c r="AW24" s="233">
        <f>VLOOKUP(B:B,[1]MICHELIN!$B:$K,8,0)</f>
        <v>14020</v>
      </c>
      <c r="AX24" s="416">
        <v>1050</v>
      </c>
      <c r="AY24" s="204" t="s">
        <v>3387</v>
      </c>
      <c r="AZ24" s="192" t="s">
        <v>237</v>
      </c>
      <c r="BA24" s="133" t="str">
        <f>IFERROR(VLOOKUP(AZ:AZ,Q商品!B:E,4,0),"")</f>
        <v>2022年製以降 CROSSCLIMATE2 215/60R16 99V XL オールシーズン 夏冬タイヤ 最短当日発送</v>
      </c>
      <c r="BB24" s="133" t="str">
        <f>IFERROR(VLOOKUP(B:B,在庫!B:M,12,0),"")</f>
        <v>2022年製</v>
      </c>
      <c r="BC24" s="133">
        <f>IFERROR(VLOOKUP(B:B,在庫!B:L,10,0),"")</f>
        <v>2</v>
      </c>
      <c r="BD24" s="234">
        <f>VLOOKUP(AP:AP,[1]MICHELIN!$B:$AH,32,0)</f>
        <v>605922065</v>
      </c>
      <c r="BE24" s="234">
        <f>VLOOKUP(AP:AP,[1]MICHELIN!$B:$AH,33,0)</f>
        <v>605922118</v>
      </c>
    </row>
    <row r="25" spans="1:57" s="11" customFormat="1" ht="19.5" hidden="1" customHeight="1">
      <c r="A25" s="11">
        <f t="shared" si="0"/>
        <v>1</v>
      </c>
      <c r="B25" s="239">
        <f t="shared" si="1"/>
        <v>2156017157706</v>
      </c>
      <c r="C25" s="225">
        <f>VLOOKUP(B:B,[1]MICHELIN!$B:$K,9,0)</f>
        <v>57</v>
      </c>
      <c r="D25" s="11" t="s">
        <v>4059</v>
      </c>
      <c r="E25" s="358" t="s">
        <v>759</v>
      </c>
      <c r="F25" s="158" t="s">
        <v>5834</v>
      </c>
      <c r="G25" s="132" t="str">
        <f t="shared" si="2"/>
        <v>17</v>
      </c>
      <c r="H25" s="225">
        <v>4</v>
      </c>
      <c r="I25" s="225">
        <f>VLOOKUP(B:B,[1]MICHELIN!$B:$K,10,0)</f>
        <v>12</v>
      </c>
      <c r="J25" s="131"/>
      <c r="K25" s="132" t="s">
        <v>1748</v>
      </c>
      <c r="L25" s="132">
        <v>23</v>
      </c>
      <c r="M25" s="134" t="s">
        <v>3422</v>
      </c>
      <c r="N25" s="226" t="s">
        <v>1988</v>
      </c>
      <c r="O25" s="226">
        <v>0</v>
      </c>
      <c r="P25" s="227">
        <v>18000</v>
      </c>
      <c r="Q25" s="228">
        <f t="shared" si="3"/>
        <v>15409.090909090908</v>
      </c>
      <c r="R25" s="143">
        <f t="shared" si="4"/>
        <v>7.1327433628318518E-2</v>
      </c>
      <c r="S25" s="192">
        <v>1074476356</v>
      </c>
      <c r="T25" s="285" t="s">
        <v>6563</v>
      </c>
      <c r="U25" s="189">
        <f t="shared" si="5"/>
        <v>18000</v>
      </c>
      <c r="W25" s="229">
        <v>18000</v>
      </c>
      <c r="X25" s="135">
        <f t="shared" si="6"/>
        <v>14310</v>
      </c>
      <c r="Y25" s="230">
        <f t="shared" si="7"/>
        <v>15409.090909090908</v>
      </c>
      <c r="Z25" s="141">
        <f t="shared" si="8"/>
        <v>7.7333333333333254E-2</v>
      </c>
      <c r="AA25" s="136">
        <f t="shared" si="9"/>
        <v>7.1327433628318518E-2</v>
      </c>
      <c r="AB25" s="144"/>
      <c r="AC25" s="184">
        <f t="shared" si="10"/>
        <v>17647</v>
      </c>
      <c r="AD25" s="182">
        <f t="shared" si="11"/>
        <v>19392</v>
      </c>
      <c r="AE25" s="128">
        <f t="shared" si="12"/>
        <v>1745.28</v>
      </c>
      <c r="AF25" s="129">
        <f t="shared" si="13"/>
        <v>353.28</v>
      </c>
      <c r="AG25" s="130">
        <f t="shared" si="14"/>
        <v>1.8217821782178217E-2</v>
      </c>
      <c r="AH25" s="137">
        <f t="shared" si="15"/>
        <v>1392</v>
      </c>
      <c r="AI25" s="138">
        <f t="shared" si="16"/>
        <v>7.1782178217821777E-2</v>
      </c>
      <c r="AJ25" s="138">
        <f t="shared" si="17"/>
        <v>5.3109611846140298E-2</v>
      </c>
      <c r="AL25" s="11">
        <f t="shared" si="18"/>
        <v>15707.8</v>
      </c>
      <c r="AM25" s="412">
        <f t="shared" si="19"/>
        <v>13325.272727272726</v>
      </c>
      <c r="AN25" s="412">
        <f t="shared" si="20"/>
        <v>-984.72727272727388</v>
      </c>
      <c r="AO25" s="413">
        <f t="shared" si="21"/>
        <v>-7.3899220892630638E-2</v>
      </c>
      <c r="AP25" s="192">
        <v>2156017157706</v>
      </c>
      <c r="AQ25" s="192">
        <v>4985009753538</v>
      </c>
      <c r="AR25" s="192" t="s">
        <v>3154</v>
      </c>
      <c r="AS25" s="231" t="s">
        <v>0</v>
      </c>
      <c r="AT25" s="231" t="s">
        <v>758</v>
      </c>
      <c r="AU25" s="232" t="s">
        <v>67</v>
      </c>
      <c r="AV25" s="232">
        <v>28600</v>
      </c>
      <c r="AW25" s="233">
        <f>VLOOKUP(B:B,[1]MICHELIN!$B:$K,8,0)</f>
        <v>14310</v>
      </c>
      <c r="AX25" s="233">
        <v>1050</v>
      </c>
      <c r="AY25" s="204" t="s">
        <v>3387</v>
      </c>
      <c r="AZ25" s="192" t="s">
        <v>238</v>
      </c>
      <c r="BA25" s="133" t="str">
        <f>IFERROR(VLOOKUP(AZ:AZ,Q商品!B:E,4,0),"")</f>
        <v>2023年製 CROSSCLIMATE2 215/60R17 100V XL オールシーズン 夏冬タイヤ 最短当日発送</v>
      </c>
      <c r="BB25" s="133" t="str">
        <f>IFERROR(VLOOKUP(B:B,在庫!B:M,12,0),"")</f>
        <v>2023年製</v>
      </c>
      <c r="BC25" s="133">
        <f>IFERROR(VLOOKUP(B:B,在庫!B:L,10,0),"")</f>
        <v>3</v>
      </c>
      <c r="BD25" s="234">
        <f>VLOOKUP(AP:AP,[1]MICHELIN!$B:$AH,32,0)</f>
        <v>605922056</v>
      </c>
      <c r="BE25" s="234">
        <f>VLOOKUP(AP:AP,[1]MICHELIN!$B:$AH,33,0)</f>
        <v>605922109</v>
      </c>
    </row>
    <row r="26" spans="1:57" s="11" customFormat="1" ht="19.5" hidden="1" customHeight="1">
      <c r="A26" s="237">
        <f t="shared" si="0"/>
        <v>2</v>
      </c>
      <c r="B26" s="249">
        <f t="shared" si="1"/>
        <v>2254018159962</v>
      </c>
      <c r="C26" s="225">
        <f>VLOOKUP(B:B,[1]MICHELIN!$B:$K,9,0)</f>
        <v>83</v>
      </c>
      <c r="D26" s="11" t="s">
        <v>4059</v>
      </c>
      <c r="E26" s="11" t="s">
        <v>763</v>
      </c>
      <c r="F26" s="158" t="s">
        <v>5836</v>
      </c>
      <c r="G26" s="132" t="str">
        <f t="shared" si="2"/>
        <v>18</v>
      </c>
      <c r="H26" s="225">
        <v>1</v>
      </c>
      <c r="I26" s="225">
        <f>VLOOKUP(B:B,[1]MICHELIN!$B:$K,10,0)</f>
        <v>1</v>
      </c>
      <c r="J26" s="131">
        <v>619</v>
      </c>
      <c r="K26" s="132" t="s">
        <v>1748</v>
      </c>
      <c r="L26" s="324">
        <v>25</v>
      </c>
      <c r="M26" s="134" t="s">
        <v>1779</v>
      </c>
      <c r="N26" s="226" t="s">
        <v>7185</v>
      </c>
      <c r="O26" s="226">
        <v>0</v>
      </c>
      <c r="P26" s="227">
        <v>25500</v>
      </c>
      <c r="Q26" s="228">
        <f t="shared" si="3"/>
        <v>23181.81818181818</v>
      </c>
      <c r="R26" s="143">
        <f t="shared" si="4"/>
        <v>0.3645882352941176</v>
      </c>
      <c r="S26" s="238">
        <v>1074476234</v>
      </c>
      <c r="T26" s="285" t="s">
        <v>7184</v>
      </c>
      <c r="U26" s="189">
        <f t="shared" si="5"/>
        <v>25500</v>
      </c>
      <c r="W26" s="229">
        <v>25500</v>
      </c>
      <c r="X26" s="135">
        <f t="shared" si="6"/>
        <v>14730</v>
      </c>
      <c r="Y26" s="230">
        <f t="shared" si="7"/>
        <v>23181.81818181818</v>
      </c>
      <c r="Z26" s="141">
        <f t="shared" si="8"/>
        <v>7.7333333333333254E-2</v>
      </c>
      <c r="AA26" s="136">
        <f t="shared" si="9"/>
        <v>0.3645882352941176</v>
      </c>
      <c r="AB26" s="309"/>
      <c r="AC26" s="184">
        <f t="shared" si="10"/>
        <v>25000</v>
      </c>
      <c r="AD26" s="182">
        <f t="shared" si="11"/>
        <v>27472</v>
      </c>
      <c r="AE26" s="128">
        <f t="shared" si="12"/>
        <v>2472.48</v>
      </c>
      <c r="AF26" s="129">
        <f t="shared" si="13"/>
        <v>500.48</v>
      </c>
      <c r="AG26" s="130">
        <f t="shared" si="14"/>
        <v>1.821782178217822E-2</v>
      </c>
      <c r="AH26" s="137">
        <f t="shared" si="15"/>
        <v>1972</v>
      </c>
      <c r="AI26" s="138">
        <f t="shared" si="16"/>
        <v>7.1782178217821777E-2</v>
      </c>
      <c r="AJ26" s="138">
        <f t="shared" si="17"/>
        <v>0.34637041351193937</v>
      </c>
      <c r="AK26" s="11" t="s">
        <v>13397</v>
      </c>
      <c r="AL26" s="11">
        <f t="shared" si="18"/>
        <v>22252.799999999999</v>
      </c>
      <c r="AM26" s="412">
        <f t="shared" si="19"/>
        <v>20229.81818181818</v>
      </c>
      <c r="AN26" s="412">
        <f t="shared" si="20"/>
        <v>5499.8181818181802</v>
      </c>
      <c r="AO26" s="413">
        <f t="shared" si="21"/>
        <v>0.27186691113028466</v>
      </c>
      <c r="AP26" s="192">
        <v>2254018159962</v>
      </c>
      <c r="AQ26" s="192">
        <v>4985009753095</v>
      </c>
      <c r="AR26" s="192" t="s">
        <v>152</v>
      </c>
      <c r="AS26" s="231" t="s">
        <v>146</v>
      </c>
      <c r="AT26" s="231" t="s">
        <v>762</v>
      </c>
      <c r="AU26" s="232" t="s">
        <v>38</v>
      </c>
      <c r="AV26" s="232" t="s">
        <v>152</v>
      </c>
      <c r="AW26" s="233">
        <f>VLOOKUP(B:B,[1]MICHELIN!$B:$K,8,0)</f>
        <v>14730</v>
      </c>
      <c r="AX26" s="233"/>
      <c r="AY26" s="204" t="s">
        <v>3388</v>
      </c>
      <c r="AZ26" s="195" t="s">
        <v>271</v>
      </c>
      <c r="BA26" s="133" t="str">
        <f>IFERROR(VLOOKUP(AZ:AZ,Q商品!B:E,4,0),"")</f>
        <v>2023年製 CROSSCLIMATE2 225/40R18 92Y XL オールシーズン 夏冬タイヤ 最短当日発送</v>
      </c>
      <c r="BB26" s="133" t="str">
        <f>IFERROR(VLOOKUP(B:B,在庫!B:M,12,0),"")</f>
        <v>2023年製</v>
      </c>
      <c r="BC26" s="133">
        <f>IFERROR(VLOOKUP(B:B,在庫!B:L,10,0),"")</f>
        <v>1</v>
      </c>
      <c r="BD26" s="234" t="str">
        <f>VLOOKUP(AP:AP,[1]MICHELIN!$B:$AH,32,0)</f>
        <v/>
      </c>
      <c r="BE26" s="234" t="str">
        <f>VLOOKUP(AP:AP,[1]MICHELIN!$B:$AH,33,0)</f>
        <v/>
      </c>
    </row>
    <row r="27" spans="1:57" s="11" customFormat="1" ht="19.5" hidden="1" customHeight="1">
      <c r="A27" s="11">
        <f t="shared" si="0"/>
        <v>1</v>
      </c>
      <c r="B27" s="239">
        <f t="shared" si="1"/>
        <v>2156516157702</v>
      </c>
      <c r="C27" s="225">
        <f>VLOOKUP(B:B,[1]MICHELIN!$B:$K,9,0)</f>
        <v>30</v>
      </c>
      <c r="D27" s="11" t="s">
        <v>4059</v>
      </c>
      <c r="E27" s="11" t="s">
        <v>761</v>
      </c>
      <c r="F27" s="158" t="s">
        <v>5835</v>
      </c>
      <c r="G27" s="132" t="str">
        <f t="shared" si="2"/>
        <v>16</v>
      </c>
      <c r="H27" s="225">
        <v>22</v>
      </c>
      <c r="I27" s="225">
        <f>VLOOKUP(B:B,[1]MICHELIN!$B:$K,10,0)</f>
        <v>12</v>
      </c>
      <c r="J27" s="131"/>
      <c r="K27" s="132" t="s">
        <v>1748</v>
      </c>
      <c r="L27" s="132">
        <v>24</v>
      </c>
      <c r="M27" s="134" t="s">
        <v>3422</v>
      </c>
      <c r="N27" s="226" t="s">
        <v>7227</v>
      </c>
      <c r="O27" s="226" t="s">
        <v>1777</v>
      </c>
      <c r="P27" s="227">
        <v>16500</v>
      </c>
      <c r="Q27" s="228">
        <f t="shared" si="3"/>
        <v>14045.454545454544</v>
      </c>
      <c r="R27" s="143">
        <f t="shared" si="4"/>
        <v>1.1779935275080812E-2</v>
      </c>
      <c r="S27" s="192">
        <v>1074476334</v>
      </c>
      <c r="T27" s="285" t="s">
        <v>6564</v>
      </c>
      <c r="U27" s="189">
        <f t="shared" si="5"/>
        <v>16500</v>
      </c>
      <c r="W27" s="229">
        <v>16500</v>
      </c>
      <c r="X27" s="135">
        <f t="shared" si="6"/>
        <v>13880</v>
      </c>
      <c r="Y27" s="230">
        <f t="shared" si="7"/>
        <v>14045.454545454544</v>
      </c>
      <c r="Z27" s="141">
        <f t="shared" si="8"/>
        <v>7.7272727272727382E-2</v>
      </c>
      <c r="AA27" s="136">
        <f t="shared" si="9"/>
        <v>1.1779935275080812E-2</v>
      </c>
      <c r="AB27" s="309"/>
      <c r="AC27" s="184">
        <f t="shared" si="10"/>
        <v>16176</v>
      </c>
      <c r="AD27" s="182">
        <f t="shared" si="11"/>
        <v>17775</v>
      </c>
      <c r="AE27" s="128">
        <f t="shared" si="12"/>
        <v>1599.75</v>
      </c>
      <c r="AF27" s="129">
        <f t="shared" si="13"/>
        <v>324.75</v>
      </c>
      <c r="AG27" s="130">
        <f t="shared" si="14"/>
        <v>1.8270042194092825E-2</v>
      </c>
      <c r="AH27" s="137">
        <f t="shared" si="15"/>
        <v>1275</v>
      </c>
      <c r="AI27" s="138">
        <f t="shared" si="16"/>
        <v>7.1729957805907171E-2</v>
      </c>
      <c r="AJ27" s="138">
        <f t="shared" si="17"/>
        <v>-6.490106919012013E-3</v>
      </c>
      <c r="AL27" s="11">
        <f t="shared" si="18"/>
        <v>14398.5</v>
      </c>
      <c r="AM27" s="412">
        <f t="shared" si="19"/>
        <v>12134.999999999998</v>
      </c>
      <c r="AN27" s="412">
        <f t="shared" si="20"/>
        <v>-1745.0000000000018</v>
      </c>
      <c r="AO27" s="413">
        <f t="shared" si="21"/>
        <v>-0.1437989287185828</v>
      </c>
      <c r="AP27" s="192">
        <v>2156516157702</v>
      </c>
      <c r="AQ27" s="192">
        <v>4985009753644</v>
      </c>
      <c r="AR27" s="192" t="s">
        <v>3142</v>
      </c>
      <c r="AS27" s="231" t="s">
        <v>0</v>
      </c>
      <c r="AT27" s="231" t="s">
        <v>760</v>
      </c>
      <c r="AU27" s="232" t="s">
        <v>73</v>
      </c>
      <c r="AV27" s="232">
        <v>26000</v>
      </c>
      <c r="AW27" s="233">
        <f>VLOOKUP(B:B,[1]MICHELIN!$B:$K,8,0)</f>
        <v>13880</v>
      </c>
      <c r="AX27" s="416">
        <v>1050</v>
      </c>
      <c r="AY27" s="204" t="s">
        <v>3387</v>
      </c>
      <c r="AZ27" s="192" t="s">
        <v>239</v>
      </c>
      <c r="BA27" s="133" t="str">
        <f>IFERROR(VLOOKUP(AZ:AZ,Q商品!B:E,4,0),"")</f>
        <v>2023年製 CROSSCLIMATE2 215/65R16 102V XL オールシーズン 夏冬タイヤ 最短当日発送</v>
      </c>
      <c r="BB27" s="133" t="str">
        <f>IFERROR(VLOOKUP(B:B,在庫!B:M,12,0),"")</f>
        <v>2023年製</v>
      </c>
      <c r="BC27" s="133">
        <f>IFERROR(VLOOKUP(B:B,在庫!B:L,10,0),"")</f>
        <v>2</v>
      </c>
      <c r="BD27" s="234">
        <f>VLOOKUP(AP:AP,[1]MICHELIN!$B:$AH,32,0)</f>
        <v>605922071</v>
      </c>
      <c r="BE27" s="234">
        <f>VLOOKUP(AP:AP,[1]MICHELIN!$B:$AH,33,0)</f>
        <v>605922124</v>
      </c>
    </row>
    <row r="28" spans="1:57" s="11" customFormat="1" ht="19.5" hidden="1" customHeight="1">
      <c r="A28" s="11">
        <f t="shared" si="0"/>
        <v>2</v>
      </c>
      <c r="B28" s="239">
        <f t="shared" si="1"/>
        <v>2254018157708</v>
      </c>
      <c r="C28" s="225">
        <f>VLOOKUP(B:B,[1]MICHELIN!$B:$K,9,0)</f>
        <v>16</v>
      </c>
      <c r="D28" s="11" t="s">
        <v>4059</v>
      </c>
      <c r="E28" s="358" t="s">
        <v>763</v>
      </c>
      <c r="F28" s="158" t="s">
        <v>5836</v>
      </c>
      <c r="G28" s="132" t="str">
        <f t="shared" si="2"/>
        <v>18</v>
      </c>
      <c r="H28" s="225">
        <v>12</v>
      </c>
      <c r="I28" s="225">
        <f>VLOOKUP(B:B,[1]MICHELIN!$B:$K,10,0)</f>
        <v>12</v>
      </c>
      <c r="J28" s="131"/>
      <c r="K28" s="132" t="s">
        <v>1748</v>
      </c>
      <c r="L28" s="324">
        <v>25</v>
      </c>
      <c r="M28" s="134" t="s">
        <v>1779</v>
      </c>
      <c r="N28" s="226" t="s">
        <v>7185</v>
      </c>
      <c r="O28" s="226">
        <v>0</v>
      </c>
      <c r="P28" s="227">
        <v>25500</v>
      </c>
      <c r="Q28" s="228">
        <f t="shared" si="3"/>
        <v>22704.545454545452</v>
      </c>
      <c r="R28" s="143">
        <f t="shared" si="4"/>
        <v>4.4244244244244148E-2</v>
      </c>
      <c r="S28" s="192">
        <v>1074476180</v>
      </c>
      <c r="T28" s="285" t="s">
        <v>6565</v>
      </c>
      <c r="U28" s="189">
        <f t="shared" si="5"/>
        <v>26199</v>
      </c>
      <c r="W28" s="229">
        <v>26199</v>
      </c>
      <c r="X28" s="135">
        <f t="shared" si="6"/>
        <v>21700</v>
      </c>
      <c r="Y28" s="230">
        <f t="shared" si="7"/>
        <v>23339.999999999996</v>
      </c>
      <c r="Z28" s="141">
        <f t="shared" si="8"/>
        <v>0.10686274509803928</v>
      </c>
      <c r="AA28" s="136">
        <f t="shared" si="9"/>
        <v>7.0265638389031562E-2</v>
      </c>
      <c r="AB28" s="144"/>
      <c r="AC28" s="184">
        <f t="shared" si="10"/>
        <v>25685</v>
      </c>
      <c r="AD28" s="182">
        <f t="shared" si="11"/>
        <v>28225</v>
      </c>
      <c r="AE28" s="128">
        <f t="shared" si="12"/>
        <v>2540.25</v>
      </c>
      <c r="AF28" s="129">
        <f t="shared" si="13"/>
        <v>514.25</v>
      </c>
      <c r="AG28" s="130">
        <f t="shared" si="14"/>
        <v>1.8219663418954826E-2</v>
      </c>
      <c r="AH28" s="137">
        <f t="shared" si="15"/>
        <v>2026</v>
      </c>
      <c r="AI28" s="138">
        <f t="shared" si="16"/>
        <v>7.178033658104517E-2</v>
      </c>
      <c r="AJ28" s="138">
        <f t="shared" si="17"/>
        <v>5.2045974970076736E-2</v>
      </c>
      <c r="AL28" s="11">
        <f t="shared" si="18"/>
        <v>22862.5</v>
      </c>
      <c r="AM28" s="412">
        <f t="shared" si="19"/>
        <v>20306.81818181818</v>
      </c>
      <c r="AN28" s="412">
        <f t="shared" si="20"/>
        <v>-1393.1818181818198</v>
      </c>
      <c r="AO28" s="413">
        <f t="shared" si="21"/>
        <v>-6.8606603245663214E-2</v>
      </c>
      <c r="AP28" s="192">
        <v>2254018157708</v>
      </c>
      <c r="AQ28" s="192">
        <v>4985009753095</v>
      </c>
      <c r="AR28" s="192" t="s">
        <v>3157</v>
      </c>
      <c r="AS28" s="231" t="s">
        <v>0</v>
      </c>
      <c r="AT28" s="231" t="s">
        <v>1137</v>
      </c>
      <c r="AU28" s="232" t="s">
        <v>38</v>
      </c>
      <c r="AV28" s="232">
        <v>43400</v>
      </c>
      <c r="AW28" s="233">
        <f>VLOOKUP(B:B,[1]MICHELIN!$B:$K,8,0)</f>
        <v>21700</v>
      </c>
      <c r="AX28" s="233">
        <v>525</v>
      </c>
      <c r="AY28" s="204" t="s">
        <v>3387</v>
      </c>
      <c r="AZ28" s="192" t="s">
        <v>240</v>
      </c>
      <c r="BA28" s="133" t="str">
        <f>IFERROR(VLOOKUP(AZ:AZ,Q商品!B:E,4,0),"")</f>
        <v>2023年製 CROSSCLIMATE2 225/40R18 92Y XL オールシーズン 夏冬タイヤ 最短当日発送</v>
      </c>
      <c r="BB28" s="133" t="str">
        <f>IFERROR(VLOOKUP(B:B,在庫!B:M,12,0),"")</f>
        <v>2023年製</v>
      </c>
      <c r="BC28" s="133">
        <f>IFERROR(VLOOKUP(B:B,在庫!B:L,10,0),"")</f>
        <v>2</v>
      </c>
      <c r="BD28" s="234">
        <f>VLOOKUP(AP:AP,[1]MICHELIN!$B:$AH,32,0)</f>
        <v>605922045</v>
      </c>
      <c r="BE28" s="234">
        <f>VLOOKUP(AP:AP,[1]MICHELIN!$B:$AH,33,0)</f>
        <v>605922098</v>
      </c>
    </row>
    <row r="29" spans="1:57" s="11" customFormat="1" ht="19.5" hidden="1" customHeight="1">
      <c r="A29" s="237">
        <f t="shared" si="0"/>
        <v>2</v>
      </c>
      <c r="B29" s="249">
        <f t="shared" si="1"/>
        <v>2254517159968</v>
      </c>
      <c r="C29" s="225">
        <f>VLOOKUP(B:B,[1]MICHELIN!$B:$K,9,0)</f>
        <v>30</v>
      </c>
      <c r="D29" s="11" t="s">
        <v>5180</v>
      </c>
      <c r="E29" s="358" t="s">
        <v>765</v>
      </c>
      <c r="F29" s="158" t="s">
        <v>5837</v>
      </c>
      <c r="G29" s="132" t="str">
        <f t="shared" si="2"/>
        <v>17</v>
      </c>
      <c r="H29" s="225">
        <v>1</v>
      </c>
      <c r="I29" s="225">
        <f>VLOOKUP(B:B,[1]MICHELIN!$B:$K,10,0)</f>
        <v>1</v>
      </c>
      <c r="J29" s="131">
        <v>216</v>
      </c>
      <c r="K29" s="132" t="s">
        <v>5186</v>
      </c>
      <c r="L29" s="324">
        <v>26</v>
      </c>
      <c r="M29" s="134" t="s">
        <v>1776</v>
      </c>
      <c r="N29" s="226" t="s">
        <v>7228</v>
      </c>
      <c r="O29" s="226">
        <v>0</v>
      </c>
      <c r="P29" s="227">
        <v>22999</v>
      </c>
      <c r="Q29" s="228">
        <f t="shared" si="3"/>
        <v>20430.909090909088</v>
      </c>
      <c r="R29" s="143">
        <f t="shared" si="4"/>
        <v>0.34329892320014233</v>
      </c>
      <c r="S29" s="238">
        <v>1074476393</v>
      </c>
      <c r="T29" s="285" t="s">
        <v>6566</v>
      </c>
      <c r="U29" s="189">
        <f t="shared" si="5"/>
        <v>22999</v>
      </c>
      <c r="W29" s="229">
        <v>22999</v>
      </c>
      <c r="X29" s="135">
        <f t="shared" si="6"/>
        <v>13417</v>
      </c>
      <c r="Y29" s="230">
        <f t="shared" si="7"/>
        <v>20430.909090909088</v>
      </c>
      <c r="Z29" s="141">
        <f t="shared" si="8"/>
        <v>7.7351189182138347E-2</v>
      </c>
      <c r="AA29" s="136">
        <f t="shared" si="9"/>
        <v>0.34329892320014233</v>
      </c>
      <c r="AB29" s="144">
        <v>9</v>
      </c>
      <c r="AC29" s="184">
        <f t="shared" si="10"/>
        <v>22548</v>
      </c>
      <c r="AD29" s="182">
        <f t="shared" si="11"/>
        <v>24778</v>
      </c>
      <c r="AE29" s="128">
        <f t="shared" si="12"/>
        <v>2230.02</v>
      </c>
      <c r="AF29" s="129">
        <f t="shared" si="13"/>
        <v>451.02</v>
      </c>
      <c r="AG29" s="130">
        <f t="shared" si="14"/>
        <v>1.8202437646299134E-2</v>
      </c>
      <c r="AH29" s="137">
        <f t="shared" si="15"/>
        <v>1779</v>
      </c>
      <c r="AI29" s="138">
        <f t="shared" si="16"/>
        <v>7.1797562353700869E-2</v>
      </c>
      <c r="AJ29" s="138">
        <f t="shared" si="17"/>
        <v>0.32509648555384318</v>
      </c>
      <c r="AL29" s="11">
        <f t="shared" si="18"/>
        <v>20070.2</v>
      </c>
      <c r="AM29" s="412">
        <f t="shared" si="19"/>
        <v>17768.363636363636</v>
      </c>
      <c r="AN29" s="412">
        <f t="shared" si="20"/>
        <v>4351.363636363636</v>
      </c>
      <c r="AO29" s="413">
        <f t="shared" si="21"/>
        <v>0.24489388699015613</v>
      </c>
      <c r="AP29" s="192">
        <v>2254517159968</v>
      </c>
      <c r="AQ29" s="192">
        <v>4985009753200</v>
      </c>
      <c r="AR29" s="192" t="s">
        <v>152</v>
      </c>
      <c r="AS29" s="231" t="s">
        <v>146</v>
      </c>
      <c r="AT29" s="231" t="s">
        <v>764</v>
      </c>
      <c r="AU29" s="232" t="s">
        <v>37</v>
      </c>
      <c r="AV29" s="232" t="s">
        <v>152</v>
      </c>
      <c r="AW29" s="233">
        <f>VLOOKUP(B:B,[1]MICHELIN!$B:$K,8,0)</f>
        <v>13417</v>
      </c>
      <c r="AX29" s="233">
        <v>525</v>
      </c>
      <c r="AY29" s="204" t="s">
        <v>3388</v>
      </c>
      <c r="AZ29" s="192" t="s">
        <v>272</v>
      </c>
      <c r="BA29" s="133" t="str">
        <f>IFERROR(VLOOKUP(AZ:AZ,Q商品!B:E,4,0),"")</f>
        <v>2021年製 CROSSCLIMATE2 225/45R17 94Y XLオールシーズン 夏冬タイヤ 最短当日発送</v>
      </c>
      <c r="BB29" s="133" t="str">
        <f>IFERROR(VLOOKUP(B:B,在庫!B:M,12,0),"")</f>
        <v>2022年製</v>
      </c>
      <c r="BC29" s="133">
        <f>IFERROR(VLOOKUP(B:B,在庫!B:L,10,0),"")</f>
        <v>2</v>
      </c>
      <c r="BD29" s="234" t="str">
        <f>VLOOKUP(AP:AP,[1]MICHELIN!$B:$AH,32,0)</f>
        <v/>
      </c>
      <c r="BE29" s="234" t="str">
        <f>VLOOKUP(AP:AP,[1]MICHELIN!$B:$AH,33,0)</f>
        <v/>
      </c>
    </row>
    <row r="30" spans="1:57" s="11" customFormat="1" ht="19.5" hidden="1" customHeight="1">
      <c r="A30" s="11">
        <f t="shared" si="0"/>
        <v>2</v>
      </c>
      <c r="B30" s="239">
        <f t="shared" si="1"/>
        <v>2254517157704</v>
      </c>
      <c r="C30" s="225">
        <f>VLOOKUP(B:B,[1]MICHELIN!$B:$K,9,0)</f>
        <v>32</v>
      </c>
      <c r="D30" s="11" t="s">
        <v>4059</v>
      </c>
      <c r="E30" s="11" t="s">
        <v>765</v>
      </c>
      <c r="F30" s="158" t="s">
        <v>5837</v>
      </c>
      <c r="G30" s="132" t="str">
        <f t="shared" si="2"/>
        <v>17</v>
      </c>
      <c r="H30" s="225">
        <v>22</v>
      </c>
      <c r="I30" s="225">
        <f>VLOOKUP(B:B,[1]MICHELIN!$B:$K,10,0)</f>
        <v>10</v>
      </c>
      <c r="J30" s="131"/>
      <c r="K30" s="132" t="s">
        <v>1748</v>
      </c>
      <c r="L30" s="324">
        <v>26</v>
      </c>
      <c r="M30" s="134" t="s">
        <v>3422</v>
      </c>
      <c r="N30" s="226" t="s">
        <v>7228</v>
      </c>
      <c r="O30" s="226">
        <v>0</v>
      </c>
      <c r="P30" s="227">
        <v>22999</v>
      </c>
      <c r="Q30" s="228">
        <f t="shared" si="3"/>
        <v>20430.909090909088</v>
      </c>
      <c r="R30" s="143">
        <f t="shared" si="4"/>
        <v>6.7099759722345706E-2</v>
      </c>
      <c r="S30" s="192">
        <v>1074476179</v>
      </c>
      <c r="T30" s="285" t="s">
        <v>7472</v>
      </c>
      <c r="U30" s="189">
        <f t="shared" si="5"/>
        <v>22999</v>
      </c>
      <c r="W30" s="229">
        <v>22999</v>
      </c>
      <c r="X30" s="135">
        <f t="shared" si="6"/>
        <v>19060</v>
      </c>
      <c r="Y30" s="230">
        <f t="shared" si="7"/>
        <v>20430.909090909088</v>
      </c>
      <c r="Z30" s="141">
        <f t="shared" si="8"/>
        <v>7.7351189182138347E-2</v>
      </c>
      <c r="AA30" s="136">
        <f t="shared" si="9"/>
        <v>6.7099759722345706E-2</v>
      </c>
      <c r="AB30" s="309"/>
      <c r="AC30" s="184">
        <f t="shared" si="10"/>
        <v>22548</v>
      </c>
      <c r="AD30" s="182">
        <f t="shared" si="11"/>
        <v>24778</v>
      </c>
      <c r="AE30" s="128">
        <f t="shared" si="12"/>
        <v>2230.02</v>
      </c>
      <c r="AF30" s="129">
        <f t="shared" si="13"/>
        <v>451.02</v>
      </c>
      <c r="AG30" s="130">
        <f t="shared" si="14"/>
        <v>1.8202437646299134E-2</v>
      </c>
      <c r="AH30" s="137">
        <f t="shared" si="15"/>
        <v>1779</v>
      </c>
      <c r="AI30" s="138">
        <f t="shared" si="16"/>
        <v>7.1797562353700869E-2</v>
      </c>
      <c r="AJ30" s="138">
        <f t="shared" si="17"/>
        <v>4.8897322076046572E-2</v>
      </c>
      <c r="AL30" s="11">
        <f t="shared" si="18"/>
        <v>20070.2</v>
      </c>
      <c r="AM30" s="412">
        <f t="shared" si="19"/>
        <v>17768.363636363636</v>
      </c>
      <c r="AN30" s="412">
        <f t="shared" si="20"/>
        <v>-1291.636363636364</v>
      </c>
      <c r="AO30" s="413">
        <f t="shared" si="21"/>
        <v>-7.2693039723308039E-2</v>
      </c>
      <c r="AP30" s="192">
        <v>2254517157704</v>
      </c>
      <c r="AQ30" s="192">
        <v>4985009753200</v>
      </c>
      <c r="AR30" s="192" t="s">
        <v>3145</v>
      </c>
      <c r="AS30" s="231" t="s">
        <v>0</v>
      </c>
      <c r="AT30" s="231" t="s">
        <v>764</v>
      </c>
      <c r="AU30" s="232" t="s">
        <v>37</v>
      </c>
      <c r="AV30" s="232">
        <v>38100</v>
      </c>
      <c r="AW30" s="233">
        <f>VLOOKUP(B:B,[1]MICHELIN!$B:$K,8,0)</f>
        <v>19060</v>
      </c>
      <c r="AX30" s="233">
        <v>525</v>
      </c>
      <c r="AY30" s="204" t="s">
        <v>3387</v>
      </c>
      <c r="AZ30" s="192" t="s">
        <v>241</v>
      </c>
      <c r="BA30" s="133" t="str">
        <f>IFERROR(VLOOKUP(AZ:AZ,Q商品!B:E,4,0),"")</f>
        <v>2022年製 CROSSCLIMATE2 225/45R17 94Y XL オールシーズン 夏冬タイヤ 最短当日発送</v>
      </c>
      <c r="BB30" s="133" t="str">
        <f>IFERROR(VLOOKUP(B:B,在庫!B:M,12,0),"")</f>
        <v>2022年製</v>
      </c>
      <c r="BC30" s="133">
        <f>IFERROR(VLOOKUP(B:B,在庫!B:L,10,0),"")</f>
        <v>1</v>
      </c>
      <c r="BD30" s="234">
        <f>VLOOKUP(AP:AP,[1]MICHELIN!$B:$AH,32,0)</f>
        <v>605922052</v>
      </c>
      <c r="BE30" s="234">
        <f>VLOOKUP(AP:AP,[1]MICHELIN!$B:$AH,33,0)</f>
        <v>605922105</v>
      </c>
    </row>
    <row r="31" spans="1:57" s="11" customFormat="1" ht="19.5" hidden="1" customHeight="1">
      <c r="A31" s="237">
        <f t="shared" si="0"/>
        <v>2</v>
      </c>
      <c r="B31" s="249">
        <f t="shared" si="1"/>
        <v>2254518159967</v>
      </c>
      <c r="C31" s="225">
        <f>VLOOKUP(B:B,[1]MICHELIN!$B:$K,9,0)</f>
        <v>0</v>
      </c>
      <c r="D31" s="11" t="s">
        <v>5180</v>
      </c>
      <c r="E31" s="358" t="s">
        <v>767</v>
      </c>
      <c r="F31" s="158" t="s">
        <v>5838</v>
      </c>
      <c r="G31" s="132" t="str">
        <f t="shared" si="2"/>
        <v>18</v>
      </c>
      <c r="H31" s="225">
        <v>0</v>
      </c>
      <c r="I31" s="225">
        <f>VLOOKUP(B:B,[1]MICHELIN!$B:$K,10,0)</f>
        <v>0</v>
      </c>
      <c r="J31" s="131">
        <v>184</v>
      </c>
      <c r="K31" s="132" t="s">
        <v>5186</v>
      </c>
      <c r="L31" s="324">
        <v>27</v>
      </c>
      <c r="M31" s="134" t="s">
        <v>3422</v>
      </c>
      <c r="N31" s="226" t="s">
        <v>7229</v>
      </c>
      <c r="O31" s="226">
        <v>0</v>
      </c>
      <c r="P31" s="227">
        <v>25700</v>
      </c>
      <c r="Q31" s="228">
        <f t="shared" si="3"/>
        <v>22409.090909090908</v>
      </c>
      <c r="R31" s="143">
        <f t="shared" si="4"/>
        <v>0.29452738336713991</v>
      </c>
      <c r="S31" s="238">
        <v>1074476396</v>
      </c>
      <c r="T31" s="285" t="s">
        <v>7896</v>
      </c>
      <c r="U31" s="189">
        <f t="shared" si="5"/>
        <v>25700</v>
      </c>
      <c r="W31" s="229">
        <v>25700</v>
      </c>
      <c r="X31" s="135">
        <f t="shared" si="6"/>
        <v>15809</v>
      </c>
      <c r="Y31" s="230">
        <f t="shared" si="7"/>
        <v>22409.090909090908</v>
      </c>
      <c r="Z31" s="141">
        <f t="shared" si="8"/>
        <v>7.7315175097276256E-2</v>
      </c>
      <c r="AA31" s="136">
        <f t="shared" si="9"/>
        <v>0.29452738336713991</v>
      </c>
      <c r="AB31" s="144">
        <v>9</v>
      </c>
      <c r="AC31" s="184">
        <f t="shared" si="10"/>
        <v>25196</v>
      </c>
      <c r="AD31" s="182">
        <f t="shared" si="11"/>
        <v>27687</v>
      </c>
      <c r="AE31" s="128">
        <f t="shared" si="12"/>
        <v>2491.83</v>
      </c>
      <c r="AF31" s="129">
        <f t="shared" si="13"/>
        <v>504.82999999999993</v>
      </c>
      <c r="AG31" s="130">
        <f t="shared" si="14"/>
        <v>1.8233466970058149E-2</v>
      </c>
      <c r="AH31" s="137">
        <f t="shared" si="15"/>
        <v>1987</v>
      </c>
      <c r="AI31" s="138">
        <f t="shared" si="16"/>
        <v>7.1766533029941848E-2</v>
      </c>
      <c r="AJ31" s="138">
        <f t="shared" si="17"/>
        <v>0.27629391639708178</v>
      </c>
      <c r="AL31" s="11">
        <f t="shared" si="18"/>
        <v>22427.3</v>
      </c>
      <c r="AM31" s="412">
        <f t="shared" si="19"/>
        <v>19433.909090909088</v>
      </c>
      <c r="AN31" s="412">
        <f t="shared" si="20"/>
        <v>3624.9090909090883</v>
      </c>
      <c r="AO31" s="413">
        <f t="shared" si="21"/>
        <v>0.18652495871789224</v>
      </c>
      <c r="AP31" s="192">
        <v>2254518159967</v>
      </c>
      <c r="AQ31" s="192">
        <v>4985009753231</v>
      </c>
      <c r="AR31" s="192" t="s">
        <v>152</v>
      </c>
      <c r="AS31" s="231" t="s">
        <v>146</v>
      </c>
      <c r="AT31" s="231" t="s">
        <v>766</v>
      </c>
      <c r="AU31" s="232" t="s">
        <v>40</v>
      </c>
      <c r="AV31" s="232" t="s">
        <v>152</v>
      </c>
      <c r="AW31" s="233">
        <f>VLOOKUP(B:B,[1]MICHELIN!$B:$K,8,0)</f>
        <v>15809</v>
      </c>
      <c r="AX31" s="233">
        <v>1050</v>
      </c>
      <c r="AY31" s="204" t="s">
        <v>3388</v>
      </c>
      <c r="AZ31" s="192" t="s">
        <v>273</v>
      </c>
      <c r="BA31" s="133" t="str">
        <f>IFERROR(VLOOKUP(AZ:AZ,Q商品!B:E,4,0),"")</f>
        <v>2021年製 CROSSCLIMATE2 225/45R18 95Y XL オールシーズン 夏冬タイヤ 最短当日発送</v>
      </c>
      <c r="BB31" s="133" t="str">
        <f>IFERROR(VLOOKUP(B:B,在庫!B:M,12,0),"")</f>
        <v/>
      </c>
      <c r="BC31" s="133" t="str">
        <f>IFERROR(VLOOKUP(B:B,在庫!B:L,10,0),"")</f>
        <v/>
      </c>
      <c r="BD31" s="234" t="str">
        <f>VLOOKUP(AP:AP,[1]MICHELIN!$B:$AH,32,0)</f>
        <v/>
      </c>
      <c r="BE31" s="234" t="str">
        <f>VLOOKUP(AP:AP,[1]MICHELIN!$B:$AH,33,0)</f>
        <v/>
      </c>
    </row>
    <row r="32" spans="1:57" s="11" customFormat="1" ht="19.5" hidden="1" customHeight="1">
      <c r="A32" s="11">
        <f t="shared" si="0"/>
        <v>2</v>
      </c>
      <c r="B32" s="239">
        <f t="shared" si="1"/>
        <v>2254518157703</v>
      </c>
      <c r="C32" s="225">
        <f>VLOOKUP(B:B,[1]MICHELIN!$B:$K,9,0)</f>
        <v>24</v>
      </c>
      <c r="D32" s="11" t="s">
        <v>4059</v>
      </c>
      <c r="E32" s="11" t="s">
        <v>767</v>
      </c>
      <c r="F32" s="158" t="s">
        <v>5838</v>
      </c>
      <c r="G32" s="132" t="str">
        <f t="shared" si="2"/>
        <v>18</v>
      </c>
      <c r="H32" s="225">
        <v>45</v>
      </c>
      <c r="I32" s="225">
        <f>VLOOKUP(B:B,[1]MICHELIN!$B:$K,10,0)</f>
        <v>33</v>
      </c>
      <c r="J32" s="131"/>
      <c r="K32" s="132" t="s">
        <v>1748</v>
      </c>
      <c r="L32" s="324">
        <v>27</v>
      </c>
      <c r="M32" s="134" t="s">
        <v>3422</v>
      </c>
      <c r="N32" s="226" t="s">
        <v>7229</v>
      </c>
      <c r="O32" s="226">
        <v>0</v>
      </c>
      <c r="P32" s="227">
        <v>25700</v>
      </c>
      <c r="Q32" s="228">
        <f t="shared" si="3"/>
        <v>22409.090909090908</v>
      </c>
      <c r="R32" s="143">
        <f t="shared" si="4"/>
        <v>7.4482758620689621E-2</v>
      </c>
      <c r="S32" s="192">
        <v>1074476367</v>
      </c>
      <c r="T32" s="285" t="s">
        <v>6567</v>
      </c>
      <c r="U32" s="189">
        <f t="shared" si="5"/>
        <v>25700</v>
      </c>
      <c r="W32" s="229">
        <v>25700</v>
      </c>
      <c r="X32" s="135">
        <f t="shared" si="6"/>
        <v>20740</v>
      </c>
      <c r="Y32" s="230">
        <f t="shared" si="7"/>
        <v>22409.090909090908</v>
      </c>
      <c r="Z32" s="141">
        <f t="shared" si="8"/>
        <v>7.7315175097276256E-2</v>
      </c>
      <c r="AA32" s="136">
        <f t="shared" si="9"/>
        <v>7.4482758620689621E-2</v>
      </c>
      <c r="AB32" s="309"/>
      <c r="AC32" s="184">
        <f t="shared" si="10"/>
        <v>25196</v>
      </c>
      <c r="AD32" s="182">
        <f t="shared" si="11"/>
        <v>27687</v>
      </c>
      <c r="AE32" s="128">
        <f t="shared" si="12"/>
        <v>2491.83</v>
      </c>
      <c r="AF32" s="129">
        <f t="shared" si="13"/>
        <v>504.82999999999993</v>
      </c>
      <c r="AG32" s="130">
        <f t="shared" si="14"/>
        <v>1.8233466970058149E-2</v>
      </c>
      <c r="AH32" s="137">
        <f t="shared" si="15"/>
        <v>1987</v>
      </c>
      <c r="AI32" s="138">
        <f t="shared" si="16"/>
        <v>7.1766533029941848E-2</v>
      </c>
      <c r="AJ32" s="138">
        <f t="shared" si="17"/>
        <v>5.6249291650631472E-2</v>
      </c>
      <c r="AL32" s="11">
        <f t="shared" si="18"/>
        <v>22427.3</v>
      </c>
      <c r="AM32" s="412">
        <f t="shared" si="19"/>
        <v>19433.909090909088</v>
      </c>
      <c r="AN32" s="412">
        <f t="shared" si="20"/>
        <v>-1306.0909090909117</v>
      </c>
      <c r="AO32" s="413">
        <f t="shared" si="21"/>
        <v>-6.720680347845627E-2</v>
      </c>
      <c r="AP32" s="192">
        <v>2254518157703</v>
      </c>
      <c r="AQ32" s="192">
        <v>4985009753231</v>
      </c>
      <c r="AR32" s="192" t="s">
        <v>3160</v>
      </c>
      <c r="AS32" s="231" t="s">
        <v>0</v>
      </c>
      <c r="AT32" s="231" t="s">
        <v>766</v>
      </c>
      <c r="AU32" s="232" t="s">
        <v>40</v>
      </c>
      <c r="AV32" s="232">
        <v>41500</v>
      </c>
      <c r="AW32" s="233">
        <f>VLOOKUP(B:B,[1]MICHELIN!$B:$K,8,0)</f>
        <v>20740</v>
      </c>
      <c r="AX32" s="416">
        <v>1050</v>
      </c>
      <c r="AY32" s="204" t="s">
        <v>3387</v>
      </c>
      <c r="AZ32" s="192" t="s">
        <v>242</v>
      </c>
      <c r="BA32" s="133" t="str">
        <f>IFERROR(VLOOKUP(AZ:AZ,Q商品!B:E,4,0),"")</f>
        <v>2022年製 CROSSCLIMATE2 225/45R18 95Y XL オールシーズン 夏冬タイヤ 最短当日発送</v>
      </c>
      <c r="BB32" s="133" t="str">
        <f>IFERROR(VLOOKUP(B:B,在庫!B:M,12,0),"")</f>
        <v>2022年製</v>
      </c>
      <c r="BC32" s="133">
        <f>IFERROR(VLOOKUP(B:B,在庫!B:L,10,0),"")</f>
        <v>3</v>
      </c>
      <c r="BD32" s="234">
        <f>VLOOKUP(AP:AP,[1]MICHELIN!$B:$AH,32,0)</f>
        <v>605922042</v>
      </c>
      <c r="BE32" s="234">
        <f>VLOOKUP(AP:AP,[1]MICHELIN!$B:$AH,33,0)</f>
        <v>605922095</v>
      </c>
    </row>
    <row r="33" spans="1:57" s="11" customFormat="1" ht="19.5" hidden="1" customHeight="1">
      <c r="A33" s="11">
        <f t="shared" si="0"/>
        <v>1</v>
      </c>
      <c r="B33" s="239">
        <f t="shared" si="1"/>
        <v>2255017157706</v>
      </c>
      <c r="C33" s="225">
        <f>VLOOKUP(B:B,[1]MICHELIN!$B:$K,9,0)</f>
        <v>20</v>
      </c>
      <c r="D33" s="11" t="s">
        <v>4059</v>
      </c>
      <c r="E33" s="11" t="s">
        <v>769</v>
      </c>
      <c r="F33" s="158" t="s">
        <v>11905</v>
      </c>
      <c r="G33" s="132" t="str">
        <f t="shared" si="2"/>
        <v>17</v>
      </c>
      <c r="H33" s="225">
        <v>17</v>
      </c>
      <c r="I33" s="225">
        <f>VLOOKUP(B:B,[1]MICHELIN!$B:$K,10,0)</f>
        <v>17</v>
      </c>
      <c r="J33" s="131"/>
      <c r="K33" s="132" t="s">
        <v>1748</v>
      </c>
      <c r="L33" s="132">
        <v>28</v>
      </c>
      <c r="M33" s="134" t="s">
        <v>3422</v>
      </c>
      <c r="N33" s="226" t="s">
        <v>7228</v>
      </c>
      <c r="O33" s="226">
        <v>0</v>
      </c>
      <c r="P33" s="227">
        <v>22999</v>
      </c>
      <c r="Q33" s="228">
        <f t="shared" si="3"/>
        <v>19953.63636363636</v>
      </c>
      <c r="R33" s="143">
        <f t="shared" si="4"/>
        <v>1.6857260011843987E-3</v>
      </c>
      <c r="S33" s="192">
        <v>1074476177</v>
      </c>
      <c r="T33" s="285" t="s">
        <v>6568</v>
      </c>
      <c r="U33" s="189">
        <f t="shared" si="5"/>
        <v>22999</v>
      </c>
      <c r="W33" s="229">
        <v>22999</v>
      </c>
      <c r="X33" s="135">
        <f t="shared" si="6"/>
        <v>19920</v>
      </c>
      <c r="Y33" s="230">
        <f t="shared" si="7"/>
        <v>19953.63636363636</v>
      </c>
      <c r="Z33" s="141">
        <f t="shared" si="8"/>
        <v>7.7351189182138347E-2</v>
      </c>
      <c r="AA33" s="136">
        <f t="shared" si="9"/>
        <v>1.6857260011843987E-3</v>
      </c>
      <c r="AB33" s="309"/>
      <c r="AC33" s="184">
        <f t="shared" si="10"/>
        <v>22548</v>
      </c>
      <c r="AD33" s="182">
        <f t="shared" si="11"/>
        <v>24778</v>
      </c>
      <c r="AE33" s="128">
        <f t="shared" si="12"/>
        <v>2230.02</v>
      </c>
      <c r="AF33" s="129">
        <f t="shared" si="13"/>
        <v>451.02</v>
      </c>
      <c r="AG33" s="130">
        <f t="shared" si="14"/>
        <v>1.8202437646299134E-2</v>
      </c>
      <c r="AH33" s="137">
        <f t="shared" si="15"/>
        <v>1779</v>
      </c>
      <c r="AI33" s="138">
        <f t="shared" si="16"/>
        <v>7.1797562353700869E-2</v>
      </c>
      <c r="AJ33" s="138">
        <f t="shared" si="17"/>
        <v>-1.6516711645114736E-2</v>
      </c>
      <c r="AL33" s="11">
        <f t="shared" si="18"/>
        <v>20070.2</v>
      </c>
      <c r="AM33" s="412">
        <f t="shared" si="19"/>
        <v>17291.090909090908</v>
      </c>
      <c r="AN33" s="412">
        <f t="shared" si="20"/>
        <v>-2628.9090909090919</v>
      </c>
      <c r="AO33" s="413">
        <f t="shared" si="21"/>
        <v>-0.15203835921809453</v>
      </c>
      <c r="AP33" s="192">
        <v>2255017157706</v>
      </c>
      <c r="AQ33" s="192">
        <v>4985009753330</v>
      </c>
      <c r="AR33" s="192" t="s">
        <v>3149</v>
      </c>
      <c r="AS33" s="231" t="s">
        <v>0</v>
      </c>
      <c r="AT33" s="231" t="s">
        <v>768</v>
      </c>
      <c r="AU33" s="232" t="s">
        <v>32</v>
      </c>
      <c r="AV33" s="232">
        <v>37300</v>
      </c>
      <c r="AW33" s="233">
        <f>VLOOKUP(B:B,[1]MICHELIN!$B:$K,8,0)</f>
        <v>19920</v>
      </c>
      <c r="AX33" s="416">
        <v>1050</v>
      </c>
      <c r="AY33" s="204" t="s">
        <v>3387</v>
      </c>
      <c r="AZ33" s="192" t="s">
        <v>243</v>
      </c>
      <c r="BA33" s="133" t="str">
        <f>IFERROR(VLOOKUP(AZ:AZ,Q商品!B:E,4,0),"")</f>
        <v>2023年製 CROSSCLIMATE2 225/50R17 98Y XL オールシーズン 夏冬タイヤ 最短当日発送</v>
      </c>
      <c r="BB33" s="133" t="str">
        <f>IFERROR(VLOOKUP(B:B,在庫!B:M,12,0),"")</f>
        <v>2023年製</v>
      </c>
      <c r="BC33" s="133">
        <f>IFERROR(VLOOKUP(B:B,在庫!B:L,10,0),"")</f>
        <v>1</v>
      </c>
      <c r="BD33" s="234">
        <f>VLOOKUP(AP:AP,[1]MICHELIN!$B:$AH,32,0)</f>
        <v>605922058</v>
      </c>
      <c r="BE33" s="234">
        <f>VLOOKUP(AP:AP,[1]MICHELIN!$B:$AH,33,0)</f>
        <v>605922111</v>
      </c>
    </row>
    <row r="34" spans="1:57" s="11" customFormat="1" ht="19.5" hidden="1" customHeight="1">
      <c r="A34" s="11">
        <f t="shared" si="0"/>
        <v>1</v>
      </c>
      <c r="B34" s="239">
        <f t="shared" si="1"/>
        <v>2255516157702</v>
      </c>
      <c r="C34" s="225">
        <f>VLOOKUP(B:B,[1]MICHELIN!$B:$K,9,0)</f>
        <v>0</v>
      </c>
      <c r="D34" s="11" t="s">
        <v>4059</v>
      </c>
      <c r="E34" s="11" t="s">
        <v>771</v>
      </c>
      <c r="F34" s="158" t="s">
        <v>5839</v>
      </c>
      <c r="G34" s="132" t="str">
        <f t="shared" si="2"/>
        <v>16</v>
      </c>
      <c r="H34" s="225">
        <v>13</v>
      </c>
      <c r="I34" s="225">
        <f>VLOOKUP(B:B,[1]MICHELIN!$B:$K,10,0)</f>
        <v>13</v>
      </c>
      <c r="J34" s="131"/>
      <c r="K34" s="132" t="s">
        <v>1748</v>
      </c>
      <c r="L34" s="132">
        <v>29</v>
      </c>
      <c r="M34" s="134" t="s">
        <v>3422</v>
      </c>
      <c r="N34" s="226" t="s">
        <v>7230</v>
      </c>
      <c r="O34" s="226">
        <v>0</v>
      </c>
      <c r="P34" s="227">
        <v>19600</v>
      </c>
      <c r="Q34" s="228">
        <f t="shared" si="3"/>
        <v>16863.636363636364</v>
      </c>
      <c r="R34" s="143">
        <f t="shared" si="4"/>
        <v>-1.0458221024258741E-2</v>
      </c>
      <c r="S34" s="192">
        <v>1074476357</v>
      </c>
      <c r="T34" s="285" t="s">
        <v>6569</v>
      </c>
      <c r="U34" s="189">
        <f t="shared" si="5"/>
        <v>19600</v>
      </c>
      <c r="W34" s="229">
        <v>19600</v>
      </c>
      <c r="X34" s="135">
        <f t="shared" si="6"/>
        <v>17040</v>
      </c>
      <c r="Y34" s="230">
        <f t="shared" si="7"/>
        <v>16863.636363636364</v>
      </c>
      <c r="Z34" s="141">
        <f t="shared" si="8"/>
        <v>7.729591836734695E-2</v>
      </c>
      <c r="AA34" s="136">
        <f t="shared" si="9"/>
        <v>-1.0458221024258741E-2</v>
      </c>
      <c r="AB34" s="309"/>
      <c r="AC34" s="184">
        <f t="shared" si="10"/>
        <v>19215</v>
      </c>
      <c r="AD34" s="182">
        <f t="shared" si="11"/>
        <v>21115</v>
      </c>
      <c r="AE34" s="128">
        <f t="shared" si="12"/>
        <v>1900.35</v>
      </c>
      <c r="AF34" s="129">
        <f t="shared" si="13"/>
        <v>385.34999999999991</v>
      </c>
      <c r="AG34" s="130">
        <f t="shared" si="14"/>
        <v>1.8250059199621117E-2</v>
      </c>
      <c r="AH34" s="137">
        <f t="shared" si="15"/>
        <v>1515</v>
      </c>
      <c r="AI34" s="138">
        <f t="shared" si="16"/>
        <v>7.1749940800378872E-2</v>
      </c>
      <c r="AJ34" s="138">
        <f t="shared" si="17"/>
        <v>-2.8708280223879858E-2</v>
      </c>
      <c r="AL34" s="11">
        <f t="shared" si="18"/>
        <v>17103.5</v>
      </c>
      <c r="AM34" s="412">
        <f t="shared" si="19"/>
        <v>14594.090909090908</v>
      </c>
      <c r="AN34" s="412">
        <f t="shared" si="20"/>
        <v>-2445.9090909090919</v>
      </c>
      <c r="AO34" s="413">
        <f t="shared" si="21"/>
        <v>-0.16759585137197502</v>
      </c>
      <c r="AP34" s="192">
        <v>2255516157702</v>
      </c>
      <c r="AQ34" s="192">
        <v>4985009753408</v>
      </c>
      <c r="AR34" s="192" t="s">
        <v>3137</v>
      </c>
      <c r="AS34" s="231" t="s">
        <v>0</v>
      </c>
      <c r="AT34" s="231" t="s">
        <v>770</v>
      </c>
      <c r="AU34" s="232" t="s">
        <v>45</v>
      </c>
      <c r="AV34" s="232">
        <v>31900</v>
      </c>
      <c r="AW34" s="233">
        <f>VLOOKUP(B:B,[1]MICHELIN!$B:$K,8,0)</f>
        <v>17040</v>
      </c>
      <c r="AX34" s="416">
        <v>1050</v>
      </c>
      <c r="AY34" s="204" t="s">
        <v>3387</v>
      </c>
      <c r="AZ34" s="192" t="s">
        <v>244</v>
      </c>
      <c r="BA34" s="133" t="str">
        <f>IFERROR(VLOOKUP(AZ:AZ,Q商品!B:E,4,0),"")</f>
        <v>2021年製以降 CROSSCLIMATE2 225/55R16 99W XL オールシーズン 夏冬タイヤ 最短当日発送</v>
      </c>
      <c r="BB34" s="133" t="str">
        <f>IFERROR(VLOOKUP(B:B,在庫!B:M,12,0),"")</f>
        <v>2021年製</v>
      </c>
      <c r="BC34" s="133">
        <f>IFERROR(VLOOKUP(B:B,在庫!B:L,10,0),"")</f>
        <v>5</v>
      </c>
      <c r="BD34" s="234">
        <f>VLOOKUP(AP:AP,[1]MICHELIN!$B:$AH,32,0)</f>
        <v>605922069</v>
      </c>
      <c r="BE34" s="234">
        <f>VLOOKUP(AP:AP,[1]MICHELIN!$B:$AH,33,0)</f>
        <v>605922122</v>
      </c>
    </row>
    <row r="35" spans="1:57" s="11" customFormat="1" ht="19.5" hidden="1" customHeight="1">
      <c r="A35" s="11">
        <f t="shared" si="0"/>
        <v>1</v>
      </c>
      <c r="B35" s="239">
        <f t="shared" si="1"/>
        <v>2255517157701</v>
      </c>
      <c r="C35" s="225">
        <f>VLOOKUP(B:B,[1]MICHELIN!$B:$K,9,0)</f>
        <v>16</v>
      </c>
      <c r="D35" s="11" t="s">
        <v>4059</v>
      </c>
      <c r="E35" s="358" t="s">
        <v>775</v>
      </c>
      <c r="F35" s="158" t="s">
        <v>5840</v>
      </c>
      <c r="G35" s="132" t="str">
        <f t="shared" si="2"/>
        <v>17</v>
      </c>
      <c r="H35" s="225">
        <v>4</v>
      </c>
      <c r="I35" s="225">
        <f>VLOOKUP(B:B,[1]MICHELIN!$B:$K,10,0)</f>
        <v>20</v>
      </c>
      <c r="J35" s="131"/>
      <c r="K35" s="132" t="s">
        <v>1748</v>
      </c>
      <c r="L35" s="132">
        <v>30</v>
      </c>
      <c r="M35" s="134" t="s">
        <v>3422</v>
      </c>
      <c r="N35" s="226" t="s">
        <v>1982</v>
      </c>
      <c r="O35" s="226">
        <v>0</v>
      </c>
      <c r="P35" s="227">
        <v>22700</v>
      </c>
      <c r="Q35" s="228">
        <f t="shared" ref="Q35:Q66" si="22">(P35-AX35)/1.1</f>
        <v>20159.090909090908</v>
      </c>
      <c r="R35" s="143">
        <f t="shared" ref="R35:R66" si="23">IFERROR((Q35-X35)/Q35,"")</f>
        <v>9.5197294250281811E-2</v>
      </c>
      <c r="S35" s="192">
        <v>1074476178</v>
      </c>
      <c r="T35" s="285" t="s">
        <v>6570</v>
      </c>
      <c r="U35" s="189">
        <f t="shared" si="5"/>
        <v>22700</v>
      </c>
      <c r="W35" s="229">
        <v>22700</v>
      </c>
      <c r="X35" s="135">
        <f t="shared" si="6"/>
        <v>18240</v>
      </c>
      <c r="Y35" s="230">
        <f t="shared" si="7"/>
        <v>20159.090909090908</v>
      </c>
      <c r="Z35" s="141">
        <f t="shared" si="8"/>
        <v>7.7268722466960371E-2</v>
      </c>
      <c r="AA35" s="136">
        <f t="shared" si="9"/>
        <v>9.5197294250281811E-2</v>
      </c>
      <c r="AB35" s="144"/>
      <c r="AC35" s="184">
        <f t="shared" ref="AC35:AC66" si="24">ROUNDDOWN(U35/1.02,0)</f>
        <v>22254</v>
      </c>
      <c r="AD35" s="182">
        <f t="shared" ref="AD35:AD66" si="25">ROUNDDOWN(AC35/0.91,0)</f>
        <v>24454</v>
      </c>
      <c r="AE35" s="128">
        <f t="shared" si="12"/>
        <v>2200.86</v>
      </c>
      <c r="AF35" s="129">
        <f t="shared" si="13"/>
        <v>446.86000000000013</v>
      </c>
      <c r="AG35" s="130">
        <f t="shared" si="14"/>
        <v>1.8273493089065188E-2</v>
      </c>
      <c r="AH35" s="137">
        <f t="shared" si="15"/>
        <v>1754</v>
      </c>
      <c r="AI35" s="138">
        <f t="shared" si="16"/>
        <v>7.1726506910934823E-2</v>
      </c>
      <c r="AJ35" s="138">
        <f t="shared" si="17"/>
        <v>7.6923801161216623E-2</v>
      </c>
      <c r="AL35" s="11">
        <f t="shared" si="18"/>
        <v>19808.599999999999</v>
      </c>
      <c r="AM35" s="412">
        <f t="shared" si="19"/>
        <v>17530.545454545452</v>
      </c>
      <c r="AN35" s="412">
        <f t="shared" si="20"/>
        <v>-709.45454545454777</v>
      </c>
      <c r="AO35" s="413">
        <f t="shared" si="21"/>
        <v>-4.0469621854840522E-2</v>
      </c>
      <c r="AP35" s="192">
        <v>2255517157701</v>
      </c>
      <c r="AQ35" s="192">
        <v>4985009753439</v>
      </c>
      <c r="AR35" s="192" t="s">
        <v>3152</v>
      </c>
      <c r="AS35" s="231" t="s">
        <v>0</v>
      </c>
      <c r="AT35" s="231" t="s">
        <v>774</v>
      </c>
      <c r="AU35" s="232" t="s">
        <v>52</v>
      </c>
      <c r="AV35" s="232">
        <v>36500</v>
      </c>
      <c r="AW35" s="233">
        <f>VLOOKUP(B:B,[1]MICHELIN!$B:$K,8,0)</f>
        <v>18240</v>
      </c>
      <c r="AX35" s="233">
        <v>525</v>
      </c>
      <c r="AY35" s="204" t="s">
        <v>3387</v>
      </c>
      <c r="AZ35" s="192" t="s">
        <v>245</v>
      </c>
      <c r="BA35" s="133" t="str">
        <f>IFERROR(VLOOKUP(AZ:AZ,Q商品!B:E,4,0),"")</f>
        <v>2023年製 CROSSCLIMATE2 225/55R17 101Y XL オールシーズン 夏冬タイヤ 最短当日発送</v>
      </c>
      <c r="BB35" s="133" t="str">
        <f>IFERROR(VLOOKUP(B:B,在庫!B:M,12,0),"")</f>
        <v>2023年製</v>
      </c>
      <c r="BC35" s="133">
        <f>IFERROR(VLOOKUP(B:B,在庫!B:L,10,0),"")</f>
        <v>3</v>
      </c>
      <c r="BD35" s="234">
        <f>VLOOKUP(AP:AP,[1]MICHELIN!$B:$AH,32,0)</f>
        <v>605922054</v>
      </c>
      <c r="BE35" s="234">
        <f>VLOOKUP(AP:AP,[1]MICHELIN!$B:$AH,33,0)</f>
        <v>605922107</v>
      </c>
    </row>
    <row r="36" spans="1:57" s="11" customFormat="1" ht="19.5" hidden="1" customHeight="1">
      <c r="A36" s="11">
        <f t="shared" si="0"/>
        <v>1</v>
      </c>
      <c r="B36" s="239">
        <f t="shared" si="1"/>
        <v>2255518157700</v>
      </c>
      <c r="C36" s="225">
        <f>VLOOKUP(B:B,[1]MICHELIN!$B:$K,9,0)</f>
        <v>73</v>
      </c>
      <c r="D36" s="11" t="s">
        <v>4059</v>
      </c>
      <c r="E36" s="358" t="s">
        <v>4782</v>
      </c>
      <c r="F36" s="158" t="s">
        <v>7075</v>
      </c>
      <c r="G36" s="132" t="str">
        <f t="shared" si="2"/>
        <v>18</v>
      </c>
      <c r="H36" s="225">
        <v>2</v>
      </c>
      <c r="I36" s="225">
        <f>VLOOKUP(B:B,[1]MICHELIN!$B:$K,10,0)</f>
        <v>8</v>
      </c>
      <c r="J36" s="131"/>
      <c r="K36" s="132" t="s">
        <v>1748</v>
      </c>
      <c r="L36" s="132">
        <v>31</v>
      </c>
      <c r="M36" s="134" t="s">
        <v>1780</v>
      </c>
      <c r="N36" s="226" t="s">
        <v>7245</v>
      </c>
      <c r="O36" s="226">
        <v>0</v>
      </c>
      <c r="P36" s="227">
        <v>22880</v>
      </c>
      <c r="Q36" s="228">
        <f t="shared" si="22"/>
        <v>19845.454545454544</v>
      </c>
      <c r="R36" s="143">
        <f t="shared" si="23"/>
        <v>0.10710032065964263</v>
      </c>
      <c r="S36" s="192">
        <v>1074475798</v>
      </c>
      <c r="T36" s="285" t="s">
        <v>7897</v>
      </c>
      <c r="U36" s="189">
        <f t="shared" si="5"/>
        <v>22880</v>
      </c>
      <c r="W36" s="229">
        <v>22880</v>
      </c>
      <c r="X36" s="135">
        <f t="shared" si="6"/>
        <v>17720</v>
      </c>
      <c r="Y36" s="230">
        <f t="shared" si="7"/>
        <v>19845.454545454544</v>
      </c>
      <c r="Z36" s="141">
        <f t="shared" si="8"/>
        <v>7.7316433566433584E-2</v>
      </c>
      <c r="AA36" s="136">
        <f t="shared" si="9"/>
        <v>0.10710032065964263</v>
      </c>
      <c r="AB36" s="144"/>
      <c r="AC36" s="184">
        <f t="shared" si="24"/>
        <v>22431</v>
      </c>
      <c r="AD36" s="182">
        <f t="shared" si="25"/>
        <v>24649</v>
      </c>
      <c r="AE36" s="128">
        <f t="shared" si="12"/>
        <v>2218.41</v>
      </c>
      <c r="AF36" s="129">
        <f t="shared" si="13"/>
        <v>449.40999999999985</v>
      </c>
      <c r="AG36" s="130">
        <f t="shared" si="14"/>
        <v>1.8232382652440256E-2</v>
      </c>
      <c r="AH36" s="137">
        <f t="shared" si="15"/>
        <v>1769</v>
      </c>
      <c r="AI36" s="138">
        <f t="shared" si="16"/>
        <v>7.1767617347559737E-2</v>
      </c>
      <c r="AJ36" s="138">
        <f t="shared" si="17"/>
        <v>8.8867938007202371E-2</v>
      </c>
      <c r="AL36" s="11">
        <f t="shared" si="18"/>
        <v>19966.099999999999</v>
      </c>
      <c r="AM36" s="412">
        <f t="shared" si="19"/>
        <v>17196.454545454544</v>
      </c>
      <c r="AN36" s="412">
        <f t="shared" si="20"/>
        <v>-523.54545454545587</v>
      </c>
      <c r="AO36" s="413">
        <f t="shared" si="21"/>
        <v>-3.0444964871194458E-2</v>
      </c>
      <c r="AP36" s="192">
        <v>2255518157700</v>
      </c>
      <c r="AQ36" s="192">
        <v>4985009753835</v>
      </c>
      <c r="AR36" s="192" t="s">
        <v>3164</v>
      </c>
      <c r="AS36" s="231" t="s">
        <v>0</v>
      </c>
      <c r="AT36" s="231" t="s">
        <v>776</v>
      </c>
      <c r="AU36" s="232" t="s">
        <v>71</v>
      </c>
      <c r="AV36" s="232">
        <v>36200</v>
      </c>
      <c r="AW36" s="233">
        <f>VLOOKUP(B:B,[1]MICHELIN!$B:$K,8,0)</f>
        <v>17720</v>
      </c>
      <c r="AX36" s="233">
        <v>1050</v>
      </c>
      <c r="AY36" s="204" t="s">
        <v>3387</v>
      </c>
      <c r="AZ36" s="192" t="s">
        <v>2883</v>
      </c>
      <c r="BA36" s="133" t="str">
        <f>IFERROR(VLOOKUP(AZ:AZ,Q商品!B:E,4,0),"")</f>
        <v>2023年製 CROSSCLIMATE 2 225/55R18 98V オールシーズン 夏冬タイヤ 最短当日発送</v>
      </c>
      <c r="BB36" s="133" t="str">
        <f>IFERROR(VLOOKUP(B:B,在庫!B:M,12,0),"")</f>
        <v>2023年製</v>
      </c>
      <c r="BC36" s="133">
        <f>IFERROR(VLOOKUP(B:B,在庫!B:L,10,0),"")</f>
        <v>1</v>
      </c>
      <c r="BD36" s="234">
        <f>VLOOKUP(AP:AP,[1]MICHELIN!$B:$AH,32,0)</f>
        <v>605922043</v>
      </c>
      <c r="BE36" s="234">
        <f>VLOOKUP(AP:AP,[1]MICHELIN!$B:$AH,33,0)</f>
        <v>605922096</v>
      </c>
    </row>
    <row r="37" spans="1:57" s="11" customFormat="1" ht="19.5" hidden="1" customHeight="1">
      <c r="A37" s="11">
        <f t="shared" si="0"/>
        <v>1</v>
      </c>
      <c r="B37" s="239">
        <f t="shared" si="1"/>
        <v>2256018157702</v>
      </c>
      <c r="C37" s="225">
        <f>VLOOKUP(B:B,[1]MICHELIN!$B:$K,9,0)</f>
        <v>24</v>
      </c>
      <c r="D37" s="11" t="s">
        <v>4059</v>
      </c>
      <c r="E37" s="358" t="s">
        <v>780</v>
      </c>
      <c r="F37" s="158" t="s">
        <v>5841</v>
      </c>
      <c r="G37" s="132" t="str">
        <f t="shared" si="2"/>
        <v>18</v>
      </c>
      <c r="H37" s="225">
        <v>2</v>
      </c>
      <c r="I37" s="225">
        <f>VLOOKUP(B:B,[1]MICHELIN!$B:$K,10,0)</f>
        <v>4</v>
      </c>
      <c r="J37" s="131"/>
      <c r="K37" s="132" t="s">
        <v>1748</v>
      </c>
      <c r="L37" s="132">
        <v>33</v>
      </c>
      <c r="M37" s="134" t="s">
        <v>3422</v>
      </c>
      <c r="N37" s="226">
        <v>21580</v>
      </c>
      <c r="O37" s="226">
        <v>0</v>
      </c>
      <c r="P37" s="227">
        <v>21580</v>
      </c>
      <c r="Q37" s="228">
        <f t="shared" si="22"/>
        <v>18663.63636363636</v>
      </c>
      <c r="R37" s="143">
        <f t="shared" si="23"/>
        <v>8.6994641987335447E-2</v>
      </c>
      <c r="S37" s="192">
        <v>1074475796</v>
      </c>
      <c r="T37" s="288" t="s">
        <v>6572</v>
      </c>
      <c r="U37" s="189">
        <f t="shared" si="5"/>
        <v>21580</v>
      </c>
      <c r="W37" s="229">
        <v>21580</v>
      </c>
      <c r="X37" s="135">
        <f t="shared" si="6"/>
        <v>17040</v>
      </c>
      <c r="Y37" s="230">
        <f t="shared" si="7"/>
        <v>18663.63636363636</v>
      </c>
      <c r="Z37" s="141">
        <f t="shared" si="8"/>
        <v>7.7293790546802521E-2</v>
      </c>
      <c r="AA37" s="136">
        <f t="shared" si="9"/>
        <v>8.6994641987335447E-2</v>
      </c>
      <c r="AB37" s="144"/>
      <c r="AC37" s="184">
        <f t="shared" si="24"/>
        <v>21156</v>
      </c>
      <c r="AD37" s="182">
        <f t="shared" si="25"/>
        <v>23248</v>
      </c>
      <c r="AE37" s="128">
        <f t="shared" si="12"/>
        <v>2092.3199999999997</v>
      </c>
      <c r="AF37" s="129">
        <f t="shared" si="13"/>
        <v>424.31999999999971</v>
      </c>
      <c r="AG37" s="130">
        <f t="shared" si="14"/>
        <v>1.8251892635925658E-2</v>
      </c>
      <c r="AH37" s="137">
        <f t="shared" si="15"/>
        <v>1668</v>
      </c>
      <c r="AI37" s="138">
        <f t="shared" si="16"/>
        <v>7.1748107364074332E-2</v>
      </c>
      <c r="AJ37" s="138">
        <f t="shared" si="17"/>
        <v>6.8742749351409782E-2</v>
      </c>
      <c r="AL37" s="11">
        <f t="shared" si="18"/>
        <v>18831.2</v>
      </c>
      <c r="AM37" s="412">
        <f t="shared" si="19"/>
        <v>16164.727272727272</v>
      </c>
      <c r="AN37" s="412">
        <f t="shared" si="20"/>
        <v>-875.27272727272793</v>
      </c>
      <c r="AO37" s="413">
        <f t="shared" si="21"/>
        <v>-5.4147076687737654E-2</v>
      </c>
      <c r="AP37" s="192">
        <v>2256018157702</v>
      </c>
      <c r="AQ37" s="192">
        <v>4985009753842</v>
      </c>
      <c r="AR37" s="192" t="s">
        <v>3166</v>
      </c>
      <c r="AS37" s="231" t="s">
        <v>0</v>
      </c>
      <c r="AT37" s="231" t="s">
        <v>779</v>
      </c>
      <c r="AU37" s="232" t="s">
        <v>84</v>
      </c>
      <c r="AV37" s="232">
        <v>34100</v>
      </c>
      <c r="AW37" s="233">
        <f>VLOOKUP(B:B,[1]MICHELIN!$B:$K,8,0)</f>
        <v>17040</v>
      </c>
      <c r="AX37" s="233">
        <v>1050</v>
      </c>
      <c r="AY37" s="204" t="s">
        <v>3387</v>
      </c>
      <c r="AZ37" s="192" t="s">
        <v>2884</v>
      </c>
      <c r="BA37" s="133" t="str">
        <f>IFERROR(VLOOKUP(AZ:AZ,Q商品!B:E,4,0),"")</f>
        <v>2023年製 CROSSCLIMATE 2 225/60R18 104W XL オールシーズン 夏冬タイヤ 最短当日発送</v>
      </c>
      <c r="BB37" s="133" t="str">
        <f>IFERROR(VLOOKUP(B:B,在庫!B:M,12,0),"")</f>
        <v>2023年製</v>
      </c>
      <c r="BC37" s="133">
        <f>IFERROR(VLOOKUP(B:B,在庫!B:L,10,0),"")</f>
        <v>1</v>
      </c>
      <c r="BD37" s="234">
        <f>VLOOKUP(AP:AP,[1]MICHELIN!$B:$AH,32,0)</f>
        <v>605922050</v>
      </c>
      <c r="BE37" s="234">
        <f>VLOOKUP(AP:AP,[1]MICHELIN!$B:$AH,33,0)</f>
        <v>605922103</v>
      </c>
    </row>
    <row r="38" spans="1:57" s="11" customFormat="1" ht="19.5" hidden="1" customHeight="1">
      <c r="A38" s="11">
        <f t="shared" si="0"/>
        <v>1</v>
      </c>
      <c r="B38" s="239">
        <f t="shared" si="1"/>
        <v>2354018157705</v>
      </c>
      <c r="C38" s="225">
        <f>VLOOKUP(B:B,[1]MICHELIN!$B:$K,9,0)</f>
        <v>4</v>
      </c>
      <c r="D38" s="11" t="s">
        <v>4059</v>
      </c>
      <c r="E38" s="11" t="s">
        <v>7231</v>
      </c>
      <c r="F38" s="158" t="s">
        <v>5842</v>
      </c>
      <c r="G38" s="132" t="str">
        <f t="shared" si="2"/>
        <v>18</v>
      </c>
      <c r="H38" s="225">
        <v>20</v>
      </c>
      <c r="I38" s="225">
        <f>VLOOKUP(B:B,[1]MICHELIN!$B:$K,10,0)</f>
        <v>20</v>
      </c>
      <c r="J38" s="131"/>
      <c r="K38" s="132" t="s">
        <v>1748</v>
      </c>
      <c r="L38" s="132">
        <v>34</v>
      </c>
      <c r="M38" s="134" t="s">
        <v>3422</v>
      </c>
      <c r="N38" s="226" t="s">
        <v>1990</v>
      </c>
      <c r="O38" s="226">
        <v>0</v>
      </c>
      <c r="P38" s="227">
        <v>28000</v>
      </c>
      <c r="Q38" s="228">
        <f t="shared" si="22"/>
        <v>24499.999999999996</v>
      </c>
      <c r="R38" s="143">
        <f t="shared" si="23"/>
        <v>4.97959183673468E-2</v>
      </c>
      <c r="S38" s="192">
        <v>1074476213</v>
      </c>
      <c r="T38" s="285" t="s">
        <v>6573</v>
      </c>
      <c r="U38" s="189">
        <f t="shared" si="5"/>
        <v>28000</v>
      </c>
      <c r="W38" s="229">
        <v>28000</v>
      </c>
      <c r="X38" s="135">
        <f t="shared" si="6"/>
        <v>23280</v>
      </c>
      <c r="Y38" s="230">
        <f t="shared" si="7"/>
        <v>24499.999999999996</v>
      </c>
      <c r="Z38" s="141">
        <f t="shared" si="8"/>
        <v>7.728571428571418E-2</v>
      </c>
      <c r="AA38" s="136">
        <f t="shared" si="9"/>
        <v>4.97959183673468E-2</v>
      </c>
      <c r="AB38" s="309"/>
      <c r="AC38" s="184">
        <f t="shared" si="24"/>
        <v>27450</v>
      </c>
      <c r="AD38" s="182">
        <f t="shared" si="25"/>
        <v>30164</v>
      </c>
      <c r="AE38" s="128">
        <f t="shared" si="12"/>
        <v>2714.7599999999998</v>
      </c>
      <c r="AF38" s="129">
        <f t="shared" si="13"/>
        <v>550.75999999999976</v>
      </c>
      <c r="AG38" s="130">
        <f t="shared" si="14"/>
        <v>1.8258851611192142E-2</v>
      </c>
      <c r="AH38" s="137">
        <f t="shared" si="15"/>
        <v>2164</v>
      </c>
      <c r="AI38" s="138">
        <f t="shared" si="16"/>
        <v>7.1741148388807852E-2</v>
      </c>
      <c r="AJ38" s="138">
        <f t="shared" si="17"/>
        <v>3.1537066756154655E-2</v>
      </c>
      <c r="AL38" s="11">
        <f t="shared" si="18"/>
        <v>24433.599999999999</v>
      </c>
      <c r="AM38" s="412">
        <f t="shared" si="19"/>
        <v>21257.81818181818</v>
      </c>
      <c r="AN38" s="412">
        <f t="shared" si="20"/>
        <v>-2022.1818181818198</v>
      </c>
      <c r="AO38" s="413">
        <f t="shared" si="21"/>
        <v>-9.5126498913768703E-2</v>
      </c>
      <c r="AP38" s="192">
        <v>2354018157705</v>
      </c>
      <c r="AQ38" s="192">
        <v>4985009753101</v>
      </c>
      <c r="AR38" s="192" t="s">
        <v>3158</v>
      </c>
      <c r="AS38" s="231" t="s">
        <v>0</v>
      </c>
      <c r="AT38" s="231" t="s">
        <v>781</v>
      </c>
      <c r="AU38" s="232" t="s">
        <v>34</v>
      </c>
      <c r="AV38" s="232">
        <v>45700</v>
      </c>
      <c r="AW38" s="233">
        <f>VLOOKUP(B:B,[1]MICHELIN!$B:$K,8,0)</f>
        <v>23280</v>
      </c>
      <c r="AX38" s="416">
        <v>1050</v>
      </c>
      <c r="AY38" s="204" t="s">
        <v>3387</v>
      </c>
      <c r="AZ38" s="192" t="s">
        <v>247</v>
      </c>
      <c r="BA38" s="133" t="str">
        <f>IFERROR(VLOOKUP(AZ:AZ,Q商品!B:E,4,0),"")</f>
        <v>2022年製以降 CROSSCLIMATE2 235/40R18 95Y XL オールシーズン 夏冬タイヤ 最短当日発送</v>
      </c>
      <c r="BB38" s="133" t="str">
        <f>IFERROR(VLOOKUP(B:B,在庫!B:M,12,0),"")</f>
        <v>2022年製</v>
      </c>
      <c r="BC38" s="133">
        <f>IFERROR(VLOOKUP(B:B,在庫!B:L,10,0),"")</f>
        <v>5</v>
      </c>
      <c r="BD38" s="234">
        <f>VLOOKUP(AP:AP,[1]MICHELIN!$B:$AH,32,0)</f>
        <v>605922047</v>
      </c>
      <c r="BE38" s="234">
        <f>VLOOKUP(AP:AP,[1]MICHELIN!$B:$AH,33,0)</f>
        <v>605922100</v>
      </c>
    </row>
    <row r="39" spans="1:57" s="11" customFormat="1" ht="19.5" hidden="1" customHeight="1">
      <c r="A39" s="11">
        <f t="shared" si="0"/>
        <v>1</v>
      </c>
      <c r="B39" s="239">
        <f t="shared" si="1"/>
        <v>2354019157704</v>
      </c>
      <c r="C39" s="225">
        <f>VLOOKUP(B:B,[1]MICHELIN!$B:$K,9,0)</f>
        <v>21</v>
      </c>
      <c r="D39" s="11" t="s">
        <v>4059</v>
      </c>
      <c r="E39" s="11" t="s">
        <v>783</v>
      </c>
      <c r="F39" s="158" t="s">
        <v>5843</v>
      </c>
      <c r="G39" s="132" t="str">
        <f t="shared" si="2"/>
        <v>19</v>
      </c>
      <c r="H39" s="225">
        <v>8</v>
      </c>
      <c r="I39" s="225">
        <f>VLOOKUP(B:B,[1]MICHELIN!$B:$K,10,0)</f>
        <v>7</v>
      </c>
      <c r="J39" s="131"/>
      <c r="K39" s="132" t="s">
        <v>1748</v>
      </c>
      <c r="L39" s="132">
        <v>35</v>
      </c>
      <c r="M39" s="134" t="s">
        <v>3422</v>
      </c>
      <c r="N39" s="226" t="s">
        <v>1991</v>
      </c>
      <c r="O39" s="226">
        <v>0</v>
      </c>
      <c r="P39" s="227">
        <v>30000</v>
      </c>
      <c r="Q39" s="228">
        <f t="shared" si="22"/>
        <v>26318.181818181816</v>
      </c>
      <c r="R39" s="143">
        <f t="shared" si="23"/>
        <v>7.530224525043103E-3</v>
      </c>
      <c r="S39" s="192">
        <v>1074476176</v>
      </c>
      <c r="T39" s="285" t="s">
        <v>7898</v>
      </c>
      <c r="U39" s="189">
        <f t="shared" si="5"/>
        <v>30000</v>
      </c>
      <c r="W39" s="229">
        <v>30000</v>
      </c>
      <c r="X39" s="135">
        <f t="shared" si="6"/>
        <v>26120</v>
      </c>
      <c r="Y39" s="230">
        <f t="shared" si="7"/>
        <v>26318.181818181816</v>
      </c>
      <c r="Z39" s="141">
        <f t="shared" si="8"/>
        <v>7.7299999999999924E-2</v>
      </c>
      <c r="AA39" s="136">
        <f t="shared" si="9"/>
        <v>7.530224525043103E-3</v>
      </c>
      <c r="AB39" s="309"/>
      <c r="AC39" s="184">
        <f t="shared" si="24"/>
        <v>29411</v>
      </c>
      <c r="AD39" s="182">
        <f t="shared" si="25"/>
        <v>32319</v>
      </c>
      <c r="AE39" s="128">
        <f t="shared" si="12"/>
        <v>2908.71</v>
      </c>
      <c r="AF39" s="129">
        <f t="shared" si="13"/>
        <v>589.71</v>
      </c>
      <c r="AG39" s="130">
        <f t="shared" si="14"/>
        <v>1.8246542281630002E-2</v>
      </c>
      <c r="AH39" s="137">
        <f t="shared" si="15"/>
        <v>2319</v>
      </c>
      <c r="AI39" s="138">
        <f t="shared" si="16"/>
        <v>7.1753457718369995E-2</v>
      </c>
      <c r="AJ39" s="138">
        <f t="shared" si="17"/>
        <v>-1.0716317756586899E-2</v>
      </c>
      <c r="AL39" s="11">
        <f t="shared" si="18"/>
        <v>26179.1</v>
      </c>
      <c r="AM39" s="412">
        <f t="shared" si="19"/>
        <v>22844.63636363636</v>
      </c>
      <c r="AN39" s="412">
        <f t="shared" si="20"/>
        <v>-3275.3636363636397</v>
      </c>
      <c r="AO39" s="413">
        <f t="shared" si="21"/>
        <v>-0.14337560835843718</v>
      </c>
      <c r="AP39" s="192">
        <v>2354019157704</v>
      </c>
      <c r="AQ39" s="192">
        <v>4985009753132</v>
      </c>
      <c r="AR39" s="192" t="s">
        <v>3171</v>
      </c>
      <c r="AS39" s="231" t="s">
        <v>1135</v>
      </c>
      <c r="AT39" s="231" t="s">
        <v>1141</v>
      </c>
      <c r="AU39" s="232" t="s">
        <v>101</v>
      </c>
      <c r="AV39" s="232">
        <v>50300</v>
      </c>
      <c r="AW39" s="233">
        <f>VLOOKUP(B:B,[1]MICHELIN!$B:$K,8,0)</f>
        <v>26120</v>
      </c>
      <c r="AX39" s="233">
        <v>1050</v>
      </c>
      <c r="AY39" s="204" t="s">
        <v>3387</v>
      </c>
      <c r="AZ39" s="192" t="s">
        <v>248</v>
      </c>
      <c r="BA39" s="133" t="str">
        <f>IFERROR(VLOOKUP(AZ:AZ,Q商品!B:E,4,0),"")</f>
        <v>2022年製 CROSSCLIMATE2 235/40R19 96Y XLオールシーズン 夏冬タイヤ 最短当日発送</v>
      </c>
      <c r="BB39" s="133" t="str">
        <f>IFERROR(VLOOKUP(B:B,在庫!B:M,12,0),"")</f>
        <v>2022年製</v>
      </c>
      <c r="BC39" s="133">
        <f>IFERROR(VLOOKUP(B:B,在庫!B:L,10,0),"")</f>
        <v>1</v>
      </c>
      <c r="BD39" s="234">
        <f>VLOOKUP(AP:AP,[1]MICHELIN!$B:$AH,32,0)</f>
        <v>605922078</v>
      </c>
      <c r="BE39" s="234">
        <f>VLOOKUP(AP:AP,[1]MICHELIN!$B:$AH,33,0)</f>
        <v>605922131</v>
      </c>
    </row>
    <row r="40" spans="1:57" s="11" customFormat="1" ht="19.5" hidden="1" customHeight="1">
      <c r="A40" s="11">
        <f t="shared" si="0"/>
        <v>1</v>
      </c>
      <c r="B40" s="239">
        <f t="shared" si="1"/>
        <v>2354517157701</v>
      </c>
      <c r="C40" s="225">
        <f>VLOOKUP(B:B,[1]MICHELIN!$B:$K,9,0)</f>
        <v>0</v>
      </c>
      <c r="D40" s="11" t="s">
        <v>4059</v>
      </c>
      <c r="E40" s="11" t="s">
        <v>785</v>
      </c>
      <c r="F40" s="158" t="s">
        <v>5844</v>
      </c>
      <c r="G40" s="132" t="str">
        <f t="shared" si="2"/>
        <v>17</v>
      </c>
      <c r="H40" s="225">
        <v>12</v>
      </c>
      <c r="I40" s="225">
        <f>VLOOKUP(B:B,[1]MICHELIN!$B:$K,10,0)</f>
        <v>12</v>
      </c>
      <c r="J40" s="131"/>
      <c r="K40" s="132" t="s">
        <v>1748</v>
      </c>
      <c r="L40" s="132">
        <v>36</v>
      </c>
      <c r="M40" s="134" t="s">
        <v>1779</v>
      </c>
      <c r="N40" s="226" t="s">
        <v>1965</v>
      </c>
      <c r="O40" s="226" t="s">
        <v>1777</v>
      </c>
      <c r="P40" s="227">
        <v>22000</v>
      </c>
      <c r="Q40" s="228">
        <f t="shared" si="22"/>
        <v>19045.454545454544</v>
      </c>
      <c r="R40" s="143">
        <f t="shared" si="23"/>
        <v>-0.1824343675417662</v>
      </c>
      <c r="S40" s="192">
        <v>1074475945</v>
      </c>
      <c r="T40" s="285" t="s">
        <v>7899</v>
      </c>
      <c r="U40" s="189">
        <f t="shared" si="5"/>
        <v>26600</v>
      </c>
      <c r="V40" s="11">
        <v>900</v>
      </c>
      <c r="W40" s="229">
        <v>27500</v>
      </c>
      <c r="X40" s="135">
        <f t="shared" si="6"/>
        <v>22520</v>
      </c>
      <c r="Y40" s="230">
        <f t="shared" si="7"/>
        <v>24045.454545454544</v>
      </c>
      <c r="Z40" s="141">
        <f t="shared" si="8"/>
        <v>0.30259090909090913</v>
      </c>
      <c r="AA40" s="136">
        <f t="shared" si="9"/>
        <v>6.3440453686200327E-2</v>
      </c>
      <c r="AB40" s="309"/>
      <c r="AC40" s="184">
        <f t="shared" si="24"/>
        <v>26078</v>
      </c>
      <c r="AD40" s="182">
        <f t="shared" si="25"/>
        <v>28657</v>
      </c>
      <c r="AE40" s="128">
        <f t="shared" si="12"/>
        <v>2579.13</v>
      </c>
      <c r="AF40" s="129">
        <f t="shared" si="13"/>
        <v>522.13000000000011</v>
      </c>
      <c r="AG40" s="130">
        <f t="shared" si="14"/>
        <v>1.8219981156436478E-2</v>
      </c>
      <c r="AH40" s="137">
        <f t="shared" si="15"/>
        <v>2057</v>
      </c>
      <c r="AI40" s="138">
        <f t="shared" si="16"/>
        <v>7.1780018843563526E-2</v>
      </c>
      <c r="AJ40" s="138">
        <f t="shared" si="17"/>
        <v>4.5220472529763849E-2</v>
      </c>
      <c r="AL40" s="11">
        <f t="shared" si="18"/>
        <v>23212.3</v>
      </c>
      <c r="AM40" s="412">
        <f t="shared" si="19"/>
        <v>20147.545454545452</v>
      </c>
      <c r="AN40" s="412">
        <f t="shared" si="20"/>
        <v>-2372.4545454545478</v>
      </c>
      <c r="AO40" s="413">
        <f t="shared" si="21"/>
        <v>-0.11775402372497452</v>
      </c>
      <c r="AP40" s="192">
        <v>2354517157701</v>
      </c>
      <c r="AQ40" s="192">
        <v>4985009753217</v>
      </c>
      <c r="AR40" s="192" t="s">
        <v>3146</v>
      </c>
      <c r="AS40" s="231" t="s">
        <v>0</v>
      </c>
      <c r="AT40" s="231" t="s">
        <v>784</v>
      </c>
      <c r="AU40" s="232" t="s">
        <v>63</v>
      </c>
      <c r="AV40" s="232">
        <v>42200</v>
      </c>
      <c r="AW40" s="233">
        <f>VLOOKUP(B:B,[1]MICHELIN!$B:$K,8,0)</f>
        <v>22520</v>
      </c>
      <c r="AX40" s="416">
        <v>1050</v>
      </c>
      <c r="AY40" s="204" t="s">
        <v>3387</v>
      </c>
      <c r="AZ40" s="192" t="s">
        <v>249</v>
      </c>
      <c r="BA40" s="133" t="str">
        <f>IFERROR(VLOOKUP(AZ:AZ,Q商品!B:E,4,0),"")</f>
        <v>2022年製 CROSSCLIMATE2 235/45R17 97Y XL オールシーズン 夏冬タイヤ 最短当日発送</v>
      </c>
      <c r="BB40" s="133" t="str">
        <f>IFERROR(VLOOKUP(B:B,在庫!B:M,12,0),"")</f>
        <v>2022年製</v>
      </c>
      <c r="BC40" s="133">
        <f>IFERROR(VLOOKUP(B:B,在庫!B:L,10,0),"")</f>
        <v>1</v>
      </c>
      <c r="BD40" s="234">
        <f>VLOOKUP(AP:AP,[1]MICHELIN!$B:$AH,32,0)</f>
        <v>605922059</v>
      </c>
      <c r="BE40" s="234">
        <f>VLOOKUP(AP:AP,[1]MICHELIN!$B:$AH,33,0)</f>
        <v>605922112</v>
      </c>
    </row>
    <row r="41" spans="1:57" s="11" customFormat="1" ht="19.5" hidden="1" customHeight="1">
      <c r="A41" s="11">
        <f t="shared" si="0"/>
        <v>1</v>
      </c>
      <c r="B41" s="239">
        <f t="shared" si="1"/>
        <v>2354518157700</v>
      </c>
      <c r="C41" s="225">
        <f>VLOOKUP(B:B,[1]MICHELIN!$B:$K,9,0)</f>
        <v>36</v>
      </c>
      <c r="D41" s="11" t="s">
        <v>4059</v>
      </c>
      <c r="E41" s="358" t="s">
        <v>787</v>
      </c>
      <c r="F41" s="158" t="s">
        <v>6212</v>
      </c>
      <c r="G41" s="132" t="str">
        <f t="shared" si="2"/>
        <v>18</v>
      </c>
      <c r="H41" s="225">
        <v>0</v>
      </c>
      <c r="I41" s="225">
        <f>VLOOKUP(B:B,[1]MICHELIN!$B:$K,10,0)</f>
        <v>0</v>
      </c>
      <c r="J41" s="131">
        <v>457</v>
      </c>
      <c r="K41" s="132" t="s">
        <v>1748</v>
      </c>
      <c r="L41" s="132">
        <v>37</v>
      </c>
      <c r="M41" s="134" t="s">
        <v>3422</v>
      </c>
      <c r="N41" s="226">
        <v>26790</v>
      </c>
      <c r="O41" s="226">
        <v>0</v>
      </c>
      <c r="P41" s="227">
        <v>26790</v>
      </c>
      <c r="Q41" s="228">
        <f t="shared" si="22"/>
        <v>23399.999999999996</v>
      </c>
      <c r="R41" s="143">
        <f t="shared" si="23"/>
        <v>7.0512820512820373E-2</v>
      </c>
      <c r="S41" s="192">
        <v>1074476174</v>
      </c>
      <c r="T41" s="285" t="s">
        <v>6574</v>
      </c>
      <c r="U41" s="189">
        <f t="shared" si="5"/>
        <v>26790</v>
      </c>
      <c r="W41" s="229">
        <v>26790</v>
      </c>
      <c r="X41" s="135">
        <f t="shared" si="6"/>
        <v>21750</v>
      </c>
      <c r="Y41" s="230">
        <f t="shared" si="7"/>
        <v>23399.999999999996</v>
      </c>
      <c r="Z41" s="141">
        <f t="shared" si="8"/>
        <v>7.7304964539007148E-2</v>
      </c>
      <c r="AA41" s="136">
        <f t="shared" si="9"/>
        <v>7.0512820512820373E-2</v>
      </c>
      <c r="AB41" s="144"/>
      <c r="AC41" s="184">
        <f t="shared" si="24"/>
        <v>26264</v>
      </c>
      <c r="AD41" s="182">
        <f t="shared" si="25"/>
        <v>28861</v>
      </c>
      <c r="AE41" s="128">
        <f t="shared" si="12"/>
        <v>2597.4899999999998</v>
      </c>
      <c r="AF41" s="129">
        <f t="shared" si="13"/>
        <v>526.48999999999978</v>
      </c>
      <c r="AG41" s="130">
        <f t="shared" si="14"/>
        <v>1.8242264647794593E-2</v>
      </c>
      <c r="AH41" s="137">
        <f t="shared" si="15"/>
        <v>2071</v>
      </c>
      <c r="AI41" s="138">
        <f t="shared" si="16"/>
        <v>7.1757735352205393E-2</v>
      </c>
      <c r="AJ41" s="138">
        <f t="shared" si="17"/>
        <v>5.2270555865025783E-2</v>
      </c>
      <c r="AL41" s="11">
        <f t="shared" si="18"/>
        <v>23377.9</v>
      </c>
      <c r="AM41" s="412">
        <f t="shared" si="19"/>
        <v>20298.090909090908</v>
      </c>
      <c r="AN41" s="412">
        <f t="shared" si="20"/>
        <v>-1451.9090909090919</v>
      </c>
      <c r="AO41" s="413">
        <f t="shared" si="21"/>
        <v>-7.1529342213105626E-2</v>
      </c>
      <c r="AP41" s="192">
        <v>2354518157700</v>
      </c>
      <c r="AQ41" s="192">
        <v>4985009753248</v>
      </c>
      <c r="AR41" s="192" t="s">
        <v>3161</v>
      </c>
      <c r="AS41" s="231" t="s">
        <v>0</v>
      </c>
      <c r="AT41" s="231" t="s">
        <v>1139</v>
      </c>
      <c r="AU41" s="232" t="s">
        <v>69</v>
      </c>
      <c r="AV41" s="232">
        <v>43500</v>
      </c>
      <c r="AW41" s="233">
        <f>VLOOKUP(B:B,[1]MICHELIN!$B:$K,8,0)</f>
        <v>21750</v>
      </c>
      <c r="AX41" s="233">
        <v>1050</v>
      </c>
      <c r="AY41" s="204" t="s">
        <v>3387</v>
      </c>
      <c r="AZ41" s="192" t="s">
        <v>250</v>
      </c>
      <c r="BA41" s="133" t="str">
        <f>IFERROR(VLOOKUP(AZ:AZ,Q商品!B:E,4,0),"")</f>
        <v>2023年製 CROSSCLIMATE2 235/45R18 98Y XL オールシーズン 夏冬タイヤ 最短当日発送</v>
      </c>
      <c r="BB41" s="133" t="str">
        <f>IFERROR(VLOOKUP(B:B,在庫!B:M,12,0),"")</f>
        <v/>
      </c>
      <c r="BC41" s="133" t="str">
        <f>IFERROR(VLOOKUP(B:B,在庫!B:L,10,0),"")</f>
        <v/>
      </c>
      <c r="BD41" s="234">
        <f>VLOOKUP(AP:AP,[1]MICHELIN!$B:$AH,32,0)</f>
        <v>605922051</v>
      </c>
      <c r="BE41" s="234">
        <f>VLOOKUP(AP:AP,[1]MICHELIN!$B:$AH,33,0)</f>
        <v>605922104</v>
      </c>
    </row>
    <row r="42" spans="1:57" s="11" customFormat="1" ht="19.5" hidden="1" customHeight="1">
      <c r="A42" s="237">
        <f t="shared" si="0"/>
        <v>1</v>
      </c>
      <c r="B42" s="249">
        <f t="shared" si="1"/>
        <v>2355518159978</v>
      </c>
      <c r="C42" s="225">
        <f>VLOOKUP(B:B,[1]MICHELIN!$B:$K,9,0)</f>
        <v>0</v>
      </c>
      <c r="D42" s="11" t="s">
        <v>4059</v>
      </c>
      <c r="E42" s="358" t="s">
        <v>797</v>
      </c>
      <c r="F42" s="158" t="s">
        <v>7077</v>
      </c>
      <c r="G42" s="132" t="str">
        <f t="shared" si="2"/>
        <v>18</v>
      </c>
      <c r="H42" s="225">
        <v>1</v>
      </c>
      <c r="I42" s="225">
        <f>VLOOKUP(B:B,[1]MICHELIN!$B:$K,10,0)</f>
        <v>1</v>
      </c>
      <c r="J42" s="131"/>
      <c r="K42" s="132" t="s">
        <v>1748</v>
      </c>
      <c r="L42" s="132">
        <v>41</v>
      </c>
      <c r="M42" s="134" t="s">
        <v>1776</v>
      </c>
      <c r="N42" s="226" t="s">
        <v>4730</v>
      </c>
      <c r="O42" s="226">
        <v>0</v>
      </c>
      <c r="P42" s="227">
        <v>24700</v>
      </c>
      <c r="Q42" s="228">
        <f t="shared" si="22"/>
        <v>21500</v>
      </c>
      <c r="R42" s="143">
        <f t="shared" si="23"/>
        <v>0.33334883720930231</v>
      </c>
      <c r="S42" s="238">
        <v>1074476395</v>
      </c>
      <c r="T42" s="285" t="s">
        <v>7900</v>
      </c>
      <c r="U42" s="189">
        <f t="shared" si="5"/>
        <v>24700</v>
      </c>
      <c r="W42" s="229">
        <v>24700</v>
      </c>
      <c r="X42" s="135">
        <f t="shared" si="6"/>
        <v>14333</v>
      </c>
      <c r="Y42" s="230">
        <f t="shared" si="7"/>
        <v>21500</v>
      </c>
      <c r="Z42" s="141">
        <f t="shared" si="8"/>
        <v>7.7287449392712482E-2</v>
      </c>
      <c r="AA42" s="136">
        <f t="shared" si="9"/>
        <v>0.33334883720930231</v>
      </c>
      <c r="AB42" s="144"/>
      <c r="AC42" s="184">
        <f t="shared" si="24"/>
        <v>24215</v>
      </c>
      <c r="AD42" s="182">
        <f t="shared" si="25"/>
        <v>26609</v>
      </c>
      <c r="AE42" s="128">
        <f t="shared" si="12"/>
        <v>2394.81</v>
      </c>
      <c r="AF42" s="129">
        <f t="shared" si="13"/>
        <v>485.80999999999995</v>
      </c>
      <c r="AG42" s="130">
        <f t="shared" si="14"/>
        <v>1.8257356533503698E-2</v>
      </c>
      <c r="AH42" s="137">
        <f t="shared" si="15"/>
        <v>1909</v>
      </c>
      <c r="AI42" s="138">
        <f t="shared" si="16"/>
        <v>7.1742643466496295E-2</v>
      </c>
      <c r="AJ42" s="138">
        <f t="shared" si="17"/>
        <v>0.31509148067579862</v>
      </c>
      <c r="AK42" s="11" t="s">
        <v>13397</v>
      </c>
      <c r="AL42" s="11">
        <f t="shared" si="18"/>
        <v>21554.1</v>
      </c>
      <c r="AM42" s="412">
        <f t="shared" si="19"/>
        <v>18640.090909090904</v>
      </c>
      <c r="AN42" s="412">
        <f t="shared" si="20"/>
        <v>4307.0909090909045</v>
      </c>
      <c r="AO42" s="413">
        <f t="shared" si="21"/>
        <v>0.23106598192556591</v>
      </c>
      <c r="AP42" s="192">
        <v>2355518159978</v>
      </c>
      <c r="AQ42" s="192">
        <v>4985009753651</v>
      </c>
      <c r="AR42" s="192" t="s">
        <v>152</v>
      </c>
      <c r="AS42" s="231" t="s">
        <v>146</v>
      </c>
      <c r="AT42" s="231" t="s">
        <v>796</v>
      </c>
      <c r="AU42" s="232" t="s">
        <v>72</v>
      </c>
      <c r="AV42" s="232" t="s">
        <v>152</v>
      </c>
      <c r="AW42" s="233">
        <f>VLOOKUP(B:B,[1]MICHELIN!$B:$K,8,0)</f>
        <v>14333</v>
      </c>
      <c r="AX42" s="233">
        <v>1050</v>
      </c>
      <c r="AY42" s="204" t="s">
        <v>3388</v>
      </c>
      <c r="AZ42" s="195" t="s">
        <v>274</v>
      </c>
      <c r="BA42" s="133" t="str">
        <f>IFERROR(VLOOKUP(AZ:AZ,Q商品!B:E,4,0),"")</f>
        <v>2022年製 CROSSCLIMATE2 235/55R18 104H XL VOL オールシーズン 夏冬タイヤ 最短当日発送</v>
      </c>
      <c r="BB42" s="133" t="str">
        <f>IFERROR(VLOOKUP(B:B,在庫!B:M,12,0),"")</f>
        <v>2021年製</v>
      </c>
      <c r="BC42" s="133">
        <f>IFERROR(VLOOKUP(B:B,在庫!B:L,10,0),"")</f>
        <v>1</v>
      </c>
      <c r="BD42" s="234" t="str">
        <f>VLOOKUP(AP:AP,[1]MICHELIN!$B:$AH,32,0)</f>
        <v/>
      </c>
      <c r="BE42" s="234" t="str">
        <f>VLOOKUP(AP:AP,[1]MICHELIN!$B:$AH,33,0)</f>
        <v/>
      </c>
    </row>
    <row r="43" spans="1:57" s="11" customFormat="1" ht="19.5" hidden="1" customHeight="1">
      <c r="A43" s="11">
        <f t="shared" si="0"/>
        <v>1</v>
      </c>
      <c r="B43" s="239">
        <f t="shared" si="1"/>
        <v>2355018157702</v>
      </c>
      <c r="C43" s="225">
        <f>VLOOKUP(B:B,[1]MICHELIN!$B:$K,9,0)</f>
        <v>45</v>
      </c>
      <c r="D43" s="11" t="s">
        <v>4059</v>
      </c>
      <c r="E43" s="11" t="s">
        <v>789</v>
      </c>
      <c r="F43" s="158" t="s">
        <v>6213</v>
      </c>
      <c r="G43" s="132" t="str">
        <f t="shared" si="2"/>
        <v>18</v>
      </c>
      <c r="H43" s="225">
        <v>8</v>
      </c>
      <c r="I43" s="225">
        <f>VLOOKUP(B:B,[1]MICHELIN!$B:$K,10,0)</f>
        <v>16</v>
      </c>
      <c r="J43" s="131"/>
      <c r="K43" s="132" t="s">
        <v>1748</v>
      </c>
      <c r="L43" s="132">
        <v>38</v>
      </c>
      <c r="M43" s="134" t="s">
        <v>3422</v>
      </c>
      <c r="N43" s="226" t="s">
        <v>6194</v>
      </c>
      <c r="O43" s="226">
        <v>0</v>
      </c>
      <c r="P43" s="227">
        <v>24800</v>
      </c>
      <c r="Q43" s="228">
        <f t="shared" si="22"/>
        <v>21590.909090909088</v>
      </c>
      <c r="R43" s="143">
        <f t="shared" si="23"/>
        <v>3.9410526315789354E-2</v>
      </c>
      <c r="S43" s="192">
        <v>1074476175</v>
      </c>
      <c r="T43" s="285" t="s">
        <v>6575</v>
      </c>
      <c r="U43" s="189">
        <f t="shared" si="5"/>
        <v>24800</v>
      </c>
      <c r="W43" s="229">
        <v>24800</v>
      </c>
      <c r="X43" s="135">
        <f t="shared" si="6"/>
        <v>20740</v>
      </c>
      <c r="Y43" s="230">
        <f t="shared" si="7"/>
        <v>21590.909090909088</v>
      </c>
      <c r="Z43" s="141">
        <f t="shared" si="8"/>
        <v>7.7298387096774279E-2</v>
      </c>
      <c r="AA43" s="136">
        <f t="shared" si="9"/>
        <v>3.9410526315789354E-2</v>
      </c>
      <c r="AB43" s="309"/>
      <c r="AC43" s="184">
        <f t="shared" si="24"/>
        <v>24313</v>
      </c>
      <c r="AD43" s="182">
        <f t="shared" si="25"/>
        <v>26717</v>
      </c>
      <c r="AE43" s="128">
        <f t="shared" si="12"/>
        <v>2404.5299999999997</v>
      </c>
      <c r="AF43" s="129">
        <f t="shared" si="13"/>
        <v>487.52999999999975</v>
      </c>
      <c r="AG43" s="130">
        <f t="shared" si="14"/>
        <v>1.8247932028296582E-2</v>
      </c>
      <c r="AH43" s="137">
        <f t="shared" si="15"/>
        <v>1917</v>
      </c>
      <c r="AI43" s="138">
        <f t="shared" si="16"/>
        <v>7.1752067971703415E-2</v>
      </c>
      <c r="AJ43" s="138">
        <f t="shared" si="17"/>
        <v>2.1162594287492772E-2</v>
      </c>
      <c r="AL43" s="11">
        <f t="shared" si="18"/>
        <v>21641.3</v>
      </c>
      <c r="AM43" s="412">
        <f t="shared" si="19"/>
        <v>18719.363636363632</v>
      </c>
      <c r="AN43" s="412">
        <f t="shared" si="20"/>
        <v>-2020.6363636363676</v>
      </c>
      <c r="AO43" s="413">
        <f t="shared" si="21"/>
        <v>-0.10794364610296606</v>
      </c>
      <c r="AP43" s="192">
        <v>2355018157702</v>
      </c>
      <c r="AQ43" s="192">
        <v>4985009753347</v>
      </c>
      <c r="AR43" s="192" t="s">
        <v>3163</v>
      </c>
      <c r="AS43" s="231" t="s">
        <v>0</v>
      </c>
      <c r="AT43" s="231" t="s">
        <v>1140</v>
      </c>
      <c r="AU43" s="232" t="s">
        <v>54</v>
      </c>
      <c r="AV43" s="232">
        <v>40000</v>
      </c>
      <c r="AW43" s="233">
        <f>VLOOKUP(B:B,[1]MICHELIN!$B:$K,8,0)</f>
        <v>20740</v>
      </c>
      <c r="AX43" s="233">
        <v>1050</v>
      </c>
      <c r="AY43" s="204" t="s">
        <v>3387</v>
      </c>
      <c r="AZ43" s="192" t="s">
        <v>251</v>
      </c>
      <c r="BA43" s="133" t="str">
        <f>IFERROR(VLOOKUP(AZ:AZ,Q商品!B:E,4,0),"")</f>
        <v>2023年製 CROSSCLIMATE2 235/50R18 101Y XLオールシーズン 夏冬タイヤ 最短当日発送</v>
      </c>
      <c r="BB43" s="133" t="str">
        <f>IFERROR(VLOOKUP(B:B,在庫!B:M,12,0),"")</f>
        <v>2023年製</v>
      </c>
      <c r="BC43" s="133">
        <f>IFERROR(VLOOKUP(B:B,在庫!B:L,10,0),"")</f>
        <v>2</v>
      </c>
      <c r="BD43" s="234">
        <f>VLOOKUP(AP:AP,[1]MICHELIN!$B:$AH,32,0)</f>
        <v>605922044</v>
      </c>
      <c r="BE43" s="234">
        <f>VLOOKUP(AP:AP,[1]MICHELIN!$B:$AH,33,0)</f>
        <v>605922097</v>
      </c>
    </row>
    <row r="44" spans="1:57" s="11" customFormat="1" ht="19.5" hidden="1" customHeight="1">
      <c r="A44" s="11">
        <f t="shared" si="0"/>
        <v>1</v>
      </c>
      <c r="B44" s="239">
        <f t="shared" si="1"/>
        <v>2356018157716</v>
      </c>
      <c r="C44" s="225">
        <f>VLOOKUP(B:B,[1]MICHELIN!$B:$K,9,0)</f>
        <v>28</v>
      </c>
      <c r="D44" s="11" t="s">
        <v>4059</v>
      </c>
      <c r="E44" s="358" t="s">
        <v>802</v>
      </c>
      <c r="F44" s="158" t="s">
        <v>5845</v>
      </c>
      <c r="G44" s="132" t="str">
        <f t="shared" si="2"/>
        <v>18</v>
      </c>
      <c r="H44" s="225">
        <v>0</v>
      </c>
      <c r="I44" s="225">
        <f>VLOOKUP(B:B,[1]MICHELIN!$B:$K,10,0)</f>
        <v>4</v>
      </c>
      <c r="J44" s="131">
        <v>2135</v>
      </c>
      <c r="K44" s="132" t="s">
        <v>1748</v>
      </c>
      <c r="L44" s="132">
        <v>44</v>
      </c>
      <c r="M44" s="134" t="s">
        <v>3422</v>
      </c>
      <c r="N44" s="226" t="s">
        <v>7232</v>
      </c>
      <c r="O44" s="226">
        <v>0</v>
      </c>
      <c r="P44" s="227">
        <v>23500</v>
      </c>
      <c r="Q44" s="228">
        <f t="shared" si="22"/>
        <v>20409.090909090908</v>
      </c>
      <c r="R44" s="143">
        <f t="shared" si="23"/>
        <v>3.5723830734966544E-2</v>
      </c>
      <c r="S44" s="192">
        <v>1074475944</v>
      </c>
      <c r="T44" s="285" t="s">
        <v>6579</v>
      </c>
      <c r="U44" s="189">
        <f t="shared" si="5"/>
        <v>23500</v>
      </c>
      <c r="W44" s="229">
        <v>23500</v>
      </c>
      <c r="X44" s="135">
        <f t="shared" si="6"/>
        <v>19680</v>
      </c>
      <c r="Y44" s="230">
        <f t="shared" si="7"/>
        <v>20409.090909090908</v>
      </c>
      <c r="Z44" s="141">
        <f t="shared" si="8"/>
        <v>7.7319148936170201E-2</v>
      </c>
      <c r="AA44" s="136">
        <f t="shared" si="9"/>
        <v>3.5723830734966544E-2</v>
      </c>
      <c r="AB44" s="144"/>
      <c r="AC44" s="184">
        <f t="shared" si="24"/>
        <v>23039</v>
      </c>
      <c r="AD44" s="182">
        <f t="shared" si="25"/>
        <v>25317</v>
      </c>
      <c r="AE44" s="128">
        <f t="shared" si="12"/>
        <v>2278.5299999999997</v>
      </c>
      <c r="AF44" s="129">
        <f t="shared" si="13"/>
        <v>461.52999999999975</v>
      </c>
      <c r="AG44" s="130">
        <f t="shared" si="14"/>
        <v>1.8230043054074326E-2</v>
      </c>
      <c r="AH44" s="137">
        <f t="shared" si="15"/>
        <v>1817</v>
      </c>
      <c r="AI44" s="138">
        <f t="shared" si="16"/>
        <v>7.1769956945925667E-2</v>
      </c>
      <c r="AJ44" s="138">
        <f t="shared" si="17"/>
        <v>1.7493787680892218E-2</v>
      </c>
      <c r="AL44" s="11">
        <f t="shared" si="18"/>
        <v>20507.3</v>
      </c>
      <c r="AM44" s="412">
        <f t="shared" si="19"/>
        <v>17688.454545454544</v>
      </c>
      <c r="AN44" s="412">
        <f t="shared" si="20"/>
        <v>-1991.5454545454559</v>
      </c>
      <c r="AO44" s="413">
        <f t="shared" si="21"/>
        <v>-0.11259013326617781</v>
      </c>
      <c r="AP44" s="192">
        <v>2356018157716</v>
      </c>
      <c r="AQ44" s="192">
        <v>4985009753668</v>
      </c>
      <c r="AR44" s="192" t="s">
        <v>3167</v>
      </c>
      <c r="AS44" s="231" t="s">
        <v>0</v>
      </c>
      <c r="AT44" s="231" t="s">
        <v>801</v>
      </c>
      <c r="AU44" s="232" t="s">
        <v>76</v>
      </c>
      <c r="AV44" s="232">
        <v>37900</v>
      </c>
      <c r="AW44" s="233">
        <f>VLOOKUP(B:B,[1]MICHELIN!$B:$K,8,0)</f>
        <v>19680</v>
      </c>
      <c r="AX44" s="233">
        <v>1050</v>
      </c>
      <c r="AY44" s="204" t="s">
        <v>3387</v>
      </c>
      <c r="AZ44" s="192" t="s">
        <v>254</v>
      </c>
      <c r="BA44" s="133" t="str">
        <f>IFERROR(VLOOKUP(AZ:AZ,Q商品!B:E,4,0),"")</f>
        <v>2023年製 CROSSCLIMATE2 235/60R18 107H XL VOL オールシーズン 夏冬タイヤ 最短当日発送</v>
      </c>
      <c r="BB44" s="133" t="str">
        <f>IFERROR(VLOOKUP(B:B,在庫!B:M,12,0),"")</f>
        <v>2023年製</v>
      </c>
      <c r="BC44" s="133">
        <f>IFERROR(VLOOKUP(B:B,在庫!B:L,10,0),"")</f>
        <v>1</v>
      </c>
      <c r="BD44" s="234">
        <f>VLOOKUP(AP:AP,[1]MICHELIN!$B:$AH,32,0)</f>
        <v>605922048</v>
      </c>
      <c r="BE44" s="234">
        <f>VLOOKUP(AP:AP,[1]MICHELIN!$B:$AH,33,0)</f>
        <v>605922101</v>
      </c>
    </row>
    <row r="45" spans="1:57" s="11" customFormat="1" ht="19.5" hidden="1" customHeight="1">
      <c r="A45" s="237">
        <f t="shared" si="0"/>
        <v>2</v>
      </c>
      <c r="B45" s="249">
        <f t="shared" si="1"/>
        <v>2454018159966</v>
      </c>
      <c r="C45" s="225">
        <f>VLOOKUP(B:B,[1]MICHELIN!$B:$K,9,0)</f>
        <v>23</v>
      </c>
      <c r="D45" s="11" t="s">
        <v>4059</v>
      </c>
      <c r="E45" s="358" t="s">
        <v>803</v>
      </c>
      <c r="F45" s="158" t="s">
        <v>5846</v>
      </c>
      <c r="G45" s="132" t="str">
        <f t="shared" si="2"/>
        <v>18</v>
      </c>
      <c r="H45" s="225">
        <v>3</v>
      </c>
      <c r="I45" s="225">
        <f>VLOOKUP(B:B,[1]MICHELIN!$B:$K,10,0)</f>
        <v>3</v>
      </c>
      <c r="J45" s="131">
        <v>317</v>
      </c>
      <c r="K45" s="132" t="s">
        <v>1748</v>
      </c>
      <c r="L45" s="324">
        <v>45</v>
      </c>
      <c r="M45" s="134" t="s">
        <v>1776</v>
      </c>
      <c r="N45" s="226" t="s">
        <v>7233</v>
      </c>
      <c r="O45" s="226">
        <v>0</v>
      </c>
      <c r="P45" s="227">
        <v>32129</v>
      </c>
      <c r="Q45" s="228">
        <f t="shared" si="22"/>
        <v>28253.63636363636</v>
      </c>
      <c r="R45" s="143">
        <f t="shared" si="23"/>
        <v>0.35392387142443443</v>
      </c>
      <c r="S45" s="238">
        <v>1074476391</v>
      </c>
      <c r="T45" s="285" t="s">
        <v>6580</v>
      </c>
      <c r="U45" s="189">
        <f t="shared" si="5"/>
        <v>32129</v>
      </c>
      <c r="W45" s="229">
        <v>32129</v>
      </c>
      <c r="X45" s="135">
        <f t="shared" si="6"/>
        <v>18254</v>
      </c>
      <c r="Y45" s="230">
        <f t="shared" si="7"/>
        <v>28253.63636363636</v>
      </c>
      <c r="Z45" s="141">
        <f t="shared" si="8"/>
        <v>7.7344455165115678E-2</v>
      </c>
      <c r="AA45" s="136">
        <f t="shared" si="9"/>
        <v>0.35392387142443443</v>
      </c>
      <c r="AB45" s="144">
        <v>9</v>
      </c>
      <c r="AC45" s="184">
        <f t="shared" si="24"/>
        <v>31499</v>
      </c>
      <c r="AD45" s="182">
        <f t="shared" si="25"/>
        <v>34614</v>
      </c>
      <c r="AE45" s="128">
        <f t="shared" si="12"/>
        <v>3115.2599999999998</v>
      </c>
      <c r="AF45" s="129">
        <f t="shared" si="13"/>
        <v>630.25999999999976</v>
      </c>
      <c r="AG45" s="130">
        <f t="shared" si="14"/>
        <v>1.8208239440688733E-2</v>
      </c>
      <c r="AH45" s="137">
        <f t="shared" si="15"/>
        <v>2485</v>
      </c>
      <c r="AI45" s="138">
        <f t="shared" si="16"/>
        <v>7.179176055931126E-2</v>
      </c>
      <c r="AJ45" s="138">
        <f t="shared" si="17"/>
        <v>0.33571563198374571</v>
      </c>
      <c r="AL45" s="11">
        <f t="shared" si="18"/>
        <v>28037.599999999999</v>
      </c>
      <c r="AM45" s="412">
        <f t="shared" si="19"/>
        <v>24534.181818181816</v>
      </c>
      <c r="AN45" s="412">
        <f t="shared" si="20"/>
        <v>6280.1818181818162</v>
      </c>
      <c r="AO45" s="413">
        <f t="shared" si="21"/>
        <v>0.25597681898353314</v>
      </c>
      <c r="AP45" s="192">
        <v>2454018159966</v>
      </c>
      <c r="AQ45" s="192">
        <v>4985009753118</v>
      </c>
      <c r="AR45" s="192" t="s">
        <v>152</v>
      </c>
      <c r="AS45" s="231" t="s">
        <v>146</v>
      </c>
      <c r="AT45" s="231" t="s">
        <v>663</v>
      </c>
      <c r="AU45" s="232" t="s">
        <v>83</v>
      </c>
      <c r="AV45" s="232" t="s">
        <v>152</v>
      </c>
      <c r="AW45" s="233">
        <f>VLOOKUP(B:B,[1]MICHELIN!$B:$K,8,0)</f>
        <v>18254</v>
      </c>
      <c r="AX45" s="233">
        <v>1050</v>
      </c>
      <c r="AY45" s="204" t="s">
        <v>3388</v>
      </c>
      <c r="AZ45" s="192" t="s">
        <v>276</v>
      </c>
      <c r="BA45" s="133" t="str">
        <f>IFERROR(VLOOKUP(AZ:AZ,Q商品!B:E,4,0),"")</f>
        <v>2022年製 CROSSCLIMATE2 245/40R18 97Y XL オールシーズン 夏冬タイヤ 最短当日発送</v>
      </c>
      <c r="BB45" s="133" t="str">
        <f>IFERROR(VLOOKUP(B:B,在庫!B:M,12,0),"")</f>
        <v>2022年製</v>
      </c>
      <c r="BC45" s="133">
        <f>IFERROR(VLOOKUP(B:B,在庫!B:L,10,0),"")</f>
        <v>1</v>
      </c>
      <c r="BD45" s="234" t="str">
        <f>VLOOKUP(AP:AP,[1]MICHELIN!$B:$AH,32,0)</f>
        <v/>
      </c>
      <c r="BE45" s="234" t="str">
        <f>VLOOKUP(AP:AP,[1]MICHELIN!$B:$AH,33,0)</f>
        <v/>
      </c>
    </row>
    <row r="46" spans="1:57" s="11" customFormat="1" ht="19.5" hidden="1" customHeight="1">
      <c r="A46" s="11">
        <f t="shared" si="0"/>
        <v>2</v>
      </c>
      <c r="B46" s="239">
        <f t="shared" si="1"/>
        <v>2454018157702</v>
      </c>
      <c r="C46" s="225">
        <f>VLOOKUP(B:B,[1]MICHELIN!$B:$K,9,0)</f>
        <v>12</v>
      </c>
      <c r="D46" s="11" t="s">
        <v>4059</v>
      </c>
      <c r="E46" s="11" t="s">
        <v>803</v>
      </c>
      <c r="F46" s="158" t="s">
        <v>5846</v>
      </c>
      <c r="G46" s="132" t="str">
        <f t="shared" si="2"/>
        <v>18</v>
      </c>
      <c r="H46" s="225">
        <v>31</v>
      </c>
      <c r="I46" s="225">
        <f>VLOOKUP(B:B,[1]MICHELIN!$B:$K,10,0)</f>
        <v>19</v>
      </c>
      <c r="J46" s="131"/>
      <c r="K46" s="132" t="s">
        <v>1748</v>
      </c>
      <c r="L46" s="324">
        <v>45</v>
      </c>
      <c r="M46" s="134" t="s">
        <v>3422</v>
      </c>
      <c r="N46" s="226" t="s">
        <v>7233</v>
      </c>
      <c r="O46" s="226">
        <v>0</v>
      </c>
      <c r="P46" s="227">
        <v>32129</v>
      </c>
      <c r="Q46" s="228">
        <f t="shared" si="22"/>
        <v>28253.63636363636</v>
      </c>
      <c r="R46" s="143">
        <f t="shared" si="23"/>
        <v>1.9595225071591636E-2</v>
      </c>
      <c r="S46" s="192">
        <v>1074476172</v>
      </c>
      <c r="T46" s="285" t="s">
        <v>7901</v>
      </c>
      <c r="U46" s="189">
        <f t="shared" si="5"/>
        <v>32129</v>
      </c>
      <c r="W46" s="229">
        <v>32129</v>
      </c>
      <c r="X46" s="135">
        <f t="shared" si="6"/>
        <v>27700</v>
      </c>
      <c r="Y46" s="230">
        <f t="shared" si="7"/>
        <v>28253.63636363636</v>
      </c>
      <c r="Z46" s="141">
        <f t="shared" si="8"/>
        <v>7.7344455165115678E-2</v>
      </c>
      <c r="AA46" s="136">
        <f t="shared" si="9"/>
        <v>1.9595225071591636E-2</v>
      </c>
      <c r="AB46" s="309"/>
      <c r="AC46" s="184">
        <f t="shared" si="24"/>
        <v>31499</v>
      </c>
      <c r="AD46" s="182">
        <f t="shared" si="25"/>
        <v>34614</v>
      </c>
      <c r="AE46" s="128">
        <f t="shared" si="12"/>
        <v>3115.2599999999998</v>
      </c>
      <c r="AF46" s="129">
        <f t="shared" si="13"/>
        <v>630.25999999999976</v>
      </c>
      <c r="AG46" s="130">
        <f t="shared" si="14"/>
        <v>1.8208239440688733E-2</v>
      </c>
      <c r="AH46" s="137">
        <f t="shared" si="15"/>
        <v>2485</v>
      </c>
      <c r="AI46" s="138">
        <f t="shared" si="16"/>
        <v>7.179176055931126E-2</v>
      </c>
      <c r="AJ46" s="138">
        <f t="shared" si="17"/>
        <v>1.3869856309029031E-3</v>
      </c>
      <c r="AL46" s="11">
        <f t="shared" si="18"/>
        <v>28037.599999999999</v>
      </c>
      <c r="AM46" s="412">
        <f t="shared" si="19"/>
        <v>24534.181818181816</v>
      </c>
      <c r="AN46" s="412">
        <f t="shared" si="20"/>
        <v>-3165.8181818181838</v>
      </c>
      <c r="AO46" s="413">
        <f t="shared" si="21"/>
        <v>-0.12903703923283294</v>
      </c>
      <c r="AP46" s="192">
        <v>2454018157702</v>
      </c>
      <c r="AQ46" s="192">
        <v>4985009753118</v>
      </c>
      <c r="AR46" s="192" t="s">
        <v>3159</v>
      </c>
      <c r="AS46" s="231" t="s">
        <v>0</v>
      </c>
      <c r="AT46" s="231" t="s">
        <v>1138</v>
      </c>
      <c r="AU46" s="232" t="s">
        <v>83</v>
      </c>
      <c r="AV46" s="232">
        <v>53400</v>
      </c>
      <c r="AW46" s="233">
        <f>VLOOKUP(B:B,[1]MICHELIN!$B:$K,8,0)</f>
        <v>27700</v>
      </c>
      <c r="AX46" s="416">
        <v>1050</v>
      </c>
      <c r="AY46" s="204" t="s">
        <v>3387</v>
      </c>
      <c r="AZ46" s="192" t="s">
        <v>255</v>
      </c>
      <c r="BA46" s="133" t="str">
        <f>IFERROR(VLOOKUP(AZ:AZ,Q商品!B:E,4,0),"")</f>
        <v>2022年製 CROSSCLIMATE2 245/40R18 97Y XL オールシーズン 夏冬タイヤ 最短当日発送</v>
      </c>
      <c r="BB46" s="133" t="str">
        <f>IFERROR(VLOOKUP(B:B,在庫!B:M,12,0),"")</f>
        <v>2022年製</v>
      </c>
      <c r="BC46" s="133">
        <f>IFERROR(VLOOKUP(B:B,在庫!B:L,10,0),"")</f>
        <v>1</v>
      </c>
      <c r="BD46" s="234">
        <f>VLOOKUP(AP:AP,[1]MICHELIN!$B:$AH,32,0)</f>
        <v>605922046</v>
      </c>
      <c r="BE46" s="234">
        <f>VLOOKUP(AP:AP,[1]MICHELIN!$B:$AH,33,0)</f>
        <v>605922099</v>
      </c>
    </row>
    <row r="47" spans="1:57" s="11" customFormat="1" ht="19.5" hidden="1" customHeight="1">
      <c r="A47" s="237">
        <f t="shared" si="0"/>
        <v>2</v>
      </c>
      <c r="B47" s="249">
        <f t="shared" si="1"/>
        <v>2454518159961</v>
      </c>
      <c r="C47" s="225">
        <f>VLOOKUP(B:B,[1]MICHELIN!$B:$K,9,0)</f>
        <v>0</v>
      </c>
      <c r="D47" s="11" t="s">
        <v>5180</v>
      </c>
      <c r="E47" s="358" t="s">
        <v>805</v>
      </c>
      <c r="F47" s="158" t="s">
        <v>5847</v>
      </c>
      <c r="G47" s="132" t="str">
        <f t="shared" si="2"/>
        <v>18</v>
      </c>
      <c r="H47" s="225">
        <v>0</v>
      </c>
      <c r="I47" s="225">
        <f>VLOOKUP(B:B,[1]MICHELIN!$B:$K,10,0)</f>
        <v>0</v>
      </c>
      <c r="J47" s="131"/>
      <c r="K47" s="132" t="s">
        <v>5186</v>
      </c>
      <c r="L47" s="324">
        <v>46</v>
      </c>
      <c r="M47" s="134" t="s">
        <v>3422</v>
      </c>
      <c r="N47" s="226" t="s">
        <v>7234</v>
      </c>
      <c r="O47" s="226">
        <v>0</v>
      </c>
      <c r="P47" s="227">
        <v>28700</v>
      </c>
      <c r="Q47" s="228">
        <f t="shared" si="22"/>
        <v>25136.363636363636</v>
      </c>
      <c r="R47" s="143">
        <f t="shared" si="23"/>
        <v>0.30642314647377938</v>
      </c>
      <c r="S47" s="238">
        <v>1074476390</v>
      </c>
      <c r="T47" s="285" t="s">
        <v>7902</v>
      </c>
      <c r="U47" s="189">
        <f t="shared" si="5"/>
        <v>28700</v>
      </c>
      <c r="W47" s="229">
        <v>28700</v>
      </c>
      <c r="X47" s="135">
        <f t="shared" si="6"/>
        <v>17434</v>
      </c>
      <c r="Y47" s="230">
        <f t="shared" si="7"/>
        <v>25136.363636363636</v>
      </c>
      <c r="Z47" s="141">
        <f t="shared" si="8"/>
        <v>7.7317073170731776E-2</v>
      </c>
      <c r="AA47" s="136">
        <f t="shared" si="9"/>
        <v>0.30642314647377938</v>
      </c>
      <c r="AB47" s="144">
        <v>9</v>
      </c>
      <c r="AC47" s="184">
        <f t="shared" si="24"/>
        <v>28137</v>
      </c>
      <c r="AD47" s="182">
        <f t="shared" si="25"/>
        <v>30919</v>
      </c>
      <c r="AE47" s="128">
        <f t="shared" si="12"/>
        <v>2782.71</v>
      </c>
      <c r="AF47" s="129">
        <f t="shared" si="13"/>
        <v>563.71</v>
      </c>
      <c r="AG47" s="130">
        <f t="shared" si="14"/>
        <v>1.8231831559882273E-2</v>
      </c>
      <c r="AH47" s="137">
        <f t="shared" si="15"/>
        <v>2219</v>
      </c>
      <c r="AI47" s="138">
        <f t="shared" si="16"/>
        <v>7.1768168440117727E-2</v>
      </c>
      <c r="AJ47" s="138">
        <f t="shared" si="17"/>
        <v>0.2881913149138971</v>
      </c>
      <c r="AL47" s="11">
        <f t="shared" si="18"/>
        <v>25045.1</v>
      </c>
      <c r="AM47" s="412">
        <f t="shared" si="19"/>
        <v>21813.727272727268</v>
      </c>
      <c r="AN47" s="412">
        <f t="shared" si="20"/>
        <v>4379.7272727272684</v>
      </c>
      <c r="AO47" s="413">
        <f t="shared" si="21"/>
        <v>0.20077849227550609</v>
      </c>
      <c r="AP47" s="192">
        <v>2454518159961</v>
      </c>
      <c r="AQ47" s="192">
        <v>4985009753255</v>
      </c>
      <c r="AR47" s="192" t="s">
        <v>152</v>
      </c>
      <c r="AS47" s="231" t="s">
        <v>146</v>
      </c>
      <c r="AT47" s="231" t="s">
        <v>804</v>
      </c>
      <c r="AU47" s="232" t="s">
        <v>33</v>
      </c>
      <c r="AV47" s="232" t="s">
        <v>152</v>
      </c>
      <c r="AW47" s="233">
        <f>VLOOKUP(B:B,[1]MICHELIN!$B:$K,8,0)</f>
        <v>17434</v>
      </c>
      <c r="AX47" s="233">
        <v>1050</v>
      </c>
      <c r="AY47" s="204" t="s">
        <v>3388</v>
      </c>
      <c r="AZ47" s="192" t="s">
        <v>277</v>
      </c>
      <c r="BA47" s="133" t="str">
        <f>IFERROR(VLOOKUP(AZ:AZ,Q商品!B:E,4,0),"")</f>
        <v>2021年製 CROSSCLIMATE2 245/45R18 100Y XL オールシーズン 夏冬タイヤ 最短当日発送</v>
      </c>
      <c r="BB47" s="133" t="str">
        <f>IFERROR(VLOOKUP(B:B,在庫!B:M,12,0),"")</f>
        <v/>
      </c>
      <c r="BC47" s="133" t="str">
        <f>IFERROR(VLOOKUP(B:B,在庫!B:L,10,0),"")</f>
        <v/>
      </c>
      <c r="BD47" s="234" t="str">
        <f>VLOOKUP(AP:AP,[1]MICHELIN!$B:$AH,32,0)</f>
        <v/>
      </c>
      <c r="BE47" s="234" t="str">
        <f>VLOOKUP(AP:AP,[1]MICHELIN!$B:$AH,33,0)</f>
        <v/>
      </c>
    </row>
    <row r="48" spans="1:57" s="11" customFormat="1" ht="19.5" hidden="1" customHeight="1">
      <c r="A48" s="11">
        <f t="shared" si="0"/>
        <v>2</v>
      </c>
      <c r="B48" s="239">
        <f t="shared" si="1"/>
        <v>2454518157707</v>
      </c>
      <c r="C48" s="225">
        <f>VLOOKUP(B:B,[1]MICHELIN!$B:$K,9,0)</f>
        <v>8</v>
      </c>
      <c r="D48" s="11" t="s">
        <v>4059</v>
      </c>
      <c r="E48" s="11" t="s">
        <v>805</v>
      </c>
      <c r="F48" s="158" t="s">
        <v>5847</v>
      </c>
      <c r="G48" s="132" t="str">
        <f t="shared" si="2"/>
        <v>18</v>
      </c>
      <c r="H48" s="225">
        <v>18</v>
      </c>
      <c r="I48" s="225">
        <f>VLOOKUP(B:B,[1]MICHELIN!$B:$K,10,0)</f>
        <v>10</v>
      </c>
      <c r="J48" s="131"/>
      <c r="K48" s="132" t="s">
        <v>1748</v>
      </c>
      <c r="L48" s="324">
        <v>46</v>
      </c>
      <c r="M48" s="134" t="s">
        <v>3422</v>
      </c>
      <c r="N48" s="226" t="s">
        <v>7234</v>
      </c>
      <c r="O48" s="226">
        <v>0</v>
      </c>
      <c r="P48" s="227">
        <v>28700</v>
      </c>
      <c r="Q48" s="228">
        <f t="shared" si="22"/>
        <v>25136.363636363636</v>
      </c>
      <c r="R48" s="143">
        <f t="shared" si="23"/>
        <v>3.5660036166365268E-2</v>
      </c>
      <c r="S48" s="192">
        <v>1074476212</v>
      </c>
      <c r="T48" s="285" t="s">
        <v>6581</v>
      </c>
      <c r="U48" s="189">
        <f t="shared" si="5"/>
        <v>28700</v>
      </c>
      <c r="W48" s="229">
        <v>28700</v>
      </c>
      <c r="X48" s="135">
        <f t="shared" si="6"/>
        <v>24240</v>
      </c>
      <c r="Y48" s="230">
        <f t="shared" si="7"/>
        <v>25136.363636363636</v>
      </c>
      <c r="Z48" s="141">
        <f t="shared" si="8"/>
        <v>7.7317073170731776E-2</v>
      </c>
      <c r="AA48" s="136">
        <f t="shared" si="9"/>
        <v>3.5660036166365268E-2</v>
      </c>
      <c r="AB48" s="309"/>
      <c r="AC48" s="184">
        <f t="shared" si="24"/>
        <v>28137</v>
      </c>
      <c r="AD48" s="182">
        <f t="shared" si="25"/>
        <v>30919</v>
      </c>
      <c r="AE48" s="128">
        <f t="shared" si="12"/>
        <v>2782.71</v>
      </c>
      <c r="AF48" s="129">
        <f t="shared" si="13"/>
        <v>563.71</v>
      </c>
      <c r="AG48" s="130">
        <f t="shared" si="14"/>
        <v>1.8231831559882273E-2</v>
      </c>
      <c r="AH48" s="137">
        <f t="shared" si="15"/>
        <v>2219</v>
      </c>
      <c r="AI48" s="138">
        <f t="shared" si="16"/>
        <v>7.1768168440117727E-2</v>
      </c>
      <c r="AJ48" s="138">
        <f t="shared" si="17"/>
        <v>1.7428204606482995E-2</v>
      </c>
      <c r="AL48" s="11">
        <f t="shared" si="18"/>
        <v>25045.1</v>
      </c>
      <c r="AM48" s="412">
        <f t="shared" si="19"/>
        <v>21813.727272727268</v>
      </c>
      <c r="AN48" s="412">
        <f t="shared" si="20"/>
        <v>-2426.2727272727316</v>
      </c>
      <c r="AO48" s="413">
        <f t="shared" si="21"/>
        <v>-0.11122687548707882</v>
      </c>
      <c r="AP48" s="192">
        <v>2454518157707</v>
      </c>
      <c r="AQ48" s="192">
        <v>4985009753255</v>
      </c>
      <c r="AR48" s="192" t="s">
        <v>3162</v>
      </c>
      <c r="AS48" s="231" t="s">
        <v>0</v>
      </c>
      <c r="AT48" s="231" t="s">
        <v>804</v>
      </c>
      <c r="AU48" s="232" t="s">
        <v>33</v>
      </c>
      <c r="AV48" s="232">
        <v>46700</v>
      </c>
      <c r="AW48" s="233">
        <f>VLOOKUP(B:B,[1]MICHELIN!$B:$K,8,0)</f>
        <v>24240</v>
      </c>
      <c r="AX48" s="416">
        <v>1050</v>
      </c>
      <c r="AY48" s="204" t="s">
        <v>3387</v>
      </c>
      <c r="AZ48" s="192" t="s">
        <v>256</v>
      </c>
      <c r="BA48" s="133" t="str">
        <f>IFERROR(VLOOKUP(AZ:AZ,Q商品!B:E,4,0),"")</f>
        <v>2022年製以降 CROSSCLIMATE2 245/45R18 100Y XL オールシーズン 夏冬タイヤ 最短当日発送</v>
      </c>
      <c r="BB48" s="133" t="str">
        <f>IFERROR(VLOOKUP(B:B,在庫!B:M,12,0),"")</f>
        <v>2023年製</v>
      </c>
      <c r="BC48" s="133">
        <f>IFERROR(VLOOKUP(B:B,在庫!B:L,10,0),"")</f>
        <v>3</v>
      </c>
      <c r="BD48" s="234">
        <f>VLOOKUP(AP:AP,[1]MICHELIN!$B:$AH,32,0)</f>
        <v>605922041</v>
      </c>
      <c r="BE48" s="234">
        <f>VLOOKUP(AP:AP,[1]MICHELIN!$B:$AH,33,0)</f>
        <v>605922094</v>
      </c>
    </row>
    <row r="49" spans="1:57" s="11" customFormat="1" ht="19.5" hidden="1" customHeight="1">
      <c r="A49" s="11">
        <f t="shared" si="0"/>
        <v>1</v>
      </c>
      <c r="B49" s="239">
        <f t="shared" si="1"/>
        <v>2553519157706</v>
      </c>
      <c r="C49" s="225">
        <f>VLOOKUP(B:B,[1]MICHELIN!$B:$K,9,0)</f>
        <v>0</v>
      </c>
      <c r="D49" s="11" t="s">
        <v>4059</v>
      </c>
      <c r="E49" s="358" t="s">
        <v>4959</v>
      </c>
      <c r="F49" s="158" t="s">
        <v>5848</v>
      </c>
      <c r="G49" s="132" t="str">
        <f t="shared" si="2"/>
        <v>19</v>
      </c>
      <c r="H49" s="225" t="s">
        <v>3170</v>
      </c>
      <c r="I49" s="225" t="str">
        <f>VLOOKUP(B:B,[1]MICHELIN!$B:$K,10,0)</f>
        <v>該当なし</v>
      </c>
      <c r="J49" s="131" t="s">
        <v>671</v>
      </c>
      <c r="K49" s="132" t="s">
        <v>1748</v>
      </c>
      <c r="L49" s="132">
        <v>47</v>
      </c>
      <c r="M49" s="134"/>
      <c r="N49" s="226"/>
      <c r="O49" s="226"/>
      <c r="P49" s="227"/>
      <c r="Q49" s="228">
        <f t="shared" si="22"/>
        <v>-954.5454545454545</v>
      </c>
      <c r="R49" s="143">
        <f t="shared" si="23"/>
        <v>32.428571428571431</v>
      </c>
      <c r="S49" s="192"/>
      <c r="T49" s="287"/>
      <c r="U49" s="189">
        <f t="shared" si="5"/>
        <v>0</v>
      </c>
      <c r="W49" s="229"/>
      <c r="X49" s="135">
        <f t="shared" si="6"/>
        <v>30000</v>
      </c>
      <c r="Y49" s="230">
        <f t="shared" si="7"/>
        <v>-954.5454545454545</v>
      </c>
      <c r="Z49" s="141" t="str">
        <f t="shared" si="8"/>
        <v/>
      </c>
      <c r="AA49" s="136">
        <f t="shared" si="9"/>
        <v>32.428571428571431</v>
      </c>
      <c r="AB49" s="144"/>
      <c r="AC49" s="184">
        <f t="shared" si="24"/>
        <v>0</v>
      </c>
      <c r="AD49" s="182">
        <f t="shared" si="25"/>
        <v>0</v>
      </c>
      <c r="AE49" s="128">
        <f t="shared" si="12"/>
        <v>0</v>
      </c>
      <c r="AF49" s="129">
        <f t="shared" si="13"/>
        <v>0</v>
      </c>
      <c r="AG49" s="130" t="str">
        <f t="shared" si="14"/>
        <v/>
      </c>
      <c r="AH49" s="137">
        <f t="shared" si="15"/>
        <v>0</v>
      </c>
      <c r="AI49" s="138" t="str">
        <f t="shared" si="16"/>
        <v/>
      </c>
      <c r="AJ49" s="138" t="str">
        <f t="shared" si="17"/>
        <v/>
      </c>
      <c r="AL49" s="11">
        <f t="shared" si="18"/>
        <v>0</v>
      </c>
      <c r="AM49" s="412">
        <f t="shared" si="19"/>
        <v>-954.5454545454545</v>
      </c>
      <c r="AN49" s="412">
        <f t="shared" si="20"/>
        <v>-30954.545454545456</v>
      </c>
      <c r="AO49" s="413">
        <f t="shared" si="21"/>
        <v>32.428571428571431</v>
      </c>
      <c r="AP49" s="192">
        <v>2553519157706</v>
      </c>
      <c r="AQ49" s="192">
        <v>4985009753064</v>
      </c>
      <c r="AR49" s="192" t="s">
        <v>3168</v>
      </c>
      <c r="AS49" s="231" t="s">
        <v>0</v>
      </c>
      <c r="AT49" s="231" t="s">
        <v>3169</v>
      </c>
      <c r="AU49" s="232" t="s">
        <v>100</v>
      </c>
      <c r="AV49" s="232">
        <v>53900</v>
      </c>
      <c r="AW49" s="233">
        <f>VLOOKUP(B:B,[1]MICHELIN!$B:$K,8,0)</f>
        <v>30000</v>
      </c>
      <c r="AX49" s="233">
        <v>1050</v>
      </c>
      <c r="AY49" s="204" t="s">
        <v>3387</v>
      </c>
      <c r="AZ49" s="192"/>
      <c r="BA49" s="133" t="str">
        <f>IFERROR(VLOOKUP(AZ:AZ,Q商品!B:E,4,0),"")</f>
        <v/>
      </c>
      <c r="BB49" s="133" t="str">
        <f>IFERROR(VLOOKUP(B:B,在庫!B:M,12,0),"")</f>
        <v/>
      </c>
      <c r="BC49" s="133" t="str">
        <f>IFERROR(VLOOKUP(B:B,在庫!B:L,10,0),"")</f>
        <v/>
      </c>
      <c r="BD49" s="234" t="str">
        <f>VLOOKUP(AP:AP,[1]MICHELIN!$B:$AH,32,0)</f>
        <v>×</v>
      </c>
      <c r="BE49" s="234" t="str">
        <f>VLOOKUP(AP:AP,[1]MICHELIN!$B:$AH,33,0)</f>
        <v>×</v>
      </c>
    </row>
    <row r="50" spans="1:57" s="11" customFormat="1" ht="19.5" hidden="1" customHeight="1">
      <c r="A50" s="11">
        <f t="shared" si="0"/>
        <v>1</v>
      </c>
      <c r="B50" s="239">
        <f t="shared" si="1"/>
        <v>2155018157661</v>
      </c>
      <c r="C50" s="225">
        <f>VLOOKUP(B:B,[1]MICHELIN!$B:$K,9,0)</f>
        <v>37</v>
      </c>
      <c r="D50" s="11" t="s">
        <v>5180</v>
      </c>
      <c r="E50" s="358" t="s">
        <v>4783</v>
      </c>
      <c r="F50" s="158" t="s">
        <v>5849</v>
      </c>
      <c r="G50" s="132" t="str">
        <f t="shared" si="2"/>
        <v>18</v>
      </c>
      <c r="H50" s="225">
        <v>0</v>
      </c>
      <c r="I50" s="225">
        <f>VLOOKUP(B:B,[1]MICHELIN!$B:$K,10,0)</f>
        <v>0</v>
      </c>
      <c r="J50" s="131">
        <v>1400</v>
      </c>
      <c r="K50" s="132" t="s">
        <v>1748</v>
      </c>
      <c r="L50" s="132">
        <v>48</v>
      </c>
      <c r="M50" s="134" t="s">
        <v>1776</v>
      </c>
      <c r="N50" s="226" t="s">
        <v>7235</v>
      </c>
      <c r="O50" s="226">
        <v>0</v>
      </c>
      <c r="P50" s="227">
        <v>24240</v>
      </c>
      <c r="Q50" s="228">
        <f t="shared" si="22"/>
        <v>21081.81818181818</v>
      </c>
      <c r="R50" s="143">
        <f t="shared" si="23"/>
        <v>7.3134971970676949E-2</v>
      </c>
      <c r="S50" s="192">
        <v>1074476661</v>
      </c>
      <c r="T50" s="288" t="s">
        <v>6582</v>
      </c>
      <c r="U50" s="189">
        <f t="shared" si="5"/>
        <v>24240</v>
      </c>
      <c r="W50" s="229">
        <v>24240</v>
      </c>
      <c r="X50" s="135">
        <f t="shared" si="6"/>
        <v>19540</v>
      </c>
      <c r="Y50" s="230">
        <f t="shared" si="7"/>
        <v>21081.81818181818</v>
      </c>
      <c r="Z50" s="141">
        <f t="shared" si="8"/>
        <v>7.7310231023102416E-2</v>
      </c>
      <c r="AA50" s="136">
        <f t="shared" si="9"/>
        <v>7.3134971970676949E-2</v>
      </c>
      <c r="AB50" s="144"/>
      <c r="AC50" s="184">
        <f t="shared" si="24"/>
        <v>23764</v>
      </c>
      <c r="AD50" s="182">
        <f t="shared" si="25"/>
        <v>26114</v>
      </c>
      <c r="AE50" s="128">
        <f t="shared" si="12"/>
        <v>2350.2599999999998</v>
      </c>
      <c r="AF50" s="129">
        <f t="shared" si="13"/>
        <v>476.25999999999976</v>
      </c>
      <c r="AG50" s="130">
        <f t="shared" si="14"/>
        <v>1.8237726889790907E-2</v>
      </c>
      <c r="AH50" s="137">
        <f t="shared" si="15"/>
        <v>1874</v>
      </c>
      <c r="AI50" s="138">
        <f t="shared" si="16"/>
        <v>7.1762273110209079E-2</v>
      </c>
      <c r="AJ50" s="138">
        <f t="shared" si="17"/>
        <v>5.4897245080886045E-2</v>
      </c>
      <c r="AL50" s="11">
        <f t="shared" si="18"/>
        <v>21152.6</v>
      </c>
      <c r="AM50" s="412">
        <f t="shared" si="19"/>
        <v>18275.090909090908</v>
      </c>
      <c r="AN50" s="412">
        <f t="shared" si="20"/>
        <v>-1264.9090909090919</v>
      </c>
      <c r="AO50" s="413">
        <f t="shared" si="21"/>
        <v>-6.9214927422323533E-2</v>
      </c>
      <c r="AP50" s="192">
        <v>2155018157661</v>
      </c>
      <c r="AQ50" s="192">
        <v>4985009709085</v>
      </c>
      <c r="AR50" s="192" t="s">
        <v>3117</v>
      </c>
      <c r="AS50" s="231" t="s">
        <v>18</v>
      </c>
      <c r="AT50" s="231" t="s">
        <v>807</v>
      </c>
      <c r="AU50" s="232" t="s">
        <v>89</v>
      </c>
      <c r="AV50" s="232">
        <v>39100</v>
      </c>
      <c r="AW50" s="233">
        <f>VLOOKUP(B:B,[1]MICHELIN!$B:$K,8,0)</f>
        <v>19540</v>
      </c>
      <c r="AX50" s="233">
        <v>1050</v>
      </c>
      <c r="AY50" s="204" t="s">
        <v>3387</v>
      </c>
      <c r="AZ50" s="192" t="s">
        <v>257</v>
      </c>
      <c r="BA50" s="133" t="str">
        <f>IFERROR(VLOOKUP(AZ:AZ,Q商品!B:E,4,0),"")</f>
        <v>2023年製 CROSSCLIMATE 2 SUV 215/50R18 92W オールシーズン 夏冬タイヤ 最短当日発送</v>
      </c>
      <c r="BB50" s="133" t="str">
        <f>IFERROR(VLOOKUP(B:B,在庫!B:M,12,0),"")</f>
        <v/>
      </c>
      <c r="BC50" s="133" t="str">
        <f>IFERROR(VLOOKUP(B:B,在庫!B:L,10,0),"")</f>
        <v/>
      </c>
      <c r="BD50" s="234" t="str">
        <f>VLOOKUP(AP:AP,[1]MICHELIN!$B:$AH,32,0)</f>
        <v>×</v>
      </c>
      <c r="BE50" s="234" t="str">
        <f>VLOOKUP(AP:AP,[1]MICHELIN!$B:$AH,33,0)</f>
        <v/>
      </c>
    </row>
    <row r="51" spans="1:57" s="11" customFormat="1" ht="19.5" hidden="1" customHeight="1">
      <c r="A51" s="11">
        <f t="shared" si="0"/>
        <v>1</v>
      </c>
      <c r="B51" s="239">
        <f t="shared" si="1"/>
        <v>2255018157668</v>
      </c>
      <c r="C51" s="225">
        <f>VLOOKUP(B:B,[1]MICHELIN!$B:$K,9,0)</f>
        <v>68</v>
      </c>
      <c r="D51" s="11" t="s">
        <v>5180</v>
      </c>
      <c r="E51" s="358" t="s">
        <v>809</v>
      </c>
      <c r="F51" s="158" t="s">
        <v>6215</v>
      </c>
      <c r="G51" s="132" t="str">
        <f t="shared" si="2"/>
        <v>18</v>
      </c>
      <c r="H51" s="225">
        <v>0</v>
      </c>
      <c r="I51" s="225">
        <f>VLOOKUP(B:B,[1]MICHELIN!$B:$K,10,0)</f>
        <v>12</v>
      </c>
      <c r="J51" s="131"/>
      <c r="K51" s="132" t="s">
        <v>5186</v>
      </c>
      <c r="L51" s="132">
        <v>49</v>
      </c>
      <c r="M51" s="134" t="s">
        <v>3422</v>
      </c>
      <c r="N51" s="226">
        <v>25690</v>
      </c>
      <c r="O51" s="226">
        <v>0</v>
      </c>
      <c r="P51" s="227">
        <v>25690</v>
      </c>
      <c r="Q51" s="228">
        <f t="shared" si="22"/>
        <v>22400</v>
      </c>
      <c r="R51" s="143">
        <f t="shared" si="23"/>
        <v>7.857142857142857E-2</v>
      </c>
      <c r="S51" s="192">
        <v>1074476659</v>
      </c>
      <c r="T51" s="288" t="s">
        <v>6583</v>
      </c>
      <c r="U51" s="189">
        <f t="shared" si="5"/>
        <v>25690</v>
      </c>
      <c r="W51" s="229">
        <v>25690</v>
      </c>
      <c r="X51" s="135">
        <f t="shared" si="6"/>
        <v>20640</v>
      </c>
      <c r="Y51" s="230">
        <f t="shared" si="7"/>
        <v>22400</v>
      </c>
      <c r="Z51" s="141">
        <f t="shared" si="8"/>
        <v>7.7306344881276745E-2</v>
      </c>
      <c r="AA51" s="136">
        <f t="shared" si="9"/>
        <v>7.857142857142857E-2</v>
      </c>
      <c r="AB51" s="321"/>
      <c r="AC51" s="184">
        <f t="shared" si="24"/>
        <v>25186</v>
      </c>
      <c r="AD51" s="182">
        <f t="shared" si="25"/>
        <v>27676</v>
      </c>
      <c r="AE51" s="128">
        <f t="shared" si="12"/>
        <v>2490.8399999999997</v>
      </c>
      <c r="AF51" s="129">
        <f t="shared" si="13"/>
        <v>504.83999999999969</v>
      </c>
      <c r="AG51" s="130">
        <f t="shared" si="14"/>
        <v>1.8241075299898817E-2</v>
      </c>
      <c r="AH51" s="137">
        <f t="shared" si="15"/>
        <v>1986</v>
      </c>
      <c r="AI51" s="138">
        <f t="shared" si="16"/>
        <v>7.1758924700101173E-2</v>
      </c>
      <c r="AJ51" s="138">
        <f t="shared" si="17"/>
        <v>6.0330353271529753E-2</v>
      </c>
      <c r="AL51" s="11">
        <f t="shared" si="18"/>
        <v>22418.400000000001</v>
      </c>
      <c r="AM51" s="412">
        <f t="shared" si="19"/>
        <v>19425.81818181818</v>
      </c>
      <c r="AN51" s="412">
        <f t="shared" si="20"/>
        <v>-1214.1818181818198</v>
      </c>
      <c r="AO51" s="413">
        <f t="shared" si="21"/>
        <v>-6.2503509855674821E-2</v>
      </c>
      <c r="AP51" s="192">
        <v>2255018157668</v>
      </c>
      <c r="AQ51" s="192">
        <v>4985009709092</v>
      </c>
      <c r="AR51" s="192" t="s">
        <v>3118</v>
      </c>
      <c r="AS51" s="231" t="s">
        <v>18</v>
      </c>
      <c r="AT51" s="231" t="s">
        <v>808</v>
      </c>
      <c r="AU51" s="232" t="s">
        <v>80</v>
      </c>
      <c r="AV51" s="232">
        <v>41300</v>
      </c>
      <c r="AW51" s="233">
        <f>VLOOKUP(B:B,[1]MICHELIN!$B:$K,8,0)</f>
        <v>20640</v>
      </c>
      <c r="AX51" s="233">
        <v>1050</v>
      </c>
      <c r="AY51" s="204" t="s">
        <v>3387</v>
      </c>
      <c r="AZ51" s="192" t="s">
        <v>258</v>
      </c>
      <c r="BA51" s="133" t="str">
        <f>IFERROR(VLOOKUP(AZ:AZ,Q商品!B:E,4,0),"")</f>
        <v>2023年製 CROSSCLIMATE 2 SUV 225/50R18 95W オールシーズン 夏冬タイヤ 最短当日発送</v>
      </c>
      <c r="BB51" s="133" t="str">
        <f>IFERROR(VLOOKUP(B:B,在庫!B:M,12,0),"")</f>
        <v>2023年製</v>
      </c>
      <c r="BC51" s="133">
        <f>IFERROR(VLOOKUP(B:B,在庫!B:L,10,0),"")</f>
        <v>1</v>
      </c>
      <c r="BD51" s="234">
        <f>VLOOKUP(AP:AP,[1]MICHELIN!$B:$AH,32,0)</f>
        <v>605922091</v>
      </c>
      <c r="BE51" s="234">
        <f>VLOOKUP(AP:AP,[1]MICHELIN!$B:$AH,33,0)</f>
        <v>605922144</v>
      </c>
    </row>
    <row r="52" spans="1:57" s="11" customFormat="1" ht="19.5" hidden="1" customHeight="1">
      <c r="A52" s="11">
        <f t="shared" si="0"/>
        <v>1</v>
      </c>
      <c r="B52" s="239">
        <f t="shared" si="1"/>
        <v>2256517157661</v>
      </c>
      <c r="C52" s="225">
        <f>VLOOKUP(B:B,[1]MICHELIN!$B:$K,9,0)</f>
        <v>36</v>
      </c>
      <c r="D52" s="11" t="s">
        <v>4059</v>
      </c>
      <c r="E52" s="11" t="s">
        <v>815</v>
      </c>
      <c r="F52" s="158" t="s">
        <v>5850</v>
      </c>
      <c r="G52" s="132" t="str">
        <f t="shared" si="2"/>
        <v>17</v>
      </c>
      <c r="H52" s="225">
        <v>23</v>
      </c>
      <c r="I52" s="225">
        <f>VLOOKUP(B:B,[1]MICHELIN!$B:$K,10,0)</f>
        <v>19</v>
      </c>
      <c r="J52" s="131">
        <v>373</v>
      </c>
      <c r="K52" s="132" t="s">
        <v>1748</v>
      </c>
      <c r="L52" s="132">
        <v>51</v>
      </c>
      <c r="M52" s="134" t="s">
        <v>3422</v>
      </c>
      <c r="N52" s="226" t="s">
        <v>7236</v>
      </c>
      <c r="O52" s="226" t="s">
        <v>1777</v>
      </c>
      <c r="P52" s="227">
        <v>20700</v>
      </c>
      <c r="Q52" s="228">
        <f t="shared" si="22"/>
        <v>17863.636363636364</v>
      </c>
      <c r="R52" s="143">
        <f t="shared" si="23"/>
        <v>7.0178117048346075E-2</v>
      </c>
      <c r="S52" s="192">
        <v>1074476662</v>
      </c>
      <c r="T52" s="285" t="s">
        <v>6585</v>
      </c>
      <c r="U52" s="189">
        <f t="shared" si="5"/>
        <v>20700</v>
      </c>
      <c r="W52" s="229">
        <v>20700</v>
      </c>
      <c r="X52" s="135">
        <f t="shared" si="6"/>
        <v>16610</v>
      </c>
      <c r="Y52" s="230">
        <f t="shared" si="7"/>
        <v>17863.636363636364</v>
      </c>
      <c r="Z52" s="141">
        <f t="shared" si="8"/>
        <v>7.7342995169082052E-2</v>
      </c>
      <c r="AA52" s="136">
        <f t="shared" si="9"/>
        <v>7.0178117048346075E-2</v>
      </c>
      <c r="AB52" s="309"/>
      <c r="AC52" s="184">
        <f t="shared" si="24"/>
        <v>20294</v>
      </c>
      <c r="AD52" s="182">
        <f t="shared" si="25"/>
        <v>22301</v>
      </c>
      <c r="AE52" s="128">
        <f t="shared" si="12"/>
        <v>2007.09</v>
      </c>
      <c r="AF52" s="129">
        <f t="shared" si="13"/>
        <v>406.08999999999992</v>
      </c>
      <c r="AG52" s="130">
        <f t="shared" si="14"/>
        <v>1.8209497331958206E-2</v>
      </c>
      <c r="AH52" s="137">
        <f t="shared" si="15"/>
        <v>1601</v>
      </c>
      <c r="AI52" s="138">
        <f t="shared" si="16"/>
        <v>7.1790502668041795E-2</v>
      </c>
      <c r="AJ52" s="138">
        <f t="shared" si="17"/>
        <v>5.1968619716387873E-2</v>
      </c>
      <c r="AK52" s="11" t="s">
        <v>13397</v>
      </c>
      <c r="AL52" s="11">
        <f t="shared" si="18"/>
        <v>18063.900000000001</v>
      </c>
      <c r="AM52" s="412">
        <f t="shared" si="19"/>
        <v>15467.181818181818</v>
      </c>
      <c r="AN52" s="412">
        <f t="shared" si="20"/>
        <v>-1142.818181818182</v>
      </c>
      <c r="AO52" s="413">
        <f t="shared" si="21"/>
        <v>-7.3886645625047764E-2</v>
      </c>
      <c r="AP52" s="192">
        <v>2256517157661</v>
      </c>
      <c r="AQ52" s="192">
        <v>4985009709047</v>
      </c>
      <c r="AR52" s="192" t="s">
        <v>3115</v>
      </c>
      <c r="AS52" s="231" t="s">
        <v>18</v>
      </c>
      <c r="AT52" s="231" t="s">
        <v>814</v>
      </c>
      <c r="AU52" s="232" t="s">
        <v>74</v>
      </c>
      <c r="AV52" s="232">
        <v>33200</v>
      </c>
      <c r="AW52" s="233">
        <f>VLOOKUP(B:B,[1]MICHELIN!$B:$K,8,0)</f>
        <v>16610</v>
      </c>
      <c r="AX52" s="416">
        <v>1050</v>
      </c>
      <c r="AY52" s="204" t="s">
        <v>3387</v>
      </c>
      <c r="AZ52" s="195" t="s">
        <v>260</v>
      </c>
      <c r="BA52" s="133" t="str">
        <f>IFERROR(VLOOKUP(AZ:AZ,Q商品!B:E,4,0),"")</f>
        <v>2022年製 CROSSCLIMATE 2 SUV 225/65R17 106V XL オールシーズン 夏冬タイヤ 最短当日発送</v>
      </c>
      <c r="BB52" s="133" t="str">
        <f>IFERROR(VLOOKUP(B:B,在庫!B:M,12,0),"")</f>
        <v>2022年製</v>
      </c>
      <c r="BC52" s="133">
        <f>IFERROR(VLOOKUP(B:B,在庫!B:L,10,0),"")</f>
        <v>2</v>
      </c>
      <c r="BD52" s="234">
        <f>VLOOKUP(AP:AP,[1]MICHELIN!$B:$AH,32,0)</f>
        <v>605922092</v>
      </c>
      <c r="BE52" s="234">
        <f>VLOOKUP(AP:AP,[1]MICHELIN!$B:$AH,33,0)</f>
        <v>605922145</v>
      </c>
    </row>
    <row r="53" spans="1:57" s="11" customFormat="1" ht="19.5" hidden="1" customHeight="1">
      <c r="A53" s="11">
        <f t="shared" si="0"/>
        <v>1</v>
      </c>
      <c r="B53" s="239">
        <f t="shared" si="1"/>
        <v>2255519157662</v>
      </c>
      <c r="C53" s="225">
        <f>VLOOKUP(B:B,[1]MICHELIN!$B:$K,9,0)</f>
        <v>55</v>
      </c>
      <c r="D53" s="11" t="s">
        <v>4059</v>
      </c>
      <c r="E53" s="358" t="s">
        <v>813</v>
      </c>
      <c r="F53" s="158" t="s">
        <v>6216</v>
      </c>
      <c r="G53" s="132" t="str">
        <f t="shared" si="2"/>
        <v>19</v>
      </c>
      <c r="H53" s="225">
        <v>1</v>
      </c>
      <c r="I53" s="225">
        <f>VLOOKUP(B:B,[1]MICHELIN!$B:$K,10,0)</f>
        <v>1</v>
      </c>
      <c r="J53" s="131">
        <v>56</v>
      </c>
      <c r="K53" s="132" t="s">
        <v>1748</v>
      </c>
      <c r="L53" s="132">
        <v>50</v>
      </c>
      <c r="M53" s="134" t="s">
        <v>3422</v>
      </c>
      <c r="N53" s="226" t="s">
        <v>7361</v>
      </c>
      <c r="O53" s="226">
        <v>0</v>
      </c>
      <c r="P53" s="227">
        <v>28389</v>
      </c>
      <c r="Q53" s="228">
        <f t="shared" si="22"/>
        <v>24853.63636363636</v>
      </c>
      <c r="R53" s="143">
        <f t="shared" si="23"/>
        <v>9.7918724166940876E-2</v>
      </c>
      <c r="S53" s="192">
        <v>1074476657</v>
      </c>
      <c r="T53" s="285" t="s">
        <v>6584</v>
      </c>
      <c r="U53" s="189">
        <f t="shared" si="5"/>
        <v>28389</v>
      </c>
      <c r="W53" s="229">
        <v>28389</v>
      </c>
      <c r="X53" s="135">
        <f t="shared" si="6"/>
        <v>22420</v>
      </c>
      <c r="Y53" s="230">
        <f t="shared" si="7"/>
        <v>24853.63636363636</v>
      </c>
      <c r="Z53" s="141">
        <f t="shared" si="8"/>
        <v>7.7318679770333576E-2</v>
      </c>
      <c r="AA53" s="136">
        <f t="shared" si="9"/>
        <v>9.7918724166940876E-2</v>
      </c>
      <c r="AB53" s="144"/>
      <c r="AC53" s="184">
        <f t="shared" si="24"/>
        <v>27832</v>
      </c>
      <c r="AD53" s="182">
        <f t="shared" si="25"/>
        <v>30584</v>
      </c>
      <c r="AE53" s="128">
        <f t="shared" si="12"/>
        <v>2752.56</v>
      </c>
      <c r="AF53" s="129">
        <f t="shared" si="13"/>
        <v>557.55999999999995</v>
      </c>
      <c r="AG53" s="130">
        <f t="shared" si="14"/>
        <v>1.8230447292702064E-2</v>
      </c>
      <c r="AH53" s="137">
        <f t="shared" si="15"/>
        <v>2195</v>
      </c>
      <c r="AI53" s="138">
        <f t="shared" si="16"/>
        <v>7.1769552707297929E-2</v>
      </c>
      <c r="AJ53" s="138">
        <f t="shared" si="17"/>
        <v>7.9688276874238809E-2</v>
      </c>
      <c r="AL53" s="11">
        <f t="shared" si="18"/>
        <v>24773.599999999999</v>
      </c>
      <c r="AM53" s="412">
        <f t="shared" si="19"/>
        <v>21566.909090909088</v>
      </c>
      <c r="AN53" s="412">
        <f t="shared" si="20"/>
        <v>-853.09090909091174</v>
      </c>
      <c r="AO53" s="413">
        <f t="shared" si="21"/>
        <v>-3.9555548061845719E-2</v>
      </c>
      <c r="AP53" s="192">
        <v>2255519157662</v>
      </c>
      <c r="AQ53" s="192">
        <v>4985009709160</v>
      </c>
      <c r="AR53" s="192" t="s">
        <v>3121</v>
      </c>
      <c r="AS53" s="231" t="s">
        <v>18</v>
      </c>
      <c r="AT53" s="231" t="s">
        <v>812</v>
      </c>
      <c r="AU53" s="232" t="s">
        <v>78</v>
      </c>
      <c r="AV53" s="232">
        <v>45700</v>
      </c>
      <c r="AW53" s="233">
        <f>VLOOKUP(B:B,[1]MICHELIN!$B:$K,8,0)</f>
        <v>22420</v>
      </c>
      <c r="AX53" s="233">
        <v>1050</v>
      </c>
      <c r="AY53" s="204" t="s">
        <v>3387</v>
      </c>
      <c r="AZ53" s="192" t="s">
        <v>259</v>
      </c>
      <c r="BA53" s="133" t="str">
        <f>IFERROR(VLOOKUP(AZ:AZ,Q商品!B:E,4,0),"")</f>
        <v>2023年製 CROSSCLIMATE 2 SUV 225/55R19 99V オールシーズン 夏冬タイヤ 最短当日発送</v>
      </c>
      <c r="BB53" s="133" t="str">
        <f>IFERROR(VLOOKUP(B:B,在庫!B:M,12,0),"")</f>
        <v>2023年製</v>
      </c>
      <c r="BC53" s="133">
        <f>IFERROR(VLOOKUP(B:B,在庫!B:L,10,0),"")</f>
        <v>1</v>
      </c>
      <c r="BD53" s="234">
        <f>VLOOKUP(AP:AP,[1]MICHELIN!$B:$AH,32,0)</f>
        <v>605922093</v>
      </c>
      <c r="BE53" s="234">
        <f>VLOOKUP(AP:AP,[1]MICHELIN!$B:$AH,33,0)</f>
        <v>605922146</v>
      </c>
    </row>
    <row r="54" spans="1:57" s="11" customFormat="1" ht="19.5" hidden="1" customHeight="1">
      <c r="A54" s="11">
        <f t="shared" si="0"/>
        <v>1</v>
      </c>
      <c r="B54" s="239">
        <f t="shared" si="1"/>
        <v>2454520157665</v>
      </c>
      <c r="C54" s="225">
        <f>VLOOKUP(B:B,[1]MICHELIN!$B:$K,9,0)</f>
        <v>4</v>
      </c>
      <c r="D54" s="11" t="s">
        <v>4059</v>
      </c>
      <c r="E54" s="358" t="s">
        <v>819</v>
      </c>
      <c r="F54" s="158" t="s">
        <v>5851</v>
      </c>
      <c r="G54" s="132" t="str">
        <f t="shared" si="2"/>
        <v>20</v>
      </c>
      <c r="H54" s="225">
        <v>8</v>
      </c>
      <c r="I54" s="225">
        <f>VLOOKUP(B:B,[1]MICHELIN!$B:$K,10,0)</f>
        <v>8</v>
      </c>
      <c r="J54" s="131"/>
      <c r="K54" s="132" t="s">
        <v>1748</v>
      </c>
      <c r="L54" s="132">
        <v>53</v>
      </c>
      <c r="M54" s="134" t="s">
        <v>3422</v>
      </c>
      <c r="N54" s="226" t="s">
        <v>7237</v>
      </c>
      <c r="O54" s="226">
        <v>0</v>
      </c>
      <c r="P54" s="227">
        <v>38590</v>
      </c>
      <c r="Q54" s="228">
        <f t="shared" si="22"/>
        <v>34127.272727272728</v>
      </c>
      <c r="R54" s="143">
        <f t="shared" si="23"/>
        <v>5.1784762919552495E-2</v>
      </c>
      <c r="S54" s="192">
        <v>1074476655</v>
      </c>
      <c r="T54" s="285" t="s">
        <v>6587</v>
      </c>
      <c r="U54" s="189">
        <f t="shared" si="5"/>
        <v>38590</v>
      </c>
      <c r="W54" s="229">
        <v>38590</v>
      </c>
      <c r="X54" s="135">
        <f t="shared" si="6"/>
        <v>32360</v>
      </c>
      <c r="Y54" s="230">
        <f t="shared" si="7"/>
        <v>34127.272727272728</v>
      </c>
      <c r="Z54" s="141">
        <f t="shared" si="8"/>
        <v>7.7325732054936536E-2</v>
      </c>
      <c r="AA54" s="136">
        <f t="shared" si="9"/>
        <v>5.1784762919552495E-2</v>
      </c>
      <c r="AB54" s="144"/>
      <c r="AC54" s="184">
        <f t="shared" si="24"/>
        <v>37833</v>
      </c>
      <c r="AD54" s="182">
        <f t="shared" si="25"/>
        <v>41574</v>
      </c>
      <c r="AE54" s="128">
        <f t="shared" si="12"/>
        <v>3741.66</v>
      </c>
      <c r="AF54" s="129">
        <f t="shared" si="13"/>
        <v>757.65999999999985</v>
      </c>
      <c r="AG54" s="130">
        <f t="shared" si="14"/>
        <v>1.8224371001106458E-2</v>
      </c>
      <c r="AH54" s="137">
        <f t="shared" si="15"/>
        <v>2984</v>
      </c>
      <c r="AI54" s="138">
        <f t="shared" si="16"/>
        <v>7.1775628998893545E-2</v>
      </c>
      <c r="AJ54" s="138">
        <f t="shared" si="17"/>
        <v>3.3560391918446036E-2</v>
      </c>
      <c r="AL54" s="11">
        <f t="shared" si="18"/>
        <v>33675.599999999999</v>
      </c>
      <c r="AM54" s="412">
        <f t="shared" si="19"/>
        <v>29659.63636363636</v>
      </c>
      <c r="AN54" s="412">
        <f t="shared" si="20"/>
        <v>-2700.3636363636397</v>
      </c>
      <c r="AO54" s="413">
        <f t="shared" si="21"/>
        <v>-9.1045068902947501E-2</v>
      </c>
      <c r="AP54" s="192">
        <v>2454520157665</v>
      </c>
      <c r="AQ54" s="192">
        <v>4985009709269</v>
      </c>
      <c r="AR54" s="192" t="s">
        <v>3123</v>
      </c>
      <c r="AS54" s="231" t="s">
        <v>18</v>
      </c>
      <c r="AT54" s="231" t="s">
        <v>818</v>
      </c>
      <c r="AU54" s="232" t="s">
        <v>92</v>
      </c>
      <c r="AV54" s="232">
        <v>63500</v>
      </c>
      <c r="AW54" s="233">
        <f>VLOOKUP(B:B,[1]MICHELIN!$B:$K,8,0)</f>
        <v>32360</v>
      </c>
      <c r="AX54" s="233">
        <v>1050</v>
      </c>
      <c r="AY54" s="204" t="s">
        <v>3387</v>
      </c>
      <c r="AZ54" s="192" t="s">
        <v>262</v>
      </c>
      <c r="BA54" s="133" t="str">
        <f>IFERROR(VLOOKUP(AZ:AZ,Q商品!B:E,4,0),"")</f>
        <v>2022年製 CROSSCLIMATE 2 SUV 245/45R20 103W XL オールシーズン 夏冬タイヤ 最短当日発送</v>
      </c>
      <c r="BB54" s="133" t="str">
        <f>IFERROR(VLOOKUP(B:B,在庫!B:M,12,0),"")</f>
        <v>2022年製</v>
      </c>
      <c r="BC54" s="133">
        <f>IFERROR(VLOOKUP(B:B,在庫!B:L,10,0),"")</f>
        <v>1</v>
      </c>
      <c r="BD54" s="234" t="str">
        <f>VLOOKUP(AP:AP,[1]MICHELIN!$B:$AH,32,0)</f>
        <v>×</v>
      </c>
      <c r="BE54" s="234" t="str">
        <f>VLOOKUP(AP:AP,[1]MICHELIN!$B:$AH,33,0)</f>
        <v/>
      </c>
    </row>
    <row r="55" spans="1:57" s="11" customFormat="1" ht="19.5" hidden="1" customHeight="1">
      <c r="A55" s="11">
        <f t="shared" si="0"/>
        <v>1</v>
      </c>
      <c r="B55" s="239">
        <f t="shared" si="1"/>
        <v>2554520157662</v>
      </c>
      <c r="C55" s="225">
        <f>VLOOKUP(B:B,[1]MICHELIN!$B:$K,9,0)</f>
        <v>20</v>
      </c>
      <c r="D55" s="11" t="s">
        <v>5180</v>
      </c>
      <c r="E55" s="11" t="s">
        <v>821</v>
      </c>
      <c r="F55" s="158" t="s">
        <v>7079</v>
      </c>
      <c r="G55" s="132" t="str">
        <f t="shared" si="2"/>
        <v>20</v>
      </c>
      <c r="H55" s="225">
        <v>4</v>
      </c>
      <c r="I55" s="225">
        <f>VLOOKUP(B:B,[1]MICHELIN!$B:$K,10,0)</f>
        <v>0</v>
      </c>
      <c r="J55" s="131">
        <v>426</v>
      </c>
      <c r="K55" s="132" t="s">
        <v>5186</v>
      </c>
      <c r="L55" s="132">
        <v>54</v>
      </c>
      <c r="M55" s="134" t="s">
        <v>3422</v>
      </c>
      <c r="N55" s="226" t="s">
        <v>1992</v>
      </c>
      <c r="O55" s="226" t="s">
        <v>1777</v>
      </c>
      <c r="P55" s="227">
        <v>39976</v>
      </c>
      <c r="Q55" s="228">
        <f t="shared" si="22"/>
        <v>35387.272727272728</v>
      </c>
      <c r="R55" s="143">
        <f t="shared" si="23"/>
        <v>7.0852386579664001E-2</v>
      </c>
      <c r="S55" s="192">
        <v>1074476654</v>
      </c>
      <c r="T55" s="288" t="s">
        <v>6588</v>
      </c>
      <c r="U55" s="189">
        <f t="shared" si="5"/>
        <v>39976</v>
      </c>
      <c r="W55" s="229">
        <v>39976</v>
      </c>
      <c r="X55" s="135">
        <f t="shared" si="6"/>
        <v>32880</v>
      </c>
      <c r="Y55" s="230">
        <f t="shared" si="7"/>
        <v>35387.272727272728</v>
      </c>
      <c r="Z55" s="141">
        <f t="shared" si="8"/>
        <v>7.734640784470681E-2</v>
      </c>
      <c r="AA55" s="136">
        <f t="shared" si="9"/>
        <v>7.0852386579664001E-2</v>
      </c>
      <c r="AB55" s="309"/>
      <c r="AC55" s="184">
        <f t="shared" si="24"/>
        <v>39192</v>
      </c>
      <c r="AD55" s="182">
        <f t="shared" si="25"/>
        <v>43068</v>
      </c>
      <c r="AE55" s="128">
        <f t="shared" si="12"/>
        <v>3876.12</v>
      </c>
      <c r="AF55" s="129">
        <f t="shared" si="13"/>
        <v>784.11999999999989</v>
      </c>
      <c r="AG55" s="130">
        <f t="shared" si="14"/>
        <v>1.8206557072536451E-2</v>
      </c>
      <c r="AH55" s="137">
        <f t="shared" si="15"/>
        <v>3092</v>
      </c>
      <c r="AI55" s="138">
        <f t="shared" si="16"/>
        <v>7.1793442927463549E-2</v>
      </c>
      <c r="AJ55" s="138">
        <f t="shared" si="17"/>
        <v>5.2645829507127553E-2</v>
      </c>
      <c r="AL55" s="11">
        <f t="shared" si="18"/>
        <v>34885.199999999997</v>
      </c>
      <c r="AM55" s="412">
        <f t="shared" si="19"/>
        <v>30759.272727272721</v>
      </c>
      <c r="AN55" s="412">
        <f t="shared" si="20"/>
        <v>-2120.7272727272793</v>
      </c>
      <c r="AO55" s="413">
        <f t="shared" si="21"/>
        <v>-6.8945949780110885E-2</v>
      </c>
      <c r="AP55" s="192">
        <v>2554520157662</v>
      </c>
      <c r="AQ55" s="192">
        <v>4985009709276</v>
      </c>
      <c r="AR55" s="192" t="s">
        <v>3124</v>
      </c>
      <c r="AS55" s="231" t="s">
        <v>18</v>
      </c>
      <c r="AT55" s="231" t="s">
        <v>820</v>
      </c>
      <c r="AU55" s="232" t="s">
        <v>93</v>
      </c>
      <c r="AV55" s="232">
        <v>64600</v>
      </c>
      <c r="AW55" s="233">
        <f>VLOOKUP(B:B,[1]MICHELIN!$B:$K,8,0)</f>
        <v>32880</v>
      </c>
      <c r="AX55" s="233">
        <v>1050</v>
      </c>
      <c r="AY55" s="204" t="s">
        <v>3387</v>
      </c>
      <c r="AZ55" s="192" t="s">
        <v>263</v>
      </c>
      <c r="BA55" s="133" t="str">
        <f>IFERROR(VLOOKUP(AZ:AZ,Q商品!B:E,4,0),"")</f>
        <v>2023年製 CROSSCLIMATE 2 SUV 255/45R20 105V XL オールシーズン 夏冬タイヤ 最短当日発送</v>
      </c>
      <c r="BB55" s="133" t="str">
        <f>IFERROR(VLOOKUP(B:B,在庫!B:M,12,0),"")</f>
        <v/>
      </c>
      <c r="BC55" s="133" t="str">
        <f>IFERROR(VLOOKUP(B:B,在庫!B:L,10,0),"")</f>
        <v/>
      </c>
      <c r="BD55" s="234" t="str">
        <f>VLOOKUP(AP:AP,[1]MICHELIN!$B:$AH,32,0)</f>
        <v>×</v>
      </c>
      <c r="BE55" s="234" t="str">
        <f>VLOOKUP(AP:AP,[1]MICHELIN!$B:$AH,33,0)</f>
        <v/>
      </c>
    </row>
    <row r="56" spans="1:57" s="11" customFormat="1" ht="19.5" hidden="1" customHeight="1">
      <c r="A56" s="11">
        <f t="shared" si="0"/>
        <v>1</v>
      </c>
      <c r="B56" s="239">
        <f t="shared" si="1"/>
        <v>2656517157669</v>
      </c>
      <c r="C56" s="225">
        <f>VLOOKUP(B:B,[1]MICHELIN!$B:$K,9,0)</f>
        <v>20</v>
      </c>
      <c r="D56" s="11" t="s">
        <v>4059</v>
      </c>
      <c r="E56" s="358" t="s">
        <v>825</v>
      </c>
      <c r="F56" s="158" t="s">
        <v>7080</v>
      </c>
      <c r="G56" s="132" t="str">
        <f t="shared" si="2"/>
        <v>17</v>
      </c>
      <c r="H56" s="225">
        <v>8</v>
      </c>
      <c r="I56" s="225">
        <f>VLOOKUP(B:B,[1]MICHELIN!$B:$K,10,0)</f>
        <v>4</v>
      </c>
      <c r="J56" s="131">
        <v>2253</v>
      </c>
      <c r="K56" s="132" t="s">
        <v>1748</v>
      </c>
      <c r="L56" s="132">
        <v>56</v>
      </c>
      <c r="M56" s="134" t="s">
        <v>3422</v>
      </c>
      <c r="N56" s="226" t="s">
        <v>4645</v>
      </c>
      <c r="O56" s="226">
        <v>0</v>
      </c>
      <c r="P56" s="227">
        <v>27500</v>
      </c>
      <c r="Q56" s="228">
        <f t="shared" si="22"/>
        <v>24045.454545454544</v>
      </c>
      <c r="R56" s="143">
        <f t="shared" si="23"/>
        <v>7.3421550094517909E-2</v>
      </c>
      <c r="S56" s="192">
        <v>1074476660</v>
      </c>
      <c r="T56" s="289" t="s">
        <v>6590</v>
      </c>
      <c r="U56" s="189">
        <f t="shared" si="5"/>
        <v>27500</v>
      </c>
      <c r="W56" s="229">
        <v>27500</v>
      </c>
      <c r="X56" s="135">
        <f t="shared" si="6"/>
        <v>22280</v>
      </c>
      <c r="Y56" s="230">
        <f t="shared" si="7"/>
        <v>24045.454545454544</v>
      </c>
      <c r="Z56" s="141">
        <f t="shared" si="8"/>
        <v>7.7309090909090994E-2</v>
      </c>
      <c r="AA56" s="136">
        <f t="shared" si="9"/>
        <v>7.3421550094517909E-2</v>
      </c>
      <c r="AB56" s="144"/>
      <c r="AC56" s="184">
        <f t="shared" si="24"/>
        <v>26960</v>
      </c>
      <c r="AD56" s="182">
        <f t="shared" si="25"/>
        <v>29626</v>
      </c>
      <c r="AE56" s="128">
        <f t="shared" si="12"/>
        <v>2666.3399999999997</v>
      </c>
      <c r="AF56" s="129">
        <f t="shared" si="13"/>
        <v>540.33999999999969</v>
      </c>
      <c r="AG56" s="130">
        <f t="shared" si="14"/>
        <v>1.8238709241882121E-2</v>
      </c>
      <c r="AH56" s="137">
        <f t="shared" si="15"/>
        <v>2126</v>
      </c>
      <c r="AI56" s="138">
        <f t="shared" si="16"/>
        <v>7.1761290758117866E-2</v>
      </c>
      <c r="AJ56" s="138">
        <f t="shared" si="17"/>
        <v>5.5182840852635792E-2</v>
      </c>
      <c r="AL56" s="11">
        <f t="shared" si="18"/>
        <v>23997.4</v>
      </c>
      <c r="AM56" s="412">
        <f t="shared" si="19"/>
        <v>20861.272727272728</v>
      </c>
      <c r="AN56" s="412">
        <f t="shared" si="20"/>
        <v>-1418.7272727272721</v>
      </c>
      <c r="AO56" s="413">
        <f t="shared" si="21"/>
        <v>-6.8007704576553307E-2</v>
      </c>
      <c r="AP56" s="192">
        <v>2656517157669</v>
      </c>
      <c r="AQ56" s="192">
        <v>4985009709078</v>
      </c>
      <c r="AR56" s="192" t="s">
        <v>3116</v>
      </c>
      <c r="AS56" s="231" t="s">
        <v>18</v>
      </c>
      <c r="AT56" s="231" t="s">
        <v>824</v>
      </c>
      <c r="AU56" s="232" t="s">
        <v>75</v>
      </c>
      <c r="AV56" s="232">
        <v>44600</v>
      </c>
      <c r="AW56" s="233">
        <f>VLOOKUP(B:B,[1]MICHELIN!$B:$K,8,0)</f>
        <v>22280</v>
      </c>
      <c r="AX56" s="233">
        <v>1050</v>
      </c>
      <c r="AY56" s="204" t="s">
        <v>3387</v>
      </c>
      <c r="AZ56" s="192" t="s">
        <v>265</v>
      </c>
      <c r="BA56" s="133" t="str">
        <f>IFERROR(VLOOKUP(AZ:AZ,Q商品!B:E,4,0),"")</f>
        <v>2023年製 CROSSCLIMATE 2 SUV 265/65R17 112H オールシーズン 夏冬タイヤ 最短当日発送</v>
      </c>
      <c r="BB56" s="133" t="str">
        <f>IFERROR(VLOOKUP(B:B,在庫!B:M,12,0),"")</f>
        <v>2023年製</v>
      </c>
      <c r="BC56" s="133">
        <f>IFERROR(VLOOKUP(B:B,在庫!B:L,10,0),"")</f>
        <v>1</v>
      </c>
      <c r="BD56" s="234" t="str">
        <f>VLOOKUP(AP:AP,[1]MICHELIN!$B:$AH,32,0)</f>
        <v>×</v>
      </c>
      <c r="BE56" s="234" t="str">
        <f>VLOOKUP(AP:AP,[1]MICHELIN!$B:$AH,33,0)</f>
        <v/>
      </c>
    </row>
    <row r="57" spans="1:57" s="11" customFormat="1" ht="19.5" hidden="1" customHeight="1">
      <c r="A57" s="11">
        <f t="shared" si="0"/>
        <v>1</v>
      </c>
      <c r="B57" s="239">
        <f t="shared" si="1"/>
        <v>2754020157661</v>
      </c>
      <c r="C57" s="225">
        <f>VLOOKUP(B:B,[1]MICHELIN!$B:$K,9,0)</f>
        <v>0</v>
      </c>
      <c r="D57" s="11" t="s">
        <v>4059</v>
      </c>
      <c r="E57" s="358" t="s">
        <v>827</v>
      </c>
      <c r="F57" s="158" t="s">
        <v>5852</v>
      </c>
      <c r="G57" s="132" t="str">
        <f t="shared" si="2"/>
        <v>20</v>
      </c>
      <c r="H57" s="225">
        <v>8</v>
      </c>
      <c r="I57" s="225">
        <f>VLOOKUP(B:B,[1]MICHELIN!$B:$K,10,0)</f>
        <v>8</v>
      </c>
      <c r="J57" s="131"/>
      <c r="K57" s="132" t="s">
        <v>1748</v>
      </c>
      <c r="L57" s="132">
        <v>57</v>
      </c>
      <c r="M57" s="134" t="s">
        <v>3422</v>
      </c>
      <c r="N57" s="226" t="s">
        <v>7238</v>
      </c>
      <c r="O57" s="226">
        <v>0</v>
      </c>
      <c r="P57" s="227">
        <v>45900</v>
      </c>
      <c r="Q57" s="228">
        <f t="shared" si="22"/>
        <v>40772.727272727272</v>
      </c>
      <c r="R57" s="143">
        <f t="shared" si="23"/>
        <v>5.3288740245261972E-2</v>
      </c>
      <c r="S57" s="192">
        <v>1074476653</v>
      </c>
      <c r="T57" s="285" t="s">
        <v>6591</v>
      </c>
      <c r="U57" s="189">
        <f t="shared" si="5"/>
        <v>45900</v>
      </c>
      <c r="W57" s="229">
        <v>45900</v>
      </c>
      <c r="X57" s="135">
        <f t="shared" si="6"/>
        <v>38600</v>
      </c>
      <c r="Y57" s="230">
        <f t="shared" si="7"/>
        <v>40772.727272727272</v>
      </c>
      <c r="Z57" s="141">
        <f t="shared" si="8"/>
        <v>7.734204793028332E-2</v>
      </c>
      <c r="AA57" s="136">
        <f t="shared" si="9"/>
        <v>5.3288740245261972E-2</v>
      </c>
      <c r="AB57" s="144"/>
      <c r="AC57" s="184">
        <f t="shared" si="24"/>
        <v>45000</v>
      </c>
      <c r="AD57" s="182">
        <f t="shared" si="25"/>
        <v>49450</v>
      </c>
      <c r="AE57" s="128">
        <f t="shared" si="12"/>
        <v>4450.5</v>
      </c>
      <c r="AF57" s="129">
        <f t="shared" si="13"/>
        <v>900.5</v>
      </c>
      <c r="AG57" s="130">
        <f t="shared" si="14"/>
        <v>1.8210313447927198E-2</v>
      </c>
      <c r="AH57" s="137">
        <f t="shared" si="15"/>
        <v>3550</v>
      </c>
      <c r="AI57" s="138">
        <f t="shared" si="16"/>
        <v>7.1789686552072796E-2</v>
      </c>
      <c r="AJ57" s="138">
        <f t="shared" si="17"/>
        <v>3.5078426797334777E-2</v>
      </c>
      <c r="AL57" s="11">
        <f t="shared" si="18"/>
        <v>40055</v>
      </c>
      <c r="AM57" s="412">
        <f t="shared" si="19"/>
        <v>35459.090909090904</v>
      </c>
      <c r="AN57" s="412">
        <f t="shared" si="20"/>
        <v>-3140.9090909090955</v>
      </c>
      <c r="AO57" s="413">
        <f t="shared" si="21"/>
        <v>-8.8578387386232679E-2</v>
      </c>
      <c r="AP57" s="192">
        <v>2754020157661</v>
      </c>
      <c r="AQ57" s="192">
        <v>4985009709313</v>
      </c>
      <c r="AR57" s="192" t="s">
        <v>3125</v>
      </c>
      <c r="AS57" s="231" t="s">
        <v>18</v>
      </c>
      <c r="AT57" s="231" t="s">
        <v>826</v>
      </c>
      <c r="AU57" s="232" t="s">
        <v>94</v>
      </c>
      <c r="AV57" s="232">
        <v>75800</v>
      </c>
      <c r="AW57" s="233">
        <f>VLOOKUP(B:B,[1]MICHELIN!$B:$K,8,0)</f>
        <v>38600</v>
      </c>
      <c r="AX57" s="233">
        <v>1050</v>
      </c>
      <c r="AY57" s="204" t="s">
        <v>3387</v>
      </c>
      <c r="AZ57" s="192" t="s">
        <v>266</v>
      </c>
      <c r="BA57" s="133" t="str">
        <f>IFERROR(VLOOKUP(AZ:AZ,Q商品!B:E,4,0),"")</f>
        <v>2022年製 CROSSCLIMATE 2 SUV 275/40R20 106Y XL オールシーズン 夏冬タイヤ 最短当日発送</v>
      </c>
      <c r="BB57" s="133" t="str">
        <f>IFERROR(VLOOKUP(B:B,在庫!B:M,12,0),"")</f>
        <v>2022年製</v>
      </c>
      <c r="BC57" s="133">
        <f>IFERROR(VLOOKUP(B:B,在庫!B:L,10,0),"")</f>
        <v>1</v>
      </c>
      <c r="BD57" s="234" t="str">
        <f>VLOOKUP(AP:AP,[1]MICHELIN!$B:$AH,32,0)</f>
        <v>×</v>
      </c>
      <c r="BE57" s="234" t="str">
        <f>VLOOKUP(AP:AP,[1]MICHELIN!$B:$AH,33,0)</f>
        <v/>
      </c>
    </row>
    <row r="58" spans="1:57" s="11" customFormat="1" ht="19.5" hidden="1" customHeight="1">
      <c r="A58" s="11">
        <f t="shared" si="0"/>
        <v>1</v>
      </c>
      <c r="B58" s="239">
        <f t="shared" si="1"/>
        <v>2155518157703</v>
      </c>
      <c r="C58" s="225">
        <f>VLOOKUP(B:B,[1]MICHELIN!$B:$K,9,0)</f>
        <v>8</v>
      </c>
      <c r="D58" s="11" t="s">
        <v>4059</v>
      </c>
      <c r="E58" s="358" t="s">
        <v>1652</v>
      </c>
      <c r="F58" s="158" t="s">
        <v>5853</v>
      </c>
      <c r="G58" s="132" t="str">
        <f t="shared" si="2"/>
        <v>18</v>
      </c>
      <c r="H58" s="225">
        <v>0</v>
      </c>
      <c r="I58" s="225">
        <f>VLOOKUP(B:B,[1]MICHELIN!$B:$K,10,0)</f>
        <v>5</v>
      </c>
      <c r="J58" s="131"/>
      <c r="K58" s="132" t="s">
        <v>1748</v>
      </c>
      <c r="L58" s="132">
        <v>59</v>
      </c>
      <c r="M58" s="134" t="s">
        <v>3422</v>
      </c>
      <c r="N58" s="226">
        <v>21940</v>
      </c>
      <c r="O58" s="226">
        <v>0</v>
      </c>
      <c r="P58" s="227">
        <v>21940</v>
      </c>
      <c r="Q58" s="228">
        <f t="shared" si="22"/>
        <v>18990.909090909088</v>
      </c>
      <c r="R58" s="143">
        <f t="shared" si="23"/>
        <v>6.4815701292484318E-2</v>
      </c>
      <c r="S58" s="192">
        <v>1074475795</v>
      </c>
      <c r="T58" s="285" t="s">
        <v>7903</v>
      </c>
      <c r="U58" s="189">
        <f t="shared" si="5"/>
        <v>21940</v>
      </c>
      <c r="W58" s="229">
        <v>21940</v>
      </c>
      <c r="X58" s="135">
        <f t="shared" si="6"/>
        <v>17760</v>
      </c>
      <c r="Y58" s="230">
        <f t="shared" si="7"/>
        <v>18990.909090909088</v>
      </c>
      <c r="Z58" s="141">
        <f t="shared" si="8"/>
        <v>7.7301731996353595E-2</v>
      </c>
      <c r="AA58" s="136">
        <f t="shared" si="9"/>
        <v>6.4815701292484318E-2</v>
      </c>
      <c r="AB58" s="144"/>
      <c r="AC58" s="184">
        <f t="shared" si="24"/>
        <v>21509</v>
      </c>
      <c r="AD58" s="182">
        <f t="shared" si="25"/>
        <v>23636</v>
      </c>
      <c r="AE58" s="128">
        <f t="shared" si="12"/>
        <v>2127.2399999999998</v>
      </c>
      <c r="AF58" s="129">
        <f t="shared" si="13"/>
        <v>431.23999999999978</v>
      </c>
      <c r="AG58" s="130">
        <f t="shared" si="14"/>
        <v>1.8245049923844972E-2</v>
      </c>
      <c r="AH58" s="137">
        <f t="shared" si="15"/>
        <v>1696</v>
      </c>
      <c r="AI58" s="138">
        <f t="shared" si="16"/>
        <v>7.1754950076155025E-2</v>
      </c>
      <c r="AJ58" s="138">
        <f t="shared" si="17"/>
        <v>4.6570651368639346E-2</v>
      </c>
      <c r="AL58" s="11">
        <f t="shared" si="18"/>
        <v>19145.400000000001</v>
      </c>
      <c r="AM58" s="412">
        <f t="shared" si="19"/>
        <v>16450.363636363636</v>
      </c>
      <c r="AN58" s="412">
        <f t="shared" si="20"/>
        <v>-1309.636363636364</v>
      </c>
      <c r="AO58" s="413">
        <f t="shared" si="21"/>
        <v>-7.9611392950694679E-2</v>
      </c>
      <c r="AP58" s="192">
        <v>2155518157703</v>
      </c>
      <c r="AQ58" s="192">
        <v>4985009753828</v>
      </c>
      <c r="AR58" s="192" t="s">
        <v>3156</v>
      </c>
      <c r="AS58" s="231" t="s">
        <v>0</v>
      </c>
      <c r="AT58" s="231" t="s">
        <v>886</v>
      </c>
      <c r="AU58" s="232" t="s">
        <v>70</v>
      </c>
      <c r="AV58" s="232">
        <v>34900</v>
      </c>
      <c r="AW58" s="233">
        <f>VLOOKUP(B:B,[1]MICHELIN!$B:$K,8,0)</f>
        <v>17760</v>
      </c>
      <c r="AX58" s="233">
        <v>1050</v>
      </c>
      <c r="AY58" s="204" t="s">
        <v>3387</v>
      </c>
      <c r="AZ58" s="192" t="s">
        <v>2876</v>
      </c>
      <c r="BA58" s="133" t="str">
        <f>IFERROR(VLOOKUP(AZ:AZ,Q商品!B:E,4,0),"")</f>
        <v>2023年製 CROSSCLIMATE 2 215/55R18 99V XL オールシーズン 夏冬タイヤ 最短当日発送</v>
      </c>
      <c r="BB58" s="133" t="str">
        <f>IFERROR(VLOOKUP(B:B,在庫!B:M,12,0),"")</f>
        <v>2023年製</v>
      </c>
      <c r="BC58" s="133">
        <f>IFERROR(VLOOKUP(B:B,在庫!B:L,10,0),"")</f>
        <v>1</v>
      </c>
      <c r="BD58" s="234" t="str">
        <f>VLOOKUP(AP:AP,[1]MICHELIN!$B:$AH,32,0)</f>
        <v>×</v>
      </c>
      <c r="BE58" s="234" t="str">
        <f>VLOOKUP(AP:AP,[1]MICHELIN!$B:$AH,33,0)</f>
        <v>×</v>
      </c>
    </row>
    <row r="59" spans="1:57" s="11" customFormat="1" ht="19.5" hidden="1" customHeight="1">
      <c r="A59" s="11">
        <f t="shared" si="0"/>
        <v>1</v>
      </c>
      <c r="B59" s="239">
        <f t="shared" si="1"/>
        <v>1656514157755</v>
      </c>
      <c r="C59" s="225">
        <f>VLOOKUP(B:B,[1]MICHELIN!$B:$K,9,0)</f>
        <v>77</v>
      </c>
      <c r="D59" s="11" t="s">
        <v>4059</v>
      </c>
      <c r="E59" s="358" t="s">
        <v>4785</v>
      </c>
      <c r="F59" s="158" t="s">
        <v>6219</v>
      </c>
      <c r="G59" s="132" t="str">
        <f t="shared" si="2"/>
        <v>14</v>
      </c>
      <c r="H59" s="225">
        <v>8</v>
      </c>
      <c r="I59" s="225">
        <f>VLOOKUP(B:B,[1]MICHELIN!$B:$K,10,0)</f>
        <v>1</v>
      </c>
      <c r="J59" s="131">
        <v>958</v>
      </c>
      <c r="K59" s="132" t="s">
        <v>1748</v>
      </c>
      <c r="L59" s="132">
        <v>62</v>
      </c>
      <c r="M59" s="134" t="s">
        <v>3422</v>
      </c>
      <c r="N59" s="226" t="s">
        <v>4732</v>
      </c>
      <c r="O59" s="226">
        <v>0</v>
      </c>
      <c r="P59" s="227">
        <v>9000</v>
      </c>
      <c r="Q59" s="228">
        <f t="shared" si="22"/>
        <v>7704.545454545454</v>
      </c>
      <c r="R59" s="143">
        <f t="shared" si="23"/>
        <v>6.808259587020643E-2</v>
      </c>
      <c r="S59" s="192">
        <v>1074475778</v>
      </c>
      <c r="T59" s="285" t="s">
        <v>6593</v>
      </c>
      <c r="U59" s="189">
        <f t="shared" si="5"/>
        <v>9000</v>
      </c>
      <c r="W59" s="229">
        <v>9000</v>
      </c>
      <c r="X59" s="135">
        <f t="shared" si="6"/>
        <v>7180</v>
      </c>
      <c r="Y59" s="230">
        <f t="shared" si="7"/>
        <v>7704.545454545454</v>
      </c>
      <c r="Z59" s="141">
        <f t="shared" si="8"/>
        <v>7.7222222222222303E-2</v>
      </c>
      <c r="AA59" s="136">
        <f t="shared" si="9"/>
        <v>6.808259587020643E-2</v>
      </c>
      <c r="AB59" s="144"/>
      <c r="AC59" s="184">
        <f t="shared" si="24"/>
        <v>8823</v>
      </c>
      <c r="AD59" s="182">
        <f t="shared" si="25"/>
        <v>9695</v>
      </c>
      <c r="AE59" s="128">
        <f t="shared" si="12"/>
        <v>872.55</v>
      </c>
      <c r="AF59" s="129">
        <f t="shared" si="13"/>
        <v>177.54999999999995</v>
      </c>
      <c r="AG59" s="130">
        <f t="shared" si="14"/>
        <v>1.8313563692625059E-2</v>
      </c>
      <c r="AH59" s="137">
        <f t="shared" si="15"/>
        <v>695</v>
      </c>
      <c r="AI59" s="138">
        <f t="shared" si="16"/>
        <v>7.1686436307374937E-2</v>
      </c>
      <c r="AJ59" s="138">
        <f t="shared" si="17"/>
        <v>4.9769032177581371E-2</v>
      </c>
      <c r="AK59" s="11" t="s">
        <v>13397</v>
      </c>
      <c r="AL59" s="11">
        <f t="shared" si="18"/>
        <v>7853.5</v>
      </c>
      <c r="AM59" s="412">
        <f t="shared" si="19"/>
        <v>6662.272727272727</v>
      </c>
      <c r="AN59" s="412">
        <f t="shared" si="20"/>
        <v>-517.72727272727298</v>
      </c>
      <c r="AO59" s="413">
        <f t="shared" si="21"/>
        <v>-7.7710309067339875E-2</v>
      </c>
      <c r="AP59" s="192">
        <v>1656514157755</v>
      </c>
      <c r="AQ59" s="192">
        <v>4985009755747</v>
      </c>
      <c r="AR59" s="192" t="s">
        <v>3103</v>
      </c>
      <c r="AS59" s="231" t="s">
        <v>17</v>
      </c>
      <c r="AT59" s="231" t="s">
        <v>1125</v>
      </c>
      <c r="AU59" s="232" t="s">
        <v>114</v>
      </c>
      <c r="AV59" s="232">
        <v>13900</v>
      </c>
      <c r="AW59" s="233">
        <f>VLOOKUP(B:B,[1]MICHELIN!$B:$K,8,0)</f>
        <v>7180</v>
      </c>
      <c r="AX59" s="233">
        <v>525</v>
      </c>
      <c r="AY59" s="204" t="s">
        <v>3387</v>
      </c>
      <c r="AZ59" s="195" t="s">
        <v>4650</v>
      </c>
      <c r="BA59" s="133" t="str">
        <f>IFERROR(VLOOKUP(AZ:AZ,Q商品!B:E,4,0),"")</f>
        <v>2023年製 CROSSCLIMATE+ 165/65R14 83T XL オールシーズン 夏冬タイヤ 最短当日発送</v>
      </c>
      <c r="BB59" s="133" t="str">
        <f>IFERROR(VLOOKUP(B:B,在庫!B:M,12,0),"")</f>
        <v>2023年製</v>
      </c>
      <c r="BC59" s="133">
        <f>IFERROR(VLOOKUP(B:B,在庫!B:L,10,0),"")</f>
        <v>1</v>
      </c>
      <c r="BD59" s="234">
        <f>VLOOKUP(AP:AP,[1]MICHELIN!$B:$AH,32,0)</f>
        <v>605922089</v>
      </c>
      <c r="BE59" s="234">
        <f>VLOOKUP(AP:AP,[1]MICHELIN!$B:$AH,33,0)</f>
        <v>605922142</v>
      </c>
    </row>
    <row r="60" spans="1:57" s="11" customFormat="1" ht="19.5" hidden="1" customHeight="1">
      <c r="A60" s="11">
        <f t="shared" si="0"/>
        <v>1</v>
      </c>
      <c r="B60" s="239">
        <f t="shared" si="1"/>
        <v>2555518157664</v>
      </c>
      <c r="C60" s="225">
        <f>VLOOKUP(B:B,[1]MICHELIN!$B:$K,9,0)</f>
        <v>0</v>
      </c>
      <c r="D60" s="11" t="s">
        <v>4059</v>
      </c>
      <c r="E60" s="11" t="s">
        <v>4784</v>
      </c>
      <c r="F60" s="158" t="s">
        <v>5854</v>
      </c>
      <c r="G60" s="132" t="str">
        <f t="shared" si="2"/>
        <v>18</v>
      </c>
      <c r="H60" s="225">
        <v>8</v>
      </c>
      <c r="I60" s="225">
        <f>VLOOKUP(B:B,[1]MICHELIN!$B:$K,10,0)</f>
        <v>8</v>
      </c>
      <c r="J60" s="131"/>
      <c r="K60" s="132" t="s">
        <v>1748</v>
      </c>
      <c r="L60" s="132">
        <v>61</v>
      </c>
      <c r="M60" s="134" t="s">
        <v>1776</v>
      </c>
      <c r="N60" s="226" t="s">
        <v>7239</v>
      </c>
      <c r="O60" s="226">
        <v>0</v>
      </c>
      <c r="P60" s="227">
        <v>29500</v>
      </c>
      <c r="Q60" s="228">
        <f t="shared" si="22"/>
        <v>25863.63636363636</v>
      </c>
      <c r="R60" s="143">
        <f t="shared" si="23"/>
        <v>6.8189806678383008E-2</v>
      </c>
      <c r="S60" s="192">
        <v>1074475779</v>
      </c>
      <c r="T60" s="285" t="s">
        <v>6592</v>
      </c>
      <c r="U60" s="189">
        <f t="shared" si="5"/>
        <v>29500</v>
      </c>
      <c r="W60" s="229">
        <v>29500</v>
      </c>
      <c r="X60" s="135">
        <f t="shared" si="6"/>
        <v>24100</v>
      </c>
      <c r="Y60" s="230">
        <f t="shared" si="7"/>
        <v>25863.63636363636</v>
      </c>
      <c r="Z60" s="141">
        <f t="shared" si="8"/>
        <v>7.7322033898305165E-2</v>
      </c>
      <c r="AA60" s="136">
        <f t="shared" si="9"/>
        <v>6.8189806678383008E-2</v>
      </c>
      <c r="AB60" s="309"/>
      <c r="AC60" s="184">
        <f t="shared" si="24"/>
        <v>28921</v>
      </c>
      <c r="AD60" s="182">
        <f t="shared" si="25"/>
        <v>31781</v>
      </c>
      <c r="AE60" s="128">
        <f t="shared" si="12"/>
        <v>2860.29</v>
      </c>
      <c r="AF60" s="129">
        <f t="shared" si="13"/>
        <v>579.29</v>
      </c>
      <c r="AG60" s="130">
        <f t="shared" si="14"/>
        <v>1.8227557345583838E-2</v>
      </c>
      <c r="AH60" s="137">
        <f t="shared" si="15"/>
        <v>2281</v>
      </c>
      <c r="AI60" s="138">
        <f t="shared" si="16"/>
        <v>7.1772442654416166E-2</v>
      </c>
      <c r="AJ60" s="138">
        <f t="shared" si="17"/>
        <v>4.996224933279917E-2</v>
      </c>
      <c r="AL60" s="11">
        <f t="shared" si="18"/>
        <v>25742.9</v>
      </c>
      <c r="AM60" s="412">
        <f t="shared" si="19"/>
        <v>22448.090909090908</v>
      </c>
      <c r="AN60" s="412">
        <f t="shared" si="20"/>
        <v>-1651.9090909090919</v>
      </c>
      <c r="AO60" s="413">
        <f t="shared" si="21"/>
        <v>-7.358795443224575E-2</v>
      </c>
      <c r="AP60" s="192">
        <v>2555518157664</v>
      </c>
      <c r="AQ60" s="192">
        <v>4985009709122</v>
      </c>
      <c r="AR60" s="192" t="s">
        <v>3119</v>
      </c>
      <c r="AS60" s="231" t="s">
        <v>18</v>
      </c>
      <c r="AT60" s="231" t="s">
        <v>1130</v>
      </c>
      <c r="AU60" s="232" t="s">
        <v>1131</v>
      </c>
      <c r="AV60" s="232">
        <v>47300</v>
      </c>
      <c r="AW60" s="233">
        <f>VLOOKUP(B:B,[1]MICHELIN!$B:$K,8,0)</f>
        <v>24100</v>
      </c>
      <c r="AX60" s="233">
        <v>1050</v>
      </c>
      <c r="AY60" s="204" t="s">
        <v>3387</v>
      </c>
      <c r="AZ60" s="192" t="s">
        <v>4651</v>
      </c>
      <c r="BA60" s="133" t="str">
        <f>IFERROR(VLOOKUP(AZ:AZ,Q商品!B:E,4,0),"")</f>
        <v>2023年製 CROSSCLIMATE 2 SUV 255/55R18 109W XL オールシーズン 夏冬タイヤ 最短当日発送</v>
      </c>
      <c r="BB60" s="133" t="str">
        <f>IFERROR(VLOOKUP(B:B,在庫!B:M,12,0),"")</f>
        <v>2023年製</v>
      </c>
      <c r="BC60" s="133">
        <f>IFERROR(VLOOKUP(B:B,在庫!B:L,10,0),"")</f>
        <v>1</v>
      </c>
      <c r="BD60" s="234" t="str">
        <f>VLOOKUP(AP:AP,[1]MICHELIN!$B:$AH,32,0)</f>
        <v/>
      </c>
      <c r="BE60" s="234" t="str">
        <f>VLOOKUP(AP:AP,[1]MICHELIN!$B:$AH,33,0)</f>
        <v/>
      </c>
    </row>
    <row r="61" spans="1:57" s="11" customFormat="1" ht="19.5" hidden="1" customHeight="1">
      <c r="A61" s="11">
        <f t="shared" si="0"/>
        <v>1</v>
      </c>
      <c r="B61" s="239">
        <f t="shared" si="1"/>
        <v>1657014157733</v>
      </c>
      <c r="C61" s="225">
        <f>VLOOKUP(B:B,[1]MICHELIN!$B:$K,9,0)</f>
        <v>24</v>
      </c>
      <c r="D61" s="11" t="s">
        <v>4059</v>
      </c>
      <c r="E61" s="11" t="s">
        <v>12129</v>
      </c>
      <c r="F61" s="158" t="s">
        <v>5855</v>
      </c>
      <c r="G61" s="132" t="str">
        <f t="shared" si="2"/>
        <v>14</v>
      </c>
      <c r="H61" s="225">
        <v>49</v>
      </c>
      <c r="I61" s="225">
        <f>VLOOKUP(B:B,[1]MICHELIN!$B:$K,10,0)</f>
        <v>45</v>
      </c>
      <c r="J61" s="131">
        <v>2002</v>
      </c>
      <c r="K61" s="132" t="s">
        <v>1748</v>
      </c>
      <c r="L61" s="132">
        <v>64</v>
      </c>
      <c r="M61" s="134" t="s">
        <v>3422</v>
      </c>
      <c r="N61" s="226" t="s">
        <v>4732</v>
      </c>
      <c r="O61" s="226">
        <v>0</v>
      </c>
      <c r="P61" s="227">
        <v>9000</v>
      </c>
      <c r="Q61" s="228">
        <f t="shared" si="22"/>
        <v>7704.545454545454</v>
      </c>
      <c r="R61" s="143">
        <f t="shared" si="23"/>
        <v>7.4572271386430619E-2</v>
      </c>
      <c r="S61" s="192">
        <v>1074476296</v>
      </c>
      <c r="T61" s="289" t="s">
        <v>6594</v>
      </c>
      <c r="U61" s="189">
        <f t="shared" si="5"/>
        <v>9000</v>
      </c>
      <c r="W61" s="229">
        <v>9000</v>
      </c>
      <c r="X61" s="135">
        <f t="shared" si="6"/>
        <v>7130</v>
      </c>
      <c r="Y61" s="230">
        <f t="shared" si="7"/>
        <v>7704.545454545454</v>
      </c>
      <c r="Z61" s="141">
        <f t="shared" si="8"/>
        <v>7.7222222222222303E-2</v>
      </c>
      <c r="AA61" s="136">
        <f t="shared" si="9"/>
        <v>7.4572271386430619E-2</v>
      </c>
      <c r="AB61" s="309"/>
      <c r="AC61" s="184">
        <f t="shared" si="24"/>
        <v>8823</v>
      </c>
      <c r="AD61" s="182">
        <f t="shared" si="25"/>
        <v>9695</v>
      </c>
      <c r="AE61" s="128">
        <f t="shared" si="12"/>
        <v>872.55</v>
      </c>
      <c r="AF61" s="129">
        <f t="shared" si="13"/>
        <v>177.54999999999995</v>
      </c>
      <c r="AG61" s="130">
        <f t="shared" si="14"/>
        <v>1.8313563692625059E-2</v>
      </c>
      <c r="AH61" s="137">
        <f t="shared" si="15"/>
        <v>695</v>
      </c>
      <c r="AI61" s="138">
        <f t="shared" si="16"/>
        <v>7.1686436307374937E-2</v>
      </c>
      <c r="AJ61" s="138">
        <f t="shared" si="17"/>
        <v>5.625870769380556E-2</v>
      </c>
      <c r="AK61" s="11" t="s">
        <v>13397</v>
      </c>
      <c r="AL61" s="11">
        <f t="shared" si="18"/>
        <v>7853.5</v>
      </c>
      <c r="AM61" s="412">
        <f t="shared" si="19"/>
        <v>6662.272727272727</v>
      </c>
      <c r="AN61" s="412">
        <f t="shared" si="20"/>
        <v>-467.72727272727298</v>
      </c>
      <c r="AO61" s="413">
        <f t="shared" si="21"/>
        <v>-7.0205362625366766E-2</v>
      </c>
      <c r="AP61" s="192">
        <v>1657014157733</v>
      </c>
      <c r="AQ61" s="192">
        <v>4985009755549</v>
      </c>
      <c r="AR61" s="192" t="s">
        <v>3106</v>
      </c>
      <c r="AS61" s="231" t="s">
        <v>17</v>
      </c>
      <c r="AT61" s="231" t="s">
        <v>832</v>
      </c>
      <c r="AU61" s="232" t="s">
        <v>86</v>
      </c>
      <c r="AV61" s="232">
        <v>13800</v>
      </c>
      <c r="AW61" s="233">
        <f>VLOOKUP(B:B,[1]MICHELIN!$B:$K,8,0)</f>
        <v>7130</v>
      </c>
      <c r="AX61" s="233">
        <v>525</v>
      </c>
      <c r="AY61" s="204" t="s">
        <v>3387</v>
      </c>
      <c r="AZ61" s="195" t="s">
        <v>1798</v>
      </c>
      <c r="BA61" s="133" t="str">
        <f>IFERROR(VLOOKUP(AZ:AZ,Q商品!B:E,4,0),"")</f>
        <v>2022年製 CROSS CLIMATE+ 165/70R14 85T XL オールシーズンタイヤ 夏冬タイヤ 最短当日発送</v>
      </c>
      <c r="BB61" s="133" t="str">
        <f>IFERROR(VLOOKUP(B:B,在庫!B:M,12,0),"")</f>
        <v>2022年製</v>
      </c>
      <c r="BC61" s="133">
        <f>IFERROR(VLOOKUP(B:B,在庫!B:L,10,0),"")</f>
        <v>4</v>
      </c>
      <c r="BD61" s="234">
        <f>VLOOKUP(AP:AP,[1]MICHELIN!$B:$AH,32,0)</f>
        <v>605922086</v>
      </c>
      <c r="BE61" s="234">
        <f>VLOOKUP(AP:AP,[1]MICHELIN!$B:$AH,33,0)</f>
        <v>605922139</v>
      </c>
    </row>
    <row r="62" spans="1:57" s="11" customFormat="1" ht="19.5" hidden="1" customHeight="1">
      <c r="A62" s="11">
        <f t="shared" si="0"/>
        <v>1</v>
      </c>
      <c r="B62" s="239">
        <f t="shared" si="1"/>
        <v>1756514157738</v>
      </c>
      <c r="C62" s="225">
        <f>VLOOKUP(B:B,[1]MICHELIN!$B:$K,9,0)</f>
        <v>40</v>
      </c>
      <c r="D62" s="11" t="s">
        <v>4059</v>
      </c>
      <c r="E62" s="358" t="s">
        <v>834</v>
      </c>
      <c r="F62" s="158" t="s">
        <v>5856</v>
      </c>
      <c r="G62" s="132" t="str">
        <f t="shared" si="2"/>
        <v>14</v>
      </c>
      <c r="H62" s="225">
        <v>4</v>
      </c>
      <c r="I62" s="225">
        <f>VLOOKUP(B:B,[1]MICHELIN!$B:$K,10,0)</f>
        <v>4</v>
      </c>
      <c r="J62" s="131"/>
      <c r="K62" s="132" t="s">
        <v>1748</v>
      </c>
      <c r="L62" s="132">
        <v>65</v>
      </c>
      <c r="M62" s="134" t="s">
        <v>3422</v>
      </c>
      <c r="N62" s="226" t="s">
        <v>6178</v>
      </c>
      <c r="O62" s="226">
        <v>0</v>
      </c>
      <c r="P62" s="227">
        <v>10300</v>
      </c>
      <c r="Q62" s="228">
        <f t="shared" si="22"/>
        <v>8886.363636363636</v>
      </c>
      <c r="R62" s="143">
        <f t="shared" si="23"/>
        <v>7.2736572890025539E-2</v>
      </c>
      <c r="S62" s="192">
        <v>1074476731</v>
      </c>
      <c r="T62" s="285" t="s">
        <v>6595</v>
      </c>
      <c r="U62" s="189">
        <f t="shared" si="5"/>
        <v>10300</v>
      </c>
      <c r="W62" s="229">
        <v>10300</v>
      </c>
      <c r="X62" s="135">
        <f t="shared" si="6"/>
        <v>8240</v>
      </c>
      <c r="Y62" s="230">
        <f t="shared" si="7"/>
        <v>8886.363636363636</v>
      </c>
      <c r="Z62" s="141">
        <f t="shared" si="8"/>
        <v>7.72815533980582E-2</v>
      </c>
      <c r="AA62" s="136">
        <f t="shared" si="9"/>
        <v>7.2736572890025539E-2</v>
      </c>
      <c r="AB62" s="144"/>
      <c r="AC62" s="184">
        <f t="shared" si="24"/>
        <v>10098</v>
      </c>
      <c r="AD62" s="182">
        <f t="shared" si="25"/>
        <v>11096</v>
      </c>
      <c r="AE62" s="128">
        <f t="shared" si="12"/>
        <v>998.64</v>
      </c>
      <c r="AF62" s="129">
        <f t="shared" si="13"/>
        <v>202.64</v>
      </c>
      <c r="AG62" s="130">
        <f t="shared" si="14"/>
        <v>1.8262436914203314E-2</v>
      </c>
      <c r="AH62" s="137">
        <f t="shared" si="15"/>
        <v>796</v>
      </c>
      <c r="AI62" s="138">
        <f t="shared" si="16"/>
        <v>7.173756308579668E-2</v>
      </c>
      <c r="AJ62" s="138">
        <f t="shared" si="17"/>
        <v>5.4474135975822222E-2</v>
      </c>
      <c r="AK62" s="11" t="s">
        <v>13397</v>
      </c>
      <c r="AL62" s="11">
        <f t="shared" si="18"/>
        <v>8988.4</v>
      </c>
      <c r="AM62" s="412">
        <f t="shared" si="19"/>
        <v>7693.9999999999991</v>
      </c>
      <c r="AN62" s="412">
        <f t="shared" si="20"/>
        <v>-546.00000000000091</v>
      </c>
      <c r="AO62" s="413">
        <f t="shared" si="21"/>
        <v>-7.0964387834676498E-2</v>
      </c>
      <c r="AP62" s="192">
        <v>1756514157738</v>
      </c>
      <c r="AQ62" s="192">
        <v>4985009755556</v>
      </c>
      <c r="AR62" s="192" t="s">
        <v>3104</v>
      </c>
      <c r="AS62" s="231" t="s">
        <v>17</v>
      </c>
      <c r="AT62" s="231" t="s">
        <v>833</v>
      </c>
      <c r="AU62" s="232" t="s">
        <v>87</v>
      </c>
      <c r="AV62" s="232">
        <v>15900</v>
      </c>
      <c r="AW62" s="233">
        <f>VLOOKUP(B:B,[1]MICHELIN!$B:$K,8,0)</f>
        <v>8240</v>
      </c>
      <c r="AX62" s="233">
        <v>525</v>
      </c>
      <c r="AY62" s="204" t="s">
        <v>3387</v>
      </c>
      <c r="AZ62" s="195" t="s">
        <v>279</v>
      </c>
      <c r="BA62" s="133" t="str">
        <f>IFERROR(VLOOKUP(AZ:AZ,Q商品!B:E,4,0),"")</f>
        <v>2023年製 CROSS CLIMATE+ 175/65R14 86H XL オールシーズン 夏冬タイヤ 最短当日発送</v>
      </c>
      <c r="BB62" s="133" t="str">
        <f>IFERROR(VLOOKUP(B:B,在庫!B:M,12,0),"")</f>
        <v>2023年製</v>
      </c>
      <c r="BC62" s="133">
        <f>IFERROR(VLOOKUP(B:B,在庫!B:L,10,0),"")</f>
        <v>1</v>
      </c>
      <c r="BD62" s="234">
        <f>VLOOKUP(AP:AP,[1]MICHELIN!$B:$AH,32,0)</f>
        <v>605922088</v>
      </c>
      <c r="BE62" s="234">
        <f>VLOOKUP(AP:AP,[1]MICHELIN!$B:$AH,33,0)</f>
        <v>605922141</v>
      </c>
    </row>
    <row r="63" spans="1:57" s="11" customFormat="1" ht="19.5" hidden="1" customHeight="1">
      <c r="A63" s="11">
        <f t="shared" si="0"/>
        <v>1</v>
      </c>
      <c r="B63" s="239">
        <f t="shared" si="1"/>
        <v>1656515157754</v>
      </c>
      <c r="C63" s="225">
        <f>VLOOKUP(B:B,[1]MICHELIN!$B:$K,9,0)</f>
        <v>28</v>
      </c>
      <c r="D63" s="11" t="s">
        <v>4059</v>
      </c>
      <c r="E63" s="358" t="s">
        <v>1499</v>
      </c>
      <c r="F63" s="158" t="s">
        <v>7081</v>
      </c>
      <c r="G63" s="132" t="str">
        <f t="shared" si="2"/>
        <v>15</v>
      </c>
      <c r="H63" s="225">
        <v>0</v>
      </c>
      <c r="I63" s="225">
        <f>VLOOKUP(B:B,[1]MICHELIN!$B:$K,10,0)</f>
        <v>0</v>
      </c>
      <c r="J63" s="131"/>
      <c r="K63" s="132" t="s">
        <v>5186</v>
      </c>
      <c r="L63" s="132">
        <v>63</v>
      </c>
      <c r="M63" s="134"/>
      <c r="N63" s="226"/>
      <c r="O63" s="226"/>
      <c r="P63" s="227"/>
      <c r="Q63" s="228">
        <f t="shared" si="22"/>
        <v>-477.27272727272725</v>
      </c>
      <c r="R63" s="143">
        <f t="shared" si="23"/>
        <v>17.594285714285718</v>
      </c>
      <c r="S63" s="192"/>
      <c r="T63" s="286"/>
      <c r="U63" s="189">
        <f t="shared" si="5"/>
        <v>0</v>
      </c>
      <c r="W63" s="229"/>
      <c r="X63" s="135">
        <f t="shared" si="6"/>
        <v>7920</v>
      </c>
      <c r="Y63" s="230">
        <f t="shared" si="7"/>
        <v>-477.27272727272725</v>
      </c>
      <c r="Z63" s="141" t="str">
        <f t="shared" si="8"/>
        <v/>
      </c>
      <c r="AA63" s="136">
        <f t="shared" si="9"/>
        <v>17.594285714285718</v>
      </c>
      <c r="AB63" s="144"/>
      <c r="AC63" s="184">
        <f t="shared" si="24"/>
        <v>0</v>
      </c>
      <c r="AD63" s="182">
        <f t="shared" si="25"/>
        <v>0</v>
      </c>
      <c r="AE63" s="128">
        <f t="shared" si="12"/>
        <v>0</v>
      </c>
      <c r="AF63" s="129">
        <f t="shared" si="13"/>
        <v>0</v>
      </c>
      <c r="AG63" s="130" t="str">
        <f t="shared" si="14"/>
        <v/>
      </c>
      <c r="AH63" s="137">
        <f t="shared" si="15"/>
        <v>0</v>
      </c>
      <c r="AI63" s="138" t="str">
        <f t="shared" si="16"/>
        <v/>
      </c>
      <c r="AJ63" s="138" t="str">
        <f t="shared" si="17"/>
        <v/>
      </c>
      <c r="AL63" s="11">
        <f t="shared" si="18"/>
        <v>0</v>
      </c>
      <c r="AM63" s="412">
        <f t="shared" si="19"/>
        <v>-477.27272727272725</v>
      </c>
      <c r="AN63" s="412">
        <f t="shared" si="20"/>
        <v>-8397.2727272727279</v>
      </c>
      <c r="AO63" s="413">
        <f t="shared" si="21"/>
        <v>17.594285714285718</v>
      </c>
      <c r="AP63" s="192">
        <v>1656515157754</v>
      </c>
      <c r="AQ63" s="192">
        <v>4985009755594</v>
      </c>
      <c r="AR63" s="192" t="s">
        <v>3110</v>
      </c>
      <c r="AS63" s="231" t="s">
        <v>17</v>
      </c>
      <c r="AT63" s="231" t="s">
        <v>1127</v>
      </c>
      <c r="AU63" s="232" t="s">
        <v>115</v>
      </c>
      <c r="AV63" s="232">
        <v>16500</v>
      </c>
      <c r="AW63" s="233">
        <f>VLOOKUP(B:B,[1]MICHELIN!$B:$K,8,0)</f>
        <v>7920</v>
      </c>
      <c r="AX63" s="233">
        <v>525</v>
      </c>
      <c r="AY63" s="204" t="s">
        <v>3387</v>
      </c>
      <c r="AZ63" s="192"/>
      <c r="BA63" s="133" t="str">
        <f>IFERROR(VLOOKUP(AZ:AZ,Q商品!B:E,4,0),"")</f>
        <v/>
      </c>
      <c r="BB63" s="133" t="str">
        <f>IFERROR(VLOOKUP(B:B,在庫!B:M,12,0),"")</f>
        <v/>
      </c>
      <c r="BC63" s="133" t="str">
        <f>IFERROR(VLOOKUP(B:B,在庫!B:L,10,0),"")</f>
        <v/>
      </c>
      <c r="BD63" s="234">
        <f>VLOOKUP(AP:AP,[1]MICHELIN!$B:$AH,32,0)</f>
        <v>605922085</v>
      </c>
      <c r="BE63" s="234">
        <f>VLOOKUP(AP:AP,[1]MICHELIN!$B:$AH,33,0)</f>
        <v>605922138</v>
      </c>
    </row>
    <row r="64" spans="1:57" s="11" customFormat="1" ht="19.5" hidden="1" customHeight="1">
      <c r="A64" s="11">
        <f t="shared" si="0"/>
        <v>1</v>
      </c>
      <c r="B64" s="239">
        <f t="shared" si="1"/>
        <v>1756015157756</v>
      </c>
      <c r="C64" s="225">
        <f>VLOOKUP(B:B,[1]MICHELIN!$B:$K,9,0)</f>
        <v>16</v>
      </c>
      <c r="D64" s="11" t="s">
        <v>4059</v>
      </c>
      <c r="E64" s="358" t="s">
        <v>4786</v>
      </c>
      <c r="F64" s="158" t="s">
        <v>5857</v>
      </c>
      <c r="G64" s="132" t="str">
        <f t="shared" si="2"/>
        <v>15</v>
      </c>
      <c r="H64" s="225">
        <v>8</v>
      </c>
      <c r="I64" s="225">
        <f>VLOOKUP(B:B,[1]MICHELIN!$B:$K,10,0)</f>
        <v>8</v>
      </c>
      <c r="J64" s="131"/>
      <c r="K64" s="132" t="s">
        <v>1748</v>
      </c>
      <c r="L64" s="132">
        <v>67</v>
      </c>
      <c r="M64" s="134" t="s">
        <v>3422</v>
      </c>
      <c r="N64" s="226">
        <v>11770</v>
      </c>
      <c r="O64" s="226">
        <v>0</v>
      </c>
      <c r="P64" s="227">
        <v>11770</v>
      </c>
      <c r="Q64" s="228">
        <f t="shared" si="22"/>
        <v>10222.727272727272</v>
      </c>
      <c r="R64" s="143">
        <f t="shared" si="23"/>
        <v>8.6349488661627324E-2</v>
      </c>
      <c r="S64" s="192">
        <v>1074475794</v>
      </c>
      <c r="T64" s="285" t="s">
        <v>6597</v>
      </c>
      <c r="U64" s="189">
        <f t="shared" si="5"/>
        <v>11770</v>
      </c>
      <c r="W64" s="229">
        <v>11770</v>
      </c>
      <c r="X64" s="135">
        <f t="shared" si="6"/>
        <v>9340</v>
      </c>
      <c r="Y64" s="230">
        <f t="shared" si="7"/>
        <v>10222.727272727272</v>
      </c>
      <c r="Z64" s="141">
        <f t="shared" si="8"/>
        <v>7.7315208156329751E-2</v>
      </c>
      <c r="AA64" s="136">
        <f t="shared" si="9"/>
        <v>8.6349488661627324E-2</v>
      </c>
      <c r="AB64" s="144"/>
      <c r="AC64" s="184">
        <f t="shared" si="24"/>
        <v>11539</v>
      </c>
      <c r="AD64" s="182">
        <f t="shared" si="25"/>
        <v>12680</v>
      </c>
      <c r="AE64" s="128">
        <f t="shared" si="12"/>
        <v>1141.2</v>
      </c>
      <c r="AF64" s="129">
        <f t="shared" si="13"/>
        <v>231.20000000000005</v>
      </c>
      <c r="AG64" s="130">
        <f t="shared" si="14"/>
        <v>1.8233438485804419E-2</v>
      </c>
      <c r="AH64" s="137">
        <f t="shared" si="15"/>
        <v>910</v>
      </c>
      <c r="AI64" s="138">
        <f t="shared" si="16"/>
        <v>7.1766561514195581E-2</v>
      </c>
      <c r="AJ64" s="138">
        <f t="shared" si="17"/>
        <v>6.8116050175822909E-2</v>
      </c>
      <c r="AK64" s="11" t="s">
        <v>13397</v>
      </c>
      <c r="AL64" s="11">
        <f t="shared" si="18"/>
        <v>10271</v>
      </c>
      <c r="AM64" s="412">
        <f t="shared" si="19"/>
        <v>8860</v>
      </c>
      <c r="AN64" s="412">
        <f t="shared" si="20"/>
        <v>-480</v>
      </c>
      <c r="AO64" s="413">
        <f t="shared" si="21"/>
        <v>-5.4176072234762979E-2</v>
      </c>
      <c r="AP64" s="192">
        <v>1756015157756</v>
      </c>
      <c r="AQ64" s="192">
        <v>4985009755600</v>
      </c>
      <c r="AR64" s="192" t="s">
        <v>3108</v>
      </c>
      <c r="AS64" s="231" t="s">
        <v>17</v>
      </c>
      <c r="AT64" s="231" t="s">
        <v>3109</v>
      </c>
      <c r="AU64" s="232" t="s">
        <v>713</v>
      </c>
      <c r="AV64" s="232">
        <v>18200</v>
      </c>
      <c r="AW64" s="233">
        <f>VLOOKUP(B:B,[1]MICHELIN!$B:$K,8,0)</f>
        <v>9340</v>
      </c>
      <c r="AX64" s="233">
        <v>525</v>
      </c>
      <c r="AY64" s="204" t="s">
        <v>3387</v>
      </c>
      <c r="AZ64" s="195" t="s">
        <v>2877</v>
      </c>
      <c r="BA64" s="133" t="str">
        <f>IFERROR(VLOOKUP(AZ:AZ,Q商品!B:E,4,0),"")</f>
        <v>2022年製 CROSSCLIMATE+ 175/60R15 85H XL オールシーズン 夏冬タイヤ 最短当日発送</v>
      </c>
      <c r="BB64" s="133" t="str">
        <f>IFERROR(VLOOKUP(B:B,在庫!B:M,12,0),"")</f>
        <v>2022年製</v>
      </c>
      <c r="BC64" s="133">
        <f>IFERROR(VLOOKUP(B:B,在庫!B:L,10,0),"")</f>
        <v>1</v>
      </c>
      <c r="BD64" s="234">
        <f>VLOOKUP(AP:AP,[1]MICHELIN!$B:$AH,32,0)</f>
        <v>605922084</v>
      </c>
      <c r="BE64" s="234">
        <f>VLOOKUP(AP:AP,[1]MICHELIN!$B:$AH,33,0)</f>
        <v>605922137</v>
      </c>
    </row>
    <row r="65" spans="1:57" s="11" customFormat="1" ht="19.5" hidden="1" customHeight="1">
      <c r="A65" s="11">
        <f t="shared" si="0"/>
        <v>1</v>
      </c>
      <c r="B65" s="239">
        <f t="shared" si="1"/>
        <v>1856514157735</v>
      </c>
      <c r="C65" s="225">
        <f>VLOOKUP(B:B,[1]MICHELIN!$B:$K,9,0)</f>
        <v>6</v>
      </c>
      <c r="D65" s="11" t="s">
        <v>4059</v>
      </c>
      <c r="E65" s="358" t="s">
        <v>1498</v>
      </c>
      <c r="F65" s="158" t="s">
        <v>5858</v>
      </c>
      <c r="G65" s="132" t="str">
        <f t="shared" si="2"/>
        <v>14</v>
      </c>
      <c r="H65" s="225">
        <v>8</v>
      </c>
      <c r="I65" s="225">
        <f>VLOOKUP(B:B,[1]MICHELIN!$B:$K,10,0)</f>
        <v>8</v>
      </c>
      <c r="J65" s="131" t="s">
        <v>12</v>
      </c>
      <c r="K65" s="132" t="s">
        <v>1748</v>
      </c>
      <c r="L65" s="132">
        <v>68</v>
      </c>
      <c r="M65" s="134" t="s">
        <v>3422</v>
      </c>
      <c r="N65" s="226" t="s">
        <v>7241</v>
      </c>
      <c r="O65" s="226">
        <v>0</v>
      </c>
      <c r="P65" s="227">
        <v>11180</v>
      </c>
      <c r="Q65" s="228">
        <f t="shared" si="22"/>
        <v>9686.363636363636</v>
      </c>
      <c r="R65" s="143">
        <f t="shared" si="23"/>
        <v>7.808540591271701E-2</v>
      </c>
      <c r="S65" s="192">
        <v>1074475793</v>
      </c>
      <c r="T65" s="285" t="s">
        <v>6598</v>
      </c>
      <c r="U65" s="189">
        <f t="shared" si="5"/>
        <v>11180</v>
      </c>
      <c r="W65" s="229">
        <v>11180</v>
      </c>
      <c r="X65" s="135">
        <f t="shared" si="6"/>
        <v>8930</v>
      </c>
      <c r="Y65" s="230">
        <f t="shared" si="7"/>
        <v>9686.363636363636</v>
      </c>
      <c r="Z65" s="141">
        <f t="shared" si="8"/>
        <v>7.7191413237924777E-2</v>
      </c>
      <c r="AA65" s="136">
        <f t="shared" si="9"/>
        <v>7.808540591271701E-2</v>
      </c>
      <c r="AB65" s="144"/>
      <c r="AC65" s="184">
        <f t="shared" si="24"/>
        <v>10960</v>
      </c>
      <c r="AD65" s="182">
        <f t="shared" si="25"/>
        <v>12043</v>
      </c>
      <c r="AE65" s="128">
        <f t="shared" si="12"/>
        <v>1083.8699999999999</v>
      </c>
      <c r="AF65" s="129">
        <f t="shared" si="13"/>
        <v>220.86999999999989</v>
      </c>
      <c r="AG65" s="130">
        <f t="shared" si="14"/>
        <v>1.8340114589388019E-2</v>
      </c>
      <c r="AH65" s="137">
        <f t="shared" si="15"/>
        <v>863</v>
      </c>
      <c r="AI65" s="138">
        <f t="shared" si="16"/>
        <v>7.1659885410611968E-2</v>
      </c>
      <c r="AJ65" s="138">
        <f t="shared" si="17"/>
        <v>5.9745291323328995E-2</v>
      </c>
      <c r="AK65" s="11" t="s">
        <v>13397</v>
      </c>
      <c r="AL65" s="11">
        <f t="shared" si="18"/>
        <v>9755.7000000000007</v>
      </c>
      <c r="AM65" s="412">
        <f t="shared" si="19"/>
        <v>8391.545454545454</v>
      </c>
      <c r="AN65" s="412">
        <f t="shared" si="20"/>
        <v>-538.45454545454595</v>
      </c>
      <c r="AO65" s="413">
        <f t="shared" si="21"/>
        <v>-6.4166314580692746E-2</v>
      </c>
      <c r="AP65" s="192">
        <v>1856514157735</v>
      </c>
      <c r="AQ65" s="192">
        <v>4985009755587</v>
      </c>
      <c r="AR65" s="192" t="s">
        <v>3105</v>
      </c>
      <c r="AS65" s="231" t="s">
        <v>17</v>
      </c>
      <c r="AT65" s="231" t="s">
        <v>1126</v>
      </c>
      <c r="AU65" s="232" t="s">
        <v>721</v>
      </c>
      <c r="AV65" s="232">
        <v>17300</v>
      </c>
      <c r="AW65" s="233">
        <f>VLOOKUP(B:B,[1]MICHELIN!$B:$K,8,0)</f>
        <v>8930</v>
      </c>
      <c r="AX65" s="233">
        <v>525</v>
      </c>
      <c r="AY65" s="204" t="s">
        <v>3387</v>
      </c>
      <c r="AZ65" s="195" t="s">
        <v>2878</v>
      </c>
      <c r="BA65" s="133" t="str">
        <f>IFERROR(VLOOKUP(AZ:AZ,Q商品!B:E,4,0),"")</f>
        <v>2022年製以降 CROSSCLIMATE+ 185/65R14 90H XL オールシーズン 夏冬タイヤ 最短当日発送</v>
      </c>
      <c r="BB65" s="133" t="str">
        <f>IFERROR(VLOOKUP(B:B,在庫!B:M,12,0),"")</f>
        <v>2022年製</v>
      </c>
      <c r="BC65" s="133">
        <f>IFERROR(VLOOKUP(B:B,在庫!B:L,10,0),"")</f>
        <v>2</v>
      </c>
      <c r="BD65" s="234">
        <f>VLOOKUP(AP:AP,[1]MICHELIN!$B:$AH,32,0)</f>
        <v>605922090</v>
      </c>
      <c r="BE65" s="234">
        <f>VLOOKUP(AP:AP,[1]MICHELIN!$B:$AH,33,0)</f>
        <v>605922143</v>
      </c>
    </row>
    <row r="66" spans="1:57" s="11" customFormat="1" ht="19.5" hidden="1" customHeight="1">
      <c r="A66" s="11">
        <f t="shared" si="0"/>
        <v>1</v>
      </c>
      <c r="B66" s="239">
        <f t="shared" si="1"/>
        <v>1757014157730</v>
      </c>
      <c r="C66" s="225">
        <f>VLOOKUP(B:B,[1]MICHELIN!$B:$K,9,0)</f>
        <v>20</v>
      </c>
      <c r="D66" s="11" t="s">
        <v>4059</v>
      </c>
      <c r="E66" s="11" t="s">
        <v>836</v>
      </c>
      <c r="F66" s="158" t="s">
        <v>1685</v>
      </c>
      <c r="G66" s="132" t="str">
        <f t="shared" si="2"/>
        <v>14</v>
      </c>
      <c r="H66" s="225">
        <v>28</v>
      </c>
      <c r="I66" s="225">
        <f>VLOOKUP(B:B,[1]MICHELIN!$B:$K,10,0)</f>
        <v>20</v>
      </c>
      <c r="J66" s="131"/>
      <c r="K66" s="132" t="s">
        <v>1748</v>
      </c>
      <c r="L66" s="132">
        <v>66</v>
      </c>
      <c r="M66" s="134" t="s">
        <v>3422</v>
      </c>
      <c r="N66" s="226" t="s">
        <v>7240</v>
      </c>
      <c r="O66" s="226">
        <v>0</v>
      </c>
      <c r="P66" s="227">
        <v>9110</v>
      </c>
      <c r="Q66" s="228">
        <f t="shared" si="22"/>
        <v>7804.545454545454</v>
      </c>
      <c r="R66" s="143">
        <f t="shared" si="23"/>
        <v>-1.980198019802044E-3</v>
      </c>
      <c r="S66" s="192">
        <v>1074476297</v>
      </c>
      <c r="T66" s="285" t="s">
        <v>6596</v>
      </c>
      <c r="U66" s="189">
        <f t="shared" si="5"/>
        <v>9110</v>
      </c>
      <c r="W66" s="229">
        <v>9110</v>
      </c>
      <c r="X66" s="135">
        <f t="shared" si="6"/>
        <v>7820</v>
      </c>
      <c r="Y66" s="230">
        <f t="shared" si="7"/>
        <v>7804.545454545454</v>
      </c>
      <c r="Z66" s="141">
        <f t="shared" si="8"/>
        <v>7.7277716794731166E-2</v>
      </c>
      <c r="AA66" s="136">
        <f t="shared" si="9"/>
        <v>-1.980198019802044E-3</v>
      </c>
      <c r="AB66" s="309"/>
      <c r="AC66" s="184">
        <f t="shared" si="24"/>
        <v>8931</v>
      </c>
      <c r="AD66" s="182">
        <f t="shared" si="25"/>
        <v>9814</v>
      </c>
      <c r="AE66" s="128">
        <f t="shared" si="12"/>
        <v>883.26</v>
      </c>
      <c r="AF66" s="129">
        <f t="shared" si="13"/>
        <v>179.26</v>
      </c>
      <c r="AG66" s="130">
        <f t="shared" si="14"/>
        <v>1.8265742816384756E-2</v>
      </c>
      <c r="AH66" s="137">
        <f t="shared" si="15"/>
        <v>704</v>
      </c>
      <c r="AI66" s="138">
        <f t="shared" si="16"/>
        <v>7.1734257183615244E-2</v>
      </c>
      <c r="AJ66" s="138">
        <f t="shared" si="17"/>
        <v>-2.0245940836186801E-2</v>
      </c>
      <c r="AL66" s="11">
        <f t="shared" si="18"/>
        <v>7949.6</v>
      </c>
      <c r="AM66" s="412">
        <f t="shared" si="19"/>
        <v>6749.6363636363631</v>
      </c>
      <c r="AN66" s="412">
        <f t="shared" si="20"/>
        <v>-1070.3636363636369</v>
      </c>
      <c r="AO66" s="413">
        <f t="shared" si="21"/>
        <v>-0.1585809336529915</v>
      </c>
      <c r="AP66" s="192">
        <v>1757014157730</v>
      </c>
      <c r="AQ66" s="192">
        <v>4985009755563</v>
      </c>
      <c r="AR66" s="192" t="s">
        <v>3107</v>
      </c>
      <c r="AS66" s="231" t="s">
        <v>17</v>
      </c>
      <c r="AT66" s="231" t="s">
        <v>835</v>
      </c>
      <c r="AU66" s="232" t="s">
        <v>88</v>
      </c>
      <c r="AV66" s="232">
        <v>15100</v>
      </c>
      <c r="AW66" s="233">
        <f>VLOOKUP(B:B,[1]MICHELIN!$B:$K,8,0)</f>
        <v>7820</v>
      </c>
      <c r="AX66" s="233">
        <v>525</v>
      </c>
      <c r="AY66" s="204" t="s">
        <v>3387</v>
      </c>
      <c r="AZ66" s="192" t="s">
        <v>280</v>
      </c>
      <c r="BA66" s="133" t="str">
        <f>IFERROR(VLOOKUP(AZ:AZ,Q商品!B:E,4,0),"")</f>
        <v>2022年製 CROSS CLIMATE+ 175/70R14 88T XL オールシーズン 夏冬タイヤ 最短当日発送</v>
      </c>
      <c r="BB66" s="133" t="str">
        <f>IFERROR(VLOOKUP(B:B,在庫!B:M,12,0),"")</f>
        <v>2022年製</v>
      </c>
      <c r="BC66" s="133">
        <f>IFERROR(VLOOKUP(B:B,在庫!B:L,10,0),"")</f>
        <v>2</v>
      </c>
      <c r="BD66" s="234">
        <f>VLOOKUP(AP:AP,[1]MICHELIN!$B:$AH,32,0)</f>
        <v>605922087</v>
      </c>
      <c r="BE66" s="234">
        <f>VLOOKUP(AP:AP,[1]MICHELIN!$B:$AH,33,0)</f>
        <v>605922140</v>
      </c>
    </row>
    <row r="67" spans="1:57" s="11" customFormat="1" ht="19.5" hidden="1" customHeight="1">
      <c r="A67" s="11">
        <f t="shared" ref="A67:A130" si="26">COUNTIF(E:E,E67)</f>
        <v>1</v>
      </c>
      <c r="B67" s="239">
        <f t="shared" ref="B67:B130" si="27">AP67</f>
        <v>2157015158016</v>
      </c>
      <c r="C67" s="225">
        <f>VLOOKUP(B:B,[1]MICHELIN!$B:$K,9,0)</f>
        <v>56</v>
      </c>
      <c r="D67" s="11" t="s">
        <v>4059</v>
      </c>
      <c r="E67" s="11" t="s">
        <v>6400</v>
      </c>
      <c r="F67" s="158" t="s">
        <v>6220</v>
      </c>
      <c r="G67" s="132" t="str">
        <f t="shared" ref="G67:G130" si="28">MID(AP:AP,6,2)</f>
        <v>15</v>
      </c>
      <c r="H67" s="225">
        <v>20</v>
      </c>
      <c r="I67" s="225">
        <f>VLOOKUP(B:B,[1]MICHELIN!$B:$K,10,0)</f>
        <v>12</v>
      </c>
      <c r="J67" s="131">
        <v>2002</v>
      </c>
      <c r="K67" s="132" t="s">
        <v>1748</v>
      </c>
      <c r="L67" s="132">
        <v>73</v>
      </c>
      <c r="M67" s="134" t="s">
        <v>3422</v>
      </c>
      <c r="N67" s="226" t="s">
        <v>7636</v>
      </c>
      <c r="O67" s="226">
        <v>0</v>
      </c>
      <c r="P67" s="227">
        <v>19644</v>
      </c>
      <c r="Q67" s="228">
        <f t="shared" ref="Q67:Q98" si="29">(P67-AX67)/1.1</f>
        <v>16903.636363636364</v>
      </c>
      <c r="R67" s="143">
        <f t="shared" ref="R67:R98" si="30">IFERROR((Q67-X67)/Q67,"")</f>
        <v>-8.067118425298463E-3</v>
      </c>
      <c r="S67" s="192" t="s">
        <v>7615</v>
      </c>
      <c r="T67" s="285" t="s">
        <v>7617</v>
      </c>
      <c r="U67" s="189">
        <f t="shared" ref="U67:U130" si="31">W67-V67</f>
        <v>19644</v>
      </c>
      <c r="W67" s="229">
        <v>19644</v>
      </c>
      <c r="X67" s="135">
        <f t="shared" ref="X67:X130" si="32">AW67</f>
        <v>17040</v>
      </c>
      <c r="Y67" s="230">
        <f t="shared" ref="Y67:Y130" si="33">(W67-AX67)/1.1</f>
        <v>16903.636363636364</v>
      </c>
      <c r="Z67" s="141">
        <f t="shared" ref="Z67:Z130" si="34">IFERROR(-1+(AD67/N67),"")</f>
        <v>7.7275503970678061E-2</v>
      </c>
      <c r="AA67" s="136">
        <f t="shared" ref="AA67:AA130" si="35">IFERROR((Y67-X67)/Y67,"")</f>
        <v>-8.067118425298463E-3</v>
      </c>
      <c r="AB67" s="309"/>
      <c r="AC67" s="184">
        <f t="shared" ref="AC67:AC98" si="36">ROUNDDOWN(U67/1.02,0)</f>
        <v>19258</v>
      </c>
      <c r="AD67" s="182">
        <f t="shared" ref="AD67:AD98" si="37">ROUNDDOWN(AC67/0.91,0)</f>
        <v>21162</v>
      </c>
      <c r="AE67" s="128">
        <f t="shared" ref="AE67:AE130" si="38">AD67*0.09</f>
        <v>1904.58</v>
      </c>
      <c r="AF67" s="129">
        <f t="shared" ref="AF67:AF130" si="39">AE67-AH67</f>
        <v>386.57999999999993</v>
      </c>
      <c r="AG67" s="130">
        <f t="shared" ref="AG67:AG130" si="40">IFERROR(AF67/AD67,"")</f>
        <v>1.8267649560533027E-2</v>
      </c>
      <c r="AH67" s="137">
        <f t="shared" ref="AH67:AH130" si="41">AD67-U67</f>
        <v>1518</v>
      </c>
      <c r="AI67" s="138">
        <f t="shared" ref="AI67:AI130" si="42">IFERROR(AH67/AD67,"")</f>
        <v>7.1732350439466963E-2</v>
      </c>
      <c r="AJ67" s="138">
        <f t="shared" ref="AJ67:AJ130" si="43">IFERROR(AA67-AG67,"")</f>
        <v>-2.6334767985831488E-2</v>
      </c>
      <c r="AK67" s="11" t="s">
        <v>13397</v>
      </c>
      <c r="AL67" s="11">
        <f t="shared" ref="AL67:AL130" si="44">AC67-AD67*0.1</f>
        <v>17141.8</v>
      </c>
      <c r="AM67" s="412">
        <f t="shared" ref="AM67:AM130" si="45">(AL67-AX67)/1.1</f>
        <v>14628.909090909088</v>
      </c>
      <c r="AN67" s="412">
        <f t="shared" ref="AN67:AN130" si="46">AM67-X67</f>
        <v>-2411.0909090909117</v>
      </c>
      <c r="AO67" s="413">
        <f t="shared" ref="AO67:AO130" si="47">AN67/AM67</f>
        <v>-0.16481686324711986</v>
      </c>
      <c r="AP67" s="192">
        <v>2157015158016</v>
      </c>
      <c r="AQ67" s="192">
        <v>4985009716175</v>
      </c>
      <c r="AR67" s="192" t="s">
        <v>3126</v>
      </c>
      <c r="AS67" s="231" t="s">
        <v>7652</v>
      </c>
      <c r="AT67" s="231" t="s">
        <v>7653</v>
      </c>
      <c r="AU67" s="232" t="s">
        <v>1134</v>
      </c>
      <c r="AV67" s="232">
        <v>29000</v>
      </c>
      <c r="AW67" s="233">
        <f>VLOOKUP(B:B,[1]MICHELIN!$B:$K,8,0)</f>
        <v>17040</v>
      </c>
      <c r="AX67" s="233">
        <v>1050</v>
      </c>
      <c r="AY67" s="204" t="s">
        <v>3387</v>
      </c>
      <c r="AZ67" s="195" t="s">
        <v>7616</v>
      </c>
      <c r="BA67" s="133" t="str">
        <f>IFERROR(VLOOKUP(AZ:AZ,Q商品!B:E,4,0),"")</f>
        <v>2023年製 CROSSCLIMATE CAMPING 215/70R15CP 109/107R オールシーズン 夏冬タイヤ 最短当日発送</v>
      </c>
      <c r="BB67" s="133" t="str">
        <f>IFERROR(VLOOKUP(B:B,在庫!B:M,12,0),"")</f>
        <v>2023年製</v>
      </c>
      <c r="BC67" s="133">
        <f>IFERROR(VLOOKUP(B:B,在庫!B:L,10,0),"")</f>
        <v>2</v>
      </c>
      <c r="BD67" s="234" t="str">
        <f>VLOOKUP(AP:AP,[1]MICHELIN!$B:$AH,32,0)</f>
        <v>×</v>
      </c>
      <c r="BE67" s="234" t="str">
        <f>VLOOKUP(AP:AP,[1]MICHELIN!$B:$AH,33,0)</f>
        <v/>
      </c>
    </row>
    <row r="68" spans="1:57" s="11" customFormat="1" ht="19.5" hidden="1" customHeight="1">
      <c r="A68" s="11">
        <f t="shared" si="26"/>
        <v>1</v>
      </c>
      <c r="B68" s="239">
        <f t="shared" si="27"/>
        <v>2056515157751</v>
      </c>
      <c r="C68" s="225">
        <f>VLOOKUP(B:B,[1]MICHELIN!$B:$K,9,0)</f>
        <v>5</v>
      </c>
      <c r="D68" s="11" t="s">
        <v>4059</v>
      </c>
      <c r="E68" s="11" t="s">
        <v>4787</v>
      </c>
      <c r="F68" s="158" t="s">
        <v>5859</v>
      </c>
      <c r="G68" s="132" t="str">
        <f t="shared" si="28"/>
        <v>15</v>
      </c>
      <c r="H68" s="225">
        <v>61</v>
      </c>
      <c r="I68" s="225">
        <f>VLOOKUP(B:B,[1]MICHELIN!$B:$K,10,0)</f>
        <v>61</v>
      </c>
      <c r="J68" s="131"/>
      <c r="K68" s="132" t="s">
        <v>1748</v>
      </c>
      <c r="L68" s="132">
        <v>70</v>
      </c>
      <c r="M68" s="134" t="s">
        <v>3422</v>
      </c>
      <c r="N68" s="226" t="s">
        <v>7242</v>
      </c>
      <c r="O68" s="226">
        <v>0</v>
      </c>
      <c r="P68" s="227">
        <v>15290</v>
      </c>
      <c r="Q68" s="228">
        <f t="shared" si="29"/>
        <v>12945.454545454544</v>
      </c>
      <c r="R68" s="143">
        <f t="shared" si="30"/>
        <v>5.835674157303361E-2</v>
      </c>
      <c r="S68" s="192">
        <v>1074475792</v>
      </c>
      <c r="T68" s="285" t="s">
        <v>6599</v>
      </c>
      <c r="U68" s="189">
        <f t="shared" si="31"/>
        <v>15290</v>
      </c>
      <c r="W68" s="229">
        <v>15290</v>
      </c>
      <c r="X68" s="135">
        <f t="shared" si="32"/>
        <v>12190</v>
      </c>
      <c r="Y68" s="230">
        <f t="shared" si="33"/>
        <v>12945.454545454544</v>
      </c>
      <c r="Z68" s="141">
        <f t="shared" si="34"/>
        <v>7.7305428384565111E-2</v>
      </c>
      <c r="AA68" s="136">
        <f t="shared" si="35"/>
        <v>5.835674157303361E-2</v>
      </c>
      <c r="AB68" s="309"/>
      <c r="AC68" s="184">
        <f t="shared" si="36"/>
        <v>14990</v>
      </c>
      <c r="AD68" s="182">
        <f t="shared" si="37"/>
        <v>16472</v>
      </c>
      <c r="AE68" s="128">
        <f t="shared" si="38"/>
        <v>1482.48</v>
      </c>
      <c r="AF68" s="129">
        <f t="shared" si="39"/>
        <v>300.48</v>
      </c>
      <c r="AG68" s="130">
        <f t="shared" si="40"/>
        <v>1.8241864983001458E-2</v>
      </c>
      <c r="AH68" s="137">
        <f t="shared" si="41"/>
        <v>1182</v>
      </c>
      <c r="AI68" s="138">
        <f t="shared" si="42"/>
        <v>7.1758135016998542E-2</v>
      </c>
      <c r="AJ68" s="138">
        <f t="shared" si="43"/>
        <v>4.0114876590032156E-2</v>
      </c>
      <c r="AL68" s="11">
        <f t="shared" si="44"/>
        <v>13342.8</v>
      </c>
      <c r="AM68" s="412">
        <f t="shared" si="45"/>
        <v>11175.272727272726</v>
      </c>
      <c r="AN68" s="412">
        <f t="shared" si="46"/>
        <v>-1014.7272727272739</v>
      </c>
      <c r="AO68" s="413">
        <f t="shared" si="47"/>
        <v>-9.0801119354418966E-2</v>
      </c>
      <c r="AP68" s="192">
        <v>2056515157751</v>
      </c>
      <c r="AQ68" s="192">
        <v>4985009755389</v>
      </c>
      <c r="AR68" s="192" t="s">
        <v>3111</v>
      </c>
      <c r="AS68" s="231" t="s">
        <v>17</v>
      </c>
      <c r="AT68" s="231" t="s">
        <v>3112</v>
      </c>
      <c r="AU68" s="232" t="s">
        <v>712</v>
      </c>
      <c r="AV68" s="232">
        <v>23800</v>
      </c>
      <c r="AW68" s="233">
        <f>VLOOKUP(B:B,[1]MICHELIN!$B:$K,8,0)</f>
        <v>12190</v>
      </c>
      <c r="AX68" s="233">
        <v>1050</v>
      </c>
      <c r="AY68" s="204" t="s">
        <v>3387</v>
      </c>
      <c r="AZ68" s="192" t="s">
        <v>2879</v>
      </c>
      <c r="BA68" s="133" t="str">
        <f>IFERROR(VLOOKUP(AZ:AZ,Q商品!B:E,4,0),"")</f>
        <v>2022年製 CROSSCLIMATE+ 205/65R15 99V XL オールシーズン 夏冬タイヤ 最短当日発送</v>
      </c>
      <c r="BB68" s="133" t="str">
        <f>IFERROR(VLOOKUP(B:B,在庫!B:M,12,0),"")</f>
        <v>2022年製</v>
      </c>
      <c r="BC68" s="133">
        <f>IFERROR(VLOOKUP(B:B,在庫!B:L,10,0),"")</f>
        <v>4</v>
      </c>
      <c r="BD68" s="234">
        <f>VLOOKUP(AP:AP,[1]MICHELIN!$B:$AH,32,0)</f>
        <v>605922083</v>
      </c>
      <c r="BE68" s="234">
        <f>VLOOKUP(AP:AP,[1]MICHELIN!$B:$AH,33,0)</f>
        <v>605922136</v>
      </c>
    </row>
    <row r="69" spans="1:57" s="11" customFormat="1" ht="19.5" hidden="1" customHeight="1">
      <c r="A69" s="11">
        <f t="shared" si="26"/>
        <v>1</v>
      </c>
      <c r="B69" s="239">
        <f t="shared" si="27"/>
        <v>2355518157707</v>
      </c>
      <c r="C69" s="225">
        <f>VLOOKUP(B:B,[1]MICHELIN!$B:$K,9,0)</f>
        <v>60</v>
      </c>
      <c r="D69" s="11" t="s">
        <v>4059</v>
      </c>
      <c r="E69" s="11" t="s">
        <v>12130</v>
      </c>
      <c r="F69" s="158" t="s">
        <v>5972</v>
      </c>
      <c r="G69" s="132" t="str">
        <f t="shared" si="28"/>
        <v>18</v>
      </c>
      <c r="H69" s="225">
        <v>0</v>
      </c>
      <c r="I69" s="225">
        <f>VLOOKUP(B:B,[1]MICHELIN!$B:$K,10,0)</f>
        <v>0</v>
      </c>
      <c r="J69" s="131"/>
      <c r="K69" s="132" t="s">
        <v>1748</v>
      </c>
      <c r="L69" s="132">
        <v>75</v>
      </c>
      <c r="M69" s="134" t="s">
        <v>3422</v>
      </c>
      <c r="N69" s="226" t="s">
        <v>7243</v>
      </c>
      <c r="O69" s="226" t="s">
        <v>1777</v>
      </c>
      <c r="P69" s="227">
        <v>23980</v>
      </c>
      <c r="Q69" s="228">
        <f t="shared" si="29"/>
        <v>20845.454545454544</v>
      </c>
      <c r="R69" s="143">
        <f t="shared" si="30"/>
        <v>8.565198430004356E-2</v>
      </c>
      <c r="S69" s="192">
        <v>1074735356</v>
      </c>
      <c r="T69" s="289" t="s">
        <v>7173</v>
      </c>
      <c r="U69" s="189">
        <f t="shared" si="31"/>
        <v>23980</v>
      </c>
      <c r="W69" s="229">
        <v>23980</v>
      </c>
      <c r="X69" s="135">
        <f t="shared" si="32"/>
        <v>19060</v>
      </c>
      <c r="Y69" s="230">
        <f t="shared" si="33"/>
        <v>20845.454545454544</v>
      </c>
      <c r="Z69" s="141">
        <f t="shared" si="34"/>
        <v>7.7314428690575587E-2</v>
      </c>
      <c r="AA69" s="136">
        <f t="shared" si="35"/>
        <v>8.565198430004356E-2</v>
      </c>
      <c r="AB69" s="309"/>
      <c r="AC69" s="184">
        <f t="shared" si="36"/>
        <v>23509</v>
      </c>
      <c r="AD69" s="182">
        <f t="shared" si="37"/>
        <v>25834</v>
      </c>
      <c r="AE69" s="128">
        <f t="shared" si="38"/>
        <v>2325.06</v>
      </c>
      <c r="AF69" s="129">
        <f t="shared" si="39"/>
        <v>471.05999999999995</v>
      </c>
      <c r="AG69" s="130">
        <f t="shared" si="40"/>
        <v>1.823411008748161E-2</v>
      </c>
      <c r="AH69" s="137">
        <f t="shared" si="41"/>
        <v>1854</v>
      </c>
      <c r="AI69" s="138">
        <f t="shared" si="42"/>
        <v>7.1765889912518394E-2</v>
      </c>
      <c r="AJ69" s="138">
        <f t="shared" si="43"/>
        <v>6.7417874212561957E-2</v>
      </c>
      <c r="AL69" s="11">
        <f t="shared" si="44"/>
        <v>20925.599999999999</v>
      </c>
      <c r="AM69" s="412">
        <f t="shared" si="45"/>
        <v>18068.727272727268</v>
      </c>
      <c r="AN69" s="412">
        <f t="shared" si="46"/>
        <v>-991.27272727273157</v>
      </c>
      <c r="AO69" s="413">
        <f t="shared" si="47"/>
        <v>-5.4861236893477681E-2</v>
      </c>
      <c r="AP69" s="192">
        <v>2355518157707</v>
      </c>
      <c r="AQ69" s="192">
        <v>4985009753934</v>
      </c>
      <c r="AR69" s="192" t="s">
        <v>3165</v>
      </c>
      <c r="AS69" s="231" t="s">
        <v>0</v>
      </c>
      <c r="AT69" s="231" t="s">
        <v>798</v>
      </c>
      <c r="AU69" s="232" t="s">
        <v>72</v>
      </c>
      <c r="AV69" s="232">
        <v>38100</v>
      </c>
      <c r="AW69" s="233">
        <f>VLOOKUP(B:B,[1]MICHELIN!$B:$K,8,0)</f>
        <v>19060</v>
      </c>
      <c r="AX69" s="233">
        <v>1050</v>
      </c>
      <c r="AY69" s="204" t="s">
        <v>3387</v>
      </c>
      <c r="AZ69" s="192" t="s">
        <v>8003</v>
      </c>
      <c r="BA69" s="133" t="str">
        <f>IFERROR(VLOOKUP(AZ:AZ,Q商品!B:E,4,0),"")</f>
        <v>2023年製 CROSSCLIMATE 2 235/55R18 104V XL オールシーズン 夏冬タイヤ 最短当日発送</v>
      </c>
      <c r="BB69" s="133" t="str">
        <f>IFERROR(VLOOKUP(B:B,在庫!B:M,12,0),"")</f>
        <v/>
      </c>
      <c r="BC69" s="133" t="str">
        <f>IFERROR(VLOOKUP(B:B,在庫!B:L,10,0),"")</f>
        <v/>
      </c>
      <c r="BD69" s="234">
        <f>VLOOKUP(AP:AP,[1]MICHELIN!$B:$AH,32,0)</f>
        <v>605922049</v>
      </c>
      <c r="BE69" s="234">
        <f>VLOOKUP(AP:AP,[1]MICHELIN!$B:$AH,33,0)</f>
        <v>605922102</v>
      </c>
    </row>
    <row r="70" spans="1:57" s="11" customFormat="1" ht="19.5" hidden="1" customHeight="1">
      <c r="A70" s="11">
        <f t="shared" si="26"/>
        <v>1</v>
      </c>
      <c r="B70" s="239">
        <f t="shared" si="27"/>
        <v>2255518157762</v>
      </c>
      <c r="C70" s="225">
        <f>VLOOKUP(B:B,[1]MICHELIN!$B:$K,9,0)</f>
        <v>2</v>
      </c>
      <c r="D70" s="11" t="s">
        <v>4059</v>
      </c>
      <c r="E70" s="358" t="s">
        <v>4788</v>
      </c>
      <c r="F70" s="304" t="s">
        <v>7075</v>
      </c>
      <c r="G70" s="132" t="str">
        <f t="shared" si="28"/>
        <v>18</v>
      </c>
      <c r="H70" s="225">
        <v>1</v>
      </c>
      <c r="I70" s="225">
        <f>VLOOKUP(B:B,[1]MICHELIN!$B:$K,10,0)</f>
        <v>1</v>
      </c>
      <c r="J70" s="131"/>
      <c r="K70" s="132" t="s">
        <v>5186</v>
      </c>
      <c r="L70" s="132"/>
      <c r="M70" s="134"/>
      <c r="N70" s="226"/>
      <c r="O70" s="226"/>
      <c r="P70" s="227"/>
      <c r="Q70" s="228">
        <f t="shared" si="29"/>
        <v>-954.5454545454545</v>
      </c>
      <c r="R70" s="143">
        <f t="shared" si="30"/>
        <v>18.348571428571432</v>
      </c>
      <c r="S70" s="192">
        <v>1074475836</v>
      </c>
      <c r="T70" s="285" t="s">
        <v>7904</v>
      </c>
      <c r="U70" s="189">
        <f t="shared" si="31"/>
        <v>0</v>
      </c>
      <c r="W70" s="229"/>
      <c r="X70" s="135">
        <f t="shared" si="32"/>
        <v>16560</v>
      </c>
      <c r="Y70" s="230">
        <f t="shared" si="33"/>
        <v>-954.5454545454545</v>
      </c>
      <c r="Z70" s="141" t="str">
        <f t="shared" si="34"/>
        <v/>
      </c>
      <c r="AA70" s="136">
        <f t="shared" si="35"/>
        <v>18.348571428571432</v>
      </c>
      <c r="AB70" s="144"/>
      <c r="AC70" s="184">
        <f t="shared" si="36"/>
        <v>0</v>
      </c>
      <c r="AD70" s="182">
        <f t="shared" si="37"/>
        <v>0</v>
      </c>
      <c r="AE70" s="128">
        <f t="shared" si="38"/>
        <v>0</v>
      </c>
      <c r="AF70" s="129">
        <f t="shared" si="39"/>
        <v>0</v>
      </c>
      <c r="AG70" s="130" t="str">
        <f t="shared" si="40"/>
        <v/>
      </c>
      <c r="AH70" s="137">
        <f t="shared" si="41"/>
        <v>0</v>
      </c>
      <c r="AI70" s="138" t="str">
        <f t="shared" si="42"/>
        <v/>
      </c>
      <c r="AJ70" s="138" t="str">
        <f t="shared" si="43"/>
        <v/>
      </c>
      <c r="AK70" s="11" t="s">
        <v>13397</v>
      </c>
      <c r="AL70" s="11">
        <f t="shared" si="44"/>
        <v>0</v>
      </c>
      <c r="AM70" s="412">
        <f t="shared" si="45"/>
        <v>-954.5454545454545</v>
      </c>
      <c r="AN70" s="412">
        <f t="shared" si="46"/>
        <v>-17514.545454545456</v>
      </c>
      <c r="AO70" s="413">
        <f t="shared" si="47"/>
        <v>18.348571428571432</v>
      </c>
      <c r="AP70" s="192">
        <v>2255518157762</v>
      </c>
      <c r="AQ70" s="192">
        <v>4985009756195</v>
      </c>
      <c r="AR70" s="192" t="s">
        <v>3114</v>
      </c>
      <c r="AS70" s="231" t="s">
        <v>16</v>
      </c>
      <c r="AT70" s="231" t="s">
        <v>1129</v>
      </c>
      <c r="AU70" s="232" t="s">
        <v>71</v>
      </c>
      <c r="AV70" s="232">
        <v>36000</v>
      </c>
      <c r="AW70" s="233">
        <f>VLOOKUP(B:B,[1]MICHELIN!$B:$K,8,0)</f>
        <v>16560</v>
      </c>
      <c r="AX70" s="233">
        <v>1050</v>
      </c>
      <c r="AY70" s="204" t="s">
        <v>3387</v>
      </c>
      <c r="AZ70" s="195" t="s">
        <v>217</v>
      </c>
      <c r="BA70" s="133" t="str">
        <f>IFERROR(VLOOKUP(AZ:AZ,Q商品!B:E,4,0),"")</f>
        <v>2021年製 CROSS CLIMATE SUV 225/55R18 98V オールシーズン 夏冬タイヤ 最短当日発送</v>
      </c>
      <c r="BB70" s="133" t="str">
        <f>IFERROR(VLOOKUP(B:B,在庫!B:M,12,0),"")</f>
        <v>2022年製</v>
      </c>
      <c r="BC70" s="133">
        <f>IFERROR(VLOOKUP(B:B,在庫!B:L,10,0),"")</f>
        <v>1</v>
      </c>
      <c r="BD70" s="234" t="str">
        <f>VLOOKUP(AP:AP,[1]MICHELIN!$B:$AH,32,0)</f>
        <v/>
      </c>
      <c r="BE70" s="234" t="str">
        <f>VLOOKUP(AP:AP,[1]MICHELIN!$B:$AH,33,0)</f>
        <v/>
      </c>
    </row>
    <row r="71" spans="1:57" s="11" customFormat="1" ht="19.5" hidden="1" customHeight="1">
      <c r="A71" s="11">
        <f t="shared" si="26"/>
        <v>1</v>
      </c>
      <c r="B71" s="239">
        <f t="shared" si="27"/>
        <v>2157016157766</v>
      </c>
      <c r="C71" s="225">
        <f>VLOOKUP(B:B,[1]MICHELIN!$B:$K,9,0)</f>
        <v>0</v>
      </c>
      <c r="D71" s="11" t="s">
        <v>4059</v>
      </c>
      <c r="E71" s="358" t="s">
        <v>7176</v>
      </c>
      <c r="F71" s="158" t="s">
        <v>6008</v>
      </c>
      <c r="G71" s="132" t="str">
        <f t="shared" si="28"/>
        <v>16</v>
      </c>
      <c r="H71" s="225">
        <v>3</v>
      </c>
      <c r="I71" s="225">
        <f>VLOOKUP(B:B,[1]MICHELIN!$B:$K,10,0)</f>
        <v>3</v>
      </c>
      <c r="J71" s="131"/>
      <c r="K71" s="132" t="s">
        <v>1748</v>
      </c>
      <c r="L71" s="132" t="s">
        <v>7181</v>
      </c>
      <c r="M71" s="134" t="s">
        <v>1776</v>
      </c>
      <c r="N71" s="226" t="s">
        <v>4731</v>
      </c>
      <c r="O71" s="226">
        <v>0</v>
      </c>
      <c r="P71" s="227">
        <v>16900</v>
      </c>
      <c r="Q71" s="228">
        <f t="shared" si="29"/>
        <v>14409.090909090908</v>
      </c>
      <c r="R71" s="143">
        <f t="shared" si="30"/>
        <v>9.2933753943217609E-2</v>
      </c>
      <c r="S71" s="192">
        <v>1074475940</v>
      </c>
      <c r="T71" s="289" t="s">
        <v>7174</v>
      </c>
      <c r="U71" s="189">
        <f t="shared" si="31"/>
        <v>16900</v>
      </c>
      <c r="W71" s="229">
        <v>16900</v>
      </c>
      <c r="X71" s="135">
        <f t="shared" si="32"/>
        <v>13070</v>
      </c>
      <c r="Y71" s="230">
        <f t="shared" si="33"/>
        <v>14409.090909090908</v>
      </c>
      <c r="Z71" s="141">
        <f t="shared" si="34"/>
        <v>7.7278106508875677E-2</v>
      </c>
      <c r="AA71" s="136">
        <f t="shared" si="35"/>
        <v>9.2933753943217609E-2</v>
      </c>
      <c r="AB71" s="144"/>
      <c r="AC71" s="184">
        <f t="shared" si="36"/>
        <v>16568</v>
      </c>
      <c r="AD71" s="182">
        <f t="shared" si="37"/>
        <v>18206</v>
      </c>
      <c r="AE71" s="128">
        <f t="shared" si="38"/>
        <v>1638.54</v>
      </c>
      <c r="AF71" s="129">
        <f t="shared" si="39"/>
        <v>332.53999999999996</v>
      </c>
      <c r="AG71" s="130">
        <f t="shared" si="40"/>
        <v>1.8265407008678455E-2</v>
      </c>
      <c r="AH71" s="137">
        <f t="shared" si="41"/>
        <v>1306</v>
      </c>
      <c r="AI71" s="138">
        <f t="shared" si="42"/>
        <v>7.1734592991321539E-2</v>
      </c>
      <c r="AJ71" s="138">
        <f t="shared" si="43"/>
        <v>7.4668346934539151E-2</v>
      </c>
      <c r="AL71" s="11">
        <f t="shared" si="44"/>
        <v>14747.4</v>
      </c>
      <c r="AM71" s="412">
        <f t="shared" si="45"/>
        <v>12452.181818181816</v>
      </c>
      <c r="AN71" s="412">
        <f t="shared" si="46"/>
        <v>-617.8181818181838</v>
      </c>
      <c r="AO71" s="413">
        <f t="shared" si="47"/>
        <v>-4.9615255449939569E-2</v>
      </c>
      <c r="AP71" s="192">
        <v>2157016157766</v>
      </c>
      <c r="AQ71" s="192">
        <v>4985009756126</v>
      </c>
      <c r="AR71" s="192" t="s">
        <v>3113</v>
      </c>
      <c r="AS71" s="231" t="s">
        <v>16</v>
      </c>
      <c r="AT71" s="231" t="s">
        <v>7175</v>
      </c>
      <c r="AU71" s="232" t="s">
        <v>85</v>
      </c>
      <c r="AV71" s="232">
        <v>26500</v>
      </c>
      <c r="AW71" s="233">
        <f>VLOOKUP(B:B,[1]MICHELIN!$B:$K,8,0)</f>
        <v>13070</v>
      </c>
      <c r="AX71" s="233">
        <v>1050</v>
      </c>
      <c r="AY71" s="204" t="s">
        <v>3387</v>
      </c>
      <c r="AZ71" s="192" t="s">
        <v>278</v>
      </c>
      <c r="BA71" s="133" t="str">
        <f>IFERROR(VLOOKUP(AZ:AZ,Q商品!B:E,4,0),"")</f>
        <v>2023年製 CROSS CLIMATE SUV 215/70R16 100H TL オールシーズン 夏冬タイヤ 最短当日発送</v>
      </c>
      <c r="BB71" s="133" t="str">
        <f>IFERROR(VLOOKUP(B:B,在庫!B:M,12,0),"")</f>
        <v>2023年製</v>
      </c>
      <c r="BC71" s="133">
        <f>IFERROR(VLOOKUP(B:B,在庫!B:L,10,0),"")</f>
        <v>2</v>
      </c>
      <c r="BD71" s="234" t="str">
        <f>VLOOKUP(AP:AP,[1]MICHELIN!$B:$AH,32,0)</f>
        <v/>
      </c>
      <c r="BE71" s="234" t="str">
        <f>VLOOKUP(AP:AP,[1]MICHELIN!$B:$AH,33,0)</f>
        <v/>
      </c>
    </row>
    <row r="72" spans="1:57" s="11" customFormat="1" ht="19.5" hidden="1" customHeight="1">
      <c r="A72" s="11">
        <f t="shared" si="26"/>
        <v>1</v>
      </c>
      <c r="B72" s="239">
        <f t="shared" si="27"/>
        <v>1458013151803</v>
      </c>
      <c r="C72" s="225">
        <f>VLOOKUP(B:B,[1]MICHELIN!$B:$K,9,0)</f>
        <v>12</v>
      </c>
      <c r="D72" s="11" t="s">
        <v>4059</v>
      </c>
      <c r="E72" s="11" t="s">
        <v>1691</v>
      </c>
      <c r="F72" s="158" t="s">
        <v>5808</v>
      </c>
      <c r="G72" s="132" t="str">
        <f t="shared" si="28"/>
        <v>13</v>
      </c>
      <c r="H72" s="225">
        <v>19</v>
      </c>
      <c r="I72" s="225">
        <f>VLOOKUP(B:B,[1]MICHELIN!$B:$K,10,0)</f>
        <v>15</v>
      </c>
      <c r="J72" s="131"/>
      <c r="K72" s="132" t="s">
        <v>1750</v>
      </c>
      <c r="L72" s="132">
        <v>1</v>
      </c>
      <c r="M72" s="134" t="s">
        <v>1782</v>
      </c>
      <c r="N72" s="226" t="s">
        <v>7362</v>
      </c>
      <c r="O72" s="226">
        <v>360</v>
      </c>
      <c r="P72" s="227">
        <v>5360</v>
      </c>
      <c r="Q72" s="228">
        <f t="shared" si="29"/>
        <v>4395.454545454545</v>
      </c>
      <c r="R72" s="143">
        <f t="shared" si="30"/>
        <v>2.6266804550155027E-2</v>
      </c>
      <c r="S72" s="192">
        <v>1074475859</v>
      </c>
      <c r="T72" s="289" t="s">
        <v>11913</v>
      </c>
      <c r="U72" s="189">
        <f t="shared" si="31"/>
        <v>5509</v>
      </c>
      <c r="V72" s="11">
        <v>900</v>
      </c>
      <c r="W72" s="229">
        <v>6409</v>
      </c>
      <c r="X72" s="135">
        <f t="shared" si="32"/>
        <v>4280</v>
      </c>
      <c r="Y72" s="230">
        <f t="shared" si="33"/>
        <v>5349.090909090909</v>
      </c>
      <c r="Z72" s="141">
        <f t="shared" si="34"/>
        <v>0.18680000000000008</v>
      </c>
      <c r="AA72" s="136">
        <f t="shared" si="35"/>
        <v>0.19986403806934058</v>
      </c>
      <c r="AB72" s="309"/>
      <c r="AC72" s="184">
        <f t="shared" si="36"/>
        <v>5400</v>
      </c>
      <c r="AD72" s="182">
        <f t="shared" si="37"/>
        <v>5934</v>
      </c>
      <c r="AE72" s="128">
        <f t="shared" si="38"/>
        <v>534.05999999999995</v>
      </c>
      <c r="AF72" s="129">
        <f t="shared" si="39"/>
        <v>109.05999999999995</v>
      </c>
      <c r="AG72" s="130">
        <f t="shared" si="40"/>
        <v>1.8378833838894496E-2</v>
      </c>
      <c r="AH72" s="137">
        <f t="shared" si="41"/>
        <v>425</v>
      </c>
      <c r="AI72" s="138">
        <f t="shared" si="42"/>
        <v>7.162116616110549E-2</v>
      </c>
      <c r="AJ72" s="138">
        <f t="shared" si="43"/>
        <v>0.18148520423044609</v>
      </c>
      <c r="AL72" s="11">
        <f t="shared" si="44"/>
        <v>4806.6000000000004</v>
      </c>
      <c r="AM72" s="412">
        <f t="shared" si="45"/>
        <v>3892.3636363636365</v>
      </c>
      <c r="AN72" s="412">
        <f t="shared" si="46"/>
        <v>-387.63636363636351</v>
      </c>
      <c r="AO72" s="413">
        <f t="shared" si="47"/>
        <v>-9.9588938714499212E-2</v>
      </c>
      <c r="AP72" s="192">
        <v>1458013151803</v>
      </c>
      <c r="AQ72" s="192">
        <v>4985009751190</v>
      </c>
      <c r="AR72" s="192" t="s">
        <v>2932</v>
      </c>
      <c r="AS72" s="231" t="s">
        <v>6541</v>
      </c>
      <c r="AT72" s="231" t="s">
        <v>1059</v>
      </c>
      <c r="AU72" s="232" t="s">
        <v>686</v>
      </c>
      <c r="AV72" s="232">
        <v>11300</v>
      </c>
      <c r="AW72" s="233">
        <f>VLOOKUP(B:B,[1]MICHELIN!$B:$K,8,0)</f>
        <v>4280</v>
      </c>
      <c r="AX72" s="233">
        <v>525</v>
      </c>
      <c r="AY72" s="204" t="s">
        <v>3387</v>
      </c>
      <c r="AZ72" s="192" t="s">
        <v>412</v>
      </c>
      <c r="BA72" s="133" t="str">
        <f>IFERROR(VLOOKUP(AZ:AZ,Q商品!B:E,4,0),"")</f>
        <v>2023年製 ENERGY SAVER 4 145/80R13 79S XL サマータイヤ 最短当日発送</v>
      </c>
      <c r="BB72" s="133" t="str">
        <f>IFERROR(VLOOKUP(B:B,在庫!B:M,12,0),"")</f>
        <v>2022年製</v>
      </c>
      <c r="BC72" s="133">
        <f>IFERROR(VLOOKUP(B:B,在庫!B:L,10,0),"")</f>
        <v>4</v>
      </c>
      <c r="BD72" s="234">
        <f>VLOOKUP(AP:AP,[1]MICHELIN!$B:$AH,32,0)</f>
        <v>605642064</v>
      </c>
      <c r="BE72" s="234">
        <f>VLOOKUP(AP:AP,[1]MICHELIN!$B:$AH,33,0)</f>
        <v>605642095</v>
      </c>
    </row>
    <row r="73" spans="1:57" s="11" customFormat="1" ht="19.5" hidden="1" customHeight="1">
      <c r="A73" s="11">
        <f t="shared" si="26"/>
        <v>1</v>
      </c>
      <c r="B73" s="239">
        <f t="shared" si="27"/>
        <v>1556513151801</v>
      </c>
      <c r="C73" s="225">
        <f>VLOOKUP(B:B,[1]MICHELIN!$B:$K,9,0)</f>
        <v>24</v>
      </c>
      <c r="D73" s="11" t="s">
        <v>4059</v>
      </c>
      <c r="E73" s="358" t="s">
        <v>575</v>
      </c>
      <c r="F73" s="158" t="s">
        <v>6229</v>
      </c>
      <c r="G73" s="132" t="str">
        <f t="shared" si="28"/>
        <v>13</v>
      </c>
      <c r="H73" s="225">
        <v>18</v>
      </c>
      <c r="I73" s="225">
        <f>VLOOKUP(B:B,[1]MICHELIN!$B:$K,10,0)</f>
        <v>10</v>
      </c>
      <c r="J73" s="131"/>
      <c r="K73" s="132" t="s">
        <v>1750</v>
      </c>
      <c r="L73" s="132">
        <v>2</v>
      </c>
      <c r="M73" s="134" t="s">
        <v>1782</v>
      </c>
      <c r="N73" s="226" t="s">
        <v>6230</v>
      </c>
      <c r="O73" s="226">
        <v>360</v>
      </c>
      <c r="P73" s="227">
        <v>5160</v>
      </c>
      <c r="Q73" s="228">
        <f t="shared" si="29"/>
        <v>4213.6363636363631</v>
      </c>
      <c r="R73" s="143">
        <f t="shared" si="30"/>
        <v>2.6968716289104504E-2</v>
      </c>
      <c r="S73" s="192">
        <v>1074475855</v>
      </c>
      <c r="T73" s="289" t="s">
        <v>6603</v>
      </c>
      <c r="U73" s="189">
        <f t="shared" si="31"/>
        <v>5920</v>
      </c>
      <c r="V73" s="11">
        <v>900</v>
      </c>
      <c r="W73" s="229">
        <v>6820</v>
      </c>
      <c r="X73" s="135">
        <f t="shared" si="32"/>
        <v>4100</v>
      </c>
      <c r="Y73" s="230">
        <f t="shared" si="33"/>
        <v>5722.7272727272721</v>
      </c>
      <c r="Z73" s="141">
        <f t="shared" si="34"/>
        <v>0.32833333333333337</v>
      </c>
      <c r="AA73" s="136">
        <f t="shared" si="35"/>
        <v>0.28355837966640185</v>
      </c>
      <c r="AB73" s="144"/>
      <c r="AC73" s="184">
        <f t="shared" si="36"/>
        <v>5803</v>
      </c>
      <c r="AD73" s="182">
        <f t="shared" si="37"/>
        <v>6376</v>
      </c>
      <c r="AE73" s="128">
        <f t="shared" si="38"/>
        <v>573.84</v>
      </c>
      <c r="AF73" s="129">
        <f t="shared" si="39"/>
        <v>117.84000000000003</v>
      </c>
      <c r="AG73" s="130">
        <f t="shared" si="40"/>
        <v>1.8481806775407783E-2</v>
      </c>
      <c r="AH73" s="137">
        <f t="shared" si="41"/>
        <v>456</v>
      </c>
      <c r="AI73" s="138">
        <f t="shared" si="42"/>
        <v>7.1518193224592227E-2</v>
      </c>
      <c r="AJ73" s="138">
        <f t="shared" si="43"/>
        <v>0.26507657289099407</v>
      </c>
      <c r="AL73" s="11">
        <f t="shared" si="44"/>
        <v>5165.3999999999996</v>
      </c>
      <c r="AM73" s="412">
        <f t="shared" si="45"/>
        <v>4218.545454545454</v>
      </c>
      <c r="AN73" s="412">
        <f t="shared" si="46"/>
        <v>118.54545454545405</v>
      </c>
      <c r="AO73" s="413">
        <f t="shared" si="47"/>
        <v>2.8101025773640088E-2</v>
      </c>
      <c r="AP73" s="192">
        <v>1556513151801</v>
      </c>
      <c r="AQ73" s="192">
        <v>4985009751305</v>
      </c>
      <c r="AR73" s="192" t="s">
        <v>2931</v>
      </c>
      <c r="AS73" s="231" t="s">
        <v>679</v>
      </c>
      <c r="AT73" s="231" t="s">
        <v>1058</v>
      </c>
      <c r="AU73" s="232" t="s">
        <v>702</v>
      </c>
      <c r="AV73" s="232">
        <v>11400</v>
      </c>
      <c r="AW73" s="233">
        <f>VLOOKUP(B:B,[1]MICHELIN!$B:$K,8,0)</f>
        <v>4100</v>
      </c>
      <c r="AX73" s="233">
        <v>525</v>
      </c>
      <c r="AY73" s="204" t="s">
        <v>3387</v>
      </c>
      <c r="AZ73" s="192" t="s">
        <v>430</v>
      </c>
      <c r="BA73" s="133" t="str">
        <f>IFERROR(VLOOKUP(AZ:AZ,Q商品!B:E,4,0),"")</f>
        <v>2023年製 ENERGY SAVER 4 155/65R13 73S サマータイヤ 最短当日発送</v>
      </c>
      <c r="BB73" s="133" t="str">
        <f>IFERROR(VLOOKUP(B:B,在庫!B:M,12,0),"")</f>
        <v>2023年製</v>
      </c>
      <c r="BC73" s="133">
        <f>IFERROR(VLOOKUP(B:B,在庫!B:L,10,0),"")</f>
        <v>1</v>
      </c>
      <c r="BD73" s="234">
        <f>VLOOKUP(AP:AP,[1]MICHELIN!$B:$AH,32,0)</f>
        <v>605642063</v>
      </c>
      <c r="BE73" s="234">
        <f>VLOOKUP(AP:AP,[1]MICHELIN!$B:$AH,33,0)</f>
        <v>605642094</v>
      </c>
    </row>
    <row r="74" spans="1:57" s="11" customFormat="1" ht="19.5" hidden="1" customHeight="1">
      <c r="A74" s="11">
        <f t="shared" si="26"/>
        <v>1</v>
      </c>
      <c r="B74" s="239">
        <f t="shared" si="27"/>
        <v>1556514151800</v>
      </c>
      <c r="C74" s="225">
        <f>VLOOKUP(B:B,[1]MICHELIN!$B:$K,9,0)</f>
        <v>60</v>
      </c>
      <c r="D74" s="11" t="s">
        <v>5180</v>
      </c>
      <c r="E74" s="358" t="s">
        <v>576</v>
      </c>
      <c r="F74" s="158" t="s">
        <v>1783</v>
      </c>
      <c r="G74" s="132" t="str">
        <f t="shared" si="28"/>
        <v>14</v>
      </c>
      <c r="H74" s="225">
        <v>0</v>
      </c>
      <c r="I74" s="225">
        <f>VLOOKUP(B:B,[1]MICHELIN!$B:$K,10,0)</f>
        <v>64</v>
      </c>
      <c r="J74" s="131"/>
      <c r="K74" s="132" t="s">
        <v>1750</v>
      </c>
      <c r="L74" s="132">
        <v>3</v>
      </c>
      <c r="M74" s="134" t="s">
        <v>3422</v>
      </c>
      <c r="N74" s="226" t="s">
        <v>6285</v>
      </c>
      <c r="O74" s="226">
        <v>900</v>
      </c>
      <c r="P74" s="227">
        <v>6360</v>
      </c>
      <c r="Q74" s="228">
        <f t="shared" si="29"/>
        <v>5304.545454545454</v>
      </c>
      <c r="R74" s="143">
        <f t="shared" si="30"/>
        <v>0.17052270779777198</v>
      </c>
      <c r="S74" s="192">
        <v>1074475853</v>
      </c>
      <c r="T74" s="288" t="s">
        <v>6604</v>
      </c>
      <c r="U74" s="189">
        <f t="shared" si="31"/>
        <v>5460</v>
      </c>
      <c r="V74" s="11">
        <v>900</v>
      </c>
      <c r="W74" s="229">
        <v>6360</v>
      </c>
      <c r="X74" s="135">
        <f t="shared" si="32"/>
        <v>4400</v>
      </c>
      <c r="Y74" s="230">
        <f t="shared" si="33"/>
        <v>5304.545454545454</v>
      </c>
      <c r="Z74" s="141">
        <f t="shared" si="34"/>
        <v>7.7106227106227054E-2</v>
      </c>
      <c r="AA74" s="136">
        <f t="shared" si="35"/>
        <v>0.17052270779777198</v>
      </c>
      <c r="AB74" s="144"/>
      <c r="AC74" s="184">
        <f t="shared" si="36"/>
        <v>5352</v>
      </c>
      <c r="AD74" s="182">
        <f t="shared" si="37"/>
        <v>5881</v>
      </c>
      <c r="AE74" s="128">
        <f t="shared" si="38"/>
        <v>529.29</v>
      </c>
      <c r="AF74" s="129">
        <f t="shared" si="39"/>
        <v>108.28999999999996</v>
      </c>
      <c r="AG74" s="130">
        <f t="shared" si="40"/>
        <v>1.8413535113076002E-2</v>
      </c>
      <c r="AH74" s="137">
        <f t="shared" si="41"/>
        <v>421</v>
      </c>
      <c r="AI74" s="138">
        <f t="shared" si="42"/>
        <v>7.1586464886923995E-2</v>
      </c>
      <c r="AJ74" s="138">
        <f t="shared" si="43"/>
        <v>0.15210917268469598</v>
      </c>
      <c r="AL74" s="11">
        <f t="shared" si="44"/>
        <v>4763.8999999999996</v>
      </c>
      <c r="AM74" s="412">
        <f t="shared" si="45"/>
        <v>3853.545454545454</v>
      </c>
      <c r="AN74" s="412">
        <f t="shared" si="46"/>
        <v>-546.45454545454595</v>
      </c>
      <c r="AO74" s="413">
        <f t="shared" si="47"/>
        <v>-0.14180565712802864</v>
      </c>
      <c r="AP74" s="192">
        <v>1556514151800</v>
      </c>
      <c r="AQ74" s="192">
        <v>4985009751183</v>
      </c>
      <c r="AR74" s="192" t="s">
        <v>2934</v>
      </c>
      <c r="AS74" s="231" t="s">
        <v>679</v>
      </c>
      <c r="AT74" s="231" t="s">
        <v>680</v>
      </c>
      <c r="AU74" s="232" t="s">
        <v>104</v>
      </c>
      <c r="AV74" s="232">
        <v>12800</v>
      </c>
      <c r="AW74" s="233">
        <f>VLOOKUP(B:B,[1]MICHELIN!$B:$K,8,0)</f>
        <v>4400</v>
      </c>
      <c r="AX74" s="233">
        <v>525</v>
      </c>
      <c r="AY74" s="204" t="s">
        <v>3387</v>
      </c>
      <c r="AZ74" s="192" t="s">
        <v>452</v>
      </c>
      <c r="BA74" s="133" t="str">
        <f>IFERROR(VLOOKUP(AZ:AZ,Q商品!B:E,4,0),"")</f>
        <v>2023年製 ENERGY SAVER 4 155/65R14 79H XL サマータイヤ 最短当日発送</v>
      </c>
      <c r="BB74" s="133" t="str">
        <f>IFERROR(VLOOKUP(B:B,在庫!B:M,12,0),"")</f>
        <v>2023年製</v>
      </c>
      <c r="BC74" s="133">
        <f>IFERROR(VLOOKUP(B:B,在庫!B:L,10,0),"")</f>
        <v>2</v>
      </c>
      <c r="BD74" s="234">
        <f>VLOOKUP(AP:AP,[1]MICHELIN!$B:$AH,32,0)</f>
        <v>605642059</v>
      </c>
      <c r="BE74" s="234">
        <f>VLOOKUP(AP:AP,[1]MICHELIN!$B:$AH,33,0)</f>
        <v>605642090</v>
      </c>
    </row>
    <row r="75" spans="1:57" s="11" customFormat="1" ht="19.5" hidden="1" customHeight="1">
      <c r="A75" s="11">
        <f t="shared" si="26"/>
        <v>1</v>
      </c>
      <c r="B75" s="239">
        <f t="shared" si="27"/>
        <v>1655515151809</v>
      </c>
      <c r="C75" s="225">
        <f>VLOOKUP(B:B,[1]MICHELIN!$B:$K,9,0)</f>
        <v>75</v>
      </c>
      <c r="D75" s="11" t="s">
        <v>4059</v>
      </c>
      <c r="E75" s="358" t="s">
        <v>578</v>
      </c>
      <c r="F75" s="158" t="s">
        <v>5809</v>
      </c>
      <c r="G75" s="132" t="str">
        <f t="shared" si="28"/>
        <v>15</v>
      </c>
      <c r="H75" s="225">
        <v>15</v>
      </c>
      <c r="I75" s="225">
        <f>VLOOKUP(B:B,[1]MICHELIN!$B:$K,10,0)</f>
        <v>40</v>
      </c>
      <c r="J75" s="131">
        <v>271</v>
      </c>
      <c r="K75" s="132" t="s">
        <v>1750</v>
      </c>
      <c r="L75" s="132">
        <v>5</v>
      </c>
      <c r="M75" s="134" t="s">
        <v>3422</v>
      </c>
      <c r="N75" s="226" t="s">
        <v>4733</v>
      </c>
      <c r="O75" s="226">
        <v>0</v>
      </c>
      <c r="P75" s="227">
        <v>8860</v>
      </c>
      <c r="Q75" s="228">
        <f t="shared" si="29"/>
        <v>7577.272727272727</v>
      </c>
      <c r="R75" s="143">
        <f t="shared" si="30"/>
        <v>0.18176364727054586</v>
      </c>
      <c r="S75" s="192">
        <v>1074475845</v>
      </c>
      <c r="T75" s="289" t="s">
        <v>7905</v>
      </c>
      <c r="U75" s="189">
        <f t="shared" si="31"/>
        <v>8860</v>
      </c>
      <c r="W75" s="229">
        <v>8860</v>
      </c>
      <c r="X75" s="135">
        <f t="shared" si="32"/>
        <v>6200</v>
      </c>
      <c r="Y75" s="230">
        <f t="shared" si="33"/>
        <v>7577.272727272727</v>
      </c>
      <c r="Z75" s="141">
        <f t="shared" si="34"/>
        <v>7.7313769751693018E-2</v>
      </c>
      <c r="AA75" s="136">
        <f t="shared" si="35"/>
        <v>0.18176364727054586</v>
      </c>
      <c r="AB75" s="309"/>
      <c r="AC75" s="184">
        <f t="shared" si="36"/>
        <v>8686</v>
      </c>
      <c r="AD75" s="182">
        <f t="shared" si="37"/>
        <v>9545</v>
      </c>
      <c r="AE75" s="128">
        <f t="shared" si="38"/>
        <v>859.05</v>
      </c>
      <c r="AF75" s="129">
        <f t="shared" si="39"/>
        <v>174.04999999999995</v>
      </c>
      <c r="AG75" s="130">
        <f t="shared" si="40"/>
        <v>1.8234677841801987E-2</v>
      </c>
      <c r="AH75" s="137">
        <f t="shared" si="41"/>
        <v>685</v>
      </c>
      <c r="AI75" s="138">
        <f t="shared" si="42"/>
        <v>7.1765322158198003E-2</v>
      </c>
      <c r="AJ75" s="138">
        <f t="shared" si="43"/>
        <v>0.16352896942874387</v>
      </c>
      <c r="AK75" s="11" t="s">
        <v>13397</v>
      </c>
      <c r="AL75" s="11">
        <f t="shared" si="44"/>
        <v>7731.5</v>
      </c>
      <c r="AM75" s="412">
        <f t="shared" si="45"/>
        <v>6551.363636363636</v>
      </c>
      <c r="AN75" s="412">
        <f t="shared" si="46"/>
        <v>351.36363636363603</v>
      </c>
      <c r="AO75" s="413">
        <f t="shared" si="47"/>
        <v>5.3632137653507203E-2</v>
      </c>
      <c r="AP75" s="192">
        <v>1655515151809</v>
      </c>
      <c r="AQ75" s="192">
        <v>4985009751268</v>
      </c>
      <c r="AR75" s="192" t="s">
        <v>2941</v>
      </c>
      <c r="AS75" s="231" t="s">
        <v>679</v>
      </c>
      <c r="AT75" s="231" t="s">
        <v>682</v>
      </c>
      <c r="AU75" s="232" t="s">
        <v>109</v>
      </c>
      <c r="AV75" s="232">
        <v>17300</v>
      </c>
      <c r="AW75" s="233">
        <f>VLOOKUP(B:B,[1]MICHELIN!$B:$K,8,0)</f>
        <v>6200</v>
      </c>
      <c r="AX75" s="233">
        <v>525</v>
      </c>
      <c r="AY75" s="204" t="s">
        <v>3387</v>
      </c>
      <c r="AZ75" s="195" t="s">
        <v>413</v>
      </c>
      <c r="BA75" s="133" t="str">
        <f>IFERROR(VLOOKUP(AZ:AZ,Q商品!B:E,4,0),"")</f>
        <v>2023年製 ENERGY SAVER 4 165/55R15 75V サマータイヤ 最短当日発送</v>
      </c>
      <c r="BB75" s="133" t="str">
        <f>IFERROR(VLOOKUP(B:B,在庫!B:M,12,0),"")</f>
        <v>2023年製</v>
      </c>
      <c r="BC75" s="133">
        <f>IFERROR(VLOOKUP(B:B,在庫!B:L,10,0),"")</f>
        <v>2</v>
      </c>
      <c r="BD75" s="234">
        <f>VLOOKUP(AP:AP,[1]MICHELIN!$B:$AH,32,0)</f>
        <v>605642053</v>
      </c>
      <c r="BE75" s="234">
        <f>VLOOKUP(AP:AP,[1]MICHELIN!$B:$AH,33,0)</f>
        <v>605642084</v>
      </c>
    </row>
    <row r="76" spans="1:57" s="11" customFormat="1" ht="19.5" hidden="1" customHeight="1">
      <c r="A76" s="11">
        <f t="shared" si="26"/>
        <v>1</v>
      </c>
      <c r="B76" s="239">
        <f t="shared" si="27"/>
        <v>1655514151800</v>
      </c>
      <c r="C76" s="225">
        <f>VLOOKUP(B:B,[1]MICHELIN!$B:$K,9,0)</f>
        <v>2</v>
      </c>
      <c r="D76" s="11" t="s">
        <v>4059</v>
      </c>
      <c r="E76" s="11" t="s">
        <v>577</v>
      </c>
      <c r="F76" s="158" t="s">
        <v>6221</v>
      </c>
      <c r="G76" s="132" t="str">
        <f t="shared" si="28"/>
        <v>14</v>
      </c>
      <c r="H76" s="225">
        <v>12</v>
      </c>
      <c r="I76" s="225">
        <f>VLOOKUP(B:B,[1]MICHELIN!$B:$K,10,0)</f>
        <v>10</v>
      </c>
      <c r="J76" s="131"/>
      <c r="K76" s="132" t="s">
        <v>1750</v>
      </c>
      <c r="L76" s="132">
        <v>4</v>
      </c>
      <c r="M76" s="134" t="s">
        <v>1782</v>
      </c>
      <c r="N76" s="226" t="s">
        <v>1979</v>
      </c>
      <c r="O76" s="226" t="s">
        <v>1980</v>
      </c>
      <c r="P76" s="227">
        <v>8360</v>
      </c>
      <c r="Q76" s="228">
        <f t="shared" si="29"/>
        <v>7122.7272727272721</v>
      </c>
      <c r="R76" s="143">
        <f t="shared" si="30"/>
        <v>-5.0159540523293016E-2</v>
      </c>
      <c r="S76" s="192">
        <v>1074475851</v>
      </c>
      <c r="T76" s="285" t="s">
        <v>6605</v>
      </c>
      <c r="U76" s="189">
        <f t="shared" si="31"/>
        <v>8340</v>
      </c>
      <c r="V76" s="11">
        <v>900</v>
      </c>
      <c r="W76" s="229">
        <v>9240</v>
      </c>
      <c r="X76" s="135">
        <f t="shared" si="32"/>
        <v>7480</v>
      </c>
      <c r="Y76" s="230">
        <f t="shared" si="33"/>
        <v>7922.7272727272721</v>
      </c>
      <c r="Z76" s="141">
        <f t="shared" si="34"/>
        <v>0.123</v>
      </c>
      <c r="AA76" s="136">
        <f t="shared" si="35"/>
        <v>5.5880665519219656E-2</v>
      </c>
      <c r="AB76" s="309"/>
      <c r="AC76" s="184">
        <f t="shared" si="36"/>
        <v>8176</v>
      </c>
      <c r="AD76" s="182">
        <f t="shared" si="37"/>
        <v>8984</v>
      </c>
      <c r="AE76" s="128">
        <f t="shared" si="38"/>
        <v>808.56</v>
      </c>
      <c r="AF76" s="129">
        <f t="shared" si="39"/>
        <v>164.55999999999995</v>
      </c>
      <c r="AG76" s="130">
        <f t="shared" si="40"/>
        <v>1.8317008014247547E-2</v>
      </c>
      <c r="AH76" s="137">
        <f t="shared" si="41"/>
        <v>644</v>
      </c>
      <c r="AI76" s="138">
        <f t="shared" si="42"/>
        <v>7.1682991985752453E-2</v>
      </c>
      <c r="AJ76" s="138">
        <f t="shared" si="43"/>
        <v>3.7563657504972106E-2</v>
      </c>
      <c r="AL76" s="11">
        <f t="shared" si="44"/>
        <v>7277.6</v>
      </c>
      <c r="AM76" s="412">
        <f t="shared" si="45"/>
        <v>6138.727272727273</v>
      </c>
      <c r="AN76" s="412">
        <f t="shared" si="46"/>
        <v>-1341.272727272727</v>
      </c>
      <c r="AO76" s="413">
        <f t="shared" si="47"/>
        <v>-0.21849361727334651</v>
      </c>
      <c r="AP76" s="192">
        <v>1655514151800</v>
      </c>
      <c r="AQ76" s="192">
        <v>4985009751275</v>
      </c>
      <c r="AR76" s="192" t="s">
        <v>2933</v>
      </c>
      <c r="AS76" s="231" t="s">
        <v>679</v>
      </c>
      <c r="AT76" s="231" t="s">
        <v>684</v>
      </c>
      <c r="AU76" s="232" t="s">
        <v>111</v>
      </c>
      <c r="AV76" s="232">
        <v>16600</v>
      </c>
      <c r="AW76" s="233">
        <f>VLOOKUP(B:B,[1]MICHELIN!$B:$K,8,0)</f>
        <v>7480</v>
      </c>
      <c r="AX76" s="233">
        <v>525</v>
      </c>
      <c r="AY76" s="204" t="s">
        <v>3387</v>
      </c>
      <c r="AZ76" s="192" t="s">
        <v>484</v>
      </c>
      <c r="BA76" s="133" t="str">
        <f>IFERROR(VLOOKUP(AZ:AZ,Q商品!B:E,4,0),"")</f>
        <v>2022年製以降 ENERGY SAVER 4 165/55R14 72V サマータイヤ 最短当日発送</v>
      </c>
      <c r="BB76" s="133" t="str">
        <f>IFERROR(VLOOKUP(B:B,在庫!B:M,12,0),"")</f>
        <v>2022年製</v>
      </c>
      <c r="BC76" s="133">
        <f>IFERROR(VLOOKUP(B:B,在庫!B:L,10,0),"")</f>
        <v>2</v>
      </c>
      <c r="BD76" s="234">
        <f>VLOOKUP(AP:AP,[1]MICHELIN!$B:$AH,32,0)</f>
        <v>605642062</v>
      </c>
      <c r="BE76" s="234">
        <f>VLOOKUP(AP:AP,[1]MICHELIN!$B:$AH,33,0)</f>
        <v>605642093</v>
      </c>
    </row>
    <row r="77" spans="1:57" s="11" customFormat="1" ht="19.5" hidden="1" customHeight="1">
      <c r="A77" s="11">
        <f t="shared" si="26"/>
        <v>1</v>
      </c>
      <c r="B77" s="239">
        <f t="shared" si="27"/>
        <v>1656514151807</v>
      </c>
      <c r="C77" s="225">
        <f>VLOOKUP(B:B,[1]MICHELIN!$B:$K,9,0)</f>
        <v>24</v>
      </c>
      <c r="D77" s="11" t="s">
        <v>4059</v>
      </c>
      <c r="E77" s="358" t="s">
        <v>582</v>
      </c>
      <c r="F77" s="158" t="s">
        <v>7082</v>
      </c>
      <c r="G77" s="132" t="str">
        <f t="shared" si="28"/>
        <v>14</v>
      </c>
      <c r="H77" s="225">
        <v>8</v>
      </c>
      <c r="I77" s="225">
        <f>VLOOKUP(B:B,[1]MICHELIN!$B:$K,10,0)</f>
        <v>0</v>
      </c>
      <c r="J77" s="131">
        <v>1336</v>
      </c>
      <c r="K77" s="132" t="s">
        <v>1750</v>
      </c>
      <c r="L77" s="132">
        <v>6</v>
      </c>
      <c r="M77" s="134" t="s">
        <v>3422</v>
      </c>
      <c r="N77" s="226" t="s">
        <v>4734</v>
      </c>
      <c r="O77" s="226">
        <v>0</v>
      </c>
      <c r="P77" s="227">
        <v>6860</v>
      </c>
      <c r="Q77" s="228">
        <f t="shared" si="29"/>
        <v>5759.090909090909</v>
      </c>
      <c r="R77" s="143">
        <f t="shared" si="30"/>
        <v>0.14917127071823202</v>
      </c>
      <c r="S77" s="192">
        <v>1074475852</v>
      </c>
      <c r="T77" s="289" t="s">
        <v>6606</v>
      </c>
      <c r="U77" s="189">
        <f t="shared" si="31"/>
        <v>6860</v>
      </c>
      <c r="W77" s="229">
        <v>6860</v>
      </c>
      <c r="X77" s="135">
        <f t="shared" si="32"/>
        <v>4900</v>
      </c>
      <c r="Y77" s="230">
        <f t="shared" si="33"/>
        <v>5759.090909090909</v>
      </c>
      <c r="Z77" s="141">
        <f t="shared" si="34"/>
        <v>7.7259475218658835E-2</v>
      </c>
      <c r="AA77" s="136">
        <f t="shared" si="35"/>
        <v>0.14917127071823202</v>
      </c>
      <c r="AB77" s="144"/>
      <c r="AC77" s="184">
        <f t="shared" si="36"/>
        <v>6725</v>
      </c>
      <c r="AD77" s="182">
        <f t="shared" si="37"/>
        <v>7390</v>
      </c>
      <c r="AE77" s="128">
        <f t="shared" si="38"/>
        <v>665.1</v>
      </c>
      <c r="AF77" s="129">
        <f t="shared" si="39"/>
        <v>135.10000000000002</v>
      </c>
      <c r="AG77" s="130">
        <f t="shared" si="40"/>
        <v>1.8281461434370774E-2</v>
      </c>
      <c r="AH77" s="137">
        <f t="shared" si="41"/>
        <v>530</v>
      </c>
      <c r="AI77" s="138">
        <f t="shared" si="42"/>
        <v>7.1718538565629222E-2</v>
      </c>
      <c r="AJ77" s="138">
        <f t="shared" si="43"/>
        <v>0.13088980928386124</v>
      </c>
      <c r="AL77" s="11">
        <f t="shared" si="44"/>
        <v>5986</v>
      </c>
      <c r="AM77" s="412">
        <f t="shared" si="45"/>
        <v>4964.545454545454</v>
      </c>
      <c r="AN77" s="412">
        <f t="shared" si="46"/>
        <v>64.545454545454049</v>
      </c>
      <c r="AO77" s="413">
        <f t="shared" si="47"/>
        <v>1.3001281816517022E-2</v>
      </c>
      <c r="AP77" s="192">
        <v>1656514151807</v>
      </c>
      <c r="AQ77" s="192">
        <v>4985009751343</v>
      </c>
      <c r="AR77" s="192" t="s">
        <v>2935</v>
      </c>
      <c r="AS77" s="231" t="s">
        <v>679</v>
      </c>
      <c r="AT77" s="231" t="s">
        <v>1060</v>
      </c>
      <c r="AU77" s="232" t="s">
        <v>114</v>
      </c>
      <c r="AV77" s="232">
        <v>12600</v>
      </c>
      <c r="AW77" s="233">
        <f>VLOOKUP(B:B,[1]MICHELIN!$B:$K,8,0)</f>
        <v>4900</v>
      </c>
      <c r="AX77" s="233">
        <v>525</v>
      </c>
      <c r="AY77" s="204" t="s">
        <v>3387</v>
      </c>
      <c r="AZ77" s="192" t="s">
        <v>387</v>
      </c>
      <c r="BA77" s="133" t="str">
        <f>IFERROR(VLOOKUP(AZ:AZ,Q商品!B:E,4,0),"")</f>
        <v>2023年製 ENERGY SAVER 4 165/65R14 83H XL サマータイヤ 最短当日発送</v>
      </c>
      <c r="BB77" s="133" t="str">
        <f>IFERROR(VLOOKUP(B:B,在庫!B:M,12,0),"")</f>
        <v>2023年製</v>
      </c>
      <c r="BC77" s="133">
        <f>IFERROR(VLOOKUP(B:B,在庫!B:L,10,0),"")</f>
        <v>1</v>
      </c>
      <c r="BD77" s="234">
        <f>VLOOKUP(AP:AP,[1]MICHELIN!$B:$AH,32,0)</f>
        <v>605642060</v>
      </c>
      <c r="BE77" s="234">
        <f>VLOOKUP(AP:AP,[1]MICHELIN!$B:$AH,33,0)</f>
        <v>605642091</v>
      </c>
    </row>
    <row r="78" spans="1:57" s="11" customFormat="1" ht="19.5" hidden="1" customHeight="1">
      <c r="A78" s="11">
        <f t="shared" si="26"/>
        <v>1</v>
      </c>
      <c r="B78" s="239">
        <f t="shared" si="27"/>
        <v>1657014151809</v>
      </c>
      <c r="C78" s="225">
        <f>VLOOKUP(B:B,[1]MICHELIN!$B:$K,9,0)</f>
        <v>26</v>
      </c>
      <c r="D78" s="11" t="s">
        <v>4059</v>
      </c>
      <c r="E78" s="11" t="s">
        <v>4922</v>
      </c>
      <c r="F78" s="158" t="s">
        <v>6231</v>
      </c>
      <c r="G78" s="132" t="str">
        <f t="shared" si="28"/>
        <v>14</v>
      </c>
      <c r="H78" s="225">
        <v>10</v>
      </c>
      <c r="I78" s="225">
        <f>VLOOKUP(B:B,[1]MICHELIN!$B:$K,10,0)</f>
        <v>6</v>
      </c>
      <c r="J78" s="131"/>
      <c r="K78" s="132" t="s">
        <v>1750</v>
      </c>
      <c r="L78" s="132">
        <v>7</v>
      </c>
      <c r="M78" s="134" t="s">
        <v>3422</v>
      </c>
      <c r="N78" s="226" t="s">
        <v>6232</v>
      </c>
      <c r="O78" s="226">
        <v>0</v>
      </c>
      <c r="P78" s="227">
        <v>7455</v>
      </c>
      <c r="Q78" s="228">
        <f t="shared" si="29"/>
        <v>6299.9999999999991</v>
      </c>
      <c r="R78" s="143">
        <f t="shared" si="30"/>
        <v>0.10634920634920622</v>
      </c>
      <c r="S78" s="192">
        <v>1074475857</v>
      </c>
      <c r="T78" s="285" t="s">
        <v>6607</v>
      </c>
      <c r="U78" s="189">
        <f t="shared" si="31"/>
        <v>7455</v>
      </c>
      <c r="W78" s="229">
        <v>7455</v>
      </c>
      <c r="X78" s="135">
        <f t="shared" si="32"/>
        <v>5630</v>
      </c>
      <c r="Y78" s="230">
        <f t="shared" si="33"/>
        <v>6299.9999999999991</v>
      </c>
      <c r="Z78" s="141">
        <f t="shared" si="34"/>
        <v>7.7129443326626523E-2</v>
      </c>
      <c r="AA78" s="136">
        <f t="shared" si="35"/>
        <v>0.10634920634920622</v>
      </c>
      <c r="AB78" s="309"/>
      <c r="AC78" s="184">
        <f t="shared" si="36"/>
        <v>7308</v>
      </c>
      <c r="AD78" s="182">
        <f t="shared" si="37"/>
        <v>8030</v>
      </c>
      <c r="AE78" s="128">
        <f t="shared" si="38"/>
        <v>722.69999999999993</v>
      </c>
      <c r="AF78" s="129">
        <f t="shared" si="39"/>
        <v>147.69999999999993</v>
      </c>
      <c r="AG78" s="130">
        <f t="shared" si="40"/>
        <v>1.8393524283935234E-2</v>
      </c>
      <c r="AH78" s="137">
        <f t="shared" si="41"/>
        <v>575</v>
      </c>
      <c r="AI78" s="138">
        <f t="shared" si="42"/>
        <v>7.1606475716064752E-2</v>
      </c>
      <c r="AJ78" s="138">
        <f t="shared" si="43"/>
        <v>8.795568206527099E-2</v>
      </c>
      <c r="AL78" s="11">
        <f t="shared" si="44"/>
        <v>6505</v>
      </c>
      <c r="AM78" s="412">
        <f t="shared" si="45"/>
        <v>5436.363636363636</v>
      </c>
      <c r="AN78" s="412">
        <f t="shared" si="46"/>
        <v>-193.63636363636397</v>
      </c>
      <c r="AO78" s="413">
        <f t="shared" si="47"/>
        <v>-3.5618729096990029E-2</v>
      </c>
      <c r="AP78" s="192">
        <v>1657014151809</v>
      </c>
      <c r="AQ78" s="192">
        <v>4985009751138</v>
      </c>
      <c r="AR78" s="192" t="s">
        <v>2938</v>
      </c>
      <c r="AS78" s="231" t="s">
        <v>679</v>
      </c>
      <c r="AT78" s="231" t="s">
        <v>1063</v>
      </c>
      <c r="AU78" s="232" t="s">
        <v>86</v>
      </c>
      <c r="AV78" s="232">
        <v>12600</v>
      </c>
      <c r="AW78" s="233">
        <f>VLOOKUP(B:B,[1]MICHELIN!$B:$K,8,0)</f>
        <v>5630</v>
      </c>
      <c r="AX78" s="233">
        <v>525</v>
      </c>
      <c r="AY78" s="204" t="s">
        <v>3387</v>
      </c>
      <c r="AZ78" s="192" t="s">
        <v>451</v>
      </c>
      <c r="BA78" s="133" t="str">
        <f>IFERROR(VLOOKUP(AZ:AZ,Q商品!B:E,4,0),"")</f>
        <v>2023年製 ENERGY SAVER 4 165/70R14 85T XL サマータイヤ 最短当日発送</v>
      </c>
      <c r="BB78" s="133" t="str">
        <f>IFERROR(VLOOKUP(B:B,在庫!B:M,12,0),"")</f>
        <v>2023年製</v>
      </c>
      <c r="BC78" s="133">
        <f>IFERROR(VLOOKUP(B:B,在庫!B:L,10,0),"")</f>
        <v>1</v>
      </c>
      <c r="BD78" s="234">
        <f>VLOOKUP(AP:AP,[1]MICHELIN!$B:$AH,32,0)</f>
        <v>605642055</v>
      </c>
      <c r="BE78" s="234">
        <f>VLOOKUP(AP:AP,[1]MICHELIN!$B:$AH,33,0)</f>
        <v>605642086</v>
      </c>
    </row>
    <row r="79" spans="1:57" s="11" customFormat="1" ht="19.5" hidden="1" customHeight="1">
      <c r="A79" s="11">
        <f t="shared" si="26"/>
        <v>1</v>
      </c>
      <c r="B79" s="239">
        <f t="shared" si="27"/>
        <v>1756514151804</v>
      </c>
      <c r="C79" s="225">
        <f>VLOOKUP(B:B,[1]MICHELIN!$B:$K,9,0)</f>
        <v>47</v>
      </c>
      <c r="D79" s="11" t="s">
        <v>4059</v>
      </c>
      <c r="E79" s="11" t="s">
        <v>584</v>
      </c>
      <c r="F79" s="158" t="s">
        <v>5811</v>
      </c>
      <c r="G79" s="132" t="str">
        <f t="shared" si="28"/>
        <v>14</v>
      </c>
      <c r="H79" s="225">
        <v>30</v>
      </c>
      <c r="I79" s="225">
        <f>VLOOKUP(B:B,[1]MICHELIN!$B:$K,10,0)</f>
        <v>19</v>
      </c>
      <c r="J79" s="131">
        <v>2002</v>
      </c>
      <c r="K79" s="132" t="s">
        <v>1750</v>
      </c>
      <c r="L79" s="132">
        <v>9</v>
      </c>
      <c r="M79" s="134" t="s">
        <v>1776</v>
      </c>
      <c r="N79" s="226" t="s">
        <v>11914</v>
      </c>
      <c r="O79" s="226">
        <v>0</v>
      </c>
      <c r="P79" s="227">
        <v>8949</v>
      </c>
      <c r="Q79" s="228">
        <f t="shared" si="29"/>
        <v>7658.181818181818</v>
      </c>
      <c r="R79" s="143">
        <f t="shared" si="30"/>
        <v>0.1329534662867996</v>
      </c>
      <c r="S79" s="192">
        <v>1074475850</v>
      </c>
      <c r="T79" s="289" t="s">
        <v>11932</v>
      </c>
      <c r="U79" s="189">
        <f t="shared" si="31"/>
        <v>8949</v>
      </c>
      <c r="W79" s="229">
        <v>8949</v>
      </c>
      <c r="X79" s="135">
        <f t="shared" si="32"/>
        <v>6640</v>
      </c>
      <c r="Y79" s="230">
        <f t="shared" si="33"/>
        <v>7658.181818181818</v>
      </c>
      <c r="Z79" s="141">
        <f t="shared" si="34"/>
        <v>7.7215331321935476E-2</v>
      </c>
      <c r="AA79" s="136">
        <f t="shared" si="35"/>
        <v>0.1329534662867996</v>
      </c>
      <c r="AB79" s="309"/>
      <c r="AC79" s="184">
        <f t="shared" si="36"/>
        <v>8773</v>
      </c>
      <c r="AD79" s="182">
        <f t="shared" si="37"/>
        <v>9640</v>
      </c>
      <c r="AE79" s="128">
        <f t="shared" si="38"/>
        <v>867.6</v>
      </c>
      <c r="AF79" s="129">
        <f t="shared" si="39"/>
        <v>176.60000000000002</v>
      </c>
      <c r="AG79" s="130">
        <f t="shared" si="40"/>
        <v>1.8319502074688798E-2</v>
      </c>
      <c r="AH79" s="137">
        <f t="shared" si="41"/>
        <v>691</v>
      </c>
      <c r="AI79" s="138">
        <f t="shared" si="42"/>
        <v>7.1680497925311198E-2</v>
      </c>
      <c r="AJ79" s="138">
        <f t="shared" si="43"/>
        <v>0.11463396421211081</v>
      </c>
      <c r="AK79" s="11" t="s">
        <v>13397</v>
      </c>
      <c r="AL79" s="11">
        <f t="shared" si="44"/>
        <v>7809</v>
      </c>
      <c r="AM79" s="412">
        <f t="shared" si="45"/>
        <v>6621.8181818181811</v>
      </c>
      <c r="AN79" s="412">
        <f t="shared" si="46"/>
        <v>-18.181818181818926</v>
      </c>
      <c r="AO79" s="413">
        <f t="shared" si="47"/>
        <v>-2.745744096650305E-3</v>
      </c>
      <c r="AP79" s="192">
        <v>1756514151804</v>
      </c>
      <c r="AQ79" s="192">
        <v>4985009751206</v>
      </c>
      <c r="AR79" s="192" t="s">
        <v>2936</v>
      </c>
      <c r="AS79" s="231" t="s">
        <v>679</v>
      </c>
      <c r="AT79" s="231" t="s">
        <v>1061</v>
      </c>
      <c r="AU79" s="232" t="s">
        <v>87</v>
      </c>
      <c r="AV79" s="232">
        <v>14400</v>
      </c>
      <c r="AW79" s="233">
        <f>VLOOKUP(B:B,[1]MICHELIN!$B:$K,8,0)</f>
        <v>6640</v>
      </c>
      <c r="AX79" s="233">
        <v>525</v>
      </c>
      <c r="AY79" s="204" t="s">
        <v>3387</v>
      </c>
      <c r="AZ79" s="195" t="s">
        <v>450</v>
      </c>
      <c r="BA79" s="133" t="str">
        <f>IFERROR(VLOOKUP(AZ:AZ,Q商品!B:E,4,0),"")</f>
        <v>2023年製 ENERGY SAVER 4 175/65R14 86H XL サマータイヤ 最短当日発送</v>
      </c>
      <c r="BB79" s="133" t="str">
        <f>IFERROR(VLOOKUP(B:B,在庫!B:M,12,0),"")</f>
        <v>2023年製</v>
      </c>
      <c r="BC79" s="133">
        <f>IFERROR(VLOOKUP(B:B,在庫!B:L,10,0),"")</f>
        <v>3</v>
      </c>
      <c r="BD79" s="234">
        <f>VLOOKUP(AP:AP,[1]MICHELIN!$B:$AH,32,0)</f>
        <v>605642058</v>
      </c>
      <c r="BE79" s="234">
        <f>VLOOKUP(AP:AP,[1]MICHELIN!$B:$AH,33,0)</f>
        <v>605642089</v>
      </c>
    </row>
    <row r="80" spans="1:57" s="11" customFormat="1" ht="19.5" hidden="1" customHeight="1">
      <c r="A80" s="11">
        <f t="shared" si="26"/>
        <v>1</v>
      </c>
      <c r="B80" s="239">
        <f t="shared" si="27"/>
        <v>1756515151803</v>
      </c>
      <c r="C80" s="225">
        <f>VLOOKUP(B:B,[1]MICHELIN!$B:$K,9,0)</f>
        <v>89</v>
      </c>
      <c r="D80" s="11" t="s">
        <v>4059</v>
      </c>
      <c r="E80" s="358" t="s">
        <v>585</v>
      </c>
      <c r="F80" s="158" t="s">
        <v>5812</v>
      </c>
      <c r="G80" s="132" t="str">
        <f t="shared" si="28"/>
        <v>15</v>
      </c>
      <c r="H80" s="225">
        <v>7</v>
      </c>
      <c r="I80" s="225">
        <f>VLOOKUP(B:B,[1]MICHELIN!$B:$K,10,0)</f>
        <v>55</v>
      </c>
      <c r="J80" s="131">
        <v>1009</v>
      </c>
      <c r="K80" s="132" t="s">
        <v>1750</v>
      </c>
      <c r="L80" s="132">
        <v>10</v>
      </c>
      <c r="M80" s="134" t="s">
        <v>3422</v>
      </c>
      <c r="N80" s="226" t="s">
        <v>1994</v>
      </c>
      <c r="O80" s="226">
        <v>0</v>
      </c>
      <c r="P80" s="227">
        <v>9700</v>
      </c>
      <c r="Q80" s="228">
        <f t="shared" si="29"/>
        <v>8340.9090909090901</v>
      </c>
      <c r="R80" s="143">
        <f t="shared" si="30"/>
        <v>0.15836512261580374</v>
      </c>
      <c r="S80" s="192">
        <v>1074475847</v>
      </c>
      <c r="T80" s="289" t="s">
        <v>6609</v>
      </c>
      <c r="U80" s="189">
        <f t="shared" si="31"/>
        <v>9700</v>
      </c>
      <c r="W80" s="229">
        <v>9700</v>
      </c>
      <c r="X80" s="135">
        <f t="shared" si="32"/>
        <v>7020</v>
      </c>
      <c r="Y80" s="230">
        <f t="shared" si="33"/>
        <v>8340.9090909090901</v>
      </c>
      <c r="Z80" s="141">
        <f t="shared" si="34"/>
        <v>7.7216494845360861E-2</v>
      </c>
      <c r="AA80" s="136">
        <f t="shared" si="35"/>
        <v>0.15836512261580374</v>
      </c>
      <c r="AB80" s="144"/>
      <c r="AC80" s="184">
        <f t="shared" si="36"/>
        <v>9509</v>
      </c>
      <c r="AD80" s="182">
        <f t="shared" si="37"/>
        <v>10449</v>
      </c>
      <c r="AE80" s="128">
        <f t="shared" si="38"/>
        <v>940.41</v>
      </c>
      <c r="AF80" s="129">
        <f t="shared" si="39"/>
        <v>191.40999999999997</v>
      </c>
      <c r="AG80" s="130">
        <f t="shared" si="40"/>
        <v>1.83184993779309E-2</v>
      </c>
      <c r="AH80" s="137">
        <f t="shared" si="41"/>
        <v>749</v>
      </c>
      <c r="AI80" s="138">
        <f t="shared" si="42"/>
        <v>7.16815006220691E-2</v>
      </c>
      <c r="AJ80" s="138">
        <f t="shared" si="43"/>
        <v>0.14004662323787284</v>
      </c>
      <c r="AK80" s="11" t="s">
        <v>13397</v>
      </c>
      <c r="AL80" s="11">
        <f t="shared" si="44"/>
        <v>8464.1</v>
      </c>
      <c r="AM80" s="412">
        <f t="shared" si="45"/>
        <v>7217.363636363636</v>
      </c>
      <c r="AN80" s="412">
        <f t="shared" si="46"/>
        <v>197.36363636363603</v>
      </c>
      <c r="AO80" s="413">
        <f t="shared" si="47"/>
        <v>2.7345668904535735E-2</v>
      </c>
      <c r="AP80" s="192">
        <v>1756515151803</v>
      </c>
      <c r="AQ80" s="192">
        <v>4985009751169</v>
      </c>
      <c r="AR80" s="192" t="s">
        <v>2944</v>
      </c>
      <c r="AS80" s="231" t="s">
        <v>679</v>
      </c>
      <c r="AT80" s="231" t="s">
        <v>1068</v>
      </c>
      <c r="AU80" s="232" t="s">
        <v>95</v>
      </c>
      <c r="AV80" s="232">
        <v>15700</v>
      </c>
      <c r="AW80" s="233">
        <f>VLOOKUP(B:B,[1]MICHELIN!$B:$K,8,0)</f>
        <v>7020</v>
      </c>
      <c r="AX80" s="233">
        <v>525</v>
      </c>
      <c r="AY80" s="204" t="s">
        <v>3387</v>
      </c>
      <c r="AZ80" s="195" t="s">
        <v>401</v>
      </c>
      <c r="BA80" s="133" t="str">
        <f>IFERROR(VLOOKUP(AZ:AZ,Q商品!B:E,4,0),"")</f>
        <v>2023年製 ENERGY SAVER 4 175/65R15 88H XL サマータイヤ 最短当日発送</v>
      </c>
      <c r="BB80" s="133" t="str">
        <f>IFERROR(VLOOKUP(B:B,在庫!B:M,12,0),"")</f>
        <v>2023年製</v>
      </c>
      <c r="BC80" s="133">
        <f>IFERROR(VLOOKUP(B:B,在庫!B:L,10,0),"")</f>
        <v>2</v>
      </c>
      <c r="BD80" s="234">
        <f>VLOOKUP(AP:AP,[1]MICHELIN!$B:$AH,32,0)</f>
        <v>605642049</v>
      </c>
      <c r="BE80" s="234">
        <f>VLOOKUP(AP:AP,[1]MICHELIN!$B:$AH,33,0)</f>
        <v>605642080</v>
      </c>
    </row>
    <row r="81" spans="1:57" s="11" customFormat="1" ht="19.5" hidden="1" customHeight="1">
      <c r="A81" s="11">
        <f t="shared" si="26"/>
        <v>1</v>
      </c>
      <c r="B81" s="239">
        <f t="shared" si="27"/>
        <v>1756015151808</v>
      </c>
      <c r="C81" s="225">
        <f>VLOOKUP(B:B,[1]MICHELIN!$B:$K,9,0)</f>
        <v>10</v>
      </c>
      <c r="D81" s="11" t="s">
        <v>4059</v>
      </c>
      <c r="E81" s="358" t="s">
        <v>583</v>
      </c>
      <c r="F81" s="158" t="s">
        <v>5810</v>
      </c>
      <c r="G81" s="132" t="str">
        <f t="shared" si="28"/>
        <v>15</v>
      </c>
      <c r="H81" s="225">
        <v>2</v>
      </c>
      <c r="I81" s="225">
        <f>VLOOKUP(B:B,[1]MICHELIN!$B:$K,10,0)</f>
        <v>6</v>
      </c>
      <c r="J81" s="131" t="s">
        <v>12</v>
      </c>
      <c r="K81" s="132" t="s">
        <v>1750</v>
      </c>
      <c r="L81" s="132">
        <v>8</v>
      </c>
      <c r="M81" s="134" t="s">
        <v>3422</v>
      </c>
      <c r="N81" s="226" t="s">
        <v>1993</v>
      </c>
      <c r="O81" s="226">
        <v>0</v>
      </c>
      <c r="P81" s="227">
        <v>9915</v>
      </c>
      <c r="Q81" s="228">
        <f t="shared" si="29"/>
        <v>8536.363636363636</v>
      </c>
      <c r="R81" s="143">
        <f t="shared" si="30"/>
        <v>0.13897763578274758</v>
      </c>
      <c r="S81" s="192">
        <v>1074475842</v>
      </c>
      <c r="T81" s="289" t="s">
        <v>7906</v>
      </c>
      <c r="U81" s="189">
        <f t="shared" si="31"/>
        <v>9915</v>
      </c>
      <c r="W81" s="229">
        <v>9915</v>
      </c>
      <c r="X81" s="135">
        <f t="shared" si="32"/>
        <v>7350</v>
      </c>
      <c r="Y81" s="230">
        <f t="shared" si="33"/>
        <v>8536.363636363636</v>
      </c>
      <c r="Z81" s="141">
        <f t="shared" si="34"/>
        <v>7.7256681795259796E-2</v>
      </c>
      <c r="AA81" s="136">
        <f t="shared" si="35"/>
        <v>0.13897763578274758</v>
      </c>
      <c r="AB81" s="144"/>
      <c r="AC81" s="184">
        <f t="shared" si="36"/>
        <v>9720</v>
      </c>
      <c r="AD81" s="182">
        <f t="shared" si="37"/>
        <v>10681</v>
      </c>
      <c r="AE81" s="128">
        <f t="shared" si="38"/>
        <v>961.29</v>
      </c>
      <c r="AF81" s="129">
        <f t="shared" si="39"/>
        <v>195.28999999999996</v>
      </c>
      <c r="AG81" s="130">
        <f t="shared" si="40"/>
        <v>1.828386855163374E-2</v>
      </c>
      <c r="AH81" s="137">
        <f t="shared" si="41"/>
        <v>766</v>
      </c>
      <c r="AI81" s="138">
        <f t="shared" si="42"/>
        <v>7.1716131448366263E-2</v>
      </c>
      <c r="AJ81" s="138">
        <f t="shared" si="43"/>
        <v>0.12069376723111383</v>
      </c>
      <c r="AL81" s="11">
        <f t="shared" si="44"/>
        <v>8651.9</v>
      </c>
      <c r="AM81" s="412">
        <f t="shared" si="45"/>
        <v>7388.0909090909081</v>
      </c>
      <c r="AN81" s="412">
        <f t="shared" si="46"/>
        <v>38.090909090908099</v>
      </c>
      <c r="AO81" s="413">
        <f t="shared" si="47"/>
        <v>5.1557174322310988E-3</v>
      </c>
      <c r="AP81" s="192">
        <v>1756015151808</v>
      </c>
      <c r="AQ81" s="192">
        <v>4985009751213</v>
      </c>
      <c r="AR81" s="192" t="s">
        <v>2943</v>
      </c>
      <c r="AS81" s="231" t="s">
        <v>679</v>
      </c>
      <c r="AT81" s="231" t="s">
        <v>1067</v>
      </c>
      <c r="AU81" s="232" t="s">
        <v>713</v>
      </c>
      <c r="AV81" s="232">
        <v>17500</v>
      </c>
      <c r="AW81" s="233">
        <f>VLOOKUP(B:B,[1]MICHELIN!$B:$K,8,0)</f>
        <v>7350</v>
      </c>
      <c r="AX81" s="233">
        <v>525</v>
      </c>
      <c r="AY81" s="204" t="s">
        <v>3387</v>
      </c>
      <c r="AZ81" s="192" t="s">
        <v>416</v>
      </c>
      <c r="BA81" s="133" t="str">
        <f>IFERROR(VLOOKUP(AZ:AZ,Q商品!B:E,4,0),"")</f>
        <v>2023年製 ENERGY SAVER 4 175/60R15 81H サマータイヤ 最短当日発送</v>
      </c>
      <c r="BB81" s="133" t="str">
        <f>IFERROR(VLOOKUP(B:B,在庫!B:M,12,0),"")</f>
        <v>2023年製</v>
      </c>
      <c r="BC81" s="133">
        <f>IFERROR(VLOOKUP(B:B,在庫!B:L,10,0),"")</f>
        <v>3</v>
      </c>
      <c r="BD81" s="234">
        <f>VLOOKUP(AP:AP,[1]MICHELIN!$B:$AH,32,0)</f>
        <v>605642054</v>
      </c>
      <c r="BE81" s="234">
        <f>VLOOKUP(AP:AP,[1]MICHELIN!$B:$AH,33,0)</f>
        <v>605642085</v>
      </c>
    </row>
    <row r="82" spans="1:57" s="11" customFormat="1" ht="19.5" hidden="1" customHeight="1">
      <c r="A82" s="11">
        <f t="shared" si="26"/>
        <v>1</v>
      </c>
      <c r="B82" s="239">
        <f t="shared" si="27"/>
        <v>1855516151802</v>
      </c>
      <c r="C82" s="225">
        <f>VLOOKUP(B:B,[1]MICHELIN!$B:$K,9,0)</f>
        <v>59</v>
      </c>
      <c r="D82" s="11" t="s">
        <v>4059</v>
      </c>
      <c r="E82" s="11" t="s">
        <v>587</v>
      </c>
      <c r="F82" s="158" t="s">
        <v>7083</v>
      </c>
      <c r="G82" s="132" t="str">
        <f t="shared" si="28"/>
        <v>16</v>
      </c>
      <c r="H82" s="225">
        <v>4</v>
      </c>
      <c r="I82" s="225">
        <f>VLOOKUP(B:B,[1]MICHELIN!$B:$K,10,0)</f>
        <v>49</v>
      </c>
      <c r="J82" s="131">
        <v>638</v>
      </c>
      <c r="K82" s="132" t="s">
        <v>1750</v>
      </c>
      <c r="L82" s="132">
        <v>12</v>
      </c>
      <c r="M82" s="134" t="s">
        <v>3422</v>
      </c>
      <c r="N82" s="226" t="s">
        <v>1995</v>
      </c>
      <c r="O82" s="226">
        <v>0</v>
      </c>
      <c r="P82" s="227">
        <v>13350</v>
      </c>
      <c r="Q82" s="228">
        <f t="shared" si="29"/>
        <v>11659.090909090908</v>
      </c>
      <c r="R82" s="143">
        <f t="shared" si="30"/>
        <v>0.12085769980506815</v>
      </c>
      <c r="S82" s="192">
        <v>1074475839</v>
      </c>
      <c r="T82" s="285" t="s">
        <v>6611</v>
      </c>
      <c r="U82" s="189">
        <f t="shared" si="31"/>
        <v>13350</v>
      </c>
      <c r="W82" s="229">
        <v>13350</v>
      </c>
      <c r="X82" s="135">
        <f t="shared" si="32"/>
        <v>10250</v>
      </c>
      <c r="Y82" s="230">
        <f t="shared" si="33"/>
        <v>11659.090909090908</v>
      </c>
      <c r="Z82" s="141">
        <f t="shared" si="34"/>
        <v>7.7303370786516945E-2</v>
      </c>
      <c r="AA82" s="136">
        <f t="shared" si="35"/>
        <v>0.12085769980506815</v>
      </c>
      <c r="AB82" s="309"/>
      <c r="AC82" s="184">
        <f t="shared" si="36"/>
        <v>13088</v>
      </c>
      <c r="AD82" s="182">
        <f t="shared" si="37"/>
        <v>14382</v>
      </c>
      <c r="AE82" s="128">
        <f t="shared" si="38"/>
        <v>1294.3799999999999</v>
      </c>
      <c r="AF82" s="129">
        <f t="shared" si="39"/>
        <v>262.37999999999988</v>
      </c>
      <c r="AG82" s="130">
        <f t="shared" si="40"/>
        <v>1.8243637880684182E-2</v>
      </c>
      <c r="AH82" s="137">
        <f t="shared" si="41"/>
        <v>1032</v>
      </c>
      <c r="AI82" s="138">
        <f t="shared" si="42"/>
        <v>7.1756362119315811E-2</v>
      </c>
      <c r="AJ82" s="138">
        <f t="shared" si="43"/>
        <v>0.10261406192438396</v>
      </c>
      <c r="AK82" s="11" t="s">
        <v>13397</v>
      </c>
      <c r="AL82" s="11">
        <f t="shared" si="44"/>
        <v>11649.8</v>
      </c>
      <c r="AM82" s="412">
        <f t="shared" si="45"/>
        <v>10113.454545454544</v>
      </c>
      <c r="AN82" s="412">
        <f t="shared" si="46"/>
        <v>-136.54545454545587</v>
      </c>
      <c r="AO82" s="413">
        <f t="shared" si="47"/>
        <v>-1.350136631669796E-2</v>
      </c>
      <c r="AP82" s="192">
        <v>1855516151802</v>
      </c>
      <c r="AQ82" s="192">
        <v>4985009751244</v>
      </c>
      <c r="AR82" s="192" t="s">
        <v>2949</v>
      </c>
      <c r="AS82" s="231" t="s">
        <v>679</v>
      </c>
      <c r="AT82" s="231" t="s">
        <v>1072</v>
      </c>
      <c r="AU82" s="232" t="s">
        <v>98</v>
      </c>
      <c r="AV82" s="232">
        <v>23000</v>
      </c>
      <c r="AW82" s="233">
        <f>VLOOKUP(B:B,[1]MICHELIN!$B:$K,8,0)</f>
        <v>10250</v>
      </c>
      <c r="AX82" s="233">
        <v>525</v>
      </c>
      <c r="AY82" s="204" t="s">
        <v>3387</v>
      </c>
      <c r="AZ82" s="195" t="s">
        <v>422</v>
      </c>
      <c r="BA82" s="133" t="str">
        <f>IFERROR(VLOOKUP(AZ:AZ,Q商品!B:E,4,0),"")</f>
        <v>2023年製 ENERGY SAVER 4 185/55R16 87V XL サマータイヤ 最短当日発送</v>
      </c>
      <c r="BB82" s="133" t="str">
        <f>IFERROR(VLOOKUP(B:B,在庫!B:M,12,0),"")</f>
        <v>2023年製</v>
      </c>
      <c r="BC82" s="133">
        <f>IFERROR(VLOOKUP(B:B,在庫!B:L,10,0),"")</f>
        <v>3</v>
      </c>
      <c r="BD82" s="234">
        <f>VLOOKUP(AP:AP,[1]MICHELIN!$B:$AH,32,0)</f>
        <v>605642046</v>
      </c>
      <c r="BE82" s="234">
        <f>VLOOKUP(AP:AP,[1]MICHELIN!$B:$AH,33,0)</f>
        <v>605642077</v>
      </c>
    </row>
    <row r="83" spans="1:57" s="11" customFormat="1" ht="19.5" hidden="1" customHeight="1">
      <c r="A83" s="11">
        <f t="shared" si="26"/>
        <v>1</v>
      </c>
      <c r="B83" s="239">
        <f t="shared" si="27"/>
        <v>1856016151804</v>
      </c>
      <c r="C83" s="225">
        <f>VLOOKUP(B:B,[1]MICHELIN!$B:$K,9,0)</f>
        <v>29</v>
      </c>
      <c r="D83" s="11" t="s">
        <v>4059</v>
      </c>
      <c r="E83" s="11" t="s">
        <v>588</v>
      </c>
      <c r="F83" s="158" t="s">
        <v>7084</v>
      </c>
      <c r="G83" s="132" t="str">
        <f t="shared" si="28"/>
        <v>16</v>
      </c>
      <c r="H83" s="225">
        <v>8</v>
      </c>
      <c r="I83" s="225">
        <f>VLOOKUP(B:B,[1]MICHELIN!$B:$K,10,0)</f>
        <v>28</v>
      </c>
      <c r="J83" s="131">
        <v>1259</v>
      </c>
      <c r="K83" s="132" t="s">
        <v>1750</v>
      </c>
      <c r="L83" s="132">
        <v>13</v>
      </c>
      <c r="M83" s="134" t="s">
        <v>3422</v>
      </c>
      <c r="N83" s="226" t="s">
        <v>1977</v>
      </c>
      <c r="O83" s="226" t="s">
        <v>1777</v>
      </c>
      <c r="P83" s="227">
        <v>12400</v>
      </c>
      <c r="Q83" s="228">
        <f t="shared" si="29"/>
        <v>10795.454545454544</v>
      </c>
      <c r="R83" s="143">
        <f t="shared" si="30"/>
        <v>0.15890526315789463</v>
      </c>
      <c r="S83" s="192">
        <v>1074476643</v>
      </c>
      <c r="T83" s="285" t="s">
        <v>6612</v>
      </c>
      <c r="U83" s="189">
        <f t="shared" si="31"/>
        <v>12400</v>
      </c>
      <c r="W83" s="229">
        <v>12400</v>
      </c>
      <c r="X83" s="135">
        <f t="shared" si="32"/>
        <v>9080</v>
      </c>
      <c r="Y83" s="230">
        <f t="shared" si="33"/>
        <v>10795.454545454544</v>
      </c>
      <c r="Z83" s="141">
        <f t="shared" si="34"/>
        <v>7.7258064516128933E-2</v>
      </c>
      <c r="AA83" s="136">
        <f t="shared" si="35"/>
        <v>0.15890526315789463</v>
      </c>
      <c r="AB83" s="309"/>
      <c r="AC83" s="184">
        <f t="shared" si="36"/>
        <v>12156</v>
      </c>
      <c r="AD83" s="182">
        <f t="shared" si="37"/>
        <v>13358</v>
      </c>
      <c r="AE83" s="128">
        <f t="shared" si="38"/>
        <v>1202.22</v>
      </c>
      <c r="AF83" s="129">
        <f t="shared" si="39"/>
        <v>244.22000000000003</v>
      </c>
      <c r="AG83" s="130">
        <f t="shared" si="40"/>
        <v>1.8282677047462198E-2</v>
      </c>
      <c r="AH83" s="137">
        <f t="shared" si="41"/>
        <v>958</v>
      </c>
      <c r="AI83" s="138">
        <f t="shared" si="42"/>
        <v>7.1717322952537799E-2</v>
      </c>
      <c r="AJ83" s="138">
        <f t="shared" si="43"/>
        <v>0.14062258611043243</v>
      </c>
      <c r="AK83" s="11" t="s">
        <v>13397</v>
      </c>
      <c r="AL83" s="11">
        <f t="shared" si="44"/>
        <v>10820.2</v>
      </c>
      <c r="AM83" s="412">
        <f t="shared" si="45"/>
        <v>9359.2727272727279</v>
      </c>
      <c r="AN83" s="412">
        <f t="shared" si="46"/>
        <v>279.27272727272793</v>
      </c>
      <c r="AO83" s="413">
        <f t="shared" si="47"/>
        <v>2.9839148340974505E-2</v>
      </c>
      <c r="AP83" s="192">
        <v>1856016151804</v>
      </c>
      <c r="AQ83" s="192">
        <v>4985009751350</v>
      </c>
      <c r="AR83" s="192" t="s">
        <v>2950</v>
      </c>
      <c r="AS83" s="231" t="s">
        <v>679</v>
      </c>
      <c r="AT83" s="231" t="s">
        <v>1042</v>
      </c>
      <c r="AU83" s="232" t="s">
        <v>118</v>
      </c>
      <c r="AV83" s="232">
        <v>20300</v>
      </c>
      <c r="AW83" s="233">
        <f>VLOOKUP(B:B,[1]MICHELIN!$B:$K,8,0)</f>
        <v>9080</v>
      </c>
      <c r="AX83" s="233">
        <v>525</v>
      </c>
      <c r="AY83" s="204" t="s">
        <v>3387</v>
      </c>
      <c r="AZ83" s="195" t="s">
        <v>1675</v>
      </c>
      <c r="BA83" s="133" t="str">
        <f>IFERROR(VLOOKUP(AZ:AZ,Q商品!B:E,4,0),"")</f>
        <v>2023年製 ENERGY SAVER 4 185/60R16 86H サマータイヤ 最短当日発送</v>
      </c>
      <c r="BB83" s="133" t="str">
        <f>IFERROR(VLOOKUP(B:B,在庫!B:M,12,0),"")</f>
        <v>2023年製</v>
      </c>
      <c r="BC83" s="133">
        <f>IFERROR(VLOOKUP(B:B,在庫!B:L,10,0),"")</f>
        <v>5</v>
      </c>
      <c r="BD83" s="234" t="str">
        <f>VLOOKUP(AP:AP,[1]MICHELIN!$B:$AH,32,0)</f>
        <v>×</v>
      </c>
      <c r="BE83" s="234" t="str">
        <f>VLOOKUP(AP:AP,[1]MICHELIN!$B:$AH,33,0)</f>
        <v>×</v>
      </c>
    </row>
    <row r="84" spans="1:57" s="11" customFormat="1" ht="19.5" hidden="1" customHeight="1">
      <c r="A84" s="11">
        <f t="shared" si="26"/>
        <v>1</v>
      </c>
      <c r="B84" s="239">
        <f t="shared" si="27"/>
        <v>1856515151800</v>
      </c>
      <c r="C84" s="225">
        <f>VLOOKUP(B:B,[1]MICHELIN!$B:$K,9,0)</f>
        <v>40</v>
      </c>
      <c r="D84" s="11" t="s">
        <v>4059</v>
      </c>
      <c r="E84" s="358" t="s">
        <v>589</v>
      </c>
      <c r="F84" s="158" t="s">
        <v>5813</v>
      </c>
      <c r="G84" s="132" t="str">
        <f t="shared" si="28"/>
        <v>15</v>
      </c>
      <c r="H84" s="225">
        <v>32</v>
      </c>
      <c r="I84" s="225">
        <f>VLOOKUP(B:B,[1]MICHELIN!$B:$K,10,0)</f>
        <v>38</v>
      </c>
      <c r="J84" s="131">
        <v>2135</v>
      </c>
      <c r="K84" s="132" t="s">
        <v>1750</v>
      </c>
      <c r="L84" s="132">
        <v>14</v>
      </c>
      <c r="M84" s="134" t="s">
        <v>3422</v>
      </c>
      <c r="N84" s="226" t="s">
        <v>5820</v>
      </c>
      <c r="O84" s="226">
        <v>0</v>
      </c>
      <c r="P84" s="227">
        <v>10600</v>
      </c>
      <c r="Q84" s="228">
        <f t="shared" si="29"/>
        <v>9159.0909090909081</v>
      </c>
      <c r="R84" s="143">
        <f t="shared" si="30"/>
        <v>0.14620347394540933</v>
      </c>
      <c r="S84" s="192">
        <v>1074475846</v>
      </c>
      <c r="T84" s="289" t="s">
        <v>6613</v>
      </c>
      <c r="U84" s="189">
        <f t="shared" si="31"/>
        <v>10600</v>
      </c>
      <c r="W84" s="229">
        <v>10600</v>
      </c>
      <c r="X84" s="135">
        <f t="shared" si="32"/>
        <v>7820</v>
      </c>
      <c r="Y84" s="230">
        <f t="shared" si="33"/>
        <v>9159.0909090909081</v>
      </c>
      <c r="Z84" s="141">
        <f t="shared" si="34"/>
        <v>7.7264150943396226E-2</v>
      </c>
      <c r="AA84" s="136">
        <f t="shared" si="35"/>
        <v>0.14620347394540933</v>
      </c>
      <c r="AB84" s="144"/>
      <c r="AC84" s="184">
        <f t="shared" si="36"/>
        <v>10392</v>
      </c>
      <c r="AD84" s="182">
        <f t="shared" si="37"/>
        <v>11419</v>
      </c>
      <c r="AE84" s="128">
        <f t="shared" si="38"/>
        <v>1027.71</v>
      </c>
      <c r="AF84" s="129">
        <f t="shared" si="39"/>
        <v>208.71000000000004</v>
      </c>
      <c r="AG84" s="130">
        <f t="shared" si="40"/>
        <v>1.8277432349592788E-2</v>
      </c>
      <c r="AH84" s="137">
        <f t="shared" si="41"/>
        <v>819</v>
      </c>
      <c r="AI84" s="138">
        <f t="shared" si="42"/>
        <v>7.1722567650407215E-2</v>
      </c>
      <c r="AJ84" s="138">
        <f t="shared" si="43"/>
        <v>0.12792604159581655</v>
      </c>
      <c r="AK84" s="11" t="s">
        <v>13397</v>
      </c>
      <c r="AL84" s="11">
        <f t="shared" si="44"/>
        <v>9250.1</v>
      </c>
      <c r="AM84" s="412">
        <f t="shared" si="45"/>
        <v>7931.909090909091</v>
      </c>
      <c r="AN84" s="412">
        <f t="shared" si="46"/>
        <v>111.90909090909099</v>
      </c>
      <c r="AO84" s="413">
        <f t="shared" si="47"/>
        <v>1.4108720816953397E-2</v>
      </c>
      <c r="AP84" s="192">
        <v>1856515151800</v>
      </c>
      <c r="AQ84" s="192">
        <v>4985009751299</v>
      </c>
      <c r="AR84" s="192" t="s">
        <v>2945</v>
      </c>
      <c r="AS84" s="231" t="s">
        <v>679</v>
      </c>
      <c r="AT84" s="231" t="s">
        <v>1069</v>
      </c>
      <c r="AU84" s="232" t="s">
        <v>42</v>
      </c>
      <c r="AV84" s="232">
        <v>17500</v>
      </c>
      <c r="AW84" s="233">
        <f>VLOOKUP(B:B,[1]MICHELIN!$B:$K,8,0)</f>
        <v>7820</v>
      </c>
      <c r="AX84" s="233">
        <v>525</v>
      </c>
      <c r="AY84" s="204" t="s">
        <v>3387</v>
      </c>
      <c r="AZ84" s="195" t="s">
        <v>449</v>
      </c>
      <c r="BA84" s="133" t="str">
        <f>IFERROR(VLOOKUP(AZ:AZ,Q商品!B:E,4,0),"")</f>
        <v>2023年製 ENERGY SAVER 4 185/65R15 92H XL サマータイヤ 最短当日発送</v>
      </c>
      <c r="BB84" s="133" t="str">
        <f>IFERROR(VLOOKUP(B:B,在庫!B:M,12,0),"")</f>
        <v>2023年製</v>
      </c>
      <c r="BC84" s="133">
        <f>IFERROR(VLOOKUP(B:B,在庫!B:L,10,0),"")</f>
        <v>2</v>
      </c>
      <c r="BD84" s="234">
        <f>VLOOKUP(AP:AP,[1]MICHELIN!$B:$AH,32,0)</f>
        <v>605642050</v>
      </c>
      <c r="BE84" s="234">
        <f>VLOOKUP(AP:AP,[1]MICHELIN!$B:$AH,33,0)</f>
        <v>605642081</v>
      </c>
    </row>
    <row r="85" spans="1:57" s="11" customFormat="1" ht="19.5" hidden="1" customHeight="1">
      <c r="A85" s="11">
        <f t="shared" si="26"/>
        <v>1</v>
      </c>
      <c r="B85" s="239">
        <f t="shared" si="27"/>
        <v>1857014151803</v>
      </c>
      <c r="C85" s="225">
        <f>VLOOKUP(B:B,[1]MICHELIN!$B:$K,9,0)</f>
        <v>45</v>
      </c>
      <c r="D85" s="11" t="s">
        <v>4059</v>
      </c>
      <c r="E85" s="358" t="s">
        <v>590</v>
      </c>
      <c r="F85" s="158" t="s">
        <v>6222</v>
      </c>
      <c r="G85" s="132" t="str">
        <f t="shared" si="28"/>
        <v>14</v>
      </c>
      <c r="H85" s="225">
        <v>12</v>
      </c>
      <c r="I85" s="225">
        <f>VLOOKUP(B:B,[1]MICHELIN!$B:$K,10,0)</f>
        <v>2</v>
      </c>
      <c r="J85" s="131"/>
      <c r="K85" s="132" t="s">
        <v>1750</v>
      </c>
      <c r="L85" s="132">
        <v>15</v>
      </c>
      <c r="M85" s="134" t="s">
        <v>3422</v>
      </c>
      <c r="N85" s="226" t="s">
        <v>1996</v>
      </c>
      <c r="O85" s="226">
        <v>0</v>
      </c>
      <c r="P85" s="227">
        <v>9200</v>
      </c>
      <c r="Q85" s="228">
        <f t="shared" si="29"/>
        <v>7886.363636363636</v>
      </c>
      <c r="R85" s="143">
        <f t="shared" si="30"/>
        <v>0.10478386167146971</v>
      </c>
      <c r="S85" s="192">
        <v>1074475854</v>
      </c>
      <c r="T85" s="285" t="s">
        <v>6614</v>
      </c>
      <c r="U85" s="189">
        <f t="shared" si="31"/>
        <v>9200</v>
      </c>
      <c r="W85" s="229">
        <v>9200</v>
      </c>
      <c r="X85" s="135">
        <f t="shared" si="32"/>
        <v>7060</v>
      </c>
      <c r="Y85" s="230">
        <f t="shared" si="33"/>
        <v>7886.363636363636</v>
      </c>
      <c r="Z85" s="141">
        <f t="shared" si="34"/>
        <v>7.7173913043478315E-2</v>
      </c>
      <c r="AA85" s="136">
        <f t="shared" si="35"/>
        <v>0.10478386167146971</v>
      </c>
      <c r="AB85" s="309"/>
      <c r="AC85" s="184">
        <f t="shared" si="36"/>
        <v>9019</v>
      </c>
      <c r="AD85" s="182">
        <f t="shared" si="37"/>
        <v>9910</v>
      </c>
      <c r="AE85" s="128">
        <f t="shared" si="38"/>
        <v>891.9</v>
      </c>
      <c r="AF85" s="129">
        <f t="shared" si="39"/>
        <v>181.89999999999998</v>
      </c>
      <c r="AG85" s="130">
        <f t="shared" si="40"/>
        <v>1.8355196770938442E-2</v>
      </c>
      <c r="AH85" s="137">
        <f t="shared" si="41"/>
        <v>710</v>
      </c>
      <c r="AI85" s="138">
        <f t="shared" si="42"/>
        <v>7.1644803229061554E-2</v>
      </c>
      <c r="AJ85" s="138">
        <f t="shared" si="43"/>
        <v>8.6428664900531263E-2</v>
      </c>
      <c r="AK85" s="11" t="s">
        <v>13397</v>
      </c>
      <c r="AL85" s="11">
        <f t="shared" si="44"/>
        <v>8028</v>
      </c>
      <c r="AM85" s="412">
        <f t="shared" si="45"/>
        <v>6820.9090909090901</v>
      </c>
      <c r="AN85" s="412">
        <f t="shared" si="46"/>
        <v>-239.09090909090992</v>
      </c>
      <c r="AO85" s="413">
        <f t="shared" si="47"/>
        <v>-3.5052645608423423E-2</v>
      </c>
      <c r="AP85" s="192">
        <v>1857014151803</v>
      </c>
      <c r="AQ85" s="192">
        <v>4985009751329</v>
      </c>
      <c r="AR85" s="192" t="s">
        <v>2940</v>
      </c>
      <c r="AS85" s="231" t="s">
        <v>679</v>
      </c>
      <c r="AT85" s="231" t="s">
        <v>1065</v>
      </c>
      <c r="AU85" s="232" t="s">
        <v>112</v>
      </c>
      <c r="AV85" s="232">
        <v>15400</v>
      </c>
      <c r="AW85" s="233">
        <f>VLOOKUP(B:B,[1]MICHELIN!$B:$K,8,0)</f>
        <v>7060</v>
      </c>
      <c r="AX85" s="233">
        <v>525</v>
      </c>
      <c r="AY85" s="204" t="s">
        <v>3387</v>
      </c>
      <c r="AZ85" s="195" t="s">
        <v>448</v>
      </c>
      <c r="BA85" s="133" t="str">
        <f>IFERROR(VLOOKUP(AZ:AZ,Q商品!B:E,4,0),"")</f>
        <v>2023年製 ENERGY SAVER 4 185/70R14 92H XL サマータイヤ 最短当日発送</v>
      </c>
      <c r="BB85" s="133" t="str">
        <f>IFERROR(VLOOKUP(B:B,在庫!B:M,12,0),"")</f>
        <v>2023年製</v>
      </c>
      <c r="BC85" s="133">
        <f>IFERROR(VLOOKUP(B:B,在庫!B:L,10,0),"")</f>
        <v>1</v>
      </c>
      <c r="BD85" s="234">
        <f>VLOOKUP(AP:AP,[1]MICHELIN!$B:$AH,32,0)</f>
        <v>605642057</v>
      </c>
      <c r="BE85" s="234">
        <f>VLOOKUP(AP:AP,[1]MICHELIN!$B:$AH,33,0)</f>
        <v>605642088</v>
      </c>
    </row>
    <row r="86" spans="1:57" s="11" customFormat="1" ht="19.5" hidden="1" customHeight="1">
      <c r="A86" s="11">
        <f t="shared" si="26"/>
        <v>1</v>
      </c>
      <c r="B86" s="239">
        <f t="shared" si="27"/>
        <v>1955016151804</v>
      </c>
      <c r="C86" s="225">
        <f>VLOOKUP(B:B,[1]MICHELIN!$B:$K,9,0)</f>
        <v>8</v>
      </c>
      <c r="D86" s="11" t="s">
        <v>4059</v>
      </c>
      <c r="E86" s="11" t="s">
        <v>591</v>
      </c>
      <c r="F86" s="158" t="s">
        <v>5814</v>
      </c>
      <c r="G86" s="132" t="str">
        <f t="shared" si="28"/>
        <v>16</v>
      </c>
      <c r="H86" s="225">
        <v>12</v>
      </c>
      <c r="I86" s="225">
        <f>VLOOKUP(B:B,[1]MICHELIN!$B:$K,10,0)</f>
        <v>16</v>
      </c>
      <c r="J86" s="131" t="s">
        <v>12</v>
      </c>
      <c r="K86" s="132" t="s">
        <v>1750</v>
      </c>
      <c r="L86" s="132">
        <v>16</v>
      </c>
      <c r="M86" s="134" t="s">
        <v>3422</v>
      </c>
      <c r="N86" s="226" t="s">
        <v>1963</v>
      </c>
      <c r="O86" s="226">
        <v>0</v>
      </c>
      <c r="P86" s="227">
        <v>15600</v>
      </c>
      <c r="Q86" s="228">
        <f t="shared" si="29"/>
        <v>13704.545454545454</v>
      </c>
      <c r="R86" s="143">
        <f t="shared" si="30"/>
        <v>0.16597014925373132</v>
      </c>
      <c r="S86" s="192">
        <v>1074475840</v>
      </c>
      <c r="T86" s="289" t="s">
        <v>6615</v>
      </c>
      <c r="U86" s="189">
        <f t="shared" si="31"/>
        <v>15600</v>
      </c>
      <c r="W86" s="229">
        <v>15600</v>
      </c>
      <c r="X86" s="135">
        <f t="shared" si="32"/>
        <v>11430</v>
      </c>
      <c r="Y86" s="230">
        <f t="shared" si="33"/>
        <v>13704.545454545454</v>
      </c>
      <c r="Z86" s="141">
        <f t="shared" si="34"/>
        <v>7.7307692307692299E-2</v>
      </c>
      <c r="AA86" s="136">
        <f t="shared" si="35"/>
        <v>0.16597014925373132</v>
      </c>
      <c r="AB86" s="309"/>
      <c r="AC86" s="184">
        <f t="shared" si="36"/>
        <v>15294</v>
      </c>
      <c r="AD86" s="182">
        <f t="shared" si="37"/>
        <v>16806</v>
      </c>
      <c r="AE86" s="128">
        <f t="shared" si="38"/>
        <v>1512.54</v>
      </c>
      <c r="AF86" s="129">
        <f t="shared" si="39"/>
        <v>306.53999999999996</v>
      </c>
      <c r="AG86" s="130">
        <f t="shared" si="40"/>
        <v>1.8239914316315598E-2</v>
      </c>
      <c r="AH86" s="137">
        <f t="shared" si="41"/>
        <v>1206</v>
      </c>
      <c r="AI86" s="138">
        <f t="shared" si="42"/>
        <v>7.1760085683684402E-2</v>
      </c>
      <c r="AJ86" s="138">
        <f t="shared" si="43"/>
        <v>0.14773023493741572</v>
      </c>
      <c r="AK86" s="11" t="s">
        <v>13397</v>
      </c>
      <c r="AL86" s="11">
        <f t="shared" si="44"/>
        <v>13613.4</v>
      </c>
      <c r="AM86" s="412">
        <f t="shared" si="45"/>
        <v>11898.545454545454</v>
      </c>
      <c r="AN86" s="412">
        <f t="shared" si="46"/>
        <v>468.54545454545405</v>
      </c>
      <c r="AO86" s="413">
        <f t="shared" si="47"/>
        <v>3.9378380856330754E-2</v>
      </c>
      <c r="AP86" s="192">
        <v>1955016151804</v>
      </c>
      <c r="AQ86" s="192">
        <v>4985009751220</v>
      </c>
      <c r="AR86" s="192" t="s">
        <v>2948</v>
      </c>
      <c r="AS86" s="231" t="s">
        <v>679</v>
      </c>
      <c r="AT86" s="231" t="s">
        <v>810</v>
      </c>
      <c r="AU86" s="232" t="s">
        <v>97</v>
      </c>
      <c r="AV86" s="232">
        <v>26100</v>
      </c>
      <c r="AW86" s="233">
        <f>VLOOKUP(B:B,[1]MICHELIN!$B:$K,8,0)</f>
        <v>11430</v>
      </c>
      <c r="AX86" s="233">
        <v>525</v>
      </c>
      <c r="AY86" s="204" t="s">
        <v>3387</v>
      </c>
      <c r="AZ86" s="195" t="s">
        <v>447</v>
      </c>
      <c r="BA86" s="133" t="str">
        <f>IFERROR(VLOOKUP(AZ:AZ,Q商品!B:E,4,0),"")</f>
        <v>2023年製 ENERGY SAVER 4 195/50R16 88V XL サマータイヤ 最短当日発送</v>
      </c>
      <c r="BB86" s="133" t="str">
        <f>IFERROR(VLOOKUP(B:B,在庫!B:M,12,0),"")</f>
        <v>2023年製</v>
      </c>
      <c r="BC86" s="133">
        <f>IFERROR(VLOOKUP(B:B,在庫!B:L,10,0),"")</f>
        <v>4</v>
      </c>
      <c r="BD86" s="234">
        <f>VLOOKUP(AP:AP,[1]MICHELIN!$B:$AH,32,0)</f>
        <v>605642047</v>
      </c>
      <c r="BE86" s="234">
        <f>VLOOKUP(AP:AP,[1]MICHELIN!$B:$AH,33,0)</f>
        <v>605642078</v>
      </c>
    </row>
    <row r="87" spans="1:57" s="11" customFormat="1" ht="19.5" hidden="1" customHeight="1">
      <c r="A87" s="11">
        <f t="shared" si="26"/>
        <v>1</v>
      </c>
      <c r="B87" s="239">
        <f t="shared" si="27"/>
        <v>1955515151800</v>
      </c>
      <c r="C87" s="225">
        <f>VLOOKUP(B:B,[1]MICHELIN!$B:$K,9,0)</f>
        <v>2</v>
      </c>
      <c r="D87" s="11" t="s">
        <v>4059</v>
      </c>
      <c r="E87" s="358" t="s">
        <v>592</v>
      </c>
      <c r="F87" s="158" t="s">
        <v>7085</v>
      </c>
      <c r="G87" s="132" t="str">
        <f t="shared" si="28"/>
        <v>15</v>
      </c>
      <c r="H87" s="225">
        <v>8</v>
      </c>
      <c r="I87" s="225">
        <f>VLOOKUP(B:B,[1]MICHELIN!$B:$K,10,0)</f>
        <v>19</v>
      </c>
      <c r="J87" s="131"/>
      <c r="K87" s="132" t="s">
        <v>1750</v>
      </c>
      <c r="L87" s="132">
        <v>17</v>
      </c>
      <c r="M87" s="134"/>
      <c r="N87" s="226"/>
      <c r="O87" s="226"/>
      <c r="P87" s="227"/>
      <c r="Q87" s="228">
        <f t="shared" si="29"/>
        <v>-477.27272727272725</v>
      </c>
      <c r="R87" s="143">
        <f t="shared" si="30"/>
        <v>19.312380952380956</v>
      </c>
      <c r="S87" s="192">
        <v>1074475844</v>
      </c>
      <c r="T87" s="285" t="s">
        <v>7907</v>
      </c>
      <c r="U87" s="189">
        <f t="shared" si="31"/>
        <v>0</v>
      </c>
      <c r="W87" s="229"/>
      <c r="X87" s="135">
        <f t="shared" si="32"/>
        <v>8740</v>
      </c>
      <c r="Y87" s="230">
        <f t="shared" si="33"/>
        <v>-477.27272727272725</v>
      </c>
      <c r="Z87" s="141" t="str">
        <f t="shared" si="34"/>
        <v/>
      </c>
      <c r="AA87" s="136">
        <f t="shared" si="35"/>
        <v>19.312380952380956</v>
      </c>
      <c r="AB87" s="144"/>
      <c r="AC87" s="184">
        <f t="shared" si="36"/>
        <v>0</v>
      </c>
      <c r="AD87" s="182">
        <f t="shared" si="37"/>
        <v>0</v>
      </c>
      <c r="AE87" s="128">
        <f t="shared" si="38"/>
        <v>0</v>
      </c>
      <c r="AF87" s="129">
        <f t="shared" si="39"/>
        <v>0</v>
      </c>
      <c r="AG87" s="130" t="str">
        <f t="shared" si="40"/>
        <v/>
      </c>
      <c r="AH87" s="137">
        <f t="shared" si="41"/>
        <v>0</v>
      </c>
      <c r="AI87" s="138" t="str">
        <f t="shared" si="42"/>
        <v/>
      </c>
      <c r="AJ87" s="138" t="str">
        <f t="shared" si="43"/>
        <v/>
      </c>
      <c r="AK87" s="11" t="s">
        <v>13397</v>
      </c>
      <c r="AL87" s="11">
        <f t="shared" si="44"/>
        <v>0</v>
      </c>
      <c r="AM87" s="412">
        <f t="shared" si="45"/>
        <v>-477.27272727272725</v>
      </c>
      <c r="AN87" s="412">
        <f t="shared" si="46"/>
        <v>-9217.2727272727279</v>
      </c>
      <c r="AO87" s="413">
        <f t="shared" si="47"/>
        <v>19.312380952380956</v>
      </c>
      <c r="AP87" s="192">
        <v>1955515151800</v>
      </c>
      <c r="AQ87" s="192">
        <v>4985009751251</v>
      </c>
      <c r="AR87" s="192" t="s">
        <v>2942</v>
      </c>
      <c r="AS87" s="231" t="s">
        <v>679</v>
      </c>
      <c r="AT87" s="231" t="s">
        <v>1066</v>
      </c>
      <c r="AU87" s="232" t="s">
        <v>711</v>
      </c>
      <c r="AV87" s="232">
        <v>19600</v>
      </c>
      <c r="AW87" s="233">
        <f>VLOOKUP(B:B,[1]MICHELIN!$B:$K,8,0)</f>
        <v>8740</v>
      </c>
      <c r="AX87" s="233">
        <v>525</v>
      </c>
      <c r="AY87" s="204" t="s">
        <v>3387</v>
      </c>
      <c r="AZ87" s="195" t="s">
        <v>446</v>
      </c>
      <c r="BA87" s="133" t="str">
        <f>IFERROR(VLOOKUP(AZ:AZ,Q商品!B:E,4,0),"")</f>
        <v>2023年製 ENERGY SAVER 4 195/55R15 89V XL サマータイヤ 最短当日発送</v>
      </c>
      <c r="BB87" s="133" t="str">
        <f>IFERROR(VLOOKUP(B:B,在庫!B:M,12,0),"")</f>
        <v>2023年製</v>
      </c>
      <c r="BC87" s="133">
        <f>IFERROR(VLOOKUP(B:B,在庫!B:L,10,0),"")</f>
        <v>4</v>
      </c>
      <c r="BD87" s="234">
        <f>VLOOKUP(AP:AP,[1]MICHELIN!$B:$AH,32,0)</f>
        <v>605642048</v>
      </c>
      <c r="BE87" s="234">
        <f>VLOOKUP(AP:AP,[1]MICHELIN!$B:$AH,33,0)</f>
        <v>605642079</v>
      </c>
    </row>
    <row r="88" spans="1:57" s="11" customFormat="1" ht="19.5" hidden="1" customHeight="1">
      <c r="A88" s="11">
        <f t="shared" si="26"/>
        <v>1</v>
      </c>
      <c r="B88" s="239">
        <f t="shared" si="27"/>
        <v>1956515151807</v>
      </c>
      <c r="C88" s="225">
        <f>VLOOKUP(B:B,[1]MICHELIN!$B:$K,9,0)</f>
        <v>67</v>
      </c>
      <c r="D88" s="11" t="s">
        <v>4059</v>
      </c>
      <c r="E88" s="358" t="s">
        <v>579</v>
      </c>
      <c r="F88" s="158" t="s">
        <v>7086</v>
      </c>
      <c r="G88" s="132" t="str">
        <f t="shared" si="28"/>
        <v>15</v>
      </c>
      <c r="H88" s="225">
        <v>2</v>
      </c>
      <c r="I88" s="225">
        <f>VLOOKUP(B:B,[1]MICHELIN!$B:$K,10,0)</f>
        <v>53</v>
      </c>
      <c r="J88" s="131">
        <v>2130</v>
      </c>
      <c r="K88" s="132" t="s">
        <v>1750</v>
      </c>
      <c r="L88" s="132">
        <v>18</v>
      </c>
      <c r="M88" s="134" t="s">
        <v>3422</v>
      </c>
      <c r="N88" s="226" t="s">
        <v>1985</v>
      </c>
      <c r="O88" s="226">
        <v>0</v>
      </c>
      <c r="P88" s="227">
        <v>12300</v>
      </c>
      <c r="Q88" s="228">
        <f t="shared" si="29"/>
        <v>10704.545454545454</v>
      </c>
      <c r="R88" s="143">
        <f t="shared" si="30"/>
        <v>0.17138004246284497</v>
      </c>
      <c r="S88" s="192">
        <v>1074475848</v>
      </c>
      <c r="T88" s="285" t="s">
        <v>6616</v>
      </c>
      <c r="U88" s="189">
        <f t="shared" si="31"/>
        <v>12300</v>
      </c>
      <c r="W88" s="229">
        <v>12300</v>
      </c>
      <c r="X88" s="135">
        <f t="shared" si="32"/>
        <v>8870</v>
      </c>
      <c r="Y88" s="230">
        <f t="shared" si="33"/>
        <v>10704.545454545454</v>
      </c>
      <c r="Z88" s="141">
        <f t="shared" si="34"/>
        <v>7.7235772357723498E-2</v>
      </c>
      <c r="AA88" s="136">
        <f t="shared" si="35"/>
        <v>0.17138004246284497</v>
      </c>
      <c r="AB88" s="144"/>
      <c r="AC88" s="184">
        <f t="shared" si="36"/>
        <v>12058</v>
      </c>
      <c r="AD88" s="182">
        <f t="shared" si="37"/>
        <v>13250</v>
      </c>
      <c r="AE88" s="128">
        <f t="shared" si="38"/>
        <v>1192.5</v>
      </c>
      <c r="AF88" s="129">
        <f t="shared" si="39"/>
        <v>242.5</v>
      </c>
      <c r="AG88" s="130">
        <f t="shared" si="40"/>
        <v>1.8301886792452829E-2</v>
      </c>
      <c r="AH88" s="137">
        <f t="shared" si="41"/>
        <v>950</v>
      </c>
      <c r="AI88" s="138">
        <f t="shared" si="42"/>
        <v>7.1698113207547168E-2</v>
      </c>
      <c r="AJ88" s="138">
        <f t="shared" si="43"/>
        <v>0.15307815567039212</v>
      </c>
      <c r="AK88" s="11" t="s">
        <v>13397</v>
      </c>
      <c r="AL88" s="11">
        <f t="shared" si="44"/>
        <v>10733</v>
      </c>
      <c r="AM88" s="412">
        <f t="shared" si="45"/>
        <v>9280</v>
      </c>
      <c r="AN88" s="412">
        <f t="shared" si="46"/>
        <v>410</v>
      </c>
      <c r="AO88" s="413">
        <f t="shared" si="47"/>
        <v>4.4181034482758619E-2</v>
      </c>
      <c r="AP88" s="192">
        <v>1956515151807</v>
      </c>
      <c r="AQ88" s="192">
        <v>4985009751312</v>
      </c>
      <c r="AR88" s="192" t="s">
        <v>2946</v>
      </c>
      <c r="AS88" s="231" t="s">
        <v>679</v>
      </c>
      <c r="AT88" s="231" t="s">
        <v>1070</v>
      </c>
      <c r="AU88" s="232" t="s">
        <v>43</v>
      </c>
      <c r="AV88" s="232">
        <v>19900</v>
      </c>
      <c r="AW88" s="233">
        <f>VLOOKUP(B:B,[1]MICHELIN!$B:$K,8,0)</f>
        <v>8870</v>
      </c>
      <c r="AX88" s="233">
        <v>525</v>
      </c>
      <c r="AY88" s="204" t="s">
        <v>3387</v>
      </c>
      <c r="AZ88" s="195" t="s">
        <v>445</v>
      </c>
      <c r="BA88" s="133" t="str">
        <f>IFERROR(VLOOKUP(AZ:AZ,Q商品!B:E,4,0),"")</f>
        <v>2023年製 ENERGY SAVER 4 195/65R15 95H XL サマータイヤ 最短当日発送</v>
      </c>
      <c r="BB88" s="133" t="str">
        <f>IFERROR(VLOOKUP(B:B,在庫!B:M,12,0),"")</f>
        <v>2023年製</v>
      </c>
      <c r="BC88" s="133">
        <f>IFERROR(VLOOKUP(B:B,在庫!B:L,10,0),"")</f>
        <v>2</v>
      </c>
      <c r="BD88" s="234">
        <f>VLOOKUP(AP:AP,[1]MICHELIN!$B:$AH,32,0)</f>
        <v>605642051</v>
      </c>
      <c r="BE88" s="234">
        <f>VLOOKUP(AP:AP,[1]MICHELIN!$B:$AH,33,0)</f>
        <v>605642082</v>
      </c>
    </row>
    <row r="89" spans="1:57" s="11" customFormat="1" ht="19.5" hidden="1" customHeight="1">
      <c r="A89" s="11">
        <f t="shared" si="26"/>
        <v>1</v>
      </c>
      <c r="B89" s="239">
        <f t="shared" si="27"/>
        <v>1757014151806</v>
      </c>
      <c r="C89" s="225">
        <f>VLOOKUP(B:B,[1]MICHELIN!$B:$K,9,0)</f>
        <v>28</v>
      </c>
      <c r="D89" s="11" t="s">
        <v>4059</v>
      </c>
      <c r="E89" s="11" t="s">
        <v>586</v>
      </c>
      <c r="F89" s="158" t="s">
        <v>1664</v>
      </c>
      <c r="G89" s="132" t="str">
        <f t="shared" si="28"/>
        <v>14</v>
      </c>
      <c r="H89" s="225">
        <v>12</v>
      </c>
      <c r="I89" s="225">
        <f>VLOOKUP(B:B,[1]MICHELIN!$B:$K,10,0)</f>
        <v>8</v>
      </c>
      <c r="J89" s="131"/>
      <c r="K89" s="132" t="s">
        <v>1750</v>
      </c>
      <c r="L89" s="132">
        <v>11</v>
      </c>
      <c r="M89" s="134" t="s">
        <v>3422</v>
      </c>
      <c r="N89" s="226" t="s">
        <v>6233</v>
      </c>
      <c r="O89" s="226">
        <v>900</v>
      </c>
      <c r="P89" s="227">
        <v>8363</v>
      </c>
      <c r="Q89" s="228">
        <f t="shared" si="29"/>
        <v>7125.454545454545</v>
      </c>
      <c r="R89" s="143">
        <f t="shared" si="30"/>
        <v>0.12145955600918597</v>
      </c>
      <c r="S89" s="192">
        <v>1074475858</v>
      </c>
      <c r="T89" s="285" t="s">
        <v>6610</v>
      </c>
      <c r="U89" s="189">
        <f t="shared" si="31"/>
        <v>7463</v>
      </c>
      <c r="V89" s="11">
        <v>900</v>
      </c>
      <c r="W89" s="229">
        <v>8363</v>
      </c>
      <c r="X89" s="135">
        <f t="shared" si="32"/>
        <v>6260</v>
      </c>
      <c r="Y89" s="230">
        <f t="shared" si="33"/>
        <v>7125.454545454545</v>
      </c>
      <c r="Z89" s="141">
        <f t="shared" si="34"/>
        <v>7.7180758408146755E-2</v>
      </c>
      <c r="AA89" s="136">
        <f t="shared" si="35"/>
        <v>0.12145955600918597</v>
      </c>
      <c r="AB89" s="309"/>
      <c r="AC89" s="184">
        <f t="shared" si="36"/>
        <v>7316</v>
      </c>
      <c r="AD89" s="182">
        <f t="shared" si="37"/>
        <v>8039</v>
      </c>
      <c r="AE89" s="128">
        <f t="shared" si="38"/>
        <v>723.51</v>
      </c>
      <c r="AF89" s="129">
        <f t="shared" si="39"/>
        <v>147.51</v>
      </c>
      <c r="AG89" s="130">
        <f t="shared" si="40"/>
        <v>1.8349297176265704E-2</v>
      </c>
      <c r="AH89" s="137">
        <f t="shared" si="41"/>
        <v>576</v>
      </c>
      <c r="AI89" s="138">
        <f t="shared" si="42"/>
        <v>7.16507028237343E-2</v>
      </c>
      <c r="AJ89" s="138">
        <f t="shared" si="43"/>
        <v>0.10311025883292027</v>
      </c>
      <c r="AL89" s="11">
        <f t="shared" si="44"/>
        <v>6512.1</v>
      </c>
      <c r="AM89" s="412">
        <f t="shared" si="45"/>
        <v>5442.818181818182</v>
      </c>
      <c r="AN89" s="412">
        <f t="shared" si="46"/>
        <v>-817.18181818181802</v>
      </c>
      <c r="AO89" s="413">
        <f t="shared" si="47"/>
        <v>-0.15013946651968396</v>
      </c>
      <c r="AP89" s="192">
        <v>1757014151806</v>
      </c>
      <c r="AQ89" s="192">
        <v>4985009751176</v>
      </c>
      <c r="AR89" s="192" t="s">
        <v>2939</v>
      </c>
      <c r="AS89" s="231" t="s">
        <v>679</v>
      </c>
      <c r="AT89" s="231" t="s">
        <v>1064</v>
      </c>
      <c r="AU89" s="232" t="s">
        <v>88</v>
      </c>
      <c r="AV89" s="232">
        <v>13600</v>
      </c>
      <c r="AW89" s="233">
        <f>VLOOKUP(B:B,[1]MICHELIN!$B:$K,8,0)</f>
        <v>6260</v>
      </c>
      <c r="AX89" s="233">
        <v>525</v>
      </c>
      <c r="AY89" s="204" t="s">
        <v>3387</v>
      </c>
      <c r="AZ89" s="192" t="s">
        <v>392</v>
      </c>
      <c r="BA89" s="133" t="str">
        <f>IFERROR(VLOOKUP(AZ:AZ,Q商品!B:E,4,0),"")</f>
        <v>2023年製 ENERGY SAVER 4 175/70R14 88T XL サマータイヤ 最短当日発送</v>
      </c>
      <c r="BB89" s="133" t="str">
        <f>IFERROR(VLOOKUP(B:B,在庫!B:M,12,0),"")</f>
        <v>2023年製</v>
      </c>
      <c r="BC89" s="133">
        <f>IFERROR(VLOOKUP(B:B,在庫!B:L,10,0),"")</f>
        <v>1</v>
      </c>
      <c r="BD89" s="234">
        <f>VLOOKUP(AP:AP,[1]MICHELIN!$B:$AH,32,0)</f>
        <v>605642056</v>
      </c>
      <c r="BE89" s="234">
        <f>VLOOKUP(AP:AP,[1]MICHELIN!$B:$AH,33,0)</f>
        <v>605642087</v>
      </c>
    </row>
    <row r="90" spans="1:57" s="11" customFormat="1" ht="19.5" hidden="1" customHeight="1">
      <c r="A90" s="11">
        <f t="shared" si="26"/>
        <v>1</v>
      </c>
      <c r="B90" s="239">
        <f t="shared" si="27"/>
        <v>2055516151805</v>
      </c>
      <c r="C90" s="225">
        <f>VLOOKUP(B:B,[1]MICHELIN!$B:$K,9,0)</f>
        <v>48</v>
      </c>
      <c r="D90" s="11" t="s">
        <v>4059</v>
      </c>
      <c r="E90" s="358" t="s">
        <v>580</v>
      </c>
      <c r="F90" s="158" t="s">
        <v>5815</v>
      </c>
      <c r="G90" s="132" t="str">
        <f t="shared" si="28"/>
        <v>16</v>
      </c>
      <c r="H90" s="225">
        <v>48</v>
      </c>
      <c r="I90" s="225">
        <f>VLOOKUP(B:B,[1]MICHELIN!$B:$K,10,0)</f>
        <v>44</v>
      </c>
      <c r="J90" s="131"/>
      <c r="K90" s="132" t="s">
        <v>1750</v>
      </c>
      <c r="L90" s="132">
        <v>19</v>
      </c>
      <c r="M90" s="134" t="s">
        <v>3422</v>
      </c>
      <c r="N90" s="226" t="s">
        <v>3424</v>
      </c>
      <c r="O90" s="226">
        <v>0</v>
      </c>
      <c r="P90" s="227">
        <v>14430</v>
      </c>
      <c r="Q90" s="228">
        <f t="shared" si="29"/>
        <v>12640.90909090909</v>
      </c>
      <c r="R90" s="143">
        <f t="shared" si="30"/>
        <v>0.11240560949298807</v>
      </c>
      <c r="S90" s="192">
        <v>1074475841</v>
      </c>
      <c r="T90" s="289" t="s">
        <v>7857</v>
      </c>
      <c r="U90" s="189">
        <f t="shared" si="31"/>
        <v>14430</v>
      </c>
      <c r="W90" s="229">
        <v>14430</v>
      </c>
      <c r="X90" s="135">
        <f t="shared" si="32"/>
        <v>11220</v>
      </c>
      <c r="Y90" s="230">
        <f t="shared" si="33"/>
        <v>12640.90909090909</v>
      </c>
      <c r="Z90" s="141">
        <f t="shared" si="34"/>
        <v>7.7338877338877232E-2</v>
      </c>
      <c r="AA90" s="136">
        <f t="shared" si="35"/>
        <v>0.11240560949298807</v>
      </c>
      <c r="AB90" s="144"/>
      <c r="AC90" s="184">
        <f t="shared" si="36"/>
        <v>14147</v>
      </c>
      <c r="AD90" s="182">
        <f t="shared" si="37"/>
        <v>15546</v>
      </c>
      <c r="AE90" s="128">
        <f t="shared" si="38"/>
        <v>1399.1399999999999</v>
      </c>
      <c r="AF90" s="129">
        <f t="shared" si="39"/>
        <v>283.13999999999987</v>
      </c>
      <c r="AG90" s="130">
        <f t="shared" si="40"/>
        <v>1.8213045156310295E-2</v>
      </c>
      <c r="AH90" s="137">
        <f t="shared" si="41"/>
        <v>1116</v>
      </c>
      <c r="AI90" s="138">
        <f t="shared" si="42"/>
        <v>7.1786954843689701E-2</v>
      </c>
      <c r="AJ90" s="138">
        <f t="shared" si="43"/>
        <v>9.4192564336677775E-2</v>
      </c>
      <c r="AL90" s="11">
        <f t="shared" si="44"/>
        <v>12592.4</v>
      </c>
      <c r="AM90" s="412">
        <f t="shared" si="45"/>
        <v>10970.363636363636</v>
      </c>
      <c r="AN90" s="412">
        <f t="shared" si="46"/>
        <v>-249.63636363636397</v>
      </c>
      <c r="AO90" s="413">
        <f t="shared" si="47"/>
        <v>-2.2755523145002267E-2</v>
      </c>
      <c r="AP90" s="192">
        <v>2055516151805</v>
      </c>
      <c r="AQ90" s="192">
        <v>4985009751282</v>
      </c>
      <c r="AR90" s="192" t="s">
        <v>2951</v>
      </c>
      <c r="AS90" s="231" t="s">
        <v>679</v>
      </c>
      <c r="AT90" s="231" t="s">
        <v>1073</v>
      </c>
      <c r="AU90" s="232" t="s">
        <v>35</v>
      </c>
      <c r="AV90" s="232">
        <v>25600</v>
      </c>
      <c r="AW90" s="233">
        <f>VLOOKUP(B:B,[1]MICHELIN!$B:$K,8,0)</f>
        <v>11220</v>
      </c>
      <c r="AX90" s="233">
        <v>525</v>
      </c>
      <c r="AY90" s="204" t="s">
        <v>3387</v>
      </c>
      <c r="AZ90" s="192" t="s">
        <v>389</v>
      </c>
      <c r="BA90" s="133" t="str">
        <f>IFERROR(VLOOKUP(AZ:AZ,Q商品!B:E,4,0),"")</f>
        <v>2023年製 ENERGY SAVER 4 205/55R16 94V XL サマータイヤ 最短当日発送</v>
      </c>
      <c r="BB90" s="133" t="str">
        <f>IFERROR(VLOOKUP(B:B,在庫!B:M,12,0),"")</f>
        <v>2023年製</v>
      </c>
      <c r="BC90" s="133">
        <f>IFERROR(VLOOKUP(B:B,在庫!B:L,10,0),"")</f>
        <v>3</v>
      </c>
      <c r="BD90" s="234">
        <f>VLOOKUP(AP:AP,[1]MICHELIN!$B:$AH,32,0)</f>
        <v>605642045</v>
      </c>
      <c r="BE90" s="234">
        <f>VLOOKUP(AP:AP,[1]MICHELIN!$B:$AH,33,0)</f>
        <v>605642076</v>
      </c>
    </row>
    <row r="91" spans="1:57" s="11" customFormat="1" ht="19.5" hidden="1" customHeight="1">
      <c r="A91" s="11">
        <f t="shared" si="26"/>
        <v>1</v>
      </c>
      <c r="B91" s="239">
        <f t="shared" si="27"/>
        <v>1856514151801</v>
      </c>
      <c r="C91" s="225">
        <f>VLOOKUP(B:B,[1]MICHELIN!$B:$K,9,0)</f>
        <v>0</v>
      </c>
      <c r="D91" s="11" t="s">
        <v>4059</v>
      </c>
      <c r="E91" s="358" t="s">
        <v>1495</v>
      </c>
      <c r="F91" s="158" t="s">
        <v>5816</v>
      </c>
      <c r="G91" s="132" t="str">
        <f t="shared" si="28"/>
        <v>14</v>
      </c>
      <c r="H91" s="225">
        <v>8</v>
      </c>
      <c r="I91" s="225">
        <f>VLOOKUP(B:B,[1]MICHELIN!$B:$K,10,0)</f>
        <v>12</v>
      </c>
      <c r="J91" s="131">
        <v>2130</v>
      </c>
      <c r="K91" s="132" t="s">
        <v>1750</v>
      </c>
      <c r="L91" s="132">
        <v>21</v>
      </c>
      <c r="M91" s="134" t="s">
        <v>3422</v>
      </c>
      <c r="N91" s="226" t="s">
        <v>1998</v>
      </c>
      <c r="O91" s="226">
        <v>0</v>
      </c>
      <c r="P91" s="227">
        <v>9394</v>
      </c>
      <c r="Q91" s="228">
        <f t="shared" si="29"/>
        <v>8062.7272727272721</v>
      </c>
      <c r="R91" s="143">
        <f t="shared" si="30"/>
        <v>0.12436576840681017</v>
      </c>
      <c r="S91" s="192">
        <v>1074475849</v>
      </c>
      <c r="T91" s="289" t="s">
        <v>6617</v>
      </c>
      <c r="U91" s="189">
        <f t="shared" si="31"/>
        <v>9394</v>
      </c>
      <c r="W91" s="229">
        <v>9394</v>
      </c>
      <c r="X91" s="135">
        <f t="shared" si="32"/>
        <v>7060</v>
      </c>
      <c r="Y91" s="230">
        <f t="shared" si="33"/>
        <v>8062.7272727272721</v>
      </c>
      <c r="Z91" s="141">
        <f t="shared" si="34"/>
        <v>7.7176921439216617E-2</v>
      </c>
      <c r="AA91" s="136">
        <f t="shared" si="35"/>
        <v>0.12436576840681017</v>
      </c>
      <c r="AB91" s="144"/>
      <c r="AC91" s="184">
        <f t="shared" si="36"/>
        <v>9209</v>
      </c>
      <c r="AD91" s="182">
        <f t="shared" si="37"/>
        <v>10119</v>
      </c>
      <c r="AE91" s="128">
        <f t="shared" si="38"/>
        <v>910.70999999999992</v>
      </c>
      <c r="AF91" s="129">
        <f t="shared" si="39"/>
        <v>185.70999999999992</v>
      </c>
      <c r="AG91" s="130">
        <f t="shared" si="40"/>
        <v>1.8352604012254168E-2</v>
      </c>
      <c r="AH91" s="137">
        <f t="shared" si="41"/>
        <v>725</v>
      </c>
      <c r="AI91" s="138">
        <f t="shared" si="42"/>
        <v>7.1647395987745818E-2</v>
      </c>
      <c r="AJ91" s="138">
        <f t="shared" si="43"/>
        <v>0.10601316439455601</v>
      </c>
      <c r="AK91" s="11" t="s">
        <v>13397</v>
      </c>
      <c r="AL91" s="11">
        <f t="shared" si="44"/>
        <v>8197.1</v>
      </c>
      <c r="AM91" s="412">
        <f t="shared" si="45"/>
        <v>6974.6363636363631</v>
      </c>
      <c r="AN91" s="412">
        <f t="shared" si="46"/>
        <v>-85.363636363636942</v>
      </c>
      <c r="AO91" s="413">
        <f t="shared" si="47"/>
        <v>-1.2239152252968632E-2</v>
      </c>
      <c r="AP91" s="192">
        <v>1856514151801</v>
      </c>
      <c r="AQ91" s="192">
        <v>4985009751121</v>
      </c>
      <c r="AR91" s="192" t="s">
        <v>2937</v>
      </c>
      <c r="AS91" s="231" t="s">
        <v>679</v>
      </c>
      <c r="AT91" s="231" t="s">
        <v>1062</v>
      </c>
      <c r="AU91" s="232" t="s">
        <v>721</v>
      </c>
      <c r="AV91" s="232">
        <v>15700</v>
      </c>
      <c r="AW91" s="233">
        <f>VLOOKUP(B:B,[1]MICHELIN!$B:$K,8,0)</f>
        <v>7060</v>
      </c>
      <c r="AX91" s="233">
        <v>525</v>
      </c>
      <c r="AY91" s="204" t="s">
        <v>3387</v>
      </c>
      <c r="AZ91" s="195" t="s">
        <v>1676</v>
      </c>
      <c r="BA91" s="133" t="str">
        <f>IFERROR(VLOOKUP(AZ:AZ,Q商品!B:E,4,0),"")</f>
        <v>2022年製以降 ENERGY SAVER 4 185/65R14 90H XL サマータイヤ 最短当日発送</v>
      </c>
      <c r="BB91" s="133" t="str">
        <f>IFERROR(VLOOKUP(B:B,在庫!B:M,12,0),"")</f>
        <v>2022年製</v>
      </c>
      <c r="BC91" s="133">
        <f>IFERROR(VLOOKUP(B:B,在庫!B:L,10,0),"")</f>
        <v>2</v>
      </c>
      <c r="BD91" s="234">
        <f>VLOOKUP(AP:AP,[1]MICHELIN!$B:$AH,32,0)</f>
        <v>605642061</v>
      </c>
      <c r="BE91" s="234">
        <f>VLOOKUP(AP:AP,[1]MICHELIN!$B:$AH,33,0)</f>
        <v>605642092</v>
      </c>
    </row>
    <row r="92" spans="1:57" s="11" customFormat="1" ht="19.5" hidden="1" customHeight="1">
      <c r="A92" s="11">
        <f t="shared" si="26"/>
        <v>1</v>
      </c>
      <c r="B92" s="239">
        <f t="shared" si="27"/>
        <v>1855515151735</v>
      </c>
      <c r="C92" s="225">
        <f>VLOOKUP(B:B,[1]MICHELIN!$B:$K,9,0)</f>
        <v>0</v>
      </c>
      <c r="D92" s="11" t="s">
        <v>4059</v>
      </c>
      <c r="E92" s="358" t="s">
        <v>1543</v>
      </c>
      <c r="F92" s="158" t="s">
        <v>7088</v>
      </c>
      <c r="G92" s="132" t="str">
        <f t="shared" si="28"/>
        <v>15</v>
      </c>
      <c r="H92" s="225">
        <v>3</v>
      </c>
      <c r="I92" s="225">
        <f>VLOOKUP(B:B,[1]MICHELIN!$B:$K,10,0)</f>
        <v>3</v>
      </c>
      <c r="J92" s="131" t="s">
        <v>12</v>
      </c>
      <c r="K92" s="132" t="s">
        <v>1750</v>
      </c>
      <c r="L92" s="132">
        <v>22</v>
      </c>
      <c r="M92" s="134" t="s">
        <v>3414</v>
      </c>
      <c r="N92" s="226" t="s">
        <v>7471</v>
      </c>
      <c r="O92" s="226">
        <v>0</v>
      </c>
      <c r="P92" s="227">
        <v>13800</v>
      </c>
      <c r="Q92" s="228">
        <f t="shared" si="29"/>
        <v>12068.181818181818</v>
      </c>
      <c r="R92" s="143">
        <f t="shared" si="30"/>
        <v>0.31721280602636531</v>
      </c>
      <c r="S92" s="192">
        <v>1074475869</v>
      </c>
      <c r="T92" s="285" t="s">
        <v>7909</v>
      </c>
      <c r="U92" s="189">
        <f t="shared" si="31"/>
        <v>0</v>
      </c>
      <c r="W92" s="229"/>
      <c r="X92" s="135">
        <f t="shared" si="32"/>
        <v>8240</v>
      </c>
      <c r="Y92" s="230">
        <f t="shared" si="33"/>
        <v>-477.27272727272725</v>
      </c>
      <c r="Z92" s="141">
        <f t="shared" si="34"/>
        <v>-1</v>
      </c>
      <c r="AA92" s="136">
        <f t="shared" si="35"/>
        <v>18.264761904761908</v>
      </c>
      <c r="AB92" s="144"/>
      <c r="AC92" s="184">
        <f t="shared" si="36"/>
        <v>0</v>
      </c>
      <c r="AD92" s="182">
        <f t="shared" si="37"/>
        <v>0</v>
      </c>
      <c r="AE92" s="128">
        <f t="shared" si="38"/>
        <v>0</v>
      </c>
      <c r="AF92" s="129">
        <f t="shared" si="39"/>
        <v>0</v>
      </c>
      <c r="AG92" s="130" t="str">
        <f t="shared" si="40"/>
        <v/>
      </c>
      <c r="AH92" s="137">
        <f t="shared" si="41"/>
        <v>0</v>
      </c>
      <c r="AI92" s="138" t="str">
        <f t="shared" si="42"/>
        <v/>
      </c>
      <c r="AJ92" s="138" t="str">
        <f t="shared" si="43"/>
        <v/>
      </c>
      <c r="AK92" s="11" t="s">
        <v>13397</v>
      </c>
      <c r="AL92" s="11">
        <f t="shared" si="44"/>
        <v>0</v>
      </c>
      <c r="AM92" s="412">
        <f t="shared" si="45"/>
        <v>-477.27272727272725</v>
      </c>
      <c r="AN92" s="412">
        <f t="shared" si="46"/>
        <v>-8717.2727272727279</v>
      </c>
      <c r="AO92" s="413">
        <f t="shared" si="47"/>
        <v>18.264761904761908</v>
      </c>
      <c r="AP92" s="192">
        <v>1855515151735</v>
      </c>
      <c r="AQ92" s="192">
        <v>4985009645406</v>
      </c>
      <c r="AR92" s="192" t="s">
        <v>2929</v>
      </c>
      <c r="AS92" s="231" t="s">
        <v>1057</v>
      </c>
      <c r="AT92" s="231" t="s">
        <v>2930</v>
      </c>
      <c r="AU92" s="232" t="s">
        <v>714</v>
      </c>
      <c r="AV92" s="232">
        <v>19600</v>
      </c>
      <c r="AW92" s="233">
        <f>VLOOKUP(B:B,[1]MICHELIN!$B:$K,8,0)</f>
        <v>8240</v>
      </c>
      <c r="AX92" s="233">
        <v>525</v>
      </c>
      <c r="AY92" s="204" t="s">
        <v>3387</v>
      </c>
      <c r="AZ92" s="195" t="s">
        <v>1677</v>
      </c>
      <c r="BA92" s="133" t="str">
        <f>IFERROR(VLOOKUP(AZ:AZ,Q商品!B:E,4,0),"")</f>
        <v>2021年製ENERGY SAVER+ 185/55R15 82H サマータイヤ当店在庫 最短当日発送</v>
      </c>
      <c r="BB92" s="133" t="str">
        <f>IFERROR(VLOOKUP(B:B,在庫!B:M,12,0),"")</f>
        <v>2019年製</v>
      </c>
      <c r="BC92" s="133">
        <f>IFERROR(VLOOKUP(B:B,在庫!B:L,10,0),"")</f>
        <v>3</v>
      </c>
      <c r="BD92" s="234">
        <f>VLOOKUP(AP:AP,[1]MICHELIN!$B:$AH,32,0)</f>
        <v>605642044</v>
      </c>
      <c r="BE92" s="234">
        <f>VLOOKUP(AP:AP,[1]MICHELIN!$B:$AH,33,0)</f>
        <v>605642075</v>
      </c>
    </row>
    <row r="93" spans="1:57" s="11" customFormat="1" ht="19.5" hidden="1" customHeight="1">
      <c r="A93" s="11">
        <f t="shared" si="26"/>
        <v>1</v>
      </c>
      <c r="B93" s="239">
        <f t="shared" si="27"/>
        <v>2656517154699</v>
      </c>
      <c r="C93" s="225">
        <f>VLOOKUP(B:B,[1]MICHELIN!$B:$K,9,0)</f>
        <v>193</v>
      </c>
      <c r="D93" s="11" t="s">
        <v>5180</v>
      </c>
      <c r="E93" s="358" t="s">
        <v>7445</v>
      </c>
      <c r="F93" s="293" t="s">
        <v>7092</v>
      </c>
      <c r="G93" s="132" t="str">
        <f t="shared" si="28"/>
        <v>17</v>
      </c>
      <c r="H93" s="225">
        <v>36</v>
      </c>
      <c r="I93" s="225">
        <f>VLOOKUP(B:B,[1]MICHELIN!$B:$K,10,0)</f>
        <v>0</v>
      </c>
      <c r="J93" s="131"/>
      <c r="K93" s="132" t="s">
        <v>4888</v>
      </c>
      <c r="L93" s="132">
        <v>4</v>
      </c>
      <c r="M93" s="134" t="s">
        <v>3422</v>
      </c>
      <c r="N93" s="226" t="s">
        <v>1781</v>
      </c>
      <c r="O93" s="226">
        <v>0</v>
      </c>
      <c r="P93" s="227">
        <v>20000</v>
      </c>
      <c r="Q93" s="228">
        <f t="shared" si="29"/>
        <v>17227.272727272724</v>
      </c>
      <c r="R93" s="143">
        <f t="shared" si="30"/>
        <v>0.20126649076517136</v>
      </c>
      <c r="S93" s="192">
        <v>1074475863</v>
      </c>
      <c r="T93" s="285" t="s">
        <v>6618</v>
      </c>
      <c r="U93" s="189">
        <f t="shared" si="31"/>
        <v>20000</v>
      </c>
      <c r="W93" s="229">
        <v>20000</v>
      </c>
      <c r="X93" s="135">
        <f t="shared" si="32"/>
        <v>13760</v>
      </c>
      <c r="Y93" s="230">
        <f t="shared" si="33"/>
        <v>17227.272727272724</v>
      </c>
      <c r="Z93" s="141">
        <f t="shared" si="34"/>
        <v>7.7299999999999924E-2</v>
      </c>
      <c r="AA93" s="136">
        <f t="shared" si="35"/>
        <v>0.20126649076517136</v>
      </c>
      <c r="AB93" s="309"/>
      <c r="AC93" s="184">
        <f t="shared" si="36"/>
        <v>19607</v>
      </c>
      <c r="AD93" s="182">
        <f t="shared" si="37"/>
        <v>21546</v>
      </c>
      <c r="AE93" s="128">
        <f t="shared" si="38"/>
        <v>1939.1399999999999</v>
      </c>
      <c r="AF93" s="129">
        <f t="shared" si="39"/>
        <v>393.13999999999987</v>
      </c>
      <c r="AG93" s="130">
        <f t="shared" si="40"/>
        <v>1.8246542281629995E-2</v>
      </c>
      <c r="AH93" s="137">
        <f t="shared" si="41"/>
        <v>1546</v>
      </c>
      <c r="AI93" s="138">
        <f t="shared" si="42"/>
        <v>7.1753457718369995E-2</v>
      </c>
      <c r="AJ93" s="138">
        <f t="shared" si="43"/>
        <v>0.18301994848354136</v>
      </c>
      <c r="AK93" s="11" t="s">
        <v>13397</v>
      </c>
      <c r="AL93" s="11">
        <f t="shared" si="44"/>
        <v>17452.400000000001</v>
      </c>
      <c r="AM93" s="412">
        <f t="shared" si="45"/>
        <v>14911.272727272728</v>
      </c>
      <c r="AN93" s="412">
        <f t="shared" si="46"/>
        <v>1151.2727272727279</v>
      </c>
      <c r="AO93" s="413">
        <f t="shared" si="47"/>
        <v>7.7208213432180692E-2</v>
      </c>
      <c r="AP93" s="192">
        <v>2656517154699</v>
      </c>
      <c r="AQ93" s="192">
        <v>4985009729090</v>
      </c>
      <c r="AR93" s="192" t="s">
        <v>3102</v>
      </c>
      <c r="AS93" s="231" t="s">
        <v>6542</v>
      </c>
      <c r="AT93" s="231" t="s">
        <v>1124</v>
      </c>
      <c r="AU93" s="232" t="s">
        <v>75</v>
      </c>
      <c r="AV93" s="232">
        <v>32000</v>
      </c>
      <c r="AW93" s="233">
        <f>VLOOKUP(B:B,[1]MICHELIN!$B:$K,8,0)</f>
        <v>13760</v>
      </c>
      <c r="AX93" s="233">
        <v>1050</v>
      </c>
      <c r="AY93" s="204" t="s">
        <v>3387</v>
      </c>
      <c r="AZ93" s="195" t="s">
        <v>394</v>
      </c>
      <c r="BA93" s="133" t="str">
        <f>IFERROR(VLOOKUP(AZ:AZ,Q商品!B:E,4,0),"")</f>
        <v>2023年製 LATITUDE TOUR 265/65R17 112S サマータイヤ 最短当日発送</v>
      </c>
      <c r="BB93" s="133" t="str">
        <f>IFERROR(VLOOKUP(B:B,在庫!B:M,12,0),"")</f>
        <v/>
      </c>
      <c r="BC93" s="133" t="str">
        <f>IFERROR(VLOOKUP(B:B,在庫!B:L,10,0),"")</f>
        <v/>
      </c>
      <c r="BD93" s="234" t="str">
        <f>VLOOKUP(AP:AP,[1]MICHELIN!$B:$AH,32,0)</f>
        <v/>
      </c>
      <c r="BE93" s="234" t="str">
        <f>VLOOKUP(AP:AP,[1]MICHELIN!$B:$AH,33,0)</f>
        <v/>
      </c>
    </row>
    <row r="94" spans="1:57" s="11" customFormat="1" ht="19.5" hidden="1" customHeight="1">
      <c r="A94" s="11">
        <f t="shared" si="26"/>
        <v>1</v>
      </c>
      <c r="B94" s="239">
        <f t="shared" si="27"/>
        <v>2056515151803</v>
      </c>
      <c r="C94" s="225">
        <f>VLOOKUP(B:B,[1]MICHELIN!$B:$K,9,0)</f>
        <v>12</v>
      </c>
      <c r="D94" s="11" t="s">
        <v>4059</v>
      </c>
      <c r="E94" s="11" t="s">
        <v>581</v>
      </c>
      <c r="F94" s="158" t="s">
        <v>7087</v>
      </c>
      <c r="G94" s="132" t="str">
        <f t="shared" si="28"/>
        <v>15</v>
      </c>
      <c r="H94" s="225">
        <v>30</v>
      </c>
      <c r="I94" s="225">
        <f>VLOOKUP(B:B,[1]MICHELIN!$B:$K,10,0)</f>
        <v>30</v>
      </c>
      <c r="J94" s="131"/>
      <c r="K94" s="132" t="s">
        <v>1750</v>
      </c>
      <c r="L94" s="132">
        <v>20</v>
      </c>
      <c r="M94" s="134" t="s">
        <v>3422</v>
      </c>
      <c r="N94" s="226" t="s">
        <v>1997</v>
      </c>
      <c r="O94" s="226">
        <v>0</v>
      </c>
      <c r="P94" s="227">
        <v>12200</v>
      </c>
      <c r="Q94" s="228">
        <f t="shared" si="29"/>
        <v>10136.363636363636</v>
      </c>
      <c r="R94" s="143">
        <f t="shared" si="30"/>
        <v>5.883408071748876E-2</v>
      </c>
      <c r="S94" s="192">
        <v>1074475843</v>
      </c>
      <c r="T94" s="285" t="s">
        <v>7908</v>
      </c>
      <c r="U94" s="189">
        <f t="shared" si="31"/>
        <v>12200</v>
      </c>
      <c r="W94" s="246">
        <v>12200</v>
      </c>
      <c r="X94" s="135">
        <f t="shared" si="32"/>
        <v>9540</v>
      </c>
      <c r="Y94" s="230">
        <f t="shared" si="33"/>
        <v>10136.363636363636</v>
      </c>
      <c r="Z94" s="141">
        <f t="shared" si="34"/>
        <v>7.7213114754098422E-2</v>
      </c>
      <c r="AA94" s="136">
        <f t="shared" si="35"/>
        <v>5.883408071748876E-2</v>
      </c>
      <c r="AB94" s="309"/>
      <c r="AC94" s="184">
        <f t="shared" si="36"/>
        <v>11960</v>
      </c>
      <c r="AD94" s="182">
        <f t="shared" si="37"/>
        <v>13142</v>
      </c>
      <c r="AE94" s="128">
        <f t="shared" si="38"/>
        <v>1182.78</v>
      </c>
      <c r="AF94" s="129">
        <f t="shared" si="39"/>
        <v>240.77999999999997</v>
      </c>
      <c r="AG94" s="130">
        <f t="shared" si="40"/>
        <v>1.8321412266017346E-2</v>
      </c>
      <c r="AH94" s="137">
        <f t="shared" si="41"/>
        <v>942</v>
      </c>
      <c r="AI94" s="138">
        <f t="shared" si="42"/>
        <v>7.1678587733982654E-2</v>
      </c>
      <c r="AJ94" s="138">
        <f t="shared" si="43"/>
        <v>4.0512668451471417E-2</v>
      </c>
      <c r="AL94" s="11">
        <f t="shared" si="44"/>
        <v>10645.8</v>
      </c>
      <c r="AM94" s="412">
        <f t="shared" si="45"/>
        <v>8723.4545454545441</v>
      </c>
      <c r="AN94" s="412">
        <f t="shared" si="46"/>
        <v>-816.54545454545587</v>
      </c>
      <c r="AO94" s="413">
        <f t="shared" si="47"/>
        <v>-9.3603451510035809E-2</v>
      </c>
      <c r="AP94" s="192">
        <v>2056515151803</v>
      </c>
      <c r="AQ94" s="192">
        <v>4985009751145</v>
      </c>
      <c r="AR94" s="192" t="s">
        <v>2947</v>
      </c>
      <c r="AS94" s="231" t="s">
        <v>679</v>
      </c>
      <c r="AT94" s="231" t="s">
        <v>1071</v>
      </c>
      <c r="AU94" s="232" t="s">
        <v>712</v>
      </c>
      <c r="AV94" s="232">
        <v>21400</v>
      </c>
      <c r="AW94" s="233">
        <f>VLOOKUP(B:B,[1]MICHELIN!$B:$K,8,0)</f>
        <v>9540</v>
      </c>
      <c r="AX94" s="233">
        <v>1050</v>
      </c>
      <c r="AY94" s="204" t="s">
        <v>3387</v>
      </c>
      <c r="AZ94" s="192" t="s">
        <v>461</v>
      </c>
      <c r="BA94" s="133" t="str">
        <f>IFERROR(VLOOKUP(AZ:AZ,Q商品!B:E,4,0),"")</f>
        <v>2023年製 ENERGY SAVER 4 205/65R15 99H XL サマータイヤ 最短当日発送</v>
      </c>
      <c r="BB94" s="133" t="str">
        <f>IFERROR(VLOOKUP(B:B,在庫!B:M,12,0),"")</f>
        <v>2023年製</v>
      </c>
      <c r="BC94" s="133">
        <f>IFERROR(VLOOKUP(B:B,在庫!B:L,10,0),"")</f>
        <v>3</v>
      </c>
      <c r="BD94" s="234">
        <f>VLOOKUP(AP:AP,[1]MICHELIN!$B:$AH,32,0)</f>
        <v>605642052</v>
      </c>
      <c r="BE94" s="234">
        <f>VLOOKUP(AP:AP,[1]MICHELIN!$B:$AH,33,0)</f>
        <v>605642083</v>
      </c>
    </row>
    <row r="95" spans="1:57" s="11" customFormat="1" ht="19.5" hidden="1" customHeight="1">
      <c r="A95" s="11">
        <f t="shared" si="26"/>
        <v>1</v>
      </c>
      <c r="B95" s="239">
        <f t="shared" si="27"/>
        <v>1856515159042</v>
      </c>
      <c r="C95" s="225">
        <f>VLOOKUP(B:B,[1]MICHELIN!$B:$K,9,0)</f>
        <v>14</v>
      </c>
      <c r="D95" s="11" t="s">
        <v>4059</v>
      </c>
      <c r="E95" s="358" t="s">
        <v>848</v>
      </c>
      <c r="F95" s="158" t="s">
        <v>7094</v>
      </c>
      <c r="G95" s="132" t="str">
        <f t="shared" si="28"/>
        <v>15</v>
      </c>
      <c r="H95" s="225">
        <v>2</v>
      </c>
      <c r="I95" s="225">
        <f>VLOOKUP(B:B,[1]MICHELIN!$B:$K,10,0)</f>
        <v>18</v>
      </c>
      <c r="J95" s="131">
        <v>277</v>
      </c>
      <c r="K95" s="132" t="s">
        <v>1749</v>
      </c>
      <c r="L95" s="132">
        <v>1</v>
      </c>
      <c r="M95" s="134" t="s">
        <v>3422</v>
      </c>
      <c r="N95" s="226" t="s">
        <v>1999</v>
      </c>
      <c r="O95" s="226">
        <v>0</v>
      </c>
      <c r="P95" s="227">
        <v>11680</v>
      </c>
      <c r="Q95" s="228">
        <f t="shared" si="29"/>
        <v>10140.90909090909</v>
      </c>
      <c r="R95" s="143">
        <f t="shared" si="30"/>
        <v>0.12138054683998199</v>
      </c>
      <c r="S95" s="192">
        <v>1074476324</v>
      </c>
      <c r="T95" s="289" t="s">
        <v>7861</v>
      </c>
      <c r="U95" s="189">
        <f t="shared" si="31"/>
        <v>11680</v>
      </c>
      <c r="W95" s="229">
        <v>11680</v>
      </c>
      <c r="X95" s="135">
        <f t="shared" si="32"/>
        <v>8910</v>
      </c>
      <c r="Y95" s="230">
        <f t="shared" si="33"/>
        <v>10140.90909090909</v>
      </c>
      <c r="Z95" s="141">
        <f t="shared" si="34"/>
        <v>7.7226027397260255E-2</v>
      </c>
      <c r="AA95" s="136">
        <f t="shared" si="35"/>
        <v>0.12138054683998199</v>
      </c>
      <c r="AB95" s="144"/>
      <c r="AC95" s="184">
        <f t="shared" si="36"/>
        <v>11450</v>
      </c>
      <c r="AD95" s="182">
        <f t="shared" si="37"/>
        <v>12582</v>
      </c>
      <c r="AE95" s="128">
        <f t="shared" si="38"/>
        <v>1132.3799999999999</v>
      </c>
      <c r="AF95" s="129">
        <f t="shared" si="39"/>
        <v>230.37999999999988</v>
      </c>
      <c r="AG95" s="130">
        <f t="shared" si="40"/>
        <v>1.8310284533460491E-2</v>
      </c>
      <c r="AH95" s="137">
        <f t="shared" si="41"/>
        <v>902</v>
      </c>
      <c r="AI95" s="138">
        <f t="shared" si="42"/>
        <v>7.1689715466539503E-2</v>
      </c>
      <c r="AJ95" s="138">
        <f t="shared" si="43"/>
        <v>0.1030702623065215</v>
      </c>
      <c r="AL95" s="11">
        <f t="shared" si="44"/>
        <v>10191.799999999999</v>
      </c>
      <c r="AM95" s="412">
        <f t="shared" si="45"/>
        <v>8787.9999999999982</v>
      </c>
      <c r="AN95" s="412">
        <f t="shared" si="46"/>
        <v>-122.00000000000182</v>
      </c>
      <c r="AO95" s="413">
        <f t="shared" si="47"/>
        <v>-1.3882567137005216E-2</v>
      </c>
      <c r="AP95" s="192">
        <v>1856515159042</v>
      </c>
      <c r="AQ95" s="192">
        <v>4985009700693</v>
      </c>
      <c r="AR95" s="192" t="s">
        <v>3027</v>
      </c>
      <c r="AS95" s="231" t="s">
        <v>6543</v>
      </c>
      <c r="AT95" s="231" t="s">
        <v>847</v>
      </c>
      <c r="AU95" s="232" t="s">
        <v>42</v>
      </c>
      <c r="AV95" s="232">
        <v>19400</v>
      </c>
      <c r="AW95" s="233">
        <f>VLOOKUP(B:B,[1]MICHELIN!$B:$K,8,0)</f>
        <v>8910</v>
      </c>
      <c r="AX95" s="233">
        <v>525</v>
      </c>
      <c r="AY95" s="204" t="s">
        <v>3387</v>
      </c>
      <c r="AZ95" s="192" t="s">
        <v>328</v>
      </c>
      <c r="BA95" s="133" t="str">
        <f>IFERROR(VLOOKUP(AZ:AZ,Q商品!B:E,4,0),"")</f>
        <v>2023年製 Primacy 4 185/65R15 88T サマータイヤ 最短当日発送</v>
      </c>
      <c r="BB95" s="133" t="str">
        <f>IFERROR(VLOOKUP(B:B,在庫!B:M,12,0),"")</f>
        <v>2023年製</v>
      </c>
      <c r="BC95" s="133">
        <f>IFERROR(VLOOKUP(B:B,在庫!B:L,10,0),"")</f>
        <v>2</v>
      </c>
      <c r="BD95" s="234">
        <f>VLOOKUP(AP:AP,[1]MICHELIN!$B:$AH,32,0)</f>
        <v>605880315</v>
      </c>
      <c r="BE95" s="234">
        <f>VLOOKUP(AP:AP,[1]MICHELIN!$B:$AH,33,0)</f>
        <v>605880370</v>
      </c>
    </row>
    <row r="96" spans="1:57" s="11" customFormat="1" ht="19.5" hidden="1" customHeight="1">
      <c r="A96" s="11">
        <f t="shared" si="26"/>
        <v>1</v>
      </c>
      <c r="B96" s="239">
        <f t="shared" si="27"/>
        <v>2255018159051</v>
      </c>
      <c r="C96" s="225">
        <f>VLOOKUP(B:B,[1]MICHELIN!$B:$K,9,0)</f>
        <v>12</v>
      </c>
      <c r="D96" s="11" t="s">
        <v>5180</v>
      </c>
      <c r="E96" s="358" t="s">
        <v>4897</v>
      </c>
      <c r="F96" s="158" t="s">
        <v>7095</v>
      </c>
      <c r="G96" s="132" t="str">
        <f t="shared" si="28"/>
        <v>18</v>
      </c>
      <c r="H96" s="225">
        <v>0</v>
      </c>
      <c r="I96" s="225">
        <f>VLOOKUP(B:B,[1]MICHELIN!$B:$K,10,0)</f>
        <v>3</v>
      </c>
      <c r="J96" s="131"/>
      <c r="K96" s="132" t="s">
        <v>1749</v>
      </c>
      <c r="L96" s="132">
        <v>2</v>
      </c>
      <c r="M96" s="134" t="s">
        <v>1780</v>
      </c>
      <c r="N96" s="226" t="s">
        <v>2000</v>
      </c>
      <c r="O96" s="226">
        <v>0</v>
      </c>
      <c r="P96" s="227">
        <v>21800</v>
      </c>
      <c r="Q96" s="228">
        <f t="shared" si="29"/>
        <v>18863.63636363636</v>
      </c>
      <c r="R96" s="143">
        <f t="shared" si="30"/>
        <v>0.13590361445783117</v>
      </c>
      <c r="S96" s="192">
        <v>1074476770</v>
      </c>
      <c r="T96" s="285" t="s">
        <v>7862</v>
      </c>
      <c r="U96" s="189">
        <f t="shared" si="31"/>
        <v>21800</v>
      </c>
      <c r="W96" s="229">
        <v>21800</v>
      </c>
      <c r="X96" s="135">
        <f t="shared" si="32"/>
        <v>16300</v>
      </c>
      <c r="Y96" s="230">
        <f t="shared" si="33"/>
        <v>18863.63636363636</v>
      </c>
      <c r="Z96" s="141">
        <f t="shared" si="34"/>
        <v>7.7293577981651485E-2</v>
      </c>
      <c r="AA96" s="136">
        <f t="shared" si="35"/>
        <v>0.13590361445783117</v>
      </c>
      <c r="AB96" s="309"/>
      <c r="AC96" s="184">
        <f t="shared" si="36"/>
        <v>21372</v>
      </c>
      <c r="AD96" s="182">
        <f t="shared" si="37"/>
        <v>23485</v>
      </c>
      <c r="AE96" s="128">
        <f t="shared" si="38"/>
        <v>2113.65</v>
      </c>
      <c r="AF96" s="129">
        <f t="shared" si="39"/>
        <v>428.65000000000009</v>
      </c>
      <c r="AG96" s="130">
        <f t="shared" si="40"/>
        <v>1.8252075793059402E-2</v>
      </c>
      <c r="AH96" s="137">
        <f t="shared" si="41"/>
        <v>1685</v>
      </c>
      <c r="AI96" s="138">
        <f t="shared" si="42"/>
        <v>7.1747924206940594E-2</v>
      </c>
      <c r="AJ96" s="138">
        <f t="shared" si="43"/>
        <v>0.11765153866477177</v>
      </c>
      <c r="AL96" s="11">
        <f t="shared" si="44"/>
        <v>19023.5</v>
      </c>
      <c r="AM96" s="412">
        <f t="shared" si="45"/>
        <v>16339.545454545454</v>
      </c>
      <c r="AN96" s="412">
        <f t="shared" si="46"/>
        <v>39.545454545454049</v>
      </c>
      <c r="AO96" s="413">
        <f t="shared" si="47"/>
        <v>2.4202297827356639E-3</v>
      </c>
      <c r="AP96" s="192">
        <v>2255018159051</v>
      </c>
      <c r="AQ96" s="192">
        <v>4985009702376</v>
      </c>
      <c r="AR96" s="192" t="s">
        <v>3051</v>
      </c>
      <c r="AS96" s="231" t="s">
        <v>13</v>
      </c>
      <c r="AT96" s="231" t="s">
        <v>1115</v>
      </c>
      <c r="AU96" s="232" t="s">
        <v>80</v>
      </c>
      <c r="AV96" s="232">
        <v>37900</v>
      </c>
      <c r="AW96" s="233">
        <f>VLOOKUP(B:B,[1]MICHELIN!$B:$K,8,0)</f>
        <v>16300</v>
      </c>
      <c r="AX96" s="233">
        <v>1050</v>
      </c>
      <c r="AY96" s="204" t="s">
        <v>3387</v>
      </c>
      <c r="AZ96" s="192" t="s">
        <v>1792</v>
      </c>
      <c r="BA96" s="133" t="str">
        <f>IFERROR(VLOOKUP(AZ:AZ,Q商品!B:E,4,0),"")</f>
        <v>2023年製 PRIMACY 4 225/50R18 95V (TOY) DT RP サマータイヤ 最短当日発送</v>
      </c>
      <c r="BB96" s="133" t="str">
        <f>IFERROR(VLOOKUP(B:B,在庫!B:M,12,0),"")</f>
        <v>2023年製</v>
      </c>
      <c r="BC96" s="133">
        <f>IFERROR(VLOOKUP(B:B,在庫!B:L,10,0),"")</f>
        <v>1</v>
      </c>
      <c r="BD96" s="234">
        <f>VLOOKUP(AP:AP,[1]MICHELIN!$B:$AH,32,0)</f>
        <v>605880300</v>
      </c>
      <c r="BE96" s="234">
        <f>VLOOKUP(AP:AP,[1]MICHELIN!$B:$AH,33,0)</f>
        <v>605880355</v>
      </c>
    </row>
    <row r="97" spans="1:61" s="11" customFormat="1" ht="19.5" hidden="1" customHeight="1">
      <c r="A97" s="11">
        <f t="shared" si="26"/>
        <v>1</v>
      </c>
      <c r="B97" s="239">
        <f t="shared" si="27"/>
        <v>2454018159041</v>
      </c>
      <c r="C97" s="225">
        <f>VLOOKUP(B:B,[1]MICHELIN!$B:$K,9,0)</f>
        <v>2</v>
      </c>
      <c r="D97" s="11" t="s">
        <v>4059</v>
      </c>
      <c r="E97" s="358" t="s">
        <v>1686</v>
      </c>
      <c r="F97" s="158" t="s">
        <v>7096</v>
      </c>
      <c r="G97" s="132" t="str">
        <f t="shared" si="28"/>
        <v>18</v>
      </c>
      <c r="H97" s="225">
        <v>6</v>
      </c>
      <c r="I97" s="225">
        <f>VLOOKUP(B:B,[1]MICHELIN!$B:$K,10,0)</f>
        <v>4</v>
      </c>
      <c r="J97" s="131"/>
      <c r="K97" s="132" t="s">
        <v>1749</v>
      </c>
      <c r="L97" s="132">
        <v>4</v>
      </c>
      <c r="M97" s="134"/>
      <c r="N97" s="226"/>
      <c r="O97" s="226"/>
      <c r="P97" s="227"/>
      <c r="Q97" s="228">
        <f t="shared" si="29"/>
        <v>-954.5454545454545</v>
      </c>
      <c r="R97" s="143">
        <f t="shared" si="30"/>
        <v>28.437142857142859</v>
      </c>
      <c r="S97" s="192">
        <v>1074476164</v>
      </c>
      <c r="T97" s="285" t="s">
        <v>7910</v>
      </c>
      <c r="U97" s="189">
        <f t="shared" si="31"/>
        <v>0</v>
      </c>
      <c r="W97" s="229"/>
      <c r="X97" s="135">
        <f t="shared" si="32"/>
        <v>26190</v>
      </c>
      <c r="Y97" s="230">
        <f t="shared" si="33"/>
        <v>-954.5454545454545</v>
      </c>
      <c r="Z97" s="141" t="str">
        <f t="shared" si="34"/>
        <v/>
      </c>
      <c r="AA97" s="136">
        <f t="shared" si="35"/>
        <v>28.437142857142859</v>
      </c>
      <c r="AB97" s="144"/>
      <c r="AC97" s="184">
        <f t="shared" si="36"/>
        <v>0</v>
      </c>
      <c r="AD97" s="182">
        <f t="shared" si="37"/>
        <v>0</v>
      </c>
      <c r="AE97" s="128">
        <f t="shared" si="38"/>
        <v>0</v>
      </c>
      <c r="AF97" s="129">
        <f t="shared" si="39"/>
        <v>0</v>
      </c>
      <c r="AG97" s="130" t="str">
        <f t="shared" si="40"/>
        <v/>
      </c>
      <c r="AH97" s="137">
        <f t="shared" si="41"/>
        <v>0</v>
      </c>
      <c r="AI97" s="138" t="str">
        <f t="shared" si="42"/>
        <v/>
      </c>
      <c r="AJ97" s="138" t="str">
        <f t="shared" si="43"/>
        <v/>
      </c>
      <c r="AK97" s="11" t="s">
        <v>13397</v>
      </c>
      <c r="AL97" s="11">
        <f t="shared" si="44"/>
        <v>0</v>
      </c>
      <c r="AM97" s="412">
        <f t="shared" si="45"/>
        <v>-954.5454545454545</v>
      </c>
      <c r="AN97" s="412">
        <f t="shared" si="46"/>
        <v>-27144.545454545456</v>
      </c>
      <c r="AO97" s="413">
        <f t="shared" si="47"/>
        <v>28.437142857142859</v>
      </c>
      <c r="AP97" s="192">
        <v>2454018159041</v>
      </c>
      <c r="AQ97" s="192">
        <v>4985009701805</v>
      </c>
      <c r="AR97" s="192" t="s">
        <v>3048</v>
      </c>
      <c r="AS97" s="231" t="s">
        <v>13</v>
      </c>
      <c r="AT97" s="231" t="s">
        <v>1112</v>
      </c>
      <c r="AU97" s="232" t="s">
        <v>83</v>
      </c>
      <c r="AV97" s="232">
        <v>56300</v>
      </c>
      <c r="AW97" s="233">
        <f>VLOOKUP(B:B,[1]MICHELIN!$B:$K,8,0)</f>
        <v>26190</v>
      </c>
      <c r="AX97" s="233">
        <v>1050</v>
      </c>
      <c r="AY97" s="204" t="s">
        <v>3387</v>
      </c>
      <c r="AZ97" s="195" t="s">
        <v>1678</v>
      </c>
      <c r="BA97" s="133" t="str">
        <f>IFERROR(VLOOKUP(AZ:AZ,Q商品!B:E,4,0),"")</f>
        <v>2022年製以降 Primacy 4 245/40R18 93H サマータイヤ 最短当日発送</v>
      </c>
      <c r="BB97" s="133" t="str">
        <f>IFERROR(VLOOKUP(B:B,在庫!B:M,12,0),"")</f>
        <v>2021年製</v>
      </c>
      <c r="BC97" s="133">
        <f>IFERROR(VLOOKUP(B:B,在庫!B:L,10,0),"")</f>
        <v>3</v>
      </c>
      <c r="BD97" s="234">
        <f>VLOOKUP(AP:AP,[1]MICHELIN!$B:$AH,32,0)</f>
        <v>605880299</v>
      </c>
      <c r="BE97" s="234">
        <f>VLOOKUP(AP:AP,[1]MICHELIN!$B:$AH,33,0)</f>
        <v>605880354</v>
      </c>
    </row>
    <row r="98" spans="1:61" s="11" customFormat="1" ht="19.5" hidden="1" customHeight="1">
      <c r="A98" s="11">
        <f t="shared" si="26"/>
        <v>1</v>
      </c>
      <c r="B98" s="239">
        <f t="shared" si="27"/>
        <v>1956015159044</v>
      </c>
      <c r="C98" s="225">
        <f>VLOOKUP(B:B,[1]MICHELIN!$B:$K,9,0)</f>
        <v>2</v>
      </c>
      <c r="D98" s="11" t="s">
        <v>4059</v>
      </c>
      <c r="E98" s="11" t="s">
        <v>864</v>
      </c>
      <c r="F98" s="158" t="s">
        <v>5817</v>
      </c>
      <c r="G98" s="132" t="str">
        <f t="shared" si="28"/>
        <v>15</v>
      </c>
      <c r="H98" s="225">
        <v>12</v>
      </c>
      <c r="I98" s="225">
        <f>VLOOKUP(B:B,[1]MICHELIN!$B:$K,10,0)</f>
        <v>20</v>
      </c>
      <c r="J98" s="131"/>
      <c r="K98" s="132" t="s">
        <v>1749</v>
      </c>
      <c r="L98" s="132">
        <v>3</v>
      </c>
      <c r="M98" s="134" t="s">
        <v>3422</v>
      </c>
      <c r="N98" s="226" t="s">
        <v>2001</v>
      </c>
      <c r="O98" s="226">
        <v>0</v>
      </c>
      <c r="P98" s="227">
        <v>12800</v>
      </c>
      <c r="Q98" s="228">
        <f t="shared" si="29"/>
        <v>11159.090909090908</v>
      </c>
      <c r="R98" s="143">
        <f t="shared" si="30"/>
        <v>9.4012219959266716E-2</v>
      </c>
      <c r="S98" s="192">
        <v>1074476171</v>
      </c>
      <c r="T98" s="289" t="s">
        <v>6619</v>
      </c>
      <c r="U98" s="189">
        <f t="shared" si="31"/>
        <v>12800</v>
      </c>
      <c r="W98" s="229">
        <v>12800</v>
      </c>
      <c r="X98" s="135">
        <f t="shared" si="32"/>
        <v>10110</v>
      </c>
      <c r="Y98" s="230">
        <f t="shared" si="33"/>
        <v>11159.090909090908</v>
      </c>
      <c r="Z98" s="141">
        <f t="shared" si="34"/>
        <v>7.7343750000000044E-2</v>
      </c>
      <c r="AA98" s="136">
        <f t="shared" si="35"/>
        <v>9.4012219959266716E-2</v>
      </c>
      <c r="AB98" s="309"/>
      <c r="AC98" s="184">
        <f t="shared" si="36"/>
        <v>12549</v>
      </c>
      <c r="AD98" s="182">
        <f t="shared" si="37"/>
        <v>13790</v>
      </c>
      <c r="AE98" s="128">
        <f t="shared" si="38"/>
        <v>1241.0999999999999</v>
      </c>
      <c r="AF98" s="129">
        <f t="shared" si="39"/>
        <v>251.09999999999991</v>
      </c>
      <c r="AG98" s="130">
        <f t="shared" si="40"/>
        <v>1.8208846990572871E-2</v>
      </c>
      <c r="AH98" s="137">
        <f t="shared" si="41"/>
        <v>990</v>
      </c>
      <c r="AI98" s="138">
        <f t="shared" si="42"/>
        <v>7.1791153009427122E-2</v>
      </c>
      <c r="AJ98" s="138">
        <f t="shared" si="43"/>
        <v>7.5803372968693841E-2</v>
      </c>
      <c r="AL98" s="11">
        <f t="shared" si="44"/>
        <v>11170</v>
      </c>
      <c r="AM98" s="412">
        <f t="shared" si="45"/>
        <v>9677.2727272727261</v>
      </c>
      <c r="AN98" s="412">
        <f t="shared" si="46"/>
        <v>-432.72727272727388</v>
      </c>
      <c r="AO98" s="413">
        <f t="shared" si="47"/>
        <v>-4.4715829027712664E-2</v>
      </c>
      <c r="AP98" s="192">
        <v>1956015159044</v>
      </c>
      <c r="AQ98" s="192">
        <v>4985009701140</v>
      </c>
      <c r="AR98" s="192" t="s">
        <v>3026</v>
      </c>
      <c r="AS98" s="231" t="s">
        <v>13</v>
      </c>
      <c r="AT98" s="231" t="s">
        <v>863</v>
      </c>
      <c r="AU98" s="232" t="s">
        <v>41</v>
      </c>
      <c r="AV98" s="232">
        <v>21100</v>
      </c>
      <c r="AW98" s="233">
        <f>VLOOKUP(B:B,[1]MICHELIN!$B:$K,8,0)</f>
        <v>10110</v>
      </c>
      <c r="AX98" s="233">
        <v>525</v>
      </c>
      <c r="AY98" s="204" t="s">
        <v>3387</v>
      </c>
      <c r="AZ98" s="192" t="s">
        <v>329</v>
      </c>
      <c r="BA98" s="133" t="str">
        <f>IFERROR(VLOOKUP(AZ:AZ,Q商品!B:E,4,0),"")</f>
        <v>2023年製 Primacy 4 195/60R15 92V XL サマータイヤ 最短当日発送</v>
      </c>
      <c r="BB98" s="133" t="str">
        <f>IFERROR(VLOOKUP(B:B,在庫!B:M,12,0),"")</f>
        <v>2023年製</v>
      </c>
      <c r="BC98" s="133">
        <f>IFERROR(VLOOKUP(B:B,在庫!B:L,10,0),"")</f>
        <v>3</v>
      </c>
      <c r="BD98" s="234">
        <f>VLOOKUP(AP:AP,[1]MICHELIN!$B:$AH,32,0)</f>
        <v>605880317</v>
      </c>
      <c r="BE98" s="234">
        <f>VLOOKUP(AP:AP,[1]MICHELIN!$B:$AH,33,0)</f>
        <v>605880372</v>
      </c>
    </row>
    <row r="99" spans="1:61" s="11" customFormat="1" ht="19.5" hidden="1" customHeight="1">
      <c r="A99" s="237">
        <f t="shared" si="26"/>
        <v>2</v>
      </c>
      <c r="B99" s="249">
        <f t="shared" si="27"/>
        <v>1956515159735</v>
      </c>
      <c r="C99" s="225">
        <f>VLOOKUP(B:B,[1]MICHELIN!$B:$K,9,0)</f>
        <v>0</v>
      </c>
      <c r="D99" s="11" t="s">
        <v>4059</v>
      </c>
      <c r="E99" s="358" t="s">
        <v>902</v>
      </c>
      <c r="F99" s="158" t="s">
        <v>6223</v>
      </c>
      <c r="G99" s="132" t="str">
        <f t="shared" si="28"/>
        <v>15</v>
      </c>
      <c r="H99" s="225">
        <v>1</v>
      </c>
      <c r="I99" s="225">
        <f>VLOOKUP(B:B,[1]MICHELIN!$B:$K,10,0)</f>
        <v>1</v>
      </c>
      <c r="J99" s="131"/>
      <c r="K99" s="132" t="s">
        <v>1749</v>
      </c>
      <c r="L99" s="324">
        <v>6</v>
      </c>
      <c r="M99" s="134" t="s">
        <v>3422</v>
      </c>
      <c r="N99" s="226" t="s">
        <v>2002</v>
      </c>
      <c r="O99" s="226">
        <v>0</v>
      </c>
      <c r="P99" s="227">
        <v>12700</v>
      </c>
      <c r="Q99" s="228">
        <f t="shared" ref="Q99:Q130" si="48">(P99-AX99)/1.1</f>
        <v>11068.181818181818</v>
      </c>
      <c r="R99" s="143">
        <f t="shared" ref="R99:R130" si="49">IFERROR((Q99-X99)/Q99,"")</f>
        <v>0.39764271047227923</v>
      </c>
      <c r="S99" s="238">
        <v>1074476550</v>
      </c>
      <c r="T99" s="285" t="s">
        <v>7911</v>
      </c>
      <c r="U99" s="189">
        <f t="shared" si="31"/>
        <v>12700</v>
      </c>
      <c r="W99" s="229">
        <v>12700</v>
      </c>
      <c r="X99" s="135">
        <f t="shared" si="32"/>
        <v>6667</v>
      </c>
      <c r="Y99" s="230">
        <f t="shared" si="33"/>
        <v>11068.181818181818</v>
      </c>
      <c r="Z99" s="141">
        <f t="shared" si="34"/>
        <v>7.7244094488188919E-2</v>
      </c>
      <c r="AA99" s="136">
        <f t="shared" si="35"/>
        <v>0.39764271047227923</v>
      </c>
      <c r="AB99" s="144">
        <v>9</v>
      </c>
      <c r="AC99" s="184">
        <f t="shared" ref="AC99:AC118" si="50">ROUNDDOWN(U99/1.02,0)</f>
        <v>12450</v>
      </c>
      <c r="AD99" s="182">
        <f t="shared" ref="AD99:AD118" si="51">ROUNDDOWN(AC99/0.91,0)</f>
        <v>13681</v>
      </c>
      <c r="AE99" s="128">
        <f t="shared" si="38"/>
        <v>1231.29</v>
      </c>
      <c r="AF99" s="129">
        <f t="shared" si="39"/>
        <v>250.28999999999996</v>
      </c>
      <c r="AG99" s="130">
        <f t="shared" si="40"/>
        <v>1.8294715298589281E-2</v>
      </c>
      <c r="AH99" s="137">
        <f t="shared" si="41"/>
        <v>981</v>
      </c>
      <c r="AI99" s="138">
        <f t="shared" si="42"/>
        <v>7.1705284701410715E-2</v>
      </c>
      <c r="AJ99" s="138">
        <f t="shared" si="43"/>
        <v>0.37934799517368994</v>
      </c>
      <c r="AL99" s="11">
        <f t="shared" si="44"/>
        <v>11081.9</v>
      </c>
      <c r="AM99" s="412">
        <f t="shared" si="45"/>
        <v>9597.1818181818162</v>
      </c>
      <c r="AN99" s="412">
        <f t="shared" si="46"/>
        <v>2930.1818181818162</v>
      </c>
      <c r="AO99" s="413">
        <f t="shared" si="47"/>
        <v>0.3053169017419885</v>
      </c>
      <c r="AP99" s="192">
        <v>1956515159735</v>
      </c>
      <c r="AQ99" s="192">
        <v>4985009700990</v>
      </c>
      <c r="AR99" s="192" t="s">
        <v>152</v>
      </c>
      <c r="AS99" s="231" t="s">
        <v>849</v>
      </c>
      <c r="AT99" s="231" t="s">
        <v>1161</v>
      </c>
      <c r="AU99" s="232" t="s">
        <v>43</v>
      </c>
      <c r="AV99" s="232" t="s">
        <v>152</v>
      </c>
      <c r="AW99" s="233">
        <f>VLOOKUP(B:B,[1]MICHELIN!$B:$K,8,0)</f>
        <v>6667</v>
      </c>
      <c r="AX99" s="233">
        <v>525</v>
      </c>
      <c r="AY99" s="204" t="s">
        <v>3388</v>
      </c>
      <c r="AZ99" s="192" t="s">
        <v>341</v>
      </c>
      <c r="BA99" s="133" t="str">
        <f>IFERROR(VLOOKUP(AZ:AZ,Q商品!B:E,4,0),"")</f>
        <v>2021年製 Primacy 4 195/65R15 91V サマータイヤ 最短当日発送</v>
      </c>
      <c r="BB99" s="133" t="str">
        <f>IFERROR(VLOOKUP(B:B,在庫!B:M,12,0),"")</f>
        <v>2021年製</v>
      </c>
      <c r="BC99" s="133">
        <f>IFERROR(VLOOKUP(B:B,在庫!B:L,10,0),"")</f>
        <v>1</v>
      </c>
      <c r="BD99" s="234" t="str">
        <f>VLOOKUP(AP:AP,[1]MICHELIN!$B:$AH,32,0)</f>
        <v/>
      </c>
      <c r="BE99" s="234" t="str">
        <f>VLOOKUP(AP:AP,[1]MICHELIN!$B:$AH,33,0)</f>
        <v/>
      </c>
    </row>
    <row r="100" spans="1:61" s="11" customFormat="1" ht="19.5" hidden="1" customHeight="1">
      <c r="A100" s="11">
        <f t="shared" si="26"/>
        <v>1</v>
      </c>
      <c r="B100" s="239">
        <f t="shared" si="27"/>
        <v>1956016159265</v>
      </c>
      <c r="C100" s="225">
        <f>VLOOKUP(B:B,[1]MICHELIN!$B:$K,9,0)</f>
        <v>34</v>
      </c>
      <c r="D100" s="11" t="s">
        <v>5180</v>
      </c>
      <c r="E100" s="358" t="s">
        <v>1692</v>
      </c>
      <c r="F100" s="158" t="s">
        <v>5818</v>
      </c>
      <c r="G100" s="132" t="str">
        <f t="shared" si="28"/>
        <v>16</v>
      </c>
      <c r="H100" s="225">
        <v>8</v>
      </c>
      <c r="I100" s="225">
        <f>VLOOKUP(B:B,[1]MICHELIN!$B:$K,10,0)</f>
        <v>0</v>
      </c>
      <c r="J100" s="131"/>
      <c r="K100" s="132" t="s">
        <v>1749</v>
      </c>
      <c r="L100" s="132">
        <v>7</v>
      </c>
      <c r="M100" s="134" t="s">
        <v>3422</v>
      </c>
      <c r="N100" s="226" t="s">
        <v>6234</v>
      </c>
      <c r="O100" s="226">
        <v>0</v>
      </c>
      <c r="P100" s="227">
        <v>14680</v>
      </c>
      <c r="Q100" s="228">
        <f t="shared" si="48"/>
        <v>12868.181818181818</v>
      </c>
      <c r="R100" s="143">
        <f t="shared" si="49"/>
        <v>0.20423878488166725</v>
      </c>
      <c r="S100" s="192">
        <v>1074475763</v>
      </c>
      <c r="T100" s="288" t="s">
        <v>6622</v>
      </c>
      <c r="U100" s="189">
        <f t="shared" si="31"/>
        <v>14680</v>
      </c>
      <c r="W100" s="229">
        <v>14680</v>
      </c>
      <c r="X100" s="135">
        <f t="shared" si="32"/>
        <v>10240</v>
      </c>
      <c r="Y100" s="230">
        <f t="shared" si="33"/>
        <v>12868.181818181818</v>
      </c>
      <c r="Z100" s="141">
        <f t="shared" si="34"/>
        <v>7.7316076294277947E-2</v>
      </c>
      <c r="AA100" s="136">
        <f t="shared" si="35"/>
        <v>0.20423878488166725</v>
      </c>
      <c r="AB100" s="309"/>
      <c r="AC100" s="184">
        <f t="shared" si="50"/>
        <v>14392</v>
      </c>
      <c r="AD100" s="182">
        <f t="shared" si="51"/>
        <v>15815</v>
      </c>
      <c r="AE100" s="128">
        <f t="shared" si="38"/>
        <v>1423.35</v>
      </c>
      <c r="AF100" s="129">
        <f t="shared" si="39"/>
        <v>288.34999999999991</v>
      </c>
      <c r="AG100" s="130">
        <f t="shared" si="40"/>
        <v>1.8232690483717985E-2</v>
      </c>
      <c r="AH100" s="137">
        <f t="shared" si="41"/>
        <v>1135</v>
      </c>
      <c r="AI100" s="138">
        <f t="shared" si="42"/>
        <v>7.1767309516282005E-2</v>
      </c>
      <c r="AJ100" s="138">
        <f t="shared" si="43"/>
        <v>0.18600609439794927</v>
      </c>
      <c r="AK100" s="11" t="s">
        <v>13397</v>
      </c>
      <c r="AL100" s="11">
        <f t="shared" si="44"/>
        <v>12810.5</v>
      </c>
      <c r="AM100" s="412">
        <f t="shared" si="45"/>
        <v>11168.636363636362</v>
      </c>
      <c r="AN100" s="412">
        <f t="shared" si="46"/>
        <v>928.63636363636215</v>
      </c>
      <c r="AO100" s="413">
        <f t="shared" si="47"/>
        <v>8.3146799072076713E-2</v>
      </c>
      <c r="AP100" s="192">
        <v>1956016159265</v>
      </c>
      <c r="AQ100" s="192">
        <v>4985009705728</v>
      </c>
      <c r="AR100" s="192" t="s">
        <v>3057</v>
      </c>
      <c r="AS100" s="231" t="s">
        <v>14</v>
      </c>
      <c r="AT100" s="231" t="s">
        <v>837</v>
      </c>
      <c r="AU100" s="232" t="s">
        <v>46</v>
      </c>
      <c r="AV100" s="232">
        <v>21400</v>
      </c>
      <c r="AW100" s="233">
        <f>VLOOKUP(B:B,[1]MICHELIN!$B:$K,8,0)</f>
        <v>10240</v>
      </c>
      <c r="AX100" s="233">
        <v>525</v>
      </c>
      <c r="AY100" s="204" t="s">
        <v>3387</v>
      </c>
      <c r="AZ100" s="195" t="s">
        <v>4743</v>
      </c>
      <c r="BA100" s="133" t="str">
        <f>IFERROR(VLOOKUP(AZ:AZ,Q商品!B:E,4,0),"")</f>
        <v>23年製 PRIMACY 4+（プライマシー4+） 195/60R16 93V XL サマータイヤ 最短当日発送</v>
      </c>
      <c r="BB100" s="133" t="str">
        <f>IFERROR(VLOOKUP(B:B,在庫!B:M,12,0),"")</f>
        <v/>
      </c>
      <c r="BC100" s="133" t="str">
        <f>IFERROR(VLOOKUP(B:B,在庫!B:L,10,0),"")</f>
        <v/>
      </c>
      <c r="BD100" s="234" t="str">
        <f>VLOOKUP(AP:AP,[1]MICHELIN!$B:$AH,32,0)</f>
        <v/>
      </c>
      <c r="BE100" s="234" t="str">
        <f>VLOOKUP(AP:AP,[1]MICHELIN!$B:$AH,33,0)</f>
        <v/>
      </c>
      <c r="BI100" s="2"/>
    </row>
    <row r="101" spans="1:61" s="11" customFormat="1" ht="19.5" hidden="1" customHeight="1">
      <c r="A101" s="11">
        <f t="shared" si="26"/>
        <v>1</v>
      </c>
      <c r="B101" s="239">
        <f t="shared" si="27"/>
        <v>2055516159269</v>
      </c>
      <c r="C101" s="225">
        <f>VLOOKUP(B:B,[1]MICHELIN!$B:$K,9,0)</f>
        <v>16</v>
      </c>
      <c r="D101" s="11" t="s">
        <v>4059</v>
      </c>
      <c r="E101" s="358" t="s">
        <v>1693</v>
      </c>
      <c r="F101" s="158" t="s">
        <v>5819</v>
      </c>
      <c r="G101" s="132" t="str">
        <f t="shared" si="28"/>
        <v>16</v>
      </c>
      <c r="H101" s="225">
        <v>4</v>
      </c>
      <c r="I101" s="225">
        <f>VLOOKUP(B:B,[1]MICHELIN!$B:$K,10,0)</f>
        <v>16</v>
      </c>
      <c r="J101" s="131">
        <v>1360</v>
      </c>
      <c r="K101" s="132" t="s">
        <v>1749</v>
      </c>
      <c r="L101" s="132">
        <v>8</v>
      </c>
      <c r="M101" s="134" t="s">
        <v>3422</v>
      </c>
      <c r="N101" s="226" t="s">
        <v>5860</v>
      </c>
      <c r="O101" s="226">
        <v>0</v>
      </c>
      <c r="P101" s="227">
        <v>17440</v>
      </c>
      <c r="Q101" s="228">
        <f t="shared" si="48"/>
        <v>15377.272727272726</v>
      </c>
      <c r="R101" s="143">
        <f t="shared" si="49"/>
        <v>0.16109961572568721</v>
      </c>
      <c r="S101" s="192">
        <v>1074475762</v>
      </c>
      <c r="T101" s="289" t="s">
        <v>6623</v>
      </c>
      <c r="U101" s="189">
        <f t="shared" si="31"/>
        <v>17440</v>
      </c>
      <c r="W101" s="229">
        <v>17440</v>
      </c>
      <c r="X101" s="135">
        <f t="shared" si="32"/>
        <v>12900</v>
      </c>
      <c r="Y101" s="230">
        <f t="shared" si="33"/>
        <v>15377.272727272726</v>
      </c>
      <c r="Z101" s="141">
        <f t="shared" si="34"/>
        <v>7.7350917431192601E-2</v>
      </c>
      <c r="AA101" s="136">
        <f t="shared" si="35"/>
        <v>0.16109961572568721</v>
      </c>
      <c r="AB101" s="144"/>
      <c r="AC101" s="184">
        <f t="shared" si="50"/>
        <v>17098</v>
      </c>
      <c r="AD101" s="182">
        <f t="shared" si="51"/>
        <v>18789</v>
      </c>
      <c r="AE101" s="128">
        <f t="shared" si="38"/>
        <v>1691.01</v>
      </c>
      <c r="AF101" s="129">
        <f t="shared" si="39"/>
        <v>342.01</v>
      </c>
      <c r="AG101" s="130">
        <f t="shared" si="40"/>
        <v>1.8202671776039171E-2</v>
      </c>
      <c r="AH101" s="137">
        <f t="shared" si="41"/>
        <v>1349</v>
      </c>
      <c r="AI101" s="138">
        <f t="shared" si="42"/>
        <v>7.179732822396083E-2</v>
      </c>
      <c r="AJ101" s="138">
        <f t="shared" si="43"/>
        <v>0.14289694394964803</v>
      </c>
      <c r="AK101" s="11" t="s">
        <v>13397</v>
      </c>
      <c r="AL101" s="11">
        <f t="shared" si="44"/>
        <v>15219.1</v>
      </c>
      <c r="AM101" s="412">
        <f t="shared" si="45"/>
        <v>13358.272727272726</v>
      </c>
      <c r="AN101" s="412">
        <f t="shared" si="46"/>
        <v>458.27272727272612</v>
      </c>
      <c r="AO101" s="413">
        <f t="shared" si="47"/>
        <v>3.430628619650055E-2</v>
      </c>
      <c r="AP101" s="192">
        <v>2055516159269</v>
      </c>
      <c r="AQ101" s="192">
        <v>4985009705629</v>
      </c>
      <c r="AR101" s="192" t="s">
        <v>3058</v>
      </c>
      <c r="AS101" s="231" t="s">
        <v>14</v>
      </c>
      <c r="AT101" s="231" t="s">
        <v>931</v>
      </c>
      <c r="AU101" s="232" t="s">
        <v>35</v>
      </c>
      <c r="AV101" s="232">
        <v>28800</v>
      </c>
      <c r="AW101" s="233">
        <f>VLOOKUP(B:B,[1]MICHELIN!$B:$K,8,0)</f>
        <v>12900</v>
      </c>
      <c r="AX101" s="233">
        <v>525</v>
      </c>
      <c r="AY101" s="204" t="s">
        <v>3387</v>
      </c>
      <c r="AZ101" s="195" t="s">
        <v>4744</v>
      </c>
      <c r="BA101" s="133" t="str">
        <f>IFERROR(VLOOKUP(AZ:AZ,Q商品!B:E,4,0),"")</f>
        <v>23年製 PRIMACY 4+（プライマシー4+） 205/55R16 91W サマータイヤ 最短当日発送</v>
      </c>
      <c r="BB101" s="133" t="str">
        <f>IFERROR(VLOOKUP(B:B,在庫!B:M,12,0),"")</f>
        <v>2023年製</v>
      </c>
      <c r="BC101" s="133">
        <f>IFERROR(VLOOKUP(B:B,在庫!B:L,10,0),"")</f>
        <v>2</v>
      </c>
      <c r="BD101" s="234">
        <f>VLOOKUP(AP:AP,[1]MICHELIN!$B:$AH,32,0)</f>
        <v>644966988</v>
      </c>
      <c r="BE101" s="234">
        <f>VLOOKUP(AP:AP,[1]MICHELIN!$B:$AH,33,0)</f>
        <v>644969194</v>
      </c>
    </row>
    <row r="102" spans="1:61" s="11" customFormat="1" ht="19.5" hidden="1" customHeight="1">
      <c r="A102" s="237">
        <f t="shared" si="26"/>
        <v>1</v>
      </c>
      <c r="B102" s="249">
        <f t="shared" si="27"/>
        <v>2154517159664</v>
      </c>
      <c r="C102" s="225">
        <f>VLOOKUP(B:B,[1]MICHELIN!$B:$K,9,0)</f>
        <v>43</v>
      </c>
      <c r="D102" s="11" t="s">
        <v>4059</v>
      </c>
      <c r="E102" s="11" t="s">
        <v>5874</v>
      </c>
      <c r="F102" s="158" t="s">
        <v>6225</v>
      </c>
      <c r="G102" s="132" t="str">
        <f t="shared" si="28"/>
        <v>17</v>
      </c>
      <c r="H102" s="225">
        <v>36</v>
      </c>
      <c r="I102" s="225">
        <f>VLOOKUP(B:B,[1]MICHELIN!$B:$K,10,0)</f>
        <v>19</v>
      </c>
      <c r="J102" s="131" t="s">
        <v>12</v>
      </c>
      <c r="K102" s="132" t="s">
        <v>1749</v>
      </c>
      <c r="L102" s="132">
        <v>9</v>
      </c>
      <c r="M102" s="134" t="s">
        <v>3422</v>
      </c>
      <c r="N102" s="226" t="s">
        <v>6286</v>
      </c>
      <c r="O102" s="226">
        <v>0</v>
      </c>
      <c r="P102" s="227">
        <v>22800</v>
      </c>
      <c r="Q102" s="228">
        <f t="shared" si="48"/>
        <v>20250</v>
      </c>
      <c r="R102" s="143">
        <f t="shared" si="49"/>
        <v>0.27180246913580247</v>
      </c>
      <c r="S102" s="238">
        <v>1074475790</v>
      </c>
      <c r="T102" s="285" t="s">
        <v>6624</v>
      </c>
      <c r="U102" s="189">
        <f t="shared" si="31"/>
        <v>22800</v>
      </c>
      <c r="W102" s="229">
        <v>22800</v>
      </c>
      <c r="X102" s="135">
        <f t="shared" si="32"/>
        <v>14746</v>
      </c>
      <c r="Y102" s="230">
        <f t="shared" si="33"/>
        <v>20250</v>
      </c>
      <c r="Z102" s="141">
        <f t="shared" si="34"/>
        <v>7.728070175438595E-2</v>
      </c>
      <c r="AA102" s="136">
        <f t="shared" si="35"/>
        <v>0.27180246913580247</v>
      </c>
      <c r="AB102" s="309"/>
      <c r="AC102" s="184">
        <f t="shared" si="50"/>
        <v>22352</v>
      </c>
      <c r="AD102" s="182">
        <f t="shared" si="51"/>
        <v>24562</v>
      </c>
      <c r="AE102" s="128">
        <f t="shared" si="38"/>
        <v>2210.58</v>
      </c>
      <c r="AF102" s="129">
        <f t="shared" si="39"/>
        <v>448.57999999999993</v>
      </c>
      <c r="AG102" s="130">
        <f t="shared" si="40"/>
        <v>1.826317075156746E-2</v>
      </c>
      <c r="AH102" s="137">
        <f t="shared" si="41"/>
        <v>1762</v>
      </c>
      <c r="AI102" s="138">
        <f t="shared" si="42"/>
        <v>7.173682924843254E-2</v>
      </c>
      <c r="AJ102" s="138">
        <f t="shared" si="43"/>
        <v>0.253539298384235</v>
      </c>
      <c r="AK102" s="11" t="s">
        <v>13397</v>
      </c>
      <c r="AL102" s="11">
        <f t="shared" si="44"/>
        <v>19895.8</v>
      </c>
      <c r="AM102" s="412">
        <f t="shared" si="45"/>
        <v>17609.81818181818</v>
      </c>
      <c r="AN102" s="412">
        <f t="shared" si="46"/>
        <v>2863.8181818181802</v>
      </c>
      <c r="AO102" s="413">
        <f t="shared" si="47"/>
        <v>0.16262622090982295</v>
      </c>
      <c r="AP102" s="192">
        <v>2154517159664</v>
      </c>
      <c r="AQ102" s="192">
        <v>3528704931903</v>
      </c>
      <c r="AR102" s="192" t="s">
        <v>3194</v>
      </c>
      <c r="AS102" s="231" t="s">
        <v>145</v>
      </c>
      <c r="AT102" s="231" t="s">
        <v>1163</v>
      </c>
      <c r="AU102" s="232" t="s">
        <v>36</v>
      </c>
      <c r="AV102" s="232" t="s">
        <v>152</v>
      </c>
      <c r="AW102" s="233">
        <f>VLOOKUP(B:B,[1]MICHELIN!$B:$K,8,0)</f>
        <v>14746</v>
      </c>
      <c r="AX102" s="233">
        <v>525</v>
      </c>
      <c r="AY102" s="204" t="s">
        <v>3388</v>
      </c>
      <c r="AZ102" s="195" t="s">
        <v>2881</v>
      </c>
      <c r="BA102" s="133" t="str">
        <f>IFERROR(VLOOKUP(AZ:AZ,Q商品!B:E,4,0),"")</f>
        <v>23年製 PRIMACY 4+（プライマシー4+） 215/45R17 91V XL サマータイヤ 最短当日発送</v>
      </c>
      <c r="BB102" s="133" t="str">
        <f>IFERROR(VLOOKUP(B:B,在庫!B:M,12,0),"")</f>
        <v>2023年製</v>
      </c>
      <c r="BC102" s="133">
        <f>IFERROR(VLOOKUP(B:B,在庫!B:L,10,0),"")</f>
        <v>1</v>
      </c>
      <c r="BD102" s="234">
        <f>VLOOKUP(AP:AP,[1]MICHELIN!$B:$AH,32,0)</f>
        <v>620994294</v>
      </c>
      <c r="BE102" s="234">
        <f>VLOOKUP(AP:AP,[1]MICHELIN!$B:$AH,33,0)</f>
        <v>620994296</v>
      </c>
    </row>
    <row r="103" spans="1:61" s="11" customFormat="1" ht="19.5" hidden="1" customHeight="1">
      <c r="A103" s="11">
        <f t="shared" si="26"/>
        <v>2</v>
      </c>
      <c r="B103" s="239">
        <f t="shared" si="27"/>
        <v>1956515159049</v>
      </c>
      <c r="C103" s="225">
        <f>VLOOKUP(B:B,[1]MICHELIN!$B:$K,9,0)</f>
        <v>94</v>
      </c>
      <c r="D103" s="11" t="s">
        <v>4059</v>
      </c>
      <c r="E103" s="11" t="s">
        <v>902</v>
      </c>
      <c r="F103" s="158" t="s">
        <v>6223</v>
      </c>
      <c r="G103" s="132" t="str">
        <f t="shared" si="28"/>
        <v>15</v>
      </c>
      <c r="H103" s="225">
        <v>0</v>
      </c>
      <c r="I103" s="225">
        <f>VLOOKUP(B:B,[1]MICHELIN!$B:$K,10,0)</f>
        <v>0</v>
      </c>
      <c r="J103" s="131">
        <v>232</v>
      </c>
      <c r="K103" s="132" t="s">
        <v>1749</v>
      </c>
      <c r="L103" s="324">
        <v>6</v>
      </c>
      <c r="M103" s="134" t="s">
        <v>3422</v>
      </c>
      <c r="N103" s="226" t="s">
        <v>2002</v>
      </c>
      <c r="O103" s="226">
        <v>0</v>
      </c>
      <c r="P103" s="227">
        <v>12700</v>
      </c>
      <c r="Q103" s="228">
        <f t="shared" si="48"/>
        <v>11068.181818181818</v>
      </c>
      <c r="R103" s="143">
        <f t="shared" si="49"/>
        <v>0.10193018480492812</v>
      </c>
      <c r="S103" s="192">
        <v>1074476559</v>
      </c>
      <c r="T103" s="285" t="s">
        <v>6621</v>
      </c>
      <c r="U103" s="189">
        <f t="shared" si="31"/>
        <v>12700</v>
      </c>
      <c r="W103" s="229">
        <v>12700</v>
      </c>
      <c r="X103" s="135">
        <f t="shared" si="32"/>
        <v>9940</v>
      </c>
      <c r="Y103" s="230">
        <f t="shared" si="33"/>
        <v>11068.181818181818</v>
      </c>
      <c r="Z103" s="141">
        <f t="shared" si="34"/>
        <v>7.7244094488188919E-2</v>
      </c>
      <c r="AA103" s="136">
        <f t="shared" si="35"/>
        <v>0.10193018480492812</v>
      </c>
      <c r="AB103" s="309"/>
      <c r="AC103" s="184">
        <f t="shared" si="50"/>
        <v>12450</v>
      </c>
      <c r="AD103" s="182">
        <f t="shared" si="51"/>
        <v>13681</v>
      </c>
      <c r="AE103" s="128">
        <f t="shared" si="38"/>
        <v>1231.29</v>
      </c>
      <c r="AF103" s="129">
        <f t="shared" si="39"/>
        <v>250.28999999999996</v>
      </c>
      <c r="AG103" s="130">
        <f t="shared" si="40"/>
        <v>1.8294715298589281E-2</v>
      </c>
      <c r="AH103" s="137">
        <f t="shared" si="41"/>
        <v>981</v>
      </c>
      <c r="AI103" s="138">
        <f t="shared" si="42"/>
        <v>7.1705284701410715E-2</v>
      </c>
      <c r="AJ103" s="138">
        <f t="shared" si="43"/>
        <v>8.3635469506338836E-2</v>
      </c>
      <c r="AL103" s="11">
        <f t="shared" si="44"/>
        <v>11081.9</v>
      </c>
      <c r="AM103" s="412">
        <f t="shared" si="45"/>
        <v>9597.1818181818162</v>
      </c>
      <c r="AN103" s="412">
        <f t="shared" si="46"/>
        <v>-342.8181818181838</v>
      </c>
      <c r="AO103" s="413">
        <f t="shared" si="47"/>
        <v>-3.5720713467021784E-2</v>
      </c>
      <c r="AP103" s="192">
        <v>1956515159049</v>
      </c>
      <c r="AQ103" s="192">
        <v>4985009700990</v>
      </c>
      <c r="AR103" s="192" t="s">
        <v>3028</v>
      </c>
      <c r="AS103" s="231" t="s">
        <v>13</v>
      </c>
      <c r="AT103" s="231" t="s">
        <v>901</v>
      </c>
      <c r="AU103" s="232" t="s">
        <v>43</v>
      </c>
      <c r="AV103" s="232">
        <v>20800</v>
      </c>
      <c r="AW103" s="233">
        <f>VLOOKUP(B:B,[1]MICHELIN!$B:$K,8,0)</f>
        <v>9940</v>
      </c>
      <c r="AX103" s="233">
        <v>525</v>
      </c>
      <c r="AY103" s="204" t="s">
        <v>3387</v>
      </c>
      <c r="AZ103" s="192" t="s">
        <v>330</v>
      </c>
      <c r="BA103" s="133" t="str">
        <f>IFERROR(VLOOKUP(AZ:AZ,Q商品!B:E,4,0),"")</f>
        <v>2023年製 Primacy 4 195/65R15 91V サマータイヤ 最短当日発送</v>
      </c>
      <c r="BB103" s="133" t="str">
        <f>IFERROR(VLOOKUP(B:B,在庫!B:M,12,0),"")</f>
        <v/>
      </c>
      <c r="BC103" s="133" t="str">
        <f>IFERROR(VLOOKUP(B:B,在庫!B:L,10,0),"")</f>
        <v/>
      </c>
      <c r="BD103" s="234">
        <f>VLOOKUP(AP:AP,[1]MICHELIN!$B:$AH,32,0)</f>
        <v>605880316</v>
      </c>
      <c r="BE103" s="234">
        <f>VLOOKUP(AP:AP,[1]MICHELIN!$B:$AH,33,0)</f>
        <v>605880371</v>
      </c>
    </row>
    <row r="104" spans="1:61" s="11" customFormat="1" ht="19.5" hidden="1" customHeight="1">
      <c r="A104" s="11">
        <f t="shared" si="26"/>
        <v>1</v>
      </c>
      <c r="B104" s="239">
        <f t="shared" si="27"/>
        <v>2154517159268</v>
      </c>
      <c r="C104" s="225">
        <f>VLOOKUP(B:B,[1]MICHELIN!$B:$K,9,0)</f>
        <v>8</v>
      </c>
      <c r="D104" s="11" t="s">
        <v>5180</v>
      </c>
      <c r="E104" s="11" t="s">
        <v>1697</v>
      </c>
      <c r="F104" s="158" t="s">
        <v>7098</v>
      </c>
      <c r="G104" s="132" t="str">
        <f t="shared" si="28"/>
        <v>17</v>
      </c>
      <c r="H104" s="225">
        <v>0</v>
      </c>
      <c r="I104" s="225">
        <f>VLOOKUP(B:B,[1]MICHELIN!$B:$K,10,0)</f>
        <v>8</v>
      </c>
      <c r="J104" s="131">
        <v>826</v>
      </c>
      <c r="K104" s="132" t="s">
        <v>1749</v>
      </c>
      <c r="L104" s="132">
        <v>10</v>
      </c>
      <c r="M104" s="134" t="s">
        <v>1776</v>
      </c>
      <c r="N104" s="226" t="s">
        <v>7858</v>
      </c>
      <c r="O104" s="226">
        <v>0</v>
      </c>
      <c r="P104" s="227">
        <v>22699</v>
      </c>
      <c r="Q104" s="228">
        <f t="shared" si="48"/>
        <v>20158.181818181816</v>
      </c>
      <c r="R104" s="143">
        <f t="shared" si="49"/>
        <v>0.18296202759989169</v>
      </c>
      <c r="S104" s="192"/>
      <c r="T104" s="287"/>
      <c r="U104" s="189">
        <f t="shared" si="31"/>
        <v>22699</v>
      </c>
      <c r="W104" s="229">
        <v>22699</v>
      </c>
      <c r="X104" s="135">
        <f t="shared" si="32"/>
        <v>16470</v>
      </c>
      <c r="Y104" s="230">
        <f t="shared" si="33"/>
        <v>20158.181818181816</v>
      </c>
      <c r="Z104" s="141">
        <f t="shared" si="34"/>
        <v>7.72721265253975E-2</v>
      </c>
      <c r="AA104" s="136">
        <f t="shared" si="35"/>
        <v>0.18296202759989169</v>
      </c>
      <c r="AB104" s="144"/>
      <c r="AC104" s="184">
        <f t="shared" si="50"/>
        <v>22253</v>
      </c>
      <c r="AD104" s="182">
        <f t="shared" si="51"/>
        <v>24453</v>
      </c>
      <c r="AE104" s="128">
        <f t="shared" si="38"/>
        <v>2200.77</v>
      </c>
      <c r="AF104" s="129">
        <f t="shared" si="39"/>
        <v>446.77</v>
      </c>
      <c r="AG104" s="130">
        <f t="shared" si="40"/>
        <v>1.8270559849507217E-2</v>
      </c>
      <c r="AH104" s="137">
        <f t="shared" si="41"/>
        <v>1754</v>
      </c>
      <c r="AI104" s="138">
        <f t="shared" si="42"/>
        <v>7.1729440150492776E-2</v>
      </c>
      <c r="AJ104" s="138">
        <f t="shared" si="43"/>
        <v>0.16469146775038448</v>
      </c>
      <c r="AL104" s="11">
        <f t="shared" si="44"/>
        <v>19807.7</v>
      </c>
      <c r="AM104" s="412">
        <f t="shared" si="45"/>
        <v>17529.727272727272</v>
      </c>
      <c r="AN104" s="412">
        <f t="shared" si="46"/>
        <v>1059.7272727272721</v>
      </c>
      <c r="AO104" s="413">
        <f t="shared" si="47"/>
        <v>6.0453152307508765E-2</v>
      </c>
      <c r="AP104" s="192">
        <v>2154517159268</v>
      </c>
      <c r="AQ104" s="192">
        <v>4985009705285</v>
      </c>
      <c r="AR104" s="192" t="s">
        <v>3063</v>
      </c>
      <c r="AS104" s="231" t="s">
        <v>14</v>
      </c>
      <c r="AT104" s="231" t="s">
        <v>570</v>
      </c>
      <c r="AU104" s="232" t="s">
        <v>36</v>
      </c>
      <c r="AV104" s="232">
        <v>36800</v>
      </c>
      <c r="AW104" s="233">
        <f>VLOOKUP(B:B,[1]MICHELIN!$B:$K,8,0)</f>
        <v>16470</v>
      </c>
      <c r="AX104" s="233">
        <v>525</v>
      </c>
      <c r="AY104" s="204" t="s">
        <v>3387</v>
      </c>
      <c r="AZ104" s="192"/>
      <c r="BA104" s="133" t="str">
        <f>IFERROR(VLOOKUP(AZ:AZ,Q商品!B:E,4,0),"")</f>
        <v/>
      </c>
      <c r="BB104" s="133" t="str">
        <f>IFERROR(VLOOKUP(B:B,在庫!B:M,12,0),"")</f>
        <v>2023年製</v>
      </c>
      <c r="BC104" s="133">
        <f>IFERROR(VLOOKUP(B:B,在庫!B:L,10,0),"")</f>
        <v>1</v>
      </c>
      <c r="BD104" s="234">
        <f>VLOOKUP(AP:AP,[1]MICHELIN!$B:$AH,32,0)</f>
        <v>644969425</v>
      </c>
      <c r="BE104" s="234">
        <f>VLOOKUP(AP:AP,[1]MICHELIN!$B:$AH,33,0)</f>
        <v>644969498</v>
      </c>
    </row>
    <row r="105" spans="1:61" s="11" customFormat="1" ht="19.5" hidden="1" customHeight="1">
      <c r="A105" s="237">
        <f t="shared" si="26"/>
        <v>1</v>
      </c>
      <c r="B105" s="249">
        <f t="shared" si="27"/>
        <v>2154517159749</v>
      </c>
      <c r="C105" s="225">
        <f>VLOOKUP(B:B,[1]MICHELIN!$B:$K,9,0)</f>
        <v>0</v>
      </c>
      <c r="D105" s="11" t="s">
        <v>4059</v>
      </c>
      <c r="E105" s="358" t="s">
        <v>854</v>
      </c>
      <c r="F105" s="158" t="s">
        <v>7100</v>
      </c>
      <c r="G105" s="132" t="str">
        <f t="shared" si="28"/>
        <v>17</v>
      </c>
      <c r="H105" s="225">
        <v>3</v>
      </c>
      <c r="I105" s="225">
        <f>VLOOKUP(B:B,[1]MICHELIN!$B:$K,10,0)</f>
        <v>3</v>
      </c>
      <c r="J105" s="131"/>
      <c r="K105" s="132" t="s">
        <v>1749</v>
      </c>
      <c r="L105" s="132">
        <v>14</v>
      </c>
      <c r="M105" s="134"/>
      <c r="N105" s="226"/>
      <c r="O105" s="226"/>
      <c r="P105" s="227"/>
      <c r="Q105" s="228">
        <f t="shared" si="48"/>
        <v>-477.27272727272725</v>
      </c>
      <c r="R105" s="143">
        <f t="shared" si="49"/>
        <v>23.636952380952383</v>
      </c>
      <c r="S105" s="238">
        <v>1074476401</v>
      </c>
      <c r="T105" s="285" t="s">
        <v>7912</v>
      </c>
      <c r="U105" s="189">
        <f t="shared" si="31"/>
        <v>0</v>
      </c>
      <c r="W105" s="229"/>
      <c r="X105" s="135">
        <f t="shared" si="32"/>
        <v>10804</v>
      </c>
      <c r="Y105" s="230">
        <f t="shared" si="33"/>
        <v>-477.27272727272725</v>
      </c>
      <c r="Z105" s="141" t="str">
        <f t="shared" si="34"/>
        <v/>
      </c>
      <c r="AA105" s="136">
        <f t="shared" si="35"/>
        <v>23.636952380952383</v>
      </c>
      <c r="AB105" s="144"/>
      <c r="AC105" s="184">
        <f t="shared" si="50"/>
        <v>0</v>
      </c>
      <c r="AD105" s="182">
        <f t="shared" si="51"/>
        <v>0</v>
      </c>
      <c r="AE105" s="128">
        <f t="shared" si="38"/>
        <v>0</v>
      </c>
      <c r="AF105" s="129">
        <f t="shared" si="39"/>
        <v>0</v>
      </c>
      <c r="AG105" s="130" t="str">
        <f t="shared" si="40"/>
        <v/>
      </c>
      <c r="AH105" s="137">
        <f t="shared" si="41"/>
        <v>0</v>
      </c>
      <c r="AI105" s="138" t="str">
        <f t="shared" si="42"/>
        <v/>
      </c>
      <c r="AJ105" s="138" t="str">
        <f t="shared" si="43"/>
        <v/>
      </c>
      <c r="AK105" s="11" t="s">
        <v>13397</v>
      </c>
      <c r="AL105" s="11">
        <f t="shared" si="44"/>
        <v>0</v>
      </c>
      <c r="AM105" s="412">
        <f t="shared" si="45"/>
        <v>-477.27272727272725</v>
      </c>
      <c r="AN105" s="412">
        <f t="shared" si="46"/>
        <v>-11281.272727272728</v>
      </c>
      <c r="AO105" s="413">
        <f t="shared" si="47"/>
        <v>23.636952380952383</v>
      </c>
      <c r="AP105" s="192">
        <v>2154517159749</v>
      </c>
      <c r="AQ105" s="192">
        <v>4985009700372</v>
      </c>
      <c r="AR105" s="192" t="s">
        <v>152</v>
      </c>
      <c r="AS105" s="231" t="s">
        <v>849</v>
      </c>
      <c r="AT105" s="231" t="s">
        <v>1162</v>
      </c>
      <c r="AU105" s="232" t="s">
        <v>36</v>
      </c>
      <c r="AV105" s="232" t="s">
        <v>152</v>
      </c>
      <c r="AW105" s="233">
        <f>VLOOKUP(B:B,[1]MICHELIN!$B:$K,8,0)</f>
        <v>10804</v>
      </c>
      <c r="AX105" s="233">
        <v>525</v>
      </c>
      <c r="AY105" s="204" t="s">
        <v>3388</v>
      </c>
      <c r="AZ105" s="195" t="s">
        <v>342</v>
      </c>
      <c r="BA105" s="133" t="str">
        <f>IFERROR(VLOOKUP(AZ:AZ,Q商品!B:E,4,0),"")</f>
        <v>2021年製 Primacy 4 215/45R17 91W XL サマータイヤ 最短当日発送</v>
      </c>
      <c r="BB105" s="133" t="str">
        <f>IFERROR(VLOOKUP(B:B,在庫!B:M,12,0),"")</f>
        <v>2021年製</v>
      </c>
      <c r="BC105" s="133">
        <f>IFERROR(VLOOKUP(B:B,在庫!B:L,10,0),"")</f>
        <v>2</v>
      </c>
      <c r="BD105" s="234" t="str">
        <f>VLOOKUP(AP:AP,[1]MICHELIN!$B:$AH,32,0)</f>
        <v/>
      </c>
      <c r="BE105" s="234" t="str">
        <f>VLOOKUP(AP:AP,[1]MICHELIN!$B:$AH,33,0)</f>
        <v/>
      </c>
    </row>
    <row r="106" spans="1:61" s="11" customFormat="1" ht="19.5" hidden="1" customHeight="1">
      <c r="A106" s="11">
        <f t="shared" si="26"/>
        <v>1</v>
      </c>
      <c r="B106" s="239">
        <f t="shared" si="27"/>
        <v>2056516159044</v>
      </c>
      <c r="C106" s="225">
        <f>VLOOKUP(B:B,[1]MICHELIN!$B:$K,9,0)</f>
        <v>0</v>
      </c>
      <c r="D106" s="11" t="s">
        <v>4059</v>
      </c>
      <c r="E106" s="11" t="s">
        <v>852</v>
      </c>
      <c r="F106" s="158" t="s">
        <v>5880</v>
      </c>
      <c r="G106" s="132" t="str">
        <f t="shared" si="28"/>
        <v>16</v>
      </c>
      <c r="H106" s="225">
        <v>12</v>
      </c>
      <c r="I106" s="225">
        <f>VLOOKUP(B:B,[1]MICHELIN!$B:$K,10,0)</f>
        <v>12</v>
      </c>
      <c r="J106" s="131"/>
      <c r="K106" s="132" t="s">
        <v>1749</v>
      </c>
      <c r="L106" s="132">
        <v>12</v>
      </c>
      <c r="M106" s="134" t="s">
        <v>3422</v>
      </c>
      <c r="N106" s="226" t="s">
        <v>2003</v>
      </c>
      <c r="O106" s="226">
        <v>0</v>
      </c>
      <c r="P106" s="227">
        <v>17600</v>
      </c>
      <c r="Q106" s="228">
        <f t="shared" si="48"/>
        <v>15045.454545454544</v>
      </c>
      <c r="R106" s="143">
        <f t="shared" si="49"/>
        <v>0.1173413897280966</v>
      </c>
      <c r="S106" s="192">
        <v>1074476400</v>
      </c>
      <c r="T106" s="289" t="s">
        <v>6626</v>
      </c>
      <c r="U106" s="189">
        <f t="shared" si="31"/>
        <v>17600</v>
      </c>
      <c r="W106" s="229">
        <v>17600</v>
      </c>
      <c r="X106" s="135">
        <f t="shared" si="32"/>
        <v>13280</v>
      </c>
      <c r="Y106" s="230">
        <f t="shared" si="33"/>
        <v>15045.454545454544</v>
      </c>
      <c r="Z106" s="141">
        <f t="shared" si="34"/>
        <v>7.7272727272727382E-2</v>
      </c>
      <c r="AA106" s="136">
        <f t="shared" si="35"/>
        <v>0.1173413897280966</v>
      </c>
      <c r="AB106" s="309"/>
      <c r="AC106" s="184">
        <f t="shared" si="50"/>
        <v>17254</v>
      </c>
      <c r="AD106" s="182">
        <f t="shared" si="51"/>
        <v>18960</v>
      </c>
      <c r="AE106" s="128">
        <f t="shared" si="38"/>
        <v>1706.3999999999999</v>
      </c>
      <c r="AF106" s="129">
        <f t="shared" si="39"/>
        <v>346.39999999999986</v>
      </c>
      <c r="AG106" s="130">
        <f t="shared" si="40"/>
        <v>1.8270042194092818E-2</v>
      </c>
      <c r="AH106" s="137">
        <f t="shared" si="41"/>
        <v>1360</v>
      </c>
      <c r="AI106" s="138">
        <f t="shared" si="42"/>
        <v>7.1729957805907171E-2</v>
      </c>
      <c r="AJ106" s="138">
        <f t="shared" si="43"/>
        <v>9.907134753400379E-2</v>
      </c>
      <c r="AL106" s="11">
        <f t="shared" si="44"/>
        <v>15358</v>
      </c>
      <c r="AM106" s="412">
        <f t="shared" si="45"/>
        <v>13007.272727272726</v>
      </c>
      <c r="AN106" s="412">
        <f t="shared" si="46"/>
        <v>-272.72727272727388</v>
      </c>
      <c r="AO106" s="413">
        <f t="shared" si="47"/>
        <v>-2.0967291025999531E-2</v>
      </c>
      <c r="AP106" s="192">
        <v>2056516159044</v>
      </c>
      <c r="AQ106" s="192">
        <v>4985009700327</v>
      </c>
      <c r="AR106" s="192" t="s">
        <v>3037</v>
      </c>
      <c r="AS106" s="231" t="s">
        <v>13</v>
      </c>
      <c r="AT106" s="231" t="s">
        <v>851</v>
      </c>
      <c r="AU106" s="232" t="s">
        <v>50</v>
      </c>
      <c r="AV106" s="232">
        <v>29500</v>
      </c>
      <c r="AW106" s="233">
        <f>VLOOKUP(B:B,[1]MICHELIN!$B:$K,8,0)</f>
        <v>13280</v>
      </c>
      <c r="AX106" s="233">
        <v>1050</v>
      </c>
      <c r="AY106" s="204" t="s">
        <v>3387</v>
      </c>
      <c r="AZ106" s="192" t="s">
        <v>332</v>
      </c>
      <c r="BA106" s="133" t="str">
        <f>IFERROR(VLOOKUP(AZ:AZ,Q商品!B:E,4,0),"")</f>
        <v>2023年製 Primacy 4 205/65R16 95V サマータイヤ 最短当日発送</v>
      </c>
      <c r="BB106" s="133" t="str">
        <f>IFERROR(VLOOKUP(B:B,在庫!B:M,12,0),"")</f>
        <v>2023年製</v>
      </c>
      <c r="BC106" s="133">
        <f>IFERROR(VLOOKUP(B:B,在庫!B:L,10,0),"")</f>
        <v>1</v>
      </c>
      <c r="BD106" s="234">
        <f>VLOOKUP(AP:AP,[1]MICHELIN!$B:$AH,32,0)</f>
        <v>605880307</v>
      </c>
      <c r="BE106" s="234">
        <f>VLOOKUP(AP:AP,[1]MICHELIN!$B:$AH,33,0)</f>
        <v>605880362</v>
      </c>
    </row>
    <row r="107" spans="1:61" s="11" customFormat="1" ht="19.5" hidden="1" customHeight="1">
      <c r="A107" s="11">
        <f t="shared" si="26"/>
        <v>1</v>
      </c>
      <c r="B107" s="239">
        <f t="shared" si="27"/>
        <v>2156016159046</v>
      </c>
      <c r="C107" s="225">
        <f>VLOOKUP(B:B,[1]MICHELIN!$B:$K,9,0)</f>
        <v>3</v>
      </c>
      <c r="D107" s="11" t="s">
        <v>4059</v>
      </c>
      <c r="E107" s="358" t="s">
        <v>855</v>
      </c>
      <c r="F107" s="158" t="s">
        <v>5910</v>
      </c>
      <c r="G107" s="132" t="str">
        <f t="shared" si="28"/>
        <v>16</v>
      </c>
      <c r="H107" s="225">
        <v>0</v>
      </c>
      <c r="I107" s="225">
        <f>VLOOKUP(B:B,[1]MICHELIN!$B:$K,10,0)</f>
        <v>0</v>
      </c>
      <c r="J107" s="131"/>
      <c r="K107" s="132" t="s">
        <v>1749</v>
      </c>
      <c r="L107" s="132">
        <v>19</v>
      </c>
      <c r="M107" s="134"/>
      <c r="N107" s="226"/>
      <c r="O107" s="226"/>
      <c r="P107" s="227"/>
      <c r="Q107" s="228">
        <f t="shared" si="48"/>
        <v>-954.5454545454545</v>
      </c>
      <c r="R107" s="143">
        <f t="shared" si="49"/>
        <v>12.848571428571429</v>
      </c>
      <c r="S107" s="192">
        <v>1074476079</v>
      </c>
      <c r="T107" s="285" t="s">
        <v>7913</v>
      </c>
      <c r="U107" s="189">
        <f t="shared" si="31"/>
        <v>13935</v>
      </c>
      <c r="V107" s="11">
        <v>900</v>
      </c>
      <c r="W107" s="229">
        <v>14835</v>
      </c>
      <c r="X107" s="135">
        <f t="shared" si="32"/>
        <v>11310</v>
      </c>
      <c r="Y107" s="230">
        <f t="shared" si="33"/>
        <v>12531.81818181818</v>
      </c>
      <c r="Z107" s="141" t="str">
        <f t="shared" si="34"/>
        <v/>
      </c>
      <c r="AA107" s="136">
        <f t="shared" si="35"/>
        <v>9.7497279651795304E-2</v>
      </c>
      <c r="AB107" s="144"/>
      <c r="AC107" s="184">
        <f t="shared" si="50"/>
        <v>13661</v>
      </c>
      <c r="AD107" s="182">
        <f t="shared" si="51"/>
        <v>15012</v>
      </c>
      <c r="AE107" s="128">
        <f t="shared" si="38"/>
        <v>1351.08</v>
      </c>
      <c r="AF107" s="129">
        <f t="shared" si="39"/>
        <v>274.07999999999993</v>
      </c>
      <c r="AG107" s="130">
        <f t="shared" si="40"/>
        <v>1.8257394084732211E-2</v>
      </c>
      <c r="AH107" s="137">
        <f t="shared" si="41"/>
        <v>1077</v>
      </c>
      <c r="AI107" s="138">
        <f t="shared" si="42"/>
        <v>7.1742605915267779E-2</v>
      </c>
      <c r="AJ107" s="138">
        <f t="shared" si="43"/>
        <v>7.9239885567063101E-2</v>
      </c>
      <c r="AL107" s="11">
        <f t="shared" si="44"/>
        <v>12159.8</v>
      </c>
      <c r="AM107" s="412">
        <f t="shared" si="45"/>
        <v>10099.81818181818</v>
      </c>
      <c r="AN107" s="412">
        <f t="shared" si="46"/>
        <v>-1210.1818181818198</v>
      </c>
      <c r="AO107" s="413">
        <f t="shared" si="47"/>
        <v>-0.11982213901240364</v>
      </c>
      <c r="AP107" s="192">
        <v>2156016159046</v>
      </c>
      <c r="AQ107" s="192">
        <v>4985009700280</v>
      </c>
      <c r="AR107" s="192" t="s">
        <v>3034</v>
      </c>
      <c r="AS107" s="231" t="s">
        <v>13</v>
      </c>
      <c r="AT107" s="231" t="s">
        <v>1111</v>
      </c>
      <c r="AU107" s="232" t="s">
        <v>48</v>
      </c>
      <c r="AV107" s="232">
        <v>26300</v>
      </c>
      <c r="AW107" s="233">
        <f>VLOOKUP(B:B,[1]MICHELIN!$B:$K,8,0)</f>
        <v>11310</v>
      </c>
      <c r="AX107" s="233">
        <v>1050</v>
      </c>
      <c r="AY107" s="204" t="s">
        <v>3387</v>
      </c>
      <c r="AZ107" s="192" t="s">
        <v>334</v>
      </c>
      <c r="BA107" s="133" t="str">
        <f>IFERROR(VLOOKUP(AZ:AZ,Q商品!B:E,4,0),"")</f>
        <v>2022年製 Primacy 4 215/60R16 99V XL サマータイヤ 最短当日発送</v>
      </c>
      <c r="BB107" s="133" t="str">
        <f>IFERROR(VLOOKUP(B:B,在庫!B:M,12,0),"")</f>
        <v/>
      </c>
      <c r="BC107" s="133" t="str">
        <f>IFERROR(VLOOKUP(B:B,在庫!B:L,10,0),"")</f>
        <v/>
      </c>
      <c r="BD107" s="234">
        <f>VLOOKUP(AP:AP,[1]MICHELIN!$B:$AH,32,0)</f>
        <v>605880305</v>
      </c>
      <c r="BE107" s="234">
        <f>VLOOKUP(AP:AP,[1]MICHELIN!$B:$AH,33,0)</f>
        <v>605880360</v>
      </c>
    </row>
    <row r="108" spans="1:61" s="11" customFormat="1" ht="19.5" hidden="1" customHeight="1">
      <c r="A108" s="237">
        <f t="shared" si="26"/>
        <v>1</v>
      </c>
      <c r="B108" s="249">
        <f t="shared" si="27"/>
        <v>2354018159730</v>
      </c>
      <c r="C108" s="225">
        <f>VLOOKUP(B:B,[1]MICHELIN!$B:$K,9,0)</f>
        <v>0</v>
      </c>
      <c r="D108" s="11" t="s">
        <v>4059</v>
      </c>
      <c r="E108" s="358" t="s">
        <v>862</v>
      </c>
      <c r="F108" s="158" t="s">
        <v>7102</v>
      </c>
      <c r="G108" s="132" t="str">
        <f t="shared" si="28"/>
        <v>18</v>
      </c>
      <c r="H108" s="225">
        <v>3</v>
      </c>
      <c r="I108" s="225">
        <f>VLOOKUP(B:B,[1]MICHELIN!$B:$K,10,0)</f>
        <v>3</v>
      </c>
      <c r="J108" s="131"/>
      <c r="K108" s="132" t="s">
        <v>1749</v>
      </c>
      <c r="L108" s="132">
        <v>28</v>
      </c>
      <c r="M108" s="134"/>
      <c r="N108" s="226"/>
      <c r="O108" s="226"/>
      <c r="P108" s="227"/>
      <c r="Q108" s="228">
        <f t="shared" si="48"/>
        <v>-954.5454545454545</v>
      </c>
      <c r="R108" s="143">
        <f t="shared" si="49"/>
        <v>17.524095238095239</v>
      </c>
      <c r="S108" s="238"/>
      <c r="T108" s="287"/>
      <c r="U108" s="189">
        <f t="shared" si="31"/>
        <v>0</v>
      </c>
      <c r="W108" s="229"/>
      <c r="X108" s="135">
        <f t="shared" si="32"/>
        <v>15773</v>
      </c>
      <c r="Y108" s="230">
        <f t="shared" si="33"/>
        <v>-954.5454545454545</v>
      </c>
      <c r="Z108" s="141" t="str">
        <f t="shared" si="34"/>
        <v/>
      </c>
      <c r="AA108" s="136">
        <f t="shared" si="35"/>
        <v>17.524095238095239</v>
      </c>
      <c r="AB108" s="144"/>
      <c r="AC108" s="184">
        <f t="shared" si="50"/>
        <v>0</v>
      </c>
      <c r="AD108" s="182">
        <f t="shared" si="51"/>
        <v>0</v>
      </c>
      <c r="AE108" s="128">
        <f t="shared" si="38"/>
        <v>0</v>
      </c>
      <c r="AF108" s="129">
        <f t="shared" si="39"/>
        <v>0</v>
      </c>
      <c r="AG108" s="130" t="str">
        <f t="shared" si="40"/>
        <v/>
      </c>
      <c r="AH108" s="137">
        <f t="shared" si="41"/>
        <v>0</v>
      </c>
      <c r="AI108" s="138" t="str">
        <f t="shared" si="42"/>
        <v/>
      </c>
      <c r="AJ108" s="138" t="str">
        <f t="shared" si="43"/>
        <v/>
      </c>
      <c r="AL108" s="11">
        <f t="shared" si="44"/>
        <v>0</v>
      </c>
      <c r="AM108" s="412">
        <f t="shared" si="45"/>
        <v>-954.5454545454545</v>
      </c>
      <c r="AN108" s="412">
        <f t="shared" si="46"/>
        <v>-16727.545454545456</v>
      </c>
      <c r="AO108" s="413">
        <f t="shared" si="47"/>
        <v>17.524095238095239</v>
      </c>
      <c r="AP108" s="192">
        <v>2354018159730</v>
      </c>
      <c r="AQ108" s="192">
        <v>4985009701553</v>
      </c>
      <c r="AR108" s="192" t="s">
        <v>152</v>
      </c>
      <c r="AS108" s="231" t="s">
        <v>849</v>
      </c>
      <c r="AT108" s="231" t="s">
        <v>861</v>
      </c>
      <c r="AU108" s="232" t="s">
        <v>34</v>
      </c>
      <c r="AV108" s="232" t="s">
        <v>152</v>
      </c>
      <c r="AW108" s="233">
        <f>VLOOKUP(B:B,[1]MICHELIN!$B:$K,8,0)</f>
        <v>15773</v>
      </c>
      <c r="AX108" s="233">
        <v>1050</v>
      </c>
      <c r="AY108" s="204" t="s">
        <v>3388</v>
      </c>
      <c r="AZ108" s="192"/>
      <c r="BA108" s="133" t="str">
        <f>IFERROR(VLOOKUP(AZ:AZ,Q商品!B:E,4,0),"")</f>
        <v/>
      </c>
      <c r="BB108" s="133" t="str">
        <f>IFERROR(VLOOKUP(B:B,在庫!B:M,12,0),"")</f>
        <v>2022年製</v>
      </c>
      <c r="BC108" s="133">
        <f>IFERROR(VLOOKUP(B:B,在庫!B:L,10,0),"")</f>
        <v>2</v>
      </c>
      <c r="BD108" s="234" t="str">
        <f>VLOOKUP(AP:AP,[1]MICHELIN!$B:$AH,32,0)</f>
        <v/>
      </c>
      <c r="BE108" s="234" t="str">
        <f>VLOOKUP(AP:AP,[1]MICHELIN!$B:$AH,33,0)</f>
        <v/>
      </c>
    </row>
    <row r="109" spans="1:61" s="11" customFormat="1" ht="19.5" hidden="1" customHeight="1">
      <c r="A109" s="11">
        <f t="shared" si="26"/>
        <v>1</v>
      </c>
      <c r="B109" s="239">
        <f t="shared" si="27"/>
        <v>2355017159042</v>
      </c>
      <c r="C109" s="225">
        <f>VLOOKUP(B:B,[1]MICHELIN!$B:$K,9,0)</f>
        <v>4</v>
      </c>
      <c r="D109" s="11" t="s">
        <v>4059</v>
      </c>
      <c r="E109" s="358" t="s">
        <v>866</v>
      </c>
      <c r="F109" s="158" t="s">
        <v>5881</v>
      </c>
      <c r="G109" s="132" t="str">
        <f t="shared" si="28"/>
        <v>17</v>
      </c>
      <c r="H109" s="225">
        <v>8</v>
      </c>
      <c r="I109" s="225">
        <f>VLOOKUP(B:B,[1]MICHELIN!$B:$K,10,0)</f>
        <v>8</v>
      </c>
      <c r="J109" s="131"/>
      <c r="K109" s="132" t="s">
        <v>1749</v>
      </c>
      <c r="L109" s="132">
        <v>30</v>
      </c>
      <c r="M109" s="134" t="s">
        <v>3422</v>
      </c>
      <c r="N109" s="226" t="s">
        <v>2005</v>
      </c>
      <c r="O109" s="226">
        <v>0</v>
      </c>
      <c r="P109" s="227">
        <v>21290</v>
      </c>
      <c r="Q109" s="228">
        <f t="shared" si="48"/>
        <v>18400</v>
      </c>
      <c r="R109" s="143">
        <f t="shared" si="49"/>
        <v>6.7391304347826086E-2</v>
      </c>
      <c r="S109" s="192">
        <v>1074476590</v>
      </c>
      <c r="T109" s="285" t="s">
        <v>6629</v>
      </c>
      <c r="U109" s="189">
        <f t="shared" si="31"/>
        <v>21290</v>
      </c>
      <c r="W109" s="229">
        <v>21290</v>
      </c>
      <c r="X109" s="135">
        <f t="shared" si="32"/>
        <v>17160</v>
      </c>
      <c r="Y109" s="230">
        <f t="shared" si="33"/>
        <v>18400</v>
      </c>
      <c r="Z109" s="141">
        <f t="shared" si="34"/>
        <v>7.7313292625645902E-2</v>
      </c>
      <c r="AA109" s="136">
        <f t="shared" si="35"/>
        <v>6.7391304347826086E-2</v>
      </c>
      <c r="AB109" s="144"/>
      <c r="AC109" s="184">
        <f t="shared" si="50"/>
        <v>20872</v>
      </c>
      <c r="AD109" s="182">
        <f t="shared" si="51"/>
        <v>22936</v>
      </c>
      <c r="AE109" s="128">
        <f t="shared" si="38"/>
        <v>2064.2399999999998</v>
      </c>
      <c r="AF109" s="129">
        <f t="shared" si="39"/>
        <v>418.23999999999978</v>
      </c>
      <c r="AG109" s="130">
        <f t="shared" si="40"/>
        <v>1.8235088943146138E-2</v>
      </c>
      <c r="AH109" s="137">
        <f t="shared" si="41"/>
        <v>1646</v>
      </c>
      <c r="AI109" s="138">
        <f t="shared" si="42"/>
        <v>7.1764911056853856E-2</v>
      </c>
      <c r="AJ109" s="138">
        <f t="shared" si="43"/>
        <v>4.9156215404679945E-2</v>
      </c>
      <c r="AL109" s="11">
        <f t="shared" si="44"/>
        <v>18578.400000000001</v>
      </c>
      <c r="AM109" s="412">
        <f t="shared" si="45"/>
        <v>15934.90909090909</v>
      </c>
      <c r="AN109" s="412">
        <f t="shared" si="46"/>
        <v>-1225.0909090909099</v>
      </c>
      <c r="AO109" s="413">
        <f t="shared" si="47"/>
        <v>-7.6880947490929066E-2</v>
      </c>
      <c r="AP109" s="192">
        <v>2355017159042</v>
      </c>
      <c r="AQ109" s="192">
        <v>4985009700167</v>
      </c>
      <c r="AR109" s="192" t="s">
        <v>3043</v>
      </c>
      <c r="AS109" s="231" t="s">
        <v>13</v>
      </c>
      <c r="AT109" s="231" t="s">
        <v>865</v>
      </c>
      <c r="AU109" s="232" t="s">
        <v>53</v>
      </c>
      <c r="AV109" s="232">
        <v>37200</v>
      </c>
      <c r="AW109" s="233">
        <f>VLOOKUP(B:B,[1]MICHELIN!$B:$K,8,0)</f>
        <v>17160</v>
      </c>
      <c r="AX109" s="233">
        <v>1050</v>
      </c>
      <c r="AY109" s="204" t="s">
        <v>3387</v>
      </c>
      <c r="AZ109" s="192" t="s">
        <v>335</v>
      </c>
      <c r="BA109" s="133" t="str">
        <f>IFERROR(VLOOKUP(AZ:AZ,Q商品!B:E,4,0),"")</f>
        <v>2023年製 Primacy 4 235/50R17 96W サマータイヤ 最短当日発送</v>
      </c>
      <c r="BB109" s="133" t="str">
        <f>IFERROR(VLOOKUP(B:B,在庫!B:M,12,0),"")</f>
        <v>2023年製</v>
      </c>
      <c r="BC109" s="133">
        <f>IFERROR(VLOOKUP(B:B,在庫!B:L,10,0),"")</f>
        <v>2</v>
      </c>
      <c r="BD109" s="234">
        <f>VLOOKUP(AP:AP,[1]MICHELIN!$B:$AH,32,0)</f>
        <v>605880302</v>
      </c>
      <c r="BE109" s="234">
        <f>VLOOKUP(AP:AP,[1]MICHELIN!$B:$AH,33,0)</f>
        <v>605880357</v>
      </c>
    </row>
    <row r="110" spans="1:61" s="11" customFormat="1" ht="19.5" hidden="1" customHeight="1">
      <c r="A110" s="11">
        <f t="shared" si="26"/>
        <v>1</v>
      </c>
      <c r="B110" s="239">
        <f t="shared" si="27"/>
        <v>2355018159140</v>
      </c>
      <c r="C110" s="225">
        <f>VLOOKUP(B:B,[1]MICHELIN!$B:$K,9,0)</f>
        <v>21</v>
      </c>
      <c r="D110" s="11" t="s">
        <v>4059</v>
      </c>
      <c r="E110" s="358" t="s">
        <v>867</v>
      </c>
      <c r="F110" s="158" t="s">
        <v>5882</v>
      </c>
      <c r="G110" s="132" t="str">
        <f t="shared" si="28"/>
        <v>18</v>
      </c>
      <c r="H110" s="225">
        <v>3</v>
      </c>
      <c r="I110" s="225">
        <f>VLOOKUP(B:B,[1]MICHELIN!$B:$K,10,0)</f>
        <v>3</v>
      </c>
      <c r="J110" s="131" t="s">
        <v>12</v>
      </c>
      <c r="K110" s="132" t="s">
        <v>1749</v>
      </c>
      <c r="L110" s="132">
        <v>31</v>
      </c>
      <c r="M110" s="134" t="s">
        <v>3422</v>
      </c>
      <c r="N110" s="226" t="s">
        <v>2006</v>
      </c>
      <c r="O110" s="226">
        <v>0</v>
      </c>
      <c r="P110" s="227">
        <v>23200</v>
      </c>
      <c r="Q110" s="228">
        <f t="shared" si="48"/>
        <v>20136.363636363636</v>
      </c>
      <c r="R110" s="143">
        <f t="shared" si="49"/>
        <v>0.10609480812641083</v>
      </c>
      <c r="S110" s="192">
        <v>1074476592</v>
      </c>
      <c r="T110" s="289" t="s">
        <v>6630</v>
      </c>
      <c r="U110" s="189">
        <f t="shared" si="31"/>
        <v>23200</v>
      </c>
      <c r="W110" s="229">
        <v>23200</v>
      </c>
      <c r="X110" s="135">
        <f t="shared" si="32"/>
        <v>18000</v>
      </c>
      <c r="Y110" s="230">
        <f t="shared" si="33"/>
        <v>20136.363636363636</v>
      </c>
      <c r="Z110" s="141">
        <f t="shared" si="34"/>
        <v>7.7327586206896504E-2</v>
      </c>
      <c r="AA110" s="136">
        <f t="shared" si="35"/>
        <v>0.10609480812641083</v>
      </c>
      <c r="AB110" s="144"/>
      <c r="AC110" s="184">
        <f t="shared" si="50"/>
        <v>22745</v>
      </c>
      <c r="AD110" s="182">
        <f t="shared" si="51"/>
        <v>24994</v>
      </c>
      <c r="AE110" s="128">
        <f t="shared" si="38"/>
        <v>2249.46</v>
      </c>
      <c r="AF110" s="129">
        <f t="shared" si="39"/>
        <v>455.46000000000004</v>
      </c>
      <c r="AG110" s="130">
        <f t="shared" si="40"/>
        <v>1.8222773465631753E-2</v>
      </c>
      <c r="AH110" s="137">
        <f t="shared" si="41"/>
        <v>1794</v>
      </c>
      <c r="AI110" s="138">
        <f t="shared" si="42"/>
        <v>7.1777226534368244E-2</v>
      </c>
      <c r="AJ110" s="138">
        <f t="shared" si="43"/>
        <v>8.7872034660779072E-2</v>
      </c>
      <c r="AL110" s="11">
        <f t="shared" si="44"/>
        <v>20245.599999999999</v>
      </c>
      <c r="AM110" s="412">
        <f t="shared" si="45"/>
        <v>17450.545454545452</v>
      </c>
      <c r="AN110" s="412">
        <f t="shared" si="46"/>
        <v>-549.45454545454777</v>
      </c>
      <c r="AO110" s="413">
        <f t="shared" si="47"/>
        <v>-3.1486382295942958E-2</v>
      </c>
      <c r="AP110" s="192">
        <v>2355018159140</v>
      </c>
      <c r="AQ110" s="192">
        <v>4985009700068</v>
      </c>
      <c r="AR110" s="192" t="s">
        <v>3052</v>
      </c>
      <c r="AS110" s="231" t="s">
        <v>13</v>
      </c>
      <c r="AT110" s="231" t="s">
        <v>788</v>
      </c>
      <c r="AU110" s="232" t="s">
        <v>54</v>
      </c>
      <c r="AV110" s="232">
        <v>40000</v>
      </c>
      <c r="AW110" s="233">
        <f>VLOOKUP(B:B,[1]MICHELIN!$B:$K,8,0)</f>
        <v>18000</v>
      </c>
      <c r="AX110" s="233">
        <v>1050</v>
      </c>
      <c r="AY110" s="204" t="s">
        <v>3387</v>
      </c>
      <c r="AZ110" s="192" t="s">
        <v>336</v>
      </c>
      <c r="BA110" s="133" t="str">
        <f>IFERROR(VLOOKUP(AZ:AZ,Q商品!B:E,4,0),"")</f>
        <v>2023年製 Primacy 4 235/50R18 101Y XL サマータイヤ 最短当日発送</v>
      </c>
      <c r="BB110" s="133" t="str">
        <f>IFERROR(VLOOKUP(B:B,在庫!B:M,12,0),"")</f>
        <v>2023年製</v>
      </c>
      <c r="BC110" s="133">
        <f>IFERROR(VLOOKUP(B:B,在庫!B:L,10,0),"")</f>
        <v>1</v>
      </c>
      <c r="BD110" s="234">
        <f>VLOOKUP(AP:AP,[1]MICHELIN!$B:$AH,32,0)</f>
        <v>605880298</v>
      </c>
      <c r="BE110" s="234">
        <f>VLOOKUP(AP:AP,[1]MICHELIN!$B:$AH,33,0)</f>
        <v>605880353</v>
      </c>
    </row>
    <row r="111" spans="1:61" s="11" customFormat="1" ht="19.5" hidden="1" customHeight="1">
      <c r="A111" s="11">
        <f t="shared" si="26"/>
        <v>1</v>
      </c>
      <c r="B111" s="239">
        <f t="shared" si="27"/>
        <v>2356016159040</v>
      </c>
      <c r="C111" s="225">
        <f>VLOOKUP(B:B,[1]MICHELIN!$B:$K,9,0)</f>
        <v>12</v>
      </c>
      <c r="D111" s="11" t="s">
        <v>4059</v>
      </c>
      <c r="E111" s="358" t="s">
        <v>869</v>
      </c>
      <c r="F111" s="158" t="s">
        <v>5883</v>
      </c>
      <c r="G111" s="132" t="str">
        <f t="shared" si="28"/>
        <v>16</v>
      </c>
      <c r="H111" s="225">
        <v>0</v>
      </c>
      <c r="I111" s="225">
        <f>VLOOKUP(B:B,[1]MICHELIN!$B:$K,10,0)</f>
        <v>8</v>
      </c>
      <c r="J111" s="131" t="s">
        <v>12</v>
      </c>
      <c r="K111" s="132" t="s">
        <v>1749</v>
      </c>
      <c r="L111" s="132">
        <v>33</v>
      </c>
      <c r="M111" s="134" t="s">
        <v>3422</v>
      </c>
      <c r="N111" s="226" t="s">
        <v>2007</v>
      </c>
      <c r="O111" s="226">
        <v>0</v>
      </c>
      <c r="P111" s="227">
        <v>17650</v>
      </c>
      <c r="Q111" s="228">
        <f t="shared" si="48"/>
        <v>15090.90909090909</v>
      </c>
      <c r="R111" s="143">
        <f t="shared" si="49"/>
        <v>5.9698795180722838E-2</v>
      </c>
      <c r="S111" s="192">
        <v>1074476513</v>
      </c>
      <c r="T111" s="285" t="s">
        <v>6631</v>
      </c>
      <c r="U111" s="189">
        <f t="shared" si="31"/>
        <v>17650</v>
      </c>
      <c r="W111" s="229">
        <v>17650</v>
      </c>
      <c r="X111" s="135">
        <f t="shared" si="32"/>
        <v>14190</v>
      </c>
      <c r="Y111" s="230">
        <f t="shared" si="33"/>
        <v>15090.90909090909</v>
      </c>
      <c r="Z111" s="141">
        <f t="shared" si="34"/>
        <v>7.7280453257790427E-2</v>
      </c>
      <c r="AA111" s="136">
        <f t="shared" si="35"/>
        <v>5.9698795180722838E-2</v>
      </c>
      <c r="AB111" s="144"/>
      <c r="AC111" s="184">
        <f t="shared" si="50"/>
        <v>17303</v>
      </c>
      <c r="AD111" s="182">
        <f t="shared" si="51"/>
        <v>19014</v>
      </c>
      <c r="AE111" s="128">
        <f t="shared" si="38"/>
        <v>1711.26</v>
      </c>
      <c r="AF111" s="129">
        <f t="shared" si="39"/>
        <v>347.26</v>
      </c>
      <c r="AG111" s="130">
        <f t="shared" si="40"/>
        <v>1.8263384874303144E-2</v>
      </c>
      <c r="AH111" s="137">
        <f t="shared" si="41"/>
        <v>1364</v>
      </c>
      <c r="AI111" s="138">
        <f t="shared" si="42"/>
        <v>7.1736615125696859E-2</v>
      </c>
      <c r="AJ111" s="138">
        <f t="shared" si="43"/>
        <v>4.1435410306419694E-2</v>
      </c>
      <c r="AL111" s="11">
        <f t="shared" si="44"/>
        <v>15401.6</v>
      </c>
      <c r="AM111" s="412">
        <f t="shared" si="45"/>
        <v>13046.90909090909</v>
      </c>
      <c r="AN111" s="412">
        <f t="shared" si="46"/>
        <v>-1143.0909090909099</v>
      </c>
      <c r="AO111" s="413">
        <f t="shared" si="47"/>
        <v>-8.7613924579837854E-2</v>
      </c>
      <c r="AP111" s="192">
        <v>2356016159040</v>
      </c>
      <c r="AQ111" s="192">
        <v>4985009700310</v>
      </c>
      <c r="AR111" s="192" t="s">
        <v>3036</v>
      </c>
      <c r="AS111" s="231" t="s">
        <v>13</v>
      </c>
      <c r="AT111" s="231" t="s">
        <v>868</v>
      </c>
      <c r="AU111" s="232" t="s">
        <v>56</v>
      </c>
      <c r="AV111" s="232">
        <v>30500</v>
      </c>
      <c r="AW111" s="233">
        <f>VLOOKUP(B:B,[1]MICHELIN!$B:$K,8,0)</f>
        <v>14190</v>
      </c>
      <c r="AX111" s="233">
        <v>1050</v>
      </c>
      <c r="AY111" s="204" t="s">
        <v>3387</v>
      </c>
      <c r="AZ111" s="192" t="s">
        <v>337</v>
      </c>
      <c r="BA111" s="133" t="str">
        <f>IFERROR(VLOOKUP(AZ:AZ,Q商品!B:E,4,0),"")</f>
        <v>2023年製 Primacy 4 235/60R16 100V サマータイヤ 最短当日発送</v>
      </c>
      <c r="BB111" s="133" t="str">
        <f>IFERROR(VLOOKUP(B:B,在庫!B:M,12,0),"")</f>
        <v>2023年製</v>
      </c>
      <c r="BC111" s="133">
        <f>IFERROR(VLOOKUP(B:B,在庫!B:L,10,0),"")</f>
        <v>1</v>
      </c>
      <c r="BD111" s="234">
        <f>VLOOKUP(AP:AP,[1]MICHELIN!$B:$AH,32,0)</f>
        <v>605880308</v>
      </c>
      <c r="BE111" s="234">
        <f>VLOOKUP(AP:AP,[1]MICHELIN!$B:$AH,33,0)</f>
        <v>605880363</v>
      </c>
    </row>
    <row r="112" spans="1:61" s="11" customFormat="1" ht="19.5" hidden="1" customHeight="1">
      <c r="A112" s="11">
        <f t="shared" si="26"/>
        <v>1</v>
      </c>
      <c r="B112" s="239">
        <f t="shared" si="27"/>
        <v>2455018159048</v>
      </c>
      <c r="C112" s="225">
        <f>VLOOKUP(B:B,[1]MICHELIN!$B:$K,9,0)</f>
        <v>1</v>
      </c>
      <c r="D112" s="11" t="s">
        <v>4059</v>
      </c>
      <c r="E112" s="11" t="s">
        <v>874</v>
      </c>
      <c r="F112" s="158" t="s">
        <v>7103</v>
      </c>
      <c r="G112" s="132" t="str">
        <f t="shared" si="28"/>
        <v>18</v>
      </c>
      <c r="H112" s="225">
        <v>19</v>
      </c>
      <c r="I112" s="225">
        <f>VLOOKUP(B:B,[1]MICHELIN!$B:$K,10,0)</f>
        <v>19</v>
      </c>
      <c r="J112" s="131"/>
      <c r="K112" s="132" t="s">
        <v>1749</v>
      </c>
      <c r="L112" s="132">
        <v>37</v>
      </c>
      <c r="M112" s="134" t="s">
        <v>1780</v>
      </c>
      <c r="N112" s="226" t="s">
        <v>3418</v>
      </c>
      <c r="O112" s="226">
        <v>0</v>
      </c>
      <c r="P112" s="227">
        <v>24000</v>
      </c>
      <c r="Q112" s="228">
        <f t="shared" si="48"/>
        <v>20863.63636363636</v>
      </c>
      <c r="R112" s="143">
        <f t="shared" si="49"/>
        <v>7.446623093681902E-2</v>
      </c>
      <c r="S112" s="192">
        <v>1074476167</v>
      </c>
      <c r="T112" s="289" t="s">
        <v>11933</v>
      </c>
      <c r="U112" s="189">
        <f t="shared" si="31"/>
        <v>24000</v>
      </c>
      <c r="W112" s="229">
        <v>24000</v>
      </c>
      <c r="X112" s="135">
        <f t="shared" si="32"/>
        <v>19310</v>
      </c>
      <c r="Y112" s="230">
        <f t="shared" si="33"/>
        <v>20863.63636363636</v>
      </c>
      <c r="Z112" s="141">
        <f t="shared" si="34"/>
        <v>7.7333333333333254E-2</v>
      </c>
      <c r="AA112" s="136">
        <f t="shared" si="35"/>
        <v>7.446623093681902E-2</v>
      </c>
      <c r="AB112" s="309"/>
      <c r="AC112" s="184">
        <f t="shared" si="50"/>
        <v>23529</v>
      </c>
      <c r="AD112" s="182">
        <f t="shared" si="51"/>
        <v>25856</v>
      </c>
      <c r="AE112" s="128">
        <f t="shared" si="38"/>
        <v>2327.04</v>
      </c>
      <c r="AF112" s="129">
        <f t="shared" si="39"/>
        <v>471.03999999999996</v>
      </c>
      <c r="AG112" s="130">
        <f t="shared" si="40"/>
        <v>1.8217821782178217E-2</v>
      </c>
      <c r="AH112" s="137">
        <f t="shared" si="41"/>
        <v>1856</v>
      </c>
      <c r="AI112" s="138">
        <f t="shared" si="42"/>
        <v>7.1782178217821777E-2</v>
      </c>
      <c r="AJ112" s="138">
        <f t="shared" si="43"/>
        <v>5.6248409154640799E-2</v>
      </c>
      <c r="AL112" s="11">
        <f t="shared" si="44"/>
        <v>20943.400000000001</v>
      </c>
      <c r="AM112" s="412">
        <f t="shared" si="45"/>
        <v>18084.909090909092</v>
      </c>
      <c r="AN112" s="412">
        <f t="shared" si="46"/>
        <v>-1225.0909090909081</v>
      </c>
      <c r="AO112" s="413">
        <f t="shared" si="47"/>
        <v>-6.7741059848995089E-2</v>
      </c>
      <c r="AP112" s="192">
        <v>2455018159048</v>
      </c>
      <c r="AQ112" s="192">
        <v>4985009700075</v>
      </c>
      <c r="AR112" s="192" t="s">
        <v>3053</v>
      </c>
      <c r="AS112" s="231" t="s">
        <v>13</v>
      </c>
      <c r="AT112" s="231" t="s">
        <v>873</v>
      </c>
      <c r="AU112" s="232" t="s">
        <v>61</v>
      </c>
      <c r="AV112" s="232">
        <v>41500</v>
      </c>
      <c r="AW112" s="233">
        <f>VLOOKUP(B:B,[1]MICHELIN!$B:$K,8,0)</f>
        <v>19310</v>
      </c>
      <c r="AX112" s="233">
        <v>1050</v>
      </c>
      <c r="AY112" s="204" t="s">
        <v>3387</v>
      </c>
      <c r="AZ112" s="192" t="s">
        <v>338</v>
      </c>
      <c r="BA112" s="133" t="str">
        <f>IFERROR(VLOOKUP(AZ:AZ,Q商品!B:E,4,0),"")</f>
        <v>2023年製 Primacy 4 245/50R18 100W サマータイヤ 最短当日発送</v>
      </c>
      <c r="BB112" s="133" t="str">
        <f>IFERROR(VLOOKUP(B:B,在庫!B:M,12,0),"")</f>
        <v>2023年製</v>
      </c>
      <c r="BC112" s="133">
        <f>IFERROR(VLOOKUP(B:B,在庫!B:L,10,0),"")</f>
        <v>2</v>
      </c>
      <c r="BD112" s="234">
        <f>VLOOKUP(AP:AP,[1]MICHELIN!$B:$AH,32,0)</f>
        <v>605880297</v>
      </c>
      <c r="BE112" s="234">
        <f>VLOOKUP(AP:AP,[1]MICHELIN!$B:$AH,33,0)</f>
        <v>605880352</v>
      </c>
    </row>
    <row r="113" spans="1:61" s="11" customFormat="1" ht="19.5" hidden="1" customHeight="1">
      <c r="A113" s="11">
        <f t="shared" si="26"/>
        <v>1</v>
      </c>
      <c r="B113" s="239">
        <f t="shared" si="27"/>
        <v>2554518159043</v>
      </c>
      <c r="C113" s="225">
        <f>VLOOKUP(B:B,[1]MICHELIN!$B:$K,9,0)</f>
        <v>0</v>
      </c>
      <c r="D113" s="11" t="s">
        <v>4059</v>
      </c>
      <c r="E113" s="358" t="s">
        <v>878</v>
      </c>
      <c r="F113" s="158" t="s">
        <v>7104</v>
      </c>
      <c r="G113" s="132" t="str">
        <f t="shared" si="28"/>
        <v>18</v>
      </c>
      <c r="H113" s="225">
        <v>1</v>
      </c>
      <c r="I113" s="225">
        <f>VLOOKUP(B:B,[1]MICHELIN!$B:$K,10,0)</f>
        <v>1</v>
      </c>
      <c r="J113" s="131"/>
      <c r="K113" s="132" t="s">
        <v>1749</v>
      </c>
      <c r="L113" s="132">
        <v>39</v>
      </c>
      <c r="M113" s="134"/>
      <c r="N113" s="226"/>
      <c r="O113" s="226"/>
      <c r="P113" s="227"/>
      <c r="Q113" s="228">
        <f t="shared" si="48"/>
        <v>-954.5454545454545</v>
      </c>
      <c r="R113" s="143">
        <f t="shared" si="49"/>
        <v>20.286666666666669</v>
      </c>
      <c r="S113" s="192">
        <v>1074476593</v>
      </c>
      <c r="T113" s="292" t="s">
        <v>6634</v>
      </c>
      <c r="U113" s="189">
        <f t="shared" si="31"/>
        <v>-900</v>
      </c>
      <c r="V113" s="11">
        <v>900</v>
      </c>
      <c r="W113" s="229"/>
      <c r="X113" s="135">
        <f t="shared" si="32"/>
        <v>18410</v>
      </c>
      <c r="Y113" s="230">
        <f t="shared" si="33"/>
        <v>-954.5454545454545</v>
      </c>
      <c r="Z113" s="141" t="str">
        <f t="shared" si="34"/>
        <v/>
      </c>
      <c r="AA113" s="136">
        <f t="shared" si="35"/>
        <v>20.286666666666669</v>
      </c>
      <c r="AB113" s="144"/>
      <c r="AC113" s="184">
        <f t="shared" si="50"/>
        <v>-882</v>
      </c>
      <c r="AD113" s="182">
        <f t="shared" si="51"/>
        <v>-969</v>
      </c>
      <c r="AE113" s="128">
        <f t="shared" si="38"/>
        <v>-87.21</v>
      </c>
      <c r="AF113" s="129">
        <f t="shared" si="39"/>
        <v>-18.209999999999994</v>
      </c>
      <c r="AG113" s="130">
        <f t="shared" si="40"/>
        <v>1.8792569659442718E-2</v>
      </c>
      <c r="AH113" s="137">
        <f t="shared" si="41"/>
        <v>-69</v>
      </c>
      <c r="AI113" s="138">
        <f t="shared" si="42"/>
        <v>7.1207430340557279E-2</v>
      </c>
      <c r="AJ113" s="138">
        <f t="shared" si="43"/>
        <v>20.267874097007226</v>
      </c>
      <c r="AK113" s="11" t="s">
        <v>13397</v>
      </c>
      <c r="AL113" s="11">
        <f t="shared" si="44"/>
        <v>-785.1</v>
      </c>
      <c r="AM113" s="412">
        <f t="shared" si="45"/>
        <v>-1668.272727272727</v>
      </c>
      <c r="AN113" s="412">
        <f t="shared" si="46"/>
        <v>-20078.272727272728</v>
      </c>
      <c r="AO113" s="413">
        <f t="shared" si="47"/>
        <v>12.035365920113348</v>
      </c>
      <c r="AP113" s="192">
        <v>2554518159043</v>
      </c>
      <c r="AQ113" s="192">
        <v>4985009700044</v>
      </c>
      <c r="AR113" s="192" t="s">
        <v>3050</v>
      </c>
      <c r="AS113" s="231" t="s">
        <v>13</v>
      </c>
      <c r="AT113" s="231" t="s">
        <v>1114</v>
      </c>
      <c r="AU113" s="232" t="s">
        <v>60</v>
      </c>
      <c r="AV113" s="232">
        <v>42800</v>
      </c>
      <c r="AW113" s="233">
        <f>VLOOKUP(B:B,[1]MICHELIN!$B:$K,8,0)</f>
        <v>18410</v>
      </c>
      <c r="AX113" s="233">
        <v>1050</v>
      </c>
      <c r="AY113" s="204" t="s">
        <v>3387</v>
      </c>
      <c r="AZ113" s="195" t="s">
        <v>339</v>
      </c>
      <c r="BA113" s="133" t="str">
        <f>IFERROR(VLOOKUP(AZ:AZ,Q商品!B:E,4,0),"")</f>
        <v>2021年製 Primacy 4 255/45R18 99Y サマータイヤ 最短当日発送</v>
      </c>
      <c r="BB113" s="133" t="str">
        <f>IFERROR(VLOOKUP(B:B,在庫!B:M,12,0),"")</f>
        <v>2021年製</v>
      </c>
      <c r="BC113" s="133">
        <f>IFERROR(VLOOKUP(B:B,在庫!B:L,10,0),"")</f>
        <v>1</v>
      </c>
      <c r="BD113" s="234" t="str">
        <f>VLOOKUP(AP:AP,[1]MICHELIN!$B:$AH,32,0)</f>
        <v/>
      </c>
      <c r="BE113" s="234" t="str">
        <f>VLOOKUP(AP:AP,[1]MICHELIN!$B:$AH,33,0)</f>
        <v/>
      </c>
    </row>
    <row r="114" spans="1:61" s="11" customFormat="1" ht="19.5" hidden="1" customHeight="1">
      <c r="A114" s="11">
        <f t="shared" si="26"/>
        <v>1</v>
      </c>
      <c r="B114" s="239">
        <f t="shared" si="27"/>
        <v>2554517159044</v>
      </c>
      <c r="C114" s="225">
        <f>VLOOKUP(B:B,[1]MICHELIN!$B:$K,9,0)</f>
        <v>0</v>
      </c>
      <c r="D114" s="11" t="s">
        <v>4059</v>
      </c>
      <c r="E114" s="11" t="s">
        <v>876</v>
      </c>
      <c r="F114" s="158" t="s">
        <v>5884</v>
      </c>
      <c r="G114" s="132" t="str">
        <f t="shared" si="28"/>
        <v>17</v>
      </c>
      <c r="H114" s="225">
        <v>20</v>
      </c>
      <c r="I114" s="225">
        <f>VLOOKUP(B:B,[1]MICHELIN!$B:$K,10,0)</f>
        <v>20</v>
      </c>
      <c r="J114" s="131"/>
      <c r="K114" s="132" t="s">
        <v>1749</v>
      </c>
      <c r="L114" s="132">
        <v>38</v>
      </c>
      <c r="M114" s="134" t="s">
        <v>3422</v>
      </c>
      <c r="N114" s="226" t="s">
        <v>1990</v>
      </c>
      <c r="O114" s="226">
        <v>0</v>
      </c>
      <c r="P114" s="227">
        <v>28000</v>
      </c>
      <c r="Q114" s="228">
        <f t="shared" si="48"/>
        <v>24499.999999999996</v>
      </c>
      <c r="R114" s="143">
        <f t="shared" si="49"/>
        <v>0.10285714285714273</v>
      </c>
      <c r="S114" s="192">
        <v>1074475791</v>
      </c>
      <c r="T114" s="289" t="s">
        <v>6633</v>
      </c>
      <c r="U114" s="189">
        <f t="shared" si="31"/>
        <v>28000</v>
      </c>
      <c r="W114" s="229">
        <v>28000</v>
      </c>
      <c r="X114" s="135">
        <f t="shared" si="32"/>
        <v>21980</v>
      </c>
      <c r="Y114" s="230">
        <f t="shared" si="33"/>
        <v>24499.999999999996</v>
      </c>
      <c r="Z114" s="141">
        <f t="shared" si="34"/>
        <v>7.728571428571418E-2</v>
      </c>
      <c r="AA114" s="136">
        <f t="shared" si="35"/>
        <v>0.10285714285714273</v>
      </c>
      <c r="AB114" s="309"/>
      <c r="AC114" s="184">
        <f t="shared" si="50"/>
        <v>27450</v>
      </c>
      <c r="AD114" s="182">
        <f t="shared" si="51"/>
        <v>30164</v>
      </c>
      <c r="AE114" s="128">
        <f t="shared" si="38"/>
        <v>2714.7599999999998</v>
      </c>
      <c r="AF114" s="129">
        <f t="shared" si="39"/>
        <v>550.75999999999976</v>
      </c>
      <c r="AG114" s="130">
        <f t="shared" si="40"/>
        <v>1.8258851611192142E-2</v>
      </c>
      <c r="AH114" s="137">
        <f t="shared" si="41"/>
        <v>2164</v>
      </c>
      <c r="AI114" s="138">
        <f t="shared" si="42"/>
        <v>7.1741148388807852E-2</v>
      </c>
      <c r="AJ114" s="138">
        <f t="shared" si="43"/>
        <v>8.4598291245950585E-2</v>
      </c>
      <c r="AL114" s="11">
        <f t="shared" si="44"/>
        <v>24433.599999999999</v>
      </c>
      <c r="AM114" s="412">
        <f t="shared" si="45"/>
        <v>21257.81818181818</v>
      </c>
      <c r="AN114" s="412">
        <f t="shared" si="46"/>
        <v>-722.18181818181984</v>
      </c>
      <c r="AO114" s="413">
        <f t="shared" si="47"/>
        <v>-3.3972527754494684E-2</v>
      </c>
      <c r="AP114" s="192">
        <v>2554517159044</v>
      </c>
      <c r="AQ114" s="192">
        <v>4985009700488</v>
      </c>
      <c r="AR114" s="192" t="s">
        <v>3042</v>
      </c>
      <c r="AS114" s="231" t="s">
        <v>13</v>
      </c>
      <c r="AT114" s="231" t="s">
        <v>875</v>
      </c>
      <c r="AU114" s="232" t="s">
        <v>59</v>
      </c>
      <c r="AV114" s="232">
        <v>47700</v>
      </c>
      <c r="AW114" s="233">
        <f>VLOOKUP(B:B,[1]MICHELIN!$B:$K,8,0)</f>
        <v>21980</v>
      </c>
      <c r="AX114" s="233">
        <v>1050</v>
      </c>
      <c r="AY114" s="204" t="s">
        <v>3387</v>
      </c>
      <c r="AZ114" s="192" t="s">
        <v>2880</v>
      </c>
      <c r="BA114" s="133" t="str">
        <f>IFERROR(VLOOKUP(AZ:AZ,Q商品!B:E,4,0),"")</f>
        <v>2022年製 PRIMACY 4 255/45R17 98W サマータイヤ 最短当日発送</v>
      </c>
      <c r="BB114" s="133" t="str">
        <f>IFERROR(VLOOKUP(B:B,在庫!B:M,12,0),"")</f>
        <v>2022年製</v>
      </c>
      <c r="BC114" s="133">
        <f>IFERROR(VLOOKUP(B:B,在庫!B:L,10,0),"")</f>
        <v>5</v>
      </c>
      <c r="BD114" s="234">
        <f>VLOOKUP(AP:AP,[1]MICHELIN!$B:$AH,32,0)</f>
        <v>605880304</v>
      </c>
      <c r="BE114" s="234">
        <f>VLOOKUP(AP:AP,[1]MICHELIN!$B:$AH,33,0)</f>
        <v>605880359</v>
      </c>
    </row>
    <row r="115" spans="1:61" s="11" customFormat="1" ht="19.5" hidden="1" customHeight="1">
      <c r="A115" s="11">
        <f t="shared" si="26"/>
        <v>1</v>
      </c>
      <c r="B115" s="239">
        <f t="shared" si="27"/>
        <v>1955516159263</v>
      </c>
      <c r="C115" s="225">
        <f>VLOOKUP(B:B,[1]MICHELIN!$B:$K,9,0)</f>
        <v>53</v>
      </c>
      <c r="D115" s="11" t="s">
        <v>5180</v>
      </c>
      <c r="E115" s="358" t="s">
        <v>879</v>
      </c>
      <c r="F115" s="158" t="s">
        <v>6224</v>
      </c>
      <c r="G115" s="132" t="str">
        <f t="shared" si="28"/>
        <v>16</v>
      </c>
      <c r="H115" s="225">
        <v>72</v>
      </c>
      <c r="I115" s="225">
        <f>VLOOKUP(B:B,[1]MICHELIN!$B:$K,10,0)</f>
        <v>59</v>
      </c>
      <c r="J115" s="131"/>
      <c r="K115" s="132" t="s">
        <v>1749</v>
      </c>
      <c r="L115" s="132">
        <v>40</v>
      </c>
      <c r="M115" s="134" t="s">
        <v>3422</v>
      </c>
      <c r="N115" s="226" t="s">
        <v>2008</v>
      </c>
      <c r="O115" s="226">
        <v>0</v>
      </c>
      <c r="P115" s="227">
        <v>15105</v>
      </c>
      <c r="Q115" s="228">
        <f t="shared" si="48"/>
        <v>13254.545454545454</v>
      </c>
      <c r="R115" s="143">
        <f t="shared" si="49"/>
        <v>9.4650205761316844E-2</v>
      </c>
      <c r="S115" s="192">
        <v>1074476640</v>
      </c>
      <c r="T115" s="288" t="s">
        <v>6635</v>
      </c>
      <c r="U115" s="189">
        <f t="shared" si="31"/>
        <v>15105</v>
      </c>
      <c r="W115" s="229">
        <v>15105</v>
      </c>
      <c r="X115" s="135">
        <f t="shared" si="32"/>
        <v>12000</v>
      </c>
      <c r="Y115" s="230">
        <f t="shared" si="33"/>
        <v>13254.545454545454</v>
      </c>
      <c r="Z115" s="141">
        <f t="shared" si="34"/>
        <v>7.7259185700099264E-2</v>
      </c>
      <c r="AA115" s="136">
        <f t="shared" si="35"/>
        <v>9.4650205761316844E-2</v>
      </c>
      <c r="AB115" s="309"/>
      <c r="AC115" s="184">
        <f t="shared" si="50"/>
        <v>14808</v>
      </c>
      <c r="AD115" s="182">
        <f t="shared" si="51"/>
        <v>16272</v>
      </c>
      <c r="AE115" s="128">
        <f t="shared" si="38"/>
        <v>1464.48</v>
      </c>
      <c r="AF115" s="129">
        <f t="shared" si="39"/>
        <v>297.48</v>
      </c>
      <c r="AG115" s="130">
        <f t="shared" si="40"/>
        <v>1.8281710914454279E-2</v>
      </c>
      <c r="AH115" s="137">
        <f t="shared" si="41"/>
        <v>1167</v>
      </c>
      <c r="AI115" s="138">
        <f t="shared" si="42"/>
        <v>7.1718289085545728E-2</v>
      </c>
      <c r="AJ115" s="138">
        <f t="shared" si="43"/>
        <v>7.6368494846862561E-2</v>
      </c>
      <c r="AL115" s="11">
        <f t="shared" si="44"/>
        <v>13180.8</v>
      </c>
      <c r="AM115" s="412">
        <f t="shared" si="45"/>
        <v>11505.272727272726</v>
      </c>
      <c r="AN115" s="412">
        <f t="shared" si="46"/>
        <v>-494.72727272727388</v>
      </c>
      <c r="AO115" s="413">
        <f t="shared" si="47"/>
        <v>-4.3000047409093169E-2</v>
      </c>
      <c r="AP115" s="192">
        <v>1955516159263</v>
      </c>
      <c r="AQ115" s="192">
        <v>4985009705186</v>
      </c>
      <c r="AR115" s="192" t="s">
        <v>3056</v>
      </c>
      <c r="AS115" s="231" t="s">
        <v>14</v>
      </c>
      <c r="AT115" s="231" t="s">
        <v>856</v>
      </c>
      <c r="AU115" s="232" t="s">
        <v>44</v>
      </c>
      <c r="AV115" s="232">
        <v>25100</v>
      </c>
      <c r="AW115" s="233">
        <f>VLOOKUP(B:B,[1]MICHELIN!$B:$K,8,0)</f>
        <v>12000</v>
      </c>
      <c r="AX115" s="233">
        <v>525</v>
      </c>
      <c r="AY115" s="204" t="s">
        <v>3387</v>
      </c>
      <c r="AZ115" s="192" t="s">
        <v>290</v>
      </c>
      <c r="BA115" s="133" t="str">
        <f>IFERROR(VLOOKUP(AZ:AZ,Q商品!B:E,4,0),"")</f>
        <v>23年製 PRIMACY 4+（プライマシー4+） 195/55R16 87H サマータイヤ 最短当日発送</v>
      </c>
      <c r="BB115" s="133" t="str">
        <f>IFERROR(VLOOKUP(B:B,在庫!B:M,12,0),"")</f>
        <v>2023年製</v>
      </c>
      <c r="BC115" s="133">
        <f>IFERROR(VLOOKUP(B:B,在庫!B:L,10,0),"")</f>
        <v>3</v>
      </c>
      <c r="BD115" s="234" t="str">
        <f>VLOOKUP(AP:AP,[1]MICHELIN!$B:$AH,32,0)</f>
        <v>×</v>
      </c>
      <c r="BE115" s="234" t="str">
        <f>VLOOKUP(AP:AP,[1]MICHELIN!$B:$AH,33,0)</f>
        <v>×</v>
      </c>
      <c r="BI115" s="2"/>
    </row>
    <row r="116" spans="1:61" s="11" customFormat="1" ht="19.5" hidden="1" customHeight="1">
      <c r="A116" s="11">
        <f t="shared" si="26"/>
        <v>1</v>
      </c>
      <c r="B116" s="239">
        <f t="shared" si="27"/>
        <v>2054517159254</v>
      </c>
      <c r="C116" s="225">
        <f>VLOOKUP(B:B,[1]MICHELIN!$B:$K,9,0)</f>
        <v>54</v>
      </c>
      <c r="D116" s="11" t="s">
        <v>4059</v>
      </c>
      <c r="E116" s="11" t="s">
        <v>11918</v>
      </c>
      <c r="F116" s="158" t="s">
        <v>5885</v>
      </c>
      <c r="G116" s="132" t="str">
        <f t="shared" si="28"/>
        <v>17</v>
      </c>
      <c r="H116" s="225">
        <v>17</v>
      </c>
      <c r="I116" s="225">
        <f>VLOOKUP(B:B,[1]MICHELIN!$B:$K,10,0)</f>
        <v>3</v>
      </c>
      <c r="J116" s="131">
        <v>313</v>
      </c>
      <c r="K116" s="132" t="s">
        <v>1749</v>
      </c>
      <c r="L116" s="132">
        <v>41</v>
      </c>
      <c r="M116" s="134" t="s">
        <v>3422</v>
      </c>
      <c r="N116" s="226" t="s">
        <v>1987</v>
      </c>
      <c r="O116" s="226">
        <v>0</v>
      </c>
      <c r="P116" s="227">
        <v>19900</v>
      </c>
      <c r="Q116" s="228">
        <f t="shared" si="48"/>
        <v>17613.636363636364</v>
      </c>
      <c r="R116" s="143">
        <f t="shared" si="49"/>
        <v>5.7548387096774213E-2</v>
      </c>
      <c r="S116" s="192">
        <v>1074475996</v>
      </c>
      <c r="T116" s="285" t="s">
        <v>7914</v>
      </c>
      <c r="U116" s="189">
        <f t="shared" si="31"/>
        <v>19900</v>
      </c>
      <c r="W116" s="229">
        <v>19900</v>
      </c>
      <c r="X116" s="135">
        <f t="shared" si="32"/>
        <v>16600</v>
      </c>
      <c r="Y116" s="230">
        <f t="shared" si="33"/>
        <v>17613.636363636364</v>
      </c>
      <c r="Z116" s="141">
        <f t="shared" si="34"/>
        <v>7.7286432160803997E-2</v>
      </c>
      <c r="AA116" s="136">
        <f t="shared" si="35"/>
        <v>5.7548387096774213E-2</v>
      </c>
      <c r="AB116" s="309"/>
      <c r="AC116" s="184">
        <f t="shared" si="50"/>
        <v>19509</v>
      </c>
      <c r="AD116" s="182">
        <f t="shared" si="51"/>
        <v>21438</v>
      </c>
      <c r="AE116" s="128">
        <f t="shared" si="38"/>
        <v>1929.4199999999998</v>
      </c>
      <c r="AF116" s="129">
        <f t="shared" si="39"/>
        <v>391.41999999999985</v>
      </c>
      <c r="AG116" s="130">
        <f t="shared" si="40"/>
        <v>1.8258233044127242E-2</v>
      </c>
      <c r="AH116" s="137">
        <f t="shared" si="41"/>
        <v>1538</v>
      </c>
      <c r="AI116" s="138">
        <f t="shared" si="42"/>
        <v>7.1741766955872754E-2</v>
      </c>
      <c r="AJ116" s="138">
        <f t="shared" si="43"/>
        <v>3.9290154052646971E-2</v>
      </c>
      <c r="AL116" s="11">
        <f t="shared" si="44"/>
        <v>17365.2</v>
      </c>
      <c r="AM116" s="412">
        <f t="shared" si="45"/>
        <v>15309.272727272726</v>
      </c>
      <c r="AN116" s="412">
        <f t="shared" si="46"/>
        <v>-1290.7272727272739</v>
      </c>
      <c r="AO116" s="413">
        <f t="shared" si="47"/>
        <v>-8.4310162587142759E-2</v>
      </c>
      <c r="AP116" s="192">
        <v>2054517159254</v>
      </c>
      <c r="AQ116" s="192">
        <v>4985009705278</v>
      </c>
      <c r="AR116" s="192" t="s">
        <v>3064</v>
      </c>
      <c r="AS116" s="231" t="s">
        <v>14</v>
      </c>
      <c r="AT116" s="231" t="s">
        <v>880</v>
      </c>
      <c r="AU116" s="232" t="s">
        <v>62</v>
      </c>
      <c r="AV116" s="232">
        <v>34700</v>
      </c>
      <c r="AW116" s="233">
        <f>VLOOKUP(B:B,[1]MICHELIN!$B:$K,8,0)</f>
        <v>16600</v>
      </c>
      <c r="AX116" s="233">
        <v>525</v>
      </c>
      <c r="AY116" s="204" t="s">
        <v>3387</v>
      </c>
      <c r="AZ116" s="192" t="s">
        <v>291</v>
      </c>
      <c r="BA116" s="133" t="str">
        <f>IFERROR(VLOOKUP(AZ:AZ,Q商品!B:E,4,0),"")</f>
        <v>23年製 PRIMACY 4+（プライマシー4+） 205/45R17 88V XL サマータイヤ 最短当日発送</v>
      </c>
      <c r="BB116" s="133" t="str">
        <f>IFERROR(VLOOKUP(B:B,在庫!B:M,12,0),"")</f>
        <v>2023年製</v>
      </c>
      <c r="BC116" s="133">
        <f>IFERROR(VLOOKUP(B:B,在庫!B:L,10,0),"")</f>
        <v>1</v>
      </c>
      <c r="BD116" s="234">
        <f>VLOOKUP(AP:AP,[1]MICHELIN!$B:$AH,32,0)</f>
        <v>605880333</v>
      </c>
      <c r="BE116" s="234">
        <f>VLOOKUP(AP:AP,[1]MICHELIN!$B:$AH,33,0)</f>
        <v>605880388</v>
      </c>
    </row>
    <row r="117" spans="1:61" s="11" customFormat="1" ht="19.5" hidden="1" customHeight="1">
      <c r="A117" s="237">
        <f t="shared" si="26"/>
        <v>1</v>
      </c>
      <c r="B117" s="249">
        <f t="shared" si="27"/>
        <v>2055516159672</v>
      </c>
      <c r="C117" s="225">
        <f>VLOOKUP(B:B,[1]MICHELIN!$B:$K,9,0)</f>
        <v>188</v>
      </c>
      <c r="D117" s="11" t="s">
        <v>4059</v>
      </c>
      <c r="E117" s="11" t="s">
        <v>881</v>
      </c>
      <c r="F117" s="158" t="s">
        <v>5887</v>
      </c>
      <c r="G117" s="132" t="str">
        <f t="shared" si="28"/>
        <v>16</v>
      </c>
      <c r="H117" s="225">
        <v>25</v>
      </c>
      <c r="I117" s="225">
        <f>VLOOKUP(B:B,[1]MICHELIN!$B:$K,10,0)</f>
        <v>3</v>
      </c>
      <c r="J117" s="131">
        <v>2086</v>
      </c>
      <c r="K117" s="132" t="s">
        <v>1749</v>
      </c>
      <c r="L117" s="132">
        <v>43</v>
      </c>
      <c r="M117" s="134" t="s">
        <v>3422</v>
      </c>
      <c r="N117" s="226" t="s">
        <v>2009</v>
      </c>
      <c r="O117" s="226" t="s">
        <v>1777</v>
      </c>
      <c r="P117" s="227">
        <v>17800</v>
      </c>
      <c r="Q117" s="228">
        <f t="shared" si="48"/>
        <v>15704.545454545454</v>
      </c>
      <c r="R117" s="143">
        <f t="shared" si="49"/>
        <v>0.37126483357452966</v>
      </c>
      <c r="S117" s="238">
        <v>1074475958</v>
      </c>
      <c r="T117" s="285" t="s">
        <v>6637</v>
      </c>
      <c r="U117" s="189">
        <f t="shared" si="31"/>
        <v>17800</v>
      </c>
      <c r="W117" s="229">
        <v>17800</v>
      </c>
      <c r="X117" s="135">
        <f t="shared" si="32"/>
        <v>9874</v>
      </c>
      <c r="Y117" s="230">
        <f t="shared" si="33"/>
        <v>15704.545454545454</v>
      </c>
      <c r="Z117" s="141">
        <f t="shared" si="34"/>
        <v>7.7247191011236005E-2</v>
      </c>
      <c r="AA117" s="136">
        <f t="shared" si="35"/>
        <v>0.37126483357452966</v>
      </c>
      <c r="AB117" s="309"/>
      <c r="AC117" s="184">
        <f t="shared" si="50"/>
        <v>17450</v>
      </c>
      <c r="AD117" s="182">
        <f t="shared" si="51"/>
        <v>19175</v>
      </c>
      <c r="AE117" s="128">
        <f t="shared" si="38"/>
        <v>1725.75</v>
      </c>
      <c r="AF117" s="129">
        <f t="shared" si="39"/>
        <v>350.75</v>
      </c>
      <c r="AG117" s="130">
        <f t="shared" si="40"/>
        <v>1.8292046936114734E-2</v>
      </c>
      <c r="AH117" s="137">
        <f t="shared" si="41"/>
        <v>1375</v>
      </c>
      <c r="AI117" s="138">
        <f t="shared" si="42"/>
        <v>7.1707953063885263E-2</v>
      </c>
      <c r="AJ117" s="138">
        <f t="shared" si="43"/>
        <v>0.35297278663841491</v>
      </c>
      <c r="AK117" s="11" t="s">
        <v>13397</v>
      </c>
      <c r="AL117" s="11">
        <f t="shared" si="44"/>
        <v>15532.5</v>
      </c>
      <c r="AM117" s="412">
        <f t="shared" si="45"/>
        <v>13643.181818181816</v>
      </c>
      <c r="AN117" s="412">
        <f t="shared" si="46"/>
        <v>3769.1818181818162</v>
      </c>
      <c r="AO117" s="413">
        <f t="shared" si="47"/>
        <v>0.27626853240046634</v>
      </c>
      <c r="AP117" s="192">
        <v>2055516159672</v>
      </c>
      <c r="AQ117" s="192">
        <v>3528704440573</v>
      </c>
      <c r="AR117" s="192" t="s">
        <v>3193</v>
      </c>
      <c r="AS117" s="231" t="s">
        <v>145</v>
      </c>
      <c r="AT117" s="231" t="s">
        <v>738</v>
      </c>
      <c r="AU117" s="232" t="s">
        <v>35</v>
      </c>
      <c r="AV117" s="232" t="s">
        <v>152</v>
      </c>
      <c r="AW117" s="233">
        <f>VLOOKUP(B:B,[1]MICHELIN!$B:$K,8,0)</f>
        <v>9874</v>
      </c>
      <c r="AX117" s="233">
        <v>525</v>
      </c>
      <c r="AY117" s="204" t="s">
        <v>3388</v>
      </c>
      <c r="AZ117" s="195" t="s">
        <v>313</v>
      </c>
      <c r="BA117" s="133" t="str">
        <f>IFERROR(VLOOKUP(AZ:AZ,Q商品!B:E,4,0),"")</f>
        <v>PRIMACY 4+（プライマシー4+） 205/55R16 91V 22年製 サマータイヤ 最短当日発送</v>
      </c>
      <c r="BB117" s="133" t="str">
        <f>IFERROR(VLOOKUP(B:B,在庫!B:M,12,0),"")</f>
        <v>2022年製</v>
      </c>
      <c r="BC117" s="133">
        <f>IFERROR(VLOOKUP(B:B,在庫!B:L,10,0),"")</f>
        <v>1</v>
      </c>
      <c r="BD117" s="234">
        <f>VLOOKUP(AP:AP,[1]MICHELIN!$B:$AH,32,0)</f>
        <v>614215465</v>
      </c>
      <c r="BE117" s="234">
        <f>VLOOKUP(AP:AP,[1]MICHELIN!$B:$AH,33,0)</f>
        <v>614215472</v>
      </c>
    </row>
    <row r="118" spans="1:61" s="11" customFormat="1" ht="19.5" hidden="1" customHeight="1">
      <c r="A118" s="11">
        <f t="shared" si="26"/>
        <v>1</v>
      </c>
      <c r="B118" s="239">
        <f t="shared" si="27"/>
        <v>2055017159256</v>
      </c>
      <c r="C118" s="225">
        <f>VLOOKUP(B:B,[1]MICHELIN!$B:$K,9,0)</f>
        <v>72</v>
      </c>
      <c r="D118" s="11" t="s">
        <v>4059</v>
      </c>
      <c r="E118" s="11" t="s">
        <v>11919</v>
      </c>
      <c r="F118" s="158" t="s">
        <v>5886</v>
      </c>
      <c r="G118" s="132" t="str">
        <f t="shared" si="28"/>
        <v>17</v>
      </c>
      <c r="H118" s="225">
        <v>28</v>
      </c>
      <c r="I118" s="225">
        <f>VLOOKUP(B:B,[1]MICHELIN!$B:$K,10,0)</f>
        <v>52</v>
      </c>
      <c r="J118" s="131"/>
      <c r="K118" s="132" t="s">
        <v>1749</v>
      </c>
      <c r="L118" s="132">
        <v>42</v>
      </c>
      <c r="M118" s="134" t="s">
        <v>3422</v>
      </c>
      <c r="N118" s="226" t="s">
        <v>4735</v>
      </c>
      <c r="O118" s="226">
        <v>0</v>
      </c>
      <c r="P118" s="227">
        <v>18800</v>
      </c>
      <c r="Q118" s="228">
        <f t="shared" si="48"/>
        <v>16613.636363636364</v>
      </c>
      <c r="R118" s="143">
        <f t="shared" si="49"/>
        <v>0.10675786593707252</v>
      </c>
      <c r="S118" s="192">
        <v>1074475998</v>
      </c>
      <c r="T118" s="285" t="s">
        <v>6636</v>
      </c>
      <c r="U118" s="189">
        <f t="shared" si="31"/>
        <v>18800</v>
      </c>
      <c r="W118" s="229">
        <v>18800</v>
      </c>
      <c r="X118" s="135">
        <f t="shared" si="32"/>
        <v>14840</v>
      </c>
      <c r="Y118" s="230">
        <f t="shared" si="33"/>
        <v>16613.636363636364</v>
      </c>
      <c r="Z118" s="141">
        <f t="shared" si="34"/>
        <v>7.7287234042553221E-2</v>
      </c>
      <c r="AA118" s="136">
        <f t="shared" si="35"/>
        <v>0.10675786593707252</v>
      </c>
      <c r="AB118" s="309"/>
      <c r="AC118" s="184">
        <f t="shared" si="50"/>
        <v>18431</v>
      </c>
      <c r="AD118" s="182">
        <f t="shared" si="51"/>
        <v>20253</v>
      </c>
      <c r="AE118" s="128">
        <f t="shared" si="38"/>
        <v>1822.77</v>
      </c>
      <c r="AF118" s="129">
        <f t="shared" si="39"/>
        <v>369.77</v>
      </c>
      <c r="AG118" s="130">
        <f t="shared" si="40"/>
        <v>1.82575420925295E-2</v>
      </c>
      <c r="AH118" s="137">
        <f t="shared" si="41"/>
        <v>1453</v>
      </c>
      <c r="AI118" s="138">
        <f t="shared" si="42"/>
        <v>7.1742457907470497E-2</v>
      </c>
      <c r="AJ118" s="138">
        <f t="shared" si="43"/>
        <v>8.8500323844543025E-2</v>
      </c>
      <c r="AL118" s="11">
        <f t="shared" si="44"/>
        <v>16405.7</v>
      </c>
      <c r="AM118" s="412">
        <f t="shared" si="45"/>
        <v>14437</v>
      </c>
      <c r="AN118" s="412">
        <f t="shared" si="46"/>
        <v>-403</v>
      </c>
      <c r="AO118" s="413">
        <f t="shared" si="47"/>
        <v>-2.7914386645424949E-2</v>
      </c>
      <c r="AP118" s="192">
        <v>2055017159256</v>
      </c>
      <c r="AQ118" s="192">
        <v>4985009705315</v>
      </c>
      <c r="AR118" s="192" t="s">
        <v>3068</v>
      </c>
      <c r="AS118" s="231" t="s">
        <v>14</v>
      </c>
      <c r="AT118" s="231" t="s">
        <v>736</v>
      </c>
      <c r="AU118" s="232" t="s">
        <v>64</v>
      </c>
      <c r="AV118" s="232">
        <v>33100</v>
      </c>
      <c r="AW118" s="233">
        <f>VLOOKUP(B:B,[1]MICHELIN!$B:$K,8,0)</f>
        <v>14840</v>
      </c>
      <c r="AX118" s="233">
        <v>525</v>
      </c>
      <c r="AY118" s="204" t="s">
        <v>3387</v>
      </c>
      <c r="AZ118" s="192" t="s">
        <v>292</v>
      </c>
      <c r="BA118" s="133" t="str">
        <f>IFERROR(VLOOKUP(AZ:AZ,Q商品!B:E,4,0),"")</f>
        <v>23年製 PRIMACY 4+（プライマシー4+） 205/50R17 93W XL サマータイヤ 最短当日発送</v>
      </c>
      <c r="BB118" s="133" t="str">
        <f>IFERROR(VLOOKUP(B:B,在庫!B:M,12,0),"")</f>
        <v>2023年製</v>
      </c>
      <c r="BC118" s="133">
        <f>IFERROR(VLOOKUP(B:B,在庫!B:L,10,0),"")</f>
        <v>3</v>
      </c>
      <c r="BD118" s="234">
        <f>VLOOKUP(AP:AP,[1]MICHELIN!$B:$AH,32,0)</f>
        <v>605880334</v>
      </c>
      <c r="BE118" s="234">
        <f>VLOOKUP(AP:AP,[1]MICHELIN!$B:$AH,33,0)</f>
        <v>605880389</v>
      </c>
    </row>
    <row r="119" spans="1:61" s="11" customFormat="1" ht="19.5" hidden="1" customHeight="1">
      <c r="A119" s="11">
        <f t="shared" si="26"/>
        <v>1</v>
      </c>
      <c r="B119" s="239">
        <f t="shared" si="27"/>
        <v>2055517159251</v>
      </c>
      <c r="C119" s="225">
        <f>VLOOKUP(B:B,[1]MICHELIN!$B:$K,9,0)</f>
        <v>62</v>
      </c>
      <c r="D119" s="11" t="s">
        <v>4059</v>
      </c>
      <c r="E119" s="11" t="s">
        <v>882</v>
      </c>
      <c r="F119" s="158" t="s">
        <v>5888</v>
      </c>
      <c r="G119" s="132" t="str">
        <f t="shared" si="28"/>
        <v>17</v>
      </c>
      <c r="H119" s="225">
        <v>22</v>
      </c>
      <c r="I119" s="225">
        <f>VLOOKUP(B:B,[1]MICHELIN!$B:$K,10,0)</f>
        <v>63</v>
      </c>
      <c r="J119" s="131"/>
      <c r="K119" s="132" t="s">
        <v>1749</v>
      </c>
      <c r="L119" s="132">
        <v>44</v>
      </c>
      <c r="M119" s="134" t="s">
        <v>1780</v>
      </c>
      <c r="N119" s="226" t="s">
        <v>2010</v>
      </c>
      <c r="O119" s="226">
        <v>0</v>
      </c>
      <c r="P119" s="227">
        <v>17400</v>
      </c>
      <c r="Q119" s="228">
        <f t="shared" si="48"/>
        <v>14863.636363636362</v>
      </c>
      <c r="R119" s="143">
        <f t="shared" si="49"/>
        <v>6.5504587155963204E-2</v>
      </c>
      <c r="S119" s="192">
        <v>1074475995</v>
      </c>
      <c r="T119" s="285" t="s">
        <v>7506</v>
      </c>
      <c r="U119" s="189">
        <f t="shared" si="31"/>
        <v>18600</v>
      </c>
      <c r="V119" s="11">
        <v>900</v>
      </c>
      <c r="W119" s="229">
        <v>19500</v>
      </c>
      <c r="X119" s="135">
        <f t="shared" si="32"/>
        <v>13890</v>
      </c>
      <c r="Y119" s="230">
        <f t="shared" si="33"/>
        <v>16772.727272727272</v>
      </c>
      <c r="Z119" s="141">
        <f t="shared" si="34"/>
        <v>0.14827586206896548</v>
      </c>
      <c r="AA119" s="136">
        <f t="shared" si="35"/>
        <v>0.17186991869918697</v>
      </c>
      <c r="AB119" s="309"/>
      <c r="AC119" s="185">
        <v>18182</v>
      </c>
      <c r="AD119" s="183">
        <v>19980</v>
      </c>
      <c r="AE119" s="128">
        <f t="shared" si="38"/>
        <v>1798.2</v>
      </c>
      <c r="AF119" s="129">
        <f t="shared" si="39"/>
        <v>418.20000000000005</v>
      </c>
      <c r="AG119" s="130">
        <f t="shared" si="40"/>
        <v>2.0930930930930933E-2</v>
      </c>
      <c r="AH119" s="137">
        <f t="shared" si="41"/>
        <v>1380</v>
      </c>
      <c r="AI119" s="138">
        <f t="shared" si="42"/>
        <v>6.9069069069069067E-2</v>
      </c>
      <c r="AJ119" s="138">
        <f t="shared" si="43"/>
        <v>0.15093898776825604</v>
      </c>
      <c r="AL119" s="11">
        <f t="shared" si="44"/>
        <v>16184</v>
      </c>
      <c r="AM119" s="412">
        <f t="shared" si="45"/>
        <v>13758.181818181816</v>
      </c>
      <c r="AN119" s="412">
        <f t="shared" si="46"/>
        <v>-131.8181818181838</v>
      </c>
      <c r="AO119" s="413">
        <f t="shared" si="47"/>
        <v>-9.5810757235365532E-3</v>
      </c>
      <c r="AP119" s="192">
        <v>2055517159251</v>
      </c>
      <c r="AQ119" s="192">
        <v>4985009705346</v>
      </c>
      <c r="AR119" s="192" t="s">
        <v>3071</v>
      </c>
      <c r="AS119" s="231" t="s">
        <v>14</v>
      </c>
      <c r="AT119" s="231" t="s">
        <v>741</v>
      </c>
      <c r="AU119" s="232" t="s">
        <v>65</v>
      </c>
      <c r="AV119" s="232">
        <v>31000</v>
      </c>
      <c r="AW119" s="233">
        <f>VLOOKUP(B:B,[1]MICHELIN!$B:$K,8,0)</f>
        <v>13890</v>
      </c>
      <c r="AX119" s="416">
        <v>1050</v>
      </c>
      <c r="AY119" s="204" t="s">
        <v>3387</v>
      </c>
      <c r="AZ119" s="192" t="s">
        <v>293</v>
      </c>
      <c r="BA119" s="133" t="str">
        <f>IFERROR(VLOOKUP(AZ:AZ,Q商品!B:E,4,0),"")</f>
        <v>23年製 PRIMACY 4+（プライマシー4+） 205/55R17 95V XL サマータイヤ 最短当日発送</v>
      </c>
      <c r="BB119" s="133" t="str">
        <f>IFERROR(VLOOKUP(B:B,在庫!B:M,12,0),"")</f>
        <v>2023年製</v>
      </c>
      <c r="BC119" s="133">
        <f>IFERROR(VLOOKUP(B:B,在庫!B:L,10,0),"")</f>
        <v>5</v>
      </c>
      <c r="BD119" s="234">
        <f>VLOOKUP(AP:AP,[1]MICHELIN!$B:$AH,32,0)</f>
        <v>605880335</v>
      </c>
      <c r="BE119" s="234">
        <f>VLOOKUP(AP:AP,[1]MICHELIN!$B:$AH,33,0)</f>
        <v>605880390</v>
      </c>
    </row>
    <row r="120" spans="1:61" s="11" customFormat="1" ht="19.5" hidden="1" customHeight="1">
      <c r="A120" s="11">
        <f t="shared" si="26"/>
        <v>1</v>
      </c>
      <c r="B120" s="239">
        <f t="shared" si="27"/>
        <v>2056016159261</v>
      </c>
      <c r="C120" s="225">
        <f>VLOOKUP(B:B,[1]MICHELIN!$B:$K,9,0)</f>
        <v>42</v>
      </c>
      <c r="D120" s="11" t="s">
        <v>4059</v>
      </c>
      <c r="E120" s="11" t="s">
        <v>883</v>
      </c>
      <c r="F120" s="158" t="s">
        <v>5889</v>
      </c>
      <c r="G120" s="132" t="str">
        <f t="shared" si="28"/>
        <v>16</v>
      </c>
      <c r="H120" s="225">
        <v>0</v>
      </c>
      <c r="I120" s="225">
        <f>VLOOKUP(B:B,[1]MICHELIN!$B:$K,10,0)</f>
        <v>6</v>
      </c>
      <c r="J120" s="131">
        <v>313</v>
      </c>
      <c r="K120" s="132" t="s">
        <v>1749</v>
      </c>
      <c r="L120" s="132">
        <v>45</v>
      </c>
      <c r="M120" s="134" t="s">
        <v>3422</v>
      </c>
      <c r="N120" s="226" t="s">
        <v>2011</v>
      </c>
      <c r="O120" s="226">
        <v>0</v>
      </c>
      <c r="P120" s="227">
        <v>14804</v>
      </c>
      <c r="Q120" s="228">
        <f t="shared" si="48"/>
        <v>12503.636363636362</v>
      </c>
      <c r="R120" s="143">
        <f t="shared" si="49"/>
        <v>0.10905918278319024</v>
      </c>
      <c r="S120" s="192">
        <v>1074476641</v>
      </c>
      <c r="T120" s="285" t="s">
        <v>6639</v>
      </c>
      <c r="U120" s="189">
        <f t="shared" si="31"/>
        <v>14804</v>
      </c>
      <c r="W120" s="229">
        <v>14804</v>
      </c>
      <c r="X120" s="135">
        <f t="shared" si="32"/>
        <v>11140</v>
      </c>
      <c r="Y120" s="230">
        <f t="shared" si="33"/>
        <v>12503.636363636362</v>
      </c>
      <c r="Z120" s="141">
        <f t="shared" si="34"/>
        <v>7.7276411780599741E-2</v>
      </c>
      <c r="AA120" s="136">
        <f t="shared" si="35"/>
        <v>0.10905918278319024</v>
      </c>
      <c r="AB120" s="309"/>
      <c r="AC120" s="184">
        <f t="shared" ref="AC120:AC151" si="52">ROUNDDOWN(U120/1.02,0)</f>
        <v>14513</v>
      </c>
      <c r="AD120" s="182">
        <f t="shared" ref="AD120:AD151" si="53">ROUNDDOWN(AC120/0.91,0)</f>
        <v>15948</v>
      </c>
      <c r="AE120" s="128">
        <f t="shared" si="38"/>
        <v>1435.32</v>
      </c>
      <c r="AF120" s="129">
        <f t="shared" si="39"/>
        <v>291.31999999999994</v>
      </c>
      <c r="AG120" s="130">
        <f t="shared" si="40"/>
        <v>1.8266867318786052E-2</v>
      </c>
      <c r="AH120" s="137">
        <f t="shared" si="41"/>
        <v>1144</v>
      </c>
      <c r="AI120" s="138">
        <f t="shared" si="42"/>
        <v>7.1733132681213951E-2</v>
      </c>
      <c r="AJ120" s="138">
        <f t="shared" si="43"/>
        <v>9.0792315464404194E-2</v>
      </c>
      <c r="AL120" s="11">
        <f t="shared" si="44"/>
        <v>12918.2</v>
      </c>
      <c r="AM120" s="412">
        <f t="shared" si="45"/>
        <v>10789.272727272728</v>
      </c>
      <c r="AN120" s="412">
        <f t="shared" si="46"/>
        <v>-350.72727272727207</v>
      </c>
      <c r="AO120" s="413">
        <f t="shared" si="47"/>
        <v>-3.2507035607758486E-2</v>
      </c>
      <c r="AP120" s="192">
        <v>2056016159261</v>
      </c>
      <c r="AQ120" s="192">
        <v>4985009705216</v>
      </c>
      <c r="AR120" s="192" t="s">
        <v>3059</v>
      </c>
      <c r="AS120" s="231" t="s">
        <v>14</v>
      </c>
      <c r="AT120" s="231" t="s">
        <v>850</v>
      </c>
      <c r="AU120" s="232" t="s">
        <v>47</v>
      </c>
      <c r="AV120" s="232">
        <v>24600</v>
      </c>
      <c r="AW120" s="233">
        <f>VLOOKUP(B:B,[1]MICHELIN!$B:$K,8,0)</f>
        <v>11140</v>
      </c>
      <c r="AX120" s="233">
        <v>1050</v>
      </c>
      <c r="AY120" s="204" t="s">
        <v>3387</v>
      </c>
      <c r="AZ120" s="192" t="s">
        <v>294</v>
      </c>
      <c r="BA120" s="133" t="str">
        <f>IFERROR(VLOOKUP(AZ:AZ,Q商品!B:E,4,0),"")</f>
        <v>23年製 PRIMACY 4+（プライマシー4+） 205/60R16 96W XL サマータイヤ 最短当日発送</v>
      </c>
      <c r="BB120" s="133" t="str">
        <f>IFERROR(VLOOKUP(B:B,在庫!B:M,12,0),"")</f>
        <v>2023年製</v>
      </c>
      <c r="BC120" s="133">
        <f>IFERROR(VLOOKUP(B:B,在庫!B:L,10,0),"")</f>
        <v>1</v>
      </c>
      <c r="BD120" s="234" t="str">
        <f>VLOOKUP(AP:AP,[1]MICHELIN!$B:$AH,32,0)</f>
        <v/>
      </c>
      <c r="BE120" s="234" t="str">
        <f>VLOOKUP(AP:AP,[1]MICHELIN!$B:$AH,33,0)</f>
        <v/>
      </c>
    </row>
    <row r="121" spans="1:61" s="11" customFormat="1" ht="19.5" hidden="1" customHeight="1">
      <c r="A121" s="237">
        <f t="shared" si="26"/>
        <v>2</v>
      </c>
      <c r="B121" s="249">
        <f t="shared" si="27"/>
        <v>2155017159673</v>
      </c>
      <c r="C121" s="225">
        <f>VLOOKUP(B:B,[1]MICHELIN!$B:$K,9,0)</f>
        <v>1</v>
      </c>
      <c r="D121" s="11" t="s">
        <v>5180</v>
      </c>
      <c r="E121" s="358" t="s">
        <v>884</v>
      </c>
      <c r="F121" s="158" t="s">
        <v>5890</v>
      </c>
      <c r="G121" s="132" t="str">
        <f t="shared" si="28"/>
        <v>17</v>
      </c>
      <c r="H121" s="225">
        <v>0</v>
      </c>
      <c r="I121" s="225">
        <f>VLOOKUP(B:B,[1]MICHELIN!$B:$K,10,0)</f>
        <v>0</v>
      </c>
      <c r="J121" s="131"/>
      <c r="K121" s="132" t="s">
        <v>1749</v>
      </c>
      <c r="L121" s="324">
        <v>46</v>
      </c>
      <c r="M121" s="134" t="s">
        <v>3422</v>
      </c>
      <c r="N121" s="226" t="s">
        <v>4736</v>
      </c>
      <c r="O121" s="226">
        <v>0</v>
      </c>
      <c r="P121" s="227">
        <v>21400</v>
      </c>
      <c r="Q121" s="228">
        <f t="shared" si="48"/>
        <v>18500</v>
      </c>
      <c r="R121" s="143">
        <f t="shared" si="49"/>
        <v>0.26005405405405407</v>
      </c>
      <c r="S121" s="238">
        <v>1074476195</v>
      </c>
      <c r="T121" s="285" t="s">
        <v>7915</v>
      </c>
      <c r="U121" s="189">
        <f t="shared" si="31"/>
        <v>21500</v>
      </c>
      <c r="W121" s="229">
        <v>21500</v>
      </c>
      <c r="X121" s="135">
        <f t="shared" si="32"/>
        <v>13689</v>
      </c>
      <c r="Y121" s="230">
        <f t="shared" si="33"/>
        <v>18590.909090909088</v>
      </c>
      <c r="Z121" s="141">
        <f t="shared" si="34"/>
        <v>8.2336448598130829E-2</v>
      </c>
      <c r="AA121" s="136">
        <f t="shared" si="35"/>
        <v>0.26367237163814172</v>
      </c>
      <c r="AB121" s="144">
        <v>9</v>
      </c>
      <c r="AC121" s="184">
        <f t="shared" si="52"/>
        <v>21078</v>
      </c>
      <c r="AD121" s="182">
        <f t="shared" si="53"/>
        <v>23162</v>
      </c>
      <c r="AE121" s="128">
        <f t="shared" si="38"/>
        <v>2084.58</v>
      </c>
      <c r="AF121" s="129">
        <f t="shared" si="39"/>
        <v>422.57999999999993</v>
      </c>
      <c r="AG121" s="130">
        <f t="shared" si="40"/>
        <v>1.8244538468180638E-2</v>
      </c>
      <c r="AH121" s="137">
        <f t="shared" si="41"/>
        <v>1662</v>
      </c>
      <c r="AI121" s="138">
        <f t="shared" si="42"/>
        <v>7.1755461531819359E-2</v>
      </c>
      <c r="AJ121" s="138">
        <f t="shared" si="43"/>
        <v>0.24542783316996108</v>
      </c>
      <c r="AL121" s="11">
        <f t="shared" si="44"/>
        <v>18761.8</v>
      </c>
      <c r="AM121" s="412">
        <f t="shared" si="45"/>
        <v>16101.636363636362</v>
      </c>
      <c r="AN121" s="412">
        <f t="shared" si="46"/>
        <v>2412.6363636363621</v>
      </c>
      <c r="AO121" s="413">
        <f t="shared" si="47"/>
        <v>0.1498379611332557</v>
      </c>
      <c r="AP121" s="192">
        <v>2155017159673</v>
      </c>
      <c r="AQ121" s="192">
        <v>4985009705322</v>
      </c>
      <c r="AR121" s="192" t="s">
        <v>152</v>
      </c>
      <c r="AS121" s="231" t="s">
        <v>145</v>
      </c>
      <c r="AT121" s="231" t="s">
        <v>664</v>
      </c>
      <c r="AU121" s="232" t="s">
        <v>39</v>
      </c>
      <c r="AV121" s="232" t="s">
        <v>152</v>
      </c>
      <c r="AW121" s="233">
        <f>VLOOKUP(B:B,[1]MICHELIN!$B:$K,8,0)</f>
        <v>13689</v>
      </c>
      <c r="AX121" s="233">
        <v>1050</v>
      </c>
      <c r="AY121" s="204" t="s">
        <v>3388</v>
      </c>
      <c r="AZ121" s="192" t="s">
        <v>314</v>
      </c>
      <c r="BA121" s="133" t="str">
        <f>IFERROR(VLOOKUP(AZ:AZ,Q商品!B:E,4,0),"")</f>
        <v>PRIMACY 4+（プライマシー4+） 215/50R17 95W XL 22年製 サマータイヤ 最短当日発送</v>
      </c>
      <c r="BB121" s="133" t="str">
        <f>IFERROR(VLOOKUP(B:B,在庫!B:M,12,0),"")</f>
        <v/>
      </c>
      <c r="BC121" s="133" t="str">
        <f>IFERROR(VLOOKUP(B:B,在庫!B:L,10,0),"")</f>
        <v/>
      </c>
      <c r="BD121" s="234">
        <f>VLOOKUP(AP:AP,[1]MICHELIN!$B:$AH,32,0)</f>
        <v>614215464</v>
      </c>
      <c r="BE121" s="234">
        <f>VLOOKUP(AP:AP,[1]MICHELIN!$B:$AH,33,0)</f>
        <v>614215471</v>
      </c>
    </row>
    <row r="122" spans="1:61" s="11" customFormat="1" ht="19.5" hidden="1" customHeight="1">
      <c r="A122" s="11">
        <f t="shared" si="26"/>
        <v>2</v>
      </c>
      <c r="B122" s="239">
        <f t="shared" si="27"/>
        <v>2155017159253</v>
      </c>
      <c r="C122" s="225">
        <f>VLOOKUP(B:B,[1]MICHELIN!$B:$K,9,0)</f>
        <v>25</v>
      </c>
      <c r="D122" s="11" t="s">
        <v>4059</v>
      </c>
      <c r="E122" s="11" t="s">
        <v>884</v>
      </c>
      <c r="F122" s="158" t="s">
        <v>5890</v>
      </c>
      <c r="G122" s="132" t="str">
        <f t="shared" si="28"/>
        <v>17</v>
      </c>
      <c r="H122" s="225">
        <v>23</v>
      </c>
      <c r="I122" s="225">
        <f>VLOOKUP(B:B,[1]MICHELIN!$B:$K,10,0)</f>
        <v>20</v>
      </c>
      <c r="J122" s="131"/>
      <c r="K122" s="132" t="s">
        <v>1749</v>
      </c>
      <c r="L122" s="324">
        <v>46</v>
      </c>
      <c r="M122" s="134" t="s">
        <v>3422</v>
      </c>
      <c r="N122" s="226" t="s">
        <v>4736</v>
      </c>
      <c r="O122" s="226">
        <v>0</v>
      </c>
      <c r="P122" s="227">
        <v>21400</v>
      </c>
      <c r="Q122" s="228">
        <f t="shared" si="48"/>
        <v>18500</v>
      </c>
      <c r="R122" s="143">
        <f t="shared" si="49"/>
        <v>0.11189189189189189</v>
      </c>
      <c r="S122" s="192">
        <v>1074476012</v>
      </c>
      <c r="T122" s="289" t="s">
        <v>6640</v>
      </c>
      <c r="U122" s="189">
        <f t="shared" si="31"/>
        <v>21400</v>
      </c>
      <c r="W122" s="229">
        <v>21400</v>
      </c>
      <c r="X122" s="135">
        <f t="shared" si="32"/>
        <v>16430</v>
      </c>
      <c r="Y122" s="230">
        <f t="shared" si="33"/>
        <v>18500</v>
      </c>
      <c r="Z122" s="141">
        <f t="shared" si="34"/>
        <v>7.7289719626168152E-2</v>
      </c>
      <c r="AA122" s="136">
        <f t="shared" si="35"/>
        <v>0.11189189189189189</v>
      </c>
      <c r="AB122" s="309"/>
      <c r="AC122" s="184">
        <f t="shared" si="52"/>
        <v>20980</v>
      </c>
      <c r="AD122" s="182">
        <f t="shared" si="53"/>
        <v>23054</v>
      </c>
      <c r="AE122" s="128">
        <f t="shared" si="38"/>
        <v>2074.86</v>
      </c>
      <c r="AF122" s="129">
        <f t="shared" si="39"/>
        <v>420.86000000000013</v>
      </c>
      <c r="AG122" s="130">
        <f t="shared" si="40"/>
        <v>1.8255400364361938E-2</v>
      </c>
      <c r="AH122" s="137">
        <f t="shared" si="41"/>
        <v>1654</v>
      </c>
      <c r="AI122" s="138">
        <f t="shared" si="42"/>
        <v>7.1744599635638062E-2</v>
      </c>
      <c r="AJ122" s="138">
        <f t="shared" si="43"/>
        <v>9.3636491527529953E-2</v>
      </c>
      <c r="AL122" s="11">
        <f t="shared" si="44"/>
        <v>18674.599999999999</v>
      </c>
      <c r="AM122" s="412">
        <f t="shared" si="45"/>
        <v>16022.363636363634</v>
      </c>
      <c r="AN122" s="412">
        <f t="shared" si="46"/>
        <v>-407.63636363636579</v>
      </c>
      <c r="AO122" s="413">
        <f t="shared" si="47"/>
        <v>-2.5441712152332673E-2</v>
      </c>
      <c r="AP122" s="192">
        <v>2155017159253</v>
      </c>
      <c r="AQ122" s="192">
        <v>4985009705322</v>
      </c>
      <c r="AR122" s="192" t="s">
        <v>3069</v>
      </c>
      <c r="AS122" s="231" t="s">
        <v>14</v>
      </c>
      <c r="AT122" s="231" t="s">
        <v>664</v>
      </c>
      <c r="AU122" s="232" t="s">
        <v>39</v>
      </c>
      <c r="AV122" s="232">
        <v>36700</v>
      </c>
      <c r="AW122" s="233">
        <f>VLOOKUP(B:B,[1]MICHELIN!$B:$K,8,0)</f>
        <v>16430</v>
      </c>
      <c r="AX122" s="416">
        <v>1050</v>
      </c>
      <c r="AY122" s="204" t="s">
        <v>3387</v>
      </c>
      <c r="AZ122" s="192" t="s">
        <v>295</v>
      </c>
      <c r="BA122" s="133" t="str">
        <f>IFERROR(VLOOKUP(AZ:AZ,Q商品!B:E,4,0),"")</f>
        <v>23年製 PRIMACY 4+（プライマシー4+） 215/50R17 95W XL サマータイヤ 最短当日発送</v>
      </c>
      <c r="BB122" s="133" t="str">
        <f>IFERROR(VLOOKUP(B:B,在庫!B:M,12,0),"")</f>
        <v>2023年製</v>
      </c>
      <c r="BC122" s="133">
        <f>IFERROR(VLOOKUP(B:B,在庫!B:L,10,0),"")</f>
        <v>3</v>
      </c>
      <c r="BD122" s="234">
        <f>VLOOKUP(AP:AP,[1]MICHELIN!$B:$AH,32,0)</f>
        <v>605880326</v>
      </c>
      <c r="BE122" s="234">
        <f>VLOOKUP(AP:AP,[1]MICHELIN!$B:$AH,33,0)</f>
        <v>605880381</v>
      </c>
    </row>
    <row r="123" spans="1:61" s="11" customFormat="1" ht="19.5" hidden="1" customHeight="1">
      <c r="A123" s="11">
        <f t="shared" si="26"/>
        <v>1</v>
      </c>
      <c r="B123" s="239">
        <f t="shared" si="27"/>
        <v>2155517159258</v>
      </c>
      <c r="C123" s="225">
        <f>VLOOKUP(B:B,[1]MICHELIN!$B:$K,9,0)</f>
        <v>87</v>
      </c>
      <c r="D123" s="11" t="s">
        <v>4059</v>
      </c>
      <c r="E123" s="358" t="s">
        <v>885</v>
      </c>
      <c r="F123" s="158" t="s">
        <v>6235</v>
      </c>
      <c r="G123" s="132" t="str">
        <f t="shared" si="28"/>
        <v>17</v>
      </c>
      <c r="H123" s="225">
        <v>0</v>
      </c>
      <c r="I123" s="225">
        <f>VLOOKUP(B:B,[1]MICHELIN!$B:$K,10,0)</f>
        <v>58</v>
      </c>
      <c r="J123" s="131">
        <v>71</v>
      </c>
      <c r="K123" s="132" t="s">
        <v>1749</v>
      </c>
      <c r="L123" s="132">
        <v>47</v>
      </c>
      <c r="M123" s="134" t="s">
        <v>3422</v>
      </c>
      <c r="N123" s="226" t="s">
        <v>2012</v>
      </c>
      <c r="O123" s="226">
        <v>0</v>
      </c>
      <c r="P123" s="227">
        <v>18400</v>
      </c>
      <c r="Q123" s="228">
        <f t="shared" si="48"/>
        <v>15772.727272727272</v>
      </c>
      <c r="R123" s="143">
        <f t="shared" si="49"/>
        <v>9.2103746397694489E-2</v>
      </c>
      <c r="S123" s="192">
        <v>1074475993</v>
      </c>
      <c r="T123" s="285" t="s">
        <v>6641</v>
      </c>
      <c r="U123" s="189">
        <f t="shared" si="31"/>
        <v>18400</v>
      </c>
      <c r="W123" s="229">
        <v>18400</v>
      </c>
      <c r="X123" s="135">
        <f t="shared" si="32"/>
        <v>14320</v>
      </c>
      <c r="Y123" s="230">
        <f t="shared" si="33"/>
        <v>15772.727272727272</v>
      </c>
      <c r="Z123" s="141">
        <f t="shared" si="34"/>
        <v>7.733695652173922E-2</v>
      </c>
      <c r="AA123" s="136">
        <f t="shared" si="35"/>
        <v>9.2103746397694489E-2</v>
      </c>
      <c r="AB123" s="309"/>
      <c r="AC123" s="184">
        <f t="shared" si="52"/>
        <v>18039</v>
      </c>
      <c r="AD123" s="182">
        <f t="shared" si="53"/>
        <v>19823</v>
      </c>
      <c r="AE123" s="128">
        <f t="shared" si="38"/>
        <v>1784.07</v>
      </c>
      <c r="AF123" s="129">
        <f t="shared" si="39"/>
        <v>361.06999999999994</v>
      </c>
      <c r="AG123" s="130">
        <f t="shared" si="40"/>
        <v>1.8214700095848253E-2</v>
      </c>
      <c r="AH123" s="137">
        <f t="shared" si="41"/>
        <v>1423</v>
      </c>
      <c r="AI123" s="138">
        <f t="shared" si="42"/>
        <v>7.1785299904151736E-2</v>
      </c>
      <c r="AJ123" s="138">
        <f t="shared" si="43"/>
        <v>7.3889046301846228E-2</v>
      </c>
      <c r="AL123" s="11">
        <f t="shared" si="44"/>
        <v>16056.7</v>
      </c>
      <c r="AM123" s="412">
        <f t="shared" si="45"/>
        <v>13642.454545454544</v>
      </c>
      <c r="AN123" s="412">
        <f t="shared" si="46"/>
        <v>-677.54545454545587</v>
      </c>
      <c r="AO123" s="413">
        <f t="shared" si="47"/>
        <v>-4.9664483197505216E-2</v>
      </c>
      <c r="AP123" s="192">
        <v>2155517159258</v>
      </c>
      <c r="AQ123" s="192">
        <v>4985009705353</v>
      </c>
      <c r="AR123" s="192" t="s">
        <v>3072</v>
      </c>
      <c r="AS123" s="231" t="s">
        <v>14</v>
      </c>
      <c r="AT123" s="231" t="s">
        <v>558</v>
      </c>
      <c r="AU123" s="232" t="s">
        <v>66</v>
      </c>
      <c r="AV123" s="232">
        <v>32000</v>
      </c>
      <c r="AW123" s="233">
        <f>VLOOKUP(B:B,[1]MICHELIN!$B:$K,8,0)</f>
        <v>14320</v>
      </c>
      <c r="AX123" s="233">
        <v>1050</v>
      </c>
      <c r="AY123" s="204" t="s">
        <v>3387</v>
      </c>
      <c r="AZ123" s="192" t="s">
        <v>296</v>
      </c>
      <c r="BA123" s="133" t="str">
        <f>IFERROR(VLOOKUP(AZ:AZ,Q商品!B:E,4,0),"")</f>
        <v>23年製 PRIMACY 4+（プライマシー4+） 215/55R17 94W サマータイヤ 最短当日発送</v>
      </c>
      <c r="BB123" s="133" t="str">
        <f>IFERROR(VLOOKUP(B:B,在庫!B:M,12,0),"")</f>
        <v>2023年製</v>
      </c>
      <c r="BC123" s="133">
        <f>IFERROR(VLOOKUP(B:B,在庫!B:L,10,0),"")</f>
        <v>4</v>
      </c>
      <c r="BD123" s="234">
        <f>VLOOKUP(AP:AP,[1]MICHELIN!$B:$AH,32,0)</f>
        <v>605880327</v>
      </c>
      <c r="BE123" s="234">
        <f>VLOOKUP(AP:AP,[1]MICHELIN!$B:$AH,33,0)</f>
        <v>605880382</v>
      </c>
    </row>
    <row r="124" spans="1:61" s="11" customFormat="1" ht="19.5" hidden="1" customHeight="1">
      <c r="A124" s="11">
        <f t="shared" si="26"/>
        <v>1</v>
      </c>
      <c r="B124" s="239">
        <f t="shared" si="27"/>
        <v>2155518159257</v>
      </c>
      <c r="C124" s="225">
        <f>VLOOKUP(B:B,[1]MICHELIN!$B:$K,9,0)</f>
        <v>13</v>
      </c>
      <c r="D124" s="11" t="s">
        <v>4059</v>
      </c>
      <c r="E124" s="358" t="s">
        <v>887</v>
      </c>
      <c r="F124" s="158" t="s">
        <v>7105</v>
      </c>
      <c r="G124" s="132" t="str">
        <f t="shared" si="28"/>
        <v>18</v>
      </c>
      <c r="H124" s="225">
        <v>1</v>
      </c>
      <c r="I124" s="225">
        <f>VLOOKUP(B:B,[1]MICHELIN!$B:$K,10,0)</f>
        <v>0</v>
      </c>
      <c r="J124" s="131">
        <v>318</v>
      </c>
      <c r="K124" s="132" t="s">
        <v>1749</v>
      </c>
      <c r="L124" s="132">
        <v>48</v>
      </c>
      <c r="M124" s="134" t="s">
        <v>3422</v>
      </c>
      <c r="N124" s="226" t="s">
        <v>7363</v>
      </c>
      <c r="O124" s="226">
        <v>0</v>
      </c>
      <c r="P124" s="227">
        <v>21000</v>
      </c>
      <c r="Q124" s="228">
        <f t="shared" si="48"/>
        <v>18136.363636363636</v>
      </c>
      <c r="R124" s="143">
        <f t="shared" si="49"/>
        <v>0.14150375939849621</v>
      </c>
      <c r="S124" s="192">
        <v>1074475994</v>
      </c>
      <c r="T124" s="285" t="s">
        <v>7505</v>
      </c>
      <c r="U124" s="189">
        <f t="shared" si="31"/>
        <v>21000</v>
      </c>
      <c r="W124" s="229">
        <v>21000</v>
      </c>
      <c r="X124" s="135">
        <f t="shared" si="32"/>
        <v>15570</v>
      </c>
      <c r="Y124" s="230">
        <f t="shared" si="33"/>
        <v>18136.363636363636</v>
      </c>
      <c r="Z124" s="141">
        <f t="shared" si="34"/>
        <v>7.7333333333333254E-2</v>
      </c>
      <c r="AA124" s="136">
        <f t="shared" si="35"/>
        <v>0.14150375939849621</v>
      </c>
      <c r="AB124" s="309"/>
      <c r="AC124" s="184">
        <f t="shared" si="52"/>
        <v>20588</v>
      </c>
      <c r="AD124" s="182">
        <f t="shared" si="53"/>
        <v>22624</v>
      </c>
      <c r="AE124" s="128">
        <f t="shared" si="38"/>
        <v>2036.1599999999999</v>
      </c>
      <c r="AF124" s="129">
        <f t="shared" si="39"/>
        <v>412.15999999999985</v>
      </c>
      <c r="AG124" s="130">
        <f t="shared" si="40"/>
        <v>1.821782178217821E-2</v>
      </c>
      <c r="AH124" s="137">
        <f t="shared" si="41"/>
        <v>1624</v>
      </c>
      <c r="AI124" s="138">
        <f t="shared" si="42"/>
        <v>7.1782178217821777E-2</v>
      </c>
      <c r="AJ124" s="138">
        <f t="shared" si="43"/>
        <v>0.12328593761631801</v>
      </c>
      <c r="AL124" s="11">
        <f t="shared" si="44"/>
        <v>18325.599999999999</v>
      </c>
      <c r="AM124" s="412">
        <f t="shared" si="45"/>
        <v>15705.090909090906</v>
      </c>
      <c r="AN124" s="412">
        <f t="shared" si="46"/>
        <v>135.09090909090628</v>
      </c>
      <c r="AO124" s="413">
        <f t="shared" si="47"/>
        <v>8.6017272916713138E-3</v>
      </c>
      <c r="AP124" s="192">
        <v>2155518159257</v>
      </c>
      <c r="AQ124" s="192">
        <v>4985009705544</v>
      </c>
      <c r="AR124" s="192" t="s">
        <v>3082</v>
      </c>
      <c r="AS124" s="231" t="s">
        <v>14</v>
      </c>
      <c r="AT124" s="231" t="s">
        <v>886</v>
      </c>
      <c r="AU124" s="232" t="s">
        <v>70</v>
      </c>
      <c r="AV124" s="232">
        <v>36200</v>
      </c>
      <c r="AW124" s="233">
        <f>VLOOKUP(B:B,[1]MICHELIN!$B:$K,8,0)</f>
        <v>15570</v>
      </c>
      <c r="AX124" s="233">
        <v>1050</v>
      </c>
      <c r="AY124" s="204" t="s">
        <v>3387</v>
      </c>
      <c r="AZ124" s="192" t="s">
        <v>297</v>
      </c>
      <c r="BA124" s="133" t="str">
        <f>IFERROR(VLOOKUP(AZ:AZ,Q商品!B:E,4,0),"")</f>
        <v>23年製 PRIMACY 4+（プライマシー4+） 215/55R18 99V XL サマータイヤ 最短当日発送</v>
      </c>
      <c r="BB124" s="133" t="str">
        <f>IFERROR(VLOOKUP(B:B,在庫!B:M,12,0),"")</f>
        <v/>
      </c>
      <c r="BC124" s="133" t="str">
        <f>IFERROR(VLOOKUP(B:B,在庫!B:L,10,0),"")</f>
        <v/>
      </c>
      <c r="BD124" s="234">
        <f>VLOOKUP(AP:AP,[1]MICHELIN!$B:$AH,32,0)</f>
        <v>605880324</v>
      </c>
      <c r="BE124" s="234">
        <f>VLOOKUP(AP:AP,[1]MICHELIN!$B:$AH,33,0)</f>
        <v>605880379</v>
      </c>
    </row>
    <row r="125" spans="1:61" s="11" customFormat="1" ht="19.5" hidden="1" customHeight="1">
      <c r="A125" s="11">
        <f t="shared" si="26"/>
        <v>1</v>
      </c>
      <c r="B125" s="239">
        <f t="shared" si="27"/>
        <v>2156017159250</v>
      </c>
      <c r="C125" s="225">
        <f>VLOOKUP(B:B,[1]MICHELIN!$B:$K,9,0)</f>
        <v>43</v>
      </c>
      <c r="D125" s="11" t="s">
        <v>4059</v>
      </c>
      <c r="E125" s="358" t="s">
        <v>889</v>
      </c>
      <c r="F125" s="158" t="s">
        <v>5891</v>
      </c>
      <c r="G125" s="132" t="str">
        <f t="shared" si="28"/>
        <v>17</v>
      </c>
      <c r="H125" s="225">
        <v>8</v>
      </c>
      <c r="I125" s="225">
        <f>VLOOKUP(B:B,[1]MICHELIN!$B:$K,10,0)</f>
        <v>19</v>
      </c>
      <c r="J125" s="131"/>
      <c r="K125" s="132" t="s">
        <v>1749</v>
      </c>
      <c r="L125" s="132">
        <v>49</v>
      </c>
      <c r="M125" s="134" t="s">
        <v>3422</v>
      </c>
      <c r="N125" s="226" t="s">
        <v>2013</v>
      </c>
      <c r="O125" s="226">
        <v>0</v>
      </c>
      <c r="P125" s="227">
        <v>16800</v>
      </c>
      <c r="Q125" s="228">
        <f t="shared" si="48"/>
        <v>14318.181818181816</v>
      </c>
      <c r="R125" s="143">
        <f t="shared" si="49"/>
        <v>0.10463492063492051</v>
      </c>
      <c r="S125" s="192">
        <v>1074475992</v>
      </c>
      <c r="T125" s="285" t="s">
        <v>6642</v>
      </c>
      <c r="U125" s="189">
        <f t="shared" si="31"/>
        <v>16800</v>
      </c>
      <c r="W125" s="229">
        <v>16800</v>
      </c>
      <c r="X125" s="135">
        <f t="shared" si="32"/>
        <v>12820</v>
      </c>
      <c r="Y125" s="230">
        <f t="shared" si="33"/>
        <v>14318.181818181816</v>
      </c>
      <c r="Z125" s="141">
        <f t="shared" si="34"/>
        <v>7.7261904761904754E-2</v>
      </c>
      <c r="AA125" s="136">
        <f t="shared" si="35"/>
        <v>0.10463492063492051</v>
      </c>
      <c r="AB125" s="309"/>
      <c r="AC125" s="184">
        <f t="shared" si="52"/>
        <v>16470</v>
      </c>
      <c r="AD125" s="182">
        <f t="shared" si="53"/>
        <v>18098</v>
      </c>
      <c r="AE125" s="128">
        <f t="shared" si="38"/>
        <v>1628.82</v>
      </c>
      <c r="AF125" s="129">
        <f t="shared" si="39"/>
        <v>330.81999999999994</v>
      </c>
      <c r="AG125" s="130">
        <f t="shared" si="40"/>
        <v>1.8279367885954245E-2</v>
      </c>
      <c r="AH125" s="137">
        <f t="shared" si="41"/>
        <v>1298</v>
      </c>
      <c r="AI125" s="138">
        <f t="shared" si="42"/>
        <v>7.1720632114045751E-2</v>
      </c>
      <c r="AJ125" s="138">
        <f t="shared" si="43"/>
        <v>8.6355552748966266E-2</v>
      </c>
      <c r="AL125" s="11">
        <f t="shared" si="44"/>
        <v>14660.2</v>
      </c>
      <c r="AM125" s="412">
        <f t="shared" si="45"/>
        <v>12372.90909090909</v>
      </c>
      <c r="AN125" s="412">
        <f t="shared" si="46"/>
        <v>-447.09090909090992</v>
      </c>
      <c r="AO125" s="413">
        <f t="shared" si="47"/>
        <v>-3.6134663708101346E-2</v>
      </c>
      <c r="AP125" s="192">
        <v>2156017159250</v>
      </c>
      <c r="AQ125" s="192">
        <v>4985009705384</v>
      </c>
      <c r="AR125" s="192" t="s">
        <v>3075</v>
      </c>
      <c r="AS125" s="231" t="s">
        <v>14</v>
      </c>
      <c r="AT125" s="231" t="s">
        <v>888</v>
      </c>
      <c r="AU125" s="232" t="s">
        <v>67</v>
      </c>
      <c r="AV125" s="232">
        <v>28600</v>
      </c>
      <c r="AW125" s="233">
        <f>VLOOKUP(B:B,[1]MICHELIN!$B:$K,8,0)</f>
        <v>12820</v>
      </c>
      <c r="AX125" s="233">
        <v>1050</v>
      </c>
      <c r="AY125" s="204" t="s">
        <v>3387</v>
      </c>
      <c r="AZ125" s="192" t="s">
        <v>298</v>
      </c>
      <c r="BA125" s="133" t="str">
        <f>IFERROR(VLOOKUP(AZ:AZ,Q商品!B:E,4,0),"")</f>
        <v>23年製 PRIMACY 4+（プライマシー4+） 215/60R17 96V サマータイヤ 最短当日発送</v>
      </c>
      <c r="BB125" s="133" t="str">
        <f>IFERROR(VLOOKUP(B:B,在庫!B:M,12,0),"")</f>
        <v>2023年製</v>
      </c>
      <c r="BC125" s="133">
        <f>IFERROR(VLOOKUP(B:B,在庫!B:L,10,0),"")</f>
        <v>3</v>
      </c>
      <c r="BD125" s="234">
        <f>VLOOKUP(AP:AP,[1]MICHELIN!$B:$AH,32,0)</f>
        <v>605880328</v>
      </c>
      <c r="BE125" s="234">
        <f>VLOOKUP(AP:AP,[1]MICHELIN!$B:$AH,33,0)</f>
        <v>605880383</v>
      </c>
    </row>
    <row r="126" spans="1:61" s="11" customFormat="1" ht="19.5" hidden="1" customHeight="1">
      <c r="A126" s="237">
        <f t="shared" si="26"/>
        <v>2</v>
      </c>
      <c r="B126" s="249">
        <f t="shared" si="27"/>
        <v>2254018159672</v>
      </c>
      <c r="C126" s="225">
        <f>VLOOKUP(B:B,[1]MICHELIN!$B:$K,9,0)</f>
        <v>108</v>
      </c>
      <c r="D126" s="11" t="s">
        <v>4059</v>
      </c>
      <c r="E126" s="358" t="s">
        <v>891</v>
      </c>
      <c r="F126" s="158" t="s">
        <v>5892</v>
      </c>
      <c r="G126" s="132" t="str">
        <f t="shared" si="28"/>
        <v>18</v>
      </c>
      <c r="H126" s="225">
        <v>0</v>
      </c>
      <c r="I126" s="225">
        <f>VLOOKUP(B:B,[1]MICHELIN!$B:$K,10,0)</f>
        <v>0</v>
      </c>
      <c r="J126" s="131">
        <v>277</v>
      </c>
      <c r="K126" s="132" t="s">
        <v>1749</v>
      </c>
      <c r="L126" s="324">
        <v>50</v>
      </c>
      <c r="M126" s="134" t="s">
        <v>3422</v>
      </c>
      <c r="N126" s="226" t="s">
        <v>1965</v>
      </c>
      <c r="O126" s="226">
        <v>0</v>
      </c>
      <c r="P126" s="227">
        <v>22000</v>
      </c>
      <c r="Q126" s="228">
        <f t="shared" si="48"/>
        <v>19522.727272727272</v>
      </c>
      <c r="R126" s="143">
        <f t="shared" si="49"/>
        <v>0.30373457508731078</v>
      </c>
      <c r="S126" s="238">
        <v>1074475959</v>
      </c>
      <c r="T126" s="285" t="s">
        <v>6644</v>
      </c>
      <c r="U126" s="189">
        <f t="shared" si="31"/>
        <v>22000</v>
      </c>
      <c r="W126" s="229">
        <v>22000</v>
      </c>
      <c r="X126" s="135">
        <f t="shared" si="32"/>
        <v>13593</v>
      </c>
      <c r="Y126" s="230">
        <f t="shared" si="33"/>
        <v>19522.727272727272</v>
      </c>
      <c r="Z126" s="141">
        <f t="shared" si="34"/>
        <v>7.7318181818181841E-2</v>
      </c>
      <c r="AA126" s="136">
        <f t="shared" si="35"/>
        <v>0.30373457508731078</v>
      </c>
      <c r="AB126" s="309"/>
      <c r="AC126" s="184">
        <f t="shared" si="52"/>
        <v>21568</v>
      </c>
      <c r="AD126" s="182">
        <f t="shared" si="53"/>
        <v>23701</v>
      </c>
      <c r="AE126" s="128">
        <f t="shared" si="38"/>
        <v>2133.09</v>
      </c>
      <c r="AF126" s="129">
        <f t="shared" si="39"/>
        <v>432.09000000000015</v>
      </c>
      <c r="AG126" s="130">
        <f t="shared" si="40"/>
        <v>1.8230876334331892E-2</v>
      </c>
      <c r="AH126" s="137">
        <f t="shared" si="41"/>
        <v>1701</v>
      </c>
      <c r="AI126" s="138">
        <f t="shared" si="42"/>
        <v>7.1769123665668122E-2</v>
      </c>
      <c r="AJ126" s="138">
        <f t="shared" si="43"/>
        <v>0.28550369875297887</v>
      </c>
      <c r="AK126" s="11" t="s">
        <v>13397</v>
      </c>
      <c r="AL126" s="11">
        <f t="shared" si="44"/>
        <v>19197.900000000001</v>
      </c>
      <c r="AM126" s="412">
        <f t="shared" si="45"/>
        <v>16975.363636363636</v>
      </c>
      <c r="AN126" s="412">
        <f t="shared" si="46"/>
        <v>3382.363636363636</v>
      </c>
      <c r="AO126" s="413">
        <f t="shared" si="47"/>
        <v>0.1992513214337355</v>
      </c>
      <c r="AP126" s="192">
        <v>2254018159672</v>
      </c>
      <c r="AQ126" s="192">
        <v>3528705665586</v>
      </c>
      <c r="AR126" s="192" t="s">
        <v>3195</v>
      </c>
      <c r="AS126" s="231" t="s">
        <v>145</v>
      </c>
      <c r="AT126" s="231" t="s">
        <v>762</v>
      </c>
      <c r="AU126" s="232" t="s">
        <v>38</v>
      </c>
      <c r="AV126" s="232" t="s">
        <v>152</v>
      </c>
      <c r="AW126" s="233">
        <f>VLOOKUP(B:B,[1]MICHELIN!$B:$K,8,0)</f>
        <v>13593</v>
      </c>
      <c r="AX126" s="233">
        <v>525</v>
      </c>
      <c r="AY126" s="204" t="s">
        <v>3388</v>
      </c>
      <c r="AZ126" s="195" t="s">
        <v>315</v>
      </c>
      <c r="BA126" s="133" t="str">
        <f>IFERROR(VLOOKUP(AZ:AZ,Q商品!B:E,4,0),"")</f>
        <v>23年製 PRIMACY 4+（プライマシー4+） 225/40R18 92Y XL サマータイヤ ラベルなし 最短当日発送</v>
      </c>
      <c r="BB126" s="133" t="str">
        <f>IFERROR(VLOOKUP(B:B,在庫!B:M,12,0),"")</f>
        <v/>
      </c>
      <c r="BC126" s="133" t="str">
        <f>IFERROR(VLOOKUP(B:B,在庫!B:L,10,0),"")</f>
        <v/>
      </c>
      <c r="BD126" s="234">
        <f>VLOOKUP(AP:AP,[1]MICHELIN!$B:$AH,32,0)</f>
        <v>614215461</v>
      </c>
      <c r="BE126" s="234">
        <f>VLOOKUP(AP:AP,[1]MICHELIN!$B:$AH,33,0)</f>
        <v>614215468</v>
      </c>
    </row>
    <row r="127" spans="1:61" s="11" customFormat="1" ht="19.5" hidden="1" customHeight="1">
      <c r="A127" s="237">
        <f t="shared" si="26"/>
        <v>2</v>
      </c>
      <c r="B127" s="249">
        <f t="shared" si="27"/>
        <v>2254517159678</v>
      </c>
      <c r="C127" s="225">
        <f>VLOOKUP(B:B,[1]MICHELIN!$B:$K,9,0)</f>
        <v>92</v>
      </c>
      <c r="D127" s="11" t="s">
        <v>4059</v>
      </c>
      <c r="E127" s="11" t="s">
        <v>892</v>
      </c>
      <c r="F127" s="158" t="s">
        <v>5893</v>
      </c>
      <c r="G127" s="132" t="str">
        <f t="shared" si="28"/>
        <v>17</v>
      </c>
      <c r="H127" s="225">
        <v>0</v>
      </c>
      <c r="I127" s="225">
        <f>VLOOKUP(B:B,[1]MICHELIN!$B:$K,10,0)</f>
        <v>0</v>
      </c>
      <c r="J127" s="131">
        <v>221</v>
      </c>
      <c r="K127" s="132" t="s">
        <v>1749</v>
      </c>
      <c r="L127" s="324">
        <v>52</v>
      </c>
      <c r="M127" s="134" t="s">
        <v>3422</v>
      </c>
      <c r="N127" s="226" t="s">
        <v>1959</v>
      </c>
      <c r="O127" s="226">
        <v>0</v>
      </c>
      <c r="P127" s="227">
        <v>20800</v>
      </c>
      <c r="Q127" s="228">
        <f t="shared" si="48"/>
        <v>18431.81818181818</v>
      </c>
      <c r="R127" s="143">
        <f t="shared" si="49"/>
        <v>0.3345203452527743</v>
      </c>
      <c r="S127" s="238">
        <v>1074475956</v>
      </c>
      <c r="T127" s="285" t="s">
        <v>6645</v>
      </c>
      <c r="U127" s="189">
        <f t="shared" si="31"/>
        <v>20800</v>
      </c>
      <c r="W127" s="229">
        <v>20800</v>
      </c>
      <c r="X127" s="135">
        <f t="shared" si="32"/>
        <v>12266</v>
      </c>
      <c r="Y127" s="230">
        <f t="shared" si="33"/>
        <v>18431.81818181818</v>
      </c>
      <c r="Z127" s="141">
        <f t="shared" si="34"/>
        <v>7.7307692307692299E-2</v>
      </c>
      <c r="AA127" s="136">
        <f t="shared" si="35"/>
        <v>0.3345203452527743</v>
      </c>
      <c r="AB127" s="309"/>
      <c r="AC127" s="184">
        <f t="shared" si="52"/>
        <v>20392</v>
      </c>
      <c r="AD127" s="182">
        <f t="shared" si="53"/>
        <v>22408</v>
      </c>
      <c r="AE127" s="128">
        <f t="shared" si="38"/>
        <v>2016.72</v>
      </c>
      <c r="AF127" s="129">
        <f t="shared" si="39"/>
        <v>408.72</v>
      </c>
      <c r="AG127" s="130">
        <f t="shared" si="40"/>
        <v>1.8239914316315602E-2</v>
      </c>
      <c r="AH127" s="137">
        <f t="shared" si="41"/>
        <v>1608</v>
      </c>
      <c r="AI127" s="138">
        <f t="shared" si="42"/>
        <v>7.1760085683684402E-2</v>
      </c>
      <c r="AJ127" s="138">
        <f t="shared" si="43"/>
        <v>0.31628043093645869</v>
      </c>
      <c r="AK127" s="11" t="s">
        <v>13397</v>
      </c>
      <c r="AL127" s="11">
        <f t="shared" si="44"/>
        <v>18151.2</v>
      </c>
      <c r="AM127" s="412">
        <f t="shared" si="45"/>
        <v>16023.818181818182</v>
      </c>
      <c r="AN127" s="412">
        <f t="shared" si="46"/>
        <v>3757.818181818182</v>
      </c>
      <c r="AO127" s="413">
        <f t="shared" si="47"/>
        <v>0.23451452950721086</v>
      </c>
      <c r="AP127" s="192">
        <v>2254517159678</v>
      </c>
      <c r="AQ127" s="192">
        <v>4985009705643</v>
      </c>
      <c r="AR127" s="192" t="s">
        <v>152</v>
      </c>
      <c r="AS127" s="231" t="s">
        <v>145</v>
      </c>
      <c r="AT127" s="231" t="s">
        <v>841</v>
      </c>
      <c r="AU127" s="232" t="s">
        <v>37</v>
      </c>
      <c r="AV127" s="232" t="s">
        <v>152</v>
      </c>
      <c r="AW127" s="233">
        <f>VLOOKUP(B:B,[1]MICHELIN!$B:$K,8,0)</f>
        <v>12266</v>
      </c>
      <c r="AX127" s="233">
        <v>525</v>
      </c>
      <c r="AY127" s="204" t="s">
        <v>3388</v>
      </c>
      <c r="AZ127" s="195" t="s">
        <v>317</v>
      </c>
      <c r="BA127" s="133" t="str">
        <f>IFERROR(VLOOKUP(AZ:AZ,Q商品!B:E,4,0),"")</f>
        <v>23年製 PRIMACY 4+（プライマシー4+） 225/45R17 94W XL サマータイヤ 最短当日発送</v>
      </c>
      <c r="BB127" s="133" t="str">
        <f>IFERROR(VLOOKUP(B:B,在庫!B:M,12,0),"")</f>
        <v>2023年製</v>
      </c>
      <c r="BC127" s="133">
        <f>IFERROR(VLOOKUP(B:B,在庫!B:L,10,0),"")</f>
        <v>1</v>
      </c>
      <c r="BD127" s="234">
        <f>VLOOKUP(AP:AP,[1]MICHELIN!$B:$AH,32,0)</f>
        <v>614215463</v>
      </c>
      <c r="BE127" s="234">
        <f>VLOOKUP(AP:AP,[1]MICHELIN!$B:$AH,33,0)</f>
        <v>614215470</v>
      </c>
    </row>
    <row r="128" spans="1:61" s="11" customFormat="1" ht="19.5" hidden="1" customHeight="1">
      <c r="A128" s="11">
        <f t="shared" si="26"/>
        <v>2</v>
      </c>
      <c r="B128" s="239">
        <f t="shared" si="27"/>
        <v>2254517159258</v>
      </c>
      <c r="C128" s="225">
        <f>VLOOKUP(B:B,[1]MICHELIN!$B:$K,9,0)</f>
        <v>51</v>
      </c>
      <c r="D128" s="11" t="s">
        <v>4059</v>
      </c>
      <c r="E128" s="358" t="s">
        <v>892</v>
      </c>
      <c r="F128" s="158" t="s">
        <v>5893</v>
      </c>
      <c r="G128" s="132" t="str">
        <f t="shared" si="28"/>
        <v>17</v>
      </c>
      <c r="H128" s="225">
        <v>2</v>
      </c>
      <c r="I128" s="225">
        <f>VLOOKUP(B:B,[1]MICHELIN!$B:$K,10,0)</f>
        <v>20</v>
      </c>
      <c r="J128" s="131">
        <v>194</v>
      </c>
      <c r="K128" s="132" t="s">
        <v>1749</v>
      </c>
      <c r="L128" s="324">
        <v>52</v>
      </c>
      <c r="M128" s="134" t="s">
        <v>3422</v>
      </c>
      <c r="N128" s="226" t="s">
        <v>1959</v>
      </c>
      <c r="O128" s="226">
        <v>0</v>
      </c>
      <c r="P128" s="227">
        <v>20800</v>
      </c>
      <c r="Q128" s="228">
        <f t="shared" si="48"/>
        <v>18431.81818181818</v>
      </c>
      <c r="R128" s="143">
        <f t="shared" si="49"/>
        <v>7.33415536374845E-2</v>
      </c>
      <c r="S128" s="192">
        <v>1074476010</v>
      </c>
      <c r="T128" s="285" t="s">
        <v>6646</v>
      </c>
      <c r="U128" s="189">
        <f t="shared" si="31"/>
        <v>20800</v>
      </c>
      <c r="W128" s="229">
        <v>20800</v>
      </c>
      <c r="X128" s="135">
        <f t="shared" si="32"/>
        <v>17080</v>
      </c>
      <c r="Y128" s="230">
        <f t="shared" si="33"/>
        <v>18431.81818181818</v>
      </c>
      <c r="Z128" s="141">
        <f t="shared" si="34"/>
        <v>7.7307692307692299E-2</v>
      </c>
      <c r="AA128" s="136">
        <f t="shared" si="35"/>
        <v>7.33415536374845E-2</v>
      </c>
      <c r="AB128" s="144">
        <v>9</v>
      </c>
      <c r="AC128" s="184">
        <f t="shared" si="52"/>
        <v>20392</v>
      </c>
      <c r="AD128" s="182">
        <f t="shared" si="53"/>
        <v>22408</v>
      </c>
      <c r="AE128" s="128">
        <f t="shared" si="38"/>
        <v>2016.72</v>
      </c>
      <c r="AF128" s="129">
        <f t="shared" si="39"/>
        <v>408.72</v>
      </c>
      <c r="AG128" s="130">
        <f t="shared" si="40"/>
        <v>1.8239914316315602E-2</v>
      </c>
      <c r="AH128" s="137">
        <f t="shared" si="41"/>
        <v>1608</v>
      </c>
      <c r="AI128" s="138">
        <f t="shared" si="42"/>
        <v>7.1760085683684402E-2</v>
      </c>
      <c r="AJ128" s="138">
        <f t="shared" si="43"/>
        <v>5.5101639321168898E-2</v>
      </c>
      <c r="AL128" s="11">
        <f t="shared" si="44"/>
        <v>18151.2</v>
      </c>
      <c r="AM128" s="412">
        <f t="shared" si="45"/>
        <v>16023.818181818182</v>
      </c>
      <c r="AN128" s="412">
        <f t="shared" si="46"/>
        <v>-1056.181818181818</v>
      </c>
      <c r="AO128" s="413">
        <f t="shared" si="47"/>
        <v>-6.5913242786306739E-2</v>
      </c>
      <c r="AP128" s="192">
        <v>2254517159258</v>
      </c>
      <c r="AQ128" s="192">
        <v>4985009705643</v>
      </c>
      <c r="AR128" s="192" t="s">
        <v>3065</v>
      </c>
      <c r="AS128" s="231" t="s">
        <v>14</v>
      </c>
      <c r="AT128" s="231" t="s">
        <v>841</v>
      </c>
      <c r="AU128" s="232" t="s">
        <v>37</v>
      </c>
      <c r="AV128" s="232">
        <v>38100</v>
      </c>
      <c r="AW128" s="233">
        <f>VLOOKUP(B:B,[1]MICHELIN!$B:$K,8,0)</f>
        <v>17080</v>
      </c>
      <c r="AX128" s="233">
        <v>525</v>
      </c>
      <c r="AY128" s="204" t="s">
        <v>3387</v>
      </c>
      <c r="AZ128" s="192" t="s">
        <v>300</v>
      </c>
      <c r="BA128" s="133" t="str">
        <f>IFERROR(VLOOKUP(AZ:AZ,Q商品!B:E,4,0),"")</f>
        <v>23年製 PRIMACY 4+（プライマシー4+） 225/45R17 94W XL サマータイヤ 最短当日発送</v>
      </c>
      <c r="BB128" s="133" t="str">
        <f>IFERROR(VLOOKUP(B:B,在庫!B:M,12,0),"")</f>
        <v>2023年製</v>
      </c>
      <c r="BC128" s="133">
        <f>IFERROR(VLOOKUP(B:B,在庫!B:L,10,0),"")</f>
        <v>2</v>
      </c>
      <c r="BD128" s="234">
        <f>VLOOKUP(AP:AP,[1]MICHELIN!$B:$AH,32,0)</f>
        <v>605880325</v>
      </c>
      <c r="BE128" s="234">
        <f>VLOOKUP(AP:AP,[1]MICHELIN!$B:$AH,33,0)</f>
        <v>605880380</v>
      </c>
    </row>
    <row r="129" spans="1:57" s="11" customFormat="1" ht="19.5" hidden="1" customHeight="1">
      <c r="A129" s="11">
        <f t="shared" si="26"/>
        <v>2</v>
      </c>
      <c r="B129" s="239">
        <f t="shared" si="27"/>
        <v>2254018159252</v>
      </c>
      <c r="C129" s="225">
        <f>VLOOKUP(B:B,[1]MICHELIN!$B:$K,9,0)</f>
        <v>28</v>
      </c>
      <c r="D129" s="11" t="s">
        <v>4059</v>
      </c>
      <c r="E129" s="358" t="s">
        <v>891</v>
      </c>
      <c r="F129" s="158" t="s">
        <v>5892</v>
      </c>
      <c r="G129" s="132" t="str">
        <f t="shared" si="28"/>
        <v>18</v>
      </c>
      <c r="H129" s="225">
        <v>32</v>
      </c>
      <c r="I129" s="225">
        <f>VLOOKUP(B:B,[1]MICHELIN!$B:$K,10,0)</f>
        <v>28</v>
      </c>
      <c r="J129" s="131"/>
      <c r="K129" s="132" t="s">
        <v>1749</v>
      </c>
      <c r="L129" s="324">
        <v>50</v>
      </c>
      <c r="M129" s="134" t="s">
        <v>3422</v>
      </c>
      <c r="N129" s="226" t="s">
        <v>1965</v>
      </c>
      <c r="O129" s="226">
        <v>0</v>
      </c>
      <c r="P129" s="227">
        <v>22000</v>
      </c>
      <c r="Q129" s="228">
        <f t="shared" si="48"/>
        <v>19045.454545454544</v>
      </c>
      <c r="R129" s="143">
        <f t="shared" si="49"/>
        <v>-2.0715990453460693E-2</v>
      </c>
      <c r="S129" s="192">
        <v>1074476011</v>
      </c>
      <c r="T129" s="289" t="s">
        <v>6643</v>
      </c>
      <c r="U129" s="189">
        <f t="shared" si="31"/>
        <v>25000</v>
      </c>
      <c r="W129" s="229">
        <v>25000</v>
      </c>
      <c r="X129" s="135">
        <f t="shared" si="32"/>
        <v>19440</v>
      </c>
      <c r="Y129" s="230">
        <f t="shared" si="33"/>
        <v>21772.727272727272</v>
      </c>
      <c r="Z129" s="141">
        <f t="shared" si="34"/>
        <v>0.22418181818181826</v>
      </c>
      <c r="AA129" s="136">
        <f t="shared" si="35"/>
        <v>0.10713987473903964</v>
      </c>
      <c r="AB129" s="144"/>
      <c r="AC129" s="184">
        <f t="shared" si="52"/>
        <v>24509</v>
      </c>
      <c r="AD129" s="182">
        <f t="shared" si="53"/>
        <v>26932</v>
      </c>
      <c r="AE129" s="128">
        <f t="shared" si="38"/>
        <v>2423.88</v>
      </c>
      <c r="AF129" s="129">
        <f t="shared" si="39"/>
        <v>491.88000000000011</v>
      </c>
      <c r="AG129" s="130">
        <f t="shared" si="40"/>
        <v>1.8263775434427452E-2</v>
      </c>
      <c r="AH129" s="137">
        <f t="shared" si="41"/>
        <v>1932</v>
      </c>
      <c r="AI129" s="138">
        <f t="shared" si="42"/>
        <v>7.1736224565572548E-2</v>
      </c>
      <c r="AJ129" s="138">
        <f t="shared" si="43"/>
        <v>8.8876099304612197E-2</v>
      </c>
      <c r="AL129" s="11">
        <f t="shared" si="44"/>
        <v>21815.8</v>
      </c>
      <c r="AM129" s="412">
        <f t="shared" si="45"/>
        <v>18877.999999999996</v>
      </c>
      <c r="AN129" s="412">
        <f t="shared" si="46"/>
        <v>-562.00000000000364</v>
      </c>
      <c r="AO129" s="413">
        <f t="shared" si="47"/>
        <v>-2.9770102765123624E-2</v>
      </c>
      <c r="AP129" s="192">
        <v>2254018159252</v>
      </c>
      <c r="AQ129" s="192">
        <v>4985009705438</v>
      </c>
      <c r="AR129" s="192" t="s">
        <v>3077</v>
      </c>
      <c r="AS129" s="231" t="s">
        <v>14</v>
      </c>
      <c r="AT129" s="231" t="s">
        <v>762</v>
      </c>
      <c r="AU129" s="232" t="s">
        <v>38</v>
      </c>
      <c r="AV129" s="232">
        <v>43400</v>
      </c>
      <c r="AW129" s="233">
        <f>VLOOKUP(B:B,[1]MICHELIN!$B:$K,8,0)</f>
        <v>19440</v>
      </c>
      <c r="AX129" s="416">
        <v>1050</v>
      </c>
      <c r="AY129" s="204" t="s">
        <v>3387</v>
      </c>
      <c r="AZ129" s="192" t="s">
        <v>299</v>
      </c>
      <c r="BA129" s="133" t="str">
        <f>IFERROR(VLOOKUP(AZ:AZ,Q商品!B:E,4,0),"")</f>
        <v>23年製 PRIMACY 4+（プライマシー4+） 225/40R18 92Y XL サマータイヤ 最短当日発送</v>
      </c>
      <c r="BB129" s="133" t="str">
        <f>IFERROR(VLOOKUP(B:B,在庫!B:M,12,0),"")</f>
        <v>2023年製</v>
      </c>
      <c r="BC129" s="133">
        <f>IFERROR(VLOOKUP(B:B,在庫!B:L,10,0),"")</f>
        <v>2</v>
      </c>
      <c r="BD129" s="234">
        <f>VLOOKUP(AP:AP,[1]MICHELIN!$B:$AH,32,0)</f>
        <v>605880322</v>
      </c>
      <c r="BE129" s="234">
        <f>VLOOKUP(AP:AP,[1]MICHELIN!$B:$AH,33,0)</f>
        <v>605880377</v>
      </c>
    </row>
    <row r="130" spans="1:57" s="11" customFormat="1" ht="19.5" hidden="1" customHeight="1">
      <c r="A130" s="237">
        <f t="shared" si="26"/>
        <v>1</v>
      </c>
      <c r="B130" s="249">
        <f t="shared" si="27"/>
        <v>2254518159660</v>
      </c>
      <c r="C130" s="225">
        <f>VLOOKUP(B:B,[1]MICHELIN!$B:$K,9,0)</f>
        <v>60</v>
      </c>
      <c r="D130" s="11" t="s">
        <v>4059</v>
      </c>
      <c r="E130" s="11" t="s">
        <v>4893</v>
      </c>
      <c r="F130" s="158" t="s">
        <v>5894</v>
      </c>
      <c r="G130" s="132" t="str">
        <f t="shared" si="28"/>
        <v>18</v>
      </c>
      <c r="H130" s="225">
        <v>29</v>
      </c>
      <c r="I130" s="225">
        <f>VLOOKUP(B:B,[1]MICHELIN!$B:$K,10,0)</f>
        <v>21</v>
      </c>
      <c r="J130" s="131"/>
      <c r="K130" s="132" t="s">
        <v>1749</v>
      </c>
      <c r="L130" s="132">
        <v>54</v>
      </c>
      <c r="M130" s="134" t="s">
        <v>3422</v>
      </c>
      <c r="N130" s="226" t="s">
        <v>1959</v>
      </c>
      <c r="O130" s="226">
        <v>0</v>
      </c>
      <c r="P130" s="227">
        <v>20800</v>
      </c>
      <c r="Q130" s="228">
        <f t="shared" si="48"/>
        <v>17954.545454545452</v>
      </c>
      <c r="R130" s="143">
        <f t="shared" si="49"/>
        <v>0.11793924050632899</v>
      </c>
      <c r="S130" s="238">
        <v>1074476616</v>
      </c>
      <c r="T130" s="285" t="s">
        <v>6648</v>
      </c>
      <c r="U130" s="189">
        <f t="shared" si="31"/>
        <v>20800</v>
      </c>
      <c r="W130" s="229">
        <v>20800</v>
      </c>
      <c r="X130" s="135">
        <f t="shared" si="32"/>
        <v>15837</v>
      </c>
      <c r="Y130" s="230">
        <f t="shared" si="33"/>
        <v>17954.545454545452</v>
      </c>
      <c r="Z130" s="141">
        <f t="shared" si="34"/>
        <v>7.7307692307692299E-2</v>
      </c>
      <c r="AA130" s="136">
        <f t="shared" si="35"/>
        <v>0.11793924050632899</v>
      </c>
      <c r="AB130" s="309"/>
      <c r="AC130" s="184">
        <f t="shared" si="52"/>
        <v>20392</v>
      </c>
      <c r="AD130" s="182">
        <f t="shared" si="53"/>
        <v>22408</v>
      </c>
      <c r="AE130" s="128">
        <f t="shared" si="38"/>
        <v>2016.72</v>
      </c>
      <c r="AF130" s="129">
        <f t="shared" si="39"/>
        <v>408.72</v>
      </c>
      <c r="AG130" s="130">
        <f t="shared" si="40"/>
        <v>1.8239914316315602E-2</v>
      </c>
      <c r="AH130" s="137">
        <f t="shared" si="41"/>
        <v>1608</v>
      </c>
      <c r="AI130" s="138">
        <f t="shared" si="42"/>
        <v>7.1760085683684402E-2</v>
      </c>
      <c r="AJ130" s="138">
        <f t="shared" si="43"/>
        <v>9.9699326190013399E-2</v>
      </c>
      <c r="AL130" s="11">
        <f t="shared" si="44"/>
        <v>18151.2</v>
      </c>
      <c r="AM130" s="412">
        <f t="shared" si="45"/>
        <v>15546.545454545454</v>
      </c>
      <c r="AN130" s="412">
        <f t="shared" si="46"/>
        <v>-290.45454545454595</v>
      </c>
      <c r="AO130" s="413">
        <f t="shared" si="47"/>
        <v>-1.8682899445652969E-2</v>
      </c>
      <c r="AP130" s="192">
        <v>2254518159660</v>
      </c>
      <c r="AQ130" s="192">
        <v>3528704587247</v>
      </c>
      <c r="AR130" s="192" t="s">
        <v>3196</v>
      </c>
      <c r="AS130" s="231" t="s">
        <v>145</v>
      </c>
      <c r="AT130" s="231" t="s">
        <v>1166</v>
      </c>
      <c r="AU130" s="232" t="s">
        <v>40</v>
      </c>
      <c r="AV130" s="232" t="s">
        <v>152</v>
      </c>
      <c r="AW130" s="233">
        <f>VLOOKUP(B:B,[1]MICHELIN!$B:$K,8,0)</f>
        <v>15837</v>
      </c>
      <c r="AX130" s="416">
        <v>1050</v>
      </c>
      <c r="AY130" s="204" t="s">
        <v>3388</v>
      </c>
      <c r="AZ130" s="192" t="s">
        <v>1810</v>
      </c>
      <c r="BA130" s="133" t="str">
        <f>IFERROR(VLOOKUP(AZ:AZ,Q商品!B:E,4,0),"")</f>
        <v>PRIMACY 4+（プライマシー4+） 225/45R18 95W XL 22年製 サマータイヤ 最短当日発送</v>
      </c>
      <c r="BB130" s="133" t="str">
        <f>IFERROR(VLOOKUP(B:B,在庫!B:M,12,0),"")</f>
        <v>2022年製</v>
      </c>
      <c r="BC130" s="133">
        <f>IFERROR(VLOOKUP(B:B,在庫!B:L,10,0),"")</f>
        <v>1</v>
      </c>
      <c r="BD130" s="234">
        <f>VLOOKUP(AP:AP,[1]MICHELIN!$B:$AH,32,0)</f>
        <v>614215460</v>
      </c>
      <c r="BE130" s="234">
        <f>VLOOKUP(AP:AP,[1]MICHELIN!$B:$AH,33,0)</f>
        <v>614215467</v>
      </c>
    </row>
    <row r="131" spans="1:57" s="11" customFormat="1" ht="19.5" hidden="1" customHeight="1">
      <c r="A131" s="237">
        <f t="shared" ref="A131:A194" si="54">COUNTIF(E:E,E131)</f>
        <v>2</v>
      </c>
      <c r="B131" s="249">
        <f t="shared" ref="B131:B194" si="55">AP131</f>
        <v>2254518159677</v>
      </c>
      <c r="C131" s="225">
        <f>VLOOKUP(B:B,[1]MICHELIN!$B:$K,9,0)</f>
        <v>0</v>
      </c>
      <c r="D131" s="11" t="s">
        <v>5180</v>
      </c>
      <c r="E131" s="358" t="s">
        <v>6191</v>
      </c>
      <c r="F131" s="158" t="s">
        <v>6236</v>
      </c>
      <c r="G131" s="132" t="str">
        <f t="shared" ref="G131:G194" si="56">MID(AP:AP,6,2)</f>
        <v>18</v>
      </c>
      <c r="H131" s="225">
        <v>0</v>
      </c>
      <c r="I131" s="225">
        <f>VLOOKUP(B:B,[1]MICHELIN!$B:$K,10,0)</f>
        <v>0</v>
      </c>
      <c r="J131" s="131"/>
      <c r="K131" s="132" t="s">
        <v>1749</v>
      </c>
      <c r="L131" s="324">
        <v>55</v>
      </c>
      <c r="M131" s="134" t="s">
        <v>3422</v>
      </c>
      <c r="N131" s="226" t="s">
        <v>4737</v>
      </c>
      <c r="O131" s="226">
        <v>0</v>
      </c>
      <c r="P131" s="227">
        <v>23600</v>
      </c>
      <c r="Q131" s="228">
        <f t="shared" ref="Q131:Q137" si="57">(P131-AX131)/1.1</f>
        <v>20500</v>
      </c>
      <c r="R131" s="143">
        <f t="shared" ref="R131:R162" si="58">IFERROR((Q131-X131)/Q131,"")</f>
        <v>0.14424390243902438</v>
      </c>
      <c r="S131" s="238">
        <v>1074476675</v>
      </c>
      <c r="T131" s="285" t="s">
        <v>7917</v>
      </c>
      <c r="U131" s="189">
        <f t="shared" ref="U131:U194" si="59">W131-V131</f>
        <v>23600</v>
      </c>
      <c r="W131" s="229">
        <v>23600</v>
      </c>
      <c r="X131" s="135">
        <f t="shared" ref="X131:X194" si="60">AW131</f>
        <v>17543</v>
      </c>
      <c r="Y131" s="230">
        <f t="shared" ref="Y131:Y194" si="61">(W131-AX131)/1.1</f>
        <v>20500</v>
      </c>
      <c r="Z131" s="141">
        <f t="shared" ref="Z131:Z194" si="62">IFERROR(-1+(AD131/N131),"")</f>
        <v>7.7330508474576343E-2</v>
      </c>
      <c r="AA131" s="136">
        <f t="shared" ref="AA131:AA194" si="63">IFERROR((Y131-X131)/Y131,"")</f>
        <v>0.14424390243902438</v>
      </c>
      <c r="AB131" s="144">
        <v>9</v>
      </c>
      <c r="AC131" s="184">
        <f t="shared" si="52"/>
        <v>23137</v>
      </c>
      <c r="AD131" s="182">
        <f t="shared" si="53"/>
        <v>25425</v>
      </c>
      <c r="AE131" s="128">
        <f t="shared" ref="AE131:AE194" si="64">AD131*0.09</f>
        <v>2288.25</v>
      </c>
      <c r="AF131" s="129">
        <f t="shared" ref="AF131:AF194" si="65">AE131-AH131</f>
        <v>463.25</v>
      </c>
      <c r="AG131" s="130">
        <f t="shared" ref="AG131:AG194" si="66">IFERROR(AF131/AD131,"")</f>
        <v>1.8220255653883972E-2</v>
      </c>
      <c r="AH131" s="137">
        <f t="shared" ref="AH131:AH194" si="67">AD131-U131</f>
        <v>1825</v>
      </c>
      <c r="AI131" s="138">
        <f t="shared" ref="AI131:AI194" si="68">IFERROR(AH131/AD131,"")</f>
        <v>7.1779744346116031E-2</v>
      </c>
      <c r="AJ131" s="138">
        <f t="shared" ref="AJ131:AJ194" si="69">IFERROR(AA131-AG131,"")</f>
        <v>0.12602364678514041</v>
      </c>
      <c r="AL131" s="11">
        <f t="shared" ref="AL131:AL194" si="70">AC131-AD131*0.1</f>
        <v>20594.5</v>
      </c>
      <c r="AM131" s="412">
        <f t="shared" ref="AM131:AM194" si="71">(AL131-AX131)/1.1</f>
        <v>17767.727272727272</v>
      </c>
      <c r="AN131" s="412">
        <f t="shared" ref="AN131:AN194" si="72">AM131-X131</f>
        <v>224.72727272727207</v>
      </c>
      <c r="AO131" s="413">
        <f t="shared" ref="AO131:AO194" si="73">AN131/AM131</f>
        <v>1.2648059556396904E-2</v>
      </c>
      <c r="AP131" s="192">
        <v>2254518159677</v>
      </c>
      <c r="AQ131" s="192">
        <v>4985009705735</v>
      </c>
      <c r="AR131" s="192" t="s">
        <v>152</v>
      </c>
      <c r="AS131" s="231" t="s">
        <v>145</v>
      </c>
      <c r="AT131" s="231" t="s">
        <v>1165</v>
      </c>
      <c r="AU131" s="232" t="s">
        <v>40</v>
      </c>
      <c r="AV131" s="232" t="s">
        <v>152</v>
      </c>
      <c r="AW131" s="233">
        <f>VLOOKUP(B:B,[1]MICHELIN!$B:$K,8,0)</f>
        <v>17543</v>
      </c>
      <c r="AX131" s="233">
        <v>1050</v>
      </c>
      <c r="AY131" s="204" t="s">
        <v>3388</v>
      </c>
      <c r="AZ131" s="192" t="s">
        <v>318</v>
      </c>
      <c r="BA131" s="133" t="str">
        <f>IFERROR(VLOOKUP(AZ:AZ,Q商品!B:E,4,0),"")</f>
        <v>PRIMACY 4+（プライマシー4+） 225/45R18 95Y XL 22年製 サマータイヤ 最短当日発送</v>
      </c>
      <c r="BB131" s="133" t="str">
        <f>IFERROR(VLOOKUP(B:B,在庫!B:M,12,0),"")</f>
        <v/>
      </c>
      <c r="BC131" s="133" t="str">
        <f>IFERROR(VLOOKUP(B:B,在庫!B:L,10,0),"")</f>
        <v/>
      </c>
      <c r="BD131" s="234">
        <f>VLOOKUP(AP:AP,[1]MICHELIN!$B:$AH,32,0)</f>
        <v>614215460</v>
      </c>
      <c r="BE131" s="234">
        <f>VLOOKUP(AP:AP,[1]MICHELIN!$B:$AH,33,0)</f>
        <v>614215467</v>
      </c>
    </row>
    <row r="132" spans="1:57" s="11" customFormat="1" ht="19.5" hidden="1" customHeight="1">
      <c r="A132" s="11">
        <f t="shared" si="54"/>
        <v>2</v>
      </c>
      <c r="B132" s="239">
        <f t="shared" si="55"/>
        <v>2254518159257</v>
      </c>
      <c r="C132" s="225">
        <f>VLOOKUP(B:B,[1]MICHELIN!$B:$K,9,0)</f>
        <v>91</v>
      </c>
      <c r="D132" s="11" t="s">
        <v>4059</v>
      </c>
      <c r="E132" s="11" t="s">
        <v>895</v>
      </c>
      <c r="F132" s="158" t="s">
        <v>6236</v>
      </c>
      <c r="G132" s="132" t="str">
        <f t="shared" si="56"/>
        <v>18</v>
      </c>
      <c r="H132" s="225">
        <v>9</v>
      </c>
      <c r="I132" s="225">
        <f>VLOOKUP(B:B,[1]MICHELIN!$B:$K,10,0)</f>
        <v>34</v>
      </c>
      <c r="J132" s="131">
        <v>57</v>
      </c>
      <c r="K132" s="132" t="s">
        <v>1749</v>
      </c>
      <c r="L132" s="324">
        <v>55</v>
      </c>
      <c r="M132" s="134" t="s">
        <v>3422</v>
      </c>
      <c r="N132" s="226" t="s">
        <v>4737</v>
      </c>
      <c r="O132" s="226">
        <v>0</v>
      </c>
      <c r="P132" s="227">
        <v>23600</v>
      </c>
      <c r="Q132" s="228">
        <f t="shared" si="57"/>
        <v>20500</v>
      </c>
      <c r="R132" s="143">
        <f t="shared" si="58"/>
        <v>9.3658536585365854E-2</v>
      </c>
      <c r="S132" s="192">
        <v>1074476009</v>
      </c>
      <c r="T132" s="285" t="s">
        <v>7916</v>
      </c>
      <c r="U132" s="189">
        <f t="shared" si="59"/>
        <v>23600</v>
      </c>
      <c r="W132" s="229">
        <v>23600</v>
      </c>
      <c r="X132" s="135">
        <f t="shared" si="60"/>
        <v>18580</v>
      </c>
      <c r="Y132" s="230">
        <f t="shared" si="61"/>
        <v>20500</v>
      </c>
      <c r="Z132" s="141">
        <f t="shared" si="62"/>
        <v>7.7330508474576343E-2</v>
      </c>
      <c r="AA132" s="136">
        <f t="shared" si="63"/>
        <v>9.3658536585365854E-2</v>
      </c>
      <c r="AB132" s="309"/>
      <c r="AC132" s="184">
        <f t="shared" si="52"/>
        <v>23137</v>
      </c>
      <c r="AD132" s="182">
        <f t="shared" si="53"/>
        <v>25425</v>
      </c>
      <c r="AE132" s="128">
        <f t="shared" si="64"/>
        <v>2288.25</v>
      </c>
      <c r="AF132" s="129">
        <f t="shared" si="65"/>
        <v>463.25</v>
      </c>
      <c r="AG132" s="130">
        <f t="shared" si="66"/>
        <v>1.8220255653883972E-2</v>
      </c>
      <c r="AH132" s="137">
        <f t="shared" si="67"/>
        <v>1825</v>
      </c>
      <c r="AI132" s="138">
        <f t="shared" si="68"/>
        <v>7.1779744346116031E-2</v>
      </c>
      <c r="AJ132" s="138">
        <f t="shared" si="69"/>
        <v>7.5438280931481888E-2</v>
      </c>
      <c r="AL132" s="11">
        <f t="shared" si="70"/>
        <v>20594.5</v>
      </c>
      <c r="AM132" s="412">
        <f t="shared" si="71"/>
        <v>17767.727272727272</v>
      </c>
      <c r="AN132" s="412">
        <f t="shared" si="72"/>
        <v>-812.27272727272793</v>
      </c>
      <c r="AO132" s="413">
        <f t="shared" si="73"/>
        <v>-4.5716186139323121E-2</v>
      </c>
      <c r="AP132" s="192">
        <v>2254518159257</v>
      </c>
      <c r="AQ132" s="192">
        <v>4985009705735</v>
      </c>
      <c r="AR132" s="192" t="s">
        <v>3078</v>
      </c>
      <c r="AS132" s="231" t="s">
        <v>14</v>
      </c>
      <c r="AT132" s="231" t="s">
        <v>766</v>
      </c>
      <c r="AU132" s="232" t="s">
        <v>40</v>
      </c>
      <c r="AV132" s="232">
        <v>41500</v>
      </c>
      <c r="AW132" s="233">
        <f>VLOOKUP(B:B,[1]MICHELIN!$B:$K,8,0)</f>
        <v>18580</v>
      </c>
      <c r="AX132" s="233">
        <v>1050</v>
      </c>
      <c r="AY132" s="204" t="s">
        <v>3387</v>
      </c>
      <c r="AZ132" s="192" t="s">
        <v>301</v>
      </c>
      <c r="BA132" s="133" t="str">
        <f>IFERROR(VLOOKUP(AZ:AZ,Q商品!B:E,4,0),"")</f>
        <v>23年製 PRIMACY 4+（プライマシー4+） 225/45R18 95Y XL サマータイヤ 最短当日発送</v>
      </c>
      <c r="BB132" s="133" t="str">
        <f>IFERROR(VLOOKUP(B:B,在庫!B:M,12,0),"")</f>
        <v>2023年製</v>
      </c>
      <c r="BC132" s="133">
        <f>IFERROR(VLOOKUP(B:B,在庫!B:L,10,0),"")</f>
        <v>3</v>
      </c>
      <c r="BD132" s="234">
        <f>VLOOKUP(AP:AP,[1]MICHELIN!$B:$AH,32,0)</f>
        <v>605880319</v>
      </c>
      <c r="BE132" s="234">
        <f>VLOOKUP(AP:AP,[1]MICHELIN!$B:$AH,33,0)</f>
        <v>605880374</v>
      </c>
    </row>
    <row r="133" spans="1:57" s="11" customFormat="1" ht="19.5" hidden="1" customHeight="1">
      <c r="A133" s="11">
        <f t="shared" si="54"/>
        <v>1</v>
      </c>
      <c r="B133" s="239">
        <f t="shared" si="55"/>
        <v>2255017159267</v>
      </c>
      <c r="C133" s="225">
        <f>VLOOKUP(B:B,[1]MICHELIN!$B:$K,9,0)</f>
        <v>72</v>
      </c>
      <c r="D133" s="11" t="s">
        <v>4059</v>
      </c>
      <c r="E133" s="11" t="s">
        <v>896</v>
      </c>
      <c r="F133" s="158" t="s">
        <v>5895</v>
      </c>
      <c r="G133" s="132" t="str">
        <f t="shared" si="56"/>
        <v>17</v>
      </c>
      <c r="H133" s="225">
        <v>28</v>
      </c>
      <c r="I133" s="225">
        <f>VLOOKUP(B:B,[1]MICHELIN!$B:$K,10,0)</f>
        <v>44</v>
      </c>
      <c r="J133" s="131"/>
      <c r="K133" s="132" t="s">
        <v>1749</v>
      </c>
      <c r="L133" s="132">
        <v>56</v>
      </c>
      <c r="M133" s="134" t="s">
        <v>1776</v>
      </c>
      <c r="N133" s="226" t="s">
        <v>2014</v>
      </c>
      <c r="O133" s="226">
        <v>0</v>
      </c>
      <c r="P133" s="227">
        <v>21679</v>
      </c>
      <c r="Q133" s="228">
        <f t="shared" si="57"/>
        <v>18753.63636363636</v>
      </c>
      <c r="R133" s="143">
        <f t="shared" si="58"/>
        <v>5.5116583450482162E-2</v>
      </c>
      <c r="S133" s="192">
        <v>1074475991</v>
      </c>
      <c r="T133" s="285" t="s">
        <v>6649</v>
      </c>
      <c r="U133" s="189">
        <f t="shared" si="59"/>
        <v>22000</v>
      </c>
      <c r="W133" s="229">
        <v>22000</v>
      </c>
      <c r="X133" s="135">
        <f t="shared" si="60"/>
        <v>17720</v>
      </c>
      <c r="Y133" s="230">
        <f t="shared" si="61"/>
        <v>19045.454545454544</v>
      </c>
      <c r="Z133" s="141">
        <f t="shared" si="62"/>
        <v>9.326998477789572E-2</v>
      </c>
      <c r="AA133" s="136">
        <f t="shared" si="63"/>
        <v>6.9594272076372254E-2</v>
      </c>
      <c r="AB133" s="309"/>
      <c r="AC133" s="184">
        <f t="shared" si="52"/>
        <v>21568</v>
      </c>
      <c r="AD133" s="182">
        <f t="shared" si="53"/>
        <v>23701</v>
      </c>
      <c r="AE133" s="128">
        <f t="shared" si="64"/>
        <v>2133.09</v>
      </c>
      <c r="AF133" s="129">
        <f t="shared" si="65"/>
        <v>432.09000000000015</v>
      </c>
      <c r="AG133" s="130">
        <f t="shared" si="66"/>
        <v>1.8230876334331892E-2</v>
      </c>
      <c r="AH133" s="137">
        <f t="shared" si="67"/>
        <v>1701</v>
      </c>
      <c r="AI133" s="138">
        <f t="shared" si="68"/>
        <v>7.1769123665668122E-2</v>
      </c>
      <c r="AJ133" s="138">
        <f t="shared" si="69"/>
        <v>5.1363395742040366E-2</v>
      </c>
      <c r="AL133" s="11">
        <f t="shared" si="70"/>
        <v>19197.900000000001</v>
      </c>
      <c r="AM133" s="412">
        <f t="shared" si="71"/>
        <v>16498.090909090908</v>
      </c>
      <c r="AN133" s="412">
        <f t="shared" si="72"/>
        <v>-1221.9090909090919</v>
      </c>
      <c r="AO133" s="413">
        <f t="shared" si="73"/>
        <v>-7.4063665768491188E-2</v>
      </c>
      <c r="AP133" s="192">
        <v>2255017159267</v>
      </c>
      <c r="AQ133" s="192">
        <v>4985009004272</v>
      </c>
      <c r="AR133" s="192" t="s">
        <v>3070</v>
      </c>
      <c r="AS133" s="231" t="s">
        <v>14</v>
      </c>
      <c r="AT133" s="231" t="s">
        <v>1117</v>
      </c>
      <c r="AU133" s="232" t="s">
        <v>32</v>
      </c>
      <c r="AV133" s="232">
        <v>38500</v>
      </c>
      <c r="AW133" s="233">
        <f>VLOOKUP(B:B,[1]MICHELIN!$B:$K,8,0)</f>
        <v>17720</v>
      </c>
      <c r="AX133" s="416">
        <v>1050</v>
      </c>
      <c r="AY133" s="204" t="s">
        <v>3387</v>
      </c>
      <c r="AZ133" s="192" t="s">
        <v>302</v>
      </c>
      <c r="BA133" s="133" t="str">
        <f>IFERROR(VLOOKUP(AZ:AZ,Q商品!B:E,4,0),"")</f>
        <v>23年製 PRIMACY 4+（プライマシー4+） 225/50R17 98Y XL (DT) サマータイヤ 最短当日発送</v>
      </c>
      <c r="BB133" s="133" t="str">
        <f>IFERROR(VLOOKUP(B:B,在庫!B:M,12,0),"")</f>
        <v>2023年製</v>
      </c>
      <c r="BC133" s="133">
        <f>IFERROR(VLOOKUP(B:B,在庫!B:L,10,0),"")</f>
        <v>4</v>
      </c>
      <c r="BD133" s="234">
        <f>VLOOKUP(AP:AP,[1]MICHELIN!$B:$AH,32,0)</f>
        <v>605880330</v>
      </c>
      <c r="BE133" s="234">
        <f>VLOOKUP(AP:AP,[1]MICHELIN!$B:$AH,33,0)</f>
        <v>605880385</v>
      </c>
    </row>
    <row r="134" spans="1:57" s="11" customFormat="1" ht="19.5" hidden="1" customHeight="1">
      <c r="A134" s="11">
        <f t="shared" si="54"/>
        <v>1</v>
      </c>
      <c r="B134" s="239">
        <f t="shared" si="55"/>
        <v>2255516159256</v>
      </c>
      <c r="C134" s="225">
        <f>VLOOKUP(B:B,[1]MICHELIN!$B:$K,9,0)</f>
        <v>4</v>
      </c>
      <c r="D134" s="11" t="s">
        <v>4059</v>
      </c>
      <c r="E134" s="358" t="s">
        <v>897</v>
      </c>
      <c r="F134" s="158" t="s">
        <v>5896</v>
      </c>
      <c r="G134" s="132" t="str">
        <f t="shared" si="56"/>
        <v>16</v>
      </c>
      <c r="H134" s="225">
        <v>8</v>
      </c>
      <c r="I134" s="225">
        <f>VLOOKUP(B:B,[1]MICHELIN!$B:$K,10,0)</f>
        <v>8</v>
      </c>
      <c r="J134" s="131"/>
      <c r="K134" s="132" t="s">
        <v>1749</v>
      </c>
      <c r="L134" s="132">
        <v>57</v>
      </c>
      <c r="M134" s="134" t="s">
        <v>3422</v>
      </c>
      <c r="N134" s="226">
        <v>18700</v>
      </c>
      <c r="O134" s="226">
        <v>0</v>
      </c>
      <c r="P134" s="227">
        <v>18700</v>
      </c>
      <c r="Q134" s="228">
        <f t="shared" si="57"/>
        <v>16045.454545454544</v>
      </c>
      <c r="R134" s="143">
        <f t="shared" si="58"/>
        <v>5.6430594900849777E-2</v>
      </c>
      <c r="S134" s="192">
        <v>1074476652</v>
      </c>
      <c r="T134" s="289" t="s">
        <v>6650</v>
      </c>
      <c r="U134" s="189">
        <f t="shared" si="59"/>
        <v>18700</v>
      </c>
      <c r="W134" s="229">
        <v>18700</v>
      </c>
      <c r="X134" s="135">
        <f t="shared" si="60"/>
        <v>15140</v>
      </c>
      <c r="Y134" s="230">
        <f t="shared" si="61"/>
        <v>16045.454545454544</v>
      </c>
      <c r="Z134" s="141">
        <f t="shared" si="62"/>
        <v>7.732620320855621E-2</v>
      </c>
      <c r="AA134" s="136">
        <f t="shared" si="63"/>
        <v>5.6430594900849777E-2</v>
      </c>
      <c r="AB134" s="144"/>
      <c r="AC134" s="184">
        <f t="shared" si="52"/>
        <v>18333</v>
      </c>
      <c r="AD134" s="182">
        <f t="shared" si="53"/>
        <v>20146</v>
      </c>
      <c r="AE134" s="128">
        <f t="shared" si="64"/>
        <v>1813.1399999999999</v>
      </c>
      <c r="AF134" s="129">
        <f t="shared" si="65"/>
        <v>367.13999999999987</v>
      </c>
      <c r="AG134" s="130">
        <f t="shared" si="66"/>
        <v>1.8223965055097779E-2</v>
      </c>
      <c r="AH134" s="137">
        <f t="shared" si="67"/>
        <v>1446</v>
      </c>
      <c r="AI134" s="138">
        <f t="shared" si="68"/>
        <v>7.1776034944902214E-2</v>
      </c>
      <c r="AJ134" s="138">
        <f t="shared" si="69"/>
        <v>3.8206629845752002E-2</v>
      </c>
      <c r="AL134" s="11">
        <f t="shared" si="70"/>
        <v>16318.4</v>
      </c>
      <c r="AM134" s="412">
        <f t="shared" si="71"/>
        <v>13880.363636363634</v>
      </c>
      <c r="AN134" s="412">
        <f t="shared" si="72"/>
        <v>-1259.6363636363658</v>
      </c>
      <c r="AO134" s="413">
        <f t="shared" si="73"/>
        <v>-9.0749521888344717E-2</v>
      </c>
      <c r="AP134" s="192">
        <v>2255516159256</v>
      </c>
      <c r="AQ134" s="192">
        <v>4985009705209</v>
      </c>
      <c r="AR134" s="192" t="s">
        <v>3062</v>
      </c>
      <c r="AS134" s="231" t="s">
        <v>14</v>
      </c>
      <c r="AT134" s="231" t="s">
        <v>770</v>
      </c>
      <c r="AU134" s="232" t="s">
        <v>45</v>
      </c>
      <c r="AV134" s="232">
        <v>32200</v>
      </c>
      <c r="AW134" s="233">
        <f>VLOOKUP(B:B,[1]MICHELIN!$B:$K,8,0)</f>
        <v>15140</v>
      </c>
      <c r="AX134" s="233">
        <v>1050</v>
      </c>
      <c r="AY134" s="204" t="s">
        <v>3387</v>
      </c>
      <c r="AZ134" s="192" t="s">
        <v>303</v>
      </c>
      <c r="BA134" s="133" t="str">
        <f>IFERROR(VLOOKUP(AZ:AZ,Q商品!B:E,4,0),"")</f>
        <v>PRIMACY 4+（プライマシー4+） 225/55R16 99W XL 22年製以降 サマータイヤ 最短当日発送</v>
      </c>
      <c r="BB134" s="133" t="str">
        <f>IFERROR(VLOOKUP(B:B,在庫!B:M,12,0),"")</f>
        <v>2022年製</v>
      </c>
      <c r="BC134" s="133">
        <f>IFERROR(VLOOKUP(B:B,在庫!B:L,10,0),"")</f>
        <v>2</v>
      </c>
      <c r="BD134" s="234" t="str">
        <f>VLOOKUP(AP:AP,[1]MICHELIN!$B:$AH,32,0)</f>
        <v>×</v>
      </c>
      <c r="BE134" s="234" t="str">
        <f>VLOOKUP(AP:AP,[1]MICHELIN!$B:$AH,33,0)</f>
        <v>×</v>
      </c>
    </row>
    <row r="135" spans="1:57" s="11" customFormat="1" ht="19.5" hidden="1" customHeight="1">
      <c r="A135" s="11">
        <f t="shared" si="54"/>
        <v>1</v>
      </c>
      <c r="B135" s="239">
        <f t="shared" si="55"/>
        <v>2255517159262</v>
      </c>
      <c r="C135" s="225">
        <f>VLOOKUP(B:B,[1]MICHELIN!$B:$K,9,0)</f>
        <v>14</v>
      </c>
      <c r="D135" s="11" t="s">
        <v>4059</v>
      </c>
      <c r="E135" s="11" t="s">
        <v>898</v>
      </c>
      <c r="F135" s="158" t="s">
        <v>7106</v>
      </c>
      <c r="G135" s="132" t="str">
        <f t="shared" si="56"/>
        <v>17</v>
      </c>
      <c r="H135" s="225">
        <v>10</v>
      </c>
      <c r="I135" s="225">
        <f>VLOOKUP(B:B,[1]MICHELIN!$B:$K,10,0)</f>
        <v>16</v>
      </c>
      <c r="J135" s="131"/>
      <c r="K135" s="132" t="s">
        <v>1749</v>
      </c>
      <c r="L135" s="132">
        <v>58</v>
      </c>
      <c r="M135" s="134" t="s">
        <v>3422</v>
      </c>
      <c r="N135" s="226" t="s">
        <v>3423</v>
      </c>
      <c r="O135" s="226">
        <v>0</v>
      </c>
      <c r="P135" s="227">
        <v>21545</v>
      </c>
      <c r="Q135" s="228">
        <f t="shared" si="57"/>
        <v>18631.81818181818</v>
      </c>
      <c r="R135" s="143">
        <f t="shared" si="58"/>
        <v>0.12300561112466447</v>
      </c>
      <c r="S135" s="192">
        <v>1074476639</v>
      </c>
      <c r="T135" s="285" t="s">
        <v>7918</v>
      </c>
      <c r="U135" s="189">
        <f t="shared" si="59"/>
        <v>21545</v>
      </c>
      <c r="W135" s="229">
        <v>21545</v>
      </c>
      <c r="X135" s="135">
        <f t="shared" si="60"/>
        <v>16340</v>
      </c>
      <c r="Y135" s="230">
        <f t="shared" si="61"/>
        <v>18631.81818181818</v>
      </c>
      <c r="Z135" s="141">
        <f t="shared" si="62"/>
        <v>7.7280111394755213E-2</v>
      </c>
      <c r="AA135" s="136">
        <f t="shared" si="63"/>
        <v>0.12300561112466447</v>
      </c>
      <c r="AB135" s="309"/>
      <c r="AC135" s="184">
        <f t="shared" si="52"/>
        <v>21122</v>
      </c>
      <c r="AD135" s="182">
        <f t="shared" si="53"/>
        <v>23210</v>
      </c>
      <c r="AE135" s="128">
        <f t="shared" si="64"/>
        <v>2088.9</v>
      </c>
      <c r="AF135" s="129">
        <f t="shared" si="65"/>
        <v>423.90000000000009</v>
      </c>
      <c r="AG135" s="130">
        <f t="shared" si="66"/>
        <v>1.8263679448513575E-2</v>
      </c>
      <c r="AH135" s="137">
        <f t="shared" si="67"/>
        <v>1665</v>
      </c>
      <c r="AI135" s="138">
        <f t="shared" si="68"/>
        <v>7.1736320551486432E-2</v>
      </c>
      <c r="AJ135" s="138">
        <f t="shared" si="69"/>
        <v>0.1047419316761509</v>
      </c>
      <c r="AL135" s="11">
        <f t="shared" si="70"/>
        <v>18801</v>
      </c>
      <c r="AM135" s="412">
        <f t="shared" si="71"/>
        <v>16137.272727272726</v>
      </c>
      <c r="AN135" s="412">
        <f t="shared" si="72"/>
        <v>-202.72727272727388</v>
      </c>
      <c r="AO135" s="413">
        <f t="shared" si="73"/>
        <v>-1.2562672525491593E-2</v>
      </c>
      <c r="AP135" s="192">
        <v>2255517159262</v>
      </c>
      <c r="AQ135" s="192">
        <v>4985009705360</v>
      </c>
      <c r="AR135" s="192" t="s">
        <v>3073</v>
      </c>
      <c r="AS135" s="231" t="s">
        <v>14</v>
      </c>
      <c r="AT135" s="231" t="s">
        <v>859</v>
      </c>
      <c r="AU135" s="232" t="s">
        <v>52</v>
      </c>
      <c r="AV135" s="232">
        <v>36500</v>
      </c>
      <c r="AW135" s="233">
        <f>VLOOKUP(B:B,[1]MICHELIN!$B:$K,8,0)</f>
        <v>16340</v>
      </c>
      <c r="AX135" s="233">
        <v>1050</v>
      </c>
      <c r="AY135" s="204" t="s">
        <v>3387</v>
      </c>
      <c r="AZ135" s="192" t="s">
        <v>304</v>
      </c>
      <c r="BA135" s="133" t="str">
        <f>IFERROR(VLOOKUP(AZ:AZ,Q商品!B:E,4,0),"")</f>
        <v>23年製 PRIMACY 4+（プライマシー4+） 225/55R17 101W XL サマータイヤ 最短当日発送</v>
      </c>
      <c r="BB135" s="133" t="str">
        <f>IFERROR(VLOOKUP(B:B,在庫!B:M,12,0),"")</f>
        <v>2023年製</v>
      </c>
      <c r="BC135" s="133">
        <f>IFERROR(VLOOKUP(B:B,在庫!B:L,10,0),"")</f>
        <v>2</v>
      </c>
      <c r="BD135" s="234" t="str">
        <f>VLOOKUP(AP:AP,[1]MICHELIN!$B:$AH,32,0)</f>
        <v/>
      </c>
      <c r="BE135" s="234" t="str">
        <f>VLOOKUP(AP:AP,[1]MICHELIN!$B:$AH,33,0)</f>
        <v/>
      </c>
    </row>
    <row r="136" spans="1:57" s="11" customFormat="1" ht="19.5" hidden="1" customHeight="1">
      <c r="A136" s="11">
        <f t="shared" si="54"/>
        <v>1</v>
      </c>
      <c r="B136" s="239">
        <f t="shared" si="55"/>
        <v>2255518159254</v>
      </c>
      <c r="C136" s="225">
        <f>VLOOKUP(B:B,[1]MICHELIN!$B:$K,9,0)</f>
        <v>79</v>
      </c>
      <c r="D136" s="11" t="s">
        <v>4059</v>
      </c>
      <c r="E136" s="11" t="s">
        <v>900</v>
      </c>
      <c r="F136" s="158" t="s">
        <v>7107</v>
      </c>
      <c r="G136" s="132" t="str">
        <f t="shared" si="56"/>
        <v>18</v>
      </c>
      <c r="H136" s="225">
        <v>3</v>
      </c>
      <c r="I136" s="225">
        <f>VLOOKUP(B:B,[1]MICHELIN!$B:$K,10,0)</f>
        <v>40</v>
      </c>
      <c r="J136" s="248">
        <v>130</v>
      </c>
      <c r="K136" s="132" t="s">
        <v>1749</v>
      </c>
      <c r="L136" s="132">
        <v>59</v>
      </c>
      <c r="M136" s="134" t="s">
        <v>3422</v>
      </c>
      <c r="N136" s="226" t="s">
        <v>2015</v>
      </c>
      <c r="O136" s="226">
        <v>0</v>
      </c>
      <c r="P136" s="227">
        <v>19890</v>
      </c>
      <c r="Q136" s="228">
        <f t="shared" si="57"/>
        <v>17127.272727272724</v>
      </c>
      <c r="R136" s="143">
        <f t="shared" si="58"/>
        <v>0.11836518046709114</v>
      </c>
      <c r="S136" s="192">
        <v>1074475972</v>
      </c>
      <c r="T136" s="285" t="s">
        <v>7919</v>
      </c>
      <c r="U136" s="189">
        <f t="shared" si="59"/>
        <v>19890</v>
      </c>
      <c r="W136" s="229">
        <v>19890</v>
      </c>
      <c r="X136" s="135">
        <f t="shared" si="60"/>
        <v>15100</v>
      </c>
      <c r="Y136" s="230">
        <f t="shared" si="61"/>
        <v>17127.272727272724</v>
      </c>
      <c r="Z136" s="141">
        <f t="shared" si="62"/>
        <v>7.732528908999492E-2</v>
      </c>
      <c r="AA136" s="136">
        <f t="shared" si="63"/>
        <v>0.11836518046709114</v>
      </c>
      <c r="AB136" s="309"/>
      <c r="AC136" s="184">
        <f t="shared" si="52"/>
        <v>19500</v>
      </c>
      <c r="AD136" s="182">
        <f t="shared" si="53"/>
        <v>21428</v>
      </c>
      <c r="AE136" s="128">
        <f t="shared" si="64"/>
        <v>1928.52</v>
      </c>
      <c r="AF136" s="129">
        <f t="shared" si="65"/>
        <v>390.52</v>
      </c>
      <c r="AG136" s="130">
        <f t="shared" si="66"/>
        <v>1.8224752660070936E-2</v>
      </c>
      <c r="AH136" s="137">
        <f t="shared" si="67"/>
        <v>1538</v>
      </c>
      <c r="AI136" s="138">
        <f t="shared" si="68"/>
        <v>7.1775247339929071E-2</v>
      </c>
      <c r="AJ136" s="138">
        <f t="shared" si="69"/>
        <v>0.1001404278070202</v>
      </c>
      <c r="AL136" s="11">
        <f t="shared" si="70"/>
        <v>17357.2</v>
      </c>
      <c r="AM136" s="412">
        <f t="shared" si="71"/>
        <v>14824.727272727272</v>
      </c>
      <c r="AN136" s="412">
        <f t="shared" si="72"/>
        <v>-275.27272727272793</v>
      </c>
      <c r="AO136" s="413">
        <f t="shared" si="73"/>
        <v>-1.8568485086342276E-2</v>
      </c>
      <c r="AP136" s="192">
        <v>2255518159254</v>
      </c>
      <c r="AQ136" s="192">
        <v>4985009705551</v>
      </c>
      <c r="AR136" s="192" t="s">
        <v>3082</v>
      </c>
      <c r="AS136" s="231" t="s">
        <v>14</v>
      </c>
      <c r="AT136" s="231" t="s">
        <v>899</v>
      </c>
      <c r="AU136" s="232" t="s">
        <v>71</v>
      </c>
      <c r="AV136" s="232">
        <v>33700</v>
      </c>
      <c r="AW136" s="233">
        <f>VLOOKUP(B:B,[1]MICHELIN!$B:$K,8,0)</f>
        <v>15100</v>
      </c>
      <c r="AX136" s="233">
        <v>1050</v>
      </c>
      <c r="AY136" s="204" t="s">
        <v>3387</v>
      </c>
      <c r="AZ136" s="192" t="s">
        <v>305</v>
      </c>
      <c r="BA136" s="133" t="str">
        <f>IFERROR(VLOOKUP(AZ:AZ,Q商品!B:E,4,0),"")</f>
        <v>23年製 PRIMACY 4+（プライマシー4+） 225/55R18 102V XL サマータイヤ 最短当日発送</v>
      </c>
      <c r="BB136" s="133" t="str">
        <f>IFERROR(VLOOKUP(B:B,在庫!B:M,12,0),"")</f>
        <v>2023年製</v>
      </c>
      <c r="BC136" s="133">
        <f>IFERROR(VLOOKUP(B:B,在庫!B:L,10,0),"")</f>
        <v>4</v>
      </c>
      <c r="BD136" s="234">
        <f>VLOOKUP(AP:AP,[1]MICHELIN!$B:$AH,32,0)</f>
        <v>605880320</v>
      </c>
      <c r="BE136" s="234">
        <f>VLOOKUP(AP:AP,[1]MICHELIN!$B:$AH,33,0)</f>
        <v>605880375</v>
      </c>
    </row>
    <row r="137" spans="1:57" s="11" customFormat="1" ht="19.5" hidden="1" customHeight="1">
      <c r="A137" s="11">
        <f t="shared" si="54"/>
        <v>1</v>
      </c>
      <c r="B137" s="239">
        <f t="shared" si="55"/>
        <v>2256017159257</v>
      </c>
      <c r="C137" s="225">
        <f>VLOOKUP(B:B,[1]MICHELIN!$B:$K,9,0)</f>
        <v>20</v>
      </c>
      <c r="D137" s="11" t="s">
        <v>4059</v>
      </c>
      <c r="E137" s="11" t="s">
        <v>903</v>
      </c>
      <c r="F137" s="158" t="s">
        <v>5897</v>
      </c>
      <c r="G137" s="132" t="str">
        <f t="shared" si="56"/>
        <v>17</v>
      </c>
      <c r="H137" s="225">
        <v>16</v>
      </c>
      <c r="I137" s="225">
        <f>VLOOKUP(B:B,[1]MICHELIN!$B:$K,10,0)</f>
        <v>28</v>
      </c>
      <c r="J137" s="131"/>
      <c r="K137" s="132" t="s">
        <v>1749</v>
      </c>
      <c r="L137" s="132">
        <v>60</v>
      </c>
      <c r="M137" s="134" t="s">
        <v>3422</v>
      </c>
      <c r="N137" s="226" t="s">
        <v>1988</v>
      </c>
      <c r="O137" s="226">
        <v>0</v>
      </c>
      <c r="P137" s="227">
        <v>18000</v>
      </c>
      <c r="Q137" s="228">
        <f t="shared" si="57"/>
        <v>15409.090909090908</v>
      </c>
      <c r="R137" s="143">
        <f t="shared" si="58"/>
        <v>0.12064896755162237</v>
      </c>
      <c r="S137" s="192">
        <v>1074475970</v>
      </c>
      <c r="T137" s="285" t="s">
        <v>6651</v>
      </c>
      <c r="U137" s="189">
        <f t="shared" si="59"/>
        <v>18000</v>
      </c>
      <c r="W137" s="229">
        <v>18000</v>
      </c>
      <c r="X137" s="135">
        <f t="shared" si="60"/>
        <v>13550</v>
      </c>
      <c r="Y137" s="230">
        <f t="shared" si="61"/>
        <v>15409.090909090908</v>
      </c>
      <c r="Z137" s="141">
        <f t="shared" si="62"/>
        <v>7.7333333333333254E-2</v>
      </c>
      <c r="AA137" s="136">
        <f t="shared" si="63"/>
        <v>0.12064896755162237</v>
      </c>
      <c r="AB137" s="309"/>
      <c r="AC137" s="184">
        <f t="shared" si="52"/>
        <v>17647</v>
      </c>
      <c r="AD137" s="182">
        <f t="shared" si="53"/>
        <v>19392</v>
      </c>
      <c r="AE137" s="128">
        <f t="shared" si="64"/>
        <v>1745.28</v>
      </c>
      <c r="AF137" s="129">
        <f t="shared" si="65"/>
        <v>353.28</v>
      </c>
      <c r="AG137" s="130">
        <f t="shared" si="66"/>
        <v>1.8217821782178217E-2</v>
      </c>
      <c r="AH137" s="137">
        <f t="shared" si="67"/>
        <v>1392</v>
      </c>
      <c r="AI137" s="138">
        <f t="shared" si="68"/>
        <v>7.1782178217821777E-2</v>
      </c>
      <c r="AJ137" s="138">
        <f t="shared" si="69"/>
        <v>0.10243114576944415</v>
      </c>
      <c r="AL137" s="11">
        <f t="shared" si="70"/>
        <v>15707.8</v>
      </c>
      <c r="AM137" s="412">
        <f t="shared" si="71"/>
        <v>13325.272727272726</v>
      </c>
      <c r="AN137" s="412">
        <f t="shared" si="72"/>
        <v>-224.72727272727388</v>
      </c>
      <c r="AO137" s="413">
        <f t="shared" si="73"/>
        <v>-1.6864740957033202E-2</v>
      </c>
      <c r="AP137" s="192">
        <v>2256017159257</v>
      </c>
      <c r="AQ137" s="192">
        <v>4985009705391</v>
      </c>
      <c r="AR137" s="192" t="s">
        <v>3076</v>
      </c>
      <c r="AS137" s="231" t="s">
        <v>14</v>
      </c>
      <c r="AT137" s="231" t="s">
        <v>777</v>
      </c>
      <c r="AU137" s="232" t="s">
        <v>68</v>
      </c>
      <c r="AV137" s="232">
        <v>30200</v>
      </c>
      <c r="AW137" s="233">
        <f>VLOOKUP(B:B,[1]MICHELIN!$B:$K,8,0)</f>
        <v>13550</v>
      </c>
      <c r="AX137" s="416">
        <v>1050</v>
      </c>
      <c r="AY137" s="204" t="s">
        <v>3387</v>
      </c>
      <c r="AZ137" s="192" t="s">
        <v>306</v>
      </c>
      <c r="BA137" s="133" t="str">
        <f>IFERROR(VLOOKUP(AZ:AZ,Q商品!B:E,4,0),"")</f>
        <v>23年製  PRIMACY 4+（プライマシー4+） 225/60R17 99V サマータイヤ 最短当日発送</v>
      </c>
      <c r="BB137" s="133" t="str">
        <f>IFERROR(VLOOKUP(B:B,在庫!B:M,12,0),"")</f>
        <v>2023年製</v>
      </c>
      <c r="BC137" s="133">
        <f>IFERROR(VLOOKUP(B:B,在庫!B:L,10,0),"")</f>
        <v>4</v>
      </c>
      <c r="BD137" s="234">
        <f>VLOOKUP(AP:AP,[1]MICHELIN!$B:$AH,32,0)</f>
        <v>605880336</v>
      </c>
      <c r="BE137" s="234">
        <f>VLOOKUP(AP:AP,[1]MICHELIN!$B:$AH,33,0)</f>
        <v>605880391</v>
      </c>
    </row>
    <row r="138" spans="1:57" s="11" customFormat="1" ht="19.5" hidden="1" customHeight="1">
      <c r="A138" s="11">
        <f t="shared" si="54"/>
        <v>1</v>
      </c>
      <c r="B138" s="239">
        <f t="shared" si="55"/>
        <v>2354517159255</v>
      </c>
      <c r="C138" s="225">
        <f>VLOOKUP(B:B,[1]MICHELIN!$B:$K,9,0)</f>
        <v>4</v>
      </c>
      <c r="D138" s="11" t="s">
        <v>4059</v>
      </c>
      <c r="E138" s="358" t="s">
        <v>4894</v>
      </c>
      <c r="F138" s="158" t="s">
        <v>5898</v>
      </c>
      <c r="G138" s="132" t="str">
        <f t="shared" si="56"/>
        <v>17</v>
      </c>
      <c r="H138" s="225">
        <v>8</v>
      </c>
      <c r="I138" s="225">
        <f>VLOOKUP(B:B,[1]MICHELIN!$B:$K,10,0)</f>
        <v>8</v>
      </c>
      <c r="J138" s="131"/>
      <c r="K138" s="132" t="s">
        <v>1749</v>
      </c>
      <c r="L138" s="132">
        <v>61</v>
      </c>
      <c r="M138" s="134" t="s">
        <v>3422</v>
      </c>
      <c r="N138" s="226" t="s">
        <v>7484</v>
      </c>
      <c r="O138" s="226">
        <v>0</v>
      </c>
      <c r="P138" s="227">
        <v>24099</v>
      </c>
      <c r="Q138" s="228" t="s">
        <v>152</v>
      </c>
      <c r="R138" s="143" t="str">
        <f t="shared" si="58"/>
        <v/>
      </c>
      <c r="S138" s="192">
        <v>1074476217</v>
      </c>
      <c r="T138" s="285" t="s">
        <v>6652</v>
      </c>
      <c r="U138" s="189">
        <f t="shared" si="59"/>
        <v>24099</v>
      </c>
      <c r="W138" s="229">
        <v>24099</v>
      </c>
      <c r="X138" s="135">
        <f t="shared" si="60"/>
        <v>20170</v>
      </c>
      <c r="Y138" s="230">
        <f t="shared" si="61"/>
        <v>20953.63636363636</v>
      </c>
      <c r="Z138" s="141">
        <f t="shared" si="62"/>
        <v>7.730611228681683E-2</v>
      </c>
      <c r="AA138" s="136">
        <f t="shared" si="63"/>
        <v>3.7398585621935723E-2</v>
      </c>
      <c r="AB138" s="144"/>
      <c r="AC138" s="184">
        <f t="shared" si="52"/>
        <v>23626</v>
      </c>
      <c r="AD138" s="182">
        <f t="shared" si="53"/>
        <v>25962</v>
      </c>
      <c r="AE138" s="128">
        <f t="shared" si="64"/>
        <v>2336.58</v>
      </c>
      <c r="AF138" s="129">
        <f t="shared" si="65"/>
        <v>473.57999999999993</v>
      </c>
      <c r="AG138" s="130">
        <f t="shared" si="66"/>
        <v>1.824127571065403E-2</v>
      </c>
      <c r="AH138" s="137">
        <f t="shared" si="67"/>
        <v>1863</v>
      </c>
      <c r="AI138" s="138">
        <f t="shared" si="68"/>
        <v>7.1758724289345974E-2</v>
      </c>
      <c r="AJ138" s="138">
        <f t="shared" si="69"/>
        <v>1.9157309911281693E-2</v>
      </c>
      <c r="AL138" s="11">
        <f t="shared" si="70"/>
        <v>21029.8</v>
      </c>
      <c r="AM138" s="412">
        <f t="shared" si="71"/>
        <v>18163.454545454544</v>
      </c>
      <c r="AN138" s="412">
        <f t="shared" si="72"/>
        <v>-2006.5454545454559</v>
      </c>
      <c r="AO138" s="413">
        <f t="shared" si="73"/>
        <v>-0.11047157629205506</v>
      </c>
      <c r="AP138" s="192">
        <v>2354517159255</v>
      </c>
      <c r="AQ138" s="192">
        <v>4985009705292</v>
      </c>
      <c r="AR138" s="192" t="s">
        <v>3066</v>
      </c>
      <c r="AS138" s="231" t="s">
        <v>14</v>
      </c>
      <c r="AT138" s="231" t="s">
        <v>904</v>
      </c>
      <c r="AU138" s="232" t="s">
        <v>63</v>
      </c>
      <c r="AV138" s="232">
        <v>42200</v>
      </c>
      <c r="AW138" s="233">
        <f>VLOOKUP(B:B,[1]MICHELIN!$B:$K,8,0)</f>
        <v>20170</v>
      </c>
      <c r="AX138" s="233">
        <v>1050</v>
      </c>
      <c r="AY138" s="204" t="s">
        <v>3387</v>
      </c>
      <c r="AZ138" s="192" t="s">
        <v>307</v>
      </c>
      <c r="BA138" s="133" t="str">
        <f>IFERROR(VLOOKUP(AZ:AZ,Q商品!B:E,4,0),"")</f>
        <v>23年製 PRIMACY 4+（プライマシー4+） 235/45R17 97W XL サマータイヤ 最短当日発送</v>
      </c>
      <c r="BB138" s="133" t="str">
        <f>IFERROR(VLOOKUP(B:B,在庫!B:M,12,0),"")</f>
        <v>2023年製</v>
      </c>
      <c r="BC138" s="133">
        <f>IFERROR(VLOOKUP(B:B,在庫!B:L,10,0),"")</f>
        <v>2</v>
      </c>
      <c r="BD138" s="234">
        <f>VLOOKUP(AP:AP,[1]MICHELIN!$B:$AH,32,0)</f>
        <v>605880332</v>
      </c>
      <c r="BE138" s="234">
        <f>VLOOKUP(AP:AP,[1]MICHELIN!$B:$AH,33,0)</f>
        <v>605880387</v>
      </c>
    </row>
    <row r="139" spans="1:57" s="11" customFormat="1" ht="19.5" hidden="1" customHeight="1">
      <c r="A139" s="11">
        <f t="shared" si="54"/>
        <v>1</v>
      </c>
      <c r="B139" s="239">
        <f t="shared" si="55"/>
        <v>2355517159252</v>
      </c>
      <c r="C139" s="225">
        <f>VLOOKUP(B:B,[1]MICHELIN!$B:$K,9,0)</f>
        <v>0</v>
      </c>
      <c r="D139" s="11" t="s">
        <v>4059</v>
      </c>
      <c r="E139" s="11" t="s">
        <v>906</v>
      </c>
      <c r="F139" s="158" t="s">
        <v>5899</v>
      </c>
      <c r="G139" s="132" t="str">
        <f t="shared" si="56"/>
        <v>17</v>
      </c>
      <c r="H139" s="225">
        <v>20</v>
      </c>
      <c r="I139" s="225">
        <f>VLOOKUP(B:B,[1]MICHELIN!$B:$K,10,0)</f>
        <v>20</v>
      </c>
      <c r="J139" s="131"/>
      <c r="K139" s="132" t="s">
        <v>1749</v>
      </c>
      <c r="L139" s="132">
        <v>62</v>
      </c>
      <c r="M139" s="134" t="s">
        <v>3422</v>
      </c>
      <c r="N139" s="226" t="s">
        <v>2016</v>
      </c>
      <c r="O139" s="226">
        <v>0</v>
      </c>
      <c r="P139" s="227">
        <v>21500</v>
      </c>
      <c r="Q139" s="228">
        <f t="shared" ref="Q139:Q164" si="74">(P139-AX139)/1.1</f>
        <v>18590.909090909088</v>
      </c>
      <c r="R139" s="143">
        <f t="shared" si="58"/>
        <v>8.1271393643031653E-2</v>
      </c>
      <c r="S139" s="192">
        <v>1074476203</v>
      </c>
      <c r="T139" s="285" t="s">
        <v>6653</v>
      </c>
      <c r="U139" s="189">
        <f t="shared" si="59"/>
        <v>21500</v>
      </c>
      <c r="W139" s="229">
        <v>21500</v>
      </c>
      <c r="X139" s="135">
        <f t="shared" si="60"/>
        <v>17080</v>
      </c>
      <c r="Y139" s="230">
        <f t="shared" si="61"/>
        <v>18590.909090909088</v>
      </c>
      <c r="Z139" s="141">
        <f t="shared" si="62"/>
        <v>7.7302325581395381E-2</v>
      </c>
      <c r="AA139" s="136">
        <f t="shared" si="63"/>
        <v>8.1271393643031653E-2</v>
      </c>
      <c r="AB139" s="309"/>
      <c r="AC139" s="184">
        <f t="shared" si="52"/>
        <v>21078</v>
      </c>
      <c r="AD139" s="182">
        <f t="shared" si="53"/>
        <v>23162</v>
      </c>
      <c r="AE139" s="128">
        <f t="shared" si="64"/>
        <v>2084.58</v>
      </c>
      <c r="AF139" s="129">
        <f t="shared" si="65"/>
        <v>422.57999999999993</v>
      </c>
      <c r="AG139" s="130">
        <f t="shared" si="66"/>
        <v>1.8244538468180638E-2</v>
      </c>
      <c r="AH139" s="137">
        <f t="shared" si="67"/>
        <v>1662</v>
      </c>
      <c r="AI139" s="138">
        <f t="shared" si="68"/>
        <v>7.1755461531819359E-2</v>
      </c>
      <c r="AJ139" s="138">
        <f t="shared" si="69"/>
        <v>6.3026855174851015E-2</v>
      </c>
      <c r="AL139" s="11">
        <f t="shared" si="70"/>
        <v>18761.8</v>
      </c>
      <c r="AM139" s="412">
        <f t="shared" si="71"/>
        <v>16101.636363636362</v>
      </c>
      <c r="AN139" s="412">
        <f t="shared" si="72"/>
        <v>-978.36363636363785</v>
      </c>
      <c r="AO139" s="413">
        <f t="shared" si="73"/>
        <v>-6.0761752052304212E-2</v>
      </c>
      <c r="AP139" s="192">
        <v>2355517159252</v>
      </c>
      <c r="AQ139" s="192">
        <v>4985009705704</v>
      </c>
      <c r="AR139" s="192" t="s">
        <v>3074</v>
      </c>
      <c r="AS139" s="231" t="s">
        <v>14</v>
      </c>
      <c r="AT139" s="231" t="s">
        <v>905</v>
      </c>
      <c r="AU139" s="232" t="s">
        <v>55</v>
      </c>
      <c r="AV139" s="232">
        <v>37100</v>
      </c>
      <c r="AW139" s="233">
        <f>VLOOKUP(B:B,[1]MICHELIN!$B:$K,8,0)</f>
        <v>17080</v>
      </c>
      <c r="AX139" s="416">
        <v>1050</v>
      </c>
      <c r="AY139" s="204" t="s">
        <v>3387</v>
      </c>
      <c r="AZ139" s="192" t="s">
        <v>309</v>
      </c>
      <c r="BA139" s="133" t="str">
        <f>IFERROR(VLOOKUP(AZ:AZ,Q商品!B:E,4,0),"")</f>
        <v>23年製 PRIMACY 4+（プライマシー4+） 235/55R17 103W XL サマータイヤ 最短当日発送</v>
      </c>
      <c r="BB139" s="133" t="str">
        <f>IFERROR(VLOOKUP(B:B,在庫!B:M,12,0),"")</f>
        <v>2023年製</v>
      </c>
      <c r="BC139" s="133">
        <f>IFERROR(VLOOKUP(B:B,在庫!B:L,10,0),"")</f>
        <v>3</v>
      </c>
      <c r="BD139" s="234">
        <f>VLOOKUP(AP:AP,[1]MICHELIN!$B:$AH,32,0)</f>
        <v>605880329</v>
      </c>
      <c r="BE139" s="234">
        <f>VLOOKUP(AP:AP,[1]MICHELIN!$B:$AH,33,0)</f>
        <v>605880384</v>
      </c>
    </row>
    <row r="140" spans="1:57" s="11" customFormat="1" ht="19.5" hidden="1" customHeight="1">
      <c r="A140" s="11">
        <f t="shared" si="54"/>
        <v>1</v>
      </c>
      <c r="B140" s="239">
        <f t="shared" si="55"/>
        <v>2355518159251</v>
      </c>
      <c r="C140" s="225">
        <f>VLOOKUP(B:B,[1]MICHELIN!$B:$K,9,0)</f>
        <v>28</v>
      </c>
      <c r="D140" s="11" t="s">
        <v>4059</v>
      </c>
      <c r="E140" s="11" t="s">
        <v>907</v>
      </c>
      <c r="F140" s="158" t="s">
        <v>6237</v>
      </c>
      <c r="G140" s="132" t="str">
        <f t="shared" si="56"/>
        <v>18</v>
      </c>
      <c r="H140" s="225">
        <v>44</v>
      </c>
      <c r="I140" s="225">
        <f>VLOOKUP(B:B,[1]MICHELIN!$B:$K,10,0)</f>
        <v>40</v>
      </c>
      <c r="J140" s="131"/>
      <c r="K140" s="132" t="s">
        <v>1749</v>
      </c>
      <c r="L140" s="132">
        <v>63</v>
      </c>
      <c r="M140" s="134" t="s">
        <v>3422</v>
      </c>
      <c r="N140" s="226" t="s">
        <v>1965</v>
      </c>
      <c r="O140" s="226">
        <v>0</v>
      </c>
      <c r="P140" s="227">
        <v>22000</v>
      </c>
      <c r="Q140" s="228">
        <f t="shared" si="74"/>
        <v>19045.454545454544</v>
      </c>
      <c r="R140" s="143">
        <f t="shared" si="58"/>
        <v>0.10792362768496414</v>
      </c>
      <c r="S140" s="192">
        <v>1074475971</v>
      </c>
      <c r="T140" s="285" t="s">
        <v>6654</v>
      </c>
      <c r="U140" s="189">
        <f t="shared" si="59"/>
        <v>22000</v>
      </c>
      <c r="W140" s="229">
        <v>22000</v>
      </c>
      <c r="X140" s="135">
        <f t="shared" si="60"/>
        <v>16990</v>
      </c>
      <c r="Y140" s="230">
        <f t="shared" si="61"/>
        <v>19045.454545454544</v>
      </c>
      <c r="Z140" s="141">
        <f t="shared" si="62"/>
        <v>7.7318181818181841E-2</v>
      </c>
      <c r="AA140" s="136">
        <f t="shared" si="63"/>
        <v>0.10792362768496414</v>
      </c>
      <c r="AB140" s="309"/>
      <c r="AC140" s="184">
        <f t="shared" si="52"/>
        <v>21568</v>
      </c>
      <c r="AD140" s="182">
        <f t="shared" si="53"/>
        <v>23701</v>
      </c>
      <c r="AE140" s="128">
        <f t="shared" si="64"/>
        <v>2133.09</v>
      </c>
      <c r="AF140" s="129">
        <f t="shared" si="65"/>
        <v>432.09000000000015</v>
      </c>
      <c r="AG140" s="130">
        <f t="shared" si="66"/>
        <v>1.8230876334331892E-2</v>
      </c>
      <c r="AH140" s="137">
        <f t="shared" si="67"/>
        <v>1701</v>
      </c>
      <c r="AI140" s="138">
        <f t="shared" si="68"/>
        <v>7.1769123665668122E-2</v>
      </c>
      <c r="AJ140" s="138">
        <f t="shared" si="69"/>
        <v>8.9692751350632247E-2</v>
      </c>
      <c r="AL140" s="11">
        <f t="shared" si="70"/>
        <v>19197.900000000001</v>
      </c>
      <c r="AM140" s="412">
        <f t="shared" si="71"/>
        <v>16498.090909090908</v>
      </c>
      <c r="AN140" s="412">
        <f t="shared" si="72"/>
        <v>-491.9090909090919</v>
      </c>
      <c r="AO140" s="413">
        <f t="shared" si="73"/>
        <v>-2.9816121975545441E-2</v>
      </c>
      <c r="AP140" s="192">
        <v>2355518159251</v>
      </c>
      <c r="AQ140" s="192">
        <v>4985009705568</v>
      </c>
      <c r="AR140" s="192" t="s">
        <v>3080</v>
      </c>
      <c r="AS140" s="231" t="s">
        <v>14</v>
      </c>
      <c r="AT140" s="231" t="s">
        <v>798</v>
      </c>
      <c r="AU140" s="232" t="s">
        <v>72</v>
      </c>
      <c r="AV140" s="232">
        <v>37900</v>
      </c>
      <c r="AW140" s="233">
        <f>VLOOKUP(B:B,[1]MICHELIN!$B:$K,8,0)</f>
        <v>16990</v>
      </c>
      <c r="AX140" s="416">
        <v>1050</v>
      </c>
      <c r="AY140" s="204" t="s">
        <v>3387</v>
      </c>
      <c r="AZ140" s="192" t="s">
        <v>310</v>
      </c>
      <c r="BA140" s="133" t="str">
        <f>IFERROR(VLOOKUP(AZ:AZ,Q商品!B:E,4,0),"")</f>
        <v>23年製 PRIMACY 4+（プライマシー4+） 235/55R18 104V XL サマータイヤ 最短当日発送</v>
      </c>
      <c r="BB140" s="133" t="str">
        <f>IFERROR(VLOOKUP(B:B,在庫!B:M,12,0),"")</f>
        <v>2023年製</v>
      </c>
      <c r="BC140" s="133">
        <f>IFERROR(VLOOKUP(B:B,在庫!B:L,10,0),"")</f>
        <v>3</v>
      </c>
      <c r="BD140" s="234">
        <f>VLOOKUP(AP:AP,[1]MICHELIN!$B:$AH,32,0)</f>
        <v>605880323</v>
      </c>
      <c r="BE140" s="234">
        <f>VLOOKUP(AP:AP,[1]MICHELIN!$B:$AH,33,0)</f>
        <v>605880378</v>
      </c>
    </row>
    <row r="141" spans="1:57" s="11" customFormat="1" ht="19.5" hidden="1" customHeight="1">
      <c r="A141" s="11">
        <f t="shared" si="54"/>
        <v>1</v>
      </c>
      <c r="B141" s="239">
        <f t="shared" si="55"/>
        <v>2454517159252</v>
      </c>
      <c r="C141" s="225">
        <f>VLOOKUP(B:B,[1]MICHELIN!$B:$K,9,0)</f>
        <v>6</v>
      </c>
      <c r="D141" s="11" t="s">
        <v>5180</v>
      </c>
      <c r="E141" s="358" t="s">
        <v>908</v>
      </c>
      <c r="F141" s="158" t="s">
        <v>1739</v>
      </c>
      <c r="G141" s="132" t="str">
        <f t="shared" si="56"/>
        <v>17</v>
      </c>
      <c r="H141" s="225">
        <v>6</v>
      </c>
      <c r="I141" s="225">
        <f>VLOOKUP(B:B,[1]MICHELIN!$B:$K,10,0)</f>
        <v>8</v>
      </c>
      <c r="J141" s="131">
        <v>2111</v>
      </c>
      <c r="K141" s="132" t="s">
        <v>1749</v>
      </c>
      <c r="L141" s="132">
        <v>64</v>
      </c>
      <c r="M141" s="134" t="s">
        <v>1779</v>
      </c>
      <c r="N141" s="226" t="s">
        <v>6238</v>
      </c>
      <c r="O141" s="226">
        <v>0</v>
      </c>
      <c r="P141" s="227">
        <v>26300</v>
      </c>
      <c r="Q141" s="228">
        <f t="shared" si="74"/>
        <v>22954.545454545452</v>
      </c>
      <c r="R141" s="143">
        <f t="shared" si="58"/>
        <v>7.168316831683068E-3</v>
      </c>
      <c r="S141" s="192">
        <v>1074476218</v>
      </c>
      <c r="T141" s="288" t="s">
        <v>6655</v>
      </c>
      <c r="U141" s="189">
        <f t="shared" si="59"/>
        <v>28945</v>
      </c>
      <c r="W141" s="229">
        <v>28945</v>
      </c>
      <c r="X141" s="135">
        <f t="shared" si="60"/>
        <v>22790</v>
      </c>
      <c r="Y141" s="230">
        <f t="shared" si="61"/>
        <v>25359.090909090908</v>
      </c>
      <c r="Z141" s="141">
        <f t="shared" si="62"/>
        <v>0.18566539923954362</v>
      </c>
      <c r="AA141" s="136">
        <f t="shared" si="63"/>
        <v>0.10130847822190353</v>
      </c>
      <c r="AB141" s="144"/>
      <c r="AC141" s="184">
        <f t="shared" si="52"/>
        <v>28377</v>
      </c>
      <c r="AD141" s="182">
        <f t="shared" si="53"/>
        <v>31183</v>
      </c>
      <c r="AE141" s="128">
        <f t="shared" si="64"/>
        <v>2806.47</v>
      </c>
      <c r="AF141" s="129">
        <f t="shared" si="65"/>
        <v>568.4699999999998</v>
      </c>
      <c r="AG141" s="130">
        <f t="shared" si="66"/>
        <v>1.8230125388833653E-2</v>
      </c>
      <c r="AH141" s="137">
        <f t="shared" si="67"/>
        <v>2238</v>
      </c>
      <c r="AI141" s="138">
        <f t="shared" si="68"/>
        <v>7.1769874611166337E-2</v>
      </c>
      <c r="AJ141" s="138">
        <f t="shared" si="69"/>
        <v>8.3078352833069885E-2</v>
      </c>
      <c r="AL141" s="11">
        <f t="shared" si="70"/>
        <v>25258.7</v>
      </c>
      <c r="AM141" s="412">
        <f t="shared" si="71"/>
        <v>22007.909090909088</v>
      </c>
      <c r="AN141" s="412">
        <f t="shared" si="72"/>
        <v>-782.09090909091174</v>
      </c>
      <c r="AO141" s="413">
        <f t="shared" si="73"/>
        <v>-3.5536811146406166E-2</v>
      </c>
      <c r="AP141" s="192">
        <v>2454517159252</v>
      </c>
      <c r="AQ141" s="192">
        <v>4985009705308</v>
      </c>
      <c r="AR141" s="192" t="s">
        <v>3067</v>
      </c>
      <c r="AS141" s="231" t="s">
        <v>14</v>
      </c>
      <c r="AT141" s="231" t="s">
        <v>870</v>
      </c>
      <c r="AU141" s="232" t="s">
        <v>57</v>
      </c>
      <c r="AV141" s="232">
        <v>49500</v>
      </c>
      <c r="AW141" s="233">
        <f>VLOOKUP(B:B,[1]MICHELIN!$B:$K,8,0)</f>
        <v>22790</v>
      </c>
      <c r="AX141" s="233">
        <v>1050</v>
      </c>
      <c r="AY141" s="204" t="s">
        <v>3387</v>
      </c>
      <c r="AZ141" s="192" t="s">
        <v>311</v>
      </c>
      <c r="BA141" s="133" t="str">
        <f>IFERROR(VLOOKUP(AZ:AZ,Q商品!B:E,4,0),"")</f>
        <v>23年製 PRIMACY 4+（プライマシー4+） 245/45R17 99Y XL サマータイヤ 最短当日発送</v>
      </c>
      <c r="BB141" s="133" t="str">
        <f>IFERROR(VLOOKUP(B:B,在庫!B:M,12,0),"")</f>
        <v>2023年製</v>
      </c>
      <c r="BC141" s="133">
        <f>IFERROR(VLOOKUP(B:B,在庫!B:L,10,0),"")</f>
        <v>2</v>
      </c>
      <c r="BD141" s="234">
        <f>VLOOKUP(AP:AP,[1]MICHELIN!$B:$AH,32,0)</f>
        <v>605880331</v>
      </c>
      <c r="BE141" s="234">
        <f>VLOOKUP(AP:AP,[1]MICHELIN!$B:$AH,33,0)</f>
        <v>605880386</v>
      </c>
    </row>
    <row r="142" spans="1:57" s="11" customFormat="1" ht="19.5" hidden="1" customHeight="1">
      <c r="A142" s="11">
        <f t="shared" si="54"/>
        <v>2</v>
      </c>
      <c r="B142" s="239">
        <f t="shared" si="55"/>
        <v>2454518159671</v>
      </c>
      <c r="C142" s="225">
        <f>VLOOKUP(B:B,[1]MICHELIN!$B:$K,9,0)</f>
        <v>0</v>
      </c>
      <c r="D142" s="11" t="s">
        <v>5180</v>
      </c>
      <c r="E142" s="358" t="s">
        <v>909</v>
      </c>
      <c r="F142" s="158" t="s">
        <v>5900</v>
      </c>
      <c r="G142" s="132" t="str">
        <f t="shared" si="56"/>
        <v>18</v>
      </c>
      <c r="H142" s="225">
        <v>0</v>
      </c>
      <c r="I142" s="225">
        <f>VLOOKUP(B:B,[1]MICHELIN!$B:$K,10,0)</f>
        <v>0</v>
      </c>
      <c r="J142" s="131"/>
      <c r="K142" s="132" t="s">
        <v>1749</v>
      </c>
      <c r="L142" s="324">
        <v>65</v>
      </c>
      <c r="M142" s="134" t="s">
        <v>3422</v>
      </c>
      <c r="N142" s="226" t="s">
        <v>7485</v>
      </c>
      <c r="O142" s="226" t="s">
        <v>3425</v>
      </c>
      <c r="P142" s="227">
        <v>26900</v>
      </c>
      <c r="Q142" s="228">
        <f t="shared" si="74"/>
        <v>23499.999999999996</v>
      </c>
      <c r="R142" s="143">
        <f t="shared" si="58"/>
        <v>0.26587234042553182</v>
      </c>
      <c r="S142" s="192">
        <v>1074475960</v>
      </c>
      <c r="T142" s="285" t="s">
        <v>6657</v>
      </c>
      <c r="U142" s="189">
        <f t="shared" si="59"/>
        <v>26000</v>
      </c>
      <c r="V142" s="11">
        <v>900</v>
      </c>
      <c r="W142" s="229">
        <v>26900</v>
      </c>
      <c r="X142" s="135">
        <f t="shared" si="60"/>
        <v>17252</v>
      </c>
      <c r="Y142" s="230">
        <f t="shared" si="61"/>
        <v>23499.999999999996</v>
      </c>
      <c r="Z142" s="141">
        <f t="shared" si="62"/>
        <v>7.7307692307692299E-2</v>
      </c>
      <c r="AA142" s="136">
        <f t="shared" si="63"/>
        <v>0.26587234042553182</v>
      </c>
      <c r="AB142" s="144">
        <v>9</v>
      </c>
      <c r="AC142" s="184">
        <f t="shared" si="52"/>
        <v>25490</v>
      </c>
      <c r="AD142" s="182">
        <f t="shared" si="53"/>
        <v>28010</v>
      </c>
      <c r="AE142" s="128">
        <f t="shared" si="64"/>
        <v>2520.9</v>
      </c>
      <c r="AF142" s="129">
        <f t="shared" si="65"/>
        <v>510.90000000000009</v>
      </c>
      <c r="AG142" s="130">
        <f t="shared" si="66"/>
        <v>1.8239914316315605E-2</v>
      </c>
      <c r="AH142" s="137">
        <f t="shared" si="67"/>
        <v>2010</v>
      </c>
      <c r="AI142" s="138">
        <f t="shared" si="68"/>
        <v>7.1760085683684402E-2</v>
      </c>
      <c r="AJ142" s="138">
        <f t="shared" si="69"/>
        <v>0.24763242610921621</v>
      </c>
      <c r="AL142" s="11">
        <f t="shared" si="70"/>
        <v>22689</v>
      </c>
      <c r="AM142" s="412">
        <f t="shared" si="71"/>
        <v>19671.81818181818</v>
      </c>
      <c r="AN142" s="412">
        <f t="shared" si="72"/>
        <v>2419.8181818181802</v>
      </c>
      <c r="AO142" s="413">
        <f t="shared" si="73"/>
        <v>0.12300938120985251</v>
      </c>
      <c r="AP142" s="192">
        <v>2454518159671</v>
      </c>
      <c r="AQ142" s="192">
        <v>4985009705483</v>
      </c>
      <c r="AR142" s="192" t="s">
        <v>152</v>
      </c>
      <c r="AS142" s="231" t="s">
        <v>145</v>
      </c>
      <c r="AT142" s="231" t="s">
        <v>871</v>
      </c>
      <c r="AU142" s="232" t="s">
        <v>33</v>
      </c>
      <c r="AV142" s="232" t="s">
        <v>152</v>
      </c>
      <c r="AW142" s="233">
        <f>VLOOKUP(B:B,[1]MICHELIN!$B:$K,8,0)</f>
        <v>17252</v>
      </c>
      <c r="AX142" s="233">
        <v>1050</v>
      </c>
      <c r="AY142" s="204" t="s">
        <v>3388</v>
      </c>
      <c r="AZ142" s="192" t="s">
        <v>319</v>
      </c>
      <c r="BA142" s="133" t="str">
        <f>IFERROR(VLOOKUP(AZ:AZ,Q商品!B:E,4,0),"")</f>
        <v>PRIMACY 4+（プライマシー4+） 245/45R18 100W XL 21年製 サマータイヤ 最短当日発送</v>
      </c>
      <c r="BB142" s="133" t="str">
        <f>IFERROR(VLOOKUP(B:B,在庫!B:M,12,0),"")</f>
        <v/>
      </c>
      <c r="BC142" s="133" t="str">
        <f>IFERROR(VLOOKUP(B:B,在庫!B:L,10,0),"")</f>
        <v/>
      </c>
      <c r="BD142" s="234">
        <f>VLOOKUP(AP:AP,[1]MICHELIN!$B:$AH,32,0)</f>
        <v>614215459</v>
      </c>
      <c r="BE142" s="234">
        <f>VLOOKUP(AP:AP,[1]MICHELIN!$B:$AH,33,0)</f>
        <v>614215466</v>
      </c>
    </row>
    <row r="143" spans="1:57" s="11" customFormat="1" ht="19.5" hidden="1" customHeight="1">
      <c r="A143" s="11">
        <f t="shared" si="54"/>
        <v>2</v>
      </c>
      <c r="B143" s="239">
        <f t="shared" si="55"/>
        <v>2454518159251</v>
      </c>
      <c r="C143" s="225">
        <f>VLOOKUP(B:B,[1]MICHELIN!$B:$K,9,0)</f>
        <v>11</v>
      </c>
      <c r="D143" s="11" t="s">
        <v>4059</v>
      </c>
      <c r="E143" s="11" t="s">
        <v>7373</v>
      </c>
      <c r="F143" s="158" t="s">
        <v>5900</v>
      </c>
      <c r="G143" s="132" t="str">
        <f t="shared" si="56"/>
        <v>18</v>
      </c>
      <c r="H143" s="225">
        <v>18</v>
      </c>
      <c r="I143" s="225">
        <f>VLOOKUP(B:B,[1]MICHELIN!$B:$K,10,0)</f>
        <v>16</v>
      </c>
      <c r="J143" s="131"/>
      <c r="K143" s="132" t="s">
        <v>1749</v>
      </c>
      <c r="L143" s="324">
        <v>65</v>
      </c>
      <c r="M143" s="134" t="s">
        <v>3422</v>
      </c>
      <c r="N143" s="226" t="s">
        <v>7485</v>
      </c>
      <c r="O143" s="226" t="s">
        <v>3425</v>
      </c>
      <c r="P143" s="227">
        <v>26900</v>
      </c>
      <c r="Q143" s="228">
        <f t="shared" si="74"/>
        <v>23499.999999999996</v>
      </c>
      <c r="R143" s="143">
        <f t="shared" si="58"/>
        <v>9.2340425531914752E-2</v>
      </c>
      <c r="S143" s="192">
        <v>1074475990</v>
      </c>
      <c r="T143" s="285" t="s">
        <v>6656</v>
      </c>
      <c r="U143" s="189">
        <f t="shared" si="59"/>
        <v>26000</v>
      </c>
      <c r="V143" s="11">
        <v>900</v>
      </c>
      <c r="W143" s="229">
        <v>26900</v>
      </c>
      <c r="X143" s="135">
        <f t="shared" si="60"/>
        <v>21330</v>
      </c>
      <c r="Y143" s="230">
        <f t="shared" si="61"/>
        <v>23499.999999999996</v>
      </c>
      <c r="Z143" s="141">
        <f t="shared" si="62"/>
        <v>7.7307692307692299E-2</v>
      </c>
      <c r="AA143" s="136">
        <f t="shared" si="63"/>
        <v>9.2340425531914752E-2</v>
      </c>
      <c r="AB143" s="309"/>
      <c r="AC143" s="184">
        <f t="shared" si="52"/>
        <v>25490</v>
      </c>
      <c r="AD143" s="182">
        <f t="shared" si="53"/>
        <v>28010</v>
      </c>
      <c r="AE143" s="128">
        <f t="shared" si="64"/>
        <v>2520.9</v>
      </c>
      <c r="AF143" s="129">
        <f t="shared" si="65"/>
        <v>510.90000000000009</v>
      </c>
      <c r="AG143" s="130">
        <f t="shared" si="66"/>
        <v>1.8239914316315605E-2</v>
      </c>
      <c r="AH143" s="137">
        <f t="shared" si="67"/>
        <v>2010</v>
      </c>
      <c r="AI143" s="138">
        <f t="shared" si="68"/>
        <v>7.1760085683684402E-2</v>
      </c>
      <c r="AJ143" s="138">
        <f t="shared" si="69"/>
        <v>7.4100511215599144E-2</v>
      </c>
      <c r="AL143" s="11">
        <f t="shared" si="70"/>
        <v>22689</v>
      </c>
      <c r="AM143" s="412">
        <f t="shared" si="71"/>
        <v>19671.81818181818</v>
      </c>
      <c r="AN143" s="412">
        <f t="shared" si="72"/>
        <v>-1658.1818181818198</v>
      </c>
      <c r="AO143" s="413">
        <f t="shared" si="73"/>
        <v>-8.4292250103979019E-2</v>
      </c>
      <c r="AP143" s="192">
        <v>2454518159251</v>
      </c>
      <c r="AQ143" s="192">
        <v>4985009705483</v>
      </c>
      <c r="AR143" s="192" t="s">
        <v>3080</v>
      </c>
      <c r="AS143" s="231" t="s">
        <v>14</v>
      </c>
      <c r="AT143" s="231" t="s">
        <v>871</v>
      </c>
      <c r="AU143" s="232" t="s">
        <v>33</v>
      </c>
      <c r="AV143" s="232">
        <v>46700</v>
      </c>
      <c r="AW143" s="233">
        <f>VLOOKUP(B:B,[1]MICHELIN!$B:$K,8,0)</f>
        <v>21330</v>
      </c>
      <c r="AX143" s="416">
        <v>1050</v>
      </c>
      <c r="AY143" s="204" t="s">
        <v>3387</v>
      </c>
      <c r="AZ143" s="192" t="s">
        <v>312</v>
      </c>
      <c r="BA143" s="133" t="str">
        <f>IFERROR(VLOOKUP(AZ:AZ,Q商品!B:E,4,0),"")</f>
        <v>23年製 PRIMACY 4+（プライマシー4+） 245/45R18 100W XL サマータイヤ 最短当日発送</v>
      </c>
      <c r="BB143" s="133" t="str">
        <f>IFERROR(VLOOKUP(B:B,在庫!B:M,12,0),"")</f>
        <v>2023年製</v>
      </c>
      <c r="BC143" s="133">
        <f>IFERROR(VLOOKUP(B:B,在庫!B:L,10,0),"")</f>
        <v>2</v>
      </c>
      <c r="BD143" s="234">
        <f>VLOOKUP(AP:AP,[1]MICHELIN!$B:$AH,32,0)</f>
        <v>605880318</v>
      </c>
      <c r="BE143" s="234">
        <f>VLOOKUP(AP:AP,[1]MICHELIN!$B:$AH,33,0)</f>
        <v>605880373</v>
      </c>
    </row>
    <row r="144" spans="1:57" s="11" customFormat="1" ht="19.5" hidden="1" customHeight="1">
      <c r="A144" s="11">
        <f t="shared" si="54"/>
        <v>1</v>
      </c>
      <c r="B144" s="239">
        <f t="shared" si="55"/>
        <v>2554518159258</v>
      </c>
      <c r="C144" s="225">
        <f>VLOOKUP(B:B,[1]MICHELIN!$B:$K,9,0)</f>
        <v>6</v>
      </c>
      <c r="D144" s="11" t="s">
        <v>4059</v>
      </c>
      <c r="E144" s="358" t="s">
        <v>6251</v>
      </c>
      <c r="F144" s="158" t="s">
        <v>5901</v>
      </c>
      <c r="G144" s="132" t="str">
        <f t="shared" si="56"/>
        <v>18</v>
      </c>
      <c r="H144" s="225">
        <v>8</v>
      </c>
      <c r="I144" s="225">
        <f>VLOOKUP(B:B,[1]MICHELIN!$B:$K,10,0)</f>
        <v>12</v>
      </c>
      <c r="J144" s="131"/>
      <c r="K144" s="132" t="s">
        <v>1749</v>
      </c>
      <c r="L144" s="132">
        <v>66</v>
      </c>
      <c r="M144" s="134" t="s">
        <v>1776</v>
      </c>
      <c r="N144" s="226" t="s">
        <v>7658</v>
      </c>
      <c r="O144" s="226">
        <v>0</v>
      </c>
      <c r="P144" s="227">
        <v>28799</v>
      </c>
      <c r="Q144" s="228">
        <f t="shared" si="74"/>
        <v>25226.363636363636</v>
      </c>
      <c r="R144" s="143">
        <f t="shared" si="58"/>
        <v>7.9534397635950826E-2</v>
      </c>
      <c r="S144" s="192" t="s">
        <v>7381</v>
      </c>
      <c r="T144" s="285" t="s">
        <v>7384</v>
      </c>
      <c r="U144" s="189">
        <f t="shared" si="59"/>
        <v>28799</v>
      </c>
      <c r="W144" s="229">
        <v>28799</v>
      </c>
      <c r="X144" s="135">
        <f t="shared" si="60"/>
        <v>23220</v>
      </c>
      <c r="Y144" s="230">
        <f t="shared" si="61"/>
        <v>25226.363636363636</v>
      </c>
      <c r="Z144" s="141">
        <f t="shared" si="62"/>
        <v>7.7329073926178049E-2</v>
      </c>
      <c r="AA144" s="136">
        <f t="shared" si="63"/>
        <v>7.9534397635950826E-2</v>
      </c>
      <c r="AB144" s="144"/>
      <c r="AC144" s="184">
        <f t="shared" si="52"/>
        <v>28234</v>
      </c>
      <c r="AD144" s="182">
        <f t="shared" si="53"/>
        <v>31026</v>
      </c>
      <c r="AE144" s="128">
        <f t="shared" si="64"/>
        <v>2792.3399999999997</v>
      </c>
      <c r="AF144" s="129">
        <f t="shared" si="65"/>
        <v>565.33999999999969</v>
      </c>
      <c r="AG144" s="130">
        <f t="shared" si="66"/>
        <v>1.8221491652162691E-2</v>
      </c>
      <c r="AH144" s="137">
        <f t="shared" si="67"/>
        <v>2227</v>
      </c>
      <c r="AI144" s="138">
        <f t="shared" si="68"/>
        <v>7.1778508347837292E-2</v>
      </c>
      <c r="AJ144" s="138">
        <f t="shared" si="69"/>
        <v>6.1312905983788135E-2</v>
      </c>
      <c r="AL144" s="11">
        <f t="shared" si="70"/>
        <v>25131.4</v>
      </c>
      <c r="AM144" s="412">
        <f t="shared" si="71"/>
        <v>21892.181818181816</v>
      </c>
      <c r="AN144" s="412">
        <f t="shared" si="72"/>
        <v>-1327.8181818181838</v>
      </c>
      <c r="AO144" s="413">
        <f t="shared" si="73"/>
        <v>-6.0652619864293697E-2</v>
      </c>
      <c r="AP144" s="192">
        <v>2554518159258</v>
      </c>
      <c r="AQ144" s="192">
        <v>4985009705490</v>
      </c>
      <c r="AR144" s="192" t="s">
        <v>3081</v>
      </c>
      <c r="AS144" s="231" t="s">
        <v>14</v>
      </c>
      <c r="AT144" s="231" t="s">
        <v>877</v>
      </c>
      <c r="AU144" s="232" t="s">
        <v>60</v>
      </c>
      <c r="AV144" s="232">
        <v>50000</v>
      </c>
      <c r="AW144" s="233">
        <f>VLOOKUP(B:B,[1]MICHELIN!$B:$K,8,0)</f>
        <v>23220</v>
      </c>
      <c r="AX144" s="233">
        <v>1050</v>
      </c>
      <c r="AY144" s="204" t="s">
        <v>3387</v>
      </c>
      <c r="AZ144" s="192" t="s">
        <v>7371</v>
      </c>
      <c r="BA144" s="133" t="str">
        <f>IFERROR(VLOOKUP(AZ:AZ,Q商品!B:E,4,0),"")</f>
        <v>PRIMACY 4+（プライマシー4+） 255/45R18 99Y 22年製以降 サマータイヤ 最短当日発送</v>
      </c>
      <c r="BB144" s="133" t="str">
        <f>IFERROR(VLOOKUP(B:B,在庫!B:M,12,0),"")</f>
        <v>2022年製</v>
      </c>
      <c r="BC144" s="133">
        <f>IFERROR(VLOOKUP(B:B,在庫!B:L,10,0),"")</f>
        <v>4</v>
      </c>
      <c r="BD144" s="234">
        <f>VLOOKUP(AP:AP,[1]MICHELIN!$B:$AH,32,0)</f>
        <v>605880321</v>
      </c>
      <c r="BE144" s="234">
        <f>VLOOKUP(AP:AP,[1]MICHELIN!$B:$AH,33,0)</f>
        <v>605880376</v>
      </c>
    </row>
    <row r="145" spans="1:57" s="11" customFormat="1" ht="19.5" hidden="1" customHeight="1">
      <c r="A145" s="11">
        <f t="shared" si="54"/>
        <v>1</v>
      </c>
      <c r="B145" s="239">
        <f t="shared" si="55"/>
        <v>2255518159308</v>
      </c>
      <c r="C145" s="225">
        <f>VLOOKUP(B:B,[1]MICHELIN!$B:$K,9,0)</f>
        <v>28</v>
      </c>
      <c r="D145" s="11" t="s">
        <v>4059</v>
      </c>
      <c r="E145" s="358" t="s">
        <v>910</v>
      </c>
      <c r="F145" s="158" t="s">
        <v>6239</v>
      </c>
      <c r="G145" s="132" t="str">
        <f t="shared" si="56"/>
        <v>18</v>
      </c>
      <c r="H145" s="225">
        <v>0</v>
      </c>
      <c r="I145" s="225">
        <f>VLOOKUP(B:B,[1]MICHELIN!$B:$K,10,0)</f>
        <v>20</v>
      </c>
      <c r="J145" s="131"/>
      <c r="K145" s="132" t="s">
        <v>1749</v>
      </c>
      <c r="L145" s="132">
        <v>67</v>
      </c>
      <c r="M145" s="134" t="s">
        <v>3422</v>
      </c>
      <c r="N145" s="226" t="s">
        <v>1982</v>
      </c>
      <c r="O145" s="226">
        <v>0</v>
      </c>
      <c r="P145" s="227">
        <v>22700</v>
      </c>
      <c r="Q145" s="228">
        <f t="shared" si="74"/>
        <v>19681.81818181818</v>
      </c>
      <c r="R145" s="143">
        <f t="shared" si="58"/>
        <v>0.10831408775981517</v>
      </c>
      <c r="S145" s="192">
        <v>1074475939</v>
      </c>
      <c r="T145" s="285" t="s">
        <v>6658</v>
      </c>
      <c r="U145" s="189">
        <f t="shared" si="59"/>
        <v>22700</v>
      </c>
      <c r="W145" s="229">
        <v>22700</v>
      </c>
      <c r="X145" s="135">
        <f t="shared" si="60"/>
        <v>17550</v>
      </c>
      <c r="Y145" s="230">
        <f t="shared" si="61"/>
        <v>19681.81818181818</v>
      </c>
      <c r="Z145" s="141">
        <f t="shared" si="62"/>
        <v>7.7268722466960371E-2</v>
      </c>
      <c r="AA145" s="136">
        <f t="shared" si="63"/>
        <v>0.10831408775981517</v>
      </c>
      <c r="AB145" s="144"/>
      <c r="AC145" s="184">
        <f t="shared" si="52"/>
        <v>22254</v>
      </c>
      <c r="AD145" s="182">
        <f t="shared" si="53"/>
        <v>24454</v>
      </c>
      <c r="AE145" s="128">
        <f t="shared" si="64"/>
        <v>2200.86</v>
      </c>
      <c r="AF145" s="129">
        <f t="shared" si="65"/>
        <v>446.86000000000013</v>
      </c>
      <c r="AG145" s="130">
        <f t="shared" si="66"/>
        <v>1.8273493089065188E-2</v>
      </c>
      <c r="AH145" s="137">
        <f t="shared" si="67"/>
        <v>1754</v>
      </c>
      <c r="AI145" s="138">
        <f t="shared" si="68"/>
        <v>7.1726506910934823E-2</v>
      </c>
      <c r="AJ145" s="138">
        <f t="shared" si="69"/>
        <v>9.0040594670749985E-2</v>
      </c>
      <c r="AL145" s="11">
        <f t="shared" si="70"/>
        <v>19808.599999999999</v>
      </c>
      <c r="AM145" s="412">
        <f t="shared" si="71"/>
        <v>17053.272727272724</v>
      </c>
      <c r="AN145" s="412">
        <f t="shared" si="72"/>
        <v>-496.7272727272757</v>
      </c>
      <c r="AO145" s="413">
        <f t="shared" si="73"/>
        <v>-2.9127973302911912E-2</v>
      </c>
      <c r="AP145" s="192">
        <v>2255518159308</v>
      </c>
      <c r="AQ145" s="192">
        <v>4985009706237</v>
      </c>
      <c r="AR145" s="192" t="s">
        <v>3087</v>
      </c>
      <c r="AS145" s="231" t="s">
        <v>15</v>
      </c>
      <c r="AT145" s="231" t="s">
        <v>776</v>
      </c>
      <c r="AU145" s="232" t="s">
        <v>71</v>
      </c>
      <c r="AV145" s="232">
        <v>38100</v>
      </c>
      <c r="AW145" s="233">
        <f>VLOOKUP(B:B,[1]MICHELIN!$B:$K,8,0)</f>
        <v>17550</v>
      </c>
      <c r="AX145" s="233">
        <v>1050</v>
      </c>
      <c r="AY145" s="204" t="s">
        <v>3387</v>
      </c>
      <c r="AZ145" s="192" t="s">
        <v>320</v>
      </c>
      <c r="BA145" s="133" t="str">
        <f>IFERROR(VLOOKUP(AZ:AZ,Q商品!B:E,4,0),"")</f>
        <v>2023年製 PRIMACY SUV+ 225/55R18 98V サマータイヤ 最短当日発送</v>
      </c>
      <c r="BB145" s="133" t="str">
        <f>IFERROR(VLOOKUP(B:B,在庫!B:M,12,0),"")</f>
        <v>2023年製</v>
      </c>
      <c r="BC145" s="133">
        <f>IFERROR(VLOOKUP(B:B,在庫!B:L,10,0),"")</f>
        <v>2</v>
      </c>
      <c r="BD145" s="234">
        <f>VLOOKUP(AP:AP,[1]MICHELIN!$B:$AH,32,0)</f>
        <v>605880345</v>
      </c>
      <c r="BE145" s="234">
        <f>VLOOKUP(AP:AP,[1]MICHELIN!$B:$AH,33,0)</f>
        <v>605880400</v>
      </c>
    </row>
    <row r="146" spans="1:57" s="11" customFormat="1" ht="19.5" hidden="1" customHeight="1">
      <c r="A146" s="11">
        <f t="shared" si="54"/>
        <v>1</v>
      </c>
      <c r="B146" s="239">
        <f t="shared" si="55"/>
        <v>2256517159306</v>
      </c>
      <c r="C146" s="225">
        <f>VLOOKUP(B:B,[1]MICHELIN!$B:$K,9,0)</f>
        <v>16</v>
      </c>
      <c r="D146" s="11" t="s">
        <v>4059</v>
      </c>
      <c r="E146" s="11" t="s">
        <v>912</v>
      </c>
      <c r="F146" s="158" t="s">
        <v>5903</v>
      </c>
      <c r="G146" s="132" t="str">
        <f t="shared" si="56"/>
        <v>17</v>
      </c>
      <c r="H146" s="225">
        <v>16</v>
      </c>
      <c r="I146" s="225">
        <f>VLOOKUP(B:B,[1]MICHELIN!$B:$K,10,0)</f>
        <v>16</v>
      </c>
      <c r="J146" s="131">
        <v>1298</v>
      </c>
      <c r="K146" s="132" t="s">
        <v>1749</v>
      </c>
      <c r="L146" s="132">
        <v>69</v>
      </c>
      <c r="M146" s="134" t="s">
        <v>3422</v>
      </c>
      <c r="N146" s="226" t="s">
        <v>2017</v>
      </c>
      <c r="O146" s="226">
        <v>0</v>
      </c>
      <c r="P146" s="227">
        <v>18870</v>
      </c>
      <c r="Q146" s="228">
        <f t="shared" si="74"/>
        <v>16199.999999999998</v>
      </c>
      <c r="R146" s="143">
        <f t="shared" si="58"/>
        <v>0.16728395061728385</v>
      </c>
      <c r="S146" s="192">
        <v>1074475938</v>
      </c>
      <c r="T146" s="285" t="s">
        <v>6660</v>
      </c>
      <c r="U146" s="189">
        <f t="shared" si="59"/>
        <v>18870</v>
      </c>
      <c r="W146" s="229">
        <v>18870</v>
      </c>
      <c r="X146" s="135">
        <f t="shared" si="60"/>
        <v>13490</v>
      </c>
      <c r="Y146" s="230">
        <f t="shared" si="61"/>
        <v>16199.999999999998</v>
      </c>
      <c r="Z146" s="141">
        <f t="shared" si="62"/>
        <v>7.7318494965553874E-2</v>
      </c>
      <c r="AA146" s="136">
        <f t="shared" si="63"/>
        <v>0.16728395061728385</v>
      </c>
      <c r="AB146" s="309"/>
      <c r="AC146" s="184">
        <f t="shared" si="52"/>
        <v>18500</v>
      </c>
      <c r="AD146" s="182">
        <f t="shared" si="53"/>
        <v>20329</v>
      </c>
      <c r="AE146" s="128">
        <f t="shared" si="64"/>
        <v>1829.61</v>
      </c>
      <c r="AF146" s="129">
        <f t="shared" si="65"/>
        <v>370.6099999999999</v>
      </c>
      <c r="AG146" s="130">
        <f t="shared" si="66"/>
        <v>1.8230606522701556E-2</v>
      </c>
      <c r="AH146" s="137">
        <f t="shared" si="67"/>
        <v>1459</v>
      </c>
      <c r="AI146" s="138">
        <f t="shared" si="68"/>
        <v>7.1769393477298438E-2</v>
      </c>
      <c r="AJ146" s="138">
        <f t="shared" si="69"/>
        <v>0.14905334409458229</v>
      </c>
      <c r="AK146" s="11" t="s">
        <v>13397</v>
      </c>
      <c r="AL146" s="11">
        <f t="shared" si="70"/>
        <v>16467.099999999999</v>
      </c>
      <c r="AM146" s="412">
        <f t="shared" si="71"/>
        <v>14015.545454545452</v>
      </c>
      <c r="AN146" s="412">
        <f t="shared" si="72"/>
        <v>525.54545454545223</v>
      </c>
      <c r="AO146" s="413">
        <f t="shared" si="73"/>
        <v>3.7497324399530234E-2</v>
      </c>
      <c r="AP146" s="192">
        <v>2256517159306</v>
      </c>
      <c r="AQ146" s="192">
        <v>4985009706145</v>
      </c>
      <c r="AR146" s="192" t="s">
        <v>3085</v>
      </c>
      <c r="AS146" s="231" t="s">
        <v>15</v>
      </c>
      <c r="AT146" s="231" t="s">
        <v>1118</v>
      </c>
      <c r="AU146" s="232" t="s">
        <v>74</v>
      </c>
      <c r="AV146" s="232">
        <v>31600</v>
      </c>
      <c r="AW146" s="233">
        <f>VLOOKUP(B:B,[1]MICHELIN!$B:$K,8,0)</f>
        <v>13490</v>
      </c>
      <c r="AX146" s="233">
        <v>1050</v>
      </c>
      <c r="AY146" s="204" t="s">
        <v>3387</v>
      </c>
      <c r="AZ146" s="195" t="s">
        <v>322</v>
      </c>
      <c r="BA146" s="133" t="str">
        <f>IFERROR(VLOOKUP(AZ:AZ,Q商品!B:E,4,0),"")</f>
        <v>2023年製 PRIMACY SUV+ 225/65R17 106H XL サマータイヤ 最短当日発送</v>
      </c>
      <c r="BB146" s="133" t="str">
        <f>IFERROR(VLOOKUP(B:B,在庫!B:M,12,0),"")</f>
        <v>2023年製</v>
      </c>
      <c r="BC146" s="133">
        <f>IFERROR(VLOOKUP(B:B,在庫!B:L,10,0),"")</f>
        <v>4</v>
      </c>
      <c r="BD146" s="234">
        <f>VLOOKUP(AP:AP,[1]MICHELIN!$B:$AH,32,0)</f>
        <v>605880346</v>
      </c>
      <c r="BE146" s="234">
        <f>VLOOKUP(AP:AP,[1]MICHELIN!$B:$AH,33,0)</f>
        <v>605880401</v>
      </c>
    </row>
    <row r="147" spans="1:57" s="11" customFormat="1" ht="19.5" hidden="1" customHeight="1">
      <c r="A147" s="11">
        <f t="shared" si="54"/>
        <v>1</v>
      </c>
      <c r="B147" s="239">
        <f t="shared" si="55"/>
        <v>2255519159307</v>
      </c>
      <c r="C147" s="225">
        <f>VLOOKUP(B:B,[1]MICHELIN!$B:$K,9,0)</f>
        <v>33</v>
      </c>
      <c r="D147" s="11" t="s">
        <v>4059</v>
      </c>
      <c r="E147" s="358" t="s">
        <v>911</v>
      </c>
      <c r="F147" s="158" t="s">
        <v>5902</v>
      </c>
      <c r="G147" s="132" t="str">
        <f t="shared" si="56"/>
        <v>19</v>
      </c>
      <c r="H147" s="225">
        <v>3</v>
      </c>
      <c r="I147" s="225">
        <f>VLOOKUP(B:B,[1]MICHELIN!$B:$K,10,0)</f>
        <v>24</v>
      </c>
      <c r="J147" s="131">
        <v>318</v>
      </c>
      <c r="K147" s="132" t="s">
        <v>1749</v>
      </c>
      <c r="L147" s="132">
        <v>68</v>
      </c>
      <c r="M147" s="134" t="s">
        <v>3422</v>
      </c>
      <c r="N147" s="226" t="s">
        <v>4730</v>
      </c>
      <c r="O147" s="226" t="s">
        <v>3425</v>
      </c>
      <c r="P147" s="227">
        <v>25600</v>
      </c>
      <c r="Q147" s="228">
        <f t="shared" si="74"/>
        <v>22318.181818181816</v>
      </c>
      <c r="R147" s="143">
        <f t="shared" si="58"/>
        <v>0.18272912423625248</v>
      </c>
      <c r="S147" s="192">
        <v>1074476202</v>
      </c>
      <c r="T147" s="285" t="s">
        <v>6659</v>
      </c>
      <c r="U147" s="189">
        <f t="shared" si="59"/>
        <v>24700</v>
      </c>
      <c r="V147" s="11">
        <v>900</v>
      </c>
      <c r="W147" s="229">
        <v>25600</v>
      </c>
      <c r="X147" s="135">
        <f t="shared" si="60"/>
        <v>18240</v>
      </c>
      <c r="Y147" s="230">
        <f t="shared" si="61"/>
        <v>22318.181818181816</v>
      </c>
      <c r="Z147" s="141">
        <f t="shared" si="62"/>
        <v>7.7287449392712482E-2</v>
      </c>
      <c r="AA147" s="136">
        <f t="shared" si="63"/>
        <v>0.18272912423625248</v>
      </c>
      <c r="AB147" s="144"/>
      <c r="AC147" s="184">
        <f t="shared" si="52"/>
        <v>24215</v>
      </c>
      <c r="AD147" s="182">
        <f t="shared" si="53"/>
        <v>26609</v>
      </c>
      <c r="AE147" s="128">
        <f t="shared" si="64"/>
        <v>2394.81</v>
      </c>
      <c r="AF147" s="129">
        <f t="shared" si="65"/>
        <v>485.80999999999995</v>
      </c>
      <c r="AG147" s="130">
        <f t="shared" si="66"/>
        <v>1.8257356533503698E-2</v>
      </c>
      <c r="AH147" s="137">
        <f t="shared" si="67"/>
        <v>1909</v>
      </c>
      <c r="AI147" s="138">
        <f t="shared" si="68"/>
        <v>7.1742643466496295E-2</v>
      </c>
      <c r="AJ147" s="138">
        <f t="shared" si="69"/>
        <v>0.16447176770274879</v>
      </c>
      <c r="AL147" s="11">
        <f t="shared" si="70"/>
        <v>21554.1</v>
      </c>
      <c r="AM147" s="412">
        <f t="shared" si="71"/>
        <v>18640.090909090904</v>
      </c>
      <c r="AN147" s="412">
        <f t="shared" si="72"/>
        <v>400.09090909090446</v>
      </c>
      <c r="AO147" s="413">
        <f t="shared" si="73"/>
        <v>2.1463999882949995E-2</v>
      </c>
      <c r="AP147" s="192">
        <v>2255519159307</v>
      </c>
      <c r="AQ147" s="192">
        <v>4985009706343</v>
      </c>
      <c r="AR147" s="192" t="s">
        <v>3091</v>
      </c>
      <c r="AS147" s="231" t="s">
        <v>15</v>
      </c>
      <c r="AT147" s="231" t="s">
        <v>812</v>
      </c>
      <c r="AU147" s="232" t="s">
        <v>78</v>
      </c>
      <c r="AV147" s="232">
        <v>42400</v>
      </c>
      <c r="AW147" s="233">
        <f>VLOOKUP(B:B,[1]MICHELIN!$B:$K,8,0)</f>
        <v>18240</v>
      </c>
      <c r="AX147" s="233">
        <v>1050</v>
      </c>
      <c r="AY147" s="204" t="s">
        <v>3387</v>
      </c>
      <c r="AZ147" s="192" t="s">
        <v>321</v>
      </c>
      <c r="BA147" s="133" t="str">
        <f>IFERROR(VLOOKUP(AZ:AZ,Q商品!B:E,4,0),"")</f>
        <v>2023年製 PRIMACY SUV+ 225/55R19 99V サマータイヤ 最短当日発送</v>
      </c>
      <c r="BB147" s="133" t="str">
        <f>IFERROR(VLOOKUP(B:B,在庫!B:M,12,0),"")</f>
        <v>2023年製</v>
      </c>
      <c r="BC147" s="133">
        <f>IFERROR(VLOOKUP(B:B,在庫!B:L,10,0),"")</f>
        <v>3</v>
      </c>
      <c r="BD147" s="234">
        <f>VLOOKUP(AP:AP,[1]MICHELIN!$B:$AH,32,0)</f>
        <v>605880349</v>
      </c>
      <c r="BE147" s="234">
        <f>VLOOKUP(AP:AP,[1]MICHELIN!$B:$AH,33,0)</f>
        <v>605880404</v>
      </c>
    </row>
    <row r="148" spans="1:57" s="11" customFormat="1" ht="19.5" hidden="1" customHeight="1">
      <c r="A148" s="11">
        <f t="shared" si="54"/>
        <v>1</v>
      </c>
      <c r="B148" s="239">
        <f t="shared" si="55"/>
        <v>2355520159300</v>
      </c>
      <c r="C148" s="225">
        <f>VLOOKUP(B:B,[1]MICHELIN!$B:$K,9,0)</f>
        <v>46</v>
      </c>
      <c r="D148" s="11" t="s">
        <v>4059</v>
      </c>
      <c r="E148" s="358" t="s">
        <v>915</v>
      </c>
      <c r="F148" s="158" t="s">
        <v>5905</v>
      </c>
      <c r="G148" s="132" t="str">
        <f t="shared" si="56"/>
        <v>20</v>
      </c>
      <c r="H148" s="225">
        <v>16</v>
      </c>
      <c r="I148" s="225">
        <f>VLOOKUP(B:B,[1]MICHELIN!$B:$K,10,0)</f>
        <v>32</v>
      </c>
      <c r="J148" s="131" t="s">
        <v>12</v>
      </c>
      <c r="K148" s="132" t="s">
        <v>1749</v>
      </c>
      <c r="L148" s="132">
        <v>71</v>
      </c>
      <c r="M148" s="134" t="s">
        <v>3422</v>
      </c>
      <c r="N148" s="226" t="s">
        <v>2018</v>
      </c>
      <c r="O148" s="226">
        <v>0</v>
      </c>
      <c r="P148" s="227">
        <v>27890</v>
      </c>
      <c r="Q148" s="228">
        <f t="shared" si="74"/>
        <v>24399.999999999996</v>
      </c>
      <c r="R148" s="143">
        <f t="shared" si="58"/>
        <v>9.5901639344262157E-2</v>
      </c>
      <c r="S148" s="192">
        <v>1074475934</v>
      </c>
      <c r="T148" s="285" t="s">
        <v>6662</v>
      </c>
      <c r="U148" s="189">
        <f t="shared" si="59"/>
        <v>27890</v>
      </c>
      <c r="W148" s="229">
        <v>27890</v>
      </c>
      <c r="X148" s="135">
        <f t="shared" si="60"/>
        <v>22060</v>
      </c>
      <c r="Y148" s="230">
        <f t="shared" si="61"/>
        <v>24399.999999999996</v>
      </c>
      <c r="Z148" s="141">
        <f t="shared" si="62"/>
        <v>7.7339548225170418E-2</v>
      </c>
      <c r="AA148" s="136">
        <f t="shared" si="63"/>
        <v>9.5901639344262157E-2</v>
      </c>
      <c r="AB148" s="309"/>
      <c r="AC148" s="184">
        <f t="shared" si="52"/>
        <v>27343</v>
      </c>
      <c r="AD148" s="182">
        <f t="shared" si="53"/>
        <v>30047</v>
      </c>
      <c r="AE148" s="128">
        <f t="shared" si="64"/>
        <v>2704.23</v>
      </c>
      <c r="AF148" s="129">
        <f t="shared" si="65"/>
        <v>547.23</v>
      </c>
      <c r="AG148" s="130">
        <f t="shared" si="66"/>
        <v>1.8212467134822111E-2</v>
      </c>
      <c r="AH148" s="137">
        <f t="shared" si="67"/>
        <v>2157</v>
      </c>
      <c r="AI148" s="138">
        <f t="shared" si="68"/>
        <v>7.1787532865177889E-2</v>
      </c>
      <c r="AJ148" s="138">
        <f t="shared" si="69"/>
        <v>7.7689172209440049E-2</v>
      </c>
      <c r="AL148" s="11">
        <f t="shared" si="70"/>
        <v>24338.3</v>
      </c>
      <c r="AM148" s="412">
        <f t="shared" si="71"/>
        <v>21171.181818181816</v>
      </c>
      <c r="AN148" s="412">
        <f t="shared" si="72"/>
        <v>-888.8181818181838</v>
      </c>
      <c r="AO148" s="413">
        <f t="shared" si="73"/>
        <v>-4.198245470901707E-2</v>
      </c>
      <c r="AP148" s="192">
        <v>2355520159300</v>
      </c>
      <c r="AQ148" s="192">
        <v>4985009706480</v>
      </c>
      <c r="AR148" s="192" t="s">
        <v>3092</v>
      </c>
      <c r="AS148" s="231" t="s">
        <v>15</v>
      </c>
      <c r="AT148" s="231" t="s">
        <v>914</v>
      </c>
      <c r="AU148" s="232" t="s">
        <v>79</v>
      </c>
      <c r="AV148" s="232">
        <v>47900</v>
      </c>
      <c r="AW148" s="233">
        <f>VLOOKUP(B:B,[1]MICHELIN!$B:$K,8,0)</f>
        <v>22060</v>
      </c>
      <c r="AX148" s="233">
        <v>1050</v>
      </c>
      <c r="AY148" s="204" t="s">
        <v>3387</v>
      </c>
      <c r="AZ148" s="192" t="s">
        <v>324</v>
      </c>
      <c r="BA148" s="133" t="str">
        <f>IFERROR(VLOOKUP(AZ:AZ,Q商品!B:E,4,0),"")</f>
        <v>2023年製 PRIMACY SUV+ 235/55R20 102V サマータイヤ 最短当日発送</v>
      </c>
      <c r="BB148" s="133" t="str">
        <f>IFERROR(VLOOKUP(B:B,在庫!B:M,12,0),"")</f>
        <v>2023年製</v>
      </c>
      <c r="BC148" s="133">
        <f>IFERROR(VLOOKUP(B:B,在庫!B:L,10,0),"")</f>
        <v>4</v>
      </c>
      <c r="BD148" s="234">
        <f>VLOOKUP(AP:AP,[1]MICHELIN!$B:$AH,32,0)</f>
        <v>605880350</v>
      </c>
      <c r="BE148" s="234">
        <f>VLOOKUP(AP:AP,[1]MICHELIN!$B:$AH,33,0)</f>
        <v>605880405</v>
      </c>
    </row>
    <row r="149" spans="1:57" s="11" customFormat="1" ht="19.5" hidden="1" customHeight="1">
      <c r="A149" s="11">
        <f t="shared" si="54"/>
        <v>1</v>
      </c>
      <c r="B149" s="239">
        <f t="shared" si="55"/>
        <v>2356018159307</v>
      </c>
      <c r="C149" s="225">
        <f>VLOOKUP(B:B,[1]MICHELIN!$B:$K,9,0)</f>
        <v>8</v>
      </c>
      <c r="D149" s="11" t="s">
        <v>4059</v>
      </c>
      <c r="E149" s="11" t="s">
        <v>917</v>
      </c>
      <c r="F149" s="158" t="s">
        <v>7108</v>
      </c>
      <c r="G149" s="132" t="str">
        <f t="shared" si="56"/>
        <v>18</v>
      </c>
      <c r="H149" s="225">
        <v>16</v>
      </c>
      <c r="I149" s="225">
        <f>VLOOKUP(B:B,[1]MICHELIN!$B:$K,10,0)</f>
        <v>28</v>
      </c>
      <c r="J149" s="131"/>
      <c r="K149" s="132" t="s">
        <v>1749</v>
      </c>
      <c r="L149" s="132">
        <v>72</v>
      </c>
      <c r="M149" s="134" t="s">
        <v>3422</v>
      </c>
      <c r="N149" s="226" t="s">
        <v>7487</v>
      </c>
      <c r="O149" s="226">
        <v>0</v>
      </c>
      <c r="P149" s="227">
        <v>23480</v>
      </c>
      <c r="Q149" s="228">
        <f t="shared" si="74"/>
        <v>20390.909090909088</v>
      </c>
      <c r="R149" s="143">
        <f t="shared" si="58"/>
        <v>0.10352206865804714</v>
      </c>
      <c r="S149" s="192">
        <v>1074475936</v>
      </c>
      <c r="T149" s="285" t="s">
        <v>6663</v>
      </c>
      <c r="U149" s="189">
        <f t="shared" si="59"/>
        <v>23480</v>
      </c>
      <c r="W149" s="229">
        <v>23480</v>
      </c>
      <c r="X149" s="135">
        <f t="shared" si="60"/>
        <v>18280</v>
      </c>
      <c r="Y149" s="230">
        <f t="shared" si="61"/>
        <v>20390.909090909088</v>
      </c>
      <c r="Z149" s="141">
        <f t="shared" si="62"/>
        <v>7.7299829642248685E-2</v>
      </c>
      <c r="AA149" s="136">
        <f t="shared" si="63"/>
        <v>0.10352206865804714</v>
      </c>
      <c r="AB149" s="309"/>
      <c r="AC149" s="184">
        <f t="shared" si="52"/>
        <v>23019</v>
      </c>
      <c r="AD149" s="182">
        <f t="shared" si="53"/>
        <v>25295</v>
      </c>
      <c r="AE149" s="128">
        <f t="shared" si="64"/>
        <v>2276.5499999999997</v>
      </c>
      <c r="AF149" s="129">
        <f t="shared" si="65"/>
        <v>461.54999999999973</v>
      </c>
      <c r="AG149" s="130">
        <f t="shared" si="66"/>
        <v>1.8246689068985956E-2</v>
      </c>
      <c r="AH149" s="137">
        <f t="shared" si="67"/>
        <v>1815</v>
      </c>
      <c r="AI149" s="138">
        <f t="shared" si="68"/>
        <v>7.175331093101403E-2</v>
      </c>
      <c r="AJ149" s="138">
        <f t="shared" si="69"/>
        <v>8.5275379589061187E-2</v>
      </c>
      <c r="AL149" s="11">
        <f t="shared" si="70"/>
        <v>20489.5</v>
      </c>
      <c r="AM149" s="412">
        <f t="shared" si="71"/>
        <v>17672.272727272724</v>
      </c>
      <c r="AN149" s="412">
        <f t="shared" si="72"/>
        <v>-607.7272727272757</v>
      </c>
      <c r="AO149" s="413">
        <f t="shared" si="73"/>
        <v>-3.438874456647565E-2</v>
      </c>
      <c r="AP149" s="192">
        <v>2356018159307</v>
      </c>
      <c r="AQ149" s="192">
        <v>4985009706268</v>
      </c>
      <c r="AR149" s="192" t="s">
        <v>3089</v>
      </c>
      <c r="AS149" s="231" t="s">
        <v>15</v>
      </c>
      <c r="AT149" s="231" t="s">
        <v>916</v>
      </c>
      <c r="AU149" s="232" t="s">
        <v>76</v>
      </c>
      <c r="AV149" s="232">
        <v>39300</v>
      </c>
      <c r="AW149" s="233">
        <f>VLOOKUP(B:B,[1]MICHELIN!$B:$K,8,0)</f>
        <v>18280</v>
      </c>
      <c r="AX149" s="233">
        <v>1050</v>
      </c>
      <c r="AY149" s="204" t="s">
        <v>3387</v>
      </c>
      <c r="AZ149" s="192" t="s">
        <v>325</v>
      </c>
      <c r="BA149" s="133" t="str">
        <f>IFERROR(VLOOKUP(AZ:AZ,Q商品!B:E,4,0),"")</f>
        <v>2023年製 PRIMACY SUV+ 235/60R18 103V サマータイヤ 最短当日発送</v>
      </c>
      <c r="BB149" s="133" t="str">
        <f>IFERROR(VLOOKUP(B:B,在庫!B:M,12,0),"")</f>
        <v>2023年製</v>
      </c>
      <c r="BC149" s="133">
        <f>IFERROR(VLOOKUP(B:B,在庫!B:L,10,0),"")</f>
        <v>4</v>
      </c>
      <c r="BD149" s="234">
        <f>VLOOKUP(AP:AP,[1]MICHELIN!$B:$AH,32,0)</f>
        <v>605880348</v>
      </c>
      <c r="BE149" s="234">
        <f>VLOOKUP(AP:AP,[1]MICHELIN!$B:$AH,33,0)</f>
        <v>605880403</v>
      </c>
    </row>
    <row r="150" spans="1:57" s="11" customFormat="1" ht="19.5" hidden="1" customHeight="1">
      <c r="A150" s="11">
        <f t="shared" si="54"/>
        <v>1</v>
      </c>
      <c r="B150" s="239">
        <f t="shared" si="55"/>
        <v>2456018159304</v>
      </c>
      <c r="C150" s="225">
        <f>VLOOKUP(B:B,[1]MICHELIN!$B:$K,9,0)</f>
        <v>4</v>
      </c>
      <c r="D150" s="11" t="s">
        <v>4059</v>
      </c>
      <c r="E150" s="11" t="s">
        <v>919</v>
      </c>
      <c r="F150" s="158" t="s">
        <v>7109</v>
      </c>
      <c r="G150" s="132" t="str">
        <f t="shared" si="56"/>
        <v>18</v>
      </c>
      <c r="H150" s="225">
        <v>20</v>
      </c>
      <c r="I150" s="225">
        <f>VLOOKUP(B:B,[1]MICHELIN!$B:$K,10,0)</f>
        <v>16</v>
      </c>
      <c r="J150" s="131"/>
      <c r="K150" s="132" t="s">
        <v>1749</v>
      </c>
      <c r="L150" s="132">
        <v>73</v>
      </c>
      <c r="M150" s="134" t="s">
        <v>3422</v>
      </c>
      <c r="N150" s="226" t="s">
        <v>7507</v>
      </c>
      <c r="O150" s="226">
        <v>900</v>
      </c>
      <c r="P150" s="227">
        <v>25280</v>
      </c>
      <c r="Q150" s="228">
        <f t="shared" si="74"/>
        <v>22027.272727272724</v>
      </c>
      <c r="R150" s="143">
        <f t="shared" si="58"/>
        <v>0.11337185307470067</v>
      </c>
      <c r="S150" s="192">
        <v>1074476649</v>
      </c>
      <c r="T150" s="285" t="s">
        <v>6664</v>
      </c>
      <c r="U150" s="189">
        <f t="shared" si="59"/>
        <v>24380</v>
      </c>
      <c r="V150" s="11">
        <v>900</v>
      </c>
      <c r="W150" s="229">
        <v>25280</v>
      </c>
      <c r="X150" s="135">
        <f t="shared" si="60"/>
        <v>19530</v>
      </c>
      <c r="Y150" s="230">
        <f t="shared" si="61"/>
        <v>22027.272727272724</v>
      </c>
      <c r="Z150" s="141">
        <f t="shared" si="62"/>
        <v>7.727645611156686E-2</v>
      </c>
      <c r="AA150" s="136">
        <f t="shared" si="63"/>
        <v>0.11337185307470067</v>
      </c>
      <c r="AB150" s="309"/>
      <c r="AC150" s="184">
        <f t="shared" si="52"/>
        <v>23901</v>
      </c>
      <c r="AD150" s="182">
        <f t="shared" si="53"/>
        <v>26264</v>
      </c>
      <c r="AE150" s="128">
        <f t="shared" si="64"/>
        <v>2363.7599999999998</v>
      </c>
      <c r="AF150" s="129">
        <f t="shared" si="65"/>
        <v>479.75999999999976</v>
      </c>
      <c r="AG150" s="130">
        <f t="shared" si="66"/>
        <v>1.8266829119707576E-2</v>
      </c>
      <c r="AH150" s="137">
        <f t="shared" si="67"/>
        <v>1884</v>
      </c>
      <c r="AI150" s="138">
        <f t="shared" si="68"/>
        <v>7.1733170880292421E-2</v>
      </c>
      <c r="AJ150" s="138">
        <f t="shared" si="69"/>
        <v>9.5105023954993095E-2</v>
      </c>
      <c r="AL150" s="11">
        <f t="shared" si="70"/>
        <v>21274.6</v>
      </c>
      <c r="AM150" s="412">
        <f t="shared" si="71"/>
        <v>18385.999999999996</v>
      </c>
      <c r="AN150" s="412">
        <f t="shared" si="72"/>
        <v>-1144.0000000000036</v>
      </c>
      <c r="AO150" s="413">
        <f t="shared" si="73"/>
        <v>-6.2221255302948107E-2</v>
      </c>
      <c r="AP150" s="192">
        <v>2456018159304</v>
      </c>
      <c r="AQ150" s="192">
        <v>4985009706282</v>
      </c>
      <c r="AR150" s="192" t="s">
        <v>3090</v>
      </c>
      <c r="AS150" s="231" t="s">
        <v>15</v>
      </c>
      <c r="AT150" s="231" t="s">
        <v>918</v>
      </c>
      <c r="AU150" s="232" t="s">
        <v>77</v>
      </c>
      <c r="AV150" s="232">
        <v>42800</v>
      </c>
      <c r="AW150" s="233">
        <f>VLOOKUP(B:B,[1]MICHELIN!$B:$K,8,0)</f>
        <v>19530</v>
      </c>
      <c r="AX150" s="233">
        <v>1050</v>
      </c>
      <c r="AY150" s="204" t="s">
        <v>3387</v>
      </c>
      <c r="AZ150" s="192" t="s">
        <v>326</v>
      </c>
      <c r="BA150" s="133" t="str">
        <f>IFERROR(VLOOKUP(AZ:AZ,Q商品!B:E,4,0),"")</f>
        <v>2023年製 PRIMACY SUV+ 245/60R18 105V サマータイヤ 最短当日発送</v>
      </c>
      <c r="BB150" s="133" t="str">
        <f>IFERROR(VLOOKUP(B:B,在庫!B:M,12,0),"")</f>
        <v>2023年製</v>
      </c>
      <c r="BC150" s="133">
        <f>IFERROR(VLOOKUP(B:B,在庫!B:L,10,0),"")</f>
        <v>1</v>
      </c>
      <c r="BD150" s="234" t="str">
        <f>VLOOKUP(AP:AP,[1]MICHELIN!$B:$AH,32,0)</f>
        <v>×</v>
      </c>
      <c r="BE150" s="234" t="str">
        <f>VLOOKUP(AP:AP,[1]MICHELIN!$B:$AH,33,0)</f>
        <v>×</v>
      </c>
    </row>
    <row r="151" spans="1:57" s="11" customFormat="1" ht="19.5" hidden="1" customHeight="1">
      <c r="A151" s="11">
        <f t="shared" si="54"/>
        <v>1</v>
      </c>
      <c r="B151" s="239">
        <f t="shared" si="55"/>
        <v>2656517159304</v>
      </c>
      <c r="C151" s="225">
        <f>VLOOKUP(B:B,[1]MICHELIN!$B:$K,9,0)</f>
        <v>0</v>
      </c>
      <c r="D151" s="11" t="s">
        <v>4059</v>
      </c>
      <c r="E151" s="11" t="s">
        <v>7338</v>
      </c>
      <c r="F151" s="158" t="s">
        <v>5906</v>
      </c>
      <c r="G151" s="132" t="str">
        <f t="shared" si="56"/>
        <v>17</v>
      </c>
      <c r="H151" s="225">
        <v>12</v>
      </c>
      <c r="I151" s="225">
        <f>VLOOKUP(B:B,[1]MICHELIN!$B:$K,10,0)</f>
        <v>12</v>
      </c>
      <c r="J151" s="131"/>
      <c r="K151" s="132" t="s">
        <v>1749</v>
      </c>
      <c r="L151" s="132">
        <v>74</v>
      </c>
      <c r="M151" s="134" t="s">
        <v>3422</v>
      </c>
      <c r="N151" s="226" t="s">
        <v>2019</v>
      </c>
      <c r="O151" s="226">
        <v>0</v>
      </c>
      <c r="P151" s="227">
        <v>24125</v>
      </c>
      <c r="Q151" s="228">
        <f t="shared" si="74"/>
        <v>20977.272727272724</v>
      </c>
      <c r="R151" s="143">
        <f t="shared" si="58"/>
        <v>0.13048754062838558</v>
      </c>
      <c r="S151" s="192">
        <v>1074475935</v>
      </c>
      <c r="T151" s="285" t="s">
        <v>6665</v>
      </c>
      <c r="U151" s="189">
        <f t="shared" si="59"/>
        <v>24125</v>
      </c>
      <c r="W151" s="229">
        <v>24125</v>
      </c>
      <c r="X151" s="135">
        <f t="shared" si="60"/>
        <v>18240</v>
      </c>
      <c r="Y151" s="230">
        <f t="shared" si="61"/>
        <v>20977.272727272724</v>
      </c>
      <c r="Z151" s="141">
        <f t="shared" si="62"/>
        <v>7.7305699481865275E-2</v>
      </c>
      <c r="AA151" s="136">
        <f t="shared" si="63"/>
        <v>0.13048754062838558</v>
      </c>
      <c r="AB151" s="309"/>
      <c r="AC151" s="184">
        <f t="shared" si="52"/>
        <v>23651</v>
      </c>
      <c r="AD151" s="182">
        <f t="shared" si="53"/>
        <v>25990</v>
      </c>
      <c r="AE151" s="128">
        <f t="shared" si="64"/>
        <v>2339.1</v>
      </c>
      <c r="AF151" s="129">
        <f t="shared" si="65"/>
        <v>474.09999999999991</v>
      </c>
      <c r="AG151" s="130">
        <f t="shared" si="66"/>
        <v>1.8241631396691032E-2</v>
      </c>
      <c r="AH151" s="137">
        <f t="shared" si="67"/>
        <v>1865</v>
      </c>
      <c r="AI151" s="138">
        <f t="shared" si="68"/>
        <v>7.1758368603308961E-2</v>
      </c>
      <c r="AJ151" s="138">
        <f t="shared" si="69"/>
        <v>0.11224590923169454</v>
      </c>
      <c r="AL151" s="11">
        <f t="shared" si="70"/>
        <v>21052</v>
      </c>
      <c r="AM151" s="412">
        <f t="shared" si="71"/>
        <v>18183.636363636364</v>
      </c>
      <c r="AN151" s="412">
        <f t="shared" si="72"/>
        <v>-56.363636363636033</v>
      </c>
      <c r="AO151" s="413">
        <f t="shared" si="73"/>
        <v>-3.0996900309968821E-3</v>
      </c>
      <c r="AP151" s="192">
        <v>2656517159304</v>
      </c>
      <c r="AQ151" s="192">
        <v>4985009706190</v>
      </c>
      <c r="AR151" s="192" t="s">
        <v>3086</v>
      </c>
      <c r="AS151" s="231" t="s">
        <v>15</v>
      </c>
      <c r="AT151" s="231" t="s">
        <v>824</v>
      </c>
      <c r="AU151" s="232" t="s">
        <v>75</v>
      </c>
      <c r="AV151" s="232">
        <v>42400</v>
      </c>
      <c r="AW151" s="233">
        <f>VLOOKUP(B:B,[1]MICHELIN!$B:$K,8,0)</f>
        <v>18240</v>
      </c>
      <c r="AX151" s="233">
        <v>1050</v>
      </c>
      <c r="AY151" s="204" t="s">
        <v>3387</v>
      </c>
      <c r="AZ151" s="192" t="s">
        <v>327</v>
      </c>
      <c r="BA151" s="133" t="str">
        <f>IFERROR(VLOOKUP(AZ:AZ,Q商品!B:E,4,0),"")</f>
        <v>2023年製 PRIMACY SUV+ 265/65R17 112H サマータイヤ 最短当日発送</v>
      </c>
      <c r="BB151" s="133" t="str">
        <f>IFERROR(VLOOKUP(B:B,在庫!B:M,12,0),"")</f>
        <v>2023年製</v>
      </c>
      <c r="BC151" s="133">
        <f>IFERROR(VLOOKUP(B:B,在庫!B:L,10,0),"")</f>
        <v>2</v>
      </c>
      <c r="BD151" s="234">
        <f>VLOOKUP(AP:AP,[1]MICHELIN!$B:$AH,32,0)</f>
        <v>605880343</v>
      </c>
      <c r="BE151" s="234">
        <f>VLOOKUP(AP:AP,[1]MICHELIN!$B:$AH,33,0)</f>
        <v>605880398</v>
      </c>
    </row>
    <row r="152" spans="1:57" s="11" customFormat="1" ht="19.5" hidden="1" customHeight="1">
      <c r="A152" s="11">
        <f t="shared" si="54"/>
        <v>1</v>
      </c>
      <c r="B152" s="239">
        <f t="shared" si="55"/>
        <v>1856015159184</v>
      </c>
      <c r="C152" s="225">
        <f>VLOOKUP(B:B,[1]MICHELIN!$B:$K,9,0)</f>
        <v>42</v>
      </c>
      <c r="D152" s="11" t="s">
        <v>4059</v>
      </c>
      <c r="E152" s="358" t="s">
        <v>921</v>
      </c>
      <c r="F152" s="158" t="s">
        <v>6240</v>
      </c>
      <c r="G152" s="132" t="str">
        <f t="shared" si="56"/>
        <v>15</v>
      </c>
      <c r="H152" s="225">
        <v>0</v>
      </c>
      <c r="I152" s="225">
        <f>VLOOKUP(B:B,[1]MICHELIN!$B:$K,10,0)</f>
        <v>43</v>
      </c>
      <c r="J152" s="131">
        <v>568</v>
      </c>
      <c r="K152" s="132" t="s">
        <v>1749</v>
      </c>
      <c r="L152" s="132">
        <v>75</v>
      </c>
      <c r="M152" s="134" t="s">
        <v>3422</v>
      </c>
      <c r="N152" s="226" t="s">
        <v>1966</v>
      </c>
      <c r="O152" s="226">
        <v>0</v>
      </c>
      <c r="P152" s="227">
        <v>11900</v>
      </c>
      <c r="Q152" s="228">
        <f t="shared" si="74"/>
        <v>10340.90909090909</v>
      </c>
      <c r="R152" s="143">
        <f t="shared" si="58"/>
        <v>8.0351648351648278E-2</v>
      </c>
      <c r="S152" s="192">
        <v>1074476005</v>
      </c>
      <c r="T152" s="285" t="s">
        <v>6666</v>
      </c>
      <c r="U152" s="189">
        <f t="shared" si="59"/>
        <v>11900</v>
      </c>
      <c r="W152" s="229">
        <v>11900</v>
      </c>
      <c r="X152" s="135">
        <f t="shared" si="60"/>
        <v>9510</v>
      </c>
      <c r="Y152" s="230">
        <f t="shared" si="61"/>
        <v>10340.90909090909</v>
      </c>
      <c r="Z152" s="141">
        <f t="shared" si="62"/>
        <v>7.7226890756302513E-2</v>
      </c>
      <c r="AA152" s="136">
        <f t="shared" si="63"/>
        <v>8.0351648351648278E-2</v>
      </c>
      <c r="AB152" s="144"/>
      <c r="AC152" s="184">
        <f t="shared" ref="AC152:AC173" si="75">ROUNDDOWN(U152/1.02,0)</f>
        <v>11666</v>
      </c>
      <c r="AD152" s="182">
        <f t="shared" ref="AD152:AD173" si="76">ROUNDDOWN(AC152/0.91,0)</f>
        <v>12819</v>
      </c>
      <c r="AE152" s="128">
        <f t="shared" si="64"/>
        <v>1153.71</v>
      </c>
      <c r="AF152" s="129">
        <f t="shared" si="65"/>
        <v>234.71000000000004</v>
      </c>
      <c r="AG152" s="130">
        <f t="shared" si="66"/>
        <v>1.8309540525782046E-2</v>
      </c>
      <c r="AH152" s="137">
        <f t="shared" si="67"/>
        <v>919</v>
      </c>
      <c r="AI152" s="138">
        <f t="shared" si="68"/>
        <v>7.1690459474217955E-2</v>
      </c>
      <c r="AJ152" s="138">
        <f t="shared" si="69"/>
        <v>6.2042107825866236E-2</v>
      </c>
      <c r="AL152" s="11">
        <f t="shared" si="70"/>
        <v>10384.1</v>
      </c>
      <c r="AM152" s="412">
        <f t="shared" si="71"/>
        <v>8962.818181818182</v>
      </c>
      <c r="AN152" s="412">
        <f t="shared" si="72"/>
        <v>-547.18181818181802</v>
      </c>
      <c r="AO152" s="413">
        <f t="shared" si="73"/>
        <v>-6.1050197279670537E-2</v>
      </c>
      <c r="AP152" s="192">
        <v>1856015159184</v>
      </c>
      <c r="AQ152" s="192">
        <v>4985009704035</v>
      </c>
      <c r="AR152" s="192" t="s">
        <v>3093</v>
      </c>
      <c r="AS152" s="231" t="s">
        <v>144</v>
      </c>
      <c r="AT152" s="231" t="s">
        <v>920</v>
      </c>
      <c r="AU152" s="232" t="s">
        <v>81</v>
      </c>
      <c r="AV152" s="232">
        <v>19900</v>
      </c>
      <c r="AW152" s="233">
        <f>VLOOKUP(B:B,[1]MICHELIN!$B:$K,8,0)</f>
        <v>9510</v>
      </c>
      <c r="AX152" s="233">
        <v>525</v>
      </c>
      <c r="AY152" s="204" t="s">
        <v>3387</v>
      </c>
      <c r="AZ152" s="192" t="s">
        <v>281</v>
      </c>
      <c r="BA152" s="133" t="str">
        <f>IFERROR(VLOOKUP(AZ:AZ,Q商品!B:E,4,0),"")</f>
        <v>2023年製 E PRIMACY 185/60R15 88H XL サマータイヤ 最短当日発送</v>
      </c>
      <c r="BB152" s="133" t="str">
        <f>IFERROR(VLOOKUP(B:B,在庫!B:M,12,0),"")</f>
        <v>2023年製</v>
      </c>
      <c r="BC152" s="133">
        <f>IFERROR(VLOOKUP(B:B,在庫!B:L,10,0),"")</f>
        <v>2</v>
      </c>
      <c r="BD152" s="234">
        <f>VLOOKUP(AP:AP,[1]MICHELIN!$B:$AH,32,0)</f>
        <v>605880342</v>
      </c>
      <c r="BE152" s="234">
        <f>VLOOKUP(AP:AP,[1]MICHELIN!$B:$AH,33,0)</f>
        <v>605880397</v>
      </c>
    </row>
    <row r="153" spans="1:57" s="11" customFormat="1" ht="19.5" hidden="1" customHeight="1">
      <c r="A153" s="11">
        <f t="shared" si="54"/>
        <v>1</v>
      </c>
      <c r="B153" s="239">
        <f t="shared" si="55"/>
        <v>1856515159189</v>
      </c>
      <c r="C153" s="225">
        <f>VLOOKUP(B:B,[1]MICHELIN!$B:$K,9,0)</f>
        <v>16</v>
      </c>
      <c r="D153" s="11" t="s">
        <v>4059</v>
      </c>
      <c r="E153" s="358" t="s">
        <v>923</v>
      </c>
      <c r="F153" s="158" t="s">
        <v>6241</v>
      </c>
      <c r="G153" s="132" t="str">
        <f t="shared" si="56"/>
        <v>15</v>
      </c>
      <c r="H153" s="225">
        <v>0</v>
      </c>
      <c r="I153" s="225">
        <f>VLOOKUP(B:B,[1]MICHELIN!$B:$K,10,0)</f>
        <v>4</v>
      </c>
      <c r="J153" s="131">
        <v>1346</v>
      </c>
      <c r="K153" s="132" t="s">
        <v>1749</v>
      </c>
      <c r="L153" s="132">
        <v>76</v>
      </c>
      <c r="M153" s="134" t="s">
        <v>1776</v>
      </c>
      <c r="N153" s="226" t="s">
        <v>2020</v>
      </c>
      <c r="O153" s="226">
        <v>0</v>
      </c>
      <c r="P153" s="227">
        <v>11699</v>
      </c>
      <c r="Q153" s="228">
        <f t="shared" si="74"/>
        <v>10158.181818181818</v>
      </c>
      <c r="R153" s="143">
        <f t="shared" si="58"/>
        <v>0.17800250581707533</v>
      </c>
      <c r="S153" s="192">
        <v>1074476007</v>
      </c>
      <c r="T153" s="285" t="s">
        <v>6667</v>
      </c>
      <c r="U153" s="189">
        <f t="shared" si="59"/>
        <v>11699</v>
      </c>
      <c r="W153" s="229">
        <v>11699</v>
      </c>
      <c r="X153" s="135">
        <f t="shared" si="60"/>
        <v>8350</v>
      </c>
      <c r="Y153" s="230">
        <f t="shared" si="61"/>
        <v>10158.181818181818</v>
      </c>
      <c r="Z153" s="141">
        <f t="shared" si="62"/>
        <v>7.7271561671937716E-2</v>
      </c>
      <c r="AA153" s="136">
        <f t="shared" si="63"/>
        <v>0.17800250581707533</v>
      </c>
      <c r="AB153" s="144"/>
      <c r="AC153" s="184">
        <f t="shared" si="75"/>
        <v>11469</v>
      </c>
      <c r="AD153" s="182">
        <f t="shared" si="76"/>
        <v>12603</v>
      </c>
      <c r="AE153" s="128">
        <f t="shared" si="64"/>
        <v>1134.27</v>
      </c>
      <c r="AF153" s="129">
        <f t="shared" si="65"/>
        <v>230.26999999999998</v>
      </c>
      <c r="AG153" s="130">
        <f t="shared" si="66"/>
        <v>1.8271046576212011E-2</v>
      </c>
      <c r="AH153" s="137">
        <f t="shared" si="67"/>
        <v>904</v>
      </c>
      <c r="AI153" s="138">
        <f t="shared" si="68"/>
        <v>7.1728953423787989E-2</v>
      </c>
      <c r="AJ153" s="138">
        <f t="shared" si="69"/>
        <v>0.15973145924086332</v>
      </c>
      <c r="AL153" s="11">
        <f t="shared" si="70"/>
        <v>10208.700000000001</v>
      </c>
      <c r="AM153" s="412">
        <f t="shared" si="71"/>
        <v>8803.363636363636</v>
      </c>
      <c r="AN153" s="412">
        <f t="shared" si="72"/>
        <v>453.36363636363603</v>
      </c>
      <c r="AO153" s="413">
        <f t="shared" si="73"/>
        <v>5.149891054039258E-2</v>
      </c>
      <c r="AP153" s="192">
        <v>1856515159189</v>
      </c>
      <c r="AQ153" s="192">
        <v>4985009704042</v>
      </c>
      <c r="AR153" s="192" t="s">
        <v>3094</v>
      </c>
      <c r="AS153" s="231" t="s">
        <v>144</v>
      </c>
      <c r="AT153" s="231" t="s">
        <v>922</v>
      </c>
      <c r="AU153" s="232" t="s">
        <v>42</v>
      </c>
      <c r="AV153" s="232">
        <v>19400</v>
      </c>
      <c r="AW153" s="233">
        <f>VLOOKUP(B:B,[1]MICHELIN!$B:$K,8,0)</f>
        <v>8350</v>
      </c>
      <c r="AX153" s="233">
        <v>525</v>
      </c>
      <c r="AY153" s="204" t="s">
        <v>3387</v>
      </c>
      <c r="AZ153" s="192" t="s">
        <v>282</v>
      </c>
      <c r="BA153" s="133" t="str">
        <f>IFERROR(VLOOKUP(AZ:AZ,Q商品!B:E,4,0),"")</f>
        <v>2023年製 E PRIMACY 185/65R15 88H サマータイヤ 最短当日発送</v>
      </c>
      <c r="BB153" s="133" t="str">
        <f>IFERROR(VLOOKUP(B:B,在庫!B:M,12,0),"")</f>
        <v>2023年製</v>
      </c>
      <c r="BC153" s="133">
        <f>IFERROR(VLOOKUP(B:B,在庫!B:L,10,0),"")</f>
        <v>1</v>
      </c>
      <c r="BD153" s="234">
        <f>VLOOKUP(AP:AP,[1]MICHELIN!$B:$AH,32,0)</f>
        <v>605880341</v>
      </c>
      <c r="BE153" s="234">
        <f>VLOOKUP(AP:AP,[1]MICHELIN!$B:$AH,33,0)</f>
        <v>605880396</v>
      </c>
    </row>
    <row r="154" spans="1:57" s="11" customFormat="1" ht="19.5" hidden="1" customHeight="1">
      <c r="A154" s="11">
        <f t="shared" si="54"/>
        <v>1</v>
      </c>
      <c r="B154" s="239">
        <f t="shared" si="55"/>
        <v>2055517159183</v>
      </c>
      <c r="C154" s="225">
        <f>VLOOKUP(B:B,[1]MICHELIN!$B:$K,9,0)</f>
        <v>8</v>
      </c>
      <c r="D154" s="11" t="s">
        <v>4059</v>
      </c>
      <c r="E154" s="358" t="s">
        <v>924</v>
      </c>
      <c r="F154" s="158" t="s">
        <v>5907</v>
      </c>
      <c r="G154" s="132" t="str">
        <f t="shared" si="56"/>
        <v>17</v>
      </c>
      <c r="H154" s="225">
        <v>4</v>
      </c>
      <c r="I154" s="225">
        <f>VLOOKUP(B:B,[1]MICHELIN!$B:$K,10,0)</f>
        <v>8</v>
      </c>
      <c r="J154" s="131">
        <v>733</v>
      </c>
      <c r="K154" s="132" t="s">
        <v>1749</v>
      </c>
      <c r="L154" s="132">
        <v>77</v>
      </c>
      <c r="M154" s="134" t="s">
        <v>3422</v>
      </c>
      <c r="N154" s="226" t="s">
        <v>7372</v>
      </c>
      <c r="O154" s="226">
        <v>0</v>
      </c>
      <c r="P154" s="227">
        <v>18300</v>
      </c>
      <c r="Q154" s="228">
        <f t="shared" si="74"/>
        <v>15681.81818181818</v>
      </c>
      <c r="R154" s="143">
        <f t="shared" si="58"/>
        <v>0.1142608695652173</v>
      </c>
      <c r="S154" s="192">
        <v>1074476006</v>
      </c>
      <c r="T154" s="285" t="s">
        <v>6668</v>
      </c>
      <c r="U154" s="189">
        <f t="shared" si="59"/>
        <v>18300</v>
      </c>
      <c r="W154" s="229">
        <v>18300</v>
      </c>
      <c r="X154" s="135">
        <f t="shared" si="60"/>
        <v>13890</v>
      </c>
      <c r="Y154" s="230">
        <f t="shared" si="61"/>
        <v>15681.81818181818</v>
      </c>
      <c r="Z154" s="141">
        <f t="shared" si="62"/>
        <v>7.7322404371584774E-2</v>
      </c>
      <c r="AA154" s="136">
        <f t="shared" si="63"/>
        <v>0.1142608695652173</v>
      </c>
      <c r="AB154" s="309"/>
      <c r="AC154" s="184">
        <f t="shared" si="75"/>
        <v>17941</v>
      </c>
      <c r="AD154" s="182">
        <f t="shared" si="76"/>
        <v>19715</v>
      </c>
      <c r="AE154" s="128">
        <f t="shared" si="64"/>
        <v>1774.35</v>
      </c>
      <c r="AF154" s="129">
        <f t="shared" si="65"/>
        <v>359.34999999999991</v>
      </c>
      <c r="AG154" s="130">
        <f t="shared" si="66"/>
        <v>1.8227238143545519E-2</v>
      </c>
      <c r="AH154" s="137">
        <f t="shared" si="67"/>
        <v>1415</v>
      </c>
      <c r="AI154" s="138">
        <f t="shared" si="68"/>
        <v>7.1772761856454481E-2</v>
      </c>
      <c r="AJ154" s="138">
        <f t="shared" si="69"/>
        <v>9.6033631421671789E-2</v>
      </c>
      <c r="AL154" s="11">
        <f t="shared" si="70"/>
        <v>15969.5</v>
      </c>
      <c r="AM154" s="412">
        <f t="shared" si="71"/>
        <v>13563.181818181816</v>
      </c>
      <c r="AN154" s="412">
        <f t="shared" si="72"/>
        <v>-326.8181818181838</v>
      </c>
      <c r="AO154" s="413">
        <f t="shared" si="73"/>
        <v>-2.4095981768826182E-2</v>
      </c>
      <c r="AP154" s="192">
        <v>2055517159183</v>
      </c>
      <c r="AQ154" s="192">
        <v>4985009704240</v>
      </c>
      <c r="AR154" s="192" t="s">
        <v>3096</v>
      </c>
      <c r="AS154" s="231" t="s">
        <v>144</v>
      </c>
      <c r="AT154" s="231" t="s">
        <v>741</v>
      </c>
      <c r="AU154" s="232" t="s">
        <v>65</v>
      </c>
      <c r="AV154" s="232">
        <v>32000</v>
      </c>
      <c r="AW154" s="233">
        <f>VLOOKUP(B:B,[1]MICHELIN!$B:$K,8,0)</f>
        <v>13890</v>
      </c>
      <c r="AX154" s="233">
        <v>1050</v>
      </c>
      <c r="AY154" s="204" t="s">
        <v>3387</v>
      </c>
      <c r="AZ154" s="192" t="s">
        <v>283</v>
      </c>
      <c r="BA154" s="133" t="str">
        <f>IFERROR(VLOOKUP(AZ:AZ,Q商品!B:E,4,0),"")</f>
        <v>2023年製 E PRIMACY 205/55R17 95V XL サマータイヤ 最短当日発送</v>
      </c>
      <c r="BB154" s="133" t="str">
        <f>IFERROR(VLOOKUP(B:B,在庫!B:M,12,0),"")</f>
        <v>2023年製</v>
      </c>
      <c r="BC154" s="133">
        <f>IFERROR(VLOOKUP(B:B,在庫!B:L,10,0),"")</f>
        <v>2</v>
      </c>
      <c r="BD154" s="234">
        <f>VLOOKUP(AP:AP,[1]MICHELIN!$B:$AH,32,0)</f>
        <v>605880339</v>
      </c>
      <c r="BE154" s="234">
        <f>VLOOKUP(AP:AP,[1]MICHELIN!$B:$AH,33,0)</f>
        <v>605880394</v>
      </c>
    </row>
    <row r="155" spans="1:57" s="11" customFormat="1" ht="19.5" hidden="1" customHeight="1">
      <c r="A155" s="11">
        <f t="shared" si="54"/>
        <v>1</v>
      </c>
      <c r="B155" s="239">
        <f t="shared" si="55"/>
        <v>2155516159181</v>
      </c>
      <c r="C155" s="225">
        <f>VLOOKUP(B:B,[1]MICHELIN!$B:$K,9,0)</f>
        <v>4</v>
      </c>
      <c r="D155" s="11" t="s">
        <v>4059</v>
      </c>
      <c r="E155" s="358" t="s">
        <v>925</v>
      </c>
      <c r="F155" s="158" t="s">
        <v>5908</v>
      </c>
      <c r="G155" s="132" t="str">
        <f t="shared" si="56"/>
        <v>16</v>
      </c>
      <c r="H155" s="225">
        <v>10</v>
      </c>
      <c r="I155" s="225">
        <f>VLOOKUP(B:B,[1]MICHELIN!$B:$K,10,0)</f>
        <v>6</v>
      </c>
      <c r="J155" s="131"/>
      <c r="K155" s="132" t="s">
        <v>1749</v>
      </c>
      <c r="L155" s="132">
        <v>78</v>
      </c>
      <c r="M155" s="134" t="s">
        <v>1780</v>
      </c>
      <c r="N155" s="226" t="s">
        <v>2021</v>
      </c>
      <c r="O155" s="226">
        <v>0</v>
      </c>
      <c r="P155" s="227">
        <v>17230</v>
      </c>
      <c r="Q155" s="228">
        <f t="shared" si="74"/>
        <v>14709.090909090908</v>
      </c>
      <c r="R155" s="143">
        <f t="shared" si="58"/>
        <v>1.1495673671198945E-2</v>
      </c>
      <c r="S155" s="192">
        <v>1074476254</v>
      </c>
      <c r="T155" s="285" t="s">
        <v>6669</v>
      </c>
      <c r="U155" s="189">
        <f t="shared" si="59"/>
        <v>17100</v>
      </c>
      <c r="V155" s="11">
        <v>900</v>
      </c>
      <c r="W155" s="229">
        <v>18000</v>
      </c>
      <c r="X155" s="135">
        <f t="shared" si="60"/>
        <v>14540</v>
      </c>
      <c r="Y155" s="230">
        <f t="shared" si="61"/>
        <v>15409.090909090908</v>
      </c>
      <c r="Z155" s="141">
        <f t="shared" si="62"/>
        <v>6.912362159024954E-2</v>
      </c>
      <c r="AA155" s="136">
        <f t="shared" si="63"/>
        <v>5.6401179941002889E-2</v>
      </c>
      <c r="AB155" s="144"/>
      <c r="AC155" s="184">
        <f t="shared" si="75"/>
        <v>16764</v>
      </c>
      <c r="AD155" s="182">
        <f t="shared" si="76"/>
        <v>18421</v>
      </c>
      <c r="AE155" s="128">
        <f t="shared" si="64"/>
        <v>1657.8899999999999</v>
      </c>
      <c r="AF155" s="129">
        <f t="shared" si="65"/>
        <v>336.88999999999987</v>
      </c>
      <c r="AG155" s="130">
        <f t="shared" si="66"/>
        <v>1.82883665381901E-2</v>
      </c>
      <c r="AH155" s="137">
        <f t="shared" si="67"/>
        <v>1321</v>
      </c>
      <c r="AI155" s="138">
        <f t="shared" si="68"/>
        <v>7.1711633461809893E-2</v>
      </c>
      <c r="AJ155" s="138">
        <f t="shared" si="69"/>
        <v>3.8112813402812792E-2</v>
      </c>
      <c r="AL155" s="11">
        <f t="shared" si="70"/>
        <v>14921.9</v>
      </c>
      <c r="AM155" s="412">
        <f t="shared" si="71"/>
        <v>12610.81818181818</v>
      </c>
      <c r="AN155" s="412">
        <f t="shared" si="72"/>
        <v>-1929.1818181818198</v>
      </c>
      <c r="AO155" s="413">
        <f t="shared" si="73"/>
        <v>-0.15297832308479747</v>
      </c>
      <c r="AP155" s="192">
        <v>2155516159181</v>
      </c>
      <c r="AQ155" s="192">
        <v>4985009704202</v>
      </c>
      <c r="AR155" s="192" t="s">
        <v>3095</v>
      </c>
      <c r="AS155" s="231" t="s">
        <v>144</v>
      </c>
      <c r="AT155" s="231" t="s">
        <v>752</v>
      </c>
      <c r="AU155" s="232" t="s">
        <v>82</v>
      </c>
      <c r="AV155" s="232">
        <v>30400</v>
      </c>
      <c r="AW155" s="233">
        <f>VLOOKUP(B:B,[1]MICHELIN!$B:$K,8,0)</f>
        <v>14540</v>
      </c>
      <c r="AX155" s="233">
        <v>1050</v>
      </c>
      <c r="AY155" s="204" t="s">
        <v>3387</v>
      </c>
      <c r="AZ155" s="192" t="s">
        <v>284</v>
      </c>
      <c r="BA155" s="133" t="str">
        <f>IFERROR(VLOOKUP(AZ:AZ,Q商品!B:E,4,0),"")</f>
        <v>2022年製 E PRIMACY 215/55R16 97W XL サマータイヤ 最短当日発送</v>
      </c>
      <c r="BB155" s="133" t="str">
        <f>IFERROR(VLOOKUP(B:B,在庫!B:M,12,0),"")</f>
        <v>2022年製</v>
      </c>
      <c r="BC155" s="133">
        <f>IFERROR(VLOOKUP(B:B,在庫!B:L,10,0),"")</f>
        <v>2</v>
      </c>
      <c r="BD155" s="234">
        <f>VLOOKUP(AP:AP,[1]MICHELIN!$B:$AH,32,0)</f>
        <v>605880340</v>
      </c>
      <c r="BE155" s="234">
        <f>VLOOKUP(AP:AP,[1]MICHELIN!$B:$AH,33,0)</f>
        <v>605880395</v>
      </c>
    </row>
    <row r="156" spans="1:57" s="11" customFormat="1" ht="19.5" hidden="1" customHeight="1">
      <c r="A156" s="11">
        <f t="shared" si="54"/>
        <v>1</v>
      </c>
      <c r="B156" s="239">
        <f t="shared" si="55"/>
        <v>2255018159181</v>
      </c>
      <c r="C156" s="225">
        <f>VLOOKUP(B:B,[1]MICHELIN!$B:$K,9,0)</f>
        <v>42</v>
      </c>
      <c r="D156" s="11" t="s">
        <v>4059</v>
      </c>
      <c r="E156" s="358" t="s">
        <v>927</v>
      </c>
      <c r="F156" s="158" t="s">
        <v>6242</v>
      </c>
      <c r="G156" s="132" t="str">
        <f t="shared" si="56"/>
        <v>18</v>
      </c>
      <c r="H156" s="225">
        <v>0</v>
      </c>
      <c r="I156" s="225">
        <f>VLOOKUP(B:B,[1]MICHELIN!$B:$K,10,0)</f>
        <v>28</v>
      </c>
      <c r="J156" s="131">
        <v>568</v>
      </c>
      <c r="K156" s="132" t="s">
        <v>1749</v>
      </c>
      <c r="L156" s="132">
        <v>79</v>
      </c>
      <c r="M156" s="134" t="s">
        <v>3422</v>
      </c>
      <c r="N156" s="226" t="s">
        <v>6243</v>
      </c>
      <c r="O156" s="226">
        <v>0</v>
      </c>
      <c r="P156" s="227">
        <v>22345</v>
      </c>
      <c r="Q156" s="228">
        <f t="shared" si="74"/>
        <v>19359.090909090908</v>
      </c>
      <c r="R156" s="143">
        <f t="shared" si="58"/>
        <v>0.12237614463489077</v>
      </c>
      <c r="S156" s="192">
        <v>1074476645</v>
      </c>
      <c r="T156" s="285" t="s">
        <v>6670</v>
      </c>
      <c r="U156" s="189">
        <f t="shared" si="59"/>
        <v>22345</v>
      </c>
      <c r="W156" s="229">
        <v>22345</v>
      </c>
      <c r="X156" s="135">
        <f t="shared" si="60"/>
        <v>16990</v>
      </c>
      <c r="Y156" s="230">
        <f t="shared" si="61"/>
        <v>19359.090909090908</v>
      </c>
      <c r="Z156" s="141">
        <f t="shared" si="62"/>
        <v>7.7287983889013256E-2</v>
      </c>
      <c r="AA156" s="136">
        <f t="shared" si="63"/>
        <v>0.12237614463489077</v>
      </c>
      <c r="AB156" s="144"/>
      <c r="AC156" s="184">
        <f t="shared" si="75"/>
        <v>21906</v>
      </c>
      <c r="AD156" s="182">
        <f t="shared" si="76"/>
        <v>24072</v>
      </c>
      <c r="AE156" s="128">
        <f t="shared" si="64"/>
        <v>2166.48</v>
      </c>
      <c r="AF156" s="129">
        <f t="shared" si="65"/>
        <v>439.48</v>
      </c>
      <c r="AG156" s="130">
        <f t="shared" si="66"/>
        <v>1.8256895978730477E-2</v>
      </c>
      <c r="AH156" s="137">
        <f t="shared" si="67"/>
        <v>1727</v>
      </c>
      <c r="AI156" s="138">
        <f t="shared" si="68"/>
        <v>7.174310402126953E-2</v>
      </c>
      <c r="AJ156" s="138">
        <f t="shared" si="69"/>
        <v>0.10411924865616029</v>
      </c>
      <c r="AL156" s="11">
        <f t="shared" si="70"/>
        <v>19498.8</v>
      </c>
      <c r="AM156" s="412">
        <f t="shared" si="71"/>
        <v>16771.63636363636</v>
      </c>
      <c r="AN156" s="412">
        <f t="shared" si="72"/>
        <v>-218.36363636363967</v>
      </c>
      <c r="AO156" s="413">
        <f t="shared" si="73"/>
        <v>-1.301981700706841E-2</v>
      </c>
      <c r="AP156" s="192">
        <v>2255018159181</v>
      </c>
      <c r="AQ156" s="192">
        <v>4985009704622</v>
      </c>
      <c r="AR156" s="192" t="s">
        <v>3097</v>
      </c>
      <c r="AS156" s="231" t="s">
        <v>144</v>
      </c>
      <c r="AT156" s="231" t="s">
        <v>926</v>
      </c>
      <c r="AU156" s="232" t="s">
        <v>80</v>
      </c>
      <c r="AV156" s="232">
        <v>37900</v>
      </c>
      <c r="AW156" s="233">
        <f>VLOOKUP(B:B,[1]MICHELIN!$B:$K,8,0)</f>
        <v>16990</v>
      </c>
      <c r="AX156" s="233">
        <v>1050</v>
      </c>
      <c r="AY156" s="204" t="s">
        <v>3387</v>
      </c>
      <c r="AZ156" s="192" t="s">
        <v>285</v>
      </c>
      <c r="BA156" s="133" t="str">
        <f>IFERROR(VLOOKUP(AZ:AZ,Q商品!B:E,4,0),"")</f>
        <v>2023年製 E PRIMACY 225/50R18 99W XL サマータイヤ 最短当日発送</v>
      </c>
      <c r="BB156" s="133" t="str">
        <f>IFERROR(VLOOKUP(B:B,在庫!B:M,12,0),"")</f>
        <v>2023年製</v>
      </c>
      <c r="BC156" s="133">
        <f>IFERROR(VLOOKUP(B:B,在庫!B:L,10,0),"")</f>
        <v>3</v>
      </c>
      <c r="BD156" s="234" t="str">
        <f>VLOOKUP(AP:AP,[1]MICHELIN!$B:$AH,32,0)</f>
        <v>×</v>
      </c>
      <c r="BE156" s="234" t="str">
        <f>VLOOKUP(AP:AP,[1]MICHELIN!$B:$AH,33,0)</f>
        <v>×</v>
      </c>
    </row>
    <row r="157" spans="1:57" s="11" customFormat="1" ht="19.5" hidden="1" customHeight="1">
      <c r="A157" s="11">
        <f t="shared" si="54"/>
        <v>1</v>
      </c>
      <c r="B157" s="239">
        <f t="shared" si="55"/>
        <v>2255518159186</v>
      </c>
      <c r="C157" s="225">
        <f>VLOOKUP(B:B,[1]MICHELIN!$B:$K,9,0)</f>
        <v>11</v>
      </c>
      <c r="D157" s="11" t="s">
        <v>4059</v>
      </c>
      <c r="E157" s="11" t="s">
        <v>928</v>
      </c>
      <c r="F157" s="158" t="s">
        <v>5909</v>
      </c>
      <c r="G157" s="132" t="str">
        <f t="shared" si="56"/>
        <v>18</v>
      </c>
      <c r="H157" s="225">
        <v>16</v>
      </c>
      <c r="I157" s="225">
        <f>VLOOKUP(B:B,[1]MICHELIN!$B:$K,10,0)</f>
        <v>24</v>
      </c>
      <c r="J157" s="131"/>
      <c r="K157" s="132" t="s">
        <v>1749</v>
      </c>
      <c r="L157" s="132">
        <v>80</v>
      </c>
      <c r="M157" s="134" t="s">
        <v>3422</v>
      </c>
      <c r="N157" s="226" t="s">
        <v>4738</v>
      </c>
      <c r="O157" s="226">
        <v>0</v>
      </c>
      <c r="P157" s="227">
        <v>20080</v>
      </c>
      <c r="Q157" s="228">
        <f t="shared" si="74"/>
        <v>17300</v>
      </c>
      <c r="R157" s="143">
        <f t="shared" si="58"/>
        <v>0.12716763005780346</v>
      </c>
      <c r="S157" s="192">
        <v>1074476013</v>
      </c>
      <c r="T157" s="285" t="s">
        <v>6671</v>
      </c>
      <c r="U157" s="189">
        <f t="shared" si="59"/>
        <v>20080</v>
      </c>
      <c r="W157" s="229">
        <v>20080</v>
      </c>
      <c r="X157" s="135">
        <f t="shared" si="60"/>
        <v>15100</v>
      </c>
      <c r="Y157" s="230">
        <f t="shared" si="61"/>
        <v>17300</v>
      </c>
      <c r="Z157" s="141">
        <f t="shared" si="62"/>
        <v>7.729083665338643E-2</v>
      </c>
      <c r="AA157" s="136">
        <f t="shared" si="63"/>
        <v>0.12716763005780346</v>
      </c>
      <c r="AB157" s="309"/>
      <c r="AC157" s="184">
        <f t="shared" si="75"/>
        <v>19686</v>
      </c>
      <c r="AD157" s="182">
        <f t="shared" si="76"/>
        <v>21632</v>
      </c>
      <c r="AE157" s="128">
        <f t="shared" si="64"/>
        <v>1946.8799999999999</v>
      </c>
      <c r="AF157" s="129">
        <f t="shared" si="65"/>
        <v>394.87999999999988</v>
      </c>
      <c r="AG157" s="130">
        <f t="shared" si="66"/>
        <v>1.825443786982248E-2</v>
      </c>
      <c r="AH157" s="137">
        <f t="shared" si="67"/>
        <v>1552</v>
      </c>
      <c r="AI157" s="138">
        <f t="shared" si="68"/>
        <v>7.174556213017752E-2</v>
      </c>
      <c r="AJ157" s="138">
        <f t="shared" si="69"/>
        <v>0.10891319218798098</v>
      </c>
      <c r="AL157" s="11">
        <f t="shared" si="70"/>
        <v>17522.8</v>
      </c>
      <c r="AM157" s="412">
        <f t="shared" si="71"/>
        <v>14975.272727272726</v>
      </c>
      <c r="AN157" s="412">
        <f t="shared" si="72"/>
        <v>-124.72727272727388</v>
      </c>
      <c r="AO157" s="413">
        <f t="shared" si="73"/>
        <v>-8.3288815501919092E-3</v>
      </c>
      <c r="AP157" s="192">
        <v>2255518159186</v>
      </c>
      <c r="AQ157" s="192">
        <v>4985009704523</v>
      </c>
      <c r="AR157" s="192" t="s">
        <v>3098</v>
      </c>
      <c r="AS157" s="231" t="s">
        <v>144</v>
      </c>
      <c r="AT157" s="231" t="s">
        <v>776</v>
      </c>
      <c r="AU157" s="232" t="s">
        <v>71</v>
      </c>
      <c r="AV157" s="232">
        <v>33700</v>
      </c>
      <c r="AW157" s="233">
        <f>VLOOKUP(B:B,[1]MICHELIN!$B:$K,8,0)</f>
        <v>15100</v>
      </c>
      <c r="AX157" s="233">
        <v>1050</v>
      </c>
      <c r="AY157" s="204" t="s">
        <v>3387</v>
      </c>
      <c r="AZ157" s="192" t="s">
        <v>286</v>
      </c>
      <c r="BA157" s="133" t="str">
        <f>IFERROR(VLOOKUP(AZ:AZ,Q商品!B:E,4,0),"")</f>
        <v>2023年製 E PRIMACY 225/55R18 98V サマータイヤ 最短当日発送</v>
      </c>
      <c r="BB157" s="133" t="str">
        <f>IFERROR(VLOOKUP(B:B,在庫!B:M,12,0),"")</f>
        <v>2023年製</v>
      </c>
      <c r="BC157" s="133">
        <f>IFERROR(VLOOKUP(B:B,在庫!B:L,10,0),"")</f>
        <v>5</v>
      </c>
      <c r="BD157" s="234">
        <f>VLOOKUP(AP:AP,[1]MICHELIN!$B:$AH,32,0)</f>
        <v>605880337</v>
      </c>
      <c r="BE157" s="234">
        <f>VLOOKUP(AP:AP,[1]MICHELIN!$B:$AH,33,0)</f>
        <v>605880392</v>
      </c>
    </row>
    <row r="158" spans="1:57" s="11" customFormat="1" ht="19.5" hidden="1" customHeight="1">
      <c r="A158" s="11">
        <f t="shared" si="54"/>
        <v>1</v>
      </c>
      <c r="B158" s="239">
        <f t="shared" si="55"/>
        <v>2354518159186</v>
      </c>
      <c r="C158" s="225">
        <f>VLOOKUP(B:B,[1]MICHELIN!$B:$K,9,0)</f>
        <v>24</v>
      </c>
      <c r="D158" s="11" t="s">
        <v>4059</v>
      </c>
      <c r="E158" s="358" t="s">
        <v>930</v>
      </c>
      <c r="F158" s="158" t="s">
        <v>6244</v>
      </c>
      <c r="G158" s="132" t="str">
        <f t="shared" si="56"/>
        <v>18</v>
      </c>
      <c r="H158" s="225">
        <v>7</v>
      </c>
      <c r="I158" s="225">
        <f>VLOOKUP(B:B,[1]MICHELIN!$B:$K,10,0)</f>
        <v>18</v>
      </c>
      <c r="J158" s="131">
        <v>2111</v>
      </c>
      <c r="K158" s="132" t="s">
        <v>1749</v>
      </c>
      <c r="L158" s="132">
        <v>81</v>
      </c>
      <c r="M158" s="134" t="s">
        <v>1782</v>
      </c>
      <c r="N158" s="226" t="s">
        <v>6245</v>
      </c>
      <c r="O158" s="226" t="s">
        <v>1970</v>
      </c>
      <c r="P158" s="227">
        <v>15735</v>
      </c>
      <c r="Q158" s="228">
        <f t="shared" si="74"/>
        <v>13349.999999999998</v>
      </c>
      <c r="R158" s="143">
        <f t="shared" si="58"/>
        <v>-0.45917602996254703</v>
      </c>
      <c r="S158" s="192">
        <v>1074476008</v>
      </c>
      <c r="T158" s="285" t="s">
        <v>6673</v>
      </c>
      <c r="U158" s="189">
        <f t="shared" si="59"/>
        <v>24900</v>
      </c>
      <c r="W158" s="229">
        <v>24900</v>
      </c>
      <c r="X158" s="135">
        <f t="shared" si="60"/>
        <v>19480</v>
      </c>
      <c r="Y158" s="230">
        <f t="shared" si="61"/>
        <v>21681.81818181818</v>
      </c>
      <c r="Z158" s="141">
        <f t="shared" si="62"/>
        <v>0.78654678654678656</v>
      </c>
      <c r="AA158" s="136">
        <f t="shared" si="63"/>
        <v>0.10155136268343809</v>
      </c>
      <c r="AB158" s="144"/>
      <c r="AC158" s="184">
        <f t="shared" si="75"/>
        <v>24411</v>
      </c>
      <c r="AD158" s="182">
        <f t="shared" si="76"/>
        <v>26825</v>
      </c>
      <c r="AE158" s="128">
        <f t="shared" si="64"/>
        <v>2414.25</v>
      </c>
      <c r="AF158" s="129">
        <f t="shared" si="65"/>
        <v>489.25</v>
      </c>
      <c r="AG158" s="130">
        <f t="shared" si="66"/>
        <v>1.8238583410997204E-2</v>
      </c>
      <c r="AH158" s="137">
        <f t="shared" si="67"/>
        <v>1925</v>
      </c>
      <c r="AI158" s="138">
        <f t="shared" si="68"/>
        <v>7.1761416589002799E-2</v>
      </c>
      <c r="AJ158" s="138">
        <f t="shared" si="69"/>
        <v>8.3312779272440879E-2</v>
      </c>
      <c r="AL158" s="11">
        <f t="shared" si="70"/>
        <v>21728.5</v>
      </c>
      <c r="AM158" s="412">
        <f t="shared" si="71"/>
        <v>18798.63636363636</v>
      </c>
      <c r="AN158" s="412">
        <f t="shared" si="72"/>
        <v>-681.36363636363967</v>
      </c>
      <c r="AO158" s="413">
        <f t="shared" si="73"/>
        <v>-3.6245375631694936E-2</v>
      </c>
      <c r="AP158" s="192">
        <v>2354518159186</v>
      </c>
      <c r="AQ158" s="192">
        <v>4985009704530</v>
      </c>
      <c r="AR158" s="192" t="s">
        <v>3099</v>
      </c>
      <c r="AS158" s="231" t="s">
        <v>144</v>
      </c>
      <c r="AT158" s="231" t="s">
        <v>929</v>
      </c>
      <c r="AU158" s="232" t="s">
        <v>69</v>
      </c>
      <c r="AV158" s="232">
        <v>43500</v>
      </c>
      <c r="AW158" s="233">
        <f>VLOOKUP(B:B,[1]MICHELIN!$B:$K,8,0)</f>
        <v>19480</v>
      </c>
      <c r="AX158" s="233">
        <v>1050</v>
      </c>
      <c r="AY158" s="204" t="s">
        <v>3387</v>
      </c>
      <c r="AZ158" s="192" t="s">
        <v>287</v>
      </c>
      <c r="BA158" s="133" t="str">
        <f>IFERROR(VLOOKUP(AZ:AZ,Q商品!B:E,4,0),"")</f>
        <v>2023年製 E PRIMACY 235/45R18 98W XL サマータイヤ 最短当日発送</v>
      </c>
      <c r="BB158" s="133" t="str">
        <f>IFERROR(VLOOKUP(B:B,在庫!B:M,12,0),"")</f>
        <v>2023年製</v>
      </c>
      <c r="BC158" s="133">
        <f>IFERROR(VLOOKUP(B:B,在庫!B:L,10,0),"")</f>
        <v>4</v>
      </c>
      <c r="BD158" s="234">
        <f>VLOOKUP(AP:AP,[1]MICHELIN!$B:$AH,32,0)</f>
        <v>605880338</v>
      </c>
      <c r="BE158" s="234">
        <f>VLOOKUP(AP:AP,[1]MICHELIN!$B:$AH,33,0)</f>
        <v>605880393</v>
      </c>
    </row>
    <row r="159" spans="1:57" s="11" customFormat="1" ht="19.5" hidden="1" customHeight="1">
      <c r="A159" s="11">
        <f t="shared" si="54"/>
        <v>1</v>
      </c>
      <c r="B159" s="239">
        <f t="shared" si="55"/>
        <v>2156016159268</v>
      </c>
      <c r="C159" s="225">
        <f>VLOOKUP(B:B,[1]MICHELIN!$B:$K,9,0)</f>
        <v>28</v>
      </c>
      <c r="D159" s="11" t="s">
        <v>5180</v>
      </c>
      <c r="E159" s="358" t="s">
        <v>1696</v>
      </c>
      <c r="F159" s="158" t="s">
        <v>5910</v>
      </c>
      <c r="G159" s="132" t="str">
        <f t="shared" si="56"/>
        <v>16</v>
      </c>
      <c r="H159" s="225">
        <v>0</v>
      </c>
      <c r="I159" s="225">
        <f>VLOOKUP(B:B,[1]MICHELIN!$B:$K,10,0)</f>
        <v>28</v>
      </c>
      <c r="J159" s="131"/>
      <c r="K159" s="132" t="s">
        <v>1749</v>
      </c>
      <c r="L159" s="132">
        <v>81</v>
      </c>
      <c r="M159" s="134" t="s">
        <v>3422</v>
      </c>
      <c r="N159" s="226">
        <v>15645</v>
      </c>
      <c r="O159" s="226">
        <v>0</v>
      </c>
      <c r="P159" s="227">
        <v>15645</v>
      </c>
      <c r="Q159" s="228">
        <f t="shared" si="74"/>
        <v>13268.181818181818</v>
      </c>
      <c r="R159" s="143">
        <f t="shared" si="58"/>
        <v>8.5782802329564908E-2</v>
      </c>
      <c r="S159" s="192">
        <v>1074475789</v>
      </c>
      <c r="T159" s="285" t="s">
        <v>6672</v>
      </c>
      <c r="U159" s="189">
        <f t="shared" si="59"/>
        <v>15735</v>
      </c>
      <c r="W159" s="229">
        <v>15735</v>
      </c>
      <c r="X159" s="135">
        <f t="shared" si="60"/>
        <v>12130</v>
      </c>
      <c r="Y159" s="230">
        <f t="shared" si="61"/>
        <v>13349.999999999998</v>
      </c>
      <c r="Z159" s="141">
        <f t="shared" si="62"/>
        <v>8.3477149248961435E-2</v>
      </c>
      <c r="AA159" s="136">
        <f t="shared" si="63"/>
        <v>9.1385767790262043E-2</v>
      </c>
      <c r="AB159" s="144"/>
      <c r="AC159" s="184">
        <f t="shared" si="75"/>
        <v>15426</v>
      </c>
      <c r="AD159" s="182">
        <f t="shared" si="76"/>
        <v>16951</v>
      </c>
      <c r="AE159" s="128">
        <f t="shared" si="64"/>
        <v>1525.59</v>
      </c>
      <c r="AF159" s="129">
        <f t="shared" si="65"/>
        <v>309.58999999999992</v>
      </c>
      <c r="AG159" s="130">
        <f t="shared" si="66"/>
        <v>1.826381924370243E-2</v>
      </c>
      <c r="AH159" s="137">
        <f t="shared" si="67"/>
        <v>1216</v>
      </c>
      <c r="AI159" s="138">
        <f t="shared" si="68"/>
        <v>7.1736180756297563E-2</v>
      </c>
      <c r="AJ159" s="138">
        <f t="shared" si="69"/>
        <v>7.3121948546559609E-2</v>
      </c>
      <c r="AL159" s="11">
        <f t="shared" si="70"/>
        <v>13730.9</v>
      </c>
      <c r="AM159" s="412">
        <f t="shared" si="71"/>
        <v>11528.090909090908</v>
      </c>
      <c r="AN159" s="412">
        <f t="shared" si="72"/>
        <v>-601.9090909090919</v>
      </c>
      <c r="AO159" s="413">
        <f t="shared" si="73"/>
        <v>-5.2212382401880086E-2</v>
      </c>
      <c r="AP159" s="192">
        <v>2156016159268</v>
      </c>
      <c r="AQ159" s="192">
        <v>4985009705223</v>
      </c>
      <c r="AR159" s="192" t="s">
        <v>3060</v>
      </c>
      <c r="AS159" s="231" t="s">
        <v>14</v>
      </c>
      <c r="AT159" s="231" t="s">
        <v>756</v>
      </c>
      <c r="AU159" s="232" t="s">
        <v>48</v>
      </c>
      <c r="AV159" s="232">
        <v>26300</v>
      </c>
      <c r="AW159" s="233">
        <f>VLOOKUP(B:B,[1]MICHELIN!$B:$K,8,0)</f>
        <v>12130</v>
      </c>
      <c r="AX159" s="233">
        <v>1050</v>
      </c>
      <c r="AY159" s="204" t="s">
        <v>3387</v>
      </c>
      <c r="AZ159" s="192" t="s">
        <v>2885</v>
      </c>
      <c r="BA159" s="133" t="str">
        <f>IFERROR(VLOOKUP(AZ:AZ,Q商品!B:E,4,0),"")</f>
        <v>23年製 PRIMACY 4+（プライマシー4+） 215/60R16 99V XL サマータイヤ 最短当日発送</v>
      </c>
      <c r="BB159" s="133" t="str">
        <f>IFERROR(VLOOKUP(B:B,在庫!B:M,12,0),"")</f>
        <v>2023年製</v>
      </c>
      <c r="BC159" s="133">
        <f>IFERROR(VLOOKUP(B:B,在庫!B:L,10,0),"")</f>
        <v>4</v>
      </c>
      <c r="BD159" s="234">
        <f>VLOOKUP(AP:AP,[1]MICHELIN!$B:$AH,32,0)</f>
        <v>654731200</v>
      </c>
      <c r="BE159" s="234">
        <f>VLOOKUP(AP:AP,[1]MICHELIN!$B:$AH,33,0)</f>
        <v>654731424</v>
      </c>
    </row>
    <row r="160" spans="1:57" s="11" customFormat="1" ht="19.5" hidden="1" customHeight="1">
      <c r="A160" s="11">
        <f t="shared" si="54"/>
        <v>1</v>
      </c>
      <c r="B160" s="239">
        <f t="shared" si="55"/>
        <v>2156516159256</v>
      </c>
      <c r="C160" s="225">
        <f>VLOOKUP(B:B,[1]MICHELIN!$B:$K,9,0)</f>
        <v>21</v>
      </c>
      <c r="D160" s="11" t="s">
        <v>4059</v>
      </c>
      <c r="E160" s="358" t="s">
        <v>1694</v>
      </c>
      <c r="F160" s="158" t="s">
        <v>5911</v>
      </c>
      <c r="G160" s="132" t="str">
        <f t="shared" si="56"/>
        <v>16</v>
      </c>
      <c r="H160" s="225">
        <v>11</v>
      </c>
      <c r="I160" s="225">
        <f>VLOOKUP(B:B,[1]MICHELIN!$B:$K,10,0)</f>
        <v>16</v>
      </c>
      <c r="J160" s="131">
        <v>1360</v>
      </c>
      <c r="K160" s="132" t="s">
        <v>1749</v>
      </c>
      <c r="L160" s="132">
        <v>82</v>
      </c>
      <c r="M160" s="134" t="s">
        <v>3422</v>
      </c>
      <c r="N160" s="226" t="s">
        <v>6246</v>
      </c>
      <c r="O160" s="226">
        <v>0</v>
      </c>
      <c r="P160" s="227">
        <v>15645</v>
      </c>
      <c r="Q160" s="228">
        <f t="shared" si="74"/>
        <v>13268.181818181818</v>
      </c>
      <c r="R160" s="143">
        <f t="shared" si="58"/>
        <v>9.5580678314491255E-2</v>
      </c>
      <c r="S160" s="192">
        <v>1074475788</v>
      </c>
      <c r="T160" s="285" t="s">
        <v>6674</v>
      </c>
      <c r="U160" s="189">
        <f t="shared" si="59"/>
        <v>15645</v>
      </c>
      <c r="W160" s="229">
        <v>15645</v>
      </c>
      <c r="X160" s="135">
        <f t="shared" si="60"/>
        <v>12000</v>
      </c>
      <c r="Y160" s="230">
        <f t="shared" si="61"/>
        <v>13268.181818181818</v>
      </c>
      <c r="Z160" s="141">
        <f t="shared" si="62"/>
        <v>7.7277085330776707E-2</v>
      </c>
      <c r="AA160" s="136">
        <f t="shared" si="63"/>
        <v>9.5580678314491255E-2</v>
      </c>
      <c r="AB160" s="144"/>
      <c r="AC160" s="184">
        <f t="shared" si="75"/>
        <v>15338</v>
      </c>
      <c r="AD160" s="182">
        <f t="shared" si="76"/>
        <v>16854</v>
      </c>
      <c r="AE160" s="128">
        <f t="shared" si="64"/>
        <v>1516.86</v>
      </c>
      <c r="AF160" s="129">
        <f t="shared" si="65"/>
        <v>307.8599999999999</v>
      </c>
      <c r="AG160" s="130">
        <f t="shared" si="66"/>
        <v>1.8266286934852254E-2</v>
      </c>
      <c r="AH160" s="137">
        <f t="shared" si="67"/>
        <v>1209</v>
      </c>
      <c r="AI160" s="138">
        <f t="shared" si="68"/>
        <v>7.1733713065147739E-2</v>
      </c>
      <c r="AJ160" s="138">
        <f t="shared" si="69"/>
        <v>7.7314391379638997E-2</v>
      </c>
      <c r="AL160" s="11">
        <f t="shared" si="70"/>
        <v>13652.6</v>
      </c>
      <c r="AM160" s="412">
        <f t="shared" si="71"/>
        <v>11456.90909090909</v>
      </c>
      <c r="AN160" s="412">
        <f t="shared" si="72"/>
        <v>-543.09090909090992</v>
      </c>
      <c r="AO160" s="413">
        <f t="shared" si="73"/>
        <v>-4.7402916858426111E-2</v>
      </c>
      <c r="AP160" s="192">
        <v>2156516159256</v>
      </c>
      <c r="AQ160" s="192">
        <v>4985009705261</v>
      </c>
      <c r="AR160" s="192" t="s">
        <v>3061</v>
      </c>
      <c r="AS160" s="231" t="s">
        <v>14</v>
      </c>
      <c r="AT160" s="231" t="s">
        <v>760</v>
      </c>
      <c r="AU160" s="232" t="s">
        <v>73</v>
      </c>
      <c r="AV160" s="232">
        <v>26000</v>
      </c>
      <c r="AW160" s="233">
        <f>VLOOKUP(B:B,[1]MICHELIN!$B:$K,8,0)</f>
        <v>12000</v>
      </c>
      <c r="AX160" s="233">
        <v>1050</v>
      </c>
      <c r="AY160" s="204" t="s">
        <v>3387</v>
      </c>
      <c r="AZ160" s="192" t="s">
        <v>2886</v>
      </c>
      <c r="BA160" s="133" t="str">
        <f>IFERROR(VLOOKUP(AZ:AZ,Q商品!B:E,4,0),"")</f>
        <v>23年製 PRIMACY 4+（プライマシー4+） 215/65R16 102V XL サマータイヤ 最短当日発送</v>
      </c>
      <c r="BB160" s="133" t="str">
        <f>IFERROR(VLOOKUP(B:B,在庫!B:M,12,0),"")</f>
        <v>2023年製</v>
      </c>
      <c r="BC160" s="133">
        <f>IFERROR(VLOOKUP(B:B,在庫!B:L,10,0),"")</f>
        <v>3</v>
      </c>
      <c r="BD160" s="234" t="str">
        <f>VLOOKUP(AP:AP,[1]MICHELIN!$B:$AH,32,0)</f>
        <v>×</v>
      </c>
      <c r="BE160" s="234" t="str">
        <f>VLOOKUP(AP:AP,[1]MICHELIN!$B:$AH,33,0)</f>
        <v>×</v>
      </c>
    </row>
    <row r="161" spans="1:57" s="11" customFormat="1" ht="19.5" hidden="1" customHeight="1">
      <c r="A161" s="11">
        <f t="shared" si="54"/>
        <v>1</v>
      </c>
      <c r="B161" s="239">
        <f t="shared" si="55"/>
        <v>2255017159663</v>
      </c>
      <c r="C161" s="225">
        <f>VLOOKUP(B:B,[1]MICHELIN!$B:$K,9,0)</f>
        <v>0</v>
      </c>
      <c r="D161" s="11" t="s">
        <v>4059</v>
      </c>
      <c r="E161" s="358" t="s">
        <v>7859</v>
      </c>
      <c r="F161" s="158" t="s">
        <v>7110</v>
      </c>
      <c r="G161" s="132" t="str">
        <f t="shared" si="56"/>
        <v>17</v>
      </c>
      <c r="H161" s="225">
        <v>1</v>
      </c>
      <c r="I161" s="225">
        <f>VLOOKUP(B:B,[1]MICHELIN!$B:$K,10,0)</f>
        <v>1</v>
      </c>
      <c r="J161" s="131"/>
      <c r="K161" s="132" t="s">
        <v>1749</v>
      </c>
      <c r="L161" s="132">
        <v>83</v>
      </c>
      <c r="M161" s="134"/>
      <c r="N161" s="226"/>
      <c r="O161" s="226"/>
      <c r="P161" s="227"/>
      <c r="Q161" s="228">
        <f t="shared" si="74"/>
        <v>-954.5454545454545</v>
      </c>
      <c r="R161" s="143">
        <f t="shared" si="58"/>
        <v>18.312952380952382</v>
      </c>
      <c r="S161" s="192"/>
      <c r="T161" s="285"/>
      <c r="U161" s="189">
        <f t="shared" si="59"/>
        <v>0</v>
      </c>
      <c r="W161" s="229"/>
      <c r="X161" s="135">
        <f t="shared" si="60"/>
        <v>16526</v>
      </c>
      <c r="Y161" s="230">
        <f t="shared" si="61"/>
        <v>-954.5454545454545</v>
      </c>
      <c r="Z161" s="141" t="str">
        <f t="shared" si="62"/>
        <v/>
      </c>
      <c r="AA161" s="136">
        <f t="shared" si="63"/>
        <v>18.312952380952382</v>
      </c>
      <c r="AB161" s="144"/>
      <c r="AC161" s="184">
        <f t="shared" si="75"/>
        <v>0</v>
      </c>
      <c r="AD161" s="182">
        <f t="shared" si="76"/>
        <v>0</v>
      </c>
      <c r="AE161" s="128">
        <f t="shared" si="64"/>
        <v>0</v>
      </c>
      <c r="AF161" s="129">
        <f t="shared" si="65"/>
        <v>0</v>
      </c>
      <c r="AG161" s="130" t="str">
        <f t="shared" si="66"/>
        <v/>
      </c>
      <c r="AH161" s="137">
        <f t="shared" si="67"/>
        <v>0</v>
      </c>
      <c r="AI161" s="138" t="str">
        <f t="shared" si="68"/>
        <v/>
      </c>
      <c r="AJ161" s="138" t="str">
        <f t="shared" si="69"/>
        <v/>
      </c>
      <c r="AL161" s="11">
        <f t="shared" si="70"/>
        <v>0</v>
      </c>
      <c r="AM161" s="412">
        <f t="shared" si="71"/>
        <v>-954.5454545454545</v>
      </c>
      <c r="AN161" s="412">
        <f t="shared" si="72"/>
        <v>-17480.545454545456</v>
      </c>
      <c r="AO161" s="413">
        <f t="shared" si="73"/>
        <v>18.312952380952382</v>
      </c>
      <c r="AP161" s="192">
        <v>2255017159663</v>
      </c>
      <c r="AQ161" s="192" t="s">
        <v>152</v>
      </c>
      <c r="AR161" s="192" t="s">
        <v>152</v>
      </c>
      <c r="AS161" s="231" t="s">
        <v>145</v>
      </c>
      <c r="AT161" s="231" t="s">
        <v>1164</v>
      </c>
      <c r="AU161" s="232" t="s">
        <v>32</v>
      </c>
      <c r="AV161" s="232" t="s">
        <v>152</v>
      </c>
      <c r="AW161" s="233">
        <f>VLOOKUP(B:B,[1]MICHELIN!$B:$K,8,0)</f>
        <v>16526</v>
      </c>
      <c r="AX161" s="233">
        <v>1050</v>
      </c>
      <c r="AY161" s="204" t="s">
        <v>3388</v>
      </c>
      <c r="AZ161" s="192"/>
      <c r="BA161" s="133" t="str">
        <f>IFERROR(VLOOKUP(AZ:AZ,Q商品!B:E,4,0),"")</f>
        <v/>
      </c>
      <c r="BB161" s="133" t="str">
        <f>IFERROR(VLOOKUP(B:B,在庫!B:M,12,0),"")</f>
        <v>2022年製</v>
      </c>
      <c r="BC161" s="133">
        <f>IFERROR(VLOOKUP(B:B,在庫!B:L,10,0),"")</f>
        <v>1</v>
      </c>
      <c r="BD161" s="234">
        <f>VLOOKUP(AP:AP,[1]MICHELIN!$B:$AH,32,0)</f>
        <v>620994295</v>
      </c>
      <c r="BE161" s="234">
        <f>VLOOKUP(AP:AP,[1]MICHELIN!$B:$AH,33,0)</f>
        <v>620994297</v>
      </c>
    </row>
    <row r="162" spans="1:57" s="11" customFormat="1" ht="19.5" hidden="1" customHeight="1">
      <c r="A162" s="11">
        <f t="shared" si="54"/>
        <v>2</v>
      </c>
      <c r="B162" s="239">
        <f t="shared" si="55"/>
        <v>2454519159175</v>
      </c>
      <c r="C162" s="225">
        <f>VLOOKUP(B:B,[1]MICHELIN!$B:$K,9,0)</f>
        <v>0</v>
      </c>
      <c r="D162" s="11" t="s">
        <v>4059</v>
      </c>
      <c r="E162" s="358" t="s">
        <v>7659</v>
      </c>
      <c r="F162" s="158" t="s">
        <v>7111</v>
      </c>
      <c r="G162" s="132" t="str">
        <f t="shared" si="56"/>
        <v>19</v>
      </c>
      <c r="H162" s="225">
        <v>4</v>
      </c>
      <c r="I162" s="225">
        <f>VLOOKUP(B:B,[1]MICHELIN!$B:$K,10,0)</f>
        <v>4</v>
      </c>
      <c r="J162" s="131"/>
      <c r="K162" s="132" t="s">
        <v>1749</v>
      </c>
      <c r="L162" s="324">
        <v>84</v>
      </c>
      <c r="M162" s="134"/>
      <c r="N162" s="226"/>
      <c r="O162" s="226"/>
      <c r="P162" s="227"/>
      <c r="Q162" s="228">
        <f t="shared" si="74"/>
        <v>-954.5454545454545</v>
      </c>
      <c r="R162" s="143">
        <f t="shared" si="58"/>
        <v>27.494285714285716</v>
      </c>
      <c r="S162" s="192"/>
      <c r="T162" s="285"/>
      <c r="U162" s="189">
        <f t="shared" si="59"/>
        <v>0</v>
      </c>
      <c r="W162" s="229"/>
      <c r="X162" s="135">
        <f t="shared" si="60"/>
        <v>25290</v>
      </c>
      <c r="Y162" s="230">
        <f t="shared" si="61"/>
        <v>-954.5454545454545</v>
      </c>
      <c r="Z162" s="141" t="str">
        <f t="shared" si="62"/>
        <v/>
      </c>
      <c r="AA162" s="136">
        <f t="shared" si="63"/>
        <v>27.494285714285716</v>
      </c>
      <c r="AB162" s="309"/>
      <c r="AC162" s="184">
        <f t="shared" si="75"/>
        <v>0</v>
      </c>
      <c r="AD162" s="182">
        <f t="shared" si="76"/>
        <v>0</v>
      </c>
      <c r="AE162" s="128">
        <f t="shared" si="64"/>
        <v>0</v>
      </c>
      <c r="AF162" s="129">
        <f t="shared" si="65"/>
        <v>0</v>
      </c>
      <c r="AG162" s="130" t="str">
        <f t="shared" si="66"/>
        <v/>
      </c>
      <c r="AH162" s="137">
        <f t="shared" si="67"/>
        <v>0</v>
      </c>
      <c r="AI162" s="138" t="str">
        <f t="shared" si="68"/>
        <v/>
      </c>
      <c r="AJ162" s="138" t="str">
        <f t="shared" si="69"/>
        <v/>
      </c>
      <c r="AL162" s="11">
        <f t="shared" si="70"/>
        <v>0</v>
      </c>
      <c r="AM162" s="412">
        <f t="shared" si="71"/>
        <v>-954.5454545454545</v>
      </c>
      <c r="AN162" s="412">
        <f t="shared" si="72"/>
        <v>-26244.545454545456</v>
      </c>
      <c r="AO162" s="413">
        <f t="shared" si="73"/>
        <v>27.494285714285716</v>
      </c>
      <c r="AP162" s="192">
        <v>2454519159175</v>
      </c>
      <c r="AQ162" s="192">
        <v>4985009704769</v>
      </c>
      <c r="AR162" s="192" t="s">
        <v>3100</v>
      </c>
      <c r="AS162" s="231" t="s">
        <v>144</v>
      </c>
      <c r="AT162" s="231" t="s">
        <v>1120</v>
      </c>
      <c r="AU162" s="232" t="s">
        <v>58</v>
      </c>
      <c r="AV162" s="232">
        <v>55400</v>
      </c>
      <c r="AW162" s="233">
        <f>VLOOKUP(B:B,[1]MICHELIN!$B:$K,8,0)</f>
        <v>25290</v>
      </c>
      <c r="AX162" s="233">
        <v>1050</v>
      </c>
      <c r="AY162" s="204" t="s">
        <v>3387</v>
      </c>
      <c r="AZ162" s="192"/>
      <c r="BA162" s="133" t="str">
        <f>IFERROR(VLOOKUP(AZ:AZ,Q商品!B:E,4,0),"")</f>
        <v/>
      </c>
      <c r="BB162" s="133" t="str">
        <f>IFERROR(VLOOKUP(B:B,在庫!B:M,12,0),"")</f>
        <v>2022年製</v>
      </c>
      <c r="BC162" s="133">
        <f>IFERROR(VLOOKUP(B:B,在庫!B:L,10,0),"")</f>
        <v>1</v>
      </c>
      <c r="BD162" s="234" t="str">
        <f>VLOOKUP(AP:AP,[1]MICHELIN!$B:$AH,32,0)</f>
        <v/>
      </c>
      <c r="BE162" s="234" t="str">
        <f>VLOOKUP(AP:AP,[1]MICHELIN!$B:$AH,33,0)</f>
        <v/>
      </c>
    </row>
    <row r="163" spans="1:57" s="11" customFormat="1" ht="19.5" hidden="1" customHeight="1">
      <c r="A163" s="11">
        <f t="shared" si="54"/>
        <v>1</v>
      </c>
      <c r="B163" s="239">
        <f t="shared" si="55"/>
        <v>2256016159043</v>
      </c>
      <c r="C163" s="225">
        <f>VLOOKUP(B:B,[1]MICHELIN!$B:$K,9,0)</f>
        <v>10</v>
      </c>
      <c r="D163" s="11" t="s">
        <v>5180</v>
      </c>
      <c r="E163" s="358" t="s">
        <v>5178</v>
      </c>
      <c r="F163" s="158" t="s">
        <v>7133</v>
      </c>
      <c r="G163" s="132" t="str">
        <f t="shared" si="56"/>
        <v>16</v>
      </c>
      <c r="H163" s="225">
        <v>0</v>
      </c>
      <c r="I163" s="225">
        <f>VLOOKUP(B:B,[1]MICHELIN!$B:$K,10,0)</f>
        <v>0</v>
      </c>
      <c r="J163" s="131"/>
      <c r="K163" s="132" t="s">
        <v>5184</v>
      </c>
      <c r="L163" s="132">
        <v>86</v>
      </c>
      <c r="M163" s="134"/>
      <c r="N163" s="226"/>
      <c r="O163" s="226"/>
      <c r="P163" s="227"/>
      <c r="Q163" s="228">
        <f t="shared" si="74"/>
        <v>-954.5454545454545</v>
      </c>
      <c r="R163" s="143">
        <f t="shared" ref="R163:R164" si="77">IFERROR((Q163-X163)/Q163,"")</f>
        <v>14.011428571428571</v>
      </c>
      <c r="S163" s="192">
        <v>1074476478</v>
      </c>
      <c r="T163" s="285" t="s">
        <v>6675</v>
      </c>
      <c r="U163" s="189">
        <f t="shared" si="59"/>
        <v>0</v>
      </c>
      <c r="W163" s="229"/>
      <c r="X163" s="135">
        <f t="shared" si="60"/>
        <v>12420</v>
      </c>
      <c r="Y163" s="230">
        <f t="shared" si="61"/>
        <v>-954.5454545454545</v>
      </c>
      <c r="Z163" s="141" t="str">
        <f t="shared" si="62"/>
        <v/>
      </c>
      <c r="AA163" s="136">
        <f t="shared" si="63"/>
        <v>14.011428571428571</v>
      </c>
      <c r="AB163" s="144"/>
      <c r="AC163" s="184">
        <f t="shared" si="75"/>
        <v>0</v>
      </c>
      <c r="AD163" s="182">
        <f t="shared" si="76"/>
        <v>0</v>
      </c>
      <c r="AE163" s="128">
        <f t="shared" si="64"/>
        <v>0</v>
      </c>
      <c r="AF163" s="129">
        <f t="shared" si="65"/>
        <v>0</v>
      </c>
      <c r="AG163" s="130" t="str">
        <f t="shared" si="66"/>
        <v/>
      </c>
      <c r="AH163" s="137">
        <f t="shared" si="67"/>
        <v>0</v>
      </c>
      <c r="AI163" s="138" t="str">
        <f t="shared" si="68"/>
        <v/>
      </c>
      <c r="AJ163" s="138" t="str">
        <f t="shared" si="69"/>
        <v/>
      </c>
      <c r="AK163" s="11" t="s">
        <v>13397</v>
      </c>
      <c r="AL163" s="11">
        <f t="shared" si="70"/>
        <v>0</v>
      </c>
      <c r="AM163" s="412">
        <f t="shared" si="71"/>
        <v>-954.5454545454545</v>
      </c>
      <c r="AN163" s="412">
        <f t="shared" si="72"/>
        <v>-13374.545454545454</v>
      </c>
      <c r="AO163" s="413">
        <f t="shared" si="73"/>
        <v>14.011428571428571</v>
      </c>
      <c r="AP163" s="192">
        <v>2256016159043</v>
      </c>
      <c r="AQ163" s="192">
        <v>4985009700532</v>
      </c>
      <c r="AR163" s="192">
        <v>712040</v>
      </c>
      <c r="AS163" s="231" t="s">
        <v>13</v>
      </c>
      <c r="AT163" s="231" t="s">
        <v>6393</v>
      </c>
      <c r="AU163" s="232" t="s">
        <v>49</v>
      </c>
      <c r="AV163" s="232">
        <v>27600</v>
      </c>
      <c r="AW163" s="233">
        <f>VLOOKUP(B:B,[1]MICHELIN!$B:$K,8,0)</f>
        <v>12420</v>
      </c>
      <c r="AX163" s="233">
        <v>1050</v>
      </c>
      <c r="AY163" s="204"/>
      <c r="AZ163" s="195" t="s">
        <v>5172</v>
      </c>
      <c r="BA163" s="133" t="str">
        <f>IFERROR(VLOOKUP(AZ:AZ,Q商品!B:E,4,0),"")</f>
        <v>2023年製 Primacy 4 225/60R16 98W サマータイヤ 最短当日発送</v>
      </c>
      <c r="BB163" s="133" t="str">
        <f>IFERROR(VLOOKUP(B:B,在庫!B:M,12,0),"")</f>
        <v/>
      </c>
      <c r="BC163" s="133" t="str">
        <f>IFERROR(VLOOKUP(B:B,在庫!B:L,10,0),"")</f>
        <v/>
      </c>
      <c r="BD163" s="234">
        <f>VLOOKUP(AP:AP,[1]MICHELIN!$B:$AH,32,0)</f>
        <v>605880309</v>
      </c>
      <c r="BE163" s="234">
        <f>VLOOKUP(AP:AP,[1]MICHELIN!$B:$AH,33,0)</f>
        <v>605880364</v>
      </c>
    </row>
    <row r="164" spans="1:57" s="11" customFormat="1" ht="19.5" hidden="1" customHeight="1">
      <c r="A164" s="11">
        <f t="shared" si="54"/>
        <v>1</v>
      </c>
      <c r="B164" s="239">
        <f t="shared" si="55"/>
        <v>2255018159259</v>
      </c>
      <c r="C164" s="225">
        <f>VLOOKUP(B:B,[1]MICHELIN!$B:$K,9,0)</f>
        <v>32</v>
      </c>
      <c r="D164" s="11" t="s">
        <v>4059</v>
      </c>
      <c r="E164" s="358" t="s">
        <v>7374</v>
      </c>
      <c r="F164" s="158" t="s">
        <v>7446</v>
      </c>
      <c r="G164" s="132" t="str">
        <f t="shared" si="56"/>
        <v>18</v>
      </c>
      <c r="H164" s="225">
        <v>0</v>
      </c>
      <c r="I164" s="225">
        <f>VLOOKUP(B:B,[1]MICHELIN!$B:$K,10,0)</f>
        <v>26</v>
      </c>
      <c r="J164" s="131"/>
      <c r="K164" s="132" t="s">
        <v>5184</v>
      </c>
      <c r="L164" s="132">
        <v>86</v>
      </c>
      <c r="M164" s="134"/>
      <c r="N164" s="226"/>
      <c r="O164" s="226"/>
      <c r="P164" s="227"/>
      <c r="Q164" s="228">
        <f t="shared" si="74"/>
        <v>-954.5454545454545</v>
      </c>
      <c r="R164" s="143">
        <f t="shared" si="77"/>
        <v>17.971428571428575</v>
      </c>
      <c r="S164" s="192" t="s">
        <v>7376</v>
      </c>
      <c r="T164" s="285" t="s">
        <v>7377</v>
      </c>
      <c r="U164" s="189">
        <f t="shared" si="59"/>
        <v>26000</v>
      </c>
      <c r="W164" s="229">
        <v>26000</v>
      </c>
      <c r="X164" s="135">
        <f t="shared" si="60"/>
        <v>16200</v>
      </c>
      <c r="Y164" s="230">
        <f t="shared" si="61"/>
        <v>22681.81818181818</v>
      </c>
      <c r="Z164" s="141" t="str">
        <f t="shared" si="62"/>
        <v/>
      </c>
      <c r="AA164" s="136">
        <f t="shared" si="63"/>
        <v>0.28577154308617231</v>
      </c>
      <c r="AB164" s="144"/>
      <c r="AC164" s="184">
        <f t="shared" si="75"/>
        <v>25490</v>
      </c>
      <c r="AD164" s="182">
        <f t="shared" si="76"/>
        <v>28010</v>
      </c>
      <c r="AE164" s="128">
        <f t="shared" si="64"/>
        <v>2520.9</v>
      </c>
      <c r="AF164" s="129">
        <f t="shared" si="65"/>
        <v>510.90000000000009</v>
      </c>
      <c r="AG164" s="130">
        <f t="shared" si="66"/>
        <v>1.8239914316315605E-2</v>
      </c>
      <c r="AH164" s="137">
        <f t="shared" si="67"/>
        <v>2010</v>
      </c>
      <c r="AI164" s="138">
        <f t="shared" si="68"/>
        <v>7.1760085683684402E-2</v>
      </c>
      <c r="AJ164" s="138">
        <f t="shared" si="69"/>
        <v>0.2675316287698567</v>
      </c>
      <c r="AK164" s="11" t="s">
        <v>13397</v>
      </c>
      <c r="AL164" s="11">
        <f t="shared" si="70"/>
        <v>22689</v>
      </c>
      <c r="AM164" s="412">
        <f t="shared" si="71"/>
        <v>19671.81818181818</v>
      </c>
      <c r="AN164" s="412">
        <f t="shared" si="72"/>
        <v>3471.8181818181802</v>
      </c>
      <c r="AO164" s="413">
        <f t="shared" si="73"/>
        <v>0.17648689865520581</v>
      </c>
      <c r="AP164" s="192">
        <v>2255018159259</v>
      </c>
      <c r="AQ164" s="192">
        <v>4985009705513</v>
      </c>
      <c r="AR164" s="192" t="s">
        <v>3379</v>
      </c>
      <c r="AS164" s="231" t="s">
        <v>14</v>
      </c>
      <c r="AT164" s="231" t="s">
        <v>926</v>
      </c>
      <c r="AU164" s="232" t="s">
        <v>80</v>
      </c>
      <c r="AV164" s="232">
        <v>37900</v>
      </c>
      <c r="AW164" s="233">
        <f>VLOOKUP(B:B,[1]MICHELIN!$B:$K,8,0)</f>
        <v>16200</v>
      </c>
      <c r="AX164" s="233">
        <v>1050</v>
      </c>
      <c r="AY164" s="204" t="s">
        <v>3387</v>
      </c>
      <c r="AZ164" s="195" t="s">
        <v>7378</v>
      </c>
      <c r="BA164" s="133" t="str">
        <f>IFERROR(VLOOKUP(AZ:AZ,Q商品!B:E,4,0),"")</f>
        <v>23年製 PRIMACY 4+（プライマシー4+） 225/50R18 99W XL サマータイヤ 最短当日発送</v>
      </c>
      <c r="BB164" s="133" t="str">
        <f>IFERROR(VLOOKUP(B:B,在庫!B:M,12,0),"")</f>
        <v>2023年製</v>
      </c>
      <c r="BC164" s="133">
        <f>IFERROR(VLOOKUP(B:B,在庫!B:L,10,0),"")</f>
        <v>3</v>
      </c>
      <c r="BD164" s="234" t="str">
        <f>VLOOKUP(AP:AP,[1]MICHELIN!$B:$AH,32,0)</f>
        <v/>
      </c>
      <c r="BE164" s="234" t="str">
        <f>VLOOKUP(AP:AP,[1]MICHELIN!$B:$AH,33,0)</f>
        <v/>
      </c>
    </row>
    <row r="165" spans="1:57" s="11" customFormat="1" ht="19.5" hidden="1" customHeight="1">
      <c r="A165" s="11">
        <f t="shared" si="54"/>
        <v>1</v>
      </c>
      <c r="B165" s="239">
        <f t="shared" si="55"/>
        <v>2354518159254</v>
      </c>
      <c r="C165" s="225">
        <f>VLOOKUP(B:B,[1]MICHELIN!$B:$K,9,0)</f>
        <v>37</v>
      </c>
      <c r="D165" s="11" t="s">
        <v>4059</v>
      </c>
      <c r="E165" s="11" t="s">
        <v>7838</v>
      </c>
      <c r="F165" s="158" t="s">
        <v>7839</v>
      </c>
      <c r="G165" s="132" t="str">
        <f t="shared" si="56"/>
        <v>18</v>
      </c>
      <c r="H165" s="225">
        <v>4</v>
      </c>
      <c r="I165" s="225">
        <f>VLOOKUP(B:B,[1]MICHELIN!$B:$K,10,0)</f>
        <v>32</v>
      </c>
      <c r="J165" s="131" t="s">
        <v>12</v>
      </c>
      <c r="K165" s="132" t="s">
        <v>5184</v>
      </c>
      <c r="L165" s="132"/>
      <c r="M165" s="134"/>
      <c r="N165" s="226"/>
      <c r="O165" s="226"/>
      <c r="P165" s="227"/>
      <c r="Q165" s="228"/>
      <c r="R165" s="143"/>
      <c r="S165" s="192">
        <v>1074476650</v>
      </c>
      <c r="T165" s="285" t="s">
        <v>7657</v>
      </c>
      <c r="U165" s="189">
        <f t="shared" si="59"/>
        <v>26800</v>
      </c>
      <c r="W165" s="229">
        <v>26800</v>
      </c>
      <c r="X165" s="135">
        <f t="shared" si="60"/>
        <v>19480</v>
      </c>
      <c r="Y165" s="230">
        <f t="shared" si="61"/>
        <v>23409.090909090908</v>
      </c>
      <c r="Z165" s="141" t="str">
        <f t="shared" si="62"/>
        <v/>
      </c>
      <c r="AA165" s="136">
        <f t="shared" si="63"/>
        <v>0.16784466019417471</v>
      </c>
      <c r="AB165" s="309"/>
      <c r="AC165" s="184">
        <f t="shared" si="75"/>
        <v>26274</v>
      </c>
      <c r="AD165" s="182">
        <f t="shared" si="76"/>
        <v>28872</v>
      </c>
      <c r="AE165" s="128">
        <f t="shared" si="64"/>
        <v>2598.48</v>
      </c>
      <c r="AF165" s="129">
        <f t="shared" si="65"/>
        <v>526.48</v>
      </c>
      <c r="AG165" s="130">
        <f t="shared" si="66"/>
        <v>1.8234968135217512E-2</v>
      </c>
      <c r="AH165" s="137">
        <f t="shared" si="67"/>
        <v>2072</v>
      </c>
      <c r="AI165" s="138">
        <f t="shared" si="68"/>
        <v>7.1765031864782489E-2</v>
      </c>
      <c r="AJ165" s="138">
        <f t="shared" si="69"/>
        <v>0.14960969205895719</v>
      </c>
      <c r="AK165" s="11" t="s">
        <v>13397</v>
      </c>
      <c r="AL165" s="11">
        <f t="shared" si="70"/>
        <v>23386.799999999999</v>
      </c>
      <c r="AM165" s="412">
        <f t="shared" si="71"/>
        <v>20306.181818181816</v>
      </c>
      <c r="AN165" s="412">
        <f t="shared" si="72"/>
        <v>826.1818181818162</v>
      </c>
      <c r="AO165" s="413">
        <f t="shared" si="73"/>
        <v>4.0686221840191876E-2</v>
      </c>
      <c r="AP165" s="192">
        <v>2354518159254</v>
      </c>
      <c r="AQ165" s="192">
        <v>4985009705476</v>
      </c>
      <c r="AR165" s="192" t="s">
        <v>3079</v>
      </c>
      <c r="AS165" s="231" t="s">
        <v>14</v>
      </c>
      <c r="AT165" s="231" t="s">
        <v>786</v>
      </c>
      <c r="AU165" s="232" t="s">
        <v>69</v>
      </c>
      <c r="AV165" s="232">
        <v>43500</v>
      </c>
      <c r="AW165" s="233">
        <f>VLOOKUP(B:B,[1]MICHELIN!$B:$K,8,0)</f>
        <v>19480</v>
      </c>
      <c r="AX165" s="233">
        <v>1050</v>
      </c>
      <c r="AY165" s="204" t="s">
        <v>3387</v>
      </c>
      <c r="AZ165" s="195" t="s">
        <v>7840</v>
      </c>
      <c r="BA165" s="133" t="str">
        <f>IFERROR(VLOOKUP(AZ:AZ,Q商品!B:E,4,0),"")</f>
        <v>23年製 PRIMACY 4+（プライマシー4+） 235/45ZR18 98Y XL サマータイヤ 最短当日発送</v>
      </c>
      <c r="BB165" s="133" t="str">
        <f>IFERROR(VLOOKUP(B:B,在庫!B:M,12,0),"")</f>
        <v>2023年製</v>
      </c>
      <c r="BC165" s="133">
        <f>IFERROR(VLOOKUP(B:B,在庫!B:L,10,0),"")</f>
        <v>2</v>
      </c>
      <c r="BD165" s="234" t="str">
        <f>VLOOKUP(AP:AP,[1]MICHELIN!$B:$AH,32,0)</f>
        <v>×</v>
      </c>
      <c r="BE165" s="234" t="str">
        <f>VLOOKUP(AP:AP,[1]MICHELIN!$B:$AH,33,0)</f>
        <v>×</v>
      </c>
    </row>
    <row r="166" spans="1:57" s="11" customFormat="1" ht="19.5" hidden="1" customHeight="1">
      <c r="A166" s="11">
        <f t="shared" si="54"/>
        <v>2</v>
      </c>
      <c r="B166" s="239">
        <f t="shared" si="55"/>
        <v>2255017159250</v>
      </c>
      <c r="C166" s="225">
        <f>VLOOKUP(B:B,[1]MICHELIN!$B:$K,9,0)</f>
        <v>0</v>
      </c>
      <c r="D166" s="11" t="s">
        <v>5180</v>
      </c>
      <c r="E166" s="358" t="s">
        <v>1695</v>
      </c>
      <c r="F166" s="158" t="s">
        <v>7111</v>
      </c>
      <c r="G166" s="132" t="str">
        <f t="shared" si="56"/>
        <v>17</v>
      </c>
      <c r="H166" s="225">
        <v>0</v>
      </c>
      <c r="I166" s="225">
        <f>VLOOKUP(B:B,[1]MICHELIN!$B:$K,10,0)</f>
        <v>0</v>
      </c>
      <c r="J166" s="131"/>
      <c r="K166" s="132" t="s">
        <v>1749</v>
      </c>
      <c r="L166" s="324">
        <v>84</v>
      </c>
      <c r="M166" s="134"/>
      <c r="N166" s="226"/>
      <c r="O166" s="226"/>
      <c r="P166" s="227"/>
      <c r="Q166" s="228">
        <f t="shared" ref="Q166:Q197" si="78">(P166-AX166)/1.1</f>
        <v>-954.5454545454545</v>
      </c>
      <c r="R166" s="143">
        <f t="shared" ref="R166:R197" si="79">IFERROR((Q166-X166)/Q166,"")</f>
        <v>18.348571428571432</v>
      </c>
      <c r="S166" s="192"/>
      <c r="T166" s="288"/>
      <c r="U166" s="189">
        <f t="shared" si="59"/>
        <v>0</v>
      </c>
      <c r="W166" s="229"/>
      <c r="X166" s="135">
        <f t="shared" si="60"/>
        <v>16560</v>
      </c>
      <c r="Y166" s="230">
        <f t="shared" si="61"/>
        <v>-954.5454545454545</v>
      </c>
      <c r="Z166" s="141" t="str">
        <f t="shared" si="62"/>
        <v/>
      </c>
      <c r="AA166" s="136">
        <f t="shared" si="63"/>
        <v>18.348571428571432</v>
      </c>
      <c r="AB166" s="309"/>
      <c r="AC166" s="184">
        <f t="shared" si="75"/>
        <v>0</v>
      </c>
      <c r="AD166" s="182">
        <f t="shared" si="76"/>
        <v>0</v>
      </c>
      <c r="AE166" s="128">
        <f t="shared" si="64"/>
        <v>0</v>
      </c>
      <c r="AF166" s="129">
        <f t="shared" si="65"/>
        <v>0</v>
      </c>
      <c r="AG166" s="130" t="str">
        <f t="shared" si="66"/>
        <v/>
      </c>
      <c r="AH166" s="137">
        <f t="shared" si="67"/>
        <v>0</v>
      </c>
      <c r="AI166" s="138" t="str">
        <f t="shared" si="68"/>
        <v/>
      </c>
      <c r="AJ166" s="138" t="str">
        <f t="shared" si="69"/>
        <v/>
      </c>
      <c r="AL166" s="11">
        <f t="shared" si="70"/>
        <v>0</v>
      </c>
      <c r="AM166" s="412">
        <f t="shared" si="71"/>
        <v>-954.5454545454545</v>
      </c>
      <c r="AN166" s="412">
        <f t="shared" si="72"/>
        <v>-17514.545454545456</v>
      </c>
      <c r="AO166" s="413">
        <f t="shared" si="73"/>
        <v>18.348571428571432</v>
      </c>
      <c r="AP166" s="192">
        <v>2255017159250</v>
      </c>
      <c r="AQ166" s="192">
        <v>4985009705698</v>
      </c>
      <c r="AR166" s="192" t="s">
        <v>1711</v>
      </c>
      <c r="AS166" s="231" t="s">
        <v>14</v>
      </c>
      <c r="AT166" s="231" t="s">
        <v>1116</v>
      </c>
      <c r="AU166" s="232" t="s">
        <v>32</v>
      </c>
      <c r="AV166" s="232">
        <v>38500</v>
      </c>
      <c r="AW166" s="233">
        <f>VLOOKUP(B:B,[1]MICHELIN!$B:$K,8,0)</f>
        <v>16560</v>
      </c>
      <c r="AX166" s="233">
        <v>1050</v>
      </c>
      <c r="AY166" s="204" t="s">
        <v>3387</v>
      </c>
      <c r="AZ166" s="192"/>
      <c r="BA166" s="133" t="str">
        <f>IFERROR(VLOOKUP(AZ:AZ,Q商品!B:E,4,0),"")</f>
        <v/>
      </c>
      <c r="BB166" s="133" t="str">
        <f>IFERROR(VLOOKUP(B:B,在庫!B:M,12,0),"")</f>
        <v/>
      </c>
      <c r="BC166" s="133" t="str">
        <f>IFERROR(VLOOKUP(B:B,在庫!B:L,10,0),"")</f>
        <v/>
      </c>
      <c r="BD166" s="234">
        <f>VLOOKUP(AP:AP,[1]MICHELIN!$B:$AH,32,0)</f>
        <v>605880330</v>
      </c>
      <c r="BE166" s="234">
        <f>VLOOKUP(AP:AP,[1]MICHELIN!$B:$AH,33,0)</f>
        <v>605880385</v>
      </c>
    </row>
    <row r="167" spans="1:57" s="11" customFormat="1" ht="19.5" hidden="1" customHeight="1">
      <c r="A167" s="11">
        <f t="shared" si="54"/>
        <v>1</v>
      </c>
      <c r="B167" s="239">
        <f t="shared" si="55"/>
        <v>1855515155412</v>
      </c>
      <c r="C167" s="225">
        <f>VLOOKUP(B:B,[1]MICHELIN!$B:$K,9,0)</f>
        <v>11</v>
      </c>
      <c r="D167" s="11" t="s">
        <v>4059</v>
      </c>
      <c r="E167" s="358" t="s">
        <v>12126</v>
      </c>
      <c r="F167" s="158" t="s">
        <v>7112</v>
      </c>
      <c r="G167" s="132" t="str">
        <f t="shared" si="56"/>
        <v>15</v>
      </c>
      <c r="H167" s="225">
        <v>1</v>
      </c>
      <c r="I167" s="225">
        <f>VLOOKUP(B:B,[1]MICHELIN!$B:$K,10,0)</f>
        <v>20</v>
      </c>
      <c r="J167" s="131" t="s">
        <v>12</v>
      </c>
      <c r="K167" s="132" t="s">
        <v>1751</v>
      </c>
      <c r="L167" s="132">
        <v>1</v>
      </c>
      <c r="M167" s="134" t="s">
        <v>3422</v>
      </c>
      <c r="N167" s="226" t="s">
        <v>2022</v>
      </c>
      <c r="O167" s="226">
        <v>0</v>
      </c>
      <c r="P167" s="227">
        <v>14550</v>
      </c>
      <c r="Q167" s="228">
        <f t="shared" si="78"/>
        <v>12749.999999999998</v>
      </c>
      <c r="R167" s="143">
        <f t="shared" si="79"/>
        <v>0.11921568627450968</v>
      </c>
      <c r="S167" s="192">
        <v>1074476001</v>
      </c>
      <c r="T167" s="285" t="s">
        <v>6676</v>
      </c>
      <c r="U167" s="189">
        <f t="shared" si="59"/>
        <v>14550</v>
      </c>
      <c r="W167" s="229">
        <v>14550</v>
      </c>
      <c r="X167" s="135">
        <f t="shared" si="60"/>
        <v>11230</v>
      </c>
      <c r="Y167" s="230">
        <f t="shared" si="61"/>
        <v>12749.999999999998</v>
      </c>
      <c r="Z167" s="141">
        <f t="shared" si="62"/>
        <v>7.725085910652929E-2</v>
      </c>
      <c r="AA167" s="136">
        <f t="shared" si="63"/>
        <v>0.11921568627450968</v>
      </c>
      <c r="AB167" s="144"/>
      <c r="AC167" s="184">
        <f t="shared" si="75"/>
        <v>14264</v>
      </c>
      <c r="AD167" s="182">
        <f t="shared" si="76"/>
        <v>15674</v>
      </c>
      <c r="AE167" s="128">
        <f t="shared" si="64"/>
        <v>1410.6599999999999</v>
      </c>
      <c r="AF167" s="129">
        <f t="shared" si="65"/>
        <v>286.65999999999985</v>
      </c>
      <c r="AG167" s="130">
        <f t="shared" si="66"/>
        <v>1.8288886053336728E-2</v>
      </c>
      <c r="AH167" s="137">
        <f t="shared" si="67"/>
        <v>1124</v>
      </c>
      <c r="AI167" s="138">
        <f t="shared" si="68"/>
        <v>7.1711113946663269E-2</v>
      </c>
      <c r="AJ167" s="138">
        <f t="shared" si="69"/>
        <v>0.10092680022117295</v>
      </c>
      <c r="AL167" s="11">
        <f t="shared" si="70"/>
        <v>12696.6</v>
      </c>
      <c r="AM167" s="412">
        <f t="shared" si="71"/>
        <v>11065.090909090908</v>
      </c>
      <c r="AN167" s="412">
        <f t="shared" si="72"/>
        <v>-164.9090909090919</v>
      </c>
      <c r="AO167" s="413">
        <f t="shared" si="73"/>
        <v>-1.4903545959446672E-2</v>
      </c>
      <c r="AP167" s="192">
        <v>1855515155412</v>
      </c>
      <c r="AQ167" s="192">
        <v>4985009686539</v>
      </c>
      <c r="AR167" s="192" t="s">
        <v>2953</v>
      </c>
      <c r="AS167" s="231" t="s">
        <v>1074</v>
      </c>
      <c r="AT167" s="231" t="s">
        <v>1077</v>
      </c>
      <c r="AU167" s="232" t="s">
        <v>714</v>
      </c>
      <c r="AV167" s="232">
        <v>24100</v>
      </c>
      <c r="AW167" s="233">
        <f>VLOOKUP(B:B,[1]MICHELIN!$B:$K,8,0)</f>
        <v>11230</v>
      </c>
      <c r="AX167" s="233">
        <v>525</v>
      </c>
      <c r="AY167" s="204" t="s">
        <v>3387</v>
      </c>
      <c r="AZ167" s="192" t="s">
        <v>444</v>
      </c>
      <c r="BA167" s="133" t="str">
        <f>IFERROR(VLOOKUP(AZ:AZ,Q商品!B:E,4,0),"")</f>
        <v>2023年製 Pilot Sport 3 185/55R15 86V XL DT サマータイヤ 最短当日発送</v>
      </c>
      <c r="BB167" s="133" t="str">
        <f>IFERROR(VLOOKUP(B:B,在庫!B:M,12,0),"")</f>
        <v>2023年製</v>
      </c>
      <c r="BC167" s="133">
        <f>IFERROR(VLOOKUP(B:B,在庫!B:L,10,0),"")</f>
        <v>2</v>
      </c>
      <c r="BD167" s="234">
        <f>VLOOKUP(AP:AP,[1]MICHELIN!$B:$AH,32,0)</f>
        <v>605642074</v>
      </c>
      <c r="BE167" s="234">
        <f>VLOOKUP(AP:AP,[1]MICHELIN!$B:$AH,33,0)</f>
        <v>605642105</v>
      </c>
    </row>
    <row r="168" spans="1:57" s="11" customFormat="1" ht="19.5" hidden="1" customHeight="1">
      <c r="A168" s="11">
        <f t="shared" si="54"/>
        <v>1</v>
      </c>
      <c r="B168" s="239">
        <f t="shared" si="55"/>
        <v>2054516155417</v>
      </c>
      <c r="C168" s="225">
        <f>VLOOKUP(B:B,[1]MICHELIN!$B:$K,9,0)</f>
        <v>8</v>
      </c>
      <c r="D168" s="11" t="s">
        <v>4059</v>
      </c>
      <c r="E168" s="358" t="s">
        <v>545</v>
      </c>
      <c r="F168" s="158" t="s">
        <v>7113</v>
      </c>
      <c r="G168" s="132" t="str">
        <f t="shared" si="56"/>
        <v>16</v>
      </c>
      <c r="H168" s="225">
        <v>8</v>
      </c>
      <c r="I168" s="225">
        <f>VLOOKUP(B:B,[1]MICHELIN!$B:$K,10,0)</f>
        <v>4</v>
      </c>
      <c r="J168" s="131"/>
      <c r="K168" s="132" t="s">
        <v>1751</v>
      </c>
      <c r="L168" s="132">
        <v>3</v>
      </c>
      <c r="M168" s="134"/>
      <c r="N168" s="226"/>
      <c r="O168" s="226"/>
      <c r="P168" s="227"/>
      <c r="Q168" s="228">
        <f t="shared" si="78"/>
        <v>-477.27272727272725</v>
      </c>
      <c r="R168" s="143">
        <f t="shared" si="79"/>
        <v>30.563809523809528</v>
      </c>
      <c r="S168" s="192">
        <v>1074476545</v>
      </c>
      <c r="T168" s="285" t="s">
        <v>6678</v>
      </c>
      <c r="U168" s="189">
        <f t="shared" si="59"/>
        <v>0</v>
      </c>
      <c r="W168" s="229"/>
      <c r="X168" s="135">
        <f t="shared" si="60"/>
        <v>14110</v>
      </c>
      <c r="Y168" s="230">
        <f t="shared" si="61"/>
        <v>-477.27272727272725</v>
      </c>
      <c r="Z168" s="141" t="str">
        <f t="shared" si="62"/>
        <v/>
      </c>
      <c r="AA168" s="136">
        <f t="shared" si="63"/>
        <v>30.563809523809528</v>
      </c>
      <c r="AB168" s="144"/>
      <c r="AC168" s="184">
        <f t="shared" si="75"/>
        <v>0</v>
      </c>
      <c r="AD168" s="182">
        <f t="shared" si="76"/>
        <v>0</v>
      </c>
      <c r="AE168" s="128">
        <f t="shared" si="64"/>
        <v>0</v>
      </c>
      <c r="AF168" s="129">
        <f t="shared" si="65"/>
        <v>0</v>
      </c>
      <c r="AG168" s="130" t="str">
        <f t="shared" si="66"/>
        <v/>
      </c>
      <c r="AH168" s="137">
        <f t="shared" si="67"/>
        <v>0</v>
      </c>
      <c r="AI168" s="138" t="str">
        <f t="shared" si="68"/>
        <v/>
      </c>
      <c r="AJ168" s="138" t="str">
        <f t="shared" si="69"/>
        <v/>
      </c>
      <c r="AK168" s="11" t="s">
        <v>13397</v>
      </c>
      <c r="AL168" s="11">
        <f t="shared" si="70"/>
        <v>0</v>
      </c>
      <c r="AM168" s="412">
        <f t="shared" si="71"/>
        <v>-477.27272727272725</v>
      </c>
      <c r="AN168" s="412">
        <f t="shared" si="72"/>
        <v>-14587.272727272728</v>
      </c>
      <c r="AO168" s="413">
        <f t="shared" si="73"/>
        <v>30.563809523809528</v>
      </c>
      <c r="AP168" s="192">
        <v>2054516155417</v>
      </c>
      <c r="AQ168" s="192">
        <v>4985009686126</v>
      </c>
      <c r="AR168" s="192" t="s">
        <v>2956</v>
      </c>
      <c r="AS168" s="231" t="s">
        <v>1074</v>
      </c>
      <c r="AT168" s="231" t="s">
        <v>1080</v>
      </c>
      <c r="AU168" s="232" t="s">
        <v>718</v>
      </c>
      <c r="AV168" s="232">
        <v>31500</v>
      </c>
      <c r="AW168" s="233">
        <f>VLOOKUP(B:B,[1]MICHELIN!$B:$K,8,0)</f>
        <v>14110</v>
      </c>
      <c r="AX168" s="233">
        <v>525</v>
      </c>
      <c r="AY168" s="204" t="s">
        <v>3387</v>
      </c>
      <c r="AZ168" s="195" t="s">
        <v>404</v>
      </c>
      <c r="BA168" s="133" t="str">
        <f>IFERROR(VLOOKUP(AZ:AZ,Q商品!B:E,4,0),"")</f>
        <v>2023年製 Pilot Sport 3 205/45ZR16 87W XL サマータイヤ 最短当日発送</v>
      </c>
      <c r="BB168" s="133" t="str">
        <f>IFERROR(VLOOKUP(B:B,在庫!B:M,12,0),"")</f>
        <v>2023年製</v>
      </c>
      <c r="BC168" s="133">
        <f>IFERROR(VLOOKUP(B:B,在庫!B:L,10,0),"")</f>
        <v>2</v>
      </c>
      <c r="BD168" s="234">
        <f>VLOOKUP(AP:AP,[1]MICHELIN!$B:$AH,32,0)</f>
        <v>605642070</v>
      </c>
      <c r="BE168" s="234">
        <f>VLOOKUP(AP:AP,[1]MICHELIN!$B:$AH,33,0)</f>
        <v>605642101</v>
      </c>
    </row>
    <row r="169" spans="1:57" s="11" customFormat="1" ht="19.5" hidden="1" customHeight="1">
      <c r="A169" s="11">
        <f t="shared" si="54"/>
        <v>1</v>
      </c>
      <c r="B169" s="239">
        <f t="shared" si="55"/>
        <v>1954516155411</v>
      </c>
      <c r="C169" s="225">
        <f>VLOOKUP(B:B,[1]MICHELIN!$B:$K,9,0)</f>
        <v>22</v>
      </c>
      <c r="D169" s="11" t="s">
        <v>4059</v>
      </c>
      <c r="E169" s="358" t="s">
        <v>544</v>
      </c>
      <c r="F169" s="158" t="s">
        <v>5912</v>
      </c>
      <c r="G169" s="132" t="str">
        <f t="shared" si="56"/>
        <v>16</v>
      </c>
      <c r="H169" s="225">
        <v>2</v>
      </c>
      <c r="I169" s="225">
        <f>VLOOKUP(B:B,[1]MICHELIN!$B:$K,10,0)</f>
        <v>2</v>
      </c>
      <c r="J169" s="131">
        <v>1402</v>
      </c>
      <c r="K169" s="132" t="s">
        <v>1751</v>
      </c>
      <c r="L169" s="132">
        <v>2</v>
      </c>
      <c r="M169" s="134" t="s">
        <v>1776</v>
      </c>
      <c r="N169" s="226" t="s">
        <v>7227</v>
      </c>
      <c r="O169" s="226">
        <v>0</v>
      </c>
      <c r="P169" s="227">
        <v>16500</v>
      </c>
      <c r="Q169" s="228">
        <f t="shared" si="78"/>
        <v>14522.727272727272</v>
      </c>
      <c r="R169" s="143">
        <f t="shared" si="79"/>
        <v>0.14685446009389669</v>
      </c>
      <c r="S169" s="192">
        <v>1074476546</v>
      </c>
      <c r="T169" s="285" t="s">
        <v>6677</v>
      </c>
      <c r="U169" s="189">
        <f t="shared" si="59"/>
        <v>16500</v>
      </c>
      <c r="W169" s="229">
        <v>16500</v>
      </c>
      <c r="X169" s="135">
        <f t="shared" si="60"/>
        <v>12390</v>
      </c>
      <c r="Y169" s="230">
        <f t="shared" si="61"/>
        <v>14522.727272727272</v>
      </c>
      <c r="Z169" s="141">
        <f t="shared" si="62"/>
        <v>7.7272727272727382E-2</v>
      </c>
      <c r="AA169" s="136">
        <f t="shared" si="63"/>
        <v>0.14685446009389669</v>
      </c>
      <c r="AB169" s="144"/>
      <c r="AC169" s="184">
        <f t="shared" si="75"/>
        <v>16176</v>
      </c>
      <c r="AD169" s="182">
        <f t="shared" si="76"/>
        <v>17775</v>
      </c>
      <c r="AE169" s="128">
        <f t="shared" si="64"/>
        <v>1599.75</v>
      </c>
      <c r="AF169" s="129">
        <f t="shared" si="65"/>
        <v>324.75</v>
      </c>
      <c r="AG169" s="130">
        <f t="shared" si="66"/>
        <v>1.8270042194092825E-2</v>
      </c>
      <c r="AH169" s="137">
        <f t="shared" si="67"/>
        <v>1275</v>
      </c>
      <c r="AI169" s="138">
        <f t="shared" si="68"/>
        <v>7.1729957805907171E-2</v>
      </c>
      <c r="AJ169" s="138">
        <f t="shared" si="69"/>
        <v>0.12858441789980385</v>
      </c>
      <c r="AL169" s="11">
        <f t="shared" si="70"/>
        <v>14398.5</v>
      </c>
      <c r="AM169" s="412">
        <f t="shared" si="71"/>
        <v>12612.272727272726</v>
      </c>
      <c r="AN169" s="412">
        <f t="shared" si="72"/>
        <v>222.27272727272612</v>
      </c>
      <c r="AO169" s="413">
        <f t="shared" si="73"/>
        <v>1.7623526867769398E-2</v>
      </c>
      <c r="AP169" s="192">
        <v>1954516155411</v>
      </c>
      <c r="AQ169" s="192">
        <v>4985009686133</v>
      </c>
      <c r="AR169" s="192" t="s">
        <v>2955</v>
      </c>
      <c r="AS169" s="231" t="s">
        <v>1074</v>
      </c>
      <c r="AT169" s="231" t="s">
        <v>1079</v>
      </c>
      <c r="AU169" s="232" t="s">
        <v>716</v>
      </c>
      <c r="AV169" s="232">
        <v>27600</v>
      </c>
      <c r="AW169" s="233">
        <f>VLOOKUP(B:B,[1]MICHELIN!$B:$K,8,0)</f>
        <v>12390</v>
      </c>
      <c r="AX169" s="233">
        <v>525</v>
      </c>
      <c r="AY169" s="204" t="s">
        <v>3387</v>
      </c>
      <c r="AZ169" s="192" t="s">
        <v>396</v>
      </c>
      <c r="BA169" s="133" t="str">
        <f>IFERROR(VLOOKUP(AZ:AZ,Q商品!B:E,4,0),"")</f>
        <v>2023年製 Pilot Sport 3 195/45R16 84V XL サマータイヤ 最短当日発送</v>
      </c>
      <c r="BB169" s="133" t="str">
        <f>IFERROR(VLOOKUP(B:B,在庫!B:M,12,0),"")</f>
        <v>2023年製</v>
      </c>
      <c r="BC169" s="133">
        <f>IFERROR(VLOOKUP(B:B,在庫!B:L,10,0),"")</f>
        <v>1</v>
      </c>
      <c r="BD169" s="234">
        <f>VLOOKUP(AP:AP,[1]MICHELIN!$B:$AH,32,0)</f>
        <v>605642067</v>
      </c>
      <c r="BE169" s="234">
        <f>VLOOKUP(AP:AP,[1]MICHELIN!$B:$AH,33,0)</f>
        <v>605642098</v>
      </c>
    </row>
    <row r="170" spans="1:57" s="11" customFormat="1" ht="19.5" hidden="1" customHeight="1">
      <c r="A170" s="11">
        <f t="shared" si="54"/>
        <v>1</v>
      </c>
      <c r="B170" s="239">
        <f t="shared" si="55"/>
        <v>2154516155421</v>
      </c>
      <c r="C170" s="225">
        <f>VLOOKUP(B:B,[1]MICHELIN!$B:$K,9,0)</f>
        <v>40</v>
      </c>
      <c r="D170" s="11" t="s">
        <v>4059</v>
      </c>
      <c r="E170" s="358" t="s">
        <v>546</v>
      </c>
      <c r="F170" s="158" t="s">
        <v>6247</v>
      </c>
      <c r="G170" s="132" t="str">
        <f t="shared" si="56"/>
        <v>16</v>
      </c>
      <c r="H170" s="225">
        <v>0</v>
      </c>
      <c r="I170" s="225">
        <f>VLOOKUP(B:B,[1]MICHELIN!$B:$K,10,0)</f>
        <v>12</v>
      </c>
      <c r="J170" s="131"/>
      <c r="K170" s="132" t="s">
        <v>1751</v>
      </c>
      <c r="L170" s="132">
        <v>5</v>
      </c>
      <c r="M170" s="134" t="s">
        <v>3422</v>
      </c>
      <c r="N170" s="226" t="s">
        <v>2024</v>
      </c>
      <c r="O170" s="226">
        <v>0</v>
      </c>
      <c r="P170" s="227">
        <v>18599</v>
      </c>
      <c r="Q170" s="228">
        <f t="shared" si="78"/>
        <v>16430.909090909088</v>
      </c>
      <c r="R170" s="143">
        <f t="shared" si="79"/>
        <v>6.2742060418280246E-2</v>
      </c>
      <c r="S170" s="192">
        <v>1074476259</v>
      </c>
      <c r="T170" s="285" t="s">
        <v>6680</v>
      </c>
      <c r="U170" s="189">
        <f t="shared" si="59"/>
        <v>18599</v>
      </c>
      <c r="W170" s="229">
        <v>18599</v>
      </c>
      <c r="X170" s="135">
        <f t="shared" si="60"/>
        <v>15400</v>
      </c>
      <c r="Y170" s="230">
        <f t="shared" si="61"/>
        <v>16430.909090909088</v>
      </c>
      <c r="Z170" s="141">
        <f t="shared" si="62"/>
        <v>7.7315984730361942E-2</v>
      </c>
      <c r="AA170" s="136">
        <f t="shared" si="63"/>
        <v>6.2742060418280246E-2</v>
      </c>
      <c r="AB170" s="144"/>
      <c r="AC170" s="184">
        <f t="shared" si="75"/>
        <v>18234</v>
      </c>
      <c r="AD170" s="182">
        <f t="shared" si="76"/>
        <v>20037</v>
      </c>
      <c r="AE170" s="128">
        <f t="shared" si="64"/>
        <v>1803.33</v>
      </c>
      <c r="AF170" s="129">
        <f t="shared" si="65"/>
        <v>365.32999999999993</v>
      </c>
      <c r="AG170" s="130">
        <f t="shared" si="66"/>
        <v>1.8232769376653187E-2</v>
      </c>
      <c r="AH170" s="137">
        <f t="shared" si="67"/>
        <v>1438</v>
      </c>
      <c r="AI170" s="138">
        <f t="shared" si="68"/>
        <v>7.1767230623346806E-2</v>
      </c>
      <c r="AJ170" s="138">
        <f t="shared" si="69"/>
        <v>4.4509291041627055E-2</v>
      </c>
      <c r="AL170" s="11">
        <f t="shared" si="70"/>
        <v>16230.3</v>
      </c>
      <c r="AM170" s="412">
        <f t="shared" si="71"/>
        <v>14277.545454545452</v>
      </c>
      <c r="AN170" s="412">
        <f t="shared" si="72"/>
        <v>-1122.4545454545478</v>
      </c>
      <c r="AO170" s="413">
        <f t="shared" si="73"/>
        <v>-7.8616772681833702E-2</v>
      </c>
      <c r="AP170" s="192">
        <v>2154516155421</v>
      </c>
      <c r="AQ170" s="192">
        <v>4985009686041</v>
      </c>
      <c r="AR170" s="192" t="s">
        <v>2957</v>
      </c>
      <c r="AS170" s="231" t="s">
        <v>1074</v>
      </c>
      <c r="AT170" s="231" t="s">
        <v>1081</v>
      </c>
      <c r="AU170" s="232" t="s">
        <v>96</v>
      </c>
      <c r="AV170" s="232">
        <v>32200</v>
      </c>
      <c r="AW170" s="233">
        <f>VLOOKUP(B:B,[1]MICHELIN!$B:$K,8,0)</f>
        <v>15400</v>
      </c>
      <c r="AX170" s="233">
        <v>525</v>
      </c>
      <c r="AY170" s="204" t="s">
        <v>3387</v>
      </c>
      <c r="AZ170" s="192" t="s">
        <v>482</v>
      </c>
      <c r="BA170" s="133" t="str">
        <f>IFERROR(VLOOKUP(AZ:AZ,Q商品!B:E,4,0),"")</f>
        <v>2023年製 Pilot Sport 3 215/45ZR16 90V XL AO サマータイヤ 最短当日発送</v>
      </c>
      <c r="BB170" s="133" t="str">
        <f>IFERROR(VLOOKUP(B:B,在庫!B:M,12,0),"")</f>
        <v>2023年製</v>
      </c>
      <c r="BC170" s="133">
        <f>IFERROR(VLOOKUP(B:B,在庫!B:L,10,0),"")</f>
        <v>3</v>
      </c>
      <c r="BD170" s="234">
        <f>VLOOKUP(AP:AP,[1]MICHELIN!$B:$AH,32,0)</f>
        <v>605642071</v>
      </c>
      <c r="BE170" s="234">
        <f>VLOOKUP(AP:AP,[1]MICHELIN!$B:$AH,33,0)</f>
        <v>605642102</v>
      </c>
    </row>
    <row r="171" spans="1:57" s="11" customFormat="1" ht="19.5" hidden="1" customHeight="1">
      <c r="A171" s="11">
        <f t="shared" si="54"/>
        <v>1</v>
      </c>
      <c r="B171" s="239">
        <f t="shared" si="55"/>
        <v>1954517155502</v>
      </c>
      <c r="C171" s="225">
        <f>VLOOKUP(B:B,[1]MICHELIN!$B:$K,9,0)</f>
        <v>108</v>
      </c>
      <c r="D171" s="11" t="s">
        <v>4059</v>
      </c>
      <c r="E171" s="11" t="s">
        <v>548</v>
      </c>
      <c r="F171" s="158" t="s">
        <v>5914</v>
      </c>
      <c r="G171" s="132" t="str">
        <f t="shared" si="56"/>
        <v>17</v>
      </c>
      <c r="H171" s="225">
        <v>34</v>
      </c>
      <c r="I171" s="225">
        <f>VLOOKUP(B:B,[1]MICHELIN!$B:$K,10,0)</f>
        <v>45</v>
      </c>
      <c r="J171" s="131">
        <v>105</v>
      </c>
      <c r="K171" s="132" t="s">
        <v>1751</v>
      </c>
      <c r="L171" s="132">
        <v>7</v>
      </c>
      <c r="M171" s="134" t="s">
        <v>3422</v>
      </c>
      <c r="N171" s="226" t="s">
        <v>5942</v>
      </c>
      <c r="O171" s="226" t="s">
        <v>3425</v>
      </c>
      <c r="P171" s="227">
        <v>19699</v>
      </c>
      <c r="Q171" s="228">
        <f t="shared" si="78"/>
        <v>17430.909090909088</v>
      </c>
      <c r="R171" s="143">
        <f t="shared" si="79"/>
        <v>0.11536455616981316</v>
      </c>
      <c r="S171" s="192">
        <v>1074476145</v>
      </c>
      <c r="T171" s="285" t="s">
        <v>6682</v>
      </c>
      <c r="U171" s="189">
        <f t="shared" si="59"/>
        <v>18799</v>
      </c>
      <c r="V171" s="11">
        <v>900</v>
      </c>
      <c r="W171" s="229">
        <v>19699</v>
      </c>
      <c r="X171" s="135">
        <f t="shared" si="60"/>
        <v>15420</v>
      </c>
      <c r="Y171" s="230">
        <f t="shared" si="61"/>
        <v>17430.909090909088</v>
      </c>
      <c r="Z171" s="141">
        <f t="shared" si="62"/>
        <v>7.7291345284323576E-2</v>
      </c>
      <c r="AA171" s="136">
        <f t="shared" si="63"/>
        <v>0.11536455616981316</v>
      </c>
      <c r="AB171" s="309"/>
      <c r="AC171" s="184">
        <f t="shared" si="75"/>
        <v>18430</v>
      </c>
      <c r="AD171" s="182">
        <f t="shared" si="76"/>
        <v>20252</v>
      </c>
      <c r="AE171" s="128">
        <f t="shared" si="64"/>
        <v>1822.6799999999998</v>
      </c>
      <c r="AF171" s="129">
        <f t="shared" si="65"/>
        <v>369.67999999999984</v>
      </c>
      <c r="AG171" s="130">
        <f t="shared" si="66"/>
        <v>1.8253999604977277E-2</v>
      </c>
      <c r="AH171" s="137">
        <f t="shared" si="67"/>
        <v>1453</v>
      </c>
      <c r="AI171" s="138">
        <f t="shared" si="68"/>
        <v>7.1746000395022713E-2</v>
      </c>
      <c r="AJ171" s="138">
        <f t="shared" si="69"/>
        <v>9.7110556564835887E-2</v>
      </c>
      <c r="AK171" s="11" t="s">
        <v>13397</v>
      </c>
      <c r="AL171" s="11">
        <f t="shared" si="70"/>
        <v>16404.8</v>
      </c>
      <c r="AM171" s="412">
        <f t="shared" si="71"/>
        <v>14436.181818181816</v>
      </c>
      <c r="AN171" s="412">
        <f t="shared" si="72"/>
        <v>-983.8181818181838</v>
      </c>
      <c r="AO171" s="413">
        <f t="shared" si="73"/>
        <v>-6.8149472915276163E-2</v>
      </c>
      <c r="AP171" s="192">
        <v>1954517155502</v>
      </c>
      <c r="AQ171" s="192">
        <v>4985009693032</v>
      </c>
      <c r="AR171" s="192" t="s">
        <v>2966</v>
      </c>
      <c r="AS171" s="231" t="s">
        <v>1084</v>
      </c>
      <c r="AT171" s="231" t="s">
        <v>1087</v>
      </c>
      <c r="AU171" s="232" t="s">
        <v>119</v>
      </c>
      <c r="AV171" s="232">
        <v>33800</v>
      </c>
      <c r="AW171" s="233">
        <f>VLOOKUP(B:B,[1]MICHELIN!$B:$K,8,0)</f>
        <v>15420</v>
      </c>
      <c r="AX171" s="233">
        <v>525</v>
      </c>
      <c r="AY171" s="204" t="s">
        <v>3387</v>
      </c>
      <c r="AZ171" s="195" t="s">
        <v>397</v>
      </c>
      <c r="BA171" s="133" t="str">
        <f>IFERROR(VLOOKUP(AZ:AZ,Q商品!B:E,4,0),"")</f>
        <v>2022年製以降 Pilot Sport 4 195/45ZR17 81W サマータイヤ 最短当日発送</v>
      </c>
      <c r="BB171" s="133" t="str">
        <f>IFERROR(VLOOKUP(B:B,在庫!B:M,12,0),"")</f>
        <v>2022年製</v>
      </c>
      <c r="BC171" s="133">
        <f>IFERROR(VLOOKUP(B:B,在庫!B:L,10,0),"")</f>
        <v>3</v>
      </c>
      <c r="BD171" s="234">
        <f>VLOOKUP(AP:AP,[1]MICHELIN!$B:$AH,32,0)</f>
        <v>605763405</v>
      </c>
      <c r="BE171" s="234">
        <f>VLOOKUP(AP:AP,[1]MICHELIN!$B:$AH,33,0)</f>
        <v>605763460</v>
      </c>
    </row>
    <row r="172" spans="1:57" s="11" customFormat="1" ht="19.5" hidden="1" customHeight="1">
      <c r="A172" s="11">
        <f t="shared" si="54"/>
        <v>1</v>
      </c>
      <c r="B172" s="239">
        <f t="shared" si="55"/>
        <v>2155516155435</v>
      </c>
      <c r="C172" s="225">
        <f>VLOOKUP(B:B,[1]MICHELIN!$B:$K,9,0)</f>
        <v>2</v>
      </c>
      <c r="D172" s="11" t="s">
        <v>4059</v>
      </c>
      <c r="E172" s="358" t="s">
        <v>4900</v>
      </c>
      <c r="F172" s="158" t="s">
        <v>5913</v>
      </c>
      <c r="G172" s="132" t="str">
        <f t="shared" si="56"/>
        <v>16</v>
      </c>
      <c r="H172" s="225">
        <v>6</v>
      </c>
      <c r="I172" s="225">
        <f>VLOOKUP(B:B,[1]MICHELIN!$B:$K,10,0)</f>
        <v>6</v>
      </c>
      <c r="J172" s="131" t="s">
        <v>671</v>
      </c>
      <c r="K172" s="132" t="s">
        <v>1751</v>
      </c>
      <c r="L172" s="132">
        <v>6</v>
      </c>
      <c r="M172" s="134" t="s">
        <v>3422</v>
      </c>
      <c r="N172" s="226" t="s">
        <v>2025</v>
      </c>
      <c r="O172" s="226">
        <v>0</v>
      </c>
      <c r="P172" s="227">
        <v>18168</v>
      </c>
      <c r="Q172" s="228">
        <f t="shared" si="78"/>
        <v>15561.81818181818</v>
      </c>
      <c r="R172" s="143">
        <f t="shared" si="79"/>
        <v>0.12092534174553092</v>
      </c>
      <c r="S172" s="192">
        <v>1074476258</v>
      </c>
      <c r="T172" s="285" t="s">
        <v>6681</v>
      </c>
      <c r="U172" s="189">
        <f t="shared" si="59"/>
        <v>18168</v>
      </c>
      <c r="W172" s="229">
        <v>18168</v>
      </c>
      <c r="X172" s="135">
        <f t="shared" si="60"/>
        <v>13680</v>
      </c>
      <c r="Y172" s="230">
        <f t="shared" si="61"/>
        <v>15561.81818181818</v>
      </c>
      <c r="Z172" s="141">
        <f t="shared" si="62"/>
        <v>7.7278731836195602E-2</v>
      </c>
      <c r="AA172" s="136">
        <f t="shared" si="63"/>
        <v>0.12092534174553092</v>
      </c>
      <c r="AB172" s="144"/>
      <c r="AC172" s="184">
        <f t="shared" si="75"/>
        <v>17811</v>
      </c>
      <c r="AD172" s="182">
        <f t="shared" si="76"/>
        <v>19572</v>
      </c>
      <c r="AE172" s="128">
        <f t="shared" si="64"/>
        <v>1761.48</v>
      </c>
      <c r="AF172" s="129">
        <f t="shared" si="65"/>
        <v>357.48</v>
      </c>
      <c r="AG172" s="130">
        <f t="shared" si="66"/>
        <v>1.8264868179031269E-2</v>
      </c>
      <c r="AH172" s="137">
        <f t="shared" si="67"/>
        <v>1404</v>
      </c>
      <c r="AI172" s="138">
        <f t="shared" si="68"/>
        <v>7.1735131820968731E-2</v>
      </c>
      <c r="AJ172" s="138">
        <f t="shared" si="69"/>
        <v>0.10266047356649965</v>
      </c>
      <c r="AL172" s="11">
        <f t="shared" si="70"/>
        <v>15853.8</v>
      </c>
      <c r="AM172" s="412">
        <f t="shared" si="71"/>
        <v>13457.999999999998</v>
      </c>
      <c r="AN172" s="412">
        <f t="shared" si="72"/>
        <v>-222.00000000000182</v>
      </c>
      <c r="AO172" s="413">
        <f t="shared" si="73"/>
        <v>-1.6495764600980966E-2</v>
      </c>
      <c r="AP172" s="192">
        <v>2155516155435</v>
      </c>
      <c r="AQ172" s="192">
        <v>4985009686294</v>
      </c>
      <c r="AR172" s="192" t="s">
        <v>2959</v>
      </c>
      <c r="AS172" s="231" t="s">
        <v>1074</v>
      </c>
      <c r="AT172" s="231" t="s">
        <v>1083</v>
      </c>
      <c r="AU172" s="232" t="s">
        <v>82</v>
      </c>
      <c r="AV172" s="232">
        <v>30400</v>
      </c>
      <c r="AW172" s="233">
        <f>VLOOKUP(B:B,[1]MICHELIN!$B:$K,8,0)</f>
        <v>13680</v>
      </c>
      <c r="AX172" s="233">
        <v>1050</v>
      </c>
      <c r="AY172" s="204" t="s">
        <v>3387</v>
      </c>
      <c r="AZ172" s="192" t="s">
        <v>486</v>
      </c>
      <c r="BA172" s="133" t="str">
        <f>IFERROR(VLOOKUP(AZ:AZ,Q商品!B:E,4,0),"")</f>
        <v>2023年製 Pilot Sport 3 215/55ZR16 93W サマータイヤ 最短当日発送</v>
      </c>
      <c r="BB172" s="133" t="str">
        <f>IFERROR(VLOOKUP(B:B,在庫!B:M,12,0),"")</f>
        <v>2019年製</v>
      </c>
      <c r="BC172" s="133">
        <f>IFERROR(VLOOKUP(B:B,在庫!B:L,10,0),"")</f>
        <v>3</v>
      </c>
      <c r="BD172" s="234">
        <f>VLOOKUP(AP:AP,[1]MICHELIN!$B:$AH,32,0)</f>
        <v>605642065</v>
      </c>
      <c r="BE172" s="234">
        <f>VLOOKUP(AP:AP,[1]MICHELIN!$B:$AH,33,0)</f>
        <v>605642096</v>
      </c>
    </row>
    <row r="173" spans="1:57" s="11" customFormat="1" ht="19.5" hidden="1" customHeight="1">
      <c r="A173" s="11">
        <f t="shared" si="54"/>
        <v>1</v>
      </c>
      <c r="B173" s="239">
        <f t="shared" si="55"/>
        <v>2055516155506</v>
      </c>
      <c r="C173" s="225">
        <f>VLOOKUP(B:B,[1]MICHELIN!$B:$K,9,0)</f>
        <v>36</v>
      </c>
      <c r="D173" s="11" t="s">
        <v>4059</v>
      </c>
      <c r="E173" s="358" t="s">
        <v>964</v>
      </c>
      <c r="F173" s="158" t="s">
        <v>5916</v>
      </c>
      <c r="G173" s="132" t="str">
        <f t="shared" si="56"/>
        <v>16</v>
      </c>
      <c r="H173" s="225">
        <v>4</v>
      </c>
      <c r="I173" s="225">
        <f>VLOOKUP(B:B,[1]MICHELIN!$B:$K,10,0)</f>
        <v>2</v>
      </c>
      <c r="J173" s="131">
        <v>49</v>
      </c>
      <c r="K173" s="132" t="s">
        <v>1751</v>
      </c>
      <c r="L173" s="132">
        <v>9</v>
      </c>
      <c r="M173" s="134" t="s">
        <v>3422</v>
      </c>
      <c r="N173" s="226" t="s">
        <v>2026</v>
      </c>
      <c r="O173" s="226">
        <v>0</v>
      </c>
      <c r="P173" s="227">
        <v>19800</v>
      </c>
      <c r="Q173" s="228">
        <f t="shared" si="78"/>
        <v>17522.727272727272</v>
      </c>
      <c r="R173" s="143">
        <f t="shared" si="79"/>
        <v>0.20217898832684822</v>
      </c>
      <c r="S173" s="192">
        <v>1074476792</v>
      </c>
      <c r="T173" s="285" t="s">
        <v>6684</v>
      </c>
      <c r="U173" s="189">
        <f t="shared" si="59"/>
        <v>19800</v>
      </c>
      <c r="W173" s="229">
        <v>19800</v>
      </c>
      <c r="X173" s="135">
        <f t="shared" si="60"/>
        <v>13980</v>
      </c>
      <c r="Y173" s="230">
        <f t="shared" si="61"/>
        <v>17522.727272727272</v>
      </c>
      <c r="Z173" s="141">
        <f t="shared" si="62"/>
        <v>7.7272727272727382E-2</v>
      </c>
      <c r="AA173" s="136">
        <f t="shared" si="63"/>
        <v>0.20217898832684822</v>
      </c>
      <c r="AB173" s="309"/>
      <c r="AC173" s="184">
        <f t="shared" si="75"/>
        <v>19411</v>
      </c>
      <c r="AD173" s="182">
        <f t="shared" si="76"/>
        <v>21330</v>
      </c>
      <c r="AE173" s="128">
        <f t="shared" si="64"/>
        <v>1919.6999999999998</v>
      </c>
      <c r="AF173" s="129">
        <f t="shared" si="65"/>
        <v>389.69999999999982</v>
      </c>
      <c r="AG173" s="130">
        <f t="shared" si="66"/>
        <v>1.8270042194092818E-2</v>
      </c>
      <c r="AH173" s="137">
        <f t="shared" si="67"/>
        <v>1530</v>
      </c>
      <c r="AI173" s="138">
        <f t="shared" si="68"/>
        <v>7.1729957805907171E-2</v>
      </c>
      <c r="AJ173" s="138">
        <f t="shared" si="69"/>
        <v>0.18390894613275541</v>
      </c>
      <c r="AK173" s="11" t="s">
        <v>13397</v>
      </c>
      <c r="AL173" s="11">
        <f t="shared" si="70"/>
        <v>17278</v>
      </c>
      <c r="AM173" s="412">
        <f t="shared" si="71"/>
        <v>15229.999999999998</v>
      </c>
      <c r="AN173" s="412">
        <f t="shared" si="72"/>
        <v>1249.9999999999982</v>
      </c>
      <c r="AO173" s="413">
        <f t="shared" si="73"/>
        <v>8.2074852265265813E-2</v>
      </c>
      <c r="AP173" s="192">
        <v>2055516155506</v>
      </c>
      <c r="AQ173" s="192">
        <v>4985009687185</v>
      </c>
      <c r="AR173" s="192" t="s">
        <v>2964</v>
      </c>
      <c r="AS173" s="231" t="s">
        <v>1084</v>
      </c>
      <c r="AT173" s="231" t="s">
        <v>1085</v>
      </c>
      <c r="AU173" s="232" t="s">
        <v>35</v>
      </c>
      <c r="AV173" s="232">
        <v>29200</v>
      </c>
      <c r="AW173" s="233">
        <f>VLOOKUP(B:B,[1]MICHELIN!$B:$K,8,0)</f>
        <v>13980</v>
      </c>
      <c r="AX173" s="233">
        <v>525</v>
      </c>
      <c r="AY173" s="204" t="s">
        <v>3387</v>
      </c>
      <c r="AZ173" s="195" t="s">
        <v>443</v>
      </c>
      <c r="BA173" s="133" t="str">
        <f>IFERROR(VLOOKUP(AZ:AZ,Q商品!B:E,4,0),"")</f>
        <v>2023年製 Pilot Sport 4 205/55ZR16 94Y XL サマータイヤ 最短当日発送</v>
      </c>
      <c r="BB173" s="133" t="str">
        <f>IFERROR(VLOOKUP(B:B,在庫!B:M,12,0),"")</f>
        <v>2023年製</v>
      </c>
      <c r="BC173" s="133">
        <f>IFERROR(VLOOKUP(B:B,在庫!B:L,10,0),"")</f>
        <v>1</v>
      </c>
      <c r="BD173" s="234">
        <f>VLOOKUP(AP:AP,[1]MICHELIN!$B:$AH,32,0)</f>
        <v>605763407</v>
      </c>
      <c r="BE173" s="234">
        <f>VLOOKUP(AP:AP,[1]MICHELIN!$B:$AH,33,0)</f>
        <v>605763462</v>
      </c>
    </row>
    <row r="174" spans="1:57" s="11" customFormat="1" ht="19.5" hidden="1" customHeight="1">
      <c r="A174" s="11">
        <f t="shared" si="54"/>
        <v>1</v>
      </c>
      <c r="B174" s="239">
        <f t="shared" si="55"/>
        <v>2255516155432</v>
      </c>
      <c r="C174" s="225">
        <f>VLOOKUP(B:B,[1]MICHELIN!$B:$K,9,0)</f>
        <v>16</v>
      </c>
      <c r="D174" s="11" t="s">
        <v>4059</v>
      </c>
      <c r="E174" s="358" t="s">
        <v>1616</v>
      </c>
      <c r="F174" s="158" t="s">
        <v>7115</v>
      </c>
      <c r="G174" s="132" t="str">
        <f t="shared" si="56"/>
        <v>16</v>
      </c>
      <c r="H174" s="225">
        <v>8</v>
      </c>
      <c r="I174" s="225">
        <f>VLOOKUP(B:B,[1]MICHELIN!$B:$K,10,0)</f>
        <v>0</v>
      </c>
      <c r="J174" s="131" t="s">
        <v>12</v>
      </c>
      <c r="K174" s="132" t="s">
        <v>1751</v>
      </c>
      <c r="L174" s="132">
        <v>10</v>
      </c>
      <c r="M174" s="134" t="s">
        <v>3422</v>
      </c>
      <c r="N174" s="226" t="s">
        <v>7223</v>
      </c>
      <c r="O174" s="226">
        <v>0</v>
      </c>
      <c r="P174" s="227">
        <v>19400</v>
      </c>
      <c r="Q174" s="228">
        <f t="shared" si="78"/>
        <v>16681.81818181818</v>
      </c>
      <c r="R174" s="143">
        <f t="shared" si="79"/>
        <v>0.13138964577656667</v>
      </c>
      <c r="S174" s="192">
        <v>1076557714</v>
      </c>
      <c r="T174" s="285" t="s">
        <v>7635</v>
      </c>
      <c r="U174" s="189">
        <f t="shared" si="59"/>
        <v>19400</v>
      </c>
      <c r="W174" s="229">
        <v>19400</v>
      </c>
      <c r="X174" s="135">
        <f t="shared" si="60"/>
        <v>14490</v>
      </c>
      <c r="Y174" s="230">
        <f t="shared" si="61"/>
        <v>16681.81818181818</v>
      </c>
      <c r="Z174" s="141">
        <f t="shared" si="62"/>
        <v>6.7010309278350499E-2</v>
      </c>
      <c r="AA174" s="136">
        <f t="shared" si="63"/>
        <v>0.13138964577656667</v>
      </c>
      <c r="AB174" s="144"/>
      <c r="AC174" s="185"/>
      <c r="AD174" s="183">
        <v>20700</v>
      </c>
      <c r="AE174" s="128">
        <f t="shared" si="64"/>
        <v>1863</v>
      </c>
      <c r="AF174" s="129">
        <f t="shared" si="65"/>
        <v>563</v>
      </c>
      <c r="AG174" s="130">
        <f t="shared" si="66"/>
        <v>2.719806763285024E-2</v>
      </c>
      <c r="AH174" s="137">
        <f t="shared" si="67"/>
        <v>1300</v>
      </c>
      <c r="AI174" s="138">
        <f t="shared" si="68"/>
        <v>6.280193236714976E-2</v>
      </c>
      <c r="AJ174" s="138">
        <f t="shared" si="69"/>
        <v>0.10419157814371643</v>
      </c>
      <c r="AK174" s="11" t="s">
        <v>13397</v>
      </c>
      <c r="AL174" s="11">
        <f t="shared" si="70"/>
        <v>-2070</v>
      </c>
      <c r="AM174" s="412">
        <f t="shared" si="71"/>
        <v>-2836.363636363636</v>
      </c>
      <c r="AN174" s="412">
        <f t="shared" si="72"/>
        <v>-17326.363636363636</v>
      </c>
      <c r="AO174" s="413">
        <f t="shared" si="73"/>
        <v>6.1086538461538469</v>
      </c>
      <c r="AP174" s="192">
        <v>2255516155432</v>
      </c>
      <c r="AQ174" s="192">
        <v>4985009686300</v>
      </c>
      <c r="AR174" s="192" t="s">
        <v>2960</v>
      </c>
      <c r="AS174" s="231" t="s">
        <v>1074</v>
      </c>
      <c r="AT174" s="231" t="s">
        <v>2961</v>
      </c>
      <c r="AU174" s="232" t="s">
        <v>45</v>
      </c>
      <c r="AV174" s="232">
        <v>30100</v>
      </c>
      <c r="AW174" s="233">
        <f>VLOOKUP(B:B,[1]MICHELIN!$B:$K,8,0)</f>
        <v>14490</v>
      </c>
      <c r="AX174" s="233">
        <v>1050</v>
      </c>
      <c r="AY174" s="204" t="s">
        <v>3387</v>
      </c>
      <c r="AZ174" s="195" t="s">
        <v>7618</v>
      </c>
      <c r="BA174" s="133" t="str">
        <f>IFERROR(VLOOKUP(AZ:AZ,Q商品!B:E,4,0),"")</f>
        <v>2023年製 Pilot Sport 3 225/55ZR16 95W サマー 最短当日発送</v>
      </c>
      <c r="BB174" s="133" t="str">
        <f>IFERROR(VLOOKUP(B:B,在庫!B:M,12,0),"")</f>
        <v/>
      </c>
      <c r="BC174" s="133" t="str">
        <f>IFERROR(VLOOKUP(B:B,在庫!B:L,10,0),"")</f>
        <v/>
      </c>
      <c r="BD174" s="234">
        <f>VLOOKUP(AP:AP,[1]MICHELIN!$B:$AH,32,0)</f>
        <v>605642066</v>
      </c>
      <c r="BE174" s="234">
        <f>VLOOKUP(AP:AP,[1]MICHELIN!$B:$AH,33,0)</f>
        <v>605642097</v>
      </c>
    </row>
    <row r="175" spans="1:57" s="11" customFormat="1" ht="19.5" hidden="1" customHeight="1">
      <c r="A175" s="11">
        <f t="shared" si="54"/>
        <v>1</v>
      </c>
      <c r="B175" s="239">
        <f t="shared" si="55"/>
        <v>2055017155500</v>
      </c>
      <c r="C175" s="225">
        <f>VLOOKUP(B:B,[1]MICHELIN!$B:$K,9,0)</f>
        <v>50</v>
      </c>
      <c r="D175" s="11" t="s">
        <v>4059</v>
      </c>
      <c r="E175" s="11" t="s">
        <v>955</v>
      </c>
      <c r="F175" s="158" t="s">
        <v>5915</v>
      </c>
      <c r="G175" s="132" t="str">
        <f t="shared" si="56"/>
        <v>17</v>
      </c>
      <c r="H175" s="225">
        <v>10</v>
      </c>
      <c r="I175" s="225">
        <f>VLOOKUP(B:B,[1]MICHELIN!$B:$K,10,0)</f>
        <v>8</v>
      </c>
      <c r="J175" s="131"/>
      <c r="K175" s="132" t="s">
        <v>1751</v>
      </c>
      <c r="L175" s="132">
        <v>8</v>
      </c>
      <c r="M175" s="134" t="s">
        <v>3422</v>
      </c>
      <c r="N175" s="226" t="s">
        <v>2026</v>
      </c>
      <c r="O175" s="226">
        <v>0</v>
      </c>
      <c r="P175" s="227">
        <v>19800</v>
      </c>
      <c r="Q175" s="228">
        <f t="shared" si="78"/>
        <v>17522.727272727272</v>
      </c>
      <c r="R175" s="143">
        <f t="shared" si="79"/>
        <v>0.13597924773022046</v>
      </c>
      <c r="S175" s="192">
        <v>1074476785</v>
      </c>
      <c r="T175" s="285" t="s">
        <v>6683</v>
      </c>
      <c r="U175" s="189">
        <f t="shared" si="59"/>
        <v>19800</v>
      </c>
      <c r="W175" s="229">
        <v>19800</v>
      </c>
      <c r="X175" s="135">
        <f t="shared" si="60"/>
        <v>15140</v>
      </c>
      <c r="Y175" s="230">
        <f t="shared" si="61"/>
        <v>17522.727272727272</v>
      </c>
      <c r="Z175" s="141">
        <f t="shared" si="62"/>
        <v>7.7272727272727382E-2</v>
      </c>
      <c r="AA175" s="136">
        <f t="shared" si="63"/>
        <v>0.13597924773022046</v>
      </c>
      <c r="AB175" s="309"/>
      <c r="AC175" s="184">
        <f t="shared" ref="AC175:AC206" si="80">ROUNDDOWN(U175/1.02,0)</f>
        <v>19411</v>
      </c>
      <c r="AD175" s="182">
        <f t="shared" ref="AD175:AD206" si="81">ROUNDDOWN(AC175/0.91,0)</f>
        <v>21330</v>
      </c>
      <c r="AE175" s="128">
        <f t="shared" si="64"/>
        <v>1919.6999999999998</v>
      </c>
      <c r="AF175" s="129">
        <f t="shared" si="65"/>
        <v>389.69999999999982</v>
      </c>
      <c r="AG175" s="130">
        <f t="shared" si="66"/>
        <v>1.8270042194092818E-2</v>
      </c>
      <c r="AH175" s="137">
        <f t="shared" si="67"/>
        <v>1530</v>
      </c>
      <c r="AI175" s="138">
        <f t="shared" si="68"/>
        <v>7.1729957805907171E-2</v>
      </c>
      <c r="AJ175" s="138">
        <f t="shared" si="69"/>
        <v>0.11770920553612765</v>
      </c>
      <c r="AL175" s="11">
        <f t="shared" si="70"/>
        <v>17278</v>
      </c>
      <c r="AM175" s="412">
        <f t="shared" si="71"/>
        <v>15229.999999999998</v>
      </c>
      <c r="AN175" s="412">
        <f t="shared" si="72"/>
        <v>89.999999999998181</v>
      </c>
      <c r="AO175" s="413">
        <f t="shared" si="73"/>
        <v>5.9093893630990275E-3</v>
      </c>
      <c r="AP175" s="192">
        <v>2055017155500</v>
      </c>
      <c r="AQ175" s="192">
        <v>4985009687192</v>
      </c>
      <c r="AR175" s="192" t="s">
        <v>2968</v>
      </c>
      <c r="AS175" s="231" t="s">
        <v>1084</v>
      </c>
      <c r="AT175" s="231" t="s">
        <v>1088</v>
      </c>
      <c r="AU175" s="232" t="s">
        <v>64</v>
      </c>
      <c r="AV175" s="232">
        <v>33800</v>
      </c>
      <c r="AW175" s="233">
        <f>VLOOKUP(B:B,[1]MICHELIN!$B:$K,8,0)</f>
        <v>15140</v>
      </c>
      <c r="AX175" s="233">
        <v>525</v>
      </c>
      <c r="AY175" s="204" t="s">
        <v>3387</v>
      </c>
      <c r="AZ175" s="192" t="s">
        <v>391</v>
      </c>
      <c r="BA175" s="133" t="str">
        <f>IFERROR(VLOOKUP(AZ:AZ,Q商品!B:E,4,0),"")</f>
        <v>2023年製 Pilot Sport 4 205/50ZR17 93Y XL サマータイヤ 最短当日発送</v>
      </c>
      <c r="BB175" s="133" t="str">
        <f>IFERROR(VLOOKUP(B:B,在庫!B:M,12,0),"")</f>
        <v>2023年製</v>
      </c>
      <c r="BC175" s="133">
        <f>IFERROR(VLOOKUP(B:B,在庫!B:L,10,0),"")</f>
        <v>2</v>
      </c>
      <c r="BD175" s="234">
        <f>VLOOKUP(AP:AP,[1]MICHELIN!$B:$AH,32,0)</f>
        <v>605763403</v>
      </c>
      <c r="BE175" s="234">
        <f>VLOOKUP(AP:AP,[1]MICHELIN!$B:$AH,33,0)</f>
        <v>605763458</v>
      </c>
    </row>
    <row r="176" spans="1:57" s="11" customFormat="1" ht="19.5" hidden="1" customHeight="1">
      <c r="A176" s="11">
        <f t="shared" si="54"/>
        <v>1</v>
      </c>
      <c r="B176" s="239">
        <f t="shared" si="55"/>
        <v>1955015155575</v>
      </c>
      <c r="C176" s="225">
        <f>VLOOKUP(B:B,[1]MICHELIN!$B:$K,9,0)</f>
        <v>26</v>
      </c>
      <c r="D176" s="11" t="s">
        <v>4059</v>
      </c>
      <c r="E176" s="358" t="s">
        <v>1496</v>
      </c>
      <c r="F176" s="158" t="s">
        <v>6252</v>
      </c>
      <c r="G176" s="132" t="str">
        <f t="shared" si="56"/>
        <v>15</v>
      </c>
      <c r="H176" s="225">
        <v>2</v>
      </c>
      <c r="I176" s="225">
        <f>VLOOKUP(B:B,[1]MICHELIN!$B:$K,10,0)</f>
        <v>16</v>
      </c>
      <c r="J176" s="131">
        <v>1360</v>
      </c>
      <c r="K176" s="132" t="s">
        <v>1751</v>
      </c>
      <c r="L176" s="132">
        <v>12</v>
      </c>
      <c r="M176" s="134" t="s">
        <v>3422</v>
      </c>
      <c r="N176" s="226" t="s">
        <v>2889</v>
      </c>
      <c r="O176" s="226">
        <v>0</v>
      </c>
      <c r="P176" s="227">
        <v>14000</v>
      </c>
      <c r="Q176" s="228">
        <f t="shared" si="78"/>
        <v>12249.999999999998</v>
      </c>
      <c r="R176" s="143">
        <f t="shared" si="79"/>
        <v>0.18204081632653049</v>
      </c>
      <c r="S176" s="192">
        <v>1074476547</v>
      </c>
      <c r="T176" s="285" t="s">
        <v>6687</v>
      </c>
      <c r="U176" s="189">
        <f t="shared" si="59"/>
        <v>14000</v>
      </c>
      <c r="W176" s="229">
        <v>14000</v>
      </c>
      <c r="X176" s="135">
        <f t="shared" si="60"/>
        <v>10020</v>
      </c>
      <c r="Y176" s="230">
        <f t="shared" si="61"/>
        <v>12249.999999999998</v>
      </c>
      <c r="Z176" s="141">
        <f t="shared" si="62"/>
        <v>7.728571428571418E-2</v>
      </c>
      <c r="AA176" s="136">
        <f t="shared" si="63"/>
        <v>0.18204081632653049</v>
      </c>
      <c r="AB176" s="144"/>
      <c r="AC176" s="184">
        <f t="shared" si="80"/>
        <v>13725</v>
      </c>
      <c r="AD176" s="182">
        <f t="shared" si="81"/>
        <v>15082</v>
      </c>
      <c r="AE176" s="128">
        <f t="shared" si="64"/>
        <v>1357.3799999999999</v>
      </c>
      <c r="AF176" s="129">
        <f t="shared" si="65"/>
        <v>275.37999999999988</v>
      </c>
      <c r="AG176" s="130">
        <f t="shared" si="66"/>
        <v>1.8258851611192142E-2</v>
      </c>
      <c r="AH176" s="137">
        <f t="shared" si="67"/>
        <v>1082</v>
      </c>
      <c r="AI176" s="138">
        <f t="shared" si="68"/>
        <v>7.1741148388807852E-2</v>
      </c>
      <c r="AJ176" s="138">
        <f t="shared" si="69"/>
        <v>0.16378196471533835</v>
      </c>
      <c r="AK176" s="11" t="s">
        <v>13397</v>
      </c>
      <c r="AL176" s="11">
        <f t="shared" si="70"/>
        <v>12216.8</v>
      </c>
      <c r="AM176" s="412">
        <f t="shared" si="71"/>
        <v>10628.90909090909</v>
      </c>
      <c r="AN176" s="412">
        <f t="shared" si="72"/>
        <v>608.90909090909008</v>
      </c>
      <c r="AO176" s="413">
        <f t="shared" si="73"/>
        <v>5.728801382165271E-2</v>
      </c>
      <c r="AP176" s="192">
        <v>1955015155575</v>
      </c>
      <c r="AQ176" s="192">
        <v>4985009686546</v>
      </c>
      <c r="AR176" s="192" t="s">
        <v>2952</v>
      </c>
      <c r="AS176" s="231" t="s">
        <v>1074</v>
      </c>
      <c r="AT176" s="231" t="s">
        <v>1075</v>
      </c>
      <c r="AU176" s="232" t="s">
        <v>1076</v>
      </c>
      <c r="AV176" s="232">
        <v>22400</v>
      </c>
      <c r="AW176" s="233">
        <f>VLOOKUP(B:B,[1]MICHELIN!$B:$K,8,0)</f>
        <v>10020</v>
      </c>
      <c r="AX176" s="233">
        <v>525</v>
      </c>
      <c r="AY176" s="204" t="s">
        <v>3387</v>
      </c>
      <c r="AZ176" s="195" t="s">
        <v>1796</v>
      </c>
      <c r="BA176" s="133" t="str">
        <f>IFERROR(VLOOKUP(AZ:AZ,Q商品!B:E,4,0),"")</f>
        <v>2023年製 Pilot Sport 3 195/50R15 86V XL サマータイヤ 最短当日発送</v>
      </c>
      <c r="BB176" s="133" t="str">
        <f>IFERROR(VLOOKUP(B:B,在庫!B:M,12,0),"")</f>
        <v>2023年製</v>
      </c>
      <c r="BC176" s="133">
        <f>IFERROR(VLOOKUP(B:B,在庫!B:L,10,0),"")</f>
        <v>3</v>
      </c>
      <c r="BD176" s="234">
        <f>VLOOKUP(AP:AP,[1]MICHELIN!$B:$AH,32,0)</f>
        <v>605642073</v>
      </c>
      <c r="BE176" s="234">
        <f>VLOOKUP(AP:AP,[1]MICHELIN!$B:$AH,33,0)</f>
        <v>605642104</v>
      </c>
    </row>
    <row r="177" spans="1:57" s="11" customFormat="1" ht="19.5" hidden="1" customHeight="1">
      <c r="A177" s="11">
        <f t="shared" si="54"/>
        <v>1</v>
      </c>
      <c r="B177" s="239">
        <f t="shared" si="55"/>
        <v>1955515155419</v>
      </c>
      <c r="C177" s="225">
        <f>VLOOKUP(B:B,[1]MICHELIN!$B:$K,9,0)</f>
        <v>16</v>
      </c>
      <c r="D177" s="11" t="s">
        <v>4059</v>
      </c>
      <c r="E177" s="358" t="s">
        <v>4899</v>
      </c>
      <c r="F177" s="158" t="s">
        <v>5918</v>
      </c>
      <c r="G177" s="132" t="str">
        <f t="shared" si="56"/>
        <v>15</v>
      </c>
      <c r="H177" s="225">
        <v>8</v>
      </c>
      <c r="I177" s="225">
        <f>VLOOKUP(B:B,[1]MICHELIN!$B:$K,10,0)</f>
        <v>10</v>
      </c>
      <c r="J177" s="131">
        <v>1360</v>
      </c>
      <c r="K177" s="132" t="s">
        <v>1751</v>
      </c>
      <c r="L177" s="132">
        <v>13</v>
      </c>
      <c r="M177" s="134" t="s">
        <v>3422</v>
      </c>
      <c r="N177" s="226" t="s">
        <v>2889</v>
      </c>
      <c r="O177" s="226">
        <v>0</v>
      </c>
      <c r="P177" s="227">
        <v>14000</v>
      </c>
      <c r="Q177" s="228">
        <f t="shared" si="78"/>
        <v>12249.999999999998</v>
      </c>
      <c r="R177" s="143">
        <f t="shared" si="79"/>
        <v>0.17469387755102028</v>
      </c>
      <c r="S177" s="192">
        <v>1074476481</v>
      </c>
      <c r="T177" s="285" t="s">
        <v>6688</v>
      </c>
      <c r="U177" s="189">
        <f t="shared" si="59"/>
        <v>14000</v>
      </c>
      <c r="W177" s="229">
        <v>14000</v>
      </c>
      <c r="X177" s="135">
        <f t="shared" si="60"/>
        <v>10110</v>
      </c>
      <c r="Y177" s="230">
        <f t="shared" si="61"/>
        <v>12249.999999999998</v>
      </c>
      <c r="Z177" s="141">
        <f t="shared" si="62"/>
        <v>7.728571428571418E-2</v>
      </c>
      <c r="AA177" s="136">
        <f t="shared" si="63"/>
        <v>0.17469387755102028</v>
      </c>
      <c r="AB177" s="144"/>
      <c r="AC177" s="184">
        <f t="shared" si="80"/>
        <v>13725</v>
      </c>
      <c r="AD177" s="182">
        <f t="shared" si="81"/>
        <v>15082</v>
      </c>
      <c r="AE177" s="128">
        <f t="shared" si="64"/>
        <v>1357.3799999999999</v>
      </c>
      <c r="AF177" s="129">
        <f t="shared" si="65"/>
        <v>275.37999999999988</v>
      </c>
      <c r="AG177" s="130">
        <f t="shared" si="66"/>
        <v>1.8258851611192142E-2</v>
      </c>
      <c r="AH177" s="137">
        <f t="shared" si="67"/>
        <v>1082</v>
      </c>
      <c r="AI177" s="138">
        <f t="shared" si="68"/>
        <v>7.1741148388807852E-2</v>
      </c>
      <c r="AJ177" s="138">
        <f t="shared" si="69"/>
        <v>0.15643502593982814</v>
      </c>
      <c r="AK177" s="11" t="s">
        <v>13397</v>
      </c>
      <c r="AL177" s="11">
        <f t="shared" si="70"/>
        <v>12216.8</v>
      </c>
      <c r="AM177" s="412">
        <f t="shared" si="71"/>
        <v>10628.90909090909</v>
      </c>
      <c r="AN177" s="412">
        <f t="shared" si="72"/>
        <v>518.90909090909008</v>
      </c>
      <c r="AO177" s="413">
        <f t="shared" si="73"/>
        <v>4.8820540891907072E-2</v>
      </c>
      <c r="AP177" s="192">
        <v>1955515155419</v>
      </c>
      <c r="AQ177" s="192">
        <v>4985009686553</v>
      </c>
      <c r="AR177" s="192" t="s">
        <v>2954</v>
      </c>
      <c r="AS177" s="231" t="s">
        <v>1074</v>
      </c>
      <c r="AT177" s="231" t="s">
        <v>1078</v>
      </c>
      <c r="AU177" s="232" t="s">
        <v>711</v>
      </c>
      <c r="AV177" s="232">
        <v>22400</v>
      </c>
      <c r="AW177" s="233">
        <f>VLOOKUP(B:B,[1]MICHELIN!$B:$K,8,0)</f>
        <v>10110</v>
      </c>
      <c r="AX177" s="233">
        <v>525</v>
      </c>
      <c r="AY177" s="204" t="s">
        <v>3387</v>
      </c>
      <c r="AZ177" s="195" t="s">
        <v>1795</v>
      </c>
      <c r="BA177" s="133" t="str">
        <f>IFERROR(VLOOKUP(AZ:AZ,Q商品!B:E,4,0),"")</f>
        <v>2023年製 Pilot Sport 3 195/55R15 89V XL DT サマータイヤ 最短当日発送</v>
      </c>
      <c r="BB177" s="133" t="str">
        <f>IFERROR(VLOOKUP(B:B,在庫!B:M,12,0),"")</f>
        <v>2023年製</v>
      </c>
      <c r="BC177" s="133">
        <f>IFERROR(VLOOKUP(B:B,在庫!B:L,10,0),"")</f>
        <v>3</v>
      </c>
      <c r="BD177" s="234">
        <f>VLOOKUP(AP:AP,[1]MICHELIN!$B:$AH,32,0)</f>
        <v>605642072</v>
      </c>
      <c r="BE177" s="234">
        <f>VLOOKUP(AP:AP,[1]MICHELIN!$B:$AH,33,0)</f>
        <v>605642103</v>
      </c>
    </row>
    <row r="178" spans="1:57" s="11" customFormat="1" ht="19.5" hidden="1" customHeight="1">
      <c r="A178" s="11">
        <f t="shared" si="54"/>
        <v>1</v>
      </c>
      <c r="B178" s="239">
        <f t="shared" si="55"/>
        <v>2155017155507</v>
      </c>
      <c r="C178" s="225">
        <f>VLOOKUP(B:B,[1]MICHELIN!$B:$K,9,0)</f>
        <v>2</v>
      </c>
      <c r="D178" s="11" t="s">
        <v>4059</v>
      </c>
      <c r="E178" s="11" t="s">
        <v>934</v>
      </c>
      <c r="F178" s="360" t="s">
        <v>5917</v>
      </c>
      <c r="G178" s="132" t="str">
        <f t="shared" si="56"/>
        <v>17</v>
      </c>
      <c r="H178" s="225">
        <v>12</v>
      </c>
      <c r="I178" s="225">
        <f>VLOOKUP(B:B,[1]MICHELIN!$B:$K,10,0)</f>
        <v>12</v>
      </c>
      <c r="J178" s="131"/>
      <c r="K178" s="132" t="s">
        <v>1751</v>
      </c>
      <c r="L178" s="132">
        <v>11</v>
      </c>
      <c r="M178" s="134" t="s">
        <v>3422</v>
      </c>
      <c r="N178" s="226" t="s">
        <v>5943</v>
      </c>
      <c r="O178" s="226" t="s">
        <v>3425</v>
      </c>
      <c r="P178" s="227">
        <v>21895</v>
      </c>
      <c r="Q178" s="228">
        <f t="shared" si="78"/>
        <v>18950</v>
      </c>
      <c r="R178" s="143">
        <f t="shared" si="79"/>
        <v>0.10923482849604221</v>
      </c>
      <c r="S178" s="192">
        <v>1074476763</v>
      </c>
      <c r="T178" s="285" t="s">
        <v>6686</v>
      </c>
      <c r="U178" s="189">
        <f t="shared" si="59"/>
        <v>20995</v>
      </c>
      <c r="V178" s="11">
        <v>900</v>
      </c>
      <c r="W178" s="229">
        <v>21895</v>
      </c>
      <c r="X178" s="135">
        <f t="shared" si="60"/>
        <v>16880</v>
      </c>
      <c r="Y178" s="230">
        <f t="shared" si="61"/>
        <v>18950</v>
      </c>
      <c r="Z178" s="141">
        <f t="shared" si="62"/>
        <v>7.7304120028578227E-2</v>
      </c>
      <c r="AA178" s="136">
        <f t="shared" si="63"/>
        <v>0.10923482849604221</v>
      </c>
      <c r="AB178" s="309"/>
      <c r="AC178" s="184">
        <f t="shared" si="80"/>
        <v>20583</v>
      </c>
      <c r="AD178" s="182">
        <f t="shared" si="81"/>
        <v>22618</v>
      </c>
      <c r="AE178" s="128">
        <f t="shared" si="64"/>
        <v>2035.62</v>
      </c>
      <c r="AF178" s="129">
        <f t="shared" si="65"/>
        <v>412.61999999999989</v>
      </c>
      <c r="AG178" s="130">
        <f t="shared" si="66"/>
        <v>1.824299230701211E-2</v>
      </c>
      <c r="AH178" s="137">
        <f t="shared" si="67"/>
        <v>1623</v>
      </c>
      <c r="AI178" s="138">
        <f t="shared" si="68"/>
        <v>7.1757007692987887E-2</v>
      </c>
      <c r="AJ178" s="138">
        <f t="shared" si="69"/>
        <v>9.0991836189030104E-2</v>
      </c>
      <c r="AL178" s="11">
        <f t="shared" si="70"/>
        <v>18321.2</v>
      </c>
      <c r="AM178" s="412">
        <f t="shared" si="71"/>
        <v>15701.090909090908</v>
      </c>
      <c r="AN178" s="412">
        <f t="shared" si="72"/>
        <v>-1178.9090909090919</v>
      </c>
      <c r="AO178" s="413">
        <f t="shared" si="73"/>
        <v>-7.5084533790356262E-2</v>
      </c>
      <c r="AP178" s="192">
        <v>2155017155507</v>
      </c>
      <c r="AQ178" s="192">
        <v>4985009687215</v>
      </c>
      <c r="AR178" s="192" t="s">
        <v>2969</v>
      </c>
      <c r="AS178" s="231" t="s">
        <v>1084</v>
      </c>
      <c r="AT178" s="231" t="s">
        <v>1089</v>
      </c>
      <c r="AU178" s="232" t="s">
        <v>39</v>
      </c>
      <c r="AV178" s="232">
        <v>37500</v>
      </c>
      <c r="AW178" s="233">
        <f>VLOOKUP(B:B,[1]MICHELIN!$B:$K,8,0)</f>
        <v>16880</v>
      </c>
      <c r="AX178" s="233">
        <v>1050</v>
      </c>
      <c r="AY178" s="204" t="s">
        <v>3387</v>
      </c>
      <c r="AZ178" s="192" t="s">
        <v>407</v>
      </c>
      <c r="BA178" s="133" t="str">
        <f>IFERROR(VLOOKUP(AZ:AZ,Q商品!B:E,4,0),"")</f>
        <v>2022年製 Pilot Sport 4 215/50ZR17 95Y XL サマータイヤ 最短当日発送</v>
      </c>
      <c r="BB178" s="133" t="str">
        <f>IFERROR(VLOOKUP(B:B,在庫!B:M,12,0),"")</f>
        <v>2022年製</v>
      </c>
      <c r="BC178" s="133">
        <f>IFERROR(VLOOKUP(B:B,在庫!B:L,10,0),"")</f>
        <v>2</v>
      </c>
      <c r="BD178" s="234">
        <f>VLOOKUP(AP:AP,[1]MICHELIN!$B:$AH,32,0)</f>
        <v>605763401</v>
      </c>
      <c r="BE178" s="234">
        <f>VLOOKUP(AP:AP,[1]MICHELIN!$B:$AH,33,0)</f>
        <v>605763456</v>
      </c>
    </row>
    <row r="179" spans="1:57" s="11" customFormat="1" ht="19.5" hidden="1" customHeight="1">
      <c r="A179" s="11">
        <f t="shared" si="54"/>
        <v>1</v>
      </c>
      <c r="B179" s="239">
        <f t="shared" si="55"/>
        <v>2255016155505</v>
      </c>
      <c r="C179" s="225">
        <f>VLOOKUP(B:B,[1]MICHELIN!$B:$K,9,0)</f>
        <v>16</v>
      </c>
      <c r="D179" s="11" t="s">
        <v>4059</v>
      </c>
      <c r="E179" s="358" t="s">
        <v>4901</v>
      </c>
      <c r="F179" s="158" t="s">
        <v>7117</v>
      </c>
      <c r="G179" s="132" t="str">
        <f t="shared" si="56"/>
        <v>16</v>
      </c>
      <c r="H179" s="225">
        <v>8</v>
      </c>
      <c r="I179" s="225">
        <f>VLOOKUP(B:B,[1]MICHELIN!$B:$K,10,0)</f>
        <v>0</v>
      </c>
      <c r="J179" s="131">
        <v>2046</v>
      </c>
      <c r="K179" s="132" t="s">
        <v>1751</v>
      </c>
      <c r="L179" s="132">
        <v>16</v>
      </c>
      <c r="M179" s="134" t="s">
        <v>1782</v>
      </c>
      <c r="N179" s="226" t="s">
        <v>7660</v>
      </c>
      <c r="O179" s="226" t="s">
        <v>1970</v>
      </c>
      <c r="P179" s="227">
        <v>19475</v>
      </c>
      <c r="Q179" s="228">
        <f t="shared" si="78"/>
        <v>16750</v>
      </c>
      <c r="R179" s="143">
        <f t="shared" si="79"/>
        <v>5.492537313432836E-2</v>
      </c>
      <c r="S179" s="192">
        <v>1074476146</v>
      </c>
      <c r="T179" s="285" t="s">
        <v>6689</v>
      </c>
      <c r="U179" s="189">
        <f t="shared" si="59"/>
        <v>19475</v>
      </c>
      <c r="W179" s="229">
        <v>19475</v>
      </c>
      <c r="X179" s="135">
        <f t="shared" si="60"/>
        <v>15830</v>
      </c>
      <c r="Y179" s="230">
        <f t="shared" si="61"/>
        <v>16750</v>
      </c>
      <c r="Z179" s="141">
        <f t="shared" si="62"/>
        <v>0.11868834977339371</v>
      </c>
      <c r="AA179" s="136">
        <f t="shared" si="63"/>
        <v>5.492537313432836E-2</v>
      </c>
      <c r="AB179" s="309"/>
      <c r="AC179" s="184">
        <f t="shared" si="80"/>
        <v>19093</v>
      </c>
      <c r="AD179" s="182">
        <f t="shared" si="81"/>
        <v>20981</v>
      </c>
      <c r="AE179" s="128">
        <f t="shared" si="64"/>
        <v>1888.29</v>
      </c>
      <c r="AF179" s="129">
        <f t="shared" si="65"/>
        <v>382.28999999999996</v>
      </c>
      <c r="AG179" s="130">
        <f t="shared" si="66"/>
        <v>1.8220771173919258E-2</v>
      </c>
      <c r="AH179" s="137">
        <f t="shared" si="67"/>
        <v>1506</v>
      </c>
      <c r="AI179" s="138">
        <f t="shared" si="68"/>
        <v>7.1779228826080746E-2</v>
      </c>
      <c r="AJ179" s="138">
        <f t="shared" si="69"/>
        <v>3.6704601960409103E-2</v>
      </c>
      <c r="AL179" s="11">
        <f t="shared" si="70"/>
        <v>16994.900000000001</v>
      </c>
      <c r="AM179" s="412">
        <f t="shared" si="71"/>
        <v>14495.363636363636</v>
      </c>
      <c r="AN179" s="412">
        <f t="shared" si="72"/>
        <v>-1334.636363636364</v>
      </c>
      <c r="AO179" s="413">
        <f t="shared" si="73"/>
        <v>-9.2073327521652717E-2</v>
      </c>
      <c r="AP179" s="192">
        <v>2255016155505</v>
      </c>
      <c r="AQ179" s="192">
        <v>4985009693025</v>
      </c>
      <c r="AR179" s="192" t="s">
        <v>2962</v>
      </c>
      <c r="AS179" s="231" t="s">
        <v>1084</v>
      </c>
      <c r="AT179" s="231" t="s">
        <v>2963</v>
      </c>
      <c r="AU179" s="232" t="s">
        <v>715</v>
      </c>
      <c r="AV179" s="232">
        <v>33100</v>
      </c>
      <c r="AW179" s="233">
        <f>VLOOKUP(B:B,[1]MICHELIN!$B:$K,8,0)</f>
        <v>15830</v>
      </c>
      <c r="AX179" s="233">
        <v>1050</v>
      </c>
      <c r="AY179" s="204" t="s">
        <v>3387</v>
      </c>
      <c r="AZ179" s="192" t="s">
        <v>405</v>
      </c>
      <c r="BA179" s="133" t="str">
        <f>IFERROR(VLOOKUP(AZ:AZ,Q商品!B:E,4,0),"")</f>
        <v>2023年製 Pilot Sport 4 225/50ZR16 92Y サマータイヤ 最短当日発送</v>
      </c>
      <c r="BB179" s="133" t="str">
        <f>IFERROR(VLOOKUP(B:B,在庫!B:M,12,0),"")</f>
        <v/>
      </c>
      <c r="BC179" s="133" t="str">
        <f>IFERROR(VLOOKUP(B:B,在庫!B:L,10,0),"")</f>
        <v/>
      </c>
      <c r="BD179" s="234">
        <f>VLOOKUP(AP:AP,[1]MICHELIN!$B:$AH,32,0)</f>
        <v>605763408</v>
      </c>
      <c r="BE179" s="234">
        <f>VLOOKUP(AP:AP,[1]MICHELIN!$B:$AH,33,0)</f>
        <v>605763463</v>
      </c>
    </row>
    <row r="180" spans="1:57" s="11" customFormat="1" ht="19.5" hidden="1" customHeight="1">
      <c r="A180" s="11">
        <f t="shared" si="54"/>
        <v>2</v>
      </c>
      <c r="B180" s="239">
        <f t="shared" si="55"/>
        <v>2354517159712</v>
      </c>
      <c r="C180" s="225">
        <f>VLOOKUP(B:B,[1]MICHELIN!$B:$K,9,0)</f>
        <v>0</v>
      </c>
      <c r="D180" s="11" t="s">
        <v>5180</v>
      </c>
      <c r="E180" s="358" t="s">
        <v>935</v>
      </c>
      <c r="F180" s="158" t="s">
        <v>5919</v>
      </c>
      <c r="G180" s="132" t="str">
        <f t="shared" si="56"/>
        <v>17</v>
      </c>
      <c r="H180" s="225">
        <v>0</v>
      </c>
      <c r="I180" s="225">
        <f>VLOOKUP(B:B,[1]MICHELIN!$B:$K,10,0)</f>
        <v>0</v>
      </c>
      <c r="J180" s="131"/>
      <c r="K180" s="132" t="s">
        <v>1751</v>
      </c>
      <c r="L180" s="324">
        <v>20</v>
      </c>
      <c r="M180" s="134" t="s">
        <v>1785</v>
      </c>
      <c r="N180" s="226" t="s">
        <v>7488</v>
      </c>
      <c r="O180" s="226" t="s">
        <v>1954</v>
      </c>
      <c r="P180" s="227">
        <v>23886</v>
      </c>
      <c r="Q180" s="228">
        <f t="shared" si="78"/>
        <v>20760</v>
      </c>
      <c r="R180" s="143">
        <f t="shared" si="79"/>
        <v>0.38010597302504817</v>
      </c>
      <c r="S180" s="192">
        <v>1074476373</v>
      </c>
      <c r="T180" s="285" t="s">
        <v>6691</v>
      </c>
      <c r="U180" s="189">
        <f t="shared" si="59"/>
        <v>24810</v>
      </c>
      <c r="W180" s="229">
        <v>24810</v>
      </c>
      <c r="X180" s="135">
        <f t="shared" si="60"/>
        <v>12869</v>
      </c>
      <c r="Y180" s="230">
        <f t="shared" si="61"/>
        <v>21600</v>
      </c>
      <c r="Z180" s="141">
        <f t="shared" si="62"/>
        <v>0.1678755571091497</v>
      </c>
      <c r="AA180" s="136">
        <f t="shared" si="63"/>
        <v>0.40421296296296294</v>
      </c>
      <c r="AB180" s="144">
        <v>9</v>
      </c>
      <c r="AC180" s="184">
        <f t="shared" si="80"/>
        <v>24323</v>
      </c>
      <c r="AD180" s="182">
        <f t="shared" si="81"/>
        <v>26728</v>
      </c>
      <c r="AE180" s="128">
        <f t="shared" si="64"/>
        <v>2405.52</v>
      </c>
      <c r="AF180" s="129">
        <f t="shared" si="65"/>
        <v>487.52</v>
      </c>
      <c r="AG180" s="130">
        <f t="shared" si="66"/>
        <v>1.8240047889853336E-2</v>
      </c>
      <c r="AH180" s="137">
        <f t="shared" si="67"/>
        <v>1918</v>
      </c>
      <c r="AI180" s="138">
        <f t="shared" si="68"/>
        <v>7.1759952110146658E-2</v>
      </c>
      <c r="AJ180" s="138">
        <f t="shared" si="69"/>
        <v>0.3859729150731096</v>
      </c>
      <c r="AL180" s="11">
        <f t="shared" si="70"/>
        <v>21650.2</v>
      </c>
      <c r="AM180" s="412">
        <f t="shared" si="71"/>
        <v>18727.454545454544</v>
      </c>
      <c r="AN180" s="412">
        <f t="shared" si="72"/>
        <v>5858.4545454545441</v>
      </c>
      <c r="AO180" s="413">
        <f t="shared" si="73"/>
        <v>0.31282705993145693</v>
      </c>
      <c r="AP180" s="192">
        <v>2354517159712</v>
      </c>
      <c r="AQ180" s="192">
        <v>4985009687048</v>
      </c>
      <c r="AR180" s="192" t="s">
        <v>152</v>
      </c>
      <c r="AS180" s="231" t="s">
        <v>1144</v>
      </c>
      <c r="AT180" s="231" t="s">
        <v>784</v>
      </c>
      <c r="AU180" s="232" t="s">
        <v>63</v>
      </c>
      <c r="AV180" s="232" t="s">
        <v>152</v>
      </c>
      <c r="AW180" s="233">
        <f>VLOOKUP(B:B,[1]MICHELIN!$B:$K,8,0)</f>
        <v>12869</v>
      </c>
      <c r="AX180" s="233">
        <v>1050</v>
      </c>
      <c r="AY180" s="204" t="s">
        <v>3388</v>
      </c>
      <c r="AZ180" s="192" t="s">
        <v>1799</v>
      </c>
      <c r="BA180" s="133" t="str">
        <f>IFERROR(VLOOKUP(AZ:AZ,Q商品!B:E,4,0),"")</f>
        <v>2021年製以降 Pilot Sport 4 235/45ZR17 97Y XL サマータイヤ 最短当日発送</v>
      </c>
      <c r="BB180" s="133" t="str">
        <f>IFERROR(VLOOKUP(B:B,在庫!B:M,12,0),"")</f>
        <v/>
      </c>
      <c r="BC180" s="133" t="str">
        <f>IFERROR(VLOOKUP(B:B,在庫!B:L,10,0),"")</f>
        <v/>
      </c>
      <c r="BD180" s="234" t="str">
        <f>VLOOKUP(AP:AP,[1]MICHELIN!$B:$AH,32,0)</f>
        <v/>
      </c>
      <c r="BE180" s="234" t="str">
        <f>VLOOKUP(AP:AP,[1]MICHELIN!$B:$AH,33,0)</f>
        <v/>
      </c>
    </row>
    <row r="181" spans="1:57" s="11" customFormat="1" ht="19.5" hidden="1" customHeight="1">
      <c r="A181" s="11">
        <f t="shared" si="54"/>
        <v>1</v>
      </c>
      <c r="B181" s="239">
        <f t="shared" si="55"/>
        <v>2554018159697</v>
      </c>
      <c r="C181" s="225">
        <f>VLOOKUP(B:B,[1]MICHELIN!$B:$K,9,0)</f>
        <v>5</v>
      </c>
      <c r="D181" s="11" t="s">
        <v>4059</v>
      </c>
      <c r="E181" s="358" t="s">
        <v>549</v>
      </c>
      <c r="F181" s="158" t="s">
        <v>5920</v>
      </c>
      <c r="G181" s="132" t="str">
        <f t="shared" si="56"/>
        <v>18</v>
      </c>
      <c r="H181" s="225">
        <v>7</v>
      </c>
      <c r="I181" s="225">
        <f>VLOOKUP(B:B,[1]MICHELIN!$B:$K,10,0)</f>
        <v>7</v>
      </c>
      <c r="J181" s="131">
        <v>733</v>
      </c>
      <c r="K181" s="132" t="s">
        <v>1751</v>
      </c>
      <c r="L181" s="132">
        <v>26</v>
      </c>
      <c r="M181" s="134" t="s">
        <v>1776</v>
      </c>
      <c r="N181" s="226" t="s">
        <v>2027</v>
      </c>
      <c r="O181" s="226">
        <v>0</v>
      </c>
      <c r="P181" s="227">
        <v>42200</v>
      </c>
      <c r="Q181" s="228">
        <f t="shared" si="78"/>
        <v>37409.090909090904</v>
      </c>
      <c r="R181" s="143">
        <f t="shared" si="79"/>
        <v>0.32561846901579578</v>
      </c>
      <c r="S181" s="192">
        <v>1074476201</v>
      </c>
      <c r="T181" s="285" t="s">
        <v>6693</v>
      </c>
      <c r="U181" s="189">
        <f t="shared" si="59"/>
        <v>42200</v>
      </c>
      <c r="W181" s="229">
        <v>42200</v>
      </c>
      <c r="X181" s="135">
        <f t="shared" si="60"/>
        <v>25228</v>
      </c>
      <c r="Y181" s="230">
        <f t="shared" si="61"/>
        <v>37409.090909090904</v>
      </c>
      <c r="Z181" s="141">
        <f t="shared" si="62"/>
        <v>7.7322274881516551E-2</v>
      </c>
      <c r="AA181" s="136">
        <f t="shared" si="63"/>
        <v>0.32561846901579578</v>
      </c>
      <c r="AB181" s="309"/>
      <c r="AC181" s="184">
        <f t="shared" si="80"/>
        <v>41372</v>
      </c>
      <c r="AD181" s="182">
        <f t="shared" si="81"/>
        <v>45463</v>
      </c>
      <c r="AE181" s="128">
        <f t="shared" si="64"/>
        <v>4091.67</v>
      </c>
      <c r="AF181" s="129">
        <f t="shared" si="65"/>
        <v>828.67000000000007</v>
      </c>
      <c r="AG181" s="130">
        <f t="shared" si="66"/>
        <v>1.8227349712953391E-2</v>
      </c>
      <c r="AH181" s="137">
        <f t="shared" si="67"/>
        <v>3263</v>
      </c>
      <c r="AI181" s="138">
        <f t="shared" si="68"/>
        <v>7.1772650287046616E-2</v>
      </c>
      <c r="AJ181" s="138">
        <f t="shared" si="69"/>
        <v>0.30739111930284241</v>
      </c>
      <c r="AK181" s="11" t="s">
        <v>13397</v>
      </c>
      <c r="AL181" s="11">
        <f t="shared" si="70"/>
        <v>36825.699999999997</v>
      </c>
      <c r="AM181" s="412">
        <f t="shared" si="71"/>
        <v>32523.363636363632</v>
      </c>
      <c r="AN181" s="412">
        <f t="shared" si="72"/>
        <v>7295.3636363636324</v>
      </c>
      <c r="AO181" s="413">
        <f t="shared" si="73"/>
        <v>0.22431147398932785</v>
      </c>
      <c r="AP181" s="192">
        <v>2554018159697</v>
      </c>
      <c r="AQ181" s="192">
        <v>4985009693612</v>
      </c>
      <c r="AR181" s="192" t="s">
        <v>152</v>
      </c>
      <c r="AS181" s="231" t="s">
        <v>1144</v>
      </c>
      <c r="AT181" s="231" t="s">
        <v>1145</v>
      </c>
      <c r="AU181" s="232" t="s">
        <v>137</v>
      </c>
      <c r="AV181" s="232" t="s">
        <v>152</v>
      </c>
      <c r="AW181" s="233">
        <f>VLOOKUP(B:B,[1]MICHELIN!$B:$K,8,0)</f>
        <v>25228</v>
      </c>
      <c r="AX181" s="233">
        <v>1050</v>
      </c>
      <c r="AY181" s="204" t="s">
        <v>3388</v>
      </c>
      <c r="AZ181" s="195" t="s">
        <v>480</v>
      </c>
      <c r="BA181" s="133" t="str">
        <f>IFERROR(VLOOKUP(AZ:AZ,Q商品!B:E,4,0),"")</f>
        <v>2022年製 Pilot Sport 4 255/40R18 99Y XL BMW サマータイヤ 最短当日発送</v>
      </c>
      <c r="BB181" s="133" t="str">
        <f>IFERROR(VLOOKUP(B:B,在庫!B:M,12,0),"")</f>
        <v>2022年製</v>
      </c>
      <c r="BC181" s="133">
        <f>IFERROR(VLOOKUP(B:B,在庫!B:L,10,0),"")</f>
        <v>2</v>
      </c>
      <c r="BD181" s="234" t="str">
        <f>VLOOKUP(AP:AP,[1]MICHELIN!$B:$AH,32,0)</f>
        <v/>
      </c>
      <c r="BE181" s="234" t="str">
        <f>VLOOKUP(AP:AP,[1]MICHELIN!$B:$AH,33,0)</f>
        <v/>
      </c>
    </row>
    <row r="182" spans="1:57" s="11" customFormat="1" ht="19.5" hidden="1" customHeight="1">
      <c r="A182" s="11">
        <f t="shared" si="54"/>
        <v>1</v>
      </c>
      <c r="B182" s="239">
        <f t="shared" si="55"/>
        <v>2554017155508</v>
      </c>
      <c r="C182" s="225">
        <f>VLOOKUP(B:B,[1]MICHELIN!$B:$K,9,0)</f>
        <v>10</v>
      </c>
      <c r="D182" s="11" t="s">
        <v>4059</v>
      </c>
      <c r="E182" s="358" t="s">
        <v>936</v>
      </c>
      <c r="F182" s="158" t="s">
        <v>7119</v>
      </c>
      <c r="G182" s="132" t="str">
        <f t="shared" si="56"/>
        <v>17</v>
      </c>
      <c r="H182" s="225">
        <v>2</v>
      </c>
      <c r="I182" s="225">
        <f>VLOOKUP(B:B,[1]MICHELIN!$B:$K,10,0)</f>
        <v>6</v>
      </c>
      <c r="J182" s="131"/>
      <c r="K182" s="132" t="s">
        <v>1751</v>
      </c>
      <c r="L182" s="132">
        <v>27</v>
      </c>
      <c r="M182" s="134"/>
      <c r="N182" s="226"/>
      <c r="O182" s="226"/>
      <c r="P182" s="227"/>
      <c r="Q182" s="228">
        <f t="shared" si="78"/>
        <v>-954.5454545454545</v>
      </c>
      <c r="R182" s="143">
        <f t="shared" si="79"/>
        <v>23.398095238095241</v>
      </c>
      <c r="S182" s="192">
        <v>1074476144</v>
      </c>
      <c r="T182" s="285" t="s">
        <v>6694</v>
      </c>
      <c r="U182" s="189">
        <f t="shared" si="59"/>
        <v>0</v>
      </c>
      <c r="W182" s="229"/>
      <c r="X182" s="135">
        <f t="shared" si="60"/>
        <v>21380</v>
      </c>
      <c r="Y182" s="230">
        <f t="shared" si="61"/>
        <v>-954.5454545454545</v>
      </c>
      <c r="Z182" s="141" t="str">
        <f t="shared" si="62"/>
        <v/>
      </c>
      <c r="AA182" s="136">
        <f t="shared" si="63"/>
        <v>23.398095238095241</v>
      </c>
      <c r="AB182" s="144"/>
      <c r="AC182" s="184">
        <f t="shared" si="80"/>
        <v>0</v>
      </c>
      <c r="AD182" s="182">
        <f t="shared" si="81"/>
        <v>0</v>
      </c>
      <c r="AE182" s="128">
        <f t="shared" si="64"/>
        <v>0</v>
      </c>
      <c r="AF182" s="129">
        <f t="shared" si="65"/>
        <v>0</v>
      </c>
      <c r="AG182" s="130" t="str">
        <f t="shared" si="66"/>
        <v/>
      </c>
      <c r="AH182" s="137">
        <f t="shared" si="67"/>
        <v>0</v>
      </c>
      <c r="AI182" s="138" t="str">
        <f t="shared" si="68"/>
        <v/>
      </c>
      <c r="AJ182" s="138" t="str">
        <f t="shared" si="69"/>
        <v/>
      </c>
      <c r="AK182" s="11" t="s">
        <v>13397</v>
      </c>
      <c r="AL182" s="11">
        <f t="shared" si="70"/>
        <v>0</v>
      </c>
      <c r="AM182" s="412">
        <f t="shared" si="71"/>
        <v>-954.5454545454545</v>
      </c>
      <c r="AN182" s="412">
        <f t="shared" si="72"/>
        <v>-22334.545454545456</v>
      </c>
      <c r="AO182" s="413">
        <f t="shared" si="73"/>
        <v>23.398095238095241</v>
      </c>
      <c r="AP182" s="192">
        <v>2554017155508</v>
      </c>
      <c r="AQ182" s="192">
        <v>4985009687659</v>
      </c>
      <c r="AR182" s="192" t="s">
        <v>2965</v>
      </c>
      <c r="AS182" s="231" t="s">
        <v>1084</v>
      </c>
      <c r="AT182" s="231" t="s">
        <v>1086</v>
      </c>
      <c r="AU182" s="232" t="s">
        <v>717</v>
      </c>
      <c r="AV182" s="232">
        <v>48700</v>
      </c>
      <c r="AW182" s="233">
        <f>VLOOKUP(B:B,[1]MICHELIN!$B:$K,8,0)</f>
        <v>21380</v>
      </c>
      <c r="AX182" s="233">
        <v>1050</v>
      </c>
      <c r="AY182" s="204" t="s">
        <v>3387</v>
      </c>
      <c r="AZ182" s="195" t="s">
        <v>393</v>
      </c>
      <c r="BA182" s="133" t="str">
        <f>IFERROR(VLOOKUP(AZ:AZ,Q商品!B:E,4,0),"")</f>
        <v>2023年製 Pilot Sport 4 255/40ZR17 98Y XL サマータイヤ 最短当日発送</v>
      </c>
      <c r="BB182" s="133" t="str">
        <f>IFERROR(VLOOKUP(B:B,在庫!B:M,12,0),"")</f>
        <v>2023年製</v>
      </c>
      <c r="BC182" s="133">
        <f>IFERROR(VLOOKUP(B:B,在庫!B:L,10,0),"")</f>
        <v>4</v>
      </c>
      <c r="BD182" s="234">
        <f>VLOOKUP(AP:AP,[1]MICHELIN!$B:$AH,32,0)</f>
        <v>605763406</v>
      </c>
      <c r="BE182" s="234">
        <f>VLOOKUP(AP:AP,[1]MICHELIN!$B:$AH,33,0)</f>
        <v>605763461</v>
      </c>
    </row>
    <row r="183" spans="1:57" s="11" customFormat="1" ht="19.5" hidden="1" customHeight="1">
      <c r="A183" s="11">
        <f t="shared" si="54"/>
        <v>2</v>
      </c>
      <c r="B183" s="239">
        <f t="shared" si="55"/>
        <v>2354517155509</v>
      </c>
      <c r="C183" s="225">
        <f>VLOOKUP(B:B,[1]MICHELIN!$B:$K,9,0)</f>
        <v>10</v>
      </c>
      <c r="D183" s="11" t="s">
        <v>4059</v>
      </c>
      <c r="E183" s="358" t="s">
        <v>935</v>
      </c>
      <c r="F183" s="158" t="s">
        <v>5919</v>
      </c>
      <c r="G183" s="132" t="str">
        <f t="shared" si="56"/>
        <v>17</v>
      </c>
      <c r="H183" s="225">
        <v>4</v>
      </c>
      <c r="I183" s="225">
        <f>VLOOKUP(B:B,[1]MICHELIN!$B:$K,10,0)</f>
        <v>0</v>
      </c>
      <c r="J183" s="131">
        <v>568</v>
      </c>
      <c r="K183" s="132" t="s">
        <v>1751</v>
      </c>
      <c r="L183" s="324">
        <v>20</v>
      </c>
      <c r="M183" s="134" t="s">
        <v>1785</v>
      </c>
      <c r="N183" s="226" t="s">
        <v>7488</v>
      </c>
      <c r="O183" s="226" t="s">
        <v>1954</v>
      </c>
      <c r="P183" s="227">
        <v>23886</v>
      </c>
      <c r="Q183" s="228">
        <f t="shared" si="78"/>
        <v>20760</v>
      </c>
      <c r="R183" s="143">
        <f t="shared" si="79"/>
        <v>5.1059730250481696E-2</v>
      </c>
      <c r="S183" s="192">
        <v>1074476786</v>
      </c>
      <c r="T183" s="285" t="s">
        <v>6690</v>
      </c>
      <c r="U183" s="189">
        <f t="shared" si="59"/>
        <v>24810</v>
      </c>
      <c r="W183" s="229">
        <v>24810</v>
      </c>
      <c r="X183" s="135">
        <f t="shared" si="60"/>
        <v>19700</v>
      </c>
      <c r="Y183" s="230">
        <f t="shared" si="61"/>
        <v>21600</v>
      </c>
      <c r="Z183" s="141">
        <f t="shared" si="62"/>
        <v>0.1678755571091497</v>
      </c>
      <c r="AA183" s="136">
        <f t="shared" si="63"/>
        <v>8.7962962962962965E-2</v>
      </c>
      <c r="AB183" s="144"/>
      <c r="AC183" s="184">
        <f t="shared" si="80"/>
        <v>24323</v>
      </c>
      <c r="AD183" s="182">
        <f t="shared" si="81"/>
        <v>26728</v>
      </c>
      <c r="AE183" s="128">
        <f t="shared" si="64"/>
        <v>2405.52</v>
      </c>
      <c r="AF183" s="129">
        <f t="shared" si="65"/>
        <v>487.52</v>
      </c>
      <c r="AG183" s="130">
        <f t="shared" si="66"/>
        <v>1.8240047889853336E-2</v>
      </c>
      <c r="AH183" s="137">
        <f t="shared" si="67"/>
        <v>1918</v>
      </c>
      <c r="AI183" s="138">
        <f t="shared" si="68"/>
        <v>7.1759952110146658E-2</v>
      </c>
      <c r="AJ183" s="138">
        <f t="shared" si="69"/>
        <v>6.9722915073109626E-2</v>
      </c>
      <c r="AL183" s="11">
        <f t="shared" si="70"/>
        <v>21650.2</v>
      </c>
      <c r="AM183" s="412">
        <f t="shared" si="71"/>
        <v>18727.454545454544</v>
      </c>
      <c r="AN183" s="412">
        <f t="shared" si="72"/>
        <v>-972.54545454545587</v>
      </c>
      <c r="AO183" s="413">
        <f t="shared" si="73"/>
        <v>-5.1931534645294777E-2</v>
      </c>
      <c r="AP183" s="192">
        <v>2354517155509</v>
      </c>
      <c r="AQ183" s="192">
        <v>4985009687048</v>
      </c>
      <c r="AR183" s="192" t="s">
        <v>2967</v>
      </c>
      <c r="AS183" s="231" t="s">
        <v>1084</v>
      </c>
      <c r="AT183" s="231" t="s">
        <v>784</v>
      </c>
      <c r="AU183" s="232" t="s">
        <v>63</v>
      </c>
      <c r="AV183" s="232">
        <v>42800</v>
      </c>
      <c r="AW183" s="233">
        <f>VLOOKUP(B:B,[1]MICHELIN!$B:$K,8,0)</f>
        <v>19700</v>
      </c>
      <c r="AX183" s="233">
        <v>1050</v>
      </c>
      <c r="AY183" s="204" t="s">
        <v>3387</v>
      </c>
      <c r="AZ183" s="192" t="s">
        <v>481</v>
      </c>
      <c r="BA183" s="133" t="str">
        <f>IFERROR(VLOOKUP(AZ:AZ,Q商品!B:E,4,0),"")</f>
        <v>2023年製 Pilot Sport 4 235/45ZR17 97Y XL サマータイヤ 最短当日発送</v>
      </c>
      <c r="BB183" s="133" t="str">
        <f>IFERROR(VLOOKUP(B:B,在庫!B:M,12,0),"")</f>
        <v/>
      </c>
      <c r="BC183" s="133" t="str">
        <f>IFERROR(VLOOKUP(B:B,在庫!B:L,10,0),"")</f>
        <v/>
      </c>
      <c r="BD183" s="234">
        <f>VLOOKUP(AP:AP,[1]MICHELIN!$B:$AH,32,0)</f>
        <v>605763402</v>
      </c>
      <c r="BE183" s="234">
        <f>VLOOKUP(AP:AP,[1]MICHELIN!$B:$AH,33,0)</f>
        <v>605763457</v>
      </c>
    </row>
    <row r="184" spans="1:57" s="11" customFormat="1" ht="19.5" hidden="1" customHeight="1">
      <c r="A184" s="11">
        <f t="shared" si="54"/>
        <v>1</v>
      </c>
      <c r="B184" s="239">
        <f t="shared" si="55"/>
        <v>2753518155509</v>
      </c>
      <c r="C184" s="225">
        <f>VLOOKUP(B:B,[1]MICHELIN!$B:$K,9,0)</f>
        <v>2</v>
      </c>
      <c r="D184" s="11" t="s">
        <v>4059</v>
      </c>
      <c r="E184" s="11" t="s">
        <v>937</v>
      </c>
      <c r="F184" s="158" t="s">
        <v>5921</v>
      </c>
      <c r="G184" s="132" t="str">
        <f t="shared" si="56"/>
        <v>18</v>
      </c>
      <c r="H184" s="225">
        <v>20</v>
      </c>
      <c r="I184" s="225">
        <f>VLOOKUP(B:B,[1]MICHELIN!$B:$K,10,0)</f>
        <v>20</v>
      </c>
      <c r="J184" s="131"/>
      <c r="K184" s="132" t="s">
        <v>1751</v>
      </c>
      <c r="L184" s="132">
        <v>30</v>
      </c>
      <c r="M184" s="134" t="s">
        <v>3422</v>
      </c>
      <c r="N184" s="226" t="s">
        <v>7439</v>
      </c>
      <c r="O184" s="226">
        <v>0</v>
      </c>
      <c r="P184" s="227">
        <v>41699</v>
      </c>
      <c r="Q184" s="228">
        <f t="shared" si="78"/>
        <v>36953.63636363636</v>
      </c>
      <c r="R184" s="143">
        <f t="shared" si="79"/>
        <v>0.11321311717385414</v>
      </c>
      <c r="S184" s="192">
        <v>1074476423</v>
      </c>
      <c r="T184" s="285" t="s">
        <v>6695</v>
      </c>
      <c r="U184" s="189">
        <f t="shared" si="59"/>
        <v>41699</v>
      </c>
      <c r="W184" s="229">
        <v>41699</v>
      </c>
      <c r="X184" s="135">
        <f t="shared" si="60"/>
        <v>32770</v>
      </c>
      <c r="Y184" s="230">
        <f t="shared" si="61"/>
        <v>36953.63636363636</v>
      </c>
      <c r="Z184" s="141">
        <f t="shared" si="62"/>
        <v>7.7339984172282383E-2</v>
      </c>
      <c r="AA184" s="136">
        <f t="shared" si="63"/>
        <v>0.11321311717385414</v>
      </c>
      <c r="AB184" s="309"/>
      <c r="AC184" s="184">
        <f t="shared" si="80"/>
        <v>40881</v>
      </c>
      <c r="AD184" s="182">
        <f t="shared" si="81"/>
        <v>44924</v>
      </c>
      <c r="AE184" s="128">
        <f t="shared" si="64"/>
        <v>4043.16</v>
      </c>
      <c r="AF184" s="129">
        <f t="shared" si="65"/>
        <v>818.15999999999985</v>
      </c>
      <c r="AG184" s="130">
        <f t="shared" si="66"/>
        <v>1.8212091532365769E-2</v>
      </c>
      <c r="AH184" s="137">
        <f t="shared" si="67"/>
        <v>3225</v>
      </c>
      <c r="AI184" s="138">
        <f t="shared" si="68"/>
        <v>7.1787908467634221E-2</v>
      </c>
      <c r="AJ184" s="138">
        <f t="shared" si="69"/>
        <v>9.5001025641488379E-2</v>
      </c>
      <c r="AL184" s="11">
        <f t="shared" si="70"/>
        <v>36388.6</v>
      </c>
      <c r="AM184" s="412">
        <f t="shared" si="71"/>
        <v>32125.999999999996</v>
      </c>
      <c r="AN184" s="412">
        <f t="shared" si="72"/>
        <v>-644.00000000000364</v>
      </c>
      <c r="AO184" s="413">
        <f t="shared" si="73"/>
        <v>-2.0046068604868447E-2</v>
      </c>
      <c r="AP184" s="192">
        <v>2753518155509</v>
      </c>
      <c r="AQ184" s="192">
        <v>4985009687130</v>
      </c>
      <c r="AR184" s="192" t="s">
        <v>2972</v>
      </c>
      <c r="AS184" s="231" t="s">
        <v>1084</v>
      </c>
      <c r="AT184" s="231" t="s">
        <v>1090</v>
      </c>
      <c r="AU184" s="232" t="s">
        <v>136</v>
      </c>
      <c r="AV184" s="232">
        <v>71800</v>
      </c>
      <c r="AW184" s="233">
        <f>VLOOKUP(B:B,[1]MICHELIN!$B:$K,8,0)</f>
        <v>32770</v>
      </c>
      <c r="AX184" s="233">
        <v>1050</v>
      </c>
      <c r="AY184" s="204" t="s">
        <v>3387</v>
      </c>
      <c r="AZ184" s="192" t="s">
        <v>485</v>
      </c>
      <c r="BA184" s="133" t="str">
        <f>IFERROR(VLOOKUP(AZ:AZ,Q商品!B:E,4,0),"")</f>
        <v>2022年製以降 Pilot Sport 4 275/35ZR18 99Y XL サマータイヤ 最短当日発送</v>
      </c>
      <c r="BB184" s="133" t="str">
        <f>IFERROR(VLOOKUP(B:B,在庫!B:M,12,0),"")</f>
        <v>2021年製</v>
      </c>
      <c r="BC184" s="133">
        <f>IFERROR(VLOOKUP(B:B,在庫!B:L,10,0),"")</f>
        <v>4</v>
      </c>
      <c r="BD184" s="234">
        <f>VLOOKUP(AP:AP,[1]MICHELIN!$B:$AH,32,0)</f>
        <v>605763399</v>
      </c>
      <c r="BE184" s="234">
        <f>VLOOKUP(AP:AP,[1]MICHELIN!$B:$AH,33,0)</f>
        <v>605763454</v>
      </c>
    </row>
    <row r="185" spans="1:57" s="11" customFormat="1" ht="19.5" hidden="1" customHeight="1">
      <c r="A185" s="11">
        <f t="shared" si="54"/>
        <v>1</v>
      </c>
      <c r="B185" s="239">
        <f t="shared" si="55"/>
        <v>2154517158407</v>
      </c>
      <c r="C185" s="225">
        <f>VLOOKUP(B:B,[1]MICHELIN!$B:$K,9,0)</f>
        <v>4</v>
      </c>
      <c r="D185" s="11" t="s">
        <v>4059</v>
      </c>
      <c r="E185" s="11" t="s">
        <v>626</v>
      </c>
      <c r="F185" s="158" t="s">
        <v>5922</v>
      </c>
      <c r="G185" s="132" t="str">
        <f t="shared" si="56"/>
        <v>17</v>
      </c>
      <c r="H185" s="225">
        <v>20</v>
      </c>
      <c r="I185" s="225">
        <f>VLOOKUP(B:B,[1]MICHELIN!$B:$K,10,0)</f>
        <v>20</v>
      </c>
      <c r="J185" s="131"/>
      <c r="K185" s="132" t="s">
        <v>1751</v>
      </c>
      <c r="L185" s="132">
        <v>33</v>
      </c>
      <c r="M185" s="134" t="s">
        <v>3422</v>
      </c>
      <c r="N185" s="226" t="s">
        <v>2029</v>
      </c>
      <c r="O185" s="226">
        <v>0</v>
      </c>
      <c r="P185" s="227">
        <v>24400</v>
      </c>
      <c r="Q185" s="228">
        <f t="shared" si="78"/>
        <v>21704.545454545452</v>
      </c>
      <c r="R185" s="143">
        <f t="shared" si="79"/>
        <v>0.14395811518324597</v>
      </c>
      <c r="S185" s="192">
        <v>1074476329</v>
      </c>
      <c r="T185" s="285" t="s">
        <v>6698</v>
      </c>
      <c r="U185" s="189">
        <f t="shared" si="59"/>
        <v>24400</v>
      </c>
      <c r="W185" s="229">
        <v>24400</v>
      </c>
      <c r="X185" s="135">
        <f t="shared" si="60"/>
        <v>18580</v>
      </c>
      <c r="Y185" s="230">
        <f t="shared" si="61"/>
        <v>21704.545454545452</v>
      </c>
      <c r="Z185" s="141">
        <f t="shared" si="62"/>
        <v>7.7295081967213131E-2</v>
      </c>
      <c r="AA185" s="136">
        <f t="shared" si="63"/>
        <v>0.14395811518324597</v>
      </c>
      <c r="AB185" s="309"/>
      <c r="AC185" s="184">
        <f t="shared" si="80"/>
        <v>23921</v>
      </c>
      <c r="AD185" s="182">
        <f t="shared" si="81"/>
        <v>26286</v>
      </c>
      <c r="AE185" s="128">
        <f t="shared" si="64"/>
        <v>2365.7399999999998</v>
      </c>
      <c r="AF185" s="129">
        <f t="shared" si="65"/>
        <v>479.73999999999978</v>
      </c>
      <c r="AG185" s="130">
        <f t="shared" si="66"/>
        <v>1.8250779882827351E-2</v>
      </c>
      <c r="AH185" s="137">
        <f t="shared" si="67"/>
        <v>1886</v>
      </c>
      <c r="AI185" s="138">
        <f t="shared" si="68"/>
        <v>7.1749220117172635E-2</v>
      </c>
      <c r="AJ185" s="138">
        <f t="shared" si="69"/>
        <v>0.12570733530041861</v>
      </c>
      <c r="AL185" s="11">
        <f t="shared" si="70"/>
        <v>21292.400000000001</v>
      </c>
      <c r="AM185" s="412">
        <f t="shared" si="71"/>
        <v>18879.454545454544</v>
      </c>
      <c r="AN185" s="412">
        <f t="shared" si="72"/>
        <v>299.45454545454413</v>
      </c>
      <c r="AO185" s="413">
        <f t="shared" si="73"/>
        <v>1.5861398152874146E-2</v>
      </c>
      <c r="AP185" s="192">
        <v>2154517158407</v>
      </c>
      <c r="AQ185" s="192">
        <v>4985009683040</v>
      </c>
      <c r="AR185" s="192" t="s">
        <v>2977</v>
      </c>
      <c r="AS185" s="231" t="s">
        <v>674</v>
      </c>
      <c r="AT185" s="231" t="s">
        <v>747</v>
      </c>
      <c r="AU185" s="232" t="s">
        <v>36</v>
      </c>
      <c r="AV185" s="232">
        <v>43200</v>
      </c>
      <c r="AW185" s="233">
        <f>VLOOKUP(B:B,[1]MICHELIN!$B:$K,8,0)</f>
        <v>18580</v>
      </c>
      <c r="AX185" s="233">
        <v>525</v>
      </c>
      <c r="AY185" s="204" t="s">
        <v>3387</v>
      </c>
      <c r="AZ185" s="192" t="s">
        <v>414</v>
      </c>
      <c r="BA185" s="133" t="str">
        <f>IFERROR(VLOOKUP(AZ:AZ,Q商品!B:E,4,0),"")</f>
        <v>2023年製 Pilot Sport 4 S 215/45ZR17 91Y XL サマータイヤ 最短当日発送</v>
      </c>
      <c r="BB185" s="133" t="str">
        <f>IFERROR(VLOOKUP(B:B,在庫!B:M,12,0),"")</f>
        <v>2023年製</v>
      </c>
      <c r="BC185" s="133">
        <f>IFERROR(VLOOKUP(B:B,在庫!B:L,10,0),"")</f>
        <v>5</v>
      </c>
      <c r="BD185" s="234">
        <f>VLOOKUP(AP:AP,[1]MICHELIN!$B:$AH,32,0)</f>
        <v>605763414</v>
      </c>
      <c r="BE185" s="234">
        <f>VLOOKUP(AP:AP,[1]MICHELIN!$B:$AH,33,0)</f>
        <v>605763469</v>
      </c>
    </row>
    <row r="186" spans="1:57" s="11" customFormat="1" ht="19.5" hidden="1" customHeight="1">
      <c r="A186" s="11">
        <f t="shared" si="54"/>
        <v>1</v>
      </c>
      <c r="B186" s="239">
        <f t="shared" si="55"/>
        <v>2254018158408</v>
      </c>
      <c r="C186" s="225">
        <f>VLOOKUP(B:B,[1]MICHELIN!$B:$K,9,0)</f>
        <v>3</v>
      </c>
      <c r="D186" s="11" t="s">
        <v>4059</v>
      </c>
      <c r="E186" s="358" t="s">
        <v>627</v>
      </c>
      <c r="F186" s="158" t="s">
        <v>5923</v>
      </c>
      <c r="G186" s="132" t="str">
        <f t="shared" si="56"/>
        <v>18</v>
      </c>
      <c r="H186" s="225">
        <v>6</v>
      </c>
      <c r="I186" s="225">
        <f>VLOOKUP(B:B,[1]MICHELIN!$B:$K,10,0)</f>
        <v>5</v>
      </c>
      <c r="J186" s="131">
        <v>542</v>
      </c>
      <c r="K186" s="132" t="s">
        <v>1751</v>
      </c>
      <c r="L186" s="132">
        <v>36</v>
      </c>
      <c r="M186" s="134" t="s">
        <v>3422</v>
      </c>
      <c r="N186" s="226" t="s">
        <v>6253</v>
      </c>
      <c r="O186" s="226">
        <v>0</v>
      </c>
      <c r="P186" s="227">
        <v>29774</v>
      </c>
      <c r="Q186" s="228">
        <f t="shared" si="78"/>
        <v>26589.999999999996</v>
      </c>
      <c r="R186" s="143">
        <f t="shared" si="79"/>
        <v>0.15908236179014656</v>
      </c>
      <c r="S186" s="192">
        <v>1074476327</v>
      </c>
      <c r="T186" s="285" t="s">
        <v>6701</v>
      </c>
      <c r="U186" s="189">
        <f t="shared" si="59"/>
        <v>29774</v>
      </c>
      <c r="W186" s="229">
        <v>29774</v>
      </c>
      <c r="X186" s="135">
        <f t="shared" si="60"/>
        <v>22360</v>
      </c>
      <c r="Y186" s="230">
        <f t="shared" si="61"/>
        <v>26589.999999999996</v>
      </c>
      <c r="Z186" s="141">
        <f t="shared" si="62"/>
        <v>7.7315778867468321E-2</v>
      </c>
      <c r="AA186" s="136">
        <f t="shared" si="63"/>
        <v>0.15908236179014656</v>
      </c>
      <c r="AB186" s="144"/>
      <c r="AC186" s="184">
        <f t="shared" si="80"/>
        <v>29190</v>
      </c>
      <c r="AD186" s="182">
        <f t="shared" si="81"/>
        <v>32076</v>
      </c>
      <c r="AE186" s="128">
        <f t="shared" si="64"/>
        <v>2886.8399999999997</v>
      </c>
      <c r="AF186" s="129">
        <f t="shared" si="65"/>
        <v>584.83999999999969</v>
      </c>
      <c r="AG186" s="130">
        <f t="shared" si="66"/>
        <v>1.8232946751465261E-2</v>
      </c>
      <c r="AH186" s="137">
        <f t="shared" si="67"/>
        <v>2302</v>
      </c>
      <c r="AI186" s="138">
        <f t="shared" si="68"/>
        <v>7.1767053248534732E-2</v>
      </c>
      <c r="AJ186" s="138">
        <f t="shared" si="69"/>
        <v>0.14084941503868131</v>
      </c>
      <c r="AL186" s="11">
        <f t="shared" si="70"/>
        <v>25982.400000000001</v>
      </c>
      <c r="AM186" s="412">
        <f t="shared" si="71"/>
        <v>23143.090909090908</v>
      </c>
      <c r="AN186" s="412">
        <f t="shared" si="72"/>
        <v>783.0909090909081</v>
      </c>
      <c r="AO186" s="413">
        <f t="shared" si="73"/>
        <v>3.3836919716860279E-2</v>
      </c>
      <c r="AP186" s="192">
        <v>2254018158408</v>
      </c>
      <c r="AQ186" s="192">
        <v>4985009692073</v>
      </c>
      <c r="AR186" s="192" t="s">
        <v>2980</v>
      </c>
      <c r="AS186" s="231" t="s">
        <v>674</v>
      </c>
      <c r="AT186" s="231" t="s">
        <v>762</v>
      </c>
      <c r="AU186" s="232" t="s">
        <v>38</v>
      </c>
      <c r="AV186" s="232">
        <v>52000</v>
      </c>
      <c r="AW186" s="233">
        <f>VLOOKUP(B:B,[1]MICHELIN!$B:$K,8,0)</f>
        <v>22360</v>
      </c>
      <c r="AX186" s="233">
        <v>525</v>
      </c>
      <c r="AY186" s="204" t="s">
        <v>3387</v>
      </c>
      <c r="AZ186" s="192" t="s">
        <v>460</v>
      </c>
      <c r="BA186" s="133" t="str">
        <f>IFERROR(VLOOKUP(AZ:AZ,Q商品!B:E,4,0),"")</f>
        <v>2022年製以降 Pilot Sport 4 S 225/40ZR18 92Y XL サマータイヤ 最短当日発送</v>
      </c>
      <c r="BB186" s="133" t="str">
        <f>IFERROR(VLOOKUP(B:B,在庫!B:M,12,0),"")</f>
        <v>2022年製</v>
      </c>
      <c r="BC186" s="133">
        <f>IFERROR(VLOOKUP(B:B,在庫!B:L,10,0),"")</f>
        <v>2</v>
      </c>
      <c r="BD186" s="234">
        <f>VLOOKUP(AP:AP,[1]MICHELIN!$B:$AH,32,0)</f>
        <v>605763411</v>
      </c>
      <c r="BE186" s="234">
        <f>VLOOKUP(AP:AP,[1]MICHELIN!$B:$AH,33,0)</f>
        <v>605763466</v>
      </c>
    </row>
    <row r="187" spans="1:57" s="11" customFormat="1" ht="19.5" hidden="1" customHeight="1">
      <c r="A187" s="11">
        <f t="shared" si="54"/>
        <v>2</v>
      </c>
      <c r="B187" s="239">
        <f t="shared" si="55"/>
        <v>2254019159879</v>
      </c>
      <c r="C187" s="225">
        <f>VLOOKUP(B:B,[1]MICHELIN!$B:$K,9,0)</f>
        <v>4</v>
      </c>
      <c r="D187" s="11" t="s">
        <v>4059</v>
      </c>
      <c r="E187" s="358" t="s">
        <v>628</v>
      </c>
      <c r="F187" s="158" t="s">
        <v>5931</v>
      </c>
      <c r="G187" s="132" t="str">
        <f t="shared" si="56"/>
        <v>19</v>
      </c>
      <c r="H187" s="225">
        <v>0</v>
      </c>
      <c r="I187" s="225">
        <f>VLOOKUP(B:B,[1]MICHELIN!$B:$K,10,0)</f>
        <v>0</v>
      </c>
      <c r="J187" s="131">
        <v>678</v>
      </c>
      <c r="K187" s="132" t="s">
        <v>1751</v>
      </c>
      <c r="L187" s="324">
        <v>37</v>
      </c>
      <c r="M187" s="134" t="s">
        <v>1785</v>
      </c>
      <c r="N187" s="226" t="s">
        <v>3411</v>
      </c>
      <c r="O187" s="226" t="s">
        <v>1954</v>
      </c>
      <c r="P187" s="227">
        <v>36900</v>
      </c>
      <c r="Q187" s="228">
        <f t="shared" si="78"/>
        <v>32590.909090909088</v>
      </c>
      <c r="R187" s="143">
        <f t="shared" si="79"/>
        <v>0.27737517433751735</v>
      </c>
      <c r="S187" s="192">
        <v>1074476325</v>
      </c>
      <c r="T187" s="285" t="s">
        <v>6703</v>
      </c>
      <c r="U187" s="189">
        <f t="shared" si="59"/>
        <v>36900</v>
      </c>
      <c r="W187" s="229">
        <v>36900</v>
      </c>
      <c r="X187" s="135">
        <f t="shared" si="60"/>
        <v>23551</v>
      </c>
      <c r="Y187" s="230">
        <f t="shared" si="61"/>
        <v>32590.909090909088</v>
      </c>
      <c r="Z187" s="141">
        <f t="shared" si="62"/>
        <v>0.1073259052924791</v>
      </c>
      <c r="AA187" s="136">
        <f t="shared" si="63"/>
        <v>0.27737517433751735</v>
      </c>
      <c r="AB187" s="144">
        <v>9</v>
      </c>
      <c r="AC187" s="184">
        <f t="shared" si="80"/>
        <v>36176</v>
      </c>
      <c r="AD187" s="182">
        <f t="shared" si="81"/>
        <v>39753</v>
      </c>
      <c r="AE187" s="128">
        <f t="shared" si="64"/>
        <v>3577.77</v>
      </c>
      <c r="AF187" s="129">
        <f t="shared" si="65"/>
        <v>724.77</v>
      </c>
      <c r="AG187" s="130">
        <f t="shared" si="66"/>
        <v>1.8231831559882273E-2</v>
      </c>
      <c r="AH187" s="137">
        <f t="shared" si="67"/>
        <v>2853</v>
      </c>
      <c r="AI187" s="138">
        <f t="shared" si="68"/>
        <v>7.1768168440117727E-2</v>
      </c>
      <c r="AJ187" s="138">
        <f t="shared" si="69"/>
        <v>0.25914334277763507</v>
      </c>
      <c r="AL187" s="11">
        <f t="shared" si="70"/>
        <v>32200.7</v>
      </c>
      <c r="AM187" s="412">
        <f t="shared" si="71"/>
        <v>28318.81818181818</v>
      </c>
      <c r="AN187" s="412">
        <f t="shared" si="72"/>
        <v>4767.8181818181802</v>
      </c>
      <c r="AO187" s="413">
        <f t="shared" si="73"/>
        <v>0.16836218768759606</v>
      </c>
      <c r="AP187" s="192">
        <v>2254019159879</v>
      </c>
      <c r="AQ187" s="192">
        <v>4985009689028</v>
      </c>
      <c r="AR187" s="192" t="s">
        <v>152</v>
      </c>
      <c r="AS187" s="231" t="s">
        <v>1147</v>
      </c>
      <c r="AT187" s="231" t="s">
        <v>675</v>
      </c>
      <c r="AU187" s="232" t="s">
        <v>124</v>
      </c>
      <c r="AV187" s="232" t="s">
        <v>152</v>
      </c>
      <c r="AW187" s="233">
        <f>VLOOKUP(B:B,[1]MICHELIN!$B:$K,8,0)</f>
        <v>23551</v>
      </c>
      <c r="AX187" s="233">
        <v>1050</v>
      </c>
      <c r="AY187" s="204" t="s">
        <v>3388</v>
      </c>
      <c r="AZ187" s="192" t="s">
        <v>477</v>
      </c>
      <c r="BA187" s="133" t="str">
        <f>IFERROR(VLOOKUP(AZ:AZ,Q商品!B:E,4,0),"")</f>
        <v>2022年製 Pilot Sport 4 S 225/40ZR19 93Y XL サマータイヤ 最短当日発送</v>
      </c>
      <c r="BB187" s="133" t="str">
        <f>IFERROR(VLOOKUP(B:B,在庫!B:M,12,0),"")</f>
        <v/>
      </c>
      <c r="BC187" s="133" t="str">
        <f>IFERROR(VLOOKUP(B:B,在庫!B:L,10,0),"")</f>
        <v/>
      </c>
      <c r="BD187" s="234" t="str">
        <f>VLOOKUP(AP:AP,[1]MICHELIN!$B:$AH,32,0)</f>
        <v/>
      </c>
      <c r="BE187" s="234" t="str">
        <f>VLOOKUP(AP:AP,[1]MICHELIN!$B:$AH,33,0)</f>
        <v/>
      </c>
    </row>
    <row r="188" spans="1:57" s="11" customFormat="1" ht="19.5" hidden="1" customHeight="1">
      <c r="A188" s="11">
        <f t="shared" si="54"/>
        <v>2</v>
      </c>
      <c r="B188" s="239">
        <f t="shared" si="55"/>
        <v>2254019158407</v>
      </c>
      <c r="C188" s="225">
        <f>VLOOKUP(B:B,[1]MICHELIN!$B:$K,9,0)</f>
        <v>14</v>
      </c>
      <c r="D188" s="11" t="s">
        <v>4059</v>
      </c>
      <c r="E188" s="358" t="s">
        <v>628</v>
      </c>
      <c r="F188" s="158" t="s">
        <v>5931</v>
      </c>
      <c r="G188" s="132" t="str">
        <f t="shared" si="56"/>
        <v>19</v>
      </c>
      <c r="H188" s="225">
        <v>6</v>
      </c>
      <c r="I188" s="225">
        <f>VLOOKUP(B:B,[1]MICHELIN!$B:$K,10,0)</f>
        <v>20</v>
      </c>
      <c r="J188" s="131"/>
      <c r="K188" s="132" t="s">
        <v>1751</v>
      </c>
      <c r="L188" s="324">
        <v>37</v>
      </c>
      <c r="M188" s="134" t="s">
        <v>1785</v>
      </c>
      <c r="N188" s="226" t="s">
        <v>3411</v>
      </c>
      <c r="O188" s="226" t="s">
        <v>1954</v>
      </c>
      <c r="P188" s="227">
        <v>36900</v>
      </c>
      <c r="Q188" s="228">
        <f t="shared" si="78"/>
        <v>32590.909090909088</v>
      </c>
      <c r="R188" s="143">
        <f t="shared" si="79"/>
        <v>8.8089260808926012E-2</v>
      </c>
      <c r="S188" s="192">
        <v>1074476784</v>
      </c>
      <c r="T188" s="285" t="s">
        <v>6702</v>
      </c>
      <c r="U188" s="189">
        <f t="shared" si="59"/>
        <v>36900</v>
      </c>
      <c r="W188" s="229">
        <v>36900</v>
      </c>
      <c r="X188" s="135">
        <f t="shared" si="60"/>
        <v>29720</v>
      </c>
      <c r="Y188" s="230">
        <f t="shared" si="61"/>
        <v>32590.909090909088</v>
      </c>
      <c r="Z188" s="141">
        <f t="shared" si="62"/>
        <v>0.1073259052924791</v>
      </c>
      <c r="AA188" s="136">
        <f t="shared" si="63"/>
        <v>8.8089260808926012E-2</v>
      </c>
      <c r="AB188" s="144"/>
      <c r="AC188" s="184">
        <f t="shared" si="80"/>
        <v>36176</v>
      </c>
      <c r="AD188" s="182">
        <f t="shared" si="81"/>
        <v>39753</v>
      </c>
      <c r="AE188" s="128">
        <f t="shared" si="64"/>
        <v>3577.77</v>
      </c>
      <c r="AF188" s="129">
        <f t="shared" si="65"/>
        <v>724.77</v>
      </c>
      <c r="AG188" s="130">
        <f t="shared" si="66"/>
        <v>1.8231831559882273E-2</v>
      </c>
      <c r="AH188" s="137">
        <f t="shared" si="67"/>
        <v>2853</v>
      </c>
      <c r="AI188" s="138">
        <f t="shared" si="68"/>
        <v>7.1768168440117727E-2</v>
      </c>
      <c r="AJ188" s="138">
        <f t="shared" si="69"/>
        <v>6.9857429249043743E-2</v>
      </c>
      <c r="AL188" s="11">
        <f t="shared" si="70"/>
        <v>32200.7</v>
      </c>
      <c r="AM188" s="412">
        <f t="shared" si="71"/>
        <v>28318.81818181818</v>
      </c>
      <c r="AN188" s="412">
        <f t="shared" si="72"/>
        <v>-1401.1818181818198</v>
      </c>
      <c r="AO188" s="413">
        <f t="shared" si="73"/>
        <v>-4.9478823910859206E-2</v>
      </c>
      <c r="AP188" s="192">
        <v>2254019158407</v>
      </c>
      <c r="AQ188" s="192">
        <v>4985009689028</v>
      </c>
      <c r="AR188" s="192" t="s">
        <v>2985</v>
      </c>
      <c r="AS188" s="231" t="s">
        <v>674</v>
      </c>
      <c r="AT188" s="231" t="s">
        <v>675</v>
      </c>
      <c r="AU188" s="232" t="s">
        <v>124</v>
      </c>
      <c r="AV188" s="232">
        <v>63900</v>
      </c>
      <c r="AW188" s="233">
        <f>VLOOKUP(B:B,[1]MICHELIN!$B:$K,8,0)</f>
        <v>29720</v>
      </c>
      <c r="AX188" s="233">
        <v>1050</v>
      </c>
      <c r="AY188" s="204" t="s">
        <v>3387</v>
      </c>
      <c r="AZ188" s="192" t="s">
        <v>459</v>
      </c>
      <c r="BA188" s="133" t="str">
        <f>IFERROR(VLOOKUP(AZ:AZ,Q商品!B:E,4,0),"")</f>
        <v>2023年製 Pilot Sport 4 S 225/40ZR19 93Y XL サマータイヤ 最短当日発送</v>
      </c>
      <c r="BB188" s="133" t="str">
        <f>IFERROR(VLOOKUP(B:B,在庫!B:M,12,0),"")</f>
        <v>2023年製</v>
      </c>
      <c r="BC188" s="133">
        <f>IFERROR(VLOOKUP(B:B,在庫!B:L,10,0),"")</f>
        <v>3</v>
      </c>
      <c r="BD188" s="234">
        <f>VLOOKUP(AP:AP,[1]MICHELIN!$B:$AH,32,0)</f>
        <v>605763418</v>
      </c>
      <c r="BE188" s="234">
        <f>VLOOKUP(AP:AP,[1]MICHELIN!$B:$AH,33,0)</f>
        <v>605763473</v>
      </c>
    </row>
    <row r="189" spans="1:57" s="11" customFormat="1" ht="19.5" hidden="1" customHeight="1">
      <c r="A189" s="11">
        <f t="shared" si="54"/>
        <v>1</v>
      </c>
      <c r="B189" s="239">
        <f t="shared" si="55"/>
        <v>2254517158404</v>
      </c>
      <c r="C189" s="225">
        <f>VLOOKUP(B:B,[1]MICHELIN!$B:$K,9,0)</f>
        <v>8</v>
      </c>
      <c r="D189" s="11" t="s">
        <v>4059</v>
      </c>
      <c r="E189" s="358" t="s">
        <v>629</v>
      </c>
      <c r="F189" s="158" t="s">
        <v>5924</v>
      </c>
      <c r="G189" s="132" t="str">
        <f t="shared" si="56"/>
        <v>17</v>
      </c>
      <c r="H189" s="225">
        <v>8</v>
      </c>
      <c r="I189" s="225">
        <f>VLOOKUP(B:B,[1]MICHELIN!$B:$K,10,0)</f>
        <v>4</v>
      </c>
      <c r="J189" s="131"/>
      <c r="K189" s="132" t="s">
        <v>1751</v>
      </c>
      <c r="L189" s="132">
        <v>38</v>
      </c>
      <c r="M189" s="134" t="s">
        <v>3422</v>
      </c>
      <c r="N189" s="226" t="s">
        <v>1983</v>
      </c>
      <c r="O189" s="226">
        <v>0</v>
      </c>
      <c r="P189" s="227">
        <v>24900</v>
      </c>
      <c r="Q189" s="228">
        <f t="shared" si="78"/>
        <v>22159.090909090908</v>
      </c>
      <c r="R189" s="143">
        <f t="shared" si="79"/>
        <v>0.13624615384615379</v>
      </c>
      <c r="S189" s="192">
        <v>1074476330</v>
      </c>
      <c r="T189" s="285" t="s">
        <v>6704</v>
      </c>
      <c r="U189" s="189">
        <f t="shared" si="59"/>
        <v>24900</v>
      </c>
      <c r="W189" s="229">
        <v>24900</v>
      </c>
      <c r="X189" s="135">
        <f t="shared" si="60"/>
        <v>19140</v>
      </c>
      <c r="Y189" s="230">
        <f t="shared" si="61"/>
        <v>22159.090909090908</v>
      </c>
      <c r="Z189" s="141">
        <f t="shared" si="62"/>
        <v>7.7309236947791238E-2</v>
      </c>
      <c r="AA189" s="136">
        <f t="shared" si="63"/>
        <v>0.13624615384615379</v>
      </c>
      <c r="AB189" s="144"/>
      <c r="AC189" s="184">
        <f t="shared" si="80"/>
        <v>24411</v>
      </c>
      <c r="AD189" s="182">
        <f t="shared" si="81"/>
        <v>26825</v>
      </c>
      <c r="AE189" s="128">
        <f t="shared" si="64"/>
        <v>2414.25</v>
      </c>
      <c r="AF189" s="129">
        <f t="shared" si="65"/>
        <v>489.25</v>
      </c>
      <c r="AG189" s="130">
        <f t="shared" si="66"/>
        <v>1.8238583410997204E-2</v>
      </c>
      <c r="AH189" s="137">
        <f t="shared" si="67"/>
        <v>1925</v>
      </c>
      <c r="AI189" s="138">
        <f t="shared" si="68"/>
        <v>7.1761416589002799E-2</v>
      </c>
      <c r="AJ189" s="138">
        <f t="shared" si="69"/>
        <v>0.11800757043515658</v>
      </c>
      <c r="AL189" s="11">
        <f t="shared" si="70"/>
        <v>21728.5</v>
      </c>
      <c r="AM189" s="412">
        <f t="shared" si="71"/>
        <v>19275.909090909088</v>
      </c>
      <c r="AN189" s="412">
        <f t="shared" si="72"/>
        <v>135.90909090908826</v>
      </c>
      <c r="AO189" s="413">
        <f t="shared" si="73"/>
        <v>7.0507227580350936E-3</v>
      </c>
      <c r="AP189" s="192">
        <v>2254517158404</v>
      </c>
      <c r="AQ189" s="192">
        <v>4985009683057</v>
      </c>
      <c r="AR189" s="192" t="s">
        <v>2978</v>
      </c>
      <c r="AS189" s="231" t="s">
        <v>674</v>
      </c>
      <c r="AT189" s="231" t="s">
        <v>764</v>
      </c>
      <c r="AU189" s="232" t="s">
        <v>37</v>
      </c>
      <c r="AV189" s="232">
        <v>44500</v>
      </c>
      <c r="AW189" s="233">
        <f>VLOOKUP(B:B,[1]MICHELIN!$B:$K,8,0)</f>
        <v>19140</v>
      </c>
      <c r="AX189" s="233">
        <v>525</v>
      </c>
      <c r="AY189" s="204" t="s">
        <v>3387</v>
      </c>
      <c r="AZ189" s="192" t="s">
        <v>410</v>
      </c>
      <c r="BA189" s="133" t="str">
        <f>IFERROR(VLOOKUP(AZ:AZ,Q商品!B:E,4,0),"")</f>
        <v>2023年 Pilot Sport 4 S 225/45ZR17 94Y XL サマータイヤ 最短当日発送</v>
      </c>
      <c r="BB189" s="133" t="str">
        <f>IFERROR(VLOOKUP(B:B,在庫!B:M,12,0),"")</f>
        <v>2023年製</v>
      </c>
      <c r="BC189" s="133">
        <f>IFERROR(VLOOKUP(B:B,在庫!B:L,10,0),"")</f>
        <v>2</v>
      </c>
      <c r="BD189" s="234">
        <f>VLOOKUP(AP:AP,[1]MICHELIN!$B:$AH,32,0)</f>
        <v>605763413</v>
      </c>
      <c r="BE189" s="234">
        <f>VLOOKUP(AP:AP,[1]MICHELIN!$B:$AH,33,0)</f>
        <v>605763468</v>
      </c>
    </row>
    <row r="190" spans="1:57" s="11" customFormat="1" ht="19.5" hidden="1" customHeight="1">
      <c r="A190" s="11">
        <f t="shared" si="54"/>
        <v>1</v>
      </c>
      <c r="B190" s="239">
        <f t="shared" si="55"/>
        <v>2254518158403</v>
      </c>
      <c r="C190" s="225">
        <f>VLOOKUP(B:B,[1]MICHELIN!$B:$K,9,0)</f>
        <v>8</v>
      </c>
      <c r="D190" s="11" t="s">
        <v>4059</v>
      </c>
      <c r="E190" s="358" t="s">
        <v>630</v>
      </c>
      <c r="F190" s="158" t="s">
        <v>7123</v>
      </c>
      <c r="G190" s="132" t="str">
        <f t="shared" si="56"/>
        <v>18</v>
      </c>
      <c r="H190" s="225">
        <v>6</v>
      </c>
      <c r="I190" s="225">
        <f>VLOOKUP(B:B,[1]MICHELIN!$B:$K,10,0)</f>
        <v>6</v>
      </c>
      <c r="J190" s="131"/>
      <c r="K190" s="132" t="s">
        <v>1751</v>
      </c>
      <c r="L190" s="132">
        <v>39</v>
      </c>
      <c r="M190" s="134" t="s">
        <v>3422</v>
      </c>
      <c r="N190" s="226" t="s">
        <v>7661</v>
      </c>
      <c r="O190" s="226">
        <v>0</v>
      </c>
      <c r="P190" s="227">
        <v>29213</v>
      </c>
      <c r="Q190" s="228">
        <f t="shared" si="78"/>
        <v>25602.727272727272</v>
      </c>
      <c r="R190" s="143">
        <f t="shared" si="79"/>
        <v>6.767744913539038E-2</v>
      </c>
      <c r="S190" s="192">
        <v>1074476328</v>
      </c>
      <c r="T190" s="285" t="s">
        <v>6705</v>
      </c>
      <c r="U190" s="189">
        <f t="shared" si="59"/>
        <v>29213</v>
      </c>
      <c r="W190" s="229">
        <v>29213</v>
      </c>
      <c r="X190" s="135">
        <f t="shared" si="60"/>
        <v>23870</v>
      </c>
      <c r="Y190" s="230">
        <f t="shared" si="61"/>
        <v>25602.727272727272</v>
      </c>
      <c r="Z190" s="141">
        <f t="shared" si="62"/>
        <v>7.7328586588162773E-2</v>
      </c>
      <c r="AA190" s="136">
        <f t="shared" si="63"/>
        <v>6.767744913539038E-2</v>
      </c>
      <c r="AB190" s="144"/>
      <c r="AC190" s="184">
        <f t="shared" si="80"/>
        <v>28640</v>
      </c>
      <c r="AD190" s="182">
        <f t="shared" si="81"/>
        <v>31472</v>
      </c>
      <c r="AE190" s="128">
        <f t="shared" si="64"/>
        <v>2832.48</v>
      </c>
      <c r="AF190" s="129">
        <f t="shared" si="65"/>
        <v>573.48</v>
      </c>
      <c r="AG190" s="130">
        <f t="shared" si="66"/>
        <v>1.8221911540416878E-2</v>
      </c>
      <c r="AH190" s="137">
        <f t="shared" si="67"/>
        <v>2259</v>
      </c>
      <c r="AI190" s="138">
        <f t="shared" si="68"/>
        <v>7.1778088459583125E-2</v>
      </c>
      <c r="AJ190" s="138">
        <f t="shared" si="69"/>
        <v>4.9455537594973502E-2</v>
      </c>
      <c r="AL190" s="11">
        <f t="shared" si="70"/>
        <v>25492.799999999999</v>
      </c>
      <c r="AM190" s="412">
        <f t="shared" si="71"/>
        <v>22220.727272727272</v>
      </c>
      <c r="AN190" s="412">
        <f t="shared" si="72"/>
        <v>-1649.2727272727279</v>
      </c>
      <c r="AO190" s="413">
        <f t="shared" si="73"/>
        <v>-7.4222265861521627E-2</v>
      </c>
      <c r="AP190" s="192">
        <v>2254518158403</v>
      </c>
      <c r="AQ190" s="192">
        <v>4985009692080</v>
      </c>
      <c r="AR190" s="192" t="s">
        <v>2981</v>
      </c>
      <c r="AS190" s="231" t="s">
        <v>674</v>
      </c>
      <c r="AT190" s="231" t="s">
        <v>766</v>
      </c>
      <c r="AU190" s="232" t="s">
        <v>40</v>
      </c>
      <c r="AV190" s="232">
        <v>51800</v>
      </c>
      <c r="AW190" s="233">
        <f>VLOOKUP(B:B,[1]MICHELIN!$B:$K,8,0)</f>
        <v>23870</v>
      </c>
      <c r="AX190" s="233">
        <v>1050</v>
      </c>
      <c r="AY190" s="204" t="s">
        <v>3387</v>
      </c>
      <c r="AZ190" s="192" t="s">
        <v>476</v>
      </c>
      <c r="BA190" s="133" t="str">
        <f>IFERROR(VLOOKUP(AZ:AZ,Q商品!B:E,4,0),"")</f>
        <v>2023年製 Pilot Sport 4 S 225/45ZR18 95Y XL サマータイヤ 最短当日発送</v>
      </c>
      <c r="BB190" s="133" t="str">
        <f>IFERROR(VLOOKUP(B:B,在庫!B:M,12,0),"")</f>
        <v>2023年製</v>
      </c>
      <c r="BC190" s="133">
        <f>IFERROR(VLOOKUP(B:B,在庫!B:L,10,0),"")</f>
        <v>3</v>
      </c>
      <c r="BD190" s="234">
        <f>VLOOKUP(AP:AP,[1]MICHELIN!$B:$AH,32,0)</f>
        <v>605763410</v>
      </c>
      <c r="BE190" s="234">
        <f>VLOOKUP(AP:AP,[1]MICHELIN!$B:$AH,33,0)</f>
        <v>605763465</v>
      </c>
    </row>
    <row r="191" spans="1:57" s="11" customFormat="1" ht="19.5" hidden="1" customHeight="1">
      <c r="A191" s="11">
        <f t="shared" si="54"/>
        <v>1</v>
      </c>
      <c r="B191" s="239">
        <f t="shared" si="55"/>
        <v>2254519158402</v>
      </c>
      <c r="C191" s="225">
        <f>VLOOKUP(B:B,[1]MICHELIN!$B:$K,9,0)</f>
        <v>6</v>
      </c>
      <c r="D191" s="11" t="s">
        <v>4059</v>
      </c>
      <c r="E191" s="358" t="s">
        <v>631</v>
      </c>
      <c r="F191" s="158" t="s">
        <v>7124</v>
      </c>
      <c r="G191" s="132" t="str">
        <f t="shared" si="56"/>
        <v>19</v>
      </c>
      <c r="H191" s="225">
        <v>12</v>
      </c>
      <c r="I191" s="225">
        <f>VLOOKUP(B:B,[1]MICHELIN!$B:$K,10,0)</f>
        <v>12</v>
      </c>
      <c r="J191" s="131"/>
      <c r="K191" s="132" t="s">
        <v>1751</v>
      </c>
      <c r="L191" s="132">
        <v>40</v>
      </c>
      <c r="M191" s="134" t="s">
        <v>1776</v>
      </c>
      <c r="N191" s="226" t="s">
        <v>6280</v>
      </c>
      <c r="O191" s="226">
        <v>0</v>
      </c>
      <c r="P191" s="227">
        <v>32000</v>
      </c>
      <c r="Q191" s="228">
        <f t="shared" si="78"/>
        <v>28136.363636363632</v>
      </c>
      <c r="R191" s="143">
        <f t="shared" si="79"/>
        <v>0.15021001615508872</v>
      </c>
      <c r="S191" s="192">
        <v>1074476510</v>
      </c>
      <c r="T191" s="285" t="s">
        <v>7667</v>
      </c>
      <c r="U191" s="189">
        <f t="shared" si="59"/>
        <v>32000</v>
      </c>
      <c r="W191" s="229">
        <v>32000</v>
      </c>
      <c r="X191" s="135">
        <f t="shared" si="60"/>
        <v>23910</v>
      </c>
      <c r="Y191" s="230">
        <f t="shared" si="61"/>
        <v>28136.363636363632</v>
      </c>
      <c r="Z191" s="141">
        <f t="shared" si="62"/>
        <v>7.7312499999999895E-2</v>
      </c>
      <c r="AA191" s="136">
        <f t="shared" si="63"/>
        <v>0.15021001615508872</v>
      </c>
      <c r="AB191" s="144"/>
      <c r="AC191" s="184">
        <f t="shared" si="80"/>
        <v>31372</v>
      </c>
      <c r="AD191" s="182">
        <f t="shared" si="81"/>
        <v>34474</v>
      </c>
      <c r="AE191" s="128">
        <f t="shared" si="64"/>
        <v>3102.66</v>
      </c>
      <c r="AF191" s="129">
        <f t="shared" si="65"/>
        <v>628.65999999999985</v>
      </c>
      <c r="AG191" s="130">
        <f t="shared" si="66"/>
        <v>1.8235771886059054E-2</v>
      </c>
      <c r="AH191" s="137">
        <f t="shared" si="67"/>
        <v>2474</v>
      </c>
      <c r="AI191" s="138">
        <f t="shared" si="68"/>
        <v>7.1764228113940939E-2</v>
      </c>
      <c r="AJ191" s="138">
        <f t="shared" si="69"/>
        <v>0.13197424426902968</v>
      </c>
      <c r="AL191" s="11">
        <f t="shared" si="70"/>
        <v>27924.6</v>
      </c>
      <c r="AM191" s="412">
        <f t="shared" si="71"/>
        <v>24431.45454545454</v>
      </c>
      <c r="AN191" s="412">
        <f t="shared" si="72"/>
        <v>521.45454545454049</v>
      </c>
      <c r="AO191" s="413">
        <f t="shared" si="73"/>
        <v>2.1343573485744706E-2</v>
      </c>
      <c r="AP191" s="192">
        <v>2254519158402</v>
      </c>
      <c r="AQ191" s="192">
        <v>4985009689035</v>
      </c>
      <c r="AR191" s="192" t="s">
        <v>2988</v>
      </c>
      <c r="AS191" s="231" t="s">
        <v>674</v>
      </c>
      <c r="AT191" s="231" t="s">
        <v>1056</v>
      </c>
      <c r="AU191" s="232" t="s">
        <v>108</v>
      </c>
      <c r="AV191" s="232">
        <v>55000</v>
      </c>
      <c r="AW191" s="233">
        <f>VLOOKUP(B:B,[1]MICHELIN!$B:$K,8,0)</f>
        <v>23910</v>
      </c>
      <c r="AX191" s="233">
        <v>1050</v>
      </c>
      <c r="AY191" s="204" t="s">
        <v>3387</v>
      </c>
      <c r="AZ191" s="192" t="s">
        <v>418</v>
      </c>
      <c r="BA191" s="133" t="str">
        <f>IFERROR(VLOOKUP(AZ:AZ,Q商品!B:E,4,0),"")</f>
        <v>2023年製 Pilot Sport 4 S 225/45ZR19 96Y XL サマータイヤ 最短当日発送</v>
      </c>
      <c r="BB191" s="133" t="str">
        <f>IFERROR(VLOOKUP(B:B,在庫!B:M,12,0),"")</f>
        <v>2023年製</v>
      </c>
      <c r="BC191" s="133">
        <f>IFERROR(VLOOKUP(B:B,在庫!B:L,10,0),"")</f>
        <v>4</v>
      </c>
      <c r="BD191" s="234">
        <f>VLOOKUP(AP:AP,[1]MICHELIN!$B:$AH,32,0)</f>
        <v>605763420</v>
      </c>
      <c r="BE191" s="234">
        <f>VLOOKUP(AP:AP,[1]MICHELIN!$B:$AH,33,0)</f>
        <v>605763475</v>
      </c>
    </row>
    <row r="192" spans="1:57" s="11" customFormat="1" ht="19.5" hidden="1" customHeight="1">
      <c r="A192" s="11">
        <f t="shared" si="54"/>
        <v>2</v>
      </c>
      <c r="B192" s="239">
        <f t="shared" si="55"/>
        <v>2353519159874</v>
      </c>
      <c r="C192" s="225">
        <f>VLOOKUP(B:B,[1]MICHELIN!$B:$K,9,0)</f>
        <v>0</v>
      </c>
      <c r="D192" s="11" t="s">
        <v>5180</v>
      </c>
      <c r="E192" s="358" t="s">
        <v>938</v>
      </c>
      <c r="F192" s="158" t="s">
        <v>7125</v>
      </c>
      <c r="G192" s="132" t="str">
        <f t="shared" si="56"/>
        <v>19</v>
      </c>
      <c r="H192" s="225">
        <v>0</v>
      </c>
      <c r="I192" s="225">
        <f>VLOOKUP(B:B,[1]MICHELIN!$B:$K,10,0)</f>
        <v>0</v>
      </c>
      <c r="J192" s="131"/>
      <c r="K192" s="132" t="s">
        <v>1751</v>
      </c>
      <c r="L192" s="324">
        <v>41</v>
      </c>
      <c r="M192" s="134" t="s">
        <v>1785</v>
      </c>
      <c r="N192" s="226" t="s">
        <v>7662</v>
      </c>
      <c r="O192" s="226" t="s">
        <v>1954</v>
      </c>
      <c r="P192" s="227">
        <v>34545</v>
      </c>
      <c r="Q192" s="228">
        <f t="shared" si="78"/>
        <v>30449.999999999996</v>
      </c>
      <c r="R192" s="143">
        <f t="shared" si="79"/>
        <v>0.30482758620689648</v>
      </c>
      <c r="S192" s="192">
        <v>1074475950</v>
      </c>
      <c r="T192" s="285" t="s">
        <v>6707</v>
      </c>
      <c r="U192" s="189">
        <f t="shared" si="59"/>
        <v>34545</v>
      </c>
      <c r="W192" s="229">
        <v>34545</v>
      </c>
      <c r="X192" s="135">
        <f t="shared" si="60"/>
        <v>21168</v>
      </c>
      <c r="Y192" s="230">
        <f t="shared" si="61"/>
        <v>30449.999999999996</v>
      </c>
      <c r="Z192" s="141">
        <f t="shared" si="62"/>
        <v>0.10943508719630346</v>
      </c>
      <c r="AA192" s="136">
        <f t="shared" si="63"/>
        <v>0.30482758620689648</v>
      </c>
      <c r="AB192" s="144">
        <v>9</v>
      </c>
      <c r="AC192" s="184">
        <f t="shared" si="80"/>
        <v>33867</v>
      </c>
      <c r="AD192" s="182">
        <f t="shared" si="81"/>
        <v>37216</v>
      </c>
      <c r="AE192" s="128">
        <f t="shared" si="64"/>
        <v>3349.44</v>
      </c>
      <c r="AF192" s="129">
        <f t="shared" si="65"/>
        <v>678.44</v>
      </c>
      <c r="AG192" s="130">
        <f t="shared" si="66"/>
        <v>1.8229793637145317E-2</v>
      </c>
      <c r="AH192" s="137">
        <f t="shared" si="67"/>
        <v>2671</v>
      </c>
      <c r="AI192" s="138">
        <f t="shared" si="68"/>
        <v>7.177020636285468E-2</v>
      </c>
      <c r="AJ192" s="138">
        <f t="shared" si="69"/>
        <v>0.28659779256975115</v>
      </c>
      <c r="AL192" s="11">
        <f t="shared" si="70"/>
        <v>30145.4</v>
      </c>
      <c r="AM192" s="412">
        <f t="shared" si="71"/>
        <v>26450.363636363636</v>
      </c>
      <c r="AN192" s="412">
        <f t="shared" si="72"/>
        <v>5282.363636363636</v>
      </c>
      <c r="AO192" s="413">
        <f t="shared" si="73"/>
        <v>0.19970854499336663</v>
      </c>
      <c r="AP192" s="192">
        <v>2353519159874</v>
      </c>
      <c r="AQ192" s="192">
        <v>4985009689042</v>
      </c>
      <c r="AR192" s="192" t="s">
        <v>152</v>
      </c>
      <c r="AS192" s="231" t="s">
        <v>1147</v>
      </c>
      <c r="AT192" s="231" t="s">
        <v>970</v>
      </c>
      <c r="AU192" s="232" t="s">
        <v>125</v>
      </c>
      <c r="AV192" s="232" t="s">
        <v>152</v>
      </c>
      <c r="AW192" s="233">
        <f>VLOOKUP(B:B,[1]MICHELIN!$B:$K,8,0)</f>
        <v>21168</v>
      </c>
      <c r="AX192" s="233">
        <v>1050</v>
      </c>
      <c r="AY192" s="204" t="s">
        <v>3388</v>
      </c>
      <c r="AZ192" s="192" t="s">
        <v>475</v>
      </c>
      <c r="BA192" s="133" t="str">
        <f>IFERROR(VLOOKUP(AZ:AZ,Q商品!B:E,4,0),"")</f>
        <v>2022年製 Pilot Sport 4 S 235/35ZR19 91Y XL サマータイヤ 最短当日発送</v>
      </c>
      <c r="BB192" s="133" t="str">
        <f>IFERROR(VLOOKUP(B:B,在庫!B:M,12,0),"")</f>
        <v/>
      </c>
      <c r="BC192" s="133" t="str">
        <f>IFERROR(VLOOKUP(B:B,在庫!B:L,10,0),"")</f>
        <v/>
      </c>
      <c r="BD192" s="234" t="str">
        <f>VLOOKUP(AP:AP,[1]MICHELIN!$B:$AH,32,0)</f>
        <v/>
      </c>
      <c r="BE192" s="234" t="str">
        <f>VLOOKUP(AP:AP,[1]MICHELIN!$B:$AH,33,0)</f>
        <v/>
      </c>
    </row>
    <row r="193" spans="1:57" s="11" customFormat="1" ht="19.5" hidden="1" customHeight="1">
      <c r="A193" s="11">
        <f t="shared" si="54"/>
        <v>2</v>
      </c>
      <c r="B193" s="239">
        <f t="shared" si="55"/>
        <v>2353519158402</v>
      </c>
      <c r="C193" s="225">
        <f>VLOOKUP(B:B,[1]MICHELIN!$B:$K,9,0)</f>
        <v>8</v>
      </c>
      <c r="D193" s="11" t="s">
        <v>4059</v>
      </c>
      <c r="E193" s="358" t="s">
        <v>938</v>
      </c>
      <c r="F193" s="158" t="s">
        <v>7125</v>
      </c>
      <c r="G193" s="132" t="str">
        <f t="shared" si="56"/>
        <v>19</v>
      </c>
      <c r="H193" s="225">
        <v>6</v>
      </c>
      <c r="I193" s="225">
        <f>VLOOKUP(B:B,[1]MICHELIN!$B:$K,10,0)</f>
        <v>12</v>
      </c>
      <c r="J193" s="131"/>
      <c r="K193" s="132" t="s">
        <v>1751</v>
      </c>
      <c r="L193" s="324">
        <v>41</v>
      </c>
      <c r="M193" s="134" t="s">
        <v>1785</v>
      </c>
      <c r="N193" s="226" t="s">
        <v>7662</v>
      </c>
      <c r="O193" s="226" t="s">
        <v>1954</v>
      </c>
      <c r="P193" s="227">
        <v>34545</v>
      </c>
      <c r="Q193" s="228">
        <f t="shared" si="78"/>
        <v>30449.999999999996</v>
      </c>
      <c r="R193" s="143">
        <f t="shared" si="79"/>
        <v>0.10311986863710991</v>
      </c>
      <c r="S193" s="192">
        <v>1074476582</v>
      </c>
      <c r="T193" s="285" t="s">
        <v>6706</v>
      </c>
      <c r="U193" s="189">
        <f t="shared" si="59"/>
        <v>34545</v>
      </c>
      <c r="W193" s="229">
        <v>34545</v>
      </c>
      <c r="X193" s="135">
        <f t="shared" si="60"/>
        <v>27310</v>
      </c>
      <c r="Y193" s="230">
        <f t="shared" si="61"/>
        <v>30449.999999999996</v>
      </c>
      <c r="Z193" s="141">
        <f t="shared" si="62"/>
        <v>0.10943508719630346</v>
      </c>
      <c r="AA193" s="136">
        <f t="shared" si="63"/>
        <v>0.10311986863710991</v>
      </c>
      <c r="AB193" s="144"/>
      <c r="AC193" s="184">
        <f t="shared" si="80"/>
        <v>33867</v>
      </c>
      <c r="AD193" s="182">
        <f t="shared" si="81"/>
        <v>37216</v>
      </c>
      <c r="AE193" s="128">
        <f t="shared" si="64"/>
        <v>3349.44</v>
      </c>
      <c r="AF193" s="129">
        <f t="shared" si="65"/>
        <v>678.44</v>
      </c>
      <c r="AG193" s="130">
        <f t="shared" si="66"/>
        <v>1.8229793637145317E-2</v>
      </c>
      <c r="AH193" s="137">
        <f t="shared" si="67"/>
        <v>2671</v>
      </c>
      <c r="AI193" s="138">
        <f t="shared" si="68"/>
        <v>7.177020636285468E-2</v>
      </c>
      <c r="AJ193" s="138">
        <f t="shared" si="69"/>
        <v>8.4890074999964593E-2</v>
      </c>
      <c r="AL193" s="11">
        <f t="shared" si="70"/>
        <v>30145.4</v>
      </c>
      <c r="AM193" s="412">
        <f t="shared" si="71"/>
        <v>26450.363636363636</v>
      </c>
      <c r="AN193" s="412">
        <f t="shared" si="72"/>
        <v>-859.63636363636397</v>
      </c>
      <c r="AO193" s="413">
        <f t="shared" si="73"/>
        <v>-3.2499982815152921E-2</v>
      </c>
      <c r="AP193" s="192">
        <v>2353519158402</v>
      </c>
      <c r="AQ193" s="192">
        <v>4985009689042</v>
      </c>
      <c r="AR193" s="192" t="s">
        <v>2982</v>
      </c>
      <c r="AS193" s="231" t="s">
        <v>674</v>
      </c>
      <c r="AT193" s="231" t="s">
        <v>970</v>
      </c>
      <c r="AU193" s="232" t="s">
        <v>125</v>
      </c>
      <c r="AV193" s="232">
        <v>59900</v>
      </c>
      <c r="AW193" s="233">
        <f>VLOOKUP(B:B,[1]MICHELIN!$B:$K,8,0)</f>
        <v>27310</v>
      </c>
      <c r="AX193" s="233">
        <v>1050</v>
      </c>
      <c r="AY193" s="204" t="s">
        <v>3387</v>
      </c>
      <c r="AZ193" s="192" t="s">
        <v>423</v>
      </c>
      <c r="BA193" s="133" t="str">
        <f>IFERROR(VLOOKUP(AZ:AZ,Q商品!B:E,4,0),"")</f>
        <v>2023年製 Pilot Sport 4 S 235/35ZR19 91Y XL サマータイヤ 最短当日発送</v>
      </c>
      <c r="BB193" s="133" t="str">
        <f>IFERROR(VLOOKUP(B:B,在庫!B:M,12,0),"")</f>
        <v>2023年製</v>
      </c>
      <c r="BC193" s="133">
        <f>IFERROR(VLOOKUP(B:B,在庫!B:L,10,0),"")</f>
        <v>4</v>
      </c>
      <c r="BD193" s="234">
        <f>VLOOKUP(AP:AP,[1]MICHELIN!$B:$AH,32,0)</f>
        <v>605763417</v>
      </c>
      <c r="BE193" s="234">
        <f>VLOOKUP(AP:AP,[1]MICHELIN!$B:$AH,33,0)</f>
        <v>605763472</v>
      </c>
    </row>
    <row r="194" spans="1:57" s="11" customFormat="1" ht="19.5" hidden="1" customHeight="1">
      <c r="A194" s="11">
        <f t="shared" si="54"/>
        <v>1</v>
      </c>
      <c r="B194" s="239">
        <f t="shared" si="55"/>
        <v>2354019158404</v>
      </c>
      <c r="C194" s="225">
        <f>VLOOKUP(B:B,[1]MICHELIN!$B:$K,9,0)</f>
        <v>17</v>
      </c>
      <c r="D194" s="11" t="s">
        <v>4059</v>
      </c>
      <c r="E194" s="358" t="s">
        <v>4905</v>
      </c>
      <c r="F194" s="158" t="s">
        <v>6254</v>
      </c>
      <c r="G194" s="132" t="str">
        <f t="shared" si="56"/>
        <v>19</v>
      </c>
      <c r="H194" s="225">
        <v>4</v>
      </c>
      <c r="I194" s="225">
        <f>VLOOKUP(B:B,[1]MICHELIN!$B:$K,10,0)</f>
        <v>16</v>
      </c>
      <c r="J194" s="131">
        <v>301</v>
      </c>
      <c r="K194" s="132" t="s">
        <v>1751</v>
      </c>
      <c r="L194" s="132">
        <v>42</v>
      </c>
      <c r="M194" s="134" t="s">
        <v>3422</v>
      </c>
      <c r="N194" s="226" t="s">
        <v>6255</v>
      </c>
      <c r="O194" s="226">
        <v>0</v>
      </c>
      <c r="P194" s="227">
        <v>34100</v>
      </c>
      <c r="Q194" s="228">
        <f t="shared" si="78"/>
        <v>30045.454545454544</v>
      </c>
      <c r="R194" s="143">
        <f t="shared" si="79"/>
        <v>9.5370650529500722E-2</v>
      </c>
      <c r="S194" s="192">
        <v>1074476751</v>
      </c>
      <c r="T194" s="285" t="s">
        <v>6708</v>
      </c>
      <c r="U194" s="189">
        <f t="shared" si="59"/>
        <v>34100</v>
      </c>
      <c r="W194" s="229">
        <v>34100</v>
      </c>
      <c r="X194" s="135">
        <f t="shared" si="60"/>
        <v>27180</v>
      </c>
      <c r="Y194" s="230">
        <f t="shared" si="61"/>
        <v>30045.454545454544</v>
      </c>
      <c r="Z194" s="141">
        <f t="shared" si="62"/>
        <v>7.733137829912029E-2</v>
      </c>
      <c r="AA194" s="136">
        <f t="shared" si="63"/>
        <v>9.5370650529500722E-2</v>
      </c>
      <c r="AB194" s="144"/>
      <c r="AC194" s="184">
        <f t="shared" si="80"/>
        <v>33431</v>
      </c>
      <c r="AD194" s="182">
        <f t="shared" si="81"/>
        <v>36737</v>
      </c>
      <c r="AE194" s="128">
        <f t="shared" si="64"/>
        <v>3306.33</v>
      </c>
      <c r="AF194" s="129">
        <f t="shared" si="65"/>
        <v>669.32999999999993</v>
      </c>
      <c r="AG194" s="130">
        <f t="shared" si="66"/>
        <v>1.8219506219887306E-2</v>
      </c>
      <c r="AH194" s="137">
        <f t="shared" si="67"/>
        <v>2637</v>
      </c>
      <c r="AI194" s="138">
        <f t="shared" si="68"/>
        <v>7.1780493780112697E-2</v>
      </c>
      <c r="AJ194" s="138">
        <f t="shared" si="69"/>
        <v>7.7151144309613423E-2</v>
      </c>
      <c r="AL194" s="11">
        <f t="shared" si="70"/>
        <v>29757.3</v>
      </c>
      <c r="AM194" s="412">
        <f t="shared" si="71"/>
        <v>26097.545454545452</v>
      </c>
      <c r="AN194" s="412">
        <f t="shared" si="72"/>
        <v>-1082.4545454545478</v>
      </c>
      <c r="AO194" s="413">
        <f t="shared" si="73"/>
        <v>-4.147725491425535E-2</v>
      </c>
      <c r="AP194" s="192">
        <v>2354019158404</v>
      </c>
      <c r="AQ194" s="192">
        <v>4985009689059</v>
      </c>
      <c r="AR194" s="192" t="s">
        <v>2986</v>
      </c>
      <c r="AS194" s="231" t="s">
        <v>674</v>
      </c>
      <c r="AT194" s="231" t="s">
        <v>782</v>
      </c>
      <c r="AU194" s="232" t="s">
        <v>101</v>
      </c>
      <c r="AV194" s="232">
        <v>59600</v>
      </c>
      <c r="AW194" s="233">
        <f>VLOOKUP(B:B,[1]MICHELIN!$B:$K,8,0)</f>
        <v>27180</v>
      </c>
      <c r="AX194" s="233">
        <v>1050</v>
      </c>
      <c r="AY194" s="204" t="s">
        <v>3387</v>
      </c>
      <c r="AZ194" s="192" t="s">
        <v>395</v>
      </c>
      <c r="BA194" s="133" t="str">
        <f>IFERROR(VLOOKUP(AZ:AZ,Q商品!B:E,4,0),"")</f>
        <v>2023年製 Pilot Sport 4 S 235/40ZR19 96Y XL サマータイヤ 最短当日発送</v>
      </c>
      <c r="BB194" s="133" t="str">
        <f>IFERROR(VLOOKUP(B:B,在庫!B:M,12,0),"")</f>
        <v>2023年製</v>
      </c>
      <c r="BC194" s="133">
        <f>IFERROR(VLOOKUP(B:B,在庫!B:L,10,0),"")</f>
        <v>4</v>
      </c>
      <c r="BD194" s="234">
        <f>VLOOKUP(AP:AP,[1]MICHELIN!$B:$AH,32,0)</f>
        <v>605763419</v>
      </c>
      <c r="BE194" s="234">
        <f>VLOOKUP(AP:AP,[1]MICHELIN!$B:$AH,33,0)</f>
        <v>605763474</v>
      </c>
    </row>
    <row r="195" spans="1:57" s="11" customFormat="1" ht="19.5" hidden="1" customHeight="1">
      <c r="A195" s="11">
        <f t="shared" ref="A195:A258" si="82">COUNTIF(E:E,E195)</f>
        <v>2</v>
      </c>
      <c r="B195" s="239">
        <f t="shared" ref="B195:B258" si="83">AP195</f>
        <v>2453520159877</v>
      </c>
      <c r="C195" s="225">
        <f>VLOOKUP(B:B,[1]MICHELIN!$B:$K,9,0)</f>
        <v>2</v>
      </c>
      <c r="D195" s="11" t="s">
        <v>4059</v>
      </c>
      <c r="E195" s="11" t="s">
        <v>633</v>
      </c>
      <c r="F195" s="158" t="s">
        <v>7126</v>
      </c>
      <c r="G195" s="132" t="str">
        <f t="shared" ref="G195:G258" si="84">MID(AP:AP,6,2)</f>
        <v>20</v>
      </c>
      <c r="H195" s="225">
        <v>32</v>
      </c>
      <c r="I195" s="225">
        <f>VLOOKUP(B:B,[1]MICHELIN!$B:$K,10,0)</f>
        <v>30</v>
      </c>
      <c r="J195" s="131" t="s">
        <v>12</v>
      </c>
      <c r="K195" s="132" t="s">
        <v>1751</v>
      </c>
      <c r="L195" s="324">
        <v>44</v>
      </c>
      <c r="M195" s="134" t="s">
        <v>3422</v>
      </c>
      <c r="N195" s="226" t="s">
        <v>7489</v>
      </c>
      <c r="O195" s="226">
        <v>0</v>
      </c>
      <c r="P195" s="227">
        <v>46500</v>
      </c>
      <c r="Q195" s="228">
        <f t="shared" si="78"/>
        <v>41318.181818181816</v>
      </c>
      <c r="R195" s="143">
        <f t="shared" si="79"/>
        <v>0.2132519251925192</v>
      </c>
      <c r="S195" s="192">
        <v>1074476199</v>
      </c>
      <c r="T195" s="285" t="s">
        <v>6710</v>
      </c>
      <c r="U195" s="189">
        <f t="shared" ref="U195:U209" si="85">W195-V195</f>
        <v>46500</v>
      </c>
      <c r="W195" s="229">
        <v>46500</v>
      </c>
      <c r="X195" s="135">
        <f t="shared" ref="X195:X252" si="86">AW195</f>
        <v>32507</v>
      </c>
      <c r="Y195" s="230">
        <f t="shared" ref="Y195:Y252" si="87">(W195-AX195)/1.1</f>
        <v>41318.181818181816</v>
      </c>
      <c r="Z195" s="141">
        <f t="shared" ref="Z195:Z252" si="88">IFERROR(-1+(AD195/N195),"")</f>
        <v>7.7333333333333254E-2</v>
      </c>
      <c r="AA195" s="136">
        <f t="shared" ref="AA195:AA252" si="89">IFERROR((Y195-X195)/Y195,"")</f>
        <v>0.2132519251925192</v>
      </c>
      <c r="AB195" s="309"/>
      <c r="AC195" s="184">
        <f t="shared" si="80"/>
        <v>45588</v>
      </c>
      <c r="AD195" s="182">
        <f t="shared" si="81"/>
        <v>50096</v>
      </c>
      <c r="AE195" s="128">
        <f t="shared" ref="AE195:AE253" si="90">AD195*0.09</f>
        <v>4508.6399999999994</v>
      </c>
      <c r="AF195" s="129">
        <f t="shared" ref="AF195:AF253" si="91">AE195-AH195</f>
        <v>912.63999999999942</v>
      </c>
      <c r="AG195" s="130">
        <f t="shared" ref="AG195:AG253" si="92">IFERROR(AF195/AD195,"")</f>
        <v>1.8217821782178206E-2</v>
      </c>
      <c r="AH195" s="137">
        <f t="shared" ref="AH195:AH253" si="93">AD195-U195</f>
        <v>3596</v>
      </c>
      <c r="AI195" s="138">
        <f t="shared" ref="AI195:AI253" si="94">IFERROR(AH195/AD195,"")</f>
        <v>7.1782178217821777E-2</v>
      </c>
      <c r="AJ195" s="138">
        <f t="shared" ref="AJ195:AJ253" si="95">IFERROR(AA195-AG195,"")</f>
        <v>0.195034103410341</v>
      </c>
      <c r="AK195" s="11" t="s">
        <v>13397</v>
      </c>
      <c r="AL195" s="11">
        <f t="shared" ref="AL195:AL258" si="96">AC195-AD195*0.1</f>
        <v>40578.400000000001</v>
      </c>
      <c r="AM195" s="412">
        <f t="shared" ref="AM195:AM258" si="97">(AL195-AX195)/1.1</f>
        <v>35934.909090909088</v>
      </c>
      <c r="AN195" s="412">
        <f t="shared" ref="AN195:AN258" si="98">AM195-X195</f>
        <v>3427.9090909090883</v>
      </c>
      <c r="AO195" s="413">
        <f t="shared" ref="AO195:AO258" si="99">AN195/AM195</f>
        <v>9.5392173728256077E-2</v>
      </c>
      <c r="AP195" s="192">
        <v>2453520159877</v>
      </c>
      <c r="AQ195" s="192">
        <v>4985009689189</v>
      </c>
      <c r="AR195" s="192" t="s">
        <v>152</v>
      </c>
      <c r="AS195" s="231" t="s">
        <v>1147</v>
      </c>
      <c r="AT195" s="231" t="s">
        <v>973</v>
      </c>
      <c r="AU195" s="232" t="s">
        <v>129</v>
      </c>
      <c r="AV195" s="232" t="s">
        <v>152</v>
      </c>
      <c r="AW195" s="233">
        <f>VLOOKUP(B:B,[1]MICHELIN!$B:$K,8,0)</f>
        <v>32507</v>
      </c>
      <c r="AX195" s="233">
        <v>1050</v>
      </c>
      <c r="AY195" s="204" t="s">
        <v>3388</v>
      </c>
      <c r="AZ195" s="195" t="s">
        <v>429</v>
      </c>
      <c r="BA195" s="133" t="str">
        <f>IFERROR(VLOOKUP(AZ:AZ,Q商品!B:E,4,0),"")</f>
        <v>2023年製 Pilot Sport 4 S 245/35ZR20 95Y XL サマータイヤ 最短当日発送</v>
      </c>
      <c r="BB195" s="133" t="str">
        <f>IFERROR(VLOOKUP(B:B,在庫!B:M,12,0),"")</f>
        <v>2022年製</v>
      </c>
      <c r="BC195" s="133">
        <f>IFERROR(VLOOKUP(B:B,在庫!B:L,10,0),"")</f>
        <v>2</v>
      </c>
      <c r="BD195" s="234" t="str">
        <f>VLOOKUP(AP:AP,[1]MICHELIN!$B:$AH,32,0)</f>
        <v/>
      </c>
      <c r="BE195" s="234" t="str">
        <f>VLOOKUP(AP:AP,[1]MICHELIN!$B:$AH,33,0)</f>
        <v/>
      </c>
    </row>
    <row r="196" spans="1:57" s="11" customFormat="1" ht="19.5" hidden="1" customHeight="1">
      <c r="A196" s="11">
        <f t="shared" si="82"/>
        <v>2</v>
      </c>
      <c r="B196" s="239">
        <f t="shared" si="83"/>
        <v>2453520159884</v>
      </c>
      <c r="C196" s="225">
        <f>VLOOKUP(B:B,[1]MICHELIN!$B:$K,9,0)</f>
        <v>0</v>
      </c>
      <c r="D196" s="11" t="s">
        <v>5180</v>
      </c>
      <c r="E196" s="358" t="s">
        <v>633</v>
      </c>
      <c r="F196" s="158" t="s">
        <v>7126</v>
      </c>
      <c r="G196" s="132" t="str">
        <f t="shared" si="84"/>
        <v>20</v>
      </c>
      <c r="H196" s="225">
        <v>0</v>
      </c>
      <c r="I196" s="225">
        <f>VLOOKUP(B:B,[1]MICHELIN!$B:$K,10,0)</f>
        <v>0</v>
      </c>
      <c r="J196" s="131"/>
      <c r="K196" s="132" t="s">
        <v>1751</v>
      </c>
      <c r="L196" s="324">
        <v>44</v>
      </c>
      <c r="M196" s="134" t="s">
        <v>1785</v>
      </c>
      <c r="N196" s="226" t="s">
        <v>7440</v>
      </c>
      <c r="O196" s="226" t="s">
        <v>1954</v>
      </c>
      <c r="P196" s="227">
        <v>46500</v>
      </c>
      <c r="Q196" s="228">
        <f t="shared" si="78"/>
        <v>41318.181818181816</v>
      </c>
      <c r="R196" s="143">
        <f t="shared" si="79"/>
        <v>0.45888228822882288</v>
      </c>
      <c r="S196" s="192">
        <v>1074475951</v>
      </c>
      <c r="T196" s="285" t="s">
        <v>6711</v>
      </c>
      <c r="U196" s="189">
        <f t="shared" si="85"/>
        <v>46500</v>
      </c>
      <c r="W196" s="229">
        <v>46500</v>
      </c>
      <c r="X196" s="135">
        <f t="shared" si="86"/>
        <v>22358</v>
      </c>
      <c r="Y196" s="230">
        <f t="shared" si="87"/>
        <v>41318.181818181816</v>
      </c>
      <c r="Z196" s="141">
        <f t="shared" si="88"/>
        <v>0.10101098901098893</v>
      </c>
      <c r="AA196" s="136">
        <f t="shared" si="89"/>
        <v>0.45888228822882288</v>
      </c>
      <c r="AB196" s="144">
        <v>9</v>
      </c>
      <c r="AC196" s="184">
        <f t="shared" si="80"/>
        <v>45588</v>
      </c>
      <c r="AD196" s="182">
        <f t="shared" si="81"/>
        <v>50096</v>
      </c>
      <c r="AE196" s="128">
        <f t="shared" si="90"/>
        <v>4508.6399999999994</v>
      </c>
      <c r="AF196" s="129">
        <f t="shared" si="91"/>
        <v>912.63999999999942</v>
      </c>
      <c r="AG196" s="130">
        <f t="shared" si="92"/>
        <v>1.8217821782178206E-2</v>
      </c>
      <c r="AH196" s="137">
        <f t="shared" si="93"/>
        <v>3596</v>
      </c>
      <c r="AI196" s="138">
        <f t="shared" si="94"/>
        <v>7.1782178217821777E-2</v>
      </c>
      <c r="AJ196" s="138">
        <f t="shared" si="95"/>
        <v>0.4406644664466447</v>
      </c>
      <c r="AL196" s="11">
        <f t="shared" si="96"/>
        <v>40578.400000000001</v>
      </c>
      <c r="AM196" s="412">
        <f t="shared" si="97"/>
        <v>35934.909090909088</v>
      </c>
      <c r="AN196" s="412">
        <f t="shared" si="98"/>
        <v>13576.909090909088</v>
      </c>
      <c r="AO196" s="413">
        <f t="shared" si="99"/>
        <v>0.37781949180842123</v>
      </c>
      <c r="AP196" s="192">
        <v>2453520159884</v>
      </c>
      <c r="AQ196" s="192">
        <v>4985009689387</v>
      </c>
      <c r="AR196" s="192" t="s">
        <v>152</v>
      </c>
      <c r="AS196" s="231" t="s">
        <v>1147</v>
      </c>
      <c r="AT196" s="231" t="s">
        <v>1154</v>
      </c>
      <c r="AU196" s="232" t="s">
        <v>129</v>
      </c>
      <c r="AV196" s="232" t="s">
        <v>152</v>
      </c>
      <c r="AW196" s="233">
        <f>VLOOKUP(B:B,[1]MICHELIN!$B:$K,8,0)</f>
        <v>22358</v>
      </c>
      <c r="AX196" s="233">
        <v>1050</v>
      </c>
      <c r="AY196" s="204" t="s">
        <v>3388</v>
      </c>
      <c r="AZ196" s="192" t="s">
        <v>492</v>
      </c>
      <c r="BA196" s="133" t="str">
        <f>IFERROR(VLOOKUP(AZ:AZ,Q商品!B:E,4,0),"")</f>
        <v>2020年製 Pilot Sport 4 S 245/35ZR20 95Y XL MO サマータイヤ 最短当日発送</v>
      </c>
      <c r="BB196" s="133" t="str">
        <f>IFERROR(VLOOKUP(B:B,在庫!B:M,12,0),"")</f>
        <v/>
      </c>
      <c r="BC196" s="133" t="str">
        <f>IFERROR(VLOOKUP(B:B,在庫!B:L,10,0),"")</f>
        <v/>
      </c>
      <c r="BD196" s="234" t="str">
        <f>VLOOKUP(AP:AP,[1]MICHELIN!$B:$AH,32,0)</f>
        <v/>
      </c>
      <c r="BE196" s="234" t="str">
        <f>VLOOKUP(AP:AP,[1]MICHELIN!$B:$AH,33,0)</f>
        <v/>
      </c>
    </row>
    <row r="197" spans="1:57" s="11" customFormat="1" ht="19.5" hidden="1" customHeight="1">
      <c r="A197" s="11">
        <f t="shared" si="82"/>
        <v>1</v>
      </c>
      <c r="B197" s="239">
        <f t="shared" si="83"/>
        <v>2454019158401</v>
      </c>
      <c r="C197" s="225">
        <f>VLOOKUP(B:B,[1]MICHELIN!$B:$K,9,0)</f>
        <v>10</v>
      </c>
      <c r="D197" s="11" t="s">
        <v>4059</v>
      </c>
      <c r="E197" s="358" t="s">
        <v>634</v>
      </c>
      <c r="F197" s="158" t="s">
        <v>5926</v>
      </c>
      <c r="G197" s="132" t="str">
        <f t="shared" si="84"/>
        <v>19</v>
      </c>
      <c r="H197" s="225">
        <v>5</v>
      </c>
      <c r="I197" s="225">
        <f>VLOOKUP(B:B,[1]MICHELIN!$B:$K,10,0)</f>
        <v>2</v>
      </c>
      <c r="J197" s="131" t="s">
        <v>671</v>
      </c>
      <c r="K197" s="132" t="s">
        <v>1751</v>
      </c>
      <c r="L197" s="132">
        <v>45</v>
      </c>
      <c r="M197" s="134" t="s">
        <v>5963</v>
      </c>
      <c r="N197" s="226">
        <v>43440</v>
      </c>
      <c r="O197" s="226">
        <v>0</v>
      </c>
      <c r="P197" s="227">
        <v>43440</v>
      </c>
      <c r="Q197" s="228">
        <f t="shared" si="78"/>
        <v>38536.363636363632</v>
      </c>
      <c r="R197" s="143">
        <f t="shared" si="79"/>
        <v>0.25784383109223868</v>
      </c>
      <c r="S197" s="192">
        <v>1074476479</v>
      </c>
      <c r="T197" s="285" t="s">
        <v>6712</v>
      </c>
      <c r="U197" s="189">
        <f t="shared" si="85"/>
        <v>43440</v>
      </c>
      <c r="W197" s="229">
        <v>43440</v>
      </c>
      <c r="X197" s="135">
        <f t="shared" si="86"/>
        <v>28600</v>
      </c>
      <c r="Y197" s="230">
        <f t="shared" si="87"/>
        <v>38536.363636363632</v>
      </c>
      <c r="Z197" s="141">
        <f t="shared" si="88"/>
        <v>7.7348066298342566E-2</v>
      </c>
      <c r="AA197" s="136">
        <f t="shared" si="89"/>
        <v>0.25784383109223868</v>
      </c>
      <c r="AB197" s="144"/>
      <c r="AC197" s="184">
        <f t="shared" si="80"/>
        <v>42588</v>
      </c>
      <c r="AD197" s="182">
        <f t="shared" si="81"/>
        <v>46800</v>
      </c>
      <c r="AE197" s="128">
        <f t="shared" si="90"/>
        <v>4212</v>
      </c>
      <c r="AF197" s="129">
        <f t="shared" si="91"/>
        <v>852</v>
      </c>
      <c r="AG197" s="130">
        <f t="shared" si="92"/>
        <v>1.8205128205128204E-2</v>
      </c>
      <c r="AH197" s="137">
        <f t="shared" si="93"/>
        <v>3360</v>
      </c>
      <c r="AI197" s="138">
        <f t="shared" si="94"/>
        <v>7.179487179487179E-2</v>
      </c>
      <c r="AJ197" s="138">
        <f t="shared" si="95"/>
        <v>0.23963870288711048</v>
      </c>
      <c r="AK197" s="11" t="s">
        <v>13397</v>
      </c>
      <c r="AL197" s="11">
        <f t="shared" si="96"/>
        <v>37908</v>
      </c>
      <c r="AM197" s="412">
        <f t="shared" si="97"/>
        <v>33507.272727272728</v>
      </c>
      <c r="AN197" s="412">
        <f t="shared" si="98"/>
        <v>4907.2727272727279</v>
      </c>
      <c r="AO197" s="413">
        <f t="shared" si="99"/>
        <v>0.14645395843507517</v>
      </c>
      <c r="AP197" s="192">
        <v>2454019158401</v>
      </c>
      <c r="AQ197" s="192">
        <v>4985009689301</v>
      </c>
      <c r="AR197" s="192" t="s">
        <v>2987</v>
      </c>
      <c r="AS197" s="231" t="s">
        <v>674</v>
      </c>
      <c r="AT197" s="231" t="s">
        <v>956</v>
      </c>
      <c r="AU197" s="232" t="s">
        <v>106</v>
      </c>
      <c r="AV197" s="232">
        <v>61500</v>
      </c>
      <c r="AW197" s="233">
        <f>VLOOKUP(B:B,[1]MICHELIN!$B:$K,8,0)</f>
        <v>28600</v>
      </c>
      <c r="AX197" s="233">
        <v>1050</v>
      </c>
      <c r="AY197" s="204" t="s">
        <v>3387</v>
      </c>
      <c r="AZ197" s="195" t="s">
        <v>411</v>
      </c>
      <c r="BA197" s="133" t="str">
        <f>IFERROR(VLOOKUP(AZ:AZ,Q商品!B:E,4,0),"")</f>
        <v>2023年製 Pilot Sport 4 S 245/40ZR19 98Y XL サマータイヤ 最短当日発送</v>
      </c>
      <c r="BB197" s="133" t="str">
        <f>IFERROR(VLOOKUP(B:B,在庫!B:M,12,0),"")</f>
        <v>2023年製</v>
      </c>
      <c r="BC197" s="133">
        <f>IFERROR(VLOOKUP(B:B,在庫!B:L,10,0),"")</f>
        <v>1</v>
      </c>
      <c r="BD197" s="234">
        <f>VLOOKUP(AP:AP,[1]MICHELIN!$B:$AH,32,0)</f>
        <v>605763416</v>
      </c>
      <c r="BE197" s="234">
        <f>VLOOKUP(AP:AP,[1]MICHELIN!$B:$AH,33,0)</f>
        <v>605763471</v>
      </c>
    </row>
    <row r="198" spans="1:57" s="11" customFormat="1" ht="19.5" hidden="1" customHeight="1">
      <c r="A198" s="11">
        <f t="shared" si="82"/>
        <v>1</v>
      </c>
      <c r="B198" s="239">
        <f t="shared" si="83"/>
        <v>2453519158409</v>
      </c>
      <c r="C198" s="225">
        <f>VLOOKUP(B:B,[1]MICHELIN!$B:$K,9,0)</f>
        <v>21</v>
      </c>
      <c r="D198" s="11" t="s">
        <v>5180</v>
      </c>
      <c r="E198" s="358" t="s">
        <v>632</v>
      </c>
      <c r="F198" s="158" t="s">
        <v>5925</v>
      </c>
      <c r="G198" s="132" t="str">
        <f t="shared" si="84"/>
        <v>19</v>
      </c>
      <c r="H198" s="225">
        <v>7</v>
      </c>
      <c r="I198" s="225">
        <f>VLOOKUP(B:B,[1]MICHELIN!$B:$K,10,0)</f>
        <v>0</v>
      </c>
      <c r="J198" s="131">
        <v>301</v>
      </c>
      <c r="K198" s="132" t="s">
        <v>1751</v>
      </c>
      <c r="L198" s="132">
        <v>43</v>
      </c>
      <c r="M198" s="134" t="s">
        <v>1785</v>
      </c>
      <c r="N198" s="226" t="s">
        <v>3412</v>
      </c>
      <c r="O198" s="226" t="s">
        <v>1954</v>
      </c>
      <c r="P198" s="227">
        <v>37400</v>
      </c>
      <c r="Q198" s="228">
        <f t="shared" ref="Q198:Q229" si="100">(P198-AX198)/1.1</f>
        <v>33045.454545454544</v>
      </c>
      <c r="R198" s="143">
        <f t="shared" ref="R198:R229" si="101">IFERROR((Q198-X198)/Q198,"")</f>
        <v>7.733149931224205E-2</v>
      </c>
      <c r="S198" s="192">
        <v>1074476783</v>
      </c>
      <c r="T198" s="285" t="s">
        <v>6709</v>
      </c>
      <c r="U198" s="189">
        <f t="shared" si="85"/>
        <v>38770</v>
      </c>
      <c r="W198" s="229">
        <v>38770</v>
      </c>
      <c r="X198" s="135">
        <f t="shared" si="86"/>
        <v>30490</v>
      </c>
      <c r="Y198" s="230">
        <f t="shared" si="87"/>
        <v>34290.909090909088</v>
      </c>
      <c r="Z198" s="141">
        <f t="shared" si="88"/>
        <v>0.14747252747252748</v>
      </c>
      <c r="AA198" s="136">
        <f t="shared" si="89"/>
        <v>0.11084305408271466</v>
      </c>
      <c r="AB198" s="144"/>
      <c r="AC198" s="184">
        <f t="shared" si="80"/>
        <v>38009</v>
      </c>
      <c r="AD198" s="182">
        <f t="shared" si="81"/>
        <v>41768</v>
      </c>
      <c r="AE198" s="128">
        <f t="shared" si="90"/>
        <v>3759.12</v>
      </c>
      <c r="AF198" s="129">
        <f t="shared" si="91"/>
        <v>761.11999999999989</v>
      </c>
      <c r="AG198" s="130">
        <f t="shared" si="92"/>
        <v>1.8222562727446847E-2</v>
      </c>
      <c r="AH198" s="137">
        <f t="shared" si="93"/>
        <v>2998</v>
      </c>
      <c r="AI198" s="138">
        <f t="shared" si="94"/>
        <v>7.1777437272553146E-2</v>
      </c>
      <c r="AJ198" s="138">
        <f t="shared" si="95"/>
        <v>9.2620491355267814E-2</v>
      </c>
      <c r="AL198" s="11">
        <f t="shared" si="96"/>
        <v>33832.199999999997</v>
      </c>
      <c r="AM198" s="412">
        <f t="shared" si="97"/>
        <v>29801.999999999996</v>
      </c>
      <c r="AN198" s="412">
        <f t="shared" si="98"/>
        <v>-688.00000000000364</v>
      </c>
      <c r="AO198" s="413">
        <f t="shared" si="99"/>
        <v>-2.3085698946379563E-2</v>
      </c>
      <c r="AP198" s="192">
        <v>2453519158409</v>
      </c>
      <c r="AQ198" s="192">
        <v>4985009689066</v>
      </c>
      <c r="AR198" s="192" t="s">
        <v>2983</v>
      </c>
      <c r="AS198" s="231" t="s">
        <v>674</v>
      </c>
      <c r="AT198" s="231" t="s">
        <v>972</v>
      </c>
      <c r="AU198" s="232" t="s">
        <v>126</v>
      </c>
      <c r="AV198" s="232">
        <v>69200</v>
      </c>
      <c r="AW198" s="233">
        <f>VLOOKUP(B:B,[1]MICHELIN!$B:$K,8,0)</f>
        <v>30490</v>
      </c>
      <c r="AX198" s="233">
        <v>1050</v>
      </c>
      <c r="AY198" s="204" t="s">
        <v>3387</v>
      </c>
      <c r="AZ198" s="192" t="s">
        <v>417</v>
      </c>
      <c r="BA198" s="133" t="str">
        <f>IFERROR(VLOOKUP(AZ:AZ,Q商品!B:E,4,0),"")</f>
        <v>2023年製 Pilot Sport 4 S 245/35ZR19 93Y XL サマータイヤ 最短当日発送</v>
      </c>
      <c r="BB198" s="133" t="str">
        <f>IFERROR(VLOOKUP(B:B,在庫!B:M,12,0),"")</f>
        <v>2022年製</v>
      </c>
      <c r="BC198" s="133">
        <f>IFERROR(VLOOKUP(B:B,在庫!B:L,10,0),"")</f>
        <v>2</v>
      </c>
      <c r="BD198" s="234">
        <f>VLOOKUP(AP:AP,[1]MICHELIN!$B:$AH,32,0)</f>
        <v>605763421</v>
      </c>
      <c r="BE198" s="234">
        <f>VLOOKUP(AP:AP,[1]MICHELIN!$B:$AH,33,0)</f>
        <v>605763476</v>
      </c>
    </row>
    <row r="199" spans="1:57" s="11" customFormat="1" ht="19.5" hidden="1" customHeight="1">
      <c r="A199" s="11">
        <f t="shared" si="82"/>
        <v>1</v>
      </c>
      <c r="B199" s="239">
        <f t="shared" si="83"/>
        <v>2454020158407</v>
      </c>
      <c r="C199" s="225">
        <f>VLOOKUP(B:B,[1]MICHELIN!$B:$K,9,0)</f>
        <v>12</v>
      </c>
      <c r="D199" s="11" t="s">
        <v>4059</v>
      </c>
      <c r="E199" s="358" t="s">
        <v>939</v>
      </c>
      <c r="F199" s="158" t="s">
        <v>6256</v>
      </c>
      <c r="G199" s="132" t="str">
        <f t="shared" si="84"/>
        <v>20</v>
      </c>
      <c r="H199" s="225">
        <v>0</v>
      </c>
      <c r="I199" s="225">
        <f>VLOOKUP(B:B,[1]MICHELIN!$B:$K,10,0)</f>
        <v>0</v>
      </c>
      <c r="J199" s="131">
        <v>2313</v>
      </c>
      <c r="K199" s="132" t="s">
        <v>1751</v>
      </c>
      <c r="L199" s="132">
        <v>46</v>
      </c>
      <c r="M199" s="134" t="s">
        <v>3422</v>
      </c>
      <c r="N199" s="226">
        <v>40434</v>
      </c>
      <c r="O199" s="226">
        <v>0</v>
      </c>
      <c r="P199" s="227">
        <v>40434</v>
      </c>
      <c r="Q199" s="228">
        <f t="shared" si="100"/>
        <v>35803.63636363636</v>
      </c>
      <c r="R199" s="143">
        <f t="shared" si="101"/>
        <v>9.4226081657525815E-2</v>
      </c>
      <c r="S199" s="192">
        <v>1074476326</v>
      </c>
      <c r="T199" s="285" t="s">
        <v>7441</v>
      </c>
      <c r="U199" s="189">
        <f t="shared" si="85"/>
        <v>40434</v>
      </c>
      <c r="W199" s="229">
        <v>40434</v>
      </c>
      <c r="X199" s="135">
        <f t="shared" si="86"/>
        <v>32430</v>
      </c>
      <c r="Y199" s="230">
        <f t="shared" si="87"/>
        <v>35803.63636363636</v>
      </c>
      <c r="Z199" s="141">
        <f t="shared" si="88"/>
        <v>7.733590542612645E-2</v>
      </c>
      <c r="AA199" s="136">
        <f t="shared" si="89"/>
        <v>9.4226081657525815E-2</v>
      </c>
      <c r="AB199" s="144"/>
      <c r="AC199" s="184">
        <f t="shared" si="80"/>
        <v>39641</v>
      </c>
      <c r="AD199" s="182">
        <f t="shared" si="81"/>
        <v>43561</v>
      </c>
      <c r="AE199" s="128">
        <f t="shared" si="90"/>
        <v>3920.49</v>
      </c>
      <c r="AF199" s="129">
        <f t="shared" si="91"/>
        <v>793.48999999999978</v>
      </c>
      <c r="AG199" s="130">
        <f t="shared" si="92"/>
        <v>1.8215605702348425E-2</v>
      </c>
      <c r="AH199" s="137">
        <f t="shared" si="93"/>
        <v>3127</v>
      </c>
      <c r="AI199" s="138">
        <f t="shared" si="94"/>
        <v>7.1784394297651571E-2</v>
      </c>
      <c r="AJ199" s="138">
        <f t="shared" si="95"/>
        <v>7.601047595517739E-2</v>
      </c>
      <c r="AL199" s="11">
        <f t="shared" si="96"/>
        <v>35284.9</v>
      </c>
      <c r="AM199" s="412">
        <f t="shared" si="97"/>
        <v>31122.636363636364</v>
      </c>
      <c r="AN199" s="412">
        <f t="shared" si="98"/>
        <v>-1307.363636363636</v>
      </c>
      <c r="AO199" s="413">
        <f t="shared" si="99"/>
        <v>-4.2006840972224242E-2</v>
      </c>
      <c r="AP199" s="192">
        <v>2454020158407</v>
      </c>
      <c r="AQ199" s="192">
        <v>4985009689196</v>
      </c>
      <c r="AR199" s="192" t="s">
        <v>2990</v>
      </c>
      <c r="AS199" s="231" t="s">
        <v>674</v>
      </c>
      <c r="AT199" s="231" t="s">
        <v>974</v>
      </c>
      <c r="AU199" s="232" t="s">
        <v>128</v>
      </c>
      <c r="AV199" s="232">
        <v>69800</v>
      </c>
      <c r="AW199" s="233">
        <f>VLOOKUP(B:B,[1]MICHELIN!$B:$K,8,0)</f>
        <v>32430</v>
      </c>
      <c r="AX199" s="233">
        <v>1050</v>
      </c>
      <c r="AY199" s="204" t="s">
        <v>3387</v>
      </c>
      <c r="AZ199" s="192" t="s">
        <v>474</v>
      </c>
      <c r="BA199" s="133" t="str">
        <f>IFERROR(VLOOKUP(AZ:AZ,Q商品!B:E,4,0),"")</f>
        <v>2023年製 Pilot Sport 4 S 245/40ZR20 99Y XL サマータイヤ 最短当日発送</v>
      </c>
      <c r="BB199" s="133" t="str">
        <f>IFERROR(VLOOKUP(B:B,在庫!B:M,12,0),"")</f>
        <v/>
      </c>
      <c r="BC199" s="133" t="str">
        <f>IFERROR(VLOOKUP(B:B,在庫!B:L,10,0),"")</f>
        <v/>
      </c>
      <c r="BD199" s="234">
        <f>VLOOKUP(AP:AP,[1]MICHELIN!$B:$AH,32,0)</f>
        <v>605775417</v>
      </c>
      <c r="BE199" s="234">
        <f>VLOOKUP(AP:AP,[1]MICHELIN!$B:$AH,33,0)</f>
        <v>605775107</v>
      </c>
    </row>
    <row r="200" spans="1:57" s="11" customFormat="1" ht="19.5" hidden="1" customHeight="1">
      <c r="A200" s="11">
        <f t="shared" si="82"/>
        <v>1</v>
      </c>
      <c r="B200" s="239">
        <f t="shared" si="83"/>
        <v>2553019159873</v>
      </c>
      <c r="C200" s="225">
        <f>VLOOKUP(B:B,[1]MICHELIN!$B:$K,9,0)</f>
        <v>0</v>
      </c>
      <c r="D200" s="11" t="s">
        <v>4059</v>
      </c>
      <c r="E200" s="11" t="s">
        <v>551</v>
      </c>
      <c r="F200" s="158" t="s">
        <v>5927</v>
      </c>
      <c r="G200" s="132" t="str">
        <f t="shared" si="84"/>
        <v>19</v>
      </c>
      <c r="H200" s="225">
        <v>18</v>
      </c>
      <c r="I200" s="225">
        <f>VLOOKUP(B:B,[1]MICHELIN!$B:$K,10,0)</f>
        <v>18</v>
      </c>
      <c r="J200" s="131"/>
      <c r="K200" s="132" t="s">
        <v>1751</v>
      </c>
      <c r="L200" s="132">
        <v>47</v>
      </c>
      <c r="M200" s="134" t="s">
        <v>3422</v>
      </c>
      <c r="N200" s="226" t="s">
        <v>7442</v>
      </c>
      <c r="O200" s="226">
        <v>0</v>
      </c>
      <c r="P200" s="227">
        <v>43968</v>
      </c>
      <c r="Q200" s="228">
        <f t="shared" si="100"/>
        <v>39016.363636363632</v>
      </c>
      <c r="R200" s="143">
        <f t="shared" si="101"/>
        <v>0.15335523556549691</v>
      </c>
      <c r="S200" s="192">
        <v>1074476647</v>
      </c>
      <c r="T200" s="285" t="s">
        <v>6713</v>
      </c>
      <c r="U200" s="189">
        <f t="shared" si="85"/>
        <v>43968.834000000003</v>
      </c>
      <c r="W200" s="229">
        <v>43968.834000000003</v>
      </c>
      <c r="X200" s="135">
        <f t="shared" si="86"/>
        <v>33033</v>
      </c>
      <c r="Y200" s="230">
        <f t="shared" si="87"/>
        <v>39017.121818181819</v>
      </c>
      <c r="Z200" s="141">
        <f t="shared" si="88"/>
        <v>7.7351710334788937E-2</v>
      </c>
      <c r="AA200" s="136">
        <f t="shared" si="89"/>
        <v>0.15337168759058087</v>
      </c>
      <c r="AB200" s="309"/>
      <c r="AC200" s="184">
        <f t="shared" si="80"/>
        <v>43106</v>
      </c>
      <c r="AD200" s="182">
        <f t="shared" si="81"/>
        <v>47369</v>
      </c>
      <c r="AE200" s="128">
        <f t="shared" si="90"/>
        <v>4263.21</v>
      </c>
      <c r="AF200" s="129">
        <f t="shared" si="91"/>
        <v>863.0440000000026</v>
      </c>
      <c r="AG200" s="130">
        <f t="shared" si="92"/>
        <v>1.8219595093837797E-2</v>
      </c>
      <c r="AH200" s="137">
        <f t="shared" si="93"/>
        <v>3400.1659999999974</v>
      </c>
      <c r="AI200" s="138">
        <f t="shared" si="94"/>
        <v>7.1780404906162207E-2</v>
      </c>
      <c r="AJ200" s="138">
        <f t="shared" si="95"/>
        <v>0.13515209249674306</v>
      </c>
      <c r="AL200" s="11">
        <f t="shared" si="96"/>
        <v>38369.1</v>
      </c>
      <c r="AM200" s="412">
        <f t="shared" si="97"/>
        <v>33926.454545454544</v>
      </c>
      <c r="AN200" s="412">
        <f t="shared" si="98"/>
        <v>893.45454545454413</v>
      </c>
      <c r="AO200" s="413">
        <f t="shared" si="99"/>
        <v>2.6335040234089207E-2</v>
      </c>
      <c r="AP200" s="192">
        <v>2553019159873</v>
      </c>
      <c r="AQ200" s="192" t="s">
        <v>152</v>
      </c>
      <c r="AR200" s="192" t="s">
        <v>152</v>
      </c>
      <c r="AS200" s="231" t="s">
        <v>1147</v>
      </c>
      <c r="AT200" s="231" t="s">
        <v>1150</v>
      </c>
      <c r="AU200" s="232" t="s">
        <v>724</v>
      </c>
      <c r="AV200" s="232" t="s">
        <v>152</v>
      </c>
      <c r="AW200" s="233">
        <f>VLOOKUP(B:B,[1]MICHELIN!$B:$K,8,0)</f>
        <v>33033</v>
      </c>
      <c r="AX200" s="233">
        <v>1050</v>
      </c>
      <c r="AY200" s="204" t="s">
        <v>3388</v>
      </c>
      <c r="AZ200" s="192" t="s">
        <v>473</v>
      </c>
      <c r="BA200" s="133" t="str">
        <f>IFERROR(VLOOKUP(AZ:AZ,Q商品!B:E,4,0),"")</f>
        <v>2022年製 Pilot Sport 4 S 255/30ZR19 91Y XL ZP サマータイヤ 最短当日発送</v>
      </c>
      <c r="BB200" s="133" t="str">
        <f>IFERROR(VLOOKUP(B:B,在庫!B:M,12,0),"")</f>
        <v>2022年製</v>
      </c>
      <c r="BC200" s="133">
        <f>IFERROR(VLOOKUP(B:B,在庫!B:L,10,0),"")</f>
        <v>1</v>
      </c>
      <c r="BD200" s="234" t="str">
        <f>VLOOKUP(AP:AP,[1]MICHELIN!$B:$AH,32,0)</f>
        <v/>
      </c>
      <c r="BE200" s="234" t="str">
        <f>VLOOKUP(AP:AP,[1]MICHELIN!$B:$AH,33,0)</f>
        <v/>
      </c>
    </row>
    <row r="201" spans="1:57" s="11" customFormat="1" ht="19.5" hidden="1" customHeight="1">
      <c r="A201" s="11">
        <f t="shared" si="82"/>
        <v>2</v>
      </c>
      <c r="B201" s="239">
        <f t="shared" si="83"/>
        <v>2553519159878</v>
      </c>
      <c r="C201" s="225">
        <f>VLOOKUP(B:B,[1]MICHELIN!$B:$K,9,0)</f>
        <v>0</v>
      </c>
      <c r="D201" s="11" t="s">
        <v>5180</v>
      </c>
      <c r="E201" s="358" t="s">
        <v>4906</v>
      </c>
      <c r="F201" s="158" t="s">
        <v>5928</v>
      </c>
      <c r="G201" s="132" t="str">
        <f t="shared" si="84"/>
        <v>19</v>
      </c>
      <c r="H201" s="225">
        <v>0</v>
      </c>
      <c r="I201" s="225">
        <f>VLOOKUP(B:B,[1]MICHELIN!$B:$K,10,0)</f>
        <v>0</v>
      </c>
      <c r="J201" s="131"/>
      <c r="K201" s="132" t="s">
        <v>1751</v>
      </c>
      <c r="L201" s="324">
        <v>48</v>
      </c>
      <c r="M201" s="134" t="s">
        <v>1779</v>
      </c>
      <c r="N201" s="226" t="s">
        <v>5964</v>
      </c>
      <c r="O201" s="226">
        <v>0</v>
      </c>
      <c r="P201" s="227">
        <v>42000</v>
      </c>
      <c r="Q201" s="228">
        <f t="shared" si="100"/>
        <v>37227.272727272721</v>
      </c>
      <c r="R201" s="143">
        <f t="shared" si="101"/>
        <v>0.38923809523809511</v>
      </c>
      <c r="S201" s="192">
        <v>1074475948</v>
      </c>
      <c r="T201" s="285" t="s">
        <v>7443</v>
      </c>
      <c r="U201" s="189">
        <f t="shared" si="85"/>
        <v>42100</v>
      </c>
      <c r="V201" s="11">
        <v>900</v>
      </c>
      <c r="W201" s="229">
        <v>43000</v>
      </c>
      <c r="X201" s="135">
        <f t="shared" si="86"/>
        <v>22737</v>
      </c>
      <c r="Y201" s="230">
        <f t="shared" si="87"/>
        <v>38136.363636363632</v>
      </c>
      <c r="Z201" s="141">
        <f t="shared" si="88"/>
        <v>7.9904761904761923E-2</v>
      </c>
      <c r="AA201" s="136">
        <f t="shared" si="89"/>
        <v>0.40379737783075081</v>
      </c>
      <c r="AB201" s="144">
        <v>9</v>
      </c>
      <c r="AC201" s="184">
        <f t="shared" si="80"/>
        <v>41274</v>
      </c>
      <c r="AD201" s="182">
        <f t="shared" si="81"/>
        <v>45356</v>
      </c>
      <c r="AE201" s="128">
        <f t="shared" si="90"/>
        <v>4082.04</v>
      </c>
      <c r="AF201" s="129">
        <f t="shared" si="91"/>
        <v>826.04</v>
      </c>
      <c r="AG201" s="130">
        <f t="shared" si="92"/>
        <v>1.8212364406032275E-2</v>
      </c>
      <c r="AH201" s="137">
        <f t="shared" si="93"/>
        <v>3256</v>
      </c>
      <c r="AI201" s="138">
        <f t="shared" si="94"/>
        <v>7.1787635593967725E-2</v>
      </c>
      <c r="AJ201" s="138">
        <f t="shared" si="95"/>
        <v>0.38558501342471851</v>
      </c>
      <c r="AL201" s="11">
        <f t="shared" si="96"/>
        <v>36738.400000000001</v>
      </c>
      <c r="AM201" s="412">
        <f t="shared" si="97"/>
        <v>32444</v>
      </c>
      <c r="AN201" s="412">
        <f t="shared" si="98"/>
        <v>9707</v>
      </c>
      <c r="AO201" s="413">
        <f t="shared" si="99"/>
        <v>0.29919245469116013</v>
      </c>
      <c r="AP201" s="192">
        <v>2553519159878</v>
      </c>
      <c r="AQ201" s="192">
        <v>4985009689080</v>
      </c>
      <c r="AR201" s="192" t="s">
        <v>152</v>
      </c>
      <c r="AS201" s="231" t="s">
        <v>1147</v>
      </c>
      <c r="AT201" s="231" t="s">
        <v>806</v>
      </c>
      <c r="AU201" s="232" t="s">
        <v>100</v>
      </c>
      <c r="AV201" s="232" t="s">
        <v>152</v>
      </c>
      <c r="AW201" s="233">
        <f>VLOOKUP(B:B,[1]MICHELIN!$B:$K,8,0)</f>
        <v>22737</v>
      </c>
      <c r="AX201" s="233">
        <v>1050</v>
      </c>
      <c r="AY201" s="204" t="s">
        <v>3388</v>
      </c>
      <c r="AZ201" s="192" t="s">
        <v>488</v>
      </c>
      <c r="BA201" s="133" t="str">
        <f>IFERROR(VLOOKUP(AZ:AZ,Q商品!B:E,4,0),"")</f>
        <v>2021年製 Pilot Sport 4 S 255/35ZR19 96Y XL サマータイヤ 最短当日発送</v>
      </c>
      <c r="BB201" s="133" t="str">
        <f>IFERROR(VLOOKUP(B:B,在庫!B:M,12,0),"")</f>
        <v/>
      </c>
      <c r="BC201" s="133" t="str">
        <f>IFERROR(VLOOKUP(B:B,在庫!B:L,10,0),"")</f>
        <v/>
      </c>
      <c r="BD201" s="234" t="str">
        <f>VLOOKUP(AP:AP,[1]MICHELIN!$B:$AH,32,0)</f>
        <v/>
      </c>
      <c r="BE201" s="234" t="str">
        <f>VLOOKUP(AP:AP,[1]MICHELIN!$B:$AH,33,0)</f>
        <v/>
      </c>
    </row>
    <row r="202" spans="1:57" s="11" customFormat="1" ht="19.5" hidden="1" customHeight="1">
      <c r="A202" s="11">
        <f t="shared" si="82"/>
        <v>1</v>
      </c>
      <c r="B202" s="239">
        <f t="shared" si="83"/>
        <v>2753519159872</v>
      </c>
      <c r="C202" s="225">
        <f>VLOOKUP(B:B,[1]MICHELIN!$B:$K,9,0)</f>
        <v>1</v>
      </c>
      <c r="D202" s="11" t="s">
        <v>4059</v>
      </c>
      <c r="E202" s="358" t="s">
        <v>636</v>
      </c>
      <c r="F202" s="158" t="s">
        <v>7128</v>
      </c>
      <c r="G202" s="132" t="str">
        <f t="shared" si="84"/>
        <v>19</v>
      </c>
      <c r="H202" s="225">
        <v>0</v>
      </c>
      <c r="I202" s="225">
        <f>VLOOKUP(B:B,[1]MICHELIN!$B:$K,10,0)</f>
        <v>0</v>
      </c>
      <c r="J202" s="131"/>
      <c r="K202" s="132" t="s">
        <v>1751</v>
      </c>
      <c r="L202" s="132">
        <v>52</v>
      </c>
      <c r="M202" s="134"/>
      <c r="N202" s="226"/>
      <c r="O202" s="226"/>
      <c r="P202" s="227"/>
      <c r="Q202" s="228">
        <f t="shared" si="100"/>
        <v>-954.5454545454545</v>
      </c>
      <c r="R202" s="143">
        <f t="shared" si="101"/>
        <v>33.905714285714289</v>
      </c>
      <c r="S202" s="192">
        <v>1074476648</v>
      </c>
      <c r="T202" s="285" t="s">
        <v>6718</v>
      </c>
      <c r="U202" s="189">
        <f t="shared" si="85"/>
        <v>0</v>
      </c>
      <c r="W202" s="229"/>
      <c r="X202" s="135">
        <f t="shared" si="86"/>
        <v>31410</v>
      </c>
      <c r="Y202" s="230">
        <f t="shared" si="87"/>
        <v>-954.5454545454545</v>
      </c>
      <c r="Z202" s="141" t="str">
        <f t="shared" si="88"/>
        <v/>
      </c>
      <c r="AA202" s="136">
        <f t="shared" si="89"/>
        <v>33.905714285714289</v>
      </c>
      <c r="AB202" s="144"/>
      <c r="AC202" s="184">
        <f t="shared" si="80"/>
        <v>0</v>
      </c>
      <c r="AD202" s="182">
        <f t="shared" si="81"/>
        <v>0</v>
      </c>
      <c r="AE202" s="128">
        <f t="shared" si="90"/>
        <v>0</v>
      </c>
      <c r="AF202" s="129">
        <f t="shared" si="91"/>
        <v>0</v>
      </c>
      <c r="AG202" s="130" t="str">
        <f t="shared" si="92"/>
        <v/>
      </c>
      <c r="AH202" s="137">
        <f t="shared" si="93"/>
        <v>0</v>
      </c>
      <c r="AI202" s="138" t="str">
        <f t="shared" si="94"/>
        <v/>
      </c>
      <c r="AJ202" s="138" t="str">
        <f t="shared" si="95"/>
        <v/>
      </c>
      <c r="AK202" s="11" t="s">
        <v>13397</v>
      </c>
      <c r="AL202" s="11">
        <f t="shared" si="96"/>
        <v>0</v>
      </c>
      <c r="AM202" s="412">
        <f t="shared" si="97"/>
        <v>-954.5454545454545</v>
      </c>
      <c r="AN202" s="412">
        <f t="shared" si="98"/>
        <v>-32364.545454545456</v>
      </c>
      <c r="AO202" s="413">
        <f t="shared" si="99"/>
        <v>33.905714285714289</v>
      </c>
      <c r="AP202" s="192">
        <v>2753519159872</v>
      </c>
      <c r="AQ202" s="192" t="s">
        <v>152</v>
      </c>
      <c r="AR202" s="192" t="s">
        <v>152</v>
      </c>
      <c r="AS202" s="231" t="s">
        <v>1147</v>
      </c>
      <c r="AT202" s="231" t="s">
        <v>1153</v>
      </c>
      <c r="AU202" s="232" t="s">
        <v>122</v>
      </c>
      <c r="AV202" s="232" t="s">
        <v>152</v>
      </c>
      <c r="AW202" s="233">
        <f>VLOOKUP(B:B,[1]MICHELIN!$B:$K,8,0)</f>
        <v>31410</v>
      </c>
      <c r="AX202" s="233">
        <v>1050</v>
      </c>
      <c r="AY202" s="204" t="s">
        <v>3388</v>
      </c>
      <c r="AZ202" s="195" t="s">
        <v>419</v>
      </c>
      <c r="BA202" s="133" t="str">
        <f>IFERROR(VLOOKUP(AZ:AZ,Q商品!B:E,4,0),"")</f>
        <v>2022年製 Pilot Sport 4 S 275/35ZR19 96Y サマータイヤ 最短当日発送</v>
      </c>
      <c r="BB202" s="133" t="str">
        <f>IFERROR(VLOOKUP(B:B,在庫!B:M,12,0),"")</f>
        <v/>
      </c>
      <c r="BC202" s="133" t="str">
        <f>IFERROR(VLOOKUP(B:B,在庫!B:L,10,0),"")</f>
        <v/>
      </c>
      <c r="BD202" s="234" t="str">
        <f>VLOOKUP(AP:AP,[1]MICHELIN!$B:$AH,32,0)</f>
        <v/>
      </c>
      <c r="BE202" s="234" t="str">
        <f>VLOOKUP(AP:AP,[1]MICHELIN!$B:$AH,33,0)</f>
        <v/>
      </c>
    </row>
    <row r="203" spans="1:57" s="11" customFormat="1" ht="19.5" hidden="1" customHeight="1">
      <c r="A203" s="11">
        <f t="shared" si="82"/>
        <v>2</v>
      </c>
      <c r="B203" s="239">
        <f t="shared" si="83"/>
        <v>2553519158406</v>
      </c>
      <c r="C203" s="225">
        <f>VLOOKUP(B:B,[1]MICHELIN!$B:$K,9,0)</f>
        <v>6</v>
      </c>
      <c r="D203" s="11" t="s">
        <v>4059</v>
      </c>
      <c r="E203" s="11" t="s">
        <v>4906</v>
      </c>
      <c r="F203" s="158" t="s">
        <v>5928</v>
      </c>
      <c r="G203" s="132" t="str">
        <f t="shared" si="84"/>
        <v>19</v>
      </c>
      <c r="H203" s="225">
        <v>14</v>
      </c>
      <c r="I203" s="225">
        <f>VLOOKUP(B:B,[1]MICHELIN!$B:$K,10,0)</f>
        <v>12</v>
      </c>
      <c r="J203" s="131"/>
      <c r="K203" s="132" t="s">
        <v>1751</v>
      </c>
      <c r="L203" s="324">
        <v>48</v>
      </c>
      <c r="M203" s="134" t="s">
        <v>1779</v>
      </c>
      <c r="N203" s="226" t="s">
        <v>5964</v>
      </c>
      <c r="O203" s="226" t="s">
        <v>1777</v>
      </c>
      <c r="P203" s="227">
        <v>42000</v>
      </c>
      <c r="Q203" s="228">
        <f t="shared" si="100"/>
        <v>37227.272727272721</v>
      </c>
      <c r="R203" s="143">
        <f t="shared" si="101"/>
        <v>3.8876678876678707E-2</v>
      </c>
      <c r="S203" s="192">
        <v>1074476740</v>
      </c>
      <c r="T203" s="285" t="s">
        <v>6714</v>
      </c>
      <c r="U203" s="189">
        <f t="shared" si="85"/>
        <v>42100</v>
      </c>
      <c r="V203" s="11">
        <v>900</v>
      </c>
      <c r="W203" s="229">
        <v>43000</v>
      </c>
      <c r="X203" s="135">
        <f t="shared" si="86"/>
        <v>35780</v>
      </c>
      <c r="Y203" s="230">
        <f t="shared" si="87"/>
        <v>38136.363636363632</v>
      </c>
      <c r="Z203" s="141">
        <f t="shared" si="88"/>
        <v>7.9904761904761923E-2</v>
      </c>
      <c r="AA203" s="136">
        <f t="shared" si="89"/>
        <v>6.1787842669844953E-2</v>
      </c>
      <c r="AB203" s="309"/>
      <c r="AC203" s="184">
        <f t="shared" si="80"/>
        <v>41274</v>
      </c>
      <c r="AD203" s="182">
        <f t="shared" si="81"/>
        <v>45356</v>
      </c>
      <c r="AE203" s="128">
        <f t="shared" si="90"/>
        <v>4082.04</v>
      </c>
      <c r="AF203" s="129">
        <f t="shared" si="91"/>
        <v>826.04</v>
      </c>
      <c r="AG203" s="130">
        <f t="shared" si="92"/>
        <v>1.8212364406032275E-2</v>
      </c>
      <c r="AH203" s="137">
        <f t="shared" si="93"/>
        <v>3256</v>
      </c>
      <c r="AI203" s="138">
        <f t="shared" si="94"/>
        <v>7.1787635593967725E-2</v>
      </c>
      <c r="AJ203" s="138">
        <f t="shared" si="95"/>
        <v>4.3575478263812681E-2</v>
      </c>
      <c r="AL203" s="11">
        <f t="shared" si="96"/>
        <v>36738.400000000001</v>
      </c>
      <c r="AM203" s="412">
        <f t="shared" si="97"/>
        <v>32444</v>
      </c>
      <c r="AN203" s="412">
        <f t="shared" si="98"/>
        <v>-3336</v>
      </c>
      <c r="AO203" s="413">
        <f t="shared" si="99"/>
        <v>-0.10282332634693626</v>
      </c>
      <c r="AP203" s="192">
        <v>2553519158406</v>
      </c>
      <c r="AQ203" s="192">
        <v>4985009689080</v>
      </c>
      <c r="AR203" s="192" t="s">
        <v>2984</v>
      </c>
      <c r="AS203" s="231" t="s">
        <v>674</v>
      </c>
      <c r="AT203" s="231" t="s">
        <v>806</v>
      </c>
      <c r="AU203" s="232" t="s">
        <v>100</v>
      </c>
      <c r="AV203" s="232">
        <v>77000</v>
      </c>
      <c r="AW203" s="233">
        <f>VLOOKUP(B:B,[1]MICHELIN!$B:$K,8,0)</f>
        <v>35780</v>
      </c>
      <c r="AX203" s="233">
        <v>1050</v>
      </c>
      <c r="AY203" s="204" t="s">
        <v>3387</v>
      </c>
      <c r="AZ203" s="192" t="s">
        <v>428</v>
      </c>
      <c r="BA203" s="133" t="str">
        <f>IFERROR(VLOOKUP(AZ:AZ,Q商品!B:E,4,0),"")</f>
        <v>2023年製 Pilot Sport 4 S 255/35ZR19 96Y XL サマータイヤ 最短当日発送</v>
      </c>
      <c r="BB203" s="133" t="str">
        <f>IFERROR(VLOOKUP(B:B,在庫!B:M,12,0),"")</f>
        <v>2023年製</v>
      </c>
      <c r="BC203" s="133">
        <f>IFERROR(VLOOKUP(B:B,在庫!B:L,10,0),"")</f>
        <v>1</v>
      </c>
      <c r="BD203" s="234">
        <f>VLOOKUP(AP:AP,[1]MICHELIN!$B:$AH,32,0)</f>
        <v>605763415</v>
      </c>
      <c r="BE203" s="234">
        <f>VLOOKUP(AP:AP,[1]MICHELIN!$B:$AH,33,0)</f>
        <v>605763470</v>
      </c>
    </row>
    <row r="204" spans="1:57" s="11" customFormat="1" ht="19.5" hidden="1" customHeight="1">
      <c r="A204" s="11">
        <f t="shared" si="82"/>
        <v>1</v>
      </c>
      <c r="B204" s="239">
        <f t="shared" si="83"/>
        <v>2054017158603</v>
      </c>
      <c r="C204" s="225">
        <f>VLOOKUP(B:B,[1]MICHELIN!$B:$K,9,0)</f>
        <v>50</v>
      </c>
      <c r="D204" s="11" t="s">
        <v>4059</v>
      </c>
      <c r="E204" s="358" t="s">
        <v>4910</v>
      </c>
      <c r="F204" s="158" t="s">
        <v>5929</v>
      </c>
      <c r="G204" s="132" t="str">
        <f t="shared" si="84"/>
        <v>17</v>
      </c>
      <c r="H204" s="225">
        <v>20</v>
      </c>
      <c r="I204" s="225">
        <f>VLOOKUP(B:B,[1]MICHELIN!$B:$K,10,0)</f>
        <v>1</v>
      </c>
      <c r="J204" s="131"/>
      <c r="K204" s="132" t="s">
        <v>1751</v>
      </c>
      <c r="L204" s="132">
        <v>53</v>
      </c>
      <c r="M204" s="134" t="s">
        <v>3422</v>
      </c>
      <c r="N204" s="226" t="s">
        <v>2031</v>
      </c>
      <c r="O204" s="226">
        <v>0</v>
      </c>
      <c r="P204" s="227">
        <v>22500</v>
      </c>
      <c r="Q204" s="228">
        <f t="shared" si="100"/>
        <v>19977.272727272724</v>
      </c>
      <c r="R204" s="143">
        <f t="shared" si="101"/>
        <v>0.12150170648464151</v>
      </c>
      <c r="S204" s="192">
        <v>1074476025</v>
      </c>
      <c r="T204" s="285" t="s">
        <v>6719</v>
      </c>
      <c r="U204" s="189">
        <f t="shared" si="85"/>
        <v>22500</v>
      </c>
      <c r="W204" s="229">
        <v>22500</v>
      </c>
      <c r="X204" s="135">
        <f t="shared" si="86"/>
        <v>17550</v>
      </c>
      <c r="Y204" s="230">
        <f t="shared" si="87"/>
        <v>19977.272727272724</v>
      </c>
      <c r="Z204" s="141">
        <f t="shared" si="88"/>
        <v>7.7288888888888962E-2</v>
      </c>
      <c r="AA204" s="136">
        <f t="shared" si="89"/>
        <v>0.12150170648464151</v>
      </c>
      <c r="AB204" s="144"/>
      <c r="AC204" s="184">
        <f t="shared" si="80"/>
        <v>22058</v>
      </c>
      <c r="AD204" s="182">
        <f t="shared" si="81"/>
        <v>24239</v>
      </c>
      <c r="AE204" s="128">
        <f t="shared" si="90"/>
        <v>2181.5099999999998</v>
      </c>
      <c r="AF204" s="129">
        <f t="shared" si="91"/>
        <v>442.50999999999976</v>
      </c>
      <c r="AG204" s="130">
        <f t="shared" si="92"/>
        <v>1.8256116176409907E-2</v>
      </c>
      <c r="AH204" s="137">
        <f t="shared" si="93"/>
        <v>1739</v>
      </c>
      <c r="AI204" s="138">
        <f t="shared" si="94"/>
        <v>7.1743883823590079E-2</v>
      </c>
      <c r="AJ204" s="138">
        <f t="shared" si="95"/>
        <v>0.10324559030823161</v>
      </c>
      <c r="AL204" s="11">
        <f t="shared" si="96"/>
        <v>19634.099999999999</v>
      </c>
      <c r="AM204" s="412">
        <f t="shared" si="97"/>
        <v>17371.909090909088</v>
      </c>
      <c r="AN204" s="412">
        <f t="shared" si="98"/>
        <v>-178.09090909091174</v>
      </c>
      <c r="AO204" s="413">
        <f t="shared" si="99"/>
        <v>-1.0251660203777413E-2</v>
      </c>
      <c r="AP204" s="192">
        <v>2054017158603</v>
      </c>
      <c r="AQ204" s="192">
        <v>4985009708019</v>
      </c>
      <c r="AR204" s="192" t="s">
        <v>2995</v>
      </c>
      <c r="AS204" s="231" t="s">
        <v>662</v>
      </c>
      <c r="AT204" s="231" t="s">
        <v>1099</v>
      </c>
      <c r="AU204" s="232" t="s">
        <v>719</v>
      </c>
      <c r="AV204" s="232">
        <v>40000</v>
      </c>
      <c r="AW204" s="233">
        <f>VLOOKUP(B:B,[1]MICHELIN!$B:$K,8,0)</f>
        <v>17550</v>
      </c>
      <c r="AX204" s="233">
        <v>525</v>
      </c>
      <c r="AY204" s="204" t="s">
        <v>3387</v>
      </c>
      <c r="AZ204" s="192" t="s">
        <v>421</v>
      </c>
      <c r="BA204" s="133" t="str">
        <f>IFERROR(VLOOKUP(AZ:AZ,Q商品!B:E,4,0),"")</f>
        <v>23年製 Pilot Sport 5（パイロットスポーツ5） 205/40ZR17 84Y XL サマータイヤ 最短当日発送</v>
      </c>
      <c r="BB204" s="133" t="str">
        <f>IFERROR(VLOOKUP(B:B,在庫!B:M,12,0),"")</f>
        <v>2023年製</v>
      </c>
      <c r="BC204" s="133">
        <f>IFERROR(VLOOKUP(B:B,在庫!B:L,10,0),"")</f>
        <v>1</v>
      </c>
      <c r="BD204" s="234">
        <f>VLOOKUP(AP:AP,[1]MICHELIN!$B:$AH,32,0)</f>
        <v>605763440</v>
      </c>
      <c r="BE204" s="234">
        <f>VLOOKUP(AP:AP,[1]MICHELIN!$B:$AH,33,0)</f>
        <v>605763495</v>
      </c>
    </row>
    <row r="205" spans="1:57" s="11" customFormat="1" ht="19.5" hidden="1" customHeight="1">
      <c r="A205" s="11">
        <f t="shared" si="82"/>
        <v>1</v>
      </c>
      <c r="B205" s="239">
        <f t="shared" si="83"/>
        <v>2054517158608</v>
      </c>
      <c r="C205" s="225">
        <f>VLOOKUP(B:B,[1]MICHELIN!$B:$K,9,0)</f>
        <v>141</v>
      </c>
      <c r="D205" s="11" t="s">
        <v>4059</v>
      </c>
      <c r="E205" s="358" t="s">
        <v>4912</v>
      </c>
      <c r="F205" s="158" t="s">
        <v>7177</v>
      </c>
      <c r="G205" s="132" t="str">
        <f t="shared" si="84"/>
        <v>17</v>
      </c>
      <c r="H205" s="225">
        <v>1</v>
      </c>
      <c r="I205" s="225">
        <f>VLOOKUP(B:B,[1]MICHELIN!$B:$K,10,0)</f>
        <v>5</v>
      </c>
      <c r="J205" s="131">
        <v>107</v>
      </c>
      <c r="K205" s="132" t="s">
        <v>1751</v>
      </c>
      <c r="L205" s="132">
        <v>55</v>
      </c>
      <c r="M205" s="134" t="s">
        <v>1785</v>
      </c>
      <c r="N205" s="226" t="s">
        <v>7680</v>
      </c>
      <c r="O205" s="226" t="s">
        <v>1954</v>
      </c>
      <c r="P205" s="227">
        <v>21100</v>
      </c>
      <c r="Q205" s="228">
        <f t="shared" si="100"/>
        <v>18704.545454545452</v>
      </c>
      <c r="R205" s="143">
        <f t="shared" si="101"/>
        <v>0.1339003645200485</v>
      </c>
      <c r="S205" s="192">
        <v>1074476017</v>
      </c>
      <c r="T205" s="285" t="s">
        <v>6720</v>
      </c>
      <c r="U205" s="189">
        <f t="shared" si="85"/>
        <v>20200</v>
      </c>
      <c r="V205" s="11">
        <v>900</v>
      </c>
      <c r="W205" s="229">
        <v>21100</v>
      </c>
      <c r="X205" s="135">
        <f t="shared" si="86"/>
        <v>16200</v>
      </c>
      <c r="Y205" s="230">
        <f t="shared" si="87"/>
        <v>18704.545454545452</v>
      </c>
      <c r="Z205" s="141">
        <f t="shared" si="88"/>
        <v>8.2636815920398066E-2</v>
      </c>
      <c r="AA205" s="136">
        <f t="shared" si="89"/>
        <v>0.1339003645200485</v>
      </c>
      <c r="AB205" s="144"/>
      <c r="AC205" s="184">
        <f t="shared" si="80"/>
        <v>19803</v>
      </c>
      <c r="AD205" s="182">
        <f t="shared" si="81"/>
        <v>21761</v>
      </c>
      <c r="AE205" s="128">
        <f t="shared" si="90"/>
        <v>1958.49</v>
      </c>
      <c r="AF205" s="129">
        <f t="shared" si="91"/>
        <v>397.49</v>
      </c>
      <c r="AG205" s="130">
        <f t="shared" si="92"/>
        <v>1.8266164238775792E-2</v>
      </c>
      <c r="AH205" s="137">
        <f t="shared" si="93"/>
        <v>1561</v>
      </c>
      <c r="AI205" s="138">
        <f t="shared" si="94"/>
        <v>7.1733835761224204E-2</v>
      </c>
      <c r="AJ205" s="138">
        <f t="shared" si="95"/>
        <v>0.11563420028127271</v>
      </c>
      <c r="AL205" s="11">
        <f t="shared" si="96"/>
        <v>17626.900000000001</v>
      </c>
      <c r="AM205" s="412">
        <f t="shared" si="97"/>
        <v>15547.181818181818</v>
      </c>
      <c r="AN205" s="412">
        <f t="shared" si="98"/>
        <v>-652.81818181818198</v>
      </c>
      <c r="AO205" s="413">
        <f t="shared" si="99"/>
        <v>-4.1989486548278269E-2</v>
      </c>
      <c r="AP205" s="192">
        <v>2054517158608</v>
      </c>
      <c r="AQ205" s="192">
        <v>4985009708026</v>
      </c>
      <c r="AR205" s="192" t="s">
        <v>2997</v>
      </c>
      <c r="AS205" s="231" t="s">
        <v>662</v>
      </c>
      <c r="AT205" s="231" t="s">
        <v>1101</v>
      </c>
      <c r="AU205" s="232" t="s">
        <v>62</v>
      </c>
      <c r="AV205" s="232">
        <v>35500</v>
      </c>
      <c r="AW205" s="233">
        <f>VLOOKUP(B:B,[1]MICHELIN!$B:$K,8,0)</f>
        <v>16200</v>
      </c>
      <c r="AX205" s="233">
        <v>525</v>
      </c>
      <c r="AY205" s="204" t="s">
        <v>3387</v>
      </c>
      <c r="AZ205" s="192" t="s">
        <v>431</v>
      </c>
      <c r="BA205" s="133" t="str">
        <f>IFERROR(VLOOKUP(AZ:AZ,Q商品!B:E,4,0),"")</f>
        <v>23年製 Pilot Sport 5（パイロットスポーツ5） 205/45ZR17 88Y XL サマータイヤ 最短当日発送</v>
      </c>
      <c r="BB205" s="133" t="str">
        <f>IFERROR(VLOOKUP(B:B,在庫!B:M,12,0),"")</f>
        <v>2023年製</v>
      </c>
      <c r="BC205" s="133">
        <f>IFERROR(VLOOKUP(B:B,在庫!B:L,10,0),"")</f>
        <v>1</v>
      </c>
      <c r="BD205" s="234">
        <f>VLOOKUP(AP:AP,[1]MICHELIN!$B:$AH,32,0)</f>
        <v>605763442</v>
      </c>
      <c r="BE205" s="234">
        <f>VLOOKUP(AP:AP,[1]MICHELIN!$B:$AH,33,0)</f>
        <v>605763497</v>
      </c>
    </row>
    <row r="206" spans="1:57" s="11" customFormat="1" ht="19.5" hidden="1" customHeight="1">
      <c r="A206" s="11">
        <f t="shared" si="82"/>
        <v>1</v>
      </c>
      <c r="B206" s="239">
        <f t="shared" si="83"/>
        <v>2154018158609</v>
      </c>
      <c r="C206" s="225">
        <f>VLOOKUP(B:B,[1]MICHELIN!$B:$K,9,0)</f>
        <v>31</v>
      </c>
      <c r="D206" s="11" t="s">
        <v>4059</v>
      </c>
      <c r="E206" s="358" t="s">
        <v>940</v>
      </c>
      <c r="F206" s="158" t="s">
        <v>7178</v>
      </c>
      <c r="G206" s="132" t="str">
        <f t="shared" si="84"/>
        <v>18</v>
      </c>
      <c r="H206" s="225">
        <v>6</v>
      </c>
      <c r="I206" s="225">
        <f>VLOOKUP(B:B,[1]MICHELIN!$B:$K,10,0)</f>
        <v>21</v>
      </c>
      <c r="J206" s="131">
        <v>1298</v>
      </c>
      <c r="K206" s="132" t="s">
        <v>1751</v>
      </c>
      <c r="L206" s="132">
        <v>56</v>
      </c>
      <c r="M206" s="134" t="s">
        <v>3422</v>
      </c>
      <c r="N206" s="226" t="s">
        <v>3413</v>
      </c>
      <c r="O206" s="226">
        <v>0</v>
      </c>
      <c r="P206" s="227">
        <v>29199</v>
      </c>
      <c r="Q206" s="228">
        <f t="shared" si="100"/>
        <v>26067.272727272724</v>
      </c>
      <c r="R206" s="143">
        <f t="shared" si="101"/>
        <v>0.11728395061728385</v>
      </c>
      <c r="S206" s="192">
        <v>1074476021</v>
      </c>
      <c r="T206" s="285" t="s">
        <v>6721</v>
      </c>
      <c r="U206" s="189">
        <f t="shared" si="85"/>
        <v>29199</v>
      </c>
      <c r="W206" s="229">
        <v>29199</v>
      </c>
      <c r="X206" s="135">
        <f t="shared" si="86"/>
        <v>23010</v>
      </c>
      <c r="Y206" s="230">
        <f t="shared" si="87"/>
        <v>26067.272727272724</v>
      </c>
      <c r="Z206" s="141">
        <f t="shared" si="88"/>
        <v>7.7331415459433561E-2</v>
      </c>
      <c r="AA206" s="136">
        <f t="shared" si="89"/>
        <v>0.11728395061728385</v>
      </c>
      <c r="AB206" s="309"/>
      <c r="AC206" s="184">
        <f t="shared" si="80"/>
        <v>28626</v>
      </c>
      <c r="AD206" s="182">
        <f t="shared" si="81"/>
        <v>31457</v>
      </c>
      <c r="AE206" s="128">
        <f t="shared" si="90"/>
        <v>2831.13</v>
      </c>
      <c r="AF206" s="129">
        <f t="shared" si="91"/>
        <v>573.13000000000011</v>
      </c>
      <c r="AG206" s="130">
        <f t="shared" si="92"/>
        <v>1.8219474202880125E-2</v>
      </c>
      <c r="AH206" s="137">
        <f t="shared" si="93"/>
        <v>2258</v>
      </c>
      <c r="AI206" s="138">
        <f t="shared" si="94"/>
        <v>7.1780525797119882E-2</v>
      </c>
      <c r="AJ206" s="138">
        <f t="shared" si="95"/>
        <v>9.9064476414403718E-2</v>
      </c>
      <c r="AL206" s="11">
        <f t="shared" si="96"/>
        <v>25480.3</v>
      </c>
      <c r="AM206" s="412">
        <f t="shared" si="97"/>
        <v>22686.63636363636</v>
      </c>
      <c r="AN206" s="412">
        <f t="shared" si="98"/>
        <v>-323.36363636363967</v>
      </c>
      <c r="AO206" s="413">
        <f t="shared" si="99"/>
        <v>-1.4253485231594238E-2</v>
      </c>
      <c r="AP206" s="192">
        <v>2154018158609</v>
      </c>
      <c r="AQ206" s="192">
        <v>4985009708118</v>
      </c>
      <c r="AR206" s="192" t="s">
        <v>3007</v>
      </c>
      <c r="AS206" s="231" t="s">
        <v>662</v>
      </c>
      <c r="AT206" s="231" t="s">
        <v>971</v>
      </c>
      <c r="AU206" s="232" t="s">
        <v>121</v>
      </c>
      <c r="AV206" s="232">
        <v>49500</v>
      </c>
      <c r="AW206" s="233">
        <f>VLOOKUP(B:B,[1]MICHELIN!$B:$K,8,0)</f>
        <v>23010</v>
      </c>
      <c r="AX206" s="233">
        <v>525</v>
      </c>
      <c r="AY206" s="204" t="s">
        <v>3387</v>
      </c>
      <c r="AZ206" s="192" t="s">
        <v>400</v>
      </c>
      <c r="BA206" s="133" t="str">
        <f>IFERROR(VLOOKUP(AZ:AZ,Q商品!B:E,4,0),"")</f>
        <v>23年製 Pilot Sport 5（パイロットスポーツ5） 215/40ZR18 89Y XL サマータイヤ 最短当日発送</v>
      </c>
      <c r="BB206" s="133" t="str">
        <f>IFERROR(VLOOKUP(B:B,在庫!B:M,12,0),"")</f>
        <v>2023年製</v>
      </c>
      <c r="BC206" s="133">
        <f>IFERROR(VLOOKUP(B:B,在庫!B:L,10,0),"")</f>
        <v>3</v>
      </c>
      <c r="BD206" s="234">
        <f>VLOOKUP(AP:AP,[1]MICHELIN!$B:$AH,32,0)</f>
        <v>605763434</v>
      </c>
      <c r="BE206" s="234">
        <f>VLOOKUP(AP:AP,[1]MICHELIN!$B:$AH,33,0)</f>
        <v>605763489</v>
      </c>
    </row>
    <row r="207" spans="1:57" s="11" customFormat="1" ht="19.5" hidden="1" customHeight="1">
      <c r="A207" s="11">
        <f t="shared" si="82"/>
        <v>2</v>
      </c>
      <c r="B207" s="239">
        <f t="shared" si="83"/>
        <v>2154517158605</v>
      </c>
      <c r="C207" s="225">
        <f>VLOOKUP(B:B,[1]MICHELIN!$B:$K,9,0)</f>
        <v>36</v>
      </c>
      <c r="D207" s="11" t="s">
        <v>4059</v>
      </c>
      <c r="E207" s="11" t="s">
        <v>7681</v>
      </c>
      <c r="F207" s="158" t="s">
        <v>7179</v>
      </c>
      <c r="G207" s="132" t="str">
        <f t="shared" si="84"/>
        <v>17</v>
      </c>
      <c r="H207" s="225">
        <v>24</v>
      </c>
      <c r="I207" s="225">
        <f>VLOOKUP(B:B,[1]MICHELIN!$B:$K,10,0)</f>
        <v>8</v>
      </c>
      <c r="J207" s="131"/>
      <c r="K207" s="132" t="s">
        <v>1751</v>
      </c>
      <c r="L207" s="324">
        <v>57</v>
      </c>
      <c r="M207" s="134" t="s">
        <v>1785</v>
      </c>
      <c r="N207" s="226" t="s">
        <v>7682</v>
      </c>
      <c r="O207" s="226" t="s">
        <v>1954</v>
      </c>
      <c r="P207" s="227">
        <v>18720</v>
      </c>
      <c r="Q207" s="228">
        <f t="shared" si="100"/>
        <v>16540.909090909088</v>
      </c>
      <c r="R207" s="143">
        <f t="shared" si="101"/>
        <v>-2.1709260785930364E-2</v>
      </c>
      <c r="S207" s="192">
        <v>1074476030</v>
      </c>
      <c r="T207" s="285" t="s">
        <v>6723</v>
      </c>
      <c r="U207" s="189">
        <f t="shared" si="85"/>
        <v>18720</v>
      </c>
      <c r="W207" s="229">
        <v>18720</v>
      </c>
      <c r="X207" s="135">
        <f t="shared" si="86"/>
        <v>16900</v>
      </c>
      <c r="Y207" s="230">
        <f t="shared" si="87"/>
        <v>16540.909090909088</v>
      </c>
      <c r="Z207" s="141">
        <f t="shared" si="88"/>
        <v>0.13809255079006766</v>
      </c>
      <c r="AA207" s="136">
        <f t="shared" si="89"/>
        <v>-2.1709260785930364E-2</v>
      </c>
      <c r="AB207" s="144"/>
      <c r="AC207" s="184">
        <f t="shared" ref="AC207:AC228" si="102">ROUNDDOWN(U207/1.02,0)</f>
        <v>18352</v>
      </c>
      <c r="AD207" s="182">
        <f t="shared" ref="AD207:AD228" si="103">ROUNDDOWN(AC207/0.91,0)</f>
        <v>20167</v>
      </c>
      <c r="AE207" s="128">
        <f t="shared" si="90"/>
        <v>1815.03</v>
      </c>
      <c r="AF207" s="129">
        <f t="shared" si="91"/>
        <v>368.03</v>
      </c>
      <c r="AG207" s="130">
        <f t="shared" si="92"/>
        <v>1.8249119849258689E-2</v>
      </c>
      <c r="AH207" s="137">
        <f t="shared" si="93"/>
        <v>1447</v>
      </c>
      <c r="AI207" s="138">
        <f t="shared" si="94"/>
        <v>7.1750880150741311E-2</v>
      </c>
      <c r="AJ207" s="138">
        <f t="shared" si="95"/>
        <v>-3.9958380635189056E-2</v>
      </c>
      <c r="AL207" s="11">
        <f t="shared" si="96"/>
        <v>16335.3</v>
      </c>
      <c r="AM207" s="412">
        <f t="shared" si="97"/>
        <v>14372.999999999998</v>
      </c>
      <c r="AN207" s="412">
        <f t="shared" si="98"/>
        <v>-2527.0000000000018</v>
      </c>
      <c r="AO207" s="413">
        <f t="shared" si="99"/>
        <v>-0.17581576567174578</v>
      </c>
      <c r="AP207" s="192">
        <v>2154517158605</v>
      </c>
      <c r="AQ207" s="192">
        <v>4985009708033</v>
      </c>
      <c r="AR207" s="192" t="s">
        <v>2999</v>
      </c>
      <c r="AS207" s="231" t="s">
        <v>662</v>
      </c>
      <c r="AT207" s="231" t="s">
        <v>747</v>
      </c>
      <c r="AU207" s="232" t="s">
        <v>36</v>
      </c>
      <c r="AV207" s="232">
        <v>37700</v>
      </c>
      <c r="AW207" s="233">
        <f>VLOOKUP(B:B,[1]MICHELIN!$B:$K,8,0)</f>
        <v>16900</v>
      </c>
      <c r="AX207" s="233">
        <v>525</v>
      </c>
      <c r="AY207" s="204" t="s">
        <v>3387</v>
      </c>
      <c r="AZ207" s="192" t="s">
        <v>409</v>
      </c>
      <c r="BA207" s="133" t="str">
        <f>IFERROR(VLOOKUP(AZ:AZ,Q商品!B:E,4,0),"")</f>
        <v>23年製 Pilot Sport 5（パイロットスポーツ5） 215/45ZR17 91Y XL サマータイヤ 最短当日発送</v>
      </c>
      <c r="BB207" s="133" t="str">
        <f>IFERROR(VLOOKUP(B:B,在庫!B:M,12,0),"")</f>
        <v>2023年製</v>
      </c>
      <c r="BC207" s="133">
        <f>IFERROR(VLOOKUP(B:B,在庫!B:L,10,0),"")</f>
        <v>3</v>
      </c>
      <c r="BD207" s="234">
        <f>VLOOKUP(AP:AP,[1]MICHELIN!$B:$AH,32,0)</f>
        <v>605763439</v>
      </c>
      <c r="BE207" s="234">
        <f>VLOOKUP(AP:AP,[1]MICHELIN!$B:$AH,33,0)</f>
        <v>605763494</v>
      </c>
    </row>
    <row r="208" spans="1:57" s="11" customFormat="1" ht="19.5" hidden="1" customHeight="1">
      <c r="A208" s="11">
        <f t="shared" si="82"/>
        <v>2</v>
      </c>
      <c r="B208" s="239">
        <f t="shared" si="83"/>
        <v>2154517159657</v>
      </c>
      <c r="C208" s="225">
        <f>VLOOKUP(B:B,[1]MICHELIN!$B:$K,9,0)</f>
        <v>75</v>
      </c>
      <c r="D208" s="11" t="s">
        <v>4059</v>
      </c>
      <c r="E208" s="358" t="s">
        <v>7681</v>
      </c>
      <c r="F208" s="158" t="s">
        <v>7179</v>
      </c>
      <c r="G208" s="132" t="str">
        <f t="shared" si="84"/>
        <v>17</v>
      </c>
      <c r="H208" s="225">
        <v>1</v>
      </c>
      <c r="I208" s="225">
        <f>VLOOKUP(B:B,[1]MICHELIN!$B:$K,10,0)</f>
        <v>1</v>
      </c>
      <c r="J208" s="131">
        <v>48</v>
      </c>
      <c r="K208" s="132" t="s">
        <v>1751</v>
      </c>
      <c r="L208" s="324">
        <v>57</v>
      </c>
      <c r="M208" s="134" t="s">
        <v>1785</v>
      </c>
      <c r="N208" s="226" t="s">
        <v>7682</v>
      </c>
      <c r="O208" s="226" t="s">
        <v>1954</v>
      </c>
      <c r="P208" s="227">
        <v>18720</v>
      </c>
      <c r="Q208" s="228">
        <f t="shared" si="100"/>
        <v>16540.909090909088</v>
      </c>
      <c r="R208" s="143">
        <f t="shared" si="101"/>
        <v>9.2552899148117471E-2</v>
      </c>
      <c r="S208" s="192">
        <v>1074476253</v>
      </c>
      <c r="T208" s="285" t="s">
        <v>6722</v>
      </c>
      <c r="U208" s="189">
        <f t="shared" si="85"/>
        <v>17820</v>
      </c>
      <c r="V208" s="11">
        <v>900</v>
      </c>
      <c r="W208" s="229">
        <v>18720</v>
      </c>
      <c r="X208" s="135">
        <f t="shared" si="86"/>
        <v>15010</v>
      </c>
      <c r="Y208" s="230">
        <f t="shared" si="87"/>
        <v>16540.909090909088</v>
      </c>
      <c r="Z208" s="141">
        <f t="shared" si="88"/>
        <v>8.3352144469525991E-2</v>
      </c>
      <c r="AA208" s="136">
        <f t="shared" si="89"/>
        <v>9.2552899148117471E-2</v>
      </c>
      <c r="AB208" s="144"/>
      <c r="AC208" s="184">
        <f t="shared" si="102"/>
        <v>17470</v>
      </c>
      <c r="AD208" s="182">
        <f t="shared" si="103"/>
        <v>19197</v>
      </c>
      <c r="AE208" s="128">
        <f t="shared" si="90"/>
        <v>1727.73</v>
      </c>
      <c r="AF208" s="129">
        <f t="shared" si="91"/>
        <v>350.73</v>
      </c>
      <c r="AG208" s="130">
        <f t="shared" si="92"/>
        <v>1.8270042194092829E-2</v>
      </c>
      <c r="AH208" s="137">
        <f t="shared" si="93"/>
        <v>1377</v>
      </c>
      <c r="AI208" s="138">
        <f t="shared" si="94"/>
        <v>7.1729957805907171E-2</v>
      </c>
      <c r="AJ208" s="138">
        <f t="shared" si="95"/>
        <v>7.4282856954024645E-2</v>
      </c>
      <c r="AL208" s="11">
        <f t="shared" si="96"/>
        <v>15550.3</v>
      </c>
      <c r="AM208" s="412">
        <f t="shared" si="97"/>
        <v>13659.363636363634</v>
      </c>
      <c r="AN208" s="412">
        <f t="shared" si="98"/>
        <v>-1350.6363636363658</v>
      </c>
      <c r="AO208" s="413">
        <f t="shared" si="99"/>
        <v>-9.8879889253459335E-2</v>
      </c>
      <c r="AP208" s="192">
        <v>2154517159657</v>
      </c>
      <c r="AQ208" s="192">
        <v>4985009708033</v>
      </c>
      <c r="AR208" s="192" t="s">
        <v>152</v>
      </c>
      <c r="AS208" s="231" t="s">
        <v>143</v>
      </c>
      <c r="AT208" s="231" t="s">
        <v>747</v>
      </c>
      <c r="AU208" s="232" t="s">
        <v>36</v>
      </c>
      <c r="AV208" s="232" t="s">
        <v>152</v>
      </c>
      <c r="AW208" s="233">
        <f>VLOOKUP(B:B,[1]MICHELIN!$B:$K,8,0)</f>
        <v>15010</v>
      </c>
      <c r="AX208" s="233">
        <v>525</v>
      </c>
      <c r="AY208" s="204" t="s">
        <v>3388</v>
      </c>
      <c r="AZ208" s="192" t="s">
        <v>471</v>
      </c>
      <c r="BA208" s="133" t="str">
        <f>IFERROR(VLOOKUP(AZ:AZ,Q商品!B:E,4,0),"")</f>
        <v>Pilot Sport 5（パイロットスポーツ5） 215/45ZR17 91Y XL 22年製 サマータイヤ 最短当日発送</v>
      </c>
      <c r="BB208" s="133" t="str">
        <f>IFERROR(VLOOKUP(B:B,在庫!B:M,12,0),"")</f>
        <v>2022年製</v>
      </c>
      <c r="BC208" s="133">
        <f>IFERROR(VLOOKUP(B:B,在庫!B:L,10,0),"")</f>
        <v>2</v>
      </c>
      <c r="BD208" s="234">
        <f>VLOOKUP(AP:AP,[1]MICHELIN!$B:$AH,32,0)</f>
        <v>614215479</v>
      </c>
      <c r="BE208" s="234">
        <f>VLOOKUP(AP:AP,[1]MICHELIN!$B:$AH,33,0)</f>
        <v>614215489</v>
      </c>
    </row>
    <row r="209" spans="1:57" s="11" customFormat="1" ht="19.5" hidden="1" customHeight="1">
      <c r="A209" s="11">
        <f t="shared" si="82"/>
        <v>1</v>
      </c>
      <c r="B209" s="239">
        <f t="shared" si="83"/>
        <v>2154518158604</v>
      </c>
      <c r="C209" s="225">
        <f>VLOOKUP(B:B,[1]MICHELIN!$B:$K,9,0)</f>
        <v>12</v>
      </c>
      <c r="D209" s="11" t="s">
        <v>4059</v>
      </c>
      <c r="E209" s="11" t="s">
        <v>941</v>
      </c>
      <c r="F209" s="158" t="s">
        <v>6257</v>
      </c>
      <c r="G209" s="132" t="str">
        <f t="shared" si="84"/>
        <v>18</v>
      </c>
      <c r="H209" s="225">
        <v>14</v>
      </c>
      <c r="I209" s="225">
        <f>VLOOKUP(B:B,[1]MICHELIN!$B:$K,10,0)</f>
        <v>18</v>
      </c>
      <c r="J209" s="131"/>
      <c r="K209" s="132" t="s">
        <v>1751</v>
      </c>
      <c r="L209" s="132">
        <v>58</v>
      </c>
      <c r="M209" s="134" t="s">
        <v>3422</v>
      </c>
      <c r="N209" s="226" t="s">
        <v>6259</v>
      </c>
      <c r="O209" s="226">
        <v>0</v>
      </c>
      <c r="P209" s="227">
        <v>24145</v>
      </c>
      <c r="Q209" s="228">
        <f t="shared" si="100"/>
        <v>20995.454545454544</v>
      </c>
      <c r="R209" s="143">
        <f t="shared" si="101"/>
        <v>9.2660749079887361E-2</v>
      </c>
      <c r="S209" s="192">
        <v>1074475974</v>
      </c>
      <c r="T209" s="285" t="s">
        <v>6724</v>
      </c>
      <c r="U209" s="189">
        <f t="shared" si="85"/>
        <v>24145</v>
      </c>
      <c r="W209" s="229">
        <v>24145</v>
      </c>
      <c r="X209" s="135">
        <f t="shared" si="86"/>
        <v>19050</v>
      </c>
      <c r="Y209" s="230">
        <f t="shared" si="87"/>
        <v>20995.454545454544</v>
      </c>
      <c r="Z209" s="141">
        <f t="shared" si="88"/>
        <v>7.7324497825636884E-2</v>
      </c>
      <c r="AA209" s="136">
        <f t="shared" si="89"/>
        <v>9.2660749079887361E-2</v>
      </c>
      <c r="AB209" s="309"/>
      <c r="AC209" s="184">
        <f t="shared" si="102"/>
        <v>23671</v>
      </c>
      <c r="AD209" s="182">
        <f t="shared" si="103"/>
        <v>26012</v>
      </c>
      <c r="AE209" s="128">
        <f t="shared" si="90"/>
        <v>2341.08</v>
      </c>
      <c r="AF209" s="129">
        <f t="shared" si="91"/>
        <v>474.07999999999993</v>
      </c>
      <c r="AG209" s="130">
        <f t="shared" si="92"/>
        <v>1.8225434414885434E-2</v>
      </c>
      <c r="AH209" s="137">
        <f t="shared" si="93"/>
        <v>1867</v>
      </c>
      <c r="AI209" s="138">
        <f t="shared" si="94"/>
        <v>7.1774565585114566E-2</v>
      </c>
      <c r="AJ209" s="138">
        <f t="shared" si="95"/>
        <v>7.4435314665001931E-2</v>
      </c>
      <c r="AL209" s="11">
        <f t="shared" si="96"/>
        <v>21069.8</v>
      </c>
      <c r="AM209" s="412">
        <f t="shared" si="97"/>
        <v>18199.81818181818</v>
      </c>
      <c r="AN209" s="412">
        <f t="shared" si="98"/>
        <v>-850.18181818181984</v>
      </c>
      <c r="AO209" s="413">
        <f t="shared" si="99"/>
        <v>-4.6713753384149785E-2</v>
      </c>
      <c r="AP209" s="192">
        <v>2154518158604</v>
      </c>
      <c r="AQ209" s="192">
        <v>4985009708125</v>
      </c>
      <c r="AR209" s="192" t="s">
        <v>3000</v>
      </c>
      <c r="AS209" s="231" t="s">
        <v>662</v>
      </c>
      <c r="AT209" s="231" t="s">
        <v>980</v>
      </c>
      <c r="AU209" s="232" t="s">
        <v>51</v>
      </c>
      <c r="AV209" s="232">
        <v>41000</v>
      </c>
      <c r="AW209" s="233">
        <f>VLOOKUP(B:B,[1]MICHELIN!$B:$K,8,0)</f>
        <v>19050</v>
      </c>
      <c r="AX209" s="416">
        <v>1050</v>
      </c>
      <c r="AY209" s="204" t="s">
        <v>3387</v>
      </c>
      <c r="AZ209" s="192" t="s">
        <v>442</v>
      </c>
      <c r="BA209" s="133" t="str">
        <f>IFERROR(VLOOKUP(AZ:AZ,Q商品!B:E,4,0),"")</f>
        <v>23年製 Pilot Sport 5（パイロットスポーツ5） 215/45ZR18 93Y XL サマータイヤ 最短当日発送</v>
      </c>
      <c r="BB209" s="133" t="str">
        <f>IFERROR(VLOOKUP(B:B,在庫!B:M,12,0),"")</f>
        <v>2023年製</v>
      </c>
      <c r="BC209" s="133">
        <f>IFERROR(VLOOKUP(B:B,在庫!B:L,10,0),"")</f>
        <v>3</v>
      </c>
      <c r="BD209" s="234">
        <f>VLOOKUP(AP:AP,[1]MICHELIN!$B:$AH,32,0)</f>
        <v>605763425</v>
      </c>
      <c r="BE209" s="234">
        <f>VLOOKUP(AP:AP,[1]MICHELIN!$B:$AH,33,0)</f>
        <v>605763480</v>
      </c>
    </row>
    <row r="210" spans="1:57" s="11" customFormat="1" ht="19.5" hidden="1" customHeight="1">
      <c r="A210" s="11">
        <f t="shared" si="82"/>
        <v>1</v>
      </c>
      <c r="B210" s="239">
        <f t="shared" si="83"/>
        <v>2155517158602</v>
      </c>
      <c r="C210" s="225">
        <f>VLOOKUP(B:B,[1]MICHELIN!$B:$K,9,0)</f>
        <v>12</v>
      </c>
      <c r="D210" s="11" t="s">
        <v>4059</v>
      </c>
      <c r="E210" s="11" t="s">
        <v>942</v>
      </c>
      <c r="F210" s="158" t="s">
        <v>5930</v>
      </c>
      <c r="G210" s="132" t="str">
        <f t="shared" si="84"/>
        <v>17</v>
      </c>
      <c r="H210" s="225">
        <v>16</v>
      </c>
      <c r="I210" s="225">
        <f>VLOOKUP(B:B,[1]MICHELIN!$B:$K,10,0)</f>
        <v>8</v>
      </c>
      <c r="J210" s="131"/>
      <c r="K210" s="132" t="s">
        <v>1751</v>
      </c>
      <c r="L210" s="132">
        <v>59</v>
      </c>
      <c r="M210" s="134" t="s">
        <v>3422</v>
      </c>
      <c r="N210" s="226">
        <v>18599</v>
      </c>
      <c r="O210" s="226">
        <v>0</v>
      </c>
      <c r="P210" s="227">
        <v>18599</v>
      </c>
      <c r="Q210" s="228">
        <f t="shared" si="100"/>
        <v>15953.636363636362</v>
      </c>
      <c r="R210" s="143">
        <f t="shared" si="101"/>
        <v>8.3594506809504726E-2</v>
      </c>
      <c r="S210" s="192">
        <v>1074475977</v>
      </c>
      <c r="T210" s="285" t="s">
        <v>6725</v>
      </c>
      <c r="U210" s="189">
        <v>18599</v>
      </c>
      <c r="W210" s="229">
        <v>18785</v>
      </c>
      <c r="X210" s="135">
        <f t="shared" si="86"/>
        <v>14620</v>
      </c>
      <c r="Y210" s="230">
        <f t="shared" si="87"/>
        <v>16122.727272727272</v>
      </c>
      <c r="Z210" s="141">
        <f t="shared" si="88"/>
        <v>7.7315984730361942E-2</v>
      </c>
      <c r="AA210" s="136">
        <f t="shared" si="89"/>
        <v>9.3205525796447669E-2</v>
      </c>
      <c r="AB210" s="309"/>
      <c r="AC210" s="184">
        <f t="shared" si="102"/>
        <v>18234</v>
      </c>
      <c r="AD210" s="182">
        <f t="shared" si="103"/>
        <v>20037</v>
      </c>
      <c r="AE210" s="128">
        <f t="shared" si="90"/>
        <v>1803.33</v>
      </c>
      <c r="AF210" s="129">
        <f t="shared" si="91"/>
        <v>365.32999999999993</v>
      </c>
      <c r="AG210" s="130">
        <f t="shared" si="92"/>
        <v>1.8232769376653187E-2</v>
      </c>
      <c r="AH210" s="137">
        <f t="shared" si="93"/>
        <v>1438</v>
      </c>
      <c r="AI210" s="138">
        <f t="shared" si="94"/>
        <v>7.1767230623346806E-2</v>
      </c>
      <c r="AJ210" s="138">
        <f t="shared" si="95"/>
        <v>7.4972756419794478E-2</v>
      </c>
      <c r="AL210" s="11">
        <f t="shared" si="96"/>
        <v>16230.3</v>
      </c>
      <c r="AM210" s="412">
        <f t="shared" si="97"/>
        <v>13800.272727272726</v>
      </c>
      <c r="AN210" s="412">
        <f t="shared" si="98"/>
        <v>-819.72727272727388</v>
      </c>
      <c r="AO210" s="413">
        <f t="shared" si="99"/>
        <v>-5.939935310896368E-2</v>
      </c>
      <c r="AP210" s="192">
        <v>2155517158602</v>
      </c>
      <c r="AQ210" s="192">
        <v>4985009708040</v>
      </c>
      <c r="AR210" s="192" t="s">
        <v>3001</v>
      </c>
      <c r="AS210" s="231" t="s">
        <v>662</v>
      </c>
      <c r="AT210" s="231" t="s">
        <v>1103</v>
      </c>
      <c r="AU210" s="232" t="s">
        <v>66</v>
      </c>
      <c r="AV210" s="232">
        <v>32600</v>
      </c>
      <c r="AW210" s="233">
        <f>VLOOKUP(B:B,[1]MICHELIN!$B:$K,8,0)</f>
        <v>14620</v>
      </c>
      <c r="AX210" s="416">
        <v>1050</v>
      </c>
      <c r="AY210" s="204" t="s">
        <v>3387</v>
      </c>
      <c r="AZ210" s="192" t="s">
        <v>441</v>
      </c>
      <c r="BA210" s="133" t="str">
        <f>IFERROR(VLOOKUP(AZ:AZ,Q商品!B:E,4,0),"")</f>
        <v>23年製 Pilot Sport 5（パイロットスポーツ5） 215/55ZR17 98Y XL サマータイヤ 最短当日発送</v>
      </c>
      <c r="BB210" s="133" t="str">
        <f>IFERROR(VLOOKUP(B:B,在庫!B:M,12,0),"")</f>
        <v>2023年製</v>
      </c>
      <c r="BC210" s="133">
        <f>IFERROR(VLOOKUP(B:B,在庫!B:L,10,0),"")</f>
        <v>2</v>
      </c>
      <c r="BD210" s="234">
        <f>VLOOKUP(AP:AP,[1]MICHELIN!$B:$AH,32,0)</f>
        <v>605763437</v>
      </c>
      <c r="BE210" s="234">
        <f>VLOOKUP(AP:AP,[1]MICHELIN!$B:$AH,33,0)</f>
        <v>605763492</v>
      </c>
    </row>
    <row r="211" spans="1:57" s="11" customFormat="1" ht="19.5" hidden="1" customHeight="1">
      <c r="A211" s="11">
        <f t="shared" si="82"/>
        <v>1</v>
      </c>
      <c r="B211" s="239">
        <f t="shared" si="83"/>
        <v>2254018158606</v>
      </c>
      <c r="C211" s="225">
        <f>VLOOKUP(B:B,[1]MICHELIN!$B:$K,9,0)</f>
        <v>16</v>
      </c>
      <c r="D211" s="11" t="s">
        <v>4059</v>
      </c>
      <c r="E211" s="11" t="s">
        <v>7683</v>
      </c>
      <c r="F211" s="158" t="s">
        <v>7180</v>
      </c>
      <c r="G211" s="132" t="str">
        <f t="shared" si="84"/>
        <v>18</v>
      </c>
      <c r="H211" s="225">
        <v>13</v>
      </c>
      <c r="I211" s="225">
        <f>VLOOKUP(B:B,[1]MICHELIN!$B:$K,10,0)</f>
        <v>14</v>
      </c>
      <c r="J211" s="131"/>
      <c r="K211" s="132" t="s">
        <v>1751</v>
      </c>
      <c r="L211" s="132">
        <v>60</v>
      </c>
      <c r="M211" s="134" t="s">
        <v>5996</v>
      </c>
      <c r="N211" s="226" t="s">
        <v>7679</v>
      </c>
      <c r="O211" s="226">
        <v>0</v>
      </c>
      <c r="P211" s="227">
        <v>19680</v>
      </c>
      <c r="Q211" s="228">
        <f t="shared" si="100"/>
        <v>17413.636363636364</v>
      </c>
      <c r="R211" s="143">
        <f t="shared" si="101"/>
        <v>-0.1335943617854346</v>
      </c>
      <c r="S211" s="192">
        <v>1074476028</v>
      </c>
      <c r="T211" s="285" t="s">
        <v>6726</v>
      </c>
      <c r="U211" s="189">
        <f t="shared" ref="U211:U252" si="104">W211-V211</f>
        <v>23410</v>
      </c>
      <c r="V211" s="11">
        <v>900</v>
      </c>
      <c r="W211" s="229">
        <v>24310</v>
      </c>
      <c r="X211" s="135">
        <f t="shared" si="86"/>
        <v>19740</v>
      </c>
      <c r="Y211" s="230">
        <f t="shared" si="87"/>
        <v>21622.727272727272</v>
      </c>
      <c r="Z211" s="141">
        <f t="shared" si="88"/>
        <v>0.28145325203252036</v>
      </c>
      <c r="AA211" s="136">
        <f t="shared" si="89"/>
        <v>8.707168383434935E-2</v>
      </c>
      <c r="AB211" s="309"/>
      <c r="AC211" s="184">
        <f t="shared" si="102"/>
        <v>22950</v>
      </c>
      <c r="AD211" s="182">
        <f t="shared" si="103"/>
        <v>25219</v>
      </c>
      <c r="AE211" s="128">
        <f t="shared" si="90"/>
        <v>2269.71</v>
      </c>
      <c r="AF211" s="129">
        <f t="shared" si="91"/>
        <v>460.71000000000004</v>
      </c>
      <c r="AG211" s="130">
        <f t="shared" si="92"/>
        <v>1.8268369086799637E-2</v>
      </c>
      <c r="AH211" s="137">
        <f t="shared" si="93"/>
        <v>1809</v>
      </c>
      <c r="AI211" s="138">
        <f t="shared" si="94"/>
        <v>7.1731630913200367E-2</v>
      </c>
      <c r="AJ211" s="138">
        <f t="shared" si="95"/>
        <v>6.8803314747549721E-2</v>
      </c>
      <c r="AL211" s="11">
        <f t="shared" si="96"/>
        <v>20428.099999999999</v>
      </c>
      <c r="AM211" s="412">
        <f t="shared" si="97"/>
        <v>18093.727272727268</v>
      </c>
      <c r="AN211" s="412">
        <f t="shared" si="98"/>
        <v>-1646.2727272727316</v>
      </c>
      <c r="AO211" s="413">
        <f t="shared" si="99"/>
        <v>-9.0985826328562142E-2</v>
      </c>
      <c r="AP211" s="192">
        <v>2254018158606</v>
      </c>
      <c r="AQ211" s="192">
        <v>4985009708132</v>
      </c>
      <c r="AR211" s="192" t="s">
        <v>3008</v>
      </c>
      <c r="AS211" s="231" t="s">
        <v>662</v>
      </c>
      <c r="AT211" s="231" t="s">
        <v>762</v>
      </c>
      <c r="AU211" s="232" t="s">
        <v>38</v>
      </c>
      <c r="AV211" s="232">
        <v>44100</v>
      </c>
      <c r="AW211" s="233">
        <f>VLOOKUP(B:B,[1]MICHELIN!$B:$K,8,0)</f>
        <v>19740</v>
      </c>
      <c r="AX211" s="233">
        <v>525</v>
      </c>
      <c r="AY211" s="204" t="s">
        <v>3387</v>
      </c>
      <c r="AZ211" s="192" t="s">
        <v>390</v>
      </c>
      <c r="BA211" s="133" t="str">
        <f>IFERROR(VLOOKUP(AZ:AZ,Q商品!B:E,4,0),"")</f>
        <v>23年製 Pilot Sport 5（パイロットスポーツ5） 225/40ZR18 92Y XL サマータイヤ 最短当日発送</v>
      </c>
      <c r="BB211" s="133" t="str">
        <f>IFERROR(VLOOKUP(B:B,在庫!B:M,12,0),"")</f>
        <v>2023年製</v>
      </c>
      <c r="BC211" s="133">
        <f>IFERROR(VLOOKUP(B:B,在庫!B:L,10,0),"")</f>
        <v>1</v>
      </c>
      <c r="BD211" s="234">
        <f>VLOOKUP(AP:AP,[1]MICHELIN!$B:$AH,32,0)</f>
        <v>605763427</v>
      </c>
      <c r="BE211" s="234">
        <f>VLOOKUP(AP:AP,[1]MICHELIN!$B:$AH,33,0)</f>
        <v>605763482</v>
      </c>
    </row>
    <row r="212" spans="1:57" s="11" customFormat="1" ht="19.5" hidden="1" customHeight="1">
      <c r="A212" s="11">
        <f t="shared" si="82"/>
        <v>2</v>
      </c>
      <c r="B212" s="239">
        <f t="shared" si="83"/>
        <v>2254019158605</v>
      </c>
      <c r="C212" s="225">
        <f>VLOOKUP(B:B,[1]MICHELIN!$B:$K,9,0)</f>
        <v>12</v>
      </c>
      <c r="D212" s="11" t="s">
        <v>4059</v>
      </c>
      <c r="E212" s="358" t="s">
        <v>943</v>
      </c>
      <c r="F212" s="158" t="s">
        <v>6279</v>
      </c>
      <c r="G212" s="132" t="str">
        <f t="shared" si="84"/>
        <v>19</v>
      </c>
      <c r="H212" s="225">
        <v>10</v>
      </c>
      <c r="I212" s="225">
        <f>VLOOKUP(B:B,[1]MICHELIN!$B:$K,10,0)</f>
        <v>14</v>
      </c>
      <c r="J212" s="131"/>
      <c r="K212" s="132" t="s">
        <v>1751</v>
      </c>
      <c r="L212" s="324">
        <v>61</v>
      </c>
      <c r="M212" s="134" t="s">
        <v>3422</v>
      </c>
      <c r="N212" s="226" t="s">
        <v>6280</v>
      </c>
      <c r="O212" s="226">
        <v>0</v>
      </c>
      <c r="P212" s="227">
        <v>32000</v>
      </c>
      <c r="Q212" s="228">
        <f t="shared" si="100"/>
        <v>28136.363636363632</v>
      </c>
      <c r="R212" s="143">
        <f t="shared" si="101"/>
        <v>7.2019386106623451E-2</v>
      </c>
      <c r="S212" s="192">
        <v>1074476208</v>
      </c>
      <c r="T212" s="285" t="s">
        <v>6728</v>
      </c>
      <c r="U212" s="189">
        <f t="shared" si="104"/>
        <v>32000</v>
      </c>
      <c r="W212" s="229">
        <v>32000</v>
      </c>
      <c r="X212" s="135">
        <f t="shared" si="86"/>
        <v>26110</v>
      </c>
      <c r="Y212" s="230">
        <f t="shared" si="87"/>
        <v>28136.363636363632</v>
      </c>
      <c r="Z212" s="141">
        <f t="shared" si="88"/>
        <v>7.7312499999999895E-2</v>
      </c>
      <c r="AA212" s="136">
        <f t="shared" si="89"/>
        <v>7.2019386106623451E-2</v>
      </c>
      <c r="AB212" s="144">
        <v>9</v>
      </c>
      <c r="AC212" s="184">
        <f t="shared" si="102"/>
        <v>31372</v>
      </c>
      <c r="AD212" s="182">
        <f t="shared" si="103"/>
        <v>34474</v>
      </c>
      <c r="AE212" s="128">
        <f t="shared" si="90"/>
        <v>3102.66</v>
      </c>
      <c r="AF212" s="129">
        <f t="shared" si="91"/>
        <v>628.65999999999985</v>
      </c>
      <c r="AG212" s="130">
        <f t="shared" si="92"/>
        <v>1.8235771886059054E-2</v>
      </c>
      <c r="AH212" s="137">
        <f t="shared" si="93"/>
        <v>2474</v>
      </c>
      <c r="AI212" s="138">
        <f t="shared" si="94"/>
        <v>7.1764228113940939E-2</v>
      </c>
      <c r="AJ212" s="138">
        <f t="shared" si="95"/>
        <v>5.3783614220564394E-2</v>
      </c>
      <c r="AL212" s="11">
        <f t="shared" si="96"/>
        <v>27924.6</v>
      </c>
      <c r="AM212" s="412">
        <f t="shared" si="97"/>
        <v>24431.45454545454</v>
      </c>
      <c r="AN212" s="412">
        <f t="shared" si="98"/>
        <v>-1678.5454545454595</v>
      </c>
      <c r="AO212" s="413">
        <f t="shared" si="99"/>
        <v>-6.8704278389259965E-2</v>
      </c>
      <c r="AP212" s="192">
        <v>2254019158605</v>
      </c>
      <c r="AQ212" s="192">
        <v>4985009708279</v>
      </c>
      <c r="AR212" s="192" t="s">
        <v>3020</v>
      </c>
      <c r="AS212" s="231" t="s">
        <v>662</v>
      </c>
      <c r="AT212" s="231" t="s">
        <v>675</v>
      </c>
      <c r="AU212" s="232" t="s">
        <v>124</v>
      </c>
      <c r="AV212" s="232">
        <v>56200</v>
      </c>
      <c r="AW212" s="233">
        <f>VLOOKUP(B:B,[1]MICHELIN!$B:$K,8,0)</f>
        <v>26110</v>
      </c>
      <c r="AX212" s="233">
        <v>1050</v>
      </c>
      <c r="AY212" s="204" t="s">
        <v>3387</v>
      </c>
      <c r="AZ212" s="192" t="s">
        <v>458</v>
      </c>
      <c r="BA212" s="133" t="str">
        <f>IFERROR(VLOOKUP(AZ:AZ,Q商品!B:E,4,0),"")</f>
        <v>23年製 Pilot Sport 5（パイロットスポーツ5） 225/40ZR19 93Y XL サマータイヤ 最短当日発送</v>
      </c>
      <c r="BB212" s="133" t="str">
        <f>IFERROR(VLOOKUP(B:B,在庫!B:M,12,0),"")</f>
        <v>2023年製</v>
      </c>
      <c r="BC212" s="133">
        <f>IFERROR(VLOOKUP(B:B,在庫!B:L,10,0),"")</f>
        <v>2</v>
      </c>
      <c r="BD212" s="234">
        <f>VLOOKUP(AP:AP,[1]MICHELIN!$B:$AH,32,0)</f>
        <v>669477146</v>
      </c>
      <c r="BE212" s="234">
        <f>VLOOKUP(AP:AP,[1]MICHELIN!$B:$AH,33,0)</f>
        <v>669479114</v>
      </c>
    </row>
    <row r="213" spans="1:57" s="11" customFormat="1" ht="19.5" hidden="1" customHeight="1">
      <c r="A213" s="11">
        <f t="shared" si="82"/>
        <v>2</v>
      </c>
      <c r="B213" s="239">
        <f t="shared" si="83"/>
        <v>2254019159657</v>
      </c>
      <c r="C213" s="225">
        <f>VLOOKUP(B:B,[1]MICHELIN!$B:$K,9,0)</f>
        <v>28</v>
      </c>
      <c r="D213" s="11" t="s">
        <v>4059</v>
      </c>
      <c r="E213" s="11" t="s">
        <v>943</v>
      </c>
      <c r="F213" s="158" t="s">
        <v>6279</v>
      </c>
      <c r="G213" s="132" t="str">
        <f t="shared" si="84"/>
        <v>19</v>
      </c>
      <c r="H213" s="225">
        <v>8</v>
      </c>
      <c r="I213" s="225">
        <f>VLOOKUP(B:B,[1]MICHELIN!$B:$K,10,0)</f>
        <v>0</v>
      </c>
      <c r="J213" s="131">
        <v>143</v>
      </c>
      <c r="K213" s="132" t="s">
        <v>1751</v>
      </c>
      <c r="L213" s="324">
        <v>61</v>
      </c>
      <c r="M213" s="134" t="s">
        <v>3422</v>
      </c>
      <c r="N213" s="226">
        <v>32000</v>
      </c>
      <c r="O213" s="226">
        <v>0</v>
      </c>
      <c r="P213" s="227">
        <v>32000</v>
      </c>
      <c r="Q213" s="228">
        <f t="shared" si="100"/>
        <v>28136.363636363632</v>
      </c>
      <c r="R213" s="143">
        <f t="shared" si="101"/>
        <v>0.14455896607431329</v>
      </c>
      <c r="S213" s="192">
        <v>1074476646</v>
      </c>
      <c r="T213" s="285" t="s">
        <v>6727</v>
      </c>
      <c r="U213" s="189">
        <f t="shared" si="104"/>
        <v>32000</v>
      </c>
      <c r="W213" s="229">
        <v>32000</v>
      </c>
      <c r="X213" s="135">
        <f t="shared" si="86"/>
        <v>24069</v>
      </c>
      <c r="Y213" s="230">
        <f t="shared" si="87"/>
        <v>28136.363636363632</v>
      </c>
      <c r="Z213" s="141">
        <f t="shared" si="88"/>
        <v>7.7312499999999895E-2</v>
      </c>
      <c r="AA213" s="136">
        <f t="shared" si="89"/>
        <v>0.14455896607431329</v>
      </c>
      <c r="AB213" s="309"/>
      <c r="AC213" s="184">
        <f t="shared" si="102"/>
        <v>31372</v>
      </c>
      <c r="AD213" s="182">
        <f t="shared" si="103"/>
        <v>34474</v>
      </c>
      <c r="AE213" s="128">
        <f t="shared" si="90"/>
        <v>3102.66</v>
      </c>
      <c r="AF213" s="129">
        <f t="shared" si="91"/>
        <v>628.65999999999985</v>
      </c>
      <c r="AG213" s="130">
        <f t="shared" si="92"/>
        <v>1.8235771886059054E-2</v>
      </c>
      <c r="AH213" s="137">
        <f t="shared" si="93"/>
        <v>2474</v>
      </c>
      <c r="AI213" s="138">
        <f t="shared" si="94"/>
        <v>7.1764228113940939E-2</v>
      </c>
      <c r="AJ213" s="138">
        <f t="shared" si="95"/>
        <v>0.12632319418825425</v>
      </c>
      <c r="AL213" s="11">
        <f t="shared" si="96"/>
        <v>27924.6</v>
      </c>
      <c r="AM213" s="412">
        <f t="shared" si="97"/>
        <v>24431.45454545454</v>
      </c>
      <c r="AN213" s="412">
        <f t="shared" si="98"/>
        <v>362.45454545454049</v>
      </c>
      <c r="AO213" s="413">
        <f t="shared" si="99"/>
        <v>1.483556964568755E-2</v>
      </c>
      <c r="AP213" s="192">
        <v>2254019159657</v>
      </c>
      <c r="AQ213" s="192">
        <v>4985009708279</v>
      </c>
      <c r="AR213" s="192" t="s">
        <v>152</v>
      </c>
      <c r="AS213" s="231" t="s">
        <v>143</v>
      </c>
      <c r="AT213" s="231" t="s">
        <v>675</v>
      </c>
      <c r="AU213" s="232" t="s">
        <v>124</v>
      </c>
      <c r="AV213" s="232" t="s">
        <v>152</v>
      </c>
      <c r="AW213" s="233">
        <f>VLOOKUP(B:B,[1]MICHELIN!$B:$K,8,0)</f>
        <v>24069</v>
      </c>
      <c r="AX213" s="233">
        <v>1050</v>
      </c>
      <c r="AY213" s="204" t="s">
        <v>3388</v>
      </c>
      <c r="AZ213" s="192" t="s">
        <v>470</v>
      </c>
      <c r="BA213" s="133" t="str">
        <f>IFERROR(VLOOKUP(AZ:AZ,Q商品!B:E,4,0),"")</f>
        <v>23年製 Pilot Sport 5（パイロットスポーツ5） 225/40ZR19 93Y XL サマータイヤ 最短当日発送</v>
      </c>
      <c r="BB213" s="133" t="str">
        <f>IFERROR(VLOOKUP(B:B,在庫!B:M,12,0),"")</f>
        <v>2023年製</v>
      </c>
      <c r="BC213" s="133">
        <f>IFERROR(VLOOKUP(B:B,在庫!B:L,10,0),"")</f>
        <v>1</v>
      </c>
      <c r="BD213" s="234">
        <f>VLOOKUP(AP:AP,[1]MICHELIN!$B:$AH,32,0)</f>
        <v>620994292</v>
      </c>
      <c r="BE213" s="234">
        <f>VLOOKUP(AP:AP,[1]MICHELIN!$B:$AH,33,0)</f>
        <v>620994293</v>
      </c>
    </row>
    <row r="214" spans="1:57" s="11" customFormat="1" ht="19.5" hidden="1" customHeight="1">
      <c r="A214" s="11">
        <f t="shared" si="82"/>
        <v>2</v>
      </c>
      <c r="B214" s="239">
        <f t="shared" si="83"/>
        <v>2254517159654</v>
      </c>
      <c r="C214" s="225">
        <f>VLOOKUP(B:B,[1]MICHELIN!$B:$K,9,0)</f>
        <v>128</v>
      </c>
      <c r="D214" s="11" t="s">
        <v>4059</v>
      </c>
      <c r="E214" s="11" t="s">
        <v>944</v>
      </c>
      <c r="F214" s="158" t="s">
        <v>5932</v>
      </c>
      <c r="G214" s="132" t="str">
        <f t="shared" si="84"/>
        <v>17</v>
      </c>
      <c r="H214" s="225">
        <v>2</v>
      </c>
      <c r="I214" s="225">
        <f>VLOOKUP(B:B,[1]MICHELIN!$B:$K,10,0)</f>
        <v>0</v>
      </c>
      <c r="J214" s="131">
        <v>51</v>
      </c>
      <c r="K214" s="132" t="s">
        <v>1751</v>
      </c>
      <c r="L214" s="324">
        <v>63</v>
      </c>
      <c r="M214" s="134" t="s">
        <v>5996</v>
      </c>
      <c r="N214" s="226" t="s">
        <v>11925</v>
      </c>
      <c r="O214" s="226" t="s">
        <v>1777</v>
      </c>
      <c r="P214" s="227">
        <v>17880</v>
      </c>
      <c r="Q214" s="228">
        <f t="shared" si="100"/>
        <v>15777.272727272726</v>
      </c>
      <c r="R214" s="143">
        <f t="shared" si="101"/>
        <v>0.20632670700086425</v>
      </c>
      <c r="S214" s="192">
        <v>1074475962</v>
      </c>
      <c r="T214" s="285" t="s">
        <v>11934</v>
      </c>
      <c r="U214" s="189">
        <f t="shared" si="104"/>
        <v>16980</v>
      </c>
      <c r="V214" s="11">
        <v>900</v>
      </c>
      <c r="W214" s="229">
        <v>17880</v>
      </c>
      <c r="X214" s="135">
        <f t="shared" si="86"/>
        <v>12522</v>
      </c>
      <c r="Y214" s="230">
        <f t="shared" si="87"/>
        <v>15777.272727272726</v>
      </c>
      <c r="Z214" s="141">
        <f t="shared" si="88"/>
        <v>2.30984340044742E-2</v>
      </c>
      <c r="AA214" s="136">
        <f t="shared" si="89"/>
        <v>0.20632670700086425</v>
      </c>
      <c r="AB214" s="144">
        <v>9</v>
      </c>
      <c r="AC214" s="184">
        <f t="shared" si="102"/>
        <v>16647</v>
      </c>
      <c r="AD214" s="182">
        <f t="shared" si="103"/>
        <v>18293</v>
      </c>
      <c r="AE214" s="128">
        <f t="shared" si="90"/>
        <v>1646.37</v>
      </c>
      <c r="AF214" s="129">
        <f t="shared" si="91"/>
        <v>333.36999999999989</v>
      </c>
      <c r="AG214" s="130">
        <f t="shared" si="92"/>
        <v>1.8223910785546377E-2</v>
      </c>
      <c r="AH214" s="137">
        <f t="shared" si="93"/>
        <v>1313</v>
      </c>
      <c r="AI214" s="138">
        <f t="shared" si="94"/>
        <v>7.1776089214453623E-2</v>
      </c>
      <c r="AJ214" s="138">
        <f t="shared" si="95"/>
        <v>0.18810279621531786</v>
      </c>
      <c r="AL214" s="11">
        <f t="shared" si="96"/>
        <v>14817.7</v>
      </c>
      <c r="AM214" s="412">
        <f t="shared" si="97"/>
        <v>12993.363636363636</v>
      </c>
      <c r="AN214" s="412">
        <f t="shared" si="98"/>
        <v>471.36363636363603</v>
      </c>
      <c r="AO214" s="413">
        <f t="shared" si="99"/>
        <v>3.6277260419654761E-2</v>
      </c>
      <c r="AP214" s="192">
        <v>2254517159654</v>
      </c>
      <c r="AQ214" s="192">
        <v>4985009708057</v>
      </c>
      <c r="AR214" s="192" t="s">
        <v>152</v>
      </c>
      <c r="AS214" s="231" t="s">
        <v>143</v>
      </c>
      <c r="AT214" s="231" t="s">
        <v>764</v>
      </c>
      <c r="AU214" s="232" t="s">
        <v>37</v>
      </c>
      <c r="AV214" s="232" t="s">
        <v>152</v>
      </c>
      <c r="AW214" s="233">
        <f>VLOOKUP(B:B,[1]MICHELIN!$B:$K,8,0)</f>
        <v>12522</v>
      </c>
      <c r="AX214" s="233">
        <v>525</v>
      </c>
      <c r="AY214" s="204" t="s">
        <v>3388</v>
      </c>
      <c r="AZ214" s="192" t="s">
        <v>469</v>
      </c>
      <c r="BA214" s="133" t="str">
        <f>IFERROR(VLOOKUP(AZ:AZ,Q商品!B:E,4,0),"")</f>
        <v>23年製 Pilot Sport 5（パイロットスポーツ5） 225/45ZR17 94Y XL サマータイヤ 最短当日発送</v>
      </c>
      <c r="BB214" s="133" t="str">
        <f>IFERROR(VLOOKUP(B:B,在庫!B:M,12,0),"")</f>
        <v>2023年製</v>
      </c>
      <c r="BC214" s="133">
        <f>IFERROR(VLOOKUP(B:B,在庫!B:L,10,0),"")</f>
        <v>1</v>
      </c>
      <c r="BD214" s="234">
        <f>VLOOKUP(AP:AP,[1]MICHELIN!$B:$AH,32,0)</f>
        <v>614215477</v>
      </c>
      <c r="BE214" s="234">
        <f>VLOOKUP(AP:AP,[1]MICHELIN!$B:$AH,33,0)</f>
        <v>614215487</v>
      </c>
    </row>
    <row r="215" spans="1:57" s="11" customFormat="1" ht="19.5" hidden="1" customHeight="1">
      <c r="A215" s="11">
        <f t="shared" si="82"/>
        <v>2</v>
      </c>
      <c r="B215" s="239">
        <f t="shared" si="83"/>
        <v>2254517158602</v>
      </c>
      <c r="C215" s="225">
        <f>VLOOKUP(B:B,[1]MICHELIN!$B:$K,9,0)</f>
        <v>6</v>
      </c>
      <c r="D215" s="11" t="s">
        <v>4059</v>
      </c>
      <c r="E215" s="11" t="s">
        <v>944</v>
      </c>
      <c r="F215" s="158" t="s">
        <v>5932</v>
      </c>
      <c r="G215" s="132" t="str">
        <f t="shared" si="84"/>
        <v>17</v>
      </c>
      <c r="H215" s="225">
        <v>22</v>
      </c>
      <c r="I215" s="225">
        <f>VLOOKUP(B:B,[1]MICHELIN!$B:$K,10,0)</f>
        <v>40</v>
      </c>
      <c r="J215" s="131"/>
      <c r="K215" s="132" t="s">
        <v>1751</v>
      </c>
      <c r="L215" s="324">
        <v>63</v>
      </c>
      <c r="M215" s="134" t="s">
        <v>3422</v>
      </c>
      <c r="N215" s="226" t="s">
        <v>7663</v>
      </c>
      <c r="O215" s="226" t="s">
        <v>3425</v>
      </c>
      <c r="P215" s="227">
        <v>17980</v>
      </c>
      <c r="Q215" s="228">
        <f t="shared" si="100"/>
        <v>15868.181818181816</v>
      </c>
      <c r="R215" s="143">
        <f t="shared" si="101"/>
        <v>-9.2122600973933114E-2</v>
      </c>
      <c r="S215" s="192">
        <v>1074476029</v>
      </c>
      <c r="T215" s="285" t="s">
        <v>12054</v>
      </c>
      <c r="U215" s="189">
        <f t="shared" si="104"/>
        <v>20700</v>
      </c>
      <c r="V215" s="11">
        <v>900</v>
      </c>
      <c r="W215" s="229">
        <v>21600</v>
      </c>
      <c r="X215" s="135">
        <f t="shared" si="86"/>
        <v>17330</v>
      </c>
      <c r="Y215" s="230">
        <f t="shared" si="87"/>
        <v>19159.090909090908</v>
      </c>
      <c r="Z215" s="141">
        <f t="shared" si="88"/>
        <v>0.30567915690866521</v>
      </c>
      <c r="AA215" s="136">
        <f t="shared" si="89"/>
        <v>9.5468564650059262E-2</v>
      </c>
      <c r="AB215" s="144"/>
      <c r="AC215" s="184">
        <f t="shared" si="102"/>
        <v>20294</v>
      </c>
      <c r="AD215" s="182">
        <f t="shared" si="103"/>
        <v>22301</v>
      </c>
      <c r="AE215" s="128">
        <f t="shared" si="90"/>
        <v>2007.09</v>
      </c>
      <c r="AF215" s="129">
        <f t="shared" si="91"/>
        <v>406.08999999999992</v>
      </c>
      <c r="AG215" s="130">
        <f t="shared" si="92"/>
        <v>1.8209497331958206E-2</v>
      </c>
      <c r="AH215" s="137">
        <f t="shared" si="93"/>
        <v>1601</v>
      </c>
      <c r="AI215" s="138">
        <f t="shared" si="94"/>
        <v>7.1790502668041795E-2</v>
      </c>
      <c r="AJ215" s="138">
        <f t="shared" si="95"/>
        <v>7.725906731810106E-2</v>
      </c>
      <c r="AL215" s="11">
        <f t="shared" si="96"/>
        <v>18063.900000000001</v>
      </c>
      <c r="AM215" s="412">
        <f t="shared" si="97"/>
        <v>15944.454545454546</v>
      </c>
      <c r="AN215" s="412">
        <f t="shared" si="98"/>
        <v>-1385.545454545454</v>
      </c>
      <c r="AO215" s="413">
        <f t="shared" si="99"/>
        <v>-8.6898266139837699E-2</v>
      </c>
      <c r="AP215" s="192">
        <v>2254517158602</v>
      </c>
      <c r="AQ215" s="192">
        <v>4985009708057</v>
      </c>
      <c r="AR215" s="192" t="s">
        <v>3000</v>
      </c>
      <c r="AS215" s="231" t="s">
        <v>662</v>
      </c>
      <c r="AT215" s="231" t="s">
        <v>764</v>
      </c>
      <c r="AU215" s="232" t="s">
        <v>37</v>
      </c>
      <c r="AV215" s="232">
        <v>38700</v>
      </c>
      <c r="AW215" s="233">
        <f>VLOOKUP(B:B,[1]MICHELIN!$B:$K,8,0)</f>
        <v>17330</v>
      </c>
      <c r="AX215" s="233">
        <v>525</v>
      </c>
      <c r="AY215" s="204" t="s">
        <v>3387</v>
      </c>
      <c r="AZ215" s="192" t="s">
        <v>398</v>
      </c>
      <c r="BA215" s="133" t="str">
        <f>IFERROR(VLOOKUP(AZ:AZ,Q商品!B:E,4,0),"")</f>
        <v>Pilot Sport 5（パイロットスポーツ5） 225/45ZR17 94Y XL 22年製以降 サマータイヤ 最短当日発送</v>
      </c>
      <c r="BB215" s="133" t="str">
        <f>IFERROR(VLOOKUP(B:B,在庫!B:M,12,0),"")</f>
        <v>2022年製</v>
      </c>
      <c r="BC215" s="133">
        <f>IFERROR(VLOOKUP(B:B,在庫!B:L,10,0),"")</f>
        <v>5</v>
      </c>
      <c r="BD215" s="234">
        <f>VLOOKUP(AP:AP,[1]MICHELIN!$B:$AH,32,0)</f>
        <v>605763435</v>
      </c>
      <c r="BE215" s="234">
        <f>VLOOKUP(AP:AP,[1]MICHELIN!$B:$AH,33,0)</f>
        <v>605763490</v>
      </c>
    </row>
    <row r="216" spans="1:57" s="11" customFormat="1" ht="19.5" hidden="1" customHeight="1">
      <c r="A216" s="11">
        <f t="shared" si="82"/>
        <v>1</v>
      </c>
      <c r="B216" s="239">
        <f t="shared" si="83"/>
        <v>2254518158601</v>
      </c>
      <c r="C216" s="225">
        <f>VLOOKUP(B:B,[1]MICHELIN!$B:$K,9,0)</f>
        <v>255</v>
      </c>
      <c r="D216" s="11" t="s">
        <v>5180</v>
      </c>
      <c r="E216" s="358" t="s">
        <v>945</v>
      </c>
      <c r="F216" s="158" t="s">
        <v>5944</v>
      </c>
      <c r="G216" s="132" t="str">
        <f t="shared" si="84"/>
        <v>18</v>
      </c>
      <c r="H216" s="225">
        <v>1</v>
      </c>
      <c r="I216" s="225">
        <f>VLOOKUP(B:B,[1]MICHELIN!$B:$K,10,0)</f>
        <v>215</v>
      </c>
      <c r="J216" s="131">
        <v>9</v>
      </c>
      <c r="K216" s="132" t="s">
        <v>1751</v>
      </c>
      <c r="L216" s="132">
        <v>64</v>
      </c>
      <c r="M216" s="134" t="s">
        <v>3422</v>
      </c>
      <c r="N216" s="226" t="s">
        <v>7664</v>
      </c>
      <c r="O216" s="226">
        <v>0</v>
      </c>
      <c r="P216" s="227">
        <v>23845</v>
      </c>
      <c r="Q216" s="228">
        <f t="shared" si="100"/>
        <v>20722.727272727272</v>
      </c>
      <c r="R216" s="143">
        <f t="shared" si="101"/>
        <v>0.16275499012941433</v>
      </c>
      <c r="S216" s="192">
        <v>1074476027</v>
      </c>
      <c r="T216" s="285" t="s">
        <v>6730</v>
      </c>
      <c r="U216" s="189">
        <f t="shared" si="104"/>
        <v>23845</v>
      </c>
      <c r="W216" s="229">
        <v>23845</v>
      </c>
      <c r="X216" s="135">
        <f t="shared" si="86"/>
        <v>17350</v>
      </c>
      <c r="Y216" s="230">
        <f t="shared" si="87"/>
        <v>20722.727272727272</v>
      </c>
      <c r="Z216" s="141">
        <f t="shared" si="88"/>
        <v>7.733277416649198E-2</v>
      </c>
      <c r="AA216" s="136">
        <f t="shared" si="89"/>
        <v>0.16275499012941433</v>
      </c>
      <c r="AB216" s="309"/>
      <c r="AC216" s="184">
        <f t="shared" si="102"/>
        <v>23377</v>
      </c>
      <c r="AD216" s="182">
        <f t="shared" si="103"/>
        <v>25689</v>
      </c>
      <c r="AE216" s="128">
        <f t="shared" si="90"/>
        <v>2312.0099999999998</v>
      </c>
      <c r="AF216" s="129">
        <f t="shared" si="91"/>
        <v>468.00999999999976</v>
      </c>
      <c r="AG216" s="130">
        <f t="shared" si="92"/>
        <v>1.8218303554050363E-2</v>
      </c>
      <c r="AH216" s="137">
        <f t="shared" si="93"/>
        <v>1844</v>
      </c>
      <c r="AI216" s="138">
        <f t="shared" si="94"/>
        <v>7.178169644594963E-2</v>
      </c>
      <c r="AJ216" s="138">
        <f t="shared" si="95"/>
        <v>0.14453668657536398</v>
      </c>
      <c r="AL216" s="11">
        <f t="shared" si="96"/>
        <v>20808.099999999999</v>
      </c>
      <c r="AM216" s="412">
        <f t="shared" si="97"/>
        <v>17961.909090909088</v>
      </c>
      <c r="AN216" s="412">
        <f t="shared" si="98"/>
        <v>611.90909090908826</v>
      </c>
      <c r="AO216" s="413">
        <f t="shared" si="99"/>
        <v>3.4067040859191787E-2</v>
      </c>
      <c r="AP216" s="192">
        <v>2254518158601</v>
      </c>
      <c r="AQ216" s="192">
        <v>4985009708149</v>
      </c>
      <c r="AR216" s="192" t="s">
        <v>3012</v>
      </c>
      <c r="AS216" s="231" t="s">
        <v>662</v>
      </c>
      <c r="AT216" s="231" t="s">
        <v>1106</v>
      </c>
      <c r="AU216" s="232" t="s">
        <v>40</v>
      </c>
      <c r="AV216" s="232">
        <v>40600</v>
      </c>
      <c r="AW216" s="233">
        <f>VLOOKUP(B:B,[1]MICHELIN!$B:$K,8,0)</f>
        <v>17350</v>
      </c>
      <c r="AX216" s="233">
        <v>1050</v>
      </c>
      <c r="AY216" s="204" t="s">
        <v>3387</v>
      </c>
      <c r="AZ216" s="192" t="s">
        <v>402</v>
      </c>
      <c r="BA216" s="133" t="str">
        <f>IFERROR(VLOOKUP(AZ:AZ,Q商品!B:E,4,0),"")</f>
        <v>23年製 Pilot Sport 5（パイロットスポーツ5） 225/45ZR18 95Y XL サマータイヤ 最短当日発送</v>
      </c>
      <c r="BB216" s="133" t="str">
        <f>IFERROR(VLOOKUP(B:B,在庫!B:M,12,0),"")</f>
        <v>2023年製</v>
      </c>
      <c r="BC216" s="133">
        <f>IFERROR(VLOOKUP(B:B,在庫!B:L,10,0),"")</f>
        <v>4</v>
      </c>
      <c r="BD216" s="234">
        <f>VLOOKUP(AP:AP,[1]MICHELIN!$B:$AH,32,0)</f>
        <v>605763424</v>
      </c>
      <c r="BE216" s="234">
        <f>VLOOKUP(AP:AP,[1]MICHELIN!$B:$AH,33,0)</f>
        <v>605763479</v>
      </c>
    </row>
    <row r="217" spans="1:57" s="11" customFormat="1" ht="19.5" hidden="1" customHeight="1">
      <c r="A217" s="11">
        <f t="shared" si="82"/>
        <v>1</v>
      </c>
      <c r="B217" s="239">
        <f t="shared" si="83"/>
        <v>2254519158600</v>
      </c>
      <c r="C217" s="225">
        <f>VLOOKUP(B:B,[1]MICHELIN!$B:$K,9,0)</f>
        <v>25</v>
      </c>
      <c r="D217" s="11" t="s">
        <v>4059</v>
      </c>
      <c r="E217" s="358" t="s">
        <v>946</v>
      </c>
      <c r="F217" s="158" t="s">
        <v>7130</v>
      </c>
      <c r="G217" s="132" t="str">
        <f t="shared" si="84"/>
        <v>19</v>
      </c>
      <c r="H217" s="225">
        <v>12</v>
      </c>
      <c r="I217" s="225">
        <f>VLOOKUP(B:B,[1]MICHELIN!$B:$K,10,0)</f>
        <v>21</v>
      </c>
      <c r="J217" s="131"/>
      <c r="K217" s="132" t="s">
        <v>1751</v>
      </c>
      <c r="L217" s="132">
        <v>65</v>
      </c>
      <c r="M217" s="134" t="s">
        <v>1785</v>
      </c>
      <c r="N217" s="226" t="s">
        <v>3416</v>
      </c>
      <c r="O217" s="226" t="s">
        <v>1954</v>
      </c>
      <c r="P217" s="227">
        <v>27500</v>
      </c>
      <c r="Q217" s="228">
        <f t="shared" si="100"/>
        <v>24045.454545454544</v>
      </c>
      <c r="R217" s="143">
        <f t="shared" si="101"/>
        <v>9.6710775047258932E-2</v>
      </c>
      <c r="S217" s="192">
        <v>1074475980</v>
      </c>
      <c r="T217" s="285" t="s">
        <v>6731</v>
      </c>
      <c r="U217" s="189">
        <f t="shared" si="104"/>
        <v>28790</v>
      </c>
      <c r="W217" s="229">
        <v>28790</v>
      </c>
      <c r="X217" s="135">
        <f t="shared" si="86"/>
        <v>21720</v>
      </c>
      <c r="Y217" s="230">
        <f t="shared" si="87"/>
        <v>25218.181818181816</v>
      </c>
      <c r="Z217" s="141">
        <f t="shared" si="88"/>
        <v>0.17041509433962254</v>
      </c>
      <c r="AA217" s="136">
        <f t="shared" si="89"/>
        <v>0.13871665465032437</v>
      </c>
      <c r="AB217" s="144"/>
      <c r="AC217" s="184">
        <f t="shared" si="102"/>
        <v>28225</v>
      </c>
      <c r="AD217" s="182">
        <f t="shared" si="103"/>
        <v>31016</v>
      </c>
      <c r="AE217" s="128">
        <f t="shared" si="90"/>
        <v>2791.44</v>
      </c>
      <c r="AF217" s="129">
        <f t="shared" si="91"/>
        <v>565.44000000000005</v>
      </c>
      <c r="AG217" s="130">
        <f t="shared" si="92"/>
        <v>1.8230590662883676E-2</v>
      </c>
      <c r="AH217" s="137">
        <f t="shared" si="93"/>
        <v>2226</v>
      </c>
      <c r="AI217" s="138">
        <f t="shared" si="94"/>
        <v>7.1769409337116327E-2</v>
      </c>
      <c r="AJ217" s="138">
        <f t="shared" si="95"/>
        <v>0.12048606398744069</v>
      </c>
      <c r="AL217" s="11">
        <f t="shared" si="96"/>
        <v>25123.4</v>
      </c>
      <c r="AM217" s="412">
        <f t="shared" si="97"/>
        <v>21884.909090909092</v>
      </c>
      <c r="AN217" s="412">
        <f t="shared" si="98"/>
        <v>164.9090909090919</v>
      </c>
      <c r="AO217" s="413">
        <f t="shared" si="99"/>
        <v>7.5352879111384797E-3</v>
      </c>
      <c r="AP217" s="192">
        <v>2254519158600</v>
      </c>
      <c r="AQ217" s="192">
        <v>4985009708491</v>
      </c>
      <c r="AR217" s="192" t="s">
        <v>3012</v>
      </c>
      <c r="AS217" s="231" t="s">
        <v>662</v>
      </c>
      <c r="AT217" s="231" t="s">
        <v>1056</v>
      </c>
      <c r="AU217" s="232" t="s">
        <v>108</v>
      </c>
      <c r="AV217" s="232">
        <v>50500</v>
      </c>
      <c r="AW217" s="233">
        <f>VLOOKUP(B:B,[1]MICHELIN!$B:$K,8,0)</f>
        <v>21720</v>
      </c>
      <c r="AX217" s="416">
        <v>1050</v>
      </c>
      <c r="AY217" s="204" t="s">
        <v>3387</v>
      </c>
      <c r="AZ217" s="192" t="s">
        <v>440</v>
      </c>
      <c r="BA217" s="133" t="str">
        <f>IFERROR(VLOOKUP(AZ:AZ,Q商品!B:E,4,0),"")</f>
        <v>23年製 Pilot Sport 5（パイロットスポーツ5） 225/45ZR19 96Y XL サマータイヤ 最短当日発送</v>
      </c>
      <c r="BB217" s="133" t="str">
        <f>IFERROR(VLOOKUP(B:B,在庫!B:M,12,0),"")</f>
        <v>2023年製</v>
      </c>
      <c r="BC217" s="133">
        <f>IFERROR(VLOOKUP(B:B,在庫!B:L,10,0),"")</f>
        <v>3</v>
      </c>
      <c r="BD217" s="234">
        <f>VLOOKUP(AP:AP,[1]MICHELIN!$B:$AH,32,0)</f>
        <v>605763445</v>
      </c>
      <c r="BE217" s="234">
        <f>VLOOKUP(AP:AP,[1]MICHELIN!$B:$AH,33,0)</f>
        <v>605763500</v>
      </c>
    </row>
    <row r="218" spans="1:57" s="11" customFormat="1" ht="19.5" hidden="1" customHeight="1">
      <c r="A218" s="11">
        <f t="shared" si="82"/>
        <v>2</v>
      </c>
      <c r="B218" s="239">
        <f t="shared" si="83"/>
        <v>2255017159656</v>
      </c>
      <c r="C218" s="225">
        <f>VLOOKUP(B:B,[1]MICHELIN!$B:$K,9,0)</f>
        <v>1</v>
      </c>
      <c r="D218" s="11" t="s">
        <v>4059</v>
      </c>
      <c r="E218" s="358" t="s">
        <v>637</v>
      </c>
      <c r="F218" s="158" t="s">
        <v>5945</v>
      </c>
      <c r="G218" s="132" t="str">
        <f t="shared" si="84"/>
        <v>17</v>
      </c>
      <c r="H218" s="225">
        <v>1</v>
      </c>
      <c r="I218" s="225">
        <f>VLOOKUP(B:B,[1]MICHELIN!$B:$K,10,0)</f>
        <v>1</v>
      </c>
      <c r="J218" s="131" t="s">
        <v>12</v>
      </c>
      <c r="K218" s="132" t="s">
        <v>1751</v>
      </c>
      <c r="L218" s="324">
        <v>66</v>
      </c>
      <c r="M218" s="134" t="s">
        <v>3422</v>
      </c>
      <c r="N218" s="226" t="s">
        <v>2031</v>
      </c>
      <c r="O218" s="226">
        <v>0</v>
      </c>
      <c r="P218" s="227">
        <v>22500</v>
      </c>
      <c r="Q218" s="228">
        <f t="shared" si="100"/>
        <v>19500</v>
      </c>
      <c r="R218" s="143">
        <f t="shared" si="101"/>
        <v>0.21682051282051282</v>
      </c>
      <c r="S218" s="192">
        <v>1074476197</v>
      </c>
      <c r="T218" s="285" t="s">
        <v>6733</v>
      </c>
      <c r="U218" s="189">
        <f t="shared" si="104"/>
        <v>22500</v>
      </c>
      <c r="W218" s="229">
        <v>22500</v>
      </c>
      <c r="X218" s="135">
        <f t="shared" si="86"/>
        <v>15272</v>
      </c>
      <c r="Y218" s="230">
        <f t="shared" si="87"/>
        <v>19500</v>
      </c>
      <c r="Z218" s="141">
        <f t="shared" si="88"/>
        <v>7.7288888888888962E-2</v>
      </c>
      <c r="AA218" s="136">
        <f t="shared" si="89"/>
        <v>0.21682051282051282</v>
      </c>
      <c r="AB218" s="144">
        <v>9</v>
      </c>
      <c r="AC218" s="184">
        <f t="shared" si="102"/>
        <v>22058</v>
      </c>
      <c r="AD218" s="182">
        <f t="shared" si="103"/>
        <v>24239</v>
      </c>
      <c r="AE218" s="128">
        <f t="shared" si="90"/>
        <v>2181.5099999999998</v>
      </c>
      <c r="AF218" s="129">
        <f t="shared" si="91"/>
        <v>442.50999999999976</v>
      </c>
      <c r="AG218" s="130">
        <f t="shared" si="92"/>
        <v>1.8256116176409907E-2</v>
      </c>
      <c r="AH218" s="137">
        <f t="shared" si="93"/>
        <v>1739</v>
      </c>
      <c r="AI218" s="138">
        <f t="shared" si="94"/>
        <v>7.1743883823590079E-2</v>
      </c>
      <c r="AJ218" s="138">
        <f t="shared" si="95"/>
        <v>0.19856439664410291</v>
      </c>
      <c r="AL218" s="11">
        <f t="shared" si="96"/>
        <v>19634.099999999999</v>
      </c>
      <c r="AM218" s="412">
        <f t="shared" si="97"/>
        <v>16894.63636363636</v>
      </c>
      <c r="AN218" s="412">
        <f t="shared" si="98"/>
        <v>1622.6363636363603</v>
      </c>
      <c r="AO218" s="413">
        <f t="shared" si="99"/>
        <v>9.604446812059754E-2</v>
      </c>
      <c r="AP218" s="192">
        <v>2255017159656</v>
      </c>
      <c r="AQ218" s="192">
        <v>4985009708064</v>
      </c>
      <c r="AR218" s="192" t="s">
        <v>152</v>
      </c>
      <c r="AS218" s="231" t="s">
        <v>143</v>
      </c>
      <c r="AT218" s="231" t="s">
        <v>768</v>
      </c>
      <c r="AU218" s="232" t="s">
        <v>32</v>
      </c>
      <c r="AV218" s="232" t="s">
        <v>152</v>
      </c>
      <c r="AW218" s="233">
        <f>VLOOKUP(B:B,[1]MICHELIN!$B:$K,8,0)</f>
        <v>15272</v>
      </c>
      <c r="AX218" s="233">
        <v>1050</v>
      </c>
      <c r="AY218" s="204" t="s">
        <v>3388</v>
      </c>
      <c r="AZ218" s="192" t="s">
        <v>385</v>
      </c>
      <c r="BA218" s="133" t="str">
        <f>IFERROR(VLOOKUP(AZ:AZ,Q商品!B:E,4,0),"")</f>
        <v>23年製 Pilot Sport 5（パイロットスポーツ5） 225/50ZR17 98Y XL サマータイヤ 最短当日発送</v>
      </c>
      <c r="BB218" s="133" t="str">
        <f>IFERROR(VLOOKUP(B:B,在庫!B:M,12,0),"")</f>
        <v>2023年製</v>
      </c>
      <c r="BC218" s="133">
        <f>IFERROR(VLOOKUP(B:B,在庫!B:L,10,0),"")</f>
        <v>1</v>
      </c>
      <c r="BD218" s="234">
        <f>VLOOKUP(AP:AP,[1]MICHELIN!$B:$AH,32,0)</f>
        <v>614215478</v>
      </c>
      <c r="BE218" s="234">
        <f>VLOOKUP(AP:AP,[1]MICHELIN!$B:$AH,33,0)</f>
        <v>614215488</v>
      </c>
    </row>
    <row r="219" spans="1:57" s="11" customFormat="1" ht="19.5" hidden="1" customHeight="1">
      <c r="A219" s="11">
        <f t="shared" si="82"/>
        <v>2</v>
      </c>
      <c r="B219" s="239">
        <f t="shared" si="83"/>
        <v>2255017158604</v>
      </c>
      <c r="C219" s="225">
        <f>VLOOKUP(B:B,[1]MICHELIN!$B:$K,9,0)</f>
        <v>8</v>
      </c>
      <c r="D219" s="11" t="s">
        <v>4059</v>
      </c>
      <c r="E219" s="11" t="s">
        <v>637</v>
      </c>
      <c r="F219" s="158" t="s">
        <v>5945</v>
      </c>
      <c r="G219" s="132" t="str">
        <f t="shared" si="84"/>
        <v>17</v>
      </c>
      <c r="H219" s="225">
        <v>15</v>
      </c>
      <c r="I219" s="225">
        <f>VLOOKUP(B:B,[1]MICHELIN!$B:$K,10,0)</f>
        <v>15</v>
      </c>
      <c r="J219" s="131"/>
      <c r="K219" s="132" t="s">
        <v>1751</v>
      </c>
      <c r="L219" s="324">
        <v>66</v>
      </c>
      <c r="M219" s="134" t="s">
        <v>3422</v>
      </c>
      <c r="N219" s="226" t="s">
        <v>2031</v>
      </c>
      <c r="O219" s="226">
        <v>0</v>
      </c>
      <c r="P219" s="227">
        <v>22500</v>
      </c>
      <c r="Q219" s="228">
        <f t="shared" si="100"/>
        <v>19500</v>
      </c>
      <c r="R219" s="143">
        <f t="shared" si="101"/>
        <v>6.4615384615384616E-2</v>
      </c>
      <c r="S219" s="192">
        <v>1074476651</v>
      </c>
      <c r="T219" s="285" t="s">
        <v>6732</v>
      </c>
      <c r="U219" s="189">
        <f t="shared" si="104"/>
        <v>22500</v>
      </c>
      <c r="W219" s="229">
        <v>22500</v>
      </c>
      <c r="X219" s="135">
        <f t="shared" si="86"/>
        <v>18240</v>
      </c>
      <c r="Y219" s="230">
        <f t="shared" si="87"/>
        <v>19500</v>
      </c>
      <c r="Z219" s="141">
        <f t="shared" si="88"/>
        <v>7.7288888888888962E-2</v>
      </c>
      <c r="AA219" s="136">
        <f t="shared" si="89"/>
        <v>6.4615384615384616E-2</v>
      </c>
      <c r="AB219" s="309"/>
      <c r="AC219" s="184">
        <f t="shared" si="102"/>
        <v>22058</v>
      </c>
      <c r="AD219" s="182">
        <f t="shared" si="103"/>
        <v>24239</v>
      </c>
      <c r="AE219" s="128">
        <f t="shared" si="90"/>
        <v>2181.5099999999998</v>
      </c>
      <c r="AF219" s="129">
        <f t="shared" si="91"/>
        <v>442.50999999999976</v>
      </c>
      <c r="AG219" s="130">
        <f t="shared" si="92"/>
        <v>1.8256116176409907E-2</v>
      </c>
      <c r="AH219" s="137">
        <f t="shared" si="93"/>
        <v>1739</v>
      </c>
      <c r="AI219" s="138">
        <f t="shared" si="94"/>
        <v>7.1743883823590079E-2</v>
      </c>
      <c r="AJ219" s="138">
        <f t="shared" si="95"/>
        <v>4.6359268438974713E-2</v>
      </c>
      <c r="AL219" s="11">
        <f t="shared" si="96"/>
        <v>19634.099999999999</v>
      </c>
      <c r="AM219" s="412">
        <f t="shared" si="97"/>
        <v>16894.63636363636</v>
      </c>
      <c r="AN219" s="412">
        <f t="shared" si="98"/>
        <v>-1345.3636363636397</v>
      </c>
      <c r="AO219" s="413">
        <f t="shared" si="99"/>
        <v>-7.9632589148788693E-2</v>
      </c>
      <c r="AP219" s="192">
        <v>2255017158604</v>
      </c>
      <c r="AQ219" s="192">
        <v>4985009708064</v>
      </c>
      <c r="AR219" s="192" t="s">
        <v>3002</v>
      </c>
      <c r="AS219" s="231" t="s">
        <v>662</v>
      </c>
      <c r="AT219" s="231" t="s">
        <v>768</v>
      </c>
      <c r="AU219" s="232" t="s">
        <v>32</v>
      </c>
      <c r="AV219" s="232">
        <v>39600</v>
      </c>
      <c r="AW219" s="233">
        <f>VLOOKUP(B:B,[1]MICHELIN!$B:$K,8,0)</f>
        <v>18240</v>
      </c>
      <c r="AX219" s="416">
        <v>1050</v>
      </c>
      <c r="AY219" s="204" t="s">
        <v>3387</v>
      </c>
      <c r="AZ219" s="192" t="s">
        <v>457</v>
      </c>
      <c r="BA219" s="133" t="str">
        <f>IFERROR(VLOOKUP(AZ:AZ,Q商品!B:E,4,0),"")</f>
        <v>23年製 Pilot Sport 5（パイロットスポーツ5） 225/50ZR17 98Y XL サマータイヤ 最短当日発送</v>
      </c>
      <c r="BB219" s="133" t="str">
        <f>IFERROR(VLOOKUP(B:B,在庫!B:M,12,0),"")</f>
        <v>2023年製</v>
      </c>
      <c r="BC219" s="133">
        <f>IFERROR(VLOOKUP(B:B,在庫!B:L,10,0),"")</f>
        <v>3</v>
      </c>
      <c r="BD219" s="234" t="str">
        <f>VLOOKUP(AP:AP,[1]MICHELIN!$B:$AH,32,0)</f>
        <v>×</v>
      </c>
      <c r="BE219" s="234" t="str">
        <f>VLOOKUP(AP:AP,[1]MICHELIN!$B:$AH,33,0)</f>
        <v>×</v>
      </c>
    </row>
    <row r="220" spans="1:57" s="11" customFormat="1" ht="19.5" hidden="1" customHeight="1">
      <c r="A220" s="11">
        <f t="shared" si="82"/>
        <v>1</v>
      </c>
      <c r="B220" s="239">
        <f t="shared" si="83"/>
        <v>2255517158609</v>
      </c>
      <c r="C220" s="225">
        <f>VLOOKUP(B:B,[1]MICHELIN!$B:$K,9,0)</f>
        <v>12</v>
      </c>
      <c r="D220" s="11" t="s">
        <v>4059</v>
      </c>
      <c r="E220" s="358" t="s">
        <v>947</v>
      </c>
      <c r="F220" s="158" t="s">
        <v>6260</v>
      </c>
      <c r="G220" s="132" t="str">
        <f t="shared" si="84"/>
        <v>17</v>
      </c>
      <c r="H220" s="225">
        <v>4</v>
      </c>
      <c r="I220" s="225">
        <f>VLOOKUP(B:B,[1]MICHELIN!$B:$K,10,0)</f>
        <v>4</v>
      </c>
      <c r="J220" s="131">
        <v>733</v>
      </c>
      <c r="K220" s="132" t="s">
        <v>1751</v>
      </c>
      <c r="L220" s="132">
        <v>67</v>
      </c>
      <c r="M220" s="134" t="s">
        <v>1958</v>
      </c>
      <c r="N220" s="226" t="s">
        <v>3417</v>
      </c>
      <c r="O220" s="226">
        <v>0</v>
      </c>
      <c r="P220" s="227">
        <v>19500</v>
      </c>
      <c r="Q220" s="228">
        <f t="shared" si="100"/>
        <v>17250</v>
      </c>
      <c r="R220" s="143">
        <f t="shared" si="101"/>
        <v>3.4782608695652174E-2</v>
      </c>
      <c r="S220" s="192">
        <v>1074476000</v>
      </c>
      <c r="T220" s="285" t="s">
        <v>6734</v>
      </c>
      <c r="U220" s="189">
        <f t="shared" si="104"/>
        <v>20799</v>
      </c>
      <c r="W220" s="229">
        <v>20799</v>
      </c>
      <c r="X220" s="135">
        <f t="shared" si="86"/>
        <v>16650</v>
      </c>
      <c r="Y220" s="230">
        <f t="shared" si="87"/>
        <v>18430.909090909088</v>
      </c>
      <c r="Z220" s="141">
        <f t="shared" si="88"/>
        <v>0.14907692307692311</v>
      </c>
      <c r="AA220" s="136">
        <f t="shared" si="89"/>
        <v>9.6626220775377206E-2</v>
      </c>
      <c r="AB220" s="144"/>
      <c r="AC220" s="184">
        <f t="shared" si="102"/>
        <v>20391</v>
      </c>
      <c r="AD220" s="182">
        <f t="shared" si="103"/>
        <v>22407</v>
      </c>
      <c r="AE220" s="128">
        <f t="shared" si="90"/>
        <v>2016.6299999999999</v>
      </c>
      <c r="AF220" s="129">
        <f t="shared" si="91"/>
        <v>408.62999999999988</v>
      </c>
      <c r="AG220" s="130">
        <f t="shared" si="92"/>
        <v>1.8236711741866377E-2</v>
      </c>
      <c r="AH220" s="137">
        <f t="shared" si="93"/>
        <v>1608</v>
      </c>
      <c r="AI220" s="138">
        <f t="shared" si="94"/>
        <v>7.176328825813362E-2</v>
      </c>
      <c r="AJ220" s="138">
        <f t="shared" si="95"/>
        <v>7.8389509033510829E-2</v>
      </c>
      <c r="AL220" s="11">
        <f t="shared" si="96"/>
        <v>18150.3</v>
      </c>
      <c r="AM220" s="412">
        <f t="shared" si="97"/>
        <v>16022.999999999998</v>
      </c>
      <c r="AN220" s="412">
        <f t="shared" si="98"/>
        <v>-627.00000000000182</v>
      </c>
      <c r="AO220" s="413">
        <f t="shared" si="99"/>
        <v>-3.9131248829807272E-2</v>
      </c>
      <c r="AP220" s="192">
        <v>2255517158609</v>
      </c>
      <c r="AQ220" s="192">
        <v>4985009708071</v>
      </c>
      <c r="AR220" s="192" t="s">
        <v>3003</v>
      </c>
      <c r="AS220" s="231" t="s">
        <v>662</v>
      </c>
      <c r="AT220" s="231" t="s">
        <v>774</v>
      </c>
      <c r="AU220" s="232" t="s">
        <v>52</v>
      </c>
      <c r="AV220" s="232">
        <v>37200</v>
      </c>
      <c r="AW220" s="233">
        <f>VLOOKUP(B:B,[1]MICHELIN!$B:$K,8,0)</f>
        <v>16650</v>
      </c>
      <c r="AX220" s="233">
        <v>525</v>
      </c>
      <c r="AY220" s="204" t="s">
        <v>3387</v>
      </c>
      <c r="AZ220" s="192" t="s">
        <v>456</v>
      </c>
      <c r="BA220" s="133" t="str">
        <f>IFERROR(VLOOKUP(AZ:AZ,Q商品!B:E,4,0),"")</f>
        <v>23年製 Pilot Sport 5（パイロットスポーツ5） 225/55ZR17 101Y XL サマータイヤ 最短当日発送</v>
      </c>
      <c r="BB220" s="133" t="str">
        <f>IFERROR(VLOOKUP(B:B,在庫!B:M,12,0),"")</f>
        <v>2023年製</v>
      </c>
      <c r="BC220" s="133">
        <f>IFERROR(VLOOKUP(B:B,在庫!B:L,10,0),"")</f>
        <v>1</v>
      </c>
      <c r="BD220" s="234">
        <f>VLOOKUP(AP:AP,[1]MICHELIN!$B:$AH,32,0)</f>
        <v>605763436</v>
      </c>
      <c r="BE220" s="234">
        <f>VLOOKUP(AP:AP,[1]MICHELIN!$B:$AH,33,0)</f>
        <v>605763491</v>
      </c>
    </row>
    <row r="221" spans="1:57" s="11" customFormat="1" ht="19.5" hidden="1" customHeight="1">
      <c r="A221" s="11">
        <f t="shared" si="82"/>
        <v>1</v>
      </c>
      <c r="B221" s="239">
        <f t="shared" si="83"/>
        <v>2353519158600</v>
      </c>
      <c r="C221" s="225">
        <f>VLOOKUP(B:B,[1]MICHELIN!$B:$K,9,0)</f>
        <v>4</v>
      </c>
      <c r="D221" s="11" t="s">
        <v>4059</v>
      </c>
      <c r="E221" s="358" t="s">
        <v>948</v>
      </c>
      <c r="F221" s="158" t="s">
        <v>5946</v>
      </c>
      <c r="G221" s="132" t="str">
        <f t="shared" si="84"/>
        <v>19</v>
      </c>
      <c r="H221" s="225">
        <v>8</v>
      </c>
      <c r="I221" s="225">
        <f>VLOOKUP(B:B,[1]MICHELIN!$B:$K,10,0)</f>
        <v>8</v>
      </c>
      <c r="J221" s="131"/>
      <c r="K221" s="132" t="s">
        <v>1751</v>
      </c>
      <c r="L221" s="132">
        <v>68</v>
      </c>
      <c r="M221" s="134" t="s">
        <v>1776</v>
      </c>
      <c r="N221" s="226" t="s">
        <v>5965</v>
      </c>
      <c r="O221" s="226">
        <v>0</v>
      </c>
      <c r="P221" s="227">
        <v>31900</v>
      </c>
      <c r="Q221" s="228">
        <f t="shared" si="100"/>
        <v>28045.454545454544</v>
      </c>
      <c r="R221" s="143">
        <f t="shared" si="101"/>
        <v>0.10145867098865474</v>
      </c>
      <c r="S221" s="192">
        <v>1074475976</v>
      </c>
      <c r="T221" s="285" t="s">
        <v>6735</v>
      </c>
      <c r="U221" s="189">
        <f t="shared" si="104"/>
        <v>32998</v>
      </c>
      <c r="W221" s="229">
        <v>32998</v>
      </c>
      <c r="X221" s="135">
        <f t="shared" si="86"/>
        <v>25200</v>
      </c>
      <c r="Y221" s="230">
        <f t="shared" si="87"/>
        <v>29043.63636363636</v>
      </c>
      <c r="Z221" s="141">
        <f t="shared" si="88"/>
        <v>0.11438871473354228</v>
      </c>
      <c r="AA221" s="136">
        <f t="shared" si="89"/>
        <v>0.13234005258545126</v>
      </c>
      <c r="AB221" s="144"/>
      <c r="AC221" s="184">
        <f t="shared" si="102"/>
        <v>32350</v>
      </c>
      <c r="AD221" s="182">
        <f t="shared" si="103"/>
        <v>35549</v>
      </c>
      <c r="AE221" s="128">
        <f t="shared" si="90"/>
        <v>3199.41</v>
      </c>
      <c r="AF221" s="129">
        <f t="shared" si="91"/>
        <v>648.40999999999985</v>
      </c>
      <c r="AG221" s="130">
        <f t="shared" si="92"/>
        <v>1.8239894230498745E-2</v>
      </c>
      <c r="AH221" s="137">
        <f t="shared" si="93"/>
        <v>2551</v>
      </c>
      <c r="AI221" s="138">
        <f t="shared" si="94"/>
        <v>7.1760105769501245E-2</v>
      </c>
      <c r="AJ221" s="138">
        <f t="shared" si="95"/>
        <v>0.11410015835495252</v>
      </c>
      <c r="AL221" s="11">
        <f t="shared" si="96"/>
        <v>28795.1</v>
      </c>
      <c r="AM221" s="412">
        <f t="shared" si="97"/>
        <v>25222.81818181818</v>
      </c>
      <c r="AN221" s="412">
        <f t="shared" si="98"/>
        <v>22.818181818180165</v>
      </c>
      <c r="AO221" s="413">
        <f t="shared" si="99"/>
        <v>9.0466424702012908E-4</v>
      </c>
      <c r="AP221" s="192">
        <v>2353519158600</v>
      </c>
      <c r="AQ221" s="192">
        <v>4985009708286</v>
      </c>
      <c r="AR221" s="192" t="s">
        <v>3016</v>
      </c>
      <c r="AS221" s="231" t="s">
        <v>662</v>
      </c>
      <c r="AT221" s="231" t="s">
        <v>970</v>
      </c>
      <c r="AU221" s="232" t="s">
        <v>125</v>
      </c>
      <c r="AV221" s="232">
        <v>58600</v>
      </c>
      <c r="AW221" s="233">
        <f>VLOOKUP(B:B,[1]MICHELIN!$B:$K,8,0)</f>
        <v>25200</v>
      </c>
      <c r="AX221" s="233">
        <v>1050</v>
      </c>
      <c r="AY221" s="204" t="s">
        <v>3387</v>
      </c>
      <c r="AZ221" s="192" t="s">
        <v>403</v>
      </c>
      <c r="BA221" s="133" t="str">
        <f>IFERROR(VLOOKUP(AZ:AZ,Q商品!B:E,4,0),"")</f>
        <v>23年製 Pilot Sport 5（パイロットスポーツ5） 235/35ZR19 91Y XL サマータイヤ 最短当日発送</v>
      </c>
      <c r="BB221" s="133" t="str">
        <f>IFERROR(VLOOKUP(B:B,在庫!B:M,12,0),"")</f>
        <v>2023年製</v>
      </c>
      <c r="BC221" s="133">
        <f>IFERROR(VLOOKUP(B:B,在庫!B:L,10,0),"")</f>
        <v>3</v>
      </c>
      <c r="BD221" s="234">
        <f>VLOOKUP(AP:AP,[1]MICHELIN!$B:$AH,32,0)</f>
        <v>605763444</v>
      </c>
      <c r="BE221" s="234">
        <f>VLOOKUP(AP:AP,[1]MICHELIN!$B:$AH,33,0)</f>
        <v>605763499</v>
      </c>
    </row>
    <row r="222" spans="1:57" s="11" customFormat="1" ht="19.5" hidden="1" customHeight="1">
      <c r="A222" s="11">
        <f t="shared" si="82"/>
        <v>2</v>
      </c>
      <c r="B222" s="239">
        <f t="shared" si="83"/>
        <v>2354018159655</v>
      </c>
      <c r="C222" s="225">
        <f>VLOOKUP(B:B,[1]MICHELIN!$B:$K,9,0)</f>
        <v>0</v>
      </c>
      <c r="D222" s="11" t="s">
        <v>5180</v>
      </c>
      <c r="E222" s="358" t="s">
        <v>949</v>
      </c>
      <c r="F222" s="158" t="s">
        <v>5947</v>
      </c>
      <c r="G222" s="132" t="str">
        <f t="shared" si="84"/>
        <v>18</v>
      </c>
      <c r="H222" s="225">
        <v>0</v>
      </c>
      <c r="I222" s="225">
        <f>VLOOKUP(B:B,[1]MICHELIN!$B:$K,10,0)</f>
        <v>0</v>
      </c>
      <c r="J222" s="131"/>
      <c r="K222" s="132" t="s">
        <v>1751</v>
      </c>
      <c r="L222" s="324">
        <v>69</v>
      </c>
      <c r="M222" s="134" t="s">
        <v>1958</v>
      </c>
      <c r="N222" s="226" t="s">
        <v>5966</v>
      </c>
      <c r="O222" s="226">
        <v>0</v>
      </c>
      <c r="P222" s="227">
        <v>29700</v>
      </c>
      <c r="Q222" s="228">
        <f t="shared" si="100"/>
        <v>26045.454545454544</v>
      </c>
      <c r="R222" s="143">
        <f t="shared" si="101"/>
        <v>0.37340314136125652</v>
      </c>
      <c r="S222" s="192">
        <v>1074475965</v>
      </c>
      <c r="T222" s="285" t="s">
        <v>6737</v>
      </c>
      <c r="U222" s="189">
        <f t="shared" si="104"/>
        <v>30500</v>
      </c>
      <c r="W222" s="229">
        <v>30500</v>
      </c>
      <c r="X222" s="135">
        <f t="shared" si="86"/>
        <v>16320</v>
      </c>
      <c r="Y222" s="230">
        <f t="shared" si="87"/>
        <v>26772.727272727272</v>
      </c>
      <c r="Z222" s="141">
        <f t="shared" si="88"/>
        <v>0.10632996632996639</v>
      </c>
      <c r="AA222" s="136">
        <f t="shared" si="89"/>
        <v>0.39042444821731748</v>
      </c>
      <c r="AB222" s="144">
        <v>9</v>
      </c>
      <c r="AC222" s="184">
        <f t="shared" si="102"/>
        <v>29901</v>
      </c>
      <c r="AD222" s="182">
        <f t="shared" si="103"/>
        <v>32858</v>
      </c>
      <c r="AE222" s="128">
        <f t="shared" si="90"/>
        <v>2957.22</v>
      </c>
      <c r="AF222" s="129">
        <f t="shared" si="91"/>
        <v>599.2199999999998</v>
      </c>
      <c r="AG222" s="130">
        <f t="shared" si="92"/>
        <v>1.8236654695964447E-2</v>
      </c>
      <c r="AH222" s="137">
        <f t="shared" si="93"/>
        <v>2358</v>
      </c>
      <c r="AI222" s="138">
        <f t="shared" si="94"/>
        <v>7.1763345304035553E-2</v>
      </c>
      <c r="AJ222" s="138">
        <f t="shared" si="95"/>
        <v>0.37218779352135301</v>
      </c>
      <c r="AL222" s="11">
        <f t="shared" si="96"/>
        <v>26615.200000000001</v>
      </c>
      <c r="AM222" s="412">
        <f t="shared" si="97"/>
        <v>23241.090909090908</v>
      </c>
      <c r="AN222" s="412">
        <f t="shared" si="98"/>
        <v>6921.0909090909081</v>
      </c>
      <c r="AO222" s="413">
        <f t="shared" si="99"/>
        <v>0.29779544067717051</v>
      </c>
      <c r="AP222" s="192">
        <v>2354018159655</v>
      </c>
      <c r="AQ222" s="192">
        <v>4985009708156</v>
      </c>
      <c r="AR222" s="192" t="s">
        <v>152</v>
      </c>
      <c r="AS222" s="231" t="s">
        <v>143</v>
      </c>
      <c r="AT222" s="231" t="s">
        <v>781</v>
      </c>
      <c r="AU222" s="232" t="s">
        <v>34</v>
      </c>
      <c r="AV222" s="232" t="s">
        <v>152</v>
      </c>
      <c r="AW222" s="233">
        <f>VLOOKUP(B:B,[1]MICHELIN!$B:$K,8,0)</f>
        <v>16320</v>
      </c>
      <c r="AX222" s="233">
        <v>1050</v>
      </c>
      <c r="AY222" s="204" t="s">
        <v>3388</v>
      </c>
      <c r="AZ222" s="192" t="s">
        <v>468</v>
      </c>
      <c r="BA222" s="133" t="str">
        <f>IFERROR(VLOOKUP(AZ:AZ,Q商品!B:E,4,0),"")</f>
        <v>Pilot Sport 5（パイロットスポーツ5） 235/40ZR18 95Y XL 22年製 サマータイヤ 最短当日発送</v>
      </c>
      <c r="BB222" s="133" t="str">
        <f>IFERROR(VLOOKUP(B:B,在庫!B:M,12,0),"")</f>
        <v/>
      </c>
      <c r="BC222" s="133" t="str">
        <f>IFERROR(VLOOKUP(B:B,在庫!B:L,10,0),"")</f>
        <v/>
      </c>
      <c r="BD222" s="234">
        <f>VLOOKUP(AP:AP,[1]MICHELIN!$B:$AH,32,0)</f>
        <v>614215476</v>
      </c>
      <c r="BE222" s="234">
        <f>VLOOKUP(AP:AP,[1]MICHELIN!$B:$AH,33,0)</f>
        <v>614215486</v>
      </c>
    </row>
    <row r="223" spans="1:57" s="11" customFormat="1" ht="19.5" hidden="1" customHeight="1">
      <c r="A223" s="11">
        <f t="shared" si="82"/>
        <v>2</v>
      </c>
      <c r="B223" s="239">
        <f t="shared" si="83"/>
        <v>2354018158603</v>
      </c>
      <c r="C223" s="225">
        <f>VLOOKUP(B:B,[1]MICHELIN!$B:$K,9,0)</f>
        <v>20</v>
      </c>
      <c r="D223" s="11" t="s">
        <v>4059</v>
      </c>
      <c r="E223" s="358" t="s">
        <v>949</v>
      </c>
      <c r="F223" s="158" t="s">
        <v>5947</v>
      </c>
      <c r="G223" s="132" t="str">
        <f t="shared" si="84"/>
        <v>18</v>
      </c>
      <c r="H223" s="225">
        <v>12</v>
      </c>
      <c r="I223" s="225">
        <f>VLOOKUP(B:B,[1]MICHELIN!$B:$K,10,0)</f>
        <v>48</v>
      </c>
      <c r="J223" s="131"/>
      <c r="K223" s="132" t="s">
        <v>1751</v>
      </c>
      <c r="L223" s="324">
        <v>69</v>
      </c>
      <c r="M223" s="134" t="s">
        <v>1958</v>
      </c>
      <c r="N223" s="226" t="s">
        <v>5966</v>
      </c>
      <c r="O223" s="226">
        <v>0</v>
      </c>
      <c r="P223" s="227">
        <v>29700</v>
      </c>
      <c r="Q223" s="228">
        <f t="shared" si="100"/>
        <v>26045.454545454544</v>
      </c>
      <c r="R223" s="143">
        <f t="shared" si="101"/>
        <v>6.7015706806282674E-2</v>
      </c>
      <c r="S223" s="192">
        <v>1074476026</v>
      </c>
      <c r="T223" s="285" t="s">
        <v>6736</v>
      </c>
      <c r="U223" s="189">
        <f t="shared" si="104"/>
        <v>30500</v>
      </c>
      <c r="W223" s="229">
        <v>30500</v>
      </c>
      <c r="X223" s="135">
        <f t="shared" si="86"/>
        <v>24300</v>
      </c>
      <c r="Y223" s="230">
        <f t="shared" si="87"/>
        <v>26772.727272727272</v>
      </c>
      <c r="Z223" s="141">
        <f t="shared" si="88"/>
        <v>0.10632996632996639</v>
      </c>
      <c r="AA223" s="136">
        <f t="shared" si="89"/>
        <v>9.2359932088285204E-2</v>
      </c>
      <c r="AB223" s="144"/>
      <c r="AC223" s="184">
        <f t="shared" si="102"/>
        <v>29901</v>
      </c>
      <c r="AD223" s="182">
        <f t="shared" si="103"/>
        <v>32858</v>
      </c>
      <c r="AE223" s="128">
        <f t="shared" si="90"/>
        <v>2957.22</v>
      </c>
      <c r="AF223" s="129">
        <f t="shared" si="91"/>
        <v>599.2199999999998</v>
      </c>
      <c r="AG223" s="130">
        <f t="shared" si="92"/>
        <v>1.8236654695964447E-2</v>
      </c>
      <c r="AH223" s="137">
        <f t="shared" si="93"/>
        <v>2358</v>
      </c>
      <c r="AI223" s="138">
        <f t="shared" si="94"/>
        <v>7.1763345304035553E-2</v>
      </c>
      <c r="AJ223" s="138">
        <f t="shared" si="95"/>
        <v>7.4123277392320761E-2</v>
      </c>
      <c r="AL223" s="11">
        <f t="shared" si="96"/>
        <v>26615.200000000001</v>
      </c>
      <c r="AM223" s="412">
        <f t="shared" si="97"/>
        <v>23241.090909090908</v>
      </c>
      <c r="AN223" s="412">
        <f t="shared" si="98"/>
        <v>-1058.9090909090919</v>
      </c>
      <c r="AO223" s="413">
        <f t="shared" si="99"/>
        <v>-4.5561935756418925E-2</v>
      </c>
      <c r="AP223" s="192">
        <v>2354018158603</v>
      </c>
      <c r="AQ223" s="192">
        <v>4985009708156</v>
      </c>
      <c r="AR223" s="192" t="s">
        <v>3009</v>
      </c>
      <c r="AS223" s="231" t="s">
        <v>662</v>
      </c>
      <c r="AT223" s="231" t="s">
        <v>781</v>
      </c>
      <c r="AU223" s="232" t="s">
        <v>34</v>
      </c>
      <c r="AV223" s="232">
        <v>53200</v>
      </c>
      <c r="AW223" s="233">
        <f>VLOOKUP(B:B,[1]MICHELIN!$B:$K,8,0)</f>
        <v>24300</v>
      </c>
      <c r="AX223" s="416">
        <v>1050</v>
      </c>
      <c r="AY223" s="204" t="s">
        <v>3387</v>
      </c>
      <c r="AZ223" s="192" t="s">
        <v>432</v>
      </c>
      <c r="BA223" s="133" t="str">
        <f>IFERROR(VLOOKUP(AZ:AZ,Q商品!B:E,4,0),"")</f>
        <v>23年製 Pilot Sport 5（パイロットスポーツ5） 235/40ZR18 95Y XL サマータイヤ 最短当日発送</v>
      </c>
      <c r="BB223" s="133" t="str">
        <f>IFERROR(VLOOKUP(B:B,在庫!B:M,12,0),"")</f>
        <v>2023年製</v>
      </c>
      <c r="BC223" s="133">
        <f>IFERROR(VLOOKUP(B:B,在庫!B:L,10,0),"")</f>
        <v>5</v>
      </c>
      <c r="BD223" s="234">
        <f>VLOOKUP(AP:AP,[1]MICHELIN!$B:$AH,32,0)</f>
        <v>605763431</v>
      </c>
      <c r="BE223" s="234">
        <f>VLOOKUP(AP:AP,[1]MICHELIN!$B:$AH,33,0)</f>
        <v>605763486</v>
      </c>
    </row>
    <row r="224" spans="1:57" s="11" customFormat="1" ht="19.5" hidden="1" customHeight="1">
      <c r="A224" s="11">
        <f t="shared" si="82"/>
        <v>1</v>
      </c>
      <c r="B224" s="239">
        <f t="shared" si="83"/>
        <v>2354019158602</v>
      </c>
      <c r="C224" s="225">
        <f>VLOOKUP(B:B,[1]MICHELIN!$B:$K,9,0)</f>
        <v>12</v>
      </c>
      <c r="D224" s="11" t="s">
        <v>4059</v>
      </c>
      <c r="E224" s="358" t="s">
        <v>4913</v>
      </c>
      <c r="F224" s="158" t="s">
        <v>7131</v>
      </c>
      <c r="G224" s="132" t="str">
        <f t="shared" si="84"/>
        <v>19</v>
      </c>
      <c r="H224" s="225">
        <v>8</v>
      </c>
      <c r="I224" s="225">
        <f>VLOOKUP(B:B,[1]MICHELIN!$B:$K,10,0)</f>
        <v>0</v>
      </c>
      <c r="J224" s="131">
        <v>245</v>
      </c>
      <c r="K224" s="132" t="s">
        <v>1751</v>
      </c>
      <c r="L224" s="132">
        <v>71</v>
      </c>
      <c r="M224" s="134" t="s">
        <v>1785</v>
      </c>
      <c r="N224" s="226" t="s">
        <v>7186</v>
      </c>
      <c r="O224" s="226" t="s">
        <v>1954</v>
      </c>
      <c r="P224" s="227">
        <v>32500</v>
      </c>
      <c r="Q224" s="228">
        <f t="shared" si="100"/>
        <v>28590.909090909088</v>
      </c>
      <c r="R224" s="143">
        <f t="shared" si="101"/>
        <v>0.13503974562798085</v>
      </c>
      <c r="S224" s="192">
        <v>1074476207</v>
      </c>
      <c r="T224" s="285" t="s">
        <v>6738</v>
      </c>
      <c r="U224" s="189">
        <f t="shared" si="104"/>
        <v>32500</v>
      </c>
      <c r="W224" s="229">
        <v>32500</v>
      </c>
      <c r="X224" s="135">
        <f t="shared" si="86"/>
        <v>24730</v>
      </c>
      <c r="Y224" s="230">
        <f t="shared" si="87"/>
        <v>28590.909090909088</v>
      </c>
      <c r="Z224" s="141">
        <f t="shared" si="88"/>
        <v>0.11152380952380958</v>
      </c>
      <c r="AA224" s="136">
        <f t="shared" si="89"/>
        <v>0.13503974562798085</v>
      </c>
      <c r="AB224" s="144"/>
      <c r="AC224" s="184">
        <f t="shared" si="102"/>
        <v>31862</v>
      </c>
      <c r="AD224" s="182">
        <f t="shared" si="103"/>
        <v>35013</v>
      </c>
      <c r="AE224" s="128">
        <f t="shared" si="90"/>
        <v>3151.17</v>
      </c>
      <c r="AF224" s="129">
        <f t="shared" si="91"/>
        <v>638.17000000000007</v>
      </c>
      <c r="AG224" s="130">
        <f t="shared" si="92"/>
        <v>1.8226658669636995E-2</v>
      </c>
      <c r="AH224" s="137">
        <f t="shared" si="93"/>
        <v>2513</v>
      </c>
      <c r="AI224" s="138">
        <f t="shared" si="94"/>
        <v>7.1773341330363005E-2</v>
      </c>
      <c r="AJ224" s="138">
        <f t="shared" si="95"/>
        <v>0.11681308695834386</v>
      </c>
      <c r="AL224" s="11">
        <f t="shared" si="96"/>
        <v>28360.7</v>
      </c>
      <c r="AM224" s="412">
        <f t="shared" si="97"/>
        <v>24827.909090909088</v>
      </c>
      <c r="AN224" s="412">
        <f t="shared" si="98"/>
        <v>97.909090909088263</v>
      </c>
      <c r="AO224" s="413">
        <f t="shared" si="99"/>
        <v>3.9435093205226193E-3</v>
      </c>
      <c r="AP224" s="192">
        <v>2354019158602</v>
      </c>
      <c r="AQ224" s="192">
        <v>4985009708293</v>
      </c>
      <c r="AR224" s="192" t="s">
        <v>3021</v>
      </c>
      <c r="AS224" s="231" t="s">
        <v>662</v>
      </c>
      <c r="AT224" s="231" t="s">
        <v>782</v>
      </c>
      <c r="AU224" s="232" t="s">
        <v>101</v>
      </c>
      <c r="AV224" s="232">
        <v>56700</v>
      </c>
      <c r="AW224" s="233">
        <f>VLOOKUP(B:B,[1]MICHELIN!$B:$K,8,0)</f>
        <v>24730</v>
      </c>
      <c r="AX224" s="233">
        <v>1050</v>
      </c>
      <c r="AY224" s="204" t="s">
        <v>3387</v>
      </c>
      <c r="AZ224" s="192" t="s">
        <v>439</v>
      </c>
      <c r="BA224" s="133" t="str">
        <f>IFERROR(VLOOKUP(AZ:AZ,Q商品!B:E,4,0),"")</f>
        <v>23年製 Pilot Sport 5（パイロットスポーツ5） 235/40ZR19 96Y XL サマータイヤ 最短当日発送</v>
      </c>
      <c r="BB224" s="133" t="str">
        <f>IFERROR(VLOOKUP(B:B,在庫!B:M,12,0),"")</f>
        <v/>
      </c>
      <c r="BC224" s="133" t="str">
        <f>IFERROR(VLOOKUP(B:B,在庫!B:L,10,0),"")</f>
        <v/>
      </c>
      <c r="BD224" s="234" t="str">
        <f>VLOOKUP(AP:AP,[1]MICHELIN!$B:$AH,32,0)</f>
        <v>×</v>
      </c>
      <c r="BE224" s="234" t="str">
        <f>VLOOKUP(AP:AP,[1]MICHELIN!$B:$AH,33,0)</f>
        <v>×</v>
      </c>
    </row>
    <row r="225" spans="1:57" s="11" customFormat="1" ht="19.5" hidden="1" customHeight="1">
      <c r="A225" s="11">
        <f t="shared" si="82"/>
        <v>1</v>
      </c>
      <c r="B225" s="239">
        <f t="shared" si="83"/>
        <v>2354518158608</v>
      </c>
      <c r="C225" s="225">
        <f>VLOOKUP(B:B,[1]MICHELIN!$B:$K,9,0)</f>
        <v>40</v>
      </c>
      <c r="D225" s="11" t="s">
        <v>4059</v>
      </c>
      <c r="E225" s="11" t="s">
        <v>950</v>
      </c>
      <c r="F225" s="158" t="s">
        <v>7067</v>
      </c>
      <c r="G225" s="132" t="str">
        <f t="shared" si="84"/>
        <v>18</v>
      </c>
      <c r="H225" s="225">
        <v>28</v>
      </c>
      <c r="I225" s="225">
        <f>VLOOKUP(B:B,[1]MICHELIN!$B:$K,10,0)</f>
        <v>23</v>
      </c>
      <c r="J225" s="131"/>
      <c r="K225" s="132" t="s">
        <v>1751</v>
      </c>
      <c r="L225" s="132">
        <v>72</v>
      </c>
      <c r="M225" s="134" t="s">
        <v>3422</v>
      </c>
      <c r="N225" s="226" t="s">
        <v>11926</v>
      </c>
      <c r="O225" s="226" t="s">
        <v>1777</v>
      </c>
      <c r="P225" s="227">
        <v>25350</v>
      </c>
      <c r="Q225" s="228">
        <f t="shared" si="100"/>
        <v>22090.909090909088</v>
      </c>
      <c r="R225" s="143">
        <f t="shared" si="101"/>
        <v>9.6460905349794124E-2</v>
      </c>
      <c r="S225" s="192">
        <v>1074476023</v>
      </c>
      <c r="T225" s="285" t="s">
        <v>6739</v>
      </c>
      <c r="U225" s="189">
        <f t="shared" si="104"/>
        <v>25350</v>
      </c>
      <c r="W225" s="229">
        <v>25350</v>
      </c>
      <c r="X225" s="135">
        <f t="shared" si="86"/>
        <v>19960</v>
      </c>
      <c r="Y225" s="230">
        <f t="shared" si="87"/>
        <v>22090.909090909088</v>
      </c>
      <c r="Z225" s="141">
        <f t="shared" si="88"/>
        <v>7.7278106508875677E-2</v>
      </c>
      <c r="AA225" s="136">
        <f t="shared" si="89"/>
        <v>9.6460905349794124E-2</v>
      </c>
      <c r="AB225" s="309"/>
      <c r="AC225" s="184">
        <f t="shared" si="102"/>
        <v>24852</v>
      </c>
      <c r="AD225" s="182">
        <f t="shared" si="103"/>
        <v>27309</v>
      </c>
      <c r="AE225" s="128">
        <f t="shared" si="90"/>
        <v>2457.81</v>
      </c>
      <c r="AF225" s="129">
        <f t="shared" si="91"/>
        <v>498.80999999999995</v>
      </c>
      <c r="AG225" s="130">
        <f t="shared" si="92"/>
        <v>1.8265407008678455E-2</v>
      </c>
      <c r="AH225" s="137">
        <f t="shared" si="93"/>
        <v>1959</v>
      </c>
      <c r="AI225" s="138">
        <f t="shared" si="94"/>
        <v>7.1734592991321539E-2</v>
      </c>
      <c r="AJ225" s="138">
        <f t="shared" si="95"/>
        <v>7.8195498341115666E-2</v>
      </c>
      <c r="AL225" s="11">
        <f t="shared" si="96"/>
        <v>22121.1</v>
      </c>
      <c r="AM225" s="412">
        <f t="shared" si="97"/>
        <v>19155.545454545452</v>
      </c>
      <c r="AN225" s="412">
        <f t="shared" si="98"/>
        <v>-804.45454545454777</v>
      </c>
      <c r="AO225" s="413">
        <f t="shared" si="99"/>
        <v>-4.1995909088752018E-2</v>
      </c>
      <c r="AP225" s="192">
        <v>2354518158608</v>
      </c>
      <c r="AQ225" s="192">
        <v>4985009708163</v>
      </c>
      <c r="AR225" s="192" t="s">
        <v>3013</v>
      </c>
      <c r="AS225" s="231" t="s">
        <v>662</v>
      </c>
      <c r="AT225" s="231" t="s">
        <v>786</v>
      </c>
      <c r="AU225" s="232" t="s">
        <v>69</v>
      </c>
      <c r="AV225" s="232">
        <v>44600</v>
      </c>
      <c r="AW225" s="233">
        <f>VLOOKUP(B:B,[1]MICHELIN!$B:$K,8,0)</f>
        <v>19960</v>
      </c>
      <c r="AX225" s="416">
        <v>1050</v>
      </c>
      <c r="AY225" s="204" t="s">
        <v>3387</v>
      </c>
      <c r="AZ225" s="192" t="s">
        <v>388</v>
      </c>
      <c r="BA225" s="133" t="str">
        <f>IFERROR(VLOOKUP(AZ:AZ,Q商品!B:E,4,0),"")</f>
        <v>23年製 Pilot Sport 5（パイロットスポーツ5） 235/45ZR18 98Y XL サマータイヤ 最短当日発送</v>
      </c>
      <c r="BB225" s="133" t="str">
        <f>IFERROR(VLOOKUP(B:B,在庫!B:M,12,0),"")</f>
        <v>2023年製</v>
      </c>
      <c r="BC225" s="133">
        <f>IFERROR(VLOOKUP(B:B,在庫!B:L,10,0),"")</f>
        <v>4</v>
      </c>
      <c r="BD225" s="234">
        <f>VLOOKUP(AP:AP,[1]MICHELIN!$B:$AH,32,0)</f>
        <v>605763432</v>
      </c>
      <c r="BE225" s="234">
        <f>VLOOKUP(AP:AP,[1]MICHELIN!$B:$AH,33,0)</f>
        <v>605763487</v>
      </c>
    </row>
    <row r="226" spans="1:57" s="11" customFormat="1" ht="19.5" hidden="1" customHeight="1">
      <c r="A226" s="11">
        <f t="shared" si="82"/>
        <v>1</v>
      </c>
      <c r="B226" s="239">
        <f t="shared" si="83"/>
        <v>2354519158607</v>
      </c>
      <c r="C226" s="225">
        <f>VLOOKUP(B:B,[1]MICHELIN!$B:$K,9,0)</f>
        <v>4</v>
      </c>
      <c r="D226" s="11" t="s">
        <v>4059</v>
      </c>
      <c r="E226" s="358" t="s">
        <v>951</v>
      </c>
      <c r="F226" s="158" t="s">
        <v>7068</v>
      </c>
      <c r="G226" s="132" t="str">
        <f t="shared" si="84"/>
        <v>19</v>
      </c>
      <c r="H226" s="225">
        <v>0</v>
      </c>
      <c r="I226" s="225">
        <f>VLOOKUP(B:B,[1]MICHELIN!$B:$K,10,0)</f>
        <v>12</v>
      </c>
      <c r="J226" s="131"/>
      <c r="K226" s="132" t="s">
        <v>1751</v>
      </c>
      <c r="L226" s="132">
        <v>73</v>
      </c>
      <c r="M226" s="134" t="s">
        <v>1780</v>
      </c>
      <c r="N226" s="226" t="s">
        <v>1991</v>
      </c>
      <c r="O226" s="226">
        <v>0</v>
      </c>
      <c r="P226" s="227">
        <v>30000</v>
      </c>
      <c r="Q226" s="228">
        <f t="shared" si="100"/>
        <v>26318.181818181816</v>
      </c>
      <c r="R226" s="143">
        <f t="shared" si="101"/>
        <v>8.0103626943005116E-2</v>
      </c>
      <c r="S226" s="192">
        <v>1074476206</v>
      </c>
      <c r="T226" s="285" t="s">
        <v>6740</v>
      </c>
      <c r="U226" s="189">
        <f t="shared" si="104"/>
        <v>30000</v>
      </c>
      <c r="W226" s="229">
        <v>30000</v>
      </c>
      <c r="X226" s="135">
        <f t="shared" si="86"/>
        <v>24210</v>
      </c>
      <c r="Y226" s="230">
        <f t="shared" si="87"/>
        <v>26318.181818181816</v>
      </c>
      <c r="Z226" s="141">
        <f t="shared" si="88"/>
        <v>7.7299999999999924E-2</v>
      </c>
      <c r="AA226" s="136">
        <f t="shared" si="89"/>
        <v>8.0103626943005116E-2</v>
      </c>
      <c r="AB226" s="144"/>
      <c r="AC226" s="184">
        <f t="shared" si="102"/>
        <v>29411</v>
      </c>
      <c r="AD226" s="182">
        <f t="shared" si="103"/>
        <v>32319</v>
      </c>
      <c r="AE226" s="128">
        <f t="shared" si="90"/>
        <v>2908.71</v>
      </c>
      <c r="AF226" s="129">
        <f t="shared" si="91"/>
        <v>589.71</v>
      </c>
      <c r="AG226" s="130">
        <f t="shared" si="92"/>
        <v>1.8246542281630002E-2</v>
      </c>
      <c r="AH226" s="137">
        <f t="shared" si="93"/>
        <v>2319</v>
      </c>
      <c r="AI226" s="138">
        <f t="shared" si="94"/>
        <v>7.1753457718369995E-2</v>
      </c>
      <c r="AJ226" s="138">
        <f t="shared" si="95"/>
        <v>6.1857084661375114E-2</v>
      </c>
      <c r="AL226" s="11">
        <f t="shared" si="96"/>
        <v>26179.1</v>
      </c>
      <c r="AM226" s="412">
        <f t="shared" si="97"/>
        <v>22844.63636363636</v>
      </c>
      <c r="AN226" s="412">
        <f t="shared" si="98"/>
        <v>-1365.3636363636397</v>
      </c>
      <c r="AO226" s="413">
        <f t="shared" si="99"/>
        <v>-5.9767361346009365E-2</v>
      </c>
      <c r="AP226" s="192">
        <v>2354519158607</v>
      </c>
      <c r="AQ226" s="192">
        <v>4985009708309</v>
      </c>
      <c r="AR226" s="192" t="s">
        <v>3024</v>
      </c>
      <c r="AS226" s="231" t="s">
        <v>662</v>
      </c>
      <c r="AT226" s="231" t="s">
        <v>1108</v>
      </c>
      <c r="AU226" s="232" t="s">
        <v>726</v>
      </c>
      <c r="AV226" s="232">
        <v>53100</v>
      </c>
      <c r="AW226" s="233">
        <f>VLOOKUP(B:B,[1]MICHELIN!$B:$K,8,0)</f>
        <v>24210</v>
      </c>
      <c r="AX226" s="233">
        <v>1050</v>
      </c>
      <c r="AY226" s="204" t="s">
        <v>3387</v>
      </c>
      <c r="AZ226" s="192" t="s">
        <v>467</v>
      </c>
      <c r="BA226" s="133" t="str">
        <f>IFERROR(VLOOKUP(AZ:AZ,Q商品!B:E,4,0),"")</f>
        <v>23年製 Pilot Sport 5（パイロットスポーツ5） 235/45ZR19 99Y XL サマータイヤ 最短当日発送</v>
      </c>
      <c r="BB226" s="133" t="str">
        <f>IFERROR(VLOOKUP(B:B,在庫!B:M,12,0),"")</f>
        <v>2023年製</v>
      </c>
      <c r="BC226" s="133">
        <f>IFERROR(VLOOKUP(B:B,在庫!B:L,10,0),"")</f>
        <v>1</v>
      </c>
      <c r="BD226" s="234">
        <f>VLOOKUP(AP:AP,[1]MICHELIN!$B:$AH,32,0)</f>
        <v>605763448</v>
      </c>
      <c r="BE226" s="234">
        <f>VLOOKUP(AP:AP,[1]MICHELIN!$B:$AH,33,0)</f>
        <v>605763503</v>
      </c>
    </row>
    <row r="227" spans="1:57" s="11" customFormat="1" ht="19.5" hidden="1" customHeight="1">
      <c r="A227" s="11">
        <f t="shared" si="82"/>
        <v>1</v>
      </c>
      <c r="B227" s="239">
        <f t="shared" si="83"/>
        <v>2355018158600</v>
      </c>
      <c r="C227" s="225">
        <f>VLOOKUP(B:B,[1]MICHELIN!$B:$K,9,0)</f>
        <v>4</v>
      </c>
      <c r="D227" s="11" t="s">
        <v>4059</v>
      </c>
      <c r="E227" s="358" t="s">
        <v>952</v>
      </c>
      <c r="F227" s="158" t="s">
        <v>5948</v>
      </c>
      <c r="G227" s="132" t="str">
        <f t="shared" si="84"/>
        <v>18</v>
      </c>
      <c r="H227" s="225">
        <v>5</v>
      </c>
      <c r="I227" s="225">
        <f>VLOOKUP(B:B,[1]MICHELIN!$B:$K,10,0)</f>
        <v>16</v>
      </c>
      <c r="J227" s="131"/>
      <c r="K227" s="132" t="s">
        <v>1751</v>
      </c>
      <c r="L227" s="132">
        <v>74</v>
      </c>
      <c r="M227" s="134" t="s">
        <v>3422</v>
      </c>
      <c r="N227" s="226" t="s">
        <v>3419</v>
      </c>
      <c r="O227" s="226">
        <v>0</v>
      </c>
      <c r="P227" s="227">
        <v>24600</v>
      </c>
      <c r="Q227" s="228">
        <f t="shared" si="100"/>
        <v>21409.090909090908</v>
      </c>
      <c r="R227" s="143">
        <f t="shared" si="101"/>
        <v>9.8046709129511633E-2</v>
      </c>
      <c r="S227" s="192">
        <v>1074476022</v>
      </c>
      <c r="T227" s="285" t="s">
        <v>6741</v>
      </c>
      <c r="U227" s="189">
        <f t="shared" si="104"/>
        <v>24600</v>
      </c>
      <c r="W227" s="229">
        <v>24600</v>
      </c>
      <c r="X227" s="135">
        <f t="shared" si="86"/>
        <v>19310</v>
      </c>
      <c r="Y227" s="230">
        <f t="shared" si="87"/>
        <v>21409.090909090908</v>
      </c>
      <c r="Z227" s="141">
        <f t="shared" si="88"/>
        <v>7.7317073170731776E-2</v>
      </c>
      <c r="AA227" s="136">
        <f t="shared" si="89"/>
        <v>9.8046709129511633E-2</v>
      </c>
      <c r="AB227" s="144"/>
      <c r="AC227" s="184">
        <f t="shared" si="102"/>
        <v>24117</v>
      </c>
      <c r="AD227" s="182">
        <f t="shared" si="103"/>
        <v>26502</v>
      </c>
      <c r="AE227" s="128">
        <f t="shared" si="90"/>
        <v>2385.1799999999998</v>
      </c>
      <c r="AF227" s="129">
        <f t="shared" si="91"/>
        <v>483.17999999999984</v>
      </c>
      <c r="AG227" s="130">
        <f t="shared" si="92"/>
        <v>1.8231831559882266E-2</v>
      </c>
      <c r="AH227" s="137">
        <f t="shared" si="93"/>
        <v>1902</v>
      </c>
      <c r="AI227" s="138">
        <f t="shared" si="94"/>
        <v>7.1768168440117727E-2</v>
      </c>
      <c r="AJ227" s="138">
        <f t="shared" si="95"/>
        <v>7.9814877569629364E-2</v>
      </c>
      <c r="AL227" s="11">
        <f t="shared" si="96"/>
        <v>21466.799999999999</v>
      </c>
      <c r="AM227" s="412">
        <f t="shared" si="97"/>
        <v>18560.727272727272</v>
      </c>
      <c r="AN227" s="412">
        <f t="shared" si="98"/>
        <v>-749.27272727272793</v>
      </c>
      <c r="AO227" s="413">
        <f t="shared" si="99"/>
        <v>-4.0368715959406019E-2</v>
      </c>
      <c r="AP227" s="192">
        <v>2355018158600</v>
      </c>
      <c r="AQ227" s="192">
        <v>4985009708170</v>
      </c>
      <c r="AR227" s="192" t="s">
        <v>3015</v>
      </c>
      <c r="AS227" s="231" t="s">
        <v>662</v>
      </c>
      <c r="AT227" s="231" t="s">
        <v>788</v>
      </c>
      <c r="AU227" s="232" t="s">
        <v>54</v>
      </c>
      <c r="AV227" s="232">
        <v>42300</v>
      </c>
      <c r="AW227" s="233">
        <f>VLOOKUP(B:B,[1]MICHELIN!$B:$K,8,0)</f>
        <v>19310</v>
      </c>
      <c r="AX227" s="233">
        <v>1050</v>
      </c>
      <c r="AY227" s="204" t="s">
        <v>3387</v>
      </c>
      <c r="AZ227" s="192" t="s">
        <v>455</v>
      </c>
      <c r="BA227" s="133" t="str">
        <f>IFERROR(VLOOKUP(AZ:AZ,Q商品!B:E,4,0),"")</f>
        <v>23年製 Pilot Sport 5（パイロットスポーツ5） 235/50ZR18 101Y XL サマータイヤ 最短当日発送</v>
      </c>
      <c r="BB227" s="133" t="str">
        <f>IFERROR(VLOOKUP(B:B,在庫!B:M,12,0),"")</f>
        <v>2023年製</v>
      </c>
      <c r="BC227" s="133">
        <f>IFERROR(VLOOKUP(B:B,在庫!B:L,10,0),"")</f>
        <v>3</v>
      </c>
      <c r="BD227" s="234">
        <f>VLOOKUP(AP:AP,[1]MICHELIN!$B:$AH,32,0)</f>
        <v>605763426</v>
      </c>
      <c r="BE227" s="234">
        <f>VLOOKUP(AP:AP,[1]MICHELIN!$B:$AH,33,0)</f>
        <v>605763481</v>
      </c>
    </row>
    <row r="228" spans="1:57" s="11" customFormat="1" ht="19.5" hidden="1" customHeight="1">
      <c r="A228" s="11">
        <f t="shared" si="82"/>
        <v>1</v>
      </c>
      <c r="B228" s="239">
        <f t="shared" si="83"/>
        <v>2453518158608</v>
      </c>
      <c r="C228" s="225">
        <f>VLOOKUP(B:B,[1]MICHELIN!$B:$K,9,0)</f>
        <v>8</v>
      </c>
      <c r="D228" s="11" t="s">
        <v>4059</v>
      </c>
      <c r="E228" s="358" t="s">
        <v>953</v>
      </c>
      <c r="F228" s="158" t="s">
        <v>5949</v>
      </c>
      <c r="G228" s="132" t="str">
        <f t="shared" si="84"/>
        <v>18</v>
      </c>
      <c r="H228" s="225">
        <v>10</v>
      </c>
      <c r="I228" s="225">
        <f>VLOOKUP(B:B,[1]MICHELIN!$B:$K,10,0)</f>
        <v>10</v>
      </c>
      <c r="J228" s="131"/>
      <c r="K228" s="132" t="s">
        <v>1751</v>
      </c>
      <c r="L228" s="132">
        <v>75</v>
      </c>
      <c r="M228" s="134" t="s">
        <v>3422</v>
      </c>
      <c r="N228" s="226" t="s">
        <v>5965</v>
      </c>
      <c r="O228" s="226">
        <v>0</v>
      </c>
      <c r="P228" s="227">
        <v>31900</v>
      </c>
      <c r="Q228" s="228">
        <f t="shared" si="100"/>
        <v>28045.454545454544</v>
      </c>
      <c r="R228" s="143">
        <f t="shared" si="101"/>
        <v>8.4343598055105301E-2</v>
      </c>
      <c r="S228" s="192">
        <v>1074476211</v>
      </c>
      <c r="T228" s="285" t="s">
        <v>6742</v>
      </c>
      <c r="U228" s="189">
        <f t="shared" si="104"/>
        <v>31900</v>
      </c>
      <c r="W228" s="229">
        <v>31900</v>
      </c>
      <c r="X228" s="135">
        <f t="shared" si="86"/>
        <v>25680</v>
      </c>
      <c r="Y228" s="230">
        <f t="shared" si="87"/>
        <v>28045.454545454544</v>
      </c>
      <c r="Z228" s="141">
        <f t="shared" si="88"/>
        <v>7.7335423197492092E-2</v>
      </c>
      <c r="AA228" s="136">
        <f t="shared" si="89"/>
        <v>8.4343598055105301E-2</v>
      </c>
      <c r="AB228" s="144"/>
      <c r="AC228" s="184">
        <f t="shared" si="102"/>
        <v>31274</v>
      </c>
      <c r="AD228" s="182">
        <f t="shared" si="103"/>
        <v>34367</v>
      </c>
      <c r="AE228" s="128">
        <f t="shared" si="90"/>
        <v>3093.0299999999997</v>
      </c>
      <c r="AF228" s="129">
        <f t="shared" si="91"/>
        <v>626.02999999999975</v>
      </c>
      <c r="AG228" s="130">
        <f t="shared" si="92"/>
        <v>1.8216021183111698E-2</v>
      </c>
      <c r="AH228" s="137">
        <f t="shared" si="93"/>
        <v>2467</v>
      </c>
      <c r="AI228" s="138">
        <f t="shared" si="94"/>
        <v>7.1783978816888291E-2</v>
      </c>
      <c r="AJ228" s="138">
        <f t="shared" si="95"/>
        <v>6.612757687199361E-2</v>
      </c>
      <c r="AL228" s="11">
        <f t="shared" si="96"/>
        <v>27837.3</v>
      </c>
      <c r="AM228" s="412">
        <f t="shared" si="97"/>
        <v>24352.090909090908</v>
      </c>
      <c r="AN228" s="412">
        <f t="shared" si="98"/>
        <v>-1327.9090909090919</v>
      </c>
      <c r="AO228" s="413">
        <f t="shared" si="99"/>
        <v>-5.4529571849346564E-2</v>
      </c>
      <c r="AP228" s="192">
        <v>2453518158608</v>
      </c>
      <c r="AQ228" s="192">
        <v>4985009708187</v>
      </c>
      <c r="AR228" s="192" t="s">
        <v>3004</v>
      </c>
      <c r="AS228" s="231" t="s">
        <v>662</v>
      </c>
      <c r="AT228" s="231" t="s">
        <v>1105</v>
      </c>
      <c r="AU228" s="232" t="s">
        <v>727</v>
      </c>
      <c r="AV228" s="232">
        <v>56300</v>
      </c>
      <c r="AW228" s="233">
        <f>VLOOKUP(B:B,[1]MICHELIN!$B:$K,8,0)</f>
        <v>25680</v>
      </c>
      <c r="AX228" s="233">
        <v>1050</v>
      </c>
      <c r="AY228" s="204" t="s">
        <v>3387</v>
      </c>
      <c r="AZ228" s="192" t="s">
        <v>454</v>
      </c>
      <c r="BA228" s="133" t="str">
        <f>IFERROR(VLOOKUP(AZ:AZ,Q商品!B:E,4,0),"")</f>
        <v>23年製 Pilot Sport 5（パイロットスポーツ5） 245/35ZR18 92Y XL サマータイヤ 最短当日発送</v>
      </c>
      <c r="BB228" s="133" t="str">
        <f>IFERROR(VLOOKUP(B:B,在庫!B:M,12,0),"")</f>
        <v>2023年製</v>
      </c>
      <c r="BC228" s="133">
        <f>IFERROR(VLOOKUP(B:B,在庫!B:L,10,0),"")</f>
        <v>3</v>
      </c>
      <c r="BD228" s="234" t="str">
        <f>VLOOKUP(AP:AP,[1]MICHELIN!$B:$AH,32,0)</f>
        <v>×</v>
      </c>
      <c r="BE228" s="234" t="str">
        <f>VLOOKUP(AP:AP,[1]MICHELIN!$B:$AH,33,0)</f>
        <v>×</v>
      </c>
    </row>
    <row r="229" spans="1:57" s="11" customFormat="1" ht="19.5" hidden="1" customHeight="1">
      <c r="A229" s="11">
        <f t="shared" si="82"/>
        <v>1</v>
      </c>
      <c r="B229" s="239">
        <f t="shared" si="83"/>
        <v>2453519158607</v>
      </c>
      <c r="C229" s="225">
        <f>VLOOKUP(B:B,[1]MICHELIN!$B:$K,9,0)</f>
        <v>15</v>
      </c>
      <c r="D229" s="11" t="s">
        <v>4059</v>
      </c>
      <c r="E229" s="11" t="s">
        <v>4914</v>
      </c>
      <c r="F229" s="158" t="s">
        <v>5950</v>
      </c>
      <c r="G229" s="132" t="str">
        <f t="shared" si="84"/>
        <v>19</v>
      </c>
      <c r="H229" s="225">
        <v>16</v>
      </c>
      <c r="I229" s="225">
        <f>VLOOKUP(B:B,[1]MICHELIN!$B:$K,10,0)</f>
        <v>12</v>
      </c>
      <c r="J229" s="131"/>
      <c r="K229" s="132" t="s">
        <v>1751</v>
      </c>
      <c r="L229" s="132">
        <v>76</v>
      </c>
      <c r="M229" s="134" t="s">
        <v>3422</v>
      </c>
      <c r="N229" s="226" t="s">
        <v>3421</v>
      </c>
      <c r="O229" s="226">
        <v>0</v>
      </c>
      <c r="P229" s="227">
        <v>36300</v>
      </c>
      <c r="Q229" s="228">
        <f t="shared" si="100"/>
        <v>32045.454545454544</v>
      </c>
      <c r="R229" s="143">
        <f t="shared" si="101"/>
        <v>0.13560283687943259</v>
      </c>
      <c r="S229" s="192">
        <v>1074475978</v>
      </c>
      <c r="T229" s="285" t="s">
        <v>6743</v>
      </c>
      <c r="U229" s="189">
        <f t="shared" si="104"/>
        <v>36300</v>
      </c>
      <c r="W229" s="229">
        <v>36300</v>
      </c>
      <c r="X229" s="135">
        <f t="shared" si="86"/>
        <v>27700</v>
      </c>
      <c r="Y229" s="230">
        <f t="shared" si="87"/>
        <v>32045.454545454544</v>
      </c>
      <c r="Z229" s="141">
        <f t="shared" si="88"/>
        <v>5.509641873278226E-2</v>
      </c>
      <c r="AA229" s="136">
        <f t="shared" si="89"/>
        <v>0.13560283687943259</v>
      </c>
      <c r="AB229" s="309"/>
      <c r="AC229" s="184">
        <v>34853</v>
      </c>
      <c r="AD229" s="182">
        <v>38300</v>
      </c>
      <c r="AE229" s="128">
        <f t="shared" si="90"/>
        <v>3447</v>
      </c>
      <c r="AF229" s="129">
        <f t="shared" si="91"/>
        <v>1447</v>
      </c>
      <c r="AG229" s="130">
        <f t="shared" si="92"/>
        <v>3.7780678851174934E-2</v>
      </c>
      <c r="AH229" s="137">
        <f t="shared" si="93"/>
        <v>2000</v>
      </c>
      <c r="AI229" s="138">
        <f t="shared" si="94"/>
        <v>5.2219321148825062E-2</v>
      </c>
      <c r="AJ229" s="138">
        <f t="shared" si="95"/>
        <v>9.7822158028257652E-2</v>
      </c>
      <c r="AL229" s="11">
        <f t="shared" si="96"/>
        <v>31023</v>
      </c>
      <c r="AM229" s="412">
        <f t="shared" si="97"/>
        <v>27248.181818181816</v>
      </c>
      <c r="AN229" s="412">
        <f t="shared" si="98"/>
        <v>-451.8181818181838</v>
      </c>
      <c r="AO229" s="413">
        <f t="shared" si="99"/>
        <v>-1.6581590097754721E-2</v>
      </c>
      <c r="AP229" s="192">
        <v>2453519158607</v>
      </c>
      <c r="AQ229" s="192">
        <v>4985009708316</v>
      </c>
      <c r="AR229" s="192" t="s">
        <v>3017</v>
      </c>
      <c r="AS229" s="231" t="s">
        <v>662</v>
      </c>
      <c r="AT229" s="231" t="s">
        <v>972</v>
      </c>
      <c r="AU229" s="232" t="s">
        <v>126</v>
      </c>
      <c r="AV229" s="232">
        <v>60700</v>
      </c>
      <c r="AW229" s="233">
        <f>VLOOKUP(B:B,[1]MICHELIN!$B:$K,8,0)</f>
        <v>27700</v>
      </c>
      <c r="AX229" s="416">
        <v>1050</v>
      </c>
      <c r="AY229" s="204" t="s">
        <v>3387</v>
      </c>
      <c r="AZ229" s="192" t="s">
        <v>420</v>
      </c>
      <c r="BA229" s="133" t="str">
        <f>IFERROR(VLOOKUP(AZ:AZ,Q商品!B:E,4,0),"")</f>
        <v>23年製 Pilot Sport 5（パイロットスポーツ5） 245/35ZR19 93Y XL サマータイヤ 最短当日発送</v>
      </c>
      <c r="BB229" s="133" t="str">
        <f>IFERROR(VLOOKUP(B:B,在庫!B:M,12,0),"")</f>
        <v>2023年製</v>
      </c>
      <c r="BC229" s="133">
        <f>IFERROR(VLOOKUP(B:B,在庫!B:L,10,0),"")</f>
        <v>2</v>
      </c>
      <c r="BD229" s="234">
        <f>VLOOKUP(AP:AP,[1]MICHELIN!$B:$AH,32,0)</f>
        <v>605763446</v>
      </c>
      <c r="BE229" s="234">
        <f>VLOOKUP(AP:AP,[1]MICHELIN!$B:$AH,33,0)</f>
        <v>605763501</v>
      </c>
    </row>
    <row r="230" spans="1:57" s="11" customFormat="1" ht="19.5" hidden="1" customHeight="1">
      <c r="A230" s="11">
        <f t="shared" si="82"/>
        <v>1</v>
      </c>
      <c r="B230" s="239">
        <f t="shared" si="83"/>
        <v>2454017158601</v>
      </c>
      <c r="C230" s="225">
        <f>VLOOKUP(B:B,[1]MICHELIN!$B:$K,9,0)</f>
        <v>41</v>
      </c>
      <c r="D230" s="11" t="s">
        <v>4059</v>
      </c>
      <c r="E230" s="11" t="s">
        <v>4915</v>
      </c>
      <c r="F230" s="158" t="s">
        <v>5951</v>
      </c>
      <c r="G230" s="132" t="str">
        <f t="shared" si="84"/>
        <v>17</v>
      </c>
      <c r="H230" s="225">
        <v>20</v>
      </c>
      <c r="I230" s="225">
        <f>VLOOKUP(B:B,[1]MICHELIN!$B:$K,10,0)</f>
        <v>15</v>
      </c>
      <c r="J230" s="131"/>
      <c r="K230" s="132" t="s">
        <v>1751</v>
      </c>
      <c r="L230" s="132">
        <v>77</v>
      </c>
      <c r="M230" s="134" t="s">
        <v>3422</v>
      </c>
      <c r="N230" s="226" t="s">
        <v>5967</v>
      </c>
      <c r="O230" s="226">
        <v>0</v>
      </c>
      <c r="P230" s="227">
        <v>25800</v>
      </c>
      <c r="Q230" s="228">
        <f t="shared" ref="Q230:Q253" si="105">(P230-AX230)/1.1</f>
        <v>22500</v>
      </c>
      <c r="R230" s="143">
        <f t="shared" ref="R230:R252" si="106">IFERROR((Q230-X230)/Q230,"")</f>
        <v>3.6444444444444446E-2</v>
      </c>
      <c r="S230" s="192">
        <v>1074476020</v>
      </c>
      <c r="T230" s="285" t="s">
        <v>6744</v>
      </c>
      <c r="U230" s="189">
        <f t="shared" si="104"/>
        <v>25800</v>
      </c>
      <c r="W230" s="229">
        <v>25800</v>
      </c>
      <c r="X230" s="135">
        <f t="shared" si="86"/>
        <v>21680</v>
      </c>
      <c r="Y230" s="230">
        <f t="shared" si="87"/>
        <v>22500</v>
      </c>
      <c r="Z230" s="141">
        <f t="shared" si="88"/>
        <v>7.7325581395348841E-2</v>
      </c>
      <c r="AA230" s="136">
        <f t="shared" si="89"/>
        <v>3.6444444444444446E-2</v>
      </c>
      <c r="AB230" s="309"/>
      <c r="AC230" s="184">
        <f t="shared" ref="AC230:AC253" si="107">ROUNDDOWN(U230/1.02,0)</f>
        <v>25294</v>
      </c>
      <c r="AD230" s="182">
        <f t="shared" ref="AD230:AD253" si="108">ROUNDDOWN(AC230/0.91,0)</f>
        <v>27795</v>
      </c>
      <c r="AE230" s="128">
        <f t="shared" si="90"/>
        <v>2501.5499999999997</v>
      </c>
      <c r="AF230" s="129">
        <f t="shared" si="91"/>
        <v>506.54999999999973</v>
      </c>
      <c r="AG230" s="130">
        <f t="shared" si="92"/>
        <v>1.8224500809498102E-2</v>
      </c>
      <c r="AH230" s="137">
        <f t="shared" si="93"/>
        <v>1995</v>
      </c>
      <c r="AI230" s="138">
        <f t="shared" si="94"/>
        <v>7.1775499190501885E-2</v>
      </c>
      <c r="AJ230" s="138">
        <f t="shared" si="95"/>
        <v>1.8219943634946344E-2</v>
      </c>
      <c r="AL230" s="11">
        <f t="shared" si="96"/>
        <v>22514.5</v>
      </c>
      <c r="AM230" s="412">
        <f t="shared" si="97"/>
        <v>19513.181818181816</v>
      </c>
      <c r="AN230" s="412">
        <f t="shared" si="98"/>
        <v>-2166.8181818181838</v>
      </c>
      <c r="AO230" s="413">
        <f t="shared" si="99"/>
        <v>-0.11104381653427764</v>
      </c>
      <c r="AP230" s="192">
        <v>2454017158601</v>
      </c>
      <c r="AQ230" s="192">
        <v>4985009708088</v>
      </c>
      <c r="AR230" s="192" t="s">
        <v>2996</v>
      </c>
      <c r="AS230" s="231" t="s">
        <v>662</v>
      </c>
      <c r="AT230" s="231" t="s">
        <v>1100</v>
      </c>
      <c r="AU230" s="232" t="s">
        <v>728</v>
      </c>
      <c r="AV230" s="232">
        <v>45400</v>
      </c>
      <c r="AW230" s="233">
        <f>VLOOKUP(B:B,[1]MICHELIN!$B:$K,8,0)</f>
        <v>21680</v>
      </c>
      <c r="AX230" s="416">
        <v>1050</v>
      </c>
      <c r="AY230" s="204" t="s">
        <v>3387</v>
      </c>
      <c r="AZ230" s="192" t="s">
        <v>466</v>
      </c>
      <c r="BA230" s="133" t="str">
        <f>IFERROR(VLOOKUP(AZ:AZ,Q商品!B:E,4,0),"")</f>
        <v>23年製 Pilot Sport 5（パイロットスポーツ5） 245/40ZR17 95Y XL サマータイヤ 最短当日発送</v>
      </c>
      <c r="BB230" s="133" t="str">
        <f>IFERROR(VLOOKUP(B:B,在庫!B:M,12,0),"")</f>
        <v>2023年製</v>
      </c>
      <c r="BC230" s="133">
        <f>IFERROR(VLOOKUP(B:B,在庫!B:L,10,0),"")</f>
        <v>4</v>
      </c>
      <c r="BD230" s="234">
        <f>VLOOKUP(AP:AP,[1]MICHELIN!$B:$AH,32,0)</f>
        <v>605763441</v>
      </c>
      <c r="BE230" s="234">
        <f>VLOOKUP(AP:AP,[1]MICHELIN!$B:$AH,33,0)</f>
        <v>605763496</v>
      </c>
    </row>
    <row r="231" spans="1:57" s="11" customFormat="1" ht="19.5" hidden="1" customHeight="1">
      <c r="A231" s="11">
        <f t="shared" si="82"/>
        <v>2</v>
      </c>
      <c r="B231" s="239">
        <f t="shared" si="83"/>
        <v>2454018159652</v>
      </c>
      <c r="C231" s="225">
        <f>VLOOKUP(B:B,[1]MICHELIN!$B:$K,9,0)</f>
        <v>220</v>
      </c>
      <c r="D231" s="11" t="s">
        <v>4059</v>
      </c>
      <c r="E231" s="11" t="s">
        <v>954</v>
      </c>
      <c r="F231" s="158" t="s">
        <v>5952</v>
      </c>
      <c r="G231" s="132" t="str">
        <f t="shared" si="84"/>
        <v>18</v>
      </c>
      <c r="H231" s="225">
        <v>29</v>
      </c>
      <c r="I231" s="225">
        <f>VLOOKUP(B:B,[1]MICHELIN!$B:$K,10,0)</f>
        <v>0</v>
      </c>
      <c r="J231" s="131">
        <v>90</v>
      </c>
      <c r="K231" s="132" t="s">
        <v>1751</v>
      </c>
      <c r="L231" s="324">
        <v>78</v>
      </c>
      <c r="M231" s="134" t="s">
        <v>1785</v>
      </c>
      <c r="N231" s="226" t="s">
        <v>12146</v>
      </c>
      <c r="O231" s="226" t="s">
        <v>1954</v>
      </c>
      <c r="P231" s="227">
        <v>28000</v>
      </c>
      <c r="Q231" s="228">
        <f t="shared" si="105"/>
        <v>24499.999999999996</v>
      </c>
      <c r="R231" s="143">
        <f t="shared" si="106"/>
        <v>0.25567346938775498</v>
      </c>
      <c r="S231" s="192">
        <v>1074475964</v>
      </c>
      <c r="T231" s="285" t="s">
        <v>6746</v>
      </c>
      <c r="U231" s="189">
        <f t="shared" si="104"/>
        <v>28000</v>
      </c>
      <c r="W231" s="229">
        <v>28000</v>
      </c>
      <c r="X231" s="135">
        <f t="shared" si="86"/>
        <v>18236</v>
      </c>
      <c r="Y231" s="230">
        <f t="shared" si="87"/>
        <v>24499.999999999996</v>
      </c>
      <c r="Z231" s="141">
        <f t="shared" si="88"/>
        <v>0.11718518518518528</v>
      </c>
      <c r="AA231" s="136">
        <f t="shared" si="89"/>
        <v>0.25567346938775498</v>
      </c>
      <c r="AB231" s="309"/>
      <c r="AC231" s="184">
        <f t="shared" si="107"/>
        <v>27450</v>
      </c>
      <c r="AD231" s="182">
        <f t="shared" si="108"/>
        <v>30164</v>
      </c>
      <c r="AE231" s="128">
        <f t="shared" si="90"/>
        <v>2714.7599999999998</v>
      </c>
      <c r="AF231" s="129">
        <f t="shared" si="91"/>
        <v>550.75999999999976</v>
      </c>
      <c r="AG231" s="130">
        <f t="shared" si="92"/>
        <v>1.8258851611192142E-2</v>
      </c>
      <c r="AH231" s="137">
        <f t="shared" si="93"/>
        <v>2164</v>
      </c>
      <c r="AI231" s="138">
        <f t="shared" si="94"/>
        <v>7.1741148388807852E-2</v>
      </c>
      <c r="AJ231" s="138">
        <f t="shared" si="95"/>
        <v>0.23741461777656284</v>
      </c>
      <c r="AK231" s="11" t="s">
        <v>13397</v>
      </c>
      <c r="AL231" s="11">
        <f t="shared" si="96"/>
        <v>24433.599999999999</v>
      </c>
      <c r="AM231" s="412">
        <f t="shared" si="97"/>
        <v>21257.81818181818</v>
      </c>
      <c r="AN231" s="412">
        <f t="shared" si="98"/>
        <v>3021.8181818181802</v>
      </c>
      <c r="AO231" s="413">
        <f t="shared" si="99"/>
        <v>0.14215090918421452</v>
      </c>
      <c r="AP231" s="192">
        <v>2454018159652</v>
      </c>
      <c r="AQ231" s="192">
        <v>4985009708194</v>
      </c>
      <c r="AR231" s="192" t="s">
        <v>152</v>
      </c>
      <c r="AS231" s="231" t="s">
        <v>143</v>
      </c>
      <c r="AT231" s="231" t="s">
        <v>663</v>
      </c>
      <c r="AU231" s="232" t="s">
        <v>83</v>
      </c>
      <c r="AV231" s="232" t="s">
        <v>152</v>
      </c>
      <c r="AW231" s="233">
        <f>VLOOKUP(B:B,[1]MICHELIN!$B:$K,8,0)</f>
        <v>18236</v>
      </c>
      <c r="AX231" s="416">
        <v>1050</v>
      </c>
      <c r="AY231" s="204" t="s">
        <v>3388</v>
      </c>
      <c r="AZ231" s="195" t="s">
        <v>408</v>
      </c>
      <c r="BA231" s="133" t="str">
        <f>IFERROR(VLOOKUP(AZ:AZ,Q商品!B:E,4,0),"")</f>
        <v>23年製 Pilot Sport 5（パイロットスポーツ5） 245/40ZR18 97Y XL サマータイヤ 最短当日発送</v>
      </c>
      <c r="BB231" s="133" t="str">
        <f>IFERROR(VLOOKUP(B:B,在庫!B:M,12,0),"")</f>
        <v/>
      </c>
      <c r="BC231" s="133" t="str">
        <f>IFERROR(VLOOKUP(B:B,在庫!B:L,10,0),"")</f>
        <v/>
      </c>
      <c r="BD231" s="234">
        <f>VLOOKUP(AP:AP,[1]MICHELIN!$B:$AH,32,0)</f>
        <v>614215474</v>
      </c>
      <c r="BE231" s="234">
        <f>VLOOKUP(AP:AP,[1]MICHELIN!$B:$AH,33,0)</f>
        <v>614215484</v>
      </c>
    </row>
    <row r="232" spans="1:57" s="11" customFormat="1" ht="19.5" hidden="1" customHeight="1">
      <c r="A232" s="11">
        <f t="shared" si="82"/>
        <v>2</v>
      </c>
      <c r="B232" s="239">
        <f t="shared" si="83"/>
        <v>2454018158600</v>
      </c>
      <c r="C232" s="225">
        <f>VLOOKUP(B:B,[1]MICHELIN!$B:$K,9,0)</f>
        <v>16</v>
      </c>
      <c r="D232" s="11" t="s">
        <v>4059</v>
      </c>
      <c r="E232" s="11" t="s">
        <v>954</v>
      </c>
      <c r="F232" s="158" t="s">
        <v>5952</v>
      </c>
      <c r="G232" s="132" t="str">
        <f t="shared" si="84"/>
        <v>18</v>
      </c>
      <c r="H232" s="225">
        <v>24</v>
      </c>
      <c r="I232" s="225">
        <f>VLOOKUP(B:B,[1]MICHELIN!$B:$K,10,0)</f>
        <v>72</v>
      </c>
      <c r="J232" s="131"/>
      <c r="K232" s="132" t="s">
        <v>1751</v>
      </c>
      <c r="L232" s="324">
        <v>78</v>
      </c>
      <c r="M232" s="134" t="s">
        <v>1785</v>
      </c>
      <c r="N232" s="226" t="s">
        <v>7675</v>
      </c>
      <c r="O232" s="226" t="s">
        <v>1954</v>
      </c>
      <c r="P232" s="227">
        <v>28200</v>
      </c>
      <c r="Q232" s="228">
        <f t="shared" si="105"/>
        <v>24681.81818181818</v>
      </c>
      <c r="R232" s="143">
        <f t="shared" si="106"/>
        <v>-2.9907918968692517E-2</v>
      </c>
      <c r="S232" s="192">
        <v>1074476019</v>
      </c>
      <c r="T232" s="285" t="s">
        <v>6745</v>
      </c>
      <c r="U232" s="189">
        <f t="shared" si="104"/>
        <v>28200</v>
      </c>
      <c r="W232" s="229">
        <v>28200</v>
      </c>
      <c r="X232" s="135">
        <f t="shared" si="86"/>
        <v>25420</v>
      </c>
      <c r="Y232" s="230">
        <f t="shared" si="87"/>
        <v>24681.81818181818</v>
      </c>
      <c r="Z232" s="141">
        <f t="shared" si="88"/>
        <v>0.1169485294117647</v>
      </c>
      <c r="AA232" s="136">
        <f t="shared" si="89"/>
        <v>-2.9907918968692517E-2</v>
      </c>
      <c r="AB232" s="144"/>
      <c r="AC232" s="184">
        <f t="shared" si="107"/>
        <v>27647</v>
      </c>
      <c r="AD232" s="182">
        <f t="shared" si="108"/>
        <v>30381</v>
      </c>
      <c r="AE232" s="128">
        <f t="shared" si="90"/>
        <v>2734.29</v>
      </c>
      <c r="AF232" s="129">
        <f t="shared" si="91"/>
        <v>553.29</v>
      </c>
      <c r="AG232" s="130">
        <f t="shared" si="92"/>
        <v>1.8211711266910239E-2</v>
      </c>
      <c r="AH232" s="137">
        <f t="shared" si="93"/>
        <v>2181</v>
      </c>
      <c r="AI232" s="138">
        <f t="shared" si="94"/>
        <v>7.1788288733089761E-2</v>
      </c>
      <c r="AJ232" s="138">
        <f t="shared" si="95"/>
        <v>-4.8119630235602756E-2</v>
      </c>
      <c r="AL232" s="11">
        <f t="shared" si="96"/>
        <v>24608.9</v>
      </c>
      <c r="AM232" s="412">
        <f t="shared" si="97"/>
        <v>21417.181818181816</v>
      </c>
      <c r="AN232" s="412">
        <f t="shared" si="98"/>
        <v>-4002.8181818181838</v>
      </c>
      <c r="AO232" s="413">
        <f t="shared" si="99"/>
        <v>-0.18689752068220514</v>
      </c>
      <c r="AP232" s="192">
        <v>2454018158600</v>
      </c>
      <c r="AQ232" s="192">
        <v>4985009708194</v>
      </c>
      <c r="AR232" s="192" t="s">
        <v>3010</v>
      </c>
      <c r="AS232" s="231" t="s">
        <v>662</v>
      </c>
      <c r="AT232" s="231" t="s">
        <v>663</v>
      </c>
      <c r="AU232" s="232" t="s">
        <v>83</v>
      </c>
      <c r="AV232" s="232">
        <v>54700</v>
      </c>
      <c r="AW232" s="233">
        <f>VLOOKUP(B:B,[1]MICHELIN!$B:$K,8,0)</f>
        <v>25420</v>
      </c>
      <c r="AX232" s="416">
        <v>1050</v>
      </c>
      <c r="AY232" s="204" t="s">
        <v>3387</v>
      </c>
      <c r="AZ232" s="192" t="s">
        <v>438</v>
      </c>
      <c r="BA232" s="133" t="str">
        <f>IFERROR(VLOOKUP(AZ:AZ,Q商品!B:E,4,0),"")</f>
        <v>23年製 Pilot Sport 5（パイロットスポーツ5） 245/40ZR18 97Y XL サマータイヤ 最短当日発送</v>
      </c>
      <c r="BB232" s="133" t="str">
        <f>IFERROR(VLOOKUP(B:B,在庫!B:M,12,0),"")</f>
        <v>2023年製</v>
      </c>
      <c r="BC232" s="133">
        <f>IFERROR(VLOOKUP(B:B,在庫!B:L,10,0),"")</f>
        <v>4</v>
      </c>
      <c r="BD232" s="234">
        <f>VLOOKUP(AP:AP,[1]MICHELIN!$B:$AH,32,0)</f>
        <v>605763429</v>
      </c>
      <c r="BE232" s="234">
        <f>VLOOKUP(AP:AP,[1]MICHELIN!$B:$AH,33,0)</f>
        <v>605763484</v>
      </c>
    </row>
    <row r="233" spans="1:57" s="11" customFormat="1" ht="19.5" hidden="1" customHeight="1">
      <c r="A233" s="11">
        <f t="shared" si="82"/>
        <v>2</v>
      </c>
      <c r="B233" s="239">
        <f t="shared" si="83"/>
        <v>2454019159651</v>
      </c>
      <c r="C233" s="225">
        <f>VLOOKUP(B:B,[1]MICHELIN!$B:$K,9,0)</f>
        <v>36</v>
      </c>
      <c r="D233" s="11" t="s">
        <v>4059</v>
      </c>
      <c r="E233" s="11" t="s">
        <v>957</v>
      </c>
      <c r="F233" s="158" t="s">
        <v>5953</v>
      </c>
      <c r="G233" s="132" t="str">
        <f t="shared" si="84"/>
        <v>19</v>
      </c>
      <c r="H233" s="225">
        <v>21</v>
      </c>
      <c r="I233" s="225">
        <f>VLOOKUP(B:B,[1]MICHELIN!$B:$K,10,0)</f>
        <v>2</v>
      </c>
      <c r="J233" s="131">
        <v>310</v>
      </c>
      <c r="K233" s="132" t="s">
        <v>1751</v>
      </c>
      <c r="L233" s="324">
        <v>79</v>
      </c>
      <c r="M233" s="134" t="s">
        <v>3422</v>
      </c>
      <c r="N233" s="226" t="s">
        <v>6261</v>
      </c>
      <c r="O233" s="226" t="s">
        <v>1777</v>
      </c>
      <c r="P233" s="227">
        <v>33499</v>
      </c>
      <c r="Q233" s="228">
        <f t="shared" si="105"/>
        <v>29499.090909090908</v>
      </c>
      <c r="R233" s="143">
        <f t="shared" si="106"/>
        <v>0.21773860519584576</v>
      </c>
      <c r="S233" s="192">
        <v>1074475966</v>
      </c>
      <c r="T233" s="285" t="s">
        <v>6748</v>
      </c>
      <c r="U233" s="189">
        <f t="shared" si="104"/>
        <v>33499</v>
      </c>
      <c r="W233" s="229">
        <v>33499</v>
      </c>
      <c r="X233" s="135">
        <f t="shared" si="86"/>
        <v>23076</v>
      </c>
      <c r="Y233" s="230">
        <f t="shared" si="87"/>
        <v>29499.090909090908</v>
      </c>
      <c r="Z233" s="141">
        <f t="shared" si="88"/>
        <v>7.7345592405743346E-2</v>
      </c>
      <c r="AA233" s="136">
        <f t="shared" si="89"/>
        <v>0.21773860519584576</v>
      </c>
      <c r="AB233" s="309"/>
      <c r="AC233" s="184">
        <f t="shared" si="107"/>
        <v>32842</v>
      </c>
      <c r="AD233" s="182">
        <f t="shared" si="108"/>
        <v>36090</v>
      </c>
      <c r="AE233" s="128">
        <f t="shared" si="90"/>
        <v>3248.1</v>
      </c>
      <c r="AF233" s="129">
        <f t="shared" si="91"/>
        <v>657.09999999999991</v>
      </c>
      <c r="AG233" s="130">
        <f t="shared" si="92"/>
        <v>1.8207259628706011E-2</v>
      </c>
      <c r="AH233" s="137">
        <f t="shared" si="93"/>
        <v>2591</v>
      </c>
      <c r="AI233" s="138">
        <f t="shared" si="94"/>
        <v>7.1792740371293989E-2</v>
      </c>
      <c r="AJ233" s="138">
        <f t="shared" si="95"/>
        <v>0.19953134556713975</v>
      </c>
      <c r="AK233" s="11" t="s">
        <v>13397</v>
      </c>
      <c r="AL233" s="11">
        <f t="shared" si="96"/>
        <v>29233</v>
      </c>
      <c r="AM233" s="412">
        <f t="shared" si="97"/>
        <v>25620.909090909088</v>
      </c>
      <c r="AN233" s="412">
        <f t="shared" si="98"/>
        <v>2544.9090909090883</v>
      </c>
      <c r="AO233" s="413">
        <f t="shared" si="99"/>
        <v>9.9329382961359597E-2</v>
      </c>
      <c r="AP233" s="192">
        <v>2454019159651</v>
      </c>
      <c r="AQ233" s="192">
        <v>4985009708323</v>
      </c>
      <c r="AR233" s="192" t="s">
        <v>152</v>
      </c>
      <c r="AS233" s="231" t="s">
        <v>143</v>
      </c>
      <c r="AT233" s="231" t="s">
        <v>956</v>
      </c>
      <c r="AU233" s="232" t="s">
        <v>106</v>
      </c>
      <c r="AV233" s="232" t="s">
        <v>152</v>
      </c>
      <c r="AW233" s="233">
        <f>VLOOKUP(B:B,[1]MICHELIN!$B:$K,8,0)</f>
        <v>23076</v>
      </c>
      <c r="AX233" s="416">
        <v>1050</v>
      </c>
      <c r="AY233" s="204" t="s">
        <v>3388</v>
      </c>
      <c r="AZ233" s="195" t="s">
        <v>288</v>
      </c>
      <c r="BA233" s="133" t="str">
        <f>IFERROR(VLOOKUP(AZ:AZ,Q商品!B:E,4,0),"")</f>
        <v>23年製 Pilot Sport 5（パイロットスポーツ5） 245/40ZR19 98Y XL サマータイヤ 最短当日発送</v>
      </c>
      <c r="BB233" s="133" t="str">
        <f>IFERROR(VLOOKUP(B:B,在庫!B:M,12,0),"")</f>
        <v>2023年製</v>
      </c>
      <c r="BC233" s="133">
        <f>IFERROR(VLOOKUP(B:B,在庫!B:L,10,0),"")</f>
        <v>1</v>
      </c>
      <c r="BD233" s="234">
        <f>VLOOKUP(AP:AP,[1]MICHELIN!$B:$AH,32,0)</f>
        <v>614215481</v>
      </c>
      <c r="BE233" s="234">
        <f>VLOOKUP(AP:AP,[1]MICHELIN!$B:$AH,33,0)</f>
        <v>614215491</v>
      </c>
    </row>
    <row r="234" spans="1:57" s="11" customFormat="1" ht="19.5" hidden="1" customHeight="1">
      <c r="A234" s="11">
        <f t="shared" si="82"/>
        <v>2</v>
      </c>
      <c r="B234" s="239">
        <f t="shared" si="83"/>
        <v>2454019158609</v>
      </c>
      <c r="C234" s="225">
        <f>VLOOKUP(B:B,[1]MICHELIN!$B:$K,9,0)</f>
        <v>7</v>
      </c>
      <c r="D234" s="11" t="s">
        <v>4059</v>
      </c>
      <c r="E234" s="11" t="s">
        <v>957</v>
      </c>
      <c r="F234" s="158" t="s">
        <v>5953</v>
      </c>
      <c r="G234" s="132" t="str">
        <f t="shared" si="84"/>
        <v>19</v>
      </c>
      <c r="H234" s="225">
        <v>14</v>
      </c>
      <c r="I234" s="225">
        <f>VLOOKUP(B:B,[1]MICHELIN!$B:$K,10,0)</f>
        <v>11</v>
      </c>
      <c r="J234" s="131"/>
      <c r="K234" s="132" t="s">
        <v>1751</v>
      </c>
      <c r="L234" s="324">
        <v>79</v>
      </c>
      <c r="M234" s="134" t="s">
        <v>3422</v>
      </c>
      <c r="N234" s="226" t="s">
        <v>6261</v>
      </c>
      <c r="O234" s="226" t="s">
        <v>1777</v>
      </c>
      <c r="P234" s="227">
        <v>33499</v>
      </c>
      <c r="Q234" s="228">
        <f t="shared" si="105"/>
        <v>29499.090909090908</v>
      </c>
      <c r="R234" s="143">
        <f t="shared" si="106"/>
        <v>6.0988011957225155E-2</v>
      </c>
      <c r="S234" s="192">
        <v>1074476015</v>
      </c>
      <c r="T234" s="285" t="s">
        <v>6747</v>
      </c>
      <c r="U234" s="189">
        <f t="shared" si="104"/>
        <v>33499</v>
      </c>
      <c r="W234" s="229">
        <v>33499</v>
      </c>
      <c r="X234" s="135">
        <f t="shared" si="86"/>
        <v>27700</v>
      </c>
      <c r="Y234" s="230">
        <f t="shared" si="87"/>
        <v>29499.090909090908</v>
      </c>
      <c r="Z234" s="141">
        <f t="shared" si="88"/>
        <v>7.7345592405743346E-2</v>
      </c>
      <c r="AA234" s="136">
        <f t="shared" si="89"/>
        <v>6.0988011957225155E-2</v>
      </c>
      <c r="AB234" s="144"/>
      <c r="AC234" s="184">
        <f t="shared" si="107"/>
        <v>32842</v>
      </c>
      <c r="AD234" s="182">
        <f t="shared" si="108"/>
        <v>36090</v>
      </c>
      <c r="AE234" s="128">
        <f t="shared" si="90"/>
        <v>3248.1</v>
      </c>
      <c r="AF234" s="129">
        <f t="shared" si="91"/>
        <v>657.09999999999991</v>
      </c>
      <c r="AG234" s="130">
        <f t="shared" si="92"/>
        <v>1.8207259628706011E-2</v>
      </c>
      <c r="AH234" s="137">
        <f t="shared" si="93"/>
        <v>2591</v>
      </c>
      <c r="AI234" s="138">
        <f t="shared" si="94"/>
        <v>7.1792740371293989E-2</v>
      </c>
      <c r="AJ234" s="138">
        <f t="shared" si="95"/>
        <v>4.2780752328519148E-2</v>
      </c>
      <c r="AL234" s="11">
        <f t="shared" si="96"/>
        <v>29233</v>
      </c>
      <c r="AM234" s="412">
        <f t="shared" si="97"/>
        <v>25620.909090909088</v>
      </c>
      <c r="AN234" s="412">
        <f t="shared" si="98"/>
        <v>-2079.0909090909117</v>
      </c>
      <c r="AO234" s="413">
        <f t="shared" si="99"/>
        <v>-8.1148209913777927E-2</v>
      </c>
      <c r="AP234" s="192">
        <v>2454019158609</v>
      </c>
      <c r="AQ234" s="192">
        <v>4985009708323</v>
      </c>
      <c r="AR234" s="192" t="s">
        <v>3022</v>
      </c>
      <c r="AS234" s="231" t="s">
        <v>662</v>
      </c>
      <c r="AT234" s="231" t="s">
        <v>956</v>
      </c>
      <c r="AU234" s="232" t="s">
        <v>106</v>
      </c>
      <c r="AV234" s="232">
        <v>59600</v>
      </c>
      <c r="AW234" s="233">
        <f>VLOOKUP(B:B,[1]MICHELIN!$B:$K,8,0)</f>
        <v>27700</v>
      </c>
      <c r="AX234" s="416">
        <v>1050</v>
      </c>
      <c r="AY234" s="204" t="s">
        <v>3387</v>
      </c>
      <c r="AZ234" s="192" t="s">
        <v>427</v>
      </c>
      <c r="BA234" s="133" t="str">
        <f>IFERROR(VLOOKUP(AZ:AZ,Q商品!B:E,4,0),"")</f>
        <v>23年製 Pilot Sport 5（パイロットスポーツ5） 245/40ZR19 98Y XL サマータイヤ 最短当日発送</v>
      </c>
      <c r="BB234" s="133" t="str">
        <f>IFERROR(VLOOKUP(B:B,在庫!B:M,12,0),"")</f>
        <v>2023年製</v>
      </c>
      <c r="BC234" s="133">
        <f>IFERROR(VLOOKUP(B:B,在庫!B:L,10,0),"")</f>
        <v>2</v>
      </c>
      <c r="BD234" s="234">
        <f>VLOOKUP(AP:AP,[1]MICHELIN!$B:$AH,32,0)</f>
        <v>605763443</v>
      </c>
      <c r="BE234" s="234">
        <f>VLOOKUP(AP:AP,[1]MICHELIN!$B:$AH,33,0)</f>
        <v>605763498</v>
      </c>
    </row>
    <row r="235" spans="1:57" s="11" customFormat="1" ht="19.5" hidden="1" customHeight="1">
      <c r="A235" s="11">
        <f t="shared" si="82"/>
        <v>1</v>
      </c>
      <c r="B235" s="239">
        <f t="shared" si="83"/>
        <v>2454517158606</v>
      </c>
      <c r="C235" s="225">
        <f>VLOOKUP(B:B,[1]MICHELIN!$B:$K,9,0)</f>
        <v>8</v>
      </c>
      <c r="D235" s="11" t="s">
        <v>4059</v>
      </c>
      <c r="E235" s="358" t="s">
        <v>958</v>
      </c>
      <c r="F235" s="158" t="s">
        <v>5954</v>
      </c>
      <c r="G235" s="132" t="str">
        <f t="shared" si="84"/>
        <v>17</v>
      </c>
      <c r="H235" s="225">
        <v>0</v>
      </c>
      <c r="I235" s="225">
        <f>VLOOKUP(B:B,[1]MICHELIN!$B:$K,10,0)</f>
        <v>8</v>
      </c>
      <c r="J235" s="131">
        <v>1298</v>
      </c>
      <c r="K235" s="132" t="s">
        <v>1751</v>
      </c>
      <c r="L235" s="132">
        <v>80</v>
      </c>
      <c r="M235" s="134" t="s">
        <v>1785</v>
      </c>
      <c r="N235" s="226" t="s">
        <v>3416</v>
      </c>
      <c r="O235" s="226" t="s">
        <v>1954</v>
      </c>
      <c r="P235" s="227">
        <v>27500</v>
      </c>
      <c r="Q235" s="228">
        <f t="shared" si="105"/>
        <v>24045.454545454544</v>
      </c>
      <c r="R235" s="143">
        <f t="shared" si="106"/>
        <v>8.0491493383742854E-2</v>
      </c>
      <c r="S235" s="192">
        <v>1074476210</v>
      </c>
      <c r="T235" s="285" t="s">
        <v>6749</v>
      </c>
      <c r="U235" s="189">
        <f t="shared" si="104"/>
        <v>28499</v>
      </c>
      <c r="W235" s="229">
        <v>28499</v>
      </c>
      <c r="X235" s="135">
        <f t="shared" si="86"/>
        <v>22110</v>
      </c>
      <c r="Y235" s="230">
        <f t="shared" si="87"/>
        <v>24953.63636363636</v>
      </c>
      <c r="Z235" s="141">
        <f t="shared" si="88"/>
        <v>0.15860377358490574</v>
      </c>
      <c r="AA235" s="136">
        <f t="shared" si="89"/>
        <v>0.11395679259718011</v>
      </c>
      <c r="AB235" s="144"/>
      <c r="AC235" s="184">
        <f t="shared" si="107"/>
        <v>27940</v>
      </c>
      <c r="AD235" s="182">
        <f t="shared" si="108"/>
        <v>30703</v>
      </c>
      <c r="AE235" s="128">
        <f t="shared" si="90"/>
        <v>2763.27</v>
      </c>
      <c r="AF235" s="129">
        <f t="shared" si="91"/>
        <v>559.27</v>
      </c>
      <c r="AG235" s="130">
        <f t="shared" si="92"/>
        <v>1.8215483828941798E-2</v>
      </c>
      <c r="AH235" s="137">
        <f t="shared" si="93"/>
        <v>2204</v>
      </c>
      <c r="AI235" s="138">
        <f t="shared" si="94"/>
        <v>7.1784516171058202E-2</v>
      </c>
      <c r="AJ235" s="138">
        <f t="shared" si="95"/>
        <v>9.5741308768238317E-2</v>
      </c>
      <c r="AL235" s="11">
        <f t="shared" si="96"/>
        <v>24869.7</v>
      </c>
      <c r="AM235" s="412">
        <f t="shared" si="97"/>
        <v>21654.272727272728</v>
      </c>
      <c r="AN235" s="412">
        <f t="shared" si="98"/>
        <v>-455.72727272727207</v>
      </c>
      <c r="AO235" s="413">
        <f t="shared" si="99"/>
        <v>-2.104560510837665E-2</v>
      </c>
      <c r="AP235" s="192">
        <v>2454517158606</v>
      </c>
      <c r="AQ235" s="192">
        <v>4985009708095</v>
      </c>
      <c r="AR235" s="192" t="s">
        <v>3001</v>
      </c>
      <c r="AS235" s="231" t="s">
        <v>662</v>
      </c>
      <c r="AT235" s="231" t="s">
        <v>870</v>
      </c>
      <c r="AU235" s="232" t="s">
        <v>57</v>
      </c>
      <c r="AV235" s="232">
        <v>50300</v>
      </c>
      <c r="AW235" s="233">
        <f>VLOOKUP(B:B,[1]MICHELIN!$B:$K,8,0)</f>
        <v>22110</v>
      </c>
      <c r="AX235" s="233">
        <v>1050</v>
      </c>
      <c r="AY235" s="204" t="s">
        <v>3387</v>
      </c>
      <c r="AZ235" s="192" t="s">
        <v>465</v>
      </c>
      <c r="BA235" s="133" t="str">
        <f>IFERROR(VLOOKUP(AZ:AZ,Q商品!B:E,4,0),"")</f>
        <v>23年製 Pilot Sport 5（パイロットスポーツ5） 245/45ZR17 99Y XL サマータイヤ 最短当日発送</v>
      </c>
      <c r="BB235" s="133" t="str">
        <f>IFERROR(VLOOKUP(B:B,在庫!B:M,12,0),"")</f>
        <v>2023年製</v>
      </c>
      <c r="BC235" s="133">
        <f>IFERROR(VLOOKUP(B:B,在庫!B:L,10,0),"")</f>
        <v>2</v>
      </c>
      <c r="BD235" s="234">
        <f>VLOOKUP(AP:AP,[1]MICHELIN!$B:$AH,32,0)</f>
        <v>605763438</v>
      </c>
      <c r="BE235" s="234">
        <f>VLOOKUP(AP:AP,[1]MICHELIN!$B:$AH,33,0)</f>
        <v>605763493</v>
      </c>
    </row>
    <row r="236" spans="1:57" s="11" customFormat="1" ht="19.5" hidden="1" customHeight="1">
      <c r="A236" s="11">
        <f t="shared" si="82"/>
        <v>1</v>
      </c>
      <c r="B236" s="239">
        <f t="shared" si="83"/>
        <v>2454518158605</v>
      </c>
      <c r="C236" s="225">
        <f>VLOOKUP(B:B,[1]MICHELIN!$B:$K,9,0)</f>
        <v>0</v>
      </c>
      <c r="D236" s="11" t="s">
        <v>4059</v>
      </c>
      <c r="E236" s="358" t="s">
        <v>959</v>
      </c>
      <c r="F236" s="158" t="s">
        <v>5955</v>
      </c>
      <c r="G236" s="132" t="str">
        <f t="shared" si="84"/>
        <v>18</v>
      </c>
      <c r="H236" s="225">
        <v>8</v>
      </c>
      <c r="I236" s="225">
        <f>VLOOKUP(B:B,[1]MICHELIN!$B:$K,10,0)</f>
        <v>16</v>
      </c>
      <c r="J236" s="131"/>
      <c r="K236" s="132" t="s">
        <v>1751</v>
      </c>
      <c r="L236" s="132">
        <v>81</v>
      </c>
      <c r="M236" s="134" t="s">
        <v>1958</v>
      </c>
      <c r="N236" s="226" t="s">
        <v>6262</v>
      </c>
      <c r="O236" s="226">
        <v>0</v>
      </c>
      <c r="P236" s="227">
        <v>25600</v>
      </c>
      <c r="Q236" s="228">
        <f t="shared" si="105"/>
        <v>22318.181818181816</v>
      </c>
      <c r="R236" s="143">
        <f t="shared" si="106"/>
        <v>2.2769857433808466E-2</v>
      </c>
      <c r="S236" s="192">
        <v>1074476018</v>
      </c>
      <c r="T236" s="285" t="s">
        <v>6750</v>
      </c>
      <c r="U236" s="189">
        <f t="shared" si="104"/>
        <v>27058</v>
      </c>
      <c r="W236" s="229">
        <v>27058</v>
      </c>
      <c r="X236" s="135">
        <f t="shared" si="86"/>
        <v>21810</v>
      </c>
      <c r="Y236" s="230">
        <f t="shared" si="87"/>
        <v>23643.63636363636</v>
      </c>
      <c r="Z236" s="141">
        <f t="shared" si="88"/>
        <v>0.138671875</v>
      </c>
      <c r="AA236" s="136">
        <f t="shared" si="89"/>
        <v>7.7553060596739332E-2</v>
      </c>
      <c r="AB236" s="144"/>
      <c r="AC236" s="184">
        <f t="shared" si="107"/>
        <v>26527</v>
      </c>
      <c r="AD236" s="182">
        <f t="shared" si="108"/>
        <v>29150</v>
      </c>
      <c r="AE236" s="128">
        <f t="shared" si="90"/>
        <v>2623.5</v>
      </c>
      <c r="AF236" s="129">
        <f t="shared" si="91"/>
        <v>531.5</v>
      </c>
      <c r="AG236" s="130">
        <f t="shared" si="92"/>
        <v>1.823327615780446E-2</v>
      </c>
      <c r="AH236" s="137">
        <f t="shared" si="93"/>
        <v>2092</v>
      </c>
      <c r="AI236" s="138">
        <f t="shared" si="94"/>
        <v>7.176672384219554E-2</v>
      </c>
      <c r="AJ236" s="138">
        <f t="shared" si="95"/>
        <v>5.9319784438934875E-2</v>
      </c>
      <c r="AL236" s="11">
        <f t="shared" si="96"/>
        <v>23612</v>
      </c>
      <c r="AM236" s="412">
        <f t="shared" si="97"/>
        <v>20510.909090909088</v>
      </c>
      <c r="AN236" s="412">
        <f t="shared" si="98"/>
        <v>-1299.0909090909117</v>
      </c>
      <c r="AO236" s="413">
        <f t="shared" si="99"/>
        <v>-6.3336583636202606E-2</v>
      </c>
      <c r="AP236" s="192">
        <v>2454518158605</v>
      </c>
      <c r="AQ236" s="192">
        <v>4985009708200</v>
      </c>
      <c r="AR236" s="192" t="s">
        <v>3014</v>
      </c>
      <c r="AS236" s="231" t="s">
        <v>662</v>
      </c>
      <c r="AT236" s="231" t="s">
        <v>804</v>
      </c>
      <c r="AU236" s="232" t="s">
        <v>33</v>
      </c>
      <c r="AV236" s="232">
        <v>47800</v>
      </c>
      <c r="AW236" s="233">
        <f>VLOOKUP(B:B,[1]MICHELIN!$B:$K,8,0)</f>
        <v>21810</v>
      </c>
      <c r="AX236" s="233">
        <v>1050</v>
      </c>
      <c r="AY236" s="204" t="s">
        <v>3387</v>
      </c>
      <c r="AZ236" s="192" t="s">
        <v>464</v>
      </c>
      <c r="BA236" s="133" t="str">
        <f>IFERROR(VLOOKUP(AZ:AZ,Q商品!B:E,4,0),"")</f>
        <v>Pilot Sport 5（パイロットスポーツ5） 245/45ZR18 100Y XL 22年製以降 サマータイヤ 最短当日発送</v>
      </c>
      <c r="BB236" s="133" t="str">
        <f>IFERROR(VLOOKUP(B:B,在庫!B:M,12,0),"")</f>
        <v>2022年製</v>
      </c>
      <c r="BC236" s="133">
        <f>IFERROR(VLOOKUP(B:B,在庫!B:L,10,0),"")</f>
        <v>3</v>
      </c>
      <c r="BD236" s="234">
        <f>VLOOKUP(AP:AP,[1]MICHELIN!$B:$AH,32,0)</f>
        <v>605763423</v>
      </c>
      <c r="BE236" s="234">
        <f>VLOOKUP(AP:AP,[1]MICHELIN!$B:$AH,33,0)</f>
        <v>605763478</v>
      </c>
    </row>
    <row r="237" spans="1:57" s="11" customFormat="1" ht="19.5" hidden="1" customHeight="1">
      <c r="A237" s="11">
        <f t="shared" si="82"/>
        <v>1</v>
      </c>
      <c r="B237" s="239">
        <f t="shared" si="83"/>
        <v>2553518158605</v>
      </c>
      <c r="C237" s="225">
        <f>VLOOKUP(B:B,[1]MICHELIN!$B:$K,9,0)</f>
        <v>15</v>
      </c>
      <c r="D237" s="11" t="s">
        <v>4059</v>
      </c>
      <c r="E237" s="11" t="s">
        <v>960</v>
      </c>
      <c r="F237" s="158" t="s">
        <v>5956</v>
      </c>
      <c r="G237" s="132" t="str">
        <f t="shared" si="84"/>
        <v>18</v>
      </c>
      <c r="H237" s="225">
        <v>11</v>
      </c>
      <c r="I237" s="225">
        <f>VLOOKUP(B:B,[1]MICHELIN!$B:$K,10,0)</f>
        <v>5</v>
      </c>
      <c r="J237" s="131">
        <v>268</v>
      </c>
      <c r="K237" s="132" t="s">
        <v>1751</v>
      </c>
      <c r="L237" s="132">
        <v>82</v>
      </c>
      <c r="M237" s="134" t="s">
        <v>1958</v>
      </c>
      <c r="N237" s="226" t="s">
        <v>3420</v>
      </c>
      <c r="O237" s="226" t="s">
        <v>1777</v>
      </c>
      <c r="P237" s="227">
        <v>34500</v>
      </c>
      <c r="Q237" s="228">
        <f t="shared" si="105"/>
        <v>30409.090909090908</v>
      </c>
      <c r="R237" s="143">
        <f t="shared" si="106"/>
        <v>8.7772795216741376E-2</v>
      </c>
      <c r="S237" s="192">
        <v>1074475999</v>
      </c>
      <c r="T237" s="285" t="s">
        <v>11935</v>
      </c>
      <c r="U237" s="189">
        <f t="shared" si="104"/>
        <v>33500</v>
      </c>
      <c r="W237" s="229">
        <v>33500</v>
      </c>
      <c r="X237" s="135">
        <f t="shared" si="86"/>
        <v>27740</v>
      </c>
      <c r="Y237" s="230">
        <f t="shared" si="87"/>
        <v>29499.999999999996</v>
      </c>
      <c r="Z237" s="141">
        <f t="shared" si="88"/>
        <v>4.6115942028985613E-2</v>
      </c>
      <c r="AA237" s="136">
        <f t="shared" si="89"/>
        <v>5.9661016949152428E-2</v>
      </c>
      <c r="AB237" s="309"/>
      <c r="AC237" s="184">
        <f t="shared" si="107"/>
        <v>32843</v>
      </c>
      <c r="AD237" s="182">
        <f t="shared" si="108"/>
        <v>36091</v>
      </c>
      <c r="AE237" s="128">
        <f t="shared" si="90"/>
        <v>3248.19</v>
      </c>
      <c r="AF237" s="129">
        <f t="shared" si="91"/>
        <v>657.19</v>
      </c>
      <c r="AG237" s="130">
        <f t="shared" si="92"/>
        <v>1.8209248843201908E-2</v>
      </c>
      <c r="AH237" s="137">
        <f t="shared" si="93"/>
        <v>2591</v>
      </c>
      <c r="AI237" s="138">
        <f t="shared" si="94"/>
        <v>7.1790751156798088E-2</v>
      </c>
      <c r="AJ237" s="138">
        <f t="shared" si="95"/>
        <v>4.1451768105950519E-2</v>
      </c>
      <c r="AL237" s="11">
        <f t="shared" si="96"/>
        <v>29233.9</v>
      </c>
      <c r="AM237" s="412">
        <f t="shared" si="97"/>
        <v>25621.727272727272</v>
      </c>
      <c r="AN237" s="412">
        <f t="shared" si="98"/>
        <v>-2118.2727272727279</v>
      </c>
      <c r="AO237" s="413">
        <f t="shared" si="99"/>
        <v>-8.2674860469984665E-2</v>
      </c>
      <c r="AP237" s="192">
        <v>2553518158605</v>
      </c>
      <c r="AQ237" s="192">
        <v>4985009708217</v>
      </c>
      <c r="AR237" s="192" t="s">
        <v>3005</v>
      </c>
      <c r="AS237" s="231" t="s">
        <v>662</v>
      </c>
      <c r="AT237" s="231" t="s">
        <v>975</v>
      </c>
      <c r="AU237" s="232" t="s">
        <v>107</v>
      </c>
      <c r="AV237" s="232">
        <v>59700</v>
      </c>
      <c r="AW237" s="233">
        <f>VLOOKUP(B:B,[1]MICHELIN!$B:$K,8,0)</f>
        <v>27740</v>
      </c>
      <c r="AX237" s="233">
        <v>1050</v>
      </c>
      <c r="AY237" s="204" t="s">
        <v>3387</v>
      </c>
      <c r="AZ237" s="192" t="s">
        <v>399</v>
      </c>
      <c r="BA237" s="133" t="str">
        <f>IFERROR(VLOOKUP(AZ:AZ,Q商品!B:E,4,0),"")</f>
        <v>23年製 Pilot Sport 5（パイロットスポーツ5） 255/35ZR18 94Y XL サマータイヤ 最短当日発送</v>
      </c>
      <c r="BB237" s="133" t="str">
        <f>IFERROR(VLOOKUP(B:B,在庫!B:M,12,0),"")</f>
        <v>2023年製</v>
      </c>
      <c r="BC237" s="133">
        <f>IFERROR(VLOOKUP(B:B,在庫!B:L,10,0),"")</f>
        <v>2</v>
      </c>
      <c r="BD237" s="234">
        <f>VLOOKUP(AP:AP,[1]MICHELIN!$B:$AH,32,0)</f>
        <v>605763428</v>
      </c>
      <c r="BE237" s="234">
        <f>VLOOKUP(AP:AP,[1]MICHELIN!$B:$AH,33,0)</f>
        <v>605763483</v>
      </c>
    </row>
    <row r="238" spans="1:57" s="11" customFormat="1" ht="19.5" hidden="1" customHeight="1">
      <c r="A238" s="11">
        <f t="shared" si="82"/>
        <v>2</v>
      </c>
      <c r="B238" s="239">
        <f t="shared" si="83"/>
        <v>2553519159687</v>
      </c>
      <c r="C238" s="225">
        <f>VLOOKUP(B:B,[1]MICHELIN!$B:$K,9,0)</f>
        <v>55</v>
      </c>
      <c r="D238" s="11" t="s">
        <v>4059</v>
      </c>
      <c r="E238" s="358" t="s">
        <v>4916</v>
      </c>
      <c r="F238" s="158" t="s">
        <v>7070</v>
      </c>
      <c r="G238" s="132" t="str">
        <f t="shared" si="84"/>
        <v>19</v>
      </c>
      <c r="H238" s="225">
        <v>1</v>
      </c>
      <c r="I238" s="225">
        <f>VLOOKUP(B:B,[1]MICHELIN!$B:$K,10,0)</f>
        <v>1</v>
      </c>
      <c r="J238" s="131">
        <v>42</v>
      </c>
      <c r="K238" s="132" t="s">
        <v>1751</v>
      </c>
      <c r="L238" s="324">
        <v>83</v>
      </c>
      <c r="M238" s="134" t="s">
        <v>1779</v>
      </c>
      <c r="N238" s="226" t="s">
        <v>3420</v>
      </c>
      <c r="O238" s="226">
        <v>0</v>
      </c>
      <c r="P238" s="227">
        <v>34500</v>
      </c>
      <c r="Q238" s="228">
        <f t="shared" si="105"/>
        <v>30409.090909090908</v>
      </c>
      <c r="R238" s="143">
        <f t="shared" si="106"/>
        <v>0.27689387144992522</v>
      </c>
      <c r="S238" s="192">
        <v>1074476196</v>
      </c>
      <c r="T238" s="285" t="s">
        <v>6753</v>
      </c>
      <c r="U238" s="189">
        <f t="shared" si="104"/>
        <v>38300</v>
      </c>
      <c r="V238" s="11">
        <v>900</v>
      </c>
      <c r="W238" s="229">
        <v>39200</v>
      </c>
      <c r="X238" s="135">
        <f t="shared" si="86"/>
        <v>21989</v>
      </c>
      <c r="Y238" s="230">
        <f t="shared" si="87"/>
        <v>34681.818181818177</v>
      </c>
      <c r="Z238" s="141">
        <f t="shared" si="88"/>
        <v>0.19599999999999995</v>
      </c>
      <c r="AA238" s="136">
        <f t="shared" si="89"/>
        <v>0.36597903014416766</v>
      </c>
      <c r="AB238" s="144"/>
      <c r="AC238" s="184">
        <f t="shared" si="107"/>
        <v>37549</v>
      </c>
      <c r="AD238" s="182">
        <f t="shared" si="108"/>
        <v>41262</v>
      </c>
      <c r="AE238" s="128">
        <f t="shared" si="90"/>
        <v>3713.58</v>
      </c>
      <c r="AF238" s="129">
        <f t="shared" si="91"/>
        <v>751.57999999999993</v>
      </c>
      <c r="AG238" s="130">
        <f t="shared" si="92"/>
        <v>1.8214822354708931E-2</v>
      </c>
      <c r="AH238" s="137">
        <f t="shared" si="93"/>
        <v>2962</v>
      </c>
      <c r="AI238" s="138">
        <f t="shared" si="94"/>
        <v>7.1785177645291062E-2</v>
      </c>
      <c r="AJ238" s="138">
        <f t="shared" si="95"/>
        <v>0.34776420778945871</v>
      </c>
      <c r="AK238" s="11" t="s">
        <v>13397</v>
      </c>
      <c r="AL238" s="11">
        <f t="shared" si="96"/>
        <v>33422.800000000003</v>
      </c>
      <c r="AM238" s="412">
        <f t="shared" si="97"/>
        <v>29429.818181818184</v>
      </c>
      <c r="AN238" s="412">
        <f t="shared" si="98"/>
        <v>7440.8181818181838</v>
      </c>
      <c r="AO238" s="413">
        <f t="shared" si="99"/>
        <v>0.25283262491968572</v>
      </c>
      <c r="AP238" s="192">
        <v>2553519159687</v>
      </c>
      <c r="AQ238" s="192">
        <v>4985009708347</v>
      </c>
      <c r="AR238" s="192" t="s">
        <v>152</v>
      </c>
      <c r="AS238" s="231" t="s">
        <v>143</v>
      </c>
      <c r="AT238" s="231" t="s">
        <v>806</v>
      </c>
      <c r="AU238" s="232" t="s">
        <v>100</v>
      </c>
      <c r="AV238" s="232" t="s">
        <v>152</v>
      </c>
      <c r="AW238" s="233">
        <f>VLOOKUP(B:B,[1]MICHELIN!$B:$K,8,0)</f>
        <v>21989</v>
      </c>
      <c r="AX238" s="233">
        <v>1050</v>
      </c>
      <c r="AY238" s="204" t="s">
        <v>3388</v>
      </c>
      <c r="AZ238" s="195" t="s">
        <v>463</v>
      </c>
      <c r="BA238" s="133" t="str">
        <f>IFERROR(VLOOKUP(AZ:AZ,Q商品!B:E,4,0),"")</f>
        <v>23年製 Pilot Sport 5（パイロットスポーツ5） 255/35ZR19 96Y XL サマータイヤ 最短当日発送</v>
      </c>
      <c r="BB238" s="133" t="str">
        <f>IFERROR(VLOOKUP(B:B,在庫!B:M,12,0),"")</f>
        <v>2023年製</v>
      </c>
      <c r="BC238" s="133">
        <f>IFERROR(VLOOKUP(B:B,在庫!B:L,10,0),"")</f>
        <v>1</v>
      </c>
      <c r="BD238" s="234">
        <f>VLOOKUP(AP:AP,[1]MICHELIN!$B:$AH,32,0)</f>
        <v>614215480</v>
      </c>
      <c r="BE238" s="234">
        <f>VLOOKUP(AP:AP,[1]MICHELIN!$B:$AH,33,0)</f>
        <v>614215490</v>
      </c>
    </row>
    <row r="239" spans="1:57" s="11" customFormat="1" ht="19.5" hidden="1" customHeight="1">
      <c r="A239" s="11">
        <f t="shared" si="82"/>
        <v>2</v>
      </c>
      <c r="B239" s="239">
        <f t="shared" si="83"/>
        <v>2553519158604</v>
      </c>
      <c r="C239" s="225">
        <f>VLOOKUP(B:B,[1]MICHELIN!$B:$K,9,0)</f>
        <v>11</v>
      </c>
      <c r="D239" s="11" t="s">
        <v>4059</v>
      </c>
      <c r="E239" s="11" t="s">
        <v>4916</v>
      </c>
      <c r="F239" s="158" t="s">
        <v>7070</v>
      </c>
      <c r="G239" s="132" t="str">
        <f t="shared" si="84"/>
        <v>19</v>
      </c>
      <c r="H239" s="225">
        <v>14</v>
      </c>
      <c r="I239" s="225">
        <f>VLOOKUP(B:B,[1]MICHELIN!$B:$K,10,0)</f>
        <v>10</v>
      </c>
      <c r="J239" s="131"/>
      <c r="K239" s="132" t="s">
        <v>1751</v>
      </c>
      <c r="L239" s="324">
        <v>83</v>
      </c>
      <c r="M239" s="134" t="s">
        <v>1958</v>
      </c>
      <c r="N239" s="226" t="s">
        <v>3420</v>
      </c>
      <c r="O239" s="226" t="s">
        <v>1777</v>
      </c>
      <c r="P239" s="227">
        <v>34500</v>
      </c>
      <c r="Q239" s="228">
        <f t="shared" si="105"/>
        <v>30409.090909090908</v>
      </c>
      <c r="R239" s="143">
        <f t="shared" si="106"/>
        <v>-2.9626307922272083E-2</v>
      </c>
      <c r="S239" s="192">
        <v>1074476209</v>
      </c>
      <c r="T239" s="285" t="s">
        <v>6752</v>
      </c>
      <c r="U239" s="189">
        <f t="shared" si="104"/>
        <v>39200</v>
      </c>
      <c r="W239" s="229">
        <v>39200</v>
      </c>
      <c r="X239" s="135">
        <f t="shared" si="86"/>
        <v>31310</v>
      </c>
      <c r="Y239" s="230">
        <f t="shared" si="87"/>
        <v>34681.818181818177</v>
      </c>
      <c r="Z239" s="141">
        <f t="shared" si="88"/>
        <v>0.22408695652173916</v>
      </c>
      <c r="AA239" s="136">
        <f t="shared" si="89"/>
        <v>9.7221494102227912E-2</v>
      </c>
      <c r="AB239" s="144"/>
      <c r="AC239" s="184">
        <f t="shared" si="107"/>
        <v>38431</v>
      </c>
      <c r="AD239" s="182">
        <f t="shared" si="108"/>
        <v>42231</v>
      </c>
      <c r="AE239" s="128">
        <f t="shared" si="90"/>
        <v>3800.79</v>
      </c>
      <c r="AF239" s="129">
        <f t="shared" si="91"/>
        <v>769.79</v>
      </c>
      <c r="AG239" s="130">
        <f t="shared" si="92"/>
        <v>1.8228078899386706E-2</v>
      </c>
      <c r="AH239" s="137">
        <f t="shared" si="93"/>
        <v>3031</v>
      </c>
      <c r="AI239" s="138">
        <f t="shared" si="94"/>
        <v>7.1771921100613298E-2</v>
      </c>
      <c r="AJ239" s="138">
        <f t="shared" si="95"/>
        <v>7.89934152028412E-2</v>
      </c>
      <c r="AL239" s="11">
        <f t="shared" si="96"/>
        <v>34207.9</v>
      </c>
      <c r="AM239" s="412">
        <f t="shared" si="97"/>
        <v>30143.545454545452</v>
      </c>
      <c r="AN239" s="412">
        <f t="shared" si="98"/>
        <v>-1166.4545454545478</v>
      </c>
      <c r="AO239" s="413">
        <f t="shared" si="99"/>
        <v>-3.8696660524339677E-2</v>
      </c>
      <c r="AP239" s="192">
        <v>2553519158604</v>
      </c>
      <c r="AQ239" s="192">
        <v>4985009708347</v>
      </c>
      <c r="AR239" s="192" t="s">
        <v>3018</v>
      </c>
      <c r="AS239" s="231" t="s">
        <v>662</v>
      </c>
      <c r="AT239" s="231" t="s">
        <v>806</v>
      </c>
      <c r="AU239" s="232" t="s">
        <v>100</v>
      </c>
      <c r="AV239" s="232">
        <v>67400</v>
      </c>
      <c r="AW239" s="233">
        <f>VLOOKUP(B:B,[1]MICHELIN!$B:$K,8,0)</f>
        <v>31310</v>
      </c>
      <c r="AX239" s="416">
        <v>1050</v>
      </c>
      <c r="AY239" s="204" t="s">
        <v>3387</v>
      </c>
      <c r="AZ239" s="192" t="s">
        <v>386</v>
      </c>
      <c r="BA239" s="133" t="str">
        <f>IFERROR(VLOOKUP(AZ:AZ,Q商品!B:E,4,0),"")</f>
        <v>23年製 Pilot Sport 5（パイロットスポーツ5） 255/35ZR19 96Y XL サマータイヤ 最短当日発送</v>
      </c>
      <c r="BB239" s="133" t="str">
        <f>IFERROR(VLOOKUP(B:B,在庫!B:M,12,0),"")</f>
        <v>2023年製</v>
      </c>
      <c r="BC239" s="133">
        <f>IFERROR(VLOOKUP(B:B,在庫!B:L,10,0),"")</f>
        <v>2</v>
      </c>
      <c r="BD239" s="234">
        <f>VLOOKUP(AP:AP,[1]MICHELIN!$B:$AH,32,0)</f>
        <v>669616507</v>
      </c>
      <c r="BE239" s="234">
        <f>VLOOKUP(AP:AP,[1]MICHELIN!$B:$AH,33,0)</f>
        <v>669617120</v>
      </c>
    </row>
    <row r="240" spans="1:57" s="11" customFormat="1" ht="19.5" hidden="1" customHeight="1">
      <c r="A240" s="11">
        <f t="shared" si="82"/>
        <v>1</v>
      </c>
      <c r="B240" s="239">
        <f t="shared" si="83"/>
        <v>2554018158607</v>
      </c>
      <c r="C240" s="225">
        <f>VLOOKUP(B:B,[1]MICHELIN!$B:$K,9,0)</f>
        <v>10</v>
      </c>
      <c r="D240" s="11" t="s">
        <v>4059</v>
      </c>
      <c r="E240" s="358" t="s">
        <v>961</v>
      </c>
      <c r="F240" s="158" t="s">
        <v>5957</v>
      </c>
      <c r="G240" s="132" t="str">
        <f t="shared" si="84"/>
        <v>18</v>
      </c>
      <c r="H240" s="225">
        <v>1</v>
      </c>
      <c r="I240" s="225">
        <f>VLOOKUP(B:B,[1]MICHELIN!$B:$K,10,0)</f>
        <v>20</v>
      </c>
      <c r="J240" s="131">
        <v>286</v>
      </c>
      <c r="K240" s="132" t="s">
        <v>1751</v>
      </c>
      <c r="L240" s="132">
        <v>84</v>
      </c>
      <c r="M240" s="134" t="s">
        <v>1776</v>
      </c>
      <c r="N240" s="226" t="s">
        <v>7676</v>
      </c>
      <c r="O240" s="226">
        <v>0</v>
      </c>
      <c r="P240" s="227">
        <v>35750</v>
      </c>
      <c r="Q240" s="228">
        <f t="shared" si="105"/>
        <v>31545.454545454544</v>
      </c>
      <c r="R240" s="143">
        <f t="shared" si="106"/>
        <v>4.5821325648414943E-2</v>
      </c>
      <c r="S240" s="192">
        <v>1074475997</v>
      </c>
      <c r="T240" s="285" t="s">
        <v>6754</v>
      </c>
      <c r="U240" s="189">
        <f t="shared" si="104"/>
        <v>36300</v>
      </c>
      <c r="V240" s="11">
        <v>900</v>
      </c>
      <c r="W240" s="229">
        <v>37200</v>
      </c>
      <c r="X240" s="135">
        <f t="shared" si="86"/>
        <v>30100</v>
      </c>
      <c r="Y240" s="230">
        <f t="shared" si="87"/>
        <v>32863.63636363636</v>
      </c>
      <c r="Z240" s="141">
        <f t="shared" si="88"/>
        <v>9.3902097902097914E-2</v>
      </c>
      <c r="AA240" s="136">
        <f t="shared" si="89"/>
        <v>8.4094052558782759E-2</v>
      </c>
      <c r="AB240" s="144"/>
      <c r="AC240" s="184">
        <f t="shared" si="107"/>
        <v>35588</v>
      </c>
      <c r="AD240" s="182">
        <f t="shared" si="108"/>
        <v>39107</v>
      </c>
      <c r="AE240" s="128">
        <f t="shared" si="90"/>
        <v>3519.6299999999997</v>
      </c>
      <c r="AF240" s="129">
        <f t="shared" si="91"/>
        <v>712.62999999999965</v>
      </c>
      <c r="AG240" s="130">
        <f t="shared" si="92"/>
        <v>1.8222568849566564E-2</v>
      </c>
      <c r="AH240" s="137">
        <f t="shared" si="93"/>
        <v>2807</v>
      </c>
      <c r="AI240" s="138">
        <f t="shared" si="94"/>
        <v>7.1777431150433432E-2</v>
      </c>
      <c r="AJ240" s="138">
        <f t="shared" si="95"/>
        <v>6.5871483709216194E-2</v>
      </c>
      <c r="AL240" s="11">
        <f t="shared" si="96"/>
        <v>31677.3</v>
      </c>
      <c r="AM240" s="412">
        <f t="shared" si="97"/>
        <v>27842.999999999996</v>
      </c>
      <c r="AN240" s="412">
        <f t="shared" si="98"/>
        <v>-2257.0000000000036</v>
      </c>
      <c r="AO240" s="413">
        <f t="shared" si="99"/>
        <v>-8.1061667205401852E-2</v>
      </c>
      <c r="AP240" s="192">
        <v>2554018158607</v>
      </c>
      <c r="AQ240" s="192">
        <v>4985009708224</v>
      </c>
      <c r="AR240" s="192" t="s">
        <v>3011</v>
      </c>
      <c r="AS240" s="231" t="s">
        <v>662</v>
      </c>
      <c r="AT240" s="231" t="s">
        <v>976</v>
      </c>
      <c r="AU240" s="232" t="s">
        <v>137</v>
      </c>
      <c r="AV240" s="232">
        <v>66200</v>
      </c>
      <c r="AW240" s="233">
        <f>VLOOKUP(B:B,[1]MICHELIN!$B:$K,8,0)</f>
        <v>30100</v>
      </c>
      <c r="AX240" s="233">
        <v>1050</v>
      </c>
      <c r="AY240" s="204" t="s">
        <v>3387</v>
      </c>
      <c r="AZ240" s="192" t="s">
        <v>415</v>
      </c>
      <c r="BA240" s="133" t="str">
        <f>IFERROR(VLOOKUP(AZ:AZ,Q商品!B:E,4,0),"")</f>
        <v>23年製 Pilot Sport 5（パイロットスポーツ5） 255/40ZR18 99Y XL サマータイヤ 最短当日発送</v>
      </c>
      <c r="BB240" s="133" t="str">
        <f>IFERROR(VLOOKUP(B:B,在庫!B:M,12,0),"")</f>
        <v>2023年製</v>
      </c>
      <c r="BC240" s="133">
        <f>IFERROR(VLOOKUP(B:B,在庫!B:L,10,0),"")</f>
        <v>3</v>
      </c>
      <c r="BD240" s="234">
        <f>VLOOKUP(AP:AP,[1]MICHELIN!$B:$AH,32,0)</f>
        <v>605763430</v>
      </c>
      <c r="BE240" s="234">
        <f>VLOOKUP(AP:AP,[1]MICHELIN!$B:$AH,33,0)</f>
        <v>605763485</v>
      </c>
    </row>
    <row r="241" spans="1:61" s="11" customFormat="1" ht="19.5" hidden="1" customHeight="1">
      <c r="A241" s="11">
        <f t="shared" si="82"/>
        <v>1</v>
      </c>
      <c r="B241" s="239">
        <f t="shared" si="83"/>
        <v>2554519158601</v>
      </c>
      <c r="C241" s="225">
        <f>VLOOKUP(B:B,[1]MICHELIN!$B:$K,9,0)</f>
        <v>10</v>
      </c>
      <c r="D241" s="11" t="s">
        <v>5180</v>
      </c>
      <c r="E241" s="358" t="s">
        <v>963</v>
      </c>
      <c r="F241" s="158" t="s">
        <v>7069</v>
      </c>
      <c r="G241" s="132" t="str">
        <f t="shared" si="84"/>
        <v>19</v>
      </c>
      <c r="H241" s="225">
        <v>6</v>
      </c>
      <c r="I241" s="225">
        <f>VLOOKUP(B:B,[1]MICHELIN!$B:$K,10,0)</f>
        <v>2</v>
      </c>
      <c r="J241" s="131"/>
      <c r="K241" s="132" t="s">
        <v>1751</v>
      </c>
      <c r="L241" s="132">
        <v>86</v>
      </c>
      <c r="M241" s="134"/>
      <c r="N241" s="226"/>
      <c r="O241" s="226"/>
      <c r="P241" s="227"/>
      <c r="Q241" s="228">
        <f t="shared" si="105"/>
        <v>-954.5454545454545</v>
      </c>
      <c r="R241" s="143">
        <f t="shared" si="106"/>
        <v>27.452380952380956</v>
      </c>
      <c r="S241" s="192">
        <v>1074476016</v>
      </c>
      <c r="T241" s="288" t="s">
        <v>6756</v>
      </c>
      <c r="U241" s="189">
        <f t="shared" si="104"/>
        <v>0</v>
      </c>
      <c r="W241" s="229"/>
      <c r="X241" s="135">
        <f t="shared" si="86"/>
        <v>25250</v>
      </c>
      <c r="Y241" s="230">
        <f t="shared" si="87"/>
        <v>-954.5454545454545</v>
      </c>
      <c r="Z241" s="141" t="str">
        <f t="shared" si="88"/>
        <v/>
      </c>
      <c r="AA241" s="136">
        <f t="shared" si="89"/>
        <v>27.452380952380956</v>
      </c>
      <c r="AB241" s="144"/>
      <c r="AC241" s="184">
        <f t="shared" si="107"/>
        <v>0</v>
      </c>
      <c r="AD241" s="182">
        <f t="shared" si="108"/>
        <v>0</v>
      </c>
      <c r="AE241" s="128">
        <f t="shared" si="90"/>
        <v>0</v>
      </c>
      <c r="AF241" s="129">
        <f t="shared" si="91"/>
        <v>0</v>
      </c>
      <c r="AG241" s="130" t="str">
        <f t="shared" si="92"/>
        <v/>
      </c>
      <c r="AH241" s="137">
        <f t="shared" si="93"/>
        <v>0</v>
      </c>
      <c r="AI241" s="138" t="str">
        <f t="shared" si="94"/>
        <v/>
      </c>
      <c r="AJ241" s="138" t="str">
        <f t="shared" si="95"/>
        <v/>
      </c>
      <c r="AK241" s="11" t="s">
        <v>13397</v>
      </c>
      <c r="AL241" s="11">
        <f t="shared" si="96"/>
        <v>0</v>
      </c>
      <c r="AM241" s="412">
        <f t="shared" si="97"/>
        <v>-954.5454545454545</v>
      </c>
      <c r="AN241" s="412">
        <f t="shared" si="98"/>
        <v>-26204.545454545456</v>
      </c>
      <c r="AO241" s="413">
        <f t="shared" si="99"/>
        <v>27.452380952380956</v>
      </c>
      <c r="AP241" s="192">
        <v>2554519158601</v>
      </c>
      <c r="AQ241" s="192">
        <v>4985009708361</v>
      </c>
      <c r="AR241" s="192" t="s">
        <v>3025</v>
      </c>
      <c r="AS241" s="231" t="s">
        <v>662</v>
      </c>
      <c r="AT241" s="231" t="s">
        <v>1109</v>
      </c>
      <c r="AU241" s="232" t="s">
        <v>730</v>
      </c>
      <c r="AV241" s="232">
        <v>55300</v>
      </c>
      <c r="AW241" s="233">
        <f>VLOOKUP(B:B,[1]MICHELIN!$B:$K,8,0)</f>
        <v>25250</v>
      </c>
      <c r="AX241" s="233">
        <v>1050</v>
      </c>
      <c r="AY241" s="204" t="s">
        <v>3387</v>
      </c>
      <c r="AZ241" s="195" t="s">
        <v>424</v>
      </c>
      <c r="BA241" s="133" t="str">
        <f>IFERROR(VLOOKUP(AZ:AZ,Q商品!B:E,4,0),"")</f>
        <v>23年製 Pilot Sport 5（パイロットスポーツ5） 255/45ZR19 104Y XL サマータイヤ 最短当日発送</v>
      </c>
      <c r="BB241" s="133" t="str">
        <f>IFERROR(VLOOKUP(B:B,在庫!B:M,12,0),"")</f>
        <v>2023年製</v>
      </c>
      <c r="BC241" s="133">
        <f>IFERROR(VLOOKUP(B:B,在庫!B:L,10,0),"")</f>
        <v>1</v>
      </c>
      <c r="BD241" s="234">
        <f>VLOOKUP(AP:AP,[1]MICHELIN!$B:$AH,32,0)</f>
        <v>605763450</v>
      </c>
      <c r="BE241" s="234">
        <f>VLOOKUP(AP:AP,[1]MICHELIN!$B:$AH,33,0)</f>
        <v>605763505</v>
      </c>
      <c r="BI241" s="2"/>
    </row>
    <row r="242" spans="1:61" s="11" customFormat="1" ht="19.5" hidden="1" customHeight="1">
      <c r="A242" s="11">
        <f t="shared" si="82"/>
        <v>1</v>
      </c>
      <c r="B242" s="239">
        <f t="shared" si="83"/>
        <v>2554019158606</v>
      </c>
      <c r="C242" s="225">
        <f>VLOOKUP(B:B,[1]MICHELIN!$B:$K,9,0)</f>
        <v>8</v>
      </c>
      <c r="D242" s="11" t="s">
        <v>4059</v>
      </c>
      <c r="E242" s="11" t="s">
        <v>962</v>
      </c>
      <c r="F242" s="158" t="s">
        <v>5958</v>
      </c>
      <c r="G242" s="132" t="str">
        <f t="shared" si="84"/>
        <v>19</v>
      </c>
      <c r="H242" s="225">
        <v>12</v>
      </c>
      <c r="I242" s="225">
        <f>VLOOKUP(B:B,[1]MICHELIN!$B:$K,10,0)</f>
        <v>4</v>
      </c>
      <c r="J242" s="131"/>
      <c r="K242" s="132" t="s">
        <v>1751</v>
      </c>
      <c r="L242" s="132">
        <v>85</v>
      </c>
      <c r="M242" s="134" t="s">
        <v>3422</v>
      </c>
      <c r="N242" s="226" t="s">
        <v>5968</v>
      </c>
      <c r="O242" s="226">
        <v>0</v>
      </c>
      <c r="P242" s="227">
        <v>35400</v>
      </c>
      <c r="Q242" s="228">
        <f t="shared" si="105"/>
        <v>31227.272727272724</v>
      </c>
      <c r="R242" s="143">
        <f t="shared" si="106"/>
        <v>8.9577874818049408E-2</v>
      </c>
      <c r="S242" s="192">
        <v>1074476014</v>
      </c>
      <c r="T242" s="285" t="s">
        <v>6755</v>
      </c>
      <c r="U242" s="189">
        <f t="shared" si="104"/>
        <v>35400</v>
      </c>
      <c r="W242" s="229">
        <v>35400</v>
      </c>
      <c r="X242" s="135">
        <f t="shared" si="86"/>
        <v>28430</v>
      </c>
      <c r="Y242" s="230">
        <f t="shared" si="87"/>
        <v>31227.272727272724</v>
      </c>
      <c r="Z242" s="141">
        <f t="shared" si="88"/>
        <v>7.7316384180790898E-2</v>
      </c>
      <c r="AA242" s="136">
        <f t="shared" si="89"/>
        <v>8.9577874818049408E-2</v>
      </c>
      <c r="AB242" s="309"/>
      <c r="AC242" s="184">
        <f t="shared" si="107"/>
        <v>34705</v>
      </c>
      <c r="AD242" s="182">
        <f t="shared" si="108"/>
        <v>38137</v>
      </c>
      <c r="AE242" s="128">
        <f t="shared" si="90"/>
        <v>3432.33</v>
      </c>
      <c r="AF242" s="129">
        <f t="shared" si="91"/>
        <v>695.32999999999993</v>
      </c>
      <c r="AG242" s="130">
        <f t="shared" si="92"/>
        <v>1.8232425203870254E-2</v>
      </c>
      <c r="AH242" s="137">
        <f t="shared" si="93"/>
        <v>2737</v>
      </c>
      <c r="AI242" s="138">
        <f t="shared" si="94"/>
        <v>7.1767574796129746E-2</v>
      </c>
      <c r="AJ242" s="138">
        <f t="shared" si="95"/>
        <v>7.1345449614179157E-2</v>
      </c>
      <c r="AL242" s="11">
        <f t="shared" si="96"/>
        <v>30891.3</v>
      </c>
      <c r="AM242" s="412">
        <f t="shared" si="97"/>
        <v>27128.454545454544</v>
      </c>
      <c r="AN242" s="412">
        <f t="shared" si="98"/>
        <v>-1301.5454545454559</v>
      </c>
      <c r="AO242" s="413">
        <f t="shared" si="99"/>
        <v>-4.7977132363536491E-2</v>
      </c>
      <c r="AP242" s="192">
        <v>2554019158606</v>
      </c>
      <c r="AQ242" s="192">
        <v>4985009708354</v>
      </c>
      <c r="AR242" s="192" t="s">
        <v>3023</v>
      </c>
      <c r="AS242" s="231" t="s">
        <v>662</v>
      </c>
      <c r="AT242" s="231" t="s">
        <v>1107</v>
      </c>
      <c r="AU242" s="232" t="s">
        <v>729</v>
      </c>
      <c r="AV242" s="232">
        <v>61700</v>
      </c>
      <c r="AW242" s="233">
        <f>VLOOKUP(B:B,[1]MICHELIN!$B:$K,8,0)</f>
        <v>28430</v>
      </c>
      <c r="AX242" s="416">
        <v>1050</v>
      </c>
      <c r="AY242" s="204" t="s">
        <v>3387</v>
      </c>
      <c r="AZ242" s="192" t="s">
        <v>453</v>
      </c>
      <c r="BA242" s="133" t="str">
        <f>IFERROR(VLOOKUP(AZ:AZ,Q商品!B:E,4,0),"")</f>
        <v>Pilot Sport 5（パイロットスポーツ5） 255/40ZR19 100Y XL 22年製以降 サマータイヤ 最短当日発送</v>
      </c>
      <c r="BB242" s="133" t="str">
        <f>IFERROR(VLOOKUP(B:B,在庫!B:M,12,0),"")</f>
        <v>2022年製</v>
      </c>
      <c r="BC242" s="133">
        <f>IFERROR(VLOOKUP(B:B,在庫!B:L,10,0),"")</f>
        <v>2</v>
      </c>
      <c r="BD242" s="234">
        <f>VLOOKUP(AP:AP,[1]MICHELIN!$B:$AH,32,0)</f>
        <v>605763449</v>
      </c>
      <c r="BE242" s="234">
        <f>VLOOKUP(AP:AP,[1]MICHELIN!$B:$AH,33,0)</f>
        <v>605763504</v>
      </c>
    </row>
    <row r="243" spans="1:61" s="11" customFormat="1" ht="19.5" hidden="1" customHeight="1">
      <c r="A243" s="11">
        <f t="shared" si="82"/>
        <v>2</v>
      </c>
      <c r="B243" s="239">
        <f t="shared" si="83"/>
        <v>2653518159654</v>
      </c>
      <c r="C243" s="225">
        <f>VLOOKUP(B:B,[1]MICHELIN!$B:$K,9,0)</f>
        <v>32</v>
      </c>
      <c r="D243" s="11" t="s">
        <v>4059</v>
      </c>
      <c r="E243" s="11" t="s">
        <v>4917</v>
      </c>
      <c r="F243" s="158" t="s">
        <v>5959</v>
      </c>
      <c r="G243" s="132" t="str">
        <f t="shared" si="84"/>
        <v>18</v>
      </c>
      <c r="H243" s="225">
        <v>6</v>
      </c>
      <c r="I243" s="225">
        <f>VLOOKUP(B:B,[1]MICHELIN!$B:$K,10,0)</f>
        <v>2</v>
      </c>
      <c r="J243" s="131">
        <v>906</v>
      </c>
      <c r="K243" s="132" t="s">
        <v>1751</v>
      </c>
      <c r="L243" s="324">
        <v>87</v>
      </c>
      <c r="M243" s="134" t="s">
        <v>3422</v>
      </c>
      <c r="N243" s="226" t="s">
        <v>7677</v>
      </c>
      <c r="O243" s="226" t="s">
        <v>1777</v>
      </c>
      <c r="P243" s="227">
        <v>36500</v>
      </c>
      <c r="Q243" s="228">
        <f t="shared" si="105"/>
        <v>32227.272727272724</v>
      </c>
      <c r="R243" s="143">
        <f t="shared" si="106"/>
        <v>0.21606770098730599</v>
      </c>
      <c r="S243" s="192">
        <v>1074475979</v>
      </c>
      <c r="T243" s="285" t="s">
        <v>6757</v>
      </c>
      <c r="U243" s="189">
        <f t="shared" si="104"/>
        <v>36500</v>
      </c>
      <c r="W243" s="229">
        <v>36500</v>
      </c>
      <c r="X243" s="135">
        <f t="shared" si="86"/>
        <v>25264</v>
      </c>
      <c r="Y243" s="230">
        <f t="shared" si="87"/>
        <v>32227.272727272724</v>
      </c>
      <c r="Z243" s="141">
        <f t="shared" si="88"/>
        <v>7.7342465753424738E-2</v>
      </c>
      <c r="AA243" s="136">
        <f t="shared" si="89"/>
        <v>0.21606770098730599</v>
      </c>
      <c r="AB243" s="309"/>
      <c r="AC243" s="184">
        <f t="shared" si="107"/>
        <v>35784</v>
      </c>
      <c r="AD243" s="182">
        <f t="shared" si="108"/>
        <v>39323</v>
      </c>
      <c r="AE243" s="128">
        <f t="shared" si="90"/>
        <v>3539.0699999999997</v>
      </c>
      <c r="AF243" s="129">
        <f t="shared" si="91"/>
        <v>716.06999999999971</v>
      </c>
      <c r="AG243" s="130">
        <f t="shared" si="92"/>
        <v>1.820995346235027E-2</v>
      </c>
      <c r="AH243" s="137">
        <f t="shared" si="93"/>
        <v>2823</v>
      </c>
      <c r="AI243" s="138">
        <f t="shared" si="94"/>
        <v>7.1790046537649727E-2</v>
      </c>
      <c r="AJ243" s="138">
        <f t="shared" si="95"/>
        <v>0.19785774752495572</v>
      </c>
      <c r="AK243" s="11" t="s">
        <v>13397</v>
      </c>
      <c r="AL243" s="11">
        <f t="shared" si="96"/>
        <v>31851.7</v>
      </c>
      <c r="AM243" s="412">
        <f t="shared" si="97"/>
        <v>28001.545454545452</v>
      </c>
      <c r="AN243" s="412">
        <f t="shared" si="98"/>
        <v>2737.5454545454522</v>
      </c>
      <c r="AO243" s="413">
        <f t="shared" si="99"/>
        <v>9.7764084449884187E-2</v>
      </c>
      <c r="AP243" s="192">
        <v>2653518159654</v>
      </c>
      <c r="AQ243" s="192">
        <v>4985009708248</v>
      </c>
      <c r="AR243" s="192" t="s">
        <v>152</v>
      </c>
      <c r="AS243" s="231" t="s">
        <v>143</v>
      </c>
      <c r="AT243" s="231" t="s">
        <v>978</v>
      </c>
      <c r="AU243" s="232" t="s">
        <v>135</v>
      </c>
      <c r="AV243" s="232" t="s">
        <v>152</v>
      </c>
      <c r="AW243" s="233">
        <f>VLOOKUP(B:B,[1]MICHELIN!$B:$K,8,0)</f>
        <v>25264</v>
      </c>
      <c r="AX243" s="233">
        <v>1050</v>
      </c>
      <c r="AY243" s="204" t="s">
        <v>3388</v>
      </c>
      <c r="AZ243" s="195" t="s">
        <v>462</v>
      </c>
      <c r="BA243" s="133" t="str">
        <f>IFERROR(VLOOKUP(AZ:AZ,Q商品!B:E,4,0),"")</f>
        <v>23年製 Pilot Sport 5（パイロットスポーツ5） 265/35ZR18 97Y XL サマータイヤ 最短当日発送</v>
      </c>
      <c r="BB243" s="133" t="str">
        <f>IFERROR(VLOOKUP(B:B,在庫!B:M,12,0),"")</f>
        <v>2023年製</v>
      </c>
      <c r="BC243" s="133">
        <f>IFERROR(VLOOKUP(B:B,在庫!B:L,10,0),"")</f>
        <v>1</v>
      </c>
      <c r="BD243" s="234">
        <f>VLOOKUP(AP:AP,[1]MICHELIN!$B:$AH,32,0)</f>
        <v>614215475</v>
      </c>
      <c r="BE243" s="234">
        <f>VLOOKUP(AP:AP,[1]MICHELIN!$B:$AH,33,0)</f>
        <v>614215485</v>
      </c>
    </row>
    <row r="244" spans="1:61" s="11" customFormat="1" ht="19.5" hidden="1" customHeight="1">
      <c r="A244" s="11">
        <f t="shared" si="82"/>
        <v>2</v>
      </c>
      <c r="B244" s="239">
        <f t="shared" si="83"/>
        <v>2653518158602</v>
      </c>
      <c r="C244" s="225">
        <f>VLOOKUP(B:B,[1]MICHELIN!$B:$K,9,0)</f>
        <v>18</v>
      </c>
      <c r="D244" s="11" t="s">
        <v>4059</v>
      </c>
      <c r="E244" s="11" t="s">
        <v>4917</v>
      </c>
      <c r="F244" s="158" t="s">
        <v>5959</v>
      </c>
      <c r="G244" s="132" t="str">
        <f t="shared" si="84"/>
        <v>18</v>
      </c>
      <c r="H244" s="225">
        <v>14</v>
      </c>
      <c r="I244" s="225">
        <f>VLOOKUP(B:B,[1]MICHELIN!$B:$K,10,0)</f>
        <v>18</v>
      </c>
      <c r="J244" s="131"/>
      <c r="K244" s="132" t="s">
        <v>1751</v>
      </c>
      <c r="L244" s="324">
        <v>87</v>
      </c>
      <c r="M244" s="134" t="s">
        <v>3422</v>
      </c>
      <c r="N244" s="226" t="s">
        <v>7677</v>
      </c>
      <c r="O244" s="226" t="s">
        <v>1777</v>
      </c>
      <c r="P244" s="227">
        <v>36500</v>
      </c>
      <c r="Q244" s="228">
        <f t="shared" si="105"/>
        <v>32227.272727272724</v>
      </c>
      <c r="R244" s="143">
        <f t="shared" si="106"/>
        <v>9.2693935119887078E-2</v>
      </c>
      <c r="S244" s="192">
        <v>1074475979</v>
      </c>
      <c r="T244" s="285" t="s">
        <v>6757</v>
      </c>
      <c r="U244" s="189">
        <f t="shared" si="104"/>
        <v>36500</v>
      </c>
      <c r="W244" s="229">
        <v>36500</v>
      </c>
      <c r="X244" s="135">
        <f t="shared" si="86"/>
        <v>29240</v>
      </c>
      <c r="Y244" s="230">
        <f t="shared" si="87"/>
        <v>32227.272727272724</v>
      </c>
      <c r="Z244" s="141">
        <f t="shared" si="88"/>
        <v>7.7342465753424738E-2</v>
      </c>
      <c r="AA244" s="136">
        <f t="shared" si="89"/>
        <v>9.2693935119887078E-2</v>
      </c>
      <c r="AB244" s="144"/>
      <c r="AC244" s="184">
        <f t="shared" si="107"/>
        <v>35784</v>
      </c>
      <c r="AD244" s="182">
        <f t="shared" si="108"/>
        <v>39323</v>
      </c>
      <c r="AE244" s="128">
        <f t="shared" si="90"/>
        <v>3539.0699999999997</v>
      </c>
      <c r="AF244" s="129">
        <f t="shared" si="91"/>
        <v>716.06999999999971</v>
      </c>
      <c r="AG244" s="130">
        <f t="shared" si="92"/>
        <v>1.820995346235027E-2</v>
      </c>
      <c r="AH244" s="137">
        <f t="shared" si="93"/>
        <v>2823</v>
      </c>
      <c r="AI244" s="138">
        <f t="shared" si="94"/>
        <v>7.1790046537649727E-2</v>
      </c>
      <c r="AJ244" s="138">
        <f t="shared" si="95"/>
        <v>7.4483981657536807E-2</v>
      </c>
      <c r="AL244" s="11">
        <f t="shared" si="96"/>
        <v>31851.7</v>
      </c>
      <c r="AM244" s="412">
        <f t="shared" si="97"/>
        <v>28001.545454545452</v>
      </c>
      <c r="AN244" s="412">
        <f t="shared" si="98"/>
        <v>-1238.4545454545478</v>
      </c>
      <c r="AO244" s="413">
        <f t="shared" si="99"/>
        <v>-4.4228078320352533E-2</v>
      </c>
      <c r="AP244" s="192">
        <v>2653518158602</v>
      </c>
      <c r="AQ244" s="192">
        <v>4985009708248</v>
      </c>
      <c r="AR244" s="192" t="s">
        <v>3006</v>
      </c>
      <c r="AS244" s="231" t="s">
        <v>662</v>
      </c>
      <c r="AT244" s="231" t="s">
        <v>978</v>
      </c>
      <c r="AU244" s="232" t="s">
        <v>135</v>
      </c>
      <c r="AV244" s="232">
        <v>62900</v>
      </c>
      <c r="AW244" s="233">
        <f>VLOOKUP(B:B,[1]MICHELIN!$B:$K,8,0)</f>
        <v>29240</v>
      </c>
      <c r="AX244" s="416">
        <v>1050</v>
      </c>
      <c r="AY244" s="204" t="s">
        <v>3387</v>
      </c>
      <c r="AZ244" s="192" t="s">
        <v>406</v>
      </c>
      <c r="BA244" s="133" t="str">
        <f>IFERROR(VLOOKUP(AZ:AZ,Q商品!B:E,4,0),"")</f>
        <v>23年製 Pilot Sport 5（パイロットスポーツ5） 265/35ZR18 97Y XL サマータイヤ 最短当日発送</v>
      </c>
      <c r="BB244" s="133" t="str">
        <f>IFERROR(VLOOKUP(B:B,在庫!B:M,12,0),"")</f>
        <v>2023年製</v>
      </c>
      <c r="BC244" s="133">
        <f>IFERROR(VLOOKUP(B:B,在庫!B:L,10,0),"")</f>
        <v>4</v>
      </c>
      <c r="BD244" s="234">
        <f>VLOOKUP(AP:AP,[1]MICHELIN!$B:$AH,32,0)</f>
        <v>605763451</v>
      </c>
      <c r="BE244" s="234">
        <f>VLOOKUP(AP:AP,[1]MICHELIN!$B:$AH,33,0)</f>
        <v>605763506</v>
      </c>
    </row>
    <row r="245" spans="1:61" s="11" customFormat="1" ht="19.5" hidden="1" customHeight="1">
      <c r="A245" s="11">
        <f t="shared" si="82"/>
        <v>2</v>
      </c>
      <c r="B245" s="239">
        <f t="shared" si="83"/>
        <v>2753519159650</v>
      </c>
      <c r="C245" s="225">
        <f>VLOOKUP(B:B,[1]MICHELIN!$B:$K,9,0)</f>
        <v>16</v>
      </c>
      <c r="D245" s="11" t="s">
        <v>4059</v>
      </c>
      <c r="E245" s="358" t="s">
        <v>933</v>
      </c>
      <c r="F245" s="158" t="s">
        <v>5960</v>
      </c>
      <c r="G245" s="132" t="str">
        <f t="shared" si="84"/>
        <v>19</v>
      </c>
      <c r="H245" s="225">
        <v>1</v>
      </c>
      <c r="I245" s="225">
        <f>VLOOKUP(B:B,[1]MICHELIN!$B:$K,10,0)</f>
        <v>1</v>
      </c>
      <c r="J245" s="131">
        <v>364</v>
      </c>
      <c r="K245" s="132" t="s">
        <v>1751</v>
      </c>
      <c r="L245" s="324">
        <v>88</v>
      </c>
      <c r="M245" s="134" t="s">
        <v>3422</v>
      </c>
      <c r="N245" s="226" t="s">
        <v>2028</v>
      </c>
      <c r="O245" s="226">
        <v>0</v>
      </c>
      <c r="P245" s="227">
        <v>42900</v>
      </c>
      <c r="Q245" s="228">
        <f t="shared" si="105"/>
        <v>38045.454545454544</v>
      </c>
      <c r="R245" s="143">
        <f t="shared" si="106"/>
        <v>0.22626762246117083</v>
      </c>
      <c r="S245" s="192">
        <v>1074475963</v>
      </c>
      <c r="T245" s="285" t="s">
        <v>6759</v>
      </c>
      <c r="U245" s="189">
        <f t="shared" si="104"/>
        <v>42900</v>
      </c>
      <c r="W245" s="229">
        <v>42900</v>
      </c>
      <c r="X245" s="135">
        <f t="shared" si="86"/>
        <v>29437</v>
      </c>
      <c r="Y245" s="230">
        <f t="shared" si="87"/>
        <v>38045.454545454544</v>
      </c>
      <c r="Z245" s="141">
        <f t="shared" si="88"/>
        <v>7.731934731934742E-2</v>
      </c>
      <c r="AA245" s="136">
        <f t="shared" si="89"/>
        <v>0.22626762246117083</v>
      </c>
      <c r="AB245" s="144">
        <v>9</v>
      </c>
      <c r="AC245" s="184">
        <f t="shared" si="107"/>
        <v>42058</v>
      </c>
      <c r="AD245" s="182">
        <f t="shared" si="108"/>
        <v>46217</v>
      </c>
      <c r="AE245" s="128">
        <f t="shared" si="90"/>
        <v>4159.53</v>
      </c>
      <c r="AF245" s="129">
        <f t="shared" si="91"/>
        <v>842.52999999999975</v>
      </c>
      <c r="AG245" s="130">
        <f t="shared" si="92"/>
        <v>1.8229872124975652E-2</v>
      </c>
      <c r="AH245" s="137">
        <f t="shared" si="93"/>
        <v>3317</v>
      </c>
      <c r="AI245" s="138">
        <f t="shared" si="94"/>
        <v>7.1770127875024348E-2</v>
      </c>
      <c r="AJ245" s="138">
        <f t="shared" si="95"/>
        <v>0.20803775033619518</v>
      </c>
      <c r="AL245" s="11">
        <f t="shared" si="96"/>
        <v>37436.300000000003</v>
      </c>
      <c r="AM245" s="412">
        <f t="shared" si="97"/>
        <v>33078.454545454544</v>
      </c>
      <c r="AN245" s="412">
        <f t="shared" si="98"/>
        <v>3641.4545454545441</v>
      </c>
      <c r="AO245" s="413">
        <f t="shared" si="99"/>
        <v>0.1100853892811305</v>
      </c>
      <c r="AP245" s="192">
        <v>2753519159650</v>
      </c>
      <c r="AQ245" s="192">
        <v>4985009708378</v>
      </c>
      <c r="AR245" s="192" t="s">
        <v>152</v>
      </c>
      <c r="AS245" s="231" t="s">
        <v>143</v>
      </c>
      <c r="AT245" s="231" t="s">
        <v>932</v>
      </c>
      <c r="AU245" s="232" t="s">
        <v>122</v>
      </c>
      <c r="AV245" s="232" t="s">
        <v>152</v>
      </c>
      <c r="AW245" s="233">
        <f>VLOOKUP(B:B,[1]MICHELIN!$B:$K,8,0)</f>
        <v>29437</v>
      </c>
      <c r="AX245" s="233">
        <v>1050</v>
      </c>
      <c r="AY245" s="204" t="s">
        <v>3388</v>
      </c>
      <c r="AZ245" s="192" t="s">
        <v>289</v>
      </c>
      <c r="BA245" s="133" t="str">
        <f>IFERROR(VLOOKUP(AZ:AZ,Q商品!B:E,4,0),"")</f>
        <v>Pilot Sport 5（パイロットスポーツ5） 275/35ZR19 100Y XL 22年製 サマータイヤ 最短当日発送</v>
      </c>
      <c r="BB245" s="133" t="str">
        <f>IFERROR(VLOOKUP(B:B,在庫!B:M,12,0),"")</f>
        <v>2022年製</v>
      </c>
      <c r="BC245" s="133">
        <f>IFERROR(VLOOKUP(B:B,在庫!B:L,10,0),"")</f>
        <v>1</v>
      </c>
      <c r="BD245" s="234">
        <f>VLOOKUP(AP:AP,[1]MICHELIN!$B:$AH,32,0)</f>
        <v>614215482</v>
      </c>
      <c r="BE245" s="234">
        <f>VLOOKUP(AP:AP,[1]MICHELIN!$B:$AH,33,0)</f>
        <v>614215492</v>
      </c>
    </row>
    <row r="246" spans="1:61" s="11" customFormat="1" ht="19.5" hidden="1" customHeight="1">
      <c r="A246" s="11">
        <f t="shared" si="82"/>
        <v>2</v>
      </c>
      <c r="B246" s="239">
        <f t="shared" si="83"/>
        <v>2753519158608</v>
      </c>
      <c r="C246" s="225">
        <f>VLOOKUP(B:B,[1]MICHELIN!$B:$K,9,0)</f>
        <v>14</v>
      </c>
      <c r="D246" s="11" t="s">
        <v>4059</v>
      </c>
      <c r="E246" s="11" t="s">
        <v>933</v>
      </c>
      <c r="F246" s="158" t="s">
        <v>5960</v>
      </c>
      <c r="G246" s="132" t="str">
        <f t="shared" si="84"/>
        <v>19</v>
      </c>
      <c r="H246" s="225">
        <v>14</v>
      </c>
      <c r="I246" s="225">
        <f>VLOOKUP(B:B,[1]MICHELIN!$B:$K,10,0)</f>
        <v>24</v>
      </c>
      <c r="J246" s="131"/>
      <c r="K246" s="132" t="s">
        <v>1751</v>
      </c>
      <c r="L246" s="324">
        <v>88</v>
      </c>
      <c r="M246" s="134" t="s">
        <v>1776</v>
      </c>
      <c r="N246" s="226" t="s">
        <v>2028</v>
      </c>
      <c r="O246" s="226" t="s">
        <v>1777</v>
      </c>
      <c r="P246" s="227">
        <v>42900</v>
      </c>
      <c r="Q246" s="228">
        <f t="shared" si="105"/>
        <v>38045.454545454544</v>
      </c>
      <c r="R246" s="143">
        <f t="shared" si="106"/>
        <v>0.17703703703703702</v>
      </c>
      <c r="S246" s="192">
        <v>1074475975</v>
      </c>
      <c r="T246" s="285" t="s">
        <v>7444</v>
      </c>
      <c r="U246" s="189">
        <f t="shared" si="104"/>
        <v>42900</v>
      </c>
      <c r="W246" s="229">
        <v>42900</v>
      </c>
      <c r="X246" s="135">
        <f t="shared" si="86"/>
        <v>31310</v>
      </c>
      <c r="Y246" s="230">
        <f t="shared" si="87"/>
        <v>38045.454545454544</v>
      </c>
      <c r="Z246" s="141">
        <f t="shared" si="88"/>
        <v>7.731934731934742E-2</v>
      </c>
      <c r="AA246" s="136">
        <f t="shared" si="89"/>
        <v>0.17703703703703702</v>
      </c>
      <c r="AB246" s="309"/>
      <c r="AC246" s="184">
        <f t="shared" si="107"/>
        <v>42058</v>
      </c>
      <c r="AD246" s="182">
        <f t="shared" si="108"/>
        <v>46217</v>
      </c>
      <c r="AE246" s="128">
        <f t="shared" si="90"/>
        <v>4159.53</v>
      </c>
      <c r="AF246" s="129">
        <f t="shared" si="91"/>
        <v>842.52999999999975</v>
      </c>
      <c r="AG246" s="130">
        <f t="shared" si="92"/>
        <v>1.8229872124975652E-2</v>
      </c>
      <c r="AH246" s="137">
        <f t="shared" si="93"/>
        <v>3317</v>
      </c>
      <c r="AI246" s="138">
        <f t="shared" si="94"/>
        <v>7.1770127875024348E-2</v>
      </c>
      <c r="AJ246" s="138">
        <f t="shared" si="95"/>
        <v>0.15880716491206137</v>
      </c>
      <c r="AL246" s="11">
        <f t="shared" si="96"/>
        <v>37436.300000000003</v>
      </c>
      <c r="AM246" s="412">
        <f t="shared" si="97"/>
        <v>33078.454545454544</v>
      </c>
      <c r="AN246" s="412">
        <f t="shared" si="98"/>
        <v>1768.4545454545441</v>
      </c>
      <c r="AO246" s="413">
        <f t="shared" si="99"/>
        <v>5.3462429540788663E-2</v>
      </c>
      <c r="AP246" s="192">
        <v>2753519158608</v>
      </c>
      <c r="AQ246" s="192">
        <v>4985009708378</v>
      </c>
      <c r="AR246" s="192" t="s">
        <v>3019</v>
      </c>
      <c r="AS246" s="231" t="s">
        <v>662</v>
      </c>
      <c r="AT246" s="231" t="s">
        <v>932</v>
      </c>
      <c r="AU246" s="232" t="s">
        <v>122</v>
      </c>
      <c r="AV246" s="232">
        <v>72800</v>
      </c>
      <c r="AW246" s="233">
        <f>VLOOKUP(B:B,[1]MICHELIN!$B:$K,8,0)</f>
        <v>31310</v>
      </c>
      <c r="AX246" s="416">
        <v>1050</v>
      </c>
      <c r="AY246" s="204" t="s">
        <v>3387</v>
      </c>
      <c r="AZ246" s="192" t="s">
        <v>426</v>
      </c>
      <c r="BA246" s="133" t="str">
        <f>IFERROR(VLOOKUP(AZ:AZ,Q商品!B:E,4,0),"")</f>
        <v>23年製 Pilot Sport 5（パイロットスポーツ5） 275/35ZR19 100Y XL サマータイヤ 最短当日発送</v>
      </c>
      <c r="BB246" s="133" t="str">
        <f>IFERROR(VLOOKUP(B:B,在庫!B:M,12,0),"")</f>
        <v>2023年製</v>
      </c>
      <c r="BC246" s="133">
        <f>IFERROR(VLOOKUP(B:B,在庫!B:L,10,0),"")</f>
        <v>3</v>
      </c>
      <c r="BD246" s="234">
        <f>VLOOKUP(AP:AP,[1]MICHELIN!$B:$AH,32,0)</f>
        <v>605763447</v>
      </c>
      <c r="BE246" s="234">
        <f>VLOOKUP(AP:AP,[1]MICHELIN!$B:$AH,33,0)</f>
        <v>605763502</v>
      </c>
    </row>
    <row r="247" spans="1:61" s="11" customFormat="1" ht="19.5" hidden="1" customHeight="1">
      <c r="A247" s="11">
        <f t="shared" si="82"/>
        <v>1</v>
      </c>
      <c r="B247" s="239">
        <f t="shared" si="83"/>
        <v>2255519158508</v>
      </c>
      <c r="C247" s="225">
        <f>VLOOKUP(B:B,[1]MICHELIN!$B:$K,9,0)</f>
        <v>35</v>
      </c>
      <c r="D247" s="11" t="s">
        <v>4059</v>
      </c>
      <c r="E247" s="358" t="s">
        <v>4908</v>
      </c>
      <c r="F247" s="158" t="s">
        <v>5961</v>
      </c>
      <c r="G247" s="132" t="str">
        <f t="shared" si="84"/>
        <v>19</v>
      </c>
      <c r="H247" s="225">
        <v>20</v>
      </c>
      <c r="I247" s="225">
        <f>VLOOKUP(B:B,[1]MICHELIN!$B:$K,10,0)</f>
        <v>26</v>
      </c>
      <c r="J247" s="131"/>
      <c r="K247" s="132" t="s">
        <v>1751</v>
      </c>
      <c r="L247" s="132">
        <v>89</v>
      </c>
      <c r="M247" s="134" t="s">
        <v>3422</v>
      </c>
      <c r="N247" s="226" t="s">
        <v>7678</v>
      </c>
      <c r="O247" s="226">
        <v>0</v>
      </c>
      <c r="P247" s="227">
        <v>26299</v>
      </c>
      <c r="Q247" s="228">
        <f t="shared" si="105"/>
        <v>22953.63636363636</v>
      </c>
      <c r="R247" s="143">
        <f t="shared" si="106"/>
        <v>0.14959008277555536</v>
      </c>
      <c r="S247" s="192">
        <v>1074475777</v>
      </c>
      <c r="T247" s="285" t="s">
        <v>6760</v>
      </c>
      <c r="U247" s="189">
        <f t="shared" si="104"/>
        <v>26299</v>
      </c>
      <c r="W247" s="229">
        <v>26299</v>
      </c>
      <c r="X247" s="135">
        <f t="shared" si="86"/>
        <v>19520</v>
      </c>
      <c r="Y247" s="230">
        <f t="shared" si="87"/>
        <v>22953.63636363636</v>
      </c>
      <c r="Z247" s="141">
        <f t="shared" si="88"/>
        <v>7.7303319517852298E-2</v>
      </c>
      <c r="AA247" s="136">
        <f t="shared" si="89"/>
        <v>0.14959008277555536</v>
      </c>
      <c r="AB247" s="144"/>
      <c r="AC247" s="184">
        <f t="shared" si="107"/>
        <v>25783</v>
      </c>
      <c r="AD247" s="182">
        <f t="shared" si="108"/>
        <v>28332</v>
      </c>
      <c r="AE247" s="128">
        <f t="shared" si="90"/>
        <v>2549.88</v>
      </c>
      <c r="AF247" s="129">
        <f t="shared" si="91"/>
        <v>516.88000000000011</v>
      </c>
      <c r="AG247" s="130">
        <f t="shared" si="92"/>
        <v>1.824368205562615E-2</v>
      </c>
      <c r="AH247" s="137">
        <f t="shared" si="93"/>
        <v>2033</v>
      </c>
      <c r="AI247" s="138">
        <f t="shared" si="94"/>
        <v>7.1756317944373857E-2</v>
      </c>
      <c r="AJ247" s="138">
        <f t="shared" si="95"/>
        <v>0.1313464007199292</v>
      </c>
      <c r="AL247" s="11">
        <f t="shared" si="96"/>
        <v>22949.8</v>
      </c>
      <c r="AM247" s="412">
        <f t="shared" si="97"/>
        <v>19908.909090909088</v>
      </c>
      <c r="AN247" s="412">
        <f t="shared" si="98"/>
        <v>388.90909090908826</v>
      </c>
      <c r="AO247" s="413">
        <f t="shared" si="99"/>
        <v>1.9534424971917423E-2</v>
      </c>
      <c r="AP247" s="192">
        <v>2255519158508</v>
      </c>
      <c r="AQ247" s="192">
        <v>4985009690413</v>
      </c>
      <c r="AR247" s="192" t="s">
        <v>2992</v>
      </c>
      <c r="AS247" s="231" t="s">
        <v>1096</v>
      </c>
      <c r="AT247" s="231" t="s">
        <v>2993</v>
      </c>
      <c r="AU247" s="232" t="s">
        <v>78</v>
      </c>
      <c r="AV247" s="232">
        <v>45700</v>
      </c>
      <c r="AW247" s="233">
        <f>VLOOKUP(B:B,[1]MICHELIN!$B:$K,8,0)</f>
        <v>19520</v>
      </c>
      <c r="AX247" s="233">
        <v>1050</v>
      </c>
      <c r="AY247" s="204" t="s">
        <v>3387</v>
      </c>
      <c r="AZ247" s="192" t="s">
        <v>4649</v>
      </c>
      <c r="BA247" s="133" t="str">
        <f>IFERROR(VLOOKUP(AZ:AZ,Q商品!B:E,4,0),"")</f>
        <v>2023年製 Pilot Sport 4 SUV 225/55R19 99V サマータイヤ 最短当日発送</v>
      </c>
      <c r="BB247" s="133" t="str">
        <f>IFERROR(VLOOKUP(B:B,在庫!B:M,12,0),"")</f>
        <v>2023年製</v>
      </c>
      <c r="BC247" s="133">
        <f>IFERROR(VLOOKUP(B:B,在庫!B:L,10,0),"")</f>
        <v>4</v>
      </c>
      <c r="BD247" s="234">
        <f>VLOOKUP(AP:AP,[1]MICHELIN!$B:$AH,32,0)</f>
        <v>605763452</v>
      </c>
      <c r="BE247" s="234">
        <f>VLOOKUP(AP:AP,[1]MICHELIN!$B:$AH,33,0)</f>
        <v>605763507</v>
      </c>
    </row>
    <row r="248" spans="1:61" s="11" customFormat="1" ht="19.5" hidden="1" customHeight="1">
      <c r="A248" s="11">
        <f t="shared" si="82"/>
        <v>1</v>
      </c>
      <c r="B248" s="239">
        <f t="shared" si="83"/>
        <v>2853020158408</v>
      </c>
      <c r="C248" s="225">
        <f>VLOOKUP(B:B,[1]MICHELIN!$B:$K,9,0)</f>
        <v>4</v>
      </c>
      <c r="D248" s="11" t="s">
        <v>4059</v>
      </c>
      <c r="E248" s="358" t="s">
        <v>1497</v>
      </c>
      <c r="F248" s="158" t="s">
        <v>7458</v>
      </c>
      <c r="G248" s="132" t="str">
        <f t="shared" si="84"/>
        <v>20</v>
      </c>
      <c r="H248" s="225">
        <v>0</v>
      </c>
      <c r="I248" s="225">
        <f>VLOOKUP(B:B,[1]MICHELIN!$B:$K,10,0)</f>
        <v>0</v>
      </c>
      <c r="J248" s="131">
        <v>924</v>
      </c>
      <c r="K248" s="132" t="s">
        <v>1751</v>
      </c>
      <c r="L248" s="132">
        <v>90</v>
      </c>
      <c r="M248" s="134"/>
      <c r="N248" s="226"/>
      <c r="O248" s="226"/>
      <c r="P248" s="227"/>
      <c r="Q248" s="228">
        <f t="shared" si="105"/>
        <v>-954.5454545454545</v>
      </c>
      <c r="R248" s="143">
        <f t="shared" si="106"/>
        <v>50.688571428571429</v>
      </c>
      <c r="S248" s="192"/>
      <c r="T248" s="285"/>
      <c r="U248" s="189">
        <f t="shared" si="104"/>
        <v>0</v>
      </c>
      <c r="W248" s="229"/>
      <c r="X248" s="135">
        <f t="shared" si="86"/>
        <v>47430</v>
      </c>
      <c r="Y248" s="230">
        <f t="shared" si="87"/>
        <v>-954.5454545454545</v>
      </c>
      <c r="Z248" s="141" t="str">
        <f t="shared" si="88"/>
        <v/>
      </c>
      <c r="AA248" s="136">
        <f t="shared" si="89"/>
        <v>50.688571428571429</v>
      </c>
      <c r="AB248" s="144"/>
      <c r="AC248" s="184">
        <f t="shared" si="107"/>
        <v>0</v>
      </c>
      <c r="AD248" s="182">
        <f t="shared" si="108"/>
        <v>0</v>
      </c>
      <c r="AE248" s="128">
        <f t="shared" si="90"/>
        <v>0</v>
      </c>
      <c r="AF248" s="129">
        <f t="shared" si="91"/>
        <v>0</v>
      </c>
      <c r="AG248" s="130" t="str">
        <f t="shared" si="92"/>
        <v/>
      </c>
      <c r="AH248" s="137">
        <f t="shared" si="93"/>
        <v>0</v>
      </c>
      <c r="AI248" s="138" t="str">
        <f t="shared" si="94"/>
        <v/>
      </c>
      <c r="AJ248" s="138" t="str">
        <f t="shared" si="95"/>
        <v/>
      </c>
      <c r="AL248" s="11">
        <f t="shared" si="96"/>
        <v>0</v>
      </c>
      <c r="AM248" s="412">
        <f t="shared" si="97"/>
        <v>-954.5454545454545</v>
      </c>
      <c r="AN248" s="412">
        <f t="shared" si="98"/>
        <v>-48384.545454545456</v>
      </c>
      <c r="AO248" s="413">
        <f t="shared" si="99"/>
        <v>50.688571428571429</v>
      </c>
      <c r="AP248" s="192">
        <v>2853020158408</v>
      </c>
      <c r="AQ248" s="192">
        <v>4985009689264</v>
      </c>
      <c r="AR248" s="192" t="s">
        <v>2989</v>
      </c>
      <c r="AS248" s="231" t="s">
        <v>674</v>
      </c>
      <c r="AT248" s="231" t="s">
        <v>1092</v>
      </c>
      <c r="AU248" s="232" t="s">
        <v>1093</v>
      </c>
      <c r="AV248" s="232">
        <v>103000</v>
      </c>
      <c r="AW248" s="233">
        <f>VLOOKUP(B:B,[1]MICHELIN!$B:$K,8,0)</f>
        <v>47430</v>
      </c>
      <c r="AX248" s="233">
        <v>1050</v>
      </c>
      <c r="AY248" s="204" t="s">
        <v>3387</v>
      </c>
      <c r="AZ248" s="192"/>
      <c r="BA248" s="133" t="str">
        <f>IFERROR(VLOOKUP(AZ:AZ,Q商品!B:E,4,0),"")</f>
        <v/>
      </c>
      <c r="BB248" s="133" t="str">
        <f>IFERROR(VLOOKUP(B:B,在庫!B:M,12,0),"")</f>
        <v/>
      </c>
      <c r="BC248" s="133" t="str">
        <f>IFERROR(VLOOKUP(B:B,在庫!B:L,10,0),"")</f>
        <v/>
      </c>
      <c r="BD248" s="234">
        <f>VLOOKUP(AP:AP,[1]MICHELIN!$B:$AH,32,0)</f>
        <v>605763422</v>
      </c>
      <c r="BE248" s="234">
        <f>VLOOKUP(AP:AP,[1]MICHELIN!$B:$AH,33,0)</f>
        <v>605763477</v>
      </c>
    </row>
    <row r="249" spans="1:61" s="11" customFormat="1" ht="19.5" hidden="1" customHeight="1">
      <c r="A249" s="11">
        <f t="shared" si="82"/>
        <v>1</v>
      </c>
      <c r="B249" s="239">
        <f t="shared" si="83"/>
        <v>2355020158506</v>
      </c>
      <c r="C249" s="225">
        <f>VLOOKUP(B:B,[1]MICHELIN!$B:$K,9,0)</f>
        <v>2</v>
      </c>
      <c r="D249" s="11" t="s">
        <v>4059</v>
      </c>
      <c r="E249" s="11" t="s">
        <v>4909</v>
      </c>
      <c r="F249" s="158" t="s">
        <v>5193</v>
      </c>
      <c r="G249" s="132" t="str">
        <f t="shared" si="84"/>
        <v>20</v>
      </c>
      <c r="H249" s="225">
        <v>10</v>
      </c>
      <c r="I249" s="225">
        <f>VLOOKUP(B:B,[1]MICHELIN!$B:$K,10,0)</f>
        <v>10</v>
      </c>
      <c r="J249" s="131"/>
      <c r="K249" s="132" t="s">
        <v>1751</v>
      </c>
      <c r="L249" s="132">
        <v>92</v>
      </c>
      <c r="M249" s="134" t="s">
        <v>3422</v>
      </c>
      <c r="N249" s="226" t="s">
        <v>5969</v>
      </c>
      <c r="O249" s="226">
        <v>0</v>
      </c>
      <c r="P249" s="227">
        <v>31700</v>
      </c>
      <c r="Q249" s="228">
        <f t="shared" si="105"/>
        <v>27863.63636363636</v>
      </c>
      <c r="R249" s="143">
        <f t="shared" si="106"/>
        <v>0.10026101141924948</v>
      </c>
      <c r="S249" s="192">
        <v>1074475776</v>
      </c>
      <c r="T249" s="285" t="s">
        <v>6761</v>
      </c>
      <c r="U249" s="189">
        <f t="shared" si="104"/>
        <v>31700</v>
      </c>
      <c r="W249" s="229">
        <v>31700</v>
      </c>
      <c r="X249" s="135">
        <f t="shared" si="86"/>
        <v>25070</v>
      </c>
      <c r="Y249" s="230">
        <f t="shared" si="87"/>
        <v>27863.63636363636</v>
      </c>
      <c r="Z249" s="141">
        <f t="shared" si="88"/>
        <v>7.7318611987381658E-2</v>
      </c>
      <c r="AA249" s="136">
        <f t="shared" si="89"/>
        <v>0.10026101141924948</v>
      </c>
      <c r="AB249" s="309"/>
      <c r="AC249" s="184">
        <f t="shared" si="107"/>
        <v>31078</v>
      </c>
      <c r="AD249" s="182">
        <f t="shared" si="108"/>
        <v>34151</v>
      </c>
      <c r="AE249" s="128">
        <f t="shared" si="90"/>
        <v>3073.5899999999997</v>
      </c>
      <c r="AF249" s="129">
        <f t="shared" si="91"/>
        <v>622.58999999999969</v>
      </c>
      <c r="AG249" s="130">
        <f t="shared" si="92"/>
        <v>1.823050569529442E-2</v>
      </c>
      <c r="AH249" s="137">
        <f t="shared" si="93"/>
        <v>2451</v>
      </c>
      <c r="AI249" s="138">
        <f t="shared" si="94"/>
        <v>7.1769494304705569E-2</v>
      </c>
      <c r="AJ249" s="138">
        <f t="shared" si="95"/>
        <v>8.2030505723955066E-2</v>
      </c>
      <c r="AL249" s="11">
        <f t="shared" si="96"/>
        <v>27662.9</v>
      </c>
      <c r="AM249" s="412">
        <f t="shared" si="97"/>
        <v>24193.545454545452</v>
      </c>
      <c r="AN249" s="412">
        <f t="shared" si="98"/>
        <v>-876.45454545454777</v>
      </c>
      <c r="AO249" s="413">
        <f t="shared" si="99"/>
        <v>-3.6226792269914314E-2</v>
      </c>
      <c r="AP249" s="192">
        <v>2355020158506</v>
      </c>
      <c r="AQ249" s="192">
        <v>4985009690697</v>
      </c>
      <c r="AR249" s="192" t="s">
        <v>2994</v>
      </c>
      <c r="AS249" s="231" t="s">
        <v>1096</v>
      </c>
      <c r="AT249" s="231" t="s">
        <v>1097</v>
      </c>
      <c r="AU249" s="232" t="s">
        <v>1098</v>
      </c>
      <c r="AV249" s="232">
        <v>55000</v>
      </c>
      <c r="AW249" s="233">
        <f>VLOOKUP(B:B,[1]MICHELIN!$B:$K,8,0)</f>
        <v>25070</v>
      </c>
      <c r="AX249" s="233">
        <v>1050</v>
      </c>
      <c r="AY249" s="204" t="s">
        <v>3387</v>
      </c>
      <c r="AZ249" s="192" t="s">
        <v>4648</v>
      </c>
      <c r="BA249" s="133" t="str">
        <f>IFERROR(VLOOKUP(AZ:AZ,Q商品!B:E,4,0),"")</f>
        <v>2023年製 Pilot Sport 4 SUV 235/50R20 104Y XL サマータイヤ 最短当日発送</v>
      </c>
      <c r="BB249" s="133" t="str">
        <f>IFERROR(VLOOKUP(B:B,在庫!B:M,12,0),"")</f>
        <v>2023年製</v>
      </c>
      <c r="BC249" s="133">
        <f>IFERROR(VLOOKUP(B:B,在庫!B:L,10,0),"")</f>
        <v>2</v>
      </c>
      <c r="BD249" s="234">
        <f>VLOOKUP(AP:AP,[1]MICHELIN!$B:$AH,32,0)</f>
        <v>605763453</v>
      </c>
      <c r="BE249" s="234">
        <f>VLOOKUP(AP:AP,[1]MICHELIN!$B:$AH,33,0)</f>
        <v>605763508</v>
      </c>
    </row>
    <row r="250" spans="1:61" s="11" customFormat="1" ht="19.5" hidden="1" customHeight="1">
      <c r="A250" s="11">
        <f t="shared" si="82"/>
        <v>1</v>
      </c>
      <c r="B250" s="239">
        <f t="shared" si="83"/>
        <v>2755519158527</v>
      </c>
      <c r="C250" s="225">
        <f>VLOOKUP(B:B,[1]MICHELIN!$B:$K,9,0)</f>
        <v>0</v>
      </c>
      <c r="D250" s="11" t="s">
        <v>4059</v>
      </c>
      <c r="E250" s="358" t="s">
        <v>4960</v>
      </c>
      <c r="F250" s="158" t="s">
        <v>5970</v>
      </c>
      <c r="G250" s="132" t="str">
        <f t="shared" si="84"/>
        <v>19</v>
      </c>
      <c r="H250" s="225" t="s">
        <v>3170</v>
      </c>
      <c r="I250" s="225" t="str">
        <f>VLOOKUP(B:B,[1]MICHELIN!$B:$K,10,0)</f>
        <v>該当なし</v>
      </c>
      <c r="J250" s="131">
        <v>2102</v>
      </c>
      <c r="K250" s="132" t="s">
        <v>1751</v>
      </c>
      <c r="L250" s="132">
        <v>94</v>
      </c>
      <c r="M250" s="134"/>
      <c r="N250" s="226" t="s">
        <v>5971</v>
      </c>
      <c r="O250" s="226" t="s">
        <v>1954</v>
      </c>
      <c r="P250" s="227">
        <v>39880</v>
      </c>
      <c r="Q250" s="228">
        <f t="shared" si="105"/>
        <v>35300</v>
      </c>
      <c r="R250" s="143">
        <f t="shared" si="106"/>
        <v>0.90045325779036822</v>
      </c>
      <c r="S250" s="192"/>
      <c r="T250" s="285"/>
      <c r="U250" s="189">
        <f t="shared" si="104"/>
        <v>39880</v>
      </c>
      <c r="W250" s="229">
        <v>39880</v>
      </c>
      <c r="X250" s="135">
        <f t="shared" si="86"/>
        <v>3514</v>
      </c>
      <c r="Y250" s="230">
        <f t="shared" si="87"/>
        <v>35300</v>
      </c>
      <c r="Z250" s="141">
        <f t="shared" si="88"/>
        <v>0.10504115226337452</v>
      </c>
      <c r="AA250" s="136">
        <f t="shared" si="89"/>
        <v>0.90045325779036822</v>
      </c>
      <c r="AB250" s="144"/>
      <c r="AC250" s="184">
        <f t="shared" si="107"/>
        <v>39098</v>
      </c>
      <c r="AD250" s="182">
        <f t="shared" si="108"/>
        <v>42964</v>
      </c>
      <c r="AE250" s="128">
        <f t="shared" si="90"/>
        <v>3866.7599999999998</v>
      </c>
      <c r="AF250" s="129">
        <f t="shared" si="91"/>
        <v>782.75999999999976</v>
      </c>
      <c r="AG250" s="130">
        <f t="shared" si="92"/>
        <v>1.8218974024764915E-2</v>
      </c>
      <c r="AH250" s="137">
        <f t="shared" si="93"/>
        <v>3084</v>
      </c>
      <c r="AI250" s="138">
        <f t="shared" si="94"/>
        <v>7.1781025975235085E-2</v>
      </c>
      <c r="AJ250" s="138">
        <f t="shared" si="95"/>
        <v>0.88223428376560331</v>
      </c>
      <c r="AL250" s="11">
        <f t="shared" si="96"/>
        <v>34801.599999999999</v>
      </c>
      <c r="AM250" s="412">
        <f t="shared" si="97"/>
        <v>30683.272727272724</v>
      </c>
      <c r="AN250" s="412">
        <f t="shared" si="98"/>
        <v>27169.272727272724</v>
      </c>
      <c r="AO250" s="413">
        <f t="shared" si="99"/>
        <v>0.88547505896016776</v>
      </c>
      <c r="AP250" s="192">
        <v>2755519158527</v>
      </c>
      <c r="AQ250" s="192" t="s">
        <v>152</v>
      </c>
      <c r="AR250" s="192" t="s">
        <v>152</v>
      </c>
      <c r="AS250" s="231" t="s">
        <v>1156</v>
      </c>
      <c r="AT250" s="231" t="s">
        <v>1158</v>
      </c>
      <c r="AU250" s="232" t="s">
        <v>1159</v>
      </c>
      <c r="AV250" s="232" t="s">
        <v>152</v>
      </c>
      <c r="AW250" s="233">
        <f>VLOOKUP(B:B,[1]MICHELIN!$B:$K,8,0)</f>
        <v>3514</v>
      </c>
      <c r="AX250" s="233">
        <v>1050</v>
      </c>
      <c r="AY250" s="204" t="s">
        <v>3388</v>
      </c>
      <c r="AZ250" s="192"/>
      <c r="BA250" s="133" t="str">
        <f>IFERROR(VLOOKUP(AZ:AZ,Q商品!B:E,4,0),"")</f>
        <v/>
      </c>
      <c r="BB250" s="133" t="str">
        <f>IFERROR(VLOOKUP(B:B,在庫!B:M,12,0),"")</f>
        <v>2022年製</v>
      </c>
      <c r="BC250" s="133">
        <f>IFERROR(VLOOKUP(B:B,在庫!B:L,10,0),"")</f>
        <v>1</v>
      </c>
      <c r="BD250" s="234" t="str">
        <f>VLOOKUP(AP:AP,[1]MICHELIN!$B:$AH,32,0)</f>
        <v/>
      </c>
      <c r="BE250" s="234" t="str">
        <f>VLOOKUP(AP:AP,[1]MICHELIN!$B:$AH,33,0)</f>
        <v/>
      </c>
    </row>
    <row r="251" spans="1:61" s="11" customFormat="1" ht="19.5" hidden="1" customHeight="1">
      <c r="A251" s="237">
        <f t="shared" si="82"/>
        <v>1</v>
      </c>
      <c r="B251" s="249">
        <f t="shared" si="83"/>
        <v>2254018159658</v>
      </c>
      <c r="C251" s="225">
        <f>VLOOKUP(B:B,[1]MICHELIN!$B:$K,9,0)</f>
        <v>276</v>
      </c>
      <c r="D251" s="11" t="s">
        <v>4059</v>
      </c>
      <c r="E251" s="11" t="s">
        <v>1546</v>
      </c>
      <c r="F251" s="158" t="s">
        <v>7180</v>
      </c>
      <c r="G251" s="132" t="str">
        <f t="shared" si="84"/>
        <v>18</v>
      </c>
      <c r="H251" s="225">
        <v>2</v>
      </c>
      <c r="I251" s="225">
        <f>VLOOKUP(B:B,[1]MICHELIN!$B:$K,10,0)</f>
        <v>0</v>
      </c>
      <c r="J251" s="131"/>
      <c r="K251" s="132" t="s">
        <v>1751</v>
      </c>
      <c r="L251" s="132">
        <v>96</v>
      </c>
      <c r="M251" s="134" t="s">
        <v>5996</v>
      </c>
      <c r="N251" s="226" t="s">
        <v>7679</v>
      </c>
      <c r="O251" s="226">
        <v>0</v>
      </c>
      <c r="P251" s="227">
        <v>19680</v>
      </c>
      <c r="Q251" s="228">
        <f t="shared" si="105"/>
        <v>17413.636363636364</v>
      </c>
      <c r="R251" s="143">
        <f t="shared" si="106"/>
        <v>0.19637692508483426</v>
      </c>
      <c r="S251" s="192" t="s">
        <v>7382</v>
      </c>
      <c r="T251" s="285" t="s">
        <v>7385</v>
      </c>
      <c r="U251" s="189">
        <f t="shared" si="104"/>
        <v>19680</v>
      </c>
      <c r="W251" s="229">
        <v>19680</v>
      </c>
      <c r="X251" s="135">
        <f t="shared" si="86"/>
        <v>13994</v>
      </c>
      <c r="Y251" s="230">
        <f t="shared" si="87"/>
        <v>17413.636363636364</v>
      </c>
      <c r="Z251" s="141">
        <f t="shared" si="88"/>
        <v>7.733739837398379E-2</v>
      </c>
      <c r="AA251" s="136">
        <f t="shared" si="89"/>
        <v>0.19637692508483426</v>
      </c>
      <c r="AB251" s="309"/>
      <c r="AC251" s="184">
        <f t="shared" si="107"/>
        <v>19294</v>
      </c>
      <c r="AD251" s="182">
        <f t="shared" si="108"/>
        <v>21202</v>
      </c>
      <c r="AE251" s="128">
        <f t="shared" si="90"/>
        <v>1908.1799999999998</v>
      </c>
      <c r="AF251" s="129">
        <f t="shared" si="91"/>
        <v>386.17999999999984</v>
      </c>
      <c r="AG251" s="130">
        <f t="shared" si="92"/>
        <v>1.821431940382982E-2</v>
      </c>
      <c r="AH251" s="137">
        <f t="shared" si="93"/>
        <v>1522</v>
      </c>
      <c r="AI251" s="138">
        <f t="shared" si="94"/>
        <v>7.1785680596170173E-2</v>
      </c>
      <c r="AJ251" s="138">
        <f t="shared" si="95"/>
        <v>0.17816260568100445</v>
      </c>
      <c r="AK251" s="11" t="s">
        <v>13397</v>
      </c>
      <c r="AL251" s="11">
        <f t="shared" si="96"/>
        <v>17173.8</v>
      </c>
      <c r="AM251" s="412">
        <f t="shared" si="97"/>
        <v>15135.272727272726</v>
      </c>
      <c r="AN251" s="412">
        <f t="shared" si="98"/>
        <v>1141.2727272727261</v>
      </c>
      <c r="AO251" s="413">
        <f t="shared" si="99"/>
        <v>7.5404833982028657E-2</v>
      </c>
      <c r="AP251" s="192">
        <v>2254018159658</v>
      </c>
      <c r="AQ251" s="192"/>
      <c r="AR251" s="192" t="s">
        <v>7379</v>
      </c>
      <c r="AS251" s="231" t="s">
        <v>143</v>
      </c>
      <c r="AT251" s="231" t="s">
        <v>762</v>
      </c>
      <c r="AU251" s="232" t="s">
        <v>38</v>
      </c>
      <c r="AV251" s="232" t="s">
        <v>152</v>
      </c>
      <c r="AW251" s="233">
        <f>VLOOKUP(B:B,[1]MICHELIN!$B:$K,8,0)</f>
        <v>13994</v>
      </c>
      <c r="AX251" s="233">
        <v>525</v>
      </c>
      <c r="AY251" s="204" t="s">
        <v>3388</v>
      </c>
      <c r="AZ251" s="195" t="s">
        <v>7383</v>
      </c>
      <c r="BA251" s="133" t="str">
        <f>IFERROR(VLOOKUP(AZ:AZ,Q商品!B:E,4,0),"")</f>
        <v>23年製 Pilot Sport 5（パイロットスポーツ5） 225/40R18 92Y XL サマータイヤ 最短当日発送</v>
      </c>
      <c r="BB251" s="133" t="str">
        <f>IFERROR(VLOOKUP(B:B,在庫!B:M,12,0),"")</f>
        <v>2023年製</v>
      </c>
      <c r="BC251" s="133">
        <f>IFERROR(VLOOKUP(B:B,在庫!B:L,10,0),"")</f>
        <v>1</v>
      </c>
      <c r="BD251" s="234">
        <f>VLOOKUP(AP:AP,[1]MICHELIN!$B:$AH,32,0)</f>
        <v>614215473</v>
      </c>
      <c r="BE251" s="234">
        <f>VLOOKUP(AP:AP,[1]MICHELIN!$B:$AH,33,0)</f>
        <v>614215483</v>
      </c>
    </row>
    <row r="252" spans="1:61" s="11" customFormat="1" ht="19.5" hidden="1" customHeight="1">
      <c r="A252" s="11">
        <f t="shared" si="82"/>
        <v>1</v>
      </c>
      <c r="B252" s="239">
        <f t="shared" si="83"/>
        <v>2154017158600</v>
      </c>
      <c r="C252" s="225">
        <f>VLOOKUP(B:B,[1]MICHELIN!$B:$K,9,0)</f>
        <v>34</v>
      </c>
      <c r="D252" s="11" t="s">
        <v>4059</v>
      </c>
      <c r="E252" s="358" t="s">
        <v>6293</v>
      </c>
      <c r="F252" s="158" t="s">
        <v>5962</v>
      </c>
      <c r="G252" s="132" t="str">
        <f t="shared" si="84"/>
        <v>17</v>
      </c>
      <c r="H252" s="225">
        <v>6</v>
      </c>
      <c r="I252" s="225">
        <f>VLOOKUP(B:B,[1]MICHELIN!$B:$K,10,0)</f>
        <v>4</v>
      </c>
      <c r="J252" s="131">
        <v>978</v>
      </c>
      <c r="K252" s="132" t="s">
        <v>1751</v>
      </c>
      <c r="L252" s="132">
        <v>95</v>
      </c>
      <c r="M252" s="134" t="s">
        <v>1782</v>
      </c>
      <c r="N252" s="226" t="s">
        <v>6263</v>
      </c>
      <c r="O252" s="226" t="s">
        <v>1970</v>
      </c>
      <c r="P252" s="227">
        <v>22335</v>
      </c>
      <c r="Q252" s="228">
        <f t="shared" si="105"/>
        <v>19827.272727272724</v>
      </c>
      <c r="R252" s="143">
        <f t="shared" si="106"/>
        <v>6.7446125630444609E-2</v>
      </c>
      <c r="S252" s="192"/>
      <c r="T252" s="285"/>
      <c r="U252" s="189">
        <f t="shared" si="104"/>
        <v>22335</v>
      </c>
      <c r="W252" s="229">
        <v>22335</v>
      </c>
      <c r="X252" s="135">
        <f t="shared" si="86"/>
        <v>18490</v>
      </c>
      <c r="Y252" s="230">
        <f t="shared" si="87"/>
        <v>19827.272727272724</v>
      </c>
      <c r="Z252" s="141">
        <f t="shared" si="88"/>
        <v>0.11320842007864917</v>
      </c>
      <c r="AA252" s="136">
        <f t="shared" si="89"/>
        <v>6.7446125630444609E-2</v>
      </c>
      <c r="AB252" s="144"/>
      <c r="AC252" s="184">
        <f t="shared" si="107"/>
        <v>21897</v>
      </c>
      <c r="AD252" s="182">
        <f t="shared" si="108"/>
        <v>24062</v>
      </c>
      <c r="AE252" s="128">
        <f t="shared" si="90"/>
        <v>2165.58</v>
      </c>
      <c r="AF252" s="129">
        <f t="shared" si="91"/>
        <v>438.57999999999993</v>
      </c>
      <c r="AG252" s="130">
        <f t="shared" si="92"/>
        <v>1.8227080043221676E-2</v>
      </c>
      <c r="AH252" s="137">
        <f t="shared" si="93"/>
        <v>1727</v>
      </c>
      <c r="AI252" s="138">
        <f t="shared" si="94"/>
        <v>7.1772919956778328E-2</v>
      </c>
      <c r="AJ252" s="138">
        <f t="shared" si="95"/>
        <v>4.9219045587222933E-2</v>
      </c>
      <c r="AL252" s="11">
        <f t="shared" si="96"/>
        <v>19490.8</v>
      </c>
      <c r="AM252" s="412">
        <f t="shared" si="97"/>
        <v>17241.63636363636</v>
      </c>
      <c r="AN252" s="412">
        <f t="shared" si="98"/>
        <v>-1248.3636363636397</v>
      </c>
      <c r="AO252" s="413">
        <f t="shared" si="99"/>
        <v>-7.2404011431102505E-2</v>
      </c>
      <c r="AP252" s="192">
        <v>2154017158600</v>
      </c>
      <c r="AQ252" s="192">
        <v>4985009708545</v>
      </c>
      <c r="AR252" s="192" t="s">
        <v>2998</v>
      </c>
      <c r="AS252" s="231" t="s">
        <v>662</v>
      </c>
      <c r="AT252" s="231" t="s">
        <v>1102</v>
      </c>
      <c r="AU252" s="232" t="s">
        <v>720</v>
      </c>
      <c r="AV252" s="232">
        <v>42100</v>
      </c>
      <c r="AW252" s="233">
        <f>VLOOKUP(B:B,[1]MICHELIN!$B:$K,8,0)</f>
        <v>18490</v>
      </c>
      <c r="AX252" s="233">
        <v>525</v>
      </c>
      <c r="AY252" s="204" t="s">
        <v>3387</v>
      </c>
      <c r="AZ252" s="192"/>
      <c r="BA252" s="133" t="str">
        <f>IFERROR(VLOOKUP(AZ:AZ,Q商品!B:E,4,0),"")</f>
        <v/>
      </c>
      <c r="BB252" s="133" t="str">
        <f>IFERROR(VLOOKUP(B:B,在庫!B:M,12,0),"")</f>
        <v>2023年製</v>
      </c>
      <c r="BC252" s="133">
        <f>IFERROR(VLOOKUP(B:B,在庫!B:L,10,0),"")</f>
        <v>2</v>
      </c>
      <c r="BD252" s="234" t="str">
        <f>VLOOKUP(AP:AP,[1]MICHELIN!$B:$AH,32,0)</f>
        <v/>
      </c>
      <c r="BE252" s="234" t="str">
        <f>VLOOKUP(AP:AP,[1]MICHELIN!$B:$AH,33,0)</f>
        <v/>
      </c>
    </row>
    <row r="253" spans="1:61" s="11" customFormat="1" ht="19.5" hidden="1" customHeight="1">
      <c r="A253" s="11">
        <f t="shared" si="82"/>
        <v>2</v>
      </c>
      <c r="B253" s="239">
        <f t="shared" si="83"/>
        <v>2054018155502</v>
      </c>
      <c r="C253" s="225">
        <f>VLOOKUP(B:B,[1]MICHELIN!$B:$K,9,0)</f>
        <v>28</v>
      </c>
      <c r="D253" s="11" t="s">
        <v>5180</v>
      </c>
      <c r="E253" s="358" t="s">
        <v>7685</v>
      </c>
      <c r="F253" s="158" t="s">
        <v>7687</v>
      </c>
      <c r="G253" s="132" t="str">
        <f t="shared" si="84"/>
        <v>18</v>
      </c>
      <c r="H253" s="225">
        <v>0</v>
      </c>
      <c r="I253" s="225">
        <f>VLOOKUP(B:B,[1]MICHELIN!$B:$K,10,0)</f>
        <v>20</v>
      </c>
      <c r="J253" s="131"/>
      <c r="K253" s="132" t="s">
        <v>5187</v>
      </c>
      <c r="L253" s="132"/>
      <c r="M253" s="134"/>
      <c r="N253" s="226"/>
      <c r="O253" s="226"/>
      <c r="P253" s="227"/>
      <c r="Q253" s="228">
        <f t="shared" si="105"/>
        <v>-477.27272727272725</v>
      </c>
      <c r="R253" s="143"/>
      <c r="S253" s="192"/>
      <c r="T253" s="285"/>
      <c r="U253" s="189"/>
      <c r="W253" s="229"/>
      <c r="X253" s="135"/>
      <c r="Y253" s="230"/>
      <c r="Z253" s="141"/>
      <c r="AA253" s="136"/>
      <c r="AB253" s="144"/>
      <c r="AC253" s="184">
        <f t="shared" si="107"/>
        <v>0</v>
      </c>
      <c r="AD253" s="182">
        <f t="shared" si="108"/>
        <v>0</v>
      </c>
      <c r="AE253" s="128">
        <f t="shared" si="90"/>
        <v>0</v>
      </c>
      <c r="AF253" s="129">
        <f t="shared" si="91"/>
        <v>0</v>
      </c>
      <c r="AG253" s="130" t="str">
        <f t="shared" si="92"/>
        <v/>
      </c>
      <c r="AH253" s="137">
        <f t="shared" si="93"/>
        <v>0</v>
      </c>
      <c r="AI253" s="138" t="str">
        <f t="shared" si="94"/>
        <v/>
      </c>
      <c r="AJ253" s="138" t="str">
        <f t="shared" si="95"/>
        <v/>
      </c>
      <c r="AL253" s="11">
        <f t="shared" si="96"/>
        <v>0</v>
      </c>
      <c r="AM253" s="412">
        <f t="shared" si="97"/>
        <v>-477.27272727272725</v>
      </c>
      <c r="AN253" s="412">
        <f t="shared" si="98"/>
        <v>-477.27272727272725</v>
      </c>
      <c r="AO253" s="413">
        <f t="shared" si="99"/>
        <v>1</v>
      </c>
      <c r="AP253" s="192">
        <v>2054018155502</v>
      </c>
      <c r="AQ253" s="192">
        <v>4985009687178</v>
      </c>
      <c r="AR253" s="192">
        <v>508291</v>
      </c>
      <c r="AS253" s="231" t="s">
        <v>1084</v>
      </c>
      <c r="AT253" s="231" t="s">
        <v>7588</v>
      </c>
      <c r="AU253" s="232" t="s">
        <v>725</v>
      </c>
      <c r="AV253" s="232">
        <v>46600</v>
      </c>
      <c r="AW253" s="233">
        <f>VLOOKUP(B:B,[1]MICHELIN!$B:$K,8,0)</f>
        <v>21250</v>
      </c>
      <c r="AX253" s="233">
        <v>525</v>
      </c>
      <c r="AY253" s="204"/>
      <c r="AZ253" s="192"/>
      <c r="BA253" s="133" t="str">
        <f>IFERROR(VLOOKUP(AZ:AZ,Q商品!B:E,4,0),"")</f>
        <v/>
      </c>
      <c r="BB253" s="133" t="str">
        <f>IFERROR(VLOOKUP(B:B,在庫!B:M,12,0),"")</f>
        <v>2023年製</v>
      </c>
      <c r="BC253" s="133">
        <f>IFERROR(VLOOKUP(B:B,在庫!B:L,10,0),"")</f>
        <v>2</v>
      </c>
      <c r="BD253" s="234" t="str">
        <f>VLOOKUP(AP:AP,[1]MICHELIN!$B:$AH,32,0)</f>
        <v/>
      </c>
      <c r="BE253" s="234" t="str">
        <f>VLOOKUP(AP:AP,[1]MICHELIN!$B:$AH,33,0)</f>
        <v/>
      </c>
    </row>
    <row r="254" spans="1:61" s="11" customFormat="1" ht="19.5" hidden="1" customHeight="1">
      <c r="A254" s="11">
        <f t="shared" si="82"/>
        <v>2</v>
      </c>
      <c r="B254" s="239">
        <f t="shared" si="83"/>
        <v>2054018155502</v>
      </c>
      <c r="C254" s="225">
        <f>VLOOKUP(B:B,[1]MICHELIN!$B:$K,9,0)</f>
        <v>28</v>
      </c>
      <c r="D254" s="11" t="s">
        <v>5180</v>
      </c>
      <c r="E254" s="11" t="s">
        <v>7685</v>
      </c>
      <c r="F254" s="158" t="s">
        <v>7687</v>
      </c>
      <c r="G254" s="132" t="str">
        <f t="shared" si="84"/>
        <v>18</v>
      </c>
      <c r="H254" s="225"/>
      <c r="I254" s="225"/>
      <c r="J254" s="131"/>
      <c r="K254" s="132" t="s">
        <v>1751</v>
      </c>
      <c r="L254" s="132"/>
      <c r="M254" s="134"/>
      <c r="N254" s="226"/>
      <c r="O254" s="226"/>
      <c r="P254" s="227"/>
      <c r="Q254" s="228"/>
      <c r="R254" s="143"/>
      <c r="S254" s="192"/>
      <c r="T254" s="285"/>
      <c r="U254" s="189"/>
      <c r="W254" s="229"/>
      <c r="X254" s="135"/>
      <c r="Y254" s="230"/>
      <c r="Z254" s="141"/>
      <c r="AA254" s="136"/>
      <c r="AB254" s="144"/>
      <c r="AC254" s="184"/>
      <c r="AD254" s="182"/>
      <c r="AE254" s="128"/>
      <c r="AF254" s="129"/>
      <c r="AG254" s="130"/>
      <c r="AH254" s="137"/>
      <c r="AI254" s="138"/>
      <c r="AJ254" s="138"/>
      <c r="AL254" s="11">
        <f t="shared" si="96"/>
        <v>0</v>
      </c>
      <c r="AM254" s="412">
        <f t="shared" si="97"/>
        <v>-477.27272727272725</v>
      </c>
      <c r="AN254" s="412">
        <f t="shared" si="98"/>
        <v>-477.27272727272725</v>
      </c>
      <c r="AO254" s="413">
        <f t="shared" si="99"/>
        <v>1</v>
      </c>
      <c r="AP254" s="192">
        <v>2054018155502</v>
      </c>
      <c r="AQ254" s="192">
        <v>4985009687178</v>
      </c>
      <c r="AR254" s="192">
        <v>508291</v>
      </c>
      <c r="AS254" s="231" t="s">
        <v>1084</v>
      </c>
      <c r="AT254" s="231" t="s">
        <v>7588</v>
      </c>
      <c r="AU254" s="232" t="s">
        <v>725</v>
      </c>
      <c r="AV254" s="232">
        <v>46600</v>
      </c>
      <c r="AW254" s="233">
        <f>VLOOKUP(B:B,[1]MICHELIN!$B:$K,8,0)</f>
        <v>21250</v>
      </c>
      <c r="AX254" s="233">
        <v>525</v>
      </c>
      <c r="AY254" s="204"/>
      <c r="AZ254" s="192"/>
      <c r="BA254" s="133"/>
      <c r="BB254" s="133"/>
      <c r="BC254" s="236"/>
      <c r="BD254" s="234"/>
      <c r="BE254" s="234"/>
      <c r="BI254" s="2"/>
    </row>
    <row r="255" spans="1:61" s="11" customFormat="1" ht="19.5" hidden="1" customHeight="1">
      <c r="A255" s="11">
        <f t="shared" si="82"/>
        <v>1</v>
      </c>
      <c r="B255" s="239">
        <f t="shared" si="83"/>
        <v>2553518159657</v>
      </c>
      <c r="C255" s="225">
        <f>VLOOKUP(B:B,[1]MICHELIN!$B:$K,9,0)</f>
        <v>31</v>
      </c>
      <c r="D255" s="11" t="s">
        <v>4059</v>
      </c>
      <c r="E255" s="358" t="s">
        <v>7686</v>
      </c>
      <c r="F255" s="158" t="s">
        <v>5956</v>
      </c>
      <c r="G255" s="132" t="str">
        <f t="shared" si="84"/>
        <v>18</v>
      </c>
      <c r="H255" s="225">
        <v>7</v>
      </c>
      <c r="I255" s="225">
        <f>VLOOKUP(B:B,[1]MICHELIN!$B:$K,10,0)</f>
        <v>1</v>
      </c>
      <c r="J255" s="131">
        <v>678</v>
      </c>
      <c r="K255" s="132" t="s">
        <v>5187</v>
      </c>
      <c r="L255" s="132"/>
      <c r="M255" s="134"/>
      <c r="N255" s="226"/>
      <c r="O255" s="226"/>
      <c r="P255" s="227"/>
      <c r="Q255" s="228">
        <f t="shared" ref="Q255:Q318" si="109">(P255-AX255)/1.1</f>
        <v>-954.5454545454545</v>
      </c>
      <c r="R255" s="143">
        <f>IFERROR((Q255-X255)/Q255,"")</f>
        <v>24.730666666666668</v>
      </c>
      <c r="S255" s="192"/>
      <c r="T255" s="285"/>
      <c r="U255" s="189">
        <f t="shared" ref="U255:U318" si="110">W255-V255</f>
        <v>0</v>
      </c>
      <c r="W255" s="229"/>
      <c r="X255" s="135">
        <f t="shared" ref="X255:X318" si="111">AW255</f>
        <v>22652</v>
      </c>
      <c r="Y255" s="230">
        <f t="shared" ref="Y255:Y318" si="112">(W255-AX255)/1.1</f>
        <v>-954.5454545454545</v>
      </c>
      <c r="Z255" s="141" t="str">
        <f t="shared" ref="Z255:Z318" si="113">IFERROR(-1+(AD255/N255),"")</f>
        <v/>
      </c>
      <c r="AA255" s="136">
        <f t="shared" ref="AA255:AA318" si="114">IFERROR((Y255-X255)/Y255,"")</f>
        <v>24.730666666666668</v>
      </c>
      <c r="AB255" s="144"/>
      <c r="AC255" s="184">
        <f t="shared" ref="AC255:AC302" si="115">ROUNDDOWN(U255/1.02,0)</f>
        <v>0</v>
      </c>
      <c r="AD255" s="182">
        <f t="shared" ref="AD255:AD302" si="116">ROUNDDOWN(AC255/0.91,0)</f>
        <v>0</v>
      </c>
      <c r="AE255" s="128">
        <f t="shared" ref="AE255:AE318" si="117">AD255*0.09</f>
        <v>0</v>
      </c>
      <c r="AF255" s="129">
        <f t="shared" ref="AF255:AF318" si="118">AE255-AH255</f>
        <v>0</v>
      </c>
      <c r="AG255" s="130" t="str">
        <f t="shared" ref="AG255:AG318" si="119">IFERROR(AF255/AD255,"")</f>
        <v/>
      </c>
      <c r="AH255" s="137">
        <f t="shared" ref="AH255:AH318" si="120">AD255-U255</f>
        <v>0</v>
      </c>
      <c r="AI255" s="138" t="str">
        <f t="shared" ref="AI255:AI318" si="121">IFERROR(AH255/AD255,"")</f>
        <v/>
      </c>
      <c r="AJ255" s="138" t="str">
        <f t="shared" ref="AJ255:AJ318" si="122">IFERROR(AA255-AG255,"")</f>
        <v/>
      </c>
      <c r="AL255" s="11">
        <f t="shared" si="96"/>
        <v>0</v>
      </c>
      <c r="AM255" s="412">
        <f t="shared" si="97"/>
        <v>-954.5454545454545</v>
      </c>
      <c r="AN255" s="412">
        <f t="shared" si="98"/>
        <v>-23606.545454545456</v>
      </c>
      <c r="AO255" s="413">
        <f t="shared" si="99"/>
        <v>24.730666666666668</v>
      </c>
      <c r="AP255" s="192">
        <v>2553518159657</v>
      </c>
      <c r="AQ255" s="192" t="str">
        <f>VLOOKUP(B:B,[1]MICHELIN!$B:$K,2,0)</f>
        <v/>
      </c>
      <c r="AR255" s="192" t="str">
        <f>VLOOKUP(B:B,[1]MICHELIN!$B:$K,3,0)</f>
        <v/>
      </c>
      <c r="AS255" s="231" t="s">
        <v>5934</v>
      </c>
      <c r="AT255" s="231" t="s">
        <v>5933</v>
      </c>
      <c r="AU255" s="232"/>
      <c r="AV255" s="232"/>
      <c r="AW255" s="233">
        <f>VLOOKUP(B:B,[1]MICHELIN!$B:$K,8,0)</f>
        <v>22652</v>
      </c>
      <c r="AX255" s="233">
        <v>1050</v>
      </c>
      <c r="AY255" s="204" t="s">
        <v>3388</v>
      </c>
      <c r="AZ255" s="192"/>
      <c r="BA255" s="133" t="str">
        <f>IFERROR(VLOOKUP(AZ:AZ,Q商品!B:E,4,0),"")</f>
        <v/>
      </c>
      <c r="BB255" s="133" t="str">
        <f>IFERROR(VLOOKUP(B:B,在庫!B:M,12,0),"")</f>
        <v>2023年製</v>
      </c>
      <c r="BC255" s="133">
        <f>IFERROR(VLOOKUP(B:B,在庫!B:L,10,0),"")</f>
        <v>1</v>
      </c>
      <c r="BD255" s="234">
        <f>VLOOKUP(AP:AP,[1]MICHELIN!$B:$AH,32,0)</f>
        <v>0</v>
      </c>
      <c r="BE255" s="234">
        <f>VLOOKUP(AP:AP,[1]MICHELIN!$B:$AH,33,0)</f>
        <v>0</v>
      </c>
    </row>
    <row r="256" spans="1:61" s="11" customFormat="1" ht="19.5" hidden="1" customHeight="1">
      <c r="A256" s="11">
        <f t="shared" si="82"/>
        <v>1</v>
      </c>
      <c r="B256" s="239">
        <f t="shared" si="83"/>
        <v>2256016159265</v>
      </c>
      <c r="C256" s="225">
        <f>VLOOKUP(B:B,[1]MICHELIN!$B:$K,9,0)</f>
        <v>0</v>
      </c>
      <c r="D256" s="11" t="s">
        <v>5180</v>
      </c>
      <c r="E256" s="11" t="s">
        <v>7847</v>
      </c>
      <c r="F256" s="158" t="s">
        <v>7848</v>
      </c>
      <c r="G256" s="132" t="str">
        <f t="shared" si="84"/>
        <v>16</v>
      </c>
      <c r="H256" s="225">
        <v>8</v>
      </c>
      <c r="I256" s="225">
        <f>VLOOKUP(B:B,[1]MICHELIN!$B:$K,10,0)</f>
        <v>8</v>
      </c>
      <c r="J256" s="131"/>
      <c r="K256" s="132"/>
      <c r="L256" s="132"/>
      <c r="M256" s="134"/>
      <c r="N256" s="226"/>
      <c r="O256" s="226"/>
      <c r="P256" s="227"/>
      <c r="Q256" s="228">
        <f t="shared" si="109"/>
        <v>0</v>
      </c>
      <c r="R256" s="143"/>
      <c r="S256" s="192"/>
      <c r="T256" s="288"/>
      <c r="U256" s="189">
        <f t="shared" si="110"/>
        <v>0</v>
      </c>
      <c r="W256" s="229"/>
      <c r="X256" s="135">
        <f t="shared" si="111"/>
        <v>12990</v>
      </c>
      <c r="Y256" s="230">
        <f t="shared" si="112"/>
        <v>0</v>
      </c>
      <c r="Z256" s="141" t="str">
        <f t="shared" si="113"/>
        <v/>
      </c>
      <c r="AA256" s="136" t="str">
        <f t="shared" si="114"/>
        <v/>
      </c>
      <c r="AB256" s="144" t="s">
        <v>6002</v>
      </c>
      <c r="AC256" s="184">
        <f t="shared" si="115"/>
        <v>0</v>
      </c>
      <c r="AD256" s="182">
        <f t="shared" si="116"/>
        <v>0</v>
      </c>
      <c r="AE256" s="128">
        <f t="shared" si="117"/>
        <v>0</v>
      </c>
      <c r="AF256" s="129">
        <f t="shared" si="118"/>
        <v>0</v>
      </c>
      <c r="AG256" s="130" t="str">
        <f t="shared" si="119"/>
        <v/>
      </c>
      <c r="AH256" s="137">
        <f t="shared" si="120"/>
        <v>0</v>
      </c>
      <c r="AI256" s="138" t="str">
        <f t="shared" si="121"/>
        <v/>
      </c>
      <c r="AJ256" s="138" t="str">
        <f t="shared" si="122"/>
        <v/>
      </c>
      <c r="AL256" s="11">
        <f t="shared" si="96"/>
        <v>0</v>
      </c>
      <c r="AM256" s="412">
        <f t="shared" si="97"/>
        <v>0</v>
      </c>
      <c r="AN256" s="412">
        <f t="shared" si="98"/>
        <v>-12990</v>
      </c>
      <c r="AO256" s="413" t="e">
        <f t="shared" si="99"/>
        <v>#DIV/0!</v>
      </c>
      <c r="AP256" s="192">
        <v>2256016159265</v>
      </c>
      <c r="AQ256" s="192">
        <v>4985009705230</v>
      </c>
      <c r="AR256" s="192">
        <v>377194</v>
      </c>
      <c r="AS256" s="231" t="s">
        <v>14</v>
      </c>
      <c r="AT256" s="231" t="s">
        <v>7846</v>
      </c>
      <c r="AU256" s="232" t="s">
        <v>49</v>
      </c>
      <c r="AV256" s="232">
        <v>27600</v>
      </c>
      <c r="AW256" s="233">
        <f>VLOOKUP(B:B,[1]MICHELIN!$B:$K,8,0)</f>
        <v>12990</v>
      </c>
      <c r="AX256" s="233"/>
      <c r="AY256" s="204"/>
      <c r="AZ256" s="192"/>
      <c r="BA256" s="133" t="str">
        <f>IFERROR(VLOOKUP(AZ:AZ,Q商品!B:E,4,0),"")</f>
        <v/>
      </c>
      <c r="BB256" s="133" t="str">
        <f>IFERROR(VLOOKUP(B:B,在庫!B:M,12,0),"")</f>
        <v>2023年製</v>
      </c>
      <c r="BC256" s="133">
        <f>IFERROR(VLOOKUP(B:B,在庫!B:L,10,0),"")</f>
        <v>1</v>
      </c>
      <c r="BD256" s="234" t="str">
        <f>VLOOKUP(AP:AP,[1]MICHELIN!$B:$AH,32,0)</f>
        <v/>
      </c>
      <c r="BE256" s="234" t="str">
        <f>VLOOKUP(AP:AP,[1]MICHELIN!$B:$AH,33,0)</f>
        <v/>
      </c>
      <c r="BI256" s="2"/>
    </row>
    <row r="257" spans="1:61" s="11" customFormat="1" ht="19.5" hidden="1" customHeight="1">
      <c r="A257" s="11">
        <f t="shared" si="82"/>
        <v>1</v>
      </c>
      <c r="B257" s="239">
        <f t="shared" si="83"/>
        <v>2256517118174</v>
      </c>
      <c r="C257" s="225">
        <f>VLOOKUP(B:B,[1]BRIDGESTONE!$B:$K,9,0)</f>
        <v>0</v>
      </c>
      <c r="D257" s="11" t="s">
        <v>4699</v>
      </c>
      <c r="E257" s="11" t="s">
        <v>1537</v>
      </c>
      <c r="F257" s="293" t="s">
        <v>6248</v>
      </c>
      <c r="G257" s="132" t="str">
        <f t="shared" si="84"/>
        <v>17</v>
      </c>
      <c r="H257" s="225">
        <v>20</v>
      </c>
      <c r="I257" s="225">
        <f>VLOOKUP(B:B,[1]BRIDGESTONE!$B:$K,10,0)</f>
        <v>20</v>
      </c>
      <c r="J257" s="131"/>
      <c r="K257" s="132" t="s">
        <v>1753</v>
      </c>
      <c r="L257" s="132">
        <v>1</v>
      </c>
      <c r="M257" s="134" t="s">
        <v>6434</v>
      </c>
      <c r="N257" s="226" t="s">
        <v>11991</v>
      </c>
      <c r="O257" s="226" t="s">
        <v>1777</v>
      </c>
      <c r="P257" s="227">
        <v>18750</v>
      </c>
      <c r="Q257" s="228">
        <f t="shared" si="109"/>
        <v>16090.90909090909</v>
      </c>
      <c r="R257" s="143">
        <f t="shared" ref="R257:R320" si="123">IFERROR((Q257-X257)/Q257,"")</f>
        <v>0.12714689265536719</v>
      </c>
      <c r="S257" s="192">
        <v>1074476345</v>
      </c>
      <c r="T257" s="289" t="s">
        <v>6764</v>
      </c>
      <c r="U257" s="189">
        <f t="shared" si="110"/>
        <v>18750</v>
      </c>
      <c r="W257" s="229">
        <v>18750</v>
      </c>
      <c r="X257" s="135">
        <f t="shared" si="111"/>
        <v>14045</v>
      </c>
      <c r="Y257" s="230">
        <f t="shared" si="112"/>
        <v>16090.90909090909</v>
      </c>
      <c r="Z257" s="141">
        <f t="shared" si="113"/>
        <v>7.7333333333333254E-2</v>
      </c>
      <c r="AA257" s="136">
        <f t="shared" si="114"/>
        <v>0.12714689265536719</v>
      </c>
      <c r="AB257" s="309"/>
      <c r="AC257" s="184">
        <f t="shared" si="115"/>
        <v>18382</v>
      </c>
      <c r="AD257" s="182">
        <f t="shared" si="116"/>
        <v>20200</v>
      </c>
      <c r="AE257" s="128">
        <f t="shared" si="117"/>
        <v>1818</v>
      </c>
      <c r="AF257" s="129">
        <f t="shared" si="118"/>
        <v>368</v>
      </c>
      <c r="AG257" s="130">
        <f t="shared" si="119"/>
        <v>1.8217821782178217E-2</v>
      </c>
      <c r="AH257" s="137">
        <f t="shared" si="120"/>
        <v>1450</v>
      </c>
      <c r="AI257" s="138">
        <f t="shared" si="121"/>
        <v>7.1782178217821777E-2</v>
      </c>
      <c r="AJ257" s="138">
        <f t="shared" si="122"/>
        <v>0.10892907087318897</v>
      </c>
      <c r="AL257" s="11">
        <f t="shared" si="96"/>
        <v>16362</v>
      </c>
      <c r="AM257" s="412">
        <f t="shared" si="97"/>
        <v>13919.999999999998</v>
      </c>
      <c r="AN257" s="412">
        <f t="shared" si="98"/>
        <v>-125.00000000000182</v>
      </c>
      <c r="AO257" s="413">
        <f t="shared" si="99"/>
        <v>-8.9798850574713956E-3</v>
      </c>
      <c r="AP257" s="192">
        <v>2256517118174</v>
      </c>
      <c r="AQ257" s="192">
        <v>4961914968205</v>
      </c>
      <c r="AR257" s="192" t="s">
        <v>1267</v>
      </c>
      <c r="AS257" s="231" t="s">
        <v>22</v>
      </c>
      <c r="AT257" s="231" t="s">
        <v>985</v>
      </c>
      <c r="AU257" s="232" t="s">
        <v>74</v>
      </c>
      <c r="AV257" s="232">
        <v>26500</v>
      </c>
      <c r="AW257" s="233">
        <f>VLOOKUP(B:B,[1]BRIDGESTONE!$B:$K,8,0)</f>
        <v>14045</v>
      </c>
      <c r="AX257" s="233">
        <v>1050</v>
      </c>
      <c r="AY257" s="204" t="s">
        <v>3387</v>
      </c>
      <c r="AZ257" s="192" t="s">
        <v>158</v>
      </c>
      <c r="BA257" s="133" t="str">
        <f>IFERROR(VLOOKUP(AZ:AZ,Q商品!B:E,4,0),"")</f>
        <v>2022年製以降 ALENZA LX100 225/65R17 102H サマータイヤ 最短当日発送</v>
      </c>
      <c r="BB257" s="133" t="str">
        <f>IFERROR(VLOOKUP(B:B,在庫!B:M,12,0),"")</f>
        <v>2022年製</v>
      </c>
      <c r="BC257" s="133">
        <f>IFERROR(VLOOKUP(B:B,在庫!B:L,10,0),"")</f>
        <v>1</v>
      </c>
      <c r="BD257" s="234" t="e">
        <f>VLOOKUP(AP:AP,[1]MICHELIN!$B:$AH,32,0)</f>
        <v>#N/A</v>
      </c>
      <c r="BE257" s="234" t="e">
        <f>VLOOKUP(AP:AP,[1]MICHELIN!$B:$AH,33,0)</f>
        <v>#N/A</v>
      </c>
    </row>
    <row r="258" spans="1:61" s="11" customFormat="1" ht="19.5" hidden="1" customHeight="1">
      <c r="A258" s="237">
        <f t="shared" si="82"/>
        <v>1</v>
      </c>
      <c r="B258" s="249">
        <f t="shared" si="83"/>
        <v>2256018118819</v>
      </c>
      <c r="C258" s="225">
        <f>VLOOKUP(B:B,[1]BRIDGESTONE!$B:$K,9,0)</f>
        <v>4</v>
      </c>
      <c r="D258" s="11" t="s">
        <v>4699</v>
      </c>
      <c r="E258" s="358" t="s">
        <v>1556</v>
      </c>
      <c r="F258" s="235"/>
      <c r="G258" s="132" t="str">
        <f t="shared" si="84"/>
        <v>18</v>
      </c>
      <c r="H258" s="225">
        <v>1</v>
      </c>
      <c r="I258" s="225">
        <f>VLOOKUP(B:B,[1]BRIDGESTONE!$B:$K,10,0)</f>
        <v>1</v>
      </c>
      <c r="J258" s="131"/>
      <c r="K258" s="132" t="s">
        <v>1753</v>
      </c>
      <c r="L258" s="132"/>
      <c r="M258" s="134"/>
      <c r="N258" s="226"/>
      <c r="O258" s="226"/>
      <c r="P258" s="227"/>
      <c r="Q258" s="228">
        <f t="shared" si="109"/>
        <v>-954.5454545454545</v>
      </c>
      <c r="R258" s="143">
        <f t="shared" si="123"/>
        <v>17.935809523809525</v>
      </c>
      <c r="S258" s="238"/>
      <c r="T258" s="286"/>
      <c r="U258" s="189">
        <f t="shared" si="110"/>
        <v>0</v>
      </c>
      <c r="W258" s="229"/>
      <c r="X258" s="135">
        <f t="shared" si="111"/>
        <v>16166</v>
      </c>
      <c r="Y258" s="230">
        <f t="shared" si="112"/>
        <v>-954.5454545454545</v>
      </c>
      <c r="Z258" s="141" t="str">
        <f t="shared" si="113"/>
        <v/>
      </c>
      <c r="AA258" s="136">
        <f t="shared" si="114"/>
        <v>17.935809523809525</v>
      </c>
      <c r="AB258" s="144"/>
      <c r="AC258" s="184">
        <f t="shared" si="115"/>
        <v>0</v>
      </c>
      <c r="AD258" s="182">
        <f t="shared" si="116"/>
        <v>0</v>
      </c>
      <c r="AE258" s="128">
        <f t="shared" si="117"/>
        <v>0</v>
      </c>
      <c r="AF258" s="129">
        <f t="shared" si="118"/>
        <v>0</v>
      </c>
      <c r="AG258" s="130" t="str">
        <f t="shared" si="119"/>
        <v/>
      </c>
      <c r="AH258" s="137">
        <f t="shared" si="120"/>
        <v>0</v>
      </c>
      <c r="AI258" s="138" t="str">
        <f t="shared" si="121"/>
        <v/>
      </c>
      <c r="AJ258" s="138" t="str">
        <f t="shared" si="122"/>
        <v/>
      </c>
      <c r="AL258" s="11">
        <f t="shared" si="96"/>
        <v>0</v>
      </c>
      <c r="AM258" s="412">
        <f t="shared" si="97"/>
        <v>-954.5454545454545</v>
      </c>
      <c r="AN258" s="412">
        <f t="shared" si="98"/>
        <v>-17120.545454545456</v>
      </c>
      <c r="AO258" s="413">
        <f t="shared" si="99"/>
        <v>17.935809523809525</v>
      </c>
      <c r="AP258" s="192">
        <v>2256018118819</v>
      </c>
      <c r="AQ258" s="192" t="s">
        <v>152</v>
      </c>
      <c r="AR258" s="192" t="s">
        <v>152</v>
      </c>
      <c r="AS258" s="231" t="s">
        <v>984</v>
      </c>
      <c r="AT258" s="231" t="s">
        <v>989</v>
      </c>
      <c r="AU258" s="232" t="s">
        <v>84</v>
      </c>
      <c r="AV258" s="232" t="s">
        <v>152</v>
      </c>
      <c r="AW258" s="233">
        <f>VLOOKUP(B:B,[1]BRIDGESTONE!$B:$K,8,0)</f>
        <v>16166</v>
      </c>
      <c r="AX258" s="233">
        <v>1050</v>
      </c>
      <c r="AY258" s="204" t="s">
        <v>3388</v>
      </c>
      <c r="AZ258" s="192"/>
      <c r="BA258" s="133" t="str">
        <f>IFERROR(VLOOKUP(AZ:AZ,Q商品!B:E,4,0),"")</f>
        <v/>
      </c>
      <c r="BB258" s="133" t="str">
        <f>IFERROR(VLOOKUP(B:B,在庫!B:M,12,0),"")</f>
        <v>2022年製</v>
      </c>
      <c r="BC258" s="133">
        <f>IFERROR(VLOOKUP(B:B,在庫!B:L,10,0),"")</f>
        <v>1</v>
      </c>
      <c r="BD258" s="234" t="str">
        <f>VLOOKUP(AP:AP,[1]BRIDGESTONE!$B:$AH,32,0)</f>
        <v/>
      </c>
      <c r="BE258" s="234" t="str">
        <f>VLOOKUP(AP:AP,[1]BRIDGESTONE!$B:$AH,33,0)</f>
        <v/>
      </c>
    </row>
    <row r="259" spans="1:61" s="11" customFormat="1" ht="19.5" hidden="1" customHeight="1">
      <c r="A259" s="237">
        <f t="shared" ref="A259:A322" si="124">COUNTIF(E:E,E259)</f>
        <v>1</v>
      </c>
      <c r="B259" s="249">
        <f t="shared" ref="B259:B322" si="125">AP259</f>
        <v>2355518118814</v>
      </c>
      <c r="C259" s="225">
        <f>VLOOKUP(B:B,[1]BRIDGESTONE!$B:$K,9,0)</f>
        <v>1</v>
      </c>
      <c r="D259" s="11" t="s">
        <v>4699</v>
      </c>
      <c r="E259" s="358" t="s">
        <v>1558</v>
      </c>
      <c r="F259" s="304" t="s">
        <v>7529</v>
      </c>
      <c r="G259" s="132" t="str">
        <f t="shared" ref="G259:G322" si="126">MID(AP:AP,6,2)</f>
        <v>18</v>
      </c>
      <c r="H259" s="225">
        <v>1</v>
      </c>
      <c r="I259" s="225">
        <f>VLOOKUP(B:B,[1]BRIDGESTONE!$B:$K,10,0)</f>
        <v>1</v>
      </c>
      <c r="J259" s="131"/>
      <c r="K259" s="132" t="s">
        <v>1753</v>
      </c>
      <c r="L259" s="132"/>
      <c r="M259" s="134"/>
      <c r="N259" s="226"/>
      <c r="O259" s="226"/>
      <c r="P259" s="227"/>
      <c r="Q259" s="228">
        <f t="shared" si="109"/>
        <v>-954.5454545454545</v>
      </c>
      <c r="R259" s="143">
        <f t="shared" si="123"/>
        <v>18.078285714285716</v>
      </c>
      <c r="S259" s="238"/>
      <c r="T259" s="286"/>
      <c r="U259" s="189">
        <f t="shared" si="110"/>
        <v>0</v>
      </c>
      <c r="W259" s="229"/>
      <c r="X259" s="135">
        <f t="shared" si="111"/>
        <v>16302</v>
      </c>
      <c r="Y259" s="230">
        <f t="shared" si="112"/>
        <v>-954.5454545454545</v>
      </c>
      <c r="Z259" s="141" t="str">
        <f t="shared" si="113"/>
        <v/>
      </c>
      <c r="AA259" s="136">
        <f t="shared" si="114"/>
        <v>18.078285714285716</v>
      </c>
      <c r="AB259" s="144"/>
      <c r="AC259" s="184">
        <f t="shared" si="115"/>
        <v>0</v>
      </c>
      <c r="AD259" s="182">
        <f t="shared" si="116"/>
        <v>0</v>
      </c>
      <c r="AE259" s="128">
        <f t="shared" si="117"/>
        <v>0</v>
      </c>
      <c r="AF259" s="129">
        <f t="shared" si="118"/>
        <v>0</v>
      </c>
      <c r="AG259" s="130" t="str">
        <f t="shared" si="119"/>
        <v/>
      </c>
      <c r="AH259" s="137">
        <f t="shared" si="120"/>
        <v>0</v>
      </c>
      <c r="AI259" s="138" t="str">
        <f t="shared" si="121"/>
        <v/>
      </c>
      <c r="AJ259" s="138" t="str">
        <f t="shared" si="122"/>
        <v/>
      </c>
      <c r="AL259" s="11">
        <f t="shared" ref="AL259:AL322" si="127">AC259-AD259*0.1</f>
        <v>0</v>
      </c>
      <c r="AM259" s="412">
        <f t="shared" ref="AM259:AM322" si="128">(AL259-AX259)/1.1</f>
        <v>-954.5454545454545</v>
      </c>
      <c r="AN259" s="412">
        <f t="shared" ref="AN259:AN322" si="129">AM259-X259</f>
        <v>-17256.545454545456</v>
      </c>
      <c r="AO259" s="413">
        <f t="shared" ref="AO259:AO322" si="130">AN259/AM259</f>
        <v>18.078285714285716</v>
      </c>
      <c r="AP259" s="192">
        <v>2355518118814</v>
      </c>
      <c r="AQ259" s="192" t="s">
        <v>152</v>
      </c>
      <c r="AR259" s="192" t="s">
        <v>152</v>
      </c>
      <c r="AS259" s="231" t="s">
        <v>984</v>
      </c>
      <c r="AT259" s="231" t="s">
        <v>986</v>
      </c>
      <c r="AU259" s="232" t="s">
        <v>72</v>
      </c>
      <c r="AV259" s="232" t="s">
        <v>152</v>
      </c>
      <c r="AW259" s="233">
        <f>VLOOKUP(B:B,[1]BRIDGESTONE!$B:$K,8,0)</f>
        <v>16302</v>
      </c>
      <c r="AX259" s="233">
        <v>1050</v>
      </c>
      <c r="AY259" s="204" t="s">
        <v>3388</v>
      </c>
      <c r="AZ259" s="192"/>
      <c r="BA259" s="133" t="str">
        <f>IFERROR(VLOOKUP(AZ:AZ,Q商品!B:E,4,0),"")</f>
        <v/>
      </c>
      <c r="BB259" s="133" t="str">
        <f>IFERROR(VLOOKUP(B:B,在庫!B:M,12,0),"")</f>
        <v>2022年製</v>
      </c>
      <c r="BC259" s="133">
        <f>IFERROR(VLOOKUP(B:B,在庫!B:L,10,0),"")</f>
        <v>1</v>
      </c>
      <c r="BD259" s="234" t="str">
        <f>VLOOKUP(AP:AP,[1]BRIDGESTONE!$B:$AH,32,0)</f>
        <v/>
      </c>
      <c r="BE259" s="234" t="str">
        <f>VLOOKUP(AP:AP,[1]BRIDGESTONE!$B:$AH,33,0)</f>
        <v/>
      </c>
    </row>
    <row r="260" spans="1:61" s="11" customFormat="1" ht="19.5" hidden="1" customHeight="1">
      <c r="A260" s="237">
        <f t="shared" si="124"/>
        <v>1</v>
      </c>
      <c r="B260" s="249">
        <f t="shared" si="125"/>
        <v>2455019118815</v>
      </c>
      <c r="C260" s="225">
        <f>VLOOKUP(B:B,[1]BRIDGESTONE!$B:$K,9,0)</f>
        <v>19</v>
      </c>
      <c r="D260" s="153" t="s">
        <v>5937</v>
      </c>
      <c r="E260" s="358" t="s">
        <v>6399</v>
      </c>
      <c r="F260" s="158" t="s">
        <v>6249</v>
      </c>
      <c r="G260" s="132" t="str">
        <f t="shared" si="126"/>
        <v>19</v>
      </c>
      <c r="H260" s="233">
        <v>3</v>
      </c>
      <c r="I260" s="225">
        <f>VLOOKUP(B:B,[1]BRIDGESTONE!$B:$K,10,0)</f>
        <v>1</v>
      </c>
      <c r="J260" s="131">
        <v>2207</v>
      </c>
      <c r="K260" s="132" t="s">
        <v>5941</v>
      </c>
      <c r="L260" s="132"/>
      <c r="M260" s="157"/>
      <c r="N260" s="241"/>
      <c r="O260" s="241"/>
      <c r="P260" s="242"/>
      <c r="Q260" s="228">
        <f t="shared" si="109"/>
        <v>0</v>
      </c>
      <c r="R260" s="143" t="str">
        <f t="shared" si="123"/>
        <v/>
      </c>
      <c r="S260" s="238"/>
      <c r="T260" s="290"/>
      <c r="U260" s="189">
        <f t="shared" si="110"/>
        <v>0</v>
      </c>
      <c r="W260" s="180"/>
      <c r="X260" s="135">
        <f t="shared" si="111"/>
        <v>24151</v>
      </c>
      <c r="Y260" s="230">
        <f t="shared" si="112"/>
        <v>0</v>
      </c>
      <c r="Z260" s="141" t="str">
        <f t="shared" si="113"/>
        <v/>
      </c>
      <c r="AA260" s="136" t="str">
        <f t="shared" si="114"/>
        <v/>
      </c>
      <c r="AB260" s="144"/>
      <c r="AC260" s="184">
        <f t="shared" si="115"/>
        <v>0</v>
      </c>
      <c r="AD260" s="182">
        <f t="shared" si="116"/>
        <v>0</v>
      </c>
      <c r="AE260" s="128">
        <f t="shared" si="117"/>
        <v>0</v>
      </c>
      <c r="AF260" s="129">
        <f t="shared" si="118"/>
        <v>0</v>
      </c>
      <c r="AG260" s="130" t="str">
        <f t="shared" si="119"/>
        <v/>
      </c>
      <c r="AH260" s="137">
        <f t="shared" si="120"/>
        <v>0</v>
      </c>
      <c r="AI260" s="138" t="str">
        <f t="shared" si="121"/>
        <v/>
      </c>
      <c r="AJ260" s="138" t="str">
        <f t="shared" si="122"/>
        <v/>
      </c>
      <c r="AL260" s="11">
        <f t="shared" si="127"/>
        <v>0</v>
      </c>
      <c r="AM260" s="412">
        <f t="shared" si="128"/>
        <v>0</v>
      </c>
      <c r="AN260" s="412">
        <f t="shared" si="129"/>
        <v>-24151</v>
      </c>
      <c r="AO260" s="413" t="e">
        <f t="shared" si="130"/>
        <v>#DIV/0!</v>
      </c>
      <c r="AP260" s="192">
        <v>2455019118815</v>
      </c>
      <c r="AQ260" s="195" t="str">
        <f>VLOOKUP(B:B,[1]BRIDGESTONE!$B:$K,2,0)</f>
        <v/>
      </c>
      <c r="AR260" s="196" t="str">
        <f>VLOOKUP(B:B,[1]BRIDGESTONE!$B:$K,3,0)</f>
        <v/>
      </c>
      <c r="AS260" s="312" t="s">
        <v>5935</v>
      </c>
      <c r="AT260" s="312" t="s">
        <v>5936</v>
      </c>
      <c r="AU260" s="139"/>
      <c r="AV260" s="139"/>
      <c r="AW260" s="233">
        <f>VLOOKUP(B:B,[1]BRIDGESTONE!$B:$K,8,0)</f>
        <v>24151</v>
      </c>
      <c r="AX260" s="139"/>
      <c r="AY260" s="204" t="s">
        <v>3388</v>
      </c>
      <c r="AZ260" s="191"/>
      <c r="BA260" s="133" t="str">
        <f>IFERROR(VLOOKUP(AZ:AZ,Q商品!B:E,4,0),"")</f>
        <v/>
      </c>
      <c r="BB260" s="133" t="str">
        <f>IFERROR(VLOOKUP(B:B,在庫!B:M,12,0),"")</f>
        <v>2023年製</v>
      </c>
      <c r="BC260" s="133">
        <f>IFERROR(VLOOKUP(B:B,在庫!B:L,10,0),"")</f>
        <v>1</v>
      </c>
      <c r="BD260" s="234" t="str">
        <f>VLOOKUP(AP:AP,[1]BRIDGESTONE!$B:$AH,32,0)</f>
        <v/>
      </c>
      <c r="BE260" s="234" t="str">
        <f>VLOOKUP(AP:AP,[1]BRIDGESTONE!$B:$AH,33,0)</f>
        <v/>
      </c>
    </row>
    <row r="261" spans="1:61" s="11" customFormat="1" ht="19.5" hidden="1" customHeight="1">
      <c r="A261" s="237">
        <f t="shared" si="124"/>
        <v>1</v>
      </c>
      <c r="B261" s="249">
        <f t="shared" si="125"/>
        <v>2355519116901</v>
      </c>
      <c r="C261" s="225">
        <f>VLOOKUP(B:B,[1]BRIDGESTONE!$B:$K,9,0)</f>
        <v>0</v>
      </c>
      <c r="D261" s="11" t="s">
        <v>4699</v>
      </c>
      <c r="E261" s="358" t="s">
        <v>1561</v>
      </c>
      <c r="F261" s="304" t="s">
        <v>7288</v>
      </c>
      <c r="G261" s="132" t="str">
        <f t="shared" si="126"/>
        <v>19</v>
      </c>
      <c r="H261" s="225">
        <v>3</v>
      </c>
      <c r="I261" s="225">
        <f>VLOOKUP(B:B,[1]BRIDGESTONE!$B:$K,10,0)</f>
        <v>3</v>
      </c>
      <c r="J261" s="131"/>
      <c r="K261" s="132" t="s">
        <v>4952</v>
      </c>
      <c r="L261" s="132">
        <v>1</v>
      </c>
      <c r="M261" s="134" t="s">
        <v>1785</v>
      </c>
      <c r="N261" s="226" t="s">
        <v>3416</v>
      </c>
      <c r="O261" s="226" t="s">
        <v>1954</v>
      </c>
      <c r="P261" s="227">
        <v>27500</v>
      </c>
      <c r="Q261" s="228">
        <f t="shared" si="109"/>
        <v>24045.454545454544</v>
      </c>
      <c r="R261" s="143">
        <f t="shared" si="123"/>
        <v>0.24035538752362945</v>
      </c>
      <c r="S261" s="238"/>
      <c r="T261" s="286"/>
      <c r="U261" s="189">
        <f t="shared" si="110"/>
        <v>27500</v>
      </c>
      <c r="W261" s="229">
        <v>27500</v>
      </c>
      <c r="X261" s="135">
        <f t="shared" si="111"/>
        <v>18266</v>
      </c>
      <c r="Y261" s="230">
        <f t="shared" si="112"/>
        <v>24045.454545454544</v>
      </c>
      <c r="Z261" s="141">
        <f t="shared" si="113"/>
        <v>0.11796226415094346</v>
      </c>
      <c r="AA261" s="136">
        <f t="shared" si="114"/>
        <v>0.24035538752362945</v>
      </c>
      <c r="AB261" s="309">
        <v>9</v>
      </c>
      <c r="AC261" s="184">
        <f t="shared" si="115"/>
        <v>26960</v>
      </c>
      <c r="AD261" s="182">
        <f t="shared" si="116"/>
        <v>29626</v>
      </c>
      <c r="AE261" s="128">
        <f t="shared" si="117"/>
        <v>2666.3399999999997</v>
      </c>
      <c r="AF261" s="129">
        <f t="shared" si="118"/>
        <v>540.33999999999969</v>
      </c>
      <c r="AG261" s="130">
        <f t="shared" si="119"/>
        <v>1.8238709241882121E-2</v>
      </c>
      <c r="AH261" s="137">
        <f t="shared" si="120"/>
        <v>2126</v>
      </c>
      <c r="AI261" s="138">
        <f t="shared" si="121"/>
        <v>7.1761290758117866E-2</v>
      </c>
      <c r="AJ261" s="138">
        <f t="shared" si="122"/>
        <v>0.22211667828174733</v>
      </c>
      <c r="AL261" s="11">
        <f t="shared" si="127"/>
        <v>23997.4</v>
      </c>
      <c r="AM261" s="412">
        <f t="shared" si="128"/>
        <v>20861.272727272728</v>
      </c>
      <c r="AN261" s="412">
        <f t="shared" si="129"/>
        <v>2595.2727272727279</v>
      </c>
      <c r="AO261" s="413">
        <f t="shared" si="130"/>
        <v>0.12440625081708606</v>
      </c>
      <c r="AP261" s="192">
        <v>2355519116901</v>
      </c>
      <c r="AQ261" s="192" t="s">
        <v>152</v>
      </c>
      <c r="AR261" s="192" t="s">
        <v>152</v>
      </c>
      <c r="AS261" s="231" t="s">
        <v>1246</v>
      </c>
      <c r="AT261" s="231" t="s">
        <v>1171</v>
      </c>
      <c r="AU261" s="232" t="s">
        <v>91</v>
      </c>
      <c r="AV261" s="232" t="s">
        <v>152</v>
      </c>
      <c r="AW261" s="233">
        <f>VLOOKUP(B:B,[1]BRIDGESTONE!$B:$K,8,0)</f>
        <v>18266</v>
      </c>
      <c r="AX261" s="233">
        <v>1050</v>
      </c>
      <c r="AY261" s="204" t="s">
        <v>3388</v>
      </c>
      <c r="AZ261" s="192"/>
      <c r="BA261" s="133" t="str">
        <f>IFERROR(VLOOKUP(AZ:AZ,Q商品!B:E,4,0),"")</f>
        <v/>
      </c>
      <c r="BB261" s="133" t="str">
        <f>IFERROR(VLOOKUP(B:B,在庫!B:M,12,0),"")</f>
        <v>2022年製</v>
      </c>
      <c r="BC261" s="133">
        <f>IFERROR(VLOOKUP(B:B,在庫!B:L,10,0),"")</f>
        <v>1</v>
      </c>
      <c r="BD261" s="234" t="str">
        <f>VLOOKUP(AP:AP,[1]BRIDGESTONE!$B:$AH,32,0)</f>
        <v/>
      </c>
      <c r="BE261" s="234" t="str">
        <f>VLOOKUP(AP:AP,[1]BRIDGESTONE!$B:$AH,33,0)</f>
        <v/>
      </c>
    </row>
    <row r="262" spans="1:61" s="11" customFormat="1" ht="19.5" hidden="1" customHeight="1">
      <c r="A262" s="11">
        <f t="shared" si="124"/>
        <v>1</v>
      </c>
      <c r="B262" s="239">
        <f t="shared" si="125"/>
        <v>1956515118220</v>
      </c>
      <c r="C262" s="225">
        <f>VLOOKUP(B:B,[1]BRIDGESTONE!$B:$K,9,0)</f>
        <v>0</v>
      </c>
      <c r="D262" s="11" t="s">
        <v>4699</v>
      </c>
      <c r="E262" s="358" t="s">
        <v>1621</v>
      </c>
      <c r="F262" s="304" t="s">
        <v>7530</v>
      </c>
      <c r="G262" s="132" t="str">
        <f t="shared" si="126"/>
        <v>15</v>
      </c>
      <c r="H262" s="225">
        <v>4</v>
      </c>
      <c r="I262" s="225">
        <f>VLOOKUP(B:B,[1]BRIDGESTONE!$B:$K,10,0)</f>
        <v>4</v>
      </c>
      <c r="J262" s="131"/>
      <c r="K262" s="132" t="s">
        <v>4892</v>
      </c>
      <c r="L262" s="132">
        <v>1</v>
      </c>
      <c r="M262" s="134"/>
      <c r="N262" s="226"/>
      <c r="O262" s="226"/>
      <c r="P262" s="227"/>
      <c r="Q262" s="228">
        <f t="shared" si="109"/>
        <v>-477.27272727272725</v>
      </c>
      <c r="R262" s="143">
        <f t="shared" si="123"/>
        <v>18.338514285714268</v>
      </c>
      <c r="S262" s="192">
        <v>1074476508</v>
      </c>
      <c r="T262" s="288" t="s">
        <v>6766</v>
      </c>
      <c r="U262" s="189">
        <f t="shared" si="110"/>
        <v>0</v>
      </c>
      <c r="W262" s="229"/>
      <c r="X262" s="135">
        <f t="shared" si="111"/>
        <v>8275.1999999999898</v>
      </c>
      <c r="Y262" s="230">
        <f t="shared" si="112"/>
        <v>-477.27272727272725</v>
      </c>
      <c r="Z262" s="141" t="str">
        <f t="shared" si="113"/>
        <v/>
      </c>
      <c r="AA262" s="136">
        <f t="shared" si="114"/>
        <v>18.338514285714268</v>
      </c>
      <c r="AB262" s="144"/>
      <c r="AC262" s="184">
        <f t="shared" si="115"/>
        <v>0</v>
      </c>
      <c r="AD262" s="182">
        <f t="shared" si="116"/>
        <v>0</v>
      </c>
      <c r="AE262" s="128">
        <f t="shared" si="117"/>
        <v>0</v>
      </c>
      <c r="AF262" s="129">
        <f t="shared" si="118"/>
        <v>0</v>
      </c>
      <c r="AG262" s="130" t="str">
        <f t="shared" si="119"/>
        <v/>
      </c>
      <c r="AH262" s="137">
        <f t="shared" si="120"/>
        <v>0</v>
      </c>
      <c r="AI262" s="138" t="str">
        <f t="shared" si="121"/>
        <v/>
      </c>
      <c r="AJ262" s="138" t="str">
        <f t="shared" si="122"/>
        <v/>
      </c>
      <c r="AK262" s="11" t="s">
        <v>13397</v>
      </c>
      <c r="AL262" s="11">
        <f t="shared" si="127"/>
        <v>0</v>
      </c>
      <c r="AM262" s="412">
        <f t="shared" si="128"/>
        <v>-477.27272727272725</v>
      </c>
      <c r="AN262" s="412">
        <f t="shared" si="129"/>
        <v>-8752.4727272727177</v>
      </c>
      <c r="AO262" s="413">
        <f t="shared" si="130"/>
        <v>18.338514285714268</v>
      </c>
      <c r="AP262" s="192">
        <v>1956515118220</v>
      </c>
      <c r="AQ262" s="192">
        <v>4961914457631</v>
      </c>
      <c r="AR262" s="192" t="s">
        <v>1269</v>
      </c>
      <c r="AS262" s="231" t="s">
        <v>1270</v>
      </c>
      <c r="AT262" s="231" t="s">
        <v>1271</v>
      </c>
      <c r="AU262" s="232" t="s">
        <v>43</v>
      </c>
      <c r="AV262" s="232">
        <v>14400</v>
      </c>
      <c r="AW262" s="233">
        <f>VLOOKUP(B:B,[1]BRIDGESTONE!$B:$K,8,0)</f>
        <v>8275.1999999999898</v>
      </c>
      <c r="AX262" s="233">
        <v>525</v>
      </c>
      <c r="AY262" s="204" t="s">
        <v>3387</v>
      </c>
      <c r="AZ262" s="195" t="s">
        <v>1679</v>
      </c>
      <c r="BA262" s="133" t="str">
        <f>IFERROR(VLOOKUP(AZ:AZ,Q商品!B:E,4,0),"")</f>
        <v>2020年製 ECOPIA NH100RV 195/65R15 91H サマータイヤ 最短当日発送</v>
      </c>
      <c r="BB262" s="133" t="str">
        <f>IFERROR(VLOOKUP(B:B,在庫!B:M,12,0),"")</f>
        <v>2020年製</v>
      </c>
      <c r="BC262" s="133">
        <f>IFERROR(VLOOKUP(B:B,在庫!B:L,10,0),"")</f>
        <v>1</v>
      </c>
      <c r="BD262" s="234" t="e">
        <f>VLOOKUP(AP:AP,[1]MICHELIN!$B:$AH,32,0)</f>
        <v>#N/A</v>
      </c>
      <c r="BE262" s="234" t="e">
        <f>VLOOKUP(AP:AP,[1]MICHELIN!$B:$AH,33,0)</f>
        <v>#N/A</v>
      </c>
    </row>
    <row r="263" spans="1:61" s="11" customFormat="1" ht="19.5" hidden="1" customHeight="1">
      <c r="A263" s="11">
        <f t="shared" si="124"/>
        <v>1</v>
      </c>
      <c r="B263" s="239">
        <f t="shared" si="125"/>
        <v>1655514111408</v>
      </c>
      <c r="C263" s="225">
        <f>VLOOKUP(B:B,[1]BRIDGESTONE!$B:$K,9,0)</f>
        <v>0</v>
      </c>
      <c r="D263" s="11" t="s">
        <v>5937</v>
      </c>
      <c r="E263" s="11" t="s">
        <v>12066</v>
      </c>
      <c r="F263" s="158" t="s">
        <v>12074</v>
      </c>
      <c r="G263" s="132" t="str">
        <f t="shared" si="126"/>
        <v>14</v>
      </c>
      <c r="H263" s="2">
        <v>0</v>
      </c>
      <c r="I263" s="225">
        <f>VLOOKUP(B:B,[1]BRIDGESTONE!$B:$K,10,0)</f>
        <v>40</v>
      </c>
      <c r="J263" s="131">
        <v>1346</v>
      </c>
      <c r="K263" s="132" t="s">
        <v>12082</v>
      </c>
      <c r="L263" s="132">
        <v>1</v>
      </c>
      <c r="M263" s="134" t="s">
        <v>6434</v>
      </c>
      <c r="N263" s="226" t="s">
        <v>12131</v>
      </c>
      <c r="O263" s="226" t="s">
        <v>1777</v>
      </c>
      <c r="P263" s="227">
        <v>8300</v>
      </c>
      <c r="Q263" s="228">
        <f t="shared" si="109"/>
        <v>7068.181818181818</v>
      </c>
      <c r="R263" s="143">
        <f t="shared" si="123"/>
        <v>0.19922829581993567</v>
      </c>
      <c r="S263" s="192">
        <v>1081657740</v>
      </c>
      <c r="T263" s="285" t="str">
        <f t="shared" ref="T263:T270" si="131">T$1&amp;S263</f>
        <v>https://www.qoo10.jp/g/1081657740</v>
      </c>
      <c r="U263" s="189">
        <f t="shared" si="110"/>
        <v>8300</v>
      </c>
      <c r="W263" s="229">
        <v>8300</v>
      </c>
      <c r="X263" s="135">
        <f t="shared" si="111"/>
        <v>5660</v>
      </c>
      <c r="Y263" s="230">
        <f t="shared" si="112"/>
        <v>7068.181818181818</v>
      </c>
      <c r="Z263" s="141">
        <f t="shared" si="113"/>
        <v>7.7228915662650666E-2</v>
      </c>
      <c r="AA263" s="136">
        <f t="shared" si="114"/>
        <v>0.19922829581993567</v>
      </c>
      <c r="AB263" s="309"/>
      <c r="AC263" s="184">
        <f t="shared" si="115"/>
        <v>8137</v>
      </c>
      <c r="AD263" s="182">
        <f t="shared" si="116"/>
        <v>8941</v>
      </c>
      <c r="AE263" s="128">
        <f t="shared" si="117"/>
        <v>804.68999999999994</v>
      </c>
      <c r="AF263" s="129">
        <f t="shared" si="118"/>
        <v>163.68999999999994</v>
      </c>
      <c r="AG263" s="130">
        <f t="shared" si="119"/>
        <v>1.8307795548596347E-2</v>
      </c>
      <c r="AH263" s="137">
        <f t="shared" si="120"/>
        <v>641</v>
      </c>
      <c r="AI263" s="138">
        <f t="shared" si="121"/>
        <v>7.1692204451403646E-2</v>
      </c>
      <c r="AJ263" s="138">
        <f t="shared" si="122"/>
        <v>0.18092050027133932</v>
      </c>
      <c r="AK263" s="11" t="s">
        <v>13397</v>
      </c>
      <c r="AL263" s="11">
        <f t="shared" si="127"/>
        <v>7242.9</v>
      </c>
      <c r="AM263" s="412">
        <f t="shared" si="128"/>
        <v>6107.1818181818171</v>
      </c>
      <c r="AN263" s="412">
        <f t="shared" si="129"/>
        <v>447.18181818181711</v>
      </c>
      <c r="AO263" s="413">
        <f t="shared" si="130"/>
        <v>7.322228672650663E-2</v>
      </c>
      <c r="AP263" s="192">
        <v>1655514111408</v>
      </c>
      <c r="AQ263" s="192">
        <v>4961914972134</v>
      </c>
      <c r="AR263" s="192" t="s">
        <v>12057</v>
      </c>
      <c r="AS263" s="231" t="s">
        <v>12088</v>
      </c>
      <c r="AT263" s="231" t="s">
        <v>684</v>
      </c>
      <c r="AU263" s="232" t="s">
        <v>111</v>
      </c>
      <c r="AV263" s="232"/>
      <c r="AW263" s="233">
        <f>VLOOKUP(B:B,[1]BRIDGESTONE!$B:$K,8,0)</f>
        <v>5660</v>
      </c>
      <c r="AX263" s="233">
        <v>525</v>
      </c>
      <c r="AY263" s="204"/>
      <c r="AZ263" s="195" t="s">
        <v>12138</v>
      </c>
      <c r="BA263" s="133" t="str">
        <f>IFERROR(VLOOKUP(AZ:AZ,Q商品!B:E,4,0),"")</f>
        <v>23年製以降 NEWNO（ニューノ） 165/55R14 72V 国内トップメーカースタンダードサマータイヤ 【最短当日発送】</v>
      </c>
      <c r="BB263" s="133" t="str">
        <f>IFERROR(VLOOKUP(B:B,在庫!B:M,12,0),"")</f>
        <v>2023年製</v>
      </c>
      <c r="BC263" s="133">
        <f>IFERROR(VLOOKUP(B:B,在庫!B:L,10,0),"")</f>
        <v>2</v>
      </c>
      <c r="BD263" s="234" t="e">
        <f>VLOOKUP(AP:AP,[1]MICHELIN!$B:$AH,32,0)</f>
        <v>#N/A</v>
      </c>
      <c r="BE263" s="234" t="e">
        <f>VLOOKUP(AP:AP,[1]MICHELIN!$B:$AH,33,0)</f>
        <v>#N/A</v>
      </c>
      <c r="BI263" s="2"/>
    </row>
    <row r="264" spans="1:61" s="11" customFormat="1" ht="19.5" hidden="1" customHeight="1">
      <c r="A264" s="11">
        <f t="shared" si="124"/>
        <v>1</v>
      </c>
      <c r="B264" s="239">
        <f t="shared" si="125"/>
        <v>1655515111407</v>
      </c>
      <c r="C264" s="225">
        <f>VLOOKUP(B:B,[1]BRIDGESTONE!$B:$K,9,0)</f>
        <v>14</v>
      </c>
      <c r="D264" s="11" t="s">
        <v>5937</v>
      </c>
      <c r="E264" s="11" t="s">
        <v>12067</v>
      </c>
      <c r="F264" s="158" t="s">
        <v>12075</v>
      </c>
      <c r="G264" s="132" t="str">
        <f t="shared" si="126"/>
        <v>15</v>
      </c>
      <c r="H264" s="2">
        <v>0</v>
      </c>
      <c r="I264" s="225">
        <f>VLOOKUP(B:B,[1]BRIDGESTONE!$B:$K,10,0)</f>
        <v>86</v>
      </c>
      <c r="J264" s="131">
        <v>232</v>
      </c>
      <c r="K264" s="132" t="s">
        <v>12082</v>
      </c>
      <c r="L264" s="132">
        <v>2</v>
      </c>
      <c r="M264" s="134" t="s">
        <v>6434</v>
      </c>
      <c r="N264" s="226" t="s">
        <v>12132</v>
      </c>
      <c r="O264" s="226" t="s">
        <v>1777</v>
      </c>
      <c r="P264" s="227">
        <v>8700</v>
      </c>
      <c r="Q264" s="228">
        <f t="shared" si="109"/>
        <v>7431.8181818181811</v>
      </c>
      <c r="R264" s="143">
        <f t="shared" si="123"/>
        <v>0.18862385321100908</v>
      </c>
      <c r="S264" s="192">
        <v>1081670471</v>
      </c>
      <c r="T264" s="285" t="str">
        <f t="shared" si="131"/>
        <v>https://www.qoo10.jp/g/1081670471</v>
      </c>
      <c r="U264" s="189">
        <f t="shared" si="110"/>
        <v>8700</v>
      </c>
      <c r="W264" s="229">
        <v>8700</v>
      </c>
      <c r="X264" s="135">
        <f t="shared" si="111"/>
        <v>6030</v>
      </c>
      <c r="Y264" s="230">
        <f t="shared" si="112"/>
        <v>7431.8181818181811</v>
      </c>
      <c r="Z264" s="141">
        <f t="shared" si="113"/>
        <v>7.7241379310344804E-2</v>
      </c>
      <c r="AA264" s="136">
        <f t="shared" si="114"/>
        <v>0.18862385321100908</v>
      </c>
      <c r="AB264" s="309"/>
      <c r="AC264" s="184">
        <f t="shared" si="115"/>
        <v>8529</v>
      </c>
      <c r="AD264" s="182">
        <f t="shared" si="116"/>
        <v>9372</v>
      </c>
      <c r="AE264" s="128">
        <f t="shared" si="117"/>
        <v>843.48</v>
      </c>
      <c r="AF264" s="129">
        <f t="shared" si="118"/>
        <v>171.48000000000002</v>
      </c>
      <c r="AG264" s="130">
        <f t="shared" si="119"/>
        <v>1.8297055057618441E-2</v>
      </c>
      <c r="AH264" s="137">
        <f t="shared" si="120"/>
        <v>672</v>
      </c>
      <c r="AI264" s="138">
        <f t="shared" si="121"/>
        <v>7.1702944942381566E-2</v>
      </c>
      <c r="AJ264" s="138">
        <f t="shared" si="122"/>
        <v>0.17032679815339064</v>
      </c>
      <c r="AK264" s="11" t="s">
        <v>13397</v>
      </c>
      <c r="AL264" s="11">
        <f t="shared" si="127"/>
        <v>7591.8</v>
      </c>
      <c r="AM264" s="412">
        <f t="shared" si="128"/>
        <v>6424.363636363636</v>
      </c>
      <c r="AN264" s="412">
        <f t="shared" si="129"/>
        <v>394.36363636363603</v>
      </c>
      <c r="AO264" s="413">
        <f t="shared" si="130"/>
        <v>6.1385634233316305E-2</v>
      </c>
      <c r="AP264" s="192">
        <v>1655515111407</v>
      </c>
      <c r="AQ264" s="192">
        <v>4961914972196</v>
      </c>
      <c r="AR264" s="192" t="s">
        <v>12059</v>
      </c>
      <c r="AS264" s="231" t="s">
        <v>12058</v>
      </c>
      <c r="AT264" s="231" t="s">
        <v>682</v>
      </c>
      <c r="AU264" s="232" t="s">
        <v>109</v>
      </c>
      <c r="AV264" s="232"/>
      <c r="AW264" s="233">
        <f>VLOOKUP(B:B,[1]BRIDGESTONE!$B:$K,8,0)</f>
        <v>6030</v>
      </c>
      <c r="AX264" s="233">
        <v>525</v>
      </c>
      <c r="AY264" s="204"/>
      <c r="AZ264" s="195" t="s">
        <v>12139</v>
      </c>
      <c r="BA264" s="133" t="str">
        <f>IFERROR(VLOOKUP(AZ:AZ,Q商品!B:E,4,0),"")</f>
        <v>24年製 NEWNO（ニューノ） 165/55R15 75V 国内トップメーカースタンダードサマータイヤ 【最短当日発送】</v>
      </c>
      <c r="BB264" s="133" t="str">
        <f>IFERROR(VLOOKUP(B:B,在庫!B:M,12,0),"")</f>
        <v>2024年製</v>
      </c>
      <c r="BC264" s="133">
        <f>IFERROR(VLOOKUP(B:B,在庫!B:L,10,0),"")</f>
        <v>3</v>
      </c>
      <c r="BD264" s="234" t="e">
        <f>VLOOKUP(AP:AP,[1]MICHELIN!$B:$AH,32,0)</f>
        <v>#N/A</v>
      </c>
      <c r="BE264" s="234" t="e">
        <f>VLOOKUP(AP:AP,[1]MICHELIN!$B:$AH,33,0)</f>
        <v>#N/A</v>
      </c>
      <c r="BI264" s="2"/>
    </row>
    <row r="265" spans="1:61" s="11" customFormat="1" ht="19.5" hidden="1" customHeight="1">
      <c r="A265" s="11">
        <f t="shared" si="124"/>
        <v>1</v>
      </c>
      <c r="B265" s="239">
        <f t="shared" si="125"/>
        <v>1656015111409</v>
      </c>
      <c r="C265" s="225">
        <f>VLOOKUP(B:B,[1]BRIDGESTONE!$B:$K,9,0)</f>
        <v>11</v>
      </c>
      <c r="D265" s="11" t="s">
        <v>5937</v>
      </c>
      <c r="E265" s="11" t="s">
        <v>12068</v>
      </c>
      <c r="F265" s="158" t="s">
        <v>12076</v>
      </c>
      <c r="G265" s="132" t="str">
        <f t="shared" si="126"/>
        <v>15</v>
      </c>
      <c r="H265" s="2">
        <v>0</v>
      </c>
      <c r="I265" s="225">
        <f>VLOOKUP(B:B,[1]BRIDGESTONE!$B:$K,10,0)</f>
        <v>49</v>
      </c>
      <c r="J265" s="131">
        <v>532</v>
      </c>
      <c r="K265" s="132" t="s">
        <v>12082</v>
      </c>
      <c r="L265" s="132">
        <v>3</v>
      </c>
      <c r="M265" s="134" t="s">
        <v>5996</v>
      </c>
      <c r="N265" s="226" t="s">
        <v>11980</v>
      </c>
      <c r="O265" s="226" t="s">
        <v>1777</v>
      </c>
      <c r="P265" s="227">
        <v>9380</v>
      </c>
      <c r="Q265" s="228">
        <f t="shared" si="109"/>
        <v>8049.9999999999991</v>
      </c>
      <c r="R265" s="143">
        <f t="shared" si="123"/>
        <v>0.23975155279503096</v>
      </c>
      <c r="S265" s="192">
        <v>1081670472</v>
      </c>
      <c r="T265" s="285" t="str">
        <f t="shared" si="131"/>
        <v>https://www.qoo10.jp/g/1081670472</v>
      </c>
      <c r="U265" s="189">
        <f t="shared" si="110"/>
        <v>9380</v>
      </c>
      <c r="W265" s="229">
        <v>9380</v>
      </c>
      <c r="X265" s="135">
        <f t="shared" si="111"/>
        <v>6120</v>
      </c>
      <c r="Y265" s="230">
        <f t="shared" si="112"/>
        <v>8049.9999999999991</v>
      </c>
      <c r="Z265" s="141">
        <f t="shared" si="113"/>
        <v>7.7292110874200404E-2</v>
      </c>
      <c r="AA265" s="136">
        <f t="shared" si="114"/>
        <v>0.23975155279503096</v>
      </c>
      <c r="AB265" s="309"/>
      <c r="AC265" s="184">
        <f t="shared" si="115"/>
        <v>9196</v>
      </c>
      <c r="AD265" s="182">
        <f t="shared" si="116"/>
        <v>10105</v>
      </c>
      <c r="AE265" s="128">
        <f t="shared" si="117"/>
        <v>909.44999999999993</v>
      </c>
      <c r="AF265" s="129">
        <f t="shared" si="118"/>
        <v>184.44999999999993</v>
      </c>
      <c r="AG265" s="130">
        <f t="shared" si="119"/>
        <v>1.8253339930727357E-2</v>
      </c>
      <c r="AH265" s="137">
        <f t="shared" si="120"/>
        <v>725</v>
      </c>
      <c r="AI265" s="138">
        <f t="shared" si="121"/>
        <v>7.1746660069272633E-2</v>
      </c>
      <c r="AJ265" s="138">
        <f t="shared" si="122"/>
        <v>0.2214982128643036</v>
      </c>
      <c r="AK265" s="11" t="s">
        <v>13397</v>
      </c>
      <c r="AL265" s="11">
        <f t="shared" si="127"/>
        <v>8185.5</v>
      </c>
      <c r="AM265" s="412">
        <f t="shared" si="128"/>
        <v>6964.0909090909081</v>
      </c>
      <c r="AN265" s="412">
        <f t="shared" si="129"/>
        <v>844.0909090909081</v>
      </c>
      <c r="AO265" s="413">
        <f t="shared" si="130"/>
        <v>0.12120618758566661</v>
      </c>
      <c r="AP265" s="192">
        <v>1656015111409</v>
      </c>
      <c r="AQ265" s="192">
        <v>4961914972646</v>
      </c>
      <c r="AR265" s="192" t="s">
        <v>12060</v>
      </c>
      <c r="AS265" s="231" t="s">
        <v>12058</v>
      </c>
      <c r="AT265" s="231" t="s">
        <v>693</v>
      </c>
      <c r="AU265" s="232" t="s">
        <v>110</v>
      </c>
      <c r="AV265" s="232"/>
      <c r="AW265" s="233">
        <f>VLOOKUP(B:B,[1]BRIDGESTONE!$B:$K,8,0)</f>
        <v>6120</v>
      </c>
      <c r="AX265" s="233">
        <v>525</v>
      </c>
      <c r="AY265" s="204"/>
      <c r="AZ265" s="195" t="s">
        <v>12140</v>
      </c>
      <c r="BA265" s="133" t="str">
        <f>IFERROR(VLOOKUP(AZ:AZ,Q商品!B:E,4,0),"")</f>
        <v>23年製 NEWNO（ニューノ） 165/60R15 77H 国内トップメーカースタンダードサマータイヤ 【最短当日発送】</v>
      </c>
      <c r="BB265" s="133" t="str">
        <f>IFERROR(VLOOKUP(B:B,在庫!B:M,12,0),"")</f>
        <v>2023年製</v>
      </c>
      <c r="BC265" s="133">
        <f>IFERROR(VLOOKUP(B:B,在庫!B:L,10,0),"")</f>
        <v>2</v>
      </c>
      <c r="BD265" s="234" t="e">
        <f>VLOOKUP(AP:AP,[1]MICHELIN!$B:$AH,32,0)</f>
        <v>#N/A</v>
      </c>
      <c r="BE265" s="234" t="e">
        <f>VLOOKUP(AP:AP,[1]MICHELIN!$B:$AH,33,0)</f>
        <v>#N/A</v>
      </c>
      <c r="BI265" s="2"/>
    </row>
    <row r="266" spans="1:61" s="11" customFormat="1" ht="19.5" hidden="1" customHeight="1">
      <c r="A266" s="11">
        <f t="shared" si="124"/>
        <v>1</v>
      </c>
      <c r="B266" s="239">
        <f t="shared" si="125"/>
        <v>1656514111405</v>
      </c>
      <c r="C266" s="225">
        <f>VLOOKUP(B:B,[1]BRIDGESTONE!$B:$K,9,0)</f>
        <v>7</v>
      </c>
      <c r="D266" s="11" t="s">
        <v>5937</v>
      </c>
      <c r="E266" s="11" t="s">
        <v>12069</v>
      </c>
      <c r="F266" s="158" t="s">
        <v>12077</v>
      </c>
      <c r="G266" s="132" t="str">
        <f t="shared" si="126"/>
        <v>14</v>
      </c>
      <c r="H266" s="2">
        <v>0</v>
      </c>
      <c r="I266" s="225">
        <f>VLOOKUP(B:B,[1]BRIDGESTONE!$B:$K,10,0)</f>
        <v>21</v>
      </c>
      <c r="J266" s="131">
        <v>2086</v>
      </c>
      <c r="K266" s="132" t="s">
        <v>12082</v>
      </c>
      <c r="L266" s="132">
        <v>4</v>
      </c>
      <c r="M266" s="134" t="s">
        <v>6434</v>
      </c>
      <c r="N266" s="226" t="s">
        <v>12133</v>
      </c>
      <c r="O266" s="226" t="s">
        <v>1777</v>
      </c>
      <c r="P266" s="227">
        <v>7700</v>
      </c>
      <c r="Q266" s="228">
        <f t="shared" si="109"/>
        <v>6522.7272727272721</v>
      </c>
      <c r="R266" s="143">
        <f t="shared" si="123"/>
        <v>0.28710801393728214</v>
      </c>
      <c r="S266" s="192">
        <v>1081670474</v>
      </c>
      <c r="T266" s="285" t="str">
        <f t="shared" si="131"/>
        <v>https://www.qoo10.jp/g/1081670474</v>
      </c>
      <c r="U266" s="189">
        <f t="shared" si="110"/>
        <v>7700</v>
      </c>
      <c r="W266" s="229">
        <v>7700</v>
      </c>
      <c r="X266" s="135">
        <f t="shared" si="111"/>
        <v>4650</v>
      </c>
      <c r="Y266" s="230">
        <f t="shared" si="112"/>
        <v>6522.7272727272721</v>
      </c>
      <c r="Z266" s="141">
        <f t="shared" si="113"/>
        <v>7.7272727272727382E-2</v>
      </c>
      <c r="AA266" s="136">
        <f t="shared" si="114"/>
        <v>0.28710801393728214</v>
      </c>
      <c r="AB266" s="309"/>
      <c r="AC266" s="184">
        <f t="shared" si="115"/>
        <v>7549</v>
      </c>
      <c r="AD266" s="182">
        <f t="shared" si="116"/>
        <v>8295</v>
      </c>
      <c r="AE266" s="128">
        <f t="shared" si="117"/>
        <v>746.55</v>
      </c>
      <c r="AF266" s="129">
        <f t="shared" si="118"/>
        <v>151.54999999999995</v>
      </c>
      <c r="AG266" s="130">
        <f t="shared" si="119"/>
        <v>1.8270042194092822E-2</v>
      </c>
      <c r="AH266" s="137">
        <f t="shared" si="120"/>
        <v>595</v>
      </c>
      <c r="AI266" s="138">
        <f t="shared" si="121"/>
        <v>7.1729957805907171E-2</v>
      </c>
      <c r="AJ266" s="138">
        <f t="shared" si="122"/>
        <v>0.2688379717431893</v>
      </c>
      <c r="AK266" s="11" t="s">
        <v>13397</v>
      </c>
      <c r="AL266" s="11">
        <f t="shared" si="127"/>
        <v>6719.5</v>
      </c>
      <c r="AM266" s="412">
        <f t="shared" si="128"/>
        <v>5631.363636363636</v>
      </c>
      <c r="AN266" s="412">
        <f t="shared" si="129"/>
        <v>981.36363636363603</v>
      </c>
      <c r="AO266" s="413">
        <f t="shared" si="130"/>
        <v>0.17426749535878597</v>
      </c>
      <c r="AP266" s="192">
        <v>1656514111405</v>
      </c>
      <c r="AQ266" s="192">
        <v>4961914972332</v>
      </c>
      <c r="AR266" s="192" t="s">
        <v>12061</v>
      </c>
      <c r="AS266" s="231" t="s">
        <v>12058</v>
      </c>
      <c r="AT266" s="231" t="s">
        <v>1181</v>
      </c>
      <c r="AU266" s="232" t="s">
        <v>114</v>
      </c>
      <c r="AV266" s="232"/>
      <c r="AW266" s="233">
        <f>VLOOKUP(B:B,[1]BRIDGESTONE!$B:$K,8,0)</f>
        <v>4650</v>
      </c>
      <c r="AX266" s="233">
        <v>525</v>
      </c>
      <c r="AY266" s="204"/>
      <c r="AZ266" s="195" t="s">
        <v>12141</v>
      </c>
      <c r="BA266" s="133" t="str">
        <f>IFERROR(VLOOKUP(AZ:AZ,Q商品!B:E,4,0),"")</f>
        <v>24年製 NEWNO（ニューノ） 165/65R14 79S 国内トップメーカースタンダードサマータイヤ 【最短当日発送】</v>
      </c>
      <c r="BB266" s="133" t="str">
        <f>IFERROR(VLOOKUP(B:B,在庫!B:M,12,0),"")</f>
        <v>2024年製</v>
      </c>
      <c r="BC266" s="133">
        <f>IFERROR(VLOOKUP(B:B,在庫!B:L,10,0),"")</f>
        <v>1</v>
      </c>
      <c r="BD266" s="234" t="e">
        <f>VLOOKUP(AP:AP,[1]MICHELIN!$B:$AH,32,0)</f>
        <v>#N/A</v>
      </c>
      <c r="BE266" s="234" t="e">
        <f>VLOOKUP(AP:AP,[1]MICHELIN!$B:$AH,33,0)</f>
        <v>#N/A</v>
      </c>
      <c r="BI266" s="2"/>
    </row>
    <row r="267" spans="1:61" s="11" customFormat="1" ht="19.5" hidden="1" customHeight="1">
      <c r="A267" s="11">
        <f t="shared" si="124"/>
        <v>1</v>
      </c>
      <c r="B267" s="239">
        <f t="shared" si="125"/>
        <v>1756515111401</v>
      </c>
      <c r="C267" s="225">
        <f>VLOOKUP(B:B,[1]BRIDGESTONE!$B:$K,9,0)</f>
        <v>12</v>
      </c>
      <c r="D267" s="11" t="s">
        <v>5937</v>
      </c>
      <c r="E267" s="11" t="s">
        <v>12070</v>
      </c>
      <c r="F267" s="158" t="s">
        <v>12078</v>
      </c>
      <c r="G267" s="132" t="str">
        <f t="shared" si="126"/>
        <v>15</v>
      </c>
      <c r="H267" s="2">
        <v>0</v>
      </c>
      <c r="I267" s="225">
        <f>VLOOKUP(B:B,[1]BRIDGESTONE!$B:$K,10,0)</f>
        <v>48</v>
      </c>
      <c r="J267" s="131">
        <v>942</v>
      </c>
      <c r="K267" s="132" t="s">
        <v>12082</v>
      </c>
      <c r="L267" s="132">
        <v>5</v>
      </c>
      <c r="M267" s="134" t="s">
        <v>5996</v>
      </c>
      <c r="N267" s="226" t="s">
        <v>12134</v>
      </c>
      <c r="O267" s="226" t="s">
        <v>1777</v>
      </c>
      <c r="P267" s="227">
        <v>9120</v>
      </c>
      <c r="Q267" s="228">
        <f t="shared" si="109"/>
        <v>7813.6363636363631</v>
      </c>
      <c r="R267" s="143">
        <f t="shared" si="123"/>
        <v>0.25770796974985449</v>
      </c>
      <c r="S267" s="192">
        <v>1081670473</v>
      </c>
      <c r="T267" s="285" t="str">
        <f t="shared" si="131"/>
        <v>https://www.qoo10.jp/g/1081670473</v>
      </c>
      <c r="U267" s="189">
        <f t="shared" si="110"/>
        <v>9120</v>
      </c>
      <c r="W267" s="229">
        <v>9120</v>
      </c>
      <c r="X267" s="135">
        <f t="shared" si="111"/>
        <v>5800</v>
      </c>
      <c r="Y267" s="230">
        <f t="shared" si="112"/>
        <v>7813.6363636363631</v>
      </c>
      <c r="Z267" s="141">
        <f t="shared" si="113"/>
        <v>7.7302631578947345E-2</v>
      </c>
      <c r="AA267" s="136">
        <f t="shared" si="114"/>
        <v>0.25770796974985449</v>
      </c>
      <c r="AB267" s="309"/>
      <c r="AC267" s="184">
        <f t="shared" si="115"/>
        <v>8941</v>
      </c>
      <c r="AD267" s="182">
        <f t="shared" si="116"/>
        <v>9825</v>
      </c>
      <c r="AE267" s="128">
        <f t="shared" si="117"/>
        <v>884.25</v>
      </c>
      <c r="AF267" s="129">
        <f t="shared" si="118"/>
        <v>179.25</v>
      </c>
      <c r="AG267" s="130">
        <f t="shared" si="119"/>
        <v>1.8244274809160306E-2</v>
      </c>
      <c r="AH267" s="137">
        <f t="shared" si="120"/>
        <v>705</v>
      </c>
      <c r="AI267" s="138">
        <f t="shared" si="121"/>
        <v>7.1755725190839698E-2</v>
      </c>
      <c r="AJ267" s="138">
        <f t="shared" si="122"/>
        <v>0.23946369494069419</v>
      </c>
      <c r="AK267" s="11" t="s">
        <v>13397</v>
      </c>
      <c r="AL267" s="11">
        <f t="shared" si="127"/>
        <v>7958.5</v>
      </c>
      <c r="AM267" s="412">
        <f t="shared" si="128"/>
        <v>6757.7272727272721</v>
      </c>
      <c r="AN267" s="412">
        <f t="shared" si="129"/>
        <v>957.72727272727207</v>
      </c>
      <c r="AO267" s="413">
        <f t="shared" si="130"/>
        <v>0.14172327974709079</v>
      </c>
      <c r="AP267" s="192">
        <v>1756515111401</v>
      </c>
      <c r="AQ267" s="192">
        <v>4961914972271</v>
      </c>
      <c r="AR267" s="192" t="s">
        <v>12062</v>
      </c>
      <c r="AS267" s="231" t="s">
        <v>12058</v>
      </c>
      <c r="AT267" s="231" t="s">
        <v>1014</v>
      </c>
      <c r="AU267" s="232" t="s">
        <v>95</v>
      </c>
      <c r="AV267" s="232"/>
      <c r="AW267" s="233">
        <f>VLOOKUP(B:B,[1]BRIDGESTONE!$B:$K,8,0)</f>
        <v>5800</v>
      </c>
      <c r="AX267" s="233">
        <v>525</v>
      </c>
      <c r="AY267" s="204"/>
      <c r="AZ267" s="195" t="s">
        <v>12142</v>
      </c>
      <c r="BA267" s="133" t="str">
        <f>IFERROR(VLOOKUP(AZ:AZ,Q商品!B:E,4,0),"")</f>
        <v>23年製 NEWNO（ニューノ） 175/65R15 84H 国内トップメーカースタンダードサマータイヤ 【最短当日発送】</v>
      </c>
      <c r="BB267" s="133" t="str">
        <f>IFERROR(VLOOKUP(B:B,在庫!B:M,12,0),"")</f>
        <v>2023年製</v>
      </c>
      <c r="BC267" s="133">
        <f>IFERROR(VLOOKUP(B:B,在庫!B:L,10,0),"")</f>
        <v>2</v>
      </c>
      <c r="BD267" s="234" t="e">
        <f>VLOOKUP(AP:AP,[1]MICHELIN!$B:$AH,32,0)</f>
        <v>#N/A</v>
      </c>
      <c r="BE267" s="234" t="e">
        <f>VLOOKUP(AP:AP,[1]MICHELIN!$B:$AH,33,0)</f>
        <v>#N/A</v>
      </c>
      <c r="BI267" s="2"/>
    </row>
    <row r="268" spans="1:61" s="11" customFormat="1" ht="19.5" hidden="1" customHeight="1">
      <c r="A268" s="11">
        <f t="shared" si="124"/>
        <v>1</v>
      </c>
      <c r="B268" s="239">
        <f t="shared" si="125"/>
        <v>1856015111403</v>
      </c>
      <c r="C268" s="225">
        <f>VLOOKUP(B:B,[1]BRIDGESTONE!$B:$K,9,0)</f>
        <v>0</v>
      </c>
      <c r="D268" s="11" t="s">
        <v>5937</v>
      </c>
      <c r="E268" s="11" t="s">
        <v>12071</v>
      </c>
      <c r="F268" s="158" t="s">
        <v>12079</v>
      </c>
      <c r="G268" s="132" t="str">
        <f t="shared" si="126"/>
        <v>15</v>
      </c>
      <c r="H268" s="2">
        <v>0</v>
      </c>
      <c r="I268" s="225">
        <f>VLOOKUP(B:B,[1]BRIDGESTONE!$B:$K,10,0)</f>
        <v>60</v>
      </c>
      <c r="J268" s="131">
        <v>203</v>
      </c>
      <c r="K268" s="132" t="s">
        <v>12082</v>
      </c>
      <c r="L268" s="132">
        <v>6</v>
      </c>
      <c r="M268" s="134" t="s">
        <v>5996</v>
      </c>
      <c r="N268" s="226" t="s">
        <v>12135</v>
      </c>
      <c r="O268" s="226" t="s">
        <v>1777</v>
      </c>
      <c r="P268" s="227">
        <v>10980</v>
      </c>
      <c r="Q268" s="228">
        <f t="shared" si="109"/>
        <v>9504.545454545454</v>
      </c>
      <c r="R268" s="143">
        <f t="shared" si="123"/>
        <v>0.25404112864658057</v>
      </c>
      <c r="S268" s="192">
        <v>1081670475</v>
      </c>
      <c r="T268" s="285" t="str">
        <f t="shared" si="131"/>
        <v>https://www.qoo10.jp/g/1081670475</v>
      </c>
      <c r="U268" s="189">
        <f t="shared" si="110"/>
        <v>10980</v>
      </c>
      <c r="W268" s="229">
        <v>10980</v>
      </c>
      <c r="X268" s="135">
        <f t="shared" si="111"/>
        <v>7090</v>
      </c>
      <c r="Y268" s="230">
        <f t="shared" si="112"/>
        <v>9504.545454545454</v>
      </c>
      <c r="Z268" s="141">
        <f t="shared" si="113"/>
        <v>7.7231329690346184E-2</v>
      </c>
      <c r="AA268" s="136">
        <f t="shared" si="114"/>
        <v>0.25404112864658057</v>
      </c>
      <c r="AB268" s="309"/>
      <c r="AC268" s="184">
        <f t="shared" si="115"/>
        <v>10764</v>
      </c>
      <c r="AD268" s="182">
        <f t="shared" si="116"/>
        <v>11828</v>
      </c>
      <c r="AE268" s="128">
        <f t="shared" si="117"/>
        <v>1064.52</v>
      </c>
      <c r="AF268" s="129">
        <f t="shared" si="118"/>
        <v>216.51999999999998</v>
      </c>
      <c r="AG268" s="130">
        <f t="shared" si="119"/>
        <v>1.8305715251944538E-2</v>
      </c>
      <c r="AH268" s="137">
        <f t="shared" si="120"/>
        <v>848</v>
      </c>
      <c r="AI268" s="138">
        <f t="shared" si="121"/>
        <v>7.1694284748055462E-2</v>
      </c>
      <c r="AJ268" s="138">
        <f t="shared" si="122"/>
        <v>0.23573541339463602</v>
      </c>
      <c r="AK268" s="11" t="s">
        <v>13397</v>
      </c>
      <c r="AL268" s="11">
        <f t="shared" si="127"/>
        <v>9581.2000000000007</v>
      </c>
      <c r="AM268" s="412">
        <f t="shared" si="128"/>
        <v>8232.9090909090901</v>
      </c>
      <c r="AN268" s="412">
        <f t="shared" si="129"/>
        <v>1142.9090909090901</v>
      </c>
      <c r="AO268" s="413">
        <f t="shared" si="130"/>
        <v>0.13882202248183556</v>
      </c>
      <c r="AP268" s="192">
        <v>1856015111403</v>
      </c>
      <c r="AQ268" s="192">
        <v>4961914972233</v>
      </c>
      <c r="AR268" s="192" t="s">
        <v>12063</v>
      </c>
      <c r="AS268" s="231" t="s">
        <v>12058</v>
      </c>
      <c r="AT268" s="231" t="s">
        <v>1001</v>
      </c>
      <c r="AU268" s="232" t="s">
        <v>81</v>
      </c>
      <c r="AV268" s="232"/>
      <c r="AW268" s="233">
        <f>VLOOKUP(B:B,[1]BRIDGESTONE!$B:$K,8,0)</f>
        <v>7090</v>
      </c>
      <c r="AX268" s="233">
        <v>525</v>
      </c>
      <c r="AY268" s="204"/>
      <c r="AZ268" s="195" t="s">
        <v>12143</v>
      </c>
      <c r="BA268" s="133" t="str">
        <f>IFERROR(VLOOKUP(AZ:AZ,Q商品!B:E,4,0),"")</f>
        <v>24年製 NEWNO（ニューノ） 185/60R15 84H 国内トップメーカースタンダードサマータイヤ 【最短当日発送】</v>
      </c>
      <c r="BB268" s="133" t="str">
        <f>IFERROR(VLOOKUP(B:B,在庫!B:M,12,0),"")</f>
        <v>2024年製</v>
      </c>
      <c r="BC268" s="133">
        <f>IFERROR(VLOOKUP(B:B,在庫!B:L,10,0),"")</f>
        <v>2</v>
      </c>
      <c r="BD268" s="234" t="e">
        <f>VLOOKUP(AP:AP,[1]MICHELIN!$B:$AH,32,0)</f>
        <v>#N/A</v>
      </c>
      <c r="BE268" s="234" t="e">
        <f>VLOOKUP(AP:AP,[1]MICHELIN!$B:$AH,33,0)</f>
        <v>#N/A</v>
      </c>
      <c r="BI268" s="2"/>
    </row>
    <row r="269" spans="1:61" s="11" customFormat="1" ht="19.5" hidden="1" customHeight="1">
      <c r="A269" s="11">
        <f t="shared" si="124"/>
        <v>1</v>
      </c>
      <c r="B269" s="239">
        <f t="shared" si="125"/>
        <v>1856515111408</v>
      </c>
      <c r="C269" s="225">
        <f>VLOOKUP(B:B,[1]BRIDGESTONE!$B:$K,9,0)</f>
        <v>12</v>
      </c>
      <c r="D269" s="11" t="s">
        <v>5937</v>
      </c>
      <c r="E269" s="11" t="s">
        <v>12072</v>
      </c>
      <c r="F269" s="158" t="s">
        <v>12080</v>
      </c>
      <c r="G269" s="132" t="str">
        <f t="shared" si="126"/>
        <v>15</v>
      </c>
      <c r="H269" s="2">
        <v>0</v>
      </c>
      <c r="I269" s="225">
        <f>VLOOKUP(B:B,[1]BRIDGESTONE!$B:$K,10,0)</f>
        <v>16</v>
      </c>
      <c r="J269" s="131">
        <v>942</v>
      </c>
      <c r="K269" s="132" t="s">
        <v>12082</v>
      </c>
      <c r="L269" s="132">
        <v>7</v>
      </c>
      <c r="M269" s="134" t="s">
        <v>12136</v>
      </c>
      <c r="N269" s="226" t="s">
        <v>12137</v>
      </c>
      <c r="O269" s="226" t="s">
        <v>1777</v>
      </c>
      <c r="P269" s="227">
        <v>10190</v>
      </c>
      <c r="Q269" s="228">
        <f t="shared" si="109"/>
        <v>8786.363636363636</v>
      </c>
      <c r="R269" s="143">
        <f t="shared" si="123"/>
        <v>0.26135540610450075</v>
      </c>
      <c r="S269" s="192">
        <v>1081670476</v>
      </c>
      <c r="T269" s="285" t="str">
        <f t="shared" si="131"/>
        <v>https://www.qoo10.jp/g/1081670476</v>
      </c>
      <c r="U269" s="189">
        <f t="shared" si="110"/>
        <v>10190</v>
      </c>
      <c r="W269" s="229">
        <v>10190</v>
      </c>
      <c r="X269" s="135">
        <f t="shared" si="111"/>
        <v>6490</v>
      </c>
      <c r="Y269" s="230">
        <f t="shared" si="112"/>
        <v>8786.363636363636</v>
      </c>
      <c r="Z269" s="141">
        <f t="shared" si="113"/>
        <v>7.7330716388616327E-2</v>
      </c>
      <c r="AA269" s="136">
        <f t="shared" si="114"/>
        <v>0.26135540610450075</v>
      </c>
      <c r="AB269" s="309"/>
      <c r="AC269" s="184">
        <f t="shared" si="115"/>
        <v>9990</v>
      </c>
      <c r="AD269" s="182">
        <f t="shared" si="116"/>
        <v>10978</v>
      </c>
      <c r="AE269" s="128">
        <f t="shared" si="117"/>
        <v>988.02</v>
      </c>
      <c r="AF269" s="129">
        <f t="shared" si="118"/>
        <v>200.01999999999998</v>
      </c>
      <c r="AG269" s="130">
        <f t="shared" si="119"/>
        <v>1.8220076516669702E-2</v>
      </c>
      <c r="AH269" s="137">
        <f t="shared" si="120"/>
        <v>788</v>
      </c>
      <c r="AI269" s="138">
        <f t="shared" si="121"/>
        <v>7.1779923483330302E-2</v>
      </c>
      <c r="AJ269" s="138">
        <f t="shared" si="122"/>
        <v>0.24313532958783104</v>
      </c>
      <c r="AK269" s="11" t="s">
        <v>13397</v>
      </c>
      <c r="AL269" s="11">
        <f t="shared" si="127"/>
        <v>8892.2000000000007</v>
      </c>
      <c r="AM269" s="412">
        <f t="shared" si="128"/>
        <v>7606.545454545455</v>
      </c>
      <c r="AN269" s="412">
        <f t="shared" si="129"/>
        <v>1116.545454545455</v>
      </c>
      <c r="AO269" s="413">
        <f t="shared" si="130"/>
        <v>0.14678745577971131</v>
      </c>
      <c r="AP269" s="192">
        <v>1856515111408</v>
      </c>
      <c r="AQ269" s="192">
        <v>4961914972103</v>
      </c>
      <c r="AR269" s="192" t="s">
        <v>12064</v>
      </c>
      <c r="AS269" s="231" t="s">
        <v>12058</v>
      </c>
      <c r="AT269" s="231" t="s">
        <v>991</v>
      </c>
      <c r="AU269" s="232" t="s">
        <v>42</v>
      </c>
      <c r="AV269" s="232"/>
      <c r="AW269" s="233">
        <f>VLOOKUP(B:B,[1]BRIDGESTONE!$B:$K,8,0)</f>
        <v>6490</v>
      </c>
      <c r="AX269" s="233">
        <v>525</v>
      </c>
      <c r="AY269" s="204"/>
      <c r="AZ269" s="195" t="s">
        <v>12144</v>
      </c>
      <c r="BA269" s="133" t="str">
        <f>IFERROR(VLOOKUP(AZ:AZ,Q商品!B:E,4,0),"")</f>
        <v>24年製 NEWNO（ニューノ） 185/65R15 88S 国内トップメーカースタンダードサマータイヤ 【最短当日発送】</v>
      </c>
      <c r="BB269" s="133" t="str">
        <f>IFERROR(VLOOKUP(B:B,在庫!B:M,12,0),"")</f>
        <v>2024年製</v>
      </c>
      <c r="BC269" s="133">
        <f>IFERROR(VLOOKUP(B:B,在庫!B:L,10,0),"")</f>
        <v>1</v>
      </c>
      <c r="BD269" s="234" t="e">
        <f>VLOOKUP(AP:AP,[1]MICHELIN!$B:$AH,32,0)</f>
        <v>#N/A</v>
      </c>
      <c r="BE269" s="234" t="e">
        <f>VLOOKUP(AP:AP,[1]MICHELIN!$B:$AH,33,0)</f>
        <v>#N/A</v>
      </c>
      <c r="BI269" s="2"/>
    </row>
    <row r="270" spans="1:61" s="11" customFormat="1" ht="19.5" hidden="1" customHeight="1">
      <c r="A270" s="11">
        <f t="shared" si="124"/>
        <v>1</v>
      </c>
      <c r="B270" s="239">
        <f t="shared" si="125"/>
        <v>1956515111405</v>
      </c>
      <c r="C270" s="225">
        <f>VLOOKUP(B:B,[1]BRIDGESTONE!$B:$K,9,0)</f>
        <v>9</v>
      </c>
      <c r="D270" s="11" t="s">
        <v>5937</v>
      </c>
      <c r="E270" s="11" t="s">
        <v>12073</v>
      </c>
      <c r="F270" s="158" t="s">
        <v>12081</v>
      </c>
      <c r="G270" s="132" t="str">
        <f t="shared" si="126"/>
        <v>15</v>
      </c>
      <c r="H270" s="2">
        <v>0</v>
      </c>
      <c r="I270" s="225">
        <f>VLOOKUP(B:B,[1]BRIDGESTONE!$B:$K,10,0)</f>
        <v>19</v>
      </c>
      <c r="J270" s="131">
        <v>266</v>
      </c>
      <c r="K270" s="132" t="s">
        <v>12082</v>
      </c>
      <c r="L270" s="132">
        <v>8</v>
      </c>
      <c r="M270" s="134" t="s">
        <v>6434</v>
      </c>
      <c r="N270" s="226" t="s">
        <v>11976</v>
      </c>
      <c r="O270" s="226" t="s">
        <v>1777</v>
      </c>
      <c r="P270" s="227">
        <v>10180</v>
      </c>
      <c r="Q270" s="228">
        <f t="shared" si="109"/>
        <v>8777.2727272727261</v>
      </c>
      <c r="R270" s="143">
        <f t="shared" si="123"/>
        <v>0.17628171931641626</v>
      </c>
      <c r="S270" s="192">
        <v>1081670477</v>
      </c>
      <c r="T270" s="285" t="str">
        <f t="shared" si="131"/>
        <v>https://www.qoo10.jp/g/1081670477</v>
      </c>
      <c r="U270" s="189">
        <f t="shared" si="110"/>
        <v>10180</v>
      </c>
      <c r="W270" s="229">
        <v>10180</v>
      </c>
      <c r="X270" s="135">
        <f t="shared" si="111"/>
        <v>7230</v>
      </c>
      <c r="Y270" s="230">
        <f t="shared" si="112"/>
        <v>8777.2727272727261</v>
      </c>
      <c r="Z270" s="141">
        <f t="shared" si="113"/>
        <v>7.7308447937131541E-2</v>
      </c>
      <c r="AA270" s="136">
        <f t="shared" si="114"/>
        <v>0.17628171931641626</v>
      </c>
      <c r="AB270" s="309"/>
      <c r="AC270" s="184">
        <f t="shared" si="115"/>
        <v>9980</v>
      </c>
      <c r="AD270" s="182">
        <f t="shared" si="116"/>
        <v>10967</v>
      </c>
      <c r="AE270" s="128">
        <f t="shared" si="117"/>
        <v>987.03</v>
      </c>
      <c r="AF270" s="129">
        <f t="shared" si="118"/>
        <v>200.02999999999997</v>
      </c>
      <c r="AG270" s="130">
        <f t="shared" si="119"/>
        <v>1.8239263244278287E-2</v>
      </c>
      <c r="AH270" s="137">
        <f t="shared" si="120"/>
        <v>787</v>
      </c>
      <c r="AI270" s="138">
        <f t="shared" si="121"/>
        <v>7.1760736755721713E-2</v>
      </c>
      <c r="AJ270" s="138">
        <f t="shared" si="122"/>
        <v>0.15804245607213796</v>
      </c>
      <c r="AK270" s="11" t="s">
        <v>13397</v>
      </c>
      <c r="AL270" s="11">
        <f t="shared" si="127"/>
        <v>8883.2999999999993</v>
      </c>
      <c r="AM270" s="412">
        <f t="shared" si="128"/>
        <v>7598.4545454545441</v>
      </c>
      <c r="AN270" s="412">
        <f t="shared" si="129"/>
        <v>368.45454545454413</v>
      </c>
      <c r="AO270" s="413">
        <f t="shared" si="130"/>
        <v>4.8490721797494543E-2</v>
      </c>
      <c r="AP270" s="192">
        <v>1956515111405</v>
      </c>
      <c r="AQ270" s="192">
        <v>4961914972349</v>
      </c>
      <c r="AR270" s="192" t="s">
        <v>12065</v>
      </c>
      <c r="AS270" s="231" t="s">
        <v>12058</v>
      </c>
      <c r="AT270" s="231" t="s">
        <v>844</v>
      </c>
      <c r="AU270" s="232" t="s">
        <v>43</v>
      </c>
      <c r="AV270" s="232"/>
      <c r="AW270" s="233">
        <f>VLOOKUP(B:B,[1]BRIDGESTONE!$B:$K,8,0)</f>
        <v>7230</v>
      </c>
      <c r="AX270" s="233">
        <v>525</v>
      </c>
      <c r="AY270" s="204"/>
      <c r="AZ270" s="195" t="s">
        <v>12145</v>
      </c>
      <c r="BA270" s="133" t="str">
        <f>IFERROR(VLOOKUP(AZ:AZ,Q商品!B:E,4,0),"")</f>
        <v>23年製 NEWNO（ニューノ） 195/65R15 91H 国内トップメーカースタンダードサマータイヤ 【最短当日発送】</v>
      </c>
      <c r="BB270" s="133" t="str">
        <f>IFERROR(VLOOKUP(B:B,在庫!B:M,12,0),"")</f>
        <v>2023年製</v>
      </c>
      <c r="BC270" s="133">
        <f>IFERROR(VLOOKUP(B:B,在庫!B:L,10,0),"")</f>
        <v>1</v>
      </c>
      <c r="BD270" s="234" t="e">
        <f>VLOOKUP(AP:AP,[1]MICHELIN!$B:$AH,32,0)</f>
        <v>#N/A</v>
      </c>
      <c r="BE270" s="234" t="e">
        <f>VLOOKUP(AP:AP,[1]MICHELIN!$B:$AH,33,0)</f>
        <v>#N/A</v>
      </c>
      <c r="BI270" s="2"/>
    </row>
    <row r="271" spans="1:61" s="11" customFormat="1" ht="19.5" hidden="1" customHeight="1">
      <c r="A271" s="237">
        <f t="shared" si="124"/>
        <v>1</v>
      </c>
      <c r="B271" s="249">
        <f t="shared" si="125"/>
        <v>2054517118527</v>
      </c>
      <c r="C271" s="225">
        <f>VLOOKUP(B:B,[1]BRIDGESTONE!$B:$K,9,0)</f>
        <v>36</v>
      </c>
      <c r="D271" s="11" t="s">
        <v>5937</v>
      </c>
      <c r="E271" s="11" t="s">
        <v>12148</v>
      </c>
      <c r="F271" s="303" t="s">
        <v>7134</v>
      </c>
      <c r="G271" s="132" t="str">
        <f t="shared" si="126"/>
        <v>17</v>
      </c>
      <c r="H271" s="225">
        <v>42</v>
      </c>
      <c r="I271" s="225">
        <f>VLOOKUP(B:B,[1]BRIDGESTONE!$B:$K,10,0)</f>
        <v>20</v>
      </c>
      <c r="J271" s="131" t="s">
        <v>12</v>
      </c>
      <c r="K271" s="132" t="s">
        <v>1754</v>
      </c>
      <c r="L271" s="132">
        <v>1</v>
      </c>
      <c r="M271" s="134" t="s">
        <v>3422</v>
      </c>
      <c r="N271" s="226" t="s">
        <v>7730</v>
      </c>
      <c r="O271" s="226" t="s">
        <v>1777</v>
      </c>
      <c r="P271" s="227">
        <v>22497</v>
      </c>
      <c r="Q271" s="228">
        <f t="shared" si="109"/>
        <v>19974.545454545452</v>
      </c>
      <c r="R271" s="143">
        <f t="shared" si="123"/>
        <v>0.49660932095394134</v>
      </c>
      <c r="S271" s="238">
        <v>1074476194</v>
      </c>
      <c r="T271" s="289" t="s">
        <v>7544</v>
      </c>
      <c r="U271" s="189">
        <f t="shared" si="110"/>
        <v>22497</v>
      </c>
      <c r="W271" s="229">
        <v>22497</v>
      </c>
      <c r="X271" s="135">
        <f t="shared" si="111"/>
        <v>10055</v>
      </c>
      <c r="Y271" s="230">
        <f t="shared" si="112"/>
        <v>19974.545454545452</v>
      </c>
      <c r="Z271" s="141">
        <f t="shared" si="113"/>
        <v>7.729919544828201E-2</v>
      </c>
      <c r="AA271" s="136">
        <f t="shared" si="114"/>
        <v>0.49660932095394134</v>
      </c>
      <c r="AB271" s="144"/>
      <c r="AC271" s="184">
        <f t="shared" si="115"/>
        <v>22055</v>
      </c>
      <c r="AD271" s="182">
        <f t="shared" si="116"/>
        <v>24236</v>
      </c>
      <c r="AE271" s="128">
        <f t="shared" si="117"/>
        <v>2181.2399999999998</v>
      </c>
      <c r="AF271" s="129">
        <f t="shared" si="118"/>
        <v>442.23999999999978</v>
      </c>
      <c r="AG271" s="130">
        <f t="shared" si="119"/>
        <v>1.8247235517412107E-2</v>
      </c>
      <c r="AH271" s="137">
        <f t="shared" si="120"/>
        <v>1739</v>
      </c>
      <c r="AI271" s="138">
        <f t="shared" si="121"/>
        <v>7.1752764482587883E-2</v>
      </c>
      <c r="AJ271" s="138">
        <f t="shared" si="122"/>
        <v>0.47836208543652925</v>
      </c>
      <c r="AK271" s="11" t="s">
        <v>13397</v>
      </c>
      <c r="AL271" s="11">
        <f t="shared" si="127"/>
        <v>19631.400000000001</v>
      </c>
      <c r="AM271" s="412">
        <f t="shared" si="128"/>
        <v>17369.454545454544</v>
      </c>
      <c r="AN271" s="412">
        <f t="shared" si="129"/>
        <v>7314.4545454545441</v>
      </c>
      <c r="AO271" s="413">
        <f t="shared" si="130"/>
        <v>0.42111020391073145</v>
      </c>
      <c r="AP271" s="192">
        <v>2054517118527</v>
      </c>
      <c r="AQ271" s="192">
        <v>4961914965228</v>
      </c>
      <c r="AR271" s="192" t="s">
        <v>1297</v>
      </c>
      <c r="AS271" s="231" t="s">
        <v>1002</v>
      </c>
      <c r="AT271" s="231" t="s">
        <v>734</v>
      </c>
      <c r="AU271" s="232" t="s">
        <v>62</v>
      </c>
      <c r="AV271" s="232" t="s">
        <v>152</v>
      </c>
      <c r="AW271" s="233">
        <f>VLOOKUP(B:B,[1]BRIDGESTONE!$B:$K,8,0)</f>
        <v>10055</v>
      </c>
      <c r="AX271" s="233">
        <v>525</v>
      </c>
      <c r="AY271" s="204" t="s">
        <v>3388</v>
      </c>
      <c r="AZ271" s="195" t="s">
        <v>160</v>
      </c>
      <c r="BA271" s="133" t="str">
        <f>IFERROR(VLOOKUP(AZ:AZ,Q商品!B:E,4,0),"")</f>
        <v>2023年製 POTENZA Adrenalin RE004 205/45R17 88W XL サマータイヤ 最短当日発送</v>
      </c>
      <c r="BB271" s="133" t="str">
        <f>IFERROR(VLOOKUP(B:B,在庫!B:M,12,0),"")</f>
        <v>2023年製</v>
      </c>
      <c r="BC271" s="133">
        <f>IFERROR(VLOOKUP(B:B,在庫!B:L,10,0),"")</f>
        <v>1</v>
      </c>
      <c r="BD271" s="234" t="e">
        <f>VLOOKUP(AP:AP,[1]MICHELIN!$B:$AH,32,0)</f>
        <v>#N/A</v>
      </c>
      <c r="BE271" s="234" t="e">
        <f>VLOOKUP(AP:AP,[1]MICHELIN!$B:$AH,33,0)</f>
        <v>#N/A</v>
      </c>
    </row>
    <row r="272" spans="1:61" s="11" customFormat="1" ht="19.5" hidden="1" customHeight="1">
      <c r="A272" s="237">
        <f t="shared" si="124"/>
        <v>1</v>
      </c>
      <c r="B272" s="249">
        <f t="shared" si="125"/>
        <v>2055016118520</v>
      </c>
      <c r="C272" s="225">
        <f>VLOOKUP(B:B,[1]BRIDGESTONE!$B:$K,9,0)</f>
        <v>21</v>
      </c>
      <c r="D272" s="11" t="s">
        <v>4699</v>
      </c>
      <c r="E272" s="11" t="s">
        <v>1570</v>
      </c>
      <c r="F272" s="293" t="s">
        <v>6264</v>
      </c>
      <c r="G272" s="132" t="str">
        <f t="shared" si="126"/>
        <v>16</v>
      </c>
      <c r="H272" s="225">
        <v>1</v>
      </c>
      <c r="I272" s="225">
        <f>VLOOKUP(B:B,[1]BRIDGESTONE!$B:$K,10,0)</f>
        <v>1</v>
      </c>
      <c r="J272" s="131" t="s">
        <v>12</v>
      </c>
      <c r="K272" s="132" t="s">
        <v>1754</v>
      </c>
      <c r="L272" s="132">
        <v>2</v>
      </c>
      <c r="M272" s="134" t="s">
        <v>3422</v>
      </c>
      <c r="N272" s="226" t="s">
        <v>7731</v>
      </c>
      <c r="O272" s="226" t="s">
        <v>3425</v>
      </c>
      <c r="P272" s="227">
        <v>16940</v>
      </c>
      <c r="Q272" s="228">
        <f t="shared" si="109"/>
        <v>14922.727272727272</v>
      </c>
      <c r="R272" s="143">
        <f t="shared" si="123"/>
        <v>0.37250076149862926</v>
      </c>
      <c r="S272" s="238">
        <v>1074476388</v>
      </c>
      <c r="T272" s="289" t="s">
        <v>7545</v>
      </c>
      <c r="U272" s="189">
        <f t="shared" si="110"/>
        <v>16040</v>
      </c>
      <c r="V272" s="11">
        <v>900</v>
      </c>
      <c r="W272" s="229">
        <v>16940</v>
      </c>
      <c r="X272" s="135">
        <f t="shared" si="111"/>
        <v>9364</v>
      </c>
      <c r="Y272" s="230">
        <f t="shared" si="112"/>
        <v>14922.727272727272</v>
      </c>
      <c r="Z272" s="141">
        <f t="shared" si="113"/>
        <v>7.7306733167082253E-2</v>
      </c>
      <c r="AA272" s="136">
        <f t="shared" si="114"/>
        <v>0.37250076149862926</v>
      </c>
      <c r="AB272" s="144"/>
      <c r="AC272" s="184">
        <f t="shared" si="115"/>
        <v>15725</v>
      </c>
      <c r="AD272" s="182">
        <f t="shared" si="116"/>
        <v>17280</v>
      </c>
      <c r="AE272" s="128">
        <f t="shared" si="117"/>
        <v>1555.2</v>
      </c>
      <c r="AF272" s="129">
        <f t="shared" si="118"/>
        <v>315.20000000000005</v>
      </c>
      <c r="AG272" s="130">
        <f t="shared" si="119"/>
        <v>1.8240740740740745E-2</v>
      </c>
      <c r="AH272" s="137">
        <f t="shared" si="120"/>
        <v>1240</v>
      </c>
      <c r="AI272" s="138">
        <f t="shared" si="121"/>
        <v>7.1759259259259259E-2</v>
      </c>
      <c r="AJ272" s="138">
        <f t="shared" si="122"/>
        <v>0.35426002075788854</v>
      </c>
      <c r="AK272" s="11" t="s">
        <v>13397</v>
      </c>
      <c r="AL272" s="11">
        <f t="shared" si="127"/>
        <v>13997</v>
      </c>
      <c r="AM272" s="412">
        <f t="shared" si="128"/>
        <v>12247.272727272726</v>
      </c>
      <c r="AN272" s="412">
        <f t="shared" si="129"/>
        <v>2883.2727272727261</v>
      </c>
      <c r="AO272" s="413">
        <f t="shared" si="130"/>
        <v>0.23542161520190016</v>
      </c>
      <c r="AP272" s="192">
        <v>2055016118520</v>
      </c>
      <c r="AQ272" s="192">
        <v>4961914965174</v>
      </c>
      <c r="AR272" s="192" t="s">
        <v>1301</v>
      </c>
      <c r="AS272" s="231" t="s">
        <v>1002</v>
      </c>
      <c r="AT272" s="231" t="s">
        <v>1008</v>
      </c>
      <c r="AU272" s="232" t="s">
        <v>105</v>
      </c>
      <c r="AV272" s="232" t="s">
        <v>152</v>
      </c>
      <c r="AW272" s="233">
        <f>VLOOKUP(B:B,[1]BRIDGESTONE!$B:$K,8,0)</f>
        <v>9364</v>
      </c>
      <c r="AX272" s="233">
        <v>525</v>
      </c>
      <c r="AY272" s="204" t="s">
        <v>3388</v>
      </c>
      <c r="AZ272" s="195" t="s">
        <v>161</v>
      </c>
      <c r="BA272" s="133" t="str">
        <f>IFERROR(VLOOKUP(AZ:AZ,Q商品!B:E,4,0),"")</f>
        <v>2023年製以降 POTENZA Adrenalin RE004 205/50R16 87W サマータイヤ 最短当日発送</v>
      </c>
      <c r="BB272" s="133" t="str">
        <f>IFERROR(VLOOKUP(B:B,在庫!B:M,12,0),"")</f>
        <v>2023年製</v>
      </c>
      <c r="BC272" s="133">
        <f>IFERROR(VLOOKUP(B:B,在庫!B:L,10,0),"")</f>
        <v>1</v>
      </c>
      <c r="BD272" s="234" t="e">
        <f>VLOOKUP(AP:AP,[1]MICHELIN!$B:$AH,32,0)</f>
        <v>#N/A</v>
      </c>
      <c r="BE272" s="234" t="e">
        <f>VLOOKUP(AP:AP,[1]MICHELIN!$B:$AH,33,0)</f>
        <v>#N/A</v>
      </c>
    </row>
    <row r="273" spans="1:57" s="11" customFormat="1" ht="19.5" hidden="1" customHeight="1">
      <c r="A273" s="237">
        <f t="shared" si="124"/>
        <v>1</v>
      </c>
      <c r="B273" s="249">
        <f t="shared" si="125"/>
        <v>2055516118525</v>
      </c>
      <c r="C273" s="225">
        <f>VLOOKUP(B:B,[1]BRIDGESTONE!$B:$K,9,0)</f>
        <v>25</v>
      </c>
      <c r="D273" s="11" t="s">
        <v>4699</v>
      </c>
      <c r="E273" s="358" t="s">
        <v>1563</v>
      </c>
      <c r="F273" s="303" t="s">
        <v>7135</v>
      </c>
      <c r="G273" s="132" t="str">
        <f t="shared" si="126"/>
        <v>16</v>
      </c>
      <c r="H273" s="233">
        <v>0</v>
      </c>
      <c r="I273" s="225">
        <f>VLOOKUP(B:B,[1]BRIDGESTONE!$B:$K,10,0)</f>
        <v>2</v>
      </c>
      <c r="J273" s="131"/>
      <c r="K273" s="132" t="s">
        <v>1754</v>
      </c>
      <c r="L273" s="132">
        <v>3</v>
      </c>
      <c r="M273" s="134" t="s">
        <v>3426</v>
      </c>
      <c r="N273" s="226" t="s">
        <v>2023</v>
      </c>
      <c r="O273" s="226">
        <v>0</v>
      </c>
      <c r="P273" s="227">
        <v>14500</v>
      </c>
      <c r="Q273" s="228">
        <f t="shared" si="109"/>
        <v>12704.545454545454</v>
      </c>
      <c r="R273" s="143">
        <f t="shared" si="123"/>
        <v>0.27427549194991052</v>
      </c>
      <c r="S273" s="238">
        <v>1074476315</v>
      </c>
      <c r="T273" s="289" t="s">
        <v>7546</v>
      </c>
      <c r="U273" s="189">
        <f t="shared" si="110"/>
        <v>16220</v>
      </c>
      <c r="W273" s="229">
        <v>16220</v>
      </c>
      <c r="X273" s="135">
        <f t="shared" si="111"/>
        <v>9220</v>
      </c>
      <c r="Y273" s="230">
        <f t="shared" si="112"/>
        <v>14268.181818181816</v>
      </c>
      <c r="Z273" s="141">
        <f t="shared" si="113"/>
        <v>0.2050344827586208</v>
      </c>
      <c r="AA273" s="136">
        <f t="shared" si="114"/>
        <v>0.35380694488690656</v>
      </c>
      <c r="AB273" s="309"/>
      <c r="AC273" s="184">
        <f t="shared" si="115"/>
        <v>15901</v>
      </c>
      <c r="AD273" s="182">
        <f t="shared" si="116"/>
        <v>17473</v>
      </c>
      <c r="AE273" s="128">
        <f t="shared" si="117"/>
        <v>1572.57</v>
      </c>
      <c r="AF273" s="129">
        <f t="shared" si="118"/>
        <v>319.56999999999994</v>
      </c>
      <c r="AG273" s="130">
        <f t="shared" si="119"/>
        <v>1.8289360727980309E-2</v>
      </c>
      <c r="AH273" s="137">
        <f t="shared" si="120"/>
        <v>1253</v>
      </c>
      <c r="AI273" s="138">
        <f t="shared" si="121"/>
        <v>7.1710639272019691E-2</v>
      </c>
      <c r="AJ273" s="138">
        <f t="shared" si="122"/>
        <v>0.33551758415892624</v>
      </c>
      <c r="AK273" s="11" t="s">
        <v>13397</v>
      </c>
      <c r="AL273" s="11">
        <f t="shared" si="127"/>
        <v>14153.7</v>
      </c>
      <c r="AM273" s="412">
        <f t="shared" si="128"/>
        <v>12389.727272727272</v>
      </c>
      <c r="AN273" s="412">
        <f t="shared" si="129"/>
        <v>3169.7272727272721</v>
      </c>
      <c r="AO273" s="413">
        <f t="shared" si="130"/>
        <v>0.25583511266665193</v>
      </c>
      <c r="AP273" s="192">
        <v>2055516118525</v>
      </c>
      <c r="AQ273" s="192">
        <v>4961914965167</v>
      </c>
      <c r="AR273" s="192" t="s">
        <v>1298</v>
      </c>
      <c r="AS273" s="231" t="s">
        <v>1002</v>
      </c>
      <c r="AT273" s="231" t="s">
        <v>931</v>
      </c>
      <c r="AU273" s="232" t="s">
        <v>35</v>
      </c>
      <c r="AV273" s="232" t="s">
        <v>152</v>
      </c>
      <c r="AW273" s="233">
        <f>VLOOKUP(B:B,[1]BRIDGESTONE!$B:$K,8,0)</f>
        <v>9220</v>
      </c>
      <c r="AX273" s="233">
        <v>525</v>
      </c>
      <c r="AY273" s="204" t="s">
        <v>3388</v>
      </c>
      <c r="AZ273" s="195" t="s">
        <v>162</v>
      </c>
      <c r="BA273" s="133" t="str">
        <f>IFERROR(VLOOKUP(AZ:AZ,Q商品!B:E,4,0),"")</f>
        <v>2023年製 POTENZA Adrenalin RE004 205/55R16 91W サマータイヤ 最短当日発送</v>
      </c>
      <c r="BB273" s="133" t="str">
        <f>IFERROR(VLOOKUP(B:B,在庫!B:M,12,0),"")</f>
        <v>2023年製</v>
      </c>
      <c r="BC273" s="133">
        <f>IFERROR(VLOOKUP(B:B,在庫!B:L,10,0),"")</f>
        <v>1</v>
      </c>
      <c r="BD273" s="234" t="e">
        <f>VLOOKUP(AP:AP,[1]MICHELIN!$B:$AH,32,0)</f>
        <v>#N/A</v>
      </c>
      <c r="BE273" s="234" t="e">
        <f>VLOOKUP(AP:AP,[1]MICHELIN!$B:$AH,33,0)</f>
        <v>#N/A</v>
      </c>
    </row>
    <row r="274" spans="1:57" s="11" customFormat="1" ht="19.5" hidden="1" customHeight="1">
      <c r="A274" s="237">
        <f t="shared" si="124"/>
        <v>1</v>
      </c>
      <c r="B274" s="249">
        <f t="shared" si="125"/>
        <v>2154517118524</v>
      </c>
      <c r="C274" s="225">
        <f>VLOOKUP(B:B,[1]BRIDGESTONE!$B:$K,9,0)</f>
        <v>42</v>
      </c>
      <c r="D274" s="11" t="s">
        <v>5937</v>
      </c>
      <c r="E274" s="358" t="s">
        <v>1564</v>
      </c>
      <c r="F274" s="293" t="s">
        <v>6265</v>
      </c>
      <c r="G274" s="132" t="str">
        <f t="shared" si="126"/>
        <v>17</v>
      </c>
      <c r="H274" s="225">
        <v>0</v>
      </c>
      <c r="I274" s="225">
        <f>VLOOKUP(B:B,[1]BRIDGESTONE!$B:$K,10,0)</f>
        <v>0</v>
      </c>
      <c r="J274" s="131"/>
      <c r="K274" s="132" t="s">
        <v>1754</v>
      </c>
      <c r="L274" s="132">
        <v>4</v>
      </c>
      <c r="M274" s="134" t="s">
        <v>1776</v>
      </c>
      <c r="N274" s="226" t="s">
        <v>2013</v>
      </c>
      <c r="O274" s="226">
        <v>0</v>
      </c>
      <c r="P274" s="227">
        <v>16800</v>
      </c>
      <c r="Q274" s="228">
        <f t="shared" si="109"/>
        <v>14795.454545454544</v>
      </c>
      <c r="R274" s="143">
        <f t="shared" si="123"/>
        <v>0.28761904761904755</v>
      </c>
      <c r="S274" s="238">
        <v>1074476193</v>
      </c>
      <c r="T274" s="289" t="s">
        <v>7732</v>
      </c>
      <c r="U274" s="189">
        <f t="shared" si="110"/>
        <v>16800</v>
      </c>
      <c r="W274" s="229">
        <v>16800</v>
      </c>
      <c r="X274" s="135">
        <f t="shared" si="111"/>
        <v>10540</v>
      </c>
      <c r="Y274" s="230">
        <f t="shared" si="112"/>
        <v>14795.454545454544</v>
      </c>
      <c r="Z274" s="141">
        <f t="shared" si="113"/>
        <v>7.7261904761904754E-2</v>
      </c>
      <c r="AA274" s="136">
        <f t="shared" si="114"/>
        <v>0.28761904761904755</v>
      </c>
      <c r="AB274" s="309"/>
      <c r="AC274" s="184">
        <f t="shared" si="115"/>
        <v>16470</v>
      </c>
      <c r="AD274" s="182">
        <f t="shared" si="116"/>
        <v>18098</v>
      </c>
      <c r="AE274" s="128">
        <f t="shared" si="117"/>
        <v>1628.82</v>
      </c>
      <c r="AF274" s="129">
        <f t="shared" si="118"/>
        <v>330.81999999999994</v>
      </c>
      <c r="AG274" s="130">
        <f t="shared" si="119"/>
        <v>1.8279367885954245E-2</v>
      </c>
      <c r="AH274" s="137">
        <f t="shared" si="120"/>
        <v>1298</v>
      </c>
      <c r="AI274" s="138">
        <f t="shared" si="121"/>
        <v>7.1720632114045751E-2</v>
      </c>
      <c r="AJ274" s="138">
        <f t="shared" si="122"/>
        <v>0.26933967973309331</v>
      </c>
      <c r="AK274" s="11" t="s">
        <v>13397</v>
      </c>
      <c r="AL274" s="11">
        <f t="shared" si="127"/>
        <v>14660.2</v>
      </c>
      <c r="AM274" s="412">
        <f t="shared" si="128"/>
        <v>12850.181818181818</v>
      </c>
      <c r="AN274" s="412">
        <f t="shared" si="129"/>
        <v>2310.181818181818</v>
      </c>
      <c r="AO274" s="413">
        <f t="shared" si="130"/>
        <v>0.17977814250947988</v>
      </c>
      <c r="AP274" s="192">
        <v>2154517118524</v>
      </c>
      <c r="AQ274" s="192">
        <v>4961914965235</v>
      </c>
      <c r="AR274" s="192" t="s">
        <v>1279</v>
      </c>
      <c r="AS274" s="231" t="s">
        <v>1002</v>
      </c>
      <c r="AT274" s="231" t="s">
        <v>570</v>
      </c>
      <c r="AU274" s="232" t="s">
        <v>36</v>
      </c>
      <c r="AV274" s="232">
        <v>22</v>
      </c>
      <c r="AW274" s="233">
        <f>VLOOKUP(B:B,[1]BRIDGESTONE!$B:$K,8,0)</f>
        <v>10540</v>
      </c>
      <c r="AX274" s="233">
        <v>525</v>
      </c>
      <c r="AY274" s="204" t="s">
        <v>3388</v>
      </c>
      <c r="AZ274" s="195" t="s">
        <v>163</v>
      </c>
      <c r="BA274" s="133" t="str">
        <f>IFERROR(VLOOKUP(AZ:AZ,Q商品!B:E,4,0),"")</f>
        <v>2023年製 POTENZA Adrenalin RE004 215/45R17 91W XL サマータイヤ 最短当日発送</v>
      </c>
      <c r="BB274" s="133" t="str">
        <f>IFERROR(VLOOKUP(B:B,在庫!B:M,12,0),"")</f>
        <v/>
      </c>
      <c r="BC274" s="133" t="str">
        <f>IFERROR(VLOOKUP(B:B,在庫!B:L,10,0),"")</f>
        <v/>
      </c>
      <c r="BD274" s="234" t="e">
        <f>VLOOKUP(AP:AP,[1]MICHELIN!$B:$AH,32,0)</f>
        <v>#N/A</v>
      </c>
      <c r="BE274" s="234" t="e">
        <f>VLOOKUP(AP:AP,[1]MICHELIN!$B:$AH,33,0)</f>
        <v>#N/A</v>
      </c>
    </row>
    <row r="275" spans="1:57" s="11" customFormat="1" ht="19.5" hidden="1" customHeight="1">
      <c r="A275" s="237">
        <f t="shared" si="124"/>
        <v>1</v>
      </c>
      <c r="B275" s="249">
        <f t="shared" si="125"/>
        <v>2155517118521</v>
      </c>
      <c r="C275" s="225">
        <f>VLOOKUP(B:B,[1]BRIDGESTONE!$B:$K,9,0)</f>
        <v>42</v>
      </c>
      <c r="D275" s="11" t="s">
        <v>4699</v>
      </c>
      <c r="E275" s="11" t="s">
        <v>1565</v>
      </c>
      <c r="F275" s="293" t="s">
        <v>6266</v>
      </c>
      <c r="G275" s="132" t="str">
        <f t="shared" si="126"/>
        <v>17</v>
      </c>
      <c r="H275" s="233">
        <v>11</v>
      </c>
      <c r="I275" s="225">
        <f>VLOOKUP(B:B,[1]BRIDGESTONE!$B:$K,10,0)</f>
        <v>11</v>
      </c>
      <c r="J275" s="131">
        <v>712</v>
      </c>
      <c r="K275" s="132" t="s">
        <v>1754</v>
      </c>
      <c r="L275" s="132">
        <v>5</v>
      </c>
      <c r="M275" s="134" t="s">
        <v>3422</v>
      </c>
      <c r="N275" s="226" t="s">
        <v>11992</v>
      </c>
      <c r="O275" s="226" t="s">
        <v>3425</v>
      </c>
      <c r="P275" s="227">
        <v>18852</v>
      </c>
      <c r="Q275" s="228">
        <f t="shared" si="109"/>
        <v>16183.636363636362</v>
      </c>
      <c r="R275" s="143">
        <f t="shared" si="123"/>
        <v>0.33482193012021116</v>
      </c>
      <c r="S275" s="238">
        <v>1074476191</v>
      </c>
      <c r="T275" s="289" t="s">
        <v>7547</v>
      </c>
      <c r="U275" s="189">
        <f t="shared" si="110"/>
        <v>17952</v>
      </c>
      <c r="V275" s="11">
        <v>900</v>
      </c>
      <c r="W275" s="229">
        <v>18852</v>
      </c>
      <c r="X275" s="135">
        <f t="shared" si="111"/>
        <v>10765</v>
      </c>
      <c r="Y275" s="230">
        <f t="shared" si="112"/>
        <v>16183.636363636362</v>
      </c>
      <c r="Z275" s="141">
        <f t="shared" si="113"/>
        <v>7.7317290552584739E-2</v>
      </c>
      <c r="AA275" s="136">
        <f t="shared" si="114"/>
        <v>0.33482193012021116</v>
      </c>
      <c r="AB275" s="309"/>
      <c r="AC275" s="184">
        <f t="shared" si="115"/>
        <v>17600</v>
      </c>
      <c r="AD275" s="182">
        <f t="shared" si="116"/>
        <v>19340</v>
      </c>
      <c r="AE275" s="128">
        <f t="shared" si="117"/>
        <v>1740.6</v>
      </c>
      <c r="AF275" s="129">
        <f t="shared" si="118"/>
        <v>352.59999999999991</v>
      </c>
      <c r="AG275" s="130">
        <f t="shared" si="119"/>
        <v>1.823164426059979E-2</v>
      </c>
      <c r="AH275" s="137">
        <f t="shared" si="120"/>
        <v>1388</v>
      </c>
      <c r="AI275" s="138">
        <f t="shared" si="121"/>
        <v>7.1768355739400214E-2</v>
      </c>
      <c r="AJ275" s="138">
        <f t="shared" si="122"/>
        <v>0.31659028585961135</v>
      </c>
      <c r="AK275" s="11" t="s">
        <v>13397</v>
      </c>
      <c r="AL275" s="11">
        <f t="shared" si="127"/>
        <v>15666</v>
      </c>
      <c r="AM275" s="412">
        <f t="shared" si="128"/>
        <v>13287.272727272726</v>
      </c>
      <c r="AN275" s="412">
        <f t="shared" si="129"/>
        <v>2522.2727272727261</v>
      </c>
      <c r="AO275" s="413">
        <f t="shared" si="130"/>
        <v>0.18982621784345916</v>
      </c>
      <c r="AP275" s="192">
        <v>2155517118521</v>
      </c>
      <c r="AQ275" s="192">
        <v>4961914965181</v>
      </c>
      <c r="AR275" s="192" t="s">
        <v>1263</v>
      </c>
      <c r="AS275" s="231" t="s">
        <v>1002</v>
      </c>
      <c r="AT275" s="231" t="s">
        <v>558</v>
      </c>
      <c r="AU275" s="232" t="s">
        <v>66</v>
      </c>
      <c r="AV275" s="232">
        <v>22</v>
      </c>
      <c r="AW275" s="233">
        <f>VLOOKUP(B:B,[1]BRIDGESTONE!$B:$K,8,0)</f>
        <v>10765</v>
      </c>
      <c r="AX275" s="233">
        <v>1050</v>
      </c>
      <c r="AY275" s="204" t="s">
        <v>3388</v>
      </c>
      <c r="AZ275" s="195" t="s">
        <v>164</v>
      </c>
      <c r="BA275" s="133" t="str">
        <f>IFERROR(VLOOKUP(AZ:AZ,Q商品!B:E,4,0),"")</f>
        <v>2023年製 Adrenalin RE004 215/55R17 94W サマータイヤ 最短当日発送</v>
      </c>
      <c r="BB275" s="133" t="str">
        <f>IFERROR(VLOOKUP(B:B,在庫!B:M,12,0),"")</f>
        <v>2023年製</v>
      </c>
      <c r="BC275" s="133">
        <f>IFERROR(VLOOKUP(B:B,在庫!B:L,10,0),"")</f>
        <v>1</v>
      </c>
      <c r="BD275" s="234" t="e">
        <f>VLOOKUP(AP:AP,[1]MICHELIN!$B:$AH,32,0)</f>
        <v>#N/A</v>
      </c>
      <c r="BE275" s="234" t="e">
        <f>VLOOKUP(AP:AP,[1]MICHELIN!$B:$AH,33,0)</f>
        <v>#N/A</v>
      </c>
    </row>
    <row r="276" spans="1:57" s="11" customFormat="1" ht="19.5" hidden="1" customHeight="1">
      <c r="A276" s="237">
        <f t="shared" si="124"/>
        <v>1</v>
      </c>
      <c r="B276" s="249">
        <f t="shared" si="125"/>
        <v>2254018118525</v>
      </c>
      <c r="C276" s="225">
        <f>VLOOKUP(B:B,[1]BRIDGESTONE!$B:$K,9,0)</f>
        <v>0</v>
      </c>
      <c r="D276" s="11" t="s">
        <v>5937</v>
      </c>
      <c r="E276" s="358" t="s">
        <v>1566</v>
      </c>
      <c r="F276" s="303" t="s">
        <v>7136</v>
      </c>
      <c r="G276" s="132" t="str">
        <f t="shared" si="126"/>
        <v>18</v>
      </c>
      <c r="H276" s="225">
        <v>0</v>
      </c>
      <c r="I276" s="225">
        <f>VLOOKUP(B:B,[1]BRIDGESTONE!$B:$K,10,0)</f>
        <v>0</v>
      </c>
      <c r="J276" s="131"/>
      <c r="K276" s="132" t="s">
        <v>1754</v>
      </c>
      <c r="L276" s="132">
        <v>6</v>
      </c>
      <c r="M276" s="134" t="s">
        <v>5996</v>
      </c>
      <c r="N276" s="226" t="s">
        <v>2007</v>
      </c>
      <c r="O276" s="226">
        <v>0</v>
      </c>
      <c r="P276" s="227">
        <v>17650</v>
      </c>
      <c r="Q276" s="228">
        <f t="shared" si="109"/>
        <v>15568.181818181816</v>
      </c>
      <c r="R276" s="143">
        <f t="shared" si="123"/>
        <v>0.18037956204379552</v>
      </c>
      <c r="S276" s="238">
        <v>1074476192</v>
      </c>
      <c r="T276" s="286" t="s">
        <v>6768</v>
      </c>
      <c r="U276" s="189">
        <f t="shared" si="110"/>
        <v>17650</v>
      </c>
      <c r="W276" s="229">
        <v>17650</v>
      </c>
      <c r="X276" s="135">
        <f t="shared" si="111"/>
        <v>12760</v>
      </c>
      <c r="Y276" s="230">
        <f t="shared" si="112"/>
        <v>15568.181818181816</v>
      </c>
      <c r="Z276" s="141">
        <f t="shared" si="113"/>
        <v>7.7280453257790427E-2</v>
      </c>
      <c r="AA276" s="136">
        <f t="shared" si="114"/>
        <v>0.18037956204379552</v>
      </c>
      <c r="AB276" s="309"/>
      <c r="AC276" s="184">
        <f t="shared" si="115"/>
        <v>17303</v>
      </c>
      <c r="AD276" s="182">
        <f t="shared" si="116"/>
        <v>19014</v>
      </c>
      <c r="AE276" s="128">
        <f t="shared" si="117"/>
        <v>1711.26</v>
      </c>
      <c r="AF276" s="129">
        <f t="shared" si="118"/>
        <v>347.26</v>
      </c>
      <c r="AG276" s="130">
        <f t="shared" si="119"/>
        <v>1.8263384874303144E-2</v>
      </c>
      <c r="AH276" s="137">
        <f t="shared" si="120"/>
        <v>1364</v>
      </c>
      <c r="AI276" s="138">
        <f t="shared" si="121"/>
        <v>7.1736615125696859E-2</v>
      </c>
      <c r="AJ276" s="138">
        <f t="shared" si="122"/>
        <v>0.16211617716949236</v>
      </c>
      <c r="AK276" s="11" t="s">
        <v>13397</v>
      </c>
      <c r="AL276" s="11">
        <f t="shared" si="127"/>
        <v>15401.6</v>
      </c>
      <c r="AM276" s="412">
        <f t="shared" si="128"/>
        <v>13524.181818181818</v>
      </c>
      <c r="AN276" s="412">
        <f t="shared" si="129"/>
        <v>764.18181818181802</v>
      </c>
      <c r="AO276" s="413">
        <f t="shared" si="130"/>
        <v>5.650484653751528E-2</v>
      </c>
      <c r="AP276" s="192">
        <v>2254018118525</v>
      </c>
      <c r="AQ276" s="192">
        <v>4961914965297</v>
      </c>
      <c r="AR276" s="192" t="s">
        <v>1299</v>
      </c>
      <c r="AS276" s="231" t="s">
        <v>1002</v>
      </c>
      <c r="AT276" s="231" t="s">
        <v>1010</v>
      </c>
      <c r="AU276" s="232" t="s">
        <v>38</v>
      </c>
      <c r="AV276" s="232" t="s">
        <v>152</v>
      </c>
      <c r="AW276" s="233">
        <f>VLOOKUP(B:B,[1]BRIDGESTONE!$B:$K,8,0)</f>
        <v>12760</v>
      </c>
      <c r="AX276" s="233">
        <v>525</v>
      </c>
      <c r="AY276" s="204" t="s">
        <v>3388</v>
      </c>
      <c r="AZ276" s="195" t="s">
        <v>165</v>
      </c>
      <c r="BA276" s="133" t="str">
        <f>IFERROR(VLOOKUP(AZ:AZ,Q商品!B:E,4,0),"")</f>
        <v>2022年製 POTENZA Adrenalin RE004 225/40R18 92W XL サマータイヤ 最短当日発送</v>
      </c>
      <c r="BB276" s="133" t="str">
        <f>IFERROR(VLOOKUP(B:B,在庫!B:M,12,0),"")</f>
        <v/>
      </c>
      <c r="BC276" s="133" t="str">
        <f>IFERROR(VLOOKUP(B:B,在庫!B:L,10,0),"")</f>
        <v/>
      </c>
      <c r="BD276" s="234" t="e">
        <f>VLOOKUP(AP:AP,[1]MICHELIN!$B:$AH,32,0)</f>
        <v>#N/A</v>
      </c>
      <c r="BE276" s="234" t="e">
        <f>VLOOKUP(AP:AP,[1]MICHELIN!$B:$AH,33,0)</f>
        <v>#N/A</v>
      </c>
    </row>
    <row r="277" spans="1:57" s="11" customFormat="1" ht="19.5" hidden="1" customHeight="1">
      <c r="A277" s="237">
        <f t="shared" si="124"/>
        <v>1</v>
      </c>
      <c r="B277" s="249">
        <f t="shared" si="125"/>
        <v>2355519117038</v>
      </c>
      <c r="C277" s="225">
        <f>VLOOKUP(B:B,[1]BRIDGESTONE!$B:$K,9,0)</f>
        <v>14</v>
      </c>
      <c r="D277" s="11" t="s">
        <v>4699</v>
      </c>
      <c r="E277" s="11" t="s">
        <v>7756</v>
      </c>
      <c r="F277" s="293" t="s">
        <v>7289</v>
      </c>
      <c r="G277" s="132" t="str">
        <f t="shared" si="126"/>
        <v>19</v>
      </c>
      <c r="H277" s="233">
        <v>114</v>
      </c>
      <c r="I277" s="225">
        <f>VLOOKUP(B:B,[1]BRIDGESTONE!$B:$K,10,0)</f>
        <v>114</v>
      </c>
      <c r="J277" s="131"/>
      <c r="K277" s="132" t="s">
        <v>4952</v>
      </c>
      <c r="L277" s="132">
        <v>1</v>
      </c>
      <c r="M277" s="134" t="s">
        <v>1785</v>
      </c>
      <c r="N277" s="226" t="s">
        <v>3416</v>
      </c>
      <c r="O277" s="226" t="s">
        <v>1954</v>
      </c>
      <c r="P277" s="227">
        <v>27500</v>
      </c>
      <c r="Q277" s="228">
        <f t="shared" si="109"/>
        <v>24045.454545454544</v>
      </c>
      <c r="R277" s="143">
        <f t="shared" si="123"/>
        <v>0.24035538752362945</v>
      </c>
      <c r="S277" s="238"/>
      <c r="T277" s="289"/>
      <c r="U277" s="189">
        <f t="shared" si="110"/>
        <v>27500</v>
      </c>
      <c r="W277" s="229">
        <v>27500</v>
      </c>
      <c r="X277" s="135">
        <f t="shared" si="111"/>
        <v>18266</v>
      </c>
      <c r="Y277" s="230">
        <f t="shared" si="112"/>
        <v>24045.454545454544</v>
      </c>
      <c r="Z277" s="141">
        <f t="shared" si="113"/>
        <v>0.11796226415094346</v>
      </c>
      <c r="AA277" s="136">
        <f t="shared" si="114"/>
        <v>0.24035538752362945</v>
      </c>
      <c r="AB277" s="144"/>
      <c r="AC277" s="184">
        <f t="shared" si="115"/>
        <v>26960</v>
      </c>
      <c r="AD277" s="182">
        <f t="shared" si="116"/>
        <v>29626</v>
      </c>
      <c r="AE277" s="128">
        <f t="shared" si="117"/>
        <v>2666.3399999999997</v>
      </c>
      <c r="AF277" s="129">
        <f t="shared" si="118"/>
        <v>540.33999999999969</v>
      </c>
      <c r="AG277" s="130">
        <f t="shared" si="119"/>
        <v>1.8238709241882121E-2</v>
      </c>
      <c r="AH277" s="137">
        <f t="shared" si="120"/>
        <v>2126</v>
      </c>
      <c r="AI277" s="138">
        <f t="shared" si="121"/>
        <v>7.1761290758117866E-2</v>
      </c>
      <c r="AJ277" s="138">
        <f t="shared" si="122"/>
        <v>0.22211667828174733</v>
      </c>
      <c r="AL277" s="11">
        <f t="shared" si="127"/>
        <v>23997.4</v>
      </c>
      <c r="AM277" s="412">
        <f t="shared" si="128"/>
        <v>20861.272727272728</v>
      </c>
      <c r="AN277" s="412">
        <f t="shared" si="129"/>
        <v>2595.2727272727279</v>
      </c>
      <c r="AO277" s="413">
        <f t="shared" si="130"/>
        <v>0.12440625081708606</v>
      </c>
      <c r="AP277" s="192">
        <v>2355519117038</v>
      </c>
      <c r="AQ277" s="192" t="s">
        <v>152</v>
      </c>
      <c r="AR277" s="192" t="s">
        <v>152</v>
      </c>
      <c r="AS277" s="231" t="s">
        <v>7757</v>
      </c>
      <c r="AT277" s="231" t="s">
        <v>983</v>
      </c>
      <c r="AU277" s="232" t="s">
        <v>91</v>
      </c>
      <c r="AV277" s="232" t="s">
        <v>152</v>
      </c>
      <c r="AW277" s="233">
        <f>VLOOKUP(B:B,[1]BRIDGESTONE!$B:$K,8,0)</f>
        <v>18266</v>
      </c>
      <c r="AX277" s="233">
        <v>1050</v>
      </c>
      <c r="AY277" s="204" t="s">
        <v>3388</v>
      </c>
      <c r="AZ277" s="192"/>
      <c r="BA277" s="133" t="str">
        <f>IFERROR(VLOOKUP(AZ:AZ,Q商品!B:E,4,0),"")</f>
        <v/>
      </c>
      <c r="BB277" s="133" t="str">
        <f>IFERROR(VLOOKUP(B:B,在庫!B:M,12,0),"")</f>
        <v>2022年製</v>
      </c>
      <c r="BC277" s="133">
        <f>IFERROR(VLOOKUP(B:B,在庫!B:L,10,0),"")</f>
        <v>1</v>
      </c>
      <c r="BD277" s="234" t="str">
        <f>VLOOKUP(AP:AP,[1]BRIDGESTONE!$B:$AH,32,0)</f>
        <v/>
      </c>
      <c r="BE277" s="234" t="str">
        <f>VLOOKUP(AP:AP,[1]BRIDGESTONE!$B:$AH,33,0)</f>
        <v/>
      </c>
    </row>
    <row r="278" spans="1:57" s="11" customFormat="1" ht="19.5" hidden="1" customHeight="1">
      <c r="A278" s="237">
        <f t="shared" si="124"/>
        <v>1</v>
      </c>
      <c r="B278" s="249">
        <f t="shared" si="125"/>
        <v>2254518118520</v>
      </c>
      <c r="C278" s="225">
        <f>VLOOKUP(B:B,[1]BRIDGESTONE!$B:$K,9,0)</f>
        <v>220</v>
      </c>
      <c r="D278" s="11" t="s">
        <v>4699</v>
      </c>
      <c r="E278" s="11" t="s">
        <v>1567</v>
      </c>
      <c r="F278" s="293" t="s">
        <v>6267</v>
      </c>
      <c r="G278" s="132" t="str">
        <f t="shared" si="126"/>
        <v>18</v>
      </c>
      <c r="H278" s="233">
        <v>88</v>
      </c>
      <c r="I278" s="225">
        <f>VLOOKUP(B:B,[1]BRIDGESTONE!$B:$K,10,0)</f>
        <v>40</v>
      </c>
      <c r="J278" s="131">
        <v>373</v>
      </c>
      <c r="K278" s="132" t="s">
        <v>1754</v>
      </c>
      <c r="L278" s="132">
        <v>8</v>
      </c>
      <c r="M278" s="134" t="s">
        <v>5996</v>
      </c>
      <c r="N278" s="226" t="s">
        <v>2920</v>
      </c>
      <c r="O278" s="226" t="s">
        <v>1777</v>
      </c>
      <c r="P278" s="227">
        <v>18500</v>
      </c>
      <c r="Q278" s="228">
        <f t="shared" si="109"/>
        <v>15863.636363636362</v>
      </c>
      <c r="R278" s="143">
        <f t="shared" si="123"/>
        <v>0.20201146131805151</v>
      </c>
      <c r="S278" s="238">
        <v>1074476190</v>
      </c>
      <c r="T278" s="285" t="s">
        <v>7549</v>
      </c>
      <c r="U278" s="189">
        <f t="shared" si="110"/>
        <v>18500</v>
      </c>
      <c r="W278" s="229">
        <v>18500</v>
      </c>
      <c r="X278" s="135">
        <f t="shared" si="111"/>
        <v>12659</v>
      </c>
      <c r="Y278" s="230">
        <f t="shared" si="112"/>
        <v>15863.636363636362</v>
      </c>
      <c r="Z278" s="141">
        <f t="shared" si="113"/>
        <v>7.7297297297297396E-2</v>
      </c>
      <c r="AA278" s="136">
        <f t="shared" si="114"/>
        <v>0.20201146131805151</v>
      </c>
      <c r="AB278" s="309"/>
      <c r="AC278" s="184">
        <f t="shared" si="115"/>
        <v>18137</v>
      </c>
      <c r="AD278" s="182">
        <f t="shared" si="116"/>
        <v>19930</v>
      </c>
      <c r="AE278" s="128">
        <f t="shared" si="117"/>
        <v>1793.7</v>
      </c>
      <c r="AF278" s="129">
        <f t="shared" si="118"/>
        <v>363.70000000000005</v>
      </c>
      <c r="AG278" s="130">
        <f t="shared" si="119"/>
        <v>1.8248871048670349E-2</v>
      </c>
      <c r="AH278" s="137">
        <f t="shared" si="120"/>
        <v>1430</v>
      </c>
      <c r="AI278" s="138">
        <f t="shared" si="121"/>
        <v>7.1751128951329651E-2</v>
      </c>
      <c r="AJ278" s="138">
        <f t="shared" si="122"/>
        <v>0.18376259026938116</v>
      </c>
      <c r="AK278" s="11" t="s">
        <v>13397</v>
      </c>
      <c r="AL278" s="11">
        <f t="shared" si="127"/>
        <v>16144</v>
      </c>
      <c r="AM278" s="412">
        <f t="shared" si="128"/>
        <v>13721.81818181818</v>
      </c>
      <c r="AN278" s="412">
        <f t="shared" si="129"/>
        <v>1062.8181818181802</v>
      </c>
      <c r="AO278" s="413">
        <f t="shared" si="130"/>
        <v>7.7454617728898792E-2</v>
      </c>
      <c r="AP278" s="192">
        <v>2254518118520</v>
      </c>
      <c r="AQ278" s="192">
        <v>4961914965372</v>
      </c>
      <c r="AR278" s="192" t="s">
        <v>1300</v>
      </c>
      <c r="AS278" s="231" t="s">
        <v>1002</v>
      </c>
      <c r="AT278" s="231" t="s">
        <v>562</v>
      </c>
      <c r="AU278" s="232" t="s">
        <v>40</v>
      </c>
      <c r="AV278" s="232" t="s">
        <v>152</v>
      </c>
      <c r="AW278" s="233">
        <f>VLOOKUP(B:B,[1]BRIDGESTONE!$B:$K,8,0)</f>
        <v>12659</v>
      </c>
      <c r="AX278" s="416">
        <v>1050</v>
      </c>
      <c r="AY278" s="204" t="s">
        <v>3388</v>
      </c>
      <c r="AZ278" s="195" t="s">
        <v>167</v>
      </c>
      <c r="BA278" s="133" t="str">
        <f>IFERROR(VLOOKUP(AZ:AZ,Q商品!B:E,4,0),"")</f>
        <v>2023年製 Adrenalin RE004 225/45R18 95W XL サマータイヤ 最短当日発送</v>
      </c>
      <c r="BB278" s="133" t="str">
        <f>IFERROR(VLOOKUP(B:B,在庫!B:M,12,0),"")</f>
        <v>2023年製</v>
      </c>
      <c r="BC278" s="133">
        <f>IFERROR(VLOOKUP(B:B,在庫!B:L,10,0),"")</f>
        <v>1</v>
      </c>
      <c r="BD278" s="234" t="e">
        <f>VLOOKUP(AP:AP,[1]MICHELIN!$B:$AH,32,0)</f>
        <v>#N/A</v>
      </c>
      <c r="BE278" s="234" t="e">
        <f>VLOOKUP(AP:AP,[1]MICHELIN!$B:$AH,33,0)</f>
        <v>#N/A</v>
      </c>
    </row>
    <row r="279" spans="1:57" s="11" customFormat="1" ht="19.5" hidden="1" customHeight="1">
      <c r="A279" s="237">
        <f t="shared" si="124"/>
        <v>1</v>
      </c>
      <c r="B279" s="249">
        <f t="shared" si="125"/>
        <v>2255017118523</v>
      </c>
      <c r="C279" s="225">
        <f>VLOOKUP(B:B,[1]BRIDGESTONE!$B:$K,9,0)</f>
        <v>37</v>
      </c>
      <c r="D279" s="11" t="s">
        <v>4699</v>
      </c>
      <c r="E279" s="11" t="s">
        <v>1572</v>
      </c>
      <c r="F279" s="293" t="s">
        <v>6268</v>
      </c>
      <c r="G279" s="132" t="str">
        <f t="shared" si="126"/>
        <v>17</v>
      </c>
      <c r="H279" s="225">
        <v>22</v>
      </c>
      <c r="I279" s="225">
        <f>VLOOKUP(B:B,[1]BRIDGESTONE!$B:$K,10,0)</f>
        <v>14</v>
      </c>
      <c r="J279" s="131" t="s">
        <v>12</v>
      </c>
      <c r="K279" s="132" t="s">
        <v>1754</v>
      </c>
      <c r="L279" s="132">
        <v>9</v>
      </c>
      <c r="M279" s="134" t="s">
        <v>3422</v>
      </c>
      <c r="N279" s="226" t="s">
        <v>7307</v>
      </c>
      <c r="O279" s="226" t="s">
        <v>1777</v>
      </c>
      <c r="P279" s="227">
        <v>17488</v>
      </c>
      <c r="Q279" s="228">
        <f t="shared" si="109"/>
        <v>14943.636363636362</v>
      </c>
      <c r="R279" s="143">
        <f t="shared" si="123"/>
        <v>0.25533519892931006</v>
      </c>
      <c r="S279" s="238">
        <v>1074476387</v>
      </c>
      <c r="T279" s="285" t="s">
        <v>7550</v>
      </c>
      <c r="U279" s="189">
        <f t="shared" si="110"/>
        <v>17488</v>
      </c>
      <c r="W279" s="229">
        <v>17488</v>
      </c>
      <c r="X279" s="135">
        <f t="shared" si="111"/>
        <v>11128</v>
      </c>
      <c r="Y279" s="230">
        <f t="shared" si="112"/>
        <v>14943.636363636362</v>
      </c>
      <c r="Z279" s="141">
        <f t="shared" si="113"/>
        <v>7.7310155535224245E-2</v>
      </c>
      <c r="AA279" s="136">
        <f t="shared" si="114"/>
        <v>0.25533519892931006</v>
      </c>
      <c r="AB279" s="309"/>
      <c r="AC279" s="184">
        <f t="shared" si="115"/>
        <v>17145</v>
      </c>
      <c r="AD279" s="182">
        <f t="shared" si="116"/>
        <v>18840</v>
      </c>
      <c r="AE279" s="128">
        <f t="shared" si="117"/>
        <v>1695.6</v>
      </c>
      <c r="AF279" s="129">
        <f t="shared" si="118"/>
        <v>343.59999999999991</v>
      </c>
      <c r="AG279" s="130">
        <f t="shared" si="119"/>
        <v>1.8237791932059443E-2</v>
      </c>
      <c r="AH279" s="137">
        <f t="shared" si="120"/>
        <v>1352</v>
      </c>
      <c r="AI279" s="138">
        <f t="shared" si="121"/>
        <v>7.176220806794055E-2</v>
      </c>
      <c r="AJ279" s="138">
        <f t="shared" si="122"/>
        <v>0.23709740699725063</v>
      </c>
      <c r="AK279" s="11" t="s">
        <v>13397</v>
      </c>
      <c r="AL279" s="11">
        <f t="shared" si="127"/>
        <v>15261</v>
      </c>
      <c r="AM279" s="412">
        <f t="shared" si="128"/>
        <v>12919.090909090908</v>
      </c>
      <c r="AN279" s="412">
        <f t="shared" si="129"/>
        <v>1791.0909090909081</v>
      </c>
      <c r="AO279" s="413">
        <f t="shared" si="130"/>
        <v>0.13863908240095693</v>
      </c>
      <c r="AP279" s="192">
        <v>2255017118523</v>
      </c>
      <c r="AQ279" s="192">
        <v>4961914965211</v>
      </c>
      <c r="AR279" s="192" t="s">
        <v>1273</v>
      </c>
      <c r="AS279" s="231" t="s">
        <v>1002</v>
      </c>
      <c r="AT279" s="231" t="s">
        <v>858</v>
      </c>
      <c r="AU279" s="232" t="s">
        <v>32</v>
      </c>
      <c r="AV279" s="232">
        <v>22</v>
      </c>
      <c r="AW279" s="233">
        <f>VLOOKUP(B:B,[1]BRIDGESTONE!$B:$K,8,0)</f>
        <v>11128</v>
      </c>
      <c r="AX279" s="416">
        <v>1050</v>
      </c>
      <c r="AY279" s="204" t="s">
        <v>3388</v>
      </c>
      <c r="AZ279" s="195" t="s">
        <v>168</v>
      </c>
      <c r="BA279" s="133" t="str">
        <f>IFERROR(VLOOKUP(AZ:AZ,Q商品!B:E,4,0),"")</f>
        <v>2023年製 POTENZA Adrenalin RE004 225/50R17 98W XL サマータイヤ 最短当日発送</v>
      </c>
      <c r="BB279" s="133" t="str">
        <f>IFERROR(VLOOKUP(B:B,在庫!B:M,12,0),"")</f>
        <v>2023年製</v>
      </c>
      <c r="BC279" s="133">
        <f>IFERROR(VLOOKUP(B:B,在庫!B:L,10,0),"")</f>
        <v>1</v>
      </c>
      <c r="BD279" s="234" t="e">
        <f>VLOOKUP(AP:AP,[1]MICHELIN!$B:$AH,32,0)</f>
        <v>#N/A</v>
      </c>
      <c r="BE279" s="234" t="e">
        <f>VLOOKUP(AP:AP,[1]MICHELIN!$B:$AH,33,0)</f>
        <v>#N/A</v>
      </c>
    </row>
    <row r="280" spans="1:57" s="11" customFormat="1" ht="19.5" hidden="1" customHeight="1">
      <c r="A280" s="237">
        <f t="shared" si="124"/>
        <v>1</v>
      </c>
      <c r="B280" s="249">
        <f t="shared" si="125"/>
        <v>2354018118522</v>
      </c>
      <c r="C280" s="225">
        <f>VLOOKUP(B:B,[1]BRIDGESTONE!$B:$K,9,0)</f>
        <v>40</v>
      </c>
      <c r="D280" s="11" t="s">
        <v>5937</v>
      </c>
      <c r="E280" s="11" t="s">
        <v>1573</v>
      </c>
      <c r="F280" s="303" t="s">
        <v>7137</v>
      </c>
      <c r="G280" s="132" t="str">
        <f t="shared" si="126"/>
        <v>18</v>
      </c>
      <c r="H280" s="225">
        <v>0</v>
      </c>
      <c r="I280" s="225">
        <f>VLOOKUP(B:B,[1]BRIDGESTONE!$B:$K,10,0)</f>
        <v>0</v>
      </c>
      <c r="J280" s="131">
        <v>1330</v>
      </c>
      <c r="K280" s="132" t="s">
        <v>1754</v>
      </c>
      <c r="L280" s="132">
        <v>10</v>
      </c>
      <c r="M280" s="134" t="s">
        <v>3422</v>
      </c>
      <c r="N280" s="226" t="s">
        <v>11993</v>
      </c>
      <c r="O280" s="226" t="s">
        <v>1777</v>
      </c>
      <c r="P280" s="227">
        <v>29820</v>
      </c>
      <c r="Q280" s="228">
        <f t="shared" si="109"/>
        <v>26154.545454545452</v>
      </c>
      <c r="R280" s="143">
        <f t="shared" si="123"/>
        <v>0.46449078901633639</v>
      </c>
      <c r="S280" s="238">
        <v>1074476385</v>
      </c>
      <c r="T280" s="289" t="s">
        <v>7551</v>
      </c>
      <c r="U280" s="189">
        <f t="shared" si="110"/>
        <v>29820</v>
      </c>
      <c r="W280" s="229">
        <v>29820</v>
      </c>
      <c r="X280" s="135">
        <f t="shared" si="111"/>
        <v>14006</v>
      </c>
      <c r="Y280" s="230">
        <f t="shared" si="112"/>
        <v>26154.545454545452</v>
      </c>
      <c r="Z280" s="141">
        <f t="shared" si="113"/>
        <v>7.7330650570087256E-2</v>
      </c>
      <c r="AA280" s="136">
        <f t="shared" si="114"/>
        <v>0.46449078901633639</v>
      </c>
      <c r="AB280" s="309"/>
      <c r="AC280" s="184">
        <f t="shared" si="115"/>
        <v>29235</v>
      </c>
      <c r="AD280" s="182">
        <f t="shared" si="116"/>
        <v>32126</v>
      </c>
      <c r="AE280" s="128">
        <f t="shared" si="117"/>
        <v>2891.3399999999997</v>
      </c>
      <c r="AF280" s="129">
        <f t="shared" si="118"/>
        <v>585.33999999999969</v>
      </c>
      <c r="AG280" s="130">
        <f t="shared" si="119"/>
        <v>1.822013322542488E-2</v>
      </c>
      <c r="AH280" s="137">
        <f t="shared" si="120"/>
        <v>2306</v>
      </c>
      <c r="AI280" s="138">
        <f t="shared" si="121"/>
        <v>7.177986677457511E-2</v>
      </c>
      <c r="AJ280" s="138">
        <f t="shared" si="122"/>
        <v>0.44627065579091152</v>
      </c>
      <c r="AK280" s="11" t="s">
        <v>13397</v>
      </c>
      <c r="AL280" s="11">
        <f t="shared" si="127"/>
        <v>26022.400000000001</v>
      </c>
      <c r="AM280" s="412">
        <f t="shared" si="128"/>
        <v>22702.181818181816</v>
      </c>
      <c r="AN280" s="412">
        <f t="shared" si="129"/>
        <v>8696.1818181818162</v>
      </c>
      <c r="AO280" s="413">
        <f t="shared" si="130"/>
        <v>0.38305489260143194</v>
      </c>
      <c r="AP280" s="192">
        <v>2354018118522</v>
      </c>
      <c r="AQ280" s="192">
        <v>4961914965303</v>
      </c>
      <c r="AR280" s="192" t="s">
        <v>1302</v>
      </c>
      <c r="AS280" s="231" t="s">
        <v>1002</v>
      </c>
      <c r="AT280" s="231" t="s">
        <v>572</v>
      </c>
      <c r="AU280" s="232" t="s">
        <v>34</v>
      </c>
      <c r="AV280" s="232">
        <v>22</v>
      </c>
      <c r="AW280" s="233">
        <f>VLOOKUP(B:B,[1]BRIDGESTONE!$B:$K,8,0)</f>
        <v>14006</v>
      </c>
      <c r="AX280" s="233">
        <v>1050</v>
      </c>
      <c r="AY280" s="204" t="s">
        <v>3388</v>
      </c>
      <c r="AZ280" s="195" t="s">
        <v>169</v>
      </c>
      <c r="BA280" s="133" t="str">
        <f>IFERROR(VLOOKUP(AZ:AZ,Q商品!B:E,4,0),"")</f>
        <v>2023年製 POTENZA Adrenalin RE004 235/40R18 95W XL サマータイヤ 最短当日発送</v>
      </c>
      <c r="BB280" s="133" t="str">
        <f>IFERROR(VLOOKUP(B:B,在庫!B:M,12,0),"")</f>
        <v/>
      </c>
      <c r="BC280" s="133" t="str">
        <f>IFERROR(VLOOKUP(B:B,在庫!B:L,10,0),"")</f>
        <v/>
      </c>
      <c r="BD280" s="234" t="e">
        <f>VLOOKUP(AP:AP,[1]MICHELIN!$B:$AH,32,0)</f>
        <v>#N/A</v>
      </c>
      <c r="BE280" s="234" t="e">
        <f>VLOOKUP(AP:AP,[1]MICHELIN!$B:$AH,33,0)</f>
        <v>#N/A</v>
      </c>
    </row>
    <row r="281" spans="1:57" s="11" customFormat="1" ht="19.5" hidden="1" customHeight="1">
      <c r="A281" s="237">
        <f t="shared" si="124"/>
        <v>1</v>
      </c>
      <c r="B281" s="249">
        <f t="shared" si="125"/>
        <v>2354517118528</v>
      </c>
      <c r="C281" s="225">
        <f>VLOOKUP(B:B,[1]BRIDGESTONE!$B:$K,9,0)</f>
        <v>36</v>
      </c>
      <c r="D281" s="11" t="s">
        <v>4699</v>
      </c>
      <c r="E281" s="11" t="s">
        <v>1568</v>
      </c>
      <c r="F281" s="293" t="s">
        <v>6269</v>
      </c>
      <c r="G281" s="132" t="str">
        <f t="shared" si="126"/>
        <v>17</v>
      </c>
      <c r="H281" s="233">
        <v>11</v>
      </c>
      <c r="I281" s="225">
        <f>VLOOKUP(B:B,[1]BRIDGESTONE!$B:$K,10,0)</f>
        <v>3</v>
      </c>
      <c r="J281" s="131" t="s">
        <v>12</v>
      </c>
      <c r="K281" s="132" t="s">
        <v>1754</v>
      </c>
      <c r="L281" s="132">
        <v>11</v>
      </c>
      <c r="M281" s="134" t="s">
        <v>3422</v>
      </c>
      <c r="N281" s="226" t="s">
        <v>7308</v>
      </c>
      <c r="O281" s="226">
        <v>0</v>
      </c>
      <c r="P281" s="227">
        <v>22250</v>
      </c>
      <c r="Q281" s="228">
        <f t="shared" si="109"/>
        <v>19272.727272727272</v>
      </c>
      <c r="R281" s="143">
        <f t="shared" si="123"/>
        <v>0.34633018867924525</v>
      </c>
      <c r="S281" s="238">
        <v>1074476188</v>
      </c>
      <c r="T281" s="289" t="s">
        <v>7552</v>
      </c>
      <c r="U281" s="189">
        <f t="shared" si="110"/>
        <v>22250</v>
      </c>
      <c r="W281" s="229">
        <v>22250</v>
      </c>
      <c r="X281" s="135">
        <f t="shared" si="111"/>
        <v>12598</v>
      </c>
      <c r="Y281" s="230">
        <f t="shared" si="112"/>
        <v>19272.727272727272</v>
      </c>
      <c r="Z281" s="141">
        <f t="shared" si="113"/>
        <v>7.7303370786516945E-2</v>
      </c>
      <c r="AA281" s="136">
        <f t="shared" si="114"/>
        <v>0.34633018867924525</v>
      </c>
      <c r="AB281" s="309"/>
      <c r="AC281" s="184">
        <f t="shared" si="115"/>
        <v>21813</v>
      </c>
      <c r="AD281" s="182">
        <f t="shared" si="116"/>
        <v>23970</v>
      </c>
      <c r="AE281" s="128">
        <f t="shared" si="117"/>
        <v>2157.2999999999997</v>
      </c>
      <c r="AF281" s="129">
        <f t="shared" si="118"/>
        <v>437.29999999999973</v>
      </c>
      <c r="AG281" s="130">
        <f t="shared" si="119"/>
        <v>1.8243637880684178E-2</v>
      </c>
      <c r="AH281" s="137">
        <f t="shared" si="120"/>
        <v>1720</v>
      </c>
      <c r="AI281" s="138">
        <f t="shared" si="121"/>
        <v>7.1756362119315811E-2</v>
      </c>
      <c r="AJ281" s="138">
        <f t="shared" si="122"/>
        <v>0.32808655079856108</v>
      </c>
      <c r="AK281" s="11" t="s">
        <v>13397</v>
      </c>
      <c r="AL281" s="11">
        <f t="shared" si="127"/>
        <v>19416</v>
      </c>
      <c r="AM281" s="412">
        <f t="shared" si="128"/>
        <v>16696.363636363636</v>
      </c>
      <c r="AN281" s="412">
        <f t="shared" si="129"/>
        <v>4098.363636363636</v>
      </c>
      <c r="AO281" s="413">
        <f t="shared" si="130"/>
        <v>0.2454644451704236</v>
      </c>
      <c r="AP281" s="192">
        <v>2354517118528</v>
      </c>
      <c r="AQ281" s="192">
        <v>4961914965259</v>
      </c>
      <c r="AR281" s="192" t="s">
        <v>1272</v>
      </c>
      <c r="AS281" s="231" t="s">
        <v>1002</v>
      </c>
      <c r="AT281" s="231" t="s">
        <v>904</v>
      </c>
      <c r="AU281" s="232" t="s">
        <v>63</v>
      </c>
      <c r="AV281" s="232">
        <v>22</v>
      </c>
      <c r="AW281" s="233">
        <f>VLOOKUP(B:B,[1]BRIDGESTONE!$B:$K,8,0)</f>
        <v>12598</v>
      </c>
      <c r="AX281" s="233">
        <v>1050</v>
      </c>
      <c r="AY281" s="204" t="s">
        <v>3388</v>
      </c>
      <c r="AZ281" s="195" t="s">
        <v>170</v>
      </c>
      <c r="BA281" s="133" t="str">
        <f>IFERROR(VLOOKUP(AZ:AZ,Q商品!B:E,4,0),"")</f>
        <v>2022年製以降 Adrenalin RE004 235/45R17 97W XL サマータイヤ 最短当日発送</v>
      </c>
      <c r="BB281" s="133" t="str">
        <f>IFERROR(VLOOKUP(B:B,在庫!B:M,12,0),"")</f>
        <v>2023年製</v>
      </c>
      <c r="BC281" s="133">
        <f>IFERROR(VLOOKUP(B:B,在庫!B:L,10,0),"")</f>
        <v>1</v>
      </c>
      <c r="BD281" s="234" t="e">
        <f>VLOOKUP(AP:AP,[1]MICHELIN!$B:$AH,32,0)</f>
        <v>#N/A</v>
      </c>
      <c r="BE281" s="234" t="e">
        <f>VLOOKUP(AP:AP,[1]MICHELIN!$B:$AH,33,0)</f>
        <v>#N/A</v>
      </c>
    </row>
    <row r="282" spans="1:57" s="11" customFormat="1" ht="19.5" hidden="1" customHeight="1">
      <c r="A282" s="237">
        <f t="shared" si="124"/>
        <v>1</v>
      </c>
      <c r="B282" s="249">
        <f t="shared" si="125"/>
        <v>2454018118529</v>
      </c>
      <c r="C282" s="225">
        <f>VLOOKUP(B:B,[1]BRIDGESTONE!$B:$K,9,0)</f>
        <v>105</v>
      </c>
      <c r="D282" s="11" t="s">
        <v>4699</v>
      </c>
      <c r="E282" s="11" t="s">
        <v>1569</v>
      </c>
      <c r="F282" s="293" t="s">
        <v>6270</v>
      </c>
      <c r="G282" s="132" t="str">
        <f t="shared" si="126"/>
        <v>18</v>
      </c>
      <c r="H282" s="233">
        <v>54</v>
      </c>
      <c r="I282" s="225">
        <f>VLOOKUP(B:B,[1]BRIDGESTONE!$B:$K,10,0)</f>
        <v>16</v>
      </c>
      <c r="J282" s="131">
        <v>942</v>
      </c>
      <c r="K282" s="132" t="s">
        <v>1754</v>
      </c>
      <c r="L282" s="132">
        <v>12</v>
      </c>
      <c r="M282" s="134" t="s">
        <v>3422</v>
      </c>
      <c r="N282" s="226" t="s">
        <v>7309</v>
      </c>
      <c r="O282" s="226">
        <v>0</v>
      </c>
      <c r="P282" s="227">
        <v>30298</v>
      </c>
      <c r="Q282" s="228">
        <f t="shared" si="109"/>
        <v>26589.090909090908</v>
      </c>
      <c r="R282" s="143">
        <f t="shared" si="123"/>
        <v>0.45394898796498906</v>
      </c>
      <c r="S282" s="238">
        <v>1074476189</v>
      </c>
      <c r="T282" s="289" t="s">
        <v>7553</v>
      </c>
      <c r="U282" s="189">
        <f t="shared" si="110"/>
        <v>30298</v>
      </c>
      <c r="W282" s="229">
        <v>30298</v>
      </c>
      <c r="X282" s="135">
        <f t="shared" si="111"/>
        <v>14519</v>
      </c>
      <c r="Y282" s="230">
        <f t="shared" si="112"/>
        <v>26589.090909090908</v>
      </c>
      <c r="Z282" s="141">
        <f t="shared" si="113"/>
        <v>7.7298831606046559E-2</v>
      </c>
      <c r="AA282" s="136">
        <f t="shared" si="114"/>
        <v>0.45394898796498906</v>
      </c>
      <c r="AB282" s="309"/>
      <c r="AC282" s="184">
        <f t="shared" si="115"/>
        <v>29703</v>
      </c>
      <c r="AD282" s="182">
        <f t="shared" si="116"/>
        <v>32640</v>
      </c>
      <c r="AE282" s="128">
        <f t="shared" si="117"/>
        <v>2937.6</v>
      </c>
      <c r="AF282" s="129">
        <f t="shared" si="118"/>
        <v>595.59999999999991</v>
      </c>
      <c r="AG282" s="130">
        <f t="shared" si="119"/>
        <v>1.8247549019607841E-2</v>
      </c>
      <c r="AH282" s="137">
        <f t="shared" si="120"/>
        <v>2342</v>
      </c>
      <c r="AI282" s="138">
        <f t="shared" si="121"/>
        <v>7.1752450980392152E-2</v>
      </c>
      <c r="AJ282" s="138">
        <f t="shared" si="122"/>
        <v>0.43570143894538121</v>
      </c>
      <c r="AK282" s="11" t="s">
        <v>13397</v>
      </c>
      <c r="AL282" s="11">
        <f t="shared" si="127"/>
        <v>26439</v>
      </c>
      <c r="AM282" s="412">
        <f t="shared" si="128"/>
        <v>23080.909090909088</v>
      </c>
      <c r="AN282" s="412">
        <f t="shared" si="129"/>
        <v>8561.9090909090883</v>
      </c>
      <c r="AO282" s="413">
        <f t="shared" si="130"/>
        <v>0.37095198708101929</v>
      </c>
      <c r="AP282" s="192">
        <v>2454018118529</v>
      </c>
      <c r="AQ282" s="192">
        <v>4961914965426</v>
      </c>
      <c r="AR282" s="192" t="s">
        <v>1286</v>
      </c>
      <c r="AS282" s="231" t="s">
        <v>1002</v>
      </c>
      <c r="AT282" s="231" t="s">
        <v>1003</v>
      </c>
      <c r="AU282" s="232" t="s">
        <v>83</v>
      </c>
      <c r="AV282" s="232">
        <v>22</v>
      </c>
      <c r="AW282" s="233">
        <f>VLOOKUP(B:B,[1]BRIDGESTONE!$B:$K,8,0)</f>
        <v>14519</v>
      </c>
      <c r="AX282" s="416">
        <v>1050</v>
      </c>
      <c r="AY282" s="204" t="s">
        <v>3388</v>
      </c>
      <c r="AZ282" s="195" t="s">
        <v>171</v>
      </c>
      <c r="BA282" s="133" t="str">
        <f>IFERROR(VLOOKUP(AZ:AZ,Q商品!B:E,4,0),"")</f>
        <v>2023年製 POTENZA Adrenalin RE004 245/40R18 97W XL サマータイヤ 最短当日発送</v>
      </c>
      <c r="BB282" s="133" t="str">
        <f>IFERROR(VLOOKUP(B:B,在庫!B:M,12,0),"")</f>
        <v>2023年製</v>
      </c>
      <c r="BC282" s="133">
        <f>IFERROR(VLOOKUP(B:B,在庫!B:L,10,0),"")</f>
        <v>1</v>
      </c>
      <c r="BD282" s="234" t="e">
        <f>VLOOKUP(AP:AP,[1]MICHELIN!$B:$AH,32,0)</f>
        <v>#N/A</v>
      </c>
      <c r="BE282" s="234" t="e">
        <f>VLOOKUP(AP:AP,[1]MICHELIN!$B:$AH,33,0)</f>
        <v>#N/A</v>
      </c>
    </row>
    <row r="283" spans="1:57" s="11" customFormat="1" ht="19.5" hidden="1" customHeight="1">
      <c r="A283" s="237">
        <f t="shared" si="124"/>
        <v>1</v>
      </c>
      <c r="B283" s="249">
        <f t="shared" si="125"/>
        <v>2454019118528</v>
      </c>
      <c r="C283" s="225">
        <f>VLOOKUP(B:B,[1]BRIDGESTONE!$B:$K,9,0)</f>
        <v>13</v>
      </c>
      <c r="D283" s="11" t="s">
        <v>5937</v>
      </c>
      <c r="E283" s="11" t="s">
        <v>1574</v>
      </c>
      <c r="F283" s="303" t="s">
        <v>7138</v>
      </c>
      <c r="G283" s="132" t="str">
        <f t="shared" si="126"/>
        <v>19</v>
      </c>
      <c r="H283" s="225">
        <v>16</v>
      </c>
      <c r="I283" s="225">
        <f>VLOOKUP(B:B,[1]BRIDGESTONE!$B:$K,10,0)</f>
        <v>10</v>
      </c>
      <c r="J283" s="131">
        <v>2086</v>
      </c>
      <c r="K283" s="132" t="s">
        <v>1754</v>
      </c>
      <c r="L283" s="132">
        <v>13</v>
      </c>
      <c r="M283" s="134" t="s">
        <v>3422</v>
      </c>
      <c r="N283" s="226" t="s">
        <v>7734</v>
      </c>
      <c r="O283" s="226" t="s">
        <v>1777</v>
      </c>
      <c r="P283" s="227">
        <v>37420</v>
      </c>
      <c r="Q283" s="228">
        <f t="shared" si="109"/>
        <v>33063.63636363636</v>
      </c>
      <c r="R283" s="143">
        <f t="shared" si="123"/>
        <v>0.49721198790211707</v>
      </c>
      <c r="S283" s="238">
        <v>1074476386</v>
      </c>
      <c r="T283" s="289" t="s">
        <v>7554</v>
      </c>
      <c r="U283" s="189">
        <f t="shared" si="110"/>
        <v>37420</v>
      </c>
      <c r="W283" s="229">
        <v>37420</v>
      </c>
      <c r="X283" s="135">
        <f t="shared" si="111"/>
        <v>16624</v>
      </c>
      <c r="Y283" s="230">
        <f t="shared" si="112"/>
        <v>33063.63636363636</v>
      </c>
      <c r="Z283" s="141">
        <f t="shared" si="113"/>
        <v>7.7338321753073203E-2</v>
      </c>
      <c r="AA283" s="136">
        <f t="shared" si="114"/>
        <v>0.49721198790211707</v>
      </c>
      <c r="AB283" s="309"/>
      <c r="AC283" s="184">
        <f t="shared" si="115"/>
        <v>36686</v>
      </c>
      <c r="AD283" s="182">
        <f t="shared" si="116"/>
        <v>40314</v>
      </c>
      <c r="AE283" s="128">
        <f t="shared" si="117"/>
        <v>3628.2599999999998</v>
      </c>
      <c r="AF283" s="129">
        <f t="shared" si="118"/>
        <v>734.25999999999976</v>
      </c>
      <c r="AG283" s="130">
        <f t="shared" si="119"/>
        <v>1.8213523837872694E-2</v>
      </c>
      <c r="AH283" s="137">
        <f t="shared" si="120"/>
        <v>2894</v>
      </c>
      <c r="AI283" s="138">
        <f t="shared" si="121"/>
        <v>7.17864761621273E-2</v>
      </c>
      <c r="AJ283" s="138">
        <f t="shared" si="122"/>
        <v>0.4789984640642444</v>
      </c>
      <c r="AK283" s="11" t="s">
        <v>13397</v>
      </c>
      <c r="AL283" s="11">
        <f t="shared" si="127"/>
        <v>32654.6</v>
      </c>
      <c r="AM283" s="412">
        <f t="shared" si="128"/>
        <v>28731.45454545454</v>
      </c>
      <c r="AN283" s="412">
        <f t="shared" si="129"/>
        <v>12107.45454545454</v>
      </c>
      <c r="AO283" s="413">
        <f t="shared" si="130"/>
        <v>0.42140068217917637</v>
      </c>
      <c r="AP283" s="192">
        <v>2454019118528</v>
      </c>
      <c r="AQ283" s="192">
        <v>4961914965440</v>
      </c>
      <c r="AR283" s="192" t="s">
        <v>1303</v>
      </c>
      <c r="AS283" s="231" t="s">
        <v>1002</v>
      </c>
      <c r="AT283" s="231" t="s">
        <v>1004</v>
      </c>
      <c r="AU283" s="232" t="s">
        <v>106</v>
      </c>
      <c r="AV283" s="232" t="s">
        <v>152</v>
      </c>
      <c r="AW283" s="233">
        <f>VLOOKUP(B:B,[1]BRIDGESTONE!$B:$K,8,0)</f>
        <v>16624</v>
      </c>
      <c r="AX283" s="416">
        <v>1050</v>
      </c>
      <c r="AY283" s="204" t="s">
        <v>3388</v>
      </c>
      <c r="AZ283" s="195" t="s">
        <v>172</v>
      </c>
      <c r="BA283" s="133" t="str">
        <f>IFERROR(VLOOKUP(AZ:AZ,Q商品!B:E,4,0),"")</f>
        <v>2023年製 POTENZA Adrenalin RE004 245/40R19 98W XL サマータイヤ 最短当日発送</v>
      </c>
      <c r="BB283" s="133" t="str">
        <f>IFERROR(VLOOKUP(B:B,在庫!B:M,12,0),"")</f>
        <v>2023年製</v>
      </c>
      <c r="BC283" s="133">
        <f>IFERROR(VLOOKUP(B:B,在庫!B:L,10,0),"")</f>
        <v>1</v>
      </c>
      <c r="BD283" s="234" t="e">
        <f>VLOOKUP(AP:AP,[1]MICHELIN!$B:$AH,32,0)</f>
        <v>#N/A</v>
      </c>
      <c r="BE283" s="234" t="e">
        <f>VLOOKUP(AP:AP,[1]MICHELIN!$B:$AH,33,0)</f>
        <v>#N/A</v>
      </c>
    </row>
    <row r="284" spans="1:57" s="11" customFormat="1" ht="19.5" hidden="1" customHeight="1">
      <c r="A284" s="237">
        <f t="shared" si="124"/>
        <v>1</v>
      </c>
      <c r="B284" s="249">
        <f t="shared" si="125"/>
        <v>2454517118525</v>
      </c>
      <c r="C284" s="225">
        <f>VLOOKUP(B:B,[1]BRIDGESTONE!$B:$K,9,0)</f>
        <v>14</v>
      </c>
      <c r="D284" s="11" t="s">
        <v>4699</v>
      </c>
      <c r="E284" s="358" t="s">
        <v>1575</v>
      </c>
      <c r="F284" s="293" t="s">
        <v>6271</v>
      </c>
      <c r="G284" s="132" t="str">
        <f t="shared" si="126"/>
        <v>17</v>
      </c>
      <c r="H284" s="225">
        <v>1</v>
      </c>
      <c r="I284" s="225">
        <f>VLOOKUP(B:B,[1]BRIDGESTONE!$B:$K,10,0)</f>
        <v>1</v>
      </c>
      <c r="J284" s="131">
        <v>2049</v>
      </c>
      <c r="K284" s="132" t="s">
        <v>1754</v>
      </c>
      <c r="L284" s="132">
        <v>14</v>
      </c>
      <c r="M284" s="134" t="s">
        <v>3426</v>
      </c>
      <c r="N284" s="226" t="s">
        <v>7564</v>
      </c>
      <c r="O284" s="226">
        <v>0</v>
      </c>
      <c r="P284" s="227">
        <v>18980</v>
      </c>
      <c r="Q284" s="228">
        <f t="shared" si="109"/>
        <v>16299.999999999998</v>
      </c>
      <c r="R284" s="143">
        <f t="shared" si="123"/>
        <v>0.20791411042944777</v>
      </c>
      <c r="S284" s="238">
        <v>1074476384</v>
      </c>
      <c r="T284" s="285" t="s">
        <v>7555</v>
      </c>
      <c r="U284" s="189">
        <f t="shared" si="110"/>
        <v>18980</v>
      </c>
      <c r="W284" s="229">
        <v>18980</v>
      </c>
      <c r="X284" s="135">
        <f t="shared" si="111"/>
        <v>12911</v>
      </c>
      <c r="Y284" s="230">
        <f t="shared" si="112"/>
        <v>16299.999999999998</v>
      </c>
      <c r="Z284" s="141">
        <f t="shared" si="113"/>
        <v>7.7291886195995696E-2</v>
      </c>
      <c r="AA284" s="136">
        <f t="shared" si="114"/>
        <v>0.20791411042944777</v>
      </c>
      <c r="AB284" s="309"/>
      <c r="AC284" s="184">
        <f t="shared" si="115"/>
        <v>18607</v>
      </c>
      <c r="AD284" s="182">
        <f t="shared" si="116"/>
        <v>20447</v>
      </c>
      <c r="AE284" s="128">
        <f t="shared" si="117"/>
        <v>1840.23</v>
      </c>
      <c r="AF284" s="129">
        <f t="shared" si="118"/>
        <v>373.23</v>
      </c>
      <c r="AG284" s="130">
        <f t="shared" si="119"/>
        <v>1.8253533525700593E-2</v>
      </c>
      <c r="AH284" s="137">
        <f t="shared" si="120"/>
        <v>1467</v>
      </c>
      <c r="AI284" s="138">
        <f t="shared" si="121"/>
        <v>7.1746466474299414E-2</v>
      </c>
      <c r="AJ284" s="138">
        <f t="shared" si="122"/>
        <v>0.18966057690374719</v>
      </c>
      <c r="AK284" s="11" t="s">
        <v>13397</v>
      </c>
      <c r="AL284" s="11">
        <f t="shared" si="127"/>
        <v>16562.3</v>
      </c>
      <c r="AM284" s="412">
        <f t="shared" si="128"/>
        <v>14102.090909090908</v>
      </c>
      <c r="AN284" s="412">
        <f t="shared" si="129"/>
        <v>1191.0909090909081</v>
      </c>
      <c r="AO284" s="413">
        <f t="shared" si="130"/>
        <v>8.4462007568187766E-2</v>
      </c>
      <c r="AP284" s="192">
        <v>2454517118525</v>
      </c>
      <c r="AQ284" s="192" t="s">
        <v>152</v>
      </c>
      <c r="AR284" s="192" t="s">
        <v>152</v>
      </c>
      <c r="AS284" s="231" t="s">
        <v>1002</v>
      </c>
      <c r="AT284" s="231" t="s">
        <v>1005</v>
      </c>
      <c r="AU284" s="232" t="s">
        <v>57</v>
      </c>
      <c r="AV284" s="232">
        <v>22</v>
      </c>
      <c r="AW284" s="233">
        <f>VLOOKUP(B:B,[1]BRIDGESTONE!$B:$K,8,0)</f>
        <v>12911</v>
      </c>
      <c r="AX284" s="233">
        <v>1050</v>
      </c>
      <c r="AY284" s="204" t="s">
        <v>3388</v>
      </c>
      <c r="AZ284" s="195" t="s">
        <v>173</v>
      </c>
      <c r="BA284" s="133" t="str">
        <f>IFERROR(VLOOKUP(AZ:AZ,Q商品!B:E,4,0),"")</f>
        <v>2022年製 Adrenalin RE004 245/45R17 99W XL サマータイヤ 最短当日発送</v>
      </c>
      <c r="BB284" s="133" t="str">
        <f>IFERROR(VLOOKUP(B:B,在庫!B:M,12,0),"")</f>
        <v>2022年製</v>
      </c>
      <c r="BC284" s="133">
        <f>IFERROR(VLOOKUP(B:B,在庫!B:L,10,0),"")</f>
        <v>1</v>
      </c>
      <c r="BD284" s="234" t="e">
        <f>VLOOKUP(AP:AP,[1]MICHELIN!$B:$AH,32,0)</f>
        <v>#N/A</v>
      </c>
      <c r="BE284" s="234" t="e">
        <f>VLOOKUP(AP:AP,[1]MICHELIN!$B:$AH,33,0)</f>
        <v>#N/A</v>
      </c>
    </row>
    <row r="285" spans="1:57" s="11" customFormat="1" ht="19.5" hidden="1" customHeight="1">
      <c r="A285" s="237">
        <f t="shared" si="124"/>
        <v>1</v>
      </c>
      <c r="B285" s="249">
        <f t="shared" si="125"/>
        <v>2454518118524</v>
      </c>
      <c r="C285" s="225">
        <f>VLOOKUP(B:B,[1]BRIDGESTONE!$B:$K,9,0)</f>
        <v>0</v>
      </c>
      <c r="D285" s="11" t="s">
        <v>5937</v>
      </c>
      <c r="E285" s="358" t="s">
        <v>1576</v>
      </c>
      <c r="F285" s="303" t="s">
        <v>7139</v>
      </c>
      <c r="G285" s="132" t="str">
        <f t="shared" si="126"/>
        <v>18</v>
      </c>
      <c r="H285" s="225">
        <v>0</v>
      </c>
      <c r="I285" s="225">
        <f>VLOOKUP(B:B,[1]BRIDGESTONE!$B:$K,10,0)</f>
        <v>0</v>
      </c>
      <c r="J285" s="131"/>
      <c r="K285" s="132" t="s">
        <v>1754</v>
      </c>
      <c r="L285" s="132">
        <v>15</v>
      </c>
      <c r="M285" s="134" t="s">
        <v>3426</v>
      </c>
      <c r="N285" s="226" t="s">
        <v>1969</v>
      </c>
      <c r="O285" s="226">
        <v>0</v>
      </c>
      <c r="P285" s="227">
        <v>24200</v>
      </c>
      <c r="Q285" s="228">
        <f t="shared" si="109"/>
        <v>21045.454545454544</v>
      </c>
      <c r="R285" s="143">
        <f t="shared" si="123"/>
        <v>0.47556371490280774</v>
      </c>
      <c r="S285" s="238">
        <v>1074476382</v>
      </c>
      <c r="T285" s="287" t="s">
        <v>6769</v>
      </c>
      <c r="U285" s="189">
        <f t="shared" si="110"/>
        <v>24200</v>
      </c>
      <c r="W285" s="229">
        <v>24200</v>
      </c>
      <c r="X285" s="135">
        <f t="shared" si="111"/>
        <v>11037</v>
      </c>
      <c r="Y285" s="230">
        <f t="shared" si="112"/>
        <v>21045.454545454544</v>
      </c>
      <c r="Z285" s="141">
        <f t="shared" si="113"/>
        <v>7.731404958677679E-2</v>
      </c>
      <c r="AA285" s="136">
        <f t="shared" si="114"/>
        <v>0.47556371490280774</v>
      </c>
      <c r="AB285" s="309"/>
      <c r="AC285" s="184">
        <f t="shared" si="115"/>
        <v>23725</v>
      </c>
      <c r="AD285" s="182">
        <f t="shared" si="116"/>
        <v>26071</v>
      </c>
      <c r="AE285" s="128">
        <f t="shared" si="117"/>
        <v>2346.39</v>
      </c>
      <c r="AF285" s="129">
        <f t="shared" si="118"/>
        <v>475.38999999999987</v>
      </c>
      <c r="AG285" s="130">
        <f t="shared" si="119"/>
        <v>1.8234436730466798E-2</v>
      </c>
      <c r="AH285" s="137">
        <f t="shared" si="120"/>
        <v>1871</v>
      </c>
      <c r="AI285" s="138">
        <f t="shared" si="121"/>
        <v>7.1765563269533192E-2</v>
      </c>
      <c r="AJ285" s="138">
        <f t="shared" si="122"/>
        <v>0.45732927817234093</v>
      </c>
      <c r="AK285" s="11" t="s">
        <v>13397</v>
      </c>
      <c r="AL285" s="11">
        <f t="shared" si="127"/>
        <v>21117.9</v>
      </c>
      <c r="AM285" s="412">
        <f t="shared" si="128"/>
        <v>18243.545454545456</v>
      </c>
      <c r="AN285" s="412">
        <f t="shared" si="129"/>
        <v>7206.5454545454559</v>
      </c>
      <c r="AO285" s="413">
        <f t="shared" si="130"/>
        <v>0.39501891079784135</v>
      </c>
      <c r="AP285" s="192">
        <v>2454518118524</v>
      </c>
      <c r="AQ285" s="192">
        <v>4961914965280</v>
      </c>
      <c r="AR285" s="192" t="s">
        <v>1304</v>
      </c>
      <c r="AS285" s="231" t="s">
        <v>1002</v>
      </c>
      <c r="AT285" s="231" t="s">
        <v>871</v>
      </c>
      <c r="AU285" s="232" t="s">
        <v>33</v>
      </c>
      <c r="AV285" s="232" t="s">
        <v>152</v>
      </c>
      <c r="AW285" s="233">
        <f>VLOOKUP(B:B,[1]BRIDGESTONE!$B:$K,8,0)</f>
        <v>11037</v>
      </c>
      <c r="AX285" s="233">
        <v>1050</v>
      </c>
      <c r="AY285" s="204" t="s">
        <v>3388</v>
      </c>
      <c r="AZ285" s="195" t="s">
        <v>174</v>
      </c>
      <c r="BA285" s="133" t="str">
        <f>IFERROR(VLOOKUP(AZ:AZ,Q商品!B:E,4,0),"")</f>
        <v>2021年製 POTENZA Adrenalin RE004 245/45R18 100W XL サマータイヤ 最短当日発送</v>
      </c>
      <c r="BB285" s="133" t="str">
        <f>IFERROR(VLOOKUP(B:B,在庫!B:M,12,0),"")</f>
        <v/>
      </c>
      <c r="BC285" s="133" t="str">
        <f>IFERROR(VLOOKUP(B:B,在庫!B:L,10,0),"")</f>
        <v/>
      </c>
      <c r="BD285" s="234" t="e">
        <f>VLOOKUP(AP:AP,[1]MICHELIN!$B:$AH,32,0)</f>
        <v>#N/A</v>
      </c>
      <c r="BE285" s="234" t="e">
        <f>VLOOKUP(AP:AP,[1]MICHELIN!$B:$AH,33,0)</f>
        <v>#N/A</v>
      </c>
    </row>
    <row r="286" spans="1:57" s="11" customFormat="1" ht="19.5" hidden="1" customHeight="1">
      <c r="A286" s="237">
        <f t="shared" si="124"/>
        <v>1</v>
      </c>
      <c r="B286" s="249">
        <f t="shared" si="125"/>
        <v>2553518118524</v>
      </c>
      <c r="C286" s="225">
        <f>VLOOKUP(B:B,[1]BRIDGESTONE!$B:$K,9,0)</f>
        <v>8</v>
      </c>
      <c r="D286" s="11" t="s">
        <v>5937</v>
      </c>
      <c r="E286" s="358" t="s">
        <v>1577</v>
      </c>
      <c r="F286" s="303" t="s">
        <v>7140</v>
      </c>
      <c r="G286" s="132" t="str">
        <f t="shared" si="126"/>
        <v>18</v>
      </c>
      <c r="H286" s="225">
        <v>0</v>
      </c>
      <c r="I286" s="225">
        <f>VLOOKUP(B:B,[1]BRIDGESTONE!$B:$K,10,0)</f>
        <v>0</v>
      </c>
      <c r="J286" s="131"/>
      <c r="K286" s="132" t="s">
        <v>1754</v>
      </c>
      <c r="L286" s="132">
        <v>16</v>
      </c>
      <c r="M286" s="134" t="s">
        <v>1782</v>
      </c>
      <c r="N286" s="226" t="s">
        <v>7565</v>
      </c>
      <c r="O286" s="226" t="s">
        <v>1970</v>
      </c>
      <c r="P286" s="227">
        <v>33400</v>
      </c>
      <c r="Q286" s="228">
        <f t="shared" si="109"/>
        <v>29409.090909090908</v>
      </c>
      <c r="R286" s="143">
        <f t="shared" si="123"/>
        <v>0.43667078825347755</v>
      </c>
      <c r="S286" s="238">
        <v>1074476383</v>
      </c>
      <c r="T286" s="287" t="s">
        <v>6770</v>
      </c>
      <c r="U286" s="189">
        <f t="shared" si="110"/>
        <v>33400</v>
      </c>
      <c r="W286" s="229">
        <v>33400</v>
      </c>
      <c r="X286" s="135">
        <f t="shared" si="111"/>
        <v>16567</v>
      </c>
      <c r="Y286" s="230">
        <f t="shared" si="112"/>
        <v>29409.090909090908</v>
      </c>
      <c r="Z286" s="141">
        <f t="shared" si="113"/>
        <v>0.10107099143206844</v>
      </c>
      <c r="AA286" s="136">
        <f t="shared" si="114"/>
        <v>0.43667078825347755</v>
      </c>
      <c r="AB286" s="309"/>
      <c r="AC286" s="184">
        <f t="shared" si="115"/>
        <v>32745</v>
      </c>
      <c r="AD286" s="182">
        <f t="shared" si="116"/>
        <v>35983</v>
      </c>
      <c r="AE286" s="128">
        <f t="shared" si="117"/>
        <v>3238.47</v>
      </c>
      <c r="AF286" s="129">
        <f t="shared" si="118"/>
        <v>655.4699999999998</v>
      </c>
      <c r="AG286" s="130">
        <f t="shared" si="119"/>
        <v>1.8216102048189416E-2</v>
      </c>
      <c r="AH286" s="137">
        <f t="shared" si="120"/>
        <v>2583</v>
      </c>
      <c r="AI286" s="138">
        <f t="shared" si="121"/>
        <v>7.1783897951810574E-2</v>
      </c>
      <c r="AJ286" s="138">
        <f t="shared" si="122"/>
        <v>0.41845468620528814</v>
      </c>
      <c r="AK286" s="11" t="s">
        <v>13397</v>
      </c>
      <c r="AL286" s="11">
        <f t="shared" si="127"/>
        <v>29146.7</v>
      </c>
      <c r="AM286" s="412">
        <f t="shared" si="128"/>
        <v>25542.454545454544</v>
      </c>
      <c r="AN286" s="412">
        <f t="shared" si="129"/>
        <v>8975.4545454545441</v>
      </c>
      <c r="AO286" s="413">
        <f t="shared" si="130"/>
        <v>0.35139358002897136</v>
      </c>
      <c r="AP286" s="192">
        <v>2553518118524</v>
      </c>
      <c r="AQ286" s="192">
        <v>4961914965433</v>
      </c>
      <c r="AR286" s="192" t="s">
        <v>1305</v>
      </c>
      <c r="AS286" s="231" t="s">
        <v>1002</v>
      </c>
      <c r="AT286" s="231" t="s">
        <v>1006</v>
      </c>
      <c r="AU286" s="232" t="s">
        <v>107</v>
      </c>
      <c r="AV286" s="232" t="s">
        <v>152</v>
      </c>
      <c r="AW286" s="233">
        <f>VLOOKUP(B:B,[1]BRIDGESTONE!$B:$K,8,0)</f>
        <v>16567</v>
      </c>
      <c r="AX286" s="233">
        <v>1050</v>
      </c>
      <c r="AY286" s="204" t="s">
        <v>3388</v>
      </c>
      <c r="AZ286" s="195" t="s">
        <v>175</v>
      </c>
      <c r="BA286" s="133" t="str">
        <f>IFERROR(VLOOKUP(AZ:AZ,Q商品!B:E,4,0),"")</f>
        <v>2023年製 POTENZA Adrenalin RE004 255/35R18 94W XL サマータイヤ 最短当日発送</v>
      </c>
      <c r="BB286" s="133" t="str">
        <f>IFERROR(VLOOKUP(B:B,在庫!B:M,12,0),"")</f>
        <v/>
      </c>
      <c r="BC286" s="133" t="str">
        <f>IFERROR(VLOOKUP(B:B,在庫!B:L,10,0),"")</f>
        <v/>
      </c>
      <c r="BD286" s="234" t="e">
        <f>VLOOKUP(AP:AP,[1]MICHELIN!$B:$AH,32,0)</f>
        <v>#N/A</v>
      </c>
      <c r="BE286" s="234" t="e">
        <f>VLOOKUP(AP:AP,[1]MICHELIN!$B:$AH,33,0)</f>
        <v>#N/A</v>
      </c>
    </row>
    <row r="287" spans="1:57" s="11" customFormat="1" ht="19.5" hidden="1" customHeight="1">
      <c r="A287" s="237">
        <f t="shared" si="124"/>
        <v>1</v>
      </c>
      <c r="B287" s="249">
        <f t="shared" si="125"/>
        <v>2054517119555</v>
      </c>
      <c r="C287" s="225">
        <f>VLOOKUP(B:B,[1]BRIDGESTONE!$B:$K,9,0)</f>
        <v>10</v>
      </c>
      <c r="D287" s="153" t="s">
        <v>5937</v>
      </c>
      <c r="E287" s="11" t="s">
        <v>7285</v>
      </c>
      <c r="F287" s="307" t="s">
        <v>7286</v>
      </c>
      <c r="G287" s="132" t="str">
        <f t="shared" si="126"/>
        <v>17</v>
      </c>
      <c r="H287" s="233">
        <v>134</v>
      </c>
      <c r="I287" s="225">
        <f>VLOOKUP(B:B,[1]BRIDGESTONE!$B:$K,10,0)</f>
        <v>130</v>
      </c>
      <c r="J287" s="131">
        <v>2086</v>
      </c>
      <c r="K287" s="132" t="s">
        <v>5940</v>
      </c>
      <c r="L287" s="132">
        <v>17</v>
      </c>
      <c r="M287" s="157" t="s">
        <v>3422</v>
      </c>
      <c r="N287" s="241" t="s">
        <v>6188</v>
      </c>
      <c r="O287" s="226" t="s">
        <v>1777</v>
      </c>
      <c r="P287" s="242">
        <v>23100</v>
      </c>
      <c r="Q287" s="228">
        <f t="shared" si="109"/>
        <v>20522.727272727272</v>
      </c>
      <c r="R287" s="143">
        <f t="shared" si="123"/>
        <v>0.28805758582502766</v>
      </c>
      <c r="S287" s="243">
        <v>1075537431</v>
      </c>
      <c r="T287" s="310" t="s">
        <v>7764</v>
      </c>
      <c r="U287" s="189">
        <f t="shared" si="110"/>
        <v>23100</v>
      </c>
      <c r="W287" s="180">
        <v>23100</v>
      </c>
      <c r="X287" s="135">
        <f t="shared" si="111"/>
        <v>14611</v>
      </c>
      <c r="Y287" s="230">
        <f t="shared" si="112"/>
        <v>20522.727272727272</v>
      </c>
      <c r="Z287" s="141">
        <f t="shared" si="113"/>
        <v>7.7316017316017227E-2</v>
      </c>
      <c r="AA287" s="136">
        <f t="shared" si="114"/>
        <v>0.28805758582502766</v>
      </c>
      <c r="AB287" s="309"/>
      <c r="AC287" s="184">
        <f t="shared" si="115"/>
        <v>22647</v>
      </c>
      <c r="AD287" s="182">
        <f t="shared" si="116"/>
        <v>24886</v>
      </c>
      <c r="AE287" s="128">
        <f t="shared" si="117"/>
        <v>2239.7399999999998</v>
      </c>
      <c r="AF287" s="129">
        <f t="shared" si="118"/>
        <v>453.73999999999978</v>
      </c>
      <c r="AG287" s="130">
        <f t="shared" si="119"/>
        <v>1.8232741300329494E-2</v>
      </c>
      <c r="AH287" s="137">
        <f t="shared" si="120"/>
        <v>1786</v>
      </c>
      <c r="AI287" s="138">
        <f t="shared" si="121"/>
        <v>7.1767258699670503E-2</v>
      </c>
      <c r="AJ287" s="138">
        <f t="shared" si="122"/>
        <v>0.26982484452469818</v>
      </c>
      <c r="AK287" s="11" t="s">
        <v>13397</v>
      </c>
      <c r="AL287" s="11">
        <f t="shared" si="127"/>
        <v>20158.400000000001</v>
      </c>
      <c r="AM287" s="412">
        <f t="shared" si="128"/>
        <v>17848.545454545456</v>
      </c>
      <c r="AN287" s="412">
        <f t="shared" si="129"/>
        <v>3237.5454545454559</v>
      </c>
      <c r="AO287" s="413">
        <f t="shared" si="130"/>
        <v>0.18138987643505461</v>
      </c>
      <c r="AP287" s="192">
        <v>2054517119555</v>
      </c>
      <c r="AQ287" s="195" t="s">
        <v>152</v>
      </c>
      <c r="AR287" s="196" t="s">
        <v>152</v>
      </c>
      <c r="AS287" s="312" t="s">
        <v>1009</v>
      </c>
      <c r="AT287" s="312" t="s">
        <v>7380</v>
      </c>
      <c r="AU287" s="133" t="s">
        <v>62</v>
      </c>
      <c r="AV287" s="139" t="s">
        <v>152</v>
      </c>
      <c r="AW287" s="233">
        <f>VLOOKUP(B:B,[1]BRIDGESTONE!$B:$K,8,0)</f>
        <v>14611</v>
      </c>
      <c r="AX287" s="233">
        <v>525</v>
      </c>
      <c r="AY287" s="204" t="s">
        <v>3388</v>
      </c>
      <c r="AZ287" s="195" t="s">
        <v>7761</v>
      </c>
      <c r="BA287" s="133" t="str">
        <f>IFERROR(VLOOKUP(AZ:AZ,Q商品!B:E,4,0),"")</f>
        <v>2023年製 POTENZA Sport 205/45R17 88Y XL サマー 最短当日発送</v>
      </c>
      <c r="BB287" s="133" t="str">
        <f>IFERROR(VLOOKUP(B:B,在庫!B:M,12,0),"")</f>
        <v>2023年製</v>
      </c>
      <c r="BC287" s="133">
        <f>IFERROR(VLOOKUP(B:B,在庫!B:L,10,0),"")</f>
        <v>1</v>
      </c>
      <c r="BD287" s="234" t="e">
        <f>VLOOKUP(AP:AP,[1]MICHELIN!$B:$AH,32,0)</f>
        <v>#N/A</v>
      </c>
      <c r="BE287" s="234" t="e">
        <f>VLOOKUP(AP:AP,[1]MICHELIN!$B:$AH,33,0)</f>
        <v>#N/A</v>
      </c>
    </row>
    <row r="288" spans="1:57" s="11" customFormat="1" ht="19.5" hidden="1" customHeight="1">
      <c r="A288" s="237">
        <f t="shared" si="124"/>
        <v>1</v>
      </c>
      <c r="B288" s="249">
        <f t="shared" si="125"/>
        <v>2353519119557</v>
      </c>
      <c r="C288" s="225">
        <f>VLOOKUP(B:B,[1]BRIDGESTONE!$B:$K,9,0)</f>
        <v>2</v>
      </c>
      <c r="D288" s="153" t="s">
        <v>5937</v>
      </c>
      <c r="E288" s="11" t="s">
        <v>7284</v>
      </c>
      <c r="F288" s="307" t="s">
        <v>7287</v>
      </c>
      <c r="G288" s="132" t="str">
        <f t="shared" si="126"/>
        <v>19</v>
      </c>
      <c r="H288" s="233">
        <v>32</v>
      </c>
      <c r="I288" s="225">
        <f>VLOOKUP(B:B,[1]BRIDGESTONE!$B:$K,10,0)</f>
        <v>30</v>
      </c>
      <c r="J288" s="131" t="s">
        <v>12</v>
      </c>
      <c r="K288" s="132" t="s">
        <v>5940</v>
      </c>
      <c r="L288" s="132">
        <v>18</v>
      </c>
      <c r="M288" s="157" t="s">
        <v>3422</v>
      </c>
      <c r="N288" s="241" t="s">
        <v>11994</v>
      </c>
      <c r="O288" s="241" t="s">
        <v>1777</v>
      </c>
      <c r="P288" s="242">
        <v>30297</v>
      </c>
      <c r="Q288" s="228">
        <f t="shared" si="109"/>
        <v>26588.181818181816</v>
      </c>
      <c r="R288" s="143">
        <f t="shared" si="123"/>
        <v>0.33654733818853211</v>
      </c>
      <c r="S288" s="243">
        <v>1075537432</v>
      </c>
      <c r="T288" s="310" t="s">
        <v>7765</v>
      </c>
      <c r="U288" s="189">
        <f t="shared" si="110"/>
        <v>30297</v>
      </c>
      <c r="W288" s="180">
        <v>30297</v>
      </c>
      <c r="X288" s="135">
        <f t="shared" si="111"/>
        <v>17640</v>
      </c>
      <c r="Y288" s="230">
        <f t="shared" si="112"/>
        <v>26588.181818181816</v>
      </c>
      <c r="Z288" s="141">
        <f t="shared" si="113"/>
        <v>7.7301382975212052E-2</v>
      </c>
      <c r="AA288" s="136">
        <f t="shared" si="114"/>
        <v>0.33654733818853211</v>
      </c>
      <c r="AB288" s="309"/>
      <c r="AC288" s="184">
        <f t="shared" si="115"/>
        <v>29702</v>
      </c>
      <c r="AD288" s="182">
        <f t="shared" si="116"/>
        <v>32639</v>
      </c>
      <c r="AE288" s="128">
        <f t="shared" si="117"/>
        <v>2937.5099999999998</v>
      </c>
      <c r="AF288" s="129">
        <f t="shared" si="118"/>
        <v>595.50999999999976</v>
      </c>
      <c r="AG288" s="130">
        <f t="shared" si="119"/>
        <v>1.8245350654125424E-2</v>
      </c>
      <c r="AH288" s="137">
        <f t="shared" si="120"/>
        <v>2342</v>
      </c>
      <c r="AI288" s="138">
        <f t="shared" si="121"/>
        <v>7.1754649345874569E-2</v>
      </c>
      <c r="AJ288" s="138">
        <f t="shared" si="122"/>
        <v>0.31830198753440669</v>
      </c>
      <c r="AK288" s="11" t="s">
        <v>13397</v>
      </c>
      <c r="AL288" s="11">
        <f t="shared" si="127"/>
        <v>26438.1</v>
      </c>
      <c r="AM288" s="412">
        <f t="shared" si="128"/>
        <v>23080.090909090904</v>
      </c>
      <c r="AN288" s="412">
        <f t="shared" si="129"/>
        <v>5440.0909090909045</v>
      </c>
      <c r="AO288" s="413">
        <f t="shared" si="130"/>
        <v>0.23570491687050216</v>
      </c>
      <c r="AP288" s="192">
        <v>2353519119557</v>
      </c>
      <c r="AQ288" s="195" t="s">
        <v>152</v>
      </c>
      <c r="AR288" s="196" t="s">
        <v>152</v>
      </c>
      <c r="AS288" s="312" t="s">
        <v>1009</v>
      </c>
      <c r="AT288" s="312" t="s">
        <v>970</v>
      </c>
      <c r="AU288" s="133" t="s">
        <v>125</v>
      </c>
      <c r="AV288" s="139" t="s">
        <v>152</v>
      </c>
      <c r="AW288" s="233">
        <f>VLOOKUP(B:B,[1]BRIDGESTONE!$B:$K,8,0)</f>
        <v>17640</v>
      </c>
      <c r="AX288" s="139">
        <v>1050</v>
      </c>
      <c r="AY288" s="204" t="s">
        <v>3388</v>
      </c>
      <c r="AZ288" s="195" t="s">
        <v>7763</v>
      </c>
      <c r="BA288" s="133" t="str">
        <f>IFERROR(VLOOKUP(AZ:AZ,Q商品!B:E,4,0),"")</f>
        <v>2023年製 POTENZA Sport 235/35R19 91Y XL BRIDGESTONE サマー 最短当日発送</v>
      </c>
      <c r="BB288" s="133" t="str">
        <f>IFERROR(VLOOKUP(B:B,在庫!B:M,12,0),"")</f>
        <v>2022年製</v>
      </c>
      <c r="BC288" s="133">
        <f>IFERROR(VLOOKUP(B:B,在庫!B:L,10,0),"")</f>
        <v>1</v>
      </c>
      <c r="BD288" s="234" t="e">
        <f>VLOOKUP(AP:AP,[1]MICHELIN!$B:$AH,32,0)</f>
        <v>#N/A</v>
      </c>
      <c r="BE288" s="234" t="e">
        <f>VLOOKUP(AP:AP,[1]MICHELIN!$B:$AH,33,0)</f>
        <v>#N/A</v>
      </c>
    </row>
    <row r="289" spans="1:57" s="11" customFormat="1" ht="19.5" hidden="1" customHeight="1">
      <c r="A289" s="237">
        <f t="shared" si="124"/>
        <v>1</v>
      </c>
      <c r="B289" s="249">
        <f t="shared" si="125"/>
        <v>2254018119553</v>
      </c>
      <c r="C289" s="225">
        <f>VLOOKUP(B:B,[1]BRIDGESTONE!$B:$K,9,0)</f>
        <v>166</v>
      </c>
      <c r="D289" s="11" t="s">
        <v>4699</v>
      </c>
      <c r="E289" s="358" t="s">
        <v>1553</v>
      </c>
      <c r="F289" s="293" t="s">
        <v>6272</v>
      </c>
      <c r="G289" s="132" t="str">
        <f t="shared" si="126"/>
        <v>18</v>
      </c>
      <c r="H289" s="233">
        <v>0</v>
      </c>
      <c r="I289" s="225">
        <f>VLOOKUP(B:B,[1]BRIDGESTONE!$B:$K,10,0)</f>
        <v>3</v>
      </c>
      <c r="J289" s="131"/>
      <c r="K289" s="132" t="s">
        <v>1754</v>
      </c>
      <c r="L289" s="132">
        <v>23</v>
      </c>
      <c r="M289" s="134" t="s">
        <v>3422</v>
      </c>
      <c r="N289" s="226" t="s">
        <v>3427</v>
      </c>
      <c r="O289" s="226">
        <v>0</v>
      </c>
      <c r="P289" s="227">
        <v>21300</v>
      </c>
      <c r="Q289" s="228">
        <f t="shared" si="109"/>
        <v>18886.363636363636</v>
      </c>
      <c r="R289" s="143">
        <f t="shared" si="123"/>
        <v>0.39019494584837544</v>
      </c>
      <c r="S289" s="238">
        <v>1074476700</v>
      </c>
      <c r="T289" s="289" t="s">
        <v>7556</v>
      </c>
      <c r="U289" s="189">
        <f t="shared" si="110"/>
        <v>21300</v>
      </c>
      <c r="W289" s="229">
        <v>21300</v>
      </c>
      <c r="X289" s="135">
        <f t="shared" si="111"/>
        <v>11517</v>
      </c>
      <c r="Y289" s="230">
        <f t="shared" si="112"/>
        <v>18886.363636363636</v>
      </c>
      <c r="Z289" s="141">
        <f t="shared" si="113"/>
        <v>7.7323943661971928E-2</v>
      </c>
      <c r="AA289" s="136">
        <f t="shared" si="114"/>
        <v>0.39019494584837544</v>
      </c>
      <c r="AB289" s="309"/>
      <c r="AC289" s="184">
        <f t="shared" si="115"/>
        <v>20882</v>
      </c>
      <c r="AD289" s="182">
        <f t="shared" si="116"/>
        <v>22947</v>
      </c>
      <c r="AE289" s="128">
        <f t="shared" si="117"/>
        <v>2065.23</v>
      </c>
      <c r="AF289" s="129">
        <f t="shared" si="118"/>
        <v>418.23</v>
      </c>
      <c r="AG289" s="130">
        <f t="shared" si="119"/>
        <v>1.8225911883906393E-2</v>
      </c>
      <c r="AH289" s="137">
        <f t="shared" si="120"/>
        <v>1647</v>
      </c>
      <c r="AI289" s="138">
        <f t="shared" si="121"/>
        <v>7.1774088116093607E-2</v>
      </c>
      <c r="AJ289" s="138">
        <f t="shared" si="122"/>
        <v>0.37196903396446906</v>
      </c>
      <c r="AK289" s="11" t="s">
        <v>13397</v>
      </c>
      <c r="AL289" s="11">
        <f t="shared" si="127"/>
        <v>18587.3</v>
      </c>
      <c r="AM289" s="412">
        <f t="shared" si="128"/>
        <v>16420.272727272724</v>
      </c>
      <c r="AN289" s="412">
        <f t="shared" si="129"/>
        <v>4903.2727272727243</v>
      </c>
      <c r="AO289" s="413">
        <f t="shared" si="130"/>
        <v>0.29861091887522617</v>
      </c>
      <c r="AP289" s="192">
        <v>2254018119553</v>
      </c>
      <c r="AQ289" s="192" t="s">
        <v>152</v>
      </c>
      <c r="AR289" s="192" t="s">
        <v>152</v>
      </c>
      <c r="AS289" s="231" t="s">
        <v>1009</v>
      </c>
      <c r="AT289" s="231" t="s">
        <v>762</v>
      </c>
      <c r="AU289" s="232" t="s">
        <v>38</v>
      </c>
      <c r="AV289" s="232" t="s">
        <v>152</v>
      </c>
      <c r="AW289" s="233">
        <f>VLOOKUP(B:B,[1]BRIDGESTONE!$B:$K,8,0)</f>
        <v>11517</v>
      </c>
      <c r="AX289" s="233">
        <v>525</v>
      </c>
      <c r="AY289" s="204" t="s">
        <v>3388</v>
      </c>
      <c r="AZ289" s="195" t="s">
        <v>176</v>
      </c>
      <c r="BA289" s="133" t="str">
        <f>IFERROR(VLOOKUP(AZ:AZ,Q商品!B:E,4,0),"")</f>
        <v>2023年製 POTENZA Sport 225/40R18 92Y XL サマータイヤ 最短当日発送</v>
      </c>
      <c r="BB289" s="133" t="str">
        <f>IFERROR(VLOOKUP(B:B,在庫!B:M,12,0),"")</f>
        <v>2023年製</v>
      </c>
      <c r="BC289" s="133">
        <f>IFERROR(VLOOKUP(B:B,在庫!B:L,10,0),"")</f>
        <v>1</v>
      </c>
      <c r="BD289" s="234" t="e">
        <f>VLOOKUP(AP:AP,[1]MICHELIN!$B:$AH,32,0)</f>
        <v>#N/A</v>
      </c>
      <c r="BE289" s="234" t="e">
        <f>VLOOKUP(AP:AP,[1]MICHELIN!$B:$AH,33,0)</f>
        <v>#N/A</v>
      </c>
    </row>
    <row r="290" spans="1:57" s="11" customFormat="1" ht="19.5" hidden="1" customHeight="1">
      <c r="A290" s="237">
        <f t="shared" si="124"/>
        <v>1</v>
      </c>
      <c r="B290" s="249">
        <f t="shared" si="125"/>
        <v>2254517119559</v>
      </c>
      <c r="C290" s="225">
        <f>VLOOKUP(B:B,[1]BRIDGESTONE!$B:$K,9,0)</f>
        <v>0</v>
      </c>
      <c r="D290" s="11" t="s">
        <v>4699</v>
      </c>
      <c r="E290" s="358" t="s">
        <v>1554</v>
      </c>
      <c r="F290" s="304" t="s">
        <v>7532</v>
      </c>
      <c r="G290" s="132" t="str">
        <f t="shared" si="126"/>
        <v>17</v>
      </c>
      <c r="H290" s="233">
        <v>1</v>
      </c>
      <c r="I290" s="225">
        <f>VLOOKUP(B:B,[1]BRIDGESTONE!$B:$K,10,0)</f>
        <v>1</v>
      </c>
      <c r="J290" s="131"/>
      <c r="K290" s="132" t="s">
        <v>1754</v>
      </c>
      <c r="L290" s="132">
        <v>24</v>
      </c>
      <c r="M290" s="134" t="s">
        <v>1785</v>
      </c>
      <c r="N290" s="226" t="s">
        <v>7566</v>
      </c>
      <c r="O290" s="226" t="s">
        <v>1954</v>
      </c>
      <c r="P290" s="227">
        <v>18150</v>
      </c>
      <c r="Q290" s="228">
        <f t="shared" si="109"/>
        <v>16022.727272727272</v>
      </c>
      <c r="R290" s="143">
        <f t="shared" si="123"/>
        <v>0.31322553191489361</v>
      </c>
      <c r="S290" s="238">
        <v>1074476337</v>
      </c>
      <c r="T290" s="289" t="s">
        <v>7557</v>
      </c>
      <c r="U290" s="189">
        <f t="shared" si="110"/>
        <v>17250</v>
      </c>
      <c r="V290" s="11">
        <v>900</v>
      </c>
      <c r="W290" s="229">
        <v>18150</v>
      </c>
      <c r="X290" s="135">
        <f t="shared" si="111"/>
        <v>11004</v>
      </c>
      <c r="Y290" s="230">
        <f t="shared" si="112"/>
        <v>16022.727272727272</v>
      </c>
      <c r="Z290" s="141">
        <f t="shared" si="113"/>
        <v>8.355685131195334E-2</v>
      </c>
      <c r="AA290" s="136">
        <f t="shared" si="114"/>
        <v>0.31322553191489361</v>
      </c>
      <c r="AB290" s="309"/>
      <c r="AC290" s="184">
        <f t="shared" si="115"/>
        <v>16911</v>
      </c>
      <c r="AD290" s="182">
        <f t="shared" si="116"/>
        <v>18583</v>
      </c>
      <c r="AE290" s="128">
        <f t="shared" si="117"/>
        <v>1672.47</v>
      </c>
      <c r="AF290" s="129">
        <f t="shared" si="118"/>
        <v>339.47</v>
      </c>
      <c r="AG290" s="130">
        <f t="shared" si="119"/>
        <v>1.826777161922187E-2</v>
      </c>
      <c r="AH290" s="137">
        <f t="shared" si="120"/>
        <v>1333</v>
      </c>
      <c r="AI290" s="138">
        <f t="shared" si="121"/>
        <v>7.1732228380778126E-2</v>
      </c>
      <c r="AJ290" s="138">
        <f t="shared" si="122"/>
        <v>0.29495776029567172</v>
      </c>
      <c r="AK290" s="11" t="s">
        <v>13397</v>
      </c>
      <c r="AL290" s="11">
        <f t="shared" si="127"/>
        <v>15052.7</v>
      </c>
      <c r="AM290" s="412">
        <f t="shared" si="128"/>
        <v>13207</v>
      </c>
      <c r="AN290" s="412">
        <f t="shared" si="129"/>
        <v>2203</v>
      </c>
      <c r="AO290" s="413">
        <f t="shared" si="130"/>
        <v>0.16680548194139472</v>
      </c>
      <c r="AP290" s="192">
        <v>2254517119559</v>
      </c>
      <c r="AQ290" s="192" t="s">
        <v>152</v>
      </c>
      <c r="AR290" s="192" t="s">
        <v>152</v>
      </c>
      <c r="AS290" s="231" t="s">
        <v>1009</v>
      </c>
      <c r="AT290" s="231" t="s">
        <v>764</v>
      </c>
      <c r="AU290" s="232" t="s">
        <v>37</v>
      </c>
      <c r="AV290" s="232" t="s">
        <v>152</v>
      </c>
      <c r="AW290" s="233">
        <f>VLOOKUP(B:B,[1]BRIDGESTONE!$B:$K,8,0)</f>
        <v>11004</v>
      </c>
      <c r="AX290" s="233">
        <v>525</v>
      </c>
      <c r="AY290" s="204" t="s">
        <v>3388</v>
      </c>
      <c r="AZ290" s="195" t="s">
        <v>177</v>
      </c>
      <c r="BA290" s="133" t="str">
        <f>IFERROR(VLOOKUP(AZ:AZ,Q商品!B:E,4,0),"")</f>
        <v>2022年製 POTENZA Sport 225/45R17 94Y XL サマータイヤ 最短当日発送</v>
      </c>
      <c r="BB290" s="133" t="str">
        <f>IFERROR(VLOOKUP(B:B,在庫!B:M,12,0),"")</f>
        <v>2022年製</v>
      </c>
      <c r="BC290" s="133">
        <f>IFERROR(VLOOKUP(B:B,在庫!B:L,10,0),"")</f>
        <v>1</v>
      </c>
      <c r="BD290" s="234" t="e">
        <f>VLOOKUP(AP:AP,[1]MICHELIN!$B:$AH,32,0)</f>
        <v>#N/A</v>
      </c>
      <c r="BE290" s="234" t="e">
        <f>VLOOKUP(AP:AP,[1]MICHELIN!$B:$AH,33,0)</f>
        <v>#N/A</v>
      </c>
    </row>
    <row r="291" spans="1:57" s="11" customFormat="1" ht="19.5" hidden="1" customHeight="1">
      <c r="A291" s="237">
        <f t="shared" si="124"/>
        <v>1</v>
      </c>
      <c r="B291" s="249">
        <f t="shared" si="125"/>
        <v>2254518119558</v>
      </c>
      <c r="C291" s="225">
        <f>VLOOKUP(B:B,[1]BRIDGESTONE!$B:$K,9,0)</f>
        <v>0</v>
      </c>
      <c r="D291" s="11" t="s">
        <v>5937</v>
      </c>
      <c r="E291" s="358" t="s">
        <v>1555</v>
      </c>
      <c r="F291" s="304" t="s">
        <v>7567</v>
      </c>
      <c r="G291" s="132" t="str">
        <f t="shared" si="126"/>
        <v>18</v>
      </c>
      <c r="H291" s="225">
        <v>0</v>
      </c>
      <c r="I291" s="225">
        <f>VLOOKUP(B:B,[1]BRIDGESTONE!$B:$K,10,0)</f>
        <v>0</v>
      </c>
      <c r="J291" s="131"/>
      <c r="K291" s="132" t="s">
        <v>1754</v>
      </c>
      <c r="L291" s="132">
        <v>25</v>
      </c>
      <c r="M291" s="134" t="s">
        <v>1776</v>
      </c>
      <c r="N291" s="226" t="s">
        <v>4645</v>
      </c>
      <c r="O291" s="226">
        <v>0</v>
      </c>
      <c r="P291" s="227">
        <v>27500</v>
      </c>
      <c r="Q291" s="228">
        <f t="shared" si="109"/>
        <v>24045.454545454544</v>
      </c>
      <c r="R291" s="143">
        <f t="shared" si="123"/>
        <v>0.38508128544423437</v>
      </c>
      <c r="S291" s="238">
        <v>1074476336</v>
      </c>
      <c r="T291" s="286" t="s">
        <v>6771</v>
      </c>
      <c r="U291" s="189">
        <f t="shared" si="110"/>
        <v>27500</v>
      </c>
      <c r="W291" s="229">
        <v>27500</v>
      </c>
      <c r="X291" s="135">
        <f t="shared" si="111"/>
        <v>14786</v>
      </c>
      <c r="Y291" s="230">
        <f t="shared" si="112"/>
        <v>24045.454545454544</v>
      </c>
      <c r="Z291" s="141">
        <f t="shared" si="113"/>
        <v>7.7309090909090994E-2</v>
      </c>
      <c r="AA291" s="136">
        <f t="shared" si="114"/>
        <v>0.38508128544423437</v>
      </c>
      <c r="AB291" s="309"/>
      <c r="AC291" s="184">
        <f t="shared" si="115"/>
        <v>26960</v>
      </c>
      <c r="AD291" s="182">
        <f t="shared" si="116"/>
        <v>29626</v>
      </c>
      <c r="AE291" s="128">
        <f t="shared" si="117"/>
        <v>2666.3399999999997</v>
      </c>
      <c r="AF291" s="129">
        <f t="shared" si="118"/>
        <v>540.33999999999969</v>
      </c>
      <c r="AG291" s="130">
        <f t="shared" si="119"/>
        <v>1.8238709241882121E-2</v>
      </c>
      <c r="AH291" s="137">
        <f t="shared" si="120"/>
        <v>2126</v>
      </c>
      <c r="AI291" s="138">
        <f t="shared" si="121"/>
        <v>7.1761290758117866E-2</v>
      </c>
      <c r="AJ291" s="138">
        <f t="shared" si="122"/>
        <v>0.36684257620235222</v>
      </c>
      <c r="AK291" s="11" t="s">
        <v>13397</v>
      </c>
      <c r="AL291" s="11">
        <f t="shared" si="127"/>
        <v>23997.4</v>
      </c>
      <c r="AM291" s="412">
        <f t="shared" si="128"/>
        <v>20861.272727272728</v>
      </c>
      <c r="AN291" s="412">
        <f t="shared" si="129"/>
        <v>6075.2727272727279</v>
      </c>
      <c r="AO291" s="413">
        <f t="shared" si="130"/>
        <v>0.29122253501486012</v>
      </c>
      <c r="AP291" s="192">
        <v>2254518119558</v>
      </c>
      <c r="AQ291" s="192" t="s">
        <v>152</v>
      </c>
      <c r="AR291" s="192" t="s">
        <v>152</v>
      </c>
      <c r="AS291" s="231" t="s">
        <v>1009</v>
      </c>
      <c r="AT291" s="231" t="s">
        <v>766</v>
      </c>
      <c r="AU291" s="232" t="s">
        <v>40</v>
      </c>
      <c r="AV291" s="232" t="s">
        <v>152</v>
      </c>
      <c r="AW291" s="233">
        <f>VLOOKUP(B:B,[1]BRIDGESTONE!$B:$K,8,0)</f>
        <v>14786</v>
      </c>
      <c r="AX291" s="233">
        <v>1050</v>
      </c>
      <c r="AY291" s="204" t="s">
        <v>3388</v>
      </c>
      <c r="AZ291" s="195" t="s">
        <v>178</v>
      </c>
      <c r="BA291" s="133" t="str">
        <f>IFERROR(VLOOKUP(AZ:AZ,Q商品!B:E,4,0),"")</f>
        <v>2021年製以降 POTENZA Sport 225/45R18 95Y XL サマータイヤ 最短当日発送</v>
      </c>
      <c r="BB291" s="133" t="str">
        <f>IFERROR(VLOOKUP(B:B,在庫!B:M,12,0),"")</f>
        <v>2021年製</v>
      </c>
      <c r="BC291" s="133">
        <f>IFERROR(VLOOKUP(B:B,在庫!B:L,10,0),"")</f>
        <v>1</v>
      </c>
      <c r="BD291" s="234" t="e">
        <f>VLOOKUP(AP:AP,[1]MICHELIN!$B:$AH,32,0)</f>
        <v>#N/A</v>
      </c>
      <c r="BE291" s="234" t="e">
        <f>VLOOKUP(AP:AP,[1]MICHELIN!$B:$AH,33,0)</f>
        <v>#N/A</v>
      </c>
    </row>
    <row r="292" spans="1:57" s="11" customFormat="1" ht="19.5" hidden="1" customHeight="1">
      <c r="A292" s="237">
        <f t="shared" si="124"/>
        <v>1</v>
      </c>
      <c r="B292" s="249">
        <f t="shared" si="125"/>
        <v>2454018119557</v>
      </c>
      <c r="C292" s="225">
        <f>VLOOKUP(B:B,[1]BRIDGESTONE!$B:$K,9,0)</f>
        <v>99</v>
      </c>
      <c r="D292" s="11" t="s">
        <v>4699</v>
      </c>
      <c r="E292" s="11" t="s">
        <v>1552</v>
      </c>
      <c r="F292" s="303" t="s">
        <v>7141</v>
      </c>
      <c r="G292" s="132" t="str">
        <f t="shared" si="126"/>
        <v>18</v>
      </c>
      <c r="H292" s="233">
        <v>15</v>
      </c>
      <c r="I292" s="225">
        <f>VLOOKUP(B:B,[1]BRIDGESTONE!$B:$K,10,0)</f>
        <v>1</v>
      </c>
      <c r="J292" s="131">
        <v>1346</v>
      </c>
      <c r="K292" s="132" t="s">
        <v>1754</v>
      </c>
      <c r="L292" s="132">
        <v>26</v>
      </c>
      <c r="M292" s="134" t="s">
        <v>3422</v>
      </c>
      <c r="N292" s="226" t="s">
        <v>7737</v>
      </c>
      <c r="O292" s="226" t="s">
        <v>1777</v>
      </c>
      <c r="P292" s="227">
        <v>27700</v>
      </c>
      <c r="Q292" s="228">
        <f t="shared" si="109"/>
        <v>24227.272727272724</v>
      </c>
      <c r="R292" s="143">
        <f t="shared" si="123"/>
        <v>0.32493433395872412</v>
      </c>
      <c r="S292" s="238">
        <v>1074476338</v>
      </c>
      <c r="T292" s="289" t="s">
        <v>7558</v>
      </c>
      <c r="U292" s="189">
        <f t="shared" si="110"/>
        <v>27700</v>
      </c>
      <c r="W292" s="229">
        <v>27700</v>
      </c>
      <c r="X292" s="135">
        <f t="shared" si="111"/>
        <v>16355</v>
      </c>
      <c r="Y292" s="230">
        <f t="shared" si="112"/>
        <v>24227.272727272724</v>
      </c>
      <c r="Z292" s="141">
        <f t="shared" si="113"/>
        <v>7.7292418772563209E-2</v>
      </c>
      <c r="AA292" s="136">
        <f t="shared" si="114"/>
        <v>0.32493433395872412</v>
      </c>
      <c r="AB292" s="309"/>
      <c r="AC292" s="184">
        <f t="shared" si="115"/>
        <v>27156</v>
      </c>
      <c r="AD292" s="182">
        <f t="shared" si="116"/>
        <v>29841</v>
      </c>
      <c r="AE292" s="128">
        <f t="shared" si="117"/>
        <v>2685.69</v>
      </c>
      <c r="AF292" s="129">
        <f t="shared" si="118"/>
        <v>544.69000000000005</v>
      </c>
      <c r="AG292" s="130">
        <f t="shared" si="119"/>
        <v>1.8253074628866328E-2</v>
      </c>
      <c r="AH292" s="137">
        <f t="shared" si="120"/>
        <v>2141</v>
      </c>
      <c r="AI292" s="138">
        <f t="shared" si="121"/>
        <v>7.1746925371133669E-2</v>
      </c>
      <c r="AJ292" s="138">
        <f t="shared" si="122"/>
        <v>0.30668125932985779</v>
      </c>
      <c r="AK292" s="11" t="s">
        <v>13397</v>
      </c>
      <c r="AL292" s="11">
        <f t="shared" si="127"/>
        <v>24171.9</v>
      </c>
      <c r="AM292" s="412">
        <f t="shared" si="128"/>
        <v>21019.909090909092</v>
      </c>
      <c r="AN292" s="412">
        <f t="shared" si="129"/>
        <v>4664.9090909090919</v>
      </c>
      <c r="AO292" s="413">
        <f t="shared" si="130"/>
        <v>0.22192812874374515</v>
      </c>
      <c r="AP292" s="192">
        <v>2454018119557</v>
      </c>
      <c r="AQ292" s="192" t="s">
        <v>152</v>
      </c>
      <c r="AR292" s="192" t="s">
        <v>152</v>
      </c>
      <c r="AS292" s="231" t="s">
        <v>1009</v>
      </c>
      <c r="AT292" s="231" t="s">
        <v>663</v>
      </c>
      <c r="AU292" s="232" t="s">
        <v>83</v>
      </c>
      <c r="AV292" s="232" t="s">
        <v>152</v>
      </c>
      <c r="AW292" s="233">
        <f>VLOOKUP(B:B,[1]BRIDGESTONE!$B:$K,8,0)</f>
        <v>16355</v>
      </c>
      <c r="AX292" s="416">
        <v>1050</v>
      </c>
      <c r="AY292" s="204" t="s">
        <v>3388</v>
      </c>
      <c r="AZ292" s="195" t="s">
        <v>179</v>
      </c>
      <c r="BA292" s="133" t="str">
        <f>IFERROR(VLOOKUP(AZ:AZ,Q商品!B:E,4,0),"")</f>
        <v>2023年製 POTENZA Sport 245/40R18 97Y XL サマータイヤ 最短当日発送</v>
      </c>
      <c r="BB292" s="133" t="str">
        <f>IFERROR(VLOOKUP(B:B,在庫!B:M,12,0),"")</f>
        <v>2023年製</v>
      </c>
      <c r="BC292" s="133">
        <f>IFERROR(VLOOKUP(B:B,在庫!B:L,10,0),"")</f>
        <v>1</v>
      </c>
      <c r="BD292" s="234" t="e">
        <f>VLOOKUP(AP:AP,[1]MICHELIN!$B:$AH,32,0)</f>
        <v>#N/A</v>
      </c>
      <c r="BE292" s="234" t="e">
        <f>VLOOKUP(AP:AP,[1]MICHELIN!$B:$AH,33,0)</f>
        <v>#N/A</v>
      </c>
    </row>
    <row r="293" spans="1:57" s="11" customFormat="1" ht="19.5" hidden="1" customHeight="1">
      <c r="A293" s="11">
        <f t="shared" si="124"/>
        <v>1</v>
      </c>
      <c r="B293" s="239">
        <f t="shared" si="125"/>
        <v>1556514119190</v>
      </c>
      <c r="C293" s="225">
        <f>VLOOKUP(B:B,[1]BRIDGESTONE!$B:$K,9,0)</f>
        <v>20</v>
      </c>
      <c r="D293" s="11" t="s">
        <v>4699</v>
      </c>
      <c r="E293" s="11" t="s">
        <v>1535</v>
      </c>
      <c r="F293" s="293" t="s">
        <v>6273</v>
      </c>
      <c r="G293" s="132" t="str">
        <f t="shared" si="126"/>
        <v>14</v>
      </c>
      <c r="H293" s="225">
        <v>16</v>
      </c>
      <c r="I293" s="225">
        <f>VLOOKUP(B:B,[1]BRIDGESTONE!$B:$K,10,0)</f>
        <v>4</v>
      </c>
      <c r="J293" s="131">
        <v>78</v>
      </c>
      <c r="K293" s="132" t="s">
        <v>1755</v>
      </c>
      <c r="L293" s="132">
        <v>1</v>
      </c>
      <c r="M293" s="134" t="s">
        <v>3353</v>
      </c>
      <c r="N293" s="226" t="s">
        <v>3428</v>
      </c>
      <c r="O293" s="226" t="s">
        <v>3429</v>
      </c>
      <c r="P293" s="227">
        <v>8947</v>
      </c>
      <c r="Q293" s="228">
        <f t="shared" si="109"/>
        <v>7656.363636363636</v>
      </c>
      <c r="R293" s="143">
        <f t="shared" si="123"/>
        <v>0.11067442412728565</v>
      </c>
      <c r="S293" s="192">
        <v>1074476724</v>
      </c>
      <c r="T293" s="289" t="s">
        <v>7559</v>
      </c>
      <c r="U293" s="189">
        <f t="shared" si="110"/>
        <v>9450</v>
      </c>
      <c r="W293" s="229">
        <v>9450</v>
      </c>
      <c r="X293" s="135">
        <f t="shared" si="111"/>
        <v>6809</v>
      </c>
      <c r="Y293" s="230">
        <f t="shared" si="112"/>
        <v>8113.6363636363631</v>
      </c>
      <c r="Z293" s="141">
        <f t="shared" si="113"/>
        <v>0.31575546077290939</v>
      </c>
      <c r="AA293" s="136">
        <f t="shared" si="114"/>
        <v>0.16079551820728286</v>
      </c>
      <c r="AB293" s="309"/>
      <c r="AC293" s="184">
        <f t="shared" si="115"/>
        <v>9264</v>
      </c>
      <c r="AD293" s="182">
        <f t="shared" si="116"/>
        <v>10180</v>
      </c>
      <c r="AE293" s="128">
        <f t="shared" si="117"/>
        <v>916.19999999999993</v>
      </c>
      <c r="AF293" s="129">
        <f t="shared" si="118"/>
        <v>186.19999999999993</v>
      </c>
      <c r="AG293" s="130">
        <f t="shared" si="119"/>
        <v>1.8290766208251468E-2</v>
      </c>
      <c r="AH293" s="137">
        <f t="shared" si="120"/>
        <v>730</v>
      </c>
      <c r="AI293" s="138">
        <f t="shared" si="121"/>
        <v>7.1709233791748525E-2</v>
      </c>
      <c r="AJ293" s="138">
        <f t="shared" si="122"/>
        <v>0.1425047519990314</v>
      </c>
      <c r="AK293" s="11" t="s">
        <v>13397</v>
      </c>
      <c r="AL293" s="11">
        <f t="shared" si="127"/>
        <v>8246</v>
      </c>
      <c r="AM293" s="412">
        <f t="shared" si="128"/>
        <v>7019.0909090909081</v>
      </c>
      <c r="AN293" s="412">
        <f t="shared" si="129"/>
        <v>210.0909090909081</v>
      </c>
      <c r="AO293" s="413">
        <f t="shared" si="130"/>
        <v>2.9931356041963338E-2</v>
      </c>
      <c r="AP293" s="192">
        <v>1556514119190</v>
      </c>
      <c r="AQ293" s="192">
        <v>4961914455408</v>
      </c>
      <c r="AR293" s="192" t="s">
        <v>1315</v>
      </c>
      <c r="AS293" s="231" t="s">
        <v>21</v>
      </c>
      <c r="AT293" s="231" t="s">
        <v>703</v>
      </c>
      <c r="AU293" s="232" t="s">
        <v>104</v>
      </c>
      <c r="AV293" s="232" t="s">
        <v>152</v>
      </c>
      <c r="AW293" s="233">
        <f>VLOOKUP(B:B,[1]BRIDGESTONE!$B:$K,8,0)</f>
        <v>6809</v>
      </c>
      <c r="AX293" s="233">
        <v>525</v>
      </c>
      <c r="AY293" s="204" t="s">
        <v>3387</v>
      </c>
      <c r="AZ293" s="195" t="s">
        <v>180</v>
      </c>
      <c r="BA293" s="133" t="str">
        <f>IFERROR(VLOOKUP(AZ:AZ,Q商品!B:E,4,0),"")</f>
        <v>2023年製 GR-Leggera 155/65R14 75H サマータイヤ 最短当日発送</v>
      </c>
      <c r="BB293" s="133" t="str">
        <f>IFERROR(VLOOKUP(B:B,在庫!B:M,12,0),"")</f>
        <v>2023年製</v>
      </c>
      <c r="BC293" s="133">
        <f>IFERROR(VLOOKUP(B:B,在庫!B:L,10,0),"")</f>
        <v>1</v>
      </c>
      <c r="BD293" s="234" t="e">
        <f>VLOOKUP(AP:AP,[1]MICHELIN!$B:$AH,32,0)</f>
        <v>#N/A</v>
      </c>
      <c r="BE293" s="234" t="e">
        <f>VLOOKUP(AP:AP,[1]MICHELIN!$B:$AH,33,0)</f>
        <v>#N/A</v>
      </c>
    </row>
    <row r="294" spans="1:57" s="11" customFormat="1" ht="19.5" hidden="1" customHeight="1">
      <c r="A294" s="11">
        <f t="shared" si="124"/>
        <v>1</v>
      </c>
      <c r="B294" s="239">
        <f t="shared" si="125"/>
        <v>1655514119190</v>
      </c>
      <c r="C294" s="225">
        <f>VLOOKUP(B:B,[1]BRIDGESTONE!$B:$K,9,0)</f>
        <v>0</v>
      </c>
      <c r="D294" s="11" t="s">
        <v>4699</v>
      </c>
      <c r="E294" s="358" t="s">
        <v>1534</v>
      </c>
      <c r="F294" s="303" t="s">
        <v>7142</v>
      </c>
      <c r="G294" s="132" t="str">
        <f t="shared" si="126"/>
        <v>14</v>
      </c>
      <c r="H294" s="225">
        <v>2</v>
      </c>
      <c r="I294" s="225">
        <f>VLOOKUP(B:B,[1]BRIDGESTONE!$B:$K,10,0)</f>
        <v>2</v>
      </c>
      <c r="J294" s="131"/>
      <c r="K294" s="132" t="s">
        <v>1755</v>
      </c>
      <c r="L294" s="132">
        <v>2</v>
      </c>
      <c r="M294" s="134" t="s">
        <v>3422</v>
      </c>
      <c r="N294" s="226" t="s">
        <v>7568</v>
      </c>
      <c r="O294" s="226" t="s">
        <v>3369</v>
      </c>
      <c r="P294" s="227">
        <v>11112</v>
      </c>
      <c r="Q294" s="228">
        <f t="shared" si="109"/>
        <v>9624.545454545454</v>
      </c>
      <c r="R294" s="143">
        <f t="shared" si="123"/>
        <v>0.13762161141022003</v>
      </c>
      <c r="S294" s="192">
        <v>1074476722</v>
      </c>
      <c r="T294" s="289" t="s">
        <v>7560</v>
      </c>
      <c r="U294" s="189">
        <f t="shared" si="110"/>
        <v>0</v>
      </c>
      <c r="W294" s="229"/>
      <c r="X294" s="135">
        <f t="shared" si="111"/>
        <v>8300</v>
      </c>
      <c r="Y294" s="230">
        <f t="shared" si="112"/>
        <v>-477.27272727272725</v>
      </c>
      <c r="Z294" s="141">
        <f t="shared" si="113"/>
        <v>-1</v>
      </c>
      <c r="AA294" s="136">
        <f t="shared" si="114"/>
        <v>18.390476190476193</v>
      </c>
      <c r="AB294" s="144"/>
      <c r="AC294" s="184">
        <f t="shared" si="115"/>
        <v>0</v>
      </c>
      <c r="AD294" s="182">
        <f t="shared" si="116"/>
        <v>0</v>
      </c>
      <c r="AE294" s="128">
        <f t="shared" si="117"/>
        <v>0</v>
      </c>
      <c r="AF294" s="129">
        <f t="shared" si="118"/>
        <v>0</v>
      </c>
      <c r="AG294" s="130" t="str">
        <f t="shared" si="119"/>
        <v/>
      </c>
      <c r="AH294" s="137">
        <f t="shared" si="120"/>
        <v>0</v>
      </c>
      <c r="AI294" s="138" t="str">
        <f t="shared" si="121"/>
        <v/>
      </c>
      <c r="AJ294" s="138" t="str">
        <f t="shared" si="122"/>
        <v/>
      </c>
      <c r="AK294" s="11" t="s">
        <v>13397</v>
      </c>
      <c r="AL294" s="11">
        <f t="shared" si="127"/>
        <v>0</v>
      </c>
      <c r="AM294" s="412">
        <f t="shared" si="128"/>
        <v>-477.27272727272725</v>
      </c>
      <c r="AN294" s="412">
        <f t="shared" si="129"/>
        <v>-8777.2727272727279</v>
      </c>
      <c r="AO294" s="413">
        <f t="shared" si="130"/>
        <v>18.390476190476193</v>
      </c>
      <c r="AP294" s="192">
        <v>1655514119190</v>
      </c>
      <c r="AQ294" s="192">
        <v>4961914455415</v>
      </c>
      <c r="AR294" s="192" t="s">
        <v>1276</v>
      </c>
      <c r="AS294" s="231" t="s">
        <v>21</v>
      </c>
      <c r="AT294" s="231" t="s">
        <v>684</v>
      </c>
      <c r="AU294" s="232" t="s">
        <v>111</v>
      </c>
      <c r="AV294" s="232" t="s">
        <v>152</v>
      </c>
      <c r="AW294" s="233">
        <f>VLOOKUP(B:B,[1]BRIDGESTONE!$B:$K,8,0)</f>
        <v>8300</v>
      </c>
      <c r="AX294" s="233">
        <v>525</v>
      </c>
      <c r="AY294" s="204" t="s">
        <v>3387</v>
      </c>
      <c r="AZ294" s="195" t="s">
        <v>181</v>
      </c>
      <c r="BA294" s="133" t="str">
        <f>IFERROR(VLOOKUP(AZ:AZ,Q商品!B:E,4,0),"")</f>
        <v>2022年製 GR-Leggera 165/55R14 72V サマータイヤ 最短当日発送</v>
      </c>
      <c r="BB294" s="133" t="str">
        <f>IFERROR(VLOOKUP(B:B,在庫!B:M,12,0),"")</f>
        <v>2022年製</v>
      </c>
      <c r="BC294" s="133">
        <f>IFERROR(VLOOKUP(B:B,在庫!B:L,10,0),"")</f>
        <v>1</v>
      </c>
      <c r="BD294" s="234" t="e">
        <f>VLOOKUP(AP:AP,[1]MICHELIN!$B:$AH,32,0)</f>
        <v>#N/A</v>
      </c>
      <c r="BE294" s="234" t="e">
        <f>VLOOKUP(AP:AP,[1]MICHELIN!$B:$AH,33,0)</f>
        <v>#N/A</v>
      </c>
    </row>
    <row r="295" spans="1:57" s="11" customFormat="1" ht="19.5" hidden="1" customHeight="1">
      <c r="A295" s="237">
        <f t="shared" si="124"/>
        <v>1</v>
      </c>
      <c r="B295" s="249">
        <f t="shared" si="125"/>
        <v>2254517118521</v>
      </c>
      <c r="C295" s="225">
        <f>VLOOKUP(B:B,[1]BRIDGESTONE!$B:$K,9,0)</f>
        <v>16</v>
      </c>
      <c r="D295" s="11" t="s">
        <v>4699</v>
      </c>
      <c r="E295" s="11" t="s">
        <v>1571</v>
      </c>
      <c r="F295" s="304" t="s">
        <v>7531</v>
      </c>
      <c r="G295" s="132" t="str">
        <f t="shared" si="126"/>
        <v>17</v>
      </c>
      <c r="H295" s="233">
        <v>11</v>
      </c>
      <c r="I295" s="225">
        <f>VLOOKUP(B:B,[1]BRIDGESTONE!$B:$K,10,0)</f>
        <v>5</v>
      </c>
      <c r="J295" s="131"/>
      <c r="K295" s="132" t="s">
        <v>1754</v>
      </c>
      <c r="L295" s="132">
        <v>7</v>
      </c>
      <c r="M295" s="134" t="s">
        <v>3422</v>
      </c>
      <c r="N295" s="226" t="s">
        <v>7733</v>
      </c>
      <c r="O295" s="226" t="s">
        <v>1777</v>
      </c>
      <c r="P295" s="227">
        <v>13750</v>
      </c>
      <c r="Q295" s="228">
        <f t="shared" si="109"/>
        <v>12022.727272727272</v>
      </c>
      <c r="R295" s="143">
        <f t="shared" si="123"/>
        <v>6.3024574669187094E-2</v>
      </c>
      <c r="S295" s="238">
        <v>1074476389</v>
      </c>
      <c r="T295" s="289" t="s">
        <v>7548</v>
      </c>
      <c r="U295" s="189">
        <f t="shared" si="110"/>
        <v>13750</v>
      </c>
      <c r="W295" s="229">
        <v>13750</v>
      </c>
      <c r="X295" s="135">
        <f t="shared" si="111"/>
        <v>11265</v>
      </c>
      <c r="Y295" s="230">
        <f t="shared" si="112"/>
        <v>12022.727272727272</v>
      </c>
      <c r="Z295" s="141">
        <f t="shared" si="113"/>
        <v>7.7309090909090994E-2</v>
      </c>
      <c r="AA295" s="136">
        <f t="shared" si="114"/>
        <v>6.3024574669187094E-2</v>
      </c>
      <c r="AB295" s="309"/>
      <c r="AC295" s="184">
        <f t="shared" si="115"/>
        <v>13480</v>
      </c>
      <c r="AD295" s="182">
        <f t="shared" si="116"/>
        <v>14813</v>
      </c>
      <c r="AE295" s="128">
        <f t="shared" si="117"/>
        <v>1333.1699999999998</v>
      </c>
      <c r="AF295" s="129">
        <f t="shared" si="118"/>
        <v>270.16999999999985</v>
      </c>
      <c r="AG295" s="130">
        <f t="shared" si="119"/>
        <v>1.8238709241882121E-2</v>
      </c>
      <c r="AH295" s="137">
        <f t="shared" si="120"/>
        <v>1063</v>
      </c>
      <c r="AI295" s="138">
        <f t="shared" si="121"/>
        <v>7.1761290758117866E-2</v>
      </c>
      <c r="AJ295" s="138">
        <f t="shared" si="122"/>
        <v>4.4785865427304977E-2</v>
      </c>
      <c r="AL295" s="11">
        <f t="shared" si="127"/>
        <v>11998.7</v>
      </c>
      <c r="AM295" s="412">
        <f t="shared" si="128"/>
        <v>10430.636363636364</v>
      </c>
      <c r="AN295" s="412">
        <f t="shared" si="129"/>
        <v>-834.36363636363603</v>
      </c>
      <c r="AO295" s="413">
        <f t="shared" si="130"/>
        <v>-7.9991633039037072E-2</v>
      </c>
      <c r="AP295" s="192">
        <v>2254517118521</v>
      </c>
      <c r="AQ295" s="192">
        <v>4961914965242</v>
      </c>
      <c r="AR295" s="192" t="s">
        <v>1287</v>
      </c>
      <c r="AS295" s="231" t="s">
        <v>1002</v>
      </c>
      <c r="AT295" s="231" t="s">
        <v>841</v>
      </c>
      <c r="AU295" s="232" t="s">
        <v>37</v>
      </c>
      <c r="AV295" s="232">
        <v>22</v>
      </c>
      <c r="AW295" s="233">
        <f>VLOOKUP(B:B,[1]BRIDGESTONE!$B:$K,8,0)</f>
        <v>11265</v>
      </c>
      <c r="AX295" s="233">
        <v>525</v>
      </c>
      <c r="AY295" s="204" t="s">
        <v>3388</v>
      </c>
      <c r="AZ295" s="192" t="s">
        <v>166</v>
      </c>
      <c r="BA295" s="133" t="str">
        <f>IFERROR(VLOOKUP(AZ:AZ,Q商品!B:E,4,0),"")</f>
        <v>2023年製 Adrenalin RE004 225/45R17 94W XL サマータイヤ 最短当日発送</v>
      </c>
      <c r="BB295" s="133" t="str">
        <f>IFERROR(VLOOKUP(B:B,在庫!B:M,12,0),"")</f>
        <v>2023年製</v>
      </c>
      <c r="BC295" s="133">
        <f>IFERROR(VLOOKUP(B:B,在庫!B:L,10,0),"")</f>
        <v>1</v>
      </c>
      <c r="BD295" s="234" t="e">
        <f>VLOOKUP(AP:AP,[1]MICHELIN!$B:$AH,32,0)</f>
        <v>#N/A</v>
      </c>
      <c r="BE295" s="234" t="e">
        <f>VLOOKUP(AP:AP,[1]MICHELIN!$B:$AH,33,0)</f>
        <v>#N/A</v>
      </c>
    </row>
    <row r="296" spans="1:57" s="11" customFormat="1" ht="19.5" hidden="1" customHeight="1">
      <c r="A296" s="11">
        <f t="shared" si="124"/>
        <v>1</v>
      </c>
      <c r="B296" s="239">
        <f t="shared" si="125"/>
        <v>1956016119351</v>
      </c>
      <c r="C296" s="225">
        <f>VLOOKUP(B:B,[1]BRIDGESTONE!$B:$K,9,0)</f>
        <v>2</v>
      </c>
      <c r="D296" s="11" t="s">
        <v>4699</v>
      </c>
      <c r="E296" s="358" t="s">
        <v>1523</v>
      </c>
      <c r="F296" s="304" t="s">
        <v>7541</v>
      </c>
      <c r="G296" s="132" t="str">
        <f t="shared" si="126"/>
        <v>16</v>
      </c>
      <c r="H296" s="225">
        <v>1</v>
      </c>
      <c r="I296" s="225">
        <f>VLOOKUP(B:B,[1]BRIDGESTONE!$B:$K,10,0)</f>
        <v>1</v>
      </c>
      <c r="J296" s="131"/>
      <c r="K296" s="132" t="s">
        <v>1755</v>
      </c>
      <c r="L296" s="132">
        <v>5</v>
      </c>
      <c r="M296" s="134"/>
      <c r="N296" s="226"/>
      <c r="O296" s="226"/>
      <c r="P296" s="227"/>
      <c r="Q296" s="228">
        <f t="shared" si="109"/>
        <v>-477.27272727272725</v>
      </c>
      <c r="R296" s="143">
        <f t="shared" si="123"/>
        <v>25.74507619047619</v>
      </c>
      <c r="S296" s="192">
        <v>1074476460</v>
      </c>
      <c r="T296" s="285" t="s">
        <v>7739</v>
      </c>
      <c r="U296" s="189">
        <f t="shared" si="110"/>
        <v>0</v>
      </c>
      <c r="W296" s="229"/>
      <c r="X296" s="135">
        <f t="shared" si="111"/>
        <v>11810.15</v>
      </c>
      <c r="Y296" s="230">
        <f t="shared" si="112"/>
        <v>-477.27272727272725</v>
      </c>
      <c r="Z296" s="141" t="str">
        <f t="shared" si="113"/>
        <v/>
      </c>
      <c r="AA296" s="136">
        <f t="shared" si="114"/>
        <v>25.74507619047619</v>
      </c>
      <c r="AB296" s="144"/>
      <c r="AC296" s="184">
        <f t="shared" si="115"/>
        <v>0</v>
      </c>
      <c r="AD296" s="182">
        <f t="shared" si="116"/>
        <v>0</v>
      </c>
      <c r="AE296" s="128">
        <f t="shared" si="117"/>
        <v>0</v>
      </c>
      <c r="AF296" s="129">
        <f t="shared" si="118"/>
        <v>0</v>
      </c>
      <c r="AG296" s="130" t="str">
        <f t="shared" si="119"/>
        <v/>
      </c>
      <c r="AH296" s="137">
        <f t="shared" si="120"/>
        <v>0</v>
      </c>
      <c r="AI296" s="138" t="str">
        <f t="shared" si="121"/>
        <v/>
      </c>
      <c r="AJ296" s="138" t="str">
        <f t="shared" si="122"/>
        <v/>
      </c>
      <c r="AK296" s="11" t="s">
        <v>13397</v>
      </c>
      <c r="AL296" s="11">
        <f t="shared" si="127"/>
        <v>0</v>
      </c>
      <c r="AM296" s="412">
        <f t="shared" si="128"/>
        <v>-477.27272727272725</v>
      </c>
      <c r="AN296" s="412">
        <f t="shared" si="129"/>
        <v>-12287.422727272728</v>
      </c>
      <c r="AO296" s="413">
        <f t="shared" si="130"/>
        <v>25.74507619047619</v>
      </c>
      <c r="AP296" s="192">
        <v>1956016119351</v>
      </c>
      <c r="AQ296" s="192">
        <v>4961914452711</v>
      </c>
      <c r="AR296" s="192" t="s">
        <v>1275</v>
      </c>
      <c r="AS296" s="231" t="s">
        <v>20</v>
      </c>
      <c r="AT296" s="231" t="s">
        <v>1021</v>
      </c>
      <c r="AU296" s="232" t="s">
        <v>46</v>
      </c>
      <c r="AV296" s="232">
        <v>21800</v>
      </c>
      <c r="AW296" s="233">
        <f>VLOOKUP(B:B,[1]BRIDGESTONE!$B:$K,8,0)</f>
        <v>11810.15</v>
      </c>
      <c r="AX296" s="233">
        <v>525</v>
      </c>
      <c r="AY296" s="204" t="s">
        <v>3387</v>
      </c>
      <c r="AZ296" s="195" t="s">
        <v>183</v>
      </c>
      <c r="BA296" s="133" t="str">
        <f>IFERROR(VLOOKUP(AZ:AZ,Q商品!B:E,4,0),"")</f>
        <v>2023年製 REGNO GRVII 195/60R16 89H サマータイヤ 最短当日発送</v>
      </c>
      <c r="BB296" s="133" t="str">
        <f>IFERROR(VLOOKUP(B:B,在庫!B:M,12,0),"")</f>
        <v>2023年製</v>
      </c>
      <c r="BC296" s="133">
        <f>IFERROR(VLOOKUP(B:B,在庫!B:L,10,0),"")</f>
        <v>1</v>
      </c>
      <c r="BD296" s="234" t="e">
        <f>VLOOKUP(AP:AP,[1]MICHELIN!$B:$AH,32,0)</f>
        <v>#N/A</v>
      </c>
      <c r="BE296" s="234" t="e">
        <f>VLOOKUP(AP:AP,[1]MICHELIN!$B:$AH,33,0)</f>
        <v>#N/A</v>
      </c>
    </row>
    <row r="297" spans="1:57" s="11" customFormat="1" ht="19.5" hidden="1" customHeight="1">
      <c r="A297" s="11">
        <f t="shared" si="124"/>
        <v>1</v>
      </c>
      <c r="B297" s="239">
        <f t="shared" si="125"/>
        <v>1655515119199</v>
      </c>
      <c r="C297" s="225">
        <f>VLOOKUP(B:B,[1]BRIDGESTONE!$B:$K,9,0)</f>
        <v>2</v>
      </c>
      <c r="D297" s="11" t="s">
        <v>4699</v>
      </c>
      <c r="E297" s="11" t="s">
        <v>1536</v>
      </c>
      <c r="F297" s="293" t="s">
        <v>1955</v>
      </c>
      <c r="G297" s="132" t="str">
        <f t="shared" si="126"/>
        <v>15</v>
      </c>
      <c r="H297" s="225">
        <v>20</v>
      </c>
      <c r="I297" s="225">
        <f>VLOOKUP(B:B,[1]BRIDGESTONE!$B:$K,10,0)</f>
        <v>18</v>
      </c>
      <c r="J297" s="131"/>
      <c r="K297" s="132" t="s">
        <v>1755</v>
      </c>
      <c r="L297" s="132">
        <v>3</v>
      </c>
      <c r="M297" s="134" t="s">
        <v>3422</v>
      </c>
      <c r="N297" s="226" t="s">
        <v>7311</v>
      </c>
      <c r="O297" s="226" t="s">
        <v>3369</v>
      </c>
      <c r="P297" s="227">
        <v>11640</v>
      </c>
      <c r="Q297" s="228">
        <f t="shared" si="109"/>
        <v>10104.545454545454</v>
      </c>
      <c r="R297" s="143">
        <f t="shared" si="123"/>
        <v>9.3378317588843865E-2</v>
      </c>
      <c r="S297" s="192">
        <v>1074476614</v>
      </c>
      <c r="T297" s="288" t="s">
        <v>6772</v>
      </c>
      <c r="U297" s="189">
        <f t="shared" si="110"/>
        <v>10740</v>
      </c>
      <c r="V297" s="11">
        <v>900</v>
      </c>
      <c r="W297" s="229">
        <v>11640</v>
      </c>
      <c r="X297" s="135">
        <f t="shared" si="111"/>
        <v>9161</v>
      </c>
      <c r="Y297" s="230">
        <f t="shared" si="112"/>
        <v>10104.545454545454</v>
      </c>
      <c r="Z297" s="141">
        <f t="shared" si="113"/>
        <v>2.2988505747126409E-2</v>
      </c>
      <c r="AA297" s="136">
        <f t="shared" si="114"/>
        <v>9.3378317588843865E-2</v>
      </c>
      <c r="AB297" s="309"/>
      <c r="AC297" s="184">
        <f t="shared" si="115"/>
        <v>10529</v>
      </c>
      <c r="AD297" s="182">
        <f t="shared" si="116"/>
        <v>11570</v>
      </c>
      <c r="AE297" s="128">
        <f t="shared" si="117"/>
        <v>1041.3</v>
      </c>
      <c r="AF297" s="129">
        <f t="shared" si="118"/>
        <v>211.29999999999995</v>
      </c>
      <c r="AG297" s="130">
        <f t="shared" si="119"/>
        <v>1.8262748487467586E-2</v>
      </c>
      <c r="AH297" s="137">
        <f t="shared" si="120"/>
        <v>830</v>
      </c>
      <c r="AI297" s="138">
        <f t="shared" si="121"/>
        <v>7.1737251512532407E-2</v>
      </c>
      <c r="AJ297" s="138">
        <f t="shared" si="122"/>
        <v>7.5115569101376276E-2</v>
      </c>
      <c r="AL297" s="11">
        <f t="shared" si="127"/>
        <v>9372</v>
      </c>
      <c r="AM297" s="412">
        <f t="shared" si="128"/>
        <v>8042.7272727272721</v>
      </c>
      <c r="AN297" s="412">
        <f t="shared" si="129"/>
        <v>-1118.2727272727279</v>
      </c>
      <c r="AO297" s="413">
        <f t="shared" si="130"/>
        <v>-0.13904148298858379</v>
      </c>
      <c r="AP297" s="192">
        <v>1655515119199</v>
      </c>
      <c r="AQ297" s="192">
        <v>4961914455422</v>
      </c>
      <c r="AR297" s="192" t="s">
        <v>1292</v>
      </c>
      <c r="AS297" s="231" t="s">
        <v>21</v>
      </c>
      <c r="AT297" s="231" t="s">
        <v>682</v>
      </c>
      <c r="AU297" s="232" t="s">
        <v>109</v>
      </c>
      <c r="AV297" s="232" t="s">
        <v>152</v>
      </c>
      <c r="AW297" s="233">
        <f>VLOOKUP(B:B,[1]BRIDGESTONE!$B:$K,8,0)</f>
        <v>9161</v>
      </c>
      <c r="AX297" s="233">
        <v>525</v>
      </c>
      <c r="AY297" s="204" t="s">
        <v>3387</v>
      </c>
      <c r="AZ297" s="192" t="s">
        <v>182</v>
      </c>
      <c r="BA297" s="133" t="str">
        <f>IFERROR(VLOOKUP(AZ:AZ,Q商品!B:E,4,0),"")</f>
        <v>2022年製以降 GR-Leggera 165/55R15 75V サマータイヤ 最短当日発送</v>
      </c>
      <c r="BB297" s="133" t="str">
        <f>IFERROR(VLOOKUP(B:B,在庫!B:M,12,0),"")</f>
        <v>2022年製</v>
      </c>
      <c r="BC297" s="133">
        <f>IFERROR(VLOOKUP(B:B,在庫!B:L,10,0),"")</f>
        <v>2</v>
      </c>
      <c r="BD297" s="234" t="e">
        <f>VLOOKUP(AP:AP,[1]MICHELIN!$B:$AH,32,0)</f>
        <v>#N/A</v>
      </c>
      <c r="BE297" s="234" t="e">
        <f>VLOOKUP(AP:AP,[1]MICHELIN!$B:$AH,33,0)</f>
        <v>#N/A</v>
      </c>
    </row>
    <row r="298" spans="1:57" s="11" customFormat="1" ht="19.5" hidden="1" customHeight="1">
      <c r="A298" s="11">
        <f t="shared" si="124"/>
        <v>1</v>
      </c>
      <c r="B298" s="239">
        <f t="shared" si="125"/>
        <v>2055517119354</v>
      </c>
      <c r="C298" s="225">
        <f>VLOOKUP(B:B,[1]BRIDGESTONE!$B:$K,9,0)</f>
        <v>4</v>
      </c>
      <c r="D298" s="11" t="s">
        <v>4699</v>
      </c>
      <c r="E298" s="358" t="s">
        <v>1532</v>
      </c>
      <c r="F298" s="303" t="s">
        <v>7143</v>
      </c>
      <c r="G298" s="132" t="str">
        <f t="shared" si="126"/>
        <v>17</v>
      </c>
      <c r="H298" s="233">
        <v>1</v>
      </c>
      <c r="I298" s="225">
        <f>VLOOKUP(B:B,[1]BRIDGESTONE!$B:$K,10,0)</f>
        <v>1</v>
      </c>
      <c r="J298" s="131"/>
      <c r="K298" s="132" t="s">
        <v>1755</v>
      </c>
      <c r="L298" s="132">
        <v>8</v>
      </c>
      <c r="M298" s="134"/>
      <c r="N298" s="226"/>
      <c r="O298" s="226"/>
      <c r="P298" s="227"/>
      <c r="Q298" s="228">
        <f t="shared" si="109"/>
        <v>-954.5454545454545</v>
      </c>
      <c r="R298" s="143">
        <f t="shared" si="123"/>
        <v>17.345371428571429</v>
      </c>
      <c r="S298" s="192">
        <v>1074475988</v>
      </c>
      <c r="T298" s="285" t="s">
        <v>7740</v>
      </c>
      <c r="U298" s="189">
        <f t="shared" si="110"/>
        <v>20400</v>
      </c>
      <c r="W298" s="229">
        <v>20400</v>
      </c>
      <c r="X298" s="135">
        <f t="shared" si="111"/>
        <v>15602.4</v>
      </c>
      <c r="Y298" s="230">
        <f t="shared" si="112"/>
        <v>17590.909090909088</v>
      </c>
      <c r="Z298" s="141" t="str">
        <f t="shared" si="113"/>
        <v/>
      </c>
      <c r="AA298" s="136">
        <f t="shared" si="114"/>
        <v>0.11304186046511616</v>
      </c>
      <c r="AB298" s="144"/>
      <c r="AC298" s="184">
        <f t="shared" si="115"/>
        <v>20000</v>
      </c>
      <c r="AD298" s="182">
        <f t="shared" si="116"/>
        <v>21978</v>
      </c>
      <c r="AE298" s="128">
        <f t="shared" si="117"/>
        <v>1978.02</v>
      </c>
      <c r="AF298" s="129">
        <f t="shared" si="118"/>
        <v>400.02</v>
      </c>
      <c r="AG298" s="130">
        <f t="shared" si="119"/>
        <v>1.8200928200928199E-2</v>
      </c>
      <c r="AH298" s="137">
        <f t="shared" si="120"/>
        <v>1578</v>
      </c>
      <c r="AI298" s="138">
        <f t="shared" si="121"/>
        <v>7.1799071799071801E-2</v>
      </c>
      <c r="AJ298" s="138">
        <f t="shared" si="122"/>
        <v>9.4840932264187966E-2</v>
      </c>
      <c r="AL298" s="11">
        <f t="shared" si="127"/>
        <v>17802.2</v>
      </c>
      <c r="AM298" s="412">
        <f t="shared" si="128"/>
        <v>15229.272727272726</v>
      </c>
      <c r="AN298" s="412">
        <f t="shared" si="129"/>
        <v>-373.12727272727352</v>
      </c>
      <c r="AO298" s="413">
        <f t="shared" si="130"/>
        <v>-2.450066259953922E-2</v>
      </c>
      <c r="AP298" s="192">
        <v>2055517119354</v>
      </c>
      <c r="AQ298" s="192">
        <v>4961914455538</v>
      </c>
      <c r="AR298" s="192" t="s">
        <v>1260</v>
      </c>
      <c r="AS298" s="231" t="s">
        <v>20</v>
      </c>
      <c r="AT298" s="231" t="s">
        <v>1022</v>
      </c>
      <c r="AU298" s="232" t="s">
        <v>65</v>
      </c>
      <c r="AV298" s="232">
        <v>28800</v>
      </c>
      <c r="AW298" s="233">
        <f>VLOOKUP(B:B,[1]BRIDGESTONE!$B:$K,8,0)</f>
        <v>15602.4</v>
      </c>
      <c r="AX298" s="233">
        <v>1050</v>
      </c>
      <c r="AY298" s="204" t="s">
        <v>3387</v>
      </c>
      <c r="AZ298" s="192" t="s">
        <v>186</v>
      </c>
      <c r="BA298" s="133" t="str">
        <f>IFERROR(VLOOKUP(AZ:AZ,Q商品!B:E,4,0),"")</f>
        <v>2023年製 REGNO GRVII 205/55R17 91V サマータイヤ 最短当日発送</v>
      </c>
      <c r="BB298" s="133" t="str">
        <f>IFERROR(VLOOKUP(B:B,在庫!B:M,12,0),"")</f>
        <v>2023年製</v>
      </c>
      <c r="BC298" s="133">
        <f>IFERROR(VLOOKUP(B:B,在庫!B:L,10,0),"")</f>
        <v>1</v>
      </c>
      <c r="BD298" s="234" t="e">
        <f>VLOOKUP(AP:AP,[1]MICHELIN!$B:$AH,32,0)</f>
        <v>#N/A</v>
      </c>
      <c r="BE298" s="234" t="e">
        <f>VLOOKUP(AP:AP,[1]MICHELIN!$B:$AH,33,0)</f>
        <v>#N/A</v>
      </c>
    </row>
    <row r="299" spans="1:57" s="11" customFormat="1" ht="19.5" hidden="1" customHeight="1">
      <c r="A299" s="11">
        <f t="shared" si="124"/>
        <v>1</v>
      </c>
      <c r="B299" s="239">
        <f t="shared" si="125"/>
        <v>2056016119357</v>
      </c>
      <c r="C299" s="225">
        <f>VLOOKUP(B:B,[1]BRIDGESTONE!$B:$K,9,0)</f>
        <v>35</v>
      </c>
      <c r="D299" s="11" t="s">
        <v>4699</v>
      </c>
      <c r="E299" s="11" t="s">
        <v>1656</v>
      </c>
      <c r="F299" s="293" t="s">
        <v>6274</v>
      </c>
      <c r="G299" s="132" t="str">
        <f t="shared" si="126"/>
        <v>16</v>
      </c>
      <c r="H299" s="225">
        <v>14</v>
      </c>
      <c r="I299" s="225">
        <f>VLOOKUP(B:B,[1]BRIDGESTONE!$B:$K,10,0)</f>
        <v>0</v>
      </c>
      <c r="J299" s="131"/>
      <c r="K299" s="132" t="s">
        <v>1755</v>
      </c>
      <c r="L299" s="132">
        <v>9</v>
      </c>
      <c r="M299" s="134" t="s">
        <v>3422</v>
      </c>
      <c r="N299" s="226" t="s">
        <v>7738</v>
      </c>
      <c r="O299" s="226" t="s">
        <v>3425</v>
      </c>
      <c r="P299" s="227">
        <v>16459</v>
      </c>
      <c r="Q299" s="228">
        <f t="shared" si="109"/>
        <v>14008.181818181816</v>
      </c>
      <c r="R299" s="143">
        <f t="shared" si="123"/>
        <v>0.11958595625932884</v>
      </c>
      <c r="S299" s="192">
        <v>1074476457</v>
      </c>
      <c r="T299" s="285" t="s">
        <v>7574</v>
      </c>
      <c r="U299" s="189">
        <f t="shared" si="110"/>
        <v>15559</v>
      </c>
      <c r="V299" s="11">
        <v>900</v>
      </c>
      <c r="W299" s="229">
        <v>16459</v>
      </c>
      <c r="X299" s="135">
        <f t="shared" si="111"/>
        <v>12333</v>
      </c>
      <c r="Y299" s="230">
        <f t="shared" si="112"/>
        <v>14008.181818181816</v>
      </c>
      <c r="Z299" s="141">
        <f t="shared" si="113"/>
        <v>7.7254322257214403E-2</v>
      </c>
      <c r="AA299" s="136">
        <f t="shared" si="114"/>
        <v>0.11958595625932884</v>
      </c>
      <c r="AB299" s="309"/>
      <c r="AC299" s="184">
        <f t="shared" si="115"/>
        <v>15253</v>
      </c>
      <c r="AD299" s="182">
        <f t="shared" si="116"/>
        <v>16761</v>
      </c>
      <c r="AE299" s="128">
        <f t="shared" si="117"/>
        <v>1508.49</v>
      </c>
      <c r="AF299" s="129">
        <f t="shared" si="118"/>
        <v>306.49</v>
      </c>
      <c r="AG299" s="130">
        <f t="shared" si="119"/>
        <v>1.8285901795835571E-2</v>
      </c>
      <c r="AH299" s="137">
        <f t="shared" si="120"/>
        <v>1202</v>
      </c>
      <c r="AI299" s="138">
        <f t="shared" si="121"/>
        <v>7.1714098204164425E-2</v>
      </c>
      <c r="AJ299" s="138">
        <f t="shared" si="122"/>
        <v>0.10130005446349327</v>
      </c>
      <c r="AL299" s="11">
        <f t="shared" si="127"/>
        <v>13576.9</v>
      </c>
      <c r="AM299" s="412">
        <f t="shared" si="128"/>
        <v>11388.090909090908</v>
      </c>
      <c r="AN299" s="412">
        <f t="shared" si="129"/>
        <v>-944.9090909090919</v>
      </c>
      <c r="AO299" s="413">
        <f t="shared" si="130"/>
        <v>-8.2973441154635313E-2</v>
      </c>
      <c r="AP299" s="192">
        <v>2056016119357</v>
      </c>
      <c r="AQ299" s="192">
        <v>4961914452728</v>
      </c>
      <c r="AR299" s="192" t="s">
        <v>1265</v>
      </c>
      <c r="AS299" s="231" t="s">
        <v>1266</v>
      </c>
      <c r="AT299" s="231" t="s">
        <v>993</v>
      </c>
      <c r="AU299" s="232" t="s">
        <v>47</v>
      </c>
      <c r="AV299" s="232">
        <v>23000</v>
      </c>
      <c r="AW299" s="233">
        <f>VLOOKUP(B:B,[1]BRIDGESTONE!$B:$K,8,0)</f>
        <v>12333</v>
      </c>
      <c r="AX299" s="233">
        <v>1050</v>
      </c>
      <c r="AY299" s="204" t="s">
        <v>3387</v>
      </c>
      <c r="AZ299" s="192" t="s">
        <v>187</v>
      </c>
      <c r="BA299" s="133" t="str">
        <f>IFERROR(VLOOKUP(AZ:AZ,Q商品!B:E,4,0),"")</f>
        <v>2022年製 GRVII 205/60R16 92H サマータイヤ 最短当日発送</v>
      </c>
      <c r="BB299" s="133" t="str">
        <f>IFERROR(VLOOKUP(B:B,在庫!B:M,12,0),"")</f>
        <v>2022年製</v>
      </c>
      <c r="BC299" s="133">
        <f>IFERROR(VLOOKUP(B:B,在庫!B:L,10,0),"")</f>
        <v>1</v>
      </c>
      <c r="BD299" s="234" t="e">
        <f>VLOOKUP(AP:AP,[1]MICHELIN!$B:$AH,32,0)</f>
        <v>#N/A</v>
      </c>
      <c r="BE299" s="234" t="e">
        <f>VLOOKUP(AP:AP,[1]MICHELIN!$B:$AH,33,0)</f>
        <v>#N/A</v>
      </c>
    </row>
    <row r="300" spans="1:57" s="11" customFormat="1" ht="19.5" hidden="1" customHeight="1">
      <c r="A300" s="11">
        <f t="shared" si="124"/>
        <v>1</v>
      </c>
      <c r="B300" s="239">
        <f t="shared" si="125"/>
        <v>2156017119353</v>
      </c>
      <c r="C300" s="225">
        <f>VLOOKUP(B:B,[1]BRIDGESTONE!$B:$K,9,0)</f>
        <v>2</v>
      </c>
      <c r="D300" s="11" t="s">
        <v>4699</v>
      </c>
      <c r="E300" s="358" t="s">
        <v>1528</v>
      </c>
      <c r="F300" s="304" t="s">
        <v>7533</v>
      </c>
      <c r="G300" s="132" t="str">
        <f t="shared" si="126"/>
        <v>17</v>
      </c>
      <c r="H300" s="233">
        <v>2</v>
      </c>
      <c r="I300" s="225">
        <f>VLOOKUP(B:B,[1]BRIDGESTONE!$B:$K,10,0)</f>
        <v>0</v>
      </c>
      <c r="J300" s="131"/>
      <c r="K300" s="132" t="s">
        <v>1755</v>
      </c>
      <c r="L300" s="132">
        <v>12</v>
      </c>
      <c r="M300" s="134"/>
      <c r="N300" s="226"/>
      <c r="O300" s="226"/>
      <c r="P300" s="227"/>
      <c r="Q300" s="228">
        <f t="shared" si="109"/>
        <v>-954.5454545454545</v>
      </c>
      <c r="R300" s="143">
        <f t="shared" si="123"/>
        <v>15.869747619047619</v>
      </c>
      <c r="S300" s="192">
        <v>1074476499</v>
      </c>
      <c r="T300" s="285" t="s">
        <v>7741</v>
      </c>
      <c r="U300" s="189">
        <f t="shared" si="110"/>
        <v>0</v>
      </c>
      <c r="W300" s="229"/>
      <c r="X300" s="135">
        <f t="shared" si="111"/>
        <v>14193.85</v>
      </c>
      <c r="Y300" s="230">
        <f t="shared" si="112"/>
        <v>-954.5454545454545</v>
      </c>
      <c r="Z300" s="141" t="str">
        <f t="shared" si="113"/>
        <v/>
      </c>
      <c r="AA300" s="136">
        <f t="shared" si="114"/>
        <v>15.869747619047619</v>
      </c>
      <c r="AB300" s="144"/>
      <c r="AC300" s="184">
        <f t="shared" si="115"/>
        <v>0</v>
      </c>
      <c r="AD300" s="182">
        <f t="shared" si="116"/>
        <v>0</v>
      </c>
      <c r="AE300" s="128">
        <f t="shared" si="117"/>
        <v>0</v>
      </c>
      <c r="AF300" s="129">
        <f t="shared" si="118"/>
        <v>0</v>
      </c>
      <c r="AG300" s="130" t="str">
        <f t="shared" si="119"/>
        <v/>
      </c>
      <c r="AH300" s="137">
        <f t="shared" si="120"/>
        <v>0</v>
      </c>
      <c r="AI300" s="138" t="str">
        <f t="shared" si="121"/>
        <v/>
      </c>
      <c r="AJ300" s="138" t="str">
        <f t="shared" si="122"/>
        <v/>
      </c>
      <c r="AK300" s="11" t="s">
        <v>13397</v>
      </c>
      <c r="AL300" s="11">
        <f t="shared" si="127"/>
        <v>0</v>
      </c>
      <c r="AM300" s="412">
        <f t="shared" si="128"/>
        <v>-954.5454545454545</v>
      </c>
      <c r="AN300" s="412">
        <f t="shared" si="129"/>
        <v>-15148.395454545454</v>
      </c>
      <c r="AO300" s="413">
        <f t="shared" si="130"/>
        <v>15.869747619047619</v>
      </c>
      <c r="AP300" s="192">
        <v>2156017119353</v>
      </c>
      <c r="AQ300" s="192">
        <v>4961914452759</v>
      </c>
      <c r="AR300" s="192" t="s">
        <v>1281</v>
      </c>
      <c r="AS300" s="231" t="s">
        <v>20</v>
      </c>
      <c r="AT300" s="231" t="s">
        <v>1012</v>
      </c>
      <c r="AU300" s="232" t="s">
        <v>67</v>
      </c>
      <c r="AV300" s="232">
        <v>26200</v>
      </c>
      <c r="AW300" s="233">
        <f>VLOOKUP(B:B,[1]BRIDGESTONE!$B:$K,8,0)</f>
        <v>14193.85</v>
      </c>
      <c r="AX300" s="233">
        <v>1050</v>
      </c>
      <c r="AY300" s="204" t="s">
        <v>3387</v>
      </c>
      <c r="AZ300" s="195" t="s">
        <v>190</v>
      </c>
      <c r="BA300" s="133" t="str">
        <f>IFERROR(VLOOKUP(AZ:AZ,Q商品!B:E,4,0),"")</f>
        <v>2023年製 REGNO GRVII 215/60R17 96H サマータイヤ 最短当日発送</v>
      </c>
      <c r="BB300" s="133" t="str">
        <f>IFERROR(VLOOKUP(B:B,在庫!B:M,12,0),"")</f>
        <v/>
      </c>
      <c r="BC300" s="133" t="str">
        <f>IFERROR(VLOOKUP(B:B,在庫!B:L,10,0),"")</f>
        <v/>
      </c>
      <c r="BD300" s="234" t="e">
        <f>VLOOKUP(AP:AP,[1]MICHELIN!$B:$AH,32,0)</f>
        <v>#N/A</v>
      </c>
      <c r="BE300" s="234" t="e">
        <f>VLOOKUP(AP:AP,[1]MICHELIN!$B:$AH,33,0)</f>
        <v>#N/A</v>
      </c>
    </row>
    <row r="301" spans="1:57" s="11" customFormat="1" ht="19.5" hidden="1" customHeight="1">
      <c r="A301" s="11">
        <f t="shared" si="124"/>
        <v>2</v>
      </c>
      <c r="B301" s="239">
        <f t="shared" si="125"/>
        <v>2255518119357</v>
      </c>
      <c r="C301" s="225">
        <f>VLOOKUP(B:B,[1]BRIDGESTONE!$B:$K,9,0)</f>
        <v>0</v>
      </c>
      <c r="D301" s="11" t="s">
        <v>4699</v>
      </c>
      <c r="E301" s="358" t="s">
        <v>1529</v>
      </c>
      <c r="F301" s="304" t="s">
        <v>7534</v>
      </c>
      <c r="G301" s="132" t="str">
        <f t="shared" si="126"/>
        <v>18</v>
      </c>
      <c r="H301" s="233">
        <v>2</v>
      </c>
      <c r="I301" s="225">
        <f>VLOOKUP(B:B,[1]BRIDGESTONE!$B:$K,10,0)</f>
        <v>2</v>
      </c>
      <c r="J301" s="131"/>
      <c r="K301" s="132" t="s">
        <v>1755</v>
      </c>
      <c r="L301" s="132">
        <v>14</v>
      </c>
      <c r="M301" s="134"/>
      <c r="N301" s="226"/>
      <c r="O301" s="226"/>
      <c r="P301" s="227"/>
      <c r="Q301" s="228">
        <f t="shared" si="109"/>
        <v>-954.5454545454545</v>
      </c>
      <c r="R301" s="143">
        <f t="shared" si="123"/>
        <v>20.580392857142858</v>
      </c>
      <c r="S301" s="192">
        <v>1074476501</v>
      </c>
      <c r="T301" s="289" t="s">
        <v>7742</v>
      </c>
      <c r="U301" s="189">
        <f t="shared" si="110"/>
        <v>0</v>
      </c>
      <c r="W301" s="229"/>
      <c r="X301" s="135">
        <f t="shared" si="111"/>
        <v>18690.375</v>
      </c>
      <c r="Y301" s="230">
        <f t="shared" si="112"/>
        <v>-954.5454545454545</v>
      </c>
      <c r="Z301" s="141" t="str">
        <f t="shared" si="113"/>
        <v/>
      </c>
      <c r="AA301" s="136">
        <f t="shared" si="114"/>
        <v>20.580392857142858</v>
      </c>
      <c r="AB301" s="144"/>
      <c r="AC301" s="184">
        <f t="shared" si="115"/>
        <v>0</v>
      </c>
      <c r="AD301" s="182">
        <f t="shared" si="116"/>
        <v>0</v>
      </c>
      <c r="AE301" s="128">
        <f t="shared" si="117"/>
        <v>0</v>
      </c>
      <c r="AF301" s="129">
        <f t="shared" si="118"/>
        <v>0</v>
      </c>
      <c r="AG301" s="130" t="str">
        <f t="shared" si="119"/>
        <v/>
      </c>
      <c r="AH301" s="137">
        <f t="shared" si="120"/>
        <v>0</v>
      </c>
      <c r="AI301" s="138" t="str">
        <f t="shared" si="121"/>
        <v/>
      </c>
      <c r="AJ301" s="138" t="str">
        <f t="shared" si="122"/>
        <v/>
      </c>
      <c r="AK301" s="11" t="s">
        <v>13397</v>
      </c>
      <c r="AL301" s="11">
        <f t="shared" si="127"/>
        <v>0</v>
      </c>
      <c r="AM301" s="412">
        <f t="shared" si="128"/>
        <v>-954.5454545454545</v>
      </c>
      <c r="AN301" s="412">
        <f t="shared" si="129"/>
        <v>-19644.920454545456</v>
      </c>
      <c r="AO301" s="413">
        <f t="shared" si="130"/>
        <v>20.580392857142858</v>
      </c>
      <c r="AP301" s="192">
        <v>2255518119357</v>
      </c>
      <c r="AQ301" s="192">
        <v>4961914455521</v>
      </c>
      <c r="AR301" s="192" t="s">
        <v>1282</v>
      </c>
      <c r="AS301" s="231" t="s">
        <v>20</v>
      </c>
      <c r="AT301" s="231" t="s">
        <v>776</v>
      </c>
      <c r="AU301" s="232" t="s">
        <v>71</v>
      </c>
      <c r="AV301" s="232">
        <v>34500</v>
      </c>
      <c r="AW301" s="233">
        <f>VLOOKUP(B:B,[1]BRIDGESTONE!$B:$K,8,0)</f>
        <v>18690.375</v>
      </c>
      <c r="AX301" s="233">
        <v>1050</v>
      </c>
      <c r="AY301" s="204" t="s">
        <v>3387</v>
      </c>
      <c r="AZ301" s="195" t="s">
        <v>4868</v>
      </c>
      <c r="BA301" s="133" t="str">
        <f>IFERROR(VLOOKUP(AZ:AZ,Q商品!B:E,4,0),"")</f>
        <v>2023年製 REGNO GRVII 225/55R18 98V サマータイヤ 最短当日発送</v>
      </c>
      <c r="BB301" s="133" t="str">
        <f>IFERROR(VLOOKUP(B:B,在庫!B:M,12,0),"")</f>
        <v>2023年製</v>
      </c>
      <c r="BC301" s="133">
        <f>IFERROR(VLOOKUP(B:B,在庫!B:L,10,0),"")</f>
        <v>1</v>
      </c>
      <c r="BD301" s="234" t="e">
        <f>VLOOKUP(AP:AP,[1]MICHELIN!$B:$AH,32,0)</f>
        <v>#N/A</v>
      </c>
      <c r="BE301" s="234" t="e">
        <f>VLOOKUP(AP:AP,[1]MICHELIN!$B:$AH,33,0)</f>
        <v>#N/A</v>
      </c>
    </row>
    <row r="302" spans="1:57" s="11" customFormat="1" ht="19.5" hidden="1" customHeight="1">
      <c r="A302" s="11">
        <f t="shared" si="124"/>
        <v>1</v>
      </c>
      <c r="B302" s="239">
        <f t="shared" si="125"/>
        <v>2355018119359</v>
      </c>
      <c r="C302" s="225">
        <f>VLOOKUP(B:B,[1]BRIDGESTONE!$B:$K,9,0)</f>
        <v>0</v>
      </c>
      <c r="D302" s="11" t="s">
        <v>4699</v>
      </c>
      <c r="E302" s="358" t="s">
        <v>1525</v>
      </c>
      <c r="F302" s="304" t="s">
        <v>7535</v>
      </c>
      <c r="G302" s="132" t="str">
        <f t="shared" si="126"/>
        <v>18</v>
      </c>
      <c r="H302" s="225">
        <v>1</v>
      </c>
      <c r="I302" s="225">
        <f>VLOOKUP(B:B,[1]BRIDGESTONE!$B:$K,10,0)</f>
        <v>1</v>
      </c>
      <c r="J302" s="131"/>
      <c r="K302" s="132" t="s">
        <v>1755</v>
      </c>
      <c r="L302" s="132">
        <v>16</v>
      </c>
      <c r="M302" s="134"/>
      <c r="N302" s="226"/>
      <c r="O302" s="226"/>
      <c r="P302" s="227"/>
      <c r="Q302" s="228">
        <f t="shared" si="109"/>
        <v>-477.27272727272725</v>
      </c>
      <c r="R302" s="143">
        <f t="shared" si="123"/>
        <v>41.951428571428572</v>
      </c>
      <c r="S302" s="192">
        <v>1074476456</v>
      </c>
      <c r="T302" s="285" t="s">
        <v>7743</v>
      </c>
      <c r="U302" s="189">
        <f t="shared" si="110"/>
        <v>0</v>
      </c>
      <c r="W302" s="229"/>
      <c r="X302" s="135">
        <f t="shared" si="111"/>
        <v>19545</v>
      </c>
      <c r="Y302" s="230">
        <f t="shared" si="112"/>
        <v>-477.27272727272725</v>
      </c>
      <c r="Z302" s="141" t="str">
        <f t="shared" si="113"/>
        <v/>
      </c>
      <c r="AA302" s="136">
        <f t="shared" si="114"/>
        <v>41.951428571428572</v>
      </c>
      <c r="AB302" s="144"/>
      <c r="AC302" s="184">
        <f t="shared" si="115"/>
        <v>0</v>
      </c>
      <c r="AD302" s="182">
        <f t="shared" si="116"/>
        <v>0</v>
      </c>
      <c r="AE302" s="128">
        <f t="shared" si="117"/>
        <v>0</v>
      </c>
      <c r="AF302" s="129">
        <f t="shared" si="118"/>
        <v>0</v>
      </c>
      <c r="AG302" s="130" t="str">
        <f t="shared" si="119"/>
        <v/>
      </c>
      <c r="AH302" s="137">
        <f t="shared" si="120"/>
        <v>0</v>
      </c>
      <c r="AI302" s="138" t="str">
        <f t="shared" si="121"/>
        <v/>
      </c>
      <c r="AJ302" s="138" t="str">
        <f t="shared" si="122"/>
        <v/>
      </c>
      <c r="AK302" s="11" t="s">
        <v>13397</v>
      </c>
      <c r="AL302" s="11">
        <f t="shared" si="127"/>
        <v>0</v>
      </c>
      <c r="AM302" s="412">
        <f t="shared" si="128"/>
        <v>-477.27272727272725</v>
      </c>
      <c r="AN302" s="412">
        <f t="shared" si="129"/>
        <v>-20022.272727272728</v>
      </c>
      <c r="AO302" s="413">
        <f t="shared" si="130"/>
        <v>41.951428571428572</v>
      </c>
      <c r="AP302" s="192">
        <v>2355018119359</v>
      </c>
      <c r="AQ302" s="192">
        <v>4961914455439</v>
      </c>
      <c r="AR302" s="192" t="s">
        <v>1291</v>
      </c>
      <c r="AS302" s="231" t="s">
        <v>20</v>
      </c>
      <c r="AT302" s="231" t="s">
        <v>831</v>
      </c>
      <c r="AU302" s="232" t="s">
        <v>54</v>
      </c>
      <c r="AV302" s="232">
        <v>36300</v>
      </c>
      <c r="AW302" s="233">
        <f>VLOOKUP(B:B,[1]BRIDGESTONE!$B:$K,8,0)</f>
        <v>19545</v>
      </c>
      <c r="AX302" s="233">
        <v>525</v>
      </c>
      <c r="AY302" s="204" t="s">
        <v>3387</v>
      </c>
      <c r="AZ302" s="195" t="s">
        <v>4870</v>
      </c>
      <c r="BA302" s="133" t="str">
        <f>IFERROR(VLOOKUP(AZ:AZ,Q商品!B:E,4,0),"")</f>
        <v>2023年製 REGNO GRVII 235/50R18 101V XL サマータイヤ 最短当日発送</v>
      </c>
      <c r="BB302" s="133" t="str">
        <f>IFERROR(VLOOKUP(B:B,在庫!B:M,12,0),"")</f>
        <v>2023年製</v>
      </c>
      <c r="BC302" s="133">
        <f>IFERROR(VLOOKUP(B:B,在庫!B:L,10,0),"")</f>
        <v>1</v>
      </c>
      <c r="BD302" s="234" t="e">
        <f>VLOOKUP(AP:AP,[1]MICHELIN!$B:$AH,32,0)</f>
        <v>#N/A</v>
      </c>
      <c r="BE302" s="234" t="e">
        <f>VLOOKUP(AP:AP,[1]MICHELIN!$B:$AH,33,0)</f>
        <v>#N/A</v>
      </c>
    </row>
    <row r="303" spans="1:57" s="11" customFormat="1" ht="19.5" hidden="1" customHeight="1">
      <c r="A303" s="11">
        <f t="shared" si="124"/>
        <v>1</v>
      </c>
      <c r="B303" s="239">
        <f t="shared" si="125"/>
        <v>2155517119351</v>
      </c>
      <c r="C303" s="225">
        <f>VLOOKUP(B:B,[1]BRIDGESTONE!$B:$K,9,0)</f>
        <v>20</v>
      </c>
      <c r="D303" s="11" t="s">
        <v>4699</v>
      </c>
      <c r="E303" s="358" t="s">
        <v>1527</v>
      </c>
      <c r="F303" s="293" t="s">
        <v>6275</v>
      </c>
      <c r="G303" s="132" t="str">
        <f t="shared" si="126"/>
        <v>17</v>
      </c>
      <c r="H303" s="225">
        <v>3</v>
      </c>
      <c r="I303" s="225">
        <f>VLOOKUP(B:B,[1]BRIDGESTONE!$B:$K,10,0)</f>
        <v>3</v>
      </c>
      <c r="J303" s="131"/>
      <c r="K303" s="132" t="s">
        <v>1755</v>
      </c>
      <c r="L303" s="132">
        <v>10</v>
      </c>
      <c r="M303" s="134" t="s">
        <v>6137</v>
      </c>
      <c r="N303" s="226" t="s">
        <v>7312</v>
      </c>
      <c r="O303" s="226" t="s">
        <v>2890</v>
      </c>
      <c r="P303" s="227">
        <v>20930</v>
      </c>
      <c r="Q303" s="228">
        <f t="shared" si="109"/>
        <v>18072.727272727272</v>
      </c>
      <c r="R303" s="143">
        <f t="shared" si="123"/>
        <v>0.10371441146881834</v>
      </c>
      <c r="S303" s="192">
        <v>1074476553</v>
      </c>
      <c r="T303" s="289" t="s">
        <v>7313</v>
      </c>
      <c r="U303" s="189">
        <f t="shared" si="110"/>
        <v>20030</v>
      </c>
      <c r="V303" s="11">
        <v>900</v>
      </c>
      <c r="W303" s="229">
        <v>20930</v>
      </c>
      <c r="X303" s="135">
        <f t="shared" si="111"/>
        <v>16198.324999999901</v>
      </c>
      <c r="Y303" s="230">
        <f t="shared" si="112"/>
        <v>18072.727272727272</v>
      </c>
      <c r="Z303" s="141">
        <f t="shared" si="113"/>
        <v>4.9875311720698257E-2</v>
      </c>
      <c r="AA303" s="136">
        <f t="shared" si="114"/>
        <v>0.10371441146881834</v>
      </c>
      <c r="AB303" s="144"/>
      <c r="AC303" s="185">
        <v>19156</v>
      </c>
      <c r="AD303" s="183">
        <v>21050</v>
      </c>
      <c r="AE303" s="128">
        <f t="shared" si="117"/>
        <v>1894.5</v>
      </c>
      <c r="AF303" s="129">
        <f t="shared" si="118"/>
        <v>874.5</v>
      </c>
      <c r="AG303" s="130">
        <f t="shared" si="119"/>
        <v>4.154394299287411E-2</v>
      </c>
      <c r="AH303" s="137">
        <f t="shared" si="120"/>
        <v>1020</v>
      </c>
      <c r="AI303" s="138">
        <f t="shared" si="121"/>
        <v>4.8456057007125894E-2</v>
      </c>
      <c r="AJ303" s="138">
        <f t="shared" si="122"/>
        <v>6.2170468475944228E-2</v>
      </c>
      <c r="AL303" s="11">
        <f t="shared" si="127"/>
        <v>17051</v>
      </c>
      <c r="AM303" s="412">
        <f t="shared" si="128"/>
        <v>14546.363636363636</v>
      </c>
      <c r="AN303" s="412">
        <f t="shared" si="129"/>
        <v>-1651.9613636362647</v>
      </c>
      <c r="AO303" s="413">
        <f t="shared" si="130"/>
        <v>-0.11356524592212307</v>
      </c>
      <c r="AP303" s="192">
        <v>2155517119351</v>
      </c>
      <c r="AQ303" s="192">
        <v>4961914455514</v>
      </c>
      <c r="AR303" s="192" t="s">
        <v>1249</v>
      </c>
      <c r="AS303" s="231" t="s">
        <v>20</v>
      </c>
      <c r="AT303" s="231" t="s">
        <v>995</v>
      </c>
      <c r="AU303" s="232" t="s">
        <v>66</v>
      </c>
      <c r="AV303" s="232">
        <v>29900</v>
      </c>
      <c r="AW303" s="233">
        <f>VLOOKUP(B:B,[1]BRIDGESTONE!$B:$K,8,0)</f>
        <v>16198.324999999901</v>
      </c>
      <c r="AX303" s="233">
        <v>1050</v>
      </c>
      <c r="AY303" s="204" t="s">
        <v>3387</v>
      </c>
      <c r="AZ303" s="192" t="s">
        <v>188</v>
      </c>
      <c r="BA303" s="133" t="str">
        <f>IFERROR(VLOOKUP(AZ:AZ,Q商品!B:E,4,0),"")</f>
        <v>2023年製 GRVII 215/55R17 94V サマータイヤ 最短当日発送</v>
      </c>
      <c r="BB303" s="133" t="str">
        <f>IFERROR(VLOOKUP(B:B,在庫!B:M,12,0),"")</f>
        <v>2023年製</v>
      </c>
      <c r="BC303" s="133">
        <f>IFERROR(VLOOKUP(B:B,在庫!B:L,10,0),"")</f>
        <v>1</v>
      </c>
      <c r="BD303" s="234" t="e">
        <f>VLOOKUP(AP:AP,[1]MICHELIN!$B:$AH,32,0)</f>
        <v>#N/A</v>
      </c>
      <c r="BE303" s="234" t="e">
        <f>VLOOKUP(AP:AP,[1]MICHELIN!$B:$AH,33,0)</f>
        <v>#N/A</v>
      </c>
    </row>
    <row r="304" spans="1:57" s="11" customFormat="1" ht="19.5" hidden="1" customHeight="1">
      <c r="A304" s="11">
        <f t="shared" si="124"/>
        <v>1</v>
      </c>
      <c r="B304" s="239">
        <f t="shared" si="125"/>
        <v>1756515119278</v>
      </c>
      <c r="C304" s="225">
        <f>VLOOKUP(B:B,[1]BRIDGESTONE!$B:$K,9,0)</f>
        <v>72</v>
      </c>
      <c r="D304" s="11" t="s">
        <v>4699</v>
      </c>
      <c r="E304" s="358" t="s">
        <v>1503</v>
      </c>
      <c r="F304" s="303" t="s">
        <v>7144</v>
      </c>
      <c r="G304" s="132" t="str">
        <f t="shared" si="126"/>
        <v>15</v>
      </c>
      <c r="H304" s="233">
        <v>2</v>
      </c>
      <c r="I304" s="225">
        <f>VLOOKUP(B:B,[1]BRIDGESTONE!$B:$K,10,0)</f>
        <v>0</v>
      </c>
      <c r="J304" s="131"/>
      <c r="K304" s="132" t="s">
        <v>1755</v>
      </c>
      <c r="L304" s="132">
        <v>17</v>
      </c>
      <c r="M304" s="134" t="s">
        <v>3426</v>
      </c>
      <c r="N304" s="226" t="s">
        <v>7570</v>
      </c>
      <c r="O304" s="226">
        <v>0</v>
      </c>
      <c r="P304" s="227">
        <v>10020</v>
      </c>
      <c r="Q304" s="228">
        <f t="shared" si="109"/>
        <v>8631.818181818182</v>
      </c>
      <c r="R304" s="143">
        <f t="shared" si="123"/>
        <v>5.2294102159031068E-2</v>
      </c>
      <c r="S304" s="192">
        <v>1074476461</v>
      </c>
      <c r="T304" s="289" t="s">
        <v>7573</v>
      </c>
      <c r="U304" s="189">
        <f t="shared" si="110"/>
        <v>11200</v>
      </c>
      <c r="V304" s="11">
        <v>900</v>
      </c>
      <c r="W304" s="229">
        <v>12100</v>
      </c>
      <c r="X304" s="135">
        <f t="shared" si="111"/>
        <v>8180.4250000000002</v>
      </c>
      <c r="Y304" s="230">
        <f t="shared" si="112"/>
        <v>10522.727272727272</v>
      </c>
      <c r="Z304" s="141">
        <f t="shared" si="113"/>
        <v>0.20409181636726537</v>
      </c>
      <c r="AA304" s="136">
        <f t="shared" si="114"/>
        <v>0.22259460043196538</v>
      </c>
      <c r="AB304" s="309"/>
      <c r="AC304" s="184">
        <f>ROUNDDOWN(U304/1.02,0)</f>
        <v>10980</v>
      </c>
      <c r="AD304" s="182">
        <f>ROUNDDOWN(AC304/0.91,0)</f>
        <v>12065</v>
      </c>
      <c r="AE304" s="128">
        <f t="shared" si="117"/>
        <v>1085.8499999999999</v>
      </c>
      <c r="AF304" s="129">
        <f t="shared" si="118"/>
        <v>220.84999999999991</v>
      </c>
      <c r="AG304" s="130">
        <f t="shared" si="119"/>
        <v>1.8305014504765845E-2</v>
      </c>
      <c r="AH304" s="137">
        <f t="shared" si="120"/>
        <v>865</v>
      </c>
      <c r="AI304" s="138">
        <f t="shared" si="121"/>
        <v>7.1694985495234148E-2</v>
      </c>
      <c r="AJ304" s="138">
        <f t="shared" si="122"/>
        <v>0.20428958592719954</v>
      </c>
      <c r="AL304" s="11">
        <f t="shared" si="127"/>
        <v>9773.5</v>
      </c>
      <c r="AM304" s="412">
        <f t="shared" si="128"/>
        <v>8407.7272727272721</v>
      </c>
      <c r="AN304" s="412">
        <f t="shared" si="129"/>
        <v>227.30227272727188</v>
      </c>
      <c r="AO304" s="413">
        <f t="shared" si="130"/>
        <v>2.703492458236461E-2</v>
      </c>
      <c r="AP304" s="192">
        <v>1756515119278</v>
      </c>
      <c r="AQ304" s="192">
        <v>4961914963446</v>
      </c>
      <c r="AR304" s="192" t="s">
        <v>1248</v>
      </c>
      <c r="AS304" s="231" t="s">
        <v>19</v>
      </c>
      <c r="AT304" s="231" t="s">
        <v>1014</v>
      </c>
      <c r="AU304" s="232" t="s">
        <v>95</v>
      </c>
      <c r="AV304" s="232">
        <v>15100</v>
      </c>
      <c r="AW304" s="233">
        <f>VLOOKUP(B:B,[1]BRIDGESTONE!$B:$K,8,0)</f>
        <v>8180.4250000000002</v>
      </c>
      <c r="AX304" s="233">
        <v>525</v>
      </c>
      <c r="AY304" s="204" t="s">
        <v>3387</v>
      </c>
      <c r="AZ304" s="192" t="s">
        <v>4961</v>
      </c>
      <c r="BA304" s="133" t="str">
        <f>IFERROR(VLOOKUP(AZ:AZ,Q商品!B:E,4,0),"")</f>
        <v>2023年製 REGNO GR-XII 175/65R15 84H サマータイヤ 最短当日発送</v>
      </c>
      <c r="BB304" s="133" t="str">
        <f>IFERROR(VLOOKUP(B:B,在庫!B:M,12,0),"")</f>
        <v/>
      </c>
      <c r="BC304" s="133" t="str">
        <f>IFERROR(VLOOKUP(B:B,在庫!B:L,10,0),"")</f>
        <v/>
      </c>
      <c r="BD304" s="234" t="e">
        <f>VLOOKUP(AP:AP,[1]MICHELIN!$B:$AH,32,0)</f>
        <v>#N/A</v>
      </c>
      <c r="BE304" s="234" t="e">
        <f>VLOOKUP(AP:AP,[1]MICHELIN!$B:$AH,33,0)</f>
        <v>#N/A</v>
      </c>
    </row>
    <row r="305" spans="1:57" s="11" customFormat="1" ht="19.5" hidden="1" customHeight="1">
      <c r="A305" s="11">
        <f t="shared" si="124"/>
        <v>1</v>
      </c>
      <c r="B305" s="239">
        <f t="shared" si="125"/>
        <v>1856015119270</v>
      </c>
      <c r="C305" s="225">
        <f>VLOOKUP(B:B,[1]BRIDGESTONE!$B:$K,9,0)</f>
        <v>0</v>
      </c>
      <c r="D305" s="11" t="s">
        <v>4699</v>
      </c>
      <c r="E305" s="358" t="s">
        <v>1504</v>
      </c>
      <c r="F305" s="304" t="s">
        <v>7536</v>
      </c>
      <c r="G305" s="132" t="str">
        <f t="shared" si="126"/>
        <v>15</v>
      </c>
      <c r="H305" s="225">
        <v>1</v>
      </c>
      <c r="I305" s="225">
        <f>VLOOKUP(B:B,[1]BRIDGESTONE!$B:$K,10,0)</f>
        <v>1</v>
      </c>
      <c r="J305" s="131"/>
      <c r="K305" s="132" t="s">
        <v>1755</v>
      </c>
      <c r="L305" s="132">
        <v>19</v>
      </c>
      <c r="M305" s="134" t="s">
        <v>3353</v>
      </c>
      <c r="N305" s="226" t="s">
        <v>3430</v>
      </c>
      <c r="O305" s="226" t="s">
        <v>3429</v>
      </c>
      <c r="P305" s="227">
        <v>13483</v>
      </c>
      <c r="Q305" s="228">
        <f t="shared" si="109"/>
        <v>11779.999999999998</v>
      </c>
      <c r="R305" s="143">
        <f t="shared" si="123"/>
        <v>0.14000636672325961</v>
      </c>
      <c r="S305" s="192">
        <v>1074475819</v>
      </c>
      <c r="T305" s="285" t="s">
        <v>7744</v>
      </c>
      <c r="U305" s="189">
        <f t="shared" si="110"/>
        <v>12602</v>
      </c>
      <c r="V305" s="11">
        <v>900</v>
      </c>
      <c r="W305" s="229">
        <v>13502</v>
      </c>
      <c r="X305" s="135">
        <f t="shared" si="111"/>
        <v>10130.725</v>
      </c>
      <c r="Y305" s="230">
        <f t="shared" si="112"/>
        <v>11797.272727272726</v>
      </c>
      <c r="Z305" s="141">
        <f t="shared" si="113"/>
        <v>0.10608653141041313</v>
      </c>
      <c r="AA305" s="136">
        <f t="shared" si="114"/>
        <v>0.14126550820682734</v>
      </c>
      <c r="AB305" s="144"/>
      <c r="AC305" s="184">
        <f>ROUNDDOWN(U305/1.02,0)</f>
        <v>12354</v>
      </c>
      <c r="AD305" s="182">
        <f>ROUNDDOWN(AC305/0.91,0)</f>
        <v>13575</v>
      </c>
      <c r="AE305" s="128">
        <f t="shared" si="117"/>
        <v>1221.75</v>
      </c>
      <c r="AF305" s="129">
        <f t="shared" si="118"/>
        <v>248.75</v>
      </c>
      <c r="AG305" s="130">
        <f t="shared" si="119"/>
        <v>1.8324125230202579E-2</v>
      </c>
      <c r="AH305" s="137">
        <f t="shared" si="120"/>
        <v>973</v>
      </c>
      <c r="AI305" s="138">
        <f t="shared" si="121"/>
        <v>7.1675874769797421E-2</v>
      </c>
      <c r="AJ305" s="138">
        <f t="shared" si="122"/>
        <v>0.12294138297662477</v>
      </c>
      <c r="AL305" s="11">
        <f t="shared" si="127"/>
        <v>10996.5</v>
      </c>
      <c r="AM305" s="412">
        <f t="shared" si="128"/>
        <v>9519.545454545454</v>
      </c>
      <c r="AN305" s="412">
        <f t="shared" si="129"/>
        <v>-611.17954545454631</v>
      </c>
      <c r="AO305" s="413">
        <f t="shared" si="130"/>
        <v>-6.420259752661997E-2</v>
      </c>
      <c r="AP305" s="192">
        <v>1856015119270</v>
      </c>
      <c r="AQ305" s="192">
        <v>4961914963354</v>
      </c>
      <c r="AR305" s="192" t="s">
        <v>1251</v>
      </c>
      <c r="AS305" s="231" t="s">
        <v>19</v>
      </c>
      <c r="AT305" s="231" t="s">
        <v>1001</v>
      </c>
      <c r="AU305" s="232" t="s">
        <v>81</v>
      </c>
      <c r="AV305" s="232">
        <v>18700</v>
      </c>
      <c r="AW305" s="233">
        <f>VLOOKUP(B:B,[1]BRIDGESTONE!$B:$K,8,0)</f>
        <v>10130.725</v>
      </c>
      <c r="AX305" s="233">
        <v>525</v>
      </c>
      <c r="AY305" s="204" t="s">
        <v>3387</v>
      </c>
      <c r="AZ305" s="192" t="s">
        <v>4872</v>
      </c>
      <c r="BA305" s="133" t="str">
        <f>IFERROR(VLOOKUP(AZ:AZ,Q商品!B:E,4,0),"")</f>
        <v>2023年製 REGNO GR-XII 185/60R15 84H サマータイヤ 最短当日発送</v>
      </c>
      <c r="BB305" s="133" t="str">
        <f>IFERROR(VLOOKUP(B:B,在庫!B:M,12,0),"")</f>
        <v>2023年製</v>
      </c>
      <c r="BC305" s="133">
        <f>IFERROR(VLOOKUP(B:B,在庫!B:L,10,0),"")</f>
        <v>1</v>
      </c>
      <c r="BD305" s="234" t="e">
        <f>VLOOKUP(AP:AP,[1]MICHELIN!$B:$AH,32,0)</f>
        <v>#N/A</v>
      </c>
      <c r="BE305" s="234" t="e">
        <f>VLOOKUP(AP:AP,[1]MICHELIN!$B:$AH,33,0)</f>
        <v>#N/A</v>
      </c>
    </row>
    <row r="306" spans="1:57" s="11" customFormat="1" ht="19.5" hidden="1" customHeight="1">
      <c r="A306" s="11">
        <f t="shared" si="124"/>
        <v>1</v>
      </c>
      <c r="B306" s="239">
        <f t="shared" si="125"/>
        <v>1856515119275</v>
      </c>
      <c r="C306" s="225">
        <f>VLOOKUP(B:B,[1]BRIDGESTONE!$B:$K,9,0)</f>
        <v>32</v>
      </c>
      <c r="D306" s="11" t="s">
        <v>5937</v>
      </c>
      <c r="E306" s="358" t="s">
        <v>1505</v>
      </c>
      <c r="F306" s="303" t="s">
        <v>4727</v>
      </c>
      <c r="G306" s="132" t="str">
        <f t="shared" si="126"/>
        <v>15</v>
      </c>
      <c r="H306" s="225">
        <v>0</v>
      </c>
      <c r="I306" s="225">
        <f>VLOOKUP(B:B,[1]BRIDGESTONE!$B:$K,10,0)</f>
        <v>28</v>
      </c>
      <c r="J306" s="131">
        <v>30</v>
      </c>
      <c r="K306" s="132" t="s">
        <v>1755</v>
      </c>
      <c r="L306" s="132">
        <v>20</v>
      </c>
      <c r="M306" s="134" t="s">
        <v>3426</v>
      </c>
      <c r="N306" s="226" t="s">
        <v>7570</v>
      </c>
      <c r="O306" s="226">
        <v>0</v>
      </c>
      <c r="P306" s="227">
        <v>10020</v>
      </c>
      <c r="Q306" s="228">
        <f t="shared" si="109"/>
        <v>8631.818181818182</v>
      </c>
      <c r="R306" s="143">
        <f t="shared" si="123"/>
        <v>-6.0031595576619252E-2</v>
      </c>
      <c r="S306" s="192">
        <v>1074476464</v>
      </c>
      <c r="T306" s="289" t="s">
        <v>7572</v>
      </c>
      <c r="U306" s="189">
        <f t="shared" si="110"/>
        <v>11450</v>
      </c>
      <c r="W306" s="229">
        <v>11450</v>
      </c>
      <c r="X306" s="135">
        <f t="shared" si="111"/>
        <v>9150</v>
      </c>
      <c r="Y306" s="230">
        <f t="shared" si="112"/>
        <v>9931.8181818181802</v>
      </c>
      <c r="Z306" s="141">
        <f t="shared" si="113"/>
        <v>0.23103792415169666</v>
      </c>
      <c r="AA306" s="136">
        <f t="shared" si="114"/>
        <v>7.8718535469107398E-2</v>
      </c>
      <c r="AB306" s="309"/>
      <c r="AC306" s="184">
        <f>ROUNDDOWN(U306/1.02,0)</f>
        <v>11225</v>
      </c>
      <c r="AD306" s="182">
        <f>ROUNDDOWN(AC306/0.91,0)</f>
        <v>12335</v>
      </c>
      <c r="AE306" s="128">
        <f t="shared" si="117"/>
        <v>1110.1499999999999</v>
      </c>
      <c r="AF306" s="129">
        <f t="shared" si="118"/>
        <v>225.14999999999986</v>
      </c>
      <c r="AG306" s="130">
        <f t="shared" si="119"/>
        <v>1.8252938792055116E-2</v>
      </c>
      <c r="AH306" s="137">
        <f t="shared" si="120"/>
        <v>885</v>
      </c>
      <c r="AI306" s="138">
        <f t="shared" si="121"/>
        <v>7.1747061207944871E-2</v>
      </c>
      <c r="AJ306" s="138">
        <f t="shared" si="122"/>
        <v>6.0465596677052286E-2</v>
      </c>
      <c r="AL306" s="11">
        <f t="shared" si="127"/>
        <v>9991.5</v>
      </c>
      <c r="AM306" s="412">
        <f t="shared" si="128"/>
        <v>8605.9090909090901</v>
      </c>
      <c r="AN306" s="412">
        <f t="shared" si="129"/>
        <v>-544.09090909090992</v>
      </c>
      <c r="AO306" s="413">
        <f t="shared" si="130"/>
        <v>-6.3222944065916761E-2</v>
      </c>
      <c r="AP306" s="192">
        <v>1856515119275</v>
      </c>
      <c r="AQ306" s="192">
        <v>4961914963590</v>
      </c>
      <c r="AR306" s="192" t="s">
        <v>1264</v>
      </c>
      <c r="AS306" s="231" t="s">
        <v>19</v>
      </c>
      <c r="AT306" s="231" t="s">
        <v>922</v>
      </c>
      <c r="AU306" s="232" t="s">
        <v>42</v>
      </c>
      <c r="AV306" s="232">
        <v>17000</v>
      </c>
      <c r="AW306" s="233">
        <f>VLOOKUP(B:B,[1]BRIDGESTONE!$B:$K,8,0)</f>
        <v>9150</v>
      </c>
      <c r="AX306" s="233">
        <v>525</v>
      </c>
      <c r="AY306" s="204" t="s">
        <v>3387</v>
      </c>
      <c r="AZ306" s="192" t="s">
        <v>4962</v>
      </c>
      <c r="BA306" s="133" t="str">
        <f>IFERROR(VLOOKUP(AZ:AZ,Q商品!B:E,4,0),"")</f>
        <v>2023年製 REGNO GR-XII 185/65R15 88H サマータイヤ 最短当日発送</v>
      </c>
      <c r="BB306" s="133" t="str">
        <f>IFERROR(VLOOKUP(B:B,在庫!B:M,12,0),"")</f>
        <v>2023年製</v>
      </c>
      <c r="BC306" s="133">
        <f>IFERROR(VLOOKUP(B:B,在庫!B:L,10,0),"")</f>
        <v>1</v>
      </c>
      <c r="BD306" s="234" t="e">
        <f>VLOOKUP(AP:AP,[1]MICHELIN!$B:$AH,32,0)</f>
        <v>#N/A</v>
      </c>
      <c r="BE306" s="234" t="e">
        <f>VLOOKUP(AP:AP,[1]MICHELIN!$B:$AH,33,0)</f>
        <v>#N/A</v>
      </c>
    </row>
    <row r="307" spans="1:57" s="11" customFormat="1" ht="19.5" hidden="1" customHeight="1">
      <c r="A307" s="11">
        <f t="shared" si="124"/>
        <v>1</v>
      </c>
      <c r="B307" s="239">
        <f t="shared" si="125"/>
        <v>2055017119274</v>
      </c>
      <c r="C307" s="225">
        <f>VLOOKUP(B:B,[1]BRIDGESTONE!$B:$K,9,0)</f>
        <v>0</v>
      </c>
      <c r="D307" s="11" t="s">
        <v>4699</v>
      </c>
      <c r="E307" s="358" t="s">
        <v>1510</v>
      </c>
      <c r="F307" s="304" t="s">
        <v>7537</v>
      </c>
      <c r="G307" s="132" t="str">
        <f t="shared" si="126"/>
        <v>17</v>
      </c>
      <c r="H307" s="225">
        <v>1</v>
      </c>
      <c r="I307" s="225">
        <f>VLOOKUP(B:B,[1]BRIDGESTONE!$B:$K,10,0)</f>
        <v>1</v>
      </c>
      <c r="J307" s="131"/>
      <c r="K307" s="132" t="s">
        <v>1755</v>
      </c>
      <c r="L307" s="132">
        <v>22</v>
      </c>
      <c r="M307" s="134"/>
      <c r="N307" s="226"/>
      <c r="O307" s="226"/>
      <c r="P307" s="227"/>
      <c r="Q307" s="228">
        <f t="shared" si="109"/>
        <v>-477.27272727272725</v>
      </c>
      <c r="R307" s="143">
        <f t="shared" si="123"/>
        <v>35.094133333333126</v>
      </c>
      <c r="S307" s="192">
        <v>1074475823</v>
      </c>
      <c r="T307" s="288" t="s">
        <v>6779</v>
      </c>
      <c r="U307" s="189">
        <f t="shared" si="110"/>
        <v>0</v>
      </c>
      <c r="W307" s="229"/>
      <c r="X307" s="135">
        <f t="shared" si="111"/>
        <v>16272.199999999901</v>
      </c>
      <c r="Y307" s="230">
        <f t="shared" si="112"/>
        <v>-477.27272727272725</v>
      </c>
      <c r="Z307" s="141" t="str">
        <f t="shared" si="113"/>
        <v/>
      </c>
      <c r="AA307" s="136">
        <f t="shared" si="114"/>
        <v>35.094133333333126</v>
      </c>
      <c r="AB307" s="144"/>
      <c r="AC307" s="184">
        <f>ROUNDDOWN(U307/1.02,0)</f>
        <v>0</v>
      </c>
      <c r="AD307" s="182">
        <f>ROUNDDOWN(AC307/0.91,0)</f>
        <v>0</v>
      </c>
      <c r="AE307" s="128">
        <f t="shared" si="117"/>
        <v>0</v>
      </c>
      <c r="AF307" s="129">
        <f t="shared" si="118"/>
        <v>0</v>
      </c>
      <c r="AG307" s="130" t="str">
        <f t="shared" si="119"/>
        <v/>
      </c>
      <c r="AH307" s="137">
        <f t="shared" si="120"/>
        <v>0</v>
      </c>
      <c r="AI307" s="138" t="str">
        <f t="shared" si="121"/>
        <v/>
      </c>
      <c r="AJ307" s="138" t="str">
        <f t="shared" si="122"/>
        <v/>
      </c>
      <c r="AK307" s="11" t="s">
        <v>13397</v>
      </c>
      <c r="AL307" s="11">
        <f t="shared" si="127"/>
        <v>0</v>
      </c>
      <c r="AM307" s="412">
        <f t="shared" si="128"/>
        <v>-477.27272727272725</v>
      </c>
      <c r="AN307" s="412">
        <f t="shared" si="129"/>
        <v>-16749.472727272627</v>
      </c>
      <c r="AO307" s="413">
        <f t="shared" si="130"/>
        <v>35.094133333333126</v>
      </c>
      <c r="AP307" s="192">
        <v>2055017119274</v>
      </c>
      <c r="AQ307" s="192">
        <v>4961914963439</v>
      </c>
      <c r="AR307" s="192" t="s">
        <v>1288</v>
      </c>
      <c r="AS307" s="231" t="s">
        <v>19</v>
      </c>
      <c r="AT307" s="231" t="s">
        <v>1015</v>
      </c>
      <c r="AU307" s="232" t="s">
        <v>64</v>
      </c>
      <c r="AV307" s="232">
        <v>29500</v>
      </c>
      <c r="AW307" s="233">
        <f>VLOOKUP(B:B,[1]BRIDGESTONE!$B:$K,8,0)</f>
        <v>16272.199999999901</v>
      </c>
      <c r="AX307" s="233">
        <v>525</v>
      </c>
      <c r="AY307" s="204" t="s">
        <v>3387</v>
      </c>
      <c r="AZ307" s="195" t="s">
        <v>4874</v>
      </c>
      <c r="BA307" s="133" t="str">
        <f>IFERROR(VLOOKUP(AZ:AZ,Q商品!B:E,4,0),"")</f>
        <v>2022年製 REGNO GR-XII 205/50R17 89V サマータイヤ 最短当日発送</v>
      </c>
      <c r="BB307" s="133" t="str">
        <f>IFERROR(VLOOKUP(B:B,在庫!B:M,12,0),"")</f>
        <v>2022年製</v>
      </c>
      <c r="BC307" s="133">
        <f>IFERROR(VLOOKUP(B:B,在庫!B:L,10,0),"")</f>
        <v>1</v>
      </c>
      <c r="BD307" s="234" t="e">
        <f>VLOOKUP(AP:AP,[1]MICHELIN!$B:$AH,32,0)</f>
        <v>#N/A</v>
      </c>
      <c r="BE307" s="234" t="e">
        <f>VLOOKUP(AP:AP,[1]MICHELIN!$B:$AH,33,0)</f>
        <v>#N/A</v>
      </c>
    </row>
    <row r="308" spans="1:57" s="11" customFormat="1" ht="19.5" hidden="1" customHeight="1">
      <c r="A308" s="11">
        <f t="shared" si="124"/>
        <v>1</v>
      </c>
      <c r="B308" s="239">
        <f t="shared" si="125"/>
        <v>1956515119272</v>
      </c>
      <c r="C308" s="225">
        <f>VLOOKUP(B:B,[1]BRIDGESTONE!$B:$K,9,0)</f>
        <v>2</v>
      </c>
      <c r="D308" s="11" t="s">
        <v>4699</v>
      </c>
      <c r="E308" s="358" t="s">
        <v>1506</v>
      </c>
      <c r="F308" s="303" t="s">
        <v>7145</v>
      </c>
      <c r="G308" s="132" t="str">
        <f t="shared" si="126"/>
        <v>15</v>
      </c>
      <c r="H308" s="233">
        <v>1</v>
      </c>
      <c r="I308" s="225">
        <f>VLOOKUP(B:B,[1]BRIDGESTONE!$B:$K,10,0)</f>
        <v>1</v>
      </c>
      <c r="J308" s="131"/>
      <c r="K308" s="132" t="s">
        <v>1755</v>
      </c>
      <c r="L308" s="132">
        <v>21</v>
      </c>
      <c r="M308" s="134"/>
      <c r="N308" s="226"/>
      <c r="O308" s="226"/>
      <c r="P308" s="227"/>
      <c r="Q308" s="228">
        <f t="shared" si="109"/>
        <v>-477.27272727272725</v>
      </c>
      <c r="R308" s="143">
        <f t="shared" si="123"/>
        <v>22.270857142857146</v>
      </c>
      <c r="S308" s="192">
        <v>1074476459</v>
      </c>
      <c r="T308" s="289" t="s">
        <v>7745</v>
      </c>
      <c r="U308" s="189">
        <f t="shared" si="110"/>
        <v>12080</v>
      </c>
      <c r="V308" s="11">
        <v>900</v>
      </c>
      <c r="W308" s="229">
        <v>12980</v>
      </c>
      <c r="X308" s="135">
        <f t="shared" si="111"/>
        <v>10152</v>
      </c>
      <c r="Y308" s="230">
        <f t="shared" si="112"/>
        <v>11322.727272727272</v>
      </c>
      <c r="Z308" s="141" t="str">
        <f t="shared" si="113"/>
        <v/>
      </c>
      <c r="AA308" s="136">
        <f t="shared" si="114"/>
        <v>0.10339622641509429</v>
      </c>
      <c r="AB308" s="144"/>
      <c r="AC308" s="184">
        <f>ROUNDDOWN(U308/1.02,0)</f>
        <v>11843</v>
      </c>
      <c r="AD308" s="182">
        <f>ROUNDDOWN(AC308/0.91,0)</f>
        <v>13014</v>
      </c>
      <c r="AE308" s="128">
        <f t="shared" si="117"/>
        <v>1171.26</v>
      </c>
      <c r="AF308" s="129">
        <f t="shared" si="118"/>
        <v>237.26</v>
      </c>
      <c r="AG308" s="130">
        <f t="shared" si="119"/>
        <v>1.8231135700015368E-2</v>
      </c>
      <c r="AH308" s="137">
        <f t="shared" si="120"/>
        <v>934</v>
      </c>
      <c r="AI308" s="138">
        <f t="shared" si="121"/>
        <v>7.1768864299984636E-2</v>
      </c>
      <c r="AJ308" s="138">
        <f t="shared" si="122"/>
        <v>8.5165090715078912E-2</v>
      </c>
      <c r="AL308" s="11">
        <f t="shared" si="127"/>
        <v>10541.6</v>
      </c>
      <c r="AM308" s="412">
        <f t="shared" si="128"/>
        <v>9106</v>
      </c>
      <c r="AN308" s="412">
        <f t="shared" si="129"/>
        <v>-1046</v>
      </c>
      <c r="AO308" s="413">
        <f t="shared" si="130"/>
        <v>-0.11486931693388974</v>
      </c>
      <c r="AP308" s="192">
        <v>1956515119272</v>
      </c>
      <c r="AQ308" s="192">
        <v>4961914963323</v>
      </c>
      <c r="AR308" s="192" t="s">
        <v>1259</v>
      </c>
      <c r="AS308" s="231" t="s">
        <v>19</v>
      </c>
      <c r="AT308" s="231" t="s">
        <v>844</v>
      </c>
      <c r="AU308" s="232" t="s">
        <v>43</v>
      </c>
      <c r="AV308" s="232">
        <v>18800</v>
      </c>
      <c r="AW308" s="233">
        <f>VLOOKUP(B:B,[1]BRIDGESTONE!$B:$K,8,0)</f>
        <v>10152</v>
      </c>
      <c r="AX308" s="233">
        <v>525</v>
      </c>
      <c r="AY308" s="204" t="s">
        <v>3387</v>
      </c>
      <c r="AZ308" s="192" t="s">
        <v>4873</v>
      </c>
      <c r="BA308" s="133" t="str">
        <f>IFERROR(VLOOKUP(AZ:AZ,Q商品!B:E,4,0),"")</f>
        <v>2022年製以降 REGNO GR-XII 195/65R15 91H サマータイヤ 最短当日発送</v>
      </c>
      <c r="BB308" s="133" t="str">
        <f>IFERROR(VLOOKUP(B:B,在庫!B:M,12,0),"")</f>
        <v>2023年製</v>
      </c>
      <c r="BC308" s="133">
        <f>IFERROR(VLOOKUP(B:B,在庫!B:L,10,0),"")</f>
        <v>1</v>
      </c>
      <c r="BD308" s="234" t="e">
        <f>VLOOKUP(AP:AP,[1]MICHELIN!$B:$AH,32,0)</f>
        <v>#N/A</v>
      </c>
      <c r="BE308" s="234" t="e">
        <f>VLOOKUP(AP:AP,[1]MICHELIN!$B:$AH,33,0)</f>
        <v>#N/A</v>
      </c>
    </row>
    <row r="309" spans="1:57" s="11" customFormat="1" ht="19.5" hidden="1" customHeight="1">
      <c r="A309" s="11">
        <f t="shared" si="124"/>
        <v>1</v>
      </c>
      <c r="B309" s="239">
        <f t="shared" si="125"/>
        <v>2155517119276</v>
      </c>
      <c r="C309" s="225">
        <f>VLOOKUP(B:B,[1]BRIDGESTONE!$B:$K,9,0)</f>
        <v>55</v>
      </c>
      <c r="D309" s="11" t="s">
        <v>4699</v>
      </c>
      <c r="E309" s="358" t="s">
        <v>1512</v>
      </c>
      <c r="F309" s="303" t="s">
        <v>7147</v>
      </c>
      <c r="G309" s="132" t="str">
        <f t="shared" si="126"/>
        <v>17</v>
      </c>
      <c r="H309" s="225">
        <v>0</v>
      </c>
      <c r="I309" s="225">
        <f>VLOOKUP(B:B,[1]BRIDGESTONE!$B:$K,10,0)</f>
        <v>6</v>
      </c>
      <c r="J309" s="131">
        <v>28</v>
      </c>
      <c r="K309" s="132" t="s">
        <v>1755</v>
      </c>
      <c r="L309" s="132">
        <v>26</v>
      </c>
      <c r="M309" s="134" t="s">
        <v>6137</v>
      </c>
      <c r="N309" s="226" t="s">
        <v>7750</v>
      </c>
      <c r="O309" s="226" t="s">
        <v>2890</v>
      </c>
      <c r="P309" s="227">
        <v>21304</v>
      </c>
      <c r="Q309" s="228">
        <f t="shared" si="109"/>
        <v>18412.727272727272</v>
      </c>
      <c r="R309" s="143">
        <f t="shared" si="123"/>
        <v>0.11219018465488295</v>
      </c>
      <c r="S309" s="192">
        <v>1074476455</v>
      </c>
      <c r="T309" s="288" t="s">
        <v>6783</v>
      </c>
      <c r="U309" s="189">
        <f t="shared" si="110"/>
        <v>20404</v>
      </c>
      <c r="V309" s="11">
        <v>900</v>
      </c>
      <c r="W309" s="229">
        <v>21304</v>
      </c>
      <c r="X309" s="135">
        <f t="shared" si="111"/>
        <v>16347</v>
      </c>
      <c r="Y309" s="230">
        <f t="shared" si="112"/>
        <v>18412.727272727272</v>
      </c>
      <c r="Z309" s="141">
        <f t="shared" si="113"/>
        <v>3.3098315707011272E-2</v>
      </c>
      <c r="AA309" s="136">
        <f t="shared" si="114"/>
        <v>0.11219018465488295</v>
      </c>
      <c r="AB309" s="309"/>
      <c r="AC309" s="185">
        <v>19201</v>
      </c>
      <c r="AD309" s="183">
        <v>21100</v>
      </c>
      <c r="AE309" s="128">
        <f t="shared" si="117"/>
        <v>1899</v>
      </c>
      <c r="AF309" s="129">
        <f t="shared" si="118"/>
        <v>1203</v>
      </c>
      <c r="AG309" s="130">
        <f t="shared" si="119"/>
        <v>5.7014218009478673E-2</v>
      </c>
      <c r="AH309" s="137">
        <f t="shared" si="120"/>
        <v>696</v>
      </c>
      <c r="AI309" s="138">
        <f t="shared" si="121"/>
        <v>3.298578199052133E-2</v>
      </c>
      <c r="AJ309" s="138">
        <f t="shared" si="122"/>
        <v>5.5175966645404279E-2</v>
      </c>
      <c r="AL309" s="11">
        <f t="shared" si="127"/>
        <v>17091</v>
      </c>
      <c r="AM309" s="412">
        <f t="shared" si="128"/>
        <v>14582.727272727272</v>
      </c>
      <c r="AN309" s="412">
        <f t="shared" si="129"/>
        <v>-1764.2727272727279</v>
      </c>
      <c r="AO309" s="413">
        <f t="shared" si="130"/>
        <v>-0.12098372919394058</v>
      </c>
      <c r="AP309" s="192">
        <v>2155517119276</v>
      </c>
      <c r="AQ309" s="192">
        <v>4961914963316</v>
      </c>
      <c r="AR309" s="192" t="s">
        <v>1254</v>
      </c>
      <c r="AS309" s="231" t="s">
        <v>19</v>
      </c>
      <c r="AT309" s="231" t="s">
        <v>995</v>
      </c>
      <c r="AU309" s="232" t="s">
        <v>66</v>
      </c>
      <c r="AV309" s="232">
        <v>30200</v>
      </c>
      <c r="AW309" s="233">
        <f>VLOOKUP(B:B,[1]BRIDGESTONE!$B:$K,8,0)</f>
        <v>16347</v>
      </c>
      <c r="AX309" s="233">
        <v>1050</v>
      </c>
      <c r="AY309" s="204" t="s">
        <v>3387</v>
      </c>
      <c r="AZ309" s="192" t="s">
        <v>4878</v>
      </c>
      <c r="BA309" s="133" t="str">
        <f>IFERROR(VLOOKUP(AZ:AZ,Q商品!B:E,4,0),"")</f>
        <v>2022年製以降 GR-XII 215/55R17 94V サマータイヤ 最短当日発送</v>
      </c>
      <c r="BB309" s="133" t="str">
        <f>IFERROR(VLOOKUP(B:B,在庫!B:M,12,0),"")</f>
        <v>2022年製</v>
      </c>
      <c r="BC309" s="133">
        <f>IFERROR(VLOOKUP(B:B,在庫!B:L,10,0),"")</f>
        <v>1</v>
      </c>
      <c r="BD309" s="234" t="e">
        <f>VLOOKUP(AP:AP,[1]MICHELIN!$B:$AH,32,0)</f>
        <v>#N/A</v>
      </c>
      <c r="BE309" s="234" t="e">
        <f>VLOOKUP(AP:AP,[1]MICHELIN!$B:$AH,33,0)</f>
        <v>#N/A</v>
      </c>
    </row>
    <row r="310" spans="1:57" s="11" customFormat="1" ht="19.5" hidden="1" customHeight="1">
      <c r="A310" s="11">
        <f t="shared" si="124"/>
        <v>1</v>
      </c>
      <c r="B310" s="239">
        <f t="shared" si="125"/>
        <v>2254518119275</v>
      </c>
      <c r="C310" s="225">
        <f>VLOOKUP(B:B,[1]BRIDGESTONE!$B:$K,9,0)</f>
        <v>1</v>
      </c>
      <c r="D310" s="11" t="s">
        <v>4699</v>
      </c>
      <c r="E310" s="358" t="s">
        <v>1516</v>
      </c>
      <c r="F310" s="304" t="s">
        <v>7538</v>
      </c>
      <c r="G310" s="132" t="str">
        <f t="shared" si="126"/>
        <v>18</v>
      </c>
      <c r="H310" s="233">
        <v>1</v>
      </c>
      <c r="I310" s="225">
        <f>VLOOKUP(B:B,[1]BRIDGESTONE!$B:$K,10,0)</f>
        <v>0</v>
      </c>
      <c r="J310" s="131"/>
      <c r="K310" s="132" t="s">
        <v>1755</v>
      </c>
      <c r="L310" s="132">
        <v>29</v>
      </c>
      <c r="M310" s="134"/>
      <c r="N310" s="226"/>
      <c r="O310" s="226"/>
      <c r="P310" s="227"/>
      <c r="Q310" s="228">
        <f t="shared" si="109"/>
        <v>-954.5454545454545</v>
      </c>
      <c r="R310" s="143">
        <f t="shared" si="123"/>
        <v>24.553226190476192</v>
      </c>
      <c r="S310" s="192">
        <v>1074476736</v>
      </c>
      <c r="T310" s="285" t="s">
        <v>7746</v>
      </c>
      <c r="U310" s="189">
        <f t="shared" si="110"/>
        <v>0</v>
      </c>
      <c r="W310" s="229">
        <v>0</v>
      </c>
      <c r="X310" s="135">
        <f t="shared" si="111"/>
        <v>22482.625</v>
      </c>
      <c r="Y310" s="230">
        <f t="shared" si="112"/>
        <v>-954.5454545454545</v>
      </c>
      <c r="Z310" s="141" t="str">
        <f t="shared" si="113"/>
        <v/>
      </c>
      <c r="AA310" s="136">
        <f t="shared" si="114"/>
        <v>24.553226190476192</v>
      </c>
      <c r="AB310" s="144"/>
      <c r="AC310" s="184">
        <f>ROUNDDOWN(U310/1.02,0)</f>
        <v>0</v>
      </c>
      <c r="AD310" s="182">
        <f>ROUNDDOWN(AC310/0.91,0)</f>
        <v>0</v>
      </c>
      <c r="AE310" s="128">
        <f t="shared" si="117"/>
        <v>0</v>
      </c>
      <c r="AF310" s="129">
        <f t="shared" si="118"/>
        <v>0</v>
      </c>
      <c r="AG310" s="130" t="str">
        <f t="shared" si="119"/>
        <v/>
      </c>
      <c r="AH310" s="137">
        <f t="shared" si="120"/>
        <v>0</v>
      </c>
      <c r="AI310" s="138" t="str">
        <f t="shared" si="121"/>
        <v/>
      </c>
      <c r="AJ310" s="138" t="str">
        <f t="shared" si="122"/>
        <v/>
      </c>
      <c r="AK310" s="11" t="s">
        <v>13397</v>
      </c>
      <c r="AL310" s="11">
        <f t="shared" si="127"/>
        <v>0</v>
      </c>
      <c r="AM310" s="412">
        <f t="shared" si="128"/>
        <v>-954.5454545454545</v>
      </c>
      <c r="AN310" s="412">
        <f t="shared" si="129"/>
        <v>-23437.170454545456</v>
      </c>
      <c r="AO310" s="413">
        <f t="shared" si="130"/>
        <v>24.553226190476192</v>
      </c>
      <c r="AP310" s="192">
        <v>2254518119275</v>
      </c>
      <c r="AQ310" s="192">
        <v>4961914963408</v>
      </c>
      <c r="AR310" s="192" t="s">
        <v>1257</v>
      </c>
      <c r="AS310" s="231" t="s">
        <v>19</v>
      </c>
      <c r="AT310" s="231" t="s">
        <v>562</v>
      </c>
      <c r="AU310" s="232" t="s">
        <v>40</v>
      </c>
      <c r="AV310" s="232">
        <v>41500</v>
      </c>
      <c r="AW310" s="233">
        <f>VLOOKUP(B:B,[1]BRIDGESTONE!$B:$K,8,0)</f>
        <v>22482.625</v>
      </c>
      <c r="AX310" s="233">
        <v>1050</v>
      </c>
      <c r="AY310" s="204" t="s">
        <v>3387</v>
      </c>
      <c r="AZ310" s="195" t="s">
        <v>4880</v>
      </c>
      <c r="BA310" s="133" t="str">
        <f>IFERROR(VLOOKUP(AZ:AZ,Q商品!B:E,4,0),"")</f>
        <v>2023年製 REGNO GR-XII 225/45R18 95W XL サマータイヤ 最短当日発送</v>
      </c>
      <c r="BB310" s="133" t="str">
        <f>IFERROR(VLOOKUP(B:B,在庫!B:M,12,0),"")</f>
        <v/>
      </c>
      <c r="BC310" s="133" t="str">
        <f>IFERROR(VLOOKUP(B:B,在庫!B:L,10,0),"")</f>
        <v/>
      </c>
      <c r="BD310" s="234" t="e">
        <f>VLOOKUP(AP:AP,[1]MICHELIN!$B:$AH,32,0)</f>
        <v>#N/A</v>
      </c>
      <c r="BE310" s="234" t="e">
        <f>VLOOKUP(AP:AP,[1]MICHELIN!$B:$AH,33,0)</f>
        <v>#N/A</v>
      </c>
    </row>
    <row r="311" spans="1:57" s="11" customFormat="1" ht="19.5" hidden="1" customHeight="1">
      <c r="A311" s="11">
        <f t="shared" si="124"/>
        <v>1</v>
      </c>
      <c r="B311" s="239">
        <f t="shared" si="125"/>
        <v>2255017119353</v>
      </c>
      <c r="C311" s="225">
        <f>VLOOKUP(B:B,[1]BRIDGESTONE!$B:$K,9,0)</f>
        <v>0</v>
      </c>
      <c r="D311" s="11" t="s">
        <v>4699</v>
      </c>
      <c r="E311" s="358" t="s">
        <v>1514</v>
      </c>
      <c r="F311" s="156" t="s">
        <v>372</v>
      </c>
      <c r="G311" s="132" t="str">
        <f t="shared" si="126"/>
        <v>17</v>
      </c>
      <c r="H311" s="233">
        <v>2</v>
      </c>
      <c r="I311" s="225">
        <f>VLOOKUP(B:B,[1]BRIDGESTONE!$B:$K,10,0)</f>
        <v>2</v>
      </c>
      <c r="J311" s="131"/>
      <c r="K311" s="132" t="s">
        <v>1755</v>
      </c>
      <c r="L311" s="132">
        <v>31</v>
      </c>
      <c r="M311" s="134"/>
      <c r="N311" s="226"/>
      <c r="O311" s="226"/>
      <c r="P311" s="227"/>
      <c r="Q311" s="228">
        <f t="shared" si="109"/>
        <v>-954.5454545454545</v>
      </c>
      <c r="R311" s="143">
        <f t="shared" si="123"/>
        <v>20.69390238095238</v>
      </c>
      <c r="S311" s="192">
        <v>1074476674</v>
      </c>
      <c r="T311" s="289" t="s">
        <v>7747</v>
      </c>
      <c r="U311" s="189">
        <f t="shared" si="110"/>
        <v>0</v>
      </c>
      <c r="W311" s="229">
        <v>0</v>
      </c>
      <c r="X311" s="135">
        <f t="shared" si="111"/>
        <v>18798.724999999999</v>
      </c>
      <c r="Y311" s="230">
        <f t="shared" si="112"/>
        <v>-954.5454545454545</v>
      </c>
      <c r="Z311" s="141" t="str">
        <f t="shared" si="113"/>
        <v/>
      </c>
      <c r="AA311" s="136">
        <f t="shared" si="114"/>
        <v>20.69390238095238</v>
      </c>
      <c r="AB311" s="144"/>
      <c r="AC311" s="184">
        <f>ROUNDDOWN(U311/1.02,0)</f>
        <v>0</v>
      </c>
      <c r="AD311" s="182">
        <f>ROUNDDOWN(AC311/0.91,0)</f>
        <v>0</v>
      </c>
      <c r="AE311" s="128">
        <f t="shared" si="117"/>
        <v>0</v>
      </c>
      <c r="AF311" s="129">
        <f t="shared" si="118"/>
        <v>0</v>
      </c>
      <c r="AG311" s="130" t="str">
        <f t="shared" si="119"/>
        <v/>
      </c>
      <c r="AH311" s="137">
        <f t="shared" si="120"/>
        <v>0</v>
      </c>
      <c r="AI311" s="138" t="str">
        <f t="shared" si="121"/>
        <v/>
      </c>
      <c r="AJ311" s="138" t="str">
        <f t="shared" si="122"/>
        <v/>
      </c>
      <c r="AK311" s="11" t="s">
        <v>13397</v>
      </c>
      <c r="AL311" s="11">
        <f t="shared" si="127"/>
        <v>0</v>
      </c>
      <c r="AM311" s="412">
        <f t="shared" si="128"/>
        <v>-954.5454545454545</v>
      </c>
      <c r="AN311" s="412">
        <f t="shared" si="129"/>
        <v>-19753.270454545454</v>
      </c>
      <c r="AO311" s="413">
        <f t="shared" si="130"/>
        <v>20.69390238095238</v>
      </c>
      <c r="AP311" s="192">
        <v>2255017119353</v>
      </c>
      <c r="AQ311" s="192">
        <v>4961914963477</v>
      </c>
      <c r="AR311" s="192" t="s">
        <v>1280</v>
      </c>
      <c r="AS311" s="231" t="s">
        <v>19</v>
      </c>
      <c r="AT311" s="231" t="s">
        <v>842</v>
      </c>
      <c r="AU311" s="232" t="s">
        <v>32</v>
      </c>
      <c r="AV311" s="232">
        <v>34700</v>
      </c>
      <c r="AW311" s="233">
        <f>VLOOKUP(B:B,[1]BRIDGESTONE!$B:$K,8,0)</f>
        <v>18798.724999999999</v>
      </c>
      <c r="AX311" s="233">
        <v>1050</v>
      </c>
      <c r="AY311" s="204" t="s">
        <v>3387</v>
      </c>
      <c r="AZ311" s="195" t="s">
        <v>4884</v>
      </c>
      <c r="BA311" s="133" t="str">
        <f>IFERROR(VLOOKUP(AZ:AZ,Q商品!B:E,4,0),"")</f>
        <v>2023年製 REGNO GR-XII 225/50R17 98V XL サマータイヤ 最短当日発送</v>
      </c>
      <c r="BB311" s="133" t="str">
        <f>IFERROR(VLOOKUP(B:B,在庫!B:M,12,0),"")</f>
        <v>2023年製</v>
      </c>
      <c r="BC311" s="133">
        <f>IFERROR(VLOOKUP(B:B,在庫!B:L,10,0),"")</f>
        <v>1</v>
      </c>
      <c r="BD311" s="234" t="e">
        <f>VLOOKUP(AP:AP,[1]MICHELIN!$B:$AH,32,0)</f>
        <v>#N/A</v>
      </c>
      <c r="BE311" s="234" t="e">
        <f>VLOOKUP(AP:AP,[1]MICHELIN!$B:$AH,33,0)</f>
        <v>#N/A</v>
      </c>
    </row>
    <row r="312" spans="1:57" s="11" customFormat="1" ht="19.5" hidden="1" customHeight="1">
      <c r="A312" s="11">
        <f t="shared" si="124"/>
        <v>1</v>
      </c>
      <c r="B312" s="239">
        <f t="shared" si="125"/>
        <v>2156016119279</v>
      </c>
      <c r="C312" s="225">
        <f>VLOOKUP(B:B,[1]BRIDGESTONE!$B:$K,9,0)</f>
        <v>23</v>
      </c>
      <c r="D312" s="11" t="s">
        <v>4699</v>
      </c>
      <c r="E312" s="358" t="s">
        <v>1509</v>
      </c>
      <c r="F312" s="293" t="s">
        <v>6276</v>
      </c>
      <c r="G312" s="132" t="str">
        <f t="shared" si="126"/>
        <v>16</v>
      </c>
      <c r="H312" s="225">
        <v>4</v>
      </c>
      <c r="I312" s="225">
        <f>VLOOKUP(B:B,[1]BRIDGESTONE!$B:$K,10,0)</f>
        <v>0</v>
      </c>
      <c r="J312" s="131"/>
      <c r="K312" s="132" t="s">
        <v>1755</v>
      </c>
      <c r="L312" s="132">
        <v>27</v>
      </c>
      <c r="M312" s="134" t="s">
        <v>6137</v>
      </c>
      <c r="N312" s="226" t="s">
        <v>7749</v>
      </c>
      <c r="O312" s="226" t="s">
        <v>7214</v>
      </c>
      <c r="P312" s="227">
        <v>17260</v>
      </c>
      <c r="Q312" s="228">
        <f t="shared" si="109"/>
        <v>14736.363636363636</v>
      </c>
      <c r="R312" s="143">
        <f t="shared" si="123"/>
        <v>9.9311381863047485E-2</v>
      </c>
      <c r="S312" s="192">
        <v>1074476463</v>
      </c>
      <c r="T312" s="289" t="s">
        <v>6784</v>
      </c>
      <c r="U312" s="189">
        <f t="shared" si="110"/>
        <v>16760</v>
      </c>
      <c r="V312" s="11">
        <v>900</v>
      </c>
      <c r="W312" s="229">
        <v>17660</v>
      </c>
      <c r="X312" s="135">
        <f t="shared" si="111"/>
        <v>13272.875</v>
      </c>
      <c r="Y312" s="230">
        <f t="shared" si="112"/>
        <v>15099.999999999998</v>
      </c>
      <c r="Z312" s="141">
        <f t="shared" si="113"/>
        <v>2.028639618138417E-2</v>
      </c>
      <c r="AA312" s="136">
        <f t="shared" si="114"/>
        <v>0.12100165562913896</v>
      </c>
      <c r="AB312" s="309"/>
      <c r="AC312" s="185">
        <v>15561</v>
      </c>
      <c r="AD312" s="183">
        <v>17100</v>
      </c>
      <c r="AE312" s="128">
        <f t="shared" si="117"/>
        <v>1539</v>
      </c>
      <c r="AF312" s="129">
        <f t="shared" si="118"/>
        <v>1199</v>
      </c>
      <c r="AG312" s="130">
        <f t="shared" si="119"/>
        <v>7.011695906432748E-2</v>
      </c>
      <c r="AH312" s="137">
        <f t="shared" si="120"/>
        <v>340</v>
      </c>
      <c r="AI312" s="138">
        <f t="shared" si="121"/>
        <v>1.9883040935672516E-2</v>
      </c>
      <c r="AJ312" s="138">
        <f t="shared" si="122"/>
        <v>5.0884696564811482E-2</v>
      </c>
      <c r="AL312" s="11">
        <f t="shared" si="127"/>
        <v>13851</v>
      </c>
      <c r="AM312" s="412">
        <f t="shared" si="128"/>
        <v>11637.272727272726</v>
      </c>
      <c r="AN312" s="412">
        <f t="shared" si="129"/>
        <v>-1635.6022727272739</v>
      </c>
      <c r="AO312" s="413">
        <f t="shared" si="130"/>
        <v>-0.14054858995390995</v>
      </c>
      <c r="AP312" s="192">
        <v>2156016119279</v>
      </c>
      <c r="AQ312" s="192">
        <v>4961914963347</v>
      </c>
      <c r="AR312" s="192" t="s">
        <v>1250</v>
      </c>
      <c r="AS312" s="231" t="s">
        <v>19</v>
      </c>
      <c r="AT312" s="231" t="s">
        <v>1017</v>
      </c>
      <c r="AU312" s="232" t="s">
        <v>48</v>
      </c>
      <c r="AV312" s="232">
        <v>24500</v>
      </c>
      <c r="AW312" s="233">
        <f>VLOOKUP(B:B,[1]BRIDGESTONE!$B:$K,8,0)</f>
        <v>13272.875</v>
      </c>
      <c r="AX312" s="233">
        <v>1050</v>
      </c>
      <c r="AY312" s="204" t="s">
        <v>3387</v>
      </c>
      <c r="AZ312" s="192" t="s">
        <v>4963</v>
      </c>
      <c r="BA312" s="133" t="str">
        <f>IFERROR(VLOOKUP(AZ:AZ,Q商品!B:E,4,0),"")</f>
        <v>2023年製 GR-XII 215/60R16 95V サマータイヤ 最短当日発送</v>
      </c>
      <c r="BB312" s="133" t="str">
        <f>IFERROR(VLOOKUP(B:B,在庫!B:M,12,0),"")</f>
        <v/>
      </c>
      <c r="BC312" s="133" t="str">
        <f>IFERROR(VLOOKUP(B:B,在庫!B:L,10,0),"")</f>
        <v/>
      </c>
      <c r="BD312" s="234" t="e">
        <f>VLOOKUP(AP:AP,[1]MICHELIN!$B:$AH,32,0)</f>
        <v>#N/A</v>
      </c>
      <c r="BE312" s="234" t="e">
        <f>VLOOKUP(AP:AP,[1]MICHELIN!$B:$AH,33,0)</f>
        <v>#N/A</v>
      </c>
    </row>
    <row r="313" spans="1:57" s="11" customFormat="1" ht="19.5" hidden="1" customHeight="1">
      <c r="A313" s="11">
        <f t="shared" si="124"/>
        <v>1</v>
      </c>
      <c r="B313" s="239">
        <f t="shared" si="125"/>
        <v>2354518119272</v>
      </c>
      <c r="C313" s="225">
        <f>VLOOKUP(B:B,[1]BRIDGESTONE!$B:$K,9,0)</f>
        <v>1</v>
      </c>
      <c r="D313" s="11" t="s">
        <v>4699</v>
      </c>
      <c r="E313" s="358" t="s">
        <v>1518</v>
      </c>
      <c r="F313" s="304" t="s">
        <v>7539</v>
      </c>
      <c r="G313" s="132" t="str">
        <f t="shared" si="126"/>
        <v>18</v>
      </c>
      <c r="H313" s="233">
        <v>1</v>
      </c>
      <c r="I313" s="225">
        <f>VLOOKUP(B:B,[1]BRIDGESTONE!$B:$K,10,0)</f>
        <v>1</v>
      </c>
      <c r="J313" s="131"/>
      <c r="K313" s="132" t="s">
        <v>1755</v>
      </c>
      <c r="L313" s="132">
        <v>33</v>
      </c>
      <c r="M313" s="134"/>
      <c r="N313" s="226"/>
      <c r="O313" s="226"/>
      <c r="P313" s="227"/>
      <c r="Q313" s="228">
        <f t="shared" si="109"/>
        <v>-954.5454545454545</v>
      </c>
      <c r="R313" s="143">
        <f t="shared" si="123"/>
        <v>26.709907142857148</v>
      </c>
      <c r="S313" s="192">
        <v>1074475816</v>
      </c>
      <c r="T313" s="289" t="s">
        <v>7748</v>
      </c>
      <c r="U313" s="189">
        <f t="shared" si="110"/>
        <v>0</v>
      </c>
      <c r="W313" s="229">
        <v>0</v>
      </c>
      <c r="X313" s="135">
        <f t="shared" si="111"/>
        <v>24541.275000000001</v>
      </c>
      <c r="Y313" s="230">
        <f t="shared" si="112"/>
        <v>-954.5454545454545</v>
      </c>
      <c r="Z313" s="141" t="str">
        <f t="shared" si="113"/>
        <v/>
      </c>
      <c r="AA313" s="136">
        <f t="shared" si="114"/>
        <v>26.709907142857148</v>
      </c>
      <c r="AB313" s="144"/>
      <c r="AC313" s="184">
        <f>ROUNDDOWN(U313/1.02,0)</f>
        <v>0</v>
      </c>
      <c r="AD313" s="182">
        <f>ROUNDDOWN(AC313/0.91,0)</f>
        <v>0</v>
      </c>
      <c r="AE313" s="128">
        <f t="shared" si="117"/>
        <v>0</v>
      </c>
      <c r="AF313" s="129">
        <f t="shared" si="118"/>
        <v>0</v>
      </c>
      <c r="AG313" s="130" t="str">
        <f t="shared" si="119"/>
        <v/>
      </c>
      <c r="AH313" s="137">
        <f t="shared" si="120"/>
        <v>0</v>
      </c>
      <c r="AI313" s="138" t="str">
        <f t="shared" si="121"/>
        <v/>
      </c>
      <c r="AJ313" s="138" t="str">
        <f t="shared" si="122"/>
        <v/>
      </c>
      <c r="AK313" s="11" t="s">
        <v>13397</v>
      </c>
      <c r="AL313" s="11">
        <f t="shared" si="127"/>
        <v>0</v>
      </c>
      <c r="AM313" s="412">
        <f t="shared" si="128"/>
        <v>-954.5454545454545</v>
      </c>
      <c r="AN313" s="412">
        <f t="shared" si="129"/>
        <v>-25495.820454545457</v>
      </c>
      <c r="AO313" s="413">
        <f t="shared" si="130"/>
        <v>26.709907142857148</v>
      </c>
      <c r="AP313" s="192">
        <v>2354518119272</v>
      </c>
      <c r="AQ313" s="192">
        <v>4961914963729</v>
      </c>
      <c r="AR313" s="192" t="s">
        <v>1274</v>
      </c>
      <c r="AS313" s="231" t="s">
        <v>19</v>
      </c>
      <c r="AT313" s="231" t="s">
        <v>1019</v>
      </c>
      <c r="AU313" s="232" t="s">
        <v>69</v>
      </c>
      <c r="AV313" s="232">
        <v>45300</v>
      </c>
      <c r="AW313" s="233">
        <f>VLOOKUP(B:B,[1]BRIDGESTONE!$B:$K,8,0)</f>
        <v>24541.275000000001</v>
      </c>
      <c r="AX313" s="233">
        <v>1050</v>
      </c>
      <c r="AY313" s="204" t="s">
        <v>3387</v>
      </c>
      <c r="AZ313" s="435" t="s">
        <v>4882</v>
      </c>
      <c r="BA313" s="133" t="str">
        <f>IFERROR(VLOOKUP(AZ:AZ,Q商品!B:E,4,0),"")</f>
        <v>2023年製 REGNO GR-XII 235/45R18 94W サマータイヤ 最短当日発送</v>
      </c>
      <c r="BB313" s="133" t="str">
        <f>IFERROR(VLOOKUP(B:B,在庫!B:M,12,0),"")</f>
        <v>2023年製</v>
      </c>
      <c r="BC313" s="133">
        <f>IFERROR(VLOOKUP(B:B,在庫!B:L,10,0),"")</f>
        <v>1</v>
      </c>
      <c r="BD313" s="234" t="e">
        <f>VLOOKUP(AP:AP,[1]MICHELIN!$B:$AH,32,0)</f>
        <v>#N/A</v>
      </c>
      <c r="BE313" s="234" t="e">
        <f>VLOOKUP(AP:AP,[1]MICHELIN!$B:$AH,33,0)</f>
        <v>#N/A</v>
      </c>
    </row>
    <row r="314" spans="1:57" s="11" customFormat="1" ht="19.5" hidden="1" customHeight="1">
      <c r="A314" s="11">
        <f t="shared" si="124"/>
        <v>1</v>
      </c>
      <c r="B314" s="239">
        <f t="shared" si="125"/>
        <v>2255018119277</v>
      </c>
      <c r="C314" s="225">
        <f>VLOOKUP(B:B,[1]BRIDGESTONE!$B:$K,9,0)</f>
        <v>12</v>
      </c>
      <c r="D314" s="11" t="s">
        <v>4699</v>
      </c>
      <c r="E314" s="358" t="s">
        <v>1517</v>
      </c>
      <c r="F314" s="293" t="s">
        <v>6277</v>
      </c>
      <c r="G314" s="132" t="str">
        <f t="shared" si="126"/>
        <v>18</v>
      </c>
      <c r="H314" s="225">
        <v>24</v>
      </c>
      <c r="I314" s="225">
        <f>VLOOKUP(B:B,[1]BRIDGESTONE!$B:$K,10,0)</f>
        <v>24</v>
      </c>
      <c r="J314" s="131"/>
      <c r="K314" s="132" t="s">
        <v>1755</v>
      </c>
      <c r="L314" s="132">
        <v>32</v>
      </c>
      <c r="M314" s="134" t="s">
        <v>3422</v>
      </c>
      <c r="N314" s="226" t="s">
        <v>7315</v>
      </c>
      <c r="O314" s="226" t="s">
        <v>3425</v>
      </c>
      <c r="P314" s="227">
        <v>26788</v>
      </c>
      <c r="Q314" s="228">
        <f t="shared" si="109"/>
        <v>23398.181818181816</v>
      </c>
      <c r="R314" s="143">
        <f t="shared" si="123"/>
        <v>0.14563553889191069</v>
      </c>
      <c r="S314" s="192">
        <v>1074476673</v>
      </c>
      <c r="T314" s="289" t="s">
        <v>7575</v>
      </c>
      <c r="U314" s="189">
        <f t="shared" si="110"/>
        <v>25868</v>
      </c>
      <c r="V314" s="11">
        <v>900</v>
      </c>
      <c r="W314" s="229">
        <v>26768</v>
      </c>
      <c r="X314" s="135">
        <f t="shared" si="111"/>
        <v>19990.575000000001</v>
      </c>
      <c r="Y314" s="230">
        <f t="shared" si="112"/>
        <v>23379.999999999996</v>
      </c>
      <c r="Z314" s="141">
        <f t="shared" si="113"/>
        <v>4.1022867737948054E-2</v>
      </c>
      <c r="AA314" s="136">
        <f t="shared" si="114"/>
        <v>0.14497112917023081</v>
      </c>
      <c r="AB314" s="309"/>
      <c r="AC314" s="185">
        <v>24525</v>
      </c>
      <c r="AD314" s="183">
        <v>26950</v>
      </c>
      <c r="AE314" s="128">
        <f t="shared" si="117"/>
        <v>2425.5</v>
      </c>
      <c r="AF314" s="129">
        <f t="shared" si="118"/>
        <v>1343.5</v>
      </c>
      <c r="AG314" s="130">
        <f t="shared" si="119"/>
        <v>4.9851576994434134E-2</v>
      </c>
      <c r="AH314" s="137">
        <f t="shared" si="120"/>
        <v>1082</v>
      </c>
      <c r="AI314" s="138">
        <f t="shared" si="121"/>
        <v>4.0148423005565863E-2</v>
      </c>
      <c r="AJ314" s="138">
        <f t="shared" si="122"/>
        <v>9.5119552175796679E-2</v>
      </c>
      <c r="AL314" s="11">
        <f t="shared" si="127"/>
        <v>21830</v>
      </c>
      <c r="AM314" s="412">
        <f t="shared" si="128"/>
        <v>18890.909090909088</v>
      </c>
      <c r="AN314" s="412">
        <f t="shared" si="129"/>
        <v>-1099.6659090909125</v>
      </c>
      <c r="AO314" s="413">
        <f t="shared" si="130"/>
        <v>-5.8211381135707597E-2</v>
      </c>
      <c r="AP314" s="192">
        <v>2255018119277</v>
      </c>
      <c r="AQ314" s="192">
        <v>4961914963828</v>
      </c>
      <c r="AR314" s="192" t="s">
        <v>1258</v>
      </c>
      <c r="AS314" s="231" t="s">
        <v>19</v>
      </c>
      <c r="AT314" s="231" t="s">
        <v>808</v>
      </c>
      <c r="AU314" s="232" t="s">
        <v>80</v>
      </c>
      <c r="AV314" s="232">
        <v>36900</v>
      </c>
      <c r="AW314" s="233">
        <f>VLOOKUP(B:B,[1]BRIDGESTONE!$B:$K,8,0)</f>
        <v>19990.575000000001</v>
      </c>
      <c r="AX314" s="233">
        <v>1050</v>
      </c>
      <c r="AY314" s="204" t="s">
        <v>3387</v>
      </c>
      <c r="AZ314" s="192" t="s">
        <v>4964</v>
      </c>
      <c r="BA314" s="133" t="str">
        <f>IFERROR(VLOOKUP(AZ:AZ,Q商品!B:E,4,0),"")</f>
        <v>2023年製 GR-XII 225/50R18 95W サマータイヤ 最短当日発送</v>
      </c>
      <c r="BB314" s="133" t="str">
        <f>IFERROR(VLOOKUP(B:B,在庫!B:M,12,0),"")</f>
        <v>2023年製</v>
      </c>
      <c r="BC314" s="133">
        <f>IFERROR(VLOOKUP(B:B,在庫!B:L,10,0),"")</f>
        <v>1</v>
      </c>
      <c r="BD314" s="234" t="e">
        <f>VLOOKUP(AP:AP,[1]MICHELIN!$B:$AH,32,0)</f>
        <v>#N/A</v>
      </c>
      <c r="BE314" s="234" t="e">
        <f>VLOOKUP(AP:AP,[1]MICHELIN!$B:$AH,33,0)</f>
        <v>#N/A</v>
      </c>
    </row>
    <row r="315" spans="1:57" s="11" customFormat="1" ht="19.5" hidden="1" customHeight="1">
      <c r="A315" s="11">
        <f t="shared" si="124"/>
        <v>1</v>
      </c>
      <c r="B315" s="239">
        <f t="shared" si="125"/>
        <v>2454519119278</v>
      </c>
      <c r="C315" s="225">
        <f>VLOOKUP(B:B,[1]BRIDGESTONE!$B:$K,9,0)</f>
        <v>0</v>
      </c>
      <c r="D315" s="11" t="s">
        <v>4699</v>
      </c>
      <c r="E315" s="358" t="s">
        <v>1522</v>
      </c>
      <c r="F315" s="304" t="s">
        <v>7540</v>
      </c>
      <c r="G315" s="132" t="str">
        <f t="shared" si="126"/>
        <v>19</v>
      </c>
      <c r="H315" s="225">
        <v>1</v>
      </c>
      <c r="I315" s="225">
        <f>VLOOKUP(B:B,[1]BRIDGESTONE!$B:$K,10,0)</f>
        <v>1</v>
      </c>
      <c r="J315" s="131"/>
      <c r="K315" s="132" t="s">
        <v>1755</v>
      </c>
      <c r="L315" s="132">
        <v>35</v>
      </c>
      <c r="M315" s="134"/>
      <c r="N315" s="226"/>
      <c r="O315" s="226"/>
      <c r="P315" s="227"/>
      <c r="Q315" s="228">
        <f t="shared" si="109"/>
        <v>-954.5454545454545</v>
      </c>
      <c r="R315" s="143">
        <f t="shared" si="123"/>
        <v>29.263871428571434</v>
      </c>
      <c r="S315" s="192">
        <v>1074476671</v>
      </c>
      <c r="T315" s="288" t="s">
        <v>6788</v>
      </c>
      <c r="U315" s="189">
        <f t="shared" si="110"/>
        <v>35997</v>
      </c>
      <c r="W315" s="229">
        <v>35997</v>
      </c>
      <c r="X315" s="135">
        <f t="shared" si="111"/>
        <v>26979.15</v>
      </c>
      <c r="Y315" s="230">
        <f t="shared" si="112"/>
        <v>31769.999999999996</v>
      </c>
      <c r="Z315" s="141" t="str">
        <f t="shared" si="113"/>
        <v/>
      </c>
      <c r="AA315" s="136">
        <f t="shared" si="114"/>
        <v>0.15079792256846067</v>
      </c>
      <c r="AB315" s="144"/>
      <c r="AC315" s="184">
        <f t="shared" ref="AC315:AC326" si="132">ROUNDDOWN(U315/1.02,0)</f>
        <v>35291</v>
      </c>
      <c r="AD315" s="182">
        <f t="shared" ref="AD315:AD326" si="133">ROUNDDOWN(AC315/0.91,0)</f>
        <v>38781</v>
      </c>
      <c r="AE315" s="128">
        <f t="shared" si="117"/>
        <v>3490.29</v>
      </c>
      <c r="AF315" s="129">
        <f t="shared" si="118"/>
        <v>706.29</v>
      </c>
      <c r="AG315" s="130">
        <f t="shared" si="119"/>
        <v>1.8212268894561769E-2</v>
      </c>
      <c r="AH315" s="137">
        <f t="shared" si="120"/>
        <v>2784</v>
      </c>
      <c r="AI315" s="138">
        <f t="shared" si="121"/>
        <v>7.1787731105438235E-2</v>
      </c>
      <c r="AJ315" s="138">
        <f t="shared" si="122"/>
        <v>0.13258565367389891</v>
      </c>
      <c r="AL315" s="11">
        <f t="shared" si="127"/>
        <v>31412.9</v>
      </c>
      <c r="AM315" s="412">
        <f t="shared" si="128"/>
        <v>27602.636363636364</v>
      </c>
      <c r="AN315" s="412">
        <f t="shared" si="129"/>
        <v>623.48636363636251</v>
      </c>
      <c r="AO315" s="413">
        <f t="shared" si="130"/>
        <v>2.2587928030589923E-2</v>
      </c>
      <c r="AP315" s="192">
        <v>2454519119278</v>
      </c>
      <c r="AQ315" s="192">
        <v>4961914963675</v>
      </c>
      <c r="AR315" s="192" t="s">
        <v>1268</v>
      </c>
      <c r="AS315" s="231" t="s">
        <v>19</v>
      </c>
      <c r="AT315" s="231" t="s">
        <v>1020</v>
      </c>
      <c r="AU315" s="232" t="s">
        <v>58</v>
      </c>
      <c r="AV315" s="232">
        <v>49800</v>
      </c>
      <c r="AW315" s="233">
        <f>VLOOKUP(B:B,[1]BRIDGESTONE!$B:$K,8,0)</f>
        <v>26979.15</v>
      </c>
      <c r="AX315" s="233">
        <v>1050</v>
      </c>
      <c r="AY315" s="204" t="s">
        <v>3387</v>
      </c>
      <c r="AZ315" s="192" t="s">
        <v>4885</v>
      </c>
      <c r="BA315" s="133" t="str">
        <f>IFERROR(VLOOKUP(AZ:AZ,Q商品!B:E,4,0),"")</f>
        <v>2023年製 REGNO GR-XII 245/45R19 98W サマータイヤ 最短当日発送</v>
      </c>
      <c r="BB315" s="133" t="str">
        <f>IFERROR(VLOOKUP(B:B,在庫!B:M,12,0),"")</f>
        <v>2023年製</v>
      </c>
      <c r="BC315" s="133">
        <f>IFERROR(VLOOKUP(B:B,在庫!B:L,10,0),"")</f>
        <v>1</v>
      </c>
      <c r="BD315" s="234" t="e">
        <f>VLOOKUP(AP:AP,[1]MICHELIN!$B:$AH,32,0)</f>
        <v>#N/A</v>
      </c>
      <c r="BE315" s="234" t="e">
        <f>VLOOKUP(AP:AP,[1]MICHELIN!$B:$AH,33,0)</f>
        <v>#N/A</v>
      </c>
    </row>
    <row r="316" spans="1:57" s="11" customFormat="1" ht="19.5" hidden="1" customHeight="1">
      <c r="A316" s="237">
        <f t="shared" si="124"/>
        <v>2</v>
      </c>
      <c r="B316" s="249">
        <f t="shared" si="125"/>
        <v>2255518119357</v>
      </c>
      <c r="C316" s="225">
        <f>VLOOKUP(B:B,[1]BRIDGESTONE!$B:$K,9,0)</f>
        <v>0</v>
      </c>
      <c r="D316" s="11" t="s">
        <v>5937</v>
      </c>
      <c r="E316" s="358" t="s">
        <v>7775</v>
      </c>
      <c r="F316" s="158" t="s">
        <v>7534</v>
      </c>
      <c r="G316" s="132" t="str">
        <f t="shared" si="126"/>
        <v>18</v>
      </c>
      <c r="H316" s="225">
        <v>2</v>
      </c>
      <c r="I316" s="225">
        <f>VLOOKUP(B:B,[1]BRIDGESTONE!$B:$K,10,0)</f>
        <v>2</v>
      </c>
      <c r="J316" s="131"/>
      <c r="K316" s="132" t="s">
        <v>1755</v>
      </c>
      <c r="L316" s="132"/>
      <c r="M316" s="134"/>
      <c r="N316" s="226"/>
      <c r="O316" s="226"/>
      <c r="P316" s="227"/>
      <c r="Q316" s="228">
        <f t="shared" si="109"/>
        <v>0</v>
      </c>
      <c r="R316" s="143" t="str">
        <f t="shared" si="123"/>
        <v/>
      </c>
      <c r="S316" s="192"/>
      <c r="T316" s="287"/>
      <c r="U316" s="189">
        <f t="shared" si="110"/>
        <v>0</v>
      </c>
      <c r="W316" s="229"/>
      <c r="X316" s="135">
        <f t="shared" si="111"/>
        <v>18690.375</v>
      </c>
      <c r="Y316" s="230">
        <f t="shared" si="112"/>
        <v>0</v>
      </c>
      <c r="Z316" s="141" t="str">
        <f t="shared" si="113"/>
        <v/>
      </c>
      <c r="AA316" s="136" t="str">
        <f t="shared" si="114"/>
        <v/>
      </c>
      <c r="AB316" s="144"/>
      <c r="AC316" s="184">
        <f t="shared" si="132"/>
        <v>0</v>
      </c>
      <c r="AD316" s="182">
        <f t="shared" si="133"/>
        <v>0</v>
      </c>
      <c r="AE316" s="128">
        <f t="shared" si="117"/>
        <v>0</v>
      </c>
      <c r="AF316" s="129">
        <f t="shared" si="118"/>
        <v>0</v>
      </c>
      <c r="AG316" s="130" t="str">
        <f t="shared" si="119"/>
        <v/>
      </c>
      <c r="AH316" s="137">
        <f t="shared" si="120"/>
        <v>0</v>
      </c>
      <c r="AI316" s="138" t="str">
        <f t="shared" si="121"/>
        <v/>
      </c>
      <c r="AJ316" s="138" t="str">
        <f t="shared" si="122"/>
        <v/>
      </c>
      <c r="AL316" s="11">
        <f t="shared" si="127"/>
        <v>0</v>
      </c>
      <c r="AM316" s="412">
        <f t="shared" si="128"/>
        <v>0</v>
      </c>
      <c r="AN316" s="412">
        <f t="shared" si="129"/>
        <v>-18690.375</v>
      </c>
      <c r="AO316" s="413" t="e">
        <f t="shared" si="130"/>
        <v>#DIV/0!</v>
      </c>
      <c r="AP316" s="192">
        <v>2255518119357</v>
      </c>
      <c r="AQ316" s="192">
        <v>4961914455521</v>
      </c>
      <c r="AR316" s="192" t="s">
        <v>1282</v>
      </c>
      <c r="AS316" s="231" t="s">
        <v>20</v>
      </c>
      <c r="AT316" s="231" t="s">
        <v>7774</v>
      </c>
      <c r="AU316" s="232" t="s">
        <v>71</v>
      </c>
      <c r="AV316" s="232">
        <v>34500</v>
      </c>
      <c r="AW316" s="233">
        <f>VLOOKUP(B:B,[1]BRIDGESTONE!$B:$K,8,0)</f>
        <v>18690.375</v>
      </c>
      <c r="AX316" s="233"/>
      <c r="AY316" s="204"/>
      <c r="AZ316" s="192"/>
      <c r="BA316" s="133" t="str">
        <f>IFERROR(VLOOKUP(AZ:AZ,Q商品!B:E,4,0),"")</f>
        <v/>
      </c>
      <c r="BB316" s="133" t="str">
        <f>IFERROR(VLOOKUP(B:B,在庫!B:M,12,0),"")</f>
        <v>2023年製</v>
      </c>
      <c r="BC316" s="133">
        <f>IFERROR(VLOOKUP(B:B,在庫!B:L,10,0),"")</f>
        <v>1</v>
      </c>
      <c r="BD316" s="234">
        <f>VLOOKUP(AP:AP,[1]BRIDGESTONE!$B:$AH,32,0)</f>
        <v>604473001</v>
      </c>
      <c r="BE316" s="234">
        <f>VLOOKUP(AP:AP,[1]BRIDGESTONE!$B:$AH,33,0)</f>
        <v>604473047</v>
      </c>
    </row>
    <row r="317" spans="1:57" s="11" customFormat="1" ht="19.5" hidden="1" customHeight="1">
      <c r="A317" s="11">
        <f t="shared" si="124"/>
        <v>1</v>
      </c>
      <c r="B317" s="239">
        <f t="shared" si="125"/>
        <v>2055516119942</v>
      </c>
      <c r="C317" s="225">
        <f>VLOOKUP(B:B,[1]BRIDGESTONE!$B:$K,9,0)</f>
        <v>36</v>
      </c>
      <c r="D317" s="11" t="s">
        <v>5937</v>
      </c>
      <c r="E317" s="358" t="s">
        <v>7468</v>
      </c>
      <c r="F317" s="293" t="s">
        <v>7753</v>
      </c>
      <c r="G317" s="132" t="str">
        <f t="shared" si="126"/>
        <v>16</v>
      </c>
      <c r="H317" s="233">
        <v>63</v>
      </c>
      <c r="I317" s="225">
        <f>VLOOKUP(B:B,[1]BRIDGESTONE!$B:$K,10,0)</f>
        <v>47</v>
      </c>
      <c r="J317" s="131"/>
      <c r="K317" s="132" t="s">
        <v>7469</v>
      </c>
      <c r="L317" s="132">
        <v>1</v>
      </c>
      <c r="M317" s="134" t="s">
        <v>1779</v>
      </c>
      <c r="N317" s="226" t="s">
        <v>7754</v>
      </c>
      <c r="O317" s="226">
        <v>0</v>
      </c>
      <c r="P317" s="227">
        <v>16200</v>
      </c>
      <c r="Q317" s="228">
        <f t="shared" si="109"/>
        <v>14318.181818181816</v>
      </c>
      <c r="R317" s="143">
        <f t="shared" si="123"/>
        <v>0.3038222222222221</v>
      </c>
      <c r="S317" s="249"/>
      <c r="T317" s="287"/>
      <c r="U317" s="189">
        <f t="shared" si="110"/>
        <v>16200</v>
      </c>
      <c r="W317" s="229">
        <v>16200</v>
      </c>
      <c r="X317" s="135">
        <f t="shared" si="111"/>
        <v>9968</v>
      </c>
      <c r="Y317" s="230">
        <f t="shared" si="112"/>
        <v>14318.181818181816</v>
      </c>
      <c r="Z317" s="141">
        <f t="shared" si="113"/>
        <v>7.7283950617283992E-2</v>
      </c>
      <c r="AA317" s="136">
        <f t="shared" si="114"/>
        <v>0.3038222222222221</v>
      </c>
      <c r="AB317" s="144"/>
      <c r="AC317" s="184">
        <f t="shared" si="132"/>
        <v>15882</v>
      </c>
      <c r="AD317" s="182">
        <f t="shared" si="133"/>
        <v>17452</v>
      </c>
      <c r="AE317" s="128">
        <f t="shared" si="117"/>
        <v>1570.6799999999998</v>
      </c>
      <c r="AF317" s="129">
        <f t="shared" si="118"/>
        <v>318.67999999999984</v>
      </c>
      <c r="AG317" s="130">
        <f t="shared" si="119"/>
        <v>1.8260371304148513E-2</v>
      </c>
      <c r="AH317" s="137">
        <f t="shared" si="120"/>
        <v>1252</v>
      </c>
      <c r="AI317" s="138">
        <f t="shared" si="121"/>
        <v>7.1739628695851473E-2</v>
      </c>
      <c r="AJ317" s="138">
        <f t="shared" si="122"/>
        <v>0.28556185091807357</v>
      </c>
      <c r="AL317" s="11">
        <f t="shared" si="127"/>
        <v>14136.8</v>
      </c>
      <c r="AM317" s="412">
        <f t="shared" si="128"/>
        <v>12442.545454545452</v>
      </c>
      <c r="AN317" s="412">
        <f t="shared" si="129"/>
        <v>2474.5454545454522</v>
      </c>
      <c r="AO317" s="413">
        <f t="shared" si="130"/>
        <v>0.19887775082561285</v>
      </c>
      <c r="AP317" s="192">
        <v>2055516119942</v>
      </c>
      <c r="AQ317" s="192" t="s">
        <v>152</v>
      </c>
      <c r="AR317" s="192" t="s">
        <v>152</v>
      </c>
      <c r="AS317" s="231" t="s">
        <v>1247</v>
      </c>
      <c r="AT317" s="231" t="s">
        <v>738</v>
      </c>
      <c r="AU317" s="232" t="s">
        <v>35</v>
      </c>
      <c r="AV317" s="232" t="s">
        <v>152</v>
      </c>
      <c r="AW317" s="233">
        <f>VLOOKUP(B:B,[1]BRIDGESTONE!$B:$K,8,0)</f>
        <v>9968</v>
      </c>
      <c r="AX317" s="233">
        <v>450</v>
      </c>
      <c r="AY317" s="204" t="s">
        <v>3388</v>
      </c>
      <c r="AZ317" s="192"/>
      <c r="BA317" s="133" t="str">
        <f>IFERROR(VLOOKUP(AZ:AZ,Q商品!B:E,4,0),"")</f>
        <v/>
      </c>
      <c r="BB317" s="133" t="str">
        <f>IFERROR(VLOOKUP(B:B,在庫!B:M,12,0),"")</f>
        <v>2023年製</v>
      </c>
      <c r="BC317" s="133">
        <f>IFERROR(VLOOKUP(B:B,在庫!B:L,10,0),"")</f>
        <v>1</v>
      </c>
      <c r="BD317" s="234" t="str">
        <f>VLOOKUP(AP:AP,[1]BRIDGESTONE!$B:$AH,32,0)</f>
        <v/>
      </c>
      <c r="BE317" s="234" t="str">
        <f>VLOOKUP(AP:AP,[1]BRIDGESTONE!$B:$AH,33,0)</f>
        <v/>
      </c>
    </row>
    <row r="318" spans="1:57" s="11" customFormat="1" ht="19.5" hidden="1" customHeight="1">
      <c r="A318" s="237">
        <f t="shared" si="124"/>
        <v>1</v>
      </c>
      <c r="B318" s="249">
        <f t="shared" si="125"/>
        <v>2156016119842</v>
      </c>
      <c r="C318" s="225">
        <f>VLOOKUP(B:B,[1]BRIDGESTONE!$B:$K,9,0)</f>
        <v>2</v>
      </c>
      <c r="D318" s="11" t="s">
        <v>4699</v>
      </c>
      <c r="E318" s="358" t="s">
        <v>7751</v>
      </c>
      <c r="F318" s="304" t="s">
        <v>7752</v>
      </c>
      <c r="G318" s="132" t="str">
        <f t="shared" si="126"/>
        <v>16</v>
      </c>
      <c r="H318" s="2">
        <v>0</v>
      </c>
      <c r="I318" s="225">
        <f>VLOOKUP(B:B,[1]BRIDGESTONE!$B:$K,10,0)</f>
        <v>0</v>
      </c>
      <c r="J318" s="131"/>
      <c r="K318" s="132" t="s">
        <v>4953</v>
      </c>
      <c r="L318" s="132"/>
      <c r="M318" s="134"/>
      <c r="N318" s="226"/>
      <c r="O318" s="226"/>
      <c r="P318" s="227"/>
      <c r="Q318" s="228">
        <f t="shared" si="109"/>
        <v>-954.5454545454545</v>
      </c>
      <c r="R318" s="143">
        <f t="shared" si="123"/>
        <v>9.605142857142857</v>
      </c>
      <c r="S318" s="238"/>
      <c r="T318" s="286"/>
      <c r="U318" s="189">
        <f t="shared" si="110"/>
        <v>0</v>
      </c>
      <c r="W318" s="229"/>
      <c r="X318" s="135">
        <f t="shared" si="111"/>
        <v>8214</v>
      </c>
      <c r="Y318" s="230">
        <f t="shared" si="112"/>
        <v>-954.5454545454545</v>
      </c>
      <c r="Z318" s="141" t="str">
        <f t="shared" si="113"/>
        <v/>
      </c>
      <c r="AA318" s="136">
        <f t="shared" si="114"/>
        <v>9.605142857142857</v>
      </c>
      <c r="AB318" s="144"/>
      <c r="AC318" s="184">
        <f t="shared" si="132"/>
        <v>0</v>
      </c>
      <c r="AD318" s="182">
        <f t="shared" si="133"/>
        <v>0</v>
      </c>
      <c r="AE318" s="128">
        <f t="shared" si="117"/>
        <v>0</v>
      </c>
      <c r="AF318" s="129">
        <f t="shared" si="118"/>
        <v>0</v>
      </c>
      <c r="AG318" s="130" t="str">
        <f t="shared" si="119"/>
        <v/>
      </c>
      <c r="AH318" s="137">
        <f t="shared" si="120"/>
        <v>0</v>
      </c>
      <c r="AI318" s="138" t="str">
        <f t="shared" si="121"/>
        <v/>
      </c>
      <c r="AJ318" s="138" t="str">
        <f t="shared" si="122"/>
        <v/>
      </c>
      <c r="AL318" s="11">
        <f t="shared" si="127"/>
        <v>0</v>
      </c>
      <c r="AM318" s="412">
        <f t="shared" si="128"/>
        <v>-954.5454545454545</v>
      </c>
      <c r="AN318" s="412">
        <f t="shared" si="129"/>
        <v>-9168.545454545454</v>
      </c>
      <c r="AO318" s="413">
        <f t="shared" si="130"/>
        <v>9.605142857142857</v>
      </c>
      <c r="AP318" s="192">
        <v>2156016119842</v>
      </c>
      <c r="AQ318" s="192" t="s">
        <v>152</v>
      </c>
      <c r="AR318" s="192" t="s">
        <v>152</v>
      </c>
      <c r="AS318" s="231" t="s">
        <v>1278</v>
      </c>
      <c r="AT318" s="231" t="s">
        <v>1017</v>
      </c>
      <c r="AU318" s="232" t="s">
        <v>48</v>
      </c>
      <c r="AV318" s="232" t="s">
        <v>152</v>
      </c>
      <c r="AW318" s="233">
        <f>VLOOKUP(B:B,[1]BRIDGESTONE!$B:$K,8,0)</f>
        <v>8214</v>
      </c>
      <c r="AX318" s="233">
        <v>1050</v>
      </c>
      <c r="AY318" s="204" t="s">
        <v>3388</v>
      </c>
      <c r="AZ318" s="192"/>
      <c r="BA318" s="133" t="str">
        <f>IFERROR(VLOOKUP(AZ:AZ,Q商品!B:E,4,0),"")</f>
        <v/>
      </c>
      <c r="BB318" s="133" t="str">
        <f>IFERROR(VLOOKUP(B:B,在庫!B:M,12,0),"")</f>
        <v/>
      </c>
      <c r="BC318" s="133" t="str">
        <f>IFERROR(VLOOKUP(B:B,在庫!B:L,10,0),"")</f>
        <v/>
      </c>
      <c r="BD318" s="234" t="str">
        <f>VLOOKUP(AP:AP,[1]BRIDGESTONE!$B:$AH,32,0)</f>
        <v/>
      </c>
      <c r="BE318" s="234" t="str">
        <f>VLOOKUP(AP:AP,[1]BRIDGESTONE!$B:$AH,33,0)</f>
        <v/>
      </c>
    </row>
    <row r="319" spans="1:57" s="11" customFormat="1" ht="19.5" hidden="1" customHeight="1">
      <c r="A319" s="237">
        <f t="shared" si="124"/>
        <v>1</v>
      </c>
      <c r="B319" s="249">
        <f t="shared" si="125"/>
        <v>1956515119517</v>
      </c>
      <c r="C319" s="225">
        <f>VLOOKUP(B:B,[1]BRIDGESTONE!$B:$K,9,0)</f>
        <v>9</v>
      </c>
      <c r="D319" s="11" t="s">
        <v>4699</v>
      </c>
      <c r="E319" s="358" t="s">
        <v>6292</v>
      </c>
      <c r="F319" s="235" t="s">
        <v>6008</v>
      </c>
      <c r="G319" s="132" t="str">
        <f t="shared" si="126"/>
        <v>15</v>
      </c>
      <c r="H319" s="233">
        <v>66</v>
      </c>
      <c r="I319" s="225">
        <f>VLOOKUP(B:B,[1]BRIDGESTONE!$B:$K,10,0)</f>
        <v>61</v>
      </c>
      <c r="J319" s="131"/>
      <c r="K319" s="132" t="s">
        <v>4953</v>
      </c>
      <c r="L319" s="132"/>
      <c r="M319" s="134"/>
      <c r="N319" s="226"/>
      <c r="O319" s="226"/>
      <c r="P319" s="227"/>
      <c r="Q319" s="228">
        <f t="shared" ref="Q319:Q382" si="134">(P319-AX319)/1.1</f>
        <v>-477.27272727272725</v>
      </c>
      <c r="R319" s="143">
        <f t="shared" si="123"/>
        <v>19.331238095238099</v>
      </c>
      <c r="S319" s="249"/>
      <c r="T319" s="287"/>
      <c r="U319" s="189">
        <f t="shared" ref="U319:U382" si="135">W319-V319</f>
        <v>0</v>
      </c>
      <c r="W319" s="229"/>
      <c r="X319" s="135">
        <f t="shared" ref="X319:X382" si="136">AW319</f>
        <v>8749</v>
      </c>
      <c r="Y319" s="230">
        <f t="shared" ref="Y319:Y382" si="137">(W319-AX319)/1.1</f>
        <v>-477.27272727272725</v>
      </c>
      <c r="Z319" s="141" t="str">
        <f t="shared" ref="Z319:Z382" si="138">IFERROR(-1+(AD319/N319),"")</f>
        <v/>
      </c>
      <c r="AA319" s="136">
        <f t="shared" ref="AA319:AA382" si="139">IFERROR((Y319-X319)/Y319,"")</f>
        <v>19.331238095238099</v>
      </c>
      <c r="AB319" s="144"/>
      <c r="AC319" s="184">
        <f t="shared" si="132"/>
        <v>0</v>
      </c>
      <c r="AD319" s="182">
        <f t="shared" si="133"/>
        <v>0</v>
      </c>
      <c r="AE319" s="128">
        <f t="shared" ref="AE319:AE382" si="140">AD319*0.09</f>
        <v>0</v>
      </c>
      <c r="AF319" s="129">
        <f t="shared" ref="AF319:AF382" si="141">AE319-AH319</f>
        <v>0</v>
      </c>
      <c r="AG319" s="130" t="str">
        <f t="shared" ref="AG319:AG382" si="142">IFERROR(AF319/AD319,"")</f>
        <v/>
      </c>
      <c r="AH319" s="137">
        <f t="shared" ref="AH319:AH382" si="143">AD319-U319</f>
        <v>0</v>
      </c>
      <c r="AI319" s="138" t="str">
        <f t="shared" ref="AI319:AI382" si="144">IFERROR(AH319/AD319,"")</f>
        <v/>
      </c>
      <c r="AJ319" s="138" t="str">
        <f t="shared" ref="AJ319:AJ382" si="145">IFERROR(AA319-AG319,"")</f>
        <v/>
      </c>
      <c r="AL319" s="11">
        <f t="shared" si="127"/>
        <v>0</v>
      </c>
      <c r="AM319" s="412">
        <f t="shared" si="128"/>
        <v>-477.27272727272725</v>
      </c>
      <c r="AN319" s="412">
        <f t="shared" si="129"/>
        <v>-9226.2727272727279</v>
      </c>
      <c r="AO319" s="413">
        <f t="shared" si="130"/>
        <v>19.331238095238099</v>
      </c>
      <c r="AP319" s="192">
        <v>1956515119517</v>
      </c>
      <c r="AQ319" s="192" t="s">
        <v>152</v>
      </c>
      <c r="AR319" s="192" t="s">
        <v>152</v>
      </c>
      <c r="AS319" s="231" t="s">
        <v>1247</v>
      </c>
      <c r="AT319" s="231" t="s">
        <v>901</v>
      </c>
      <c r="AU319" s="231" t="s">
        <v>43</v>
      </c>
      <c r="AV319" s="232" t="s">
        <v>152</v>
      </c>
      <c r="AW319" s="233">
        <f>VLOOKUP(B:B,[1]BRIDGESTONE!$B:$K,8,0)</f>
        <v>8749</v>
      </c>
      <c r="AX319" s="233">
        <v>525</v>
      </c>
      <c r="AY319" s="204" t="s">
        <v>3388</v>
      </c>
      <c r="AZ319" s="192"/>
      <c r="BA319" s="133" t="str">
        <f>IFERROR(VLOOKUP(AZ:AZ,Q商品!B:E,4,0),"")</f>
        <v/>
      </c>
      <c r="BB319" s="133" t="str">
        <f>IFERROR(VLOOKUP(B:B,在庫!B:M,12,0),"")</f>
        <v>2022年製</v>
      </c>
      <c r="BC319" s="133">
        <f>IFERROR(VLOOKUP(B:B,在庫!B:L,10,0),"")</f>
        <v>2</v>
      </c>
      <c r="BD319" s="234" t="str">
        <f>VLOOKUP(AP:AP,[1]BRIDGESTONE!$B:$AH,32,0)</f>
        <v/>
      </c>
      <c r="BE319" s="234" t="str">
        <f>VLOOKUP(AP:AP,[1]BRIDGESTONE!$B:$AH,33,0)</f>
        <v/>
      </c>
    </row>
    <row r="320" spans="1:57" s="11" customFormat="1" ht="19.5" customHeight="1">
      <c r="A320" s="11">
        <f t="shared" si="124"/>
        <v>1</v>
      </c>
      <c r="B320" s="239">
        <f t="shared" si="125"/>
        <v>1450612130586</v>
      </c>
      <c r="C320" s="233">
        <f>VLOOKUP(B:B,[1]GOODYEAR!$B:$K,9,0)</f>
        <v>193</v>
      </c>
      <c r="D320" s="11" t="s">
        <v>4700</v>
      </c>
      <c r="E320" s="320" t="s">
        <v>4955</v>
      </c>
      <c r="F320" s="293" t="s">
        <v>6278</v>
      </c>
      <c r="G320" s="132" t="str">
        <f t="shared" si="126"/>
        <v>12</v>
      </c>
      <c r="H320" s="233">
        <v>28</v>
      </c>
      <c r="I320" s="233">
        <f>VLOOKUP(B:B,[1]GOODYEAR!$B:$K,10,0)</f>
        <v>80</v>
      </c>
      <c r="J320" s="131"/>
      <c r="K320" s="132" t="s">
        <v>12120</v>
      </c>
      <c r="L320" s="132">
        <v>1</v>
      </c>
      <c r="M320" s="134" t="s">
        <v>1776</v>
      </c>
      <c r="N320" s="226">
        <v>4320</v>
      </c>
      <c r="O320" s="226">
        <v>0</v>
      </c>
      <c r="P320" s="227">
        <v>4320</v>
      </c>
      <c r="Q320" s="228">
        <f t="shared" si="134"/>
        <v>3449.9999999999995</v>
      </c>
      <c r="R320" s="143">
        <f t="shared" si="123"/>
        <v>0.26086956521739119</v>
      </c>
      <c r="S320" s="239"/>
      <c r="T320" s="287"/>
      <c r="U320" s="189">
        <f t="shared" si="135"/>
        <v>0</v>
      </c>
      <c r="W320" s="229"/>
      <c r="X320" s="135">
        <f t="shared" si="136"/>
        <v>2550</v>
      </c>
      <c r="Y320" s="230">
        <f t="shared" si="137"/>
        <v>-477.27272727272725</v>
      </c>
      <c r="Z320" s="141">
        <f t="shared" si="138"/>
        <v>-1</v>
      </c>
      <c r="AA320" s="136">
        <f t="shared" si="139"/>
        <v>6.3428571428571425</v>
      </c>
      <c r="AB320" s="144"/>
      <c r="AC320" s="184">
        <f t="shared" si="132"/>
        <v>0</v>
      </c>
      <c r="AD320" s="182">
        <f t="shared" si="133"/>
        <v>0</v>
      </c>
      <c r="AE320" s="128">
        <f t="shared" si="140"/>
        <v>0</v>
      </c>
      <c r="AF320" s="129">
        <f t="shared" si="141"/>
        <v>0</v>
      </c>
      <c r="AG320" s="130" t="str">
        <f t="shared" si="142"/>
        <v/>
      </c>
      <c r="AH320" s="137">
        <f t="shared" si="143"/>
        <v>0</v>
      </c>
      <c r="AI320" s="138" t="str">
        <f t="shared" si="144"/>
        <v/>
      </c>
      <c r="AJ320" s="138" t="str">
        <f t="shared" si="145"/>
        <v/>
      </c>
      <c r="AL320" s="11">
        <f t="shared" si="127"/>
        <v>0</v>
      </c>
      <c r="AM320" s="412">
        <f t="shared" si="128"/>
        <v>-477.27272727272725</v>
      </c>
      <c r="AN320" s="412">
        <f t="shared" si="129"/>
        <v>-3027.272727272727</v>
      </c>
      <c r="AO320" s="413">
        <f t="shared" si="130"/>
        <v>6.3428571428571425</v>
      </c>
      <c r="AP320" s="192">
        <v>1450612130586</v>
      </c>
      <c r="AQ320" s="192">
        <v>4992496151976</v>
      </c>
      <c r="AR320" s="192" t="s">
        <v>3319</v>
      </c>
      <c r="AS320" s="231" t="s">
        <v>1240</v>
      </c>
      <c r="AT320" s="231" t="s">
        <v>1241</v>
      </c>
      <c r="AU320" s="231" t="s">
        <v>1242</v>
      </c>
      <c r="AV320" s="232">
        <v>7100</v>
      </c>
      <c r="AW320" s="311">
        <f>VLOOKUP(B:B,[1]GOODYEAR!$B:$K,8,0)</f>
        <v>2550</v>
      </c>
      <c r="AX320" s="233">
        <v>525</v>
      </c>
      <c r="AY320" s="204" t="s">
        <v>3387</v>
      </c>
      <c r="AZ320" s="192"/>
      <c r="BA320" s="133" t="str">
        <f>IFERROR(VLOOKUP(AZ:AZ,Q商品!B:E,4,0),"")</f>
        <v/>
      </c>
      <c r="BB320" s="133" t="str">
        <f>IFERROR(VLOOKUP(B:B,在庫!B:M,12,0),"")</f>
        <v>2023年製</v>
      </c>
      <c r="BC320" s="133">
        <f>IFERROR(VLOOKUP(B:B,在庫!B:L,10,0),"")</f>
        <v>3</v>
      </c>
      <c r="BD320" s="234">
        <f>VLOOKUP(AP:AP,[1]GOODYEAR!$B:$AH,32,0)</f>
        <v>604426287</v>
      </c>
      <c r="BE320" s="234">
        <f>VLOOKUP(AP:AP,[1]GOODYEAR!$B:$AH,33,0)</f>
        <v>604426315</v>
      </c>
    </row>
    <row r="321" spans="1:57" s="11" customFormat="1" ht="19.5" hidden="1" customHeight="1">
      <c r="A321" s="11">
        <f t="shared" si="124"/>
        <v>1</v>
      </c>
      <c r="B321" s="239">
        <f t="shared" si="125"/>
        <v>1458013130396</v>
      </c>
      <c r="C321" s="233">
        <f>VLOOKUP(B:B,[1]GOODYEAR!$B:$K,9,0)</f>
        <v>387</v>
      </c>
      <c r="D321" s="11" t="s">
        <v>4700</v>
      </c>
      <c r="E321" s="320" t="s">
        <v>494</v>
      </c>
      <c r="F321" s="293" t="s">
        <v>6030</v>
      </c>
      <c r="G321" s="132" t="str">
        <f t="shared" si="126"/>
        <v>13</v>
      </c>
      <c r="H321" s="233">
        <v>49</v>
      </c>
      <c r="I321" s="233">
        <f>VLOOKUP(B:B,[1]GOODYEAR!$B:$K,10,0)</f>
        <v>99</v>
      </c>
      <c r="J321" s="131"/>
      <c r="K321" s="132" t="s">
        <v>1761</v>
      </c>
      <c r="L321" s="132">
        <v>1</v>
      </c>
      <c r="M321" s="134" t="s">
        <v>3422</v>
      </c>
      <c r="N321" s="226" t="s">
        <v>6133</v>
      </c>
      <c r="O321" s="226" t="s">
        <v>3425</v>
      </c>
      <c r="P321" s="227">
        <v>4548</v>
      </c>
      <c r="Q321" s="228">
        <f t="shared" si="134"/>
        <v>3657.272727272727</v>
      </c>
      <c r="R321" s="143">
        <f t="shared" ref="R321:R384" si="146">IFERROR((Q321-X321)/Q321,"")</f>
        <v>0.32189908028834197</v>
      </c>
      <c r="S321" s="192">
        <v>1074476443</v>
      </c>
      <c r="T321" s="287" t="s">
        <v>6794</v>
      </c>
      <c r="U321" s="189">
        <f t="shared" si="135"/>
        <v>3648</v>
      </c>
      <c r="V321" s="11">
        <v>900</v>
      </c>
      <c r="W321" s="229">
        <v>4548</v>
      </c>
      <c r="X321" s="135">
        <f t="shared" si="136"/>
        <v>2480</v>
      </c>
      <c r="Y321" s="230">
        <f t="shared" si="137"/>
        <v>3657.272727272727</v>
      </c>
      <c r="Z321" s="141">
        <f t="shared" si="138"/>
        <v>7.7028508771929793E-2</v>
      </c>
      <c r="AA321" s="136">
        <f t="shared" si="139"/>
        <v>0.32189908028834197</v>
      </c>
      <c r="AB321" s="144"/>
      <c r="AC321" s="184">
        <f t="shared" si="132"/>
        <v>3576</v>
      </c>
      <c r="AD321" s="182">
        <f t="shared" si="133"/>
        <v>3929</v>
      </c>
      <c r="AE321" s="128">
        <f t="shared" si="140"/>
        <v>353.61</v>
      </c>
      <c r="AF321" s="129">
        <f t="shared" si="141"/>
        <v>72.610000000000014</v>
      </c>
      <c r="AG321" s="130">
        <f t="shared" si="142"/>
        <v>1.848052939679308E-2</v>
      </c>
      <c r="AH321" s="137">
        <f t="shared" si="143"/>
        <v>281</v>
      </c>
      <c r="AI321" s="138">
        <f t="shared" si="144"/>
        <v>7.1519470603206917E-2</v>
      </c>
      <c r="AJ321" s="138">
        <f t="shared" si="145"/>
        <v>0.3034185508915489</v>
      </c>
      <c r="AL321" s="11">
        <f t="shared" si="127"/>
        <v>3183.1</v>
      </c>
      <c r="AM321" s="412">
        <f t="shared" si="128"/>
        <v>2416.454545454545</v>
      </c>
      <c r="AN321" s="412">
        <f t="shared" si="129"/>
        <v>-63.545454545454959</v>
      </c>
      <c r="AO321" s="413">
        <f t="shared" si="130"/>
        <v>-2.6296979045182824E-2</v>
      </c>
      <c r="AP321" s="192">
        <v>1458013130396</v>
      </c>
      <c r="AQ321" s="192">
        <v>4992496139905</v>
      </c>
      <c r="AR321" s="192" t="s">
        <v>3198</v>
      </c>
      <c r="AS321" s="231" t="s">
        <v>672</v>
      </c>
      <c r="AT321" s="231" t="s">
        <v>685</v>
      </c>
      <c r="AU321" s="232" t="s">
        <v>686</v>
      </c>
      <c r="AV321" s="232" t="s">
        <v>152</v>
      </c>
      <c r="AW321" s="311">
        <f>VLOOKUP(B:B,[1]GOODYEAR!$B:$K,8,0)</f>
        <v>2480</v>
      </c>
      <c r="AX321" s="233">
        <v>525</v>
      </c>
      <c r="AY321" s="204" t="s">
        <v>3387</v>
      </c>
      <c r="AZ321" s="192" t="s">
        <v>4965</v>
      </c>
      <c r="BA321" s="133" t="str">
        <f>IFERROR(VLOOKUP(AZ:AZ,Q商品!B:E,4,0),"")</f>
        <v>2023年製以降 EfficientGrip ECO EG01 145/80R13 75S サマータイヤ 最短当日発送</v>
      </c>
      <c r="BB321" s="133" t="str">
        <f>IFERROR(VLOOKUP(B:B,在庫!B:M,12,0),"")</f>
        <v>2024年製</v>
      </c>
      <c r="BC321" s="133">
        <f>IFERROR(VLOOKUP(B:B,在庫!B:L,10,0),"")</f>
        <v>3</v>
      </c>
      <c r="BD321" s="234" t="e">
        <f>VLOOKUP(AP:AP,[1]MICHELIN!$B:$AH,32,0)</f>
        <v>#N/A</v>
      </c>
      <c r="BE321" s="234" t="e">
        <f>VLOOKUP(AP:AP,[1]MICHELIN!$B:$AH,33,0)</f>
        <v>#N/A</v>
      </c>
    </row>
    <row r="322" spans="1:57" s="11" customFormat="1" ht="19.5" hidden="1" customHeight="1">
      <c r="A322" s="11">
        <f t="shared" si="124"/>
        <v>1</v>
      </c>
      <c r="B322" s="239">
        <f t="shared" si="125"/>
        <v>1556513130394</v>
      </c>
      <c r="C322" s="233">
        <f>VLOOKUP(B:B,[1]GOODYEAR!$B:$K,9,0)</f>
        <v>101</v>
      </c>
      <c r="D322" s="11" t="s">
        <v>4700</v>
      </c>
      <c r="E322" s="320" t="s">
        <v>4966</v>
      </c>
      <c r="F322" s="293" t="s">
        <v>6031</v>
      </c>
      <c r="G322" s="132" t="str">
        <f t="shared" si="126"/>
        <v>13</v>
      </c>
      <c r="H322" s="233">
        <v>22</v>
      </c>
      <c r="I322" s="233">
        <f>VLOOKUP(B:B,[1]GOODYEAR!$B:$K,10,0)</f>
        <v>16</v>
      </c>
      <c r="J322" s="131"/>
      <c r="K322" s="132" t="s">
        <v>1761</v>
      </c>
      <c r="L322" s="132">
        <v>3</v>
      </c>
      <c r="M322" s="134" t="s">
        <v>3422</v>
      </c>
      <c r="N322" s="226" t="s">
        <v>12121</v>
      </c>
      <c r="O322" s="226" t="s">
        <v>3425</v>
      </c>
      <c r="P322" s="227">
        <v>4780</v>
      </c>
      <c r="Q322" s="228">
        <f t="shared" si="134"/>
        <v>3868.181818181818</v>
      </c>
      <c r="R322" s="143">
        <f t="shared" si="146"/>
        <v>0.28648648648648645</v>
      </c>
      <c r="S322" s="239">
        <v>1074476444</v>
      </c>
      <c r="T322" s="289" t="s">
        <v>7800</v>
      </c>
      <c r="U322" s="189">
        <f t="shared" si="135"/>
        <v>3880</v>
      </c>
      <c r="V322" s="11">
        <v>900</v>
      </c>
      <c r="W322" s="229">
        <v>4780</v>
      </c>
      <c r="X322" s="135">
        <f t="shared" si="136"/>
        <v>2760</v>
      </c>
      <c r="Y322" s="230">
        <f t="shared" si="137"/>
        <v>3868.181818181818</v>
      </c>
      <c r="Z322" s="141">
        <f t="shared" si="138"/>
        <v>7.7061855670103041E-2</v>
      </c>
      <c r="AA322" s="136">
        <f t="shared" si="139"/>
        <v>0.28648648648648645</v>
      </c>
      <c r="AB322" s="144"/>
      <c r="AC322" s="184">
        <f t="shared" si="132"/>
        <v>3803</v>
      </c>
      <c r="AD322" s="182">
        <f t="shared" si="133"/>
        <v>4179</v>
      </c>
      <c r="AE322" s="128">
        <f t="shared" si="140"/>
        <v>376.11</v>
      </c>
      <c r="AF322" s="129">
        <f t="shared" si="141"/>
        <v>77.110000000000014</v>
      </c>
      <c r="AG322" s="130">
        <f t="shared" si="142"/>
        <v>1.845178272313951E-2</v>
      </c>
      <c r="AH322" s="137">
        <f t="shared" si="143"/>
        <v>299</v>
      </c>
      <c r="AI322" s="138">
        <f t="shared" si="144"/>
        <v>7.154821727686049E-2</v>
      </c>
      <c r="AJ322" s="138">
        <f t="shared" si="145"/>
        <v>0.26803470376334693</v>
      </c>
      <c r="AL322" s="11">
        <f t="shared" si="127"/>
        <v>3385.1</v>
      </c>
      <c r="AM322" s="412">
        <f t="shared" si="128"/>
        <v>2600.090909090909</v>
      </c>
      <c r="AN322" s="412">
        <f t="shared" si="129"/>
        <v>-159.90909090909099</v>
      </c>
      <c r="AO322" s="413">
        <f t="shared" si="130"/>
        <v>-6.1501346106779514E-2</v>
      </c>
      <c r="AP322" s="192">
        <v>1556513130394</v>
      </c>
      <c r="AQ322" s="192">
        <v>4992496139981</v>
      </c>
      <c r="AR322" s="192" t="s">
        <v>3199</v>
      </c>
      <c r="AS322" s="231" t="s">
        <v>672</v>
      </c>
      <c r="AT322" s="231" t="s">
        <v>1058</v>
      </c>
      <c r="AU322" s="232" t="s">
        <v>702</v>
      </c>
      <c r="AV322" s="232" t="s">
        <v>152</v>
      </c>
      <c r="AW322" s="311">
        <f>VLOOKUP(B:B,[1]GOODYEAR!$B:$K,8,0)</f>
        <v>2760</v>
      </c>
      <c r="AX322" s="233">
        <v>525</v>
      </c>
      <c r="AY322" s="204" t="s">
        <v>3387</v>
      </c>
      <c r="AZ322" s="192" t="s">
        <v>7797</v>
      </c>
      <c r="BA322" s="133" t="str">
        <f>IFERROR(VLOOKUP(AZ:AZ,Q商品!B:E,4,0),"")</f>
        <v>2023年製 EfficientGrip ECO EG01 155/65R13 73S サマー 最短当日発送</v>
      </c>
      <c r="BB322" s="133" t="str">
        <f>IFERROR(VLOOKUP(B:B,在庫!B:M,12,0),"")</f>
        <v>2023年製</v>
      </c>
      <c r="BC322" s="133">
        <f>IFERROR(VLOOKUP(B:B,在庫!B:L,10,0),"")</f>
        <v>2</v>
      </c>
      <c r="BD322" s="234" t="e">
        <f>VLOOKUP(AP:AP,[1]MICHELIN!$B:$AH,32,0)</f>
        <v>#N/A</v>
      </c>
      <c r="BE322" s="234" t="e">
        <f>VLOOKUP(AP:AP,[1]MICHELIN!$B:$AH,33,0)</f>
        <v>#N/A</v>
      </c>
    </row>
    <row r="323" spans="1:57" s="11" customFormat="1" ht="19.5" hidden="1" customHeight="1">
      <c r="A323" s="11">
        <f t="shared" ref="A323:A386" si="147">COUNTIF(E:E,E323)</f>
        <v>1</v>
      </c>
      <c r="B323" s="239">
        <f t="shared" ref="B323:B386" si="148">AP323</f>
        <v>1558013130393</v>
      </c>
      <c r="C323" s="233">
        <f>VLOOKUP(B:B,[1]GOODYEAR!$B:$K,9,0)</f>
        <v>120</v>
      </c>
      <c r="D323" s="11" t="s">
        <v>4700</v>
      </c>
      <c r="E323" s="320" t="s">
        <v>495</v>
      </c>
      <c r="F323" s="293" t="s">
        <v>6032</v>
      </c>
      <c r="G323" s="132" t="str">
        <f t="shared" ref="G323:G386" si="149">MID(AP:AP,6,2)</f>
        <v>13</v>
      </c>
      <c r="H323" s="233">
        <v>32</v>
      </c>
      <c r="I323" s="233">
        <f>VLOOKUP(B:B,[1]GOODYEAR!$B:$K,10,0)</f>
        <v>57</v>
      </c>
      <c r="J323" s="131"/>
      <c r="K323" s="132" t="s">
        <v>1761</v>
      </c>
      <c r="L323" s="132">
        <v>4</v>
      </c>
      <c r="M323" s="134" t="s">
        <v>1776</v>
      </c>
      <c r="N323" s="226" t="s">
        <v>12122</v>
      </c>
      <c r="O323" s="226" t="s">
        <v>1777</v>
      </c>
      <c r="P323" s="227">
        <v>4990</v>
      </c>
      <c r="Q323" s="228">
        <f t="shared" si="134"/>
        <v>4059.0909090909086</v>
      </c>
      <c r="R323" s="143">
        <f t="shared" si="146"/>
        <v>0.22150055991041423</v>
      </c>
      <c r="S323" s="192">
        <v>1074476442</v>
      </c>
      <c r="T323" s="287" t="s">
        <v>6795</v>
      </c>
      <c r="U323" s="189">
        <f t="shared" si="135"/>
        <v>4090</v>
      </c>
      <c r="V323" s="11">
        <v>900</v>
      </c>
      <c r="W323" s="229">
        <v>4990</v>
      </c>
      <c r="X323" s="135">
        <f t="shared" si="136"/>
        <v>3160</v>
      </c>
      <c r="Y323" s="230">
        <f t="shared" si="137"/>
        <v>4059.0909090909086</v>
      </c>
      <c r="Z323" s="141">
        <f t="shared" si="138"/>
        <v>-0.1172344689378757</v>
      </c>
      <c r="AA323" s="136">
        <f t="shared" si="139"/>
        <v>0.22150055991041423</v>
      </c>
      <c r="AB323" s="309"/>
      <c r="AC323" s="184">
        <f t="shared" si="132"/>
        <v>4009</v>
      </c>
      <c r="AD323" s="182">
        <f t="shared" si="133"/>
        <v>4405</v>
      </c>
      <c r="AE323" s="128">
        <f t="shared" si="140"/>
        <v>396.45</v>
      </c>
      <c r="AF323" s="129">
        <f t="shared" si="141"/>
        <v>81.449999999999989</v>
      </c>
      <c r="AG323" s="130">
        <f t="shared" si="142"/>
        <v>1.8490351872871735E-2</v>
      </c>
      <c r="AH323" s="137">
        <f t="shared" si="143"/>
        <v>315</v>
      </c>
      <c r="AI323" s="138">
        <f t="shared" si="144"/>
        <v>7.1509648127128261E-2</v>
      </c>
      <c r="AJ323" s="138">
        <f t="shared" si="145"/>
        <v>0.20301020803754249</v>
      </c>
      <c r="AL323" s="11">
        <f t="shared" ref="AL323:AL386" si="150">AC323-AD323*0.1</f>
        <v>3568.5</v>
      </c>
      <c r="AM323" s="412">
        <f t="shared" ref="AM323:AM386" si="151">(AL323-AX323)/1.1</f>
        <v>2766.8181818181815</v>
      </c>
      <c r="AN323" s="412">
        <f t="shared" ref="AN323:AN386" si="152">AM323-X323</f>
        <v>-393.18181818181847</v>
      </c>
      <c r="AO323" s="413">
        <f t="shared" ref="AO323:AO386" si="153">AN323/AM323</f>
        <v>-0.14210612781337287</v>
      </c>
      <c r="AP323" s="192">
        <v>1558013130393</v>
      </c>
      <c r="AQ323" s="192">
        <v>4992496139912</v>
      </c>
      <c r="AR323" s="192" t="s">
        <v>3201</v>
      </c>
      <c r="AS323" s="231" t="s">
        <v>672</v>
      </c>
      <c r="AT323" s="231" t="s">
        <v>687</v>
      </c>
      <c r="AU323" s="232" t="s">
        <v>688</v>
      </c>
      <c r="AV323" s="232" t="s">
        <v>152</v>
      </c>
      <c r="AW323" s="311">
        <f>VLOOKUP(B:B,[1]GOODYEAR!$B:$K,8,0)</f>
        <v>3160</v>
      </c>
      <c r="AX323" s="233">
        <v>525</v>
      </c>
      <c r="AY323" s="204" t="s">
        <v>3387</v>
      </c>
      <c r="AZ323" s="192" t="s">
        <v>4967</v>
      </c>
      <c r="BA323" s="133" t="str">
        <f>IFERROR(VLOOKUP(AZ:AZ,Q商品!B:E,4,0),"")</f>
        <v>2023年製 EfficientGrip ECO EG01 155/80R13 79S サマータイヤ 最短当日発送</v>
      </c>
      <c r="BB323" s="133" t="str">
        <f>IFERROR(VLOOKUP(B:B,在庫!B:M,12,0),"")</f>
        <v>2023年製</v>
      </c>
      <c r="BC323" s="133">
        <f>IFERROR(VLOOKUP(B:B,在庫!B:L,10,0),"")</f>
        <v>5</v>
      </c>
      <c r="BD323" s="234" t="e">
        <f>VLOOKUP(AP:AP,[1]MICHELIN!$B:$AH,32,0)</f>
        <v>#N/A</v>
      </c>
      <c r="BE323" s="234" t="e">
        <f>VLOOKUP(AP:AP,[1]MICHELIN!$B:$AH,33,0)</f>
        <v>#N/A</v>
      </c>
    </row>
    <row r="324" spans="1:57" s="11" customFormat="1" ht="19.5" hidden="1" customHeight="1">
      <c r="A324" s="11">
        <f t="shared" si="147"/>
        <v>1</v>
      </c>
      <c r="B324" s="239">
        <f t="shared" si="148"/>
        <v>1556514130454</v>
      </c>
      <c r="C324" s="233">
        <f>VLOOKUP(B:B,[1]GOODYEAR!$B:$K,9,0)</f>
        <v>115</v>
      </c>
      <c r="D324" s="11" t="s">
        <v>4700</v>
      </c>
      <c r="E324" s="320" t="s">
        <v>4820</v>
      </c>
      <c r="F324" s="293" t="s">
        <v>6284</v>
      </c>
      <c r="G324" s="132" t="str">
        <f t="shared" si="149"/>
        <v>14</v>
      </c>
      <c r="H324" s="233">
        <v>83</v>
      </c>
      <c r="I324" s="233">
        <f>VLOOKUP(B:B,[1]GOODYEAR!$B:$K,10,0)</f>
        <v>63</v>
      </c>
      <c r="J324" s="131"/>
      <c r="K324" s="132" t="s">
        <v>1761</v>
      </c>
      <c r="L324" s="132">
        <v>6</v>
      </c>
      <c r="M324" s="134" t="s">
        <v>3422</v>
      </c>
      <c r="N324" s="226" t="s">
        <v>6429</v>
      </c>
      <c r="O324" s="226" t="s">
        <v>1777</v>
      </c>
      <c r="P324" s="227">
        <v>4605</v>
      </c>
      <c r="Q324" s="228">
        <f t="shared" si="134"/>
        <v>3709.090909090909</v>
      </c>
      <c r="R324" s="143">
        <f t="shared" si="146"/>
        <v>0.12916666666666665</v>
      </c>
      <c r="S324" s="192">
        <v>1074476445</v>
      </c>
      <c r="T324" s="285" t="s">
        <v>6796</v>
      </c>
      <c r="U324" s="189">
        <f t="shared" si="135"/>
        <v>4605</v>
      </c>
      <c r="W324" s="229">
        <v>4605</v>
      </c>
      <c r="X324" s="135">
        <f t="shared" si="136"/>
        <v>3230</v>
      </c>
      <c r="Y324" s="230">
        <f t="shared" si="137"/>
        <v>3709.090909090909</v>
      </c>
      <c r="Z324" s="141">
        <f t="shared" si="138"/>
        <v>7.7090119435396343E-2</v>
      </c>
      <c r="AA324" s="136">
        <f t="shared" si="139"/>
        <v>0.12916666666666665</v>
      </c>
      <c r="AB324" s="144"/>
      <c r="AC324" s="184">
        <f t="shared" si="132"/>
        <v>4514</v>
      </c>
      <c r="AD324" s="182">
        <f t="shared" si="133"/>
        <v>4960</v>
      </c>
      <c r="AE324" s="128">
        <f t="shared" si="140"/>
        <v>446.4</v>
      </c>
      <c r="AF324" s="129">
        <f t="shared" si="141"/>
        <v>91.399999999999977</v>
      </c>
      <c r="AG324" s="130">
        <f t="shared" si="142"/>
        <v>1.8427419354838704E-2</v>
      </c>
      <c r="AH324" s="137">
        <f t="shared" si="143"/>
        <v>355</v>
      </c>
      <c r="AI324" s="138">
        <f t="shared" si="144"/>
        <v>7.1572580645161296E-2</v>
      </c>
      <c r="AJ324" s="138">
        <f t="shared" si="145"/>
        <v>0.11073924731182795</v>
      </c>
      <c r="AL324" s="11">
        <f t="shared" si="150"/>
        <v>4018</v>
      </c>
      <c r="AM324" s="412">
        <f t="shared" si="151"/>
        <v>3175.454545454545</v>
      </c>
      <c r="AN324" s="412">
        <f t="shared" si="152"/>
        <v>-54.545454545454959</v>
      </c>
      <c r="AO324" s="413">
        <f t="shared" si="153"/>
        <v>-1.7177211565989253E-2</v>
      </c>
      <c r="AP324" s="192">
        <v>1556514130454</v>
      </c>
      <c r="AQ324" s="192">
        <v>4992496140000</v>
      </c>
      <c r="AR324" s="192" t="s">
        <v>3202</v>
      </c>
      <c r="AS324" s="231" t="s">
        <v>672</v>
      </c>
      <c r="AT324" s="231" t="s">
        <v>1180</v>
      </c>
      <c r="AU324" s="232" t="s">
        <v>104</v>
      </c>
      <c r="AV324" s="232" t="s">
        <v>152</v>
      </c>
      <c r="AW324" s="311">
        <f>VLOOKUP(B:B,[1]GOODYEAR!$B:$K,8,0)</f>
        <v>3230</v>
      </c>
      <c r="AX324" s="233">
        <v>525</v>
      </c>
      <c r="AY324" s="204" t="s">
        <v>3387</v>
      </c>
      <c r="AZ324" s="192" t="s">
        <v>6208</v>
      </c>
      <c r="BA324" s="133" t="str">
        <f>IFERROR(VLOOKUP(AZ:AZ,Q商品!B:E,4,0),"")</f>
        <v>2023年製 EfficientGrip ECO EG01 155/65R14 75S サマータイヤ 最短当日発送</v>
      </c>
      <c r="BB324" s="133" t="str">
        <f>IFERROR(VLOOKUP(B:B,在庫!B:M,12,0),"")</f>
        <v>2023年製</v>
      </c>
      <c r="BC324" s="133">
        <f>IFERROR(VLOOKUP(B:B,在庫!B:L,10,0),"")</f>
        <v>3</v>
      </c>
      <c r="BD324" s="234" t="e">
        <f>VLOOKUP(AP:AP,[1]MICHELIN!$B:$AH,32,0)</f>
        <v>#N/A</v>
      </c>
      <c r="BE324" s="234" t="e">
        <f>VLOOKUP(AP:AP,[1]MICHELIN!$B:$AH,33,0)</f>
        <v>#N/A</v>
      </c>
    </row>
    <row r="325" spans="1:57" s="11" customFormat="1" ht="19.5" hidden="1" customHeight="1">
      <c r="A325" s="11">
        <f t="shared" si="147"/>
        <v>1</v>
      </c>
      <c r="B325" s="239">
        <f t="shared" si="148"/>
        <v>1656514130390</v>
      </c>
      <c r="C325" s="233">
        <f>VLOOKUP(B:B,[1]GOODYEAR!$B:$K,9,0)</f>
        <v>290</v>
      </c>
      <c r="D325" s="11" t="s">
        <v>4700</v>
      </c>
      <c r="E325" s="320" t="s">
        <v>4968</v>
      </c>
      <c r="F325" s="293" t="s">
        <v>6033</v>
      </c>
      <c r="G325" s="132" t="str">
        <f t="shared" si="149"/>
        <v>14</v>
      </c>
      <c r="H325" s="233">
        <v>102</v>
      </c>
      <c r="I325" s="233">
        <f>VLOOKUP(B:B,[1]GOODYEAR!$B:$K,10,0)</f>
        <v>100</v>
      </c>
      <c r="J325" s="131"/>
      <c r="K325" s="132" t="s">
        <v>1761</v>
      </c>
      <c r="L325" s="132">
        <v>7</v>
      </c>
      <c r="M325" s="134" t="s">
        <v>3422</v>
      </c>
      <c r="N325" s="226" t="s">
        <v>7789</v>
      </c>
      <c r="O325" s="226" t="s">
        <v>1777</v>
      </c>
      <c r="P325" s="227">
        <v>5340</v>
      </c>
      <c r="Q325" s="228">
        <f t="shared" si="134"/>
        <v>4377.272727272727</v>
      </c>
      <c r="R325" s="143">
        <f t="shared" si="146"/>
        <v>0.16157840083073724</v>
      </c>
      <c r="S325" s="192">
        <v>1074476726</v>
      </c>
      <c r="T325" s="287" t="s">
        <v>6797</v>
      </c>
      <c r="U325" s="189">
        <f t="shared" si="135"/>
        <v>5340</v>
      </c>
      <c r="W325" s="229">
        <v>5340</v>
      </c>
      <c r="X325" s="135">
        <f t="shared" si="136"/>
        <v>3670</v>
      </c>
      <c r="Y325" s="230">
        <f t="shared" si="137"/>
        <v>4377.272727272727</v>
      </c>
      <c r="Z325" s="141">
        <f t="shared" si="138"/>
        <v>7.7153558052434512E-2</v>
      </c>
      <c r="AA325" s="136">
        <f t="shared" si="139"/>
        <v>0.16157840083073724</v>
      </c>
      <c r="AB325" s="144"/>
      <c r="AC325" s="184">
        <f t="shared" si="132"/>
        <v>5235</v>
      </c>
      <c r="AD325" s="182">
        <f t="shared" si="133"/>
        <v>5752</v>
      </c>
      <c r="AE325" s="128">
        <f t="shared" si="140"/>
        <v>517.67999999999995</v>
      </c>
      <c r="AF325" s="129">
        <f t="shared" si="141"/>
        <v>105.67999999999995</v>
      </c>
      <c r="AG325" s="130">
        <f t="shared" si="142"/>
        <v>1.8372739916550758E-2</v>
      </c>
      <c r="AH325" s="137">
        <f t="shared" si="143"/>
        <v>412</v>
      </c>
      <c r="AI325" s="138">
        <f t="shared" si="144"/>
        <v>7.1627260083449232E-2</v>
      </c>
      <c r="AJ325" s="138">
        <f t="shared" si="145"/>
        <v>0.14320566091418649</v>
      </c>
      <c r="AL325" s="11">
        <f t="shared" si="150"/>
        <v>4659.8</v>
      </c>
      <c r="AM325" s="412">
        <f t="shared" si="151"/>
        <v>3758.909090909091</v>
      </c>
      <c r="AN325" s="412">
        <f t="shared" si="152"/>
        <v>88.909090909090992</v>
      </c>
      <c r="AO325" s="413">
        <f t="shared" si="153"/>
        <v>2.3652897359001668E-2</v>
      </c>
      <c r="AP325" s="192">
        <v>1656514130390</v>
      </c>
      <c r="AQ325" s="192">
        <v>4992496143964</v>
      </c>
      <c r="AR325" s="192" t="s">
        <v>3204</v>
      </c>
      <c r="AS325" s="231" t="s">
        <v>672</v>
      </c>
      <c r="AT325" s="231" t="s">
        <v>1181</v>
      </c>
      <c r="AU325" s="232" t="s">
        <v>114</v>
      </c>
      <c r="AV325" s="232" t="s">
        <v>152</v>
      </c>
      <c r="AW325" s="311">
        <f>VLOOKUP(B:B,[1]GOODYEAR!$B:$K,8,0)</f>
        <v>3670</v>
      </c>
      <c r="AX325" s="233">
        <v>525</v>
      </c>
      <c r="AY325" s="204" t="s">
        <v>3387</v>
      </c>
      <c r="AZ325" s="192" t="s">
        <v>4969</v>
      </c>
      <c r="BA325" s="133" t="str">
        <f>IFERROR(VLOOKUP(AZ:AZ,Q商品!B:E,4,0),"")</f>
        <v>2023年製 EfficientGrip ECO EG01 165/65R14 79S サマータイヤ 最短当日発送</v>
      </c>
      <c r="BB325" s="133" t="str">
        <f>IFERROR(VLOOKUP(B:B,在庫!B:M,12,0),"")</f>
        <v>2023年製</v>
      </c>
      <c r="BC325" s="133">
        <f>IFERROR(VLOOKUP(B:B,在庫!B:L,10,0),"")</f>
        <v>4</v>
      </c>
      <c r="BD325" s="234" t="e">
        <f>VLOOKUP(AP:AP,[1]MICHELIN!$B:$AH,32,0)</f>
        <v>#N/A</v>
      </c>
      <c r="BE325" s="234" t="e">
        <f>VLOOKUP(AP:AP,[1]MICHELIN!$B:$AH,33,0)</f>
        <v>#N/A</v>
      </c>
    </row>
    <row r="326" spans="1:57" s="11" customFormat="1" ht="19.5" hidden="1" customHeight="1">
      <c r="A326" s="11">
        <f t="shared" si="147"/>
        <v>2</v>
      </c>
      <c r="B326" s="239">
        <f t="shared" si="148"/>
        <v>1756514130397</v>
      </c>
      <c r="C326" s="233">
        <f>VLOOKUP(B:B,[1]GOODYEAR!$B:$K,9,0)</f>
        <v>68</v>
      </c>
      <c r="D326" s="11" t="s">
        <v>4700</v>
      </c>
      <c r="E326" s="320" t="s">
        <v>4957</v>
      </c>
      <c r="F326" s="293" t="s">
        <v>6034</v>
      </c>
      <c r="G326" s="132" t="str">
        <f t="shared" si="149"/>
        <v>14</v>
      </c>
      <c r="H326" s="233">
        <v>33</v>
      </c>
      <c r="I326" s="233">
        <f>VLOOKUP(B:B,[1]GOODYEAR!$B:$K,10,0)</f>
        <v>11</v>
      </c>
      <c r="J326" s="131"/>
      <c r="K326" s="132" t="s">
        <v>1761</v>
      </c>
      <c r="L326" s="132">
        <v>8</v>
      </c>
      <c r="M326" s="134" t="s">
        <v>3422</v>
      </c>
      <c r="N326" s="226" t="s">
        <v>6316</v>
      </c>
      <c r="O326" s="226" t="s">
        <v>1777</v>
      </c>
      <c r="P326" s="227">
        <v>5680</v>
      </c>
      <c r="Q326" s="228">
        <f t="shared" si="134"/>
        <v>4686.363636363636</v>
      </c>
      <c r="R326" s="143">
        <f t="shared" si="146"/>
        <v>0.14219204655674098</v>
      </c>
      <c r="S326" s="192">
        <v>1074476437</v>
      </c>
      <c r="T326" s="287" t="s">
        <v>6798</v>
      </c>
      <c r="U326" s="189">
        <f t="shared" si="135"/>
        <v>5680</v>
      </c>
      <c r="W326" s="229">
        <v>5680</v>
      </c>
      <c r="X326" s="135">
        <f t="shared" si="136"/>
        <v>4020</v>
      </c>
      <c r="Y326" s="230">
        <f t="shared" si="137"/>
        <v>4686.363636363636</v>
      </c>
      <c r="Z326" s="141">
        <f t="shared" si="138"/>
        <v>7.7112676056338092E-2</v>
      </c>
      <c r="AA326" s="136">
        <f t="shared" si="139"/>
        <v>0.14219204655674098</v>
      </c>
      <c r="AB326" s="144"/>
      <c r="AC326" s="184">
        <f t="shared" si="132"/>
        <v>5568</v>
      </c>
      <c r="AD326" s="182">
        <f t="shared" si="133"/>
        <v>6118</v>
      </c>
      <c r="AE326" s="128">
        <f t="shared" si="140"/>
        <v>550.62</v>
      </c>
      <c r="AF326" s="129">
        <f t="shared" si="141"/>
        <v>112.62</v>
      </c>
      <c r="AG326" s="130">
        <f t="shared" si="142"/>
        <v>1.8407976462896374E-2</v>
      </c>
      <c r="AH326" s="137">
        <f t="shared" si="143"/>
        <v>438</v>
      </c>
      <c r="AI326" s="138">
        <f t="shared" si="144"/>
        <v>7.159202353710363E-2</v>
      </c>
      <c r="AJ326" s="138">
        <f t="shared" si="145"/>
        <v>0.12378407009384459</v>
      </c>
      <c r="AL326" s="11">
        <f t="shared" si="150"/>
        <v>4956.2</v>
      </c>
      <c r="AM326" s="412">
        <f t="shared" si="151"/>
        <v>4028.363636363636</v>
      </c>
      <c r="AN326" s="412">
        <f t="shared" si="152"/>
        <v>8.3636363636360329</v>
      </c>
      <c r="AO326" s="413">
        <f t="shared" si="153"/>
        <v>2.0761870373712846E-3</v>
      </c>
      <c r="AP326" s="192">
        <v>1756514130397</v>
      </c>
      <c r="AQ326" s="192">
        <v>4992496140017</v>
      </c>
      <c r="AR326" s="192" t="s">
        <v>3205</v>
      </c>
      <c r="AS326" s="231" t="s">
        <v>672</v>
      </c>
      <c r="AT326" s="231" t="s">
        <v>999</v>
      </c>
      <c r="AU326" s="232" t="s">
        <v>87</v>
      </c>
      <c r="AV326" s="232" t="s">
        <v>152</v>
      </c>
      <c r="AW326" s="311">
        <f>VLOOKUP(B:B,[1]GOODYEAR!$B:$K,8,0)</f>
        <v>4020</v>
      </c>
      <c r="AX326" s="233">
        <v>525</v>
      </c>
      <c r="AY326" s="204" t="s">
        <v>3387</v>
      </c>
      <c r="AZ326" s="192" t="s">
        <v>6412</v>
      </c>
      <c r="BA326" s="133" t="str">
        <f>IFERROR(VLOOKUP(AZ:AZ,Q商品!B:E,4,0),"")</f>
        <v>2023年製 EfficientGrip ECO EG01 175/65R14 82S サマータイヤ 最短当日発送</v>
      </c>
      <c r="BB326" s="133" t="str">
        <f>IFERROR(VLOOKUP(B:B,在庫!B:M,12,0),"")</f>
        <v>2023年製</v>
      </c>
      <c r="BC326" s="133">
        <f>IFERROR(VLOOKUP(B:B,在庫!B:L,10,0),"")</f>
        <v>2</v>
      </c>
      <c r="BD326" s="234" t="e">
        <f>VLOOKUP(AP:AP,[1]MICHELIN!$B:$AH,32,0)</f>
        <v>#N/A</v>
      </c>
      <c r="BE326" s="234" t="e">
        <f>VLOOKUP(AP:AP,[1]MICHELIN!$B:$AH,33,0)</f>
        <v>#N/A</v>
      </c>
    </row>
    <row r="327" spans="1:57" s="11" customFormat="1" ht="19.5" hidden="1" customHeight="1">
      <c r="A327" s="11">
        <f t="shared" si="147"/>
        <v>1</v>
      </c>
      <c r="B327" s="239">
        <f t="shared" si="148"/>
        <v>1856514130394</v>
      </c>
      <c r="C327" s="233">
        <f>VLOOKUP(B:B,[1]GOODYEAR!$B:$K,9,0)</f>
        <v>5</v>
      </c>
      <c r="D327" s="11" t="s">
        <v>4700</v>
      </c>
      <c r="E327" s="320" t="s">
        <v>4972</v>
      </c>
      <c r="F327" s="293" t="s">
        <v>6035</v>
      </c>
      <c r="G327" s="132" t="str">
        <f t="shared" si="149"/>
        <v>14</v>
      </c>
      <c r="H327" s="233">
        <v>12</v>
      </c>
      <c r="I327" s="233">
        <f>VLOOKUP(B:B,[1]GOODYEAR!$B:$K,10,0)</f>
        <v>11</v>
      </c>
      <c r="J327" s="131" t="s">
        <v>12</v>
      </c>
      <c r="K327" s="132" t="s">
        <v>1761</v>
      </c>
      <c r="L327" s="132">
        <v>10</v>
      </c>
      <c r="M327" s="134" t="s">
        <v>6137</v>
      </c>
      <c r="N327" s="226" t="s">
        <v>7293</v>
      </c>
      <c r="O327" s="226" t="s">
        <v>2890</v>
      </c>
      <c r="P327" s="227">
        <v>8101</v>
      </c>
      <c r="Q327" s="228">
        <f t="shared" si="134"/>
        <v>6887.272727272727</v>
      </c>
      <c r="R327" s="143">
        <f t="shared" si="146"/>
        <v>0.3625923970432946</v>
      </c>
      <c r="S327" s="192">
        <v>1074475787</v>
      </c>
      <c r="T327" s="289" t="s">
        <v>12123</v>
      </c>
      <c r="U327" s="189">
        <f t="shared" si="135"/>
        <v>7201</v>
      </c>
      <c r="V327" s="11">
        <v>900</v>
      </c>
      <c r="W327" s="229">
        <v>8101</v>
      </c>
      <c r="X327" s="135">
        <f t="shared" si="136"/>
        <v>4390</v>
      </c>
      <c r="Y327" s="230">
        <f t="shared" si="137"/>
        <v>6887.272727272727</v>
      </c>
      <c r="Z327" s="141">
        <f t="shared" si="138"/>
        <v>0</v>
      </c>
      <c r="AA327" s="136">
        <f t="shared" si="139"/>
        <v>0.3625923970432946</v>
      </c>
      <c r="AB327" s="309"/>
      <c r="AC327" s="185">
        <v>6571</v>
      </c>
      <c r="AD327" s="183">
        <v>7221</v>
      </c>
      <c r="AE327" s="128">
        <f t="shared" si="140"/>
        <v>649.89</v>
      </c>
      <c r="AF327" s="129">
        <f t="shared" si="141"/>
        <v>629.89</v>
      </c>
      <c r="AG327" s="130">
        <f t="shared" si="142"/>
        <v>8.7230300512394401E-2</v>
      </c>
      <c r="AH327" s="137">
        <f t="shared" si="143"/>
        <v>20</v>
      </c>
      <c r="AI327" s="138">
        <f t="shared" si="144"/>
        <v>2.7696994876055948E-3</v>
      </c>
      <c r="AJ327" s="138">
        <f t="shared" si="145"/>
        <v>0.27536209653090021</v>
      </c>
      <c r="AK327" s="11" t="s">
        <v>13397</v>
      </c>
      <c r="AL327" s="11">
        <f t="shared" si="150"/>
        <v>5848.9</v>
      </c>
      <c r="AM327" s="412">
        <f t="shared" si="151"/>
        <v>4839.9090909090901</v>
      </c>
      <c r="AN327" s="412">
        <f t="shared" si="152"/>
        <v>449.90909090909008</v>
      </c>
      <c r="AO327" s="413">
        <f t="shared" si="153"/>
        <v>9.2958169762767745E-2</v>
      </c>
      <c r="AP327" s="192">
        <v>1856514130394</v>
      </c>
      <c r="AQ327" s="192">
        <v>4992496140024</v>
      </c>
      <c r="AR327" s="192" t="s">
        <v>3206</v>
      </c>
      <c r="AS327" s="231" t="s">
        <v>672</v>
      </c>
      <c r="AT327" s="231" t="s">
        <v>1182</v>
      </c>
      <c r="AU327" s="232" t="s">
        <v>721</v>
      </c>
      <c r="AV327" s="232" t="s">
        <v>152</v>
      </c>
      <c r="AW327" s="311">
        <f>VLOOKUP(B:B,[1]GOODYEAR!$B:$K,8,0)</f>
        <v>4390</v>
      </c>
      <c r="AX327" s="233">
        <v>525</v>
      </c>
      <c r="AY327" s="204" t="s">
        <v>3387</v>
      </c>
      <c r="AZ327" s="195" t="s">
        <v>4973</v>
      </c>
      <c r="BA327" s="133" t="str">
        <f>IFERROR(VLOOKUP(AZ:AZ,Q商品!B:E,4,0),"")</f>
        <v>2023年製 EfficientGrip ECO EG01 185/65R14 86S サマータイヤ 最短当日発送</v>
      </c>
      <c r="BB327" s="133" t="str">
        <f>IFERROR(VLOOKUP(B:B,在庫!B:M,12,0),"")</f>
        <v>2023年製</v>
      </c>
      <c r="BC327" s="133">
        <f>IFERROR(VLOOKUP(B:B,在庫!B:L,10,0),"")</f>
        <v>2</v>
      </c>
      <c r="BD327" s="234" t="e">
        <f>VLOOKUP(AP:AP,[1]MICHELIN!$B:$AH,32,0)</f>
        <v>#N/A</v>
      </c>
      <c r="BE327" s="234" t="e">
        <f>VLOOKUP(AP:AP,[1]MICHELIN!$B:$AH,33,0)</f>
        <v>#N/A</v>
      </c>
    </row>
    <row r="328" spans="1:57" s="11" customFormat="1" ht="19.5" hidden="1" customHeight="1">
      <c r="A328" s="11">
        <f t="shared" si="147"/>
        <v>2</v>
      </c>
      <c r="B328" s="239">
        <f t="shared" si="148"/>
        <v>2155517139380</v>
      </c>
      <c r="C328" s="233">
        <f>VLOOKUP(B:B,[1]GOODYEAR!$B:$K,9,0)</f>
        <v>14</v>
      </c>
      <c r="D328" s="11" t="s">
        <v>4700</v>
      </c>
      <c r="E328" s="358" t="s">
        <v>4958</v>
      </c>
      <c r="F328" s="158" t="s">
        <v>6036</v>
      </c>
      <c r="G328" s="132" t="str">
        <f t="shared" si="149"/>
        <v>17</v>
      </c>
      <c r="H328" s="233">
        <v>7</v>
      </c>
      <c r="I328" s="233">
        <f>VLOOKUP(B:B,[1]GOODYEAR!$B:$K,10,0)</f>
        <v>3</v>
      </c>
      <c r="J328" s="131">
        <v>2102</v>
      </c>
      <c r="K328" s="132" t="s">
        <v>1761</v>
      </c>
      <c r="L328" s="132">
        <v>12</v>
      </c>
      <c r="M328" s="134" t="s">
        <v>3422</v>
      </c>
      <c r="N328" s="226" t="s">
        <v>3364</v>
      </c>
      <c r="O328" s="226">
        <v>0</v>
      </c>
      <c r="P328" s="227">
        <v>11920</v>
      </c>
      <c r="Q328" s="228">
        <f t="shared" si="134"/>
        <v>9881.8181818181802</v>
      </c>
      <c r="R328" s="143">
        <f t="shared" si="146"/>
        <v>0.17424103035878552</v>
      </c>
      <c r="S328" s="192">
        <v>1074475866</v>
      </c>
      <c r="T328" s="287" t="s">
        <v>6800</v>
      </c>
      <c r="U328" s="189">
        <f t="shared" si="135"/>
        <v>11920</v>
      </c>
      <c r="W328" s="229">
        <v>11920</v>
      </c>
      <c r="X328" s="135">
        <f t="shared" si="136"/>
        <v>8160</v>
      </c>
      <c r="Y328" s="230">
        <f t="shared" si="137"/>
        <v>9881.8181818181802</v>
      </c>
      <c r="Z328" s="141">
        <f t="shared" si="138"/>
        <v>7.7265100671140896E-2</v>
      </c>
      <c r="AA328" s="136">
        <f t="shared" si="139"/>
        <v>0.17424103035878552</v>
      </c>
      <c r="AB328" s="144"/>
      <c r="AC328" s="184">
        <f t="shared" ref="AC328:AC353" si="154">ROUNDDOWN(U328/1.02,0)</f>
        <v>11686</v>
      </c>
      <c r="AD328" s="182">
        <f t="shared" ref="AD328:AD353" si="155">ROUNDDOWN(AC328/0.91,0)</f>
        <v>12841</v>
      </c>
      <c r="AE328" s="128">
        <f t="shared" si="140"/>
        <v>1155.69</v>
      </c>
      <c r="AF328" s="129">
        <f t="shared" si="141"/>
        <v>234.69000000000005</v>
      </c>
      <c r="AG328" s="130">
        <f t="shared" si="142"/>
        <v>1.8276613970874548E-2</v>
      </c>
      <c r="AH328" s="137">
        <f t="shared" si="143"/>
        <v>921</v>
      </c>
      <c r="AI328" s="138">
        <f t="shared" si="144"/>
        <v>7.1723386029125452E-2</v>
      </c>
      <c r="AJ328" s="138">
        <f t="shared" si="145"/>
        <v>0.15596441638791098</v>
      </c>
      <c r="AK328" s="11" t="s">
        <v>13397</v>
      </c>
      <c r="AL328" s="11">
        <f t="shared" si="150"/>
        <v>10401.9</v>
      </c>
      <c r="AM328" s="412">
        <f t="shared" si="151"/>
        <v>8501.7272727272721</v>
      </c>
      <c r="AN328" s="412">
        <f t="shared" si="152"/>
        <v>341.72727272727207</v>
      </c>
      <c r="AO328" s="413">
        <f t="shared" si="153"/>
        <v>4.0195040579989016E-2</v>
      </c>
      <c r="AP328" s="192">
        <v>2155517139380</v>
      </c>
      <c r="AQ328" s="192">
        <v>4992496140215</v>
      </c>
      <c r="AR328" s="192" t="s">
        <v>3207</v>
      </c>
      <c r="AS328" s="231" t="s">
        <v>1179</v>
      </c>
      <c r="AT328" s="231" t="s">
        <v>995</v>
      </c>
      <c r="AU328" s="232" t="s">
        <v>66</v>
      </c>
      <c r="AV328" s="232" t="s">
        <v>152</v>
      </c>
      <c r="AW328" s="311">
        <f>VLOOKUP(B:B,[1]GOODYEAR!$B:$K,8,0)</f>
        <v>8160</v>
      </c>
      <c r="AX328" s="233">
        <v>1050</v>
      </c>
      <c r="AY328" s="204" t="s">
        <v>3387</v>
      </c>
      <c r="AZ328" s="195" t="s">
        <v>4974</v>
      </c>
      <c r="BA328" s="133" t="str">
        <f>IFERROR(VLOOKUP(AZ:AZ,Q商品!B:E,4,0),"")</f>
        <v>2023年製 EfficientGrip ECO EG01 215/55R17 94V サマータイヤ 最短当日発送</v>
      </c>
      <c r="BB328" s="133" t="str">
        <f>IFERROR(VLOOKUP(B:B,在庫!B:M,12,0),"")</f>
        <v>2023年製</v>
      </c>
      <c r="BC328" s="133">
        <f>IFERROR(VLOOKUP(B:B,在庫!B:L,10,0),"")</f>
        <v>1</v>
      </c>
      <c r="BD328" s="234" t="e">
        <f>VLOOKUP(AP:AP,[1]MICHELIN!$B:$AH,32,0)</f>
        <v>#N/A</v>
      </c>
      <c r="BE328" s="234" t="e">
        <f>VLOOKUP(AP:AP,[1]MICHELIN!$B:$AH,33,0)</f>
        <v>#N/A</v>
      </c>
    </row>
    <row r="329" spans="1:57" s="11" customFormat="1" ht="19.5" hidden="1" customHeight="1">
      <c r="A329" s="11">
        <f t="shared" si="147"/>
        <v>2</v>
      </c>
      <c r="B329" s="239">
        <f t="shared" si="148"/>
        <v>2155517130394</v>
      </c>
      <c r="C329" s="233">
        <f>VLOOKUP(B:B,[1]GOODYEAR!$B:$K,9,0)</f>
        <v>0</v>
      </c>
      <c r="D329" s="11" t="s">
        <v>4700</v>
      </c>
      <c r="E329" s="358" t="s">
        <v>7435</v>
      </c>
      <c r="F329" s="158" t="s">
        <v>6036</v>
      </c>
      <c r="G329" s="132" t="str">
        <f t="shared" si="149"/>
        <v>17</v>
      </c>
      <c r="H329" s="233">
        <v>3</v>
      </c>
      <c r="I329" s="233">
        <f>VLOOKUP(B:B,[1]GOODYEAR!$B:$K,10,0)</f>
        <v>3</v>
      </c>
      <c r="J329" s="131"/>
      <c r="K329" s="132" t="s">
        <v>1761</v>
      </c>
      <c r="L329" s="132">
        <v>12</v>
      </c>
      <c r="M329" s="134" t="s">
        <v>3422</v>
      </c>
      <c r="N329" s="226" t="s">
        <v>3364</v>
      </c>
      <c r="O329" s="226">
        <v>0</v>
      </c>
      <c r="P329" s="227">
        <v>11920</v>
      </c>
      <c r="Q329" s="228">
        <f t="shared" si="134"/>
        <v>10836.363636363636</v>
      </c>
      <c r="R329" s="143">
        <f t="shared" si="146"/>
        <v>0.27097315436241609</v>
      </c>
      <c r="S329" s="192"/>
      <c r="T329" s="287"/>
      <c r="U329" s="189">
        <f t="shared" si="135"/>
        <v>11920</v>
      </c>
      <c r="W329" s="229">
        <v>11920</v>
      </c>
      <c r="X329" s="135">
        <f t="shared" si="136"/>
        <v>7900</v>
      </c>
      <c r="Y329" s="230">
        <f t="shared" si="137"/>
        <v>10836.363636363636</v>
      </c>
      <c r="Z329" s="141">
        <f t="shared" si="138"/>
        <v>7.7265100671140896E-2</v>
      </c>
      <c r="AA329" s="136">
        <f t="shared" si="139"/>
        <v>0.27097315436241609</v>
      </c>
      <c r="AB329" s="309">
        <v>9</v>
      </c>
      <c r="AC329" s="184">
        <f t="shared" si="154"/>
        <v>11686</v>
      </c>
      <c r="AD329" s="182">
        <f t="shared" si="155"/>
        <v>12841</v>
      </c>
      <c r="AE329" s="128">
        <f t="shared" si="140"/>
        <v>1155.69</v>
      </c>
      <c r="AF329" s="129">
        <f t="shared" si="141"/>
        <v>234.69000000000005</v>
      </c>
      <c r="AG329" s="130">
        <f t="shared" si="142"/>
        <v>1.8276613970874548E-2</v>
      </c>
      <c r="AH329" s="137">
        <f t="shared" si="143"/>
        <v>921</v>
      </c>
      <c r="AI329" s="138">
        <f t="shared" si="144"/>
        <v>7.1723386029125452E-2</v>
      </c>
      <c r="AJ329" s="138">
        <f t="shared" si="145"/>
        <v>0.25269654039154155</v>
      </c>
      <c r="AL329" s="11">
        <f t="shared" si="150"/>
        <v>10401.9</v>
      </c>
      <c r="AM329" s="412">
        <f t="shared" si="151"/>
        <v>9456.2727272727261</v>
      </c>
      <c r="AN329" s="412">
        <f t="shared" si="152"/>
        <v>1556.2727272727261</v>
      </c>
      <c r="AO329" s="413">
        <f t="shared" si="153"/>
        <v>0.16457570251588641</v>
      </c>
      <c r="AP329" s="192">
        <v>2155517130394</v>
      </c>
      <c r="AQ329" s="192">
        <v>4992496140215</v>
      </c>
      <c r="AR329" s="192" t="s">
        <v>3207</v>
      </c>
      <c r="AS329" s="231" t="s">
        <v>672</v>
      </c>
      <c r="AT329" s="231" t="s">
        <v>995</v>
      </c>
      <c r="AU329" s="232" t="s">
        <v>66</v>
      </c>
      <c r="AV329" s="232" t="s">
        <v>152</v>
      </c>
      <c r="AW329" s="311">
        <f>VLOOKUP(B:B,[1]GOODYEAR!$B:$K,8,0)</f>
        <v>7900</v>
      </c>
      <c r="AX329" s="233"/>
      <c r="AY329" s="204" t="s">
        <v>3387</v>
      </c>
      <c r="AZ329" s="192"/>
      <c r="BA329" s="133" t="str">
        <f>IFERROR(VLOOKUP(AZ:AZ,Q商品!B:E,4,0),"")</f>
        <v/>
      </c>
      <c r="BB329" s="133" t="str">
        <f>IFERROR(VLOOKUP(B:B,在庫!B:M,12,0),"")</f>
        <v>2021年製</v>
      </c>
      <c r="BC329" s="133">
        <f>IFERROR(VLOOKUP(B:B,在庫!B:L,10,0),"")</f>
        <v>1</v>
      </c>
      <c r="BD329" s="234" t="str">
        <f>VLOOKUP(AP:AP,[1]GOODYEAR!$B:$AH,32,0)</f>
        <v/>
      </c>
      <c r="BE329" s="234" t="str">
        <f>VLOOKUP(AP:AP,[1]GOODYEAR!$B:$AH,33,0)</f>
        <v/>
      </c>
    </row>
    <row r="330" spans="1:57" s="11" customFormat="1" ht="19.5" hidden="1" customHeight="1">
      <c r="A330" s="11">
        <f t="shared" si="147"/>
        <v>1</v>
      </c>
      <c r="B330" s="239">
        <f t="shared" si="148"/>
        <v>1655514130393</v>
      </c>
      <c r="C330" s="233">
        <f>VLOOKUP(B:B,[1]GOODYEAR!$B:$K,9,0)</f>
        <v>32</v>
      </c>
      <c r="D330" s="11" t="s">
        <v>4700</v>
      </c>
      <c r="E330" s="320" t="s">
        <v>4975</v>
      </c>
      <c r="F330" s="293" t="s">
        <v>6037</v>
      </c>
      <c r="G330" s="132" t="str">
        <f t="shared" si="149"/>
        <v>14</v>
      </c>
      <c r="H330" s="233">
        <v>24</v>
      </c>
      <c r="I330" s="233">
        <f>VLOOKUP(B:B,[1]GOODYEAR!$B:$K,10,0)</f>
        <v>24</v>
      </c>
      <c r="J330" s="131" t="s">
        <v>12</v>
      </c>
      <c r="K330" s="132" t="s">
        <v>1761</v>
      </c>
      <c r="L330" s="132">
        <v>13</v>
      </c>
      <c r="M330" s="134" t="s">
        <v>3422</v>
      </c>
      <c r="N330" s="226" t="s">
        <v>3365</v>
      </c>
      <c r="O330" s="226">
        <v>0</v>
      </c>
      <c r="P330" s="227">
        <v>6710</v>
      </c>
      <c r="Q330" s="228">
        <f t="shared" si="134"/>
        <v>5622.7272727272721</v>
      </c>
      <c r="R330" s="143">
        <f t="shared" si="146"/>
        <v>0.27615198059822144</v>
      </c>
      <c r="S330" s="192">
        <v>1074476440</v>
      </c>
      <c r="T330" s="287" t="s">
        <v>6801</v>
      </c>
      <c r="U330" s="189">
        <f t="shared" si="135"/>
        <v>6710</v>
      </c>
      <c r="W330" s="229">
        <v>6710</v>
      </c>
      <c r="X330" s="135">
        <f t="shared" si="136"/>
        <v>4070</v>
      </c>
      <c r="Y330" s="230">
        <f t="shared" si="137"/>
        <v>5622.7272727272721</v>
      </c>
      <c r="Z330" s="141">
        <f t="shared" si="138"/>
        <v>7.7198211624441182E-2</v>
      </c>
      <c r="AA330" s="136">
        <f t="shared" si="139"/>
        <v>0.27615198059822144</v>
      </c>
      <c r="AB330" s="144"/>
      <c r="AC330" s="184">
        <f t="shared" si="154"/>
        <v>6578</v>
      </c>
      <c r="AD330" s="182">
        <f t="shared" si="155"/>
        <v>7228</v>
      </c>
      <c r="AE330" s="128">
        <f t="shared" si="140"/>
        <v>650.52</v>
      </c>
      <c r="AF330" s="129">
        <f t="shared" si="141"/>
        <v>132.51999999999998</v>
      </c>
      <c r="AG330" s="130">
        <f t="shared" si="142"/>
        <v>1.8334255672385166E-2</v>
      </c>
      <c r="AH330" s="137">
        <f t="shared" si="143"/>
        <v>518</v>
      </c>
      <c r="AI330" s="138">
        <f t="shared" si="144"/>
        <v>7.1665744327614828E-2</v>
      </c>
      <c r="AJ330" s="138">
        <f t="shared" si="145"/>
        <v>0.25781772492583627</v>
      </c>
      <c r="AK330" s="11" t="s">
        <v>13397</v>
      </c>
      <c r="AL330" s="11">
        <f t="shared" si="150"/>
        <v>5855.2</v>
      </c>
      <c r="AM330" s="412">
        <f t="shared" si="151"/>
        <v>4845.6363636363631</v>
      </c>
      <c r="AN330" s="412">
        <f t="shared" si="152"/>
        <v>775.63636363636306</v>
      </c>
      <c r="AO330" s="413">
        <f t="shared" si="153"/>
        <v>0.16006904056132967</v>
      </c>
      <c r="AP330" s="192">
        <v>1655514130393</v>
      </c>
      <c r="AQ330" s="192">
        <v>4992496140178</v>
      </c>
      <c r="AR330" s="192" t="s">
        <v>3208</v>
      </c>
      <c r="AS330" s="231" t="s">
        <v>672</v>
      </c>
      <c r="AT330" s="231" t="s">
        <v>684</v>
      </c>
      <c r="AU330" s="232" t="s">
        <v>111</v>
      </c>
      <c r="AV330" s="232" t="s">
        <v>152</v>
      </c>
      <c r="AW330" s="311">
        <f>VLOOKUP(B:B,[1]GOODYEAR!$B:$K,8,0)</f>
        <v>4070</v>
      </c>
      <c r="AX330" s="233">
        <v>525</v>
      </c>
      <c r="AY330" s="204" t="s">
        <v>3387</v>
      </c>
      <c r="AZ330" s="195" t="s">
        <v>4976</v>
      </c>
      <c r="BA330" s="133" t="str">
        <f>IFERROR(VLOOKUP(AZ:AZ,Q商品!B:E,4,0),"")</f>
        <v>2023年製以降 EfficientGrip ECO EG01 165/55R14 72V サマータイヤ 最短当日発送</v>
      </c>
      <c r="BB330" s="133" t="str">
        <f>IFERROR(VLOOKUP(B:B,在庫!B:M,12,0),"")</f>
        <v>2023年製</v>
      </c>
      <c r="BC330" s="133">
        <f>IFERROR(VLOOKUP(B:B,在庫!B:L,10,0),"")</f>
        <v>3</v>
      </c>
      <c r="BD330" s="234" t="e">
        <f>VLOOKUP(AP:AP,[1]MICHELIN!$B:$AH,32,0)</f>
        <v>#N/A</v>
      </c>
      <c r="BE330" s="234" t="e">
        <f>VLOOKUP(AP:AP,[1]MICHELIN!$B:$AH,33,0)</f>
        <v>#N/A</v>
      </c>
    </row>
    <row r="331" spans="1:57" s="11" customFormat="1" ht="19.5" hidden="1" customHeight="1">
      <c r="A331" s="11">
        <f t="shared" si="147"/>
        <v>1</v>
      </c>
      <c r="B331" s="239">
        <f t="shared" si="148"/>
        <v>1657014130392</v>
      </c>
      <c r="C331" s="233">
        <f>VLOOKUP(B:B,[1]GOODYEAR!$B:$K,9,0)</f>
        <v>417</v>
      </c>
      <c r="D331" s="11" t="s">
        <v>4700</v>
      </c>
      <c r="E331" s="320" t="s">
        <v>496</v>
      </c>
      <c r="F331" s="158" t="s">
        <v>6038</v>
      </c>
      <c r="G331" s="132" t="str">
        <f t="shared" si="149"/>
        <v>14</v>
      </c>
      <c r="H331" s="233">
        <v>49</v>
      </c>
      <c r="I331" s="233">
        <f>VLOOKUP(B:B,[1]GOODYEAR!$B:$K,10,0)</f>
        <v>77</v>
      </c>
      <c r="J331" s="131" t="s">
        <v>12</v>
      </c>
      <c r="K331" s="132" t="s">
        <v>1761</v>
      </c>
      <c r="L331" s="132">
        <v>14</v>
      </c>
      <c r="M331" s="134" t="s">
        <v>1776</v>
      </c>
      <c r="N331" s="226" t="s">
        <v>12124</v>
      </c>
      <c r="O331" s="226" t="s">
        <v>1777</v>
      </c>
      <c r="P331" s="227">
        <v>5380</v>
      </c>
      <c r="Q331" s="228">
        <f t="shared" si="134"/>
        <v>4413.6363636363631</v>
      </c>
      <c r="R331" s="143">
        <f t="shared" si="146"/>
        <v>0.23419155509783718</v>
      </c>
      <c r="S331" s="192">
        <v>1074476439</v>
      </c>
      <c r="T331" s="287" t="s">
        <v>6802</v>
      </c>
      <c r="U331" s="189">
        <f t="shared" si="135"/>
        <v>5380</v>
      </c>
      <c r="W331" s="229">
        <v>5380</v>
      </c>
      <c r="X331" s="135">
        <f t="shared" si="136"/>
        <v>3380</v>
      </c>
      <c r="Y331" s="230">
        <f t="shared" si="137"/>
        <v>4413.6363636363631</v>
      </c>
      <c r="Z331" s="141">
        <f t="shared" si="138"/>
        <v>7.713754646840143E-2</v>
      </c>
      <c r="AA331" s="136">
        <f t="shared" si="139"/>
        <v>0.23419155509783718</v>
      </c>
      <c r="AB331" s="144"/>
      <c r="AC331" s="184">
        <f t="shared" si="154"/>
        <v>5274</v>
      </c>
      <c r="AD331" s="182">
        <f t="shared" si="155"/>
        <v>5795</v>
      </c>
      <c r="AE331" s="128">
        <f t="shared" si="140"/>
        <v>521.54999999999995</v>
      </c>
      <c r="AF331" s="129">
        <f t="shared" si="141"/>
        <v>106.54999999999995</v>
      </c>
      <c r="AG331" s="130">
        <f t="shared" si="142"/>
        <v>1.8386540120793781E-2</v>
      </c>
      <c r="AH331" s="137">
        <f t="shared" si="143"/>
        <v>415</v>
      </c>
      <c r="AI331" s="138">
        <f t="shared" si="144"/>
        <v>7.1613459879206212E-2</v>
      </c>
      <c r="AJ331" s="138">
        <f t="shared" si="145"/>
        <v>0.21580501497704341</v>
      </c>
      <c r="AK331" s="11" t="s">
        <v>13397</v>
      </c>
      <c r="AL331" s="11">
        <f t="shared" si="150"/>
        <v>4694.5</v>
      </c>
      <c r="AM331" s="412">
        <f t="shared" si="151"/>
        <v>3790.454545454545</v>
      </c>
      <c r="AN331" s="412">
        <f t="shared" si="152"/>
        <v>410.45454545454504</v>
      </c>
      <c r="AO331" s="413">
        <f t="shared" si="153"/>
        <v>0.1082863652716152</v>
      </c>
      <c r="AP331" s="192">
        <v>1657014130392</v>
      </c>
      <c r="AQ331" s="192">
        <v>4992496139950</v>
      </c>
      <c r="AR331" s="192" t="s">
        <v>3209</v>
      </c>
      <c r="AS331" s="231" t="s">
        <v>672</v>
      </c>
      <c r="AT331" s="231" t="s">
        <v>689</v>
      </c>
      <c r="AU331" s="232" t="s">
        <v>86</v>
      </c>
      <c r="AV331" s="232" t="s">
        <v>152</v>
      </c>
      <c r="AW331" s="311">
        <f>VLOOKUP(B:B,[1]GOODYEAR!$B:$K,8,0)</f>
        <v>3380</v>
      </c>
      <c r="AX331" s="233">
        <v>525</v>
      </c>
      <c r="AY331" s="204" t="s">
        <v>3387</v>
      </c>
      <c r="AZ331" s="195" t="s">
        <v>4977</v>
      </c>
      <c r="BA331" s="133" t="str">
        <f>IFERROR(VLOOKUP(AZ:AZ,Q商品!B:E,4,0),"")</f>
        <v>2023年製 EfficientGrip ECO EG01 165/70R14 81S サマータイヤ 最短当日発送</v>
      </c>
      <c r="BB331" s="133" t="str">
        <f>IFERROR(VLOOKUP(B:B,在庫!B:M,12,0),"")</f>
        <v>2023年製</v>
      </c>
      <c r="BC331" s="133">
        <f>IFERROR(VLOOKUP(B:B,在庫!B:L,10,0),"")</f>
        <v>3</v>
      </c>
      <c r="BD331" s="234" t="e">
        <f>VLOOKUP(AP:AP,[1]MICHELIN!$B:$AH,32,0)</f>
        <v>#N/A</v>
      </c>
      <c r="BE331" s="234" t="e">
        <f>VLOOKUP(AP:AP,[1]MICHELIN!$B:$AH,33,0)</f>
        <v>#N/A</v>
      </c>
    </row>
    <row r="332" spans="1:57" s="11" customFormat="1" ht="19.5" hidden="1" customHeight="1">
      <c r="A332" s="11">
        <f t="shared" si="147"/>
        <v>1</v>
      </c>
      <c r="B332" s="239">
        <f t="shared" si="148"/>
        <v>1757014130399</v>
      </c>
      <c r="C332" s="233">
        <f>VLOOKUP(B:B,[1]GOODYEAR!$B:$K,9,0)</f>
        <v>214</v>
      </c>
      <c r="D332" s="11" t="s">
        <v>4700</v>
      </c>
      <c r="E332" s="320" t="s">
        <v>497</v>
      </c>
      <c r="F332" s="293" t="s">
        <v>6039</v>
      </c>
      <c r="G332" s="132" t="str">
        <f t="shared" si="149"/>
        <v>14</v>
      </c>
      <c r="H332" s="233">
        <v>41</v>
      </c>
      <c r="I332" s="233">
        <f>VLOOKUP(B:B,[1]GOODYEAR!$B:$K,10,0)</f>
        <v>103</v>
      </c>
      <c r="J332" s="131" t="s">
        <v>12</v>
      </c>
      <c r="K332" s="132" t="s">
        <v>1761</v>
      </c>
      <c r="L332" s="132">
        <v>15</v>
      </c>
      <c r="M332" s="134" t="s">
        <v>3422</v>
      </c>
      <c r="N332" s="226" t="s">
        <v>7790</v>
      </c>
      <c r="O332" s="226" t="s">
        <v>1777</v>
      </c>
      <c r="P332" s="227">
        <v>5800</v>
      </c>
      <c r="Q332" s="228">
        <f t="shared" si="134"/>
        <v>4795.454545454545</v>
      </c>
      <c r="R332" s="143">
        <f t="shared" si="146"/>
        <v>0.20549763033175347</v>
      </c>
      <c r="S332" s="192">
        <v>1074476435</v>
      </c>
      <c r="T332" s="289" t="s">
        <v>6803</v>
      </c>
      <c r="U332" s="189">
        <f t="shared" si="135"/>
        <v>5800</v>
      </c>
      <c r="W332" s="229">
        <v>5800</v>
      </c>
      <c r="X332" s="135">
        <f t="shared" si="136"/>
        <v>3810</v>
      </c>
      <c r="Y332" s="230">
        <f t="shared" si="137"/>
        <v>4795.454545454545</v>
      </c>
      <c r="Z332" s="141">
        <f t="shared" si="138"/>
        <v>7.7241379310344804E-2</v>
      </c>
      <c r="AA332" s="136">
        <f t="shared" si="139"/>
        <v>0.20549763033175347</v>
      </c>
      <c r="AB332" s="144"/>
      <c r="AC332" s="184">
        <f t="shared" si="154"/>
        <v>5686</v>
      </c>
      <c r="AD332" s="182">
        <f t="shared" si="155"/>
        <v>6248</v>
      </c>
      <c r="AE332" s="128">
        <f t="shared" si="140"/>
        <v>562.31999999999994</v>
      </c>
      <c r="AF332" s="129">
        <f t="shared" si="141"/>
        <v>114.31999999999994</v>
      </c>
      <c r="AG332" s="130">
        <f t="shared" si="142"/>
        <v>1.8297055057618427E-2</v>
      </c>
      <c r="AH332" s="137">
        <f t="shared" si="143"/>
        <v>448</v>
      </c>
      <c r="AI332" s="138">
        <f t="shared" si="144"/>
        <v>7.1702944942381566E-2</v>
      </c>
      <c r="AJ332" s="138">
        <f t="shared" si="145"/>
        <v>0.18720057527413506</v>
      </c>
      <c r="AK332" s="11" t="s">
        <v>13397</v>
      </c>
      <c r="AL332" s="11">
        <f t="shared" si="150"/>
        <v>5061.2</v>
      </c>
      <c r="AM332" s="412">
        <f t="shared" si="151"/>
        <v>4123.8181818181811</v>
      </c>
      <c r="AN332" s="412">
        <f t="shared" si="152"/>
        <v>313.81818181818107</v>
      </c>
      <c r="AO332" s="413">
        <f t="shared" si="153"/>
        <v>7.60989374366208E-2</v>
      </c>
      <c r="AP332" s="192">
        <v>1757014130399</v>
      </c>
      <c r="AQ332" s="192">
        <v>4992496139967</v>
      </c>
      <c r="AR332" s="192" t="s">
        <v>3210</v>
      </c>
      <c r="AS332" s="231" t="s">
        <v>672</v>
      </c>
      <c r="AT332" s="231" t="s">
        <v>1000</v>
      </c>
      <c r="AU332" s="232" t="s">
        <v>88</v>
      </c>
      <c r="AV332" s="232" t="s">
        <v>152</v>
      </c>
      <c r="AW332" s="311">
        <f>VLOOKUP(B:B,[1]GOODYEAR!$B:$K,8,0)</f>
        <v>3810</v>
      </c>
      <c r="AX332" s="233">
        <v>525</v>
      </c>
      <c r="AY332" s="204" t="s">
        <v>3387</v>
      </c>
      <c r="AZ332" s="195" t="s">
        <v>4978</v>
      </c>
      <c r="BA332" s="133" t="str">
        <f>IFERROR(VLOOKUP(AZ:AZ,Q商品!B:E,4,0),"")</f>
        <v>2023年製 EfficientGrip ECO EG01 175/70R14 84S サマータイヤ 最短当日発送</v>
      </c>
      <c r="BB332" s="133" t="str">
        <f>IFERROR(VLOOKUP(B:B,在庫!B:M,12,0),"")</f>
        <v>2023年製</v>
      </c>
      <c r="BC332" s="133">
        <f>IFERROR(VLOOKUP(B:B,在庫!B:L,10,0),"")</f>
        <v>4</v>
      </c>
      <c r="BD332" s="234" t="e">
        <f>VLOOKUP(AP:AP,[1]MICHELIN!$B:$AH,32,0)</f>
        <v>#N/A</v>
      </c>
      <c r="BE332" s="234" t="e">
        <f>VLOOKUP(AP:AP,[1]MICHELIN!$B:$AH,33,0)</f>
        <v>#N/A</v>
      </c>
    </row>
    <row r="333" spans="1:57" s="11" customFormat="1" ht="19.5" hidden="1" customHeight="1">
      <c r="A333" s="11">
        <f t="shared" si="147"/>
        <v>2</v>
      </c>
      <c r="B333" s="239">
        <f t="shared" si="148"/>
        <v>1756514139383</v>
      </c>
      <c r="C333" s="233">
        <f>VLOOKUP(B:B,[1]GOODYEAR!$B:$K,9,0)</f>
        <v>0</v>
      </c>
      <c r="D333" s="11" t="s">
        <v>5181</v>
      </c>
      <c r="E333" s="358" t="s">
        <v>4957</v>
      </c>
      <c r="F333" s="293" t="s">
        <v>6034</v>
      </c>
      <c r="G333" s="132" t="str">
        <f t="shared" si="149"/>
        <v>14</v>
      </c>
      <c r="H333" s="233">
        <v>0</v>
      </c>
      <c r="I333" s="233">
        <f>VLOOKUP(B:B,[1]GOODYEAR!$B:$K,10,0)</f>
        <v>0</v>
      </c>
      <c r="J333" s="131"/>
      <c r="K333" s="132" t="s">
        <v>5183</v>
      </c>
      <c r="L333" s="132">
        <v>8</v>
      </c>
      <c r="M333" s="134" t="s">
        <v>5996</v>
      </c>
      <c r="N333" s="226" t="s">
        <v>6316</v>
      </c>
      <c r="O333" s="226">
        <v>0</v>
      </c>
      <c r="P333" s="227">
        <v>5680</v>
      </c>
      <c r="Q333" s="228">
        <f t="shared" si="134"/>
        <v>4686.363636363636</v>
      </c>
      <c r="R333" s="143">
        <f t="shared" si="146"/>
        <v>0.21047526673132874</v>
      </c>
      <c r="S333" s="192"/>
      <c r="T333" s="287"/>
      <c r="U333" s="189">
        <f t="shared" si="135"/>
        <v>5851</v>
      </c>
      <c r="W333" s="229">
        <v>5851</v>
      </c>
      <c r="X333" s="135">
        <f t="shared" si="136"/>
        <v>3700</v>
      </c>
      <c r="Y333" s="230">
        <f t="shared" si="137"/>
        <v>4841.8181818181811</v>
      </c>
      <c r="Z333" s="141">
        <f t="shared" si="138"/>
        <v>0.10968309859154934</v>
      </c>
      <c r="AA333" s="136">
        <f t="shared" si="139"/>
        <v>0.23582425835523835</v>
      </c>
      <c r="AB333" s="144"/>
      <c r="AC333" s="184">
        <f t="shared" si="154"/>
        <v>5736</v>
      </c>
      <c r="AD333" s="182">
        <f t="shared" si="155"/>
        <v>6303</v>
      </c>
      <c r="AE333" s="128">
        <f t="shared" si="140"/>
        <v>567.27</v>
      </c>
      <c r="AF333" s="129">
        <f t="shared" si="141"/>
        <v>115.26999999999998</v>
      </c>
      <c r="AG333" s="130">
        <f t="shared" si="142"/>
        <v>1.8288116769792161E-2</v>
      </c>
      <c r="AH333" s="137">
        <f t="shared" si="143"/>
        <v>452</v>
      </c>
      <c r="AI333" s="138">
        <f t="shared" si="144"/>
        <v>7.1711883230207843E-2</v>
      </c>
      <c r="AJ333" s="138">
        <f t="shared" si="145"/>
        <v>0.21753614158544618</v>
      </c>
      <c r="AL333" s="11">
        <f t="shared" si="150"/>
        <v>5105.7</v>
      </c>
      <c r="AM333" s="412">
        <f t="shared" si="151"/>
        <v>4164.272727272727</v>
      </c>
      <c r="AN333" s="412">
        <f t="shared" si="152"/>
        <v>464.27272727272702</v>
      </c>
      <c r="AO333" s="413">
        <f t="shared" si="153"/>
        <v>0.11148951033684802</v>
      </c>
      <c r="AP333" s="192">
        <v>1756514139383</v>
      </c>
      <c r="AQ333" s="192">
        <v>4992496140017</v>
      </c>
      <c r="AR333" s="192" t="s">
        <v>3205</v>
      </c>
      <c r="AS333" s="231" t="s">
        <v>1179</v>
      </c>
      <c r="AT333" s="231" t="s">
        <v>999</v>
      </c>
      <c r="AU333" s="232" t="s">
        <v>87</v>
      </c>
      <c r="AV333" s="232" t="s">
        <v>152</v>
      </c>
      <c r="AW333" s="311">
        <f>VLOOKUP(B:B,[1]GOODYEAR!$B:$K,8,0)</f>
        <v>3700</v>
      </c>
      <c r="AX333" s="233">
        <v>525</v>
      </c>
      <c r="AY333" s="204" t="s">
        <v>3387</v>
      </c>
      <c r="AZ333" s="192"/>
      <c r="BA333" s="133" t="str">
        <f>IFERROR(VLOOKUP(AZ:AZ,Q商品!B:E,4,0),"")</f>
        <v/>
      </c>
      <c r="BB333" s="133" t="str">
        <f>IFERROR(VLOOKUP(B:B,在庫!B:M,12,0),"")</f>
        <v/>
      </c>
      <c r="BC333" s="133" t="str">
        <f>IFERROR(VLOOKUP(B:B,在庫!B:L,10,0),"")</f>
        <v/>
      </c>
      <c r="BD333" s="234" t="str">
        <f>VLOOKUP(AP:AP,[1]GOODYEAR!$B:$AH,32,0)</f>
        <v/>
      </c>
      <c r="BE333" s="234" t="str">
        <f>VLOOKUP(AP:AP,[1]GOODYEAR!$B:$AH,33,0)</f>
        <v/>
      </c>
    </row>
    <row r="334" spans="1:57" s="11" customFormat="1" ht="19.5" hidden="1" customHeight="1">
      <c r="A334" s="11">
        <f t="shared" si="147"/>
        <v>1</v>
      </c>
      <c r="B334" s="239">
        <f t="shared" si="148"/>
        <v>1857014130396</v>
      </c>
      <c r="C334" s="233">
        <f>VLOOKUP(B:B,[1]GOODYEAR!$B:$K,9,0)</f>
        <v>121</v>
      </c>
      <c r="D334" s="11" t="s">
        <v>4700</v>
      </c>
      <c r="E334" s="320" t="s">
        <v>498</v>
      </c>
      <c r="F334" s="293" t="s">
        <v>6040</v>
      </c>
      <c r="G334" s="132" t="str">
        <f t="shared" si="149"/>
        <v>14</v>
      </c>
      <c r="H334" s="233">
        <v>29</v>
      </c>
      <c r="I334" s="233">
        <f>VLOOKUP(B:B,[1]GOODYEAR!$B:$K,10,0)</f>
        <v>48</v>
      </c>
      <c r="J334" s="131"/>
      <c r="K334" s="132" t="s">
        <v>1761</v>
      </c>
      <c r="L334" s="132">
        <v>16</v>
      </c>
      <c r="M334" s="134" t="s">
        <v>5996</v>
      </c>
      <c r="N334" s="226" t="s">
        <v>7790</v>
      </c>
      <c r="O334" s="226">
        <v>0</v>
      </c>
      <c r="P334" s="227">
        <v>5800</v>
      </c>
      <c r="Q334" s="228">
        <f t="shared" si="134"/>
        <v>4795.454545454545</v>
      </c>
      <c r="R334" s="143">
        <f t="shared" si="146"/>
        <v>0.11999999999999993</v>
      </c>
      <c r="S334" s="192">
        <v>1074475875</v>
      </c>
      <c r="T334" s="287" t="s">
        <v>6804</v>
      </c>
      <c r="U334" s="189">
        <f t="shared" si="135"/>
        <v>5800</v>
      </c>
      <c r="W334" s="229">
        <v>5800</v>
      </c>
      <c r="X334" s="135">
        <f t="shared" si="136"/>
        <v>4220</v>
      </c>
      <c r="Y334" s="230">
        <f t="shared" si="137"/>
        <v>4795.454545454545</v>
      </c>
      <c r="Z334" s="141">
        <f t="shared" si="138"/>
        <v>7.7241379310344804E-2</v>
      </c>
      <c r="AA334" s="136">
        <f t="shared" si="139"/>
        <v>0.11999999999999993</v>
      </c>
      <c r="AB334" s="144"/>
      <c r="AC334" s="184">
        <f t="shared" si="154"/>
        <v>5686</v>
      </c>
      <c r="AD334" s="182">
        <f t="shared" si="155"/>
        <v>6248</v>
      </c>
      <c r="AE334" s="128">
        <f t="shared" si="140"/>
        <v>562.31999999999994</v>
      </c>
      <c r="AF334" s="129">
        <f t="shared" si="141"/>
        <v>114.31999999999994</v>
      </c>
      <c r="AG334" s="130">
        <f t="shared" si="142"/>
        <v>1.8297055057618427E-2</v>
      </c>
      <c r="AH334" s="137">
        <f t="shared" si="143"/>
        <v>448</v>
      </c>
      <c r="AI334" s="138">
        <f t="shared" si="144"/>
        <v>7.1702944942381566E-2</v>
      </c>
      <c r="AJ334" s="138">
        <f t="shared" si="145"/>
        <v>0.1017029449423815</v>
      </c>
      <c r="AL334" s="11">
        <f t="shared" si="150"/>
        <v>5061.2</v>
      </c>
      <c r="AM334" s="412">
        <f t="shared" si="151"/>
        <v>4123.8181818181811</v>
      </c>
      <c r="AN334" s="412">
        <f t="shared" si="152"/>
        <v>-96.181818181818926</v>
      </c>
      <c r="AO334" s="413">
        <f t="shared" si="153"/>
        <v>-2.3323486618755971E-2</v>
      </c>
      <c r="AP334" s="192">
        <v>1857014130396</v>
      </c>
      <c r="AQ334" s="192">
        <v>4992496139974</v>
      </c>
      <c r="AR334" s="192" t="s">
        <v>3211</v>
      </c>
      <c r="AS334" s="231" t="s">
        <v>672</v>
      </c>
      <c r="AT334" s="231" t="s">
        <v>3212</v>
      </c>
      <c r="AU334" s="232" t="s">
        <v>112</v>
      </c>
      <c r="AV334" s="232" t="s">
        <v>152</v>
      </c>
      <c r="AW334" s="311">
        <f>VLOOKUP(B:B,[1]GOODYEAR!$B:$K,8,0)</f>
        <v>4220</v>
      </c>
      <c r="AX334" s="233">
        <v>525</v>
      </c>
      <c r="AY334" s="204" t="s">
        <v>3387</v>
      </c>
      <c r="AZ334" s="192" t="s">
        <v>4979</v>
      </c>
      <c r="BA334" s="133" t="str">
        <f>IFERROR(VLOOKUP(AZ:AZ,Q商品!B:E,4,0),"")</f>
        <v>2023年製 EfficientGrip ECO EG01 185/70R14 88S サマータイヤ 最短当日発送</v>
      </c>
      <c r="BB334" s="133" t="str">
        <f>IFERROR(VLOOKUP(B:B,在庫!B:M,12,0),"")</f>
        <v>2023年製</v>
      </c>
      <c r="BC334" s="133">
        <f>IFERROR(VLOOKUP(B:B,在庫!B:L,10,0),"")</f>
        <v>4</v>
      </c>
      <c r="BD334" s="234" t="e">
        <f>VLOOKUP(AP:AP,[1]MICHELIN!$B:$AH,32,0)</f>
        <v>#N/A</v>
      </c>
      <c r="BE334" s="234" t="e">
        <f>VLOOKUP(AP:AP,[1]MICHELIN!$B:$AH,33,0)</f>
        <v>#N/A</v>
      </c>
    </row>
    <row r="335" spans="1:57" s="11" customFormat="1" ht="19.5" hidden="1" customHeight="1">
      <c r="A335" s="11">
        <f t="shared" si="147"/>
        <v>1</v>
      </c>
      <c r="B335" s="239">
        <f t="shared" si="148"/>
        <v>1856015130398</v>
      </c>
      <c r="C335" s="233">
        <f>VLOOKUP(B:B,[1]GOODYEAR!$B:$K,9,0)</f>
        <v>172</v>
      </c>
      <c r="D335" s="11" t="s">
        <v>4700</v>
      </c>
      <c r="E335" s="320" t="s">
        <v>499</v>
      </c>
      <c r="F335" s="158" t="s">
        <v>6041</v>
      </c>
      <c r="G335" s="132" t="str">
        <f t="shared" si="149"/>
        <v>15</v>
      </c>
      <c r="H335" s="233">
        <v>44</v>
      </c>
      <c r="I335" s="233">
        <f>VLOOKUP(B:B,[1]GOODYEAR!$B:$K,10,0)</f>
        <v>72</v>
      </c>
      <c r="J335" s="131"/>
      <c r="K335" s="132" t="s">
        <v>1761</v>
      </c>
      <c r="L335" s="132">
        <v>17</v>
      </c>
      <c r="M335" s="134" t="s">
        <v>5996</v>
      </c>
      <c r="N335" s="226" t="s">
        <v>12147</v>
      </c>
      <c r="O335" s="226" t="s">
        <v>1777</v>
      </c>
      <c r="P335" s="227">
        <v>7350</v>
      </c>
      <c r="Q335" s="228">
        <f t="shared" si="134"/>
        <v>6204.545454545454</v>
      </c>
      <c r="R335" s="143">
        <f t="shared" si="146"/>
        <v>0.13611721611721606</v>
      </c>
      <c r="S335" s="192">
        <v>1074476436</v>
      </c>
      <c r="T335" s="287" t="s">
        <v>6805</v>
      </c>
      <c r="U335" s="189">
        <f t="shared" si="135"/>
        <v>7350</v>
      </c>
      <c r="W335" s="229">
        <v>7350</v>
      </c>
      <c r="X335" s="135">
        <f t="shared" si="136"/>
        <v>5360</v>
      </c>
      <c r="Y335" s="230">
        <f t="shared" si="137"/>
        <v>6204.545454545454</v>
      </c>
      <c r="Z335" s="141">
        <f t="shared" si="138"/>
        <v>7.714285714285718E-2</v>
      </c>
      <c r="AA335" s="136">
        <f t="shared" si="139"/>
        <v>0.13611721611721606</v>
      </c>
      <c r="AB335" s="144"/>
      <c r="AC335" s="184">
        <f t="shared" si="154"/>
        <v>7205</v>
      </c>
      <c r="AD335" s="182">
        <f t="shared" si="155"/>
        <v>7917</v>
      </c>
      <c r="AE335" s="128">
        <f t="shared" si="140"/>
        <v>712.53</v>
      </c>
      <c r="AF335" s="129">
        <f t="shared" si="141"/>
        <v>145.52999999999997</v>
      </c>
      <c r="AG335" s="130">
        <f t="shared" si="142"/>
        <v>1.8381962864721484E-2</v>
      </c>
      <c r="AH335" s="137">
        <f t="shared" si="143"/>
        <v>567</v>
      </c>
      <c r="AI335" s="138">
        <f t="shared" si="144"/>
        <v>7.161803713527852E-2</v>
      </c>
      <c r="AJ335" s="138">
        <f t="shared" si="145"/>
        <v>0.11773525325249456</v>
      </c>
      <c r="AL335" s="11">
        <f t="shared" si="150"/>
        <v>6413.3</v>
      </c>
      <c r="AM335" s="412">
        <f t="shared" si="151"/>
        <v>5353</v>
      </c>
      <c r="AN335" s="412">
        <f t="shared" si="152"/>
        <v>-7</v>
      </c>
      <c r="AO335" s="413">
        <f t="shared" si="153"/>
        <v>-1.3076779376050812E-3</v>
      </c>
      <c r="AP335" s="192">
        <v>1856015130398</v>
      </c>
      <c r="AQ335" s="192">
        <v>4992496140109</v>
      </c>
      <c r="AR335" s="192" t="s">
        <v>3213</v>
      </c>
      <c r="AS335" s="231" t="s">
        <v>672</v>
      </c>
      <c r="AT335" s="231" t="s">
        <v>1001</v>
      </c>
      <c r="AU335" s="232" t="s">
        <v>81</v>
      </c>
      <c r="AV335" s="232" t="s">
        <v>152</v>
      </c>
      <c r="AW335" s="311">
        <f>VLOOKUP(B:B,[1]GOODYEAR!$B:$K,8,0)</f>
        <v>5360</v>
      </c>
      <c r="AX335" s="233">
        <v>525</v>
      </c>
      <c r="AY335" s="204" t="s">
        <v>3387</v>
      </c>
      <c r="AZ335" s="192" t="s">
        <v>4980</v>
      </c>
      <c r="BA335" s="133" t="str">
        <f>IFERROR(VLOOKUP(AZ:AZ,Q商品!B:E,4,0),"")</f>
        <v>2023年製 EfficientGrip ECO EG01 185/60R15 84H サマータイヤ 最短当日発送</v>
      </c>
      <c r="BB335" s="133" t="str">
        <f>IFERROR(VLOOKUP(B:B,在庫!B:M,12,0),"")</f>
        <v>2024年製</v>
      </c>
      <c r="BC335" s="133">
        <f>IFERROR(VLOOKUP(B:B,在庫!B:L,10,0),"")</f>
        <v>3</v>
      </c>
      <c r="BD335" s="234" t="e">
        <f>VLOOKUP(AP:AP,[1]MICHELIN!$B:$AH,32,0)</f>
        <v>#N/A</v>
      </c>
      <c r="BE335" s="234" t="e">
        <f>VLOOKUP(AP:AP,[1]MICHELIN!$B:$AH,33,0)</f>
        <v>#N/A</v>
      </c>
    </row>
    <row r="336" spans="1:57" s="11" customFormat="1" ht="19.5" hidden="1" customHeight="1">
      <c r="A336" s="11">
        <f t="shared" si="147"/>
        <v>1</v>
      </c>
      <c r="B336" s="239">
        <f t="shared" si="148"/>
        <v>1756515139382</v>
      </c>
      <c r="C336" s="233">
        <f>VLOOKUP(B:B,[1]GOODYEAR!$B:$K,9,0)</f>
        <v>100</v>
      </c>
      <c r="D336" s="11" t="s">
        <v>4700</v>
      </c>
      <c r="E336" s="320" t="s">
        <v>5177</v>
      </c>
      <c r="F336" s="293" t="s">
        <v>6042</v>
      </c>
      <c r="G336" s="132" t="str">
        <f t="shared" si="149"/>
        <v>15</v>
      </c>
      <c r="H336" s="233">
        <v>44</v>
      </c>
      <c r="I336" s="233">
        <f>VLOOKUP(B:B,[1]GOODYEAR!$B:$K,10,0)</f>
        <v>39</v>
      </c>
      <c r="J336" s="131"/>
      <c r="K336" s="132" t="s">
        <v>1761</v>
      </c>
      <c r="L336" s="132">
        <v>18</v>
      </c>
      <c r="M336" s="134" t="s">
        <v>2917</v>
      </c>
      <c r="N336" s="226" t="s">
        <v>7791</v>
      </c>
      <c r="O336" s="226">
        <v>0</v>
      </c>
      <c r="P336" s="227">
        <v>5610</v>
      </c>
      <c r="Q336" s="228">
        <f t="shared" si="134"/>
        <v>4622.7272727272721</v>
      </c>
      <c r="R336" s="143">
        <f t="shared" si="146"/>
        <v>6.3323500491641954E-2</v>
      </c>
      <c r="S336" s="192">
        <v>1074476438</v>
      </c>
      <c r="T336" s="289" t="s">
        <v>7279</v>
      </c>
      <c r="U336" s="189">
        <f t="shared" si="135"/>
        <v>5950</v>
      </c>
      <c r="W336" s="229">
        <v>5950</v>
      </c>
      <c r="X336" s="135">
        <f t="shared" si="136"/>
        <v>4330</v>
      </c>
      <c r="Y336" s="230">
        <f t="shared" si="137"/>
        <v>4931.8181818181811</v>
      </c>
      <c r="Z336" s="141">
        <f t="shared" si="138"/>
        <v>0.14242424242424234</v>
      </c>
      <c r="AA336" s="136">
        <f t="shared" si="139"/>
        <v>0.12202764976958512</v>
      </c>
      <c r="AB336" s="321"/>
      <c r="AC336" s="184">
        <f t="shared" si="154"/>
        <v>5833</v>
      </c>
      <c r="AD336" s="182">
        <f t="shared" si="155"/>
        <v>6409</v>
      </c>
      <c r="AE336" s="128">
        <f t="shared" si="140"/>
        <v>576.80999999999995</v>
      </c>
      <c r="AF336" s="129">
        <f t="shared" si="141"/>
        <v>117.80999999999995</v>
      </c>
      <c r="AG336" s="130">
        <f t="shared" si="142"/>
        <v>1.8381962864721477E-2</v>
      </c>
      <c r="AH336" s="137">
        <f t="shared" si="143"/>
        <v>459</v>
      </c>
      <c r="AI336" s="138">
        <f t="shared" si="144"/>
        <v>7.161803713527852E-2</v>
      </c>
      <c r="AJ336" s="138">
        <f t="shared" si="145"/>
        <v>0.10364568690486364</v>
      </c>
      <c r="AL336" s="11">
        <f t="shared" si="150"/>
        <v>5192.1000000000004</v>
      </c>
      <c r="AM336" s="412">
        <f t="shared" si="151"/>
        <v>4242.818181818182</v>
      </c>
      <c r="AN336" s="412">
        <f t="shared" si="152"/>
        <v>-87.181818181818016</v>
      </c>
      <c r="AO336" s="413">
        <f t="shared" si="153"/>
        <v>-2.054809196288912E-2</v>
      </c>
      <c r="AP336" s="192">
        <v>1756515139382</v>
      </c>
      <c r="AQ336" s="192">
        <v>4992496141298</v>
      </c>
      <c r="AR336" s="192">
        <v>5602740</v>
      </c>
      <c r="AS336" s="231" t="s">
        <v>1179</v>
      </c>
      <c r="AT336" s="231" t="s">
        <v>1183</v>
      </c>
      <c r="AU336" s="232" t="s">
        <v>95</v>
      </c>
      <c r="AV336" s="232"/>
      <c r="AW336" s="311">
        <f>VLOOKUP(B:B,[1]GOODYEAR!$B:$K,8,0)</f>
        <v>4330</v>
      </c>
      <c r="AX336" s="233">
        <v>525</v>
      </c>
      <c r="AY336" s="204" t="s">
        <v>3387</v>
      </c>
      <c r="AZ336" s="192" t="s">
        <v>7277</v>
      </c>
      <c r="BA336" s="133" t="str">
        <f>IFERROR(VLOOKUP(AZ:AZ,Q商品!B:E,4,0),"")</f>
        <v>2023年製 EfficientGrip ECO EG01 175/65R15 84H サマータイヤ 最短当日発送</v>
      </c>
      <c r="BB336" s="133" t="str">
        <f>IFERROR(VLOOKUP(B:B,在庫!B:M,12,0),"")</f>
        <v>2023年製</v>
      </c>
      <c r="BC336" s="133">
        <f>IFERROR(VLOOKUP(B:B,在庫!B:L,10,0),"")</f>
        <v>2</v>
      </c>
      <c r="BD336" s="234" t="e">
        <f>VLOOKUP(AP:AP,[1]MICHELIN!$B:$AH,32,0)</f>
        <v>#N/A</v>
      </c>
      <c r="BE336" s="234" t="e">
        <f>VLOOKUP(AP:AP,[1]MICHELIN!$B:$AH,33,0)</f>
        <v>#N/A</v>
      </c>
    </row>
    <row r="337" spans="1:57" s="11" customFormat="1" ht="19.5" hidden="1" customHeight="1">
      <c r="A337" s="11">
        <f t="shared" si="147"/>
        <v>1</v>
      </c>
      <c r="B337" s="239">
        <f t="shared" si="148"/>
        <v>1956515130390</v>
      </c>
      <c r="C337" s="233">
        <f>VLOOKUP(B:B,[1]GOODYEAR!$B:$K,9,0)</f>
        <v>1048</v>
      </c>
      <c r="D337" s="11" t="s">
        <v>4700</v>
      </c>
      <c r="E337" s="320" t="s">
        <v>501</v>
      </c>
      <c r="F337" s="293" t="s">
        <v>6044</v>
      </c>
      <c r="G337" s="132" t="str">
        <f t="shared" si="149"/>
        <v>15</v>
      </c>
      <c r="H337" s="233">
        <v>238</v>
      </c>
      <c r="I337" s="233">
        <f>VLOOKUP(B:B,[1]GOODYEAR!$B:$K,10,0)</f>
        <v>253</v>
      </c>
      <c r="J337" s="131" t="s">
        <v>12</v>
      </c>
      <c r="K337" s="132" t="s">
        <v>1761</v>
      </c>
      <c r="L337" s="132">
        <v>20</v>
      </c>
      <c r="M337" s="134" t="s">
        <v>3422</v>
      </c>
      <c r="N337" s="226" t="s">
        <v>6401</v>
      </c>
      <c r="O337" s="226">
        <v>0</v>
      </c>
      <c r="P337" s="227">
        <v>7600</v>
      </c>
      <c r="Q337" s="228">
        <f t="shared" si="134"/>
        <v>6431.8181818181811</v>
      </c>
      <c r="R337" s="143">
        <f t="shared" si="146"/>
        <v>0.19462897526501757</v>
      </c>
      <c r="S337" s="192">
        <v>1074475872</v>
      </c>
      <c r="T337" s="287" t="s">
        <v>6807</v>
      </c>
      <c r="U337" s="189">
        <f t="shared" si="135"/>
        <v>7600</v>
      </c>
      <c r="W337" s="229">
        <v>7600</v>
      </c>
      <c r="X337" s="135">
        <f t="shared" si="136"/>
        <v>5180</v>
      </c>
      <c r="Y337" s="230">
        <f t="shared" si="137"/>
        <v>6431.8181818181811</v>
      </c>
      <c r="Z337" s="141">
        <f t="shared" si="138"/>
        <v>7.7105263157894788E-2</v>
      </c>
      <c r="AA337" s="136">
        <f t="shared" si="139"/>
        <v>0.19462897526501757</v>
      </c>
      <c r="AB337" s="144"/>
      <c r="AC337" s="184">
        <f t="shared" si="154"/>
        <v>7450</v>
      </c>
      <c r="AD337" s="182">
        <f t="shared" si="155"/>
        <v>8186</v>
      </c>
      <c r="AE337" s="128">
        <f t="shared" si="140"/>
        <v>736.74</v>
      </c>
      <c r="AF337" s="129">
        <f t="shared" si="141"/>
        <v>150.74</v>
      </c>
      <c r="AG337" s="130">
        <f t="shared" si="142"/>
        <v>1.8414365990715859E-2</v>
      </c>
      <c r="AH337" s="137">
        <f t="shared" si="143"/>
        <v>586</v>
      </c>
      <c r="AI337" s="138">
        <f t="shared" si="144"/>
        <v>7.1585634009284138E-2</v>
      </c>
      <c r="AJ337" s="138">
        <f t="shared" si="145"/>
        <v>0.17621460927430171</v>
      </c>
      <c r="AK337" s="11" t="s">
        <v>13397</v>
      </c>
      <c r="AL337" s="11">
        <f t="shared" si="150"/>
        <v>6631.4</v>
      </c>
      <c r="AM337" s="412">
        <f t="shared" si="151"/>
        <v>5551.2727272727261</v>
      </c>
      <c r="AN337" s="412">
        <f t="shared" si="152"/>
        <v>371.27272727272612</v>
      </c>
      <c r="AO337" s="413">
        <f t="shared" si="153"/>
        <v>6.6880649810035178E-2</v>
      </c>
      <c r="AP337" s="192">
        <v>1956515130390</v>
      </c>
      <c r="AQ337" s="192">
        <v>4992496140062</v>
      </c>
      <c r="AR337" s="192" t="s">
        <v>3216</v>
      </c>
      <c r="AS337" s="231" t="s">
        <v>672</v>
      </c>
      <c r="AT337" s="231" t="s">
        <v>844</v>
      </c>
      <c r="AU337" s="232" t="s">
        <v>43</v>
      </c>
      <c r="AV337" s="232" t="s">
        <v>152</v>
      </c>
      <c r="AW337" s="311">
        <f>VLOOKUP(B:B,[1]GOODYEAR!$B:$K,8,0)</f>
        <v>5180</v>
      </c>
      <c r="AX337" s="233">
        <v>525</v>
      </c>
      <c r="AY337" s="204" t="s">
        <v>3387</v>
      </c>
      <c r="AZ337" s="195" t="s">
        <v>4982</v>
      </c>
      <c r="BA337" s="133" t="str">
        <f>IFERROR(VLOOKUP(AZ:AZ,Q商品!B:E,4,0),"")</f>
        <v>2023年製 EfficientGrip ECO EG01 195/65R15 91H サマータイヤ 最短当日発送</v>
      </c>
      <c r="BB337" s="133" t="str">
        <f>IFERROR(VLOOKUP(B:B,在庫!B:M,12,0),"")</f>
        <v>2023年製</v>
      </c>
      <c r="BC337" s="133">
        <f>IFERROR(VLOOKUP(B:B,在庫!B:L,10,0),"")</f>
        <v>5</v>
      </c>
      <c r="BD337" s="234" t="e">
        <f>VLOOKUP(AP:AP,[1]MICHELIN!$B:$AH,32,0)</f>
        <v>#N/A</v>
      </c>
      <c r="BE337" s="234" t="e">
        <f>VLOOKUP(AP:AP,[1]MICHELIN!$B:$AH,33,0)</f>
        <v>#N/A</v>
      </c>
    </row>
    <row r="338" spans="1:57" s="11" customFormat="1" ht="19.5" hidden="1" customHeight="1">
      <c r="A338" s="11">
        <f t="shared" si="147"/>
        <v>1</v>
      </c>
      <c r="B338" s="239">
        <f t="shared" si="148"/>
        <v>1856515130393</v>
      </c>
      <c r="C338" s="233">
        <f>VLOOKUP(B:B,[1]GOODYEAR!$B:$K,9,0)</f>
        <v>75</v>
      </c>
      <c r="D338" s="11" t="s">
        <v>4700</v>
      </c>
      <c r="E338" s="320" t="s">
        <v>500</v>
      </c>
      <c r="F338" s="293" t="s">
        <v>6043</v>
      </c>
      <c r="G338" s="132" t="str">
        <f t="shared" si="149"/>
        <v>15</v>
      </c>
      <c r="H338" s="233">
        <v>24</v>
      </c>
      <c r="I338" s="233">
        <f>VLOOKUP(B:B,[1]GOODYEAR!$B:$K,10,0)</f>
        <v>40</v>
      </c>
      <c r="J338" s="131"/>
      <c r="K338" s="132" t="s">
        <v>1761</v>
      </c>
      <c r="L338" s="132">
        <v>19</v>
      </c>
      <c r="M338" s="134" t="s">
        <v>5996</v>
      </c>
      <c r="N338" s="226" t="s">
        <v>7792</v>
      </c>
      <c r="O338" s="226">
        <v>0</v>
      </c>
      <c r="P338" s="227">
        <v>6620</v>
      </c>
      <c r="Q338" s="228">
        <f t="shared" si="134"/>
        <v>5540.9090909090901</v>
      </c>
      <c r="R338" s="143">
        <f t="shared" si="146"/>
        <v>0.12649712879409339</v>
      </c>
      <c r="S338" s="192">
        <v>1074475874</v>
      </c>
      <c r="T338" s="287" t="s">
        <v>6806</v>
      </c>
      <c r="U338" s="189">
        <f t="shared" si="135"/>
        <v>6620</v>
      </c>
      <c r="W338" s="229">
        <v>6620</v>
      </c>
      <c r="X338" s="135">
        <f t="shared" si="136"/>
        <v>4840</v>
      </c>
      <c r="Y338" s="230">
        <f t="shared" si="137"/>
        <v>5540.9090909090901</v>
      </c>
      <c r="Z338" s="141">
        <f t="shared" si="138"/>
        <v>7.7190332326283917E-2</v>
      </c>
      <c r="AA338" s="136">
        <f t="shared" si="139"/>
        <v>0.12649712879409339</v>
      </c>
      <c r="AB338" s="144"/>
      <c r="AC338" s="184">
        <f t="shared" si="154"/>
        <v>6490</v>
      </c>
      <c r="AD338" s="182">
        <f t="shared" si="155"/>
        <v>7131</v>
      </c>
      <c r="AE338" s="128">
        <f t="shared" si="140"/>
        <v>641.79</v>
      </c>
      <c r="AF338" s="129">
        <f t="shared" si="141"/>
        <v>130.78999999999996</v>
      </c>
      <c r="AG338" s="130">
        <f t="shared" si="142"/>
        <v>1.8341046136586728E-2</v>
      </c>
      <c r="AH338" s="137">
        <f t="shared" si="143"/>
        <v>511</v>
      </c>
      <c r="AI338" s="138">
        <f t="shared" si="144"/>
        <v>7.1658953863413269E-2</v>
      </c>
      <c r="AJ338" s="138">
        <f t="shared" si="145"/>
        <v>0.10815608265750666</v>
      </c>
      <c r="AL338" s="11">
        <f t="shared" si="150"/>
        <v>5776.9</v>
      </c>
      <c r="AM338" s="412">
        <f t="shared" si="151"/>
        <v>4774.454545454545</v>
      </c>
      <c r="AN338" s="412">
        <f t="shared" si="152"/>
        <v>-65.545454545454959</v>
      </c>
      <c r="AO338" s="413">
        <f t="shared" si="153"/>
        <v>-1.3728364972676642E-2</v>
      </c>
      <c r="AP338" s="192">
        <v>1856515130393</v>
      </c>
      <c r="AQ338" s="192">
        <v>4992496140055</v>
      </c>
      <c r="AR338" s="192" t="s">
        <v>3215</v>
      </c>
      <c r="AS338" s="231" t="s">
        <v>672</v>
      </c>
      <c r="AT338" s="231" t="s">
        <v>991</v>
      </c>
      <c r="AU338" s="232" t="s">
        <v>42</v>
      </c>
      <c r="AV338" s="232" t="s">
        <v>152</v>
      </c>
      <c r="AW338" s="311">
        <f>VLOOKUP(B:B,[1]GOODYEAR!$B:$K,8,0)</f>
        <v>4840</v>
      </c>
      <c r="AX338" s="233">
        <v>525</v>
      </c>
      <c r="AY338" s="204" t="s">
        <v>3387</v>
      </c>
      <c r="AZ338" s="192" t="s">
        <v>4981</v>
      </c>
      <c r="BA338" s="133" t="str">
        <f>IFERROR(VLOOKUP(AZ:AZ,Q商品!B:E,4,0),"")</f>
        <v>2023年製 EfficientGrip ECO EG01 185/65R15 88S サマータイヤ 最短当日発送</v>
      </c>
      <c r="BB338" s="133" t="str">
        <f>IFERROR(VLOOKUP(B:B,在庫!B:M,12,0),"")</f>
        <v>2023年製</v>
      </c>
      <c r="BC338" s="133">
        <f>IFERROR(VLOOKUP(B:B,在庫!B:L,10,0),"")</f>
        <v>3</v>
      </c>
      <c r="BD338" s="234" t="e">
        <f>VLOOKUP(AP:AP,[1]MICHELIN!$B:$AH,32,0)</f>
        <v>#N/A</v>
      </c>
      <c r="BE338" s="234" t="e">
        <f>VLOOKUP(AP:AP,[1]MICHELIN!$B:$AH,33,0)</f>
        <v>#N/A</v>
      </c>
    </row>
    <row r="339" spans="1:57" s="11" customFormat="1" ht="19.5" hidden="1" customHeight="1">
      <c r="A339" s="11">
        <f t="shared" si="147"/>
        <v>1</v>
      </c>
      <c r="B339" s="239">
        <f t="shared" si="148"/>
        <v>1955516130392</v>
      </c>
      <c r="C339" s="233">
        <f>VLOOKUP(B:B,[1]GOODYEAR!$B:$K,9,0)</f>
        <v>36</v>
      </c>
      <c r="D339" s="11" t="s">
        <v>4700</v>
      </c>
      <c r="E339" s="320" t="s">
        <v>503</v>
      </c>
      <c r="F339" s="293" t="s">
        <v>6046</v>
      </c>
      <c r="G339" s="132" t="str">
        <f t="shared" si="149"/>
        <v>16</v>
      </c>
      <c r="H339" s="233">
        <v>20</v>
      </c>
      <c r="I339" s="233">
        <f>VLOOKUP(B:B,[1]GOODYEAR!$B:$K,10,0)</f>
        <v>24</v>
      </c>
      <c r="J339" s="131" t="s">
        <v>12</v>
      </c>
      <c r="K339" s="132" t="s">
        <v>1761</v>
      </c>
      <c r="L339" s="132">
        <v>22</v>
      </c>
      <c r="M339" s="134" t="s">
        <v>3422</v>
      </c>
      <c r="N339" s="226" t="s">
        <v>3367</v>
      </c>
      <c r="O339" s="226">
        <v>0</v>
      </c>
      <c r="P339" s="227">
        <v>10105</v>
      </c>
      <c r="Q339" s="228">
        <f t="shared" si="134"/>
        <v>8709.0909090909081</v>
      </c>
      <c r="R339" s="143">
        <f t="shared" si="146"/>
        <v>0.21346555323590805</v>
      </c>
      <c r="S339" s="192">
        <v>1074475873</v>
      </c>
      <c r="T339" s="286" t="s">
        <v>6809</v>
      </c>
      <c r="U339" s="189">
        <f t="shared" si="135"/>
        <v>10105</v>
      </c>
      <c r="W339" s="229">
        <v>10105</v>
      </c>
      <c r="X339" s="135">
        <f t="shared" si="136"/>
        <v>6850</v>
      </c>
      <c r="Y339" s="230">
        <f t="shared" si="137"/>
        <v>8709.0909090909081</v>
      </c>
      <c r="Z339" s="141">
        <f t="shared" si="138"/>
        <v>7.7189510143493401E-2</v>
      </c>
      <c r="AA339" s="136">
        <f t="shared" si="139"/>
        <v>0.21346555323590805</v>
      </c>
      <c r="AB339" s="144"/>
      <c r="AC339" s="184">
        <f t="shared" si="154"/>
        <v>9906</v>
      </c>
      <c r="AD339" s="182">
        <f t="shared" si="155"/>
        <v>10885</v>
      </c>
      <c r="AE339" s="128">
        <f t="shared" si="140"/>
        <v>979.65</v>
      </c>
      <c r="AF339" s="129">
        <f t="shared" si="141"/>
        <v>199.64999999999998</v>
      </c>
      <c r="AG339" s="130">
        <f t="shared" si="142"/>
        <v>1.834175470831419E-2</v>
      </c>
      <c r="AH339" s="137">
        <f t="shared" si="143"/>
        <v>780</v>
      </c>
      <c r="AI339" s="138">
        <f t="shared" si="144"/>
        <v>7.165824529168581E-2</v>
      </c>
      <c r="AJ339" s="138">
        <f t="shared" si="145"/>
        <v>0.19512379852759384</v>
      </c>
      <c r="AK339" s="11" t="s">
        <v>13397</v>
      </c>
      <c r="AL339" s="11">
        <f t="shared" si="150"/>
        <v>8817.5</v>
      </c>
      <c r="AM339" s="412">
        <f t="shared" si="151"/>
        <v>7538.6363636363631</v>
      </c>
      <c r="AN339" s="412">
        <f t="shared" si="152"/>
        <v>688.63636363636306</v>
      </c>
      <c r="AO339" s="413">
        <f t="shared" si="153"/>
        <v>9.1347603255954105E-2</v>
      </c>
      <c r="AP339" s="192">
        <v>1955516130392</v>
      </c>
      <c r="AQ339" s="192">
        <v>4992496140192</v>
      </c>
      <c r="AR339" s="192" t="s">
        <v>3218</v>
      </c>
      <c r="AS339" s="231" t="s">
        <v>672</v>
      </c>
      <c r="AT339" s="231" t="s">
        <v>673</v>
      </c>
      <c r="AU339" s="232" t="s">
        <v>44</v>
      </c>
      <c r="AV339" s="232" t="s">
        <v>152</v>
      </c>
      <c r="AW339" s="311">
        <f>VLOOKUP(B:B,[1]GOODYEAR!$B:$K,8,0)</f>
        <v>6850</v>
      </c>
      <c r="AX339" s="233">
        <v>525</v>
      </c>
      <c r="AY339" s="204" t="s">
        <v>3387</v>
      </c>
      <c r="AZ339" s="195" t="s">
        <v>4984</v>
      </c>
      <c r="BA339" s="133" t="str">
        <f>IFERROR(VLOOKUP(AZ:AZ,Q商品!B:E,4,0),"")</f>
        <v>2023年製 EfficientGrip ECO EG01 195/55R16 87V サマータイヤ 最短当日発送</v>
      </c>
      <c r="BB339" s="133" t="str">
        <f>IFERROR(VLOOKUP(B:B,在庫!B:M,12,0),"")</f>
        <v>2023年製</v>
      </c>
      <c r="BC339" s="133">
        <f>IFERROR(VLOOKUP(B:B,在庫!B:L,10,0),"")</f>
        <v>4</v>
      </c>
      <c r="BD339" s="234" t="e">
        <f>VLOOKUP(AP:AP,[1]MICHELIN!$B:$AH,32,0)</f>
        <v>#N/A</v>
      </c>
      <c r="BE339" s="234" t="e">
        <f>VLOOKUP(AP:AP,[1]MICHELIN!$B:$AH,33,0)</f>
        <v>#N/A</v>
      </c>
    </row>
    <row r="340" spans="1:57" s="11" customFormat="1" ht="19.5" hidden="1" customHeight="1">
      <c r="A340" s="11">
        <f t="shared" si="147"/>
        <v>1</v>
      </c>
      <c r="B340" s="239">
        <f t="shared" si="148"/>
        <v>2056515139382</v>
      </c>
      <c r="C340" s="233">
        <f>VLOOKUP(B:B,[1]GOODYEAR!$B:$K,9,0)</f>
        <v>4</v>
      </c>
      <c r="D340" s="11" t="s">
        <v>4700</v>
      </c>
      <c r="E340" s="320" t="s">
        <v>502</v>
      </c>
      <c r="F340" s="293" t="s">
        <v>6045</v>
      </c>
      <c r="G340" s="132" t="str">
        <f t="shared" si="149"/>
        <v>15</v>
      </c>
      <c r="H340" s="233">
        <v>28</v>
      </c>
      <c r="I340" s="233">
        <f>VLOOKUP(B:B,[1]GOODYEAR!$B:$K,10,0)</f>
        <v>28</v>
      </c>
      <c r="J340" s="131"/>
      <c r="K340" s="132" t="s">
        <v>1761</v>
      </c>
      <c r="L340" s="132">
        <v>21</v>
      </c>
      <c r="M340" s="134" t="s">
        <v>3422</v>
      </c>
      <c r="N340" s="226" t="s">
        <v>3366</v>
      </c>
      <c r="O340" s="226">
        <v>0</v>
      </c>
      <c r="P340" s="227">
        <v>8340</v>
      </c>
      <c r="Q340" s="228">
        <f t="shared" si="134"/>
        <v>6627.272727272727</v>
      </c>
      <c r="R340" s="143">
        <f t="shared" si="146"/>
        <v>9.766803840877912E-2</v>
      </c>
      <c r="S340" s="192">
        <v>1074475871</v>
      </c>
      <c r="T340" s="287" t="s">
        <v>6808</v>
      </c>
      <c r="U340" s="189">
        <f t="shared" si="135"/>
        <v>8340</v>
      </c>
      <c r="W340" s="229">
        <v>8340</v>
      </c>
      <c r="X340" s="135">
        <f t="shared" si="136"/>
        <v>5980</v>
      </c>
      <c r="Y340" s="230">
        <f t="shared" si="137"/>
        <v>6627.272727272727</v>
      </c>
      <c r="Z340" s="141">
        <f t="shared" si="138"/>
        <v>7.7218225419664277E-2</v>
      </c>
      <c r="AA340" s="136">
        <f t="shared" si="139"/>
        <v>9.766803840877912E-2</v>
      </c>
      <c r="AB340" s="144"/>
      <c r="AC340" s="184">
        <f t="shared" si="154"/>
        <v>8176</v>
      </c>
      <c r="AD340" s="182">
        <f t="shared" si="155"/>
        <v>8984</v>
      </c>
      <c r="AE340" s="128">
        <f t="shared" si="140"/>
        <v>808.56</v>
      </c>
      <c r="AF340" s="129">
        <f t="shared" si="141"/>
        <v>164.55999999999995</v>
      </c>
      <c r="AG340" s="130">
        <f t="shared" si="142"/>
        <v>1.8317008014247547E-2</v>
      </c>
      <c r="AH340" s="137">
        <f t="shared" si="143"/>
        <v>644</v>
      </c>
      <c r="AI340" s="138">
        <f t="shared" si="144"/>
        <v>7.1682991985752453E-2</v>
      </c>
      <c r="AJ340" s="138">
        <f t="shared" si="145"/>
        <v>7.9351030394531577E-2</v>
      </c>
      <c r="AL340" s="11">
        <f t="shared" si="150"/>
        <v>7277.6</v>
      </c>
      <c r="AM340" s="412">
        <f t="shared" si="151"/>
        <v>5661.454545454545</v>
      </c>
      <c r="AN340" s="412">
        <f t="shared" si="152"/>
        <v>-318.54545454545496</v>
      </c>
      <c r="AO340" s="413">
        <f t="shared" si="153"/>
        <v>-5.6265656111503706E-2</v>
      </c>
      <c r="AP340" s="192">
        <v>2056515139382</v>
      </c>
      <c r="AQ340" s="192">
        <v>4992496140079</v>
      </c>
      <c r="AR340" s="192" t="s">
        <v>3217</v>
      </c>
      <c r="AS340" s="231" t="s">
        <v>1179</v>
      </c>
      <c r="AT340" s="231" t="s">
        <v>1184</v>
      </c>
      <c r="AU340" s="232" t="s">
        <v>712</v>
      </c>
      <c r="AV340" s="232" t="s">
        <v>152</v>
      </c>
      <c r="AW340" s="311">
        <f>VLOOKUP(B:B,[1]GOODYEAR!$B:$K,8,0)</f>
        <v>5980</v>
      </c>
      <c r="AX340" s="416">
        <v>1050</v>
      </c>
      <c r="AY340" s="204" t="s">
        <v>3387</v>
      </c>
      <c r="AZ340" s="192" t="s">
        <v>4983</v>
      </c>
      <c r="BA340" s="133" t="str">
        <f>IFERROR(VLOOKUP(AZ:AZ,Q商品!B:E,4,0),"")</f>
        <v>2023年製 EfficientGrip ECO EG01 205/65R15 94H サマータイヤ 最短当日発送</v>
      </c>
      <c r="BB340" s="133" t="str">
        <f>IFERROR(VLOOKUP(B:B,在庫!B:M,12,0),"")</f>
        <v>2023年製</v>
      </c>
      <c r="BC340" s="133">
        <f>IFERROR(VLOOKUP(B:B,在庫!B:L,10,0),"")</f>
        <v>1</v>
      </c>
      <c r="BD340" s="234" t="e">
        <f>VLOOKUP(AP:AP,[1]MICHELIN!$B:$AH,32,0)</f>
        <v>#N/A</v>
      </c>
      <c r="BE340" s="234" t="e">
        <f>VLOOKUP(AP:AP,[1]MICHELIN!$B:$AH,33,0)</f>
        <v>#N/A</v>
      </c>
    </row>
    <row r="341" spans="1:57" s="11" customFormat="1" ht="19.5" hidden="1" customHeight="1">
      <c r="A341" s="11">
        <f t="shared" si="147"/>
        <v>1</v>
      </c>
      <c r="B341" s="239">
        <f t="shared" si="148"/>
        <v>1756016130390</v>
      </c>
      <c r="C341" s="233">
        <f>VLOOKUP(B:B,[1]GOODYEAR!$B:$K,9,0)</f>
        <v>18</v>
      </c>
      <c r="D341" s="11" t="s">
        <v>4700</v>
      </c>
      <c r="E341" s="320" t="s">
        <v>505</v>
      </c>
      <c r="F341" s="293" t="s">
        <v>6047</v>
      </c>
      <c r="G341" s="132" t="str">
        <f t="shared" si="149"/>
        <v>16</v>
      </c>
      <c r="H341" s="233">
        <v>26</v>
      </c>
      <c r="I341" s="233">
        <f>VLOOKUP(B:B,[1]GOODYEAR!$B:$K,10,0)</f>
        <v>22</v>
      </c>
      <c r="J341" s="131" t="s">
        <v>12</v>
      </c>
      <c r="K341" s="132" t="s">
        <v>1761</v>
      </c>
      <c r="L341" s="132">
        <v>24</v>
      </c>
      <c r="M341" s="134" t="s">
        <v>3422</v>
      </c>
      <c r="N341" s="226" t="s">
        <v>3370</v>
      </c>
      <c r="O341" s="226">
        <v>0</v>
      </c>
      <c r="P341" s="227">
        <v>8420</v>
      </c>
      <c r="Q341" s="228">
        <f t="shared" si="134"/>
        <v>7177.272727272727</v>
      </c>
      <c r="R341" s="143">
        <f t="shared" si="146"/>
        <v>0.21836605446485113</v>
      </c>
      <c r="S341" s="192">
        <v>1074476441</v>
      </c>
      <c r="T341" s="287" t="s">
        <v>6811</v>
      </c>
      <c r="U341" s="189">
        <f t="shared" si="135"/>
        <v>8420</v>
      </c>
      <c r="W341" s="229">
        <v>8420</v>
      </c>
      <c r="X341" s="135">
        <f t="shared" si="136"/>
        <v>5610</v>
      </c>
      <c r="Y341" s="230">
        <f t="shared" si="137"/>
        <v>7177.272727272727</v>
      </c>
      <c r="Z341" s="141">
        <f t="shared" si="138"/>
        <v>7.7197149643705387E-2</v>
      </c>
      <c r="AA341" s="136">
        <f t="shared" si="139"/>
        <v>0.21836605446485113</v>
      </c>
      <c r="AB341" s="144"/>
      <c r="AC341" s="184">
        <f t="shared" si="154"/>
        <v>8254</v>
      </c>
      <c r="AD341" s="182">
        <f t="shared" si="155"/>
        <v>9070</v>
      </c>
      <c r="AE341" s="128">
        <f t="shared" si="140"/>
        <v>816.3</v>
      </c>
      <c r="AF341" s="129">
        <f t="shared" si="141"/>
        <v>166.29999999999995</v>
      </c>
      <c r="AG341" s="130">
        <f t="shared" si="142"/>
        <v>1.8335170893054021E-2</v>
      </c>
      <c r="AH341" s="137">
        <f t="shared" si="143"/>
        <v>650</v>
      </c>
      <c r="AI341" s="138">
        <f t="shared" si="144"/>
        <v>7.1664829106945979E-2</v>
      </c>
      <c r="AJ341" s="138">
        <f t="shared" si="145"/>
        <v>0.2000308835717971</v>
      </c>
      <c r="AK341" s="11" t="s">
        <v>13397</v>
      </c>
      <c r="AL341" s="11">
        <f t="shared" si="150"/>
        <v>7347</v>
      </c>
      <c r="AM341" s="412">
        <f t="shared" si="151"/>
        <v>6201.8181818181811</v>
      </c>
      <c r="AN341" s="412">
        <f t="shared" si="152"/>
        <v>591.81818181818107</v>
      </c>
      <c r="AO341" s="413">
        <f t="shared" si="153"/>
        <v>9.5426561125769457E-2</v>
      </c>
      <c r="AP341" s="192">
        <v>1756016130390</v>
      </c>
      <c r="AQ341" s="192">
        <v>4992496140123</v>
      </c>
      <c r="AR341" s="192" t="s">
        <v>3220</v>
      </c>
      <c r="AS341" s="231" t="s">
        <v>672</v>
      </c>
      <c r="AT341" s="231" t="s">
        <v>690</v>
      </c>
      <c r="AU341" s="232" t="s">
        <v>116</v>
      </c>
      <c r="AV341" s="232" t="s">
        <v>152</v>
      </c>
      <c r="AW341" s="311">
        <f>VLOOKUP(B:B,[1]GOODYEAR!$B:$K,8,0)</f>
        <v>5610</v>
      </c>
      <c r="AX341" s="233">
        <v>525</v>
      </c>
      <c r="AY341" s="204" t="s">
        <v>3387</v>
      </c>
      <c r="AZ341" s="195" t="s">
        <v>4985</v>
      </c>
      <c r="BA341" s="133" t="str">
        <f>IFERROR(VLOOKUP(AZ:AZ,Q商品!B:E,4,0),"")</f>
        <v>2023年製 EfficientGrip ECO EG01 175/60R16 82H サマータイヤ 最短当日発送</v>
      </c>
      <c r="BB341" s="133" t="str">
        <f>IFERROR(VLOOKUP(B:B,在庫!B:M,12,0),"")</f>
        <v>2023年製</v>
      </c>
      <c r="BC341" s="133">
        <f>IFERROR(VLOOKUP(B:B,在庫!B:L,10,0),"")</f>
        <v>2</v>
      </c>
      <c r="BD341" s="234" t="e">
        <f>VLOOKUP(AP:AP,[1]MICHELIN!$B:$AH,32,0)</f>
        <v>#N/A</v>
      </c>
      <c r="BE341" s="234" t="e">
        <f>VLOOKUP(AP:AP,[1]MICHELIN!$B:$AH,33,0)</f>
        <v>#N/A</v>
      </c>
    </row>
    <row r="342" spans="1:57" s="11" customFormat="1" ht="19.5" hidden="1" customHeight="1">
      <c r="A342" s="11">
        <f t="shared" si="147"/>
        <v>1</v>
      </c>
      <c r="B342" s="239">
        <f t="shared" si="148"/>
        <v>2055516139384</v>
      </c>
      <c r="C342" s="233">
        <f>VLOOKUP(B:B,[1]GOODYEAR!$B:$K,9,0)</f>
        <v>33</v>
      </c>
      <c r="D342" s="11" t="s">
        <v>4700</v>
      </c>
      <c r="E342" s="320" t="s">
        <v>504</v>
      </c>
      <c r="F342" s="303" t="s">
        <v>6432</v>
      </c>
      <c r="G342" s="132" t="str">
        <f t="shared" si="149"/>
        <v>16</v>
      </c>
      <c r="H342" s="233">
        <v>18</v>
      </c>
      <c r="I342" s="233">
        <f>VLOOKUP(B:B,[1]GOODYEAR!$B:$K,10,0)</f>
        <v>14</v>
      </c>
      <c r="J342" s="131"/>
      <c r="K342" s="132" t="s">
        <v>1761</v>
      </c>
      <c r="L342" s="132">
        <v>23</v>
      </c>
      <c r="M342" s="134" t="s">
        <v>5996</v>
      </c>
      <c r="N342" s="226" t="s">
        <v>7793</v>
      </c>
      <c r="O342" s="226">
        <v>0</v>
      </c>
      <c r="P342" s="227">
        <v>9350</v>
      </c>
      <c r="Q342" s="228">
        <f t="shared" si="134"/>
        <v>8022.7272727272721</v>
      </c>
      <c r="R342" s="143">
        <f t="shared" si="146"/>
        <v>0.11875354107648718</v>
      </c>
      <c r="S342" s="192">
        <v>1074476237</v>
      </c>
      <c r="T342" s="287" t="s">
        <v>6810</v>
      </c>
      <c r="U342" s="189">
        <f t="shared" si="135"/>
        <v>9350</v>
      </c>
      <c r="W342" s="229">
        <v>9350</v>
      </c>
      <c r="X342" s="135">
        <f t="shared" si="136"/>
        <v>7070</v>
      </c>
      <c r="Y342" s="230">
        <f t="shared" si="137"/>
        <v>8022.7272727272721</v>
      </c>
      <c r="Z342" s="141">
        <f t="shared" si="138"/>
        <v>7.7219251336898331E-2</v>
      </c>
      <c r="AA342" s="136">
        <f t="shared" si="139"/>
        <v>0.11875354107648718</v>
      </c>
      <c r="AB342" s="144"/>
      <c r="AC342" s="184">
        <f t="shared" si="154"/>
        <v>9166</v>
      </c>
      <c r="AD342" s="182">
        <f t="shared" si="155"/>
        <v>10072</v>
      </c>
      <c r="AE342" s="128">
        <f t="shared" si="140"/>
        <v>906.48</v>
      </c>
      <c r="AF342" s="129">
        <f t="shared" si="141"/>
        <v>184.48000000000002</v>
      </c>
      <c r="AG342" s="130">
        <f t="shared" si="142"/>
        <v>1.8316123907863385E-2</v>
      </c>
      <c r="AH342" s="137">
        <f t="shared" si="143"/>
        <v>722</v>
      </c>
      <c r="AI342" s="138">
        <f t="shared" si="144"/>
        <v>7.1683876092136611E-2</v>
      </c>
      <c r="AJ342" s="138">
        <f t="shared" si="145"/>
        <v>0.1004374171686238</v>
      </c>
      <c r="AL342" s="11">
        <f t="shared" si="150"/>
        <v>8158.8</v>
      </c>
      <c r="AM342" s="412">
        <f t="shared" si="151"/>
        <v>6939.8181818181811</v>
      </c>
      <c r="AN342" s="412">
        <f t="shared" si="152"/>
        <v>-130.18181818181893</v>
      </c>
      <c r="AO342" s="413">
        <f t="shared" si="153"/>
        <v>-1.8758678508737567E-2</v>
      </c>
      <c r="AP342" s="192">
        <v>2055516139384</v>
      </c>
      <c r="AQ342" s="192">
        <v>4992496140208</v>
      </c>
      <c r="AR342" s="192" t="s">
        <v>3219</v>
      </c>
      <c r="AS342" s="231" t="s">
        <v>1179</v>
      </c>
      <c r="AT342" s="231" t="s">
        <v>738</v>
      </c>
      <c r="AU342" s="232" t="s">
        <v>35</v>
      </c>
      <c r="AV342" s="232" t="s">
        <v>152</v>
      </c>
      <c r="AW342" s="311">
        <f>VLOOKUP(B:B,[1]GOODYEAR!$B:$K,8,0)</f>
        <v>7070</v>
      </c>
      <c r="AX342" s="233">
        <v>525</v>
      </c>
      <c r="AY342" s="204" t="s">
        <v>3387</v>
      </c>
      <c r="AZ342" s="192" t="s">
        <v>4822</v>
      </c>
      <c r="BA342" s="133" t="str">
        <f>IFERROR(VLOOKUP(AZ:AZ,Q商品!B:E,4,0),"")</f>
        <v>2023年製 EfficientGrip ECO EG01 205/55R16 91V サマータイヤ 最短当日発送</v>
      </c>
      <c r="BB342" s="133" t="str">
        <f>IFERROR(VLOOKUP(B:B,在庫!B:M,12,0),"")</f>
        <v>2023年製</v>
      </c>
      <c r="BC342" s="133">
        <f>IFERROR(VLOOKUP(B:B,在庫!B:L,10,0),"")</f>
        <v>1</v>
      </c>
      <c r="BD342" s="234" t="e">
        <f>VLOOKUP(AP:AP,[1]MICHELIN!$B:$AH,32,0)</f>
        <v>#N/A</v>
      </c>
      <c r="BE342" s="234" t="e">
        <f>VLOOKUP(AP:AP,[1]MICHELIN!$B:$AH,33,0)</f>
        <v>#N/A</v>
      </c>
    </row>
    <row r="343" spans="1:57" s="11" customFormat="1" ht="19.5" hidden="1" customHeight="1">
      <c r="A343" s="11">
        <f t="shared" si="147"/>
        <v>1</v>
      </c>
      <c r="B343" s="239">
        <f t="shared" si="148"/>
        <v>2056016130390</v>
      </c>
      <c r="C343" s="233">
        <f>VLOOKUP(B:B,[1]GOODYEAR!$B:$K,9,0)</f>
        <v>58</v>
      </c>
      <c r="D343" s="11" t="s">
        <v>4700</v>
      </c>
      <c r="E343" s="320" t="s">
        <v>506</v>
      </c>
      <c r="F343" s="293" t="s">
        <v>6048</v>
      </c>
      <c r="G343" s="132" t="str">
        <f t="shared" si="149"/>
        <v>16</v>
      </c>
      <c r="H343" s="233">
        <v>44</v>
      </c>
      <c r="I343" s="233">
        <f>VLOOKUP(B:B,[1]GOODYEAR!$B:$K,10,0)</f>
        <v>36</v>
      </c>
      <c r="J343" s="131"/>
      <c r="K343" s="132" t="s">
        <v>1761</v>
      </c>
      <c r="L343" s="132">
        <v>25</v>
      </c>
      <c r="M343" s="134" t="s">
        <v>5996</v>
      </c>
      <c r="N343" s="226" t="s">
        <v>7295</v>
      </c>
      <c r="O343" s="226">
        <v>0</v>
      </c>
      <c r="P343" s="227">
        <v>8680</v>
      </c>
      <c r="Q343" s="228">
        <f t="shared" si="134"/>
        <v>6936.363636363636</v>
      </c>
      <c r="R343" s="143">
        <f t="shared" si="146"/>
        <v>3.5517693315858405E-2</v>
      </c>
      <c r="S343" s="192">
        <v>1074475870</v>
      </c>
      <c r="T343" s="286" t="s">
        <v>6812</v>
      </c>
      <c r="U343" s="189">
        <f t="shared" si="135"/>
        <v>8680</v>
      </c>
      <c r="W343" s="229">
        <v>8680</v>
      </c>
      <c r="X343" s="135">
        <f t="shared" si="136"/>
        <v>6690</v>
      </c>
      <c r="Y343" s="230">
        <f t="shared" si="137"/>
        <v>6936.363636363636</v>
      </c>
      <c r="Z343" s="141">
        <f t="shared" si="138"/>
        <v>7.7188940092165925E-2</v>
      </c>
      <c r="AA343" s="136">
        <f t="shared" si="139"/>
        <v>3.5517693315858405E-2</v>
      </c>
      <c r="AB343" s="144"/>
      <c r="AC343" s="184">
        <f t="shared" si="154"/>
        <v>8509</v>
      </c>
      <c r="AD343" s="182">
        <f t="shared" si="155"/>
        <v>9350</v>
      </c>
      <c r="AE343" s="128">
        <f t="shared" si="140"/>
        <v>841.5</v>
      </c>
      <c r="AF343" s="129">
        <f t="shared" si="141"/>
        <v>171.5</v>
      </c>
      <c r="AG343" s="130">
        <f t="shared" si="142"/>
        <v>1.8342245989304812E-2</v>
      </c>
      <c r="AH343" s="137">
        <f t="shared" si="143"/>
        <v>670</v>
      </c>
      <c r="AI343" s="138">
        <f t="shared" si="144"/>
        <v>7.1657754010695185E-2</v>
      </c>
      <c r="AJ343" s="138">
        <f t="shared" si="145"/>
        <v>1.7175447326553593E-2</v>
      </c>
      <c r="AL343" s="11">
        <f t="shared" si="150"/>
        <v>7574</v>
      </c>
      <c r="AM343" s="412">
        <f t="shared" si="151"/>
        <v>5930.9090909090901</v>
      </c>
      <c r="AN343" s="412">
        <f t="shared" si="152"/>
        <v>-759.09090909090992</v>
      </c>
      <c r="AO343" s="413">
        <f t="shared" si="153"/>
        <v>-0.12798896382587385</v>
      </c>
      <c r="AP343" s="192">
        <v>2056016130390</v>
      </c>
      <c r="AQ343" s="192">
        <v>4992496140147</v>
      </c>
      <c r="AR343" s="192" t="s">
        <v>3221</v>
      </c>
      <c r="AS343" s="231" t="s">
        <v>672</v>
      </c>
      <c r="AT343" s="231" t="s">
        <v>993</v>
      </c>
      <c r="AU343" s="232" t="s">
        <v>47</v>
      </c>
      <c r="AV343" s="232" t="s">
        <v>152</v>
      </c>
      <c r="AW343" s="311">
        <f>VLOOKUP(B:B,[1]GOODYEAR!$B:$K,8,0)</f>
        <v>6690</v>
      </c>
      <c r="AX343" s="416">
        <v>1050</v>
      </c>
      <c r="AY343" s="204" t="s">
        <v>3387</v>
      </c>
      <c r="AZ343" s="192" t="s">
        <v>4986</v>
      </c>
      <c r="BA343" s="133" t="str">
        <f>IFERROR(VLOOKUP(AZ:AZ,Q商品!B:E,4,0),"")</f>
        <v>2023年製 EfficientGrip ECO EG01 205/60R16 92H サマータイヤ 最短当日発送</v>
      </c>
      <c r="BB343" s="133" t="str">
        <f>IFERROR(VLOOKUP(B:B,在庫!B:M,12,0),"")</f>
        <v>2023年製</v>
      </c>
      <c r="BC343" s="133">
        <f>IFERROR(VLOOKUP(B:B,在庫!B:L,10,0),"")</f>
        <v>3</v>
      </c>
      <c r="BD343" s="234" t="e">
        <f>VLOOKUP(AP:AP,[1]MICHELIN!$B:$AH,32,0)</f>
        <v>#N/A</v>
      </c>
      <c r="BE343" s="234" t="e">
        <f>VLOOKUP(AP:AP,[1]MICHELIN!$B:$AH,33,0)</f>
        <v>#N/A</v>
      </c>
    </row>
    <row r="344" spans="1:57" s="11" customFormat="1" ht="19.5" hidden="1" customHeight="1">
      <c r="A344" s="11">
        <f t="shared" si="147"/>
        <v>1</v>
      </c>
      <c r="B344" s="239">
        <f t="shared" si="148"/>
        <v>2154517130380</v>
      </c>
      <c r="C344" s="233">
        <f>VLOOKUP(B:B,[1]GOODYEAR!$B:$K,9,0)</f>
        <v>16</v>
      </c>
      <c r="D344" s="11" t="s">
        <v>4700</v>
      </c>
      <c r="E344" s="320" t="s">
        <v>4988</v>
      </c>
      <c r="F344" s="293" t="s">
        <v>6050</v>
      </c>
      <c r="G344" s="132" t="str">
        <f t="shared" si="149"/>
        <v>17</v>
      </c>
      <c r="H344" s="233">
        <v>12</v>
      </c>
      <c r="I344" s="233">
        <f>VLOOKUP(B:B,[1]GOODYEAR!$B:$K,10,0)</f>
        <v>12</v>
      </c>
      <c r="J344" s="131" t="s">
        <v>12</v>
      </c>
      <c r="K344" s="132" t="s">
        <v>1761</v>
      </c>
      <c r="L344" s="132">
        <v>27</v>
      </c>
      <c r="M344" s="134" t="s">
        <v>3368</v>
      </c>
      <c r="N344" s="226" t="s">
        <v>6134</v>
      </c>
      <c r="O344" s="226" t="s">
        <v>3369</v>
      </c>
      <c r="P344" s="227">
        <v>13620</v>
      </c>
      <c r="Q344" s="228">
        <f t="shared" si="134"/>
        <v>11904.545454545454</v>
      </c>
      <c r="R344" s="143">
        <f t="shared" si="146"/>
        <v>0.24566628484154254</v>
      </c>
      <c r="S344" s="239">
        <v>1077393366</v>
      </c>
      <c r="T344" s="289" t="s">
        <v>7799</v>
      </c>
      <c r="U344" s="189">
        <f t="shared" si="135"/>
        <v>13620</v>
      </c>
      <c r="W344" s="229">
        <v>13620</v>
      </c>
      <c r="X344" s="135">
        <f t="shared" si="136"/>
        <v>8980</v>
      </c>
      <c r="Y344" s="230">
        <f t="shared" si="137"/>
        <v>11904.545454545454</v>
      </c>
      <c r="Z344" s="141">
        <f t="shared" si="138"/>
        <v>0.10398796087283668</v>
      </c>
      <c r="AA344" s="136">
        <f t="shared" si="139"/>
        <v>0.24566628484154254</v>
      </c>
      <c r="AB344" s="144"/>
      <c r="AC344" s="184">
        <f t="shared" si="154"/>
        <v>13352</v>
      </c>
      <c r="AD344" s="182">
        <f t="shared" si="155"/>
        <v>14672</v>
      </c>
      <c r="AE344" s="128">
        <f t="shared" si="140"/>
        <v>1320.48</v>
      </c>
      <c r="AF344" s="129">
        <f t="shared" si="141"/>
        <v>268.48</v>
      </c>
      <c r="AG344" s="130">
        <f t="shared" si="142"/>
        <v>1.8298800436205017E-2</v>
      </c>
      <c r="AH344" s="137">
        <f t="shared" si="143"/>
        <v>1052</v>
      </c>
      <c r="AI344" s="138">
        <f t="shared" si="144"/>
        <v>7.170119956379499E-2</v>
      </c>
      <c r="AJ344" s="138">
        <f t="shared" si="145"/>
        <v>0.22736748440533752</v>
      </c>
      <c r="AK344" s="11" t="s">
        <v>13397</v>
      </c>
      <c r="AL344" s="11">
        <f t="shared" si="150"/>
        <v>11884.8</v>
      </c>
      <c r="AM344" s="412">
        <f t="shared" si="151"/>
        <v>10327.090909090908</v>
      </c>
      <c r="AN344" s="412">
        <f t="shared" si="152"/>
        <v>1347.0909090909081</v>
      </c>
      <c r="AO344" s="413">
        <f t="shared" si="153"/>
        <v>0.13044243736685496</v>
      </c>
      <c r="AP344" s="192">
        <v>2154517130380</v>
      </c>
      <c r="AQ344" s="192">
        <v>4992496141342</v>
      </c>
      <c r="AR344" s="192" t="s">
        <v>3223</v>
      </c>
      <c r="AS344" s="231" t="s">
        <v>672</v>
      </c>
      <c r="AT344" s="231" t="s">
        <v>570</v>
      </c>
      <c r="AU344" s="232" t="s">
        <v>36</v>
      </c>
      <c r="AV344" s="232" t="s">
        <v>152</v>
      </c>
      <c r="AW344" s="311">
        <f>VLOOKUP(B:B,[1]GOODYEAR!$B:$K,8,0)</f>
        <v>8980</v>
      </c>
      <c r="AX344" s="233">
        <v>525</v>
      </c>
      <c r="AY344" s="204" t="s">
        <v>3387</v>
      </c>
      <c r="AZ344" s="195" t="s">
        <v>7798</v>
      </c>
      <c r="BA344" s="133" t="str">
        <f>IFERROR(VLOOKUP(AZ:AZ,Q商品!B:E,4,0),"")</f>
        <v>2023年製 EfficientGrip ECO EG01 215/45R17 91W XL サマー 最短当日発送</v>
      </c>
      <c r="BB344" s="133" t="str">
        <f>IFERROR(VLOOKUP(B:B,在庫!B:M,12,0),"")</f>
        <v>2023年製</v>
      </c>
      <c r="BC344" s="133">
        <f>IFERROR(VLOOKUP(B:B,在庫!B:L,10,0),"")</f>
        <v>4</v>
      </c>
      <c r="BD344" s="234" t="e">
        <f>VLOOKUP(AP:AP,[1]MICHELIN!$B:$AH,32,0)</f>
        <v>#N/A</v>
      </c>
      <c r="BE344" s="234" t="e">
        <f>VLOOKUP(AP:AP,[1]MICHELIN!$B:$AH,33,0)</f>
        <v>#N/A</v>
      </c>
    </row>
    <row r="345" spans="1:57" s="11" customFormat="1" ht="19.5" hidden="1" customHeight="1">
      <c r="A345" s="11">
        <f t="shared" si="147"/>
        <v>1</v>
      </c>
      <c r="B345" s="239">
        <f t="shared" si="148"/>
        <v>2155017130399</v>
      </c>
      <c r="C345" s="233">
        <f>VLOOKUP(B:B,[1]GOODYEAR!$B:$K,9,0)</f>
        <v>36</v>
      </c>
      <c r="D345" s="11" t="s">
        <v>4700</v>
      </c>
      <c r="E345" s="358" t="s">
        <v>508</v>
      </c>
      <c r="F345" s="158" t="s">
        <v>6051</v>
      </c>
      <c r="G345" s="132" t="str">
        <f t="shared" si="149"/>
        <v>17</v>
      </c>
      <c r="H345" s="233">
        <v>12</v>
      </c>
      <c r="I345" s="233">
        <f>VLOOKUP(B:B,[1]GOODYEAR!$B:$K,10,0)</f>
        <v>28</v>
      </c>
      <c r="J345" s="131" t="s">
        <v>12</v>
      </c>
      <c r="K345" s="132" t="s">
        <v>1761</v>
      </c>
      <c r="L345" s="132">
        <v>28</v>
      </c>
      <c r="M345" s="134" t="s">
        <v>3422</v>
      </c>
      <c r="N345" s="226" t="s">
        <v>3371</v>
      </c>
      <c r="O345" s="226">
        <v>0</v>
      </c>
      <c r="P345" s="227">
        <v>13214</v>
      </c>
      <c r="Q345" s="228">
        <f t="shared" si="134"/>
        <v>11058.181818181818</v>
      </c>
      <c r="R345" s="143">
        <f t="shared" si="146"/>
        <v>0.19607037158829332</v>
      </c>
      <c r="S345" s="192">
        <v>1074476235</v>
      </c>
      <c r="T345" s="287" t="s">
        <v>6814</v>
      </c>
      <c r="U345" s="189">
        <f t="shared" si="135"/>
        <v>13214</v>
      </c>
      <c r="W345" s="229">
        <v>13214</v>
      </c>
      <c r="X345" s="135">
        <f t="shared" si="136"/>
        <v>8890</v>
      </c>
      <c r="Y345" s="230">
        <f t="shared" si="137"/>
        <v>11058.181818181818</v>
      </c>
      <c r="Z345" s="141">
        <f t="shared" si="138"/>
        <v>7.7266535492659383E-2</v>
      </c>
      <c r="AA345" s="136">
        <f t="shared" si="139"/>
        <v>0.19607037158829332</v>
      </c>
      <c r="AB345" s="144"/>
      <c r="AC345" s="184">
        <f t="shared" si="154"/>
        <v>12954</v>
      </c>
      <c r="AD345" s="182">
        <f t="shared" si="155"/>
        <v>14235</v>
      </c>
      <c r="AE345" s="128">
        <f t="shared" si="140"/>
        <v>1281.1499999999999</v>
      </c>
      <c r="AF345" s="129">
        <f t="shared" si="141"/>
        <v>260.14999999999986</v>
      </c>
      <c r="AG345" s="130">
        <f t="shared" si="142"/>
        <v>1.8275377590446073E-2</v>
      </c>
      <c r="AH345" s="137">
        <f t="shared" si="143"/>
        <v>1021</v>
      </c>
      <c r="AI345" s="138">
        <f t="shared" si="144"/>
        <v>7.172462240955392E-2</v>
      </c>
      <c r="AJ345" s="138">
        <f t="shared" si="145"/>
        <v>0.17779499399784726</v>
      </c>
      <c r="AK345" s="11" t="s">
        <v>13397</v>
      </c>
      <c r="AL345" s="11">
        <f t="shared" si="150"/>
        <v>11530.5</v>
      </c>
      <c r="AM345" s="412">
        <f t="shared" si="151"/>
        <v>9527.7272727272721</v>
      </c>
      <c r="AN345" s="412">
        <f t="shared" si="152"/>
        <v>637.72727272727207</v>
      </c>
      <c r="AO345" s="413">
        <f t="shared" si="153"/>
        <v>6.6933829492867636E-2</v>
      </c>
      <c r="AP345" s="192">
        <v>2155017130399</v>
      </c>
      <c r="AQ345" s="192">
        <v>4992496140253</v>
      </c>
      <c r="AR345" s="192" t="s">
        <v>3224</v>
      </c>
      <c r="AS345" s="231" t="s">
        <v>672</v>
      </c>
      <c r="AT345" s="231" t="s">
        <v>994</v>
      </c>
      <c r="AU345" s="232" t="s">
        <v>39</v>
      </c>
      <c r="AV345" s="232" t="s">
        <v>152</v>
      </c>
      <c r="AW345" s="311">
        <f>VLOOKUP(B:B,[1]GOODYEAR!$B:$K,8,0)</f>
        <v>8890</v>
      </c>
      <c r="AX345" s="416">
        <v>1050</v>
      </c>
      <c r="AY345" s="204" t="s">
        <v>3387</v>
      </c>
      <c r="AZ345" s="195" t="s">
        <v>4989</v>
      </c>
      <c r="BA345" s="133" t="str">
        <f>IFERROR(VLOOKUP(AZ:AZ,Q商品!B:E,4,0),"")</f>
        <v>2023年製以降 EfficientGrip ECO EG01 215/50R17 91V サマータイヤ 最短当日発送</v>
      </c>
      <c r="BB345" s="133" t="str">
        <f>IFERROR(VLOOKUP(B:B,在庫!B:M,12,0),"")</f>
        <v>2023年製</v>
      </c>
      <c r="BC345" s="133">
        <f>IFERROR(VLOOKUP(B:B,在庫!B:L,10,0),"")</f>
        <v>3</v>
      </c>
      <c r="BD345" s="234" t="e">
        <f>VLOOKUP(AP:AP,[1]MICHELIN!$B:$AH,32,0)</f>
        <v>#N/A</v>
      </c>
      <c r="BE345" s="234" t="e">
        <f>VLOOKUP(AP:AP,[1]MICHELIN!$B:$AH,33,0)</f>
        <v>#N/A</v>
      </c>
    </row>
    <row r="346" spans="1:57" s="11" customFormat="1" ht="19.5" hidden="1" customHeight="1">
      <c r="A346" s="11">
        <f t="shared" si="147"/>
        <v>1</v>
      </c>
      <c r="B346" s="239">
        <f t="shared" si="148"/>
        <v>1654516132077</v>
      </c>
      <c r="C346" s="233">
        <f>VLOOKUP(B:B,[1]GOODYEAR!$B:$K,9,0)</f>
        <v>69</v>
      </c>
      <c r="D346" s="11" t="s">
        <v>4700</v>
      </c>
      <c r="E346" s="320" t="s">
        <v>535</v>
      </c>
      <c r="F346" s="158" t="s">
        <v>6052</v>
      </c>
      <c r="G346" s="132" t="str">
        <f t="shared" si="149"/>
        <v>16</v>
      </c>
      <c r="H346" s="233">
        <v>39</v>
      </c>
      <c r="I346" s="233">
        <f>VLOOKUP(B:B,[1]GOODYEAR!$B:$K,10,0)</f>
        <v>28</v>
      </c>
      <c r="J346" s="131"/>
      <c r="K346" s="132" t="s">
        <v>1760</v>
      </c>
      <c r="L346" s="132">
        <v>1</v>
      </c>
      <c r="M346" s="134" t="s">
        <v>3422</v>
      </c>
      <c r="N346" s="226" t="s">
        <v>6183</v>
      </c>
      <c r="O346" s="226" t="s">
        <v>3425</v>
      </c>
      <c r="P346" s="227">
        <v>9120</v>
      </c>
      <c r="Q346" s="228">
        <f t="shared" si="134"/>
        <v>7813.6363636363631</v>
      </c>
      <c r="R346" s="143">
        <f t="shared" si="146"/>
        <v>0.2769051774287376</v>
      </c>
      <c r="S346" s="192">
        <v>1074476680</v>
      </c>
      <c r="T346" s="289" t="s">
        <v>7860</v>
      </c>
      <c r="U346" s="189">
        <f t="shared" si="135"/>
        <v>8220</v>
      </c>
      <c r="V346" s="11">
        <v>900</v>
      </c>
      <c r="W346" s="229">
        <v>9120</v>
      </c>
      <c r="X346" s="135">
        <f t="shared" si="136"/>
        <v>5650</v>
      </c>
      <c r="Y346" s="230">
        <f t="shared" si="137"/>
        <v>7813.6363636363631</v>
      </c>
      <c r="Z346" s="141">
        <f t="shared" si="138"/>
        <v>7.7128953771289588E-2</v>
      </c>
      <c r="AA346" s="136">
        <f t="shared" si="139"/>
        <v>0.2769051774287376</v>
      </c>
      <c r="AB346" s="144"/>
      <c r="AC346" s="184">
        <f t="shared" si="154"/>
        <v>8058</v>
      </c>
      <c r="AD346" s="182">
        <f t="shared" si="155"/>
        <v>8854</v>
      </c>
      <c r="AE346" s="128">
        <f t="shared" si="140"/>
        <v>796.86</v>
      </c>
      <c r="AF346" s="129">
        <f t="shared" si="141"/>
        <v>162.86000000000001</v>
      </c>
      <c r="AG346" s="130">
        <f t="shared" si="142"/>
        <v>1.8393946238988029E-2</v>
      </c>
      <c r="AH346" s="137">
        <f t="shared" si="143"/>
        <v>634</v>
      </c>
      <c r="AI346" s="138">
        <f t="shared" si="144"/>
        <v>7.1606053761011978E-2</v>
      </c>
      <c r="AJ346" s="138">
        <f t="shared" si="145"/>
        <v>0.25851123118974956</v>
      </c>
      <c r="AK346" s="11" t="s">
        <v>13397</v>
      </c>
      <c r="AL346" s="11">
        <f t="shared" si="150"/>
        <v>7172.6</v>
      </c>
      <c r="AM346" s="412">
        <f t="shared" si="151"/>
        <v>6043.272727272727</v>
      </c>
      <c r="AN346" s="412">
        <f t="shared" si="152"/>
        <v>393.27272727272702</v>
      </c>
      <c r="AO346" s="413">
        <f t="shared" si="153"/>
        <v>6.5076117696612271E-2</v>
      </c>
      <c r="AP346" s="192">
        <v>1654516132077</v>
      </c>
      <c r="AQ346" s="192">
        <v>4992496096772</v>
      </c>
      <c r="AR346" s="192" t="s">
        <v>3301</v>
      </c>
      <c r="AS346" s="231" t="s">
        <v>695</v>
      </c>
      <c r="AT346" s="231" t="s">
        <v>696</v>
      </c>
      <c r="AU346" s="232" t="s">
        <v>697</v>
      </c>
      <c r="AV346" s="232">
        <v>21700</v>
      </c>
      <c r="AW346" s="311">
        <f>VLOOKUP(B:B,[1]GOODYEAR!$B:$K,8,0)</f>
        <v>5650</v>
      </c>
      <c r="AX346" s="233">
        <v>525</v>
      </c>
      <c r="AY346" s="204" t="s">
        <v>3387</v>
      </c>
      <c r="AZ346" s="195" t="s">
        <v>4990</v>
      </c>
      <c r="BA346" s="133" t="str">
        <f>IFERROR(VLOOKUP(AZ:AZ,Q商品!B:E,4,0),"")</f>
        <v>2023年製 EAGLE LS EXE 165/45R16 74W XL サマータイヤ 最短当日発送</v>
      </c>
      <c r="BB346" s="133" t="str">
        <f>IFERROR(VLOOKUP(B:B,在庫!B:M,12,0),"")</f>
        <v>2023年製</v>
      </c>
      <c r="BC346" s="133">
        <f>IFERROR(VLOOKUP(B:B,在庫!B:L,10,0),"")</f>
        <v>1</v>
      </c>
      <c r="BD346" s="234" t="e">
        <f>VLOOKUP(AP:AP,[1]MICHELIN!$B:$AH,32,0)</f>
        <v>#N/A</v>
      </c>
      <c r="BE346" s="234" t="e">
        <f>VLOOKUP(AP:AP,[1]MICHELIN!$B:$AH,33,0)</f>
        <v>#N/A</v>
      </c>
    </row>
    <row r="347" spans="1:57" s="11" customFormat="1" ht="19.5" hidden="1" customHeight="1">
      <c r="A347" s="11">
        <f t="shared" si="147"/>
        <v>1</v>
      </c>
      <c r="B347" s="239">
        <f t="shared" si="148"/>
        <v>2156016139383</v>
      </c>
      <c r="C347" s="233">
        <f>VLOOKUP(B:B,[1]GOODYEAR!$B:$K,9,0)</f>
        <v>32</v>
      </c>
      <c r="D347" s="11" t="s">
        <v>4700</v>
      </c>
      <c r="E347" s="320" t="s">
        <v>507</v>
      </c>
      <c r="F347" s="293" t="s">
        <v>6049</v>
      </c>
      <c r="G347" s="132" t="str">
        <f t="shared" si="149"/>
        <v>16</v>
      </c>
      <c r="H347" s="233">
        <v>4</v>
      </c>
      <c r="I347" s="233">
        <f>VLOOKUP(B:B,[1]GOODYEAR!$B:$K,10,0)</f>
        <v>12</v>
      </c>
      <c r="J347" s="131" t="s">
        <v>12</v>
      </c>
      <c r="K347" s="132" t="s">
        <v>1761</v>
      </c>
      <c r="L347" s="132">
        <v>26</v>
      </c>
      <c r="M347" s="134" t="s">
        <v>5996</v>
      </c>
      <c r="N347" s="226" t="s">
        <v>7794</v>
      </c>
      <c r="O347" s="226">
        <v>0</v>
      </c>
      <c r="P347" s="227">
        <v>8980</v>
      </c>
      <c r="Q347" s="228">
        <f t="shared" si="134"/>
        <v>7209.0909090909081</v>
      </c>
      <c r="R347" s="143">
        <f t="shared" si="146"/>
        <v>5.6746532156368094E-2</v>
      </c>
      <c r="S347" s="192">
        <v>1074475867</v>
      </c>
      <c r="T347" s="287" t="s">
        <v>6813</v>
      </c>
      <c r="U347" s="189">
        <f t="shared" si="135"/>
        <v>9250</v>
      </c>
      <c r="W347" s="229">
        <v>9250</v>
      </c>
      <c r="X347" s="135">
        <f t="shared" si="136"/>
        <v>6800</v>
      </c>
      <c r="Y347" s="230">
        <f t="shared" si="137"/>
        <v>7454.545454545454</v>
      </c>
      <c r="Z347" s="141">
        <f t="shared" si="138"/>
        <v>0.10957683741648117</v>
      </c>
      <c r="AA347" s="136">
        <f t="shared" si="139"/>
        <v>8.7804878048780427E-2</v>
      </c>
      <c r="AB347" s="144"/>
      <c r="AC347" s="184">
        <f t="shared" si="154"/>
        <v>9068</v>
      </c>
      <c r="AD347" s="182">
        <f t="shared" si="155"/>
        <v>9964</v>
      </c>
      <c r="AE347" s="128">
        <f t="shared" si="140"/>
        <v>896.76</v>
      </c>
      <c r="AF347" s="129">
        <f t="shared" si="141"/>
        <v>182.76</v>
      </c>
      <c r="AG347" s="130">
        <f t="shared" si="142"/>
        <v>1.8342031312725812E-2</v>
      </c>
      <c r="AH347" s="137">
        <f t="shared" si="143"/>
        <v>714</v>
      </c>
      <c r="AI347" s="138">
        <f t="shared" si="144"/>
        <v>7.1657968687274184E-2</v>
      </c>
      <c r="AJ347" s="138">
        <f t="shared" si="145"/>
        <v>6.9462846736054615E-2</v>
      </c>
      <c r="AL347" s="11">
        <f t="shared" si="150"/>
        <v>8071.6</v>
      </c>
      <c r="AM347" s="412">
        <f t="shared" si="151"/>
        <v>6383.272727272727</v>
      </c>
      <c r="AN347" s="412">
        <f t="shared" si="152"/>
        <v>-416.72727272727298</v>
      </c>
      <c r="AO347" s="413">
        <f t="shared" si="153"/>
        <v>-6.5284265694428661E-2</v>
      </c>
      <c r="AP347" s="192">
        <v>2156016139383</v>
      </c>
      <c r="AQ347" s="192">
        <v>4992496140154</v>
      </c>
      <c r="AR347" s="192" t="s">
        <v>3222</v>
      </c>
      <c r="AS347" s="231" t="s">
        <v>1179</v>
      </c>
      <c r="AT347" s="231" t="s">
        <v>1011</v>
      </c>
      <c r="AU347" s="232" t="s">
        <v>48</v>
      </c>
      <c r="AV347" s="232" t="s">
        <v>152</v>
      </c>
      <c r="AW347" s="311">
        <f>VLOOKUP(B:B,[1]GOODYEAR!$B:$K,8,0)</f>
        <v>6800</v>
      </c>
      <c r="AX347" s="233">
        <v>1050</v>
      </c>
      <c r="AY347" s="204" t="s">
        <v>3387</v>
      </c>
      <c r="AZ347" s="192" t="s">
        <v>4987</v>
      </c>
      <c r="BA347" s="133" t="str">
        <f>IFERROR(VLOOKUP(AZ:AZ,Q商品!B:E,4,0),"")</f>
        <v>2023年製 EfficientGrip ECO EG01 215/60R16 95H サマータイヤ 最短当日発送</v>
      </c>
      <c r="BB347" s="133" t="str">
        <f>IFERROR(VLOOKUP(B:B,在庫!B:M,12,0),"")</f>
        <v>2023年製</v>
      </c>
      <c r="BC347" s="133">
        <f>IFERROR(VLOOKUP(B:B,在庫!B:L,10,0),"")</f>
        <v>1</v>
      </c>
      <c r="BD347" s="234" t="e">
        <f>VLOOKUP(AP:AP,[1]MICHELIN!$B:$AH,32,0)</f>
        <v>#N/A</v>
      </c>
      <c r="BE347" s="234" t="e">
        <f>VLOOKUP(AP:AP,[1]MICHELIN!$B:$AH,33,0)</f>
        <v>#N/A</v>
      </c>
    </row>
    <row r="348" spans="1:57" s="11" customFormat="1" ht="19.5" hidden="1" customHeight="1">
      <c r="A348" s="11">
        <f t="shared" si="147"/>
        <v>1</v>
      </c>
      <c r="B348" s="239">
        <f t="shared" si="148"/>
        <v>1855515132079</v>
      </c>
      <c r="C348" s="233">
        <f>VLOOKUP(B:B,[1]GOODYEAR!$B:$K,9,0)</f>
        <v>4</v>
      </c>
      <c r="D348" s="11" t="s">
        <v>5181</v>
      </c>
      <c r="E348" s="320" t="s">
        <v>536</v>
      </c>
      <c r="F348" s="304" t="s">
        <v>7297</v>
      </c>
      <c r="G348" s="132" t="str">
        <f t="shared" si="149"/>
        <v>15</v>
      </c>
      <c r="H348" s="233">
        <v>16</v>
      </c>
      <c r="I348" s="233">
        <f>VLOOKUP(B:B,[1]GOODYEAR!$B:$K,10,0)</f>
        <v>12</v>
      </c>
      <c r="J348" s="131"/>
      <c r="K348" s="132" t="s">
        <v>1760</v>
      </c>
      <c r="L348" s="132">
        <v>3</v>
      </c>
      <c r="M348" s="134" t="s">
        <v>1776</v>
      </c>
      <c r="N348" s="226" t="s">
        <v>7780</v>
      </c>
      <c r="O348" s="226">
        <v>0</v>
      </c>
      <c r="P348" s="227">
        <v>9100</v>
      </c>
      <c r="Q348" s="228">
        <f t="shared" si="134"/>
        <v>7795.454545454545</v>
      </c>
      <c r="R348" s="143">
        <f t="shared" si="146"/>
        <v>0.21492711370262388</v>
      </c>
      <c r="S348" s="192">
        <v>1074476679</v>
      </c>
      <c r="T348" s="288" t="s">
        <v>6816</v>
      </c>
      <c r="U348" s="189">
        <f t="shared" si="135"/>
        <v>9100</v>
      </c>
      <c r="W348" s="229">
        <v>9100</v>
      </c>
      <c r="X348" s="135">
        <f t="shared" si="136"/>
        <v>6120</v>
      </c>
      <c r="Y348" s="230">
        <f t="shared" si="137"/>
        <v>7795.454545454545</v>
      </c>
      <c r="Z348" s="141">
        <f t="shared" si="138"/>
        <v>7.7252747252747334E-2</v>
      </c>
      <c r="AA348" s="136">
        <f t="shared" si="139"/>
        <v>0.21492711370262388</v>
      </c>
      <c r="AB348" s="144"/>
      <c r="AC348" s="184">
        <f t="shared" si="154"/>
        <v>8921</v>
      </c>
      <c r="AD348" s="182">
        <f t="shared" si="155"/>
        <v>9803</v>
      </c>
      <c r="AE348" s="128">
        <f t="shared" si="140"/>
        <v>882.27</v>
      </c>
      <c r="AF348" s="129">
        <f t="shared" si="141"/>
        <v>179.26999999999998</v>
      </c>
      <c r="AG348" s="130">
        <f t="shared" si="142"/>
        <v>1.8287259002346217E-2</v>
      </c>
      <c r="AH348" s="137">
        <f t="shared" si="143"/>
        <v>703</v>
      </c>
      <c r="AI348" s="138">
        <f t="shared" si="144"/>
        <v>7.1712740997653776E-2</v>
      </c>
      <c r="AJ348" s="138">
        <f t="shared" si="145"/>
        <v>0.19663985470027767</v>
      </c>
      <c r="AK348" s="11" t="s">
        <v>13397</v>
      </c>
      <c r="AL348" s="11">
        <f t="shared" si="150"/>
        <v>7940.7</v>
      </c>
      <c r="AM348" s="412">
        <f t="shared" si="151"/>
        <v>6741.545454545454</v>
      </c>
      <c r="AN348" s="412">
        <f t="shared" si="152"/>
        <v>621.54545454545405</v>
      </c>
      <c r="AO348" s="413">
        <f t="shared" si="153"/>
        <v>9.2196286257534621E-2</v>
      </c>
      <c r="AP348" s="192">
        <v>1855515132079</v>
      </c>
      <c r="AQ348" s="192">
        <v>4992496096598</v>
      </c>
      <c r="AR348" s="192" t="s">
        <v>3298</v>
      </c>
      <c r="AS348" s="231" t="s">
        <v>1232</v>
      </c>
      <c r="AT348" s="231" t="s">
        <v>1233</v>
      </c>
      <c r="AU348" s="232" t="s">
        <v>714</v>
      </c>
      <c r="AV348" s="232">
        <v>20400</v>
      </c>
      <c r="AW348" s="311">
        <f>VLOOKUP(B:B,[1]GOODYEAR!$B:$K,8,0)</f>
        <v>6120</v>
      </c>
      <c r="AX348" s="233">
        <v>525</v>
      </c>
      <c r="AY348" s="204" t="s">
        <v>3387</v>
      </c>
      <c r="AZ348" s="195" t="s">
        <v>4824</v>
      </c>
      <c r="BA348" s="133" t="str">
        <f>IFERROR(VLOOKUP(AZ:AZ,Q商品!B:E,4,0),"")</f>
        <v>2023年製 EAGLE LS EXE 185/55R15 82V サマータイヤ 最短当日発送</v>
      </c>
      <c r="BB348" s="133" t="str">
        <f>IFERROR(VLOOKUP(B:B,在庫!B:M,12,0),"")</f>
        <v>2023年製</v>
      </c>
      <c r="BC348" s="133">
        <f>IFERROR(VLOOKUP(B:B,在庫!B:L,10,0),"")</f>
        <v>1</v>
      </c>
      <c r="BD348" s="234" t="e">
        <f>VLOOKUP(AP:AP,[1]MICHELIN!$B:$AH,32,0)</f>
        <v>#N/A</v>
      </c>
      <c r="BE348" s="234" t="e">
        <f>VLOOKUP(AP:AP,[1]MICHELIN!$B:$AH,33,0)</f>
        <v>#N/A</v>
      </c>
    </row>
    <row r="349" spans="1:57" s="11" customFormat="1" ht="19.5" hidden="1" customHeight="1">
      <c r="A349" s="11">
        <f t="shared" si="147"/>
        <v>1</v>
      </c>
      <c r="B349" s="239">
        <f t="shared" si="148"/>
        <v>1954516132078</v>
      </c>
      <c r="C349" s="233">
        <f>VLOOKUP(B:B,[1]GOODYEAR!$B:$K,9,0)</f>
        <v>14</v>
      </c>
      <c r="D349" s="11" t="s">
        <v>4700</v>
      </c>
      <c r="E349" s="358" t="s">
        <v>6312</v>
      </c>
      <c r="F349" s="158" t="s">
        <v>6313</v>
      </c>
      <c r="G349" s="132" t="str">
        <f t="shared" si="149"/>
        <v>16</v>
      </c>
      <c r="H349" s="233">
        <v>6</v>
      </c>
      <c r="I349" s="233">
        <f>VLOOKUP(B:B,[1]GOODYEAR!$B:$K,10,0)</f>
        <v>10</v>
      </c>
      <c r="J349" s="131">
        <v>1371</v>
      </c>
      <c r="K349" s="132" t="s">
        <v>5182</v>
      </c>
      <c r="L349" s="132">
        <v>3</v>
      </c>
      <c r="M349" s="134" t="s">
        <v>1776</v>
      </c>
      <c r="N349" s="226" t="s">
        <v>7780</v>
      </c>
      <c r="O349" s="226">
        <v>0</v>
      </c>
      <c r="P349" s="227">
        <v>9100</v>
      </c>
      <c r="Q349" s="228">
        <f t="shared" si="134"/>
        <v>7795.454545454545</v>
      </c>
      <c r="R349" s="143">
        <f t="shared" si="146"/>
        <v>0.23673469387755097</v>
      </c>
      <c r="S349" s="192">
        <v>1074475828</v>
      </c>
      <c r="T349" s="286" t="s">
        <v>6902</v>
      </c>
      <c r="U349" s="189">
        <f t="shared" si="135"/>
        <v>9100</v>
      </c>
      <c r="W349" s="229">
        <v>9100</v>
      </c>
      <c r="X349" s="135">
        <f t="shared" si="136"/>
        <v>5950</v>
      </c>
      <c r="Y349" s="230">
        <f t="shared" si="137"/>
        <v>7795.454545454545</v>
      </c>
      <c r="Z349" s="141">
        <f t="shared" si="138"/>
        <v>7.7252747252747334E-2</v>
      </c>
      <c r="AA349" s="136">
        <f t="shared" si="139"/>
        <v>0.23673469387755097</v>
      </c>
      <c r="AB349" s="144"/>
      <c r="AC349" s="184">
        <f t="shared" si="154"/>
        <v>8921</v>
      </c>
      <c r="AD349" s="182">
        <f t="shared" si="155"/>
        <v>9803</v>
      </c>
      <c r="AE349" s="128">
        <f t="shared" si="140"/>
        <v>882.27</v>
      </c>
      <c r="AF349" s="129">
        <f t="shared" si="141"/>
        <v>179.26999999999998</v>
      </c>
      <c r="AG349" s="130">
        <f t="shared" si="142"/>
        <v>1.8287259002346217E-2</v>
      </c>
      <c r="AH349" s="137">
        <f t="shared" si="143"/>
        <v>703</v>
      </c>
      <c r="AI349" s="138">
        <f t="shared" si="144"/>
        <v>7.1712740997653776E-2</v>
      </c>
      <c r="AJ349" s="138">
        <f t="shared" si="145"/>
        <v>0.21844743487520477</v>
      </c>
      <c r="AK349" s="11" t="s">
        <v>13397</v>
      </c>
      <c r="AL349" s="11">
        <f t="shared" si="150"/>
        <v>7940.7</v>
      </c>
      <c r="AM349" s="412">
        <f t="shared" si="151"/>
        <v>6741.545454545454</v>
      </c>
      <c r="AN349" s="412">
        <f t="shared" si="152"/>
        <v>791.54545454545405</v>
      </c>
      <c r="AO349" s="413">
        <f t="shared" si="153"/>
        <v>0.11741305608371422</v>
      </c>
      <c r="AP349" s="192">
        <v>1954516132078</v>
      </c>
      <c r="AQ349" s="192">
        <v>4992496096789</v>
      </c>
      <c r="AR349" s="192">
        <v>5602856</v>
      </c>
      <c r="AS349" s="231" t="s">
        <v>695</v>
      </c>
      <c r="AT349" s="231" t="s">
        <v>5081</v>
      </c>
      <c r="AU349" s="232" t="s">
        <v>716</v>
      </c>
      <c r="AV349" s="232">
        <v>23800</v>
      </c>
      <c r="AW349" s="311">
        <f>VLOOKUP(B:B,[1]GOODYEAR!$B:$K,8,0)</f>
        <v>5950</v>
      </c>
      <c r="AX349" s="233">
        <v>525</v>
      </c>
      <c r="AY349" s="204" t="s">
        <v>3387</v>
      </c>
      <c r="AZ349" s="195" t="s">
        <v>5082</v>
      </c>
      <c r="BA349" s="133" t="str">
        <f>IFERROR(VLOOKUP(AZ:AZ,Q商品!B:E,4,0),"")</f>
        <v>2023年製 EAGLE LS EXE 195/45R16 84W XL サマータイヤ 最短当日発送</v>
      </c>
      <c r="BB349" s="133" t="str">
        <f>IFERROR(VLOOKUP(B:B,在庫!B:M,12,0),"")</f>
        <v>2023年製</v>
      </c>
      <c r="BC349" s="133">
        <f>IFERROR(VLOOKUP(B:B,在庫!B:L,10,0),"")</f>
        <v>2</v>
      </c>
      <c r="BD349" s="234" t="e">
        <f>VLOOKUP(AP:AP,[1]MICHELIN!$B:$AH,32,0)</f>
        <v>#N/A</v>
      </c>
      <c r="BE349" s="234" t="e">
        <f>VLOOKUP(AP:AP,[1]MICHELIN!$B:$AH,33,0)</f>
        <v>#N/A</v>
      </c>
    </row>
    <row r="350" spans="1:57" s="11" customFormat="1" ht="19.5" hidden="1" customHeight="1">
      <c r="A350" s="11">
        <f t="shared" si="147"/>
        <v>1</v>
      </c>
      <c r="B350" s="239">
        <f t="shared" si="148"/>
        <v>1756016132073</v>
      </c>
      <c r="C350" s="233">
        <f>VLOOKUP(B:B,[1]GOODYEAR!$B:$K,9,0)</f>
        <v>2</v>
      </c>
      <c r="D350" s="11" t="s">
        <v>4700</v>
      </c>
      <c r="E350" s="320" t="s">
        <v>534</v>
      </c>
      <c r="F350" s="304" t="s">
        <v>7296</v>
      </c>
      <c r="G350" s="132" t="str">
        <f t="shared" si="149"/>
        <v>16</v>
      </c>
      <c r="H350" s="233">
        <v>14</v>
      </c>
      <c r="I350" s="233">
        <f>VLOOKUP(B:B,[1]GOODYEAR!$B:$K,10,0)</f>
        <v>14</v>
      </c>
      <c r="J350" s="131"/>
      <c r="K350" s="132" t="s">
        <v>1760</v>
      </c>
      <c r="L350" s="132">
        <v>2</v>
      </c>
      <c r="M350" s="134" t="s">
        <v>1776</v>
      </c>
      <c r="N350" s="226" t="s">
        <v>7779</v>
      </c>
      <c r="O350" s="226">
        <v>0</v>
      </c>
      <c r="P350" s="227">
        <v>7687</v>
      </c>
      <c r="Q350" s="228">
        <f t="shared" si="134"/>
        <v>6510.9090909090901</v>
      </c>
      <c r="R350" s="143">
        <f t="shared" si="146"/>
        <v>0.13376151912873488</v>
      </c>
      <c r="S350" s="192">
        <v>1074476681</v>
      </c>
      <c r="T350" s="286" t="s">
        <v>6815</v>
      </c>
      <c r="U350" s="189">
        <f t="shared" si="135"/>
        <v>7687</v>
      </c>
      <c r="W350" s="229">
        <v>7687</v>
      </c>
      <c r="X350" s="135">
        <f t="shared" si="136"/>
        <v>5640</v>
      </c>
      <c r="Y350" s="230">
        <f t="shared" si="137"/>
        <v>6510.9090909090901</v>
      </c>
      <c r="Z350" s="141">
        <f t="shared" si="138"/>
        <v>7.7273318589826889E-2</v>
      </c>
      <c r="AA350" s="136">
        <f t="shared" si="139"/>
        <v>0.13376151912873488</v>
      </c>
      <c r="AB350" s="144"/>
      <c r="AC350" s="184">
        <f t="shared" si="154"/>
        <v>7536</v>
      </c>
      <c r="AD350" s="182">
        <f t="shared" si="155"/>
        <v>8281</v>
      </c>
      <c r="AE350" s="128">
        <f t="shared" si="140"/>
        <v>745.29</v>
      </c>
      <c r="AF350" s="129">
        <f t="shared" si="141"/>
        <v>151.28999999999996</v>
      </c>
      <c r="AG350" s="130">
        <f t="shared" si="142"/>
        <v>1.8269532665137058E-2</v>
      </c>
      <c r="AH350" s="137">
        <f t="shared" si="143"/>
        <v>594</v>
      </c>
      <c r="AI350" s="138">
        <f t="shared" si="144"/>
        <v>7.1730467334862935E-2</v>
      </c>
      <c r="AJ350" s="138">
        <f t="shared" si="145"/>
        <v>0.11549198646359782</v>
      </c>
      <c r="AL350" s="11">
        <f t="shared" si="150"/>
        <v>6707.9</v>
      </c>
      <c r="AM350" s="412">
        <f t="shared" si="151"/>
        <v>5620.8181818181811</v>
      </c>
      <c r="AN350" s="412">
        <f t="shared" si="152"/>
        <v>-19.181818181818926</v>
      </c>
      <c r="AO350" s="413">
        <f t="shared" si="153"/>
        <v>-3.4126380824533505E-3</v>
      </c>
      <c r="AP350" s="192">
        <v>1756016132073</v>
      </c>
      <c r="AQ350" s="192">
        <v>4992496096666</v>
      </c>
      <c r="AR350" s="192" t="s">
        <v>3300</v>
      </c>
      <c r="AS350" s="231" t="s">
        <v>1232</v>
      </c>
      <c r="AT350" s="231" t="s">
        <v>690</v>
      </c>
      <c r="AU350" s="232" t="s">
        <v>116</v>
      </c>
      <c r="AV350" s="232">
        <v>18800</v>
      </c>
      <c r="AW350" s="311">
        <f>VLOOKUP(B:B,[1]GOODYEAR!$B:$K,8,0)</f>
        <v>5640</v>
      </c>
      <c r="AX350" s="233">
        <v>525</v>
      </c>
      <c r="AY350" s="204" t="s">
        <v>3387</v>
      </c>
      <c r="AZ350" s="192" t="s">
        <v>4823</v>
      </c>
      <c r="BA350" s="133" t="str">
        <f>IFERROR(VLOOKUP(AZ:AZ,Q商品!B:E,4,0),"")</f>
        <v>2023年製 EAGLE LS EXE 175/60R16 82H サマータイヤ 最短当日発送</v>
      </c>
      <c r="BB350" s="133" t="str">
        <f>IFERROR(VLOOKUP(B:B,在庫!B:M,12,0),"")</f>
        <v>2023年製</v>
      </c>
      <c r="BC350" s="133">
        <f>IFERROR(VLOOKUP(B:B,在庫!B:L,10,0),"")</f>
        <v>2</v>
      </c>
      <c r="BD350" s="234" t="e">
        <f>VLOOKUP(AP:AP,[1]MICHELIN!$B:$AH,32,0)</f>
        <v>#N/A</v>
      </c>
      <c r="BE350" s="234" t="e">
        <f>VLOOKUP(AP:AP,[1]MICHELIN!$B:$AH,33,0)</f>
        <v>#N/A</v>
      </c>
    </row>
    <row r="351" spans="1:57" s="11" customFormat="1" ht="19.5" hidden="1" customHeight="1">
      <c r="A351" s="11">
        <f t="shared" si="147"/>
        <v>1</v>
      </c>
      <c r="B351" s="239">
        <f t="shared" si="148"/>
        <v>1956015132078</v>
      </c>
      <c r="C351" s="233">
        <f>VLOOKUP(B:B,[1]GOODYEAR!$B:$K,9,0)</f>
        <v>0</v>
      </c>
      <c r="D351" s="11" t="s">
        <v>4700</v>
      </c>
      <c r="E351" s="320" t="s">
        <v>537</v>
      </c>
      <c r="F351" s="156" t="s">
        <v>1746</v>
      </c>
      <c r="G351" s="132" t="str">
        <f t="shared" si="149"/>
        <v>15</v>
      </c>
      <c r="H351" s="233">
        <v>16</v>
      </c>
      <c r="I351" s="233">
        <f>VLOOKUP(B:B,[1]GOODYEAR!$B:$K,10,0)</f>
        <v>16</v>
      </c>
      <c r="J351" s="131"/>
      <c r="K351" s="132" t="s">
        <v>1760</v>
      </c>
      <c r="L351" s="132">
        <v>4</v>
      </c>
      <c r="M351" s="134" t="s">
        <v>1782</v>
      </c>
      <c r="N351" s="226" t="s">
        <v>7781</v>
      </c>
      <c r="O351" s="226" t="s">
        <v>1970</v>
      </c>
      <c r="P351" s="227">
        <v>7975</v>
      </c>
      <c r="Q351" s="228">
        <f t="shared" si="134"/>
        <v>6772.7272727272721</v>
      </c>
      <c r="R351" s="143">
        <f t="shared" si="146"/>
        <v>0.13624161073825494</v>
      </c>
      <c r="S351" s="192">
        <v>1074476678</v>
      </c>
      <c r="T351" s="286" t="s">
        <v>6817</v>
      </c>
      <c r="U351" s="189">
        <f t="shared" si="135"/>
        <v>7075</v>
      </c>
      <c r="V351" s="11">
        <v>900</v>
      </c>
      <c r="W351" s="229">
        <v>7975</v>
      </c>
      <c r="X351" s="135">
        <f t="shared" si="136"/>
        <v>5850</v>
      </c>
      <c r="Y351" s="230">
        <f t="shared" si="137"/>
        <v>6772.7272727272721</v>
      </c>
      <c r="Z351" s="141">
        <f t="shared" si="138"/>
        <v>5.0447966919366038E-2</v>
      </c>
      <c r="AA351" s="136">
        <f t="shared" si="139"/>
        <v>0.13624161073825494</v>
      </c>
      <c r="AB351" s="144"/>
      <c r="AC351" s="184">
        <f t="shared" si="154"/>
        <v>6936</v>
      </c>
      <c r="AD351" s="182">
        <f t="shared" si="155"/>
        <v>7621</v>
      </c>
      <c r="AE351" s="128">
        <f t="shared" si="140"/>
        <v>685.89</v>
      </c>
      <c r="AF351" s="129">
        <f t="shared" si="141"/>
        <v>139.88999999999999</v>
      </c>
      <c r="AG351" s="130">
        <f t="shared" si="142"/>
        <v>1.8355858811179633E-2</v>
      </c>
      <c r="AH351" s="137">
        <f t="shared" si="143"/>
        <v>546</v>
      </c>
      <c r="AI351" s="138">
        <f t="shared" si="144"/>
        <v>7.1644141188820371E-2</v>
      </c>
      <c r="AJ351" s="138">
        <f t="shared" si="145"/>
        <v>0.11788575192707532</v>
      </c>
      <c r="AL351" s="11">
        <f t="shared" si="150"/>
        <v>6173.9</v>
      </c>
      <c r="AM351" s="412">
        <f t="shared" si="151"/>
        <v>5135.363636363636</v>
      </c>
      <c r="AN351" s="412">
        <f t="shared" si="152"/>
        <v>-714.63636363636397</v>
      </c>
      <c r="AO351" s="413">
        <f t="shared" si="153"/>
        <v>-0.13915983642833124</v>
      </c>
      <c r="AP351" s="192">
        <v>1956015132078</v>
      </c>
      <c r="AQ351" s="192">
        <v>4992496096574</v>
      </c>
      <c r="AR351" s="192" t="s">
        <v>3299</v>
      </c>
      <c r="AS351" s="231" t="s">
        <v>1232</v>
      </c>
      <c r="AT351" s="231" t="s">
        <v>1203</v>
      </c>
      <c r="AU351" s="232" t="s">
        <v>41</v>
      </c>
      <c r="AV351" s="232">
        <v>19500</v>
      </c>
      <c r="AW351" s="311">
        <f>VLOOKUP(B:B,[1]GOODYEAR!$B:$K,8,0)</f>
        <v>5850</v>
      </c>
      <c r="AX351" s="233">
        <v>525</v>
      </c>
      <c r="AY351" s="204" t="s">
        <v>3387</v>
      </c>
      <c r="AZ351" s="192" t="s">
        <v>4825</v>
      </c>
      <c r="BA351" s="133" t="str">
        <f>IFERROR(VLOOKUP(AZ:AZ,Q商品!B:E,4,0),"")</f>
        <v>2023年製 EAGLE LS EXE 195/60R15 88H サマータイヤ 最短当日発送</v>
      </c>
      <c r="BB351" s="133" t="str">
        <f>IFERROR(VLOOKUP(B:B,在庫!B:M,12,0),"")</f>
        <v>2023年製</v>
      </c>
      <c r="BC351" s="133">
        <f>IFERROR(VLOOKUP(B:B,在庫!B:L,10,0),"")</f>
        <v>2</v>
      </c>
      <c r="BD351" s="234" t="e">
        <f>VLOOKUP(AP:AP,[1]MICHELIN!$B:$AH,32,0)</f>
        <v>#N/A</v>
      </c>
      <c r="BE351" s="234" t="e">
        <f>VLOOKUP(AP:AP,[1]MICHELIN!$B:$AH,33,0)</f>
        <v>#N/A</v>
      </c>
    </row>
    <row r="352" spans="1:57" s="11" customFormat="1" ht="19.5" hidden="1" customHeight="1">
      <c r="A352" s="11">
        <f t="shared" si="147"/>
        <v>1</v>
      </c>
      <c r="B352" s="239">
        <f t="shared" si="148"/>
        <v>2054516132074</v>
      </c>
      <c r="C352" s="233">
        <f>VLOOKUP(B:B,[1]GOODYEAR!$B:$K,9,0)</f>
        <v>21</v>
      </c>
      <c r="D352" s="11" t="s">
        <v>4700</v>
      </c>
      <c r="E352" s="358" t="s">
        <v>538</v>
      </c>
      <c r="F352" s="293" t="s">
        <v>6054</v>
      </c>
      <c r="G352" s="132" t="str">
        <f t="shared" si="149"/>
        <v>16</v>
      </c>
      <c r="H352" s="233">
        <v>2</v>
      </c>
      <c r="I352" s="233">
        <f>VLOOKUP(B:B,[1]GOODYEAR!$B:$K,10,0)</f>
        <v>14</v>
      </c>
      <c r="J352" s="131">
        <v>2049</v>
      </c>
      <c r="K352" s="132" t="s">
        <v>1760</v>
      </c>
      <c r="L352" s="132">
        <v>6</v>
      </c>
      <c r="M352" s="134" t="s">
        <v>3422</v>
      </c>
      <c r="N352" s="226" t="s">
        <v>6135</v>
      </c>
      <c r="O352" s="226">
        <v>0</v>
      </c>
      <c r="P352" s="227">
        <v>10875</v>
      </c>
      <c r="Q352" s="228">
        <f t="shared" si="134"/>
        <v>9409.0909090909081</v>
      </c>
      <c r="R352" s="143">
        <f t="shared" si="146"/>
        <v>0.25285024154589364</v>
      </c>
      <c r="S352" s="192">
        <v>1074476677</v>
      </c>
      <c r="T352" s="287" t="s">
        <v>6819</v>
      </c>
      <c r="U352" s="189">
        <f t="shared" si="135"/>
        <v>10875</v>
      </c>
      <c r="W352" s="229">
        <v>10875</v>
      </c>
      <c r="X352" s="135">
        <f t="shared" si="136"/>
        <v>7030</v>
      </c>
      <c r="Y352" s="230">
        <f t="shared" si="137"/>
        <v>9409.0909090909081</v>
      </c>
      <c r="Z352" s="141">
        <f t="shared" si="138"/>
        <v>7.7241379310344804E-2</v>
      </c>
      <c r="AA352" s="136">
        <f t="shared" si="139"/>
        <v>0.25285024154589364</v>
      </c>
      <c r="AB352" s="144"/>
      <c r="AC352" s="184">
        <f t="shared" si="154"/>
        <v>10661</v>
      </c>
      <c r="AD352" s="182">
        <f t="shared" si="155"/>
        <v>11715</v>
      </c>
      <c r="AE352" s="128">
        <f t="shared" si="140"/>
        <v>1054.3499999999999</v>
      </c>
      <c r="AF352" s="129">
        <f t="shared" si="141"/>
        <v>214.34999999999991</v>
      </c>
      <c r="AG352" s="130">
        <f t="shared" si="142"/>
        <v>1.829705505761843E-2</v>
      </c>
      <c r="AH352" s="137">
        <f t="shared" si="143"/>
        <v>840</v>
      </c>
      <c r="AI352" s="138">
        <f t="shared" si="144"/>
        <v>7.1702944942381566E-2</v>
      </c>
      <c r="AJ352" s="138">
        <f t="shared" si="145"/>
        <v>0.23455318648827522</v>
      </c>
      <c r="AK352" s="11" t="s">
        <v>13397</v>
      </c>
      <c r="AL352" s="11">
        <f t="shared" si="150"/>
        <v>9489.5</v>
      </c>
      <c r="AM352" s="412">
        <f t="shared" si="151"/>
        <v>8149.545454545454</v>
      </c>
      <c r="AN352" s="412">
        <f t="shared" si="152"/>
        <v>1119.545454545454</v>
      </c>
      <c r="AO352" s="413">
        <f t="shared" si="153"/>
        <v>0.13737520218640187</v>
      </c>
      <c r="AP352" s="192">
        <v>2054516132074</v>
      </c>
      <c r="AQ352" s="192">
        <v>4992496096796</v>
      </c>
      <c r="AR352" s="192" t="s">
        <v>3302</v>
      </c>
      <c r="AS352" s="231" t="s">
        <v>1234</v>
      </c>
      <c r="AT352" s="231" t="s">
        <v>1080</v>
      </c>
      <c r="AU352" s="232" t="s">
        <v>718</v>
      </c>
      <c r="AV352" s="232">
        <v>25100</v>
      </c>
      <c r="AW352" s="311">
        <f>VLOOKUP(B:B,[1]GOODYEAR!$B:$K,8,0)</f>
        <v>7030</v>
      </c>
      <c r="AX352" s="233">
        <v>525</v>
      </c>
      <c r="AY352" s="204" t="s">
        <v>3387</v>
      </c>
      <c r="AZ352" s="195" t="s">
        <v>4992</v>
      </c>
      <c r="BA352" s="133" t="str">
        <f>IFERROR(VLOOKUP(AZ:AZ,Q商品!B:E,4,0),"")</f>
        <v>2023年製 EAGLE LS EXE 205/45R16 87W XL サマータイヤ 最短当日発送</v>
      </c>
      <c r="BB352" s="133" t="str">
        <f>IFERROR(VLOOKUP(B:B,在庫!B:M,12,0),"")</f>
        <v>2023年製</v>
      </c>
      <c r="BC352" s="133">
        <f>IFERROR(VLOOKUP(B:B,在庫!B:L,10,0),"")</f>
        <v>1</v>
      </c>
      <c r="BD352" s="234" t="e">
        <f>VLOOKUP(AP:AP,[1]MICHELIN!$B:$AH,32,0)</f>
        <v>#N/A</v>
      </c>
      <c r="BE352" s="234" t="e">
        <f>VLOOKUP(AP:AP,[1]MICHELIN!$B:$AH,33,0)</f>
        <v>#N/A</v>
      </c>
    </row>
    <row r="353" spans="1:57" s="11" customFormat="1" ht="19.5" hidden="1" customHeight="1">
      <c r="A353" s="11">
        <f t="shared" si="147"/>
        <v>1</v>
      </c>
      <c r="B353" s="239">
        <f t="shared" si="148"/>
        <v>2054517132073</v>
      </c>
      <c r="C353" s="233">
        <f>VLOOKUP(B:B,[1]GOODYEAR!$B:$K,9,0)</f>
        <v>30</v>
      </c>
      <c r="D353" s="11" t="s">
        <v>4700</v>
      </c>
      <c r="E353" s="320" t="s">
        <v>527</v>
      </c>
      <c r="F353" s="158" t="s">
        <v>6055</v>
      </c>
      <c r="G353" s="132" t="str">
        <f t="shared" si="149"/>
        <v>17</v>
      </c>
      <c r="H353" s="233">
        <v>32</v>
      </c>
      <c r="I353" s="233">
        <f>VLOOKUP(B:B,[1]GOODYEAR!$B:$K,10,0)</f>
        <v>24</v>
      </c>
      <c r="J353" s="131">
        <v>1271</v>
      </c>
      <c r="K353" s="132" t="s">
        <v>1760</v>
      </c>
      <c r="L353" s="132">
        <v>7</v>
      </c>
      <c r="M353" s="134" t="s">
        <v>3422</v>
      </c>
      <c r="N353" s="226" t="s">
        <v>3389</v>
      </c>
      <c r="O353" s="226">
        <v>0</v>
      </c>
      <c r="P353" s="227">
        <v>11539</v>
      </c>
      <c r="Q353" s="228">
        <f t="shared" si="134"/>
        <v>10012.727272727272</v>
      </c>
      <c r="R353" s="143">
        <f t="shared" si="146"/>
        <v>0.23796985654621386</v>
      </c>
      <c r="S353" s="192">
        <v>1074476506</v>
      </c>
      <c r="T353" s="287" t="s">
        <v>6820</v>
      </c>
      <c r="U353" s="189">
        <f t="shared" si="135"/>
        <v>11539</v>
      </c>
      <c r="W353" s="229">
        <v>11539</v>
      </c>
      <c r="X353" s="135">
        <f t="shared" si="136"/>
        <v>7630</v>
      </c>
      <c r="Y353" s="230">
        <f t="shared" si="137"/>
        <v>10012.727272727272</v>
      </c>
      <c r="Z353" s="141">
        <f t="shared" si="138"/>
        <v>7.7216396568160262E-2</v>
      </c>
      <c r="AA353" s="136">
        <f t="shared" si="139"/>
        <v>0.23796985654621386</v>
      </c>
      <c r="AB353" s="144"/>
      <c r="AC353" s="184">
        <f t="shared" si="154"/>
        <v>11312</v>
      </c>
      <c r="AD353" s="182">
        <f t="shared" si="155"/>
        <v>12430</v>
      </c>
      <c r="AE353" s="128">
        <f t="shared" si="140"/>
        <v>1118.7</v>
      </c>
      <c r="AF353" s="129">
        <f t="shared" si="141"/>
        <v>227.70000000000005</v>
      </c>
      <c r="AG353" s="130">
        <f t="shared" si="142"/>
        <v>1.8318584070796465E-2</v>
      </c>
      <c r="AH353" s="137">
        <f t="shared" si="143"/>
        <v>891</v>
      </c>
      <c r="AI353" s="138">
        <f t="shared" si="144"/>
        <v>7.1681415929203546E-2</v>
      </c>
      <c r="AJ353" s="138">
        <f t="shared" si="145"/>
        <v>0.21965127247541738</v>
      </c>
      <c r="AK353" s="11" t="s">
        <v>13397</v>
      </c>
      <c r="AL353" s="11">
        <f t="shared" si="150"/>
        <v>10069</v>
      </c>
      <c r="AM353" s="412">
        <f t="shared" si="151"/>
        <v>8676.363636363636</v>
      </c>
      <c r="AN353" s="412">
        <f t="shared" si="152"/>
        <v>1046.363636363636</v>
      </c>
      <c r="AO353" s="413">
        <f t="shared" si="153"/>
        <v>0.12059932942162611</v>
      </c>
      <c r="AP353" s="192">
        <v>2054517132073</v>
      </c>
      <c r="AQ353" s="192">
        <v>4992496096857</v>
      </c>
      <c r="AR353" s="192" t="s">
        <v>3305</v>
      </c>
      <c r="AS353" s="231" t="s">
        <v>695</v>
      </c>
      <c r="AT353" s="231" t="s">
        <v>734</v>
      </c>
      <c r="AU353" s="232" t="s">
        <v>62</v>
      </c>
      <c r="AV353" s="232">
        <v>30500</v>
      </c>
      <c r="AW353" s="311">
        <f>VLOOKUP(B:B,[1]GOODYEAR!$B:$K,8,0)</f>
        <v>7630</v>
      </c>
      <c r="AX353" s="233">
        <v>525</v>
      </c>
      <c r="AY353" s="204" t="s">
        <v>3387</v>
      </c>
      <c r="AZ353" s="195" t="s">
        <v>4993</v>
      </c>
      <c r="BA353" s="133" t="str">
        <f>IFERROR(VLOOKUP(AZ:AZ,Q商品!B:E,4,0),"")</f>
        <v>2023年製 EAGLE LS EXE 205/45R17 88W XL サマータイヤ 最短当日発送</v>
      </c>
      <c r="BB353" s="133" t="str">
        <f>IFERROR(VLOOKUP(B:B,在庫!B:M,12,0),"")</f>
        <v>2023年製</v>
      </c>
      <c r="BC353" s="133">
        <f>IFERROR(VLOOKUP(B:B,在庫!B:L,10,0),"")</f>
        <v>1</v>
      </c>
      <c r="BD353" s="234" t="e">
        <f>VLOOKUP(AP:AP,[1]MICHELIN!$B:$AH,32,0)</f>
        <v>#N/A</v>
      </c>
      <c r="BE353" s="234" t="e">
        <f>VLOOKUP(AP:AP,[1]MICHELIN!$B:$AH,33,0)</f>
        <v>#N/A</v>
      </c>
    </row>
    <row r="354" spans="1:57" s="11" customFormat="1" ht="19.5" hidden="1" customHeight="1">
      <c r="A354" s="11">
        <f t="shared" si="147"/>
        <v>1</v>
      </c>
      <c r="B354" s="239">
        <f t="shared" si="148"/>
        <v>2055017132075</v>
      </c>
      <c r="C354" s="233">
        <f>VLOOKUP(B:B,[1]GOODYEAR!$B:$K,9,0)</f>
        <v>77</v>
      </c>
      <c r="D354" s="11" t="s">
        <v>4700</v>
      </c>
      <c r="E354" s="320" t="s">
        <v>525</v>
      </c>
      <c r="F354" s="158" t="s">
        <v>6056</v>
      </c>
      <c r="G354" s="132" t="str">
        <f t="shared" si="149"/>
        <v>17</v>
      </c>
      <c r="H354" s="233">
        <v>62</v>
      </c>
      <c r="I354" s="233">
        <f>VLOOKUP(B:B,[1]GOODYEAR!$B:$K,10,0)</f>
        <v>54</v>
      </c>
      <c r="J354" s="131">
        <v>339</v>
      </c>
      <c r="K354" s="132" t="s">
        <v>1760</v>
      </c>
      <c r="L354" s="132">
        <v>8</v>
      </c>
      <c r="M354" s="134" t="s">
        <v>1778</v>
      </c>
      <c r="N354" s="226" t="s">
        <v>6402</v>
      </c>
      <c r="O354" s="226">
        <v>0</v>
      </c>
      <c r="P354" s="227">
        <v>10761</v>
      </c>
      <c r="Q354" s="228">
        <f t="shared" si="134"/>
        <v>9305.4545454545441</v>
      </c>
      <c r="R354" s="143">
        <f t="shared" si="146"/>
        <v>0.21014067995310656</v>
      </c>
      <c r="S354" s="192">
        <v>1074476607</v>
      </c>
      <c r="T354" s="287" t="s">
        <v>6821</v>
      </c>
      <c r="U354" s="189">
        <f t="shared" si="135"/>
        <v>9861</v>
      </c>
      <c r="V354" s="11">
        <v>900</v>
      </c>
      <c r="W354" s="229">
        <v>10761</v>
      </c>
      <c r="X354" s="135">
        <f t="shared" si="136"/>
        <v>7350</v>
      </c>
      <c r="Y354" s="230">
        <f t="shared" si="137"/>
        <v>9305.4545454545441</v>
      </c>
      <c r="Z354" s="141">
        <f t="shared" si="138"/>
        <v>3.1502648452746085E-2</v>
      </c>
      <c r="AA354" s="136">
        <f t="shared" si="139"/>
        <v>0.21014067995310656</v>
      </c>
      <c r="AB354" s="321"/>
      <c r="AC354" s="185">
        <v>10101</v>
      </c>
      <c r="AD354" s="183">
        <v>11100</v>
      </c>
      <c r="AE354" s="128">
        <f t="shared" si="140"/>
        <v>999</v>
      </c>
      <c r="AF354" s="129">
        <f t="shared" si="141"/>
        <v>-240</v>
      </c>
      <c r="AG354" s="130">
        <f t="shared" si="142"/>
        <v>-2.1621621621621623E-2</v>
      </c>
      <c r="AH354" s="137">
        <f t="shared" si="143"/>
        <v>1239</v>
      </c>
      <c r="AI354" s="138">
        <f t="shared" si="144"/>
        <v>0.11162162162162162</v>
      </c>
      <c r="AJ354" s="138">
        <f t="shared" si="145"/>
        <v>0.23176230157472819</v>
      </c>
      <c r="AK354" s="11" t="s">
        <v>13397</v>
      </c>
      <c r="AL354" s="11">
        <f t="shared" si="150"/>
        <v>8991</v>
      </c>
      <c r="AM354" s="412">
        <f t="shared" si="151"/>
        <v>7696.363636363636</v>
      </c>
      <c r="AN354" s="412">
        <f t="shared" si="152"/>
        <v>346.36363636363603</v>
      </c>
      <c r="AO354" s="413">
        <f t="shared" si="153"/>
        <v>4.5003543586109099E-2</v>
      </c>
      <c r="AP354" s="192">
        <v>2055017132075</v>
      </c>
      <c r="AQ354" s="192">
        <v>4992496096826</v>
      </c>
      <c r="AR354" s="192" t="s">
        <v>3306</v>
      </c>
      <c r="AS354" s="231" t="s">
        <v>695</v>
      </c>
      <c r="AT354" s="231" t="s">
        <v>1044</v>
      </c>
      <c r="AU354" s="232" t="s">
        <v>64</v>
      </c>
      <c r="AV354" s="232">
        <v>29400</v>
      </c>
      <c r="AW354" s="311">
        <f>VLOOKUP(B:B,[1]GOODYEAR!$B:$K,8,0)</f>
        <v>7350</v>
      </c>
      <c r="AX354" s="233">
        <v>525</v>
      </c>
      <c r="AY354" s="204" t="s">
        <v>3387</v>
      </c>
      <c r="AZ354" s="195" t="s">
        <v>4994</v>
      </c>
      <c r="BA354" s="133" t="str">
        <f>IFERROR(VLOOKUP(AZ:AZ,Q商品!B:E,4,0),"")</f>
        <v>2023年製 EAGLE LS EXE 205/50R17 93V XL サマータイヤ 最短当日発送</v>
      </c>
      <c r="BB354" s="133" t="str">
        <f>IFERROR(VLOOKUP(B:B,在庫!B:M,12,0),"")</f>
        <v>2023年製</v>
      </c>
      <c r="BC354" s="133">
        <f>IFERROR(VLOOKUP(B:B,在庫!B:L,10,0),"")</f>
        <v>3</v>
      </c>
      <c r="BD354" s="234" t="e">
        <f>VLOOKUP(AP:AP,[1]MICHELIN!$B:$AH,32,0)</f>
        <v>#N/A</v>
      </c>
      <c r="BE354" s="234" t="e">
        <f>VLOOKUP(AP:AP,[1]MICHELIN!$B:$AH,33,0)</f>
        <v>#N/A</v>
      </c>
    </row>
    <row r="355" spans="1:57" s="11" customFormat="1" ht="19.5" hidden="1" customHeight="1">
      <c r="A355" s="11">
        <f t="shared" si="147"/>
        <v>1</v>
      </c>
      <c r="B355" s="239">
        <f t="shared" si="148"/>
        <v>2054017132078</v>
      </c>
      <c r="C355" s="233">
        <f>VLOOKUP(B:B,[1]GOODYEAR!$B:$K,9,0)</f>
        <v>8</v>
      </c>
      <c r="D355" s="11" t="s">
        <v>4700</v>
      </c>
      <c r="E355" s="320" t="s">
        <v>539</v>
      </c>
      <c r="F355" s="158" t="s">
        <v>6053</v>
      </c>
      <c r="G355" s="132" t="str">
        <f t="shared" si="149"/>
        <v>17</v>
      </c>
      <c r="H355" s="233">
        <v>9</v>
      </c>
      <c r="I355" s="233">
        <f>VLOOKUP(B:B,[1]GOODYEAR!$B:$K,10,0)</f>
        <v>9</v>
      </c>
      <c r="J355" s="131"/>
      <c r="K355" s="132" t="s">
        <v>1760</v>
      </c>
      <c r="L355" s="132">
        <v>5</v>
      </c>
      <c r="M355" s="134" t="s">
        <v>3422</v>
      </c>
      <c r="N355" s="226" t="s">
        <v>3431</v>
      </c>
      <c r="O355" s="226">
        <v>0</v>
      </c>
      <c r="P355" s="227">
        <v>12050</v>
      </c>
      <c r="Q355" s="228">
        <f t="shared" si="134"/>
        <v>10477.272727272726</v>
      </c>
      <c r="R355" s="143">
        <f t="shared" si="146"/>
        <v>8.5639913232104015E-2</v>
      </c>
      <c r="S355" s="192">
        <v>1074476004</v>
      </c>
      <c r="T355" s="287" t="s">
        <v>6818</v>
      </c>
      <c r="U355" s="189">
        <f t="shared" si="135"/>
        <v>12050</v>
      </c>
      <c r="W355" s="229">
        <v>12050</v>
      </c>
      <c r="X355" s="135">
        <f t="shared" si="136"/>
        <v>9580</v>
      </c>
      <c r="Y355" s="230">
        <f t="shared" si="137"/>
        <v>10477.272727272726</v>
      </c>
      <c r="Z355" s="141">
        <f t="shared" si="138"/>
        <v>7.7261410788381779E-2</v>
      </c>
      <c r="AA355" s="136">
        <f t="shared" si="139"/>
        <v>8.5639913232104015E-2</v>
      </c>
      <c r="AB355" s="144"/>
      <c r="AC355" s="184">
        <f t="shared" ref="AC355:AC372" si="156">ROUNDDOWN(U355/1.02,0)</f>
        <v>11813</v>
      </c>
      <c r="AD355" s="182">
        <f t="shared" ref="AD355:AD372" si="157">ROUNDDOWN(AC355/0.91,0)</f>
        <v>12981</v>
      </c>
      <c r="AE355" s="128">
        <f t="shared" si="140"/>
        <v>1168.29</v>
      </c>
      <c r="AF355" s="129">
        <f t="shared" si="141"/>
        <v>237.28999999999996</v>
      </c>
      <c r="AG355" s="130">
        <f t="shared" si="142"/>
        <v>1.827979354441106E-2</v>
      </c>
      <c r="AH355" s="137">
        <f t="shared" si="143"/>
        <v>931</v>
      </c>
      <c r="AI355" s="138">
        <f t="shared" si="144"/>
        <v>7.1720206455588936E-2</v>
      </c>
      <c r="AJ355" s="138">
        <f t="shared" si="145"/>
        <v>6.7360119687692954E-2</v>
      </c>
      <c r="AL355" s="11">
        <f t="shared" si="150"/>
        <v>10514.9</v>
      </c>
      <c r="AM355" s="412">
        <f t="shared" si="151"/>
        <v>9081.7272727272721</v>
      </c>
      <c r="AN355" s="412">
        <f t="shared" si="152"/>
        <v>-498.27272727272793</v>
      </c>
      <c r="AO355" s="413">
        <f t="shared" si="153"/>
        <v>-5.4865414068208967E-2</v>
      </c>
      <c r="AP355" s="192">
        <v>2054017132078</v>
      </c>
      <c r="AQ355" s="192">
        <v>4992496096901</v>
      </c>
      <c r="AR355" s="192" t="s">
        <v>3304</v>
      </c>
      <c r="AS355" s="231" t="s">
        <v>1234</v>
      </c>
      <c r="AT355" s="231" t="s">
        <v>1236</v>
      </c>
      <c r="AU355" s="232" t="s">
        <v>719</v>
      </c>
      <c r="AV355" s="232">
        <v>31600</v>
      </c>
      <c r="AW355" s="311">
        <f>VLOOKUP(B:B,[1]GOODYEAR!$B:$K,8,0)</f>
        <v>9580</v>
      </c>
      <c r="AX355" s="233">
        <v>525</v>
      </c>
      <c r="AY355" s="204" t="s">
        <v>3387</v>
      </c>
      <c r="AZ355" s="192" t="s">
        <v>4991</v>
      </c>
      <c r="BA355" s="133" t="str">
        <f>IFERROR(VLOOKUP(AZ:AZ,Q商品!B:E,4,0),"")</f>
        <v>2023年製 EAGLE LS EXE 205/40R17 84W XL サマータイヤ 最短当日発送</v>
      </c>
      <c r="BB355" s="133" t="str">
        <f>IFERROR(VLOOKUP(B:B,在庫!B:M,12,0),"")</f>
        <v>2023年製</v>
      </c>
      <c r="BC355" s="133">
        <f>IFERROR(VLOOKUP(B:B,在庫!B:L,10,0),"")</f>
        <v>1</v>
      </c>
      <c r="BD355" s="234" t="e">
        <f>VLOOKUP(AP:AP,[1]MICHELIN!$B:$AH,32,0)</f>
        <v>#N/A</v>
      </c>
      <c r="BE355" s="234" t="e">
        <f>VLOOKUP(AP:AP,[1]MICHELIN!$B:$AH,33,0)</f>
        <v>#N/A</v>
      </c>
    </row>
    <row r="356" spans="1:57" s="11" customFormat="1" ht="19.5" hidden="1" customHeight="1">
      <c r="A356" s="11">
        <f t="shared" si="147"/>
        <v>1</v>
      </c>
      <c r="B356" s="239">
        <f t="shared" si="148"/>
        <v>2154517132070</v>
      </c>
      <c r="C356" s="233">
        <f>VLOOKUP(B:B,[1]GOODYEAR!$B:$K,9,0)</f>
        <v>173</v>
      </c>
      <c r="D356" s="11" t="s">
        <v>4700</v>
      </c>
      <c r="E356" s="320" t="s">
        <v>1502</v>
      </c>
      <c r="F356" s="158" t="s">
        <v>6057</v>
      </c>
      <c r="G356" s="132" t="str">
        <f t="shared" si="149"/>
        <v>17</v>
      </c>
      <c r="H356" s="233">
        <v>31</v>
      </c>
      <c r="I356" s="233">
        <f>VLOOKUP(B:B,[1]GOODYEAR!$B:$K,10,0)</f>
        <v>31</v>
      </c>
      <c r="J356" s="131"/>
      <c r="K356" s="132" t="s">
        <v>1760</v>
      </c>
      <c r="L356" s="132">
        <v>10</v>
      </c>
      <c r="M356" s="134" t="s">
        <v>3422</v>
      </c>
      <c r="N356" s="226" t="s">
        <v>3390</v>
      </c>
      <c r="O356" s="226">
        <v>0</v>
      </c>
      <c r="P356" s="227">
        <v>12100</v>
      </c>
      <c r="Q356" s="228">
        <f t="shared" si="134"/>
        <v>10522.727272727272</v>
      </c>
      <c r="R356" s="143">
        <f t="shared" si="146"/>
        <v>0.24639308855291572</v>
      </c>
      <c r="S356" s="192">
        <v>1074476605</v>
      </c>
      <c r="T356" s="287" t="s">
        <v>6823</v>
      </c>
      <c r="U356" s="189">
        <f t="shared" si="135"/>
        <v>12100</v>
      </c>
      <c r="W356" s="229">
        <v>12100</v>
      </c>
      <c r="X356" s="135">
        <f t="shared" si="136"/>
        <v>7930</v>
      </c>
      <c r="Y356" s="230">
        <f t="shared" si="137"/>
        <v>10522.727272727272</v>
      </c>
      <c r="Z356" s="141">
        <f t="shared" si="138"/>
        <v>7.7272727272727382E-2</v>
      </c>
      <c r="AA356" s="136">
        <f t="shared" si="139"/>
        <v>0.24639308855291572</v>
      </c>
      <c r="AB356" s="144"/>
      <c r="AC356" s="184">
        <f t="shared" si="156"/>
        <v>11862</v>
      </c>
      <c r="AD356" s="182">
        <f t="shared" si="157"/>
        <v>13035</v>
      </c>
      <c r="AE356" s="128">
        <f t="shared" si="140"/>
        <v>1173.1499999999999</v>
      </c>
      <c r="AF356" s="129">
        <f t="shared" si="141"/>
        <v>238.14999999999986</v>
      </c>
      <c r="AG356" s="130">
        <f t="shared" si="142"/>
        <v>1.8270042194092815E-2</v>
      </c>
      <c r="AH356" s="137">
        <f t="shared" si="143"/>
        <v>935</v>
      </c>
      <c r="AI356" s="138">
        <f t="shared" si="144"/>
        <v>7.1729957805907171E-2</v>
      </c>
      <c r="AJ356" s="138">
        <f t="shared" si="145"/>
        <v>0.22812304635882291</v>
      </c>
      <c r="AK356" s="11" t="s">
        <v>13397</v>
      </c>
      <c r="AL356" s="11">
        <f t="shared" si="150"/>
        <v>10558.5</v>
      </c>
      <c r="AM356" s="412">
        <f t="shared" si="151"/>
        <v>9121.363636363636</v>
      </c>
      <c r="AN356" s="412">
        <f t="shared" si="152"/>
        <v>1191.363636363636</v>
      </c>
      <c r="AO356" s="413">
        <f t="shared" si="153"/>
        <v>0.13061244829820098</v>
      </c>
      <c r="AP356" s="192">
        <v>2154517132070</v>
      </c>
      <c r="AQ356" s="192">
        <v>4992496096864</v>
      </c>
      <c r="AR356" s="192" t="s">
        <v>3309</v>
      </c>
      <c r="AS356" s="231" t="s">
        <v>695</v>
      </c>
      <c r="AT356" s="231" t="s">
        <v>570</v>
      </c>
      <c r="AU356" s="232" t="s">
        <v>36</v>
      </c>
      <c r="AV356" s="232">
        <v>31700</v>
      </c>
      <c r="AW356" s="311">
        <f>VLOOKUP(B:B,[1]GOODYEAR!$B:$K,8,0)</f>
        <v>7930</v>
      </c>
      <c r="AX356" s="233">
        <v>525</v>
      </c>
      <c r="AY356" s="204" t="s">
        <v>3387</v>
      </c>
      <c r="AZ356" s="195" t="s">
        <v>4995</v>
      </c>
      <c r="BA356" s="133" t="str">
        <f>IFERROR(VLOOKUP(AZ:AZ,Q商品!B:E,4,0),"")</f>
        <v>2023年製 EAGLE LS EXE 215/45R17 91W XL サマータイヤ 最短当日発送</v>
      </c>
      <c r="BB356" s="133" t="str">
        <f>IFERROR(VLOOKUP(B:B,在庫!B:M,12,0),"")</f>
        <v>2023年製</v>
      </c>
      <c r="BC356" s="133">
        <f>IFERROR(VLOOKUP(B:B,在庫!B:L,10,0),"")</f>
        <v>4</v>
      </c>
      <c r="BD356" s="234" t="e">
        <f>VLOOKUP(AP:AP,[1]MICHELIN!$B:$AH,32,0)</f>
        <v>#N/A</v>
      </c>
      <c r="BE356" s="234" t="e">
        <f>VLOOKUP(AP:AP,[1]MICHELIN!$B:$AH,33,0)</f>
        <v>#N/A</v>
      </c>
    </row>
    <row r="357" spans="1:57" s="11" customFormat="1" ht="19.5" hidden="1" customHeight="1">
      <c r="A357" s="11">
        <f t="shared" si="147"/>
        <v>1</v>
      </c>
      <c r="B357" s="239">
        <f t="shared" si="148"/>
        <v>2154017132075</v>
      </c>
      <c r="C357" s="233">
        <f>VLOOKUP(B:B,[1]GOODYEAR!$B:$K,9,0)</f>
        <v>14</v>
      </c>
      <c r="D357" s="11" t="s">
        <v>4700</v>
      </c>
      <c r="E357" s="320" t="s">
        <v>529</v>
      </c>
      <c r="F357" s="303" t="s">
        <v>7148</v>
      </c>
      <c r="G357" s="132" t="str">
        <f t="shared" si="149"/>
        <v>17</v>
      </c>
      <c r="H357" s="233">
        <v>8</v>
      </c>
      <c r="I357" s="233">
        <f>VLOOKUP(B:B,[1]GOODYEAR!$B:$K,10,0)</f>
        <v>8</v>
      </c>
      <c r="J357" s="131"/>
      <c r="K357" s="132" t="s">
        <v>1760</v>
      </c>
      <c r="L357" s="132">
        <v>9</v>
      </c>
      <c r="M357" s="134" t="s">
        <v>2917</v>
      </c>
      <c r="N357" s="226" t="s">
        <v>3432</v>
      </c>
      <c r="O357" s="226">
        <v>0</v>
      </c>
      <c r="P357" s="227">
        <v>12140</v>
      </c>
      <c r="Q357" s="228">
        <f t="shared" si="134"/>
        <v>10559.090909090908</v>
      </c>
      <c r="R357" s="143">
        <f t="shared" si="146"/>
        <v>8.5148514851485058E-2</v>
      </c>
      <c r="S357" s="192">
        <v>1074476505</v>
      </c>
      <c r="T357" s="287" t="s">
        <v>6822</v>
      </c>
      <c r="U357" s="189">
        <f t="shared" si="135"/>
        <v>12140</v>
      </c>
      <c r="W357" s="229">
        <v>12140</v>
      </c>
      <c r="X357" s="135">
        <f t="shared" si="136"/>
        <v>9660</v>
      </c>
      <c r="Y357" s="230">
        <f t="shared" si="137"/>
        <v>10559.090909090908</v>
      </c>
      <c r="Z357" s="141">
        <f t="shared" si="138"/>
        <v>7.7265238879736353E-2</v>
      </c>
      <c r="AA357" s="136">
        <f t="shared" si="139"/>
        <v>8.5148514851485058E-2</v>
      </c>
      <c r="AB357" s="144"/>
      <c r="AC357" s="184">
        <f t="shared" si="156"/>
        <v>11901</v>
      </c>
      <c r="AD357" s="182">
        <f t="shared" si="157"/>
        <v>13078</v>
      </c>
      <c r="AE357" s="128">
        <f t="shared" si="140"/>
        <v>1177.02</v>
      </c>
      <c r="AF357" s="129">
        <f t="shared" si="141"/>
        <v>239.01999999999998</v>
      </c>
      <c r="AG357" s="130">
        <f t="shared" si="142"/>
        <v>1.827649487689249E-2</v>
      </c>
      <c r="AH357" s="137">
        <f t="shared" si="143"/>
        <v>938</v>
      </c>
      <c r="AI357" s="138">
        <f t="shared" si="144"/>
        <v>7.1723505123107503E-2</v>
      </c>
      <c r="AJ357" s="138">
        <f t="shared" si="145"/>
        <v>6.6872019974592564E-2</v>
      </c>
      <c r="AL357" s="11">
        <f t="shared" si="150"/>
        <v>10593.2</v>
      </c>
      <c r="AM357" s="412">
        <f t="shared" si="151"/>
        <v>9152.9090909090901</v>
      </c>
      <c r="AN357" s="412">
        <f t="shared" si="152"/>
        <v>-507.09090909090992</v>
      </c>
      <c r="AO357" s="413">
        <f t="shared" si="153"/>
        <v>-5.5402157287300705E-2</v>
      </c>
      <c r="AP357" s="192">
        <v>2154017132075</v>
      </c>
      <c r="AQ357" s="192">
        <v>4992496096918</v>
      </c>
      <c r="AR357" s="192" t="s">
        <v>3308</v>
      </c>
      <c r="AS357" s="231" t="s">
        <v>1234</v>
      </c>
      <c r="AT357" s="231" t="s">
        <v>1237</v>
      </c>
      <c r="AU357" s="232" t="s">
        <v>720</v>
      </c>
      <c r="AV357" s="232">
        <v>31500</v>
      </c>
      <c r="AW357" s="311">
        <f>VLOOKUP(B:B,[1]GOODYEAR!$B:$K,8,0)</f>
        <v>9660</v>
      </c>
      <c r="AX357" s="233">
        <v>525</v>
      </c>
      <c r="AY357" s="204" t="s">
        <v>3387</v>
      </c>
      <c r="AZ357" s="192" t="s">
        <v>4826</v>
      </c>
      <c r="BA357" s="133" t="str">
        <f>IFERROR(VLOOKUP(AZ:AZ,Q商品!B:E,4,0),"")</f>
        <v>2023年製 EAGLE LS EXE 215/40R17 87W XL サマータイヤ 最短当日発送</v>
      </c>
      <c r="BB357" s="133" t="str">
        <f>IFERROR(VLOOKUP(B:B,在庫!B:M,12,0),"")</f>
        <v>2023年製</v>
      </c>
      <c r="BC357" s="133">
        <f>IFERROR(VLOOKUP(B:B,在庫!B:L,10,0),"")</f>
        <v>1</v>
      </c>
      <c r="BD357" s="234" t="e">
        <f>VLOOKUP(AP:AP,[1]MICHELIN!$B:$AH,32,0)</f>
        <v>#N/A</v>
      </c>
      <c r="BE357" s="234" t="e">
        <f>VLOOKUP(AP:AP,[1]MICHELIN!$B:$AH,33,0)</f>
        <v>#N/A</v>
      </c>
    </row>
    <row r="358" spans="1:57" s="11" customFormat="1" ht="19.5" hidden="1" customHeight="1">
      <c r="A358" s="11">
        <f t="shared" si="147"/>
        <v>1</v>
      </c>
      <c r="B358" s="239">
        <f t="shared" si="148"/>
        <v>2154518132079</v>
      </c>
      <c r="C358" s="233">
        <f>VLOOKUP(B:B,[1]GOODYEAR!$B:$K,9,0)</f>
        <v>9</v>
      </c>
      <c r="D358" s="11" t="s">
        <v>4700</v>
      </c>
      <c r="E358" s="358" t="s">
        <v>531</v>
      </c>
      <c r="F358" s="293" t="s">
        <v>6058</v>
      </c>
      <c r="G358" s="132" t="str">
        <f t="shared" si="149"/>
        <v>18</v>
      </c>
      <c r="H358" s="233">
        <v>2</v>
      </c>
      <c r="I358" s="233">
        <f>VLOOKUP(B:B,[1]GOODYEAR!$B:$K,10,0)</f>
        <v>2</v>
      </c>
      <c r="J358" s="131"/>
      <c r="K358" s="132" t="s">
        <v>1760</v>
      </c>
      <c r="L358" s="132">
        <v>11</v>
      </c>
      <c r="M358" s="134" t="s">
        <v>2917</v>
      </c>
      <c r="N358" s="226" t="s">
        <v>3433</v>
      </c>
      <c r="O358" s="226">
        <v>0</v>
      </c>
      <c r="P358" s="227">
        <v>12310</v>
      </c>
      <c r="Q358" s="228">
        <f t="shared" si="134"/>
        <v>10236.363636363636</v>
      </c>
      <c r="R358" s="143">
        <f t="shared" si="146"/>
        <v>-1.5008880994671436E-2</v>
      </c>
      <c r="S358" s="192">
        <v>1074476503</v>
      </c>
      <c r="T358" s="286" t="s">
        <v>6824</v>
      </c>
      <c r="U358" s="189">
        <f t="shared" si="135"/>
        <v>12716</v>
      </c>
      <c r="V358" s="11">
        <v>900</v>
      </c>
      <c r="W358" s="229">
        <v>13616</v>
      </c>
      <c r="X358" s="135">
        <f t="shared" si="136"/>
        <v>10390</v>
      </c>
      <c r="Y358" s="230">
        <f t="shared" si="137"/>
        <v>11423.636363636362</v>
      </c>
      <c r="Z358" s="141">
        <f t="shared" si="138"/>
        <v>0.11275385865150289</v>
      </c>
      <c r="AA358" s="136">
        <f t="shared" si="139"/>
        <v>9.0482253700461451E-2</v>
      </c>
      <c r="AB358" s="144"/>
      <c r="AC358" s="184">
        <f t="shared" si="156"/>
        <v>12466</v>
      </c>
      <c r="AD358" s="182">
        <f t="shared" si="157"/>
        <v>13698</v>
      </c>
      <c r="AE358" s="128">
        <f t="shared" si="140"/>
        <v>1232.82</v>
      </c>
      <c r="AF358" s="129">
        <f t="shared" si="141"/>
        <v>250.81999999999994</v>
      </c>
      <c r="AG358" s="130">
        <f t="shared" si="142"/>
        <v>1.8310702292305442E-2</v>
      </c>
      <c r="AH358" s="137">
        <f t="shared" si="143"/>
        <v>982</v>
      </c>
      <c r="AI358" s="138">
        <f t="shared" si="144"/>
        <v>7.1689297707694555E-2</v>
      </c>
      <c r="AJ358" s="138">
        <f t="shared" si="145"/>
        <v>7.2171551408156009E-2</v>
      </c>
      <c r="AL358" s="11">
        <f t="shared" si="150"/>
        <v>11096.2</v>
      </c>
      <c r="AM358" s="412">
        <f t="shared" si="151"/>
        <v>9132.9090909090901</v>
      </c>
      <c r="AN358" s="412">
        <f t="shared" si="152"/>
        <v>-1257.0909090909099</v>
      </c>
      <c r="AO358" s="413">
        <f t="shared" si="153"/>
        <v>-0.13764408433039368</v>
      </c>
      <c r="AP358" s="192">
        <v>2154518132079</v>
      </c>
      <c r="AQ358" s="192">
        <v>4992496096932</v>
      </c>
      <c r="AR358" s="192" t="s">
        <v>3314</v>
      </c>
      <c r="AS358" s="231" t="s">
        <v>1234</v>
      </c>
      <c r="AT358" s="231" t="s">
        <v>1016</v>
      </c>
      <c r="AU358" s="232" t="s">
        <v>51</v>
      </c>
      <c r="AV358" s="232">
        <v>34300</v>
      </c>
      <c r="AW358" s="311">
        <f>VLOOKUP(B:B,[1]GOODYEAR!$B:$K,8,0)</f>
        <v>10390</v>
      </c>
      <c r="AX358" s="233">
        <v>1050</v>
      </c>
      <c r="AY358" s="204" t="s">
        <v>3387</v>
      </c>
      <c r="AZ358" s="192" t="s">
        <v>4996</v>
      </c>
      <c r="BA358" s="133" t="str">
        <f>IFERROR(VLOOKUP(AZ:AZ,Q商品!B:E,4,0),"")</f>
        <v>2023年製 EAGLE LS EXE 215/45R18 89W サマータイヤ 最短当日発送</v>
      </c>
      <c r="BB358" s="133" t="str">
        <f>IFERROR(VLOOKUP(B:B,在庫!B:M,12,0),"")</f>
        <v>2023年製</v>
      </c>
      <c r="BC358" s="133">
        <f>IFERROR(VLOOKUP(B:B,在庫!B:L,10,0),"")</f>
        <v>1</v>
      </c>
      <c r="BD358" s="234" t="e">
        <f>VLOOKUP(AP:AP,[1]MICHELIN!$B:$AH,32,0)</f>
        <v>#N/A</v>
      </c>
      <c r="BE358" s="234" t="e">
        <f>VLOOKUP(AP:AP,[1]MICHELIN!$B:$AH,33,0)</f>
        <v>#N/A</v>
      </c>
    </row>
    <row r="359" spans="1:57" s="11" customFormat="1" ht="19.5" hidden="1" customHeight="1">
      <c r="A359" s="11">
        <f t="shared" si="147"/>
        <v>1</v>
      </c>
      <c r="B359" s="239">
        <f t="shared" si="148"/>
        <v>2155017132072</v>
      </c>
      <c r="C359" s="233">
        <f>VLOOKUP(B:B,[1]GOODYEAR!$B:$K,9,0)</f>
        <v>40</v>
      </c>
      <c r="D359" s="11" t="s">
        <v>4700</v>
      </c>
      <c r="E359" s="358" t="s">
        <v>526</v>
      </c>
      <c r="F359" s="293" t="s">
        <v>6059</v>
      </c>
      <c r="G359" s="132" t="str">
        <f t="shared" si="149"/>
        <v>17</v>
      </c>
      <c r="H359" s="233">
        <v>3</v>
      </c>
      <c r="I359" s="233">
        <f>VLOOKUP(B:B,[1]GOODYEAR!$B:$K,10,0)</f>
        <v>19</v>
      </c>
      <c r="J359" s="131">
        <v>247</v>
      </c>
      <c r="K359" s="132" t="s">
        <v>1760</v>
      </c>
      <c r="L359" s="132">
        <v>12</v>
      </c>
      <c r="M359" s="134" t="s">
        <v>1778</v>
      </c>
      <c r="N359" s="226" t="s">
        <v>6403</v>
      </c>
      <c r="O359" s="226">
        <v>0</v>
      </c>
      <c r="P359" s="227">
        <v>11852</v>
      </c>
      <c r="Q359" s="228">
        <f t="shared" si="134"/>
        <v>10297.272727272726</v>
      </c>
      <c r="R359" s="143">
        <f t="shared" si="146"/>
        <v>0.12986669020923447</v>
      </c>
      <c r="S359" s="192">
        <v>1074476606</v>
      </c>
      <c r="T359" s="286" t="s">
        <v>6825</v>
      </c>
      <c r="U359" s="189">
        <f t="shared" si="135"/>
        <v>11852</v>
      </c>
      <c r="W359" s="229">
        <v>11852</v>
      </c>
      <c r="X359" s="135">
        <f t="shared" si="136"/>
        <v>8960</v>
      </c>
      <c r="Y359" s="230">
        <f t="shared" si="137"/>
        <v>10297.272727272726</v>
      </c>
      <c r="Z359" s="141">
        <f t="shared" si="138"/>
        <v>7.7286533918325961E-2</v>
      </c>
      <c r="AA359" s="136">
        <f t="shared" si="139"/>
        <v>0.12986669020923447</v>
      </c>
      <c r="AB359" s="144"/>
      <c r="AC359" s="184">
        <f t="shared" si="156"/>
        <v>11619</v>
      </c>
      <c r="AD359" s="182">
        <f t="shared" si="157"/>
        <v>12768</v>
      </c>
      <c r="AE359" s="128">
        <f t="shared" si="140"/>
        <v>1149.1199999999999</v>
      </c>
      <c r="AF359" s="129">
        <f t="shared" si="141"/>
        <v>233.11999999999989</v>
      </c>
      <c r="AG359" s="130">
        <f t="shared" si="142"/>
        <v>1.8258145363408512E-2</v>
      </c>
      <c r="AH359" s="137">
        <f t="shared" si="143"/>
        <v>916</v>
      </c>
      <c r="AI359" s="138">
        <f t="shared" si="144"/>
        <v>7.1741854636591482E-2</v>
      </c>
      <c r="AJ359" s="138">
        <f t="shared" si="145"/>
        <v>0.11160854484582595</v>
      </c>
      <c r="AL359" s="11">
        <f t="shared" si="150"/>
        <v>10342.200000000001</v>
      </c>
      <c r="AM359" s="412">
        <f t="shared" si="151"/>
        <v>8924.7272727272721</v>
      </c>
      <c r="AN359" s="412">
        <f t="shared" si="152"/>
        <v>-35.272727272727934</v>
      </c>
      <c r="AO359" s="413">
        <f t="shared" si="153"/>
        <v>-3.9522470765595823E-3</v>
      </c>
      <c r="AP359" s="192">
        <v>2155017132072</v>
      </c>
      <c r="AQ359" s="192">
        <v>4992496096833</v>
      </c>
      <c r="AR359" s="192" t="s">
        <v>3310</v>
      </c>
      <c r="AS359" s="231" t="s">
        <v>1234</v>
      </c>
      <c r="AT359" s="231" t="s">
        <v>1041</v>
      </c>
      <c r="AU359" s="232" t="s">
        <v>39</v>
      </c>
      <c r="AV359" s="232">
        <v>29500</v>
      </c>
      <c r="AW359" s="311">
        <f>VLOOKUP(B:B,[1]GOODYEAR!$B:$K,8,0)</f>
        <v>8960</v>
      </c>
      <c r="AX359" s="233">
        <v>525</v>
      </c>
      <c r="AY359" s="204" t="s">
        <v>3387</v>
      </c>
      <c r="AZ359" s="192" t="s">
        <v>4997</v>
      </c>
      <c r="BA359" s="133" t="str">
        <f>IFERROR(VLOOKUP(AZ:AZ,Q商品!B:E,4,0),"")</f>
        <v>2023年製 EAGLE LS EXE 215/50R17 95V XL サマータイヤ 最短当日発送</v>
      </c>
      <c r="BB359" s="133" t="str">
        <f>IFERROR(VLOOKUP(B:B,在庫!B:M,12,0),"")</f>
        <v>2023年製</v>
      </c>
      <c r="BC359" s="133">
        <f>IFERROR(VLOOKUP(B:B,在庫!B:L,10,0),"")</f>
        <v>2</v>
      </c>
      <c r="BD359" s="234" t="e">
        <f>VLOOKUP(AP:AP,[1]MICHELIN!$B:$AH,32,0)</f>
        <v>#N/A</v>
      </c>
      <c r="BE359" s="234" t="e">
        <f>VLOOKUP(AP:AP,[1]MICHELIN!$B:$AH,33,0)</f>
        <v>#N/A</v>
      </c>
    </row>
    <row r="360" spans="1:57" s="11" customFormat="1" ht="19.5" hidden="1" customHeight="1">
      <c r="A360" s="11">
        <f t="shared" si="147"/>
        <v>1</v>
      </c>
      <c r="B360" s="239">
        <f t="shared" si="148"/>
        <v>2155516132078</v>
      </c>
      <c r="C360" s="233">
        <f>VLOOKUP(B:B,[1]GOODYEAR!$B:$K,9,0)</f>
        <v>0</v>
      </c>
      <c r="D360" s="11" t="s">
        <v>4700</v>
      </c>
      <c r="E360" s="320" t="s">
        <v>540</v>
      </c>
      <c r="F360" s="304" t="s">
        <v>7298</v>
      </c>
      <c r="G360" s="132" t="str">
        <f t="shared" si="149"/>
        <v>16</v>
      </c>
      <c r="H360" s="233">
        <v>13</v>
      </c>
      <c r="I360" s="233">
        <f>VLOOKUP(B:B,[1]GOODYEAR!$B:$K,10,0)</f>
        <v>13</v>
      </c>
      <c r="J360" s="131"/>
      <c r="K360" s="132" t="s">
        <v>1760</v>
      </c>
      <c r="L360" s="132">
        <v>13</v>
      </c>
      <c r="M360" s="134" t="s">
        <v>1785</v>
      </c>
      <c r="N360" s="226" t="s">
        <v>3434</v>
      </c>
      <c r="O360" s="226" t="s">
        <v>1954</v>
      </c>
      <c r="P360" s="227">
        <v>10565</v>
      </c>
      <c r="Q360" s="228">
        <f t="shared" si="134"/>
        <v>8650</v>
      </c>
      <c r="R360" s="143">
        <f t="shared" si="146"/>
        <v>0.16416184971098266</v>
      </c>
      <c r="S360" s="192">
        <v>1074476003</v>
      </c>
      <c r="T360" s="286" t="s">
        <v>6826</v>
      </c>
      <c r="U360" s="189">
        <f t="shared" si="135"/>
        <v>9665</v>
      </c>
      <c r="V360" s="11">
        <v>900</v>
      </c>
      <c r="W360" s="229">
        <v>10565</v>
      </c>
      <c r="X360" s="135">
        <f t="shared" si="136"/>
        <v>7230</v>
      </c>
      <c r="Y360" s="230">
        <f t="shared" si="137"/>
        <v>8650</v>
      </c>
      <c r="Z360" s="141">
        <f t="shared" si="138"/>
        <v>8.8552012545739744E-2</v>
      </c>
      <c r="AA360" s="136">
        <f t="shared" si="139"/>
        <v>0.16416184971098266</v>
      </c>
      <c r="AB360" s="144"/>
      <c r="AC360" s="184">
        <f t="shared" si="156"/>
        <v>9475</v>
      </c>
      <c r="AD360" s="182">
        <f t="shared" si="157"/>
        <v>10412</v>
      </c>
      <c r="AE360" s="128">
        <f t="shared" si="140"/>
        <v>937.07999999999993</v>
      </c>
      <c r="AF360" s="129">
        <f t="shared" si="141"/>
        <v>190.07999999999993</v>
      </c>
      <c r="AG360" s="130">
        <f t="shared" si="142"/>
        <v>1.8255858624663841E-2</v>
      </c>
      <c r="AH360" s="137">
        <f t="shared" si="143"/>
        <v>747</v>
      </c>
      <c r="AI360" s="138">
        <f t="shared" si="144"/>
        <v>7.1744141375336148E-2</v>
      </c>
      <c r="AJ360" s="138">
        <f t="shared" si="145"/>
        <v>0.14590599108631883</v>
      </c>
      <c r="AL360" s="11">
        <f t="shared" si="150"/>
        <v>8433.7999999999993</v>
      </c>
      <c r="AM360" s="412">
        <f t="shared" si="151"/>
        <v>6712.5454545454531</v>
      </c>
      <c r="AN360" s="412">
        <f t="shared" si="152"/>
        <v>-517.45454545454686</v>
      </c>
      <c r="AO360" s="413">
        <f t="shared" si="153"/>
        <v>-7.7087678431160336E-2</v>
      </c>
      <c r="AP360" s="192">
        <v>2155516132078</v>
      </c>
      <c r="AQ360" s="192">
        <v>4992496096741</v>
      </c>
      <c r="AR360" s="192" t="s">
        <v>3303</v>
      </c>
      <c r="AS360" s="231" t="s">
        <v>1234</v>
      </c>
      <c r="AT360" s="231" t="s">
        <v>1235</v>
      </c>
      <c r="AU360" s="232" t="s">
        <v>82</v>
      </c>
      <c r="AV360" s="232">
        <v>23800</v>
      </c>
      <c r="AW360" s="311">
        <f>VLOOKUP(B:B,[1]GOODYEAR!$B:$K,8,0)</f>
        <v>7230</v>
      </c>
      <c r="AX360" s="233">
        <v>1050</v>
      </c>
      <c r="AY360" s="204" t="s">
        <v>3387</v>
      </c>
      <c r="AZ360" s="192" t="s">
        <v>4827</v>
      </c>
      <c r="BA360" s="133" t="str">
        <f>IFERROR(VLOOKUP(AZ:AZ,Q商品!B:E,4,0),"")</f>
        <v>2023年製 EAGLE LS EXE 215/55R16 93V サマータイヤ 最短当日発送</v>
      </c>
      <c r="BB360" s="133" t="str">
        <f>IFERROR(VLOOKUP(B:B,在庫!B:M,12,0),"")</f>
        <v>2023年製</v>
      </c>
      <c r="BC360" s="133">
        <f>IFERROR(VLOOKUP(B:B,在庫!B:L,10,0),"")</f>
        <v>2</v>
      </c>
      <c r="BD360" s="234" t="e">
        <f>VLOOKUP(AP:AP,[1]MICHELIN!$B:$AH,32,0)</f>
        <v>#N/A</v>
      </c>
      <c r="BE360" s="234" t="e">
        <f>VLOOKUP(AP:AP,[1]MICHELIN!$B:$AH,33,0)</f>
        <v>#N/A</v>
      </c>
    </row>
    <row r="361" spans="1:57" s="11" customFormat="1" ht="19.5" hidden="1" customHeight="1">
      <c r="A361" s="11">
        <f t="shared" si="147"/>
        <v>1</v>
      </c>
      <c r="B361" s="239">
        <f t="shared" si="148"/>
        <v>2155517132077</v>
      </c>
      <c r="C361" s="233">
        <f>VLOOKUP(B:B,[1]GOODYEAR!$B:$K,9,0)</f>
        <v>147</v>
      </c>
      <c r="D361" s="11" t="s">
        <v>4700</v>
      </c>
      <c r="E361" s="320" t="s">
        <v>524</v>
      </c>
      <c r="F361" s="158" t="s">
        <v>6060</v>
      </c>
      <c r="G361" s="132" t="str">
        <f t="shared" si="149"/>
        <v>17</v>
      </c>
      <c r="H361" s="233">
        <v>26</v>
      </c>
      <c r="I361" s="233">
        <f>VLOOKUP(B:B,[1]GOODYEAR!$B:$K,10,0)</f>
        <v>54</v>
      </c>
      <c r="J361" s="131"/>
      <c r="K361" s="132" t="s">
        <v>1760</v>
      </c>
      <c r="L361" s="132">
        <v>14</v>
      </c>
      <c r="M361" s="134" t="s">
        <v>1785</v>
      </c>
      <c r="N361" s="226" t="s">
        <v>3434</v>
      </c>
      <c r="O361" s="226" t="s">
        <v>1954</v>
      </c>
      <c r="P361" s="227">
        <v>10565</v>
      </c>
      <c r="Q361" s="228">
        <f t="shared" si="134"/>
        <v>8650</v>
      </c>
      <c r="R361" s="143">
        <f t="shared" si="146"/>
        <v>0.17572254335260115</v>
      </c>
      <c r="S361" s="192">
        <v>1074476609</v>
      </c>
      <c r="T361" s="286" t="s">
        <v>6827</v>
      </c>
      <c r="U361" s="189">
        <f t="shared" si="135"/>
        <v>9665</v>
      </c>
      <c r="V361" s="11">
        <v>900</v>
      </c>
      <c r="W361" s="229">
        <v>10565</v>
      </c>
      <c r="X361" s="135">
        <f t="shared" si="136"/>
        <v>7130</v>
      </c>
      <c r="Y361" s="230">
        <f t="shared" si="137"/>
        <v>8650</v>
      </c>
      <c r="Z361" s="141">
        <f t="shared" si="138"/>
        <v>8.8552012545739744E-2</v>
      </c>
      <c r="AA361" s="136">
        <f t="shared" si="139"/>
        <v>0.17572254335260115</v>
      </c>
      <c r="AB361" s="144"/>
      <c r="AC361" s="184">
        <f t="shared" si="156"/>
        <v>9475</v>
      </c>
      <c r="AD361" s="182">
        <f t="shared" si="157"/>
        <v>10412</v>
      </c>
      <c r="AE361" s="128">
        <f t="shared" si="140"/>
        <v>937.07999999999993</v>
      </c>
      <c r="AF361" s="129">
        <f t="shared" si="141"/>
        <v>190.07999999999993</v>
      </c>
      <c r="AG361" s="130">
        <f t="shared" si="142"/>
        <v>1.8255858624663841E-2</v>
      </c>
      <c r="AH361" s="137">
        <f t="shared" si="143"/>
        <v>747</v>
      </c>
      <c r="AI361" s="138">
        <f t="shared" si="144"/>
        <v>7.1744141375336148E-2</v>
      </c>
      <c r="AJ361" s="138">
        <f t="shared" si="145"/>
        <v>0.15746668472793732</v>
      </c>
      <c r="AL361" s="11">
        <f t="shared" si="150"/>
        <v>8433.7999999999993</v>
      </c>
      <c r="AM361" s="412">
        <f t="shared" si="151"/>
        <v>6712.5454545454531</v>
      </c>
      <c r="AN361" s="412">
        <f t="shared" si="152"/>
        <v>-417.45454545454686</v>
      </c>
      <c r="AO361" s="413">
        <f t="shared" si="153"/>
        <v>-6.219020016793543E-2</v>
      </c>
      <c r="AP361" s="192">
        <v>2155517132077</v>
      </c>
      <c r="AQ361" s="192">
        <v>4992496096802</v>
      </c>
      <c r="AR361" s="192" t="s">
        <v>3307</v>
      </c>
      <c r="AS361" s="231" t="s">
        <v>695</v>
      </c>
      <c r="AT361" s="231" t="s">
        <v>995</v>
      </c>
      <c r="AU361" s="232" t="s">
        <v>66</v>
      </c>
      <c r="AV361" s="232">
        <v>27400</v>
      </c>
      <c r="AW361" s="311">
        <f>VLOOKUP(B:B,[1]GOODYEAR!$B:$K,8,0)</f>
        <v>7130</v>
      </c>
      <c r="AX361" s="233">
        <v>1050</v>
      </c>
      <c r="AY361" s="204" t="s">
        <v>3387</v>
      </c>
      <c r="AZ361" s="192" t="s">
        <v>4998</v>
      </c>
      <c r="BA361" s="133" t="str">
        <f>IFERROR(VLOOKUP(AZ:AZ,Q商品!B:E,4,0),"")</f>
        <v>2023年製 EAGLE LS EXE 215/55R17 94V サマータイヤ 最短当日発送</v>
      </c>
      <c r="BB361" s="133" t="str">
        <f>IFERROR(VLOOKUP(B:B,在庫!B:M,12,0),"")</f>
        <v>2023年製</v>
      </c>
      <c r="BC361" s="133">
        <f>IFERROR(VLOOKUP(B:B,在庫!B:L,10,0),"")</f>
        <v>4</v>
      </c>
      <c r="BD361" s="234" t="e">
        <f>VLOOKUP(AP:AP,[1]MICHELIN!$B:$AH,32,0)</f>
        <v>#N/A</v>
      </c>
      <c r="BE361" s="234" t="e">
        <f>VLOOKUP(AP:AP,[1]MICHELIN!$B:$AH,33,0)</f>
        <v>#N/A</v>
      </c>
    </row>
    <row r="362" spans="1:57" s="11" customFormat="1" ht="19.5" hidden="1" customHeight="1">
      <c r="A362" s="11">
        <f t="shared" si="147"/>
        <v>1</v>
      </c>
      <c r="B362" s="239">
        <f t="shared" si="148"/>
        <v>2254517132077</v>
      </c>
      <c r="C362" s="233">
        <f>VLOOKUP(B:B,[1]GOODYEAR!$B:$K,9,0)</f>
        <v>12</v>
      </c>
      <c r="D362" s="11" t="s">
        <v>4700</v>
      </c>
      <c r="E362" s="320" t="s">
        <v>541</v>
      </c>
      <c r="F362" s="158" t="s">
        <v>6061</v>
      </c>
      <c r="G362" s="132" t="str">
        <f t="shared" si="149"/>
        <v>17</v>
      </c>
      <c r="H362" s="233">
        <v>14</v>
      </c>
      <c r="I362" s="233">
        <f>VLOOKUP(B:B,[1]GOODYEAR!$B:$K,10,0)</f>
        <v>10</v>
      </c>
      <c r="J362" s="131"/>
      <c r="K362" s="132" t="s">
        <v>1760</v>
      </c>
      <c r="L362" s="132">
        <v>15</v>
      </c>
      <c r="M362" s="134" t="s">
        <v>3422</v>
      </c>
      <c r="N362" s="226" t="s">
        <v>3392</v>
      </c>
      <c r="O362" s="226">
        <v>0</v>
      </c>
      <c r="P362" s="227">
        <v>12580</v>
      </c>
      <c r="Q362" s="228">
        <f t="shared" si="134"/>
        <v>10959.090909090908</v>
      </c>
      <c r="R362" s="143">
        <f t="shared" si="146"/>
        <v>0.14135213604313554</v>
      </c>
      <c r="S362" s="192">
        <v>1074475954</v>
      </c>
      <c r="T362" s="286" t="s">
        <v>6828</v>
      </c>
      <c r="U362" s="189">
        <f t="shared" si="135"/>
        <v>12580</v>
      </c>
      <c r="W362" s="229">
        <v>12580</v>
      </c>
      <c r="X362" s="135">
        <f t="shared" si="136"/>
        <v>9410</v>
      </c>
      <c r="Y362" s="230">
        <f t="shared" si="137"/>
        <v>10959.090909090908</v>
      </c>
      <c r="Z362" s="141">
        <f t="shared" si="138"/>
        <v>7.7265500794912567E-2</v>
      </c>
      <c r="AA362" s="136">
        <f t="shared" si="139"/>
        <v>0.14135213604313554</v>
      </c>
      <c r="AB362" s="144"/>
      <c r="AC362" s="184">
        <f t="shared" si="156"/>
        <v>12333</v>
      </c>
      <c r="AD362" s="182">
        <f t="shared" si="157"/>
        <v>13552</v>
      </c>
      <c r="AE362" s="128">
        <f t="shared" si="140"/>
        <v>1219.68</v>
      </c>
      <c r="AF362" s="129">
        <f t="shared" si="141"/>
        <v>247.68000000000006</v>
      </c>
      <c r="AG362" s="130">
        <f t="shared" si="142"/>
        <v>1.82762691853601E-2</v>
      </c>
      <c r="AH362" s="137">
        <f t="shared" si="143"/>
        <v>972</v>
      </c>
      <c r="AI362" s="138">
        <f t="shared" si="144"/>
        <v>7.1723730814639911E-2</v>
      </c>
      <c r="AJ362" s="138">
        <f t="shared" si="145"/>
        <v>0.12307586685777544</v>
      </c>
      <c r="AL362" s="11">
        <f t="shared" si="150"/>
        <v>10977.8</v>
      </c>
      <c r="AM362" s="412">
        <f t="shared" si="151"/>
        <v>9502.5454545454522</v>
      </c>
      <c r="AN362" s="412">
        <f t="shared" si="152"/>
        <v>92.54545454545223</v>
      </c>
      <c r="AO362" s="413">
        <f t="shared" si="153"/>
        <v>9.7390172968006162E-3</v>
      </c>
      <c r="AP362" s="192">
        <v>2254517132077</v>
      </c>
      <c r="AQ362" s="192">
        <v>4992496096871</v>
      </c>
      <c r="AR362" s="192" t="s">
        <v>3311</v>
      </c>
      <c r="AS362" s="231" t="s">
        <v>1234</v>
      </c>
      <c r="AT362" s="231" t="s">
        <v>981</v>
      </c>
      <c r="AU362" s="232" t="s">
        <v>37</v>
      </c>
      <c r="AV362" s="232">
        <v>31000</v>
      </c>
      <c r="AW362" s="311">
        <f>VLOOKUP(B:B,[1]GOODYEAR!$B:$K,8,0)</f>
        <v>9410</v>
      </c>
      <c r="AX362" s="233">
        <v>525</v>
      </c>
      <c r="AY362" s="204" t="s">
        <v>3387</v>
      </c>
      <c r="AZ362" s="192" t="s">
        <v>4999</v>
      </c>
      <c r="BA362" s="133" t="str">
        <f>IFERROR(VLOOKUP(AZ:AZ,Q商品!B:E,4,0),"")</f>
        <v>2023年製 EAGLE LS EXE 225/45R17 91W サマータイヤ 最短当日発送</v>
      </c>
      <c r="BB362" s="133" t="str">
        <f>IFERROR(VLOOKUP(B:B,在庫!B:M,12,0),"")</f>
        <v>2023年製</v>
      </c>
      <c r="BC362" s="133">
        <f>IFERROR(VLOOKUP(B:B,在庫!B:L,10,0),"")</f>
        <v>1</v>
      </c>
      <c r="BD362" s="234" t="e">
        <f>VLOOKUP(AP:AP,[1]MICHELIN!$B:$AH,32,0)</f>
        <v>#N/A</v>
      </c>
      <c r="BE362" s="234" t="e">
        <f>VLOOKUP(AP:AP,[1]MICHELIN!$B:$AH,33,0)</f>
        <v>#N/A</v>
      </c>
    </row>
    <row r="363" spans="1:57" s="11" customFormat="1" ht="19.5" hidden="1" customHeight="1">
      <c r="A363" s="11">
        <f t="shared" si="147"/>
        <v>1</v>
      </c>
      <c r="B363" s="239">
        <f t="shared" si="148"/>
        <v>2255517132074</v>
      </c>
      <c r="C363" s="233">
        <f>VLOOKUP(B:B,[1]GOODYEAR!$B:$K,9,0)</f>
        <v>22</v>
      </c>
      <c r="D363" s="11" t="s">
        <v>4700</v>
      </c>
      <c r="E363" s="358" t="s">
        <v>542</v>
      </c>
      <c r="F363" s="158" t="s">
        <v>6063</v>
      </c>
      <c r="G363" s="132" t="str">
        <f t="shared" si="149"/>
        <v>17</v>
      </c>
      <c r="H363" s="233">
        <v>0</v>
      </c>
      <c r="I363" s="233">
        <f>VLOOKUP(B:B,[1]GOODYEAR!$B:$K,10,0)</f>
        <v>40</v>
      </c>
      <c r="J363" s="131">
        <v>2049</v>
      </c>
      <c r="K363" s="132" t="s">
        <v>1760</v>
      </c>
      <c r="L363" s="132">
        <v>17</v>
      </c>
      <c r="M363" s="134" t="s">
        <v>1776</v>
      </c>
      <c r="N363" s="226" t="s">
        <v>7783</v>
      </c>
      <c r="O363" s="226">
        <v>0</v>
      </c>
      <c r="P363" s="227">
        <v>12175</v>
      </c>
      <c r="Q363" s="228">
        <f t="shared" si="134"/>
        <v>10113.636363636362</v>
      </c>
      <c r="R363" s="143">
        <f t="shared" si="146"/>
        <v>0.19613483146067404</v>
      </c>
      <c r="S363" s="192">
        <v>1074475955</v>
      </c>
      <c r="T363" s="285" t="s">
        <v>7670</v>
      </c>
      <c r="U363" s="189">
        <f t="shared" si="135"/>
        <v>12175</v>
      </c>
      <c r="W363" s="229">
        <v>12175</v>
      </c>
      <c r="X363" s="135">
        <f t="shared" si="136"/>
        <v>8130</v>
      </c>
      <c r="Y363" s="230">
        <f t="shared" si="137"/>
        <v>10113.636363636362</v>
      </c>
      <c r="Z363" s="141">
        <f t="shared" si="138"/>
        <v>7.7289527720739271E-2</v>
      </c>
      <c r="AA363" s="136">
        <f t="shared" si="139"/>
        <v>0.19613483146067404</v>
      </c>
      <c r="AB363" s="144"/>
      <c r="AC363" s="184">
        <f t="shared" si="156"/>
        <v>11936</v>
      </c>
      <c r="AD363" s="182">
        <f t="shared" si="157"/>
        <v>13116</v>
      </c>
      <c r="AE363" s="128">
        <f t="shared" si="140"/>
        <v>1180.44</v>
      </c>
      <c r="AF363" s="129">
        <f t="shared" si="141"/>
        <v>239.44000000000005</v>
      </c>
      <c r="AG363" s="130">
        <f t="shared" si="142"/>
        <v>1.8255565721256486E-2</v>
      </c>
      <c r="AH363" s="137">
        <f t="shared" si="143"/>
        <v>941</v>
      </c>
      <c r="AI363" s="138">
        <f t="shared" si="144"/>
        <v>7.1744434278743524E-2</v>
      </c>
      <c r="AJ363" s="138">
        <f t="shared" si="145"/>
        <v>0.17787926573941754</v>
      </c>
      <c r="AK363" s="11" t="s">
        <v>13397</v>
      </c>
      <c r="AL363" s="11">
        <f t="shared" si="150"/>
        <v>10624.4</v>
      </c>
      <c r="AM363" s="412">
        <f t="shared" si="151"/>
        <v>8703.9999999999982</v>
      </c>
      <c r="AN363" s="412">
        <f t="shared" si="152"/>
        <v>573.99999999999818</v>
      </c>
      <c r="AO363" s="413">
        <f t="shared" si="153"/>
        <v>6.5946691176470396E-2</v>
      </c>
      <c r="AP363" s="192">
        <v>2255517132074</v>
      </c>
      <c r="AQ363" s="192">
        <v>4992496096819</v>
      </c>
      <c r="AR363" s="192" t="s">
        <v>3312</v>
      </c>
      <c r="AS363" s="231" t="s">
        <v>695</v>
      </c>
      <c r="AT363" s="231" t="s">
        <v>997</v>
      </c>
      <c r="AU363" s="232" t="s">
        <v>52</v>
      </c>
      <c r="AV363" s="232">
        <v>32500</v>
      </c>
      <c r="AW363" s="311">
        <f>VLOOKUP(B:B,[1]GOODYEAR!$B:$K,8,0)</f>
        <v>8130</v>
      </c>
      <c r="AX363" s="233">
        <v>1050</v>
      </c>
      <c r="AY363" s="204" t="s">
        <v>3387</v>
      </c>
      <c r="AZ363" s="195" t="s">
        <v>5001</v>
      </c>
      <c r="BA363" s="133" t="str">
        <f>IFERROR(VLOOKUP(AZ:AZ,Q商品!B:E,4,0),"")</f>
        <v>2023年製 EAGLE LS EXE 225/55R17 97V サマータイヤ 最短当日発送</v>
      </c>
      <c r="BB363" s="133" t="str">
        <f>IFERROR(VLOOKUP(B:B,在庫!B:M,12,0),"")</f>
        <v>2023年製</v>
      </c>
      <c r="BC363" s="133">
        <f>IFERROR(VLOOKUP(B:B,在庫!B:L,10,0),"")</f>
        <v>2</v>
      </c>
      <c r="BD363" s="234" t="e">
        <f>VLOOKUP(AP:AP,[1]MICHELIN!$B:$AH,32,0)</f>
        <v>#N/A</v>
      </c>
      <c r="BE363" s="234" t="e">
        <f>VLOOKUP(AP:AP,[1]MICHELIN!$B:$AH,33,0)</f>
        <v>#N/A</v>
      </c>
    </row>
    <row r="364" spans="1:57" s="11" customFormat="1" ht="19.5" hidden="1" customHeight="1">
      <c r="A364" s="11">
        <f t="shared" si="147"/>
        <v>1</v>
      </c>
      <c r="B364" s="239">
        <f t="shared" si="148"/>
        <v>2254518132076</v>
      </c>
      <c r="C364" s="233">
        <f>VLOOKUP(B:B,[1]GOODYEAR!$B:$K,9,0)</f>
        <v>139</v>
      </c>
      <c r="D364" s="11" t="s">
        <v>4700</v>
      </c>
      <c r="E364" s="320" t="s">
        <v>532</v>
      </c>
      <c r="F364" s="293" t="s">
        <v>6062</v>
      </c>
      <c r="G364" s="132" t="str">
        <f t="shared" si="149"/>
        <v>18</v>
      </c>
      <c r="H364" s="233">
        <v>45</v>
      </c>
      <c r="I364" s="233">
        <f>VLOOKUP(B:B,[1]GOODYEAR!$B:$K,10,0)</f>
        <v>66</v>
      </c>
      <c r="J364" s="131"/>
      <c r="K364" s="132" t="s">
        <v>1760</v>
      </c>
      <c r="L364" s="132">
        <v>16</v>
      </c>
      <c r="M364" s="134" t="s">
        <v>1778</v>
      </c>
      <c r="N364" s="226" t="s">
        <v>7782</v>
      </c>
      <c r="O364" s="226">
        <v>0</v>
      </c>
      <c r="P364" s="227">
        <v>13093</v>
      </c>
      <c r="Q364" s="228">
        <f t="shared" si="134"/>
        <v>10948.181818181818</v>
      </c>
      <c r="R364" s="143">
        <f t="shared" si="146"/>
        <v>0.12770904259735946</v>
      </c>
      <c r="S364" s="192">
        <v>1074476608</v>
      </c>
      <c r="T364" s="285" t="s">
        <v>7669</v>
      </c>
      <c r="U364" s="189">
        <f t="shared" si="135"/>
        <v>13093</v>
      </c>
      <c r="W364" s="229">
        <v>13093</v>
      </c>
      <c r="X364" s="135">
        <f t="shared" si="136"/>
        <v>9550</v>
      </c>
      <c r="Y364" s="230">
        <f t="shared" si="137"/>
        <v>10948.181818181818</v>
      </c>
      <c r="Z364" s="141">
        <f t="shared" si="138"/>
        <v>7.7293210112273636E-2</v>
      </c>
      <c r="AA364" s="136">
        <f t="shared" si="139"/>
        <v>0.12770904259735946</v>
      </c>
      <c r="AB364" s="144"/>
      <c r="AC364" s="184">
        <f t="shared" si="156"/>
        <v>12836</v>
      </c>
      <c r="AD364" s="182">
        <f t="shared" si="157"/>
        <v>14105</v>
      </c>
      <c r="AE364" s="128">
        <f t="shared" si="140"/>
        <v>1269.45</v>
      </c>
      <c r="AF364" s="129">
        <f t="shared" si="141"/>
        <v>257.45000000000005</v>
      </c>
      <c r="AG364" s="130">
        <f t="shared" si="142"/>
        <v>1.8252392768521804E-2</v>
      </c>
      <c r="AH364" s="137">
        <f t="shared" si="143"/>
        <v>1012</v>
      </c>
      <c r="AI364" s="138">
        <f t="shared" si="144"/>
        <v>7.1747607231478203E-2</v>
      </c>
      <c r="AJ364" s="138">
        <f t="shared" si="145"/>
        <v>0.10945664982883765</v>
      </c>
      <c r="AL364" s="11">
        <f t="shared" si="150"/>
        <v>11425.5</v>
      </c>
      <c r="AM364" s="412">
        <f t="shared" si="151"/>
        <v>9432.2727272727261</v>
      </c>
      <c r="AN364" s="412">
        <f t="shared" si="152"/>
        <v>-117.72727272727388</v>
      </c>
      <c r="AO364" s="413">
        <f t="shared" si="153"/>
        <v>-1.2481326201147057E-2</v>
      </c>
      <c r="AP364" s="192">
        <v>2254518132076</v>
      </c>
      <c r="AQ364" s="192">
        <v>4992496096949</v>
      </c>
      <c r="AR364" s="192" t="s">
        <v>3315</v>
      </c>
      <c r="AS364" s="231" t="s">
        <v>695</v>
      </c>
      <c r="AT364" s="231" t="s">
        <v>1040</v>
      </c>
      <c r="AU364" s="232" t="s">
        <v>40</v>
      </c>
      <c r="AV364" s="232">
        <v>36700</v>
      </c>
      <c r="AW364" s="311">
        <f>VLOOKUP(B:B,[1]GOODYEAR!$B:$K,8,0)</f>
        <v>9550</v>
      </c>
      <c r="AX364" s="233">
        <v>1050</v>
      </c>
      <c r="AY364" s="204" t="s">
        <v>3387</v>
      </c>
      <c r="AZ364" s="192" t="s">
        <v>5000</v>
      </c>
      <c r="BA364" s="133" t="str">
        <f>IFERROR(VLOOKUP(AZ:AZ,Q商品!B:E,4,0),"")</f>
        <v>2023年製 EAGLE LS EXE 225/45R18 91W サマータイヤ 最短当日発送</v>
      </c>
      <c r="BB364" s="133" t="str">
        <f>IFERROR(VLOOKUP(B:B,在庫!B:M,12,0),"")</f>
        <v>2023年製</v>
      </c>
      <c r="BC364" s="133">
        <f>IFERROR(VLOOKUP(B:B,在庫!B:L,10,0),"")</f>
        <v>4</v>
      </c>
      <c r="BD364" s="234" t="e">
        <f>VLOOKUP(AP:AP,[1]MICHELIN!$B:$AH,32,0)</f>
        <v>#N/A</v>
      </c>
      <c r="BE364" s="234" t="e">
        <f>VLOOKUP(AP:AP,[1]MICHELIN!$B:$AH,33,0)</f>
        <v>#N/A</v>
      </c>
    </row>
    <row r="365" spans="1:57" s="11" customFormat="1" ht="19.5" hidden="1" customHeight="1">
      <c r="A365" s="11">
        <f t="shared" si="147"/>
        <v>1</v>
      </c>
      <c r="B365" s="239">
        <f t="shared" si="148"/>
        <v>2454517132071</v>
      </c>
      <c r="C365" s="233">
        <f>VLOOKUP(B:B,[1]GOODYEAR!$B:$K,9,0)</f>
        <v>2</v>
      </c>
      <c r="D365" s="11" t="s">
        <v>4700</v>
      </c>
      <c r="E365" s="358" t="s">
        <v>528</v>
      </c>
      <c r="F365" s="303" t="s">
        <v>7149</v>
      </c>
      <c r="G365" s="132" t="str">
        <f t="shared" si="149"/>
        <v>17</v>
      </c>
      <c r="H365" s="233">
        <v>10</v>
      </c>
      <c r="I365" s="233">
        <f>VLOOKUP(B:B,[1]GOODYEAR!$B:$K,10,0)</f>
        <v>10</v>
      </c>
      <c r="J365" s="131"/>
      <c r="K365" s="132" t="s">
        <v>1760</v>
      </c>
      <c r="L365" s="132">
        <v>19</v>
      </c>
      <c r="M365" s="134"/>
      <c r="N365" s="226"/>
      <c r="O365" s="226"/>
      <c r="P365" s="227"/>
      <c r="Q365" s="228">
        <f t="shared" si="134"/>
        <v>-954.5454545454545</v>
      </c>
      <c r="R365" s="143">
        <f t="shared" si="146"/>
        <v>13.76</v>
      </c>
      <c r="S365" s="192">
        <v>1074476502</v>
      </c>
      <c r="T365" s="285" t="s">
        <v>7672</v>
      </c>
      <c r="U365" s="189">
        <f t="shared" si="135"/>
        <v>0</v>
      </c>
      <c r="W365" s="229"/>
      <c r="X365" s="135">
        <f t="shared" si="136"/>
        <v>12180</v>
      </c>
      <c r="Y365" s="230">
        <f t="shared" si="137"/>
        <v>-954.5454545454545</v>
      </c>
      <c r="Z365" s="141" t="str">
        <f t="shared" si="138"/>
        <v/>
      </c>
      <c r="AA365" s="136">
        <f t="shared" si="139"/>
        <v>13.76</v>
      </c>
      <c r="AB365" s="144"/>
      <c r="AC365" s="184">
        <f t="shared" si="156"/>
        <v>0</v>
      </c>
      <c r="AD365" s="182">
        <f t="shared" si="157"/>
        <v>0</v>
      </c>
      <c r="AE365" s="128">
        <f t="shared" si="140"/>
        <v>0</v>
      </c>
      <c r="AF365" s="129">
        <f t="shared" si="141"/>
        <v>0</v>
      </c>
      <c r="AG365" s="130" t="str">
        <f t="shared" si="142"/>
        <v/>
      </c>
      <c r="AH365" s="137">
        <f t="shared" si="143"/>
        <v>0</v>
      </c>
      <c r="AI365" s="138" t="str">
        <f t="shared" si="144"/>
        <v/>
      </c>
      <c r="AJ365" s="138" t="str">
        <f t="shared" si="145"/>
        <v/>
      </c>
      <c r="AK365" s="11" t="s">
        <v>13397</v>
      </c>
      <c r="AL365" s="11">
        <f t="shared" si="150"/>
        <v>0</v>
      </c>
      <c r="AM365" s="412">
        <f t="shared" si="151"/>
        <v>-954.5454545454545</v>
      </c>
      <c r="AN365" s="412">
        <f t="shared" si="152"/>
        <v>-13134.545454545454</v>
      </c>
      <c r="AO365" s="413">
        <f t="shared" si="153"/>
        <v>13.76</v>
      </c>
      <c r="AP365" s="192">
        <v>2454517132071</v>
      </c>
      <c r="AQ365" s="192">
        <v>4992496096895</v>
      </c>
      <c r="AR365" s="192" t="s">
        <v>3313</v>
      </c>
      <c r="AS365" s="231" t="s">
        <v>1234</v>
      </c>
      <c r="AT365" s="231" t="s">
        <v>1238</v>
      </c>
      <c r="AU365" s="232" t="s">
        <v>57</v>
      </c>
      <c r="AV365" s="232">
        <v>40200</v>
      </c>
      <c r="AW365" s="311">
        <f>VLOOKUP(B:B,[1]GOODYEAR!$B:$K,8,0)</f>
        <v>12180</v>
      </c>
      <c r="AX365" s="233">
        <v>1050</v>
      </c>
      <c r="AY365" s="204" t="s">
        <v>3387</v>
      </c>
      <c r="AZ365" s="195" t="s">
        <v>4828</v>
      </c>
      <c r="BA365" s="133" t="str">
        <f>IFERROR(VLOOKUP(AZ:AZ,Q商品!B:E,4,0),"")</f>
        <v>2023年製 EAGLE LS EXE 245/45R17 95W サマータイヤ 最短当日発送</v>
      </c>
      <c r="BB365" s="133" t="str">
        <f>IFERROR(VLOOKUP(B:B,在庫!B:M,12,0),"")</f>
        <v>2023年製</v>
      </c>
      <c r="BC365" s="133">
        <f>IFERROR(VLOOKUP(B:B,在庫!B:L,10,0),"")</f>
        <v>1</v>
      </c>
      <c r="BD365" s="234" t="e">
        <f>VLOOKUP(AP:AP,[1]MICHELIN!$B:$AH,32,0)</f>
        <v>#N/A</v>
      </c>
      <c r="BE365" s="234" t="e">
        <f>VLOOKUP(AP:AP,[1]MICHELIN!$B:$AH,33,0)</f>
        <v>#N/A</v>
      </c>
    </row>
    <row r="366" spans="1:57" s="11" customFormat="1" ht="19.5" hidden="1" customHeight="1">
      <c r="A366" s="11">
        <f t="shared" si="147"/>
        <v>1</v>
      </c>
      <c r="B366" s="239">
        <f t="shared" si="148"/>
        <v>2454519132079</v>
      </c>
      <c r="C366" s="233">
        <f>VLOOKUP(B:B,[1]GOODYEAR!$B:$K,9,0)</f>
        <v>91</v>
      </c>
      <c r="D366" s="11" t="s">
        <v>4700</v>
      </c>
      <c r="E366" s="358" t="s">
        <v>533</v>
      </c>
      <c r="F366" s="158" t="s">
        <v>6065</v>
      </c>
      <c r="G366" s="132" t="str">
        <f t="shared" si="149"/>
        <v>19</v>
      </c>
      <c r="H366" s="233">
        <v>14</v>
      </c>
      <c r="I366" s="233">
        <f>VLOOKUP(B:B,[1]GOODYEAR!$B:$K,10,0)</f>
        <v>48</v>
      </c>
      <c r="J366" s="131">
        <v>372</v>
      </c>
      <c r="K366" s="132" t="s">
        <v>1760</v>
      </c>
      <c r="L366" s="132">
        <v>20</v>
      </c>
      <c r="M366" s="134" t="s">
        <v>3422</v>
      </c>
      <c r="N366" s="226" t="s">
        <v>3391</v>
      </c>
      <c r="O366" s="226">
        <v>0</v>
      </c>
      <c r="P366" s="227">
        <v>15700</v>
      </c>
      <c r="Q366" s="228">
        <f t="shared" si="134"/>
        <v>13318.181818181816</v>
      </c>
      <c r="R366" s="143">
        <f t="shared" si="146"/>
        <v>0.17030716723549474</v>
      </c>
      <c r="S366" s="192">
        <v>1074476504</v>
      </c>
      <c r="T366" s="285" t="s">
        <v>7673</v>
      </c>
      <c r="U366" s="189">
        <f t="shared" si="135"/>
        <v>15700</v>
      </c>
      <c r="W366" s="229">
        <v>15700</v>
      </c>
      <c r="X366" s="135">
        <f t="shared" si="136"/>
        <v>11050</v>
      </c>
      <c r="Y366" s="230">
        <f t="shared" si="137"/>
        <v>13318.181818181816</v>
      </c>
      <c r="Z366" s="141">
        <f t="shared" si="138"/>
        <v>7.7324840764331215E-2</v>
      </c>
      <c r="AA366" s="136">
        <f t="shared" si="139"/>
        <v>0.17030716723549474</v>
      </c>
      <c r="AB366" s="321"/>
      <c r="AC366" s="184">
        <f t="shared" si="156"/>
        <v>15392</v>
      </c>
      <c r="AD366" s="182">
        <f t="shared" si="157"/>
        <v>16914</v>
      </c>
      <c r="AE366" s="128">
        <f t="shared" si="140"/>
        <v>1522.26</v>
      </c>
      <c r="AF366" s="129">
        <f t="shared" si="141"/>
        <v>308.26</v>
      </c>
      <c r="AG366" s="130">
        <f t="shared" si="142"/>
        <v>1.8225138938157737E-2</v>
      </c>
      <c r="AH366" s="137">
        <f t="shared" si="143"/>
        <v>1214</v>
      </c>
      <c r="AI366" s="138">
        <f t="shared" si="144"/>
        <v>7.1774861061842263E-2</v>
      </c>
      <c r="AJ366" s="138">
        <f t="shared" si="145"/>
        <v>0.152082028297337</v>
      </c>
      <c r="AK366" s="11" t="s">
        <v>13397</v>
      </c>
      <c r="AL366" s="11">
        <f t="shared" si="150"/>
        <v>13700.6</v>
      </c>
      <c r="AM366" s="412">
        <f t="shared" si="151"/>
        <v>11500.545454545454</v>
      </c>
      <c r="AN366" s="412">
        <f t="shared" si="152"/>
        <v>450.54545454545405</v>
      </c>
      <c r="AO366" s="413">
        <f t="shared" si="153"/>
        <v>3.9176007462096617E-2</v>
      </c>
      <c r="AP366" s="192">
        <v>2454519132079</v>
      </c>
      <c r="AQ366" s="192">
        <v>4992496097038</v>
      </c>
      <c r="AR366" s="192" t="s">
        <v>3318</v>
      </c>
      <c r="AS366" s="231" t="s">
        <v>695</v>
      </c>
      <c r="AT366" s="231" t="s">
        <v>872</v>
      </c>
      <c r="AU366" s="232" t="s">
        <v>58</v>
      </c>
      <c r="AV366" s="232">
        <v>44200</v>
      </c>
      <c r="AW366" s="311">
        <f>VLOOKUP(B:B,[1]GOODYEAR!$B:$K,8,0)</f>
        <v>11050</v>
      </c>
      <c r="AX366" s="233">
        <v>1050</v>
      </c>
      <c r="AY366" s="204" t="s">
        <v>3387</v>
      </c>
      <c r="AZ366" s="195" t="s">
        <v>5003</v>
      </c>
      <c r="BA366" s="133" t="str">
        <f>IFERROR(VLOOKUP(AZ:AZ,Q商品!B:E,4,0),"")</f>
        <v>2023年製 EAGLE LS EXE 245/45R19 102W XL サマータイヤ 最短当日発送</v>
      </c>
      <c r="BB366" s="133" t="str">
        <f>IFERROR(VLOOKUP(B:B,在庫!B:M,12,0),"")</f>
        <v>2023年製</v>
      </c>
      <c r="BC366" s="133">
        <f>IFERROR(VLOOKUP(B:B,在庫!B:L,10,0),"")</f>
        <v>4</v>
      </c>
      <c r="BD366" s="234" t="e">
        <f>VLOOKUP(AP:AP,[1]MICHELIN!$B:$AH,32,0)</f>
        <v>#N/A</v>
      </c>
      <c r="BE366" s="234" t="e">
        <f>VLOOKUP(AP:AP,[1]MICHELIN!$B:$AH,33,0)</f>
        <v>#N/A</v>
      </c>
    </row>
    <row r="367" spans="1:57" s="11" customFormat="1" ht="19.5" hidden="1" customHeight="1">
      <c r="A367" s="11">
        <f t="shared" si="147"/>
        <v>1</v>
      </c>
      <c r="B367" s="239">
        <f t="shared" si="148"/>
        <v>2355018132075</v>
      </c>
      <c r="C367" s="233">
        <f>VLOOKUP(B:B,[1]GOODYEAR!$B:$K,9,0)</f>
        <v>309</v>
      </c>
      <c r="D367" s="11" t="s">
        <v>4700</v>
      </c>
      <c r="E367" s="320" t="s">
        <v>530</v>
      </c>
      <c r="F367" s="293" t="s">
        <v>6064</v>
      </c>
      <c r="G367" s="132" t="str">
        <f t="shared" si="149"/>
        <v>18</v>
      </c>
      <c r="H367" s="233">
        <v>22</v>
      </c>
      <c r="I367" s="233">
        <f>VLOOKUP(B:B,[1]GOODYEAR!$B:$K,10,0)</f>
        <v>150</v>
      </c>
      <c r="J367" s="131">
        <v>711</v>
      </c>
      <c r="K367" s="132" t="s">
        <v>1760</v>
      </c>
      <c r="L367" s="132">
        <v>18</v>
      </c>
      <c r="M367" s="134" t="s">
        <v>1785</v>
      </c>
      <c r="N367" s="226" t="s">
        <v>7795</v>
      </c>
      <c r="O367" s="226" t="s">
        <v>1954</v>
      </c>
      <c r="P367" s="227">
        <v>12822</v>
      </c>
      <c r="Q367" s="228">
        <f t="shared" si="134"/>
        <v>10701.81818181818</v>
      </c>
      <c r="R367" s="143">
        <f t="shared" si="146"/>
        <v>0.21508664627930671</v>
      </c>
      <c r="S367" s="192">
        <v>1074476603</v>
      </c>
      <c r="T367" s="289" t="s">
        <v>7671</v>
      </c>
      <c r="U367" s="189">
        <f t="shared" si="135"/>
        <v>11922</v>
      </c>
      <c r="V367" s="11">
        <v>900</v>
      </c>
      <c r="W367" s="229">
        <v>12822</v>
      </c>
      <c r="X367" s="135">
        <f t="shared" si="136"/>
        <v>8400</v>
      </c>
      <c r="Y367" s="230">
        <f t="shared" si="137"/>
        <v>10701.81818181818</v>
      </c>
      <c r="Z367" s="141">
        <f t="shared" si="138"/>
        <v>8.6364405345965123E-2</v>
      </c>
      <c r="AA367" s="136">
        <f t="shared" si="139"/>
        <v>0.21508664627930671</v>
      </c>
      <c r="AB367" s="144"/>
      <c r="AC367" s="184">
        <f t="shared" si="156"/>
        <v>11688</v>
      </c>
      <c r="AD367" s="182">
        <f t="shared" si="157"/>
        <v>12843</v>
      </c>
      <c r="AE367" s="128">
        <f t="shared" si="140"/>
        <v>1155.8699999999999</v>
      </c>
      <c r="AF367" s="129">
        <f t="shared" si="141"/>
        <v>234.86999999999989</v>
      </c>
      <c r="AG367" s="130">
        <f t="shared" si="142"/>
        <v>1.8287783228217697E-2</v>
      </c>
      <c r="AH367" s="137">
        <f t="shared" si="143"/>
        <v>921</v>
      </c>
      <c r="AI367" s="138">
        <f t="shared" si="144"/>
        <v>7.17122167717823E-2</v>
      </c>
      <c r="AJ367" s="138">
        <f t="shared" si="145"/>
        <v>0.19679886305108901</v>
      </c>
      <c r="AL367" s="11">
        <f t="shared" si="150"/>
        <v>10403.700000000001</v>
      </c>
      <c r="AM367" s="412">
        <f t="shared" si="151"/>
        <v>8503.363636363636</v>
      </c>
      <c r="AN367" s="412">
        <f t="shared" si="152"/>
        <v>103.36363636363603</v>
      </c>
      <c r="AO367" s="413">
        <f t="shared" si="153"/>
        <v>1.2155617563103332E-2</v>
      </c>
      <c r="AP367" s="192">
        <v>2355018132075</v>
      </c>
      <c r="AQ367" s="192">
        <v>4992496096925</v>
      </c>
      <c r="AR367" s="192" t="s">
        <v>3316</v>
      </c>
      <c r="AS367" s="231" t="s">
        <v>695</v>
      </c>
      <c r="AT367" s="231" t="s">
        <v>998</v>
      </c>
      <c r="AU367" s="232" t="s">
        <v>54</v>
      </c>
      <c r="AV367" s="232">
        <v>33600</v>
      </c>
      <c r="AW367" s="311">
        <f>VLOOKUP(B:B,[1]GOODYEAR!$B:$K,8,0)</f>
        <v>8400</v>
      </c>
      <c r="AX367" s="233">
        <v>1050</v>
      </c>
      <c r="AY367" s="204" t="s">
        <v>3387</v>
      </c>
      <c r="AZ367" s="192" t="s">
        <v>5002</v>
      </c>
      <c r="BA367" s="133" t="str">
        <f>IFERROR(VLOOKUP(AZ:AZ,Q商品!B:E,4,0),"")</f>
        <v>2023年製 EAGLE LS EXE 235/50R18 97V サマータイヤ 最短当日発送</v>
      </c>
      <c r="BB367" s="133" t="str">
        <f>IFERROR(VLOOKUP(B:B,在庫!B:M,12,0),"")</f>
        <v>2023年製</v>
      </c>
      <c r="BC367" s="133">
        <f>IFERROR(VLOOKUP(B:B,在庫!B:L,10,0),"")</f>
        <v>2</v>
      </c>
      <c r="BD367" s="234" t="e">
        <f>VLOOKUP(AP:AP,[1]MICHELIN!$B:$AH,32,0)</f>
        <v>#N/A</v>
      </c>
      <c r="BE367" s="234" t="e">
        <f>VLOOKUP(AP:AP,[1]MICHELIN!$B:$AH,33,0)</f>
        <v>#N/A</v>
      </c>
    </row>
    <row r="368" spans="1:57" s="11" customFormat="1" ht="19.5" hidden="1" customHeight="1">
      <c r="A368" s="11">
        <f t="shared" si="147"/>
        <v>1</v>
      </c>
      <c r="B368" s="239">
        <f t="shared" si="148"/>
        <v>2554018132072</v>
      </c>
      <c r="C368" s="233">
        <f>VLOOKUP(B:B,[1]GOODYEAR!$B:$K,9,0)</f>
        <v>4</v>
      </c>
      <c r="D368" s="11" t="s">
        <v>4700</v>
      </c>
      <c r="E368" s="358" t="s">
        <v>543</v>
      </c>
      <c r="F368" s="303" t="s">
        <v>7150</v>
      </c>
      <c r="G368" s="132" t="str">
        <f t="shared" si="149"/>
        <v>18</v>
      </c>
      <c r="H368" s="233">
        <v>2</v>
      </c>
      <c r="I368" s="233">
        <f>VLOOKUP(B:B,[1]GOODYEAR!$B:$K,10,0)</f>
        <v>2</v>
      </c>
      <c r="J368" s="131"/>
      <c r="K368" s="132" t="s">
        <v>1760</v>
      </c>
      <c r="L368" s="132">
        <v>21</v>
      </c>
      <c r="M368" s="134"/>
      <c r="N368" s="226"/>
      <c r="O368" s="226"/>
      <c r="P368" s="227"/>
      <c r="Q368" s="228">
        <f t="shared" si="134"/>
        <v>-954.5454545454545</v>
      </c>
      <c r="R368" s="143">
        <f t="shared" si="146"/>
        <v>15.320952380952381</v>
      </c>
      <c r="S368" s="192">
        <v>1074475953</v>
      </c>
      <c r="T368" s="285" t="s">
        <v>7674</v>
      </c>
      <c r="U368" s="189">
        <f t="shared" si="135"/>
        <v>18017.290200000003</v>
      </c>
      <c r="W368" s="229">
        <v>18017.290200000003</v>
      </c>
      <c r="X368" s="135">
        <f t="shared" si="136"/>
        <v>13670</v>
      </c>
      <c r="Y368" s="230">
        <f t="shared" si="137"/>
        <v>15424.809272727274</v>
      </c>
      <c r="Z368" s="141" t="str">
        <f t="shared" si="138"/>
        <v/>
      </c>
      <c r="AA368" s="136">
        <f t="shared" si="139"/>
        <v>0.11376537898785992</v>
      </c>
      <c r="AB368" s="144"/>
      <c r="AC368" s="184">
        <f t="shared" si="156"/>
        <v>17664</v>
      </c>
      <c r="AD368" s="182">
        <f t="shared" si="157"/>
        <v>19410</v>
      </c>
      <c r="AE368" s="128">
        <f t="shared" si="140"/>
        <v>1746.8999999999999</v>
      </c>
      <c r="AF368" s="129">
        <f t="shared" si="141"/>
        <v>354.19020000000296</v>
      </c>
      <c r="AG368" s="130">
        <f t="shared" si="142"/>
        <v>1.8247820710973878E-2</v>
      </c>
      <c r="AH368" s="137">
        <f t="shared" si="143"/>
        <v>1392.7097999999969</v>
      </c>
      <c r="AI368" s="138">
        <f t="shared" si="144"/>
        <v>7.1752179289026122E-2</v>
      </c>
      <c r="AJ368" s="138">
        <f t="shared" si="145"/>
        <v>9.5517558276886044E-2</v>
      </c>
      <c r="AL368" s="11">
        <f t="shared" si="150"/>
        <v>15723</v>
      </c>
      <c r="AM368" s="412">
        <f t="shared" si="151"/>
        <v>13339.090909090908</v>
      </c>
      <c r="AN368" s="412">
        <f t="shared" si="152"/>
        <v>-330.9090909090919</v>
      </c>
      <c r="AO368" s="413">
        <f t="shared" si="153"/>
        <v>-2.4807469501806116E-2</v>
      </c>
      <c r="AP368" s="192">
        <v>2554018132072</v>
      </c>
      <c r="AQ368" s="192">
        <v>4992496097014</v>
      </c>
      <c r="AR368" s="192" t="s">
        <v>3317</v>
      </c>
      <c r="AS368" s="231" t="s">
        <v>1234</v>
      </c>
      <c r="AT368" s="231" t="s">
        <v>1239</v>
      </c>
      <c r="AU368" s="232" t="s">
        <v>137</v>
      </c>
      <c r="AV368" s="232">
        <v>45100</v>
      </c>
      <c r="AW368" s="311">
        <f>VLOOKUP(B:B,[1]GOODYEAR!$B:$K,8,0)</f>
        <v>13670</v>
      </c>
      <c r="AX368" s="233">
        <v>1050</v>
      </c>
      <c r="AY368" s="204" t="s">
        <v>3387</v>
      </c>
      <c r="AZ368" s="192" t="s">
        <v>4829</v>
      </c>
      <c r="BA368" s="133" t="str">
        <f>IFERROR(VLOOKUP(AZ:AZ,Q商品!B:E,4,0),"")</f>
        <v>2023年製 EAGLE LS EXE 255/40R18 99W XL サマータイヤ 最短当日発送</v>
      </c>
      <c r="BB368" s="133" t="str">
        <f>IFERROR(VLOOKUP(B:B,在庫!B:M,12,0),"")</f>
        <v>2023年製</v>
      </c>
      <c r="BC368" s="133">
        <f>IFERROR(VLOOKUP(B:B,在庫!B:L,10,0),"")</f>
        <v>1</v>
      </c>
      <c r="BD368" s="234" t="e">
        <f>VLOOKUP(AP:AP,[1]MICHELIN!$B:$AH,32,0)</f>
        <v>#N/A</v>
      </c>
      <c r="BE368" s="234" t="e">
        <f>VLOOKUP(AP:AP,[1]MICHELIN!$B:$AH,33,0)</f>
        <v>#N/A</v>
      </c>
    </row>
    <row r="369" spans="1:57" s="11" customFormat="1" ht="19.5" hidden="1" customHeight="1">
      <c r="A369" s="11">
        <f t="shared" si="147"/>
        <v>1</v>
      </c>
      <c r="B369" s="239">
        <f t="shared" si="148"/>
        <v>2156516132075</v>
      </c>
      <c r="C369" s="233">
        <f>VLOOKUP(B:B,[1]GOODYEAR!$B:$K,9,0)</f>
        <v>30</v>
      </c>
      <c r="D369" s="11" t="s">
        <v>4700</v>
      </c>
      <c r="E369" s="320" t="s">
        <v>5004</v>
      </c>
      <c r="F369" s="293" t="s">
        <v>6066</v>
      </c>
      <c r="G369" s="132" t="str">
        <f t="shared" si="149"/>
        <v>16</v>
      </c>
      <c r="H369" s="233">
        <v>26</v>
      </c>
      <c r="I369" s="233">
        <f>VLOOKUP(B:B,[1]GOODYEAR!$B:$K,10,0)</f>
        <v>14</v>
      </c>
      <c r="J369" s="131"/>
      <c r="K369" s="132" t="s">
        <v>1760</v>
      </c>
      <c r="L369" s="132">
        <v>22</v>
      </c>
      <c r="M369" s="134" t="s">
        <v>1785</v>
      </c>
      <c r="N369" s="226" t="s">
        <v>7784</v>
      </c>
      <c r="O369" s="226" t="s">
        <v>1954</v>
      </c>
      <c r="P369" s="227">
        <v>10475</v>
      </c>
      <c r="Q369" s="228">
        <f t="shared" si="134"/>
        <v>8568.181818181818</v>
      </c>
      <c r="R369" s="143">
        <f t="shared" si="146"/>
        <v>0.22153846153846152</v>
      </c>
      <c r="S369" s="192">
        <v>1074476002</v>
      </c>
      <c r="T369" s="285" t="s">
        <v>6829</v>
      </c>
      <c r="U369" s="189">
        <f t="shared" si="135"/>
        <v>9575</v>
      </c>
      <c r="V369" s="11">
        <v>900</v>
      </c>
      <c r="W369" s="229">
        <v>10475</v>
      </c>
      <c r="X369" s="135">
        <f t="shared" si="136"/>
        <v>6670</v>
      </c>
      <c r="Y369" s="230">
        <f t="shared" si="137"/>
        <v>8568.181818181818</v>
      </c>
      <c r="Z369" s="141">
        <f t="shared" si="138"/>
        <v>8.8654353562005239E-2</v>
      </c>
      <c r="AA369" s="136">
        <f t="shared" si="139"/>
        <v>0.22153846153846152</v>
      </c>
      <c r="AB369" s="144"/>
      <c r="AC369" s="184">
        <f t="shared" si="156"/>
        <v>9387</v>
      </c>
      <c r="AD369" s="182">
        <f t="shared" si="157"/>
        <v>10315</v>
      </c>
      <c r="AE369" s="128">
        <f t="shared" si="140"/>
        <v>928.34999999999991</v>
      </c>
      <c r="AF369" s="129">
        <f t="shared" si="141"/>
        <v>188.34999999999991</v>
      </c>
      <c r="AG369" s="130">
        <f t="shared" si="142"/>
        <v>1.8259815802229754E-2</v>
      </c>
      <c r="AH369" s="137">
        <f t="shared" si="143"/>
        <v>740</v>
      </c>
      <c r="AI369" s="138">
        <f t="shared" si="144"/>
        <v>7.1740184197770243E-2</v>
      </c>
      <c r="AJ369" s="138">
        <f t="shared" si="145"/>
        <v>0.20327864573623178</v>
      </c>
      <c r="AL369" s="11">
        <f t="shared" si="150"/>
        <v>8355.5</v>
      </c>
      <c r="AM369" s="412">
        <f t="shared" si="151"/>
        <v>6641.363636363636</v>
      </c>
      <c r="AN369" s="412">
        <f t="shared" si="152"/>
        <v>-28.636363636363967</v>
      </c>
      <c r="AO369" s="413">
        <f t="shared" si="153"/>
        <v>-4.3118198617480485E-3</v>
      </c>
      <c r="AP369" s="192">
        <v>2156516132075</v>
      </c>
      <c r="AQ369" s="192">
        <v>4992496096659</v>
      </c>
      <c r="AR369" s="192" t="s">
        <v>4659</v>
      </c>
      <c r="AS369" s="231" t="s">
        <v>695</v>
      </c>
      <c r="AT369" s="231" t="s">
        <v>1210</v>
      </c>
      <c r="AU369" s="232" t="s">
        <v>73</v>
      </c>
      <c r="AV369" s="232">
        <v>24700</v>
      </c>
      <c r="AW369" s="311">
        <f>VLOOKUP(B:B,[1]GOODYEAR!$B:$K,8,0)</f>
        <v>6670</v>
      </c>
      <c r="AX369" s="233">
        <v>1050</v>
      </c>
      <c r="AY369" s="204" t="s">
        <v>3387</v>
      </c>
      <c r="AZ369" s="192" t="s">
        <v>6228</v>
      </c>
      <c r="BA369" s="133" t="str">
        <f>IFERROR(VLOOKUP(AZ:AZ,Q商品!B:E,4,0),"")</f>
        <v>2023年製 EAGLE LS EXE 215/65R16 98H サマータイヤ 最短当日発送</v>
      </c>
      <c r="BB369" s="133" t="str">
        <f>IFERROR(VLOOKUP(B:B,在庫!B:M,12,0),"")</f>
        <v>2023年製</v>
      </c>
      <c r="BC369" s="133">
        <f>IFERROR(VLOOKUP(B:B,在庫!B:L,10,0),"")</f>
        <v>2</v>
      </c>
      <c r="BD369" s="234" t="e">
        <f>VLOOKUP(AP:AP,[1]MICHELIN!$B:$AH,32,0)</f>
        <v>#N/A</v>
      </c>
      <c r="BE369" s="234" t="e">
        <f>VLOOKUP(AP:AP,[1]MICHELIN!$B:$AH,33,0)</f>
        <v>#N/A</v>
      </c>
    </row>
    <row r="370" spans="1:57" s="11" customFormat="1" ht="19.5" hidden="1" customHeight="1">
      <c r="A370" s="11">
        <f t="shared" si="147"/>
        <v>1</v>
      </c>
      <c r="B370" s="239">
        <f t="shared" si="148"/>
        <v>2254019132070</v>
      </c>
      <c r="C370" s="233">
        <f>VLOOKUP(B:B,[1]GOODYEAR!$B:$K,9,0)</f>
        <v>12</v>
      </c>
      <c r="D370" s="11" t="s">
        <v>4700</v>
      </c>
      <c r="E370" s="358" t="s">
        <v>5005</v>
      </c>
      <c r="F370" s="293" t="s">
        <v>6067</v>
      </c>
      <c r="G370" s="132" t="str">
        <f t="shared" si="149"/>
        <v>19</v>
      </c>
      <c r="H370" s="233">
        <v>8</v>
      </c>
      <c r="I370" s="233">
        <f>VLOOKUP(B:B,[1]GOODYEAR!$B:$K,10,0)</f>
        <v>4</v>
      </c>
      <c r="J370" s="131"/>
      <c r="K370" s="132" t="s">
        <v>1760</v>
      </c>
      <c r="L370" s="132">
        <v>23</v>
      </c>
      <c r="M370" s="134" t="s">
        <v>2917</v>
      </c>
      <c r="N370" s="226" t="s">
        <v>3435</v>
      </c>
      <c r="O370" s="226">
        <v>0</v>
      </c>
      <c r="P370" s="227">
        <v>16710</v>
      </c>
      <c r="Q370" s="228">
        <f t="shared" si="134"/>
        <v>14236.363636363636</v>
      </c>
      <c r="R370" s="143">
        <f t="shared" si="146"/>
        <v>0.10229885057471262</v>
      </c>
      <c r="S370" s="239"/>
      <c r="T370" s="286"/>
      <c r="U370" s="189">
        <f t="shared" si="135"/>
        <v>17049</v>
      </c>
      <c r="V370" s="11">
        <v>900</v>
      </c>
      <c r="W370" s="229">
        <v>17949</v>
      </c>
      <c r="X370" s="135">
        <f t="shared" si="136"/>
        <v>12780</v>
      </c>
      <c r="Y370" s="230">
        <f t="shared" si="137"/>
        <v>15362.727272727272</v>
      </c>
      <c r="Z370" s="141">
        <f t="shared" si="138"/>
        <v>9.9162178336325457E-2</v>
      </c>
      <c r="AA370" s="136">
        <f t="shared" si="139"/>
        <v>0.16811645659506477</v>
      </c>
      <c r="AB370" s="144" t="s">
        <v>6002</v>
      </c>
      <c r="AC370" s="184">
        <f t="shared" si="156"/>
        <v>16714</v>
      </c>
      <c r="AD370" s="182">
        <f t="shared" si="157"/>
        <v>18367</v>
      </c>
      <c r="AE370" s="128">
        <f t="shared" si="140"/>
        <v>1653.03</v>
      </c>
      <c r="AF370" s="129">
        <f t="shared" si="141"/>
        <v>335.03</v>
      </c>
      <c r="AG370" s="130">
        <f t="shared" si="142"/>
        <v>1.8240866771927912E-2</v>
      </c>
      <c r="AH370" s="137">
        <f t="shared" si="143"/>
        <v>1318</v>
      </c>
      <c r="AI370" s="138">
        <f t="shared" si="144"/>
        <v>7.1759133228072092E-2</v>
      </c>
      <c r="AJ370" s="138">
        <f t="shared" si="145"/>
        <v>0.14987558982313687</v>
      </c>
      <c r="AL370" s="11">
        <f t="shared" si="150"/>
        <v>14877.3</v>
      </c>
      <c r="AM370" s="412">
        <f t="shared" si="151"/>
        <v>12570.272727272726</v>
      </c>
      <c r="AN370" s="412">
        <f t="shared" si="152"/>
        <v>-209.72727272727388</v>
      </c>
      <c r="AO370" s="413">
        <f t="shared" si="153"/>
        <v>-1.6684385237899033E-2</v>
      </c>
      <c r="AP370" s="192">
        <v>2254019132070</v>
      </c>
      <c r="AQ370" s="192">
        <v>4992496097045</v>
      </c>
      <c r="AR370" s="192" t="s">
        <v>4660</v>
      </c>
      <c r="AS370" s="231" t="s">
        <v>695</v>
      </c>
      <c r="AT370" s="231" t="s">
        <v>1049</v>
      </c>
      <c r="AU370" s="232" t="s">
        <v>124</v>
      </c>
      <c r="AV370" s="232">
        <v>51100</v>
      </c>
      <c r="AW370" s="311">
        <f>VLOOKUP(B:B,[1]GOODYEAR!$B:$K,8,0)</f>
        <v>12780</v>
      </c>
      <c r="AX370" s="233">
        <v>1050</v>
      </c>
      <c r="AY370" s="204" t="s">
        <v>3387</v>
      </c>
      <c r="AZ370" s="192"/>
      <c r="BA370" s="133" t="str">
        <f>IFERROR(VLOOKUP(AZ:AZ,Q商品!B:E,4,0),"")</f>
        <v/>
      </c>
      <c r="BB370" s="133" t="str">
        <f>IFERROR(VLOOKUP(B:B,在庫!B:M,12,0),"")</f>
        <v>2023年製</v>
      </c>
      <c r="BC370" s="133">
        <f>IFERROR(VLOOKUP(B:B,在庫!B:L,10,0),"")</f>
        <v>1</v>
      </c>
      <c r="BD370" s="234" t="str">
        <f>VLOOKUP(AP:AP,[1]GOODYEAR!$B:$AH,32,0)</f>
        <v/>
      </c>
      <c r="BE370" s="234" t="str">
        <f>VLOOKUP(AP:AP,[1]GOODYEAR!$B:$AH,33,0)</f>
        <v/>
      </c>
    </row>
    <row r="371" spans="1:57" s="11" customFormat="1" ht="19.5" hidden="1" customHeight="1">
      <c r="A371" s="11">
        <f t="shared" si="147"/>
        <v>1</v>
      </c>
      <c r="B371" s="239">
        <f t="shared" si="148"/>
        <v>2354018132078</v>
      </c>
      <c r="C371" s="233">
        <f>VLOOKUP(B:B,[1]GOODYEAR!$B:$K,9,0)</f>
        <v>0</v>
      </c>
      <c r="D371" s="11" t="s">
        <v>4700</v>
      </c>
      <c r="E371" s="320" t="s">
        <v>5006</v>
      </c>
      <c r="F371" s="158" t="s">
        <v>6068</v>
      </c>
      <c r="G371" s="132" t="str">
        <f t="shared" si="149"/>
        <v>18</v>
      </c>
      <c r="H371" s="233">
        <v>20</v>
      </c>
      <c r="I371" s="233">
        <f>VLOOKUP(B:B,[1]GOODYEAR!$B:$K,10,0)</f>
        <v>20</v>
      </c>
      <c r="J371" s="131"/>
      <c r="K371" s="132" t="s">
        <v>1760</v>
      </c>
      <c r="L371" s="132">
        <v>24</v>
      </c>
      <c r="M371" s="134" t="s">
        <v>6137</v>
      </c>
      <c r="N371" s="226" t="s">
        <v>6136</v>
      </c>
      <c r="O371" s="226" t="s">
        <v>2890</v>
      </c>
      <c r="P371" s="227">
        <v>16926</v>
      </c>
      <c r="Q371" s="228">
        <f t="shared" si="134"/>
        <v>14432.727272727272</v>
      </c>
      <c r="R371" s="143">
        <f t="shared" si="146"/>
        <v>0.22052154195011334</v>
      </c>
      <c r="S371" s="239"/>
      <c r="T371" s="286"/>
      <c r="U371" s="189">
        <f t="shared" si="135"/>
        <v>16026</v>
      </c>
      <c r="V371" s="11">
        <v>900</v>
      </c>
      <c r="W371" s="229">
        <v>16926</v>
      </c>
      <c r="X371" s="135">
        <f t="shared" si="136"/>
        <v>11250</v>
      </c>
      <c r="Y371" s="230">
        <f t="shared" si="137"/>
        <v>14432.727272727272</v>
      </c>
      <c r="Z371" s="141">
        <f t="shared" si="138"/>
        <v>7.590676804187968E-2</v>
      </c>
      <c r="AA371" s="136">
        <f t="shared" si="139"/>
        <v>0.22052154195011334</v>
      </c>
      <c r="AB371" s="144"/>
      <c r="AC371" s="184">
        <f t="shared" si="156"/>
        <v>15711</v>
      </c>
      <c r="AD371" s="182">
        <f t="shared" si="157"/>
        <v>17264</v>
      </c>
      <c r="AE371" s="128">
        <f t="shared" si="140"/>
        <v>1553.76</v>
      </c>
      <c r="AF371" s="129">
        <f t="shared" si="141"/>
        <v>315.76</v>
      </c>
      <c r="AG371" s="130">
        <f t="shared" si="142"/>
        <v>1.8290083410565337E-2</v>
      </c>
      <c r="AH371" s="137">
        <f t="shared" si="143"/>
        <v>1238</v>
      </c>
      <c r="AI371" s="138">
        <f t="shared" si="144"/>
        <v>7.1709916589434666E-2</v>
      </c>
      <c r="AJ371" s="138">
        <f t="shared" si="145"/>
        <v>0.20223145853954799</v>
      </c>
      <c r="AL371" s="11">
        <f t="shared" si="150"/>
        <v>13984.6</v>
      </c>
      <c r="AM371" s="412">
        <f t="shared" si="151"/>
        <v>11758.727272727272</v>
      </c>
      <c r="AN371" s="412">
        <f t="shared" si="152"/>
        <v>508.72727272727207</v>
      </c>
      <c r="AO371" s="413">
        <f t="shared" si="153"/>
        <v>4.326380406042702E-2</v>
      </c>
      <c r="AP371" s="192">
        <v>2354018132078</v>
      </c>
      <c r="AQ371" s="192">
        <v>4992496096994</v>
      </c>
      <c r="AR371" s="192" t="s">
        <v>3963</v>
      </c>
      <c r="AS371" s="231" t="s">
        <v>695</v>
      </c>
      <c r="AT371" s="231" t="s">
        <v>572</v>
      </c>
      <c r="AU371" s="232" t="s">
        <v>34</v>
      </c>
      <c r="AV371" s="232">
        <v>45000</v>
      </c>
      <c r="AW371" s="311">
        <f>VLOOKUP(B:B,[1]GOODYEAR!$B:$K,8,0)</f>
        <v>11250</v>
      </c>
      <c r="AX371" s="233">
        <v>1050</v>
      </c>
      <c r="AY371" s="204" t="s">
        <v>3387</v>
      </c>
      <c r="AZ371" s="192"/>
      <c r="BA371" s="133" t="str">
        <f>IFERROR(VLOOKUP(AZ:AZ,Q商品!B:E,4,0),"")</f>
        <v/>
      </c>
      <c r="BB371" s="133" t="str">
        <f>IFERROR(VLOOKUP(B:B,在庫!B:M,12,0),"")</f>
        <v>2023年製</v>
      </c>
      <c r="BC371" s="133">
        <f>IFERROR(VLOOKUP(B:B,在庫!B:L,10,0),"")</f>
        <v>1</v>
      </c>
      <c r="BD371" s="234">
        <f>VLOOKUP(AP:AP,[1]GOODYEAR!$B:$AH,32,0)</f>
        <v>655440994</v>
      </c>
      <c r="BE371" s="234">
        <f>VLOOKUP(AP:AP,[1]GOODYEAR!$B:$AH,33,0)</f>
        <v>655441181</v>
      </c>
    </row>
    <row r="372" spans="1:57" s="11" customFormat="1" ht="19.5" hidden="1" customHeight="1">
      <c r="A372" s="11">
        <f t="shared" si="147"/>
        <v>1</v>
      </c>
      <c r="B372" s="239">
        <f t="shared" si="148"/>
        <v>2253519132078</v>
      </c>
      <c r="C372" s="233">
        <f>VLOOKUP(B:B,[1]GOODYEAR!$B:$K,9,0)</f>
        <v>1</v>
      </c>
      <c r="D372" s="11" t="s">
        <v>4700</v>
      </c>
      <c r="E372" s="359" t="s">
        <v>7189</v>
      </c>
      <c r="F372" s="158" t="s">
        <v>7282</v>
      </c>
      <c r="G372" s="132" t="str">
        <f t="shared" si="149"/>
        <v>19</v>
      </c>
      <c r="H372" s="233">
        <v>19</v>
      </c>
      <c r="I372" s="233">
        <f>VLOOKUP(B:B,[1]GOODYEAR!$B:$K,10,0)</f>
        <v>19</v>
      </c>
      <c r="J372" s="131"/>
      <c r="K372" s="132" t="s">
        <v>5182</v>
      </c>
      <c r="L372" s="132"/>
      <c r="M372" s="134"/>
      <c r="N372" s="226"/>
      <c r="O372" s="226"/>
      <c r="P372" s="227"/>
      <c r="Q372" s="228">
        <f t="shared" si="134"/>
        <v>-954.5454545454545</v>
      </c>
      <c r="R372" s="143">
        <f t="shared" si="146"/>
        <v>15.121904761904762</v>
      </c>
      <c r="S372" s="192"/>
      <c r="T372" s="287"/>
      <c r="U372" s="189">
        <f t="shared" si="135"/>
        <v>0</v>
      </c>
      <c r="W372" s="229"/>
      <c r="X372" s="135">
        <f t="shared" si="136"/>
        <v>13480</v>
      </c>
      <c r="Y372" s="230">
        <f t="shared" si="137"/>
        <v>-954.5454545454545</v>
      </c>
      <c r="Z372" s="141" t="str">
        <f t="shared" si="138"/>
        <v/>
      </c>
      <c r="AA372" s="136">
        <f t="shared" si="139"/>
        <v>15.121904761904762</v>
      </c>
      <c r="AB372" s="144"/>
      <c r="AC372" s="184">
        <f t="shared" si="156"/>
        <v>0</v>
      </c>
      <c r="AD372" s="182">
        <f t="shared" si="157"/>
        <v>0</v>
      </c>
      <c r="AE372" s="128">
        <f t="shared" si="140"/>
        <v>0</v>
      </c>
      <c r="AF372" s="129">
        <f t="shared" si="141"/>
        <v>0</v>
      </c>
      <c r="AG372" s="130" t="str">
        <f t="shared" si="142"/>
        <v/>
      </c>
      <c r="AH372" s="137">
        <f t="shared" si="143"/>
        <v>0</v>
      </c>
      <c r="AI372" s="138" t="str">
        <f t="shared" si="144"/>
        <v/>
      </c>
      <c r="AJ372" s="138" t="str">
        <f t="shared" si="145"/>
        <v/>
      </c>
      <c r="AL372" s="11">
        <f t="shared" si="150"/>
        <v>0</v>
      </c>
      <c r="AM372" s="412">
        <f t="shared" si="151"/>
        <v>-954.5454545454545</v>
      </c>
      <c r="AN372" s="412">
        <f t="shared" si="152"/>
        <v>-14434.545454545454</v>
      </c>
      <c r="AO372" s="413">
        <f t="shared" si="153"/>
        <v>15.121904761904762</v>
      </c>
      <c r="AP372" s="192">
        <v>2253519132078</v>
      </c>
      <c r="AQ372" s="192">
        <f>VLOOKUP(B:B,[1]GOODYEAR!$B:$K,2,0)</f>
        <v>4992496097076</v>
      </c>
      <c r="AR372" s="192" t="str">
        <f>VLOOKUP(B:B,[1]GOODYEAR!$B:$K,3,0)</f>
        <v>05602914</v>
      </c>
      <c r="AS372" s="231" t="str">
        <f>VLOOKUP(B:B,[1]GOODYEAR!$B:$K,4,0)</f>
        <v>EAGLE LS EXE（日特）</v>
      </c>
      <c r="AT372" s="231" t="str">
        <f>VLOOKUP(B:B,[1]GOODYEAR!$B:$K,5,0)</f>
        <v>225/35R19 88W XL</v>
      </c>
      <c r="AU372" s="231" t="str">
        <f>VLOOKUP(B:B,[1]GOODYEAR!$B:$K,6,0)</f>
        <v>225/35R19</v>
      </c>
      <c r="AV372" s="232">
        <f>VLOOKUP(B:B,[1]GOODYEAR!$B:$K,7,0)</f>
        <v>53900</v>
      </c>
      <c r="AW372" s="311">
        <f>VLOOKUP(B:B,[1]GOODYEAR!$B:$K,8,0)</f>
        <v>13480</v>
      </c>
      <c r="AX372" s="233">
        <v>1050</v>
      </c>
      <c r="AY372" s="204" t="s">
        <v>3387</v>
      </c>
      <c r="AZ372" s="192"/>
      <c r="BA372" s="133" t="str">
        <f>IFERROR(VLOOKUP(AZ:AZ,Q商品!B:E,4,0),"")</f>
        <v/>
      </c>
      <c r="BB372" s="133" t="str">
        <f>IFERROR(VLOOKUP(B:B,在庫!B:M,12,0),"")</f>
        <v>2023年製</v>
      </c>
      <c r="BC372" s="133">
        <f>IFERROR(VLOOKUP(B:B,在庫!B:L,10,0),"")</f>
        <v>1</v>
      </c>
      <c r="BD372" s="234" t="str">
        <f>VLOOKUP(AP:AP,[1]GOODYEAR!$B:$AH,32,0)</f>
        <v/>
      </c>
      <c r="BE372" s="234" t="str">
        <f>VLOOKUP(AP:AP,[1]GOODYEAR!$B:$AH,33,0)</f>
        <v/>
      </c>
    </row>
    <row r="373" spans="1:57" s="11" customFormat="1" ht="19.5" hidden="1" customHeight="1">
      <c r="A373" s="11">
        <f t="shared" si="147"/>
        <v>1</v>
      </c>
      <c r="B373" s="239">
        <f t="shared" si="148"/>
        <v>1958015139088</v>
      </c>
      <c r="C373" s="233">
        <f>VLOOKUP(B:B,[1]GOODYEAR!$B:$K,9,0)</f>
        <v>79</v>
      </c>
      <c r="D373" s="11" t="s">
        <v>4700</v>
      </c>
      <c r="E373" s="358" t="s">
        <v>1653</v>
      </c>
      <c r="F373" s="158" t="s">
        <v>6070</v>
      </c>
      <c r="G373" s="132" t="str">
        <f t="shared" si="149"/>
        <v>15</v>
      </c>
      <c r="H373" s="233">
        <v>25</v>
      </c>
      <c r="I373" s="233">
        <f>VLOOKUP(B:B,[1]GOODYEAR!$B:$K,10,0)</f>
        <v>23</v>
      </c>
      <c r="J373" s="131">
        <v>302</v>
      </c>
      <c r="K373" s="132" t="s">
        <v>1759</v>
      </c>
      <c r="L373" s="132">
        <v>1</v>
      </c>
      <c r="M373" s="134" t="s">
        <v>1785</v>
      </c>
      <c r="N373" s="226" t="s">
        <v>2887</v>
      </c>
      <c r="O373" s="250" t="s">
        <v>1954</v>
      </c>
      <c r="P373" s="227">
        <v>11500</v>
      </c>
      <c r="Q373" s="228">
        <f t="shared" si="134"/>
        <v>9500</v>
      </c>
      <c r="R373" s="143">
        <f t="shared" si="146"/>
        <v>0.15578947368421053</v>
      </c>
      <c r="S373" s="192">
        <v>1074476745</v>
      </c>
      <c r="T373" s="285" t="s">
        <v>7776</v>
      </c>
      <c r="U373" s="189">
        <f t="shared" si="135"/>
        <v>10600</v>
      </c>
      <c r="V373" s="11">
        <v>900</v>
      </c>
      <c r="W373" s="229">
        <v>11500</v>
      </c>
      <c r="X373" s="135">
        <f t="shared" si="136"/>
        <v>8020</v>
      </c>
      <c r="Y373" s="230">
        <f t="shared" si="137"/>
        <v>9500</v>
      </c>
      <c r="Z373" s="141">
        <f t="shared" si="138"/>
        <v>5.80952380952382E-2</v>
      </c>
      <c r="AA373" s="136">
        <f t="shared" si="139"/>
        <v>0.15578947368421053</v>
      </c>
      <c r="AB373" s="144"/>
      <c r="AC373" s="185"/>
      <c r="AD373" s="183">
        <v>11110</v>
      </c>
      <c r="AE373" s="128">
        <f t="shared" si="140"/>
        <v>999.9</v>
      </c>
      <c r="AF373" s="129">
        <f t="shared" si="141"/>
        <v>489.9</v>
      </c>
      <c r="AG373" s="130">
        <f t="shared" si="142"/>
        <v>4.4095409540954096E-2</v>
      </c>
      <c r="AH373" s="137">
        <f t="shared" si="143"/>
        <v>510</v>
      </c>
      <c r="AI373" s="138">
        <f t="shared" si="144"/>
        <v>4.5904590459045908E-2</v>
      </c>
      <c r="AJ373" s="138">
        <f t="shared" si="145"/>
        <v>0.11169406414325644</v>
      </c>
      <c r="AK373" s="11" t="s">
        <v>13397</v>
      </c>
      <c r="AL373" s="11">
        <f t="shared" si="150"/>
        <v>-1111</v>
      </c>
      <c r="AM373" s="412">
        <f t="shared" si="151"/>
        <v>-1964.5454545454543</v>
      </c>
      <c r="AN373" s="412">
        <f t="shared" si="152"/>
        <v>-9984.545454545454</v>
      </c>
      <c r="AO373" s="413">
        <f t="shared" si="153"/>
        <v>5.0823692734844981</v>
      </c>
      <c r="AP373" s="192">
        <v>1958015139088</v>
      </c>
      <c r="AQ373" s="192">
        <v>4992496138588</v>
      </c>
      <c r="AR373" s="192" t="s">
        <v>1223</v>
      </c>
      <c r="AS373" s="231" t="s">
        <v>1224</v>
      </c>
      <c r="AT373" s="231" t="s">
        <v>1225</v>
      </c>
      <c r="AU373" s="232" t="s">
        <v>103</v>
      </c>
      <c r="AV373" s="232">
        <v>18300</v>
      </c>
      <c r="AW373" s="311">
        <f>VLOOKUP(B:B,[1]GOODYEAR!$B:$K,8,0)</f>
        <v>8020</v>
      </c>
      <c r="AX373" s="233">
        <v>1050</v>
      </c>
      <c r="AY373" s="204" t="s">
        <v>3387</v>
      </c>
      <c r="AZ373" s="195" t="s">
        <v>5009</v>
      </c>
      <c r="BA373" s="133" t="str">
        <f>IFERROR(VLOOKUP(AZ:AZ,Q商品!B:E,4,0),"")</f>
        <v>2023年製以降 EAGLE#1 NASCAR 195/80R15 107/105L サマータイヤ 最短当日発送</v>
      </c>
      <c r="BB373" s="133" t="str">
        <f>IFERROR(VLOOKUP(B:B,在庫!B:M,12,0),"")</f>
        <v>2023年製</v>
      </c>
      <c r="BC373" s="133">
        <f>IFERROR(VLOOKUP(B:B,在庫!B:L,10,0),"")</f>
        <v>2</v>
      </c>
      <c r="BD373" s="234" t="e">
        <f>VLOOKUP(AP:AP,[1]MICHELIN!$B:$AH,32,0)</f>
        <v>#N/A</v>
      </c>
      <c r="BE373" s="234" t="e">
        <f>VLOOKUP(AP:AP,[1]MICHELIN!$B:$AH,33,0)</f>
        <v>#N/A</v>
      </c>
    </row>
    <row r="374" spans="1:57" s="11" customFormat="1" ht="19.5" hidden="1" customHeight="1">
      <c r="A374" s="11">
        <f t="shared" si="147"/>
        <v>1</v>
      </c>
      <c r="B374" s="239">
        <f t="shared" si="148"/>
        <v>1655515132051</v>
      </c>
      <c r="C374" s="233">
        <f>VLOOKUP(B:B,[1]GOODYEAR!$B:$K,9,0)</f>
        <v>243</v>
      </c>
      <c r="D374" s="11" t="s">
        <v>4700</v>
      </c>
      <c r="E374" s="11" t="s">
        <v>1501</v>
      </c>
      <c r="F374" s="158" t="s">
        <v>6069</v>
      </c>
      <c r="G374" s="132" t="str">
        <f t="shared" si="149"/>
        <v>15</v>
      </c>
      <c r="H374" s="233">
        <v>203</v>
      </c>
      <c r="I374" s="233">
        <f>VLOOKUP(B:B,[1]GOODYEAR!$B:$K,10,0)</f>
        <v>108</v>
      </c>
      <c r="J374" s="131"/>
      <c r="K374" s="132" t="s">
        <v>5007</v>
      </c>
      <c r="L374" s="132">
        <v>1</v>
      </c>
      <c r="M374" s="134" t="s">
        <v>3422</v>
      </c>
      <c r="N374" s="226" t="s">
        <v>3393</v>
      </c>
      <c r="O374" s="226">
        <v>0</v>
      </c>
      <c r="P374" s="227">
        <v>5860</v>
      </c>
      <c r="Q374" s="228">
        <f t="shared" si="134"/>
        <v>4850</v>
      </c>
      <c r="R374" s="143">
        <f t="shared" si="146"/>
        <v>9.0721649484536079E-2</v>
      </c>
      <c r="S374" s="192">
        <v>1074475832</v>
      </c>
      <c r="T374" s="286" t="s">
        <v>6830</v>
      </c>
      <c r="U374" s="189">
        <f t="shared" si="135"/>
        <v>5860</v>
      </c>
      <c r="W374" s="229">
        <v>5860</v>
      </c>
      <c r="X374" s="135">
        <f t="shared" si="136"/>
        <v>4410</v>
      </c>
      <c r="Y374" s="230">
        <f t="shared" si="137"/>
        <v>4850</v>
      </c>
      <c r="Z374" s="141">
        <f t="shared" si="138"/>
        <v>7.7303754266211611E-2</v>
      </c>
      <c r="AA374" s="136">
        <f t="shared" si="139"/>
        <v>9.0721649484536079E-2</v>
      </c>
      <c r="AB374" s="144"/>
      <c r="AC374" s="184">
        <f t="shared" ref="AC374:AC392" si="158">ROUNDDOWN(U374/1.02,0)</f>
        <v>5745</v>
      </c>
      <c r="AD374" s="182">
        <f t="shared" ref="AD374:AD392" si="159">ROUNDDOWN(AC374/0.91,0)</f>
        <v>6313</v>
      </c>
      <c r="AE374" s="128">
        <f t="shared" si="140"/>
        <v>568.16999999999996</v>
      </c>
      <c r="AF374" s="129">
        <f t="shared" si="141"/>
        <v>115.16999999999996</v>
      </c>
      <c r="AG374" s="130">
        <f t="shared" si="142"/>
        <v>1.8243307460795177E-2</v>
      </c>
      <c r="AH374" s="137">
        <f t="shared" si="143"/>
        <v>453</v>
      </c>
      <c r="AI374" s="138">
        <f t="shared" si="144"/>
        <v>7.1756692539204817E-2</v>
      </c>
      <c r="AJ374" s="138">
        <f t="shared" si="145"/>
        <v>7.2478342023740899E-2</v>
      </c>
      <c r="AL374" s="11">
        <f t="shared" si="150"/>
        <v>5113.7</v>
      </c>
      <c r="AM374" s="412">
        <f t="shared" si="151"/>
        <v>4171.545454545454</v>
      </c>
      <c r="AN374" s="412">
        <f t="shared" si="152"/>
        <v>-238.45454545454595</v>
      </c>
      <c r="AO374" s="413">
        <f t="shared" si="153"/>
        <v>-5.7162159217207617E-2</v>
      </c>
      <c r="AP374" s="192">
        <v>1655515132051</v>
      </c>
      <c r="AQ374" s="192">
        <v>4992496090688</v>
      </c>
      <c r="AR374" s="192" t="s">
        <v>3242</v>
      </c>
      <c r="AS374" s="231" t="s">
        <v>681</v>
      </c>
      <c r="AT374" s="231" t="s">
        <v>682</v>
      </c>
      <c r="AU374" s="232" t="s">
        <v>109</v>
      </c>
      <c r="AV374" s="232">
        <v>12500</v>
      </c>
      <c r="AW374" s="311">
        <f>VLOOKUP(B:B,[1]GOODYEAR!$B:$K,8,0)</f>
        <v>4410</v>
      </c>
      <c r="AX374" s="233">
        <v>525</v>
      </c>
      <c r="AY374" s="204" t="s">
        <v>3387</v>
      </c>
      <c r="AZ374" s="192" t="s">
        <v>5008</v>
      </c>
      <c r="BA374" s="133" t="str">
        <f>IFERROR(VLOOKUP(AZ:AZ,Q商品!B:E,4,0),"")</f>
        <v>2023年製 EAGLE LS2000 Hybrid II 165/55R15 75V サマータイヤ 最短当日発送</v>
      </c>
      <c r="BB374" s="133" t="str">
        <f>IFERROR(VLOOKUP(B:B,在庫!B:M,12,0),"")</f>
        <v>2023年製</v>
      </c>
      <c r="BC374" s="133">
        <f>IFERROR(VLOOKUP(B:B,在庫!B:L,10,0),"")</f>
        <v>2</v>
      </c>
      <c r="BD374" s="234" t="e">
        <f>VLOOKUP(AP:AP,[1]MICHELIN!$B:$AH,32,0)</f>
        <v>#N/A</v>
      </c>
      <c r="BE374" s="234" t="e">
        <f>VLOOKUP(AP:AP,[1]MICHELIN!$B:$AH,33,0)</f>
        <v>#N/A</v>
      </c>
    </row>
    <row r="375" spans="1:57" s="11" customFormat="1" ht="19.5" hidden="1" customHeight="1">
      <c r="A375" s="11">
        <f t="shared" si="147"/>
        <v>1</v>
      </c>
      <c r="B375" s="239">
        <f t="shared" si="148"/>
        <v>2156017139085</v>
      </c>
      <c r="C375" s="233">
        <f>VLOOKUP(B:B,[1]GOODYEAR!$B:$K,9,0)</f>
        <v>17</v>
      </c>
      <c r="D375" s="11" t="s">
        <v>4700</v>
      </c>
      <c r="E375" s="358" t="s">
        <v>1655</v>
      </c>
      <c r="F375" s="293" t="s">
        <v>6071</v>
      </c>
      <c r="G375" s="132" t="str">
        <f t="shared" si="149"/>
        <v>17</v>
      </c>
      <c r="H375" s="233">
        <v>45</v>
      </c>
      <c r="I375" s="233">
        <f>VLOOKUP(B:B,[1]GOODYEAR!$B:$K,10,0)</f>
        <v>41</v>
      </c>
      <c r="J375" s="131"/>
      <c r="K375" s="132" t="s">
        <v>1759</v>
      </c>
      <c r="L375" s="132">
        <v>2</v>
      </c>
      <c r="M375" s="134" t="s">
        <v>1776</v>
      </c>
      <c r="N375" s="226" t="s">
        <v>7777</v>
      </c>
      <c r="O375" s="226">
        <v>0</v>
      </c>
      <c r="P375" s="227">
        <v>17100</v>
      </c>
      <c r="Q375" s="228">
        <f t="shared" si="134"/>
        <v>14590.90909090909</v>
      </c>
      <c r="R375" s="143">
        <f t="shared" si="146"/>
        <v>9.327102803738313E-2</v>
      </c>
      <c r="S375" s="192">
        <v>1074476743</v>
      </c>
      <c r="T375" s="286" t="s">
        <v>6831</v>
      </c>
      <c r="U375" s="189">
        <f t="shared" si="135"/>
        <v>17100</v>
      </c>
      <c r="W375" s="229">
        <v>17100</v>
      </c>
      <c r="X375" s="135">
        <f t="shared" si="136"/>
        <v>13230</v>
      </c>
      <c r="Y375" s="230">
        <f t="shared" si="137"/>
        <v>14590.90909090909</v>
      </c>
      <c r="Z375" s="141">
        <f t="shared" si="138"/>
        <v>7.7251461988304015E-2</v>
      </c>
      <c r="AA375" s="136">
        <f t="shared" si="139"/>
        <v>9.327102803738313E-2</v>
      </c>
      <c r="AB375" s="144"/>
      <c r="AC375" s="184">
        <f t="shared" si="158"/>
        <v>16764</v>
      </c>
      <c r="AD375" s="182">
        <f t="shared" si="159"/>
        <v>18421</v>
      </c>
      <c r="AE375" s="128">
        <f t="shared" si="140"/>
        <v>1657.8899999999999</v>
      </c>
      <c r="AF375" s="129">
        <f t="shared" si="141"/>
        <v>336.88999999999987</v>
      </c>
      <c r="AG375" s="130">
        <f t="shared" si="142"/>
        <v>1.82883665381901E-2</v>
      </c>
      <c r="AH375" s="137">
        <f t="shared" si="143"/>
        <v>1321</v>
      </c>
      <c r="AI375" s="138">
        <f t="shared" si="144"/>
        <v>7.1711633461809893E-2</v>
      </c>
      <c r="AJ375" s="138">
        <f t="shared" si="145"/>
        <v>7.4982661499193026E-2</v>
      </c>
      <c r="AL375" s="11">
        <f t="shared" si="150"/>
        <v>14921.9</v>
      </c>
      <c r="AM375" s="412">
        <f t="shared" si="151"/>
        <v>12610.81818181818</v>
      </c>
      <c r="AN375" s="412">
        <f t="shared" si="152"/>
        <v>-619.18181818181984</v>
      </c>
      <c r="AO375" s="413">
        <f t="shared" si="153"/>
        <v>-4.9099258212645845E-2</v>
      </c>
      <c r="AP375" s="192">
        <v>2156017139085</v>
      </c>
      <c r="AQ375" s="192">
        <v>4992496138601</v>
      </c>
      <c r="AR375" s="192" t="s">
        <v>1228</v>
      </c>
      <c r="AS375" s="231" t="s">
        <v>1224</v>
      </c>
      <c r="AT375" s="231" t="s">
        <v>1229</v>
      </c>
      <c r="AU375" s="232" t="s">
        <v>67</v>
      </c>
      <c r="AV375" s="232">
        <v>30300</v>
      </c>
      <c r="AW375" s="311">
        <f>VLOOKUP(B:B,[1]GOODYEAR!$B:$K,8,0)</f>
        <v>13230</v>
      </c>
      <c r="AX375" s="233">
        <v>1050</v>
      </c>
      <c r="AY375" s="204" t="s">
        <v>3387</v>
      </c>
      <c r="AZ375" s="192" t="s">
        <v>5010</v>
      </c>
      <c r="BA375" s="133" t="str">
        <f>IFERROR(VLOOKUP(AZ:AZ,Q商品!B:E,4,0),"")</f>
        <v>2023年製 EAGLE#1 NASCAR 215/60R17C 109/107R サマータイヤ 最短当日発送</v>
      </c>
      <c r="BB375" s="133" t="str">
        <f>IFERROR(VLOOKUP(B:B,在庫!B:M,12,0),"")</f>
        <v>2023年製</v>
      </c>
      <c r="BC375" s="133">
        <f>IFERROR(VLOOKUP(B:B,在庫!B:L,10,0),"")</f>
        <v>3</v>
      </c>
      <c r="BD375" s="234" t="e">
        <f>VLOOKUP(AP:AP,[1]MICHELIN!$B:$AH,32,0)</f>
        <v>#N/A</v>
      </c>
      <c r="BE375" s="234" t="e">
        <f>VLOOKUP(AP:AP,[1]MICHELIN!$B:$AH,33,0)</f>
        <v>#N/A</v>
      </c>
    </row>
    <row r="376" spans="1:57" s="11" customFormat="1" ht="19.5" hidden="1" customHeight="1">
      <c r="A376" s="11">
        <f t="shared" si="147"/>
        <v>1</v>
      </c>
      <c r="B376" s="239">
        <f t="shared" si="148"/>
        <v>2156516139081</v>
      </c>
      <c r="C376" s="233">
        <f>VLOOKUP(B:B,[1]GOODYEAR!$B:$K,9,0)</f>
        <v>58</v>
      </c>
      <c r="D376" s="11" t="s">
        <v>4700</v>
      </c>
      <c r="E376" s="358" t="s">
        <v>1654</v>
      </c>
      <c r="F376" s="158" t="s">
        <v>6072</v>
      </c>
      <c r="G376" s="132" t="str">
        <f t="shared" si="149"/>
        <v>16</v>
      </c>
      <c r="H376" s="233">
        <v>54</v>
      </c>
      <c r="I376" s="233">
        <f>VLOOKUP(B:B,[1]GOODYEAR!$B:$K,10,0)</f>
        <v>44</v>
      </c>
      <c r="J376" s="131"/>
      <c r="K376" s="132" t="s">
        <v>1759</v>
      </c>
      <c r="L376" s="132">
        <v>3</v>
      </c>
      <c r="M376" s="134" t="s">
        <v>1776</v>
      </c>
      <c r="N376" s="226" t="s">
        <v>7778</v>
      </c>
      <c r="O376" s="226">
        <v>0</v>
      </c>
      <c r="P376" s="227">
        <v>16550</v>
      </c>
      <c r="Q376" s="228">
        <f t="shared" si="134"/>
        <v>14090.90909090909</v>
      </c>
      <c r="R376" s="143">
        <f t="shared" si="146"/>
        <v>0.12354838709677414</v>
      </c>
      <c r="S376" s="192">
        <v>1074476744</v>
      </c>
      <c r="T376" s="286" t="s">
        <v>6832</v>
      </c>
      <c r="U376" s="189">
        <f t="shared" si="135"/>
        <v>16550</v>
      </c>
      <c r="W376" s="229">
        <v>16550</v>
      </c>
      <c r="X376" s="135">
        <f t="shared" si="136"/>
        <v>12350</v>
      </c>
      <c r="Y376" s="230">
        <f t="shared" si="137"/>
        <v>14090.90909090909</v>
      </c>
      <c r="Z376" s="141">
        <f t="shared" si="138"/>
        <v>7.7280966767371506E-2</v>
      </c>
      <c r="AA376" s="136">
        <f t="shared" si="139"/>
        <v>0.12354838709677414</v>
      </c>
      <c r="AB376" s="144"/>
      <c r="AC376" s="184">
        <f t="shared" si="158"/>
        <v>16225</v>
      </c>
      <c r="AD376" s="182">
        <f t="shared" si="159"/>
        <v>17829</v>
      </c>
      <c r="AE376" s="128">
        <f t="shared" si="140"/>
        <v>1604.61</v>
      </c>
      <c r="AF376" s="129">
        <f t="shared" si="141"/>
        <v>325.6099999999999</v>
      </c>
      <c r="AG376" s="130">
        <f t="shared" si="142"/>
        <v>1.8262942397218009E-2</v>
      </c>
      <c r="AH376" s="137">
        <f t="shared" si="143"/>
        <v>1279</v>
      </c>
      <c r="AI376" s="138">
        <f t="shared" si="144"/>
        <v>7.1737057602781984E-2</v>
      </c>
      <c r="AJ376" s="138">
        <f t="shared" si="145"/>
        <v>0.10528544469955613</v>
      </c>
      <c r="AL376" s="11">
        <f t="shared" si="150"/>
        <v>14442.1</v>
      </c>
      <c r="AM376" s="412">
        <f t="shared" si="151"/>
        <v>12174.636363636362</v>
      </c>
      <c r="AN376" s="412">
        <f t="shared" si="152"/>
        <v>-175.36363636363785</v>
      </c>
      <c r="AO376" s="413">
        <f t="shared" si="153"/>
        <v>-1.4404014306942277E-2</v>
      </c>
      <c r="AP376" s="192">
        <v>2156516139081</v>
      </c>
      <c r="AQ376" s="192">
        <v>4992496138595</v>
      </c>
      <c r="AR376" s="192" t="s">
        <v>1226</v>
      </c>
      <c r="AS376" s="231" t="s">
        <v>1224</v>
      </c>
      <c r="AT376" s="231" t="s">
        <v>1227</v>
      </c>
      <c r="AU376" s="232" t="s">
        <v>73</v>
      </c>
      <c r="AV376" s="232">
        <v>28300</v>
      </c>
      <c r="AW376" s="311">
        <f>VLOOKUP(B:B,[1]GOODYEAR!$B:$K,8,0)</f>
        <v>12350</v>
      </c>
      <c r="AX376" s="233">
        <v>1050</v>
      </c>
      <c r="AY376" s="204" t="s">
        <v>3387</v>
      </c>
      <c r="AZ376" s="192" t="s">
        <v>5011</v>
      </c>
      <c r="BA376" s="133" t="str">
        <f>IFERROR(VLOOKUP(AZ:AZ,Q商品!B:E,4,0),"")</f>
        <v>2023年製 EAGLE#1 NASCAR 215/65R16C 109/107R サマータイヤ 最短当日発送</v>
      </c>
      <c r="BB376" s="133" t="str">
        <f>IFERROR(VLOOKUP(B:B,在庫!B:M,12,0),"")</f>
        <v>2023年製</v>
      </c>
      <c r="BC376" s="133">
        <f>IFERROR(VLOOKUP(B:B,在庫!B:L,10,0),"")</f>
        <v>3</v>
      </c>
      <c r="BD376" s="234" t="e">
        <f>VLOOKUP(AP:AP,[1]MICHELIN!$B:$AH,32,0)</f>
        <v>#N/A</v>
      </c>
      <c r="BE376" s="234" t="e">
        <f>VLOOKUP(AP:AP,[1]MICHELIN!$B:$AH,33,0)</f>
        <v>#N/A</v>
      </c>
    </row>
    <row r="377" spans="1:57" s="11" customFormat="1" ht="19.5" hidden="1" customHeight="1">
      <c r="A377" s="11">
        <f t="shared" si="147"/>
        <v>1</v>
      </c>
      <c r="B377" s="239">
        <f t="shared" si="148"/>
        <v>1655515130606</v>
      </c>
      <c r="C377" s="233">
        <f>VLOOKUP(B:B,[1]GOODYEAR!$B:$K,9,0)</f>
        <v>18</v>
      </c>
      <c r="D377" s="11" t="s">
        <v>4700</v>
      </c>
      <c r="E377" s="11" t="s">
        <v>510</v>
      </c>
      <c r="F377" s="293" t="s">
        <v>6074</v>
      </c>
      <c r="G377" s="132" t="str">
        <f t="shared" si="149"/>
        <v>15</v>
      </c>
      <c r="H377" s="233">
        <v>94</v>
      </c>
      <c r="I377" s="233">
        <f>VLOOKUP(B:B,[1]GOODYEAR!$B:$K,10,0)</f>
        <v>94</v>
      </c>
      <c r="J377" s="131" t="s">
        <v>12</v>
      </c>
      <c r="K377" s="132" t="s">
        <v>1762</v>
      </c>
      <c r="L377" s="132">
        <v>1</v>
      </c>
      <c r="M377" s="134" t="s">
        <v>3422</v>
      </c>
      <c r="N377" s="226" t="s">
        <v>3394</v>
      </c>
      <c r="O377" s="226">
        <v>0</v>
      </c>
      <c r="P377" s="227">
        <v>9799</v>
      </c>
      <c r="Q377" s="228">
        <f t="shared" si="134"/>
        <v>8430.9090909090901</v>
      </c>
      <c r="R377" s="143">
        <f t="shared" si="146"/>
        <v>0.39745525124002584</v>
      </c>
      <c r="S377" s="192">
        <v>1074476041</v>
      </c>
      <c r="T377" s="286" t="s">
        <v>6834</v>
      </c>
      <c r="U377" s="189">
        <f t="shared" si="135"/>
        <v>9799</v>
      </c>
      <c r="W377" s="229">
        <v>9799</v>
      </c>
      <c r="X377" s="135">
        <f t="shared" si="136"/>
        <v>5080</v>
      </c>
      <c r="Y377" s="230">
        <f t="shared" si="137"/>
        <v>8430.9090909090901</v>
      </c>
      <c r="Z377" s="141">
        <f t="shared" si="138"/>
        <v>7.7252780896009732E-2</v>
      </c>
      <c r="AA377" s="136">
        <f t="shared" si="139"/>
        <v>0.39745525124002584</v>
      </c>
      <c r="AB377" s="144"/>
      <c r="AC377" s="184">
        <f t="shared" si="158"/>
        <v>9606</v>
      </c>
      <c r="AD377" s="182">
        <f t="shared" si="159"/>
        <v>10556</v>
      </c>
      <c r="AE377" s="128">
        <f t="shared" si="140"/>
        <v>950.04</v>
      </c>
      <c r="AF377" s="129">
        <f t="shared" si="141"/>
        <v>193.03999999999996</v>
      </c>
      <c r="AG377" s="130">
        <f t="shared" si="142"/>
        <v>1.8287230011367939E-2</v>
      </c>
      <c r="AH377" s="137">
        <f t="shared" si="143"/>
        <v>757</v>
      </c>
      <c r="AI377" s="138">
        <f t="shared" si="144"/>
        <v>7.1712769988632061E-2</v>
      </c>
      <c r="AJ377" s="138">
        <f t="shared" si="145"/>
        <v>0.37916802122865789</v>
      </c>
      <c r="AK377" s="11" t="s">
        <v>13397</v>
      </c>
      <c r="AL377" s="11">
        <f t="shared" si="150"/>
        <v>8550.4</v>
      </c>
      <c r="AM377" s="412">
        <f t="shared" si="151"/>
        <v>7295.8181818181811</v>
      </c>
      <c r="AN377" s="412">
        <f t="shared" si="152"/>
        <v>2215.8181818181811</v>
      </c>
      <c r="AO377" s="413">
        <f t="shared" si="153"/>
        <v>0.30371071846886127</v>
      </c>
      <c r="AP377" s="192">
        <v>1655515130606</v>
      </c>
      <c r="AQ377" s="192">
        <v>4992496152959</v>
      </c>
      <c r="AR377" s="192" t="s">
        <v>3226</v>
      </c>
      <c r="AS377" s="231" t="s">
        <v>698</v>
      </c>
      <c r="AT377" s="231" t="s">
        <v>682</v>
      </c>
      <c r="AU377" s="232" t="s">
        <v>109</v>
      </c>
      <c r="AV377" s="232">
        <v>14700</v>
      </c>
      <c r="AW377" s="311">
        <f>VLOOKUP(B:B,[1]GOODYEAR!$B:$K,8,0)</f>
        <v>5080</v>
      </c>
      <c r="AX377" s="233">
        <v>525</v>
      </c>
      <c r="AY377" s="204" t="s">
        <v>3387</v>
      </c>
      <c r="AZ377" s="195" t="s">
        <v>5015</v>
      </c>
      <c r="BA377" s="133" t="str">
        <f>IFERROR(VLOOKUP(AZ:AZ,Q商品!B:E,4,0),"")</f>
        <v>2023年製 EfficientGrip RVF02 165/55R15 75V サマータイヤ 最短当日発送</v>
      </c>
      <c r="BB377" s="133" t="str">
        <f>IFERROR(VLOOKUP(B:B,在庫!B:M,12,0),"")</f>
        <v>2023年製</v>
      </c>
      <c r="BC377" s="133">
        <f>IFERROR(VLOOKUP(B:B,在庫!B:L,10,0),"")</f>
        <v>3</v>
      </c>
      <c r="BD377" s="234" t="e">
        <f>VLOOKUP(AP:AP,[1]MICHELIN!$B:$AH,32,0)</f>
        <v>#N/A</v>
      </c>
      <c r="BE377" s="234" t="e">
        <f>VLOOKUP(AP:AP,[1]MICHELIN!$B:$AH,33,0)</f>
        <v>#N/A</v>
      </c>
    </row>
    <row r="378" spans="1:57" s="11" customFormat="1" ht="19.5" hidden="1" customHeight="1">
      <c r="A378" s="11">
        <f t="shared" si="147"/>
        <v>1</v>
      </c>
      <c r="B378" s="239">
        <f t="shared" si="148"/>
        <v>1656015130608</v>
      </c>
      <c r="C378" s="233">
        <f>VLOOKUP(B:B,[1]GOODYEAR!$B:$K,9,0)</f>
        <v>29</v>
      </c>
      <c r="D378" s="11" t="s">
        <v>4700</v>
      </c>
      <c r="E378" s="11" t="s">
        <v>511</v>
      </c>
      <c r="F378" s="158" t="s">
        <v>6075</v>
      </c>
      <c r="G378" s="132" t="str">
        <f t="shared" si="149"/>
        <v>15</v>
      </c>
      <c r="H378" s="233">
        <v>132</v>
      </c>
      <c r="I378" s="233">
        <f>VLOOKUP(B:B,[1]GOODYEAR!$B:$K,10,0)</f>
        <v>124</v>
      </c>
      <c r="J378" s="131" t="s">
        <v>12</v>
      </c>
      <c r="K378" s="132" t="s">
        <v>1762</v>
      </c>
      <c r="L378" s="132">
        <v>2</v>
      </c>
      <c r="M378" s="134" t="s">
        <v>3422</v>
      </c>
      <c r="N378" s="226" t="s">
        <v>3436</v>
      </c>
      <c r="O378" s="226">
        <v>0</v>
      </c>
      <c r="P378" s="227">
        <v>10100</v>
      </c>
      <c r="Q378" s="228">
        <f t="shared" si="134"/>
        <v>8704.545454545454</v>
      </c>
      <c r="R378" s="143">
        <f t="shared" si="146"/>
        <v>0.41984334203655349</v>
      </c>
      <c r="S378" s="192">
        <v>1074476044</v>
      </c>
      <c r="T378" s="286" t="s">
        <v>6835</v>
      </c>
      <c r="U378" s="189">
        <f t="shared" si="135"/>
        <v>10100</v>
      </c>
      <c r="W378" s="229">
        <v>10100</v>
      </c>
      <c r="X378" s="135">
        <f t="shared" si="136"/>
        <v>5050</v>
      </c>
      <c r="Y378" s="230">
        <f t="shared" si="137"/>
        <v>8704.545454545454</v>
      </c>
      <c r="Z378" s="141">
        <f t="shared" si="138"/>
        <v>7.7227722772277296E-2</v>
      </c>
      <c r="AA378" s="136">
        <f t="shared" si="139"/>
        <v>0.41984334203655349</v>
      </c>
      <c r="AB378" s="144"/>
      <c r="AC378" s="184">
        <f t="shared" si="158"/>
        <v>9901</v>
      </c>
      <c r="AD378" s="182">
        <f t="shared" si="159"/>
        <v>10880</v>
      </c>
      <c r="AE378" s="128">
        <f t="shared" si="140"/>
        <v>979.19999999999993</v>
      </c>
      <c r="AF378" s="129">
        <f t="shared" si="141"/>
        <v>199.19999999999993</v>
      </c>
      <c r="AG378" s="130">
        <f t="shared" si="142"/>
        <v>1.8308823529411759E-2</v>
      </c>
      <c r="AH378" s="137">
        <f t="shared" si="143"/>
        <v>780</v>
      </c>
      <c r="AI378" s="138">
        <f t="shared" si="144"/>
        <v>7.169117647058823E-2</v>
      </c>
      <c r="AJ378" s="138">
        <f t="shared" si="145"/>
        <v>0.40153451850714172</v>
      </c>
      <c r="AK378" s="11" t="s">
        <v>13397</v>
      </c>
      <c r="AL378" s="11">
        <f t="shared" si="150"/>
        <v>8813</v>
      </c>
      <c r="AM378" s="412">
        <f t="shared" si="151"/>
        <v>7534.545454545454</v>
      </c>
      <c r="AN378" s="412">
        <f t="shared" si="152"/>
        <v>2484.545454545454</v>
      </c>
      <c r="AO378" s="413">
        <f t="shared" si="153"/>
        <v>0.32975386100386095</v>
      </c>
      <c r="AP378" s="192">
        <v>1656015130608</v>
      </c>
      <c r="AQ378" s="192">
        <v>4992496153031</v>
      </c>
      <c r="AR378" s="192" t="s">
        <v>3227</v>
      </c>
      <c r="AS378" s="231" t="s">
        <v>698</v>
      </c>
      <c r="AT378" s="231" t="s">
        <v>693</v>
      </c>
      <c r="AU378" s="232" t="s">
        <v>110</v>
      </c>
      <c r="AV378" s="232">
        <v>14500</v>
      </c>
      <c r="AW378" s="311">
        <f>VLOOKUP(B:B,[1]GOODYEAR!$B:$K,8,0)</f>
        <v>5050</v>
      </c>
      <c r="AX378" s="233">
        <v>525</v>
      </c>
      <c r="AY378" s="204" t="s">
        <v>3387</v>
      </c>
      <c r="AZ378" s="195" t="s">
        <v>5016</v>
      </c>
      <c r="BA378" s="133" t="str">
        <f>IFERROR(VLOOKUP(AZ:AZ,Q商品!B:E,4,0),"")</f>
        <v>2023年製 EfficientGrip RVF02 165/60R15 77H サマータイヤ 最短当日発送</v>
      </c>
      <c r="BB378" s="133" t="str">
        <f>IFERROR(VLOOKUP(B:B,在庫!B:M,12,0),"")</f>
        <v>2023年製</v>
      </c>
      <c r="BC378" s="133">
        <f>IFERROR(VLOOKUP(B:B,在庫!B:L,10,0),"")</f>
        <v>4</v>
      </c>
      <c r="BD378" s="234" t="e">
        <f>VLOOKUP(AP:AP,[1]MICHELIN!$B:$AH,32,0)</f>
        <v>#N/A</v>
      </c>
      <c r="BE378" s="234" t="e">
        <f>VLOOKUP(AP:AP,[1]MICHELIN!$B:$AH,33,0)</f>
        <v>#N/A</v>
      </c>
    </row>
    <row r="379" spans="1:57" s="11" customFormat="1" ht="19.5" hidden="1" customHeight="1">
      <c r="A379" s="11">
        <f t="shared" si="147"/>
        <v>1</v>
      </c>
      <c r="B379" s="239">
        <f t="shared" si="148"/>
        <v>1856515130607</v>
      </c>
      <c r="C379" s="233">
        <f>VLOOKUP(B:B,[1]GOODYEAR!$B:$K,9,0)</f>
        <v>24</v>
      </c>
      <c r="D379" s="11" t="s">
        <v>4700</v>
      </c>
      <c r="E379" s="11" t="s">
        <v>517</v>
      </c>
      <c r="F379" s="158" t="s">
        <v>6076</v>
      </c>
      <c r="G379" s="132" t="str">
        <f t="shared" si="149"/>
        <v>15</v>
      </c>
      <c r="H379" s="233">
        <v>32</v>
      </c>
      <c r="I379" s="233">
        <f>VLOOKUP(B:B,[1]GOODYEAR!$B:$K,10,0)</f>
        <v>16</v>
      </c>
      <c r="J379" s="131" t="s">
        <v>12</v>
      </c>
      <c r="K379" s="132" t="s">
        <v>1762</v>
      </c>
      <c r="L379" s="132">
        <v>3</v>
      </c>
      <c r="M379" s="134" t="s">
        <v>3422</v>
      </c>
      <c r="N379" s="226" t="s">
        <v>2887</v>
      </c>
      <c r="O379" s="226">
        <v>0</v>
      </c>
      <c r="P379" s="227">
        <v>10500</v>
      </c>
      <c r="Q379" s="228">
        <f t="shared" si="134"/>
        <v>9068.181818181818</v>
      </c>
      <c r="R379" s="143">
        <f t="shared" si="146"/>
        <v>0.32842105263157895</v>
      </c>
      <c r="S379" s="192">
        <v>1074476038</v>
      </c>
      <c r="T379" s="287" t="s">
        <v>6836</v>
      </c>
      <c r="U379" s="189">
        <f t="shared" si="135"/>
        <v>10500</v>
      </c>
      <c r="W379" s="229">
        <v>10500</v>
      </c>
      <c r="X379" s="135">
        <f t="shared" si="136"/>
        <v>6090</v>
      </c>
      <c r="Y379" s="230">
        <f t="shared" si="137"/>
        <v>9068.181818181818</v>
      </c>
      <c r="Z379" s="141">
        <f t="shared" si="138"/>
        <v>7.7333333333333254E-2</v>
      </c>
      <c r="AA379" s="136">
        <f t="shared" si="139"/>
        <v>0.32842105263157895</v>
      </c>
      <c r="AB379" s="144"/>
      <c r="AC379" s="184">
        <f t="shared" si="158"/>
        <v>10294</v>
      </c>
      <c r="AD379" s="182">
        <f t="shared" si="159"/>
        <v>11312</v>
      </c>
      <c r="AE379" s="128">
        <f t="shared" si="140"/>
        <v>1018.0799999999999</v>
      </c>
      <c r="AF379" s="129">
        <f t="shared" si="141"/>
        <v>206.07999999999993</v>
      </c>
      <c r="AG379" s="130">
        <f t="shared" si="142"/>
        <v>1.821782178217821E-2</v>
      </c>
      <c r="AH379" s="137">
        <f t="shared" si="143"/>
        <v>812</v>
      </c>
      <c r="AI379" s="138">
        <f t="shared" si="144"/>
        <v>7.1782178217821777E-2</v>
      </c>
      <c r="AJ379" s="138">
        <f t="shared" si="145"/>
        <v>0.31020323084940071</v>
      </c>
      <c r="AK379" s="11" t="s">
        <v>13397</v>
      </c>
      <c r="AL379" s="11">
        <f t="shared" si="150"/>
        <v>9162.7999999999993</v>
      </c>
      <c r="AM379" s="412">
        <f t="shared" si="151"/>
        <v>7852.5454545454531</v>
      </c>
      <c r="AN379" s="412">
        <f t="shared" si="152"/>
        <v>1762.5454545454531</v>
      </c>
      <c r="AO379" s="413">
        <f t="shared" si="153"/>
        <v>0.22445530111834017</v>
      </c>
      <c r="AP379" s="192">
        <v>1856515130607</v>
      </c>
      <c r="AQ379" s="192">
        <v>4992496152881</v>
      </c>
      <c r="AR379" s="192" t="s">
        <v>3228</v>
      </c>
      <c r="AS379" s="231" t="s">
        <v>698</v>
      </c>
      <c r="AT379" s="231" t="s">
        <v>922</v>
      </c>
      <c r="AU379" s="232" t="s">
        <v>42</v>
      </c>
      <c r="AV379" s="232">
        <v>15800</v>
      </c>
      <c r="AW379" s="311">
        <f>VLOOKUP(B:B,[1]GOODYEAR!$B:$K,8,0)</f>
        <v>6090</v>
      </c>
      <c r="AX379" s="233">
        <v>525</v>
      </c>
      <c r="AY379" s="204" t="s">
        <v>3387</v>
      </c>
      <c r="AZ379" s="195" t="s">
        <v>5017</v>
      </c>
      <c r="BA379" s="133" t="str">
        <f>IFERROR(VLOOKUP(AZ:AZ,Q商品!B:E,4,0),"")</f>
        <v>2023年製 EfficientGrip RVF02 185/65R15 88H サマータイヤ 最短当日発送</v>
      </c>
      <c r="BB379" s="133" t="str">
        <f>IFERROR(VLOOKUP(B:B,在庫!B:M,12,0),"")</f>
        <v>2023年製</v>
      </c>
      <c r="BC379" s="133">
        <f>IFERROR(VLOOKUP(B:B,在庫!B:L,10,0),"")</f>
        <v>5</v>
      </c>
      <c r="BD379" s="234" t="e">
        <f>VLOOKUP(AP:AP,[1]MICHELIN!$B:$AH,32,0)</f>
        <v>#N/A</v>
      </c>
      <c r="BE379" s="234" t="e">
        <f>VLOOKUP(AP:AP,[1]MICHELIN!$B:$AH,33,0)</f>
        <v>#N/A</v>
      </c>
    </row>
    <row r="380" spans="1:57" s="11" customFormat="1" ht="19.5" hidden="1" customHeight="1">
      <c r="A380" s="11">
        <f t="shared" si="147"/>
        <v>1</v>
      </c>
      <c r="B380" s="239">
        <f t="shared" si="148"/>
        <v>1956515130604</v>
      </c>
      <c r="C380" s="233">
        <f>VLOOKUP(B:B,[1]GOODYEAR!$B:$K,9,0)</f>
        <v>61</v>
      </c>
      <c r="D380" s="11" t="s">
        <v>4700</v>
      </c>
      <c r="E380" s="11" t="s">
        <v>518</v>
      </c>
      <c r="F380" s="158" t="s">
        <v>6077</v>
      </c>
      <c r="G380" s="132" t="str">
        <f t="shared" si="149"/>
        <v>15</v>
      </c>
      <c r="H380" s="233">
        <v>114</v>
      </c>
      <c r="I380" s="233">
        <f>VLOOKUP(B:B,[1]GOODYEAR!$B:$K,10,0)</f>
        <v>106</v>
      </c>
      <c r="J380" s="131">
        <v>2139</v>
      </c>
      <c r="K380" s="132" t="s">
        <v>1762</v>
      </c>
      <c r="L380" s="132">
        <v>4</v>
      </c>
      <c r="M380" s="134" t="s">
        <v>3422</v>
      </c>
      <c r="N380" s="226" t="s">
        <v>3395</v>
      </c>
      <c r="O380" s="226">
        <v>0</v>
      </c>
      <c r="P380" s="227">
        <v>10800</v>
      </c>
      <c r="Q380" s="228">
        <f t="shared" si="134"/>
        <v>9340.9090909090901</v>
      </c>
      <c r="R380" s="143">
        <f t="shared" si="146"/>
        <v>0.3737226277372262</v>
      </c>
      <c r="S380" s="192">
        <v>1074476037</v>
      </c>
      <c r="T380" s="287" t="s">
        <v>6837</v>
      </c>
      <c r="U380" s="189">
        <f t="shared" si="135"/>
        <v>10800</v>
      </c>
      <c r="W380" s="229">
        <v>10800</v>
      </c>
      <c r="X380" s="135">
        <f t="shared" si="136"/>
        <v>5850</v>
      </c>
      <c r="Y380" s="230">
        <f t="shared" si="137"/>
        <v>9340.9090909090901</v>
      </c>
      <c r="Z380" s="141">
        <f t="shared" si="138"/>
        <v>7.7314814814814836E-2</v>
      </c>
      <c r="AA380" s="136">
        <f t="shared" si="139"/>
        <v>0.3737226277372262</v>
      </c>
      <c r="AB380" s="144"/>
      <c r="AC380" s="184">
        <f t="shared" si="158"/>
        <v>10588</v>
      </c>
      <c r="AD380" s="182">
        <f t="shared" si="159"/>
        <v>11635</v>
      </c>
      <c r="AE380" s="128">
        <f t="shared" si="140"/>
        <v>1047.1499999999999</v>
      </c>
      <c r="AF380" s="129">
        <f t="shared" si="141"/>
        <v>212.14999999999986</v>
      </c>
      <c r="AG380" s="130">
        <f t="shared" si="142"/>
        <v>1.8233777395788558E-2</v>
      </c>
      <c r="AH380" s="137">
        <f t="shared" si="143"/>
        <v>835</v>
      </c>
      <c r="AI380" s="138">
        <f t="shared" si="144"/>
        <v>7.1766222604211435E-2</v>
      </c>
      <c r="AJ380" s="138">
        <f t="shared" si="145"/>
        <v>0.35548885034143762</v>
      </c>
      <c r="AK380" s="11" t="s">
        <v>13397</v>
      </c>
      <c r="AL380" s="11">
        <f t="shared" si="150"/>
        <v>9424.5</v>
      </c>
      <c r="AM380" s="412">
        <f t="shared" si="151"/>
        <v>8090.454545454545</v>
      </c>
      <c r="AN380" s="412">
        <f t="shared" si="152"/>
        <v>2240.454545454545</v>
      </c>
      <c r="AO380" s="413">
        <f t="shared" si="153"/>
        <v>0.27692566998145962</v>
      </c>
      <c r="AP380" s="192">
        <v>1956515130604</v>
      </c>
      <c r="AQ380" s="192">
        <v>4992496152874</v>
      </c>
      <c r="AR380" s="192" t="s">
        <v>3229</v>
      </c>
      <c r="AS380" s="231" t="s">
        <v>698</v>
      </c>
      <c r="AT380" s="231" t="s">
        <v>844</v>
      </c>
      <c r="AU380" s="232" t="s">
        <v>43</v>
      </c>
      <c r="AV380" s="232">
        <v>16800</v>
      </c>
      <c r="AW380" s="311">
        <f>VLOOKUP(B:B,[1]GOODYEAR!$B:$K,8,0)</f>
        <v>5850</v>
      </c>
      <c r="AX380" s="233">
        <v>525</v>
      </c>
      <c r="AY380" s="204" t="s">
        <v>3387</v>
      </c>
      <c r="AZ380" s="195" t="s">
        <v>5018</v>
      </c>
      <c r="BA380" s="133" t="str">
        <f>IFERROR(VLOOKUP(AZ:AZ,Q商品!B:E,4,0),"")</f>
        <v>2023年製 EfficientGrip RVF02 195/65R15 91H サマータイヤ 最短当日発送</v>
      </c>
      <c r="BB380" s="133" t="str">
        <f>IFERROR(VLOOKUP(B:B,在庫!B:M,12,0),"")</f>
        <v>2023年製</v>
      </c>
      <c r="BC380" s="133">
        <f>IFERROR(VLOOKUP(B:B,在庫!B:L,10,0),"")</f>
        <v>6</v>
      </c>
      <c r="BD380" s="234" t="e">
        <f>VLOOKUP(AP:AP,[1]MICHELIN!$B:$AH,32,0)</f>
        <v>#N/A</v>
      </c>
      <c r="BE380" s="234" t="e">
        <f>VLOOKUP(AP:AP,[1]MICHELIN!$B:$AH,33,0)</f>
        <v>#N/A</v>
      </c>
    </row>
    <row r="381" spans="1:57" s="11" customFormat="1" ht="19.5" hidden="1" customHeight="1">
      <c r="A381" s="11">
        <f t="shared" si="147"/>
        <v>1</v>
      </c>
      <c r="B381" s="239">
        <f t="shared" si="148"/>
        <v>1655514139020</v>
      </c>
      <c r="C381" s="233">
        <f>VLOOKUP(B:B,[1]GOODYEAR!$B:$K,9,0)</f>
        <v>85</v>
      </c>
      <c r="D381" s="11" t="s">
        <v>4700</v>
      </c>
      <c r="E381" s="358" t="s">
        <v>5012</v>
      </c>
      <c r="F381" s="158" t="s">
        <v>6073</v>
      </c>
      <c r="G381" s="132" t="str">
        <f t="shared" si="149"/>
        <v>14</v>
      </c>
      <c r="H381" s="233">
        <v>34</v>
      </c>
      <c r="I381" s="233">
        <f>VLOOKUP(B:B,[1]GOODYEAR!$B:$K,10,0)</f>
        <v>23</v>
      </c>
      <c r="J381" s="131"/>
      <c r="K381" s="132" t="s">
        <v>5013</v>
      </c>
      <c r="L381" s="132">
        <v>1</v>
      </c>
      <c r="M381" s="134" t="s">
        <v>3422</v>
      </c>
      <c r="N381" s="226" t="s">
        <v>6184</v>
      </c>
      <c r="O381" s="226" t="s">
        <v>3425</v>
      </c>
      <c r="P381" s="227">
        <v>5780</v>
      </c>
      <c r="Q381" s="228">
        <f t="shared" si="134"/>
        <v>4777.272727272727</v>
      </c>
      <c r="R381" s="143">
        <f t="shared" si="146"/>
        <v>0.11455756422454801</v>
      </c>
      <c r="S381" s="192">
        <v>1074475910</v>
      </c>
      <c r="T381" s="286" t="s">
        <v>6833</v>
      </c>
      <c r="U381" s="189">
        <f t="shared" si="135"/>
        <v>4880</v>
      </c>
      <c r="V381" s="11">
        <v>900</v>
      </c>
      <c r="W381" s="229">
        <v>5780</v>
      </c>
      <c r="X381" s="135">
        <f t="shared" si="136"/>
        <v>4230</v>
      </c>
      <c r="Y381" s="230">
        <f t="shared" si="137"/>
        <v>4777.272727272727</v>
      </c>
      <c r="Z381" s="141">
        <f t="shared" si="138"/>
        <v>7.7254098360655776E-2</v>
      </c>
      <c r="AA381" s="136">
        <f t="shared" si="139"/>
        <v>0.11455756422454801</v>
      </c>
      <c r="AB381" s="144"/>
      <c r="AC381" s="184">
        <f t="shared" si="158"/>
        <v>4784</v>
      </c>
      <c r="AD381" s="182">
        <f t="shared" si="159"/>
        <v>5257</v>
      </c>
      <c r="AE381" s="128">
        <f t="shared" si="140"/>
        <v>473.13</v>
      </c>
      <c r="AF381" s="129">
        <f t="shared" si="141"/>
        <v>96.13</v>
      </c>
      <c r="AG381" s="130">
        <f t="shared" si="142"/>
        <v>1.8286094730835076E-2</v>
      </c>
      <c r="AH381" s="137">
        <f t="shared" si="143"/>
        <v>377</v>
      </c>
      <c r="AI381" s="138">
        <f t="shared" si="144"/>
        <v>7.1713905269164921E-2</v>
      </c>
      <c r="AJ381" s="138">
        <f t="shared" si="145"/>
        <v>9.627146949371293E-2</v>
      </c>
      <c r="AL381" s="11">
        <f t="shared" si="150"/>
        <v>4258.3</v>
      </c>
      <c r="AM381" s="412">
        <f t="shared" si="151"/>
        <v>3393.909090909091</v>
      </c>
      <c r="AN381" s="412">
        <f t="shared" si="152"/>
        <v>-836.09090909090901</v>
      </c>
      <c r="AO381" s="413">
        <f t="shared" si="153"/>
        <v>-0.2463504138429807</v>
      </c>
      <c r="AP381" s="192">
        <v>1655514139020</v>
      </c>
      <c r="AQ381" s="192">
        <v>4992496086940</v>
      </c>
      <c r="AR381" s="192" t="s">
        <v>3296</v>
      </c>
      <c r="AS381" s="231" t="s">
        <v>683</v>
      </c>
      <c r="AT381" s="231" t="s">
        <v>684</v>
      </c>
      <c r="AU381" s="232" t="s">
        <v>111</v>
      </c>
      <c r="AV381" s="232">
        <v>11500</v>
      </c>
      <c r="AW381" s="311">
        <f>VLOOKUP(B:B,[1]GOODYEAR!$B:$K,8,0)</f>
        <v>4230</v>
      </c>
      <c r="AX381" s="233">
        <v>525</v>
      </c>
      <c r="AY381" s="204" t="s">
        <v>3387</v>
      </c>
      <c r="AZ381" s="192" t="s">
        <v>5014</v>
      </c>
      <c r="BA381" s="133" t="str">
        <f>IFERROR(VLOOKUP(AZ:AZ,Q商品!B:E,4,0),"")</f>
        <v>2023年製 EAGLE REVSPEC RS-02 165/55R14 72V サマータイヤ 最短当日発送</v>
      </c>
      <c r="BB381" s="133" t="str">
        <f>IFERROR(VLOOKUP(B:B,在庫!B:M,12,0),"")</f>
        <v>2023年製</v>
      </c>
      <c r="BC381" s="133">
        <f>IFERROR(VLOOKUP(B:B,在庫!B:L,10,0),"")</f>
        <v>2</v>
      </c>
      <c r="BD381" s="234" t="e">
        <f>VLOOKUP(AP:AP,[1]MICHELIN!$B:$AH,32,0)</f>
        <v>#N/A</v>
      </c>
      <c r="BE381" s="234" t="e">
        <f>VLOOKUP(AP:AP,[1]MICHELIN!$B:$AH,33,0)</f>
        <v>#N/A</v>
      </c>
    </row>
    <row r="382" spans="1:57" s="11" customFormat="1" ht="19.5" hidden="1" customHeight="1">
      <c r="A382" s="11">
        <f t="shared" si="147"/>
        <v>1</v>
      </c>
      <c r="B382" s="239">
        <f t="shared" si="148"/>
        <v>1956016130608</v>
      </c>
      <c r="C382" s="233">
        <f>VLOOKUP(B:B,[1]GOODYEAR!$B:$K,9,0)</f>
        <v>50</v>
      </c>
      <c r="D382" s="11" t="s">
        <v>4700</v>
      </c>
      <c r="E382" s="11" t="s">
        <v>513</v>
      </c>
      <c r="F382" s="293" t="s">
        <v>6079</v>
      </c>
      <c r="G382" s="132" t="str">
        <f t="shared" si="149"/>
        <v>16</v>
      </c>
      <c r="H382" s="233">
        <v>83</v>
      </c>
      <c r="I382" s="233">
        <f>VLOOKUP(B:B,[1]GOODYEAR!$B:$K,10,0)</f>
        <v>75</v>
      </c>
      <c r="J382" s="131" t="s">
        <v>12</v>
      </c>
      <c r="K382" s="132" t="s">
        <v>1762</v>
      </c>
      <c r="L382" s="132">
        <v>6</v>
      </c>
      <c r="M382" s="134" t="s">
        <v>3422</v>
      </c>
      <c r="N382" s="226" t="s">
        <v>1977</v>
      </c>
      <c r="O382" s="226">
        <v>0</v>
      </c>
      <c r="P382" s="227">
        <v>12400</v>
      </c>
      <c r="Q382" s="228">
        <f t="shared" si="134"/>
        <v>10795.454545454544</v>
      </c>
      <c r="R382" s="143">
        <f t="shared" si="146"/>
        <v>0.36269473684210518</v>
      </c>
      <c r="S382" s="192">
        <v>1074476043</v>
      </c>
      <c r="T382" s="287" t="s">
        <v>6839</v>
      </c>
      <c r="U382" s="189">
        <f t="shared" si="135"/>
        <v>12400</v>
      </c>
      <c r="W382" s="229">
        <v>12400</v>
      </c>
      <c r="X382" s="135">
        <f t="shared" si="136"/>
        <v>6880</v>
      </c>
      <c r="Y382" s="230">
        <f t="shared" si="137"/>
        <v>10795.454545454544</v>
      </c>
      <c r="Z382" s="141">
        <f t="shared" si="138"/>
        <v>7.7258064516128933E-2</v>
      </c>
      <c r="AA382" s="136">
        <f t="shared" si="139"/>
        <v>0.36269473684210518</v>
      </c>
      <c r="AB382" s="144"/>
      <c r="AC382" s="184">
        <f t="shared" si="158"/>
        <v>12156</v>
      </c>
      <c r="AD382" s="182">
        <f t="shared" si="159"/>
        <v>13358</v>
      </c>
      <c r="AE382" s="128">
        <f t="shared" si="140"/>
        <v>1202.22</v>
      </c>
      <c r="AF382" s="129">
        <f t="shared" si="141"/>
        <v>244.22000000000003</v>
      </c>
      <c r="AG382" s="130">
        <f t="shared" si="142"/>
        <v>1.8282677047462198E-2</v>
      </c>
      <c r="AH382" s="137">
        <f t="shared" si="143"/>
        <v>958</v>
      </c>
      <c r="AI382" s="138">
        <f t="shared" si="144"/>
        <v>7.1717322952537799E-2</v>
      </c>
      <c r="AJ382" s="138">
        <f t="shared" si="145"/>
        <v>0.34441205979464296</v>
      </c>
      <c r="AK382" s="11" t="s">
        <v>13397</v>
      </c>
      <c r="AL382" s="11">
        <f t="shared" si="150"/>
        <v>10820.2</v>
      </c>
      <c r="AM382" s="412">
        <f t="shared" si="151"/>
        <v>9359.2727272727279</v>
      </c>
      <c r="AN382" s="412">
        <f t="shared" si="152"/>
        <v>2479.2727272727279</v>
      </c>
      <c r="AO382" s="413">
        <f t="shared" si="153"/>
        <v>0.26490014764161945</v>
      </c>
      <c r="AP382" s="192">
        <v>1956016130608</v>
      </c>
      <c r="AQ382" s="192">
        <v>4992496152911</v>
      </c>
      <c r="AR382" s="192" t="s">
        <v>3231</v>
      </c>
      <c r="AS382" s="231" t="s">
        <v>698</v>
      </c>
      <c r="AT382" s="231" t="s">
        <v>1021</v>
      </c>
      <c r="AU382" s="232" t="s">
        <v>46</v>
      </c>
      <c r="AV382" s="232">
        <v>19100</v>
      </c>
      <c r="AW382" s="311">
        <f>VLOOKUP(B:B,[1]GOODYEAR!$B:$K,8,0)</f>
        <v>6880</v>
      </c>
      <c r="AX382" s="233">
        <v>525</v>
      </c>
      <c r="AY382" s="204" t="s">
        <v>3387</v>
      </c>
      <c r="AZ382" s="195" t="s">
        <v>5020</v>
      </c>
      <c r="BA382" s="133" t="str">
        <f>IFERROR(VLOOKUP(AZ:AZ,Q商品!B:E,4,0),"")</f>
        <v>2023年製 EfficientGrip RVF02 195/60R16 89H サマータイヤ 最短当日発送</v>
      </c>
      <c r="BB382" s="133" t="str">
        <f>IFERROR(VLOOKUP(B:B,在庫!B:M,12,0),"")</f>
        <v>2023年製</v>
      </c>
      <c r="BC382" s="133">
        <f>IFERROR(VLOOKUP(B:B,在庫!B:L,10,0),"")</f>
        <v>4</v>
      </c>
      <c r="BD382" s="234" t="e">
        <f>VLOOKUP(AP:AP,[1]MICHELIN!$B:$AH,32,0)</f>
        <v>#N/A</v>
      </c>
      <c r="BE382" s="234" t="e">
        <f>VLOOKUP(AP:AP,[1]MICHELIN!$B:$AH,33,0)</f>
        <v>#N/A</v>
      </c>
    </row>
    <row r="383" spans="1:57" s="11" customFormat="1" ht="19.5" hidden="1" customHeight="1">
      <c r="A383" s="11">
        <f t="shared" si="147"/>
        <v>1</v>
      </c>
      <c r="B383" s="239">
        <f t="shared" si="148"/>
        <v>2055516130602</v>
      </c>
      <c r="C383" s="233">
        <f>VLOOKUP(B:B,[1]GOODYEAR!$B:$K,9,0)</f>
        <v>12</v>
      </c>
      <c r="D383" s="11" t="s">
        <v>4700</v>
      </c>
      <c r="E383" s="358" t="s">
        <v>7509</v>
      </c>
      <c r="F383" s="293" t="s">
        <v>6080</v>
      </c>
      <c r="G383" s="132" t="str">
        <f t="shared" si="149"/>
        <v>16</v>
      </c>
      <c r="H383" s="233">
        <v>2</v>
      </c>
      <c r="I383" s="233">
        <f>VLOOKUP(B:B,[1]GOODYEAR!$B:$K,10,0)</f>
        <v>10</v>
      </c>
      <c r="J383" s="131" t="s">
        <v>12</v>
      </c>
      <c r="K383" s="132" t="s">
        <v>1762</v>
      </c>
      <c r="L383" s="132">
        <v>7</v>
      </c>
      <c r="M383" s="134" t="s">
        <v>3422</v>
      </c>
      <c r="N383" s="226" t="s">
        <v>2888</v>
      </c>
      <c r="O383" s="226">
        <v>0</v>
      </c>
      <c r="P383" s="227">
        <v>14800</v>
      </c>
      <c r="Q383" s="228">
        <f t="shared" ref="Q383:Q446" si="160">(P383-AX383)/1.1</f>
        <v>12977.272727272726</v>
      </c>
      <c r="R383" s="143">
        <f t="shared" si="146"/>
        <v>0.32651488616462343</v>
      </c>
      <c r="S383" s="192">
        <v>1074476036</v>
      </c>
      <c r="T383" s="286" t="s">
        <v>6840</v>
      </c>
      <c r="U383" s="189">
        <f t="shared" ref="U383:U446" si="161">W383-V383</f>
        <v>14800</v>
      </c>
      <c r="W383" s="229">
        <v>14800</v>
      </c>
      <c r="X383" s="135">
        <f t="shared" ref="X383:X446" si="162">AW383</f>
        <v>8740</v>
      </c>
      <c r="Y383" s="230">
        <f t="shared" ref="Y383:Y446" si="163">(W383-AX383)/1.1</f>
        <v>12977.272727272726</v>
      </c>
      <c r="Z383" s="141">
        <f t="shared" ref="Z383:Z446" si="164">IFERROR(-1+(AD383/N383),"")</f>
        <v>7.7229729729729746E-2</v>
      </c>
      <c r="AA383" s="136">
        <f t="shared" ref="AA383:AA446" si="165">IFERROR((Y383-X383)/Y383,"")</f>
        <v>0.32651488616462343</v>
      </c>
      <c r="AB383" s="144"/>
      <c r="AC383" s="184">
        <f t="shared" si="158"/>
        <v>14509</v>
      </c>
      <c r="AD383" s="182">
        <f t="shared" si="159"/>
        <v>15943</v>
      </c>
      <c r="AE383" s="128">
        <f t="shared" ref="AE383:AE446" si="166">AD383*0.09</f>
        <v>1434.87</v>
      </c>
      <c r="AF383" s="129">
        <f t="shared" ref="AF383:AF446" si="167">AE383-AH383</f>
        <v>291.86999999999989</v>
      </c>
      <c r="AG383" s="130">
        <f t="shared" ref="AG383:AG446" si="168">IFERROR(AF383/AD383,"")</f>
        <v>1.8307094022454989E-2</v>
      </c>
      <c r="AH383" s="137">
        <f t="shared" ref="AH383:AH446" si="169">AD383-U383</f>
        <v>1143</v>
      </c>
      <c r="AI383" s="138">
        <f t="shared" ref="AI383:AI446" si="170">IFERROR(AH383/AD383,"")</f>
        <v>7.1692905977545004E-2</v>
      </c>
      <c r="AJ383" s="138">
        <f t="shared" ref="AJ383:AJ446" si="171">IFERROR(AA383-AG383,"")</f>
        <v>0.30820779214216842</v>
      </c>
      <c r="AK383" s="11" t="s">
        <v>13397</v>
      </c>
      <c r="AL383" s="11">
        <f t="shared" si="150"/>
        <v>12914.7</v>
      </c>
      <c r="AM383" s="412">
        <f t="shared" si="151"/>
        <v>11263.363636363636</v>
      </c>
      <c r="AN383" s="412">
        <f t="shared" si="152"/>
        <v>2523.363636363636</v>
      </c>
      <c r="AO383" s="413">
        <f t="shared" si="153"/>
        <v>0.22403286600966929</v>
      </c>
      <c r="AP383" s="192">
        <v>2055516130602</v>
      </c>
      <c r="AQ383" s="192">
        <v>4992496153024</v>
      </c>
      <c r="AR383" s="192" t="s">
        <v>3232</v>
      </c>
      <c r="AS383" s="231" t="s">
        <v>698</v>
      </c>
      <c r="AT383" s="231" t="s">
        <v>554</v>
      </c>
      <c r="AU383" s="232" t="s">
        <v>35</v>
      </c>
      <c r="AV383" s="232">
        <v>22900</v>
      </c>
      <c r="AW383" s="311">
        <f>VLOOKUP(B:B,[1]GOODYEAR!$B:$K,8,0)</f>
        <v>8740</v>
      </c>
      <c r="AX383" s="233">
        <v>525</v>
      </c>
      <c r="AY383" s="204" t="s">
        <v>3387</v>
      </c>
      <c r="AZ383" s="195" t="s">
        <v>5021</v>
      </c>
      <c r="BA383" s="133" t="str">
        <f>IFERROR(VLOOKUP(AZ:AZ,Q商品!B:E,4,0),"")</f>
        <v>2023年製 EfficientGrip RVF02 205/55R16 94V XL サマータイヤ 最短当日発送</v>
      </c>
      <c r="BB383" s="133" t="str">
        <f>IFERROR(VLOOKUP(B:B,在庫!B:M,12,0),"")</f>
        <v>2023年製</v>
      </c>
      <c r="BC383" s="133">
        <f>IFERROR(VLOOKUP(B:B,在庫!B:L,10,0),"")</f>
        <v>1</v>
      </c>
      <c r="BD383" s="234" t="e">
        <f>VLOOKUP(AP:AP,[1]MICHELIN!$B:$AH,32,0)</f>
        <v>#N/A</v>
      </c>
      <c r="BE383" s="234" t="e">
        <f>VLOOKUP(AP:AP,[1]MICHELIN!$B:$AH,33,0)</f>
        <v>#N/A</v>
      </c>
    </row>
    <row r="384" spans="1:57" s="11" customFormat="1" ht="19.5" hidden="1" customHeight="1">
      <c r="A384" s="11">
        <f t="shared" si="147"/>
        <v>1</v>
      </c>
      <c r="B384" s="239">
        <f t="shared" si="148"/>
        <v>2056016130604</v>
      </c>
      <c r="C384" s="233">
        <f>VLOOKUP(B:B,[1]GOODYEAR!$B:$K,9,0)</f>
        <v>107</v>
      </c>
      <c r="D384" s="11" t="s">
        <v>4700</v>
      </c>
      <c r="E384" s="11" t="s">
        <v>509</v>
      </c>
      <c r="F384" s="293" t="s">
        <v>6081</v>
      </c>
      <c r="G384" s="132" t="str">
        <f t="shared" si="149"/>
        <v>16</v>
      </c>
      <c r="H384" s="233">
        <v>191</v>
      </c>
      <c r="I384" s="233">
        <f>VLOOKUP(B:B,[1]GOODYEAR!$B:$K,10,0)</f>
        <v>162</v>
      </c>
      <c r="J384" s="131">
        <v>2139</v>
      </c>
      <c r="K384" s="132" t="s">
        <v>1762</v>
      </c>
      <c r="L384" s="132">
        <v>8</v>
      </c>
      <c r="M384" s="134" t="s">
        <v>3422</v>
      </c>
      <c r="N384" s="226" t="s">
        <v>2001</v>
      </c>
      <c r="O384" s="226">
        <v>0</v>
      </c>
      <c r="P384" s="227">
        <v>12800</v>
      </c>
      <c r="Q384" s="228">
        <f t="shared" si="160"/>
        <v>10681.81818181818</v>
      </c>
      <c r="R384" s="143">
        <f t="shared" si="146"/>
        <v>0.3109787234042552</v>
      </c>
      <c r="S384" s="192">
        <v>1074476046</v>
      </c>
      <c r="T384" s="286" t="s">
        <v>6841</v>
      </c>
      <c r="U384" s="189">
        <f t="shared" si="161"/>
        <v>12800</v>
      </c>
      <c r="W384" s="229">
        <v>12800</v>
      </c>
      <c r="X384" s="135">
        <f t="shared" si="162"/>
        <v>7360</v>
      </c>
      <c r="Y384" s="230">
        <f t="shared" si="163"/>
        <v>10681.81818181818</v>
      </c>
      <c r="Z384" s="141">
        <f t="shared" si="164"/>
        <v>7.7343750000000044E-2</v>
      </c>
      <c r="AA384" s="136">
        <f t="shared" si="165"/>
        <v>0.3109787234042552</v>
      </c>
      <c r="AB384" s="144"/>
      <c r="AC384" s="184">
        <f t="shared" si="158"/>
        <v>12549</v>
      </c>
      <c r="AD384" s="182">
        <f t="shared" si="159"/>
        <v>13790</v>
      </c>
      <c r="AE384" s="128">
        <f t="shared" si="166"/>
        <v>1241.0999999999999</v>
      </c>
      <c r="AF384" s="129">
        <f t="shared" si="167"/>
        <v>251.09999999999991</v>
      </c>
      <c r="AG384" s="130">
        <f t="shared" si="168"/>
        <v>1.8208846990572871E-2</v>
      </c>
      <c r="AH384" s="137">
        <f t="shared" si="169"/>
        <v>990</v>
      </c>
      <c r="AI384" s="138">
        <f t="shared" si="170"/>
        <v>7.1791153009427122E-2</v>
      </c>
      <c r="AJ384" s="138">
        <f t="shared" si="171"/>
        <v>0.29276987641368235</v>
      </c>
      <c r="AK384" s="11" t="s">
        <v>13397</v>
      </c>
      <c r="AL384" s="11">
        <f t="shared" si="150"/>
        <v>11170</v>
      </c>
      <c r="AM384" s="412">
        <f t="shared" si="151"/>
        <v>9200</v>
      </c>
      <c r="AN384" s="412">
        <f t="shared" si="152"/>
        <v>1840</v>
      </c>
      <c r="AO384" s="413">
        <f t="shared" si="153"/>
        <v>0.2</v>
      </c>
      <c r="AP384" s="192">
        <v>2056016130604</v>
      </c>
      <c r="AQ384" s="192">
        <v>4992496152867</v>
      </c>
      <c r="AR384" s="192" t="s">
        <v>3233</v>
      </c>
      <c r="AS384" s="231" t="s">
        <v>698</v>
      </c>
      <c r="AT384" s="231" t="s">
        <v>1189</v>
      </c>
      <c r="AU384" s="232" t="s">
        <v>47</v>
      </c>
      <c r="AV384" s="232">
        <v>20000</v>
      </c>
      <c r="AW384" s="311">
        <f>VLOOKUP(B:B,[1]GOODYEAR!$B:$K,8,0)</f>
        <v>7360</v>
      </c>
      <c r="AX384" s="233">
        <v>1050</v>
      </c>
      <c r="AY384" s="204" t="s">
        <v>3387</v>
      </c>
      <c r="AZ384" s="195" t="s">
        <v>5022</v>
      </c>
      <c r="BA384" s="133" t="str">
        <f>IFERROR(VLOOKUP(AZ:AZ,Q商品!B:E,4,0),"")</f>
        <v>2023年製 EfficientGrip RVF02 205/60R16 92V サマータイヤ 最短当日発送</v>
      </c>
      <c r="BB384" s="133" t="str">
        <f>IFERROR(VLOOKUP(B:B,在庫!B:M,12,0),"")</f>
        <v>2023年製</v>
      </c>
      <c r="BC384" s="133">
        <f>IFERROR(VLOOKUP(B:B,在庫!B:L,10,0),"")</f>
        <v>3</v>
      </c>
      <c r="BD384" s="234" t="e">
        <f>VLOOKUP(AP:AP,[1]MICHELIN!$B:$AH,32,0)</f>
        <v>#N/A</v>
      </c>
      <c r="BE384" s="234" t="e">
        <f>VLOOKUP(AP:AP,[1]MICHELIN!$B:$AH,33,0)</f>
        <v>#N/A</v>
      </c>
    </row>
    <row r="385" spans="1:57" s="11" customFormat="1" ht="19.5" hidden="1" customHeight="1">
      <c r="A385" s="11">
        <f t="shared" si="147"/>
        <v>1</v>
      </c>
      <c r="B385" s="239">
        <f t="shared" si="148"/>
        <v>2055017130606</v>
      </c>
      <c r="C385" s="233">
        <f>VLOOKUP(B:B,[1]GOODYEAR!$B:$K,9,0)</f>
        <v>4</v>
      </c>
      <c r="D385" s="11" t="s">
        <v>4700</v>
      </c>
      <c r="E385" s="358" t="s">
        <v>512</v>
      </c>
      <c r="F385" s="158" t="s">
        <v>6082</v>
      </c>
      <c r="G385" s="132" t="str">
        <f t="shared" si="149"/>
        <v>17</v>
      </c>
      <c r="H385" s="233">
        <v>8</v>
      </c>
      <c r="I385" s="233">
        <f>VLOOKUP(B:B,[1]GOODYEAR!$B:$K,10,0)</f>
        <v>8</v>
      </c>
      <c r="J385" s="131" t="s">
        <v>12</v>
      </c>
      <c r="K385" s="132" t="s">
        <v>1762</v>
      </c>
      <c r="L385" s="132">
        <v>9</v>
      </c>
      <c r="M385" s="134" t="s">
        <v>3422</v>
      </c>
      <c r="N385" s="226" t="s">
        <v>2010</v>
      </c>
      <c r="O385" s="226">
        <v>0</v>
      </c>
      <c r="P385" s="227">
        <v>17400</v>
      </c>
      <c r="Q385" s="228">
        <f t="shared" si="160"/>
        <v>15340.90909090909</v>
      </c>
      <c r="R385" s="143">
        <f t="shared" ref="R385:R448" si="172">IFERROR((Q385-X385)/Q385,"")</f>
        <v>0.30121481481481477</v>
      </c>
      <c r="S385" s="192">
        <v>1074476045</v>
      </c>
      <c r="T385" s="287" t="s">
        <v>6842</v>
      </c>
      <c r="U385" s="189">
        <f t="shared" si="161"/>
        <v>17400</v>
      </c>
      <c r="W385" s="229">
        <v>17400</v>
      </c>
      <c r="X385" s="135">
        <f t="shared" si="162"/>
        <v>10720</v>
      </c>
      <c r="Y385" s="230">
        <f t="shared" si="163"/>
        <v>15340.90909090909</v>
      </c>
      <c r="Z385" s="141">
        <f t="shared" si="164"/>
        <v>7.7298850574712752E-2</v>
      </c>
      <c r="AA385" s="136">
        <f t="shared" si="165"/>
        <v>0.30121481481481477</v>
      </c>
      <c r="AB385" s="144"/>
      <c r="AC385" s="184">
        <f t="shared" si="158"/>
        <v>17058</v>
      </c>
      <c r="AD385" s="182">
        <f t="shared" si="159"/>
        <v>18745</v>
      </c>
      <c r="AE385" s="128">
        <f t="shared" si="166"/>
        <v>1687.05</v>
      </c>
      <c r="AF385" s="129">
        <f t="shared" si="167"/>
        <v>342.04999999999995</v>
      </c>
      <c r="AG385" s="130">
        <f t="shared" si="168"/>
        <v>1.8247532675380099E-2</v>
      </c>
      <c r="AH385" s="137">
        <f t="shared" si="169"/>
        <v>1345</v>
      </c>
      <c r="AI385" s="138">
        <f t="shared" si="170"/>
        <v>7.1752467324619901E-2</v>
      </c>
      <c r="AJ385" s="138">
        <f t="shared" si="171"/>
        <v>0.28296728213943467</v>
      </c>
      <c r="AK385" s="11" t="s">
        <v>13397</v>
      </c>
      <c r="AL385" s="11">
        <f t="shared" si="150"/>
        <v>15183.5</v>
      </c>
      <c r="AM385" s="412">
        <f t="shared" si="151"/>
        <v>13325.90909090909</v>
      </c>
      <c r="AN385" s="412">
        <f t="shared" si="152"/>
        <v>2605.9090909090901</v>
      </c>
      <c r="AO385" s="413">
        <f t="shared" si="153"/>
        <v>0.19555206876556258</v>
      </c>
      <c r="AP385" s="192">
        <v>2055017130606</v>
      </c>
      <c r="AQ385" s="192">
        <v>4992496153079</v>
      </c>
      <c r="AR385" s="192" t="s">
        <v>3234</v>
      </c>
      <c r="AS385" s="231" t="s">
        <v>698</v>
      </c>
      <c r="AT385" s="231" t="s">
        <v>1044</v>
      </c>
      <c r="AU385" s="232" t="s">
        <v>64</v>
      </c>
      <c r="AV385" s="232">
        <v>27300</v>
      </c>
      <c r="AW385" s="311">
        <f>VLOOKUP(B:B,[1]GOODYEAR!$B:$K,8,0)</f>
        <v>10720</v>
      </c>
      <c r="AX385" s="233">
        <v>525</v>
      </c>
      <c r="AY385" s="204" t="s">
        <v>3387</v>
      </c>
      <c r="AZ385" s="195" t="s">
        <v>5023</v>
      </c>
      <c r="BA385" s="133" t="str">
        <f>IFERROR(VLOOKUP(AZ:AZ,Q商品!B:E,4,0),"")</f>
        <v>2023年製 EfficientGrip RVF02 205/50R17 93V XL サマータイヤ 最短当日発送</v>
      </c>
      <c r="BB385" s="133" t="str">
        <f>IFERROR(VLOOKUP(B:B,在庫!B:M,12,0),"")</f>
        <v>2023年製</v>
      </c>
      <c r="BC385" s="133">
        <f>IFERROR(VLOOKUP(B:B,在庫!B:L,10,0),"")</f>
        <v>2</v>
      </c>
      <c r="BD385" s="234" t="e">
        <f>VLOOKUP(AP:AP,[1]MICHELIN!$B:$AH,32,0)</f>
        <v>#N/A</v>
      </c>
      <c r="BE385" s="234" t="e">
        <f>VLOOKUP(AP:AP,[1]MICHELIN!$B:$AH,33,0)</f>
        <v>#N/A</v>
      </c>
    </row>
    <row r="386" spans="1:57" s="11" customFormat="1" ht="19.5" hidden="1" customHeight="1">
      <c r="A386" s="11">
        <f t="shared" si="147"/>
        <v>1</v>
      </c>
      <c r="B386" s="239">
        <f t="shared" si="148"/>
        <v>2155517130608</v>
      </c>
      <c r="C386" s="233">
        <f>VLOOKUP(B:B,[1]GOODYEAR!$B:$K,9,0)</f>
        <v>11</v>
      </c>
      <c r="D386" s="11" t="s">
        <v>4700</v>
      </c>
      <c r="E386" s="11" t="s">
        <v>519</v>
      </c>
      <c r="F386" s="158" t="s">
        <v>6083</v>
      </c>
      <c r="G386" s="132" t="str">
        <f t="shared" si="149"/>
        <v>17</v>
      </c>
      <c r="H386" s="233">
        <v>51</v>
      </c>
      <c r="I386" s="233">
        <f>VLOOKUP(B:B,[1]GOODYEAR!$B:$K,10,0)</f>
        <v>51</v>
      </c>
      <c r="J386" s="131" t="s">
        <v>12</v>
      </c>
      <c r="K386" s="132" t="s">
        <v>1762</v>
      </c>
      <c r="L386" s="132">
        <v>10</v>
      </c>
      <c r="M386" s="134" t="s">
        <v>3422</v>
      </c>
      <c r="N386" s="226" t="s">
        <v>3438</v>
      </c>
      <c r="O386" s="226">
        <v>0</v>
      </c>
      <c r="P386" s="227">
        <v>16390</v>
      </c>
      <c r="Q386" s="228">
        <f t="shared" si="160"/>
        <v>13945.454545454544</v>
      </c>
      <c r="R386" s="143">
        <f t="shared" si="172"/>
        <v>0.33168187744458927</v>
      </c>
      <c r="S386" s="192">
        <v>1074476035</v>
      </c>
      <c r="T386" s="288" t="s">
        <v>6843</v>
      </c>
      <c r="U386" s="189">
        <f t="shared" si="161"/>
        <v>16390</v>
      </c>
      <c r="W386" s="229">
        <v>16390</v>
      </c>
      <c r="X386" s="135">
        <f t="shared" si="162"/>
        <v>9320</v>
      </c>
      <c r="Y386" s="230">
        <f t="shared" si="163"/>
        <v>13945.454545454544</v>
      </c>
      <c r="Z386" s="141">
        <f t="shared" si="164"/>
        <v>7.7303233679072658E-2</v>
      </c>
      <c r="AA386" s="136">
        <f t="shared" si="165"/>
        <v>0.33168187744458927</v>
      </c>
      <c r="AB386" s="144"/>
      <c r="AC386" s="184">
        <f t="shared" si="158"/>
        <v>16068</v>
      </c>
      <c r="AD386" s="182">
        <f t="shared" si="159"/>
        <v>17657</v>
      </c>
      <c r="AE386" s="128">
        <f t="shared" si="166"/>
        <v>1589.1299999999999</v>
      </c>
      <c r="AF386" s="129">
        <f t="shared" si="167"/>
        <v>322.12999999999988</v>
      </c>
      <c r="AG386" s="130">
        <f t="shared" si="168"/>
        <v>1.8243756017443501E-2</v>
      </c>
      <c r="AH386" s="137">
        <f t="shared" si="169"/>
        <v>1267</v>
      </c>
      <c r="AI386" s="138">
        <f t="shared" si="170"/>
        <v>7.1756243982556492E-2</v>
      </c>
      <c r="AJ386" s="138">
        <f t="shared" si="171"/>
        <v>0.31343812142714578</v>
      </c>
      <c r="AK386" s="11" t="s">
        <v>13397</v>
      </c>
      <c r="AL386" s="11">
        <f t="shared" si="150"/>
        <v>14302.3</v>
      </c>
      <c r="AM386" s="412">
        <f t="shared" si="151"/>
        <v>12047.545454545452</v>
      </c>
      <c r="AN386" s="412">
        <f t="shared" si="152"/>
        <v>2727.5454545454522</v>
      </c>
      <c r="AO386" s="413">
        <f t="shared" si="153"/>
        <v>0.22639843649781533</v>
      </c>
      <c r="AP386" s="192">
        <v>2155517130608</v>
      </c>
      <c r="AQ386" s="192">
        <v>4992496152942</v>
      </c>
      <c r="AR386" s="192" t="s">
        <v>3235</v>
      </c>
      <c r="AS386" s="231" t="s">
        <v>698</v>
      </c>
      <c r="AT386" s="231" t="s">
        <v>1190</v>
      </c>
      <c r="AU386" s="232" t="s">
        <v>66</v>
      </c>
      <c r="AV386" s="232">
        <v>25800</v>
      </c>
      <c r="AW386" s="311">
        <f>VLOOKUP(B:B,[1]GOODYEAR!$B:$K,8,0)</f>
        <v>9320</v>
      </c>
      <c r="AX386" s="233">
        <v>1050</v>
      </c>
      <c r="AY386" s="204" t="s">
        <v>3387</v>
      </c>
      <c r="AZ386" s="195" t="s">
        <v>5024</v>
      </c>
      <c r="BA386" s="133" t="str">
        <f>IFERROR(VLOOKUP(AZ:AZ,Q商品!B:E,4,0),"")</f>
        <v>2023年製 EfficientGrip RVF02 215/55R17 98V XL サマータイヤ 最短当日発送</v>
      </c>
      <c r="BB386" s="133" t="str">
        <f>IFERROR(VLOOKUP(B:B,在庫!B:M,12,0),"")</f>
        <v>2023年製</v>
      </c>
      <c r="BC386" s="133">
        <f>IFERROR(VLOOKUP(B:B,在庫!B:L,10,0),"")</f>
        <v>5</v>
      </c>
      <c r="BD386" s="234" t="e">
        <f>VLOOKUP(AP:AP,[1]MICHELIN!$B:$AH,32,0)</f>
        <v>#N/A</v>
      </c>
      <c r="BE386" s="234" t="e">
        <f>VLOOKUP(AP:AP,[1]MICHELIN!$B:$AH,33,0)</f>
        <v>#N/A</v>
      </c>
    </row>
    <row r="387" spans="1:57" s="11" customFormat="1" ht="19.5" hidden="1" customHeight="1">
      <c r="A387" s="11">
        <f t="shared" ref="A387:A450" si="173">COUNTIF(E:E,E387)</f>
        <v>1</v>
      </c>
      <c r="B387" s="239">
        <f t="shared" ref="B387:B450" si="174">AP387</f>
        <v>2156017130600</v>
      </c>
      <c r="C387" s="233">
        <f>VLOOKUP(B:B,[1]GOODYEAR!$B:$K,9,0)</f>
        <v>31</v>
      </c>
      <c r="D387" s="11" t="s">
        <v>4700</v>
      </c>
      <c r="E387" s="11" t="s">
        <v>515</v>
      </c>
      <c r="F387" s="158" t="s">
        <v>6084</v>
      </c>
      <c r="G387" s="132" t="str">
        <f t="shared" ref="G387:G450" si="175">MID(AP:AP,6,2)</f>
        <v>17</v>
      </c>
      <c r="H387" s="233">
        <v>55</v>
      </c>
      <c r="I387" s="233">
        <f>VLOOKUP(B:B,[1]GOODYEAR!$B:$K,10,0)</f>
        <v>51</v>
      </c>
      <c r="J387" s="173">
        <v>2139</v>
      </c>
      <c r="K387" s="132" t="s">
        <v>1762</v>
      </c>
      <c r="L387" s="132">
        <v>11</v>
      </c>
      <c r="M387" s="134" t="s">
        <v>3422</v>
      </c>
      <c r="N387" s="226" t="s">
        <v>2888</v>
      </c>
      <c r="O387" s="226">
        <v>0</v>
      </c>
      <c r="P387" s="227">
        <v>14800</v>
      </c>
      <c r="Q387" s="228">
        <f t="shared" si="160"/>
        <v>12499.999999999998</v>
      </c>
      <c r="R387" s="143">
        <f t="shared" si="172"/>
        <v>0.30239999999999989</v>
      </c>
      <c r="S387" s="192">
        <v>1074476040</v>
      </c>
      <c r="T387" s="287" t="s">
        <v>6844</v>
      </c>
      <c r="U387" s="189">
        <f t="shared" si="161"/>
        <v>14800</v>
      </c>
      <c r="W387" s="229">
        <v>14800</v>
      </c>
      <c r="X387" s="135">
        <f t="shared" si="162"/>
        <v>8720</v>
      </c>
      <c r="Y387" s="230">
        <f t="shared" si="163"/>
        <v>12499.999999999998</v>
      </c>
      <c r="Z387" s="141">
        <f t="shared" si="164"/>
        <v>7.7229729729729746E-2</v>
      </c>
      <c r="AA387" s="136">
        <f t="shared" si="165"/>
        <v>0.30239999999999989</v>
      </c>
      <c r="AB387" s="144"/>
      <c r="AC387" s="184">
        <f t="shared" si="158"/>
        <v>14509</v>
      </c>
      <c r="AD387" s="182">
        <f t="shared" si="159"/>
        <v>15943</v>
      </c>
      <c r="AE387" s="128">
        <f t="shared" si="166"/>
        <v>1434.87</v>
      </c>
      <c r="AF387" s="129">
        <f t="shared" si="167"/>
        <v>291.86999999999989</v>
      </c>
      <c r="AG387" s="130">
        <f t="shared" si="168"/>
        <v>1.8307094022454989E-2</v>
      </c>
      <c r="AH387" s="137">
        <f t="shared" si="169"/>
        <v>1143</v>
      </c>
      <c r="AI387" s="138">
        <f t="shared" si="170"/>
        <v>7.1692905977545004E-2</v>
      </c>
      <c r="AJ387" s="138">
        <f t="shared" si="171"/>
        <v>0.28409290597754489</v>
      </c>
      <c r="AK387" s="11" t="s">
        <v>13397</v>
      </c>
      <c r="AL387" s="11">
        <f t="shared" ref="AL387:AL450" si="176">AC387-AD387*0.1</f>
        <v>12914.7</v>
      </c>
      <c r="AM387" s="412">
        <f t="shared" ref="AM387:AM450" si="177">(AL387-AX387)/1.1</f>
        <v>10786.090909090908</v>
      </c>
      <c r="AN387" s="412">
        <f t="shared" ref="AN387:AN450" si="178">AM387-X387</f>
        <v>2066.0909090909081</v>
      </c>
      <c r="AO387" s="413">
        <f t="shared" ref="AO387:AO450" si="179">AN387/AM387</f>
        <v>0.19155140880089672</v>
      </c>
      <c r="AP387" s="192">
        <v>2156017130600</v>
      </c>
      <c r="AQ387" s="192">
        <v>4992496152904</v>
      </c>
      <c r="AR387" s="192" t="s">
        <v>3236</v>
      </c>
      <c r="AS387" s="231" t="s">
        <v>698</v>
      </c>
      <c r="AT387" s="231" t="s">
        <v>1191</v>
      </c>
      <c r="AU387" s="232" t="s">
        <v>67</v>
      </c>
      <c r="AV387" s="232">
        <v>23200</v>
      </c>
      <c r="AW387" s="311">
        <f>VLOOKUP(B:B,[1]GOODYEAR!$B:$K,8,0)</f>
        <v>8720</v>
      </c>
      <c r="AX387" s="233">
        <v>1050</v>
      </c>
      <c r="AY387" s="204" t="s">
        <v>3387</v>
      </c>
      <c r="AZ387" s="195" t="s">
        <v>5025</v>
      </c>
      <c r="BA387" s="133" t="str">
        <f>IFERROR(VLOOKUP(AZ:AZ,Q商品!B:E,4,0),"")</f>
        <v>2023年製 EfficientGrip RVF02 215/60R17 100H XL サマータイヤ 最短当日発送</v>
      </c>
      <c r="BB387" s="133" t="str">
        <f>IFERROR(VLOOKUP(B:B,在庫!B:M,12,0),"")</f>
        <v>2023年製</v>
      </c>
      <c r="BC387" s="133">
        <f>IFERROR(VLOOKUP(B:B,在庫!B:L,10,0),"")</f>
        <v>4</v>
      </c>
      <c r="BD387" s="234" t="e">
        <f>VLOOKUP(AP:AP,[1]MICHELIN!$B:$AH,32,0)</f>
        <v>#N/A</v>
      </c>
      <c r="BE387" s="234" t="e">
        <f>VLOOKUP(AP:AP,[1]MICHELIN!$B:$AH,33,0)</f>
        <v>#N/A</v>
      </c>
    </row>
    <row r="388" spans="1:57" s="11" customFormat="1" ht="19.5" hidden="1" customHeight="1">
      <c r="A388" s="11">
        <f t="shared" si="173"/>
        <v>1</v>
      </c>
      <c r="B388" s="239">
        <f t="shared" si="174"/>
        <v>2256017130607</v>
      </c>
      <c r="C388" s="233">
        <f>VLOOKUP(B:B,[1]GOODYEAR!$B:$K,9,0)</f>
        <v>28</v>
      </c>
      <c r="D388" s="11" t="s">
        <v>4700</v>
      </c>
      <c r="E388" s="11" t="s">
        <v>521</v>
      </c>
      <c r="F388" s="158" t="s">
        <v>6085</v>
      </c>
      <c r="G388" s="132" t="str">
        <f t="shared" si="175"/>
        <v>17</v>
      </c>
      <c r="H388" s="233">
        <v>44</v>
      </c>
      <c r="I388" s="233">
        <f>VLOOKUP(B:B,[1]GOODYEAR!$B:$K,10,0)</f>
        <v>40</v>
      </c>
      <c r="J388" s="173" t="s">
        <v>12</v>
      </c>
      <c r="K388" s="132" t="s">
        <v>1762</v>
      </c>
      <c r="L388" s="132">
        <v>12</v>
      </c>
      <c r="M388" s="134" t="s">
        <v>3422</v>
      </c>
      <c r="N388" s="226" t="s">
        <v>3439</v>
      </c>
      <c r="O388" s="226">
        <v>0</v>
      </c>
      <c r="P388" s="227">
        <v>15099</v>
      </c>
      <c r="Q388" s="228">
        <f t="shared" si="160"/>
        <v>12771.81818181818</v>
      </c>
      <c r="R388" s="143">
        <f t="shared" si="172"/>
        <v>0.30237027546444578</v>
      </c>
      <c r="S388" s="192">
        <v>1074476033</v>
      </c>
      <c r="T388" s="287" t="s">
        <v>6845</v>
      </c>
      <c r="U388" s="189">
        <f t="shared" si="161"/>
        <v>15099</v>
      </c>
      <c r="W388" s="229">
        <v>15099</v>
      </c>
      <c r="X388" s="135">
        <f t="shared" si="162"/>
        <v>8910</v>
      </c>
      <c r="Y388" s="230">
        <f t="shared" si="163"/>
        <v>12771.81818181818</v>
      </c>
      <c r="Z388" s="141">
        <f t="shared" si="164"/>
        <v>7.7223657195840678E-2</v>
      </c>
      <c r="AA388" s="136">
        <f t="shared" si="165"/>
        <v>0.30237027546444578</v>
      </c>
      <c r="AB388" s="144"/>
      <c r="AC388" s="184">
        <f t="shared" si="158"/>
        <v>14802</v>
      </c>
      <c r="AD388" s="182">
        <f t="shared" si="159"/>
        <v>16265</v>
      </c>
      <c r="AE388" s="128">
        <f t="shared" si="166"/>
        <v>1463.85</v>
      </c>
      <c r="AF388" s="129">
        <f t="shared" si="167"/>
        <v>297.84999999999991</v>
      </c>
      <c r="AG388" s="130">
        <f t="shared" si="168"/>
        <v>1.8312327082692894E-2</v>
      </c>
      <c r="AH388" s="137">
        <f t="shared" si="169"/>
        <v>1166</v>
      </c>
      <c r="AI388" s="138">
        <f t="shared" si="170"/>
        <v>7.1687672917307099E-2</v>
      </c>
      <c r="AJ388" s="138">
        <f t="shared" si="171"/>
        <v>0.28405794838175291</v>
      </c>
      <c r="AK388" s="11" t="s">
        <v>13397</v>
      </c>
      <c r="AL388" s="11">
        <f t="shared" si="176"/>
        <v>13175.5</v>
      </c>
      <c r="AM388" s="412">
        <f t="shared" si="177"/>
        <v>11023.181818181818</v>
      </c>
      <c r="AN388" s="412">
        <f t="shared" si="178"/>
        <v>2113.181818181818</v>
      </c>
      <c r="AO388" s="413">
        <f t="shared" si="179"/>
        <v>0.19170343490990061</v>
      </c>
      <c r="AP388" s="192">
        <v>2256017130607</v>
      </c>
      <c r="AQ388" s="192">
        <v>4992496152973</v>
      </c>
      <c r="AR388" s="192" t="s">
        <v>3237</v>
      </c>
      <c r="AS388" s="231" t="s">
        <v>698</v>
      </c>
      <c r="AT388" s="231" t="s">
        <v>1192</v>
      </c>
      <c r="AU388" s="232" t="s">
        <v>68</v>
      </c>
      <c r="AV388" s="232">
        <v>24400</v>
      </c>
      <c r="AW388" s="311">
        <f>VLOOKUP(B:B,[1]GOODYEAR!$B:$K,8,0)</f>
        <v>8910</v>
      </c>
      <c r="AX388" s="233">
        <v>1050</v>
      </c>
      <c r="AY388" s="204" t="s">
        <v>3387</v>
      </c>
      <c r="AZ388" s="195" t="s">
        <v>5026</v>
      </c>
      <c r="BA388" s="133" t="str">
        <f>IFERROR(VLOOKUP(AZ:AZ,Q商品!B:E,4,0),"")</f>
        <v>2023年製 EfficientGrip RVF02 225/60R17 99H サマータイヤ 最短当日発送</v>
      </c>
      <c r="BB388" s="133" t="str">
        <f>IFERROR(VLOOKUP(B:B,在庫!B:M,12,0),"")</f>
        <v>2023年製</v>
      </c>
      <c r="BC388" s="133">
        <f>IFERROR(VLOOKUP(B:B,在庫!B:L,10,0),"")</f>
        <v>4</v>
      </c>
      <c r="BD388" s="234" t="e">
        <f>VLOOKUP(AP:AP,[1]MICHELIN!$B:$AH,32,0)</f>
        <v>#N/A</v>
      </c>
      <c r="BE388" s="234" t="e">
        <f>VLOOKUP(AP:AP,[1]MICHELIN!$B:$AH,33,0)</f>
        <v>#N/A</v>
      </c>
    </row>
    <row r="389" spans="1:57" s="11" customFormat="1" ht="19.5" hidden="1" customHeight="1">
      <c r="A389" s="11">
        <f t="shared" si="173"/>
        <v>1</v>
      </c>
      <c r="B389" s="239">
        <f t="shared" si="174"/>
        <v>2254518130607</v>
      </c>
      <c r="C389" s="233">
        <f>VLOOKUP(B:B,[1]GOODYEAR!$B:$K,9,0)</f>
        <v>4</v>
      </c>
      <c r="D389" s="11" t="s">
        <v>4700</v>
      </c>
      <c r="E389" s="11" t="s">
        <v>520</v>
      </c>
      <c r="F389" s="158" t="s">
        <v>6086</v>
      </c>
      <c r="G389" s="132" t="str">
        <f t="shared" si="175"/>
        <v>18</v>
      </c>
      <c r="H389" s="233">
        <v>22</v>
      </c>
      <c r="I389" s="233">
        <f>VLOOKUP(B:B,[1]GOODYEAR!$B:$K,10,0)</f>
        <v>18</v>
      </c>
      <c r="J389" s="173" t="s">
        <v>12</v>
      </c>
      <c r="K389" s="132" t="s">
        <v>1762</v>
      </c>
      <c r="L389" s="132">
        <v>13</v>
      </c>
      <c r="M389" s="134" t="s">
        <v>3422</v>
      </c>
      <c r="N389" s="226" t="s">
        <v>3356</v>
      </c>
      <c r="O389" s="226">
        <v>0</v>
      </c>
      <c r="P389" s="227">
        <v>22600</v>
      </c>
      <c r="Q389" s="228">
        <f t="shared" si="160"/>
        <v>19590.909090909088</v>
      </c>
      <c r="R389" s="143">
        <f t="shared" si="172"/>
        <v>0.30324825986078879</v>
      </c>
      <c r="S389" s="192">
        <v>1074476034</v>
      </c>
      <c r="T389" s="287" t="s">
        <v>6846</v>
      </c>
      <c r="U389" s="189">
        <f t="shared" si="161"/>
        <v>22600</v>
      </c>
      <c r="W389" s="229">
        <v>22600</v>
      </c>
      <c r="X389" s="135">
        <f t="shared" si="162"/>
        <v>13650</v>
      </c>
      <c r="Y389" s="230">
        <f t="shared" si="163"/>
        <v>19590.909090909088</v>
      </c>
      <c r="Z389" s="141">
        <f t="shared" si="164"/>
        <v>7.7300884955752158E-2</v>
      </c>
      <c r="AA389" s="136">
        <f t="shared" si="165"/>
        <v>0.30324825986078879</v>
      </c>
      <c r="AB389" s="144"/>
      <c r="AC389" s="184">
        <f t="shared" si="158"/>
        <v>22156</v>
      </c>
      <c r="AD389" s="182">
        <f t="shared" si="159"/>
        <v>24347</v>
      </c>
      <c r="AE389" s="128">
        <f t="shared" si="166"/>
        <v>2191.23</v>
      </c>
      <c r="AF389" s="129">
        <f t="shared" si="167"/>
        <v>444.23</v>
      </c>
      <c r="AG389" s="130">
        <f t="shared" si="168"/>
        <v>1.8245779767527826E-2</v>
      </c>
      <c r="AH389" s="137">
        <f t="shared" si="169"/>
        <v>1747</v>
      </c>
      <c r="AI389" s="138">
        <f t="shared" si="170"/>
        <v>7.1754220232472174E-2</v>
      </c>
      <c r="AJ389" s="138">
        <f t="shared" si="171"/>
        <v>0.28500248009326096</v>
      </c>
      <c r="AK389" s="11" t="s">
        <v>13397</v>
      </c>
      <c r="AL389" s="11">
        <f t="shared" si="176"/>
        <v>19721.3</v>
      </c>
      <c r="AM389" s="412">
        <f t="shared" si="177"/>
        <v>16973.909090909088</v>
      </c>
      <c r="AN389" s="412">
        <f t="shared" si="178"/>
        <v>3323.9090909090883</v>
      </c>
      <c r="AO389" s="413">
        <f t="shared" si="179"/>
        <v>0.19582460782055869</v>
      </c>
      <c r="AP389" s="192">
        <v>2254518130607</v>
      </c>
      <c r="AQ389" s="192">
        <v>4992496153215</v>
      </c>
      <c r="AR389" s="192" t="s">
        <v>3238</v>
      </c>
      <c r="AS389" s="231" t="s">
        <v>698</v>
      </c>
      <c r="AT389" s="231" t="s">
        <v>562</v>
      </c>
      <c r="AU389" s="232" t="s">
        <v>40</v>
      </c>
      <c r="AV389" s="232">
        <v>34500</v>
      </c>
      <c r="AW389" s="311">
        <f>VLOOKUP(B:B,[1]GOODYEAR!$B:$K,8,0)</f>
        <v>13650</v>
      </c>
      <c r="AX389" s="233">
        <v>1050</v>
      </c>
      <c r="AY389" s="204" t="s">
        <v>3387</v>
      </c>
      <c r="AZ389" s="195" t="s">
        <v>5027</v>
      </c>
      <c r="BA389" s="133" t="str">
        <f>IFERROR(VLOOKUP(AZ:AZ,Q商品!B:E,4,0),"")</f>
        <v>2023年製 EfficientGrip RVF02 225/45R18 95W XL サマータイヤ 最短当日発送</v>
      </c>
      <c r="BB389" s="133" t="str">
        <f>IFERROR(VLOOKUP(B:B,在庫!B:M,12,0),"")</f>
        <v>2023年製</v>
      </c>
      <c r="BC389" s="133">
        <f>IFERROR(VLOOKUP(B:B,在庫!B:L,10,0),"")</f>
        <v>1</v>
      </c>
      <c r="BD389" s="234" t="e">
        <f>VLOOKUP(AP:AP,[1]MICHELIN!$B:$AH,32,0)</f>
        <v>#N/A</v>
      </c>
      <c r="BE389" s="234" t="e">
        <f>VLOOKUP(AP:AP,[1]MICHELIN!$B:$AH,33,0)</f>
        <v>#N/A</v>
      </c>
    </row>
    <row r="390" spans="1:57" s="11" customFormat="1" ht="19.5" hidden="1" customHeight="1">
      <c r="A390" s="11">
        <f t="shared" si="173"/>
        <v>1</v>
      </c>
      <c r="B390" s="239">
        <f t="shared" si="174"/>
        <v>2255018130609</v>
      </c>
      <c r="C390" s="233">
        <f>VLOOKUP(B:B,[1]GOODYEAR!$B:$K,9,0)</f>
        <v>23</v>
      </c>
      <c r="D390" s="11" t="s">
        <v>4700</v>
      </c>
      <c r="E390" s="11" t="s">
        <v>514</v>
      </c>
      <c r="F390" s="158" t="s">
        <v>6087</v>
      </c>
      <c r="G390" s="132" t="str">
        <f t="shared" si="175"/>
        <v>18</v>
      </c>
      <c r="H390" s="233">
        <v>58</v>
      </c>
      <c r="I390" s="233">
        <f>VLOOKUP(B:B,[1]GOODYEAR!$B:$K,10,0)</f>
        <v>58</v>
      </c>
      <c r="J390" s="173">
        <v>2139</v>
      </c>
      <c r="K390" s="132" t="s">
        <v>1762</v>
      </c>
      <c r="L390" s="132">
        <v>14</v>
      </c>
      <c r="M390" s="134" t="s">
        <v>3422</v>
      </c>
      <c r="N390" s="226" t="s">
        <v>1989</v>
      </c>
      <c r="O390" s="226">
        <v>0</v>
      </c>
      <c r="P390" s="227">
        <v>20600</v>
      </c>
      <c r="Q390" s="228">
        <f t="shared" si="160"/>
        <v>17772.727272727272</v>
      </c>
      <c r="R390" s="143">
        <f t="shared" si="172"/>
        <v>0.26854219948849101</v>
      </c>
      <c r="S390" s="192">
        <v>1074476042</v>
      </c>
      <c r="T390" s="287" t="s">
        <v>6847</v>
      </c>
      <c r="U390" s="189">
        <f t="shared" si="161"/>
        <v>20600</v>
      </c>
      <c r="W390" s="229">
        <v>20600</v>
      </c>
      <c r="X390" s="135">
        <f t="shared" si="162"/>
        <v>13000</v>
      </c>
      <c r="Y390" s="230">
        <f t="shared" si="163"/>
        <v>17772.727272727272</v>
      </c>
      <c r="Z390" s="141">
        <f t="shared" si="164"/>
        <v>7.7330097087378702E-2</v>
      </c>
      <c r="AA390" s="136">
        <f t="shared" si="165"/>
        <v>0.26854219948849101</v>
      </c>
      <c r="AB390" s="144"/>
      <c r="AC390" s="184">
        <f t="shared" si="158"/>
        <v>20196</v>
      </c>
      <c r="AD390" s="182">
        <f t="shared" si="159"/>
        <v>22193</v>
      </c>
      <c r="AE390" s="128">
        <f t="shared" si="166"/>
        <v>1997.37</v>
      </c>
      <c r="AF390" s="129">
        <f t="shared" si="167"/>
        <v>404.36999999999989</v>
      </c>
      <c r="AG390" s="130">
        <f t="shared" si="168"/>
        <v>1.8220610102284499E-2</v>
      </c>
      <c r="AH390" s="137">
        <f t="shared" si="169"/>
        <v>1593</v>
      </c>
      <c r="AI390" s="138">
        <f t="shared" si="170"/>
        <v>7.1779389897715498E-2</v>
      </c>
      <c r="AJ390" s="138">
        <f t="shared" si="171"/>
        <v>0.25032158938620652</v>
      </c>
      <c r="AK390" s="11" t="s">
        <v>13397</v>
      </c>
      <c r="AL390" s="11">
        <f t="shared" si="176"/>
        <v>17976.7</v>
      </c>
      <c r="AM390" s="412">
        <f t="shared" si="177"/>
        <v>15387.90909090909</v>
      </c>
      <c r="AN390" s="412">
        <f t="shared" si="178"/>
        <v>2387.9090909090901</v>
      </c>
      <c r="AO390" s="413">
        <f t="shared" si="179"/>
        <v>0.15518086809596668</v>
      </c>
      <c r="AP390" s="192">
        <v>2255018130609</v>
      </c>
      <c r="AQ390" s="192">
        <v>4992496152898</v>
      </c>
      <c r="AR390" s="192" t="s">
        <v>3239</v>
      </c>
      <c r="AS390" s="231" t="s">
        <v>698</v>
      </c>
      <c r="AT390" s="231" t="s">
        <v>1193</v>
      </c>
      <c r="AU390" s="232" t="s">
        <v>80</v>
      </c>
      <c r="AV390" s="232">
        <v>32900</v>
      </c>
      <c r="AW390" s="311">
        <f>VLOOKUP(B:B,[1]GOODYEAR!$B:$K,8,0)</f>
        <v>13000</v>
      </c>
      <c r="AX390" s="233">
        <v>1050</v>
      </c>
      <c r="AY390" s="204" t="s">
        <v>3387</v>
      </c>
      <c r="AZ390" s="195" t="s">
        <v>5028</v>
      </c>
      <c r="BA390" s="133" t="str">
        <f>IFERROR(VLOOKUP(AZ:AZ,Q商品!B:E,4,0),"")</f>
        <v>2023年製 EfficientGrip RVF02 225/50R18 99V XL サマータイヤ 最短当日発送</v>
      </c>
      <c r="BB390" s="133" t="str">
        <f>IFERROR(VLOOKUP(B:B,在庫!B:M,12,0),"")</f>
        <v>2023年製</v>
      </c>
      <c r="BC390" s="133">
        <f>IFERROR(VLOOKUP(B:B,在庫!B:L,10,0),"")</f>
        <v>4</v>
      </c>
      <c r="BD390" s="234" t="e">
        <f>VLOOKUP(AP:AP,[1]MICHELIN!$B:$AH,32,0)</f>
        <v>#N/A</v>
      </c>
      <c r="BE390" s="234" t="e">
        <f>VLOOKUP(AP:AP,[1]MICHELIN!$B:$AH,33,0)</f>
        <v>#N/A</v>
      </c>
    </row>
    <row r="391" spans="1:57" s="11" customFormat="1" ht="19.5" hidden="1" customHeight="1">
      <c r="A391" s="11">
        <f t="shared" si="173"/>
        <v>1</v>
      </c>
      <c r="B391" s="239">
        <f t="shared" si="174"/>
        <v>2355018130606</v>
      </c>
      <c r="C391" s="233">
        <f>VLOOKUP(B:B,[1]GOODYEAR!$B:$K,9,0)</f>
        <v>33</v>
      </c>
      <c r="D391" s="11" t="s">
        <v>4700</v>
      </c>
      <c r="E391" s="11" t="s">
        <v>522</v>
      </c>
      <c r="F391" s="158" t="s">
        <v>6088</v>
      </c>
      <c r="G391" s="132" t="str">
        <f t="shared" si="175"/>
        <v>18</v>
      </c>
      <c r="H391" s="233">
        <v>76</v>
      </c>
      <c r="I391" s="233">
        <f>VLOOKUP(B:B,[1]GOODYEAR!$B:$K,10,0)</f>
        <v>71</v>
      </c>
      <c r="J391" s="173" t="s">
        <v>12</v>
      </c>
      <c r="K391" s="132" t="s">
        <v>1762</v>
      </c>
      <c r="L391" s="132">
        <v>15</v>
      </c>
      <c r="M391" s="134" t="s">
        <v>3422</v>
      </c>
      <c r="N391" s="226" t="s">
        <v>3396</v>
      </c>
      <c r="O391" s="226">
        <v>0</v>
      </c>
      <c r="P391" s="227">
        <v>19203</v>
      </c>
      <c r="Q391" s="228">
        <f t="shared" si="160"/>
        <v>16502.727272727272</v>
      </c>
      <c r="R391" s="143">
        <f t="shared" si="172"/>
        <v>0.30375144604197651</v>
      </c>
      <c r="S391" s="192">
        <v>1074476032</v>
      </c>
      <c r="T391" s="287" t="s">
        <v>6848</v>
      </c>
      <c r="U391" s="189">
        <f t="shared" si="161"/>
        <v>19203</v>
      </c>
      <c r="W391" s="229">
        <v>19203</v>
      </c>
      <c r="X391" s="135">
        <f t="shared" si="162"/>
        <v>11490</v>
      </c>
      <c r="Y391" s="230">
        <f t="shared" si="163"/>
        <v>16502.727272727272</v>
      </c>
      <c r="Z391" s="141">
        <f t="shared" si="164"/>
        <v>7.727959173045873E-2</v>
      </c>
      <c r="AA391" s="136">
        <f t="shared" si="165"/>
        <v>0.30375144604197651</v>
      </c>
      <c r="AB391" s="144"/>
      <c r="AC391" s="184">
        <f t="shared" si="158"/>
        <v>18826</v>
      </c>
      <c r="AD391" s="182">
        <f t="shared" si="159"/>
        <v>20687</v>
      </c>
      <c r="AE391" s="128">
        <f t="shared" si="166"/>
        <v>1861.83</v>
      </c>
      <c r="AF391" s="129">
        <f t="shared" si="167"/>
        <v>377.82999999999993</v>
      </c>
      <c r="AG391" s="130">
        <f t="shared" si="168"/>
        <v>1.8264127229661135E-2</v>
      </c>
      <c r="AH391" s="137">
        <f t="shared" si="169"/>
        <v>1484</v>
      </c>
      <c r="AI391" s="138">
        <f t="shared" si="170"/>
        <v>7.1735872770338854E-2</v>
      </c>
      <c r="AJ391" s="138">
        <f t="shared" si="171"/>
        <v>0.28548731881231537</v>
      </c>
      <c r="AK391" s="11" t="s">
        <v>13397</v>
      </c>
      <c r="AL391" s="11">
        <f t="shared" si="176"/>
        <v>16757.3</v>
      </c>
      <c r="AM391" s="412">
        <f t="shared" si="177"/>
        <v>14279.363636363634</v>
      </c>
      <c r="AN391" s="412">
        <f t="shared" si="178"/>
        <v>2789.3636363636342</v>
      </c>
      <c r="AO391" s="413">
        <f t="shared" si="179"/>
        <v>0.19534229307392093</v>
      </c>
      <c r="AP391" s="192">
        <v>2355018130606</v>
      </c>
      <c r="AQ391" s="192">
        <v>4992496152843</v>
      </c>
      <c r="AR391" s="192" t="s">
        <v>3240</v>
      </c>
      <c r="AS391" s="231" t="s">
        <v>698</v>
      </c>
      <c r="AT391" s="231" t="s">
        <v>1194</v>
      </c>
      <c r="AU391" s="232" t="s">
        <v>54</v>
      </c>
      <c r="AV391" s="232">
        <v>31200</v>
      </c>
      <c r="AW391" s="311">
        <f>VLOOKUP(B:B,[1]GOODYEAR!$B:$K,8,0)</f>
        <v>11490</v>
      </c>
      <c r="AX391" s="233">
        <v>1050</v>
      </c>
      <c r="AY391" s="204" t="s">
        <v>3387</v>
      </c>
      <c r="AZ391" s="195" t="s">
        <v>5029</v>
      </c>
      <c r="BA391" s="133" t="str">
        <f>IFERROR(VLOOKUP(AZ:AZ,Q商品!B:E,4,0),"")</f>
        <v>2023年製 EfficientGrip RVF02 235/50R18 101W XL サマータイヤ 最短当日発送</v>
      </c>
      <c r="BB391" s="133" t="str">
        <f>IFERROR(VLOOKUP(B:B,在庫!B:M,12,0),"")</f>
        <v>2023年製</v>
      </c>
      <c r="BC391" s="133">
        <f>IFERROR(VLOOKUP(B:B,在庫!B:L,10,0),"")</f>
        <v>4</v>
      </c>
      <c r="BD391" s="234" t="e">
        <f>VLOOKUP(AP:AP,[1]MICHELIN!$B:$AH,32,0)</f>
        <v>#N/A</v>
      </c>
      <c r="BE391" s="234" t="e">
        <f>VLOOKUP(AP:AP,[1]MICHELIN!$B:$AH,33,0)</f>
        <v>#N/A</v>
      </c>
    </row>
    <row r="392" spans="1:57" s="11" customFormat="1" ht="19.5" hidden="1" customHeight="1">
      <c r="A392" s="11">
        <f t="shared" si="173"/>
        <v>1</v>
      </c>
      <c r="B392" s="239">
        <f t="shared" si="174"/>
        <v>2454020130601</v>
      </c>
      <c r="C392" s="233">
        <f>VLOOKUP(B:B,[1]GOODYEAR!$B:$K,9,0)</f>
        <v>12</v>
      </c>
      <c r="D392" s="11" t="s">
        <v>4700</v>
      </c>
      <c r="E392" s="11" t="s">
        <v>1500</v>
      </c>
      <c r="F392" s="158" t="s">
        <v>6089</v>
      </c>
      <c r="G392" s="132" t="str">
        <f t="shared" si="175"/>
        <v>20</v>
      </c>
      <c r="H392" s="233">
        <v>12</v>
      </c>
      <c r="I392" s="233">
        <f>VLOOKUP(B:B,[1]GOODYEAR!$B:$K,10,0)</f>
        <v>12</v>
      </c>
      <c r="J392" s="173" t="s">
        <v>12</v>
      </c>
      <c r="K392" s="132" t="s">
        <v>1762</v>
      </c>
      <c r="L392" s="132">
        <v>16</v>
      </c>
      <c r="M392" s="134" t="s">
        <v>3422</v>
      </c>
      <c r="N392" s="226" t="s">
        <v>3440</v>
      </c>
      <c r="O392" s="226">
        <v>0</v>
      </c>
      <c r="P392" s="227">
        <v>33399</v>
      </c>
      <c r="Q392" s="228">
        <f t="shared" si="160"/>
        <v>29408.181818181816</v>
      </c>
      <c r="R392" s="143">
        <f t="shared" si="172"/>
        <v>0.24510804043401646</v>
      </c>
      <c r="S392" s="192">
        <v>1074476031</v>
      </c>
      <c r="T392" s="287" t="s">
        <v>6849</v>
      </c>
      <c r="U392" s="189">
        <f t="shared" si="161"/>
        <v>33399</v>
      </c>
      <c r="W392" s="229">
        <v>33399</v>
      </c>
      <c r="X392" s="135">
        <f t="shared" si="162"/>
        <v>22200</v>
      </c>
      <c r="Y392" s="230">
        <f t="shared" si="163"/>
        <v>29408.181818181816</v>
      </c>
      <c r="Z392" s="141">
        <f t="shared" si="164"/>
        <v>7.7337644839665876E-2</v>
      </c>
      <c r="AA392" s="136">
        <f t="shared" si="165"/>
        <v>0.24510804043401646</v>
      </c>
      <c r="AB392" s="144"/>
      <c r="AC392" s="184">
        <f t="shared" si="158"/>
        <v>32744</v>
      </c>
      <c r="AD392" s="182">
        <f t="shared" si="159"/>
        <v>35982</v>
      </c>
      <c r="AE392" s="128">
        <f t="shared" si="166"/>
        <v>3238.3799999999997</v>
      </c>
      <c r="AF392" s="129">
        <f t="shared" si="167"/>
        <v>655.37999999999965</v>
      </c>
      <c r="AG392" s="130">
        <f t="shared" si="168"/>
        <v>1.8214107053526753E-2</v>
      </c>
      <c r="AH392" s="137">
        <f t="shared" si="169"/>
        <v>2583</v>
      </c>
      <c r="AI392" s="138">
        <f t="shared" si="170"/>
        <v>7.1785892946473237E-2</v>
      </c>
      <c r="AJ392" s="138">
        <f t="shared" si="171"/>
        <v>0.22689393338048972</v>
      </c>
      <c r="AK392" s="11" t="s">
        <v>13397</v>
      </c>
      <c r="AL392" s="11">
        <f t="shared" si="176"/>
        <v>29145.8</v>
      </c>
      <c r="AM392" s="412">
        <f t="shared" si="177"/>
        <v>25541.63636363636</v>
      </c>
      <c r="AN392" s="412">
        <f t="shared" si="178"/>
        <v>3341.6363636363603</v>
      </c>
      <c r="AO392" s="413">
        <f t="shared" si="179"/>
        <v>0.13083094270317971</v>
      </c>
      <c r="AP392" s="192">
        <v>2454020130601</v>
      </c>
      <c r="AQ392" s="192">
        <v>4992496153208</v>
      </c>
      <c r="AR392" s="192" t="s">
        <v>3241</v>
      </c>
      <c r="AS392" s="231" t="s">
        <v>698</v>
      </c>
      <c r="AT392" s="231" t="s">
        <v>1195</v>
      </c>
      <c r="AU392" s="232" t="s">
        <v>128</v>
      </c>
      <c r="AV392" s="232">
        <v>55700</v>
      </c>
      <c r="AW392" s="311">
        <f>VLOOKUP(B:B,[1]GOODYEAR!$B:$K,8,0)</f>
        <v>22200</v>
      </c>
      <c r="AX392" s="233">
        <v>1050</v>
      </c>
      <c r="AY392" s="204" t="s">
        <v>3387</v>
      </c>
      <c r="AZ392" s="195" t="s">
        <v>5030</v>
      </c>
      <c r="BA392" s="133" t="str">
        <f>IFERROR(VLOOKUP(AZ:AZ,Q商品!B:E,4,0),"")</f>
        <v>2023年製 EfficientGrip RVF02 245/40R20 99W XL サマータイヤ 最短当日発送</v>
      </c>
      <c r="BB392" s="133" t="str">
        <f>IFERROR(VLOOKUP(B:B,在庫!B:M,12,0),"")</f>
        <v>2023年製</v>
      </c>
      <c r="BC392" s="133">
        <f>IFERROR(VLOOKUP(B:B,在庫!B:L,10,0),"")</f>
        <v>1</v>
      </c>
      <c r="BD392" s="234" t="e">
        <f>VLOOKUP(AP:AP,[1]MICHELIN!$B:$AH,32,0)</f>
        <v>#N/A</v>
      </c>
      <c r="BE392" s="234" t="e">
        <f>VLOOKUP(AP:AP,[1]MICHELIN!$B:$AH,33,0)</f>
        <v>#N/A</v>
      </c>
    </row>
    <row r="393" spans="1:57" s="11" customFormat="1" ht="19.5" hidden="1" customHeight="1">
      <c r="A393" s="11">
        <f t="shared" si="173"/>
        <v>1</v>
      </c>
      <c r="B393" s="239">
        <f t="shared" si="174"/>
        <v>2255519130603</v>
      </c>
      <c r="C393" s="233">
        <f>VLOOKUP(B:B,[1]GOODYEAR!$B:$K,9,0)</f>
        <v>0</v>
      </c>
      <c r="D393" s="11" t="s">
        <v>4700</v>
      </c>
      <c r="E393" s="11" t="s">
        <v>7515</v>
      </c>
      <c r="F393" s="360" t="s">
        <v>7526</v>
      </c>
      <c r="G393" s="132" t="str">
        <f t="shared" si="175"/>
        <v>19</v>
      </c>
      <c r="H393" s="233">
        <v>12</v>
      </c>
      <c r="I393" s="233">
        <f>VLOOKUP(B:B,[1]GOODYEAR!$B:$K,10,0)</f>
        <v>12</v>
      </c>
      <c r="J393" s="131" t="s">
        <v>12</v>
      </c>
      <c r="K393" s="132" t="s">
        <v>1762</v>
      </c>
      <c r="L393" s="132">
        <v>17</v>
      </c>
      <c r="M393" s="134" t="s">
        <v>3422</v>
      </c>
      <c r="N393" s="226" t="s">
        <v>2014</v>
      </c>
      <c r="O393" s="226">
        <v>0</v>
      </c>
      <c r="P393" s="227">
        <v>21679</v>
      </c>
      <c r="Q393" s="228">
        <f t="shared" si="160"/>
        <v>18753.63636363636</v>
      </c>
      <c r="R393" s="143">
        <f t="shared" si="172"/>
        <v>0.31319986426874774</v>
      </c>
      <c r="S393" s="192">
        <v>1076493710</v>
      </c>
      <c r="T393" s="285" t="s">
        <v>7634</v>
      </c>
      <c r="U393" s="189">
        <f t="shared" si="161"/>
        <v>21679</v>
      </c>
      <c r="W393" s="229">
        <v>21679</v>
      </c>
      <c r="X393" s="135">
        <f t="shared" si="162"/>
        <v>12880</v>
      </c>
      <c r="Y393" s="230">
        <f t="shared" si="163"/>
        <v>18753.63636363636</v>
      </c>
      <c r="Z393" s="141">
        <f t="shared" si="164"/>
        <v>2.4032473822593214E-2</v>
      </c>
      <c r="AA393" s="136">
        <f t="shared" si="165"/>
        <v>0.31319986426874774</v>
      </c>
      <c r="AB393" s="144"/>
      <c r="AC393" s="185">
        <v>20202</v>
      </c>
      <c r="AD393" s="183">
        <v>22200</v>
      </c>
      <c r="AE393" s="128">
        <f t="shared" si="166"/>
        <v>1998</v>
      </c>
      <c r="AF393" s="129">
        <f t="shared" si="167"/>
        <v>1477</v>
      </c>
      <c r="AG393" s="130">
        <f t="shared" si="168"/>
        <v>6.6531531531531532E-2</v>
      </c>
      <c r="AH393" s="137">
        <f t="shared" si="169"/>
        <v>521</v>
      </c>
      <c r="AI393" s="138">
        <f t="shared" si="170"/>
        <v>2.3468468468468468E-2</v>
      </c>
      <c r="AJ393" s="138">
        <f t="shared" si="171"/>
        <v>0.24666833273721622</v>
      </c>
      <c r="AK393" s="11" t="s">
        <v>13397</v>
      </c>
      <c r="AL393" s="11">
        <f t="shared" si="176"/>
        <v>17982</v>
      </c>
      <c r="AM393" s="412">
        <f t="shared" si="177"/>
        <v>15392.727272727272</v>
      </c>
      <c r="AN393" s="412">
        <f t="shared" si="178"/>
        <v>2512.7272727272721</v>
      </c>
      <c r="AO393" s="413">
        <f t="shared" si="179"/>
        <v>0.16324120009449558</v>
      </c>
      <c r="AP393" s="192">
        <v>2255519130603</v>
      </c>
      <c r="AQ393" s="192">
        <v>4992496153123</v>
      </c>
      <c r="AR393" s="192" t="s">
        <v>7586</v>
      </c>
      <c r="AS393" s="231" t="s">
        <v>698</v>
      </c>
      <c r="AT393" s="231" t="s">
        <v>7587</v>
      </c>
      <c r="AU393" s="232" t="s">
        <v>78</v>
      </c>
      <c r="AV393" s="232"/>
      <c r="AW393" s="311">
        <f>VLOOKUP(B:B,[1]GOODYEAR!$B:$K,8,0)</f>
        <v>12880</v>
      </c>
      <c r="AX393" s="233">
        <v>1050</v>
      </c>
      <c r="AY393" s="204" t="s">
        <v>3387</v>
      </c>
      <c r="AZ393" s="195" t="s">
        <v>7612</v>
      </c>
      <c r="BA393" s="133" t="str">
        <f>IFERROR(VLOOKUP(AZ:AZ,Q商品!B:E,4,0),"")</f>
        <v>2023年製 EfficientGrip RVF02 225/55R19 103W XL サマー 最短当日発送</v>
      </c>
      <c r="BB393" s="133" t="str">
        <f>IFERROR(VLOOKUP(B:B,在庫!B:M,12,0),"")</f>
        <v>2023年製</v>
      </c>
      <c r="BC393" s="133">
        <f>IFERROR(VLOOKUP(B:B,在庫!B:L,10,0),"")</f>
        <v>1</v>
      </c>
      <c r="BD393" s="234" t="e">
        <f>VLOOKUP(AP:AP,[1]MICHELIN!$B:$AH,32,0)</f>
        <v>#N/A</v>
      </c>
      <c r="BE393" s="234" t="e">
        <f>VLOOKUP(AP:AP,[1]MICHELIN!$B:$AH,33,0)</f>
        <v>#N/A</v>
      </c>
    </row>
    <row r="394" spans="1:57" s="11" customFormat="1" ht="19.5" hidden="1" customHeight="1">
      <c r="A394" s="11">
        <f t="shared" si="173"/>
        <v>1</v>
      </c>
      <c r="B394" s="239">
        <f t="shared" si="174"/>
        <v>1656514130604</v>
      </c>
      <c r="C394" s="233">
        <f>VLOOKUP(B:B,[1]GOODYEAR!$B:$K,9,0)</f>
        <v>4</v>
      </c>
      <c r="D394" s="11" t="s">
        <v>4700</v>
      </c>
      <c r="E394" s="11" t="s">
        <v>7510</v>
      </c>
      <c r="F394" s="360" t="s">
        <v>7521</v>
      </c>
      <c r="G394" s="132" t="str">
        <f t="shared" si="175"/>
        <v>14</v>
      </c>
      <c r="H394" s="233">
        <v>80</v>
      </c>
      <c r="I394" s="233">
        <f>VLOOKUP(B:B,[1]GOODYEAR!$B:$K,10,0)</f>
        <v>76</v>
      </c>
      <c r="J394" s="131" t="s">
        <v>12</v>
      </c>
      <c r="K394" s="132" t="s">
        <v>1762</v>
      </c>
      <c r="L394" s="132">
        <v>18</v>
      </c>
      <c r="M394" s="134" t="s">
        <v>1776</v>
      </c>
      <c r="N394" s="226" t="s">
        <v>1979</v>
      </c>
      <c r="O394" s="226">
        <v>0</v>
      </c>
      <c r="P394" s="227">
        <v>8000</v>
      </c>
      <c r="Q394" s="228">
        <f t="shared" si="160"/>
        <v>6795.454545454545</v>
      </c>
      <c r="R394" s="143">
        <f t="shared" si="172"/>
        <v>0.39076923076923076</v>
      </c>
      <c r="S394" s="192">
        <v>1076493705</v>
      </c>
      <c r="T394" s="285" t="s">
        <v>7628</v>
      </c>
      <c r="U394" s="189">
        <f t="shared" si="161"/>
        <v>8000</v>
      </c>
      <c r="W394" s="229">
        <v>8000</v>
      </c>
      <c r="X394" s="135">
        <f t="shared" si="162"/>
        <v>4140</v>
      </c>
      <c r="Y394" s="230">
        <f t="shared" si="163"/>
        <v>6795.454545454545</v>
      </c>
      <c r="Z394" s="141">
        <f t="shared" si="164"/>
        <v>6.2500000000000888E-3</v>
      </c>
      <c r="AA394" s="136">
        <f t="shared" si="165"/>
        <v>0.39076923076923076</v>
      </c>
      <c r="AB394" s="144"/>
      <c r="AC394" s="185">
        <v>7326</v>
      </c>
      <c r="AD394" s="183">
        <v>8050</v>
      </c>
      <c r="AE394" s="128">
        <f t="shared" si="166"/>
        <v>724.5</v>
      </c>
      <c r="AF394" s="129">
        <f t="shared" si="167"/>
        <v>674.5</v>
      </c>
      <c r="AG394" s="130">
        <f t="shared" si="168"/>
        <v>8.3788819875776396E-2</v>
      </c>
      <c r="AH394" s="137">
        <f t="shared" si="169"/>
        <v>50</v>
      </c>
      <c r="AI394" s="138">
        <f t="shared" si="170"/>
        <v>6.2111801242236021E-3</v>
      </c>
      <c r="AJ394" s="138">
        <f t="shared" si="171"/>
        <v>0.30698041089345435</v>
      </c>
      <c r="AK394" s="11" t="s">
        <v>13397</v>
      </c>
      <c r="AL394" s="11">
        <f t="shared" si="176"/>
        <v>6521</v>
      </c>
      <c r="AM394" s="412">
        <f t="shared" si="177"/>
        <v>5450.9090909090901</v>
      </c>
      <c r="AN394" s="412">
        <f t="shared" si="178"/>
        <v>1310.9090909090901</v>
      </c>
      <c r="AO394" s="413">
        <f t="shared" si="179"/>
        <v>0.24049366244162765</v>
      </c>
      <c r="AP394" s="192">
        <v>1656514130604</v>
      </c>
      <c r="AQ394" s="192">
        <v>4992496152966</v>
      </c>
      <c r="AR394" s="192" t="s">
        <v>7576</v>
      </c>
      <c r="AS394" s="231" t="s">
        <v>698</v>
      </c>
      <c r="AT394" s="231" t="s">
        <v>694</v>
      </c>
      <c r="AU394" s="232" t="s">
        <v>114</v>
      </c>
      <c r="AV394" s="232" t="s">
        <v>152</v>
      </c>
      <c r="AW394" s="311">
        <f>VLOOKUP(B:B,[1]GOODYEAR!$B:$K,8,0)</f>
        <v>4140</v>
      </c>
      <c r="AX394" s="233">
        <v>525</v>
      </c>
      <c r="AY394" s="204" t="s">
        <v>3387</v>
      </c>
      <c r="AZ394" s="195" t="s">
        <v>7594</v>
      </c>
      <c r="BA394" s="133" t="str">
        <f>IFERROR(VLOOKUP(AZ:AZ,Q商品!B:E,4,0),"")</f>
        <v>2023年製 EfficientGrip RVF02 165/65R14 79H サマー 最短当日発送</v>
      </c>
      <c r="BB394" s="133" t="str">
        <f>IFERROR(VLOOKUP(B:B,在庫!B:M,12,0),"")</f>
        <v>2023年製</v>
      </c>
      <c r="BC394" s="133">
        <f>IFERROR(VLOOKUP(B:B,在庫!B:L,10,0),"")</f>
        <v>1</v>
      </c>
      <c r="BD394" s="234" t="e">
        <f>VLOOKUP(AP:AP,[1]MICHELIN!$B:$AH,32,0)</f>
        <v>#N/A</v>
      </c>
      <c r="BE394" s="234" t="e">
        <f>VLOOKUP(AP:AP,[1]MICHELIN!$B:$AH,33,0)</f>
        <v>#N/A</v>
      </c>
    </row>
    <row r="395" spans="1:57" s="11" customFormat="1" ht="19.5" hidden="1" customHeight="1">
      <c r="A395" s="11">
        <f t="shared" si="173"/>
        <v>1</v>
      </c>
      <c r="B395" s="239">
        <f t="shared" si="174"/>
        <v>1755515130603</v>
      </c>
      <c r="C395" s="233">
        <f>VLOOKUP(B:B,[1]GOODYEAR!$B:$K,9,0)</f>
        <v>7</v>
      </c>
      <c r="D395" s="11" t="s">
        <v>4700</v>
      </c>
      <c r="E395" s="358" t="s">
        <v>7513</v>
      </c>
      <c r="F395" s="158" t="s">
        <v>7524</v>
      </c>
      <c r="G395" s="132" t="str">
        <f t="shared" si="175"/>
        <v>15</v>
      </c>
      <c r="H395" s="233">
        <v>20</v>
      </c>
      <c r="I395" s="233">
        <f>VLOOKUP(B:B,[1]GOODYEAR!$B:$K,10,0)</f>
        <v>13</v>
      </c>
      <c r="J395" s="131" t="s">
        <v>12</v>
      </c>
      <c r="K395" s="132" t="s">
        <v>1762</v>
      </c>
      <c r="L395" s="132">
        <v>19</v>
      </c>
      <c r="M395" s="134" t="s">
        <v>7638</v>
      </c>
      <c r="N395" s="226" t="s">
        <v>7639</v>
      </c>
      <c r="O395" s="226" t="s">
        <v>1984</v>
      </c>
      <c r="P395" s="227">
        <v>12700</v>
      </c>
      <c r="Q395" s="228">
        <f t="shared" si="160"/>
        <v>11068.181818181818</v>
      </c>
      <c r="R395" s="143">
        <f t="shared" si="172"/>
        <v>0.36394250513347021</v>
      </c>
      <c r="S395" s="192">
        <v>1076493704</v>
      </c>
      <c r="T395" s="285" t="s">
        <v>7629</v>
      </c>
      <c r="U395" s="189">
        <f t="shared" si="161"/>
        <v>12700</v>
      </c>
      <c r="W395" s="229">
        <v>12700</v>
      </c>
      <c r="X395" s="135">
        <f t="shared" si="162"/>
        <v>7040</v>
      </c>
      <c r="Y395" s="230">
        <f t="shared" si="163"/>
        <v>11068.181818181818</v>
      </c>
      <c r="Z395" s="141">
        <f t="shared" si="164"/>
        <v>9.4827586206896575E-2</v>
      </c>
      <c r="AA395" s="136">
        <f t="shared" si="165"/>
        <v>0.36394250513347021</v>
      </c>
      <c r="AB395" s="144"/>
      <c r="AC395" s="185">
        <v>11557</v>
      </c>
      <c r="AD395" s="183">
        <v>12700</v>
      </c>
      <c r="AE395" s="128">
        <f t="shared" si="166"/>
        <v>1143</v>
      </c>
      <c r="AF395" s="129">
        <f t="shared" si="167"/>
        <v>1143</v>
      </c>
      <c r="AG395" s="130">
        <f t="shared" si="168"/>
        <v>0.09</v>
      </c>
      <c r="AH395" s="137">
        <f t="shared" si="169"/>
        <v>0</v>
      </c>
      <c r="AI395" s="138">
        <f t="shared" si="170"/>
        <v>0</v>
      </c>
      <c r="AJ395" s="138">
        <f t="shared" si="171"/>
        <v>0.27394250513347018</v>
      </c>
      <c r="AK395" s="11" t="s">
        <v>13397</v>
      </c>
      <c r="AL395" s="11">
        <f t="shared" si="176"/>
        <v>10287</v>
      </c>
      <c r="AM395" s="412">
        <f t="shared" si="177"/>
        <v>8874.545454545454</v>
      </c>
      <c r="AN395" s="412">
        <f t="shared" si="178"/>
        <v>1834.545454545454</v>
      </c>
      <c r="AO395" s="413">
        <f t="shared" si="179"/>
        <v>0.20671993443966397</v>
      </c>
      <c r="AP395" s="192">
        <v>1755515130603</v>
      </c>
      <c r="AQ395" s="192">
        <v>4992496153185</v>
      </c>
      <c r="AR395" s="192" t="s">
        <v>7577</v>
      </c>
      <c r="AS395" s="231" t="s">
        <v>698</v>
      </c>
      <c r="AT395" s="231" t="s">
        <v>7578</v>
      </c>
      <c r="AU395" s="232" t="s">
        <v>7579</v>
      </c>
      <c r="AV395" s="232" t="s">
        <v>152</v>
      </c>
      <c r="AW395" s="311">
        <f>VLOOKUP(B:B,[1]GOODYEAR!$B:$K,8,0)</f>
        <v>7040</v>
      </c>
      <c r="AX395" s="233">
        <v>525</v>
      </c>
      <c r="AY395" s="204" t="s">
        <v>3387</v>
      </c>
      <c r="AZ395" s="195" t="s">
        <v>7597</v>
      </c>
      <c r="BA395" s="133" t="str">
        <f>IFERROR(VLOOKUP(AZ:AZ,Q商品!B:E,4,0),"")</f>
        <v>2023年製 EfficientGrip RVF02 175/55R15 77V GOODYEAR サマー 最短当日発送</v>
      </c>
      <c r="BB395" s="133" t="str">
        <f>IFERROR(VLOOKUP(B:B,在庫!B:M,12,0),"")</f>
        <v>2023年製</v>
      </c>
      <c r="BC395" s="133">
        <f>IFERROR(VLOOKUP(B:B,在庫!B:L,10,0),"")</f>
        <v>1</v>
      </c>
      <c r="BD395" s="234" t="e">
        <f>VLOOKUP(AP:AP,[1]MICHELIN!$B:$AH,32,0)</f>
        <v>#N/A</v>
      </c>
      <c r="BE395" s="234" t="e">
        <f>VLOOKUP(AP:AP,[1]MICHELIN!$B:$AH,33,0)</f>
        <v>#N/A</v>
      </c>
    </row>
    <row r="396" spans="1:57" s="11" customFormat="1" ht="19.5" hidden="1" customHeight="1">
      <c r="A396" s="11">
        <f t="shared" si="173"/>
        <v>1</v>
      </c>
      <c r="B396" s="239">
        <f t="shared" si="174"/>
        <v>1756016130604</v>
      </c>
      <c r="C396" s="233">
        <f>VLOOKUP(B:B,[1]GOODYEAR!$B:$K,9,0)</f>
        <v>0</v>
      </c>
      <c r="D396" s="11" t="s">
        <v>4700</v>
      </c>
      <c r="E396" s="358" t="s">
        <v>7511</v>
      </c>
      <c r="F396" s="158" t="s">
        <v>7522</v>
      </c>
      <c r="G396" s="132" t="str">
        <f t="shared" si="175"/>
        <v>16</v>
      </c>
      <c r="H396" s="233">
        <v>60</v>
      </c>
      <c r="I396" s="233">
        <f>VLOOKUP(B:B,[1]GOODYEAR!$B:$K,10,0)</f>
        <v>60</v>
      </c>
      <c r="J396" s="131" t="s">
        <v>12</v>
      </c>
      <c r="K396" s="132" t="s">
        <v>1762</v>
      </c>
      <c r="L396" s="132">
        <v>20</v>
      </c>
      <c r="M396" s="134" t="s">
        <v>7638</v>
      </c>
      <c r="N396" s="226" t="s">
        <v>7640</v>
      </c>
      <c r="O396" s="226" t="s">
        <v>1984</v>
      </c>
      <c r="P396" s="227">
        <v>12400</v>
      </c>
      <c r="Q396" s="228">
        <f t="shared" si="160"/>
        <v>10795.454545454544</v>
      </c>
      <c r="R396" s="143">
        <f t="shared" si="172"/>
        <v>0.4015999999999999</v>
      </c>
      <c r="S396" s="192">
        <v>1076493706</v>
      </c>
      <c r="T396" s="285" t="s">
        <v>7630</v>
      </c>
      <c r="U396" s="189">
        <f t="shared" si="161"/>
        <v>12400</v>
      </c>
      <c r="W396" s="229">
        <v>12400</v>
      </c>
      <c r="X396" s="135">
        <f t="shared" si="162"/>
        <v>6460</v>
      </c>
      <c r="Y396" s="230">
        <f t="shared" si="163"/>
        <v>10795.454545454544</v>
      </c>
      <c r="Z396" s="141">
        <f t="shared" si="164"/>
        <v>9.7345132743362761E-2</v>
      </c>
      <c r="AA396" s="136">
        <f t="shared" si="165"/>
        <v>0.4015999999999999</v>
      </c>
      <c r="AB396" s="144"/>
      <c r="AC396" s="185">
        <v>11284</v>
      </c>
      <c r="AD396" s="183">
        <v>12400</v>
      </c>
      <c r="AE396" s="128">
        <f t="shared" si="166"/>
        <v>1116</v>
      </c>
      <c r="AF396" s="129">
        <f t="shared" si="167"/>
        <v>1116</v>
      </c>
      <c r="AG396" s="130">
        <f t="shared" si="168"/>
        <v>0.09</v>
      </c>
      <c r="AH396" s="137">
        <f t="shared" si="169"/>
        <v>0</v>
      </c>
      <c r="AI396" s="138">
        <f t="shared" si="170"/>
        <v>0</v>
      </c>
      <c r="AJ396" s="138">
        <f t="shared" si="171"/>
        <v>0.31159999999999988</v>
      </c>
      <c r="AK396" s="11" t="s">
        <v>13397</v>
      </c>
      <c r="AL396" s="11">
        <f t="shared" si="176"/>
        <v>10044</v>
      </c>
      <c r="AM396" s="412">
        <f t="shared" si="177"/>
        <v>8653.6363636363621</v>
      </c>
      <c r="AN396" s="412">
        <f t="shared" si="178"/>
        <v>2193.6363636363621</v>
      </c>
      <c r="AO396" s="413">
        <f t="shared" si="179"/>
        <v>0.25349301397205576</v>
      </c>
      <c r="AP396" s="192">
        <v>1756016130604</v>
      </c>
      <c r="AQ396" s="192">
        <v>4992496153239</v>
      </c>
      <c r="AR396" s="192" t="s">
        <v>7580</v>
      </c>
      <c r="AS396" s="231" t="s">
        <v>698</v>
      </c>
      <c r="AT396" s="231" t="s">
        <v>690</v>
      </c>
      <c r="AU396" s="232" t="s">
        <v>116</v>
      </c>
      <c r="AV396" s="232" t="s">
        <v>152</v>
      </c>
      <c r="AW396" s="311">
        <f>VLOOKUP(B:B,[1]GOODYEAR!$B:$K,8,0)</f>
        <v>6460</v>
      </c>
      <c r="AX396" s="233">
        <v>525</v>
      </c>
      <c r="AY396" s="204" t="s">
        <v>3387</v>
      </c>
      <c r="AZ396" s="195" t="s">
        <v>7600</v>
      </c>
      <c r="BA396" s="133" t="str">
        <f>IFERROR(VLOOKUP(AZ:AZ,Q商品!B:E,4,0),"")</f>
        <v>2023年製 EfficientGrip RVF02 175/60R16 82H GOODYEAR サマー 最短当日発送</v>
      </c>
      <c r="BB396" s="133" t="str">
        <f>IFERROR(VLOOKUP(B:B,在庫!B:M,12,0),"")</f>
        <v>2023年製</v>
      </c>
      <c r="BC396" s="133">
        <f>IFERROR(VLOOKUP(B:B,在庫!B:L,10,0),"")</f>
        <v>1</v>
      </c>
      <c r="BD396" s="234" t="e">
        <f>VLOOKUP(AP:AP,[1]MICHELIN!$B:$AH,32,0)</f>
        <v>#N/A</v>
      </c>
      <c r="BE396" s="234" t="e">
        <f>VLOOKUP(AP:AP,[1]MICHELIN!$B:$AH,33,0)</f>
        <v>#N/A</v>
      </c>
    </row>
    <row r="397" spans="1:57" s="11" customFormat="1" ht="19.5" hidden="1" customHeight="1">
      <c r="A397" s="11">
        <f t="shared" si="173"/>
        <v>1</v>
      </c>
      <c r="B397" s="239">
        <f t="shared" si="174"/>
        <v>1856015130602</v>
      </c>
      <c r="C397" s="233">
        <f>VLOOKUP(B:B,[1]GOODYEAR!$B:$K,9,0)</f>
        <v>0</v>
      </c>
      <c r="D397" s="11" t="s">
        <v>4700</v>
      </c>
      <c r="E397" s="358" t="s">
        <v>7514</v>
      </c>
      <c r="F397" s="158" t="s">
        <v>7525</v>
      </c>
      <c r="G397" s="132" t="str">
        <f t="shared" si="175"/>
        <v>15</v>
      </c>
      <c r="H397" s="233">
        <v>12</v>
      </c>
      <c r="I397" s="233">
        <f>VLOOKUP(B:B,[1]GOODYEAR!$B:$K,10,0)</f>
        <v>12</v>
      </c>
      <c r="J397" s="131" t="s">
        <v>12</v>
      </c>
      <c r="K397" s="132" t="s">
        <v>1762</v>
      </c>
      <c r="L397" s="132">
        <v>21</v>
      </c>
      <c r="M397" s="134" t="s">
        <v>7638</v>
      </c>
      <c r="N397" s="226" t="s">
        <v>7641</v>
      </c>
      <c r="O397" s="226" t="s">
        <v>1984</v>
      </c>
      <c r="P397" s="227">
        <v>11500</v>
      </c>
      <c r="Q397" s="228">
        <f t="shared" si="160"/>
        <v>9977.2727272727261</v>
      </c>
      <c r="R397" s="143">
        <f t="shared" si="172"/>
        <v>0.36756264236902042</v>
      </c>
      <c r="S397" s="192">
        <v>1076493707</v>
      </c>
      <c r="T397" s="285" t="s">
        <v>7631</v>
      </c>
      <c r="U397" s="189">
        <f t="shared" si="161"/>
        <v>11500</v>
      </c>
      <c r="W397" s="229">
        <v>11500</v>
      </c>
      <c r="X397" s="135">
        <f t="shared" si="162"/>
        <v>6310</v>
      </c>
      <c r="Y397" s="230">
        <f t="shared" si="163"/>
        <v>9977.2727272727261</v>
      </c>
      <c r="Z397" s="141">
        <f t="shared" si="164"/>
        <v>0.13461538461538458</v>
      </c>
      <c r="AA397" s="136">
        <f t="shared" si="165"/>
        <v>0.36756264236902042</v>
      </c>
      <c r="AB397" s="144"/>
      <c r="AC397" s="185">
        <v>10738</v>
      </c>
      <c r="AD397" s="183">
        <v>11800</v>
      </c>
      <c r="AE397" s="128">
        <f t="shared" si="166"/>
        <v>1062</v>
      </c>
      <c r="AF397" s="129">
        <f t="shared" si="167"/>
        <v>762</v>
      </c>
      <c r="AG397" s="130">
        <f t="shared" si="168"/>
        <v>6.4576271186440673E-2</v>
      </c>
      <c r="AH397" s="137">
        <f t="shared" si="169"/>
        <v>300</v>
      </c>
      <c r="AI397" s="138">
        <f t="shared" si="170"/>
        <v>2.5423728813559324E-2</v>
      </c>
      <c r="AJ397" s="138">
        <f t="shared" si="171"/>
        <v>0.30298637118257976</v>
      </c>
      <c r="AK397" s="11" t="s">
        <v>13397</v>
      </c>
      <c r="AL397" s="11">
        <f t="shared" si="176"/>
        <v>9558</v>
      </c>
      <c r="AM397" s="412">
        <f t="shared" si="177"/>
        <v>8211.818181818182</v>
      </c>
      <c r="AN397" s="412">
        <f t="shared" si="178"/>
        <v>1901.818181818182</v>
      </c>
      <c r="AO397" s="413">
        <f t="shared" si="179"/>
        <v>0.23159526181777926</v>
      </c>
      <c r="AP397" s="192">
        <v>1856015130602</v>
      </c>
      <c r="AQ397" s="192">
        <v>4992496153017</v>
      </c>
      <c r="AR397" s="192" t="s">
        <v>7581</v>
      </c>
      <c r="AS397" s="231" t="s">
        <v>698</v>
      </c>
      <c r="AT397" s="231" t="s">
        <v>1001</v>
      </c>
      <c r="AU397" s="232" t="s">
        <v>81</v>
      </c>
      <c r="AV397" s="232" t="s">
        <v>152</v>
      </c>
      <c r="AW397" s="311">
        <f>VLOOKUP(B:B,[1]GOODYEAR!$B:$K,8,0)</f>
        <v>6310</v>
      </c>
      <c r="AX397" s="233">
        <v>525</v>
      </c>
      <c r="AY397" s="204" t="s">
        <v>3387</v>
      </c>
      <c r="AZ397" s="195" t="s">
        <v>7603</v>
      </c>
      <c r="BA397" s="133" t="str">
        <f>IFERROR(VLOOKUP(AZ:AZ,Q商品!B:E,4,0),"")</f>
        <v>2023年製 EfficientGrip RVF02 185/60R15 84H GOODYEAR サマー 最短当日発送</v>
      </c>
      <c r="BB397" s="133" t="str">
        <f>IFERROR(VLOOKUP(B:B,在庫!B:M,12,0),"")</f>
        <v>2023年製</v>
      </c>
      <c r="BC397" s="133">
        <f>IFERROR(VLOOKUP(B:B,在庫!B:L,10,0),"")</f>
        <v>1</v>
      </c>
      <c r="BD397" s="234" t="e">
        <f>VLOOKUP(AP:AP,[1]MICHELIN!$B:$AH,32,0)</f>
        <v>#N/A</v>
      </c>
      <c r="BE397" s="234" t="e">
        <f>VLOOKUP(AP:AP,[1]MICHELIN!$B:$AH,33,0)</f>
        <v>#N/A</v>
      </c>
    </row>
    <row r="398" spans="1:57" s="11" customFormat="1" ht="19.5" hidden="1" customHeight="1">
      <c r="A398" s="11">
        <f t="shared" si="173"/>
        <v>1</v>
      </c>
      <c r="B398" s="239">
        <f t="shared" si="174"/>
        <v>2055517130601</v>
      </c>
      <c r="C398" s="233">
        <f>VLOOKUP(B:B,[1]GOODYEAR!$B:$K,9,0)</f>
        <v>0</v>
      </c>
      <c r="D398" s="11" t="s">
        <v>4700</v>
      </c>
      <c r="E398" s="11" t="s">
        <v>7654</v>
      </c>
      <c r="F398" s="360" t="s">
        <v>7523</v>
      </c>
      <c r="G398" s="132" t="str">
        <f t="shared" si="175"/>
        <v>17</v>
      </c>
      <c r="H398" s="233">
        <v>40</v>
      </c>
      <c r="I398" s="233">
        <f>VLOOKUP(B:B,[1]GOODYEAR!$B:$K,10,0)</f>
        <v>40</v>
      </c>
      <c r="J398" s="131" t="s">
        <v>12</v>
      </c>
      <c r="K398" s="132" t="s">
        <v>1762</v>
      </c>
      <c r="L398" s="132">
        <v>22</v>
      </c>
      <c r="M398" s="134" t="s">
        <v>3422</v>
      </c>
      <c r="N398" s="226" t="s">
        <v>7796</v>
      </c>
      <c r="O398" s="226">
        <v>0</v>
      </c>
      <c r="P398" s="227">
        <v>17535</v>
      </c>
      <c r="Q398" s="228">
        <f t="shared" si="160"/>
        <v>14986.363636363636</v>
      </c>
      <c r="R398" s="143">
        <f t="shared" si="172"/>
        <v>0.37543221110100089</v>
      </c>
      <c r="S398" s="192">
        <v>1076493708</v>
      </c>
      <c r="T398" s="285" t="s">
        <v>7632</v>
      </c>
      <c r="U398" s="189">
        <f t="shared" si="161"/>
        <v>17535</v>
      </c>
      <c r="W398" s="229">
        <v>17535</v>
      </c>
      <c r="X398" s="135">
        <f t="shared" si="162"/>
        <v>9360</v>
      </c>
      <c r="Y398" s="230">
        <f t="shared" si="163"/>
        <v>14986.363636363636</v>
      </c>
      <c r="Z398" s="141">
        <f t="shared" si="164"/>
        <v>2.0815511833475853E-2</v>
      </c>
      <c r="AA398" s="136">
        <f t="shared" si="165"/>
        <v>0.37543221110100089</v>
      </c>
      <c r="AB398" s="144"/>
      <c r="AC398" s="185">
        <v>16289</v>
      </c>
      <c r="AD398" s="183">
        <v>17900</v>
      </c>
      <c r="AE398" s="128">
        <f t="shared" si="166"/>
        <v>1611</v>
      </c>
      <c r="AF398" s="129">
        <f t="shared" si="167"/>
        <v>1246</v>
      </c>
      <c r="AG398" s="130">
        <f t="shared" si="168"/>
        <v>6.9608938547486038E-2</v>
      </c>
      <c r="AH398" s="137">
        <f t="shared" si="169"/>
        <v>365</v>
      </c>
      <c r="AI398" s="138">
        <f t="shared" si="170"/>
        <v>2.0391061452513966E-2</v>
      </c>
      <c r="AJ398" s="138">
        <f t="shared" si="171"/>
        <v>0.30582327255351482</v>
      </c>
      <c r="AK398" s="11" t="s">
        <v>13397</v>
      </c>
      <c r="AL398" s="11">
        <f t="shared" si="176"/>
        <v>14499</v>
      </c>
      <c r="AM398" s="412">
        <f t="shared" si="177"/>
        <v>12226.363636363636</v>
      </c>
      <c r="AN398" s="412">
        <f t="shared" si="178"/>
        <v>2866.363636363636</v>
      </c>
      <c r="AO398" s="413">
        <f t="shared" si="179"/>
        <v>0.23444122239571713</v>
      </c>
      <c r="AP398" s="192">
        <v>2055517130601</v>
      </c>
      <c r="AQ398" s="192">
        <v>4992496152997</v>
      </c>
      <c r="AR398" s="192" t="s">
        <v>7582</v>
      </c>
      <c r="AS398" s="231" t="s">
        <v>698</v>
      </c>
      <c r="AT398" s="231" t="s">
        <v>7583</v>
      </c>
      <c r="AU398" s="232" t="s">
        <v>65</v>
      </c>
      <c r="AV398" s="232"/>
      <c r="AW398" s="311">
        <f>VLOOKUP(B:B,[1]GOODYEAR!$B:$K,8,0)</f>
        <v>9360</v>
      </c>
      <c r="AX398" s="233">
        <v>1050</v>
      </c>
      <c r="AY398" s="204" t="s">
        <v>3387</v>
      </c>
      <c r="AZ398" s="195" t="s">
        <v>7606</v>
      </c>
      <c r="BA398" s="133" t="str">
        <f>IFERROR(VLOOKUP(AZ:AZ,Q商品!B:E,4,0),"")</f>
        <v>2023年製 EfficientGrip RVF02 205/55R17 95V XL サマー 最短当日発送</v>
      </c>
      <c r="BB398" s="133" t="str">
        <f>IFERROR(VLOOKUP(B:B,在庫!B:M,12,0),"")</f>
        <v>2023年製</v>
      </c>
      <c r="BC398" s="133">
        <f>IFERROR(VLOOKUP(B:B,在庫!B:L,10,0),"")</f>
        <v>1</v>
      </c>
      <c r="BD398" s="234" t="e">
        <f>VLOOKUP(AP:AP,[1]MICHELIN!$B:$AH,32,0)</f>
        <v>#N/A</v>
      </c>
      <c r="BE398" s="234" t="e">
        <f>VLOOKUP(AP:AP,[1]MICHELIN!$B:$AH,33,0)</f>
        <v>#N/A</v>
      </c>
    </row>
    <row r="399" spans="1:57" s="11" customFormat="1" ht="19.5" hidden="1" customHeight="1">
      <c r="A399" s="11">
        <f t="shared" si="173"/>
        <v>1</v>
      </c>
      <c r="B399" s="239">
        <f t="shared" si="174"/>
        <v>2255517130605</v>
      </c>
      <c r="C399" s="233">
        <f>VLOOKUP(B:B,[1]GOODYEAR!$B:$K,9,0)</f>
        <v>0</v>
      </c>
      <c r="D399" s="11" t="s">
        <v>4700</v>
      </c>
      <c r="E399" s="358" t="s">
        <v>7527</v>
      </c>
      <c r="F399" s="158" t="s">
        <v>7528</v>
      </c>
      <c r="G399" s="132" t="str">
        <f t="shared" si="175"/>
        <v>17</v>
      </c>
      <c r="H399" s="233">
        <v>12</v>
      </c>
      <c r="I399" s="233">
        <f>VLOOKUP(B:B,[1]GOODYEAR!$B:$K,10,0)</f>
        <v>12</v>
      </c>
      <c r="J399" s="131" t="s">
        <v>12</v>
      </c>
      <c r="K399" s="132" t="s">
        <v>1762</v>
      </c>
      <c r="L399" s="132">
        <v>23</v>
      </c>
      <c r="M399" s="134" t="s">
        <v>6137</v>
      </c>
      <c r="N399" s="226" t="s">
        <v>7644</v>
      </c>
      <c r="O399" s="226" t="s">
        <v>2890</v>
      </c>
      <c r="P399" s="227">
        <v>19980</v>
      </c>
      <c r="Q399" s="228">
        <f t="shared" si="160"/>
        <v>17209.090909090908</v>
      </c>
      <c r="R399" s="143">
        <f t="shared" si="172"/>
        <v>0.31315372424722659</v>
      </c>
      <c r="S399" s="192">
        <v>1076493709</v>
      </c>
      <c r="T399" s="285" t="s">
        <v>7633</v>
      </c>
      <c r="U399" s="189">
        <f t="shared" si="161"/>
        <v>19980</v>
      </c>
      <c r="W399" s="229">
        <v>19980</v>
      </c>
      <c r="X399" s="135">
        <f t="shared" si="162"/>
        <v>11820</v>
      </c>
      <c r="Y399" s="230">
        <f t="shared" si="163"/>
        <v>17209.090909090908</v>
      </c>
      <c r="Z399" s="141">
        <f t="shared" si="164"/>
        <v>7.3298429319371694E-2</v>
      </c>
      <c r="AA399" s="136">
        <f t="shared" si="165"/>
        <v>0.31315372424722659</v>
      </c>
      <c r="AB399" s="144"/>
      <c r="AC399" s="185">
        <v>18655</v>
      </c>
      <c r="AD399" s="183">
        <v>20500</v>
      </c>
      <c r="AE399" s="128">
        <f t="shared" si="166"/>
        <v>1845</v>
      </c>
      <c r="AF399" s="129">
        <f t="shared" si="167"/>
        <v>1325</v>
      </c>
      <c r="AG399" s="130">
        <f t="shared" si="168"/>
        <v>6.4634146341463417E-2</v>
      </c>
      <c r="AH399" s="137">
        <f t="shared" si="169"/>
        <v>520</v>
      </c>
      <c r="AI399" s="138">
        <f t="shared" si="170"/>
        <v>2.5365853658536587E-2</v>
      </c>
      <c r="AJ399" s="138">
        <f t="shared" si="171"/>
        <v>0.24851957790576318</v>
      </c>
      <c r="AK399" s="11" t="s">
        <v>13397</v>
      </c>
      <c r="AL399" s="11">
        <f t="shared" si="176"/>
        <v>16605</v>
      </c>
      <c r="AM399" s="412">
        <f t="shared" si="177"/>
        <v>14140.90909090909</v>
      </c>
      <c r="AN399" s="412">
        <f t="shared" si="178"/>
        <v>2320.9090909090901</v>
      </c>
      <c r="AO399" s="413">
        <f t="shared" si="179"/>
        <v>0.1641272902603664</v>
      </c>
      <c r="AP399" s="192">
        <v>2255517130605</v>
      </c>
      <c r="AQ399" s="192">
        <v>4992496153055</v>
      </c>
      <c r="AR399" s="192" t="s">
        <v>7584</v>
      </c>
      <c r="AS399" s="231" t="s">
        <v>698</v>
      </c>
      <c r="AT399" s="231" t="s">
        <v>7585</v>
      </c>
      <c r="AU399" s="232" t="s">
        <v>52</v>
      </c>
      <c r="AV399" s="232"/>
      <c r="AW399" s="311">
        <f>VLOOKUP(B:B,[1]GOODYEAR!$B:$K,8,0)</f>
        <v>11820</v>
      </c>
      <c r="AX399" s="233">
        <v>1050</v>
      </c>
      <c r="AY399" s="204" t="s">
        <v>3387</v>
      </c>
      <c r="AZ399" s="195" t="s">
        <v>7609</v>
      </c>
      <c r="BA399" s="133" t="str">
        <f>IFERROR(VLOOKUP(AZ:AZ,Q商品!B:E,4,0),"")</f>
        <v>2023年製 EfficientGrip RVF02 225/55R17 101V XL サマー 最短当日発送</v>
      </c>
      <c r="BB399" s="133" t="str">
        <f>IFERROR(VLOOKUP(B:B,在庫!B:M,12,0),"")</f>
        <v>2023年製</v>
      </c>
      <c r="BC399" s="133">
        <f>IFERROR(VLOOKUP(B:B,在庫!B:L,10,0),"")</f>
        <v>1</v>
      </c>
      <c r="BD399" s="234" t="e">
        <f>VLOOKUP(AP:AP,[1]MICHELIN!$B:$AH,32,0)</f>
        <v>#N/A</v>
      </c>
      <c r="BE399" s="234" t="e">
        <f>VLOOKUP(AP:AP,[1]MICHELIN!$B:$AH,33,0)</f>
        <v>#N/A</v>
      </c>
    </row>
    <row r="400" spans="1:57" s="11" customFormat="1" ht="19.5" hidden="1" customHeight="1">
      <c r="A400" s="11">
        <f t="shared" si="173"/>
        <v>1</v>
      </c>
      <c r="B400" s="239">
        <f t="shared" si="174"/>
        <v>1556513130073</v>
      </c>
      <c r="C400" s="233">
        <f>VLOOKUP(B:B,[1]GOODYEAR!$B:$K,9,0)</f>
        <v>100</v>
      </c>
      <c r="D400" s="11" t="s">
        <v>4700</v>
      </c>
      <c r="E400" s="11" t="s">
        <v>2825</v>
      </c>
      <c r="F400" s="158" t="s">
        <v>6090</v>
      </c>
      <c r="G400" s="132" t="str">
        <f t="shared" si="175"/>
        <v>13</v>
      </c>
      <c r="H400" s="233">
        <v>24</v>
      </c>
      <c r="I400" s="233">
        <f>VLOOKUP(B:B,[1]GOODYEAR!$B:$K,10,0)</f>
        <v>24</v>
      </c>
      <c r="J400" s="131" t="s">
        <v>12</v>
      </c>
      <c r="K400" s="132" t="s">
        <v>1763</v>
      </c>
      <c r="L400" s="132">
        <v>1</v>
      </c>
      <c r="M400" s="134" t="s">
        <v>3422</v>
      </c>
      <c r="N400" s="226" t="s">
        <v>6139</v>
      </c>
      <c r="O400" s="226">
        <v>0</v>
      </c>
      <c r="P400" s="227">
        <v>7640</v>
      </c>
      <c r="Q400" s="228">
        <f t="shared" si="160"/>
        <v>6468.181818181818</v>
      </c>
      <c r="R400" s="143">
        <f t="shared" si="172"/>
        <v>0.24708362614195359</v>
      </c>
      <c r="S400" s="192">
        <v>1074476488</v>
      </c>
      <c r="T400" s="289" t="s">
        <v>6851</v>
      </c>
      <c r="U400" s="189">
        <f t="shared" si="161"/>
        <v>7640</v>
      </c>
      <c r="W400" s="229">
        <v>7640</v>
      </c>
      <c r="X400" s="135">
        <f t="shared" si="162"/>
        <v>4870</v>
      </c>
      <c r="Y400" s="230">
        <f t="shared" si="163"/>
        <v>6468.181818181818</v>
      </c>
      <c r="Z400" s="141">
        <f t="shared" si="164"/>
        <v>7.7225130890052451E-2</v>
      </c>
      <c r="AA400" s="136">
        <f t="shared" si="165"/>
        <v>0.24708362614195359</v>
      </c>
      <c r="AB400" s="144"/>
      <c r="AC400" s="184">
        <f t="shared" ref="AC400:AC431" si="180">ROUNDDOWN(U400/1.02,0)</f>
        <v>7490</v>
      </c>
      <c r="AD400" s="182">
        <f t="shared" ref="AD400:AD431" si="181">ROUNDDOWN(AC400/0.91,0)</f>
        <v>8230</v>
      </c>
      <c r="AE400" s="128">
        <f t="shared" si="166"/>
        <v>740.69999999999993</v>
      </c>
      <c r="AF400" s="129">
        <f t="shared" si="167"/>
        <v>150.69999999999993</v>
      </c>
      <c r="AG400" s="130">
        <f t="shared" si="168"/>
        <v>1.8311057108140939E-2</v>
      </c>
      <c r="AH400" s="137">
        <f t="shared" si="169"/>
        <v>590</v>
      </c>
      <c r="AI400" s="138">
        <f t="shared" si="170"/>
        <v>7.168894289185905E-2</v>
      </c>
      <c r="AJ400" s="138">
        <f t="shared" si="171"/>
        <v>0.22877256903381266</v>
      </c>
      <c r="AK400" s="11" t="s">
        <v>13397</v>
      </c>
      <c r="AL400" s="11">
        <f t="shared" si="176"/>
        <v>6667</v>
      </c>
      <c r="AM400" s="412">
        <f t="shared" si="177"/>
        <v>5583.6363636363631</v>
      </c>
      <c r="AN400" s="412">
        <f t="shared" si="178"/>
        <v>713.63636363636306</v>
      </c>
      <c r="AO400" s="413">
        <f t="shared" si="179"/>
        <v>0.12780853142298917</v>
      </c>
      <c r="AP400" s="192">
        <v>1556513130073</v>
      </c>
      <c r="AQ400" s="192">
        <v>4992496142301</v>
      </c>
      <c r="AR400" s="192" t="s">
        <v>3243</v>
      </c>
      <c r="AS400" s="231" t="s">
        <v>3244</v>
      </c>
      <c r="AT400" s="231" t="s">
        <v>701</v>
      </c>
      <c r="AU400" s="232" t="s">
        <v>702</v>
      </c>
      <c r="AV400" s="232">
        <v>10600</v>
      </c>
      <c r="AW400" s="311">
        <f>VLOOKUP(B:B,[1]GOODYEAR!$B:$K,8,0)</f>
        <v>4870</v>
      </c>
      <c r="AX400" s="233">
        <v>525</v>
      </c>
      <c r="AY400" s="204" t="s">
        <v>3387</v>
      </c>
      <c r="AZ400" s="195" t="s">
        <v>5031</v>
      </c>
      <c r="BA400" s="133" t="str">
        <f>IFERROR(VLOOKUP(AZ:AZ,Q商品!B:E,4,0),"")</f>
        <v>23年製 Vector 4Seasons Hybrid 155/65R13 73H オールシーズンタイヤ 最短当日発送</v>
      </c>
      <c r="BB400" s="133" t="str">
        <f>IFERROR(VLOOKUP(B:B,在庫!B:M,12,0),"")</f>
        <v>2023年製</v>
      </c>
      <c r="BC400" s="133">
        <f>IFERROR(VLOOKUP(B:B,在庫!B:L,10,0),"")</f>
        <v>4</v>
      </c>
      <c r="BD400" s="234" t="e">
        <f>VLOOKUP(AP:AP,[1]MICHELIN!$B:$AH,32,0)</f>
        <v>#N/A</v>
      </c>
      <c r="BE400" s="234" t="e">
        <f>VLOOKUP(AP:AP,[1]MICHELIN!$B:$AH,33,0)</f>
        <v>#N/A</v>
      </c>
    </row>
    <row r="401" spans="1:57" s="11" customFormat="1" ht="19.5" hidden="1" customHeight="1">
      <c r="A401" s="11">
        <f t="shared" si="173"/>
        <v>1</v>
      </c>
      <c r="B401" s="239">
        <f t="shared" si="174"/>
        <v>1656513130070</v>
      </c>
      <c r="C401" s="233">
        <f>VLOOKUP(B:B,[1]GOODYEAR!$B:$K,9,0)</f>
        <v>113</v>
      </c>
      <c r="D401" s="11" t="s">
        <v>4700</v>
      </c>
      <c r="E401" s="11" t="s">
        <v>2826</v>
      </c>
      <c r="F401" s="293" t="s">
        <v>6091</v>
      </c>
      <c r="G401" s="132" t="str">
        <f t="shared" si="175"/>
        <v>13</v>
      </c>
      <c r="H401" s="233">
        <v>16</v>
      </c>
      <c r="I401" s="233">
        <f>VLOOKUP(B:B,[1]GOODYEAR!$B:$K,10,0)</f>
        <v>40</v>
      </c>
      <c r="J401" s="131" t="s">
        <v>12</v>
      </c>
      <c r="K401" s="132" t="s">
        <v>1763</v>
      </c>
      <c r="L401" s="132">
        <v>2</v>
      </c>
      <c r="M401" s="134" t="s">
        <v>3422</v>
      </c>
      <c r="N401" s="226" t="s">
        <v>6138</v>
      </c>
      <c r="O401" s="226">
        <v>0</v>
      </c>
      <c r="P401" s="227">
        <v>8530</v>
      </c>
      <c r="Q401" s="228">
        <f t="shared" si="160"/>
        <v>7277.272727272727</v>
      </c>
      <c r="R401" s="143">
        <f t="shared" si="172"/>
        <v>0.24697064334790753</v>
      </c>
      <c r="S401" s="192">
        <v>1074476310</v>
      </c>
      <c r="T401" s="286" t="s">
        <v>6852</v>
      </c>
      <c r="U401" s="189">
        <f t="shared" si="161"/>
        <v>8530</v>
      </c>
      <c r="W401" s="229">
        <v>8530</v>
      </c>
      <c r="X401" s="135">
        <f t="shared" si="162"/>
        <v>5480</v>
      </c>
      <c r="Y401" s="230">
        <f t="shared" si="163"/>
        <v>7277.272727272727</v>
      </c>
      <c r="Z401" s="141">
        <f t="shared" si="164"/>
        <v>7.7256740914419586E-2</v>
      </c>
      <c r="AA401" s="136">
        <f t="shared" si="165"/>
        <v>0.24697064334790753</v>
      </c>
      <c r="AB401" s="144"/>
      <c r="AC401" s="184">
        <f t="shared" si="180"/>
        <v>8362</v>
      </c>
      <c r="AD401" s="182">
        <f t="shared" si="181"/>
        <v>9189</v>
      </c>
      <c r="AE401" s="128">
        <f t="shared" si="166"/>
        <v>827.01</v>
      </c>
      <c r="AF401" s="129">
        <f t="shared" si="167"/>
        <v>168.01</v>
      </c>
      <c r="AG401" s="130">
        <f t="shared" si="168"/>
        <v>1.8283817608009574E-2</v>
      </c>
      <c r="AH401" s="137">
        <f t="shared" si="169"/>
        <v>659</v>
      </c>
      <c r="AI401" s="138">
        <f t="shared" si="170"/>
        <v>7.171618239199043E-2</v>
      </c>
      <c r="AJ401" s="138">
        <f t="shared" si="171"/>
        <v>0.22868682573989796</v>
      </c>
      <c r="AK401" s="11" t="s">
        <v>13397</v>
      </c>
      <c r="AL401" s="11">
        <f t="shared" si="176"/>
        <v>7443.1</v>
      </c>
      <c r="AM401" s="412">
        <f t="shared" si="177"/>
        <v>6289.181818181818</v>
      </c>
      <c r="AN401" s="412">
        <f t="shared" si="178"/>
        <v>809.18181818181802</v>
      </c>
      <c r="AO401" s="413">
        <f t="shared" si="179"/>
        <v>0.12866249403738017</v>
      </c>
      <c r="AP401" s="192">
        <v>1656513130070</v>
      </c>
      <c r="AQ401" s="192">
        <v>4992496142318</v>
      </c>
      <c r="AR401" s="192" t="s">
        <v>3245</v>
      </c>
      <c r="AS401" s="231" t="s">
        <v>3244</v>
      </c>
      <c r="AT401" s="231" t="s">
        <v>709</v>
      </c>
      <c r="AU401" s="232" t="s">
        <v>113</v>
      </c>
      <c r="AV401" s="232">
        <v>11800</v>
      </c>
      <c r="AW401" s="311">
        <f>VLOOKUP(B:B,[1]GOODYEAR!$B:$K,8,0)</f>
        <v>5480</v>
      </c>
      <c r="AX401" s="233">
        <v>525</v>
      </c>
      <c r="AY401" s="204" t="s">
        <v>3387</v>
      </c>
      <c r="AZ401" s="195" t="s">
        <v>5032</v>
      </c>
      <c r="BA401" s="133" t="str">
        <f>IFERROR(VLOOKUP(AZ:AZ,Q商品!B:E,4,0),"")</f>
        <v>23年製 Vector 4Seasons Hybrid 165/65R13 77H オールシーズンタイヤ 最短当日発送</v>
      </c>
      <c r="BB401" s="133" t="str">
        <f>IFERROR(VLOOKUP(B:B,在庫!B:M,12,0),"")</f>
        <v>2023年製</v>
      </c>
      <c r="BC401" s="133">
        <f>IFERROR(VLOOKUP(B:B,在庫!B:L,10,0),"")</f>
        <v>2</v>
      </c>
      <c r="BD401" s="234" t="e">
        <f>VLOOKUP(AP:AP,[1]MICHELIN!$B:$AH,32,0)</f>
        <v>#N/A</v>
      </c>
      <c r="BE401" s="234" t="e">
        <f>VLOOKUP(AP:AP,[1]MICHELIN!$B:$AH,33,0)</f>
        <v>#N/A</v>
      </c>
    </row>
    <row r="402" spans="1:57" s="11" customFormat="1" ht="19.5" hidden="1" customHeight="1">
      <c r="A402" s="11">
        <f t="shared" si="173"/>
        <v>1</v>
      </c>
      <c r="B402" s="239">
        <f t="shared" si="174"/>
        <v>1557013130075</v>
      </c>
      <c r="C402" s="233">
        <f>VLOOKUP(B:B,[1]GOODYEAR!$B:$K,9,0)</f>
        <v>56</v>
      </c>
      <c r="D402" s="11" t="s">
        <v>4700</v>
      </c>
      <c r="E402" s="11" t="s">
        <v>2827</v>
      </c>
      <c r="F402" s="158" t="s">
        <v>6092</v>
      </c>
      <c r="G402" s="132" t="str">
        <f t="shared" si="175"/>
        <v>13</v>
      </c>
      <c r="H402" s="233">
        <v>24</v>
      </c>
      <c r="I402" s="233">
        <f>VLOOKUP(B:B,[1]GOODYEAR!$B:$K,10,0)</f>
        <v>16</v>
      </c>
      <c r="J402" s="131" t="s">
        <v>12</v>
      </c>
      <c r="K402" s="132" t="s">
        <v>1763</v>
      </c>
      <c r="L402" s="132">
        <v>3</v>
      </c>
      <c r="M402" s="134" t="s">
        <v>2917</v>
      </c>
      <c r="N402" s="226" t="s">
        <v>6139</v>
      </c>
      <c r="O402" s="226">
        <v>0</v>
      </c>
      <c r="P402" s="227">
        <v>7640</v>
      </c>
      <c r="Q402" s="228">
        <f t="shared" si="160"/>
        <v>6468.181818181818</v>
      </c>
      <c r="R402" s="143">
        <f t="shared" si="172"/>
        <v>0.24708362614195359</v>
      </c>
      <c r="S402" s="192">
        <v>1074476490</v>
      </c>
      <c r="T402" s="286" t="s">
        <v>6853</v>
      </c>
      <c r="U402" s="189">
        <f t="shared" si="161"/>
        <v>7640</v>
      </c>
      <c r="W402" s="229">
        <v>7640</v>
      </c>
      <c r="X402" s="135">
        <f t="shared" si="162"/>
        <v>4870</v>
      </c>
      <c r="Y402" s="230">
        <f t="shared" si="163"/>
        <v>6468.181818181818</v>
      </c>
      <c r="Z402" s="141">
        <f t="shared" si="164"/>
        <v>7.7225130890052451E-2</v>
      </c>
      <c r="AA402" s="136">
        <f t="shared" si="165"/>
        <v>0.24708362614195359</v>
      </c>
      <c r="AB402" s="144"/>
      <c r="AC402" s="184">
        <f t="shared" si="180"/>
        <v>7490</v>
      </c>
      <c r="AD402" s="182">
        <f t="shared" si="181"/>
        <v>8230</v>
      </c>
      <c r="AE402" s="128">
        <f t="shared" si="166"/>
        <v>740.69999999999993</v>
      </c>
      <c r="AF402" s="129">
        <f t="shared" si="167"/>
        <v>150.69999999999993</v>
      </c>
      <c r="AG402" s="130">
        <f t="shared" si="168"/>
        <v>1.8311057108140939E-2</v>
      </c>
      <c r="AH402" s="137">
        <f t="shared" si="169"/>
        <v>590</v>
      </c>
      <c r="AI402" s="138">
        <f t="shared" si="170"/>
        <v>7.168894289185905E-2</v>
      </c>
      <c r="AJ402" s="138">
        <f t="shared" si="171"/>
        <v>0.22877256903381266</v>
      </c>
      <c r="AK402" s="11" t="s">
        <v>13397</v>
      </c>
      <c r="AL402" s="11">
        <f t="shared" si="176"/>
        <v>6667</v>
      </c>
      <c r="AM402" s="412">
        <f t="shared" si="177"/>
        <v>5583.6363636363631</v>
      </c>
      <c r="AN402" s="412">
        <f t="shared" si="178"/>
        <v>713.63636363636306</v>
      </c>
      <c r="AO402" s="413">
        <f t="shared" si="179"/>
        <v>0.12780853142298917</v>
      </c>
      <c r="AP402" s="192">
        <v>1557013130075</v>
      </c>
      <c r="AQ402" s="192">
        <v>4992496142295</v>
      </c>
      <c r="AR402" s="192" t="s">
        <v>3246</v>
      </c>
      <c r="AS402" s="231" t="s">
        <v>3244</v>
      </c>
      <c r="AT402" s="231" t="s">
        <v>704</v>
      </c>
      <c r="AU402" s="232" t="s">
        <v>705</v>
      </c>
      <c r="AV402" s="232">
        <v>10600</v>
      </c>
      <c r="AW402" s="311">
        <f>VLOOKUP(B:B,[1]GOODYEAR!$B:$K,8,0)</f>
        <v>4870</v>
      </c>
      <c r="AX402" s="233">
        <v>525</v>
      </c>
      <c r="AY402" s="204" t="s">
        <v>3387</v>
      </c>
      <c r="AZ402" s="195" t="s">
        <v>5033</v>
      </c>
      <c r="BA402" s="133" t="str">
        <f>IFERROR(VLOOKUP(AZ:AZ,Q商品!B:E,4,0),"")</f>
        <v>23年製 Vector 4Seasons Hybrid 155/70R13 75H オールシーズンタイヤ 最短当日発送</v>
      </c>
      <c r="BB402" s="133" t="str">
        <f>IFERROR(VLOOKUP(B:B,在庫!B:M,12,0),"")</f>
        <v>2023年製</v>
      </c>
      <c r="BC402" s="133">
        <f>IFERROR(VLOOKUP(B:B,在庫!B:L,10,0),"")</f>
        <v>2</v>
      </c>
      <c r="BD402" s="234" t="e">
        <f>VLOOKUP(AP:AP,[1]MICHELIN!$B:$AH,32,0)</f>
        <v>#N/A</v>
      </c>
      <c r="BE402" s="234" t="e">
        <f>VLOOKUP(AP:AP,[1]MICHELIN!$B:$AH,33,0)</f>
        <v>#N/A</v>
      </c>
    </row>
    <row r="403" spans="1:57" s="11" customFormat="1" ht="19.5" hidden="1" customHeight="1">
      <c r="A403" s="11">
        <f t="shared" si="173"/>
        <v>1</v>
      </c>
      <c r="B403" s="239">
        <f t="shared" si="174"/>
        <v>1458013130075</v>
      </c>
      <c r="C403" s="233">
        <f>VLOOKUP(B:B,[1]GOODYEAR!$B:$K,9,0)</f>
        <v>140</v>
      </c>
      <c r="D403" s="11" t="s">
        <v>4700</v>
      </c>
      <c r="E403" s="11" t="s">
        <v>2828</v>
      </c>
      <c r="F403" s="293" t="s">
        <v>6093</v>
      </c>
      <c r="G403" s="132" t="str">
        <f t="shared" si="175"/>
        <v>13</v>
      </c>
      <c r="H403" s="233">
        <v>36</v>
      </c>
      <c r="I403" s="233">
        <f>VLOOKUP(B:B,[1]GOODYEAR!$B:$K,10,0)</f>
        <v>28</v>
      </c>
      <c r="J403" s="131" t="s">
        <v>12</v>
      </c>
      <c r="K403" s="132" t="s">
        <v>1763</v>
      </c>
      <c r="L403" s="132">
        <v>4</v>
      </c>
      <c r="M403" s="134" t="s">
        <v>3422</v>
      </c>
      <c r="N403" s="226" t="s">
        <v>6140</v>
      </c>
      <c r="O403" s="226">
        <v>0</v>
      </c>
      <c r="P403" s="227">
        <v>6420</v>
      </c>
      <c r="Q403" s="228">
        <f t="shared" si="160"/>
        <v>5359.090909090909</v>
      </c>
      <c r="R403" s="143">
        <f t="shared" si="172"/>
        <v>0.24614079728583543</v>
      </c>
      <c r="S403" s="192">
        <v>1074476573</v>
      </c>
      <c r="T403" s="286" t="s">
        <v>6854</v>
      </c>
      <c r="U403" s="189">
        <f t="shared" si="161"/>
        <v>6420</v>
      </c>
      <c r="W403" s="229">
        <v>6420</v>
      </c>
      <c r="X403" s="135">
        <f t="shared" si="162"/>
        <v>4040</v>
      </c>
      <c r="Y403" s="230">
        <f t="shared" si="163"/>
        <v>5359.090909090909</v>
      </c>
      <c r="Z403" s="141">
        <f t="shared" si="164"/>
        <v>7.7258566978193111E-2</v>
      </c>
      <c r="AA403" s="136">
        <f t="shared" si="165"/>
        <v>0.24614079728583543</v>
      </c>
      <c r="AB403" s="144"/>
      <c r="AC403" s="184">
        <f t="shared" si="180"/>
        <v>6294</v>
      </c>
      <c r="AD403" s="182">
        <f t="shared" si="181"/>
        <v>6916</v>
      </c>
      <c r="AE403" s="128">
        <f t="shared" si="166"/>
        <v>622.43999999999994</v>
      </c>
      <c r="AF403" s="129">
        <f t="shared" si="167"/>
        <v>126.43999999999994</v>
      </c>
      <c r="AG403" s="130">
        <f t="shared" si="168"/>
        <v>1.8282244071717746E-2</v>
      </c>
      <c r="AH403" s="137">
        <f t="shared" si="169"/>
        <v>496</v>
      </c>
      <c r="AI403" s="138">
        <f t="shared" si="170"/>
        <v>7.1717755928282251E-2</v>
      </c>
      <c r="AJ403" s="138">
        <f t="shared" si="171"/>
        <v>0.22785855321411769</v>
      </c>
      <c r="AK403" s="11" t="s">
        <v>13397</v>
      </c>
      <c r="AL403" s="11">
        <f t="shared" si="176"/>
        <v>5602.4</v>
      </c>
      <c r="AM403" s="412">
        <f t="shared" si="177"/>
        <v>4615.8181818181811</v>
      </c>
      <c r="AN403" s="412">
        <f t="shared" si="178"/>
        <v>575.81818181818107</v>
      </c>
      <c r="AO403" s="413">
        <f t="shared" si="179"/>
        <v>0.12474888722574531</v>
      </c>
      <c r="AP403" s="192">
        <v>1458013130075</v>
      </c>
      <c r="AQ403" s="192">
        <v>4992496142264</v>
      </c>
      <c r="AR403" s="192" t="s">
        <v>3247</v>
      </c>
      <c r="AS403" s="231" t="s">
        <v>3244</v>
      </c>
      <c r="AT403" s="231" t="s">
        <v>685</v>
      </c>
      <c r="AU403" s="232" t="s">
        <v>686</v>
      </c>
      <c r="AV403" s="232">
        <v>8900</v>
      </c>
      <c r="AW403" s="311">
        <f>VLOOKUP(B:B,[1]GOODYEAR!$B:$K,8,0)</f>
        <v>4040</v>
      </c>
      <c r="AX403" s="233">
        <v>525</v>
      </c>
      <c r="AY403" s="204" t="s">
        <v>3387</v>
      </c>
      <c r="AZ403" s="195" t="s">
        <v>5034</v>
      </c>
      <c r="BA403" s="133" t="str">
        <f>IFERROR(VLOOKUP(AZ:AZ,Q商品!B:E,4,0),"")</f>
        <v>23年製 Vector 4Seasons Hybrid 145/80R13 75S オールシーズンタイヤ 最短当日発送</v>
      </c>
      <c r="BB403" s="133" t="str">
        <f>IFERROR(VLOOKUP(B:B,在庫!B:M,12,0),"")</f>
        <v>2023年製</v>
      </c>
      <c r="BC403" s="133">
        <f>IFERROR(VLOOKUP(B:B,在庫!B:L,10,0),"")</f>
        <v>3</v>
      </c>
      <c r="BD403" s="234" t="e">
        <f>VLOOKUP(AP:AP,[1]MICHELIN!$B:$AH,32,0)</f>
        <v>#N/A</v>
      </c>
      <c r="BE403" s="234" t="e">
        <f>VLOOKUP(AP:AP,[1]MICHELIN!$B:$AH,33,0)</f>
        <v>#N/A</v>
      </c>
    </row>
    <row r="404" spans="1:57" s="11" customFormat="1" ht="19.5" hidden="1" customHeight="1">
      <c r="A404" s="11">
        <f t="shared" si="173"/>
        <v>1</v>
      </c>
      <c r="B404" s="239">
        <f t="shared" si="174"/>
        <v>1558013130072</v>
      </c>
      <c r="C404" s="233">
        <f>VLOOKUP(B:B,[1]GOODYEAR!$B:$K,9,0)</f>
        <v>36</v>
      </c>
      <c r="D404" s="11" t="s">
        <v>4700</v>
      </c>
      <c r="E404" s="11" t="s">
        <v>2829</v>
      </c>
      <c r="F404" s="158" t="s">
        <v>6094</v>
      </c>
      <c r="G404" s="132" t="str">
        <f t="shared" si="175"/>
        <v>13</v>
      </c>
      <c r="H404" s="233">
        <v>20</v>
      </c>
      <c r="I404" s="233">
        <f>VLOOKUP(B:B,[1]GOODYEAR!$B:$K,10,0)</f>
        <v>20</v>
      </c>
      <c r="J404" s="131" t="s">
        <v>12</v>
      </c>
      <c r="K404" s="132" t="s">
        <v>1763</v>
      </c>
      <c r="L404" s="132">
        <v>5</v>
      </c>
      <c r="M404" s="134" t="s">
        <v>3422</v>
      </c>
      <c r="N404" s="226" t="s">
        <v>6141</v>
      </c>
      <c r="O404" s="226">
        <v>0</v>
      </c>
      <c r="P404" s="227">
        <v>7300</v>
      </c>
      <c r="Q404" s="228">
        <f t="shared" si="160"/>
        <v>6159.090909090909</v>
      </c>
      <c r="R404" s="143">
        <f t="shared" si="172"/>
        <v>0.24826568265682655</v>
      </c>
      <c r="S404" s="192">
        <v>1074475786</v>
      </c>
      <c r="T404" s="286" t="s">
        <v>6855</v>
      </c>
      <c r="U404" s="189">
        <f t="shared" si="161"/>
        <v>7300</v>
      </c>
      <c r="W404" s="229">
        <v>7300</v>
      </c>
      <c r="X404" s="135">
        <f t="shared" si="162"/>
        <v>4630</v>
      </c>
      <c r="Y404" s="230">
        <f t="shared" si="163"/>
        <v>6159.090909090909</v>
      </c>
      <c r="Z404" s="141">
        <f t="shared" si="164"/>
        <v>7.7123287671232887E-2</v>
      </c>
      <c r="AA404" s="136">
        <f t="shared" si="165"/>
        <v>0.24826568265682655</v>
      </c>
      <c r="AB404" s="144"/>
      <c r="AC404" s="184">
        <f t="shared" si="180"/>
        <v>7156</v>
      </c>
      <c r="AD404" s="182">
        <f t="shared" si="181"/>
        <v>7863</v>
      </c>
      <c r="AE404" s="128">
        <f t="shared" si="166"/>
        <v>707.67</v>
      </c>
      <c r="AF404" s="129">
        <f t="shared" si="167"/>
        <v>144.66999999999996</v>
      </c>
      <c r="AG404" s="130">
        <f t="shared" si="168"/>
        <v>1.8398829963118396E-2</v>
      </c>
      <c r="AH404" s="137">
        <f t="shared" si="169"/>
        <v>563</v>
      </c>
      <c r="AI404" s="138">
        <f t="shared" si="170"/>
        <v>7.1601170036881601E-2</v>
      </c>
      <c r="AJ404" s="138">
        <f t="shared" si="171"/>
        <v>0.22986685269370816</v>
      </c>
      <c r="AK404" s="11" t="s">
        <v>13397</v>
      </c>
      <c r="AL404" s="11">
        <f t="shared" si="176"/>
        <v>6369.7</v>
      </c>
      <c r="AM404" s="412">
        <f t="shared" si="177"/>
        <v>5313.363636363636</v>
      </c>
      <c r="AN404" s="412">
        <f t="shared" si="178"/>
        <v>683.36363636363603</v>
      </c>
      <c r="AO404" s="413">
        <f t="shared" si="179"/>
        <v>0.12861224699300217</v>
      </c>
      <c r="AP404" s="192">
        <v>1558013130072</v>
      </c>
      <c r="AQ404" s="192">
        <v>4992496142271</v>
      </c>
      <c r="AR404" s="192" t="s">
        <v>3248</v>
      </c>
      <c r="AS404" s="231" t="s">
        <v>3244</v>
      </c>
      <c r="AT404" s="231" t="s">
        <v>687</v>
      </c>
      <c r="AU404" s="232" t="s">
        <v>688</v>
      </c>
      <c r="AV404" s="232">
        <v>10100</v>
      </c>
      <c r="AW404" s="311">
        <f>VLOOKUP(B:B,[1]GOODYEAR!$B:$K,8,0)</f>
        <v>4630</v>
      </c>
      <c r="AX404" s="233">
        <v>525</v>
      </c>
      <c r="AY404" s="204" t="s">
        <v>3387</v>
      </c>
      <c r="AZ404" s="195" t="s">
        <v>5035</v>
      </c>
      <c r="BA404" s="133" t="str">
        <f>IFERROR(VLOOKUP(AZ:AZ,Q商品!B:E,4,0),"")</f>
        <v>23年製 Vector 4Seasons Hybrid 155/80R13 79S オールシーズン 最短当日発送</v>
      </c>
      <c r="BB404" s="133" t="str">
        <f>IFERROR(VLOOKUP(B:B,在庫!B:M,12,0),"")</f>
        <v>2023年製</v>
      </c>
      <c r="BC404" s="133">
        <f>IFERROR(VLOOKUP(B:B,在庫!B:L,10,0),"")</f>
        <v>2</v>
      </c>
      <c r="BD404" s="234" t="e">
        <f>VLOOKUP(AP:AP,[1]MICHELIN!$B:$AH,32,0)</f>
        <v>#N/A</v>
      </c>
      <c r="BE404" s="234" t="e">
        <f>VLOOKUP(AP:AP,[1]MICHELIN!$B:$AH,33,0)</f>
        <v>#N/A</v>
      </c>
    </row>
    <row r="405" spans="1:57" s="11" customFormat="1" ht="19.5" hidden="1" customHeight="1">
      <c r="A405" s="11">
        <f t="shared" si="173"/>
        <v>1</v>
      </c>
      <c r="B405" s="239">
        <f t="shared" si="174"/>
        <v>1555514130075</v>
      </c>
      <c r="C405" s="233">
        <f>VLOOKUP(B:B,[1]GOODYEAR!$B:$K,9,0)</f>
        <v>0</v>
      </c>
      <c r="D405" s="11" t="s">
        <v>4700</v>
      </c>
      <c r="E405" s="11" t="s">
        <v>2830</v>
      </c>
      <c r="F405" s="293" t="s">
        <v>6095</v>
      </c>
      <c r="G405" s="132" t="str">
        <f t="shared" si="175"/>
        <v>14</v>
      </c>
      <c r="H405" s="233">
        <v>16</v>
      </c>
      <c r="I405" s="233">
        <f>VLOOKUP(B:B,[1]GOODYEAR!$B:$K,10,0)</f>
        <v>16</v>
      </c>
      <c r="J405" s="131" t="s">
        <v>12</v>
      </c>
      <c r="K405" s="132" t="s">
        <v>1763</v>
      </c>
      <c r="L405" s="132">
        <v>6</v>
      </c>
      <c r="M405" s="134" t="s">
        <v>3422</v>
      </c>
      <c r="N405" s="226" t="s">
        <v>6142</v>
      </c>
      <c r="O405" s="226">
        <v>0</v>
      </c>
      <c r="P405" s="227">
        <v>10370</v>
      </c>
      <c r="Q405" s="228">
        <f t="shared" si="160"/>
        <v>8950</v>
      </c>
      <c r="R405" s="143">
        <f t="shared" si="172"/>
        <v>0.25027932960893856</v>
      </c>
      <c r="S405" s="192">
        <v>1074475785</v>
      </c>
      <c r="T405" s="286" t="s">
        <v>6856</v>
      </c>
      <c r="U405" s="189">
        <f t="shared" si="161"/>
        <v>10370</v>
      </c>
      <c r="W405" s="229">
        <v>10370</v>
      </c>
      <c r="X405" s="135">
        <f t="shared" si="162"/>
        <v>6710</v>
      </c>
      <c r="Y405" s="230">
        <f t="shared" si="163"/>
        <v>8950</v>
      </c>
      <c r="Z405" s="141">
        <f t="shared" si="164"/>
        <v>7.7242044358727169E-2</v>
      </c>
      <c r="AA405" s="136">
        <f t="shared" si="165"/>
        <v>0.25027932960893856</v>
      </c>
      <c r="AB405" s="144"/>
      <c r="AC405" s="184">
        <f t="shared" si="180"/>
        <v>10166</v>
      </c>
      <c r="AD405" s="182">
        <f t="shared" si="181"/>
        <v>11171</v>
      </c>
      <c r="AE405" s="128">
        <f t="shared" si="166"/>
        <v>1005.39</v>
      </c>
      <c r="AF405" s="129">
        <f t="shared" si="167"/>
        <v>204.39</v>
      </c>
      <c r="AG405" s="130">
        <f t="shared" si="168"/>
        <v>1.8296481962223613E-2</v>
      </c>
      <c r="AH405" s="137">
        <f t="shared" si="169"/>
        <v>801</v>
      </c>
      <c r="AI405" s="138">
        <f t="shared" si="170"/>
        <v>7.1703518037776387E-2</v>
      </c>
      <c r="AJ405" s="138">
        <f t="shared" si="171"/>
        <v>0.23198284764671495</v>
      </c>
      <c r="AK405" s="11" t="s">
        <v>13397</v>
      </c>
      <c r="AL405" s="11">
        <f t="shared" si="176"/>
        <v>9048.9</v>
      </c>
      <c r="AM405" s="412">
        <f t="shared" si="177"/>
        <v>7748.9999999999991</v>
      </c>
      <c r="AN405" s="412">
        <f t="shared" si="178"/>
        <v>1038.9999999999991</v>
      </c>
      <c r="AO405" s="413">
        <f t="shared" si="179"/>
        <v>0.13408181700864619</v>
      </c>
      <c r="AP405" s="192">
        <v>1555514130075</v>
      </c>
      <c r="AQ405" s="192">
        <v>4992496142387</v>
      </c>
      <c r="AR405" s="192" t="s">
        <v>3249</v>
      </c>
      <c r="AS405" s="231" t="s">
        <v>3244</v>
      </c>
      <c r="AT405" s="231" t="s">
        <v>1196</v>
      </c>
      <c r="AU405" s="232" t="s">
        <v>1197</v>
      </c>
      <c r="AV405" s="232">
        <v>14300</v>
      </c>
      <c r="AW405" s="311">
        <f>VLOOKUP(B:B,[1]GOODYEAR!$B:$K,8,0)</f>
        <v>6710</v>
      </c>
      <c r="AX405" s="233">
        <v>525</v>
      </c>
      <c r="AY405" s="204" t="s">
        <v>3387</v>
      </c>
      <c r="AZ405" s="195" t="s">
        <v>5036</v>
      </c>
      <c r="BA405" s="133" t="str">
        <f>IFERROR(VLOOKUP(AZ:AZ,Q商品!B:E,4,0),"")</f>
        <v>Vector 4Seasons Hybrid 155/55R14 69H 22年製以降 オールシーズン 最短当日発送</v>
      </c>
      <c r="BB405" s="133" t="str">
        <f>IFERROR(VLOOKUP(B:B,在庫!B:M,12,0),"")</f>
        <v>2022年製</v>
      </c>
      <c r="BC405" s="133">
        <f>IFERROR(VLOOKUP(B:B,在庫!B:L,10,0),"")</f>
        <v>2</v>
      </c>
      <c r="BD405" s="234" t="e">
        <f>VLOOKUP(AP:AP,[1]MICHELIN!$B:$AH,32,0)</f>
        <v>#N/A</v>
      </c>
      <c r="BE405" s="234" t="e">
        <f>VLOOKUP(AP:AP,[1]MICHELIN!$B:$AH,33,0)</f>
        <v>#N/A</v>
      </c>
    </row>
    <row r="406" spans="1:57" s="11" customFormat="1" ht="19.5" hidden="1" customHeight="1">
      <c r="A406" s="11">
        <f t="shared" si="173"/>
        <v>1</v>
      </c>
      <c r="B406" s="239">
        <f t="shared" si="174"/>
        <v>1655514130072</v>
      </c>
      <c r="C406" s="233">
        <f>VLOOKUP(B:B,[1]GOODYEAR!$B:$K,9,0)</f>
        <v>76</v>
      </c>
      <c r="D406" s="11" t="s">
        <v>5181</v>
      </c>
      <c r="E406" s="11" t="s">
        <v>2831</v>
      </c>
      <c r="F406" s="293" t="s">
        <v>6096</v>
      </c>
      <c r="G406" s="132" t="str">
        <f t="shared" si="175"/>
        <v>14</v>
      </c>
      <c r="H406" s="233">
        <v>24</v>
      </c>
      <c r="I406" s="233">
        <f>VLOOKUP(B:B,[1]GOODYEAR!$B:$K,10,0)</f>
        <v>16</v>
      </c>
      <c r="J406" s="131" t="s">
        <v>12</v>
      </c>
      <c r="K406" s="132" t="s">
        <v>1763</v>
      </c>
      <c r="L406" s="132">
        <v>7</v>
      </c>
      <c r="M406" s="134" t="s">
        <v>3422</v>
      </c>
      <c r="N406" s="226" t="s">
        <v>6143</v>
      </c>
      <c r="O406" s="226">
        <v>0</v>
      </c>
      <c r="P406" s="227">
        <v>11050</v>
      </c>
      <c r="Q406" s="228">
        <f t="shared" si="160"/>
        <v>9568.181818181818</v>
      </c>
      <c r="R406" s="143">
        <f t="shared" si="172"/>
        <v>0.24959619952494061</v>
      </c>
      <c r="S406" s="192">
        <v>1074476572</v>
      </c>
      <c r="T406" s="286" t="s">
        <v>6857</v>
      </c>
      <c r="U406" s="189">
        <f t="shared" si="161"/>
        <v>11050</v>
      </c>
      <c r="W406" s="229">
        <v>11050</v>
      </c>
      <c r="X406" s="135">
        <f t="shared" si="162"/>
        <v>7180</v>
      </c>
      <c r="Y406" s="230">
        <f t="shared" si="163"/>
        <v>9568.181818181818</v>
      </c>
      <c r="Z406" s="141">
        <f t="shared" si="164"/>
        <v>7.7285067873303248E-2</v>
      </c>
      <c r="AA406" s="136">
        <f t="shared" si="165"/>
        <v>0.24959619952494061</v>
      </c>
      <c r="AB406" s="144"/>
      <c r="AC406" s="184">
        <f t="shared" si="180"/>
        <v>10833</v>
      </c>
      <c r="AD406" s="182">
        <f t="shared" si="181"/>
        <v>11904</v>
      </c>
      <c r="AE406" s="128">
        <f t="shared" si="166"/>
        <v>1071.3599999999999</v>
      </c>
      <c r="AF406" s="129">
        <f t="shared" si="167"/>
        <v>217.3599999999999</v>
      </c>
      <c r="AG406" s="130">
        <f t="shared" si="168"/>
        <v>1.8259408602150529E-2</v>
      </c>
      <c r="AH406" s="137">
        <f t="shared" si="169"/>
        <v>854</v>
      </c>
      <c r="AI406" s="138">
        <f t="shared" si="170"/>
        <v>7.1740591397849468E-2</v>
      </c>
      <c r="AJ406" s="138">
        <f t="shared" si="171"/>
        <v>0.23133679092279008</v>
      </c>
      <c r="AK406" s="11" t="s">
        <v>13397</v>
      </c>
      <c r="AL406" s="11">
        <f t="shared" si="176"/>
        <v>9642.6</v>
      </c>
      <c r="AM406" s="412">
        <f t="shared" si="177"/>
        <v>8288.7272727272721</v>
      </c>
      <c r="AN406" s="412">
        <f t="shared" si="178"/>
        <v>1108.7272727272721</v>
      </c>
      <c r="AO406" s="413">
        <f t="shared" si="179"/>
        <v>0.13376327103623753</v>
      </c>
      <c r="AP406" s="192">
        <v>1655514130072</v>
      </c>
      <c r="AQ406" s="192">
        <v>4992496142394</v>
      </c>
      <c r="AR406" s="192" t="s">
        <v>3250</v>
      </c>
      <c r="AS406" s="231" t="s">
        <v>3244</v>
      </c>
      <c r="AT406" s="231" t="s">
        <v>692</v>
      </c>
      <c r="AU406" s="232" t="s">
        <v>111</v>
      </c>
      <c r="AV406" s="232">
        <v>15300</v>
      </c>
      <c r="AW406" s="311">
        <f>VLOOKUP(B:B,[1]GOODYEAR!$B:$K,8,0)</f>
        <v>7180</v>
      </c>
      <c r="AX406" s="233">
        <v>525</v>
      </c>
      <c r="AY406" s="204" t="s">
        <v>3387</v>
      </c>
      <c r="AZ406" s="195" t="s">
        <v>5037</v>
      </c>
      <c r="BA406" s="133" t="str">
        <f>IFERROR(VLOOKUP(AZ:AZ,Q商品!B:E,4,0),"")</f>
        <v>23年製 Vector 4Seasons Hybrid 165/55R14 72H オールシーズンタイヤ 最短当日発送</v>
      </c>
      <c r="BB406" s="133" t="str">
        <f>IFERROR(VLOOKUP(B:B,在庫!B:M,12,0),"")</f>
        <v>2023年製</v>
      </c>
      <c r="BC406" s="133">
        <f>IFERROR(VLOOKUP(B:B,在庫!B:L,10,0),"")</f>
        <v>2</v>
      </c>
      <c r="BD406" s="234" t="e">
        <f>VLOOKUP(AP:AP,[1]MICHELIN!$B:$AH,32,0)</f>
        <v>#N/A</v>
      </c>
      <c r="BE406" s="234" t="e">
        <f>VLOOKUP(AP:AP,[1]MICHELIN!$B:$AH,33,0)</f>
        <v>#N/A</v>
      </c>
    </row>
    <row r="407" spans="1:57" s="11" customFormat="1" ht="19.5" hidden="1" customHeight="1">
      <c r="A407" s="11">
        <f t="shared" si="173"/>
        <v>1</v>
      </c>
      <c r="B407" s="239">
        <f t="shared" si="174"/>
        <v>1556514130072</v>
      </c>
      <c r="C407" s="233">
        <f>VLOOKUP(B:B,[1]GOODYEAR!$B:$K,9,0)</f>
        <v>504</v>
      </c>
      <c r="D407" s="11" t="s">
        <v>4700</v>
      </c>
      <c r="E407" s="11" t="s">
        <v>2832</v>
      </c>
      <c r="F407" s="293" t="s">
        <v>6179</v>
      </c>
      <c r="G407" s="132" t="str">
        <f t="shared" si="175"/>
        <v>14</v>
      </c>
      <c r="H407" s="233">
        <v>0</v>
      </c>
      <c r="I407" s="233">
        <f>VLOOKUP(B:B,[1]GOODYEAR!$B:$K,10,0)</f>
        <v>64</v>
      </c>
      <c r="J407" s="131" t="s">
        <v>12</v>
      </c>
      <c r="K407" s="132" t="s">
        <v>1763</v>
      </c>
      <c r="L407" s="132">
        <v>8</v>
      </c>
      <c r="M407" s="134" t="s">
        <v>3422</v>
      </c>
      <c r="N407" s="226" t="s">
        <v>6143</v>
      </c>
      <c r="O407" s="226">
        <v>0</v>
      </c>
      <c r="P407" s="227">
        <v>11050</v>
      </c>
      <c r="Q407" s="228">
        <f t="shared" si="160"/>
        <v>9568.181818181818</v>
      </c>
      <c r="R407" s="143">
        <f t="shared" si="172"/>
        <v>0.47116389548693588</v>
      </c>
      <c r="S407" s="192">
        <v>1074476072</v>
      </c>
      <c r="T407" s="286" t="s">
        <v>6858</v>
      </c>
      <c r="U407" s="189">
        <f t="shared" si="161"/>
        <v>7950</v>
      </c>
      <c r="W407" s="229">
        <v>7950</v>
      </c>
      <c r="X407" s="135">
        <f t="shared" si="162"/>
        <v>5060</v>
      </c>
      <c r="Y407" s="230">
        <f t="shared" si="163"/>
        <v>6749.9999999999991</v>
      </c>
      <c r="Z407" s="141">
        <f t="shared" si="164"/>
        <v>-0.22497737556561082</v>
      </c>
      <c r="AA407" s="136">
        <f t="shared" si="165"/>
        <v>0.25037037037037024</v>
      </c>
      <c r="AB407" s="144"/>
      <c r="AC407" s="184">
        <f t="shared" si="180"/>
        <v>7794</v>
      </c>
      <c r="AD407" s="182">
        <f t="shared" si="181"/>
        <v>8564</v>
      </c>
      <c r="AE407" s="128">
        <f t="shared" si="166"/>
        <v>770.76</v>
      </c>
      <c r="AF407" s="129">
        <f t="shared" si="167"/>
        <v>156.76</v>
      </c>
      <c r="AG407" s="130">
        <f t="shared" si="168"/>
        <v>1.8304530593180754E-2</v>
      </c>
      <c r="AH407" s="137">
        <f t="shared" si="169"/>
        <v>614</v>
      </c>
      <c r="AI407" s="138">
        <f t="shared" si="170"/>
        <v>7.1695469406819243E-2</v>
      </c>
      <c r="AJ407" s="138">
        <f t="shared" si="171"/>
        <v>0.23206583977718948</v>
      </c>
      <c r="AK407" s="11" t="s">
        <v>13397</v>
      </c>
      <c r="AL407" s="11">
        <f t="shared" si="176"/>
        <v>6937.6</v>
      </c>
      <c r="AM407" s="412">
        <f t="shared" si="177"/>
        <v>5829.6363636363631</v>
      </c>
      <c r="AN407" s="412">
        <f t="shared" si="178"/>
        <v>769.63636363636306</v>
      </c>
      <c r="AO407" s="413">
        <f t="shared" si="179"/>
        <v>0.13202133300065488</v>
      </c>
      <c r="AP407" s="192">
        <v>1556514130072</v>
      </c>
      <c r="AQ407" s="192">
        <v>4992496142349</v>
      </c>
      <c r="AR407" s="192" t="s">
        <v>3251</v>
      </c>
      <c r="AS407" s="231" t="s">
        <v>3244</v>
      </c>
      <c r="AT407" s="231" t="s">
        <v>703</v>
      </c>
      <c r="AU407" s="232" t="s">
        <v>104</v>
      </c>
      <c r="AV407" s="232">
        <v>10900</v>
      </c>
      <c r="AW407" s="311">
        <f>VLOOKUP(B:B,[1]GOODYEAR!$B:$K,8,0)</f>
        <v>5060</v>
      </c>
      <c r="AX407" s="233">
        <v>525</v>
      </c>
      <c r="AY407" s="204" t="s">
        <v>3387</v>
      </c>
      <c r="AZ407" s="195" t="s">
        <v>5038</v>
      </c>
      <c r="BA407" s="133" t="str">
        <f>IFERROR(VLOOKUP(AZ:AZ,Q商品!B:E,4,0),"")</f>
        <v>23年製 Vector 4Seasons Hybrid 155/65R14 75H オールシーズンタイヤ 最短当日発送</v>
      </c>
      <c r="BB407" s="133" t="str">
        <f>IFERROR(VLOOKUP(B:B,在庫!B:M,12,0),"")</f>
        <v>2023年製</v>
      </c>
      <c r="BC407" s="133">
        <f>IFERROR(VLOOKUP(B:B,在庫!B:L,10,0),"")</f>
        <v>3</v>
      </c>
      <c r="BD407" s="234" t="e">
        <f>VLOOKUP(AP:AP,[1]MICHELIN!$B:$AH,32,0)</f>
        <v>#N/A</v>
      </c>
      <c r="BE407" s="234" t="e">
        <f>VLOOKUP(AP:AP,[1]MICHELIN!$B:$AH,33,0)</f>
        <v>#N/A</v>
      </c>
    </row>
    <row r="408" spans="1:57" s="11" customFormat="1" ht="19.5" hidden="1" customHeight="1">
      <c r="A408" s="11">
        <f t="shared" si="173"/>
        <v>1</v>
      </c>
      <c r="B408" s="239">
        <f t="shared" si="174"/>
        <v>1656514130079</v>
      </c>
      <c r="C408" s="233">
        <f>VLOOKUP(B:B,[1]GOODYEAR!$B:$K,9,0)</f>
        <v>99</v>
      </c>
      <c r="D408" s="11" t="s">
        <v>4700</v>
      </c>
      <c r="E408" s="11" t="s">
        <v>2833</v>
      </c>
      <c r="F408" s="158" t="s">
        <v>6097</v>
      </c>
      <c r="G408" s="132" t="str">
        <f t="shared" si="175"/>
        <v>14</v>
      </c>
      <c r="H408" s="233">
        <v>46</v>
      </c>
      <c r="I408" s="233">
        <f>VLOOKUP(B:B,[1]GOODYEAR!$B:$K,10,0)</f>
        <v>26</v>
      </c>
      <c r="J408" s="131" t="s">
        <v>12</v>
      </c>
      <c r="K408" s="132" t="s">
        <v>1763</v>
      </c>
      <c r="L408" s="132">
        <v>9</v>
      </c>
      <c r="M408" s="134" t="s">
        <v>3422</v>
      </c>
      <c r="N408" s="226" t="s">
        <v>6404</v>
      </c>
      <c r="O408" s="226">
        <v>0</v>
      </c>
      <c r="P408" s="227">
        <v>8600</v>
      </c>
      <c r="Q408" s="228">
        <f t="shared" si="160"/>
        <v>7340.9090909090901</v>
      </c>
      <c r="R408" s="143">
        <f t="shared" si="172"/>
        <v>0.24804953560371509</v>
      </c>
      <c r="S408" s="192">
        <v>1074476308</v>
      </c>
      <c r="T408" s="286" t="s">
        <v>6859</v>
      </c>
      <c r="U408" s="189">
        <f t="shared" si="161"/>
        <v>8600</v>
      </c>
      <c r="W408" s="229">
        <v>8600</v>
      </c>
      <c r="X408" s="135">
        <f t="shared" si="162"/>
        <v>5520</v>
      </c>
      <c r="Y408" s="230">
        <f t="shared" si="163"/>
        <v>7340.9090909090901</v>
      </c>
      <c r="Z408" s="141">
        <f t="shared" si="164"/>
        <v>7.7209302325581319E-2</v>
      </c>
      <c r="AA408" s="136">
        <f t="shared" si="165"/>
        <v>0.24804953560371509</v>
      </c>
      <c r="AB408" s="144"/>
      <c r="AC408" s="184">
        <f t="shared" si="180"/>
        <v>8431</v>
      </c>
      <c r="AD408" s="182">
        <f t="shared" si="181"/>
        <v>9264</v>
      </c>
      <c r="AE408" s="128">
        <f t="shared" si="166"/>
        <v>833.76</v>
      </c>
      <c r="AF408" s="129">
        <f t="shared" si="167"/>
        <v>169.76</v>
      </c>
      <c r="AG408" s="130">
        <f t="shared" si="168"/>
        <v>1.8324697754749566E-2</v>
      </c>
      <c r="AH408" s="137">
        <f t="shared" si="169"/>
        <v>664</v>
      </c>
      <c r="AI408" s="138">
        <f t="shared" si="170"/>
        <v>7.1675302245250427E-2</v>
      </c>
      <c r="AJ408" s="138">
        <f t="shared" si="171"/>
        <v>0.22972483784896552</v>
      </c>
      <c r="AK408" s="11" t="s">
        <v>13397</v>
      </c>
      <c r="AL408" s="11">
        <f t="shared" si="176"/>
        <v>7504.6</v>
      </c>
      <c r="AM408" s="412">
        <f t="shared" si="177"/>
        <v>6345.090909090909</v>
      </c>
      <c r="AN408" s="412">
        <f t="shared" si="178"/>
        <v>825.09090909090901</v>
      </c>
      <c r="AO408" s="413">
        <f t="shared" si="179"/>
        <v>0.13003610522092957</v>
      </c>
      <c r="AP408" s="192">
        <v>1656514130079</v>
      </c>
      <c r="AQ408" s="192">
        <v>4992496142356</v>
      </c>
      <c r="AR408" s="192" t="s">
        <v>3252</v>
      </c>
      <c r="AS408" s="231" t="s">
        <v>3244</v>
      </c>
      <c r="AT408" s="231" t="s">
        <v>694</v>
      </c>
      <c r="AU408" s="232" t="s">
        <v>114</v>
      </c>
      <c r="AV408" s="232">
        <v>11900</v>
      </c>
      <c r="AW408" s="311">
        <f>VLOOKUP(B:B,[1]GOODYEAR!$B:$K,8,0)</f>
        <v>5520</v>
      </c>
      <c r="AX408" s="233">
        <v>525</v>
      </c>
      <c r="AY408" s="204" t="s">
        <v>3387</v>
      </c>
      <c r="AZ408" s="195" t="s">
        <v>5039</v>
      </c>
      <c r="BA408" s="133" t="str">
        <f>IFERROR(VLOOKUP(AZ:AZ,Q商品!B:E,4,0),"")</f>
        <v>23年製 Vector 4Seasons Hybrid 165/65R14 79H オールシーズンタイヤ 最短当日発送</v>
      </c>
      <c r="BB408" s="133" t="str">
        <f>IFERROR(VLOOKUP(B:B,在庫!B:M,12,0),"")</f>
        <v>2023年製</v>
      </c>
      <c r="BC408" s="133">
        <f>IFERROR(VLOOKUP(B:B,在庫!B:L,10,0),"")</f>
        <v>3</v>
      </c>
      <c r="BD408" s="234" t="e">
        <f>VLOOKUP(AP:AP,[1]MICHELIN!$B:$AH,32,0)</f>
        <v>#N/A</v>
      </c>
      <c r="BE408" s="234" t="e">
        <f>VLOOKUP(AP:AP,[1]MICHELIN!$B:$AH,33,0)</f>
        <v>#N/A</v>
      </c>
    </row>
    <row r="409" spans="1:57" s="11" customFormat="1" ht="19.5" hidden="1" customHeight="1">
      <c r="A409" s="11">
        <f t="shared" si="173"/>
        <v>1</v>
      </c>
      <c r="B409" s="239">
        <f t="shared" si="174"/>
        <v>1657014130071</v>
      </c>
      <c r="C409" s="233">
        <f>VLOOKUP(B:B,[1]GOODYEAR!$B:$K,9,0)</f>
        <v>73</v>
      </c>
      <c r="D409" s="11" t="s">
        <v>4700</v>
      </c>
      <c r="E409" s="11" t="s">
        <v>2834</v>
      </c>
      <c r="F409" s="158" t="s">
        <v>6098</v>
      </c>
      <c r="G409" s="132" t="str">
        <f t="shared" si="175"/>
        <v>14</v>
      </c>
      <c r="H409" s="233">
        <v>20</v>
      </c>
      <c r="I409" s="233">
        <f>VLOOKUP(B:B,[1]GOODYEAR!$B:$K,10,0)</f>
        <v>12</v>
      </c>
      <c r="J409" s="131" t="s">
        <v>12</v>
      </c>
      <c r="K409" s="132" t="s">
        <v>1763</v>
      </c>
      <c r="L409" s="132">
        <v>10</v>
      </c>
      <c r="M409" s="134" t="s">
        <v>3422</v>
      </c>
      <c r="N409" s="226" t="s">
        <v>6144</v>
      </c>
      <c r="O409" s="226">
        <v>0</v>
      </c>
      <c r="P409" s="227">
        <v>8870</v>
      </c>
      <c r="Q409" s="228">
        <f t="shared" si="160"/>
        <v>7586.363636363636</v>
      </c>
      <c r="R409" s="143">
        <f t="shared" si="172"/>
        <v>0.24997004194128217</v>
      </c>
      <c r="S409" s="192">
        <v>1074476571</v>
      </c>
      <c r="T409" s="286" t="s">
        <v>6860</v>
      </c>
      <c r="U409" s="189">
        <f t="shared" si="161"/>
        <v>8870</v>
      </c>
      <c r="W409" s="229">
        <v>8870</v>
      </c>
      <c r="X409" s="135">
        <f t="shared" si="162"/>
        <v>5690</v>
      </c>
      <c r="Y409" s="230">
        <f t="shared" si="163"/>
        <v>7586.363636363636</v>
      </c>
      <c r="Z409" s="141">
        <f t="shared" si="164"/>
        <v>7.7339346110484763E-2</v>
      </c>
      <c r="AA409" s="136">
        <f t="shared" si="165"/>
        <v>0.24997004194128217</v>
      </c>
      <c r="AB409" s="144"/>
      <c r="AC409" s="184">
        <f t="shared" si="180"/>
        <v>8696</v>
      </c>
      <c r="AD409" s="182">
        <f t="shared" si="181"/>
        <v>9556</v>
      </c>
      <c r="AE409" s="128">
        <f t="shared" si="166"/>
        <v>860.04</v>
      </c>
      <c r="AF409" s="129">
        <f t="shared" si="167"/>
        <v>174.03999999999996</v>
      </c>
      <c r="AG409" s="130">
        <f t="shared" si="168"/>
        <v>1.8212641272498949E-2</v>
      </c>
      <c r="AH409" s="137">
        <f t="shared" si="169"/>
        <v>686</v>
      </c>
      <c r="AI409" s="138">
        <f t="shared" si="170"/>
        <v>7.1787358727501041E-2</v>
      </c>
      <c r="AJ409" s="138">
        <f t="shared" si="171"/>
        <v>0.23175740066878323</v>
      </c>
      <c r="AK409" s="11" t="s">
        <v>13397</v>
      </c>
      <c r="AL409" s="11">
        <f t="shared" si="176"/>
        <v>7740.4</v>
      </c>
      <c r="AM409" s="412">
        <f t="shared" si="177"/>
        <v>6559.454545454545</v>
      </c>
      <c r="AN409" s="412">
        <f t="shared" si="178"/>
        <v>869.45454545454504</v>
      </c>
      <c r="AO409" s="413">
        <f t="shared" si="179"/>
        <v>0.13254982398758205</v>
      </c>
      <c r="AP409" s="192">
        <v>1657014130071</v>
      </c>
      <c r="AQ409" s="192">
        <v>4992496142288</v>
      </c>
      <c r="AR409" s="192" t="s">
        <v>3253</v>
      </c>
      <c r="AS409" s="231" t="s">
        <v>3244</v>
      </c>
      <c r="AT409" s="231" t="s">
        <v>689</v>
      </c>
      <c r="AU409" s="232" t="s">
        <v>86</v>
      </c>
      <c r="AV409" s="232">
        <v>12300</v>
      </c>
      <c r="AW409" s="311">
        <f>VLOOKUP(B:B,[1]GOODYEAR!$B:$K,8,0)</f>
        <v>5690</v>
      </c>
      <c r="AX409" s="233">
        <v>525</v>
      </c>
      <c r="AY409" s="204" t="s">
        <v>3387</v>
      </c>
      <c r="AZ409" s="195" t="s">
        <v>5040</v>
      </c>
      <c r="BA409" s="133" t="str">
        <f>IFERROR(VLOOKUP(AZ:AZ,Q商品!B:E,4,0),"")</f>
        <v>23年製 Vector 4Seasons Hybrid 165/70R14 81S オールシーズンタイヤ 最短当日発送</v>
      </c>
      <c r="BB409" s="133" t="str">
        <f>IFERROR(VLOOKUP(B:B,在庫!B:M,12,0),"")</f>
        <v>2023年製</v>
      </c>
      <c r="BC409" s="133">
        <f>IFERROR(VLOOKUP(B:B,在庫!B:L,10,0),"")</f>
        <v>3</v>
      </c>
      <c r="BD409" s="234" t="e">
        <f>VLOOKUP(AP:AP,[1]MICHELIN!$B:$AH,32,0)</f>
        <v>#N/A</v>
      </c>
      <c r="BE409" s="234" t="e">
        <f>VLOOKUP(AP:AP,[1]MICHELIN!$B:$AH,33,0)</f>
        <v>#N/A</v>
      </c>
    </row>
    <row r="410" spans="1:57" s="11" customFormat="1" ht="19.5" hidden="1" customHeight="1">
      <c r="A410" s="11">
        <f t="shared" si="173"/>
        <v>1</v>
      </c>
      <c r="B410" s="239">
        <f t="shared" si="174"/>
        <v>1757014130078</v>
      </c>
      <c r="C410" s="233">
        <f>VLOOKUP(B:B,[1]GOODYEAR!$B:$K,9,0)</f>
        <v>64</v>
      </c>
      <c r="D410" s="11" t="s">
        <v>4700</v>
      </c>
      <c r="E410" s="11" t="s">
        <v>2835</v>
      </c>
      <c r="F410" s="158" t="s">
        <v>6099</v>
      </c>
      <c r="G410" s="132" t="str">
        <f t="shared" si="175"/>
        <v>14</v>
      </c>
      <c r="H410" s="233">
        <v>4</v>
      </c>
      <c r="I410" s="233">
        <f>VLOOKUP(B:B,[1]GOODYEAR!$B:$K,10,0)</f>
        <v>40</v>
      </c>
      <c r="J410" s="131" t="s">
        <v>12</v>
      </c>
      <c r="K410" s="132" t="s">
        <v>1763</v>
      </c>
      <c r="L410" s="132">
        <v>11</v>
      </c>
      <c r="M410" s="134" t="s">
        <v>3422</v>
      </c>
      <c r="N410" s="226" t="s">
        <v>6405</v>
      </c>
      <c r="O410" s="226">
        <v>0</v>
      </c>
      <c r="P410" s="227">
        <v>8934</v>
      </c>
      <c r="Q410" s="228">
        <f t="shared" si="160"/>
        <v>7644.545454545454</v>
      </c>
      <c r="R410" s="143">
        <f t="shared" si="172"/>
        <v>0.18111547151861096</v>
      </c>
      <c r="S410" s="192">
        <v>1074476229</v>
      </c>
      <c r="T410" s="286" t="s">
        <v>6861</v>
      </c>
      <c r="U410" s="189">
        <f t="shared" si="161"/>
        <v>9690</v>
      </c>
      <c r="W410" s="229">
        <v>9690</v>
      </c>
      <c r="X410" s="135">
        <f t="shared" si="162"/>
        <v>6260</v>
      </c>
      <c r="Y410" s="230">
        <f t="shared" si="163"/>
        <v>8331.818181818182</v>
      </c>
      <c r="Z410" s="141">
        <f t="shared" si="164"/>
        <v>0.16845757779270198</v>
      </c>
      <c r="AA410" s="136">
        <f t="shared" si="165"/>
        <v>0.24866339334424442</v>
      </c>
      <c r="AB410" s="144"/>
      <c r="AC410" s="184">
        <f t="shared" si="180"/>
        <v>9500</v>
      </c>
      <c r="AD410" s="182">
        <f t="shared" si="181"/>
        <v>10439</v>
      </c>
      <c r="AE410" s="128">
        <f t="shared" si="166"/>
        <v>939.51</v>
      </c>
      <c r="AF410" s="129">
        <f t="shared" si="167"/>
        <v>190.51</v>
      </c>
      <c r="AG410" s="130">
        <f t="shared" si="168"/>
        <v>1.8249832359421399E-2</v>
      </c>
      <c r="AH410" s="137">
        <f t="shared" si="169"/>
        <v>749</v>
      </c>
      <c r="AI410" s="138">
        <f t="shared" si="170"/>
        <v>7.1750167640578594E-2</v>
      </c>
      <c r="AJ410" s="138">
        <f t="shared" si="171"/>
        <v>0.23041356098482302</v>
      </c>
      <c r="AK410" s="11" t="s">
        <v>13397</v>
      </c>
      <c r="AL410" s="11">
        <f t="shared" si="176"/>
        <v>8456.1</v>
      </c>
      <c r="AM410" s="412">
        <f t="shared" si="177"/>
        <v>7210.090909090909</v>
      </c>
      <c r="AN410" s="412">
        <f t="shared" si="178"/>
        <v>950.09090909090901</v>
      </c>
      <c r="AO410" s="413">
        <f t="shared" si="179"/>
        <v>0.13177238970634589</v>
      </c>
      <c r="AP410" s="192">
        <v>1757014130078</v>
      </c>
      <c r="AQ410" s="192">
        <v>4992496142325</v>
      </c>
      <c r="AR410" s="192" t="s">
        <v>3254</v>
      </c>
      <c r="AS410" s="231" t="s">
        <v>3244</v>
      </c>
      <c r="AT410" s="231" t="s">
        <v>1198</v>
      </c>
      <c r="AU410" s="232" t="s">
        <v>88</v>
      </c>
      <c r="AV410" s="232">
        <v>13400</v>
      </c>
      <c r="AW410" s="311">
        <f>VLOOKUP(B:B,[1]GOODYEAR!$B:$K,8,0)</f>
        <v>6260</v>
      </c>
      <c r="AX410" s="233">
        <v>525</v>
      </c>
      <c r="AY410" s="204" t="s">
        <v>3387</v>
      </c>
      <c r="AZ410" s="195" t="s">
        <v>5041</v>
      </c>
      <c r="BA410" s="133" t="str">
        <f>IFERROR(VLOOKUP(AZ:AZ,Q商品!B:E,4,0),"")</f>
        <v>23年製 Vector 4Seasons Hybrid 175/70R14 84H オールシーズンタイヤ 最短当日発送</v>
      </c>
      <c r="BB410" s="133" t="str">
        <f>IFERROR(VLOOKUP(B:B,在庫!B:M,12,0),"")</f>
        <v>2023年製</v>
      </c>
      <c r="BC410" s="133">
        <f>IFERROR(VLOOKUP(B:B,在庫!B:L,10,0),"")</f>
        <v>2</v>
      </c>
      <c r="BD410" s="234" t="e">
        <f>VLOOKUP(AP:AP,[1]MICHELIN!$B:$AH,32,0)</f>
        <v>#N/A</v>
      </c>
      <c r="BE410" s="234" t="e">
        <f>VLOOKUP(AP:AP,[1]MICHELIN!$B:$AH,33,0)</f>
        <v>#N/A</v>
      </c>
    </row>
    <row r="411" spans="1:57" s="11" customFormat="1" ht="19.5" hidden="1" customHeight="1">
      <c r="A411" s="11">
        <f t="shared" si="173"/>
        <v>1</v>
      </c>
      <c r="B411" s="239">
        <f t="shared" si="174"/>
        <v>1857014130075</v>
      </c>
      <c r="C411" s="233">
        <f>VLOOKUP(B:B,[1]GOODYEAR!$B:$K,9,0)</f>
        <v>108</v>
      </c>
      <c r="D411" s="11" t="s">
        <v>4700</v>
      </c>
      <c r="E411" s="11" t="s">
        <v>2836</v>
      </c>
      <c r="F411" s="158" t="s">
        <v>6180</v>
      </c>
      <c r="G411" s="132" t="str">
        <f t="shared" si="175"/>
        <v>14</v>
      </c>
      <c r="H411" s="233">
        <v>20</v>
      </c>
      <c r="I411" s="233">
        <f>VLOOKUP(B:B,[1]GOODYEAR!$B:$K,10,0)</f>
        <v>8</v>
      </c>
      <c r="J411" s="131" t="s">
        <v>12</v>
      </c>
      <c r="K411" s="132" t="s">
        <v>1763</v>
      </c>
      <c r="L411" s="132">
        <v>12</v>
      </c>
      <c r="M411" s="134" t="s">
        <v>1776</v>
      </c>
      <c r="N411" s="226" t="s">
        <v>6178</v>
      </c>
      <c r="O411" s="226">
        <v>0</v>
      </c>
      <c r="P411" s="227">
        <v>10300</v>
      </c>
      <c r="Q411" s="228">
        <f t="shared" si="160"/>
        <v>8886.363636363636</v>
      </c>
      <c r="R411" s="143">
        <f t="shared" si="172"/>
        <v>0.24828644501278768</v>
      </c>
      <c r="S411" s="192">
        <v>1074476080</v>
      </c>
      <c r="T411" s="288" t="s">
        <v>6862</v>
      </c>
      <c r="U411" s="189">
        <f t="shared" si="161"/>
        <v>10300</v>
      </c>
      <c r="W411" s="229">
        <v>10300</v>
      </c>
      <c r="X411" s="135">
        <f t="shared" si="162"/>
        <v>6680</v>
      </c>
      <c r="Y411" s="230">
        <f t="shared" si="163"/>
        <v>8886.363636363636</v>
      </c>
      <c r="Z411" s="141">
        <f t="shared" si="164"/>
        <v>7.72815533980582E-2</v>
      </c>
      <c r="AA411" s="136">
        <f t="shared" si="165"/>
        <v>0.24828644501278768</v>
      </c>
      <c r="AB411" s="144"/>
      <c r="AC411" s="184">
        <f t="shared" si="180"/>
        <v>10098</v>
      </c>
      <c r="AD411" s="182">
        <f t="shared" si="181"/>
        <v>11096</v>
      </c>
      <c r="AE411" s="128">
        <f t="shared" si="166"/>
        <v>998.64</v>
      </c>
      <c r="AF411" s="129">
        <f t="shared" si="167"/>
        <v>202.64</v>
      </c>
      <c r="AG411" s="130">
        <f t="shared" si="168"/>
        <v>1.8262436914203314E-2</v>
      </c>
      <c r="AH411" s="137">
        <f t="shared" si="169"/>
        <v>796</v>
      </c>
      <c r="AI411" s="138">
        <f t="shared" si="170"/>
        <v>7.173756308579668E-2</v>
      </c>
      <c r="AJ411" s="138">
        <f t="shared" si="171"/>
        <v>0.23002400809858436</v>
      </c>
      <c r="AK411" s="11" t="s">
        <v>13397</v>
      </c>
      <c r="AL411" s="11">
        <f t="shared" si="176"/>
        <v>8988.4</v>
      </c>
      <c r="AM411" s="412">
        <f t="shared" si="177"/>
        <v>7693.9999999999991</v>
      </c>
      <c r="AN411" s="412">
        <f t="shared" si="178"/>
        <v>1013.9999999999991</v>
      </c>
      <c r="AO411" s="413">
        <f t="shared" si="179"/>
        <v>0.13179100597868459</v>
      </c>
      <c r="AP411" s="192">
        <v>1857014130075</v>
      </c>
      <c r="AQ411" s="192">
        <v>4992496142332</v>
      </c>
      <c r="AR411" s="192" t="s">
        <v>3255</v>
      </c>
      <c r="AS411" s="231" t="s">
        <v>3244</v>
      </c>
      <c r="AT411" s="231" t="s">
        <v>1199</v>
      </c>
      <c r="AU411" s="232" t="s">
        <v>112</v>
      </c>
      <c r="AV411" s="232">
        <v>14200</v>
      </c>
      <c r="AW411" s="311">
        <f>VLOOKUP(B:B,[1]GOODYEAR!$B:$K,8,0)</f>
        <v>6680</v>
      </c>
      <c r="AX411" s="233">
        <v>525</v>
      </c>
      <c r="AY411" s="204" t="s">
        <v>3387</v>
      </c>
      <c r="AZ411" s="195" t="s">
        <v>5042</v>
      </c>
      <c r="BA411" s="133" t="str">
        <f>IFERROR(VLOOKUP(AZ:AZ,Q商品!B:E,4,0),"")</f>
        <v>23年製 Vector 4Seasons Hybrid 185/70R14 88H オールシーズンタイヤ 最短当日発送</v>
      </c>
      <c r="BB411" s="133" t="str">
        <f>IFERROR(VLOOKUP(B:B,在庫!B:M,12,0),"")</f>
        <v>2023年製</v>
      </c>
      <c r="BC411" s="133">
        <f>IFERROR(VLOOKUP(B:B,在庫!B:L,10,0),"")</f>
        <v>2</v>
      </c>
      <c r="BD411" s="234" t="e">
        <f>VLOOKUP(AP:AP,[1]MICHELIN!$B:$AH,32,0)</f>
        <v>#N/A</v>
      </c>
      <c r="BE411" s="234" t="e">
        <f>VLOOKUP(AP:AP,[1]MICHELIN!$B:$AH,33,0)</f>
        <v>#N/A</v>
      </c>
    </row>
    <row r="412" spans="1:57" s="11" customFormat="1" ht="19.5" hidden="1" customHeight="1">
      <c r="A412" s="11">
        <f t="shared" si="173"/>
        <v>1</v>
      </c>
      <c r="B412" s="239">
        <f t="shared" si="174"/>
        <v>1756514130076</v>
      </c>
      <c r="C412" s="233">
        <f>VLOOKUP(B:B,[1]GOODYEAR!$B:$K,9,0)</f>
        <v>37</v>
      </c>
      <c r="D412" s="11" t="s">
        <v>4700</v>
      </c>
      <c r="E412" s="11" t="s">
        <v>2837</v>
      </c>
      <c r="F412" s="158" t="s">
        <v>6100</v>
      </c>
      <c r="G412" s="132" t="str">
        <f t="shared" si="175"/>
        <v>14</v>
      </c>
      <c r="H412" s="233">
        <v>20</v>
      </c>
      <c r="I412" s="233">
        <f>VLOOKUP(B:B,[1]GOODYEAR!$B:$K,10,0)</f>
        <v>19</v>
      </c>
      <c r="J412" s="131" t="s">
        <v>12</v>
      </c>
      <c r="K412" s="132" t="s">
        <v>1763</v>
      </c>
      <c r="L412" s="132">
        <v>13</v>
      </c>
      <c r="M412" s="134" t="s">
        <v>3422</v>
      </c>
      <c r="N412" s="226" t="s">
        <v>3436</v>
      </c>
      <c r="O412" s="226">
        <v>0</v>
      </c>
      <c r="P412" s="227">
        <v>10100</v>
      </c>
      <c r="Q412" s="228">
        <f t="shared" si="160"/>
        <v>8704.545454545454</v>
      </c>
      <c r="R412" s="143">
        <f t="shared" si="172"/>
        <v>0.24981723237597908</v>
      </c>
      <c r="S412" s="192">
        <v>1074476570</v>
      </c>
      <c r="T412" s="288" t="s">
        <v>6863</v>
      </c>
      <c r="U412" s="189">
        <f t="shared" si="161"/>
        <v>10100</v>
      </c>
      <c r="W412" s="229">
        <v>10100</v>
      </c>
      <c r="X412" s="135">
        <f t="shared" si="162"/>
        <v>6530</v>
      </c>
      <c r="Y412" s="230">
        <f t="shared" si="163"/>
        <v>8704.545454545454</v>
      </c>
      <c r="Z412" s="141">
        <f t="shared" si="164"/>
        <v>7.7227722772277296E-2</v>
      </c>
      <c r="AA412" s="136">
        <f t="shared" si="165"/>
        <v>0.24981723237597908</v>
      </c>
      <c r="AB412" s="144"/>
      <c r="AC412" s="184">
        <f t="shared" si="180"/>
        <v>9901</v>
      </c>
      <c r="AD412" s="182">
        <f t="shared" si="181"/>
        <v>10880</v>
      </c>
      <c r="AE412" s="128">
        <f t="shared" si="166"/>
        <v>979.19999999999993</v>
      </c>
      <c r="AF412" s="129">
        <f t="shared" si="167"/>
        <v>199.19999999999993</v>
      </c>
      <c r="AG412" s="130">
        <f t="shared" si="168"/>
        <v>1.8308823529411759E-2</v>
      </c>
      <c r="AH412" s="137">
        <f t="shared" si="169"/>
        <v>780</v>
      </c>
      <c r="AI412" s="138">
        <f t="shared" si="170"/>
        <v>7.169117647058823E-2</v>
      </c>
      <c r="AJ412" s="138">
        <f t="shared" si="171"/>
        <v>0.23150840884656732</v>
      </c>
      <c r="AK412" s="11" t="s">
        <v>13397</v>
      </c>
      <c r="AL412" s="11">
        <f t="shared" si="176"/>
        <v>8813</v>
      </c>
      <c r="AM412" s="412">
        <f t="shared" si="177"/>
        <v>7534.545454545454</v>
      </c>
      <c r="AN412" s="412">
        <f t="shared" si="178"/>
        <v>1004.545454545454</v>
      </c>
      <c r="AO412" s="413">
        <f t="shared" si="179"/>
        <v>0.13332528957528952</v>
      </c>
      <c r="AP412" s="192">
        <v>1756514130076</v>
      </c>
      <c r="AQ412" s="192">
        <v>4992496142363</v>
      </c>
      <c r="AR412" s="192" t="s">
        <v>3256</v>
      </c>
      <c r="AS412" s="231" t="s">
        <v>3244</v>
      </c>
      <c r="AT412" s="231" t="s">
        <v>1200</v>
      </c>
      <c r="AU412" s="232" t="s">
        <v>87</v>
      </c>
      <c r="AV412" s="232">
        <v>14000</v>
      </c>
      <c r="AW412" s="311">
        <f>VLOOKUP(B:B,[1]GOODYEAR!$B:$K,8,0)</f>
        <v>6530</v>
      </c>
      <c r="AX412" s="233">
        <v>525</v>
      </c>
      <c r="AY412" s="204" t="s">
        <v>3387</v>
      </c>
      <c r="AZ412" s="195" t="s">
        <v>5043</v>
      </c>
      <c r="BA412" s="133" t="str">
        <f>IFERROR(VLOOKUP(AZ:AZ,Q商品!B:E,4,0),"")</f>
        <v>23年製 Vector 4Seasons Hybrid 175/65R14 82H オールシーズンタイヤ 最短当日発送</v>
      </c>
      <c r="BB412" s="133" t="str">
        <f>IFERROR(VLOOKUP(B:B,在庫!B:M,12,0),"")</f>
        <v>2023年製</v>
      </c>
      <c r="BC412" s="133">
        <f>IFERROR(VLOOKUP(B:B,在庫!B:L,10,0),"")</f>
        <v>2</v>
      </c>
      <c r="BD412" s="234" t="e">
        <f>VLOOKUP(AP:AP,[1]MICHELIN!$B:$AH,32,0)</f>
        <v>#N/A</v>
      </c>
      <c r="BE412" s="234" t="e">
        <f>VLOOKUP(AP:AP,[1]MICHELIN!$B:$AH,33,0)</f>
        <v>#N/A</v>
      </c>
    </row>
    <row r="413" spans="1:57" s="11" customFormat="1" ht="19.5" hidden="1" customHeight="1">
      <c r="A413" s="11">
        <f t="shared" si="173"/>
        <v>1</v>
      </c>
      <c r="B413" s="239">
        <f t="shared" si="174"/>
        <v>1856514130073</v>
      </c>
      <c r="C413" s="233">
        <f>VLOOKUP(B:B,[1]GOODYEAR!$B:$K,9,0)</f>
        <v>24</v>
      </c>
      <c r="D413" s="11" t="s">
        <v>4700</v>
      </c>
      <c r="E413" s="11" t="s">
        <v>2838</v>
      </c>
      <c r="F413" s="158" t="s">
        <v>6101</v>
      </c>
      <c r="G413" s="132" t="str">
        <f t="shared" si="175"/>
        <v>14</v>
      </c>
      <c r="H413" s="233">
        <v>8</v>
      </c>
      <c r="I413" s="233">
        <f>VLOOKUP(B:B,[1]GOODYEAR!$B:$K,10,0)</f>
        <v>20</v>
      </c>
      <c r="J413" s="131" t="s">
        <v>12</v>
      </c>
      <c r="K413" s="132" t="s">
        <v>1763</v>
      </c>
      <c r="L413" s="132">
        <v>14</v>
      </c>
      <c r="M413" s="134" t="s">
        <v>3422</v>
      </c>
      <c r="N413" s="226" t="s">
        <v>6145</v>
      </c>
      <c r="O413" s="226">
        <v>0</v>
      </c>
      <c r="P413" s="227">
        <v>10440</v>
      </c>
      <c r="Q413" s="228">
        <f t="shared" si="160"/>
        <v>9013.6363636363621</v>
      </c>
      <c r="R413" s="143">
        <f t="shared" si="172"/>
        <v>0.25002521432173463</v>
      </c>
      <c r="S413" s="192">
        <v>1074476307</v>
      </c>
      <c r="T413" s="285" t="s">
        <v>6864</v>
      </c>
      <c r="U413" s="189">
        <f t="shared" si="161"/>
        <v>10440</v>
      </c>
      <c r="W413" s="229">
        <v>10440</v>
      </c>
      <c r="X413" s="135">
        <f t="shared" si="162"/>
        <v>6760</v>
      </c>
      <c r="Y413" s="230">
        <f t="shared" si="163"/>
        <v>9013.6363636363621</v>
      </c>
      <c r="Z413" s="141">
        <f t="shared" si="164"/>
        <v>7.7298850574712752E-2</v>
      </c>
      <c r="AA413" s="136">
        <f t="shared" si="165"/>
        <v>0.25002521432173463</v>
      </c>
      <c r="AB413" s="144"/>
      <c r="AC413" s="184">
        <f t="shared" si="180"/>
        <v>10235</v>
      </c>
      <c r="AD413" s="182">
        <f t="shared" si="181"/>
        <v>11247</v>
      </c>
      <c r="AE413" s="128">
        <f t="shared" si="166"/>
        <v>1012.23</v>
      </c>
      <c r="AF413" s="129">
        <f t="shared" si="167"/>
        <v>205.23000000000002</v>
      </c>
      <c r="AG413" s="130">
        <f t="shared" si="168"/>
        <v>1.8247532675380103E-2</v>
      </c>
      <c r="AH413" s="137">
        <f t="shared" si="169"/>
        <v>807</v>
      </c>
      <c r="AI413" s="138">
        <f t="shared" si="170"/>
        <v>7.1752467324619901E-2</v>
      </c>
      <c r="AJ413" s="138">
        <f t="shared" si="171"/>
        <v>0.23177768164635454</v>
      </c>
      <c r="AK413" s="11" t="s">
        <v>13397</v>
      </c>
      <c r="AL413" s="11">
        <f t="shared" si="176"/>
        <v>9110.2999999999993</v>
      </c>
      <c r="AM413" s="412">
        <f t="shared" si="177"/>
        <v>7804.8181818181802</v>
      </c>
      <c r="AN413" s="412">
        <f t="shared" si="178"/>
        <v>1044.8181818181802</v>
      </c>
      <c r="AO413" s="413">
        <f t="shared" si="179"/>
        <v>0.13386835637659703</v>
      </c>
      <c r="AP413" s="192">
        <v>1856514130073</v>
      </c>
      <c r="AQ413" s="192">
        <v>4992496142370</v>
      </c>
      <c r="AR413" s="192" t="s">
        <v>3257</v>
      </c>
      <c r="AS413" s="231" t="s">
        <v>3244</v>
      </c>
      <c r="AT413" s="231" t="s">
        <v>1201</v>
      </c>
      <c r="AU413" s="232" t="s">
        <v>721</v>
      </c>
      <c r="AV413" s="232">
        <v>14400</v>
      </c>
      <c r="AW413" s="311">
        <f>VLOOKUP(B:B,[1]GOODYEAR!$B:$K,8,0)</f>
        <v>6760</v>
      </c>
      <c r="AX413" s="233">
        <v>525</v>
      </c>
      <c r="AY413" s="204" t="s">
        <v>3387</v>
      </c>
      <c r="AZ413" s="195" t="s">
        <v>5044</v>
      </c>
      <c r="BA413" s="133" t="str">
        <f>IFERROR(VLOOKUP(AZ:AZ,Q商品!B:E,4,0),"")</f>
        <v>23年製 Vector 4Seasons Hybrid 185/65R14 86H オールシーズンタイヤ 最短当日発送</v>
      </c>
      <c r="BB413" s="133" t="str">
        <f>IFERROR(VLOOKUP(B:B,在庫!B:M,12,0),"")</f>
        <v>2023年製</v>
      </c>
      <c r="BC413" s="133">
        <f>IFERROR(VLOOKUP(B:B,在庫!B:L,10,0),"")</f>
        <v>2</v>
      </c>
      <c r="BD413" s="234" t="e">
        <f>VLOOKUP(AP:AP,[1]MICHELIN!$B:$AH,32,0)</f>
        <v>#N/A</v>
      </c>
      <c r="BE413" s="234" t="e">
        <f>VLOOKUP(AP:AP,[1]MICHELIN!$B:$AH,33,0)</f>
        <v>#N/A</v>
      </c>
    </row>
    <row r="414" spans="1:57" s="11" customFormat="1" ht="19.5" hidden="1" customHeight="1">
      <c r="A414" s="11">
        <f t="shared" si="173"/>
        <v>1</v>
      </c>
      <c r="B414" s="239">
        <f t="shared" si="174"/>
        <v>1655015130076</v>
      </c>
      <c r="C414" s="233">
        <f>VLOOKUP(B:B,[1]GOODYEAR!$B:$K,9,0)</f>
        <v>45</v>
      </c>
      <c r="D414" s="11" t="s">
        <v>4700</v>
      </c>
      <c r="E414" s="11" t="s">
        <v>2839</v>
      </c>
      <c r="F414" s="158" t="s">
        <v>6102</v>
      </c>
      <c r="G414" s="132" t="str">
        <f t="shared" si="175"/>
        <v>15</v>
      </c>
      <c r="H414" s="233">
        <v>12</v>
      </c>
      <c r="I414" s="233">
        <f>VLOOKUP(B:B,[1]GOODYEAR!$B:$K,10,0)</f>
        <v>16</v>
      </c>
      <c r="J414" s="131" t="s">
        <v>12</v>
      </c>
      <c r="K414" s="132" t="s">
        <v>1763</v>
      </c>
      <c r="L414" s="132">
        <v>15</v>
      </c>
      <c r="M414" s="134" t="s">
        <v>3422</v>
      </c>
      <c r="N414" s="226" t="s">
        <v>6146</v>
      </c>
      <c r="O414" s="226">
        <v>0</v>
      </c>
      <c r="P414" s="227">
        <v>12080</v>
      </c>
      <c r="Q414" s="228">
        <f t="shared" si="160"/>
        <v>10504.545454545454</v>
      </c>
      <c r="R414" s="143">
        <f t="shared" si="172"/>
        <v>0.24984855041107742</v>
      </c>
      <c r="S414" s="192">
        <v>1074475878</v>
      </c>
      <c r="T414" s="286" t="s">
        <v>6865</v>
      </c>
      <c r="U414" s="189">
        <f t="shared" si="161"/>
        <v>12080</v>
      </c>
      <c r="W414" s="229">
        <v>12080</v>
      </c>
      <c r="X414" s="135">
        <f t="shared" si="162"/>
        <v>7880</v>
      </c>
      <c r="Y414" s="230">
        <f t="shared" si="163"/>
        <v>10504.545454545454</v>
      </c>
      <c r="Z414" s="141">
        <f t="shared" si="164"/>
        <v>7.7317880794701921E-2</v>
      </c>
      <c r="AA414" s="136">
        <f t="shared" si="165"/>
        <v>0.24984855041107742</v>
      </c>
      <c r="AB414" s="144"/>
      <c r="AC414" s="184">
        <f t="shared" si="180"/>
        <v>11843</v>
      </c>
      <c r="AD414" s="182">
        <f t="shared" si="181"/>
        <v>13014</v>
      </c>
      <c r="AE414" s="128">
        <f t="shared" si="166"/>
        <v>1171.26</v>
      </c>
      <c r="AF414" s="129">
        <f t="shared" si="167"/>
        <v>237.26</v>
      </c>
      <c r="AG414" s="130">
        <f t="shared" si="168"/>
        <v>1.8231135700015368E-2</v>
      </c>
      <c r="AH414" s="137">
        <f t="shared" si="169"/>
        <v>934</v>
      </c>
      <c r="AI414" s="138">
        <f t="shared" si="170"/>
        <v>7.1768864299984636E-2</v>
      </c>
      <c r="AJ414" s="138">
        <f t="shared" si="171"/>
        <v>0.23161741471106206</v>
      </c>
      <c r="AK414" s="11" t="s">
        <v>13397</v>
      </c>
      <c r="AL414" s="11">
        <f t="shared" si="176"/>
        <v>10541.6</v>
      </c>
      <c r="AM414" s="412">
        <f t="shared" si="177"/>
        <v>9106</v>
      </c>
      <c r="AN414" s="412">
        <f t="shared" si="178"/>
        <v>1226</v>
      </c>
      <c r="AO414" s="413">
        <f t="shared" si="179"/>
        <v>0.13463650340434877</v>
      </c>
      <c r="AP414" s="192">
        <v>1655015130076</v>
      </c>
      <c r="AQ414" s="192">
        <v>4992496142509</v>
      </c>
      <c r="AR414" s="192" t="s">
        <v>3258</v>
      </c>
      <c r="AS414" s="231" t="s">
        <v>3244</v>
      </c>
      <c r="AT414" s="231" t="s">
        <v>706</v>
      </c>
      <c r="AU414" s="232" t="s">
        <v>707</v>
      </c>
      <c r="AV414" s="232">
        <v>16600</v>
      </c>
      <c r="AW414" s="311">
        <f>VLOOKUP(B:B,[1]GOODYEAR!$B:$K,8,0)</f>
        <v>7880</v>
      </c>
      <c r="AX414" s="233">
        <v>525</v>
      </c>
      <c r="AY414" s="204" t="s">
        <v>3387</v>
      </c>
      <c r="AZ414" s="195" t="s">
        <v>5045</v>
      </c>
      <c r="BA414" s="133" t="str">
        <f>IFERROR(VLOOKUP(AZ:AZ,Q商品!B:E,4,0),"")</f>
        <v>23年製 Vector 4Seasons Hybrid 165/50R15 73H オールシーズンタイヤ 最短当日発送</v>
      </c>
      <c r="BB414" s="133" t="str">
        <f>IFERROR(VLOOKUP(B:B,在庫!B:M,12,0),"")</f>
        <v>2023年製</v>
      </c>
      <c r="BC414" s="133">
        <f>IFERROR(VLOOKUP(B:B,在庫!B:L,10,0),"")</f>
        <v>4</v>
      </c>
      <c r="BD414" s="234" t="e">
        <f>VLOOKUP(AP:AP,[1]MICHELIN!$B:$AH,32,0)</f>
        <v>#N/A</v>
      </c>
      <c r="BE414" s="234" t="e">
        <f>VLOOKUP(AP:AP,[1]MICHELIN!$B:$AH,33,0)</f>
        <v>#N/A</v>
      </c>
    </row>
    <row r="415" spans="1:57" s="11" customFormat="1" ht="19.5" hidden="1" customHeight="1">
      <c r="A415" s="11">
        <f t="shared" si="173"/>
        <v>1</v>
      </c>
      <c r="B415" s="239">
        <f t="shared" si="174"/>
        <v>1655515130071</v>
      </c>
      <c r="C415" s="233">
        <f>VLOOKUP(B:B,[1]GOODYEAR!$B:$K,9,0)</f>
        <v>260</v>
      </c>
      <c r="D415" s="11" t="s">
        <v>4700</v>
      </c>
      <c r="E415" s="11" t="s">
        <v>2840</v>
      </c>
      <c r="F415" s="158" t="s">
        <v>6103</v>
      </c>
      <c r="G415" s="132" t="str">
        <f t="shared" si="175"/>
        <v>15</v>
      </c>
      <c r="H415" s="233">
        <v>30</v>
      </c>
      <c r="I415" s="233">
        <f>VLOOKUP(B:B,[1]GOODYEAR!$B:$K,10,0)</f>
        <v>51</v>
      </c>
      <c r="J415" s="131" t="s">
        <v>12</v>
      </c>
      <c r="K415" s="132" t="s">
        <v>1763</v>
      </c>
      <c r="L415" s="132">
        <v>16</v>
      </c>
      <c r="M415" s="134" t="s">
        <v>3422</v>
      </c>
      <c r="N415" s="226" t="s">
        <v>2918</v>
      </c>
      <c r="O415" s="226">
        <v>0</v>
      </c>
      <c r="P415" s="227">
        <v>11740</v>
      </c>
      <c r="Q415" s="228">
        <f t="shared" si="160"/>
        <v>10195.454545454544</v>
      </c>
      <c r="R415" s="143">
        <f t="shared" si="172"/>
        <v>0.25064645563976806</v>
      </c>
      <c r="S415" s="192">
        <v>1074476134</v>
      </c>
      <c r="T415" s="286" t="s">
        <v>6866</v>
      </c>
      <c r="U415" s="189">
        <f t="shared" si="161"/>
        <v>11740</v>
      </c>
      <c r="W415" s="229">
        <v>11740</v>
      </c>
      <c r="X415" s="135">
        <f t="shared" si="162"/>
        <v>7640</v>
      </c>
      <c r="Y415" s="230">
        <f t="shared" si="163"/>
        <v>10195.454545454544</v>
      </c>
      <c r="Z415" s="141">
        <f t="shared" si="164"/>
        <v>7.7257240204429367E-2</v>
      </c>
      <c r="AA415" s="136">
        <f t="shared" si="165"/>
        <v>0.25064645563976806</v>
      </c>
      <c r="AB415" s="144"/>
      <c r="AC415" s="184">
        <f t="shared" si="180"/>
        <v>11509</v>
      </c>
      <c r="AD415" s="182">
        <f t="shared" si="181"/>
        <v>12647</v>
      </c>
      <c r="AE415" s="128">
        <f t="shared" si="166"/>
        <v>1138.23</v>
      </c>
      <c r="AF415" s="129">
        <f t="shared" si="167"/>
        <v>231.23000000000002</v>
      </c>
      <c r="AG415" s="130">
        <f t="shared" si="168"/>
        <v>1.8283387364592396E-2</v>
      </c>
      <c r="AH415" s="137">
        <f t="shared" si="169"/>
        <v>907</v>
      </c>
      <c r="AI415" s="138">
        <f t="shared" si="170"/>
        <v>7.1716612635407601E-2</v>
      </c>
      <c r="AJ415" s="138">
        <f t="shared" si="171"/>
        <v>0.23236306827517567</v>
      </c>
      <c r="AK415" s="11" t="s">
        <v>13397</v>
      </c>
      <c r="AL415" s="11">
        <f t="shared" si="176"/>
        <v>10244.299999999999</v>
      </c>
      <c r="AM415" s="412">
        <f t="shared" si="177"/>
        <v>8835.7272727272721</v>
      </c>
      <c r="AN415" s="412">
        <f t="shared" si="178"/>
        <v>1195.7272727272721</v>
      </c>
      <c r="AO415" s="413">
        <f t="shared" si="179"/>
        <v>0.13532867593345194</v>
      </c>
      <c r="AP415" s="192">
        <v>1655515130071</v>
      </c>
      <c r="AQ415" s="192">
        <v>4992496142486</v>
      </c>
      <c r="AR415" s="192" t="s">
        <v>3259</v>
      </c>
      <c r="AS415" s="231" t="s">
        <v>3244</v>
      </c>
      <c r="AT415" s="231" t="s">
        <v>708</v>
      </c>
      <c r="AU415" s="232" t="s">
        <v>109</v>
      </c>
      <c r="AV415" s="232">
        <v>16100</v>
      </c>
      <c r="AW415" s="311">
        <f>VLOOKUP(B:B,[1]GOODYEAR!$B:$K,8,0)</f>
        <v>7640</v>
      </c>
      <c r="AX415" s="233">
        <v>525</v>
      </c>
      <c r="AY415" s="204" t="s">
        <v>3387</v>
      </c>
      <c r="AZ415" s="195" t="s">
        <v>5046</v>
      </c>
      <c r="BA415" s="133" t="str">
        <f>IFERROR(VLOOKUP(AZ:AZ,Q商品!B:E,4,0),"")</f>
        <v>23年製 Vector 4Seasons Hybrid 165/55R15 75H オールシーズンタイヤ 最短当日発送</v>
      </c>
      <c r="BB415" s="133" t="str">
        <f>IFERROR(VLOOKUP(B:B,在庫!B:M,12,0),"")</f>
        <v>2023年製</v>
      </c>
      <c r="BC415" s="133">
        <f>IFERROR(VLOOKUP(B:B,在庫!B:L,10,0),"")</f>
        <v>3</v>
      </c>
      <c r="BD415" s="234" t="e">
        <f>VLOOKUP(AP:AP,[1]MICHELIN!$B:$AH,32,0)</f>
        <v>#N/A</v>
      </c>
      <c r="BE415" s="234" t="e">
        <f>VLOOKUP(AP:AP,[1]MICHELIN!$B:$AH,33,0)</f>
        <v>#N/A</v>
      </c>
    </row>
    <row r="416" spans="1:57" s="11" customFormat="1" ht="19.5" hidden="1" customHeight="1">
      <c r="A416" s="11">
        <f t="shared" si="173"/>
        <v>1</v>
      </c>
      <c r="B416" s="239">
        <f t="shared" si="174"/>
        <v>1855515130075</v>
      </c>
      <c r="C416" s="233">
        <f>VLOOKUP(B:B,[1]GOODYEAR!$B:$K,9,0)</f>
        <v>54</v>
      </c>
      <c r="D416" s="11" t="s">
        <v>4700</v>
      </c>
      <c r="E416" s="11" t="s">
        <v>2841</v>
      </c>
      <c r="F416" s="158" t="s">
        <v>6104</v>
      </c>
      <c r="G416" s="132" t="str">
        <f t="shared" si="175"/>
        <v>15</v>
      </c>
      <c r="H416" s="233">
        <v>24</v>
      </c>
      <c r="I416" s="233">
        <f>VLOOKUP(B:B,[1]GOODYEAR!$B:$K,10,0)</f>
        <v>24</v>
      </c>
      <c r="J416" s="131" t="s">
        <v>12</v>
      </c>
      <c r="K416" s="132" t="s">
        <v>1763</v>
      </c>
      <c r="L416" s="132">
        <v>17</v>
      </c>
      <c r="M416" s="134" t="s">
        <v>3422</v>
      </c>
      <c r="N416" s="226" t="s">
        <v>6147</v>
      </c>
      <c r="O416" s="226">
        <v>0</v>
      </c>
      <c r="P416" s="227">
        <v>14740</v>
      </c>
      <c r="Q416" s="228">
        <f t="shared" si="160"/>
        <v>12922.727272727272</v>
      </c>
      <c r="R416" s="143">
        <f t="shared" si="172"/>
        <v>0.25093211396412235</v>
      </c>
      <c r="S416" s="192">
        <v>1074476306</v>
      </c>
      <c r="T416" s="286" t="s">
        <v>6867</v>
      </c>
      <c r="U416" s="189">
        <f t="shared" si="161"/>
        <v>14740</v>
      </c>
      <c r="W416" s="229">
        <v>14740</v>
      </c>
      <c r="X416" s="135">
        <f t="shared" si="162"/>
        <v>9680</v>
      </c>
      <c r="Y416" s="230">
        <f t="shared" si="163"/>
        <v>12922.727272727272</v>
      </c>
      <c r="Z416" s="141">
        <f t="shared" si="164"/>
        <v>7.7272727272727382E-2</v>
      </c>
      <c r="AA416" s="136">
        <f t="shared" si="165"/>
        <v>0.25093211396412235</v>
      </c>
      <c r="AB416" s="144"/>
      <c r="AC416" s="184">
        <f t="shared" si="180"/>
        <v>14450</v>
      </c>
      <c r="AD416" s="182">
        <f t="shared" si="181"/>
        <v>15879</v>
      </c>
      <c r="AE416" s="128">
        <f t="shared" si="166"/>
        <v>1429.11</v>
      </c>
      <c r="AF416" s="129">
        <f t="shared" si="167"/>
        <v>290.1099999999999</v>
      </c>
      <c r="AG416" s="130">
        <f t="shared" si="168"/>
        <v>1.8270042194092822E-2</v>
      </c>
      <c r="AH416" s="137">
        <f t="shared" si="169"/>
        <v>1139</v>
      </c>
      <c r="AI416" s="138">
        <f t="shared" si="170"/>
        <v>7.1729957805907171E-2</v>
      </c>
      <c r="AJ416" s="138">
        <f t="shared" si="171"/>
        <v>0.23266207177002954</v>
      </c>
      <c r="AK416" s="11" t="s">
        <v>13397</v>
      </c>
      <c r="AL416" s="11">
        <f t="shared" si="176"/>
        <v>12862.1</v>
      </c>
      <c r="AM416" s="412">
        <f t="shared" si="177"/>
        <v>11215.545454545454</v>
      </c>
      <c r="AN416" s="412">
        <f t="shared" si="178"/>
        <v>1535.545454545454</v>
      </c>
      <c r="AO416" s="413">
        <f t="shared" si="179"/>
        <v>0.13691224031579541</v>
      </c>
      <c r="AP416" s="192">
        <v>1855515130075</v>
      </c>
      <c r="AQ416" s="192">
        <v>4992496142493</v>
      </c>
      <c r="AR416" s="192" t="s">
        <v>3260</v>
      </c>
      <c r="AS416" s="231" t="s">
        <v>3244</v>
      </c>
      <c r="AT416" s="231" t="s">
        <v>1202</v>
      </c>
      <c r="AU416" s="232" t="s">
        <v>714</v>
      </c>
      <c r="AV416" s="232">
        <v>20300</v>
      </c>
      <c r="AW416" s="311">
        <f>VLOOKUP(B:B,[1]GOODYEAR!$B:$K,8,0)</f>
        <v>9680</v>
      </c>
      <c r="AX416" s="233">
        <v>525</v>
      </c>
      <c r="AY416" s="204" t="s">
        <v>3387</v>
      </c>
      <c r="AZ416" s="195" t="s">
        <v>5047</v>
      </c>
      <c r="BA416" s="133" t="str">
        <f>IFERROR(VLOOKUP(AZ:AZ,Q商品!B:E,4,0),"")</f>
        <v>23年製 Vector 4Seasons Hybrid 185/55R15 82H オールシーズンタイヤ 最短当日発送</v>
      </c>
      <c r="BB416" s="133" t="str">
        <f>IFERROR(VLOOKUP(B:B,在庫!B:M,12,0),"")</f>
        <v>2023年製</v>
      </c>
      <c r="BC416" s="133">
        <f>IFERROR(VLOOKUP(B:B,在庫!B:L,10,0),"")</f>
        <v>4</v>
      </c>
      <c r="BD416" s="234" t="e">
        <f>VLOOKUP(AP:AP,[1]MICHELIN!$B:$AH,32,0)</f>
        <v>#N/A</v>
      </c>
      <c r="BE416" s="234" t="e">
        <f>VLOOKUP(AP:AP,[1]MICHELIN!$B:$AH,33,0)</f>
        <v>#N/A</v>
      </c>
    </row>
    <row r="417" spans="1:57" s="11" customFormat="1" ht="19.5" hidden="1" customHeight="1">
      <c r="A417" s="11">
        <f t="shared" si="173"/>
        <v>1</v>
      </c>
      <c r="B417" s="239">
        <f t="shared" si="174"/>
        <v>1656015130073</v>
      </c>
      <c r="C417" s="233">
        <f>VLOOKUP(B:B,[1]GOODYEAR!$B:$K,9,0)</f>
        <v>156</v>
      </c>
      <c r="D417" s="11" t="s">
        <v>4700</v>
      </c>
      <c r="E417" s="11" t="s">
        <v>2842</v>
      </c>
      <c r="F417" s="158" t="s">
        <v>6105</v>
      </c>
      <c r="G417" s="132" t="str">
        <f t="shared" si="175"/>
        <v>15</v>
      </c>
      <c r="H417" s="233">
        <v>27</v>
      </c>
      <c r="I417" s="233">
        <f>VLOOKUP(B:B,[1]GOODYEAR!$B:$K,10,0)</f>
        <v>28</v>
      </c>
      <c r="J417" s="131" t="s">
        <v>12</v>
      </c>
      <c r="K417" s="132" t="s">
        <v>1763</v>
      </c>
      <c r="L417" s="132">
        <v>18</v>
      </c>
      <c r="M417" s="134" t="s">
        <v>3422</v>
      </c>
      <c r="N417" s="226" t="s">
        <v>3432</v>
      </c>
      <c r="O417" s="226">
        <v>0</v>
      </c>
      <c r="P417" s="227">
        <v>12140</v>
      </c>
      <c r="Q417" s="228">
        <f t="shared" si="160"/>
        <v>10559.090909090908</v>
      </c>
      <c r="R417" s="143">
        <f t="shared" si="172"/>
        <v>0.25088247955230297</v>
      </c>
      <c r="S417" s="192">
        <v>1074475911</v>
      </c>
      <c r="T417" s="286" t="s">
        <v>6868</v>
      </c>
      <c r="U417" s="189">
        <f t="shared" si="161"/>
        <v>12140</v>
      </c>
      <c r="W417" s="229">
        <v>12140</v>
      </c>
      <c r="X417" s="135">
        <f t="shared" si="162"/>
        <v>7910</v>
      </c>
      <c r="Y417" s="230">
        <f t="shared" si="163"/>
        <v>10559.090909090908</v>
      </c>
      <c r="Z417" s="141">
        <f t="shared" si="164"/>
        <v>7.7265238879736353E-2</v>
      </c>
      <c r="AA417" s="136">
        <f t="shared" si="165"/>
        <v>0.25088247955230297</v>
      </c>
      <c r="AB417" s="144"/>
      <c r="AC417" s="184">
        <f t="shared" si="180"/>
        <v>11901</v>
      </c>
      <c r="AD417" s="182">
        <f t="shared" si="181"/>
        <v>13078</v>
      </c>
      <c r="AE417" s="128">
        <f t="shared" si="166"/>
        <v>1177.02</v>
      </c>
      <c r="AF417" s="129">
        <f t="shared" si="167"/>
        <v>239.01999999999998</v>
      </c>
      <c r="AG417" s="130">
        <f t="shared" si="168"/>
        <v>1.827649487689249E-2</v>
      </c>
      <c r="AH417" s="137">
        <f t="shared" si="169"/>
        <v>938</v>
      </c>
      <c r="AI417" s="138">
        <f t="shared" si="170"/>
        <v>7.1723505123107503E-2</v>
      </c>
      <c r="AJ417" s="138">
        <f t="shared" si="171"/>
        <v>0.23260598467541049</v>
      </c>
      <c r="AK417" s="11" t="s">
        <v>13397</v>
      </c>
      <c r="AL417" s="11">
        <f t="shared" si="176"/>
        <v>10593.2</v>
      </c>
      <c r="AM417" s="412">
        <f t="shared" si="177"/>
        <v>9152.9090909090901</v>
      </c>
      <c r="AN417" s="412">
        <f t="shared" si="178"/>
        <v>1242.9090909090901</v>
      </c>
      <c r="AO417" s="413">
        <f t="shared" si="179"/>
        <v>0.13579388569952913</v>
      </c>
      <c r="AP417" s="192">
        <v>1656015130073</v>
      </c>
      <c r="AQ417" s="192">
        <v>4992496142455</v>
      </c>
      <c r="AR417" s="192" t="s">
        <v>3261</v>
      </c>
      <c r="AS417" s="231" t="s">
        <v>3244</v>
      </c>
      <c r="AT417" s="231" t="s">
        <v>693</v>
      </c>
      <c r="AU417" s="232" t="s">
        <v>110</v>
      </c>
      <c r="AV417" s="232">
        <v>16700</v>
      </c>
      <c r="AW417" s="311">
        <f>VLOOKUP(B:B,[1]GOODYEAR!$B:$K,8,0)</f>
        <v>7910</v>
      </c>
      <c r="AX417" s="233">
        <v>525</v>
      </c>
      <c r="AY417" s="204" t="s">
        <v>3387</v>
      </c>
      <c r="AZ417" s="195" t="s">
        <v>5048</v>
      </c>
      <c r="BA417" s="133" t="str">
        <f>IFERROR(VLOOKUP(AZ:AZ,Q商品!B:E,4,0),"")</f>
        <v>23年製 Vector 4Seasons Hybrid 165/60R15 77H オールシーズンタイヤ 最短当日発送</v>
      </c>
      <c r="BB417" s="133" t="str">
        <f>IFERROR(VLOOKUP(B:B,在庫!B:M,12,0),"")</f>
        <v>2023年製</v>
      </c>
      <c r="BC417" s="133">
        <f>IFERROR(VLOOKUP(B:B,在庫!B:L,10,0),"")</f>
        <v>5</v>
      </c>
      <c r="BD417" s="234" t="e">
        <f>VLOOKUP(AP:AP,[1]MICHELIN!$B:$AH,32,0)</f>
        <v>#N/A</v>
      </c>
      <c r="BE417" s="234" t="e">
        <f>VLOOKUP(AP:AP,[1]MICHELIN!$B:$AH,33,0)</f>
        <v>#N/A</v>
      </c>
    </row>
    <row r="418" spans="1:57" s="11" customFormat="1" ht="19.5" hidden="1" customHeight="1">
      <c r="A418" s="11">
        <f t="shared" si="173"/>
        <v>1</v>
      </c>
      <c r="B418" s="239">
        <f t="shared" si="174"/>
        <v>1856015130077</v>
      </c>
      <c r="C418" s="233">
        <f>VLOOKUP(B:B,[1]GOODYEAR!$B:$K,9,0)</f>
        <v>116</v>
      </c>
      <c r="D418" s="11" t="s">
        <v>5181</v>
      </c>
      <c r="E418" s="11" t="s">
        <v>2843</v>
      </c>
      <c r="F418" s="293" t="s">
        <v>6106</v>
      </c>
      <c r="G418" s="132" t="str">
        <f t="shared" si="175"/>
        <v>15</v>
      </c>
      <c r="H418" s="233">
        <v>44</v>
      </c>
      <c r="I418" s="233">
        <f>VLOOKUP(B:B,[1]GOODYEAR!$B:$K,10,0)</f>
        <v>32</v>
      </c>
      <c r="J418" s="131" t="s">
        <v>12</v>
      </c>
      <c r="K418" s="132" t="s">
        <v>1763</v>
      </c>
      <c r="L418" s="132">
        <v>19</v>
      </c>
      <c r="M418" s="134" t="s">
        <v>3422</v>
      </c>
      <c r="N418" s="226" t="s">
        <v>6148</v>
      </c>
      <c r="O418" s="226">
        <v>0</v>
      </c>
      <c r="P418" s="227">
        <v>13370</v>
      </c>
      <c r="Q418" s="228">
        <f t="shared" si="160"/>
        <v>11677.272727272726</v>
      </c>
      <c r="R418" s="143">
        <f t="shared" si="172"/>
        <v>0.25068119891008167</v>
      </c>
      <c r="S418" s="192">
        <v>1074475877</v>
      </c>
      <c r="T418" s="286" t="s">
        <v>6869</v>
      </c>
      <c r="U418" s="189">
        <f t="shared" si="161"/>
        <v>13370</v>
      </c>
      <c r="W418" s="229">
        <v>13370</v>
      </c>
      <c r="X418" s="135">
        <f t="shared" si="162"/>
        <v>8750</v>
      </c>
      <c r="Y418" s="230">
        <f t="shared" si="163"/>
        <v>11677.272727272726</v>
      </c>
      <c r="Z418" s="141">
        <f t="shared" si="164"/>
        <v>7.7262528047868262E-2</v>
      </c>
      <c r="AA418" s="136">
        <f t="shared" si="165"/>
        <v>0.25068119891008167</v>
      </c>
      <c r="AB418" s="144"/>
      <c r="AC418" s="184">
        <f t="shared" si="180"/>
        <v>13107</v>
      </c>
      <c r="AD418" s="182">
        <f t="shared" si="181"/>
        <v>14403</v>
      </c>
      <c r="AE418" s="128">
        <f t="shared" si="166"/>
        <v>1296.27</v>
      </c>
      <c r="AF418" s="129">
        <f t="shared" si="167"/>
        <v>263.27</v>
      </c>
      <c r="AG418" s="130">
        <f t="shared" si="168"/>
        <v>1.8278830799139067E-2</v>
      </c>
      <c r="AH418" s="137">
        <f t="shared" si="169"/>
        <v>1033</v>
      </c>
      <c r="AI418" s="138">
        <f t="shared" si="170"/>
        <v>7.1721169200860926E-2</v>
      </c>
      <c r="AJ418" s="138">
        <f t="shared" si="171"/>
        <v>0.23240236811094261</v>
      </c>
      <c r="AK418" s="11" t="s">
        <v>13397</v>
      </c>
      <c r="AL418" s="11">
        <f t="shared" si="176"/>
        <v>11666.7</v>
      </c>
      <c r="AM418" s="412">
        <f t="shared" si="177"/>
        <v>10128.818181818182</v>
      </c>
      <c r="AN418" s="412">
        <f t="shared" si="178"/>
        <v>1378.818181818182</v>
      </c>
      <c r="AO418" s="413">
        <f t="shared" si="179"/>
        <v>0.13612823895814824</v>
      </c>
      <c r="AP418" s="192">
        <v>1856015130077</v>
      </c>
      <c r="AQ418" s="192">
        <v>4992496142462</v>
      </c>
      <c r="AR418" s="192" t="s">
        <v>3262</v>
      </c>
      <c r="AS418" s="231" t="s">
        <v>3244</v>
      </c>
      <c r="AT418" s="231" t="s">
        <v>1001</v>
      </c>
      <c r="AU418" s="232" t="s">
        <v>81</v>
      </c>
      <c r="AV418" s="232">
        <v>18400</v>
      </c>
      <c r="AW418" s="311">
        <f>VLOOKUP(B:B,[1]GOODYEAR!$B:$K,8,0)</f>
        <v>8750</v>
      </c>
      <c r="AX418" s="233">
        <v>525</v>
      </c>
      <c r="AY418" s="204" t="s">
        <v>3387</v>
      </c>
      <c r="AZ418" s="195" t="s">
        <v>5049</v>
      </c>
      <c r="BA418" s="133" t="str">
        <f>IFERROR(VLOOKUP(AZ:AZ,Q商品!B:E,4,0),"")</f>
        <v>23年製 Vector 4Seasons Hybrid 185/60R15 84H オールシーズンタイヤ 最短当日発送</v>
      </c>
      <c r="BB418" s="133" t="str">
        <f>IFERROR(VLOOKUP(B:B,在庫!B:M,12,0),"")</f>
        <v>2023年製</v>
      </c>
      <c r="BC418" s="133">
        <f>IFERROR(VLOOKUP(B:B,在庫!B:L,10,0),"")</f>
        <v>2</v>
      </c>
      <c r="BD418" s="234" t="e">
        <f>VLOOKUP(AP:AP,[1]MICHELIN!$B:$AH,32,0)</f>
        <v>#N/A</v>
      </c>
      <c r="BE418" s="234" t="e">
        <f>VLOOKUP(AP:AP,[1]MICHELIN!$B:$AH,33,0)</f>
        <v>#N/A</v>
      </c>
    </row>
    <row r="419" spans="1:57" s="11" customFormat="1" ht="19.5" hidden="1" customHeight="1">
      <c r="A419" s="11">
        <f t="shared" si="173"/>
        <v>1</v>
      </c>
      <c r="B419" s="239">
        <f t="shared" si="174"/>
        <v>1956015130074</v>
      </c>
      <c r="C419" s="233">
        <f>VLOOKUP(B:B,[1]GOODYEAR!$B:$K,9,0)</f>
        <v>6</v>
      </c>
      <c r="D419" s="11" t="s">
        <v>4700</v>
      </c>
      <c r="E419" s="11" t="s">
        <v>2844</v>
      </c>
      <c r="F419" s="158" t="s">
        <v>6107</v>
      </c>
      <c r="G419" s="132" t="str">
        <f t="shared" si="175"/>
        <v>15</v>
      </c>
      <c r="H419" s="233">
        <v>14</v>
      </c>
      <c r="I419" s="233">
        <f>VLOOKUP(B:B,[1]GOODYEAR!$B:$K,10,0)</f>
        <v>14</v>
      </c>
      <c r="J419" s="131" t="s">
        <v>12</v>
      </c>
      <c r="K419" s="132" t="s">
        <v>1763</v>
      </c>
      <c r="L419" s="132">
        <v>20</v>
      </c>
      <c r="M419" s="134" t="s">
        <v>3422</v>
      </c>
      <c r="N419" s="226" t="s">
        <v>6406</v>
      </c>
      <c r="O419" s="226">
        <v>0</v>
      </c>
      <c r="P419" s="227">
        <v>13921</v>
      </c>
      <c r="Q419" s="228">
        <f t="shared" si="160"/>
        <v>12178.181818181818</v>
      </c>
      <c r="R419" s="143">
        <f t="shared" si="172"/>
        <v>0.24783517467900865</v>
      </c>
      <c r="S419" s="192">
        <v>1074475784</v>
      </c>
      <c r="T419" s="286" t="s">
        <v>6870</v>
      </c>
      <c r="U419" s="189">
        <f t="shared" si="161"/>
        <v>13990</v>
      </c>
      <c r="W419" s="229">
        <v>13990</v>
      </c>
      <c r="X419" s="135">
        <f t="shared" si="162"/>
        <v>9160</v>
      </c>
      <c r="Y419" s="230">
        <f t="shared" si="163"/>
        <v>12240.90909090909</v>
      </c>
      <c r="Z419" s="141">
        <f t="shared" si="164"/>
        <v>8.2609007973565074E-2</v>
      </c>
      <c r="AA419" s="136">
        <f t="shared" si="165"/>
        <v>0.25168956554028959</v>
      </c>
      <c r="AB419" s="144"/>
      <c r="AC419" s="184">
        <f t="shared" si="180"/>
        <v>13715</v>
      </c>
      <c r="AD419" s="182">
        <f t="shared" si="181"/>
        <v>15071</v>
      </c>
      <c r="AE419" s="128">
        <f t="shared" si="166"/>
        <v>1356.3899999999999</v>
      </c>
      <c r="AF419" s="129">
        <f t="shared" si="167"/>
        <v>275.38999999999987</v>
      </c>
      <c r="AG419" s="130">
        <f t="shared" si="168"/>
        <v>1.8272841881759663E-2</v>
      </c>
      <c r="AH419" s="137">
        <f t="shared" si="169"/>
        <v>1081</v>
      </c>
      <c r="AI419" s="138">
        <f t="shared" si="170"/>
        <v>7.1727158118240333E-2</v>
      </c>
      <c r="AJ419" s="138">
        <f t="shared" si="171"/>
        <v>0.23341672365852995</v>
      </c>
      <c r="AK419" s="11" t="s">
        <v>13397</v>
      </c>
      <c r="AL419" s="11">
        <f t="shared" si="176"/>
        <v>12207.9</v>
      </c>
      <c r="AM419" s="412">
        <f t="shared" si="177"/>
        <v>10620.81818181818</v>
      </c>
      <c r="AN419" s="412">
        <f t="shared" si="178"/>
        <v>1460.8181818181802</v>
      </c>
      <c r="AO419" s="413">
        <f t="shared" si="179"/>
        <v>0.13754290458704588</v>
      </c>
      <c r="AP419" s="192">
        <v>1956015130074</v>
      </c>
      <c r="AQ419" s="192">
        <v>4992496142479</v>
      </c>
      <c r="AR419" s="192" t="s">
        <v>3263</v>
      </c>
      <c r="AS419" s="231" t="s">
        <v>3244</v>
      </c>
      <c r="AT419" s="231" t="s">
        <v>1203</v>
      </c>
      <c r="AU419" s="232" t="s">
        <v>41</v>
      </c>
      <c r="AV419" s="232">
        <v>19200</v>
      </c>
      <c r="AW419" s="311">
        <f>VLOOKUP(B:B,[1]GOODYEAR!$B:$K,8,0)</f>
        <v>9160</v>
      </c>
      <c r="AX419" s="233">
        <v>525</v>
      </c>
      <c r="AY419" s="204" t="s">
        <v>3387</v>
      </c>
      <c r="AZ419" s="195" t="s">
        <v>5050</v>
      </c>
      <c r="BA419" s="133" t="str">
        <f>IFERROR(VLOOKUP(AZ:AZ,Q商品!B:E,4,0),"")</f>
        <v>23年製 Vector 4Seasons Hybrid 195/60R15 88H オールシーズン 最短当日発送</v>
      </c>
      <c r="BB419" s="133" t="str">
        <f>IFERROR(VLOOKUP(B:B,在庫!B:M,12,0),"")</f>
        <v>2023年製</v>
      </c>
      <c r="BC419" s="133">
        <f>IFERROR(VLOOKUP(B:B,在庫!B:L,10,0),"")</f>
        <v>3</v>
      </c>
      <c r="BD419" s="234" t="e">
        <f>VLOOKUP(AP:AP,[1]MICHELIN!$B:$AH,32,0)</f>
        <v>#N/A</v>
      </c>
      <c r="BE419" s="234" t="e">
        <f>VLOOKUP(AP:AP,[1]MICHELIN!$B:$AH,33,0)</f>
        <v>#N/A</v>
      </c>
    </row>
    <row r="420" spans="1:57" s="11" customFormat="1" ht="19.5" hidden="1" customHeight="1">
      <c r="A420" s="11">
        <f t="shared" si="173"/>
        <v>1</v>
      </c>
      <c r="B420" s="239">
        <f t="shared" si="174"/>
        <v>1656515130078</v>
      </c>
      <c r="C420" s="233">
        <f>VLOOKUP(B:B,[1]GOODYEAR!$B:$K,9,0)</f>
        <v>122</v>
      </c>
      <c r="D420" s="11" t="s">
        <v>4700</v>
      </c>
      <c r="E420" s="11" t="s">
        <v>2845</v>
      </c>
      <c r="F420" s="293" t="s">
        <v>6108</v>
      </c>
      <c r="G420" s="132" t="str">
        <f t="shared" si="175"/>
        <v>15</v>
      </c>
      <c r="H420" s="233">
        <v>28</v>
      </c>
      <c r="I420" s="233">
        <f>VLOOKUP(B:B,[1]GOODYEAR!$B:$K,10,0)</f>
        <v>98</v>
      </c>
      <c r="J420" s="131" t="s">
        <v>12</v>
      </c>
      <c r="K420" s="132" t="s">
        <v>1763</v>
      </c>
      <c r="L420" s="132">
        <v>21</v>
      </c>
      <c r="M420" s="134" t="s">
        <v>3422</v>
      </c>
      <c r="N420" s="226" t="s">
        <v>2919</v>
      </c>
      <c r="O420" s="226">
        <v>0</v>
      </c>
      <c r="P420" s="227">
        <v>11125</v>
      </c>
      <c r="Q420" s="228">
        <f t="shared" si="160"/>
        <v>9636.363636363636</v>
      </c>
      <c r="R420" s="143">
        <f t="shared" si="172"/>
        <v>0.29330188679245278</v>
      </c>
      <c r="S420" s="192">
        <v>1074476226</v>
      </c>
      <c r="T420" s="286" t="s">
        <v>6871</v>
      </c>
      <c r="U420" s="189">
        <f t="shared" si="161"/>
        <v>11125</v>
      </c>
      <c r="W420" s="229">
        <v>11125</v>
      </c>
      <c r="X420" s="135">
        <f t="shared" si="162"/>
        <v>6810</v>
      </c>
      <c r="Y420" s="230">
        <f t="shared" si="163"/>
        <v>9636.363636363636</v>
      </c>
      <c r="Z420" s="141">
        <f t="shared" si="164"/>
        <v>7.7213483146067352E-2</v>
      </c>
      <c r="AA420" s="136">
        <f t="shared" si="165"/>
        <v>0.29330188679245278</v>
      </c>
      <c r="AB420" s="144"/>
      <c r="AC420" s="184">
        <f t="shared" si="180"/>
        <v>10906</v>
      </c>
      <c r="AD420" s="182">
        <f t="shared" si="181"/>
        <v>11984</v>
      </c>
      <c r="AE420" s="128">
        <f t="shared" si="166"/>
        <v>1078.56</v>
      </c>
      <c r="AF420" s="129">
        <f t="shared" si="167"/>
        <v>219.55999999999995</v>
      </c>
      <c r="AG420" s="130">
        <f t="shared" si="168"/>
        <v>1.8321094793057404E-2</v>
      </c>
      <c r="AH420" s="137">
        <f t="shared" si="169"/>
        <v>859</v>
      </c>
      <c r="AI420" s="138">
        <f t="shared" si="170"/>
        <v>7.1678905206942589E-2</v>
      </c>
      <c r="AJ420" s="138">
        <f t="shared" si="171"/>
        <v>0.2749807919993954</v>
      </c>
      <c r="AK420" s="11" t="s">
        <v>13397</v>
      </c>
      <c r="AL420" s="11">
        <f t="shared" si="176"/>
        <v>9707.6</v>
      </c>
      <c r="AM420" s="412">
        <f t="shared" si="177"/>
        <v>8347.818181818182</v>
      </c>
      <c r="AN420" s="412">
        <f t="shared" si="178"/>
        <v>1537.818181818182</v>
      </c>
      <c r="AO420" s="413">
        <f t="shared" si="179"/>
        <v>0.18421797747914537</v>
      </c>
      <c r="AP420" s="192">
        <v>1656515130078</v>
      </c>
      <c r="AQ420" s="192">
        <v>4992496155264</v>
      </c>
      <c r="AR420" s="192" t="s">
        <v>3264</v>
      </c>
      <c r="AS420" s="231" t="s">
        <v>3244</v>
      </c>
      <c r="AT420" s="231" t="s">
        <v>710</v>
      </c>
      <c r="AU420" s="232" t="s">
        <v>115</v>
      </c>
      <c r="AV420" s="232">
        <v>14500</v>
      </c>
      <c r="AW420" s="311">
        <f>VLOOKUP(B:B,[1]GOODYEAR!$B:$K,8,0)</f>
        <v>6810</v>
      </c>
      <c r="AX420" s="233">
        <v>525</v>
      </c>
      <c r="AY420" s="204" t="s">
        <v>3387</v>
      </c>
      <c r="AZ420" s="195" t="s">
        <v>5051</v>
      </c>
      <c r="BA420" s="133" t="str">
        <f>IFERROR(VLOOKUP(AZ:AZ,Q商品!B:E,4,0),"")</f>
        <v>23年製以降 Vector 4Seasons Hybrid 165/65R15 81H オールシーズンタイヤ 最短当日発送</v>
      </c>
      <c r="BB420" s="133" t="str">
        <f>IFERROR(VLOOKUP(B:B,在庫!B:M,12,0),"")</f>
        <v>2023年製</v>
      </c>
      <c r="BC420" s="133">
        <f>IFERROR(VLOOKUP(B:B,在庫!B:L,10,0),"")</f>
        <v>5</v>
      </c>
      <c r="BD420" s="234" t="e">
        <f>VLOOKUP(AP:AP,[1]MICHELIN!$B:$AH,32,0)</f>
        <v>#N/A</v>
      </c>
      <c r="BE420" s="234" t="e">
        <f>VLOOKUP(AP:AP,[1]MICHELIN!$B:$AH,33,0)</f>
        <v>#N/A</v>
      </c>
    </row>
    <row r="421" spans="1:57" s="11" customFormat="1" ht="19.5" hidden="1" customHeight="1">
      <c r="A421" s="11">
        <f t="shared" si="173"/>
        <v>1</v>
      </c>
      <c r="B421" s="239">
        <f t="shared" si="174"/>
        <v>1856515130072</v>
      </c>
      <c r="C421" s="233">
        <f>VLOOKUP(B:B,[1]GOODYEAR!$B:$K,9,0)</f>
        <v>186</v>
      </c>
      <c r="D421" s="11" t="s">
        <v>4700</v>
      </c>
      <c r="E421" s="11" t="s">
        <v>2846</v>
      </c>
      <c r="F421" s="158" t="s">
        <v>6181</v>
      </c>
      <c r="G421" s="132" t="str">
        <f t="shared" si="175"/>
        <v>15</v>
      </c>
      <c r="H421" s="233">
        <v>8</v>
      </c>
      <c r="I421" s="233">
        <f>VLOOKUP(B:B,[1]GOODYEAR!$B:$K,10,0)</f>
        <v>48</v>
      </c>
      <c r="J421" s="131" t="s">
        <v>12</v>
      </c>
      <c r="K421" s="132" t="s">
        <v>1763</v>
      </c>
      <c r="L421" s="132">
        <v>23</v>
      </c>
      <c r="M421" s="134" t="s">
        <v>1776</v>
      </c>
      <c r="N421" s="226" t="s">
        <v>6407</v>
      </c>
      <c r="O421" s="226">
        <v>0</v>
      </c>
      <c r="P421" s="227">
        <v>12619</v>
      </c>
      <c r="Q421" s="228">
        <f t="shared" si="160"/>
        <v>10994.545454545454</v>
      </c>
      <c r="R421" s="143">
        <f t="shared" si="172"/>
        <v>0.24871837274681657</v>
      </c>
      <c r="S421" s="192">
        <v>1074476133</v>
      </c>
      <c r="T421" s="288" t="s">
        <v>6872</v>
      </c>
      <c r="U421" s="189">
        <f t="shared" si="161"/>
        <v>12620</v>
      </c>
      <c r="W421" s="229">
        <v>12620</v>
      </c>
      <c r="X421" s="135">
        <f t="shared" si="162"/>
        <v>8260</v>
      </c>
      <c r="Y421" s="230">
        <f t="shared" si="163"/>
        <v>10995.454545454544</v>
      </c>
      <c r="Z421" s="141">
        <f t="shared" si="164"/>
        <v>7.7343688089388962E-2</v>
      </c>
      <c r="AA421" s="136">
        <f t="shared" si="165"/>
        <v>0.24878048780487796</v>
      </c>
      <c r="AB421" s="144"/>
      <c r="AC421" s="184">
        <f t="shared" si="180"/>
        <v>12372</v>
      </c>
      <c r="AD421" s="182">
        <f t="shared" si="181"/>
        <v>13595</v>
      </c>
      <c r="AE421" s="128">
        <f t="shared" si="166"/>
        <v>1223.55</v>
      </c>
      <c r="AF421" s="129">
        <f t="shared" si="167"/>
        <v>248.54999999999995</v>
      </c>
      <c r="AG421" s="130">
        <f t="shared" si="168"/>
        <v>1.8282456785582931E-2</v>
      </c>
      <c r="AH421" s="137">
        <f t="shared" si="169"/>
        <v>975</v>
      </c>
      <c r="AI421" s="138">
        <f t="shared" si="170"/>
        <v>7.1717543214417062E-2</v>
      </c>
      <c r="AJ421" s="138">
        <f t="shared" si="171"/>
        <v>0.23049803101929503</v>
      </c>
      <c r="AK421" s="11" t="s">
        <v>13397</v>
      </c>
      <c r="AL421" s="11">
        <f t="shared" si="176"/>
        <v>11012.5</v>
      </c>
      <c r="AM421" s="412">
        <f t="shared" si="177"/>
        <v>9534.0909090909081</v>
      </c>
      <c r="AN421" s="412">
        <f t="shared" si="178"/>
        <v>1274.0909090909081</v>
      </c>
      <c r="AO421" s="413">
        <f t="shared" si="179"/>
        <v>0.13363528009535153</v>
      </c>
      <c r="AP421" s="192">
        <v>1856515130072</v>
      </c>
      <c r="AQ421" s="192">
        <v>4992496142431</v>
      </c>
      <c r="AR421" s="192" t="s">
        <v>3266</v>
      </c>
      <c r="AS421" s="231" t="s">
        <v>3244</v>
      </c>
      <c r="AT421" s="231" t="s">
        <v>922</v>
      </c>
      <c r="AU421" s="232" t="s">
        <v>42</v>
      </c>
      <c r="AV421" s="232">
        <v>17400</v>
      </c>
      <c r="AW421" s="311">
        <f>VLOOKUP(B:B,[1]GOODYEAR!$B:$K,8,0)</f>
        <v>8260</v>
      </c>
      <c r="AX421" s="233">
        <v>525</v>
      </c>
      <c r="AY421" s="204" t="s">
        <v>3387</v>
      </c>
      <c r="AZ421" s="195" t="s">
        <v>4927</v>
      </c>
      <c r="BA421" s="133" t="str">
        <f>IFERROR(VLOOKUP(AZ:AZ,Q商品!B:E,4,0),"")</f>
        <v>23年製 Vector 4Seasons Hybrid 185/65R15 88H オールシーズンタイヤ 最短当日発送</v>
      </c>
      <c r="BB421" s="133" t="str">
        <f>IFERROR(VLOOKUP(B:B,在庫!B:M,12,0),"")</f>
        <v>2023年製</v>
      </c>
      <c r="BC421" s="133">
        <f>IFERROR(VLOOKUP(B:B,在庫!B:L,10,0),"")</f>
        <v>4</v>
      </c>
      <c r="BD421" s="234" t="e">
        <f>VLOOKUP(AP:AP,[1]MICHELIN!$B:$AH,32,0)</f>
        <v>#N/A</v>
      </c>
      <c r="BE421" s="234" t="e">
        <f>VLOOKUP(AP:AP,[1]MICHELIN!$B:$AH,33,0)</f>
        <v>#N/A</v>
      </c>
    </row>
    <row r="422" spans="1:57" s="11" customFormat="1" ht="19.5" hidden="1" customHeight="1">
      <c r="A422" s="11">
        <f t="shared" si="173"/>
        <v>1</v>
      </c>
      <c r="B422" s="239">
        <f t="shared" si="174"/>
        <v>1956515130079</v>
      </c>
      <c r="C422" s="233">
        <f>VLOOKUP(B:B,[1]GOODYEAR!$B:$K,9,0)</f>
        <v>189</v>
      </c>
      <c r="D422" s="11" t="s">
        <v>4700</v>
      </c>
      <c r="E422" s="11" t="s">
        <v>2847</v>
      </c>
      <c r="F422" s="158" t="s">
        <v>6182</v>
      </c>
      <c r="G422" s="132" t="str">
        <f t="shared" si="175"/>
        <v>15</v>
      </c>
      <c r="H422" s="233">
        <v>31</v>
      </c>
      <c r="I422" s="233">
        <f>VLOOKUP(B:B,[1]GOODYEAR!$B:$K,10,0)</f>
        <v>28</v>
      </c>
      <c r="J422" s="131" t="s">
        <v>12</v>
      </c>
      <c r="K422" s="132" t="s">
        <v>1763</v>
      </c>
      <c r="L422" s="132">
        <v>24</v>
      </c>
      <c r="M422" s="134" t="s">
        <v>7841</v>
      </c>
      <c r="N422" s="226" t="s">
        <v>7842</v>
      </c>
      <c r="O422" s="226" t="s">
        <v>6417</v>
      </c>
      <c r="P422" s="227">
        <v>13700</v>
      </c>
      <c r="Q422" s="228">
        <f t="shared" si="160"/>
        <v>11977.272727272726</v>
      </c>
      <c r="R422" s="143">
        <f t="shared" si="172"/>
        <v>0.25024667931688799</v>
      </c>
      <c r="S422" s="192">
        <v>1074475913</v>
      </c>
      <c r="T422" s="285" t="s">
        <v>6873</v>
      </c>
      <c r="U422" s="189">
        <f t="shared" si="161"/>
        <v>12800</v>
      </c>
      <c r="V422" s="11">
        <v>900</v>
      </c>
      <c r="W422" s="229">
        <v>13700</v>
      </c>
      <c r="X422" s="135">
        <f t="shared" si="162"/>
        <v>8980</v>
      </c>
      <c r="Y422" s="230">
        <f t="shared" si="163"/>
        <v>11977.272727272726</v>
      </c>
      <c r="Z422" s="141">
        <f t="shared" si="164"/>
        <v>6.8992248062015538E-2</v>
      </c>
      <c r="AA422" s="136">
        <f t="shared" si="165"/>
        <v>0.25024667931688799</v>
      </c>
      <c r="AB422" s="144"/>
      <c r="AC422" s="184">
        <f t="shared" si="180"/>
        <v>12549</v>
      </c>
      <c r="AD422" s="182">
        <f t="shared" si="181"/>
        <v>13790</v>
      </c>
      <c r="AE422" s="128">
        <f t="shared" si="166"/>
        <v>1241.0999999999999</v>
      </c>
      <c r="AF422" s="129">
        <f t="shared" si="167"/>
        <v>251.09999999999991</v>
      </c>
      <c r="AG422" s="130">
        <f t="shared" si="168"/>
        <v>1.8208846990572871E-2</v>
      </c>
      <c r="AH422" s="137">
        <f t="shared" si="169"/>
        <v>990</v>
      </c>
      <c r="AI422" s="138">
        <f t="shared" si="170"/>
        <v>7.1791153009427122E-2</v>
      </c>
      <c r="AJ422" s="138">
        <f t="shared" si="171"/>
        <v>0.23203783232631511</v>
      </c>
      <c r="AK422" s="11" t="s">
        <v>13397</v>
      </c>
      <c r="AL422" s="11">
        <f t="shared" si="176"/>
        <v>11170</v>
      </c>
      <c r="AM422" s="412">
        <f t="shared" si="177"/>
        <v>9677.2727272727261</v>
      </c>
      <c r="AN422" s="412">
        <f t="shared" si="178"/>
        <v>697.27272727272612</v>
      </c>
      <c r="AO422" s="413">
        <f t="shared" si="179"/>
        <v>7.2052606857679558E-2</v>
      </c>
      <c r="AP422" s="192">
        <v>1956515130079</v>
      </c>
      <c r="AQ422" s="192">
        <v>4992496141458</v>
      </c>
      <c r="AR422" s="192" t="s">
        <v>3267</v>
      </c>
      <c r="AS422" s="231" t="s">
        <v>3244</v>
      </c>
      <c r="AT422" s="231" t="s">
        <v>844</v>
      </c>
      <c r="AU422" s="232" t="s">
        <v>43</v>
      </c>
      <c r="AV422" s="232">
        <v>18900</v>
      </c>
      <c r="AW422" s="311">
        <f>VLOOKUP(B:B,[1]GOODYEAR!$B:$K,8,0)</f>
        <v>8980</v>
      </c>
      <c r="AX422" s="233">
        <v>525</v>
      </c>
      <c r="AY422" s="204" t="s">
        <v>3387</v>
      </c>
      <c r="AZ422" s="195" t="s">
        <v>5052</v>
      </c>
      <c r="BA422" s="133" t="str">
        <f>IFERROR(VLOOKUP(AZ:AZ,Q商品!B:E,4,0),"")</f>
        <v>23年製 Vector 4Seasons Hybrid 195/65R15 91H オールシーズンタイヤ 最短当日発送</v>
      </c>
      <c r="BB422" s="133" t="str">
        <f>IFERROR(VLOOKUP(B:B,在庫!B:M,12,0),"")</f>
        <v>2023年製</v>
      </c>
      <c r="BC422" s="133">
        <f>IFERROR(VLOOKUP(B:B,在庫!B:L,10,0),"")</f>
        <v>2</v>
      </c>
      <c r="BD422" s="234" t="e">
        <f>VLOOKUP(AP:AP,[1]MICHELIN!$B:$AH,32,0)</f>
        <v>#N/A</v>
      </c>
      <c r="BE422" s="234" t="e">
        <f>VLOOKUP(AP:AP,[1]MICHELIN!$B:$AH,33,0)</f>
        <v>#N/A</v>
      </c>
    </row>
    <row r="423" spans="1:57" s="11" customFormat="1" ht="19.5" hidden="1" customHeight="1">
      <c r="A423" s="11">
        <f t="shared" si="173"/>
        <v>1</v>
      </c>
      <c r="B423" s="239">
        <f t="shared" si="174"/>
        <v>2056515130075</v>
      </c>
      <c r="C423" s="233">
        <f>VLOOKUP(B:B,[1]GOODYEAR!$B:$K,9,0)</f>
        <v>11</v>
      </c>
      <c r="D423" s="11" t="s">
        <v>4700</v>
      </c>
      <c r="E423" s="11" t="s">
        <v>2848</v>
      </c>
      <c r="F423" s="293" t="s">
        <v>6109</v>
      </c>
      <c r="G423" s="132" t="str">
        <f t="shared" si="175"/>
        <v>15</v>
      </c>
      <c r="H423" s="233">
        <v>20</v>
      </c>
      <c r="I423" s="233">
        <f>VLOOKUP(B:B,[1]GOODYEAR!$B:$K,10,0)</f>
        <v>13</v>
      </c>
      <c r="J423" s="131" t="s">
        <v>12</v>
      </c>
      <c r="K423" s="132" t="s">
        <v>1763</v>
      </c>
      <c r="L423" s="132">
        <v>25</v>
      </c>
      <c r="M423" s="134" t="s">
        <v>3422</v>
      </c>
      <c r="N423" s="226" t="s">
        <v>6149</v>
      </c>
      <c r="O423" s="226">
        <v>0</v>
      </c>
      <c r="P423" s="227">
        <v>14940</v>
      </c>
      <c r="Q423" s="228">
        <f t="shared" si="160"/>
        <v>12627.272727272726</v>
      </c>
      <c r="R423" s="143">
        <f t="shared" si="172"/>
        <v>0.22231821454283651</v>
      </c>
      <c r="S423" s="192">
        <v>1074476305</v>
      </c>
      <c r="T423" s="286" t="s">
        <v>6874</v>
      </c>
      <c r="U423" s="189">
        <f t="shared" si="161"/>
        <v>14940</v>
      </c>
      <c r="W423" s="229">
        <v>14940</v>
      </c>
      <c r="X423" s="135">
        <f t="shared" si="162"/>
        <v>9820</v>
      </c>
      <c r="Y423" s="230">
        <f t="shared" si="163"/>
        <v>12627.272727272726</v>
      </c>
      <c r="Z423" s="141">
        <f t="shared" si="164"/>
        <v>7.7309236947791238E-2</v>
      </c>
      <c r="AA423" s="136">
        <f t="shared" si="165"/>
        <v>0.22231821454283651</v>
      </c>
      <c r="AB423" s="144"/>
      <c r="AC423" s="184">
        <f t="shared" si="180"/>
        <v>14647</v>
      </c>
      <c r="AD423" s="182">
        <f t="shared" si="181"/>
        <v>16095</v>
      </c>
      <c r="AE423" s="128">
        <f t="shared" si="166"/>
        <v>1448.55</v>
      </c>
      <c r="AF423" s="129">
        <f t="shared" si="167"/>
        <v>293.54999999999995</v>
      </c>
      <c r="AG423" s="130">
        <f t="shared" si="168"/>
        <v>1.8238583410997201E-2</v>
      </c>
      <c r="AH423" s="137">
        <f t="shared" si="169"/>
        <v>1155</v>
      </c>
      <c r="AI423" s="138">
        <f t="shared" si="170"/>
        <v>7.1761416589002799E-2</v>
      </c>
      <c r="AJ423" s="138">
        <f t="shared" si="171"/>
        <v>0.2040796311318393</v>
      </c>
      <c r="AK423" s="11" t="s">
        <v>13397</v>
      </c>
      <c r="AL423" s="11">
        <f t="shared" si="176"/>
        <v>13037.5</v>
      </c>
      <c r="AM423" s="412">
        <f t="shared" si="177"/>
        <v>10897.727272727272</v>
      </c>
      <c r="AN423" s="412">
        <f t="shared" si="178"/>
        <v>1077.7272727272721</v>
      </c>
      <c r="AO423" s="413">
        <f t="shared" si="179"/>
        <v>9.8894681960375333E-2</v>
      </c>
      <c r="AP423" s="192">
        <v>2056515130075</v>
      </c>
      <c r="AQ423" s="192">
        <v>4992496142516</v>
      </c>
      <c r="AR423" s="192" t="s">
        <v>3268</v>
      </c>
      <c r="AS423" s="231" t="s">
        <v>3244</v>
      </c>
      <c r="AT423" s="231" t="s">
        <v>1184</v>
      </c>
      <c r="AU423" s="232" t="s">
        <v>712</v>
      </c>
      <c r="AV423" s="232">
        <v>20600</v>
      </c>
      <c r="AW423" s="311">
        <f>VLOOKUP(B:B,[1]GOODYEAR!$B:$K,8,0)</f>
        <v>9820</v>
      </c>
      <c r="AX423" s="416">
        <v>1050</v>
      </c>
      <c r="AY423" s="204" t="s">
        <v>3387</v>
      </c>
      <c r="AZ423" s="195" t="s">
        <v>5053</v>
      </c>
      <c r="BA423" s="133" t="str">
        <f>IFERROR(VLOOKUP(AZ:AZ,Q商品!B:E,4,0),"")</f>
        <v>Vector 4Seasons Hybrid 205/65R15 94H 22年製以降 オールシーズンタイヤ 最短当日発送</v>
      </c>
      <c r="BB423" s="133" t="str">
        <f>IFERROR(VLOOKUP(B:B,在庫!B:M,12,0),"")</f>
        <v>2022年製</v>
      </c>
      <c r="BC423" s="133">
        <f>IFERROR(VLOOKUP(B:B,在庫!B:L,10,0),"")</f>
        <v>3</v>
      </c>
      <c r="BD423" s="234" t="e">
        <f>VLOOKUP(AP:AP,[1]MICHELIN!$B:$AH,32,0)</f>
        <v>#N/A</v>
      </c>
      <c r="BE423" s="234" t="e">
        <f>VLOOKUP(AP:AP,[1]MICHELIN!$B:$AH,33,0)</f>
        <v>#N/A</v>
      </c>
    </row>
    <row r="424" spans="1:57" s="11" customFormat="1" ht="19.5" hidden="1" customHeight="1">
      <c r="A424" s="11">
        <f t="shared" si="173"/>
        <v>1</v>
      </c>
      <c r="B424" s="239">
        <f t="shared" si="174"/>
        <v>2057015130077</v>
      </c>
      <c r="C424" s="233">
        <f>VLOOKUP(B:B,[1]GOODYEAR!$B:$K,9,0)</f>
        <v>16</v>
      </c>
      <c r="D424" s="11" t="s">
        <v>5181</v>
      </c>
      <c r="E424" s="11" t="s">
        <v>2849</v>
      </c>
      <c r="F424" s="293" t="s">
        <v>6110</v>
      </c>
      <c r="G424" s="132" t="str">
        <f t="shared" si="175"/>
        <v>15</v>
      </c>
      <c r="H424" s="233">
        <v>32</v>
      </c>
      <c r="I424" s="233">
        <f>VLOOKUP(B:B,[1]GOODYEAR!$B:$K,10,0)</f>
        <v>32</v>
      </c>
      <c r="J424" s="131" t="s">
        <v>12</v>
      </c>
      <c r="K424" s="132" t="s">
        <v>1763</v>
      </c>
      <c r="L424" s="132">
        <v>26</v>
      </c>
      <c r="M424" s="134" t="s">
        <v>1776</v>
      </c>
      <c r="N424" s="226" t="s">
        <v>6150</v>
      </c>
      <c r="O424" s="226">
        <v>0</v>
      </c>
      <c r="P424" s="227">
        <v>14330</v>
      </c>
      <c r="Q424" s="228">
        <f t="shared" si="160"/>
        <v>12072.727272727272</v>
      </c>
      <c r="R424" s="143">
        <f t="shared" si="172"/>
        <v>0.22138554216867465</v>
      </c>
      <c r="S424" s="192">
        <v>1074476295</v>
      </c>
      <c r="T424" s="286" t="s">
        <v>6875</v>
      </c>
      <c r="U424" s="189">
        <f t="shared" si="161"/>
        <v>14330</v>
      </c>
      <c r="W424" s="229">
        <v>14330</v>
      </c>
      <c r="X424" s="135">
        <f t="shared" si="162"/>
        <v>9400</v>
      </c>
      <c r="Y424" s="230">
        <f t="shared" si="163"/>
        <v>12072.727272727272</v>
      </c>
      <c r="Z424" s="141">
        <f t="shared" si="164"/>
        <v>7.7320307048150738E-2</v>
      </c>
      <c r="AA424" s="136">
        <f t="shared" si="165"/>
        <v>0.22138554216867465</v>
      </c>
      <c r="AB424" s="309"/>
      <c r="AC424" s="184">
        <f t="shared" si="180"/>
        <v>14049</v>
      </c>
      <c r="AD424" s="182">
        <f t="shared" si="181"/>
        <v>15438</v>
      </c>
      <c r="AE424" s="128">
        <f t="shared" si="166"/>
        <v>1389.4199999999998</v>
      </c>
      <c r="AF424" s="129">
        <f t="shared" si="167"/>
        <v>281.41999999999985</v>
      </c>
      <c r="AG424" s="130">
        <f t="shared" si="168"/>
        <v>1.8229045213110497E-2</v>
      </c>
      <c r="AH424" s="137">
        <f t="shared" si="169"/>
        <v>1108</v>
      </c>
      <c r="AI424" s="138">
        <f t="shared" si="170"/>
        <v>7.1770954786889496E-2</v>
      </c>
      <c r="AJ424" s="138">
        <f t="shared" si="171"/>
        <v>0.20315649695556415</v>
      </c>
      <c r="AK424" s="11" t="s">
        <v>13397</v>
      </c>
      <c r="AL424" s="11">
        <f t="shared" si="176"/>
        <v>12505.2</v>
      </c>
      <c r="AM424" s="412">
        <f t="shared" si="177"/>
        <v>10413.818181818182</v>
      </c>
      <c r="AN424" s="412">
        <f t="shared" si="178"/>
        <v>1013.818181818182</v>
      </c>
      <c r="AO424" s="413">
        <f t="shared" si="179"/>
        <v>9.7353167120608999E-2</v>
      </c>
      <c r="AP424" s="192">
        <v>2057015130077</v>
      </c>
      <c r="AQ424" s="192">
        <v>4992496142400</v>
      </c>
      <c r="AR424" s="192" t="s">
        <v>3269</v>
      </c>
      <c r="AS424" s="231" t="s">
        <v>3244</v>
      </c>
      <c r="AT424" s="231" t="s">
        <v>1204</v>
      </c>
      <c r="AU424" s="232" t="s">
        <v>723</v>
      </c>
      <c r="AV424" s="232">
        <v>19700</v>
      </c>
      <c r="AW424" s="311">
        <f>VLOOKUP(B:B,[1]GOODYEAR!$B:$K,8,0)</f>
        <v>9400</v>
      </c>
      <c r="AX424" s="416">
        <v>1050</v>
      </c>
      <c r="AY424" s="204" t="s">
        <v>3387</v>
      </c>
      <c r="AZ424" s="195" t="s">
        <v>5054</v>
      </c>
      <c r="BA424" s="133" t="str">
        <f>IFERROR(VLOOKUP(AZ:AZ,Q商品!B:E,4,0),"")</f>
        <v>23年製 Vector 4Seasons Hybrid 205/70R15 96H オールシーズンタイヤ 最短当日発送</v>
      </c>
      <c r="BB424" s="133" t="str">
        <f>IFERROR(VLOOKUP(B:B,在庫!B:M,12,0),"")</f>
        <v>2023年製</v>
      </c>
      <c r="BC424" s="133">
        <f>IFERROR(VLOOKUP(B:B,在庫!B:L,10,0),"")</f>
        <v>2</v>
      </c>
      <c r="BD424" s="234" t="e">
        <f>VLOOKUP(AP:AP,[1]MICHELIN!$B:$AH,32,0)</f>
        <v>#N/A</v>
      </c>
      <c r="BE424" s="234" t="e">
        <f>VLOOKUP(AP:AP,[1]MICHELIN!$B:$AH,33,0)</f>
        <v>#N/A</v>
      </c>
    </row>
    <row r="425" spans="1:57" s="11" customFormat="1" ht="19.5" hidden="1" customHeight="1">
      <c r="A425" s="11">
        <f t="shared" si="173"/>
        <v>1</v>
      </c>
      <c r="B425" s="239">
        <f t="shared" si="174"/>
        <v>1955016130076</v>
      </c>
      <c r="C425" s="233">
        <f>VLOOKUP(B:B,[1]GOODYEAR!$B:$K,9,0)</f>
        <v>40</v>
      </c>
      <c r="D425" s="11" t="s">
        <v>4700</v>
      </c>
      <c r="E425" s="11" t="s">
        <v>2850</v>
      </c>
      <c r="F425" s="293" t="s">
        <v>6111</v>
      </c>
      <c r="G425" s="132" t="str">
        <f t="shared" si="175"/>
        <v>16</v>
      </c>
      <c r="H425" s="233">
        <v>16</v>
      </c>
      <c r="I425" s="233">
        <f>VLOOKUP(B:B,[1]GOODYEAR!$B:$K,10,0)</f>
        <v>12</v>
      </c>
      <c r="J425" s="131" t="s">
        <v>12</v>
      </c>
      <c r="K425" s="132" t="s">
        <v>1763</v>
      </c>
      <c r="L425" s="132">
        <v>27</v>
      </c>
      <c r="M425" s="134" t="s">
        <v>3422</v>
      </c>
      <c r="N425" s="226" t="s">
        <v>6151</v>
      </c>
      <c r="O425" s="226">
        <v>0</v>
      </c>
      <c r="P425" s="227">
        <v>18350</v>
      </c>
      <c r="Q425" s="228">
        <f t="shared" si="160"/>
        <v>16204.545454545454</v>
      </c>
      <c r="R425" s="143">
        <f t="shared" si="172"/>
        <v>0.25206171107994385</v>
      </c>
      <c r="S425" s="192">
        <v>1074476489</v>
      </c>
      <c r="T425" s="286" t="s">
        <v>6876</v>
      </c>
      <c r="U425" s="189">
        <f t="shared" si="161"/>
        <v>18350</v>
      </c>
      <c r="W425" s="229">
        <v>18350</v>
      </c>
      <c r="X425" s="135">
        <f t="shared" si="162"/>
        <v>12120</v>
      </c>
      <c r="Y425" s="230">
        <f t="shared" si="163"/>
        <v>16204.545454545454</v>
      </c>
      <c r="Z425" s="141">
        <f t="shared" si="164"/>
        <v>7.732970027247954E-2</v>
      </c>
      <c r="AA425" s="136">
        <f t="shared" si="165"/>
        <v>0.25206171107994385</v>
      </c>
      <c r="AB425" s="144"/>
      <c r="AC425" s="184">
        <f t="shared" si="180"/>
        <v>17990</v>
      </c>
      <c r="AD425" s="182">
        <f t="shared" si="181"/>
        <v>19769</v>
      </c>
      <c r="AE425" s="128">
        <f t="shared" si="166"/>
        <v>1779.21</v>
      </c>
      <c r="AF425" s="129">
        <f t="shared" si="167"/>
        <v>360.21000000000004</v>
      </c>
      <c r="AG425" s="130">
        <f t="shared" si="168"/>
        <v>1.8220951995548587E-2</v>
      </c>
      <c r="AH425" s="137">
        <f t="shared" si="169"/>
        <v>1419</v>
      </c>
      <c r="AI425" s="138">
        <f t="shared" si="170"/>
        <v>7.177904800445141E-2</v>
      </c>
      <c r="AJ425" s="138">
        <f t="shared" si="171"/>
        <v>0.23384075908439528</v>
      </c>
      <c r="AK425" s="11" t="s">
        <v>13397</v>
      </c>
      <c r="AL425" s="11">
        <f t="shared" si="176"/>
        <v>16013.1</v>
      </c>
      <c r="AM425" s="412">
        <f t="shared" si="177"/>
        <v>14080.090909090908</v>
      </c>
      <c r="AN425" s="412">
        <f t="shared" si="178"/>
        <v>1960.0909090909081</v>
      </c>
      <c r="AO425" s="413">
        <f t="shared" si="179"/>
        <v>0.13921010324055236</v>
      </c>
      <c r="AP425" s="192">
        <v>1955016130076</v>
      </c>
      <c r="AQ425" s="192">
        <v>4992496142578</v>
      </c>
      <c r="AR425" s="192" t="s">
        <v>3270</v>
      </c>
      <c r="AS425" s="231" t="s">
        <v>3244</v>
      </c>
      <c r="AT425" s="231" t="s">
        <v>1205</v>
      </c>
      <c r="AU425" s="232" t="s">
        <v>97</v>
      </c>
      <c r="AV425" s="232">
        <v>25300</v>
      </c>
      <c r="AW425" s="311">
        <f>VLOOKUP(B:B,[1]GOODYEAR!$B:$K,8,0)</f>
        <v>12120</v>
      </c>
      <c r="AX425" s="233">
        <v>525</v>
      </c>
      <c r="AY425" s="204" t="s">
        <v>3387</v>
      </c>
      <c r="AZ425" s="195" t="s">
        <v>5055</v>
      </c>
      <c r="BA425" s="133" t="str">
        <f>IFERROR(VLOOKUP(AZ:AZ,Q商品!B:E,4,0),"")</f>
        <v>23年製 Vector 4Seasons Hybrid 195/50R16 84H オールシーズンタイヤ 最短当日発送</v>
      </c>
      <c r="BB425" s="133" t="str">
        <f>IFERROR(VLOOKUP(B:B,在庫!B:M,12,0),"")</f>
        <v>2023年製</v>
      </c>
      <c r="BC425" s="133">
        <f>IFERROR(VLOOKUP(B:B,在庫!B:L,10,0),"")</f>
        <v>3</v>
      </c>
      <c r="BD425" s="234" t="e">
        <f>VLOOKUP(AP:AP,[1]MICHELIN!$B:$AH,32,0)</f>
        <v>#N/A</v>
      </c>
      <c r="BE425" s="234" t="e">
        <f>VLOOKUP(AP:AP,[1]MICHELIN!$B:$AH,33,0)</f>
        <v>#N/A</v>
      </c>
    </row>
    <row r="426" spans="1:57" s="11" customFormat="1" ht="19.5" hidden="1" customHeight="1">
      <c r="A426" s="11">
        <f t="shared" si="173"/>
        <v>1</v>
      </c>
      <c r="B426" s="239">
        <f t="shared" si="174"/>
        <v>1855516130074</v>
      </c>
      <c r="C426" s="233">
        <f>VLOOKUP(B:B,[1]GOODYEAR!$B:$K,9,0)</f>
        <v>32</v>
      </c>
      <c r="D426" s="11" t="s">
        <v>4700</v>
      </c>
      <c r="E426" s="11" t="s">
        <v>2851</v>
      </c>
      <c r="F426" s="158" t="s">
        <v>6112</v>
      </c>
      <c r="G426" s="132" t="str">
        <f t="shared" si="175"/>
        <v>16</v>
      </c>
      <c r="H426" s="233">
        <v>20</v>
      </c>
      <c r="I426" s="233">
        <f>VLOOKUP(B:B,[1]GOODYEAR!$B:$K,10,0)</f>
        <v>16</v>
      </c>
      <c r="J426" s="131" t="s">
        <v>12</v>
      </c>
      <c r="K426" s="132" t="s">
        <v>1763</v>
      </c>
      <c r="L426" s="132">
        <v>28</v>
      </c>
      <c r="M426" s="134" t="s">
        <v>3422</v>
      </c>
      <c r="N426" s="226" t="s">
        <v>6152</v>
      </c>
      <c r="O426" s="226">
        <v>0</v>
      </c>
      <c r="P426" s="227">
        <v>19130</v>
      </c>
      <c r="Q426" s="228">
        <f t="shared" si="160"/>
        <v>16913.636363636364</v>
      </c>
      <c r="R426" s="143">
        <f t="shared" si="172"/>
        <v>0.33308250470303685</v>
      </c>
      <c r="S426" s="192">
        <v>1074476227</v>
      </c>
      <c r="T426" s="286" t="s">
        <v>6877</v>
      </c>
      <c r="U426" s="189">
        <f t="shared" si="161"/>
        <v>19130</v>
      </c>
      <c r="W426" s="229">
        <v>19130</v>
      </c>
      <c r="X426" s="135">
        <f t="shared" si="162"/>
        <v>11280</v>
      </c>
      <c r="Y426" s="230">
        <f t="shared" si="163"/>
        <v>16913.636363636364</v>
      </c>
      <c r="Z426" s="141">
        <f t="shared" si="164"/>
        <v>7.7260846837428065E-2</v>
      </c>
      <c r="AA426" s="136">
        <f t="shared" si="165"/>
        <v>0.33308250470303685</v>
      </c>
      <c r="AB426" s="144"/>
      <c r="AC426" s="184">
        <f t="shared" si="180"/>
        <v>18754</v>
      </c>
      <c r="AD426" s="182">
        <f t="shared" si="181"/>
        <v>20608</v>
      </c>
      <c r="AE426" s="128">
        <f t="shared" si="166"/>
        <v>1854.72</v>
      </c>
      <c r="AF426" s="129">
        <f t="shared" si="167"/>
        <v>376.72</v>
      </c>
      <c r="AG426" s="130">
        <f t="shared" si="168"/>
        <v>1.8280279503105592E-2</v>
      </c>
      <c r="AH426" s="137">
        <f t="shared" si="169"/>
        <v>1478</v>
      </c>
      <c r="AI426" s="138">
        <f t="shared" si="170"/>
        <v>7.1719720496894415E-2</v>
      </c>
      <c r="AJ426" s="138">
        <f t="shared" si="171"/>
        <v>0.31480222519993128</v>
      </c>
      <c r="AK426" s="11" t="s">
        <v>13397</v>
      </c>
      <c r="AL426" s="11">
        <f t="shared" si="176"/>
        <v>16693.2</v>
      </c>
      <c r="AM426" s="412">
        <f t="shared" si="177"/>
        <v>14698.363636363636</v>
      </c>
      <c r="AN426" s="412">
        <f t="shared" si="178"/>
        <v>3418.363636363636</v>
      </c>
      <c r="AO426" s="413">
        <f t="shared" si="179"/>
        <v>0.23256763276060413</v>
      </c>
      <c r="AP426" s="192">
        <v>1855516130074</v>
      </c>
      <c r="AQ426" s="192">
        <v>4992496155288</v>
      </c>
      <c r="AR426" s="192" t="s">
        <v>3271</v>
      </c>
      <c r="AS426" s="231" t="s">
        <v>3244</v>
      </c>
      <c r="AT426" s="231" t="s">
        <v>1206</v>
      </c>
      <c r="AU426" s="232" t="s">
        <v>98</v>
      </c>
      <c r="AV426" s="232">
        <v>23600</v>
      </c>
      <c r="AW426" s="311">
        <f>VLOOKUP(B:B,[1]GOODYEAR!$B:$K,8,0)</f>
        <v>11280</v>
      </c>
      <c r="AX426" s="233">
        <v>525</v>
      </c>
      <c r="AY426" s="204" t="s">
        <v>3387</v>
      </c>
      <c r="AZ426" s="195" t="s">
        <v>5056</v>
      </c>
      <c r="BA426" s="133" t="str">
        <f>IFERROR(VLOOKUP(AZ:AZ,Q商品!B:E,4,0),"")</f>
        <v>23年製 Vector 4Seasons Hybrid 185/55R16 83H オールシーズンタイヤ 最短当日発送</v>
      </c>
      <c r="BB426" s="133" t="str">
        <f>IFERROR(VLOOKUP(B:B,在庫!B:M,12,0),"")</f>
        <v>2023年製</v>
      </c>
      <c r="BC426" s="133">
        <f>IFERROR(VLOOKUP(B:B,在庫!B:L,10,0),"")</f>
        <v>2</v>
      </c>
      <c r="BD426" s="234" t="e">
        <f>VLOOKUP(AP:AP,[1]MICHELIN!$B:$AH,32,0)</f>
        <v>#N/A</v>
      </c>
      <c r="BE426" s="234" t="e">
        <f>VLOOKUP(AP:AP,[1]MICHELIN!$B:$AH,33,0)</f>
        <v>#N/A</v>
      </c>
    </row>
    <row r="427" spans="1:57" s="11" customFormat="1" ht="19.5" hidden="1" customHeight="1">
      <c r="A427" s="11">
        <f t="shared" si="173"/>
        <v>1</v>
      </c>
      <c r="B427" s="239">
        <f t="shared" si="174"/>
        <v>1955516130071</v>
      </c>
      <c r="C427" s="233">
        <f>VLOOKUP(B:B,[1]GOODYEAR!$B:$K,9,0)</f>
        <v>8</v>
      </c>
      <c r="D427" s="11" t="s">
        <v>4700</v>
      </c>
      <c r="E427" s="11" t="s">
        <v>2852</v>
      </c>
      <c r="F427" s="158" t="s">
        <v>6113</v>
      </c>
      <c r="G427" s="132" t="str">
        <f t="shared" si="175"/>
        <v>16</v>
      </c>
      <c r="H427" s="233">
        <v>5</v>
      </c>
      <c r="I427" s="233">
        <f>VLOOKUP(B:B,[1]GOODYEAR!$B:$K,10,0)</f>
        <v>8</v>
      </c>
      <c r="J427" s="131" t="s">
        <v>12</v>
      </c>
      <c r="K427" s="132" t="s">
        <v>1763</v>
      </c>
      <c r="L427" s="132">
        <v>29</v>
      </c>
      <c r="M427" s="134" t="s">
        <v>1776</v>
      </c>
      <c r="N427" s="226" t="s">
        <v>6153</v>
      </c>
      <c r="O427" s="226">
        <v>0</v>
      </c>
      <c r="P427" s="227">
        <v>17120</v>
      </c>
      <c r="Q427" s="228">
        <f t="shared" si="160"/>
        <v>15086.363636363636</v>
      </c>
      <c r="R427" s="143">
        <f t="shared" si="172"/>
        <v>0.25230491111780656</v>
      </c>
      <c r="S427" s="192">
        <v>1074476491</v>
      </c>
      <c r="T427" s="286" t="s">
        <v>6878</v>
      </c>
      <c r="U427" s="189">
        <f t="shared" si="161"/>
        <v>17120</v>
      </c>
      <c r="W427" s="229">
        <v>17120</v>
      </c>
      <c r="X427" s="135">
        <f t="shared" si="162"/>
        <v>11280</v>
      </c>
      <c r="Y427" s="230">
        <f t="shared" si="163"/>
        <v>15086.363636363636</v>
      </c>
      <c r="Z427" s="141">
        <f t="shared" si="164"/>
        <v>7.7278037383177622E-2</v>
      </c>
      <c r="AA427" s="136">
        <f t="shared" si="165"/>
        <v>0.25230491111780656</v>
      </c>
      <c r="AB427" s="144"/>
      <c r="AC427" s="184">
        <f t="shared" si="180"/>
        <v>16784</v>
      </c>
      <c r="AD427" s="182">
        <f t="shared" si="181"/>
        <v>18443</v>
      </c>
      <c r="AE427" s="128">
        <f t="shared" si="166"/>
        <v>1659.87</v>
      </c>
      <c r="AF427" s="129">
        <f t="shared" si="167"/>
        <v>336.86999999999989</v>
      </c>
      <c r="AG427" s="130">
        <f t="shared" si="168"/>
        <v>1.8265466572683398E-2</v>
      </c>
      <c r="AH427" s="137">
        <f t="shared" si="169"/>
        <v>1323</v>
      </c>
      <c r="AI427" s="138">
        <f t="shared" si="170"/>
        <v>7.1734533427316602E-2</v>
      </c>
      <c r="AJ427" s="138">
        <f t="shared" si="171"/>
        <v>0.23403944454512315</v>
      </c>
      <c r="AK427" s="11" t="s">
        <v>13397</v>
      </c>
      <c r="AL427" s="11">
        <f t="shared" si="176"/>
        <v>14939.7</v>
      </c>
      <c r="AM427" s="412">
        <f t="shared" si="177"/>
        <v>13104.272727272726</v>
      </c>
      <c r="AN427" s="412">
        <f t="shared" si="178"/>
        <v>1824.2727272727261</v>
      </c>
      <c r="AO427" s="413">
        <f t="shared" si="179"/>
        <v>0.1392120543611729</v>
      </c>
      <c r="AP427" s="192">
        <v>1955516130071</v>
      </c>
      <c r="AQ427" s="192">
        <v>4992496142554</v>
      </c>
      <c r="AR427" s="192" t="s">
        <v>3272</v>
      </c>
      <c r="AS427" s="231" t="s">
        <v>3244</v>
      </c>
      <c r="AT427" s="231" t="s">
        <v>856</v>
      </c>
      <c r="AU427" s="232" t="s">
        <v>44</v>
      </c>
      <c r="AV427" s="232">
        <v>23600</v>
      </c>
      <c r="AW427" s="311">
        <f>VLOOKUP(B:B,[1]GOODYEAR!$B:$K,8,0)</f>
        <v>11280</v>
      </c>
      <c r="AX427" s="233">
        <v>525</v>
      </c>
      <c r="AY427" s="204" t="s">
        <v>3387</v>
      </c>
      <c r="AZ427" s="195" t="s">
        <v>5057</v>
      </c>
      <c r="BA427" s="133" t="str">
        <f>IFERROR(VLOOKUP(AZ:AZ,Q商品!B:E,4,0),"")</f>
        <v>Vector 4Seasons Hybrid 195/55R16 87H 22年製以降 オールシーズンタイヤ 最短当日発送</v>
      </c>
      <c r="BB427" s="133" t="str">
        <f>IFERROR(VLOOKUP(B:B,在庫!B:M,12,0),"")</f>
        <v>2022年製</v>
      </c>
      <c r="BC427" s="133">
        <f>IFERROR(VLOOKUP(B:B,在庫!B:L,10,0),"")</f>
        <v>4</v>
      </c>
      <c r="BD427" s="234" t="e">
        <f>VLOOKUP(AP:AP,[1]MICHELIN!$B:$AH,32,0)</f>
        <v>#N/A</v>
      </c>
      <c r="BE427" s="234" t="e">
        <f>VLOOKUP(AP:AP,[1]MICHELIN!$B:$AH,33,0)</f>
        <v>#N/A</v>
      </c>
    </row>
    <row r="428" spans="1:57" s="11" customFormat="1" ht="19.5" hidden="1" customHeight="1">
      <c r="A428" s="11">
        <f t="shared" si="173"/>
        <v>1</v>
      </c>
      <c r="B428" s="239">
        <f t="shared" si="174"/>
        <v>2055516130077</v>
      </c>
      <c r="C428" s="233">
        <f>VLOOKUP(B:B,[1]GOODYEAR!$B:$K,9,0)</f>
        <v>28</v>
      </c>
      <c r="D428" s="11" t="s">
        <v>4700</v>
      </c>
      <c r="E428" s="11" t="s">
        <v>2853</v>
      </c>
      <c r="F428" s="158" t="s">
        <v>6114</v>
      </c>
      <c r="G428" s="132" t="str">
        <f t="shared" si="175"/>
        <v>16</v>
      </c>
      <c r="H428" s="233">
        <v>8</v>
      </c>
      <c r="I428" s="233">
        <f>VLOOKUP(B:B,[1]GOODYEAR!$B:$K,10,0)</f>
        <v>16</v>
      </c>
      <c r="J428" s="131" t="s">
        <v>12</v>
      </c>
      <c r="K428" s="132" t="s">
        <v>1763</v>
      </c>
      <c r="L428" s="132">
        <v>30</v>
      </c>
      <c r="M428" s="134" t="s">
        <v>1776</v>
      </c>
      <c r="N428" s="226" t="s">
        <v>7843</v>
      </c>
      <c r="O428" s="226">
        <v>0</v>
      </c>
      <c r="P428" s="227">
        <v>18620</v>
      </c>
      <c r="Q428" s="228">
        <f t="shared" si="160"/>
        <v>16450</v>
      </c>
      <c r="R428" s="143">
        <f t="shared" si="172"/>
        <v>0.252887537993921</v>
      </c>
      <c r="S428" s="192">
        <v>1074475912</v>
      </c>
      <c r="T428" s="286" t="s">
        <v>6879</v>
      </c>
      <c r="U428" s="189">
        <f t="shared" si="161"/>
        <v>18620</v>
      </c>
      <c r="W428" s="229">
        <v>18620</v>
      </c>
      <c r="X428" s="135">
        <f t="shared" si="162"/>
        <v>12290</v>
      </c>
      <c r="Y428" s="230">
        <f t="shared" si="163"/>
        <v>16450</v>
      </c>
      <c r="Z428" s="141">
        <f t="shared" si="164"/>
        <v>7.7282491944146159E-2</v>
      </c>
      <c r="AA428" s="136">
        <f t="shared" si="165"/>
        <v>0.252887537993921</v>
      </c>
      <c r="AB428" s="321"/>
      <c r="AC428" s="184">
        <f t="shared" si="180"/>
        <v>18254</v>
      </c>
      <c r="AD428" s="182">
        <f t="shared" si="181"/>
        <v>20059</v>
      </c>
      <c r="AE428" s="128">
        <f t="shared" si="166"/>
        <v>1805.31</v>
      </c>
      <c r="AF428" s="129">
        <f t="shared" si="167"/>
        <v>366.30999999999995</v>
      </c>
      <c r="AG428" s="130">
        <f t="shared" si="168"/>
        <v>1.8261628196819379E-2</v>
      </c>
      <c r="AH428" s="137">
        <f t="shared" si="169"/>
        <v>1439</v>
      </c>
      <c r="AI428" s="138">
        <f t="shared" si="170"/>
        <v>7.1738371803180614E-2</v>
      </c>
      <c r="AJ428" s="138">
        <f t="shared" si="171"/>
        <v>0.23462590979710163</v>
      </c>
      <c r="AK428" s="11" t="s">
        <v>13397</v>
      </c>
      <c r="AL428" s="11">
        <f t="shared" si="176"/>
        <v>16248.1</v>
      </c>
      <c r="AM428" s="412">
        <f t="shared" si="177"/>
        <v>14293.727272727272</v>
      </c>
      <c r="AN428" s="412">
        <f t="shared" si="178"/>
        <v>2003.7272727272721</v>
      </c>
      <c r="AO428" s="413">
        <f t="shared" si="179"/>
        <v>0.14018227957591056</v>
      </c>
      <c r="AP428" s="192">
        <v>2055516130077</v>
      </c>
      <c r="AQ428" s="192">
        <v>4992496142561</v>
      </c>
      <c r="AR428" s="192" t="s">
        <v>3273</v>
      </c>
      <c r="AS428" s="231" t="s">
        <v>3244</v>
      </c>
      <c r="AT428" s="231" t="s">
        <v>1207</v>
      </c>
      <c r="AU428" s="232" t="s">
        <v>35</v>
      </c>
      <c r="AV428" s="232">
        <v>25700</v>
      </c>
      <c r="AW428" s="311">
        <f>VLOOKUP(B:B,[1]GOODYEAR!$B:$K,8,0)</f>
        <v>12290</v>
      </c>
      <c r="AX428" s="233">
        <v>525</v>
      </c>
      <c r="AY428" s="204" t="s">
        <v>3387</v>
      </c>
      <c r="AZ428" s="195" t="s">
        <v>5058</v>
      </c>
      <c r="BA428" s="133" t="str">
        <f>IFERROR(VLOOKUP(AZ:AZ,Q商品!B:E,4,0),"")</f>
        <v>23年製 Vector 4Seasons Hybrid 205/55R16 91H オールシーズンタイヤ 最短当日発送</v>
      </c>
      <c r="BB428" s="133" t="str">
        <f>IFERROR(VLOOKUP(B:B,在庫!B:M,12,0),"")</f>
        <v>2023年製</v>
      </c>
      <c r="BC428" s="133">
        <f>IFERROR(VLOOKUP(B:B,在庫!B:L,10,0),"")</f>
        <v>2</v>
      </c>
      <c r="BD428" s="234" t="e">
        <f>VLOOKUP(AP:AP,[1]MICHELIN!$B:$AH,32,0)</f>
        <v>#N/A</v>
      </c>
      <c r="BE428" s="234" t="e">
        <f>VLOOKUP(AP:AP,[1]MICHELIN!$B:$AH,33,0)</f>
        <v>#N/A</v>
      </c>
    </row>
    <row r="429" spans="1:57" s="11" customFormat="1" ht="19.5" hidden="1" customHeight="1">
      <c r="A429" s="11">
        <f t="shared" si="173"/>
        <v>1</v>
      </c>
      <c r="B429" s="239">
        <f t="shared" si="174"/>
        <v>1856016130076</v>
      </c>
      <c r="C429" s="233">
        <f>VLOOKUP(B:B,[1]GOODYEAR!$B:$K,9,0)</f>
        <v>90</v>
      </c>
      <c r="D429" s="11" t="s">
        <v>4700</v>
      </c>
      <c r="E429" s="11" t="s">
        <v>2854</v>
      </c>
      <c r="F429" s="158" t="s">
        <v>6115</v>
      </c>
      <c r="G429" s="132" t="str">
        <f t="shared" si="175"/>
        <v>16</v>
      </c>
      <c r="H429" s="233">
        <v>12</v>
      </c>
      <c r="I429" s="233">
        <f>VLOOKUP(B:B,[1]GOODYEAR!$B:$K,10,0)</f>
        <v>15</v>
      </c>
      <c r="J429" s="131" t="s">
        <v>12</v>
      </c>
      <c r="K429" s="132" t="s">
        <v>1763</v>
      </c>
      <c r="L429" s="132">
        <v>31</v>
      </c>
      <c r="M429" s="134" t="s">
        <v>3422</v>
      </c>
      <c r="N429" s="226" t="s">
        <v>2921</v>
      </c>
      <c r="O429" s="226">
        <v>0</v>
      </c>
      <c r="P429" s="227">
        <v>15874</v>
      </c>
      <c r="Q429" s="228">
        <f t="shared" si="160"/>
        <v>13953.636363636362</v>
      </c>
      <c r="R429" s="143">
        <f t="shared" si="172"/>
        <v>0.30054075184051071</v>
      </c>
      <c r="S429" s="192">
        <v>1074476204</v>
      </c>
      <c r="T429" s="288" t="s">
        <v>6880</v>
      </c>
      <c r="U429" s="189">
        <f t="shared" si="161"/>
        <v>15874</v>
      </c>
      <c r="W429" s="229">
        <v>15874</v>
      </c>
      <c r="X429" s="135">
        <f t="shared" si="162"/>
        <v>9760</v>
      </c>
      <c r="Y429" s="230">
        <f t="shared" si="163"/>
        <v>13953.636363636362</v>
      </c>
      <c r="Z429" s="141">
        <f t="shared" si="164"/>
        <v>7.7296207635126679E-2</v>
      </c>
      <c r="AA429" s="136">
        <f t="shared" si="165"/>
        <v>0.30054075184051071</v>
      </c>
      <c r="AB429" s="144"/>
      <c r="AC429" s="184">
        <f t="shared" si="180"/>
        <v>15562</v>
      </c>
      <c r="AD429" s="182">
        <f t="shared" si="181"/>
        <v>17101</v>
      </c>
      <c r="AE429" s="128">
        <f t="shared" si="166"/>
        <v>1539.09</v>
      </c>
      <c r="AF429" s="129">
        <f t="shared" si="167"/>
        <v>312.08999999999992</v>
      </c>
      <c r="AG429" s="130">
        <f t="shared" si="168"/>
        <v>1.8249809952634345E-2</v>
      </c>
      <c r="AH429" s="137">
        <f t="shared" si="169"/>
        <v>1227</v>
      </c>
      <c r="AI429" s="138">
        <f t="shared" si="170"/>
        <v>7.1750190047365645E-2</v>
      </c>
      <c r="AJ429" s="138">
        <f t="shared" si="171"/>
        <v>0.28229094188787635</v>
      </c>
      <c r="AK429" s="11" t="s">
        <v>13397</v>
      </c>
      <c r="AL429" s="11">
        <f t="shared" si="176"/>
        <v>13851.9</v>
      </c>
      <c r="AM429" s="412">
        <f t="shared" si="177"/>
        <v>12115.363636363634</v>
      </c>
      <c r="AN429" s="412">
        <f t="shared" si="178"/>
        <v>2355.3636363636342</v>
      </c>
      <c r="AO429" s="413">
        <f t="shared" si="179"/>
        <v>0.19441130345391638</v>
      </c>
      <c r="AP429" s="192">
        <v>1856016130076</v>
      </c>
      <c r="AQ429" s="192">
        <v>4992496155295</v>
      </c>
      <c r="AR429" s="192" t="s">
        <v>3274</v>
      </c>
      <c r="AS429" s="231" t="s">
        <v>3244</v>
      </c>
      <c r="AT429" s="231" t="s">
        <v>1042</v>
      </c>
      <c r="AU429" s="232" t="s">
        <v>118</v>
      </c>
      <c r="AV429" s="232">
        <v>20500</v>
      </c>
      <c r="AW429" s="311">
        <f>VLOOKUP(B:B,[1]GOODYEAR!$B:$K,8,0)</f>
        <v>9760</v>
      </c>
      <c r="AX429" s="233">
        <v>525</v>
      </c>
      <c r="AY429" s="204" t="s">
        <v>3387</v>
      </c>
      <c r="AZ429" s="195" t="s">
        <v>4926</v>
      </c>
      <c r="BA429" s="133" t="str">
        <f>IFERROR(VLOOKUP(AZ:AZ,Q商品!B:E,4,0),"")</f>
        <v>23年製以降 Vector 4Seasons Hybrid 185/60R16 86H オールシーズンタイヤ 最短当日発送</v>
      </c>
      <c r="BB429" s="133" t="str">
        <f>IFERROR(VLOOKUP(B:B,在庫!B:M,12,0),"")</f>
        <v>2024年製</v>
      </c>
      <c r="BC429" s="133">
        <f>IFERROR(VLOOKUP(B:B,在庫!B:L,10,0),"")</f>
        <v>3</v>
      </c>
      <c r="BD429" s="234" t="e">
        <f>VLOOKUP(AP:AP,[1]MICHELIN!$B:$AH,32,0)</f>
        <v>#N/A</v>
      </c>
      <c r="BE429" s="234" t="e">
        <f>VLOOKUP(AP:AP,[1]MICHELIN!$B:$AH,33,0)</f>
        <v>#N/A</v>
      </c>
    </row>
    <row r="430" spans="1:57" s="11" customFormat="1" ht="19.5" hidden="1" customHeight="1">
      <c r="A430" s="11">
        <f t="shared" si="173"/>
        <v>1</v>
      </c>
      <c r="B430" s="239">
        <f t="shared" si="174"/>
        <v>1956016130080</v>
      </c>
      <c r="C430" s="233">
        <f>VLOOKUP(B:B,[1]GOODYEAR!$B:$K,9,0)</f>
        <v>145</v>
      </c>
      <c r="D430" s="11" t="s">
        <v>4700</v>
      </c>
      <c r="E430" s="11" t="s">
        <v>2855</v>
      </c>
      <c r="F430" s="158" t="s">
        <v>6116</v>
      </c>
      <c r="G430" s="132" t="str">
        <f t="shared" si="175"/>
        <v>16</v>
      </c>
      <c r="H430" s="233">
        <v>26</v>
      </c>
      <c r="I430" s="233">
        <f>VLOOKUP(B:B,[1]GOODYEAR!$B:$K,10,0)</f>
        <v>24</v>
      </c>
      <c r="J430" s="131" t="s">
        <v>12</v>
      </c>
      <c r="K430" s="132" t="s">
        <v>1763</v>
      </c>
      <c r="L430" s="132">
        <v>32</v>
      </c>
      <c r="M430" s="134" t="s">
        <v>1776</v>
      </c>
      <c r="N430" s="226" t="s">
        <v>6154</v>
      </c>
      <c r="O430" s="226">
        <v>0</v>
      </c>
      <c r="P430" s="227">
        <v>16580</v>
      </c>
      <c r="Q430" s="228">
        <f t="shared" si="160"/>
        <v>14595.454545454544</v>
      </c>
      <c r="R430" s="143">
        <f t="shared" si="172"/>
        <v>0.25182186234817805</v>
      </c>
      <c r="S430" s="192">
        <v>1074476130</v>
      </c>
      <c r="T430" s="286" t="s">
        <v>6881</v>
      </c>
      <c r="U430" s="189">
        <f t="shared" si="161"/>
        <v>16580</v>
      </c>
      <c r="W430" s="229">
        <v>16580</v>
      </c>
      <c r="X430" s="135">
        <f t="shared" si="162"/>
        <v>10920</v>
      </c>
      <c r="Y430" s="230">
        <f t="shared" si="163"/>
        <v>14595.454545454544</v>
      </c>
      <c r="Z430" s="141">
        <f t="shared" si="164"/>
        <v>7.7261761158021747E-2</v>
      </c>
      <c r="AA430" s="136">
        <f t="shared" si="165"/>
        <v>0.25182186234817805</v>
      </c>
      <c r="AB430" s="144"/>
      <c r="AC430" s="184">
        <f t="shared" si="180"/>
        <v>16254</v>
      </c>
      <c r="AD430" s="182">
        <f t="shared" si="181"/>
        <v>17861</v>
      </c>
      <c r="AE430" s="128">
        <f t="shared" si="166"/>
        <v>1607.49</v>
      </c>
      <c r="AF430" s="129">
        <f t="shared" si="167"/>
        <v>326.49</v>
      </c>
      <c r="AG430" s="130">
        <f t="shared" si="168"/>
        <v>1.8279491629807961E-2</v>
      </c>
      <c r="AH430" s="137">
        <f t="shared" si="169"/>
        <v>1281</v>
      </c>
      <c r="AI430" s="138">
        <f t="shared" si="170"/>
        <v>7.1720508370192032E-2</v>
      </c>
      <c r="AJ430" s="138">
        <f t="shared" si="171"/>
        <v>0.23354237071837008</v>
      </c>
      <c r="AK430" s="11" t="s">
        <v>13397</v>
      </c>
      <c r="AL430" s="11">
        <f t="shared" si="176"/>
        <v>14467.9</v>
      </c>
      <c r="AM430" s="412">
        <f t="shared" si="177"/>
        <v>12675.363636363634</v>
      </c>
      <c r="AN430" s="412">
        <f t="shared" si="178"/>
        <v>1755.3636363636342</v>
      </c>
      <c r="AO430" s="413">
        <f t="shared" si="179"/>
        <v>0.13848625465290562</v>
      </c>
      <c r="AP430" s="192">
        <v>1956016130080</v>
      </c>
      <c r="AQ430" s="192">
        <v>4992496142424</v>
      </c>
      <c r="AR430" s="192" t="s">
        <v>3275</v>
      </c>
      <c r="AS430" s="231" t="s">
        <v>3244</v>
      </c>
      <c r="AT430" s="231" t="s">
        <v>1021</v>
      </c>
      <c r="AU430" s="232" t="s">
        <v>46</v>
      </c>
      <c r="AV430" s="232">
        <v>22800</v>
      </c>
      <c r="AW430" s="311">
        <f>VLOOKUP(B:B,[1]GOODYEAR!$B:$K,8,0)</f>
        <v>10920</v>
      </c>
      <c r="AX430" s="233">
        <v>525</v>
      </c>
      <c r="AY430" s="204" t="s">
        <v>3387</v>
      </c>
      <c r="AZ430" s="195" t="s">
        <v>5059</v>
      </c>
      <c r="BA430" s="133" t="str">
        <f>IFERROR(VLOOKUP(AZ:AZ,Q商品!B:E,4,0),"")</f>
        <v>23年製 Vector 4Seasons Hybrid 195/60R16 89H オールシーズンタイヤ 最短当日発送</v>
      </c>
      <c r="BB430" s="133" t="str">
        <f>IFERROR(VLOOKUP(B:B,在庫!B:M,12,0),"")</f>
        <v>2023年製</v>
      </c>
      <c r="BC430" s="133">
        <f>IFERROR(VLOOKUP(B:B,在庫!B:L,10,0),"")</f>
        <v>4</v>
      </c>
      <c r="BD430" s="234" t="e">
        <f>VLOOKUP(AP:AP,[1]MICHELIN!$B:$AH,32,0)</f>
        <v>#N/A</v>
      </c>
      <c r="BE430" s="234" t="e">
        <f>VLOOKUP(AP:AP,[1]MICHELIN!$B:$AH,33,0)</f>
        <v>#N/A</v>
      </c>
    </row>
    <row r="431" spans="1:57" s="11" customFormat="1" ht="19.5" hidden="1" customHeight="1">
      <c r="A431" s="11">
        <f t="shared" si="173"/>
        <v>1</v>
      </c>
      <c r="B431" s="239">
        <f t="shared" si="174"/>
        <v>1756016130079</v>
      </c>
      <c r="C431" s="233">
        <f>VLOOKUP(B:B,[1]GOODYEAR!$B:$K,9,0)</f>
        <v>25</v>
      </c>
      <c r="D431" s="11" t="s">
        <v>4700</v>
      </c>
      <c r="E431" s="11" t="s">
        <v>2856</v>
      </c>
      <c r="F431" s="158" t="s">
        <v>6117</v>
      </c>
      <c r="G431" s="132" t="str">
        <f t="shared" si="175"/>
        <v>16</v>
      </c>
      <c r="H431" s="233">
        <v>32</v>
      </c>
      <c r="I431" s="233">
        <f>VLOOKUP(B:B,[1]GOODYEAR!$B:$K,10,0)</f>
        <v>28</v>
      </c>
      <c r="J431" s="131" t="s">
        <v>12</v>
      </c>
      <c r="K431" s="132" t="s">
        <v>1763</v>
      </c>
      <c r="L431" s="132">
        <v>33</v>
      </c>
      <c r="M431" s="134" t="s">
        <v>3422</v>
      </c>
      <c r="N431" s="226" t="s">
        <v>6408</v>
      </c>
      <c r="O431" s="226">
        <v>0</v>
      </c>
      <c r="P431" s="227">
        <v>14664</v>
      </c>
      <c r="Q431" s="228">
        <f t="shared" si="160"/>
        <v>12853.636363636362</v>
      </c>
      <c r="R431" s="143">
        <f t="shared" si="172"/>
        <v>0.25079567154678539</v>
      </c>
      <c r="S431" s="192">
        <v>1074476569</v>
      </c>
      <c r="T431" s="286" t="s">
        <v>6882</v>
      </c>
      <c r="U431" s="189">
        <f t="shared" si="161"/>
        <v>14670</v>
      </c>
      <c r="W431" s="229">
        <v>14670</v>
      </c>
      <c r="X431" s="135">
        <f t="shared" si="162"/>
        <v>9630</v>
      </c>
      <c r="Y431" s="230">
        <f t="shared" si="163"/>
        <v>12859.090909090908</v>
      </c>
      <c r="Z431" s="141">
        <f t="shared" si="164"/>
        <v>7.774140752864156E-2</v>
      </c>
      <c r="AA431" s="136">
        <f t="shared" si="165"/>
        <v>0.25111346765641562</v>
      </c>
      <c r="AB431" s="144"/>
      <c r="AC431" s="184">
        <f t="shared" si="180"/>
        <v>14382</v>
      </c>
      <c r="AD431" s="182">
        <f t="shared" si="181"/>
        <v>15804</v>
      </c>
      <c r="AE431" s="128">
        <f t="shared" si="166"/>
        <v>1422.36</v>
      </c>
      <c r="AF431" s="129">
        <f t="shared" si="167"/>
        <v>288.3599999999999</v>
      </c>
      <c r="AG431" s="130">
        <f t="shared" si="168"/>
        <v>1.824601366742596E-2</v>
      </c>
      <c r="AH431" s="137">
        <f t="shared" si="169"/>
        <v>1134</v>
      </c>
      <c r="AI431" s="138">
        <f t="shared" si="170"/>
        <v>7.175398633257403E-2</v>
      </c>
      <c r="AJ431" s="138">
        <f t="shared" si="171"/>
        <v>0.23286745398898967</v>
      </c>
      <c r="AK431" s="11" t="s">
        <v>13397</v>
      </c>
      <c r="AL431" s="11">
        <f t="shared" si="176"/>
        <v>12801.6</v>
      </c>
      <c r="AM431" s="412">
        <f t="shared" si="177"/>
        <v>11160.545454545454</v>
      </c>
      <c r="AN431" s="412">
        <f t="shared" si="178"/>
        <v>1530.545454545454</v>
      </c>
      <c r="AO431" s="413">
        <f t="shared" si="179"/>
        <v>0.1371389472655295</v>
      </c>
      <c r="AP431" s="192">
        <v>1756016130079</v>
      </c>
      <c r="AQ431" s="192">
        <v>4992496142530</v>
      </c>
      <c r="AR431" s="192" t="s">
        <v>3276</v>
      </c>
      <c r="AS431" s="231" t="s">
        <v>3244</v>
      </c>
      <c r="AT431" s="231" t="s">
        <v>690</v>
      </c>
      <c r="AU431" s="232" t="s">
        <v>116</v>
      </c>
      <c r="AV431" s="232">
        <v>20200</v>
      </c>
      <c r="AW431" s="311">
        <f>VLOOKUP(B:B,[1]GOODYEAR!$B:$K,8,0)</f>
        <v>9630</v>
      </c>
      <c r="AX431" s="233">
        <v>525</v>
      </c>
      <c r="AY431" s="204" t="s">
        <v>3387</v>
      </c>
      <c r="AZ431" s="195" t="s">
        <v>5060</v>
      </c>
      <c r="BA431" s="133" t="str">
        <f>IFERROR(VLOOKUP(AZ:AZ,Q商品!B:E,4,0),"")</f>
        <v>23年製 Vector 4Seasons Hybrid 175/60R16 82H オールシーズンタイヤ 最短当日発送</v>
      </c>
      <c r="BB431" s="133" t="str">
        <f>IFERROR(VLOOKUP(B:B,在庫!B:M,12,0),"")</f>
        <v>2023年製</v>
      </c>
      <c r="BC431" s="133">
        <f>IFERROR(VLOOKUP(B:B,在庫!B:L,10,0),"")</f>
        <v>5</v>
      </c>
      <c r="BD431" s="234" t="e">
        <f>VLOOKUP(AP:AP,[1]MICHELIN!$B:$AH,32,0)</f>
        <v>#N/A</v>
      </c>
      <c r="BE431" s="234" t="e">
        <f>VLOOKUP(AP:AP,[1]MICHELIN!$B:$AH,33,0)</f>
        <v>#N/A</v>
      </c>
    </row>
    <row r="432" spans="1:57" s="11" customFormat="1" ht="19.5" hidden="1" customHeight="1">
      <c r="A432" s="11">
        <f t="shared" si="173"/>
        <v>1</v>
      </c>
      <c r="B432" s="239">
        <f t="shared" si="174"/>
        <v>2056016130079</v>
      </c>
      <c r="C432" s="233">
        <f>VLOOKUP(B:B,[1]GOODYEAR!$B:$K,9,0)</f>
        <v>116</v>
      </c>
      <c r="D432" s="11" t="s">
        <v>5181</v>
      </c>
      <c r="E432" s="11" t="s">
        <v>2857</v>
      </c>
      <c r="F432" s="158" t="s">
        <v>6118</v>
      </c>
      <c r="G432" s="132" t="str">
        <f t="shared" si="175"/>
        <v>16</v>
      </c>
      <c r="H432" s="233">
        <v>32</v>
      </c>
      <c r="I432" s="233">
        <f>VLOOKUP(B:B,[1]GOODYEAR!$B:$K,10,0)</f>
        <v>24</v>
      </c>
      <c r="J432" s="131" t="s">
        <v>12</v>
      </c>
      <c r="K432" s="132" t="s">
        <v>1763</v>
      </c>
      <c r="L432" s="132">
        <v>34</v>
      </c>
      <c r="M432" s="134" t="s">
        <v>3422</v>
      </c>
      <c r="N432" s="226" t="s">
        <v>6155</v>
      </c>
      <c r="O432" s="226">
        <v>0</v>
      </c>
      <c r="P432" s="227">
        <v>17260</v>
      </c>
      <c r="Q432" s="228">
        <f t="shared" si="160"/>
        <v>14736.363636363636</v>
      </c>
      <c r="R432" s="143">
        <f t="shared" si="172"/>
        <v>0.22776064157927203</v>
      </c>
      <c r="S432" s="192">
        <v>1074475876</v>
      </c>
      <c r="T432" s="286" t="s">
        <v>6883</v>
      </c>
      <c r="U432" s="189">
        <f t="shared" si="161"/>
        <v>17260</v>
      </c>
      <c r="W432" s="229">
        <v>17260</v>
      </c>
      <c r="X432" s="135">
        <f t="shared" si="162"/>
        <v>11380</v>
      </c>
      <c r="Y432" s="230">
        <f t="shared" si="163"/>
        <v>14736.363636363636</v>
      </c>
      <c r="Z432" s="141">
        <f t="shared" si="164"/>
        <v>7.7288528389339417E-2</v>
      </c>
      <c r="AA432" s="136">
        <f t="shared" si="165"/>
        <v>0.22776064157927203</v>
      </c>
      <c r="AB432" s="144"/>
      <c r="AC432" s="184">
        <f t="shared" ref="AC432:AC463" si="182">ROUNDDOWN(U432/1.02,0)</f>
        <v>16921</v>
      </c>
      <c r="AD432" s="182">
        <f t="shared" ref="AD432:AD463" si="183">ROUNDDOWN(AC432/0.91,0)</f>
        <v>18594</v>
      </c>
      <c r="AE432" s="128">
        <f t="shared" si="166"/>
        <v>1673.46</v>
      </c>
      <c r="AF432" s="129">
        <f t="shared" si="167"/>
        <v>339.46000000000004</v>
      </c>
      <c r="AG432" s="130">
        <f t="shared" si="168"/>
        <v>1.8256426804345489E-2</v>
      </c>
      <c r="AH432" s="137">
        <f t="shared" si="169"/>
        <v>1334</v>
      </c>
      <c r="AI432" s="138">
        <f t="shared" si="170"/>
        <v>7.1743573195654511E-2</v>
      </c>
      <c r="AJ432" s="138">
        <f t="shared" si="171"/>
        <v>0.20950421477492653</v>
      </c>
      <c r="AK432" s="11" t="s">
        <v>13397</v>
      </c>
      <c r="AL432" s="11">
        <f t="shared" si="176"/>
        <v>15061.6</v>
      </c>
      <c r="AM432" s="412">
        <f t="shared" si="177"/>
        <v>12737.818181818182</v>
      </c>
      <c r="AN432" s="412">
        <f t="shared" si="178"/>
        <v>1357.818181818182</v>
      </c>
      <c r="AO432" s="413">
        <f t="shared" si="179"/>
        <v>0.10659739073339235</v>
      </c>
      <c r="AP432" s="192">
        <v>2056016130079</v>
      </c>
      <c r="AQ432" s="192">
        <v>4992496142547</v>
      </c>
      <c r="AR432" s="192" t="s">
        <v>3277</v>
      </c>
      <c r="AS432" s="231" t="s">
        <v>3244</v>
      </c>
      <c r="AT432" s="231" t="s">
        <v>993</v>
      </c>
      <c r="AU432" s="232" t="s">
        <v>47</v>
      </c>
      <c r="AV432" s="232">
        <v>23800</v>
      </c>
      <c r="AW432" s="311">
        <f>VLOOKUP(B:B,[1]GOODYEAR!$B:$K,8,0)</f>
        <v>11380</v>
      </c>
      <c r="AX432" s="416">
        <v>1050</v>
      </c>
      <c r="AY432" s="204" t="s">
        <v>3387</v>
      </c>
      <c r="AZ432" s="195" t="s">
        <v>5061</v>
      </c>
      <c r="BA432" s="133" t="str">
        <f>IFERROR(VLOOKUP(AZ:AZ,Q商品!B:E,4,0),"")</f>
        <v>23年製 Vector 4Seasons Hybrid 205/60R16 92H オールシーズンタイヤ 最短当日発送</v>
      </c>
      <c r="BB432" s="133" t="str">
        <f>IFERROR(VLOOKUP(B:B,在庫!B:M,12,0),"")</f>
        <v>2023年製</v>
      </c>
      <c r="BC432" s="133">
        <f>IFERROR(VLOOKUP(B:B,在庫!B:L,10,0),"")</f>
        <v>3</v>
      </c>
      <c r="BD432" s="234" t="e">
        <f>VLOOKUP(AP:AP,[1]MICHELIN!$B:$AH,32,0)</f>
        <v>#N/A</v>
      </c>
      <c r="BE432" s="234" t="e">
        <f>VLOOKUP(AP:AP,[1]MICHELIN!$B:$AH,33,0)</f>
        <v>#N/A</v>
      </c>
    </row>
    <row r="433" spans="1:57" s="11" customFormat="1" ht="19.5" hidden="1" customHeight="1">
      <c r="A433" s="11">
        <f t="shared" si="173"/>
        <v>1</v>
      </c>
      <c r="B433" s="239">
        <f t="shared" si="174"/>
        <v>2156016130076</v>
      </c>
      <c r="C433" s="233">
        <f>VLOOKUP(B:B,[1]GOODYEAR!$B:$K,9,0)</f>
        <v>24</v>
      </c>
      <c r="D433" s="11" t="s">
        <v>4700</v>
      </c>
      <c r="E433" s="11" t="s">
        <v>2858</v>
      </c>
      <c r="F433" s="158" t="s">
        <v>6119</v>
      </c>
      <c r="G433" s="132" t="str">
        <f t="shared" si="175"/>
        <v>16</v>
      </c>
      <c r="H433" s="233">
        <v>20</v>
      </c>
      <c r="I433" s="233">
        <f>VLOOKUP(B:B,[1]GOODYEAR!$B:$K,10,0)</f>
        <v>20</v>
      </c>
      <c r="J433" s="131" t="s">
        <v>12</v>
      </c>
      <c r="K433" s="132" t="s">
        <v>1763</v>
      </c>
      <c r="L433" s="132">
        <v>35</v>
      </c>
      <c r="M433" s="134" t="s">
        <v>7844</v>
      </c>
      <c r="N433" s="226" t="s">
        <v>6156</v>
      </c>
      <c r="O433" s="226">
        <v>0</v>
      </c>
      <c r="P433" s="227">
        <v>17810</v>
      </c>
      <c r="Q433" s="228">
        <f t="shared" si="160"/>
        <v>15236.363636363636</v>
      </c>
      <c r="R433" s="143">
        <f t="shared" si="172"/>
        <v>0.22947494033412885</v>
      </c>
      <c r="S433" s="192">
        <v>1074476568</v>
      </c>
      <c r="T433" s="286" t="s">
        <v>6884</v>
      </c>
      <c r="U433" s="189">
        <f t="shared" si="161"/>
        <v>17810</v>
      </c>
      <c r="W433" s="229">
        <v>17810</v>
      </c>
      <c r="X433" s="135">
        <f t="shared" si="162"/>
        <v>11740</v>
      </c>
      <c r="Y433" s="230">
        <f t="shared" si="163"/>
        <v>15236.363636363636</v>
      </c>
      <c r="Z433" s="141">
        <f t="shared" si="164"/>
        <v>7.7259966311061135E-2</v>
      </c>
      <c r="AA433" s="136">
        <f t="shared" si="165"/>
        <v>0.22947494033412885</v>
      </c>
      <c r="AB433" s="144"/>
      <c r="AC433" s="184">
        <f t="shared" si="182"/>
        <v>17460</v>
      </c>
      <c r="AD433" s="182">
        <f t="shared" si="183"/>
        <v>19186</v>
      </c>
      <c r="AE433" s="128">
        <f t="shared" si="166"/>
        <v>1726.74</v>
      </c>
      <c r="AF433" s="129">
        <f t="shared" si="167"/>
        <v>350.74</v>
      </c>
      <c r="AG433" s="130">
        <f t="shared" si="168"/>
        <v>1.828103825706244E-2</v>
      </c>
      <c r="AH433" s="137">
        <f t="shared" si="169"/>
        <v>1376</v>
      </c>
      <c r="AI433" s="138">
        <f t="shared" si="170"/>
        <v>7.1718961742937556E-2</v>
      </c>
      <c r="AJ433" s="138">
        <f t="shared" si="171"/>
        <v>0.2111939020770664</v>
      </c>
      <c r="AK433" s="11" t="s">
        <v>13397</v>
      </c>
      <c r="AL433" s="11">
        <f t="shared" si="176"/>
        <v>15541.4</v>
      </c>
      <c r="AM433" s="412">
        <f t="shared" si="177"/>
        <v>13173.999999999998</v>
      </c>
      <c r="AN433" s="412">
        <f t="shared" si="178"/>
        <v>1433.9999999999982</v>
      </c>
      <c r="AO433" s="413">
        <f t="shared" si="179"/>
        <v>0.10885076666160608</v>
      </c>
      <c r="AP433" s="192">
        <v>2156016130076</v>
      </c>
      <c r="AQ433" s="192">
        <v>4992496141465</v>
      </c>
      <c r="AR433" s="192" t="s">
        <v>3278</v>
      </c>
      <c r="AS433" s="231" t="s">
        <v>3244</v>
      </c>
      <c r="AT433" s="231" t="s">
        <v>1011</v>
      </c>
      <c r="AU433" s="232" t="s">
        <v>48</v>
      </c>
      <c r="AV433" s="232">
        <v>24500</v>
      </c>
      <c r="AW433" s="311">
        <f>VLOOKUP(B:B,[1]GOODYEAR!$B:$K,8,0)</f>
        <v>11740</v>
      </c>
      <c r="AX433" s="416">
        <v>1050</v>
      </c>
      <c r="AY433" s="204" t="s">
        <v>3387</v>
      </c>
      <c r="AZ433" s="195" t="s">
        <v>5062</v>
      </c>
      <c r="BA433" s="133" t="str">
        <f>IFERROR(VLOOKUP(AZ:AZ,Q商品!B:E,4,0),"")</f>
        <v>23年製 Vector 4Seasons Hybrid 215/60R16 95H オールシーズンタイヤ 最短当日発送</v>
      </c>
      <c r="BB433" s="133" t="str">
        <f>IFERROR(VLOOKUP(B:B,在庫!B:M,12,0),"")</f>
        <v>2023年製</v>
      </c>
      <c r="BC433" s="133">
        <f>IFERROR(VLOOKUP(B:B,在庫!B:L,10,0),"")</f>
        <v>2</v>
      </c>
      <c r="BD433" s="234" t="e">
        <f>VLOOKUP(AP:AP,[1]MICHELIN!$B:$AH,32,0)</f>
        <v>#N/A</v>
      </c>
      <c r="BE433" s="234" t="e">
        <f>VLOOKUP(AP:AP,[1]MICHELIN!$B:$AH,33,0)</f>
        <v>#N/A</v>
      </c>
    </row>
    <row r="434" spans="1:57" s="11" customFormat="1" ht="19.5" hidden="1" customHeight="1">
      <c r="A434" s="11">
        <f t="shared" si="173"/>
        <v>1</v>
      </c>
      <c r="B434" s="239">
        <f t="shared" si="174"/>
        <v>1956516130078</v>
      </c>
      <c r="C434" s="233">
        <f>VLOOKUP(B:B,[1]GOODYEAR!$B:$K,9,0)</f>
        <v>12</v>
      </c>
      <c r="D434" s="11" t="s">
        <v>4700</v>
      </c>
      <c r="E434" s="11" t="s">
        <v>2859</v>
      </c>
      <c r="F434" s="293" t="s">
        <v>6120</v>
      </c>
      <c r="G434" s="132" t="str">
        <f t="shared" si="175"/>
        <v>16</v>
      </c>
      <c r="H434" s="233">
        <v>4</v>
      </c>
      <c r="I434" s="233">
        <f>VLOOKUP(B:B,[1]GOODYEAR!$B:$K,10,0)</f>
        <v>8</v>
      </c>
      <c r="J434" s="131" t="s">
        <v>12</v>
      </c>
      <c r="K434" s="132" t="s">
        <v>1763</v>
      </c>
      <c r="L434" s="132">
        <v>36</v>
      </c>
      <c r="M434" s="134" t="s">
        <v>3422</v>
      </c>
      <c r="N434" s="226" t="s">
        <v>6157</v>
      </c>
      <c r="O434" s="226">
        <v>0</v>
      </c>
      <c r="P434" s="227">
        <v>16054</v>
      </c>
      <c r="Q434" s="228">
        <f t="shared" si="160"/>
        <v>13639.999999999998</v>
      </c>
      <c r="R434" s="143">
        <f t="shared" si="172"/>
        <v>0.26392961876832832</v>
      </c>
      <c r="S434" s="192">
        <v>1074475783</v>
      </c>
      <c r="T434" s="286" t="s">
        <v>6885</v>
      </c>
      <c r="U434" s="189">
        <f t="shared" si="161"/>
        <v>16054</v>
      </c>
      <c r="W434" s="229">
        <v>16054</v>
      </c>
      <c r="X434" s="135">
        <f t="shared" si="162"/>
        <v>10040</v>
      </c>
      <c r="Y434" s="230">
        <f t="shared" si="163"/>
        <v>13639.999999999998</v>
      </c>
      <c r="Z434" s="141">
        <f t="shared" si="164"/>
        <v>7.7301607076118106E-2</v>
      </c>
      <c r="AA434" s="136">
        <f t="shared" si="165"/>
        <v>0.26392961876832832</v>
      </c>
      <c r="AB434" s="144"/>
      <c r="AC434" s="184">
        <f t="shared" si="182"/>
        <v>15739</v>
      </c>
      <c r="AD434" s="182">
        <f t="shared" si="183"/>
        <v>17295</v>
      </c>
      <c r="AE434" s="128">
        <f t="shared" si="166"/>
        <v>1556.55</v>
      </c>
      <c r="AF434" s="129">
        <f t="shared" si="167"/>
        <v>315.54999999999995</v>
      </c>
      <c r="AG434" s="130">
        <f t="shared" si="168"/>
        <v>1.8245157559988432E-2</v>
      </c>
      <c r="AH434" s="137">
        <f t="shared" si="169"/>
        <v>1241</v>
      </c>
      <c r="AI434" s="138">
        <f t="shared" si="170"/>
        <v>7.1754842440011568E-2</v>
      </c>
      <c r="AJ434" s="138">
        <f t="shared" si="171"/>
        <v>0.24568446120833989</v>
      </c>
      <c r="AK434" s="11" t="s">
        <v>13397</v>
      </c>
      <c r="AL434" s="11">
        <f t="shared" si="176"/>
        <v>14009.5</v>
      </c>
      <c r="AM434" s="412">
        <f t="shared" si="177"/>
        <v>11781.363636363636</v>
      </c>
      <c r="AN434" s="412">
        <f t="shared" si="178"/>
        <v>1741.363636363636</v>
      </c>
      <c r="AO434" s="413">
        <f t="shared" si="179"/>
        <v>0.14780662834214281</v>
      </c>
      <c r="AP434" s="192">
        <v>1956516130078</v>
      </c>
      <c r="AQ434" s="192">
        <v>4992496155226</v>
      </c>
      <c r="AR434" s="192" t="s">
        <v>3279</v>
      </c>
      <c r="AS434" s="231" t="s">
        <v>3244</v>
      </c>
      <c r="AT434" s="231" t="s">
        <v>1208</v>
      </c>
      <c r="AU434" s="232" t="s">
        <v>99</v>
      </c>
      <c r="AV434" s="232">
        <v>21000</v>
      </c>
      <c r="AW434" s="311">
        <f>VLOOKUP(B:B,[1]GOODYEAR!$B:$K,8,0)</f>
        <v>10040</v>
      </c>
      <c r="AX434" s="233">
        <v>1050</v>
      </c>
      <c r="AY434" s="204" t="s">
        <v>3387</v>
      </c>
      <c r="AZ434" s="195" t="s">
        <v>5063</v>
      </c>
      <c r="BA434" s="133" t="str">
        <f>IFERROR(VLOOKUP(AZ:AZ,Q商品!B:E,4,0),"")</f>
        <v>23年製以降 Vector 4Seasons Hybrid 195/65R16 92H オールシーズン 最短当日発送</v>
      </c>
      <c r="BB434" s="133" t="str">
        <f>IFERROR(VLOOKUP(B:B,在庫!B:M,12,0),"")</f>
        <v>2024年製</v>
      </c>
      <c r="BC434" s="133">
        <f>IFERROR(VLOOKUP(B:B,在庫!B:L,10,0),"")</f>
        <v>1</v>
      </c>
      <c r="BD434" s="234" t="e">
        <f>VLOOKUP(AP:AP,[1]MICHELIN!$B:$AH,32,0)</f>
        <v>#N/A</v>
      </c>
      <c r="BE434" s="234" t="e">
        <f>VLOOKUP(AP:AP,[1]MICHELIN!$B:$AH,33,0)</f>
        <v>#N/A</v>
      </c>
    </row>
    <row r="435" spans="1:57" s="11" customFormat="1" ht="19.5" hidden="1" customHeight="1">
      <c r="A435" s="11">
        <f t="shared" si="173"/>
        <v>1</v>
      </c>
      <c r="B435" s="239">
        <f t="shared" si="174"/>
        <v>2056516130074</v>
      </c>
      <c r="C435" s="233">
        <f>VLOOKUP(B:B,[1]GOODYEAR!$B:$K,9,0)</f>
        <v>56</v>
      </c>
      <c r="D435" s="11" t="s">
        <v>4700</v>
      </c>
      <c r="E435" s="11" t="s">
        <v>2860</v>
      </c>
      <c r="F435" s="158" t="s">
        <v>4728</v>
      </c>
      <c r="G435" s="132" t="str">
        <f t="shared" si="175"/>
        <v>16</v>
      </c>
      <c r="H435" s="233">
        <v>16</v>
      </c>
      <c r="I435" s="233">
        <f>VLOOKUP(B:B,[1]GOODYEAR!$B:$K,10,0)</f>
        <v>24</v>
      </c>
      <c r="J435" s="131" t="s">
        <v>12</v>
      </c>
      <c r="K435" s="132" t="s">
        <v>1763</v>
      </c>
      <c r="L435" s="132">
        <v>37</v>
      </c>
      <c r="M435" s="134" t="s">
        <v>1776</v>
      </c>
      <c r="N435" s="226" t="s">
        <v>6158</v>
      </c>
      <c r="O435" s="226">
        <v>0</v>
      </c>
      <c r="P435" s="227">
        <v>16240</v>
      </c>
      <c r="Q435" s="228">
        <f t="shared" si="160"/>
        <v>13809.090909090908</v>
      </c>
      <c r="R435" s="143">
        <f t="shared" si="172"/>
        <v>0.22514812376563523</v>
      </c>
      <c r="S435" s="192">
        <v>1074476486</v>
      </c>
      <c r="T435" s="286" t="s">
        <v>6886</v>
      </c>
      <c r="U435" s="189">
        <f t="shared" si="161"/>
        <v>16240</v>
      </c>
      <c r="W435" s="229">
        <v>16240</v>
      </c>
      <c r="X435" s="135">
        <f t="shared" si="162"/>
        <v>10700</v>
      </c>
      <c r="Y435" s="230">
        <f t="shared" si="163"/>
        <v>13809.090909090908</v>
      </c>
      <c r="Z435" s="141">
        <f t="shared" si="164"/>
        <v>7.7278325123152802E-2</v>
      </c>
      <c r="AA435" s="136">
        <f t="shared" si="165"/>
        <v>0.22514812376563523</v>
      </c>
      <c r="AB435" s="144"/>
      <c r="AC435" s="184">
        <f t="shared" si="182"/>
        <v>15921</v>
      </c>
      <c r="AD435" s="182">
        <f t="shared" si="183"/>
        <v>17495</v>
      </c>
      <c r="AE435" s="128">
        <f t="shared" si="166"/>
        <v>1574.55</v>
      </c>
      <c r="AF435" s="129">
        <f t="shared" si="167"/>
        <v>319.54999999999995</v>
      </c>
      <c r="AG435" s="130">
        <f t="shared" si="168"/>
        <v>1.8265218633895398E-2</v>
      </c>
      <c r="AH435" s="137">
        <f t="shared" si="169"/>
        <v>1255</v>
      </c>
      <c r="AI435" s="138">
        <f t="shared" si="170"/>
        <v>7.1734781366104602E-2</v>
      </c>
      <c r="AJ435" s="138">
        <f t="shared" si="171"/>
        <v>0.20688290513173982</v>
      </c>
      <c r="AK435" s="11" t="s">
        <v>13397</v>
      </c>
      <c r="AL435" s="11">
        <f t="shared" si="176"/>
        <v>14171.5</v>
      </c>
      <c r="AM435" s="412">
        <f t="shared" si="177"/>
        <v>11928.636363636362</v>
      </c>
      <c r="AN435" s="412">
        <f t="shared" si="178"/>
        <v>1228.6363636363621</v>
      </c>
      <c r="AO435" s="413">
        <f t="shared" si="179"/>
        <v>0.10299889494341337</v>
      </c>
      <c r="AP435" s="192">
        <v>2056516130074</v>
      </c>
      <c r="AQ435" s="192">
        <v>4992496142516</v>
      </c>
      <c r="AR435" s="192" t="s">
        <v>3268</v>
      </c>
      <c r="AS435" s="231" t="s">
        <v>3244</v>
      </c>
      <c r="AT435" s="231" t="s">
        <v>1209</v>
      </c>
      <c r="AU435" s="232" t="s">
        <v>50</v>
      </c>
      <c r="AV435" s="232">
        <v>22400</v>
      </c>
      <c r="AW435" s="311">
        <f>VLOOKUP(B:B,[1]GOODYEAR!$B:$K,8,0)</f>
        <v>10700</v>
      </c>
      <c r="AX435" s="416">
        <v>1050</v>
      </c>
      <c r="AY435" s="204" t="s">
        <v>3387</v>
      </c>
      <c r="AZ435" s="195" t="s">
        <v>5064</v>
      </c>
      <c r="BA435" s="133" t="str">
        <f>IFERROR(VLOOKUP(AZ:AZ,Q商品!B:E,4,0),"")</f>
        <v>23年製以降 Vector 4Seasons Hybrid 205/65R16 95H オールシーズンタイヤ 最短当日発送</v>
      </c>
      <c r="BB435" s="133" t="str">
        <f>IFERROR(VLOOKUP(B:B,在庫!B:M,12,0),"")</f>
        <v>2023年製</v>
      </c>
      <c r="BC435" s="133">
        <f>IFERROR(VLOOKUP(B:B,在庫!B:L,10,0),"")</f>
        <v>4</v>
      </c>
      <c r="BD435" s="234" t="e">
        <f>VLOOKUP(AP:AP,[1]MICHELIN!$B:$AH,32,0)</f>
        <v>#N/A</v>
      </c>
      <c r="BE435" s="234" t="e">
        <f>VLOOKUP(AP:AP,[1]MICHELIN!$B:$AH,33,0)</f>
        <v>#N/A</v>
      </c>
    </row>
    <row r="436" spans="1:57" s="11" customFormat="1" ht="19.5" hidden="1" customHeight="1">
      <c r="A436" s="11">
        <f t="shared" si="173"/>
        <v>1</v>
      </c>
      <c r="B436" s="239">
        <f t="shared" si="174"/>
        <v>2156516130071</v>
      </c>
      <c r="C436" s="233">
        <f>VLOOKUP(B:B,[1]GOODYEAR!$B:$K,9,0)</f>
        <v>34</v>
      </c>
      <c r="D436" s="11" t="s">
        <v>4700</v>
      </c>
      <c r="E436" s="11" t="s">
        <v>2861</v>
      </c>
      <c r="F436" s="158" t="s">
        <v>6121</v>
      </c>
      <c r="G436" s="132" t="str">
        <f t="shared" si="175"/>
        <v>16</v>
      </c>
      <c r="H436" s="233">
        <v>16</v>
      </c>
      <c r="I436" s="233">
        <f>VLOOKUP(B:B,[1]GOODYEAR!$B:$K,10,0)</f>
        <v>16</v>
      </c>
      <c r="J436" s="131" t="s">
        <v>12</v>
      </c>
      <c r="K436" s="132" t="s">
        <v>1763</v>
      </c>
      <c r="L436" s="132">
        <v>38</v>
      </c>
      <c r="M436" s="134" t="s">
        <v>3422</v>
      </c>
      <c r="N436" s="226" t="s">
        <v>6159</v>
      </c>
      <c r="O436" s="226">
        <v>0</v>
      </c>
      <c r="P436" s="227">
        <v>16650</v>
      </c>
      <c r="Q436" s="228">
        <f t="shared" si="160"/>
        <v>14181.81818181818</v>
      </c>
      <c r="R436" s="143">
        <f t="shared" si="172"/>
        <v>0.22717948717948708</v>
      </c>
      <c r="S436" s="192">
        <v>1074476487</v>
      </c>
      <c r="T436" s="286" t="s">
        <v>6887</v>
      </c>
      <c r="U436" s="189">
        <f t="shared" si="161"/>
        <v>16650</v>
      </c>
      <c r="W436" s="229">
        <v>16650</v>
      </c>
      <c r="X436" s="135">
        <f t="shared" si="162"/>
        <v>10960</v>
      </c>
      <c r="Y436" s="230">
        <f t="shared" si="163"/>
        <v>14181.81818181818</v>
      </c>
      <c r="Z436" s="141">
        <f t="shared" si="164"/>
        <v>7.7297297297297396E-2</v>
      </c>
      <c r="AA436" s="136">
        <f t="shared" si="165"/>
        <v>0.22717948717948708</v>
      </c>
      <c r="AB436" s="144"/>
      <c r="AC436" s="184">
        <f t="shared" si="182"/>
        <v>16323</v>
      </c>
      <c r="AD436" s="182">
        <f t="shared" si="183"/>
        <v>17937</v>
      </c>
      <c r="AE436" s="128">
        <f t="shared" si="166"/>
        <v>1614.33</v>
      </c>
      <c r="AF436" s="129">
        <f t="shared" si="167"/>
        <v>327.32999999999993</v>
      </c>
      <c r="AG436" s="130">
        <f t="shared" si="168"/>
        <v>1.8248871048670342E-2</v>
      </c>
      <c r="AH436" s="137">
        <f t="shared" si="169"/>
        <v>1287</v>
      </c>
      <c r="AI436" s="138">
        <f t="shared" si="170"/>
        <v>7.1751128951329651E-2</v>
      </c>
      <c r="AJ436" s="138">
        <f t="shared" si="171"/>
        <v>0.20893061613081673</v>
      </c>
      <c r="AK436" s="11" t="s">
        <v>13397</v>
      </c>
      <c r="AL436" s="11">
        <f t="shared" si="176"/>
        <v>14529.3</v>
      </c>
      <c r="AM436" s="412">
        <f t="shared" si="177"/>
        <v>12253.90909090909</v>
      </c>
      <c r="AN436" s="412">
        <f t="shared" si="178"/>
        <v>1293.9090909090901</v>
      </c>
      <c r="AO436" s="413">
        <f t="shared" si="179"/>
        <v>0.10559153665249674</v>
      </c>
      <c r="AP436" s="192">
        <v>2156516130071</v>
      </c>
      <c r="AQ436" s="192">
        <v>4992496142523</v>
      </c>
      <c r="AR436" s="192" t="s">
        <v>3280</v>
      </c>
      <c r="AS436" s="231" t="s">
        <v>3244</v>
      </c>
      <c r="AT436" s="231" t="s">
        <v>1210</v>
      </c>
      <c r="AU436" s="232" t="s">
        <v>73</v>
      </c>
      <c r="AV436" s="232">
        <v>22900</v>
      </c>
      <c r="AW436" s="311">
        <f>VLOOKUP(B:B,[1]GOODYEAR!$B:$K,8,0)</f>
        <v>10960</v>
      </c>
      <c r="AX436" s="416">
        <v>1050</v>
      </c>
      <c r="AY436" s="204" t="s">
        <v>3387</v>
      </c>
      <c r="AZ436" s="195" t="s">
        <v>5065</v>
      </c>
      <c r="BA436" s="133" t="str">
        <f>IFERROR(VLOOKUP(AZ:AZ,Q商品!B:E,4,0),"")</f>
        <v>23年製以降 Vector 4Seasons Hybrid 215/65R16 98H オールシーズンタイヤ 最短当日発送</v>
      </c>
      <c r="BB436" s="133" t="str">
        <f>IFERROR(VLOOKUP(B:B,在庫!B:M,12,0),"")</f>
        <v>2023年製</v>
      </c>
      <c r="BC436" s="133">
        <f>IFERROR(VLOOKUP(B:B,在庫!B:L,10,0),"")</f>
        <v>3</v>
      </c>
      <c r="BD436" s="234" t="e">
        <f>VLOOKUP(AP:AP,[1]MICHELIN!$B:$AH,32,0)</f>
        <v>#N/A</v>
      </c>
      <c r="BE436" s="234" t="e">
        <f>VLOOKUP(AP:AP,[1]MICHELIN!$B:$AH,33,0)</f>
        <v>#N/A</v>
      </c>
    </row>
    <row r="437" spans="1:57" s="11" customFormat="1" ht="19.5" hidden="1" customHeight="1">
      <c r="A437" s="11">
        <f t="shared" si="173"/>
        <v>1</v>
      </c>
      <c r="B437" s="239">
        <f t="shared" si="174"/>
        <v>2154517130076</v>
      </c>
      <c r="C437" s="233">
        <f>VLOOKUP(B:B,[1]GOODYEAR!$B:$K,9,0)</f>
        <v>34</v>
      </c>
      <c r="D437" s="11" t="s">
        <v>4700</v>
      </c>
      <c r="E437" s="11" t="s">
        <v>2862</v>
      </c>
      <c r="F437" s="158" t="s">
        <v>3361</v>
      </c>
      <c r="G437" s="132" t="str">
        <f t="shared" si="175"/>
        <v>17</v>
      </c>
      <c r="H437" s="233">
        <v>8</v>
      </c>
      <c r="I437" s="233">
        <f>VLOOKUP(B:B,[1]GOODYEAR!$B:$K,10,0)</f>
        <v>10</v>
      </c>
      <c r="J437" s="131" t="s">
        <v>12</v>
      </c>
      <c r="K437" s="132" t="s">
        <v>1763</v>
      </c>
      <c r="L437" s="132">
        <v>39</v>
      </c>
      <c r="M437" s="134" t="s">
        <v>3422</v>
      </c>
      <c r="N437" s="226" t="s">
        <v>6160</v>
      </c>
      <c r="O437" s="226">
        <v>0</v>
      </c>
      <c r="P437" s="227">
        <v>22650</v>
      </c>
      <c r="Q437" s="228">
        <f t="shared" si="160"/>
        <v>20113.63636363636</v>
      </c>
      <c r="R437" s="143">
        <f t="shared" si="172"/>
        <v>0.2532429378531072</v>
      </c>
      <c r="S437" s="192">
        <v>1074476493</v>
      </c>
      <c r="T437" s="286" t="s">
        <v>6888</v>
      </c>
      <c r="U437" s="189">
        <f t="shared" si="161"/>
        <v>22650</v>
      </c>
      <c r="W437" s="229">
        <v>22650</v>
      </c>
      <c r="X437" s="135">
        <f t="shared" si="162"/>
        <v>15020</v>
      </c>
      <c r="Y437" s="230">
        <f t="shared" si="163"/>
        <v>20113.63636363636</v>
      </c>
      <c r="Z437" s="141">
        <f t="shared" si="164"/>
        <v>7.7306843267108238E-2</v>
      </c>
      <c r="AA437" s="136">
        <f t="shared" si="165"/>
        <v>0.2532429378531072</v>
      </c>
      <c r="AB437" s="144"/>
      <c r="AC437" s="184">
        <f t="shared" si="182"/>
        <v>22205</v>
      </c>
      <c r="AD437" s="182">
        <f t="shared" si="183"/>
        <v>24401</v>
      </c>
      <c r="AE437" s="128">
        <f t="shared" si="166"/>
        <v>2196.09</v>
      </c>
      <c r="AF437" s="129">
        <f t="shared" si="167"/>
        <v>445.09000000000015</v>
      </c>
      <c r="AG437" s="130">
        <f t="shared" si="168"/>
        <v>1.8240645875169055E-2</v>
      </c>
      <c r="AH437" s="137">
        <f t="shared" si="169"/>
        <v>1751</v>
      </c>
      <c r="AI437" s="138">
        <f t="shared" si="170"/>
        <v>7.1759354124830949E-2</v>
      </c>
      <c r="AJ437" s="138">
        <f t="shared" si="171"/>
        <v>0.23500229197793815</v>
      </c>
      <c r="AK437" s="11" t="s">
        <v>13397</v>
      </c>
      <c r="AL437" s="11">
        <f t="shared" si="176"/>
        <v>19764.900000000001</v>
      </c>
      <c r="AM437" s="412">
        <f t="shared" si="177"/>
        <v>17490.81818181818</v>
      </c>
      <c r="AN437" s="412">
        <f t="shared" si="178"/>
        <v>2470.8181818181802</v>
      </c>
      <c r="AO437" s="413">
        <f t="shared" si="179"/>
        <v>0.14126372798195408</v>
      </c>
      <c r="AP437" s="192">
        <v>2154517130076</v>
      </c>
      <c r="AQ437" s="192">
        <v>4992496142622</v>
      </c>
      <c r="AR437" s="192" t="s">
        <v>3281</v>
      </c>
      <c r="AS437" s="231" t="s">
        <v>3244</v>
      </c>
      <c r="AT437" s="231" t="s">
        <v>1211</v>
      </c>
      <c r="AU437" s="232" t="s">
        <v>36</v>
      </c>
      <c r="AV437" s="232">
        <v>31200</v>
      </c>
      <c r="AW437" s="311">
        <f>VLOOKUP(B:B,[1]GOODYEAR!$B:$K,8,0)</f>
        <v>15020</v>
      </c>
      <c r="AX437" s="233">
        <v>525</v>
      </c>
      <c r="AY437" s="204" t="s">
        <v>3387</v>
      </c>
      <c r="AZ437" s="195" t="s">
        <v>5066</v>
      </c>
      <c r="BA437" s="133" t="str">
        <f>IFERROR(VLOOKUP(AZ:AZ,Q商品!B:E,4,0),"")</f>
        <v>23年製 Vector 4Seasons Hybrid 215/45R17 91H XL オールシーズンタイヤ 最短当日発送</v>
      </c>
      <c r="BB437" s="133" t="str">
        <f>IFERROR(VLOOKUP(B:B,在庫!B:M,12,0),"")</f>
        <v>2023年製</v>
      </c>
      <c r="BC437" s="133">
        <f>IFERROR(VLOOKUP(B:B,在庫!B:L,10,0),"")</f>
        <v>3</v>
      </c>
      <c r="BD437" s="234" t="e">
        <f>VLOOKUP(AP:AP,[1]MICHELIN!$B:$AH,32,0)</f>
        <v>#N/A</v>
      </c>
      <c r="BE437" s="234" t="e">
        <f>VLOOKUP(AP:AP,[1]MICHELIN!$B:$AH,33,0)</f>
        <v>#N/A</v>
      </c>
    </row>
    <row r="438" spans="1:57" s="11" customFormat="1" ht="19.5" hidden="1" customHeight="1">
      <c r="A438" s="11">
        <f t="shared" si="173"/>
        <v>1</v>
      </c>
      <c r="B438" s="239">
        <f t="shared" si="174"/>
        <v>2254517130073</v>
      </c>
      <c r="C438" s="233">
        <f>VLOOKUP(B:B,[1]GOODYEAR!$B:$K,9,0)</f>
        <v>0</v>
      </c>
      <c r="D438" s="11" t="s">
        <v>4700</v>
      </c>
      <c r="E438" s="11" t="s">
        <v>2863</v>
      </c>
      <c r="F438" s="158" t="s">
        <v>6122</v>
      </c>
      <c r="G438" s="132" t="str">
        <f t="shared" si="175"/>
        <v>17</v>
      </c>
      <c r="H438" s="233">
        <v>15</v>
      </c>
      <c r="I438" s="233">
        <f>VLOOKUP(B:B,[1]GOODYEAR!$B:$K,10,0)</f>
        <v>15</v>
      </c>
      <c r="J438" s="131" t="s">
        <v>12</v>
      </c>
      <c r="K438" s="132" t="s">
        <v>1763</v>
      </c>
      <c r="L438" s="132">
        <v>40</v>
      </c>
      <c r="M438" s="134" t="s">
        <v>3422</v>
      </c>
      <c r="N438" s="226" t="s">
        <v>6161</v>
      </c>
      <c r="O438" s="226">
        <v>0</v>
      </c>
      <c r="P438" s="227">
        <v>23670</v>
      </c>
      <c r="Q438" s="228">
        <f t="shared" si="160"/>
        <v>21040.909090909088</v>
      </c>
      <c r="R438" s="143">
        <f t="shared" si="172"/>
        <v>0.25288399222294222</v>
      </c>
      <c r="S438" s="192">
        <v>1074476131</v>
      </c>
      <c r="T438" s="286" t="s">
        <v>6889</v>
      </c>
      <c r="U438" s="189">
        <f t="shared" si="161"/>
        <v>23670</v>
      </c>
      <c r="W438" s="229">
        <v>23670</v>
      </c>
      <c r="X438" s="135">
        <f t="shared" si="162"/>
        <v>15720</v>
      </c>
      <c r="Y438" s="230">
        <f t="shared" si="163"/>
        <v>21040.909090909088</v>
      </c>
      <c r="Z438" s="141">
        <f t="shared" si="164"/>
        <v>7.7313054499366318E-2</v>
      </c>
      <c r="AA438" s="136">
        <f t="shared" si="165"/>
        <v>0.25288399222294222</v>
      </c>
      <c r="AB438" s="144"/>
      <c r="AC438" s="184">
        <f t="shared" si="182"/>
        <v>23205</v>
      </c>
      <c r="AD438" s="182">
        <f t="shared" si="183"/>
        <v>25500</v>
      </c>
      <c r="AE438" s="128">
        <f t="shared" si="166"/>
        <v>2295</v>
      </c>
      <c r="AF438" s="129">
        <f t="shared" si="167"/>
        <v>465</v>
      </c>
      <c r="AG438" s="130">
        <f t="shared" si="168"/>
        <v>1.8235294117647058E-2</v>
      </c>
      <c r="AH438" s="137">
        <f t="shared" si="169"/>
        <v>1830</v>
      </c>
      <c r="AI438" s="138">
        <f t="shared" si="170"/>
        <v>7.1764705882352939E-2</v>
      </c>
      <c r="AJ438" s="138">
        <f t="shared" si="171"/>
        <v>0.23464869810529515</v>
      </c>
      <c r="AK438" s="11" t="s">
        <v>13397</v>
      </c>
      <c r="AL438" s="11">
        <f t="shared" si="176"/>
        <v>20655</v>
      </c>
      <c r="AM438" s="412">
        <f t="shared" si="177"/>
        <v>18300</v>
      </c>
      <c r="AN438" s="412">
        <f t="shared" si="178"/>
        <v>2580</v>
      </c>
      <c r="AO438" s="413">
        <f t="shared" si="179"/>
        <v>0.14098360655737704</v>
      </c>
      <c r="AP438" s="192">
        <v>2254517130073</v>
      </c>
      <c r="AQ438" s="192">
        <v>4992496142639</v>
      </c>
      <c r="AR438" s="192" t="s">
        <v>3282</v>
      </c>
      <c r="AS438" s="231" t="s">
        <v>3244</v>
      </c>
      <c r="AT438" s="231" t="s">
        <v>1212</v>
      </c>
      <c r="AU438" s="232" t="s">
        <v>37</v>
      </c>
      <c r="AV438" s="232">
        <v>32600</v>
      </c>
      <c r="AW438" s="311">
        <f>VLOOKUP(B:B,[1]GOODYEAR!$B:$K,8,0)</f>
        <v>15720</v>
      </c>
      <c r="AX438" s="233">
        <v>525</v>
      </c>
      <c r="AY438" s="204" t="s">
        <v>3387</v>
      </c>
      <c r="AZ438" s="195" t="s">
        <v>5067</v>
      </c>
      <c r="BA438" s="133" t="str">
        <f>IFERROR(VLOOKUP(AZ:AZ,Q商品!B:E,4,0),"")</f>
        <v>Vector 4Seasons Hybrid 225/45R17 91H 21年製以降 オールシーズンタイヤ 最短当日発送</v>
      </c>
      <c r="BB438" s="133" t="str">
        <f>IFERROR(VLOOKUP(B:B,在庫!B:M,12,0),"")</f>
        <v>2021年製</v>
      </c>
      <c r="BC438" s="133">
        <f>IFERROR(VLOOKUP(B:B,在庫!B:L,10,0),"")</f>
        <v>2</v>
      </c>
      <c r="BD438" s="234" t="e">
        <f>VLOOKUP(AP:AP,[1]MICHELIN!$B:$AH,32,0)</f>
        <v>#N/A</v>
      </c>
      <c r="BE438" s="234" t="e">
        <f>VLOOKUP(AP:AP,[1]MICHELIN!$B:$AH,33,0)</f>
        <v>#N/A</v>
      </c>
    </row>
    <row r="439" spans="1:57" s="11" customFormat="1" ht="19.5" hidden="1" customHeight="1">
      <c r="A439" s="11">
        <f t="shared" si="173"/>
        <v>1</v>
      </c>
      <c r="B439" s="239">
        <f t="shared" si="174"/>
        <v>2055017130088</v>
      </c>
      <c r="C439" s="233">
        <f>VLOOKUP(B:B,[1]GOODYEAR!$B:$K,9,0)</f>
        <v>22</v>
      </c>
      <c r="D439" s="11" t="s">
        <v>4700</v>
      </c>
      <c r="E439" s="11" t="s">
        <v>2864</v>
      </c>
      <c r="F439" s="158" t="s">
        <v>6123</v>
      </c>
      <c r="G439" s="132" t="str">
        <f t="shared" si="175"/>
        <v>17</v>
      </c>
      <c r="H439" s="233">
        <v>8</v>
      </c>
      <c r="I439" s="233">
        <f>VLOOKUP(B:B,[1]GOODYEAR!$B:$K,10,0)</f>
        <v>8</v>
      </c>
      <c r="J439" s="131" t="s">
        <v>12</v>
      </c>
      <c r="K439" s="132" t="s">
        <v>1763</v>
      </c>
      <c r="L439" s="132">
        <v>41</v>
      </c>
      <c r="M439" s="134" t="s">
        <v>3422</v>
      </c>
      <c r="N439" s="226" t="s">
        <v>2891</v>
      </c>
      <c r="O439" s="226">
        <v>0</v>
      </c>
      <c r="P439" s="227">
        <v>22973</v>
      </c>
      <c r="Q439" s="228">
        <f t="shared" si="160"/>
        <v>20407.272727272724</v>
      </c>
      <c r="R439" s="143">
        <f t="shared" si="172"/>
        <v>0.3272006414825373</v>
      </c>
      <c r="S439" s="192">
        <v>1074475782</v>
      </c>
      <c r="T439" s="286" t="s">
        <v>6890</v>
      </c>
      <c r="U439" s="189">
        <f t="shared" si="161"/>
        <v>22973</v>
      </c>
      <c r="W439" s="229">
        <v>22973</v>
      </c>
      <c r="X439" s="135">
        <f t="shared" si="162"/>
        <v>13730</v>
      </c>
      <c r="Y439" s="230">
        <f t="shared" si="163"/>
        <v>20407.272727272724</v>
      </c>
      <c r="Z439" s="141">
        <f t="shared" si="164"/>
        <v>7.7308144343359642E-2</v>
      </c>
      <c r="AA439" s="136">
        <f t="shared" si="165"/>
        <v>0.3272006414825373</v>
      </c>
      <c r="AB439" s="144"/>
      <c r="AC439" s="184">
        <f t="shared" si="182"/>
        <v>22522</v>
      </c>
      <c r="AD439" s="182">
        <f t="shared" si="183"/>
        <v>24749</v>
      </c>
      <c r="AE439" s="128">
        <f t="shared" si="166"/>
        <v>2227.41</v>
      </c>
      <c r="AF439" s="129">
        <f t="shared" si="167"/>
        <v>451.40999999999985</v>
      </c>
      <c r="AG439" s="130">
        <f t="shared" si="168"/>
        <v>1.8239524829286025E-2</v>
      </c>
      <c r="AH439" s="137">
        <f t="shared" si="169"/>
        <v>1776</v>
      </c>
      <c r="AI439" s="138">
        <f t="shared" si="170"/>
        <v>7.1760475170713975E-2</v>
      </c>
      <c r="AJ439" s="138">
        <f t="shared" si="171"/>
        <v>0.30896111665325127</v>
      </c>
      <c r="AK439" s="11" t="s">
        <v>13397</v>
      </c>
      <c r="AL439" s="11">
        <f t="shared" si="176"/>
        <v>20047.099999999999</v>
      </c>
      <c r="AM439" s="412">
        <f t="shared" si="177"/>
        <v>17747.363636363632</v>
      </c>
      <c r="AN439" s="412">
        <f t="shared" si="178"/>
        <v>4017.3636363636324</v>
      </c>
      <c r="AO439" s="413">
        <f t="shared" si="179"/>
        <v>0.22636396699125588</v>
      </c>
      <c r="AP439" s="192">
        <v>2055017130088</v>
      </c>
      <c r="AQ439" s="192">
        <v>4992496155240</v>
      </c>
      <c r="AR439" s="192" t="s">
        <v>3283</v>
      </c>
      <c r="AS439" s="231" t="s">
        <v>3244</v>
      </c>
      <c r="AT439" s="231" t="s">
        <v>969</v>
      </c>
      <c r="AU439" s="232" t="s">
        <v>64</v>
      </c>
      <c r="AV439" s="232">
        <v>28600</v>
      </c>
      <c r="AW439" s="311">
        <f>VLOOKUP(B:B,[1]GOODYEAR!$B:$K,8,0)</f>
        <v>13730</v>
      </c>
      <c r="AX439" s="233">
        <v>525</v>
      </c>
      <c r="AY439" s="204" t="s">
        <v>3387</v>
      </c>
      <c r="AZ439" s="195" t="s">
        <v>5068</v>
      </c>
      <c r="BA439" s="133" t="str">
        <f>IFERROR(VLOOKUP(AZ:AZ,Q商品!B:E,4,0),"")</f>
        <v>Vector 4Seasons Hybrid 205/50R17 93H XL 22年製以降 オールシーズン 最短当日発送</v>
      </c>
      <c r="BB439" s="133" t="str">
        <f>IFERROR(VLOOKUP(B:B,在庫!B:M,12,0),"")</f>
        <v>2023年製</v>
      </c>
      <c r="BC439" s="133">
        <f>IFERROR(VLOOKUP(B:B,在庫!B:L,10,0),"")</f>
        <v>1</v>
      </c>
      <c r="BD439" s="234" t="e">
        <f>VLOOKUP(AP:AP,[1]MICHELIN!$B:$AH,32,0)</f>
        <v>#N/A</v>
      </c>
      <c r="BE439" s="234" t="e">
        <f>VLOOKUP(AP:AP,[1]MICHELIN!$B:$AH,33,0)</f>
        <v>#N/A</v>
      </c>
    </row>
    <row r="440" spans="1:57" s="11" customFormat="1" ht="19.5" hidden="1" customHeight="1">
      <c r="A440" s="11">
        <f t="shared" si="173"/>
        <v>1</v>
      </c>
      <c r="B440" s="239">
        <f t="shared" si="174"/>
        <v>2155017130078</v>
      </c>
      <c r="C440" s="233">
        <f>VLOOKUP(B:B,[1]GOODYEAR!$B:$K,9,0)</f>
        <v>20</v>
      </c>
      <c r="D440" s="11" t="s">
        <v>4700</v>
      </c>
      <c r="E440" s="11" t="s">
        <v>2865</v>
      </c>
      <c r="F440" s="158" t="s">
        <v>3362</v>
      </c>
      <c r="G440" s="132" t="str">
        <f t="shared" si="175"/>
        <v>17</v>
      </c>
      <c r="H440" s="233">
        <v>16</v>
      </c>
      <c r="I440" s="233">
        <f>VLOOKUP(B:B,[1]GOODYEAR!$B:$K,10,0)</f>
        <v>12</v>
      </c>
      <c r="J440" s="131" t="s">
        <v>12</v>
      </c>
      <c r="K440" s="132" t="s">
        <v>1763</v>
      </c>
      <c r="L440" s="132">
        <v>42</v>
      </c>
      <c r="M440" s="134" t="s">
        <v>3422</v>
      </c>
      <c r="N440" s="226" t="s">
        <v>6162</v>
      </c>
      <c r="O440" s="226">
        <v>0</v>
      </c>
      <c r="P440" s="227">
        <v>23060</v>
      </c>
      <c r="Q440" s="228">
        <f t="shared" si="160"/>
        <v>20009.090909090908</v>
      </c>
      <c r="R440" s="143">
        <f t="shared" si="172"/>
        <v>0.23484779645615625</v>
      </c>
      <c r="S440" s="192">
        <v>1074476309</v>
      </c>
      <c r="T440" s="286" t="s">
        <v>6891</v>
      </c>
      <c r="U440" s="189">
        <f t="shared" si="161"/>
        <v>23060</v>
      </c>
      <c r="W440" s="229">
        <v>23060</v>
      </c>
      <c r="X440" s="135">
        <f t="shared" si="162"/>
        <v>15310</v>
      </c>
      <c r="Y440" s="230">
        <f t="shared" si="163"/>
        <v>20009.090909090908</v>
      </c>
      <c r="Z440" s="141">
        <f t="shared" si="164"/>
        <v>7.7276669557675648E-2</v>
      </c>
      <c r="AA440" s="136">
        <f t="shared" si="165"/>
        <v>0.23484779645615625</v>
      </c>
      <c r="AB440" s="144"/>
      <c r="AC440" s="184">
        <f t="shared" si="182"/>
        <v>22607</v>
      </c>
      <c r="AD440" s="182">
        <f t="shared" si="183"/>
        <v>24842</v>
      </c>
      <c r="AE440" s="128">
        <f t="shared" si="166"/>
        <v>2235.7799999999997</v>
      </c>
      <c r="AF440" s="129">
        <f t="shared" si="167"/>
        <v>453.77999999999975</v>
      </c>
      <c r="AG440" s="130">
        <f t="shared" si="168"/>
        <v>1.8266645197649131E-2</v>
      </c>
      <c r="AH440" s="137">
        <f t="shared" si="169"/>
        <v>1782</v>
      </c>
      <c r="AI440" s="138">
        <f t="shared" si="170"/>
        <v>7.1733354802350852E-2</v>
      </c>
      <c r="AJ440" s="138">
        <f t="shared" si="171"/>
        <v>0.21658115125850713</v>
      </c>
      <c r="AK440" s="11" t="s">
        <v>13397</v>
      </c>
      <c r="AL440" s="11">
        <f t="shared" si="176"/>
        <v>20122.8</v>
      </c>
      <c r="AM440" s="412">
        <f t="shared" si="177"/>
        <v>17338.909090909088</v>
      </c>
      <c r="AN440" s="412">
        <f t="shared" si="178"/>
        <v>2028.9090909090883</v>
      </c>
      <c r="AO440" s="413">
        <f t="shared" si="179"/>
        <v>0.11701480642590482</v>
      </c>
      <c r="AP440" s="192">
        <v>2155017130078</v>
      </c>
      <c r="AQ440" s="192">
        <v>4992496142615</v>
      </c>
      <c r="AR440" s="192" t="s">
        <v>3284</v>
      </c>
      <c r="AS440" s="231" t="s">
        <v>3244</v>
      </c>
      <c r="AT440" s="231" t="s">
        <v>1213</v>
      </c>
      <c r="AU440" s="232" t="s">
        <v>39</v>
      </c>
      <c r="AV440" s="232">
        <v>31800</v>
      </c>
      <c r="AW440" s="311">
        <f>VLOOKUP(B:B,[1]GOODYEAR!$B:$K,8,0)</f>
        <v>15310</v>
      </c>
      <c r="AX440" s="416">
        <v>1050</v>
      </c>
      <c r="AY440" s="204" t="s">
        <v>3387</v>
      </c>
      <c r="AZ440" s="195" t="s">
        <v>5069</v>
      </c>
      <c r="BA440" s="133" t="str">
        <f>IFERROR(VLOOKUP(AZ:AZ,Q商品!B:E,4,0),"")</f>
        <v>23年製 Vector 4Seasons Hybrid 215/50R17 95H XL オールシーズンタイヤ 最短当日発送</v>
      </c>
      <c r="BB440" s="133" t="str">
        <f>IFERROR(VLOOKUP(B:B,在庫!B:M,12,0),"")</f>
        <v>2023年製</v>
      </c>
      <c r="BC440" s="133">
        <f>IFERROR(VLOOKUP(B:B,在庫!B:L,10,0),"")</f>
        <v>2</v>
      </c>
      <c r="BD440" s="234" t="e">
        <f>VLOOKUP(AP:AP,[1]MICHELIN!$B:$AH,32,0)</f>
        <v>#N/A</v>
      </c>
      <c r="BE440" s="234" t="e">
        <f>VLOOKUP(AP:AP,[1]MICHELIN!$B:$AH,33,0)</f>
        <v>#N/A</v>
      </c>
    </row>
    <row r="441" spans="1:57" s="11" customFormat="1" ht="19.5" hidden="1" customHeight="1">
      <c r="A441" s="11">
        <f t="shared" si="173"/>
        <v>1</v>
      </c>
      <c r="B441" s="239">
        <f t="shared" si="174"/>
        <v>2055517130076</v>
      </c>
      <c r="C441" s="233">
        <f>VLOOKUP(B:B,[1]GOODYEAR!$B:$K,9,0)</f>
        <v>20</v>
      </c>
      <c r="D441" s="11" t="s">
        <v>4700</v>
      </c>
      <c r="E441" s="11" t="s">
        <v>2866</v>
      </c>
      <c r="F441" s="293" t="s">
        <v>6124</v>
      </c>
      <c r="G441" s="132" t="str">
        <f t="shared" si="175"/>
        <v>17</v>
      </c>
      <c r="H441" s="233">
        <v>8</v>
      </c>
      <c r="I441" s="233">
        <f>VLOOKUP(B:B,[1]GOODYEAR!$B:$K,10,0)</f>
        <v>8</v>
      </c>
      <c r="J441" s="131" t="s">
        <v>12</v>
      </c>
      <c r="K441" s="132" t="s">
        <v>1763</v>
      </c>
      <c r="L441" s="132">
        <v>43</v>
      </c>
      <c r="M441" s="134" t="s">
        <v>3422</v>
      </c>
      <c r="N441" s="226" t="s">
        <v>2892</v>
      </c>
      <c r="O441" s="226">
        <v>0</v>
      </c>
      <c r="P441" s="227">
        <v>22320</v>
      </c>
      <c r="Q441" s="228">
        <f t="shared" si="160"/>
        <v>19336.363636363636</v>
      </c>
      <c r="R441" s="143">
        <f t="shared" si="172"/>
        <v>0.31114245416078984</v>
      </c>
      <c r="S441" s="192">
        <v>1074475781</v>
      </c>
      <c r="T441" s="286" t="s">
        <v>6892</v>
      </c>
      <c r="U441" s="189">
        <f t="shared" si="161"/>
        <v>22320</v>
      </c>
      <c r="W441" s="229">
        <v>22320</v>
      </c>
      <c r="X441" s="135">
        <f t="shared" si="162"/>
        <v>13320</v>
      </c>
      <c r="Y441" s="230">
        <f t="shared" si="163"/>
        <v>19336.363636363636</v>
      </c>
      <c r="Z441" s="141">
        <f t="shared" si="164"/>
        <v>7.7329749103942635E-2</v>
      </c>
      <c r="AA441" s="136">
        <f t="shared" si="165"/>
        <v>0.31114245416078984</v>
      </c>
      <c r="AB441" s="144"/>
      <c r="AC441" s="184">
        <f t="shared" si="182"/>
        <v>21882</v>
      </c>
      <c r="AD441" s="182">
        <f t="shared" si="183"/>
        <v>24046</v>
      </c>
      <c r="AE441" s="128">
        <f t="shared" si="166"/>
        <v>2164.14</v>
      </c>
      <c r="AF441" s="129">
        <f t="shared" si="167"/>
        <v>438.13999999999987</v>
      </c>
      <c r="AG441" s="130">
        <f t="shared" si="168"/>
        <v>1.8220909922648253E-2</v>
      </c>
      <c r="AH441" s="137">
        <f t="shared" si="169"/>
        <v>1726</v>
      </c>
      <c r="AI441" s="138">
        <f t="shared" si="170"/>
        <v>7.177909007735174E-2</v>
      </c>
      <c r="AJ441" s="138">
        <f t="shared" si="171"/>
        <v>0.2929215442381416</v>
      </c>
      <c r="AK441" s="11" t="s">
        <v>13397</v>
      </c>
      <c r="AL441" s="11">
        <f t="shared" si="176"/>
        <v>19477.400000000001</v>
      </c>
      <c r="AM441" s="412">
        <f t="shared" si="177"/>
        <v>16752.18181818182</v>
      </c>
      <c r="AN441" s="412">
        <f t="shared" si="178"/>
        <v>3432.1818181818198</v>
      </c>
      <c r="AO441" s="413">
        <f t="shared" si="179"/>
        <v>0.20487969002680798</v>
      </c>
      <c r="AP441" s="192">
        <v>2055517130076</v>
      </c>
      <c r="AQ441" s="192">
        <v>4992496155257</v>
      </c>
      <c r="AR441" s="192" t="s">
        <v>3285</v>
      </c>
      <c r="AS441" s="231" t="s">
        <v>3244</v>
      </c>
      <c r="AT441" s="231" t="s">
        <v>1214</v>
      </c>
      <c r="AU441" s="232" t="s">
        <v>65</v>
      </c>
      <c r="AV441" s="232">
        <v>27700</v>
      </c>
      <c r="AW441" s="311">
        <f>VLOOKUP(B:B,[1]GOODYEAR!$B:$K,8,0)</f>
        <v>13320</v>
      </c>
      <c r="AX441" s="233">
        <v>1050</v>
      </c>
      <c r="AY441" s="204" t="s">
        <v>3387</v>
      </c>
      <c r="AZ441" s="195" t="s">
        <v>5070</v>
      </c>
      <c r="BA441" s="133" t="str">
        <f>IFERROR(VLOOKUP(AZ:AZ,Q商品!B:E,4,0),"")</f>
        <v>23年製以降 Vector 4Seasons Hybrid 205/55R17 95H XL オールシーズン 最短当日発送</v>
      </c>
      <c r="BB441" s="133" t="str">
        <f>IFERROR(VLOOKUP(B:B,在庫!B:M,12,0),"")</f>
        <v>2023年製</v>
      </c>
      <c r="BC441" s="133">
        <f>IFERROR(VLOOKUP(B:B,在庫!B:L,10,0),"")</f>
        <v>3</v>
      </c>
      <c r="BD441" s="234" t="e">
        <f>VLOOKUP(AP:AP,[1]MICHELIN!$B:$AH,32,0)</f>
        <v>#N/A</v>
      </c>
      <c r="BE441" s="234" t="e">
        <f>VLOOKUP(AP:AP,[1]MICHELIN!$B:$AH,33,0)</f>
        <v>#N/A</v>
      </c>
    </row>
    <row r="442" spans="1:57" s="11" customFormat="1" ht="19.5" hidden="1" customHeight="1">
      <c r="A442" s="11">
        <f t="shared" si="173"/>
        <v>1</v>
      </c>
      <c r="B442" s="239">
        <f t="shared" si="174"/>
        <v>2155517130073</v>
      </c>
      <c r="C442" s="233">
        <f>VLOOKUP(B:B,[1]GOODYEAR!$B:$K,9,0)</f>
        <v>70</v>
      </c>
      <c r="D442" s="11" t="s">
        <v>4700</v>
      </c>
      <c r="E442" s="11" t="s">
        <v>2867</v>
      </c>
      <c r="F442" s="158" t="s">
        <v>6125</v>
      </c>
      <c r="G442" s="132" t="str">
        <f t="shared" si="175"/>
        <v>17</v>
      </c>
      <c r="H442" s="233">
        <v>24</v>
      </c>
      <c r="I442" s="233">
        <f>VLOOKUP(B:B,[1]GOODYEAR!$B:$K,10,0)</f>
        <v>18</v>
      </c>
      <c r="J442" s="131" t="s">
        <v>12</v>
      </c>
      <c r="K442" s="132" t="s">
        <v>1763</v>
      </c>
      <c r="L442" s="132">
        <v>44</v>
      </c>
      <c r="M442" s="134" t="s">
        <v>3422</v>
      </c>
      <c r="N442" s="226" t="s">
        <v>6163</v>
      </c>
      <c r="O442" s="226">
        <v>0</v>
      </c>
      <c r="P442" s="227">
        <v>20190</v>
      </c>
      <c r="Q442" s="228">
        <f t="shared" si="160"/>
        <v>17400</v>
      </c>
      <c r="R442" s="143">
        <f t="shared" si="172"/>
        <v>0.23160919540229885</v>
      </c>
      <c r="S442" s="192">
        <v>1074475899</v>
      </c>
      <c r="T442" s="286" t="s">
        <v>6893</v>
      </c>
      <c r="U442" s="189">
        <f t="shared" si="161"/>
        <v>20190</v>
      </c>
      <c r="W442" s="229">
        <v>20190</v>
      </c>
      <c r="X442" s="135">
        <f t="shared" si="162"/>
        <v>13370</v>
      </c>
      <c r="Y442" s="230">
        <f t="shared" si="163"/>
        <v>17400</v>
      </c>
      <c r="Z442" s="141">
        <f t="shared" si="164"/>
        <v>7.7315502724120799E-2</v>
      </c>
      <c r="AA442" s="136">
        <f t="shared" si="165"/>
        <v>0.23160919540229885</v>
      </c>
      <c r="AB442" s="144"/>
      <c r="AC442" s="184">
        <f t="shared" si="182"/>
        <v>19794</v>
      </c>
      <c r="AD442" s="182">
        <f t="shared" si="183"/>
        <v>21751</v>
      </c>
      <c r="AE442" s="128">
        <f t="shared" si="166"/>
        <v>1957.59</v>
      </c>
      <c r="AF442" s="129">
        <f t="shared" si="167"/>
        <v>396.58999999999992</v>
      </c>
      <c r="AG442" s="130">
        <f t="shared" si="168"/>
        <v>1.823318468116408E-2</v>
      </c>
      <c r="AH442" s="137">
        <f t="shared" si="169"/>
        <v>1561</v>
      </c>
      <c r="AI442" s="138">
        <f t="shared" si="170"/>
        <v>7.1766815318835914E-2</v>
      </c>
      <c r="AJ442" s="138">
        <f t="shared" si="171"/>
        <v>0.21337601072113477</v>
      </c>
      <c r="AK442" s="11" t="s">
        <v>13397</v>
      </c>
      <c r="AL442" s="11">
        <f t="shared" si="176"/>
        <v>17618.900000000001</v>
      </c>
      <c r="AM442" s="412">
        <f t="shared" si="177"/>
        <v>15062.636363636364</v>
      </c>
      <c r="AN442" s="412">
        <f t="shared" si="178"/>
        <v>1692.636363636364</v>
      </c>
      <c r="AO442" s="413">
        <f t="shared" si="179"/>
        <v>0.11237318108021657</v>
      </c>
      <c r="AP442" s="192">
        <v>2155517130073</v>
      </c>
      <c r="AQ442" s="192">
        <v>4992496142592</v>
      </c>
      <c r="AR442" s="192" t="s">
        <v>3286</v>
      </c>
      <c r="AS442" s="231" t="s">
        <v>3244</v>
      </c>
      <c r="AT442" s="231" t="s">
        <v>1215</v>
      </c>
      <c r="AU442" s="232" t="s">
        <v>66</v>
      </c>
      <c r="AV442" s="232">
        <v>27800</v>
      </c>
      <c r="AW442" s="311">
        <f>VLOOKUP(B:B,[1]GOODYEAR!$B:$K,8,0)</f>
        <v>13370</v>
      </c>
      <c r="AX442" s="416">
        <v>1050</v>
      </c>
      <c r="AY442" s="204" t="s">
        <v>3387</v>
      </c>
      <c r="AZ442" s="195" t="s">
        <v>5071</v>
      </c>
      <c r="BA442" s="133" t="str">
        <f>IFERROR(VLOOKUP(AZ:AZ,Q商品!B:E,4,0),"")</f>
        <v>23年製 Vector 4Seasons Hybrid 215/55R17 94H オールシーズンタイヤ 最短当日発送</v>
      </c>
      <c r="BB442" s="133" t="str">
        <f>IFERROR(VLOOKUP(B:B,在庫!B:M,12,0),"")</f>
        <v>2023年製</v>
      </c>
      <c r="BC442" s="133">
        <f>IFERROR(VLOOKUP(B:B,在庫!B:L,10,0),"")</f>
        <v>3</v>
      </c>
      <c r="BD442" s="234" t="e">
        <f>VLOOKUP(AP:AP,[1]MICHELIN!$B:$AH,32,0)</f>
        <v>#N/A</v>
      </c>
      <c r="BE442" s="234" t="e">
        <f>VLOOKUP(AP:AP,[1]MICHELIN!$B:$AH,33,0)</f>
        <v>#N/A</v>
      </c>
    </row>
    <row r="443" spans="1:57" s="11" customFormat="1" ht="19.5" hidden="1" customHeight="1">
      <c r="A443" s="11">
        <f t="shared" si="173"/>
        <v>1</v>
      </c>
      <c r="B443" s="239">
        <f t="shared" si="174"/>
        <v>2255517130070</v>
      </c>
      <c r="C443" s="233">
        <f>VLOOKUP(B:B,[1]GOODYEAR!$B:$K,9,0)</f>
        <v>20</v>
      </c>
      <c r="D443" s="11" t="s">
        <v>4700</v>
      </c>
      <c r="E443" s="11" t="s">
        <v>2868</v>
      </c>
      <c r="F443" s="158" t="s">
        <v>4729</v>
      </c>
      <c r="G443" s="132" t="str">
        <f t="shared" si="175"/>
        <v>17</v>
      </c>
      <c r="H443" s="233">
        <v>20</v>
      </c>
      <c r="I443" s="233">
        <f>VLOOKUP(B:B,[1]GOODYEAR!$B:$K,10,0)</f>
        <v>20</v>
      </c>
      <c r="J443" s="131" t="s">
        <v>12</v>
      </c>
      <c r="K443" s="132" t="s">
        <v>1763</v>
      </c>
      <c r="L443" s="132">
        <v>45</v>
      </c>
      <c r="M443" s="134" t="s">
        <v>3422</v>
      </c>
      <c r="N443" s="226" t="s">
        <v>6164</v>
      </c>
      <c r="O443" s="226">
        <v>0</v>
      </c>
      <c r="P443" s="227">
        <v>23190</v>
      </c>
      <c r="Q443" s="228">
        <f t="shared" si="160"/>
        <v>20127.272727272724</v>
      </c>
      <c r="R443" s="143">
        <f t="shared" si="172"/>
        <v>0.23536585365853646</v>
      </c>
      <c r="S443" s="192">
        <v>1074476492</v>
      </c>
      <c r="T443" s="286" t="s">
        <v>6894</v>
      </c>
      <c r="U443" s="189">
        <f t="shared" si="161"/>
        <v>23190</v>
      </c>
      <c r="W443" s="229">
        <v>23190</v>
      </c>
      <c r="X443" s="135">
        <f t="shared" si="162"/>
        <v>15390</v>
      </c>
      <c r="Y443" s="230">
        <f t="shared" si="163"/>
        <v>20127.272727272724</v>
      </c>
      <c r="Z443" s="141">
        <f t="shared" si="164"/>
        <v>7.7317809400603732E-2</v>
      </c>
      <c r="AA443" s="136">
        <f t="shared" si="165"/>
        <v>0.23536585365853646</v>
      </c>
      <c r="AB443" s="144"/>
      <c r="AC443" s="184">
        <f t="shared" si="182"/>
        <v>22735</v>
      </c>
      <c r="AD443" s="182">
        <f t="shared" si="183"/>
        <v>24983</v>
      </c>
      <c r="AE443" s="128">
        <f t="shared" si="166"/>
        <v>2248.4699999999998</v>
      </c>
      <c r="AF443" s="129">
        <f t="shared" si="167"/>
        <v>455.4699999999998</v>
      </c>
      <c r="AG443" s="130">
        <f t="shared" si="168"/>
        <v>1.8231197214105585E-2</v>
      </c>
      <c r="AH443" s="137">
        <f t="shared" si="169"/>
        <v>1793</v>
      </c>
      <c r="AI443" s="138">
        <f t="shared" si="170"/>
        <v>7.1768802785894412E-2</v>
      </c>
      <c r="AJ443" s="138">
        <f t="shared" si="171"/>
        <v>0.21713465644443086</v>
      </c>
      <c r="AK443" s="11" t="s">
        <v>13397</v>
      </c>
      <c r="AL443" s="11">
        <f t="shared" si="176"/>
        <v>20236.7</v>
      </c>
      <c r="AM443" s="412">
        <f t="shared" si="177"/>
        <v>17442.454545454544</v>
      </c>
      <c r="AN443" s="412">
        <f t="shared" si="178"/>
        <v>2052.4545454545441</v>
      </c>
      <c r="AO443" s="413">
        <f t="shared" si="179"/>
        <v>0.11767005269275065</v>
      </c>
      <c r="AP443" s="192">
        <v>2255517130070</v>
      </c>
      <c r="AQ443" s="192">
        <v>4992496142608</v>
      </c>
      <c r="AR443" s="192" t="s">
        <v>3287</v>
      </c>
      <c r="AS443" s="231" t="s">
        <v>3244</v>
      </c>
      <c r="AT443" s="231" t="s">
        <v>965</v>
      </c>
      <c r="AU443" s="232" t="s">
        <v>52</v>
      </c>
      <c r="AV443" s="232">
        <v>32000</v>
      </c>
      <c r="AW443" s="311">
        <f>VLOOKUP(B:B,[1]GOODYEAR!$B:$K,8,0)</f>
        <v>15390</v>
      </c>
      <c r="AX443" s="416">
        <v>1050</v>
      </c>
      <c r="AY443" s="204" t="s">
        <v>3387</v>
      </c>
      <c r="AZ443" s="195" t="s">
        <v>5072</v>
      </c>
      <c r="BA443" s="133" t="str">
        <f>IFERROR(VLOOKUP(AZ:AZ,Q商品!B:E,4,0),"")</f>
        <v>23年製 Vector 4Seasons Hybrid 225/55R17 101H XL オールシーズンタイヤ 最短当日発送</v>
      </c>
      <c r="BB443" s="133" t="str">
        <f>IFERROR(VLOOKUP(B:B,在庫!B:M,12,0),"")</f>
        <v>2023年製</v>
      </c>
      <c r="BC443" s="133">
        <f>IFERROR(VLOOKUP(B:B,在庫!B:L,10,0),"")</f>
        <v>3</v>
      </c>
      <c r="BD443" s="234" t="e">
        <f>VLOOKUP(AP:AP,[1]MICHELIN!$B:$AH,32,0)</f>
        <v>#N/A</v>
      </c>
      <c r="BE443" s="234" t="e">
        <f>VLOOKUP(AP:AP,[1]MICHELIN!$B:$AH,33,0)</f>
        <v>#N/A</v>
      </c>
    </row>
    <row r="444" spans="1:57" s="11" customFormat="1" ht="19.5" hidden="1" customHeight="1">
      <c r="A444" s="11">
        <f t="shared" si="173"/>
        <v>1</v>
      </c>
      <c r="B444" s="239">
        <f t="shared" si="174"/>
        <v>1956017130072</v>
      </c>
      <c r="C444" s="233">
        <f>VLOOKUP(B:B,[1]GOODYEAR!$B:$K,9,0)</f>
        <v>20</v>
      </c>
      <c r="D444" s="11" t="s">
        <v>4700</v>
      </c>
      <c r="E444" s="11" t="s">
        <v>2869</v>
      </c>
      <c r="F444" s="158" t="s">
        <v>6126</v>
      </c>
      <c r="G444" s="132" t="str">
        <f t="shared" si="175"/>
        <v>17</v>
      </c>
      <c r="H444" s="233">
        <v>8</v>
      </c>
      <c r="I444" s="233">
        <f>VLOOKUP(B:B,[1]GOODYEAR!$B:$K,10,0)</f>
        <v>12</v>
      </c>
      <c r="J444" s="131" t="s">
        <v>12</v>
      </c>
      <c r="K444" s="132" t="s">
        <v>1763</v>
      </c>
      <c r="L444" s="132">
        <v>46</v>
      </c>
      <c r="M444" s="134" t="s">
        <v>3422</v>
      </c>
      <c r="N444" s="226" t="s">
        <v>2922</v>
      </c>
      <c r="O444" s="226">
        <v>0</v>
      </c>
      <c r="P444" s="227">
        <v>17770</v>
      </c>
      <c r="Q444" s="228">
        <f t="shared" si="160"/>
        <v>15199.999999999998</v>
      </c>
      <c r="R444" s="143">
        <f t="shared" si="172"/>
        <v>0.26052631578947361</v>
      </c>
      <c r="S444" s="192">
        <v>1074476205</v>
      </c>
      <c r="T444" s="286" t="s">
        <v>6895</v>
      </c>
      <c r="U444" s="189">
        <f t="shared" si="161"/>
        <v>17770</v>
      </c>
      <c r="W444" s="229">
        <v>17770</v>
      </c>
      <c r="X444" s="135">
        <f t="shared" si="162"/>
        <v>11240</v>
      </c>
      <c r="Y444" s="230">
        <f t="shared" si="163"/>
        <v>15199.999999999998</v>
      </c>
      <c r="Z444" s="141">
        <f t="shared" si="164"/>
        <v>7.7265053460889188E-2</v>
      </c>
      <c r="AA444" s="136">
        <f t="shared" si="165"/>
        <v>0.26052631578947361</v>
      </c>
      <c r="AB444" s="144"/>
      <c r="AC444" s="184">
        <f t="shared" si="182"/>
        <v>17421</v>
      </c>
      <c r="AD444" s="182">
        <f t="shared" si="183"/>
        <v>19143</v>
      </c>
      <c r="AE444" s="128">
        <f t="shared" si="166"/>
        <v>1722.87</v>
      </c>
      <c r="AF444" s="129">
        <f t="shared" si="167"/>
        <v>349.86999999999989</v>
      </c>
      <c r="AG444" s="130">
        <f t="shared" si="168"/>
        <v>1.827665465183095E-2</v>
      </c>
      <c r="AH444" s="137">
        <f t="shared" si="169"/>
        <v>1373</v>
      </c>
      <c r="AI444" s="138">
        <f t="shared" si="170"/>
        <v>7.1723345348169043E-2</v>
      </c>
      <c r="AJ444" s="138">
        <f t="shared" si="171"/>
        <v>0.24224966113764265</v>
      </c>
      <c r="AK444" s="11" t="s">
        <v>13397</v>
      </c>
      <c r="AL444" s="11">
        <f t="shared" si="176"/>
        <v>15506.7</v>
      </c>
      <c r="AM444" s="412">
        <f t="shared" si="177"/>
        <v>13142.454545454546</v>
      </c>
      <c r="AN444" s="412">
        <f t="shared" si="178"/>
        <v>1902.454545454546</v>
      </c>
      <c r="AO444" s="413">
        <f t="shared" si="179"/>
        <v>0.14475641052245675</v>
      </c>
      <c r="AP444" s="192">
        <v>1956017130072</v>
      </c>
      <c r="AQ444" s="192">
        <v>4992496155233</v>
      </c>
      <c r="AR444" s="192" t="s">
        <v>3288</v>
      </c>
      <c r="AS444" s="231" t="s">
        <v>3244</v>
      </c>
      <c r="AT444" s="231" t="s">
        <v>1216</v>
      </c>
      <c r="AU444" s="232" t="s">
        <v>722</v>
      </c>
      <c r="AV444" s="232">
        <v>23500</v>
      </c>
      <c r="AW444" s="311">
        <f>VLOOKUP(B:B,[1]GOODYEAR!$B:$K,8,0)</f>
        <v>11240</v>
      </c>
      <c r="AX444" s="233">
        <v>1050</v>
      </c>
      <c r="AY444" s="204" t="s">
        <v>3387</v>
      </c>
      <c r="AZ444" s="195" t="s">
        <v>5073</v>
      </c>
      <c r="BA444" s="133" t="str">
        <f>IFERROR(VLOOKUP(AZ:AZ,Q商品!B:E,4,0),"")</f>
        <v>23年製 Vector 4Seasons Hybrid 195/60R17 90H オールシーズンタイヤ 最短当日発送</v>
      </c>
      <c r="BB444" s="133" t="str">
        <f>IFERROR(VLOOKUP(B:B,在庫!B:M,12,0),"")</f>
        <v>2023年製</v>
      </c>
      <c r="BC444" s="133">
        <f>IFERROR(VLOOKUP(B:B,在庫!B:L,10,0),"")</f>
        <v>2</v>
      </c>
      <c r="BD444" s="234" t="e">
        <f>VLOOKUP(AP:AP,[1]MICHELIN!$B:$AH,32,0)</f>
        <v>#N/A</v>
      </c>
      <c r="BE444" s="234" t="e">
        <f>VLOOKUP(AP:AP,[1]MICHELIN!$B:$AH,33,0)</f>
        <v>#N/A</v>
      </c>
    </row>
    <row r="445" spans="1:57" s="11" customFormat="1" ht="19.5" hidden="1" customHeight="1">
      <c r="A445" s="11">
        <f t="shared" si="173"/>
        <v>1</v>
      </c>
      <c r="B445" s="239">
        <f t="shared" si="174"/>
        <v>2156017130075</v>
      </c>
      <c r="C445" s="233">
        <f>VLOOKUP(B:B,[1]GOODYEAR!$B:$K,9,0)</f>
        <v>45</v>
      </c>
      <c r="D445" s="11" t="s">
        <v>4700</v>
      </c>
      <c r="E445" s="11" t="s">
        <v>2870</v>
      </c>
      <c r="F445" s="158" t="s">
        <v>6127</v>
      </c>
      <c r="G445" s="132" t="str">
        <f t="shared" si="175"/>
        <v>17</v>
      </c>
      <c r="H445" s="233">
        <v>8</v>
      </c>
      <c r="I445" s="233">
        <f>VLOOKUP(B:B,[1]GOODYEAR!$B:$K,10,0)</f>
        <v>11</v>
      </c>
      <c r="J445" s="131" t="s">
        <v>12</v>
      </c>
      <c r="K445" s="132" t="s">
        <v>1763</v>
      </c>
      <c r="L445" s="132">
        <v>47</v>
      </c>
      <c r="M445" s="134" t="s">
        <v>3422</v>
      </c>
      <c r="N445" s="226" t="s">
        <v>6165</v>
      </c>
      <c r="O445" s="226">
        <v>0</v>
      </c>
      <c r="P445" s="227">
        <v>19710</v>
      </c>
      <c r="Q445" s="228">
        <f t="shared" si="160"/>
        <v>16963.636363636364</v>
      </c>
      <c r="R445" s="143">
        <f t="shared" si="172"/>
        <v>0.23129689174705254</v>
      </c>
      <c r="S445" s="192">
        <v>1074476304</v>
      </c>
      <c r="T445" s="286" t="s">
        <v>6896</v>
      </c>
      <c r="U445" s="189">
        <f t="shared" si="161"/>
        <v>19710</v>
      </c>
      <c r="W445" s="229">
        <v>19710</v>
      </c>
      <c r="X445" s="135">
        <f t="shared" si="162"/>
        <v>13040</v>
      </c>
      <c r="Y445" s="230">
        <f t="shared" si="163"/>
        <v>16963.636363636364</v>
      </c>
      <c r="Z445" s="141">
        <f t="shared" si="164"/>
        <v>7.7321156773211497E-2</v>
      </c>
      <c r="AA445" s="136">
        <f t="shared" si="165"/>
        <v>0.23129689174705254</v>
      </c>
      <c r="AB445" s="144"/>
      <c r="AC445" s="184">
        <f t="shared" si="182"/>
        <v>19323</v>
      </c>
      <c r="AD445" s="182">
        <f t="shared" si="183"/>
        <v>21234</v>
      </c>
      <c r="AE445" s="128">
        <f t="shared" si="166"/>
        <v>1911.06</v>
      </c>
      <c r="AF445" s="129">
        <f t="shared" si="167"/>
        <v>387.05999999999995</v>
      </c>
      <c r="AG445" s="130">
        <f t="shared" si="168"/>
        <v>1.8228313082791745E-2</v>
      </c>
      <c r="AH445" s="137">
        <f t="shared" si="169"/>
        <v>1524</v>
      </c>
      <c r="AI445" s="138">
        <f t="shared" si="170"/>
        <v>7.1771686917208255E-2</v>
      </c>
      <c r="AJ445" s="138">
        <f t="shared" si="171"/>
        <v>0.21306857866426079</v>
      </c>
      <c r="AK445" s="11" t="s">
        <v>13397</v>
      </c>
      <c r="AL445" s="11">
        <f t="shared" si="176"/>
        <v>17199.599999999999</v>
      </c>
      <c r="AM445" s="412">
        <f t="shared" si="177"/>
        <v>14681.454545454542</v>
      </c>
      <c r="AN445" s="412">
        <f t="shared" si="178"/>
        <v>1641.4545454545423</v>
      </c>
      <c r="AO445" s="413">
        <f t="shared" si="179"/>
        <v>0.11180462673998098</v>
      </c>
      <c r="AP445" s="192">
        <v>2156017130075</v>
      </c>
      <c r="AQ445" s="192">
        <v>4992496142585</v>
      </c>
      <c r="AR445" s="192" t="s">
        <v>3289</v>
      </c>
      <c r="AS445" s="231" t="s">
        <v>3244</v>
      </c>
      <c r="AT445" s="231" t="s">
        <v>1012</v>
      </c>
      <c r="AU445" s="232" t="s">
        <v>67</v>
      </c>
      <c r="AV445" s="232">
        <v>27200</v>
      </c>
      <c r="AW445" s="311">
        <f>VLOOKUP(B:B,[1]GOODYEAR!$B:$K,8,0)</f>
        <v>13040</v>
      </c>
      <c r="AX445" s="233">
        <v>1050</v>
      </c>
      <c r="AY445" s="204" t="s">
        <v>3387</v>
      </c>
      <c r="AZ445" s="195" t="s">
        <v>5074</v>
      </c>
      <c r="BA445" s="133" t="str">
        <f>IFERROR(VLOOKUP(AZ:AZ,Q商品!B:E,4,0),"")</f>
        <v>23年製 Vector 4Seasons Hybrid 215/60R17 96H オールシーズンタイヤ 最短当日発送</v>
      </c>
      <c r="BB445" s="133" t="str">
        <f>IFERROR(VLOOKUP(B:B,在庫!B:M,12,0),"")</f>
        <v>2023年製</v>
      </c>
      <c r="BC445" s="133">
        <f>IFERROR(VLOOKUP(B:B,在庫!B:L,10,0),"")</f>
        <v>3</v>
      </c>
      <c r="BD445" s="234" t="e">
        <f>VLOOKUP(AP:AP,[1]MICHELIN!$B:$AH,32,0)</f>
        <v>#N/A</v>
      </c>
      <c r="BE445" s="234" t="e">
        <f>VLOOKUP(AP:AP,[1]MICHELIN!$B:$AH,33,0)</f>
        <v>#N/A</v>
      </c>
    </row>
    <row r="446" spans="1:57" s="11" customFormat="1" ht="19.5" hidden="1" customHeight="1">
      <c r="A446" s="11">
        <f t="shared" si="173"/>
        <v>1</v>
      </c>
      <c r="B446" s="239">
        <f t="shared" si="174"/>
        <v>2254018130077</v>
      </c>
      <c r="C446" s="233">
        <f>VLOOKUP(B:B,[1]GOODYEAR!$B:$K,9,0)</f>
        <v>20</v>
      </c>
      <c r="D446" s="11" t="s">
        <v>4700</v>
      </c>
      <c r="E446" s="11" t="s">
        <v>2871</v>
      </c>
      <c r="F446" s="158" t="s">
        <v>3363</v>
      </c>
      <c r="G446" s="132" t="str">
        <f t="shared" si="175"/>
        <v>18</v>
      </c>
      <c r="H446" s="233">
        <v>18</v>
      </c>
      <c r="I446" s="233">
        <f>VLOOKUP(B:B,[1]GOODYEAR!$B:$K,10,0)</f>
        <v>18</v>
      </c>
      <c r="J446" s="131" t="s">
        <v>12</v>
      </c>
      <c r="K446" s="132" t="s">
        <v>1763</v>
      </c>
      <c r="L446" s="132">
        <v>48</v>
      </c>
      <c r="M446" s="134" t="s">
        <v>1776</v>
      </c>
      <c r="N446" s="226" t="s">
        <v>6166</v>
      </c>
      <c r="O446" s="226">
        <v>0</v>
      </c>
      <c r="P446" s="227">
        <v>29470</v>
      </c>
      <c r="Q446" s="228">
        <f t="shared" si="160"/>
        <v>26313.63636363636</v>
      </c>
      <c r="R446" s="143">
        <f t="shared" si="172"/>
        <v>0.25361893245811012</v>
      </c>
      <c r="S446" s="192">
        <v>1074476228</v>
      </c>
      <c r="T446" s="286" t="s">
        <v>6897</v>
      </c>
      <c r="U446" s="189">
        <f t="shared" si="161"/>
        <v>29470</v>
      </c>
      <c r="W446" s="229">
        <v>29470</v>
      </c>
      <c r="X446" s="135">
        <f t="shared" si="162"/>
        <v>19640</v>
      </c>
      <c r="Y446" s="230">
        <f t="shared" si="163"/>
        <v>26313.63636363636</v>
      </c>
      <c r="Z446" s="141">
        <f t="shared" si="164"/>
        <v>7.7332880895826239E-2</v>
      </c>
      <c r="AA446" s="136">
        <f t="shared" si="165"/>
        <v>0.25361893245811012</v>
      </c>
      <c r="AB446" s="144"/>
      <c r="AC446" s="184">
        <f t="shared" si="182"/>
        <v>28892</v>
      </c>
      <c r="AD446" s="182">
        <f t="shared" si="183"/>
        <v>31749</v>
      </c>
      <c r="AE446" s="128">
        <f t="shared" si="166"/>
        <v>2857.41</v>
      </c>
      <c r="AF446" s="129">
        <f t="shared" si="167"/>
        <v>578.40999999999985</v>
      </c>
      <c r="AG446" s="130">
        <f t="shared" si="168"/>
        <v>1.8218211597215657E-2</v>
      </c>
      <c r="AH446" s="137">
        <f t="shared" si="169"/>
        <v>2279</v>
      </c>
      <c r="AI446" s="138">
        <f t="shared" si="170"/>
        <v>7.1781788402784333E-2</v>
      </c>
      <c r="AJ446" s="138">
        <f t="shared" si="171"/>
        <v>0.23540072086089447</v>
      </c>
      <c r="AK446" s="11" t="s">
        <v>13397</v>
      </c>
      <c r="AL446" s="11">
        <f t="shared" si="176"/>
        <v>25717.1</v>
      </c>
      <c r="AM446" s="412">
        <f t="shared" si="177"/>
        <v>22901.909090909088</v>
      </c>
      <c r="AN446" s="412">
        <f t="shared" si="178"/>
        <v>3261.9090909090883</v>
      </c>
      <c r="AO446" s="413">
        <f t="shared" si="179"/>
        <v>0.1424295711750905</v>
      </c>
      <c r="AP446" s="192">
        <v>2254018130077</v>
      </c>
      <c r="AQ446" s="192">
        <v>4992496142677</v>
      </c>
      <c r="AR446" s="192" t="s">
        <v>3290</v>
      </c>
      <c r="AS446" s="231" t="s">
        <v>3244</v>
      </c>
      <c r="AT446" s="231" t="s">
        <v>1217</v>
      </c>
      <c r="AU446" s="232" t="s">
        <v>38</v>
      </c>
      <c r="AV446" s="232">
        <v>40700</v>
      </c>
      <c r="AW446" s="311">
        <f>VLOOKUP(B:B,[1]GOODYEAR!$B:$K,8,0)</f>
        <v>19640</v>
      </c>
      <c r="AX446" s="233">
        <v>525</v>
      </c>
      <c r="AY446" s="204" t="s">
        <v>3387</v>
      </c>
      <c r="AZ446" s="195" t="s">
        <v>5075</v>
      </c>
      <c r="BA446" s="133" t="str">
        <f>IFERROR(VLOOKUP(AZ:AZ,Q商品!B:E,4,0),"")</f>
        <v>23年製 Vector 4Seasons Hybrid 225/40R18 92H XLオールシーズンタイヤ 最短当日発送</v>
      </c>
      <c r="BB446" s="133" t="str">
        <f>IFERROR(VLOOKUP(B:B,在庫!B:M,12,0),"")</f>
        <v>2021年製</v>
      </c>
      <c r="BC446" s="133">
        <f>IFERROR(VLOOKUP(B:B,在庫!B:L,10,0),"")</f>
        <v>3</v>
      </c>
      <c r="BD446" s="234" t="e">
        <f>VLOOKUP(AP:AP,[1]MICHELIN!$B:$AH,32,0)</f>
        <v>#N/A</v>
      </c>
      <c r="BE446" s="234" t="e">
        <f>VLOOKUP(AP:AP,[1]MICHELIN!$B:$AH,33,0)</f>
        <v>#N/A</v>
      </c>
    </row>
    <row r="447" spans="1:57" s="11" customFormat="1" ht="19.5" hidden="1" customHeight="1">
      <c r="A447" s="11">
        <f t="shared" si="173"/>
        <v>1</v>
      </c>
      <c r="B447" s="239">
        <f t="shared" si="174"/>
        <v>2154518130075</v>
      </c>
      <c r="C447" s="233">
        <f>VLOOKUP(B:B,[1]GOODYEAR!$B:$K,9,0)</f>
        <v>17</v>
      </c>
      <c r="D447" s="11" t="s">
        <v>4700</v>
      </c>
      <c r="E447" s="11" t="s">
        <v>2872</v>
      </c>
      <c r="F447" s="158" t="s">
        <v>6128</v>
      </c>
      <c r="G447" s="132" t="str">
        <f t="shared" si="175"/>
        <v>18</v>
      </c>
      <c r="H447" s="233">
        <v>20</v>
      </c>
      <c r="I447" s="233">
        <f>VLOOKUP(B:B,[1]GOODYEAR!$B:$K,10,0)</f>
        <v>15</v>
      </c>
      <c r="J447" s="131" t="s">
        <v>12</v>
      </c>
      <c r="K447" s="132" t="s">
        <v>1763</v>
      </c>
      <c r="L447" s="132">
        <v>49</v>
      </c>
      <c r="M447" s="134" t="s">
        <v>3422</v>
      </c>
      <c r="N447" s="226" t="s">
        <v>6167</v>
      </c>
      <c r="O447" s="226">
        <v>0</v>
      </c>
      <c r="P447" s="227">
        <v>25030</v>
      </c>
      <c r="Q447" s="228">
        <f t="shared" ref="Q447:Q510" si="184">(P447-AX447)/1.1</f>
        <v>21800</v>
      </c>
      <c r="R447" s="143">
        <f t="shared" si="172"/>
        <v>0.23669724770642203</v>
      </c>
      <c r="S447" s="192">
        <v>1074476485</v>
      </c>
      <c r="T447" s="286" t="s">
        <v>6898</v>
      </c>
      <c r="U447" s="189">
        <f t="shared" ref="U447:U510" si="185">W447-V447</f>
        <v>25030</v>
      </c>
      <c r="W447" s="229">
        <v>25030</v>
      </c>
      <c r="X447" s="135">
        <f t="shared" ref="X447:X510" si="186">AW447</f>
        <v>16640</v>
      </c>
      <c r="Y447" s="230">
        <f t="shared" ref="Y447:Y510" si="187">(W447-AX447)/1.1</f>
        <v>21800</v>
      </c>
      <c r="Z447" s="141">
        <f t="shared" ref="Z447:Z510" si="188">IFERROR(-1+(AD447/N447),"")</f>
        <v>7.7307231322413017E-2</v>
      </c>
      <c r="AA447" s="136">
        <f t="shared" ref="AA447:AA510" si="189">IFERROR((Y447-X447)/Y447,"")</f>
        <v>0.23669724770642203</v>
      </c>
      <c r="AB447" s="144"/>
      <c r="AC447" s="184">
        <f t="shared" si="182"/>
        <v>24539</v>
      </c>
      <c r="AD447" s="182">
        <f t="shared" si="183"/>
        <v>26965</v>
      </c>
      <c r="AE447" s="128">
        <f t="shared" ref="AE447:AE510" si="190">AD447*0.09</f>
        <v>2426.85</v>
      </c>
      <c r="AF447" s="129">
        <f t="shared" ref="AF447:AF510" si="191">AE447-AH447</f>
        <v>491.84999999999991</v>
      </c>
      <c r="AG447" s="130">
        <f t="shared" ref="AG447:AG510" si="192">IFERROR(AF447/AD447,"")</f>
        <v>1.8240311514926753E-2</v>
      </c>
      <c r="AH447" s="137">
        <f t="shared" ref="AH447:AH510" si="193">AD447-U447</f>
        <v>1935</v>
      </c>
      <c r="AI447" s="138">
        <f t="shared" ref="AI447:AI510" si="194">IFERROR(AH447/AD447,"")</f>
        <v>7.1759688485073247E-2</v>
      </c>
      <c r="AJ447" s="138">
        <f t="shared" ref="AJ447:AJ510" si="195">IFERROR(AA447-AG447,"")</f>
        <v>0.21845693619149528</v>
      </c>
      <c r="AK447" s="11" t="s">
        <v>13397</v>
      </c>
      <c r="AL447" s="11">
        <f t="shared" si="176"/>
        <v>21842.5</v>
      </c>
      <c r="AM447" s="412">
        <f t="shared" si="177"/>
        <v>18902.272727272724</v>
      </c>
      <c r="AN447" s="412">
        <f t="shared" si="178"/>
        <v>2262.2727272727243</v>
      </c>
      <c r="AO447" s="413">
        <f t="shared" si="179"/>
        <v>0.11968257785259094</v>
      </c>
      <c r="AP447" s="192">
        <v>2154518130075</v>
      </c>
      <c r="AQ447" s="192">
        <v>4992496142653</v>
      </c>
      <c r="AR447" s="192" t="s">
        <v>3291</v>
      </c>
      <c r="AS447" s="231" t="s">
        <v>3244</v>
      </c>
      <c r="AT447" s="231" t="s">
        <v>1218</v>
      </c>
      <c r="AU447" s="232" t="s">
        <v>51</v>
      </c>
      <c r="AV447" s="232">
        <v>34500</v>
      </c>
      <c r="AW447" s="311">
        <f>VLOOKUP(B:B,[1]GOODYEAR!$B:$K,8,0)</f>
        <v>16640</v>
      </c>
      <c r="AX447" s="416">
        <v>1050</v>
      </c>
      <c r="AY447" s="204" t="s">
        <v>3387</v>
      </c>
      <c r="AZ447" s="195" t="s">
        <v>5076</v>
      </c>
      <c r="BA447" s="133" t="str">
        <f>IFERROR(VLOOKUP(AZ:AZ,Q商品!B:E,4,0),"")</f>
        <v>Vector 4Seasons Hybrid 215/45R18 89H 22年製以降 オールシーズンタイヤ 最短当日発送</v>
      </c>
      <c r="BB447" s="133" t="str">
        <f>IFERROR(VLOOKUP(B:B,在庫!B:M,12,0),"")</f>
        <v>2022年製</v>
      </c>
      <c r="BC447" s="133">
        <f>IFERROR(VLOOKUP(B:B,在庫!B:L,10,0),"")</f>
        <v>3</v>
      </c>
      <c r="BD447" s="234" t="e">
        <f>VLOOKUP(AP:AP,[1]MICHELIN!$B:$AH,32,0)</f>
        <v>#N/A</v>
      </c>
      <c r="BE447" s="234" t="e">
        <f>VLOOKUP(AP:AP,[1]MICHELIN!$B:$AH,33,0)</f>
        <v>#N/A</v>
      </c>
    </row>
    <row r="448" spans="1:57" s="11" customFormat="1" ht="19.5" hidden="1" customHeight="1">
      <c r="A448" s="11">
        <f t="shared" si="173"/>
        <v>1</v>
      </c>
      <c r="B448" s="239">
        <f t="shared" si="174"/>
        <v>2254518130072</v>
      </c>
      <c r="C448" s="233">
        <f>VLOOKUP(B:B,[1]GOODYEAR!$B:$K,9,0)</f>
        <v>28</v>
      </c>
      <c r="D448" s="11" t="s">
        <v>4700</v>
      </c>
      <c r="E448" s="11" t="s">
        <v>2873</v>
      </c>
      <c r="F448" s="158" t="s">
        <v>6129</v>
      </c>
      <c r="G448" s="132" t="str">
        <f t="shared" si="175"/>
        <v>18</v>
      </c>
      <c r="H448" s="233">
        <v>20</v>
      </c>
      <c r="I448" s="233">
        <f>VLOOKUP(B:B,[1]GOODYEAR!$B:$K,10,0)</f>
        <v>20</v>
      </c>
      <c r="J448" s="131" t="s">
        <v>12</v>
      </c>
      <c r="K448" s="132" t="s">
        <v>1763</v>
      </c>
      <c r="L448" s="132">
        <v>50</v>
      </c>
      <c r="M448" s="134" t="s">
        <v>3422</v>
      </c>
      <c r="N448" s="226" t="s">
        <v>6168</v>
      </c>
      <c r="O448" s="226">
        <v>0</v>
      </c>
      <c r="P448" s="227">
        <v>25240</v>
      </c>
      <c r="Q448" s="228">
        <f t="shared" si="184"/>
        <v>21990.909090909088</v>
      </c>
      <c r="R448" s="143">
        <f t="shared" si="172"/>
        <v>0.23695742042166176</v>
      </c>
      <c r="S448" s="192">
        <v>1074476574</v>
      </c>
      <c r="T448" s="286" t="s">
        <v>6899</v>
      </c>
      <c r="U448" s="189">
        <f t="shared" si="185"/>
        <v>25240</v>
      </c>
      <c r="W448" s="229">
        <v>25240</v>
      </c>
      <c r="X448" s="135">
        <f t="shared" si="186"/>
        <v>16780</v>
      </c>
      <c r="Y448" s="230">
        <f t="shared" si="187"/>
        <v>21990.909090909088</v>
      </c>
      <c r="Z448" s="141">
        <f t="shared" si="188"/>
        <v>7.7337559429476954E-2</v>
      </c>
      <c r="AA448" s="136">
        <f t="shared" si="189"/>
        <v>0.23695742042166176</v>
      </c>
      <c r="AB448" s="144"/>
      <c r="AC448" s="184">
        <f t="shared" si="182"/>
        <v>24745</v>
      </c>
      <c r="AD448" s="182">
        <f t="shared" si="183"/>
        <v>27192</v>
      </c>
      <c r="AE448" s="128">
        <f t="shared" si="190"/>
        <v>2447.2799999999997</v>
      </c>
      <c r="AF448" s="129">
        <f t="shared" si="191"/>
        <v>495.27999999999975</v>
      </c>
      <c r="AG448" s="130">
        <f t="shared" si="192"/>
        <v>1.8214180641365096E-2</v>
      </c>
      <c r="AH448" s="137">
        <f t="shared" si="193"/>
        <v>1952</v>
      </c>
      <c r="AI448" s="138">
        <f t="shared" si="194"/>
        <v>7.1785819358634886E-2</v>
      </c>
      <c r="AJ448" s="138">
        <f t="shared" si="195"/>
        <v>0.21874323978029667</v>
      </c>
      <c r="AK448" s="11" t="s">
        <v>13397</v>
      </c>
      <c r="AL448" s="11">
        <f t="shared" si="176"/>
        <v>22025.8</v>
      </c>
      <c r="AM448" s="412">
        <f t="shared" si="177"/>
        <v>19068.909090909088</v>
      </c>
      <c r="AN448" s="412">
        <f t="shared" si="178"/>
        <v>2288.9090909090883</v>
      </c>
      <c r="AO448" s="413">
        <f t="shared" si="179"/>
        <v>0.12003356248629361</v>
      </c>
      <c r="AP448" s="192">
        <v>2254518130072</v>
      </c>
      <c r="AQ448" s="192">
        <v>4992496142660</v>
      </c>
      <c r="AR448" s="192" t="s">
        <v>3292</v>
      </c>
      <c r="AS448" s="231" t="s">
        <v>3244</v>
      </c>
      <c r="AT448" s="231" t="s">
        <v>1219</v>
      </c>
      <c r="AU448" s="232" t="s">
        <v>40</v>
      </c>
      <c r="AV448" s="232">
        <v>34800</v>
      </c>
      <c r="AW448" s="311">
        <f>VLOOKUP(B:B,[1]GOODYEAR!$B:$K,8,0)</f>
        <v>16780</v>
      </c>
      <c r="AX448" s="416">
        <v>1050</v>
      </c>
      <c r="AY448" s="204" t="s">
        <v>3387</v>
      </c>
      <c r="AZ448" s="195" t="s">
        <v>5077</v>
      </c>
      <c r="BA448" s="133" t="str">
        <f>IFERROR(VLOOKUP(AZ:AZ,Q商品!B:E,4,0),"")</f>
        <v>23年製 Vector 4Seasons Hybrid 225/45R18 91H オールシーズンタイヤ 最短当日発送</v>
      </c>
      <c r="BB448" s="133" t="str">
        <f>IFERROR(VLOOKUP(B:B,在庫!B:M,12,0),"")</f>
        <v>2023年製</v>
      </c>
      <c r="BC448" s="133">
        <f>IFERROR(VLOOKUP(B:B,在庫!B:L,10,0),"")</f>
        <v>2</v>
      </c>
      <c r="BD448" s="234" t="e">
        <f>VLOOKUP(AP:AP,[1]MICHELIN!$B:$AH,32,0)</f>
        <v>#N/A</v>
      </c>
      <c r="BE448" s="234" t="e">
        <f>VLOOKUP(AP:AP,[1]MICHELIN!$B:$AH,33,0)</f>
        <v>#N/A</v>
      </c>
    </row>
    <row r="449" spans="1:57" s="11" customFormat="1" ht="19.5" hidden="1" customHeight="1">
      <c r="A449" s="11">
        <f t="shared" si="173"/>
        <v>1</v>
      </c>
      <c r="B449" s="239">
        <f t="shared" si="174"/>
        <v>2155018130077</v>
      </c>
      <c r="C449" s="233">
        <f>VLOOKUP(B:B,[1]GOODYEAR!$B:$K,9,0)</f>
        <v>33</v>
      </c>
      <c r="D449" s="11" t="s">
        <v>4700</v>
      </c>
      <c r="E449" s="11" t="s">
        <v>2874</v>
      </c>
      <c r="F449" s="158" t="s">
        <v>6130</v>
      </c>
      <c r="G449" s="132" t="str">
        <f t="shared" si="175"/>
        <v>18</v>
      </c>
      <c r="H449" s="233">
        <v>16</v>
      </c>
      <c r="I449" s="233">
        <f>VLOOKUP(B:B,[1]GOODYEAR!$B:$K,10,0)</f>
        <v>16</v>
      </c>
      <c r="J449" s="131" t="s">
        <v>12</v>
      </c>
      <c r="K449" s="132" t="s">
        <v>1763</v>
      </c>
      <c r="L449" s="132">
        <v>51</v>
      </c>
      <c r="M449" s="134" t="s">
        <v>3422</v>
      </c>
      <c r="N449" s="226" t="s">
        <v>2893</v>
      </c>
      <c r="O449" s="226">
        <v>0</v>
      </c>
      <c r="P449" s="227">
        <v>24495</v>
      </c>
      <c r="Q449" s="228">
        <f t="shared" si="184"/>
        <v>21313.63636363636</v>
      </c>
      <c r="R449" s="143">
        <f t="shared" ref="R449:R512" si="196">IFERROR((Q449-X449)/Q449,"")</f>
        <v>0.28684154403924067</v>
      </c>
      <c r="S449" s="192">
        <v>1074475780</v>
      </c>
      <c r="T449" s="286" t="s">
        <v>6900</v>
      </c>
      <c r="U449" s="189">
        <f t="shared" si="185"/>
        <v>24495</v>
      </c>
      <c r="W449" s="229">
        <v>24495</v>
      </c>
      <c r="X449" s="135">
        <f t="shared" si="186"/>
        <v>15200</v>
      </c>
      <c r="Y449" s="230">
        <f t="shared" si="187"/>
        <v>21313.63636363636</v>
      </c>
      <c r="Z449" s="141">
        <f t="shared" si="188"/>
        <v>7.7321902429067224E-2</v>
      </c>
      <c r="AA449" s="136">
        <f t="shared" si="189"/>
        <v>0.28684154403924067</v>
      </c>
      <c r="AB449" s="144"/>
      <c r="AC449" s="184">
        <f t="shared" si="182"/>
        <v>24014</v>
      </c>
      <c r="AD449" s="182">
        <f t="shared" si="183"/>
        <v>26389</v>
      </c>
      <c r="AE449" s="128">
        <f t="shared" si="190"/>
        <v>2375.0099999999998</v>
      </c>
      <c r="AF449" s="129">
        <f t="shared" si="191"/>
        <v>481.00999999999976</v>
      </c>
      <c r="AG449" s="130">
        <f t="shared" si="192"/>
        <v>1.8227670620334223E-2</v>
      </c>
      <c r="AH449" s="137">
        <f t="shared" si="193"/>
        <v>1894</v>
      </c>
      <c r="AI449" s="138">
        <f t="shared" si="194"/>
        <v>7.1772329379665767E-2</v>
      </c>
      <c r="AJ449" s="138">
        <f t="shared" si="195"/>
        <v>0.26861387341890647</v>
      </c>
      <c r="AK449" s="11" t="s">
        <v>13397</v>
      </c>
      <c r="AL449" s="11">
        <f t="shared" si="176"/>
        <v>21375.1</v>
      </c>
      <c r="AM449" s="412">
        <f t="shared" si="177"/>
        <v>18477.363636363632</v>
      </c>
      <c r="AN449" s="412">
        <f t="shared" si="178"/>
        <v>3277.3636363636324</v>
      </c>
      <c r="AO449" s="413">
        <f t="shared" si="179"/>
        <v>0.17737182104885074</v>
      </c>
      <c r="AP449" s="192">
        <v>2155018130077</v>
      </c>
      <c r="AQ449" s="192">
        <v>4992496155271</v>
      </c>
      <c r="AR449" s="192" t="s">
        <v>3293</v>
      </c>
      <c r="AS449" s="231" t="s">
        <v>3244</v>
      </c>
      <c r="AT449" s="231" t="s">
        <v>1220</v>
      </c>
      <c r="AU449" s="232" t="s">
        <v>89</v>
      </c>
      <c r="AV449" s="232">
        <v>31600</v>
      </c>
      <c r="AW449" s="311">
        <f>VLOOKUP(B:B,[1]GOODYEAR!$B:$K,8,0)</f>
        <v>15200</v>
      </c>
      <c r="AX449" s="416">
        <v>1050</v>
      </c>
      <c r="AY449" s="204" t="s">
        <v>3387</v>
      </c>
      <c r="AZ449" s="195" t="s">
        <v>5078</v>
      </c>
      <c r="BA449" s="133" t="str">
        <f>IFERROR(VLOOKUP(AZ:AZ,Q商品!B:E,4,0),"")</f>
        <v>23年製 Vector 4Seasons Hybrid 215/50R18 92H オールシーズン 最短当日発送</v>
      </c>
      <c r="BB449" s="133" t="str">
        <f>IFERROR(VLOOKUP(B:B,在庫!B:M,12,0),"")</f>
        <v>2023年製</v>
      </c>
      <c r="BC449" s="133">
        <f>IFERROR(VLOOKUP(B:B,在庫!B:L,10,0),"")</f>
        <v>2</v>
      </c>
      <c r="BD449" s="234" t="e">
        <f>VLOOKUP(AP:AP,[1]MICHELIN!$B:$AH,32,0)</f>
        <v>#N/A</v>
      </c>
      <c r="BE449" s="234" t="e">
        <f>VLOOKUP(AP:AP,[1]MICHELIN!$B:$AH,33,0)</f>
        <v>#N/A</v>
      </c>
    </row>
    <row r="450" spans="1:57" s="11" customFormat="1" ht="19.5" hidden="1" customHeight="1">
      <c r="A450" s="11">
        <f t="shared" si="173"/>
        <v>1</v>
      </c>
      <c r="B450" s="239">
        <f t="shared" si="174"/>
        <v>2355018130071</v>
      </c>
      <c r="C450" s="233">
        <f>VLOOKUP(B:B,[1]GOODYEAR!$B:$K,9,0)</f>
        <v>33</v>
      </c>
      <c r="D450" s="11" t="s">
        <v>5181</v>
      </c>
      <c r="E450" s="11" t="s">
        <v>2875</v>
      </c>
      <c r="F450" s="158" t="s">
        <v>6131</v>
      </c>
      <c r="G450" s="132" t="str">
        <f t="shared" si="175"/>
        <v>18</v>
      </c>
      <c r="H450" s="233">
        <v>27</v>
      </c>
      <c r="I450" s="233">
        <f>VLOOKUP(B:B,[1]GOODYEAR!$B:$K,10,0)</f>
        <v>27</v>
      </c>
      <c r="J450" s="131" t="s">
        <v>12</v>
      </c>
      <c r="K450" s="132" t="s">
        <v>1763</v>
      </c>
      <c r="L450" s="132">
        <v>52</v>
      </c>
      <c r="M450" s="134" t="s">
        <v>1776</v>
      </c>
      <c r="N450" s="226" t="s">
        <v>6162</v>
      </c>
      <c r="O450" s="226">
        <v>0</v>
      </c>
      <c r="P450" s="227">
        <v>23060</v>
      </c>
      <c r="Q450" s="228">
        <f t="shared" si="184"/>
        <v>20009.090909090908</v>
      </c>
      <c r="R450" s="143">
        <f t="shared" si="196"/>
        <v>0.23484779645615625</v>
      </c>
      <c r="S450" s="192">
        <v>1074476132</v>
      </c>
      <c r="T450" s="287" t="s">
        <v>6901</v>
      </c>
      <c r="U450" s="189">
        <f t="shared" si="185"/>
        <v>23060</v>
      </c>
      <c r="W450" s="229">
        <v>23060</v>
      </c>
      <c r="X450" s="135">
        <f t="shared" si="186"/>
        <v>15310</v>
      </c>
      <c r="Y450" s="230">
        <f t="shared" si="187"/>
        <v>20009.090909090908</v>
      </c>
      <c r="Z450" s="141">
        <f t="shared" si="188"/>
        <v>7.7276669557675648E-2</v>
      </c>
      <c r="AA450" s="136">
        <f t="shared" si="189"/>
        <v>0.23484779645615625</v>
      </c>
      <c r="AB450" s="144"/>
      <c r="AC450" s="184">
        <f t="shared" si="182"/>
        <v>22607</v>
      </c>
      <c r="AD450" s="182">
        <f t="shared" si="183"/>
        <v>24842</v>
      </c>
      <c r="AE450" s="128">
        <f t="shared" si="190"/>
        <v>2235.7799999999997</v>
      </c>
      <c r="AF450" s="129">
        <f t="shared" si="191"/>
        <v>453.77999999999975</v>
      </c>
      <c r="AG450" s="130">
        <f t="shared" si="192"/>
        <v>1.8266645197649131E-2</v>
      </c>
      <c r="AH450" s="137">
        <f t="shared" si="193"/>
        <v>1782</v>
      </c>
      <c r="AI450" s="138">
        <f t="shared" si="194"/>
        <v>7.1733354802350852E-2</v>
      </c>
      <c r="AJ450" s="138">
        <f t="shared" si="195"/>
        <v>0.21658115125850713</v>
      </c>
      <c r="AK450" s="11" t="s">
        <v>13397</v>
      </c>
      <c r="AL450" s="11">
        <f t="shared" si="176"/>
        <v>20122.8</v>
      </c>
      <c r="AM450" s="412">
        <f t="shared" si="177"/>
        <v>17338.909090909088</v>
      </c>
      <c r="AN450" s="412">
        <f t="shared" si="178"/>
        <v>2028.9090909090883</v>
      </c>
      <c r="AO450" s="413">
        <f t="shared" si="179"/>
        <v>0.11701480642590482</v>
      </c>
      <c r="AP450" s="192">
        <v>2355018130071</v>
      </c>
      <c r="AQ450" s="192">
        <v>4992496142646</v>
      </c>
      <c r="AR450" s="192" t="s">
        <v>3294</v>
      </c>
      <c r="AS450" s="231" t="s">
        <v>3244</v>
      </c>
      <c r="AT450" s="231" t="s">
        <v>1221</v>
      </c>
      <c r="AU450" s="232" t="s">
        <v>54</v>
      </c>
      <c r="AV450" s="232">
        <v>31800</v>
      </c>
      <c r="AW450" s="311">
        <f>VLOOKUP(B:B,[1]GOODYEAR!$B:$K,8,0)</f>
        <v>15310</v>
      </c>
      <c r="AX450" s="416">
        <v>1050</v>
      </c>
      <c r="AY450" s="204" t="s">
        <v>3387</v>
      </c>
      <c r="AZ450" s="195" t="s">
        <v>5079</v>
      </c>
      <c r="BA450" s="133" t="str">
        <f>IFERROR(VLOOKUP(AZ:AZ,Q商品!B:E,4,0),"")</f>
        <v>23年製 Vector 4Seasons Hybrid 235/50R18 101H XL オールシーズンタイヤ 最短当日発送</v>
      </c>
      <c r="BB450" s="133" t="str">
        <f>IFERROR(VLOOKUP(B:B,在庫!B:M,12,0),"")</f>
        <v>2023年製</v>
      </c>
      <c r="BC450" s="133">
        <f>IFERROR(VLOOKUP(B:B,在庫!B:L,10,0),"")</f>
        <v>2</v>
      </c>
      <c r="BD450" s="234" t="e">
        <f>VLOOKUP(AP:AP,[1]MICHELIN!$B:$AH,32,0)</f>
        <v>#N/A</v>
      </c>
      <c r="BE450" s="234" t="e">
        <f>VLOOKUP(AP:AP,[1]MICHELIN!$B:$AH,33,0)</f>
        <v>#N/A</v>
      </c>
    </row>
    <row r="451" spans="1:57" s="11" customFormat="1" ht="19.5" hidden="1" customHeight="1">
      <c r="A451" s="11">
        <f t="shared" ref="A451:A514" si="197">COUNTIF(E:E,E451)</f>
        <v>1</v>
      </c>
      <c r="B451" s="239">
        <f t="shared" ref="B451:B514" si="198">AP451</f>
        <v>1855516130609</v>
      </c>
      <c r="C451" s="233">
        <f>VLOOKUP(B:B,[1]GOODYEAR!$B:$K,9,0)</f>
        <v>22</v>
      </c>
      <c r="D451" s="11" t="s">
        <v>4700</v>
      </c>
      <c r="E451" s="11" t="s">
        <v>516</v>
      </c>
      <c r="F451" s="158" t="s">
        <v>6078</v>
      </c>
      <c r="G451" s="132" t="str">
        <f t="shared" ref="G451:G514" si="199">MID(AP:AP,6,2)</f>
        <v>16</v>
      </c>
      <c r="H451" s="233">
        <v>2</v>
      </c>
      <c r="I451" s="233">
        <f>VLOOKUP(B:B,[1]GOODYEAR!$B:$K,10,0)</f>
        <v>28</v>
      </c>
      <c r="J451" s="131"/>
      <c r="K451" s="132" t="s">
        <v>1762</v>
      </c>
      <c r="L451" s="132">
        <v>5</v>
      </c>
      <c r="M451" s="134" t="s">
        <v>3422</v>
      </c>
      <c r="N451" s="226" t="s">
        <v>3437</v>
      </c>
      <c r="O451" s="226">
        <v>0</v>
      </c>
      <c r="P451" s="227">
        <v>10750</v>
      </c>
      <c r="Q451" s="228">
        <f t="shared" si="184"/>
        <v>9295.4545454545441</v>
      </c>
      <c r="R451" s="143">
        <f t="shared" si="196"/>
        <v>0.11246943765281162</v>
      </c>
      <c r="S451" s="192">
        <v>1074476039</v>
      </c>
      <c r="T451" s="287" t="s">
        <v>6838</v>
      </c>
      <c r="U451" s="189">
        <f t="shared" si="185"/>
        <v>10750</v>
      </c>
      <c r="W451" s="229">
        <v>10750</v>
      </c>
      <c r="X451" s="135">
        <f t="shared" si="186"/>
        <v>8250</v>
      </c>
      <c r="Y451" s="230">
        <f t="shared" si="187"/>
        <v>9295.4545454545441</v>
      </c>
      <c r="Z451" s="141">
        <f t="shared" si="188"/>
        <v>7.7302325581395381E-2</v>
      </c>
      <c r="AA451" s="136">
        <f t="shared" si="189"/>
        <v>0.11246943765281162</v>
      </c>
      <c r="AB451" s="144"/>
      <c r="AC451" s="184">
        <f t="shared" si="182"/>
        <v>10539</v>
      </c>
      <c r="AD451" s="182">
        <f t="shared" si="183"/>
        <v>11581</v>
      </c>
      <c r="AE451" s="128">
        <f t="shared" si="190"/>
        <v>1042.29</v>
      </c>
      <c r="AF451" s="129">
        <f t="shared" si="191"/>
        <v>211.28999999999996</v>
      </c>
      <c r="AG451" s="130">
        <f t="shared" si="192"/>
        <v>1.8244538468180638E-2</v>
      </c>
      <c r="AH451" s="137">
        <f t="shared" si="193"/>
        <v>831</v>
      </c>
      <c r="AI451" s="138">
        <f t="shared" si="194"/>
        <v>7.1755461531819359E-2</v>
      </c>
      <c r="AJ451" s="138">
        <f t="shared" si="195"/>
        <v>9.4224899184630978E-2</v>
      </c>
      <c r="AL451" s="11">
        <f t="shared" ref="AL451:AL514" si="200">AC451-AD451*0.1</f>
        <v>9380.9</v>
      </c>
      <c r="AM451" s="412">
        <f t="shared" ref="AM451:AM514" si="201">(AL451-AX451)/1.1</f>
        <v>8050.8181818181811</v>
      </c>
      <c r="AN451" s="412">
        <f t="shared" ref="AN451:AN514" si="202">AM451-X451</f>
        <v>-199.18181818181893</v>
      </c>
      <c r="AO451" s="413">
        <f t="shared" ref="AO451:AO514" si="203">AN451/AM451</f>
        <v>-2.4740568434603014E-2</v>
      </c>
      <c r="AP451" s="192">
        <v>1855516130609</v>
      </c>
      <c r="AQ451" s="192">
        <v>4992496153093</v>
      </c>
      <c r="AR451" s="192" t="s">
        <v>3230</v>
      </c>
      <c r="AS451" s="231" t="s">
        <v>698</v>
      </c>
      <c r="AT451" s="231" t="s">
        <v>750</v>
      </c>
      <c r="AU451" s="232" t="s">
        <v>98</v>
      </c>
      <c r="AV451" s="232">
        <v>21100</v>
      </c>
      <c r="AW451" s="311">
        <f>VLOOKUP(B:B,[1]GOODYEAR!$B:$K,8,0)</f>
        <v>8250</v>
      </c>
      <c r="AX451" s="233">
        <v>525</v>
      </c>
      <c r="AY451" s="204" t="s">
        <v>3387</v>
      </c>
      <c r="AZ451" s="192" t="s">
        <v>5019</v>
      </c>
      <c r="BA451" s="133" t="str">
        <f>IFERROR(VLOOKUP(AZ:AZ,Q商品!B:E,4,0),"")</f>
        <v>2023年製 EfficientGrip RVF02 185/55R16 83V サマータイヤ 最短当日発送</v>
      </c>
      <c r="BB451" s="133" t="str">
        <f>IFERROR(VLOOKUP(B:B,在庫!B:M,12,0),"")</f>
        <v>2023年製</v>
      </c>
      <c r="BC451" s="133">
        <f>IFERROR(VLOOKUP(B:B,在庫!B:L,10,0),"")</f>
        <v>2</v>
      </c>
      <c r="BD451" s="234" t="e">
        <f>VLOOKUP(AP:AP,[1]MICHELIN!$B:$AH,32,0)</f>
        <v>#N/A</v>
      </c>
      <c r="BE451" s="234" t="e">
        <f>VLOOKUP(AP:AP,[1]MICHELIN!$B:$AH,33,0)</f>
        <v>#N/A</v>
      </c>
    </row>
    <row r="452" spans="1:57" s="11" customFormat="1" ht="19.5" hidden="1" customHeight="1">
      <c r="A452" s="11">
        <f t="shared" si="197"/>
        <v>1</v>
      </c>
      <c r="B452" s="239">
        <f t="shared" si="198"/>
        <v>1756515130075</v>
      </c>
      <c r="C452" s="233">
        <f>VLOOKUP(B:B,[1]GOODYEAR!$B:$K,9,0)</f>
        <v>115</v>
      </c>
      <c r="D452" s="11" t="s">
        <v>4700</v>
      </c>
      <c r="E452" s="11" t="s">
        <v>7276</v>
      </c>
      <c r="F452" s="293" t="s">
        <v>1663</v>
      </c>
      <c r="G452" s="132" t="str">
        <f t="shared" si="199"/>
        <v>15</v>
      </c>
      <c r="H452" s="233">
        <v>26</v>
      </c>
      <c r="I452" s="233">
        <f>VLOOKUP(B:B,[1]GOODYEAR!$B:$K,10,0)</f>
        <v>32</v>
      </c>
      <c r="J452" s="131" t="s">
        <v>12</v>
      </c>
      <c r="K452" s="132" t="s">
        <v>7278</v>
      </c>
      <c r="L452" s="132">
        <v>54</v>
      </c>
      <c r="M452" s="320" t="s">
        <v>3422</v>
      </c>
      <c r="N452" s="226" t="s">
        <v>6143</v>
      </c>
      <c r="O452" s="226">
        <v>0</v>
      </c>
      <c r="P452" s="227">
        <v>11050</v>
      </c>
      <c r="Q452" s="228">
        <f t="shared" si="184"/>
        <v>9568.181818181818</v>
      </c>
      <c r="R452" s="143">
        <f t="shared" si="196"/>
        <v>0.24959619952494061</v>
      </c>
      <c r="S452" s="306">
        <v>1074475898</v>
      </c>
      <c r="T452" s="289" t="s">
        <v>7275</v>
      </c>
      <c r="U452" s="189">
        <f t="shared" si="185"/>
        <v>11050</v>
      </c>
      <c r="W452" s="229">
        <v>11050</v>
      </c>
      <c r="X452" s="135">
        <f t="shared" si="186"/>
        <v>7180</v>
      </c>
      <c r="Y452" s="230">
        <f t="shared" si="187"/>
        <v>9568.181818181818</v>
      </c>
      <c r="Z452" s="141">
        <f t="shared" si="188"/>
        <v>7.7285067873303248E-2</v>
      </c>
      <c r="AA452" s="136">
        <f t="shared" si="189"/>
        <v>0.24959619952494061</v>
      </c>
      <c r="AB452" s="144"/>
      <c r="AC452" s="184">
        <f t="shared" si="182"/>
        <v>10833</v>
      </c>
      <c r="AD452" s="182">
        <f t="shared" si="183"/>
        <v>11904</v>
      </c>
      <c r="AE452" s="128">
        <f t="shared" si="190"/>
        <v>1071.3599999999999</v>
      </c>
      <c r="AF452" s="129">
        <f t="shared" si="191"/>
        <v>217.3599999999999</v>
      </c>
      <c r="AG452" s="130">
        <f t="shared" si="192"/>
        <v>1.8259408602150529E-2</v>
      </c>
      <c r="AH452" s="137">
        <f t="shared" si="193"/>
        <v>854</v>
      </c>
      <c r="AI452" s="138">
        <f t="shared" si="194"/>
        <v>7.1740591397849468E-2</v>
      </c>
      <c r="AJ452" s="138">
        <f t="shared" si="195"/>
        <v>0.23133679092279008</v>
      </c>
      <c r="AK452" s="11" t="s">
        <v>13397</v>
      </c>
      <c r="AL452" s="11">
        <f t="shared" si="200"/>
        <v>9642.6</v>
      </c>
      <c r="AM452" s="412">
        <f t="shared" si="201"/>
        <v>8288.7272727272721</v>
      </c>
      <c r="AN452" s="412">
        <f t="shared" si="202"/>
        <v>1108.7272727272721</v>
      </c>
      <c r="AO452" s="413">
        <f t="shared" si="203"/>
        <v>0.13376327103623753</v>
      </c>
      <c r="AP452" s="192">
        <v>1756515130075</v>
      </c>
      <c r="AQ452" s="192">
        <v>4992496142417</v>
      </c>
      <c r="AR452" s="192" t="s">
        <v>3265</v>
      </c>
      <c r="AS452" s="231" t="s">
        <v>3244</v>
      </c>
      <c r="AT452" s="231" t="s">
        <v>1014</v>
      </c>
      <c r="AU452" s="232" t="s">
        <v>95</v>
      </c>
      <c r="AV452" s="232">
        <v>15300</v>
      </c>
      <c r="AW452" s="311">
        <f>VLOOKUP(B:B,[1]GOODYEAR!$B:$K,8,0)</f>
        <v>7180</v>
      </c>
      <c r="AX452" s="233">
        <v>525</v>
      </c>
      <c r="AY452" s="204" t="s">
        <v>3387</v>
      </c>
      <c r="AZ452" s="195" t="s">
        <v>4928</v>
      </c>
      <c r="BA452" s="133" t="str">
        <f>IFERROR(VLOOKUP(AZ:AZ,Q商品!B:E,4,0),"")</f>
        <v>23年製以降 Vector 4Seasons Hybrid 175/65R15 84H オールシーズンタイヤ 最短当日発送</v>
      </c>
      <c r="BB452" s="133" t="str">
        <f>IFERROR(VLOOKUP(B:B,在庫!B:M,12,0),"")</f>
        <v>2023年製</v>
      </c>
      <c r="BC452" s="133">
        <f>IFERROR(VLOOKUP(B:B,在庫!B:L,10,0),"")</f>
        <v>3</v>
      </c>
      <c r="BD452" s="234" t="e">
        <f>VLOOKUP(AP:AP,[1]MICHELIN!$B:$AH,32,0)</f>
        <v>#N/A</v>
      </c>
      <c r="BE452" s="234" t="e">
        <f>VLOOKUP(AP:AP,[1]MICHELIN!$B:$AH,33,0)</f>
        <v>#N/A</v>
      </c>
    </row>
    <row r="453" spans="1:57" s="11" customFormat="1" ht="19.5" hidden="1" customHeight="1">
      <c r="A453" s="11">
        <f t="shared" si="197"/>
        <v>1</v>
      </c>
      <c r="B453" s="239">
        <f t="shared" si="198"/>
        <v>2054517208068</v>
      </c>
      <c r="C453" s="233">
        <f>VLOOKUP(B:B,[1]CONTINENTAL!$B:$K,9,0)</f>
        <v>32</v>
      </c>
      <c r="D453" s="11" t="s">
        <v>4701</v>
      </c>
      <c r="E453" s="11" t="s">
        <v>5083</v>
      </c>
      <c r="F453" s="158" t="s">
        <v>6003</v>
      </c>
      <c r="G453" s="132" t="str">
        <f t="shared" si="199"/>
        <v>17</v>
      </c>
      <c r="H453" s="233">
        <v>1</v>
      </c>
      <c r="I453" s="233">
        <f>VLOOKUP(B:B,[1]CONTINENTAL!$B:$K,10,0)</f>
        <v>1</v>
      </c>
      <c r="J453" s="131">
        <v>1260</v>
      </c>
      <c r="K453" s="132" t="s">
        <v>665</v>
      </c>
      <c r="L453" s="132">
        <v>1</v>
      </c>
      <c r="M453" s="134" t="s">
        <v>3422</v>
      </c>
      <c r="N453" s="226" t="s">
        <v>3397</v>
      </c>
      <c r="O453" s="226">
        <v>0</v>
      </c>
      <c r="P453" s="227">
        <v>15200</v>
      </c>
      <c r="Q453" s="228">
        <f t="shared" si="184"/>
        <v>13340.90909090909</v>
      </c>
      <c r="R453" s="143">
        <f t="shared" si="196"/>
        <v>0.19210902896081766</v>
      </c>
      <c r="S453" s="192">
        <v>1074475985</v>
      </c>
      <c r="T453" s="286" t="s">
        <v>6903</v>
      </c>
      <c r="U453" s="189">
        <f t="shared" si="185"/>
        <v>15200</v>
      </c>
      <c r="W453" s="229">
        <v>15200</v>
      </c>
      <c r="X453" s="135">
        <f t="shared" si="186"/>
        <v>10778</v>
      </c>
      <c r="Y453" s="230">
        <f t="shared" si="187"/>
        <v>13340.90909090909</v>
      </c>
      <c r="Z453" s="141">
        <f t="shared" si="188"/>
        <v>7.7236842105263159E-2</v>
      </c>
      <c r="AA453" s="136">
        <f t="shared" si="189"/>
        <v>0.19210902896081766</v>
      </c>
      <c r="AB453" s="144"/>
      <c r="AC453" s="184">
        <f t="shared" si="182"/>
        <v>14901</v>
      </c>
      <c r="AD453" s="182">
        <f t="shared" si="183"/>
        <v>16374</v>
      </c>
      <c r="AE453" s="128">
        <f t="shared" si="190"/>
        <v>1473.6599999999999</v>
      </c>
      <c r="AF453" s="129">
        <f t="shared" si="191"/>
        <v>299.65999999999985</v>
      </c>
      <c r="AG453" s="130">
        <f t="shared" si="192"/>
        <v>1.8300964944424077E-2</v>
      </c>
      <c r="AH453" s="137">
        <f t="shared" si="193"/>
        <v>1174</v>
      </c>
      <c r="AI453" s="138">
        <f t="shared" si="194"/>
        <v>7.1699035055575913E-2</v>
      </c>
      <c r="AJ453" s="138">
        <f t="shared" si="195"/>
        <v>0.17380806401639359</v>
      </c>
      <c r="AK453" s="11" t="s">
        <v>13397</v>
      </c>
      <c r="AL453" s="11">
        <f t="shared" si="200"/>
        <v>13263.6</v>
      </c>
      <c r="AM453" s="412">
        <f t="shared" si="201"/>
        <v>11580.545454545454</v>
      </c>
      <c r="AN453" s="412">
        <f t="shared" si="202"/>
        <v>802.54545454545405</v>
      </c>
      <c r="AO453" s="413">
        <f t="shared" si="203"/>
        <v>6.9301179093463922E-2</v>
      </c>
      <c r="AP453" s="192">
        <v>2054517208068</v>
      </c>
      <c r="AQ453" s="192">
        <v>4019238035926</v>
      </c>
      <c r="AR453" s="192" t="s">
        <v>152</v>
      </c>
      <c r="AS453" s="231" t="s">
        <v>1416</v>
      </c>
      <c r="AT453" s="231" t="s">
        <v>1420</v>
      </c>
      <c r="AU453" s="232" t="s">
        <v>62</v>
      </c>
      <c r="AV453" s="232">
        <v>26900</v>
      </c>
      <c r="AW453" s="233">
        <f>VLOOKUP(B:B,[1]CONTINENTAL!$B:$K,8,0)</f>
        <v>10778</v>
      </c>
      <c r="AX453" s="233">
        <v>525</v>
      </c>
      <c r="AY453" s="204" t="s">
        <v>3387</v>
      </c>
      <c r="AZ453" s="195" t="s">
        <v>5084</v>
      </c>
      <c r="BA453" s="133" t="str">
        <f>IFERROR(VLOOKUP(AZ:AZ,Q商品!B:E,4,0),"")</f>
        <v>2023年 ExtremeContact DWS06 PLUS 205/45ZR17 88W XL サマータイヤ 最短当日発送</v>
      </c>
      <c r="BB453" s="133" t="str">
        <f>IFERROR(VLOOKUP(B:B,在庫!B:M,12,0),"")</f>
        <v>2023年製</v>
      </c>
      <c r="BC453" s="133">
        <f>IFERROR(VLOOKUP(B:B,在庫!B:L,10,0),"")</f>
        <v>1</v>
      </c>
      <c r="BD453" s="234" t="e">
        <f>VLOOKUP(AP:AP,[1]MICHELIN!$B:$AH,32,0)</f>
        <v>#N/A</v>
      </c>
      <c r="BE453" s="234" t="e">
        <f>VLOOKUP(AP:AP,[1]MICHELIN!$B:$AH,33,0)</f>
        <v>#N/A</v>
      </c>
    </row>
    <row r="454" spans="1:57" s="11" customFormat="1" ht="19.5" hidden="1" customHeight="1">
      <c r="A454" s="11">
        <f t="shared" si="197"/>
        <v>1</v>
      </c>
      <c r="B454" s="239">
        <f t="shared" si="198"/>
        <v>2055017208060</v>
      </c>
      <c r="C454" s="233">
        <f>VLOOKUP(B:B,[1]CONTINENTAL!$B:$K,9,0)</f>
        <v>1</v>
      </c>
      <c r="D454" s="11" t="s">
        <v>4701</v>
      </c>
      <c r="E454" s="11" t="s">
        <v>593</v>
      </c>
      <c r="F454" s="158" t="s">
        <v>6004</v>
      </c>
      <c r="G454" s="132" t="str">
        <f t="shared" si="199"/>
        <v>17</v>
      </c>
      <c r="H454" s="233">
        <v>17</v>
      </c>
      <c r="I454" s="233">
        <f>VLOOKUP(B:B,[1]CONTINENTAL!$B:$K,10,0)</f>
        <v>14</v>
      </c>
      <c r="J454" s="131" t="s">
        <v>12</v>
      </c>
      <c r="K454" s="132" t="s">
        <v>665</v>
      </c>
      <c r="L454" s="132">
        <v>2</v>
      </c>
      <c r="M454" s="134" t="s">
        <v>3422</v>
      </c>
      <c r="N454" s="226" t="s">
        <v>3398</v>
      </c>
      <c r="O454" s="226">
        <v>0</v>
      </c>
      <c r="P454" s="227">
        <v>14100</v>
      </c>
      <c r="Q454" s="228">
        <f t="shared" si="184"/>
        <v>12340.90909090909</v>
      </c>
      <c r="R454" s="143">
        <f t="shared" si="196"/>
        <v>0.24640883977900546</v>
      </c>
      <c r="S454" s="192">
        <v>1074475986</v>
      </c>
      <c r="T454" s="285" t="s">
        <v>12039</v>
      </c>
      <c r="U454" s="189">
        <f t="shared" si="185"/>
        <v>14100</v>
      </c>
      <c r="W454" s="229">
        <v>14100</v>
      </c>
      <c r="X454" s="135">
        <f t="shared" si="186"/>
        <v>9300</v>
      </c>
      <c r="Y454" s="230">
        <f t="shared" si="187"/>
        <v>12340.90909090909</v>
      </c>
      <c r="Z454" s="141">
        <f t="shared" si="188"/>
        <v>7.7304964539007148E-2</v>
      </c>
      <c r="AA454" s="136">
        <f t="shared" si="189"/>
        <v>0.24640883977900546</v>
      </c>
      <c r="AB454" s="309"/>
      <c r="AC454" s="184">
        <f t="shared" si="182"/>
        <v>13823</v>
      </c>
      <c r="AD454" s="182">
        <f t="shared" si="183"/>
        <v>15190</v>
      </c>
      <c r="AE454" s="128">
        <f t="shared" si="190"/>
        <v>1367.1</v>
      </c>
      <c r="AF454" s="129">
        <f t="shared" si="191"/>
        <v>277.09999999999991</v>
      </c>
      <c r="AG454" s="130">
        <f t="shared" si="192"/>
        <v>1.8242264647794597E-2</v>
      </c>
      <c r="AH454" s="137">
        <f t="shared" si="193"/>
        <v>1090</v>
      </c>
      <c r="AI454" s="138">
        <f t="shared" si="194"/>
        <v>7.1757735352205393E-2</v>
      </c>
      <c r="AJ454" s="138">
        <f t="shared" si="195"/>
        <v>0.22816657513121086</v>
      </c>
      <c r="AK454" s="11" t="s">
        <v>13397</v>
      </c>
      <c r="AL454" s="11">
        <f t="shared" si="200"/>
        <v>12304</v>
      </c>
      <c r="AM454" s="412">
        <f t="shared" si="201"/>
        <v>10708.181818181818</v>
      </c>
      <c r="AN454" s="412">
        <f t="shared" si="202"/>
        <v>1408.181818181818</v>
      </c>
      <c r="AO454" s="413">
        <f t="shared" si="203"/>
        <v>0.13150522115629509</v>
      </c>
      <c r="AP454" s="192">
        <v>2055017208060</v>
      </c>
      <c r="AQ454" s="192">
        <v>4019238035940</v>
      </c>
      <c r="AR454" s="192" t="s">
        <v>152</v>
      </c>
      <c r="AS454" s="231" t="s">
        <v>1418</v>
      </c>
      <c r="AT454" s="231" t="s">
        <v>1419</v>
      </c>
      <c r="AU454" s="232" t="s">
        <v>64</v>
      </c>
      <c r="AV454" s="232">
        <v>23900</v>
      </c>
      <c r="AW454" s="233">
        <f>VLOOKUP(B:B,[1]CONTINENTAL!$B:$K,8,0)</f>
        <v>9300</v>
      </c>
      <c r="AX454" s="233">
        <v>525</v>
      </c>
      <c r="AY454" s="204" t="s">
        <v>3387</v>
      </c>
      <c r="AZ454" s="195" t="s">
        <v>5085</v>
      </c>
      <c r="BA454" s="133" t="str">
        <f>IFERROR(VLOOKUP(AZ:AZ,Q商品!B:E,4,0),"")</f>
        <v>2022年製 ExtremeContact DWS06 PLUS 205/50ZR17 93W XL サマータイヤ 最短当日発送</v>
      </c>
      <c r="BB454" s="133" t="str">
        <f>IFERROR(VLOOKUP(B:B,在庫!B:M,12,0),"")</f>
        <v>2022年製</v>
      </c>
      <c r="BC454" s="133">
        <f>IFERROR(VLOOKUP(B:B,在庫!B:L,10,0),"")</f>
        <v>1</v>
      </c>
      <c r="BD454" s="234" t="e">
        <f>VLOOKUP(AP:AP,[1]MICHELIN!$B:$AH,32,0)</f>
        <v>#N/A</v>
      </c>
      <c r="BE454" s="234" t="e">
        <f>VLOOKUP(AP:AP,[1]MICHELIN!$B:$AH,33,0)</f>
        <v>#N/A</v>
      </c>
    </row>
    <row r="455" spans="1:57" s="11" customFormat="1" ht="19.5" hidden="1" customHeight="1">
      <c r="A455" s="11">
        <f t="shared" si="197"/>
        <v>1</v>
      </c>
      <c r="B455" s="239">
        <f t="shared" si="198"/>
        <v>2055516208066</v>
      </c>
      <c r="C455" s="233">
        <f>VLOOKUP(B:B,[1]CONTINENTAL!$B:$K,9,0)</f>
        <v>18</v>
      </c>
      <c r="D455" s="11" t="s">
        <v>4701</v>
      </c>
      <c r="E455" s="11" t="s">
        <v>594</v>
      </c>
      <c r="F455" s="158" t="s">
        <v>6005</v>
      </c>
      <c r="G455" s="132" t="str">
        <f t="shared" si="199"/>
        <v>16</v>
      </c>
      <c r="H455" s="233">
        <v>74</v>
      </c>
      <c r="I455" s="233">
        <f>VLOOKUP(B:B,[1]CONTINENTAL!$B:$K,10,0)</f>
        <v>71</v>
      </c>
      <c r="J455" s="131">
        <v>2001</v>
      </c>
      <c r="K455" s="132" t="s">
        <v>665</v>
      </c>
      <c r="L455" s="132">
        <v>3</v>
      </c>
      <c r="M455" s="134" t="s">
        <v>1776</v>
      </c>
      <c r="N455" s="226" t="s">
        <v>11995</v>
      </c>
      <c r="O455" s="226" t="s">
        <v>1777</v>
      </c>
      <c r="P455" s="227">
        <v>12389</v>
      </c>
      <c r="Q455" s="228">
        <f t="shared" si="184"/>
        <v>10785.454545454544</v>
      </c>
      <c r="R455" s="143">
        <f t="shared" si="196"/>
        <v>0.2201534052596088</v>
      </c>
      <c r="S455" s="192">
        <v>1074475987</v>
      </c>
      <c r="T455" s="289" t="s">
        <v>7889</v>
      </c>
      <c r="U455" s="189">
        <f t="shared" si="185"/>
        <v>12389</v>
      </c>
      <c r="W455" s="229">
        <v>12389</v>
      </c>
      <c r="X455" s="135">
        <f t="shared" si="186"/>
        <v>8411</v>
      </c>
      <c r="Y455" s="230">
        <f t="shared" si="187"/>
        <v>10785.454545454544</v>
      </c>
      <c r="Z455" s="141">
        <f t="shared" si="188"/>
        <v>7.7326660747437215E-2</v>
      </c>
      <c r="AA455" s="136">
        <f t="shared" si="189"/>
        <v>0.2201534052596088</v>
      </c>
      <c r="AB455" s="309"/>
      <c r="AC455" s="184">
        <f t="shared" si="182"/>
        <v>12146</v>
      </c>
      <c r="AD455" s="182">
        <f t="shared" si="183"/>
        <v>13347</v>
      </c>
      <c r="AE455" s="128">
        <f t="shared" si="190"/>
        <v>1201.23</v>
      </c>
      <c r="AF455" s="129">
        <f t="shared" si="191"/>
        <v>243.23000000000002</v>
      </c>
      <c r="AG455" s="130">
        <f t="shared" si="192"/>
        <v>1.8223570839889115E-2</v>
      </c>
      <c r="AH455" s="137">
        <f t="shared" si="193"/>
        <v>958</v>
      </c>
      <c r="AI455" s="138">
        <f t="shared" si="194"/>
        <v>7.1776429160110886E-2</v>
      </c>
      <c r="AJ455" s="138">
        <f t="shared" si="195"/>
        <v>0.20192983441971968</v>
      </c>
      <c r="AK455" s="11" t="s">
        <v>13397</v>
      </c>
      <c r="AL455" s="11">
        <f t="shared" si="200"/>
        <v>10811.3</v>
      </c>
      <c r="AM455" s="412">
        <f t="shared" si="201"/>
        <v>9351.1818181818162</v>
      </c>
      <c r="AN455" s="412">
        <f t="shared" si="202"/>
        <v>940.1818181818162</v>
      </c>
      <c r="AO455" s="413">
        <f t="shared" si="203"/>
        <v>0.10054149694253503</v>
      </c>
      <c r="AP455" s="192">
        <v>2055516208066</v>
      </c>
      <c r="AQ455" s="192">
        <v>4019238035957</v>
      </c>
      <c r="AR455" s="192" t="s">
        <v>152</v>
      </c>
      <c r="AS455" s="231" t="s">
        <v>1416</v>
      </c>
      <c r="AT455" s="231" t="s">
        <v>1417</v>
      </c>
      <c r="AU455" s="232" t="s">
        <v>35</v>
      </c>
      <c r="AV455" s="232">
        <v>21000</v>
      </c>
      <c r="AW455" s="233">
        <f>VLOOKUP(B:B,[1]CONTINENTAL!$B:$K,8,0)</f>
        <v>8411</v>
      </c>
      <c r="AX455" s="233">
        <v>525</v>
      </c>
      <c r="AY455" s="204" t="s">
        <v>3387</v>
      </c>
      <c r="AZ455" s="195" t="s">
        <v>5086</v>
      </c>
      <c r="BA455" s="133" t="str">
        <f>IFERROR(VLOOKUP(AZ:AZ,Q商品!B:E,4,0),"")</f>
        <v>2023年製 ExtremeContact DWS06 PLUS 205/55ZR16 91W サマータイヤ 最短当日発送</v>
      </c>
      <c r="BB455" s="133" t="str">
        <f>IFERROR(VLOOKUP(B:B,在庫!B:M,12,0),"")</f>
        <v>2023年製</v>
      </c>
      <c r="BC455" s="133">
        <f>IFERROR(VLOOKUP(B:B,在庫!B:L,10,0),"")</f>
        <v>1</v>
      </c>
      <c r="BD455" s="234" t="e">
        <f>VLOOKUP(AP:AP,[1]MICHELIN!$B:$AH,32,0)</f>
        <v>#N/A</v>
      </c>
      <c r="BE455" s="234" t="e">
        <f>VLOOKUP(AP:AP,[1]MICHELIN!$B:$AH,33,0)</f>
        <v>#N/A</v>
      </c>
    </row>
    <row r="456" spans="1:57" s="11" customFormat="1" ht="19.5" hidden="1" customHeight="1">
      <c r="A456" s="11">
        <f t="shared" si="197"/>
        <v>1</v>
      </c>
      <c r="B456" s="239">
        <f t="shared" si="198"/>
        <v>2155518130072</v>
      </c>
      <c r="C456" s="233">
        <f>VLOOKUP(B:B,[1]GOODYEAR!$B:$K,9,0)</f>
        <v>20</v>
      </c>
      <c r="D456" s="11" t="s">
        <v>4700</v>
      </c>
      <c r="E456" s="11" t="s">
        <v>5080</v>
      </c>
      <c r="F456" s="158" t="s">
        <v>6132</v>
      </c>
      <c r="G456" s="132" t="str">
        <f t="shared" si="199"/>
        <v>18</v>
      </c>
      <c r="H456" s="233">
        <v>24</v>
      </c>
      <c r="I456" s="233">
        <f>VLOOKUP(B:B,[1]GOODYEAR!$B:$K,10,0)</f>
        <v>20</v>
      </c>
      <c r="J456" s="131"/>
      <c r="K456" s="132" t="s">
        <v>1763</v>
      </c>
      <c r="L456" s="132">
        <v>53</v>
      </c>
      <c r="M456" s="134" t="s">
        <v>1782</v>
      </c>
      <c r="N456" s="226" t="s">
        <v>6169</v>
      </c>
      <c r="O456" s="226" t="s">
        <v>1970</v>
      </c>
      <c r="P456" s="227">
        <v>24726</v>
      </c>
      <c r="Q456" s="228">
        <f t="shared" si="184"/>
        <v>21523.63636363636</v>
      </c>
      <c r="R456" s="143">
        <f t="shared" si="196"/>
        <v>0.30866700456158125</v>
      </c>
      <c r="S456" s="239"/>
      <c r="T456" s="287"/>
      <c r="U456" s="189">
        <f t="shared" si="185"/>
        <v>24726</v>
      </c>
      <c r="W456" s="229">
        <v>24726</v>
      </c>
      <c r="X456" s="135">
        <f t="shared" si="186"/>
        <v>14880</v>
      </c>
      <c r="Y456" s="230">
        <f t="shared" si="187"/>
        <v>21523.63636363636</v>
      </c>
      <c r="Z456" s="141">
        <f t="shared" si="188"/>
        <v>0.10963925685245357</v>
      </c>
      <c r="AA456" s="136">
        <f t="shared" si="189"/>
        <v>0.30866700456158125</v>
      </c>
      <c r="AB456" s="144"/>
      <c r="AC456" s="184">
        <f t="shared" si="182"/>
        <v>24241</v>
      </c>
      <c r="AD456" s="182">
        <f t="shared" si="183"/>
        <v>26638</v>
      </c>
      <c r="AE456" s="128">
        <f t="shared" si="190"/>
        <v>2397.42</v>
      </c>
      <c r="AF456" s="129">
        <f t="shared" si="191"/>
        <v>485.42000000000007</v>
      </c>
      <c r="AG456" s="130">
        <f t="shared" si="192"/>
        <v>1.8222839552518962E-2</v>
      </c>
      <c r="AH456" s="137">
        <f t="shared" si="193"/>
        <v>1912</v>
      </c>
      <c r="AI456" s="138">
        <f t="shared" si="194"/>
        <v>7.1777160447481045E-2</v>
      </c>
      <c r="AJ456" s="138">
        <f t="shared" si="195"/>
        <v>0.29044416500906228</v>
      </c>
      <c r="AL456" s="11">
        <f t="shared" si="200"/>
        <v>21577.200000000001</v>
      </c>
      <c r="AM456" s="412">
        <f t="shared" si="201"/>
        <v>18661.090909090908</v>
      </c>
      <c r="AN456" s="412">
        <f t="shared" si="202"/>
        <v>3781.0909090909081</v>
      </c>
      <c r="AO456" s="413">
        <f t="shared" si="203"/>
        <v>0.20261896410616154</v>
      </c>
      <c r="AP456" s="192">
        <v>2155518130072</v>
      </c>
      <c r="AQ456" s="192">
        <v>4992496155301</v>
      </c>
      <c r="AR456" s="192" t="s">
        <v>3295</v>
      </c>
      <c r="AS456" s="231" t="s">
        <v>3244</v>
      </c>
      <c r="AT456" s="231" t="s">
        <v>1222</v>
      </c>
      <c r="AU456" s="232" t="s">
        <v>70</v>
      </c>
      <c r="AV456" s="232">
        <v>30000</v>
      </c>
      <c r="AW456" s="311">
        <f>VLOOKUP(B:B,[1]GOODYEAR!$B:$K,8,0)</f>
        <v>14880</v>
      </c>
      <c r="AX456" s="416">
        <v>1050</v>
      </c>
      <c r="AY456" s="204" t="s">
        <v>3387</v>
      </c>
      <c r="AZ456" s="192"/>
      <c r="BA456" s="133" t="str">
        <f>IFERROR(VLOOKUP(AZ:AZ,Q商品!B:E,4,0),"")</f>
        <v/>
      </c>
      <c r="BB456" s="133" t="str">
        <f>IFERROR(VLOOKUP(B:B,在庫!B:M,12,0),"")</f>
        <v>2023年製</v>
      </c>
      <c r="BC456" s="133">
        <f>IFERROR(VLOOKUP(B:B,在庫!B:L,10,0),"")</f>
        <v>3</v>
      </c>
      <c r="BD456" s="234">
        <f>VLOOKUP(AP:AP,[1]GOODYEAR!$B:$AH,32,0)</f>
        <v>604428469</v>
      </c>
      <c r="BE456" s="234">
        <f>VLOOKUP(AP:AP,[1]GOODYEAR!$B:$AH,33,0)</f>
        <v>604428522</v>
      </c>
    </row>
    <row r="457" spans="1:57" s="11" customFormat="1" ht="19.5" hidden="1" customHeight="1">
      <c r="A457" s="11">
        <f t="shared" si="197"/>
        <v>2</v>
      </c>
      <c r="B457" s="239">
        <f t="shared" si="198"/>
        <v>2154518208064</v>
      </c>
      <c r="C457" s="233">
        <f>VLOOKUP(B:B,[1]CONTINENTAL!$B:$K,9,0)</f>
        <v>12</v>
      </c>
      <c r="D457" s="11" t="s">
        <v>4701</v>
      </c>
      <c r="E457" s="11" t="s">
        <v>595</v>
      </c>
      <c r="F457" s="303" t="s">
        <v>7151</v>
      </c>
      <c r="G457" s="132" t="str">
        <f t="shared" si="199"/>
        <v>18</v>
      </c>
      <c r="H457" s="233">
        <v>0</v>
      </c>
      <c r="I457" s="233">
        <f>VLOOKUP(B:B,[1]CONTINENTAL!$B:$K,10,0)</f>
        <v>0</v>
      </c>
      <c r="J457" s="131"/>
      <c r="K457" s="132" t="s">
        <v>665</v>
      </c>
      <c r="L457" s="132">
        <v>5</v>
      </c>
      <c r="M457" s="134" t="s">
        <v>3422</v>
      </c>
      <c r="N457" s="226" t="s">
        <v>7303</v>
      </c>
      <c r="O457" s="226">
        <v>0</v>
      </c>
      <c r="P457" s="227">
        <v>13699</v>
      </c>
      <c r="Q457" s="228">
        <f t="shared" si="184"/>
        <v>11499.090909090908</v>
      </c>
      <c r="R457" s="143">
        <f t="shared" si="196"/>
        <v>0.21732943315677122</v>
      </c>
      <c r="S457" s="192">
        <v>1074476409</v>
      </c>
      <c r="T457" s="286" t="s">
        <v>6905</v>
      </c>
      <c r="U457" s="189">
        <f t="shared" si="185"/>
        <v>13699</v>
      </c>
      <c r="W457" s="229">
        <v>13699</v>
      </c>
      <c r="X457" s="135">
        <f t="shared" si="186"/>
        <v>9000</v>
      </c>
      <c r="Y457" s="230">
        <f t="shared" si="187"/>
        <v>11499.090909090908</v>
      </c>
      <c r="Z457" s="141">
        <f t="shared" si="188"/>
        <v>7.7304912767355294E-2</v>
      </c>
      <c r="AA457" s="136">
        <f t="shared" si="189"/>
        <v>0.21732943315677122</v>
      </c>
      <c r="AB457" s="144">
        <v>9</v>
      </c>
      <c r="AC457" s="184">
        <f t="shared" si="182"/>
        <v>13430</v>
      </c>
      <c r="AD457" s="182">
        <f t="shared" si="183"/>
        <v>14758</v>
      </c>
      <c r="AE457" s="128">
        <f t="shared" si="190"/>
        <v>1328.22</v>
      </c>
      <c r="AF457" s="129">
        <f t="shared" si="191"/>
        <v>269.22000000000003</v>
      </c>
      <c r="AG457" s="130">
        <f t="shared" si="192"/>
        <v>1.824230925599675E-2</v>
      </c>
      <c r="AH457" s="137">
        <f t="shared" si="193"/>
        <v>1059</v>
      </c>
      <c r="AI457" s="138">
        <f t="shared" si="194"/>
        <v>7.1757690744003247E-2</v>
      </c>
      <c r="AJ457" s="138">
        <f t="shared" si="195"/>
        <v>0.19908712390077449</v>
      </c>
      <c r="AL457" s="11">
        <f t="shared" si="200"/>
        <v>11954.2</v>
      </c>
      <c r="AM457" s="412">
        <f t="shared" si="201"/>
        <v>9912.9090909090901</v>
      </c>
      <c r="AN457" s="412">
        <f t="shared" si="202"/>
        <v>912.90909090909008</v>
      </c>
      <c r="AO457" s="413">
        <f t="shared" si="203"/>
        <v>9.209295500816192E-2</v>
      </c>
      <c r="AP457" s="192">
        <v>2154518208064</v>
      </c>
      <c r="AQ457" s="192">
        <v>4019238035988</v>
      </c>
      <c r="AR457" s="192" t="s">
        <v>152</v>
      </c>
      <c r="AS457" s="231" t="s">
        <v>1418</v>
      </c>
      <c r="AT457" s="231" t="s">
        <v>1432</v>
      </c>
      <c r="AU457" s="232" t="s">
        <v>51</v>
      </c>
      <c r="AV457" s="232">
        <v>23300</v>
      </c>
      <c r="AW457" s="233">
        <f>VLOOKUP(B:B,[1]CONTINENTAL!$B:$K,8,0)</f>
        <v>9000</v>
      </c>
      <c r="AX457" s="233">
        <v>1050</v>
      </c>
      <c r="AY457" s="204" t="s">
        <v>3387</v>
      </c>
      <c r="AZ457" s="192" t="s">
        <v>4799</v>
      </c>
      <c r="BA457" s="133" t="str">
        <f>IFERROR(VLOOKUP(AZ:AZ,Q商品!B:E,4,0),"")</f>
        <v>2022年製 ExtremeContact DWS06 PLUS 215/45ZR18 93Y XL サマータイヤ 最短当日発送</v>
      </c>
      <c r="BB457" s="133" t="str">
        <f>IFERROR(VLOOKUP(B:B,在庫!B:M,12,0),"")</f>
        <v/>
      </c>
      <c r="BC457" s="133" t="str">
        <f>IFERROR(VLOOKUP(B:B,在庫!B:L,10,0),"")</f>
        <v/>
      </c>
      <c r="BD457" s="234" t="e">
        <f>VLOOKUP(AP:AP,[1]MICHELIN!$B:$AH,32,0)</f>
        <v>#N/A</v>
      </c>
      <c r="BE457" s="234" t="e">
        <f>VLOOKUP(AP:AP,[1]MICHELIN!$B:$AH,33,0)</f>
        <v>#N/A</v>
      </c>
    </row>
    <row r="458" spans="1:57" s="11" customFormat="1" ht="19.5" hidden="1" customHeight="1">
      <c r="A458" s="11">
        <f t="shared" si="197"/>
        <v>2</v>
      </c>
      <c r="B458" s="239">
        <f t="shared" si="198"/>
        <v>2154518208071</v>
      </c>
      <c r="C458" s="233">
        <f>VLOOKUP(B:B,[1]CONTINENTAL!$B:$K,9,0)</f>
        <v>53</v>
      </c>
      <c r="D458" s="11" t="s">
        <v>4701</v>
      </c>
      <c r="E458" s="11" t="s">
        <v>595</v>
      </c>
      <c r="F458" s="303" t="s">
        <v>7151</v>
      </c>
      <c r="G458" s="132" t="str">
        <f t="shared" si="199"/>
        <v>18</v>
      </c>
      <c r="H458" s="233">
        <v>61</v>
      </c>
      <c r="I458" s="233">
        <f>VLOOKUP(B:B,[1]CONTINENTAL!$B:$K,10,0)</f>
        <v>37</v>
      </c>
      <c r="J458" s="131">
        <v>681</v>
      </c>
      <c r="K458" s="132" t="s">
        <v>665</v>
      </c>
      <c r="L458" s="132">
        <v>5</v>
      </c>
      <c r="M458" s="134" t="s">
        <v>3422</v>
      </c>
      <c r="N458" s="226" t="s">
        <v>7303</v>
      </c>
      <c r="O458" s="226">
        <v>0</v>
      </c>
      <c r="P458" s="227">
        <v>13699</v>
      </c>
      <c r="Q458" s="228">
        <f t="shared" si="184"/>
        <v>11499.090909090908</v>
      </c>
      <c r="R458" s="143">
        <f t="shared" si="196"/>
        <v>0.39212585975175895</v>
      </c>
      <c r="S458" s="192">
        <v>1075650684</v>
      </c>
      <c r="T458" s="285" t="s">
        <v>7438</v>
      </c>
      <c r="U458" s="189">
        <f t="shared" si="185"/>
        <v>13699</v>
      </c>
      <c r="W458" s="229">
        <v>13699</v>
      </c>
      <c r="X458" s="135">
        <f t="shared" si="186"/>
        <v>6990</v>
      </c>
      <c r="Y458" s="230">
        <f t="shared" si="187"/>
        <v>11499.090909090908</v>
      </c>
      <c r="Z458" s="141">
        <f t="shared" si="188"/>
        <v>7.7304912767355294E-2</v>
      </c>
      <c r="AA458" s="136">
        <f t="shared" si="189"/>
        <v>0.39212585975175895</v>
      </c>
      <c r="AB458" s="309"/>
      <c r="AC458" s="184">
        <f t="shared" si="182"/>
        <v>13430</v>
      </c>
      <c r="AD458" s="182">
        <f t="shared" si="183"/>
        <v>14758</v>
      </c>
      <c r="AE458" s="128">
        <f t="shared" si="190"/>
        <v>1328.22</v>
      </c>
      <c r="AF458" s="129">
        <f t="shared" si="191"/>
        <v>269.22000000000003</v>
      </c>
      <c r="AG458" s="130">
        <f t="shared" si="192"/>
        <v>1.824230925599675E-2</v>
      </c>
      <c r="AH458" s="137">
        <f t="shared" si="193"/>
        <v>1059</v>
      </c>
      <c r="AI458" s="138">
        <f t="shared" si="194"/>
        <v>7.1757690744003247E-2</v>
      </c>
      <c r="AJ458" s="138">
        <f t="shared" si="195"/>
        <v>0.37388355049576222</v>
      </c>
      <c r="AK458" s="11" t="s">
        <v>13397</v>
      </c>
      <c r="AL458" s="11">
        <f t="shared" si="200"/>
        <v>11954.2</v>
      </c>
      <c r="AM458" s="412">
        <f t="shared" si="201"/>
        <v>9912.9090909090901</v>
      </c>
      <c r="AN458" s="412">
        <f t="shared" si="202"/>
        <v>2922.9090909090901</v>
      </c>
      <c r="AO458" s="413">
        <f t="shared" si="203"/>
        <v>0.29485886172300574</v>
      </c>
      <c r="AP458" s="192">
        <v>2154518208071</v>
      </c>
      <c r="AQ458" s="192">
        <v>4019238035988</v>
      </c>
      <c r="AR458" s="192">
        <v>15572690000</v>
      </c>
      <c r="AS458" s="231" t="s">
        <v>7436</v>
      </c>
      <c r="AT458" s="231" t="s">
        <v>1432</v>
      </c>
      <c r="AU458" s="232" t="s">
        <v>51</v>
      </c>
      <c r="AV458" s="232">
        <v>23300</v>
      </c>
      <c r="AW458" s="233">
        <f>VLOOKUP(B:B,[1]CONTINENTAL!$B:$K,8,0)</f>
        <v>6990</v>
      </c>
      <c r="AX458" s="233">
        <v>1050</v>
      </c>
      <c r="AY458" s="204" t="s">
        <v>3387</v>
      </c>
      <c r="AZ458" s="195" t="s">
        <v>7437</v>
      </c>
      <c r="BA458" s="133" t="str">
        <f>IFERROR(VLOOKUP(AZ:AZ,Q商品!B:E,4,0),"")</f>
        <v>2022年製 ExtremeContact DWS06 PLUS 215/45ZR18 93Y XL サマー 最短当日発送</v>
      </c>
      <c r="BB458" s="133" t="str">
        <f>IFERROR(VLOOKUP(B:B,在庫!B:M,12,0),"")</f>
        <v>2022年製</v>
      </c>
      <c r="BC458" s="133">
        <f>IFERROR(VLOOKUP(B:B,在庫!B:L,10,0),"")</f>
        <v>1</v>
      </c>
      <c r="BD458" s="234" t="e">
        <f>VLOOKUP(AP:AP,[1]MICHELIN!$B:$AH,32,0)</f>
        <v>#N/A</v>
      </c>
      <c r="BE458" s="234" t="e">
        <f>VLOOKUP(AP:AP,[1]MICHELIN!$B:$AH,33,0)</f>
        <v>#N/A</v>
      </c>
    </row>
    <row r="459" spans="1:57" s="11" customFormat="1" ht="19.5" hidden="1" customHeight="1">
      <c r="A459" s="11">
        <f t="shared" si="197"/>
        <v>1</v>
      </c>
      <c r="B459" s="239">
        <f t="shared" si="198"/>
        <v>2154018208069</v>
      </c>
      <c r="C459" s="233">
        <f>VLOOKUP(B:B,[1]CONTINENTAL!$B:$K,9,0)</f>
        <v>4</v>
      </c>
      <c r="D459" s="11" t="s">
        <v>4701</v>
      </c>
      <c r="E459" s="11" t="s">
        <v>1646</v>
      </c>
      <c r="F459" s="293" t="s">
        <v>6006</v>
      </c>
      <c r="G459" s="132" t="str">
        <f t="shared" si="199"/>
        <v>18</v>
      </c>
      <c r="H459" s="233">
        <v>2</v>
      </c>
      <c r="I459" s="233">
        <f>VLOOKUP(B:B,[1]CONTINENTAL!$B:$K,10,0)</f>
        <v>2</v>
      </c>
      <c r="J459" s="131">
        <v>2001</v>
      </c>
      <c r="K459" s="132" t="s">
        <v>665</v>
      </c>
      <c r="L459" s="132">
        <v>4</v>
      </c>
      <c r="M459" s="134" t="s">
        <v>3422</v>
      </c>
      <c r="N459" s="226" t="s">
        <v>6023</v>
      </c>
      <c r="O459" s="226">
        <v>0</v>
      </c>
      <c r="P459" s="227">
        <v>17299</v>
      </c>
      <c r="Q459" s="228">
        <f t="shared" si="184"/>
        <v>14771.81818181818</v>
      </c>
      <c r="R459" s="143">
        <f t="shared" si="196"/>
        <v>0.14864914763985468</v>
      </c>
      <c r="S459" s="192">
        <v>1074476161</v>
      </c>
      <c r="T459" s="287" t="s">
        <v>6904</v>
      </c>
      <c r="U459" s="189">
        <f t="shared" si="185"/>
        <v>17299</v>
      </c>
      <c r="W459" s="229">
        <v>17299</v>
      </c>
      <c r="X459" s="135">
        <f t="shared" si="186"/>
        <v>12576</v>
      </c>
      <c r="Y459" s="230">
        <f t="shared" si="187"/>
        <v>14771.81818181818</v>
      </c>
      <c r="Z459" s="141">
        <f t="shared" si="188"/>
        <v>7.7287704491589171E-2</v>
      </c>
      <c r="AA459" s="136">
        <f t="shared" si="189"/>
        <v>0.14864914763985468</v>
      </c>
      <c r="AB459" s="144"/>
      <c r="AC459" s="184">
        <f t="shared" si="182"/>
        <v>16959</v>
      </c>
      <c r="AD459" s="182">
        <f t="shared" si="183"/>
        <v>18636</v>
      </c>
      <c r="AE459" s="128">
        <f t="shared" si="190"/>
        <v>1677.24</v>
      </c>
      <c r="AF459" s="129">
        <f t="shared" si="191"/>
        <v>340.24</v>
      </c>
      <c r="AG459" s="130">
        <f t="shared" si="192"/>
        <v>1.8257136724619018E-2</v>
      </c>
      <c r="AH459" s="137">
        <f t="shared" si="193"/>
        <v>1337</v>
      </c>
      <c r="AI459" s="138">
        <f t="shared" si="194"/>
        <v>7.1742863275380986E-2</v>
      </c>
      <c r="AJ459" s="138">
        <f t="shared" si="195"/>
        <v>0.13039201091523567</v>
      </c>
      <c r="AL459" s="11">
        <f t="shared" si="200"/>
        <v>15095.4</v>
      </c>
      <c r="AM459" s="412">
        <f t="shared" si="201"/>
        <v>12768.545454545454</v>
      </c>
      <c r="AN459" s="412">
        <f t="shared" si="202"/>
        <v>192.54545454545405</v>
      </c>
      <c r="AO459" s="413">
        <f t="shared" si="203"/>
        <v>1.5079670212311465E-2</v>
      </c>
      <c r="AP459" s="192">
        <v>2154018208069</v>
      </c>
      <c r="AQ459" s="192">
        <v>4019238035964</v>
      </c>
      <c r="AR459" s="192" t="s">
        <v>152</v>
      </c>
      <c r="AS459" s="231" t="s">
        <v>1416</v>
      </c>
      <c r="AT459" s="231" t="s">
        <v>1425</v>
      </c>
      <c r="AU459" s="232" t="s">
        <v>121</v>
      </c>
      <c r="AV459" s="232">
        <v>31400</v>
      </c>
      <c r="AW459" s="233">
        <f>VLOOKUP(B:B,[1]CONTINENTAL!$B:$K,8,0)</f>
        <v>12576</v>
      </c>
      <c r="AX459" s="233">
        <v>1050</v>
      </c>
      <c r="AY459" s="204" t="s">
        <v>3387</v>
      </c>
      <c r="AZ459" s="192" t="s">
        <v>5087</v>
      </c>
      <c r="BA459" s="133" t="str">
        <f>IFERROR(VLOOKUP(AZ:AZ,Q商品!B:E,4,0),"")</f>
        <v>2022年製 ExtremeContact DWS06 PLUS 215/40ZR18 89Y XL サマータイヤ 最短当日発送</v>
      </c>
      <c r="BB459" s="133" t="str">
        <f>IFERROR(VLOOKUP(B:B,在庫!B:M,12,0),"")</f>
        <v>2022年製</v>
      </c>
      <c r="BC459" s="133">
        <f>IFERROR(VLOOKUP(B:B,在庫!B:L,10,0),"")</f>
        <v>1</v>
      </c>
      <c r="BD459" s="234" t="e">
        <f>VLOOKUP(AP:AP,[1]MICHELIN!$B:$AH,32,0)</f>
        <v>#N/A</v>
      </c>
      <c r="BE459" s="234" t="e">
        <f>VLOOKUP(AP:AP,[1]MICHELIN!$B:$AH,33,0)</f>
        <v>#N/A</v>
      </c>
    </row>
    <row r="460" spans="1:57" s="11" customFormat="1" ht="19.5" hidden="1" customHeight="1">
      <c r="A460" s="11">
        <f t="shared" si="197"/>
        <v>1</v>
      </c>
      <c r="B460" s="239">
        <f t="shared" si="198"/>
        <v>2254018208066</v>
      </c>
      <c r="C460" s="233">
        <f>VLOOKUP(B:B,[1]CONTINENTAL!$B:$K,9,0)</f>
        <v>33</v>
      </c>
      <c r="D460" s="11" t="s">
        <v>4701</v>
      </c>
      <c r="E460" s="11" t="s">
        <v>596</v>
      </c>
      <c r="F460" s="303" t="s">
        <v>7152</v>
      </c>
      <c r="G460" s="132" t="str">
        <f t="shared" si="199"/>
        <v>18</v>
      </c>
      <c r="H460" s="233">
        <v>16</v>
      </c>
      <c r="I460" s="233">
        <f>VLOOKUP(B:B,[1]CONTINENTAL!$B:$K,10,0)</f>
        <v>3</v>
      </c>
      <c r="J460" s="131">
        <v>272</v>
      </c>
      <c r="K460" s="132" t="s">
        <v>665</v>
      </c>
      <c r="L460" s="132">
        <v>7</v>
      </c>
      <c r="M460" s="134" t="s">
        <v>3422</v>
      </c>
      <c r="N460" s="226" t="s">
        <v>3399</v>
      </c>
      <c r="O460" s="226" t="s">
        <v>1777</v>
      </c>
      <c r="P460" s="227">
        <v>14590</v>
      </c>
      <c r="Q460" s="228">
        <f t="shared" si="184"/>
        <v>12786.363636363636</v>
      </c>
      <c r="R460" s="143">
        <f t="shared" si="196"/>
        <v>0.18209740490579451</v>
      </c>
      <c r="S460" s="192">
        <v>1074476157</v>
      </c>
      <c r="T460" s="289" t="s">
        <v>12041</v>
      </c>
      <c r="U460" s="189">
        <f t="shared" si="185"/>
        <v>14590</v>
      </c>
      <c r="W460" s="229">
        <v>14590</v>
      </c>
      <c r="X460" s="135">
        <f t="shared" si="186"/>
        <v>10458</v>
      </c>
      <c r="Y460" s="230">
        <f t="shared" si="187"/>
        <v>12786.363636363636</v>
      </c>
      <c r="Z460" s="141">
        <f t="shared" si="188"/>
        <v>7.7244688142563467E-2</v>
      </c>
      <c r="AA460" s="136">
        <f t="shared" si="189"/>
        <v>0.18209740490579451</v>
      </c>
      <c r="AB460" s="309"/>
      <c r="AC460" s="184">
        <f t="shared" si="182"/>
        <v>14303</v>
      </c>
      <c r="AD460" s="182">
        <f t="shared" si="183"/>
        <v>15717</v>
      </c>
      <c r="AE460" s="128">
        <f t="shared" si="190"/>
        <v>1414.53</v>
      </c>
      <c r="AF460" s="129">
        <f t="shared" si="191"/>
        <v>287.52999999999997</v>
      </c>
      <c r="AG460" s="130">
        <f t="shared" si="192"/>
        <v>1.8294203728446902E-2</v>
      </c>
      <c r="AH460" s="137">
        <f t="shared" si="193"/>
        <v>1127</v>
      </c>
      <c r="AI460" s="138">
        <f t="shared" si="194"/>
        <v>7.1705796271553102E-2</v>
      </c>
      <c r="AJ460" s="138">
        <f t="shared" si="195"/>
        <v>0.16380320117734762</v>
      </c>
      <c r="AK460" s="11" t="s">
        <v>13397</v>
      </c>
      <c r="AL460" s="11">
        <f t="shared" si="200"/>
        <v>12731.3</v>
      </c>
      <c r="AM460" s="412">
        <f t="shared" si="201"/>
        <v>11096.636363636362</v>
      </c>
      <c r="AN460" s="412">
        <f t="shared" si="202"/>
        <v>638.63636363636215</v>
      </c>
      <c r="AO460" s="413">
        <f t="shared" si="203"/>
        <v>5.7552247609840693E-2</v>
      </c>
      <c r="AP460" s="192">
        <v>2254018208066</v>
      </c>
      <c r="AQ460" s="192">
        <v>4019238036022</v>
      </c>
      <c r="AR460" s="192" t="s">
        <v>152</v>
      </c>
      <c r="AS460" s="231" t="s">
        <v>1416</v>
      </c>
      <c r="AT460" s="231" t="s">
        <v>1428</v>
      </c>
      <c r="AU460" s="232" t="s">
        <v>38</v>
      </c>
      <c r="AV460" s="232">
        <v>26100</v>
      </c>
      <c r="AW460" s="233">
        <f>VLOOKUP(B:B,[1]CONTINENTAL!$B:$K,8,0)</f>
        <v>10458</v>
      </c>
      <c r="AX460" s="233">
        <v>525</v>
      </c>
      <c r="AY460" s="204" t="s">
        <v>3387</v>
      </c>
      <c r="AZ460" s="195" t="s">
        <v>4800</v>
      </c>
      <c r="BA460" s="133" t="str">
        <f>IFERROR(VLOOKUP(AZ:AZ,Q商品!B:E,4,0),"")</f>
        <v>2022年製 ExtremeContact DWS06 PLUS 225/40ZR18 92Y XL サマータイヤ 最短当日発送</v>
      </c>
      <c r="BB460" s="133" t="str">
        <f>IFERROR(VLOOKUP(B:B,在庫!B:M,12,0),"")</f>
        <v>2022年製</v>
      </c>
      <c r="BC460" s="133">
        <f>IFERROR(VLOOKUP(B:B,在庫!B:L,10,0),"")</f>
        <v>1</v>
      </c>
      <c r="BD460" s="234" t="e">
        <f>VLOOKUP(AP:AP,[1]MICHELIN!$B:$AH,32,0)</f>
        <v>#N/A</v>
      </c>
      <c r="BE460" s="234" t="e">
        <f>VLOOKUP(AP:AP,[1]MICHELIN!$B:$AH,33,0)</f>
        <v>#N/A</v>
      </c>
    </row>
    <row r="461" spans="1:57" s="11" customFormat="1" ht="19.5" hidden="1" customHeight="1">
      <c r="A461" s="11">
        <f t="shared" si="197"/>
        <v>1</v>
      </c>
      <c r="B461" s="239">
        <f t="shared" si="198"/>
        <v>2155017208067</v>
      </c>
      <c r="C461" s="233">
        <f>VLOOKUP(B:B,[1]CONTINENTAL!$B:$K,9,0)</f>
        <v>12</v>
      </c>
      <c r="D461" s="11" t="s">
        <v>4701</v>
      </c>
      <c r="E461" s="11" t="s">
        <v>5088</v>
      </c>
      <c r="F461" s="158" t="s">
        <v>6007</v>
      </c>
      <c r="G461" s="132" t="str">
        <f t="shared" si="199"/>
        <v>17</v>
      </c>
      <c r="H461" s="233">
        <v>21</v>
      </c>
      <c r="I461" s="233">
        <f>VLOOKUP(B:B,[1]CONTINENTAL!$B:$K,10,0)</f>
        <v>20</v>
      </c>
      <c r="J461" s="131"/>
      <c r="K461" s="132" t="s">
        <v>665</v>
      </c>
      <c r="L461" s="132">
        <v>6</v>
      </c>
      <c r="M461" s="134" t="s">
        <v>3422</v>
      </c>
      <c r="N461" s="226" t="s">
        <v>2023</v>
      </c>
      <c r="O461" s="226" t="s">
        <v>1777</v>
      </c>
      <c r="P461" s="227">
        <v>14500</v>
      </c>
      <c r="Q461" s="228">
        <f t="shared" si="184"/>
        <v>12227.272727272726</v>
      </c>
      <c r="R461" s="143">
        <f t="shared" si="196"/>
        <v>0.15492193308550178</v>
      </c>
      <c r="S461" s="192">
        <v>1074475760</v>
      </c>
      <c r="T461" s="289" t="s">
        <v>12040</v>
      </c>
      <c r="U461" s="189">
        <f t="shared" si="185"/>
        <v>14500</v>
      </c>
      <c r="W461" s="229">
        <v>14500</v>
      </c>
      <c r="X461" s="135">
        <f t="shared" si="186"/>
        <v>10333</v>
      </c>
      <c r="Y461" s="230">
        <f t="shared" si="187"/>
        <v>12227.272727272726</v>
      </c>
      <c r="Z461" s="141">
        <f t="shared" si="188"/>
        <v>7.7241379310344804E-2</v>
      </c>
      <c r="AA461" s="136">
        <f t="shared" si="189"/>
        <v>0.15492193308550178</v>
      </c>
      <c r="AB461" s="309"/>
      <c r="AC461" s="184">
        <f t="shared" si="182"/>
        <v>14215</v>
      </c>
      <c r="AD461" s="182">
        <f t="shared" si="183"/>
        <v>15620</v>
      </c>
      <c r="AE461" s="128">
        <f t="shared" si="190"/>
        <v>1405.8</v>
      </c>
      <c r="AF461" s="129">
        <f t="shared" si="191"/>
        <v>285.79999999999995</v>
      </c>
      <c r="AG461" s="130">
        <f t="shared" si="192"/>
        <v>1.8297055057618434E-2</v>
      </c>
      <c r="AH461" s="137">
        <f t="shared" si="193"/>
        <v>1120</v>
      </c>
      <c r="AI461" s="138">
        <f t="shared" si="194"/>
        <v>7.1702944942381566E-2</v>
      </c>
      <c r="AJ461" s="138">
        <f t="shared" si="195"/>
        <v>0.13662487802788334</v>
      </c>
      <c r="AL461" s="11">
        <f t="shared" si="200"/>
        <v>12653</v>
      </c>
      <c r="AM461" s="412">
        <f t="shared" si="201"/>
        <v>10548.181818181818</v>
      </c>
      <c r="AN461" s="412">
        <f t="shared" si="202"/>
        <v>215.18181818181802</v>
      </c>
      <c r="AO461" s="413">
        <f t="shared" si="203"/>
        <v>2.039989657847107E-2</v>
      </c>
      <c r="AP461" s="192">
        <v>2155017208067</v>
      </c>
      <c r="AQ461" s="192">
        <v>4019238035995</v>
      </c>
      <c r="AR461" s="192" t="s">
        <v>152</v>
      </c>
      <c r="AS461" s="231" t="s">
        <v>6207</v>
      </c>
      <c r="AT461" s="231" t="s">
        <v>3352</v>
      </c>
      <c r="AU461" s="232" t="s">
        <v>39</v>
      </c>
      <c r="AV461" s="232">
        <v>25800</v>
      </c>
      <c r="AW461" s="233">
        <f>VLOOKUP(B:B,[1]CONTINENTAL!$B:$K,8,0)</f>
        <v>10333</v>
      </c>
      <c r="AX461" s="233">
        <v>1050</v>
      </c>
      <c r="AY461" s="204" t="s">
        <v>3387</v>
      </c>
      <c r="AZ461" s="192" t="s">
        <v>6025</v>
      </c>
      <c r="BA461" s="133" t="str">
        <f>IFERROR(VLOOKUP(AZ:AZ,Q商品!B:E,4,0),"")</f>
        <v>2022年製 ExtremeContact DWS06 PLUS 215/50ZR17 95W XL サマータイヤ 最短当日発送</v>
      </c>
      <c r="BB461" s="133" t="str">
        <f>IFERROR(VLOOKUP(B:B,在庫!B:M,12,0),"")</f>
        <v>2022年製</v>
      </c>
      <c r="BC461" s="133">
        <f>IFERROR(VLOOKUP(B:B,在庫!B:L,10,0),"")</f>
        <v>1</v>
      </c>
      <c r="BD461" s="234" t="e">
        <f>VLOOKUP(AP:AP,[1]MICHELIN!$B:$AH,32,0)</f>
        <v>#N/A</v>
      </c>
      <c r="BE461" s="234" t="e">
        <f>VLOOKUP(AP:AP,[1]MICHELIN!$B:$AH,33,0)</f>
        <v>#N/A</v>
      </c>
    </row>
    <row r="462" spans="1:57" s="11" customFormat="1" ht="19.5" hidden="1" customHeight="1">
      <c r="A462" s="11">
        <f t="shared" si="197"/>
        <v>1</v>
      </c>
      <c r="B462" s="239">
        <f t="shared" si="198"/>
        <v>2254019208065</v>
      </c>
      <c r="C462" s="233">
        <f>VLOOKUP(B:B,[1]CONTINENTAL!$B:$K,9,0)</f>
        <v>43</v>
      </c>
      <c r="D462" s="11" t="s">
        <v>4701</v>
      </c>
      <c r="E462" s="358" t="s">
        <v>4801</v>
      </c>
      <c r="F462" s="304" t="s">
        <v>7302</v>
      </c>
      <c r="G462" s="132" t="str">
        <f t="shared" si="199"/>
        <v>19</v>
      </c>
      <c r="H462" s="233">
        <v>0</v>
      </c>
      <c r="I462" s="233">
        <f>VLOOKUP(B:B,[1]CONTINENTAL!$B:$K,10,0)</f>
        <v>0</v>
      </c>
      <c r="J462" s="131"/>
      <c r="K462" s="132" t="s">
        <v>665</v>
      </c>
      <c r="L462" s="132">
        <v>8</v>
      </c>
      <c r="M462" s="134" t="s">
        <v>1780</v>
      </c>
      <c r="N462" s="226" t="s">
        <v>3354</v>
      </c>
      <c r="O462" s="226">
        <v>0</v>
      </c>
      <c r="P462" s="227">
        <v>16300</v>
      </c>
      <c r="Q462" s="228">
        <f t="shared" si="184"/>
        <v>13863.636363636362</v>
      </c>
      <c r="R462" s="143">
        <f t="shared" si="196"/>
        <v>0.15902295081967205</v>
      </c>
      <c r="S462" s="192">
        <v>1074476154</v>
      </c>
      <c r="T462" s="288" t="s">
        <v>6906</v>
      </c>
      <c r="U462" s="189">
        <f t="shared" si="185"/>
        <v>16300</v>
      </c>
      <c r="W462" s="229">
        <v>16300</v>
      </c>
      <c r="X462" s="135">
        <f t="shared" si="186"/>
        <v>11659</v>
      </c>
      <c r="Y462" s="230">
        <f t="shared" si="187"/>
        <v>13863.636363636362</v>
      </c>
      <c r="Z462" s="141">
        <f t="shared" si="188"/>
        <v>7.7300613496932513E-2</v>
      </c>
      <c r="AA462" s="136">
        <f t="shared" si="189"/>
        <v>0.15902295081967205</v>
      </c>
      <c r="AB462" s="144"/>
      <c r="AC462" s="184">
        <f t="shared" si="182"/>
        <v>15980</v>
      </c>
      <c r="AD462" s="182">
        <f t="shared" si="183"/>
        <v>17560</v>
      </c>
      <c r="AE462" s="128">
        <f t="shared" si="190"/>
        <v>1580.3999999999999</v>
      </c>
      <c r="AF462" s="129">
        <f t="shared" si="191"/>
        <v>320.39999999999986</v>
      </c>
      <c r="AG462" s="130">
        <f t="shared" si="192"/>
        <v>1.824601366742596E-2</v>
      </c>
      <c r="AH462" s="137">
        <f t="shared" si="193"/>
        <v>1260</v>
      </c>
      <c r="AI462" s="138">
        <f t="shared" si="194"/>
        <v>7.175398633257403E-2</v>
      </c>
      <c r="AJ462" s="138">
        <f t="shared" si="195"/>
        <v>0.1407769371522461</v>
      </c>
      <c r="AL462" s="11">
        <f t="shared" si="200"/>
        <v>14224</v>
      </c>
      <c r="AM462" s="412">
        <f t="shared" si="201"/>
        <v>11976.363636363636</v>
      </c>
      <c r="AN462" s="412">
        <f t="shared" si="202"/>
        <v>317.36363636363603</v>
      </c>
      <c r="AO462" s="413">
        <f t="shared" si="203"/>
        <v>2.6499165022013028E-2</v>
      </c>
      <c r="AP462" s="192">
        <v>2254019208065</v>
      </c>
      <c r="AQ462" s="192">
        <v>4019238036039</v>
      </c>
      <c r="AR462" s="192" t="s">
        <v>152</v>
      </c>
      <c r="AS462" s="231" t="s">
        <v>1416</v>
      </c>
      <c r="AT462" s="231" t="s">
        <v>1441</v>
      </c>
      <c r="AU462" s="232" t="s">
        <v>124</v>
      </c>
      <c r="AV462" s="232">
        <v>29100</v>
      </c>
      <c r="AW462" s="233">
        <f>VLOOKUP(B:B,[1]CONTINENTAL!$B:$K,8,0)</f>
        <v>11659</v>
      </c>
      <c r="AX462" s="233">
        <v>1050</v>
      </c>
      <c r="AY462" s="204" t="s">
        <v>3387</v>
      </c>
      <c r="AZ462" s="192" t="s">
        <v>4802</v>
      </c>
      <c r="BA462" s="133" t="str">
        <f>IFERROR(VLOOKUP(AZ:AZ,Q商品!B:E,4,0),"")</f>
        <v>2023年製 ExtremeContact DWS06 PLUS 225/40ZR19 93Y XL サマータイヤ 最短当日発送</v>
      </c>
      <c r="BB462" s="133" t="str">
        <f>IFERROR(VLOOKUP(B:B,在庫!B:M,12,0),"")</f>
        <v/>
      </c>
      <c r="BC462" s="133" t="str">
        <f>IFERROR(VLOOKUP(B:B,在庫!B:L,10,0),"")</f>
        <v/>
      </c>
      <c r="BD462" s="234" t="e">
        <f>VLOOKUP(AP:AP,[1]MICHELIN!$B:$AH,32,0)</f>
        <v>#N/A</v>
      </c>
      <c r="BE462" s="234" t="e">
        <f>VLOOKUP(AP:AP,[1]MICHELIN!$B:$AH,33,0)</f>
        <v>#N/A</v>
      </c>
    </row>
    <row r="463" spans="1:57" s="11" customFormat="1" ht="19.5" hidden="1" customHeight="1">
      <c r="A463" s="11">
        <f t="shared" si="197"/>
        <v>1</v>
      </c>
      <c r="B463" s="239">
        <f t="shared" si="198"/>
        <v>2254517208062</v>
      </c>
      <c r="C463" s="233">
        <f>VLOOKUP(B:B,[1]CONTINENTAL!$B:$K,9,0)</f>
        <v>21</v>
      </c>
      <c r="D463" s="11" t="s">
        <v>4701</v>
      </c>
      <c r="E463" s="11" t="s">
        <v>597</v>
      </c>
      <c r="F463" s="158" t="s">
        <v>6009</v>
      </c>
      <c r="G463" s="132" t="str">
        <f t="shared" si="199"/>
        <v>17</v>
      </c>
      <c r="H463" s="233">
        <v>137</v>
      </c>
      <c r="I463" s="233">
        <f>VLOOKUP(B:B,[1]CONTINENTAL!$B:$K,10,0)</f>
        <v>133</v>
      </c>
      <c r="J463" s="131" t="s">
        <v>12</v>
      </c>
      <c r="K463" s="132" t="s">
        <v>665</v>
      </c>
      <c r="L463" s="132">
        <v>10</v>
      </c>
      <c r="M463" s="134" t="s">
        <v>3422</v>
      </c>
      <c r="N463" s="226" t="s">
        <v>3400</v>
      </c>
      <c r="O463" s="226">
        <v>0</v>
      </c>
      <c r="P463" s="227">
        <v>16599</v>
      </c>
      <c r="Q463" s="228">
        <f t="shared" si="184"/>
        <v>14612.727272727272</v>
      </c>
      <c r="R463" s="143">
        <f t="shared" si="196"/>
        <v>0.21855791962174936</v>
      </c>
      <c r="S463" s="192">
        <v>1074475984</v>
      </c>
      <c r="T463" s="285" t="s">
        <v>12043</v>
      </c>
      <c r="U463" s="189">
        <f t="shared" si="185"/>
        <v>16599</v>
      </c>
      <c r="W463" s="229">
        <v>16599</v>
      </c>
      <c r="X463" s="135">
        <f t="shared" si="186"/>
        <v>11419</v>
      </c>
      <c r="Y463" s="230">
        <f t="shared" si="187"/>
        <v>14612.727272727272</v>
      </c>
      <c r="Z463" s="141">
        <f t="shared" si="188"/>
        <v>7.7293812880294022E-2</v>
      </c>
      <c r="AA463" s="136">
        <f t="shared" si="189"/>
        <v>0.21855791962174936</v>
      </c>
      <c r="AB463" s="309"/>
      <c r="AC463" s="184">
        <f t="shared" si="182"/>
        <v>16273</v>
      </c>
      <c r="AD463" s="182">
        <f t="shared" si="183"/>
        <v>17882</v>
      </c>
      <c r="AE463" s="128">
        <f t="shared" si="190"/>
        <v>1609.3799999999999</v>
      </c>
      <c r="AF463" s="129">
        <f t="shared" si="191"/>
        <v>326.37999999999988</v>
      </c>
      <c r="AG463" s="130">
        <f t="shared" si="192"/>
        <v>1.8251873392237997E-2</v>
      </c>
      <c r="AH463" s="137">
        <f t="shared" si="193"/>
        <v>1283</v>
      </c>
      <c r="AI463" s="138">
        <f t="shared" si="194"/>
        <v>7.1748126607761989E-2</v>
      </c>
      <c r="AJ463" s="138">
        <f t="shared" si="195"/>
        <v>0.20030604622951137</v>
      </c>
      <c r="AK463" s="11" t="s">
        <v>13397</v>
      </c>
      <c r="AL463" s="11">
        <f t="shared" si="200"/>
        <v>14484.8</v>
      </c>
      <c r="AM463" s="412">
        <f t="shared" si="201"/>
        <v>12690.72727272727</v>
      </c>
      <c r="AN463" s="412">
        <f t="shared" si="202"/>
        <v>1271.7272727272702</v>
      </c>
      <c r="AO463" s="413">
        <f t="shared" si="203"/>
        <v>0.10020917205117534</v>
      </c>
      <c r="AP463" s="192">
        <v>2254517208062</v>
      </c>
      <c r="AQ463" s="192">
        <v>4019238036046</v>
      </c>
      <c r="AR463" s="192" t="s">
        <v>152</v>
      </c>
      <c r="AS463" s="231" t="s">
        <v>1416</v>
      </c>
      <c r="AT463" s="231" t="s">
        <v>1421</v>
      </c>
      <c r="AU463" s="232" t="s">
        <v>37</v>
      </c>
      <c r="AV463" s="232">
        <v>28500</v>
      </c>
      <c r="AW463" s="233">
        <f>VLOOKUP(B:B,[1]CONTINENTAL!$B:$K,8,0)</f>
        <v>11419</v>
      </c>
      <c r="AX463" s="233">
        <v>525</v>
      </c>
      <c r="AY463" s="204" t="s">
        <v>3387</v>
      </c>
      <c r="AZ463" s="195" t="s">
        <v>5091</v>
      </c>
      <c r="BA463" s="133" t="str">
        <f>IFERROR(VLOOKUP(AZ:AZ,Q商品!B:E,4,0),"")</f>
        <v>2022年製 ExtremeContact DWS06 PLUS 225/45ZR17 91W サマータイヤ 最短当日発送</v>
      </c>
      <c r="BB463" s="133" t="str">
        <f>IFERROR(VLOOKUP(B:B,在庫!B:M,12,0),"")</f>
        <v>2022年製</v>
      </c>
      <c r="BC463" s="133">
        <f>IFERROR(VLOOKUP(B:B,在庫!B:L,10,0),"")</f>
        <v>1</v>
      </c>
      <c r="BD463" s="234" t="e">
        <f>VLOOKUP(AP:AP,[1]MICHELIN!$B:$AH,32,0)</f>
        <v>#N/A</v>
      </c>
      <c r="BE463" s="234" t="e">
        <f>VLOOKUP(AP:AP,[1]MICHELIN!$B:$AH,33,0)</f>
        <v>#N/A</v>
      </c>
    </row>
    <row r="464" spans="1:57" s="11" customFormat="1" ht="19.5" hidden="1" customHeight="1">
      <c r="A464" s="11">
        <f t="shared" si="197"/>
        <v>1</v>
      </c>
      <c r="B464" s="239">
        <f t="shared" si="198"/>
        <v>2254519208060</v>
      </c>
      <c r="C464" s="233">
        <f>VLOOKUP(B:B,[1]CONTINENTAL!$B:$K,9,0)</f>
        <v>100</v>
      </c>
      <c r="D464" s="11" t="s">
        <v>4701</v>
      </c>
      <c r="E464" s="11" t="s">
        <v>5089</v>
      </c>
      <c r="F464" s="158" t="s">
        <v>6226</v>
      </c>
      <c r="G464" s="132" t="str">
        <f t="shared" si="199"/>
        <v>19</v>
      </c>
      <c r="H464" s="233">
        <v>25</v>
      </c>
      <c r="I464" s="233">
        <f>VLOOKUP(B:B,[1]CONTINENTAL!$B:$K,10,0)</f>
        <v>9</v>
      </c>
      <c r="J464" s="131"/>
      <c r="K464" s="132" t="s">
        <v>665</v>
      </c>
      <c r="L464" s="132">
        <v>9</v>
      </c>
      <c r="M464" s="134" t="s">
        <v>3422</v>
      </c>
      <c r="N464" s="226" t="s">
        <v>6436</v>
      </c>
      <c r="O464" s="226">
        <v>0</v>
      </c>
      <c r="P464" s="227">
        <v>15300</v>
      </c>
      <c r="Q464" s="228">
        <f t="shared" si="184"/>
        <v>12954.545454545454</v>
      </c>
      <c r="R464" s="143">
        <f t="shared" si="196"/>
        <v>0.15566315789473681</v>
      </c>
      <c r="S464" s="192">
        <v>1074476404</v>
      </c>
      <c r="T464" s="285" t="s">
        <v>12042</v>
      </c>
      <c r="U464" s="189">
        <f t="shared" si="185"/>
        <v>15300</v>
      </c>
      <c r="W464" s="229">
        <v>15300</v>
      </c>
      <c r="X464" s="135">
        <f t="shared" si="186"/>
        <v>10938</v>
      </c>
      <c r="Y464" s="230">
        <f t="shared" si="187"/>
        <v>12954.545454545454</v>
      </c>
      <c r="Z464" s="141">
        <f t="shared" si="188"/>
        <v>7.7320261437908488E-2</v>
      </c>
      <c r="AA464" s="136">
        <f t="shared" si="189"/>
        <v>0.15566315789473681</v>
      </c>
      <c r="AB464" s="309"/>
      <c r="AC464" s="184">
        <f t="shared" ref="AC464:AC495" si="204">ROUNDDOWN(U464/1.02,0)</f>
        <v>15000</v>
      </c>
      <c r="AD464" s="182">
        <f t="shared" ref="AD464:AD495" si="205">ROUNDDOWN(AC464/0.91,0)</f>
        <v>16483</v>
      </c>
      <c r="AE464" s="128">
        <f t="shared" si="190"/>
        <v>1483.47</v>
      </c>
      <c r="AF464" s="129">
        <f t="shared" si="191"/>
        <v>300.47000000000003</v>
      </c>
      <c r="AG464" s="130">
        <f t="shared" si="192"/>
        <v>1.8229084511314688E-2</v>
      </c>
      <c r="AH464" s="137">
        <f t="shared" si="193"/>
        <v>1183</v>
      </c>
      <c r="AI464" s="138">
        <f t="shared" si="194"/>
        <v>7.1770915488685319E-2</v>
      </c>
      <c r="AJ464" s="138">
        <f t="shared" si="195"/>
        <v>0.13743407338342212</v>
      </c>
      <c r="AL464" s="11">
        <f t="shared" si="200"/>
        <v>13351.7</v>
      </c>
      <c r="AM464" s="412">
        <f t="shared" si="201"/>
        <v>11183.363636363636</v>
      </c>
      <c r="AN464" s="412">
        <f t="shared" si="202"/>
        <v>245.36363636363603</v>
      </c>
      <c r="AO464" s="413">
        <f t="shared" si="203"/>
        <v>2.1940057065283632E-2</v>
      </c>
      <c r="AP464" s="192">
        <v>2254519208060</v>
      </c>
      <c r="AQ464" s="192">
        <v>4019238036060</v>
      </c>
      <c r="AR464" s="192" t="s">
        <v>152</v>
      </c>
      <c r="AS464" s="231" t="s">
        <v>1416</v>
      </c>
      <c r="AT464" s="231" t="s">
        <v>982</v>
      </c>
      <c r="AU464" s="232" t="s">
        <v>108</v>
      </c>
      <c r="AV464" s="232">
        <v>27300</v>
      </c>
      <c r="AW464" s="233">
        <f>VLOOKUP(B:B,[1]CONTINENTAL!$B:$K,8,0)</f>
        <v>10938</v>
      </c>
      <c r="AX464" s="233">
        <v>1050</v>
      </c>
      <c r="AY464" s="204" t="s">
        <v>3387</v>
      </c>
      <c r="AZ464" s="192" t="s">
        <v>5090</v>
      </c>
      <c r="BA464" s="133" t="str">
        <f>IFERROR(VLOOKUP(AZ:AZ,Q商品!B:E,4,0),"")</f>
        <v>2023年製 ExtremeContact DWS06 PLUS 225/45ZR19 92W サマータイヤ 最短当日発送</v>
      </c>
      <c r="BB464" s="133" t="str">
        <f>IFERROR(VLOOKUP(B:B,在庫!B:M,12,0),"")</f>
        <v>2023年製</v>
      </c>
      <c r="BC464" s="133">
        <f>IFERROR(VLOOKUP(B:B,在庫!B:L,10,0),"")</f>
        <v>1</v>
      </c>
      <c r="BD464" s="234" t="e">
        <f>VLOOKUP(AP:AP,[1]MICHELIN!$B:$AH,32,0)</f>
        <v>#N/A</v>
      </c>
      <c r="BE464" s="234" t="e">
        <f>VLOOKUP(AP:AP,[1]MICHELIN!$B:$AH,33,0)</f>
        <v>#N/A</v>
      </c>
    </row>
    <row r="465" spans="1:57" s="11" customFormat="1" ht="19.5" hidden="1" customHeight="1">
      <c r="A465" s="11">
        <f t="shared" si="197"/>
        <v>1</v>
      </c>
      <c r="B465" s="239">
        <f t="shared" si="198"/>
        <v>2255018208063</v>
      </c>
      <c r="C465" s="233">
        <f>VLOOKUP(B:B,[1]CONTINENTAL!$B:$K,9,0)</f>
        <v>39</v>
      </c>
      <c r="D465" s="11" t="s">
        <v>4701</v>
      </c>
      <c r="E465" s="11" t="s">
        <v>599</v>
      </c>
      <c r="F465" s="158" t="s">
        <v>6011</v>
      </c>
      <c r="G465" s="132" t="str">
        <f t="shared" si="199"/>
        <v>18</v>
      </c>
      <c r="H465" s="233">
        <v>47</v>
      </c>
      <c r="I465" s="233">
        <f>VLOOKUP(B:B,[1]CONTINENTAL!$B:$K,10,0)</f>
        <v>46</v>
      </c>
      <c r="J465" s="131">
        <v>2079</v>
      </c>
      <c r="K465" s="132" t="s">
        <v>665</v>
      </c>
      <c r="L465" s="132">
        <v>12</v>
      </c>
      <c r="M465" s="134" t="s">
        <v>3422</v>
      </c>
      <c r="N465" s="226" t="s">
        <v>3402</v>
      </c>
      <c r="O465" s="226">
        <v>0</v>
      </c>
      <c r="P465" s="227">
        <v>16399</v>
      </c>
      <c r="Q465" s="228">
        <f t="shared" si="184"/>
        <v>13953.636363636362</v>
      </c>
      <c r="R465" s="143">
        <f t="shared" si="196"/>
        <v>0.19311355788650716</v>
      </c>
      <c r="S465" s="192">
        <v>1074476321</v>
      </c>
      <c r="T465" s="285" t="s">
        <v>12044</v>
      </c>
      <c r="U465" s="189">
        <f t="shared" si="185"/>
        <v>16399</v>
      </c>
      <c r="W465" s="229">
        <v>16399</v>
      </c>
      <c r="X465" s="135">
        <f t="shared" si="186"/>
        <v>11259</v>
      </c>
      <c r="Y465" s="230">
        <f t="shared" si="187"/>
        <v>13953.636363636362</v>
      </c>
      <c r="Z465" s="141">
        <f t="shared" si="188"/>
        <v>7.7321787913897211E-2</v>
      </c>
      <c r="AA465" s="136">
        <f t="shared" si="189"/>
        <v>0.19311355788650716</v>
      </c>
      <c r="AB465" s="309"/>
      <c r="AC465" s="184">
        <f t="shared" si="204"/>
        <v>16077</v>
      </c>
      <c r="AD465" s="182">
        <f t="shared" si="205"/>
        <v>17667</v>
      </c>
      <c r="AE465" s="128">
        <f t="shared" si="190"/>
        <v>1590.03</v>
      </c>
      <c r="AF465" s="129">
        <f t="shared" si="191"/>
        <v>322.02999999999997</v>
      </c>
      <c r="AG465" s="130">
        <f t="shared" si="192"/>
        <v>1.8227769287371933E-2</v>
      </c>
      <c r="AH465" s="137">
        <f t="shared" si="193"/>
        <v>1268</v>
      </c>
      <c r="AI465" s="138">
        <f t="shared" si="194"/>
        <v>7.177223071262806E-2</v>
      </c>
      <c r="AJ465" s="138">
        <f t="shared" si="195"/>
        <v>0.17488578859913523</v>
      </c>
      <c r="AK465" s="11" t="s">
        <v>13397</v>
      </c>
      <c r="AL465" s="11">
        <f t="shared" si="200"/>
        <v>14310.3</v>
      </c>
      <c r="AM465" s="412">
        <f t="shared" si="201"/>
        <v>12054.81818181818</v>
      </c>
      <c r="AN465" s="412">
        <f t="shared" si="202"/>
        <v>795.81818181818016</v>
      </c>
      <c r="AO465" s="413">
        <f t="shared" si="203"/>
        <v>6.6016605959141064E-2</v>
      </c>
      <c r="AP465" s="192">
        <v>2255018208063</v>
      </c>
      <c r="AQ465" s="192">
        <v>4019238036091</v>
      </c>
      <c r="AR465" s="192" t="s">
        <v>152</v>
      </c>
      <c r="AS465" s="231" t="s">
        <v>1416</v>
      </c>
      <c r="AT465" s="231" t="s">
        <v>1422</v>
      </c>
      <c r="AU465" s="232" t="s">
        <v>80</v>
      </c>
      <c r="AV465" s="232">
        <v>28100</v>
      </c>
      <c r="AW465" s="233">
        <f>VLOOKUP(B:B,[1]CONTINENTAL!$B:$K,8,0)</f>
        <v>11259</v>
      </c>
      <c r="AX465" s="233">
        <v>1050</v>
      </c>
      <c r="AY465" s="204" t="s">
        <v>3387</v>
      </c>
      <c r="AZ465" s="195" t="s">
        <v>5093</v>
      </c>
      <c r="BA465" s="133" t="str">
        <f>IFERROR(VLOOKUP(AZ:AZ,Q商品!B:E,4,0),"")</f>
        <v>2023年製 ExtremeContact DWS06 PLUS 225/50ZR18 95W サマータイヤ 最短当日発送</v>
      </c>
      <c r="BB465" s="133" t="str">
        <f>IFERROR(VLOOKUP(B:B,在庫!B:M,12,0),"")</f>
        <v>2023年製</v>
      </c>
      <c r="BC465" s="133">
        <f>IFERROR(VLOOKUP(B:B,在庫!B:L,10,0),"")</f>
        <v>1</v>
      </c>
      <c r="BD465" s="234" t="e">
        <f>VLOOKUP(AP:AP,[1]MICHELIN!$B:$AH,32,0)</f>
        <v>#N/A</v>
      </c>
      <c r="BE465" s="234" t="e">
        <f>VLOOKUP(AP:AP,[1]MICHELIN!$B:$AH,33,0)</f>
        <v>#N/A</v>
      </c>
    </row>
    <row r="466" spans="1:57" s="11" customFormat="1" ht="19.5" hidden="1" customHeight="1">
      <c r="A466" s="11">
        <f t="shared" si="197"/>
        <v>1</v>
      </c>
      <c r="B466" s="239">
        <f t="shared" si="198"/>
        <v>2353519208060</v>
      </c>
      <c r="C466" s="233">
        <f>VLOOKUP(B:B,[1]CONTINENTAL!$B:$K,9,0)</f>
        <v>0</v>
      </c>
      <c r="D466" s="11" t="s">
        <v>4701</v>
      </c>
      <c r="E466" s="358" t="s">
        <v>600</v>
      </c>
      <c r="F466" s="303" t="s">
        <v>7153</v>
      </c>
      <c r="G466" s="132" t="str">
        <f t="shared" si="199"/>
        <v>19</v>
      </c>
      <c r="H466" s="233">
        <v>2</v>
      </c>
      <c r="I466" s="233">
        <f>VLOOKUP(B:B,[1]CONTINENTAL!$B:$K,10,0)</f>
        <v>2</v>
      </c>
      <c r="J466" s="131"/>
      <c r="K466" s="132" t="s">
        <v>665</v>
      </c>
      <c r="L466" s="132">
        <v>13</v>
      </c>
      <c r="M466" s="134"/>
      <c r="N466" s="226"/>
      <c r="O466" s="226"/>
      <c r="P466" s="227"/>
      <c r="Q466" s="228">
        <f t="shared" si="184"/>
        <v>-954.5454545454545</v>
      </c>
      <c r="R466" s="143">
        <f t="shared" si="196"/>
        <v>13.046571428571429</v>
      </c>
      <c r="S466" s="192">
        <v>1074476319</v>
      </c>
      <c r="T466" s="288" t="s">
        <v>6908</v>
      </c>
      <c r="U466" s="189">
        <f t="shared" si="185"/>
        <v>16600</v>
      </c>
      <c r="W466" s="229">
        <v>16600</v>
      </c>
      <c r="X466" s="135">
        <f t="shared" si="186"/>
        <v>11499</v>
      </c>
      <c r="Y466" s="230">
        <f t="shared" si="187"/>
        <v>14136.363636363636</v>
      </c>
      <c r="Z466" s="141" t="str">
        <f t="shared" si="188"/>
        <v/>
      </c>
      <c r="AA466" s="136">
        <f t="shared" si="189"/>
        <v>0.18656591639871381</v>
      </c>
      <c r="AB466" s="144"/>
      <c r="AC466" s="184">
        <f t="shared" si="204"/>
        <v>16274</v>
      </c>
      <c r="AD466" s="182">
        <f t="shared" si="205"/>
        <v>17883</v>
      </c>
      <c r="AE466" s="128">
        <f t="shared" si="190"/>
        <v>1609.47</v>
      </c>
      <c r="AF466" s="129">
        <f t="shared" si="191"/>
        <v>326.47000000000003</v>
      </c>
      <c r="AG466" s="130">
        <f t="shared" si="192"/>
        <v>1.8255885477828106E-2</v>
      </c>
      <c r="AH466" s="137">
        <f t="shared" si="193"/>
        <v>1283</v>
      </c>
      <c r="AI466" s="138">
        <f t="shared" si="194"/>
        <v>7.1744114522171901E-2</v>
      </c>
      <c r="AJ466" s="138">
        <f t="shared" si="195"/>
        <v>0.1683100309208857</v>
      </c>
      <c r="AK466" s="11" t="s">
        <v>13397</v>
      </c>
      <c r="AL466" s="11">
        <f t="shared" si="200"/>
        <v>14485.7</v>
      </c>
      <c r="AM466" s="412">
        <f t="shared" si="201"/>
        <v>12214.272727272726</v>
      </c>
      <c r="AN466" s="412">
        <f t="shared" si="202"/>
        <v>715.27272727272612</v>
      </c>
      <c r="AO466" s="413">
        <f t="shared" si="203"/>
        <v>5.8560402509731449E-2</v>
      </c>
      <c r="AP466" s="192">
        <v>2353519208060</v>
      </c>
      <c r="AQ466" s="192">
        <v>4019238036121</v>
      </c>
      <c r="AR466" s="192" t="s">
        <v>152</v>
      </c>
      <c r="AS466" s="231" t="s">
        <v>1416</v>
      </c>
      <c r="AT466" s="231" t="s">
        <v>1438</v>
      </c>
      <c r="AU466" s="232" t="s">
        <v>125</v>
      </c>
      <c r="AV466" s="232">
        <v>28700</v>
      </c>
      <c r="AW466" s="233">
        <f>VLOOKUP(B:B,[1]CONTINENTAL!$B:$K,8,0)</f>
        <v>11499</v>
      </c>
      <c r="AX466" s="233">
        <v>1050</v>
      </c>
      <c r="AY466" s="204" t="s">
        <v>3387</v>
      </c>
      <c r="AZ466" s="195" t="s">
        <v>4803</v>
      </c>
      <c r="BA466" s="133" t="str">
        <f>IFERROR(VLOOKUP(AZ:AZ,Q商品!B:E,4,0),"")</f>
        <v>2022年製 ExtremeContact DWS06 PLUS 235/35ZR19 91Y XL サマータイヤ 最短当日発送</v>
      </c>
      <c r="BB466" s="133" t="str">
        <f>IFERROR(VLOOKUP(B:B,在庫!B:M,12,0),"")</f>
        <v>2022年製</v>
      </c>
      <c r="BC466" s="133">
        <f>IFERROR(VLOOKUP(B:B,在庫!B:L,10,0),"")</f>
        <v>1</v>
      </c>
      <c r="BD466" s="234" t="e">
        <f>VLOOKUP(AP:AP,[1]MICHELIN!$B:$AH,32,0)</f>
        <v>#N/A</v>
      </c>
      <c r="BE466" s="234" t="e">
        <f>VLOOKUP(AP:AP,[1]MICHELIN!$B:$AH,33,0)</f>
        <v>#N/A</v>
      </c>
    </row>
    <row r="467" spans="1:57" s="11" customFormat="1" ht="19.5" hidden="1" customHeight="1">
      <c r="A467" s="11">
        <f t="shared" si="197"/>
        <v>1</v>
      </c>
      <c r="B467" s="239">
        <f t="shared" si="198"/>
        <v>2354019208062</v>
      </c>
      <c r="C467" s="233">
        <f>VLOOKUP(B:B,[1]CONTINENTAL!$B:$K,9,0)</f>
        <v>0</v>
      </c>
      <c r="D467" s="11" t="s">
        <v>4701</v>
      </c>
      <c r="E467" s="358" t="s">
        <v>602</v>
      </c>
      <c r="F467" s="303" t="s">
        <v>7155</v>
      </c>
      <c r="G467" s="132" t="str">
        <f t="shared" si="199"/>
        <v>19</v>
      </c>
      <c r="H467" s="233">
        <v>1</v>
      </c>
      <c r="I467" s="233">
        <f>VLOOKUP(B:B,[1]CONTINENTAL!$B:$K,10,0)</f>
        <v>1</v>
      </c>
      <c r="J467" s="131"/>
      <c r="K467" s="132" t="s">
        <v>665</v>
      </c>
      <c r="L467" s="132">
        <v>15</v>
      </c>
      <c r="M467" s="134"/>
      <c r="N467" s="226"/>
      <c r="O467" s="226"/>
      <c r="P467" s="227"/>
      <c r="Q467" s="228">
        <f t="shared" si="184"/>
        <v>-954.5454545454545</v>
      </c>
      <c r="R467" s="143">
        <f t="shared" si="196"/>
        <v>14.510095238095237</v>
      </c>
      <c r="S467" s="192">
        <v>1074476153</v>
      </c>
      <c r="T467" s="286" t="s">
        <v>6910</v>
      </c>
      <c r="U467" s="189">
        <f t="shared" si="185"/>
        <v>18000</v>
      </c>
      <c r="W467" s="229">
        <v>18000</v>
      </c>
      <c r="X467" s="135">
        <f t="shared" si="186"/>
        <v>12896</v>
      </c>
      <c r="Y467" s="230">
        <f t="shared" si="187"/>
        <v>15409.090909090908</v>
      </c>
      <c r="Z467" s="141" t="str">
        <f t="shared" si="188"/>
        <v/>
      </c>
      <c r="AA467" s="136">
        <f t="shared" si="189"/>
        <v>0.16309144542772855</v>
      </c>
      <c r="AB467" s="144"/>
      <c r="AC467" s="184">
        <f t="shared" si="204"/>
        <v>17647</v>
      </c>
      <c r="AD467" s="182">
        <f t="shared" si="205"/>
        <v>19392</v>
      </c>
      <c r="AE467" s="128">
        <f t="shared" si="190"/>
        <v>1745.28</v>
      </c>
      <c r="AF467" s="129">
        <f t="shared" si="191"/>
        <v>353.28</v>
      </c>
      <c r="AG467" s="130">
        <f t="shared" si="192"/>
        <v>1.8217821782178217E-2</v>
      </c>
      <c r="AH467" s="137">
        <f t="shared" si="193"/>
        <v>1392</v>
      </c>
      <c r="AI467" s="138">
        <f t="shared" si="194"/>
        <v>7.1782178217821777E-2</v>
      </c>
      <c r="AJ467" s="138">
        <f t="shared" si="195"/>
        <v>0.14487362364555034</v>
      </c>
      <c r="AK467" s="11" t="s">
        <v>13397</v>
      </c>
      <c r="AL467" s="11">
        <f t="shared" si="200"/>
        <v>15707.8</v>
      </c>
      <c r="AM467" s="412">
        <f t="shared" si="201"/>
        <v>13325.272727272726</v>
      </c>
      <c r="AN467" s="412">
        <f t="shared" si="202"/>
        <v>429.27272727272612</v>
      </c>
      <c r="AO467" s="413">
        <f t="shared" si="203"/>
        <v>3.2214929934915114E-2</v>
      </c>
      <c r="AP467" s="192">
        <v>2354019208062</v>
      </c>
      <c r="AQ467" s="192">
        <v>4019238036145</v>
      </c>
      <c r="AR467" s="192" t="s">
        <v>152</v>
      </c>
      <c r="AS467" s="231" t="s">
        <v>1416</v>
      </c>
      <c r="AT467" s="231" t="s">
        <v>1442</v>
      </c>
      <c r="AU467" s="232" t="s">
        <v>101</v>
      </c>
      <c r="AV467" s="232">
        <v>32200</v>
      </c>
      <c r="AW467" s="233">
        <f>VLOOKUP(B:B,[1]CONTINENTAL!$B:$K,8,0)</f>
        <v>12896</v>
      </c>
      <c r="AX467" s="233">
        <v>1050</v>
      </c>
      <c r="AY467" s="204" t="s">
        <v>3387</v>
      </c>
      <c r="AZ467" s="195" t="s">
        <v>4805</v>
      </c>
      <c r="BA467" s="133" t="str">
        <f>IFERROR(VLOOKUP(AZ:AZ,Q商品!B:E,4,0),"")</f>
        <v>2023年製 ExtremeContact DWS06 PLUS 235/40ZR19 96W XL サマータイヤ 最短当日発送</v>
      </c>
      <c r="BB467" s="133" t="str">
        <f>IFERROR(VLOOKUP(B:B,在庫!B:M,12,0),"")</f>
        <v>2023年製</v>
      </c>
      <c r="BC467" s="133">
        <f>IFERROR(VLOOKUP(B:B,在庫!B:L,10,0),"")</f>
        <v>1</v>
      </c>
      <c r="BD467" s="234" t="e">
        <f>VLOOKUP(AP:AP,[1]MICHELIN!$B:$AH,32,0)</f>
        <v>#N/A</v>
      </c>
      <c r="BE467" s="234" t="e">
        <f>VLOOKUP(AP:AP,[1]MICHELIN!$B:$AH,33,0)</f>
        <v>#N/A</v>
      </c>
    </row>
    <row r="468" spans="1:57" s="11" customFormat="1" ht="19.5" hidden="1" customHeight="1">
      <c r="A468" s="11">
        <f t="shared" si="197"/>
        <v>1</v>
      </c>
      <c r="B468" s="239">
        <f t="shared" si="198"/>
        <v>2254518208061</v>
      </c>
      <c r="C468" s="233">
        <f>VLOOKUP(B:B,[1]CONTINENTAL!$B:$K,9,0)</f>
        <v>13</v>
      </c>
      <c r="D468" s="11" t="s">
        <v>4701</v>
      </c>
      <c r="E468" s="358" t="s">
        <v>598</v>
      </c>
      <c r="F468" s="158" t="s">
        <v>6010</v>
      </c>
      <c r="G468" s="132" t="str">
        <f t="shared" si="199"/>
        <v>18</v>
      </c>
      <c r="H468" s="233">
        <v>0</v>
      </c>
      <c r="I468" s="233">
        <f>VLOOKUP(B:B,[1]CONTINENTAL!$B:$K,10,0)</f>
        <v>0</v>
      </c>
      <c r="J468" s="131"/>
      <c r="K468" s="132" t="s">
        <v>665</v>
      </c>
      <c r="L468" s="132">
        <v>11</v>
      </c>
      <c r="M468" s="134" t="s">
        <v>3422</v>
      </c>
      <c r="N468" s="226" t="s">
        <v>3401</v>
      </c>
      <c r="O468" s="226">
        <v>0</v>
      </c>
      <c r="P468" s="227">
        <v>14995</v>
      </c>
      <c r="Q468" s="228">
        <f t="shared" si="184"/>
        <v>12677.272727272726</v>
      </c>
      <c r="R468" s="143">
        <f t="shared" si="196"/>
        <v>0.14981713875941191</v>
      </c>
      <c r="S468" s="192">
        <v>1074476158</v>
      </c>
      <c r="T468" s="286" t="s">
        <v>6907</v>
      </c>
      <c r="U468" s="189">
        <f t="shared" si="185"/>
        <v>14995</v>
      </c>
      <c r="W468" s="229">
        <v>14995</v>
      </c>
      <c r="X468" s="135">
        <f t="shared" si="186"/>
        <v>10778</v>
      </c>
      <c r="Y468" s="230">
        <f t="shared" si="187"/>
        <v>12677.272727272726</v>
      </c>
      <c r="Z468" s="141">
        <f t="shared" si="188"/>
        <v>7.7225741913971246E-2</v>
      </c>
      <c r="AA468" s="136">
        <f t="shared" si="189"/>
        <v>0.14981713875941191</v>
      </c>
      <c r="AB468" s="144"/>
      <c r="AC468" s="184">
        <f t="shared" si="204"/>
        <v>14700</v>
      </c>
      <c r="AD468" s="182">
        <f t="shared" si="205"/>
        <v>16153</v>
      </c>
      <c r="AE468" s="128">
        <f t="shared" si="190"/>
        <v>1453.77</v>
      </c>
      <c r="AF468" s="129">
        <f t="shared" si="191"/>
        <v>295.77</v>
      </c>
      <c r="AG468" s="130">
        <f t="shared" si="192"/>
        <v>1.8310530551600319E-2</v>
      </c>
      <c r="AH468" s="137">
        <f t="shared" si="193"/>
        <v>1158</v>
      </c>
      <c r="AI468" s="138">
        <f t="shared" si="194"/>
        <v>7.1689469448399684E-2</v>
      </c>
      <c r="AJ468" s="138">
        <f t="shared" si="195"/>
        <v>0.1315066082078116</v>
      </c>
      <c r="AL468" s="11">
        <f t="shared" si="200"/>
        <v>13084.7</v>
      </c>
      <c r="AM468" s="412">
        <f t="shared" si="201"/>
        <v>10940.636363636364</v>
      </c>
      <c r="AN468" s="412">
        <f t="shared" si="202"/>
        <v>162.63636363636397</v>
      </c>
      <c r="AO468" s="413">
        <f t="shared" si="203"/>
        <v>1.4865347702892499E-2</v>
      </c>
      <c r="AP468" s="192">
        <v>2254518208061</v>
      </c>
      <c r="AQ468" s="192">
        <v>4019238036053</v>
      </c>
      <c r="AR468" s="192" t="s">
        <v>152</v>
      </c>
      <c r="AS468" s="231" t="s">
        <v>1416</v>
      </c>
      <c r="AT468" s="231" t="s">
        <v>1429</v>
      </c>
      <c r="AU468" s="232" t="s">
        <v>40</v>
      </c>
      <c r="AV468" s="232">
        <v>26900</v>
      </c>
      <c r="AW468" s="233">
        <f>VLOOKUP(B:B,[1]CONTINENTAL!$B:$K,8,0)</f>
        <v>10778</v>
      </c>
      <c r="AX468" s="233">
        <v>1050</v>
      </c>
      <c r="AY468" s="204" t="s">
        <v>3387</v>
      </c>
      <c r="AZ468" s="192" t="s">
        <v>5092</v>
      </c>
      <c r="BA468" s="133" t="str">
        <f>IFERROR(VLOOKUP(AZ:AZ,Q商品!B:E,4,0),"")</f>
        <v>2022年製 ExtremeContact DWS06 PLUS 225/45ZR18 91Y サマータイヤ 最短当日発送</v>
      </c>
      <c r="BB468" s="133" t="str">
        <f>IFERROR(VLOOKUP(B:B,在庫!B:M,12,0),"")</f>
        <v/>
      </c>
      <c r="BC468" s="133" t="str">
        <f>IFERROR(VLOOKUP(B:B,在庫!B:L,10,0),"")</f>
        <v/>
      </c>
      <c r="BD468" s="234" t="e">
        <f>VLOOKUP(AP:AP,[1]MICHELIN!$B:$AH,32,0)</f>
        <v>#N/A</v>
      </c>
      <c r="BE468" s="234" t="e">
        <f>VLOOKUP(AP:AP,[1]MICHELIN!$B:$AH,33,0)</f>
        <v>#N/A</v>
      </c>
    </row>
    <row r="469" spans="1:57" s="11" customFormat="1" ht="19.5" hidden="1" customHeight="1">
      <c r="A469" s="11">
        <f t="shared" si="197"/>
        <v>1</v>
      </c>
      <c r="B469" s="239">
        <f t="shared" si="198"/>
        <v>2355018208060</v>
      </c>
      <c r="C469" s="233">
        <f>VLOOKUP(B:B,[1]CONTINENTAL!$B:$K,9,0)</f>
        <v>17</v>
      </c>
      <c r="D469" s="11" t="s">
        <v>4701</v>
      </c>
      <c r="E469" s="11" t="s">
        <v>604</v>
      </c>
      <c r="F469" s="158" t="s">
        <v>6013</v>
      </c>
      <c r="G469" s="132" t="str">
        <f t="shared" si="199"/>
        <v>18</v>
      </c>
      <c r="H469" s="233">
        <v>103</v>
      </c>
      <c r="I469" s="233">
        <f>VLOOKUP(B:B,[1]CONTINENTAL!$B:$K,10,0)</f>
        <v>95</v>
      </c>
      <c r="J469" s="131" t="s">
        <v>12</v>
      </c>
      <c r="K469" s="132" t="s">
        <v>665</v>
      </c>
      <c r="L469" s="132">
        <v>17</v>
      </c>
      <c r="M469" s="134" t="s">
        <v>1780</v>
      </c>
      <c r="N469" s="226" t="s">
        <v>7227</v>
      </c>
      <c r="O469" s="226" t="s">
        <v>1777</v>
      </c>
      <c r="P469" s="227">
        <v>16500</v>
      </c>
      <c r="Q469" s="228">
        <f t="shared" si="184"/>
        <v>14045.454545454544</v>
      </c>
      <c r="R469" s="143">
        <f t="shared" si="196"/>
        <v>0.17019417475728146</v>
      </c>
      <c r="S469" s="192">
        <v>1074476407</v>
      </c>
      <c r="T469" s="285" t="s">
        <v>12046</v>
      </c>
      <c r="U469" s="189">
        <f t="shared" si="185"/>
        <v>16500</v>
      </c>
      <c r="W469" s="229">
        <v>16500</v>
      </c>
      <c r="X469" s="135">
        <f t="shared" si="186"/>
        <v>11655</v>
      </c>
      <c r="Y469" s="230">
        <f t="shared" si="187"/>
        <v>14045.454545454544</v>
      </c>
      <c r="Z469" s="141">
        <f t="shared" si="188"/>
        <v>7.7272727272727382E-2</v>
      </c>
      <c r="AA469" s="136">
        <f t="shared" si="189"/>
        <v>0.17019417475728146</v>
      </c>
      <c r="AB469" s="309"/>
      <c r="AC469" s="184">
        <f t="shared" si="204"/>
        <v>16176</v>
      </c>
      <c r="AD469" s="182">
        <f t="shared" si="205"/>
        <v>17775</v>
      </c>
      <c r="AE469" s="128">
        <f t="shared" si="190"/>
        <v>1599.75</v>
      </c>
      <c r="AF469" s="129">
        <f t="shared" si="191"/>
        <v>324.75</v>
      </c>
      <c r="AG469" s="130">
        <f t="shared" si="192"/>
        <v>1.8270042194092825E-2</v>
      </c>
      <c r="AH469" s="137">
        <f t="shared" si="193"/>
        <v>1275</v>
      </c>
      <c r="AI469" s="138">
        <f t="shared" si="194"/>
        <v>7.1729957805907171E-2</v>
      </c>
      <c r="AJ469" s="138">
        <f t="shared" si="195"/>
        <v>0.15192413256318865</v>
      </c>
      <c r="AK469" s="11" t="s">
        <v>13397</v>
      </c>
      <c r="AL469" s="11">
        <f t="shared" si="200"/>
        <v>14398.5</v>
      </c>
      <c r="AM469" s="412">
        <f t="shared" si="201"/>
        <v>12134.999999999998</v>
      </c>
      <c r="AN469" s="412">
        <f t="shared" si="202"/>
        <v>479.99999999999818</v>
      </c>
      <c r="AO469" s="413">
        <f t="shared" si="203"/>
        <v>3.9555006180469574E-2</v>
      </c>
      <c r="AP469" s="192">
        <v>2355018208060</v>
      </c>
      <c r="AQ469" s="192">
        <v>4019238036183</v>
      </c>
      <c r="AR469" s="192" t="s">
        <v>152</v>
      </c>
      <c r="AS469" s="231" t="s">
        <v>1052</v>
      </c>
      <c r="AT469" s="231" t="s">
        <v>1433</v>
      </c>
      <c r="AU469" s="232" t="s">
        <v>54</v>
      </c>
      <c r="AV469" s="232">
        <v>25900</v>
      </c>
      <c r="AW469" s="233">
        <f>VLOOKUP(B:B,[1]CONTINENTAL!$B:$K,8,0)</f>
        <v>11655</v>
      </c>
      <c r="AX469" s="233">
        <v>1050</v>
      </c>
      <c r="AY469" s="204" t="s">
        <v>3387</v>
      </c>
      <c r="AZ469" s="195" t="s">
        <v>5095</v>
      </c>
      <c r="BA469" s="133" t="str">
        <f>IFERROR(VLOOKUP(AZ:AZ,Q商品!B:E,4,0),"")</f>
        <v>2022年製 ExtremeContact DWS06 PLUS 235/50ZR18 97W サマータイヤ 最短当日発送</v>
      </c>
      <c r="BB469" s="133" t="str">
        <f>IFERROR(VLOOKUP(B:B,在庫!B:M,12,0),"")</f>
        <v>2022年製</v>
      </c>
      <c r="BC469" s="133">
        <f>IFERROR(VLOOKUP(B:B,在庫!B:L,10,0),"")</f>
        <v>1</v>
      </c>
      <c r="BD469" s="234" t="e">
        <f>VLOOKUP(AP:AP,[1]MICHELIN!$B:$AH,32,0)</f>
        <v>#N/A</v>
      </c>
      <c r="BE469" s="234" t="e">
        <f>VLOOKUP(AP:AP,[1]MICHELIN!$B:$AH,33,0)</f>
        <v>#N/A</v>
      </c>
    </row>
    <row r="470" spans="1:57" s="11" customFormat="1" ht="19.5" hidden="1" customHeight="1">
      <c r="A470" s="11">
        <f t="shared" si="197"/>
        <v>1</v>
      </c>
      <c r="B470" s="239">
        <f t="shared" si="198"/>
        <v>2354518208068</v>
      </c>
      <c r="C470" s="233">
        <f>VLOOKUP(B:B,[1]CONTINENTAL!$B:$K,9,0)</f>
        <v>9</v>
      </c>
      <c r="D470" s="11" t="s">
        <v>4701</v>
      </c>
      <c r="E470" s="11" t="s">
        <v>603</v>
      </c>
      <c r="F470" s="158" t="s">
        <v>6012</v>
      </c>
      <c r="G470" s="132" t="str">
        <f t="shared" si="199"/>
        <v>18</v>
      </c>
      <c r="H470" s="233">
        <v>16</v>
      </c>
      <c r="I470" s="233">
        <f>VLOOKUP(B:B,[1]CONTINENTAL!$B:$K,10,0)</f>
        <v>8</v>
      </c>
      <c r="J470" s="131"/>
      <c r="K470" s="132" t="s">
        <v>665</v>
      </c>
      <c r="L470" s="132">
        <v>16</v>
      </c>
      <c r="M470" s="134" t="s">
        <v>3422</v>
      </c>
      <c r="N470" s="226" t="s">
        <v>2920</v>
      </c>
      <c r="O470" s="226">
        <v>0</v>
      </c>
      <c r="P470" s="227">
        <v>18500</v>
      </c>
      <c r="Q470" s="228">
        <f t="shared" si="184"/>
        <v>15863.636363636362</v>
      </c>
      <c r="R470" s="143">
        <f t="shared" si="196"/>
        <v>0.15397707736389676</v>
      </c>
      <c r="S470" s="192">
        <v>1074475983</v>
      </c>
      <c r="T470" s="285" t="s">
        <v>12045</v>
      </c>
      <c r="U470" s="189">
        <f t="shared" si="185"/>
        <v>18500</v>
      </c>
      <c r="W470" s="229">
        <v>18500</v>
      </c>
      <c r="X470" s="135">
        <f t="shared" si="186"/>
        <v>13421</v>
      </c>
      <c r="Y470" s="230">
        <f t="shared" si="187"/>
        <v>15863.636363636362</v>
      </c>
      <c r="Z470" s="141">
        <f t="shared" si="188"/>
        <v>7.7297297297297396E-2</v>
      </c>
      <c r="AA470" s="136">
        <f t="shared" si="189"/>
        <v>0.15397707736389676</v>
      </c>
      <c r="AB470" s="309"/>
      <c r="AC470" s="184">
        <f t="shared" si="204"/>
        <v>18137</v>
      </c>
      <c r="AD470" s="182">
        <f t="shared" si="205"/>
        <v>19930</v>
      </c>
      <c r="AE470" s="128">
        <f t="shared" si="190"/>
        <v>1793.7</v>
      </c>
      <c r="AF470" s="129">
        <f t="shared" si="191"/>
        <v>363.70000000000005</v>
      </c>
      <c r="AG470" s="130">
        <f t="shared" si="192"/>
        <v>1.8248871048670349E-2</v>
      </c>
      <c r="AH470" s="137">
        <f t="shared" si="193"/>
        <v>1430</v>
      </c>
      <c r="AI470" s="138">
        <f t="shared" si="194"/>
        <v>7.1751128951329651E-2</v>
      </c>
      <c r="AJ470" s="138">
        <f t="shared" si="195"/>
        <v>0.13572820631522642</v>
      </c>
      <c r="AL470" s="11">
        <f t="shared" si="200"/>
        <v>16144</v>
      </c>
      <c r="AM470" s="412">
        <f t="shared" si="201"/>
        <v>13721.81818181818</v>
      </c>
      <c r="AN470" s="412">
        <f t="shared" si="202"/>
        <v>300.81818181818016</v>
      </c>
      <c r="AO470" s="413">
        <f t="shared" si="203"/>
        <v>2.1922618258910707E-2</v>
      </c>
      <c r="AP470" s="192">
        <v>2354518208068</v>
      </c>
      <c r="AQ470" s="192">
        <v>4019238036169</v>
      </c>
      <c r="AR470" s="192" t="s">
        <v>152</v>
      </c>
      <c r="AS470" s="231" t="s">
        <v>1416</v>
      </c>
      <c r="AT470" s="231" t="s">
        <v>1423</v>
      </c>
      <c r="AU470" s="232" t="s">
        <v>69</v>
      </c>
      <c r="AV470" s="232">
        <v>33500</v>
      </c>
      <c r="AW470" s="233">
        <f>VLOOKUP(B:B,[1]CONTINENTAL!$B:$K,8,0)</f>
        <v>13421</v>
      </c>
      <c r="AX470" s="233">
        <v>1050</v>
      </c>
      <c r="AY470" s="204" t="s">
        <v>3387</v>
      </c>
      <c r="AZ470" s="192" t="s">
        <v>5094</v>
      </c>
      <c r="BA470" s="133" t="str">
        <f>IFERROR(VLOOKUP(AZ:AZ,Q商品!B:E,4,0),"")</f>
        <v>2022年製 ExtremeContact DWS06 PLUS 235/45ZR18 98Y XL サマータイヤ 最短当日発送</v>
      </c>
      <c r="BB470" s="133" t="str">
        <f>IFERROR(VLOOKUP(B:B,在庫!B:M,12,0),"")</f>
        <v>2022年製</v>
      </c>
      <c r="BC470" s="133">
        <f>IFERROR(VLOOKUP(B:B,在庫!B:L,10,0),"")</f>
        <v>1</v>
      </c>
      <c r="BD470" s="234" t="e">
        <f>VLOOKUP(AP:AP,[1]MICHELIN!$B:$AH,32,0)</f>
        <v>#N/A</v>
      </c>
      <c r="BE470" s="234" t="e">
        <f>VLOOKUP(AP:AP,[1]MICHELIN!$B:$AH,33,0)</f>
        <v>#N/A</v>
      </c>
    </row>
    <row r="471" spans="1:57" s="11" customFormat="1" ht="19.5" hidden="1" customHeight="1">
      <c r="A471" s="11">
        <f t="shared" si="197"/>
        <v>1</v>
      </c>
      <c r="B471" s="239">
        <f t="shared" si="198"/>
        <v>2356018208067</v>
      </c>
      <c r="C471" s="233">
        <f>VLOOKUP(B:B,[1]CONTINENTAL!$B:$K,9,0)</f>
        <v>0</v>
      </c>
      <c r="D471" s="11" t="s">
        <v>4701</v>
      </c>
      <c r="E471" s="358" t="s">
        <v>605</v>
      </c>
      <c r="F471" s="293" t="s">
        <v>6014</v>
      </c>
      <c r="G471" s="132" t="str">
        <f t="shared" si="199"/>
        <v>18</v>
      </c>
      <c r="H471" s="233">
        <v>3</v>
      </c>
      <c r="I471" s="233">
        <f>VLOOKUP(B:B,[1]CONTINENTAL!$B:$K,10,0)</f>
        <v>3</v>
      </c>
      <c r="J471" s="131"/>
      <c r="K471" s="132" t="s">
        <v>665</v>
      </c>
      <c r="L471" s="132">
        <v>18</v>
      </c>
      <c r="M471" s="134" t="s">
        <v>3422</v>
      </c>
      <c r="N471" s="226" t="s">
        <v>6027</v>
      </c>
      <c r="O471" s="226" t="s">
        <v>1777</v>
      </c>
      <c r="P471" s="227">
        <v>19200</v>
      </c>
      <c r="Q471" s="228">
        <f t="shared" si="184"/>
        <v>16500</v>
      </c>
      <c r="R471" s="143">
        <f t="shared" si="196"/>
        <v>0.15745454545454546</v>
      </c>
      <c r="S471" s="192">
        <v>1074475981</v>
      </c>
      <c r="T471" s="286" t="s">
        <v>6912</v>
      </c>
      <c r="U471" s="189">
        <f t="shared" si="185"/>
        <v>19200</v>
      </c>
      <c r="W471" s="229">
        <v>19200</v>
      </c>
      <c r="X471" s="135">
        <f t="shared" si="186"/>
        <v>13902</v>
      </c>
      <c r="Y471" s="230">
        <f t="shared" si="187"/>
        <v>16500</v>
      </c>
      <c r="Z471" s="141">
        <f t="shared" si="188"/>
        <v>7.7291666666666758E-2</v>
      </c>
      <c r="AA471" s="136">
        <f t="shared" si="189"/>
        <v>0.15745454545454546</v>
      </c>
      <c r="AB471" s="144"/>
      <c r="AC471" s="184">
        <f t="shared" si="204"/>
        <v>18823</v>
      </c>
      <c r="AD471" s="182">
        <f t="shared" si="205"/>
        <v>20684</v>
      </c>
      <c r="AE471" s="128">
        <f t="shared" si="190"/>
        <v>1861.56</v>
      </c>
      <c r="AF471" s="129">
        <f t="shared" si="191"/>
        <v>377.55999999999995</v>
      </c>
      <c r="AG471" s="130">
        <f t="shared" si="192"/>
        <v>1.8253722684200346E-2</v>
      </c>
      <c r="AH471" s="137">
        <f t="shared" si="193"/>
        <v>1484</v>
      </c>
      <c r="AI471" s="138">
        <f t="shared" si="194"/>
        <v>7.1746277315799648E-2</v>
      </c>
      <c r="AJ471" s="138">
        <f t="shared" si="195"/>
        <v>0.13920082277034512</v>
      </c>
      <c r="AL471" s="11">
        <f t="shared" si="200"/>
        <v>16754.599999999999</v>
      </c>
      <c r="AM471" s="412">
        <f t="shared" si="201"/>
        <v>14276.909090909088</v>
      </c>
      <c r="AN471" s="412">
        <f t="shared" si="202"/>
        <v>374.90909090908826</v>
      </c>
      <c r="AO471" s="413">
        <f t="shared" si="203"/>
        <v>2.6259821962991554E-2</v>
      </c>
      <c r="AP471" s="192">
        <v>2356018208067</v>
      </c>
      <c r="AQ471" s="192">
        <v>4019238036220</v>
      </c>
      <c r="AR471" s="192" t="s">
        <v>152</v>
      </c>
      <c r="AS471" s="231" t="s">
        <v>1416</v>
      </c>
      <c r="AT471" s="231" t="s">
        <v>1436</v>
      </c>
      <c r="AU471" s="232" t="s">
        <v>76</v>
      </c>
      <c r="AV471" s="232">
        <v>34700</v>
      </c>
      <c r="AW471" s="233">
        <f>VLOOKUP(B:B,[1]CONTINENTAL!$B:$K,8,0)</f>
        <v>13902</v>
      </c>
      <c r="AX471" s="233">
        <v>1050</v>
      </c>
      <c r="AY471" s="204" t="s">
        <v>3387</v>
      </c>
      <c r="AZ471" s="192" t="s">
        <v>5096</v>
      </c>
      <c r="BA471" s="133" t="str">
        <f>IFERROR(VLOOKUP(AZ:AZ,Q商品!B:E,4,0),"")</f>
        <v>2022年製 ExtremeContact DWS06 PLUS 235/60ZR18 107W XL サマータイヤ 最短当日発送</v>
      </c>
      <c r="BB471" s="133" t="str">
        <f>IFERROR(VLOOKUP(B:B,在庫!B:M,12,0),"")</f>
        <v>2022年製</v>
      </c>
      <c r="BC471" s="133">
        <f>IFERROR(VLOOKUP(B:B,在庫!B:L,10,0),"")</f>
        <v>1</v>
      </c>
      <c r="BD471" s="234" t="e">
        <f>VLOOKUP(AP:AP,[1]MICHELIN!$B:$AH,32,0)</f>
        <v>#N/A</v>
      </c>
      <c r="BE471" s="234" t="e">
        <f>VLOOKUP(AP:AP,[1]MICHELIN!$B:$AH,33,0)</f>
        <v>#N/A</v>
      </c>
    </row>
    <row r="472" spans="1:57" s="11" customFormat="1" ht="19.5" hidden="1" customHeight="1">
      <c r="A472" s="11">
        <f t="shared" si="197"/>
        <v>1</v>
      </c>
      <c r="B472" s="239">
        <f t="shared" si="198"/>
        <v>2454019208069</v>
      </c>
      <c r="C472" s="233">
        <f>VLOOKUP(B:B,[1]CONTINENTAL!$B:$K,9,0)</f>
        <v>88</v>
      </c>
      <c r="D472" s="11" t="s">
        <v>4701</v>
      </c>
      <c r="E472" s="358" t="s">
        <v>609</v>
      </c>
      <c r="F472" s="158" t="s">
        <v>6016</v>
      </c>
      <c r="G472" s="132" t="str">
        <f t="shared" si="199"/>
        <v>19</v>
      </c>
      <c r="H472" s="233">
        <v>1</v>
      </c>
      <c r="I472" s="233">
        <f>VLOOKUP(B:B,[1]CONTINENTAL!$B:$K,10,0)</f>
        <v>1</v>
      </c>
      <c r="J472" s="131"/>
      <c r="K472" s="132" t="s">
        <v>665</v>
      </c>
      <c r="L472" s="132">
        <v>22</v>
      </c>
      <c r="M472" s="134" t="s">
        <v>3422</v>
      </c>
      <c r="N472" s="226" t="s">
        <v>6028</v>
      </c>
      <c r="O472" s="226" t="s">
        <v>1777</v>
      </c>
      <c r="P472" s="227">
        <v>17034</v>
      </c>
      <c r="Q472" s="228">
        <f t="shared" si="184"/>
        <v>14530.90909090909</v>
      </c>
      <c r="R472" s="143">
        <f t="shared" si="196"/>
        <v>0.14251751751751746</v>
      </c>
      <c r="S472" s="192">
        <v>1074476152</v>
      </c>
      <c r="T472" s="286" t="s">
        <v>6915</v>
      </c>
      <c r="U472" s="189">
        <f t="shared" si="185"/>
        <v>18100</v>
      </c>
      <c r="W472" s="229">
        <v>18100</v>
      </c>
      <c r="X472" s="135">
        <f t="shared" si="186"/>
        <v>12460</v>
      </c>
      <c r="Y472" s="230">
        <f t="shared" si="187"/>
        <v>15499.999999999998</v>
      </c>
      <c r="Z472" s="141">
        <f t="shared" si="188"/>
        <v>0.14476928495949282</v>
      </c>
      <c r="AA472" s="136">
        <f t="shared" si="189"/>
        <v>0.19612903225806441</v>
      </c>
      <c r="AB472" s="144"/>
      <c r="AC472" s="184">
        <f t="shared" si="204"/>
        <v>17745</v>
      </c>
      <c r="AD472" s="182">
        <f t="shared" si="205"/>
        <v>19500</v>
      </c>
      <c r="AE472" s="128">
        <f t="shared" si="190"/>
        <v>1755</v>
      </c>
      <c r="AF472" s="129">
        <f t="shared" si="191"/>
        <v>355</v>
      </c>
      <c r="AG472" s="130">
        <f t="shared" si="192"/>
        <v>1.8205128205128204E-2</v>
      </c>
      <c r="AH472" s="137">
        <f t="shared" si="193"/>
        <v>1400</v>
      </c>
      <c r="AI472" s="138">
        <f t="shared" si="194"/>
        <v>7.179487179487179E-2</v>
      </c>
      <c r="AJ472" s="138">
        <f t="shared" si="195"/>
        <v>0.1779239040529362</v>
      </c>
      <c r="AK472" s="11" t="s">
        <v>13397</v>
      </c>
      <c r="AL472" s="11">
        <f t="shared" si="200"/>
        <v>15795</v>
      </c>
      <c r="AM472" s="412">
        <f t="shared" si="201"/>
        <v>13404.545454545454</v>
      </c>
      <c r="AN472" s="412">
        <f t="shared" si="202"/>
        <v>944.54545454545405</v>
      </c>
      <c r="AO472" s="413">
        <f t="shared" si="203"/>
        <v>7.0464564259070842E-2</v>
      </c>
      <c r="AP472" s="192">
        <v>2454019208069</v>
      </c>
      <c r="AQ472" s="192">
        <v>4019238036275</v>
      </c>
      <c r="AR472" s="192" t="s">
        <v>152</v>
      </c>
      <c r="AS472" s="231" t="s">
        <v>1416</v>
      </c>
      <c r="AT472" s="231" t="s">
        <v>1443</v>
      </c>
      <c r="AU472" s="232" t="s">
        <v>106</v>
      </c>
      <c r="AV472" s="232">
        <v>31100</v>
      </c>
      <c r="AW472" s="233">
        <f>VLOOKUP(B:B,[1]CONTINENTAL!$B:$K,8,0)</f>
        <v>12460</v>
      </c>
      <c r="AX472" s="233">
        <v>1050</v>
      </c>
      <c r="AY472" s="204" t="s">
        <v>3387</v>
      </c>
      <c r="AZ472" s="195" t="s">
        <v>5098</v>
      </c>
      <c r="BA472" s="133" t="str">
        <f>IFERROR(VLOOKUP(AZ:AZ,Q商品!B:E,4,0),"")</f>
        <v>2023年製 ExtremeContact DWS06 PLUS 245/40ZR19 98Y XL サマータイヤ 最短当日発送</v>
      </c>
      <c r="BB472" s="133" t="str">
        <f>IFERROR(VLOOKUP(B:B,在庫!B:M,12,0),"")</f>
        <v>2023年製</v>
      </c>
      <c r="BC472" s="133">
        <f>IFERROR(VLOOKUP(B:B,在庫!B:L,10,0),"")</f>
        <v>1</v>
      </c>
      <c r="BD472" s="234" t="e">
        <f>VLOOKUP(AP:AP,[1]MICHELIN!$B:$AH,32,0)</f>
        <v>#N/A</v>
      </c>
      <c r="BE472" s="234" t="e">
        <f>VLOOKUP(AP:AP,[1]MICHELIN!$B:$AH,33,0)</f>
        <v>#N/A</v>
      </c>
    </row>
    <row r="473" spans="1:57" s="11" customFormat="1" ht="19.5" hidden="1" customHeight="1">
      <c r="A473" s="11">
        <f t="shared" si="197"/>
        <v>1</v>
      </c>
      <c r="B473" s="239">
        <f t="shared" si="198"/>
        <v>2454518208065</v>
      </c>
      <c r="C473" s="233">
        <f>VLOOKUP(B:B,[1]CONTINENTAL!$B:$K,9,0)</f>
        <v>38</v>
      </c>
      <c r="D473" s="11" t="s">
        <v>4701</v>
      </c>
      <c r="E473" s="11" t="s">
        <v>610</v>
      </c>
      <c r="F473" s="158" t="s">
        <v>6017</v>
      </c>
      <c r="G473" s="132" t="str">
        <f t="shared" si="199"/>
        <v>18</v>
      </c>
      <c r="H473" s="233">
        <v>35</v>
      </c>
      <c r="I473" s="233">
        <f>VLOOKUP(B:B,[1]CONTINENTAL!$B:$K,10,0)</f>
        <v>31</v>
      </c>
      <c r="J473" s="131">
        <v>681</v>
      </c>
      <c r="K473" s="132" t="s">
        <v>665</v>
      </c>
      <c r="L473" s="132">
        <v>24</v>
      </c>
      <c r="M473" s="134" t="s">
        <v>3422</v>
      </c>
      <c r="N473" s="226" t="s">
        <v>3403</v>
      </c>
      <c r="O473" s="226" t="s">
        <v>1777</v>
      </c>
      <c r="P473" s="227">
        <v>18099</v>
      </c>
      <c r="Q473" s="228">
        <f t="shared" si="184"/>
        <v>15499.090909090908</v>
      </c>
      <c r="R473" s="143">
        <f t="shared" si="196"/>
        <v>0.19375916476039645</v>
      </c>
      <c r="S473" s="192">
        <v>1074476408</v>
      </c>
      <c r="T473" s="285" t="s">
        <v>12048</v>
      </c>
      <c r="U473" s="189">
        <f t="shared" si="185"/>
        <v>18099</v>
      </c>
      <c r="W473" s="229">
        <v>18099</v>
      </c>
      <c r="X473" s="135">
        <f t="shared" si="186"/>
        <v>12496</v>
      </c>
      <c r="Y473" s="230">
        <f t="shared" si="187"/>
        <v>15499.090909090908</v>
      </c>
      <c r="Z473" s="141">
        <f t="shared" si="188"/>
        <v>7.7297088236919276E-2</v>
      </c>
      <c r="AA473" s="136">
        <f t="shared" si="189"/>
        <v>0.19375916476039645</v>
      </c>
      <c r="AB473" s="309"/>
      <c r="AC473" s="184">
        <f t="shared" si="204"/>
        <v>17744</v>
      </c>
      <c r="AD473" s="182">
        <f t="shared" si="205"/>
        <v>19498</v>
      </c>
      <c r="AE473" s="128">
        <f t="shared" si="190"/>
        <v>1754.82</v>
      </c>
      <c r="AF473" s="129">
        <f t="shared" si="191"/>
        <v>355.81999999999994</v>
      </c>
      <c r="AG473" s="130">
        <f t="shared" si="192"/>
        <v>1.8249051184736891E-2</v>
      </c>
      <c r="AH473" s="137">
        <f t="shared" si="193"/>
        <v>1399</v>
      </c>
      <c r="AI473" s="138">
        <f t="shared" si="194"/>
        <v>7.1750948815263102E-2</v>
      </c>
      <c r="AJ473" s="138">
        <f t="shared" si="195"/>
        <v>0.17551011357565957</v>
      </c>
      <c r="AK473" s="11" t="s">
        <v>13397</v>
      </c>
      <c r="AL473" s="11">
        <f t="shared" si="200"/>
        <v>15794.2</v>
      </c>
      <c r="AM473" s="412">
        <f t="shared" si="201"/>
        <v>13403.818181818182</v>
      </c>
      <c r="AN473" s="412">
        <f t="shared" si="202"/>
        <v>907.81818181818198</v>
      </c>
      <c r="AO473" s="413">
        <f t="shared" si="203"/>
        <v>6.7728327070983863E-2</v>
      </c>
      <c r="AP473" s="192">
        <v>2454518208065</v>
      </c>
      <c r="AQ473" s="192">
        <v>4019238036305</v>
      </c>
      <c r="AR473" s="192" t="s">
        <v>152</v>
      </c>
      <c r="AS473" s="231" t="s">
        <v>1416</v>
      </c>
      <c r="AT473" s="231" t="s">
        <v>1434</v>
      </c>
      <c r="AU473" s="232" t="s">
        <v>33</v>
      </c>
      <c r="AV473" s="232">
        <v>31200</v>
      </c>
      <c r="AW473" s="233">
        <f>VLOOKUP(B:B,[1]CONTINENTAL!$B:$K,8,0)</f>
        <v>12496</v>
      </c>
      <c r="AX473" s="233">
        <v>1050</v>
      </c>
      <c r="AY473" s="204" t="s">
        <v>3387</v>
      </c>
      <c r="AZ473" s="195" t="s">
        <v>5099</v>
      </c>
      <c r="BA473" s="133" t="str">
        <f>IFERROR(VLOOKUP(AZ:AZ,Q商品!B:E,4,0),"")</f>
        <v>2022年製以降 ExtremeContact DWS06 PLUS 245/45ZR18 100Y XL サマータイヤ 最短当日発送</v>
      </c>
      <c r="BB473" s="133" t="str">
        <f>IFERROR(VLOOKUP(B:B,在庫!B:M,12,0),"")</f>
        <v>2023年製</v>
      </c>
      <c r="BC473" s="133">
        <f>IFERROR(VLOOKUP(B:B,在庫!B:L,10,0),"")</f>
        <v>1</v>
      </c>
      <c r="BD473" s="234" t="e">
        <f>VLOOKUP(AP:AP,[1]MICHELIN!$B:$AH,32,0)</f>
        <v>#N/A</v>
      </c>
      <c r="BE473" s="234" t="e">
        <f>VLOOKUP(AP:AP,[1]MICHELIN!$B:$AH,33,0)</f>
        <v>#N/A</v>
      </c>
    </row>
    <row r="474" spans="1:57" s="11" customFormat="1" ht="19.5" hidden="1" customHeight="1">
      <c r="A474" s="11">
        <f t="shared" si="197"/>
        <v>1</v>
      </c>
      <c r="B474" s="239">
        <f t="shared" si="198"/>
        <v>2454018208060</v>
      </c>
      <c r="C474" s="233">
        <f>VLOOKUP(B:B,[1]CONTINENTAL!$B:$K,9,0)</f>
        <v>193</v>
      </c>
      <c r="D474" s="11" t="s">
        <v>4701</v>
      </c>
      <c r="E474" s="11" t="s">
        <v>608</v>
      </c>
      <c r="F474" s="158" t="s">
        <v>6015</v>
      </c>
      <c r="G474" s="132" t="str">
        <f t="shared" si="199"/>
        <v>18</v>
      </c>
      <c r="H474" s="233">
        <v>42</v>
      </c>
      <c r="I474" s="233">
        <f>VLOOKUP(B:B,[1]CONTINENTAL!$B:$K,10,0)</f>
        <v>1</v>
      </c>
      <c r="J474" s="131"/>
      <c r="K474" s="132" t="s">
        <v>665</v>
      </c>
      <c r="L474" s="132">
        <v>21</v>
      </c>
      <c r="M474" s="134" t="s">
        <v>3422</v>
      </c>
      <c r="N474" s="226" t="s">
        <v>6436</v>
      </c>
      <c r="O474" s="226" t="s">
        <v>1777</v>
      </c>
      <c r="P474" s="227">
        <v>15300</v>
      </c>
      <c r="Q474" s="228">
        <f t="shared" si="184"/>
        <v>12954.545454545454</v>
      </c>
      <c r="R474" s="143">
        <f t="shared" si="196"/>
        <v>0.15566315789473681</v>
      </c>
      <c r="S474" s="192">
        <v>1074476156</v>
      </c>
      <c r="T474" s="285" t="s">
        <v>12047</v>
      </c>
      <c r="U474" s="189">
        <f t="shared" si="185"/>
        <v>15300</v>
      </c>
      <c r="W474" s="229">
        <v>15300</v>
      </c>
      <c r="X474" s="135">
        <f t="shared" si="186"/>
        <v>10938</v>
      </c>
      <c r="Y474" s="230">
        <f t="shared" si="187"/>
        <v>12954.545454545454</v>
      </c>
      <c r="Z474" s="141">
        <f t="shared" si="188"/>
        <v>7.7320261437908488E-2</v>
      </c>
      <c r="AA474" s="136">
        <f t="shared" si="189"/>
        <v>0.15566315789473681</v>
      </c>
      <c r="AB474" s="309"/>
      <c r="AC474" s="184">
        <f t="shared" si="204"/>
        <v>15000</v>
      </c>
      <c r="AD474" s="182">
        <f t="shared" si="205"/>
        <v>16483</v>
      </c>
      <c r="AE474" s="128">
        <f t="shared" si="190"/>
        <v>1483.47</v>
      </c>
      <c r="AF474" s="129">
        <f t="shared" si="191"/>
        <v>300.47000000000003</v>
      </c>
      <c r="AG474" s="130">
        <f t="shared" si="192"/>
        <v>1.8229084511314688E-2</v>
      </c>
      <c r="AH474" s="137">
        <f t="shared" si="193"/>
        <v>1183</v>
      </c>
      <c r="AI474" s="138">
        <f t="shared" si="194"/>
        <v>7.1770915488685319E-2</v>
      </c>
      <c r="AJ474" s="138">
        <f t="shared" si="195"/>
        <v>0.13743407338342212</v>
      </c>
      <c r="AL474" s="11">
        <f t="shared" si="200"/>
        <v>13351.7</v>
      </c>
      <c r="AM474" s="412">
        <f t="shared" si="201"/>
        <v>11183.363636363636</v>
      </c>
      <c r="AN474" s="412">
        <f t="shared" si="202"/>
        <v>245.36363636363603</v>
      </c>
      <c r="AO474" s="413">
        <f t="shared" si="203"/>
        <v>2.1940057065283632E-2</v>
      </c>
      <c r="AP474" s="192">
        <v>2454018208060</v>
      </c>
      <c r="AQ474" s="192">
        <v>4019238036268</v>
      </c>
      <c r="AR474" s="192" t="s">
        <v>152</v>
      </c>
      <c r="AS474" s="231" t="s">
        <v>1416</v>
      </c>
      <c r="AT474" s="231" t="s">
        <v>1430</v>
      </c>
      <c r="AU474" s="232" t="s">
        <v>83</v>
      </c>
      <c r="AV474" s="232">
        <v>27300</v>
      </c>
      <c r="AW474" s="233">
        <f>VLOOKUP(B:B,[1]CONTINENTAL!$B:$K,8,0)</f>
        <v>10938</v>
      </c>
      <c r="AX474" s="233">
        <v>1050</v>
      </c>
      <c r="AY474" s="204" t="s">
        <v>3387</v>
      </c>
      <c r="AZ474" s="192" t="s">
        <v>5097</v>
      </c>
      <c r="BA474" s="133" t="str">
        <f>IFERROR(VLOOKUP(AZ:AZ,Q商品!B:E,4,0),"")</f>
        <v>2023年製 ExtremeContact DWS06 PLUS 245/40ZR18 97Y XL サマータイヤ 最短当日発送</v>
      </c>
      <c r="BB474" s="133" t="str">
        <f>IFERROR(VLOOKUP(B:B,在庫!B:M,12,0),"")</f>
        <v>2023年製</v>
      </c>
      <c r="BC474" s="133">
        <f>IFERROR(VLOOKUP(B:B,在庫!B:L,10,0),"")</f>
        <v>1</v>
      </c>
      <c r="BD474" s="234" t="e">
        <f>VLOOKUP(AP:AP,[1]MICHELIN!$B:$AH,32,0)</f>
        <v>#N/A</v>
      </c>
      <c r="BE474" s="234" t="e">
        <f>VLOOKUP(AP:AP,[1]MICHELIN!$B:$AH,33,0)</f>
        <v>#N/A</v>
      </c>
    </row>
    <row r="475" spans="1:57" s="11" customFormat="1" ht="19.5" hidden="1" customHeight="1">
      <c r="A475" s="11">
        <f t="shared" si="197"/>
        <v>1</v>
      </c>
      <c r="B475" s="239">
        <f t="shared" si="198"/>
        <v>2454519208064</v>
      </c>
      <c r="C475" s="233">
        <f>VLOOKUP(B:B,[1]CONTINENTAL!$B:$K,9,0)</f>
        <v>28</v>
      </c>
      <c r="D475" s="11" t="s">
        <v>4701</v>
      </c>
      <c r="E475" s="358" t="s">
        <v>611</v>
      </c>
      <c r="F475" s="158" t="s">
        <v>6018</v>
      </c>
      <c r="G475" s="132" t="str">
        <f t="shared" si="199"/>
        <v>19</v>
      </c>
      <c r="H475" s="233">
        <v>1</v>
      </c>
      <c r="I475" s="233">
        <f>VLOOKUP(B:B,[1]CONTINENTAL!$B:$K,10,0)</f>
        <v>1</v>
      </c>
      <c r="J475" s="131"/>
      <c r="K475" s="132" t="s">
        <v>665</v>
      </c>
      <c r="L475" s="132">
        <v>25</v>
      </c>
      <c r="M475" s="134" t="s">
        <v>3422</v>
      </c>
      <c r="N475" s="226" t="s">
        <v>3404</v>
      </c>
      <c r="O475" s="226" t="s">
        <v>1777</v>
      </c>
      <c r="P475" s="227">
        <v>17130</v>
      </c>
      <c r="Q475" s="228">
        <f t="shared" si="184"/>
        <v>14618.181818181816</v>
      </c>
      <c r="R475" s="143">
        <f t="shared" si="196"/>
        <v>0.15064676616915412</v>
      </c>
      <c r="S475" s="192">
        <v>1074476151</v>
      </c>
      <c r="T475" s="286" t="s">
        <v>6917</v>
      </c>
      <c r="U475" s="189">
        <f t="shared" si="185"/>
        <v>17130</v>
      </c>
      <c r="W475" s="229">
        <v>17130</v>
      </c>
      <c r="X475" s="135">
        <f t="shared" si="186"/>
        <v>12416</v>
      </c>
      <c r="Y475" s="230">
        <f t="shared" si="187"/>
        <v>14618.181818181816</v>
      </c>
      <c r="Z475" s="141">
        <f t="shared" si="188"/>
        <v>7.7291301809690571E-2</v>
      </c>
      <c r="AA475" s="136">
        <f t="shared" si="189"/>
        <v>0.15064676616915412</v>
      </c>
      <c r="AB475" s="144"/>
      <c r="AC475" s="184">
        <f t="shared" si="204"/>
        <v>16794</v>
      </c>
      <c r="AD475" s="182">
        <f t="shared" si="205"/>
        <v>18454</v>
      </c>
      <c r="AE475" s="128">
        <f t="shared" si="190"/>
        <v>1660.86</v>
      </c>
      <c r="AF475" s="129">
        <f t="shared" si="191"/>
        <v>336.8599999999999</v>
      </c>
      <c r="AG475" s="130">
        <f t="shared" si="192"/>
        <v>1.8254037065134926E-2</v>
      </c>
      <c r="AH475" s="137">
        <f t="shared" si="193"/>
        <v>1324</v>
      </c>
      <c r="AI475" s="138">
        <f t="shared" si="194"/>
        <v>7.1745962934865071E-2</v>
      </c>
      <c r="AJ475" s="138">
        <f t="shared" si="195"/>
        <v>0.1323927291040192</v>
      </c>
      <c r="AL475" s="11">
        <f t="shared" si="200"/>
        <v>14948.6</v>
      </c>
      <c r="AM475" s="412">
        <f t="shared" si="201"/>
        <v>12635.090909090908</v>
      </c>
      <c r="AN475" s="412">
        <f t="shared" si="202"/>
        <v>219.0909090909081</v>
      </c>
      <c r="AO475" s="413">
        <f t="shared" si="203"/>
        <v>1.7339875958729579E-2</v>
      </c>
      <c r="AP475" s="192">
        <v>2454519208064</v>
      </c>
      <c r="AQ475" s="192">
        <v>4019238036312</v>
      </c>
      <c r="AR475" s="192" t="s">
        <v>152</v>
      </c>
      <c r="AS475" s="231" t="s">
        <v>1416</v>
      </c>
      <c r="AT475" s="231" t="s">
        <v>1444</v>
      </c>
      <c r="AU475" s="232" t="s">
        <v>58</v>
      </c>
      <c r="AV475" s="232">
        <v>31000</v>
      </c>
      <c r="AW475" s="233">
        <f>VLOOKUP(B:B,[1]CONTINENTAL!$B:$K,8,0)</f>
        <v>12416</v>
      </c>
      <c r="AX475" s="233">
        <v>1050</v>
      </c>
      <c r="AY475" s="204" t="s">
        <v>3387</v>
      </c>
      <c r="AZ475" s="192" t="s">
        <v>5100</v>
      </c>
      <c r="BA475" s="133" t="str">
        <f>IFERROR(VLOOKUP(AZ:AZ,Q商品!B:E,4,0),"")</f>
        <v>2023年製 ExtremeContact DWS06 PLUS 245/45ZR19 98Y サマータイヤ 最短当日発送</v>
      </c>
      <c r="BB475" s="133" t="str">
        <f>IFERROR(VLOOKUP(B:B,在庫!B:M,12,0),"")</f>
        <v>2023年製</v>
      </c>
      <c r="BC475" s="133">
        <f>IFERROR(VLOOKUP(B:B,在庫!B:L,10,0),"")</f>
        <v>1</v>
      </c>
      <c r="BD475" s="234" t="e">
        <f>VLOOKUP(AP:AP,[1]MICHELIN!$B:$AH,32,0)</f>
        <v>#N/A</v>
      </c>
      <c r="BE475" s="234" t="e">
        <f>VLOOKUP(AP:AP,[1]MICHELIN!$B:$AH,33,0)</f>
        <v>#N/A</v>
      </c>
    </row>
    <row r="476" spans="1:57" s="11" customFormat="1" ht="19.5" hidden="1" customHeight="1">
      <c r="A476" s="11">
        <f t="shared" si="197"/>
        <v>1</v>
      </c>
      <c r="B476" s="239">
        <f t="shared" si="198"/>
        <v>2555019208063</v>
      </c>
      <c r="C476" s="233">
        <f>VLOOKUP(B:B,[1]CONTINENTAL!$B:$K,9,0)</f>
        <v>0</v>
      </c>
      <c r="D476" s="11" t="s">
        <v>4701</v>
      </c>
      <c r="E476" s="11" t="s">
        <v>6026</v>
      </c>
      <c r="F476" s="158" t="s">
        <v>6227</v>
      </c>
      <c r="G476" s="132" t="str">
        <f t="shared" si="199"/>
        <v>19</v>
      </c>
      <c r="H476" s="233">
        <v>44</v>
      </c>
      <c r="I476" s="233">
        <f>VLOOKUP(B:B,[1]CONTINENTAL!$B:$K,10,0)</f>
        <v>43</v>
      </c>
      <c r="J476" s="131">
        <v>2079</v>
      </c>
      <c r="K476" s="132" t="s">
        <v>665</v>
      </c>
      <c r="L476" s="132">
        <v>31</v>
      </c>
      <c r="M476" s="134" t="s">
        <v>3422</v>
      </c>
      <c r="N476" s="226" t="s">
        <v>6437</v>
      </c>
      <c r="O476" s="226" t="s">
        <v>1777</v>
      </c>
      <c r="P476" s="227">
        <v>25499</v>
      </c>
      <c r="Q476" s="228">
        <f t="shared" si="184"/>
        <v>22226.363636363636</v>
      </c>
      <c r="R476" s="143">
        <f t="shared" si="196"/>
        <v>0.19793447584768292</v>
      </c>
      <c r="S476" s="192">
        <v>1074476403</v>
      </c>
      <c r="T476" s="285" t="s">
        <v>12049</v>
      </c>
      <c r="U476" s="189">
        <f t="shared" si="185"/>
        <v>25499</v>
      </c>
      <c r="W476" s="229">
        <v>25499</v>
      </c>
      <c r="X476" s="135">
        <f t="shared" si="186"/>
        <v>17827</v>
      </c>
      <c r="Y476" s="230">
        <f t="shared" si="187"/>
        <v>22226.363636363636</v>
      </c>
      <c r="Z476" s="141">
        <f t="shared" si="188"/>
        <v>7.733636613200523E-2</v>
      </c>
      <c r="AA476" s="136">
        <f t="shared" si="189"/>
        <v>0.19793447584768292</v>
      </c>
      <c r="AB476" s="309"/>
      <c r="AC476" s="184">
        <f t="shared" si="204"/>
        <v>24999</v>
      </c>
      <c r="AD476" s="182">
        <f t="shared" si="205"/>
        <v>27471</v>
      </c>
      <c r="AE476" s="128">
        <f t="shared" si="190"/>
        <v>2472.39</v>
      </c>
      <c r="AF476" s="129">
        <f t="shared" si="191"/>
        <v>500.38999999999987</v>
      </c>
      <c r="AG476" s="130">
        <f t="shared" si="192"/>
        <v>1.8215208765607362E-2</v>
      </c>
      <c r="AH476" s="137">
        <f t="shared" si="193"/>
        <v>1972</v>
      </c>
      <c r="AI476" s="138">
        <f t="shared" si="194"/>
        <v>7.1784791234392631E-2</v>
      </c>
      <c r="AJ476" s="138">
        <f t="shared" si="195"/>
        <v>0.17971926708207556</v>
      </c>
      <c r="AK476" s="11" t="s">
        <v>13397</v>
      </c>
      <c r="AL476" s="11">
        <f t="shared" si="200"/>
        <v>22251.9</v>
      </c>
      <c r="AM476" s="412">
        <f t="shared" si="201"/>
        <v>19274.454545454544</v>
      </c>
      <c r="AN476" s="412">
        <f t="shared" si="202"/>
        <v>1447.4545454545441</v>
      </c>
      <c r="AO476" s="413">
        <f t="shared" si="203"/>
        <v>7.5097043189525398E-2</v>
      </c>
      <c r="AP476" s="192">
        <v>2555019208063</v>
      </c>
      <c r="AQ476" s="192">
        <v>4019238036480</v>
      </c>
      <c r="AR476" s="192" t="s">
        <v>152</v>
      </c>
      <c r="AS476" s="231" t="s">
        <v>1416</v>
      </c>
      <c r="AT476" s="231" t="s">
        <v>977</v>
      </c>
      <c r="AU476" s="232" t="s">
        <v>140</v>
      </c>
      <c r="AV476" s="232">
        <v>44500</v>
      </c>
      <c r="AW476" s="233">
        <f>VLOOKUP(B:B,[1]CONTINENTAL!$B:$K,8,0)</f>
        <v>17827</v>
      </c>
      <c r="AX476" s="233">
        <v>1050</v>
      </c>
      <c r="AY476" s="204" t="s">
        <v>3387</v>
      </c>
      <c r="AZ476" s="195" t="s">
        <v>5101</v>
      </c>
      <c r="BA476" s="133" t="str">
        <f>IFERROR(VLOOKUP(AZ:AZ,Q商品!B:E,4,0),"")</f>
        <v>2021年製以降 ExtremeContact DWS06 PLUS 255/50ZR19 107W XL サマータイヤ 最短当日発送</v>
      </c>
      <c r="BB476" s="133" t="str">
        <f>IFERROR(VLOOKUP(B:B,在庫!B:M,12,0),"")</f>
        <v>2021年製</v>
      </c>
      <c r="BC476" s="133">
        <f>IFERROR(VLOOKUP(B:B,在庫!B:L,10,0),"")</f>
        <v>2</v>
      </c>
      <c r="BD476" s="234" t="e">
        <f>VLOOKUP(AP:AP,[1]MICHELIN!$B:$AH,32,0)</f>
        <v>#N/A</v>
      </c>
      <c r="BE476" s="234" t="e">
        <f>VLOOKUP(AP:AP,[1]MICHELIN!$B:$AH,33,0)</f>
        <v>#N/A</v>
      </c>
    </row>
    <row r="477" spans="1:57" s="11" customFormat="1" ht="19.5" hidden="1" customHeight="1">
      <c r="A477" s="11">
        <f t="shared" si="197"/>
        <v>1</v>
      </c>
      <c r="B477" s="239">
        <f t="shared" si="198"/>
        <v>2553520208060</v>
      </c>
      <c r="C477" s="233">
        <f>VLOOKUP(B:B,[1]CONTINENTAL!$B:$K,9,0)</f>
        <v>19</v>
      </c>
      <c r="D477" s="11" t="s">
        <v>4701</v>
      </c>
      <c r="E477" s="358" t="s">
        <v>614</v>
      </c>
      <c r="F477" s="303" t="s">
        <v>6435</v>
      </c>
      <c r="G477" s="132" t="str">
        <f t="shared" si="199"/>
        <v>20</v>
      </c>
      <c r="H477" s="233">
        <v>2</v>
      </c>
      <c r="I477" s="233">
        <f>VLOOKUP(B:B,[1]CONTINENTAL!$B:$K,10,0)</f>
        <v>2</v>
      </c>
      <c r="J477" s="131"/>
      <c r="K477" s="132" t="s">
        <v>665</v>
      </c>
      <c r="L477" s="132">
        <v>29</v>
      </c>
      <c r="M477" s="134" t="s">
        <v>3422</v>
      </c>
      <c r="N477" s="226" t="s">
        <v>6027</v>
      </c>
      <c r="O477" s="226" t="s">
        <v>1777</v>
      </c>
      <c r="P477" s="227">
        <v>19200</v>
      </c>
      <c r="Q477" s="228">
        <f t="shared" si="184"/>
        <v>16500</v>
      </c>
      <c r="R477" s="143">
        <f t="shared" si="196"/>
        <v>0.15745454545454546</v>
      </c>
      <c r="S477" s="192">
        <v>1074476317</v>
      </c>
      <c r="T477" s="288" t="s">
        <v>6921</v>
      </c>
      <c r="U477" s="189">
        <f t="shared" si="185"/>
        <v>19200</v>
      </c>
      <c r="W477" s="229">
        <v>19200</v>
      </c>
      <c r="X477" s="135">
        <f t="shared" si="186"/>
        <v>13902</v>
      </c>
      <c r="Y477" s="230">
        <f t="shared" si="187"/>
        <v>16500</v>
      </c>
      <c r="Z477" s="141">
        <f t="shared" si="188"/>
        <v>7.7291666666666758E-2</v>
      </c>
      <c r="AA477" s="136">
        <f t="shared" si="189"/>
        <v>0.15745454545454546</v>
      </c>
      <c r="AB477" s="144"/>
      <c r="AC477" s="184">
        <f t="shared" si="204"/>
        <v>18823</v>
      </c>
      <c r="AD477" s="182">
        <f t="shared" si="205"/>
        <v>20684</v>
      </c>
      <c r="AE477" s="128">
        <f t="shared" si="190"/>
        <v>1861.56</v>
      </c>
      <c r="AF477" s="129">
        <f t="shared" si="191"/>
        <v>377.55999999999995</v>
      </c>
      <c r="AG477" s="130">
        <f t="shared" si="192"/>
        <v>1.8253722684200346E-2</v>
      </c>
      <c r="AH477" s="137">
        <f t="shared" si="193"/>
        <v>1484</v>
      </c>
      <c r="AI477" s="138">
        <f t="shared" si="194"/>
        <v>7.1746277315799648E-2</v>
      </c>
      <c r="AJ477" s="138">
        <f t="shared" si="195"/>
        <v>0.13920082277034512</v>
      </c>
      <c r="AL477" s="11">
        <f t="shared" si="200"/>
        <v>16754.599999999999</v>
      </c>
      <c r="AM477" s="412">
        <f t="shared" si="201"/>
        <v>14276.909090909088</v>
      </c>
      <c r="AN477" s="412">
        <f t="shared" si="202"/>
        <v>374.90909090908826</v>
      </c>
      <c r="AO477" s="413">
        <f t="shared" si="203"/>
        <v>2.6259821962991554E-2</v>
      </c>
      <c r="AP477" s="192">
        <v>2553520208060</v>
      </c>
      <c r="AQ477" s="192">
        <v>4019238036398</v>
      </c>
      <c r="AR477" s="192" t="s">
        <v>152</v>
      </c>
      <c r="AS477" s="231" t="s">
        <v>1416</v>
      </c>
      <c r="AT477" s="231" t="s">
        <v>1449</v>
      </c>
      <c r="AU477" s="232" t="s">
        <v>132</v>
      </c>
      <c r="AV477" s="232">
        <v>34700</v>
      </c>
      <c r="AW477" s="233">
        <f>VLOOKUP(B:B,[1]CONTINENTAL!$B:$K,8,0)</f>
        <v>13902</v>
      </c>
      <c r="AX477" s="233">
        <v>1050</v>
      </c>
      <c r="AY477" s="204" t="s">
        <v>3387</v>
      </c>
      <c r="AZ477" s="192" t="s">
        <v>4812</v>
      </c>
      <c r="BA477" s="133" t="str">
        <f>IFERROR(VLOOKUP(AZ:AZ,Q商品!B:E,4,0),"")</f>
        <v>2023年製 ExtremeContact DWS06 PLUS 255/35ZR20 97Y XL サマータイヤ 最短当日発送</v>
      </c>
      <c r="BB477" s="133" t="str">
        <f>IFERROR(VLOOKUP(B:B,在庫!B:M,12,0),"")</f>
        <v>2023年製</v>
      </c>
      <c r="BC477" s="133">
        <f>IFERROR(VLOOKUP(B:B,在庫!B:L,10,0),"")</f>
        <v>1</v>
      </c>
      <c r="BD477" s="234" t="e">
        <f>VLOOKUP(AP:AP,[1]MICHELIN!$B:$AH,32,0)</f>
        <v>#N/A</v>
      </c>
      <c r="BE477" s="234" t="e">
        <f>VLOOKUP(AP:AP,[1]MICHELIN!$B:$AH,33,0)</f>
        <v>#N/A</v>
      </c>
    </row>
    <row r="478" spans="1:57" s="11" customFormat="1" ht="19.5" hidden="1" customHeight="1">
      <c r="A478" s="11">
        <f t="shared" si="197"/>
        <v>1</v>
      </c>
      <c r="B478" s="239">
        <f t="shared" si="198"/>
        <v>2654520208064</v>
      </c>
      <c r="C478" s="233">
        <f>VLOOKUP(B:B,[1]CONTINENTAL!$B:$K,9,0)</f>
        <v>0</v>
      </c>
      <c r="D478" s="11" t="s">
        <v>4701</v>
      </c>
      <c r="E478" s="358" t="s">
        <v>615</v>
      </c>
      <c r="F478" s="235" t="s">
        <v>669</v>
      </c>
      <c r="G478" s="132" t="str">
        <f t="shared" si="199"/>
        <v>20</v>
      </c>
      <c r="H478" s="233">
        <v>1</v>
      </c>
      <c r="I478" s="233">
        <f>VLOOKUP(B:B,[1]CONTINENTAL!$B:$K,10,0)</f>
        <v>48</v>
      </c>
      <c r="J478" s="131"/>
      <c r="K478" s="132" t="s">
        <v>665</v>
      </c>
      <c r="L478" s="132">
        <v>33</v>
      </c>
      <c r="M478" s="134"/>
      <c r="N478" s="226"/>
      <c r="O478" s="226"/>
      <c r="P478" s="227"/>
      <c r="Q478" s="228">
        <f t="shared" si="184"/>
        <v>-954.5454545454545</v>
      </c>
      <c r="R478" s="143">
        <f t="shared" si="196"/>
        <v>21.307047619047623</v>
      </c>
      <c r="S478" s="192">
        <v>1074476163</v>
      </c>
      <c r="T478" s="286" t="s">
        <v>6924</v>
      </c>
      <c r="U478" s="189">
        <f t="shared" si="185"/>
        <v>0</v>
      </c>
      <c r="W478" s="229"/>
      <c r="X478" s="135">
        <f t="shared" si="186"/>
        <v>19384</v>
      </c>
      <c r="Y478" s="230">
        <f t="shared" si="187"/>
        <v>-954.5454545454545</v>
      </c>
      <c r="Z478" s="141" t="str">
        <f t="shared" si="188"/>
        <v/>
      </c>
      <c r="AA478" s="136">
        <f t="shared" si="189"/>
        <v>21.307047619047623</v>
      </c>
      <c r="AB478" s="144"/>
      <c r="AC478" s="184">
        <f t="shared" si="204"/>
        <v>0</v>
      </c>
      <c r="AD478" s="182">
        <f t="shared" si="205"/>
        <v>0</v>
      </c>
      <c r="AE478" s="128">
        <f t="shared" si="190"/>
        <v>0</v>
      </c>
      <c r="AF478" s="129">
        <f t="shared" si="191"/>
        <v>0</v>
      </c>
      <c r="AG478" s="130" t="str">
        <f t="shared" si="192"/>
        <v/>
      </c>
      <c r="AH478" s="137">
        <f t="shared" si="193"/>
        <v>0</v>
      </c>
      <c r="AI478" s="138" t="str">
        <f t="shared" si="194"/>
        <v/>
      </c>
      <c r="AJ478" s="138" t="str">
        <f t="shared" si="195"/>
        <v/>
      </c>
      <c r="AK478" s="11" t="s">
        <v>13397</v>
      </c>
      <c r="AL478" s="11">
        <f t="shared" si="200"/>
        <v>0</v>
      </c>
      <c r="AM478" s="412">
        <f t="shared" si="201"/>
        <v>-954.5454545454545</v>
      </c>
      <c r="AN478" s="412">
        <f t="shared" si="202"/>
        <v>-20338.545454545456</v>
      </c>
      <c r="AO478" s="413">
        <f t="shared" si="203"/>
        <v>21.307047619047623</v>
      </c>
      <c r="AP478" s="192">
        <v>2654520208064</v>
      </c>
      <c r="AQ478" s="192">
        <v>4019238036602</v>
      </c>
      <c r="AR478" s="192" t="s">
        <v>152</v>
      </c>
      <c r="AS478" s="231" t="s">
        <v>1416</v>
      </c>
      <c r="AT478" s="231" t="s">
        <v>1451</v>
      </c>
      <c r="AU478" s="232" t="s">
        <v>141</v>
      </c>
      <c r="AV478" s="232">
        <v>48400</v>
      </c>
      <c r="AW478" s="233">
        <f>VLOOKUP(B:B,[1]CONTINENTAL!$B:$K,8,0)</f>
        <v>19384</v>
      </c>
      <c r="AX478" s="233">
        <v>1050</v>
      </c>
      <c r="AY478" s="204" t="s">
        <v>3387</v>
      </c>
      <c r="AZ478" s="195" t="s">
        <v>4814</v>
      </c>
      <c r="BA478" s="133" t="str">
        <f>IFERROR(VLOOKUP(AZ:AZ,Q商品!B:E,4,0),"")</f>
        <v>2023年製 ExtremeContact DWS06 PLUS 265/45ZR20 104Y サマータイヤ 最短当日発送</v>
      </c>
      <c r="BB478" s="133" t="str">
        <f>IFERROR(VLOOKUP(B:B,在庫!B:M,12,0),"")</f>
        <v>2023年製</v>
      </c>
      <c r="BC478" s="133">
        <f>IFERROR(VLOOKUP(B:B,在庫!B:L,10,0),"")</f>
        <v>1</v>
      </c>
      <c r="BD478" s="234" t="e">
        <f>VLOOKUP(AP:AP,[1]MICHELIN!$B:$AH,32,0)</f>
        <v>#N/A</v>
      </c>
      <c r="BE478" s="234" t="e">
        <f>VLOOKUP(AP:AP,[1]MICHELIN!$B:$AH,33,0)</f>
        <v>#N/A</v>
      </c>
    </row>
    <row r="479" spans="1:57" s="11" customFormat="1" ht="19.5" hidden="1" customHeight="1">
      <c r="A479" s="11">
        <f t="shared" si="197"/>
        <v>1</v>
      </c>
      <c r="B479" s="239">
        <f t="shared" si="198"/>
        <v>2653518208062</v>
      </c>
      <c r="C479" s="233">
        <f>VLOOKUP(B:B,[1]CONTINENTAL!$B:$K,9,0)</f>
        <v>11</v>
      </c>
      <c r="D479" s="11" t="s">
        <v>4701</v>
      </c>
      <c r="E479" s="358" t="s">
        <v>1647</v>
      </c>
      <c r="F479" s="158" t="s">
        <v>6019</v>
      </c>
      <c r="G479" s="132" t="str">
        <f t="shared" si="199"/>
        <v>18</v>
      </c>
      <c r="H479" s="233">
        <v>0</v>
      </c>
      <c r="I479" s="233">
        <f>VLOOKUP(B:B,[1]CONTINENTAL!$B:$K,10,0)</f>
        <v>23</v>
      </c>
      <c r="J479" s="131"/>
      <c r="K479" s="132" t="s">
        <v>665</v>
      </c>
      <c r="L479" s="132">
        <v>32</v>
      </c>
      <c r="M479" s="134" t="s">
        <v>1780</v>
      </c>
      <c r="N479" s="226" t="s">
        <v>6029</v>
      </c>
      <c r="O479" s="226" t="s">
        <v>1777</v>
      </c>
      <c r="P479" s="227">
        <v>16100</v>
      </c>
      <c r="Q479" s="228">
        <f t="shared" si="184"/>
        <v>13681.81818181818</v>
      </c>
      <c r="R479" s="143">
        <f t="shared" si="196"/>
        <v>0.15369435215946833</v>
      </c>
      <c r="S479" s="192">
        <v>1074476160</v>
      </c>
      <c r="T479" s="286" t="s">
        <v>6923</v>
      </c>
      <c r="U479" s="189">
        <f t="shared" si="185"/>
        <v>16100</v>
      </c>
      <c r="W479" s="229">
        <v>16100</v>
      </c>
      <c r="X479" s="135">
        <f t="shared" si="186"/>
        <v>11579</v>
      </c>
      <c r="Y479" s="230">
        <f t="shared" si="187"/>
        <v>13681.81818181818</v>
      </c>
      <c r="Z479" s="141">
        <f t="shared" si="188"/>
        <v>7.7329192546583769E-2</v>
      </c>
      <c r="AA479" s="136">
        <f t="shared" si="189"/>
        <v>0.15369435215946833</v>
      </c>
      <c r="AB479" s="144"/>
      <c r="AC479" s="184">
        <f t="shared" si="204"/>
        <v>15784</v>
      </c>
      <c r="AD479" s="182">
        <f t="shared" si="205"/>
        <v>17345</v>
      </c>
      <c r="AE479" s="128">
        <f t="shared" si="190"/>
        <v>1561.05</v>
      </c>
      <c r="AF479" s="129">
        <f t="shared" si="191"/>
        <v>316.04999999999995</v>
      </c>
      <c r="AG479" s="130">
        <f t="shared" si="192"/>
        <v>1.8221389449409049E-2</v>
      </c>
      <c r="AH479" s="137">
        <f t="shared" si="193"/>
        <v>1245</v>
      </c>
      <c r="AI479" s="138">
        <f t="shared" si="194"/>
        <v>7.1778610550590954E-2</v>
      </c>
      <c r="AJ479" s="138">
        <f t="shared" si="195"/>
        <v>0.13547296271005929</v>
      </c>
      <c r="AL479" s="11">
        <f t="shared" si="200"/>
        <v>14049.5</v>
      </c>
      <c r="AM479" s="412">
        <f t="shared" si="201"/>
        <v>11817.727272727272</v>
      </c>
      <c r="AN479" s="412">
        <f t="shared" si="202"/>
        <v>238.72727272727207</v>
      </c>
      <c r="AO479" s="413">
        <f t="shared" si="203"/>
        <v>2.0200776952959673E-2</v>
      </c>
      <c r="AP479" s="192">
        <v>2653518208062</v>
      </c>
      <c r="AQ479" s="192">
        <v>4019238036534</v>
      </c>
      <c r="AR479" s="192" t="s">
        <v>152</v>
      </c>
      <c r="AS479" s="231" t="s">
        <v>1416</v>
      </c>
      <c r="AT479" s="231" t="s">
        <v>1426</v>
      </c>
      <c r="AU479" s="232" t="s">
        <v>135</v>
      </c>
      <c r="AV479" s="232">
        <v>28900</v>
      </c>
      <c r="AW479" s="233">
        <f>VLOOKUP(B:B,[1]CONTINENTAL!$B:$K,8,0)</f>
        <v>11579</v>
      </c>
      <c r="AX479" s="233">
        <v>1050</v>
      </c>
      <c r="AY479" s="204" t="s">
        <v>3387</v>
      </c>
      <c r="AZ479" s="192" t="s">
        <v>5102</v>
      </c>
      <c r="BA479" s="133" t="str">
        <f>IFERROR(VLOOKUP(AZ:AZ,Q商品!B:E,4,0),"")</f>
        <v>2023年製 ExtremeContact DWS06 PLUS 265/35ZR18 97Y XL サマータイヤ 最短当日発送</v>
      </c>
      <c r="BB479" s="133" t="str">
        <f>IFERROR(VLOOKUP(B:B,在庫!B:M,12,0),"")</f>
        <v>2023年製</v>
      </c>
      <c r="BC479" s="133">
        <f>IFERROR(VLOOKUP(B:B,在庫!B:L,10,0),"")</f>
        <v>1</v>
      </c>
      <c r="BD479" s="234" t="e">
        <f>VLOOKUP(AP:AP,[1]MICHELIN!$B:$AH,32,0)</f>
        <v>#N/A</v>
      </c>
      <c r="BE479" s="234" t="e">
        <f>VLOOKUP(AP:AP,[1]MICHELIN!$B:$AH,33,0)</f>
        <v>#N/A</v>
      </c>
    </row>
    <row r="480" spans="1:57" s="11" customFormat="1" ht="19.5" hidden="1" customHeight="1">
      <c r="A480" s="11">
        <f t="shared" si="197"/>
        <v>1</v>
      </c>
      <c r="B480" s="239">
        <f t="shared" si="198"/>
        <v>2753518208069</v>
      </c>
      <c r="C480" s="233">
        <f>VLOOKUP(B:B,[1]CONTINENTAL!$B:$K,9,0)</f>
        <v>2</v>
      </c>
      <c r="D480" s="11" t="s">
        <v>4701</v>
      </c>
      <c r="E480" s="11" t="s">
        <v>618</v>
      </c>
      <c r="F480" s="158" t="s">
        <v>6021</v>
      </c>
      <c r="G480" s="132" t="str">
        <f t="shared" si="199"/>
        <v>18</v>
      </c>
      <c r="H480" s="233">
        <v>17</v>
      </c>
      <c r="I480" s="233">
        <f>VLOOKUP(B:B,[1]CONTINENTAL!$B:$K,10,0)</f>
        <v>17</v>
      </c>
      <c r="J480" s="131" t="s">
        <v>12</v>
      </c>
      <c r="K480" s="132" t="s">
        <v>665</v>
      </c>
      <c r="L480" s="132">
        <v>36</v>
      </c>
      <c r="M480" s="134" t="s">
        <v>1776</v>
      </c>
      <c r="N480" s="226" t="s">
        <v>11997</v>
      </c>
      <c r="O480" s="226" t="s">
        <v>1777</v>
      </c>
      <c r="P480" s="227">
        <v>23799</v>
      </c>
      <c r="Q480" s="228">
        <f t="shared" si="184"/>
        <v>20680.909090909088</v>
      </c>
      <c r="R480" s="143">
        <f t="shared" si="196"/>
        <v>0.19998681260714746</v>
      </c>
      <c r="S480" s="192">
        <v>1074476159</v>
      </c>
      <c r="T480" s="285" t="s">
        <v>12051</v>
      </c>
      <c r="U480" s="189">
        <f t="shared" si="185"/>
        <v>23799</v>
      </c>
      <c r="W480" s="229">
        <v>23799</v>
      </c>
      <c r="X480" s="135">
        <f t="shared" si="186"/>
        <v>16545</v>
      </c>
      <c r="Y480" s="230">
        <f t="shared" si="187"/>
        <v>20680.909090909088</v>
      </c>
      <c r="Z480" s="141">
        <f t="shared" si="188"/>
        <v>7.7314172864406006E-2</v>
      </c>
      <c r="AA480" s="136">
        <f t="shared" si="189"/>
        <v>0.19998681260714746</v>
      </c>
      <c r="AB480" s="309"/>
      <c r="AC480" s="184">
        <f t="shared" si="204"/>
        <v>23332</v>
      </c>
      <c r="AD480" s="182">
        <f t="shared" si="205"/>
        <v>25639</v>
      </c>
      <c r="AE480" s="128">
        <f t="shared" si="190"/>
        <v>2307.5099999999998</v>
      </c>
      <c r="AF480" s="129">
        <f t="shared" si="191"/>
        <v>467.50999999999976</v>
      </c>
      <c r="AG480" s="130">
        <f t="shared" si="192"/>
        <v>1.8234330512110448E-2</v>
      </c>
      <c r="AH480" s="137">
        <f t="shared" si="193"/>
        <v>1840</v>
      </c>
      <c r="AI480" s="138">
        <f t="shared" si="194"/>
        <v>7.1765669487889538E-2</v>
      </c>
      <c r="AJ480" s="138">
        <f t="shared" si="195"/>
        <v>0.181752482095037</v>
      </c>
      <c r="AK480" s="11" t="s">
        <v>13397</v>
      </c>
      <c r="AL480" s="11">
        <f t="shared" si="200"/>
        <v>20768.099999999999</v>
      </c>
      <c r="AM480" s="412">
        <f t="shared" si="201"/>
        <v>17925.545454545452</v>
      </c>
      <c r="AN480" s="412">
        <f t="shared" si="202"/>
        <v>1380.5454545454522</v>
      </c>
      <c r="AO480" s="413">
        <f t="shared" si="203"/>
        <v>7.7015533951039786E-2</v>
      </c>
      <c r="AP480" s="192">
        <v>2753518208069</v>
      </c>
      <c r="AQ480" s="192">
        <v>4019238036633</v>
      </c>
      <c r="AR480" s="192" t="s">
        <v>152</v>
      </c>
      <c r="AS480" s="231" t="s">
        <v>1416</v>
      </c>
      <c r="AT480" s="231" t="s">
        <v>1427</v>
      </c>
      <c r="AU480" s="232" t="s">
        <v>136</v>
      </c>
      <c r="AV480" s="232">
        <v>41300</v>
      </c>
      <c r="AW480" s="233">
        <f>VLOOKUP(B:B,[1]CONTINENTAL!$B:$K,8,0)</f>
        <v>16545</v>
      </c>
      <c r="AX480" s="233">
        <v>1050</v>
      </c>
      <c r="AY480" s="204" t="s">
        <v>3387</v>
      </c>
      <c r="AZ480" s="195" t="s">
        <v>5104</v>
      </c>
      <c r="BA480" s="133" t="str">
        <f>IFERROR(VLOOKUP(AZ:AZ,Q商品!B:E,4,0),"")</f>
        <v>2021年製 ExtremeContact DWS06 PLUS 275/35ZR18 95Y サマータイヤ 最短当日発送</v>
      </c>
      <c r="BB480" s="133" t="str">
        <f>IFERROR(VLOOKUP(B:B,在庫!B:M,12,0),"")</f>
        <v>2021年製</v>
      </c>
      <c r="BC480" s="133">
        <f>IFERROR(VLOOKUP(B:B,在庫!B:L,10,0),"")</f>
        <v>1</v>
      </c>
      <c r="BD480" s="234" t="e">
        <f>VLOOKUP(AP:AP,[1]MICHELIN!$B:$AH,32,0)</f>
        <v>#N/A</v>
      </c>
      <c r="BE480" s="234" t="e">
        <f>VLOOKUP(AP:AP,[1]MICHELIN!$B:$AH,33,0)</f>
        <v>#N/A</v>
      </c>
    </row>
    <row r="481" spans="1:57" s="11" customFormat="1" ht="19.5" hidden="1" customHeight="1">
      <c r="A481" s="11">
        <f t="shared" si="197"/>
        <v>1</v>
      </c>
      <c r="B481" s="239">
        <f t="shared" si="198"/>
        <v>2753019208063</v>
      </c>
      <c r="C481" s="233">
        <f>VLOOKUP(B:B,[1]CONTINENTAL!$B:$K,9,0)</f>
        <v>11</v>
      </c>
      <c r="D481" s="11" t="s">
        <v>4701</v>
      </c>
      <c r="E481" s="11" t="s">
        <v>616</v>
      </c>
      <c r="F481" s="158" t="s">
        <v>6020</v>
      </c>
      <c r="G481" s="132" t="str">
        <f t="shared" si="199"/>
        <v>19</v>
      </c>
      <c r="H481" s="233">
        <v>9</v>
      </c>
      <c r="I481" s="233">
        <f>VLOOKUP(B:B,[1]CONTINENTAL!$B:$K,10,0)</f>
        <v>5</v>
      </c>
      <c r="J481" s="131" t="s">
        <v>12</v>
      </c>
      <c r="K481" s="132" t="s">
        <v>665</v>
      </c>
      <c r="L481" s="132">
        <v>34</v>
      </c>
      <c r="M481" s="134" t="s">
        <v>3422</v>
      </c>
      <c r="N481" s="226" t="s">
        <v>3405</v>
      </c>
      <c r="O481" s="226" t="s">
        <v>1777</v>
      </c>
      <c r="P481" s="227">
        <v>19700</v>
      </c>
      <c r="Q481" s="228">
        <f t="shared" si="184"/>
        <v>16954.545454545452</v>
      </c>
      <c r="R481" s="143">
        <f t="shared" si="196"/>
        <v>0.15645040214477202</v>
      </c>
      <c r="S481" s="192">
        <v>1074476162</v>
      </c>
      <c r="T481" s="285" t="s">
        <v>12050</v>
      </c>
      <c r="U481" s="189">
        <f t="shared" si="185"/>
        <v>19700</v>
      </c>
      <c r="W481" s="229">
        <v>19700</v>
      </c>
      <c r="X481" s="135">
        <f t="shared" si="186"/>
        <v>14302</v>
      </c>
      <c r="Y481" s="230">
        <f t="shared" si="187"/>
        <v>16954.545454545452</v>
      </c>
      <c r="Z481" s="141">
        <f t="shared" si="188"/>
        <v>7.7309644670050748E-2</v>
      </c>
      <c r="AA481" s="136">
        <f t="shared" si="189"/>
        <v>0.15645040214477202</v>
      </c>
      <c r="AB481" s="309"/>
      <c r="AC481" s="184">
        <f t="shared" si="204"/>
        <v>19313</v>
      </c>
      <c r="AD481" s="182">
        <f t="shared" si="205"/>
        <v>21223</v>
      </c>
      <c r="AE481" s="128">
        <f t="shared" si="190"/>
        <v>1910.07</v>
      </c>
      <c r="AF481" s="129">
        <f t="shared" si="191"/>
        <v>387.06999999999994</v>
      </c>
      <c r="AG481" s="130">
        <f t="shared" si="192"/>
        <v>1.8238232106676716E-2</v>
      </c>
      <c r="AH481" s="137">
        <f t="shared" si="193"/>
        <v>1523</v>
      </c>
      <c r="AI481" s="138">
        <f t="shared" si="194"/>
        <v>7.1761767893323281E-2</v>
      </c>
      <c r="AJ481" s="138">
        <f t="shared" si="195"/>
        <v>0.1382121700380953</v>
      </c>
      <c r="AL481" s="11">
        <f t="shared" si="200"/>
        <v>17190.7</v>
      </c>
      <c r="AM481" s="412">
        <f t="shared" si="201"/>
        <v>14673.363636363636</v>
      </c>
      <c r="AN481" s="412">
        <f t="shared" si="202"/>
        <v>371.36363636363603</v>
      </c>
      <c r="AO481" s="413">
        <f t="shared" si="203"/>
        <v>2.5308691692429674E-2</v>
      </c>
      <c r="AP481" s="192">
        <v>2753019208063</v>
      </c>
      <c r="AQ481" s="192">
        <v>4019238036619</v>
      </c>
      <c r="AR481" s="192" t="s">
        <v>152</v>
      </c>
      <c r="AS481" s="231" t="s">
        <v>1416</v>
      </c>
      <c r="AT481" s="231" t="s">
        <v>1440</v>
      </c>
      <c r="AU481" s="232" t="s">
        <v>138</v>
      </c>
      <c r="AV481" s="232">
        <v>35700</v>
      </c>
      <c r="AW481" s="233">
        <f>VLOOKUP(B:B,[1]CONTINENTAL!$B:$K,8,0)</f>
        <v>14302</v>
      </c>
      <c r="AX481" s="233">
        <v>1050</v>
      </c>
      <c r="AY481" s="204" t="s">
        <v>3387</v>
      </c>
      <c r="AZ481" s="192" t="s">
        <v>5103</v>
      </c>
      <c r="BA481" s="133" t="str">
        <f>IFERROR(VLOOKUP(AZ:AZ,Q商品!B:E,4,0),"")</f>
        <v>2023年製 ExtremeContact DWS06 PLUS 275/30ZR19 96Y XL サマータイヤ 最短当日発送</v>
      </c>
      <c r="BB481" s="133" t="str">
        <f>IFERROR(VLOOKUP(B:B,在庫!B:M,12,0),"")</f>
        <v>2023年製</v>
      </c>
      <c r="BC481" s="133">
        <f>IFERROR(VLOOKUP(B:B,在庫!B:L,10,0),"")</f>
        <v>1</v>
      </c>
      <c r="BD481" s="234" t="e">
        <f>VLOOKUP(AP:AP,[1]MICHELIN!$B:$AH,32,0)</f>
        <v>#N/A</v>
      </c>
      <c r="BE481" s="234" t="e">
        <f>VLOOKUP(AP:AP,[1]MICHELIN!$B:$AH,33,0)</f>
        <v>#N/A</v>
      </c>
    </row>
    <row r="482" spans="1:57" s="11" customFormat="1" ht="19.5" hidden="1" customHeight="1">
      <c r="A482" s="11">
        <f t="shared" si="197"/>
        <v>1</v>
      </c>
      <c r="B482" s="239">
        <f t="shared" si="198"/>
        <v>2754520208061</v>
      </c>
      <c r="C482" s="233">
        <f>VLOOKUP(B:B,[1]CONTINENTAL!$B:$K,9,0)</f>
        <v>0</v>
      </c>
      <c r="D482" s="11" t="s">
        <v>4701</v>
      </c>
      <c r="E482" s="358" t="s">
        <v>1651</v>
      </c>
      <c r="F482" s="235" t="s">
        <v>4818</v>
      </c>
      <c r="G482" s="132" t="str">
        <f t="shared" si="199"/>
        <v>20</v>
      </c>
      <c r="H482" s="233">
        <v>1</v>
      </c>
      <c r="I482" s="233">
        <f>VLOOKUP(B:B,[1]CONTINENTAL!$B:$K,10,0)</f>
        <v>1</v>
      </c>
      <c r="J482" s="131"/>
      <c r="K482" s="132" t="s">
        <v>665</v>
      </c>
      <c r="L482" s="132">
        <v>40</v>
      </c>
      <c r="M482" s="134"/>
      <c r="N482" s="226"/>
      <c r="O482" s="226"/>
      <c r="P482" s="227"/>
      <c r="Q482" s="228">
        <f t="shared" si="184"/>
        <v>-954.5454545454545</v>
      </c>
      <c r="R482" s="143">
        <f t="shared" si="196"/>
        <v>21.307047619047623</v>
      </c>
      <c r="S482" s="192">
        <v>1074476147</v>
      </c>
      <c r="T482" s="287" t="s">
        <v>6930</v>
      </c>
      <c r="U482" s="189">
        <f t="shared" si="185"/>
        <v>0</v>
      </c>
      <c r="W482" s="229"/>
      <c r="X482" s="135">
        <f t="shared" si="186"/>
        <v>19384</v>
      </c>
      <c r="Y482" s="230">
        <f t="shared" si="187"/>
        <v>-954.5454545454545</v>
      </c>
      <c r="Z482" s="141" t="str">
        <f t="shared" si="188"/>
        <v/>
      </c>
      <c r="AA482" s="136">
        <f t="shared" si="189"/>
        <v>21.307047619047623</v>
      </c>
      <c r="AB482" s="144"/>
      <c r="AC482" s="184">
        <f t="shared" si="204"/>
        <v>0</v>
      </c>
      <c r="AD482" s="182">
        <f t="shared" si="205"/>
        <v>0</v>
      </c>
      <c r="AE482" s="128">
        <f t="shared" si="190"/>
        <v>0</v>
      </c>
      <c r="AF482" s="129">
        <f t="shared" si="191"/>
        <v>0</v>
      </c>
      <c r="AG482" s="130" t="str">
        <f t="shared" si="192"/>
        <v/>
      </c>
      <c r="AH482" s="137">
        <f t="shared" si="193"/>
        <v>0</v>
      </c>
      <c r="AI482" s="138" t="str">
        <f t="shared" si="194"/>
        <v/>
      </c>
      <c r="AJ482" s="138" t="str">
        <f t="shared" si="195"/>
        <v/>
      </c>
      <c r="AK482" s="11" t="s">
        <v>13397</v>
      </c>
      <c r="AL482" s="11">
        <f t="shared" si="200"/>
        <v>0</v>
      </c>
      <c r="AM482" s="412">
        <f t="shared" si="201"/>
        <v>-954.5454545454545</v>
      </c>
      <c r="AN482" s="412">
        <f t="shared" si="202"/>
        <v>-20338.545454545456</v>
      </c>
      <c r="AO482" s="413">
        <f t="shared" si="203"/>
        <v>21.307047619047623</v>
      </c>
      <c r="AP482" s="192">
        <v>2754520208061</v>
      </c>
      <c r="AQ482" s="192">
        <v>4019238036732</v>
      </c>
      <c r="AR482" s="192" t="s">
        <v>152</v>
      </c>
      <c r="AS482" s="231" t="s">
        <v>1416</v>
      </c>
      <c r="AT482" s="231" t="s">
        <v>437</v>
      </c>
      <c r="AU482" s="232" t="s">
        <v>142</v>
      </c>
      <c r="AV482" s="232">
        <v>48400</v>
      </c>
      <c r="AW482" s="233">
        <f>VLOOKUP(B:B,[1]CONTINENTAL!$B:$K,8,0)</f>
        <v>19384</v>
      </c>
      <c r="AX482" s="233">
        <v>1050</v>
      </c>
      <c r="AY482" s="204" t="s">
        <v>3387</v>
      </c>
      <c r="AZ482" s="195" t="s">
        <v>4819</v>
      </c>
      <c r="BA482" s="133" t="str">
        <f>IFERROR(VLOOKUP(AZ:AZ,Q商品!B:E,4,0),"")</f>
        <v>2023年製 ExtremeContact DWS06 PLUS 275/45ZR20 110W XL サマータイヤ 最短当日発送</v>
      </c>
      <c r="BB482" s="133" t="str">
        <f>IFERROR(VLOOKUP(B:B,在庫!B:M,12,0),"")</f>
        <v>2023年製</v>
      </c>
      <c r="BC482" s="133">
        <f>IFERROR(VLOOKUP(B:B,在庫!B:L,10,0),"")</f>
        <v>1</v>
      </c>
      <c r="BD482" s="234" t="e">
        <f>VLOOKUP(AP:AP,[1]MICHELIN!$B:$AH,32,0)</f>
        <v>#N/A</v>
      </c>
      <c r="BE482" s="234" t="e">
        <f>VLOOKUP(AP:AP,[1]MICHELIN!$B:$AH,33,0)</f>
        <v>#N/A</v>
      </c>
    </row>
    <row r="483" spans="1:57" s="11" customFormat="1" ht="19.5" hidden="1" customHeight="1">
      <c r="A483" s="11">
        <f t="shared" si="197"/>
        <v>1</v>
      </c>
      <c r="B483" s="239">
        <f t="shared" si="198"/>
        <v>2754019208060</v>
      </c>
      <c r="C483" s="233">
        <f>VLOOKUP(B:B,[1]CONTINENTAL!$B:$K,9,0)</f>
        <v>17</v>
      </c>
      <c r="D483" s="11" t="s">
        <v>4701</v>
      </c>
      <c r="E483" s="358" t="s">
        <v>620</v>
      </c>
      <c r="F483" s="158" t="s">
        <v>6022</v>
      </c>
      <c r="G483" s="132" t="str">
        <f t="shared" si="199"/>
        <v>19</v>
      </c>
      <c r="H483" s="233">
        <v>1</v>
      </c>
      <c r="I483" s="233">
        <f>VLOOKUP(B:B,[1]CONTINENTAL!$B:$K,10,0)</f>
        <v>1</v>
      </c>
      <c r="J483" s="131" t="s">
        <v>12</v>
      </c>
      <c r="K483" s="132" t="s">
        <v>665</v>
      </c>
      <c r="L483" s="132">
        <v>38</v>
      </c>
      <c r="M483" s="134" t="s">
        <v>3422</v>
      </c>
      <c r="N483" s="226" t="s">
        <v>1959</v>
      </c>
      <c r="O483" s="226" t="s">
        <v>1777</v>
      </c>
      <c r="P483" s="227">
        <v>20800</v>
      </c>
      <c r="Q483" s="228">
        <f t="shared" si="184"/>
        <v>17954.545454545452</v>
      </c>
      <c r="R483" s="143">
        <f t="shared" si="196"/>
        <v>0.15882025316455686</v>
      </c>
      <c r="S483" s="192">
        <v>1074476150</v>
      </c>
      <c r="T483" s="286" t="s">
        <v>6928</v>
      </c>
      <c r="U483" s="189">
        <f t="shared" si="185"/>
        <v>20800</v>
      </c>
      <c r="W483" s="229">
        <v>20800</v>
      </c>
      <c r="X483" s="135">
        <f t="shared" si="186"/>
        <v>15103</v>
      </c>
      <c r="Y483" s="230">
        <f t="shared" si="187"/>
        <v>17954.545454545452</v>
      </c>
      <c r="Z483" s="141">
        <f t="shared" si="188"/>
        <v>7.7307692307692299E-2</v>
      </c>
      <c r="AA483" s="136">
        <f t="shared" si="189"/>
        <v>0.15882025316455686</v>
      </c>
      <c r="AB483" s="144"/>
      <c r="AC483" s="184">
        <f t="shared" si="204"/>
        <v>20392</v>
      </c>
      <c r="AD483" s="182">
        <f t="shared" si="205"/>
        <v>22408</v>
      </c>
      <c r="AE483" s="128">
        <f t="shared" si="190"/>
        <v>2016.72</v>
      </c>
      <c r="AF483" s="129">
        <f t="shared" si="191"/>
        <v>408.72</v>
      </c>
      <c r="AG483" s="130">
        <f t="shared" si="192"/>
        <v>1.8239914316315602E-2</v>
      </c>
      <c r="AH483" s="137">
        <f t="shared" si="193"/>
        <v>1608</v>
      </c>
      <c r="AI483" s="138">
        <f t="shared" si="194"/>
        <v>7.1760085683684402E-2</v>
      </c>
      <c r="AJ483" s="138">
        <f t="shared" si="195"/>
        <v>0.14058033884824125</v>
      </c>
      <c r="AL483" s="11">
        <f t="shared" si="200"/>
        <v>18151.2</v>
      </c>
      <c r="AM483" s="412">
        <f t="shared" si="201"/>
        <v>15546.545454545454</v>
      </c>
      <c r="AN483" s="412">
        <f t="shared" si="202"/>
        <v>443.54545454545405</v>
      </c>
      <c r="AO483" s="413">
        <f t="shared" si="203"/>
        <v>2.8530161626084689E-2</v>
      </c>
      <c r="AP483" s="192">
        <v>2754019208060</v>
      </c>
      <c r="AQ483" s="192">
        <v>4019238036671</v>
      </c>
      <c r="AR483" s="192" t="s">
        <v>152</v>
      </c>
      <c r="AS483" s="231" t="s">
        <v>1416</v>
      </c>
      <c r="AT483" s="231" t="s">
        <v>1445</v>
      </c>
      <c r="AU483" s="232" t="s">
        <v>139</v>
      </c>
      <c r="AV483" s="232">
        <v>37700</v>
      </c>
      <c r="AW483" s="233">
        <f>VLOOKUP(B:B,[1]CONTINENTAL!$B:$K,8,0)</f>
        <v>15103</v>
      </c>
      <c r="AX483" s="233">
        <v>1050</v>
      </c>
      <c r="AY483" s="204" t="s">
        <v>3387</v>
      </c>
      <c r="AZ483" s="192" t="s">
        <v>5105</v>
      </c>
      <c r="BA483" s="133" t="str">
        <f>IFERROR(VLOOKUP(AZ:AZ,Q商品!B:E,4,0),"")</f>
        <v>2022年製 ExtremeContact DWS06 PLUS 275/40ZR19 101Y サマータイヤ 最短当日発送</v>
      </c>
      <c r="BB483" s="133" t="str">
        <f>IFERROR(VLOOKUP(B:B,在庫!B:M,12,0),"")</f>
        <v>2022年製</v>
      </c>
      <c r="BC483" s="133">
        <f>IFERROR(VLOOKUP(B:B,在庫!B:L,10,0),"")</f>
        <v>1</v>
      </c>
      <c r="BD483" s="234" t="e">
        <f>VLOOKUP(AP:AP,[1]MICHELIN!$B:$AH,32,0)</f>
        <v>#N/A</v>
      </c>
      <c r="BE483" s="234" t="e">
        <f>VLOOKUP(AP:AP,[1]MICHELIN!$B:$AH,33,0)</f>
        <v>#N/A</v>
      </c>
    </row>
    <row r="484" spans="1:57" s="11" customFormat="1" ht="19.5" hidden="1" customHeight="1">
      <c r="A484" s="11">
        <f t="shared" si="197"/>
        <v>1</v>
      </c>
      <c r="B484" s="239">
        <f t="shared" si="198"/>
        <v>2154517209819</v>
      </c>
      <c r="C484" s="233">
        <f>VLOOKUP(B:B,[1]CONTINENTAL!$B:$K,9,0)</f>
        <v>25</v>
      </c>
      <c r="D484" s="11" t="s">
        <v>4701</v>
      </c>
      <c r="E484" s="358" t="s">
        <v>5106</v>
      </c>
      <c r="F484" s="235" t="s">
        <v>4858</v>
      </c>
      <c r="G484" s="132" t="str">
        <f t="shared" si="199"/>
        <v>17</v>
      </c>
      <c r="H484" s="233">
        <v>7</v>
      </c>
      <c r="I484" s="233">
        <f>VLOOKUP(B:B,[1]CONTINENTAL!$B:$K,10,0)</f>
        <v>2</v>
      </c>
      <c r="J484" s="131"/>
      <c r="K484" s="132" t="s">
        <v>1752</v>
      </c>
      <c r="L484" s="132">
        <v>2</v>
      </c>
      <c r="M484" s="134"/>
      <c r="N484" s="226"/>
      <c r="O484" s="226"/>
      <c r="P484" s="227"/>
      <c r="Q484" s="228">
        <f t="shared" si="184"/>
        <v>-477.27272727272725</v>
      </c>
      <c r="R484" s="143">
        <f t="shared" si="196"/>
        <v>14.2</v>
      </c>
      <c r="S484" s="239"/>
      <c r="T484" s="286"/>
      <c r="U484" s="189">
        <f t="shared" si="185"/>
        <v>0</v>
      </c>
      <c r="W484" s="229"/>
      <c r="X484" s="135">
        <f t="shared" si="186"/>
        <v>6300</v>
      </c>
      <c r="Y484" s="230">
        <f t="shared" si="187"/>
        <v>-477.27272727272725</v>
      </c>
      <c r="Z484" s="141" t="str">
        <f t="shared" si="188"/>
        <v/>
      </c>
      <c r="AA484" s="136">
        <f t="shared" si="189"/>
        <v>14.2</v>
      </c>
      <c r="AB484" s="144"/>
      <c r="AC484" s="184">
        <f t="shared" si="204"/>
        <v>0</v>
      </c>
      <c r="AD484" s="182">
        <f t="shared" si="205"/>
        <v>0</v>
      </c>
      <c r="AE484" s="128">
        <f t="shared" si="190"/>
        <v>0</v>
      </c>
      <c r="AF484" s="129">
        <f t="shared" si="191"/>
        <v>0</v>
      </c>
      <c r="AG484" s="130" t="str">
        <f t="shared" si="192"/>
        <v/>
      </c>
      <c r="AH484" s="137">
        <f t="shared" si="193"/>
        <v>0</v>
      </c>
      <c r="AI484" s="138" t="str">
        <f t="shared" si="194"/>
        <v/>
      </c>
      <c r="AJ484" s="138" t="str">
        <f t="shared" si="195"/>
        <v/>
      </c>
      <c r="AL484" s="11">
        <f t="shared" si="200"/>
        <v>0</v>
      </c>
      <c r="AM484" s="412">
        <f t="shared" si="201"/>
        <v>-477.27272727272725</v>
      </c>
      <c r="AN484" s="412">
        <f t="shared" si="202"/>
        <v>-6777.272727272727</v>
      </c>
      <c r="AO484" s="413">
        <f t="shared" si="203"/>
        <v>14.2</v>
      </c>
      <c r="AP484" s="192">
        <v>2154517209819</v>
      </c>
      <c r="AQ484" s="192">
        <v>4019238471984</v>
      </c>
      <c r="AR484" s="192" t="s">
        <v>152</v>
      </c>
      <c r="AS484" s="231" t="s">
        <v>1454</v>
      </c>
      <c r="AT484" s="231" t="s">
        <v>570</v>
      </c>
      <c r="AU484" s="232" t="s">
        <v>36</v>
      </c>
      <c r="AV484" s="232" t="s">
        <v>152</v>
      </c>
      <c r="AW484" s="233">
        <f>VLOOKUP(B:B,[1]CONTINENTAL!$B:$K,8,0)</f>
        <v>6300</v>
      </c>
      <c r="AX484" s="233">
        <v>525</v>
      </c>
      <c r="AY484" s="204" t="s">
        <v>3387</v>
      </c>
      <c r="AZ484" s="192"/>
      <c r="BA484" s="133" t="str">
        <f>IFERROR(VLOOKUP(AZ:AZ,Q商品!B:E,4,0),"")</f>
        <v/>
      </c>
      <c r="BB484" s="133" t="str">
        <f>IFERROR(VLOOKUP(B:B,在庫!B:M,12,0),"")</f>
        <v>2023年製</v>
      </c>
      <c r="BC484" s="133">
        <f>IFERROR(VLOOKUP(B:B,在庫!B:L,10,0),"")</f>
        <v>1</v>
      </c>
      <c r="BD484" s="234">
        <f>VLOOKUP(AP:AP,[1]CONTINENTAL!$B:$AH,32,0)</f>
        <v>619681731</v>
      </c>
      <c r="BE484" s="234">
        <f>VLOOKUP(AP:AP,[1]CONTINENTAL!$B:$AH,33,0)</f>
        <v>619681738</v>
      </c>
    </row>
    <row r="485" spans="1:57" s="11" customFormat="1" ht="19.5" hidden="1" customHeight="1">
      <c r="A485" s="11">
        <f t="shared" si="197"/>
        <v>1</v>
      </c>
      <c r="B485" s="239">
        <f t="shared" si="198"/>
        <v>2155017209811</v>
      </c>
      <c r="C485" s="233">
        <f>VLOOKUP(B:B,[1]CONTINENTAL!$B:$K,9,0)</f>
        <v>68</v>
      </c>
      <c r="D485" s="11" t="s">
        <v>4701</v>
      </c>
      <c r="E485" s="358" t="s">
        <v>5107</v>
      </c>
      <c r="F485" s="156" t="s">
        <v>4858</v>
      </c>
      <c r="G485" s="132" t="str">
        <f t="shared" si="199"/>
        <v>17</v>
      </c>
      <c r="H485" s="233">
        <v>2</v>
      </c>
      <c r="I485" s="233">
        <f>VLOOKUP(B:B,[1]CONTINENTAL!$B:$K,10,0)</f>
        <v>2</v>
      </c>
      <c r="J485" s="131"/>
      <c r="K485" s="132" t="s">
        <v>1752</v>
      </c>
      <c r="L485" s="132">
        <v>3</v>
      </c>
      <c r="M485" s="134"/>
      <c r="N485" s="226"/>
      <c r="O485" s="226"/>
      <c r="P485" s="227"/>
      <c r="Q485" s="228">
        <f t="shared" si="184"/>
        <v>-954.5454545454545</v>
      </c>
      <c r="R485" s="143">
        <f t="shared" si="196"/>
        <v>7.9142857142857137</v>
      </c>
      <c r="S485" s="239"/>
      <c r="T485" s="286"/>
      <c r="U485" s="189">
        <f t="shared" si="185"/>
        <v>0</v>
      </c>
      <c r="W485" s="229"/>
      <c r="X485" s="135">
        <f t="shared" si="186"/>
        <v>6600</v>
      </c>
      <c r="Y485" s="230">
        <f t="shared" si="187"/>
        <v>-954.5454545454545</v>
      </c>
      <c r="Z485" s="141" t="str">
        <f t="shared" si="188"/>
        <v/>
      </c>
      <c r="AA485" s="136">
        <f t="shared" si="189"/>
        <v>7.9142857142857137</v>
      </c>
      <c r="AB485" s="144"/>
      <c r="AC485" s="184">
        <f t="shared" si="204"/>
        <v>0</v>
      </c>
      <c r="AD485" s="182">
        <f t="shared" si="205"/>
        <v>0</v>
      </c>
      <c r="AE485" s="128">
        <f t="shared" si="190"/>
        <v>0</v>
      </c>
      <c r="AF485" s="129">
        <f t="shared" si="191"/>
        <v>0</v>
      </c>
      <c r="AG485" s="130" t="str">
        <f t="shared" si="192"/>
        <v/>
      </c>
      <c r="AH485" s="137">
        <f t="shared" si="193"/>
        <v>0</v>
      </c>
      <c r="AI485" s="138" t="str">
        <f t="shared" si="194"/>
        <v/>
      </c>
      <c r="AJ485" s="138" t="str">
        <f t="shared" si="195"/>
        <v/>
      </c>
      <c r="AL485" s="11">
        <f t="shared" si="200"/>
        <v>0</v>
      </c>
      <c r="AM485" s="412">
        <f t="shared" si="201"/>
        <v>-954.5454545454545</v>
      </c>
      <c r="AN485" s="412">
        <f t="shared" si="202"/>
        <v>-7554.545454545454</v>
      </c>
      <c r="AO485" s="413">
        <f t="shared" si="203"/>
        <v>7.9142857142857137</v>
      </c>
      <c r="AP485" s="192">
        <v>2155017209811</v>
      </c>
      <c r="AQ485" s="192">
        <v>4019238586121</v>
      </c>
      <c r="AR485" s="192" t="s">
        <v>152</v>
      </c>
      <c r="AS485" s="231" t="s">
        <v>1454</v>
      </c>
      <c r="AT485" s="231" t="s">
        <v>994</v>
      </c>
      <c r="AU485" s="232" t="s">
        <v>39</v>
      </c>
      <c r="AV485" s="232" t="s">
        <v>152</v>
      </c>
      <c r="AW485" s="233">
        <f>VLOOKUP(B:B,[1]CONTINENTAL!$B:$K,8,0)</f>
        <v>6600</v>
      </c>
      <c r="AX485" s="233">
        <v>1050</v>
      </c>
      <c r="AY485" s="204" t="s">
        <v>3387</v>
      </c>
      <c r="AZ485" s="192"/>
      <c r="BA485" s="133" t="str">
        <f>IFERROR(VLOOKUP(AZ:AZ,Q商品!B:E,4,0),"")</f>
        <v/>
      </c>
      <c r="BB485" s="133" t="str">
        <f>IFERROR(VLOOKUP(B:B,在庫!B:M,12,0),"")</f>
        <v>2023年製</v>
      </c>
      <c r="BC485" s="133">
        <f>IFERROR(VLOOKUP(B:B,在庫!B:L,10,0),"")</f>
        <v>1</v>
      </c>
      <c r="BD485" s="234">
        <f>VLOOKUP(AP:AP,[1]CONTINENTAL!$B:$AH,32,0)</f>
        <v>619681733</v>
      </c>
      <c r="BE485" s="234">
        <f>VLOOKUP(AP:AP,[1]CONTINENTAL!$B:$AH,33,0)</f>
        <v>619681740</v>
      </c>
    </row>
    <row r="486" spans="1:57" s="11" customFormat="1" ht="19.5" hidden="1" customHeight="1">
      <c r="A486" s="237">
        <f t="shared" si="197"/>
        <v>1</v>
      </c>
      <c r="B486" s="249">
        <f t="shared" si="198"/>
        <v>2253519189201</v>
      </c>
      <c r="C486" s="233">
        <f>VLOOKUP(B:B,[1]FALKEN!$B:$K,9,0)</f>
        <v>20</v>
      </c>
      <c r="D486" s="11" t="s">
        <v>4702</v>
      </c>
      <c r="E486" s="358" t="s">
        <v>638</v>
      </c>
      <c r="F486" s="158" t="s">
        <v>7270</v>
      </c>
      <c r="G486" s="132" t="str">
        <f t="shared" si="199"/>
        <v>19</v>
      </c>
      <c r="H486" s="225">
        <v>0</v>
      </c>
      <c r="I486" s="225">
        <f>VLOOKUP(B:B,[1]FALKEN!$B:$K,10,0)</f>
        <v>0</v>
      </c>
      <c r="J486" s="131">
        <v>1450</v>
      </c>
      <c r="K486" s="132" t="s">
        <v>4830</v>
      </c>
      <c r="L486" s="132">
        <v>1</v>
      </c>
      <c r="M486" s="134" t="s">
        <v>7274</v>
      </c>
      <c r="N486" s="226"/>
      <c r="O486" s="226"/>
      <c r="P486" s="227"/>
      <c r="Q486" s="228">
        <f t="shared" si="184"/>
        <v>-954.5454545454545</v>
      </c>
      <c r="R486" s="143">
        <f t="shared" si="196"/>
        <v>14.009333333333334</v>
      </c>
      <c r="S486" s="238">
        <v>1074476498</v>
      </c>
      <c r="T486" s="286" t="s">
        <v>6931</v>
      </c>
      <c r="U486" s="189">
        <f t="shared" si="185"/>
        <v>18200</v>
      </c>
      <c r="V486" s="11">
        <v>900</v>
      </c>
      <c r="W486" s="229">
        <v>19100</v>
      </c>
      <c r="X486" s="135">
        <f t="shared" si="186"/>
        <v>12418</v>
      </c>
      <c r="Y486" s="230">
        <f t="shared" si="187"/>
        <v>16409.090909090908</v>
      </c>
      <c r="Z486" s="141" t="str">
        <f t="shared" si="188"/>
        <v/>
      </c>
      <c r="AA486" s="136">
        <f t="shared" si="189"/>
        <v>0.2432243767313019</v>
      </c>
      <c r="AB486" s="144"/>
      <c r="AC486" s="184">
        <f t="shared" si="204"/>
        <v>17843</v>
      </c>
      <c r="AD486" s="182">
        <f t="shared" si="205"/>
        <v>19607</v>
      </c>
      <c r="AE486" s="128">
        <f t="shared" si="190"/>
        <v>1764.6299999999999</v>
      </c>
      <c r="AF486" s="129">
        <f t="shared" si="191"/>
        <v>357.62999999999988</v>
      </c>
      <c r="AG486" s="130">
        <f t="shared" si="192"/>
        <v>1.8239914316315595E-2</v>
      </c>
      <c r="AH486" s="137">
        <f t="shared" si="193"/>
        <v>1407</v>
      </c>
      <c r="AI486" s="138">
        <f t="shared" si="194"/>
        <v>7.1760085683684402E-2</v>
      </c>
      <c r="AJ486" s="138">
        <f t="shared" si="195"/>
        <v>0.22498446241498632</v>
      </c>
      <c r="AK486" s="11" t="s">
        <v>13397</v>
      </c>
      <c r="AL486" s="11">
        <f t="shared" si="200"/>
        <v>15882.3</v>
      </c>
      <c r="AM486" s="412">
        <f t="shared" si="201"/>
        <v>13483.909090909088</v>
      </c>
      <c r="AN486" s="412">
        <f t="shared" si="202"/>
        <v>1065.9090909090883</v>
      </c>
      <c r="AO486" s="413">
        <f t="shared" si="203"/>
        <v>7.9050450705554595E-2</v>
      </c>
      <c r="AP486" s="192">
        <v>2253519189201</v>
      </c>
      <c r="AQ486" s="192">
        <v>4981160611144</v>
      </c>
      <c r="AR486" s="192" t="s">
        <v>152</v>
      </c>
      <c r="AS486" s="231" t="s">
        <v>1459</v>
      </c>
      <c r="AT486" s="231" t="s">
        <v>1055</v>
      </c>
      <c r="AU486" s="232" t="s">
        <v>127</v>
      </c>
      <c r="AV486" s="232" t="s">
        <v>152</v>
      </c>
      <c r="AW486" s="233">
        <f>VLOOKUP(B:B,[1]FALKEN!$B:$K,8,0)</f>
        <v>12418</v>
      </c>
      <c r="AX486" s="233">
        <v>1050</v>
      </c>
      <c r="AY486" s="204" t="s">
        <v>3388</v>
      </c>
      <c r="AZ486" s="195" t="s">
        <v>4831</v>
      </c>
      <c r="BA486" s="133" t="str">
        <f>IFERROR(VLOOKUP(AZ:AZ,Q商品!B:E,4,0),"")</f>
        <v>2022年製 AZENIS FK510 225/35R19 88Y XL サマータイヤ ラベルなし 最短当日発送</v>
      </c>
      <c r="BB486" s="133" t="str">
        <f>IFERROR(VLOOKUP(B:B,在庫!B:M,12,0),"")</f>
        <v>2022年製</v>
      </c>
      <c r="BC486" s="133">
        <f>IFERROR(VLOOKUP(B:B,在庫!B:L,10,0),"")</f>
        <v>1</v>
      </c>
      <c r="BD486" s="234" t="e">
        <f>VLOOKUP(AP:AP,[1]MICHELIN!$B:$AH,32,0)</f>
        <v>#N/A</v>
      </c>
      <c r="BE486" s="234" t="e">
        <f>VLOOKUP(AP:AP,[1]MICHELIN!$B:$AH,33,0)</f>
        <v>#N/A</v>
      </c>
    </row>
    <row r="487" spans="1:57" s="11" customFormat="1" ht="19.5" hidden="1" customHeight="1">
      <c r="A487" s="237">
        <f t="shared" si="197"/>
        <v>1</v>
      </c>
      <c r="B487" s="249">
        <f t="shared" si="198"/>
        <v>2254018189204</v>
      </c>
      <c r="C487" s="233">
        <f>VLOOKUP(B:B,[1]FALKEN!$B:$K,9,0)</f>
        <v>34</v>
      </c>
      <c r="D487" s="11" t="s">
        <v>4702</v>
      </c>
      <c r="E487" s="358" t="s">
        <v>639</v>
      </c>
      <c r="F487" s="293" t="s">
        <v>6287</v>
      </c>
      <c r="G487" s="132" t="str">
        <f t="shared" si="199"/>
        <v>18</v>
      </c>
      <c r="H487" s="225">
        <v>0</v>
      </c>
      <c r="I487" s="225">
        <f>VLOOKUP(B:B,[1]FALKEN!$B:$K,10,0)</f>
        <v>0</v>
      </c>
      <c r="J487" s="131">
        <v>2253</v>
      </c>
      <c r="K487" s="132" t="s">
        <v>4830</v>
      </c>
      <c r="L487" s="132">
        <v>2</v>
      </c>
      <c r="M487" s="134" t="s">
        <v>7271</v>
      </c>
      <c r="N487" s="226" t="s">
        <v>7272</v>
      </c>
      <c r="O487" s="226" t="s">
        <v>1777</v>
      </c>
      <c r="P487" s="227">
        <v>18211</v>
      </c>
      <c r="Q487" s="228">
        <f t="shared" si="184"/>
        <v>15600.90909090909</v>
      </c>
      <c r="R487" s="143">
        <f t="shared" si="196"/>
        <v>0.29484878503583706</v>
      </c>
      <c r="S487" s="238">
        <v>1074476728</v>
      </c>
      <c r="T487" s="286" t="s">
        <v>6932</v>
      </c>
      <c r="U487" s="189">
        <f t="shared" si="185"/>
        <v>18211</v>
      </c>
      <c r="W487" s="229">
        <v>18211</v>
      </c>
      <c r="X487" s="135">
        <f t="shared" si="186"/>
        <v>11001</v>
      </c>
      <c r="Y487" s="230">
        <f t="shared" si="187"/>
        <v>15600.90909090909</v>
      </c>
      <c r="Z487" s="141">
        <f t="shared" si="188"/>
        <v>7.7260996101257584E-2</v>
      </c>
      <c r="AA487" s="136">
        <f t="shared" si="189"/>
        <v>0.29484878503583706</v>
      </c>
      <c r="AB487" s="144"/>
      <c r="AC487" s="184">
        <f t="shared" si="204"/>
        <v>17853</v>
      </c>
      <c r="AD487" s="182">
        <f t="shared" si="205"/>
        <v>19618</v>
      </c>
      <c r="AE487" s="128">
        <f t="shared" si="190"/>
        <v>1765.62</v>
      </c>
      <c r="AF487" s="129">
        <f t="shared" si="191"/>
        <v>358.61999999999989</v>
      </c>
      <c r="AG487" s="130">
        <f t="shared" si="192"/>
        <v>1.8280150881843201E-2</v>
      </c>
      <c r="AH487" s="137">
        <f t="shared" si="193"/>
        <v>1407</v>
      </c>
      <c r="AI487" s="138">
        <f t="shared" si="194"/>
        <v>7.1719849118156792E-2</v>
      </c>
      <c r="AJ487" s="138">
        <f t="shared" si="195"/>
        <v>0.27656863415399385</v>
      </c>
      <c r="AK487" s="11" t="s">
        <v>13397</v>
      </c>
      <c r="AL487" s="11">
        <f t="shared" si="200"/>
        <v>15891.2</v>
      </c>
      <c r="AM487" s="412">
        <f t="shared" si="201"/>
        <v>13492</v>
      </c>
      <c r="AN487" s="412">
        <f t="shared" si="202"/>
        <v>2491</v>
      </c>
      <c r="AO487" s="413">
        <f t="shared" si="203"/>
        <v>0.18462792766083605</v>
      </c>
      <c r="AP487" s="192">
        <v>2254018189204</v>
      </c>
      <c r="AQ487" s="192">
        <v>4981160373127</v>
      </c>
      <c r="AR487" s="192" t="s">
        <v>152</v>
      </c>
      <c r="AS487" s="231" t="s">
        <v>1459</v>
      </c>
      <c r="AT487" s="231" t="s">
        <v>762</v>
      </c>
      <c r="AU487" s="232" t="s">
        <v>38</v>
      </c>
      <c r="AV487" s="232" t="s">
        <v>152</v>
      </c>
      <c r="AW487" s="233">
        <f>VLOOKUP(B:B,[1]FALKEN!$B:$K,8,0)</f>
        <v>11001</v>
      </c>
      <c r="AX487" s="233">
        <v>1050</v>
      </c>
      <c r="AY487" s="204" t="s">
        <v>3388</v>
      </c>
      <c r="AZ487" s="195" t="s">
        <v>4832</v>
      </c>
      <c r="BA487" s="133" t="str">
        <f>IFERROR(VLOOKUP(AZ:AZ,Q商品!B:E,4,0),"")</f>
        <v>2022年製 AZENIS FK510 225/40R18 92Y XL サマータイヤ ラベルなし 最短当日発送</v>
      </c>
      <c r="BB487" s="133" t="str">
        <f>IFERROR(VLOOKUP(B:B,在庫!B:M,12,0),"")</f>
        <v>2022年製</v>
      </c>
      <c r="BC487" s="133">
        <f>IFERROR(VLOOKUP(B:B,在庫!B:L,10,0),"")</f>
        <v>1</v>
      </c>
      <c r="BD487" s="234" t="e">
        <f>VLOOKUP(AP:AP,[1]MICHELIN!$B:$AH,32,0)</f>
        <v>#N/A</v>
      </c>
      <c r="BE487" s="234" t="e">
        <f>VLOOKUP(AP:AP,[1]MICHELIN!$B:$AH,33,0)</f>
        <v>#N/A</v>
      </c>
    </row>
    <row r="488" spans="1:57" s="11" customFormat="1" ht="19.5" hidden="1" customHeight="1">
      <c r="A488" s="11">
        <f t="shared" si="197"/>
        <v>1</v>
      </c>
      <c r="B488" s="239">
        <f t="shared" si="198"/>
        <v>2155517209816</v>
      </c>
      <c r="C488" s="233">
        <f>VLOOKUP(B:B,[1]CONTINENTAL!$B:$K,9,0)</f>
        <v>36</v>
      </c>
      <c r="D488" s="11" t="s">
        <v>4701</v>
      </c>
      <c r="E488" s="358" t="s">
        <v>5108</v>
      </c>
      <c r="F488" s="156" t="s">
        <v>5109</v>
      </c>
      <c r="G488" s="132" t="str">
        <f t="shared" si="199"/>
        <v>17</v>
      </c>
      <c r="H488" s="233">
        <v>0</v>
      </c>
      <c r="I488" s="233">
        <f>VLOOKUP(B:B,[1]CONTINENTAL!$B:$K,10,0)</f>
        <v>0</v>
      </c>
      <c r="J488" s="131"/>
      <c r="K488" s="132" t="s">
        <v>1752</v>
      </c>
      <c r="L488" s="132">
        <v>4</v>
      </c>
      <c r="M488" s="134"/>
      <c r="N488" s="226"/>
      <c r="O488" s="226"/>
      <c r="P488" s="227"/>
      <c r="Q488" s="228">
        <f t="shared" si="184"/>
        <v>-954.5454545454545</v>
      </c>
      <c r="R488" s="143">
        <f t="shared" si="196"/>
        <v>7.8095238095238093</v>
      </c>
      <c r="S488" s="239"/>
      <c r="T488" s="286"/>
      <c r="U488" s="189">
        <f t="shared" si="185"/>
        <v>0</v>
      </c>
      <c r="W488" s="229"/>
      <c r="X488" s="135">
        <f t="shared" si="186"/>
        <v>6500</v>
      </c>
      <c r="Y488" s="230">
        <f t="shared" si="187"/>
        <v>-954.5454545454545</v>
      </c>
      <c r="Z488" s="141" t="str">
        <f t="shared" si="188"/>
        <v/>
      </c>
      <c r="AA488" s="136">
        <f t="shared" si="189"/>
        <v>7.8095238095238093</v>
      </c>
      <c r="AB488" s="144"/>
      <c r="AC488" s="184">
        <f t="shared" si="204"/>
        <v>0</v>
      </c>
      <c r="AD488" s="182">
        <f t="shared" si="205"/>
        <v>0</v>
      </c>
      <c r="AE488" s="128">
        <f t="shared" si="190"/>
        <v>0</v>
      </c>
      <c r="AF488" s="129">
        <f t="shared" si="191"/>
        <v>0</v>
      </c>
      <c r="AG488" s="130" t="str">
        <f t="shared" si="192"/>
        <v/>
      </c>
      <c r="AH488" s="137">
        <f t="shared" si="193"/>
        <v>0</v>
      </c>
      <c r="AI488" s="138" t="str">
        <f t="shared" si="194"/>
        <v/>
      </c>
      <c r="AJ488" s="138" t="str">
        <f t="shared" si="195"/>
        <v/>
      </c>
      <c r="AL488" s="11">
        <f t="shared" si="200"/>
        <v>0</v>
      </c>
      <c r="AM488" s="412">
        <f t="shared" si="201"/>
        <v>-954.5454545454545</v>
      </c>
      <c r="AN488" s="412">
        <f t="shared" si="202"/>
        <v>-7454.545454545454</v>
      </c>
      <c r="AO488" s="413">
        <f t="shared" si="203"/>
        <v>7.8095238095238093</v>
      </c>
      <c r="AP488" s="192">
        <v>2155517209816</v>
      </c>
      <c r="AQ488" s="192">
        <v>4019238775013</v>
      </c>
      <c r="AR488" s="192" t="s">
        <v>152</v>
      </c>
      <c r="AS488" s="231" t="s">
        <v>1454</v>
      </c>
      <c r="AT488" s="231" t="s">
        <v>995</v>
      </c>
      <c r="AU488" s="232" t="s">
        <v>66</v>
      </c>
      <c r="AV488" s="232" t="s">
        <v>152</v>
      </c>
      <c r="AW488" s="233">
        <f>VLOOKUP(B:B,[1]CONTINENTAL!$B:$K,8,0)</f>
        <v>6500</v>
      </c>
      <c r="AX488" s="233">
        <v>1050</v>
      </c>
      <c r="AY488" s="204" t="s">
        <v>3387</v>
      </c>
      <c r="AZ488" s="192"/>
      <c r="BA488" s="133" t="str">
        <f>IFERROR(VLOOKUP(AZ:AZ,Q商品!B:E,4,0),"")</f>
        <v/>
      </c>
      <c r="BB488" s="133" t="str">
        <f>IFERROR(VLOOKUP(B:B,在庫!B:M,12,0),"")</f>
        <v/>
      </c>
      <c r="BC488" s="133" t="str">
        <f>IFERROR(VLOOKUP(B:B,在庫!B:L,10,0),"")</f>
        <v/>
      </c>
      <c r="BD488" s="234">
        <f>VLOOKUP(AP:AP,[1]CONTINENTAL!$B:$AH,32,0)</f>
        <v>619681729</v>
      </c>
      <c r="BE488" s="234">
        <f>VLOOKUP(AP:AP,[1]CONTINENTAL!$B:$AH,33,0)</f>
        <v>619681736</v>
      </c>
    </row>
    <row r="489" spans="1:57" s="11" customFormat="1" ht="19.5" hidden="1" customHeight="1">
      <c r="A489" s="237">
        <f t="shared" si="197"/>
        <v>1</v>
      </c>
      <c r="B489" s="249">
        <f t="shared" si="198"/>
        <v>2254519189208</v>
      </c>
      <c r="C489" s="233">
        <f>VLOOKUP(B:B,[1]FALKEN!$B:$K,9,0)</f>
        <v>12</v>
      </c>
      <c r="D489" s="11" t="s">
        <v>4702</v>
      </c>
      <c r="E489" s="358" t="s">
        <v>642</v>
      </c>
      <c r="F489" s="158" t="s">
        <v>6440</v>
      </c>
      <c r="G489" s="132" t="str">
        <f t="shared" si="199"/>
        <v>19</v>
      </c>
      <c r="H489" s="225">
        <v>10</v>
      </c>
      <c r="I489" s="225">
        <f>VLOOKUP(B:B,[1]FALKEN!$B:$K,10,0)</f>
        <v>6</v>
      </c>
      <c r="J489" s="131" t="s">
        <v>12</v>
      </c>
      <c r="K489" s="132" t="s">
        <v>4830</v>
      </c>
      <c r="L489" s="132">
        <v>5</v>
      </c>
      <c r="M489" s="134" t="s">
        <v>7274</v>
      </c>
      <c r="N489" s="226"/>
      <c r="O489" s="226"/>
      <c r="P489" s="227"/>
      <c r="Q489" s="228">
        <f t="shared" si="184"/>
        <v>-954.5454545454545</v>
      </c>
      <c r="R489" s="143">
        <f t="shared" si="196"/>
        <v>15.335619047619048</v>
      </c>
      <c r="S489" s="238">
        <v>1074476529</v>
      </c>
      <c r="T489" s="285" t="s">
        <v>7864</v>
      </c>
      <c r="U489" s="189">
        <f t="shared" si="185"/>
        <v>22680</v>
      </c>
      <c r="V489" s="11">
        <v>900</v>
      </c>
      <c r="W489" s="229">
        <v>23580</v>
      </c>
      <c r="X489" s="135">
        <f t="shared" si="186"/>
        <v>13684</v>
      </c>
      <c r="Y489" s="230">
        <f t="shared" si="187"/>
        <v>20481.81818181818</v>
      </c>
      <c r="Z489" s="141" t="str">
        <f t="shared" si="188"/>
        <v/>
      </c>
      <c r="AA489" s="136">
        <f t="shared" si="189"/>
        <v>0.33189525077674209</v>
      </c>
      <c r="AB489" s="144"/>
      <c r="AC489" s="184">
        <f t="shared" si="204"/>
        <v>22235</v>
      </c>
      <c r="AD489" s="182">
        <f t="shared" si="205"/>
        <v>24434</v>
      </c>
      <c r="AE489" s="128">
        <f t="shared" si="190"/>
        <v>2199.06</v>
      </c>
      <c r="AF489" s="129">
        <f t="shared" si="191"/>
        <v>445.05999999999995</v>
      </c>
      <c r="AG489" s="130">
        <f t="shared" si="192"/>
        <v>1.8214782679872307E-2</v>
      </c>
      <c r="AH489" s="137">
        <f t="shared" si="193"/>
        <v>1754</v>
      </c>
      <c r="AI489" s="138">
        <f t="shared" si="194"/>
        <v>7.1785217320127687E-2</v>
      </c>
      <c r="AJ489" s="138">
        <f t="shared" si="195"/>
        <v>0.31368046809686978</v>
      </c>
      <c r="AK489" s="11" t="s">
        <v>13397</v>
      </c>
      <c r="AL489" s="11">
        <f t="shared" si="200"/>
        <v>19791.599999999999</v>
      </c>
      <c r="AM489" s="412">
        <f t="shared" si="201"/>
        <v>17037.81818181818</v>
      </c>
      <c r="AN489" s="412">
        <f t="shared" si="202"/>
        <v>3353.8181818181802</v>
      </c>
      <c r="AO489" s="413">
        <f t="shared" si="203"/>
        <v>0.19684552012634987</v>
      </c>
      <c r="AP489" s="192">
        <v>2254519189208</v>
      </c>
      <c r="AQ489" s="192">
        <v>4981160611946</v>
      </c>
      <c r="AR489" s="192" t="s">
        <v>152</v>
      </c>
      <c r="AS489" s="231" t="s">
        <v>1459</v>
      </c>
      <c r="AT489" s="231" t="s">
        <v>1056</v>
      </c>
      <c r="AU489" s="232" t="s">
        <v>108</v>
      </c>
      <c r="AV489" s="232" t="s">
        <v>152</v>
      </c>
      <c r="AW489" s="233">
        <f>VLOOKUP(B:B,[1]FALKEN!$B:$K,8,0)</f>
        <v>13684</v>
      </c>
      <c r="AX489" s="233">
        <v>1050</v>
      </c>
      <c r="AY489" s="204" t="s">
        <v>3388</v>
      </c>
      <c r="AZ489" s="195" t="s">
        <v>4835</v>
      </c>
      <c r="BA489" s="133" t="str">
        <f>IFERROR(VLOOKUP(AZ:AZ,Q商品!B:E,4,0),"")</f>
        <v>2022年製 AZENIS FK510 225/45R19 96Y XL サマータイヤ ラベルなし 最短当日発送</v>
      </c>
      <c r="BB489" s="133" t="str">
        <f>IFERROR(VLOOKUP(B:B,在庫!B:M,12,0),"")</f>
        <v>2022年製</v>
      </c>
      <c r="BC489" s="133">
        <f>IFERROR(VLOOKUP(B:B,在庫!B:L,10,0),"")</f>
        <v>1</v>
      </c>
      <c r="BD489" s="234" t="e">
        <f>VLOOKUP(AP:AP,[1]MICHELIN!$B:$AH,32,0)</f>
        <v>#N/A</v>
      </c>
      <c r="BE489" s="234" t="e">
        <f>VLOOKUP(AP:AP,[1]MICHELIN!$B:$AH,33,0)</f>
        <v>#N/A</v>
      </c>
    </row>
    <row r="490" spans="1:57" s="11" customFormat="1" ht="19.5" hidden="1" customHeight="1">
      <c r="A490" s="237">
        <f t="shared" si="197"/>
        <v>1</v>
      </c>
      <c r="B490" s="249">
        <f t="shared" si="198"/>
        <v>2454018189208</v>
      </c>
      <c r="C490" s="233">
        <f>VLOOKUP(B:B,[1]FALKEN!$B:$K,9,0)</f>
        <v>2</v>
      </c>
      <c r="D490" s="11" t="s">
        <v>4702</v>
      </c>
      <c r="E490" s="358" t="s">
        <v>650</v>
      </c>
      <c r="F490" s="303" t="s">
        <v>6447</v>
      </c>
      <c r="G490" s="132" t="str">
        <f t="shared" si="199"/>
        <v>18</v>
      </c>
      <c r="H490" s="225">
        <v>1</v>
      </c>
      <c r="I490" s="225">
        <f>VLOOKUP(B:B,[1]FALKEN!$B:$K,10,0)</f>
        <v>1</v>
      </c>
      <c r="J490" s="131"/>
      <c r="K490" s="132" t="s">
        <v>4830</v>
      </c>
      <c r="L490" s="132">
        <v>13</v>
      </c>
      <c r="M490" s="134"/>
      <c r="N490" s="226"/>
      <c r="O490" s="226"/>
      <c r="P490" s="227"/>
      <c r="Q490" s="228">
        <f t="shared" si="184"/>
        <v>-954.5454545454545</v>
      </c>
      <c r="R490" s="143">
        <f t="shared" si="196"/>
        <v>13.304285714285715</v>
      </c>
      <c r="S490" s="238">
        <v>1074476730</v>
      </c>
      <c r="T490" s="288" t="s">
        <v>6942</v>
      </c>
      <c r="U490" s="189">
        <f t="shared" si="185"/>
        <v>17895</v>
      </c>
      <c r="V490" s="11">
        <v>900</v>
      </c>
      <c r="W490" s="229">
        <v>18795</v>
      </c>
      <c r="X490" s="135">
        <f t="shared" si="186"/>
        <v>11745</v>
      </c>
      <c r="Y490" s="230">
        <f t="shared" si="187"/>
        <v>16131.81818181818</v>
      </c>
      <c r="Z490" s="141" t="str">
        <f t="shared" si="188"/>
        <v/>
      </c>
      <c r="AA490" s="136">
        <f t="shared" si="189"/>
        <v>0.27193575655114111</v>
      </c>
      <c r="AB490" s="144"/>
      <c r="AC490" s="184">
        <f t="shared" si="204"/>
        <v>17544</v>
      </c>
      <c r="AD490" s="182">
        <f t="shared" si="205"/>
        <v>19279</v>
      </c>
      <c r="AE490" s="128">
        <f t="shared" si="190"/>
        <v>1735.11</v>
      </c>
      <c r="AF490" s="129">
        <f t="shared" si="191"/>
        <v>351.1099999999999</v>
      </c>
      <c r="AG490" s="130">
        <f t="shared" si="192"/>
        <v>1.8212044193163541E-2</v>
      </c>
      <c r="AH490" s="137">
        <f t="shared" si="193"/>
        <v>1384</v>
      </c>
      <c r="AI490" s="138">
        <f t="shared" si="194"/>
        <v>7.1787955806836459E-2</v>
      </c>
      <c r="AJ490" s="138">
        <f t="shared" si="195"/>
        <v>0.25372371235797758</v>
      </c>
      <c r="AK490" s="11" t="s">
        <v>13397</v>
      </c>
      <c r="AL490" s="11">
        <f t="shared" si="200"/>
        <v>15616.1</v>
      </c>
      <c r="AM490" s="412">
        <f t="shared" si="201"/>
        <v>13241.90909090909</v>
      </c>
      <c r="AN490" s="412">
        <f t="shared" si="202"/>
        <v>1496.9090909090901</v>
      </c>
      <c r="AO490" s="413">
        <f t="shared" si="203"/>
        <v>0.11304329916724444</v>
      </c>
      <c r="AP490" s="192">
        <v>2454018189208</v>
      </c>
      <c r="AQ490" s="192">
        <v>4981160365993</v>
      </c>
      <c r="AR490" s="192" t="s">
        <v>152</v>
      </c>
      <c r="AS490" s="231" t="s">
        <v>1459</v>
      </c>
      <c r="AT490" s="231" t="s">
        <v>663</v>
      </c>
      <c r="AU490" s="232" t="s">
        <v>83</v>
      </c>
      <c r="AV490" s="232" t="s">
        <v>152</v>
      </c>
      <c r="AW490" s="233">
        <f>VLOOKUP(B:B,[1]FALKEN!$B:$K,8,0)</f>
        <v>11745</v>
      </c>
      <c r="AX490" s="233">
        <v>1050</v>
      </c>
      <c r="AY490" s="204" t="s">
        <v>3388</v>
      </c>
      <c r="AZ490" s="195" t="s">
        <v>4843</v>
      </c>
      <c r="BA490" s="133" t="str">
        <f>IFERROR(VLOOKUP(AZ:AZ,Q商品!B:E,4,0),"")</f>
        <v>2023年製 AZENIS FK510 245/40ZR18 97Y XL サマータイヤ ラベルなし 最短当日発送</v>
      </c>
      <c r="BB490" s="133" t="str">
        <f>IFERROR(VLOOKUP(B:B,在庫!B:M,12,0),"")</f>
        <v>2023年製</v>
      </c>
      <c r="BC490" s="133">
        <f>IFERROR(VLOOKUP(B:B,在庫!B:L,10,0),"")</f>
        <v>1</v>
      </c>
      <c r="BD490" s="234" t="e">
        <f>VLOOKUP(AP:AP,[1]MICHELIN!$B:$AH,32,0)</f>
        <v>#N/A</v>
      </c>
      <c r="BE490" s="234" t="e">
        <f>VLOOKUP(AP:AP,[1]MICHELIN!$B:$AH,33,0)</f>
        <v>#N/A</v>
      </c>
    </row>
    <row r="491" spans="1:57" s="11" customFormat="1" ht="19.5" hidden="1" customHeight="1">
      <c r="A491" s="237">
        <f t="shared" si="197"/>
        <v>1</v>
      </c>
      <c r="B491" s="249">
        <f t="shared" si="198"/>
        <v>2454019189207</v>
      </c>
      <c r="C491" s="233">
        <f>VLOOKUP(B:B,[1]FALKEN!$B:$K,9,0)</f>
        <v>46</v>
      </c>
      <c r="D491" s="11" t="s">
        <v>4702</v>
      </c>
      <c r="E491" s="11" t="s">
        <v>651</v>
      </c>
      <c r="F491" s="293" t="s">
        <v>6289</v>
      </c>
      <c r="G491" s="132" t="str">
        <f t="shared" si="199"/>
        <v>19</v>
      </c>
      <c r="H491" s="225">
        <v>40</v>
      </c>
      <c r="I491" s="225">
        <f>VLOOKUP(B:B,[1]FALKEN!$B:$K,10,0)</f>
        <v>30</v>
      </c>
      <c r="J491" s="131" t="s">
        <v>12</v>
      </c>
      <c r="K491" s="132" t="s">
        <v>4830</v>
      </c>
      <c r="L491" s="132">
        <v>14</v>
      </c>
      <c r="M491" s="134" t="s">
        <v>7271</v>
      </c>
      <c r="N491" s="226" t="s">
        <v>7273</v>
      </c>
      <c r="O491" s="226" t="s">
        <v>1777</v>
      </c>
      <c r="P491" s="227">
        <v>23076</v>
      </c>
      <c r="Q491" s="228">
        <f t="shared" si="184"/>
        <v>20023.63636363636</v>
      </c>
      <c r="R491" s="143">
        <f t="shared" si="196"/>
        <v>0.26451920457640959</v>
      </c>
      <c r="S491" s="238">
        <v>1074476528</v>
      </c>
      <c r="T491" s="289" t="s">
        <v>7865</v>
      </c>
      <c r="U491" s="189">
        <f t="shared" si="185"/>
        <v>23076</v>
      </c>
      <c r="W491" s="229">
        <v>23076</v>
      </c>
      <c r="X491" s="135">
        <f t="shared" si="186"/>
        <v>14727</v>
      </c>
      <c r="Y491" s="230">
        <f t="shared" si="187"/>
        <v>20023.63636363636</v>
      </c>
      <c r="Z491" s="141">
        <f t="shared" si="188"/>
        <v>7.730975905702886E-2</v>
      </c>
      <c r="AA491" s="136">
        <f t="shared" si="189"/>
        <v>0.26451920457640959</v>
      </c>
      <c r="AB491" s="309"/>
      <c r="AC491" s="184">
        <f t="shared" si="204"/>
        <v>22623</v>
      </c>
      <c r="AD491" s="182">
        <f t="shared" si="205"/>
        <v>24860</v>
      </c>
      <c r="AE491" s="128">
        <f t="shared" si="190"/>
        <v>2237.4</v>
      </c>
      <c r="AF491" s="129">
        <f t="shared" si="191"/>
        <v>453.40000000000009</v>
      </c>
      <c r="AG491" s="130">
        <f t="shared" si="192"/>
        <v>1.8238133547868064E-2</v>
      </c>
      <c r="AH491" s="137">
        <f t="shared" si="193"/>
        <v>1784</v>
      </c>
      <c r="AI491" s="138">
        <f t="shared" si="194"/>
        <v>7.1761866452131937E-2</v>
      </c>
      <c r="AJ491" s="138">
        <f t="shared" si="195"/>
        <v>0.24628107102854152</v>
      </c>
      <c r="AK491" s="11" t="s">
        <v>13397</v>
      </c>
      <c r="AL491" s="11">
        <f t="shared" si="200"/>
        <v>20137</v>
      </c>
      <c r="AM491" s="412">
        <f t="shared" si="201"/>
        <v>17351.81818181818</v>
      </c>
      <c r="AN491" s="412">
        <f t="shared" si="202"/>
        <v>2624.8181818181802</v>
      </c>
      <c r="AO491" s="413">
        <f t="shared" si="203"/>
        <v>0.15127049824487862</v>
      </c>
      <c r="AP491" s="192">
        <v>2454019189207</v>
      </c>
      <c r="AQ491" s="192">
        <v>4981160611878</v>
      </c>
      <c r="AR491" s="192" t="s">
        <v>152</v>
      </c>
      <c r="AS491" s="231" t="s">
        <v>1459</v>
      </c>
      <c r="AT491" s="231" t="s">
        <v>956</v>
      </c>
      <c r="AU491" s="232" t="s">
        <v>106</v>
      </c>
      <c r="AV491" s="232" t="s">
        <v>152</v>
      </c>
      <c r="AW491" s="233">
        <f>VLOOKUP(B:B,[1]FALKEN!$B:$K,8,0)</f>
        <v>14727</v>
      </c>
      <c r="AX491" s="233">
        <v>1050</v>
      </c>
      <c r="AY491" s="204" t="s">
        <v>3388</v>
      </c>
      <c r="AZ491" s="195" t="s">
        <v>4844</v>
      </c>
      <c r="BA491" s="133" t="str">
        <f>IFERROR(VLOOKUP(AZ:AZ,Q商品!B:E,4,0),"")</f>
        <v>2022年製 AZENIS FK510 245/40R19 98Y XL サマータイヤ ラベルなし 最短当日発送</v>
      </c>
      <c r="BB491" s="133" t="str">
        <f>IFERROR(VLOOKUP(B:B,在庫!B:M,12,0),"")</f>
        <v>2022年製</v>
      </c>
      <c r="BC491" s="133">
        <f>IFERROR(VLOOKUP(B:B,在庫!B:L,10,0),"")</f>
        <v>1</v>
      </c>
      <c r="BD491" s="234" t="e">
        <f>VLOOKUP(AP:AP,[1]MICHELIN!$B:$AH,32,0)</f>
        <v>#N/A</v>
      </c>
      <c r="BE491" s="234" t="e">
        <f>VLOOKUP(AP:AP,[1]MICHELIN!$B:$AH,33,0)</f>
        <v>#N/A</v>
      </c>
    </row>
    <row r="492" spans="1:57" s="11" customFormat="1" ht="19.5" hidden="1" customHeight="1">
      <c r="A492" s="237">
        <f t="shared" si="197"/>
        <v>1</v>
      </c>
      <c r="B492" s="249">
        <f t="shared" si="198"/>
        <v>2555020189207</v>
      </c>
      <c r="C492" s="233">
        <f>VLOOKUP(B:B,[1]FALKEN!$B:$K,9,0)</f>
        <v>0</v>
      </c>
      <c r="D492" s="11" t="s">
        <v>4702</v>
      </c>
      <c r="E492" s="358" t="s">
        <v>656</v>
      </c>
      <c r="F492" s="235" t="s">
        <v>378</v>
      </c>
      <c r="G492" s="132" t="str">
        <f t="shared" si="199"/>
        <v>20</v>
      </c>
      <c r="H492" s="225">
        <v>1</v>
      </c>
      <c r="I492" s="225">
        <f>VLOOKUP(B:B,[1]FALKEN!$B:$K,10,0)</f>
        <v>1</v>
      </c>
      <c r="J492" s="131"/>
      <c r="K492" s="132" t="s">
        <v>4830</v>
      </c>
      <c r="L492" s="132">
        <v>19</v>
      </c>
      <c r="M492" s="134"/>
      <c r="N492" s="226"/>
      <c r="O492" s="226"/>
      <c r="P492" s="227"/>
      <c r="Q492" s="228">
        <f t="shared" si="184"/>
        <v>-954.5454545454545</v>
      </c>
      <c r="R492" s="143">
        <f t="shared" si="196"/>
        <v>16.420952380952382</v>
      </c>
      <c r="S492" s="238">
        <v>1074476049</v>
      </c>
      <c r="T492" s="286" t="s">
        <v>6947</v>
      </c>
      <c r="U492" s="189">
        <f t="shared" si="185"/>
        <v>0</v>
      </c>
      <c r="W492" s="229"/>
      <c r="X492" s="135">
        <f t="shared" si="186"/>
        <v>14720</v>
      </c>
      <c r="Y492" s="230">
        <f t="shared" si="187"/>
        <v>-954.5454545454545</v>
      </c>
      <c r="Z492" s="141" t="str">
        <f t="shared" si="188"/>
        <v/>
      </c>
      <c r="AA492" s="136">
        <f t="shared" si="189"/>
        <v>16.420952380952382</v>
      </c>
      <c r="AB492" s="144"/>
      <c r="AC492" s="184">
        <f t="shared" si="204"/>
        <v>0</v>
      </c>
      <c r="AD492" s="182">
        <f t="shared" si="205"/>
        <v>0</v>
      </c>
      <c r="AE492" s="128">
        <f t="shared" si="190"/>
        <v>0</v>
      </c>
      <c r="AF492" s="129">
        <f t="shared" si="191"/>
        <v>0</v>
      </c>
      <c r="AG492" s="130" t="str">
        <f t="shared" si="192"/>
        <v/>
      </c>
      <c r="AH492" s="137">
        <f t="shared" si="193"/>
        <v>0</v>
      </c>
      <c r="AI492" s="138" t="str">
        <f t="shared" si="194"/>
        <v/>
      </c>
      <c r="AJ492" s="138" t="str">
        <f t="shared" si="195"/>
        <v/>
      </c>
      <c r="AK492" s="11" t="s">
        <v>13397</v>
      </c>
      <c r="AL492" s="11">
        <f t="shared" si="200"/>
        <v>0</v>
      </c>
      <c r="AM492" s="412">
        <f t="shared" si="201"/>
        <v>-954.5454545454545</v>
      </c>
      <c r="AN492" s="412">
        <f t="shared" si="202"/>
        <v>-15674.545454545454</v>
      </c>
      <c r="AO492" s="413">
        <f t="shared" si="203"/>
        <v>16.420952380952382</v>
      </c>
      <c r="AP492" s="192">
        <v>2555020189207</v>
      </c>
      <c r="AQ492" s="192">
        <v>4981160612189</v>
      </c>
      <c r="AR492" s="192" t="s">
        <v>152</v>
      </c>
      <c r="AS492" s="231" t="s">
        <v>1459</v>
      </c>
      <c r="AT492" s="231" t="s">
        <v>1462</v>
      </c>
      <c r="AU492" s="232" t="s">
        <v>131</v>
      </c>
      <c r="AV492" s="232" t="s">
        <v>152</v>
      </c>
      <c r="AW492" s="233">
        <f>VLOOKUP(B:B,[1]FALKEN!$B:$K,8,0)</f>
        <v>14720</v>
      </c>
      <c r="AX492" s="233">
        <v>1050</v>
      </c>
      <c r="AY492" s="204" t="s">
        <v>3388</v>
      </c>
      <c r="AZ492" s="195" t="s">
        <v>4849</v>
      </c>
      <c r="BA492" s="133" t="str">
        <f>IFERROR(VLOOKUP(AZ:AZ,Q商品!B:E,4,0),"")</f>
        <v>2021年製 AZENIS FK510 255/50ZR20 109Y XL サマータイヤ ラベルなし 最短当日発送</v>
      </c>
      <c r="BB492" s="133" t="str">
        <f>IFERROR(VLOOKUP(B:B,在庫!B:M,12,0),"")</f>
        <v>2021年製</v>
      </c>
      <c r="BC492" s="133">
        <f>IFERROR(VLOOKUP(B:B,在庫!B:L,10,0),"")</f>
        <v>1</v>
      </c>
      <c r="BD492" s="234" t="e">
        <f>VLOOKUP(AP:AP,[1]MICHELIN!$B:$AH,32,0)</f>
        <v>#N/A</v>
      </c>
      <c r="BE492" s="234" t="e">
        <f>VLOOKUP(AP:AP,[1]MICHELIN!$B:$AH,33,0)</f>
        <v>#N/A</v>
      </c>
    </row>
    <row r="493" spans="1:57" s="11" customFormat="1" ht="19.5" hidden="1" customHeight="1">
      <c r="A493" s="237">
        <f t="shared" si="197"/>
        <v>1</v>
      </c>
      <c r="B493" s="249">
        <f t="shared" si="198"/>
        <v>2255018189300</v>
      </c>
      <c r="C493" s="233">
        <f>VLOOKUP(B:B,[1]FALKEN!$B:$K,9,0)</f>
        <v>2</v>
      </c>
      <c r="D493" s="11" t="s">
        <v>4702</v>
      </c>
      <c r="E493" s="358" t="s">
        <v>659</v>
      </c>
      <c r="F493" s="303" t="s">
        <v>7166</v>
      </c>
      <c r="G493" s="132" t="str">
        <f t="shared" si="199"/>
        <v>18</v>
      </c>
      <c r="H493" s="225">
        <v>3</v>
      </c>
      <c r="I493" s="225">
        <f>VLOOKUP(B:B,[1]FALKEN!$B:$K,10,0)</f>
        <v>3</v>
      </c>
      <c r="J493" s="131"/>
      <c r="K493" s="132" t="s">
        <v>4830</v>
      </c>
      <c r="L493" s="132">
        <v>22</v>
      </c>
      <c r="M493" s="134"/>
      <c r="N493" s="226"/>
      <c r="O493" s="226"/>
      <c r="P493" s="227"/>
      <c r="Q493" s="228">
        <f t="shared" si="184"/>
        <v>-954.5454545454545</v>
      </c>
      <c r="R493" s="143">
        <f t="shared" si="196"/>
        <v>13.922380952380953</v>
      </c>
      <c r="S493" s="238">
        <v>1074476530</v>
      </c>
      <c r="T493" s="286" t="s">
        <v>6950</v>
      </c>
      <c r="U493" s="189">
        <f t="shared" si="185"/>
        <v>18323</v>
      </c>
      <c r="W493" s="229">
        <v>18323</v>
      </c>
      <c r="X493" s="135">
        <f t="shared" si="186"/>
        <v>12335</v>
      </c>
      <c r="Y493" s="230">
        <f t="shared" si="187"/>
        <v>15702.727272727272</v>
      </c>
      <c r="Z493" s="141" t="str">
        <f t="shared" si="188"/>
        <v/>
      </c>
      <c r="AA493" s="136">
        <f t="shared" si="189"/>
        <v>0.21446766630000574</v>
      </c>
      <c r="AB493" s="144"/>
      <c r="AC493" s="184">
        <f t="shared" si="204"/>
        <v>17963</v>
      </c>
      <c r="AD493" s="182">
        <f t="shared" si="205"/>
        <v>19739</v>
      </c>
      <c r="AE493" s="128">
        <f t="shared" si="190"/>
        <v>1776.51</v>
      </c>
      <c r="AF493" s="129">
        <f t="shared" si="191"/>
        <v>360.51</v>
      </c>
      <c r="AG493" s="130">
        <f t="shared" si="192"/>
        <v>1.8263843153148589E-2</v>
      </c>
      <c r="AH493" s="137">
        <f t="shared" si="193"/>
        <v>1416</v>
      </c>
      <c r="AI493" s="138">
        <f t="shared" si="194"/>
        <v>7.1736156846851418E-2</v>
      </c>
      <c r="AJ493" s="138">
        <f t="shared" si="195"/>
        <v>0.19620382314685716</v>
      </c>
      <c r="AK493" s="11" t="s">
        <v>13397</v>
      </c>
      <c r="AL493" s="11">
        <f t="shared" si="200"/>
        <v>15989.1</v>
      </c>
      <c r="AM493" s="412">
        <f t="shared" si="201"/>
        <v>13581</v>
      </c>
      <c r="AN493" s="412">
        <f t="shared" si="202"/>
        <v>1246</v>
      </c>
      <c r="AO493" s="413">
        <f t="shared" si="203"/>
        <v>9.1745821368087774E-2</v>
      </c>
      <c r="AP493" s="192">
        <v>2255018189300</v>
      </c>
      <c r="AQ493" s="192">
        <v>4981160553185</v>
      </c>
      <c r="AR493" s="192" t="s">
        <v>152</v>
      </c>
      <c r="AS493" s="231" t="s">
        <v>1456</v>
      </c>
      <c r="AT493" s="231" t="s">
        <v>926</v>
      </c>
      <c r="AU493" s="232" t="s">
        <v>80</v>
      </c>
      <c r="AV493" s="232" t="s">
        <v>152</v>
      </c>
      <c r="AW493" s="233">
        <f>VLOOKUP(B:B,[1]FALKEN!$B:$K,8,0)</f>
        <v>12335</v>
      </c>
      <c r="AX493" s="233">
        <v>1050</v>
      </c>
      <c r="AY493" s="204" t="s">
        <v>3388</v>
      </c>
      <c r="AZ493" s="195" t="s">
        <v>4852</v>
      </c>
      <c r="BA493" s="133" t="str">
        <f>IFERROR(VLOOKUP(AZ:AZ,Q商品!B:E,4,0),"")</f>
        <v>2022年製 AZENIS FK510 SUV 225/50R18 99W XL サマータイヤ ラベルなし 最短当日発送</v>
      </c>
      <c r="BB493" s="133" t="str">
        <f>IFERROR(VLOOKUP(B:B,在庫!B:M,12,0),"")</f>
        <v>2022年製</v>
      </c>
      <c r="BC493" s="133">
        <f>IFERROR(VLOOKUP(B:B,在庫!B:L,10,0),"")</f>
        <v>1</v>
      </c>
      <c r="BD493" s="234" t="e">
        <f>VLOOKUP(AP:AP,[1]MICHELIN!$B:$AH,32,0)</f>
        <v>#N/A</v>
      </c>
      <c r="BE493" s="234" t="e">
        <f>VLOOKUP(AP:AP,[1]MICHELIN!$B:$AH,33,0)</f>
        <v>#N/A</v>
      </c>
    </row>
    <row r="494" spans="1:57" s="11" customFormat="1" ht="19.5" hidden="1" customHeight="1">
      <c r="A494" s="237">
        <f t="shared" si="197"/>
        <v>1</v>
      </c>
      <c r="B494" s="249">
        <f t="shared" si="198"/>
        <v>2255518189305</v>
      </c>
      <c r="C494" s="233">
        <f>VLOOKUP(B:B,[1]FALKEN!$B:$K,9,0)</f>
        <v>25</v>
      </c>
      <c r="D494" s="11" t="s">
        <v>4702</v>
      </c>
      <c r="E494" s="11" t="s">
        <v>660</v>
      </c>
      <c r="F494" s="293" t="s">
        <v>6290</v>
      </c>
      <c r="G494" s="132" t="str">
        <f t="shared" si="199"/>
        <v>18</v>
      </c>
      <c r="H494" s="225">
        <v>20</v>
      </c>
      <c r="I494" s="225">
        <f>VLOOKUP(B:B,[1]FALKEN!$B:$K,10,0)</f>
        <v>18</v>
      </c>
      <c r="J494" s="131" t="s">
        <v>12</v>
      </c>
      <c r="K494" s="132" t="s">
        <v>4830</v>
      </c>
      <c r="L494" s="132">
        <v>23</v>
      </c>
      <c r="M494" s="134" t="s">
        <v>3422</v>
      </c>
      <c r="N494" s="226" t="s">
        <v>12011</v>
      </c>
      <c r="O494" s="226" t="s">
        <v>1777</v>
      </c>
      <c r="P494" s="227">
        <v>20868</v>
      </c>
      <c r="Q494" s="228">
        <f t="shared" si="184"/>
        <v>18016.363636363636</v>
      </c>
      <c r="R494" s="143">
        <f t="shared" si="196"/>
        <v>0.28193056817035017</v>
      </c>
      <c r="S494" s="238">
        <v>1074476532</v>
      </c>
      <c r="T494" s="285" t="s">
        <v>7866</v>
      </c>
      <c r="U494" s="189">
        <f t="shared" si="185"/>
        <v>20869</v>
      </c>
      <c r="W494" s="229">
        <v>20869</v>
      </c>
      <c r="X494" s="135">
        <f t="shared" si="186"/>
        <v>12937</v>
      </c>
      <c r="Y494" s="230">
        <f t="shared" si="187"/>
        <v>18017.272727272724</v>
      </c>
      <c r="Z494" s="141">
        <f t="shared" si="188"/>
        <v>7.7343300747556132E-2</v>
      </c>
      <c r="AA494" s="136">
        <f t="shared" si="189"/>
        <v>0.28196679953579884</v>
      </c>
      <c r="AB494" s="309"/>
      <c r="AC494" s="184">
        <f t="shared" si="204"/>
        <v>20459</v>
      </c>
      <c r="AD494" s="182">
        <f t="shared" si="205"/>
        <v>22482</v>
      </c>
      <c r="AE494" s="128">
        <f t="shared" si="190"/>
        <v>2023.3799999999999</v>
      </c>
      <c r="AF494" s="129">
        <f t="shared" si="191"/>
        <v>410.37999999999988</v>
      </c>
      <c r="AG494" s="130">
        <f t="shared" si="192"/>
        <v>1.8253714082377009E-2</v>
      </c>
      <c r="AH494" s="137">
        <f t="shared" si="193"/>
        <v>1613</v>
      </c>
      <c r="AI494" s="138">
        <f t="shared" si="194"/>
        <v>7.1746285917622984E-2</v>
      </c>
      <c r="AJ494" s="138">
        <f t="shared" si="195"/>
        <v>0.26371308545342181</v>
      </c>
      <c r="AK494" s="11" t="s">
        <v>13397</v>
      </c>
      <c r="AL494" s="11">
        <f t="shared" si="200"/>
        <v>18210.8</v>
      </c>
      <c r="AM494" s="412">
        <f t="shared" si="201"/>
        <v>15600.72727272727</v>
      </c>
      <c r="AN494" s="412">
        <f t="shared" si="202"/>
        <v>2663.7272727272702</v>
      </c>
      <c r="AO494" s="413">
        <f t="shared" si="203"/>
        <v>0.17074378816838362</v>
      </c>
      <c r="AP494" s="192">
        <v>2255518189305</v>
      </c>
      <c r="AQ494" s="192">
        <v>4981160820430</v>
      </c>
      <c r="AR494" s="192" t="s">
        <v>152</v>
      </c>
      <c r="AS494" s="231" t="s">
        <v>1456</v>
      </c>
      <c r="AT494" s="231" t="s">
        <v>1457</v>
      </c>
      <c r="AU494" s="232" t="s">
        <v>71</v>
      </c>
      <c r="AV494" s="232" t="s">
        <v>152</v>
      </c>
      <c r="AW494" s="233">
        <f>VLOOKUP(B:B,[1]FALKEN!$B:$K,8,0)</f>
        <v>12937</v>
      </c>
      <c r="AX494" s="233">
        <v>1050</v>
      </c>
      <c r="AY494" s="204" t="s">
        <v>3388</v>
      </c>
      <c r="AZ494" s="195" t="s">
        <v>4853</v>
      </c>
      <c r="BA494" s="133" t="str">
        <f>IFERROR(VLOOKUP(AZ:AZ,Q商品!B:E,4,0),"")</f>
        <v>2023年製 AZENIS FK510 SUV 225/55R18 102W XL サマータイヤ ラベルなし 最短当日発送</v>
      </c>
      <c r="BB494" s="133" t="str">
        <f>IFERROR(VLOOKUP(B:B,在庫!B:M,12,0),"")</f>
        <v>2023年製</v>
      </c>
      <c r="BC494" s="133">
        <f>IFERROR(VLOOKUP(B:B,在庫!B:L,10,0),"")</f>
        <v>1</v>
      </c>
      <c r="BD494" s="234" t="e">
        <f>VLOOKUP(AP:AP,[1]MICHELIN!$B:$AH,32,0)</f>
        <v>#N/A</v>
      </c>
      <c r="BE494" s="234" t="e">
        <f>VLOOKUP(AP:AP,[1]MICHELIN!$B:$AH,33,0)</f>
        <v>#N/A</v>
      </c>
    </row>
    <row r="495" spans="1:57" s="11" customFormat="1" ht="19.5" hidden="1" customHeight="1">
      <c r="A495" s="237">
        <f t="shared" si="197"/>
        <v>1</v>
      </c>
      <c r="B495" s="249">
        <f t="shared" si="198"/>
        <v>2355019189306</v>
      </c>
      <c r="C495" s="233">
        <f>VLOOKUP(B:B,[1]FALKEN!$B:$K,9,0)</f>
        <v>16</v>
      </c>
      <c r="D495" s="11" t="s">
        <v>4702</v>
      </c>
      <c r="E495" s="11" t="s">
        <v>4854</v>
      </c>
      <c r="F495" s="293" t="s">
        <v>6291</v>
      </c>
      <c r="G495" s="132" t="str">
        <f t="shared" si="199"/>
        <v>19</v>
      </c>
      <c r="H495" s="225">
        <v>19</v>
      </c>
      <c r="I495" s="225">
        <f>VLOOKUP(B:B,[1]FALKEN!$B:$K,10,0)</f>
        <v>15</v>
      </c>
      <c r="J495" s="131" t="s">
        <v>12</v>
      </c>
      <c r="K495" s="132" t="s">
        <v>4830</v>
      </c>
      <c r="L495" s="132">
        <v>24</v>
      </c>
      <c r="M495" s="134" t="s">
        <v>3422</v>
      </c>
      <c r="N495" s="226" t="s">
        <v>12012</v>
      </c>
      <c r="O495" s="226" t="s">
        <v>1777</v>
      </c>
      <c r="P495" s="227">
        <v>25995</v>
      </c>
      <c r="Q495" s="228">
        <f t="shared" si="184"/>
        <v>22677.272727272724</v>
      </c>
      <c r="R495" s="143">
        <f t="shared" si="196"/>
        <v>0.4163319302465423</v>
      </c>
      <c r="S495" s="238">
        <v>1074476047</v>
      </c>
      <c r="T495" s="288" t="s">
        <v>6951</v>
      </c>
      <c r="U495" s="189">
        <f t="shared" si="185"/>
        <v>25995</v>
      </c>
      <c r="W495" s="229">
        <v>25995</v>
      </c>
      <c r="X495" s="135">
        <f t="shared" si="186"/>
        <v>13236</v>
      </c>
      <c r="Y495" s="230">
        <f t="shared" si="187"/>
        <v>22677.272727272724</v>
      </c>
      <c r="Z495" s="141">
        <f t="shared" si="188"/>
        <v>7.7322562031159947E-2</v>
      </c>
      <c r="AA495" s="136">
        <f t="shared" si="189"/>
        <v>0.4163319302465423</v>
      </c>
      <c r="AB495" s="309"/>
      <c r="AC495" s="184">
        <f t="shared" si="204"/>
        <v>25485</v>
      </c>
      <c r="AD495" s="182">
        <f t="shared" si="205"/>
        <v>28005</v>
      </c>
      <c r="AE495" s="128">
        <f t="shared" si="190"/>
        <v>2520.4499999999998</v>
      </c>
      <c r="AF495" s="129">
        <f t="shared" si="191"/>
        <v>510.44999999999982</v>
      </c>
      <c r="AG495" s="130">
        <f t="shared" si="192"/>
        <v>1.8227102303160145E-2</v>
      </c>
      <c r="AH495" s="137">
        <f t="shared" si="193"/>
        <v>2010</v>
      </c>
      <c r="AI495" s="138">
        <f t="shared" si="194"/>
        <v>7.1772897696839852E-2</v>
      </c>
      <c r="AJ495" s="138">
        <f t="shared" si="195"/>
        <v>0.39810482794338214</v>
      </c>
      <c r="AK495" s="11" t="s">
        <v>13397</v>
      </c>
      <c r="AL495" s="11">
        <f t="shared" si="200"/>
        <v>22684.5</v>
      </c>
      <c r="AM495" s="412">
        <f t="shared" si="201"/>
        <v>19667.727272727272</v>
      </c>
      <c r="AN495" s="412">
        <f t="shared" si="202"/>
        <v>6431.7272727272721</v>
      </c>
      <c r="AO495" s="413">
        <f t="shared" si="203"/>
        <v>0.32701934410316852</v>
      </c>
      <c r="AP495" s="192">
        <v>2355019189306</v>
      </c>
      <c r="AQ495" s="192">
        <v>4981160553215</v>
      </c>
      <c r="AR495" s="192" t="s">
        <v>152</v>
      </c>
      <c r="AS495" s="231" t="s">
        <v>1456</v>
      </c>
      <c r="AT495" s="231" t="s">
        <v>1458</v>
      </c>
      <c r="AU495" s="232" t="s">
        <v>102</v>
      </c>
      <c r="AV495" s="232" t="s">
        <v>152</v>
      </c>
      <c r="AW495" s="233">
        <f>VLOOKUP(B:B,[1]FALKEN!$B:$K,8,0)</f>
        <v>13236</v>
      </c>
      <c r="AX495" s="233">
        <v>1050</v>
      </c>
      <c r="AY495" s="204" t="s">
        <v>3388</v>
      </c>
      <c r="AZ495" s="195" t="s">
        <v>4855</v>
      </c>
      <c r="BA495" s="133" t="str">
        <f>IFERROR(VLOOKUP(AZ:AZ,Q商品!B:E,4,0),"")</f>
        <v>2022年製 AZENIS FK510 SUV 235/50R19 103W XL サマータイヤ 最短当日発送</v>
      </c>
      <c r="BB495" s="133" t="str">
        <f>IFERROR(VLOOKUP(B:B,在庫!B:M,12,0),"")</f>
        <v>2022年製</v>
      </c>
      <c r="BC495" s="133">
        <f>IFERROR(VLOOKUP(B:B,在庫!B:L,10,0),"")</f>
        <v>1</v>
      </c>
      <c r="BD495" s="234" t="e">
        <f>VLOOKUP(AP:AP,[1]MICHELIN!$B:$AH,32,0)</f>
        <v>#N/A</v>
      </c>
      <c r="BE495" s="234" t="e">
        <f>VLOOKUP(AP:AP,[1]MICHELIN!$B:$AH,33,0)</f>
        <v>#N/A</v>
      </c>
    </row>
    <row r="496" spans="1:57" s="11" customFormat="1" ht="19.5" hidden="1" customHeight="1">
      <c r="A496" s="237">
        <f t="shared" si="197"/>
        <v>1</v>
      </c>
      <c r="B496" s="249">
        <f t="shared" si="198"/>
        <v>2453521189217</v>
      </c>
      <c r="C496" s="233">
        <f>VLOOKUP(B:B,[1]FALKEN!$B:$K,9,0)</f>
        <v>8</v>
      </c>
      <c r="D496" s="11" t="s">
        <v>4702</v>
      </c>
      <c r="E496" s="358" t="s">
        <v>7254</v>
      </c>
      <c r="F496" s="304" t="s">
        <v>7255</v>
      </c>
      <c r="G496" s="132" t="str">
        <f t="shared" si="199"/>
        <v>21</v>
      </c>
      <c r="H496" s="225">
        <v>0</v>
      </c>
      <c r="I496" s="225">
        <f>VLOOKUP(B:B,[1]FALKEN!$B:$K,10,0)</f>
        <v>0</v>
      </c>
      <c r="J496" s="131" t="s">
        <v>12</v>
      </c>
      <c r="K496" s="132" t="s">
        <v>4830</v>
      </c>
      <c r="L496" s="132">
        <v>26</v>
      </c>
      <c r="M496" s="134"/>
      <c r="N496" s="226"/>
      <c r="O496" s="226"/>
      <c r="P496" s="227"/>
      <c r="Q496" s="228">
        <f t="shared" si="184"/>
        <v>-954.5454545454545</v>
      </c>
      <c r="R496" s="143">
        <f t="shared" si="196"/>
        <v>17.67704761904762</v>
      </c>
      <c r="S496" s="238">
        <v>1074475770</v>
      </c>
      <c r="T496" s="292" t="s">
        <v>6953</v>
      </c>
      <c r="U496" s="189">
        <f t="shared" si="185"/>
        <v>41779</v>
      </c>
      <c r="W496" s="229">
        <v>41779</v>
      </c>
      <c r="X496" s="135">
        <f t="shared" si="186"/>
        <v>15919</v>
      </c>
      <c r="Y496" s="230">
        <f t="shared" si="187"/>
        <v>37026.363636363632</v>
      </c>
      <c r="Z496" s="141" t="str">
        <f t="shared" si="188"/>
        <v/>
      </c>
      <c r="AA496" s="136">
        <f t="shared" si="189"/>
        <v>0.57006310000245519</v>
      </c>
      <c r="AB496" s="144"/>
      <c r="AC496" s="184">
        <f t="shared" ref="AC496:AC527" si="206">ROUNDDOWN(U496/1.02,0)</f>
        <v>40959</v>
      </c>
      <c r="AD496" s="182">
        <f t="shared" ref="AD496:AD527" si="207">ROUNDDOWN(AC496/0.91,0)</f>
        <v>45009</v>
      </c>
      <c r="AE496" s="128">
        <f t="shared" si="190"/>
        <v>4050.81</v>
      </c>
      <c r="AF496" s="129">
        <f t="shared" si="191"/>
        <v>820.81</v>
      </c>
      <c r="AG496" s="130">
        <f t="shared" si="192"/>
        <v>1.8236574907240774E-2</v>
      </c>
      <c r="AH496" s="137">
        <f t="shared" si="193"/>
        <v>3230</v>
      </c>
      <c r="AI496" s="138">
        <f t="shared" si="194"/>
        <v>7.1763425092759223E-2</v>
      </c>
      <c r="AJ496" s="138">
        <f t="shared" si="195"/>
        <v>0.55182652509521446</v>
      </c>
      <c r="AK496" s="11" t="s">
        <v>13397</v>
      </c>
      <c r="AL496" s="11">
        <f t="shared" si="200"/>
        <v>36458.1</v>
      </c>
      <c r="AM496" s="412">
        <f t="shared" si="201"/>
        <v>32189.181818181813</v>
      </c>
      <c r="AN496" s="412">
        <f t="shared" si="202"/>
        <v>16270.181818181813</v>
      </c>
      <c r="AO496" s="413">
        <f t="shared" si="203"/>
        <v>0.50545496651896027</v>
      </c>
      <c r="AP496" s="192">
        <v>2453521189217</v>
      </c>
      <c r="AQ496" s="192">
        <v>4982266073232</v>
      </c>
      <c r="AR496" s="192" t="s">
        <v>152</v>
      </c>
      <c r="AS496" s="231" t="s">
        <v>7252</v>
      </c>
      <c r="AT496" s="231" t="s">
        <v>1464</v>
      </c>
      <c r="AU496" s="232" t="s">
        <v>134</v>
      </c>
      <c r="AV496" s="232" t="s">
        <v>152</v>
      </c>
      <c r="AW496" s="233">
        <f>VLOOKUP(B:B,[1]FALKEN!$B:$K,8,0)</f>
        <v>15919</v>
      </c>
      <c r="AX496" s="233">
        <v>1050</v>
      </c>
      <c r="AY496" s="204" t="s">
        <v>3388</v>
      </c>
      <c r="AZ496" s="195" t="s">
        <v>4864</v>
      </c>
      <c r="BA496" s="133" t="str">
        <f>IFERROR(VLOOKUP(AZ:AZ,Q商品!B:E,4,0),"")</f>
        <v>2023年製 AZENIS FK520L 245/35ZR21 96YXL サマータイヤ 最短当日発送</v>
      </c>
      <c r="BB496" s="133" t="str">
        <f>IFERROR(VLOOKUP(B:B,在庫!B:M,12,0),"")</f>
        <v/>
      </c>
      <c r="BC496" s="133" t="str">
        <f>IFERROR(VLOOKUP(B:B,在庫!B:L,10,0),"")</f>
        <v/>
      </c>
      <c r="BD496" s="234" t="e">
        <f>VLOOKUP(AP:AP,[1]MICHELIN!$B:$AH,32,0)</f>
        <v>#N/A</v>
      </c>
      <c r="BE496" s="234" t="e">
        <f>VLOOKUP(AP:AP,[1]MICHELIN!$B:$AH,33,0)</f>
        <v>#N/A</v>
      </c>
    </row>
    <row r="497" spans="1:57" s="11" customFormat="1" ht="19.5" hidden="1" customHeight="1">
      <c r="A497" s="237">
        <f t="shared" si="197"/>
        <v>1</v>
      </c>
      <c r="B497" s="249">
        <f t="shared" si="198"/>
        <v>2454020189210</v>
      </c>
      <c r="C497" s="233">
        <f>VLOOKUP(B:B,[1]FALKEN!$B:$K,9,0)</f>
        <v>8</v>
      </c>
      <c r="D497" s="11" t="s">
        <v>4702</v>
      </c>
      <c r="E497" s="11" t="s">
        <v>7258</v>
      </c>
      <c r="F497" s="304" t="s">
        <v>7259</v>
      </c>
      <c r="G497" s="132" t="str">
        <f t="shared" si="199"/>
        <v>20</v>
      </c>
      <c r="H497" s="225">
        <v>12</v>
      </c>
      <c r="I497" s="225">
        <f>VLOOKUP(B:B,[1]FALKEN!$B:$K,10,0)</f>
        <v>0</v>
      </c>
      <c r="J497" s="131">
        <v>1450</v>
      </c>
      <c r="K497" s="132" t="s">
        <v>4830</v>
      </c>
      <c r="L497" s="132">
        <v>27</v>
      </c>
      <c r="M497" s="134" t="s">
        <v>1782</v>
      </c>
      <c r="N497" s="226" t="s">
        <v>12013</v>
      </c>
      <c r="O497" s="226" t="s">
        <v>1777</v>
      </c>
      <c r="P497" s="227">
        <v>30423</v>
      </c>
      <c r="Q497" s="228">
        <f t="shared" si="184"/>
        <v>26702.727272727272</v>
      </c>
      <c r="R497" s="143">
        <f t="shared" si="196"/>
        <v>0.36130119497497698</v>
      </c>
      <c r="S497" s="238">
        <v>1074475771</v>
      </c>
      <c r="T497" s="289" t="s">
        <v>12033</v>
      </c>
      <c r="U497" s="189">
        <f t="shared" si="185"/>
        <v>30423</v>
      </c>
      <c r="W497" s="229">
        <v>30423</v>
      </c>
      <c r="X497" s="135">
        <f t="shared" si="186"/>
        <v>17055</v>
      </c>
      <c r="Y497" s="230">
        <f t="shared" si="187"/>
        <v>26702.727272727272</v>
      </c>
      <c r="Z497" s="141">
        <f t="shared" si="188"/>
        <v>7.730992998718067E-2</v>
      </c>
      <c r="AA497" s="136">
        <f t="shared" si="189"/>
        <v>0.36130119497497698</v>
      </c>
      <c r="AB497" s="309"/>
      <c r="AC497" s="184">
        <f t="shared" si="206"/>
        <v>29826</v>
      </c>
      <c r="AD497" s="182">
        <f t="shared" si="207"/>
        <v>32775</v>
      </c>
      <c r="AE497" s="128">
        <f t="shared" si="190"/>
        <v>2949.75</v>
      </c>
      <c r="AF497" s="129">
        <f t="shared" si="191"/>
        <v>597.75</v>
      </c>
      <c r="AG497" s="130">
        <f t="shared" si="192"/>
        <v>1.8237986270022884E-2</v>
      </c>
      <c r="AH497" s="137">
        <f t="shared" si="193"/>
        <v>2352</v>
      </c>
      <c r="AI497" s="138">
        <f t="shared" si="194"/>
        <v>7.176201372997712E-2</v>
      </c>
      <c r="AJ497" s="138">
        <f t="shared" si="195"/>
        <v>0.3430632087049541</v>
      </c>
      <c r="AK497" s="11" t="s">
        <v>13397</v>
      </c>
      <c r="AL497" s="11">
        <f t="shared" si="200"/>
        <v>26548.5</v>
      </c>
      <c r="AM497" s="412">
        <f t="shared" si="201"/>
        <v>23180.454545454544</v>
      </c>
      <c r="AN497" s="412">
        <f t="shared" si="202"/>
        <v>6125.4545454545441</v>
      </c>
      <c r="AO497" s="413">
        <f t="shared" si="203"/>
        <v>0.26425083828460494</v>
      </c>
      <c r="AP497" s="192">
        <v>2454020189210</v>
      </c>
      <c r="AQ497" s="192">
        <v>4982266073263</v>
      </c>
      <c r="AR497" s="192" t="s">
        <v>152</v>
      </c>
      <c r="AS497" s="231" t="s">
        <v>2895</v>
      </c>
      <c r="AT497" s="231" t="s">
        <v>974</v>
      </c>
      <c r="AU497" s="232" t="s">
        <v>128</v>
      </c>
      <c r="AV497" s="232" t="s">
        <v>152</v>
      </c>
      <c r="AW497" s="233">
        <f>VLOOKUP(B:B,[1]FALKEN!$B:$K,8,0)</f>
        <v>17055</v>
      </c>
      <c r="AX497" s="233">
        <v>1050</v>
      </c>
      <c r="AY497" s="204" t="s">
        <v>3388</v>
      </c>
      <c r="AZ497" s="195" t="s">
        <v>4866</v>
      </c>
      <c r="BA497" s="133" t="str">
        <f>IFERROR(VLOOKUP(AZ:AZ,Q商品!B:E,4,0),"")</f>
        <v>2023年製 AZENIS FK520L 245/40ZR20 99YXL サマータイヤ 最短当日発送</v>
      </c>
      <c r="BB497" s="133" t="str">
        <f>IFERROR(VLOOKUP(B:B,在庫!B:M,12,0),"")</f>
        <v>2023年製</v>
      </c>
      <c r="BC497" s="133">
        <f>IFERROR(VLOOKUP(B:B,在庫!B:L,10,0),"")</f>
        <v>1</v>
      </c>
      <c r="BD497" s="234" t="e">
        <f>VLOOKUP(AP:AP,[1]MICHELIN!$B:$AH,32,0)</f>
        <v>#N/A</v>
      </c>
      <c r="BE497" s="234" t="e">
        <f>VLOOKUP(AP:AP,[1]MICHELIN!$B:$AH,33,0)</f>
        <v>#N/A</v>
      </c>
    </row>
    <row r="498" spans="1:57" s="11" customFormat="1" ht="19.5" hidden="1" customHeight="1">
      <c r="A498" s="237">
        <f t="shared" si="197"/>
        <v>1</v>
      </c>
      <c r="B498" s="249">
        <f t="shared" si="198"/>
        <v>2453519189212</v>
      </c>
      <c r="C498" s="233">
        <f>VLOOKUP(B:B,[1]FALKEN!$B:$K,9,0)</f>
        <v>18</v>
      </c>
      <c r="D498" s="11" t="s">
        <v>4702</v>
      </c>
      <c r="E498" s="11" t="s">
        <v>7256</v>
      </c>
      <c r="F498" s="304" t="s">
        <v>7257</v>
      </c>
      <c r="G498" s="132" t="str">
        <f t="shared" si="199"/>
        <v>19</v>
      </c>
      <c r="H498" s="225">
        <v>28</v>
      </c>
      <c r="I498" s="225">
        <f>VLOOKUP(B:B,[1]FALKEN!$B:$K,10,0)</f>
        <v>18</v>
      </c>
      <c r="J498" s="131">
        <v>1330</v>
      </c>
      <c r="K498" s="132" t="s">
        <v>4830</v>
      </c>
      <c r="L498" s="132">
        <v>28</v>
      </c>
      <c r="M498" s="134" t="s">
        <v>12014</v>
      </c>
      <c r="N498" s="226" t="s">
        <v>7737</v>
      </c>
      <c r="O498" s="226" t="s">
        <v>12015</v>
      </c>
      <c r="P498" s="227">
        <v>28545</v>
      </c>
      <c r="Q498" s="228">
        <f t="shared" si="184"/>
        <v>24995.454545454544</v>
      </c>
      <c r="R498" s="143">
        <f t="shared" si="196"/>
        <v>0.41425350063647931</v>
      </c>
      <c r="S498" s="238">
        <v>1074475768</v>
      </c>
      <c r="T498" s="285" t="s">
        <v>12034</v>
      </c>
      <c r="U498" s="189">
        <f t="shared" si="185"/>
        <v>28545</v>
      </c>
      <c r="W498" s="229">
        <v>28545</v>
      </c>
      <c r="X498" s="135">
        <f t="shared" si="186"/>
        <v>14641</v>
      </c>
      <c r="Y498" s="230">
        <f t="shared" si="187"/>
        <v>24995.454545454544</v>
      </c>
      <c r="Z498" s="141">
        <f t="shared" si="188"/>
        <v>0.11018050541516256</v>
      </c>
      <c r="AA498" s="136">
        <f t="shared" si="189"/>
        <v>0.41425350063647931</v>
      </c>
      <c r="AB498" s="309"/>
      <c r="AC498" s="184">
        <f t="shared" si="206"/>
        <v>27985</v>
      </c>
      <c r="AD498" s="182">
        <f t="shared" si="207"/>
        <v>30752</v>
      </c>
      <c r="AE498" s="128">
        <f t="shared" si="190"/>
        <v>2767.68</v>
      </c>
      <c r="AF498" s="129">
        <f t="shared" si="191"/>
        <v>560.67999999999984</v>
      </c>
      <c r="AG498" s="130">
        <f t="shared" si="192"/>
        <v>1.8232310093652442E-2</v>
      </c>
      <c r="AH498" s="137">
        <f t="shared" si="193"/>
        <v>2207</v>
      </c>
      <c r="AI498" s="138">
        <f t="shared" si="194"/>
        <v>7.1767689906347548E-2</v>
      </c>
      <c r="AJ498" s="138">
        <f t="shared" si="195"/>
        <v>0.39602119054282686</v>
      </c>
      <c r="AK498" s="11" t="s">
        <v>13397</v>
      </c>
      <c r="AL498" s="11">
        <f t="shared" si="200"/>
        <v>24909.8</v>
      </c>
      <c r="AM498" s="412">
        <f t="shared" si="201"/>
        <v>21690.727272727272</v>
      </c>
      <c r="AN498" s="412">
        <f t="shared" si="202"/>
        <v>7049.7272727272721</v>
      </c>
      <c r="AO498" s="413">
        <f t="shared" si="203"/>
        <v>0.32501110654741444</v>
      </c>
      <c r="AP498" s="192">
        <v>2453519189212</v>
      </c>
      <c r="AQ498" s="192">
        <v>4982266073218</v>
      </c>
      <c r="AR498" s="192" t="s">
        <v>152</v>
      </c>
      <c r="AS498" s="231" t="s">
        <v>2895</v>
      </c>
      <c r="AT498" s="231" t="s">
        <v>972</v>
      </c>
      <c r="AU498" s="232" t="s">
        <v>126</v>
      </c>
      <c r="AV498" s="232" t="s">
        <v>152</v>
      </c>
      <c r="AW498" s="233">
        <f>VLOOKUP(B:B,[1]FALKEN!$B:$K,8,0)</f>
        <v>14641</v>
      </c>
      <c r="AX498" s="233">
        <v>1050</v>
      </c>
      <c r="AY498" s="204" t="s">
        <v>3388</v>
      </c>
      <c r="AZ498" s="195" t="s">
        <v>4863</v>
      </c>
      <c r="BA498" s="133" t="str">
        <f>IFERROR(VLOOKUP(AZ:AZ,Q商品!B:E,4,0),"")</f>
        <v>2023年製 AZENIS FK520L 245/35ZR19 93YXL サマータイヤ 最短当日発送</v>
      </c>
      <c r="BB498" s="133" t="str">
        <f>IFERROR(VLOOKUP(B:B,在庫!B:M,12,0),"")</f>
        <v>2023年製</v>
      </c>
      <c r="BC498" s="133">
        <f>IFERROR(VLOOKUP(B:B,在庫!B:L,10,0),"")</f>
        <v>1</v>
      </c>
      <c r="BD498" s="234" t="e">
        <f>VLOOKUP(AP:AP,[1]MICHELIN!$B:$AH,32,0)</f>
        <v>#N/A</v>
      </c>
      <c r="BE498" s="234" t="e">
        <f>VLOOKUP(AP:AP,[1]MICHELIN!$B:$AH,33,0)</f>
        <v>#N/A</v>
      </c>
    </row>
    <row r="499" spans="1:57" s="11" customFormat="1" ht="19.5" hidden="1" customHeight="1">
      <c r="A499" s="237">
        <f t="shared" si="197"/>
        <v>1</v>
      </c>
      <c r="B499" s="249">
        <f t="shared" si="198"/>
        <v>2353519189215</v>
      </c>
      <c r="C499" s="233">
        <f>VLOOKUP(B:B,[1]FALKEN!$B:$K,9,0)</f>
        <v>2</v>
      </c>
      <c r="D499" s="11" t="s">
        <v>4702</v>
      </c>
      <c r="E499" s="11" t="s">
        <v>7260</v>
      </c>
      <c r="F499" s="304" t="s">
        <v>7261</v>
      </c>
      <c r="G499" s="132" t="str">
        <f t="shared" si="199"/>
        <v>19</v>
      </c>
      <c r="H499" s="225">
        <v>50</v>
      </c>
      <c r="I499" s="225">
        <f>VLOOKUP(B:B,[1]FALKEN!$B:$K,10,0)</f>
        <v>50</v>
      </c>
      <c r="J499" s="131" t="s">
        <v>12</v>
      </c>
      <c r="K499" s="132" t="s">
        <v>4830</v>
      </c>
      <c r="L499" s="132">
        <v>29</v>
      </c>
      <c r="M499" s="134" t="s">
        <v>12014</v>
      </c>
      <c r="N499" s="226" t="s">
        <v>3416</v>
      </c>
      <c r="O499" s="226" t="s">
        <v>12015</v>
      </c>
      <c r="P499" s="227">
        <v>27345</v>
      </c>
      <c r="Q499" s="228">
        <f t="shared" si="184"/>
        <v>23904.545454545452</v>
      </c>
      <c r="R499" s="143">
        <f t="shared" si="196"/>
        <v>0.41722380680737775</v>
      </c>
      <c r="S499" s="238">
        <v>1074475769</v>
      </c>
      <c r="T499" s="285" t="s">
        <v>12035</v>
      </c>
      <c r="U499" s="189">
        <f t="shared" si="185"/>
        <v>27345</v>
      </c>
      <c r="W499" s="229">
        <v>27345</v>
      </c>
      <c r="X499" s="135">
        <f t="shared" si="186"/>
        <v>13931</v>
      </c>
      <c r="Y499" s="230">
        <f t="shared" si="187"/>
        <v>23904.545454545452</v>
      </c>
      <c r="Z499" s="141">
        <f t="shared" si="188"/>
        <v>0.11166037735849055</v>
      </c>
      <c r="AA499" s="136">
        <f t="shared" si="189"/>
        <v>0.41722380680737775</v>
      </c>
      <c r="AB499" s="309"/>
      <c r="AC499" s="184">
        <f t="shared" si="206"/>
        <v>26808</v>
      </c>
      <c r="AD499" s="182">
        <f t="shared" si="207"/>
        <v>29459</v>
      </c>
      <c r="AE499" s="128">
        <f t="shared" si="190"/>
        <v>2651.31</v>
      </c>
      <c r="AF499" s="129">
        <f t="shared" si="191"/>
        <v>537.30999999999995</v>
      </c>
      <c r="AG499" s="130">
        <f t="shared" si="192"/>
        <v>1.8239247768084454E-2</v>
      </c>
      <c r="AH499" s="137">
        <f t="shared" si="193"/>
        <v>2114</v>
      </c>
      <c r="AI499" s="138">
        <f t="shared" si="194"/>
        <v>7.1760752231915539E-2</v>
      </c>
      <c r="AJ499" s="138">
        <f t="shared" si="195"/>
        <v>0.39898455903929331</v>
      </c>
      <c r="AK499" s="11" t="s">
        <v>13397</v>
      </c>
      <c r="AL499" s="11">
        <f t="shared" si="200"/>
        <v>23862.1</v>
      </c>
      <c r="AM499" s="412">
        <f t="shared" si="201"/>
        <v>20738.272727272724</v>
      </c>
      <c r="AN499" s="412">
        <f t="shared" si="202"/>
        <v>6807.2727272727243</v>
      </c>
      <c r="AO499" s="413">
        <f t="shared" si="203"/>
        <v>0.32824685145164179</v>
      </c>
      <c r="AP499" s="192">
        <v>2353519189215</v>
      </c>
      <c r="AQ499" s="192">
        <v>4982266073119</v>
      </c>
      <c r="AR499" s="192" t="s">
        <v>152</v>
      </c>
      <c r="AS499" s="231" t="s">
        <v>2895</v>
      </c>
      <c r="AT499" s="231" t="s">
        <v>970</v>
      </c>
      <c r="AU499" s="232" t="s">
        <v>125</v>
      </c>
      <c r="AV499" s="232" t="s">
        <v>152</v>
      </c>
      <c r="AW499" s="233">
        <f>VLOOKUP(B:B,[1]FALKEN!$B:$K,8,0)</f>
        <v>13931</v>
      </c>
      <c r="AX499" s="233">
        <v>1050</v>
      </c>
      <c r="AY499" s="204" t="s">
        <v>3388</v>
      </c>
      <c r="AZ499" s="195" t="s">
        <v>4861</v>
      </c>
      <c r="BA499" s="133" t="str">
        <f>IFERROR(VLOOKUP(AZ:AZ,Q商品!B:E,4,0),"")</f>
        <v>2023年製 AZENIS FK520L 235/35ZR19 91YXL サマータイヤ 最短当日発送</v>
      </c>
      <c r="BB499" s="133" t="str">
        <f>IFERROR(VLOOKUP(B:B,在庫!B:M,12,0),"")</f>
        <v>2023年製</v>
      </c>
      <c r="BC499" s="133">
        <f>IFERROR(VLOOKUP(B:B,在庫!B:L,10,0),"")</f>
        <v>1</v>
      </c>
      <c r="BD499" s="234" t="e">
        <f>VLOOKUP(AP:AP,[1]MICHELIN!$B:$AH,32,0)</f>
        <v>#N/A</v>
      </c>
      <c r="BE499" s="234" t="e">
        <f>VLOOKUP(AP:AP,[1]MICHELIN!$B:$AH,33,0)</f>
        <v>#N/A</v>
      </c>
    </row>
    <row r="500" spans="1:57" s="11" customFormat="1" ht="19.5" hidden="1" customHeight="1">
      <c r="A500" s="237">
        <f t="shared" si="197"/>
        <v>1</v>
      </c>
      <c r="B500" s="249">
        <f t="shared" si="198"/>
        <v>2454018189215</v>
      </c>
      <c r="C500" s="233">
        <f>VLOOKUP(B:B,[1]FALKEN!$B:$K,9,0)</f>
        <v>10</v>
      </c>
      <c r="D500" s="11" t="s">
        <v>4702</v>
      </c>
      <c r="E500" s="11" t="s">
        <v>7262</v>
      </c>
      <c r="F500" s="304" t="s">
        <v>7263</v>
      </c>
      <c r="G500" s="132" t="str">
        <f t="shared" si="199"/>
        <v>18</v>
      </c>
      <c r="H500" s="225">
        <v>12</v>
      </c>
      <c r="I500" s="225">
        <f>VLOOKUP(B:B,[1]FALKEN!$B:$K,10,0)</f>
        <v>6</v>
      </c>
      <c r="J500" s="131" t="s">
        <v>12</v>
      </c>
      <c r="K500" s="132" t="s">
        <v>4830</v>
      </c>
      <c r="L500" s="132">
        <v>30</v>
      </c>
      <c r="M500" s="134" t="s">
        <v>12014</v>
      </c>
      <c r="N500" s="226" t="s">
        <v>12016</v>
      </c>
      <c r="O500" s="226" t="s">
        <v>12015</v>
      </c>
      <c r="P500" s="227">
        <v>24745</v>
      </c>
      <c r="Q500" s="228">
        <f t="shared" si="184"/>
        <v>21540.909090909088</v>
      </c>
      <c r="R500" s="143">
        <f t="shared" si="196"/>
        <v>0.3994218189491453</v>
      </c>
      <c r="S500" s="238">
        <v>1074475767</v>
      </c>
      <c r="T500" s="289" t="s">
        <v>12036</v>
      </c>
      <c r="U500" s="189">
        <f t="shared" si="185"/>
        <v>24745</v>
      </c>
      <c r="W500" s="229">
        <v>24745</v>
      </c>
      <c r="X500" s="135">
        <f t="shared" si="186"/>
        <v>12937</v>
      </c>
      <c r="Y500" s="230">
        <f t="shared" si="187"/>
        <v>21540.909090909088</v>
      </c>
      <c r="Z500" s="141">
        <f t="shared" si="188"/>
        <v>0.11539748953974893</v>
      </c>
      <c r="AA500" s="136">
        <f t="shared" si="189"/>
        <v>0.3994218189491453</v>
      </c>
      <c r="AB500" s="309"/>
      <c r="AC500" s="184">
        <f t="shared" si="206"/>
        <v>24259</v>
      </c>
      <c r="AD500" s="182">
        <f t="shared" si="207"/>
        <v>26658</v>
      </c>
      <c r="AE500" s="128">
        <f t="shared" si="190"/>
        <v>2399.2199999999998</v>
      </c>
      <c r="AF500" s="129">
        <f t="shared" si="191"/>
        <v>486.2199999999998</v>
      </c>
      <c r="AG500" s="130">
        <f t="shared" si="192"/>
        <v>1.8239177732763141E-2</v>
      </c>
      <c r="AH500" s="137">
        <f t="shared" si="193"/>
        <v>1913</v>
      </c>
      <c r="AI500" s="138">
        <f t="shared" si="194"/>
        <v>7.1760822267236846E-2</v>
      </c>
      <c r="AJ500" s="138">
        <f t="shared" si="195"/>
        <v>0.38118264121638218</v>
      </c>
      <c r="AK500" s="11" t="s">
        <v>13397</v>
      </c>
      <c r="AL500" s="11">
        <f t="shared" si="200"/>
        <v>21593.200000000001</v>
      </c>
      <c r="AM500" s="412">
        <f t="shared" si="201"/>
        <v>18675.636363636364</v>
      </c>
      <c r="AN500" s="412">
        <f t="shared" si="202"/>
        <v>5738.636363636364</v>
      </c>
      <c r="AO500" s="413">
        <f t="shared" si="203"/>
        <v>0.30727929436504536</v>
      </c>
      <c r="AP500" s="192">
        <v>2454018189215</v>
      </c>
      <c r="AQ500" s="192">
        <v>4982266073249</v>
      </c>
      <c r="AR500" s="192" t="s">
        <v>152</v>
      </c>
      <c r="AS500" s="231" t="s">
        <v>2895</v>
      </c>
      <c r="AT500" s="231" t="s">
        <v>663</v>
      </c>
      <c r="AU500" s="232" t="s">
        <v>83</v>
      </c>
      <c r="AV500" s="232" t="s">
        <v>152</v>
      </c>
      <c r="AW500" s="233">
        <f>VLOOKUP(B:B,[1]FALKEN!$B:$K,8,0)</f>
        <v>12937</v>
      </c>
      <c r="AX500" s="233">
        <v>1050</v>
      </c>
      <c r="AY500" s="204" t="s">
        <v>3388</v>
      </c>
      <c r="AZ500" s="195" t="s">
        <v>4865</v>
      </c>
      <c r="BA500" s="133" t="str">
        <f>IFERROR(VLOOKUP(AZ:AZ,Q商品!B:E,4,0),"")</f>
        <v>2023年製 AZENIS FK520L 245/40ZR18 97YXL サマータイヤ 最短当日発送</v>
      </c>
      <c r="BB500" s="133" t="str">
        <f>IFERROR(VLOOKUP(B:B,在庫!B:M,12,0),"")</f>
        <v>2023年製</v>
      </c>
      <c r="BC500" s="133">
        <f>IFERROR(VLOOKUP(B:B,在庫!B:L,10,0),"")</f>
        <v>1</v>
      </c>
      <c r="BD500" s="234" t="e">
        <f>VLOOKUP(AP:AP,[1]MICHELIN!$B:$AH,32,0)</f>
        <v>#N/A</v>
      </c>
      <c r="BE500" s="234" t="e">
        <f>VLOOKUP(AP:AP,[1]MICHELIN!$B:$AH,33,0)</f>
        <v>#N/A</v>
      </c>
    </row>
    <row r="501" spans="1:57" s="11" customFormat="1" ht="19.5" hidden="1" customHeight="1">
      <c r="A501" s="237">
        <f t="shared" si="197"/>
        <v>1</v>
      </c>
      <c r="B501" s="249">
        <f t="shared" si="198"/>
        <v>2354018189218</v>
      </c>
      <c r="C501" s="233">
        <f>VLOOKUP(B:B,[1]FALKEN!$B:$K,9,0)</f>
        <v>9</v>
      </c>
      <c r="D501" s="11" t="s">
        <v>4702</v>
      </c>
      <c r="E501" s="11" t="s">
        <v>7264</v>
      </c>
      <c r="F501" s="304" t="s">
        <v>7265</v>
      </c>
      <c r="G501" s="132" t="str">
        <f t="shared" si="199"/>
        <v>18</v>
      </c>
      <c r="H501" s="225">
        <v>11</v>
      </c>
      <c r="I501" s="225">
        <f>VLOOKUP(B:B,[1]FALKEN!$B:$K,10,0)</f>
        <v>11</v>
      </c>
      <c r="J501" s="131">
        <v>681</v>
      </c>
      <c r="K501" s="132" t="s">
        <v>4830</v>
      </c>
      <c r="L501" s="132">
        <v>31</v>
      </c>
      <c r="M501" s="134" t="s">
        <v>12014</v>
      </c>
      <c r="N501" s="226" t="s">
        <v>3356</v>
      </c>
      <c r="O501" s="226" t="s">
        <v>12015</v>
      </c>
      <c r="P501" s="227">
        <v>23445</v>
      </c>
      <c r="Q501" s="228">
        <f t="shared" si="184"/>
        <v>20359.090909090908</v>
      </c>
      <c r="R501" s="143">
        <f t="shared" si="196"/>
        <v>0.35615985711096226</v>
      </c>
      <c r="S501" s="238">
        <v>1074475766</v>
      </c>
      <c r="T501" s="285" t="s">
        <v>12037</v>
      </c>
      <c r="U501" s="189">
        <f t="shared" si="185"/>
        <v>23445</v>
      </c>
      <c r="W501" s="229">
        <v>23445</v>
      </c>
      <c r="X501" s="135">
        <f t="shared" si="186"/>
        <v>13108</v>
      </c>
      <c r="Y501" s="230">
        <f t="shared" si="187"/>
        <v>20359.090909090908</v>
      </c>
      <c r="Z501" s="141">
        <f t="shared" si="188"/>
        <v>0.11761061946902651</v>
      </c>
      <c r="AA501" s="136">
        <f t="shared" si="189"/>
        <v>0.35615985711096226</v>
      </c>
      <c r="AB501" s="309"/>
      <c r="AC501" s="184">
        <f t="shared" si="206"/>
        <v>22985</v>
      </c>
      <c r="AD501" s="182">
        <f t="shared" si="207"/>
        <v>25258</v>
      </c>
      <c r="AE501" s="128">
        <f t="shared" si="190"/>
        <v>2273.2199999999998</v>
      </c>
      <c r="AF501" s="129">
        <f t="shared" si="191"/>
        <v>460.2199999999998</v>
      </c>
      <c r="AG501" s="130">
        <f t="shared" si="192"/>
        <v>1.8220761738855007E-2</v>
      </c>
      <c r="AH501" s="137">
        <f t="shared" si="193"/>
        <v>1813</v>
      </c>
      <c r="AI501" s="138">
        <f t="shared" si="194"/>
        <v>7.177923826114499E-2</v>
      </c>
      <c r="AJ501" s="138">
        <f t="shared" si="195"/>
        <v>0.33793909537210726</v>
      </c>
      <c r="AK501" s="11" t="s">
        <v>13397</v>
      </c>
      <c r="AL501" s="11">
        <f t="shared" si="200"/>
        <v>20459.2</v>
      </c>
      <c r="AM501" s="412">
        <f t="shared" si="201"/>
        <v>17644.727272727272</v>
      </c>
      <c r="AN501" s="412">
        <f t="shared" si="202"/>
        <v>4536.7272727272721</v>
      </c>
      <c r="AO501" s="413">
        <f t="shared" si="203"/>
        <v>0.25711518249077753</v>
      </c>
      <c r="AP501" s="192">
        <v>2354018189218</v>
      </c>
      <c r="AQ501" s="192">
        <v>4982266073133</v>
      </c>
      <c r="AR501" s="192" t="s">
        <v>152</v>
      </c>
      <c r="AS501" s="231" t="s">
        <v>2895</v>
      </c>
      <c r="AT501" s="231" t="s">
        <v>781</v>
      </c>
      <c r="AU501" s="232" t="s">
        <v>34</v>
      </c>
      <c r="AV501" s="232" t="s">
        <v>152</v>
      </c>
      <c r="AW501" s="233">
        <f>VLOOKUP(B:B,[1]FALKEN!$B:$K,8,0)</f>
        <v>13108</v>
      </c>
      <c r="AX501" s="233">
        <v>1050</v>
      </c>
      <c r="AY501" s="204" t="s">
        <v>3388</v>
      </c>
      <c r="AZ501" s="195" t="s">
        <v>4862</v>
      </c>
      <c r="BA501" s="133" t="str">
        <f>IFERROR(VLOOKUP(AZ:AZ,Q商品!B:E,4,0),"")</f>
        <v>2023年製 AZENIS FK520L 235/40ZR18 95YXL サマータイヤ 最短当日発送</v>
      </c>
      <c r="BB501" s="133" t="str">
        <f>IFERROR(VLOOKUP(B:B,在庫!B:M,12,0),"")</f>
        <v>2023年製</v>
      </c>
      <c r="BC501" s="133">
        <f>IFERROR(VLOOKUP(B:B,在庫!B:L,10,0),"")</f>
        <v>1</v>
      </c>
      <c r="BD501" s="234" t="e">
        <f>VLOOKUP(AP:AP,[1]MICHELIN!$B:$AH,32,0)</f>
        <v>#N/A</v>
      </c>
      <c r="BE501" s="234" t="e">
        <f>VLOOKUP(AP:AP,[1]MICHELIN!$B:$AH,33,0)</f>
        <v>#N/A</v>
      </c>
    </row>
    <row r="502" spans="1:57" s="11" customFormat="1" ht="19.5" hidden="1" customHeight="1">
      <c r="A502" s="237">
        <f t="shared" si="197"/>
        <v>1</v>
      </c>
      <c r="B502" s="249">
        <f t="shared" si="198"/>
        <v>2254518189216</v>
      </c>
      <c r="C502" s="233">
        <f>VLOOKUP(B:B,[1]FALKEN!$B:$K,9,0)</f>
        <v>8</v>
      </c>
      <c r="D502" s="11" t="s">
        <v>4702</v>
      </c>
      <c r="E502" s="358" t="s">
        <v>7266</v>
      </c>
      <c r="F502" s="304" t="s">
        <v>7267</v>
      </c>
      <c r="G502" s="132" t="str">
        <f t="shared" si="199"/>
        <v>18</v>
      </c>
      <c r="H502" s="225">
        <v>9</v>
      </c>
      <c r="I502" s="225">
        <f>VLOOKUP(B:B,[1]FALKEN!$B:$K,10,0)</f>
        <v>5</v>
      </c>
      <c r="J502" s="131">
        <v>786</v>
      </c>
      <c r="K502" s="132" t="s">
        <v>4830</v>
      </c>
      <c r="L502" s="132">
        <v>32</v>
      </c>
      <c r="M502" s="134"/>
      <c r="N502" s="226"/>
      <c r="O502" s="226"/>
      <c r="P502" s="227"/>
      <c r="Q502" s="228">
        <f t="shared" si="184"/>
        <v>-954.5454545454545</v>
      </c>
      <c r="R502" s="143">
        <f t="shared" si="196"/>
        <v>15.445619047619047</v>
      </c>
      <c r="S502" s="238">
        <v>1074475765</v>
      </c>
      <c r="T502" s="286" t="s">
        <v>6959</v>
      </c>
      <c r="U502" s="189">
        <f t="shared" si="185"/>
        <v>22026</v>
      </c>
      <c r="W502" s="229">
        <v>22026</v>
      </c>
      <c r="X502" s="135">
        <f t="shared" si="186"/>
        <v>13789</v>
      </c>
      <c r="Y502" s="230">
        <f t="shared" si="187"/>
        <v>19069.090909090908</v>
      </c>
      <c r="Z502" s="141" t="str">
        <f t="shared" si="188"/>
        <v/>
      </c>
      <c r="AA502" s="136">
        <f t="shared" si="189"/>
        <v>0.27689263920671242</v>
      </c>
      <c r="AB502" s="144"/>
      <c r="AC502" s="184">
        <f t="shared" si="206"/>
        <v>21594</v>
      </c>
      <c r="AD502" s="182">
        <f t="shared" si="207"/>
        <v>23729</v>
      </c>
      <c r="AE502" s="128">
        <f t="shared" si="190"/>
        <v>2135.61</v>
      </c>
      <c r="AF502" s="129">
        <f t="shared" si="191"/>
        <v>432.61000000000013</v>
      </c>
      <c r="AG502" s="130">
        <f t="shared" si="192"/>
        <v>1.8231278182814285E-2</v>
      </c>
      <c r="AH502" s="137">
        <f t="shared" si="193"/>
        <v>1703</v>
      </c>
      <c r="AI502" s="138">
        <f t="shared" si="194"/>
        <v>7.1768721817185716E-2</v>
      </c>
      <c r="AJ502" s="138">
        <f t="shared" si="195"/>
        <v>0.25866136102389814</v>
      </c>
      <c r="AK502" s="11" t="s">
        <v>13397</v>
      </c>
      <c r="AL502" s="11">
        <f t="shared" si="200"/>
        <v>19221.099999999999</v>
      </c>
      <c r="AM502" s="412">
        <f t="shared" si="201"/>
        <v>16519.181818181816</v>
      </c>
      <c r="AN502" s="412">
        <f t="shared" si="202"/>
        <v>2730.1818181818162</v>
      </c>
      <c r="AO502" s="413">
        <f t="shared" si="203"/>
        <v>0.16527342868621042</v>
      </c>
      <c r="AP502" s="192">
        <v>2254518189216</v>
      </c>
      <c r="AQ502" s="192">
        <v>4982266073058</v>
      </c>
      <c r="AR502" s="192" t="s">
        <v>152</v>
      </c>
      <c r="AS502" s="231" t="s">
        <v>2895</v>
      </c>
      <c r="AT502" s="231" t="s">
        <v>766</v>
      </c>
      <c r="AU502" s="232" t="s">
        <v>40</v>
      </c>
      <c r="AV502" s="232" t="s">
        <v>152</v>
      </c>
      <c r="AW502" s="233">
        <f>VLOOKUP(B:B,[1]FALKEN!$B:$K,8,0)</f>
        <v>13789</v>
      </c>
      <c r="AX502" s="233">
        <v>1050</v>
      </c>
      <c r="AY502" s="204" t="s">
        <v>3388</v>
      </c>
      <c r="AZ502" s="195" t="s">
        <v>4859</v>
      </c>
      <c r="BA502" s="133" t="str">
        <f>IFERROR(VLOOKUP(AZ:AZ,Q商品!B:E,4,0),"")</f>
        <v>2023年製 AZENIS FK520L 225/45ZR18 95YXL サマータイヤ 最短当日発送</v>
      </c>
      <c r="BB502" s="133" t="str">
        <f>IFERROR(VLOOKUP(B:B,在庫!B:M,12,0),"")</f>
        <v>2023年製</v>
      </c>
      <c r="BC502" s="133">
        <f>IFERROR(VLOOKUP(B:B,在庫!B:L,10,0),"")</f>
        <v>1</v>
      </c>
      <c r="BD502" s="234" t="e">
        <f>VLOOKUP(AP:AP,[1]MICHELIN!$B:$AH,32,0)</f>
        <v>#N/A</v>
      </c>
      <c r="BE502" s="234" t="e">
        <f>VLOOKUP(AP:AP,[1]MICHELIN!$B:$AH,33,0)</f>
        <v>#N/A</v>
      </c>
    </row>
    <row r="503" spans="1:57" s="11" customFormat="1" ht="19.5" hidden="1" customHeight="1">
      <c r="A503" s="237">
        <f t="shared" si="197"/>
        <v>1</v>
      </c>
      <c r="B503" s="249">
        <f t="shared" si="198"/>
        <v>2254518189209</v>
      </c>
      <c r="C503" s="233">
        <f>VLOOKUP(B:B,[1]FALKEN!$B:$K,9,0)</f>
        <v>1</v>
      </c>
      <c r="D503" s="11" t="s">
        <v>4702</v>
      </c>
      <c r="E503" s="358" t="s">
        <v>641</v>
      </c>
      <c r="F503" s="303" t="s">
        <v>6439</v>
      </c>
      <c r="G503" s="132" t="str">
        <f t="shared" si="199"/>
        <v>18</v>
      </c>
      <c r="H503" s="225">
        <v>0</v>
      </c>
      <c r="I503" s="225">
        <f>VLOOKUP(B:B,[1]FALKEN!$B:$K,10,0)</f>
        <v>0</v>
      </c>
      <c r="J503" s="131"/>
      <c r="K503" s="132" t="s">
        <v>4830</v>
      </c>
      <c r="L503" s="132">
        <v>4</v>
      </c>
      <c r="M503" s="134"/>
      <c r="N503" s="226"/>
      <c r="O503" s="226"/>
      <c r="P503" s="227"/>
      <c r="Q503" s="228">
        <f t="shared" si="184"/>
        <v>-954.5454545454545</v>
      </c>
      <c r="R503" s="143">
        <f t="shared" si="196"/>
        <v>15.445619047619047</v>
      </c>
      <c r="S503" s="238">
        <v>1074476275</v>
      </c>
      <c r="T503" s="287" t="s">
        <v>6934</v>
      </c>
      <c r="U503" s="189">
        <f t="shared" si="185"/>
        <v>18000</v>
      </c>
      <c r="W503" s="229">
        <v>18000</v>
      </c>
      <c r="X503" s="135">
        <f t="shared" si="186"/>
        <v>13789</v>
      </c>
      <c r="Y503" s="230">
        <f t="shared" si="187"/>
        <v>15409.090909090908</v>
      </c>
      <c r="Z503" s="141" t="str">
        <f t="shared" si="188"/>
        <v/>
      </c>
      <c r="AA503" s="136">
        <f t="shared" si="189"/>
        <v>0.10513864306784655</v>
      </c>
      <c r="AB503" s="144"/>
      <c r="AC503" s="184">
        <f t="shared" si="206"/>
        <v>17647</v>
      </c>
      <c r="AD503" s="182">
        <f t="shared" si="207"/>
        <v>19392</v>
      </c>
      <c r="AE503" s="128">
        <f t="shared" si="190"/>
        <v>1745.28</v>
      </c>
      <c r="AF503" s="129">
        <f t="shared" si="191"/>
        <v>353.28</v>
      </c>
      <c r="AG503" s="130">
        <f t="shared" si="192"/>
        <v>1.8217821782178217E-2</v>
      </c>
      <c r="AH503" s="137">
        <f t="shared" si="193"/>
        <v>1392</v>
      </c>
      <c r="AI503" s="138">
        <f t="shared" si="194"/>
        <v>7.1782178217821777E-2</v>
      </c>
      <c r="AJ503" s="138">
        <f t="shared" si="195"/>
        <v>8.6920821285668332E-2</v>
      </c>
      <c r="AL503" s="11">
        <f t="shared" si="200"/>
        <v>15707.8</v>
      </c>
      <c r="AM503" s="412">
        <f t="shared" si="201"/>
        <v>13325.272727272726</v>
      </c>
      <c r="AN503" s="412">
        <f t="shared" si="202"/>
        <v>-463.72727272727388</v>
      </c>
      <c r="AO503" s="413">
        <f t="shared" si="203"/>
        <v>-3.4800583989411868E-2</v>
      </c>
      <c r="AP503" s="192">
        <v>2254518189209</v>
      </c>
      <c r="AQ503" s="192">
        <v>4981160373103</v>
      </c>
      <c r="AR503" s="192" t="s">
        <v>152</v>
      </c>
      <c r="AS503" s="231" t="s">
        <v>1459</v>
      </c>
      <c r="AT503" s="231" t="s">
        <v>766</v>
      </c>
      <c r="AU503" s="232" t="s">
        <v>40</v>
      </c>
      <c r="AV503" s="232" t="s">
        <v>152</v>
      </c>
      <c r="AW503" s="233">
        <f>VLOOKUP(B:B,[1]FALKEN!$B:$K,8,0)</f>
        <v>13789</v>
      </c>
      <c r="AX503" s="233">
        <v>1050</v>
      </c>
      <c r="AY503" s="204" t="s">
        <v>3388</v>
      </c>
      <c r="AZ503" s="192" t="s">
        <v>4834</v>
      </c>
      <c r="BA503" s="133" t="str">
        <f>IFERROR(VLOOKUP(AZ:AZ,Q商品!B:E,4,0),"")</f>
        <v>2023年製 AZENIS FK510 225/45ZR18 95Y XL サマータイヤ ラベルなし 最短当日発送</v>
      </c>
      <c r="BB503" s="133" t="str">
        <f>IFERROR(VLOOKUP(B:B,在庫!B:M,12,0),"")</f>
        <v/>
      </c>
      <c r="BC503" s="133" t="str">
        <f>IFERROR(VLOOKUP(B:B,在庫!B:L,10,0),"")</f>
        <v/>
      </c>
      <c r="BD503" s="234" t="e">
        <f>VLOOKUP(AP:AP,[1]MICHELIN!$B:$AH,32,0)</f>
        <v>#N/A</v>
      </c>
      <c r="BE503" s="234" t="e">
        <f>VLOOKUP(AP:AP,[1]MICHELIN!$B:$AH,33,0)</f>
        <v>#N/A</v>
      </c>
    </row>
    <row r="504" spans="1:57" s="11" customFormat="1" ht="19.5" hidden="1" customHeight="1">
      <c r="A504" s="237">
        <f t="shared" si="197"/>
        <v>1</v>
      </c>
      <c r="B504" s="249">
        <f t="shared" si="198"/>
        <v>2255518189213</v>
      </c>
      <c r="C504" s="233">
        <f>VLOOKUP(B:B,[1]FALKEN!$B:$K,9,0)</f>
        <v>0</v>
      </c>
      <c r="D504" s="11" t="s">
        <v>4702</v>
      </c>
      <c r="E504" s="11" t="s">
        <v>7268</v>
      </c>
      <c r="F504" s="158" t="s">
        <v>7269</v>
      </c>
      <c r="G504" s="132" t="str">
        <f t="shared" si="199"/>
        <v>18</v>
      </c>
      <c r="H504" s="225">
        <v>36</v>
      </c>
      <c r="I504" s="225">
        <f>VLOOKUP(B:B,[1]FALKEN!$B:$K,10,0)</f>
        <v>36</v>
      </c>
      <c r="J504" s="131"/>
      <c r="K504" s="132" t="s">
        <v>4830</v>
      </c>
      <c r="L504" s="132">
        <v>33</v>
      </c>
      <c r="M504" s="134" t="s">
        <v>12014</v>
      </c>
      <c r="N504" s="226" t="s">
        <v>6467</v>
      </c>
      <c r="O504" s="226" t="s">
        <v>12017</v>
      </c>
      <c r="P504" s="227">
        <v>18880</v>
      </c>
      <c r="Q504" s="228">
        <f t="shared" si="184"/>
        <v>16209.090909090908</v>
      </c>
      <c r="R504" s="143">
        <f t="shared" si="196"/>
        <v>0.20186763881099265</v>
      </c>
      <c r="S504" s="238">
        <v>1074475764</v>
      </c>
      <c r="T504" s="285" t="s">
        <v>12038</v>
      </c>
      <c r="U504" s="189">
        <f t="shared" si="185"/>
        <v>17980</v>
      </c>
      <c r="V504" s="11">
        <v>900</v>
      </c>
      <c r="W504" s="229">
        <v>18880</v>
      </c>
      <c r="X504" s="135">
        <f t="shared" si="186"/>
        <v>12937</v>
      </c>
      <c r="Y504" s="230">
        <f t="shared" si="187"/>
        <v>16209.090909090908</v>
      </c>
      <c r="Z504" s="141">
        <f t="shared" si="188"/>
        <v>8.2122905027933069E-2</v>
      </c>
      <c r="AA504" s="136">
        <f t="shared" si="189"/>
        <v>0.20186763881099265</v>
      </c>
      <c r="AB504" s="309"/>
      <c r="AC504" s="184">
        <f t="shared" si="206"/>
        <v>17627</v>
      </c>
      <c r="AD504" s="182">
        <f t="shared" si="207"/>
        <v>19370</v>
      </c>
      <c r="AE504" s="128">
        <f t="shared" si="190"/>
        <v>1743.3</v>
      </c>
      <c r="AF504" s="129">
        <f t="shared" si="191"/>
        <v>353.29999999999995</v>
      </c>
      <c r="AG504" s="130">
        <f t="shared" si="192"/>
        <v>1.8239545689210115E-2</v>
      </c>
      <c r="AH504" s="137">
        <f t="shared" si="193"/>
        <v>1390</v>
      </c>
      <c r="AI504" s="138">
        <f t="shared" si="194"/>
        <v>7.1760454310789881E-2</v>
      </c>
      <c r="AJ504" s="138">
        <f t="shared" si="195"/>
        <v>0.18362809312178252</v>
      </c>
      <c r="AL504" s="11">
        <f t="shared" si="200"/>
        <v>15690</v>
      </c>
      <c r="AM504" s="412">
        <f t="shared" si="201"/>
        <v>13309.090909090908</v>
      </c>
      <c r="AN504" s="412">
        <f t="shared" si="202"/>
        <v>372.0909090909081</v>
      </c>
      <c r="AO504" s="413">
        <f t="shared" si="203"/>
        <v>2.7957650273223972E-2</v>
      </c>
      <c r="AP504" s="192">
        <v>2255518189213</v>
      </c>
      <c r="AQ504" s="192">
        <v>4982266073096</v>
      </c>
      <c r="AR504" s="192" t="s">
        <v>152</v>
      </c>
      <c r="AS504" s="231" t="s">
        <v>2895</v>
      </c>
      <c r="AT504" s="231" t="s">
        <v>1457</v>
      </c>
      <c r="AU504" s="232" t="s">
        <v>71</v>
      </c>
      <c r="AV504" s="232" t="s">
        <v>152</v>
      </c>
      <c r="AW504" s="233">
        <f>VLOOKUP(B:B,[1]FALKEN!$B:$K,8,0)</f>
        <v>12937</v>
      </c>
      <c r="AX504" s="233">
        <v>1050</v>
      </c>
      <c r="AY504" s="204" t="s">
        <v>3388</v>
      </c>
      <c r="AZ504" s="192" t="s">
        <v>4860</v>
      </c>
      <c r="BA504" s="133" t="str">
        <f>IFERROR(VLOOKUP(AZ:AZ,Q商品!B:E,4,0),"")</f>
        <v>2023年製 AZENIS FK520L 225/55ZR18 102WXL サマータイヤ 最短当日発送</v>
      </c>
      <c r="BB504" s="133" t="str">
        <f>IFERROR(VLOOKUP(B:B,在庫!B:M,12,0),"")</f>
        <v>2023年製</v>
      </c>
      <c r="BC504" s="133">
        <f>IFERROR(VLOOKUP(B:B,在庫!B:L,10,0),"")</f>
        <v>1</v>
      </c>
      <c r="BD504" s="234" t="e">
        <f>VLOOKUP(AP:AP,[1]MICHELIN!$B:$AH,32,0)</f>
        <v>#N/A</v>
      </c>
      <c r="BE504" s="234" t="e">
        <f>VLOOKUP(AP:AP,[1]MICHELIN!$B:$AH,33,0)</f>
        <v>#N/A</v>
      </c>
    </row>
    <row r="505" spans="1:57" s="11" customFormat="1" ht="19.5" hidden="1" customHeight="1">
      <c r="A505" s="237">
        <f t="shared" si="197"/>
        <v>1</v>
      </c>
      <c r="B505" s="249">
        <f t="shared" si="198"/>
        <v>1955016169977</v>
      </c>
      <c r="C505" s="233">
        <f>VLOOKUP(B:B,[1]DUNLOP!$B:$K,9,0)</f>
        <v>113</v>
      </c>
      <c r="D505" s="11" t="s">
        <v>4703</v>
      </c>
      <c r="E505" s="11" t="s">
        <v>5976</v>
      </c>
      <c r="F505" s="158" t="s">
        <v>5978</v>
      </c>
      <c r="G505" s="132" t="str">
        <f t="shared" si="199"/>
        <v>16</v>
      </c>
      <c r="H505" s="233">
        <v>76</v>
      </c>
      <c r="I505" s="233">
        <f>VLOOKUP(B:B,[1]DUNLOP!$B:$K,10,0)</f>
        <v>36</v>
      </c>
      <c r="J505" s="131"/>
      <c r="K505" s="132" t="s">
        <v>1756</v>
      </c>
      <c r="L505" s="132">
        <v>1</v>
      </c>
      <c r="M505" s="134" t="s">
        <v>5996</v>
      </c>
      <c r="N505" s="226" t="s">
        <v>11976</v>
      </c>
      <c r="O505" s="226" t="s">
        <v>1777</v>
      </c>
      <c r="P505" s="227">
        <v>10180</v>
      </c>
      <c r="Q505" s="228">
        <f t="shared" si="184"/>
        <v>8777.2727272727261</v>
      </c>
      <c r="R505" s="143">
        <f t="shared" si="196"/>
        <v>0.1573692387364059</v>
      </c>
      <c r="S505" s="238">
        <v>1074476629</v>
      </c>
      <c r="T505" s="289" t="s">
        <v>6961</v>
      </c>
      <c r="U505" s="189">
        <f t="shared" si="185"/>
        <v>10180</v>
      </c>
      <c r="W505" s="229">
        <v>10180</v>
      </c>
      <c r="X505" s="135">
        <f t="shared" si="186"/>
        <v>7396</v>
      </c>
      <c r="Y505" s="230">
        <f t="shared" si="187"/>
        <v>8777.2727272727261</v>
      </c>
      <c r="Z505" s="141">
        <f t="shared" si="188"/>
        <v>7.7308447937131541E-2</v>
      </c>
      <c r="AA505" s="136">
        <f t="shared" si="189"/>
        <v>0.1573692387364059</v>
      </c>
      <c r="AB505" s="144"/>
      <c r="AC505" s="184">
        <f t="shared" si="206"/>
        <v>9980</v>
      </c>
      <c r="AD505" s="182">
        <f t="shared" si="207"/>
        <v>10967</v>
      </c>
      <c r="AE505" s="128">
        <f t="shared" si="190"/>
        <v>987.03</v>
      </c>
      <c r="AF505" s="129">
        <f t="shared" si="191"/>
        <v>200.02999999999997</v>
      </c>
      <c r="AG505" s="130">
        <f t="shared" si="192"/>
        <v>1.8239263244278287E-2</v>
      </c>
      <c r="AH505" s="137">
        <f t="shared" si="193"/>
        <v>787</v>
      </c>
      <c r="AI505" s="138">
        <f t="shared" si="194"/>
        <v>7.1760736755721713E-2</v>
      </c>
      <c r="AJ505" s="138">
        <f t="shared" si="195"/>
        <v>0.13912997549212761</v>
      </c>
      <c r="AL505" s="11">
        <f t="shared" si="200"/>
        <v>8883.2999999999993</v>
      </c>
      <c r="AM505" s="412">
        <f t="shared" si="201"/>
        <v>7598.4545454545441</v>
      </c>
      <c r="AN505" s="412">
        <f t="shared" si="202"/>
        <v>202.45454545454413</v>
      </c>
      <c r="AO505" s="413">
        <f t="shared" si="203"/>
        <v>2.6644174054532451E-2</v>
      </c>
      <c r="AP505" s="192">
        <v>1955016169977</v>
      </c>
      <c r="AQ505" s="192">
        <v>4981160904666</v>
      </c>
      <c r="AR505" s="192" t="s">
        <v>3337</v>
      </c>
      <c r="AS505" s="231" t="s">
        <v>147</v>
      </c>
      <c r="AT505" s="231" t="s">
        <v>1035</v>
      </c>
      <c r="AU505" s="232" t="s">
        <v>97</v>
      </c>
      <c r="AV505" s="232" t="s">
        <v>152</v>
      </c>
      <c r="AW505" s="233">
        <f>VLOOKUP(B:B,[1]DUNLOP!$B:$K,8,0)</f>
        <v>7396</v>
      </c>
      <c r="AX505" s="233">
        <v>525</v>
      </c>
      <c r="AY505" s="204" t="s">
        <v>3388</v>
      </c>
      <c r="AZ505" s="192" t="s">
        <v>5273</v>
      </c>
      <c r="BA505" s="133" t="str">
        <f>IFERROR(VLOOKUP(AZ:AZ,Q商品!B:E,4,0),"")</f>
        <v>2023年製 DZ102 195/50R16 84V サマータイヤ 最短当日発送</v>
      </c>
      <c r="BB505" s="133" t="str">
        <f>IFERROR(VLOOKUP(B:B,在庫!B:M,12,0),"")</f>
        <v>2023年製</v>
      </c>
      <c r="BC505" s="133">
        <f>IFERROR(VLOOKUP(B:B,在庫!B:L,10,0),"")</f>
        <v>1</v>
      </c>
      <c r="BD505" s="234" t="e">
        <f>VLOOKUP(AP:AP,[1]MICHELIN!$B:$AH,32,0)</f>
        <v>#N/A</v>
      </c>
      <c r="BE505" s="234" t="e">
        <f>VLOOKUP(AP:AP,[1]MICHELIN!$B:$AH,33,0)</f>
        <v>#N/A</v>
      </c>
    </row>
    <row r="506" spans="1:57" s="11" customFormat="1" ht="19.5" hidden="1" customHeight="1">
      <c r="A506" s="237">
        <f t="shared" si="197"/>
        <v>1</v>
      </c>
      <c r="B506" s="249">
        <f t="shared" si="198"/>
        <v>2054517169970</v>
      </c>
      <c r="C506" s="233">
        <f>VLOOKUP(B:B,[1]DUNLOP!$B:$K,9,0)</f>
        <v>146</v>
      </c>
      <c r="D506" s="11" t="s">
        <v>4703</v>
      </c>
      <c r="E506" s="320" t="s">
        <v>5979</v>
      </c>
      <c r="F506" s="158" t="s">
        <v>5980</v>
      </c>
      <c r="G506" s="132" t="str">
        <f t="shared" si="199"/>
        <v>17</v>
      </c>
      <c r="H506" s="233">
        <v>140</v>
      </c>
      <c r="I506" s="233">
        <f>VLOOKUP(B:B,[1]DUNLOP!$B:$K,10,0)</f>
        <v>6</v>
      </c>
      <c r="J506" s="131"/>
      <c r="K506" s="132" t="s">
        <v>1756</v>
      </c>
      <c r="L506" s="132">
        <v>2</v>
      </c>
      <c r="M506" s="134" t="s">
        <v>3422</v>
      </c>
      <c r="N506" s="226" t="s">
        <v>11980</v>
      </c>
      <c r="O506" s="226" t="s">
        <v>3425</v>
      </c>
      <c r="P506" s="227">
        <v>10280</v>
      </c>
      <c r="Q506" s="228">
        <f t="shared" si="184"/>
        <v>8868.181818181818</v>
      </c>
      <c r="R506" s="143">
        <f t="shared" si="196"/>
        <v>0.15687339825730393</v>
      </c>
      <c r="S506" s="238">
        <v>1074476628</v>
      </c>
      <c r="T506" s="289" t="s">
        <v>6962</v>
      </c>
      <c r="U506" s="189">
        <f t="shared" si="185"/>
        <v>9380</v>
      </c>
      <c r="V506" s="11">
        <v>900</v>
      </c>
      <c r="W506" s="229">
        <v>10280</v>
      </c>
      <c r="X506" s="135">
        <f t="shared" si="186"/>
        <v>7477</v>
      </c>
      <c r="Y506" s="230">
        <f t="shared" si="187"/>
        <v>8868.181818181818</v>
      </c>
      <c r="Z506" s="141">
        <f t="shared" si="188"/>
        <v>7.7292110874200404E-2</v>
      </c>
      <c r="AA506" s="136">
        <f t="shared" si="189"/>
        <v>0.15687339825730393</v>
      </c>
      <c r="AB506" s="309"/>
      <c r="AC506" s="184">
        <f t="shared" si="206"/>
        <v>9196</v>
      </c>
      <c r="AD506" s="182">
        <f t="shared" si="207"/>
        <v>10105</v>
      </c>
      <c r="AE506" s="128">
        <f t="shared" si="190"/>
        <v>909.44999999999993</v>
      </c>
      <c r="AF506" s="129">
        <f t="shared" si="191"/>
        <v>184.44999999999993</v>
      </c>
      <c r="AG506" s="130">
        <f t="shared" si="192"/>
        <v>1.8253339930727357E-2</v>
      </c>
      <c r="AH506" s="137">
        <f t="shared" si="193"/>
        <v>725</v>
      </c>
      <c r="AI506" s="138">
        <f t="shared" si="194"/>
        <v>7.1746660069272633E-2</v>
      </c>
      <c r="AJ506" s="138">
        <f t="shared" si="195"/>
        <v>0.13862005832657656</v>
      </c>
      <c r="AL506" s="11">
        <f t="shared" si="200"/>
        <v>8185.5</v>
      </c>
      <c r="AM506" s="412">
        <f t="shared" si="201"/>
        <v>6964.0909090909081</v>
      </c>
      <c r="AN506" s="412">
        <f t="shared" si="202"/>
        <v>-512.9090909090919</v>
      </c>
      <c r="AO506" s="413">
        <f t="shared" si="203"/>
        <v>-7.3650545003590001E-2</v>
      </c>
      <c r="AP506" s="192">
        <v>2054517169970</v>
      </c>
      <c r="AQ506" s="192" t="s">
        <v>152</v>
      </c>
      <c r="AR506" s="192" t="s">
        <v>152</v>
      </c>
      <c r="AS506" s="231" t="s">
        <v>147</v>
      </c>
      <c r="AT506" s="231" t="s">
        <v>1036</v>
      </c>
      <c r="AU506" s="232" t="s">
        <v>62</v>
      </c>
      <c r="AV506" s="232" t="s">
        <v>152</v>
      </c>
      <c r="AW506" s="233">
        <f>VLOOKUP(B:B,[1]DUNLOP!$B:$K,8,0)</f>
        <v>7477</v>
      </c>
      <c r="AX506" s="233">
        <v>525</v>
      </c>
      <c r="AY506" s="204" t="s">
        <v>3388</v>
      </c>
      <c r="AZ506" s="192" t="s">
        <v>5272</v>
      </c>
      <c r="BA506" s="133" t="str">
        <f>IFERROR(VLOOKUP(AZ:AZ,Q商品!B:E,4,0),"")</f>
        <v>2023年製 DZ102 205/45R17 84W サマータイヤ 最短当日発送</v>
      </c>
      <c r="BB506" s="133" t="str">
        <f>IFERROR(VLOOKUP(B:B,在庫!B:M,12,0),"")</f>
        <v>2023年製</v>
      </c>
      <c r="BC506" s="133">
        <f>IFERROR(VLOOKUP(B:B,在庫!B:L,10,0),"")</f>
        <v>1</v>
      </c>
      <c r="BD506" s="234" t="e">
        <f>VLOOKUP(AP:AP,[1]MICHELIN!$B:$AH,32,0)</f>
        <v>#N/A</v>
      </c>
      <c r="BE506" s="234" t="e">
        <f>VLOOKUP(AP:AP,[1]MICHELIN!$B:$AH,33,0)</f>
        <v>#N/A</v>
      </c>
    </row>
    <row r="507" spans="1:57" s="11" customFormat="1" ht="19.5" hidden="1" customHeight="1">
      <c r="A507" s="237">
        <f t="shared" si="197"/>
        <v>1</v>
      </c>
      <c r="B507" s="249">
        <f t="shared" si="198"/>
        <v>2154018169971</v>
      </c>
      <c r="C507" s="233">
        <f>VLOOKUP(B:B,[1]DUNLOP!$B:$K,9,0)</f>
        <v>122</v>
      </c>
      <c r="D507" s="11" t="s">
        <v>4703</v>
      </c>
      <c r="E507" s="320" t="s">
        <v>1613</v>
      </c>
      <c r="F507" s="158" t="s">
        <v>5981</v>
      </c>
      <c r="G507" s="132" t="str">
        <f t="shared" si="199"/>
        <v>18</v>
      </c>
      <c r="H507" s="233">
        <v>136</v>
      </c>
      <c r="I507" s="233">
        <f>VLOOKUP(B:B,[1]DUNLOP!$B:$K,10,0)</f>
        <v>58</v>
      </c>
      <c r="J507" s="131">
        <v>228</v>
      </c>
      <c r="K507" s="132" t="s">
        <v>1756</v>
      </c>
      <c r="L507" s="132">
        <v>4</v>
      </c>
      <c r="M507" s="134" t="s">
        <v>3422</v>
      </c>
      <c r="N507" s="226" t="s">
        <v>5991</v>
      </c>
      <c r="O507" s="226" t="s">
        <v>1777</v>
      </c>
      <c r="P507" s="227">
        <v>12749</v>
      </c>
      <c r="Q507" s="228">
        <f t="shared" si="184"/>
        <v>11112.727272727272</v>
      </c>
      <c r="R507" s="143">
        <f t="shared" si="196"/>
        <v>0.22008344240837691</v>
      </c>
      <c r="S507" s="238">
        <v>1074476619</v>
      </c>
      <c r="T507" s="289" t="s">
        <v>6964</v>
      </c>
      <c r="U507" s="189">
        <f t="shared" si="185"/>
        <v>12749</v>
      </c>
      <c r="W507" s="229">
        <v>12749</v>
      </c>
      <c r="X507" s="135">
        <f t="shared" si="186"/>
        <v>8667</v>
      </c>
      <c r="Y507" s="230">
        <f t="shared" si="187"/>
        <v>11112.727272727272</v>
      </c>
      <c r="Z507" s="141">
        <f t="shared" si="188"/>
        <v>7.7339399168562251E-2</v>
      </c>
      <c r="AA507" s="136">
        <f t="shared" si="189"/>
        <v>0.22008344240837691</v>
      </c>
      <c r="AB507" s="309"/>
      <c r="AC507" s="184">
        <f t="shared" si="206"/>
        <v>12499</v>
      </c>
      <c r="AD507" s="182">
        <f t="shared" si="207"/>
        <v>13735</v>
      </c>
      <c r="AE507" s="128">
        <f t="shared" si="190"/>
        <v>1236.1499999999999</v>
      </c>
      <c r="AF507" s="129">
        <f t="shared" si="191"/>
        <v>250.14999999999986</v>
      </c>
      <c r="AG507" s="130">
        <f t="shared" si="192"/>
        <v>1.82125955587914E-2</v>
      </c>
      <c r="AH507" s="137">
        <f t="shared" si="193"/>
        <v>986</v>
      </c>
      <c r="AI507" s="138">
        <f t="shared" si="194"/>
        <v>7.1787404441208597E-2</v>
      </c>
      <c r="AJ507" s="138">
        <f t="shared" si="195"/>
        <v>0.20187084684958551</v>
      </c>
      <c r="AK507" s="11" t="s">
        <v>13397</v>
      </c>
      <c r="AL507" s="11">
        <f t="shared" si="200"/>
        <v>11125.5</v>
      </c>
      <c r="AM507" s="412">
        <f t="shared" si="201"/>
        <v>9636.8181818181802</v>
      </c>
      <c r="AN507" s="412">
        <f t="shared" si="202"/>
        <v>969.81818181818016</v>
      </c>
      <c r="AO507" s="413">
        <f t="shared" si="203"/>
        <v>0.10063676241686698</v>
      </c>
      <c r="AP507" s="192">
        <v>2154018169971</v>
      </c>
      <c r="AQ507" s="192" t="s">
        <v>152</v>
      </c>
      <c r="AR507" s="192" t="s">
        <v>152</v>
      </c>
      <c r="AS507" s="231" t="s">
        <v>147</v>
      </c>
      <c r="AT507" s="231" t="s">
        <v>1038</v>
      </c>
      <c r="AU507" s="232" t="s">
        <v>121</v>
      </c>
      <c r="AV507" s="232" t="s">
        <v>152</v>
      </c>
      <c r="AW507" s="233">
        <f>VLOOKUP(B:B,[1]DUNLOP!$B:$K,8,0)</f>
        <v>8667</v>
      </c>
      <c r="AX507" s="233">
        <v>525</v>
      </c>
      <c r="AY507" s="204" t="s">
        <v>3388</v>
      </c>
      <c r="AZ507" s="195" t="s">
        <v>5111</v>
      </c>
      <c r="BA507" s="133" t="str">
        <f>IFERROR(VLOOKUP(AZ:AZ,Q商品!B:E,4,0),"")</f>
        <v>2023年製 DZ102 215/40R18 89W XL サマータイヤ 最短当日発送</v>
      </c>
      <c r="BB507" s="133" t="str">
        <f>IFERROR(VLOOKUP(B:B,在庫!B:M,12,0),"")</f>
        <v>2023年製</v>
      </c>
      <c r="BC507" s="133">
        <f>IFERROR(VLOOKUP(B:B,在庫!B:L,10,0),"")</f>
        <v>1</v>
      </c>
      <c r="BD507" s="234" t="e">
        <f>VLOOKUP(AP:AP,[1]MICHELIN!$B:$AH,32,0)</f>
        <v>#N/A</v>
      </c>
      <c r="BE507" s="234" t="e">
        <f>VLOOKUP(AP:AP,[1]MICHELIN!$B:$AH,33,0)</f>
        <v>#N/A</v>
      </c>
    </row>
    <row r="508" spans="1:57" s="11" customFormat="1" ht="19.5" hidden="1" customHeight="1">
      <c r="A508" s="237">
        <f t="shared" si="197"/>
        <v>1</v>
      </c>
      <c r="B508" s="249">
        <f t="shared" si="198"/>
        <v>2153518169979</v>
      </c>
      <c r="C508" s="233">
        <f>VLOOKUP(B:B,[1]DUNLOP!$B:$K,9,0)</f>
        <v>1</v>
      </c>
      <c r="D508" s="11" t="s">
        <v>4703</v>
      </c>
      <c r="E508" s="320" t="s">
        <v>1612</v>
      </c>
      <c r="F508" s="158" t="s">
        <v>5977</v>
      </c>
      <c r="G508" s="132" t="str">
        <f t="shared" si="199"/>
        <v>18</v>
      </c>
      <c r="H508" s="233">
        <v>3</v>
      </c>
      <c r="I508" s="233">
        <f>VLOOKUP(B:B,[1]DUNLOP!$B:$K,10,0)</f>
        <v>3</v>
      </c>
      <c r="J508" s="131" t="s">
        <v>12</v>
      </c>
      <c r="K508" s="132" t="s">
        <v>1756</v>
      </c>
      <c r="L508" s="132">
        <v>3</v>
      </c>
      <c r="M508" s="134" t="s">
        <v>1785</v>
      </c>
      <c r="N508" s="226" t="s">
        <v>11978</v>
      </c>
      <c r="O508" s="226" t="s">
        <v>1954</v>
      </c>
      <c r="P508" s="227">
        <v>13000</v>
      </c>
      <c r="Q508" s="228">
        <f t="shared" si="184"/>
        <v>10863.636363636362</v>
      </c>
      <c r="R508" s="143">
        <f t="shared" si="196"/>
        <v>0.21932217573221746</v>
      </c>
      <c r="S508" s="238">
        <v>1074476625</v>
      </c>
      <c r="T508" s="285" t="s">
        <v>6963</v>
      </c>
      <c r="U508" s="189">
        <f t="shared" si="185"/>
        <v>12100</v>
      </c>
      <c r="V508" s="11">
        <v>900</v>
      </c>
      <c r="W508" s="229">
        <v>13000</v>
      </c>
      <c r="X508" s="135">
        <f t="shared" si="186"/>
        <v>8481</v>
      </c>
      <c r="Y508" s="230">
        <f t="shared" si="187"/>
        <v>10863.636363636362</v>
      </c>
      <c r="Z508" s="141">
        <f t="shared" si="188"/>
        <v>8.6249999999999938E-2</v>
      </c>
      <c r="AA508" s="136">
        <f t="shared" si="189"/>
        <v>0.21932217573221746</v>
      </c>
      <c r="AB508" s="144"/>
      <c r="AC508" s="184">
        <f t="shared" si="206"/>
        <v>11862</v>
      </c>
      <c r="AD508" s="182">
        <f t="shared" si="207"/>
        <v>13035</v>
      </c>
      <c r="AE508" s="128">
        <f t="shared" si="190"/>
        <v>1173.1499999999999</v>
      </c>
      <c r="AF508" s="129">
        <f t="shared" si="191"/>
        <v>238.14999999999986</v>
      </c>
      <c r="AG508" s="130">
        <f t="shared" si="192"/>
        <v>1.8270042194092815E-2</v>
      </c>
      <c r="AH508" s="137">
        <f t="shared" si="193"/>
        <v>935</v>
      </c>
      <c r="AI508" s="138">
        <f t="shared" si="194"/>
        <v>7.1729957805907171E-2</v>
      </c>
      <c r="AJ508" s="138">
        <f t="shared" si="195"/>
        <v>0.20105213353812465</v>
      </c>
      <c r="AL508" s="11">
        <f t="shared" si="200"/>
        <v>10558.5</v>
      </c>
      <c r="AM508" s="412">
        <f t="shared" si="201"/>
        <v>8644.0909090909081</v>
      </c>
      <c r="AN508" s="412">
        <f t="shared" si="202"/>
        <v>163.0909090909081</v>
      </c>
      <c r="AO508" s="413">
        <f t="shared" si="203"/>
        <v>1.8867329231739911E-2</v>
      </c>
      <c r="AP508" s="192">
        <v>2153518169979</v>
      </c>
      <c r="AQ508" s="192" t="s">
        <v>152</v>
      </c>
      <c r="AR508" s="192" t="s">
        <v>152</v>
      </c>
      <c r="AS508" s="231" t="s">
        <v>147</v>
      </c>
      <c r="AT508" s="231" t="s">
        <v>1037</v>
      </c>
      <c r="AU508" s="232" t="s">
        <v>120</v>
      </c>
      <c r="AV508" s="232" t="s">
        <v>152</v>
      </c>
      <c r="AW508" s="233">
        <v>8481</v>
      </c>
      <c r="AX508" s="233">
        <v>1050</v>
      </c>
      <c r="AY508" s="204" t="s">
        <v>3388</v>
      </c>
      <c r="AZ508" s="192" t="s">
        <v>5110</v>
      </c>
      <c r="BA508" s="133" t="str">
        <f>IFERROR(VLOOKUP(AZ:AZ,Q商品!B:E,4,0),"")</f>
        <v>2023年製 DZ102 215/35R18 84W サマータイヤ 最短当日発送</v>
      </c>
      <c r="BB508" s="133" t="str">
        <f>IFERROR(VLOOKUP(B:B,在庫!B:M,12,0),"")</f>
        <v>2023年製</v>
      </c>
      <c r="BC508" s="133">
        <f>IFERROR(VLOOKUP(B:B,在庫!B:L,10,0),"")</f>
        <v>1</v>
      </c>
      <c r="BD508" s="234" t="e">
        <f>VLOOKUP(AP:AP,[1]MICHELIN!$B:$AH,32,0)</f>
        <v>#N/A</v>
      </c>
      <c r="BE508" s="234" t="e">
        <f>VLOOKUP(AP:AP,[1]MICHELIN!$B:$AH,33,0)</f>
        <v>#N/A</v>
      </c>
    </row>
    <row r="509" spans="1:57" s="11" customFormat="1" ht="19.5" hidden="1" customHeight="1">
      <c r="A509" s="237">
        <f t="shared" si="197"/>
        <v>1</v>
      </c>
      <c r="B509" s="249">
        <f t="shared" si="198"/>
        <v>2154517169977</v>
      </c>
      <c r="C509" s="233">
        <f>VLOOKUP(B:B,[1]DUNLOP!$B:$K,9,0)</f>
        <v>84</v>
      </c>
      <c r="D509" s="11" t="s">
        <v>4703</v>
      </c>
      <c r="E509" s="320" t="s">
        <v>1610</v>
      </c>
      <c r="F509" s="293" t="s">
        <v>5982</v>
      </c>
      <c r="G509" s="132" t="str">
        <f t="shared" si="199"/>
        <v>17</v>
      </c>
      <c r="H509" s="233">
        <v>406</v>
      </c>
      <c r="I509" s="233">
        <f>VLOOKUP(B:B,[1]DUNLOP!$B:$K,10,0)</f>
        <v>330</v>
      </c>
      <c r="J509" s="131"/>
      <c r="K509" s="132" t="s">
        <v>1756</v>
      </c>
      <c r="L509" s="132">
        <v>5</v>
      </c>
      <c r="M509" s="134" t="s">
        <v>3422</v>
      </c>
      <c r="N509" s="226" t="s">
        <v>11981</v>
      </c>
      <c r="O509" s="226" t="s">
        <v>3425</v>
      </c>
      <c r="P509" s="227">
        <v>10200</v>
      </c>
      <c r="Q509" s="228">
        <f t="shared" si="184"/>
        <v>8795.4545454545441</v>
      </c>
      <c r="R509" s="143">
        <f t="shared" si="196"/>
        <v>0.11681653746770013</v>
      </c>
      <c r="S509" s="238">
        <v>1074476627</v>
      </c>
      <c r="T509" s="285" t="s">
        <v>6965</v>
      </c>
      <c r="U509" s="189">
        <f t="shared" si="185"/>
        <v>9300</v>
      </c>
      <c r="V509" s="11">
        <v>900</v>
      </c>
      <c r="W509" s="229">
        <v>10200</v>
      </c>
      <c r="X509" s="135">
        <f t="shared" si="186"/>
        <v>7768</v>
      </c>
      <c r="Y509" s="230">
        <f t="shared" si="187"/>
        <v>8795.4545454545441</v>
      </c>
      <c r="Z509" s="141">
        <f t="shared" si="188"/>
        <v>7.7204301075268766E-2</v>
      </c>
      <c r="AA509" s="136">
        <f t="shared" si="189"/>
        <v>0.11681653746770013</v>
      </c>
      <c r="AB509" s="309"/>
      <c r="AC509" s="184">
        <f t="shared" si="206"/>
        <v>9117</v>
      </c>
      <c r="AD509" s="182">
        <f t="shared" si="207"/>
        <v>10018</v>
      </c>
      <c r="AE509" s="128">
        <f t="shared" si="190"/>
        <v>901.62</v>
      </c>
      <c r="AF509" s="129">
        <f t="shared" si="191"/>
        <v>183.62</v>
      </c>
      <c r="AG509" s="130">
        <f t="shared" si="192"/>
        <v>1.8329007785985226E-2</v>
      </c>
      <c r="AH509" s="137">
        <f t="shared" si="193"/>
        <v>718</v>
      </c>
      <c r="AI509" s="138">
        <f t="shared" si="194"/>
        <v>7.1670992214014767E-2</v>
      </c>
      <c r="AJ509" s="138">
        <f t="shared" si="195"/>
        <v>9.8487529681714897E-2</v>
      </c>
      <c r="AL509" s="11">
        <f t="shared" si="200"/>
        <v>8115.2</v>
      </c>
      <c r="AM509" s="412">
        <f t="shared" si="201"/>
        <v>6900.1818181818171</v>
      </c>
      <c r="AN509" s="412">
        <f t="shared" si="202"/>
        <v>-867.81818181818289</v>
      </c>
      <c r="AO509" s="413">
        <f t="shared" si="203"/>
        <v>-0.1257674369581831</v>
      </c>
      <c r="AP509" s="192">
        <v>2154517169977</v>
      </c>
      <c r="AQ509" s="192" t="s">
        <v>152</v>
      </c>
      <c r="AR509" s="192" t="s">
        <v>152</v>
      </c>
      <c r="AS509" s="231" t="s">
        <v>147</v>
      </c>
      <c r="AT509" s="231" t="s">
        <v>853</v>
      </c>
      <c r="AU509" s="232" t="s">
        <v>36</v>
      </c>
      <c r="AV509" s="232" t="s">
        <v>152</v>
      </c>
      <c r="AW509" s="233">
        <f>VLOOKUP(B:B,[1]DUNLOP!$B:$K,8,0)</f>
        <v>7768</v>
      </c>
      <c r="AX509" s="233">
        <v>525</v>
      </c>
      <c r="AY509" s="204" t="s">
        <v>3388</v>
      </c>
      <c r="AZ509" s="192" t="s">
        <v>5112</v>
      </c>
      <c r="BA509" s="133" t="str">
        <f>IFERROR(VLOOKUP(AZ:AZ,Q商品!B:E,4,0),"")</f>
        <v>2023年製 DZ102 215/45R17 87W サマータイヤ 最短当日発送</v>
      </c>
      <c r="BB509" s="133" t="str">
        <f>IFERROR(VLOOKUP(B:B,在庫!B:M,12,0),"")</f>
        <v>2023年製</v>
      </c>
      <c r="BC509" s="133">
        <f>IFERROR(VLOOKUP(B:B,在庫!B:L,10,0),"")</f>
        <v>1</v>
      </c>
      <c r="BD509" s="234" t="e">
        <f>VLOOKUP(AP:AP,[1]MICHELIN!$B:$AH,32,0)</f>
        <v>#N/A</v>
      </c>
      <c r="BE509" s="234" t="e">
        <f>VLOOKUP(AP:AP,[1]MICHELIN!$B:$AH,33,0)</f>
        <v>#N/A</v>
      </c>
    </row>
    <row r="510" spans="1:57" s="11" customFormat="1" ht="19.5" hidden="1" customHeight="1">
      <c r="A510" s="237">
        <f t="shared" si="197"/>
        <v>1</v>
      </c>
      <c r="B510" s="249">
        <f t="shared" si="198"/>
        <v>2155017169979</v>
      </c>
      <c r="C510" s="233">
        <f>VLOOKUP(B:B,[1]DUNLOP!$B:$K,9,0)</f>
        <v>24</v>
      </c>
      <c r="D510" s="11" t="s">
        <v>4703</v>
      </c>
      <c r="E510" s="320" t="s">
        <v>5983</v>
      </c>
      <c r="F510" s="158" t="s">
        <v>5984</v>
      </c>
      <c r="G510" s="132" t="str">
        <f t="shared" si="199"/>
        <v>17</v>
      </c>
      <c r="H510" s="233">
        <v>64</v>
      </c>
      <c r="I510" s="233">
        <f>VLOOKUP(B:B,[1]DUNLOP!$B:$K,10,0)</f>
        <v>56</v>
      </c>
      <c r="J510" s="131"/>
      <c r="K510" s="132" t="s">
        <v>1756</v>
      </c>
      <c r="L510" s="132">
        <v>6</v>
      </c>
      <c r="M510" s="134" t="s">
        <v>1785</v>
      </c>
      <c r="N510" s="226" t="s">
        <v>11979</v>
      </c>
      <c r="O510" s="226" t="s">
        <v>1954</v>
      </c>
      <c r="P510" s="227">
        <v>10880</v>
      </c>
      <c r="Q510" s="228">
        <f t="shared" si="184"/>
        <v>8936.363636363636</v>
      </c>
      <c r="R510" s="143">
        <f t="shared" si="196"/>
        <v>6.8972533062054905E-2</v>
      </c>
      <c r="S510" s="238">
        <v>1074476626</v>
      </c>
      <c r="T510" s="285" t="s">
        <v>6966</v>
      </c>
      <c r="U510" s="189">
        <f t="shared" si="185"/>
        <v>10080</v>
      </c>
      <c r="V510" s="11">
        <v>900</v>
      </c>
      <c r="W510" s="229">
        <v>10980</v>
      </c>
      <c r="X510" s="135">
        <f t="shared" si="186"/>
        <v>8320</v>
      </c>
      <c r="Y510" s="230">
        <f t="shared" si="187"/>
        <v>9027.2727272727261</v>
      </c>
      <c r="Z510" s="141">
        <f t="shared" si="188"/>
        <v>9.9089068825910953E-2</v>
      </c>
      <c r="AA510" s="136">
        <f t="shared" si="189"/>
        <v>7.8348439073514478E-2</v>
      </c>
      <c r="AB510" s="144"/>
      <c r="AC510" s="184">
        <f t="shared" si="206"/>
        <v>9882</v>
      </c>
      <c r="AD510" s="182">
        <f t="shared" si="207"/>
        <v>10859</v>
      </c>
      <c r="AE510" s="128">
        <f t="shared" si="190"/>
        <v>977.31</v>
      </c>
      <c r="AF510" s="129">
        <f t="shared" si="191"/>
        <v>198.30999999999995</v>
      </c>
      <c r="AG510" s="130">
        <f t="shared" si="192"/>
        <v>1.8262270927341371E-2</v>
      </c>
      <c r="AH510" s="137">
        <f t="shared" si="193"/>
        <v>779</v>
      </c>
      <c r="AI510" s="138">
        <f t="shared" si="194"/>
        <v>7.1737729072658629E-2</v>
      </c>
      <c r="AJ510" s="138">
        <f t="shared" si="195"/>
        <v>6.0086168146173111E-2</v>
      </c>
      <c r="AL510" s="11">
        <f t="shared" si="200"/>
        <v>8796.1</v>
      </c>
      <c r="AM510" s="412">
        <f t="shared" si="201"/>
        <v>7041.909090909091</v>
      </c>
      <c r="AN510" s="412">
        <f t="shared" si="202"/>
        <v>-1278.090909090909</v>
      </c>
      <c r="AO510" s="413">
        <f t="shared" si="203"/>
        <v>-0.18149778598262351</v>
      </c>
      <c r="AP510" s="192">
        <v>2155017169979</v>
      </c>
      <c r="AQ510" s="192">
        <v>4981160904734</v>
      </c>
      <c r="AR510" s="192" t="s">
        <v>3339</v>
      </c>
      <c r="AS510" s="231" t="s">
        <v>147</v>
      </c>
      <c r="AT510" s="231" t="s">
        <v>994</v>
      </c>
      <c r="AU510" s="232" t="s">
        <v>39</v>
      </c>
      <c r="AV510" s="232" t="s">
        <v>152</v>
      </c>
      <c r="AW510" s="233">
        <f>VLOOKUP(B:B,[1]DUNLOP!$B:$K,8,0)</f>
        <v>8320</v>
      </c>
      <c r="AX510" s="233">
        <v>1050</v>
      </c>
      <c r="AY510" s="204" t="s">
        <v>3388</v>
      </c>
      <c r="AZ510" s="192" t="s">
        <v>5113</v>
      </c>
      <c r="BA510" s="133" t="str">
        <f>IFERROR(VLOOKUP(AZ:AZ,Q商品!B:E,4,0),"")</f>
        <v>2023年製 DZ102 215/50R17 91V サマータイヤ 最短当日発送</v>
      </c>
      <c r="BB510" s="133" t="str">
        <f>IFERROR(VLOOKUP(B:B,在庫!B:M,12,0),"")</f>
        <v>2023年製</v>
      </c>
      <c r="BC510" s="133">
        <f>IFERROR(VLOOKUP(B:B,在庫!B:L,10,0),"")</f>
        <v>1</v>
      </c>
      <c r="BD510" s="234" t="e">
        <f>VLOOKUP(AP:AP,[1]MICHELIN!$B:$AH,32,0)</f>
        <v>#N/A</v>
      </c>
      <c r="BE510" s="234" t="e">
        <f>VLOOKUP(AP:AP,[1]MICHELIN!$B:$AH,33,0)</f>
        <v>#N/A</v>
      </c>
    </row>
    <row r="511" spans="1:57" s="11" customFormat="1" ht="19.5" hidden="1" customHeight="1">
      <c r="A511" s="237">
        <f t="shared" si="197"/>
        <v>1</v>
      </c>
      <c r="B511" s="249">
        <f t="shared" si="198"/>
        <v>2254018169978</v>
      </c>
      <c r="C511" s="233">
        <f>VLOOKUP(B:B,[1]DUNLOP!$B:$K,9,0)</f>
        <v>102</v>
      </c>
      <c r="D511" s="11" t="s">
        <v>4703</v>
      </c>
      <c r="E511" s="436" t="s">
        <v>1614</v>
      </c>
      <c r="F511" s="158" t="s">
        <v>5992</v>
      </c>
      <c r="G511" s="132" t="str">
        <f t="shared" si="199"/>
        <v>18</v>
      </c>
      <c r="H511" s="233">
        <v>139</v>
      </c>
      <c r="I511" s="233">
        <f>VLOOKUP(B:B,[1]DUNLOP!$B:$K,10,0)</f>
        <v>78</v>
      </c>
      <c r="J511" s="131"/>
      <c r="K511" s="132" t="s">
        <v>1756</v>
      </c>
      <c r="L511" s="132">
        <v>7</v>
      </c>
      <c r="M511" s="134" t="s">
        <v>3422</v>
      </c>
      <c r="N511" s="226" t="s">
        <v>11982</v>
      </c>
      <c r="O511" s="226" t="s">
        <v>3425</v>
      </c>
      <c r="P511" s="227">
        <v>10800</v>
      </c>
      <c r="Q511" s="228">
        <f t="shared" ref="Q511:Q570" si="208">(P511-AX511)/1.1</f>
        <v>9340.9090909090901</v>
      </c>
      <c r="R511" s="143">
        <f t="shared" si="196"/>
        <v>0.10426277372262766</v>
      </c>
      <c r="S511" s="238">
        <v>1074476624</v>
      </c>
      <c r="T511" s="285" t="s">
        <v>6967</v>
      </c>
      <c r="U511" s="189">
        <f t="shared" ref="U511:U574" si="209">W511-V511</f>
        <v>9900</v>
      </c>
      <c r="V511" s="11">
        <v>900</v>
      </c>
      <c r="W511" s="229">
        <v>10800</v>
      </c>
      <c r="X511" s="135">
        <f t="shared" ref="X511:X574" si="210">AW511</f>
        <v>8367</v>
      </c>
      <c r="Y511" s="230">
        <f t="shared" ref="Y511:Y574" si="211">(W511-AX511)/1.1</f>
        <v>9340.9090909090901</v>
      </c>
      <c r="Z511" s="141">
        <f t="shared" ref="Z511:Z574" si="212">IFERROR(-1+(AD511/N511),"")</f>
        <v>7.7171717171717225E-2</v>
      </c>
      <c r="AA511" s="136">
        <f t="shared" ref="AA511:AA574" si="213">IFERROR((Y511-X511)/Y511,"")</f>
        <v>0.10426277372262766</v>
      </c>
      <c r="AB511" s="309"/>
      <c r="AC511" s="184">
        <f t="shared" si="206"/>
        <v>9705</v>
      </c>
      <c r="AD511" s="182">
        <f t="shared" si="207"/>
        <v>10664</v>
      </c>
      <c r="AE511" s="128">
        <f t="shared" ref="AE511:AE574" si="214">AD511*0.09</f>
        <v>959.76</v>
      </c>
      <c r="AF511" s="129">
        <f t="shared" ref="AF511:AF574" si="215">AE511-AH511</f>
        <v>195.76</v>
      </c>
      <c r="AG511" s="130">
        <f t="shared" ref="AG511:AG574" si="216">IFERROR(AF511/AD511,"")</f>
        <v>1.8357089272318078E-2</v>
      </c>
      <c r="AH511" s="137">
        <f t="shared" ref="AH511:AH574" si="217">AD511-U511</f>
        <v>764</v>
      </c>
      <c r="AI511" s="138">
        <f t="shared" ref="AI511:AI574" si="218">IFERROR(AH511/AD511,"")</f>
        <v>7.1642910727681919E-2</v>
      </c>
      <c r="AJ511" s="138">
        <f t="shared" ref="AJ511:AJ569" si="219">IFERROR(AA511-AG511,"")</f>
        <v>8.5905684450309577E-2</v>
      </c>
      <c r="AL511" s="11">
        <f t="shared" si="200"/>
        <v>8638.6</v>
      </c>
      <c r="AM511" s="412">
        <f t="shared" si="201"/>
        <v>7376</v>
      </c>
      <c r="AN511" s="412">
        <f t="shared" si="202"/>
        <v>-991</v>
      </c>
      <c r="AO511" s="413">
        <f t="shared" si="203"/>
        <v>-0.13435466377440347</v>
      </c>
      <c r="AP511" s="192">
        <v>2254018169978</v>
      </c>
      <c r="AQ511" s="192" t="s">
        <v>152</v>
      </c>
      <c r="AR511" s="192" t="s">
        <v>152</v>
      </c>
      <c r="AS511" s="231" t="s">
        <v>147</v>
      </c>
      <c r="AT511" s="231" t="s">
        <v>1039</v>
      </c>
      <c r="AU511" s="232" t="s">
        <v>38</v>
      </c>
      <c r="AV511" s="232" t="s">
        <v>152</v>
      </c>
      <c r="AW511" s="233">
        <f>VLOOKUP(B:B,[1]DUNLOP!$B:$K,8,0)</f>
        <v>8367</v>
      </c>
      <c r="AX511" s="233">
        <v>525</v>
      </c>
      <c r="AY511" s="204" t="s">
        <v>3388</v>
      </c>
      <c r="AZ511" s="192" t="s">
        <v>5114</v>
      </c>
      <c r="BA511" s="133" t="str">
        <f>IFERROR(VLOOKUP(AZ:AZ,Q商品!B:E,4,0),"")</f>
        <v>2023年製 DZ102 225/40R18 88W サマータイヤ 最短当日発送</v>
      </c>
      <c r="BB511" s="133" t="str">
        <f>IFERROR(VLOOKUP(B:B,在庫!B:M,12,0),"")</f>
        <v>2023年製</v>
      </c>
      <c r="BC511" s="133">
        <f>IFERROR(VLOOKUP(B:B,在庫!B:L,10,0),"")</f>
        <v>1</v>
      </c>
      <c r="BD511" s="234" t="e">
        <f>VLOOKUP(AP:AP,[1]MICHELIN!$B:$AH,32,0)</f>
        <v>#N/A</v>
      </c>
      <c r="BE511" s="234" t="e">
        <f>VLOOKUP(AP:AP,[1]MICHELIN!$B:$AH,33,0)</f>
        <v>#N/A</v>
      </c>
    </row>
    <row r="512" spans="1:57" s="11" customFormat="1" ht="19.5" hidden="1" customHeight="1">
      <c r="A512" s="237">
        <f t="shared" si="197"/>
        <v>1</v>
      </c>
      <c r="B512" s="249">
        <f t="shared" si="198"/>
        <v>2254517169974</v>
      </c>
      <c r="C512" s="233">
        <f>VLOOKUP(B:B,[1]DUNLOP!$B:$K,9,0)</f>
        <v>1</v>
      </c>
      <c r="D512" s="11" t="s">
        <v>4703</v>
      </c>
      <c r="E512" s="436" t="s">
        <v>1611</v>
      </c>
      <c r="F512" s="158" t="s">
        <v>5993</v>
      </c>
      <c r="G512" s="132" t="str">
        <f t="shared" si="199"/>
        <v>17</v>
      </c>
      <c r="H512" s="233">
        <v>0</v>
      </c>
      <c r="I512" s="233">
        <f>VLOOKUP(B:B,[1]DUNLOP!$B:$K,10,0)</f>
        <v>0</v>
      </c>
      <c r="J512" s="131">
        <v>71</v>
      </c>
      <c r="K512" s="132" t="s">
        <v>1756</v>
      </c>
      <c r="L512" s="132">
        <v>8</v>
      </c>
      <c r="M512" s="134" t="s">
        <v>1785</v>
      </c>
      <c r="N512" s="226" t="s">
        <v>11983</v>
      </c>
      <c r="O512" s="226" t="s">
        <v>1954</v>
      </c>
      <c r="P512" s="227">
        <v>11280</v>
      </c>
      <c r="Q512" s="228">
        <f t="shared" si="208"/>
        <v>9777.2727272727261</v>
      </c>
      <c r="R512" s="143">
        <f t="shared" si="196"/>
        <v>0.20632264063226396</v>
      </c>
      <c r="S512" s="238">
        <v>1074476620</v>
      </c>
      <c r="T512" s="285" t="s">
        <v>6968</v>
      </c>
      <c r="U512" s="189">
        <f t="shared" si="209"/>
        <v>10380</v>
      </c>
      <c r="V512" s="11">
        <v>900</v>
      </c>
      <c r="W512" s="229">
        <v>11280</v>
      </c>
      <c r="X512" s="135">
        <f t="shared" si="210"/>
        <v>7760</v>
      </c>
      <c r="Y512" s="230">
        <f t="shared" si="211"/>
        <v>9777.2727272727261</v>
      </c>
      <c r="Z512" s="141">
        <f t="shared" si="212"/>
        <v>8.774319066147851E-2</v>
      </c>
      <c r="AA512" s="136">
        <f t="shared" si="213"/>
        <v>0.20632264063226396</v>
      </c>
      <c r="AB512" s="144"/>
      <c r="AC512" s="184">
        <f t="shared" si="206"/>
        <v>10176</v>
      </c>
      <c r="AD512" s="182">
        <f t="shared" si="207"/>
        <v>11182</v>
      </c>
      <c r="AE512" s="128">
        <f t="shared" si="214"/>
        <v>1006.38</v>
      </c>
      <c r="AF512" s="129">
        <f t="shared" si="215"/>
        <v>204.38</v>
      </c>
      <c r="AG512" s="130">
        <f t="shared" si="216"/>
        <v>1.827758898229297E-2</v>
      </c>
      <c r="AH512" s="137">
        <f t="shared" si="217"/>
        <v>802</v>
      </c>
      <c r="AI512" s="138">
        <f t="shared" si="218"/>
        <v>7.172241101770703E-2</v>
      </c>
      <c r="AJ512" s="138">
        <f t="shared" si="219"/>
        <v>0.18804505164997098</v>
      </c>
      <c r="AL512" s="11">
        <f t="shared" si="200"/>
        <v>9057.7999999999993</v>
      </c>
      <c r="AM512" s="412">
        <f t="shared" si="201"/>
        <v>7757.0909090909081</v>
      </c>
      <c r="AN512" s="412">
        <f t="shared" si="202"/>
        <v>-2.9090909090919013</v>
      </c>
      <c r="AO512" s="413">
        <f t="shared" si="203"/>
        <v>-3.7502343896506324E-4</v>
      </c>
      <c r="AP512" s="192">
        <v>2254517169974</v>
      </c>
      <c r="AQ512" s="192">
        <v>4981160904802</v>
      </c>
      <c r="AR512" s="192" t="s">
        <v>3338</v>
      </c>
      <c r="AS512" s="231" t="s">
        <v>147</v>
      </c>
      <c r="AT512" s="231" t="s">
        <v>841</v>
      </c>
      <c r="AU512" s="232" t="s">
        <v>37</v>
      </c>
      <c r="AV512" s="232" t="s">
        <v>152</v>
      </c>
      <c r="AW512" s="233">
        <v>7760</v>
      </c>
      <c r="AX512" s="233">
        <v>525</v>
      </c>
      <c r="AY512" s="204" t="s">
        <v>3388</v>
      </c>
      <c r="AZ512" s="192" t="s">
        <v>5115</v>
      </c>
      <c r="BA512" s="133" t="str">
        <f>IFERROR(VLOOKUP(AZ:AZ,Q商品!B:E,4,0),"")</f>
        <v>2023年製 DZ102 225/45R17 94W XL サマータイヤ 最短当日発送</v>
      </c>
      <c r="BB512" s="133" t="str">
        <f>IFERROR(VLOOKUP(B:B,在庫!B:M,12,0),"")</f>
        <v/>
      </c>
      <c r="BC512" s="133" t="str">
        <f>IFERROR(VLOOKUP(B:B,在庫!B:L,10,0),"")</f>
        <v/>
      </c>
      <c r="BD512" s="234" t="e">
        <f>VLOOKUP(AP:AP,[1]MICHELIN!$B:$AH,32,0)</f>
        <v>#N/A</v>
      </c>
      <c r="BE512" s="234" t="e">
        <f>VLOOKUP(AP:AP,[1]MICHELIN!$B:$AH,33,0)</f>
        <v>#N/A</v>
      </c>
    </row>
    <row r="513" spans="1:57" s="11" customFormat="1" ht="19.5" hidden="1" customHeight="1">
      <c r="A513" s="237">
        <f t="shared" si="197"/>
        <v>1</v>
      </c>
      <c r="B513" s="249">
        <f t="shared" si="198"/>
        <v>2254518169973</v>
      </c>
      <c r="C513" s="233">
        <f>VLOOKUP(B:B,[1]DUNLOP!$B:$K,9,0)</f>
        <v>119</v>
      </c>
      <c r="D513" s="11" t="s">
        <v>4703</v>
      </c>
      <c r="E513" s="436" t="s">
        <v>1615</v>
      </c>
      <c r="F513" s="158" t="s">
        <v>5995</v>
      </c>
      <c r="G513" s="132" t="str">
        <f t="shared" si="199"/>
        <v>18</v>
      </c>
      <c r="H513" s="233">
        <v>156</v>
      </c>
      <c r="I513" s="233">
        <f>VLOOKUP(B:B,[1]DUNLOP!$B:$K,10,0)</f>
        <v>75</v>
      </c>
      <c r="J513" s="131"/>
      <c r="K513" s="132" t="s">
        <v>1756</v>
      </c>
      <c r="L513" s="132">
        <v>9</v>
      </c>
      <c r="M513" s="134" t="s">
        <v>3426</v>
      </c>
      <c r="N513" s="226" t="s">
        <v>5994</v>
      </c>
      <c r="O513" s="226" t="s">
        <v>1777</v>
      </c>
      <c r="P513" s="227">
        <v>11350</v>
      </c>
      <c r="Q513" s="228">
        <f t="shared" si="208"/>
        <v>9363.6363636363621</v>
      </c>
      <c r="R513" s="143">
        <f t="shared" ref="R513:R569" si="220">IFERROR((Q513-X513)/Q513,"")</f>
        <v>6.3398058252427031E-2</v>
      </c>
      <c r="S513" s="238">
        <v>1074476623</v>
      </c>
      <c r="T513" s="285" t="s">
        <v>6969</v>
      </c>
      <c r="U513" s="189">
        <f t="shared" si="209"/>
        <v>11080</v>
      </c>
      <c r="V513" s="11">
        <v>900</v>
      </c>
      <c r="W513" s="229">
        <v>11980</v>
      </c>
      <c r="X513" s="135">
        <f t="shared" si="210"/>
        <v>8770</v>
      </c>
      <c r="Y513" s="230">
        <f t="shared" si="211"/>
        <v>9936.363636363636</v>
      </c>
      <c r="Z513" s="141">
        <f t="shared" si="212"/>
        <v>5.1629955947136486E-2</v>
      </c>
      <c r="AA513" s="136">
        <f t="shared" si="213"/>
        <v>0.11738334858188469</v>
      </c>
      <c r="AB513" s="144"/>
      <c r="AC513" s="184">
        <f t="shared" si="206"/>
        <v>10862</v>
      </c>
      <c r="AD513" s="182">
        <f t="shared" si="207"/>
        <v>11936</v>
      </c>
      <c r="AE513" s="128">
        <f t="shared" si="214"/>
        <v>1074.24</v>
      </c>
      <c r="AF513" s="129">
        <f t="shared" si="215"/>
        <v>218.24</v>
      </c>
      <c r="AG513" s="130">
        <f t="shared" si="216"/>
        <v>1.8284182305630028E-2</v>
      </c>
      <c r="AH513" s="137">
        <f t="shared" si="217"/>
        <v>856</v>
      </c>
      <c r="AI513" s="138">
        <f t="shared" si="218"/>
        <v>7.1715817694369979E-2</v>
      </c>
      <c r="AJ513" s="138">
        <f t="shared" si="219"/>
        <v>9.909916627625466E-2</v>
      </c>
      <c r="AL513" s="11">
        <f t="shared" si="200"/>
        <v>9668.4</v>
      </c>
      <c r="AM513" s="412">
        <f t="shared" si="201"/>
        <v>7834.9090909090901</v>
      </c>
      <c r="AN513" s="412">
        <f t="shared" si="202"/>
        <v>-935.09090909090992</v>
      </c>
      <c r="AO513" s="413">
        <f t="shared" si="203"/>
        <v>-0.1193492991738607</v>
      </c>
      <c r="AP513" s="192">
        <v>2254518169973</v>
      </c>
      <c r="AQ513" s="192" t="s">
        <v>152</v>
      </c>
      <c r="AR513" s="192" t="s">
        <v>152</v>
      </c>
      <c r="AS513" s="231" t="s">
        <v>147</v>
      </c>
      <c r="AT513" s="231" t="s">
        <v>1040</v>
      </c>
      <c r="AU513" s="232" t="s">
        <v>40</v>
      </c>
      <c r="AV513" s="232" t="s">
        <v>152</v>
      </c>
      <c r="AW513" s="233">
        <f>VLOOKUP(B:B,[1]DUNLOP!$B:$K,8,0)</f>
        <v>8770</v>
      </c>
      <c r="AX513" s="233">
        <v>1050</v>
      </c>
      <c r="AY513" s="204" t="s">
        <v>3388</v>
      </c>
      <c r="AZ513" s="192" t="s">
        <v>5116</v>
      </c>
      <c r="BA513" s="133" t="str">
        <f>IFERROR(VLOOKUP(AZ:AZ,Q商品!B:E,4,0),"")</f>
        <v>2023年製 DZ102 225/45R18 91W サマータイヤ 最短当日発送</v>
      </c>
      <c r="BB513" s="133" t="str">
        <f>IFERROR(VLOOKUP(B:B,在庫!B:M,12,0),"")</f>
        <v>2023年製</v>
      </c>
      <c r="BC513" s="133">
        <f>IFERROR(VLOOKUP(B:B,在庫!B:L,10,0),"")</f>
        <v>1</v>
      </c>
      <c r="BD513" s="234" t="e">
        <f>VLOOKUP(AP:AP,[1]MICHELIN!$B:$AH,32,0)</f>
        <v>#N/A</v>
      </c>
      <c r="BE513" s="234" t="e">
        <f>VLOOKUP(AP:AP,[1]MICHELIN!$B:$AH,33,0)</f>
        <v>#N/A</v>
      </c>
    </row>
    <row r="514" spans="1:57" s="11" customFormat="1" ht="19.5" hidden="1" customHeight="1">
      <c r="A514" s="237">
        <f t="shared" si="197"/>
        <v>1</v>
      </c>
      <c r="B514" s="249">
        <f t="shared" si="198"/>
        <v>2255018169975</v>
      </c>
      <c r="C514" s="233">
        <f>VLOOKUP(B:B,[1]DUNLOP!$B:$K,9,0)</f>
        <v>16</v>
      </c>
      <c r="D514" s="11" t="s">
        <v>12154</v>
      </c>
      <c r="E514" s="358" t="s">
        <v>5985</v>
      </c>
      <c r="F514" s="158" t="s">
        <v>5986</v>
      </c>
      <c r="G514" s="132" t="str">
        <f t="shared" si="199"/>
        <v>18</v>
      </c>
      <c r="H514" s="233">
        <v>94</v>
      </c>
      <c r="I514" s="233">
        <f>VLOOKUP(B:B,[1]DUNLOP!$B:$K,10,0)</f>
        <v>72</v>
      </c>
      <c r="J514" s="131"/>
      <c r="K514" s="132" t="s">
        <v>7351</v>
      </c>
      <c r="L514" s="132">
        <v>10</v>
      </c>
      <c r="M514" s="134" t="s">
        <v>5996</v>
      </c>
      <c r="N514" s="226" t="s">
        <v>5997</v>
      </c>
      <c r="O514" s="226" t="s">
        <v>1777</v>
      </c>
      <c r="P514" s="227">
        <v>13150</v>
      </c>
      <c r="Q514" s="228">
        <f t="shared" si="208"/>
        <v>11000</v>
      </c>
      <c r="R514" s="143">
        <f t="shared" si="220"/>
        <v>0.13954545454545456</v>
      </c>
      <c r="S514" s="238">
        <v>1074476618</v>
      </c>
      <c r="T514" s="288" t="s">
        <v>6970</v>
      </c>
      <c r="U514" s="189">
        <f t="shared" si="209"/>
        <v>13150</v>
      </c>
      <c r="W514" s="229">
        <v>13150</v>
      </c>
      <c r="X514" s="135">
        <f t="shared" si="210"/>
        <v>9465</v>
      </c>
      <c r="Y514" s="230">
        <f t="shared" si="211"/>
        <v>11000</v>
      </c>
      <c r="Z514" s="141">
        <f t="shared" si="212"/>
        <v>7.7338403041825154E-2</v>
      </c>
      <c r="AA514" s="136">
        <f t="shared" si="213"/>
        <v>0.13954545454545456</v>
      </c>
      <c r="AB514" s="309"/>
      <c r="AC514" s="184">
        <f t="shared" si="206"/>
        <v>12892</v>
      </c>
      <c r="AD514" s="182">
        <f t="shared" si="207"/>
        <v>14167</v>
      </c>
      <c r="AE514" s="128">
        <f t="shared" si="214"/>
        <v>1275.03</v>
      </c>
      <c r="AF514" s="129">
        <f t="shared" si="215"/>
        <v>258.02999999999997</v>
      </c>
      <c r="AG514" s="130">
        <f t="shared" si="216"/>
        <v>1.8213453801087031E-2</v>
      </c>
      <c r="AH514" s="137">
        <f t="shared" si="217"/>
        <v>1017</v>
      </c>
      <c r="AI514" s="138">
        <f t="shared" si="218"/>
        <v>7.1786546198912962E-2</v>
      </c>
      <c r="AJ514" s="138">
        <f t="shared" si="219"/>
        <v>0.12133200074436752</v>
      </c>
      <c r="AL514" s="11">
        <f t="shared" si="200"/>
        <v>11475.3</v>
      </c>
      <c r="AM514" s="412">
        <f t="shared" si="201"/>
        <v>9477.5454545454522</v>
      </c>
      <c r="AN514" s="412">
        <f t="shared" si="202"/>
        <v>12.54545454545223</v>
      </c>
      <c r="AO514" s="413">
        <f t="shared" si="203"/>
        <v>1.3237029150237841E-3</v>
      </c>
      <c r="AP514" s="192">
        <v>2255018169975</v>
      </c>
      <c r="AQ514" s="192">
        <v>4981160977035</v>
      </c>
      <c r="AR514" s="192" t="s">
        <v>3340</v>
      </c>
      <c r="AS514" s="231" t="s">
        <v>147</v>
      </c>
      <c r="AT514" s="231" t="s">
        <v>808</v>
      </c>
      <c r="AU514" s="232" t="s">
        <v>80</v>
      </c>
      <c r="AV514" s="232" t="s">
        <v>152</v>
      </c>
      <c r="AW514" s="233">
        <f>VLOOKUP(B:B,[1]DUNLOP!$B:$K,8,0)</f>
        <v>9465</v>
      </c>
      <c r="AX514" s="233">
        <v>1050</v>
      </c>
      <c r="AY514" s="204" t="s">
        <v>3388</v>
      </c>
      <c r="AZ514" s="192" t="s">
        <v>5117</v>
      </c>
      <c r="BA514" s="133" t="str">
        <f>IFERROR(VLOOKUP(AZ:AZ,Q商品!B:E,4,0),"")</f>
        <v>2023年製 DZ102 225/50R18 95W サマータイヤ 最短当日発送</v>
      </c>
      <c r="BB514" s="133" t="str">
        <f>IFERROR(VLOOKUP(B:B,在庫!B:M,12,0),"")</f>
        <v>2023年製</v>
      </c>
      <c r="BC514" s="133">
        <f>IFERROR(VLOOKUP(B:B,在庫!B:L,10,0),"")</f>
        <v>1</v>
      </c>
      <c r="BD514" s="234" t="e">
        <f>VLOOKUP(AP:AP,[1]MICHELIN!$B:$AH,32,0)</f>
        <v>#N/A</v>
      </c>
      <c r="BE514" s="234" t="e">
        <f>VLOOKUP(AP:AP,[1]MICHELIN!$B:$AH,33,0)</f>
        <v>#N/A</v>
      </c>
    </row>
    <row r="515" spans="1:57" s="11" customFormat="1" ht="19.5" hidden="1" customHeight="1">
      <c r="A515" s="11">
        <f t="shared" ref="A515:A578" si="221">COUNTIF(E:E,E515)</f>
        <v>1</v>
      </c>
      <c r="B515" s="239">
        <f t="shared" ref="B515:B578" si="222">AP515</f>
        <v>1856016167065</v>
      </c>
      <c r="C515" s="233">
        <f>VLOOKUP(B:B,[1]DUNLOP!$B:$K,9,0)</f>
        <v>0</v>
      </c>
      <c r="D515" s="11" t="s">
        <v>4703</v>
      </c>
      <c r="E515" s="358" t="s">
        <v>1634</v>
      </c>
      <c r="F515" s="156"/>
      <c r="G515" s="132" t="str">
        <f t="shared" ref="G515:G578" si="223">MID(AP:AP,6,2)</f>
        <v>16</v>
      </c>
      <c r="H515" s="233">
        <v>1</v>
      </c>
      <c r="I515" s="233">
        <f>VLOOKUP(B:B,[1]DUNLOP!$B:$K,10,0)</f>
        <v>1</v>
      </c>
      <c r="J515" s="131"/>
      <c r="K515" s="132" t="s">
        <v>1757</v>
      </c>
      <c r="L515" s="132">
        <v>5</v>
      </c>
      <c r="M515" s="134"/>
      <c r="N515" s="226"/>
      <c r="O515" s="226"/>
      <c r="P515" s="227"/>
      <c r="Q515" s="228">
        <f t="shared" si="208"/>
        <v>-477.27272727272725</v>
      </c>
      <c r="R515" s="143">
        <f t="shared" si="220"/>
        <v>18.327619047619049</v>
      </c>
      <c r="S515" s="192">
        <v>1074476795</v>
      </c>
      <c r="T515" s="287" t="s">
        <v>6973</v>
      </c>
      <c r="U515" s="189">
        <f t="shared" si="209"/>
        <v>0</v>
      </c>
      <c r="W515" s="229"/>
      <c r="X515" s="135">
        <f t="shared" si="210"/>
        <v>8270</v>
      </c>
      <c r="Y515" s="230">
        <f t="shared" si="211"/>
        <v>-477.27272727272725</v>
      </c>
      <c r="Z515" s="141" t="str">
        <f t="shared" si="212"/>
        <v/>
      </c>
      <c r="AA515" s="136">
        <f t="shared" si="213"/>
        <v>18.327619047619049</v>
      </c>
      <c r="AB515" s="144"/>
      <c r="AC515" s="184">
        <f t="shared" si="206"/>
        <v>0</v>
      </c>
      <c r="AD515" s="182">
        <f t="shared" si="207"/>
        <v>0</v>
      </c>
      <c r="AE515" s="128">
        <f t="shared" si="214"/>
        <v>0</v>
      </c>
      <c r="AF515" s="129">
        <f t="shared" si="215"/>
        <v>0</v>
      </c>
      <c r="AG515" s="130" t="str">
        <f t="shared" si="216"/>
        <v/>
      </c>
      <c r="AH515" s="137">
        <f t="shared" si="217"/>
        <v>0</v>
      </c>
      <c r="AI515" s="138" t="str">
        <f t="shared" si="218"/>
        <v/>
      </c>
      <c r="AJ515" s="138" t="str">
        <f t="shared" si="219"/>
        <v/>
      </c>
      <c r="AK515" s="11" t="s">
        <v>13397</v>
      </c>
      <c r="AL515" s="11">
        <f t="shared" ref="AL515:AL578" si="224">AC515-AD515*0.1</f>
        <v>0</v>
      </c>
      <c r="AM515" s="412">
        <f t="shared" ref="AM515:AM578" si="225">(AL515-AX515)/1.1</f>
        <v>-477.27272727272725</v>
      </c>
      <c r="AN515" s="412">
        <f t="shared" ref="AN515:AN578" si="226">AM515-X515</f>
        <v>-8747.2727272727279</v>
      </c>
      <c r="AO515" s="413">
        <f t="shared" ref="AO515:AO578" si="227">AN515/AM515</f>
        <v>18.327619047619049</v>
      </c>
      <c r="AP515" s="192">
        <v>1856016167065</v>
      </c>
      <c r="AQ515" s="192">
        <v>4981160803433</v>
      </c>
      <c r="AR515" s="192" t="s">
        <v>3331</v>
      </c>
      <c r="AS515" s="231" t="s">
        <v>23</v>
      </c>
      <c r="AT515" s="231" t="s">
        <v>1409</v>
      </c>
      <c r="AU515" s="232" t="s">
        <v>118</v>
      </c>
      <c r="AV515" s="232">
        <v>18600</v>
      </c>
      <c r="AW515" s="233">
        <v>8270</v>
      </c>
      <c r="AX515" s="233">
        <v>525</v>
      </c>
      <c r="AY515" s="204" t="s">
        <v>3387</v>
      </c>
      <c r="AZ515" s="195" t="s">
        <v>5120</v>
      </c>
      <c r="BA515" s="133" t="str">
        <f>IFERROR(VLOOKUP(AZ:AZ,Q商品!B:E,4,0),"")</f>
        <v>2022年製 LE MANS V 185/60R16 86H サマータイヤ 最短当日発送</v>
      </c>
      <c r="BB515" s="133" t="str">
        <f>IFERROR(VLOOKUP(B:B,在庫!B:M,12,0),"")</f>
        <v>2022年製</v>
      </c>
      <c r="BC515" s="133">
        <f>IFERROR(VLOOKUP(B:B,在庫!B:L,10,0),"")</f>
        <v>1</v>
      </c>
      <c r="BD515" s="234" t="e">
        <f>VLOOKUP(AP:AP,[1]MICHELIN!$B:$AH,32,0)</f>
        <v>#N/A</v>
      </c>
      <c r="BE515" s="234" t="e">
        <f>VLOOKUP(AP:AP,[1]MICHELIN!$B:$AH,33,0)</f>
        <v>#N/A</v>
      </c>
    </row>
    <row r="516" spans="1:57" s="11" customFormat="1" ht="19.5" hidden="1" customHeight="1">
      <c r="A516" s="11">
        <f t="shared" si="221"/>
        <v>1</v>
      </c>
      <c r="B516" s="239">
        <f t="shared" si="222"/>
        <v>1855516167070</v>
      </c>
      <c r="C516" s="233">
        <f>VLOOKUP(B:B,[1]DUNLOP!$B:$K,9,0)</f>
        <v>2</v>
      </c>
      <c r="D516" s="11" t="s">
        <v>4703</v>
      </c>
      <c r="E516" s="358" t="s">
        <v>1641</v>
      </c>
      <c r="F516" s="156"/>
      <c r="G516" s="132" t="str">
        <f t="shared" si="223"/>
        <v>16</v>
      </c>
      <c r="H516" s="233">
        <v>1</v>
      </c>
      <c r="I516" s="233">
        <f>VLOOKUP(B:B,[1]DUNLOP!$B:$K,10,0)</f>
        <v>1</v>
      </c>
      <c r="J516" s="131"/>
      <c r="K516" s="132" t="s">
        <v>1757</v>
      </c>
      <c r="L516" s="132">
        <v>18</v>
      </c>
      <c r="M516" s="134"/>
      <c r="N516" s="226"/>
      <c r="O516" s="226"/>
      <c r="P516" s="227"/>
      <c r="Q516" s="228">
        <f t="shared" si="208"/>
        <v>-477.27272727272725</v>
      </c>
      <c r="R516" s="143">
        <f t="shared" si="220"/>
        <v>22.015238095238097</v>
      </c>
      <c r="S516" s="192">
        <v>1074476634</v>
      </c>
      <c r="T516" s="287" t="s">
        <v>6976</v>
      </c>
      <c r="U516" s="189">
        <f t="shared" si="209"/>
        <v>0</v>
      </c>
      <c r="W516" s="229"/>
      <c r="X516" s="135">
        <f t="shared" si="210"/>
        <v>10030</v>
      </c>
      <c r="Y516" s="230">
        <f t="shared" si="211"/>
        <v>-477.27272727272725</v>
      </c>
      <c r="Z516" s="141" t="str">
        <f t="shared" si="212"/>
        <v/>
      </c>
      <c r="AA516" s="136">
        <f t="shared" si="213"/>
        <v>22.015238095238097</v>
      </c>
      <c r="AB516" s="144"/>
      <c r="AC516" s="184">
        <f t="shared" si="206"/>
        <v>0</v>
      </c>
      <c r="AD516" s="182">
        <f t="shared" si="207"/>
        <v>0</v>
      </c>
      <c r="AE516" s="128">
        <f t="shared" si="214"/>
        <v>0</v>
      </c>
      <c r="AF516" s="129">
        <f t="shared" si="215"/>
        <v>0</v>
      </c>
      <c r="AG516" s="130" t="str">
        <f t="shared" si="216"/>
        <v/>
      </c>
      <c r="AH516" s="137">
        <f t="shared" si="217"/>
        <v>0</v>
      </c>
      <c r="AI516" s="138" t="str">
        <f t="shared" si="218"/>
        <v/>
      </c>
      <c r="AJ516" s="138" t="str">
        <f t="shared" si="219"/>
        <v/>
      </c>
      <c r="AK516" s="11" t="s">
        <v>13397</v>
      </c>
      <c r="AL516" s="11">
        <f t="shared" si="224"/>
        <v>0</v>
      </c>
      <c r="AM516" s="412">
        <f t="shared" si="225"/>
        <v>-477.27272727272725</v>
      </c>
      <c r="AN516" s="412">
        <f t="shared" si="226"/>
        <v>-10507.272727272728</v>
      </c>
      <c r="AO516" s="413">
        <f t="shared" si="227"/>
        <v>22.015238095238097</v>
      </c>
      <c r="AP516" s="192">
        <v>1855516167070</v>
      </c>
      <c r="AQ516" s="192">
        <v>4982266069273</v>
      </c>
      <c r="AR516" s="192" t="s">
        <v>3347</v>
      </c>
      <c r="AS516" s="231" t="s">
        <v>1411</v>
      </c>
      <c r="AT516" s="231" t="s">
        <v>750</v>
      </c>
      <c r="AU516" s="232" t="s">
        <v>98</v>
      </c>
      <c r="AV516" s="232">
        <v>21800</v>
      </c>
      <c r="AW516" s="233">
        <v>10030</v>
      </c>
      <c r="AX516" s="233">
        <v>525</v>
      </c>
      <c r="AY516" s="204" t="s">
        <v>3387</v>
      </c>
      <c r="AZ516" s="195" t="s">
        <v>5123</v>
      </c>
      <c r="BA516" s="133" t="str">
        <f>IFERROR(VLOOKUP(AZ:AZ,Q商品!B:E,4,0),"")</f>
        <v>2023年製 LE MANS V+ 185/55R16 83V サマータイヤ 最短当日発送</v>
      </c>
      <c r="BB516" s="133" t="str">
        <f>IFERROR(VLOOKUP(B:B,在庫!B:M,12,0),"")</f>
        <v>2023年製</v>
      </c>
      <c r="BC516" s="133">
        <f>IFERROR(VLOOKUP(B:B,在庫!B:L,10,0),"")</f>
        <v>1</v>
      </c>
      <c r="BD516" s="234" t="e">
        <f>VLOOKUP(AP:AP,[1]MICHELIN!$B:$AH,32,0)</f>
        <v>#N/A</v>
      </c>
      <c r="BE516" s="234" t="e">
        <f>VLOOKUP(AP:AP,[1]MICHELIN!$B:$AH,33,0)</f>
        <v>#N/A</v>
      </c>
    </row>
    <row r="517" spans="1:57" s="11" customFormat="1" ht="19.5" hidden="1" customHeight="1">
      <c r="A517" s="11">
        <f t="shared" si="221"/>
        <v>1</v>
      </c>
      <c r="B517" s="239">
        <f t="shared" si="222"/>
        <v>1856015167073</v>
      </c>
      <c r="C517" s="233">
        <f>VLOOKUP(B:B,[1]DUNLOP!$B:$K,9,0)</f>
        <v>2</v>
      </c>
      <c r="D517" s="11" t="s">
        <v>4703</v>
      </c>
      <c r="E517" s="358" t="s">
        <v>1638</v>
      </c>
      <c r="F517" s="156"/>
      <c r="G517" s="132" t="str">
        <f t="shared" si="223"/>
        <v>15</v>
      </c>
      <c r="H517" s="233">
        <v>0</v>
      </c>
      <c r="I517" s="233">
        <f>VLOOKUP(B:B,[1]DUNLOP!$B:$K,10,0)</f>
        <v>0</v>
      </c>
      <c r="J517" s="131"/>
      <c r="K517" s="132" t="s">
        <v>1757</v>
      </c>
      <c r="L517" s="132">
        <v>19</v>
      </c>
      <c r="M517" s="134"/>
      <c r="N517" s="226"/>
      <c r="O517" s="226"/>
      <c r="P517" s="227"/>
      <c r="Q517" s="228">
        <f t="shared" si="208"/>
        <v>-477.27272727272725</v>
      </c>
      <c r="R517" s="143">
        <f t="shared" si="220"/>
        <v>17.196190476190477</v>
      </c>
      <c r="S517" s="192">
        <v>1074476637</v>
      </c>
      <c r="T517" s="287" t="s">
        <v>6977</v>
      </c>
      <c r="U517" s="189">
        <f t="shared" si="209"/>
        <v>0</v>
      </c>
      <c r="W517" s="229"/>
      <c r="X517" s="135">
        <f t="shared" si="210"/>
        <v>7730</v>
      </c>
      <c r="Y517" s="230">
        <f t="shared" si="211"/>
        <v>-477.27272727272725</v>
      </c>
      <c r="Z517" s="141" t="str">
        <f t="shared" si="212"/>
        <v/>
      </c>
      <c r="AA517" s="136">
        <f t="shared" si="213"/>
        <v>17.196190476190477</v>
      </c>
      <c r="AB517" s="144"/>
      <c r="AC517" s="184">
        <f t="shared" si="206"/>
        <v>0</v>
      </c>
      <c r="AD517" s="182">
        <f t="shared" si="207"/>
        <v>0</v>
      </c>
      <c r="AE517" s="128">
        <f t="shared" si="214"/>
        <v>0</v>
      </c>
      <c r="AF517" s="129">
        <f t="shared" si="215"/>
        <v>0</v>
      </c>
      <c r="AG517" s="130" t="str">
        <f t="shared" si="216"/>
        <v/>
      </c>
      <c r="AH517" s="137">
        <f t="shared" si="217"/>
        <v>0</v>
      </c>
      <c r="AI517" s="138" t="str">
        <f t="shared" si="218"/>
        <v/>
      </c>
      <c r="AJ517" s="138" t="str">
        <f t="shared" si="219"/>
        <v/>
      </c>
      <c r="AK517" s="11" t="s">
        <v>13397</v>
      </c>
      <c r="AL517" s="11">
        <f t="shared" si="224"/>
        <v>0</v>
      </c>
      <c r="AM517" s="412">
        <f t="shared" si="225"/>
        <v>-477.27272727272725</v>
      </c>
      <c r="AN517" s="412">
        <f t="shared" si="226"/>
        <v>-8207.2727272727279</v>
      </c>
      <c r="AO517" s="413">
        <f t="shared" si="227"/>
        <v>17.196190476190477</v>
      </c>
      <c r="AP517" s="192">
        <v>1856015167073</v>
      </c>
      <c r="AQ517" s="192">
        <v>4982266069235</v>
      </c>
      <c r="AR517" s="192" t="s">
        <v>3344</v>
      </c>
      <c r="AS517" s="231" t="s">
        <v>1411</v>
      </c>
      <c r="AT517" s="231" t="s">
        <v>1001</v>
      </c>
      <c r="AU517" s="232" t="s">
        <v>81</v>
      </c>
      <c r="AV517" s="232">
        <v>16800</v>
      </c>
      <c r="AW517" s="233">
        <v>7730</v>
      </c>
      <c r="AX517" s="233">
        <v>525</v>
      </c>
      <c r="AY517" s="204" t="s">
        <v>3387</v>
      </c>
      <c r="AZ517" s="195" t="s">
        <v>5124</v>
      </c>
      <c r="BA517" s="133" t="str">
        <f>IFERROR(VLOOKUP(AZ:AZ,Q商品!B:E,4,0),"")</f>
        <v>2023年製 LE MANS V+ 185/60R15 84H サマータイヤ 最短当日発送</v>
      </c>
      <c r="BB517" s="133" t="str">
        <f>IFERROR(VLOOKUP(B:B,在庫!B:M,12,0),"")</f>
        <v/>
      </c>
      <c r="BC517" s="133" t="str">
        <f>IFERROR(VLOOKUP(B:B,在庫!B:L,10,0),"")</f>
        <v/>
      </c>
      <c r="BD517" s="234" t="e">
        <f>VLOOKUP(AP:AP,[1]MICHELIN!$B:$AH,32,0)</f>
        <v>#N/A</v>
      </c>
      <c r="BE517" s="234" t="e">
        <f>VLOOKUP(AP:AP,[1]MICHELIN!$B:$AH,33,0)</f>
        <v>#N/A</v>
      </c>
    </row>
    <row r="518" spans="1:57" s="11" customFormat="1" ht="19.5" hidden="1" customHeight="1">
      <c r="A518" s="11">
        <f t="shared" si="221"/>
        <v>1</v>
      </c>
      <c r="B518" s="239">
        <f t="shared" si="222"/>
        <v>1856016167072</v>
      </c>
      <c r="C518" s="233">
        <f>VLOOKUP(B:B,[1]DUNLOP!$B:$K,9,0)</f>
        <v>0</v>
      </c>
      <c r="D518" s="11" t="s">
        <v>4703</v>
      </c>
      <c r="E518" s="358" t="s">
        <v>1640</v>
      </c>
      <c r="F518" s="158" t="s">
        <v>7169</v>
      </c>
      <c r="G518" s="132" t="str">
        <f t="shared" si="223"/>
        <v>16</v>
      </c>
      <c r="H518" s="233">
        <v>3</v>
      </c>
      <c r="I518" s="233">
        <f>VLOOKUP(B:B,[1]DUNLOP!$B:$K,10,0)</f>
        <v>3</v>
      </c>
      <c r="J518" s="131"/>
      <c r="K518" s="132" t="s">
        <v>1757</v>
      </c>
      <c r="L518" s="132">
        <v>20</v>
      </c>
      <c r="M518" s="134"/>
      <c r="N518" s="226"/>
      <c r="O518" s="226"/>
      <c r="P518" s="227"/>
      <c r="Q518" s="228">
        <f t="shared" si="208"/>
        <v>-477.27272727272725</v>
      </c>
      <c r="R518" s="143">
        <f t="shared" si="220"/>
        <v>20.10857142857143</v>
      </c>
      <c r="S518" s="192">
        <v>1074476635</v>
      </c>
      <c r="T518" s="287" t="s">
        <v>6978</v>
      </c>
      <c r="U518" s="189">
        <f t="shared" si="209"/>
        <v>0</v>
      </c>
      <c r="W518" s="229"/>
      <c r="X518" s="135">
        <f t="shared" si="210"/>
        <v>9120</v>
      </c>
      <c r="Y518" s="230">
        <f t="shared" si="211"/>
        <v>-477.27272727272725</v>
      </c>
      <c r="Z518" s="141" t="str">
        <f t="shared" si="212"/>
        <v/>
      </c>
      <c r="AA518" s="136">
        <f t="shared" si="213"/>
        <v>20.10857142857143</v>
      </c>
      <c r="AB518" s="144"/>
      <c r="AC518" s="184">
        <f t="shared" si="206"/>
        <v>0</v>
      </c>
      <c r="AD518" s="182">
        <f t="shared" si="207"/>
        <v>0</v>
      </c>
      <c r="AE518" s="128">
        <f t="shared" si="214"/>
        <v>0</v>
      </c>
      <c r="AF518" s="129">
        <f t="shared" si="215"/>
        <v>0</v>
      </c>
      <c r="AG518" s="130" t="str">
        <f t="shared" si="216"/>
        <v/>
      </c>
      <c r="AH518" s="137">
        <f t="shared" si="217"/>
        <v>0</v>
      </c>
      <c r="AI518" s="138" t="str">
        <f t="shared" si="218"/>
        <v/>
      </c>
      <c r="AJ518" s="138" t="str">
        <f t="shared" si="219"/>
        <v/>
      </c>
      <c r="AK518" s="11" t="s">
        <v>13397</v>
      </c>
      <c r="AL518" s="11">
        <f t="shared" si="224"/>
        <v>0</v>
      </c>
      <c r="AM518" s="412">
        <f t="shared" si="225"/>
        <v>-477.27272727272725</v>
      </c>
      <c r="AN518" s="412">
        <f t="shared" si="226"/>
        <v>-9597.2727272727279</v>
      </c>
      <c r="AO518" s="413">
        <f t="shared" si="227"/>
        <v>20.10857142857143</v>
      </c>
      <c r="AP518" s="192">
        <v>1856016167072</v>
      </c>
      <c r="AQ518" s="192">
        <v>4982266069204</v>
      </c>
      <c r="AR518" s="192" t="s">
        <v>3346</v>
      </c>
      <c r="AS518" s="231" t="s">
        <v>1411</v>
      </c>
      <c r="AT518" s="231" t="s">
        <v>1042</v>
      </c>
      <c r="AU518" s="232" t="s">
        <v>118</v>
      </c>
      <c r="AV518" s="232">
        <v>19000</v>
      </c>
      <c r="AW518" s="233">
        <v>9120</v>
      </c>
      <c r="AX518" s="233">
        <v>525</v>
      </c>
      <c r="AY518" s="204" t="s">
        <v>3387</v>
      </c>
      <c r="AZ518" s="195" t="s">
        <v>5125</v>
      </c>
      <c r="BA518" s="133" t="str">
        <f>IFERROR(VLOOKUP(AZ:AZ,Q商品!B:E,4,0),"")</f>
        <v>2023年製 LE MANS V+ 185/60R16 86H サマータイヤ 最短当日発送</v>
      </c>
      <c r="BB518" s="133" t="str">
        <f>IFERROR(VLOOKUP(B:B,在庫!B:M,12,0),"")</f>
        <v>2023年製</v>
      </c>
      <c r="BC518" s="133">
        <f>IFERROR(VLOOKUP(B:B,在庫!B:L,10,0),"")</f>
        <v>1</v>
      </c>
      <c r="BD518" s="234" t="e">
        <f>VLOOKUP(AP:AP,[1]MICHELIN!$B:$AH,32,0)</f>
        <v>#N/A</v>
      </c>
      <c r="BE518" s="234" t="e">
        <f>VLOOKUP(AP:AP,[1]MICHELIN!$B:$AH,33,0)</f>
        <v>#N/A</v>
      </c>
    </row>
    <row r="519" spans="1:57" s="11" customFormat="1" ht="19.5" hidden="1" customHeight="1">
      <c r="A519" s="11">
        <f t="shared" si="221"/>
        <v>1</v>
      </c>
      <c r="B519" s="239">
        <f t="shared" si="222"/>
        <v>1954517167079</v>
      </c>
      <c r="C519" s="233">
        <f>VLOOKUP(B:B,[1]DUNLOP!$B:$K,9,0)</f>
        <v>8</v>
      </c>
      <c r="D519" s="11" t="s">
        <v>4703</v>
      </c>
      <c r="E519" s="358" t="s">
        <v>1643</v>
      </c>
      <c r="F519" s="303" t="s">
        <v>7171</v>
      </c>
      <c r="G519" s="132" t="str">
        <f t="shared" si="223"/>
        <v>17</v>
      </c>
      <c r="H519" s="225">
        <v>6</v>
      </c>
      <c r="I519" s="225">
        <f>VLOOKUP(B:B,[1]DUNLOP!$B:$K,10,0)</f>
        <v>2</v>
      </c>
      <c r="J519" s="131"/>
      <c r="K519" s="132" t="s">
        <v>1757</v>
      </c>
      <c r="L519" s="132">
        <v>22</v>
      </c>
      <c r="M519" s="134"/>
      <c r="N519" s="226"/>
      <c r="O519" s="226"/>
      <c r="P519" s="227"/>
      <c r="Q519" s="228">
        <f t="shared" si="208"/>
        <v>-477.27272727272725</v>
      </c>
      <c r="R519" s="143">
        <f t="shared" si="220"/>
        <v>28.657142857142858</v>
      </c>
      <c r="S519" s="192">
        <v>1074476632</v>
      </c>
      <c r="T519" s="286" t="s">
        <v>6980</v>
      </c>
      <c r="U519" s="189">
        <f t="shared" si="209"/>
        <v>20000</v>
      </c>
      <c r="W519" s="229">
        <v>20000</v>
      </c>
      <c r="X519" s="135">
        <f t="shared" si="210"/>
        <v>13200</v>
      </c>
      <c r="Y519" s="230">
        <f t="shared" si="211"/>
        <v>17704.545454545452</v>
      </c>
      <c r="Z519" s="141" t="str">
        <f t="shared" si="212"/>
        <v/>
      </c>
      <c r="AA519" s="136">
        <f t="shared" si="213"/>
        <v>0.25442875481386384</v>
      </c>
      <c r="AB519" s="144"/>
      <c r="AC519" s="184">
        <f t="shared" si="206"/>
        <v>19607</v>
      </c>
      <c r="AD519" s="182">
        <f t="shared" si="207"/>
        <v>21546</v>
      </c>
      <c r="AE519" s="128">
        <f t="shared" si="214"/>
        <v>1939.1399999999999</v>
      </c>
      <c r="AF519" s="129">
        <f t="shared" si="215"/>
        <v>393.13999999999987</v>
      </c>
      <c r="AG519" s="130">
        <f t="shared" si="216"/>
        <v>1.8246542281629995E-2</v>
      </c>
      <c r="AH519" s="137">
        <f t="shared" si="217"/>
        <v>1546</v>
      </c>
      <c r="AI519" s="138">
        <f t="shared" si="218"/>
        <v>7.1753457718369995E-2</v>
      </c>
      <c r="AJ519" s="138">
        <f t="shared" si="219"/>
        <v>0.23618221253223384</v>
      </c>
      <c r="AK519" s="11" t="s">
        <v>13397</v>
      </c>
      <c r="AL519" s="11">
        <f t="shared" si="224"/>
        <v>17452.400000000001</v>
      </c>
      <c r="AM519" s="412">
        <f t="shared" si="225"/>
        <v>15388.545454545454</v>
      </c>
      <c r="AN519" s="412">
        <f t="shared" si="226"/>
        <v>2188.545454545454</v>
      </c>
      <c r="AO519" s="413">
        <f t="shared" si="227"/>
        <v>0.14221912402377207</v>
      </c>
      <c r="AP519" s="192">
        <v>1954517167079</v>
      </c>
      <c r="AQ519" s="192">
        <v>4982266069327</v>
      </c>
      <c r="AR519" s="192" t="s">
        <v>3349</v>
      </c>
      <c r="AS519" s="231" t="s">
        <v>1411</v>
      </c>
      <c r="AT519" s="231" t="s">
        <v>1043</v>
      </c>
      <c r="AU519" s="232" t="s">
        <v>119</v>
      </c>
      <c r="AV519" s="232">
        <v>27500</v>
      </c>
      <c r="AW519" s="233">
        <f>VLOOKUP(B:B,[1]DUNLOP!$B:$K,8,0)</f>
        <v>13200</v>
      </c>
      <c r="AX519" s="233">
        <v>525</v>
      </c>
      <c r="AY519" s="204" t="s">
        <v>3387</v>
      </c>
      <c r="AZ519" s="195" t="s">
        <v>4889</v>
      </c>
      <c r="BA519" s="133" t="str">
        <f>IFERROR(VLOOKUP(AZ:AZ,Q商品!B:E,4,0),"")</f>
        <v>2023年製 LE MANS V+ 195/45R17 81W サマータイヤ 最短当日発送</v>
      </c>
      <c r="BB519" s="133" t="str">
        <f>IFERROR(VLOOKUP(B:B,在庫!B:M,12,0),"")</f>
        <v>2023年製</v>
      </c>
      <c r="BC519" s="133">
        <f>IFERROR(VLOOKUP(B:B,在庫!B:L,10,0),"")</f>
        <v>1</v>
      </c>
      <c r="BD519" s="234" t="e">
        <f>VLOOKUP(AP:AP,[1]MICHELIN!$B:$AH,32,0)</f>
        <v>#N/A</v>
      </c>
      <c r="BE519" s="234" t="e">
        <f>VLOOKUP(AP:AP,[1]MICHELIN!$B:$AH,33,0)</f>
        <v>#N/A</v>
      </c>
    </row>
    <row r="520" spans="1:57" s="11" customFormat="1" ht="19.5" hidden="1" customHeight="1">
      <c r="A520" s="11">
        <f t="shared" si="221"/>
        <v>1</v>
      </c>
      <c r="B520" s="239">
        <f t="shared" si="222"/>
        <v>1956515167075</v>
      </c>
      <c r="C520" s="233">
        <f>VLOOKUP(B:B,[1]DUNLOP!$B:$K,9,0)</f>
        <v>0</v>
      </c>
      <c r="D520" s="11" t="s">
        <v>4703</v>
      </c>
      <c r="E520" s="358" t="s">
        <v>1639</v>
      </c>
      <c r="F520" s="156"/>
      <c r="G520" s="132" t="str">
        <f t="shared" si="223"/>
        <v>15</v>
      </c>
      <c r="H520" s="233">
        <v>3</v>
      </c>
      <c r="I520" s="233">
        <f>VLOOKUP(B:B,[1]DUNLOP!$B:$K,10,0)</f>
        <v>3</v>
      </c>
      <c r="J520" s="131"/>
      <c r="K520" s="132" t="s">
        <v>1757</v>
      </c>
      <c r="L520" s="132">
        <v>23</v>
      </c>
      <c r="M520" s="134"/>
      <c r="N520" s="226"/>
      <c r="O520" s="226"/>
      <c r="P520" s="227"/>
      <c r="Q520" s="228">
        <f t="shared" si="208"/>
        <v>-477.27272727272725</v>
      </c>
      <c r="R520" s="143">
        <f t="shared" si="220"/>
        <v>18.264761904761908</v>
      </c>
      <c r="S520" s="192">
        <v>1074476636</v>
      </c>
      <c r="T520" s="287" t="s">
        <v>6981</v>
      </c>
      <c r="U520" s="189">
        <f t="shared" si="209"/>
        <v>0</v>
      </c>
      <c r="W520" s="229"/>
      <c r="X520" s="135">
        <f t="shared" si="210"/>
        <v>8240</v>
      </c>
      <c r="Y520" s="230">
        <f t="shared" si="211"/>
        <v>-477.27272727272725</v>
      </c>
      <c r="Z520" s="141" t="str">
        <f t="shared" si="212"/>
        <v/>
      </c>
      <c r="AA520" s="136">
        <f t="shared" si="213"/>
        <v>18.264761904761908</v>
      </c>
      <c r="AB520" s="144"/>
      <c r="AC520" s="184">
        <f t="shared" si="206"/>
        <v>0</v>
      </c>
      <c r="AD520" s="182">
        <f t="shared" si="207"/>
        <v>0</v>
      </c>
      <c r="AE520" s="128">
        <f t="shared" si="214"/>
        <v>0</v>
      </c>
      <c r="AF520" s="129">
        <f t="shared" si="215"/>
        <v>0</v>
      </c>
      <c r="AG520" s="130" t="str">
        <f t="shared" si="216"/>
        <v/>
      </c>
      <c r="AH520" s="137">
        <f t="shared" si="217"/>
        <v>0</v>
      </c>
      <c r="AI520" s="138" t="str">
        <f t="shared" si="218"/>
        <v/>
      </c>
      <c r="AJ520" s="138" t="str">
        <f t="shared" si="219"/>
        <v/>
      </c>
      <c r="AK520" s="11" t="s">
        <v>13397</v>
      </c>
      <c r="AL520" s="11">
        <f t="shared" si="224"/>
        <v>0</v>
      </c>
      <c r="AM520" s="412">
        <f t="shared" si="225"/>
        <v>-477.27272727272725</v>
      </c>
      <c r="AN520" s="412">
        <f t="shared" si="226"/>
        <v>-8717.2727272727279</v>
      </c>
      <c r="AO520" s="413">
        <f t="shared" si="227"/>
        <v>18.264761904761908</v>
      </c>
      <c r="AP520" s="192">
        <v>1956515167075</v>
      </c>
      <c r="AQ520" s="192">
        <v>4982266069242</v>
      </c>
      <c r="AR520" s="192" t="s">
        <v>3345</v>
      </c>
      <c r="AS520" s="231" t="s">
        <v>1411</v>
      </c>
      <c r="AT520" s="231" t="s">
        <v>844</v>
      </c>
      <c r="AU520" s="232" t="s">
        <v>43</v>
      </c>
      <c r="AV520" s="232">
        <v>17900</v>
      </c>
      <c r="AW520" s="233">
        <v>8240</v>
      </c>
      <c r="AX520" s="233">
        <v>525</v>
      </c>
      <c r="AY520" s="204" t="s">
        <v>3387</v>
      </c>
      <c r="AZ520" s="195" t="s">
        <v>5127</v>
      </c>
      <c r="BA520" s="133" t="str">
        <f>IFERROR(VLOOKUP(AZ:AZ,Q商品!B:E,4,0),"")</f>
        <v>2023年製 LE MANS V+ 195/65R15 91H サマータイヤ 最短当日発送</v>
      </c>
      <c r="BB520" s="133" t="str">
        <f>IFERROR(VLOOKUP(B:B,在庫!B:M,12,0),"")</f>
        <v>2023年製</v>
      </c>
      <c r="BC520" s="133">
        <f>IFERROR(VLOOKUP(B:B,在庫!B:L,10,0),"")</f>
        <v>1</v>
      </c>
      <c r="BD520" s="234" t="e">
        <f>VLOOKUP(AP:AP,[1]MICHELIN!$B:$AH,32,0)</f>
        <v>#N/A</v>
      </c>
      <c r="BE520" s="234" t="e">
        <f>VLOOKUP(AP:AP,[1]MICHELIN!$B:$AH,33,0)</f>
        <v>#N/A</v>
      </c>
    </row>
    <row r="521" spans="1:57" s="11" customFormat="1" ht="19.5" hidden="1" customHeight="1">
      <c r="A521" s="11">
        <f t="shared" si="221"/>
        <v>1</v>
      </c>
      <c r="B521" s="239">
        <f t="shared" si="222"/>
        <v>2055017167077</v>
      </c>
      <c r="C521" s="233">
        <f>VLOOKUP(B:B,[1]DUNLOP!$B:$K,9,0)</f>
        <v>4</v>
      </c>
      <c r="D521" s="11" t="s">
        <v>4703</v>
      </c>
      <c r="E521" s="358" t="s">
        <v>1644</v>
      </c>
      <c r="F521" s="235" t="s">
        <v>376</v>
      </c>
      <c r="G521" s="132" t="str">
        <f t="shared" si="223"/>
        <v>17</v>
      </c>
      <c r="H521" s="225">
        <v>6</v>
      </c>
      <c r="I521" s="225">
        <f>VLOOKUP(B:B,[1]DUNLOP!$B:$K,10,0)</f>
        <v>6</v>
      </c>
      <c r="J521" s="131"/>
      <c r="K521" s="132" t="s">
        <v>1757</v>
      </c>
      <c r="L521" s="132">
        <v>24</v>
      </c>
      <c r="M521" s="134" t="s">
        <v>1776</v>
      </c>
      <c r="N521" s="226" t="s">
        <v>2004</v>
      </c>
      <c r="O521" s="226" t="s">
        <v>1777</v>
      </c>
      <c r="P521" s="227">
        <v>16700</v>
      </c>
      <c r="Q521" s="228">
        <f t="shared" si="208"/>
        <v>14704.545454545454</v>
      </c>
      <c r="R521" s="143">
        <f t="shared" si="220"/>
        <v>0.10843894899536319</v>
      </c>
      <c r="S521" s="192">
        <v>1074476631</v>
      </c>
      <c r="T521" s="286" t="s">
        <v>6982</v>
      </c>
      <c r="U521" s="189">
        <f t="shared" si="209"/>
        <v>0</v>
      </c>
      <c r="W521" s="229"/>
      <c r="X521" s="135">
        <f t="shared" si="210"/>
        <v>13110</v>
      </c>
      <c r="Y521" s="230">
        <f t="shared" si="211"/>
        <v>-477.27272727272725</v>
      </c>
      <c r="Z521" s="141">
        <f t="shared" si="212"/>
        <v>-1</v>
      </c>
      <c r="AA521" s="136">
        <f t="shared" si="213"/>
        <v>28.46857142857143</v>
      </c>
      <c r="AB521" s="144"/>
      <c r="AC521" s="184">
        <f t="shared" si="206"/>
        <v>0</v>
      </c>
      <c r="AD521" s="182">
        <f t="shared" si="207"/>
        <v>0</v>
      </c>
      <c r="AE521" s="128">
        <f t="shared" si="214"/>
        <v>0</v>
      </c>
      <c r="AF521" s="129">
        <f t="shared" si="215"/>
        <v>0</v>
      </c>
      <c r="AG521" s="130" t="str">
        <f t="shared" si="216"/>
        <v/>
      </c>
      <c r="AH521" s="137">
        <f t="shared" si="217"/>
        <v>0</v>
      </c>
      <c r="AI521" s="138" t="str">
        <f t="shared" si="218"/>
        <v/>
      </c>
      <c r="AJ521" s="138" t="str">
        <f t="shared" si="219"/>
        <v/>
      </c>
      <c r="AK521" s="11" t="s">
        <v>13397</v>
      </c>
      <c r="AL521" s="11">
        <f t="shared" si="224"/>
        <v>0</v>
      </c>
      <c r="AM521" s="412">
        <f t="shared" si="225"/>
        <v>-477.27272727272725</v>
      </c>
      <c r="AN521" s="412">
        <f t="shared" si="226"/>
        <v>-13587.272727272728</v>
      </c>
      <c r="AO521" s="413">
        <f t="shared" si="227"/>
        <v>28.46857142857143</v>
      </c>
      <c r="AP521" s="192">
        <v>2055017167077</v>
      </c>
      <c r="AQ521" s="192">
        <v>4982266069440</v>
      </c>
      <c r="AR521" s="192" t="s">
        <v>3350</v>
      </c>
      <c r="AS521" s="231" t="s">
        <v>1411</v>
      </c>
      <c r="AT521" s="231" t="s">
        <v>1044</v>
      </c>
      <c r="AU521" s="232" t="s">
        <v>64</v>
      </c>
      <c r="AV521" s="232">
        <v>27300</v>
      </c>
      <c r="AW521" s="233">
        <f>VLOOKUP(B:B,[1]DUNLOP!$B:$K,8,0)</f>
        <v>13110</v>
      </c>
      <c r="AX521" s="233">
        <v>525</v>
      </c>
      <c r="AY521" s="204" t="s">
        <v>3387</v>
      </c>
      <c r="AZ521" s="195" t="s">
        <v>4890</v>
      </c>
      <c r="BA521" s="133" t="str">
        <f>IFERROR(VLOOKUP(AZ:AZ,Q商品!B:E,4,0),"")</f>
        <v>2023年製 LE MANS V+ 205/50R17 93V XL サマータイヤ 最短当日発送</v>
      </c>
      <c r="BB521" s="133" t="str">
        <f>IFERROR(VLOOKUP(B:B,在庫!B:M,12,0),"")</f>
        <v>2023年製</v>
      </c>
      <c r="BC521" s="133">
        <f>IFERROR(VLOOKUP(B:B,在庫!B:L,10,0),"")</f>
        <v>1</v>
      </c>
      <c r="BD521" s="234" t="e">
        <f>VLOOKUP(AP:AP,[1]MICHELIN!$B:$AH,32,0)</f>
        <v>#N/A</v>
      </c>
      <c r="BE521" s="234" t="e">
        <f>VLOOKUP(AP:AP,[1]MICHELIN!$B:$AH,33,0)</f>
        <v>#N/A</v>
      </c>
    </row>
    <row r="522" spans="1:57" s="11" customFormat="1" ht="19.5" hidden="1" customHeight="1">
      <c r="A522" s="11">
        <f t="shared" si="221"/>
        <v>1</v>
      </c>
      <c r="B522" s="239">
        <f t="shared" si="222"/>
        <v>2055516167073</v>
      </c>
      <c r="C522" s="233">
        <f>VLOOKUP(B:B,[1]DUNLOP!$B:$K,9,0)</f>
        <v>11</v>
      </c>
      <c r="D522" s="11" t="s">
        <v>4703</v>
      </c>
      <c r="E522" s="358" t="s">
        <v>1642</v>
      </c>
      <c r="F522" s="235" t="s">
        <v>3443</v>
      </c>
      <c r="G522" s="132" t="str">
        <f t="shared" si="223"/>
        <v>16</v>
      </c>
      <c r="H522" s="225">
        <v>4</v>
      </c>
      <c r="I522" s="225">
        <f>VLOOKUP(B:B,[1]DUNLOP!$B:$K,10,0)</f>
        <v>3</v>
      </c>
      <c r="J522" s="131"/>
      <c r="K522" s="132" t="s">
        <v>1757</v>
      </c>
      <c r="L522" s="132">
        <v>25</v>
      </c>
      <c r="M522" s="134" t="s">
        <v>1776</v>
      </c>
      <c r="N522" s="226" t="s">
        <v>3441</v>
      </c>
      <c r="O522" s="226" t="s">
        <v>1777</v>
      </c>
      <c r="P522" s="227">
        <v>13900</v>
      </c>
      <c r="Q522" s="228">
        <f t="shared" si="208"/>
        <v>12159.090909090908</v>
      </c>
      <c r="R522" s="143">
        <f t="shared" si="220"/>
        <v>0.11177570093457936</v>
      </c>
      <c r="S522" s="192">
        <v>1074476633</v>
      </c>
      <c r="T522" s="286" t="s">
        <v>6983</v>
      </c>
      <c r="U522" s="189">
        <f t="shared" si="209"/>
        <v>0</v>
      </c>
      <c r="W522" s="229"/>
      <c r="X522" s="135">
        <f t="shared" si="210"/>
        <v>10800</v>
      </c>
      <c r="Y522" s="230">
        <f t="shared" si="211"/>
        <v>-477.27272727272725</v>
      </c>
      <c r="Z522" s="141">
        <f t="shared" si="212"/>
        <v>-1</v>
      </c>
      <c r="AA522" s="136">
        <f t="shared" si="213"/>
        <v>23.62857142857143</v>
      </c>
      <c r="AB522" s="144"/>
      <c r="AC522" s="184">
        <f t="shared" si="206"/>
        <v>0</v>
      </c>
      <c r="AD522" s="182">
        <f t="shared" si="207"/>
        <v>0</v>
      </c>
      <c r="AE522" s="128">
        <f t="shared" si="214"/>
        <v>0</v>
      </c>
      <c r="AF522" s="129">
        <f t="shared" si="215"/>
        <v>0</v>
      </c>
      <c r="AG522" s="130" t="str">
        <f t="shared" si="216"/>
        <v/>
      </c>
      <c r="AH522" s="137">
        <f t="shared" si="217"/>
        <v>0</v>
      </c>
      <c r="AI522" s="138" t="str">
        <f t="shared" si="218"/>
        <v/>
      </c>
      <c r="AJ522" s="138" t="str">
        <f t="shared" si="219"/>
        <v/>
      </c>
      <c r="AK522" s="11" t="s">
        <v>13397</v>
      </c>
      <c r="AL522" s="11">
        <f t="shared" si="224"/>
        <v>0</v>
      </c>
      <c r="AM522" s="412">
        <f t="shared" si="225"/>
        <v>-477.27272727272725</v>
      </c>
      <c r="AN522" s="412">
        <f t="shared" si="226"/>
        <v>-11277.272727272728</v>
      </c>
      <c r="AO522" s="413">
        <f t="shared" si="227"/>
        <v>23.62857142857143</v>
      </c>
      <c r="AP522" s="192">
        <v>2055516167073</v>
      </c>
      <c r="AQ522" s="192">
        <v>4982266069303</v>
      </c>
      <c r="AR522" s="192" t="s">
        <v>3348</v>
      </c>
      <c r="AS522" s="231" t="s">
        <v>1411</v>
      </c>
      <c r="AT522" s="231" t="s">
        <v>738</v>
      </c>
      <c r="AU522" s="232" t="s">
        <v>35</v>
      </c>
      <c r="AV522" s="232">
        <v>22500</v>
      </c>
      <c r="AW522" s="233">
        <f>VLOOKUP(B:B,[1]DUNLOP!$B:$K,8,0)</f>
        <v>10800</v>
      </c>
      <c r="AX522" s="233">
        <v>525</v>
      </c>
      <c r="AY522" s="204" t="s">
        <v>3387</v>
      </c>
      <c r="AZ522" s="195" t="s">
        <v>4891</v>
      </c>
      <c r="BA522" s="133" t="str">
        <f>IFERROR(VLOOKUP(AZ:AZ,Q商品!B:E,4,0),"")</f>
        <v>2023年製 LE MANS V+ 205/55R16 91V サマータイヤ 最短当日発送</v>
      </c>
      <c r="BB522" s="133" t="str">
        <f>IFERROR(VLOOKUP(B:B,在庫!B:M,12,0),"")</f>
        <v>2023年製</v>
      </c>
      <c r="BC522" s="133">
        <f>IFERROR(VLOOKUP(B:B,在庫!B:L,10,0),"")</f>
        <v>1</v>
      </c>
      <c r="BD522" s="234" t="e">
        <f>VLOOKUP(AP:AP,[1]MICHELIN!$B:$AH,32,0)</f>
        <v>#N/A</v>
      </c>
      <c r="BE522" s="234" t="e">
        <f>VLOOKUP(AP:AP,[1]MICHELIN!$B:$AH,33,0)</f>
        <v>#N/A</v>
      </c>
    </row>
    <row r="523" spans="1:57" s="11" customFormat="1" ht="19.5" hidden="1" customHeight="1">
      <c r="A523" s="237">
        <f t="shared" si="221"/>
        <v>1</v>
      </c>
      <c r="B523" s="308">
        <f t="shared" si="222"/>
        <v>2056016129875</v>
      </c>
      <c r="C523" s="225">
        <f>VLOOKUP(B:B,[1]YOKOHAMA!$B:$K,9,0)</f>
        <v>40</v>
      </c>
      <c r="D523" s="11" t="s">
        <v>4704</v>
      </c>
      <c r="E523" s="358" t="s">
        <v>1580</v>
      </c>
      <c r="F523" s="303" t="s">
        <v>6414</v>
      </c>
      <c r="G523" s="132" t="str">
        <f t="shared" si="223"/>
        <v>16</v>
      </c>
      <c r="H523" s="225">
        <v>0</v>
      </c>
      <c r="I523" s="225">
        <f>VLOOKUP(B:B,[1]YOKOHAMA!$B:$K,10,0)</f>
        <v>0</v>
      </c>
      <c r="J523" s="131">
        <v>71</v>
      </c>
      <c r="K523" s="132" t="s">
        <v>1758</v>
      </c>
      <c r="L523" s="132">
        <v>2</v>
      </c>
      <c r="M523" s="134" t="s">
        <v>1776</v>
      </c>
      <c r="N523" s="226" t="s">
        <v>7251</v>
      </c>
      <c r="O523" s="226" t="s">
        <v>1777</v>
      </c>
      <c r="P523" s="227">
        <v>14215</v>
      </c>
      <c r="Q523" s="228">
        <f t="shared" si="208"/>
        <v>11968.181818181818</v>
      </c>
      <c r="R523" s="143">
        <f t="shared" si="220"/>
        <v>0.28719331560957084</v>
      </c>
      <c r="S523" s="238">
        <v>1074476670</v>
      </c>
      <c r="T523" s="288" t="s">
        <v>6985</v>
      </c>
      <c r="U523" s="189">
        <f t="shared" si="209"/>
        <v>14215</v>
      </c>
      <c r="W523" s="229">
        <v>14215</v>
      </c>
      <c r="X523" s="135">
        <f t="shared" si="210"/>
        <v>8531</v>
      </c>
      <c r="Y523" s="230">
        <f t="shared" si="211"/>
        <v>11968.181818181818</v>
      </c>
      <c r="Z523" s="141">
        <f t="shared" si="212"/>
        <v>7.731269785437922E-2</v>
      </c>
      <c r="AA523" s="136">
        <f t="shared" si="213"/>
        <v>0.28719331560957084</v>
      </c>
      <c r="AB523" s="144"/>
      <c r="AC523" s="184">
        <f t="shared" si="206"/>
        <v>13936</v>
      </c>
      <c r="AD523" s="182">
        <f t="shared" si="207"/>
        <v>15314</v>
      </c>
      <c r="AE523" s="128">
        <f t="shared" si="214"/>
        <v>1378.26</v>
      </c>
      <c r="AF523" s="129">
        <f t="shared" si="215"/>
        <v>279.26</v>
      </c>
      <c r="AG523" s="130">
        <f t="shared" si="216"/>
        <v>1.8235601410474075E-2</v>
      </c>
      <c r="AH523" s="137">
        <f t="shared" si="217"/>
        <v>1099</v>
      </c>
      <c r="AI523" s="138">
        <f t="shared" si="218"/>
        <v>7.1764398589525921E-2</v>
      </c>
      <c r="AJ523" s="138">
        <f t="shared" si="219"/>
        <v>0.26895771419909675</v>
      </c>
      <c r="AK523" s="11" t="s">
        <v>13397</v>
      </c>
      <c r="AL523" s="11">
        <f t="shared" si="224"/>
        <v>12404.6</v>
      </c>
      <c r="AM523" s="412">
        <f t="shared" si="225"/>
        <v>10322.363636363636</v>
      </c>
      <c r="AN523" s="412">
        <f t="shared" si="226"/>
        <v>1791.363636363636</v>
      </c>
      <c r="AO523" s="413">
        <f t="shared" si="227"/>
        <v>0.1735420005988762</v>
      </c>
      <c r="AP523" s="192">
        <v>2056016129875</v>
      </c>
      <c r="AQ523" s="192">
        <v>4968814930646</v>
      </c>
      <c r="AR523" s="192" t="s">
        <v>6322</v>
      </c>
      <c r="AS523" s="231" t="s">
        <v>24</v>
      </c>
      <c r="AT523" s="231" t="s">
        <v>557</v>
      </c>
      <c r="AU523" s="232" t="s">
        <v>47</v>
      </c>
      <c r="AV523" s="232"/>
      <c r="AW523" s="233">
        <f>VLOOKUP(B:B,[1]YOKOHAMA!$B:$K,8,0)</f>
        <v>8531</v>
      </c>
      <c r="AX523" s="233">
        <v>1050</v>
      </c>
      <c r="AY523" s="204" t="s">
        <v>6001</v>
      </c>
      <c r="AZ523" s="195" t="s">
        <v>5129</v>
      </c>
      <c r="BA523" s="133" t="str">
        <f>IFERROR(VLOOKUP(AZ:AZ,Q商品!B:E,4,0),"")</f>
        <v>2023年製 ADVAN dB V552 205/60R16 92V サマータイヤ 最短当日発送</v>
      </c>
      <c r="BB523" s="133" t="str">
        <f>IFERROR(VLOOKUP(B:B,在庫!B:M,12,0),"")</f>
        <v/>
      </c>
      <c r="BC523" s="133" t="str">
        <f>IFERROR(VLOOKUP(B:B,在庫!B:L,10,0),"")</f>
        <v/>
      </c>
      <c r="BD523" s="234" t="e">
        <f>VLOOKUP(AP:AP,[1]MICHELIN!$B:$AH,32,0)</f>
        <v>#N/A</v>
      </c>
      <c r="BE523" s="234" t="e">
        <f>VLOOKUP(AP:AP,[1]MICHELIN!$B:$AH,33,0)</f>
        <v>#N/A</v>
      </c>
    </row>
    <row r="524" spans="1:57" s="11" customFormat="1" ht="19.5" hidden="1" customHeight="1">
      <c r="A524" s="237">
        <f t="shared" si="221"/>
        <v>1</v>
      </c>
      <c r="B524" s="308">
        <f t="shared" si="222"/>
        <v>2155517129893</v>
      </c>
      <c r="C524" s="225">
        <f>VLOOKUP(B:B,[1]YOKOHAMA!$B:$K,9,0)</f>
        <v>54</v>
      </c>
      <c r="D524" s="11" t="s">
        <v>4704</v>
      </c>
      <c r="E524" s="358" t="s">
        <v>1582</v>
      </c>
      <c r="F524" s="303" t="s">
        <v>6415</v>
      </c>
      <c r="G524" s="132" t="str">
        <f t="shared" si="223"/>
        <v>17</v>
      </c>
      <c r="H524" s="225">
        <v>2</v>
      </c>
      <c r="I524" s="225">
        <f>VLOOKUP(B:B,[1]YOKOHAMA!$B:$K,10,0)</f>
        <v>2</v>
      </c>
      <c r="J524" s="131">
        <v>131</v>
      </c>
      <c r="K524" s="132" t="s">
        <v>1758</v>
      </c>
      <c r="L524" s="132">
        <v>4</v>
      </c>
      <c r="M524" s="134" t="s">
        <v>6416</v>
      </c>
      <c r="N524" s="226" t="s">
        <v>6027</v>
      </c>
      <c r="O524" s="226" t="s">
        <v>6417</v>
      </c>
      <c r="P524" s="227">
        <v>20000</v>
      </c>
      <c r="Q524" s="228">
        <f t="shared" si="208"/>
        <v>17227.272727272724</v>
      </c>
      <c r="R524" s="143">
        <f t="shared" si="220"/>
        <v>0.38997889182058038</v>
      </c>
      <c r="S524" s="238">
        <v>1074476269</v>
      </c>
      <c r="T524" s="289" t="s">
        <v>7323</v>
      </c>
      <c r="U524" s="189">
        <f t="shared" si="209"/>
        <v>19100</v>
      </c>
      <c r="V524" s="11">
        <v>900</v>
      </c>
      <c r="W524" s="229">
        <v>20000</v>
      </c>
      <c r="X524" s="135">
        <f t="shared" si="210"/>
        <v>10509</v>
      </c>
      <c r="Y524" s="230">
        <f t="shared" si="211"/>
        <v>17227.272727272724</v>
      </c>
      <c r="Z524" s="141">
        <f t="shared" si="212"/>
        <v>7.1666666666666767E-2</v>
      </c>
      <c r="AA524" s="136">
        <f t="shared" si="213"/>
        <v>0.38997889182058038</v>
      </c>
      <c r="AB524" s="144"/>
      <c r="AC524" s="184">
        <f t="shared" si="206"/>
        <v>18725</v>
      </c>
      <c r="AD524" s="182">
        <f t="shared" si="207"/>
        <v>20576</v>
      </c>
      <c r="AE524" s="128">
        <f t="shared" si="214"/>
        <v>1851.84</v>
      </c>
      <c r="AF524" s="129">
        <f t="shared" si="215"/>
        <v>375.83999999999992</v>
      </c>
      <c r="AG524" s="130">
        <f t="shared" si="216"/>
        <v>1.8265940902021768E-2</v>
      </c>
      <c r="AH524" s="137">
        <f t="shared" si="217"/>
        <v>1476</v>
      </c>
      <c r="AI524" s="138">
        <f t="shared" si="218"/>
        <v>7.1734059097978226E-2</v>
      </c>
      <c r="AJ524" s="138">
        <f t="shared" si="219"/>
        <v>0.3717129509185586</v>
      </c>
      <c r="AK524" s="11" t="s">
        <v>13397</v>
      </c>
      <c r="AL524" s="11">
        <f t="shared" si="224"/>
        <v>16667.400000000001</v>
      </c>
      <c r="AM524" s="412">
        <f t="shared" si="225"/>
        <v>14197.636363636364</v>
      </c>
      <c r="AN524" s="412">
        <f t="shared" si="226"/>
        <v>3688.636363636364</v>
      </c>
      <c r="AO524" s="413">
        <f t="shared" si="227"/>
        <v>0.25980636981827965</v>
      </c>
      <c r="AP524" s="192">
        <v>2155517129893</v>
      </c>
      <c r="AQ524" s="192">
        <v>4968814927646</v>
      </c>
      <c r="AR524" s="192" t="s">
        <v>6325</v>
      </c>
      <c r="AS524" s="231" t="s">
        <v>24</v>
      </c>
      <c r="AT524" s="231" t="s">
        <v>558</v>
      </c>
      <c r="AU524" s="232" t="s">
        <v>66</v>
      </c>
      <c r="AV524" s="232"/>
      <c r="AW524" s="233">
        <f>VLOOKUP(B:B,[1]YOKOHAMA!$B:$K,8,0)</f>
        <v>10509</v>
      </c>
      <c r="AX524" s="233">
        <v>1050</v>
      </c>
      <c r="AY524" s="204" t="s">
        <v>6001</v>
      </c>
      <c r="AZ524" s="195" t="s">
        <v>5131</v>
      </c>
      <c r="BA524" s="133" t="str">
        <f>IFERROR(VLOOKUP(AZ:AZ,Q商品!B:E,4,0),"")</f>
        <v>2023年製 ADVAN dB V552 215/55R17 94W サマータイヤ 最短当日発送</v>
      </c>
      <c r="BB524" s="133" t="str">
        <f>IFERROR(VLOOKUP(B:B,在庫!B:M,12,0),"")</f>
        <v>2023年製</v>
      </c>
      <c r="BC524" s="133">
        <f>IFERROR(VLOOKUP(B:B,在庫!B:L,10,0),"")</f>
        <v>1</v>
      </c>
      <c r="BD524" s="234" t="e">
        <f>VLOOKUP(AP:AP,[1]MICHELIN!$B:$AH,32,0)</f>
        <v>#N/A</v>
      </c>
      <c r="BE524" s="234" t="e">
        <f>VLOOKUP(AP:AP,[1]MICHELIN!$B:$AH,33,0)</f>
        <v>#N/A</v>
      </c>
    </row>
    <row r="525" spans="1:57" s="11" customFormat="1" ht="19.5" hidden="1" customHeight="1">
      <c r="A525" s="237">
        <f t="shared" si="221"/>
        <v>1</v>
      </c>
      <c r="B525" s="308">
        <f t="shared" si="222"/>
        <v>2156016129896</v>
      </c>
      <c r="C525" s="225">
        <f>VLOOKUP(B:B,[1]YOKOHAMA!$B:$K,9,0)</f>
        <v>12</v>
      </c>
      <c r="D525" s="11" t="s">
        <v>4704</v>
      </c>
      <c r="E525" s="11" t="s">
        <v>6457</v>
      </c>
      <c r="F525" s="303" t="s">
        <v>7203</v>
      </c>
      <c r="G525" s="132" t="str">
        <f t="shared" si="223"/>
        <v>16</v>
      </c>
      <c r="H525" s="225">
        <v>8</v>
      </c>
      <c r="I525" s="225">
        <f>VLOOKUP(B:B,[1]YOKOHAMA!$B:$K,10,0)</f>
        <v>4</v>
      </c>
      <c r="J525" s="131" t="s">
        <v>12</v>
      </c>
      <c r="K525" s="132" t="s">
        <v>1758</v>
      </c>
      <c r="L525" s="132">
        <v>5</v>
      </c>
      <c r="M525" s="134" t="s">
        <v>3422</v>
      </c>
      <c r="N525" s="226" t="s">
        <v>3415</v>
      </c>
      <c r="O525" s="226" t="s">
        <v>1777</v>
      </c>
      <c r="P525" s="227">
        <v>16980</v>
      </c>
      <c r="Q525" s="228">
        <f t="shared" si="208"/>
        <v>14481.81818181818</v>
      </c>
      <c r="R525" s="143">
        <f t="shared" si="220"/>
        <v>0.35774639045825479</v>
      </c>
      <c r="S525" s="238">
        <v>1074476271</v>
      </c>
      <c r="T525" s="289" t="s">
        <v>7322</v>
      </c>
      <c r="U525" s="189">
        <f t="shared" si="209"/>
        <v>16980</v>
      </c>
      <c r="W525" s="229">
        <v>16980</v>
      </c>
      <c r="X525" s="135">
        <f t="shared" si="210"/>
        <v>9301</v>
      </c>
      <c r="Y525" s="230">
        <f t="shared" si="211"/>
        <v>14481.81818181818</v>
      </c>
      <c r="Z525" s="141">
        <f t="shared" si="212"/>
        <v>7.7326266195524074E-2</v>
      </c>
      <c r="AA525" s="136">
        <f t="shared" si="213"/>
        <v>0.35774639045825479</v>
      </c>
      <c r="AB525" s="144"/>
      <c r="AC525" s="184">
        <f t="shared" si="206"/>
        <v>16647</v>
      </c>
      <c r="AD525" s="182">
        <f t="shared" si="207"/>
        <v>18293</v>
      </c>
      <c r="AE525" s="128">
        <f t="shared" si="214"/>
        <v>1646.37</v>
      </c>
      <c r="AF525" s="129">
        <f t="shared" si="215"/>
        <v>333.36999999999989</v>
      </c>
      <c r="AG525" s="130">
        <f t="shared" si="216"/>
        <v>1.8223910785546377E-2</v>
      </c>
      <c r="AH525" s="137">
        <f t="shared" si="217"/>
        <v>1313</v>
      </c>
      <c r="AI525" s="138">
        <f t="shared" si="218"/>
        <v>7.1776089214453623E-2</v>
      </c>
      <c r="AJ525" s="138">
        <f t="shared" si="219"/>
        <v>0.33952247967270843</v>
      </c>
      <c r="AK525" s="11" t="s">
        <v>13397</v>
      </c>
      <c r="AL525" s="11">
        <f t="shared" si="224"/>
        <v>14817.7</v>
      </c>
      <c r="AM525" s="412">
        <f t="shared" si="225"/>
        <v>12516.090909090908</v>
      </c>
      <c r="AN525" s="412">
        <f t="shared" si="226"/>
        <v>3215.0909090909081</v>
      </c>
      <c r="AO525" s="413">
        <f t="shared" si="227"/>
        <v>0.25687660248262228</v>
      </c>
      <c r="AP525" s="192">
        <v>2156016129896</v>
      </c>
      <c r="AQ525" s="192">
        <v>4968814930592</v>
      </c>
      <c r="AR525" s="192" t="s">
        <v>6323</v>
      </c>
      <c r="AS525" s="231" t="s">
        <v>24</v>
      </c>
      <c r="AT525" s="231" t="s">
        <v>559</v>
      </c>
      <c r="AU525" s="232" t="s">
        <v>48</v>
      </c>
      <c r="AV525" s="232"/>
      <c r="AW525" s="233">
        <f>VLOOKUP(B:B,[1]YOKOHAMA!$B:$K,8,0)</f>
        <v>9301</v>
      </c>
      <c r="AX525" s="233">
        <v>1050</v>
      </c>
      <c r="AY525" s="204" t="s">
        <v>6001</v>
      </c>
      <c r="AZ525" s="195" t="s">
        <v>5132</v>
      </c>
      <c r="BA525" s="133" t="str">
        <f>IFERROR(VLOOKUP(AZ:AZ,Q商品!B:E,4,0),"")</f>
        <v>2023年製 ADVAN dB V552 215/60R16 99V XL サマータイヤ 最短当日発送</v>
      </c>
      <c r="BB525" s="133" t="str">
        <f>IFERROR(VLOOKUP(B:B,在庫!B:M,12,0),"")</f>
        <v>2023年製</v>
      </c>
      <c r="BC525" s="133">
        <f>IFERROR(VLOOKUP(B:B,在庫!B:L,10,0),"")</f>
        <v>1</v>
      </c>
      <c r="BD525" s="234" t="e">
        <f>VLOOKUP(AP:AP,[1]MICHELIN!$B:$AH,32,0)</f>
        <v>#N/A</v>
      </c>
      <c r="BE525" s="234" t="e">
        <f>VLOOKUP(AP:AP,[1]MICHELIN!$B:$AH,33,0)</f>
        <v>#N/A</v>
      </c>
    </row>
    <row r="526" spans="1:57" s="11" customFormat="1" ht="19.5" hidden="1" customHeight="1">
      <c r="A526" s="237">
        <f t="shared" si="221"/>
        <v>1</v>
      </c>
      <c r="B526" s="308">
        <f t="shared" si="222"/>
        <v>2254018129873</v>
      </c>
      <c r="C526" s="225">
        <f>VLOOKUP(B:B,[1]YOKOHAMA!$B:$K,9,0)</f>
        <v>50</v>
      </c>
      <c r="D526" s="11" t="s">
        <v>4704</v>
      </c>
      <c r="E526" s="358" t="s">
        <v>6377</v>
      </c>
      <c r="F526" s="303" t="s">
        <v>6349</v>
      </c>
      <c r="G526" s="132" t="str">
        <f t="shared" si="223"/>
        <v>18</v>
      </c>
      <c r="H526" s="225">
        <v>0</v>
      </c>
      <c r="I526" s="225">
        <f>VLOOKUP(B:B,[1]YOKOHAMA!$B:$K,10,0)</f>
        <v>0</v>
      </c>
      <c r="J526" s="131" t="s">
        <v>12</v>
      </c>
      <c r="K526" s="132" t="s">
        <v>1758</v>
      </c>
      <c r="L526" s="132">
        <v>6</v>
      </c>
      <c r="M526" s="134" t="s">
        <v>3422</v>
      </c>
      <c r="N526" s="226" t="s">
        <v>6378</v>
      </c>
      <c r="O526" s="226" t="s">
        <v>1777</v>
      </c>
      <c r="P526" s="227">
        <v>23650</v>
      </c>
      <c r="Q526" s="228">
        <f t="shared" si="208"/>
        <v>21022.727272727272</v>
      </c>
      <c r="R526" s="143">
        <f t="shared" si="220"/>
        <v>0.39070702702702703</v>
      </c>
      <c r="S526" s="238">
        <v>1074476666</v>
      </c>
      <c r="T526" s="289" t="s">
        <v>6987</v>
      </c>
      <c r="U526" s="189">
        <f t="shared" si="209"/>
        <v>23650</v>
      </c>
      <c r="W526" s="229">
        <v>23650</v>
      </c>
      <c r="X526" s="135">
        <f t="shared" si="210"/>
        <v>12809</v>
      </c>
      <c r="Y526" s="230">
        <f t="shared" si="211"/>
        <v>21022.727272727272</v>
      </c>
      <c r="Z526" s="141">
        <f t="shared" si="212"/>
        <v>7.7336152219873222E-2</v>
      </c>
      <c r="AA526" s="136">
        <f t="shared" si="213"/>
        <v>0.39070702702702703</v>
      </c>
      <c r="AB526" s="144"/>
      <c r="AC526" s="184">
        <f t="shared" si="206"/>
        <v>23186</v>
      </c>
      <c r="AD526" s="182">
        <f t="shared" si="207"/>
        <v>25479</v>
      </c>
      <c r="AE526" s="128">
        <f t="shared" si="214"/>
        <v>2293.11</v>
      </c>
      <c r="AF526" s="129">
        <f t="shared" si="215"/>
        <v>464.11000000000013</v>
      </c>
      <c r="AG526" s="130">
        <f t="shared" si="216"/>
        <v>1.8215393068801763E-2</v>
      </c>
      <c r="AH526" s="137">
        <f t="shared" si="217"/>
        <v>1829</v>
      </c>
      <c r="AI526" s="138">
        <f t="shared" si="218"/>
        <v>7.1784606931198244E-2</v>
      </c>
      <c r="AJ526" s="138">
        <f t="shared" si="219"/>
        <v>0.37249163395822527</v>
      </c>
      <c r="AK526" s="11" t="s">
        <v>13397</v>
      </c>
      <c r="AL526" s="11">
        <f t="shared" si="224"/>
        <v>20638.099999999999</v>
      </c>
      <c r="AM526" s="412">
        <f t="shared" si="225"/>
        <v>18284.63636363636</v>
      </c>
      <c r="AN526" s="412">
        <f t="shared" si="226"/>
        <v>5475.6363636363603</v>
      </c>
      <c r="AO526" s="413">
        <f t="shared" si="227"/>
        <v>0.2994665168472288</v>
      </c>
      <c r="AP526" s="192">
        <v>2254018129873</v>
      </c>
      <c r="AQ526" s="192"/>
      <c r="AR526" s="192"/>
      <c r="AS526" s="231" t="s">
        <v>24</v>
      </c>
      <c r="AT526" s="231" t="s">
        <v>560</v>
      </c>
      <c r="AU526" s="232" t="s">
        <v>38</v>
      </c>
      <c r="AV526" s="232"/>
      <c r="AW526" s="233">
        <f>VLOOKUP(B:B,[1]YOKOHAMA!$B:$K,8,0)</f>
        <v>12809</v>
      </c>
      <c r="AX526" s="233">
        <v>525</v>
      </c>
      <c r="AY526" s="204" t="s">
        <v>6001</v>
      </c>
      <c r="AZ526" s="195" t="s">
        <v>4923</v>
      </c>
      <c r="BA526" s="133" t="str">
        <f>IFERROR(VLOOKUP(AZ:AZ,Q商品!B:E,4,0),"")</f>
        <v>2023年製 ADVAN dB V552 225/40R18 92Y XL サマータイヤ 最短当日発送</v>
      </c>
      <c r="BB526" s="133" t="str">
        <f>IFERROR(VLOOKUP(B:B,在庫!B:M,12,0),"")</f>
        <v>2023年製</v>
      </c>
      <c r="BC526" s="133">
        <f>IFERROR(VLOOKUP(B:B,在庫!B:L,10,0),"")</f>
        <v>1</v>
      </c>
      <c r="BD526" s="234" t="e">
        <f>VLOOKUP(AP:AP,[1]MICHELIN!$B:$AH,32,0)</f>
        <v>#N/A</v>
      </c>
      <c r="BE526" s="234" t="e">
        <f>VLOOKUP(AP:AP,[1]MICHELIN!$B:$AH,33,0)</f>
        <v>#N/A</v>
      </c>
    </row>
    <row r="527" spans="1:57" s="11" customFormat="1" ht="19.5" hidden="1" customHeight="1">
      <c r="A527" s="237">
        <f t="shared" si="221"/>
        <v>1</v>
      </c>
      <c r="B527" s="308">
        <f t="shared" si="222"/>
        <v>2254517129879</v>
      </c>
      <c r="C527" s="225">
        <f>VLOOKUP(B:B,[1]YOKOHAMA!$B:$K,9,0)</f>
        <v>38</v>
      </c>
      <c r="D527" s="11" t="s">
        <v>4704</v>
      </c>
      <c r="E527" s="11" t="s">
        <v>6460</v>
      </c>
      <c r="F527" s="303" t="s">
        <v>7204</v>
      </c>
      <c r="G527" s="132" t="str">
        <f t="shared" si="223"/>
        <v>17</v>
      </c>
      <c r="H527" s="225">
        <v>2</v>
      </c>
      <c r="I527" s="225">
        <f>VLOOKUP(B:B,[1]YOKOHAMA!$B:$K,10,0)</f>
        <v>2</v>
      </c>
      <c r="J527" s="131" t="s">
        <v>12</v>
      </c>
      <c r="K527" s="132" t="s">
        <v>1758</v>
      </c>
      <c r="L527" s="132">
        <v>7</v>
      </c>
      <c r="M527" s="134" t="s">
        <v>3422</v>
      </c>
      <c r="N527" s="226" t="s">
        <v>7316</v>
      </c>
      <c r="O527" s="226" t="s">
        <v>1777</v>
      </c>
      <c r="P527" s="227">
        <v>18150</v>
      </c>
      <c r="Q527" s="228">
        <f t="shared" si="208"/>
        <v>16022.727272727272</v>
      </c>
      <c r="R527" s="143">
        <f t="shared" si="220"/>
        <v>0.28851063829787232</v>
      </c>
      <c r="S527" s="238">
        <v>1074476669</v>
      </c>
      <c r="T527" s="289" t="s">
        <v>7863</v>
      </c>
      <c r="U527" s="189">
        <f t="shared" si="209"/>
        <v>18150</v>
      </c>
      <c r="W527" s="229">
        <v>18150</v>
      </c>
      <c r="X527" s="135">
        <f t="shared" si="210"/>
        <v>11400</v>
      </c>
      <c r="Y527" s="230">
        <f t="shared" si="211"/>
        <v>16022.727272727272</v>
      </c>
      <c r="Z527" s="141">
        <f t="shared" si="212"/>
        <v>7.7300275482093728E-2</v>
      </c>
      <c r="AA527" s="136">
        <f t="shared" si="213"/>
        <v>0.28851063829787232</v>
      </c>
      <c r="AB527" s="144"/>
      <c r="AC527" s="184">
        <f t="shared" si="206"/>
        <v>17794</v>
      </c>
      <c r="AD527" s="182">
        <f t="shared" si="207"/>
        <v>19553</v>
      </c>
      <c r="AE527" s="128">
        <f t="shared" si="214"/>
        <v>1759.77</v>
      </c>
      <c r="AF527" s="129">
        <f t="shared" si="215"/>
        <v>356.77</v>
      </c>
      <c r="AG527" s="130">
        <f t="shared" si="216"/>
        <v>1.8246304914846825E-2</v>
      </c>
      <c r="AH527" s="137">
        <f t="shared" si="217"/>
        <v>1403</v>
      </c>
      <c r="AI527" s="138">
        <f t="shared" si="218"/>
        <v>7.1753695085153169E-2</v>
      </c>
      <c r="AJ527" s="138">
        <f t="shared" si="219"/>
        <v>0.27026433338302552</v>
      </c>
      <c r="AK527" s="11" t="s">
        <v>13397</v>
      </c>
      <c r="AL527" s="11">
        <f t="shared" si="224"/>
        <v>15838.7</v>
      </c>
      <c r="AM527" s="412">
        <f t="shared" si="225"/>
        <v>13921.545454545454</v>
      </c>
      <c r="AN527" s="412">
        <f t="shared" si="226"/>
        <v>2521.545454545454</v>
      </c>
      <c r="AO527" s="413">
        <f t="shared" si="227"/>
        <v>0.18112539751986781</v>
      </c>
      <c r="AP527" s="192">
        <v>2254517129879</v>
      </c>
      <c r="AQ527" s="192"/>
      <c r="AR527" s="192" t="s">
        <v>6326</v>
      </c>
      <c r="AS527" s="231" t="s">
        <v>24</v>
      </c>
      <c r="AT527" s="231" t="s">
        <v>561</v>
      </c>
      <c r="AU527" s="232" t="s">
        <v>37</v>
      </c>
      <c r="AV527" s="232"/>
      <c r="AW527" s="233">
        <f>VLOOKUP(B:B,[1]YOKOHAMA!$B:$K,8,0)</f>
        <v>11400</v>
      </c>
      <c r="AX527" s="233">
        <v>525</v>
      </c>
      <c r="AY527" s="204" t="s">
        <v>6001</v>
      </c>
      <c r="AZ527" s="195" t="s">
        <v>5133</v>
      </c>
      <c r="BA527" s="133" t="str">
        <f>IFERROR(VLOOKUP(AZ:AZ,Q商品!B:E,4,0),"")</f>
        <v>2023年製 ADVAN dB V552 225/45R17 94W XL サマータイヤ 最短当日発送</v>
      </c>
      <c r="BB527" s="133" t="str">
        <f>IFERROR(VLOOKUP(B:B,在庫!B:M,12,0),"")</f>
        <v>2023年製</v>
      </c>
      <c r="BC527" s="133">
        <f>IFERROR(VLOOKUP(B:B,在庫!B:L,10,0),"")</f>
        <v>1</v>
      </c>
      <c r="BD527" s="234" t="e">
        <f>VLOOKUP(AP:AP,[1]MICHELIN!$B:$AH,32,0)</f>
        <v>#N/A</v>
      </c>
      <c r="BE527" s="234" t="e">
        <f>VLOOKUP(AP:AP,[1]MICHELIN!$B:$AH,33,0)</f>
        <v>#N/A</v>
      </c>
    </row>
    <row r="528" spans="1:57" s="11" customFormat="1" ht="19.5" hidden="1" customHeight="1">
      <c r="A528" s="237">
        <f t="shared" si="221"/>
        <v>1</v>
      </c>
      <c r="B528" s="308">
        <f t="shared" si="222"/>
        <v>2254518129892</v>
      </c>
      <c r="C528" s="225">
        <f>VLOOKUP(B:B,[1]YOKOHAMA!$B:$K,9,0)</f>
        <v>210</v>
      </c>
      <c r="D528" s="11" t="s">
        <v>4704</v>
      </c>
      <c r="E528" s="11" t="s">
        <v>6418</v>
      </c>
      <c r="F528" s="303" t="s">
        <v>6419</v>
      </c>
      <c r="G528" s="132" t="str">
        <f t="shared" si="223"/>
        <v>18</v>
      </c>
      <c r="H528" s="225">
        <v>126</v>
      </c>
      <c r="I528" s="225">
        <f>VLOOKUP(B:B,[1]YOKOHAMA!$B:$K,10,0)</f>
        <v>72</v>
      </c>
      <c r="J528" s="131">
        <v>2079</v>
      </c>
      <c r="K528" s="132" t="s">
        <v>1758</v>
      </c>
      <c r="L528" s="132">
        <v>8</v>
      </c>
      <c r="M528" s="134" t="s">
        <v>3422</v>
      </c>
      <c r="N528" s="226" t="s">
        <v>6283</v>
      </c>
      <c r="O528" s="226" t="s">
        <v>1777</v>
      </c>
      <c r="P528" s="227">
        <v>25000</v>
      </c>
      <c r="Q528" s="228">
        <f t="shared" si="208"/>
        <v>21772.727272727272</v>
      </c>
      <c r="R528" s="143">
        <f t="shared" si="220"/>
        <v>0.4410438413361169</v>
      </c>
      <c r="S528" s="238">
        <v>1074476668</v>
      </c>
      <c r="T528" s="289" t="s">
        <v>7319</v>
      </c>
      <c r="U528" s="189">
        <f t="shared" si="209"/>
        <v>25000</v>
      </c>
      <c r="W528" s="229">
        <v>25000</v>
      </c>
      <c r="X528" s="135">
        <f t="shared" si="210"/>
        <v>12170</v>
      </c>
      <c r="Y528" s="230">
        <f t="shared" si="211"/>
        <v>21772.727272727272</v>
      </c>
      <c r="Z528" s="141">
        <f t="shared" si="212"/>
        <v>7.7280000000000015E-2</v>
      </c>
      <c r="AA528" s="136">
        <f t="shared" si="213"/>
        <v>0.4410438413361169</v>
      </c>
      <c r="AB528" s="309"/>
      <c r="AC528" s="184">
        <f t="shared" ref="AC528:AC563" si="228">ROUNDDOWN(U528/1.02,0)</f>
        <v>24509</v>
      </c>
      <c r="AD528" s="182">
        <f t="shared" ref="AD528:AD559" si="229">ROUNDDOWN(AC528/0.91,0)</f>
        <v>26932</v>
      </c>
      <c r="AE528" s="128">
        <f t="shared" si="214"/>
        <v>2423.88</v>
      </c>
      <c r="AF528" s="129">
        <f t="shared" si="215"/>
        <v>491.88000000000011</v>
      </c>
      <c r="AG528" s="130">
        <f t="shared" si="216"/>
        <v>1.8263775434427452E-2</v>
      </c>
      <c r="AH528" s="137">
        <f t="shared" si="217"/>
        <v>1932</v>
      </c>
      <c r="AI528" s="138">
        <f t="shared" si="218"/>
        <v>7.1736224565572548E-2</v>
      </c>
      <c r="AJ528" s="138">
        <f t="shared" si="219"/>
        <v>0.42278006590168943</v>
      </c>
      <c r="AK528" s="11" t="s">
        <v>13397</v>
      </c>
      <c r="AL528" s="11">
        <f t="shared" si="224"/>
        <v>21815.8</v>
      </c>
      <c r="AM528" s="412">
        <f t="shared" si="225"/>
        <v>18877.999999999996</v>
      </c>
      <c r="AN528" s="412">
        <f t="shared" si="226"/>
        <v>6707.9999999999964</v>
      </c>
      <c r="AO528" s="413">
        <f t="shared" si="227"/>
        <v>0.35533425150969372</v>
      </c>
      <c r="AP528" s="192">
        <v>2254518129892</v>
      </c>
      <c r="AQ528" s="192"/>
      <c r="AR528" s="192" t="s">
        <v>6329</v>
      </c>
      <c r="AS528" s="231" t="s">
        <v>24</v>
      </c>
      <c r="AT528" s="231" t="s">
        <v>562</v>
      </c>
      <c r="AU528" s="232" t="s">
        <v>40</v>
      </c>
      <c r="AV528" s="232"/>
      <c r="AW528" s="233">
        <f>VLOOKUP(B:B,[1]YOKOHAMA!$B:$K,8,0)</f>
        <v>12170</v>
      </c>
      <c r="AX528" s="233">
        <v>1050</v>
      </c>
      <c r="AY528" s="204" t="s">
        <v>6001</v>
      </c>
      <c r="AZ528" s="195" t="s">
        <v>5134</v>
      </c>
      <c r="BA528" s="133" t="str">
        <f>IFERROR(VLOOKUP(AZ:AZ,Q商品!B:E,4,0),"")</f>
        <v>2023年製 ADVAN dB V552 225/45R18 95W XL サマータイヤ 最短当日発送</v>
      </c>
      <c r="BB528" s="133" t="str">
        <f>IFERROR(VLOOKUP(B:B,在庫!B:M,12,0),"")</f>
        <v>2023年製</v>
      </c>
      <c r="BC528" s="133">
        <f>IFERROR(VLOOKUP(B:B,在庫!B:L,10,0),"")</f>
        <v>1</v>
      </c>
      <c r="BD528" s="234" t="e">
        <f>VLOOKUP(AP:AP,[1]MICHELIN!$B:$AH,32,0)</f>
        <v>#N/A</v>
      </c>
      <c r="BE528" s="234" t="e">
        <f>VLOOKUP(AP:AP,[1]MICHELIN!$B:$AH,33,0)</f>
        <v>#N/A</v>
      </c>
    </row>
    <row r="529" spans="1:57" s="11" customFormat="1" ht="19.5" hidden="1" customHeight="1">
      <c r="A529" s="237">
        <f t="shared" si="221"/>
        <v>1</v>
      </c>
      <c r="B529" s="308">
        <f t="shared" si="222"/>
        <v>2255017129895</v>
      </c>
      <c r="C529" s="225">
        <f>VLOOKUP(B:B,[1]YOKOHAMA!$B:$K,9,0)</f>
        <v>36</v>
      </c>
      <c r="D529" s="11" t="s">
        <v>4704</v>
      </c>
      <c r="E529" s="358" t="s">
        <v>6458</v>
      </c>
      <c r="F529" s="303" t="s">
        <v>7205</v>
      </c>
      <c r="G529" s="132" t="str">
        <f t="shared" si="223"/>
        <v>17</v>
      </c>
      <c r="H529" s="225">
        <v>0</v>
      </c>
      <c r="I529" s="225">
        <f>VLOOKUP(B:B,[1]YOKOHAMA!$B:$K,10,0)</f>
        <v>0</v>
      </c>
      <c r="J529" s="131" t="s">
        <v>12</v>
      </c>
      <c r="K529" s="132" t="s">
        <v>1758</v>
      </c>
      <c r="L529" s="132">
        <v>9</v>
      </c>
      <c r="M529" s="134" t="s">
        <v>1776</v>
      </c>
      <c r="N529" s="226" t="s">
        <v>6381</v>
      </c>
      <c r="O529" s="226" t="s">
        <v>1777</v>
      </c>
      <c r="P529" s="227">
        <v>20900</v>
      </c>
      <c r="Q529" s="228">
        <f t="shared" si="208"/>
        <v>18045.454545454544</v>
      </c>
      <c r="R529" s="143">
        <f t="shared" si="220"/>
        <v>0.38671536523929467</v>
      </c>
      <c r="S529" s="238">
        <v>1074476268</v>
      </c>
      <c r="T529" s="289" t="s">
        <v>7324</v>
      </c>
      <c r="U529" s="189">
        <f t="shared" si="209"/>
        <v>20900</v>
      </c>
      <c r="W529" s="229">
        <v>20900</v>
      </c>
      <c r="X529" s="135">
        <f t="shared" si="210"/>
        <v>11067</v>
      </c>
      <c r="Y529" s="230">
        <f t="shared" si="211"/>
        <v>18045.454545454544</v>
      </c>
      <c r="Z529" s="141">
        <f t="shared" si="212"/>
        <v>7.7320574162679456E-2</v>
      </c>
      <c r="AA529" s="136">
        <f t="shared" si="213"/>
        <v>0.38671536523929467</v>
      </c>
      <c r="AB529" s="144"/>
      <c r="AC529" s="184">
        <f t="shared" si="228"/>
        <v>20490</v>
      </c>
      <c r="AD529" s="182">
        <f t="shared" si="229"/>
        <v>22516</v>
      </c>
      <c r="AE529" s="128">
        <f t="shared" si="214"/>
        <v>2026.4399999999998</v>
      </c>
      <c r="AF529" s="129">
        <f t="shared" si="215"/>
        <v>410.43999999999983</v>
      </c>
      <c r="AG529" s="130">
        <f t="shared" si="216"/>
        <v>1.8228815064842772E-2</v>
      </c>
      <c r="AH529" s="137">
        <f t="shared" si="217"/>
        <v>1616</v>
      </c>
      <c r="AI529" s="138">
        <f t="shared" si="218"/>
        <v>7.1771184935157217E-2</v>
      </c>
      <c r="AJ529" s="138">
        <f t="shared" si="219"/>
        <v>0.36848655017445192</v>
      </c>
      <c r="AK529" s="11" t="s">
        <v>13397</v>
      </c>
      <c r="AL529" s="11">
        <f t="shared" si="224"/>
        <v>18238.400000000001</v>
      </c>
      <c r="AM529" s="412">
        <f t="shared" si="225"/>
        <v>15625.818181818182</v>
      </c>
      <c r="AN529" s="412">
        <f t="shared" si="226"/>
        <v>4558.818181818182</v>
      </c>
      <c r="AO529" s="413">
        <f t="shared" si="227"/>
        <v>0.29174908659328386</v>
      </c>
      <c r="AP529" s="192">
        <v>2255017129895</v>
      </c>
      <c r="AQ529" s="192">
        <v>4968814930677</v>
      </c>
      <c r="AR529" s="192" t="s">
        <v>6327</v>
      </c>
      <c r="AS529" s="231" t="s">
        <v>24</v>
      </c>
      <c r="AT529" s="231" t="s">
        <v>563</v>
      </c>
      <c r="AU529" s="232" t="s">
        <v>32</v>
      </c>
      <c r="AV529" s="232"/>
      <c r="AW529" s="233">
        <f>VLOOKUP(B:B,[1]YOKOHAMA!$B:$K,8,0)</f>
        <v>11067</v>
      </c>
      <c r="AX529" s="233">
        <v>1050</v>
      </c>
      <c r="AY529" s="204" t="s">
        <v>6001</v>
      </c>
      <c r="AZ529" s="195" t="s">
        <v>5135</v>
      </c>
      <c r="BA529" s="133" t="str">
        <f>IFERROR(VLOOKUP(AZ:AZ,Q商品!B:E,4,0),"")</f>
        <v>2023年製 ADVAN dB V552 225/50R17 98W XL サマータイヤ 最短当日発送</v>
      </c>
      <c r="BB529" s="133" t="str">
        <f>IFERROR(VLOOKUP(B:B,在庫!B:M,12,0),"")</f>
        <v/>
      </c>
      <c r="BC529" s="133" t="str">
        <f>IFERROR(VLOOKUP(B:B,在庫!B:L,10,0),"")</f>
        <v/>
      </c>
      <c r="BD529" s="234" t="e">
        <f>VLOOKUP(AP:AP,[1]MICHELIN!$B:$AH,32,0)</f>
        <v>#N/A</v>
      </c>
      <c r="BE529" s="234" t="e">
        <f>VLOOKUP(AP:AP,[1]MICHELIN!$B:$AH,33,0)</f>
        <v>#N/A</v>
      </c>
    </row>
    <row r="530" spans="1:57" s="11" customFormat="1" ht="19.5" hidden="1" customHeight="1">
      <c r="A530" s="237">
        <f t="shared" si="221"/>
        <v>1</v>
      </c>
      <c r="B530" s="308">
        <f t="shared" si="222"/>
        <v>2255517129890</v>
      </c>
      <c r="C530" s="225">
        <f>VLOOKUP(B:B,[1]YOKOHAMA!$B:$K,9,0)</f>
        <v>29</v>
      </c>
      <c r="D530" s="11" t="s">
        <v>4704</v>
      </c>
      <c r="E530" s="11" t="s">
        <v>6459</v>
      </c>
      <c r="F530" s="303" t="s">
        <v>7206</v>
      </c>
      <c r="G530" s="132" t="str">
        <f t="shared" si="223"/>
        <v>17</v>
      </c>
      <c r="H530" s="225">
        <v>27</v>
      </c>
      <c r="I530" s="225">
        <f>VLOOKUP(B:B,[1]YOKOHAMA!$B:$K,10,0)</f>
        <v>7</v>
      </c>
      <c r="J530" s="131" t="s">
        <v>12</v>
      </c>
      <c r="K530" s="132" t="s">
        <v>1758</v>
      </c>
      <c r="L530" s="132">
        <v>10</v>
      </c>
      <c r="M530" s="134" t="s">
        <v>3422</v>
      </c>
      <c r="N530" s="226" t="s">
        <v>7645</v>
      </c>
      <c r="O530" s="226" t="s">
        <v>1777</v>
      </c>
      <c r="P530" s="227">
        <v>19999</v>
      </c>
      <c r="Q530" s="228">
        <f t="shared" si="208"/>
        <v>17226.363636363636</v>
      </c>
      <c r="R530" s="143">
        <f t="shared" si="220"/>
        <v>0.37682727320702936</v>
      </c>
      <c r="S530" s="238">
        <v>1074476267</v>
      </c>
      <c r="T530" s="289" t="s">
        <v>7325</v>
      </c>
      <c r="U530" s="189">
        <f t="shared" si="209"/>
        <v>20000</v>
      </c>
      <c r="W530" s="229">
        <v>20000</v>
      </c>
      <c r="X530" s="135">
        <f t="shared" si="210"/>
        <v>10735</v>
      </c>
      <c r="Y530" s="230">
        <f t="shared" si="211"/>
        <v>17227.272727272724</v>
      </c>
      <c r="Z530" s="141">
        <f t="shared" si="212"/>
        <v>7.7353867693384704E-2</v>
      </c>
      <c r="AA530" s="136">
        <f t="shared" si="213"/>
        <v>0.37686015831134556</v>
      </c>
      <c r="AB530" s="309"/>
      <c r="AC530" s="184">
        <f t="shared" si="228"/>
        <v>19607</v>
      </c>
      <c r="AD530" s="182">
        <f t="shared" si="229"/>
        <v>21546</v>
      </c>
      <c r="AE530" s="128">
        <f t="shared" si="214"/>
        <v>1939.1399999999999</v>
      </c>
      <c r="AF530" s="129">
        <f t="shared" si="215"/>
        <v>393.13999999999987</v>
      </c>
      <c r="AG530" s="130">
        <f t="shared" si="216"/>
        <v>1.8246542281629995E-2</v>
      </c>
      <c r="AH530" s="137">
        <f t="shared" si="217"/>
        <v>1546</v>
      </c>
      <c r="AI530" s="138">
        <f t="shared" si="218"/>
        <v>7.1753457718369995E-2</v>
      </c>
      <c r="AJ530" s="138">
        <f t="shared" si="219"/>
        <v>0.35861361602971559</v>
      </c>
      <c r="AK530" s="11" t="s">
        <v>13397</v>
      </c>
      <c r="AL530" s="11">
        <f t="shared" si="224"/>
        <v>17452.400000000001</v>
      </c>
      <c r="AM530" s="412">
        <f t="shared" si="225"/>
        <v>14911.272727272728</v>
      </c>
      <c r="AN530" s="412">
        <f t="shared" si="226"/>
        <v>4176.2727272727279</v>
      </c>
      <c r="AO530" s="413">
        <f t="shared" si="227"/>
        <v>0.28007486709262064</v>
      </c>
      <c r="AP530" s="192">
        <v>2255517129890</v>
      </c>
      <c r="AQ530" s="192">
        <v>4968814930653</v>
      </c>
      <c r="AR530" s="192" t="s">
        <v>6328</v>
      </c>
      <c r="AS530" s="231" t="s">
        <v>24</v>
      </c>
      <c r="AT530" s="231" t="s">
        <v>564</v>
      </c>
      <c r="AU530" s="232" t="s">
        <v>52</v>
      </c>
      <c r="AV530" s="232"/>
      <c r="AW530" s="233">
        <f>VLOOKUP(B:B,[1]YOKOHAMA!$B:$K,8,0)</f>
        <v>10735</v>
      </c>
      <c r="AX530" s="233">
        <v>1050</v>
      </c>
      <c r="AY530" s="204" t="s">
        <v>6001</v>
      </c>
      <c r="AZ530" s="195" t="s">
        <v>5136</v>
      </c>
      <c r="BA530" s="133" t="str">
        <f>IFERROR(VLOOKUP(AZ:AZ,Q商品!B:E,4,0),"")</f>
        <v>2023年製 ADVAN dB V552 225/55R17 101W XL サマータイヤ 最短当日発送</v>
      </c>
      <c r="BB530" s="133" t="str">
        <f>IFERROR(VLOOKUP(B:B,在庫!B:M,12,0),"")</f>
        <v>2023年製</v>
      </c>
      <c r="BC530" s="133">
        <f>IFERROR(VLOOKUP(B:B,在庫!B:L,10,0),"")</f>
        <v>1</v>
      </c>
      <c r="BD530" s="234" t="e">
        <f>VLOOKUP(AP:AP,[1]MICHELIN!$B:$AH,32,0)</f>
        <v>#N/A</v>
      </c>
      <c r="BE530" s="234" t="e">
        <f>VLOOKUP(AP:AP,[1]MICHELIN!$B:$AH,33,0)</f>
        <v>#N/A</v>
      </c>
    </row>
    <row r="531" spans="1:57" s="11" customFormat="1" ht="19.5" hidden="1" customHeight="1">
      <c r="A531" s="237">
        <f t="shared" si="221"/>
        <v>1</v>
      </c>
      <c r="B531" s="308">
        <f t="shared" si="222"/>
        <v>2354518129899</v>
      </c>
      <c r="C531" s="225">
        <f>VLOOKUP(B:B,[1]YOKOHAMA!$B:$K,9,0)</f>
        <v>40</v>
      </c>
      <c r="D531" s="11" t="s">
        <v>4704</v>
      </c>
      <c r="E531" s="358" t="s">
        <v>1584</v>
      </c>
      <c r="F531" s="303" t="s">
        <v>6422</v>
      </c>
      <c r="G531" s="132" t="str">
        <f t="shared" si="223"/>
        <v>18</v>
      </c>
      <c r="H531" s="225">
        <v>0</v>
      </c>
      <c r="I531" s="225">
        <f>VLOOKUP(B:B,[1]YOKOHAMA!$B:$K,10,0)</f>
        <v>0</v>
      </c>
      <c r="J531" s="131" t="s">
        <v>12</v>
      </c>
      <c r="K531" s="132" t="s">
        <v>1758</v>
      </c>
      <c r="L531" s="132">
        <v>11</v>
      </c>
      <c r="M531" s="134"/>
      <c r="N531" s="226"/>
      <c r="O531" s="226"/>
      <c r="P531" s="227"/>
      <c r="Q531" s="228">
        <f t="shared" si="208"/>
        <v>-954.5454545454545</v>
      </c>
      <c r="R531" s="143">
        <f t="shared" si="220"/>
        <v>14.318380952380952</v>
      </c>
      <c r="S531" s="238">
        <v>1074476266</v>
      </c>
      <c r="T531" s="289" t="s">
        <v>7326</v>
      </c>
      <c r="U531" s="189">
        <f t="shared" si="209"/>
        <v>20000</v>
      </c>
      <c r="W531" s="229">
        <v>20000</v>
      </c>
      <c r="X531" s="135">
        <f t="shared" si="210"/>
        <v>12713</v>
      </c>
      <c r="Y531" s="230">
        <f t="shared" si="211"/>
        <v>17227.272727272724</v>
      </c>
      <c r="Z531" s="141" t="str">
        <f t="shared" si="212"/>
        <v/>
      </c>
      <c r="AA531" s="136">
        <f t="shared" si="213"/>
        <v>0.2620422163588389</v>
      </c>
      <c r="AB531" s="144"/>
      <c r="AC531" s="184">
        <f t="shared" si="228"/>
        <v>19607</v>
      </c>
      <c r="AD531" s="182">
        <f t="shared" si="229"/>
        <v>21546</v>
      </c>
      <c r="AE531" s="128">
        <f t="shared" si="214"/>
        <v>1939.1399999999999</v>
      </c>
      <c r="AF531" s="129">
        <f t="shared" si="215"/>
        <v>393.13999999999987</v>
      </c>
      <c r="AG531" s="130">
        <f t="shared" si="216"/>
        <v>1.8246542281629995E-2</v>
      </c>
      <c r="AH531" s="137">
        <f t="shared" si="217"/>
        <v>1546</v>
      </c>
      <c r="AI531" s="138">
        <f t="shared" si="218"/>
        <v>7.1753457718369995E-2</v>
      </c>
      <c r="AJ531" s="138">
        <f t="shared" si="219"/>
        <v>0.2437956740772089</v>
      </c>
      <c r="AK531" s="11" t="s">
        <v>13397</v>
      </c>
      <c r="AL531" s="11">
        <f t="shared" si="224"/>
        <v>17452.400000000001</v>
      </c>
      <c r="AM531" s="412">
        <f t="shared" si="225"/>
        <v>14911.272727272728</v>
      </c>
      <c r="AN531" s="412">
        <f t="shared" si="226"/>
        <v>2198.2727272727279</v>
      </c>
      <c r="AO531" s="413">
        <f t="shared" si="227"/>
        <v>0.14742354777349659</v>
      </c>
      <c r="AP531" s="192">
        <v>2354518129899</v>
      </c>
      <c r="AQ531" s="192">
        <v>4968814932268</v>
      </c>
      <c r="AR531" s="192" t="s">
        <v>6331</v>
      </c>
      <c r="AS531" s="231" t="s">
        <v>24</v>
      </c>
      <c r="AT531" s="231" t="s">
        <v>565</v>
      </c>
      <c r="AU531" s="232" t="s">
        <v>69</v>
      </c>
      <c r="AV531" s="232"/>
      <c r="AW531" s="233">
        <f>VLOOKUP(B:B,[1]YOKOHAMA!$B:$K,8,0)</f>
        <v>12713</v>
      </c>
      <c r="AX531" s="233">
        <v>1050</v>
      </c>
      <c r="AY531" s="204" t="s">
        <v>6001</v>
      </c>
      <c r="AZ531" s="195" t="s">
        <v>5137</v>
      </c>
      <c r="BA531" s="133" t="str">
        <f>IFERROR(VLOOKUP(AZ:AZ,Q商品!B:E,4,0),"")</f>
        <v>2023年製 ADVAN dB V552 235/45R18 94Y サマータイヤ 最短当日発送</v>
      </c>
      <c r="BB531" s="133" t="str">
        <f>IFERROR(VLOOKUP(B:B,在庫!B:M,12,0),"")</f>
        <v/>
      </c>
      <c r="BC531" s="133" t="str">
        <f>IFERROR(VLOOKUP(B:B,在庫!B:L,10,0),"")</f>
        <v/>
      </c>
      <c r="BD531" s="234" t="e">
        <f>VLOOKUP(AP:AP,[1]MICHELIN!$B:$AH,32,0)</f>
        <v>#N/A</v>
      </c>
      <c r="BE531" s="234" t="e">
        <f>VLOOKUP(AP:AP,[1]MICHELIN!$B:$AH,33,0)</f>
        <v>#N/A</v>
      </c>
    </row>
    <row r="532" spans="1:57" s="11" customFormat="1" ht="19.5" hidden="1" customHeight="1">
      <c r="A532" s="237">
        <f t="shared" si="221"/>
        <v>1</v>
      </c>
      <c r="B532" s="308">
        <f t="shared" si="222"/>
        <v>2355018129877</v>
      </c>
      <c r="C532" s="225">
        <f>VLOOKUP(B:B,[1]YOKOHAMA!$B:$K,9,0)</f>
        <v>59</v>
      </c>
      <c r="D532" s="11" t="s">
        <v>4704</v>
      </c>
      <c r="E532" s="358" t="s">
        <v>1585</v>
      </c>
      <c r="F532" s="303" t="s">
        <v>6423</v>
      </c>
      <c r="G532" s="132" t="str">
        <f t="shared" si="223"/>
        <v>18</v>
      </c>
      <c r="H532" s="225">
        <v>1</v>
      </c>
      <c r="I532" s="225">
        <f>VLOOKUP(B:B,[1]YOKOHAMA!$B:$K,10,0)</f>
        <v>1</v>
      </c>
      <c r="J532" s="131">
        <v>411</v>
      </c>
      <c r="K532" s="132" t="s">
        <v>1758</v>
      </c>
      <c r="L532" s="132">
        <v>12</v>
      </c>
      <c r="M532" s="134" t="s">
        <v>3422</v>
      </c>
      <c r="N532" s="226" t="s">
        <v>6424</v>
      </c>
      <c r="O532" s="226" t="s">
        <v>1777</v>
      </c>
      <c r="P532" s="227">
        <v>21450</v>
      </c>
      <c r="Q532" s="228">
        <f t="shared" si="208"/>
        <v>18545.454545454544</v>
      </c>
      <c r="R532" s="143">
        <f t="shared" si="220"/>
        <v>0.3617303921568627</v>
      </c>
      <c r="S532" s="238">
        <v>1074476667</v>
      </c>
      <c r="T532" s="289" t="s">
        <v>7320</v>
      </c>
      <c r="U532" s="189">
        <f t="shared" si="209"/>
        <v>21450</v>
      </c>
      <c r="W532" s="229">
        <v>21450</v>
      </c>
      <c r="X532" s="135">
        <f t="shared" si="210"/>
        <v>11837</v>
      </c>
      <c r="Y532" s="230">
        <f t="shared" si="211"/>
        <v>18545.454545454544</v>
      </c>
      <c r="Z532" s="141">
        <f t="shared" si="212"/>
        <v>7.7296037296037401E-2</v>
      </c>
      <c r="AA532" s="136">
        <f t="shared" si="213"/>
        <v>0.3617303921568627</v>
      </c>
      <c r="AB532" s="144"/>
      <c r="AC532" s="184">
        <f t="shared" si="228"/>
        <v>21029</v>
      </c>
      <c r="AD532" s="182">
        <f t="shared" si="229"/>
        <v>23108</v>
      </c>
      <c r="AE532" s="128">
        <f t="shared" si="214"/>
        <v>2079.7199999999998</v>
      </c>
      <c r="AF532" s="129">
        <f t="shared" si="215"/>
        <v>421.7199999999998</v>
      </c>
      <c r="AG532" s="130">
        <f t="shared" si="216"/>
        <v>1.8249956724943735E-2</v>
      </c>
      <c r="AH532" s="137">
        <f t="shared" si="217"/>
        <v>1658</v>
      </c>
      <c r="AI532" s="138">
        <f t="shared" si="218"/>
        <v>7.1750043275056255E-2</v>
      </c>
      <c r="AJ532" s="138">
        <f t="shared" si="219"/>
        <v>0.34348043543191897</v>
      </c>
      <c r="AK532" s="11" t="s">
        <v>13397</v>
      </c>
      <c r="AL532" s="11">
        <f t="shared" si="224"/>
        <v>18718.2</v>
      </c>
      <c r="AM532" s="412">
        <f t="shared" si="225"/>
        <v>16062</v>
      </c>
      <c r="AN532" s="412">
        <f t="shared" si="226"/>
        <v>4225</v>
      </c>
      <c r="AO532" s="413">
        <f t="shared" si="227"/>
        <v>0.26304320757066368</v>
      </c>
      <c r="AP532" s="192">
        <v>2355018129877</v>
      </c>
      <c r="AQ532" s="192">
        <v>4968814927738</v>
      </c>
      <c r="AR532" s="192" t="s">
        <v>6332</v>
      </c>
      <c r="AS532" s="231" t="s">
        <v>24</v>
      </c>
      <c r="AT532" s="231" t="s">
        <v>566</v>
      </c>
      <c r="AU532" s="232" t="s">
        <v>54</v>
      </c>
      <c r="AV532" s="232"/>
      <c r="AW532" s="233">
        <f>VLOOKUP(B:B,[1]YOKOHAMA!$B:$K,8,0)</f>
        <v>11837</v>
      </c>
      <c r="AX532" s="233">
        <v>1050</v>
      </c>
      <c r="AY532" s="204" t="s">
        <v>6001</v>
      </c>
      <c r="AZ532" s="195" t="s">
        <v>5138</v>
      </c>
      <c r="BA532" s="133" t="str">
        <f>IFERROR(VLOOKUP(AZ:AZ,Q商品!B:E,4,0),"")</f>
        <v>2023年製 ADVAN dB V552 235/50R18 97W サマータイヤ 最短当日発送</v>
      </c>
      <c r="BB532" s="133" t="str">
        <f>IFERROR(VLOOKUP(B:B,在庫!B:M,12,0),"")</f>
        <v>2023年製</v>
      </c>
      <c r="BC532" s="133">
        <f>IFERROR(VLOOKUP(B:B,在庫!B:L,10,0),"")</f>
        <v>1</v>
      </c>
      <c r="BD532" s="234" t="e">
        <f>VLOOKUP(AP:AP,[1]MICHELIN!$B:$AH,32,0)</f>
        <v>#N/A</v>
      </c>
      <c r="BE532" s="234" t="e">
        <f>VLOOKUP(AP:AP,[1]MICHELIN!$B:$AH,33,0)</f>
        <v>#N/A</v>
      </c>
    </row>
    <row r="533" spans="1:57" s="11" customFormat="1" ht="19.5" hidden="1" customHeight="1">
      <c r="A533" s="237">
        <f t="shared" si="221"/>
        <v>1</v>
      </c>
      <c r="B533" s="308">
        <f t="shared" si="222"/>
        <v>2454518129896</v>
      </c>
      <c r="C533" s="225">
        <f>VLOOKUP(B:B,[1]YOKOHAMA!$B:$K,9,0)</f>
        <v>10</v>
      </c>
      <c r="D533" s="11" t="s">
        <v>4704</v>
      </c>
      <c r="E533" s="11" t="s">
        <v>1587</v>
      </c>
      <c r="F533" s="303" t="s">
        <v>6427</v>
      </c>
      <c r="G533" s="132" t="str">
        <f t="shared" si="223"/>
        <v>18</v>
      </c>
      <c r="H533" s="225">
        <v>34</v>
      </c>
      <c r="I533" s="225">
        <f>VLOOKUP(B:B,[1]YOKOHAMA!$B:$K,10,0)</f>
        <v>24</v>
      </c>
      <c r="J533" s="131">
        <v>1330</v>
      </c>
      <c r="K533" s="132" t="s">
        <v>1758</v>
      </c>
      <c r="L533" s="132">
        <v>15</v>
      </c>
      <c r="M533" s="134" t="s">
        <v>3422</v>
      </c>
      <c r="N533" s="226" t="s">
        <v>6188</v>
      </c>
      <c r="O533" s="226" t="s">
        <v>1777</v>
      </c>
      <c r="P533" s="227">
        <v>23100</v>
      </c>
      <c r="Q533" s="228">
        <f t="shared" si="208"/>
        <v>20045.454545454544</v>
      </c>
      <c r="R533" s="143">
        <f t="shared" si="220"/>
        <v>0.36579138321995458</v>
      </c>
      <c r="S533" s="238">
        <v>1074476664</v>
      </c>
      <c r="T533" s="375" t="s">
        <v>7321</v>
      </c>
      <c r="U533" s="189">
        <f t="shared" si="209"/>
        <v>23100</v>
      </c>
      <c r="W533" s="229">
        <v>23100</v>
      </c>
      <c r="X533" s="135">
        <f t="shared" si="210"/>
        <v>12713</v>
      </c>
      <c r="Y533" s="230">
        <f t="shared" si="211"/>
        <v>20045.454545454544</v>
      </c>
      <c r="Z533" s="141">
        <f t="shared" si="212"/>
        <v>7.7316017316017227E-2</v>
      </c>
      <c r="AA533" s="136">
        <f t="shared" si="213"/>
        <v>0.36579138321995458</v>
      </c>
      <c r="AB533" s="309"/>
      <c r="AC533" s="184">
        <f t="shared" si="228"/>
        <v>22647</v>
      </c>
      <c r="AD533" s="182">
        <f t="shared" si="229"/>
        <v>24886</v>
      </c>
      <c r="AE533" s="128">
        <f t="shared" si="214"/>
        <v>2239.7399999999998</v>
      </c>
      <c r="AF533" s="129">
        <f t="shared" si="215"/>
        <v>453.73999999999978</v>
      </c>
      <c r="AG533" s="130">
        <f t="shared" si="216"/>
        <v>1.8232741300329494E-2</v>
      </c>
      <c r="AH533" s="137">
        <f t="shared" si="217"/>
        <v>1786</v>
      </c>
      <c r="AI533" s="138">
        <f t="shared" si="218"/>
        <v>7.1767258699670503E-2</v>
      </c>
      <c r="AJ533" s="138">
        <f t="shared" si="219"/>
        <v>0.3475586419196251</v>
      </c>
      <c r="AK533" s="11" t="s">
        <v>13397</v>
      </c>
      <c r="AL533" s="11">
        <f t="shared" si="224"/>
        <v>20158.400000000001</v>
      </c>
      <c r="AM533" s="412">
        <f t="shared" si="225"/>
        <v>17371.272727272728</v>
      </c>
      <c r="AN533" s="412">
        <f t="shared" si="226"/>
        <v>4658.2727272727279</v>
      </c>
      <c r="AO533" s="413">
        <f t="shared" si="227"/>
        <v>0.26815955286680204</v>
      </c>
      <c r="AP533" s="192">
        <v>2454518129896</v>
      </c>
      <c r="AQ533" s="192"/>
      <c r="AR533" s="192" t="s">
        <v>6333</v>
      </c>
      <c r="AS533" s="231" t="s">
        <v>24</v>
      </c>
      <c r="AT533" s="231" t="s">
        <v>569</v>
      </c>
      <c r="AU533" s="232" t="s">
        <v>33</v>
      </c>
      <c r="AV533" s="232"/>
      <c r="AW533" s="233">
        <f>VLOOKUP(B:B,[1]YOKOHAMA!$B:$K,8,0)</f>
        <v>12713</v>
      </c>
      <c r="AX533" s="233">
        <v>1050</v>
      </c>
      <c r="AY533" s="204" t="s">
        <v>6001</v>
      </c>
      <c r="AZ533" s="195" t="s">
        <v>5139</v>
      </c>
      <c r="BA533" s="133" t="str">
        <f>IFERROR(VLOOKUP(AZ:AZ,Q商品!B:E,4,0),"")</f>
        <v>2023年製 ADVAN dB V552 245/45R18 96Y サマータイヤ 最短当日発送</v>
      </c>
      <c r="BB533" s="133" t="str">
        <f>IFERROR(VLOOKUP(B:B,在庫!B:M,12,0),"")</f>
        <v>2023年製</v>
      </c>
      <c r="BC533" s="133">
        <f>IFERROR(VLOOKUP(B:B,在庫!B:L,10,0),"")</f>
        <v>1</v>
      </c>
      <c r="BD533" s="234" t="e">
        <f>VLOOKUP(AP:AP,[1]MICHELIN!$B:$AH,32,0)</f>
        <v>#N/A</v>
      </c>
      <c r="BE533" s="234" t="e">
        <f>VLOOKUP(AP:AP,[1]MICHELIN!$B:$AH,33,0)</f>
        <v>#N/A</v>
      </c>
    </row>
    <row r="534" spans="1:57" s="11" customFormat="1" ht="19.5" hidden="1" customHeight="1">
      <c r="A534" s="237">
        <f t="shared" si="221"/>
        <v>1</v>
      </c>
      <c r="B534" s="308">
        <f t="shared" si="222"/>
        <v>2254019129810</v>
      </c>
      <c r="C534" s="225">
        <f>VLOOKUP(B:B,[1]YOKOHAMA!$B:$K,9,0)</f>
        <v>15</v>
      </c>
      <c r="D534" s="11" t="s">
        <v>4704</v>
      </c>
      <c r="E534" s="11" t="s">
        <v>6361</v>
      </c>
      <c r="F534" s="303" t="s">
        <v>6348</v>
      </c>
      <c r="G534" s="132" t="str">
        <f t="shared" si="223"/>
        <v>19</v>
      </c>
      <c r="H534" s="225">
        <v>29</v>
      </c>
      <c r="I534" s="225">
        <f>VLOOKUP(B:B,[1]YOKOHAMA!$B:$K,10,0)</f>
        <v>17</v>
      </c>
      <c r="J534" s="131">
        <v>917</v>
      </c>
      <c r="K534" s="132" t="s">
        <v>1758</v>
      </c>
      <c r="L534" s="132">
        <v>18</v>
      </c>
      <c r="M534" s="134" t="s">
        <v>3422</v>
      </c>
      <c r="N534" s="226" t="s">
        <v>6466</v>
      </c>
      <c r="O534" s="226" t="s">
        <v>1777</v>
      </c>
      <c r="P534" s="227">
        <v>24250</v>
      </c>
      <c r="Q534" s="228">
        <f t="shared" si="208"/>
        <v>21090.909090909088</v>
      </c>
      <c r="R534" s="143">
        <f t="shared" si="220"/>
        <v>0.25707327586206885</v>
      </c>
      <c r="S534" s="238">
        <v>1074476224</v>
      </c>
      <c r="T534" s="374" t="s">
        <v>7868</v>
      </c>
      <c r="U534" s="189">
        <f t="shared" si="209"/>
        <v>24250</v>
      </c>
      <c r="W534" s="229">
        <v>24250</v>
      </c>
      <c r="X534" s="135">
        <f t="shared" si="210"/>
        <v>15669</v>
      </c>
      <c r="Y534" s="230">
        <f t="shared" si="211"/>
        <v>21090.909090909088</v>
      </c>
      <c r="Z534" s="141">
        <f t="shared" si="212"/>
        <v>7.7319587628865927E-2</v>
      </c>
      <c r="AA534" s="136">
        <f t="shared" si="213"/>
        <v>0.25707327586206885</v>
      </c>
      <c r="AB534" s="144"/>
      <c r="AC534" s="184">
        <f t="shared" si="228"/>
        <v>23774</v>
      </c>
      <c r="AD534" s="182">
        <f t="shared" si="229"/>
        <v>26125</v>
      </c>
      <c r="AE534" s="128">
        <f t="shared" si="214"/>
        <v>2351.25</v>
      </c>
      <c r="AF534" s="129">
        <f t="shared" si="215"/>
        <v>476.25</v>
      </c>
      <c r="AG534" s="130">
        <f t="shared" si="216"/>
        <v>1.8229665071770335E-2</v>
      </c>
      <c r="AH534" s="137">
        <f t="shared" si="217"/>
        <v>1875</v>
      </c>
      <c r="AI534" s="138">
        <f t="shared" si="218"/>
        <v>7.1770334928229665E-2</v>
      </c>
      <c r="AJ534" s="138">
        <f t="shared" si="219"/>
        <v>0.23884361079029851</v>
      </c>
      <c r="AK534" s="11" t="s">
        <v>13397</v>
      </c>
      <c r="AL534" s="11">
        <f t="shared" si="224"/>
        <v>21161.5</v>
      </c>
      <c r="AM534" s="412">
        <f t="shared" si="225"/>
        <v>18283.181818181816</v>
      </c>
      <c r="AN534" s="412">
        <f t="shared" si="226"/>
        <v>2614.1818181818162</v>
      </c>
      <c r="AO534" s="413">
        <f t="shared" si="227"/>
        <v>0.14298287049697925</v>
      </c>
      <c r="AP534" s="192">
        <v>2254019129810</v>
      </c>
      <c r="AQ534" s="192">
        <v>4968814900144</v>
      </c>
      <c r="AR534" s="192" t="s">
        <v>1332</v>
      </c>
      <c r="AS534" s="231" t="s">
        <v>6363</v>
      </c>
      <c r="AT534" s="231" t="s">
        <v>1049</v>
      </c>
      <c r="AU534" s="232" t="s">
        <v>124</v>
      </c>
      <c r="AV534" s="232"/>
      <c r="AW534" s="233">
        <f>VLOOKUP(B:B,[1]YOKOHAMA!$B:$K,8,0)</f>
        <v>15669</v>
      </c>
      <c r="AX534" s="233">
        <v>1050</v>
      </c>
      <c r="AY534" s="204" t="s">
        <v>6001</v>
      </c>
      <c r="AZ534" s="195" t="s">
        <v>348</v>
      </c>
      <c r="BA534" s="133" t="str">
        <f>IFERROR(VLOOKUP(AZ:AZ,Q商品!B:E,4,0),"")</f>
        <v>2023年製 Advan Fleva V701 225/40R19 93W XL サマータイヤ 最短当日発送</v>
      </c>
      <c r="BB534" s="133" t="str">
        <f>IFERROR(VLOOKUP(B:B,在庫!B:M,12,0),"")</f>
        <v>2023年製</v>
      </c>
      <c r="BC534" s="133">
        <f>IFERROR(VLOOKUP(B:B,在庫!B:L,10,0),"")</f>
        <v>1</v>
      </c>
      <c r="BD534" s="234" t="e">
        <f>VLOOKUP(AP:AP,[1]MICHELIN!$B:$AH,32,0)</f>
        <v>#N/A</v>
      </c>
      <c r="BE534" s="234" t="e">
        <f>VLOOKUP(AP:AP,[1]MICHELIN!$B:$AH,33,0)</f>
        <v>#N/A</v>
      </c>
    </row>
    <row r="535" spans="1:57" s="11" customFormat="1" ht="19.5" hidden="1" customHeight="1">
      <c r="A535" s="237">
        <f t="shared" si="221"/>
        <v>1</v>
      </c>
      <c r="B535" s="249">
        <f t="shared" si="222"/>
        <v>2355018169972</v>
      </c>
      <c r="C535" s="233">
        <f>VLOOKUP(B:B,[1]DUNLOP!$B:$K,9,0)</f>
        <v>24</v>
      </c>
      <c r="D535" s="11" t="s">
        <v>4703</v>
      </c>
      <c r="E535" s="436" t="s">
        <v>5987</v>
      </c>
      <c r="F535" s="158" t="s">
        <v>5988</v>
      </c>
      <c r="G535" s="132" t="str">
        <f t="shared" si="223"/>
        <v>18</v>
      </c>
      <c r="H535" s="233">
        <v>84</v>
      </c>
      <c r="I535" s="233">
        <f>VLOOKUP(B:B,[1]DUNLOP!$B:$K,10,0)</f>
        <v>80</v>
      </c>
      <c r="J535" s="131"/>
      <c r="K535" s="132" t="s">
        <v>1756</v>
      </c>
      <c r="L535" s="132">
        <v>10</v>
      </c>
      <c r="M535" s="134" t="s">
        <v>5996</v>
      </c>
      <c r="N535" s="226" t="s">
        <v>11984</v>
      </c>
      <c r="O535" s="226" t="s">
        <v>1777</v>
      </c>
      <c r="P535" s="227">
        <v>12980</v>
      </c>
      <c r="Q535" s="228">
        <f t="shared" si="208"/>
        <v>10845.454545454544</v>
      </c>
      <c r="R535" s="143">
        <f t="shared" si="220"/>
        <v>9.9807208717518747E-2</v>
      </c>
      <c r="S535" s="238">
        <v>1074476622</v>
      </c>
      <c r="T535" s="289" t="s">
        <v>6971</v>
      </c>
      <c r="U535" s="189">
        <f t="shared" si="209"/>
        <v>12980</v>
      </c>
      <c r="W535" s="229">
        <v>12980</v>
      </c>
      <c r="X535" s="135">
        <f t="shared" si="210"/>
        <v>9763</v>
      </c>
      <c r="Y535" s="230">
        <f t="shared" si="211"/>
        <v>10845.454545454544</v>
      </c>
      <c r="Z535" s="141">
        <f t="shared" si="212"/>
        <v>7.7272727272727382E-2</v>
      </c>
      <c r="AA535" s="136">
        <f t="shared" si="213"/>
        <v>9.9807208717518747E-2</v>
      </c>
      <c r="AB535" s="144"/>
      <c r="AC535" s="184">
        <f t="shared" si="228"/>
        <v>12725</v>
      </c>
      <c r="AD535" s="182">
        <f t="shared" si="229"/>
        <v>13983</v>
      </c>
      <c r="AE535" s="128">
        <f t="shared" si="214"/>
        <v>1258.47</v>
      </c>
      <c r="AF535" s="129">
        <f t="shared" si="215"/>
        <v>255.47000000000003</v>
      </c>
      <c r="AG535" s="130">
        <f t="shared" si="216"/>
        <v>1.8270042194092829E-2</v>
      </c>
      <c r="AH535" s="137">
        <f t="shared" si="217"/>
        <v>1003</v>
      </c>
      <c r="AI535" s="138">
        <f t="shared" si="218"/>
        <v>7.1729957805907171E-2</v>
      </c>
      <c r="AJ535" s="138">
        <f t="shared" si="219"/>
        <v>8.1537166523425922E-2</v>
      </c>
      <c r="AL535" s="11">
        <f t="shared" si="224"/>
        <v>11326.7</v>
      </c>
      <c r="AM535" s="412">
        <f t="shared" si="225"/>
        <v>9342.454545454546</v>
      </c>
      <c r="AN535" s="412">
        <f t="shared" si="226"/>
        <v>-420.54545454545405</v>
      </c>
      <c r="AO535" s="413">
        <f t="shared" si="227"/>
        <v>-4.5014450163963084E-2</v>
      </c>
      <c r="AP535" s="192">
        <v>2355018169972</v>
      </c>
      <c r="AQ535" s="192" t="s">
        <v>152</v>
      </c>
      <c r="AR535" s="192" t="s">
        <v>152</v>
      </c>
      <c r="AS535" s="231" t="s">
        <v>147</v>
      </c>
      <c r="AT535" s="231" t="s">
        <v>998</v>
      </c>
      <c r="AU535" s="232" t="s">
        <v>54</v>
      </c>
      <c r="AV535" s="232" t="s">
        <v>152</v>
      </c>
      <c r="AW535" s="233">
        <f>VLOOKUP(B:B,[1]DUNLOP!$B:$K,8,0)</f>
        <v>9763</v>
      </c>
      <c r="AX535" s="233">
        <v>1050</v>
      </c>
      <c r="AY535" s="204" t="s">
        <v>3388</v>
      </c>
      <c r="AZ535" s="192" t="s">
        <v>5118</v>
      </c>
      <c r="BA535" s="133" t="str">
        <f>IFERROR(VLOOKUP(AZ:AZ,Q商品!B:E,4,0),"")</f>
        <v>2023年製 DZ102 235/50R18 97V サマータイヤ 最短当日発送</v>
      </c>
      <c r="BB535" s="133" t="str">
        <f>IFERROR(VLOOKUP(B:B,在庫!B:M,12,0),"")</f>
        <v>2023年製</v>
      </c>
      <c r="BC535" s="133">
        <f>IFERROR(VLOOKUP(B:B,在庫!B:L,10,0),"")</f>
        <v>1</v>
      </c>
      <c r="BD535" s="234" t="e">
        <f>VLOOKUP(AP:AP,[1]MICHELIN!$B:$AH,32,0)</f>
        <v>#N/A</v>
      </c>
      <c r="BE535" s="234" t="e">
        <f>VLOOKUP(AP:AP,[1]MICHELIN!$B:$AH,33,0)</f>
        <v>#N/A</v>
      </c>
    </row>
    <row r="536" spans="1:57" s="11" customFormat="1" ht="19.5" hidden="1" customHeight="1">
      <c r="A536" s="237">
        <f t="shared" si="221"/>
        <v>1</v>
      </c>
      <c r="B536" s="308">
        <f t="shared" si="222"/>
        <v>2254518129816</v>
      </c>
      <c r="C536" s="225">
        <f>VLOOKUP(B:B,[1]YOKOHAMA!$B:$K,9,0)</f>
        <v>37</v>
      </c>
      <c r="D536" s="11" t="s">
        <v>4704</v>
      </c>
      <c r="E536" s="11" t="s">
        <v>6383</v>
      </c>
      <c r="F536" s="303" t="s">
        <v>6384</v>
      </c>
      <c r="G536" s="132" t="str">
        <f t="shared" si="223"/>
        <v>18</v>
      </c>
      <c r="H536" s="225">
        <v>36</v>
      </c>
      <c r="I536" s="225">
        <f>VLOOKUP(B:B,[1]YOKOHAMA!$B:$K,10,0)</f>
        <v>19</v>
      </c>
      <c r="J536" s="131">
        <v>320</v>
      </c>
      <c r="K536" s="132" t="s">
        <v>1758</v>
      </c>
      <c r="L536" s="132">
        <v>21</v>
      </c>
      <c r="M536" s="134" t="s">
        <v>3422</v>
      </c>
      <c r="N536" s="226" t="s">
        <v>7317</v>
      </c>
      <c r="O536" s="226" t="s">
        <v>1777</v>
      </c>
      <c r="P536" s="227">
        <v>21319</v>
      </c>
      <c r="Q536" s="228">
        <f t="shared" si="208"/>
        <v>18426.363636363636</v>
      </c>
      <c r="R536" s="143">
        <f t="shared" si="220"/>
        <v>0.24618876116236615</v>
      </c>
      <c r="S536" s="238">
        <v>1074476223</v>
      </c>
      <c r="T536" s="288" t="s">
        <v>6991</v>
      </c>
      <c r="U536" s="189">
        <f t="shared" si="209"/>
        <v>21319</v>
      </c>
      <c r="W536" s="229">
        <v>21319</v>
      </c>
      <c r="X536" s="135">
        <f t="shared" si="210"/>
        <v>13890</v>
      </c>
      <c r="Y536" s="230">
        <f t="shared" si="211"/>
        <v>18426.363636363636</v>
      </c>
      <c r="Z536" s="141">
        <f t="shared" si="212"/>
        <v>7.7301937239082408E-2</v>
      </c>
      <c r="AA536" s="136">
        <f t="shared" si="213"/>
        <v>0.24618876116236615</v>
      </c>
      <c r="AB536" s="309"/>
      <c r="AC536" s="184">
        <f t="shared" si="228"/>
        <v>20900</v>
      </c>
      <c r="AD536" s="182">
        <f t="shared" si="229"/>
        <v>22967</v>
      </c>
      <c r="AE536" s="128">
        <f t="shared" si="214"/>
        <v>2067.0299999999997</v>
      </c>
      <c r="AF536" s="129">
        <f t="shared" si="215"/>
        <v>419.02999999999975</v>
      </c>
      <c r="AG536" s="130">
        <f t="shared" si="216"/>
        <v>1.8244873078765173E-2</v>
      </c>
      <c r="AH536" s="137">
        <f t="shared" si="217"/>
        <v>1648</v>
      </c>
      <c r="AI536" s="138">
        <f t="shared" si="218"/>
        <v>7.1755126921234813E-2</v>
      </c>
      <c r="AJ536" s="138">
        <f t="shared" si="219"/>
        <v>0.22794388808360097</v>
      </c>
      <c r="AK536" s="11" t="s">
        <v>13397</v>
      </c>
      <c r="AL536" s="11">
        <f t="shared" si="224"/>
        <v>18603.3</v>
      </c>
      <c r="AM536" s="412">
        <f t="shared" si="225"/>
        <v>15957.545454545452</v>
      </c>
      <c r="AN536" s="412">
        <f t="shared" si="226"/>
        <v>2067.5454545454522</v>
      </c>
      <c r="AO536" s="413">
        <f t="shared" si="227"/>
        <v>0.12956538086855451</v>
      </c>
      <c r="AP536" s="192">
        <v>2254518129816</v>
      </c>
      <c r="AQ536" s="192">
        <v>4968814900007</v>
      </c>
      <c r="AR536" s="192" t="s">
        <v>1328</v>
      </c>
      <c r="AS536" s="231" t="s">
        <v>26</v>
      </c>
      <c r="AT536" s="231" t="s">
        <v>562</v>
      </c>
      <c r="AU536" s="232" t="s">
        <v>40</v>
      </c>
      <c r="AV536" s="232"/>
      <c r="AW536" s="233">
        <f>VLOOKUP(B:B,[1]YOKOHAMA!$B:$K,8,0)</f>
        <v>13890</v>
      </c>
      <c r="AX536" s="233">
        <v>1050</v>
      </c>
      <c r="AY536" s="204" t="s">
        <v>6001</v>
      </c>
      <c r="AZ536" s="195" t="s">
        <v>5143</v>
      </c>
      <c r="BA536" s="133" t="str">
        <f>IFERROR(VLOOKUP(AZ:AZ,Q商品!B:E,4,0),"")</f>
        <v>2023年製 Advan Fleva V701 225/45R18 95W XL サマータイヤ 最短当日発送</v>
      </c>
      <c r="BB536" s="133" t="str">
        <f>IFERROR(VLOOKUP(B:B,在庫!B:M,12,0),"")</f>
        <v>2023年製</v>
      </c>
      <c r="BC536" s="133">
        <f>IFERROR(VLOOKUP(B:B,在庫!B:L,10,0),"")</f>
        <v>1</v>
      </c>
      <c r="BD536" s="234" t="e">
        <f>VLOOKUP(AP:AP,[1]MICHELIN!$B:$AH,32,0)</f>
        <v>#N/A</v>
      </c>
      <c r="BE536" s="234" t="e">
        <f>VLOOKUP(AP:AP,[1]MICHELIN!$B:$AH,33,0)</f>
        <v>#N/A</v>
      </c>
    </row>
    <row r="537" spans="1:57" s="11" customFormat="1" ht="19.5" hidden="1" customHeight="1">
      <c r="A537" s="237">
        <f t="shared" si="221"/>
        <v>1</v>
      </c>
      <c r="B537" s="249">
        <f t="shared" si="222"/>
        <v>2454018169972</v>
      </c>
      <c r="C537" s="233">
        <f>VLOOKUP(B:B,[1]DUNLOP!$B:$K,9,0)</f>
        <v>100</v>
      </c>
      <c r="D537" s="11" t="s">
        <v>4703</v>
      </c>
      <c r="E537" s="436" t="s">
        <v>5989</v>
      </c>
      <c r="F537" s="158" t="s">
        <v>5990</v>
      </c>
      <c r="G537" s="132" t="str">
        <f t="shared" si="223"/>
        <v>18</v>
      </c>
      <c r="H537" s="233">
        <v>17</v>
      </c>
      <c r="I537" s="233">
        <f>VLOOKUP(B:B,[1]DUNLOP!$B:$K,10,0)</f>
        <v>1</v>
      </c>
      <c r="J537" s="131"/>
      <c r="K537" s="132" t="s">
        <v>1756</v>
      </c>
      <c r="L537" s="132">
        <v>11</v>
      </c>
      <c r="M537" s="134" t="s">
        <v>3422</v>
      </c>
      <c r="N537" s="226" t="s">
        <v>11985</v>
      </c>
      <c r="O537" s="226" t="s">
        <v>3425</v>
      </c>
      <c r="P537" s="227">
        <v>12700</v>
      </c>
      <c r="Q537" s="228">
        <f t="shared" si="208"/>
        <v>10590.90909090909</v>
      </c>
      <c r="R537" s="143">
        <f t="shared" si="220"/>
        <v>0.10111587982832611</v>
      </c>
      <c r="S537" s="238">
        <v>1074476621</v>
      </c>
      <c r="T537" s="289" t="s">
        <v>6972</v>
      </c>
      <c r="U537" s="189">
        <f t="shared" si="209"/>
        <v>11800</v>
      </c>
      <c r="V537" s="11">
        <v>900</v>
      </c>
      <c r="W537" s="229">
        <v>12700</v>
      </c>
      <c r="X537" s="135">
        <f t="shared" si="210"/>
        <v>9520</v>
      </c>
      <c r="Y537" s="230">
        <f t="shared" si="211"/>
        <v>10590.90909090909</v>
      </c>
      <c r="Z537" s="141">
        <f t="shared" si="212"/>
        <v>7.7288135593220231E-2</v>
      </c>
      <c r="AA537" s="136">
        <f t="shared" si="213"/>
        <v>0.10111587982832611</v>
      </c>
      <c r="AB537" s="309"/>
      <c r="AC537" s="184">
        <f t="shared" si="228"/>
        <v>11568</v>
      </c>
      <c r="AD537" s="182">
        <f t="shared" si="229"/>
        <v>12712</v>
      </c>
      <c r="AE537" s="128">
        <f t="shared" si="214"/>
        <v>1144.08</v>
      </c>
      <c r="AF537" s="129">
        <f t="shared" si="215"/>
        <v>232.07999999999993</v>
      </c>
      <c r="AG537" s="130">
        <f t="shared" si="216"/>
        <v>1.8256765261170541E-2</v>
      </c>
      <c r="AH537" s="137">
        <f t="shared" si="217"/>
        <v>912</v>
      </c>
      <c r="AI537" s="138">
        <f t="shared" si="218"/>
        <v>7.1743234738829459E-2</v>
      </c>
      <c r="AJ537" s="138">
        <f t="shared" si="219"/>
        <v>8.285911456715557E-2</v>
      </c>
      <c r="AL537" s="11">
        <f t="shared" si="224"/>
        <v>10296.799999999999</v>
      </c>
      <c r="AM537" s="412">
        <f t="shared" si="225"/>
        <v>8406.1818181818162</v>
      </c>
      <c r="AN537" s="412">
        <f t="shared" si="226"/>
        <v>-1113.8181818181838</v>
      </c>
      <c r="AO537" s="413">
        <f t="shared" si="227"/>
        <v>-0.13249989185447966</v>
      </c>
      <c r="AP537" s="192">
        <v>2454018169972</v>
      </c>
      <c r="AQ537" s="192">
        <v>4981160904956</v>
      </c>
      <c r="AR537" s="192" t="s">
        <v>3341</v>
      </c>
      <c r="AS537" s="231" t="s">
        <v>147</v>
      </c>
      <c r="AT537" s="231" t="s">
        <v>1003</v>
      </c>
      <c r="AU537" s="232" t="s">
        <v>83</v>
      </c>
      <c r="AV537" s="232" t="s">
        <v>152</v>
      </c>
      <c r="AW537" s="233">
        <f>VLOOKUP(B:B,[1]DUNLOP!$B:$K,8,0)</f>
        <v>9520</v>
      </c>
      <c r="AX537" s="233">
        <v>1050</v>
      </c>
      <c r="AY537" s="204" t="s">
        <v>3388</v>
      </c>
      <c r="AZ537" s="192" t="s">
        <v>5119</v>
      </c>
      <c r="BA537" s="133" t="str">
        <f>IFERROR(VLOOKUP(AZ:AZ,Q商品!B:E,4,0),"")</f>
        <v>2023年製 DZ102 245/40R18 97W XL サマータイヤ 最短当日発送</v>
      </c>
      <c r="BB537" s="133" t="str">
        <f>IFERROR(VLOOKUP(B:B,在庫!B:M,12,0),"")</f>
        <v>2023年製</v>
      </c>
      <c r="BC537" s="133">
        <f>IFERROR(VLOOKUP(B:B,在庫!B:L,10,0),"")</f>
        <v>1</v>
      </c>
      <c r="BD537" s="234" t="e">
        <f>VLOOKUP(AP:AP,[1]MICHELIN!$B:$AH,32,0)</f>
        <v>#N/A</v>
      </c>
      <c r="BE537" s="234" t="e">
        <f>VLOOKUP(AP:AP,[1]MICHELIN!$B:$AH,33,0)</f>
        <v>#N/A</v>
      </c>
    </row>
    <row r="538" spans="1:57" s="11" customFormat="1" ht="19.5" hidden="1" customHeight="1">
      <c r="A538" s="237">
        <f t="shared" si="221"/>
        <v>1</v>
      </c>
      <c r="B538" s="308">
        <f t="shared" si="222"/>
        <v>2454019129784</v>
      </c>
      <c r="C538" s="225">
        <f>VLOOKUP(B:B,[1]YOKOHAMA!$B:$K,9,0)</f>
        <v>6</v>
      </c>
      <c r="D538" s="11" t="s">
        <v>4704</v>
      </c>
      <c r="E538" s="358" t="s">
        <v>6371</v>
      </c>
      <c r="F538" s="303" t="s">
        <v>6374</v>
      </c>
      <c r="G538" s="132" t="str">
        <f t="shared" si="223"/>
        <v>19</v>
      </c>
      <c r="H538" s="225">
        <v>9</v>
      </c>
      <c r="I538" s="225">
        <f>VLOOKUP(B:B,[1]YOKOHAMA!$B:$K,10,0)</f>
        <v>29</v>
      </c>
      <c r="J538" s="131" t="s">
        <v>12</v>
      </c>
      <c r="K538" s="132" t="s">
        <v>1758</v>
      </c>
      <c r="L538" s="132">
        <v>25</v>
      </c>
      <c r="M538" s="134" t="s">
        <v>1779</v>
      </c>
      <c r="N538" s="226" t="s">
        <v>6468</v>
      </c>
      <c r="O538" s="226" t="s">
        <v>1777</v>
      </c>
      <c r="P538" s="227">
        <v>32700</v>
      </c>
      <c r="Q538" s="228">
        <f t="shared" si="208"/>
        <v>29249.999999999996</v>
      </c>
      <c r="R538" s="143">
        <f t="shared" si="220"/>
        <v>0.35442735042735035</v>
      </c>
      <c r="S538" s="238">
        <v>1074475758</v>
      </c>
      <c r="T538" s="289" t="s">
        <v>7327</v>
      </c>
      <c r="U538" s="189">
        <f t="shared" si="209"/>
        <v>32700</v>
      </c>
      <c r="W538" s="229">
        <v>32700</v>
      </c>
      <c r="X538" s="135">
        <f t="shared" si="210"/>
        <v>18883</v>
      </c>
      <c r="Y538" s="230">
        <f t="shared" si="211"/>
        <v>29249.999999999996</v>
      </c>
      <c r="Z538" s="141">
        <f t="shared" si="212"/>
        <v>7.7308868501529071E-2</v>
      </c>
      <c r="AA538" s="136">
        <f t="shared" si="213"/>
        <v>0.35442735042735035</v>
      </c>
      <c r="AB538" s="144"/>
      <c r="AC538" s="184">
        <f t="shared" si="228"/>
        <v>32058</v>
      </c>
      <c r="AD538" s="182">
        <f t="shared" si="229"/>
        <v>35228</v>
      </c>
      <c r="AE538" s="128">
        <f t="shared" si="214"/>
        <v>3170.52</v>
      </c>
      <c r="AF538" s="129">
        <f t="shared" si="215"/>
        <v>642.52</v>
      </c>
      <c r="AG538" s="130">
        <f t="shared" si="216"/>
        <v>1.823890087430453E-2</v>
      </c>
      <c r="AH538" s="137">
        <f t="shared" si="217"/>
        <v>2528</v>
      </c>
      <c r="AI538" s="138">
        <f t="shared" si="218"/>
        <v>7.1761099125695463E-2</v>
      </c>
      <c r="AJ538" s="138">
        <f t="shared" si="219"/>
        <v>0.33618844955304583</v>
      </c>
      <c r="AK538" s="11" t="s">
        <v>13397</v>
      </c>
      <c r="AL538" s="11">
        <f t="shared" si="224"/>
        <v>28535.200000000001</v>
      </c>
      <c r="AM538" s="412">
        <f t="shared" si="225"/>
        <v>25463.81818181818</v>
      </c>
      <c r="AN538" s="412">
        <f t="shared" si="226"/>
        <v>6580.8181818181802</v>
      </c>
      <c r="AO538" s="413">
        <f t="shared" si="227"/>
        <v>0.25843799758659342</v>
      </c>
      <c r="AP538" s="192">
        <v>2454019129784</v>
      </c>
      <c r="AQ538" s="192">
        <v>4968814932503</v>
      </c>
      <c r="AR538" s="192" t="s">
        <v>1333</v>
      </c>
      <c r="AS538" s="231" t="s">
        <v>6369</v>
      </c>
      <c r="AT538" s="231" t="s">
        <v>1335</v>
      </c>
      <c r="AU538" s="232" t="s">
        <v>106</v>
      </c>
      <c r="AV538" s="232"/>
      <c r="AW538" s="233">
        <f>VLOOKUP(B:B,[1]YOKOHAMA!$B:$K,8,0)</f>
        <v>18883</v>
      </c>
      <c r="AX538" s="233">
        <v>525</v>
      </c>
      <c r="AY538" s="204" t="s">
        <v>6001</v>
      </c>
      <c r="AZ538" s="195" t="s">
        <v>6462</v>
      </c>
      <c r="BA538" s="133" t="str">
        <f>IFERROR(VLOOKUP(AZ:AZ,Q商品!B:E,4,0),"")</f>
        <v>2022年製 ADVAN Sport V105 245/40R19 98Y XL MO サマータイヤ 最短当日発送</v>
      </c>
      <c r="BB538" s="133" t="str">
        <f>IFERROR(VLOOKUP(B:B,在庫!B:M,12,0),"")</f>
        <v>2022年製</v>
      </c>
      <c r="BC538" s="133">
        <f>IFERROR(VLOOKUP(B:B,在庫!B:L,10,0),"")</f>
        <v>1</v>
      </c>
      <c r="BD538" s="234" t="e">
        <f>VLOOKUP(AP:AP,[1]MICHELIN!$B:$AH,32,0)</f>
        <v>#N/A</v>
      </c>
      <c r="BE538" s="234" t="e">
        <f>VLOOKUP(AP:AP,[1]MICHELIN!$B:$AH,33,0)</f>
        <v>#N/A</v>
      </c>
    </row>
    <row r="539" spans="1:57" s="11" customFormat="1" ht="19.5" hidden="1" customHeight="1">
      <c r="A539" s="237">
        <f t="shared" si="221"/>
        <v>1</v>
      </c>
      <c r="B539" s="308">
        <f t="shared" si="222"/>
        <v>2253519129795</v>
      </c>
      <c r="C539" s="225">
        <f>VLOOKUP(B:B,[1]YOKOHAMA!$B:$K,9,0)</f>
        <v>8</v>
      </c>
      <c r="D539" s="11" t="s">
        <v>4704</v>
      </c>
      <c r="E539" s="358" t="s">
        <v>6372</v>
      </c>
      <c r="F539" s="303" t="s">
        <v>6375</v>
      </c>
      <c r="G539" s="132" t="str">
        <f t="shared" si="223"/>
        <v>19</v>
      </c>
      <c r="H539" s="225">
        <v>0</v>
      </c>
      <c r="I539" s="225">
        <f>VLOOKUP(B:B,[1]YOKOHAMA!$B:$K,10,0)</f>
        <v>0</v>
      </c>
      <c r="J539" s="131">
        <v>2144</v>
      </c>
      <c r="K539" s="132" t="s">
        <v>1758</v>
      </c>
      <c r="L539" s="132">
        <v>26</v>
      </c>
      <c r="M539" s="134" t="s">
        <v>1779</v>
      </c>
      <c r="N539" s="226" t="s">
        <v>6469</v>
      </c>
      <c r="O539" s="226" t="s">
        <v>1777</v>
      </c>
      <c r="P539" s="227">
        <v>30500</v>
      </c>
      <c r="Q539" s="228">
        <f t="shared" si="208"/>
        <v>27249.999999999996</v>
      </c>
      <c r="R539" s="143">
        <f t="shared" si="220"/>
        <v>0.41199999999999992</v>
      </c>
      <c r="S539" s="238">
        <v>1074475757</v>
      </c>
      <c r="T539" s="289" t="s">
        <v>6994</v>
      </c>
      <c r="U539" s="189">
        <f t="shared" si="209"/>
        <v>30500</v>
      </c>
      <c r="W539" s="229">
        <v>30500</v>
      </c>
      <c r="X539" s="135">
        <f t="shared" si="210"/>
        <v>16023</v>
      </c>
      <c r="Y539" s="230">
        <f t="shared" si="211"/>
        <v>27249.999999999996</v>
      </c>
      <c r="Z539" s="141">
        <f t="shared" si="212"/>
        <v>7.7311475409836072E-2</v>
      </c>
      <c r="AA539" s="136">
        <f t="shared" si="213"/>
        <v>0.41199999999999992</v>
      </c>
      <c r="AB539" s="144"/>
      <c r="AC539" s="184">
        <f t="shared" si="228"/>
        <v>29901</v>
      </c>
      <c r="AD539" s="182">
        <f t="shared" si="229"/>
        <v>32858</v>
      </c>
      <c r="AE539" s="128">
        <f t="shared" si="214"/>
        <v>2957.22</v>
      </c>
      <c r="AF539" s="129">
        <f t="shared" si="215"/>
        <v>599.2199999999998</v>
      </c>
      <c r="AG539" s="130">
        <f t="shared" si="216"/>
        <v>1.8236654695964447E-2</v>
      </c>
      <c r="AH539" s="137">
        <f t="shared" si="217"/>
        <v>2358</v>
      </c>
      <c r="AI539" s="138">
        <f t="shared" si="218"/>
        <v>7.1763345304035553E-2</v>
      </c>
      <c r="AJ539" s="138">
        <f t="shared" si="219"/>
        <v>0.39376334530403545</v>
      </c>
      <c r="AK539" s="11" t="s">
        <v>13397</v>
      </c>
      <c r="AL539" s="11">
        <f t="shared" si="224"/>
        <v>26615.200000000001</v>
      </c>
      <c r="AM539" s="412">
        <f t="shared" si="225"/>
        <v>23718.363636363636</v>
      </c>
      <c r="AN539" s="412">
        <f t="shared" si="226"/>
        <v>7695.363636363636</v>
      </c>
      <c r="AO539" s="413">
        <f t="shared" si="227"/>
        <v>0.32444749369495057</v>
      </c>
      <c r="AP539" s="192">
        <v>2253519129795</v>
      </c>
      <c r="AQ539" s="192">
        <v>4548515027403</v>
      </c>
      <c r="AR539" s="192" t="s">
        <v>1336</v>
      </c>
      <c r="AS539" s="231" t="s">
        <v>6370</v>
      </c>
      <c r="AT539" s="231" t="s">
        <v>1055</v>
      </c>
      <c r="AU539" s="232" t="s">
        <v>127</v>
      </c>
      <c r="AV539" s="232"/>
      <c r="AW539" s="233">
        <f>VLOOKUP(B:B,[1]YOKOHAMA!$B:$K,8,0)</f>
        <v>16023</v>
      </c>
      <c r="AX539" s="233">
        <v>525</v>
      </c>
      <c r="AY539" s="204" t="s">
        <v>6001</v>
      </c>
      <c r="AZ539" s="195" t="s">
        <v>6463</v>
      </c>
      <c r="BA539" s="133" t="str">
        <f>IFERROR(VLOOKUP(AZ:AZ,Q商品!B:E,4,0),"")</f>
        <v>2022年製 Advan Sport V107 225/35R19 88Y XL YOKOHAMA サマータイヤ 最短当日発送</v>
      </c>
      <c r="BB539" s="133" t="str">
        <f>IFERROR(VLOOKUP(B:B,在庫!B:M,12,0),"")</f>
        <v/>
      </c>
      <c r="BC539" s="133" t="str">
        <f>IFERROR(VLOOKUP(B:B,在庫!B:L,10,0),"")</f>
        <v/>
      </c>
      <c r="BD539" s="234" t="e">
        <f>VLOOKUP(AP:AP,[1]MICHELIN!$B:$AH,32,0)</f>
        <v>#N/A</v>
      </c>
      <c r="BE539" s="234" t="e">
        <f>VLOOKUP(AP:AP,[1]MICHELIN!$B:$AH,33,0)</f>
        <v>#N/A</v>
      </c>
    </row>
    <row r="540" spans="1:57" s="11" customFormat="1" ht="19.5" hidden="1" customHeight="1">
      <c r="A540" s="237">
        <f t="shared" si="221"/>
        <v>1</v>
      </c>
      <c r="B540" s="308">
        <f t="shared" si="222"/>
        <v>2254018129798</v>
      </c>
      <c r="C540" s="225">
        <f>VLOOKUP(B:B,[1]YOKOHAMA!$B:$K,9,0)</f>
        <v>100</v>
      </c>
      <c r="D540" s="11" t="s">
        <v>4704</v>
      </c>
      <c r="E540" s="11" t="s">
        <v>6373</v>
      </c>
      <c r="F540" s="303" t="s">
        <v>6368</v>
      </c>
      <c r="G540" s="132" t="str">
        <f t="shared" si="223"/>
        <v>18</v>
      </c>
      <c r="H540" s="225">
        <v>18</v>
      </c>
      <c r="I540" s="225">
        <f>VLOOKUP(B:B,[1]YOKOHAMA!$B:$K,10,0)</f>
        <v>70</v>
      </c>
      <c r="J540" s="131"/>
      <c r="K540" s="132" t="s">
        <v>1758</v>
      </c>
      <c r="L540" s="132">
        <v>27</v>
      </c>
      <c r="M540" s="134" t="s">
        <v>3422</v>
      </c>
      <c r="N540" s="226" t="s">
        <v>11998</v>
      </c>
      <c r="O540" s="226" t="s">
        <v>3425</v>
      </c>
      <c r="P540" s="227">
        <v>26200</v>
      </c>
      <c r="Q540" s="228">
        <f t="shared" si="208"/>
        <v>22863.63636363636</v>
      </c>
      <c r="R540" s="143">
        <f t="shared" si="220"/>
        <v>0.46745129224652082</v>
      </c>
      <c r="S540" s="238">
        <v>1074475756</v>
      </c>
      <c r="T540" s="289" t="s">
        <v>7328</v>
      </c>
      <c r="U540" s="189">
        <f t="shared" si="209"/>
        <v>25300</v>
      </c>
      <c r="V540" s="11">
        <v>900</v>
      </c>
      <c r="W540" s="229">
        <v>26200</v>
      </c>
      <c r="X540" s="135">
        <f t="shared" si="210"/>
        <v>12176</v>
      </c>
      <c r="Y540" s="230">
        <f t="shared" si="211"/>
        <v>22863.63636363636</v>
      </c>
      <c r="Z540" s="141">
        <f t="shared" si="212"/>
        <v>7.7312252964426786E-2</v>
      </c>
      <c r="AA540" s="136">
        <f t="shared" si="213"/>
        <v>0.46745129224652082</v>
      </c>
      <c r="AB540" s="309"/>
      <c r="AC540" s="184">
        <f t="shared" si="228"/>
        <v>24803</v>
      </c>
      <c r="AD540" s="182">
        <f t="shared" si="229"/>
        <v>27256</v>
      </c>
      <c r="AE540" s="128">
        <f t="shared" si="214"/>
        <v>2453.04</v>
      </c>
      <c r="AF540" s="129">
        <f t="shared" si="215"/>
        <v>497.03999999999996</v>
      </c>
      <c r="AG540" s="130">
        <f t="shared" si="216"/>
        <v>1.8235984737305547E-2</v>
      </c>
      <c r="AH540" s="137">
        <f t="shared" si="217"/>
        <v>1956</v>
      </c>
      <c r="AI540" s="138">
        <f t="shared" si="218"/>
        <v>7.176401526269445E-2</v>
      </c>
      <c r="AJ540" s="138">
        <f t="shared" si="219"/>
        <v>0.44921530750921529</v>
      </c>
      <c r="AK540" s="11" t="s">
        <v>13397</v>
      </c>
      <c r="AL540" s="11">
        <f t="shared" si="224"/>
        <v>22077.4</v>
      </c>
      <c r="AM540" s="412">
        <f t="shared" si="225"/>
        <v>19115.81818181818</v>
      </c>
      <c r="AN540" s="412">
        <f t="shared" si="226"/>
        <v>6939.8181818181802</v>
      </c>
      <c r="AO540" s="413">
        <f t="shared" si="227"/>
        <v>0.36304060416409062</v>
      </c>
      <c r="AP540" s="192">
        <v>2254018129798</v>
      </c>
      <c r="AQ540" s="192">
        <v>4548515027571</v>
      </c>
      <c r="AR540" s="192" t="s">
        <v>1338</v>
      </c>
      <c r="AS540" s="231" t="s">
        <v>6370</v>
      </c>
      <c r="AT540" s="231" t="s">
        <v>762</v>
      </c>
      <c r="AU540" s="232" t="s">
        <v>38</v>
      </c>
      <c r="AV540" s="232"/>
      <c r="AW540" s="233">
        <f>VLOOKUP(B:B,[1]YOKOHAMA!$B:$K,8,0)</f>
        <v>12176</v>
      </c>
      <c r="AX540" s="233">
        <v>1050</v>
      </c>
      <c r="AY540" s="204" t="s">
        <v>6001</v>
      </c>
      <c r="AZ540" s="195" t="s">
        <v>6464</v>
      </c>
      <c r="BA540" s="133" t="str">
        <f>IFERROR(VLOOKUP(AZ:AZ,Q商品!B:E,4,0),"")</f>
        <v>2022年製 Advan Sport V107 225/40R18 92Y XL YOKOHAMA サマータイヤ 最短当日発送</v>
      </c>
      <c r="BB540" s="133" t="str">
        <f>IFERROR(VLOOKUP(B:B,在庫!B:M,12,0),"")</f>
        <v>2022年製</v>
      </c>
      <c r="BC540" s="133">
        <f>IFERROR(VLOOKUP(B:B,在庫!B:L,10,0),"")</f>
        <v>1</v>
      </c>
      <c r="BD540" s="234" t="e">
        <f>VLOOKUP(AP:AP,[1]MICHELIN!$B:$AH,32,0)</f>
        <v>#N/A</v>
      </c>
      <c r="BE540" s="234" t="e">
        <f>VLOOKUP(AP:AP,[1]MICHELIN!$B:$AH,33,0)</f>
        <v>#N/A</v>
      </c>
    </row>
    <row r="541" spans="1:57" s="11" customFormat="1" ht="19.5" hidden="1" customHeight="1">
      <c r="A541" s="237">
        <f t="shared" si="221"/>
        <v>1</v>
      </c>
      <c r="B541" s="308">
        <f t="shared" si="222"/>
        <v>2254018129811</v>
      </c>
      <c r="C541" s="225">
        <f>VLOOKUP(B:B,[1]YOKOHAMA!$B:$K,9,0)</f>
        <v>17</v>
      </c>
      <c r="D541" s="11" t="s">
        <v>4704</v>
      </c>
      <c r="E541" s="11" t="s">
        <v>6396</v>
      </c>
      <c r="F541" s="303" t="s">
        <v>6397</v>
      </c>
      <c r="G541" s="132" t="str">
        <f t="shared" si="223"/>
        <v>18</v>
      </c>
      <c r="H541" s="225">
        <v>19</v>
      </c>
      <c r="I541" s="225">
        <f>VLOOKUP(B:B,[1]YOKOHAMA!$B:$K,10,0)</f>
        <v>19</v>
      </c>
      <c r="J541" s="131"/>
      <c r="K541" s="132" t="s">
        <v>1758</v>
      </c>
      <c r="L541" s="132">
        <v>20</v>
      </c>
      <c r="M541" s="134" t="s">
        <v>1958</v>
      </c>
      <c r="N541" s="226" t="s">
        <v>6467</v>
      </c>
      <c r="O541" s="226" t="s">
        <v>1777</v>
      </c>
      <c r="P541" s="227">
        <v>17900</v>
      </c>
      <c r="Q541" s="228">
        <f t="shared" si="208"/>
        <v>15795.454545454544</v>
      </c>
      <c r="R541" s="143">
        <f t="shared" si="220"/>
        <v>7.5620143884892008E-2</v>
      </c>
      <c r="S541" s="238"/>
      <c r="T541" s="289"/>
      <c r="U541" s="189">
        <f t="shared" si="209"/>
        <v>17900</v>
      </c>
      <c r="W541" s="229">
        <v>17900</v>
      </c>
      <c r="X541" s="135">
        <f t="shared" si="210"/>
        <v>14601</v>
      </c>
      <c r="Y541" s="230">
        <f t="shared" si="211"/>
        <v>15795.454545454544</v>
      </c>
      <c r="Z541" s="141">
        <f t="shared" si="212"/>
        <v>7.731843575418984E-2</v>
      </c>
      <c r="AA541" s="136">
        <f t="shared" si="213"/>
        <v>7.5620143884892008E-2</v>
      </c>
      <c r="AB541" s="144" t="s">
        <v>6002</v>
      </c>
      <c r="AC541" s="184">
        <f t="shared" si="228"/>
        <v>17549</v>
      </c>
      <c r="AD541" s="182">
        <f t="shared" si="229"/>
        <v>19284</v>
      </c>
      <c r="AE541" s="128">
        <f t="shared" si="214"/>
        <v>1735.56</v>
      </c>
      <c r="AF541" s="129">
        <f t="shared" si="215"/>
        <v>351.55999999999995</v>
      </c>
      <c r="AG541" s="130">
        <f t="shared" si="216"/>
        <v>1.8230657539929473E-2</v>
      </c>
      <c r="AH541" s="137">
        <f t="shared" si="217"/>
        <v>1384</v>
      </c>
      <c r="AI541" s="138">
        <f t="shared" si="218"/>
        <v>7.1769342460070523E-2</v>
      </c>
      <c r="AJ541" s="138">
        <f t="shared" si="219"/>
        <v>5.7389486344962534E-2</v>
      </c>
      <c r="AL541" s="11">
        <f t="shared" si="224"/>
        <v>15620.6</v>
      </c>
      <c r="AM541" s="412">
        <f t="shared" si="225"/>
        <v>13723.272727272726</v>
      </c>
      <c r="AN541" s="412">
        <f t="shared" si="226"/>
        <v>-877.72727272727388</v>
      </c>
      <c r="AO541" s="413">
        <f t="shared" si="227"/>
        <v>-6.3959034420625963E-2</v>
      </c>
      <c r="AP541" s="192">
        <v>2254018129811</v>
      </c>
      <c r="AQ541" s="192">
        <v>4968814899929</v>
      </c>
      <c r="AR541" s="192" t="s">
        <v>1326</v>
      </c>
      <c r="AS541" s="231" t="s">
        <v>26</v>
      </c>
      <c r="AT541" s="231" t="s">
        <v>1327</v>
      </c>
      <c r="AU541" s="232" t="s">
        <v>38</v>
      </c>
      <c r="AV541" s="232"/>
      <c r="AW541" s="233">
        <f>VLOOKUP(B:B,[1]YOKOHAMA!$B:$K,8,0)</f>
        <v>14601</v>
      </c>
      <c r="AX541" s="233">
        <v>525</v>
      </c>
      <c r="AY541" s="204" t="s">
        <v>6001</v>
      </c>
      <c r="AZ541" s="192" t="s">
        <v>6398</v>
      </c>
      <c r="BA541" s="133" t="str">
        <f>IFERROR(VLOOKUP(AZ:AZ,Q商品!B:E,4,0),"")</f>
        <v/>
      </c>
      <c r="BB541" s="133" t="str">
        <f>IFERROR(VLOOKUP(B:B,在庫!B:M,12,0),"")</f>
        <v>2023年製</v>
      </c>
      <c r="BC541" s="133">
        <f>IFERROR(VLOOKUP(B:B,在庫!B:L,10,0),"")</f>
        <v>1</v>
      </c>
      <c r="BD541" s="234">
        <f>VLOOKUP(AP:AP,[1]YOKOHAMA!$B:$AH,32,0)</f>
        <v>606918306</v>
      </c>
      <c r="BE541" s="234">
        <f>VLOOKUP(AP:AP,[1]YOKOHAMA!$B:$AH,33,0)</f>
        <v>606918312</v>
      </c>
    </row>
    <row r="542" spans="1:57" s="11" customFormat="1" ht="19.5" hidden="1" customHeight="1">
      <c r="A542" s="237">
        <f t="shared" si="221"/>
        <v>1</v>
      </c>
      <c r="B542" s="308">
        <f t="shared" si="222"/>
        <v>1956016129879</v>
      </c>
      <c r="C542" s="225">
        <f>VLOOKUP(B:B,[1]YOKOHAMA!$B:$K,9,0)</f>
        <v>16</v>
      </c>
      <c r="D542" s="11" t="s">
        <v>4704</v>
      </c>
      <c r="E542" s="358" t="s">
        <v>6365</v>
      </c>
      <c r="F542" s="235" t="s">
        <v>6008</v>
      </c>
      <c r="G542" s="132" t="str">
        <f t="shared" si="223"/>
        <v>16</v>
      </c>
      <c r="H542" s="225">
        <v>27</v>
      </c>
      <c r="I542" s="225">
        <f>VLOOKUP(B:B,[1]YOKOHAMA!$B:$K,10,0)</f>
        <v>23</v>
      </c>
      <c r="J542" s="131"/>
      <c r="K542" s="132" t="s">
        <v>1758</v>
      </c>
      <c r="L542" s="132">
        <v>29</v>
      </c>
      <c r="M542" s="134"/>
      <c r="N542" s="226"/>
      <c r="O542" s="226"/>
      <c r="P542" s="227"/>
      <c r="Q542" s="228">
        <f t="shared" si="208"/>
        <v>-477.27272727272725</v>
      </c>
      <c r="R542" s="143">
        <f t="shared" si="220"/>
        <v>19.094476190476193</v>
      </c>
      <c r="S542" s="238">
        <v>1074475755</v>
      </c>
      <c r="T542" s="288" t="s">
        <v>6995</v>
      </c>
      <c r="U542" s="189">
        <f t="shared" si="209"/>
        <v>0</v>
      </c>
      <c r="W542" s="229"/>
      <c r="X542" s="135">
        <f t="shared" si="210"/>
        <v>8636</v>
      </c>
      <c r="Y542" s="230">
        <f t="shared" si="211"/>
        <v>-477.27272727272725</v>
      </c>
      <c r="Z542" s="141" t="str">
        <f t="shared" si="212"/>
        <v/>
      </c>
      <c r="AA542" s="136">
        <f t="shared" si="213"/>
        <v>19.094476190476193</v>
      </c>
      <c r="AB542" s="144"/>
      <c r="AC542" s="184">
        <f t="shared" si="228"/>
        <v>0</v>
      </c>
      <c r="AD542" s="182">
        <f t="shared" si="229"/>
        <v>0</v>
      </c>
      <c r="AE542" s="128">
        <f t="shared" si="214"/>
        <v>0</v>
      </c>
      <c r="AF542" s="129">
        <f t="shared" si="215"/>
        <v>0</v>
      </c>
      <c r="AG542" s="130" t="str">
        <f t="shared" si="216"/>
        <v/>
      </c>
      <c r="AH542" s="137">
        <f t="shared" si="217"/>
        <v>0</v>
      </c>
      <c r="AI542" s="138" t="str">
        <f t="shared" si="218"/>
        <v/>
      </c>
      <c r="AJ542" s="138" t="str">
        <f t="shared" si="219"/>
        <v/>
      </c>
      <c r="AK542" s="11" t="s">
        <v>13397</v>
      </c>
      <c r="AL542" s="11">
        <f t="shared" si="224"/>
        <v>0</v>
      </c>
      <c r="AM542" s="412">
        <f t="shared" si="225"/>
        <v>-477.27272727272725</v>
      </c>
      <c r="AN542" s="412">
        <f t="shared" si="226"/>
        <v>-9113.2727272727279</v>
      </c>
      <c r="AO542" s="413">
        <f t="shared" si="227"/>
        <v>19.094476190476193</v>
      </c>
      <c r="AP542" s="192">
        <v>1956016129879</v>
      </c>
      <c r="AQ542" s="192"/>
      <c r="AR542" s="192" t="s">
        <v>6321</v>
      </c>
      <c r="AS542" s="231" t="s">
        <v>24</v>
      </c>
      <c r="AT542" s="231" t="s">
        <v>1340</v>
      </c>
      <c r="AU542" s="232" t="s">
        <v>46</v>
      </c>
      <c r="AV542" s="232"/>
      <c r="AW542" s="233">
        <f>VLOOKUP(B:B,[1]YOKOHAMA!$B:$K,8,0)</f>
        <v>8636</v>
      </c>
      <c r="AX542" s="233">
        <v>525</v>
      </c>
      <c r="AY542" s="204" t="s">
        <v>6001</v>
      </c>
      <c r="AZ542" s="195" t="s">
        <v>6455</v>
      </c>
      <c r="BA542" s="133" t="str">
        <f>IFERROR(VLOOKUP(AZ:AZ,Q商品!B:E,4,0),"")</f>
        <v>2023年製 ADVAN dB V552 195/60R16 89V サマータイヤ 最短当日発送</v>
      </c>
      <c r="BB542" s="133" t="str">
        <f>IFERROR(VLOOKUP(B:B,在庫!B:M,12,0),"")</f>
        <v>2023年製</v>
      </c>
      <c r="BC542" s="133">
        <f>IFERROR(VLOOKUP(B:B,在庫!B:L,10,0),"")</f>
        <v>1</v>
      </c>
      <c r="BD542" s="234" t="e">
        <f>VLOOKUP(AP:AP,[1]MICHELIN!$B:$AH,32,0)</f>
        <v>#N/A</v>
      </c>
      <c r="BE542" s="234" t="e">
        <f>VLOOKUP(AP:AP,[1]MICHELIN!$B:$AH,33,0)</f>
        <v>#N/A</v>
      </c>
    </row>
    <row r="543" spans="1:57" s="11" customFormat="1" ht="19.5" hidden="1" customHeight="1">
      <c r="A543" s="237">
        <f t="shared" si="221"/>
        <v>1</v>
      </c>
      <c r="B543" s="431">
        <f t="shared" si="222"/>
        <v>2055017129891</v>
      </c>
      <c r="C543" s="225">
        <f>VLOOKUP(B:B,[1]YOKOHAMA!$B:$K,9,0)</f>
        <v>38</v>
      </c>
      <c r="D543" s="11" t="s">
        <v>4704</v>
      </c>
      <c r="E543" s="11" t="s">
        <v>7190</v>
      </c>
      <c r="F543" s="303" t="s">
        <v>7191</v>
      </c>
      <c r="G543" s="132" t="str">
        <f t="shared" si="223"/>
        <v>17</v>
      </c>
      <c r="H543" s="225">
        <v>16</v>
      </c>
      <c r="I543" s="225">
        <f>VLOOKUP(B:B,[1]YOKOHAMA!$B:$K,10,0)</f>
        <v>2</v>
      </c>
      <c r="J543" s="131">
        <v>1330</v>
      </c>
      <c r="K543" s="132" t="s">
        <v>1758</v>
      </c>
      <c r="L543" s="132">
        <v>30</v>
      </c>
      <c r="M543" s="134" t="s">
        <v>3422</v>
      </c>
      <c r="N543" s="226" t="s">
        <v>3415</v>
      </c>
      <c r="O543" s="226" t="s">
        <v>1777</v>
      </c>
      <c r="P543" s="227">
        <v>16980</v>
      </c>
      <c r="Q543" s="228">
        <f t="shared" si="208"/>
        <v>14959.090909090908</v>
      </c>
      <c r="R543" s="143">
        <f t="shared" si="220"/>
        <v>0.37121847462777269</v>
      </c>
      <c r="S543" s="238" t="s">
        <v>7197</v>
      </c>
      <c r="T543" s="288" t="s">
        <v>7200</v>
      </c>
      <c r="U543" s="189">
        <f t="shared" si="209"/>
        <v>16980</v>
      </c>
      <c r="W543" s="229">
        <v>16980</v>
      </c>
      <c r="X543" s="135">
        <f t="shared" si="210"/>
        <v>9406</v>
      </c>
      <c r="Y543" s="230">
        <f t="shared" si="211"/>
        <v>14959.090909090908</v>
      </c>
      <c r="Z543" s="141">
        <f t="shared" si="212"/>
        <v>7.7326266195524074E-2</v>
      </c>
      <c r="AA543" s="136">
        <f t="shared" si="213"/>
        <v>0.37121847462777269</v>
      </c>
      <c r="AB543" s="309"/>
      <c r="AC543" s="184">
        <f t="shared" si="228"/>
        <v>16647</v>
      </c>
      <c r="AD543" s="182">
        <f t="shared" si="229"/>
        <v>18293</v>
      </c>
      <c r="AE543" s="128">
        <f t="shared" si="214"/>
        <v>1646.37</v>
      </c>
      <c r="AF543" s="129">
        <f t="shared" si="215"/>
        <v>333.36999999999989</v>
      </c>
      <c r="AG543" s="130">
        <f t="shared" si="216"/>
        <v>1.8223910785546377E-2</v>
      </c>
      <c r="AH543" s="137">
        <f t="shared" si="217"/>
        <v>1313</v>
      </c>
      <c r="AI543" s="138">
        <f t="shared" si="218"/>
        <v>7.1776089214453623E-2</v>
      </c>
      <c r="AJ543" s="138">
        <f t="shared" si="219"/>
        <v>0.35299456384222633</v>
      </c>
      <c r="AK543" s="11" t="s">
        <v>13397</v>
      </c>
      <c r="AL543" s="11">
        <f t="shared" si="224"/>
        <v>14817.7</v>
      </c>
      <c r="AM543" s="412">
        <f t="shared" si="225"/>
        <v>12993.363636363636</v>
      </c>
      <c r="AN543" s="412">
        <f t="shared" si="226"/>
        <v>3587.363636363636</v>
      </c>
      <c r="AO543" s="413">
        <f t="shared" si="227"/>
        <v>0.27609199101639298</v>
      </c>
      <c r="AP543" s="192">
        <v>2055017129891</v>
      </c>
      <c r="AQ543" s="192"/>
      <c r="AR543" s="192" t="s">
        <v>6324</v>
      </c>
      <c r="AS543" s="231" t="s">
        <v>24</v>
      </c>
      <c r="AT543" s="231" t="s">
        <v>1343</v>
      </c>
      <c r="AU543" s="232" t="s">
        <v>64</v>
      </c>
      <c r="AV543" s="232"/>
      <c r="AW543" s="233">
        <f>VLOOKUP(B:B,[1]YOKOHAMA!$B:$K,8,0)</f>
        <v>9406</v>
      </c>
      <c r="AX543" s="233">
        <v>525</v>
      </c>
      <c r="AY543" s="204" t="s">
        <v>6001</v>
      </c>
      <c r="AZ543" s="195" t="s">
        <v>7194</v>
      </c>
      <c r="BA543" s="133" t="str">
        <f>IFERROR(VLOOKUP(AZ:AZ,Q商品!B:E,4,0),"")</f>
        <v>2023年製 ADVAN dB V552 205/50R17 93W XL サマータイヤ 最短当日発送</v>
      </c>
      <c r="BB543" s="133" t="str">
        <f>IFERROR(VLOOKUP(B:B,在庫!B:M,12,0),"")</f>
        <v>2023年製</v>
      </c>
      <c r="BC543" s="133">
        <f>IFERROR(VLOOKUP(B:B,在庫!B:L,10,0),"")</f>
        <v>1</v>
      </c>
      <c r="BD543" s="234" t="e">
        <f>VLOOKUP(AP:AP,[1]MICHELIN!$B:$AH,32,0)</f>
        <v>#N/A</v>
      </c>
      <c r="BE543" s="234" t="e">
        <f>VLOOKUP(AP:AP,[1]MICHELIN!$B:$AH,33,0)</f>
        <v>#N/A</v>
      </c>
    </row>
    <row r="544" spans="1:57" s="11" customFormat="1" ht="19.5" hidden="1" customHeight="1">
      <c r="A544" s="237">
        <f t="shared" si="221"/>
        <v>1</v>
      </c>
      <c r="B544" s="308">
        <f t="shared" si="222"/>
        <v>2255018129870</v>
      </c>
      <c r="C544" s="225">
        <f>VLOOKUP(B:B,[1]YOKOHAMA!$B:$K,9,0)</f>
        <v>10</v>
      </c>
      <c r="D544" s="11" t="s">
        <v>4704</v>
      </c>
      <c r="E544" s="11" t="s">
        <v>1583</v>
      </c>
      <c r="F544" s="303" t="s">
        <v>7192</v>
      </c>
      <c r="G544" s="132" t="str">
        <f t="shared" si="223"/>
        <v>18</v>
      </c>
      <c r="H544" s="225">
        <v>38</v>
      </c>
      <c r="I544" s="225">
        <f>VLOOKUP(B:B,[1]YOKOHAMA!$B:$K,10,0)</f>
        <v>26</v>
      </c>
      <c r="J544" s="131">
        <v>2079</v>
      </c>
      <c r="K544" s="132" t="s">
        <v>1758</v>
      </c>
      <c r="L544" s="132">
        <v>31</v>
      </c>
      <c r="M544" s="134" t="s">
        <v>3422</v>
      </c>
      <c r="N544" s="226" t="s">
        <v>6188</v>
      </c>
      <c r="O544" s="226" t="s">
        <v>1777</v>
      </c>
      <c r="P544" s="227">
        <v>23100</v>
      </c>
      <c r="Q544" s="228">
        <f t="shared" si="208"/>
        <v>20045.454545454544</v>
      </c>
      <c r="R544" s="143">
        <f t="shared" si="220"/>
        <v>0.33261678004535145</v>
      </c>
      <c r="S544" s="238" t="s">
        <v>7198</v>
      </c>
      <c r="T544" s="289" t="s">
        <v>7201</v>
      </c>
      <c r="U544" s="189">
        <f t="shared" si="209"/>
        <v>23100</v>
      </c>
      <c r="W544" s="229">
        <v>23100</v>
      </c>
      <c r="X544" s="135">
        <f t="shared" si="210"/>
        <v>13378</v>
      </c>
      <c r="Y544" s="230">
        <f t="shared" si="211"/>
        <v>20045.454545454544</v>
      </c>
      <c r="Z544" s="141">
        <f t="shared" si="212"/>
        <v>7.7316017316017227E-2</v>
      </c>
      <c r="AA544" s="136">
        <f t="shared" si="213"/>
        <v>0.33261678004535145</v>
      </c>
      <c r="AB544" s="309"/>
      <c r="AC544" s="184">
        <f t="shared" si="228"/>
        <v>22647</v>
      </c>
      <c r="AD544" s="182">
        <f t="shared" si="229"/>
        <v>24886</v>
      </c>
      <c r="AE544" s="128">
        <f t="shared" si="214"/>
        <v>2239.7399999999998</v>
      </c>
      <c r="AF544" s="129">
        <f t="shared" si="215"/>
        <v>453.73999999999978</v>
      </c>
      <c r="AG544" s="130">
        <f t="shared" si="216"/>
        <v>1.8232741300329494E-2</v>
      </c>
      <c r="AH544" s="137">
        <f t="shared" si="217"/>
        <v>1786</v>
      </c>
      <c r="AI544" s="138">
        <f t="shared" si="218"/>
        <v>7.1767258699670503E-2</v>
      </c>
      <c r="AJ544" s="138">
        <f t="shared" si="219"/>
        <v>0.31438403874502197</v>
      </c>
      <c r="AK544" s="11" t="s">
        <v>13397</v>
      </c>
      <c r="AL544" s="11">
        <f t="shared" si="224"/>
        <v>20158.400000000001</v>
      </c>
      <c r="AM544" s="412">
        <f t="shared" si="225"/>
        <v>17371.272727272728</v>
      </c>
      <c r="AN544" s="412">
        <f t="shared" si="226"/>
        <v>3993.2727272727279</v>
      </c>
      <c r="AO544" s="413">
        <f t="shared" si="227"/>
        <v>0.22987795943145425</v>
      </c>
      <c r="AP544" s="192">
        <v>2255018129870</v>
      </c>
      <c r="AQ544" s="192"/>
      <c r="AR544" s="192" t="s">
        <v>6330</v>
      </c>
      <c r="AS544" s="231" t="s">
        <v>24</v>
      </c>
      <c r="AT544" s="231" t="s">
        <v>808</v>
      </c>
      <c r="AU544" s="232" t="s">
        <v>80</v>
      </c>
      <c r="AV544" s="232"/>
      <c r="AW544" s="233">
        <f>VLOOKUP(B:B,[1]YOKOHAMA!$B:$K,8,0)</f>
        <v>13378</v>
      </c>
      <c r="AX544" s="233">
        <v>1050</v>
      </c>
      <c r="AY544" s="204" t="s">
        <v>6001</v>
      </c>
      <c r="AZ544" s="195" t="s">
        <v>7195</v>
      </c>
      <c r="BA544" s="133" t="str">
        <f>IFERROR(VLOOKUP(AZ:AZ,Q商品!B:E,4,0),"")</f>
        <v>2023年製 ADVAN dB V552 225/50R18 95W YOKOHAMA サマータイヤ 最短当日発送</v>
      </c>
      <c r="BB544" s="133" t="str">
        <f>IFERROR(VLOOKUP(B:B,在庫!B:M,12,0),"")</f>
        <v>2023年製</v>
      </c>
      <c r="BC544" s="133">
        <f>IFERROR(VLOOKUP(B:B,在庫!B:L,10,0),"")</f>
        <v>1</v>
      </c>
      <c r="BD544" s="234" t="e">
        <f>VLOOKUP(AP:AP,[1]MICHELIN!$B:$AH,32,0)</f>
        <v>#N/A</v>
      </c>
      <c r="BE544" s="234" t="e">
        <f>VLOOKUP(AP:AP,[1]MICHELIN!$B:$AH,33,0)</f>
        <v>#N/A</v>
      </c>
    </row>
    <row r="545" spans="1:57" s="11" customFormat="1" ht="19.5" hidden="1" customHeight="1">
      <c r="A545" s="237">
        <f t="shared" si="221"/>
        <v>1</v>
      </c>
      <c r="B545" s="308">
        <f t="shared" si="222"/>
        <v>2355519129895</v>
      </c>
      <c r="C545" s="225">
        <f>VLOOKUP(B:B,[1]YOKOHAMA!$B:$K,9,0)</f>
        <v>14</v>
      </c>
      <c r="D545" s="11" t="s">
        <v>4704</v>
      </c>
      <c r="E545" s="358" t="s">
        <v>1588</v>
      </c>
      <c r="F545" s="235" t="s">
        <v>7193</v>
      </c>
      <c r="G545" s="132" t="str">
        <f t="shared" si="223"/>
        <v>19</v>
      </c>
      <c r="H545" s="225">
        <v>26</v>
      </c>
      <c r="I545" s="225">
        <f>VLOOKUP(B:B,[1]YOKOHAMA!$B:$K,10,0)</f>
        <v>26</v>
      </c>
      <c r="J545" s="131"/>
      <c r="K545" s="132" t="s">
        <v>1758</v>
      </c>
      <c r="L545" s="132">
        <v>32</v>
      </c>
      <c r="M545" s="134"/>
      <c r="N545" s="226"/>
      <c r="O545" s="226"/>
      <c r="P545" s="227"/>
      <c r="Q545" s="228">
        <f t="shared" si="208"/>
        <v>-954.5454545454545</v>
      </c>
      <c r="R545" s="143">
        <f t="shared" si="220"/>
        <v>16.122380952380954</v>
      </c>
      <c r="S545" s="238" t="s">
        <v>7199</v>
      </c>
      <c r="T545" s="288" t="s">
        <v>7202</v>
      </c>
      <c r="U545" s="189">
        <f t="shared" si="209"/>
        <v>100000</v>
      </c>
      <c r="W545" s="229">
        <v>100000</v>
      </c>
      <c r="X545" s="135">
        <f t="shared" si="210"/>
        <v>14435</v>
      </c>
      <c r="Y545" s="230">
        <f t="shared" si="211"/>
        <v>89954.545454545441</v>
      </c>
      <c r="Z545" s="141" t="str">
        <f t="shared" si="212"/>
        <v/>
      </c>
      <c r="AA545" s="136">
        <f t="shared" si="213"/>
        <v>0.83953006568974231</v>
      </c>
      <c r="AB545" s="144"/>
      <c r="AC545" s="184">
        <f t="shared" si="228"/>
        <v>98039</v>
      </c>
      <c r="AD545" s="182">
        <f t="shared" si="229"/>
        <v>107735</v>
      </c>
      <c r="AE545" s="128">
        <f t="shared" si="214"/>
        <v>9696.15</v>
      </c>
      <c r="AF545" s="129">
        <f t="shared" si="215"/>
        <v>1961.1499999999996</v>
      </c>
      <c r="AG545" s="130">
        <f t="shared" si="216"/>
        <v>1.8203462198914E-2</v>
      </c>
      <c r="AH545" s="137">
        <f t="shared" si="217"/>
        <v>7735</v>
      </c>
      <c r="AI545" s="138">
        <f t="shared" si="218"/>
        <v>7.1796537801085997E-2</v>
      </c>
      <c r="AJ545" s="138">
        <f t="shared" si="219"/>
        <v>0.82132660349082831</v>
      </c>
      <c r="AK545" s="11" t="s">
        <v>13397</v>
      </c>
      <c r="AL545" s="11">
        <f t="shared" si="224"/>
        <v>87265.5</v>
      </c>
      <c r="AM545" s="412">
        <f t="shared" si="225"/>
        <v>78377.727272727265</v>
      </c>
      <c r="AN545" s="412">
        <f t="shared" si="226"/>
        <v>63942.727272727265</v>
      </c>
      <c r="AO545" s="413">
        <f t="shared" si="227"/>
        <v>0.81582778038751735</v>
      </c>
      <c r="AP545" s="192">
        <v>2355519129895</v>
      </c>
      <c r="AQ545" s="192"/>
      <c r="AR545" s="192" t="s">
        <v>6334</v>
      </c>
      <c r="AS545" s="231" t="s">
        <v>24</v>
      </c>
      <c r="AT545" s="231" t="s">
        <v>987</v>
      </c>
      <c r="AU545" s="232" t="s">
        <v>91</v>
      </c>
      <c r="AV545" s="232"/>
      <c r="AW545" s="233">
        <f>VLOOKUP(B:B,[1]YOKOHAMA!$B:$K,8,0)</f>
        <v>14435</v>
      </c>
      <c r="AX545" s="233">
        <v>1050</v>
      </c>
      <c r="AY545" s="204" t="s">
        <v>6001</v>
      </c>
      <c r="AZ545" s="195" t="s">
        <v>7196</v>
      </c>
      <c r="BA545" s="133" t="str">
        <f>IFERROR(VLOOKUP(AZ:AZ,Q商品!B:E,4,0),"")</f>
        <v>2023年製以降 ADVAN dB V552 235/55R19 101W YOKOHAMA サマータイヤ 最短当日発送</v>
      </c>
      <c r="BB545" s="133" t="str">
        <f>IFERROR(VLOOKUP(B:B,在庫!B:M,12,0),"")</f>
        <v>2023年製</v>
      </c>
      <c r="BC545" s="133">
        <f>IFERROR(VLOOKUP(B:B,在庫!B:L,10,0),"")</f>
        <v>1</v>
      </c>
      <c r="BD545" s="234" t="e">
        <f>VLOOKUP(AP:AP,[1]MICHELIN!$B:$AH,32,0)</f>
        <v>#N/A</v>
      </c>
      <c r="BE545" s="234" t="e">
        <f>VLOOKUP(AP:AP,[1]MICHELIN!$B:$AH,33,0)</f>
        <v>#N/A</v>
      </c>
    </row>
    <row r="546" spans="1:57" s="11" customFormat="1" ht="19.5" hidden="1" customHeight="1">
      <c r="A546" s="237">
        <f t="shared" si="221"/>
        <v>2</v>
      </c>
      <c r="B546" s="308">
        <f t="shared" si="222"/>
        <v>2454019129876</v>
      </c>
      <c r="C546" s="225">
        <f>VLOOKUP(B:B,[1]YOKOHAMA!$B:$K,9,0)</f>
        <v>0</v>
      </c>
      <c r="D546" s="11" t="s">
        <v>4704</v>
      </c>
      <c r="E546" s="11" t="s">
        <v>6366</v>
      </c>
      <c r="F546" s="303" t="s">
        <v>6367</v>
      </c>
      <c r="G546" s="132" t="str">
        <f t="shared" si="223"/>
        <v>19</v>
      </c>
      <c r="H546" s="225">
        <v>36</v>
      </c>
      <c r="I546" s="225">
        <f>VLOOKUP(B:B,[1]YOKOHAMA!$B:$K,10,0)</f>
        <v>34</v>
      </c>
      <c r="J546" s="131" t="s">
        <v>12</v>
      </c>
      <c r="K546" s="132" t="s">
        <v>1758</v>
      </c>
      <c r="L546" s="132">
        <v>33</v>
      </c>
      <c r="M546" s="134" t="s">
        <v>3422</v>
      </c>
      <c r="N546" s="226" t="s">
        <v>5205</v>
      </c>
      <c r="O546" s="226" t="s">
        <v>1777</v>
      </c>
      <c r="P546" s="227">
        <v>31350</v>
      </c>
      <c r="Q546" s="228">
        <f t="shared" si="208"/>
        <v>27545.454545454544</v>
      </c>
      <c r="R546" s="143">
        <f t="shared" si="220"/>
        <v>0.38022442244224419</v>
      </c>
      <c r="S546" s="238">
        <v>1074475754</v>
      </c>
      <c r="T546" s="374" t="s">
        <v>7869</v>
      </c>
      <c r="U546" s="189">
        <f t="shared" si="209"/>
        <v>31350</v>
      </c>
      <c r="W546" s="229">
        <v>31350</v>
      </c>
      <c r="X546" s="135">
        <f t="shared" si="210"/>
        <v>17072</v>
      </c>
      <c r="Y546" s="230">
        <f t="shared" si="211"/>
        <v>27545.454545454544</v>
      </c>
      <c r="Z546" s="141">
        <f t="shared" si="212"/>
        <v>7.7320574162679456E-2</v>
      </c>
      <c r="AA546" s="136">
        <f t="shared" si="213"/>
        <v>0.38022442244224419</v>
      </c>
      <c r="AB546" s="309"/>
      <c r="AC546" s="184">
        <f t="shared" si="228"/>
        <v>30735</v>
      </c>
      <c r="AD546" s="182">
        <f t="shared" si="229"/>
        <v>33774</v>
      </c>
      <c r="AE546" s="128">
        <f t="shared" si="214"/>
        <v>3039.66</v>
      </c>
      <c r="AF546" s="129">
        <f t="shared" si="215"/>
        <v>615.65999999999985</v>
      </c>
      <c r="AG546" s="130">
        <f t="shared" si="216"/>
        <v>1.8228815064842776E-2</v>
      </c>
      <c r="AH546" s="137">
        <f t="shared" si="217"/>
        <v>2424</v>
      </c>
      <c r="AI546" s="138">
        <f t="shared" si="218"/>
        <v>7.1771184935157217E-2</v>
      </c>
      <c r="AJ546" s="138">
        <f t="shared" si="219"/>
        <v>0.36199560737740144</v>
      </c>
      <c r="AK546" s="11" t="s">
        <v>13397</v>
      </c>
      <c r="AL546" s="11">
        <f t="shared" si="224"/>
        <v>27357.599999999999</v>
      </c>
      <c r="AM546" s="412">
        <f t="shared" si="225"/>
        <v>23915.999999999996</v>
      </c>
      <c r="AN546" s="412">
        <f t="shared" si="226"/>
        <v>6843.9999999999964</v>
      </c>
      <c r="AO546" s="413">
        <f t="shared" si="227"/>
        <v>0.28616825556113051</v>
      </c>
      <c r="AP546" s="192">
        <v>2454019129876</v>
      </c>
      <c r="AQ546" s="192"/>
      <c r="AR546" s="192"/>
      <c r="AS546" s="231" t="s">
        <v>24</v>
      </c>
      <c r="AT546" s="231" t="s">
        <v>568</v>
      </c>
      <c r="AU546" s="232" t="s">
        <v>106</v>
      </c>
      <c r="AV546" s="232"/>
      <c r="AW546" s="233">
        <f>VLOOKUP(B:B,[1]YOKOHAMA!$B:$K,8,0)</f>
        <v>17072</v>
      </c>
      <c r="AX546" s="233">
        <v>1050</v>
      </c>
      <c r="AY546" s="204" t="s">
        <v>6001</v>
      </c>
      <c r="AZ546" s="195" t="s">
        <v>6456</v>
      </c>
      <c r="BA546" s="133" t="str">
        <f>IFERROR(VLOOKUP(AZ:AZ,Q商品!B:E,4,0),"")</f>
        <v>2023年製 ADVAN dB V552 245/40R19 98Y XL YOKOHAMA サマータイヤ 最短当日発送</v>
      </c>
      <c r="BB546" s="133" t="str">
        <f>IFERROR(VLOOKUP(B:B,在庫!B:M,12,0),"")</f>
        <v>2023年製</v>
      </c>
      <c r="BC546" s="133">
        <f>IFERROR(VLOOKUP(B:B,在庫!B:L,10,0),"")</f>
        <v>1</v>
      </c>
      <c r="BD546" s="234" t="e">
        <f>VLOOKUP(AP:AP,[1]MICHELIN!$B:$AH,32,0)</f>
        <v>#N/A</v>
      </c>
      <c r="BE546" s="234" t="e">
        <f>VLOOKUP(AP:AP,[1]MICHELIN!$B:$AH,33,0)</f>
        <v>#N/A</v>
      </c>
    </row>
    <row r="547" spans="1:57" s="11" customFormat="1" ht="19.5" hidden="1" customHeight="1">
      <c r="A547" s="237">
        <f t="shared" si="221"/>
        <v>1</v>
      </c>
      <c r="B547" s="308">
        <f t="shared" si="222"/>
        <v>2454018129808</v>
      </c>
      <c r="C547" s="225">
        <f>VLOOKUP(B:B,[1]YOKOHAMA!$B:$K,9,0)</f>
        <v>26</v>
      </c>
      <c r="D547" s="11" t="s">
        <v>4704</v>
      </c>
      <c r="E547" s="11" t="s">
        <v>6449</v>
      </c>
      <c r="F547" s="303" t="s">
        <v>6452</v>
      </c>
      <c r="G547" s="132" t="str">
        <f t="shared" si="223"/>
        <v>18</v>
      </c>
      <c r="H547" s="225">
        <v>65</v>
      </c>
      <c r="I547" s="225">
        <f>VLOOKUP(B:B,[1]YOKOHAMA!$B:$K,10,0)</f>
        <v>53</v>
      </c>
      <c r="J547" s="131"/>
      <c r="K547" s="132" t="s">
        <v>1758</v>
      </c>
      <c r="L547" s="132">
        <v>23</v>
      </c>
      <c r="M547" s="134" t="s">
        <v>1785</v>
      </c>
      <c r="N547" s="226" t="s">
        <v>7318</v>
      </c>
      <c r="O547" s="226" t="s">
        <v>1954</v>
      </c>
      <c r="P547" s="227">
        <v>25549</v>
      </c>
      <c r="Q547" s="228">
        <f t="shared" si="208"/>
        <v>22271.81818181818</v>
      </c>
      <c r="R547" s="143">
        <f t="shared" si="220"/>
        <v>0.31195559002408257</v>
      </c>
      <c r="S547" s="238"/>
      <c r="T547" s="289"/>
      <c r="U547" s="189">
        <f t="shared" si="209"/>
        <v>24649</v>
      </c>
      <c r="V547" s="11">
        <v>900</v>
      </c>
      <c r="W547" s="229">
        <v>25549</v>
      </c>
      <c r="X547" s="135">
        <f t="shared" si="210"/>
        <v>15324</v>
      </c>
      <c r="Y547" s="230">
        <f t="shared" si="211"/>
        <v>22271.81818181818</v>
      </c>
      <c r="Z547" s="141">
        <f t="shared" si="212"/>
        <v>8.1673387918041573E-2</v>
      </c>
      <c r="AA547" s="136">
        <f t="shared" si="213"/>
        <v>0.31195559002408257</v>
      </c>
      <c r="AB547" s="144"/>
      <c r="AC547" s="184">
        <f t="shared" si="228"/>
        <v>24165</v>
      </c>
      <c r="AD547" s="182">
        <f t="shared" si="229"/>
        <v>26554</v>
      </c>
      <c r="AE547" s="128">
        <f t="shared" si="214"/>
        <v>2389.86</v>
      </c>
      <c r="AF547" s="129">
        <f t="shared" si="215"/>
        <v>484.86000000000013</v>
      </c>
      <c r="AG547" s="130">
        <f t="shared" si="216"/>
        <v>1.8259395947879797E-2</v>
      </c>
      <c r="AH547" s="137">
        <f t="shared" si="217"/>
        <v>1905</v>
      </c>
      <c r="AI547" s="138">
        <f t="shared" si="218"/>
        <v>7.174060405212021E-2</v>
      </c>
      <c r="AJ547" s="138">
        <f t="shared" si="219"/>
        <v>0.29369619407620279</v>
      </c>
      <c r="AL547" s="11">
        <f t="shared" si="224"/>
        <v>21509.599999999999</v>
      </c>
      <c r="AM547" s="412">
        <f t="shared" si="225"/>
        <v>18599.63636363636</v>
      </c>
      <c r="AN547" s="412">
        <f t="shared" si="226"/>
        <v>3275.6363636363603</v>
      </c>
      <c r="AO547" s="413">
        <f t="shared" si="227"/>
        <v>0.17611292498387052</v>
      </c>
      <c r="AP547" s="192">
        <v>2454018129808</v>
      </c>
      <c r="AQ547" s="192">
        <v>4968814887032</v>
      </c>
      <c r="AR547" s="192" t="s">
        <v>1330</v>
      </c>
      <c r="AS547" s="231" t="s">
        <v>26</v>
      </c>
      <c r="AT547" s="231" t="s">
        <v>1331</v>
      </c>
      <c r="AU547" s="232" t="s">
        <v>83</v>
      </c>
      <c r="AV547" s="232"/>
      <c r="AW547" s="233">
        <f>VLOOKUP(B:B,[1]YOKOHAMA!$B:$K,8,0)</f>
        <v>15324</v>
      </c>
      <c r="AX547" s="233">
        <v>1050</v>
      </c>
      <c r="AY547" s="204" t="s">
        <v>6001</v>
      </c>
      <c r="AZ547" s="192" t="s">
        <v>6451</v>
      </c>
      <c r="BA547" s="133" t="str">
        <f>IFERROR(VLOOKUP(AZ:AZ,Q商品!B:E,4,0),"")</f>
        <v/>
      </c>
      <c r="BB547" s="133" t="str">
        <f>IFERROR(VLOOKUP(B:B,在庫!B:M,12,0),"")</f>
        <v>2023年製</v>
      </c>
      <c r="BC547" s="133">
        <f>IFERROR(VLOOKUP(B:B,在庫!B:L,10,0),"")</f>
        <v>1</v>
      </c>
      <c r="BD547" s="234">
        <f>VLOOKUP(AP:AP,[1]YOKOHAMA!$B:$AH,32,0)</f>
        <v>606918305</v>
      </c>
      <c r="BE547" s="234">
        <f>VLOOKUP(AP:AP,[1]YOKOHAMA!$B:$AH,33,0)</f>
        <v>606918311</v>
      </c>
    </row>
    <row r="548" spans="1:57" s="11" customFormat="1" ht="19.5" hidden="1" customHeight="1">
      <c r="A548" s="237">
        <f t="shared" si="221"/>
        <v>1</v>
      </c>
      <c r="B548" s="308">
        <f t="shared" si="222"/>
        <v>2454018129792</v>
      </c>
      <c r="C548" s="225">
        <f>VLOOKUP(B:B,[1]YOKOHAMA!$B:$K,9,0)</f>
        <v>40</v>
      </c>
      <c r="D548" s="11" t="s">
        <v>4704</v>
      </c>
      <c r="E548" s="358" t="s">
        <v>7292</v>
      </c>
      <c r="F548" s="235" t="s">
        <v>6008</v>
      </c>
      <c r="G548" s="132" t="str">
        <f t="shared" si="223"/>
        <v>18</v>
      </c>
      <c r="H548" s="225">
        <v>3</v>
      </c>
      <c r="I548" s="225">
        <f>VLOOKUP(B:B,[1]YOKOHAMA!$B:$K,10,0)</f>
        <v>16</v>
      </c>
      <c r="J548" s="131"/>
      <c r="K548" s="132" t="s">
        <v>1758</v>
      </c>
      <c r="L548" s="132">
        <v>28</v>
      </c>
      <c r="M548" s="134"/>
      <c r="N548" s="226"/>
      <c r="O548" s="226"/>
      <c r="P548" s="227"/>
      <c r="Q548" s="228">
        <f t="shared" si="208"/>
        <v>-954.5454545454545</v>
      </c>
      <c r="R548" s="143">
        <f t="shared" si="220"/>
        <v>16.318285714285715</v>
      </c>
      <c r="S548" s="238"/>
      <c r="T548" s="288"/>
      <c r="U548" s="189">
        <f t="shared" si="209"/>
        <v>0</v>
      </c>
      <c r="W548" s="229"/>
      <c r="X548" s="135">
        <f t="shared" si="210"/>
        <v>14622</v>
      </c>
      <c r="Y548" s="230">
        <f t="shared" si="211"/>
        <v>-954.5454545454545</v>
      </c>
      <c r="Z548" s="141" t="str">
        <f t="shared" si="212"/>
        <v/>
      </c>
      <c r="AA548" s="136">
        <f t="shared" si="213"/>
        <v>16.318285714285715</v>
      </c>
      <c r="AB548" s="144"/>
      <c r="AC548" s="184">
        <f t="shared" si="228"/>
        <v>0</v>
      </c>
      <c r="AD548" s="182">
        <f t="shared" si="229"/>
        <v>0</v>
      </c>
      <c r="AE548" s="128">
        <f t="shared" si="214"/>
        <v>0</v>
      </c>
      <c r="AF548" s="129">
        <f t="shared" si="215"/>
        <v>0</v>
      </c>
      <c r="AG548" s="130" t="str">
        <f t="shared" si="216"/>
        <v/>
      </c>
      <c r="AH548" s="137">
        <f t="shared" si="217"/>
        <v>0</v>
      </c>
      <c r="AI548" s="138" t="str">
        <f t="shared" si="218"/>
        <v/>
      </c>
      <c r="AJ548" s="138" t="str">
        <f t="shared" si="219"/>
        <v/>
      </c>
      <c r="AL548" s="11">
        <f t="shared" si="224"/>
        <v>0</v>
      </c>
      <c r="AM548" s="412">
        <f t="shared" si="225"/>
        <v>-954.5454545454545</v>
      </c>
      <c r="AN548" s="412">
        <f t="shared" si="226"/>
        <v>-15576.545454545454</v>
      </c>
      <c r="AO548" s="413">
        <f t="shared" si="227"/>
        <v>16.318285714285715</v>
      </c>
      <c r="AP548" s="192">
        <v>2454018129792</v>
      </c>
      <c r="AQ548" s="192">
        <v>4548515027427</v>
      </c>
      <c r="AR548" s="192" t="s">
        <v>1339</v>
      </c>
      <c r="AS548" s="231" t="s">
        <v>1337</v>
      </c>
      <c r="AT548" s="231" t="s">
        <v>663</v>
      </c>
      <c r="AU548" s="232" t="s">
        <v>83</v>
      </c>
      <c r="AV548" s="232"/>
      <c r="AW548" s="233">
        <f>VLOOKUP(B:B,[1]YOKOHAMA!$B:$K,8,0)</f>
        <v>14622</v>
      </c>
      <c r="AX548" s="233">
        <v>1050</v>
      </c>
      <c r="AY548" s="204" t="s">
        <v>6001</v>
      </c>
      <c r="AZ548" s="192"/>
      <c r="BA548" s="133" t="str">
        <f>IFERROR(VLOOKUP(AZ:AZ,Q商品!B:E,4,0),"")</f>
        <v/>
      </c>
      <c r="BB548" s="133" t="str">
        <f>IFERROR(VLOOKUP(B:B,在庫!B:M,12,0),"")</f>
        <v>2022年製</v>
      </c>
      <c r="BC548" s="133">
        <f>IFERROR(VLOOKUP(B:B,在庫!B:L,10,0),"")</f>
        <v>1</v>
      </c>
      <c r="BD548" s="234" t="str">
        <f>VLOOKUP(AP:AP,[1]YOKOHAMA!$B:$AH,32,0)</f>
        <v/>
      </c>
      <c r="BE548" s="234" t="str">
        <f>VLOOKUP(AP:AP,[1]YOKOHAMA!$B:$AH,33,0)</f>
        <v>×</v>
      </c>
    </row>
    <row r="549" spans="1:57" s="11" customFormat="1" ht="19.5" hidden="1" customHeight="1">
      <c r="A549" s="237">
        <f t="shared" si="221"/>
        <v>1</v>
      </c>
      <c r="B549" s="308">
        <f t="shared" si="222"/>
        <v>2155017129966</v>
      </c>
      <c r="C549" s="225">
        <f>VLOOKUP(B:B,[1]YOKOHAMA!$B:$K,9,0)</f>
        <v>0</v>
      </c>
      <c r="D549" s="11" t="s">
        <v>4704</v>
      </c>
      <c r="E549" s="358" t="s">
        <v>1625</v>
      </c>
      <c r="F549" s="235"/>
      <c r="G549" s="132" t="str">
        <f t="shared" si="223"/>
        <v>17</v>
      </c>
      <c r="H549" s="225">
        <v>3</v>
      </c>
      <c r="I549" s="225">
        <f>VLOOKUP(B:B,[1]YOKOHAMA!$B:$K,10,0)</f>
        <v>3</v>
      </c>
      <c r="J549" s="131"/>
      <c r="K549" s="132" t="s">
        <v>6376</v>
      </c>
      <c r="L549" s="132">
        <v>5</v>
      </c>
      <c r="M549" s="134"/>
      <c r="N549" s="226"/>
      <c r="O549" s="226"/>
      <c r="P549" s="227"/>
      <c r="Q549" s="228">
        <f t="shared" si="208"/>
        <v>-954.5454545454545</v>
      </c>
      <c r="R549" s="143">
        <f t="shared" si="220"/>
        <v>12.609714285714286</v>
      </c>
      <c r="S549" s="238"/>
      <c r="T549" s="288"/>
      <c r="U549" s="189">
        <f t="shared" si="209"/>
        <v>0</v>
      </c>
      <c r="W549" s="229"/>
      <c r="X549" s="135">
        <f t="shared" si="210"/>
        <v>11082</v>
      </c>
      <c r="Y549" s="230">
        <f t="shared" si="211"/>
        <v>-954.5454545454545</v>
      </c>
      <c r="Z549" s="141" t="str">
        <f t="shared" si="212"/>
        <v/>
      </c>
      <c r="AA549" s="136">
        <f t="shared" si="213"/>
        <v>12.609714285714286</v>
      </c>
      <c r="AB549" s="144"/>
      <c r="AC549" s="184">
        <f t="shared" si="228"/>
        <v>0</v>
      </c>
      <c r="AD549" s="182">
        <f t="shared" si="229"/>
        <v>0</v>
      </c>
      <c r="AE549" s="128">
        <f t="shared" si="214"/>
        <v>0</v>
      </c>
      <c r="AF549" s="129">
        <f t="shared" si="215"/>
        <v>0</v>
      </c>
      <c r="AG549" s="130" t="str">
        <f t="shared" si="216"/>
        <v/>
      </c>
      <c r="AH549" s="137">
        <f t="shared" si="217"/>
        <v>0</v>
      </c>
      <c r="AI549" s="138" t="str">
        <f t="shared" si="218"/>
        <v/>
      </c>
      <c r="AJ549" s="138" t="str">
        <f t="shared" si="219"/>
        <v/>
      </c>
      <c r="AL549" s="11">
        <f t="shared" si="224"/>
        <v>0</v>
      </c>
      <c r="AM549" s="412">
        <f t="shared" si="225"/>
        <v>-954.5454545454545</v>
      </c>
      <c r="AN549" s="412">
        <f t="shared" si="226"/>
        <v>-12036.545454545454</v>
      </c>
      <c r="AO549" s="413">
        <f t="shared" si="227"/>
        <v>12.609714285714286</v>
      </c>
      <c r="AP549" s="192">
        <v>2155017129966</v>
      </c>
      <c r="AQ549" s="192">
        <v>4968814963439</v>
      </c>
      <c r="AR549" s="192" t="s">
        <v>1356</v>
      </c>
      <c r="AS549" s="231" t="s">
        <v>1354</v>
      </c>
      <c r="AT549" s="231" t="s">
        <v>1357</v>
      </c>
      <c r="AU549" s="232" t="s">
        <v>39</v>
      </c>
      <c r="AV549" s="232"/>
      <c r="AW549" s="233">
        <f>VLOOKUP(B:B,[1]YOKOHAMA!$B:$K,8,0)</f>
        <v>11082</v>
      </c>
      <c r="AX549" s="233">
        <v>1050</v>
      </c>
      <c r="AY549" s="204" t="s">
        <v>6001</v>
      </c>
      <c r="AZ549" s="192" t="s">
        <v>6338</v>
      </c>
      <c r="BA549" s="133" t="str">
        <f>IFERROR(VLOOKUP(AZ:AZ,Q商品!B:E,4,0),"")</f>
        <v/>
      </c>
      <c r="BB549" s="133" t="str">
        <f>IFERROR(VLOOKUP(B:B,在庫!B:M,12,0),"")</f>
        <v/>
      </c>
      <c r="BC549" s="133" t="str">
        <f>IFERROR(VLOOKUP(B:B,在庫!B:L,10,0),"")</f>
        <v/>
      </c>
      <c r="BD549" s="234">
        <f>VLOOKUP(AP:AP,[1]YOKOHAMA!$B:$AH,32,0)</f>
        <v>606919451</v>
      </c>
      <c r="BE549" s="234">
        <f>VLOOKUP(AP:AP,[1]YOKOHAMA!$B:$AH,33,0)</f>
        <v>606919482</v>
      </c>
    </row>
    <row r="550" spans="1:57" s="11" customFormat="1" ht="19.5" hidden="1" customHeight="1">
      <c r="A550" s="237">
        <f t="shared" si="221"/>
        <v>1</v>
      </c>
      <c r="B550" s="308">
        <f t="shared" si="222"/>
        <v>2254518129960</v>
      </c>
      <c r="C550" s="225">
        <f>VLOOKUP(B:B,[1]YOKOHAMA!$B:$K,9,0)</f>
        <v>0</v>
      </c>
      <c r="D550" s="11" t="s">
        <v>4704</v>
      </c>
      <c r="E550" s="358" t="s">
        <v>5148</v>
      </c>
      <c r="F550" s="235"/>
      <c r="G550" s="132" t="str">
        <f t="shared" si="223"/>
        <v>18</v>
      </c>
      <c r="H550" s="225">
        <v>1</v>
      </c>
      <c r="I550" s="225">
        <f>VLOOKUP(B:B,[1]YOKOHAMA!$B:$K,10,0)</f>
        <v>1</v>
      </c>
      <c r="J550" s="131"/>
      <c r="K550" s="132" t="s">
        <v>6376</v>
      </c>
      <c r="L550" s="132">
        <v>10</v>
      </c>
      <c r="M550" s="134"/>
      <c r="N550" s="226"/>
      <c r="O550" s="226"/>
      <c r="P550" s="227"/>
      <c r="Q550" s="228">
        <f t="shared" si="208"/>
        <v>-954.5454545454545</v>
      </c>
      <c r="R550" s="143">
        <f t="shared" si="220"/>
        <v>14.410571428571428</v>
      </c>
      <c r="S550" s="238"/>
      <c r="T550" s="288"/>
      <c r="U550" s="189">
        <f t="shared" si="209"/>
        <v>0</v>
      </c>
      <c r="W550" s="229"/>
      <c r="X550" s="135">
        <f t="shared" si="210"/>
        <v>12801</v>
      </c>
      <c r="Y550" s="230">
        <f t="shared" si="211"/>
        <v>-954.5454545454545</v>
      </c>
      <c r="Z550" s="141" t="str">
        <f t="shared" si="212"/>
        <v/>
      </c>
      <c r="AA550" s="136">
        <f t="shared" si="213"/>
        <v>14.410571428571428</v>
      </c>
      <c r="AB550" s="144"/>
      <c r="AC550" s="184">
        <f t="shared" si="228"/>
        <v>0</v>
      </c>
      <c r="AD550" s="182">
        <f t="shared" si="229"/>
        <v>0</v>
      </c>
      <c r="AE550" s="128">
        <f t="shared" si="214"/>
        <v>0</v>
      </c>
      <c r="AF550" s="129">
        <f t="shared" si="215"/>
        <v>0</v>
      </c>
      <c r="AG550" s="130" t="str">
        <f t="shared" si="216"/>
        <v/>
      </c>
      <c r="AH550" s="137">
        <f t="shared" si="217"/>
        <v>0</v>
      </c>
      <c r="AI550" s="138" t="str">
        <f t="shared" si="218"/>
        <v/>
      </c>
      <c r="AJ550" s="138" t="str">
        <f t="shared" si="219"/>
        <v/>
      </c>
      <c r="AL550" s="11">
        <f t="shared" si="224"/>
        <v>0</v>
      </c>
      <c r="AM550" s="412">
        <f t="shared" si="225"/>
        <v>-954.5454545454545</v>
      </c>
      <c r="AN550" s="412">
        <f t="shared" si="226"/>
        <v>-13755.545454545454</v>
      </c>
      <c r="AO550" s="413">
        <f t="shared" si="227"/>
        <v>14.410571428571428</v>
      </c>
      <c r="AP550" s="192">
        <v>2254518129960</v>
      </c>
      <c r="AQ550" s="192">
        <v>4968814963200</v>
      </c>
      <c r="AR550" s="192" t="s">
        <v>1362</v>
      </c>
      <c r="AS550" s="231" t="s">
        <v>1354</v>
      </c>
      <c r="AT550" s="231" t="s">
        <v>3324</v>
      </c>
      <c r="AU550" s="232" t="s">
        <v>40</v>
      </c>
      <c r="AV550" s="232"/>
      <c r="AW550" s="233">
        <f>VLOOKUP(B:B,[1]YOKOHAMA!$B:$K,8,0)</f>
        <v>12801</v>
      </c>
      <c r="AX550" s="233">
        <v>1050</v>
      </c>
      <c r="AY550" s="204" t="s">
        <v>6001</v>
      </c>
      <c r="AZ550" s="192" t="s">
        <v>6339</v>
      </c>
      <c r="BA550" s="133" t="str">
        <f>IFERROR(VLOOKUP(AZ:AZ,Q商品!B:E,4,0),"")</f>
        <v/>
      </c>
      <c r="BB550" s="133" t="str">
        <f>IFERROR(VLOOKUP(B:B,在庫!B:M,12,0),"")</f>
        <v>2023年製</v>
      </c>
      <c r="BC550" s="133">
        <f>IFERROR(VLOOKUP(B:B,在庫!B:L,10,0),"")</f>
        <v>1</v>
      </c>
      <c r="BD550" s="234">
        <f>VLOOKUP(AP:AP,[1]YOKOHAMA!$B:$AH,32,0)</f>
        <v>606919454</v>
      </c>
      <c r="BE550" s="234">
        <f>VLOOKUP(AP:AP,[1]YOKOHAMA!$B:$AH,33,0)</f>
        <v>606919485</v>
      </c>
    </row>
    <row r="551" spans="1:57" s="11" customFormat="1" ht="19.5" hidden="1" customHeight="1">
      <c r="A551" s="237">
        <f t="shared" si="221"/>
        <v>1</v>
      </c>
      <c r="B551" s="308">
        <f t="shared" si="222"/>
        <v>2256517129859</v>
      </c>
      <c r="C551" s="225">
        <f>VLOOKUP(B:B,[1]YOKOHAMA!$B:$K,9,0)</f>
        <v>48</v>
      </c>
      <c r="D551" s="11" t="s">
        <v>4704</v>
      </c>
      <c r="E551" s="11" t="s">
        <v>1597</v>
      </c>
      <c r="F551" s="304" t="s">
        <v>7283</v>
      </c>
      <c r="G551" s="132" t="str">
        <f t="shared" si="223"/>
        <v>17</v>
      </c>
      <c r="H551" s="225">
        <v>20</v>
      </c>
      <c r="I551" s="225">
        <f>VLOOKUP(B:B,[1]YOKOHAMA!$B:$K,10,0)</f>
        <v>4</v>
      </c>
      <c r="J551" s="131"/>
      <c r="K551" s="132" t="s">
        <v>6376</v>
      </c>
      <c r="L551" s="132">
        <v>18</v>
      </c>
      <c r="M551" s="134" t="s">
        <v>6137</v>
      </c>
      <c r="N551" s="226" t="s">
        <v>12001</v>
      </c>
      <c r="O551" s="226" t="s">
        <v>2890</v>
      </c>
      <c r="P551" s="227">
        <v>17878</v>
      </c>
      <c r="Q551" s="228">
        <f t="shared" si="208"/>
        <v>15298.181818181816</v>
      </c>
      <c r="R551" s="143">
        <f t="shared" si="220"/>
        <v>0.39469931067268832</v>
      </c>
      <c r="S551" s="238"/>
      <c r="T551" s="288"/>
      <c r="U551" s="189">
        <f t="shared" si="209"/>
        <v>0</v>
      </c>
      <c r="W551" s="229"/>
      <c r="X551" s="135">
        <f t="shared" si="210"/>
        <v>9260</v>
      </c>
      <c r="Y551" s="230">
        <f t="shared" si="211"/>
        <v>-954.5454545454545</v>
      </c>
      <c r="Z551" s="141">
        <f t="shared" si="212"/>
        <v>-1</v>
      </c>
      <c r="AA551" s="136">
        <f t="shared" si="213"/>
        <v>10.700952380952382</v>
      </c>
      <c r="AB551" s="144"/>
      <c r="AC551" s="184">
        <f t="shared" si="228"/>
        <v>0</v>
      </c>
      <c r="AD551" s="182">
        <f t="shared" si="229"/>
        <v>0</v>
      </c>
      <c r="AE551" s="128">
        <f t="shared" si="214"/>
        <v>0</v>
      </c>
      <c r="AF551" s="129">
        <f t="shared" si="215"/>
        <v>0</v>
      </c>
      <c r="AG551" s="130" t="str">
        <f t="shared" si="216"/>
        <v/>
      </c>
      <c r="AH551" s="137">
        <f t="shared" si="217"/>
        <v>0</v>
      </c>
      <c r="AI551" s="138" t="str">
        <f t="shared" si="218"/>
        <v/>
      </c>
      <c r="AJ551" s="138" t="str">
        <f t="shared" si="219"/>
        <v/>
      </c>
      <c r="AL551" s="11">
        <f t="shared" si="224"/>
        <v>0</v>
      </c>
      <c r="AM551" s="412">
        <f t="shared" si="225"/>
        <v>-954.5454545454545</v>
      </c>
      <c r="AN551" s="412">
        <f t="shared" si="226"/>
        <v>-10214.545454545454</v>
      </c>
      <c r="AO551" s="413">
        <f t="shared" si="227"/>
        <v>10.700952380952382</v>
      </c>
      <c r="AP551" s="192">
        <v>2256517129859</v>
      </c>
      <c r="AQ551" s="192">
        <v>4968814989941</v>
      </c>
      <c r="AR551" s="192" t="s">
        <v>1372</v>
      </c>
      <c r="AS551" s="231" t="s">
        <v>149</v>
      </c>
      <c r="AT551" s="231" t="s">
        <v>985</v>
      </c>
      <c r="AU551" s="231" t="s">
        <v>74</v>
      </c>
      <c r="AV551" s="232"/>
      <c r="AW551" s="233">
        <f>VLOOKUP(B:B,[1]YOKOHAMA!$B:$K,8,0)</f>
        <v>9260</v>
      </c>
      <c r="AX551" s="233">
        <v>1050</v>
      </c>
      <c r="AY551" s="204" t="s">
        <v>6001</v>
      </c>
      <c r="AZ551" s="192"/>
      <c r="BA551" s="133" t="str">
        <f>IFERROR(VLOOKUP(AZ:AZ,Q商品!B:E,4,0),"")</f>
        <v/>
      </c>
      <c r="BB551" s="133" t="str">
        <f>IFERROR(VLOOKUP(B:B,在庫!B:M,12,0),"")</f>
        <v>2023年製</v>
      </c>
      <c r="BC551" s="133">
        <f>IFERROR(VLOOKUP(B:B,在庫!B:L,10,0),"")</f>
        <v>1</v>
      </c>
      <c r="BD551" s="234">
        <f>VLOOKUP(AP:AP,[1]YOKOHAMA!$B:$AH,32,0)</f>
        <v>606919460</v>
      </c>
      <c r="BE551" s="234">
        <f>VLOOKUP(AP:AP,[1]YOKOHAMA!$B:$AH,33,0)</f>
        <v>606919491</v>
      </c>
    </row>
    <row r="552" spans="1:57" s="11" customFormat="1" ht="19.5" hidden="1" customHeight="1">
      <c r="A552" s="237">
        <f t="shared" si="221"/>
        <v>1</v>
      </c>
      <c r="B552" s="308">
        <f t="shared" si="222"/>
        <v>2154517129865</v>
      </c>
      <c r="C552" s="225">
        <f>VLOOKUP(B:B,[1]YOKOHAMA!$B:$K,9,0)</f>
        <v>164</v>
      </c>
      <c r="D552" s="11" t="s">
        <v>4704</v>
      </c>
      <c r="E552" s="11" t="s">
        <v>1623</v>
      </c>
      <c r="F552" s="303" t="s">
        <v>6350</v>
      </c>
      <c r="G552" s="132" t="str">
        <f t="shared" si="223"/>
        <v>17</v>
      </c>
      <c r="H552" s="225">
        <v>39</v>
      </c>
      <c r="I552" s="225">
        <f>VLOOKUP(B:B,[1]YOKOHAMA!$B:$K,10,0)</f>
        <v>0</v>
      </c>
      <c r="J552" s="131">
        <v>917</v>
      </c>
      <c r="K552" s="132" t="s">
        <v>6380</v>
      </c>
      <c r="L552" s="132">
        <v>2</v>
      </c>
      <c r="M552" s="134" t="s">
        <v>3422</v>
      </c>
      <c r="N552" s="226" t="s">
        <v>6470</v>
      </c>
      <c r="O552" s="226" t="s">
        <v>1777</v>
      </c>
      <c r="P552" s="227">
        <v>18990</v>
      </c>
      <c r="Q552" s="228">
        <f t="shared" si="208"/>
        <v>16786.363636363636</v>
      </c>
      <c r="R552" s="143">
        <f t="shared" si="220"/>
        <v>0.27941510966693744</v>
      </c>
      <c r="S552" s="238">
        <v>1074476285</v>
      </c>
      <c r="T552" s="288" t="s">
        <v>6999</v>
      </c>
      <c r="U552" s="189">
        <f t="shared" si="209"/>
        <v>18990</v>
      </c>
      <c r="W552" s="229">
        <v>18990</v>
      </c>
      <c r="X552" s="135">
        <f t="shared" si="210"/>
        <v>12096</v>
      </c>
      <c r="Y552" s="230">
        <f t="shared" si="211"/>
        <v>16786.363636363636</v>
      </c>
      <c r="Z552" s="141">
        <f t="shared" si="212"/>
        <v>7.7303844128488786E-2</v>
      </c>
      <c r="AA552" s="136">
        <f t="shared" si="213"/>
        <v>0.27941510966693744</v>
      </c>
      <c r="AB552" s="309"/>
      <c r="AC552" s="184">
        <f t="shared" si="228"/>
        <v>18617</v>
      </c>
      <c r="AD552" s="182">
        <f t="shared" si="229"/>
        <v>20458</v>
      </c>
      <c r="AE552" s="128">
        <f t="shared" si="214"/>
        <v>1841.22</v>
      </c>
      <c r="AF552" s="129">
        <f t="shared" si="215"/>
        <v>373.22</v>
      </c>
      <c r="AG552" s="130">
        <f t="shared" si="216"/>
        <v>1.8243230032261221E-2</v>
      </c>
      <c r="AH552" s="137">
        <f t="shared" si="217"/>
        <v>1468</v>
      </c>
      <c r="AI552" s="138">
        <f t="shared" si="218"/>
        <v>7.1756769967738776E-2</v>
      </c>
      <c r="AJ552" s="138">
        <f t="shared" si="219"/>
        <v>0.26117187963467625</v>
      </c>
      <c r="AK552" s="11" t="s">
        <v>13397</v>
      </c>
      <c r="AL552" s="11">
        <f t="shared" si="224"/>
        <v>16571.2</v>
      </c>
      <c r="AM552" s="412">
        <f t="shared" si="225"/>
        <v>14587.454545454544</v>
      </c>
      <c r="AN552" s="412">
        <f t="shared" si="226"/>
        <v>2491.4545454545441</v>
      </c>
      <c r="AO552" s="413">
        <f t="shared" si="227"/>
        <v>0.17079433136817432</v>
      </c>
      <c r="AP552" s="192">
        <v>2154517129865</v>
      </c>
      <c r="AQ552" s="192">
        <v>4968814963354</v>
      </c>
      <c r="AR552" s="192" t="s">
        <v>1353</v>
      </c>
      <c r="AS552" s="231" t="s">
        <v>148</v>
      </c>
      <c r="AT552" s="231" t="s">
        <v>1355</v>
      </c>
      <c r="AU552" s="232" t="s">
        <v>36</v>
      </c>
      <c r="AV552" s="232"/>
      <c r="AW552" s="233">
        <f>VLOOKUP(B:B,[1]YOKOHAMA!$B:$K,8,0)</f>
        <v>12096</v>
      </c>
      <c r="AX552" s="233">
        <v>525</v>
      </c>
      <c r="AY552" s="204" t="s">
        <v>6001</v>
      </c>
      <c r="AZ552" s="195" t="s">
        <v>5146</v>
      </c>
      <c r="BA552" s="133" t="str">
        <f>IFERROR(VLOOKUP(AZ:AZ,Q商品!B:E,4,0),"")</f>
        <v>2023年製 BluEarth-GT AE51 215/45R17 91W XL サマータイヤ 最短当日発送</v>
      </c>
      <c r="BB552" s="133" t="str">
        <f>IFERROR(VLOOKUP(B:B,在庫!B:M,12,0),"")</f>
        <v/>
      </c>
      <c r="BC552" s="133" t="str">
        <f>IFERROR(VLOOKUP(B:B,在庫!B:L,10,0),"")</f>
        <v/>
      </c>
      <c r="BD552" s="234" t="e">
        <f>VLOOKUP(AP:AP,[1]MICHELIN!$B:$AH,32,0)</f>
        <v>#N/A</v>
      </c>
      <c r="BE552" s="234" t="e">
        <f>VLOOKUP(AP:AP,[1]MICHELIN!$B:$AH,33,0)</f>
        <v>#N/A</v>
      </c>
    </row>
    <row r="553" spans="1:57" s="11" customFormat="1" ht="19.5" hidden="1" customHeight="1">
      <c r="A553" s="237">
        <f t="shared" si="221"/>
        <v>1</v>
      </c>
      <c r="B553" s="308">
        <f t="shared" si="222"/>
        <v>2256018129853</v>
      </c>
      <c r="C553" s="225">
        <f>VLOOKUP(B:B,[1]YOKOHAMA!$B:$K,9,0)</f>
        <v>54</v>
      </c>
      <c r="D553" s="11" t="s">
        <v>4704</v>
      </c>
      <c r="E553" s="11" t="s">
        <v>1628</v>
      </c>
      <c r="F553" s="303" t="s">
        <v>6461</v>
      </c>
      <c r="G553" s="132" t="str">
        <f t="shared" si="223"/>
        <v>18</v>
      </c>
      <c r="H553" s="225">
        <v>22</v>
      </c>
      <c r="I553" s="225">
        <f>VLOOKUP(B:B,[1]YOKOHAMA!$B:$K,10,0)</f>
        <v>12</v>
      </c>
      <c r="J553" s="131"/>
      <c r="K553" s="132" t="s">
        <v>6376</v>
      </c>
      <c r="L553" s="132">
        <v>24</v>
      </c>
      <c r="M553" s="134" t="s">
        <v>3422</v>
      </c>
      <c r="N553" s="226" t="s">
        <v>12002</v>
      </c>
      <c r="O553" s="226" t="s">
        <v>3425</v>
      </c>
      <c r="P553" s="227">
        <v>18285</v>
      </c>
      <c r="Q553" s="228">
        <f t="shared" si="208"/>
        <v>15668.181818181816</v>
      </c>
      <c r="R553" s="143">
        <f t="shared" si="220"/>
        <v>0.1671018276762401</v>
      </c>
      <c r="S553" s="238">
        <v>1074476138</v>
      </c>
      <c r="T553" s="288" t="s">
        <v>6997</v>
      </c>
      <c r="U553" s="189">
        <f t="shared" si="209"/>
        <v>17385</v>
      </c>
      <c r="V553" s="11">
        <v>900</v>
      </c>
      <c r="W553" s="229">
        <v>18285</v>
      </c>
      <c r="X553" s="135">
        <f t="shared" si="210"/>
        <v>13050</v>
      </c>
      <c r="Y553" s="230">
        <f t="shared" si="211"/>
        <v>15668.181818181816</v>
      </c>
      <c r="Z553" s="141">
        <f t="shared" si="212"/>
        <v>7.7308024158757593E-2</v>
      </c>
      <c r="AA553" s="136">
        <f t="shared" si="213"/>
        <v>0.1671018276762401</v>
      </c>
      <c r="AB553" s="309"/>
      <c r="AC553" s="184">
        <f t="shared" si="228"/>
        <v>17044</v>
      </c>
      <c r="AD553" s="182">
        <f t="shared" si="229"/>
        <v>18729</v>
      </c>
      <c r="AE553" s="128">
        <f t="shared" si="214"/>
        <v>1685.61</v>
      </c>
      <c r="AF553" s="129">
        <f t="shared" si="215"/>
        <v>341.6099999999999</v>
      </c>
      <c r="AG553" s="130">
        <f t="shared" si="216"/>
        <v>1.8239628383789841E-2</v>
      </c>
      <c r="AH553" s="137">
        <f t="shared" si="217"/>
        <v>1344</v>
      </c>
      <c r="AI553" s="138">
        <f t="shared" si="218"/>
        <v>7.1760371616210156E-2</v>
      </c>
      <c r="AJ553" s="138">
        <f t="shared" si="219"/>
        <v>0.14886219929245026</v>
      </c>
      <c r="AL553" s="11">
        <f t="shared" si="224"/>
        <v>15171.1</v>
      </c>
      <c r="AM553" s="412">
        <f t="shared" si="225"/>
        <v>12837.363636363636</v>
      </c>
      <c r="AN553" s="412">
        <f t="shared" si="226"/>
        <v>-212.63636363636397</v>
      </c>
      <c r="AO553" s="413">
        <f t="shared" si="227"/>
        <v>-1.6563865421249078E-2</v>
      </c>
      <c r="AP553" s="192">
        <v>2256018129853</v>
      </c>
      <c r="AQ553" s="192">
        <v>4968814990138</v>
      </c>
      <c r="AR553" s="192" t="s">
        <v>1380</v>
      </c>
      <c r="AS553" s="231" t="s">
        <v>149</v>
      </c>
      <c r="AT553" s="231" t="s">
        <v>1381</v>
      </c>
      <c r="AU553" s="232" t="s">
        <v>84</v>
      </c>
      <c r="AV553" s="232"/>
      <c r="AW553" s="233">
        <f>VLOOKUP(B:B,[1]YOKOHAMA!$B:$K,8,0)</f>
        <v>13050</v>
      </c>
      <c r="AX553" s="233">
        <v>1050</v>
      </c>
      <c r="AY553" s="204" t="s">
        <v>6001</v>
      </c>
      <c r="AZ553" s="192" t="s">
        <v>6465</v>
      </c>
      <c r="BA553" s="133" t="str">
        <f>IFERROR(VLOOKUP(AZ:AZ,Q商品!B:E,4,0),"")</f>
        <v>2023年製 BluEarth-XT AE61 225/60R18 100H サマータイヤ ラベルなし 最短当日発送</v>
      </c>
      <c r="BB553" s="133" t="str">
        <f>IFERROR(VLOOKUP(B:B,在庫!B:M,12,0),"")</f>
        <v>2023年製</v>
      </c>
      <c r="BC553" s="133">
        <f>IFERROR(VLOOKUP(B:B,在庫!B:L,10,0),"")</f>
        <v>1</v>
      </c>
      <c r="BD553" s="234" t="e">
        <f>VLOOKUP(AP:AP,[1]MICHELIN!$B:$AH,32,0)</f>
        <v>#N/A</v>
      </c>
      <c r="BE553" s="234" t="e">
        <f>VLOOKUP(AP:AP,[1]MICHELIN!$B:$AH,33,0)</f>
        <v>#N/A</v>
      </c>
    </row>
    <row r="554" spans="1:57" s="11" customFormat="1" ht="19.5" hidden="1" customHeight="1">
      <c r="A554" s="237">
        <f t="shared" si="221"/>
        <v>1</v>
      </c>
      <c r="B554" s="308">
        <f t="shared" si="222"/>
        <v>2254518129861</v>
      </c>
      <c r="C554" s="225">
        <f>VLOOKUP(B:B,[1]YOKOHAMA!$B:$K,9,0)</f>
        <v>110</v>
      </c>
      <c r="D554" s="11" t="s">
        <v>4704</v>
      </c>
      <c r="E554" s="11" t="s">
        <v>6352</v>
      </c>
      <c r="F554" s="303" t="s">
        <v>6353</v>
      </c>
      <c r="G554" s="132" t="str">
        <f t="shared" si="223"/>
        <v>18</v>
      </c>
      <c r="H554" s="225">
        <v>10</v>
      </c>
      <c r="I554" s="225">
        <f>VLOOKUP(B:B,[1]YOKOHAMA!$B:$K,10,0)</f>
        <v>1</v>
      </c>
      <c r="J554" s="131">
        <v>114</v>
      </c>
      <c r="K554" s="132" t="s">
        <v>6380</v>
      </c>
      <c r="L554" s="132">
        <v>9</v>
      </c>
      <c r="M554" s="134" t="s">
        <v>3422</v>
      </c>
      <c r="N554" s="226" t="s">
        <v>6381</v>
      </c>
      <c r="O554" s="226" t="s">
        <v>1777</v>
      </c>
      <c r="P554" s="227">
        <v>20900</v>
      </c>
      <c r="Q554" s="228">
        <f t="shared" si="208"/>
        <v>18045.454545454544</v>
      </c>
      <c r="R554" s="143">
        <f t="shared" si="220"/>
        <v>0.24861964735516368</v>
      </c>
      <c r="S554" s="238">
        <v>1074476291</v>
      </c>
      <c r="T554" s="288" t="s">
        <v>7004</v>
      </c>
      <c r="U554" s="189">
        <f t="shared" si="209"/>
        <v>20900</v>
      </c>
      <c r="W554" s="229">
        <v>20900</v>
      </c>
      <c r="X554" s="135">
        <f t="shared" si="210"/>
        <v>13559</v>
      </c>
      <c r="Y554" s="230">
        <f t="shared" si="211"/>
        <v>18045.454545454544</v>
      </c>
      <c r="Z554" s="141">
        <f t="shared" si="212"/>
        <v>7.7320574162679456E-2</v>
      </c>
      <c r="AA554" s="136">
        <f t="shared" si="213"/>
        <v>0.24861964735516368</v>
      </c>
      <c r="AB554" s="309"/>
      <c r="AC554" s="184">
        <f t="shared" si="228"/>
        <v>20490</v>
      </c>
      <c r="AD554" s="182">
        <f t="shared" si="229"/>
        <v>22516</v>
      </c>
      <c r="AE554" s="128">
        <f t="shared" si="214"/>
        <v>2026.4399999999998</v>
      </c>
      <c r="AF554" s="129">
        <f t="shared" si="215"/>
        <v>410.43999999999983</v>
      </c>
      <c r="AG554" s="130">
        <f t="shared" si="216"/>
        <v>1.8228815064842772E-2</v>
      </c>
      <c r="AH554" s="137">
        <f t="shared" si="217"/>
        <v>1616</v>
      </c>
      <c r="AI554" s="138">
        <f t="shared" si="218"/>
        <v>7.1771184935157217E-2</v>
      </c>
      <c r="AJ554" s="138">
        <f t="shared" si="219"/>
        <v>0.2303908322903209</v>
      </c>
      <c r="AK554" s="11" t="s">
        <v>13397</v>
      </c>
      <c r="AL554" s="11">
        <f t="shared" si="224"/>
        <v>18238.400000000001</v>
      </c>
      <c r="AM554" s="412">
        <f t="shared" si="225"/>
        <v>15625.818181818182</v>
      </c>
      <c r="AN554" s="412">
        <f t="shared" si="226"/>
        <v>2066.818181818182</v>
      </c>
      <c r="AO554" s="413">
        <f t="shared" si="227"/>
        <v>0.13226943752763493</v>
      </c>
      <c r="AP554" s="192">
        <v>2254518129861</v>
      </c>
      <c r="AQ554" s="192">
        <v>4968814963200</v>
      </c>
      <c r="AR554" s="192" t="s">
        <v>1362</v>
      </c>
      <c r="AS554" s="231" t="s">
        <v>1354</v>
      </c>
      <c r="AT554" s="231" t="s">
        <v>1166</v>
      </c>
      <c r="AU554" s="232" t="s">
        <v>40</v>
      </c>
      <c r="AV554" s="232"/>
      <c r="AW554" s="233">
        <f>VLOOKUP(B:B,[1]YOKOHAMA!$B:$K,8,0)</f>
        <v>13559</v>
      </c>
      <c r="AX554" s="233">
        <v>1050</v>
      </c>
      <c r="AY554" s="204" t="s">
        <v>6001</v>
      </c>
      <c r="AZ554" s="195" t="s">
        <v>5149</v>
      </c>
      <c r="BA554" s="133" t="str">
        <f>IFERROR(VLOOKUP(AZ:AZ,Q商品!B:E,4,0),"")</f>
        <v>2023年製 BluEarth-GT AE51 225/45R18 95W XL サマータイヤ 最短当日発送</v>
      </c>
      <c r="BB554" s="133" t="str">
        <f>IFERROR(VLOOKUP(B:B,在庫!B:M,12,0),"")</f>
        <v>2023年製</v>
      </c>
      <c r="BC554" s="133">
        <f>IFERROR(VLOOKUP(B:B,在庫!B:L,10,0),"")</f>
        <v>1</v>
      </c>
      <c r="BD554" s="234" t="e">
        <f>VLOOKUP(AP:AP,[1]MICHELIN!$B:$AH,32,0)</f>
        <v>#N/A</v>
      </c>
      <c r="BE554" s="234" t="e">
        <f>VLOOKUP(AP:AP,[1]MICHELIN!$B:$AH,33,0)</f>
        <v>#N/A</v>
      </c>
    </row>
    <row r="555" spans="1:57" s="11" customFormat="1" ht="19.5" hidden="1" customHeight="1">
      <c r="A555" s="237">
        <f t="shared" si="221"/>
        <v>2</v>
      </c>
      <c r="B555" s="308">
        <f t="shared" si="222"/>
        <v>2354518129967</v>
      </c>
      <c r="C555" s="225">
        <f>VLOOKUP(B:B,[1]YOKOHAMA!$B:$K,9,0)</f>
        <v>0</v>
      </c>
      <c r="D555" s="11" t="s">
        <v>4704</v>
      </c>
      <c r="E555" s="358" t="s">
        <v>5153</v>
      </c>
      <c r="F555" s="235"/>
      <c r="G555" s="132" t="str">
        <f t="shared" si="223"/>
        <v>18</v>
      </c>
      <c r="H555" s="225">
        <v>2</v>
      </c>
      <c r="I555" s="225">
        <f>VLOOKUP(B:B,[1]YOKOHAMA!$B:$K,10,0)</f>
        <v>2</v>
      </c>
      <c r="J555" s="131"/>
      <c r="K555" s="132" t="s">
        <v>6380</v>
      </c>
      <c r="L555" s="132">
        <v>11</v>
      </c>
      <c r="M555" s="134" t="s">
        <v>3368</v>
      </c>
      <c r="N555" s="226" t="s">
        <v>6472</v>
      </c>
      <c r="O555" s="226" t="s">
        <v>3369</v>
      </c>
      <c r="P555" s="227">
        <v>21850</v>
      </c>
      <c r="Q555" s="228">
        <f t="shared" si="208"/>
        <v>18909.090909090908</v>
      </c>
      <c r="R555" s="143">
        <f t="shared" si="220"/>
        <v>0.31160096153846151</v>
      </c>
      <c r="S555" s="238"/>
      <c r="T555" s="288"/>
      <c r="U555" s="189">
        <f t="shared" si="209"/>
        <v>21850</v>
      </c>
      <c r="W555" s="229">
        <v>21850</v>
      </c>
      <c r="X555" s="135">
        <f t="shared" si="210"/>
        <v>13017</v>
      </c>
      <c r="Y555" s="230">
        <f t="shared" si="211"/>
        <v>18909.090909090908</v>
      </c>
      <c r="Z555" s="141">
        <f t="shared" si="212"/>
        <v>9.3819702602230493E-2</v>
      </c>
      <c r="AA555" s="136">
        <f t="shared" si="213"/>
        <v>0.31160096153846151</v>
      </c>
      <c r="AB555" s="144">
        <v>9</v>
      </c>
      <c r="AC555" s="184">
        <f t="shared" si="228"/>
        <v>21421</v>
      </c>
      <c r="AD555" s="182">
        <f t="shared" si="229"/>
        <v>23539</v>
      </c>
      <c r="AE555" s="128">
        <f t="shared" si="214"/>
        <v>2118.5099999999998</v>
      </c>
      <c r="AF555" s="129">
        <f t="shared" si="215"/>
        <v>429.50999999999976</v>
      </c>
      <c r="AG555" s="130">
        <f t="shared" si="216"/>
        <v>1.8246739453672618E-2</v>
      </c>
      <c r="AH555" s="137">
        <f t="shared" si="217"/>
        <v>1689</v>
      </c>
      <c r="AI555" s="138">
        <f t="shared" si="218"/>
        <v>7.1753260546327371E-2</v>
      </c>
      <c r="AJ555" s="138">
        <f t="shared" si="219"/>
        <v>0.2933542220847889</v>
      </c>
      <c r="AL555" s="11">
        <f t="shared" si="224"/>
        <v>19067.099999999999</v>
      </c>
      <c r="AM555" s="412">
        <f t="shared" si="225"/>
        <v>16379.181818181816</v>
      </c>
      <c r="AN555" s="412">
        <f t="shared" si="226"/>
        <v>3362.1818181818162</v>
      </c>
      <c r="AO555" s="413">
        <f t="shared" si="227"/>
        <v>0.2052716585910051</v>
      </c>
      <c r="AP555" s="192">
        <v>2354518129967</v>
      </c>
      <c r="AQ555" s="192">
        <v>4968814963255</v>
      </c>
      <c r="AR555" s="192" t="s">
        <v>1363</v>
      </c>
      <c r="AS555" s="231" t="s">
        <v>148</v>
      </c>
      <c r="AT555" s="231" t="s">
        <v>3325</v>
      </c>
      <c r="AU555" s="232" t="s">
        <v>69</v>
      </c>
      <c r="AV555" s="232"/>
      <c r="AW555" s="233">
        <f>VLOOKUP(B:B,[1]YOKOHAMA!$B:$K,8,0)</f>
        <v>13017</v>
      </c>
      <c r="AX555" s="233">
        <v>1050</v>
      </c>
      <c r="AY555" s="204" t="s">
        <v>6001</v>
      </c>
      <c r="AZ555" s="192" t="s">
        <v>12157</v>
      </c>
      <c r="BA555" s="133" t="str">
        <f>IFERROR(VLOOKUP(AZ:AZ,Q商品!B:E,4,0),"")</f>
        <v/>
      </c>
      <c r="BB555" s="133" t="str">
        <f>IFERROR(VLOOKUP(B:B,在庫!B:M,12,0),"")</f>
        <v/>
      </c>
      <c r="BC555" s="133" t="str">
        <f>IFERROR(VLOOKUP(B:B,在庫!B:L,10,0),"")</f>
        <v/>
      </c>
      <c r="BD555" s="234">
        <f>VLOOKUP(AP:AP,[1]YOKOHAMA!$B:$AH,32,0)</f>
        <v>606919455</v>
      </c>
      <c r="BE555" s="234">
        <f>VLOOKUP(AP:AP,[1]YOKOHAMA!$B:$AH,33,0)</f>
        <v>606919486</v>
      </c>
    </row>
    <row r="556" spans="1:57" s="11" customFormat="1" ht="19.5" hidden="1" customHeight="1">
      <c r="A556" s="237">
        <f t="shared" si="221"/>
        <v>2</v>
      </c>
      <c r="B556" s="308">
        <f t="shared" si="222"/>
        <v>2354518129868</v>
      </c>
      <c r="C556" s="225">
        <f>VLOOKUP(B:B,[1]YOKOHAMA!$B:$K,9,0)</f>
        <v>96</v>
      </c>
      <c r="D556" s="11" t="s">
        <v>4704</v>
      </c>
      <c r="E556" s="358" t="s">
        <v>5153</v>
      </c>
      <c r="F556" s="303" t="s">
        <v>6354</v>
      </c>
      <c r="G556" s="132" t="str">
        <f t="shared" si="223"/>
        <v>18</v>
      </c>
      <c r="H556" s="225">
        <v>0</v>
      </c>
      <c r="I556" s="225">
        <f>VLOOKUP(B:B,[1]YOKOHAMA!$B:$K,10,0)</f>
        <v>2</v>
      </c>
      <c r="J556" s="131">
        <v>313</v>
      </c>
      <c r="K556" s="132" t="s">
        <v>6380</v>
      </c>
      <c r="L556" s="132">
        <v>11</v>
      </c>
      <c r="M556" s="134" t="s">
        <v>3368</v>
      </c>
      <c r="N556" s="226" t="s">
        <v>6472</v>
      </c>
      <c r="O556" s="226" t="s">
        <v>3369</v>
      </c>
      <c r="P556" s="227">
        <v>21850</v>
      </c>
      <c r="Q556" s="228">
        <f t="shared" si="208"/>
        <v>18909.090909090908</v>
      </c>
      <c r="R556" s="143">
        <f t="shared" si="220"/>
        <v>0.27087980769230763</v>
      </c>
      <c r="S556" s="238">
        <v>1074476262</v>
      </c>
      <c r="T556" s="288" t="s">
        <v>7005</v>
      </c>
      <c r="U556" s="189">
        <f t="shared" si="209"/>
        <v>21850</v>
      </c>
      <c r="W556" s="229">
        <v>21850</v>
      </c>
      <c r="X556" s="135">
        <f t="shared" si="210"/>
        <v>13787</v>
      </c>
      <c r="Y556" s="230">
        <f t="shared" si="211"/>
        <v>18909.090909090908</v>
      </c>
      <c r="Z556" s="141">
        <f t="shared" si="212"/>
        <v>9.3819702602230493E-2</v>
      </c>
      <c r="AA556" s="136">
        <f t="shared" si="213"/>
        <v>0.27087980769230763</v>
      </c>
      <c r="AB556" s="144"/>
      <c r="AC556" s="184">
        <f t="shared" si="228"/>
        <v>21421</v>
      </c>
      <c r="AD556" s="182">
        <f t="shared" si="229"/>
        <v>23539</v>
      </c>
      <c r="AE556" s="128">
        <f t="shared" si="214"/>
        <v>2118.5099999999998</v>
      </c>
      <c r="AF556" s="129">
        <f t="shared" si="215"/>
        <v>429.50999999999976</v>
      </c>
      <c r="AG556" s="130">
        <f t="shared" si="216"/>
        <v>1.8246739453672618E-2</v>
      </c>
      <c r="AH556" s="137">
        <f t="shared" si="217"/>
        <v>1689</v>
      </c>
      <c r="AI556" s="138">
        <f t="shared" si="218"/>
        <v>7.1753260546327371E-2</v>
      </c>
      <c r="AJ556" s="138">
        <f t="shared" si="219"/>
        <v>0.25263306823863502</v>
      </c>
      <c r="AK556" s="11" t="s">
        <v>13397</v>
      </c>
      <c r="AL556" s="11">
        <f t="shared" si="224"/>
        <v>19067.099999999999</v>
      </c>
      <c r="AM556" s="412">
        <f t="shared" si="225"/>
        <v>16379.181818181816</v>
      </c>
      <c r="AN556" s="412">
        <f t="shared" si="226"/>
        <v>2592.1818181818162</v>
      </c>
      <c r="AO556" s="413">
        <f t="shared" si="227"/>
        <v>0.1582607633858944</v>
      </c>
      <c r="AP556" s="192">
        <v>2354518129868</v>
      </c>
      <c r="AQ556" s="192">
        <v>4968814963255</v>
      </c>
      <c r="AR556" s="192" t="s">
        <v>1363</v>
      </c>
      <c r="AS556" s="231" t="s">
        <v>148</v>
      </c>
      <c r="AT556" s="231" t="s">
        <v>1364</v>
      </c>
      <c r="AU556" s="232" t="s">
        <v>69</v>
      </c>
      <c r="AV556" s="232"/>
      <c r="AW556" s="233">
        <f>VLOOKUP(B:B,[1]YOKOHAMA!$B:$K,8,0)</f>
        <v>13787</v>
      </c>
      <c r="AX556" s="233">
        <v>1050</v>
      </c>
      <c r="AY556" s="204" t="s">
        <v>6001</v>
      </c>
      <c r="AZ556" s="195" t="s">
        <v>5154</v>
      </c>
      <c r="BA556" s="133" t="str">
        <f>IFERROR(VLOOKUP(AZ:AZ,Q商品!B:E,4,0),"")</f>
        <v>2023年製 BluEarth-GT AE51 235/45R18 94W サマータイヤ 最短当日発送</v>
      </c>
      <c r="BB556" s="133" t="str">
        <f>IFERROR(VLOOKUP(B:B,在庫!B:M,12,0),"")</f>
        <v/>
      </c>
      <c r="BC556" s="133" t="str">
        <f>IFERROR(VLOOKUP(B:B,在庫!B:L,10,0),"")</f>
        <v/>
      </c>
      <c r="BD556" s="234" t="e">
        <f>VLOOKUP(AP:AP,[1]MICHELIN!$B:$AH,32,0)</f>
        <v>#N/A</v>
      </c>
      <c r="BE556" s="234" t="e">
        <f>VLOOKUP(AP:AP,[1]MICHELIN!$B:$AH,33,0)</f>
        <v>#N/A</v>
      </c>
    </row>
    <row r="557" spans="1:57" s="11" customFormat="1" ht="19.5" hidden="1" customHeight="1">
      <c r="A557" s="237">
        <f t="shared" si="221"/>
        <v>1</v>
      </c>
      <c r="B557" s="308">
        <f t="shared" si="222"/>
        <v>2454018129860</v>
      </c>
      <c r="C557" s="225">
        <f>VLOOKUP(B:B,[1]YOKOHAMA!$B:$K,9,0)</f>
        <v>0</v>
      </c>
      <c r="D557" s="11" t="s">
        <v>4704</v>
      </c>
      <c r="E557" s="358" t="s">
        <v>1594</v>
      </c>
      <c r="F557" s="235"/>
      <c r="G557" s="132" t="str">
        <f t="shared" si="223"/>
        <v>18</v>
      </c>
      <c r="H557" s="225">
        <v>3</v>
      </c>
      <c r="I557" s="225">
        <f>VLOOKUP(B:B,[1]YOKOHAMA!$B:$K,10,0)</f>
        <v>3</v>
      </c>
      <c r="J557" s="131"/>
      <c r="K557" s="132" t="s">
        <v>6380</v>
      </c>
      <c r="L557" s="132">
        <v>13</v>
      </c>
      <c r="M557" s="134"/>
      <c r="N557" s="226"/>
      <c r="O557" s="226"/>
      <c r="P557" s="227"/>
      <c r="Q557" s="228">
        <f t="shared" si="208"/>
        <v>-954.5454545454545</v>
      </c>
      <c r="R557" s="143">
        <f t="shared" si="220"/>
        <v>14.102571428571428</v>
      </c>
      <c r="S557" s="238">
        <v>1074476644</v>
      </c>
      <c r="T557" s="288" t="s">
        <v>7006</v>
      </c>
      <c r="U557" s="189">
        <f t="shared" si="209"/>
        <v>0</v>
      </c>
      <c r="W557" s="229"/>
      <c r="X557" s="135">
        <f t="shared" si="210"/>
        <v>12507</v>
      </c>
      <c r="Y557" s="230">
        <f t="shared" si="211"/>
        <v>-954.5454545454545</v>
      </c>
      <c r="Z557" s="141" t="str">
        <f t="shared" si="212"/>
        <v/>
      </c>
      <c r="AA557" s="136">
        <f t="shared" si="213"/>
        <v>14.102571428571428</v>
      </c>
      <c r="AB557" s="144"/>
      <c r="AC557" s="184">
        <f t="shared" si="228"/>
        <v>0</v>
      </c>
      <c r="AD557" s="182">
        <f t="shared" si="229"/>
        <v>0</v>
      </c>
      <c r="AE557" s="128">
        <f t="shared" si="214"/>
        <v>0</v>
      </c>
      <c r="AF557" s="129">
        <f t="shared" si="215"/>
        <v>0</v>
      </c>
      <c r="AG557" s="130" t="str">
        <f t="shared" si="216"/>
        <v/>
      </c>
      <c r="AH557" s="137">
        <f t="shared" si="217"/>
        <v>0</v>
      </c>
      <c r="AI557" s="138" t="str">
        <f t="shared" si="218"/>
        <v/>
      </c>
      <c r="AJ557" s="138" t="str">
        <f t="shared" si="219"/>
        <v/>
      </c>
      <c r="AK557" s="11" t="s">
        <v>13397</v>
      </c>
      <c r="AL557" s="11">
        <f t="shared" si="224"/>
        <v>0</v>
      </c>
      <c r="AM557" s="412">
        <f t="shared" si="225"/>
        <v>-954.5454545454545</v>
      </c>
      <c r="AN557" s="412">
        <f t="shared" si="226"/>
        <v>-13461.545454545454</v>
      </c>
      <c r="AO557" s="413">
        <f t="shared" si="227"/>
        <v>14.102571428571428</v>
      </c>
      <c r="AP557" s="192">
        <v>2454018129860</v>
      </c>
      <c r="AQ557" s="192">
        <v>4968814963590</v>
      </c>
      <c r="AR557" s="192" t="s">
        <v>1365</v>
      </c>
      <c r="AS557" s="231" t="s">
        <v>148</v>
      </c>
      <c r="AT557" s="231" t="s">
        <v>1003</v>
      </c>
      <c r="AU557" s="232" t="s">
        <v>83</v>
      </c>
      <c r="AV557" s="232"/>
      <c r="AW557" s="233">
        <f>VLOOKUP(B:B,[1]YOKOHAMA!$B:$K,8,0)</f>
        <v>12507</v>
      </c>
      <c r="AX557" s="233">
        <v>1050</v>
      </c>
      <c r="AY557" s="204" t="s">
        <v>6001</v>
      </c>
      <c r="AZ557" s="195" t="s">
        <v>5155</v>
      </c>
      <c r="BA557" s="133" t="str">
        <f>IFERROR(VLOOKUP(AZ:AZ,Q商品!B:E,4,0),"")</f>
        <v>2022年製 BluEarth-GT AE51 245/40R18 97W XL サマータイヤ 最短当日発送</v>
      </c>
      <c r="BB557" s="133" t="str">
        <f>IFERROR(VLOOKUP(B:B,在庫!B:M,12,0),"")</f>
        <v>2022年製</v>
      </c>
      <c r="BC557" s="133">
        <f>IFERROR(VLOOKUP(B:B,在庫!B:L,10,0),"")</f>
        <v>1</v>
      </c>
      <c r="BD557" s="234" t="e">
        <f>VLOOKUP(AP:AP,[1]MICHELIN!$B:$AH,32,0)</f>
        <v>#N/A</v>
      </c>
      <c r="BE557" s="234" t="e">
        <f>VLOOKUP(AP:AP,[1]MICHELIN!$B:$AH,33,0)</f>
        <v>#N/A</v>
      </c>
    </row>
    <row r="558" spans="1:57" s="11" customFormat="1" ht="19.5" hidden="1" customHeight="1">
      <c r="A558" s="237">
        <f t="shared" si="221"/>
        <v>1</v>
      </c>
      <c r="B558" s="308">
        <f t="shared" si="222"/>
        <v>2356018129942</v>
      </c>
      <c r="C558" s="225">
        <f>VLOOKUP(B:B,[1]YOKOHAMA!$B:$K,9,0)</f>
        <v>0</v>
      </c>
      <c r="D558" s="11" t="s">
        <v>4704</v>
      </c>
      <c r="E558" s="358" t="s">
        <v>1631</v>
      </c>
      <c r="F558" s="235"/>
      <c r="G558" s="132" t="str">
        <f t="shared" si="223"/>
        <v>18</v>
      </c>
      <c r="H558" s="225">
        <v>1</v>
      </c>
      <c r="I558" s="225">
        <f>VLOOKUP(B:B,[1]YOKOHAMA!$B:$K,10,0)</f>
        <v>1</v>
      </c>
      <c r="J558" s="131"/>
      <c r="K558" s="132" t="s">
        <v>6376</v>
      </c>
      <c r="L558" s="132">
        <v>30</v>
      </c>
      <c r="M558" s="134"/>
      <c r="N558" s="226"/>
      <c r="O558" s="226"/>
      <c r="P558" s="227"/>
      <c r="Q558" s="228">
        <f t="shared" si="208"/>
        <v>-954.5454545454545</v>
      </c>
      <c r="R558" s="143">
        <f t="shared" si="220"/>
        <v>13.832285714285714</v>
      </c>
      <c r="S558" s="238"/>
      <c r="T558" s="288"/>
      <c r="U558" s="189">
        <f t="shared" si="209"/>
        <v>0</v>
      </c>
      <c r="W558" s="229"/>
      <c r="X558" s="135">
        <f t="shared" si="210"/>
        <v>12249</v>
      </c>
      <c r="Y558" s="230">
        <f t="shared" si="211"/>
        <v>-954.5454545454545</v>
      </c>
      <c r="Z558" s="141" t="str">
        <f t="shared" si="212"/>
        <v/>
      </c>
      <c r="AA558" s="136">
        <f t="shared" si="213"/>
        <v>13.832285714285714</v>
      </c>
      <c r="AB558" s="144"/>
      <c r="AC558" s="184">
        <f t="shared" si="228"/>
        <v>0</v>
      </c>
      <c r="AD558" s="182">
        <f t="shared" si="229"/>
        <v>0</v>
      </c>
      <c r="AE558" s="128">
        <f t="shared" si="214"/>
        <v>0</v>
      </c>
      <c r="AF558" s="129">
        <f t="shared" si="215"/>
        <v>0</v>
      </c>
      <c r="AG558" s="130" t="str">
        <f t="shared" si="216"/>
        <v/>
      </c>
      <c r="AH558" s="137">
        <f t="shared" si="217"/>
        <v>0</v>
      </c>
      <c r="AI558" s="138" t="str">
        <f t="shared" si="218"/>
        <v/>
      </c>
      <c r="AJ558" s="138" t="str">
        <f t="shared" si="219"/>
        <v/>
      </c>
      <c r="AL558" s="11">
        <f t="shared" si="224"/>
        <v>0</v>
      </c>
      <c r="AM558" s="412">
        <f t="shared" si="225"/>
        <v>-954.5454545454545</v>
      </c>
      <c r="AN558" s="412">
        <f t="shared" si="226"/>
        <v>-13203.545454545454</v>
      </c>
      <c r="AO558" s="413">
        <f t="shared" si="227"/>
        <v>13.832285714285714</v>
      </c>
      <c r="AP558" s="192">
        <v>2356018129942</v>
      </c>
      <c r="AQ558" s="192">
        <v>4968814990084</v>
      </c>
      <c r="AR558" s="192" t="s">
        <v>1386</v>
      </c>
      <c r="AS558" s="231" t="s">
        <v>1370</v>
      </c>
      <c r="AT558" s="231" t="s">
        <v>1387</v>
      </c>
      <c r="AU558" s="232" t="s">
        <v>76</v>
      </c>
      <c r="AV558" s="232"/>
      <c r="AW558" s="233">
        <f>VLOOKUP(B:B,[1]YOKOHAMA!$B:$K,8,0)</f>
        <v>12249</v>
      </c>
      <c r="AX558" s="233">
        <v>1050</v>
      </c>
      <c r="AY558" s="204" t="s">
        <v>6001</v>
      </c>
      <c r="AZ558" s="192" t="s">
        <v>6342</v>
      </c>
      <c r="BA558" s="133" t="str">
        <f>IFERROR(VLOOKUP(AZ:AZ,Q商品!B:E,4,0),"")</f>
        <v/>
      </c>
      <c r="BB558" s="133" t="str">
        <f>IFERROR(VLOOKUP(B:B,在庫!B:M,12,0),"")</f>
        <v/>
      </c>
      <c r="BC558" s="133" t="str">
        <f>IFERROR(VLOOKUP(B:B,在庫!B:L,10,0),"")</f>
        <v/>
      </c>
      <c r="BD558" s="234">
        <f>VLOOKUP(AP:AP,[1]YOKOHAMA!$B:$AH,32,0)</f>
        <v>606919466</v>
      </c>
      <c r="BE558" s="234">
        <f>VLOOKUP(AP:AP,[1]YOKOHAMA!$B:$AH,33,0)</f>
        <v>606919497</v>
      </c>
    </row>
    <row r="559" spans="1:57" s="11" customFormat="1" ht="19.5" hidden="1" customHeight="1">
      <c r="A559" s="237">
        <f t="shared" si="221"/>
        <v>1</v>
      </c>
      <c r="B559" s="308">
        <f t="shared" si="222"/>
        <v>2356517129856</v>
      </c>
      <c r="C559" s="225">
        <f>VLOOKUP(B:B,[1]YOKOHAMA!$B:$K,9,0)</f>
        <v>0</v>
      </c>
      <c r="D559" s="11" t="s">
        <v>4704</v>
      </c>
      <c r="E559" s="358" t="s">
        <v>6335</v>
      </c>
      <c r="F559" s="235"/>
      <c r="G559" s="132" t="str">
        <f t="shared" si="223"/>
        <v>17</v>
      </c>
      <c r="H559" s="225">
        <v>2</v>
      </c>
      <c r="I559" s="225">
        <f>VLOOKUP(B:B,[1]YOKOHAMA!$B:$K,10,0)</f>
        <v>0</v>
      </c>
      <c r="J559" s="131"/>
      <c r="K559" s="132" t="s">
        <v>6380</v>
      </c>
      <c r="L559" s="132">
        <v>20</v>
      </c>
      <c r="M559" s="134"/>
      <c r="N559" s="226"/>
      <c r="O559" s="226"/>
      <c r="P559" s="227"/>
      <c r="Q559" s="228">
        <f t="shared" si="208"/>
        <v>-954.5454545454545</v>
      </c>
      <c r="R559" s="143">
        <f t="shared" si="220"/>
        <v>10.856</v>
      </c>
      <c r="S559" s="238">
        <v>1074476287</v>
      </c>
      <c r="T559" s="288" t="s">
        <v>7010</v>
      </c>
      <c r="U559" s="189">
        <f t="shared" si="209"/>
        <v>0</v>
      </c>
      <c r="W559" s="229"/>
      <c r="X559" s="135">
        <f t="shared" si="210"/>
        <v>9408</v>
      </c>
      <c r="Y559" s="230">
        <f t="shared" si="211"/>
        <v>-954.5454545454545</v>
      </c>
      <c r="Z559" s="141" t="str">
        <f t="shared" si="212"/>
        <v/>
      </c>
      <c r="AA559" s="136">
        <f t="shared" si="213"/>
        <v>10.856</v>
      </c>
      <c r="AB559" s="144"/>
      <c r="AC559" s="184">
        <f t="shared" si="228"/>
        <v>0</v>
      </c>
      <c r="AD559" s="182">
        <f t="shared" si="229"/>
        <v>0</v>
      </c>
      <c r="AE559" s="128">
        <f t="shared" si="214"/>
        <v>0</v>
      </c>
      <c r="AF559" s="129">
        <f t="shared" si="215"/>
        <v>0</v>
      </c>
      <c r="AG559" s="130" t="str">
        <f t="shared" si="216"/>
        <v/>
      </c>
      <c r="AH559" s="137">
        <f t="shared" si="217"/>
        <v>0</v>
      </c>
      <c r="AI559" s="138" t="str">
        <f t="shared" si="218"/>
        <v/>
      </c>
      <c r="AJ559" s="138" t="str">
        <f t="shared" si="219"/>
        <v/>
      </c>
      <c r="AK559" s="11" t="s">
        <v>13397</v>
      </c>
      <c r="AL559" s="11">
        <f t="shared" si="224"/>
        <v>0</v>
      </c>
      <c r="AM559" s="412">
        <f t="shared" si="225"/>
        <v>-954.5454545454545</v>
      </c>
      <c r="AN559" s="412">
        <f t="shared" si="226"/>
        <v>-10362.545454545454</v>
      </c>
      <c r="AO559" s="413">
        <f t="shared" si="227"/>
        <v>10.856</v>
      </c>
      <c r="AP559" s="192">
        <v>2356517129856</v>
      </c>
      <c r="AQ559" s="192">
        <v>4968814990107</v>
      </c>
      <c r="AR559" s="192" t="s">
        <v>1374</v>
      </c>
      <c r="AS559" s="231" t="s">
        <v>3326</v>
      </c>
      <c r="AT559" s="231" t="s">
        <v>556</v>
      </c>
      <c r="AU559" s="232" t="s">
        <v>123</v>
      </c>
      <c r="AV559" s="232"/>
      <c r="AW559" s="233">
        <f>VLOOKUP(B:B,[1]YOKOHAMA!$B:$K,8,0)</f>
        <v>9408</v>
      </c>
      <c r="AX559" s="233">
        <v>1050</v>
      </c>
      <c r="AY559" s="204" t="s">
        <v>6001</v>
      </c>
      <c r="AZ559" s="195" t="s">
        <v>5166</v>
      </c>
      <c r="BA559" s="133" t="str">
        <f>IFERROR(VLOOKUP(AZ:AZ,Q商品!B:E,4,0),"")</f>
        <v>2020年製 BluEarth-XT AE61 235/65R17 108V サマータイヤ ラベルなし 最短当日発送</v>
      </c>
      <c r="BB559" s="133" t="str">
        <f>IFERROR(VLOOKUP(B:B,在庫!B:M,12,0),"")</f>
        <v>2020年製</v>
      </c>
      <c r="BC559" s="133">
        <f>IFERROR(VLOOKUP(B:B,在庫!B:L,10,0),"")</f>
        <v>1</v>
      </c>
      <c r="BD559" s="234" t="e">
        <f>VLOOKUP(AP:AP,[1]MICHELIN!$B:$AH,32,0)</f>
        <v>#N/A</v>
      </c>
      <c r="BE559" s="234" t="e">
        <f>VLOOKUP(AP:AP,[1]MICHELIN!$B:$AH,33,0)</f>
        <v>#N/A</v>
      </c>
    </row>
    <row r="560" spans="1:57" s="11" customFormat="1" ht="19.5" hidden="1" customHeight="1">
      <c r="A560" s="237">
        <f t="shared" si="221"/>
        <v>1</v>
      </c>
      <c r="B560" s="308">
        <f t="shared" si="222"/>
        <v>2255518129943</v>
      </c>
      <c r="C560" s="225">
        <f>VLOOKUP(B:B,[1]YOKOHAMA!$B:$K,9,0)</f>
        <v>101</v>
      </c>
      <c r="D560" s="11" t="s">
        <v>4704</v>
      </c>
      <c r="E560" s="11" t="s">
        <v>1627</v>
      </c>
      <c r="F560" s="303" t="s">
        <v>6385</v>
      </c>
      <c r="G560" s="132" t="str">
        <f t="shared" si="223"/>
        <v>18</v>
      </c>
      <c r="H560" s="225">
        <v>16</v>
      </c>
      <c r="I560" s="225">
        <f>VLOOKUP(B:B,[1]YOKOHAMA!$B:$K,10,0)</f>
        <v>0</v>
      </c>
      <c r="J560" s="131">
        <v>239</v>
      </c>
      <c r="K560" s="132" t="s">
        <v>6380</v>
      </c>
      <c r="L560" s="132">
        <v>22</v>
      </c>
      <c r="M560" s="134" t="s">
        <v>3422</v>
      </c>
      <c r="N560" s="226" t="s">
        <v>3405</v>
      </c>
      <c r="O560" s="226" t="s">
        <v>1777</v>
      </c>
      <c r="P560" s="227">
        <v>19700</v>
      </c>
      <c r="Q560" s="228">
        <f t="shared" si="208"/>
        <v>16954.545454545452</v>
      </c>
      <c r="R560" s="143">
        <f t="shared" si="220"/>
        <v>0.224278820375335</v>
      </c>
      <c r="S560" s="238">
        <v>1074476280</v>
      </c>
      <c r="T560" s="289" t="s">
        <v>12084</v>
      </c>
      <c r="U560" s="189">
        <f t="shared" si="209"/>
        <v>19700</v>
      </c>
      <c r="W560" s="229">
        <v>19700</v>
      </c>
      <c r="X560" s="135">
        <f t="shared" si="210"/>
        <v>13152</v>
      </c>
      <c r="Y560" s="230">
        <f t="shared" si="211"/>
        <v>16954.545454545452</v>
      </c>
      <c r="Z560" s="141">
        <f t="shared" si="212"/>
        <v>7.7309644670050748E-2</v>
      </c>
      <c r="AA560" s="136">
        <f t="shared" si="213"/>
        <v>0.224278820375335</v>
      </c>
      <c r="AB560" s="309"/>
      <c r="AC560" s="184">
        <f t="shared" si="228"/>
        <v>19313</v>
      </c>
      <c r="AD560" s="182">
        <f t="shared" ref="AD560:AD563" si="230">ROUNDDOWN(AC560/0.91,0)</f>
        <v>21223</v>
      </c>
      <c r="AE560" s="128">
        <f t="shared" si="214"/>
        <v>1910.07</v>
      </c>
      <c r="AF560" s="129">
        <f t="shared" si="215"/>
        <v>387.06999999999994</v>
      </c>
      <c r="AG560" s="130">
        <f t="shared" si="216"/>
        <v>1.8238232106676716E-2</v>
      </c>
      <c r="AH560" s="137">
        <f t="shared" si="217"/>
        <v>1523</v>
      </c>
      <c r="AI560" s="138">
        <f t="shared" si="218"/>
        <v>7.1761767893323281E-2</v>
      </c>
      <c r="AJ560" s="138">
        <f t="shared" si="219"/>
        <v>0.20604058826865829</v>
      </c>
      <c r="AK560" s="11" t="s">
        <v>13397</v>
      </c>
      <c r="AL560" s="11">
        <f t="shared" si="224"/>
        <v>17190.7</v>
      </c>
      <c r="AM560" s="412">
        <f t="shared" si="225"/>
        <v>14673.363636363636</v>
      </c>
      <c r="AN560" s="412">
        <f t="shared" si="226"/>
        <v>1521.363636363636</v>
      </c>
      <c r="AO560" s="413">
        <f t="shared" si="227"/>
        <v>0.10368199644377256</v>
      </c>
      <c r="AP560" s="192">
        <v>2255518129943</v>
      </c>
      <c r="AQ560" s="192">
        <v>4968814990169</v>
      </c>
      <c r="AR560" s="192" t="s">
        <v>1376</v>
      </c>
      <c r="AS560" s="231" t="s">
        <v>149</v>
      </c>
      <c r="AT560" s="231" t="s">
        <v>1377</v>
      </c>
      <c r="AU560" s="232" t="s">
        <v>71</v>
      </c>
      <c r="AV560" s="232"/>
      <c r="AW560" s="233">
        <f>VLOOKUP(B:B,[1]YOKOHAMA!$B:$K,8,0)</f>
        <v>13152</v>
      </c>
      <c r="AX560" s="233">
        <v>1050</v>
      </c>
      <c r="AY560" s="204" t="s">
        <v>6001</v>
      </c>
      <c r="AZ560" s="195" t="s">
        <v>5159</v>
      </c>
      <c r="BA560" s="133" t="str">
        <f>IFERROR(VLOOKUP(AZ:AZ,Q商品!B:E,4,0),"")</f>
        <v>2023年製 BluEarth-XT AE61 225/55R18 98V サマータイヤ ラベルなし 最短当日発送</v>
      </c>
      <c r="BB560" s="133" t="str">
        <f>IFERROR(VLOOKUP(B:B,在庫!B:M,12,0),"")</f>
        <v>2023年製</v>
      </c>
      <c r="BC560" s="133">
        <f>IFERROR(VLOOKUP(B:B,在庫!B:L,10,0),"")</f>
        <v>1</v>
      </c>
      <c r="BD560" s="234" t="e">
        <f>VLOOKUP(AP:AP,[1]MICHELIN!$B:$AH,32,0)</f>
        <v>#N/A</v>
      </c>
      <c r="BE560" s="234" t="e">
        <f>VLOOKUP(AP:AP,[1]MICHELIN!$B:$AH,33,0)</f>
        <v>#N/A</v>
      </c>
    </row>
    <row r="561" spans="1:61" s="11" customFormat="1" ht="19.5" hidden="1" customHeight="1">
      <c r="A561" s="237">
        <f t="shared" si="221"/>
        <v>2</v>
      </c>
      <c r="B561" s="308">
        <f t="shared" si="222"/>
        <v>2355518129858</v>
      </c>
      <c r="C561" s="225">
        <f>VLOOKUP(B:B,[1]YOKOHAMA!$B:$K,9,0)</f>
        <v>0</v>
      </c>
      <c r="D561" s="11" t="s">
        <v>7497</v>
      </c>
      <c r="E561" s="358" t="s">
        <v>1629</v>
      </c>
      <c r="F561" s="235"/>
      <c r="G561" s="132" t="str">
        <f t="shared" si="223"/>
        <v>18</v>
      </c>
      <c r="H561" s="225">
        <v>0</v>
      </c>
      <c r="I561" s="225">
        <f>VLOOKUP(B:B,[1]YOKOHAMA!$B:$K,10,0)</f>
        <v>0</v>
      </c>
      <c r="J561" s="131"/>
      <c r="K561" s="132" t="s">
        <v>6380</v>
      </c>
      <c r="L561" s="132">
        <v>26</v>
      </c>
      <c r="M561" s="134" t="s">
        <v>1782</v>
      </c>
      <c r="N561" s="226" t="s">
        <v>6471</v>
      </c>
      <c r="O561" s="226" t="s">
        <v>1970</v>
      </c>
      <c r="P561" s="227">
        <v>21241</v>
      </c>
      <c r="Q561" s="228">
        <f t="shared" si="208"/>
        <v>18355.454545454544</v>
      </c>
      <c r="R561" s="143">
        <f t="shared" si="220"/>
        <v>0.3111039572086573</v>
      </c>
      <c r="S561" s="238"/>
      <c r="T561" s="288"/>
      <c r="U561" s="189">
        <f t="shared" si="209"/>
        <v>20341</v>
      </c>
      <c r="V561" s="11">
        <v>900</v>
      </c>
      <c r="W561" s="229">
        <v>21241</v>
      </c>
      <c r="X561" s="135">
        <f t="shared" si="210"/>
        <v>12645</v>
      </c>
      <c r="Y561" s="230">
        <f t="shared" si="211"/>
        <v>18355.454545454544</v>
      </c>
      <c r="Z561" s="141">
        <f t="shared" si="212"/>
        <v>6.7881682179230962E-2</v>
      </c>
      <c r="AA561" s="136">
        <f t="shared" si="213"/>
        <v>0.3111039572086573</v>
      </c>
      <c r="AB561" s="309">
        <v>9</v>
      </c>
      <c r="AC561" s="184">
        <f t="shared" si="228"/>
        <v>19942</v>
      </c>
      <c r="AD561" s="182">
        <f t="shared" si="230"/>
        <v>21914</v>
      </c>
      <c r="AE561" s="128">
        <f t="shared" si="214"/>
        <v>1972.26</v>
      </c>
      <c r="AF561" s="129">
        <f t="shared" si="215"/>
        <v>399.26</v>
      </c>
      <c r="AG561" s="130">
        <f t="shared" si="216"/>
        <v>1.8219403121292325E-2</v>
      </c>
      <c r="AH561" s="137">
        <f t="shared" si="217"/>
        <v>1573</v>
      </c>
      <c r="AI561" s="138">
        <f t="shared" si="218"/>
        <v>7.1780596878707678E-2</v>
      </c>
      <c r="AJ561" s="138">
        <f t="shared" si="219"/>
        <v>0.29288455408736497</v>
      </c>
      <c r="AL561" s="11">
        <f t="shared" si="224"/>
        <v>17750.599999999999</v>
      </c>
      <c r="AM561" s="412">
        <f t="shared" si="225"/>
        <v>15182.363636363634</v>
      </c>
      <c r="AN561" s="412">
        <f t="shared" si="226"/>
        <v>2537.3636363636342</v>
      </c>
      <c r="AO561" s="413">
        <f t="shared" si="227"/>
        <v>0.16712573200962827</v>
      </c>
      <c r="AP561" s="192">
        <v>2355518129858</v>
      </c>
      <c r="AQ561" s="192">
        <v>4968814989965</v>
      </c>
      <c r="AR561" s="192" t="s">
        <v>1383</v>
      </c>
      <c r="AS561" s="231" t="s">
        <v>149</v>
      </c>
      <c r="AT561" s="231" t="s">
        <v>1384</v>
      </c>
      <c r="AU561" s="232" t="s">
        <v>72</v>
      </c>
      <c r="AV561" s="232"/>
      <c r="AW561" s="233">
        <f>VLOOKUP(B:B,[1]YOKOHAMA!$B:$K,8,0)</f>
        <v>12645</v>
      </c>
      <c r="AX561" s="233">
        <v>1050</v>
      </c>
      <c r="AY561" s="204" t="s">
        <v>6001</v>
      </c>
      <c r="AZ561" s="192" t="s">
        <v>6341</v>
      </c>
      <c r="BA561" s="133" t="str">
        <f>IFERROR(VLOOKUP(AZ:AZ,Q商品!B:E,4,0),"")</f>
        <v/>
      </c>
      <c r="BB561" s="133" t="str">
        <f>IFERROR(VLOOKUP(B:B,在庫!B:M,12,0),"")</f>
        <v/>
      </c>
      <c r="BC561" s="133" t="str">
        <f>IFERROR(VLOOKUP(B:B,在庫!B:L,10,0),"")</f>
        <v/>
      </c>
      <c r="BD561" s="234">
        <f>VLOOKUP(AP:AP,[1]YOKOHAMA!$B:$AH,32,0)</f>
        <v>606919464</v>
      </c>
      <c r="BE561" s="234">
        <f>VLOOKUP(AP:AP,[1]YOKOHAMA!$B:$AH,33,0)</f>
        <v>606919495</v>
      </c>
    </row>
    <row r="562" spans="1:61" s="11" customFormat="1" ht="19.5" hidden="1" customHeight="1">
      <c r="A562" s="237">
        <f t="shared" si="221"/>
        <v>2</v>
      </c>
      <c r="B562" s="308">
        <f t="shared" si="222"/>
        <v>2355518129940</v>
      </c>
      <c r="C562" s="225">
        <f>VLOOKUP(B:B,[1]YOKOHAMA!$B:$K,9,0)</f>
        <v>120</v>
      </c>
      <c r="D562" s="11" t="s">
        <v>4704</v>
      </c>
      <c r="E562" s="11" t="s">
        <v>1629</v>
      </c>
      <c r="F562" s="303" t="s">
        <v>6357</v>
      </c>
      <c r="G562" s="132" t="str">
        <f t="shared" si="223"/>
        <v>18</v>
      </c>
      <c r="H562" s="225">
        <v>64</v>
      </c>
      <c r="I562" s="225">
        <f>VLOOKUP(B:B,[1]YOKOHAMA!$B:$K,10,0)</f>
        <v>22</v>
      </c>
      <c r="J562" s="131">
        <v>168</v>
      </c>
      <c r="K562" s="132" t="s">
        <v>6380</v>
      </c>
      <c r="L562" s="132">
        <v>26</v>
      </c>
      <c r="M562" s="134" t="s">
        <v>3368</v>
      </c>
      <c r="N562" s="226" t="s">
        <v>12003</v>
      </c>
      <c r="O562" s="226" t="s">
        <v>3369</v>
      </c>
      <c r="P562" s="227">
        <v>20300</v>
      </c>
      <c r="Q562" s="228">
        <f t="shared" si="208"/>
        <v>17500</v>
      </c>
      <c r="R562" s="143">
        <f t="shared" si="220"/>
        <v>0.26034285714285715</v>
      </c>
      <c r="S562" s="238">
        <v>1074476289</v>
      </c>
      <c r="T562" s="288" t="s">
        <v>7012</v>
      </c>
      <c r="U562" s="189">
        <f t="shared" si="209"/>
        <v>19400</v>
      </c>
      <c r="V562" s="11">
        <v>900</v>
      </c>
      <c r="W562" s="229">
        <v>20300</v>
      </c>
      <c r="X562" s="135">
        <f t="shared" si="210"/>
        <v>12944</v>
      </c>
      <c r="Y562" s="230">
        <f t="shared" si="211"/>
        <v>17500</v>
      </c>
      <c r="Z562" s="141">
        <f t="shared" si="212"/>
        <v>4.6569854782173348E-2</v>
      </c>
      <c r="AA562" s="136">
        <f t="shared" si="213"/>
        <v>0.26034285714285715</v>
      </c>
      <c r="AB562" s="309"/>
      <c r="AC562" s="184">
        <f t="shared" si="228"/>
        <v>19019</v>
      </c>
      <c r="AD562" s="182">
        <f t="shared" si="230"/>
        <v>20900</v>
      </c>
      <c r="AE562" s="128">
        <f t="shared" si="214"/>
        <v>1881</v>
      </c>
      <c r="AF562" s="129">
        <f t="shared" si="215"/>
        <v>381</v>
      </c>
      <c r="AG562" s="130">
        <f t="shared" si="216"/>
        <v>1.8229665071770335E-2</v>
      </c>
      <c r="AH562" s="137">
        <f t="shared" si="217"/>
        <v>1500</v>
      </c>
      <c r="AI562" s="138">
        <f t="shared" si="218"/>
        <v>7.1770334928229665E-2</v>
      </c>
      <c r="AJ562" s="138">
        <f t="shared" si="219"/>
        <v>0.24211319207108681</v>
      </c>
      <c r="AK562" s="11" t="s">
        <v>13397</v>
      </c>
      <c r="AL562" s="11">
        <f t="shared" si="224"/>
        <v>16929</v>
      </c>
      <c r="AM562" s="412">
        <f t="shared" si="225"/>
        <v>14435.454545454544</v>
      </c>
      <c r="AN562" s="412">
        <f t="shared" si="226"/>
        <v>1491.4545454545441</v>
      </c>
      <c r="AO562" s="413">
        <f t="shared" si="227"/>
        <v>0.10331884879400458</v>
      </c>
      <c r="AP562" s="192">
        <v>2355518129940</v>
      </c>
      <c r="AQ562" s="192">
        <v>4968814989965</v>
      </c>
      <c r="AR562" s="192" t="s">
        <v>1383</v>
      </c>
      <c r="AS562" s="231" t="s">
        <v>149</v>
      </c>
      <c r="AT562" s="231" t="s">
        <v>1385</v>
      </c>
      <c r="AU562" s="232" t="s">
        <v>72</v>
      </c>
      <c r="AV562" s="232"/>
      <c r="AW562" s="233">
        <f>VLOOKUP(B:B,[1]YOKOHAMA!$B:$K,8,0)</f>
        <v>12944</v>
      </c>
      <c r="AX562" s="233">
        <v>1050</v>
      </c>
      <c r="AY562" s="204" t="s">
        <v>6001</v>
      </c>
      <c r="AZ562" s="195" t="s">
        <v>5162</v>
      </c>
      <c r="BA562" s="133" t="str">
        <f>IFERROR(VLOOKUP(AZ:AZ,Q商品!B:E,4,0),"")</f>
        <v>2023年製 BluEarth-XT AE61 235/55R18 100V サマータイヤ 最短当日発送</v>
      </c>
      <c r="BB562" s="133" t="str">
        <f>IFERROR(VLOOKUP(B:B,在庫!B:M,12,0),"")</f>
        <v>2023年製</v>
      </c>
      <c r="BC562" s="133">
        <f>IFERROR(VLOOKUP(B:B,在庫!B:L,10,0),"")</f>
        <v>1</v>
      </c>
      <c r="BD562" s="234" t="e">
        <f>VLOOKUP(AP:AP,[1]MICHELIN!$B:$AH,32,0)</f>
        <v>#N/A</v>
      </c>
      <c r="BE562" s="234" t="e">
        <f>VLOOKUP(AP:AP,[1]MICHELIN!$B:$AH,33,0)</f>
        <v>#N/A</v>
      </c>
    </row>
    <row r="563" spans="1:61" s="11" customFormat="1" ht="19.5" hidden="1" customHeight="1">
      <c r="A563" s="237">
        <f t="shared" si="221"/>
        <v>1</v>
      </c>
      <c r="B563" s="308">
        <f t="shared" si="222"/>
        <v>2356018129850</v>
      </c>
      <c r="C563" s="225">
        <f>VLOOKUP(B:B,[1]YOKOHAMA!$B:$K,9,0)</f>
        <v>32</v>
      </c>
      <c r="D563" s="11" t="s">
        <v>4704</v>
      </c>
      <c r="E563" s="11" t="s">
        <v>1630</v>
      </c>
      <c r="F563" s="303" t="s">
        <v>6358</v>
      </c>
      <c r="G563" s="132" t="str">
        <f t="shared" si="223"/>
        <v>18</v>
      </c>
      <c r="H563" s="225">
        <v>66</v>
      </c>
      <c r="I563" s="225">
        <f>VLOOKUP(B:B,[1]YOKOHAMA!$B:$K,10,0)</f>
        <v>58</v>
      </c>
      <c r="J563" s="131">
        <v>1330</v>
      </c>
      <c r="K563" s="132" t="s">
        <v>6380</v>
      </c>
      <c r="L563" s="132">
        <v>29</v>
      </c>
      <c r="M563" s="134" t="s">
        <v>3368</v>
      </c>
      <c r="N563" s="226" t="s">
        <v>6382</v>
      </c>
      <c r="O563" s="226" t="s">
        <v>3369</v>
      </c>
      <c r="P563" s="227">
        <v>19560</v>
      </c>
      <c r="Q563" s="228">
        <f t="shared" si="208"/>
        <v>16827.272727272724</v>
      </c>
      <c r="R563" s="143">
        <f t="shared" si="220"/>
        <v>0.25567260940032399</v>
      </c>
      <c r="S563" s="238">
        <v>1074476284</v>
      </c>
      <c r="T563" s="288" t="s">
        <v>7013</v>
      </c>
      <c r="U563" s="189">
        <f t="shared" si="209"/>
        <v>19560</v>
      </c>
      <c r="W563" s="229">
        <v>19560</v>
      </c>
      <c r="X563" s="135">
        <f t="shared" si="210"/>
        <v>12525</v>
      </c>
      <c r="Y563" s="230">
        <f t="shared" si="211"/>
        <v>16827.272727272724</v>
      </c>
      <c r="Z563" s="141">
        <f t="shared" si="212"/>
        <v>9.5787831513260535E-2</v>
      </c>
      <c r="AA563" s="136">
        <f t="shared" si="213"/>
        <v>0.25567260940032399</v>
      </c>
      <c r="AB563" s="309"/>
      <c r="AC563" s="184">
        <f t="shared" si="228"/>
        <v>19176</v>
      </c>
      <c r="AD563" s="182">
        <f t="shared" si="230"/>
        <v>21072</v>
      </c>
      <c r="AE563" s="128">
        <f t="shared" si="214"/>
        <v>1896.48</v>
      </c>
      <c r="AF563" s="129">
        <f t="shared" si="215"/>
        <v>384.48</v>
      </c>
      <c r="AG563" s="130">
        <f t="shared" si="216"/>
        <v>1.8246013667425971E-2</v>
      </c>
      <c r="AH563" s="137">
        <f t="shared" si="217"/>
        <v>1512</v>
      </c>
      <c r="AI563" s="138">
        <f t="shared" si="218"/>
        <v>7.175398633257403E-2</v>
      </c>
      <c r="AJ563" s="138">
        <f t="shared" si="219"/>
        <v>0.23742659573289801</v>
      </c>
      <c r="AK563" s="11" t="s">
        <v>13397</v>
      </c>
      <c r="AL563" s="11">
        <f t="shared" si="224"/>
        <v>17068.8</v>
      </c>
      <c r="AM563" s="412">
        <f t="shared" si="225"/>
        <v>14562.545454545452</v>
      </c>
      <c r="AN563" s="412">
        <f t="shared" si="226"/>
        <v>2037.5454545454522</v>
      </c>
      <c r="AO563" s="413">
        <f t="shared" si="227"/>
        <v>0.13991684770394772</v>
      </c>
      <c r="AP563" s="192">
        <v>2356018129850</v>
      </c>
      <c r="AQ563" s="192">
        <v>4968814990084</v>
      </c>
      <c r="AR563" s="192" t="s">
        <v>1386</v>
      </c>
      <c r="AS563" s="231" t="s">
        <v>149</v>
      </c>
      <c r="AT563" s="231" t="s">
        <v>1388</v>
      </c>
      <c r="AU563" s="232" t="s">
        <v>76</v>
      </c>
      <c r="AV563" s="232"/>
      <c r="AW563" s="233">
        <f>VLOOKUP(B:B,[1]YOKOHAMA!$B:$K,8,0)</f>
        <v>12525</v>
      </c>
      <c r="AX563" s="233">
        <v>1050</v>
      </c>
      <c r="AY563" s="204" t="s">
        <v>6001</v>
      </c>
      <c r="AZ563" s="195" t="s">
        <v>5164</v>
      </c>
      <c r="BA563" s="133" t="str">
        <f>IFERROR(VLOOKUP(AZ:AZ,Q商品!B:E,4,0),"")</f>
        <v>2022年製以降 BluEarth-XT AE61 235/60R18 103W サマータイヤ 最短当日発送</v>
      </c>
      <c r="BB563" s="133" t="str">
        <f>IFERROR(VLOOKUP(B:B,在庫!B:M,12,0),"")</f>
        <v>2023年製</v>
      </c>
      <c r="BC563" s="133">
        <f>IFERROR(VLOOKUP(B:B,在庫!B:L,10,0),"")</f>
        <v>1</v>
      </c>
      <c r="BD563" s="234" t="e">
        <f>VLOOKUP(AP:AP,[1]MICHELIN!$B:$AH,32,0)</f>
        <v>#N/A</v>
      </c>
      <c r="BE563" s="234" t="e">
        <f>VLOOKUP(AP:AP,[1]MICHELIN!$B:$AH,33,0)</f>
        <v>#N/A</v>
      </c>
    </row>
    <row r="564" spans="1:61" s="11" customFormat="1" ht="19.5" hidden="1" customHeight="1">
      <c r="A564" s="237">
        <f t="shared" si="221"/>
        <v>1</v>
      </c>
      <c r="B564" s="249">
        <f t="shared" si="222"/>
        <v>2255518119586</v>
      </c>
      <c r="C564" s="225">
        <f>VLOOKUP(B:B,[1]BRIDGESTONE!$B:$K,9,0)</f>
        <v>350</v>
      </c>
      <c r="D564" s="11" t="s">
        <v>4753</v>
      </c>
      <c r="E564" s="358" t="s">
        <v>4789</v>
      </c>
      <c r="F564" s="158" t="s">
        <v>5195</v>
      </c>
      <c r="G564" s="132" t="str">
        <f t="shared" si="223"/>
        <v>18</v>
      </c>
      <c r="H564" s="225">
        <v>3</v>
      </c>
      <c r="I564" s="225">
        <f>VLOOKUP(B:B,[1]BRIDGESTONE!$B:$K,10,0)</f>
        <v>3</v>
      </c>
      <c r="J564" s="131">
        <v>159</v>
      </c>
      <c r="K564" s="132" t="s">
        <v>1764</v>
      </c>
      <c r="L564" s="132">
        <v>1</v>
      </c>
      <c r="M564" s="134" t="s">
        <v>3422</v>
      </c>
      <c r="N564" s="226" t="s">
        <v>6188</v>
      </c>
      <c r="O564" s="226" t="s">
        <v>1777</v>
      </c>
      <c r="P564" s="227">
        <v>23100</v>
      </c>
      <c r="Q564" s="228">
        <f t="shared" si="208"/>
        <v>20045.454545454544</v>
      </c>
      <c r="R564" s="143">
        <f t="shared" si="220"/>
        <v>0.21792743764172331</v>
      </c>
      <c r="S564" s="238">
        <v>1074476348</v>
      </c>
      <c r="T564" s="288" t="s">
        <v>7183</v>
      </c>
      <c r="U564" s="189">
        <f t="shared" si="209"/>
        <v>23100</v>
      </c>
      <c r="W564" s="181">
        <v>23100</v>
      </c>
      <c r="X564" s="135">
        <f t="shared" si="210"/>
        <v>15677</v>
      </c>
      <c r="Y564" s="230">
        <f t="shared" si="211"/>
        <v>20045.454545454544</v>
      </c>
      <c r="Z564" s="141">
        <f t="shared" si="212"/>
        <v>6.4935064935064846E-2</v>
      </c>
      <c r="AA564" s="136">
        <f t="shared" si="213"/>
        <v>0.21792743764172331</v>
      </c>
      <c r="AB564" s="144"/>
      <c r="AC564" s="185">
        <v>22386</v>
      </c>
      <c r="AD564" s="183">
        <v>24600</v>
      </c>
      <c r="AE564" s="128">
        <f t="shared" si="214"/>
        <v>2214</v>
      </c>
      <c r="AF564" s="129">
        <f t="shared" si="215"/>
        <v>714</v>
      </c>
      <c r="AG564" s="130">
        <f t="shared" si="216"/>
        <v>2.9024390243902441E-2</v>
      </c>
      <c r="AH564" s="137">
        <f t="shared" si="217"/>
        <v>1500</v>
      </c>
      <c r="AI564" s="138">
        <f t="shared" si="218"/>
        <v>6.097560975609756E-2</v>
      </c>
      <c r="AJ564" s="138">
        <f t="shared" si="219"/>
        <v>0.18890304739782088</v>
      </c>
      <c r="AK564" s="11" t="s">
        <v>13397</v>
      </c>
      <c r="AL564" s="11">
        <f t="shared" si="224"/>
        <v>19926</v>
      </c>
      <c r="AM564" s="412">
        <f t="shared" si="225"/>
        <v>17160</v>
      </c>
      <c r="AN564" s="412">
        <f t="shared" si="226"/>
        <v>1483</v>
      </c>
      <c r="AO564" s="413">
        <f t="shared" si="227"/>
        <v>8.6421911421911426E-2</v>
      </c>
      <c r="AP564" s="192">
        <v>2255518119586</v>
      </c>
      <c r="AQ564" s="192" t="s">
        <v>152</v>
      </c>
      <c r="AR564" s="192" t="s">
        <v>1295</v>
      </c>
      <c r="AS564" s="231" t="s">
        <v>3322</v>
      </c>
      <c r="AT564" s="231" t="s">
        <v>3323</v>
      </c>
      <c r="AU564" s="232" t="s">
        <v>71</v>
      </c>
      <c r="AV564" s="232" t="s">
        <v>152</v>
      </c>
      <c r="AW564" s="233">
        <f>VLOOKUP(B:B,[1]BRIDGESTONE!$B:$K,8,0)</f>
        <v>15677</v>
      </c>
      <c r="AX564" s="233">
        <v>1050</v>
      </c>
      <c r="AY564" s="204" t="s">
        <v>3388</v>
      </c>
      <c r="AZ564" s="195" t="s">
        <v>7702</v>
      </c>
      <c r="BA564" s="133" t="str">
        <f>IFERROR(VLOOKUP(AZ:AZ,Q商品!B:E,4,0),"")</f>
        <v>2023年製 DM-V3 225/55R18 98T スタッドレスタイヤ 最短当日発送</v>
      </c>
      <c r="BB564" s="133" t="str">
        <f>IFERROR(VLOOKUP(B:B,在庫!B:M,12,0),"")</f>
        <v>2023年製</v>
      </c>
      <c r="BC564" s="133">
        <f>IFERROR(VLOOKUP(B:B,在庫!B:L,10,0),"")</f>
        <v>1</v>
      </c>
      <c r="BD564" s="234" t="e">
        <f>VLOOKUP(AP:AP,[1]MICHELIN!$B:$AH,32,0)</f>
        <v>#N/A</v>
      </c>
      <c r="BE564" s="234" t="e">
        <f>VLOOKUP(AP:AP,[1]MICHELIN!$B:$AH,33,0)</f>
        <v>#N/A</v>
      </c>
    </row>
    <row r="565" spans="1:61" s="11" customFormat="1" ht="19.5" hidden="1" customHeight="1">
      <c r="A565" s="237">
        <f t="shared" si="221"/>
        <v>1</v>
      </c>
      <c r="B565" s="249">
        <f t="shared" si="222"/>
        <v>2256018119588</v>
      </c>
      <c r="C565" s="225">
        <f>VLOOKUP(B:B,[1]BRIDGESTONE!$B:$K,9,0)</f>
        <v>162</v>
      </c>
      <c r="D565" s="11" t="s">
        <v>4753</v>
      </c>
      <c r="E565" s="358" t="s">
        <v>4791</v>
      </c>
      <c r="F565" s="247" t="s">
        <v>5197</v>
      </c>
      <c r="G565" s="132" t="str">
        <f t="shared" si="223"/>
        <v>18</v>
      </c>
      <c r="H565" s="225">
        <v>1</v>
      </c>
      <c r="I565" s="225">
        <f>VLOOKUP(B:B,[1]BRIDGESTONE!$B:$K,10,0)</f>
        <v>1</v>
      </c>
      <c r="J565" s="131">
        <v>1133</v>
      </c>
      <c r="K565" s="132" t="s">
        <v>1764</v>
      </c>
      <c r="L565" s="132">
        <v>3</v>
      </c>
      <c r="M565" s="134" t="s">
        <v>3422</v>
      </c>
      <c r="N565" s="226" t="s">
        <v>2000</v>
      </c>
      <c r="O565" s="226" t="s">
        <v>1777</v>
      </c>
      <c r="P565" s="227">
        <v>21800</v>
      </c>
      <c r="Q565" s="228">
        <f t="shared" si="208"/>
        <v>18863.63636363636</v>
      </c>
      <c r="R565" s="143">
        <f t="shared" si="220"/>
        <v>0.16914216867469864</v>
      </c>
      <c r="S565" s="238">
        <v>1074476349</v>
      </c>
      <c r="T565" s="288" t="s">
        <v>7016</v>
      </c>
      <c r="U565" s="189">
        <f t="shared" si="209"/>
        <v>21800</v>
      </c>
      <c r="V565" s="11">
        <v>900</v>
      </c>
      <c r="W565" s="181">
        <v>22700</v>
      </c>
      <c r="X565" s="135">
        <f t="shared" si="210"/>
        <v>15673</v>
      </c>
      <c r="Y565" s="230">
        <f t="shared" si="211"/>
        <v>19681.81818181818</v>
      </c>
      <c r="Z565" s="141">
        <f t="shared" si="212"/>
        <v>7.7293577981651485E-2</v>
      </c>
      <c r="AA565" s="136">
        <f t="shared" si="213"/>
        <v>0.20368129330254034</v>
      </c>
      <c r="AB565" s="144"/>
      <c r="AC565" s="184">
        <f t="shared" ref="AC565:AC573" si="231">ROUNDDOWN(U565/1.02,0)</f>
        <v>21372</v>
      </c>
      <c r="AD565" s="182">
        <f t="shared" ref="AD565:AD573" si="232">ROUNDDOWN(AC565/0.91,0)</f>
        <v>23485</v>
      </c>
      <c r="AE565" s="128">
        <f t="shared" si="214"/>
        <v>2113.65</v>
      </c>
      <c r="AF565" s="129">
        <f t="shared" si="215"/>
        <v>428.65000000000009</v>
      </c>
      <c r="AG565" s="130">
        <f t="shared" si="216"/>
        <v>1.8252075793059402E-2</v>
      </c>
      <c r="AH565" s="137">
        <f t="shared" si="217"/>
        <v>1685</v>
      </c>
      <c r="AI565" s="138">
        <f t="shared" si="218"/>
        <v>7.1747924206940594E-2</v>
      </c>
      <c r="AJ565" s="138">
        <f t="shared" si="219"/>
        <v>0.18542921750948094</v>
      </c>
      <c r="AK565" s="11" t="s">
        <v>13397</v>
      </c>
      <c r="AL565" s="11">
        <f t="shared" si="224"/>
        <v>19023.5</v>
      </c>
      <c r="AM565" s="412">
        <f t="shared" si="225"/>
        <v>16339.545454545454</v>
      </c>
      <c r="AN565" s="412">
        <f t="shared" si="226"/>
        <v>666.54545454545405</v>
      </c>
      <c r="AO565" s="413">
        <f t="shared" si="227"/>
        <v>4.0793390269007121E-2</v>
      </c>
      <c r="AP565" s="192">
        <v>2256018119588</v>
      </c>
      <c r="AQ565" s="192" t="s">
        <v>152</v>
      </c>
      <c r="AR565" s="192" t="s">
        <v>1317</v>
      </c>
      <c r="AS565" s="231" t="s">
        <v>3322</v>
      </c>
      <c r="AT565" s="231" t="s">
        <v>1030</v>
      </c>
      <c r="AU565" s="232" t="s">
        <v>84</v>
      </c>
      <c r="AV565" s="232" t="s">
        <v>152</v>
      </c>
      <c r="AW565" s="233">
        <f>VLOOKUP(B:B,[1]BRIDGESTONE!$B:$K,8,0)</f>
        <v>15673</v>
      </c>
      <c r="AX565" s="233">
        <v>1050</v>
      </c>
      <c r="AY565" s="204" t="s">
        <v>3388</v>
      </c>
      <c r="AZ565" s="195" t="s">
        <v>207</v>
      </c>
      <c r="BA565" s="133" t="str">
        <f>IFERROR(VLOOKUP(AZ:AZ,Q商品!B:E,4,0),"")</f>
        <v>2023年製 DM-V3 225/60R18 100S スタッドレスタイヤ 最短当日発送</v>
      </c>
      <c r="BB565" s="133" t="str">
        <f>IFERROR(VLOOKUP(B:B,在庫!B:M,12,0),"")</f>
        <v>2023年製</v>
      </c>
      <c r="BC565" s="133">
        <f>IFERROR(VLOOKUP(B:B,在庫!B:L,10,0),"")</f>
        <v>1</v>
      </c>
      <c r="BD565" s="234" t="e">
        <f>VLOOKUP(AP:AP,[1]MICHELIN!$B:$AH,32,0)</f>
        <v>#N/A</v>
      </c>
      <c r="BE565" s="234" t="e">
        <f>VLOOKUP(AP:AP,[1]MICHELIN!$B:$AH,33,0)</f>
        <v>#N/A</v>
      </c>
    </row>
    <row r="566" spans="1:61" s="11" customFormat="1" ht="19.5" hidden="1" customHeight="1">
      <c r="A566" s="237">
        <f t="shared" si="221"/>
        <v>1</v>
      </c>
      <c r="B566" s="308">
        <f t="shared" si="222"/>
        <v>2155017129867</v>
      </c>
      <c r="C566" s="225">
        <f>VLOOKUP(B:B,[1]YOKOHAMA!$B:$K,9,0)</f>
        <v>34</v>
      </c>
      <c r="D566" s="11" t="s">
        <v>4704</v>
      </c>
      <c r="E566" s="11" t="s">
        <v>6351</v>
      </c>
      <c r="F566" s="303" t="s">
        <v>5192</v>
      </c>
      <c r="G566" s="132" t="str">
        <f t="shared" si="223"/>
        <v>17</v>
      </c>
      <c r="H566" s="225">
        <v>33</v>
      </c>
      <c r="I566" s="225">
        <f>VLOOKUP(B:B,[1]YOKOHAMA!$B:$K,10,0)</f>
        <v>33</v>
      </c>
      <c r="J566" s="131"/>
      <c r="K566" s="132" t="s">
        <v>6380</v>
      </c>
      <c r="L566" s="132">
        <v>4</v>
      </c>
      <c r="M566" s="134" t="s">
        <v>1958</v>
      </c>
      <c r="N566" s="226" t="s">
        <v>11999</v>
      </c>
      <c r="O566" s="226" t="s">
        <v>1777</v>
      </c>
      <c r="P566" s="227">
        <v>16340</v>
      </c>
      <c r="Q566" s="228">
        <f t="shared" si="208"/>
        <v>13899.999999999998</v>
      </c>
      <c r="R566" s="143">
        <f t="shared" si="220"/>
        <v>0.15525179856115096</v>
      </c>
      <c r="S566" s="238">
        <v>1074476265</v>
      </c>
      <c r="T566" s="288" t="s">
        <v>7000</v>
      </c>
      <c r="U566" s="189">
        <f t="shared" si="209"/>
        <v>16340</v>
      </c>
      <c r="W566" s="229">
        <v>16340</v>
      </c>
      <c r="X566" s="135">
        <f t="shared" si="210"/>
        <v>11742</v>
      </c>
      <c r="Y566" s="230">
        <f t="shared" si="211"/>
        <v>13899.999999999998</v>
      </c>
      <c r="Z566" s="141">
        <f t="shared" si="212"/>
        <v>7.729498164014692E-2</v>
      </c>
      <c r="AA566" s="136">
        <f t="shared" si="213"/>
        <v>0.15525179856115096</v>
      </c>
      <c r="AB566" s="309"/>
      <c r="AC566" s="184">
        <f t="shared" si="231"/>
        <v>16019</v>
      </c>
      <c r="AD566" s="182">
        <f t="shared" si="232"/>
        <v>17603</v>
      </c>
      <c r="AE566" s="128">
        <f t="shared" si="214"/>
        <v>1584.27</v>
      </c>
      <c r="AF566" s="129">
        <f t="shared" si="215"/>
        <v>321.27</v>
      </c>
      <c r="AG566" s="130">
        <f t="shared" si="216"/>
        <v>1.8250866329602908E-2</v>
      </c>
      <c r="AH566" s="137">
        <f t="shared" si="217"/>
        <v>1263</v>
      </c>
      <c r="AI566" s="138">
        <f t="shared" si="218"/>
        <v>7.1749133670397092E-2</v>
      </c>
      <c r="AJ566" s="138">
        <f t="shared" si="219"/>
        <v>0.13700093223154805</v>
      </c>
      <c r="AL566" s="11">
        <f t="shared" si="224"/>
        <v>14258.7</v>
      </c>
      <c r="AM566" s="412">
        <f t="shared" si="225"/>
        <v>12007.90909090909</v>
      </c>
      <c r="AN566" s="412">
        <f t="shared" si="226"/>
        <v>265.90909090909008</v>
      </c>
      <c r="AO566" s="413">
        <f t="shared" si="227"/>
        <v>2.2144495673306161E-2</v>
      </c>
      <c r="AP566" s="192">
        <v>2155017129867</v>
      </c>
      <c r="AQ566" s="192">
        <v>4968814963439</v>
      </c>
      <c r="AR566" s="192" t="s">
        <v>1356</v>
      </c>
      <c r="AS566" s="231" t="s">
        <v>1354</v>
      </c>
      <c r="AT566" s="231" t="s">
        <v>1358</v>
      </c>
      <c r="AU566" s="232" t="s">
        <v>39</v>
      </c>
      <c r="AV566" s="232"/>
      <c r="AW566" s="233">
        <f>VLOOKUP(B:B,[1]YOKOHAMA!$B:$K,8,0)</f>
        <v>11742</v>
      </c>
      <c r="AX566" s="233">
        <v>1050</v>
      </c>
      <c r="AY566" s="204" t="s">
        <v>6001</v>
      </c>
      <c r="AZ566" s="192" t="s">
        <v>5147</v>
      </c>
      <c r="BA566" s="133" t="str">
        <f>IFERROR(VLOOKUP(AZ:AZ,Q商品!B:E,4,0),"")</f>
        <v>2023年製 BluEarth-GT AE51 215/50R17 95W XL サマータイヤ 最短当日発送</v>
      </c>
      <c r="BB566" s="133" t="str">
        <f>IFERROR(VLOOKUP(B:B,在庫!B:M,12,0),"")</f>
        <v>2023年製</v>
      </c>
      <c r="BC566" s="133">
        <f>IFERROR(VLOOKUP(B:B,在庫!B:L,10,0),"")</f>
        <v>1</v>
      </c>
      <c r="BD566" s="234" t="e">
        <f>VLOOKUP(AP:AP,[1]MICHELIN!$B:$AH,32,0)</f>
        <v>#N/A</v>
      </c>
      <c r="BE566" s="234" t="e">
        <f>VLOOKUP(AP:AP,[1]MICHELIN!$B:$AH,33,0)</f>
        <v>#N/A</v>
      </c>
    </row>
    <row r="567" spans="1:61" s="11" customFormat="1" ht="19.5" hidden="1" customHeight="1">
      <c r="A567" s="237">
        <f t="shared" si="221"/>
        <v>1</v>
      </c>
      <c r="B567" s="249">
        <f t="shared" si="222"/>
        <v>2355520119588</v>
      </c>
      <c r="C567" s="225">
        <f>VLOOKUP(B:B,[1]BRIDGESTONE!$B:$K,9,0)</f>
        <v>77</v>
      </c>
      <c r="D567" s="11" t="s">
        <v>4753</v>
      </c>
      <c r="E567" s="358" t="s">
        <v>4794</v>
      </c>
      <c r="F567" s="247" t="s">
        <v>5199</v>
      </c>
      <c r="G567" s="132" t="str">
        <f t="shared" si="223"/>
        <v>20</v>
      </c>
      <c r="H567" s="225">
        <v>1</v>
      </c>
      <c r="I567" s="225">
        <f>VLOOKUP(B:B,[1]BRIDGESTONE!$B:$K,10,0)</f>
        <v>0</v>
      </c>
      <c r="J567" s="131">
        <v>767</v>
      </c>
      <c r="K567" s="132" t="s">
        <v>1764</v>
      </c>
      <c r="L567" s="132">
        <v>6</v>
      </c>
      <c r="M567" s="134" t="s">
        <v>3422</v>
      </c>
      <c r="N567" s="226" t="s">
        <v>6282</v>
      </c>
      <c r="O567" s="226" t="s">
        <v>1777</v>
      </c>
      <c r="P567" s="227">
        <v>29400</v>
      </c>
      <c r="Q567" s="228">
        <f t="shared" si="208"/>
        <v>25772.727272727272</v>
      </c>
      <c r="R567" s="143">
        <f t="shared" si="220"/>
        <v>0.22383068783068782</v>
      </c>
      <c r="S567" s="238">
        <v>1074476250</v>
      </c>
      <c r="T567" s="288" t="s">
        <v>7019</v>
      </c>
      <c r="U567" s="189">
        <f t="shared" si="209"/>
        <v>29400</v>
      </c>
      <c r="W567" s="181">
        <v>29400</v>
      </c>
      <c r="X567" s="135">
        <f t="shared" si="210"/>
        <v>20004</v>
      </c>
      <c r="Y567" s="230">
        <f t="shared" si="211"/>
        <v>25772.727272727272</v>
      </c>
      <c r="Z567" s="141">
        <f t="shared" si="212"/>
        <v>7.7312925170067937E-2</v>
      </c>
      <c r="AA567" s="136">
        <f t="shared" si="213"/>
        <v>0.22383068783068782</v>
      </c>
      <c r="AB567" s="144"/>
      <c r="AC567" s="184">
        <f t="shared" si="231"/>
        <v>28823</v>
      </c>
      <c r="AD567" s="182">
        <f t="shared" si="232"/>
        <v>31673</v>
      </c>
      <c r="AE567" s="128">
        <f t="shared" si="214"/>
        <v>2850.5699999999997</v>
      </c>
      <c r="AF567" s="129">
        <f t="shared" si="215"/>
        <v>577.56999999999971</v>
      </c>
      <c r="AG567" s="130">
        <f t="shared" si="216"/>
        <v>1.8235405550468844E-2</v>
      </c>
      <c r="AH567" s="137">
        <f t="shared" si="217"/>
        <v>2273</v>
      </c>
      <c r="AI567" s="138">
        <f t="shared" si="218"/>
        <v>7.1764594449531149E-2</v>
      </c>
      <c r="AJ567" s="138">
        <f t="shared" si="219"/>
        <v>0.20559528228021898</v>
      </c>
      <c r="AK567" s="11" t="s">
        <v>13397</v>
      </c>
      <c r="AL567" s="11">
        <f t="shared" si="224"/>
        <v>25655.7</v>
      </c>
      <c r="AM567" s="412">
        <f t="shared" si="225"/>
        <v>22368.81818181818</v>
      </c>
      <c r="AN567" s="412">
        <f t="shared" si="226"/>
        <v>2364.8181818181802</v>
      </c>
      <c r="AO567" s="413">
        <f t="shared" si="227"/>
        <v>0.10571940647898651</v>
      </c>
      <c r="AP567" s="192">
        <v>2355520119588</v>
      </c>
      <c r="AQ567" s="192" t="s">
        <v>152</v>
      </c>
      <c r="AR567" s="192" t="s">
        <v>1296</v>
      </c>
      <c r="AS567" s="231" t="s">
        <v>3322</v>
      </c>
      <c r="AT567" s="231" t="s">
        <v>1033</v>
      </c>
      <c r="AU567" s="232" t="s">
        <v>79</v>
      </c>
      <c r="AV567" s="232" t="s">
        <v>152</v>
      </c>
      <c r="AW567" s="233">
        <f>VLOOKUP(B:B,[1]BRIDGESTONE!$B:$K,8,0)</f>
        <v>20004</v>
      </c>
      <c r="AX567" s="233">
        <v>1050</v>
      </c>
      <c r="AY567" s="204" t="s">
        <v>3388</v>
      </c>
      <c r="AZ567" s="195" t="s">
        <v>209</v>
      </c>
      <c r="BA567" s="133" t="str">
        <f>IFERROR(VLOOKUP(AZ:AZ,Q商品!B:E,4,0),"")</f>
        <v>2023年製 DM-V3 235/55R20 102T スタッドレスタイヤ 最短当日発送</v>
      </c>
      <c r="BB567" s="133" t="str">
        <f>IFERROR(VLOOKUP(B:B,在庫!B:M,12,0),"")</f>
        <v/>
      </c>
      <c r="BC567" s="133" t="str">
        <f>IFERROR(VLOOKUP(B:B,在庫!B:L,10,0),"")</f>
        <v/>
      </c>
      <c r="BD567" s="234" t="e">
        <f>VLOOKUP(AP:AP,[1]MICHELIN!$B:$AH,32,0)</f>
        <v>#N/A</v>
      </c>
      <c r="BE567" s="234" t="e">
        <f>VLOOKUP(AP:AP,[1]MICHELIN!$B:$AH,33,0)</f>
        <v>#N/A</v>
      </c>
    </row>
    <row r="568" spans="1:61" s="11" customFormat="1" ht="19.5" hidden="1" customHeight="1">
      <c r="A568" s="237">
        <f t="shared" si="221"/>
        <v>1</v>
      </c>
      <c r="B568" s="308">
        <f t="shared" si="222"/>
        <v>2256017129854</v>
      </c>
      <c r="C568" s="225">
        <f>VLOOKUP(B:B,[1]YOKOHAMA!$B:$K,9,0)</f>
        <v>18</v>
      </c>
      <c r="D568" s="11" t="s">
        <v>4704</v>
      </c>
      <c r="E568" s="11" t="s">
        <v>6355</v>
      </c>
      <c r="F568" s="303" t="s">
        <v>6356</v>
      </c>
      <c r="G568" s="132" t="str">
        <f t="shared" si="223"/>
        <v>17</v>
      </c>
      <c r="H568" s="225">
        <v>26</v>
      </c>
      <c r="I568" s="225">
        <f>VLOOKUP(B:B,[1]YOKOHAMA!$B:$K,10,0)</f>
        <v>22</v>
      </c>
      <c r="J568" s="131"/>
      <c r="K568" s="132" t="s">
        <v>6380</v>
      </c>
      <c r="L568" s="132">
        <v>16</v>
      </c>
      <c r="M568" s="134" t="s">
        <v>1776</v>
      </c>
      <c r="N568" s="226" t="s">
        <v>12000</v>
      </c>
      <c r="O568" s="226" t="s">
        <v>1777</v>
      </c>
      <c r="P568" s="227">
        <v>17670</v>
      </c>
      <c r="Q568" s="228">
        <f t="shared" si="208"/>
        <v>15109.090909090908</v>
      </c>
      <c r="R568" s="143">
        <f t="shared" si="220"/>
        <v>0.15977737665463293</v>
      </c>
      <c r="S568" s="238">
        <v>1074476281</v>
      </c>
      <c r="T568" s="288" t="s">
        <v>7009</v>
      </c>
      <c r="U568" s="189">
        <f t="shared" si="209"/>
        <v>17670</v>
      </c>
      <c r="W568" s="229">
        <v>17670</v>
      </c>
      <c r="X568" s="135">
        <f t="shared" si="210"/>
        <v>12695</v>
      </c>
      <c r="Y568" s="230">
        <f t="shared" si="211"/>
        <v>15109.090909090908</v>
      </c>
      <c r="Z568" s="141">
        <f t="shared" si="212"/>
        <v>7.7306168647425011E-2</v>
      </c>
      <c r="AA568" s="136">
        <f t="shared" si="213"/>
        <v>0.15977737665463293</v>
      </c>
      <c r="AB568" s="309"/>
      <c r="AC568" s="184">
        <f t="shared" si="231"/>
        <v>17323</v>
      </c>
      <c r="AD568" s="182">
        <f t="shared" si="232"/>
        <v>19036</v>
      </c>
      <c r="AE568" s="128">
        <f t="shared" si="214"/>
        <v>1713.24</v>
      </c>
      <c r="AF568" s="129">
        <f t="shared" si="215"/>
        <v>347.24</v>
      </c>
      <c r="AG568" s="130">
        <f t="shared" si="216"/>
        <v>1.8241227148560621E-2</v>
      </c>
      <c r="AH568" s="137">
        <f t="shared" si="217"/>
        <v>1366</v>
      </c>
      <c r="AI568" s="138">
        <f t="shared" si="218"/>
        <v>7.1758772851439376E-2</v>
      </c>
      <c r="AJ568" s="138">
        <f t="shared" si="219"/>
        <v>0.1415361495060723</v>
      </c>
      <c r="AL568" s="11">
        <f t="shared" si="224"/>
        <v>15419.4</v>
      </c>
      <c r="AM568" s="412">
        <f t="shared" si="225"/>
        <v>13063.090909090908</v>
      </c>
      <c r="AN568" s="412">
        <f t="shared" si="226"/>
        <v>368.0909090909081</v>
      </c>
      <c r="AO568" s="413">
        <f t="shared" si="227"/>
        <v>2.8177933664592741E-2</v>
      </c>
      <c r="AP568" s="192">
        <v>2256017129854</v>
      </c>
      <c r="AQ568" s="192">
        <v>4968814990121</v>
      </c>
      <c r="AR568" s="192" t="s">
        <v>1368</v>
      </c>
      <c r="AS568" s="231" t="s">
        <v>1370</v>
      </c>
      <c r="AT568" s="231" t="s">
        <v>1371</v>
      </c>
      <c r="AU568" s="232" t="s">
        <v>68</v>
      </c>
      <c r="AV568" s="232"/>
      <c r="AW568" s="233">
        <f>VLOOKUP(B:B,[1]YOKOHAMA!$B:$K,8,0)</f>
        <v>12695</v>
      </c>
      <c r="AX568" s="233">
        <v>1050</v>
      </c>
      <c r="AY568" s="204" t="s">
        <v>6001</v>
      </c>
      <c r="AZ568" s="192" t="s">
        <v>5524</v>
      </c>
      <c r="BA568" s="133" t="str">
        <f>IFERROR(VLOOKUP(AZ:AZ,Q商品!B:E,4,0),"")</f>
        <v>2023年製 BluEarth-XT AE61 225/60R17 99V サマータイヤ ラベルなし 最短当日発送</v>
      </c>
      <c r="BB568" s="133" t="str">
        <f>IFERROR(VLOOKUP(B:B,在庫!B:M,12,0),"")</f>
        <v>2023年製</v>
      </c>
      <c r="BC568" s="133">
        <f>IFERROR(VLOOKUP(B:B,在庫!B:L,10,0),"")</f>
        <v>1</v>
      </c>
      <c r="BD568" s="234" t="e">
        <f>VLOOKUP(AP:AP,[1]MICHELIN!$B:$AH,32,0)</f>
        <v>#N/A</v>
      </c>
      <c r="BE568" s="234" t="e">
        <f>VLOOKUP(AP:AP,[1]MICHELIN!$B:$AH,33,0)</f>
        <v>#N/A</v>
      </c>
    </row>
    <row r="569" spans="1:61" s="11" customFormat="1" ht="19.5" hidden="1" customHeight="1">
      <c r="A569" s="237">
        <f t="shared" si="221"/>
        <v>1</v>
      </c>
      <c r="B569" s="249">
        <f t="shared" si="222"/>
        <v>2656018119586</v>
      </c>
      <c r="C569" s="225">
        <f>VLOOKUP(B:B,[1]BRIDGESTONE!$B:$K,9,0)</f>
        <v>146</v>
      </c>
      <c r="D569" s="11" t="s">
        <v>4753</v>
      </c>
      <c r="E569" s="358" t="s">
        <v>4796</v>
      </c>
      <c r="F569" s="247" t="s">
        <v>4691</v>
      </c>
      <c r="G569" s="132" t="str">
        <f t="shared" si="223"/>
        <v>18</v>
      </c>
      <c r="H569" s="225">
        <v>2</v>
      </c>
      <c r="I569" s="225">
        <f>VLOOKUP(B:B,[1]BRIDGESTONE!$B:$K,10,0)</f>
        <v>2</v>
      </c>
      <c r="J569" s="131">
        <v>838</v>
      </c>
      <c r="K569" s="132" t="s">
        <v>1764</v>
      </c>
      <c r="L569" s="132">
        <v>8</v>
      </c>
      <c r="M569" s="134"/>
      <c r="N569" s="226"/>
      <c r="O569" s="226"/>
      <c r="P569" s="227"/>
      <c r="Q569" s="228">
        <f t="shared" si="208"/>
        <v>-954.5454545454545</v>
      </c>
      <c r="R569" s="143">
        <f t="shared" si="220"/>
        <v>20.698380952380955</v>
      </c>
      <c r="S569" s="238">
        <v>1074476347</v>
      </c>
      <c r="T569" s="285" t="s">
        <v>7212</v>
      </c>
      <c r="U569" s="189">
        <f t="shared" si="209"/>
        <v>28500</v>
      </c>
      <c r="W569" s="181">
        <v>28500</v>
      </c>
      <c r="X569" s="135">
        <f t="shared" si="210"/>
        <v>18803</v>
      </c>
      <c r="Y569" s="230">
        <f t="shared" si="211"/>
        <v>24954.545454545452</v>
      </c>
      <c r="Z569" s="141" t="str">
        <f t="shared" si="212"/>
        <v/>
      </c>
      <c r="AA569" s="136">
        <f t="shared" si="213"/>
        <v>0.24651001821493618</v>
      </c>
      <c r="AB569" s="309"/>
      <c r="AC569" s="184">
        <f t="shared" si="231"/>
        <v>27941</v>
      </c>
      <c r="AD569" s="182">
        <f t="shared" si="232"/>
        <v>30704</v>
      </c>
      <c r="AE569" s="128">
        <f t="shared" si="214"/>
        <v>2763.3599999999997</v>
      </c>
      <c r="AF569" s="129">
        <f t="shared" si="215"/>
        <v>559.35999999999967</v>
      </c>
      <c r="AG569" s="130">
        <f t="shared" si="216"/>
        <v>1.8217821782178206E-2</v>
      </c>
      <c r="AH569" s="137">
        <f t="shared" si="217"/>
        <v>2204</v>
      </c>
      <c r="AI569" s="138">
        <f t="shared" si="218"/>
        <v>7.1782178217821777E-2</v>
      </c>
      <c r="AJ569" s="138">
        <f t="shared" si="219"/>
        <v>0.22829219643275797</v>
      </c>
      <c r="AK569" s="11" t="s">
        <v>13397</v>
      </c>
      <c r="AL569" s="11">
        <f t="shared" si="224"/>
        <v>24870.6</v>
      </c>
      <c r="AM569" s="412">
        <f t="shared" si="225"/>
        <v>21655.090909090904</v>
      </c>
      <c r="AN569" s="412">
        <f t="shared" si="226"/>
        <v>2852.0909090909045</v>
      </c>
      <c r="AO569" s="413">
        <f t="shared" si="227"/>
        <v>0.1317053306801674</v>
      </c>
      <c r="AP569" s="192">
        <v>2656018119586</v>
      </c>
      <c r="AQ569" s="192" t="s">
        <v>152</v>
      </c>
      <c r="AR569" s="192" t="s">
        <v>1321</v>
      </c>
      <c r="AS569" s="231" t="s">
        <v>3322</v>
      </c>
      <c r="AT569" s="231" t="s">
        <v>1034</v>
      </c>
      <c r="AU569" s="232" t="s">
        <v>90</v>
      </c>
      <c r="AV569" s="232" t="s">
        <v>152</v>
      </c>
      <c r="AW569" s="233">
        <f>VLOOKUP(B:B,[1]BRIDGESTONE!$B:$K,8,0)</f>
        <v>18803</v>
      </c>
      <c r="AX569" s="233">
        <v>1050</v>
      </c>
      <c r="AY569" s="204" t="s">
        <v>3388</v>
      </c>
      <c r="AZ569" s="195" t="s">
        <v>210</v>
      </c>
      <c r="BA569" s="133" t="str">
        <f>IFERROR(VLOOKUP(AZ:AZ,Q商品!B:E,4,0),"")</f>
        <v>2023年製 DM-V3 265/60R18 110R スタッドレスタイヤ 最短当日発送</v>
      </c>
      <c r="BB569" s="133" t="str">
        <f>IFERROR(VLOOKUP(B:B,在庫!B:M,12,0),"")</f>
        <v>2023年製</v>
      </c>
      <c r="BC569" s="133">
        <f>IFERROR(VLOOKUP(B:B,在庫!B:L,10,0),"")</f>
        <v>1</v>
      </c>
      <c r="BD569" s="234" t="e">
        <f>VLOOKUP(AP:AP,[1]MICHELIN!$B:$AH,32,0)</f>
        <v>#N/A</v>
      </c>
      <c r="BE569" s="234" t="e">
        <f>VLOOKUP(AP:AP,[1]MICHELIN!$B:$AH,33,0)</f>
        <v>#N/A</v>
      </c>
    </row>
    <row r="570" spans="1:61" s="11" customFormat="1" ht="19.5" hidden="1" customHeight="1">
      <c r="A570" s="11">
        <f t="shared" si="221"/>
        <v>2</v>
      </c>
      <c r="B570" s="239">
        <f t="shared" si="222"/>
        <v>2454018129877</v>
      </c>
      <c r="C570" s="225"/>
      <c r="D570" s="11" t="s">
        <v>7497</v>
      </c>
      <c r="E570" s="11" t="s">
        <v>13396</v>
      </c>
      <c r="F570" s="158"/>
      <c r="G570" s="132" t="str">
        <f t="shared" si="223"/>
        <v>18</v>
      </c>
      <c r="H570" s="225"/>
      <c r="I570" s="225">
        <f>VLOOKUP(B:B,[1]YOKOHAMA!$B:$K,10,0)</f>
        <v>0</v>
      </c>
      <c r="J570" s="131"/>
      <c r="K570" s="132"/>
      <c r="L570" s="132"/>
      <c r="M570" s="134"/>
      <c r="N570" s="226"/>
      <c r="O570" s="226"/>
      <c r="P570" s="227"/>
      <c r="Q570" s="228">
        <f t="shared" si="208"/>
        <v>0</v>
      </c>
      <c r="R570" s="143"/>
      <c r="S570" s="192">
        <v>1074476665</v>
      </c>
      <c r="T570" s="289" t="s">
        <v>11906</v>
      </c>
      <c r="U570" s="189">
        <f t="shared" si="209"/>
        <v>0</v>
      </c>
      <c r="W570" s="229"/>
      <c r="X570" s="135">
        <f t="shared" si="210"/>
        <v>0</v>
      </c>
      <c r="Y570" s="230">
        <f t="shared" si="211"/>
        <v>0</v>
      </c>
      <c r="Z570" s="141" t="str">
        <f t="shared" si="212"/>
        <v/>
      </c>
      <c r="AA570" s="136" t="str">
        <f t="shared" si="213"/>
        <v/>
      </c>
      <c r="AB570" s="144"/>
      <c r="AC570" s="184">
        <f t="shared" si="231"/>
        <v>0</v>
      </c>
      <c r="AD570" s="182">
        <f t="shared" si="232"/>
        <v>0</v>
      </c>
      <c r="AE570" s="128">
        <f t="shared" si="214"/>
        <v>0</v>
      </c>
      <c r="AF570" s="129">
        <f t="shared" si="215"/>
        <v>0</v>
      </c>
      <c r="AG570" s="130" t="str">
        <f t="shared" si="216"/>
        <v/>
      </c>
      <c r="AH570" s="137">
        <f t="shared" si="217"/>
        <v>0</v>
      </c>
      <c r="AI570" s="138" t="str">
        <f t="shared" si="218"/>
        <v/>
      </c>
      <c r="AJ570" s="138"/>
      <c r="AL570" s="11">
        <f t="shared" si="224"/>
        <v>0</v>
      </c>
      <c r="AM570" s="412">
        <f t="shared" si="225"/>
        <v>0</v>
      </c>
      <c r="AN570" s="412">
        <f t="shared" si="226"/>
        <v>0</v>
      </c>
      <c r="AO570" s="413" t="e">
        <f t="shared" si="227"/>
        <v>#DIV/0!</v>
      </c>
      <c r="AP570" s="192">
        <v>2454018129877</v>
      </c>
      <c r="AQ570" s="192"/>
      <c r="AR570" s="192"/>
      <c r="AS570" s="231"/>
      <c r="AT570" s="231"/>
      <c r="AU570" s="232"/>
      <c r="AV570" s="232"/>
      <c r="AW570" s="233"/>
      <c r="AX570" s="233"/>
      <c r="AY570" s="204"/>
      <c r="AZ570" s="192" t="s">
        <v>8685</v>
      </c>
      <c r="BA570" s="133" t="str">
        <f>IFERROR(VLOOKUP(AZ:AZ,Q商品!B:E,4,0),"")</f>
        <v>2022年製 ADVAN dB V552 245/40R18 93Y サマータイヤ 最短当日発送</v>
      </c>
      <c r="BB570" s="133" t="str">
        <f>IFERROR(VLOOKUP(B:B,在庫!B:M,12,0),"")</f>
        <v>2023年製</v>
      </c>
      <c r="BC570" s="133">
        <f>IFERROR(VLOOKUP(B:B,在庫!B:L,10,0),"")</f>
        <v>1</v>
      </c>
      <c r="BD570" s="234" t="e">
        <f>VLOOKUP(AP:AP,[1]MICHELIN!$B:$AH,32,0)</f>
        <v>#N/A</v>
      </c>
      <c r="BE570" s="234" t="e">
        <f>VLOOKUP(AP:AP,[1]MICHELIN!$B:$AH,33,0)</f>
        <v>#N/A</v>
      </c>
      <c r="BI570" s="2"/>
    </row>
    <row r="571" spans="1:61" s="11" customFormat="1" ht="19.5" hidden="1" customHeight="1">
      <c r="A571" s="11">
        <f t="shared" si="221"/>
        <v>2</v>
      </c>
      <c r="B571" s="239">
        <f t="shared" si="222"/>
        <v>2454019129876</v>
      </c>
      <c r="C571" s="225">
        <f>VLOOKUP(B:B,[1]YOKOHAMA!$B:$K,9,0)</f>
        <v>0</v>
      </c>
      <c r="D571" s="11" t="s">
        <v>4704</v>
      </c>
      <c r="E571" s="11" t="s">
        <v>6366</v>
      </c>
      <c r="F571" s="303" t="s">
        <v>6367</v>
      </c>
      <c r="G571" s="132" t="str">
        <f t="shared" si="223"/>
        <v>19</v>
      </c>
      <c r="H571" s="225"/>
      <c r="I571" s="225">
        <f>VLOOKUP(B:B,[1]YOKOHAMA!$B:$K,10,0)</f>
        <v>34</v>
      </c>
      <c r="J571" s="131"/>
      <c r="K571" s="132"/>
      <c r="L571" s="132"/>
      <c r="M571" s="134"/>
      <c r="N571" s="226"/>
      <c r="O571" s="226"/>
      <c r="P571" s="227"/>
      <c r="Q571" s="228"/>
      <c r="R571" s="143"/>
      <c r="S571" s="192">
        <v>1074476663</v>
      </c>
      <c r="T571" s="289" t="s">
        <v>11907</v>
      </c>
      <c r="U571" s="189">
        <f t="shared" si="209"/>
        <v>0</v>
      </c>
      <c r="W571" s="229"/>
      <c r="X571" s="135">
        <f t="shared" si="210"/>
        <v>0</v>
      </c>
      <c r="Y571" s="230">
        <f t="shared" si="211"/>
        <v>0</v>
      </c>
      <c r="Z571" s="141" t="str">
        <f t="shared" si="212"/>
        <v/>
      </c>
      <c r="AA571" s="136" t="str">
        <f t="shared" si="213"/>
        <v/>
      </c>
      <c r="AB571" s="144"/>
      <c r="AC571" s="184">
        <f t="shared" si="231"/>
        <v>0</v>
      </c>
      <c r="AD571" s="182">
        <f t="shared" si="232"/>
        <v>0</v>
      </c>
      <c r="AE571" s="128">
        <f t="shared" si="214"/>
        <v>0</v>
      </c>
      <c r="AF571" s="129">
        <f t="shared" si="215"/>
        <v>0</v>
      </c>
      <c r="AG571" s="130" t="str">
        <f t="shared" si="216"/>
        <v/>
      </c>
      <c r="AH571" s="137">
        <f t="shared" si="217"/>
        <v>0</v>
      </c>
      <c r="AI571" s="138" t="str">
        <f t="shared" si="218"/>
        <v/>
      </c>
      <c r="AJ571" s="138"/>
      <c r="AL571" s="11">
        <f t="shared" si="224"/>
        <v>0</v>
      </c>
      <c r="AM571" s="412">
        <f t="shared" si="225"/>
        <v>0</v>
      </c>
      <c r="AN571" s="412">
        <f t="shared" si="226"/>
        <v>0</v>
      </c>
      <c r="AO571" s="413" t="e">
        <f t="shared" si="227"/>
        <v>#DIV/0!</v>
      </c>
      <c r="AP571" s="192">
        <v>2454019129876</v>
      </c>
      <c r="AQ571" s="192"/>
      <c r="AR571" s="192"/>
      <c r="AS571" s="231"/>
      <c r="AT571" s="231"/>
      <c r="AU571" s="232"/>
      <c r="AV571" s="232"/>
      <c r="AW571" s="233"/>
      <c r="AX571" s="233"/>
      <c r="AY571" s="204"/>
      <c r="AZ571" s="192" t="s">
        <v>8693</v>
      </c>
      <c r="BA571" s="133" t="str">
        <f>IFERROR(VLOOKUP(AZ:AZ,Q商品!B:E,4,0),"")</f>
        <v>2022年製 ADVAN dB V552 245/40R19 98Y サマータイヤ 最短当日発送</v>
      </c>
      <c r="BB571" s="133" t="str">
        <f>IFERROR(VLOOKUP(B:B,在庫!B:M,12,0),"")</f>
        <v>2023年製</v>
      </c>
      <c r="BC571" s="133">
        <f>IFERROR(VLOOKUP(B:B,在庫!B:L,10,0),"")</f>
        <v>1</v>
      </c>
      <c r="BD571" s="234" t="e">
        <f>VLOOKUP(AP:AP,[1]MICHELIN!$B:$AH,32,0)</f>
        <v>#N/A</v>
      </c>
      <c r="BE571" s="234" t="e">
        <f>VLOOKUP(AP:AP,[1]MICHELIN!$B:$AH,33,0)</f>
        <v>#N/A</v>
      </c>
      <c r="BI571" s="2"/>
    </row>
    <row r="572" spans="1:61" s="11" customFormat="1" ht="19.5" hidden="1" customHeight="1">
      <c r="A572" s="11">
        <f t="shared" si="221"/>
        <v>1</v>
      </c>
      <c r="B572" s="239">
        <f t="shared" si="222"/>
        <v>1757014111336</v>
      </c>
      <c r="C572" s="225">
        <f>VLOOKUP(B:B,[1]BRIDGESTONE!$B:$K,9,0)</f>
        <v>0</v>
      </c>
      <c r="D572" s="11" t="s">
        <v>7707</v>
      </c>
      <c r="E572" s="358" t="s">
        <v>1726</v>
      </c>
      <c r="F572" s="235" t="s">
        <v>359</v>
      </c>
      <c r="G572" s="132" t="str">
        <f t="shared" si="223"/>
        <v>14</v>
      </c>
      <c r="H572" s="233">
        <v>2</v>
      </c>
      <c r="I572" s="225">
        <f>VLOOKUP(B:B,[1]BRIDGESTONE!$B:$K,10,0)</f>
        <v>2</v>
      </c>
      <c r="J572" s="131"/>
      <c r="K572" s="132" t="s">
        <v>1765</v>
      </c>
      <c r="L572" s="132">
        <v>5</v>
      </c>
      <c r="M572" s="134" t="s">
        <v>1785</v>
      </c>
      <c r="N572" s="226" t="s">
        <v>1961</v>
      </c>
      <c r="O572" s="226" t="s">
        <v>1954</v>
      </c>
      <c r="P572" s="227">
        <v>12276</v>
      </c>
      <c r="Q572" s="228">
        <f>(P572-AX572)/1.1</f>
        <v>10682.727272727272</v>
      </c>
      <c r="R572" s="143">
        <f>IFERROR((Q572-X572)/Q572,"")</f>
        <v>7.4374946813037066E-2</v>
      </c>
      <c r="S572" s="192">
        <v>1074476352</v>
      </c>
      <c r="T572" s="287" t="s">
        <v>6792</v>
      </c>
      <c r="U572" s="189">
        <f t="shared" si="209"/>
        <v>-900</v>
      </c>
      <c r="V572" s="11">
        <v>900</v>
      </c>
      <c r="W572" s="229"/>
      <c r="X572" s="135">
        <f t="shared" si="210"/>
        <v>9888.2000000000007</v>
      </c>
      <c r="Y572" s="230">
        <f t="shared" si="211"/>
        <v>-477.27272727272725</v>
      </c>
      <c r="Z572" s="141">
        <f t="shared" si="212"/>
        <v>-1.0859347286271728</v>
      </c>
      <c r="AA572" s="136">
        <f t="shared" si="213"/>
        <v>21.718133333333338</v>
      </c>
      <c r="AB572" s="144"/>
      <c r="AC572" s="184">
        <f t="shared" si="231"/>
        <v>-882</v>
      </c>
      <c r="AD572" s="182">
        <f t="shared" si="232"/>
        <v>-969</v>
      </c>
      <c r="AE572" s="128">
        <f t="shared" si="214"/>
        <v>-87.21</v>
      </c>
      <c r="AF572" s="129">
        <f t="shared" si="215"/>
        <v>-18.209999999999994</v>
      </c>
      <c r="AG572" s="130">
        <f t="shared" si="216"/>
        <v>1.8792569659442718E-2</v>
      </c>
      <c r="AH572" s="137">
        <f t="shared" si="217"/>
        <v>-69</v>
      </c>
      <c r="AI572" s="138">
        <f t="shared" si="218"/>
        <v>7.1207430340557279E-2</v>
      </c>
      <c r="AJ572" s="138">
        <f>IFERROR(AA572-AG572,"")</f>
        <v>21.699340763673895</v>
      </c>
      <c r="AK572" s="11" t="s">
        <v>13397</v>
      </c>
      <c r="AL572" s="11">
        <f t="shared" si="224"/>
        <v>-785.1</v>
      </c>
      <c r="AM572" s="412">
        <f t="shared" si="225"/>
        <v>-1190.9999999999998</v>
      </c>
      <c r="AN572" s="412">
        <f t="shared" si="226"/>
        <v>-11079.2</v>
      </c>
      <c r="AO572" s="413">
        <f t="shared" si="227"/>
        <v>9.3024349286314045</v>
      </c>
      <c r="AP572" s="192">
        <v>1757014111336</v>
      </c>
      <c r="AQ572" s="192">
        <v>4961914969745</v>
      </c>
      <c r="AR572" s="192" t="s">
        <v>1477</v>
      </c>
      <c r="AS572" s="231" t="s">
        <v>3320</v>
      </c>
      <c r="AT572" s="231" t="s">
        <v>1478</v>
      </c>
      <c r="AU572" s="232" t="s">
        <v>88</v>
      </c>
      <c r="AV572" s="232">
        <v>17100</v>
      </c>
      <c r="AW572" s="233">
        <f>VLOOKUP(B:B,[1]BRIDGESTONE!$B:$K,8,0)</f>
        <v>9888.2000000000007</v>
      </c>
      <c r="AX572" s="233">
        <v>525</v>
      </c>
      <c r="AY572" s="204" t="s">
        <v>3387</v>
      </c>
      <c r="AZ572" s="195" t="s">
        <v>1803</v>
      </c>
      <c r="BA572" s="133" t="str">
        <f>IFERROR(VLOOKUP(AZ:AZ,Q商品!B:E,4,0),"")</f>
        <v>2023年製 BLIZZAK VRX3 175/70R14 84Q スタッドレスタイヤ 最短当日発送</v>
      </c>
      <c r="BB572" s="133" t="str">
        <f>IFERROR(VLOOKUP(B:B,在庫!B:M,12,0),"")</f>
        <v>2023年製</v>
      </c>
      <c r="BC572" s="133">
        <f>IFERROR(VLOOKUP(B:B,在庫!B:L,10,0),"")</f>
        <v>1</v>
      </c>
      <c r="BD572" s="234" t="e">
        <f>VLOOKUP(AP:AP,[1]MICHELIN!$B:$AH,32,0)</f>
        <v>#N/A</v>
      </c>
      <c r="BE572" s="234" t="e">
        <f>VLOOKUP(AP:AP,[1]MICHELIN!$B:$AH,33,0)</f>
        <v>#N/A</v>
      </c>
    </row>
    <row r="573" spans="1:61" s="11" customFormat="1" ht="19.5" hidden="1" customHeight="1">
      <c r="A573" s="11">
        <f t="shared" si="221"/>
        <v>0</v>
      </c>
      <c r="B573" s="239">
        <f t="shared" si="222"/>
        <v>2256017129946</v>
      </c>
      <c r="C573" s="225"/>
      <c r="D573" s="11" t="s">
        <v>7497</v>
      </c>
      <c r="F573" s="158"/>
      <c r="G573" s="132" t="str">
        <f t="shared" si="223"/>
        <v>17</v>
      </c>
      <c r="H573" s="225"/>
      <c r="I573" s="225">
        <f>VLOOKUP(B:B,[1]YOKOHAMA!$B:$K,10,0)</f>
        <v>0</v>
      </c>
      <c r="J573" s="131"/>
      <c r="K573" s="132"/>
      <c r="L573" s="132"/>
      <c r="M573" s="134"/>
      <c r="N573" s="226"/>
      <c r="O573" s="226"/>
      <c r="P573" s="227"/>
      <c r="Q573" s="228"/>
      <c r="R573" s="143" t="s">
        <v>12056</v>
      </c>
      <c r="S573" s="192">
        <v>1074476617</v>
      </c>
      <c r="T573" s="285" t="s">
        <v>11908</v>
      </c>
      <c r="U573" s="189">
        <f t="shared" si="209"/>
        <v>0</v>
      </c>
      <c r="W573" s="229"/>
      <c r="X573" s="135">
        <f t="shared" si="210"/>
        <v>0</v>
      </c>
      <c r="Y573" s="230">
        <f t="shared" si="211"/>
        <v>0</v>
      </c>
      <c r="Z573" s="141" t="str">
        <f t="shared" si="212"/>
        <v/>
      </c>
      <c r="AA573" s="136" t="str">
        <f t="shared" si="213"/>
        <v/>
      </c>
      <c r="AB573" s="144"/>
      <c r="AC573" s="184">
        <f t="shared" si="231"/>
        <v>0</v>
      </c>
      <c r="AD573" s="182">
        <f t="shared" si="232"/>
        <v>0</v>
      </c>
      <c r="AE573" s="128">
        <f t="shared" si="214"/>
        <v>0</v>
      </c>
      <c r="AF573" s="129">
        <f t="shared" si="215"/>
        <v>0</v>
      </c>
      <c r="AG573" s="130" t="str">
        <f t="shared" si="216"/>
        <v/>
      </c>
      <c r="AH573" s="137">
        <f t="shared" si="217"/>
        <v>0</v>
      </c>
      <c r="AI573" s="138" t="str">
        <f t="shared" si="218"/>
        <v/>
      </c>
      <c r="AJ573" s="138"/>
      <c r="AL573" s="11">
        <f t="shared" si="224"/>
        <v>0</v>
      </c>
      <c r="AM573" s="412">
        <f t="shared" si="225"/>
        <v>0</v>
      </c>
      <c r="AN573" s="412">
        <f t="shared" si="226"/>
        <v>0</v>
      </c>
      <c r="AO573" s="413" t="e">
        <f t="shared" si="227"/>
        <v>#DIV/0!</v>
      </c>
      <c r="AP573" s="192">
        <v>2256017129946</v>
      </c>
      <c r="AQ573" s="192"/>
      <c r="AR573" s="192"/>
      <c r="AS573" s="231"/>
      <c r="AT573" s="231"/>
      <c r="AU573" s="232"/>
      <c r="AV573" s="232"/>
      <c r="AW573" s="233"/>
      <c r="AX573" s="233"/>
      <c r="AY573" s="204"/>
      <c r="AZ573" s="192" t="s">
        <v>8799</v>
      </c>
      <c r="BA573" s="133" t="str">
        <f>IFERROR(VLOOKUP(AZ:AZ,Q商品!B:E,4,0),"")</f>
        <v>2023年製 BluEarth-XT AE61 225/60R17 99V サマータイヤ 最短当日発送</v>
      </c>
      <c r="BB573" s="133" t="str">
        <f>IFERROR(VLOOKUP(B:B,在庫!B:M,12,0),"")</f>
        <v/>
      </c>
      <c r="BC573" s="133" t="str">
        <f>IFERROR(VLOOKUP(B:B,在庫!B:L,10,0),"")</f>
        <v/>
      </c>
      <c r="BD573" s="234" t="e">
        <f>VLOOKUP(AP:AP,[1]MICHELIN!$B:$AH,32,0)</f>
        <v>#N/A</v>
      </c>
      <c r="BE573" s="234" t="e">
        <f>VLOOKUP(AP:AP,[1]MICHELIN!$B:$AH,33,0)</f>
        <v>#N/A</v>
      </c>
      <c r="BI573" s="2"/>
    </row>
    <row r="574" spans="1:61" s="11" customFormat="1" ht="19.5" hidden="1" customHeight="1">
      <c r="A574" s="237">
        <f t="shared" si="221"/>
        <v>1</v>
      </c>
      <c r="B574" s="249">
        <f t="shared" si="222"/>
        <v>2355518119583</v>
      </c>
      <c r="C574" s="225">
        <f>VLOOKUP(B:B,[1]BRIDGESTONE!$B:$K,9,0)</f>
        <v>248</v>
      </c>
      <c r="D574" s="11" t="s">
        <v>4753</v>
      </c>
      <c r="E574" s="358" t="s">
        <v>4792</v>
      </c>
      <c r="F574" s="156" t="s">
        <v>1956</v>
      </c>
      <c r="G574" s="132" t="str">
        <f t="shared" si="223"/>
        <v>18</v>
      </c>
      <c r="H574" s="225">
        <v>0</v>
      </c>
      <c r="I574" s="225">
        <f>VLOOKUP(B:B,[1]BRIDGESTONE!$B:$K,10,0)</f>
        <v>0</v>
      </c>
      <c r="J574" s="131">
        <v>330</v>
      </c>
      <c r="K574" s="132" t="s">
        <v>1764</v>
      </c>
      <c r="L574" s="132">
        <v>4</v>
      </c>
      <c r="M574" s="134" t="s">
        <v>3422</v>
      </c>
      <c r="N574" s="226" t="s">
        <v>7360</v>
      </c>
      <c r="O574" s="226" t="s">
        <v>1777</v>
      </c>
      <c r="P574" s="227">
        <v>22099</v>
      </c>
      <c r="Q574" s="228">
        <f t="shared" ref="Q574:Q597" si="233">(P574-AX574)/1.1</f>
        <v>19135.454545454544</v>
      </c>
      <c r="R574" s="143">
        <f t="shared" ref="R574:R597" si="234">IFERROR((Q574-X574)/Q574,"")</f>
        <v>0.1374127036913867</v>
      </c>
      <c r="S574" s="238">
        <v>1074476346</v>
      </c>
      <c r="T574" s="288" t="s">
        <v>7017</v>
      </c>
      <c r="U574" s="189">
        <f t="shared" si="209"/>
        <v>22099</v>
      </c>
      <c r="W574" s="181">
        <v>22099</v>
      </c>
      <c r="X574" s="135">
        <f t="shared" si="210"/>
        <v>16506</v>
      </c>
      <c r="Y574" s="230">
        <f t="shared" si="211"/>
        <v>19135.454545454544</v>
      </c>
      <c r="Z574" s="141">
        <f t="shared" si="212"/>
        <v>6.7921625412914688E-2</v>
      </c>
      <c r="AA574" s="136">
        <f t="shared" si="213"/>
        <v>0.1374127036913867</v>
      </c>
      <c r="AB574" s="144"/>
      <c r="AC574" s="185">
        <v>21476</v>
      </c>
      <c r="AD574" s="183">
        <v>23600</v>
      </c>
      <c r="AE574" s="128">
        <f t="shared" si="214"/>
        <v>2124</v>
      </c>
      <c r="AF574" s="129">
        <f t="shared" si="215"/>
        <v>623</v>
      </c>
      <c r="AG574" s="130">
        <f t="shared" si="216"/>
        <v>2.6398305084745763E-2</v>
      </c>
      <c r="AH574" s="137">
        <f t="shared" si="217"/>
        <v>1501</v>
      </c>
      <c r="AI574" s="138">
        <f t="shared" si="218"/>
        <v>6.3601694915254234E-2</v>
      </c>
      <c r="AJ574" s="138">
        <f t="shared" ref="AJ574:AJ605" si="235">IFERROR(AA574-AG574,"")</f>
        <v>0.11101439860664093</v>
      </c>
      <c r="AL574" s="11">
        <f t="shared" si="224"/>
        <v>19116</v>
      </c>
      <c r="AM574" s="412">
        <f t="shared" si="225"/>
        <v>16423.636363636364</v>
      </c>
      <c r="AN574" s="412">
        <f t="shared" si="226"/>
        <v>-82.363636363636033</v>
      </c>
      <c r="AO574" s="413">
        <f t="shared" si="227"/>
        <v>-5.0149452009299036E-3</v>
      </c>
      <c r="AP574" s="192">
        <v>2355518119583</v>
      </c>
      <c r="AQ574" s="192" t="s">
        <v>152</v>
      </c>
      <c r="AR574" s="192" t="s">
        <v>1319</v>
      </c>
      <c r="AS574" s="231" t="s">
        <v>3322</v>
      </c>
      <c r="AT574" s="231" t="s">
        <v>1031</v>
      </c>
      <c r="AU574" s="232" t="s">
        <v>72</v>
      </c>
      <c r="AV574" s="232" t="s">
        <v>152</v>
      </c>
      <c r="AW574" s="233">
        <f>VLOOKUP(B:B,[1]BRIDGESTONE!$B:$K,8,0)</f>
        <v>16506</v>
      </c>
      <c r="AX574" s="233">
        <v>1050</v>
      </c>
      <c r="AY574" s="204" t="s">
        <v>3388</v>
      </c>
      <c r="AZ574" s="192" t="s">
        <v>208</v>
      </c>
      <c r="BA574" s="133" t="str">
        <f>IFERROR(VLOOKUP(AZ:AZ,Q商品!B:E,4,0),"")</f>
        <v>2023年製 DM-V3 235/55R18 100T スタッドレスタイヤ 最短当日発送</v>
      </c>
      <c r="BB574" s="133" t="str">
        <f>IFERROR(VLOOKUP(B:B,在庫!B:M,12,0),"")</f>
        <v>2023年製</v>
      </c>
      <c r="BC574" s="133">
        <f>IFERROR(VLOOKUP(B:B,在庫!B:L,10,0),"")</f>
        <v>1</v>
      </c>
      <c r="BD574" s="234" t="e">
        <f>VLOOKUP(AP:AP,[1]MICHELIN!$B:$AH,32,0)</f>
        <v>#N/A</v>
      </c>
      <c r="BE574" s="234" t="e">
        <f>VLOOKUP(AP:AP,[1]MICHELIN!$B:$AH,33,0)</f>
        <v>#N/A</v>
      </c>
    </row>
    <row r="575" spans="1:61" s="11" customFormat="1" ht="19.5" hidden="1" customHeight="1">
      <c r="A575" s="237">
        <f t="shared" si="221"/>
        <v>1</v>
      </c>
      <c r="B575" s="249">
        <f t="shared" si="222"/>
        <v>2356018119585</v>
      </c>
      <c r="C575" s="225">
        <f>VLOOKUP(B:B,[1]BRIDGESTONE!$B:$K,9,0)</f>
        <v>77</v>
      </c>
      <c r="D575" s="11" t="s">
        <v>4753</v>
      </c>
      <c r="E575" s="11" t="s">
        <v>4795</v>
      </c>
      <c r="F575" s="293" t="s">
        <v>1976</v>
      </c>
      <c r="G575" s="132" t="str">
        <f t="shared" si="223"/>
        <v>18</v>
      </c>
      <c r="H575" s="225">
        <v>55</v>
      </c>
      <c r="I575" s="225">
        <f>VLOOKUP(B:B,[1]BRIDGESTONE!$B:$K,10,0)</f>
        <v>47</v>
      </c>
      <c r="J575" s="386"/>
      <c r="K575" s="132" t="s">
        <v>1764</v>
      </c>
      <c r="L575" s="132">
        <v>7</v>
      </c>
      <c r="M575" s="134" t="s">
        <v>3422</v>
      </c>
      <c r="N575" s="226" t="s">
        <v>7211</v>
      </c>
      <c r="O575" s="226" t="s">
        <v>3425</v>
      </c>
      <c r="P575" s="227">
        <v>22699</v>
      </c>
      <c r="Q575" s="228">
        <f t="shared" si="233"/>
        <v>19680.909090909088</v>
      </c>
      <c r="R575" s="143">
        <f t="shared" si="234"/>
        <v>9.4045914360940341E-2</v>
      </c>
      <c r="S575" s="238">
        <v>1074475797</v>
      </c>
      <c r="T575" s="289" t="s">
        <v>8009</v>
      </c>
      <c r="U575" s="189">
        <f t="shared" ref="U575:U585" si="236">W575-V575</f>
        <v>21799</v>
      </c>
      <c r="V575" s="11">
        <v>900</v>
      </c>
      <c r="W575" s="181">
        <v>22699</v>
      </c>
      <c r="X575" s="135">
        <f t="shared" ref="X575:X597" si="237">AW575</f>
        <v>17830</v>
      </c>
      <c r="Y575" s="230">
        <f t="shared" ref="Y575:Y597" si="238">(W575-AX575)/1.1</f>
        <v>19680.909090909088</v>
      </c>
      <c r="Z575" s="141">
        <f t="shared" ref="Z575:Z597" si="239">IFERROR(-1+(AD575/N575),"")</f>
        <v>7.7297123721271621E-2</v>
      </c>
      <c r="AA575" s="136">
        <f t="shared" ref="AA575:AA597" si="240">IFERROR((Y575-X575)/Y575,"")</f>
        <v>9.4045914360940341E-2</v>
      </c>
      <c r="AB575" s="144"/>
      <c r="AC575" s="184">
        <f>ROUNDDOWN(U575/1.02,0)</f>
        <v>21371</v>
      </c>
      <c r="AD575" s="182">
        <f>ROUNDDOWN(AC575/0.91,0)</f>
        <v>23484</v>
      </c>
      <c r="AE575" s="128">
        <f t="shared" ref="AE575:AE638" si="241">AD575*0.09</f>
        <v>2113.56</v>
      </c>
      <c r="AF575" s="129">
        <f t="shared" ref="AF575:AF638" si="242">AE575-AH575</f>
        <v>428.55999999999995</v>
      </c>
      <c r="AG575" s="130">
        <f t="shared" ref="AG575:AG638" si="243">IFERROR(AF575/AD575,"")</f>
        <v>1.8249020609776866E-2</v>
      </c>
      <c r="AH575" s="137">
        <f t="shared" ref="AH575:AH638" si="244">AD575-U575</f>
        <v>1685</v>
      </c>
      <c r="AI575" s="138">
        <f t="shared" ref="AI575:AI638" si="245">IFERROR(AH575/AD575,"")</f>
        <v>7.1750979390223124E-2</v>
      </c>
      <c r="AJ575" s="138">
        <f t="shared" si="235"/>
        <v>7.5796893751163469E-2</v>
      </c>
      <c r="AL575" s="11">
        <f t="shared" si="224"/>
        <v>19022.599999999999</v>
      </c>
      <c r="AM575" s="412">
        <f t="shared" si="225"/>
        <v>16338.72727272727</v>
      </c>
      <c r="AN575" s="412">
        <f t="shared" si="226"/>
        <v>-1491.2727272727298</v>
      </c>
      <c r="AO575" s="413">
        <f t="shared" si="227"/>
        <v>-9.127227001101694E-2</v>
      </c>
      <c r="AP575" s="192">
        <v>2356018119585</v>
      </c>
      <c r="AQ575" s="192" t="s">
        <v>152</v>
      </c>
      <c r="AR575" s="192" t="s">
        <v>1244</v>
      </c>
      <c r="AS575" s="231" t="s">
        <v>3322</v>
      </c>
      <c r="AT575" s="231" t="s">
        <v>1245</v>
      </c>
      <c r="AU575" s="232" t="s">
        <v>76</v>
      </c>
      <c r="AV575" s="232" t="s">
        <v>152</v>
      </c>
      <c r="AW575" s="233">
        <f>VLOOKUP(B:B,[1]BRIDGESTONE!$B:$K,8,0)</f>
        <v>17830</v>
      </c>
      <c r="AX575" s="233">
        <v>1050</v>
      </c>
      <c r="AY575" s="204" t="s">
        <v>3388</v>
      </c>
      <c r="AZ575" s="192" t="s">
        <v>2882</v>
      </c>
      <c r="BA575" s="133" t="str">
        <f>IFERROR(VLOOKUP(AZ:AZ,Q商品!B:E,4,0),"")</f>
        <v>2023年製 DM-V3 235/60R18 107S スタッドレス 最短当日発送</v>
      </c>
      <c r="BB575" s="133" t="str">
        <f>IFERROR(VLOOKUP(B:B,在庫!B:M,12,0),"")</f>
        <v>2023年製</v>
      </c>
      <c r="BC575" s="133">
        <f>IFERROR(VLOOKUP(B:B,在庫!B:L,10,0),"")</f>
        <v>1</v>
      </c>
      <c r="BD575" s="234" t="e">
        <f>VLOOKUP(AP:AP,[1]MICHELIN!$B:$AH,32,0)</f>
        <v>#N/A</v>
      </c>
      <c r="BE575" s="234" t="e">
        <f>VLOOKUP(AP:AP,[1]MICHELIN!$B:$AH,33,0)</f>
        <v>#N/A</v>
      </c>
    </row>
    <row r="576" spans="1:61" s="11" customFormat="1" ht="19.5" hidden="1" customHeight="1">
      <c r="A576" s="11">
        <f t="shared" si="221"/>
        <v>1</v>
      </c>
      <c r="B576" s="239">
        <f t="shared" si="222"/>
        <v>1656015111331</v>
      </c>
      <c r="C576" s="225">
        <f>VLOOKUP(B:B,[1]BRIDGESTONE!$B:$K,9,0)</f>
        <v>64</v>
      </c>
      <c r="D576" s="11" t="s">
        <v>4753</v>
      </c>
      <c r="E576" s="11" t="s">
        <v>1723</v>
      </c>
      <c r="F576" s="247" t="s">
        <v>1722</v>
      </c>
      <c r="G576" s="132" t="str">
        <f t="shared" si="223"/>
        <v>15</v>
      </c>
      <c r="H576" s="225">
        <v>37</v>
      </c>
      <c r="I576" s="225">
        <f>VLOOKUP(B:B,[1]BRIDGESTONE!$B:$K,10,0)</f>
        <v>33</v>
      </c>
      <c r="J576" s="131"/>
      <c r="K576" s="132" t="s">
        <v>1765</v>
      </c>
      <c r="L576" s="132">
        <v>2</v>
      </c>
      <c r="M576" s="134" t="s">
        <v>6434</v>
      </c>
      <c r="N576" s="226" t="s">
        <v>7226</v>
      </c>
      <c r="O576" s="226" t="s">
        <v>1777</v>
      </c>
      <c r="P576" s="227">
        <v>16600</v>
      </c>
      <c r="Q576" s="228">
        <f t="shared" si="233"/>
        <v>14613.636363636362</v>
      </c>
      <c r="R576" s="143">
        <f t="shared" si="234"/>
        <v>4.2373872472783757E-2</v>
      </c>
      <c r="S576" s="192">
        <v>1074476353</v>
      </c>
      <c r="T576" s="374" t="s">
        <v>7871</v>
      </c>
      <c r="U576" s="189">
        <f t="shared" si="236"/>
        <v>16100</v>
      </c>
      <c r="V576" s="11">
        <v>900</v>
      </c>
      <c r="W576" s="181">
        <v>17000</v>
      </c>
      <c r="X576" s="135">
        <f t="shared" si="237"/>
        <v>13994.4</v>
      </c>
      <c r="Y576" s="230">
        <f t="shared" si="238"/>
        <v>14977.272727272726</v>
      </c>
      <c r="Z576" s="141">
        <f t="shared" si="239"/>
        <v>4.4879518072289182E-2</v>
      </c>
      <c r="AA576" s="136">
        <f t="shared" si="240"/>
        <v>6.562427921092559E-2</v>
      </c>
      <c r="AB576" s="144"/>
      <c r="AC576" s="184">
        <f>ROUNDDOWN(U576/1.02,0)</f>
        <v>15784</v>
      </c>
      <c r="AD576" s="182">
        <f>ROUNDDOWN(AC576/0.91,0)</f>
        <v>17345</v>
      </c>
      <c r="AE576" s="128">
        <f t="shared" si="241"/>
        <v>1561.05</v>
      </c>
      <c r="AF576" s="129">
        <f t="shared" si="242"/>
        <v>316.04999999999995</v>
      </c>
      <c r="AG576" s="130">
        <f t="shared" si="243"/>
        <v>1.8221389449409049E-2</v>
      </c>
      <c r="AH576" s="137">
        <f t="shared" si="244"/>
        <v>1245</v>
      </c>
      <c r="AI576" s="138">
        <f t="shared" si="245"/>
        <v>7.1778610550590954E-2</v>
      </c>
      <c r="AJ576" s="138">
        <f t="shared" si="235"/>
        <v>4.7402889761516541E-2</v>
      </c>
      <c r="AL576" s="11">
        <f t="shared" si="224"/>
        <v>14049.5</v>
      </c>
      <c r="AM576" s="412">
        <f t="shared" si="225"/>
        <v>12294.999999999998</v>
      </c>
      <c r="AN576" s="412">
        <f t="shared" si="226"/>
        <v>-1699.4000000000015</v>
      </c>
      <c r="AO576" s="413">
        <f t="shared" si="227"/>
        <v>-0.13821878812525432</v>
      </c>
      <c r="AP576" s="192">
        <v>1656015111331</v>
      </c>
      <c r="AQ576" s="192">
        <v>4961914969615</v>
      </c>
      <c r="AR576" s="192" t="s">
        <v>1294</v>
      </c>
      <c r="AS576" s="231" t="s">
        <v>3320</v>
      </c>
      <c r="AT576" s="231" t="s">
        <v>1026</v>
      </c>
      <c r="AU576" s="232" t="s">
        <v>110</v>
      </c>
      <c r="AV576" s="232">
        <v>24200</v>
      </c>
      <c r="AW576" s="233">
        <f>VLOOKUP(B:B,[1]BRIDGESTONE!$B:$K,8,0)</f>
        <v>13994.4</v>
      </c>
      <c r="AX576" s="233">
        <v>525</v>
      </c>
      <c r="AY576" s="204" t="s">
        <v>3387</v>
      </c>
      <c r="AZ576" s="192" t="s">
        <v>1802</v>
      </c>
      <c r="BA576" s="133" t="str">
        <f>IFERROR(VLOOKUP(AZ:AZ,Q商品!B:E,4,0),"")</f>
        <v>2023年製 VRX3 165/60R15 77Q スタッドレスタイヤ 最短当日発送</v>
      </c>
      <c r="BB576" s="133" t="str">
        <f>IFERROR(VLOOKUP(B:B,在庫!B:M,12,0),"")</f>
        <v>2023年製</v>
      </c>
      <c r="BC576" s="133">
        <f>IFERROR(VLOOKUP(B:B,在庫!B:L,10,0),"")</f>
        <v>1</v>
      </c>
      <c r="BD576" s="234" t="e">
        <f>VLOOKUP(AP:AP,[1]MICHELIN!$B:$AH,32,0)</f>
        <v>#N/A</v>
      </c>
      <c r="BE576" s="234" t="e">
        <f>VLOOKUP(AP:AP,[1]MICHELIN!$B:$AH,33,0)</f>
        <v>#N/A</v>
      </c>
    </row>
    <row r="577" spans="1:57" s="11" customFormat="1" ht="19.5" hidden="1" customHeight="1">
      <c r="A577" s="11">
        <f t="shared" si="221"/>
        <v>1</v>
      </c>
      <c r="B577" s="239">
        <f t="shared" si="222"/>
        <v>1856515111330</v>
      </c>
      <c r="C577" s="225">
        <f>VLOOKUP(B:B,[1]BRIDGESTONE!$B:$K,9,0)</f>
        <v>133</v>
      </c>
      <c r="D577" s="11" t="s">
        <v>4753</v>
      </c>
      <c r="E577" s="358" t="s">
        <v>1734</v>
      </c>
      <c r="F577" s="247" t="s">
        <v>5207</v>
      </c>
      <c r="G577" s="132" t="str">
        <f t="shared" si="223"/>
        <v>15</v>
      </c>
      <c r="H577" s="225">
        <v>3</v>
      </c>
      <c r="I577" s="225">
        <f>VLOOKUP(B:B,[1]BRIDGESTONE!$B:$K,10,0)</f>
        <v>3</v>
      </c>
      <c r="J577" s="131">
        <v>6</v>
      </c>
      <c r="K577" s="132" t="s">
        <v>1765</v>
      </c>
      <c r="L577" s="132">
        <v>13</v>
      </c>
      <c r="M577" s="134" t="s">
        <v>6137</v>
      </c>
      <c r="N577" s="226" t="s">
        <v>2023</v>
      </c>
      <c r="O577" s="226" t="s">
        <v>2890</v>
      </c>
      <c r="P577" s="227">
        <v>15380</v>
      </c>
      <c r="Q577" s="228">
        <f t="shared" si="233"/>
        <v>13504.545454545454</v>
      </c>
      <c r="R577" s="143">
        <f t="shared" si="234"/>
        <v>8.564119824974753E-2</v>
      </c>
      <c r="S577" s="192">
        <v>1074476694</v>
      </c>
      <c r="T577" s="288" t="s">
        <v>7030</v>
      </c>
      <c r="U577" s="189">
        <f t="shared" si="236"/>
        <v>14500</v>
      </c>
      <c r="V577" s="11">
        <v>900</v>
      </c>
      <c r="W577" s="181">
        <v>15400</v>
      </c>
      <c r="X577" s="135">
        <f t="shared" si="237"/>
        <v>12348</v>
      </c>
      <c r="Y577" s="230">
        <f t="shared" si="238"/>
        <v>13522.727272727272</v>
      </c>
      <c r="Z577" s="141">
        <f t="shared" si="239"/>
        <v>5.7241379310344787E-2</v>
      </c>
      <c r="AA577" s="136">
        <f t="shared" si="240"/>
        <v>8.6870588235294074E-2</v>
      </c>
      <c r="AB577" s="144"/>
      <c r="AC577" s="185"/>
      <c r="AD577" s="183">
        <v>15330</v>
      </c>
      <c r="AE577" s="128">
        <f t="shared" si="241"/>
        <v>1379.7</v>
      </c>
      <c r="AF577" s="129">
        <f t="shared" si="242"/>
        <v>549.70000000000005</v>
      </c>
      <c r="AG577" s="130">
        <f t="shared" si="243"/>
        <v>3.5857795172863666E-2</v>
      </c>
      <c r="AH577" s="137">
        <f t="shared" si="244"/>
        <v>830</v>
      </c>
      <c r="AI577" s="138">
        <f t="shared" si="245"/>
        <v>5.4142204827136331E-2</v>
      </c>
      <c r="AJ577" s="138">
        <f t="shared" si="235"/>
        <v>5.1012793062430409E-2</v>
      </c>
      <c r="AK577" s="11" t="s">
        <v>13397</v>
      </c>
      <c r="AL577" s="11">
        <f t="shared" si="224"/>
        <v>-1533</v>
      </c>
      <c r="AM577" s="412">
        <f t="shared" si="225"/>
        <v>-1870.9090909090908</v>
      </c>
      <c r="AN577" s="412">
        <f t="shared" si="226"/>
        <v>-14218.90909090909</v>
      </c>
      <c r="AO577" s="413">
        <f t="shared" si="227"/>
        <v>7.6000000000000005</v>
      </c>
      <c r="AP577" s="192">
        <v>1856515111330</v>
      </c>
      <c r="AQ577" s="192">
        <v>4961914969646</v>
      </c>
      <c r="AR577" s="192" t="s">
        <v>1481</v>
      </c>
      <c r="AS577" s="231" t="s">
        <v>3320</v>
      </c>
      <c r="AT577" s="231" t="s">
        <v>1482</v>
      </c>
      <c r="AU577" s="232" t="s">
        <v>42</v>
      </c>
      <c r="AV577" s="232">
        <v>22200</v>
      </c>
      <c r="AW577" s="233">
        <f>VLOOKUP(B:B,[1]BRIDGESTONE!$B:$K,8,0)</f>
        <v>12348</v>
      </c>
      <c r="AX577" s="233">
        <v>525</v>
      </c>
      <c r="AY577" s="204" t="s">
        <v>3387</v>
      </c>
      <c r="AZ577" s="195" t="s">
        <v>198</v>
      </c>
      <c r="BA577" s="133" t="str">
        <f>IFERROR(VLOOKUP(AZ:AZ,Q商品!B:E,4,0),"")</f>
        <v>2023年製 VRX3 185/65R15 88Q スタッドレスタイヤ 最短当日発送</v>
      </c>
      <c r="BB577" s="133" t="str">
        <f>IFERROR(VLOOKUP(B:B,在庫!B:M,12,0),"")</f>
        <v>2023年製</v>
      </c>
      <c r="BC577" s="133">
        <f>IFERROR(VLOOKUP(B:B,在庫!B:L,10,0),"")</f>
        <v>1</v>
      </c>
      <c r="BD577" s="234" t="e">
        <f>VLOOKUP(AP:AP,[1]MICHELIN!$B:$AH,32,0)</f>
        <v>#N/A</v>
      </c>
      <c r="BE577" s="234" t="e">
        <f>VLOOKUP(AP:AP,[1]MICHELIN!$B:$AH,33,0)</f>
        <v>#N/A</v>
      </c>
    </row>
    <row r="578" spans="1:57" s="11" customFormat="1" ht="19.5" hidden="1" customHeight="1">
      <c r="A578" s="11">
        <f t="shared" si="221"/>
        <v>1</v>
      </c>
      <c r="B578" s="239">
        <f t="shared" si="222"/>
        <v>2156016111334</v>
      </c>
      <c r="C578" s="225">
        <f>VLOOKUP(B:B,[1]BRIDGESTONE!$B:$K,9,0)</f>
        <v>8</v>
      </c>
      <c r="D578" s="11" t="s">
        <v>4753</v>
      </c>
      <c r="E578" s="11" t="s">
        <v>1737</v>
      </c>
      <c r="F578" s="247" t="s">
        <v>5210</v>
      </c>
      <c r="G578" s="132" t="str">
        <f t="shared" si="223"/>
        <v>16</v>
      </c>
      <c r="H578" s="225">
        <v>38</v>
      </c>
      <c r="I578" s="225">
        <f>VLOOKUP(B:B,[1]BRIDGESTONE!$B:$K,10,0)</f>
        <v>34</v>
      </c>
      <c r="J578" s="131"/>
      <c r="K578" s="132" t="s">
        <v>1765</v>
      </c>
      <c r="L578" s="132">
        <v>16</v>
      </c>
      <c r="M578" s="134" t="s">
        <v>6434</v>
      </c>
      <c r="N578" s="226" t="s">
        <v>7881</v>
      </c>
      <c r="O578" s="226" t="s">
        <v>1777</v>
      </c>
      <c r="P578" s="227">
        <v>25400</v>
      </c>
      <c r="Q578" s="228">
        <f t="shared" si="233"/>
        <v>22136.363636363636</v>
      </c>
      <c r="R578" s="143">
        <f t="shared" si="234"/>
        <v>3.6219301848049335E-2</v>
      </c>
      <c r="S578" s="192">
        <v>1074476684</v>
      </c>
      <c r="T578" s="288" t="s">
        <v>7033</v>
      </c>
      <c r="U578" s="189">
        <f t="shared" si="236"/>
        <v>25252</v>
      </c>
      <c r="V578" s="11">
        <v>900</v>
      </c>
      <c r="W578" s="181">
        <v>26152</v>
      </c>
      <c r="X578" s="135">
        <f t="shared" si="237"/>
        <v>21334.6</v>
      </c>
      <c r="Y578" s="230">
        <f t="shared" si="238"/>
        <v>22819.999999999996</v>
      </c>
      <c r="Z578" s="141">
        <f t="shared" si="239"/>
        <v>7.5984251968503891E-2</v>
      </c>
      <c r="AA578" s="136">
        <f t="shared" si="240"/>
        <v>6.5092024539877211E-2</v>
      </c>
      <c r="AB578" s="144"/>
      <c r="AC578" s="185"/>
      <c r="AD578" s="183">
        <v>27330</v>
      </c>
      <c r="AE578" s="128">
        <f t="shared" si="241"/>
        <v>2459.6999999999998</v>
      </c>
      <c r="AF578" s="129">
        <f t="shared" si="242"/>
        <v>381.69999999999982</v>
      </c>
      <c r="AG578" s="130">
        <f t="shared" si="243"/>
        <v>1.396633735821441E-2</v>
      </c>
      <c r="AH578" s="137">
        <f t="shared" si="244"/>
        <v>2078</v>
      </c>
      <c r="AI578" s="138">
        <f t="shared" si="245"/>
        <v>7.6033662641785585E-2</v>
      </c>
      <c r="AJ578" s="138">
        <f t="shared" si="235"/>
        <v>5.1125687181662799E-2</v>
      </c>
      <c r="AK578" s="11" t="s">
        <v>13397</v>
      </c>
      <c r="AL578" s="11">
        <f t="shared" si="224"/>
        <v>-2733</v>
      </c>
      <c r="AM578" s="412">
        <f t="shared" si="225"/>
        <v>-3439.090909090909</v>
      </c>
      <c r="AN578" s="412">
        <f t="shared" si="226"/>
        <v>-24773.690909090907</v>
      </c>
      <c r="AO578" s="413">
        <f t="shared" si="227"/>
        <v>7.2035580227332803</v>
      </c>
      <c r="AP578" s="192">
        <v>2156016111334</v>
      </c>
      <c r="AQ578" s="192">
        <v>4961914969462</v>
      </c>
      <c r="AR578" s="192" t="s">
        <v>1487</v>
      </c>
      <c r="AS578" s="231" t="s">
        <v>3320</v>
      </c>
      <c r="AT578" s="231" t="s">
        <v>1488</v>
      </c>
      <c r="AU578" s="232" t="s">
        <v>48</v>
      </c>
      <c r="AV578" s="232">
        <v>36900</v>
      </c>
      <c r="AW578" s="233">
        <f>VLOOKUP(B:B,[1]BRIDGESTONE!$B:$K,8,0)</f>
        <v>21334.6</v>
      </c>
      <c r="AX578" s="233">
        <v>1050</v>
      </c>
      <c r="AY578" s="204" t="s">
        <v>3387</v>
      </c>
      <c r="AZ578" s="195" t="s">
        <v>202</v>
      </c>
      <c r="BA578" s="133" t="str">
        <f>IFERROR(VLOOKUP(AZ:AZ,Q商品!B:E,4,0),"")</f>
        <v>2023年製 VRX3 215/60R16 95Q スタッドレスタイヤ 最短当日発送</v>
      </c>
      <c r="BB578" s="133" t="str">
        <f>IFERROR(VLOOKUP(B:B,在庫!B:M,12,0),"")</f>
        <v>2023年製</v>
      </c>
      <c r="BC578" s="133">
        <f>IFERROR(VLOOKUP(B:B,在庫!B:L,10,0),"")</f>
        <v>1</v>
      </c>
      <c r="BD578" s="234" t="e">
        <f>VLOOKUP(AP:AP,[1]MICHELIN!$B:$AH,32,0)</f>
        <v>#N/A</v>
      </c>
      <c r="BE578" s="234" t="e">
        <f>VLOOKUP(AP:AP,[1]MICHELIN!$B:$AH,33,0)</f>
        <v>#N/A</v>
      </c>
    </row>
    <row r="579" spans="1:57" s="11" customFormat="1" ht="19.5" hidden="1" customHeight="1">
      <c r="A579" s="11">
        <f t="shared" ref="A579:A642" si="246">COUNTIF(E:E,E579)</f>
        <v>1</v>
      </c>
      <c r="B579" s="239">
        <f t="shared" ref="B579:B642" si="247">AP579</f>
        <v>2156017111333</v>
      </c>
      <c r="C579" s="225">
        <f>VLOOKUP(B:B,[1]BRIDGESTONE!$B:$K,9,0)</f>
        <v>34</v>
      </c>
      <c r="D579" s="11" t="s">
        <v>4753</v>
      </c>
      <c r="E579" s="11" t="s">
        <v>1738</v>
      </c>
      <c r="F579" s="247" t="s">
        <v>5211</v>
      </c>
      <c r="G579" s="132" t="str">
        <f t="shared" ref="G579:G642" si="248">MID(AP:AP,6,2)</f>
        <v>17</v>
      </c>
      <c r="H579" s="225">
        <v>51</v>
      </c>
      <c r="I579" s="225">
        <f>VLOOKUP(B:B,[1]BRIDGESTONE!$B:$K,10,0)</f>
        <v>51</v>
      </c>
      <c r="J579" s="131"/>
      <c r="K579" s="132" t="s">
        <v>1765</v>
      </c>
      <c r="L579" s="132">
        <v>17</v>
      </c>
      <c r="M579" s="377" t="s">
        <v>6137</v>
      </c>
      <c r="N579" s="226" t="s">
        <v>7882</v>
      </c>
      <c r="O579" s="226" t="s">
        <v>2890</v>
      </c>
      <c r="P579" s="227">
        <v>24902</v>
      </c>
      <c r="Q579" s="228">
        <f t="shared" si="233"/>
        <v>21683.63636363636</v>
      </c>
      <c r="R579" s="143">
        <f t="shared" si="234"/>
        <v>-5.8475599530437794E-2</v>
      </c>
      <c r="S579" s="192">
        <v>1074476695</v>
      </c>
      <c r="T579" s="288" t="s">
        <v>7034</v>
      </c>
      <c r="U579" s="189">
        <f t="shared" si="236"/>
        <v>25500</v>
      </c>
      <c r="V579" s="11">
        <v>900</v>
      </c>
      <c r="W579" s="181">
        <v>26400</v>
      </c>
      <c r="X579" s="135">
        <f t="shared" si="237"/>
        <v>22951.599999999999</v>
      </c>
      <c r="Y579" s="230">
        <f t="shared" si="238"/>
        <v>23045.454545454544</v>
      </c>
      <c r="Z579" s="141">
        <f t="shared" si="239"/>
        <v>0.22387811173091343</v>
      </c>
      <c r="AA579" s="136">
        <f t="shared" si="240"/>
        <v>4.0725838264299864E-3</v>
      </c>
      <c r="AB579" s="140"/>
      <c r="AC579" s="185"/>
      <c r="AD579" s="183">
        <v>29400</v>
      </c>
      <c r="AE579" s="128">
        <f t="shared" si="241"/>
        <v>2646</v>
      </c>
      <c r="AF579" s="129">
        <f t="shared" si="242"/>
        <v>-1254</v>
      </c>
      <c r="AG579" s="130">
        <f t="shared" si="243"/>
        <v>-4.2653061224489794E-2</v>
      </c>
      <c r="AH579" s="137">
        <f t="shared" si="244"/>
        <v>3900</v>
      </c>
      <c r="AI579" s="138">
        <f t="shared" si="245"/>
        <v>0.1326530612244898</v>
      </c>
      <c r="AJ579" s="138">
        <f t="shared" si="235"/>
        <v>4.6725645050919778E-2</v>
      </c>
      <c r="AK579" s="11" t="s">
        <v>13397</v>
      </c>
      <c r="AL579" s="11">
        <f t="shared" ref="AL579:AL642" si="249">AC579-AD579*0.1</f>
        <v>-2940</v>
      </c>
      <c r="AM579" s="412">
        <f t="shared" ref="AM579:AM642" si="250">(AL579-AX579)/1.1</f>
        <v>-3627.272727272727</v>
      </c>
      <c r="AN579" s="412">
        <f t="shared" ref="AN579:AN642" si="251">AM579-X579</f>
        <v>-26578.872727272726</v>
      </c>
      <c r="AO579" s="413">
        <f t="shared" ref="AO579:AO642" si="252">AN579/AM579</f>
        <v>7.3275087719298249</v>
      </c>
      <c r="AP579" s="192">
        <v>2156017111333</v>
      </c>
      <c r="AQ579" s="192">
        <v>4961914969349</v>
      </c>
      <c r="AR579" s="192" t="s">
        <v>1493</v>
      </c>
      <c r="AS579" s="231" t="s">
        <v>3320</v>
      </c>
      <c r="AT579" s="231" t="s">
        <v>1494</v>
      </c>
      <c r="AU579" s="232" t="s">
        <v>67</v>
      </c>
      <c r="AV579" s="232">
        <v>39700</v>
      </c>
      <c r="AW579" s="233">
        <f>VLOOKUP(B:B,[1]BRIDGESTONE!$B:$K,8,0)</f>
        <v>22951.599999999999</v>
      </c>
      <c r="AX579" s="233">
        <v>1050</v>
      </c>
      <c r="AY579" s="204" t="s">
        <v>3387</v>
      </c>
      <c r="AZ579" s="195" t="s">
        <v>203</v>
      </c>
      <c r="BA579" s="133" t="str">
        <f>IFERROR(VLOOKUP(AZ:AZ,Q商品!B:E,4,0),"")</f>
        <v>2023年製 VRX3 215/60R17 96Q スタッドレスタイヤ 最短当日発送</v>
      </c>
      <c r="BB579" s="133" t="str">
        <f>IFERROR(VLOOKUP(B:B,在庫!B:M,12,0),"")</f>
        <v>2023年製</v>
      </c>
      <c r="BC579" s="133">
        <f>IFERROR(VLOOKUP(B:B,在庫!B:L,10,0),"")</f>
        <v>1</v>
      </c>
      <c r="BD579" s="234" t="e">
        <f>VLOOKUP(AP:AP,[1]MICHELIN!$B:$AH,32,0)</f>
        <v>#N/A</v>
      </c>
      <c r="BE579" s="234" t="e">
        <f>VLOOKUP(AP:AP,[1]MICHELIN!$B:$AH,33,0)</f>
        <v>#N/A</v>
      </c>
    </row>
    <row r="580" spans="1:57" s="11" customFormat="1" ht="19.5" hidden="1" customHeight="1">
      <c r="A580" s="11">
        <f t="shared" si="246"/>
        <v>1</v>
      </c>
      <c r="B580" s="239">
        <f t="shared" si="247"/>
        <v>2156516111339</v>
      </c>
      <c r="C580" s="225">
        <f>VLOOKUP(B:B,[1]BRIDGESTONE!$B:$K,9,0)</f>
        <v>4</v>
      </c>
      <c r="D580" s="11" t="s">
        <v>4753</v>
      </c>
      <c r="E580" s="11" t="s">
        <v>4931</v>
      </c>
      <c r="F580" s="247" t="s">
        <v>5212</v>
      </c>
      <c r="G580" s="132" t="str">
        <f t="shared" si="248"/>
        <v>16</v>
      </c>
      <c r="H580" s="225">
        <v>28</v>
      </c>
      <c r="I580" s="225">
        <f>VLOOKUP(B:B,[1]BRIDGESTONE!$B:$K,10,0)</f>
        <v>28</v>
      </c>
      <c r="J580" s="131"/>
      <c r="K580" s="132" t="s">
        <v>1765</v>
      </c>
      <c r="L580" s="132">
        <v>18</v>
      </c>
      <c r="M580" s="377" t="s">
        <v>6137</v>
      </c>
      <c r="N580" s="226" t="s">
        <v>7883</v>
      </c>
      <c r="O580" s="226" t="s">
        <v>2890</v>
      </c>
      <c r="P580" s="227">
        <v>24459</v>
      </c>
      <c r="Q580" s="228">
        <f t="shared" si="233"/>
        <v>21280.909090909088</v>
      </c>
      <c r="R580" s="143">
        <f t="shared" si="234"/>
        <v>6.7934555085650675E-2</v>
      </c>
      <c r="S580" s="192">
        <v>1074476683</v>
      </c>
      <c r="T580" s="288" t="s">
        <v>7035</v>
      </c>
      <c r="U580" s="189">
        <f t="shared" si="236"/>
        <v>23559</v>
      </c>
      <c r="V580" s="11">
        <v>900</v>
      </c>
      <c r="W580" s="181">
        <v>24459</v>
      </c>
      <c r="X580" s="135">
        <f t="shared" si="237"/>
        <v>19835.2</v>
      </c>
      <c r="Y580" s="230">
        <f t="shared" si="238"/>
        <v>21280.909090909088</v>
      </c>
      <c r="Z580" s="141">
        <f t="shared" si="239"/>
        <v>7.8502056915051632E-2</v>
      </c>
      <c r="AA580" s="136">
        <f t="shared" si="240"/>
        <v>6.7934555085650675E-2</v>
      </c>
      <c r="AB580" s="144"/>
      <c r="AC580" s="185"/>
      <c r="AD580" s="183">
        <v>25430</v>
      </c>
      <c r="AE580" s="128">
        <f t="shared" si="241"/>
        <v>2288.6999999999998</v>
      </c>
      <c r="AF580" s="129">
        <f t="shared" si="242"/>
        <v>417.69999999999982</v>
      </c>
      <c r="AG580" s="130">
        <f t="shared" si="243"/>
        <v>1.6425481714510415E-2</v>
      </c>
      <c r="AH580" s="137">
        <f t="shared" si="244"/>
        <v>1871</v>
      </c>
      <c r="AI580" s="138">
        <f t="shared" si="245"/>
        <v>7.3574518285489582E-2</v>
      </c>
      <c r="AJ580" s="138">
        <f t="shared" si="235"/>
        <v>5.150907337114026E-2</v>
      </c>
      <c r="AK580" s="11" t="s">
        <v>13397</v>
      </c>
      <c r="AL580" s="11">
        <f t="shared" si="249"/>
        <v>-2543</v>
      </c>
      <c r="AM580" s="412">
        <f t="shared" si="250"/>
        <v>-3266.363636363636</v>
      </c>
      <c r="AN580" s="412">
        <f t="shared" si="251"/>
        <v>-23101.563636363637</v>
      </c>
      <c r="AO580" s="413">
        <f t="shared" si="252"/>
        <v>7.0725633175619267</v>
      </c>
      <c r="AP580" s="192">
        <v>2156516111339</v>
      </c>
      <c r="AQ580" s="192">
        <v>4961914969516</v>
      </c>
      <c r="AR580" s="192" t="s">
        <v>1485</v>
      </c>
      <c r="AS580" s="231" t="s">
        <v>3320</v>
      </c>
      <c r="AT580" s="231" t="s">
        <v>1486</v>
      </c>
      <c r="AU580" s="232" t="s">
        <v>73</v>
      </c>
      <c r="AV580" s="232">
        <v>34300</v>
      </c>
      <c r="AW580" s="233">
        <f>VLOOKUP(B:B,[1]BRIDGESTONE!$B:$K,8,0)</f>
        <v>19835.2</v>
      </c>
      <c r="AX580" s="233">
        <v>1050</v>
      </c>
      <c r="AY580" s="204" t="s">
        <v>3387</v>
      </c>
      <c r="AZ580" s="195" t="s">
        <v>204</v>
      </c>
      <c r="BA580" s="133" t="str">
        <f>IFERROR(VLOOKUP(AZ:AZ,Q商品!B:E,4,0),"")</f>
        <v>2023年製 VRX3 215/65R16 98Q スタッドレスタイヤ 最短当日発送</v>
      </c>
      <c r="BB580" s="133" t="str">
        <f>IFERROR(VLOOKUP(B:B,在庫!B:M,12,0),"")</f>
        <v>2023年製</v>
      </c>
      <c r="BC580" s="133">
        <f>IFERROR(VLOOKUP(B:B,在庫!B:L,10,0),"")</f>
        <v>1</v>
      </c>
      <c r="BD580" s="234" t="e">
        <f>VLOOKUP(AP:AP,[1]MICHELIN!$B:$AH,32,0)</f>
        <v>#N/A</v>
      </c>
      <c r="BE580" s="234" t="e">
        <f>VLOOKUP(AP:AP,[1]MICHELIN!$B:$AH,33,0)</f>
        <v>#N/A</v>
      </c>
    </row>
    <row r="581" spans="1:57" s="11" customFormat="1" ht="19.5" hidden="1" customHeight="1">
      <c r="A581" s="237">
        <f t="shared" si="246"/>
        <v>1</v>
      </c>
      <c r="B581" s="249">
        <f t="shared" si="247"/>
        <v>2155517169868</v>
      </c>
      <c r="C581" s="233">
        <f>VLOOKUP(B:B,[1]DUNLOP!$B:$K,9,0)</f>
        <v>26</v>
      </c>
      <c r="D581" s="11" t="s">
        <v>4754</v>
      </c>
      <c r="E581" s="358" t="s">
        <v>1703</v>
      </c>
      <c r="F581" s="247" t="s">
        <v>5215</v>
      </c>
      <c r="G581" s="132" t="str">
        <f t="shared" si="248"/>
        <v>17</v>
      </c>
      <c r="H581" s="225">
        <v>2</v>
      </c>
      <c r="I581" s="225">
        <f>VLOOKUP(B:B,[1]DUNLOP!$B:$K,10,0)</f>
        <v>2</v>
      </c>
      <c r="J581" s="131">
        <v>1222</v>
      </c>
      <c r="K581" s="132" t="s">
        <v>1766</v>
      </c>
      <c r="L581" s="132">
        <v>7</v>
      </c>
      <c r="M581" s="134" t="s">
        <v>3422</v>
      </c>
      <c r="N581" s="226" t="s">
        <v>2026</v>
      </c>
      <c r="O581" s="226" t="s">
        <v>1777</v>
      </c>
      <c r="P581" s="227">
        <v>19800</v>
      </c>
      <c r="Q581" s="228">
        <f t="shared" si="233"/>
        <v>17045.454545454544</v>
      </c>
      <c r="R581" s="143">
        <f t="shared" si="234"/>
        <v>0.31101866666666661</v>
      </c>
      <c r="S581" s="238">
        <v>1074475809</v>
      </c>
      <c r="T581" s="288" t="s">
        <v>7042</v>
      </c>
      <c r="U581" s="189">
        <f t="shared" si="236"/>
        <v>19800</v>
      </c>
      <c r="W581" s="181">
        <v>19800</v>
      </c>
      <c r="X581" s="135">
        <f t="shared" si="237"/>
        <v>11744</v>
      </c>
      <c r="Y581" s="230">
        <f t="shared" si="238"/>
        <v>17045.454545454544</v>
      </c>
      <c r="Z581" s="141">
        <f t="shared" si="239"/>
        <v>7.7272727272727382E-2</v>
      </c>
      <c r="AA581" s="136">
        <f t="shared" si="240"/>
        <v>0.31101866666666661</v>
      </c>
      <c r="AB581" s="144"/>
      <c r="AC581" s="184">
        <f t="shared" ref="AC581:AC598" si="253">ROUNDDOWN(U581/1.02,0)</f>
        <v>19411</v>
      </c>
      <c r="AD581" s="182">
        <f t="shared" ref="AD581:AD598" si="254">ROUNDDOWN(AC581/0.91,0)</f>
        <v>21330</v>
      </c>
      <c r="AE581" s="128">
        <f t="shared" si="241"/>
        <v>1919.6999999999998</v>
      </c>
      <c r="AF581" s="129">
        <f t="shared" si="242"/>
        <v>389.69999999999982</v>
      </c>
      <c r="AG581" s="130">
        <f t="shared" si="243"/>
        <v>1.8270042194092818E-2</v>
      </c>
      <c r="AH581" s="137">
        <f t="shared" si="244"/>
        <v>1530</v>
      </c>
      <c r="AI581" s="138">
        <f t="shared" si="245"/>
        <v>7.1729957805907171E-2</v>
      </c>
      <c r="AJ581" s="138">
        <f t="shared" si="235"/>
        <v>0.29274862447257377</v>
      </c>
      <c r="AK581" s="11" t="s">
        <v>13397</v>
      </c>
      <c r="AL581" s="11">
        <f t="shared" si="249"/>
        <v>17278</v>
      </c>
      <c r="AM581" s="412">
        <f t="shared" si="250"/>
        <v>14752.727272727272</v>
      </c>
      <c r="AN581" s="412">
        <f t="shared" si="251"/>
        <v>3008.7272727272721</v>
      </c>
      <c r="AO581" s="413">
        <f t="shared" si="252"/>
        <v>0.20394380083805763</v>
      </c>
      <c r="AP581" s="192">
        <v>2155517169868</v>
      </c>
      <c r="AQ581" s="192" t="s">
        <v>152</v>
      </c>
      <c r="AR581" s="192" t="s">
        <v>152</v>
      </c>
      <c r="AS581" s="231" t="s">
        <v>1412</v>
      </c>
      <c r="AT581" s="231" t="s">
        <v>1413</v>
      </c>
      <c r="AU581" s="232" t="s">
        <v>66</v>
      </c>
      <c r="AV581" s="232" t="s">
        <v>152</v>
      </c>
      <c r="AW581" s="233">
        <f>VLOOKUP(B:B,[1]DUNLOP!$B:$K,8,0)</f>
        <v>11744</v>
      </c>
      <c r="AX581" s="233">
        <v>1050</v>
      </c>
      <c r="AY581" s="204" t="s">
        <v>3388</v>
      </c>
      <c r="AZ581" s="195" t="s">
        <v>7704</v>
      </c>
      <c r="BA581" s="133" t="str">
        <f>IFERROR(VLOOKUP(AZ:AZ,Q商品!B:E,4,0),"")</f>
        <v>2022年製 WINTER MAXX 02 215/55R17 94S スタッドレスタイヤ 最短当日発送</v>
      </c>
      <c r="BB581" s="133" t="str">
        <f>IFERROR(VLOOKUP(B:B,在庫!B:M,12,0),"")</f>
        <v>2022年製</v>
      </c>
      <c r="BC581" s="133">
        <f>IFERROR(VLOOKUP(B:B,在庫!B:L,10,0),"")</f>
        <v>1</v>
      </c>
      <c r="BD581" s="234" t="e">
        <f>VLOOKUP(AP:AP,[1]MICHELIN!$B:$AH,32,0)</f>
        <v>#N/A</v>
      </c>
      <c r="BE581" s="234" t="e">
        <f>VLOOKUP(AP:AP,[1]MICHELIN!$B:$AH,33,0)</f>
        <v>#N/A</v>
      </c>
    </row>
    <row r="582" spans="1:57" s="11" customFormat="1" ht="19.5" hidden="1" customHeight="1">
      <c r="A582" s="237">
        <f t="shared" si="246"/>
        <v>1</v>
      </c>
      <c r="B582" s="249">
        <f t="shared" si="247"/>
        <v>2156016169861</v>
      </c>
      <c r="C582" s="233">
        <f>VLOOKUP(B:B,[1]DUNLOP!$B:$K,9,0)</f>
        <v>96</v>
      </c>
      <c r="D582" s="11" t="s">
        <v>4754</v>
      </c>
      <c r="E582" s="358" t="s">
        <v>1704</v>
      </c>
      <c r="F582" s="247" t="s">
        <v>5223</v>
      </c>
      <c r="G582" s="132" t="str">
        <f t="shared" si="248"/>
        <v>16</v>
      </c>
      <c r="H582" s="296">
        <v>3</v>
      </c>
      <c r="I582" s="296">
        <f>VLOOKUP(B:B,[1]DUNLOP!$B:$K,10,0)</f>
        <v>3</v>
      </c>
      <c r="J582" s="131">
        <v>342</v>
      </c>
      <c r="K582" s="132" t="s">
        <v>1766</v>
      </c>
      <c r="L582" s="132">
        <v>8</v>
      </c>
      <c r="M582" s="134" t="s">
        <v>3422</v>
      </c>
      <c r="N582" s="226" t="s">
        <v>6199</v>
      </c>
      <c r="O582" s="226" t="s">
        <v>3425</v>
      </c>
      <c r="P582" s="227">
        <v>14298</v>
      </c>
      <c r="Q582" s="228">
        <f t="shared" si="233"/>
        <v>12043.636363636362</v>
      </c>
      <c r="R582" s="143">
        <f t="shared" si="234"/>
        <v>0.29506340579710139</v>
      </c>
      <c r="S582" s="238">
        <v>1074476361</v>
      </c>
      <c r="T582" s="288" t="s">
        <v>7043</v>
      </c>
      <c r="U582" s="189">
        <f t="shared" si="236"/>
        <v>13398</v>
      </c>
      <c r="V582" s="11">
        <v>900</v>
      </c>
      <c r="W582" s="181">
        <v>14298</v>
      </c>
      <c r="X582" s="135">
        <f t="shared" si="237"/>
        <v>8490</v>
      </c>
      <c r="Y582" s="230">
        <f t="shared" si="238"/>
        <v>12043.636363636362</v>
      </c>
      <c r="Z582" s="141">
        <f t="shared" si="239"/>
        <v>7.7324973876698122E-2</v>
      </c>
      <c r="AA582" s="136">
        <f t="shared" si="240"/>
        <v>0.29506340579710139</v>
      </c>
      <c r="AB582" s="144"/>
      <c r="AC582" s="184">
        <f t="shared" si="253"/>
        <v>13135</v>
      </c>
      <c r="AD582" s="182">
        <f t="shared" si="254"/>
        <v>14434</v>
      </c>
      <c r="AE582" s="128">
        <f t="shared" si="241"/>
        <v>1299.06</v>
      </c>
      <c r="AF582" s="129">
        <f t="shared" si="242"/>
        <v>263.05999999999995</v>
      </c>
      <c r="AG582" s="130">
        <f t="shared" si="243"/>
        <v>1.8225024248302614E-2</v>
      </c>
      <c r="AH582" s="137">
        <f t="shared" si="244"/>
        <v>1036</v>
      </c>
      <c r="AI582" s="138">
        <f t="shared" si="245"/>
        <v>7.1774975751697376E-2</v>
      </c>
      <c r="AJ582" s="138">
        <f t="shared" si="235"/>
        <v>0.27683838154879875</v>
      </c>
      <c r="AK582" s="11" t="s">
        <v>13397</v>
      </c>
      <c r="AL582" s="11">
        <f t="shared" si="249"/>
        <v>11691.6</v>
      </c>
      <c r="AM582" s="412">
        <f t="shared" si="250"/>
        <v>9674.181818181818</v>
      </c>
      <c r="AN582" s="412">
        <f t="shared" si="251"/>
        <v>1184.181818181818</v>
      </c>
      <c r="AO582" s="413">
        <f t="shared" si="252"/>
        <v>0.12240640505187188</v>
      </c>
      <c r="AP582" s="192">
        <v>2156016169861</v>
      </c>
      <c r="AQ582" s="192" t="s">
        <v>152</v>
      </c>
      <c r="AR582" s="192" t="s">
        <v>152</v>
      </c>
      <c r="AS582" s="231" t="s">
        <v>1412</v>
      </c>
      <c r="AT582" s="231" t="s">
        <v>1048</v>
      </c>
      <c r="AU582" s="232" t="s">
        <v>48</v>
      </c>
      <c r="AV582" s="232" t="s">
        <v>152</v>
      </c>
      <c r="AW582" s="233">
        <f>VLOOKUP(B:B,[1]DUNLOP!$B:$K,8,0)</f>
        <v>8490</v>
      </c>
      <c r="AX582" s="233">
        <v>1050</v>
      </c>
      <c r="AY582" s="204" t="s">
        <v>3388</v>
      </c>
      <c r="AZ582" s="195" t="s">
        <v>216</v>
      </c>
      <c r="BA582" s="133" t="str">
        <f>IFERROR(VLOOKUP(AZ:AZ,Q商品!B:E,4,0),"")</f>
        <v>2022年製 WINTER MAXX 02 215/60R16 95S スタッドレスタイヤ ラベルなし 最短当日発送</v>
      </c>
      <c r="BB582" s="133" t="str">
        <f>IFERROR(VLOOKUP(B:B,在庫!B:M,12,0),"")</f>
        <v>2022年製</v>
      </c>
      <c r="BC582" s="133">
        <f>IFERROR(VLOOKUP(B:B,在庫!B:L,10,0),"")</f>
        <v>1</v>
      </c>
      <c r="BD582" s="234" t="e">
        <f>VLOOKUP(AP:AP,[1]MICHELIN!$B:$AH,32,0)</f>
        <v>#N/A</v>
      </c>
      <c r="BE582" s="234" t="e">
        <f>VLOOKUP(AP:AP,[1]MICHELIN!$B:$AH,33,0)</f>
        <v>#N/A</v>
      </c>
    </row>
    <row r="583" spans="1:57" s="11" customFormat="1" ht="19.5" hidden="1" customHeight="1">
      <c r="A583" s="237">
        <f t="shared" si="246"/>
        <v>1</v>
      </c>
      <c r="B583" s="249">
        <f t="shared" si="247"/>
        <v>2254018169824</v>
      </c>
      <c r="C583" s="233">
        <f>VLOOKUP(B:B,[1]DUNLOP!$B:$K,9,0)</f>
        <v>24</v>
      </c>
      <c r="D583" s="11" t="s">
        <v>4754</v>
      </c>
      <c r="E583" s="358" t="s">
        <v>1705</v>
      </c>
      <c r="F583" s="247" t="s">
        <v>5224</v>
      </c>
      <c r="G583" s="132" t="str">
        <f t="shared" si="248"/>
        <v>18</v>
      </c>
      <c r="H583" s="225">
        <v>0</v>
      </c>
      <c r="I583" s="225">
        <f>VLOOKUP(B:B,[1]DUNLOP!$B:$K,10,0)</f>
        <v>0</v>
      </c>
      <c r="J583" s="131" t="s">
        <v>12</v>
      </c>
      <c r="K583" s="132" t="s">
        <v>1766</v>
      </c>
      <c r="L583" s="132">
        <v>9</v>
      </c>
      <c r="M583" s="134" t="s">
        <v>3422</v>
      </c>
      <c r="N583" s="226" t="s">
        <v>7215</v>
      </c>
      <c r="O583" s="226" t="s">
        <v>1777</v>
      </c>
      <c r="P583" s="227">
        <v>26950</v>
      </c>
      <c r="Q583" s="228">
        <f t="shared" si="233"/>
        <v>24022.727272727272</v>
      </c>
      <c r="R583" s="143">
        <f t="shared" si="234"/>
        <v>0.3264711447492904</v>
      </c>
      <c r="S583" s="238">
        <v>1074475812</v>
      </c>
      <c r="T583" s="288" t="s">
        <v>7044</v>
      </c>
      <c r="U583" s="189">
        <f t="shared" si="236"/>
        <v>26950</v>
      </c>
      <c r="W583" s="181">
        <v>26950</v>
      </c>
      <c r="X583" s="135">
        <f t="shared" si="237"/>
        <v>16180</v>
      </c>
      <c r="Y583" s="230">
        <f t="shared" si="238"/>
        <v>24022.727272727272</v>
      </c>
      <c r="Z583" s="141">
        <f t="shared" si="239"/>
        <v>7.7328385899814389E-2</v>
      </c>
      <c r="AA583" s="136">
        <f t="shared" si="240"/>
        <v>0.3264711447492904</v>
      </c>
      <c r="AB583" s="144"/>
      <c r="AC583" s="184">
        <f t="shared" si="253"/>
        <v>26421</v>
      </c>
      <c r="AD583" s="182">
        <f t="shared" si="254"/>
        <v>29034</v>
      </c>
      <c r="AE583" s="128">
        <f t="shared" si="241"/>
        <v>2613.06</v>
      </c>
      <c r="AF583" s="129">
        <f t="shared" si="242"/>
        <v>529.05999999999995</v>
      </c>
      <c r="AG583" s="130">
        <f t="shared" si="243"/>
        <v>1.8222084452710612E-2</v>
      </c>
      <c r="AH583" s="137">
        <f t="shared" si="244"/>
        <v>2084</v>
      </c>
      <c r="AI583" s="138">
        <f t="shared" si="245"/>
        <v>7.1777915547289378E-2</v>
      </c>
      <c r="AJ583" s="138">
        <f t="shared" si="235"/>
        <v>0.30824906029657978</v>
      </c>
      <c r="AK583" s="11" t="s">
        <v>13397</v>
      </c>
      <c r="AL583" s="11">
        <f t="shared" si="249"/>
        <v>23517.599999999999</v>
      </c>
      <c r="AM583" s="412">
        <f t="shared" si="250"/>
        <v>20902.363636363632</v>
      </c>
      <c r="AN583" s="412">
        <f t="shared" si="251"/>
        <v>4722.3636363636324</v>
      </c>
      <c r="AO583" s="413">
        <f t="shared" si="252"/>
        <v>0.22592486278193838</v>
      </c>
      <c r="AP583" s="192">
        <v>2254018169824</v>
      </c>
      <c r="AQ583" s="192" t="s">
        <v>152</v>
      </c>
      <c r="AR583" s="192" t="s">
        <v>152</v>
      </c>
      <c r="AS583" s="231" t="s">
        <v>1412</v>
      </c>
      <c r="AT583" s="231" t="s">
        <v>1415</v>
      </c>
      <c r="AU583" s="232" t="s">
        <v>38</v>
      </c>
      <c r="AV583" s="232" t="s">
        <v>152</v>
      </c>
      <c r="AW583" s="233">
        <f>VLOOKUP(B:B,[1]DUNLOP!$B:$K,8,0)</f>
        <v>16180</v>
      </c>
      <c r="AX583" s="233">
        <v>525</v>
      </c>
      <c r="AY583" s="204" t="s">
        <v>3388</v>
      </c>
      <c r="AZ583" s="195" t="s">
        <v>1708</v>
      </c>
      <c r="BA583" s="133" t="str">
        <f>IFERROR(VLOOKUP(AZ:AZ,Q商品!B:E,4,0),"")</f>
        <v>2022年製 WINTER MAXX 02 225/40R18 92S XL スタッドレスタイヤ 最短当日発送</v>
      </c>
      <c r="BB583" s="133" t="str">
        <f>IFERROR(VLOOKUP(B:B,在庫!B:M,12,0),"")</f>
        <v/>
      </c>
      <c r="BC583" s="133" t="str">
        <f>IFERROR(VLOOKUP(B:B,在庫!B:L,10,0),"")</f>
        <v/>
      </c>
      <c r="BD583" s="234" t="e">
        <f>VLOOKUP(AP:AP,[1]MICHELIN!$B:$AH,32,0)</f>
        <v>#N/A</v>
      </c>
      <c r="BE583" s="234" t="e">
        <f>VLOOKUP(AP:AP,[1]MICHELIN!$B:$AH,33,0)</f>
        <v>#N/A</v>
      </c>
    </row>
    <row r="584" spans="1:57" s="11" customFormat="1" ht="19.5" hidden="1" customHeight="1">
      <c r="A584" s="237">
        <f t="shared" si="246"/>
        <v>1</v>
      </c>
      <c r="B584" s="249">
        <f t="shared" si="247"/>
        <v>2255017169853</v>
      </c>
      <c r="C584" s="233">
        <f>VLOOKUP(B:B,[1]DUNLOP!$B:$K,9,0)</f>
        <v>12</v>
      </c>
      <c r="D584" s="11" t="s">
        <v>4754</v>
      </c>
      <c r="E584" s="358" t="s">
        <v>1706</v>
      </c>
      <c r="F584" s="247" t="s">
        <v>5225</v>
      </c>
      <c r="G584" s="132" t="str">
        <f t="shared" si="248"/>
        <v>17</v>
      </c>
      <c r="H584" s="225">
        <v>0</v>
      </c>
      <c r="I584" s="225">
        <f>VLOOKUP(B:B,[1]DUNLOP!$B:$K,10,0)</f>
        <v>8</v>
      </c>
      <c r="J584" s="131">
        <v>942</v>
      </c>
      <c r="K584" s="132" t="s">
        <v>1766</v>
      </c>
      <c r="L584" s="132">
        <v>10</v>
      </c>
      <c r="M584" s="134" t="s">
        <v>3422</v>
      </c>
      <c r="N584" s="226" t="s">
        <v>7483</v>
      </c>
      <c r="O584" s="226" t="s">
        <v>1777</v>
      </c>
      <c r="P584" s="227">
        <v>21340</v>
      </c>
      <c r="Q584" s="228">
        <f t="shared" si="233"/>
        <v>18445.454545454544</v>
      </c>
      <c r="R584" s="143">
        <f t="shared" si="234"/>
        <v>0.33121734844751105</v>
      </c>
      <c r="S584" s="238">
        <v>1074475811</v>
      </c>
      <c r="T584" s="288" t="s">
        <v>7045</v>
      </c>
      <c r="U584" s="189">
        <f t="shared" si="236"/>
        <v>21340</v>
      </c>
      <c r="W584" s="181">
        <v>21340</v>
      </c>
      <c r="X584" s="135">
        <f t="shared" si="237"/>
        <v>12336</v>
      </c>
      <c r="Y584" s="230">
        <f t="shared" si="238"/>
        <v>18445.454545454544</v>
      </c>
      <c r="Z584" s="141">
        <f t="shared" si="239"/>
        <v>7.7319587628865927E-2</v>
      </c>
      <c r="AA584" s="136">
        <f t="shared" si="240"/>
        <v>0.33121734844751105</v>
      </c>
      <c r="AB584" s="309"/>
      <c r="AC584" s="184">
        <f t="shared" si="253"/>
        <v>20921</v>
      </c>
      <c r="AD584" s="182">
        <f t="shared" si="254"/>
        <v>22990</v>
      </c>
      <c r="AE584" s="128">
        <f t="shared" si="241"/>
        <v>2069.1</v>
      </c>
      <c r="AF584" s="129">
        <f t="shared" si="242"/>
        <v>419.09999999999991</v>
      </c>
      <c r="AG584" s="130">
        <f t="shared" si="243"/>
        <v>1.8229665071770332E-2</v>
      </c>
      <c r="AH584" s="137">
        <f t="shared" si="244"/>
        <v>1650</v>
      </c>
      <c r="AI584" s="138">
        <f t="shared" si="245"/>
        <v>7.1770334928229665E-2</v>
      </c>
      <c r="AJ584" s="138">
        <f t="shared" si="235"/>
        <v>0.31298768337574073</v>
      </c>
      <c r="AK584" s="11" t="s">
        <v>13397</v>
      </c>
      <c r="AL584" s="11">
        <f t="shared" si="249"/>
        <v>18622</v>
      </c>
      <c r="AM584" s="412">
        <f t="shared" si="250"/>
        <v>15974.545454545454</v>
      </c>
      <c r="AN584" s="412">
        <f t="shared" si="251"/>
        <v>3638.545454545454</v>
      </c>
      <c r="AO584" s="413">
        <f t="shared" si="252"/>
        <v>0.22777145458684267</v>
      </c>
      <c r="AP584" s="192">
        <v>2255017169853</v>
      </c>
      <c r="AQ584" s="192" t="s">
        <v>152</v>
      </c>
      <c r="AR584" s="192" t="s">
        <v>152</v>
      </c>
      <c r="AS584" s="231" t="s">
        <v>1412</v>
      </c>
      <c r="AT584" s="231" t="s">
        <v>1414</v>
      </c>
      <c r="AU584" s="232" t="s">
        <v>32</v>
      </c>
      <c r="AV584" s="232" t="s">
        <v>152</v>
      </c>
      <c r="AW584" s="233">
        <f>VLOOKUP(B:B,[1]DUNLOP!$B:$K,8,0)</f>
        <v>12336</v>
      </c>
      <c r="AX584" s="233">
        <v>1050</v>
      </c>
      <c r="AY584" s="204" t="s">
        <v>3388</v>
      </c>
      <c r="AZ584" s="195" t="s">
        <v>1709</v>
      </c>
      <c r="BA584" s="133" t="str">
        <f>IFERROR(VLOOKUP(AZ:AZ,Q商品!B:E,4,0),"")</f>
        <v>2022年製 WINTER MAXX 02 225/50R17 94S スタッドレスタイヤ 最短当日発送</v>
      </c>
      <c r="BB584" s="133" t="str">
        <f>IFERROR(VLOOKUP(B:B,在庫!B:M,12,0),"")</f>
        <v>2023年製</v>
      </c>
      <c r="BC584" s="133">
        <f>IFERROR(VLOOKUP(B:B,在庫!B:L,10,0),"")</f>
        <v>1</v>
      </c>
      <c r="BD584" s="234" t="e">
        <f>VLOOKUP(AP:AP,[1]MICHELIN!$B:$AH,32,0)</f>
        <v>#N/A</v>
      </c>
      <c r="BE584" s="234" t="e">
        <f>VLOOKUP(AP:AP,[1]MICHELIN!$B:$AH,33,0)</f>
        <v>#N/A</v>
      </c>
    </row>
    <row r="585" spans="1:57" s="11" customFormat="1" ht="19.5" hidden="1" customHeight="1">
      <c r="A585" s="11">
        <f t="shared" si="246"/>
        <v>1</v>
      </c>
      <c r="B585" s="239">
        <f t="shared" si="247"/>
        <v>1656514111337</v>
      </c>
      <c r="C585" s="225">
        <f>VLOOKUP(B:B,[1]BRIDGESTONE!$B:$K,9,0)</f>
        <v>103</v>
      </c>
      <c r="D585" s="11" t="s">
        <v>4753</v>
      </c>
      <c r="E585" s="11" t="s">
        <v>1724</v>
      </c>
      <c r="F585" s="247" t="s">
        <v>5200</v>
      </c>
      <c r="G585" s="132" t="str">
        <f t="shared" si="248"/>
        <v>14</v>
      </c>
      <c r="H585" s="225">
        <v>169</v>
      </c>
      <c r="I585" s="225">
        <f>VLOOKUP(B:B,[1]BRIDGESTONE!$B:$K,10,0)</f>
        <v>169</v>
      </c>
      <c r="J585" s="131"/>
      <c r="K585" s="132" t="s">
        <v>1765</v>
      </c>
      <c r="L585" s="132">
        <v>3</v>
      </c>
      <c r="M585" s="134" t="s">
        <v>6137</v>
      </c>
      <c r="N585" s="226" t="s">
        <v>7880</v>
      </c>
      <c r="O585" s="226" t="s">
        <v>2890</v>
      </c>
      <c r="P585" s="227">
        <v>11100</v>
      </c>
      <c r="Q585" s="228">
        <f t="shared" si="233"/>
        <v>9613.6363636363621</v>
      </c>
      <c r="R585" s="143">
        <f t="shared" si="234"/>
        <v>5.6049172576832083E-2</v>
      </c>
      <c r="S585" s="192">
        <v>1074476691</v>
      </c>
      <c r="T585" s="289" t="s">
        <v>7691</v>
      </c>
      <c r="U585" s="189">
        <f t="shared" si="236"/>
        <v>10200</v>
      </c>
      <c r="V585" s="11">
        <v>900</v>
      </c>
      <c r="W585" s="181">
        <v>11100</v>
      </c>
      <c r="X585" s="135">
        <f t="shared" si="237"/>
        <v>9074.7999999999993</v>
      </c>
      <c r="Y585" s="230">
        <f t="shared" si="238"/>
        <v>9613.6363636363621</v>
      </c>
      <c r="Z585" s="141">
        <f t="shared" si="239"/>
        <v>7.5244618395303275E-2</v>
      </c>
      <c r="AA585" s="136">
        <f t="shared" si="240"/>
        <v>5.6049172576832083E-2</v>
      </c>
      <c r="AB585" s="309"/>
      <c r="AC585" s="184">
        <f t="shared" si="253"/>
        <v>10000</v>
      </c>
      <c r="AD585" s="182">
        <f t="shared" si="254"/>
        <v>10989</v>
      </c>
      <c r="AE585" s="128">
        <f t="shared" si="241"/>
        <v>989.01</v>
      </c>
      <c r="AF585" s="129">
        <f t="shared" si="242"/>
        <v>200.01</v>
      </c>
      <c r="AG585" s="130">
        <f t="shared" si="243"/>
        <v>1.8200928200928199E-2</v>
      </c>
      <c r="AH585" s="137">
        <f t="shared" si="244"/>
        <v>789</v>
      </c>
      <c r="AI585" s="138">
        <f t="shared" si="245"/>
        <v>7.1799071799071801E-2</v>
      </c>
      <c r="AJ585" s="138">
        <f t="shared" si="235"/>
        <v>3.7848244375903881E-2</v>
      </c>
      <c r="AL585" s="11">
        <f t="shared" si="249"/>
        <v>8901.1</v>
      </c>
      <c r="AM585" s="412">
        <f t="shared" si="250"/>
        <v>7614.6363636363631</v>
      </c>
      <c r="AN585" s="412">
        <f t="shared" si="251"/>
        <v>-1460.1636363636362</v>
      </c>
      <c r="AO585" s="413">
        <f t="shared" si="252"/>
        <v>-0.19175750050739604</v>
      </c>
      <c r="AP585" s="192">
        <v>1656514111337</v>
      </c>
      <c r="AQ585" s="192">
        <v>4961914969721</v>
      </c>
      <c r="AR585" s="192" t="s">
        <v>1473</v>
      </c>
      <c r="AS585" s="231" t="s">
        <v>3320</v>
      </c>
      <c r="AT585" s="231" t="s">
        <v>1474</v>
      </c>
      <c r="AU585" s="232" t="s">
        <v>114</v>
      </c>
      <c r="AV585" s="232">
        <v>15700</v>
      </c>
      <c r="AW585" s="233">
        <f>VLOOKUP(B:B,[1]BRIDGESTONE!$B:$K,8,0)</f>
        <v>9074.7999999999993</v>
      </c>
      <c r="AX585" s="233">
        <v>525</v>
      </c>
      <c r="AY585" s="204" t="s">
        <v>3387</v>
      </c>
      <c r="AZ585" s="192" t="s">
        <v>192</v>
      </c>
      <c r="BA585" s="133" t="str">
        <f>IFERROR(VLOOKUP(AZ:AZ,Q商品!B:E,4,0),"")</f>
        <v>2023年製 VRX3 165/65R14 79Q スタッドレスタイヤ 最短当日発送</v>
      </c>
      <c r="BB585" s="133" t="str">
        <f>IFERROR(VLOOKUP(B:B,在庫!B:M,12,0),"")</f>
        <v>2023年製</v>
      </c>
      <c r="BC585" s="133">
        <f>IFERROR(VLOOKUP(B:B,在庫!B:L,10,0),"")</f>
        <v>1</v>
      </c>
      <c r="BD585" s="234" t="e">
        <f>VLOOKUP(AP:AP,[1]MICHELIN!$B:$AH,32,0)</f>
        <v>#N/A</v>
      </c>
      <c r="BE585" s="234" t="e">
        <f>VLOOKUP(AP:AP,[1]MICHELIN!$B:$AH,33,0)</f>
        <v>#N/A</v>
      </c>
    </row>
    <row r="586" spans="1:57" s="11" customFormat="1" ht="19.5" hidden="1" customHeight="1">
      <c r="A586" s="11">
        <f t="shared" si="246"/>
        <v>1</v>
      </c>
      <c r="B586" s="239">
        <f t="shared" si="247"/>
        <v>1958015156900</v>
      </c>
      <c r="C586" s="225">
        <f>VLOOKUP(B:B,[1]MICHELIN!$B:$K,9,0)</f>
        <v>279</v>
      </c>
      <c r="D586" s="11" t="s">
        <v>5194</v>
      </c>
      <c r="E586" s="359" t="s">
        <v>5179</v>
      </c>
      <c r="F586" s="247" t="s">
        <v>5190</v>
      </c>
      <c r="G586" s="132" t="str">
        <f t="shared" si="248"/>
        <v>15</v>
      </c>
      <c r="H586" s="225">
        <v>0</v>
      </c>
      <c r="I586" s="225">
        <f>VLOOKUP(B:B,[1]MICHELIN!$B:$K,10,0)</f>
        <v>0</v>
      </c>
      <c r="J586" s="131"/>
      <c r="K586" s="132" t="s">
        <v>5185</v>
      </c>
      <c r="L586" s="132">
        <v>2</v>
      </c>
      <c r="M586" s="134" t="s">
        <v>3422</v>
      </c>
      <c r="N586" s="226" t="s">
        <v>7300</v>
      </c>
      <c r="O586" s="226">
        <v>0</v>
      </c>
      <c r="P586" s="227">
        <v>14470</v>
      </c>
      <c r="Q586" s="228">
        <f t="shared" si="233"/>
        <v>12199.999999999998</v>
      </c>
      <c r="R586" s="143">
        <f t="shared" si="234"/>
        <v>0.21639344262295071</v>
      </c>
      <c r="S586" s="192">
        <v>1074476560</v>
      </c>
      <c r="T586" s="288" t="s">
        <v>7046</v>
      </c>
      <c r="U586" s="189">
        <v>14469</v>
      </c>
      <c r="W586" s="181">
        <v>14470</v>
      </c>
      <c r="X586" s="135">
        <f t="shared" si="237"/>
        <v>9560</v>
      </c>
      <c r="Y586" s="230">
        <f t="shared" si="238"/>
        <v>12199.999999999998</v>
      </c>
      <c r="Z586" s="141">
        <f t="shared" si="239"/>
        <v>7.7194194885970902E-2</v>
      </c>
      <c r="AA586" s="136">
        <f t="shared" si="240"/>
        <v>0.21639344262295071</v>
      </c>
      <c r="AB586" s="144"/>
      <c r="AC586" s="184">
        <f t="shared" si="253"/>
        <v>14185</v>
      </c>
      <c r="AD586" s="182">
        <f t="shared" si="254"/>
        <v>15587</v>
      </c>
      <c r="AE586" s="128">
        <f t="shared" si="241"/>
        <v>1402.83</v>
      </c>
      <c r="AF586" s="129">
        <f t="shared" si="242"/>
        <v>284.82999999999993</v>
      </c>
      <c r="AG586" s="130">
        <f t="shared" si="243"/>
        <v>1.8273561301084231E-2</v>
      </c>
      <c r="AH586" s="137">
        <f t="shared" si="244"/>
        <v>1118</v>
      </c>
      <c r="AI586" s="138">
        <f t="shared" si="245"/>
        <v>7.1726438698915762E-2</v>
      </c>
      <c r="AJ586" s="138">
        <f t="shared" si="235"/>
        <v>0.19811988132186648</v>
      </c>
      <c r="AK586" s="11" t="s">
        <v>13397</v>
      </c>
      <c r="AL586" s="11">
        <f t="shared" si="249"/>
        <v>12626.3</v>
      </c>
      <c r="AM586" s="412">
        <f t="shared" si="250"/>
        <v>10523.90909090909</v>
      </c>
      <c r="AN586" s="412">
        <f t="shared" si="251"/>
        <v>963.90909090909008</v>
      </c>
      <c r="AO586" s="413">
        <f t="shared" si="252"/>
        <v>9.1592304967908503E-2</v>
      </c>
      <c r="AP586" s="192">
        <v>1958015156900</v>
      </c>
      <c r="AQ586" s="195">
        <v>4985009731505</v>
      </c>
      <c r="AR586" s="195" t="s">
        <v>3190</v>
      </c>
      <c r="AS586" s="244" t="s">
        <v>3191</v>
      </c>
      <c r="AT586" s="327" t="s">
        <v>3192</v>
      </c>
      <c r="AU586" s="245" t="s">
        <v>103</v>
      </c>
      <c r="AV586" s="233">
        <v>23900</v>
      </c>
      <c r="AW586" s="233">
        <f>VLOOKUP(B:B,[1]MICHELIN!$B:$K,8,0)</f>
        <v>9560</v>
      </c>
      <c r="AX586" s="233">
        <v>1050</v>
      </c>
      <c r="AY586" s="204" t="s">
        <v>5189</v>
      </c>
      <c r="AZ586" s="195" t="s">
        <v>5188</v>
      </c>
      <c r="BA586" s="133" t="str">
        <f>IFERROR(VLOOKUP(AZ:AZ,Q商品!B:E,4,0),"")</f>
        <v>2023年製 AGILIS X-ICE 195/80R15 107/105R スタッドレスタイヤ 最短当日発送</v>
      </c>
      <c r="BB586" s="133" t="str">
        <f>IFERROR(VLOOKUP(B:B,在庫!B:M,12,0),"")</f>
        <v/>
      </c>
      <c r="BC586" s="133" t="str">
        <f>IFERROR(VLOOKUP(B:B,在庫!B:L,10,0),"")</f>
        <v/>
      </c>
      <c r="BD586" s="234" t="str">
        <f>VLOOKUP(AP:AP,[1]MICHELIN!$B:$AH,32,0)</f>
        <v/>
      </c>
      <c r="BE586" s="234" t="str">
        <f>VLOOKUP(AP:AP,[1]MICHELIN!$B:$AH,33,0)</f>
        <v/>
      </c>
    </row>
    <row r="587" spans="1:57" s="11" customFormat="1" ht="19.5" hidden="1" customHeight="1">
      <c r="A587" s="11">
        <f t="shared" si="246"/>
        <v>1</v>
      </c>
      <c r="B587" s="239">
        <f t="shared" si="247"/>
        <v>1756515157003</v>
      </c>
      <c r="C587" s="225">
        <f>VLOOKUP(B:B,[1]MICHELIN!$B:$K,9,0)</f>
        <v>0</v>
      </c>
      <c r="D587" s="11" t="s">
        <v>4755</v>
      </c>
      <c r="E587" s="358" t="s">
        <v>4933</v>
      </c>
      <c r="F587" s="158" t="s">
        <v>5227</v>
      </c>
      <c r="G587" s="132" t="str">
        <f t="shared" si="248"/>
        <v>15</v>
      </c>
      <c r="H587" s="225">
        <v>1</v>
      </c>
      <c r="I587" s="225">
        <f>VLOOKUP(B:B,[1]MICHELIN!$B:$K,10,0)</f>
        <v>1</v>
      </c>
      <c r="J587" s="131"/>
      <c r="K587" s="132" t="s">
        <v>1767</v>
      </c>
      <c r="L587" s="132">
        <v>1</v>
      </c>
      <c r="M587" s="134" t="s">
        <v>1776</v>
      </c>
      <c r="N587" s="226">
        <v>11900</v>
      </c>
      <c r="O587" s="226">
        <v>0</v>
      </c>
      <c r="P587" s="227">
        <v>11900</v>
      </c>
      <c r="Q587" s="228">
        <f t="shared" si="233"/>
        <v>9863.6363636363621</v>
      </c>
      <c r="R587" s="143">
        <f t="shared" si="234"/>
        <v>0.21023041474654366</v>
      </c>
      <c r="S587" s="192">
        <v>1074476248</v>
      </c>
      <c r="T587" s="288" t="s">
        <v>7047</v>
      </c>
      <c r="U587" s="189">
        <f t="shared" ref="U587:U597" si="255">W587-V587</f>
        <v>11900</v>
      </c>
      <c r="W587" s="229">
        <v>11900</v>
      </c>
      <c r="X587" s="135">
        <f t="shared" si="237"/>
        <v>7790</v>
      </c>
      <c r="Y587" s="230">
        <f t="shared" si="238"/>
        <v>9863.6363636363621</v>
      </c>
      <c r="Z587" s="141">
        <f t="shared" si="239"/>
        <v>7.7226890756302513E-2</v>
      </c>
      <c r="AA587" s="136">
        <f t="shared" si="240"/>
        <v>0.21023041474654366</v>
      </c>
      <c r="AB587" s="144"/>
      <c r="AC587" s="184">
        <f t="shared" si="253"/>
        <v>11666</v>
      </c>
      <c r="AD587" s="182">
        <f t="shared" si="254"/>
        <v>12819</v>
      </c>
      <c r="AE587" s="128">
        <f t="shared" si="241"/>
        <v>1153.71</v>
      </c>
      <c r="AF587" s="129">
        <f t="shared" si="242"/>
        <v>234.71000000000004</v>
      </c>
      <c r="AG587" s="130">
        <f t="shared" si="243"/>
        <v>1.8309540525782046E-2</v>
      </c>
      <c r="AH587" s="137">
        <f t="shared" si="244"/>
        <v>919</v>
      </c>
      <c r="AI587" s="138">
        <f t="shared" si="245"/>
        <v>7.1690459474217955E-2</v>
      </c>
      <c r="AJ587" s="138">
        <f t="shared" si="235"/>
        <v>0.19192087422076162</v>
      </c>
      <c r="AK587" s="11" t="s">
        <v>13397</v>
      </c>
      <c r="AL587" s="11">
        <f t="shared" si="249"/>
        <v>10384.1</v>
      </c>
      <c r="AM587" s="412">
        <f t="shared" si="250"/>
        <v>8485.545454545454</v>
      </c>
      <c r="AN587" s="412">
        <f t="shared" si="251"/>
        <v>695.54545454545405</v>
      </c>
      <c r="AO587" s="413">
        <f t="shared" si="252"/>
        <v>8.1968266892362363E-2</v>
      </c>
      <c r="AP587" s="192">
        <v>1756515157003</v>
      </c>
      <c r="AQ587" s="192">
        <v>4985009757093</v>
      </c>
      <c r="AR587" s="192" t="s">
        <v>1713</v>
      </c>
      <c r="AS587" s="231" t="s">
        <v>3174</v>
      </c>
      <c r="AT587" s="231" t="s">
        <v>967</v>
      </c>
      <c r="AU587" s="232" t="s">
        <v>95</v>
      </c>
      <c r="AV587" s="232">
        <v>18100</v>
      </c>
      <c r="AW587" s="233">
        <f>VLOOKUP(B:B,[1]MICHELIN!$B:$K,8,0)</f>
        <v>7790</v>
      </c>
      <c r="AX587" s="233">
        <v>1050</v>
      </c>
      <c r="AY587" s="204" t="s">
        <v>3387</v>
      </c>
      <c r="AZ587" s="195" t="s">
        <v>343</v>
      </c>
      <c r="BA587" s="133" t="str">
        <f>IFERROR(VLOOKUP(AZ:AZ,Q商品!B:E,4,0),"")</f>
        <v>2021年製 X-ICE SNOW 175/65R15 88T XL スタッドレスタイヤ 最短当日発送</v>
      </c>
      <c r="BB587" s="133" t="str">
        <f>IFERROR(VLOOKUP(B:B,在庫!B:M,12,0),"")</f>
        <v>2021年製</v>
      </c>
      <c r="BC587" s="133">
        <f>IFERROR(VLOOKUP(B:B,在庫!B:L,10,0),"")</f>
        <v>1</v>
      </c>
      <c r="BD587" s="234" t="str">
        <f>VLOOKUP(AP:AP,[1]MICHELIN!$B:$AH,32,0)</f>
        <v>×</v>
      </c>
      <c r="BE587" s="234" t="str">
        <f>VLOOKUP(AP:AP,[1]MICHELIN!$B:$AH,33,0)</f>
        <v/>
      </c>
    </row>
    <row r="588" spans="1:57" s="11" customFormat="1" ht="19.5" hidden="1" customHeight="1">
      <c r="A588" s="11">
        <f t="shared" si="246"/>
        <v>1</v>
      </c>
      <c r="B588" s="239">
        <f t="shared" si="247"/>
        <v>1856015111335</v>
      </c>
      <c r="C588" s="225">
        <f>VLOOKUP(B:B,[1]BRIDGESTONE!$B:$K,9,0)</f>
        <v>110</v>
      </c>
      <c r="D588" s="11" t="s">
        <v>4753</v>
      </c>
      <c r="E588" s="11" t="s">
        <v>1727</v>
      </c>
      <c r="F588" s="247" t="s">
        <v>5201</v>
      </c>
      <c r="G588" s="132" t="str">
        <f t="shared" si="248"/>
        <v>15</v>
      </c>
      <c r="H588" s="225">
        <v>278</v>
      </c>
      <c r="I588" s="225">
        <f>VLOOKUP(B:B,[1]BRIDGESTONE!$B:$K,10,0)</f>
        <v>278</v>
      </c>
      <c r="J588" s="131"/>
      <c r="K588" s="132" t="s">
        <v>1765</v>
      </c>
      <c r="L588" s="132">
        <v>6</v>
      </c>
      <c r="M588" s="134" t="s">
        <v>6434</v>
      </c>
      <c r="N588" s="226" t="s">
        <v>11902</v>
      </c>
      <c r="O588" s="226" t="s">
        <v>1777</v>
      </c>
      <c r="P588" s="227">
        <v>18700</v>
      </c>
      <c r="Q588" s="228">
        <f t="shared" si="233"/>
        <v>16522.727272727272</v>
      </c>
      <c r="R588" s="143">
        <f t="shared" si="234"/>
        <v>1.6603026134800532E-2</v>
      </c>
      <c r="S588" s="192">
        <v>1074476699</v>
      </c>
      <c r="T588" s="289" t="s">
        <v>11903</v>
      </c>
      <c r="U588" s="189">
        <f t="shared" si="255"/>
        <v>18780</v>
      </c>
      <c r="V588" s="11">
        <v>900</v>
      </c>
      <c r="W588" s="181">
        <v>19680</v>
      </c>
      <c r="X588" s="135">
        <f t="shared" si="237"/>
        <v>16248.4</v>
      </c>
      <c r="Y588" s="230">
        <f t="shared" si="238"/>
        <v>17413.636363636364</v>
      </c>
      <c r="Z588" s="141">
        <f t="shared" si="239"/>
        <v>8.1871657754010618E-2</v>
      </c>
      <c r="AA588" s="136">
        <f t="shared" si="240"/>
        <v>6.6915165753067121E-2</v>
      </c>
      <c r="AB588" s="309"/>
      <c r="AC588" s="184">
        <f t="shared" si="253"/>
        <v>18411</v>
      </c>
      <c r="AD588" s="182">
        <f t="shared" si="254"/>
        <v>20231</v>
      </c>
      <c r="AE588" s="128">
        <f t="shared" si="241"/>
        <v>1820.79</v>
      </c>
      <c r="AF588" s="129">
        <f t="shared" si="242"/>
        <v>369.78999999999996</v>
      </c>
      <c r="AG588" s="130">
        <f t="shared" si="243"/>
        <v>1.8278384657209233E-2</v>
      </c>
      <c r="AH588" s="137">
        <f t="shared" si="244"/>
        <v>1451</v>
      </c>
      <c r="AI588" s="138">
        <f t="shared" si="245"/>
        <v>7.172161534279077E-2</v>
      </c>
      <c r="AJ588" s="138">
        <f t="shared" si="235"/>
        <v>4.8636781095857888E-2</v>
      </c>
      <c r="AL588" s="11">
        <f t="shared" si="249"/>
        <v>16387.900000000001</v>
      </c>
      <c r="AM588" s="412">
        <f t="shared" si="250"/>
        <v>14420.818181818182</v>
      </c>
      <c r="AN588" s="412">
        <f t="shared" si="251"/>
        <v>-1827.5818181818177</v>
      </c>
      <c r="AO588" s="413">
        <f t="shared" si="252"/>
        <v>-0.12673218642240697</v>
      </c>
      <c r="AP588" s="192">
        <v>1856015111335</v>
      </c>
      <c r="AQ588" s="192">
        <v>4961914968830</v>
      </c>
      <c r="AR588" s="192" t="s">
        <v>1283</v>
      </c>
      <c r="AS588" s="231" t="s">
        <v>3320</v>
      </c>
      <c r="AT588" s="231" t="s">
        <v>1024</v>
      </c>
      <c r="AU588" s="232" t="s">
        <v>81</v>
      </c>
      <c r="AV588" s="232">
        <v>28100</v>
      </c>
      <c r="AW588" s="233">
        <f>VLOOKUP(B:B,[1]BRIDGESTONE!$B:$K,8,0)</f>
        <v>16248.4</v>
      </c>
      <c r="AX588" s="233">
        <v>525</v>
      </c>
      <c r="AY588" s="204" t="s">
        <v>3387</v>
      </c>
      <c r="AZ588" s="192" t="s">
        <v>197</v>
      </c>
      <c r="BA588" s="133" t="str">
        <f>IFERROR(VLOOKUP(AZ:AZ,Q商品!B:E,4,0),"")</f>
        <v>2023年製 VRX3 185/60R15 84Q スタッドレスタイヤ 最短当日発送</v>
      </c>
      <c r="BB588" s="133" t="str">
        <f>IFERROR(VLOOKUP(B:B,在庫!B:M,12,0),"")</f>
        <v>2023年製</v>
      </c>
      <c r="BC588" s="133">
        <f>IFERROR(VLOOKUP(B:B,在庫!B:L,10,0),"")</f>
        <v>1</v>
      </c>
      <c r="BD588" s="234" t="e">
        <f>VLOOKUP(AP:AP,[1]MICHELIN!$B:$AH,32,0)</f>
        <v>#N/A</v>
      </c>
      <c r="BE588" s="234" t="e">
        <f>VLOOKUP(AP:AP,[1]MICHELIN!$B:$AH,33,0)</f>
        <v>#N/A</v>
      </c>
    </row>
    <row r="589" spans="1:57" s="11" customFormat="1" ht="19.5" hidden="1" customHeight="1">
      <c r="A589" s="11">
        <f t="shared" si="246"/>
        <v>2</v>
      </c>
      <c r="B589" s="239">
        <f t="shared" si="247"/>
        <v>2055517157011</v>
      </c>
      <c r="C589" s="225">
        <f>VLOOKUP(B:B,[1]MICHELIN!$B:$K,9,0)</f>
        <v>36</v>
      </c>
      <c r="D589" s="11" t="s">
        <v>4755</v>
      </c>
      <c r="E589" s="153" t="s">
        <v>7466</v>
      </c>
      <c r="F589" s="158" t="s">
        <v>5229</v>
      </c>
      <c r="G589" s="132" t="str">
        <f t="shared" si="248"/>
        <v>17</v>
      </c>
      <c r="H589" s="225">
        <v>20</v>
      </c>
      <c r="I589" s="225">
        <f>VLOOKUP(B:B,[1]MICHELIN!$B:$K,10,0)</f>
        <v>20</v>
      </c>
      <c r="J589" s="131"/>
      <c r="K589" s="132" t="s">
        <v>7280</v>
      </c>
      <c r="L589" s="324">
        <v>3</v>
      </c>
      <c r="M589" s="134" t="s">
        <v>3422</v>
      </c>
      <c r="N589" s="226" t="s">
        <v>7885</v>
      </c>
      <c r="O589" s="226" t="s">
        <v>3425</v>
      </c>
      <c r="P589" s="227">
        <v>24300</v>
      </c>
      <c r="Q589" s="228">
        <f t="shared" si="233"/>
        <v>21136.363636363636</v>
      </c>
      <c r="R589" s="143">
        <f t="shared" si="234"/>
        <v>0.19815913978494623</v>
      </c>
      <c r="S589" s="192" t="s">
        <v>6510</v>
      </c>
      <c r="T589" s="288" t="s">
        <v>7625</v>
      </c>
      <c r="U589" s="189">
        <f t="shared" si="255"/>
        <v>23400</v>
      </c>
      <c r="V589" s="11">
        <v>900</v>
      </c>
      <c r="W589" s="229">
        <v>24300</v>
      </c>
      <c r="X589" s="135">
        <f t="shared" si="237"/>
        <v>16948</v>
      </c>
      <c r="Y589" s="230">
        <f t="shared" si="238"/>
        <v>21136.363636363636</v>
      </c>
      <c r="Z589" s="141">
        <f t="shared" si="239"/>
        <v>7.7307692307692299E-2</v>
      </c>
      <c r="AA589" s="136">
        <f t="shared" si="240"/>
        <v>0.19815913978494623</v>
      </c>
      <c r="AB589" s="144"/>
      <c r="AC589" s="184">
        <f t="shared" si="253"/>
        <v>22941</v>
      </c>
      <c r="AD589" s="182">
        <f t="shared" si="254"/>
        <v>25209</v>
      </c>
      <c r="AE589" s="128">
        <f t="shared" si="241"/>
        <v>2268.81</v>
      </c>
      <c r="AF589" s="129">
        <f t="shared" si="242"/>
        <v>459.80999999999995</v>
      </c>
      <c r="AG589" s="130">
        <f t="shared" si="243"/>
        <v>1.8239914316315598E-2</v>
      </c>
      <c r="AH589" s="137">
        <f t="shared" si="244"/>
        <v>1809</v>
      </c>
      <c r="AI589" s="138">
        <f t="shared" si="245"/>
        <v>7.1760085683684402E-2</v>
      </c>
      <c r="AJ589" s="138">
        <f t="shared" si="235"/>
        <v>0.17991922546863062</v>
      </c>
      <c r="AK589" s="11" t="s">
        <v>13397</v>
      </c>
      <c r="AL589" s="11">
        <f t="shared" si="249"/>
        <v>20420.099999999999</v>
      </c>
      <c r="AM589" s="412">
        <f t="shared" si="250"/>
        <v>17609.181818181816</v>
      </c>
      <c r="AN589" s="412">
        <f t="shared" si="251"/>
        <v>661.1818181818162</v>
      </c>
      <c r="AO589" s="413">
        <f t="shared" si="252"/>
        <v>3.754756041527911E-2</v>
      </c>
      <c r="AP589" s="192">
        <v>2055517157011</v>
      </c>
      <c r="AQ589" s="192">
        <v>4985009757314</v>
      </c>
      <c r="AR589" s="192" t="s">
        <v>3182</v>
      </c>
      <c r="AS589" s="231" t="s">
        <v>4695</v>
      </c>
      <c r="AT589" s="231" t="s">
        <v>7460</v>
      </c>
      <c r="AU589" s="232" t="s">
        <v>65</v>
      </c>
      <c r="AV589" s="232">
        <v>44600</v>
      </c>
      <c r="AW589" s="233">
        <f>VLOOKUP(B:B,[1]MICHELIN!$B:$K,8,0)</f>
        <v>16948</v>
      </c>
      <c r="AX589" s="233">
        <v>1050</v>
      </c>
      <c r="AY589" s="204" t="s">
        <v>3387</v>
      </c>
      <c r="AZ589" s="195" t="s">
        <v>344</v>
      </c>
      <c r="BA589" s="133" t="str">
        <f>IFERROR(VLOOKUP(AZ:AZ,Q商品!B:E,4,0),"")</f>
        <v>2023年製 X-ICE SNOW 205/55R17 95T XL スタッドレス 最短当日発送</v>
      </c>
      <c r="BB589" s="133" t="str">
        <f>IFERROR(VLOOKUP(B:B,在庫!B:M,12,0),"")</f>
        <v>2023年製</v>
      </c>
      <c r="BC589" s="133">
        <f>IFERROR(VLOOKUP(B:B,在庫!B:L,10,0),"")</f>
        <v>2</v>
      </c>
      <c r="BD589" s="234" t="str">
        <f>VLOOKUP(AP:AP,[1]MICHELIN!$B:$AH,32,0)</f>
        <v>×</v>
      </c>
      <c r="BE589" s="234" t="str">
        <f>VLOOKUP(AP:AP,[1]MICHELIN!$B:$AH,33,0)</f>
        <v/>
      </c>
    </row>
    <row r="590" spans="1:57" s="11" customFormat="1" ht="19.5" hidden="1" customHeight="1">
      <c r="A590" s="11">
        <f t="shared" si="246"/>
        <v>2</v>
      </c>
      <c r="B590" s="239">
        <f t="shared" si="247"/>
        <v>2055517157035</v>
      </c>
      <c r="C590" s="225">
        <f>VLOOKUP(B:B,[1]MICHELIN!$B:$K,9,0)</f>
        <v>0</v>
      </c>
      <c r="D590" s="11" t="s">
        <v>5194</v>
      </c>
      <c r="E590" s="358" t="s">
        <v>1740</v>
      </c>
      <c r="F590" s="158" t="s">
        <v>5229</v>
      </c>
      <c r="G590" s="132" t="str">
        <f t="shared" si="248"/>
        <v>17</v>
      </c>
      <c r="H590" s="225">
        <v>0</v>
      </c>
      <c r="I590" s="225">
        <f>VLOOKUP(B:B,[1]MICHELIN!$B:$K,10,0)</f>
        <v>0</v>
      </c>
      <c r="J590" s="131"/>
      <c r="K590" s="132" t="s">
        <v>1767</v>
      </c>
      <c r="L590" s="324">
        <v>3</v>
      </c>
      <c r="M590" s="134" t="s">
        <v>3422</v>
      </c>
      <c r="N590" s="226">
        <v>23147</v>
      </c>
      <c r="O590" s="226">
        <v>0</v>
      </c>
      <c r="P590" s="227">
        <v>23147</v>
      </c>
      <c r="Q590" s="228">
        <f t="shared" si="233"/>
        <v>20088.181818181816</v>
      </c>
      <c r="R590" s="143">
        <f t="shared" si="234"/>
        <v>0.33572883196814041</v>
      </c>
      <c r="S590" s="192" t="s">
        <v>6510</v>
      </c>
      <c r="T590" s="288" t="s">
        <v>7049</v>
      </c>
      <c r="U590" s="189">
        <f t="shared" si="255"/>
        <v>23147</v>
      </c>
      <c r="W590" s="229">
        <v>23147</v>
      </c>
      <c r="X590" s="135">
        <f t="shared" si="237"/>
        <v>13344</v>
      </c>
      <c r="Y590" s="230">
        <f t="shared" si="238"/>
        <v>20088.181818181816</v>
      </c>
      <c r="Z590" s="141">
        <f t="shared" si="239"/>
        <v>7.7331835659048664E-2</v>
      </c>
      <c r="AA590" s="136">
        <f t="shared" si="240"/>
        <v>0.33572883196814041</v>
      </c>
      <c r="AB590" s="144">
        <v>9</v>
      </c>
      <c r="AC590" s="184">
        <f t="shared" si="253"/>
        <v>22693</v>
      </c>
      <c r="AD590" s="182">
        <f t="shared" si="254"/>
        <v>24937</v>
      </c>
      <c r="AE590" s="128">
        <f t="shared" si="241"/>
        <v>2244.33</v>
      </c>
      <c r="AF590" s="129">
        <f t="shared" si="242"/>
        <v>454.32999999999993</v>
      </c>
      <c r="AG590" s="130">
        <f t="shared" si="243"/>
        <v>1.8219112162649875E-2</v>
      </c>
      <c r="AH590" s="137">
        <f t="shared" si="244"/>
        <v>1790</v>
      </c>
      <c r="AI590" s="138">
        <f t="shared" si="245"/>
        <v>7.1780887837350121E-2</v>
      </c>
      <c r="AJ590" s="138">
        <f t="shared" si="235"/>
        <v>0.31750971980549053</v>
      </c>
      <c r="AK590" s="11" t="s">
        <v>13397</v>
      </c>
      <c r="AL590" s="11">
        <f t="shared" si="249"/>
        <v>20199.3</v>
      </c>
      <c r="AM590" s="412">
        <f t="shared" si="250"/>
        <v>17408.454545454544</v>
      </c>
      <c r="AN590" s="412">
        <f t="shared" si="251"/>
        <v>4064.4545454545441</v>
      </c>
      <c r="AO590" s="413">
        <f t="shared" si="252"/>
        <v>0.23347589729128473</v>
      </c>
      <c r="AP590" s="192">
        <v>2055517157035</v>
      </c>
      <c r="AQ590" s="192">
        <v>4985009757314</v>
      </c>
      <c r="AR590" s="192" t="s">
        <v>3182</v>
      </c>
      <c r="AS590" s="231" t="s">
        <v>1666</v>
      </c>
      <c r="AT590" s="231" t="s">
        <v>1673</v>
      </c>
      <c r="AU590" s="232" t="s">
        <v>65</v>
      </c>
      <c r="AV590" s="232">
        <v>41700</v>
      </c>
      <c r="AW590" s="233">
        <f>VLOOKUP(B:B,[1]MICHELIN!$B:$K,8,0)</f>
        <v>13344</v>
      </c>
      <c r="AX590" s="233">
        <v>1050</v>
      </c>
      <c r="AY590" s="204" t="s">
        <v>3387</v>
      </c>
      <c r="AZ590" s="192" t="s">
        <v>344</v>
      </c>
      <c r="BA590" s="133" t="str">
        <f>IFERROR(VLOOKUP(AZ:AZ,Q商品!B:E,4,0),"")</f>
        <v>2023年製 X-ICE SNOW 205/55R17 95T XL スタッドレス 最短当日発送</v>
      </c>
      <c r="BB590" s="133" t="str">
        <f>IFERROR(VLOOKUP(B:B,在庫!B:M,12,0),"")</f>
        <v/>
      </c>
      <c r="BC590" s="133" t="str">
        <f>IFERROR(VLOOKUP(B:B,在庫!B:L,10,0),"")</f>
        <v/>
      </c>
      <c r="BD590" s="234" t="str">
        <f>VLOOKUP(AP:AP,[1]MICHELIN!$B:$AH,32,0)</f>
        <v>×</v>
      </c>
      <c r="BE590" s="234" t="str">
        <f>VLOOKUP(AP:AP,[1]MICHELIN!$B:$AH,33,0)</f>
        <v/>
      </c>
    </row>
    <row r="591" spans="1:57" s="11" customFormat="1" ht="19.5" hidden="1" customHeight="1">
      <c r="A591" s="11">
        <f t="shared" si="246"/>
        <v>1</v>
      </c>
      <c r="B591" s="239">
        <f t="shared" si="247"/>
        <v>2055017111308</v>
      </c>
      <c r="C591" s="225">
        <f>VLOOKUP(B:B,[1]BRIDGESTONE!$B:$K,9,0)</f>
        <v>20</v>
      </c>
      <c r="D591" s="11" t="s">
        <v>4753</v>
      </c>
      <c r="E591" s="358" t="s">
        <v>1728</v>
      </c>
      <c r="F591" s="247" t="s">
        <v>5202</v>
      </c>
      <c r="G591" s="132" t="str">
        <f t="shared" si="248"/>
        <v>17</v>
      </c>
      <c r="H591" s="225">
        <v>0</v>
      </c>
      <c r="I591" s="225">
        <f>VLOOKUP(B:B,[1]BRIDGESTONE!$B:$K,10,0)</f>
        <v>0</v>
      </c>
      <c r="J591" s="131">
        <v>66</v>
      </c>
      <c r="K591" s="132" t="s">
        <v>1765</v>
      </c>
      <c r="L591" s="132">
        <v>7</v>
      </c>
      <c r="M591" s="134" t="s">
        <v>3353</v>
      </c>
      <c r="N591" s="226" t="s">
        <v>5203</v>
      </c>
      <c r="O591" s="226" t="s">
        <v>1984</v>
      </c>
      <c r="P591" s="227">
        <v>29450</v>
      </c>
      <c r="Q591" s="228">
        <f t="shared" si="233"/>
        <v>25818.181818181816</v>
      </c>
      <c r="R591" s="143">
        <f t="shared" si="234"/>
        <v>1.4616901408450657E-2</v>
      </c>
      <c r="S591" s="192">
        <v>1074475808</v>
      </c>
      <c r="T591" s="288" t="s">
        <v>7025</v>
      </c>
      <c r="U591" s="189">
        <f t="shared" si="255"/>
        <v>30600</v>
      </c>
      <c r="V591" s="11">
        <v>900</v>
      </c>
      <c r="W591" s="181">
        <v>31500</v>
      </c>
      <c r="X591" s="135">
        <f t="shared" si="237"/>
        <v>25440.799999999999</v>
      </c>
      <c r="Y591" s="230">
        <f t="shared" si="238"/>
        <v>27681.81818181818</v>
      </c>
      <c r="Z591" s="141">
        <f t="shared" si="239"/>
        <v>0.16285714285714281</v>
      </c>
      <c r="AA591" s="136">
        <f t="shared" si="240"/>
        <v>8.0956321839080428E-2</v>
      </c>
      <c r="AB591" s="144"/>
      <c r="AC591" s="184">
        <f t="shared" si="253"/>
        <v>30000</v>
      </c>
      <c r="AD591" s="182">
        <f t="shared" si="254"/>
        <v>32967</v>
      </c>
      <c r="AE591" s="128">
        <f t="shared" si="241"/>
        <v>2967.0299999999997</v>
      </c>
      <c r="AF591" s="129">
        <f t="shared" si="242"/>
        <v>600.02999999999975</v>
      </c>
      <c r="AG591" s="130">
        <f t="shared" si="243"/>
        <v>1.8200928200928192E-2</v>
      </c>
      <c r="AH591" s="137">
        <f t="shared" si="244"/>
        <v>2367</v>
      </c>
      <c r="AI591" s="138">
        <f t="shared" si="245"/>
        <v>7.1799071799071801E-2</v>
      </c>
      <c r="AJ591" s="138">
        <f t="shared" si="235"/>
        <v>6.2755393638152232E-2</v>
      </c>
      <c r="AL591" s="11">
        <f t="shared" si="249"/>
        <v>26703.3</v>
      </c>
      <c r="AM591" s="412">
        <f t="shared" si="250"/>
        <v>23321.181818181816</v>
      </c>
      <c r="AN591" s="412">
        <f t="shared" si="251"/>
        <v>-2119.6181818181831</v>
      </c>
      <c r="AO591" s="413">
        <f t="shared" si="252"/>
        <v>-9.0888111860852272E-2</v>
      </c>
      <c r="AP591" s="192">
        <v>2055017111308</v>
      </c>
      <c r="AQ591" s="192">
        <v>4961914969288</v>
      </c>
      <c r="AR591" s="192" t="s">
        <v>1489</v>
      </c>
      <c r="AS591" s="231" t="s">
        <v>3320</v>
      </c>
      <c r="AT591" s="231" t="s">
        <v>1490</v>
      </c>
      <c r="AU591" s="232" t="s">
        <v>64</v>
      </c>
      <c r="AV591" s="232">
        <v>44000</v>
      </c>
      <c r="AW591" s="233">
        <f>VLOOKUP(B:B,[1]BRIDGESTONE!$B:$K,8,0)</f>
        <v>25440.799999999999</v>
      </c>
      <c r="AX591" s="233">
        <v>1050</v>
      </c>
      <c r="AY591" s="204" t="s">
        <v>3387</v>
      </c>
      <c r="AZ591" s="192" t="s">
        <v>1719</v>
      </c>
      <c r="BA591" s="133" t="str">
        <f>IFERROR(VLOOKUP(AZ:AZ,Q商品!B:E,4,0),"")</f>
        <v>2023年製 VRX3 205/50R17 93Q XL スタッドレスタイヤ 最短当日発送</v>
      </c>
      <c r="BB591" s="133" t="str">
        <f>IFERROR(VLOOKUP(B:B,在庫!B:M,12,0),"")</f>
        <v/>
      </c>
      <c r="BC591" s="133" t="str">
        <f>IFERROR(VLOOKUP(B:B,在庫!B:L,10,0),"")</f>
        <v/>
      </c>
      <c r="BD591" s="234" t="e">
        <f>VLOOKUP(AP:AP,[1]MICHELIN!$B:$AH,32,0)</f>
        <v>#N/A</v>
      </c>
      <c r="BE591" s="234" t="e">
        <f>VLOOKUP(AP:AP,[1]MICHELIN!$B:$AH,33,0)</f>
        <v>#N/A</v>
      </c>
    </row>
    <row r="592" spans="1:57" s="11" customFormat="1" ht="19.5" hidden="1" customHeight="1">
      <c r="A592" s="11">
        <f t="shared" si="246"/>
        <v>2</v>
      </c>
      <c r="B592" s="239">
        <f t="shared" si="247"/>
        <v>2256017157031</v>
      </c>
      <c r="C592" s="225">
        <f>VLOOKUP(B:B,[1]MICHELIN!$B:$K,9,0)</f>
        <v>8</v>
      </c>
      <c r="D592" s="11" t="s">
        <v>4755</v>
      </c>
      <c r="E592" s="358" t="s">
        <v>1741</v>
      </c>
      <c r="F592" s="158" t="s">
        <v>5226</v>
      </c>
      <c r="G592" s="132" t="str">
        <f t="shared" si="248"/>
        <v>17</v>
      </c>
      <c r="H592" s="225">
        <v>3</v>
      </c>
      <c r="I592" s="225">
        <f>VLOOKUP(B:B,[1]MICHELIN!$B:$K,10,0)</f>
        <v>3</v>
      </c>
      <c r="J592" s="131">
        <v>291</v>
      </c>
      <c r="K592" s="132" t="s">
        <v>1767</v>
      </c>
      <c r="L592" s="324">
        <v>4</v>
      </c>
      <c r="M592" s="134" t="s">
        <v>3422</v>
      </c>
      <c r="N592" s="226">
        <v>23147</v>
      </c>
      <c r="O592" s="226">
        <v>0</v>
      </c>
      <c r="P592" s="227">
        <v>23147</v>
      </c>
      <c r="Q592" s="228">
        <f t="shared" si="233"/>
        <v>20088.181818181816</v>
      </c>
      <c r="R592" s="143">
        <f t="shared" si="234"/>
        <v>0.3293569262795854</v>
      </c>
      <c r="S592" s="192" t="s">
        <v>6510</v>
      </c>
      <c r="T592" s="288" t="s">
        <v>7050</v>
      </c>
      <c r="U592" s="189">
        <f t="shared" si="255"/>
        <v>23147</v>
      </c>
      <c r="W592" s="229">
        <v>23147</v>
      </c>
      <c r="X592" s="135">
        <f t="shared" si="237"/>
        <v>13472</v>
      </c>
      <c r="Y592" s="230">
        <f t="shared" si="238"/>
        <v>20088.181818181816</v>
      </c>
      <c r="Z592" s="141">
        <f t="shared" si="239"/>
        <v>7.7331835659048664E-2</v>
      </c>
      <c r="AA592" s="136">
        <f t="shared" si="240"/>
        <v>0.3293569262795854</v>
      </c>
      <c r="AB592" s="144">
        <v>9</v>
      </c>
      <c r="AC592" s="184">
        <f t="shared" si="253"/>
        <v>22693</v>
      </c>
      <c r="AD592" s="182">
        <f t="shared" si="254"/>
        <v>24937</v>
      </c>
      <c r="AE592" s="128">
        <f t="shared" si="241"/>
        <v>2244.33</v>
      </c>
      <c r="AF592" s="129">
        <f t="shared" si="242"/>
        <v>454.32999999999993</v>
      </c>
      <c r="AG592" s="130">
        <f t="shared" si="243"/>
        <v>1.8219112162649875E-2</v>
      </c>
      <c r="AH592" s="137">
        <f t="shared" si="244"/>
        <v>1790</v>
      </c>
      <c r="AI592" s="138">
        <f t="shared" si="245"/>
        <v>7.1780887837350121E-2</v>
      </c>
      <c r="AJ592" s="138">
        <f t="shared" si="235"/>
        <v>0.31113781411693553</v>
      </c>
      <c r="AK592" s="11" t="s">
        <v>13397</v>
      </c>
      <c r="AL592" s="11">
        <f t="shared" si="249"/>
        <v>20199.3</v>
      </c>
      <c r="AM592" s="412">
        <f t="shared" si="250"/>
        <v>17408.454545454544</v>
      </c>
      <c r="AN592" s="412">
        <f t="shared" si="251"/>
        <v>3936.4545454545441</v>
      </c>
      <c r="AO592" s="413">
        <f t="shared" si="252"/>
        <v>0.22612314810463041</v>
      </c>
      <c r="AP592" s="192">
        <v>2256017157031</v>
      </c>
      <c r="AQ592" s="192">
        <v>4985009757406</v>
      </c>
      <c r="AR592" s="192" t="s">
        <v>3183</v>
      </c>
      <c r="AS592" s="231" t="s">
        <v>1666</v>
      </c>
      <c r="AT592" s="231" t="s">
        <v>1668</v>
      </c>
      <c r="AU592" s="232" t="s">
        <v>68</v>
      </c>
      <c r="AV592" s="232">
        <v>42100</v>
      </c>
      <c r="AW592" s="233">
        <f>VLOOKUP(B:B,[1]MICHELIN!$B:$K,8,0)</f>
        <v>13472</v>
      </c>
      <c r="AX592" s="233">
        <v>1050</v>
      </c>
      <c r="AY592" s="204" t="s">
        <v>3387</v>
      </c>
      <c r="AZ592" s="192" t="s">
        <v>344</v>
      </c>
      <c r="BA592" s="133" t="str">
        <f>IFERROR(VLOOKUP(AZ:AZ,Q商品!B:E,4,0),"")</f>
        <v>2023年製 X-ICE SNOW 205/55R17 95T XL スタッドレス 最短当日発送</v>
      </c>
      <c r="BB592" s="133" t="str">
        <f>IFERROR(VLOOKUP(B:B,在庫!B:M,12,0),"")</f>
        <v>2022年製</v>
      </c>
      <c r="BC592" s="133">
        <f>IFERROR(VLOOKUP(B:B,在庫!B:L,10,0),"")</f>
        <v>1</v>
      </c>
      <c r="BD592" s="234" t="str">
        <f>VLOOKUP(AP:AP,[1]MICHELIN!$B:$AH,32,0)</f>
        <v>×</v>
      </c>
      <c r="BE592" s="234" t="str">
        <f>VLOOKUP(AP:AP,[1]MICHELIN!$B:$AH,33,0)</f>
        <v/>
      </c>
    </row>
    <row r="593" spans="1:57" s="11" customFormat="1" ht="19.5" hidden="1" customHeight="1">
      <c r="A593" s="11">
        <f t="shared" si="246"/>
        <v>2</v>
      </c>
      <c r="B593" s="239">
        <f t="shared" si="247"/>
        <v>2255518157038</v>
      </c>
      <c r="C593" s="225">
        <f>VLOOKUP(B:B,[1]MICHELIN!$B:$K,9,0)</f>
        <v>0</v>
      </c>
      <c r="D593" s="11" t="s">
        <v>5194</v>
      </c>
      <c r="E593" s="358" t="s">
        <v>4942</v>
      </c>
      <c r="F593" s="158" t="s">
        <v>5230</v>
      </c>
      <c r="G593" s="132" t="str">
        <f t="shared" si="248"/>
        <v>18</v>
      </c>
      <c r="H593" s="225">
        <v>0</v>
      </c>
      <c r="I593" s="225">
        <f>VLOOKUP(B:B,[1]MICHELIN!$B:$K,10,0)</f>
        <v>0</v>
      </c>
      <c r="J593" s="131">
        <v>342</v>
      </c>
      <c r="K593" s="132" t="s">
        <v>1767</v>
      </c>
      <c r="L593" s="324">
        <v>5</v>
      </c>
      <c r="M593" s="134"/>
      <c r="N593" s="226"/>
      <c r="O593" s="226"/>
      <c r="P593" s="227"/>
      <c r="Q593" s="228">
        <f t="shared" si="233"/>
        <v>-954.5454545454545</v>
      </c>
      <c r="R593" s="143">
        <f t="shared" si="234"/>
        <v>17.426666666666669</v>
      </c>
      <c r="S593" s="192">
        <v>1074476238</v>
      </c>
      <c r="T593" s="288" t="s">
        <v>7051</v>
      </c>
      <c r="U593" s="189">
        <f t="shared" si="255"/>
        <v>26725</v>
      </c>
      <c r="W593" s="229">
        <v>26725</v>
      </c>
      <c r="X593" s="135">
        <f t="shared" si="237"/>
        <v>15680</v>
      </c>
      <c r="Y593" s="230">
        <f t="shared" si="238"/>
        <v>23340.909090909088</v>
      </c>
      <c r="Z593" s="141" t="str">
        <f t="shared" si="239"/>
        <v/>
      </c>
      <c r="AA593" s="136">
        <f t="shared" si="240"/>
        <v>0.32821811100292103</v>
      </c>
      <c r="AB593" s="144">
        <v>9</v>
      </c>
      <c r="AC593" s="184">
        <f t="shared" si="253"/>
        <v>26200</v>
      </c>
      <c r="AD593" s="182">
        <f t="shared" si="254"/>
        <v>28791</v>
      </c>
      <c r="AE593" s="128">
        <f t="shared" si="241"/>
        <v>2591.19</v>
      </c>
      <c r="AF593" s="129">
        <f t="shared" si="242"/>
        <v>525.19000000000005</v>
      </c>
      <c r="AG593" s="130">
        <f t="shared" si="243"/>
        <v>1.824146434649717E-2</v>
      </c>
      <c r="AH593" s="137">
        <f t="shared" si="244"/>
        <v>2066</v>
      </c>
      <c r="AI593" s="138">
        <f t="shared" si="245"/>
        <v>7.1758535653502833E-2</v>
      </c>
      <c r="AJ593" s="138">
        <f t="shared" si="235"/>
        <v>0.30997664665642388</v>
      </c>
      <c r="AL593" s="11">
        <f t="shared" si="249"/>
        <v>23320.9</v>
      </c>
      <c r="AM593" s="412">
        <f t="shared" si="250"/>
        <v>20246.272727272728</v>
      </c>
      <c r="AN593" s="412">
        <f t="shared" si="251"/>
        <v>4566.2727272727279</v>
      </c>
      <c r="AO593" s="413">
        <f t="shared" si="252"/>
        <v>0.22553646237915848</v>
      </c>
      <c r="AP593" s="192">
        <v>2255518157038</v>
      </c>
      <c r="AQ593" s="192">
        <v>4985009757529</v>
      </c>
      <c r="AR593" s="192" t="s">
        <v>3180</v>
      </c>
      <c r="AS593" s="231" t="s">
        <v>1666</v>
      </c>
      <c r="AT593" s="231" t="s">
        <v>966</v>
      </c>
      <c r="AU593" s="232" t="s">
        <v>71</v>
      </c>
      <c r="AV593" s="232">
        <v>49000</v>
      </c>
      <c r="AW593" s="233">
        <f>VLOOKUP(B:B,[1]MICHELIN!$B:$K,8,0)</f>
        <v>15680</v>
      </c>
      <c r="AX593" s="233">
        <v>1050</v>
      </c>
      <c r="AY593" s="204" t="s">
        <v>3387</v>
      </c>
      <c r="AZ593" s="192" t="s">
        <v>346</v>
      </c>
      <c r="BA593" s="133" t="str">
        <f>IFERROR(VLOOKUP(AZ:AZ,Q商品!B:E,4,0),"")</f>
        <v>2022年製 X-ICE SNOW 225/55R18 102H XL スタッドレスタイヤ 最短当日発送</v>
      </c>
      <c r="BB593" s="133" t="str">
        <f>IFERROR(VLOOKUP(B:B,在庫!B:M,12,0),"")</f>
        <v/>
      </c>
      <c r="BC593" s="133" t="str">
        <f>IFERROR(VLOOKUP(B:B,在庫!B:L,10,0),"")</f>
        <v/>
      </c>
      <c r="BD593" s="234" t="str">
        <f>VLOOKUP(AP:AP,[1]MICHELIN!$B:$AH,32,0)</f>
        <v>×</v>
      </c>
      <c r="BE593" s="234" t="str">
        <f>VLOOKUP(AP:AP,[1]MICHELIN!$B:$AH,33,0)</f>
        <v/>
      </c>
    </row>
    <row r="594" spans="1:57" s="11" customFormat="1" ht="19.5" hidden="1" customHeight="1">
      <c r="A594" s="11">
        <f t="shared" si="246"/>
        <v>1</v>
      </c>
      <c r="B594" s="239">
        <f t="shared" si="247"/>
        <v>2155017111305</v>
      </c>
      <c r="C594" s="225">
        <f>VLOOKUP(B:B,[1]BRIDGESTONE!$B:$K,9,0)</f>
        <v>4</v>
      </c>
      <c r="D594" s="11" t="s">
        <v>4753</v>
      </c>
      <c r="E594" s="11" t="s">
        <v>1729</v>
      </c>
      <c r="F594" s="247" t="s">
        <v>5204</v>
      </c>
      <c r="G594" s="132" t="str">
        <f t="shared" si="248"/>
        <v>17</v>
      </c>
      <c r="H594" s="225">
        <v>24</v>
      </c>
      <c r="I594" s="225">
        <f>VLOOKUP(B:B,[1]BRIDGESTONE!$B:$K,10,0)</f>
        <v>24</v>
      </c>
      <c r="J594" s="131"/>
      <c r="K594" s="132" t="s">
        <v>1765</v>
      </c>
      <c r="L594" s="132">
        <v>8</v>
      </c>
      <c r="M594" s="134" t="s">
        <v>6434</v>
      </c>
      <c r="N594" s="226" t="s">
        <v>11904</v>
      </c>
      <c r="O594" s="226" t="s">
        <v>1777</v>
      </c>
      <c r="P594" s="227">
        <v>32400</v>
      </c>
      <c r="Q594" s="228">
        <f t="shared" si="233"/>
        <v>28499.999999999996</v>
      </c>
      <c r="R594" s="143">
        <f t="shared" si="234"/>
        <v>1.4154385964912206E-2</v>
      </c>
      <c r="S594" s="192">
        <v>1074475807</v>
      </c>
      <c r="T594" s="288" t="s">
        <v>7026</v>
      </c>
      <c r="U594" s="189">
        <f t="shared" si="255"/>
        <v>33200</v>
      </c>
      <c r="V594" s="11">
        <v>900</v>
      </c>
      <c r="W594" s="181">
        <v>34100</v>
      </c>
      <c r="X594" s="135">
        <f t="shared" si="237"/>
        <v>28096.6</v>
      </c>
      <c r="Y594" s="230">
        <f t="shared" si="238"/>
        <v>30045.454545454544</v>
      </c>
      <c r="Z594" s="141">
        <f t="shared" si="239"/>
        <v>0.10395061728395061</v>
      </c>
      <c r="AA594" s="136">
        <f t="shared" si="240"/>
        <v>6.4863540090771568E-2</v>
      </c>
      <c r="AB594" s="309"/>
      <c r="AC594" s="184">
        <f t="shared" si="253"/>
        <v>32549</v>
      </c>
      <c r="AD594" s="182">
        <f t="shared" si="254"/>
        <v>35768</v>
      </c>
      <c r="AE594" s="128">
        <f t="shared" si="241"/>
        <v>3219.12</v>
      </c>
      <c r="AF594" s="129">
        <f t="shared" si="242"/>
        <v>651.11999999999989</v>
      </c>
      <c r="AG594" s="130">
        <f t="shared" si="243"/>
        <v>1.8203981212256762E-2</v>
      </c>
      <c r="AH594" s="137">
        <f t="shared" si="244"/>
        <v>2568</v>
      </c>
      <c r="AI594" s="138">
        <f t="shared" si="245"/>
        <v>7.1796018787743235E-2</v>
      </c>
      <c r="AJ594" s="138">
        <f t="shared" si="235"/>
        <v>4.6659558878514806E-2</v>
      </c>
      <c r="AL594" s="11">
        <f t="shared" si="249"/>
        <v>28972.2</v>
      </c>
      <c r="AM594" s="412">
        <f t="shared" si="250"/>
        <v>25383.81818181818</v>
      </c>
      <c r="AN594" s="412">
        <f t="shared" si="251"/>
        <v>-2712.7818181818184</v>
      </c>
      <c r="AO594" s="413">
        <f t="shared" si="252"/>
        <v>-0.10687051879866201</v>
      </c>
      <c r="AP594" s="192">
        <v>2155017111305</v>
      </c>
      <c r="AQ594" s="192">
        <v>4961914969271</v>
      </c>
      <c r="AR594" s="192" t="s">
        <v>1491</v>
      </c>
      <c r="AS594" s="231" t="s">
        <v>3320</v>
      </c>
      <c r="AT594" s="231" t="s">
        <v>1492</v>
      </c>
      <c r="AU594" s="232" t="s">
        <v>39</v>
      </c>
      <c r="AV594" s="232">
        <v>48600</v>
      </c>
      <c r="AW594" s="233">
        <f>VLOOKUP(B:B,[1]BRIDGESTONE!$B:$K,8,0)</f>
        <v>28096.6</v>
      </c>
      <c r="AX594" s="233">
        <v>1050</v>
      </c>
      <c r="AY594" s="204" t="s">
        <v>3387</v>
      </c>
      <c r="AZ594" s="192" t="s">
        <v>1720</v>
      </c>
      <c r="BA594" s="133" t="str">
        <f>IFERROR(VLOOKUP(AZ:AZ,Q商品!B:E,4,0),"")</f>
        <v>2023年製 VRX3 215/50R17 91Q スタッドレスタイヤ 最短当日発送</v>
      </c>
      <c r="BB594" s="133" t="str">
        <f>IFERROR(VLOOKUP(B:B,在庫!B:M,12,0),"")</f>
        <v>2023年製</v>
      </c>
      <c r="BC594" s="133">
        <f>IFERROR(VLOOKUP(B:B,在庫!B:L,10,0),"")</f>
        <v>1</v>
      </c>
      <c r="BD594" s="234" t="e">
        <f>VLOOKUP(AP:AP,[1]MICHELIN!$B:$AH,32,0)</f>
        <v>#N/A</v>
      </c>
      <c r="BE594" s="234" t="e">
        <f>VLOOKUP(AP:AP,[1]MICHELIN!$B:$AH,33,0)</f>
        <v>#N/A</v>
      </c>
    </row>
    <row r="595" spans="1:57" s="11" customFormat="1" ht="19.5" hidden="1" customHeight="1">
      <c r="A595" s="11">
        <f t="shared" si="246"/>
        <v>2</v>
      </c>
      <c r="B595" s="239">
        <f t="shared" si="247"/>
        <v>2355018157016</v>
      </c>
      <c r="C595" s="225">
        <f>VLOOKUP(B:B,[1]MICHELIN!$B:$K,9,0)</f>
        <v>24</v>
      </c>
      <c r="D595" s="11" t="s">
        <v>4755</v>
      </c>
      <c r="E595" s="153" t="s">
        <v>7467</v>
      </c>
      <c r="F595" s="158" t="s">
        <v>5231</v>
      </c>
      <c r="G595" s="132" t="str">
        <f t="shared" si="248"/>
        <v>18</v>
      </c>
      <c r="H595" s="225">
        <v>20</v>
      </c>
      <c r="I595" s="225">
        <f>VLOOKUP(B:B,[1]MICHELIN!$B:$K,10,0)</f>
        <v>16</v>
      </c>
      <c r="J595" s="131"/>
      <c r="K595" s="132" t="s">
        <v>7280</v>
      </c>
      <c r="L595" s="324">
        <v>6</v>
      </c>
      <c r="M595" s="134" t="s">
        <v>3422</v>
      </c>
      <c r="N595" s="226" t="s">
        <v>7886</v>
      </c>
      <c r="O595" s="226" t="s">
        <v>3425</v>
      </c>
      <c r="P595" s="227">
        <v>29700</v>
      </c>
      <c r="Q595" s="228">
        <f t="shared" si="233"/>
        <v>26045.454545454544</v>
      </c>
      <c r="R595" s="143">
        <f t="shared" si="234"/>
        <v>0.19609773123909247</v>
      </c>
      <c r="S595" s="192" t="s">
        <v>6518</v>
      </c>
      <c r="T595" s="288" t="s">
        <v>7627</v>
      </c>
      <c r="U595" s="189">
        <f t="shared" si="255"/>
        <v>28800</v>
      </c>
      <c r="V595" s="11">
        <v>900</v>
      </c>
      <c r="W595" s="229">
        <v>29700</v>
      </c>
      <c r="X595" s="135">
        <f t="shared" si="237"/>
        <v>20938</v>
      </c>
      <c r="Y595" s="230">
        <f t="shared" si="238"/>
        <v>26045.454545454544</v>
      </c>
      <c r="Z595" s="141">
        <f t="shared" si="239"/>
        <v>7.7326388888888875E-2</v>
      </c>
      <c r="AA595" s="136">
        <f t="shared" si="240"/>
        <v>0.19609773123909247</v>
      </c>
      <c r="AB595" s="144"/>
      <c r="AC595" s="184">
        <f t="shared" si="253"/>
        <v>28235</v>
      </c>
      <c r="AD595" s="182">
        <f t="shared" si="254"/>
        <v>31027</v>
      </c>
      <c r="AE595" s="128">
        <f t="shared" si="241"/>
        <v>2792.43</v>
      </c>
      <c r="AF595" s="129">
        <f t="shared" si="242"/>
        <v>565.42999999999984</v>
      </c>
      <c r="AG595" s="130">
        <f t="shared" si="243"/>
        <v>1.8223805073000931E-2</v>
      </c>
      <c r="AH595" s="137">
        <f t="shared" si="244"/>
        <v>2227</v>
      </c>
      <c r="AI595" s="138">
        <f t="shared" si="245"/>
        <v>7.1776194926999062E-2</v>
      </c>
      <c r="AJ595" s="138">
        <f t="shared" si="235"/>
        <v>0.17787392616609154</v>
      </c>
      <c r="AK595" s="11" t="s">
        <v>13397</v>
      </c>
      <c r="AL595" s="11">
        <f t="shared" si="249"/>
        <v>25132.3</v>
      </c>
      <c r="AM595" s="412">
        <f t="shared" si="250"/>
        <v>21892.999999999996</v>
      </c>
      <c r="AN595" s="412">
        <f t="shared" si="251"/>
        <v>954.99999999999636</v>
      </c>
      <c r="AO595" s="413">
        <f t="shared" si="252"/>
        <v>4.3621248800986459E-2</v>
      </c>
      <c r="AP595" s="192">
        <v>2355018157016</v>
      </c>
      <c r="AQ595" s="192">
        <v>4985009757567</v>
      </c>
      <c r="AR595" s="192" t="s">
        <v>3184</v>
      </c>
      <c r="AS595" s="231" t="s">
        <v>4695</v>
      </c>
      <c r="AT595" s="231" t="s">
        <v>7461</v>
      </c>
      <c r="AU595" s="232" t="s">
        <v>54</v>
      </c>
      <c r="AV595" s="232">
        <v>55100</v>
      </c>
      <c r="AW595" s="233">
        <f>VLOOKUP(B:B,[1]MICHELIN!$B:$K,8,0)</f>
        <v>20938</v>
      </c>
      <c r="AX595" s="233">
        <v>1050</v>
      </c>
      <c r="AY595" s="204" t="s">
        <v>3387</v>
      </c>
      <c r="AZ595" s="195" t="s">
        <v>4653</v>
      </c>
      <c r="BA595" s="133" t="str">
        <f>IFERROR(VLOOKUP(AZ:AZ,Q商品!B:E,4,0),"")</f>
        <v>2023年製 X-ICE SNOW 235/50R18 101H XL MICHELIN スタッドレス 最短当日発送</v>
      </c>
      <c r="BB595" s="133" t="str">
        <f>IFERROR(VLOOKUP(B:B,在庫!B:M,12,0),"")</f>
        <v>2023年製</v>
      </c>
      <c r="BC595" s="133">
        <f>IFERROR(VLOOKUP(B:B,在庫!B:L,10,0),"")</f>
        <v>2</v>
      </c>
      <c r="BD595" s="234" t="str">
        <f>VLOOKUP(AP:AP,[1]MICHELIN!$B:$AH,32,0)</f>
        <v>×</v>
      </c>
      <c r="BE595" s="234" t="str">
        <f>VLOOKUP(AP:AP,[1]MICHELIN!$B:$AH,33,0)</f>
        <v/>
      </c>
    </row>
    <row r="596" spans="1:57" s="11" customFormat="1" ht="19.5" hidden="1" customHeight="1">
      <c r="A596" s="11">
        <f t="shared" si="246"/>
        <v>2</v>
      </c>
      <c r="B596" s="239">
        <f t="shared" si="247"/>
        <v>2355018157078</v>
      </c>
      <c r="C596" s="225">
        <f>VLOOKUP(B:B,[1]MICHELIN!$B:$K,9,0)</f>
        <v>4</v>
      </c>
      <c r="D596" s="11" t="s">
        <v>5194</v>
      </c>
      <c r="E596" s="358" t="s">
        <v>4944</v>
      </c>
      <c r="F596" s="158" t="s">
        <v>5231</v>
      </c>
      <c r="G596" s="132" t="str">
        <f t="shared" si="248"/>
        <v>18</v>
      </c>
      <c r="H596" s="225">
        <v>0</v>
      </c>
      <c r="I596" s="225">
        <f>VLOOKUP(B:B,[1]MICHELIN!$B:$K,10,0)</f>
        <v>0</v>
      </c>
      <c r="J596" s="131">
        <v>521</v>
      </c>
      <c r="K596" s="132" t="s">
        <v>1767</v>
      </c>
      <c r="L596" s="324">
        <v>6</v>
      </c>
      <c r="M596" s="134" t="s">
        <v>3422</v>
      </c>
      <c r="N596" s="226">
        <v>30620</v>
      </c>
      <c r="O596" s="226">
        <v>0</v>
      </c>
      <c r="P596" s="227">
        <v>30620</v>
      </c>
      <c r="Q596" s="228">
        <f t="shared" si="233"/>
        <v>26881.81818181818</v>
      </c>
      <c r="R596" s="143">
        <f t="shared" si="234"/>
        <v>0.36909029421711192</v>
      </c>
      <c r="S596" s="192">
        <v>1074475805</v>
      </c>
      <c r="T596" s="288" t="s">
        <v>7052</v>
      </c>
      <c r="U596" s="189">
        <f t="shared" si="255"/>
        <v>30620</v>
      </c>
      <c r="W596" s="229">
        <v>30620</v>
      </c>
      <c r="X596" s="135">
        <f t="shared" si="237"/>
        <v>16960</v>
      </c>
      <c r="Y596" s="230">
        <f t="shared" si="238"/>
        <v>26881.81818181818</v>
      </c>
      <c r="Z596" s="141">
        <f t="shared" si="239"/>
        <v>7.7302416721097389E-2</v>
      </c>
      <c r="AA596" s="136">
        <f t="shared" si="240"/>
        <v>0.36909029421711192</v>
      </c>
      <c r="AB596" s="144">
        <v>9</v>
      </c>
      <c r="AC596" s="184">
        <f t="shared" si="253"/>
        <v>30019</v>
      </c>
      <c r="AD596" s="182">
        <f t="shared" si="254"/>
        <v>32987</v>
      </c>
      <c r="AE596" s="128">
        <f t="shared" si="241"/>
        <v>2968.83</v>
      </c>
      <c r="AF596" s="129">
        <f t="shared" si="242"/>
        <v>601.82999999999993</v>
      </c>
      <c r="AG596" s="130">
        <f t="shared" si="243"/>
        <v>1.8244459938763752E-2</v>
      </c>
      <c r="AH596" s="137">
        <f t="shared" si="244"/>
        <v>2367</v>
      </c>
      <c r="AI596" s="138">
        <f t="shared" si="245"/>
        <v>7.1755540061236245E-2</v>
      </c>
      <c r="AJ596" s="138">
        <f t="shared" si="235"/>
        <v>0.35084583427834815</v>
      </c>
      <c r="AK596" s="11" t="s">
        <v>13397</v>
      </c>
      <c r="AL596" s="11">
        <f t="shared" si="249"/>
        <v>26720.3</v>
      </c>
      <c r="AM596" s="412">
        <f t="shared" si="250"/>
        <v>23336.63636363636</v>
      </c>
      <c r="AN596" s="412">
        <f t="shared" si="251"/>
        <v>6376.6363636363603</v>
      </c>
      <c r="AO596" s="413">
        <f t="shared" si="252"/>
        <v>0.27324573534395769</v>
      </c>
      <c r="AP596" s="192">
        <v>2355018157078</v>
      </c>
      <c r="AQ596" s="192">
        <v>4985009757567</v>
      </c>
      <c r="AR596" s="192" t="s">
        <v>3184</v>
      </c>
      <c r="AS596" s="231" t="s">
        <v>1666</v>
      </c>
      <c r="AT596" s="231" t="s">
        <v>1221</v>
      </c>
      <c r="AU596" s="232" t="s">
        <v>54</v>
      </c>
      <c r="AV596" s="232">
        <v>53000</v>
      </c>
      <c r="AW596" s="233">
        <f>VLOOKUP(B:B,[1]MICHELIN!$B:$K,8,0)</f>
        <v>16960</v>
      </c>
      <c r="AX596" s="233">
        <v>1050</v>
      </c>
      <c r="AY596" s="204" t="s">
        <v>3387</v>
      </c>
      <c r="AZ596" s="192" t="s">
        <v>4653</v>
      </c>
      <c r="BA596" s="133" t="str">
        <f>IFERROR(VLOOKUP(AZ:AZ,Q商品!B:E,4,0),"")</f>
        <v>2023年製 X-ICE SNOW 235/50R18 101H XL MICHELIN スタッドレス 最短当日発送</v>
      </c>
      <c r="BB596" s="133" t="str">
        <f>IFERROR(VLOOKUP(B:B,在庫!B:M,12,0),"")</f>
        <v/>
      </c>
      <c r="BC596" s="133" t="str">
        <f>IFERROR(VLOOKUP(B:B,在庫!B:L,10,0),"")</f>
        <v/>
      </c>
      <c r="BD596" s="234" t="str">
        <f>VLOOKUP(AP:AP,[1]MICHELIN!$B:$AH,32,0)</f>
        <v>×</v>
      </c>
      <c r="BE596" s="234" t="str">
        <f>VLOOKUP(AP:AP,[1]MICHELIN!$B:$AH,33,0)</f>
        <v/>
      </c>
    </row>
    <row r="597" spans="1:57" s="11" customFormat="1" ht="19.5" hidden="1" customHeight="1">
      <c r="A597" s="11">
        <f t="shared" si="246"/>
        <v>2</v>
      </c>
      <c r="B597" s="239">
        <f t="shared" si="247"/>
        <v>2256018157078</v>
      </c>
      <c r="C597" s="225">
        <f>VLOOKUP(B:B,[1]MICHELIN!$B:$K,9,0)</f>
        <v>44</v>
      </c>
      <c r="D597" s="11" t="s">
        <v>4755</v>
      </c>
      <c r="E597" s="358" t="s">
        <v>4943</v>
      </c>
      <c r="F597" s="158" t="s">
        <v>5232</v>
      </c>
      <c r="G597" s="132" t="str">
        <f t="shared" si="248"/>
        <v>18</v>
      </c>
      <c r="H597" s="225">
        <v>3</v>
      </c>
      <c r="I597" s="225">
        <f>VLOOKUP(B:B,[1]MICHELIN!$B:$K,10,0)</f>
        <v>3</v>
      </c>
      <c r="J597" s="131">
        <v>433</v>
      </c>
      <c r="K597" s="132" t="s">
        <v>1767</v>
      </c>
      <c r="L597" s="324">
        <v>7</v>
      </c>
      <c r="M597" s="134" t="s">
        <v>3422</v>
      </c>
      <c r="N597" s="226" t="s">
        <v>6200</v>
      </c>
      <c r="O597" s="226">
        <v>0</v>
      </c>
      <c r="P597" s="227">
        <v>25620</v>
      </c>
      <c r="Q597" s="228">
        <f t="shared" si="233"/>
        <v>22336.363636363636</v>
      </c>
      <c r="R597" s="143">
        <f t="shared" si="234"/>
        <v>0.37107041107041105</v>
      </c>
      <c r="S597" s="192">
        <v>1074475804</v>
      </c>
      <c r="T597" s="288" t="s">
        <v>7053</v>
      </c>
      <c r="U597" s="189">
        <f t="shared" si="255"/>
        <v>25620</v>
      </c>
      <c r="W597" s="229">
        <v>25620</v>
      </c>
      <c r="X597" s="135">
        <f t="shared" si="237"/>
        <v>14048</v>
      </c>
      <c r="Y597" s="230">
        <f t="shared" si="238"/>
        <v>22336.363636363636</v>
      </c>
      <c r="Z597" s="141">
        <f t="shared" si="239"/>
        <v>7.7322404371584774E-2</v>
      </c>
      <c r="AA597" s="136">
        <f t="shared" si="240"/>
        <v>0.37107041107041105</v>
      </c>
      <c r="AB597" s="144"/>
      <c r="AC597" s="184">
        <f t="shared" si="253"/>
        <v>25117</v>
      </c>
      <c r="AD597" s="182">
        <f t="shared" si="254"/>
        <v>27601</v>
      </c>
      <c r="AE597" s="128">
        <f t="shared" si="241"/>
        <v>2484.0899999999997</v>
      </c>
      <c r="AF597" s="129">
        <f t="shared" si="242"/>
        <v>503.08999999999969</v>
      </c>
      <c r="AG597" s="130">
        <f t="shared" si="243"/>
        <v>1.8227238143545512E-2</v>
      </c>
      <c r="AH597" s="137">
        <f t="shared" si="244"/>
        <v>1981</v>
      </c>
      <c r="AI597" s="138">
        <f t="shared" si="245"/>
        <v>7.1772761856454481E-2</v>
      </c>
      <c r="AJ597" s="138">
        <f t="shared" si="235"/>
        <v>0.35284317292686557</v>
      </c>
      <c r="AK597" s="11" t="s">
        <v>13397</v>
      </c>
      <c r="AL597" s="11">
        <f t="shared" si="249"/>
        <v>22356.9</v>
      </c>
      <c r="AM597" s="412">
        <f t="shared" si="250"/>
        <v>19369.909090909092</v>
      </c>
      <c r="AN597" s="412">
        <f t="shared" si="251"/>
        <v>5321.9090909090919</v>
      </c>
      <c r="AO597" s="413">
        <f t="shared" si="252"/>
        <v>0.27475137162139968</v>
      </c>
      <c r="AP597" s="192">
        <v>2256018157078</v>
      </c>
      <c r="AQ597" s="192">
        <v>4985009757536</v>
      </c>
      <c r="AR597" s="192" t="s">
        <v>3185</v>
      </c>
      <c r="AS597" s="231" t="s">
        <v>1666</v>
      </c>
      <c r="AT597" s="231" t="s">
        <v>989</v>
      </c>
      <c r="AU597" s="232" t="s">
        <v>84</v>
      </c>
      <c r="AV597" s="232">
        <v>43900</v>
      </c>
      <c r="AW597" s="233">
        <f>VLOOKUP(B:B,[1]MICHELIN!$B:$K,8,0)</f>
        <v>14048</v>
      </c>
      <c r="AX597" s="233">
        <v>1050</v>
      </c>
      <c r="AY597" s="204" t="s">
        <v>3387</v>
      </c>
      <c r="AZ597" s="195" t="s">
        <v>4652</v>
      </c>
      <c r="BA597" s="133" t="str">
        <f>IFERROR(VLOOKUP(AZ:AZ,Q商品!B:E,4,0),"")</f>
        <v>2022年製 X-ICE SNOW 225/60R18 100H スタッドレスタイヤ 最短当日発送</v>
      </c>
      <c r="BB597" s="133" t="str">
        <f>IFERROR(VLOOKUP(B:B,在庫!B:M,12,0),"")</f>
        <v>2022年製</v>
      </c>
      <c r="BC597" s="133">
        <f>IFERROR(VLOOKUP(B:B,在庫!B:L,10,0),"")</f>
        <v>1</v>
      </c>
      <c r="BD597" s="234" t="str">
        <f>VLOOKUP(AP:AP,[1]MICHELIN!$B:$AH,32,0)</f>
        <v>×</v>
      </c>
      <c r="BE597" s="234" t="str">
        <f>VLOOKUP(AP:AP,[1]MICHELIN!$B:$AH,33,0)</f>
        <v/>
      </c>
    </row>
    <row r="598" spans="1:57" s="11" customFormat="1" ht="19.5" hidden="1" customHeight="1">
      <c r="A598" s="11">
        <f t="shared" si="246"/>
        <v>2</v>
      </c>
      <c r="B598" s="239">
        <f t="shared" si="247"/>
        <v>2256018157016</v>
      </c>
      <c r="C598" s="225">
        <f>VLOOKUP(B:B,[1]MICHELIN!$B:$K,9,0)</f>
        <v>8</v>
      </c>
      <c r="D598" s="11" t="s">
        <v>4755</v>
      </c>
      <c r="E598" s="359" t="s">
        <v>7464</v>
      </c>
      <c r="F598" s="158"/>
      <c r="G598" s="132" t="str">
        <f t="shared" si="248"/>
        <v>18</v>
      </c>
      <c r="H598" s="225">
        <v>0</v>
      </c>
      <c r="I598" s="225">
        <f>VLOOKUP(B:B,[1]MICHELIN!$B:$K,10,0)</f>
        <v>0</v>
      </c>
      <c r="J598" s="131"/>
      <c r="K598" s="132" t="s">
        <v>7280</v>
      </c>
      <c r="L598" s="324">
        <v>7</v>
      </c>
      <c r="M598" s="134"/>
      <c r="N598" s="226"/>
      <c r="O598" s="226"/>
      <c r="P598" s="227"/>
      <c r="Q598" s="228"/>
      <c r="R598" s="143"/>
      <c r="S598" s="192"/>
      <c r="T598" s="288"/>
      <c r="U598" s="189"/>
      <c r="W598" s="229"/>
      <c r="X598" s="135"/>
      <c r="Y598" s="230"/>
      <c r="Z598" s="141"/>
      <c r="AA598" s="136"/>
      <c r="AB598" s="309">
        <v>9</v>
      </c>
      <c r="AC598" s="184">
        <f t="shared" si="253"/>
        <v>0</v>
      </c>
      <c r="AD598" s="182">
        <f t="shared" si="254"/>
        <v>0</v>
      </c>
      <c r="AE598" s="128">
        <f t="shared" si="241"/>
        <v>0</v>
      </c>
      <c r="AF598" s="129">
        <f t="shared" si="242"/>
        <v>0</v>
      </c>
      <c r="AG598" s="130" t="str">
        <f t="shared" si="243"/>
        <v/>
      </c>
      <c r="AH598" s="137">
        <f t="shared" si="244"/>
        <v>0</v>
      </c>
      <c r="AI598" s="138" t="str">
        <f t="shared" si="245"/>
        <v/>
      </c>
      <c r="AJ598" s="138" t="str">
        <f t="shared" si="235"/>
        <v/>
      </c>
      <c r="AL598" s="11">
        <f t="shared" si="249"/>
        <v>0</v>
      </c>
      <c r="AM598" s="412">
        <f t="shared" si="250"/>
        <v>-954.5454545454545</v>
      </c>
      <c r="AN598" s="412">
        <f t="shared" si="251"/>
        <v>-954.5454545454545</v>
      </c>
      <c r="AO598" s="413">
        <f t="shared" si="252"/>
        <v>1</v>
      </c>
      <c r="AP598" s="192">
        <v>2256018157016</v>
      </c>
      <c r="AQ598" s="192">
        <v>4985009757536</v>
      </c>
      <c r="AR598" s="192" t="s">
        <v>3185</v>
      </c>
      <c r="AS598" s="231" t="s">
        <v>4695</v>
      </c>
      <c r="AT598" s="231" t="s">
        <v>989</v>
      </c>
      <c r="AU598" s="232" t="s">
        <v>84</v>
      </c>
      <c r="AV598" s="232">
        <v>45700</v>
      </c>
      <c r="AW598" s="233">
        <f>VLOOKUP(B:B,[1]MICHELIN!$B:$K,8,0)</f>
        <v>17366</v>
      </c>
      <c r="AX598" s="233">
        <v>1050</v>
      </c>
      <c r="AY598" s="204"/>
      <c r="AZ598" s="192"/>
      <c r="BA598" s="133" t="str">
        <f>IFERROR(VLOOKUP(AZ:AZ,Q商品!B:E,4,0),"")</f>
        <v/>
      </c>
      <c r="BB598" s="133" t="str">
        <f>IFERROR(VLOOKUP(B:B,在庫!B:M,12,0),"")</f>
        <v/>
      </c>
      <c r="BC598" s="133" t="str">
        <f>IFERROR(VLOOKUP(B:B,在庫!B:L,10,0),"")</f>
        <v/>
      </c>
      <c r="BD598" s="234" t="str">
        <f>VLOOKUP(AP:AP,[1]MICHELIN!$B:$AH,32,0)</f>
        <v>×</v>
      </c>
      <c r="BE598" s="234" t="str">
        <f>VLOOKUP(AP:AP,[1]MICHELIN!$B:$AH,33,0)</f>
        <v/>
      </c>
    </row>
    <row r="599" spans="1:57" s="11" customFormat="1" ht="19.5" hidden="1" customHeight="1">
      <c r="A599" s="11">
        <f t="shared" si="246"/>
        <v>1</v>
      </c>
      <c r="B599" s="239">
        <f t="shared" si="247"/>
        <v>2155517111300</v>
      </c>
      <c r="C599" s="225">
        <f>VLOOKUP(B:B,[1]BRIDGESTONE!$B:$K,9,0)</f>
        <v>20</v>
      </c>
      <c r="D599" s="11" t="s">
        <v>4753</v>
      </c>
      <c r="E599" s="11" t="s">
        <v>1730</v>
      </c>
      <c r="F599" s="247" t="s">
        <v>5206</v>
      </c>
      <c r="G599" s="132" t="str">
        <f t="shared" si="248"/>
        <v>17</v>
      </c>
      <c r="H599" s="225">
        <v>64</v>
      </c>
      <c r="I599" s="225">
        <f>VLOOKUP(B:B,[1]BRIDGESTONE!$B:$K,10,0)</f>
        <v>60</v>
      </c>
      <c r="J599" s="131"/>
      <c r="K599" s="132" t="s">
        <v>1765</v>
      </c>
      <c r="L599" s="132">
        <v>9</v>
      </c>
      <c r="M599" s="134" t="s">
        <v>6434</v>
      </c>
      <c r="N599" s="226" t="s">
        <v>7482</v>
      </c>
      <c r="O599" s="226" t="s">
        <v>1777</v>
      </c>
      <c r="P599" s="227">
        <v>31370</v>
      </c>
      <c r="Q599" s="228">
        <f>(P599-AX599)/1.1</f>
        <v>27563.63636363636</v>
      </c>
      <c r="R599" s="143">
        <f>IFERROR((Q599-X599)/Q599,"")</f>
        <v>2.4395778364115953E-2</v>
      </c>
      <c r="S599" s="192">
        <v>1074476686</v>
      </c>
      <c r="T599" s="288" t="s">
        <v>7027</v>
      </c>
      <c r="U599" s="189">
        <f>W599-V599</f>
        <v>32670</v>
      </c>
      <c r="V599" s="11">
        <v>900</v>
      </c>
      <c r="W599" s="181">
        <v>33570</v>
      </c>
      <c r="X599" s="135">
        <f>AW599</f>
        <v>26891.200000000001</v>
      </c>
      <c r="Y599" s="230">
        <f>(W599-AX599)/1.1</f>
        <v>29563.63636363636</v>
      </c>
      <c r="Z599" s="141">
        <f>IFERROR(-1+(AD599/N599),"")</f>
        <v>9.6589097864201445E-2</v>
      </c>
      <c r="AA599" s="136">
        <f>IFERROR((Y599-X599)/Y599,"")</f>
        <v>9.0396063960639483E-2</v>
      </c>
      <c r="AB599" s="309"/>
      <c r="AC599" s="185">
        <v>31304</v>
      </c>
      <c r="AD599" s="183">
        <v>34400</v>
      </c>
      <c r="AE599" s="128">
        <f t="shared" si="241"/>
        <v>3096</v>
      </c>
      <c r="AF599" s="129">
        <f t="shared" si="242"/>
        <v>1366</v>
      </c>
      <c r="AG599" s="130">
        <f t="shared" si="243"/>
        <v>3.9709302325581397E-2</v>
      </c>
      <c r="AH599" s="137">
        <f t="shared" si="244"/>
        <v>1730</v>
      </c>
      <c r="AI599" s="138">
        <f t="shared" si="245"/>
        <v>5.0290697674418607E-2</v>
      </c>
      <c r="AJ599" s="138">
        <f t="shared" si="235"/>
        <v>5.0686761635058086E-2</v>
      </c>
      <c r="AL599" s="11">
        <f t="shared" si="249"/>
        <v>27864</v>
      </c>
      <c r="AM599" s="412">
        <f t="shared" si="250"/>
        <v>24376.363636363636</v>
      </c>
      <c r="AN599" s="412">
        <f t="shared" si="251"/>
        <v>-2514.8363636363647</v>
      </c>
      <c r="AO599" s="413">
        <f t="shared" si="252"/>
        <v>-0.103167002312225</v>
      </c>
      <c r="AP599" s="192">
        <v>2155517111300</v>
      </c>
      <c r="AQ599" s="192">
        <v>4961914969318</v>
      </c>
      <c r="AR599" s="192" t="s">
        <v>1285</v>
      </c>
      <c r="AS599" s="231" t="s">
        <v>3320</v>
      </c>
      <c r="AT599" s="231" t="s">
        <v>1025</v>
      </c>
      <c r="AU599" s="232" t="s">
        <v>66</v>
      </c>
      <c r="AV599" s="232">
        <v>46500</v>
      </c>
      <c r="AW599" s="233">
        <f>VLOOKUP(B:B,[1]BRIDGESTONE!$B:$K,8,0)</f>
        <v>26891.200000000001</v>
      </c>
      <c r="AX599" s="233">
        <v>1050</v>
      </c>
      <c r="AY599" s="204" t="s">
        <v>3387</v>
      </c>
      <c r="AZ599" s="192" t="s">
        <v>201</v>
      </c>
      <c r="BA599" s="133" t="str">
        <f>IFERROR(VLOOKUP(AZ:AZ,Q商品!B:E,4,0),"")</f>
        <v>2023年製 VRX3 215/55R17 94Q スタッドレスタイヤ 最短当日発送</v>
      </c>
      <c r="BB599" s="133" t="str">
        <f>IFERROR(VLOOKUP(B:B,在庫!B:M,12,0),"")</f>
        <v>2023年製</v>
      </c>
      <c r="BC599" s="133">
        <f>IFERROR(VLOOKUP(B:B,在庫!B:L,10,0),"")</f>
        <v>1</v>
      </c>
      <c r="BD599" s="234" t="e">
        <f>VLOOKUP(AP:AP,[1]MICHELIN!$B:$AH,32,0)</f>
        <v>#N/A</v>
      </c>
      <c r="BE599" s="234" t="e">
        <f>VLOOKUP(AP:AP,[1]MICHELIN!$B:$AH,33,0)</f>
        <v>#N/A</v>
      </c>
    </row>
    <row r="600" spans="1:57" s="11" customFormat="1" ht="19.5" hidden="1" customHeight="1">
      <c r="A600" s="11">
        <f t="shared" si="246"/>
        <v>1</v>
      </c>
      <c r="B600" s="239">
        <f t="shared" si="247"/>
        <v>2255517157015</v>
      </c>
      <c r="C600" s="225">
        <f>VLOOKUP(B:B,[1]MICHELIN!$B:$K,9,0)</f>
        <v>42</v>
      </c>
      <c r="D600" s="11" t="s">
        <v>4755</v>
      </c>
      <c r="E600" s="11" t="s">
        <v>4941</v>
      </c>
      <c r="F600" s="158" t="s">
        <v>5237</v>
      </c>
      <c r="G600" s="132" t="str">
        <f t="shared" si="248"/>
        <v>17</v>
      </c>
      <c r="H600" s="225">
        <v>44</v>
      </c>
      <c r="I600" s="225">
        <f>VLOOKUP(B:B,[1]MICHELIN!$B:$K,10,0)</f>
        <v>36</v>
      </c>
      <c r="J600" s="131"/>
      <c r="K600" s="132" t="s">
        <v>1767</v>
      </c>
      <c r="L600" s="132">
        <v>12</v>
      </c>
      <c r="M600" s="134" t="s">
        <v>3422</v>
      </c>
      <c r="N600" s="226" t="s">
        <v>1990</v>
      </c>
      <c r="O600" s="226">
        <v>0</v>
      </c>
      <c r="P600" s="227">
        <v>28000</v>
      </c>
      <c r="Q600" s="228">
        <f>(P600-AX600)/1.1</f>
        <v>24499.999999999996</v>
      </c>
      <c r="R600" s="143">
        <f>IFERROR((Q600-X600)/Q600,"")</f>
        <v>0.23224489795918357</v>
      </c>
      <c r="S600" s="192">
        <v>1074476240</v>
      </c>
      <c r="T600" s="288" t="s">
        <v>7058</v>
      </c>
      <c r="U600" s="189">
        <f>W600-V600</f>
        <v>28000</v>
      </c>
      <c r="W600" s="229">
        <v>28000</v>
      </c>
      <c r="X600" s="135">
        <f>AW600</f>
        <v>18810</v>
      </c>
      <c r="Y600" s="230">
        <f>(W600-AX600)/1.1</f>
        <v>24499.999999999996</v>
      </c>
      <c r="Z600" s="141">
        <f>IFERROR(-1+(AD600/N600),"")</f>
        <v>7.728571428571418E-2</v>
      </c>
      <c r="AA600" s="136">
        <f>IFERROR((Y600-X600)/Y600,"")</f>
        <v>0.23224489795918357</v>
      </c>
      <c r="AB600" s="144"/>
      <c r="AC600" s="184">
        <f t="shared" ref="AC600:AC631" si="256">ROUNDDOWN(U600/1.02,0)</f>
        <v>27450</v>
      </c>
      <c r="AD600" s="182">
        <f t="shared" ref="AD600:AD631" si="257">ROUNDDOWN(AC600/0.91,0)</f>
        <v>30164</v>
      </c>
      <c r="AE600" s="128">
        <f t="shared" si="241"/>
        <v>2714.7599999999998</v>
      </c>
      <c r="AF600" s="129">
        <f t="shared" si="242"/>
        <v>550.75999999999976</v>
      </c>
      <c r="AG600" s="130">
        <f t="shared" si="243"/>
        <v>1.8258851611192142E-2</v>
      </c>
      <c r="AH600" s="137">
        <f t="shared" si="244"/>
        <v>2164</v>
      </c>
      <c r="AI600" s="138">
        <f t="shared" si="245"/>
        <v>7.1741148388807852E-2</v>
      </c>
      <c r="AJ600" s="138">
        <f t="shared" si="235"/>
        <v>0.21398604634799143</v>
      </c>
      <c r="AK600" s="11" t="s">
        <v>13397</v>
      </c>
      <c r="AL600" s="11">
        <f t="shared" si="249"/>
        <v>24433.599999999999</v>
      </c>
      <c r="AM600" s="412">
        <f t="shared" si="250"/>
        <v>21257.81818181818</v>
      </c>
      <c r="AN600" s="412">
        <f t="shared" si="251"/>
        <v>2447.8181818181802</v>
      </c>
      <c r="AO600" s="413">
        <f t="shared" si="252"/>
        <v>0.11514907884158121</v>
      </c>
      <c r="AP600" s="192">
        <v>2255517157015</v>
      </c>
      <c r="AQ600" s="192">
        <v>4985009757390</v>
      </c>
      <c r="AR600" s="192" t="s">
        <v>3177</v>
      </c>
      <c r="AS600" s="231" t="s">
        <v>3176</v>
      </c>
      <c r="AT600" s="231" t="s">
        <v>965</v>
      </c>
      <c r="AU600" s="232" t="s">
        <v>52</v>
      </c>
      <c r="AV600" s="232">
        <v>46300</v>
      </c>
      <c r="AW600" s="233">
        <f>VLOOKUP(B:B,[1]MICHELIN!$B:$K,8,0)</f>
        <v>18810</v>
      </c>
      <c r="AX600" s="233">
        <v>1050</v>
      </c>
      <c r="AY600" s="204" t="s">
        <v>3387</v>
      </c>
      <c r="AZ600" s="195" t="s">
        <v>1808</v>
      </c>
      <c r="BA600" s="133" t="str">
        <f>IFERROR(VLOOKUP(AZ:AZ,Q商品!B:E,4,0),"")</f>
        <v>2023年製 X-ICE SNOW 225/55R17 101H XL スタッドレスタイヤ 最短当日発送</v>
      </c>
      <c r="BB600" s="133" t="str">
        <f>IFERROR(VLOOKUP(B:B,在庫!B:M,12,0),"")</f>
        <v>2023年製</v>
      </c>
      <c r="BC600" s="133">
        <f>IFERROR(VLOOKUP(B:B,在庫!B:L,10,0),"")</f>
        <v>3</v>
      </c>
      <c r="BD600" s="234" t="str">
        <f>VLOOKUP(AP:AP,[1]MICHELIN!$B:$AH,32,0)</f>
        <v>×</v>
      </c>
      <c r="BE600" s="234" t="str">
        <f>VLOOKUP(AP:AP,[1]MICHELIN!$B:$AH,33,0)</f>
        <v/>
      </c>
    </row>
    <row r="601" spans="1:57" s="11" customFormat="1" ht="19.5" hidden="1" customHeight="1">
      <c r="A601" s="11">
        <f t="shared" si="246"/>
        <v>1</v>
      </c>
      <c r="B601" s="239">
        <f t="shared" si="247"/>
        <v>1958015156566</v>
      </c>
      <c r="C601" s="225">
        <f>VLOOKUP(B:B,[1]MICHELIN!$B:$K,9,0)</f>
        <v>78</v>
      </c>
      <c r="D601" s="11" t="s">
        <v>5194</v>
      </c>
      <c r="E601" s="11" t="s">
        <v>5807</v>
      </c>
      <c r="F601" s="247" t="s">
        <v>5244</v>
      </c>
      <c r="G601" s="132" t="str">
        <f t="shared" si="248"/>
        <v>15</v>
      </c>
      <c r="H601" s="225">
        <v>0</v>
      </c>
      <c r="I601" s="225">
        <f>VLOOKUP(B:B,[1]MICHELIN!$B:$K,10,0)</f>
        <v>140</v>
      </c>
      <c r="J601" s="131">
        <v>157</v>
      </c>
      <c r="K601" s="132" t="s">
        <v>4780</v>
      </c>
      <c r="L601" s="132">
        <v>1</v>
      </c>
      <c r="M601" s="134" t="s">
        <v>3422</v>
      </c>
      <c r="N601" s="226" t="s">
        <v>7311</v>
      </c>
      <c r="O601" s="226" t="s">
        <v>3425</v>
      </c>
      <c r="P601" s="227">
        <v>12210</v>
      </c>
      <c r="Q601" s="228">
        <f>(P601-AX601)/1.1</f>
        <v>10145.454545454544</v>
      </c>
      <c r="R601" s="143">
        <f>IFERROR((Q601-X601)/Q601,"")</f>
        <v>0.16218637992831531</v>
      </c>
      <c r="S601" s="192">
        <v>1074475761</v>
      </c>
      <c r="T601" s="288" t="s">
        <v>7250</v>
      </c>
      <c r="U601" s="189">
        <f>W601-V601</f>
        <v>11310</v>
      </c>
      <c r="V601" s="11">
        <v>900</v>
      </c>
      <c r="W601" s="181">
        <v>12210</v>
      </c>
      <c r="X601" s="135">
        <f>AW601</f>
        <v>8500</v>
      </c>
      <c r="Y601" s="230">
        <f>(W601-AX601)/1.1</f>
        <v>10145.454545454544</v>
      </c>
      <c r="Z601" s="141">
        <f>IFERROR(-1+(AD601/N601),"")</f>
        <v>7.7276746242263439E-2</v>
      </c>
      <c r="AA601" s="136">
        <f>IFERROR((Y601-X601)/Y601,"")</f>
        <v>0.16218637992831531</v>
      </c>
      <c r="AB601" s="144"/>
      <c r="AC601" s="184">
        <f t="shared" si="256"/>
        <v>11088</v>
      </c>
      <c r="AD601" s="182">
        <f t="shared" si="257"/>
        <v>12184</v>
      </c>
      <c r="AE601" s="128">
        <f t="shared" si="241"/>
        <v>1096.56</v>
      </c>
      <c r="AF601" s="129">
        <f t="shared" si="242"/>
        <v>222.55999999999995</v>
      </c>
      <c r="AG601" s="130">
        <f t="shared" si="243"/>
        <v>1.826657912015758E-2</v>
      </c>
      <c r="AH601" s="137">
        <f t="shared" si="244"/>
        <v>874</v>
      </c>
      <c r="AI601" s="138">
        <f t="shared" si="245"/>
        <v>7.1733420879842413E-2</v>
      </c>
      <c r="AJ601" s="138">
        <f t="shared" si="235"/>
        <v>0.14391980080815772</v>
      </c>
      <c r="AL601" s="11">
        <f t="shared" si="249"/>
        <v>9869.6</v>
      </c>
      <c r="AM601" s="412">
        <f t="shared" si="250"/>
        <v>8017.8181818181811</v>
      </c>
      <c r="AN601" s="412">
        <f t="shared" si="251"/>
        <v>-482.18181818181893</v>
      </c>
      <c r="AO601" s="413">
        <f t="shared" si="252"/>
        <v>-6.0138781804163551E-2</v>
      </c>
      <c r="AP601" s="192">
        <v>1958015156566</v>
      </c>
      <c r="AQ601" s="192">
        <v>4985009716069</v>
      </c>
      <c r="AR601" s="192" t="s">
        <v>3173</v>
      </c>
      <c r="AS601" s="231" t="s">
        <v>1142</v>
      </c>
      <c r="AT601" s="231" t="s">
        <v>1143</v>
      </c>
      <c r="AU601" s="232" t="s">
        <v>103</v>
      </c>
      <c r="AV601" s="232">
        <v>20800</v>
      </c>
      <c r="AW601" s="233">
        <f>VLOOKUP(B:B,[1]MICHELIN!$B:$K,8,0)</f>
        <v>8500</v>
      </c>
      <c r="AX601" s="233">
        <v>1050</v>
      </c>
      <c r="AY601" s="204" t="s">
        <v>3387</v>
      </c>
      <c r="AZ601" s="192" t="s">
        <v>7249</v>
      </c>
      <c r="BA601" s="133" t="str">
        <f>IFERROR(VLOOKUP(AZ:AZ,Q商品!B:E,4,0),"")</f>
        <v>2023年製 AGILIS 3 195/80R15C 108/106S サマータイヤ 最短当日発送</v>
      </c>
      <c r="BB601" s="133" t="str">
        <f>IFERROR(VLOOKUP(B:B,在庫!B:M,12,0),"")</f>
        <v>2023年製</v>
      </c>
      <c r="BC601" s="133">
        <f>IFERROR(VLOOKUP(B:B,在庫!B:L,10,0),"")</f>
        <v>7</v>
      </c>
      <c r="BD601" s="234">
        <f>VLOOKUP(AP:AP,[1]MICHELIN!$B:$AH,32,0)</f>
        <v>605949807</v>
      </c>
      <c r="BE601" s="234">
        <f>VLOOKUP(AP:AP,[1]MICHELIN!$B:$AH,33,0)</f>
        <v>605949808</v>
      </c>
    </row>
    <row r="602" spans="1:57" s="11" customFormat="1" ht="19.5" hidden="1" customHeight="1">
      <c r="A602" s="11">
        <f t="shared" si="246"/>
        <v>1</v>
      </c>
      <c r="B602" s="239">
        <f t="shared" si="247"/>
        <v>2255017157010</v>
      </c>
      <c r="C602" s="225">
        <f>VLOOKUP(B:B,[1]MICHELIN!$B:$K,9,0)</f>
        <v>38</v>
      </c>
      <c r="D602" s="11" t="s">
        <v>4755</v>
      </c>
      <c r="E602" s="11" t="s">
        <v>4940</v>
      </c>
      <c r="F602" s="158" t="s">
        <v>5228</v>
      </c>
      <c r="G602" s="132" t="str">
        <f t="shared" si="248"/>
        <v>17</v>
      </c>
      <c r="H602" s="225">
        <v>30</v>
      </c>
      <c r="I602" s="225">
        <f>VLOOKUP(B:B,[1]MICHELIN!$B:$K,10,0)</f>
        <v>30</v>
      </c>
      <c r="J602" s="131"/>
      <c r="K602" s="132" t="s">
        <v>1767</v>
      </c>
      <c r="L602" s="132">
        <v>2</v>
      </c>
      <c r="M602" s="134" t="s">
        <v>1785</v>
      </c>
      <c r="N602" s="226" t="s">
        <v>7884</v>
      </c>
      <c r="O602" s="226" t="s">
        <v>1954</v>
      </c>
      <c r="P602" s="227">
        <v>25850</v>
      </c>
      <c r="Q602" s="228">
        <f>(P602-AX602)/1.1</f>
        <v>23499.999999999996</v>
      </c>
      <c r="R602" s="143">
        <f>IFERROR((Q602-X602)/Q602,"")</f>
        <v>0.16238297872340413</v>
      </c>
      <c r="S602" s="192">
        <v>1074476242</v>
      </c>
      <c r="T602" s="288" t="s">
        <v>7048</v>
      </c>
      <c r="U602" s="189">
        <f>W602-V602</f>
        <v>24950</v>
      </c>
      <c r="V602" s="11">
        <v>900</v>
      </c>
      <c r="W602" s="229">
        <v>25850</v>
      </c>
      <c r="X602" s="135">
        <f>AW602</f>
        <v>19684</v>
      </c>
      <c r="Y602" s="230">
        <f>(W602-AX602)/1.1</f>
        <v>23499.999999999996</v>
      </c>
      <c r="Z602" s="141">
        <f>IFERROR(-1+(AD602/N602),"")</f>
        <v>8.1649899396378345E-2</v>
      </c>
      <c r="AA602" s="136">
        <f>IFERROR((Y602-X602)/Y602,"")</f>
        <v>0.16238297872340413</v>
      </c>
      <c r="AB602" s="144"/>
      <c r="AC602" s="184">
        <f t="shared" si="256"/>
        <v>24460</v>
      </c>
      <c r="AD602" s="182">
        <f t="shared" si="257"/>
        <v>26879</v>
      </c>
      <c r="AE602" s="128">
        <f t="shared" si="241"/>
        <v>2419.11</v>
      </c>
      <c r="AF602" s="129">
        <f t="shared" si="242"/>
        <v>490.11000000000013</v>
      </c>
      <c r="AG602" s="130">
        <f t="shared" si="243"/>
        <v>1.8233937274452178E-2</v>
      </c>
      <c r="AH602" s="137">
        <f t="shared" si="244"/>
        <v>1929</v>
      </c>
      <c r="AI602" s="138">
        <f t="shared" si="245"/>
        <v>7.1766062725547822E-2</v>
      </c>
      <c r="AJ602" s="138">
        <f t="shared" si="235"/>
        <v>0.14414904144895194</v>
      </c>
      <c r="AL602" s="11">
        <f t="shared" si="249"/>
        <v>21772.1</v>
      </c>
      <c r="AM602" s="412">
        <f t="shared" si="250"/>
        <v>19792.81818181818</v>
      </c>
      <c r="AN602" s="412">
        <f t="shared" si="251"/>
        <v>108.81818181818016</v>
      </c>
      <c r="AO602" s="413">
        <f t="shared" si="252"/>
        <v>5.4978619425778037E-3</v>
      </c>
      <c r="AP602" s="192">
        <v>2255017157010</v>
      </c>
      <c r="AQ602" s="192">
        <v>4985009757383</v>
      </c>
      <c r="AR602" s="192">
        <v>39811</v>
      </c>
      <c r="AS602" s="231" t="s">
        <v>4695</v>
      </c>
      <c r="AT602" s="231" t="s">
        <v>1667</v>
      </c>
      <c r="AU602" s="232" t="s">
        <v>32</v>
      </c>
      <c r="AV602" s="232">
        <v>51800</v>
      </c>
      <c r="AW602" s="233">
        <f>VLOOKUP(B:B,[1]MICHELIN!$B:$K,8,0)</f>
        <v>19684</v>
      </c>
      <c r="AX602" s="233"/>
      <c r="AY602" s="204"/>
      <c r="AZ602" s="192" t="s">
        <v>7304</v>
      </c>
      <c r="BA602" s="133" t="str">
        <f>IFERROR(VLOOKUP(AZ:AZ,Q商品!B:E,4,0),"")</f>
        <v>2023年製 X-ICE SNOW 225/50R17 98H XL スタッドレスタイヤ 最短当日発送</v>
      </c>
      <c r="BB602" s="133" t="str">
        <f>IFERROR(VLOOKUP(B:B,在庫!B:M,12,0),"")</f>
        <v>2023年製</v>
      </c>
      <c r="BC602" s="133">
        <f>IFERROR(VLOOKUP(B:B,在庫!B:L,10,0),"")</f>
        <v>2</v>
      </c>
      <c r="BD602" s="234" t="str">
        <f>VLOOKUP(AP:AP,[1]MICHELIN!$B:$AH,32,0)</f>
        <v>×</v>
      </c>
      <c r="BE602" s="234" t="str">
        <f>VLOOKUP(AP:AP,[1]MICHELIN!$B:$AH,33,0)</f>
        <v/>
      </c>
    </row>
    <row r="603" spans="1:57" s="11" customFormat="1" ht="19.5" hidden="1" customHeight="1">
      <c r="A603" s="11">
        <f t="shared" si="246"/>
        <v>2</v>
      </c>
      <c r="B603" s="239">
        <f t="shared" si="247"/>
        <v>2256017157017</v>
      </c>
      <c r="C603" s="225">
        <f>VLOOKUP(B:B,[1]MICHELIN!$B:$K,9,0)</f>
        <v>20</v>
      </c>
      <c r="D603" s="11" t="s">
        <v>4755</v>
      </c>
      <c r="E603" s="153" t="s">
        <v>7463</v>
      </c>
      <c r="F603" s="158" t="s">
        <v>5226</v>
      </c>
      <c r="G603" s="132" t="str">
        <f t="shared" si="248"/>
        <v>17</v>
      </c>
      <c r="H603" s="225">
        <v>44</v>
      </c>
      <c r="I603" s="225">
        <f>VLOOKUP(B:B,[1]MICHELIN!$B:$K,10,0)</f>
        <v>44</v>
      </c>
      <c r="J603" s="131"/>
      <c r="K603" s="132" t="s">
        <v>7280</v>
      </c>
      <c r="L603" s="324">
        <v>4</v>
      </c>
      <c r="M603" s="134" t="s">
        <v>3422</v>
      </c>
      <c r="N603" s="226" t="s">
        <v>7885</v>
      </c>
      <c r="O603" s="226" t="s">
        <v>3425</v>
      </c>
      <c r="P603" s="227">
        <v>24300</v>
      </c>
      <c r="Q603" s="228">
        <f>(P603-AX603)/1.1</f>
        <v>21136.363636363636</v>
      </c>
      <c r="R603" s="143">
        <f>IFERROR((Q603-X603)/Q603,"")</f>
        <v>0.19096774193548385</v>
      </c>
      <c r="S603" s="192" t="s">
        <v>6511</v>
      </c>
      <c r="T603" s="288" t="s">
        <v>7626</v>
      </c>
      <c r="U603" s="189">
        <f>W603-V603</f>
        <v>23400</v>
      </c>
      <c r="V603" s="11">
        <v>900</v>
      </c>
      <c r="W603" s="229">
        <v>24300</v>
      </c>
      <c r="X603" s="135">
        <f>AW603</f>
        <v>17100</v>
      </c>
      <c r="Y603" s="230">
        <f>(W603-AX603)/1.1</f>
        <v>21136.363636363636</v>
      </c>
      <c r="Z603" s="141">
        <f>IFERROR(-1+(AD603/N603),"")</f>
        <v>7.7307692307692299E-2</v>
      </c>
      <c r="AA603" s="136">
        <f>IFERROR((Y603-X603)/Y603,"")</f>
        <v>0.19096774193548385</v>
      </c>
      <c r="AB603" s="144"/>
      <c r="AC603" s="184">
        <f t="shared" si="256"/>
        <v>22941</v>
      </c>
      <c r="AD603" s="182">
        <f t="shared" si="257"/>
        <v>25209</v>
      </c>
      <c r="AE603" s="128">
        <f t="shared" si="241"/>
        <v>2268.81</v>
      </c>
      <c r="AF603" s="129">
        <f t="shared" si="242"/>
        <v>459.80999999999995</v>
      </c>
      <c r="AG603" s="130">
        <f t="shared" si="243"/>
        <v>1.8239914316315598E-2</v>
      </c>
      <c r="AH603" s="137">
        <f t="shared" si="244"/>
        <v>1809</v>
      </c>
      <c r="AI603" s="138">
        <f t="shared" si="245"/>
        <v>7.1760085683684402E-2</v>
      </c>
      <c r="AJ603" s="138">
        <f t="shared" si="235"/>
        <v>0.17272782761916824</v>
      </c>
      <c r="AL603" s="11">
        <f t="shared" si="249"/>
        <v>20420.099999999999</v>
      </c>
      <c r="AM603" s="412">
        <f t="shared" si="250"/>
        <v>17609.181818181816</v>
      </c>
      <c r="AN603" s="412">
        <f t="shared" si="251"/>
        <v>509.1818181818162</v>
      </c>
      <c r="AO603" s="413">
        <f t="shared" si="252"/>
        <v>2.8915699970573094E-2</v>
      </c>
      <c r="AP603" s="192">
        <v>2256017157017</v>
      </c>
      <c r="AQ603" s="192">
        <v>4985009757406</v>
      </c>
      <c r="AR603" s="192" t="s">
        <v>3183</v>
      </c>
      <c r="AS603" s="231" t="s">
        <v>4695</v>
      </c>
      <c r="AT603" s="231" t="s">
        <v>1668</v>
      </c>
      <c r="AU603" s="232" t="s">
        <v>68</v>
      </c>
      <c r="AV603" s="232">
        <v>45000</v>
      </c>
      <c r="AW603" s="233">
        <f>VLOOKUP(B:B,[1]MICHELIN!$B:$K,8,0)</f>
        <v>17100</v>
      </c>
      <c r="AX603" s="233">
        <v>1050</v>
      </c>
      <c r="AY603" s="204" t="s">
        <v>3387</v>
      </c>
      <c r="AZ603" s="192" t="s">
        <v>347</v>
      </c>
      <c r="BA603" s="133" t="str">
        <f>IFERROR(VLOOKUP(AZ:AZ,Q商品!B:E,4,0),"")</f>
        <v>2023年製 X-ICE SNOW 225/60R17 103T XL MICHELIN スタッドレス 最短当日発送</v>
      </c>
      <c r="BB603" s="133" t="str">
        <f>IFERROR(VLOOKUP(B:B,在庫!B:M,12,0),"")</f>
        <v>2023年製</v>
      </c>
      <c r="BC603" s="133">
        <f>IFERROR(VLOOKUP(B:B,在庫!B:L,10,0),"")</f>
        <v>3</v>
      </c>
      <c r="BD603" s="234" t="str">
        <f>VLOOKUP(AP:AP,[1]MICHELIN!$B:$AH,32,0)</f>
        <v/>
      </c>
      <c r="BE603" s="234" t="str">
        <f>VLOOKUP(AP:AP,[1]MICHELIN!$B:$AH,33,0)</f>
        <v/>
      </c>
    </row>
    <row r="604" spans="1:57" s="11" customFormat="1" ht="19.5" hidden="1" customHeight="1">
      <c r="A604" s="11">
        <f t="shared" si="246"/>
        <v>2</v>
      </c>
      <c r="B604" s="239">
        <f t="shared" si="247"/>
        <v>2255518157014</v>
      </c>
      <c r="C604" s="225">
        <f>VLOOKUP(B:B,[1]MICHELIN!$B:$K,9,0)</f>
        <v>54</v>
      </c>
      <c r="D604" s="11" t="s">
        <v>4755</v>
      </c>
      <c r="E604" s="359" t="s">
        <v>7462</v>
      </c>
      <c r="F604" s="158"/>
      <c r="G604" s="132" t="str">
        <f t="shared" si="248"/>
        <v>18</v>
      </c>
      <c r="H604" s="225">
        <v>0</v>
      </c>
      <c r="I604" s="225">
        <f>VLOOKUP(B:B,[1]MICHELIN!$B:$K,10,0)</f>
        <v>0</v>
      </c>
      <c r="J604" s="131"/>
      <c r="K604" s="132" t="s">
        <v>7280</v>
      </c>
      <c r="L604" s="324">
        <v>5</v>
      </c>
      <c r="M604" s="134"/>
      <c r="N604" s="226"/>
      <c r="O604" s="226"/>
      <c r="P604" s="227"/>
      <c r="Q604" s="228"/>
      <c r="R604" s="143"/>
      <c r="S604" s="192"/>
      <c r="T604" s="288"/>
      <c r="U604" s="189"/>
      <c r="W604" s="229"/>
      <c r="X604" s="135"/>
      <c r="Y604" s="230"/>
      <c r="Z604" s="141"/>
      <c r="AA604" s="136"/>
      <c r="AB604" s="144"/>
      <c r="AC604" s="184">
        <f t="shared" si="256"/>
        <v>0</v>
      </c>
      <c r="AD604" s="182">
        <f t="shared" si="257"/>
        <v>0</v>
      </c>
      <c r="AE604" s="128">
        <f t="shared" si="241"/>
        <v>0</v>
      </c>
      <c r="AF604" s="129">
        <f t="shared" si="242"/>
        <v>0</v>
      </c>
      <c r="AG604" s="130" t="str">
        <f t="shared" si="243"/>
        <v/>
      </c>
      <c r="AH604" s="137">
        <f t="shared" si="244"/>
        <v>0</v>
      </c>
      <c r="AI604" s="138" t="str">
        <f t="shared" si="245"/>
        <v/>
      </c>
      <c r="AJ604" s="138" t="str">
        <f t="shared" si="235"/>
        <v/>
      </c>
      <c r="AL604" s="11">
        <f t="shared" si="249"/>
        <v>0</v>
      </c>
      <c r="AM604" s="412">
        <f t="shared" si="250"/>
        <v>-954.5454545454545</v>
      </c>
      <c r="AN604" s="412">
        <f t="shared" si="251"/>
        <v>-954.5454545454545</v>
      </c>
      <c r="AO604" s="413">
        <f t="shared" si="252"/>
        <v>1</v>
      </c>
      <c r="AP604" s="192">
        <v>2255518157014</v>
      </c>
      <c r="AQ604" s="192">
        <v>4985009757529</v>
      </c>
      <c r="AR604" s="192" t="s">
        <v>3180</v>
      </c>
      <c r="AS604" s="231" t="s">
        <v>4695</v>
      </c>
      <c r="AT604" s="231" t="s">
        <v>966</v>
      </c>
      <c r="AU604" s="232" t="s">
        <v>71</v>
      </c>
      <c r="AV604" s="232">
        <v>51000</v>
      </c>
      <c r="AW604" s="233">
        <f>VLOOKUP(B:B,[1]MICHELIN!$B:$K,8,0)</f>
        <v>19380</v>
      </c>
      <c r="AX604" s="233">
        <v>1050</v>
      </c>
      <c r="AY604" s="204"/>
      <c r="AZ604" s="192"/>
      <c r="BA604" s="133" t="str">
        <f>IFERROR(VLOOKUP(AZ:AZ,Q商品!B:E,4,0),"")</f>
        <v/>
      </c>
      <c r="BB604" s="133" t="str">
        <f>IFERROR(VLOOKUP(B:B,在庫!B:M,12,0),"")</f>
        <v/>
      </c>
      <c r="BC604" s="133" t="str">
        <f>IFERROR(VLOOKUP(B:B,在庫!B:L,10,0),"")</f>
        <v/>
      </c>
      <c r="BD604" s="234" t="str">
        <f>VLOOKUP(AP:AP,[1]MICHELIN!$B:$AH,32,0)</f>
        <v>×</v>
      </c>
      <c r="BE604" s="234" t="str">
        <f>VLOOKUP(AP:AP,[1]MICHELIN!$B:$AH,33,0)</f>
        <v/>
      </c>
    </row>
    <row r="605" spans="1:57" s="11" customFormat="1" ht="19.5" hidden="1" customHeight="1">
      <c r="A605" s="11">
        <f t="shared" si="246"/>
        <v>1</v>
      </c>
      <c r="B605" s="239">
        <f t="shared" si="247"/>
        <v>2055017157016</v>
      </c>
      <c r="C605" s="225">
        <f>VLOOKUP(B:B,[1]MICHELIN!$B:$K,9,0)</f>
        <v>76</v>
      </c>
      <c r="D605" s="11" t="s">
        <v>4755</v>
      </c>
      <c r="E605" s="358" t="s">
        <v>4935</v>
      </c>
      <c r="F605" s="158" t="s">
        <v>5236</v>
      </c>
      <c r="G605" s="132" t="str">
        <f t="shared" si="248"/>
        <v>17</v>
      </c>
      <c r="H605" s="225">
        <v>1</v>
      </c>
      <c r="I605" s="225">
        <f>VLOOKUP(B:B,[1]MICHELIN!$B:$K,10,0)</f>
        <v>1</v>
      </c>
      <c r="J605" s="131"/>
      <c r="K605" s="132" t="s">
        <v>1767</v>
      </c>
      <c r="L605" s="132">
        <v>11</v>
      </c>
      <c r="M605" s="134" t="s">
        <v>3422</v>
      </c>
      <c r="N605" s="226" t="s">
        <v>7216</v>
      </c>
      <c r="O605" s="226">
        <v>0</v>
      </c>
      <c r="P605" s="227">
        <v>22550</v>
      </c>
      <c r="Q605" s="228">
        <f t="shared" ref="Q605:Q636" si="258">(P605-AX605)/1.1</f>
        <v>20022.727272727272</v>
      </c>
      <c r="R605" s="143">
        <f t="shared" ref="R605:R636" si="259">IFERROR((Q605-X605)/Q605,"")</f>
        <v>0.1514642451759364</v>
      </c>
      <c r="S605" s="192">
        <v>1074476243</v>
      </c>
      <c r="T605" s="288" t="s">
        <v>7057</v>
      </c>
      <c r="U605" s="189">
        <f t="shared" ref="U605:U636" si="260">W605-V605</f>
        <v>22550</v>
      </c>
      <c r="W605" s="229">
        <v>22550</v>
      </c>
      <c r="X605" s="135">
        <f t="shared" ref="X605:X636" si="261">AW605</f>
        <v>16990</v>
      </c>
      <c r="Y605" s="230">
        <f t="shared" ref="Y605:Y636" si="262">(W605-AX605)/1.1</f>
        <v>20022.727272727272</v>
      </c>
      <c r="Z605" s="141">
        <f t="shared" ref="Z605:Z636" si="263">IFERROR(-1+(AD605/N605),"")</f>
        <v>7.7294900221729579E-2</v>
      </c>
      <c r="AA605" s="136">
        <f t="shared" ref="AA605:AA636" si="264">IFERROR((Y605-X605)/Y605,"")</f>
        <v>0.1514642451759364</v>
      </c>
      <c r="AB605" s="144"/>
      <c r="AC605" s="184">
        <f t="shared" si="256"/>
        <v>22107</v>
      </c>
      <c r="AD605" s="182">
        <f t="shared" si="257"/>
        <v>24293</v>
      </c>
      <c r="AE605" s="128">
        <f t="shared" si="241"/>
        <v>2186.37</v>
      </c>
      <c r="AF605" s="129">
        <f t="shared" si="242"/>
        <v>443.36999999999989</v>
      </c>
      <c r="AG605" s="130">
        <f t="shared" si="243"/>
        <v>1.8250936483760749E-2</v>
      </c>
      <c r="AH605" s="137">
        <f t="shared" si="244"/>
        <v>1743</v>
      </c>
      <c r="AI605" s="138">
        <f t="shared" si="245"/>
        <v>7.1749063516239248E-2</v>
      </c>
      <c r="AJ605" s="138">
        <f t="shared" si="235"/>
        <v>0.13321330869217565</v>
      </c>
      <c r="AL605" s="11">
        <f t="shared" si="249"/>
        <v>19677.7</v>
      </c>
      <c r="AM605" s="412">
        <f t="shared" si="250"/>
        <v>17411.545454545452</v>
      </c>
      <c r="AN605" s="412">
        <f t="shared" si="251"/>
        <v>421.54545454545223</v>
      </c>
      <c r="AO605" s="413">
        <f t="shared" si="252"/>
        <v>2.4210685699666237E-2</v>
      </c>
      <c r="AP605" s="192">
        <v>2055017157016</v>
      </c>
      <c r="AQ605" s="192">
        <v>4985009757307</v>
      </c>
      <c r="AR605" s="192" t="s">
        <v>3175</v>
      </c>
      <c r="AS605" s="231" t="s">
        <v>3176</v>
      </c>
      <c r="AT605" s="231" t="s">
        <v>969</v>
      </c>
      <c r="AU605" s="232" t="s">
        <v>64</v>
      </c>
      <c r="AV605" s="232">
        <v>41800</v>
      </c>
      <c r="AW605" s="233">
        <f>VLOOKUP(B:B,[1]MICHELIN!$B:$K,8,0)</f>
        <v>16990</v>
      </c>
      <c r="AX605" s="233">
        <v>525</v>
      </c>
      <c r="AY605" s="204" t="s">
        <v>3387</v>
      </c>
      <c r="AZ605" s="192" t="s">
        <v>1807</v>
      </c>
      <c r="BA605" s="133" t="str">
        <f>IFERROR(VLOOKUP(AZ:AZ,Q商品!B:E,4,0),"")</f>
        <v>2023年製 X-ICE SNOW 205/50R17 93H XL スタッドレスタイヤ 最短当日発送</v>
      </c>
      <c r="BB605" s="133" t="str">
        <f>IFERROR(VLOOKUP(B:B,在庫!B:M,12,0),"")</f>
        <v>2023年製</v>
      </c>
      <c r="BC605" s="133">
        <f>IFERROR(VLOOKUP(B:B,在庫!B:L,10,0),"")</f>
        <v>1</v>
      </c>
      <c r="BD605" s="234" t="str">
        <f>VLOOKUP(AP:AP,[1]MICHELIN!$B:$AH,32,0)</f>
        <v>×</v>
      </c>
      <c r="BE605" s="234" t="str">
        <f>VLOOKUP(AP:AP,[1]MICHELIN!$B:$AH,33,0)</f>
        <v/>
      </c>
    </row>
    <row r="606" spans="1:57" s="11" customFormat="1" ht="19.5" hidden="1" customHeight="1">
      <c r="A606" s="11">
        <f t="shared" si="246"/>
        <v>1</v>
      </c>
      <c r="B606" s="239">
        <f t="shared" si="247"/>
        <v>2656517157010</v>
      </c>
      <c r="C606" s="225">
        <f>VLOOKUP(B:B,[1]MICHELIN!$B:$K,9,0)</f>
        <v>72</v>
      </c>
      <c r="D606" s="11" t="s">
        <v>5194</v>
      </c>
      <c r="E606" s="358" t="s">
        <v>5175</v>
      </c>
      <c r="F606" s="158" t="s">
        <v>6209</v>
      </c>
      <c r="G606" s="132" t="str">
        <f t="shared" si="248"/>
        <v>17</v>
      </c>
      <c r="H606" s="225">
        <v>0</v>
      </c>
      <c r="I606" s="225">
        <f>VLOOKUP(B:B,[1]MICHELIN!$B:$K,10,0)</f>
        <v>0</v>
      </c>
      <c r="J606" s="131">
        <v>767</v>
      </c>
      <c r="K606" s="132" t="s">
        <v>1767</v>
      </c>
      <c r="L606" s="132">
        <v>21</v>
      </c>
      <c r="M606" s="134" t="s">
        <v>3422</v>
      </c>
      <c r="N606" s="226" t="s">
        <v>7217</v>
      </c>
      <c r="O606" s="226" t="s">
        <v>3425</v>
      </c>
      <c r="P606" s="227">
        <v>21575</v>
      </c>
      <c r="Q606" s="228">
        <f t="shared" si="258"/>
        <v>18659.090909090908</v>
      </c>
      <c r="R606" s="143">
        <f t="shared" si="259"/>
        <v>0.23629719853836781</v>
      </c>
      <c r="S606" s="192">
        <v>1074476231</v>
      </c>
      <c r="T606" s="288" t="s">
        <v>7066</v>
      </c>
      <c r="U606" s="189">
        <f t="shared" si="260"/>
        <v>20675</v>
      </c>
      <c r="V606" s="11">
        <v>900</v>
      </c>
      <c r="W606" s="229">
        <v>21575</v>
      </c>
      <c r="X606" s="135">
        <f t="shared" si="261"/>
        <v>14250</v>
      </c>
      <c r="Y606" s="230">
        <f t="shared" si="262"/>
        <v>18659.090909090908</v>
      </c>
      <c r="Z606" s="141">
        <f t="shared" si="263"/>
        <v>7.7291414752115983E-2</v>
      </c>
      <c r="AA606" s="136">
        <f t="shared" si="264"/>
        <v>0.23629719853836781</v>
      </c>
      <c r="AB606" s="144"/>
      <c r="AC606" s="184">
        <f t="shared" si="256"/>
        <v>20269</v>
      </c>
      <c r="AD606" s="182">
        <f t="shared" si="257"/>
        <v>22273</v>
      </c>
      <c r="AE606" s="128">
        <f t="shared" si="241"/>
        <v>2004.57</v>
      </c>
      <c r="AF606" s="129">
        <f t="shared" si="242"/>
        <v>406.56999999999994</v>
      </c>
      <c r="AG606" s="130">
        <f t="shared" si="243"/>
        <v>1.8253939747676556E-2</v>
      </c>
      <c r="AH606" s="137">
        <f t="shared" si="244"/>
        <v>1598</v>
      </c>
      <c r="AI606" s="138">
        <f t="shared" si="245"/>
        <v>7.174606025232344E-2</v>
      </c>
      <c r="AJ606" s="138">
        <f t="shared" ref="AJ606:AJ637" si="265">IFERROR(AA606-AG606,"")</f>
        <v>0.21804325879069125</v>
      </c>
      <c r="AK606" s="11" t="s">
        <v>13397</v>
      </c>
      <c r="AL606" s="11">
        <f t="shared" si="249"/>
        <v>18041.7</v>
      </c>
      <c r="AM606" s="412">
        <f t="shared" si="250"/>
        <v>15447</v>
      </c>
      <c r="AN606" s="412">
        <f t="shared" si="251"/>
        <v>1197</v>
      </c>
      <c r="AO606" s="413">
        <f t="shared" si="252"/>
        <v>7.7490774907749083E-2</v>
      </c>
      <c r="AP606" s="192">
        <v>2656517157010</v>
      </c>
      <c r="AQ606" s="192">
        <v>4985009758113</v>
      </c>
      <c r="AR606" s="192" t="s">
        <v>6171</v>
      </c>
      <c r="AS606" s="231" t="s">
        <v>6172</v>
      </c>
      <c r="AT606" s="231" t="s">
        <v>5173</v>
      </c>
      <c r="AU606" s="232" t="s">
        <v>75</v>
      </c>
      <c r="AV606" s="232">
        <v>37500</v>
      </c>
      <c r="AW606" s="233">
        <f>VLOOKUP(B:B,[1]MICHELIN!$B:$K,8,0)</f>
        <v>14250</v>
      </c>
      <c r="AX606" s="233">
        <v>1050</v>
      </c>
      <c r="AY606" s="204" t="str">
        <f>IF(COUNTIF(AS606, "*並行*"),"並","正")</f>
        <v>正</v>
      </c>
      <c r="AZ606" s="195" t="s">
        <v>6448</v>
      </c>
      <c r="BA606" s="133" t="str">
        <f>IFERROR(VLOOKUP(AZ:AZ,Q商品!B:E,4,0),"")</f>
        <v>2023年製 X-ICE SNOW SUV 265/65R17 112T スタッドレスタイヤ 最短当日発送</v>
      </c>
      <c r="BB606" s="133" t="str">
        <f>IFERROR(VLOOKUP(B:B,在庫!B:M,12,0),"")</f>
        <v/>
      </c>
      <c r="BC606" s="133" t="str">
        <f>IFERROR(VLOOKUP(B:B,在庫!B:L,10,0),"")</f>
        <v/>
      </c>
      <c r="BD606" s="234" t="str">
        <f>VLOOKUP(AP:AP,[1]MICHELIN!$B:$AH,32,0)</f>
        <v/>
      </c>
      <c r="BE606" s="234" t="str">
        <f>VLOOKUP(AP:AP,[1]MICHELIN!$B:$AH,33,0)</f>
        <v/>
      </c>
    </row>
    <row r="607" spans="1:57" s="11" customFormat="1" ht="19.5" hidden="1" customHeight="1">
      <c r="A607" s="11">
        <f t="shared" si="246"/>
        <v>1</v>
      </c>
      <c r="B607" s="239">
        <f t="shared" si="247"/>
        <v>2356018157013</v>
      </c>
      <c r="C607" s="225">
        <f>VLOOKUP(B:B,[1]MICHELIN!$B:$K,9,0)</f>
        <v>66</v>
      </c>
      <c r="D607" s="11" t="s">
        <v>5194</v>
      </c>
      <c r="E607" s="358" t="s">
        <v>5174</v>
      </c>
      <c r="F607" s="158" t="s">
        <v>7281</v>
      </c>
      <c r="G607" s="132" t="str">
        <f t="shared" si="248"/>
        <v>18</v>
      </c>
      <c r="H607" s="225">
        <v>2</v>
      </c>
      <c r="I607" s="225">
        <f>VLOOKUP(B:B,[1]MICHELIN!$B:$K,10,0)</f>
        <v>2</v>
      </c>
      <c r="J607" s="131"/>
      <c r="K607" s="132" t="s">
        <v>1767</v>
      </c>
      <c r="L607" s="132"/>
      <c r="M607" s="134"/>
      <c r="N607" s="226"/>
      <c r="O607" s="226"/>
      <c r="P607" s="227"/>
      <c r="Q607" s="228">
        <f t="shared" si="258"/>
        <v>-954.5454545454545</v>
      </c>
      <c r="R607" s="143">
        <f t="shared" si="259"/>
        <v>15.132380952380952</v>
      </c>
      <c r="S607" s="192">
        <v>1074476230</v>
      </c>
      <c r="T607" s="285" t="s">
        <v>6762</v>
      </c>
      <c r="U607" s="189">
        <f t="shared" si="260"/>
        <v>0</v>
      </c>
      <c r="W607" s="229"/>
      <c r="X607" s="135">
        <f t="shared" si="261"/>
        <v>13490</v>
      </c>
      <c r="Y607" s="230">
        <f t="shared" si="262"/>
        <v>-954.5454545454545</v>
      </c>
      <c r="Z607" s="141" t="str">
        <f t="shared" si="263"/>
        <v/>
      </c>
      <c r="AA607" s="136">
        <f t="shared" si="264"/>
        <v>15.132380952380952</v>
      </c>
      <c r="AB607" s="144"/>
      <c r="AC607" s="184">
        <f t="shared" si="256"/>
        <v>0</v>
      </c>
      <c r="AD607" s="182">
        <f t="shared" si="257"/>
        <v>0</v>
      </c>
      <c r="AE607" s="128">
        <f t="shared" si="241"/>
        <v>0</v>
      </c>
      <c r="AF607" s="129">
        <f t="shared" si="242"/>
        <v>0</v>
      </c>
      <c r="AG607" s="130" t="str">
        <f t="shared" si="243"/>
        <v/>
      </c>
      <c r="AH607" s="137">
        <f t="shared" si="244"/>
        <v>0</v>
      </c>
      <c r="AI607" s="138" t="str">
        <f t="shared" si="245"/>
        <v/>
      </c>
      <c r="AJ607" s="138" t="str">
        <f t="shared" si="265"/>
        <v/>
      </c>
      <c r="AK607" s="11" t="s">
        <v>13397</v>
      </c>
      <c r="AL607" s="11">
        <f t="shared" si="249"/>
        <v>0</v>
      </c>
      <c r="AM607" s="412">
        <f t="shared" si="250"/>
        <v>-954.5454545454545</v>
      </c>
      <c r="AN607" s="412">
        <f t="shared" si="251"/>
        <v>-14444.545454545454</v>
      </c>
      <c r="AO607" s="413">
        <f t="shared" si="252"/>
        <v>15.132380952380952</v>
      </c>
      <c r="AP607" s="192">
        <v>2356018157013</v>
      </c>
      <c r="AQ607" s="192">
        <v>4985009758144</v>
      </c>
      <c r="AR607" s="192">
        <v>383240</v>
      </c>
      <c r="AS607" s="231" t="s">
        <v>6172</v>
      </c>
      <c r="AT607" s="231" t="s">
        <v>6177</v>
      </c>
      <c r="AU607" s="232" t="s">
        <v>76</v>
      </c>
      <c r="AV607" s="232">
        <v>35500</v>
      </c>
      <c r="AW607" s="233">
        <f>VLOOKUP(B:B,[1]MICHELIN!$B:$K,8,0)</f>
        <v>13490</v>
      </c>
      <c r="AX607" s="233">
        <v>1050</v>
      </c>
      <c r="AY607" s="204"/>
      <c r="AZ607" s="195" t="s">
        <v>5167</v>
      </c>
      <c r="BA607" s="133" t="str">
        <f>IFERROR(VLOOKUP(AZ:AZ,Q商品!B:E,4,0),"")</f>
        <v>2023年製 X-ICE SNOW SUV 235/60R18 107T XL スタッドレスタイヤ 最短当日発送</v>
      </c>
      <c r="BB607" s="133" t="str">
        <f>IFERROR(VLOOKUP(B:B,在庫!B:M,12,0),"")</f>
        <v>2023年製</v>
      </c>
      <c r="BC607" s="133">
        <f>IFERROR(VLOOKUP(B:B,在庫!B:L,10,0),"")</f>
        <v>1</v>
      </c>
      <c r="BD607" s="234" t="str">
        <f>VLOOKUP(AP:AP,[1]MICHELIN!$B:$AH,32,0)</f>
        <v/>
      </c>
      <c r="BE607" s="234" t="str">
        <f>VLOOKUP(AP:AP,[1]MICHELIN!$B:$AH,33,0)</f>
        <v/>
      </c>
    </row>
    <row r="608" spans="1:57" s="11" customFormat="1" ht="19.5" hidden="1" customHeight="1">
      <c r="A608" s="11">
        <f t="shared" si="246"/>
        <v>1</v>
      </c>
      <c r="B608" s="239">
        <f t="shared" si="247"/>
        <v>1856515157000</v>
      </c>
      <c r="C608" s="225">
        <f>VLOOKUP(B:B,[1]MICHELIN!$B:$K,9,0)</f>
        <v>40</v>
      </c>
      <c r="D608" s="11" t="s">
        <v>5194</v>
      </c>
      <c r="E608" s="358" t="s">
        <v>6392</v>
      </c>
      <c r="F608" s="158" t="s">
        <v>6202</v>
      </c>
      <c r="G608" s="132" t="str">
        <f t="shared" si="248"/>
        <v>15</v>
      </c>
      <c r="H608" s="225">
        <v>0</v>
      </c>
      <c r="I608" s="225">
        <f>VLOOKUP(B:B,[1]MICHELIN!$B:$K,10,0)</f>
        <v>0</v>
      </c>
      <c r="J608" s="131"/>
      <c r="K608" s="132" t="s">
        <v>7280</v>
      </c>
      <c r="L608" s="132"/>
      <c r="M608" s="134"/>
      <c r="N608" s="226"/>
      <c r="O608" s="226"/>
      <c r="P608" s="227"/>
      <c r="Q608" s="228">
        <f t="shared" si="258"/>
        <v>-954.5454545454545</v>
      </c>
      <c r="R608" s="143">
        <f t="shared" si="259"/>
        <v>11.455238095238094</v>
      </c>
      <c r="S608" s="192">
        <v>1074476496</v>
      </c>
      <c r="T608" s="285" t="s">
        <v>6763</v>
      </c>
      <c r="U608" s="189">
        <f t="shared" si="260"/>
        <v>0</v>
      </c>
      <c r="W608" s="229"/>
      <c r="X608" s="135">
        <f t="shared" si="261"/>
        <v>9980</v>
      </c>
      <c r="Y608" s="230">
        <f t="shared" si="262"/>
        <v>-954.5454545454545</v>
      </c>
      <c r="Z608" s="141" t="str">
        <f t="shared" si="263"/>
        <v/>
      </c>
      <c r="AA608" s="136">
        <f t="shared" si="264"/>
        <v>11.455238095238094</v>
      </c>
      <c r="AB608" s="144"/>
      <c r="AC608" s="184">
        <f t="shared" si="256"/>
        <v>0</v>
      </c>
      <c r="AD608" s="182">
        <f t="shared" si="257"/>
        <v>0</v>
      </c>
      <c r="AE608" s="128">
        <f t="shared" si="241"/>
        <v>0</v>
      </c>
      <c r="AF608" s="129">
        <f t="shared" si="242"/>
        <v>0</v>
      </c>
      <c r="AG608" s="130" t="str">
        <f t="shared" si="243"/>
        <v/>
      </c>
      <c r="AH608" s="137">
        <f t="shared" si="244"/>
        <v>0</v>
      </c>
      <c r="AI608" s="138" t="str">
        <f t="shared" si="245"/>
        <v/>
      </c>
      <c r="AJ608" s="138" t="str">
        <f t="shared" si="265"/>
        <v/>
      </c>
      <c r="AK608" s="11" t="s">
        <v>13397</v>
      </c>
      <c r="AL608" s="11">
        <f t="shared" si="249"/>
        <v>0</v>
      </c>
      <c r="AM608" s="412">
        <f t="shared" si="250"/>
        <v>-954.5454545454545</v>
      </c>
      <c r="AN608" s="412">
        <f t="shared" si="251"/>
        <v>-10934.545454545454</v>
      </c>
      <c r="AO608" s="413">
        <f t="shared" si="252"/>
        <v>11.455238095238094</v>
      </c>
      <c r="AP608" s="192">
        <v>1856515157000</v>
      </c>
      <c r="AQ608" s="192">
        <v>4985009757116</v>
      </c>
      <c r="AR608" s="192">
        <v>720870</v>
      </c>
      <c r="AS608" s="231" t="s">
        <v>3377</v>
      </c>
      <c r="AT608" s="231" t="s">
        <v>968</v>
      </c>
      <c r="AU608" s="232" t="s">
        <v>42</v>
      </c>
      <c r="AV608" s="232">
        <v>23200</v>
      </c>
      <c r="AW608" s="233">
        <f>VLOOKUP(B:B,[1]MICHELIN!$B:$K,8,0)</f>
        <v>9980</v>
      </c>
      <c r="AX608" s="233">
        <v>1050</v>
      </c>
      <c r="AY608" s="204" t="s">
        <v>6001</v>
      </c>
      <c r="AZ608" s="195" t="s">
        <v>5557</v>
      </c>
      <c r="BA608" s="133" t="str">
        <f>IFERROR(VLOOKUP(AZ:AZ,Q商品!B:E,4,0),"")</f>
        <v>2023年製 X-ICE SNOW 185/65R15 92T XL スタッドレスタイヤ 最短当日発送</v>
      </c>
      <c r="BB608" s="133" t="str">
        <f>IFERROR(VLOOKUP(B:B,在庫!B:M,12,0),"")</f>
        <v/>
      </c>
      <c r="BC608" s="133" t="str">
        <f>IFERROR(VLOOKUP(B:B,在庫!B:L,10,0),"")</f>
        <v/>
      </c>
      <c r="BD608" s="234" t="str">
        <f>VLOOKUP(AP:AP,[1]MICHELIN!$B:$AH,32,0)</f>
        <v/>
      </c>
      <c r="BE608" s="234" t="str">
        <f>VLOOKUP(AP:AP,[1]MICHELIN!$B:$AH,33,0)</f>
        <v/>
      </c>
    </row>
    <row r="609" spans="1:57" s="11" customFormat="1" ht="19.5" hidden="1" customHeight="1">
      <c r="A609" s="11">
        <f t="shared" si="246"/>
        <v>1</v>
      </c>
      <c r="B609" s="239">
        <f t="shared" si="247"/>
        <v>2156017157010</v>
      </c>
      <c r="C609" s="225">
        <f>VLOOKUP(B:B,[1]MICHELIN!$B:$K,9,0)</f>
        <v>68</v>
      </c>
      <c r="D609" s="11" t="s">
        <v>4755</v>
      </c>
      <c r="E609" s="11" t="s">
        <v>4938</v>
      </c>
      <c r="F609" s="158" t="s">
        <v>5238</v>
      </c>
      <c r="G609" s="132" t="str">
        <f t="shared" si="248"/>
        <v>17</v>
      </c>
      <c r="H609" s="225">
        <v>2</v>
      </c>
      <c r="I609" s="225">
        <f>VLOOKUP(B:B,[1]MICHELIN!$B:$K,10,0)</f>
        <v>2</v>
      </c>
      <c r="J609" s="131"/>
      <c r="K609" s="132" t="s">
        <v>1767</v>
      </c>
      <c r="L609" s="132">
        <v>13</v>
      </c>
      <c r="M609" s="134" t="s">
        <v>3422</v>
      </c>
      <c r="N609" s="226" t="s">
        <v>6201</v>
      </c>
      <c r="O609" s="226" t="s">
        <v>3425</v>
      </c>
      <c r="P609" s="227">
        <v>19920</v>
      </c>
      <c r="Q609" s="228">
        <f t="shared" si="258"/>
        <v>17154.545454545452</v>
      </c>
      <c r="R609" s="143">
        <f t="shared" si="259"/>
        <v>0.11160572337042914</v>
      </c>
      <c r="S609" s="192">
        <v>1074476247</v>
      </c>
      <c r="T609" s="288" t="s">
        <v>7059</v>
      </c>
      <c r="U609" s="189">
        <f t="shared" si="260"/>
        <v>19020</v>
      </c>
      <c r="V609" s="11">
        <v>900</v>
      </c>
      <c r="W609" s="229">
        <v>19920</v>
      </c>
      <c r="X609" s="135">
        <f t="shared" si="261"/>
        <v>15240</v>
      </c>
      <c r="Y609" s="230">
        <f t="shared" si="262"/>
        <v>17154.545454545452</v>
      </c>
      <c r="Z609" s="141">
        <f t="shared" si="263"/>
        <v>7.7339642481598414E-2</v>
      </c>
      <c r="AA609" s="136">
        <f t="shared" si="264"/>
        <v>0.11160572337042914</v>
      </c>
      <c r="AB609" s="144"/>
      <c r="AC609" s="184">
        <f t="shared" si="256"/>
        <v>18647</v>
      </c>
      <c r="AD609" s="182">
        <f t="shared" si="257"/>
        <v>20491</v>
      </c>
      <c r="AE609" s="128">
        <f t="shared" si="241"/>
        <v>1844.1899999999998</v>
      </c>
      <c r="AF609" s="129">
        <f t="shared" si="242"/>
        <v>373.18999999999983</v>
      </c>
      <c r="AG609" s="130">
        <f t="shared" si="243"/>
        <v>1.8212385925528273E-2</v>
      </c>
      <c r="AH609" s="137">
        <f t="shared" si="244"/>
        <v>1471</v>
      </c>
      <c r="AI609" s="138">
        <f t="shared" si="245"/>
        <v>7.178761407447172E-2</v>
      </c>
      <c r="AJ609" s="138">
        <f t="shared" si="265"/>
        <v>9.3393337444900859E-2</v>
      </c>
      <c r="AL609" s="11">
        <f t="shared" si="249"/>
        <v>16597.900000000001</v>
      </c>
      <c r="AM609" s="412">
        <f t="shared" si="250"/>
        <v>14134.454545454546</v>
      </c>
      <c r="AN609" s="412">
        <f t="shared" si="251"/>
        <v>-1105.545454545454</v>
      </c>
      <c r="AO609" s="413">
        <f t="shared" si="252"/>
        <v>-7.8216350761196013E-2</v>
      </c>
      <c r="AP609" s="192">
        <v>2156017157010</v>
      </c>
      <c r="AQ609" s="192">
        <v>4985009757352</v>
      </c>
      <c r="AR609" s="192">
        <v>721110</v>
      </c>
      <c r="AS609" s="231" t="s">
        <v>4695</v>
      </c>
      <c r="AT609" s="231" t="s">
        <v>3442</v>
      </c>
      <c r="AU609" s="232" t="s">
        <v>67</v>
      </c>
      <c r="AV609" s="232">
        <v>40100</v>
      </c>
      <c r="AW609" s="233">
        <f>VLOOKUP(B:B,[1]MICHELIN!$B:$K,8,0)</f>
        <v>15240</v>
      </c>
      <c r="AX609" s="233">
        <v>1050</v>
      </c>
      <c r="AY609" s="204" t="s">
        <v>3387</v>
      </c>
      <c r="AZ609" s="192" t="s">
        <v>1805</v>
      </c>
      <c r="BA609" s="133" t="str">
        <f>IFERROR(VLOOKUP(AZ:AZ,Q商品!B:E,4,0),"")</f>
        <v>2023年製 X-ICE SNOW 215/60R17 100T XL スタッドレスタイヤ 最短当日発送</v>
      </c>
      <c r="BB609" s="133" t="str">
        <f>IFERROR(VLOOKUP(B:B,在庫!B:M,12,0),"")</f>
        <v>2023年製</v>
      </c>
      <c r="BC609" s="133">
        <f>IFERROR(VLOOKUP(B:B,在庫!B:L,10,0),"")</f>
        <v>1</v>
      </c>
      <c r="BD609" s="234" t="str">
        <f>VLOOKUP(AP:AP,[1]MICHELIN!$B:$AH,32,0)</f>
        <v>×</v>
      </c>
      <c r="BE609" s="234" t="str">
        <f>VLOOKUP(AP:AP,[1]MICHELIN!$B:$AH,33,0)</f>
        <v/>
      </c>
    </row>
    <row r="610" spans="1:57" s="11" customFormat="1" ht="19.5" hidden="1" customHeight="1">
      <c r="A610" s="11">
        <f t="shared" si="246"/>
        <v>1</v>
      </c>
      <c r="B610" s="239">
        <f t="shared" si="247"/>
        <v>1856515157000</v>
      </c>
      <c r="C610" s="225">
        <f>VLOOKUP(B:B,[1]MICHELIN!$B:$K,9,0)</f>
        <v>40</v>
      </c>
      <c r="D610" s="11" t="s">
        <v>5194</v>
      </c>
      <c r="E610" s="358" t="s">
        <v>6204</v>
      </c>
      <c r="F610" s="158" t="s">
        <v>6202</v>
      </c>
      <c r="G610" s="132" t="str">
        <f t="shared" si="248"/>
        <v>15</v>
      </c>
      <c r="H610" s="225">
        <v>0</v>
      </c>
      <c r="I610" s="225">
        <f>VLOOKUP(B:B,[1]MICHELIN!$B:$K,10,0)</f>
        <v>0</v>
      </c>
      <c r="J610" s="131">
        <v>274</v>
      </c>
      <c r="K610" s="132" t="s">
        <v>1767</v>
      </c>
      <c r="L610" s="132">
        <v>14</v>
      </c>
      <c r="M610" s="134" t="s">
        <v>3422</v>
      </c>
      <c r="N610" s="226">
        <v>12414</v>
      </c>
      <c r="O610" s="226">
        <v>900</v>
      </c>
      <c r="P610" s="227">
        <v>13314</v>
      </c>
      <c r="Q610" s="228">
        <f t="shared" si="258"/>
        <v>11626.363636363636</v>
      </c>
      <c r="R610" s="143">
        <f t="shared" si="259"/>
        <v>0.14160606771444206</v>
      </c>
      <c r="S610" s="192"/>
      <c r="T610" s="288"/>
      <c r="U610" s="189">
        <f t="shared" si="260"/>
        <v>12414</v>
      </c>
      <c r="V610" s="11">
        <v>900</v>
      </c>
      <c r="W610" s="229">
        <v>13314</v>
      </c>
      <c r="X610" s="135">
        <f t="shared" si="261"/>
        <v>9980</v>
      </c>
      <c r="Y610" s="230">
        <f t="shared" si="262"/>
        <v>11626.363636363636</v>
      </c>
      <c r="Z610" s="141">
        <f t="shared" si="263"/>
        <v>7.7251490252940203E-2</v>
      </c>
      <c r="AA610" s="136">
        <f t="shared" si="264"/>
        <v>0.14160606771444206</v>
      </c>
      <c r="AB610" s="144"/>
      <c r="AC610" s="184">
        <f t="shared" si="256"/>
        <v>12170</v>
      </c>
      <c r="AD610" s="182">
        <f t="shared" si="257"/>
        <v>13373</v>
      </c>
      <c r="AE610" s="128">
        <f t="shared" si="241"/>
        <v>1203.57</v>
      </c>
      <c r="AF610" s="129">
        <f t="shared" si="242"/>
        <v>244.56999999999994</v>
      </c>
      <c r="AG610" s="130">
        <f t="shared" si="243"/>
        <v>1.8288342182008518E-2</v>
      </c>
      <c r="AH610" s="137">
        <f t="shared" si="244"/>
        <v>959</v>
      </c>
      <c r="AI610" s="138">
        <f t="shared" si="245"/>
        <v>7.1711657817991478E-2</v>
      </c>
      <c r="AJ610" s="138">
        <f t="shared" si="265"/>
        <v>0.12331772553243354</v>
      </c>
      <c r="AL610" s="11">
        <f t="shared" si="249"/>
        <v>10832.7</v>
      </c>
      <c r="AM610" s="412">
        <f t="shared" si="250"/>
        <v>9370.636363636364</v>
      </c>
      <c r="AN610" s="412">
        <f t="shared" si="251"/>
        <v>-609.36363636363603</v>
      </c>
      <c r="AO610" s="413">
        <f t="shared" si="252"/>
        <v>-6.5029055948465669E-2</v>
      </c>
      <c r="AP610" s="192">
        <v>1856515157000</v>
      </c>
      <c r="AQ610" s="192">
        <v>4985009757116</v>
      </c>
      <c r="AR610" s="192" t="s">
        <v>4661</v>
      </c>
      <c r="AS610" s="231" t="s">
        <v>3377</v>
      </c>
      <c r="AT610" s="231" t="s">
        <v>5999</v>
      </c>
      <c r="AU610" s="232" t="s">
        <v>42</v>
      </c>
      <c r="AV610" s="232">
        <v>23200</v>
      </c>
      <c r="AW610" s="233">
        <f>VLOOKUP(B:B,[1]MICHELIN!$B:$K,8,0)</f>
        <v>9980</v>
      </c>
      <c r="AX610" s="233">
        <v>525</v>
      </c>
      <c r="AY610" s="204" t="s">
        <v>3387</v>
      </c>
      <c r="AZ610" s="192" t="s">
        <v>6000</v>
      </c>
      <c r="BA610" s="133" t="str">
        <f>IFERROR(VLOOKUP(AZ:AZ,Q商品!B:E,4,0),"")</f>
        <v/>
      </c>
      <c r="BB610" s="133" t="str">
        <f>IFERROR(VLOOKUP(B:B,在庫!B:M,12,0),"")</f>
        <v/>
      </c>
      <c r="BC610" s="133" t="str">
        <f>IFERROR(VLOOKUP(B:B,在庫!B:L,10,0),"")</f>
        <v/>
      </c>
      <c r="BD610" s="234" t="str">
        <f>VLOOKUP(AP:AP,[1]MICHELIN!$B:$AH,32,0)</f>
        <v/>
      </c>
      <c r="BE610" s="234" t="str">
        <f>VLOOKUP(AP:AP,[1]MICHELIN!$B:$AH,33,0)</f>
        <v/>
      </c>
    </row>
    <row r="611" spans="1:57" s="11" customFormat="1" ht="19.5" hidden="1" customHeight="1">
      <c r="A611" s="11">
        <f t="shared" si="246"/>
        <v>1</v>
      </c>
      <c r="B611" s="239">
        <f t="shared" si="247"/>
        <v>1956515157007</v>
      </c>
      <c r="C611" s="225">
        <f>VLOOKUP(B:B,[1]MICHELIN!$B:$K,9,0)</f>
        <v>26</v>
      </c>
      <c r="D611" s="11" t="s">
        <v>4755</v>
      </c>
      <c r="E611" s="358" t="s">
        <v>4934</v>
      </c>
      <c r="F611" s="158" t="s">
        <v>5239</v>
      </c>
      <c r="G611" s="132" t="str">
        <f t="shared" si="248"/>
        <v>15</v>
      </c>
      <c r="H611" s="225">
        <v>1</v>
      </c>
      <c r="I611" s="225">
        <f>VLOOKUP(B:B,[1]MICHELIN!$B:$K,10,0)</f>
        <v>1</v>
      </c>
      <c r="J611" s="131">
        <v>133</v>
      </c>
      <c r="K611" s="132" t="s">
        <v>1767</v>
      </c>
      <c r="L611" s="132">
        <v>15</v>
      </c>
      <c r="M611" s="134" t="s">
        <v>3422</v>
      </c>
      <c r="N611" s="226" t="s">
        <v>6203</v>
      </c>
      <c r="O611" s="226" t="s">
        <v>3425</v>
      </c>
      <c r="P611" s="227">
        <v>14300</v>
      </c>
      <c r="Q611" s="228">
        <f t="shared" si="258"/>
        <v>12522.727272727272</v>
      </c>
      <c r="R611" s="143">
        <f t="shared" si="259"/>
        <v>0.11041742286751356</v>
      </c>
      <c r="S611" s="192">
        <v>1074475775</v>
      </c>
      <c r="T611" s="288" t="s">
        <v>7060</v>
      </c>
      <c r="U611" s="189">
        <f t="shared" si="260"/>
        <v>13400</v>
      </c>
      <c r="V611" s="11">
        <v>900</v>
      </c>
      <c r="W611" s="229">
        <v>14300</v>
      </c>
      <c r="X611" s="135">
        <f t="shared" si="261"/>
        <v>11140</v>
      </c>
      <c r="Y611" s="230">
        <f t="shared" si="262"/>
        <v>12522.727272727272</v>
      </c>
      <c r="Z611" s="141">
        <f t="shared" si="263"/>
        <v>7.7313432835820928E-2</v>
      </c>
      <c r="AA611" s="136">
        <f t="shared" si="264"/>
        <v>0.11041742286751356</v>
      </c>
      <c r="AB611" s="144"/>
      <c r="AC611" s="184">
        <f t="shared" si="256"/>
        <v>13137</v>
      </c>
      <c r="AD611" s="182">
        <f t="shared" si="257"/>
        <v>14436</v>
      </c>
      <c r="AE611" s="128">
        <f t="shared" si="241"/>
        <v>1299.24</v>
      </c>
      <c r="AF611" s="129">
        <f t="shared" si="242"/>
        <v>263.24</v>
      </c>
      <c r="AG611" s="130">
        <f t="shared" si="243"/>
        <v>1.8234968135217512E-2</v>
      </c>
      <c r="AH611" s="137">
        <f t="shared" si="244"/>
        <v>1036</v>
      </c>
      <c r="AI611" s="138">
        <f t="shared" si="245"/>
        <v>7.1765031864782489E-2</v>
      </c>
      <c r="AJ611" s="138">
        <f t="shared" si="265"/>
        <v>9.2182454732296054E-2</v>
      </c>
      <c r="AL611" s="11">
        <f t="shared" si="249"/>
        <v>11693.4</v>
      </c>
      <c r="AM611" s="412">
        <f t="shared" si="250"/>
        <v>10153.090909090908</v>
      </c>
      <c r="AN611" s="412">
        <f t="shared" si="251"/>
        <v>-986.9090909090919</v>
      </c>
      <c r="AO611" s="413">
        <f t="shared" si="252"/>
        <v>-9.7202822248486906E-2</v>
      </c>
      <c r="AP611" s="192">
        <v>1956515157007</v>
      </c>
      <c r="AQ611" s="192">
        <v>4985009757130</v>
      </c>
      <c r="AR611" s="192" t="s">
        <v>3378</v>
      </c>
      <c r="AS611" s="231" t="s">
        <v>3377</v>
      </c>
      <c r="AT611" s="231" t="s">
        <v>4654</v>
      </c>
      <c r="AU611" s="232" t="s">
        <v>43</v>
      </c>
      <c r="AV611" s="232">
        <v>25900</v>
      </c>
      <c r="AW611" s="233">
        <f>VLOOKUP(B:B,[1]MICHELIN!$B:$K,8,0)</f>
        <v>11140</v>
      </c>
      <c r="AX611" s="233">
        <v>525</v>
      </c>
      <c r="AY611" s="204" t="s">
        <v>3387</v>
      </c>
      <c r="AZ611" s="192" t="s">
        <v>3969</v>
      </c>
      <c r="BA611" s="133" t="str">
        <f>IFERROR(VLOOKUP(AZ:AZ,Q商品!B:E,4,0),"")</f>
        <v>2023年製 X-ICE SNOW 195/65R15 95T XL スタッドレス 最短当日発送</v>
      </c>
      <c r="BB611" s="133" t="str">
        <f>IFERROR(VLOOKUP(B:B,在庫!B:M,12,0),"")</f>
        <v>2023年製</v>
      </c>
      <c r="BC611" s="133">
        <f>IFERROR(VLOOKUP(B:B,在庫!B:L,10,0),"")</f>
        <v>1</v>
      </c>
      <c r="BD611" s="234" t="str">
        <f>VLOOKUP(AP:AP,[1]MICHELIN!$B:$AH,32,0)</f>
        <v/>
      </c>
      <c r="BE611" s="234" t="str">
        <f>VLOOKUP(AP:AP,[1]MICHELIN!$B:$AH,33,0)</f>
        <v/>
      </c>
    </row>
    <row r="612" spans="1:57" s="11" customFormat="1" ht="19.5" hidden="1" customHeight="1">
      <c r="A612" s="11">
        <f t="shared" si="246"/>
        <v>1</v>
      </c>
      <c r="B612" s="239">
        <f t="shared" si="247"/>
        <v>2156016157004</v>
      </c>
      <c r="C612" s="225">
        <f>VLOOKUP(B:B,[1]MICHELIN!$B:$K,9,0)</f>
        <v>22</v>
      </c>
      <c r="D612" s="11" t="s">
        <v>5194</v>
      </c>
      <c r="E612" s="358" t="s">
        <v>4937</v>
      </c>
      <c r="F612" s="158" t="s">
        <v>5240</v>
      </c>
      <c r="G612" s="132" t="str">
        <f t="shared" si="248"/>
        <v>16</v>
      </c>
      <c r="H612" s="225">
        <v>11</v>
      </c>
      <c r="I612" s="225">
        <f>VLOOKUP(B:B,[1]MICHELIN!$B:$K,10,0)</f>
        <v>6</v>
      </c>
      <c r="J612" s="131"/>
      <c r="K612" s="132" t="s">
        <v>1767</v>
      </c>
      <c r="L612" s="132">
        <v>16</v>
      </c>
      <c r="M612" s="134" t="s">
        <v>3422</v>
      </c>
      <c r="N612" s="226" t="s">
        <v>3427</v>
      </c>
      <c r="O612" s="226" t="s">
        <v>1777</v>
      </c>
      <c r="P612" s="227">
        <v>21300</v>
      </c>
      <c r="Q612" s="228">
        <f t="shared" si="258"/>
        <v>18409.090909090908</v>
      </c>
      <c r="R612" s="143">
        <f t="shared" si="259"/>
        <v>0.10750617283950613</v>
      </c>
      <c r="S612" s="192">
        <v>1074475774</v>
      </c>
      <c r="T612" s="288" t="s">
        <v>7061</v>
      </c>
      <c r="U612" s="189">
        <f t="shared" si="260"/>
        <v>21300</v>
      </c>
      <c r="W612" s="229">
        <v>21300</v>
      </c>
      <c r="X612" s="135">
        <f t="shared" si="261"/>
        <v>16430</v>
      </c>
      <c r="Y612" s="230">
        <f t="shared" si="262"/>
        <v>18409.090909090908</v>
      </c>
      <c r="Z612" s="141">
        <f t="shared" si="263"/>
        <v>7.7323943661971928E-2</v>
      </c>
      <c r="AA612" s="136">
        <f t="shared" si="264"/>
        <v>0.10750617283950613</v>
      </c>
      <c r="AB612" s="144"/>
      <c r="AC612" s="184">
        <f t="shared" si="256"/>
        <v>20882</v>
      </c>
      <c r="AD612" s="182">
        <f t="shared" si="257"/>
        <v>22947</v>
      </c>
      <c r="AE612" s="128">
        <f t="shared" si="241"/>
        <v>2065.23</v>
      </c>
      <c r="AF612" s="129">
        <f t="shared" si="242"/>
        <v>418.23</v>
      </c>
      <c r="AG612" s="130">
        <f t="shared" si="243"/>
        <v>1.8225911883906393E-2</v>
      </c>
      <c r="AH612" s="137">
        <f t="shared" si="244"/>
        <v>1647</v>
      </c>
      <c r="AI612" s="138">
        <f t="shared" si="245"/>
        <v>7.1774088116093607E-2</v>
      </c>
      <c r="AJ612" s="138">
        <f t="shared" si="265"/>
        <v>8.9280260955599738E-2</v>
      </c>
      <c r="AL612" s="11">
        <f t="shared" si="249"/>
        <v>18587.3</v>
      </c>
      <c r="AM612" s="412">
        <f t="shared" si="250"/>
        <v>15942.999999999998</v>
      </c>
      <c r="AN612" s="412">
        <f t="shared" si="251"/>
        <v>-487.00000000000182</v>
      </c>
      <c r="AO612" s="413">
        <f t="shared" si="252"/>
        <v>-3.0546321269522791E-2</v>
      </c>
      <c r="AP612" s="192">
        <v>2156016157004</v>
      </c>
      <c r="AQ612" s="192">
        <v>4985009757253</v>
      </c>
      <c r="AR612" s="192" t="s">
        <v>3380</v>
      </c>
      <c r="AS612" s="231" t="s">
        <v>3377</v>
      </c>
      <c r="AT612" s="231" t="s">
        <v>4655</v>
      </c>
      <c r="AU612" s="232" t="s">
        <v>48</v>
      </c>
      <c r="AV612" s="232">
        <v>38200</v>
      </c>
      <c r="AW612" s="233">
        <f>VLOOKUP(B:B,[1]MICHELIN!$B:$K,8,0)</f>
        <v>16430</v>
      </c>
      <c r="AX612" s="233">
        <v>1050</v>
      </c>
      <c r="AY612" s="204" t="s">
        <v>3387</v>
      </c>
      <c r="AZ612" s="192" t="s">
        <v>3970</v>
      </c>
      <c r="BA612" s="133" t="str">
        <f>IFERROR(VLOOKUP(AZ:AZ,Q商品!B:E,4,0),"")</f>
        <v>2023年製 X-ICE SNOW 215/60R16 99H XL スタッドレス 最短当日発送</v>
      </c>
      <c r="BB612" s="133" t="str">
        <f>IFERROR(VLOOKUP(B:B,在庫!B:M,12,0),"")</f>
        <v>2023年製</v>
      </c>
      <c r="BC612" s="133">
        <f>IFERROR(VLOOKUP(B:B,在庫!B:L,10,0),"")</f>
        <v>2</v>
      </c>
      <c r="BD612" s="234" t="str">
        <f>VLOOKUP(AP:AP,[1]MICHELIN!$B:$AH,32,0)</f>
        <v/>
      </c>
      <c r="BE612" s="234" t="str">
        <f>VLOOKUP(AP:AP,[1]MICHELIN!$B:$AH,33,0)</f>
        <v/>
      </c>
    </row>
    <row r="613" spans="1:57" s="11" customFormat="1" ht="19.5" hidden="1" customHeight="1">
      <c r="A613" s="11">
        <f t="shared" si="246"/>
        <v>1</v>
      </c>
      <c r="B613" s="239">
        <f t="shared" si="247"/>
        <v>2156516157009</v>
      </c>
      <c r="C613" s="225">
        <f>VLOOKUP(B:B,[1]MICHELIN!$B:$K,9,0)</f>
        <v>8</v>
      </c>
      <c r="D613" s="11" t="s">
        <v>4755</v>
      </c>
      <c r="E613" s="358" t="s">
        <v>4939</v>
      </c>
      <c r="F613" s="158" t="s">
        <v>5243</v>
      </c>
      <c r="G613" s="132" t="str">
        <f t="shared" si="248"/>
        <v>16</v>
      </c>
      <c r="H613" s="225">
        <v>0</v>
      </c>
      <c r="I613" s="225">
        <f>VLOOKUP(B:B,[1]MICHELIN!$B:$K,10,0)</f>
        <v>0</v>
      </c>
      <c r="J613" s="131">
        <v>520</v>
      </c>
      <c r="K613" s="132" t="s">
        <v>1767</v>
      </c>
      <c r="L613" s="132">
        <v>19</v>
      </c>
      <c r="M613" s="134" t="s">
        <v>1776</v>
      </c>
      <c r="N613" s="226">
        <v>20298</v>
      </c>
      <c r="O613" s="226">
        <v>0</v>
      </c>
      <c r="P613" s="227">
        <v>20298</v>
      </c>
      <c r="Q613" s="228">
        <f t="shared" si="258"/>
        <v>17498.181818181816</v>
      </c>
      <c r="R613" s="143">
        <f t="shared" si="259"/>
        <v>0.12219451371571062</v>
      </c>
      <c r="S613" s="192">
        <v>1074476244</v>
      </c>
      <c r="T613" s="288" t="s">
        <v>7064</v>
      </c>
      <c r="U613" s="189">
        <f t="shared" si="260"/>
        <v>20298</v>
      </c>
      <c r="W613" s="229">
        <v>20298</v>
      </c>
      <c r="X613" s="135">
        <f t="shared" si="261"/>
        <v>15360</v>
      </c>
      <c r="Y613" s="230">
        <f t="shared" si="262"/>
        <v>17498.181818181816</v>
      </c>
      <c r="Z613" s="141">
        <f t="shared" si="263"/>
        <v>7.7347521923342155E-2</v>
      </c>
      <c r="AA613" s="136">
        <f t="shared" si="264"/>
        <v>0.12219451371571062</v>
      </c>
      <c r="AB613" s="144"/>
      <c r="AC613" s="184">
        <f t="shared" si="256"/>
        <v>19900</v>
      </c>
      <c r="AD613" s="182">
        <f t="shared" si="257"/>
        <v>21868</v>
      </c>
      <c r="AE613" s="128">
        <f t="shared" si="241"/>
        <v>1968.12</v>
      </c>
      <c r="AF613" s="129">
        <f t="shared" si="242"/>
        <v>398.11999999999989</v>
      </c>
      <c r="AG613" s="130">
        <f t="shared" si="243"/>
        <v>1.8205597219681721E-2</v>
      </c>
      <c r="AH613" s="137">
        <f t="shared" si="244"/>
        <v>1570</v>
      </c>
      <c r="AI613" s="138">
        <f t="shared" si="245"/>
        <v>7.1794402780318275E-2</v>
      </c>
      <c r="AJ613" s="138">
        <f t="shared" si="265"/>
        <v>0.1039889164960289</v>
      </c>
      <c r="AL613" s="11">
        <f t="shared" si="249"/>
        <v>17713.2</v>
      </c>
      <c r="AM613" s="412">
        <f t="shared" si="250"/>
        <v>15148.363636363636</v>
      </c>
      <c r="AN613" s="412">
        <f t="shared" si="251"/>
        <v>-211.63636363636397</v>
      </c>
      <c r="AO613" s="413">
        <f t="shared" si="252"/>
        <v>-1.3970905948437298E-2</v>
      </c>
      <c r="AP613" s="192">
        <v>2156516157009</v>
      </c>
      <c r="AQ613" s="192">
        <v>4985009757260</v>
      </c>
      <c r="AR613" s="192" t="s">
        <v>4657</v>
      </c>
      <c r="AS613" s="231" t="s">
        <v>3377</v>
      </c>
      <c r="AT613" s="231" t="s">
        <v>4658</v>
      </c>
      <c r="AU613" s="232" t="s">
        <v>73</v>
      </c>
      <c r="AV613" s="232">
        <v>35700</v>
      </c>
      <c r="AW613" s="233">
        <f>VLOOKUP(B:B,[1]MICHELIN!$B:$K,8,0)</f>
        <v>15360</v>
      </c>
      <c r="AX613" s="233">
        <v>1050</v>
      </c>
      <c r="AY613" s="204" t="s">
        <v>3387</v>
      </c>
      <c r="AZ613" s="192" t="s">
        <v>1806</v>
      </c>
      <c r="BA613" s="133" t="str">
        <f>IFERROR(VLOOKUP(AZ:AZ,Q商品!B:E,4,0),"")</f>
        <v>2023年製 X-ICE SNOW 215/65R16 102T XL スタッドレスタイヤ 最短当日発送</v>
      </c>
      <c r="BB613" s="133" t="str">
        <f>IFERROR(VLOOKUP(B:B,在庫!B:M,12,0),"")</f>
        <v/>
      </c>
      <c r="BC613" s="133" t="str">
        <f>IFERROR(VLOOKUP(B:B,在庫!B:L,10,0),"")</f>
        <v/>
      </c>
      <c r="BD613" s="234" t="str">
        <f>VLOOKUP(AP:AP,[1]MICHELIN!$B:$AH,32,0)</f>
        <v/>
      </c>
      <c r="BE613" s="234" t="str">
        <f>VLOOKUP(AP:AP,[1]MICHELIN!$B:$AH,33,0)</f>
        <v/>
      </c>
    </row>
    <row r="614" spans="1:57" s="11" customFormat="1" ht="19.5" hidden="1" customHeight="1">
      <c r="A614" s="11">
        <f t="shared" si="246"/>
        <v>1</v>
      </c>
      <c r="B614" s="239">
        <f t="shared" si="247"/>
        <v>2656018157663</v>
      </c>
      <c r="C614" s="225">
        <f>VLOOKUP(B:B,[1]MICHELIN!$B:$K,9,0)</f>
        <v>4</v>
      </c>
      <c r="D614" s="11" t="s">
        <v>7386</v>
      </c>
      <c r="E614" s="358" t="s">
        <v>823</v>
      </c>
      <c r="F614" s="158" t="s">
        <v>6218</v>
      </c>
      <c r="G614" s="132" t="str">
        <f t="shared" si="248"/>
        <v>18</v>
      </c>
      <c r="H614" s="225">
        <v>0</v>
      </c>
      <c r="I614" s="225">
        <f>VLOOKUP(B:B,[1]MICHELIN!$B:$K,10,0)</f>
        <v>0</v>
      </c>
      <c r="J614" s="131"/>
      <c r="K614" s="132" t="s">
        <v>1748</v>
      </c>
      <c r="L614" s="132">
        <v>55</v>
      </c>
      <c r="M614" s="134"/>
      <c r="N614" s="226"/>
      <c r="O614" s="226"/>
      <c r="P614" s="227"/>
      <c r="Q614" s="228">
        <f t="shared" si="258"/>
        <v>-954.5454545454545</v>
      </c>
      <c r="R614" s="143">
        <f t="shared" si="259"/>
        <v>25.137142857142859</v>
      </c>
      <c r="S614" s="192">
        <v>1074476658</v>
      </c>
      <c r="T614" s="288" t="s">
        <v>6589</v>
      </c>
      <c r="U614" s="189">
        <f t="shared" si="260"/>
        <v>28700</v>
      </c>
      <c r="W614" s="229">
        <v>28700</v>
      </c>
      <c r="X614" s="135">
        <f t="shared" si="261"/>
        <v>23040</v>
      </c>
      <c r="Y614" s="230">
        <f t="shared" si="262"/>
        <v>25136.363636363636</v>
      </c>
      <c r="Z614" s="141" t="str">
        <f t="shared" si="263"/>
        <v/>
      </c>
      <c r="AA614" s="136">
        <f t="shared" si="264"/>
        <v>8.3399638336347184E-2</v>
      </c>
      <c r="AB614" s="144"/>
      <c r="AC614" s="184">
        <f t="shared" si="256"/>
        <v>28137</v>
      </c>
      <c r="AD614" s="182">
        <f t="shared" si="257"/>
        <v>30919</v>
      </c>
      <c r="AE614" s="128">
        <f t="shared" si="241"/>
        <v>2782.71</v>
      </c>
      <c r="AF614" s="129">
        <f t="shared" si="242"/>
        <v>563.71</v>
      </c>
      <c r="AG614" s="130">
        <f t="shared" si="243"/>
        <v>1.8231831559882273E-2</v>
      </c>
      <c r="AH614" s="137">
        <f t="shared" si="244"/>
        <v>2219</v>
      </c>
      <c r="AI614" s="138">
        <f t="shared" si="245"/>
        <v>7.1768168440117727E-2</v>
      </c>
      <c r="AJ614" s="138">
        <f t="shared" si="265"/>
        <v>6.5167806776464915E-2</v>
      </c>
      <c r="AL614" s="11">
        <f t="shared" si="249"/>
        <v>25045.1</v>
      </c>
      <c r="AM614" s="412">
        <f t="shared" si="250"/>
        <v>21813.727272727268</v>
      </c>
      <c r="AN614" s="412">
        <f t="shared" si="251"/>
        <v>-1226.2727272727316</v>
      </c>
      <c r="AO614" s="413">
        <f t="shared" si="252"/>
        <v>-5.6215644027322452E-2</v>
      </c>
      <c r="AP614" s="192">
        <v>2656018157663</v>
      </c>
      <c r="AQ614" s="192">
        <v>4985009709146</v>
      </c>
      <c r="AR614" s="192" t="s">
        <v>3120</v>
      </c>
      <c r="AS614" s="231" t="s">
        <v>18</v>
      </c>
      <c r="AT614" s="231" t="s">
        <v>822</v>
      </c>
      <c r="AU614" s="232" t="s">
        <v>90</v>
      </c>
      <c r="AV614" s="232">
        <v>46100</v>
      </c>
      <c r="AW614" s="233">
        <f>VLOOKUP(B:B,[1]MICHELIN!$B:$K,8,0)</f>
        <v>23040</v>
      </c>
      <c r="AX614" s="233">
        <v>1050</v>
      </c>
      <c r="AY614" s="204" t="s">
        <v>3387</v>
      </c>
      <c r="AZ614" s="192" t="s">
        <v>264</v>
      </c>
      <c r="BA614" s="133" t="str">
        <f>IFERROR(VLOOKUP(AZ:AZ,Q商品!B:E,4,0),"")</f>
        <v>2023年製 CROSSCLIMATE 2 SUV 265/60R18 110H オールシーズン 夏冬タイヤ 最短当日発送</v>
      </c>
      <c r="BB614" s="133" t="str">
        <f>IFERROR(VLOOKUP(B:B,在庫!B:M,12,0),"")</f>
        <v/>
      </c>
      <c r="BC614" s="133" t="str">
        <f>IFERROR(VLOOKUP(B:B,在庫!B:L,10,0),"")</f>
        <v/>
      </c>
      <c r="BD614" s="234" t="str">
        <f>VLOOKUP(AP:AP,[1]MICHELIN!$B:$AH,32,0)</f>
        <v>×</v>
      </c>
      <c r="BE614" s="234" t="str">
        <f>VLOOKUP(AP:AP,[1]MICHELIN!$B:$AH,33,0)</f>
        <v/>
      </c>
    </row>
    <row r="615" spans="1:57" s="11" customFormat="1" ht="19.5" hidden="1" customHeight="1">
      <c r="A615" s="237">
        <f t="shared" si="246"/>
        <v>1</v>
      </c>
      <c r="B615" s="249">
        <f t="shared" si="247"/>
        <v>2256018119489</v>
      </c>
      <c r="C615" s="225">
        <f>VLOOKUP(B:B,[1]BRIDGESTONE!$B:$K,9,0)</f>
        <v>0</v>
      </c>
      <c r="D615" s="11" t="s">
        <v>7340</v>
      </c>
      <c r="E615" s="358" t="s">
        <v>4949</v>
      </c>
      <c r="F615" s="235"/>
      <c r="G615" s="132" t="str">
        <f t="shared" si="248"/>
        <v>18</v>
      </c>
      <c r="H615" s="225">
        <v>0</v>
      </c>
      <c r="I615" s="225">
        <f>VLOOKUP(B:B,[1]BRIDGESTONE!$B:$K,10,0)</f>
        <v>0</v>
      </c>
      <c r="J615" s="131"/>
      <c r="K615" s="132" t="s">
        <v>1753</v>
      </c>
      <c r="L615" s="132">
        <v>1</v>
      </c>
      <c r="M615" s="134"/>
      <c r="N615" s="226"/>
      <c r="O615" s="226"/>
      <c r="P615" s="227"/>
      <c r="Q615" s="228">
        <f t="shared" si="258"/>
        <v>-954.5454545454545</v>
      </c>
      <c r="R615" s="143">
        <f t="shared" si="259"/>
        <v>15.314666666666668</v>
      </c>
      <c r="S615" s="238"/>
      <c r="T615" s="288"/>
      <c r="U615" s="189">
        <f t="shared" si="260"/>
        <v>0</v>
      </c>
      <c r="W615" s="229"/>
      <c r="X615" s="135">
        <f t="shared" si="261"/>
        <v>13664</v>
      </c>
      <c r="Y615" s="230">
        <f t="shared" si="262"/>
        <v>-954.5454545454545</v>
      </c>
      <c r="Z615" s="141" t="str">
        <f t="shared" si="263"/>
        <v/>
      </c>
      <c r="AA615" s="136">
        <f t="shared" si="264"/>
        <v>15.314666666666668</v>
      </c>
      <c r="AB615" s="309"/>
      <c r="AC615" s="184">
        <f t="shared" si="256"/>
        <v>0</v>
      </c>
      <c r="AD615" s="182">
        <f t="shared" si="257"/>
        <v>0</v>
      </c>
      <c r="AE615" s="128">
        <f t="shared" si="241"/>
        <v>0</v>
      </c>
      <c r="AF615" s="129">
        <f t="shared" si="242"/>
        <v>0</v>
      </c>
      <c r="AG615" s="130" t="str">
        <f t="shared" si="243"/>
        <v/>
      </c>
      <c r="AH615" s="137">
        <f t="shared" si="244"/>
        <v>0</v>
      </c>
      <c r="AI615" s="138" t="str">
        <f t="shared" si="245"/>
        <v/>
      </c>
      <c r="AJ615" s="138" t="str">
        <f t="shared" si="265"/>
        <v/>
      </c>
      <c r="AL615" s="11">
        <f t="shared" si="249"/>
        <v>0</v>
      </c>
      <c r="AM615" s="412">
        <f t="shared" si="250"/>
        <v>-954.5454545454545</v>
      </c>
      <c r="AN615" s="412">
        <f t="shared" si="251"/>
        <v>-14618.545454545454</v>
      </c>
      <c r="AO615" s="413">
        <f t="shared" si="252"/>
        <v>15.314666666666668</v>
      </c>
      <c r="AP615" s="192">
        <v>2256018119489</v>
      </c>
      <c r="AQ615" s="192" t="s">
        <v>152</v>
      </c>
      <c r="AR615" s="192" t="s">
        <v>152</v>
      </c>
      <c r="AS615" s="231" t="s">
        <v>984</v>
      </c>
      <c r="AT615" s="231" t="s">
        <v>1714</v>
      </c>
      <c r="AU615" s="232" t="s">
        <v>84</v>
      </c>
      <c r="AV615" s="232" t="s">
        <v>152</v>
      </c>
      <c r="AW615" s="233">
        <f>VLOOKUP(B:B,[1]BRIDGESTONE!$B:$K,8,0)</f>
        <v>13664</v>
      </c>
      <c r="AX615" s="233">
        <v>1050</v>
      </c>
      <c r="AY615" s="204" t="s">
        <v>3388</v>
      </c>
      <c r="AZ615" s="192"/>
      <c r="BA615" s="133" t="str">
        <f>IFERROR(VLOOKUP(AZ:AZ,Q商品!B:E,4,0),"")</f>
        <v/>
      </c>
      <c r="BB615" s="133" t="str">
        <f>IFERROR(VLOOKUP(B:B,在庫!B:M,12,0),"")</f>
        <v>2021年製</v>
      </c>
      <c r="BC615" s="133">
        <f>IFERROR(VLOOKUP(B:B,在庫!B:L,10,0),"")</f>
        <v>1</v>
      </c>
      <c r="BD615" s="234" t="str">
        <f>VLOOKUP(AP:AP,[1]BRIDGESTONE!$B:$AH,32,0)</f>
        <v/>
      </c>
      <c r="BE615" s="234" t="str">
        <f>VLOOKUP(AP:AP,[1]BRIDGESTONE!$B:$AH,33,0)</f>
        <v/>
      </c>
    </row>
    <row r="616" spans="1:57" s="11" customFormat="1" ht="19.5" hidden="1" customHeight="1">
      <c r="A616" s="11">
        <f t="shared" si="246"/>
        <v>1</v>
      </c>
      <c r="B616" s="239">
        <f t="shared" si="247"/>
        <v>2355518118173</v>
      </c>
      <c r="C616" s="225">
        <f>VLOOKUP(B:B,[1]BRIDGESTONE!$B:$K,9,0)</f>
        <v>0</v>
      </c>
      <c r="D616" s="11" t="s">
        <v>7340</v>
      </c>
      <c r="E616" s="358" t="s">
        <v>1538</v>
      </c>
      <c r="F616" s="235" t="s">
        <v>4779</v>
      </c>
      <c r="G616" s="132" t="str">
        <f t="shared" si="248"/>
        <v>18</v>
      </c>
      <c r="H616" s="225">
        <v>0</v>
      </c>
      <c r="I616" s="225">
        <f>VLOOKUP(B:B,[1]BRIDGESTONE!$B:$K,10,0)</f>
        <v>0</v>
      </c>
      <c r="J616" s="131"/>
      <c r="K616" s="132" t="s">
        <v>1753</v>
      </c>
      <c r="L616" s="132">
        <v>7</v>
      </c>
      <c r="M616" s="134"/>
      <c r="N616" s="226"/>
      <c r="O616" s="226"/>
      <c r="P616" s="227"/>
      <c r="Q616" s="228">
        <f t="shared" si="258"/>
        <v>-954.5454545454545</v>
      </c>
      <c r="R616" s="143">
        <f t="shared" si="259"/>
        <v>21.432761904761907</v>
      </c>
      <c r="S616" s="192">
        <v>1074476342</v>
      </c>
      <c r="T616" s="288" t="s">
        <v>6765</v>
      </c>
      <c r="U616" s="189">
        <f t="shared" si="260"/>
        <v>0</v>
      </c>
      <c r="W616" s="229"/>
      <c r="X616" s="135">
        <f t="shared" si="261"/>
        <v>19504</v>
      </c>
      <c r="Y616" s="230">
        <f t="shared" si="262"/>
        <v>-954.5454545454545</v>
      </c>
      <c r="Z616" s="141" t="str">
        <f t="shared" si="263"/>
        <v/>
      </c>
      <c r="AA616" s="136">
        <f t="shared" si="264"/>
        <v>21.432761904761907</v>
      </c>
      <c r="AB616" s="309"/>
      <c r="AC616" s="184">
        <f t="shared" si="256"/>
        <v>0</v>
      </c>
      <c r="AD616" s="182">
        <f t="shared" si="257"/>
        <v>0</v>
      </c>
      <c r="AE616" s="128">
        <f t="shared" si="241"/>
        <v>0</v>
      </c>
      <c r="AF616" s="129">
        <f t="shared" si="242"/>
        <v>0</v>
      </c>
      <c r="AG616" s="130" t="str">
        <f t="shared" si="243"/>
        <v/>
      </c>
      <c r="AH616" s="137">
        <f t="shared" si="244"/>
        <v>0</v>
      </c>
      <c r="AI616" s="138" t="str">
        <f t="shared" si="245"/>
        <v/>
      </c>
      <c r="AJ616" s="138" t="str">
        <f t="shared" si="265"/>
        <v/>
      </c>
      <c r="AK616" s="11" t="s">
        <v>13397</v>
      </c>
      <c r="AL616" s="11">
        <f t="shared" si="249"/>
        <v>0</v>
      </c>
      <c r="AM616" s="412">
        <f t="shared" si="250"/>
        <v>-954.5454545454545</v>
      </c>
      <c r="AN616" s="412">
        <f t="shared" si="251"/>
        <v>-20458.545454545456</v>
      </c>
      <c r="AO616" s="413">
        <f t="shared" si="252"/>
        <v>21.432761904761907</v>
      </c>
      <c r="AP616" s="192">
        <v>2355518118173</v>
      </c>
      <c r="AQ616" s="192">
        <v>4961914968298</v>
      </c>
      <c r="AR616" s="192" t="s">
        <v>1293</v>
      </c>
      <c r="AS616" s="231" t="s">
        <v>22</v>
      </c>
      <c r="AT616" s="231" t="s">
        <v>990</v>
      </c>
      <c r="AU616" s="232" t="s">
        <v>72</v>
      </c>
      <c r="AV616" s="232">
        <v>36800</v>
      </c>
      <c r="AW616" s="233">
        <f>VLOOKUP(B:B,[1]BRIDGESTONE!$B:$K,8,0)</f>
        <v>19504</v>
      </c>
      <c r="AX616" s="233">
        <v>1050</v>
      </c>
      <c r="AY616" s="204" t="s">
        <v>3387</v>
      </c>
      <c r="AZ616" s="195" t="s">
        <v>159</v>
      </c>
      <c r="BA616" s="133" t="str">
        <f>IFERROR(VLOOKUP(AZ:AZ,Q商品!B:E,4,0),"")</f>
        <v>2023年製 ALENZA LX100 235/55R18 100V サマータイヤ 最短当日発送</v>
      </c>
      <c r="BB616" s="133" t="str">
        <f>IFERROR(VLOOKUP(B:B,在庫!B:M,12,0),"")</f>
        <v>2023年製</v>
      </c>
      <c r="BC616" s="133">
        <f>IFERROR(VLOOKUP(B:B,在庫!B:L,10,0),"")</f>
        <v>1</v>
      </c>
      <c r="BD616" s="234" t="e">
        <f>VLOOKUP(AP:AP,[1]MICHELIN!$B:$AH,32,0)</f>
        <v>#N/A</v>
      </c>
      <c r="BE616" s="234" t="e">
        <f>VLOOKUP(AP:AP,[1]MICHELIN!$B:$AH,33,0)</f>
        <v>#N/A</v>
      </c>
    </row>
    <row r="617" spans="1:57" s="11" customFormat="1" ht="19.5" hidden="1" customHeight="1">
      <c r="A617" s="11">
        <f t="shared" si="246"/>
        <v>1</v>
      </c>
      <c r="B617" s="239">
        <f t="shared" si="247"/>
        <v>1956515119357</v>
      </c>
      <c r="C617" s="225">
        <f>VLOOKUP(B:B,[1]BRIDGESTONE!$B:$K,9,0)</f>
        <v>28</v>
      </c>
      <c r="D617" s="11" t="s">
        <v>7340</v>
      </c>
      <c r="E617" s="358" t="s">
        <v>1526</v>
      </c>
      <c r="F617" s="304" t="s">
        <v>7516</v>
      </c>
      <c r="G617" s="132" t="str">
        <f t="shared" si="248"/>
        <v>15</v>
      </c>
      <c r="H617" s="225">
        <v>0</v>
      </c>
      <c r="I617" s="225">
        <f>VLOOKUP(B:B,[1]BRIDGESTONE!$B:$K,10,0)</f>
        <v>172</v>
      </c>
      <c r="J617" s="131"/>
      <c r="K617" s="132" t="s">
        <v>1755</v>
      </c>
      <c r="L617" s="132">
        <v>6</v>
      </c>
      <c r="M617" s="134"/>
      <c r="N617" s="226"/>
      <c r="O617" s="226"/>
      <c r="P617" s="227"/>
      <c r="Q617" s="228">
        <f t="shared" si="258"/>
        <v>-477.27272727272725</v>
      </c>
      <c r="R617" s="143">
        <f t="shared" si="259"/>
        <v>21.952380952380956</v>
      </c>
      <c r="S617" s="192">
        <v>1074475818</v>
      </c>
      <c r="T617" s="288" t="s">
        <v>6773</v>
      </c>
      <c r="U617" s="189">
        <f t="shared" si="260"/>
        <v>0</v>
      </c>
      <c r="W617" s="229"/>
      <c r="X617" s="135">
        <f t="shared" si="261"/>
        <v>10000</v>
      </c>
      <c r="Y617" s="230">
        <f t="shared" si="262"/>
        <v>-477.27272727272725</v>
      </c>
      <c r="Z617" s="141" t="str">
        <f t="shared" si="263"/>
        <v/>
      </c>
      <c r="AA617" s="136">
        <f t="shared" si="264"/>
        <v>21.952380952380956</v>
      </c>
      <c r="AB617" s="309"/>
      <c r="AC617" s="184">
        <f t="shared" si="256"/>
        <v>0</v>
      </c>
      <c r="AD617" s="182">
        <f t="shared" si="257"/>
        <v>0</v>
      </c>
      <c r="AE617" s="128">
        <f t="shared" si="241"/>
        <v>0</v>
      </c>
      <c r="AF617" s="129">
        <f t="shared" si="242"/>
        <v>0</v>
      </c>
      <c r="AG617" s="130" t="str">
        <f t="shared" si="243"/>
        <v/>
      </c>
      <c r="AH617" s="137">
        <f t="shared" si="244"/>
        <v>0</v>
      </c>
      <c r="AI617" s="138" t="str">
        <f t="shared" si="245"/>
        <v/>
      </c>
      <c r="AJ617" s="138" t="str">
        <f t="shared" si="265"/>
        <v/>
      </c>
      <c r="AK617" s="11" t="s">
        <v>13397</v>
      </c>
      <c r="AL617" s="11">
        <f t="shared" si="249"/>
        <v>0</v>
      </c>
      <c r="AM617" s="412">
        <f t="shared" si="250"/>
        <v>-477.27272727272725</v>
      </c>
      <c r="AN617" s="412">
        <f t="shared" si="251"/>
        <v>-10477.272727272728</v>
      </c>
      <c r="AO617" s="413">
        <f t="shared" si="252"/>
        <v>21.952380952380956</v>
      </c>
      <c r="AP617" s="192">
        <v>1956515119357</v>
      </c>
      <c r="AQ617" s="192">
        <v>4961914452704</v>
      </c>
      <c r="AR617" s="192" t="s">
        <v>1313</v>
      </c>
      <c r="AS617" s="231" t="s">
        <v>20</v>
      </c>
      <c r="AT617" s="231" t="s">
        <v>844</v>
      </c>
      <c r="AU617" s="232" t="s">
        <v>43</v>
      </c>
      <c r="AV617" s="232">
        <v>18700</v>
      </c>
      <c r="AW617" s="233">
        <f>VLOOKUP(B:B,[1]BRIDGESTONE!$B:$K,8,0)</f>
        <v>10000</v>
      </c>
      <c r="AX617" s="233">
        <v>525</v>
      </c>
      <c r="AY617" s="204" t="s">
        <v>3387</v>
      </c>
      <c r="AZ617" s="195" t="s">
        <v>184</v>
      </c>
      <c r="BA617" s="133" t="str">
        <f>IFERROR(VLOOKUP(AZ:AZ,Q商品!B:E,4,0),"")</f>
        <v>2022年製以降 REGNO GRVII 195/65R15 91H サマータイヤ 最短当日発送</v>
      </c>
      <c r="BB617" s="133" t="str">
        <f>IFERROR(VLOOKUP(B:B,在庫!B:M,12,0),"")</f>
        <v>2023年製</v>
      </c>
      <c r="BC617" s="133">
        <f>IFERROR(VLOOKUP(B:B,在庫!B:L,10,0),"")</f>
        <v>1</v>
      </c>
      <c r="BD617" s="234" t="e">
        <f>VLOOKUP(AP:AP,[1]MICHELIN!$B:$AH,32,0)</f>
        <v>#N/A</v>
      </c>
      <c r="BE617" s="234" t="e">
        <f>VLOOKUP(AP:AP,[1]MICHELIN!$B:$AH,33,0)</f>
        <v>#N/A</v>
      </c>
    </row>
    <row r="618" spans="1:57" s="11" customFormat="1" ht="19.5" hidden="1" customHeight="1">
      <c r="A618" s="11">
        <f t="shared" si="246"/>
        <v>1</v>
      </c>
      <c r="B618" s="239">
        <f t="shared" si="247"/>
        <v>2055516119355</v>
      </c>
      <c r="C618" s="225">
        <f>VLOOKUP(B:B,[1]BRIDGESTONE!$B:$K,9,0)</f>
        <v>0</v>
      </c>
      <c r="D618" s="11" t="s">
        <v>7340</v>
      </c>
      <c r="E618" s="358" t="s">
        <v>1530</v>
      </c>
      <c r="F618" s="304" t="s">
        <v>7517</v>
      </c>
      <c r="G618" s="132" t="str">
        <f t="shared" si="248"/>
        <v>16</v>
      </c>
      <c r="H618" s="225">
        <v>0</v>
      </c>
      <c r="I618" s="225">
        <f>VLOOKUP(B:B,[1]BRIDGESTONE!$B:$K,10,0)</f>
        <v>0</v>
      </c>
      <c r="J618" s="131"/>
      <c r="K618" s="132" t="s">
        <v>1755</v>
      </c>
      <c r="L618" s="132">
        <v>7</v>
      </c>
      <c r="M618" s="134"/>
      <c r="N618" s="226"/>
      <c r="O618" s="226"/>
      <c r="P618" s="227"/>
      <c r="Q618" s="228">
        <f t="shared" si="258"/>
        <v>-477.27272727272725</v>
      </c>
      <c r="R618" s="143">
        <f t="shared" si="259"/>
        <v>29.66218666666667</v>
      </c>
      <c r="S618" s="192">
        <v>1074476335</v>
      </c>
      <c r="T618" s="288" t="s">
        <v>6774</v>
      </c>
      <c r="U618" s="189">
        <f t="shared" si="260"/>
        <v>0</v>
      </c>
      <c r="W618" s="229"/>
      <c r="X618" s="135">
        <f t="shared" si="261"/>
        <v>13679.68</v>
      </c>
      <c r="Y618" s="230">
        <f t="shared" si="262"/>
        <v>-477.27272727272725</v>
      </c>
      <c r="Z618" s="141" t="str">
        <f t="shared" si="263"/>
        <v/>
      </c>
      <c r="AA618" s="136">
        <f t="shared" si="264"/>
        <v>29.66218666666667</v>
      </c>
      <c r="AB618" s="309"/>
      <c r="AC618" s="184">
        <f t="shared" si="256"/>
        <v>0</v>
      </c>
      <c r="AD618" s="182">
        <f t="shared" si="257"/>
        <v>0</v>
      </c>
      <c r="AE618" s="128">
        <f t="shared" si="241"/>
        <v>0</v>
      </c>
      <c r="AF618" s="129">
        <f t="shared" si="242"/>
        <v>0</v>
      </c>
      <c r="AG618" s="130" t="str">
        <f t="shared" si="243"/>
        <v/>
      </c>
      <c r="AH618" s="137">
        <f t="shared" si="244"/>
        <v>0</v>
      </c>
      <c r="AI618" s="138" t="str">
        <f t="shared" si="245"/>
        <v/>
      </c>
      <c r="AJ618" s="138" t="str">
        <f t="shared" si="265"/>
        <v/>
      </c>
      <c r="AK618" s="11" t="s">
        <v>13397</v>
      </c>
      <c r="AL618" s="11">
        <f t="shared" si="249"/>
        <v>0</v>
      </c>
      <c r="AM618" s="412">
        <f t="shared" si="250"/>
        <v>-477.27272727272725</v>
      </c>
      <c r="AN618" s="412">
        <f t="shared" si="251"/>
        <v>-14156.952727272728</v>
      </c>
      <c r="AO618" s="413">
        <f t="shared" si="252"/>
        <v>29.66218666666667</v>
      </c>
      <c r="AP618" s="192">
        <v>2055516119355</v>
      </c>
      <c r="AQ618" s="192">
        <v>4961914455460</v>
      </c>
      <c r="AR618" s="192" t="s">
        <v>1314</v>
      </c>
      <c r="AS618" s="231" t="s">
        <v>20</v>
      </c>
      <c r="AT618" s="231" t="s">
        <v>738</v>
      </c>
      <c r="AU618" s="232" t="s">
        <v>35</v>
      </c>
      <c r="AV618" s="232">
        <v>24800</v>
      </c>
      <c r="AW618" s="233">
        <f>VLOOKUP(B:B,[1]BRIDGESTONE!$B:$K,8,0)</f>
        <v>13679.68</v>
      </c>
      <c r="AX618" s="233">
        <v>525</v>
      </c>
      <c r="AY618" s="204" t="s">
        <v>3387</v>
      </c>
      <c r="AZ618" s="195" t="s">
        <v>185</v>
      </c>
      <c r="BA618" s="133" t="str">
        <f>IFERROR(VLOOKUP(AZ:AZ,Q商品!B:E,4,0),"")</f>
        <v>2022年製 REGNO GRVII 205/55R16 91V サマータイヤ 最短当日発送</v>
      </c>
      <c r="BB618" s="133" t="str">
        <f>IFERROR(VLOOKUP(B:B,在庫!B:M,12,0),"")</f>
        <v/>
      </c>
      <c r="BC618" s="133" t="str">
        <f>IFERROR(VLOOKUP(B:B,在庫!B:L,10,0),"")</f>
        <v/>
      </c>
      <c r="BD618" s="234" t="e">
        <f>VLOOKUP(AP:AP,[1]MICHELIN!$B:$AH,32,0)</f>
        <v>#N/A</v>
      </c>
      <c r="BE618" s="234" t="e">
        <f>VLOOKUP(AP:AP,[1]MICHELIN!$B:$AH,33,0)</f>
        <v>#N/A</v>
      </c>
    </row>
    <row r="619" spans="1:57" s="11" customFormat="1" ht="19.5" hidden="1" customHeight="1">
      <c r="A619" s="11">
        <f t="shared" si="246"/>
        <v>1</v>
      </c>
      <c r="B619" s="239">
        <f t="shared" si="247"/>
        <v>2156016119354</v>
      </c>
      <c r="C619" s="225">
        <f>VLOOKUP(B:B,[1]BRIDGESTONE!$B:$K,9,0)</f>
        <v>0</v>
      </c>
      <c r="D619" s="11" t="s">
        <v>7340</v>
      </c>
      <c r="E619" s="358" t="s">
        <v>1524</v>
      </c>
      <c r="F619" s="304" t="s">
        <v>7518</v>
      </c>
      <c r="G619" s="132" t="str">
        <f t="shared" si="248"/>
        <v>16</v>
      </c>
      <c r="H619" s="225">
        <v>0</v>
      </c>
      <c r="I619" s="225">
        <f>VLOOKUP(B:B,[1]BRIDGESTONE!$B:$K,10,0)</f>
        <v>0</v>
      </c>
      <c r="J619" s="131"/>
      <c r="K619" s="132" t="s">
        <v>1755</v>
      </c>
      <c r="L619" s="132">
        <v>11</v>
      </c>
      <c r="M619" s="134"/>
      <c r="N619" s="226"/>
      <c r="O619" s="226"/>
      <c r="P619" s="227"/>
      <c r="Q619" s="228">
        <f t="shared" si="258"/>
        <v>-954.5454545454545</v>
      </c>
      <c r="R619" s="143">
        <f t="shared" si="259"/>
        <v>15.042159999999999</v>
      </c>
      <c r="S619" s="192">
        <v>1074476458</v>
      </c>
      <c r="T619" s="288" t="s">
        <v>6775</v>
      </c>
      <c r="U619" s="189">
        <f t="shared" si="260"/>
        <v>0</v>
      </c>
      <c r="W619" s="229"/>
      <c r="X619" s="135">
        <f t="shared" si="261"/>
        <v>13403.88</v>
      </c>
      <c r="Y619" s="230">
        <f t="shared" si="262"/>
        <v>-954.5454545454545</v>
      </c>
      <c r="Z619" s="141" t="str">
        <f t="shared" si="263"/>
        <v/>
      </c>
      <c r="AA619" s="136">
        <f t="shared" si="264"/>
        <v>15.042159999999999</v>
      </c>
      <c r="AB619" s="309"/>
      <c r="AC619" s="184">
        <f t="shared" si="256"/>
        <v>0</v>
      </c>
      <c r="AD619" s="182">
        <f t="shared" si="257"/>
        <v>0</v>
      </c>
      <c r="AE619" s="128">
        <f t="shared" si="241"/>
        <v>0</v>
      </c>
      <c r="AF619" s="129">
        <f t="shared" si="242"/>
        <v>0</v>
      </c>
      <c r="AG619" s="130" t="str">
        <f t="shared" si="243"/>
        <v/>
      </c>
      <c r="AH619" s="137">
        <f t="shared" si="244"/>
        <v>0</v>
      </c>
      <c r="AI619" s="138" t="str">
        <f t="shared" si="245"/>
        <v/>
      </c>
      <c r="AJ619" s="138" t="str">
        <f t="shared" si="265"/>
        <v/>
      </c>
      <c r="AK619" s="11" t="s">
        <v>13397</v>
      </c>
      <c r="AL619" s="11">
        <f t="shared" si="249"/>
        <v>0</v>
      </c>
      <c r="AM619" s="412">
        <f t="shared" si="250"/>
        <v>-954.5454545454545</v>
      </c>
      <c r="AN619" s="412">
        <f t="shared" si="251"/>
        <v>-14358.425454545453</v>
      </c>
      <c r="AO619" s="413">
        <f t="shared" si="252"/>
        <v>15.042159999999999</v>
      </c>
      <c r="AP619" s="192">
        <v>2156016119354</v>
      </c>
      <c r="AQ619" s="192">
        <v>4961914452735</v>
      </c>
      <c r="AR619" s="192" t="s">
        <v>1312</v>
      </c>
      <c r="AS619" s="231" t="s">
        <v>20</v>
      </c>
      <c r="AT619" s="231" t="s">
        <v>1011</v>
      </c>
      <c r="AU619" s="232" t="s">
        <v>48</v>
      </c>
      <c r="AV619" s="232">
        <v>24300</v>
      </c>
      <c r="AW619" s="233">
        <f>VLOOKUP(B:B,[1]BRIDGESTONE!$B:$K,8,0)</f>
        <v>13403.88</v>
      </c>
      <c r="AX619" s="233">
        <v>1050</v>
      </c>
      <c r="AY619" s="204" t="s">
        <v>3387</v>
      </c>
      <c r="AZ619" s="195" t="s">
        <v>189</v>
      </c>
      <c r="BA619" s="133" t="str">
        <f>IFERROR(VLOOKUP(AZ:AZ,Q商品!B:E,4,0),"")</f>
        <v>2022年製 REGNO GRVII 215/60R16 95H サマータイヤ 最短当日発送</v>
      </c>
      <c r="BB619" s="133" t="str">
        <f>IFERROR(VLOOKUP(B:B,在庫!B:M,12,0),"")</f>
        <v/>
      </c>
      <c r="BC619" s="133" t="str">
        <f>IFERROR(VLOOKUP(B:B,在庫!B:L,10,0),"")</f>
        <v/>
      </c>
      <c r="BD619" s="234" t="e">
        <f>VLOOKUP(AP:AP,[1]MICHELIN!$B:$AH,32,0)</f>
        <v>#N/A</v>
      </c>
      <c r="BE619" s="234" t="e">
        <f>VLOOKUP(AP:AP,[1]MICHELIN!$B:$AH,33,0)</f>
        <v>#N/A</v>
      </c>
    </row>
    <row r="620" spans="1:57" s="11" customFormat="1" ht="19.5" hidden="1" customHeight="1">
      <c r="A620" s="237">
        <f t="shared" si="246"/>
        <v>1</v>
      </c>
      <c r="B620" s="249">
        <f t="shared" si="247"/>
        <v>2256517118839</v>
      </c>
      <c r="C620" s="225">
        <f>VLOOKUP(B:B,[1]BRIDGESTONE!$B:$K,9,0)</f>
        <v>0</v>
      </c>
      <c r="D620" s="11" t="s">
        <v>7340</v>
      </c>
      <c r="E620" s="358" t="s">
        <v>1557</v>
      </c>
      <c r="F620" s="235"/>
      <c r="G620" s="132" t="str">
        <f t="shared" si="248"/>
        <v>17</v>
      </c>
      <c r="H620" s="225">
        <v>0</v>
      </c>
      <c r="I620" s="225">
        <f>VLOOKUP(B:B,[1]BRIDGESTONE!$B:$K,10,0)</f>
        <v>0</v>
      </c>
      <c r="J620" s="131"/>
      <c r="K620" s="132" t="s">
        <v>1753</v>
      </c>
      <c r="L620" s="132">
        <v>3</v>
      </c>
      <c r="M620" s="134"/>
      <c r="N620" s="226"/>
      <c r="O620" s="226"/>
      <c r="P620" s="227"/>
      <c r="Q620" s="228">
        <f t="shared" si="258"/>
        <v>-954.5454545454545</v>
      </c>
      <c r="R620" s="143">
        <f t="shared" si="259"/>
        <v>14.047047619047619</v>
      </c>
      <c r="S620" s="238"/>
      <c r="T620" s="288"/>
      <c r="U620" s="189">
        <f t="shared" si="260"/>
        <v>0</v>
      </c>
      <c r="W620" s="229"/>
      <c r="X620" s="135">
        <f t="shared" si="261"/>
        <v>12454</v>
      </c>
      <c r="Y620" s="230">
        <f t="shared" si="262"/>
        <v>-954.5454545454545</v>
      </c>
      <c r="Z620" s="141" t="str">
        <f t="shared" si="263"/>
        <v/>
      </c>
      <c r="AA620" s="136">
        <f t="shared" si="264"/>
        <v>14.047047619047619</v>
      </c>
      <c r="AB620" s="309"/>
      <c r="AC620" s="184">
        <f t="shared" si="256"/>
        <v>0</v>
      </c>
      <c r="AD620" s="182">
        <f t="shared" si="257"/>
        <v>0</v>
      </c>
      <c r="AE620" s="128">
        <f t="shared" si="241"/>
        <v>0</v>
      </c>
      <c r="AF620" s="129">
        <f t="shared" si="242"/>
        <v>0</v>
      </c>
      <c r="AG620" s="130" t="str">
        <f t="shared" si="243"/>
        <v/>
      </c>
      <c r="AH620" s="137">
        <f t="shared" si="244"/>
        <v>0</v>
      </c>
      <c r="AI620" s="138" t="str">
        <f t="shared" si="245"/>
        <v/>
      </c>
      <c r="AJ620" s="138" t="str">
        <f t="shared" si="265"/>
        <v/>
      </c>
      <c r="AL620" s="11">
        <f t="shared" si="249"/>
        <v>0</v>
      </c>
      <c r="AM620" s="412">
        <f t="shared" si="250"/>
        <v>-954.5454545454545</v>
      </c>
      <c r="AN620" s="412">
        <f t="shared" si="251"/>
        <v>-13408.545454545454</v>
      </c>
      <c r="AO620" s="413">
        <f t="shared" si="252"/>
        <v>14.047047619047619</v>
      </c>
      <c r="AP620" s="192">
        <v>2256517118839</v>
      </c>
      <c r="AQ620" s="192" t="s">
        <v>152</v>
      </c>
      <c r="AR620" s="192" t="s">
        <v>152</v>
      </c>
      <c r="AS620" s="231" t="s">
        <v>984</v>
      </c>
      <c r="AT620" s="231" t="s">
        <v>1262</v>
      </c>
      <c r="AU620" s="232" t="s">
        <v>74</v>
      </c>
      <c r="AV620" s="232" t="s">
        <v>152</v>
      </c>
      <c r="AW620" s="233">
        <f>VLOOKUP(B:B,[1]BRIDGESTONE!$B:$K,8,0)</f>
        <v>12454</v>
      </c>
      <c r="AX620" s="233">
        <v>1050</v>
      </c>
      <c r="AY620" s="204" t="s">
        <v>3388</v>
      </c>
      <c r="AZ620" s="192"/>
      <c r="BA620" s="133" t="str">
        <f>IFERROR(VLOOKUP(AZ:AZ,Q商品!B:E,4,0),"")</f>
        <v/>
      </c>
      <c r="BB620" s="133" t="str">
        <f>IFERROR(VLOOKUP(B:B,在庫!B:M,12,0),"")</f>
        <v/>
      </c>
      <c r="BC620" s="133" t="str">
        <f>IFERROR(VLOOKUP(B:B,在庫!B:L,10,0),"")</f>
        <v/>
      </c>
      <c r="BD620" s="234" t="str">
        <f>VLOOKUP(AP:AP,[1]BRIDGESTONE!$B:$AH,32,0)</f>
        <v/>
      </c>
      <c r="BE620" s="234" t="str">
        <f>VLOOKUP(AP:AP,[1]BRIDGESTONE!$B:$AH,33,0)</f>
        <v/>
      </c>
    </row>
    <row r="621" spans="1:57" s="11" customFormat="1" ht="19.5" hidden="1" customHeight="1">
      <c r="A621" s="11">
        <f t="shared" si="246"/>
        <v>1</v>
      </c>
      <c r="B621" s="239">
        <f t="shared" si="247"/>
        <v>2256017119350</v>
      </c>
      <c r="C621" s="225">
        <f>VLOOKUP(B:B,[1]BRIDGESTONE!$B:$K,9,0)</f>
        <v>0</v>
      </c>
      <c r="D621" s="11" t="s">
        <v>7340</v>
      </c>
      <c r="E621" s="358" t="s">
        <v>1531</v>
      </c>
      <c r="F621" s="304" t="s">
        <v>7520</v>
      </c>
      <c r="G621" s="132" t="str">
        <f t="shared" si="248"/>
        <v>17</v>
      </c>
      <c r="H621" s="225">
        <v>0</v>
      </c>
      <c r="I621" s="225">
        <f>VLOOKUP(B:B,[1]BRIDGESTONE!$B:$K,10,0)</f>
        <v>0</v>
      </c>
      <c r="J621" s="131"/>
      <c r="K621" s="132" t="s">
        <v>1755</v>
      </c>
      <c r="L621" s="132">
        <v>15</v>
      </c>
      <c r="M621" s="134"/>
      <c r="N621" s="226"/>
      <c r="O621" s="226"/>
      <c r="P621" s="227"/>
      <c r="Q621" s="228">
        <f t="shared" si="258"/>
        <v>-954.5454545454545</v>
      </c>
      <c r="R621" s="143">
        <f t="shared" si="259"/>
        <v>16.607559523809524</v>
      </c>
      <c r="S621" s="192">
        <v>1074476500</v>
      </c>
      <c r="T621" s="288" t="s">
        <v>6777</v>
      </c>
      <c r="U621" s="189">
        <f t="shared" si="260"/>
        <v>0</v>
      </c>
      <c r="W621" s="229"/>
      <c r="X621" s="135">
        <f t="shared" si="261"/>
        <v>14898.125</v>
      </c>
      <c r="Y621" s="230">
        <f t="shared" si="262"/>
        <v>-954.5454545454545</v>
      </c>
      <c r="Z621" s="141" t="str">
        <f t="shared" si="263"/>
        <v/>
      </c>
      <c r="AA621" s="136">
        <f t="shared" si="264"/>
        <v>16.607559523809524</v>
      </c>
      <c r="AB621" s="309"/>
      <c r="AC621" s="184">
        <f t="shared" si="256"/>
        <v>0</v>
      </c>
      <c r="AD621" s="182">
        <f t="shared" si="257"/>
        <v>0</v>
      </c>
      <c r="AE621" s="128">
        <f t="shared" si="241"/>
        <v>0</v>
      </c>
      <c r="AF621" s="129">
        <f t="shared" si="242"/>
        <v>0</v>
      </c>
      <c r="AG621" s="130" t="str">
        <f t="shared" si="243"/>
        <v/>
      </c>
      <c r="AH621" s="137">
        <f t="shared" si="244"/>
        <v>0</v>
      </c>
      <c r="AI621" s="138" t="str">
        <f t="shared" si="245"/>
        <v/>
      </c>
      <c r="AJ621" s="138" t="str">
        <f t="shared" si="265"/>
        <v/>
      </c>
      <c r="AK621" s="11" t="s">
        <v>13397</v>
      </c>
      <c r="AL621" s="11">
        <f t="shared" si="249"/>
        <v>0</v>
      </c>
      <c r="AM621" s="412">
        <f t="shared" si="250"/>
        <v>-954.5454545454545</v>
      </c>
      <c r="AN621" s="412">
        <f t="shared" si="251"/>
        <v>-15852.670454545454</v>
      </c>
      <c r="AO621" s="413">
        <f t="shared" si="252"/>
        <v>16.607559523809524</v>
      </c>
      <c r="AP621" s="192">
        <v>2256017119350</v>
      </c>
      <c r="AQ621" s="192">
        <v>4961914452773</v>
      </c>
      <c r="AR621" s="192" t="s">
        <v>1261</v>
      </c>
      <c r="AS621" s="231" t="s">
        <v>20</v>
      </c>
      <c r="AT621" s="231" t="s">
        <v>1013</v>
      </c>
      <c r="AU621" s="232" t="s">
        <v>68</v>
      </c>
      <c r="AV621" s="232">
        <v>27500</v>
      </c>
      <c r="AW621" s="233">
        <f>VLOOKUP(B:B,[1]BRIDGESTONE!$B:$K,8,0)</f>
        <v>14898.125</v>
      </c>
      <c r="AX621" s="233">
        <v>1050</v>
      </c>
      <c r="AY621" s="204" t="s">
        <v>3387</v>
      </c>
      <c r="AZ621" s="195" t="s">
        <v>4869</v>
      </c>
      <c r="BA621" s="133" t="str">
        <f>IFERROR(VLOOKUP(AZ:AZ,Q商品!B:E,4,0),"")</f>
        <v>2022年製以降 REGNO GRVII 225/60R17 99H サマータイヤ 最短当日発送</v>
      </c>
      <c r="BB621" s="133" t="str">
        <f>IFERROR(VLOOKUP(B:B,在庫!B:M,12,0),"")</f>
        <v>20年製</v>
      </c>
      <c r="BC621" s="133">
        <f>IFERROR(VLOOKUP(B:B,在庫!B:L,10,0),"")</f>
        <v>0</v>
      </c>
      <c r="BD621" s="234" t="e">
        <f>VLOOKUP(AP:AP,[1]MICHELIN!$B:$AH,32,0)</f>
        <v>#N/A</v>
      </c>
      <c r="BE621" s="234" t="e">
        <f>VLOOKUP(AP:AP,[1]MICHELIN!$B:$AH,33,0)</f>
        <v>#N/A</v>
      </c>
    </row>
    <row r="622" spans="1:57" s="11" customFormat="1" ht="19.5" hidden="1" customHeight="1">
      <c r="A622" s="11">
        <f t="shared" si="246"/>
        <v>1</v>
      </c>
      <c r="B622" s="239">
        <f t="shared" si="247"/>
        <v>1855516119277</v>
      </c>
      <c r="C622" s="225">
        <f>VLOOKUP(B:B,[1]BRIDGESTONE!$B:$K,9,0)</f>
        <v>0</v>
      </c>
      <c r="D622" s="11" t="s">
        <v>7340</v>
      </c>
      <c r="E622" s="358" t="s">
        <v>1507</v>
      </c>
      <c r="F622" s="235" t="s">
        <v>360</v>
      </c>
      <c r="G622" s="132" t="str">
        <f t="shared" si="248"/>
        <v>16</v>
      </c>
      <c r="H622" s="225">
        <v>0</v>
      </c>
      <c r="I622" s="225">
        <f>VLOOKUP(B:B,[1]BRIDGESTONE!$B:$K,10,0)</f>
        <v>0</v>
      </c>
      <c r="J622" s="131"/>
      <c r="K622" s="132" t="s">
        <v>1755</v>
      </c>
      <c r="L622" s="132">
        <v>18</v>
      </c>
      <c r="M622" s="134"/>
      <c r="N622" s="226"/>
      <c r="O622" s="226"/>
      <c r="P622" s="227"/>
      <c r="Q622" s="228">
        <f t="shared" si="258"/>
        <v>-477.27272727272725</v>
      </c>
      <c r="R622" s="143">
        <f t="shared" si="259"/>
        <v>27.106666666666669</v>
      </c>
      <c r="S622" s="192">
        <v>1074475824</v>
      </c>
      <c r="T622" s="288" t="s">
        <v>6778</v>
      </c>
      <c r="U622" s="189">
        <f t="shared" si="260"/>
        <v>0</v>
      </c>
      <c r="W622" s="229"/>
      <c r="X622" s="135">
        <f t="shared" si="261"/>
        <v>12460</v>
      </c>
      <c r="Y622" s="230">
        <f t="shared" si="262"/>
        <v>-477.27272727272725</v>
      </c>
      <c r="Z622" s="141" t="str">
        <f t="shared" si="263"/>
        <v/>
      </c>
      <c r="AA622" s="136">
        <f t="shared" si="264"/>
        <v>27.106666666666669</v>
      </c>
      <c r="AB622" s="309"/>
      <c r="AC622" s="184">
        <f t="shared" si="256"/>
        <v>0</v>
      </c>
      <c r="AD622" s="182">
        <f t="shared" si="257"/>
        <v>0</v>
      </c>
      <c r="AE622" s="128">
        <f t="shared" si="241"/>
        <v>0</v>
      </c>
      <c r="AF622" s="129">
        <f t="shared" si="242"/>
        <v>0</v>
      </c>
      <c r="AG622" s="130" t="str">
        <f t="shared" si="243"/>
        <v/>
      </c>
      <c r="AH622" s="137">
        <f t="shared" si="244"/>
        <v>0</v>
      </c>
      <c r="AI622" s="138" t="str">
        <f t="shared" si="245"/>
        <v/>
      </c>
      <c r="AJ622" s="138" t="str">
        <f t="shared" si="265"/>
        <v/>
      </c>
      <c r="AK622" s="11" t="s">
        <v>13397</v>
      </c>
      <c r="AL622" s="11">
        <f t="shared" si="249"/>
        <v>0</v>
      </c>
      <c r="AM622" s="412">
        <f t="shared" si="250"/>
        <v>-477.27272727272725</v>
      </c>
      <c r="AN622" s="412">
        <f t="shared" si="251"/>
        <v>-12937.272727272728</v>
      </c>
      <c r="AO622" s="413">
        <f t="shared" si="252"/>
        <v>27.106666666666669</v>
      </c>
      <c r="AP622" s="192">
        <v>1855516119277</v>
      </c>
      <c r="AQ622" s="192">
        <v>4961914963606</v>
      </c>
      <c r="AR622" s="192" t="s">
        <v>1306</v>
      </c>
      <c r="AS622" s="231" t="s">
        <v>19</v>
      </c>
      <c r="AT622" s="231" t="s">
        <v>750</v>
      </c>
      <c r="AU622" s="232" t="s">
        <v>98</v>
      </c>
      <c r="AV622" s="232">
        <v>23200</v>
      </c>
      <c r="AW622" s="233">
        <f>VLOOKUP(B:B,[1]BRIDGESTONE!$B:$K,8,0)</f>
        <v>12460</v>
      </c>
      <c r="AX622" s="233">
        <v>525</v>
      </c>
      <c r="AY622" s="204" t="s">
        <v>3387</v>
      </c>
      <c r="AZ622" s="195" t="s">
        <v>4871</v>
      </c>
      <c r="BA622" s="133" t="str">
        <f>IFERROR(VLOOKUP(AZ:AZ,Q商品!B:E,4,0),"")</f>
        <v>2023年製 REGNO GR-XII 185/55R16 83V サマータイヤ 最短当日発送</v>
      </c>
      <c r="BB622" s="133" t="str">
        <f>IFERROR(VLOOKUP(B:B,在庫!B:M,12,0),"")</f>
        <v/>
      </c>
      <c r="BC622" s="133" t="str">
        <f>IFERROR(VLOOKUP(B:B,在庫!B:L,10,0),"")</f>
        <v/>
      </c>
      <c r="BD622" s="234" t="e">
        <f>VLOOKUP(AP:AP,[1]MICHELIN!$B:$AH,32,0)</f>
        <v>#N/A</v>
      </c>
      <c r="BE622" s="234" t="e">
        <f>VLOOKUP(AP:AP,[1]MICHELIN!$B:$AH,33,0)</f>
        <v>#N/A</v>
      </c>
    </row>
    <row r="623" spans="1:57" s="11" customFormat="1" ht="19.5" hidden="1" customHeight="1">
      <c r="A623" s="11">
        <f t="shared" si="246"/>
        <v>1</v>
      </c>
      <c r="B623" s="239">
        <f t="shared" si="247"/>
        <v>2055516119270</v>
      </c>
      <c r="C623" s="225">
        <f>VLOOKUP(B:B,[1]BRIDGESTONE!$B:$K,9,0)</f>
        <v>0</v>
      </c>
      <c r="D623" s="11" t="s">
        <v>7340</v>
      </c>
      <c r="E623" s="358" t="s">
        <v>1508</v>
      </c>
      <c r="F623" s="235" t="s">
        <v>363</v>
      </c>
      <c r="G623" s="132" t="str">
        <f t="shared" si="248"/>
        <v>16</v>
      </c>
      <c r="H623" s="225">
        <v>0</v>
      </c>
      <c r="I623" s="225">
        <f>VLOOKUP(B:B,[1]BRIDGESTONE!$B:$K,10,0)</f>
        <v>0</v>
      </c>
      <c r="J623" s="131"/>
      <c r="K623" s="132" t="s">
        <v>1755</v>
      </c>
      <c r="L623" s="132">
        <v>23</v>
      </c>
      <c r="M623" s="134"/>
      <c r="N623" s="226"/>
      <c r="O623" s="226"/>
      <c r="P623" s="227"/>
      <c r="Q623" s="228">
        <f t="shared" si="258"/>
        <v>-477.27272727272725</v>
      </c>
      <c r="R623" s="143">
        <f t="shared" si="259"/>
        <v>29.490890476190476</v>
      </c>
      <c r="S623" s="192">
        <v>1074476462</v>
      </c>
      <c r="T623" s="288" t="s">
        <v>6780</v>
      </c>
      <c r="U623" s="189">
        <f t="shared" si="260"/>
        <v>0</v>
      </c>
      <c r="W623" s="229">
        <v>0</v>
      </c>
      <c r="X623" s="135">
        <f t="shared" si="261"/>
        <v>13597.924999999999</v>
      </c>
      <c r="Y623" s="230">
        <f t="shared" si="262"/>
        <v>-477.27272727272725</v>
      </c>
      <c r="Z623" s="141" t="str">
        <f t="shared" si="263"/>
        <v/>
      </c>
      <c r="AA623" s="136">
        <f t="shared" si="264"/>
        <v>29.490890476190476</v>
      </c>
      <c r="AB623" s="309"/>
      <c r="AC623" s="184">
        <f t="shared" si="256"/>
        <v>0</v>
      </c>
      <c r="AD623" s="182">
        <f t="shared" si="257"/>
        <v>0</v>
      </c>
      <c r="AE623" s="128">
        <f t="shared" si="241"/>
        <v>0</v>
      </c>
      <c r="AF623" s="129">
        <f t="shared" si="242"/>
        <v>0</v>
      </c>
      <c r="AG623" s="130" t="str">
        <f t="shared" si="243"/>
        <v/>
      </c>
      <c r="AH623" s="137">
        <f t="shared" si="244"/>
        <v>0</v>
      </c>
      <c r="AI623" s="138" t="str">
        <f t="shared" si="245"/>
        <v/>
      </c>
      <c r="AJ623" s="138" t="str">
        <f t="shared" si="265"/>
        <v/>
      </c>
      <c r="AK623" s="11" t="s">
        <v>13397</v>
      </c>
      <c r="AL623" s="11">
        <f t="shared" si="249"/>
        <v>0</v>
      </c>
      <c r="AM623" s="412">
        <f t="shared" si="250"/>
        <v>-477.27272727272725</v>
      </c>
      <c r="AN623" s="412">
        <f t="shared" si="251"/>
        <v>-14075.197727272727</v>
      </c>
      <c r="AO623" s="413">
        <f t="shared" si="252"/>
        <v>29.490890476190476</v>
      </c>
      <c r="AP623" s="192">
        <v>2055516119270</v>
      </c>
      <c r="AQ623" s="192">
        <v>4961914963576</v>
      </c>
      <c r="AR623" s="192" t="s">
        <v>1307</v>
      </c>
      <c r="AS623" s="231" t="s">
        <v>19</v>
      </c>
      <c r="AT623" s="231" t="s">
        <v>738</v>
      </c>
      <c r="AU623" s="232" t="s">
        <v>35</v>
      </c>
      <c r="AV623" s="232">
        <v>25100</v>
      </c>
      <c r="AW623" s="233">
        <f>VLOOKUP(B:B,[1]BRIDGESTONE!$B:$K,8,0)</f>
        <v>13597.924999999999</v>
      </c>
      <c r="AX623" s="233">
        <v>525</v>
      </c>
      <c r="AY623" s="204" t="s">
        <v>3387</v>
      </c>
      <c r="AZ623" s="195" t="s">
        <v>4875</v>
      </c>
      <c r="BA623" s="133" t="str">
        <f>IFERROR(VLOOKUP(AZ:AZ,Q商品!B:E,4,0),"")</f>
        <v>2023年製 REGNO GR-XII 205/55R16 91V サマータイヤ 最短当日発送</v>
      </c>
      <c r="BB623" s="133" t="str">
        <f>IFERROR(VLOOKUP(B:B,在庫!B:M,12,0),"")</f>
        <v/>
      </c>
      <c r="BC623" s="133" t="str">
        <f>IFERROR(VLOOKUP(B:B,在庫!B:L,10,0),"")</f>
        <v/>
      </c>
      <c r="BD623" s="234" t="e">
        <f>VLOOKUP(AP:AP,[1]MICHELIN!$B:$AH,32,0)</f>
        <v>#N/A</v>
      </c>
      <c r="BE623" s="234" t="e">
        <f>VLOOKUP(AP:AP,[1]MICHELIN!$B:$AH,33,0)</f>
        <v>#N/A</v>
      </c>
    </row>
    <row r="624" spans="1:57" s="11" customFormat="1" ht="19.5" hidden="1" customHeight="1">
      <c r="A624" s="11">
        <f t="shared" si="246"/>
        <v>1</v>
      </c>
      <c r="B624" s="239">
        <f t="shared" si="247"/>
        <v>2256018118178</v>
      </c>
      <c r="C624" s="225">
        <f>VLOOKUP(B:B,[1]BRIDGESTONE!$B:$K,9,0)</f>
        <v>0</v>
      </c>
      <c r="D624" s="11" t="s">
        <v>7340</v>
      </c>
      <c r="E624" s="358" t="s">
        <v>4950</v>
      </c>
      <c r="F624" s="235" t="s">
        <v>4951</v>
      </c>
      <c r="G624" s="132" t="str">
        <f t="shared" si="248"/>
        <v>18</v>
      </c>
      <c r="H624" s="225">
        <v>0</v>
      </c>
      <c r="I624" s="225">
        <f>VLOOKUP(B:B,[1]BRIDGESTONE!$B:$K,10,0)</f>
        <v>0</v>
      </c>
      <c r="J624" s="131"/>
      <c r="K624" s="132" t="s">
        <v>1753</v>
      </c>
      <c r="L624" s="132">
        <v>5</v>
      </c>
      <c r="M624" s="134"/>
      <c r="N624" s="226"/>
      <c r="O624" s="226"/>
      <c r="P624" s="227"/>
      <c r="Q624" s="228">
        <f t="shared" si="258"/>
        <v>-954.5454545454545</v>
      </c>
      <c r="R624" s="143">
        <f t="shared" si="259"/>
        <v>19.930476190476192</v>
      </c>
      <c r="S624" s="192"/>
      <c r="T624" s="288"/>
      <c r="U624" s="189">
        <f t="shared" si="260"/>
        <v>0</v>
      </c>
      <c r="W624" s="229"/>
      <c r="X624" s="135">
        <f t="shared" si="261"/>
        <v>18070</v>
      </c>
      <c r="Y624" s="230">
        <f t="shared" si="262"/>
        <v>-954.5454545454545</v>
      </c>
      <c r="Z624" s="141" t="str">
        <f t="shared" si="263"/>
        <v/>
      </c>
      <c r="AA624" s="136">
        <f t="shared" si="264"/>
        <v>19.930476190476192</v>
      </c>
      <c r="AB624" s="309"/>
      <c r="AC624" s="184">
        <f t="shared" si="256"/>
        <v>0</v>
      </c>
      <c r="AD624" s="182">
        <f t="shared" si="257"/>
        <v>0</v>
      </c>
      <c r="AE624" s="128">
        <f t="shared" si="241"/>
        <v>0</v>
      </c>
      <c r="AF624" s="129">
        <f t="shared" si="242"/>
        <v>0</v>
      </c>
      <c r="AG624" s="130" t="str">
        <f t="shared" si="243"/>
        <v/>
      </c>
      <c r="AH624" s="137">
        <f t="shared" si="244"/>
        <v>0</v>
      </c>
      <c r="AI624" s="138" t="str">
        <f t="shared" si="245"/>
        <v/>
      </c>
      <c r="AJ624" s="138" t="str">
        <f t="shared" si="265"/>
        <v/>
      </c>
      <c r="AL624" s="11">
        <f t="shared" si="249"/>
        <v>0</v>
      </c>
      <c r="AM624" s="412">
        <f t="shared" si="250"/>
        <v>-954.5454545454545</v>
      </c>
      <c r="AN624" s="412">
        <f t="shared" si="251"/>
        <v>-19024.545454545456</v>
      </c>
      <c r="AO624" s="413">
        <f t="shared" si="252"/>
        <v>19.930476190476192</v>
      </c>
      <c r="AP624" s="192">
        <v>2256018118178</v>
      </c>
      <c r="AQ624" s="192">
        <v>4961914968250</v>
      </c>
      <c r="AR624" s="192" t="s">
        <v>1716</v>
      </c>
      <c r="AS624" s="231" t="s">
        <v>22</v>
      </c>
      <c r="AT624" s="231" t="s">
        <v>989</v>
      </c>
      <c r="AU624" s="232" t="s">
        <v>84</v>
      </c>
      <c r="AV624" s="232">
        <v>34100</v>
      </c>
      <c r="AW624" s="233">
        <f>VLOOKUP(B:B,[1]BRIDGESTONE!$B:$K,8,0)</f>
        <v>18070</v>
      </c>
      <c r="AX624" s="233">
        <v>1050</v>
      </c>
      <c r="AY624" s="204" t="s">
        <v>3387</v>
      </c>
      <c r="AZ624" s="192"/>
      <c r="BA624" s="133" t="str">
        <f>IFERROR(VLOOKUP(AZ:AZ,Q商品!B:E,4,0),"")</f>
        <v/>
      </c>
      <c r="BB624" s="133" t="str">
        <f>IFERROR(VLOOKUP(B:B,在庫!B:M,12,0),"")</f>
        <v/>
      </c>
      <c r="BC624" s="133" t="str">
        <f>IFERROR(VLOOKUP(B:B,在庫!B:L,10,0),"")</f>
        <v/>
      </c>
      <c r="BD624" s="234" t="str">
        <f>VLOOKUP(AP:AP,[1]BRIDGESTONE!$B:$AH,32,0)</f>
        <v/>
      </c>
      <c r="BE624" s="234" t="str">
        <f>VLOOKUP(AP:AP,[1]BRIDGESTONE!$B:$AH,33,0)</f>
        <v/>
      </c>
    </row>
    <row r="625" spans="1:57" s="11" customFormat="1" ht="19.5" hidden="1" customHeight="1">
      <c r="A625" s="11">
        <f t="shared" si="246"/>
        <v>1</v>
      </c>
      <c r="B625" s="239">
        <f t="shared" si="247"/>
        <v>2154518119278</v>
      </c>
      <c r="C625" s="225">
        <f>VLOOKUP(B:B,[1]BRIDGESTONE!$B:$K,9,0)</f>
        <v>0</v>
      </c>
      <c r="D625" s="11" t="s">
        <v>7340</v>
      </c>
      <c r="E625" s="358" t="s">
        <v>1515</v>
      </c>
      <c r="F625" s="235" t="s">
        <v>364</v>
      </c>
      <c r="G625" s="132" t="str">
        <f t="shared" si="248"/>
        <v>18</v>
      </c>
      <c r="H625" s="225">
        <v>0</v>
      </c>
      <c r="I625" s="225">
        <f>VLOOKUP(B:B,[1]BRIDGESTONE!$B:$K,10,0)</f>
        <v>0</v>
      </c>
      <c r="J625" s="131"/>
      <c r="K625" s="132" t="s">
        <v>1755</v>
      </c>
      <c r="L625" s="132">
        <v>25</v>
      </c>
      <c r="M625" s="134"/>
      <c r="N625" s="226"/>
      <c r="O625" s="226"/>
      <c r="P625" s="227"/>
      <c r="Q625" s="228">
        <f t="shared" si="258"/>
        <v>-954.5454545454545</v>
      </c>
      <c r="R625" s="143">
        <f t="shared" si="259"/>
        <v>23.652373333333337</v>
      </c>
      <c r="S625" s="192">
        <v>1074475821</v>
      </c>
      <c r="T625" s="288" t="s">
        <v>6782</v>
      </c>
      <c r="U625" s="189">
        <f t="shared" si="260"/>
        <v>0</v>
      </c>
      <c r="W625" s="229">
        <v>0</v>
      </c>
      <c r="X625" s="135">
        <f t="shared" si="261"/>
        <v>21622.720000000001</v>
      </c>
      <c r="Y625" s="230">
        <f t="shared" si="262"/>
        <v>-954.5454545454545</v>
      </c>
      <c r="Z625" s="141" t="str">
        <f t="shared" si="263"/>
        <v/>
      </c>
      <c r="AA625" s="136">
        <f t="shared" si="264"/>
        <v>23.652373333333337</v>
      </c>
      <c r="AB625" s="309"/>
      <c r="AC625" s="184">
        <f t="shared" si="256"/>
        <v>0</v>
      </c>
      <c r="AD625" s="182">
        <f t="shared" si="257"/>
        <v>0</v>
      </c>
      <c r="AE625" s="128">
        <f t="shared" si="241"/>
        <v>0</v>
      </c>
      <c r="AF625" s="129">
        <f t="shared" si="242"/>
        <v>0</v>
      </c>
      <c r="AG625" s="130" t="str">
        <f t="shared" si="243"/>
        <v/>
      </c>
      <c r="AH625" s="137">
        <f t="shared" si="244"/>
        <v>0</v>
      </c>
      <c r="AI625" s="138" t="str">
        <f t="shared" si="245"/>
        <v/>
      </c>
      <c r="AJ625" s="138" t="str">
        <f t="shared" si="265"/>
        <v/>
      </c>
      <c r="AK625" s="11" t="s">
        <v>13397</v>
      </c>
      <c r="AL625" s="11">
        <f t="shared" si="249"/>
        <v>0</v>
      </c>
      <c r="AM625" s="412">
        <f t="shared" si="250"/>
        <v>-954.5454545454545</v>
      </c>
      <c r="AN625" s="412">
        <f t="shared" si="251"/>
        <v>-22577.265454545457</v>
      </c>
      <c r="AO625" s="413">
        <f t="shared" si="252"/>
        <v>23.652373333333337</v>
      </c>
      <c r="AP625" s="192">
        <v>2154518119278</v>
      </c>
      <c r="AQ625" s="192">
        <v>4961914963507</v>
      </c>
      <c r="AR625" s="192" t="s">
        <v>1309</v>
      </c>
      <c r="AS625" s="231" t="s">
        <v>19</v>
      </c>
      <c r="AT625" s="231" t="s">
        <v>1016</v>
      </c>
      <c r="AU625" s="232" t="s">
        <v>51</v>
      </c>
      <c r="AV625" s="232">
        <v>39200</v>
      </c>
      <c r="AW625" s="233">
        <f>VLOOKUP(B:B,[1]BRIDGESTONE!$B:$K,8,0)</f>
        <v>21622.720000000001</v>
      </c>
      <c r="AX625" s="233">
        <v>1050</v>
      </c>
      <c r="AY625" s="204" t="s">
        <v>3387</v>
      </c>
      <c r="AZ625" s="195" t="s">
        <v>4877</v>
      </c>
      <c r="BA625" s="133" t="str">
        <f>IFERROR(VLOOKUP(AZ:AZ,Q商品!B:E,4,0),"")</f>
        <v>2022年製 REGNO GR-XII 215/45R18 89W サマータイヤ 最短当日発送</v>
      </c>
      <c r="BB625" s="133" t="str">
        <f>IFERROR(VLOOKUP(B:B,在庫!B:M,12,0),"")</f>
        <v/>
      </c>
      <c r="BC625" s="133" t="str">
        <f>IFERROR(VLOOKUP(B:B,在庫!B:L,10,0),"")</f>
        <v/>
      </c>
      <c r="BD625" s="234" t="e">
        <f>VLOOKUP(AP:AP,[1]MICHELIN!$B:$AH,32,0)</f>
        <v>#N/A</v>
      </c>
      <c r="BE625" s="234" t="e">
        <f>VLOOKUP(AP:AP,[1]MICHELIN!$B:$AH,33,0)</f>
        <v>#N/A</v>
      </c>
    </row>
    <row r="626" spans="1:57" s="11" customFormat="1" ht="19.5" hidden="1" customHeight="1">
      <c r="A626" s="11">
        <f t="shared" si="246"/>
        <v>1</v>
      </c>
      <c r="B626" s="239">
        <f t="shared" si="247"/>
        <v>2254517119276</v>
      </c>
      <c r="C626" s="225">
        <f>VLOOKUP(B:B,[1]BRIDGESTONE!$B:$K,9,0)</f>
        <v>0</v>
      </c>
      <c r="D626" s="11" t="s">
        <v>7340</v>
      </c>
      <c r="E626" s="358" t="s">
        <v>1513</v>
      </c>
      <c r="F626" s="235" t="s">
        <v>367</v>
      </c>
      <c r="G626" s="132" t="str">
        <f t="shared" si="248"/>
        <v>17</v>
      </c>
      <c r="H626" s="225">
        <v>0</v>
      </c>
      <c r="I626" s="225">
        <f>VLOOKUP(B:B,[1]BRIDGESTONE!$B:$K,10,0)</f>
        <v>0</v>
      </c>
      <c r="J626" s="131"/>
      <c r="K626" s="132" t="s">
        <v>1755</v>
      </c>
      <c r="L626" s="132">
        <v>28</v>
      </c>
      <c r="M626" s="134"/>
      <c r="N626" s="226"/>
      <c r="O626" s="226"/>
      <c r="P626" s="227"/>
      <c r="Q626" s="228">
        <f t="shared" si="258"/>
        <v>-477.27272727272725</v>
      </c>
      <c r="R626" s="143">
        <f t="shared" si="259"/>
        <v>41.636409523809533</v>
      </c>
      <c r="S626" s="192">
        <v>1074475820</v>
      </c>
      <c r="T626" s="288" t="s">
        <v>6785</v>
      </c>
      <c r="U626" s="189">
        <f t="shared" si="260"/>
        <v>0</v>
      </c>
      <c r="W626" s="229">
        <v>0</v>
      </c>
      <c r="X626" s="135">
        <f t="shared" si="261"/>
        <v>19394.650000000001</v>
      </c>
      <c r="Y626" s="230">
        <f t="shared" si="262"/>
        <v>-477.27272727272725</v>
      </c>
      <c r="Z626" s="141" t="str">
        <f t="shared" si="263"/>
        <v/>
      </c>
      <c r="AA626" s="136">
        <f t="shared" si="264"/>
        <v>41.636409523809533</v>
      </c>
      <c r="AB626" s="309"/>
      <c r="AC626" s="184">
        <f t="shared" si="256"/>
        <v>0</v>
      </c>
      <c r="AD626" s="182">
        <f t="shared" si="257"/>
        <v>0</v>
      </c>
      <c r="AE626" s="128">
        <f t="shared" si="241"/>
        <v>0</v>
      </c>
      <c r="AF626" s="129">
        <f t="shared" si="242"/>
        <v>0</v>
      </c>
      <c r="AG626" s="130" t="str">
        <f t="shared" si="243"/>
        <v/>
      </c>
      <c r="AH626" s="137">
        <f t="shared" si="244"/>
        <v>0</v>
      </c>
      <c r="AI626" s="138" t="str">
        <f t="shared" si="245"/>
        <v/>
      </c>
      <c r="AJ626" s="138" t="str">
        <f t="shared" si="265"/>
        <v/>
      </c>
      <c r="AK626" s="11" t="s">
        <v>13397</v>
      </c>
      <c r="AL626" s="11">
        <f t="shared" si="249"/>
        <v>0</v>
      </c>
      <c r="AM626" s="412">
        <f t="shared" si="250"/>
        <v>-477.27272727272725</v>
      </c>
      <c r="AN626" s="412">
        <f t="shared" si="251"/>
        <v>-19871.922727272729</v>
      </c>
      <c r="AO626" s="413">
        <f t="shared" si="252"/>
        <v>41.636409523809533</v>
      </c>
      <c r="AP626" s="192">
        <v>2254517119276</v>
      </c>
      <c r="AQ626" s="192">
        <v>4961914963668</v>
      </c>
      <c r="AR626" s="192" t="s">
        <v>1308</v>
      </c>
      <c r="AS626" s="231" t="s">
        <v>19</v>
      </c>
      <c r="AT626" s="231" t="s">
        <v>981</v>
      </c>
      <c r="AU626" s="232" t="s">
        <v>37</v>
      </c>
      <c r="AV626" s="232">
        <v>35800</v>
      </c>
      <c r="AW626" s="233">
        <f>VLOOKUP(B:B,[1]BRIDGESTONE!$B:$K,8,0)</f>
        <v>19394.650000000001</v>
      </c>
      <c r="AX626" s="233">
        <v>525</v>
      </c>
      <c r="AY626" s="204" t="s">
        <v>3387</v>
      </c>
      <c r="AZ626" s="195" t="s">
        <v>4879</v>
      </c>
      <c r="BA626" s="133" t="str">
        <f>IFERROR(VLOOKUP(AZ:AZ,Q商品!B:E,4,0),"")</f>
        <v>2023年製 REGNO GR-XII 225/45R17 91W サマータイヤ 最短当日発送</v>
      </c>
      <c r="BB626" s="133" t="str">
        <f>IFERROR(VLOOKUP(B:B,在庫!B:M,12,0),"")</f>
        <v/>
      </c>
      <c r="BC626" s="133" t="str">
        <f>IFERROR(VLOOKUP(B:B,在庫!B:L,10,0),"")</f>
        <v/>
      </c>
      <c r="BD626" s="234" t="e">
        <f>VLOOKUP(AP:AP,[1]MICHELIN!$B:$AH,32,0)</f>
        <v>#N/A</v>
      </c>
      <c r="BE626" s="234" t="e">
        <f>VLOOKUP(AP:AP,[1]MICHELIN!$B:$AH,33,0)</f>
        <v>#N/A</v>
      </c>
    </row>
    <row r="627" spans="1:57" s="11" customFormat="1" ht="19.5" hidden="1" customHeight="1">
      <c r="A627" s="11">
        <f t="shared" si="246"/>
        <v>1</v>
      </c>
      <c r="B627" s="239">
        <f t="shared" si="247"/>
        <v>2254519119274</v>
      </c>
      <c r="C627" s="225">
        <f>VLOOKUP(B:B,[1]BRIDGESTONE!$B:$K,9,0)</f>
        <v>0</v>
      </c>
      <c r="D627" s="11" t="s">
        <v>7340</v>
      </c>
      <c r="E627" s="358" t="s">
        <v>1521</v>
      </c>
      <c r="F627" s="235" t="s">
        <v>371</v>
      </c>
      <c r="G627" s="132" t="str">
        <f t="shared" si="248"/>
        <v>19</v>
      </c>
      <c r="H627" s="225">
        <v>0</v>
      </c>
      <c r="I627" s="225">
        <f>VLOOKUP(B:B,[1]BRIDGESTONE!$B:$K,10,0)</f>
        <v>0</v>
      </c>
      <c r="J627" s="131"/>
      <c r="K627" s="132" t="s">
        <v>1755</v>
      </c>
      <c r="L627" s="132">
        <v>30</v>
      </c>
      <c r="M627" s="134"/>
      <c r="N627" s="226"/>
      <c r="O627" s="226"/>
      <c r="P627" s="227"/>
      <c r="Q627" s="228">
        <f t="shared" si="258"/>
        <v>-954.5454545454545</v>
      </c>
      <c r="R627" s="143">
        <f t="shared" si="259"/>
        <v>27.004000000000001</v>
      </c>
      <c r="S627" s="192">
        <v>1074475817</v>
      </c>
      <c r="T627" s="288" t="s">
        <v>6786</v>
      </c>
      <c r="U627" s="189">
        <f t="shared" si="260"/>
        <v>0</v>
      </c>
      <c r="W627" s="229">
        <v>0</v>
      </c>
      <c r="X627" s="135">
        <f t="shared" si="261"/>
        <v>24822</v>
      </c>
      <c r="Y627" s="230">
        <f t="shared" si="262"/>
        <v>-954.5454545454545</v>
      </c>
      <c r="Z627" s="141" t="str">
        <f t="shared" si="263"/>
        <v/>
      </c>
      <c r="AA627" s="136">
        <f t="shared" si="264"/>
        <v>27.004000000000001</v>
      </c>
      <c r="AB627" s="309"/>
      <c r="AC627" s="184">
        <f t="shared" si="256"/>
        <v>0</v>
      </c>
      <c r="AD627" s="182">
        <f t="shared" si="257"/>
        <v>0</v>
      </c>
      <c r="AE627" s="128">
        <f t="shared" si="241"/>
        <v>0</v>
      </c>
      <c r="AF627" s="129">
        <f t="shared" si="242"/>
        <v>0</v>
      </c>
      <c r="AG627" s="130" t="str">
        <f t="shared" si="243"/>
        <v/>
      </c>
      <c r="AH627" s="137">
        <f t="shared" si="244"/>
        <v>0</v>
      </c>
      <c r="AI627" s="138" t="str">
        <f t="shared" si="245"/>
        <v/>
      </c>
      <c r="AJ627" s="138" t="str">
        <f t="shared" si="265"/>
        <v/>
      </c>
      <c r="AK627" s="11" t="s">
        <v>13397</v>
      </c>
      <c r="AL627" s="11">
        <f t="shared" si="249"/>
        <v>0</v>
      </c>
      <c r="AM627" s="412">
        <f t="shared" si="250"/>
        <v>-954.5454545454545</v>
      </c>
      <c r="AN627" s="412">
        <f t="shared" si="251"/>
        <v>-25776.545454545456</v>
      </c>
      <c r="AO627" s="413">
        <f t="shared" si="252"/>
        <v>27.004000000000001</v>
      </c>
      <c r="AP627" s="192">
        <v>2254519119274</v>
      </c>
      <c r="AQ627" s="192">
        <v>4961914963552</v>
      </c>
      <c r="AR627" s="192" t="s">
        <v>1311</v>
      </c>
      <c r="AS627" s="231" t="s">
        <v>19</v>
      </c>
      <c r="AT627" s="231" t="s">
        <v>1018</v>
      </c>
      <c r="AU627" s="232" t="s">
        <v>108</v>
      </c>
      <c r="AV627" s="232">
        <v>45000</v>
      </c>
      <c r="AW627" s="233">
        <f>VLOOKUP(B:B,[1]BRIDGESTONE!$B:$K,8,0)</f>
        <v>24822</v>
      </c>
      <c r="AX627" s="233">
        <v>1050</v>
      </c>
      <c r="AY627" s="204" t="s">
        <v>3387</v>
      </c>
      <c r="AZ627" s="195" t="s">
        <v>4881</v>
      </c>
      <c r="BA627" s="133" t="str">
        <f>IFERROR(VLOOKUP(AZ:AZ,Q商品!B:E,4,0),"")</f>
        <v>2020年製 REGNO GR-XII 225/45R19 96W XL サマータイヤ 最短当日発送</v>
      </c>
      <c r="BB627" s="133" t="str">
        <f>IFERROR(VLOOKUP(B:B,在庫!B:M,12,0),"")</f>
        <v/>
      </c>
      <c r="BC627" s="133" t="str">
        <f>IFERROR(VLOOKUP(B:B,在庫!B:L,10,0),"")</f>
        <v/>
      </c>
      <c r="BD627" s="234" t="e">
        <f>VLOOKUP(AP:AP,[1]MICHELIN!$B:$AH,32,0)</f>
        <v>#N/A</v>
      </c>
      <c r="BE627" s="234" t="e">
        <f>VLOOKUP(AP:AP,[1]MICHELIN!$B:$AH,33,0)</f>
        <v>#N/A</v>
      </c>
    </row>
    <row r="628" spans="1:57" s="11" customFormat="1" ht="19.5" hidden="1" customHeight="1">
      <c r="A628" s="11">
        <f t="shared" si="246"/>
        <v>1</v>
      </c>
      <c r="B628" s="239">
        <f t="shared" si="247"/>
        <v>2355018119274</v>
      </c>
      <c r="C628" s="225">
        <f>VLOOKUP(B:B,[1]BRIDGESTONE!$B:$K,9,0)</f>
        <v>0</v>
      </c>
      <c r="D628" s="11" t="s">
        <v>7340</v>
      </c>
      <c r="E628" s="358" t="s">
        <v>1519</v>
      </c>
      <c r="F628" s="235" t="s">
        <v>374</v>
      </c>
      <c r="G628" s="132" t="str">
        <f t="shared" si="248"/>
        <v>18</v>
      </c>
      <c r="H628" s="225">
        <v>0</v>
      </c>
      <c r="I628" s="225">
        <f>VLOOKUP(B:B,[1]BRIDGESTONE!$B:$K,10,0)</f>
        <v>0</v>
      </c>
      <c r="J628" s="131"/>
      <c r="K628" s="132" t="s">
        <v>1755</v>
      </c>
      <c r="L628" s="132">
        <v>34</v>
      </c>
      <c r="M628" s="134"/>
      <c r="N628" s="226"/>
      <c r="O628" s="226"/>
      <c r="P628" s="227"/>
      <c r="Q628" s="228">
        <f t="shared" si="258"/>
        <v>-954.5454545454545</v>
      </c>
      <c r="R628" s="143">
        <f t="shared" si="259"/>
        <v>22.149920000000005</v>
      </c>
      <c r="S628" s="192">
        <v>1074475815</v>
      </c>
      <c r="T628" s="288" t="s">
        <v>6787</v>
      </c>
      <c r="U628" s="189">
        <f t="shared" si="260"/>
        <v>0</v>
      </c>
      <c r="W628" s="229">
        <v>0</v>
      </c>
      <c r="X628" s="135">
        <f t="shared" si="261"/>
        <v>20188.560000000001</v>
      </c>
      <c r="Y628" s="230">
        <f t="shared" si="262"/>
        <v>-954.5454545454545</v>
      </c>
      <c r="Z628" s="141" t="str">
        <f t="shared" si="263"/>
        <v/>
      </c>
      <c r="AA628" s="136">
        <f t="shared" si="264"/>
        <v>22.149920000000005</v>
      </c>
      <c r="AB628" s="309"/>
      <c r="AC628" s="184">
        <f t="shared" si="256"/>
        <v>0</v>
      </c>
      <c r="AD628" s="182">
        <f t="shared" si="257"/>
        <v>0</v>
      </c>
      <c r="AE628" s="128">
        <f t="shared" si="241"/>
        <v>0</v>
      </c>
      <c r="AF628" s="129">
        <f t="shared" si="242"/>
        <v>0</v>
      </c>
      <c r="AG628" s="130" t="str">
        <f t="shared" si="243"/>
        <v/>
      </c>
      <c r="AH628" s="137">
        <f t="shared" si="244"/>
        <v>0</v>
      </c>
      <c r="AI628" s="138" t="str">
        <f t="shared" si="245"/>
        <v/>
      </c>
      <c r="AJ628" s="138" t="str">
        <f t="shared" si="265"/>
        <v/>
      </c>
      <c r="AK628" s="11" t="s">
        <v>13397</v>
      </c>
      <c r="AL628" s="11">
        <f t="shared" si="249"/>
        <v>0</v>
      </c>
      <c r="AM628" s="412">
        <f t="shared" si="250"/>
        <v>-954.5454545454545</v>
      </c>
      <c r="AN628" s="412">
        <f t="shared" si="251"/>
        <v>-21143.105454545457</v>
      </c>
      <c r="AO628" s="413">
        <f t="shared" si="252"/>
        <v>22.149920000000005</v>
      </c>
      <c r="AP628" s="192">
        <v>2355018119274</v>
      </c>
      <c r="AQ628" s="192">
        <v>4961914963583</v>
      </c>
      <c r="AR628" s="192" t="s">
        <v>1290</v>
      </c>
      <c r="AS628" s="231" t="s">
        <v>19</v>
      </c>
      <c r="AT628" s="231" t="s">
        <v>831</v>
      </c>
      <c r="AU628" s="232" t="s">
        <v>54</v>
      </c>
      <c r="AV628" s="232">
        <v>36600</v>
      </c>
      <c r="AW628" s="233">
        <f>VLOOKUP(B:B,[1]BRIDGESTONE!$B:$K,8,0)</f>
        <v>20188.560000000001</v>
      </c>
      <c r="AX628" s="233">
        <v>1050</v>
      </c>
      <c r="AY628" s="204" t="s">
        <v>3387</v>
      </c>
      <c r="AZ628" s="195" t="s">
        <v>4883</v>
      </c>
      <c r="BA628" s="133" t="str">
        <f>IFERROR(VLOOKUP(AZ:AZ,Q商品!B:E,4,0),"")</f>
        <v>2022年製 REGNO GR-XII 235/50R18 101V XL サマータイヤ 最短当日発送</v>
      </c>
      <c r="BB628" s="133" t="str">
        <f>IFERROR(VLOOKUP(B:B,在庫!B:M,12,0),"")</f>
        <v/>
      </c>
      <c r="BC628" s="133" t="str">
        <f>IFERROR(VLOOKUP(B:B,在庫!B:L,10,0),"")</f>
        <v/>
      </c>
      <c r="BD628" s="234" t="e">
        <f>VLOOKUP(AP:AP,[1]MICHELIN!$B:$AH,32,0)</f>
        <v>#N/A</v>
      </c>
      <c r="BE628" s="234" t="e">
        <f>VLOOKUP(AP:AP,[1]MICHELIN!$B:$AH,33,0)</f>
        <v>#N/A</v>
      </c>
    </row>
    <row r="629" spans="1:57" s="11" customFormat="1" ht="19.5" hidden="1" customHeight="1">
      <c r="A629" s="11">
        <f t="shared" si="246"/>
        <v>1</v>
      </c>
      <c r="B629" s="239">
        <f t="shared" si="247"/>
        <v>2455018119271</v>
      </c>
      <c r="C629" s="225">
        <f>VLOOKUP(B:B,[1]BRIDGESTONE!$B:$K,9,0)</f>
        <v>0</v>
      </c>
      <c r="D629" s="11" t="s">
        <v>7340</v>
      </c>
      <c r="E629" s="358" t="s">
        <v>1520</v>
      </c>
      <c r="F629" s="235" t="s">
        <v>375</v>
      </c>
      <c r="G629" s="132" t="str">
        <f t="shared" si="248"/>
        <v>18</v>
      </c>
      <c r="H629" s="225">
        <v>0</v>
      </c>
      <c r="I629" s="225">
        <f>VLOOKUP(B:B,[1]BRIDGESTONE!$B:$K,10,0)</f>
        <v>0</v>
      </c>
      <c r="J629" s="131"/>
      <c r="K629" s="132" t="s">
        <v>1755</v>
      </c>
      <c r="L629" s="132">
        <v>36</v>
      </c>
      <c r="M629" s="134"/>
      <c r="N629" s="226"/>
      <c r="O629" s="226"/>
      <c r="P629" s="227"/>
      <c r="Q629" s="228">
        <f t="shared" si="258"/>
        <v>-954.5454545454545</v>
      </c>
      <c r="R629" s="143">
        <f t="shared" si="259"/>
        <v>22.850583333333336</v>
      </c>
      <c r="S629" s="192">
        <v>1074476672</v>
      </c>
      <c r="T629" s="288" t="s">
        <v>6789</v>
      </c>
      <c r="U629" s="189">
        <f t="shared" si="260"/>
        <v>0</v>
      </c>
      <c r="W629" s="229">
        <v>0</v>
      </c>
      <c r="X629" s="135">
        <f t="shared" si="261"/>
        <v>20857.375</v>
      </c>
      <c r="Y629" s="230">
        <f t="shared" si="262"/>
        <v>-954.5454545454545</v>
      </c>
      <c r="Z629" s="141" t="str">
        <f t="shared" si="263"/>
        <v/>
      </c>
      <c r="AA629" s="136">
        <f t="shared" si="264"/>
        <v>22.850583333333336</v>
      </c>
      <c r="AB629" s="309"/>
      <c r="AC629" s="184">
        <f t="shared" si="256"/>
        <v>0</v>
      </c>
      <c r="AD629" s="182">
        <f t="shared" si="257"/>
        <v>0</v>
      </c>
      <c r="AE629" s="128">
        <f t="shared" si="241"/>
        <v>0</v>
      </c>
      <c r="AF629" s="129">
        <f t="shared" si="242"/>
        <v>0</v>
      </c>
      <c r="AG629" s="130" t="str">
        <f t="shared" si="243"/>
        <v/>
      </c>
      <c r="AH629" s="137">
        <f t="shared" si="244"/>
        <v>0</v>
      </c>
      <c r="AI629" s="138" t="str">
        <f t="shared" si="245"/>
        <v/>
      </c>
      <c r="AJ629" s="138" t="str">
        <f t="shared" si="265"/>
        <v/>
      </c>
      <c r="AK629" s="11" t="s">
        <v>13397</v>
      </c>
      <c r="AL629" s="11">
        <f t="shared" si="249"/>
        <v>0</v>
      </c>
      <c r="AM629" s="412">
        <f t="shared" si="250"/>
        <v>-954.5454545454545</v>
      </c>
      <c r="AN629" s="412">
        <f t="shared" si="251"/>
        <v>-21811.920454545456</v>
      </c>
      <c r="AO629" s="413">
        <f t="shared" si="252"/>
        <v>22.850583333333336</v>
      </c>
      <c r="AP629" s="192">
        <v>2455018119271</v>
      </c>
      <c r="AQ629" s="192">
        <v>4961914963415</v>
      </c>
      <c r="AR629" s="192" t="s">
        <v>1310</v>
      </c>
      <c r="AS629" s="231" t="s">
        <v>19</v>
      </c>
      <c r="AT629" s="231" t="s">
        <v>873</v>
      </c>
      <c r="AU629" s="232" t="s">
        <v>61</v>
      </c>
      <c r="AV629" s="232">
        <v>38500</v>
      </c>
      <c r="AW629" s="233">
        <f>VLOOKUP(B:B,[1]BRIDGESTONE!$B:$K,8,0)</f>
        <v>20857.375</v>
      </c>
      <c r="AX629" s="233">
        <v>1050</v>
      </c>
      <c r="AY629" s="204" t="s">
        <v>3387</v>
      </c>
      <c r="AZ629" s="195" t="s">
        <v>4886</v>
      </c>
      <c r="BA629" s="133" t="str">
        <f>IFERROR(VLOOKUP(AZ:AZ,Q商品!B:E,4,0),"")</f>
        <v>2023年製 REGNO GR-XII 245/50R18 100W サマータイヤ 最短当日発送</v>
      </c>
      <c r="BB629" s="133" t="str">
        <f>IFERROR(VLOOKUP(B:B,在庫!B:M,12,0),"")</f>
        <v/>
      </c>
      <c r="BC629" s="133" t="str">
        <f>IFERROR(VLOOKUP(B:B,在庫!B:L,10,0),"")</f>
        <v/>
      </c>
      <c r="BD629" s="234" t="e">
        <f>VLOOKUP(AP:AP,[1]MICHELIN!$B:$AH,32,0)</f>
        <v>#N/A</v>
      </c>
      <c r="BE629" s="234" t="e">
        <f>VLOOKUP(AP:AP,[1]MICHELIN!$B:$AH,33,0)</f>
        <v>#N/A</v>
      </c>
    </row>
    <row r="630" spans="1:57" s="11" customFormat="1" ht="19.5" hidden="1" customHeight="1">
      <c r="A630" s="237">
        <f t="shared" si="246"/>
        <v>1</v>
      </c>
      <c r="B630" s="249">
        <f t="shared" si="247"/>
        <v>2454018119991</v>
      </c>
      <c r="C630" s="225">
        <f>VLOOKUP(B:B,[1]BRIDGESTONE!$B:$K,9,0)</f>
        <v>0</v>
      </c>
      <c r="D630" s="11" t="s">
        <v>7340</v>
      </c>
      <c r="E630" s="358" t="s">
        <v>7969</v>
      </c>
      <c r="F630" s="235"/>
      <c r="G630" s="132" t="str">
        <f t="shared" si="248"/>
        <v>18</v>
      </c>
      <c r="H630" s="225">
        <v>0</v>
      </c>
      <c r="I630" s="225">
        <f>VLOOKUP(B:B,[1]BRIDGESTONE!$B:$K,10,0)</f>
        <v>0</v>
      </c>
      <c r="J630" s="131"/>
      <c r="K630" s="132" t="s">
        <v>4920</v>
      </c>
      <c r="L630" s="132">
        <v>1</v>
      </c>
      <c r="M630" s="134"/>
      <c r="N630" s="226"/>
      <c r="O630" s="226"/>
      <c r="P630" s="227"/>
      <c r="Q630" s="228">
        <f t="shared" si="258"/>
        <v>-954.5454545454545</v>
      </c>
      <c r="R630" s="143">
        <f t="shared" si="259"/>
        <v>17.894952380952382</v>
      </c>
      <c r="S630" s="238">
        <v>1074476709</v>
      </c>
      <c r="T630" s="288" t="s">
        <v>6790</v>
      </c>
      <c r="U630" s="189">
        <f t="shared" si="260"/>
        <v>0</v>
      </c>
      <c r="W630" s="229"/>
      <c r="X630" s="135">
        <f t="shared" si="261"/>
        <v>16127</v>
      </c>
      <c r="Y630" s="230">
        <f t="shared" si="262"/>
        <v>-954.5454545454545</v>
      </c>
      <c r="Z630" s="141" t="str">
        <f t="shared" si="263"/>
        <v/>
      </c>
      <c r="AA630" s="136">
        <f t="shared" si="264"/>
        <v>17.894952380952382</v>
      </c>
      <c r="AB630" s="309"/>
      <c r="AC630" s="184">
        <f t="shared" si="256"/>
        <v>0</v>
      </c>
      <c r="AD630" s="182">
        <f t="shared" si="257"/>
        <v>0</v>
      </c>
      <c r="AE630" s="128">
        <f t="shared" si="241"/>
        <v>0</v>
      </c>
      <c r="AF630" s="129">
        <f t="shared" si="242"/>
        <v>0</v>
      </c>
      <c r="AG630" s="130" t="str">
        <f t="shared" si="243"/>
        <v/>
      </c>
      <c r="AH630" s="137">
        <f t="shared" si="244"/>
        <v>0</v>
      </c>
      <c r="AI630" s="138" t="str">
        <f t="shared" si="245"/>
        <v/>
      </c>
      <c r="AJ630" s="138" t="str">
        <f t="shared" si="265"/>
        <v/>
      </c>
      <c r="AK630" s="11" t="s">
        <v>13397</v>
      </c>
      <c r="AL630" s="11">
        <f t="shared" si="249"/>
        <v>0</v>
      </c>
      <c r="AM630" s="412">
        <f t="shared" si="250"/>
        <v>-954.5454545454545</v>
      </c>
      <c r="AN630" s="412">
        <f t="shared" si="251"/>
        <v>-17081.545454545456</v>
      </c>
      <c r="AO630" s="413">
        <f t="shared" si="252"/>
        <v>17.894952380952382</v>
      </c>
      <c r="AP630" s="192">
        <v>2454018119991</v>
      </c>
      <c r="AQ630" s="192">
        <v>4961914329976</v>
      </c>
      <c r="AR630" s="192" t="s">
        <v>152</v>
      </c>
      <c r="AS630" s="231" t="s">
        <v>1007</v>
      </c>
      <c r="AT630" s="231" t="s">
        <v>1252</v>
      </c>
      <c r="AU630" s="232" t="s">
        <v>1253</v>
      </c>
      <c r="AV630" s="232" t="s">
        <v>152</v>
      </c>
      <c r="AW630" s="233">
        <f>VLOOKUP(B:B,[1]BRIDGESTONE!$B:$K,8,0)</f>
        <v>16127</v>
      </c>
      <c r="AX630" s="233">
        <v>1050</v>
      </c>
      <c r="AY630" s="204" t="s">
        <v>3388</v>
      </c>
      <c r="AZ630" s="195" t="s">
        <v>4921</v>
      </c>
      <c r="BA630" s="133" t="str">
        <f>IFERROR(VLOOKUP(AZ:AZ,Q商品!B:E,4,0),"")</f>
        <v>2020年製以降 POTENZA S001 245/40R18 97Y XL MO サマータイヤ 最短当日発送</v>
      </c>
      <c r="BB630" s="133" t="str">
        <f>IFERROR(VLOOKUP(B:B,在庫!B:M,12,0),"")</f>
        <v/>
      </c>
      <c r="BC630" s="133" t="str">
        <f>IFERROR(VLOOKUP(B:B,在庫!B:L,10,0),"")</f>
        <v/>
      </c>
      <c r="BD630" s="234" t="e">
        <f>VLOOKUP(AP:AP,[1]MICHELIN!$B:$AH,32,0)</f>
        <v>#N/A</v>
      </c>
      <c r="BE630" s="234" t="e">
        <f>VLOOKUP(AP:AP,[1]MICHELIN!$B:$AH,33,0)</f>
        <v>#N/A</v>
      </c>
    </row>
    <row r="631" spans="1:57" s="11" customFormat="1" ht="19.5" hidden="1" customHeight="1">
      <c r="A631" s="11">
        <f t="shared" si="246"/>
        <v>1</v>
      </c>
      <c r="B631" s="239">
        <f t="shared" si="247"/>
        <v>2255018119352</v>
      </c>
      <c r="C631" s="225">
        <f>VLOOKUP(B:B,[1]BRIDGESTONE!$B:$K,9,0)</f>
        <v>1</v>
      </c>
      <c r="D631" s="11" t="s">
        <v>7340</v>
      </c>
      <c r="E631" s="358" t="s">
        <v>1533</v>
      </c>
      <c r="F631" s="304" t="s">
        <v>7519</v>
      </c>
      <c r="G631" s="132" t="str">
        <f t="shared" si="248"/>
        <v>18</v>
      </c>
      <c r="H631" s="225">
        <v>0</v>
      </c>
      <c r="I631" s="225">
        <f>VLOOKUP(B:B,[1]BRIDGESTONE!$B:$K,10,0)</f>
        <v>0</v>
      </c>
      <c r="J631" s="131"/>
      <c r="K631" s="132" t="s">
        <v>1755</v>
      </c>
      <c r="L631" s="132">
        <v>13</v>
      </c>
      <c r="M631" s="134"/>
      <c r="N631" s="226"/>
      <c r="O631" s="226"/>
      <c r="P631" s="227"/>
      <c r="Q631" s="228">
        <f t="shared" si="258"/>
        <v>-954.5454545454545</v>
      </c>
      <c r="R631" s="143">
        <f t="shared" si="259"/>
        <v>20.977676190476192</v>
      </c>
      <c r="S631" s="192">
        <v>1074475989</v>
      </c>
      <c r="T631" s="288" t="s">
        <v>6776</v>
      </c>
      <c r="U631" s="189">
        <f t="shared" si="260"/>
        <v>23300</v>
      </c>
      <c r="V631" s="11">
        <v>900</v>
      </c>
      <c r="W631" s="229">
        <v>24200</v>
      </c>
      <c r="X631" s="135">
        <f t="shared" si="261"/>
        <v>19069.599999999999</v>
      </c>
      <c r="Y631" s="230">
        <f t="shared" si="262"/>
        <v>21045.454545454544</v>
      </c>
      <c r="Z631" s="141" t="str">
        <f t="shared" si="263"/>
        <v/>
      </c>
      <c r="AA631" s="136">
        <f t="shared" si="264"/>
        <v>9.388509719222464E-2</v>
      </c>
      <c r="AB631" s="309"/>
      <c r="AC631" s="184">
        <f t="shared" si="256"/>
        <v>22843</v>
      </c>
      <c r="AD631" s="182">
        <f t="shared" si="257"/>
        <v>25102</v>
      </c>
      <c r="AE631" s="128">
        <f t="shared" si="241"/>
        <v>2259.1799999999998</v>
      </c>
      <c r="AF631" s="129">
        <f t="shared" si="242"/>
        <v>457.17999999999984</v>
      </c>
      <c r="AG631" s="130">
        <f t="shared" si="243"/>
        <v>1.8212891403075446E-2</v>
      </c>
      <c r="AH631" s="137">
        <f t="shared" si="244"/>
        <v>1802</v>
      </c>
      <c r="AI631" s="138">
        <f t="shared" si="245"/>
        <v>7.1787108596924554E-2</v>
      </c>
      <c r="AJ631" s="138">
        <f t="shared" si="265"/>
        <v>7.5672205789149197E-2</v>
      </c>
      <c r="AL631" s="11">
        <f t="shared" si="249"/>
        <v>20332.8</v>
      </c>
      <c r="AM631" s="412">
        <f t="shared" si="250"/>
        <v>17529.81818181818</v>
      </c>
      <c r="AN631" s="412">
        <f t="shared" si="251"/>
        <v>-1539.7818181818184</v>
      </c>
      <c r="AO631" s="413">
        <f t="shared" si="252"/>
        <v>-8.7837865870101867E-2</v>
      </c>
      <c r="AP631" s="192">
        <v>2255018119352</v>
      </c>
      <c r="AQ631" s="192">
        <v>4961914455507</v>
      </c>
      <c r="AR631" s="192" t="s">
        <v>1255</v>
      </c>
      <c r="AS631" s="231" t="s">
        <v>20</v>
      </c>
      <c r="AT631" s="231" t="s">
        <v>988</v>
      </c>
      <c r="AU631" s="232" t="s">
        <v>80</v>
      </c>
      <c r="AV631" s="232">
        <v>35200</v>
      </c>
      <c r="AW631" s="233">
        <f>VLOOKUP(B:B,[1]BRIDGESTONE!$B:$K,8,0)</f>
        <v>19069.599999999999</v>
      </c>
      <c r="AX631" s="233">
        <v>1050</v>
      </c>
      <c r="AY631" s="204" t="s">
        <v>3387</v>
      </c>
      <c r="AZ631" s="192" t="s">
        <v>4867</v>
      </c>
      <c r="BA631" s="133" t="str">
        <f>IFERROR(VLOOKUP(AZ:AZ,Q商品!B:E,4,0),"")</f>
        <v>2023年製 REGNO GRVII 225/50R18 95V サマータイヤ 最短当日発送</v>
      </c>
      <c r="BB631" s="133" t="str">
        <f>IFERROR(VLOOKUP(B:B,在庫!B:M,12,0),"")</f>
        <v/>
      </c>
      <c r="BC631" s="133" t="str">
        <f>IFERROR(VLOOKUP(B:B,在庫!B:L,10,0),"")</f>
        <v/>
      </c>
      <c r="BD631" s="234" t="e">
        <f>VLOOKUP(AP:AP,[1]MICHELIN!$B:$AH,32,0)</f>
        <v>#N/A</v>
      </c>
      <c r="BE631" s="234" t="e">
        <f>VLOOKUP(AP:AP,[1]MICHELIN!$B:$AH,33,0)</f>
        <v>#N/A</v>
      </c>
    </row>
    <row r="632" spans="1:57" s="11" customFormat="1" ht="19.5" hidden="1" customHeight="1">
      <c r="A632" s="11">
        <f t="shared" si="246"/>
        <v>1</v>
      </c>
      <c r="B632" s="239">
        <f t="shared" si="247"/>
        <v>2154517119279</v>
      </c>
      <c r="C632" s="225">
        <f>VLOOKUP(B:B,[1]BRIDGESTONE!$B:$K,9,0)</f>
        <v>0</v>
      </c>
      <c r="D632" s="11" t="s">
        <v>7340</v>
      </c>
      <c r="E632" s="358" t="s">
        <v>1511</v>
      </c>
      <c r="F632" s="303" t="s">
        <v>7146</v>
      </c>
      <c r="G632" s="132" t="str">
        <f t="shared" si="248"/>
        <v>17</v>
      </c>
      <c r="H632" s="225">
        <v>0</v>
      </c>
      <c r="I632" s="225">
        <f>VLOOKUP(B:B,[1]BRIDGESTONE!$B:$K,10,0)</f>
        <v>0</v>
      </c>
      <c r="J632" s="131"/>
      <c r="K632" s="132" t="s">
        <v>1755</v>
      </c>
      <c r="L632" s="132">
        <v>24</v>
      </c>
      <c r="M632" s="134"/>
      <c r="N632" s="226"/>
      <c r="O632" s="226"/>
      <c r="P632" s="227"/>
      <c r="Q632" s="228">
        <f t="shared" si="258"/>
        <v>-477.27272727272725</v>
      </c>
      <c r="R632" s="143">
        <f t="shared" si="259"/>
        <v>39.101904761904763</v>
      </c>
      <c r="S632" s="192">
        <v>1074476615</v>
      </c>
      <c r="T632" s="288" t="s">
        <v>6781</v>
      </c>
      <c r="U632" s="189">
        <f t="shared" si="260"/>
        <v>22800</v>
      </c>
      <c r="V632" s="11">
        <v>900</v>
      </c>
      <c r="W632" s="229">
        <v>23700</v>
      </c>
      <c r="X632" s="135">
        <f t="shared" si="261"/>
        <v>18185</v>
      </c>
      <c r="Y632" s="230">
        <f t="shared" si="262"/>
        <v>21068.181818181816</v>
      </c>
      <c r="Z632" s="141" t="str">
        <f t="shared" si="263"/>
        <v/>
      </c>
      <c r="AA632" s="136">
        <f t="shared" si="264"/>
        <v>0.13685005393743249</v>
      </c>
      <c r="AB632" s="309"/>
      <c r="AC632" s="184">
        <f t="shared" ref="AC632:AC663" si="266">ROUNDDOWN(U632/1.02,0)</f>
        <v>22352</v>
      </c>
      <c r="AD632" s="182">
        <f t="shared" ref="AD632:AD663" si="267">ROUNDDOWN(AC632/0.91,0)</f>
        <v>24562</v>
      </c>
      <c r="AE632" s="128">
        <f t="shared" si="241"/>
        <v>2210.58</v>
      </c>
      <c r="AF632" s="129">
        <f t="shared" si="242"/>
        <v>448.57999999999993</v>
      </c>
      <c r="AG632" s="130">
        <f t="shared" si="243"/>
        <v>1.826317075156746E-2</v>
      </c>
      <c r="AH632" s="137">
        <f t="shared" si="244"/>
        <v>1762</v>
      </c>
      <c r="AI632" s="138">
        <f t="shared" si="245"/>
        <v>7.173682924843254E-2</v>
      </c>
      <c r="AJ632" s="138">
        <f t="shared" si="265"/>
        <v>0.11858688318586504</v>
      </c>
      <c r="AL632" s="11">
        <f t="shared" si="249"/>
        <v>19895.8</v>
      </c>
      <c r="AM632" s="412">
        <f t="shared" si="250"/>
        <v>17609.81818181818</v>
      </c>
      <c r="AN632" s="412">
        <f t="shared" si="251"/>
        <v>-575.18181818181984</v>
      </c>
      <c r="AO632" s="413">
        <f t="shared" si="252"/>
        <v>-3.2662564271997124E-2</v>
      </c>
      <c r="AP632" s="192">
        <v>2154517119279</v>
      </c>
      <c r="AQ632" s="192">
        <v>4961914963620</v>
      </c>
      <c r="AR632" s="192" t="s">
        <v>1289</v>
      </c>
      <c r="AS632" s="231" t="s">
        <v>19</v>
      </c>
      <c r="AT632" s="231" t="s">
        <v>570</v>
      </c>
      <c r="AU632" s="232" t="s">
        <v>36</v>
      </c>
      <c r="AV632" s="232">
        <v>33600</v>
      </c>
      <c r="AW632" s="233">
        <f>VLOOKUP(B:B,[1]BRIDGESTONE!$B:$K,8,0)</f>
        <v>18185</v>
      </c>
      <c r="AX632" s="233">
        <v>525</v>
      </c>
      <c r="AY632" s="204" t="s">
        <v>3387</v>
      </c>
      <c r="AZ632" s="192" t="s">
        <v>4876</v>
      </c>
      <c r="BA632" s="133" t="str">
        <f>IFERROR(VLOOKUP(AZ:AZ,Q商品!B:E,4,0),"")</f>
        <v>2023年製 GR-XII 215/45R17 91W XL サマータイヤ 最短当日発送</v>
      </c>
      <c r="BB632" s="133" t="str">
        <f>IFERROR(VLOOKUP(B:B,在庫!B:M,12,0),"")</f>
        <v/>
      </c>
      <c r="BC632" s="133" t="str">
        <f>IFERROR(VLOOKUP(B:B,在庫!B:L,10,0),"")</f>
        <v/>
      </c>
      <c r="BD632" s="234" t="e">
        <f>VLOOKUP(AP:AP,[1]MICHELIN!$B:$AH,32,0)</f>
        <v>#N/A</v>
      </c>
      <c r="BE632" s="234" t="e">
        <f>VLOOKUP(AP:AP,[1]MICHELIN!$B:$AH,33,0)</f>
        <v>#N/A</v>
      </c>
    </row>
    <row r="633" spans="1:57" s="11" customFormat="1" ht="19.5" hidden="1" customHeight="1">
      <c r="A633" s="237">
        <f t="shared" si="246"/>
        <v>1</v>
      </c>
      <c r="B633" s="249">
        <f t="shared" si="247"/>
        <v>2055516118822</v>
      </c>
      <c r="C633" s="225">
        <f>VLOOKUP(B:B,[1]BRIDGESTONE!$B:$K,9,0)</f>
        <v>0</v>
      </c>
      <c r="D633" s="11" t="s">
        <v>7340</v>
      </c>
      <c r="E633" s="358" t="s">
        <v>1560</v>
      </c>
      <c r="F633" s="235" t="s">
        <v>4954</v>
      </c>
      <c r="G633" s="132" t="str">
        <f t="shared" si="248"/>
        <v>16</v>
      </c>
      <c r="H633" s="225">
        <v>0</v>
      </c>
      <c r="I633" s="225">
        <f>VLOOKUP(B:B,[1]BRIDGESTONE!$B:$K,10,0)</f>
        <v>0</v>
      </c>
      <c r="J633" s="131"/>
      <c r="K633" s="132" t="s">
        <v>4953</v>
      </c>
      <c r="L633" s="132">
        <v>3</v>
      </c>
      <c r="M633" s="134"/>
      <c r="N633" s="226"/>
      <c r="O633" s="226"/>
      <c r="P633" s="227"/>
      <c r="Q633" s="228">
        <f t="shared" si="258"/>
        <v>-477.27272727272725</v>
      </c>
      <c r="R633" s="143">
        <f t="shared" si="259"/>
        <v>20.184000000000001</v>
      </c>
      <c r="S633" s="238"/>
      <c r="T633" s="288"/>
      <c r="U633" s="189">
        <f t="shared" si="260"/>
        <v>0</v>
      </c>
      <c r="W633" s="229"/>
      <c r="X633" s="135">
        <f t="shared" si="261"/>
        <v>9156</v>
      </c>
      <c r="Y633" s="230">
        <f t="shared" si="262"/>
        <v>-477.27272727272725</v>
      </c>
      <c r="Z633" s="141" t="str">
        <f t="shared" si="263"/>
        <v/>
      </c>
      <c r="AA633" s="136">
        <f t="shared" si="264"/>
        <v>20.184000000000001</v>
      </c>
      <c r="AB633" s="309"/>
      <c r="AC633" s="184">
        <f t="shared" si="266"/>
        <v>0</v>
      </c>
      <c r="AD633" s="182">
        <f t="shared" si="267"/>
        <v>0</v>
      </c>
      <c r="AE633" s="128">
        <f t="shared" si="241"/>
        <v>0</v>
      </c>
      <c r="AF633" s="129">
        <f t="shared" si="242"/>
        <v>0</v>
      </c>
      <c r="AG633" s="130" t="str">
        <f t="shared" si="243"/>
        <v/>
      </c>
      <c r="AH633" s="137">
        <f t="shared" si="244"/>
        <v>0</v>
      </c>
      <c r="AI633" s="138" t="str">
        <f t="shared" si="245"/>
        <v/>
      </c>
      <c r="AJ633" s="138" t="str">
        <f t="shared" si="265"/>
        <v/>
      </c>
      <c r="AL633" s="11">
        <f t="shared" si="249"/>
        <v>0</v>
      </c>
      <c r="AM633" s="412">
        <f t="shared" si="250"/>
        <v>-477.27272727272725</v>
      </c>
      <c r="AN633" s="412">
        <f t="shared" si="251"/>
        <v>-9633.2727272727279</v>
      </c>
      <c r="AO633" s="413">
        <f t="shared" si="252"/>
        <v>20.184000000000001</v>
      </c>
      <c r="AP633" s="192">
        <v>2055516118822</v>
      </c>
      <c r="AQ633" s="192" t="s">
        <v>152</v>
      </c>
      <c r="AR633" s="192" t="s">
        <v>152</v>
      </c>
      <c r="AS633" s="231" t="s">
        <v>1247</v>
      </c>
      <c r="AT633" s="231" t="s">
        <v>1256</v>
      </c>
      <c r="AU633" s="232" t="s">
        <v>35</v>
      </c>
      <c r="AV633" s="232" t="s">
        <v>152</v>
      </c>
      <c r="AW633" s="233">
        <f>VLOOKUP(B:B,[1]BRIDGESTONE!$B:$K,8,0)</f>
        <v>9156</v>
      </c>
      <c r="AX633" s="233">
        <v>525</v>
      </c>
      <c r="AY633" s="204" t="s">
        <v>3388</v>
      </c>
      <c r="AZ633" s="192"/>
      <c r="BA633" s="133" t="str">
        <f>IFERROR(VLOOKUP(AZ:AZ,Q商品!B:E,4,0),"")</f>
        <v/>
      </c>
      <c r="BB633" s="133" t="str">
        <f>IFERROR(VLOOKUP(B:B,在庫!B:M,12,0),"")</f>
        <v/>
      </c>
      <c r="BC633" s="133" t="str">
        <f>IFERROR(VLOOKUP(B:B,在庫!B:L,10,0),"")</f>
        <v/>
      </c>
      <c r="BD633" s="234" t="str">
        <f>VLOOKUP(AP:AP,[1]BRIDGESTONE!$B:$AH,32,0)</f>
        <v/>
      </c>
      <c r="BE633" s="234" t="str">
        <f>VLOOKUP(AP:AP,[1]BRIDGESTONE!$B:$AH,33,0)</f>
        <v/>
      </c>
    </row>
    <row r="634" spans="1:57" s="11" customFormat="1" ht="19.5" hidden="1" customHeight="1">
      <c r="A634" s="237">
        <f t="shared" si="246"/>
        <v>1</v>
      </c>
      <c r="B634" s="249">
        <f t="shared" si="247"/>
        <v>2354518119517</v>
      </c>
      <c r="C634" s="225">
        <f>VLOOKUP(B:B,[1]BRIDGESTONE!$B:$K,9,0)</f>
        <v>0</v>
      </c>
      <c r="D634" s="11" t="s">
        <v>7340</v>
      </c>
      <c r="E634" s="358" t="s">
        <v>1559</v>
      </c>
      <c r="F634" s="235"/>
      <c r="G634" s="132" t="str">
        <f t="shared" si="248"/>
        <v>18</v>
      </c>
      <c r="H634" s="225">
        <v>0</v>
      </c>
      <c r="I634" s="225">
        <f>VLOOKUP(B:B,[1]BRIDGESTONE!$B:$K,10,0)</f>
        <v>0</v>
      </c>
      <c r="J634" s="131"/>
      <c r="K634" s="132" t="s">
        <v>4953</v>
      </c>
      <c r="L634" s="132">
        <v>4</v>
      </c>
      <c r="M634" s="134"/>
      <c r="N634" s="226"/>
      <c r="O634" s="226"/>
      <c r="P634" s="227"/>
      <c r="Q634" s="228">
        <f t="shared" si="258"/>
        <v>-954.5454545454545</v>
      </c>
      <c r="R634" s="143">
        <f t="shared" si="259"/>
        <v>18.650285714285715</v>
      </c>
      <c r="S634" s="238"/>
      <c r="T634" s="288"/>
      <c r="U634" s="189">
        <f t="shared" si="260"/>
        <v>0</v>
      </c>
      <c r="W634" s="229"/>
      <c r="X634" s="135">
        <f t="shared" si="261"/>
        <v>16848</v>
      </c>
      <c r="Y634" s="230">
        <f t="shared" si="262"/>
        <v>-954.5454545454545</v>
      </c>
      <c r="Z634" s="141" t="str">
        <f t="shared" si="263"/>
        <v/>
      </c>
      <c r="AA634" s="136">
        <f t="shared" si="264"/>
        <v>18.650285714285715</v>
      </c>
      <c r="AB634" s="309"/>
      <c r="AC634" s="184">
        <f t="shared" si="266"/>
        <v>0</v>
      </c>
      <c r="AD634" s="182">
        <f t="shared" si="267"/>
        <v>0</v>
      </c>
      <c r="AE634" s="128">
        <f t="shared" si="241"/>
        <v>0</v>
      </c>
      <c r="AF634" s="129">
        <f t="shared" si="242"/>
        <v>0</v>
      </c>
      <c r="AG634" s="130" t="str">
        <f t="shared" si="243"/>
        <v/>
      </c>
      <c r="AH634" s="137">
        <f t="shared" si="244"/>
        <v>0</v>
      </c>
      <c r="AI634" s="138" t="str">
        <f t="shared" si="245"/>
        <v/>
      </c>
      <c r="AJ634" s="138" t="str">
        <f t="shared" si="265"/>
        <v/>
      </c>
      <c r="AL634" s="11">
        <f t="shared" si="249"/>
        <v>0</v>
      </c>
      <c r="AM634" s="412">
        <f t="shared" si="250"/>
        <v>-954.5454545454545</v>
      </c>
      <c r="AN634" s="412">
        <f t="shared" si="251"/>
        <v>-17802.545454545456</v>
      </c>
      <c r="AO634" s="413">
        <f t="shared" si="252"/>
        <v>18.650285714285715</v>
      </c>
      <c r="AP634" s="192">
        <v>2354518119517</v>
      </c>
      <c r="AQ634" s="192" t="s">
        <v>152</v>
      </c>
      <c r="AR634" s="192" t="s">
        <v>152</v>
      </c>
      <c r="AS634" s="231" t="s">
        <v>1247</v>
      </c>
      <c r="AT634" s="231" t="s">
        <v>786</v>
      </c>
      <c r="AU634" s="232" t="s">
        <v>69</v>
      </c>
      <c r="AV634" s="232" t="s">
        <v>152</v>
      </c>
      <c r="AW634" s="233">
        <f>VLOOKUP(B:B,[1]BRIDGESTONE!$B:$K,8,0)</f>
        <v>16848</v>
      </c>
      <c r="AX634" s="233">
        <v>1050</v>
      </c>
      <c r="AY634" s="204" t="s">
        <v>3388</v>
      </c>
      <c r="AZ634" s="192"/>
      <c r="BA634" s="133" t="str">
        <f>IFERROR(VLOOKUP(AZ:AZ,Q商品!B:E,4,0),"")</f>
        <v/>
      </c>
      <c r="BB634" s="133" t="str">
        <f>IFERROR(VLOOKUP(B:B,在庫!B:M,12,0),"")</f>
        <v/>
      </c>
      <c r="BC634" s="133" t="str">
        <f>IFERROR(VLOOKUP(B:B,在庫!B:L,10,0),"")</f>
        <v/>
      </c>
      <c r="BD634" s="234" t="str">
        <f>VLOOKUP(AP:AP,[1]BRIDGESTONE!$B:$AH,32,0)</f>
        <v/>
      </c>
      <c r="BE634" s="234" t="str">
        <f>VLOOKUP(AP:AP,[1]BRIDGESTONE!$B:$AH,33,0)</f>
        <v/>
      </c>
    </row>
    <row r="635" spans="1:57" s="11" customFormat="1" ht="19.5" hidden="1" customHeight="1">
      <c r="A635" s="237">
        <f t="shared" si="246"/>
        <v>1</v>
      </c>
      <c r="B635" s="249">
        <f t="shared" si="247"/>
        <v>1956515119944</v>
      </c>
      <c r="C635" s="225">
        <f>VLOOKUP(B:B,[1]BRIDGESTONE!$B:$K,9,0)</f>
        <v>0</v>
      </c>
      <c r="D635" s="11" t="s">
        <v>7340</v>
      </c>
      <c r="E635" s="358" t="str">
        <f>AS634&amp;AT$1&amp;AT634</f>
        <v>T005（並行） 235/45R18 98Y XL</v>
      </c>
      <c r="F635" s="235"/>
      <c r="G635" s="132" t="str">
        <f t="shared" si="248"/>
        <v>15</v>
      </c>
      <c r="H635" s="225">
        <v>0</v>
      </c>
      <c r="I635" s="225">
        <f>VLOOKUP(B:B,[1]BRIDGESTONE!$B:$K,10,0)</f>
        <v>0</v>
      </c>
      <c r="J635" s="131"/>
      <c r="K635" s="132" t="s">
        <v>4953</v>
      </c>
      <c r="L635" s="132">
        <v>5</v>
      </c>
      <c r="M635" s="134"/>
      <c r="N635" s="226"/>
      <c r="O635" s="226"/>
      <c r="P635" s="227"/>
      <c r="Q635" s="228">
        <f t="shared" si="258"/>
        <v>-477.27272727272725</v>
      </c>
      <c r="R635" s="143">
        <f t="shared" si="259"/>
        <v>13.129333333333333</v>
      </c>
      <c r="S635" s="238"/>
      <c r="T635" s="288"/>
      <c r="U635" s="189">
        <f t="shared" si="260"/>
        <v>0</v>
      </c>
      <c r="W635" s="229"/>
      <c r="X635" s="135">
        <f t="shared" si="261"/>
        <v>5789</v>
      </c>
      <c r="Y635" s="230">
        <f t="shared" si="262"/>
        <v>-477.27272727272725</v>
      </c>
      <c r="Z635" s="141" t="str">
        <f t="shared" si="263"/>
        <v/>
      </c>
      <c r="AA635" s="136">
        <f t="shared" si="264"/>
        <v>13.129333333333333</v>
      </c>
      <c r="AB635" s="309"/>
      <c r="AC635" s="184">
        <f t="shared" si="266"/>
        <v>0</v>
      </c>
      <c r="AD635" s="182">
        <f t="shared" si="267"/>
        <v>0</v>
      </c>
      <c r="AE635" s="128">
        <f t="shared" si="241"/>
        <v>0</v>
      </c>
      <c r="AF635" s="129">
        <f t="shared" si="242"/>
        <v>0</v>
      </c>
      <c r="AG635" s="130" t="str">
        <f t="shared" si="243"/>
        <v/>
      </c>
      <c r="AH635" s="137">
        <f t="shared" si="244"/>
        <v>0</v>
      </c>
      <c r="AI635" s="138" t="str">
        <f t="shared" si="245"/>
        <v/>
      </c>
      <c r="AJ635" s="138" t="str">
        <f t="shared" si="265"/>
        <v/>
      </c>
      <c r="AL635" s="11">
        <f t="shared" si="249"/>
        <v>0</v>
      </c>
      <c r="AM635" s="412">
        <f t="shared" si="250"/>
        <v>-477.27272727272725</v>
      </c>
      <c r="AN635" s="412">
        <f t="shared" si="251"/>
        <v>-6266.272727272727</v>
      </c>
      <c r="AO635" s="413">
        <f t="shared" si="252"/>
        <v>13.129333333333333</v>
      </c>
      <c r="AP635" s="192">
        <v>1956515119944</v>
      </c>
      <c r="AQ635" s="192" t="s">
        <v>152</v>
      </c>
      <c r="AR635" s="192" t="s">
        <v>152</v>
      </c>
      <c r="AS635" s="231" t="s">
        <v>1247</v>
      </c>
      <c r="AT635" s="231" t="s">
        <v>844</v>
      </c>
      <c r="AU635" s="232" t="s">
        <v>43</v>
      </c>
      <c r="AV635" s="232" t="s">
        <v>152</v>
      </c>
      <c r="AW635" s="233">
        <f>VLOOKUP(B:B,[1]BRIDGESTONE!$B:$K,8,0)</f>
        <v>5789</v>
      </c>
      <c r="AX635" s="233">
        <v>525</v>
      </c>
      <c r="AY635" s="204" t="s">
        <v>3388</v>
      </c>
      <c r="AZ635" s="192"/>
      <c r="BA635" s="133" t="str">
        <f>IFERROR(VLOOKUP(AZ:AZ,Q商品!B:E,4,0),"")</f>
        <v/>
      </c>
      <c r="BB635" s="133" t="str">
        <f>IFERROR(VLOOKUP(B:B,在庫!B:M,12,0),"")</f>
        <v/>
      </c>
      <c r="BC635" s="133" t="str">
        <f>IFERROR(VLOOKUP(B:B,在庫!B:L,10,0),"")</f>
        <v/>
      </c>
      <c r="BD635" s="234" t="str">
        <f>VLOOKUP(AP:AP,[1]BRIDGESTONE!$B:$AH,32,0)</f>
        <v/>
      </c>
      <c r="BE635" s="234" t="str">
        <f>VLOOKUP(AP:AP,[1]BRIDGESTONE!$B:$AH,33,0)</f>
        <v/>
      </c>
    </row>
    <row r="636" spans="1:57" s="11" customFormat="1" ht="19.5" hidden="1" customHeight="1">
      <c r="A636" s="237">
        <f t="shared" si="246"/>
        <v>1</v>
      </c>
      <c r="B636" s="249">
        <f t="shared" si="247"/>
        <v>2055516119515</v>
      </c>
      <c r="C636" s="225">
        <f>VLOOKUP(B:B,[1]BRIDGESTONE!$B:$K,9,0)</f>
        <v>0</v>
      </c>
      <c r="D636" s="11" t="s">
        <v>7340</v>
      </c>
      <c r="E636" s="358" t="str">
        <f>AS635&amp;AT$1&amp;AT635</f>
        <v>T005（並行） 195/65R15 91H</v>
      </c>
      <c r="F636" s="235"/>
      <c r="G636" s="132" t="str">
        <f t="shared" si="248"/>
        <v>16</v>
      </c>
      <c r="H636" s="225">
        <v>0</v>
      </c>
      <c r="I636" s="225">
        <f>VLOOKUP(B:B,[1]BRIDGESTONE!$B:$K,10,0)</f>
        <v>0</v>
      </c>
      <c r="J636" s="131"/>
      <c r="K636" s="132" t="s">
        <v>4953</v>
      </c>
      <c r="L636" s="132">
        <v>6</v>
      </c>
      <c r="M636" s="134"/>
      <c r="N636" s="226"/>
      <c r="O636" s="226"/>
      <c r="P636" s="227"/>
      <c r="Q636" s="228">
        <f t="shared" si="258"/>
        <v>-477.27272727272725</v>
      </c>
      <c r="R636" s="143">
        <f t="shared" si="259"/>
        <v>21.885333333333335</v>
      </c>
      <c r="S636" s="238"/>
      <c r="T636" s="288"/>
      <c r="U636" s="189">
        <f t="shared" si="260"/>
        <v>0</v>
      </c>
      <c r="W636" s="229"/>
      <c r="X636" s="135">
        <f t="shared" si="261"/>
        <v>9968</v>
      </c>
      <c r="Y636" s="230">
        <f t="shared" si="262"/>
        <v>-477.27272727272725</v>
      </c>
      <c r="Z636" s="141" t="str">
        <f t="shared" si="263"/>
        <v/>
      </c>
      <c r="AA636" s="136">
        <f t="shared" si="264"/>
        <v>21.885333333333335</v>
      </c>
      <c r="AB636" s="309"/>
      <c r="AC636" s="184">
        <f t="shared" si="266"/>
        <v>0</v>
      </c>
      <c r="AD636" s="182">
        <f t="shared" si="267"/>
        <v>0</v>
      </c>
      <c r="AE636" s="128">
        <f t="shared" si="241"/>
        <v>0</v>
      </c>
      <c r="AF636" s="129">
        <f t="shared" si="242"/>
        <v>0</v>
      </c>
      <c r="AG636" s="130" t="str">
        <f t="shared" si="243"/>
        <v/>
      </c>
      <c r="AH636" s="137">
        <f t="shared" si="244"/>
        <v>0</v>
      </c>
      <c r="AI636" s="138" t="str">
        <f t="shared" si="245"/>
        <v/>
      </c>
      <c r="AJ636" s="138" t="str">
        <f t="shared" si="265"/>
        <v/>
      </c>
      <c r="AL636" s="11">
        <f t="shared" si="249"/>
        <v>0</v>
      </c>
      <c r="AM636" s="412">
        <f t="shared" si="250"/>
        <v>-477.27272727272725</v>
      </c>
      <c r="AN636" s="412">
        <f t="shared" si="251"/>
        <v>-10445.272727272728</v>
      </c>
      <c r="AO636" s="413">
        <f t="shared" si="252"/>
        <v>21.885333333333335</v>
      </c>
      <c r="AP636" s="192">
        <v>2055516119515</v>
      </c>
      <c r="AQ636" s="192" t="s">
        <v>152</v>
      </c>
      <c r="AR636" s="192" t="s">
        <v>152</v>
      </c>
      <c r="AS636" s="231" t="s">
        <v>1247</v>
      </c>
      <c r="AT636" s="231" t="s">
        <v>738</v>
      </c>
      <c r="AU636" s="232" t="s">
        <v>35</v>
      </c>
      <c r="AV636" s="232" t="s">
        <v>152</v>
      </c>
      <c r="AW636" s="233">
        <f>VLOOKUP(B:B,[1]BRIDGESTONE!$B:$K,8,0)</f>
        <v>9968</v>
      </c>
      <c r="AX636" s="233">
        <v>525</v>
      </c>
      <c r="AY636" s="204" t="s">
        <v>3388</v>
      </c>
      <c r="AZ636" s="192"/>
      <c r="BA636" s="133" t="str">
        <f>IFERROR(VLOOKUP(AZ:AZ,Q商品!B:E,4,0),"")</f>
        <v/>
      </c>
      <c r="BB636" s="133" t="str">
        <f>IFERROR(VLOOKUP(B:B,在庫!B:M,12,0),"")</f>
        <v/>
      </c>
      <c r="BC636" s="133" t="str">
        <f>IFERROR(VLOOKUP(B:B,在庫!B:L,10,0),"")</f>
        <v/>
      </c>
      <c r="BD636" s="234" t="str">
        <f>VLOOKUP(AP:AP,[1]BRIDGESTONE!$B:$AH,32,0)</f>
        <v/>
      </c>
      <c r="BE636" s="234" t="str">
        <f>VLOOKUP(AP:AP,[1]BRIDGESTONE!$B:$AH,33,0)</f>
        <v/>
      </c>
    </row>
    <row r="637" spans="1:57" s="11" customFormat="1" ht="19.5" hidden="1" customHeight="1">
      <c r="A637" s="237">
        <f t="shared" si="246"/>
        <v>1</v>
      </c>
      <c r="B637" s="249">
        <f t="shared" si="247"/>
        <v>2254518119947</v>
      </c>
      <c r="C637" s="225">
        <f>VLOOKUP(B:B,[1]BRIDGESTONE!$B:$K,9,0)</f>
        <v>0</v>
      </c>
      <c r="D637" s="11" t="s">
        <v>7340</v>
      </c>
      <c r="E637" s="358" t="str">
        <f>AS636&amp;AT$1&amp;AT636</f>
        <v>T005（並行） 205/55R16 91V</v>
      </c>
      <c r="F637" s="235"/>
      <c r="G637" s="132" t="str">
        <f t="shared" si="248"/>
        <v>18</v>
      </c>
      <c r="H637" s="225">
        <v>0</v>
      </c>
      <c r="I637" s="225">
        <f>VLOOKUP(B:B,[1]BRIDGESTONE!$B:$K,10,0)</f>
        <v>0</v>
      </c>
      <c r="J637" s="131"/>
      <c r="K637" s="132" t="s">
        <v>4953</v>
      </c>
      <c r="L637" s="132">
        <v>7</v>
      </c>
      <c r="M637" s="134"/>
      <c r="N637" s="226"/>
      <c r="O637" s="226"/>
      <c r="P637" s="227"/>
      <c r="Q637" s="228">
        <f t="shared" ref="Q637:Q668" si="268">(P637-AX637)/1.1</f>
        <v>-954.5454545454545</v>
      </c>
      <c r="R637" s="143">
        <f t="shared" ref="R637:R668" si="269">IFERROR((Q637-X637)/Q637,"")</f>
        <v>13.49495238095238</v>
      </c>
      <c r="S637" s="238"/>
      <c r="T637" s="288"/>
      <c r="U637" s="189">
        <f t="shared" ref="U637:U668" si="270">W637-V637</f>
        <v>0</v>
      </c>
      <c r="W637" s="229"/>
      <c r="X637" s="135">
        <f t="shared" ref="X637:X668" si="271">AW637</f>
        <v>11927</v>
      </c>
      <c r="Y637" s="230">
        <f t="shared" ref="Y637:Y668" si="272">(W637-AX637)/1.1</f>
        <v>-954.5454545454545</v>
      </c>
      <c r="Z637" s="141" t="str">
        <f t="shared" ref="Z637:Z668" si="273">IFERROR(-1+(AD637/N637),"")</f>
        <v/>
      </c>
      <c r="AA637" s="136">
        <f t="shared" ref="AA637:AA668" si="274">IFERROR((Y637-X637)/Y637,"")</f>
        <v>13.49495238095238</v>
      </c>
      <c r="AB637" s="309"/>
      <c r="AC637" s="184">
        <f t="shared" si="266"/>
        <v>0</v>
      </c>
      <c r="AD637" s="182">
        <f t="shared" si="267"/>
        <v>0</v>
      </c>
      <c r="AE637" s="128">
        <f t="shared" si="241"/>
        <v>0</v>
      </c>
      <c r="AF637" s="129">
        <f t="shared" si="242"/>
        <v>0</v>
      </c>
      <c r="AG637" s="130" t="str">
        <f t="shared" si="243"/>
        <v/>
      </c>
      <c r="AH637" s="137">
        <f t="shared" si="244"/>
        <v>0</v>
      </c>
      <c r="AI637" s="138" t="str">
        <f t="shared" si="245"/>
        <v/>
      </c>
      <c r="AJ637" s="138" t="str">
        <f t="shared" si="265"/>
        <v/>
      </c>
      <c r="AL637" s="11">
        <f t="shared" si="249"/>
        <v>0</v>
      </c>
      <c r="AM637" s="412">
        <f t="shared" si="250"/>
        <v>-954.5454545454545</v>
      </c>
      <c r="AN637" s="412">
        <f t="shared" si="251"/>
        <v>-12881.545454545454</v>
      </c>
      <c r="AO637" s="413">
        <f t="shared" si="252"/>
        <v>13.49495238095238</v>
      </c>
      <c r="AP637" s="192">
        <v>2254518119947</v>
      </c>
      <c r="AQ637" s="192" t="s">
        <v>152</v>
      </c>
      <c r="AR637" s="192" t="s">
        <v>152</v>
      </c>
      <c r="AS637" s="231" t="s">
        <v>1247</v>
      </c>
      <c r="AT637" s="231" t="s">
        <v>1715</v>
      </c>
      <c r="AU637" s="232" t="s">
        <v>40</v>
      </c>
      <c r="AV637" s="232" t="s">
        <v>152</v>
      </c>
      <c r="AW637" s="233">
        <f>VLOOKUP(B:B,[1]BRIDGESTONE!$B:$K,8,0)</f>
        <v>11927</v>
      </c>
      <c r="AX637" s="233">
        <v>1050</v>
      </c>
      <c r="AY637" s="204" t="s">
        <v>3388</v>
      </c>
      <c r="AZ637" s="192"/>
      <c r="BA637" s="133" t="str">
        <f>IFERROR(VLOOKUP(AZ:AZ,Q商品!B:E,4,0),"")</f>
        <v/>
      </c>
      <c r="BB637" s="133" t="str">
        <f>IFERROR(VLOOKUP(B:B,在庫!B:M,12,0),"")</f>
        <v/>
      </c>
      <c r="BC637" s="133" t="str">
        <f>IFERROR(VLOOKUP(B:B,在庫!B:L,10,0),"")</f>
        <v/>
      </c>
      <c r="BD637" s="234" t="str">
        <f>VLOOKUP(AP:AP,[1]BRIDGESTONE!$B:$AH,32,0)</f>
        <v/>
      </c>
      <c r="BE637" s="234" t="str">
        <f>VLOOKUP(AP:AP,[1]BRIDGESTONE!$B:$AH,33,0)</f>
        <v/>
      </c>
    </row>
    <row r="638" spans="1:57" s="11" customFormat="1" ht="19.5" hidden="1" customHeight="1">
      <c r="A638" s="11">
        <f t="shared" si="246"/>
        <v>1</v>
      </c>
      <c r="B638" s="239">
        <f t="shared" si="247"/>
        <v>1656515111336</v>
      </c>
      <c r="C638" s="225">
        <f>VLOOKUP(B:B,[1]BRIDGESTONE!$B:$K,9,0)</f>
        <v>0</v>
      </c>
      <c r="D638" s="11" t="s">
        <v>7340</v>
      </c>
      <c r="E638" s="358" t="s">
        <v>1725</v>
      </c>
      <c r="F638" s="235" t="s">
        <v>355</v>
      </c>
      <c r="G638" s="132" t="str">
        <f t="shared" si="248"/>
        <v>15</v>
      </c>
      <c r="H638" s="225">
        <v>0</v>
      </c>
      <c r="I638" s="225">
        <f>VLOOKUP(B:B,[1]BRIDGESTONE!$B:$K,10,0)</f>
        <v>0</v>
      </c>
      <c r="J638" s="131"/>
      <c r="K638" s="132" t="s">
        <v>1765</v>
      </c>
      <c r="L638" s="132">
        <v>4</v>
      </c>
      <c r="M638" s="134" t="s">
        <v>3353</v>
      </c>
      <c r="N638" s="226" t="s">
        <v>3355</v>
      </c>
      <c r="O638" s="226" t="s">
        <v>1984</v>
      </c>
      <c r="P638" s="227">
        <v>12250</v>
      </c>
      <c r="Q638" s="228">
        <f t="shared" si="268"/>
        <v>10659.090909090908</v>
      </c>
      <c r="R638" s="143">
        <f t="shared" si="269"/>
        <v>1.2561194029850587E-2</v>
      </c>
      <c r="S638" s="192">
        <v>1074476690</v>
      </c>
      <c r="T638" s="288" t="s">
        <v>6791</v>
      </c>
      <c r="U638" s="189">
        <f t="shared" si="270"/>
        <v>-900</v>
      </c>
      <c r="V638" s="11">
        <v>900</v>
      </c>
      <c r="W638" s="229"/>
      <c r="X638" s="135">
        <f t="shared" si="271"/>
        <v>10525.2</v>
      </c>
      <c r="Y638" s="230">
        <f t="shared" si="272"/>
        <v>-477.27272727272725</v>
      </c>
      <c r="Z638" s="141">
        <f t="shared" si="273"/>
        <v>-1.0869058295964125</v>
      </c>
      <c r="AA638" s="136">
        <f t="shared" si="274"/>
        <v>23.052800000000005</v>
      </c>
      <c r="AB638" s="309"/>
      <c r="AC638" s="184">
        <f t="shared" si="266"/>
        <v>-882</v>
      </c>
      <c r="AD638" s="182">
        <f t="shared" si="267"/>
        <v>-969</v>
      </c>
      <c r="AE638" s="128">
        <f t="shared" si="241"/>
        <v>-87.21</v>
      </c>
      <c r="AF638" s="129">
        <f t="shared" si="242"/>
        <v>-18.209999999999994</v>
      </c>
      <c r="AG638" s="130">
        <f t="shared" si="243"/>
        <v>1.8792569659442718E-2</v>
      </c>
      <c r="AH638" s="137">
        <f t="shared" si="244"/>
        <v>-69</v>
      </c>
      <c r="AI638" s="138">
        <f t="shared" si="245"/>
        <v>7.1207430340557279E-2</v>
      </c>
      <c r="AJ638" s="138">
        <f t="shared" ref="AJ638:AJ669" si="275">IFERROR(AA638-AG638,"")</f>
        <v>23.034007430340562</v>
      </c>
      <c r="AK638" s="11" t="s">
        <v>13397</v>
      </c>
      <c r="AL638" s="11">
        <f t="shared" si="249"/>
        <v>-785.1</v>
      </c>
      <c r="AM638" s="412">
        <f t="shared" si="250"/>
        <v>-1190.9999999999998</v>
      </c>
      <c r="AN638" s="412">
        <f t="shared" si="251"/>
        <v>-11716.2</v>
      </c>
      <c r="AO638" s="413">
        <f t="shared" si="252"/>
        <v>9.8372795969773321</v>
      </c>
      <c r="AP638" s="192">
        <v>1656515111336</v>
      </c>
      <c r="AQ638" s="192">
        <v>4961914969653</v>
      </c>
      <c r="AR638" s="192" t="s">
        <v>1284</v>
      </c>
      <c r="AS638" s="231" t="s">
        <v>3320</v>
      </c>
      <c r="AT638" s="231" t="s">
        <v>1027</v>
      </c>
      <c r="AU638" s="232" t="s">
        <v>115</v>
      </c>
      <c r="AV638" s="232">
        <v>18200</v>
      </c>
      <c r="AW638" s="233">
        <f>VLOOKUP(B:B,[1]BRIDGESTONE!$B:$K,8,0)</f>
        <v>10525.2</v>
      </c>
      <c r="AX638" s="233">
        <v>525</v>
      </c>
      <c r="AY638" s="204" t="s">
        <v>3387</v>
      </c>
      <c r="AZ638" s="195" t="s">
        <v>193</v>
      </c>
      <c r="BA638" s="133" t="str">
        <f>IFERROR(VLOOKUP(AZ:AZ,Q商品!B:E,4,0),"")</f>
        <v>2023年製 BLIZZAK VRX3 165/65R15 81Q スタッドレスタイヤ 最短当日発送</v>
      </c>
      <c r="BB638" s="133" t="str">
        <f>IFERROR(VLOOKUP(B:B,在庫!B:M,12,0),"")</f>
        <v/>
      </c>
      <c r="BC638" s="133" t="str">
        <f>IFERROR(VLOOKUP(B:B,在庫!B:L,10,0),"")</f>
        <v/>
      </c>
      <c r="BD638" s="234" t="e">
        <f>VLOOKUP(AP:AP,[1]MICHELIN!$B:$AH,32,0)</f>
        <v>#N/A</v>
      </c>
      <c r="BE638" s="234" t="e">
        <f>VLOOKUP(AP:AP,[1]MICHELIN!$B:$AH,33,0)</f>
        <v>#N/A</v>
      </c>
    </row>
    <row r="639" spans="1:57" s="11" customFormat="1" ht="19.5" hidden="1" customHeight="1">
      <c r="A639" s="11">
        <f t="shared" si="246"/>
        <v>1</v>
      </c>
      <c r="B639" s="239">
        <f t="shared" si="247"/>
        <v>1657014111339</v>
      </c>
      <c r="C639" s="225">
        <f>VLOOKUP(B:B,[1]BRIDGESTONE!$B:$K,9,0)</f>
        <v>0</v>
      </c>
      <c r="D639" s="11" t="s">
        <v>7340</v>
      </c>
      <c r="E639" s="358" t="s">
        <v>1731</v>
      </c>
      <c r="F639" s="235" t="s">
        <v>356</v>
      </c>
      <c r="G639" s="132" t="str">
        <f t="shared" si="248"/>
        <v>14</v>
      </c>
      <c r="H639" s="225">
        <v>0</v>
      </c>
      <c r="I639" s="225">
        <f>VLOOKUP(B:B,[1]BRIDGESTONE!$B:$K,10,0)</f>
        <v>0</v>
      </c>
      <c r="J639" s="131"/>
      <c r="K639" s="132" t="s">
        <v>1765</v>
      </c>
      <c r="L639" s="132">
        <v>10</v>
      </c>
      <c r="M639" s="134" t="s">
        <v>1785</v>
      </c>
      <c r="N639" s="226" t="s">
        <v>1962</v>
      </c>
      <c r="O639" s="226" t="s">
        <v>1954</v>
      </c>
      <c r="P639" s="227">
        <v>11484</v>
      </c>
      <c r="Q639" s="228">
        <f t="shared" si="268"/>
        <v>9962.7272727272721</v>
      </c>
      <c r="R639" s="143">
        <f t="shared" si="269"/>
        <v>8.3222921799434163E-2</v>
      </c>
      <c r="S639" s="192">
        <v>1074476688</v>
      </c>
      <c r="T639" s="288" t="s">
        <v>6793</v>
      </c>
      <c r="U639" s="189">
        <f t="shared" si="270"/>
        <v>-900</v>
      </c>
      <c r="V639" s="11">
        <v>900</v>
      </c>
      <c r="W639" s="229"/>
      <c r="X639" s="135">
        <f t="shared" si="271"/>
        <v>9133.6</v>
      </c>
      <c r="Y639" s="230">
        <f t="shared" si="272"/>
        <v>-477.27272727272725</v>
      </c>
      <c r="Z639" s="141">
        <f t="shared" si="273"/>
        <v>-1.0924265547500953</v>
      </c>
      <c r="AA639" s="136">
        <f t="shared" si="274"/>
        <v>20.137066666666669</v>
      </c>
      <c r="AB639" s="309"/>
      <c r="AC639" s="184">
        <f t="shared" si="266"/>
        <v>-882</v>
      </c>
      <c r="AD639" s="182">
        <f t="shared" si="267"/>
        <v>-969</v>
      </c>
      <c r="AE639" s="128">
        <f t="shared" ref="AE639:AE702" si="276">AD639*0.09</f>
        <v>-87.21</v>
      </c>
      <c r="AF639" s="129">
        <f t="shared" ref="AF639:AF702" si="277">AE639-AH639</f>
        <v>-18.209999999999994</v>
      </c>
      <c r="AG639" s="130">
        <f t="shared" ref="AG639:AG702" si="278">IFERROR(AF639/AD639,"")</f>
        <v>1.8792569659442718E-2</v>
      </c>
      <c r="AH639" s="137">
        <f t="shared" ref="AH639:AH702" si="279">AD639-U639</f>
        <v>-69</v>
      </c>
      <c r="AI639" s="138">
        <f t="shared" ref="AI639:AI702" si="280">IFERROR(AH639/AD639,"")</f>
        <v>7.1207430340557279E-2</v>
      </c>
      <c r="AJ639" s="138">
        <f t="shared" si="275"/>
        <v>20.118274097007227</v>
      </c>
      <c r="AK639" s="11" t="s">
        <v>13397</v>
      </c>
      <c r="AL639" s="11">
        <f t="shared" si="249"/>
        <v>-785.1</v>
      </c>
      <c r="AM639" s="412">
        <f t="shared" si="250"/>
        <v>-1190.9999999999998</v>
      </c>
      <c r="AN639" s="412">
        <f t="shared" si="251"/>
        <v>-10324.6</v>
      </c>
      <c r="AO639" s="413">
        <f t="shared" si="252"/>
        <v>8.6688497061293059</v>
      </c>
      <c r="AP639" s="192">
        <v>1657014111339</v>
      </c>
      <c r="AQ639" s="192">
        <v>4961914969752</v>
      </c>
      <c r="AR639" s="192" t="s">
        <v>1717</v>
      </c>
      <c r="AS639" s="231" t="s">
        <v>3320</v>
      </c>
      <c r="AT639" s="231" t="s">
        <v>1718</v>
      </c>
      <c r="AU639" s="232" t="s">
        <v>86</v>
      </c>
      <c r="AV639" s="232">
        <v>15800</v>
      </c>
      <c r="AW639" s="233">
        <f>VLOOKUP(B:B,[1]BRIDGESTONE!$B:$K,8,0)</f>
        <v>9133.6</v>
      </c>
      <c r="AX639" s="233">
        <v>525</v>
      </c>
      <c r="AY639" s="204" t="s">
        <v>3387</v>
      </c>
      <c r="AZ639" s="195" t="s">
        <v>194</v>
      </c>
      <c r="BA639" s="133" t="str">
        <f>IFERROR(VLOOKUP(AZ:AZ,Q商品!B:E,4,0),"")</f>
        <v>2022年製 BLIZZAK VRX3 165/70R14 81Q スタッドレスタイヤ 最短当日発送</v>
      </c>
      <c r="BB639" s="133" t="str">
        <f>IFERROR(VLOOKUP(B:B,在庫!B:M,12,0),"")</f>
        <v/>
      </c>
      <c r="BC639" s="133" t="str">
        <f>IFERROR(VLOOKUP(B:B,在庫!B:L,10,0),"")</f>
        <v/>
      </c>
      <c r="BD639" s="234" t="e">
        <f>VLOOKUP(AP:AP,[1]MICHELIN!$B:$AH,32,0)</f>
        <v>#N/A</v>
      </c>
      <c r="BE639" s="234" t="e">
        <f>VLOOKUP(AP:AP,[1]MICHELIN!$B:$AH,33,0)</f>
        <v>#N/A</v>
      </c>
    </row>
    <row r="640" spans="1:57" s="11" customFormat="1" ht="19.5" hidden="1" customHeight="1">
      <c r="A640" s="237">
        <f t="shared" si="246"/>
        <v>1</v>
      </c>
      <c r="B640" s="249">
        <f t="shared" si="247"/>
        <v>2354518119944</v>
      </c>
      <c r="C640" s="225">
        <f>VLOOKUP(B:B,[1]BRIDGESTONE!$B:$K,9,0)</f>
        <v>0</v>
      </c>
      <c r="D640" s="11" t="s">
        <v>7340</v>
      </c>
      <c r="E640" s="358" t="str">
        <f>AS639&amp;AT$1&amp;AT639</f>
        <v>VRX3 165/70R14 81Q</v>
      </c>
      <c r="F640" s="235"/>
      <c r="G640" s="132" t="str">
        <f t="shared" si="248"/>
        <v>18</v>
      </c>
      <c r="H640" s="225">
        <v>0</v>
      </c>
      <c r="I640" s="225">
        <f>VLOOKUP(B:B,[1]BRIDGESTONE!$B:$K,10,0)</f>
        <v>0</v>
      </c>
      <c r="J640" s="131"/>
      <c r="K640" s="132" t="s">
        <v>4953</v>
      </c>
      <c r="L640" s="132">
        <v>8</v>
      </c>
      <c r="M640" s="134"/>
      <c r="N640" s="226"/>
      <c r="O640" s="226"/>
      <c r="P640" s="227"/>
      <c r="Q640" s="228">
        <f t="shared" si="268"/>
        <v>-954.5454545454545</v>
      </c>
      <c r="R640" s="143">
        <f t="shared" si="269"/>
        <v>9.7423809523809517</v>
      </c>
      <c r="S640" s="238"/>
      <c r="T640" s="288"/>
      <c r="U640" s="189">
        <f t="shared" si="270"/>
        <v>0</v>
      </c>
      <c r="W640" s="229"/>
      <c r="X640" s="135">
        <f t="shared" si="271"/>
        <v>8345</v>
      </c>
      <c r="Y640" s="230">
        <f t="shared" si="272"/>
        <v>-954.5454545454545</v>
      </c>
      <c r="Z640" s="141" t="str">
        <f t="shared" si="273"/>
        <v/>
      </c>
      <c r="AA640" s="136">
        <f t="shared" si="274"/>
        <v>9.7423809523809517</v>
      </c>
      <c r="AB640" s="309"/>
      <c r="AC640" s="184">
        <f t="shared" si="266"/>
        <v>0</v>
      </c>
      <c r="AD640" s="182">
        <f t="shared" si="267"/>
        <v>0</v>
      </c>
      <c r="AE640" s="128">
        <f t="shared" si="276"/>
        <v>0</v>
      </c>
      <c r="AF640" s="129">
        <f t="shared" si="277"/>
        <v>0</v>
      </c>
      <c r="AG640" s="130" t="str">
        <f t="shared" si="278"/>
        <v/>
      </c>
      <c r="AH640" s="137">
        <f t="shared" si="279"/>
        <v>0</v>
      </c>
      <c r="AI640" s="138" t="str">
        <f t="shared" si="280"/>
        <v/>
      </c>
      <c r="AJ640" s="138" t="str">
        <f t="shared" si="275"/>
        <v/>
      </c>
      <c r="AL640" s="11">
        <f t="shared" si="249"/>
        <v>0</v>
      </c>
      <c r="AM640" s="412">
        <f t="shared" si="250"/>
        <v>-954.5454545454545</v>
      </c>
      <c r="AN640" s="412">
        <f t="shared" si="251"/>
        <v>-9299.545454545454</v>
      </c>
      <c r="AO640" s="413">
        <f t="shared" si="252"/>
        <v>9.7423809523809517</v>
      </c>
      <c r="AP640" s="192">
        <v>2354518119944</v>
      </c>
      <c r="AQ640" s="192" t="s">
        <v>152</v>
      </c>
      <c r="AR640" s="192" t="s">
        <v>152</v>
      </c>
      <c r="AS640" s="231" t="s">
        <v>1247</v>
      </c>
      <c r="AT640" s="231" t="s">
        <v>1019</v>
      </c>
      <c r="AU640" s="232" t="s">
        <v>69</v>
      </c>
      <c r="AV640" s="232" t="s">
        <v>152</v>
      </c>
      <c r="AW640" s="233">
        <f>VLOOKUP(B:B,[1]BRIDGESTONE!$B:$K,8,0)</f>
        <v>8345</v>
      </c>
      <c r="AX640" s="233">
        <v>1050</v>
      </c>
      <c r="AY640" s="204" t="s">
        <v>3388</v>
      </c>
      <c r="AZ640" s="192"/>
      <c r="BA640" s="133" t="str">
        <f>IFERROR(VLOOKUP(AZ:AZ,Q商品!B:E,4,0),"")</f>
        <v/>
      </c>
      <c r="BB640" s="133" t="str">
        <f>IFERROR(VLOOKUP(B:B,在庫!B:M,12,0),"")</f>
        <v/>
      </c>
      <c r="BC640" s="133" t="str">
        <f>IFERROR(VLOOKUP(B:B,在庫!B:L,10,0),"")</f>
        <v/>
      </c>
      <c r="BD640" s="234" t="str">
        <f>VLOOKUP(AP:AP,[1]BRIDGESTONE!$B:$AH,32,0)</f>
        <v/>
      </c>
      <c r="BE640" s="234" t="str">
        <f>VLOOKUP(AP:AP,[1]BRIDGESTONE!$B:$AH,33,0)</f>
        <v/>
      </c>
    </row>
    <row r="641" spans="1:57" s="11" customFormat="1" ht="19.5" hidden="1" customHeight="1">
      <c r="A641" s="11">
        <f t="shared" si="246"/>
        <v>1</v>
      </c>
      <c r="B641" s="239">
        <f t="shared" si="247"/>
        <v>2255519130450</v>
      </c>
      <c r="C641" s="233">
        <f>VLOOKUP(B:B,[1]GOODYEAR!$B:$K,9,0)</f>
        <v>0</v>
      </c>
      <c r="D641" s="11" t="s">
        <v>7341</v>
      </c>
      <c r="E641" s="358" t="s">
        <v>523</v>
      </c>
      <c r="F641" s="304" t="s">
        <v>7299</v>
      </c>
      <c r="G641" s="132" t="str">
        <f t="shared" si="248"/>
        <v>19</v>
      </c>
      <c r="H641" s="233">
        <v>0</v>
      </c>
      <c r="I641" s="233">
        <f>VLOOKUP(B:B,[1]GOODYEAR!$B:$K,10,0)</f>
        <v>0</v>
      </c>
      <c r="J641" s="131"/>
      <c r="K641" s="132" t="s">
        <v>1762</v>
      </c>
      <c r="L641" s="132"/>
      <c r="M641" s="134"/>
      <c r="N641" s="226"/>
      <c r="O641" s="226"/>
      <c r="P641" s="227"/>
      <c r="Q641" s="228">
        <f t="shared" si="268"/>
        <v>-954.5454545454545</v>
      </c>
      <c r="R641" s="143">
        <f t="shared" si="269"/>
        <v>14.786666666666667</v>
      </c>
      <c r="S641" s="192">
        <v>1074475831</v>
      </c>
      <c r="T641" s="288" t="s">
        <v>6850</v>
      </c>
      <c r="U641" s="189">
        <f t="shared" si="270"/>
        <v>0</v>
      </c>
      <c r="W641" s="229"/>
      <c r="X641" s="135">
        <f t="shared" si="271"/>
        <v>13160</v>
      </c>
      <c r="Y641" s="230">
        <f t="shared" si="272"/>
        <v>-954.5454545454545</v>
      </c>
      <c r="Z641" s="141" t="str">
        <f t="shared" si="273"/>
        <v/>
      </c>
      <c r="AA641" s="136">
        <f t="shared" si="274"/>
        <v>14.786666666666667</v>
      </c>
      <c r="AB641" s="309"/>
      <c r="AC641" s="184">
        <f t="shared" si="266"/>
        <v>0</v>
      </c>
      <c r="AD641" s="182">
        <f t="shared" si="267"/>
        <v>0</v>
      </c>
      <c r="AE641" s="128">
        <f t="shared" si="276"/>
        <v>0</v>
      </c>
      <c r="AF641" s="129">
        <f t="shared" si="277"/>
        <v>0</v>
      </c>
      <c r="AG641" s="130" t="str">
        <f t="shared" si="278"/>
        <v/>
      </c>
      <c r="AH641" s="137">
        <f t="shared" si="279"/>
        <v>0</v>
      </c>
      <c r="AI641" s="138" t="str">
        <f t="shared" si="280"/>
        <v/>
      </c>
      <c r="AJ641" s="138" t="str">
        <f t="shared" si="275"/>
        <v/>
      </c>
      <c r="AK641" s="11" t="s">
        <v>13397</v>
      </c>
      <c r="AL641" s="11">
        <f t="shared" si="249"/>
        <v>0</v>
      </c>
      <c r="AM641" s="412">
        <f t="shared" si="250"/>
        <v>-954.5454545454545</v>
      </c>
      <c r="AN641" s="412">
        <f t="shared" si="251"/>
        <v>-14114.545454545454</v>
      </c>
      <c r="AO641" s="413">
        <f t="shared" si="252"/>
        <v>14.786666666666667</v>
      </c>
      <c r="AP641" s="192">
        <v>2255519130450</v>
      </c>
      <c r="AQ641" s="192">
        <v>4992496140642</v>
      </c>
      <c r="AR641" s="192" t="s">
        <v>3297</v>
      </c>
      <c r="AS641" s="231" t="s">
        <v>1230</v>
      </c>
      <c r="AT641" s="231" t="s">
        <v>1231</v>
      </c>
      <c r="AU641" s="232" t="s">
        <v>78</v>
      </c>
      <c r="AV641" s="232">
        <v>32900</v>
      </c>
      <c r="AW641" s="233">
        <f>VLOOKUP(B:B,[1]GOODYEAR!$B:$K,8,0)</f>
        <v>13160</v>
      </c>
      <c r="AX641" s="233">
        <v>1050</v>
      </c>
      <c r="AY641" s="204" t="s">
        <v>3387</v>
      </c>
      <c r="AZ641" s="195" t="s">
        <v>4887</v>
      </c>
      <c r="BA641" s="133" t="str">
        <f>IFERROR(VLOOKUP(AZ:AZ,Q商品!B:E,4,0),"")</f>
        <v>2020年製 EfficientGrip SUV HP01 225/55R19 99V サマータイヤ 最短当日発送</v>
      </c>
      <c r="BB641" s="133" t="str">
        <f>IFERROR(VLOOKUP(B:B,在庫!B:M,12,0),"")</f>
        <v/>
      </c>
      <c r="BC641" s="133" t="str">
        <f>IFERROR(VLOOKUP(B:B,在庫!B:L,10,0),"")</f>
        <v/>
      </c>
      <c r="BD641" s="234" t="e">
        <f>VLOOKUP(AP:AP,[1]MICHELIN!$B:$AH,32,0)</f>
        <v>#N/A</v>
      </c>
      <c r="BE641" s="234" t="e">
        <f>VLOOKUP(AP:AP,[1]MICHELIN!$B:$AH,33,0)</f>
        <v>#N/A</v>
      </c>
    </row>
    <row r="642" spans="1:57" s="11" customFormat="1" ht="19.5" hidden="1" customHeight="1">
      <c r="A642" s="237">
        <f t="shared" si="246"/>
        <v>1</v>
      </c>
      <c r="B642" s="249">
        <f t="shared" si="247"/>
        <v>2354018119949</v>
      </c>
      <c r="C642" s="225">
        <f>VLOOKUP(B:B,[1]BRIDGESTONE!$B:$K,9,0)</f>
        <v>0</v>
      </c>
      <c r="D642" s="11" t="s">
        <v>7340</v>
      </c>
      <c r="E642" s="358" t="s">
        <v>7970</v>
      </c>
      <c r="F642" s="235"/>
      <c r="G642" s="132" t="str">
        <f t="shared" si="248"/>
        <v>18</v>
      </c>
      <c r="H642" s="225">
        <v>0</v>
      </c>
      <c r="I642" s="225">
        <f>VLOOKUP(B:B,[1]BRIDGESTONE!$B:$K,10,0)</f>
        <v>0</v>
      </c>
      <c r="J642" s="131"/>
      <c r="K642" s="132" t="s">
        <v>4953</v>
      </c>
      <c r="L642" s="132">
        <v>9</v>
      </c>
      <c r="M642" s="134"/>
      <c r="N642" s="226"/>
      <c r="O642" s="226"/>
      <c r="P642" s="227"/>
      <c r="Q642" s="228">
        <f t="shared" si="268"/>
        <v>-954.5454545454545</v>
      </c>
      <c r="R642" s="143">
        <f t="shared" si="269"/>
        <v>14.599142857142857</v>
      </c>
      <c r="S642" s="238"/>
      <c r="T642" s="288"/>
      <c r="U642" s="189">
        <f t="shared" si="270"/>
        <v>0</v>
      </c>
      <c r="W642" s="229"/>
      <c r="X642" s="135">
        <f t="shared" si="271"/>
        <v>12981</v>
      </c>
      <c r="Y642" s="230">
        <f t="shared" si="272"/>
        <v>-954.5454545454545</v>
      </c>
      <c r="Z642" s="141" t="str">
        <f t="shared" si="273"/>
        <v/>
      </c>
      <c r="AA642" s="136">
        <f t="shared" si="274"/>
        <v>14.599142857142857</v>
      </c>
      <c r="AB642" s="309"/>
      <c r="AC642" s="184">
        <f t="shared" si="266"/>
        <v>0</v>
      </c>
      <c r="AD642" s="182">
        <f t="shared" si="267"/>
        <v>0</v>
      </c>
      <c r="AE642" s="128">
        <f t="shared" si="276"/>
        <v>0</v>
      </c>
      <c r="AF642" s="129">
        <f t="shared" si="277"/>
        <v>0</v>
      </c>
      <c r="AG642" s="130" t="str">
        <f t="shared" si="278"/>
        <v/>
      </c>
      <c r="AH642" s="137">
        <f t="shared" si="279"/>
        <v>0</v>
      </c>
      <c r="AI642" s="138" t="str">
        <f t="shared" si="280"/>
        <v/>
      </c>
      <c r="AJ642" s="138" t="str">
        <f t="shared" si="275"/>
        <v/>
      </c>
      <c r="AL642" s="11">
        <f t="shared" si="249"/>
        <v>0</v>
      </c>
      <c r="AM642" s="412">
        <f t="shared" si="250"/>
        <v>-954.5454545454545</v>
      </c>
      <c r="AN642" s="412">
        <f t="shared" si="251"/>
        <v>-13935.545454545454</v>
      </c>
      <c r="AO642" s="413">
        <f t="shared" si="252"/>
        <v>14.599142857142857</v>
      </c>
      <c r="AP642" s="192">
        <v>2354018119949</v>
      </c>
      <c r="AQ642" s="192" t="s">
        <v>152</v>
      </c>
      <c r="AR642" s="192" t="s">
        <v>152</v>
      </c>
      <c r="AS642" s="231" t="s">
        <v>1247</v>
      </c>
      <c r="AT642" s="231" t="s">
        <v>781</v>
      </c>
      <c r="AU642" s="232" t="s">
        <v>34</v>
      </c>
      <c r="AV642" s="232" t="s">
        <v>152</v>
      </c>
      <c r="AW642" s="233">
        <f>VLOOKUP(B:B,[1]BRIDGESTONE!$B:$K,8,0)</f>
        <v>12981</v>
      </c>
      <c r="AX642" s="233">
        <v>1050</v>
      </c>
      <c r="AY642" s="204" t="s">
        <v>3388</v>
      </c>
      <c r="AZ642" s="192"/>
      <c r="BA642" s="133" t="str">
        <f>IFERROR(VLOOKUP(AZ:AZ,Q商品!B:E,4,0),"")</f>
        <v/>
      </c>
      <c r="BB642" s="133" t="str">
        <f>IFERROR(VLOOKUP(B:B,在庫!B:M,12,0),"")</f>
        <v>2022年製</v>
      </c>
      <c r="BC642" s="133">
        <f>IFERROR(VLOOKUP(B:B,在庫!B:L,10,0),"")</f>
        <v>1</v>
      </c>
      <c r="BD642" s="234" t="str">
        <f>VLOOKUP(AP:AP,[1]BRIDGESTONE!$B:$AH,32,0)</f>
        <v/>
      </c>
      <c r="BE642" s="234" t="str">
        <f>VLOOKUP(AP:AP,[1]BRIDGESTONE!$B:$AH,33,0)</f>
        <v/>
      </c>
    </row>
    <row r="643" spans="1:57" s="11" customFormat="1" ht="19.5" hidden="1" customHeight="1">
      <c r="A643" s="11">
        <f t="shared" ref="A643:A706" si="281">COUNTIF(E:E,E643)</f>
        <v>1</v>
      </c>
      <c r="B643" s="239">
        <f t="shared" ref="B643:B706" si="282">AP643</f>
        <v>2453519208067</v>
      </c>
      <c r="C643" s="233">
        <f>VLOOKUP(B:B,[1]CONTINENTAL!$B:$K,9,0)</f>
        <v>0</v>
      </c>
      <c r="D643" s="11" t="s">
        <v>7342</v>
      </c>
      <c r="E643" s="358" t="s">
        <v>606</v>
      </c>
      <c r="F643" s="235" t="s">
        <v>666</v>
      </c>
      <c r="G643" s="132" t="str">
        <f t="shared" ref="G643:G706" si="283">MID(AP:AP,6,2)</f>
        <v>19</v>
      </c>
      <c r="H643" s="233">
        <v>0</v>
      </c>
      <c r="I643" s="233">
        <f>VLOOKUP(B:B,[1]CONTINENTAL!$B:$K,10,0)</f>
        <v>0</v>
      </c>
      <c r="J643" s="131"/>
      <c r="K643" s="132" t="s">
        <v>665</v>
      </c>
      <c r="L643" s="132">
        <v>19</v>
      </c>
      <c r="M643" s="134"/>
      <c r="N643" s="226"/>
      <c r="O643" s="226"/>
      <c r="P643" s="227"/>
      <c r="Q643" s="228">
        <f t="shared" si="268"/>
        <v>-954.5454545454545</v>
      </c>
      <c r="R643" s="143">
        <f t="shared" si="269"/>
        <v>13.634285714285715</v>
      </c>
      <c r="S643" s="192">
        <v>1074476322</v>
      </c>
      <c r="T643" s="288" t="s">
        <v>6913</v>
      </c>
      <c r="U643" s="189">
        <f t="shared" si="270"/>
        <v>0</v>
      </c>
      <c r="W643" s="229"/>
      <c r="X643" s="135">
        <f t="shared" si="271"/>
        <v>12060</v>
      </c>
      <c r="Y643" s="230">
        <f t="shared" si="272"/>
        <v>-954.5454545454545</v>
      </c>
      <c r="Z643" s="141" t="str">
        <f t="shared" si="273"/>
        <v/>
      </c>
      <c r="AA643" s="136">
        <f t="shared" si="274"/>
        <v>13.634285714285715</v>
      </c>
      <c r="AB643" s="309"/>
      <c r="AC643" s="184">
        <f t="shared" si="266"/>
        <v>0</v>
      </c>
      <c r="AD643" s="182">
        <f t="shared" si="267"/>
        <v>0</v>
      </c>
      <c r="AE643" s="128">
        <f t="shared" si="276"/>
        <v>0</v>
      </c>
      <c r="AF643" s="129">
        <f t="shared" si="277"/>
        <v>0</v>
      </c>
      <c r="AG643" s="130" t="str">
        <f t="shared" si="278"/>
        <v/>
      </c>
      <c r="AH643" s="137">
        <f t="shared" si="279"/>
        <v>0</v>
      </c>
      <c r="AI643" s="138" t="str">
        <f t="shared" si="280"/>
        <v/>
      </c>
      <c r="AJ643" s="138" t="str">
        <f t="shared" si="275"/>
        <v/>
      </c>
      <c r="AK643" s="11" t="s">
        <v>13397</v>
      </c>
      <c r="AL643" s="11">
        <f t="shared" ref="AL643:AL706" si="284">AC643-AD643*0.1</f>
        <v>0</v>
      </c>
      <c r="AM643" s="412">
        <f t="shared" ref="AM643:AM706" si="285">(AL643-AX643)/1.1</f>
        <v>-954.5454545454545</v>
      </c>
      <c r="AN643" s="412">
        <f t="shared" ref="AN643:AN706" si="286">AM643-X643</f>
        <v>-13014.545454545454</v>
      </c>
      <c r="AO643" s="413">
        <f t="shared" ref="AO643:AO706" si="287">AN643/AM643</f>
        <v>13.634285714285715</v>
      </c>
      <c r="AP643" s="192">
        <v>2453519208067</v>
      </c>
      <c r="AQ643" s="192">
        <v>4019238036244</v>
      </c>
      <c r="AR643" s="192" t="s">
        <v>152</v>
      </c>
      <c r="AS643" s="231" t="s">
        <v>1416</v>
      </c>
      <c r="AT643" s="231" t="s">
        <v>1437</v>
      </c>
      <c r="AU643" s="232" t="s">
        <v>126</v>
      </c>
      <c r="AV643" s="232">
        <v>30100</v>
      </c>
      <c r="AW643" s="233">
        <v>12060</v>
      </c>
      <c r="AX643" s="233">
        <v>1050</v>
      </c>
      <c r="AY643" s="204" t="s">
        <v>3387</v>
      </c>
      <c r="AZ643" s="195" t="s">
        <v>4806</v>
      </c>
      <c r="BA643" s="133" t="str">
        <f>IFERROR(VLOOKUP(AZ:AZ,Q商品!B:E,4,0),"")</f>
        <v>2022年製 ExtremeContact DWS06 PLUS 245/35ZR19 93Y XL サマータイヤ 最短当日発送</v>
      </c>
      <c r="BB643" s="133" t="str">
        <f>IFERROR(VLOOKUP(B:B,在庫!B:M,12,0),"")</f>
        <v/>
      </c>
      <c r="BC643" s="133" t="str">
        <f>IFERROR(VLOOKUP(B:B,在庫!B:L,10,0),"")</f>
        <v/>
      </c>
      <c r="BD643" s="234" t="e">
        <f>VLOOKUP(AP:AP,[1]MICHELIN!$B:$AH,32,0)</f>
        <v>#N/A</v>
      </c>
      <c r="BE643" s="234" t="e">
        <f>VLOOKUP(AP:AP,[1]MICHELIN!$B:$AH,33,0)</f>
        <v>#N/A</v>
      </c>
    </row>
    <row r="644" spans="1:57" s="11" customFormat="1" ht="19.5" hidden="1" customHeight="1">
      <c r="A644" s="11">
        <f t="shared" si="281"/>
        <v>1</v>
      </c>
      <c r="B644" s="239">
        <f t="shared" si="282"/>
        <v>1556514138238</v>
      </c>
      <c r="C644" s="233">
        <f>VLOOKUP(B:B,[1]GOODYEAR!$B:$K,9,0)</f>
        <v>0</v>
      </c>
      <c r="D644" s="11" t="s">
        <v>7341</v>
      </c>
      <c r="E644" s="358" t="s">
        <v>4956</v>
      </c>
      <c r="F644" s="156" t="s">
        <v>1662</v>
      </c>
      <c r="G644" s="132" t="str">
        <f t="shared" si="283"/>
        <v>14</v>
      </c>
      <c r="H644" s="233">
        <v>0</v>
      </c>
      <c r="I644" s="233">
        <f>VLOOKUP(B:B,[1]GOODYEAR!$B:$K,10,0)</f>
        <v>0</v>
      </c>
      <c r="J644" s="131"/>
      <c r="K644" s="132" t="s">
        <v>5183</v>
      </c>
      <c r="L644" s="132">
        <v>29</v>
      </c>
      <c r="M644" s="134"/>
      <c r="N644" s="226"/>
      <c r="O644" s="226"/>
      <c r="P644" s="227"/>
      <c r="Q644" s="228">
        <f t="shared" si="268"/>
        <v>-477.27272727272725</v>
      </c>
      <c r="R644" s="143">
        <f t="shared" si="269"/>
        <v>6.6571428571428566</v>
      </c>
      <c r="S644" s="192"/>
      <c r="T644" s="288"/>
      <c r="U644" s="189">
        <f t="shared" si="270"/>
        <v>0</v>
      </c>
      <c r="W644" s="229"/>
      <c r="X644" s="135">
        <f t="shared" si="271"/>
        <v>2700</v>
      </c>
      <c r="Y644" s="230">
        <f t="shared" si="272"/>
        <v>-477.27272727272725</v>
      </c>
      <c r="Z644" s="141" t="str">
        <f t="shared" si="273"/>
        <v/>
      </c>
      <c r="AA644" s="136">
        <f t="shared" si="274"/>
        <v>6.6571428571428566</v>
      </c>
      <c r="AB644" s="309"/>
      <c r="AC644" s="184">
        <f t="shared" si="266"/>
        <v>0</v>
      </c>
      <c r="AD644" s="182">
        <f t="shared" si="267"/>
        <v>0</v>
      </c>
      <c r="AE644" s="128">
        <f t="shared" si="276"/>
        <v>0</v>
      </c>
      <c r="AF644" s="129">
        <f t="shared" si="277"/>
        <v>0</v>
      </c>
      <c r="AG644" s="130" t="str">
        <f t="shared" si="278"/>
        <v/>
      </c>
      <c r="AH644" s="137">
        <f t="shared" si="279"/>
        <v>0</v>
      </c>
      <c r="AI644" s="138" t="str">
        <f t="shared" si="280"/>
        <v/>
      </c>
      <c r="AJ644" s="138" t="str">
        <f t="shared" si="275"/>
        <v/>
      </c>
      <c r="AL644" s="11">
        <f t="shared" si="284"/>
        <v>0</v>
      </c>
      <c r="AM644" s="412">
        <f t="shared" si="285"/>
        <v>-477.27272727272725</v>
      </c>
      <c r="AN644" s="412">
        <f t="shared" si="286"/>
        <v>-3177.272727272727</v>
      </c>
      <c r="AO644" s="413">
        <f t="shared" si="287"/>
        <v>6.6571428571428566</v>
      </c>
      <c r="AP644" s="192">
        <v>1556514138238</v>
      </c>
      <c r="AQ644" s="192">
        <v>4992496149744</v>
      </c>
      <c r="AR644" s="192" t="s">
        <v>3225</v>
      </c>
      <c r="AS644" s="231" t="s">
        <v>1185</v>
      </c>
      <c r="AT644" s="231" t="s">
        <v>1186</v>
      </c>
      <c r="AU644" s="232" t="s">
        <v>104</v>
      </c>
      <c r="AV644" s="232" t="s">
        <v>152</v>
      </c>
      <c r="AW644" s="233">
        <f>VLOOKUP(B:B,[1]GOODYEAR!$B:$K,8,0)</f>
        <v>2700</v>
      </c>
      <c r="AX644" s="233">
        <v>525</v>
      </c>
      <c r="AY644" s="204" t="s">
        <v>3387</v>
      </c>
      <c r="AZ644" s="192"/>
      <c r="BA644" s="133" t="str">
        <f>IFERROR(VLOOKUP(AZ:AZ,Q商品!B:E,4,0),"")</f>
        <v/>
      </c>
      <c r="BB644" s="133" t="str">
        <f>IFERROR(VLOOKUP(B:B,在庫!B:M,12,0),"")</f>
        <v/>
      </c>
      <c r="BC644" s="133" t="str">
        <f>IFERROR(VLOOKUP(B:B,在庫!B:L,10,0),"")</f>
        <v/>
      </c>
      <c r="BD644" s="234" t="str">
        <f>VLOOKUP(AP:AP,[1]GOODYEAR!$B:$AH,32,0)</f>
        <v/>
      </c>
      <c r="BE644" s="234" t="str">
        <f>VLOOKUP(AP:AP,[1]GOODYEAR!$B:$AH,33,0)</f>
        <v/>
      </c>
    </row>
    <row r="645" spans="1:57" s="11" customFormat="1" ht="19.5" hidden="1" customHeight="1">
      <c r="A645" s="11">
        <f t="shared" si="281"/>
        <v>1</v>
      </c>
      <c r="B645" s="239">
        <f t="shared" si="282"/>
        <v>2454020208065</v>
      </c>
      <c r="C645" s="233">
        <f>VLOOKUP(B:B,[1]CONTINENTAL!$B:$K,9,0)</f>
        <v>0</v>
      </c>
      <c r="D645" s="11" t="s">
        <v>7342</v>
      </c>
      <c r="E645" s="358" t="s">
        <v>1650</v>
      </c>
      <c r="F645" s="303" t="s">
        <v>7156</v>
      </c>
      <c r="G645" s="132" t="str">
        <f t="shared" si="283"/>
        <v>20</v>
      </c>
      <c r="H645" s="233">
        <v>0</v>
      </c>
      <c r="I645" s="233">
        <f>VLOOKUP(B:B,[1]CONTINENTAL!$B:$K,10,0)</f>
        <v>0</v>
      </c>
      <c r="J645" s="131"/>
      <c r="K645" s="132" t="s">
        <v>665</v>
      </c>
      <c r="L645" s="132">
        <v>23</v>
      </c>
      <c r="M645" s="134"/>
      <c r="N645" s="226"/>
      <c r="O645" s="226"/>
      <c r="P645" s="227"/>
      <c r="Q645" s="228">
        <f t="shared" si="268"/>
        <v>-954.5454545454545</v>
      </c>
      <c r="R645" s="143">
        <f t="shared" si="269"/>
        <v>16.65457142857143</v>
      </c>
      <c r="S645" s="192">
        <v>1074476148</v>
      </c>
      <c r="T645" s="288" t="s">
        <v>6916</v>
      </c>
      <c r="U645" s="189">
        <f t="shared" si="270"/>
        <v>0</v>
      </c>
      <c r="W645" s="229"/>
      <c r="X645" s="135">
        <f t="shared" si="271"/>
        <v>14943</v>
      </c>
      <c r="Y645" s="230">
        <f t="shared" si="272"/>
        <v>-954.5454545454545</v>
      </c>
      <c r="Z645" s="141" t="str">
        <f t="shared" si="273"/>
        <v/>
      </c>
      <c r="AA645" s="136">
        <f t="shared" si="274"/>
        <v>16.65457142857143</v>
      </c>
      <c r="AB645" s="309"/>
      <c r="AC645" s="184">
        <f t="shared" si="266"/>
        <v>0</v>
      </c>
      <c r="AD645" s="182">
        <f t="shared" si="267"/>
        <v>0</v>
      </c>
      <c r="AE645" s="128">
        <f t="shared" si="276"/>
        <v>0</v>
      </c>
      <c r="AF645" s="129">
        <f t="shared" si="277"/>
        <v>0</v>
      </c>
      <c r="AG645" s="130" t="str">
        <f t="shared" si="278"/>
        <v/>
      </c>
      <c r="AH645" s="137">
        <f t="shared" si="279"/>
        <v>0</v>
      </c>
      <c r="AI645" s="138" t="str">
        <f t="shared" si="280"/>
        <v/>
      </c>
      <c r="AJ645" s="138" t="str">
        <f t="shared" si="275"/>
        <v/>
      </c>
      <c r="AK645" s="11" t="s">
        <v>13397</v>
      </c>
      <c r="AL645" s="11">
        <f t="shared" si="284"/>
        <v>0</v>
      </c>
      <c r="AM645" s="412">
        <f t="shared" si="285"/>
        <v>-954.5454545454545</v>
      </c>
      <c r="AN645" s="412">
        <f t="shared" si="286"/>
        <v>-15897.545454545454</v>
      </c>
      <c r="AO645" s="413">
        <f t="shared" si="287"/>
        <v>16.65457142857143</v>
      </c>
      <c r="AP645" s="192">
        <v>2454020208065</v>
      </c>
      <c r="AQ645" s="192">
        <v>4019238036282</v>
      </c>
      <c r="AR645" s="192" t="s">
        <v>152</v>
      </c>
      <c r="AS645" s="231" t="s">
        <v>1416</v>
      </c>
      <c r="AT645" s="231" t="s">
        <v>1452</v>
      </c>
      <c r="AU645" s="232" t="s">
        <v>128</v>
      </c>
      <c r="AV645" s="232">
        <v>37300</v>
      </c>
      <c r="AW645" s="233">
        <v>14943</v>
      </c>
      <c r="AX645" s="233">
        <v>1050</v>
      </c>
      <c r="AY645" s="204" t="s">
        <v>3387</v>
      </c>
      <c r="AZ645" s="195" t="s">
        <v>4808</v>
      </c>
      <c r="BA645" s="133" t="str">
        <f>IFERROR(VLOOKUP(AZ:AZ,Q商品!B:E,4,0),"")</f>
        <v>2022年製以降 ExtremeContact DWS06 PLUS 245/40ZR20 99Y XL サマータイヤ 最短当日発送</v>
      </c>
      <c r="BB645" s="133" t="str">
        <f>IFERROR(VLOOKUP(B:B,在庫!B:M,12,0),"")</f>
        <v/>
      </c>
      <c r="BC645" s="133" t="str">
        <f>IFERROR(VLOOKUP(B:B,在庫!B:L,10,0),"")</f>
        <v/>
      </c>
      <c r="BD645" s="234" t="e">
        <f>VLOOKUP(AP:AP,[1]MICHELIN!$B:$AH,32,0)</f>
        <v>#N/A</v>
      </c>
      <c r="BE645" s="234" t="e">
        <f>VLOOKUP(AP:AP,[1]MICHELIN!$B:$AH,33,0)</f>
        <v>#N/A</v>
      </c>
    </row>
    <row r="646" spans="1:57" s="11" customFormat="1" ht="19.5" hidden="1" customHeight="1">
      <c r="A646" s="11">
        <f t="shared" si="281"/>
        <v>1</v>
      </c>
      <c r="B646" s="239">
        <f t="shared" si="282"/>
        <v>2454520208060</v>
      </c>
      <c r="C646" s="233">
        <f>VLOOKUP(B:B,[1]CONTINENTAL!$B:$K,9,0)</f>
        <v>2</v>
      </c>
      <c r="D646" s="11" t="s">
        <v>7342</v>
      </c>
      <c r="E646" s="358" t="s">
        <v>612</v>
      </c>
      <c r="F646" s="303" t="s">
        <v>7157</v>
      </c>
      <c r="G646" s="132" t="str">
        <f t="shared" si="283"/>
        <v>20</v>
      </c>
      <c r="H646" s="233">
        <v>0</v>
      </c>
      <c r="I646" s="233">
        <f>VLOOKUP(B:B,[1]CONTINENTAL!$B:$K,10,0)</f>
        <v>0</v>
      </c>
      <c r="J646" s="131"/>
      <c r="K646" s="132" t="s">
        <v>665</v>
      </c>
      <c r="L646" s="132">
        <v>26</v>
      </c>
      <c r="M646" s="134"/>
      <c r="N646" s="226"/>
      <c r="O646" s="226"/>
      <c r="P646" s="227"/>
      <c r="Q646" s="228">
        <f t="shared" si="268"/>
        <v>-954.5454545454545</v>
      </c>
      <c r="R646" s="143">
        <f t="shared" si="269"/>
        <v>17.913809523809526</v>
      </c>
      <c r="S646" s="192">
        <v>1074476318</v>
      </c>
      <c r="T646" s="288" t="s">
        <v>6918</v>
      </c>
      <c r="U646" s="189">
        <f t="shared" si="270"/>
        <v>22200</v>
      </c>
      <c r="W646" s="229">
        <v>22200</v>
      </c>
      <c r="X646" s="135">
        <f t="shared" si="271"/>
        <v>16145</v>
      </c>
      <c r="Y646" s="230">
        <f t="shared" si="272"/>
        <v>19227.272727272724</v>
      </c>
      <c r="Z646" s="141" t="str">
        <f t="shared" si="273"/>
        <v/>
      </c>
      <c r="AA646" s="136">
        <f t="shared" si="274"/>
        <v>0.16030732860520081</v>
      </c>
      <c r="AB646" s="309"/>
      <c r="AC646" s="184">
        <f t="shared" si="266"/>
        <v>21764</v>
      </c>
      <c r="AD646" s="182">
        <f t="shared" si="267"/>
        <v>23916</v>
      </c>
      <c r="AE646" s="128">
        <f t="shared" si="276"/>
        <v>2152.44</v>
      </c>
      <c r="AF646" s="129">
        <f t="shared" si="277"/>
        <v>436.44000000000005</v>
      </c>
      <c r="AG646" s="130">
        <f t="shared" si="278"/>
        <v>1.8248871048670349E-2</v>
      </c>
      <c r="AH646" s="137">
        <f t="shared" si="279"/>
        <v>1716</v>
      </c>
      <c r="AI646" s="138">
        <f t="shared" si="280"/>
        <v>7.1751128951329651E-2</v>
      </c>
      <c r="AJ646" s="138">
        <f t="shared" si="275"/>
        <v>0.14205845755653046</v>
      </c>
      <c r="AK646" s="11" t="s">
        <v>13397</v>
      </c>
      <c r="AL646" s="11">
        <f t="shared" si="284"/>
        <v>19372.400000000001</v>
      </c>
      <c r="AM646" s="412">
        <f t="shared" si="285"/>
        <v>16656.727272727272</v>
      </c>
      <c r="AN646" s="412">
        <f t="shared" si="286"/>
        <v>511.72727272727207</v>
      </c>
      <c r="AO646" s="413">
        <f t="shared" si="287"/>
        <v>3.0721957822119336E-2</v>
      </c>
      <c r="AP646" s="192">
        <v>2454520208060</v>
      </c>
      <c r="AQ646" s="192">
        <v>4019238036329</v>
      </c>
      <c r="AR646" s="192" t="s">
        <v>152</v>
      </c>
      <c r="AS646" s="231" t="s">
        <v>1416</v>
      </c>
      <c r="AT646" s="231" t="s">
        <v>1448</v>
      </c>
      <c r="AU646" s="232" t="s">
        <v>92</v>
      </c>
      <c r="AV646" s="232">
        <v>40300</v>
      </c>
      <c r="AW646" s="233">
        <v>16145</v>
      </c>
      <c r="AX646" s="233">
        <v>1050</v>
      </c>
      <c r="AY646" s="204" t="s">
        <v>3387</v>
      </c>
      <c r="AZ646" s="195" t="s">
        <v>4809</v>
      </c>
      <c r="BA646" s="133" t="str">
        <f>IFERROR(VLOOKUP(AZ:AZ,Q商品!B:E,4,0),"")</f>
        <v>2022年製以降 ExtremeContact DWS06 PLUS 245/45ZR20 103Y XL サマータイヤ 最短当日発送</v>
      </c>
      <c r="BB646" s="133" t="str">
        <f>IFERROR(VLOOKUP(B:B,在庫!B:M,12,0),"")</f>
        <v>2023年製</v>
      </c>
      <c r="BC646" s="133">
        <f>IFERROR(VLOOKUP(B:B,在庫!B:L,10,0),"")</f>
        <v>1</v>
      </c>
      <c r="BD646" s="234" t="e">
        <f>VLOOKUP(AP:AP,[1]MICHELIN!$B:$AH,32,0)</f>
        <v>#N/A</v>
      </c>
      <c r="BE646" s="234" t="e">
        <f>VLOOKUP(AP:AP,[1]MICHELIN!$B:$AH,33,0)</f>
        <v>#N/A</v>
      </c>
    </row>
    <row r="647" spans="1:57" s="11" customFormat="1" ht="19.5" hidden="1" customHeight="1">
      <c r="A647" s="11">
        <f t="shared" si="281"/>
        <v>1</v>
      </c>
      <c r="B647" s="239">
        <f t="shared" si="282"/>
        <v>2553518208065</v>
      </c>
      <c r="C647" s="233">
        <f>VLOOKUP(B:B,[1]CONTINENTAL!$B:$K,9,0)</f>
        <v>0</v>
      </c>
      <c r="D647" s="11" t="s">
        <v>7342</v>
      </c>
      <c r="E647" s="358" t="s">
        <v>1648</v>
      </c>
      <c r="F647" s="235" t="s">
        <v>668</v>
      </c>
      <c r="G647" s="132" t="str">
        <f t="shared" si="283"/>
        <v>18</v>
      </c>
      <c r="H647" s="233">
        <v>0</v>
      </c>
      <c r="I647" s="233">
        <f>VLOOKUP(B:B,[1]CONTINENTAL!$B:$K,10,0)</f>
        <v>0</v>
      </c>
      <c r="J647" s="131"/>
      <c r="K647" s="132" t="s">
        <v>665</v>
      </c>
      <c r="L647" s="132">
        <v>27</v>
      </c>
      <c r="M647" s="134"/>
      <c r="N647" s="226"/>
      <c r="O647" s="226"/>
      <c r="P647" s="227"/>
      <c r="Q647" s="228">
        <f t="shared" si="268"/>
        <v>-954.5454545454545</v>
      </c>
      <c r="R647" s="143">
        <f t="shared" si="269"/>
        <v>15.936952380952381</v>
      </c>
      <c r="S647" s="192">
        <v>1074476155</v>
      </c>
      <c r="T647" s="288" t="s">
        <v>6919</v>
      </c>
      <c r="U647" s="189">
        <f t="shared" si="270"/>
        <v>0</v>
      </c>
      <c r="W647" s="229"/>
      <c r="X647" s="135">
        <f t="shared" si="271"/>
        <v>14258</v>
      </c>
      <c r="Y647" s="230">
        <f t="shared" si="272"/>
        <v>-954.5454545454545</v>
      </c>
      <c r="Z647" s="141" t="str">
        <f t="shared" si="273"/>
        <v/>
      </c>
      <c r="AA647" s="136">
        <f t="shared" si="274"/>
        <v>15.936952380952381</v>
      </c>
      <c r="AB647" s="309"/>
      <c r="AC647" s="184">
        <f t="shared" si="266"/>
        <v>0</v>
      </c>
      <c r="AD647" s="182">
        <f t="shared" si="267"/>
        <v>0</v>
      </c>
      <c r="AE647" s="128">
        <f t="shared" si="276"/>
        <v>0</v>
      </c>
      <c r="AF647" s="129">
        <f t="shared" si="277"/>
        <v>0</v>
      </c>
      <c r="AG647" s="130" t="str">
        <f t="shared" si="278"/>
        <v/>
      </c>
      <c r="AH647" s="137">
        <f t="shared" si="279"/>
        <v>0</v>
      </c>
      <c r="AI647" s="138" t="str">
        <f t="shared" si="280"/>
        <v/>
      </c>
      <c r="AJ647" s="138" t="str">
        <f t="shared" si="275"/>
        <v/>
      </c>
      <c r="AK647" s="11" t="s">
        <v>13397</v>
      </c>
      <c r="AL647" s="11">
        <f t="shared" si="284"/>
        <v>0</v>
      </c>
      <c r="AM647" s="412">
        <f t="shared" si="285"/>
        <v>-954.5454545454545</v>
      </c>
      <c r="AN647" s="412">
        <f t="shared" si="286"/>
        <v>-15212.545454545454</v>
      </c>
      <c r="AO647" s="413">
        <f t="shared" si="287"/>
        <v>15.936952380952381</v>
      </c>
      <c r="AP647" s="192">
        <v>2553518208065</v>
      </c>
      <c r="AQ647" s="192">
        <v>4019238036381</v>
      </c>
      <c r="AR647" s="192" t="s">
        <v>152</v>
      </c>
      <c r="AS647" s="231" t="s">
        <v>1416</v>
      </c>
      <c r="AT647" s="231" t="s">
        <v>1431</v>
      </c>
      <c r="AU647" s="232" t="s">
        <v>107</v>
      </c>
      <c r="AV647" s="232">
        <v>35600</v>
      </c>
      <c r="AW647" s="233">
        <v>14258</v>
      </c>
      <c r="AX647" s="233">
        <v>1050</v>
      </c>
      <c r="AY647" s="204" t="s">
        <v>3387</v>
      </c>
      <c r="AZ647" s="195" t="s">
        <v>4810</v>
      </c>
      <c r="BA647" s="133" t="str">
        <f>IFERROR(VLOOKUP(AZ:AZ,Q商品!B:E,4,0),"")</f>
        <v>2023年製 ExtremeContact DWS06 PLUS 255/35ZR18 94Y XL サマータイヤ 最短当日発送</v>
      </c>
      <c r="BB647" s="133" t="str">
        <f>IFERROR(VLOOKUP(B:B,在庫!B:M,12,0),"")</f>
        <v/>
      </c>
      <c r="BC647" s="133" t="str">
        <f>IFERROR(VLOOKUP(B:B,在庫!B:L,10,0),"")</f>
        <v/>
      </c>
      <c r="BD647" s="234" t="e">
        <f>VLOOKUP(AP:AP,[1]MICHELIN!$B:$AH,32,0)</f>
        <v>#N/A</v>
      </c>
      <c r="BE647" s="234" t="e">
        <f>VLOOKUP(AP:AP,[1]MICHELIN!$B:$AH,33,0)</f>
        <v>#N/A</v>
      </c>
    </row>
    <row r="648" spans="1:57" s="11" customFormat="1" ht="19.5" hidden="1" customHeight="1">
      <c r="A648" s="11">
        <f t="shared" si="281"/>
        <v>1</v>
      </c>
      <c r="B648" s="239">
        <f t="shared" si="282"/>
        <v>2553519208064</v>
      </c>
      <c r="C648" s="233">
        <f>VLOOKUP(B:B,[1]CONTINENTAL!$B:$K,9,0)</f>
        <v>0</v>
      </c>
      <c r="D648" s="11" t="s">
        <v>7342</v>
      </c>
      <c r="E648" s="358" t="s">
        <v>613</v>
      </c>
      <c r="F648" s="303" t="s">
        <v>7158</v>
      </c>
      <c r="G648" s="132" t="str">
        <f t="shared" si="283"/>
        <v>19</v>
      </c>
      <c r="H648" s="233">
        <v>0</v>
      </c>
      <c r="I648" s="233">
        <f>VLOOKUP(B:B,[1]CONTINENTAL!$B:$K,10,0)</f>
        <v>0</v>
      </c>
      <c r="J648" s="131"/>
      <c r="K648" s="132" t="s">
        <v>665</v>
      </c>
      <c r="L648" s="132">
        <v>28</v>
      </c>
      <c r="M648" s="134"/>
      <c r="N648" s="226"/>
      <c r="O648" s="226"/>
      <c r="P648" s="227"/>
      <c r="Q648" s="228">
        <f t="shared" si="268"/>
        <v>-954.5454545454545</v>
      </c>
      <c r="R648" s="143">
        <f t="shared" si="269"/>
        <v>16.151714285714284</v>
      </c>
      <c r="S648" s="192">
        <v>1074476149</v>
      </c>
      <c r="T648" s="288" t="s">
        <v>6920</v>
      </c>
      <c r="U648" s="189">
        <f t="shared" si="270"/>
        <v>20000</v>
      </c>
      <c r="W648" s="229">
        <v>20000</v>
      </c>
      <c r="X648" s="135">
        <f t="shared" si="271"/>
        <v>14463</v>
      </c>
      <c r="Y648" s="230">
        <f t="shared" si="272"/>
        <v>17227.272727272724</v>
      </c>
      <c r="Z648" s="141" t="str">
        <f t="shared" si="273"/>
        <v/>
      </c>
      <c r="AA648" s="136">
        <f t="shared" si="274"/>
        <v>0.16045910290237453</v>
      </c>
      <c r="AB648" s="309"/>
      <c r="AC648" s="184">
        <f t="shared" si="266"/>
        <v>19607</v>
      </c>
      <c r="AD648" s="182">
        <f t="shared" si="267"/>
        <v>21546</v>
      </c>
      <c r="AE648" s="128">
        <f t="shared" si="276"/>
        <v>1939.1399999999999</v>
      </c>
      <c r="AF648" s="129">
        <f t="shared" si="277"/>
        <v>393.13999999999987</v>
      </c>
      <c r="AG648" s="130">
        <f t="shared" si="278"/>
        <v>1.8246542281629995E-2</v>
      </c>
      <c r="AH648" s="137">
        <f t="shared" si="279"/>
        <v>1546</v>
      </c>
      <c r="AI648" s="138">
        <f t="shared" si="280"/>
        <v>7.1753457718369995E-2</v>
      </c>
      <c r="AJ648" s="138">
        <f t="shared" si="275"/>
        <v>0.14221256062074453</v>
      </c>
      <c r="AK648" s="11" t="s">
        <v>13397</v>
      </c>
      <c r="AL648" s="11">
        <f t="shared" si="284"/>
        <v>17452.400000000001</v>
      </c>
      <c r="AM648" s="412">
        <f t="shared" si="285"/>
        <v>14911.272727272728</v>
      </c>
      <c r="AN648" s="412">
        <f t="shared" si="286"/>
        <v>448.27272727272793</v>
      </c>
      <c r="AO648" s="413">
        <f t="shared" si="287"/>
        <v>3.006267375506028E-2</v>
      </c>
      <c r="AP648" s="192">
        <v>2553519208064</v>
      </c>
      <c r="AQ648" s="192">
        <v>4019238036411</v>
      </c>
      <c r="AR648" s="192" t="s">
        <v>152</v>
      </c>
      <c r="AS648" s="231" t="s">
        <v>1416</v>
      </c>
      <c r="AT648" s="231" t="s">
        <v>1446</v>
      </c>
      <c r="AU648" s="232" t="s">
        <v>100</v>
      </c>
      <c r="AV648" s="232">
        <v>36100</v>
      </c>
      <c r="AW648" s="233">
        <v>14463</v>
      </c>
      <c r="AX648" s="233">
        <v>1050</v>
      </c>
      <c r="AY648" s="204" t="s">
        <v>3387</v>
      </c>
      <c r="AZ648" s="195" t="s">
        <v>4811</v>
      </c>
      <c r="BA648" s="133" t="str">
        <f>IFERROR(VLOOKUP(AZ:AZ,Q商品!B:E,4,0),"")</f>
        <v>2023年製以降 ExtremeContact DWS06 PLUS 255/35ZR19 96Y XL サマータイヤ 最短当日発送</v>
      </c>
      <c r="BB648" s="133" t="str">
        <f>IFERROR(VLOOKUP(B:B,在庫!B:M,12,0),"")</f>
        <v/>
      </c>
      <c r="BC648" s="133" t="str">
        <f>IFERROR(VLOOKUP(B:B,在庫!B:L,10,0),"")</f>
        <v/>
      </c>
      <c r="BD648" s="234" t="e">
        <f>VLOOKUP(AP:AP,[1]MICHELIN!$B:$AH,32,0)</f>
        <v>#N/A</v>
      </c>
      <c r="BE648" s="234" t="e">
        <f>VLOOKUP(AP:AP,[1]MICHELIN!$B:$AH,33,0)</f>
        <v>#N/A</v>
      </c>
    </row>
    <row r="649" spans="1:57" s="11" customFormat="1" ht="19.5" hidden="1" customHeight="1">
      <c r="A649" s="11">
        <f t="shared" si="281"/>
        <v>1</v>
      </c>
      <c r="B649" s="239">
        <f t="shared" si="282"/>
        <v>2554018208067</v>
      </c>
      <c r="C649" s="233">
        <f>VLOOKUP(B:B,[1]CONTINENTAL!$B:$K,9,0)</f>
        <v>0</v>
      </c>
      <c r="D649" s="11" t="s">
        <v>7342</v>
      </c>
      <c r="E649" s="358" t="s">
        <v>1649</v>
      </c>
      <c r="F649" s="303" t="s">
        <v>7159</v>
      </c>
      <c r="G649" s="132" t="str">
        <f t="shared" si="283"/>
        <v>18</v>
      </c>
      <c r="H649" s="233">
        <v>0</v>
      </c>
      <c r="I649" s="233">
        <f>VLOOKUP(B:B,[1]CONTINENTAL!$B:$K,10,0)</f>
        <v>0</v>
      </c>
      <c r="J649" s="131"/>
      <c r="K649" s="132" t="s">
        <v>665</v>
      </c>
      <c r="L649" s="132">
        <v>30</v>
      </c>
      <c r="M649" s="134"/>
      <c r="N649" s="226"/>
      <c r="O649" s="226"/>
      <c r="P649" s="227"/>
      <c r="Q649" s="228">
        <f t="shared" si="268"/>
        <v>-954.5454545454545</v>
      </c>
      <c r="R649" s="143">
        <f t="shared" si="269"/>
        <v>15.396380952380953</v>
      </c>
      <c r="S649" s="192">
        <v>1074476406</v>
      </c>
      <c r="T649" s="288" t="s">
        <v>6922</v>
      </c>
      <c r="U649" s="189">
        <f t="shared" si="270"/>
        <v>0</v>
      </c>
      <c r="W649" s="229"/>
      <c r="X649" s="135">
        <f t="shared" si="271"/>
        <v>13742</v>
      </c>
      <c r="Y649" s="230">
        <f t="shared" si="272"/>
        <v>-954.5454545454545</v>
      </c>
      <c r="Z649" s="141" t="str">
        <f t="shared" si="273"/>
        <v/>
      </c>
      <c r="AA649" s="136">
        <f t="shared" si="274"/>
        <v>15.396380952380953</v>
      </c>
      <c r="AB649" s="309"/>
      <c r="AC649" s="184">
        <f t="shared" si="266"/>
        <v>0</v>
      </c>
      <c r="AD649" s="182">
        <f t="shared" si="267"/>
        <v>0</v>
      </c>
      <c r="AE649" s="128">
        <f t="shared" si="276"/>
        <v>0</v>
      </c>
      <c r="AF649" s="129">
        <f t="shared" si="277"/>
        <v>0</v>
      </c>
      <c r="AG649" s="130" t="str">
        <f t="shared" si="278"/>
        <v/>
      </c>
      <c r="AH649" s="137">
        <f t="shared" si="279"/>
        <v>0</v>
      </c>
      <c r="AI649" s="138" t="str">
        <f t="shared" si="280"/>
        <v/>
      </c>
      <c r="AJ649" s="138" t="str">
        <f t="shared" si="275"/>
        <v/>
      </c>
      <c r="AK649" s="11" t="s">
        <v>13397</v>
      </c>
      <c r="AL649" s="11">
        <f t="shared" si="284"/>
        <v>0</v>
      </c>
      <c r="AM649" s="412">
        <f t="shared" si="285"/>
        <v>-954.5454545454545</v>
      </c>
      <c r="AN649" s="412">
        <f t="shared" si="286"/>
        <v>-14696.545454545454</v>
      </c>
      <c r="AO649" s="413">
        <f t="shared" si="287"/>
        <v>15.396380952380953</v>
      </c>
      <c r="AP649" s="192">
        <v>2554018208067</v>
      </c>
      <c r="AQ649" s="192">
        <v>4019238036435</v>
      </c>
      <c r="AR649" s="192" t="s">
        <v>152</v>
      </c>
      <c r="AS649" s="231" t="s">
        <v>1416</v>
      </c>
      <c r="AT649" s="231" t="s">
        <v>1435</v>
      </c>
      <c r="AU649" s="232" t="s">
        <v>137</v>
      </c>
      <c r="AV649" s="232">
        <v>34300</v>
      </c>
      <c r="AW649" s="233">
        <v>13742</v>
      </c>
      <c r="AX649" s="233">
        <v>1050</v>
      </c>
      <c r="AY649" s="204" t="s">
        <v>3387</v>
      </c>
      <c r="AZ649" s="195" t="s">
        <v>4813</v>
      </c>
      <c r="BA649" s="133" t="str">
        <f>IFERROR(VLOOKUP(AZ:AZ,Q商品!B:E,4,0),"")</f>
        <v>2022年製 ExtremeContact DWS06 PLUS 255/40ZR18 99Y XL サマータイヤ 最短当日発送</v>
      </c>
      <c r="BB649" s="133" t="str">
        <f>IFERROR(VLOOKUP(B:B,在庫!B:M,12,0),"")</f>
        <v/>
      </c>
      <c r="BC649" s="133" t="str">
        <f>IFERROR(VLOOKUP(B:B,在庫!B:L,10,0),"")</f>
        <v/>
      </c>
      <c r="BD649" s="234" t="e">
        <f>VLOOKUP(AP:AP,[1]MICHELIN!$B:$AH,32,0)</f>
        <v>#N/A</v>
      </c>
      <c r="BE649" s="234" t="e">
        <f>VLOOKUP(AP:AP,[1]MICHELIN!$B:$AH,33,0)</f>
        <v>#N/A</v>
      </c>
    </row>
    <row r="650" spans="1:57" s="11" customFormat="1" ht="19.5" hidden="1" customHeight="1">
      <c r="A650" s="11">
        <f t="shared" si="281"/>
        <v>1</v>
      </c>
      <c r="B650" s="239">
        <f t="shared" si="282"/>
        <v>2354018208063</v>
      </c>
      <c r="C650" s="233">
        <f>VLOOKUP(B:B,[1]CONTINENTAL!$B:$K,9,0)</f>
        <v>2</v>
      </c>
      <c r="D650" s="11" t="s">
        <v>7342</v>
      </c>
      <c r="E650" s="358" t="s">
        <v>601</v>
      </c>
      <c r="F650" s="303" t="s">
        <v>7154</v>
      </c>
      <c r="G650" s="132" t="str">
        <f t="shared" si="283"/>
        <v>18</v>
      </c>
      <c r="H650" s="233">
        <v>0</v>
      </c>
      <c r="I650" s="233">
        <f>VLOOKUP(B:B,[1]CONTINENTAL!$B:$K,10,0)</f>
        <v>0</v>
      </c>
      <c r="J650" s="131"/>
      <c r="K650" s="132" t="s">
        <v>665</v>
      </c>
      <c r="L650" s="132">
        <v>14</v>
      </c>
      <c r="M650" s="134"/>
      <c r="N650" s="226"/>
      <c r="O650" s="226"/>
      <c r="P650" s="227"/>
      <c r="Q650" s="228">
        <f t="shared" si="268"/>
        <v>-954.5454545454545</v>
      </c>
      <c r="R650" s="143">
        <f t="shared" si="269"/>
        <v>13.381809523809524</v>
      </c>
      <c r="S650" s="192">
        <v>1074475982</v>
      </c>
      <c r="T650" s="288" t="s">
        <v>6909</v>
      </c>
      <c r="U650" s="189">
        <f t="shared" si="270"/>
        <v>16490</v>
      </c>
      <c r="W650" s="229">
        <v>16490</v>
      </c>
      <c r="X650" s="135">
        <f t="shared" si="271"/>
        <v>11819</v>
      </c>
      <c r="Y650" s="230">
        <f t="shared" si="272"/>
        <v>14036.363636363636</v>
      </c>
      <c r="Z650" s="141" t="str">
        <f t="shared" si="273"/>
        <v/>
      </c>
      <c r="AA650" s="136">
        <f t="shared" si="274"/>
        <v>0.15797279792746113</v>
      </c>
      <c r="AB650" s="309"/>
      <c r="AC650" s="184">
        <f t="shared" si="266"/>
        <v>16166</v>
      </c>
      <c r="AD650" s="182">
        <f t="shared" si="267"/>
        <v>17764</v>
      </c>
      <c r="AE650" s="128">
        <f t="shared" si="276"/>
        <v>1598.76</v>
      </c>
      <c r="AF650" s="129">
        <f t="shared" si="277"/>
        <v>324.76</v>
      </c>
      <c r="AG650" s="130">
        <f t="shared" si="278"/>
        <v>1.8281918486827291E-2</v>
      </c>
      <c r="AH650" s="137">
        <f t="shared" si="279"/>
        <v>1274</v>
      </c>
      <c r="AI650" s="138">
        <f t="shared" si="280"/>
        <v>7.1718081513172716E-2</v>
      </c>
      <c r="AJ650" s="138">
        <f t="shared" si="275"/>
        <v>0.13969087944063385</v>
      </c>
      <c r="AL650" s="11">
        <f t="shared" si="284"/>
        <v>14389.6</v>
      </c>
      <c r="AM650" s="412">
        <f t="shared" si="285"/>
        <v>12126.90909090909</v>
      </c>
      <c r="AN650" s="412">
        <f t="shared" si="286"/>
        <v>307.90909090909008</v>
      </c>
      <c r="AO650" s="413">
        <f t="shared" si="287"/>
        <v>2.539056643377606E-2</v>
      </c>
      <c r="AP650" s="192">
        <v>2354018208063</v>
      </c>
      <c r="AQ650" s="192">
        <v>4019238036138</v>
      </c>
      <c r="AR650" s="192" t="s">
        <v>152</v>
      </c>
      <c r="AS650" s="231" t="s">
        <v>1416</v>
      </c>
      <c r="AT650" s="231" t="s">
        <v>1424</v>
      </c>
      <c r="AU650" s="232" t="s">
        <v>34</v>
      </c>
      <c r="AV650" s="232">
        <v>29500</v>
      </c>
      <c r="AW650" s="233">
        <v>11819</v>
      </c>
      <c r="AX650" s="233">
        <v>1050</v>
      </c>
      <c r="AY650" s="204" t="s">
        <v>3387</v>
      </c>
      <c r="AZ650" s="192" t="s">
        <v>4804</v>
      </c>
      <c r="BA650" s="133" t="str">
        <f>IFERROR(VLOOKUP(AZ:AZ,Q商品!B:E,4,0),"")</f>
        <v>2023年製 ExtremeContact DWS06 PLUS 235/40ZR18 95Y XL サマータイヤ 最短当日発送</v>
      </c>
      <c r="BB650" s="133" t="str">
        <f>IFERROR(VLOOKUP(B:B,在庫!B:M,12,0),"")</f>
        <v/>
      </c>
      <c r="BC650" s="133" t="str">
        <f>IFERROR(VLOOKUP(B:B,在庫!B:L,10,0),"")</f>
        <v/>
      </c>
      <c r="BD650" s="234" t="e">
        <f>VLOOKUP(AP:AP,[1]MICHELIN!$B:$AH,32,0)</f>
        <v>#N/A</v>
      </c>
      <c r="BE650" s="234" t="e">
        <f>VLOOKUP(AP:AP,[1]MICHELIN!$B:$AH,33,0)</f>
        <v>#N/A</v>
      </c>
    </row>
    <row r="651" spans="1:57" s="11" customFormat="1" ht="19.5" hidden="1" customHeight="1">
      <c r="A651" s="11">
        <f t="shared" si="281"/>
        <v>1</v>
      </c>
      <c r="B651" s="239">
        <f t="shared" si="282"/>
        <v>2753519208068</v>
      </c>
      <c r="C651" s="233">
        <f>VLOOKUP(B:B,[1]CONTINENTAL!$B:$K,9,0)</f>
        <v>4</v>
      </c>
      <c r="D651" s="11" t="s">
        <v>7342</v>
      </c>
      <c r="E651" s="358" t="s">
        <v>619</v>
      </c>
      <c r="F651" s="235" t="s">
        <v>670</v>
      </c>
      <c r="G651" s="132" t="str">
        <f t="shared" si="283"/>
        <v>19</v>
      </c>
      <c r="H651" s="233">
        <v>0</v>
      </c>
      <c r="I651" s="233">
        <f>VLOOKUP(B:B,[1]CONTINENTAL!$B:$K,10,0)</f>
        <v>41</v>
      </c>
      <c r="J651" s="131"/>
      <c r="K651" s="132" t="s">
        <v>665</v>
      </c>
      <c r="L651" s="132">
        <v>37</v>
      </c>
      <c r="M651" s="134"/>
      <c r="N651" s="226"/>
      <c r="O651" s="226"/>
      <c r="P651" s="227"/>
      <c r="Q651" s="228">
        <f t="shared" si="268"/>
        <v>-954.5454545454545</v>
      </c>
      <c r="R651" s="143">
        <f t="shared" si="269"/>
        <v>16.943714285714286</v>
      </c>
      <c r="S651" s="192">
        <v>1074476165</v>
      </c>
      <c r="T651" s="288" t="s">
        <v>6927</v>
      </c>
      <c r="U651" s="189">
        <f t="shared" si="270"/>
        <v>0</v>
      </c>
      <c r="W651" s="229"/>
      <c r="X651" s="135">
        <f t="shared" si="271"/>
        <v>15219</v>
      </c>
      <c r="Y651" s="230">
        <f t="shared" si="272"/>
        <v>-954.5454545454545</v>
      </c>
      <c r="Z651" s="141" t="str">
        <f t="shared" si="273"/>
        <v/>
      </c>
      <c r="AA651" s="136">
        <f t="shared" si="274"/>
        <v>16.943714285714286</v>
      </c>
      <c r="AB651" s="309"/>
      <c r="AC651" s="184">
        <f t="shared" si="266"/>
        <v>0</v>
      </c>
      <c r="AD651" s="182">
        <f t="shared" si="267"/>
        <v>0</v>
      </c>
      <c r="AE651" s="128">
        <f t="shared" si="276"/>
        <v>0</v>
      </c>
      <c r="AF651" s="129">
        <f t="shared" si="277"/>
        <v>0</v>
      </c>
      <c r="AG651" s="130" t="str">
        <f t="shared" si="278"/>
        <v/>
      </c>
      <c r="AH651" s="137">
        <f t="shared" si="279"/>
        <v>0</v>
      </c>
      <c r="AI651" s="138" t="str">
        <f t="shared" si="280"/>
        <v/>
      </c>
      <c r="AJ651" s="138" t="str">
        <f t="shared" si="275"/>
        <v/>
      </c>
      <c r="AK651" s="11" t="s">
        <v>13397</v>
      </c>
      <c r="AL651" s="11">
        <f t="shared" si="284"/>
        <v>0</v>
      </c>
      <c r="AM651" s="412">
        <f t="shared" si="285"/>
        <v>-954.5454545454545</v>
      </c>
      <c r="AN651" s="412">
        <f t="shared" si="286"/>
        <v>-16173.545454545454</v>
      </c>
      <c r="AO651" s="413">
        <f t="shared" si="287"/>
        <v>16.943714285714286</v>
      </c>
      <c r="AP651" s="192">
        <v>2753519208068</v>
      </c>
      <c r="AQ651" s="192">
        <v>4019238036640</v>
      </c>
      <c r="AR651" s="192" t="s">
        <v>152</v>
      </c>
      <c r="AS651" s="231" t="s">
        <v>1416</v>
      </c>
      <c r="AT651" s="231" t="s">
        <v>1439</v>
      </c>
      <c r="AU651" s="232" t="s">
        <v>122</v>
      </c>
      <c r="AV651" s="232">
        <v>38000</v>
      </c>
      <c r="AW651" s="233">
        <v>15219</v>
      </c>
      <c r="AX651" s="233">
        <v>1050</v>
      </c>
      <c r="AY651" s="204" t="s">
        <v>3387</v>
      </c>
      <c r="AZ651" s="195" t="s">
        <v>4816</v>
      </c>
      <c r="BA651" s="133" t="str">
        <f>IFERROR(VLOOKUP(AZ:AZ,Q商品!B:E,4,0),"")</f>
        <v>2022年製以降 ExtremeContact DWS06 PLUS 275/35ZR19 100Y XL サマータイヤ 最短当日発送</v>
      </c>
      <c r="BB651" s="133" t="str">
        <f>IFERROR(VLOOKUP(B:B,在庫!B:M,12,0),"")</f>
        <v>2023年製</v>
      </c>
      <c r="BC651" s="133">
        <f>IFERROR(VLOOKUP(B:B,在庫!B:L,10,0),"")</f>
        <v>1</v>
      </c>
      <c r="BD651" s="234" t="e">
        <f>VLOOKUP(AP:AP,[1]MICHELIN!$B:$AH,32,0)</f>
        <v>#N/A</v>
      </c>
      <c r="BE651" s="234" t="e">
        <f>VLOOKUP(AP:AP,[1]MICHELIN!$B:$AH,33,0)</f>
        <v>#N/A</v>
      </c>
    </row>
    <row r="652" spans="1:57" s="11" customFormat="1" ht="19.5" hidden="1" customHeight="1">
      <c r="A652" s="11">
        <f t="shared" si="281"/>
        <v>1</v>
      </c>
      <c r="B652" s="239">
        <f t="shared" si="282"/>
        <v>2754020208066</v>
      </c>
      <c r="C652" s="233">
        <f>VLOOKUP(B:B,[1]CONTINENTAL!$B:$K,9,0)</f>
        <v>0</v>
      </c>
      <c r="D652" s="11" t="s">
        <v>7342</v>
      </c>
      <c r="E652" s="358" t="s">
        <v>621</v>
      </c>
      <c r="F652" s="303" t="s">
        <v>7161</v>
      </c>
      <c r="G652" s="132" t="str">
        <f t="shared" si="283"/>
        <v>20</v>
      </c>
      <c r="H652" s="233">
        <v>0</v>
      </c>
      <c r="I652" s="233">
        <f>VLOOKUP(B:B,[1]CONTINENTAL!$B:$K,10,0)</f>
        <v>0</v>
      </c>
      <c r="J652" s="131"/>
      <c r="K652" s="132" t="s">
        <v>665</v>
      </c>
      <c r="L652" s="132">
        <v>39</v>
      </c>
      <c r="M652" s="134"/>
      <c r="N652" s="226"/>
      <c r="O652" s="226"/>
      <c r="P652" s="227"/>
      <c r="Q652" s="228">
        <f t="shared" si="268"/>
        <v>-954.5454545454545</v>
      </c>
      <c r="R652" s="143">
        <f t="shared" si="269"/>
        <v>20.216476190476193</v>
      </c>
      <c r="S652" s="192">
        <v>1074476405</v>
      </c>
      <c r="T652" s="288" t="s">
        <v>6929</v>
      </c>
      <c r="U652" s="189">
        <f t="shared" si="270"/>
        <v>0</v>
      </c>
      <c r="W652" s="229"/>
      <c r="X652" s="135">
        <f t="shared" si="271"/>
        <v>18343</v>
      </c>
      <c r="Y652" s="230">
        <f t="shared" si="272"/>
        <v>-954.5454545454545</v>
      </c>
      <c r="Z652" s="141" t="str">
        <f t="shared" si="273"/>
        <v/>
      </c>
      <c r="AA652" s="136">
        <f t="shared" si="274"/>
        <v>20.216476190476193</v>
      </c>
      <c r="AB652" s="309"/>
      <c r="AC652" s="184">
        <f t="shared" si="266"/>
        <v>0</v>
      </c>
      <c r="AD652" s="182">
        <f t="shared" si="267"/>
        <v>0</v>
      </c>
      <c r="AE652" s="128">
        <f t="shared" si="276"/>
        <v>0</v>
      </c>
      <c r="AF652" s="129">
        <f t="shared" si="277"/>
        <v>0</v>
      </c>
      <c r="AG652" s="130" t="str">
        <f t="shared" si="278"/>
        <v/>
      </c>
      <c r="AH652" s="137">
        <f t="shared" si="279"/>
        <v>0</v>
      </c>
      <c r="AI652" s="138" t="str">
        <f t="shared" si="280"/>
        <v/>
      </c>
      <c r="AJ652" s="138" t="str">
        <f t="shared" si="275"/>
        <v/>
      </c>
      <c r="AK652" s="11" t="s">
        <v>13397</v>
      </c>
      <c r="AL652" s="11">
        <f t="shared" si="284"/>
        <v>0</v>
      </c>
      <c r="AM652" s="412">
        <f t="shared" si="285"/>
        <v>-954.5454545454545</v>
      </c>
      <c r="AN652" s="412">
        <f t="shared" si="286"/>
        <v>-19297.545454545456</v>
      </c>
      <c r="AO652" s="413">
        <f t="shared" si="287"/>
        <v>20.216476190476193</v>
      </c>
      <c r="AP652" s="192">
        <v>2754020208066</v>
      </c>
      <c r="AQ652" s="192">
        <v>4019238036701</v>
      </c>
      <c r="AR652" s="192" t="s">
        <v>152</v>
      </c>
      <c r="AS652" s="231" t="s">
        <v>1416</v>
      </c>
      <c r="AT652" s="231" t="s">
        <v>1453</v>
      </c>
      <c r="AU652" s="232" t="s">
        <v>94</v>
      </c>
      <c r="AV652" s="232">
        <v>45800</v>
      </c>
      <c r="AW652" s="233">
        <v>18343</v>
      </c>
      <c r="AX652" s="233">
        <v>1050</v>
      </c>
      <c r="AY652" s="204" t="s">
        <v>3387</v>
      </c>
      <c r="AZ652" s="195" t="s">
        <v>4817</v>
      </c>
      <c r="BA652" s="133" t="str">
        <f>IFERROR(VLOOKUP(AZ:AZ,Q商品!B:E,4,0),"")</f>
        <v>2022年製ExtremeContact DWS06 PLUS 275/40ZR20 106Y XL サマータイヤ 最短当日発送</v>
      </c>
      <c r="BB652" s="133" t="str">
        <f>IFERROR(VLOOKUP(B:B,在庫!B:M,12,0),"")</f>
        <v/>
      </c>
      <c r="BC652" s="133" t="str">
        <f>IFERROR(VLOOKUP(B:B,在庫!B:L,10,0),"")</f>
        <v/>
      </c>
      <c r="BD652" s="234" t="e">
        <f>VLOOKUP(AP:AP,[1]MICHELIN!$B:$AH,32,0)</f>
        <v>#N/A</v>
      </c>
      <c r="BE652" s="234" t="e">
        <f>VLOOKUP(AP:AP,[1]MICHELIN!$B:$AH,33,0)</f>
        <v>#N/A</v>
      </c>
    </row>
    <row r="653" spans="1:57" s="11" customFormat="1" ht="19.5" hidden="1" customHeight="1">
      <c r="A653" s="11">
        <f t="shared" si="281"/>
        <v>1</v>
      </c>
      <c r="B653" s="239">
        <f t="shared" si="282"/>
        <v>2453520208063</v>
      </c>
      <c r="C653" s="233">
        <f>VLOOKUP(B:B,[1]CONTINENTAL!$B:$K,9,0)</f>
        <v>1</v>
      </c>
      <c r="D653" s="11" t="s">
        <v>7342</v>
      </c>
      <c r="E653" s="358" t="s">
        <v>607</v>
      </c>
      <c r="F653" s="235" t="s">
        <v>667</v>
      </c>
      <c r="G653" s="132" t="str">
        <f t="shared" si="283"/>
        <v>20</v>
      </c>
      <c r="H653" s="233">
        <v>0</v>
      </c>
      <c r="I653" s="233">
        <f>VLOOKUP(B:B,[1]CONTINENTAL!$B:$K,10,0)</f>
        <v>0</v>
      </c>
      <c r="J653" s="131"/>
      <c r="K653" s="132" t="s">
        <v>665</v>
      </c>
      <c r="L653" s="132">
        <v>20</v>
      </c>
      <c r="M653" s="134" t="s">
        <v>1958</v>
      </c>
      <c r="N653" s="226">
        <v>15296</v>
      </c>
      <c r="O653" s="226">
        <v>0</v>
      </c>
      <c r="P653" s="227">
        <v>15296</v>
      </c>
      <c r="Q653" s="228">
        <f t="shared" si="268"/>
        <v>12950.90909090909</v>
      </c>
      <c r="R653" s="143">
        <f t="shared" si="269"/>
        <v>0.1526463568721044</v>
      </c>
      <c r="S653" s="192">
        <v>1074476320</v>
      </c>
      <c r="T653" s="288" t="s">
        <v>6914</v>
      </c>
      <c r="U653" s="189">
        <f t="shared" si="270"/>
        <v>15296</v>
      </c>
      <c r="W653" s="229">
        <v>15296</v>
      </c>
      <c r="X653" s="135">
        <f t="shared" si="271"/>
        <v>10974</v>
      </c>
      <c r="Y653" s="230">
        <f t="shared" si="272"/>
        <v>12950.90909090909</v>
      </c>
      <c r="Z653" s="141">
        <f t="shared" si="273"/>
        <v>7.7340481171548126E-2</v>
      </c>
      <c r="AA653" s="136">
        <f t="shared" si="274"/>
        <v>0.1526463568721044</v>
      </c>
      <c r="AB653" s="309"/>
      <c r="AC653" s="184">
        <f t="shared" si="266"/>
        <v>14996</v>
      </c>
      <c r="AD653" s="182">
        <f t="shared" si="267"/>
        <v>16479</v>
      </c>
      <c r="AE653" s="128">
        <f t="shared" si="276"/>
        <v>1483.11</v>
      </c>
      <c r="AF653" s="129">
        <f t="shared" si="277"/>
        <v>300.1099999999999</v>
      </c>
      <c r="AG653" s="130">
        <f t="shared" si="278"/>
        <v>1.8211663329085498E-2</v>
      </c>
      <c r="AH653" s="137">
        <f t="shared" si="279"/>
        <v>1183</v>
      </c>
      <c r="AI653" s="138">
        <f t="shared" si="280"/>
        <v>7.1788336670914499E-2</v>
      </c>
      <c r="AJ653" s="138">
        <f t="shared" si="275"/>
        <v>0.1344346935430189</v>
      </c>
      <c r="AL653" s="11">
        <f t="shared" si="284"/>
        <v>13348.1</v>
      </c>
      <c r="AM653" s="412">
        <f t="shared" si="285"/>
        <v>11180.090909090908</v>
      </c>
      <c r="AN653" s="412">
        <f t="shared" si="286"/>
        <v>206.0909090909081</v>
      </c>
      <c r="AO653" s="413">
        <f t="shared" si="287"/>
        <v>1.8433741797513351E-2</v>
      </c>
      <c r="AP653" s="192">
        <v>2453520208063</v>
      </c>
      <c r="AQ653" s="192">
        <v>4019238036930</v>
      </c>
      <c r="AR653" s="192" t="s">
        <v>152</v>
      </c>
      <c r="AS653" s="231" t="s">
        <v>1416</v>
      </c>
      <c r="AT653" s="231" t="s">
        <v>1447</v>
      </c>
      <c r="AU653" s="232" t="s">
        <v>129</v>
      </c>
      <c r="AV653" s="232">
        <v>27400</v>
      </c>
      <c r="AW653" s="233">
        <v>10974</v>
      </c>
      <c r="AX653" s="233">
        <v>1050</v>
      </c>
      <c r="AY653" s="204" t="s">
        <v>3387</v>
      </c>
      <c r="AZ653" s="192" t="s">
        <v>4807</v>
      </c>
      <c r="BA653" s="133" t="str">
        <f>IFERROR(VLOOKUP(AZ:AZ,Q商品!B:E,4,0),"")</f>
        <v>2023年製 ExtremeContact DWS06 PLUS 245/35ZR20 95Y XL サマータイヤ 最短当日発送</v>
      </c>
      <c r="BB653" s="133" t="str">
        <f>IFERROR(VLOOKUP(B:B,在庫!B:M,12,0),"")</f>
        <v/>
      </c>
      <c r="BC653" s="133" t="str">
        <f>IFERROR(VLOOKUP(B:B,在庫!B:L,10,0),"")</f>
        <v/>
      </c>
      <c r="BD653" s="234" t="e">
        <f>VLOOKUP(AP:AP,[1]MICHELIN!$B:$AH,32,0)</f>
        <v>#N/A</v>
      </c>
      <c r="BE653" s="234" t="e">
        <f>VLOOKUP(AP:AP,[1]MICHELIN!$B:$AH,33,0)</f>
        <v>#N/A</v>
      </c>
    </row>
    <row r="654" spans="1:57" s="11" customFormat="1" ht="19.5" hidden="1" customHeight="1">
      <c r="A654" s="11">
        <f t="shared" si="281"/>
        <v>1</v>
      </c>
      <c r="B654" s="239">
        <f t="shared" si="282"/>
        <v>2753020208069</v>
      </c>
      <c r="C654" s="233">
        <f>VLOOKUP(B:B,[1]CONTINENTAL!$B:$K,9,0)</f>
        <v>2</v>
      </c>
      <c r="D654" s="11" t="s">
        <v>7342</v>
      </c>
      <c r="E654" s="358" t="s">
        <v>617</v>
      </c>
      <c r="F654" s="303" t="s">
        <v>7160</v>
      </c>
      <c r="G654" s="132" t="str">
        <f t="shared" si="283"/>
        <v>20</v>
      </c>
      <c r="H654" s="233">
        <v>0</v>
      </c>
      <c r="I654" s="233">
        <f>VLOOKUP(B:B,[1]CONTINENTAL!$B:$K,10,0)</f>
        <v>16</v>
      </c>
      <c r="J654" s="131"/>
      <c r="K654" s="132" t="s">
        <v>665</v>
      </c>
      <c r="L654" s="132">
        <v>35</v>
      </c>
      <c r="M654" s="134"/>
      <c r="N654" s="226"/>
      <c r="O654" s="226"/>
      <c r="P654" s="227"/>
      <c r="Q654" s="228">
        <f t="shared" si="268"/>
        <v>-954.5454545454545</v>
      </c>
      <c r="R654" s="143">
        <f t="shared" si="269"/>
        <v>16.104571428571429</v>
      </c>
      <c r="S654" s="192">
        <v>1074476316</v>
      </c>
      <c r="T654" s="288" t="s">
        <v>6925</v>
      </c>
      <c r="U654" s="189">
        <f t="shared" si="270"/>
        <v>19895</v>
      </c>
      <c r="W654" s="229">
        <v>19895</v>
      </c>
      <c r="X654" s="135">
        <f t="shared" si="271"/>
        <v>14418</v>
      </c>
      <c r="Y654" s="230">
        <f t="shared" si="272"/>
        <v>17131.81818181818</v>
      </c>
      <c r="Z654" s="141" t="str">
        <f t="shared" si="273"/>
        <v/>
      </c>
      <c r="AA654" s="136">
        <f t="shared" si="274"/>
        <v>0.15840806579994685</v>
      </c>
      <c r="AB654" s="309"/>
      <c r="AC654" s="184">
        <f t="shared" si="266"/>
        <v>19504</v>
      </c>
      <c r="AD654" s="182">
        <f t="shared" si="267"/>
        <v>21432</v>
      </c>
      <c r="AE654" s="128">
        <f t="shared" si="276"/>
        <v>1928.8799999999999</v>
      </c>
      <c r="AF654" s="129">
        <f t="shared" si="277"/>
        <v>391.87999999999988</v>
      </c>
      <c r="AG654" s="130">
        <f t="shared" si="278"/>
        <v>1.8284807764091072E-2</v>
      </c>
      <c r="AH654" s="137">
        <f t="shared" si="279"/>
        <v>1537</v>
      </c>
      <c r="AI654" s="138">
        <f t="shared" si="280"/>
        <v>7.1715192235908914E-2</v>
      </c>
      <c r="AJ654" s="138">
        <f t="shared" si="275"/>
        <v>0.14012325803585576</v>
      </c>
      <c r="AL654" s="11">
        <f t="shared" si="284"/>
        <v>17360.8</v>
      </c>
      <c r="AM654" s="412">
        <f t="shared" si="285"/>
        <v>14827.999999999998</v>
      </c>
      <c r="AN654" s="412">
        <f t="shared" si="286"/>
        <v>409.99999999999818</v>
      </c>
      <c r="AO654" s="413">
        <f t="shared" si="287"/>
        <v>2.7650391151874711E-2</v>
      </c>
      <c r="AP654" s="192">
        <v>2753020208069</v>
      </c>
      <c r="AQ654" s="192">
        <v>4019238036626</v>
      </c>
      <c r="AR654" s="192" t="s">
        <v>152</v>
      </c>
      <c r="AS654" s="231" t="s">
        <v>1416</v>
      </c>
      <c r="AT654" s="231" t="s">
        <v>1450</v>
      </c>
      <c r="AU654" s="232" t="s">
        <v>133</v>
      </c>
      <c r="AV654" s="232">
        <v>36000</v>
      </c>
      <c r="AW654" s="233">
        <v>14418</v>
      </c>
      <c r="AX654" s="233">
        <v>1050</v>
      </c>
      <c r="AY654" s="204" t="s">
        <v>3387</v>
      </c>
      <c r="AZ654" s="192" t="s">
        <v>4815</v>
      </c>
      <c r="BA654" s="133" t="str">
        <f>IFERROR(VLOOKUP(AZ:AZ,Q商品!B:E,4,0),"")</f>
        <v>2023年製 ExtremeContact DWS06 PLUS 275/30ZR20 97Y XL サマータイヤ 最短当日発送</v>
      </c>
      <c r="BB654" s="133" t="str">
        <f>IFERROR(VLOOKUP(B:B,在庫!B:M,12,0),"")</f>
        <v>2023年製</v>
      </c>
      <c r="BC654" s="133">
        <f>IFERROR(VLOOKUP(B:B,在庫!B:L,10,0),"")</f>
        <v>1</v>
      </c>
      <c r="BD654" s="234" t="e">
        <f>VLOOKUP(AP:AP,[1]MICHELIN!$B:$AH,32,0)</f>
        <v>#N/A</v>
      </c>
      <c r="BE654" s="234" t="e">
        <f>VLOOKUP(AP:AP,[1]MICHELIN!$B:$AH,33,0)</f>
        <v>#N/A</v>
      </c>
    </row>
    <row r="655" spans="1:57" s="11" customFormat="1" ht="19.5" hidden="1" customHeight="1">
      <c r="A655" s="11">
        <f t="shared" si="281"/>
        <v>1</v>
      </c>
      <c r="B655" s="239">
        <f t="shared" si="282"/>
        <v>2055516209858</v>
      </c>
      <c r="C655" s="233">
        <f>VLOOKUP(B:B,[1]CONTINENTAL!$B:$K,9,0)</f>
        <v>0</v>
      </c>
      <c r="D655" s="11" t="s">
        <v>7342</v>
      </c>
      <c r="E655" s="358" t="s">
        <v>1539</v>
      </c>
      <c r="F655" s="235" t="s">
        <v>1665</v>
      </c>
      <c r="G655" s="132" t="str">
        <f t="shared" si="283"/>
        <v>16</v>
      </c>
      <c r="H655" s="233">
        <v>0</v>
      </c>
      <c r="I655" s="233">
        <f>VLOOKUP(B:B,[1]CONTINENTAL!$B:$K,10,0)</f>
        <v>0</v>
      </c>
      <c r="J655" s="131"/>
      <c r="K655" s="132" t="s">
        <v>7349</v>
      </c>
      <c r="L655" s="132">
        <v>1</v>
      </c>
      <c r="M655" s="134"/>
      <c r="N655" s="226"/>
      <c r="O655" s="226"/>
      <c r="P655" s="227"/>
      <c r="Q655" s="228">
        <f t="shared" si="268"/>
        <v>-477.27272727272725</v>
      </c>
      <c r="R655" s="143">
        <f t="shared" si="269"/>
        <v>13.571428571428571</v>
      </c>
      <c r="S655" s="192"/>
      <c r="T655" s="288"/>
      <c r="U655" s="189">
        <f t="shared" si="270"/>
        <v>0</v>
      </c>
      <c r="W655" s="229"/>
      <c r="X655" s="135">
        <f t="shared" si="271"/>
        <v>6000</v>
      </c>
      <c r="Y655" s="230">
        <f t="shared" si="272"/>
        <v>-477.27272727272725</v>
      </c>
      <c r="Z655" s="141" t="str">
        <f t="shared" si="273"/>
        <v/>
      </c>
      <c r="AA655" s="136">
        <f t="shared" si="274"/>
        <v>13.571428571428571</v>
      </c>
      <c r="AB655" s="309"/>
      <c r="AC655" s="184">
        <f t="shared" si="266"/>
        <v>0</v>
      </c>
      <c r="AD655" s="182">
        <f t="shared" si="267"/>
        <v>0</v>
      </c>
      <c r="AE655" s="128">
        <f t="shared" si="276"/>
        <v>0</v>
      </c>
      <c r="AF655" s="129">
        <f t="shared" si="277"/>
        <v>0</v>
      </c>
      <c r="AG655" s="130" t="str">
        <f t="shared" si="278"/>
        <v/>
      </c>
      <c r="AH655" s="137">
        <f t="shared" si="279"/>
        <v>0</v>
      </c>
      <c r="AI655" s="138" t="str">
        <f t="shared" si="280"/>
        <v/>
      </c>
      <c r="AJ655" s="138" t="str">
        <f t="shared" si="275"/>
        <v/>
      </c>
      <c r="AL655" s="11">
        <f t="shared" si="284"/>
        <v>0</v>
      </c>
      <c r="AM655" s="412">
        <f t="shared" si="285"/>
        <v>-477.27272727272725</v>
      </c>
      <c r="AN655" s="412">
        <f t="shared" si="286"/>
        <v>-6477.272727272727</v>
      </c>
      <c r="AO655" s="413">
        <f t="shared" si="287"/>
        <v>13.571428571428571</v>
      </c>
      <c r="AP655" s="192">
        <v>2055516209858</v>
      </c>
      <c r="AQ655" s="192">
        <v>4019238754155</v>
      </c>
      <c r="AR655" s="192" t="s">
        <v>152</v>
      </c>
      <c r="AS655" s="231" t="s">
        <v>1454</v>
      </c>
      <c r="AT655" s="231" t="s">
        <v>738</v>
      </c>
      <c r="AU655" s="232" t="s">
        <v>35</v>
      </c>
      <c r="AV655" s="232" t="s">
        <v>152</v>
      </c>
      <c r="AW655" s="233">
        <v>6000</v>
      </c>
      <c r="AX655" s="233">
        <v>525</v>
      </c>
      <c r="AY655" s="204" t="s">
        <v>3387</v>
      </c>
      <c r="AZ655" s="192"/>
      <c r="BA655" s="133" t="str">
        <f>IFERROR(VLOOKUP(AZ:AZ,Q商品!B:E,4,0),"")</f>
        <v/>
      </c>
      <c r="BB655" s="133" t="str">
        <f>IFERROR(VLOOKUP(B:B,在庫!B:M,12,0),"")</f>
        <v/>
      </c>
      <c r="BC655" s="133" t="str">
        <f>IFERROR(VLOOKUP(B:B,在庫!B:L,10,0),"")</f>
        <v/>
      </c>
      <c r="BD655" s="234">
        <f>VLOOKUP(AP:AP,[1]CONTINENTAL!$B:$AH,32,0)</f>
        <v>619681728</v>
      </c>
      <c r="BE655" s="234">
        <f>VLOOKUP(AP:AP,[1]CONTINENTAL!$B:$AH,33,0)</f>
        <v>619681735</v>
      </c>
    </row>
    <row r="656" spans="1:57" s="11" customFormat="1" ht="19.5" hidden="1" customHeight="1">
      <c r="A656" s="11">
        <f t="shared" si="281"/>
        <v>1</v>
      </c>
      <c r="B656" s="239">
        <f t="shared" si="282"/>
        <v>2254517209854</v>
      </c>
      <c r="C656" s="233">
        <f>VLOOKUP(B:B,[1]CONTINENTAL!$B:$K,9,0)</f>
        <v>0</v>
      </c>
      <c r="D656" s="11" t="s">
        <v>7342</v>
      </c>
      <c r="E656" s="358" t="s">
        <v>1540</v>
      </c>
      <c r="F656" s="235"/>
      <c r="G656" s="132" t="str">
        <f t="shared" si="283"/>
        <v>17</v>
      </c>
      <c r="H656" s="233">
        <v>0</v>
      </c>
      <c r="I656" s="233">
        <f>VLOOKUP(B:B,[1]CONTINENTAL!$B:$K,10,0)</f>
        <v>0</v>
      </c>
      <c r="J656" s="131"/>
      <c r="K656" s="132" t="s">
        <v>7349</v>
      </c>
      <c r="L656" s="132">
        <v>5</v>
      </c>
      <c r="M656" s="134"/>
      <c r="N656" s="226"/>
      <c r="O656" s="226"/>
      <c r="P656" s="227"/>
      <c r="Q656" s="228">
        <f t="shared" si="268"/>
        <v>-477.27272727272725</v>
      </c>
      <c r="R656" s="143">
        <f t="shared" si="269"/>
        <v>14.828571428571429</v>
      </c>
      <c r="S656" s="192"/>
      <c r="T656" s="288"/>
      <c r="U656" s="189">
        <f t="shared" si="270"/>
        <v>0</v>
      </c>
      <c r="W656" s="229"/>
      <c r="X656" s="135">
        <f t="shared" si="271"/>
        <v>6600</v>
      </c>
      <c r="Y656" s="230">
        <f t="shared" si="272"/>
        <v>-477.27272727272725</v>
      </c>
      <c r="Z656" s="141" t="str">
        <f t="shared" si="273"/>
        <v/>
      </c>
      <c r="AA656" s="136">
        <f t="shared" si="274"/>
        <v>14.828571428571429</v>
      </c>
      <c r="AB656" s="309"/>
      <c r="AC656" s="184">
        <f t="shared" si="266"/>
        <v>0</v>
      </c>
      <c r="AD656" s="182">
        <f t="shared" si="267"/>
        <v>0</v>
      </c>
      <c r="AE656" s="128">
        <f t="shared" si="276"/>
        <v>0</v>
      </c>
      <c r="AF656" s="129">
        <f t="shared" si="277"/>
        <v>0</v>
      </c>
      <c r="AG656" s="130" t="str">
        <f t="shared" si="278"/>
        <v/>
      </c>
      <c r="AH656" s="137">
        <f t="shared" si="279"/>
        <v>0</v>
      </c>
      <c r="AI656" s="138" t="str">
        <f t="shared" si="280"/>
        <v/>
      </c>
      <c r="AJ656" s="138" t="str">
        <f t="shared" si="275"/>
        <v/>
      </c>
      <c r="AL656" s="11">
        <f t="shared" si="284"/>
        <v>0</v>
      </c>
      <c r="AM656" s="412">
        <f t="shared" si="285"/>
        <v>-477.27272727272725</v>
      </c>
      <c r="AN656" s="412">
        <f t="shared" si="286"/>
        <v>-7077.272727272727</v>
      </c>
      <c r="AO656" s="413">
        <f t="shared" si="287"/>
        <v>14.828571428571429</v>
      </c>
      <c r="AP656" s="192">
        <v>2254517209854</v>
      </c>
      <c r="AQ656" s="192">
        <v>4019238591286</v>
      </c>
      <c r="AR656" s="192" t="s">
        <v>152</v>
      </c>
      <c r="AS656" s="231" t="s">
        <v>1454</v>
      </c>
      <c r="AT656" s="231" t="s">
        <v>893</v>
      </c>
      <c r="AU656" s="232" t="s">
        <v>37</v>
      </c>
      <c r="AV656" s="232" t="s">
        <v>152</v>
      </c>
      <c r="AW656" s="233">
        <v>6600</v>
      </c>
      <c r="AX656" s="233">
        <v>525</v>
      </c>
      <c r="AY656" s="204" t="s">
        <v>3387</v>
      </c>
      <c r="AZ656" s="192"/>
      <c r="BA656" s="133" t="str">
        <f>IFERROR(VLOOKUP(AZ:AZ,Q商品!B:E,4,0),"")</f>
        <v/>
      </c>
      <c r="BB656" s="133" t="str">
        <f>IFERROR(VLOOKUP(B:B,在庫!B:M,12,0),"")</f>
        <v/>
      </c>
      <c r="BC656" s="133" t="str">
        <f>IFERROR(VLOOKUP(B:B,在庫!B:L,10,0),"")</f>
        <v/>
      </c>
      <c r="BD656" s="234">
        <f>VLOOKUP(AP:AP,[1]CONTINENTAL!$B:$AH,32,0)</f>
        <v>619681732</v>
      </c>
      <c r="BE656" s="234">
        <f>VLOOKUP(AP:AP,[1]CONTINENTAL!$B:$AH,33,0)</f>
        <v>619681739</v>
      </c>
    </row>
    <row r="657" spans="1:57" s="11" customFormat="1" ht="19.5" hidden="1" customHeight="1">
      <c r="A657" s="237">
        <f t="shared" si="281"/>
        <v>1</v>
      </c>
      <c r="B657" s="249">
        <f t="shared" si="282"/>
        <v>2254019189203</v>
      </c>
      <c r="C657" s="233">
        <f>VLOOKUP(B:B,[1]FALKEN!$B:$K,9,0)</f>
        <v>0</v>
      </c>
      <c r="D657" s="11" t="s">
        <v>7343</v>
      </c>
      <c r="E657" s="358" t="s">
        <v>640</v>
      </c>
      <c r="F657" s="303" t="s">
        <v>6438</v>
      </c>
      <c r="G657" s="132" t="str">
        <f t="shared" si="283"/>
        <v>19</v>
      </c>
      <c r="H657" s="225">
        <v>0</v>
      </c>
      <c r="I657" s="225">
        <f>VLOOKUP(B:B,[1]FALKEN!$B:$K,10,0)</f>
        <v>0</v>
      </c>
      <c r="J657" s="131"/>
      <c r="K657" s="132" t="s">
        <v>7350</v>
      </c>
      <c r="L657" s="132">
        <v>3</v>
      </c>
      <c r="M657" s="134"/>
      <c r="N657" s="226"/>
      <c r="O657" s="226"/>
      <c r="P657" s="227"/>
      <c r="Q657" s="228">
        <f t="shared" si="268"/>
        <v>-954.5454545454545</v>
      </c>
      <c r="R657" s="143">
        <f t="shared" si="269"/>
        <v>17.341809523809527</v>
      </c>
      <c r="S657" s="238">
        <v>1074476727</v>
      </c>
      <c r="T657" s="288" t="s">
        <v>6933</v>
      </c>
      <c r="U657" s="189">
        <f t="shared" si="270"/>
        <v>-900</v>
      </c>
      <c r="V657" s="11">
        <v>900</v>
      </c>
      <c r="W657" s="229"/>
      <c r="X657" s="135">
        <f t="shared" si="271"/>
        <v>15599</v>
      </c>
      <c r="Y657" s="230">
        <f t="shared" si="272"/>
        <v>-954.5454545454545</v>
      </c>
      <c r="Z657" s="141" t="str">
        <f t="shared" si="273"/>
        <v/>
      </c>
      <c r="AA657" s="136">
        <f t="shared" si="274"/>
        <v>17.341809523809527</v>
      </c>
      <c r="AB657" s="309"/>
      <c r="AC657" s="184">
        <f t="shared" si="266"/>
        <v>-882</v>
      </c>
      <c r="AD657" s="182">
        <f t="shared" si="267"/>
        <v>-969</v>
      </c>
      <c r="AE657" s="128">
        <f t="shared" si="276"/>
        <v>-87.21</v>
      </c>
      <c r="AF657" s="129">
        <f t="shared" si="277"/>
        <v>-18.209999999999994</v>
      </c>
      <c r="AG657" s="130">
        <f t="shared" si="278"/>
        <v>1.8792569659442718E-2</v>
      </c>
      <c r="AH657" s="137">
        <f t="shared" si="279"/>
        <v>-69</v>
      </c>
      <c r="AI657" s="138">
        <f t="shared" si="280"/>
        <v>7.1207430340557279E-2</v>
      </c>
      <c r="AJ657" s="138">
        <f t="shared" si="275"/>
        <v>17.323016954150084</v>
      </c>
      <c r="AK657" s="11" t="s">
        <v>13397</v>
      </c>
      <c r="AL657" s="11">
        <f t="shared" si="284"/>
        <v>-785.1</v>
      </c>
      <c r="AM657" s="412">
        <f t="shared" si="285"/>
        <v>-1668.272727272727</v>
      </c>
      <c r="AN657" s="412">
        <f t="shared" si="286"/>
        <v>-17267.272727272728</v>
      </c>
      <c r="AO657" s="413">
        <f t="shared" si="287"/>
        <v>10.350389624543624</v>
      </c>
      <c r="AP657" s="192">
        <v>2254019189203</v>
      </c>
      <c r="AQ657" s="192">
        <v>4981160611922</v>
      </c>
      <c r="AR657" s="192" t="s">
        <v>152</v>
      </c>
      <c r="AS657" s="231" t="s">
        <v>1459</v>
      </c>
      <c r="AT657" s="231" t="s">
        <v>675</v>
      </c>
      <c r="AU657" s="232" t="s">
        <v>124</v>
      </c>
      <c r="AV657" s="232" t="s">
        <v>152</v>
      </c>
      <c r="AW657" s="233">
        <v>15599</v>
      </c>
      <c r="AX657" s="233">
        <v>1050</v>
      </c>
      <c r="AY657" s="204" t="s">
        <v>3388</v>
      </c>
      <c r="AZ657" s="195" t="s">
        <v>4833</v>
      </c>
      <c r="BA657" s="133" t="str">
        <f>IFERROR(VLOOKUP(AZ:AZ,Q商品!B:E,4,0),"")</f>
        <v>2022年製 AZENIS FK510 225/40R19 93Y XL サマータイヤ ラベルなし 最短当日発送</v>
      </c>
      <c r="BB657" s="133" t="str">
        <f>IFERROR(VLOOKUP(B:B,在庫!B:M,12,0),"")</f>
        <v/>
      </c>
      <c r="BC657" s="133" t="str">
        <f>IFERROR(VLOOKUP(B:B,在庫!B:L,10,0),"")</f>
        <v/>
      </c>
      <c r="BD657" s="234" t="e">
        <f>VLOOKUP(AP:AP,[1]MICHELIN!$B:$AH,32,0)</f>
        <v>#N/A</v>
      </c>
      <c r="BE657" s="234" t="e">
        <f>VLOOKUP(AP:AP,[1]MICHELIN!$B:$AH,33,0)</f>
        <v>#N/A</v>
      </c>
    </row>
    <row r="658" spans="1:57" s="11" customFormat="1" ht="19.5" hidden="1" customHeight="1">
      <c r="A658" s="237">
        <f t="shared" si="281"/>
        <v>1</v>
      </c>
      <c r="B658" s="249">
        <f t="shared" si="282"/>
        <v>2353519189208</v>
      </c>
      <c r="C658" s="233">
        <f>VLOOKUP(B:B,[1]FALKEN!$B:$K,9,0)</f>
        <v>0</v>
      </c>
      <c r="D658" s="11" t="s">
        <v>7343</v>
      </c>
      <c r="E658" s="358" t="s">
        <v>643</v>
      </c>
      <c r="F658" s="303" t="s">
        <v>6441</v>
      </c>
      <c r="G658" s="132" t="str">
        <f t="shared" si="283"/>
        <v>19</v>
      </c>
      <c r="H658" s="225">
        <v>0</v>
      </c>
      <c r="I658" s="225">
        <f>VLOOKUP(B:B,[1]FALKEN!$B:$K,10,0)</f>
        <v>0</v>
      </c>
      <c r="J658" s="131"/>
      <c r="K658" s="132" t="s">
        <v>7350</v>
      </c>
      <c r="L658" s="132">
        <v>6</v>
      </c>
      <c r="M658" s="134"/>
      <c r="N658" s="226"/>
      <c r="O658" s="226"/>
      <c r="P658" s="227"/>
      <c r="Q658" s="228">
        <f t="shared" si="268"/>
        <v>-954.5454545454545</v>
      </c>
      <c r="R658" s="143">
        <f t="shared" si="269"/>
        <v>13.725428571428571</v>
      </c>
      <c r="S658" s="238">
        <v>1074476527</v>
      </c>
      <c r="T658" s="288" t="s">
        <v>6935</v>
      </c>
      <c r="U658" s="189">
        <f t="shared" si="270"/>
        <v>-900</v>
      </c>
      <c r="V658" s="11">
        <v>900</v>
      </c>
      <c r="W658" s="229"/>
      <c r="X658" s="135">
        <f t="shared" si="271"/>
        <v>12147</v>
      </c>
      <c r="Y658" s="230">
        <f t="shared" si="272"/>
        <v>-954.5454545454545</v>
      </c>
      <c r="Z658" s="141" t="str">
        <f t="shared" si="273"/>
        <v/>
      </c>
      <c r="AA658" s="136">
        <f t="shared" si="274"/>
        <v>13.725428571428571</v>
      </c>
      <c r="AB658" s="309"/>
      <c r="AC658" s="184">
        <f t="shared" si="266"/>
        <v>-882</v>
      </c>
      <c r="AD658" s="182">
        <f t="shared" si="267"/>
        <v>-969</v>
      </c>
      <c r="AE658" s="128">
        <f t="shared" si="276"/>
        <v>-87.21</v>
      </c>
      <c r="AF658" s="129">
        <f t="shared" si="277"/>
        <v>-18.209999999999994</v>
      </c>
      <c r="AG658" s="130">
        <f t="shared" si="278"/>
        <v>1.8792569659442718E-2</v>
      </c>
      <c r="AH658" s="137">
        <f t="shared" si="279"/>
        <v>-69</v>
      </c>
      <c r="AI658" s="138">
        <f t="shared" si="280"/>
        <v>7.1207430340557279E-2</v>
      </c>
      <c r="AJ658" s="138">
        <f t="shared" si="275"/>
        <v>13.706636001769128</v>
      </c>
      <c r="AK658" s="11" t="s">
        <v>13397</v>
      </c>
      <c r="AL658" s="11">
        <f t="shared" si="284"/>
        <v>-785.1</v>
      </c>
      <c r="AM658" s="412">
        <f t="shared" si="285"/>
        <v>-1668.272727272727</v>
      </c>
      <c r="AN658" s="412">
        <f t="shared" si="286"/>
        <v>-13815.272727272728</v>
      </c>
      <c r="AO658" s="413">
        <f t="shared" si="287"/>
        <v>8.2811835867255201</v>
      </c>
      <c r="AP658" s="192">
        <v>2353519189208</v>
      </c>
      <c r="AQ658" s="192">
        <v>4981160366129</v>
      </c>
      <c r="AR658" s="192" t="s">
        <v>152</v>
      </c>
      <c r="AS658" s="231" t="s">
        <v>1459</v>
      </c>
      <c r="AT658" s="231" t="s">
        <v>970</v>
      </c>
      <c r="AU658" s="232" t="s">
        <v>125</v>
      </c>
      <c r="AV658" s="232" t="s">
        <v>152</v>
      </c>
      <c r="AW658" s="233">
        <v>12147</v>
      </c>
      <c r="AX658" s="233">
        <v>1050</v>
      </c>
      <c r="AY658" s="204" t="s">
        <v>3388</v>
      </c>
      <c r="AZ658" s="195" t="s">
        <v>4836</v>
      </c>
      <c r="BA658" s="133" t="str">
        <f>IFERROR(VLOOKUP(AZ:AZ,Q商品!B:E,4,0),"")</f>
        <v>2022年製 AZENIS FK510 235/35ZR19 91Y XL サマータイヤ ラベルなし 最短当日発送</v>
      </c>
      <c r="BB658" s="133" t="str">
        <f>IFERROR(VLOOKUP(B:B,在庫!B:M,12,0),"")</f>
        <v/>
      </c>
      <c r="BC658" s="133" t="str">
        <f>IFERROR(VLOOKUP(B:B,在庫!B:L,10,0),"")</f>
        <v/>
      </c>
      <c r="BD658" s="234" t="e">
        <f>VLOOKUP(AP:AP,[1]MICHELIN!$B:$AH,32,0)</f>
        <v>#N/A</v>
      </c>
      <c r="BE658" s="234" t="e">
        <f>VLOOKUP(AP:AP,[1]MICHELIN!$B:$AH,33,0)</f>
        <v>#N/A</v>
      </c>
    </row>
    <row r="659" spans="1:57" s="11" customFormat="1" ht="19.5" hidden="1" customHeight="1">
      <c r="A659" s="237">
        <f t="shared" si="281"/>
        <v>1</v>
      </c>
      <c r="B659" s="249">
        <f t="shared" si="282"/>
        <v>2354018189201</v>
      </c>
      <c r="C659" s="233">
        <f>VLOOKUP(B:B,[1]FALKEN!$B:$K,9,0)</f>
        <v>1</v>
      </c>
      <c r="D659" s="11" t="s">
        <v>7343</v>
      </c>
      <c r="E659" s="358" t="s">
        <v>644</v>
      </c>
      <c r="F659" s="303" t="s">
        <v>6442</v>
      </c>
      <c r="G659" s="132" t="str">
        <f t="shared" si="283"/>
        <v>18</v>
      </c>
      <c r="H659" s="225">
        <v>0</v>
      </c>
      <c r="I659" s="225">
        <f>VLOOKUP(B:B,[1]FALKEN!$B:$K,10,0)</f>
        <v>0</v>
      </c>
      <c r="J659" s="131"/>
      <c r="K659" s="132" t="s">
        <v>7350</v>
      </c>
      <c r="L659" s="132">
        <v>7</v>
      </c>
      <c r="M659" s="134"/>
      <c r="N659" s="226"/>
      <c r="O659" s="226"/>
      <c r="P659" s="227"/>
      <c r="Q659" s="228">
        <f t="shared" si="268"/>
        <v>-954.5454545454545</v>
      </c>
      <c r="R659" s="143">
        <f t="shared" si="269"/>
        <v>14.732190476190477</v>
      </c>
      <c r="S659" s="238">
        <v>1074476249</v>
      </c>
      <c r="T659" s="288" t="s">
        <v>6936</v>
      </c>
      <c r="U659" s="189">
        <f t="shared" si="270"/>
        <v>18500</v>
      </c>
      <c r="W659" s="229">
        <v>18500</v>
      </c>
      <c r="X659" s="135">
        <f t="shared" si="271"/>
        <v>13108</v>
      </c>
      <c r="Y659" s="230">
        <f t="shared" si="272"/>
        <v>15863.636363636362</v>
      </c>
      <c r="Z659" s="141" t="str">
        <f t="shared" si="273"/>
        <v/>
      </c>
      <c r="AA659" s="136">
        <f t="shared" si="274"/>
        <v>0.17370773638968473</v>
      </c>
      <c r="AB659" s="309"/>
      <c r="AC659" s="184">
        <f t="shared" si="266"/>
        <v>18137</v>
      </c>
      <c r="AD659" s="182">
        <f t="shared" si="267"/>
        <v>19930</v>
      </c>
      <c r="AE659" s="128">
        <f t="shared" si="276"/>
        <v>1793.7</v>
      </c>
      <c r="AF659" s="129">
        <f t="shared" si="277"/>
        <v>363.70000000000005</v>
      </c>
      <c r="AG659" s="130">
        <f t="shared" si="278"/>
        <v>1.8248871048670349E-2</v>
      </c>
      <c r="AH659" s="137">
        <f t="shared" si="279"/>
        <v>1430</v>
      </c>
      <c r="AI659" s="138">
        <f t="shared" si="280"/>
        <v>7.1751128951329651E-2</v>
      </c>
      <c r="AJ659" s="138">
        <f t="shared" si="275"/>
        <v>0.15545886534101439</v>
      </c>
      <c r="AK659" s="11" t="s">
        <v>13397</v>
      </c>
      <c r="AL659" s="11">
        <f t="shared" si="284"/>
        <v>16144</v>
      </c>
      <c r="AM659" s="412">
        <f t="shared" si="285"/>
        <v>13721.81818181818</v>
      </c>
      <c r="AN659" s="412">
        <f t="shared" si="286"/>
        <v>613.81818181818016</v>
      </c>
      <c r="AO659" s="413">
        <f t="shared" si="287"/>
        <v>4.4733006492645971E-2</v>
      </c>
      <c r="AP659" s="192">
        <v>2354018189201</v>
      </c>
      <c r="AQ659" s="192">
        <v>4981160365986</v>
      </c>
      <c r="AR659" s="192" t="s">
        <v>152</v>
      </c>
      <c r="AS659" s="231" t="s">
        <v>1459</v>
      </c>
      <c r="AT659" s="231" t="s">
        <v>781</v>
      </c>
      <c r="AU659" s="232" t="s">
        <v>34</v>
      </c>
      <c r="AV659" s="232" t="s">
        <v>152</v>
      </c>
      <c r="AW659" s="233">
        <v>13108</v>
      </c>
      <c r="AX659" s="233">
        <v>1050</v>
      </c>
      <c r="AY659" s="204" t="s">
        <v>3388</v>
      </c>
      <c r="AZ659" s="195" t="s">
        <v>4837</v>
      </c>
      <c r="BA659" s="133" t="str">
        <f>IFERROR(VLOOKUP(AZ:AZ,Q商品!B:E,4,0),"")</f>
        <v>2022年製 AZENIS FK510 235/40ZR18 95Y XL サマータイヤ ラベルなし 最短当日発送</v>
      </c>
      <c r="BB659" s="133" t="str">
        <f>IFERROR(VLOOKUP(B:B,在庫!B:M,12,0),"")</f>
        <v>2022年製</v>
      </c>
      <c r="BC659" s="133">
        <f>IFERROR(VLOOKUP(B:B,在庫!B:L,10,0),"")</f>
        <v>1</v>
      </c>
      <c r="BD659" s="234" t="e">
        <f>VLOOKUP(AP:AP,[1]MICHELIN!$B:$AH,32,0)</f>
        <v>#N/A</v>
      </c>
      <c r="BE659" s="234" t="e">
        <f>VLOOKUP(AP:AP,[1]MICHELIN!$B:$AH,33,0)</f>
        <v>#N/A</v>
      </c>
    </row>
    <row r="660" spans="1:57" s="11" customFormat="1" ht="19.5" hidden="1" customHeight="1">
      <c r="A660" s="237">
        <f t="shared" si="281"/>
        <v>1</v>
      </c>
      <c r="B660" s="249">
        <f t="shared" si="282"/>
        <v>2354019189200</v>
      </c>
      <c r="C660" s="233">
        <f>VLOOKUP(B:B,[1]FALKEN!$B:$K,9,0)</f>
        <v>0</v>
      </c>
      <c r="D660" s="11" t="s">
        <v>7343</v>
      </c>
      <c r="E660" s="358" t="s">
        <v>645</v>
      </c>
      <c r="F660" s="303" t="s">
        <v>6443</v>
      </c>
      <c r="G660" s="132" t="str">
        <f t="shared" si="283"/>
        <v>19</v>
      </c>
      <c r="H660" s="225">
        <v>0</v>
      </c>
      <c r="I660" s="225">
        <f>VLOOKUP(B:B,[1]FALKEN!$B:$K,10,0)</f>
        <v>0</v>
      </c>
      <c r="J660" s="131"/>
      <c r="K660" s="132" t="s">
        <v>7350</v>
      </c>
      <c r="L660" s="132">
        <v>8</v>
      </c>
      <c r="M660" s="134"/>
      <c r="N660" s="226"/>
      <c r="O660" s="226"/>
      <c r="P660" s="227"/>
      <c r="Q660" s="228">
        <f t="shared" si="268"/>
        <v>-954.5454545454545</v>
      </c>
      <c r="R660" s="143">
        <f t="shared" si="269"/>
        <v>18.221809523809526</v>
      </c>
      <c r="S660" s="238">
        <v>1074476729</v>
      </c>
      <c r="T660" s="288" t="s">
        <v>6937</v>
      </c>
      <c r="U660" s="189">
        <f t="shared" si="270"/>
        <v>-900</v>
      </c>
      <c r="V660" s="11">
        <v>900</v>
      </c>
      <c r="W660" s="229"/>
      <c r="X660" s="135">
        <f t="shared" si="271"/>
        <v>16439</v>
      </c>
      <c r="Y660" s="230">
        <f t="shared" si="272"/>
        <v>-954.5454545454545</v>
      </c>
      <c r="Z660" s="141" t="str">
        <f t="shared" si="273"/>
        <v/>
      </c>
      <c r="AA660" s="136">
        <f t="shared" si="274"/>
        <v>18.221809523809526</v>
      </c>
      <c r="AB660" s="309"/>
      <c r="AC660" s="184">
        <f t="shared" si="266"/>
        <v>-882</v>
      </c>
      <c r="AD660" s="182">
        <f t="shared" si="267"/>
        <v>-969</v>
      </c>
      <c r="AE660" s="128">
        <f t="shared" si="276"/>
        <v>-87.21</v>
      </c>
      <c r="AF660" s="129">
        <f t="shared" si="277"/>
        <v>-18.209999999999994</v>
      </c>
      <c r="AG660" s="130">
        <f t="shared" si="278"/>
        <v>1.8792569659442718E-2</v>
      </c>
      <c r="AH660" s="137">
        <f t="shared" si="279"/>
        <v>-69</v>
      </c>
      <c r="AI660" s="138">
        <f t="shared" si="280"/>
        <v>7.1207430340557279E-2</v>
      </c>
      <c r="AJ660" s="138">
        <f t="shared" si="275"/>
        <v>18.203016954150083</v>
      </c>
      <c r="AK660" s="11" t="s">
        <v>13397</v>
      </c>
      <c r="AL660" s="11">
        <f t="shared" si="284"/>
        <v>-785.1</v>
      </c>
      <c r="AM660" s="412">
        <f t="shared" si="285"/>
        <v>-1668.272727272727</v>
      </c>
      <c r="AN660" s="412">
        <f t="shared" si="286"/>
        <v>-18107.272727272728</v>
      </c>
      <c r="AO660" s="413">
        <f t="shared" si="287"/>
        <v>10.853904419377693</v>
      </c>
      <c r="AP660" s="192">
        <v>2354019189200</v>
      </c>
      <c r="AQ660" s="192">
        <v>4981160611984</v>
      </c>
      <c r="AR660" s="192" t="s">
        <v>152</v>
      </c>
      <c r="AS660" s="231" t="s">
        <v>1459</v>
      </c>
      <c r="AT660" s="231" t="s">
        <v>782</v>
      </c>
      <c r="AU660" s="232" t="s">
        <v>101</v>
      </c>
      <c r="AV660" s="232" t="s">
        <v>152</v>
      </c>
      <c r="AW660" s="233">
        <v>16439</v>
      </c>
      <c r="AX660" s="233">
        <v>1050</v>
      </c>
      <c r="AY660" s="204" t="s">
        <v>3388</v>
      </c>
      <c r="AZ660" s="195" t="s">
        <v>4838</v>
      </c>
      <c r="BA660" s="133" t="str">
        <f>IFERROR(VLOOKUP(AZ:AZ,Q商品!B:E,4,0),"")</f>
        <v>2022年製 AZENIS FK510 235/40R19 96Y XL サマータイヤ ラベルなし 最短当日発送</v>
      </c>
      <c r="BB660" s="133" t="str">
        <f>IFERROR(VLOOKUP(B:B,在庫!B:M,12,0),"")</f>
        <v/>
      </c>
      <c r="BC660" s="133" t="str">
        <f>IFERROR(VLOOKUP(B:B,在庫!B:L,10,0),"")</f>
        <v/>
      </c>
      <c r="BD660" s="234" t="e">
        <f>VLOOKUP(AP:AP,[1]MICHELIN!$B:$AH,32,0)</f>
        <v>#N/A</v>
      </c>
      <c r="BE660" s="234" t="e">
        <f>VLOOKUP(AP:AP,[1]MICHELIN!$B:$AH,33,0)</f>
        <v>#N/A</v>
      </c>
    </row>
    <row r="661" spans="1:57" s="11" customFormat="1" ht="19.5" hidden="1" customHeight="1">
      <c r="A661" s="237">
        <f t="shared" si="281"/>
        <v>1</v>
      </c>
      <c r="B661" s="249">
        <f t="shared" si="282"/>
        <v>2354518189206</v>
      </c>
      <c r="C661" s="233">
        <f>VLOOKUP(B:B,[1]FALKEN!$B:$K,9,0)</f>
        <v>13</v>
      </c>
      <c r="D661" s="11" t="s">
        <v>7343</v>
      </c>
      <c r="E661" s="358" t="s">
        <v>646</v>
      </c>
      <c r="F661" s="293" t="s">
        <v>6288</v>
      </c>
      <c r="G661" s="132" t="str">
        <f t="shared" si="283"/>
        <v>18</v>
      </c>
      <c r="H661" s="225">
        <v>0</v>
      </c>
      <c r="I661" s="225">
        <f>VLOOKUP(B:B,[1]FALKEN!$B:$K,10,0)</f>
        <v>0</v>
      </c>
      <c r="J661" s="131"/>
      <c r="K661" s="132" t="s">
        <v>7350</v>
      </c>
      <c r="L661" s="132">
        <v>9</v>
      </c>
      <c r="M661" s="134"/>
      <c r="N661" s="226"/>
      <c r="O661" s="226"/>
      <c r="P661" s="227"/>
      <c r="Q661" s="228">
        <f t="shared" si="268"/>
        <v>-954.5454545454545</v>
      </c>
      <c r="R661" s="143">
        <f t="shared" si="269"/>
        <v>14.242952380952381</v>
      </c>
      <c r="S661" s="238">
        <v>1074476531</v>
      </c>
      <c r="T661" s="288" t="s">
        <v>6938</v>
      </c>
      <c r="U661" s="189">
        <f t="shared" si="270"/>
        <v>18400</v>
      </c>
      <c r="W661" s="229">
        <v>18400</v>
      </c>
      <c r="X661" s="135">
        <f t="shared" si="271"/>
        <v>12641</v>
      </c>
      <c r="Y661" s="230">
        <f t="shared" si="272"/>
        <v>15772.727272727272</v>
      </c>
      <c r="Z661" s="141" t="str">
        <f t="shared" si="273"/>
        <v/>
      </c>
      <c r="AA661" s="136">
        <f t="shared" si="274"/>
        <v>0.19855331412103744</v>
      </c>
      <c r="AB661" s="309"/>
      <c r="AC661" s="184">
        <f t="shared" si="266"/>
        <v>18039</v>
      </c>
      <c r="AD661" s="182">
        <f t="shared" si="267"/>
        <v>19823</v>
      </c>
      <c r="AE661" s="128">
        <f t="shared" si="276"/>
        <v>1784.07</v>
      </c>
      <c r="AF661" s="129">
        <f t="shared" si="277"/>
        <v>361.06999999999994</v>
      </c>
      <c r="AG661" s="130">
        <f t="shared" si="278"/>
        <v>1.8214700095848253E-2</v>
      </c>
      <c r="AH661" s="137">
        <f t="shared" si="279"/>
        <v>1423</v>
      </c>
      <c r="AI661" s="138">
        <f t="shared" si="280"/>
        <v>7.1785299904151736E-2</v>
      </c>
      <c r="AJ661" s="138">
        <f t="shared" si="275"/>
        <v>0.18033861402518919</v>
      </c>
      <c r="AK661" s="11" t="s">
        <v>13397</v>
      </c>
      <c r="AL661" s="11">
        <f t="shared" si="284"/>
        <v>16056.7</v>
      </c>
      <c r="AM661" s="412">
        <f t="shared" si="285"/>
        <v>13642.454545454544</v>
      </c>
      <c r="AN661" s="412">
        <f t="shared" si="286"/>
        <v>1001.4545454545441</v>
      </c>
      <c r="AO661" s="413">
        <f t="shared" si="287"/>
        <v>7.3407211445554232E-2</v>
      </c>
      <c r="AP661" s="192">
        <v>2354518189206</v>
      </c>
      <c r="AQ661" s="192">
        <v>4981160609752</v>
      </c>
      <c r="AR661" s="192" t="s">
        <v>152</v>
      </c>
      <c r="AS661" s="231" t="s">
        <v>1459</v>
      </c>
      <c r="AT661" s="231" t="s">
        <v>786</v>
      </c>
      <c r="AU661" s="232" t="s">
        <v>69</v>
      </c>
      <c r="AV661" s="232" t="s">
        <v>152</v>
      </c>
      <c r="AW661" s="233">
        <v>12641</v>
      </c>
      <c r="AX661" s="233">
        <v>1050</v>
      </c>
      <c r="AY661" s="204" t="s">
        <v>3388</v>
      </c>
      <c r="AZ661" s="195" t="s">
        <v>4839</v>
      </c>
      <c r="BA661" s="133" t="str">
        <f>IFERROR(VLOOKUP(AZ:AZ,Q商品!B:E,4,0),"")</f>
        <v>2022年製 AZENIS FK510 235/45R18 98Y XL サマータイヤ ラベルなし 最短当日発送</v>
      </c>
      <c r="BB661" s="133" t="str">
        <f>IFERROR(VLOOKUP(B:B,在庫!B:M,12,0),"")</f>
        <v/>
      </c>
      <c r="BC661" s="133" t="str">
        <f>IFERROR(VLOOKUP(B:B,在庫!B:L,10,0),"")</f>
        <v/>
      </c>
      <c r="BD661" s="234" t="e">
        <f>VLOOKUP(AP:AP,[1]MICHELIN!$B:$AH,32,0)</f>
        <v>#N/A</v>
      </c>
      <c r="BE661" s="234" t="e">
        <f>VLOOKUP(AP:AP,[1]MICHELIN!$B:$AH,33,0)</f>
        <v>#N/A</v>
      </c>
    </row>
    <row r="662" spans="1:57" s="11" customFormat="1" ht="19.5" hidden="1" customHeight="1">
      <c r="A662" s="237">
        <f t="shared" si="281"/>
        <v>1</v>
      </c>
      <c r="B662" s="249">
        <f t="shared" si="282"/>
        <v>2453519189205</v>
      </c>
      <c r="C662" s="233">
        <f>VLOOKUP(B:B,[1]FALKEN!$B:$K,9,0)</f>
        <v>0</v>
      </c>
      <c r="D662" s="11" t="s">
        <v>7343</v>
      </c>
      <c r="E662" s="358" t="s">
        <v>647</v>
      </c>
      <c r="F662" s="303" t="s">
        <v>6444</v>
      </c>
      <c r="G662" s="132" t="str">
        <f t="shared" si="283"/>
        <v>19</v>
      </c>
      <c r="H662" s="225">
        <v>0</v>
      </c>
      <c r="I662" s="225">
        <f>VLOOKUP(B:B,[1]FALKEN!$B:$K,10,0)</f>
        <v>0</v>
      </c>
      <c r="J662" s="131"/>
      <c r="K662" s="132" t="s">
        <v>7350</v>
      </c>
      <c r="L662" s="132">
        <v>10</v>
      </c>
      <c r="M662" s="134"/>
      <c r="N662" s="226"/>
      <c r="O662" s="226"/>
      <c r="P662" s="227"/>
      <c r="Q662" s="228">
        <f t="shared" si="268"/>
        <v>-954.5454545454545</v>
      </c>
      <c r="R662" s="143">
        <f t="shared" si="269"/>
        <v>14.990952380952381</v>
      </c>
      <c r="S662" s="238">
        <v>1074476524</v>
      </c>
      <c r="T662" s="288" t="s">
        <v>6939</v>
      </c>
      <c r="U662" s="189">
        <f t="shared" si="270"/>
        <v>22616</v>
      </c>
      <c r="V662" s="11">
        <v>900</v>
      </c>
      <c r="W662" s="229">
        <v>23516</v>
      </c>
      <c r="X662" s="135">
        <f t="shared" si="271"/>
        <v>13355</v>
      </c>
      <c r="Y662" s="230">
        <f t="shared" si="272"/>
        <v>20423.63636363636</v>
      </c>
      <c r="Z662" s="141" t="str">
        <f t="shared" si="273"/>
        <v/>
      </c>
      <c r="AA662" s="136">
        <f t="shared" si="274"/>
        <v>0.34610077450369436</v>
      </c>
      <c r="AB662" s="309"/>
      <c r="AC662" s="184">
        <f t="shared" si="266"/>
        <v>22172</v>
      </c>
      <c r="AD662" s="182">
        <f t="shared" si="267"/>
        <v>24364</v>
      </c>
      <c r="AE662" s="128">
        <f t="shared" si="276"/>
        <v>2192.7599999999998</v>
      </c>
      <c r="AF662" s="129">
        <f t="shared" si="277"/>
        <v>444.75999999999976</v>
      </c>
      <c r="AG662" s="130">
        <f t="shared" si="278"/>
        <v>1.8254802167131823E-2</v>
      </c>
      <c r="AH662" s="137">
        <f t="shared" si="279"/>
        <v>1748</v>
      </c>
      <c r="AI662" s="138">
        <f t="shared" si="280"/>
        <v>7.174519783286816E-2</v>
      </c>
      <c r="AJ662" s="138">
        <f t="shared" si="275"/>
        <v>0.32784597233656254</v>
      </c>
      <c r="AK662" s="11" t="s">
        <v>13397</v>
      </c>
      <c r="AL662" s="11">
        <f t="shared" si="284"/>
        <v>19735.599999999999</v>
      </c>
      <c r="AM662" s="412">
        <f t="shared" si="285"/>
        <v>16986.909090909088</v>
      </c>
      <c r="AN662" s="412">
        <f t="shared" si="286"/>
        <v>3631.9090909090883</v>
      </c>
      <c r="AO662" s="413">
        <f t="shared" si="287"/>
        <v>0.21380635355567912</v>
      </c>
      <c r="AP662" s="192">
        <v>2453519189205</v>
      </c>
      <c r="AQ662" s="192">
        <v>4981160610451</v>
      </c>
      <c r="AR662" s="192" t="s">
        <v>152</v>
      </c>
      <c r="AS662" s="231" t="s">
        <v>1459</v>
      </c>
      <c r="AT662" s="231" t="s">
        <v>972</v>
      </c>
      <c r="AU662" s="232" t="s">
        <v>126</v>
      </c>
      <c r="AV662" s="232" t="s">
        <v>152</v>
      </c>
      <c r="AW662" s="233">
        <v>13355</v>
      </c>
      <c r="AX662" s="233">
        <v>1050</v>
      </c>
      <c r="AY662" s="204" t="s">
        <v>3388</v>
      </c>
      <c r="AZ662" s="195" t="s">
        <v>4840</v>
      </c>
      <c r="BA662" s="133" t="str">
        <f>IFERROR(VLOOKUP(AZ:AZ,Q商品!B:E,4,0),"")</f>
        <v>2022年製 AZENIS FK510 245/35R19 93Y XL サマータイヤ ラベルなし 最短当日発送</v>
      </c>
      <c r="BB662" s="133" t="str">
        <f>IFERROR(VLOOKUP(B:B,在庫!B:M,12,0),"")</f>
        <v>2022年製</v>
      </c>
      <c r="BC662" s="133">
        <f>IFERROR(VLOOKUP(B:B,在庫!B:L,10,0),"")</f>
        <v>1</v>
      </c>
      <c r="BD662" s="234" t="e">
        <f>VLOOKUP(AP:AP,[1]MICHELIN!$B:$AH,32,0)</f>
        <v>#N/A</v>
      </c>
      <c r="BE662" s="234" t="e">
        <f>VLOOKUP(AP:AP,[1]MICHELIN!$B:$AH,33,0)</f>
        <v>#N/A</v>
      </c>
    </row>
    <row r="663" spans="1:57" s="11" customFormat="1" ht="19.5" hidden="1" customHeight="1">
      <c r="A663" s="237">
        <f t="shared" si="281"/>
        <v>1</v>
      </c>
      <c r="B663" s="249">
        <f t="shared" si="282"/>
        <v>2453520189201</v>
      </c>
      <c r="C663" s="233">
        <f>VLOOKUP(B:B,[1]FALKEN!$B:$K,9,0)</f>
        <v>0</v>
      </c>
      <c r="D663" s="11" t="s">
        <v>7343</v>
      </c>
      <c r="E663" s="358" t="s">
        <v>648</v>
      </c>
      <c r="F663" s="158" t="s">
        <v>6445</v>
      </c>
      <c r="G663" s="132" t="str">
        <f t="shared" si="283"/>
        <v>20</v>
      </c>
      <c r="H663" s="225">
        <v>0</v>
      </c>
      <c r="I663" s="225">
        <f>VLOOKUP(B:B,[1]FALKEN!$B:$K,10,0)</f>
        <v>0</v>
      </c>
      <c r="J663" s="131"/>
      <c r="K663" s="132" t="s">
        <v>7350</v>
      </c>
      <c r="L663" s="132">
        <v>11</v>
      </c>
      <c r="M663" s="134"/>
      <c r="N663" s="226"/>
      <c r="O663" s="226"/>
      <c r="P663" s="227"/>
      <c r="Q663" s="228">
        <f t="shared" si="268"/>
        <v>-954.5454545454545</v>
      </c>
      <c r="R663" s="143">
        <f t="shared" si="269"/>
        <v>15.151238095238096</v>
      </c>
      <c r="S663" s="238">
        <v>1074476525</v>
      </c>
      <c r="T663" s="288" t="s">
        <v>6940</v>
      </c>
      <c r="U663" s="189">
        <f t="shared" si="270"/>
        <v>-900</v>
      </c>
      <c r="V663" s="11">
        <v>900</v>
      </c>
      <c r="W663" s="229"/>
      <c r="X663" s="135">
        <f t="shared" si="271"/>
        <v>13508</v>
      </c>
      <c r="Y663" s="230">
        <f t="shared" si="272"/>
        <v>-954.5454545454545</v>
      </c>
      <c r="Z663" s="141" t="str">
        <f t="shared" si="273"/>
        <v/>
      </c>
      <c r="AA663" s="136">
        <f t="shared" si="274"/>
        <v>15.151238095238096</v>
      </c>
      <c r="AB663" s="309"/>
      <c r="AC663" s="184">
        <f t="shared" si="266"/>
        <v>-882</v>
      </c>
      <c r="AD663" s="182">
        <f t="shared" si="267"/>
        <v>-969</v>
      </c>
      <c r="AE663" s="128">
        <f t="shared" si="276"/>
        <v>-87.21</v>
      </c>
      <c r="AF663" s="129">
        <f t="shared" si="277"/>
        <v>-18.209999999999994</v>
      </c>
      <c r="AG663" s="130">
        <f t="shared" si="278"/>
        <v>1.8792569659442718E-2</v>
      </c>
      <c r="AH663" s="137">
        <f t="shared" si="279"/>
        <v>-69</v>
      </c>
      <c r="AI663" s="138">
        <f t="shared" si="280"/>
        <v>7.1207430340557279E-2</v>
      </c>
      <c r="AJ663" s="138">
        <f t="shared" si="275"/>
        <v>15.132445525578653</v>
      </c>
      <c r="AK663" s="11" t="s">
        <v>13397</v>
      </c>
      <c r="AL663" s="11">
        <f t="shared" si="284"/>
        <v>-785.1</v>
      </c>
      <c r="AM663" s="412">
        <f t="shared" si="285"/>
        <v>-1668.272727272727</v>
      </c>
      <c r="AN663" s="412">
        <f t="shared" si="286"/>
        <v>-15176.272727272728</v>
      </c>
      <c r="AO663" s="413">
        <f t="shared" si="287"/>
        <v>9.0969974388316732</v>
      </c>
      <c r="AP663" s="192">
        <v>2453520189201</v>
      </c>
      <c r="AQ663" s="192">
        <v>4981160612035</v>
      </c>
      <c r="AR663" s="192" t="s">
        <v>152</v>
      </c>
      <c r="AS663" s="231" t="s">
        <v>1459</v>
      </c>
      <c r="AT663" s="231" t="s">
        <v>973</v>
      </c>
      <c r="AU663" s="232" t="s">
        <v>129</v>
      </c>
      <c r="AV663" s="232" t="s">
        <v>152</v>
      </c>
      <c r="AW663" s="233">
        <v>13508</v>
      </c>
      <c r="AX663" s="233">
        <v>1050</v>
      </c>
      <c r="AY663" s="204" t="s">
        <v>3388</v>
      </c>
      <c r="AZ663" s="195" t="s">
        <v>4841</v>
      </c>
      <c r="BA663" s="133" t="str">
        <f>IFERROR(VLOOKUP(AZ:AZ,Q商品!B:E,4,0),"")</f>
        <v>2021年製 AZENIS FK510 245/35R20 95Y XL サマータイヤ ラベルなし 最短当日発送</v>
      </c>
      <c r="BB663" s="133" t="str">
        <f>IFERROR(VLOOKUP(B:B,在庫!B:M,12,0),"")</f>
        <v/>
      </c>
      <c r="BC663" s="133" t="str">
        <f>IFERROR(VLOOKUP(B:B,在庫!B:L,10,0),"")</f>
        <v/>
      </c>
      <c r="BD663" s="234" t="e">
        <f>VLOOKUP(AP:AP,[1]MICHELIN!$B:$AH,32,0)</f>
        <v>#N/A</v>
      </c>
      <c r="BE663" s="234" t="e">
        <f>VLOOKUP(AP:AP,[1]MICHELIN!$B:$AH,33,0)</f>
        <v>#N/A</v>
      </c>
    </row>
    <row r="664" spans="1:57" s="11" customFormat="1" ht="19.5" hidden="1" customHeight="1">
      <c r="A664" s="237">
        <f t="shared" si="281"/>
        <v>1</v>
      </c>
      <c r="B664" s="249">
        <f t="shared" si="282"/>
        <v>2453521189200</v>
      </c>
      <c r="C664" s="233">
        <f>VLOOKUP(B:B,[1]FALKEN!$B:$K,9,0)</f>
        <v>1</v>
      </c>
      <c r="D664" s="11" t="s">
        <v>7343</v>
      </c>
      <c r="E664" s="358" t="s">
        <v>649</v>
      </c>
      <c r="F664" s="303" t="s">
        <v>6446</v>
      </c>
      <c r="G664" s="132" t="str">
        <f t="shared" si="283"/>
        <v>21</v>
      </c>
      <c r="H664" s="225">
        <v>0</v>
      </c>
      <c r="I664" s="225">
        <f>VLOOKUP(B:B,[1]FALKEN!$B:$K,10,0)</f>
        <v>0</v>
      </c>
      <c r="J664" s="131"/>
      <c r="K664" s="132" t="s">
        <v>7350</v>
      </c>
      <c r="L664" s="132">
        <v>12</v>
      </c>
      <c r="M664" s="134"/>
      <c r="N664" s="226"/>
      <c r="O664" s="226"/>
      <c r="P664" s="227"/>
      <c r="Q664" s="228">
        <f t="shared" si="268"/>
        <v>-954.5454545454545</v>
      </c>
      <c r="R664" s="143">
        <f t="shared" si="269"/>
        <v>16.194666666666667</v>
      </c>
      <c r="S664" s="238">
        <v>1074476523</v>
      </c>
      <c r="T664" s="288" t="s">
        <v>6941</v>
      </c>
      <c r="U664" s="189">
        <f t="shared" si="270"/>
        <v>21850</v>
      </c>
      <c r="V664" s="11">
        <v>900</v>
      </c>
      <c r="W664" s="229">
        <v>22750</v>
      </c>
      <c r="X664" s="135">
        <f t="shared" si="271"/>
        <v>14504</v>
      </c>
      <c r="Y664" s="230">
        <f t="shared" si="272"/>
        <v>19727.272727272724</v>
      </c>
      <c r="Z664" s="141" t="str">
        <f t="shared" si="273"/>
        <v/>
      </c>
      <c r="AA664" s="136">
        <f t="shared" si="274"/>
        <v>0.26477419354838699</v>
      </c>
      <c r="AB664" s="309"/>
      <c r="AC664" s="184">
        <f t="shared" ref="AC664:AC695" si="288">ROUNDDOWN(U664/1.02,0)</f>
        <v>21421</v>
      </c>
      <c r="AD664" s="182">
        <f t="shared" ref="AD664:AD695" si="289">ROUNDDOWN(AC664/0.91,0)</f>
        <v>23539</v>
      </c>
      <c r="AE664" s="128">
        <f t="shared" si="276"/>
        <v>2118.5099999999998</v>
      </c>
      <c r="AF664" s="129">
        <f t="shared" si="277"/>
        <v>429.50999999999976</v>
      </c>
      <c r="AG664" s="130">
        <f t="shared" si="278"/>
        <v>1.8246739453672618E-2</v>
      </c>
      <c r="AH664" s="137">
        <f t="shared" si="279"/>
        <v>1689</v>
      </c>
      <c r="AI664" s="138">
        <f t="shared" si="280"/>
        <v>7.1753260546327371E-2</v>
      </c>
      <c r="AJ664" s="138">
        <f t="shared" si="275"/>
        <v>0.24652745409471438</v>
      </c>
      <c r="AK664" s="11" t="s">
        <v>13397</v>
      </c>
      <c r="AL664" s="11">
        <f t="shared" si="284"/>
        <v>19067.099999999999</v>
      </c>
      <c r="AM664" s="412">
        <f t="shared" si="285"/>
        <v>16379.181818181816</v>
      </c>
      <c r="AN664" s="412">
        <f t="shared" si="286"/>
        <v>1875.1818181818162</v>
      </c>
      <c r="AO664" s="413">
        <f t="shared" si="287"/>
        <v>0.11448568304555107</v>
      </c>
      <c r="AP664" s="192">
        <v>2453521189200</v>
      </c>
      <c r="AQ664" s="192">
        <v>4981160612042</v>
      </c>
      <c r="AR664" s="192" t="s">
        <v>152</v>
      </c>
      <c r="AS664" s="231" t="s">
        <v>1459</v>
      </c>
      <c r="AT664" s="231" t="s">
        <v>1464</v>
      </c>
      <c r="AU664" s="232" t="s">
        <v>134</v>
      </c>
      <c r="AV664" s="232" t="s">
        <v>152</v>
      </c>
      <c r="AW664" s="233">
        <v>14504</v>
      </c>
      <c r="AX664" s="233">
        <v>1050</v>
      </c>
      <c r="AY664" s="204" t="s">
        <v>3388</v>
      </c>
      <c r="AZ664" s="195" t="s">
        <v>4842</v>
      </c>
      <c r="BA664" s="133" t="str">
        <f>IFERROR(VLOOKUP(AZ:AZ,Q商品!B:E,4,0),"")</f>
        <v>2022年製 AZENIS FK510 245/35R21 96Y XL サマータイヤ ラベルなし 最短当日発送</v>
      </c>
      <c r="BB664" s="133" t="str">
        <f>IFERROR(VLOOKUP(B:B,在庫!B:M,12,0),"")</f>
        <v/>
      </c>
      <c r="BC664" s="133" t="str">
        <f>IFERROR(VLOOKUP(B:B,在庫!B:L,10,0),"")</f>
        <v/>
      </c>
      <c r="BD664" s="234" t="e">
        <f>VLOOKUP(AP:AP,[1]MICHELIN!$B:$AH,32,0)</f>
        <v>#N/A</v>
      </c>
      <c r="BE664" s="234" t="e">
        <f>VLOOKUP(AP:AP,[1]MICHELIN!$B:$AH,33,0)</f>
        <v>#N/A</v>
      </c>
    </row>
    <row r="665" spans="1:57" s="11" customFormat="1" ht="19.5" hidden="1" customHeight="1">
      <c r="A665" s="237">
        <f t="shared" si="281"/>
        <v>1</v>
      </c>
      <c r="B665" s="249">
        <f t="shared" si="282"/>
        <v>2454020189203</v>
      </c>
      <c r="C665" s="233">
        <f>VLOOKUP(B:B,[1]FALKEN!$B:$K,9,0)</f>
        <v>0</v>
      </c>
      <c r="D665" s="11" t="s">
        <v>7343</v>
      </c>
      <c r="E665" s="358" t="s">
        <v>652</v>
      </c>
      <c r="F665" s="303" t="s">
        <v>7162</v>
      </c>
      <c r="G665" s="132" t="str">
        <f t="shared" si="283"/>
        <v>20</v>
      </c>
      <c r="H665" s="225">
        <v>0</v>
      </c>
      <c r="I665" s="225">
        <f>VLOOKUP(B:B,[1]FALKEN!$B:$K,10,0)</f>
        <v>0</v>
      </c>
      <c r="J665" s="131"/>
      <c r="K665" s="132" t="s">
        <v>7350</v>
      </c>
      <c r="L665" s="132">
        <v>15</v>
      </c>
      <c r="M665" s="134"/>
      <c r="N665" s="226"/>
      <c r="O665" s="226"/>
      <c r="P665" s="227"/>
      <c r="Q665" s="228">
        <f t="shared" si="268"/>
        <v>-954.5454545454545</v>
      </c>
      <c r="R665" s="143">
        <f t="shared" si="269"/>
        <v>16.975142857142856</v>
      </c>
      <c r="S665" s="238">
        <v>1074476526</v>
      </c>
      <c r="T665" s="288" t="s">
        <v>6943</v>
      </c>
      <c r="U665" s="189">
        <f t="shared" si="270"/>
        <v>22727</v>
      </c>
      <c r="V665" s="11">
        <v>900</v>
      </c>
      <c r="W665" s="229">
        <v>23627</v>
      </c>
      <c r="X665" s="135">
        <f t="shared" si="271"/>
        <v>15249</v>
      </c>
      <c r="Y665" s="230">
        <f t="shared" si="272"/>
        <v>20524.545454545452</v>
      </c>
      <c r="Z665" s="141" t="str">
        <f t="shared" si="273"/>
        <v/>
      </c>
      <c r="AA665" s="136">
        <f t="shared" si="274"/>
        <v>0.25703592151304416</v>
      </c>
      <c r="AB665" s="309"/>
      <c r="AC665" s="184">
        <f t="shared" si="288"/>
        <v>22281</v>
      </c>
      <c r="AD665" s="182">
        <f t="shared" si="289"/>
        <v>24484</v>
      </c>
      <c r="AE665" s="128">
        <f t="shared" si="276"/>
        <v>2203.56</v>
      </c>
      <c r="AF665" s="129">
        <f t="shared" si="277"/>
        <v>446.55999999999995</v>
      </c>
      <c r="AG665" s="130">
        <f t="shared" si="278"/>
        <v>1.8238849861133801E-2</v>
      </c>
      <c r="AH665" s="137">
        <f t="shared" si="279"/>
        <v>1757</v>
      </c>
      <c r="AI665" s="138">
        <f t="shared" si="280"/>
        <v>7.1761150138866192E-2</v>
      </c>
      <c r="AJ665" s="138">
        <f t="shared" si="275"/>
        <v>0.23879707165191036</v>
      </c>
      <c r="AK665" s="11" t="s">
        <v>13397</v>
      </c>
      <c r="AL665" s="11">
        <f t="shared" si="284"/>
        <v>19832.599999999999</v>
      </c>
      <c r="AM665" s="412">
        <f t="shared" si="285"/>
        <v>17075.090909090908</v>
      </c>
      <c r="AN665" s="412">
        <f t="shared" si="286"/>
        <v>1826.0909090909081</v>
      </c>
      <c r="AO665" s="413">
        <f t="shared" si="287"/>
        <v>0.10694472543737284</v>
      </c>
      <c r="AP665" s="192">
        <v>2454020189203</v>
      </c>
      <c r="AQ665" s="192">
        <v>4981160612059</v>
      </c>
      <c r="AR665" s="192" t="s">
        <v>152</v>
      </c>
      <c r="AS665" s="231" t="s">
        <v>1459</v>
      </c>
      <c r="AT665" s="231" t="s">
        <v>974</v>
      </c>
      <c r="AU665" s="232" t="s">
        <v>128</v>
      </c>
      <c r="AV665" s="232" t="s">
        <v>152</v>
      </c>
      <c r="AW665" s="233">
        <v>15249</v>
      </c>
      <c r="AX665" s="233">
        <v>1050</v>
      </c>
      <c r="AY665" s="204" t="s">
        <v>3388</v>
      </c>
      <c r="AZ665" s="195" t="s">
        <v>4845</v>
      </c>
      <c r="BA665" s="133" t="str">
        <f>IFERROR(VLOOKUP(AZ:AZ,Q商品!B:E,4,0),"")</f>
        <v>2022年製 AZENIS FK510 245/40ZR20 99Y XL サマータイヤ ラベルなし 最短当日発送</v>
      </c>
      <c r="BB665" s="133" t="str">
        <f>IFERROR(VLOOKUP(B:B,在庫!B:M,12,0),"")</f>
        <v/>
      </c>
      <c r="BC665" s="133" t="str">
        <f>IFERROR(VLOOKUP(B:B,在庫!B:L,10,0),"")</f>
        <v/>
      </c>
      <c r="BD665" s="234" t="e">
        <f>VLOOKUP(AP:AP,[1]MICHELIN!$B:$AH,32,0)</f>
        <v>#N/A</v>
      </c>
      <c r="BE665" s="234" t="e">
        <f>VLOOKUP(AP:AP,[1]MICHELIN!$B:$AH,33,0)</f>
        <v>#N/A</v>
      </c>
    </row>
    <row r="666" spans="1:57" s="11" customFormat="1" ht="19.5" hidden="1" customHeight="1">
      <c r="A666" s="237">
        <f t="shared" si="281"/>
        <v>1</v>
      </c>
      <c r="B666" s="249">
        <f t="shared" si="282"/>
        <v>2454520189208</v>
      </c>
      <c r="C666" s="233">
        <f>VLOOKUP(B:B,[1]FALKEN!$B:$K,9,0)</f>
        <v>0</v>
      </c>
      <c r="D666" s="11" t="s">
        <v>7343</v>
      </c>
      <c r="E666" s="358" t="s">
        <v>653</v>
      </c>
      <c r="F666" s="303" t="s">
        <v>7163</v>
      </c>
      <c r="G666" s="132" t="str">
        <f t="shared" si="283"/>
        <v>20</v>
      </c>
      <c r="H666" s="225">
        <v>0</v>
      </c>
      <c r="I666" s="225">
        <f>VLOOKUP(B:B,[1]FALKEN!$B:$K,10,0)</f>
        <v>0</v>
      </c>
      <c r="J666" s="131"/>
      <c r="K666" s="132" t="s">
        <v>7350</v>
      </c>
      <c r="L666" s="132">
        <v>16</v>
      </c>
      <c r="M666" s="134"/>
      <c r="N666" s="226"/>
      <c r="O666" s="226"/>
      <c r="P666" s="227"/>
      <c r="Q666" s="228">
        <f t="shared" si="268"/>
        <v>-954.5454545454545</v>
      </c>
      <c r="R666" s="143">
        <f t="shared" si="269"/>
        <v>17.131238095238096</v>
      </c>
      <c r="S666" s="238">
        <v>1074476522</v>
      </c>
      <c r="T666" s="288" t="s">
        <v>6944</v>
      </c>
      <c r="U666" s="189">
        <f t="shared" si="270"/>
        <v>22850</v>
      </c>
      <c r="V666" s="11">
        <v>900</v>
      </c>
      <c r="W666" s="229">
        <v>23750</v>
      </c>
      <c r="X666" s="135">
        <f t="shared" si="271"/>
        <v>15398</v>
      </c>
      <c r="Y666" s="230">
        <f t="shared" si="272"/>
        <v>20636.363636363636</v>
      </c>
      <c r="Z666" s="141" t="str">
        <f t="shared" si="273"/>
        <v/>
      </c>
      <c r="AA666" s="136">
        <f t="shared" si="274"/>
        <v>0.25384140969162994</v>
      </c>
      <c r="AB666" s="309"/>
      <c r="AC666" s="184">
        <f t="shared" si="288"/>
        <v>22401</v>
      </c>
      <c r="AD666" s="182">
        <f t="shared" si="289"/>
        <v>24616</v>
      </c>
      <c r="AE666" s="128">
        <f t="shared" si="276"/>
        <v>2215.44</v>
      </c>
      <c r="AF666" s="129">
        <f t="shared" si="277"/>
        <v>449.44000000000005</v>
      </c>
      <c r="AG666" s="130">
        <f t="shared" si="278"/>
        <v>1.8258043548911279E-2</v>
      </c>
      <c r="AH666" s="137">
        <f t="shared" si="279"/>
        <v>1766</v>
      </c>
      <c r="AI666" s="138">
        <f t="shared" si="280"/>
        <v>7.1741956451088718E-2</v>
      </c>
      <c r="AJ666" s="138">
        <f t="shared" si="275"/>
        <v>0.23558336614271866</v>
      </c>
      <c r="AK666" s="11" t="s">
        <v>13397</v>
      </c>
      <c r="AL666" s="11">
        <f t="shared" si="284"/>
        <v>19939.400000000001</v>
      </c>
      <c r="AM666" s="412">
        <f t="shared" si="285"/>
        <v>17172.18181818182</v>
      </c>
      <c r="AN666" s="412">
        <f t="shared" si="286"/>
        <v>1774.1818181818198</v>
      </c>
      <c r="AO666" s="413">
        <f t="shared" si="287"/>
        <v>0.10331720435799981</v>
      </c>
      <c r="AP666" s="192">
        <v>2454520189208</v>
      </c>
      <c r="AQ666" s="192">
        <v>4981160612066</v>
      </c>
      <c r="AR666" s="192" t="s">
        <v>152</v>
      </c>
      <c r="AS666" s="231" t="s">
        <v>1459</v>
      </c>
      <c r="AT666" s="231" t="s">
        <v>1460</v>
      </c>
      <c r="AU666" s="232" t="s">
        <v>92</v>
      </c>
      <c r="AV666" s="232" t="s">
        <v>152</v>
      </c>
      <c r="AW666" s="233">
        <v>15398</v>
      </c>
      <c r="AX666" s="233">
        <v>1050</v>
      </c>
      <c r="AY666" s="204" t="s">
        <v>3388</v>
      </c>
      <c r="AZ666" s="195" t="s">
        <v>4846</v>
      </c>
      <c r="BA666" s="133" t="str">
        <f>IFERROR(VLOOKUP(AZ:AZ,Q商品!B:E,4,0),"")</f>
        <v>2022年製 AZENIS FK510 245/45R20 103Y XL サマータイヤ ラベルなし 最短当日発送</v>
      </c>
      <c r="BB666" s="133" t="str">
        <f>IFERROR(VLOOKUP(B:B,在庫!B:M,12,0),"")</f>
        <v/>
      </c>
      <c r="BC666" s="133" t="str">
        <f>IFERROR(VLOOKUP(B:B,在庫!B:L,10,0),"")</f>
        <v/>
      </c>
      <c r="BD666" s="234" t="e">
        <f>VLOOKUP(AP:AP,[1]MICHELIN!$B:$AH,32,0)</f>
        <v>#N/A</v>
      </c>
      <c r="BE666" s="234" t="e">
        <f>VLOOKUP(AP:AP,[1]MICHELIN!$B:$AH,33,0)</f>
        <v>#N/A</v>
      </c>
    </row>
    <row r="667" spans="1:57" s="11" customFormat="1" ht="19.5" hidden="1" customHeight="1">
      <c r="A667" s="237">
        <f t="shared" si="281"/>
        <v>1</v>
      </c>
      <c r="B667" s="249">
        <f t="shared" si="282"/>
        <v>2553519189202</v>
      </c>
      <c r="C667" s="233">
        <f>VLOOKUP(B:B,[1]FALKEN!$B:$K,9,0)</f>
        <v>2</v>
      </c>
      <c r="D667" s="11" t="s">
        <v>7343</v>
      </c>
      <c r="E667" s="358" t="s">
        <v>654</v>
      </c>
      <c r="F667" s="303" t="s">
        <v>7164</v>
      </c>
      <c r="G667" s="132" t="str">
        <f t="shared" si="283"/>
        <v>19</v>
      </c>
      <c r="H667" s="225">
        <v>0</v>
      </c>
      <c r="I667" s="225">
        <f>VLOOKUP(B:B,[1]FALKEN!$B:$K,10,0)</f>
        <v>0</v>
      </c>
      <c r="J667" s="131"/>
      <c r="K667" s="132" t="s">
        <v>7350</v>
      </c>
      <c r="L667" s="132">
        <v>17</v>
      </c>
      <c r="M667" s="134"/>
      <c r="N667" s="226"/>
      <c r="O667" s="226"/>
      <c r="P667" s="227"/>
      <c r="Q667" s="228">
        <f t="shared" si="268"/>
        <v>-954.5454545454545</v>
      </c>
      <c r="R667" s="143">
        <f t="shared" si="269"/>
        <v>16.115047619047619</v>
      </c>
      <c r="S667" s="238">
        <v>1074476051</v>
      </c>
      <c r="T667" s="288" t="s">
        <v>6945</v>
      </c>
      <c r="U667" s="189">
        <f t="shared" si="270"/>
        <v>31140</v>
      </c>
      <c r="V667" s="11">
        <v>900</v>
      </c>
      <c r="W667" s="229">
        <v>32040</v>
      </c>
      <c r="X667" s="135">
        <f t="shared" si="271"/>
        <v>14428</v>
      </c>
      <c r="Y667" s="230">
        <f t="shared" si="272"/>
        <v>28172.727272727272</v>
      </c>
      <c r="Z667" s="141" t="str">
        <f t="shared" si="273"/>
        <v/>
      </c>
      <c r="AA667" s="136">
        <f t="shared" si="274"/>
        <v>0.48787350758309128</v>
      </c>
      <c r="AB667" s="309"/>
      <c r="AC667" s="184">
        <f t="shared" si="288"/>
        <v>30529</v>
      </c>
      <c r="AD667" s="182">
        <f t="shared" si="289"/>
        <v>33548</v>
      </c>
      <c r="AE667" s="128">
        <f t="shared" si="276"/>
        <v>3019.3199999999997</v>
      </c>
      <c r="AF667" s="129">
        <f t="shared" si="277"/>
        <v>611.31999999999971</v>
      </c>
      <c r="AG667" s="130">
        <f t="shared" si="278"/>
        <v>1.8222248718254432E-2</v>
      </c>
      <c r="AH667" s="137">
        <f t="shared" si="279"/>
        <v>2408</v>
      </c>
      <c r="AI667" s="138">
        <f t="shared" si="280"/>
        <v>7.1777751281745558E-2</v>
      </c>
      <c r="AJ667" s="138">
        <f t="shared" si="275"/>
        <v>0.46965125886483683</v>
      </c>
      <c r="AK667" s="11" t="s">
        <v>13397</v>
      </c>
      <c r="AL667" s="11">
        <f t="shared" si="284"/>
        <v>27174.2</v>
      </c>
      <c r="AM667" s="412">
        <f t="shared" si="285"/>
        <v>23749.272727272724</v>
      </c>
      <c r="AN667" s="412">
        <f t="shared" si="286"/>
        <v>9321.2727272727243</v>
      </c>
      <c r="AO667" s="413">
        <f t="shared" si="287"/>
        <v>0.39248665987857995</v>
      </c>
      <c r="AP667" s="192">
        <v>2553519189202</v>
      </c>
      <c r="AQ667" s="192">
        <v>4981160612127</v>
      </c>
      <c r="AR667" s="192" t="s">
        <v>152</v>
      </c>
      <c r="AS667" s="231" t="s">
        <v>1459</v>
      </c>
      <c r="AT667" s="231" t="s">
        <v>806</v>
      </c>
      <c r="AU667" s="232" t="s">
        <v>100</v>
      </c>
      <c r="AV667" s="232" t="s">
        <v>152</v>
      </c>
      <c r="AW667" s="233">
        <v>14428</v>
      </c>
      <c r="AX667" s="233">
        <v>1050</v>
      </c>
      <c r="AY667" s="204" t="s">
        <v>3388</v>
      </c>
      <c r="AZ667" s="195" t="s">
        <v>4847</v>
      </c>
      <c r="BA667" s="133" t="str">
        <f>IFERROR(VLOOKUP(AZ:AZ,Q商品!B:E,4,0),"")</f>
        <v>2022年製 AZENIS FK510 255/35ZR19 96Y XL サマータイヤ ラベルなし 最短当日発送</v>
      </c>
      <c r="BB667" s="133" t="str">
        <f>IFERROR(VLOOKUP(B:B,在庫!B:M,12,0),"")</f>
        <v>2022年製</v>
      </c>
      <c r="BC667" s="133">
        <f>IFERROR(VLOOKUP(B:B,在庫!B:L,10,0),"")</f>
        <v>1</v>
      </c>
      <c r="BD667" s="234" t="e">
        <f>VLOOKUP(AP:AP,[1]MICHELIN!$B:$AH,32,0)</f>
        <v>#N/A</v>
      </c>
      <c r="BE667" s="234" t="e">
        <f>VLOOKUP(AP:AP,[1]MICHELIN!$B:$AH,33,0)</f>
        <v>#N/A</v>
      </c>
    </row>
    <row r="668" spans="1:57" s="11" customFormat="1" ht="19.5" hidden="1" customHeight="1">
      <c r="A668" s="11">
        <f t="shared" si="281"/>
        <v>1</v>
      </c>
      <c r="B668" s="239">
        <f t="shared" si="282"/>
        <v>2254518209822</v>
      </c>
      <c r="C668" s="233">
        <f>VLOOKUP(B:B,[1]CONTINENTAL!$B:$K,9,0)</f>
        <v>0</v>
      </c>
      <c r="D668" s="11" t="s">
        <v>7342</v>
      </c>
      <c r="E668" s="358" t="s">
        <v>1541</v>
      </c>
      <c r="F668" s="156"/>
      <c r="G668" s="132" t="str">
        <f t="shared" si="283"/>
        <v>18</v>
      </c>
      <c r="H668" s="233">
        <v>0</v>
      </c>
      <c r="I668" s="233">
        <f>VLOOKUP(B:B,[1]CONTINENTAL!$B:$K,10,0)</f>
        <v>0</v>
      </c>
      <c r="J668" s="131"/>
      <c r="K668" s="132" t="s">
        <v>7349</v>
      </c>
      <c r="L668" s="132">
        <v>6</v>
      </c>
      <c r="M668" s="134"/>
      <c r="N668" s="226"/>
      <c r="O668" s="226"/>
      <c r="P668" s="227"/>
      <c r="Q668" s="228">
        <f t="shared" si="268"/>
        <v>-954.5454545454545</v>
      </c>
      <c r="R668" s="143">
        <f t="shared" si="269"/>
        <v>8.8571428571428577</v>
      </c>
      <c r="S668" s="192"/>
      <c r="T668" s="288"/>
      <c r="U668" s="189">
        <f t="shared" si="270"/>
        <v>0</v>
      </c>
      <c r="W668" s="229"/>
      <c r="X668" s="135">
        <f t="shared" si="271"/>
        <v>7500</v>
      </c>
      <c r="Y668" s="230">
        <f t="shared" si="272"/>
        <v>-954.5454545454545</v>
      </c>
      <c r="Z668" s="141" t="str">
        <f t="shared" si="273"/>
        <v/>
      </c>
      <c r="AA668" s="136">
        <f t="shared" si="274"/>
        <v>8.8571428571428577</v>
      </c>
      <c r="AB668" s="309"/>
      <c r="AC668" s="184">
        <f t="shared" si="288"/>
        <v>0</v>
      </c>
      <c r="AD668" s="182">
        <f t="shared" si="289"/>
        <v>0</v>
      </c>
      <c r="AE668" s="128">
        <f t="shared" si="276"/>
        <v>0</v>
      </c>
      <c r="AF668" s="129">
        <f t="shared" si="277"/>
        <v>0</v>
      </c>
      <c r="AG668" s="130" t="str">
        <f t="shared" si="278"/>
        <v/>
      </c>
      <c r="AH668" s="137">
        <f t="shared" si="279"/>
        <v>0</v>
      </c>
      <c r="AI668" s="138" t="str">
        <f t="shared" si="280"/>
        <v/>
      </c>
      <c r="AJ668" s="138" t="str">
        <f t="shared" si="275"/>
        <v/>
      </c>
      <c r="AL668" s="11">
        <f t="shared" si="284"/>
        <v>0</v>
      </c>
      <c r="AM668" s="412">
        <f t="shared" si="285"/>
        <v>-954.5454545454545</v>
      </c>
      <c r="AN668" s="412">
        <f t="shared" si="286"/>
        <v>-8454.545454545454</v>
      </c>
      <c r="AO668" s="413">
        <f t="shared" si="287"/>
        <v>8.8571428571428577</v>
      </c>
      <c r="AP668" s="192">
        <v>2254518209822</v>
      </c>
      <c r="AQ668" s="192">
        <v>4019238732122</v>
      </c>
      <c r="AR668" s="192" t="s">
        <v>152</v>
      </c>
      <c r="AS668" s="231" t="s">
        <v>1454</v>
      </c>
      <c r="AT668" s="231" t="s">
        <v>1040</v>
      </c>
      <c r="AU668" s="232" t="s">
        <v>40</v>
      </c>
      <c r="AV668" s="232" t="s">
        <v>152</v>
      </c>
      <c r="AW668" s="233">
        <v>7500</v>
      </c>
      <c r="AX668" s="233">
        <v>1050</v>
      </c>
      <c r="AY668" s="204" t="s">
        <v>3387</v>
      </c>
      <c r="AZ668" s="192"/>
      <c r="BA668" s="133" t="str">
        <f>IFERROR(VLOOKUP(AZ:AZ,Q商品!B:E,4,0),"")</f>
        <v/>
      </c>
      <c r="BB668" s="133" t="str">
        <f>IFERROR(VLOOKUP(B:B,在庫!B:M,12,0),"")</f>
        <v/>
      </c>
      <c r="BC668" s="133" t="str">
        <f>IFERROR(VLOOKUP(B:B,在庫!B:L,10,0),"")</f>
        <v/>
      </c>
      <c r="BD668" s="234">
        <f>VLOOKUP(AP:AP,[1]CONTINENTAL!$B:$AH,32,0)</f>
        <v>619681727</v>
      </c>
      <c r="BE668" s="234">
        <f>VLOOKUP(AP:AP,[1]CONTINENTAL!$B:$AH,33,0)</f>
        <v>619681734</v>
      </c>
    </row>
    <row r="669" spans="1:57" s="11" customFormat="1" ht="19.5" hidden="1" customHeight="1">
      <c r="A669" s="237">
        <f t="shared" si="281"/>
        <v>1</v>
      </c>
      <c r="B669" s="249">
        <f t="shared" si="282"/>
        <v>2753020189207</v>
      </c>
      <c r="C669" s="233">
        <f>VLOOKUP(B:B,[1]FALKEN!$B:$K,9,0)</f>
        <v>0</v>
      </c>
      <c r="D669" s="11" t="s">
        <v>7343</v>
      </c>
      <c r="E669" s="358" t="s">
        <v>657</v>
      </c>
      <c r="F669" s="235" t="s">
        <v>379</v>
      </c>
      <c r="G669" s="132" t="str">
        <f t="shared" si="283"/>
        <v>20</v>
      </c>
      <c r="H669" s="225">
        <v>0</v>
      </c>
      <c r="I669" s="225">
        <f>VLOOKUP(B:B,[1]FALKEN!$B:$K,10,0)</f>
        <v>0</v>
      </c>
      <c r="J669" s="131"/>
      <c r="K669" s="132" t="s">
        <v>7350</v>
      </c>
      <c r="L669" s="132">
        <v>20</v>
      </c>
      <c r="M669" s="134"/>
      <c r="N669" s="226"/>
      <c r="O669" s="226"/>
      <c r="P669" s="227"/>
      <c r="Q669" s="228">
        <f t="shared" ref="Q669:Q700" si="290">(P669-AX669)/1.1</f>
        <v>-954.5454545454545</v>
      </c>
      <c r="R669" s="143">
        <f t="shared" ref="R669:R700" si="291">IFERROR((Q669-X669)/Q669,"")</f>
        <v>19.955619047619049</v>
      </c>
      <c r="S669" s="238">
        <v>1074476048</v>
      </c>
      <c r="T669" s="288" t="s">
        <v>6948</v>
      </c>
      <c r="U669" s="189">
        <f t="shared" ref="U669:U700" si="292">W669-V669</f>
        <v>0</v>
      </c>
      <c r="W669" s="229"/>
      <c r="X669" s="135">
        <f t="shared" ref="X669:X700" si="293">AW669</f>
        <v>18094</v>
      </c>
      <c r="Y669" s="230">
        <f t="shared" ref="Y669:Y700" si="294">(W669-AX669)/1.1</f>
        <v>-954.5454545454545</v>
      </c>
      <c r="Z669" s="141" t="str">
        <f t="shared" ref="Z669:Z700" si="295">IFERROR(-1+(AD669/N669),"")</f>
        <v/>
      </c>
      <c r="AA669" s="136">
        <f t="shared" ref="AA669:AA700" si="296">IFERROR((Y669-X669)/Y669,"")</f>
        <v>19.955619047619049</v>
      </c>
      <c r="AB669" s="309"/>
      <c r="AC669" s="184">
        <f t="shared" si="288"/>
        <v>0</v>
      </c>
      <c r="AD669" s="182">
        <f t="shared" si="289"/>
        <v>0</v>
      </c>
      <c r="AE669" s="128">
        <f t="shared" si="276"/>
        <v>0</v>
      </c>
      <c r="AF669" s="129">
        <f t="shared" si="277"/>
        <v>0</v>
      </c>
      <c r="AG669" s="130" t="str">
        <f t="shared" si="278"/>
        <v/>
      </c>
      <c r="AH669" s="137">
        <f t="shared" si="279"/>
        <v>0</v>
      </c>
      <c r="AI669" s="138" t="str">
        <f t="shared" si="280"/>
        <v/>
      </c>
      <c r="AJ669" s="138" t="str">
        <f t="shared" si="275"/>
        <v/>
      </c>
      <c r="AK669" s="11" t="s">
        <v>13397</v>
      </c>
      <c r="AL669" s="11">
        <f t="shared" si="284"/>
        <v>0</v>
      </c>
      <c r="AM669" s="412">
        <f t="shared" si="285"/>
        <v>-954.5454545454545</v>
      </c>
      <c r="AN669" s="412">
        <f t="shared" si="286"/>
        <v>-19048.545454545456</v>
      </c>
      <c r="AO669" s="413">
        <f t="shared" si="287"/>
        <v>19.955619047619049</v>
      </c>
      <c r="AP669" s="192">
        <v>2753020189207</v>
      </c>
      <c r="AQ669" s="192">
        <v>4981160612271</v>
      </c>
      <c r="AR669" s="192" t="s">
        <v>152</v>
      </c>
      <c r="AS669" s="231" t="s">
        <v>1459</v>
      </c>
      <c r="AT669" s="231" t="s">
        <v>979</v>
      </c>
      <c r="AU669" s="232" t="s">
        <v>133</v>
      </c>
      <c r="AV669" s="232" t="s">
        <v>152</v>
      </c>
      <c r="AW669" s="233">
        <v>18094</v>
      </c>
      <c r="AX669" s="233">
        <v>1050</v>
      </c>
      <c r="AY669" s="204" t="s">
        <v>3388</v>
      </c>
      <c r="AZ669" s="195" t="s">
        <v>4850</v>
      </c>
      <c r="BA669" s="133" t="str">
        <f>IFERROR(VLOOKUP(AZ:AZ,Q商品!B:E,4,0),"")</f>
        <v>2022年製 AZENIS FK510 275/30ZR20 97Y XL サマータイヤ ラベルなし 最短当日発送</v>
      </c>
      <c r="BB669" s="133" t="str">
        <f>IFERROR(VLOOKUP(B:B,在庫!B:M,12,0),"")</f>
        <v/>
      </c>
      <c r="BC669" s="133" t="str">
        <f>IFERROR(VLOOKUP(B:B,在庫!B:L,10,0),"")</f>
        <v/>
      </c>
      <c r="BD669" s="234" t="e">
        <f>VLOOKUP(AP:AP,[1]MICHELIN!$B:$AH,32,0)</f>
        <v>#N/A</v>
      </c>
      <c r="BE669" s="234" t="e">
        <f>VLOOKUP(AP:AP,[1]MICHELIN!$B:$AH,33,0)</f>
        <v>#N/A</v>
      </c>
    </row>
    <row r="670" spans="1:57" s="11" customFormat="1" ht="19.5" hidden="1" customHeight="1">
      <c r="A670" s="237">
        <f t="shared" si="281"/>
        <v>1</v>
      </c>
      <c r="B670" s="249">
        <f t="shared" si="282"/>
        <v>2753520189202</v>
      </c>
      <c r="C670" s="233">
        <f>VLOOKUP(B:B,[1]FALKEN!$B:$K,9,0)</f>
        <v>0</v>
      </c>
      <c r="D670" s="11" t="s">
        <v>7343</v>
      </c>
      <c r="E670" s="358" t="s">
        <v>658</v>
      </c>
      <c r="F670" s="156" t="s">
        <v>380</v>
      </c>
      <c r="G670" s="132" t="str">
        <f t="shared" si="283"/>
        <v>20</v>
      </c>
      <c r="H670" s="225">
        <v>0</v>
      </c>
      <c r="I670" s="225">
        <f>VLOOKUP(B:B,[1]FALKEN!$B:$K,10,0)</f>
        <v>0</v>
      </c>
      <c r="J670" s="131"/>
      <c r="K670" s="132" t="s">
        <v>7350</v>
      </c>
      <c r="L670" s="132">
        <v>21</v>
      </c>
      <c r="M670" s="134"/>
      <c r="N670" s="226"/>
      <c r="O670" s="226"/>
      <c r="P670" s="227"/>
      <c r="Q670" s="228">
        <f t="shared" si="290"/>
        <v>-954.5454545454545</v>
      </c>
      <c r="R670" s="143">
        <f t="shared" si="291"/>
        <v>21.740761904761907</v>
      </c>
      <c r="S670" s="238">
        <v>1074476497</v>
      </c>
      <c r="T670" s="288" t="s">
        <v>6949</v>
      </c>
      <c r="U670" s="189">
        <f t="shared" si="292"/>
        <v>0</v>
      </c>
      <c r="W670" s="229"/>
      <c r="X670" s="135">
        <f t="shared" si="293"/>
        <v>19798</v>
      </c>
      <c r="Y670" s="230">
        <f t="shared" si="294"/>
        <v>-954.5454545454545</v>
      </c>
      <c r="Z670" s="141" t="str">
        <f t="shared" si="295"/>
        <v/>
      </c>
      <c r="AA670" s="136">
        <f t="shared" si="296"/>
        <v>21.740761904761907</v>
      </c>
      <c r="AB670" s="309"/>
      <c r="AC670" s="184">
        <f t="shared" si="288"/>
        <v>0</v>
      </c>
      <c r="AD670" s="182">
        <f t="shared" si="289"/>
        <v>0</v>
      </c>
      <c r="AE670" s="128">
        <f t="shared" si="276"/>
        <v>0</v>
      </c>
      <c r="AF670" s="129">
        <f t="shared" si="277"/>
        <v>0</v>
      </c>
      <c r="AG670" s="130" t="str">
        <f t="shared" si="278"/>
        <v/>
      </c>
      <c r="AH670" s="137">
        <f t="shared" si="279"/>
        <v>0</v>
      </c>
      <c r="AI670" s="138" t="str">
        <f t="shared" si="280"/>
        <v/>
      </c>
      <c r="AJ670" s="138" t="str">
        <f t="shared" ref="AJ670:AJ701" si="297">IFERROR(AA670-AG670,"")</f>
        <v/>
      </c>
      <c r="AK670" s="11" t="s">
        <v>13397</v>
      </c>
      <c r="AL670" s="11">
        <f t="shared" si="284"/>
        <v>0</v>
      </c>
      <c r="AM670" s="412">
        <f t="shared" si="285"/>
        <v>-954.5454545454545</v>
      </c>
      <c r="AN670" s="412">
        <f t="shared" si="286"/>
        <v>-20752.545454545456</v>
      </c>
      <c r="AO670" s="413">
        <f t="shared" si="287"/>
        <v>21.740761904761907</v>
      </c>
      <c r="AP670" s="192">
        <v>2753520189202</v>
      </c>
      <c r="AQ670" s="192">
        <v>4981160612301</v>
      </c>
      <c r="AR670" s="192" t="s">
        <v>152</v>
      </c>
      <c r="AS670" s="231" t="s">
        <v>1459</v>
      </c>
      <c r="AT670" s="231" t="s">
        <v>1461</v>
      </c>
      <c r="AU670" s="232" t="s">
        <v>130</v>
      </c>
      <c r="AV670" s="232" t="s">
        <v>152</v>
      </c>
      <c r="AW670" s="233">
        <v>19798</v>
      </c>
      <c r="AX670" s="233">
        <v>1050</v>
      </c>
      <c r="AY670" s="204" t="s">
        <v>3388</v>
      </c>
      <c r="AZ670" s="195" t="s">
        <v>4851</v>
      </c>
      <c r="BA670" s="133" t="str">
        <f>IFERROR(VLOOKUP(AZ:AZ,Q商品!B:E,4,0),"")</f>
        <v>2022年製 AZENIS FK510 275/35ZR20 102Y XL サマータイヤ ラベルなし 最短当日発送</v>
      </c>
      <c r="BB670" s="133" t="str">
        <f>IFERROR(VLOOKUP(B:B,在庫!B:M,12,0),"")</f>
        <v/>
      </c>
      <c r="BC670" s="133" t="str">
        <f>IFERROR(VLOOKUP(B:B,在庫!B:L,10,0),"")</f>
        <v/>
      </c>
      <c r="BD670" s="234" t="e">
        <f>VLOOKUP(AP:AP,[1]MICHELIN!$B:$AH,32,0)</f>
        <v>#N/A</v>
      </c>
      <c r="BE670" s="234" t="e">
        <f>VLOOKUP(AP:AP,[1]MICHELIN!$B:$AH,33,0)</f>
        <v>#N/A</v>
      </c>
    </row>
    <row r="671" spans="1:57" s="11" customFormat="1" ht="19.5" hidden="1" customHeight="1">
      <c r="A671" s="237">
        <f t="shared" si="281"/>
        <v>1</v>
      </c>
      <c r="B671" s="249">
        <f t="shared" si="282"/>
        <v>2754020189303</v>
      </c>
      <c r="C671" s="233">
        <f>VLOOKUP(B:B,[1]FALKEN!$B:$K,9,0)</f>
        <v>0</v>
      </c>
      <c r="D671" s="11" t="s">
        <v>7343</v>
      </c>
      <c r="E671" s="358" t="s">
        <v>4856</v>
      </c>
      <c r="F671" s="303" t="s">
        <v>7167</v>
      </c>
      <c r="G671" s="132" t="str">
        <f t="shared" si="283"/>
        <v>20</v>
      </c>
      <c r="H671" s="225">
        <v>0</v>
      </c>
      <c r="I671" s="225">
        <f>VLOOKUP(B:B,[1]FALKEN!$B:$K,10,0)</f>
        <v>0</v>
      </c>
      <c r="J671" s="131"/>
      <c r="K671" s="132" t="s">
        <v>7350</v>
      </c>
      <c r="L671" s="132">
        <v>25</v>
      </c>
      <c r="M671" s="134"/>
      <c r="N671" s="226"/>
      <c r="O671" s="226"/>
      <c r="P671" s="227"/>
      <c r="Q671" s="228">
        <f t="shared" si="290"/>
        <v>-954.5454545454545</v>
      </c>
      <c r="R671" s="143">
        <f t="shared" si="291"/>
        <v>22.36304761904762</v>
      </c>
      <c r="S671" s="238">
        <v>1074476256</v>
      </c>
      <c r="T671" s="288" t="s">
        <v>6952</v>
      </c>
      <c r="U671" s="189">
        <f t="shared" si="292"/>
        <v>38750</v>
      </c>
      <c r="W671" s="229">
        <v>38750</v>
      </c>
      <c r="X671" s="135">
        <f t="shared" si="293"/>
        <v>20392</v>
      </c>
      <c r="Y671" s="230">
        <f t="shared" si="294"/>
        <v>34272.727272727272</v>
      </c>
      <c r="Z671" s="141" t="str">
        <f t="shared" si="295"/>
        <v/>
      </c>
      <c r="AA671" s="136">
        <f t="shared" si="296"/>
        <v>0.40500795755968166</v>
      </c>
      <c r="AB671" s="309"/>
      <c r="AC671" s="184">
        <f t="shared" si="288"/>
        <v>37990</v>
      </c>
      <c r="AD671" s="182">
        <f t="shared" si="289"/>
        <v>41747</v>
      </c>
      <c r="AE671" s="128">
        <f t="shared" si="276"/>
        <v>3757.23</v>
      </c>
      <c r="AF671" s="129">
        <f t="shared" si="277"/>
        <v>760.23</v>
      </c>
      <c r="AG671" s="130">
        <f t="shared" si="278"/>
        <v>1.8210410328885908E-2</v>
      </c>
      <c r="AH671" s="137">
        <f t="shared" si="279"/>
        <v>2997</v>
      </c>
      <c r="AI671" s="138">
        <f t="shared" si="280"/>
        <v>7.1789589671114096E-2</v>
      </c>
      <c r="AJ671" s="138">
        <f t="shared" si="297"/>
        <v>0.38679754723079574</v>
      </c>
      <c r="AK671" s="11" t="s">
        <v>13397</v>
      </c>
      <c r="AL671" s="11">
        <f t="shared" si="284"/>
        <v>33815.300000000003</v>
      </c>
      <c r="AM671" s="412">
        <f t="shared" si="285"/>
        <v>29786.636363636364</v>
      </c>
      <c r="AN671" s="412">
        <f t="shared" si="286"/>
        <v>9394.636363636364</v>
      </c>
      <c r="AO671" s="413">
        <f t="shared" si="287"/>
        <v>0.31539769207057466</v>
      </c>
      <c r="AP671" s="192">
        <v>2754020189303</v>
      </c>
      <c r="AQ671" s="192">
        <v>4981160824322</v>
      </c>
      <c r="AR671" s="192" t="s">
        <v>152</v>
      </c>
      <c r="AS671" s="231" t="s">
        <v>1456</v>
      </c>
      <c r="AT671" s="231" t="s">
        <v>826</v>
      </c>
      <c r="AU671" s="232" t="s">
        <v>94</v>
      </c>
      <c r="AV671" s="232" t="s">
        <v>152</v>
      </c>
      <c r="AW671" s="233">
        <v>20392</v>
      </c>
      <c r="AX671" s="233">
        <v>1050</v>
      </c>
      <c r="AY671" s="204" t="s">
        <v>3388</v>
      </c>
      <c r="AZ671" s="195" t="s">
        <v>4857</v>
      </c>
      <c r="BA671" s="133" t="str">
        <f>IFERROR(VLOOKUP(AZ:AZ,Q商品!B:E,4,0),"")</f>
        <v>2022年製 AZENIS FK510 SUV 275/40R20 106Y XL サマータイヤ ラベルなし 最短当日発送</v>
      </c>
      <c r="BB671" s="133" t="str">
        <f>IFERROR(VLOOKUP(B:B,在庫!B:M,12,0),"")</f>
        <v/>
      </c>
      <c r="BC671" s="133" t="str">
        <f>IFERROR(VLOOKUP(B:B,在庫!B:L,10,0),"")</f>
        <v/>
      </c>
      <c r="BD671" s="234" t="e">
        <f>VLOOKUP(AP:AP,[1]MICHELIN!$B:$AH,32,0)</f>
        <v>#N/A</v>
      </c>
      <c r="BE671" s="234" t="e">
        <f>VLOOKUP(AP:AP,[1]MICHELIN!$B:$AH,33,0)</f>
        <v>#N/A</v>
      </c>
    </row>
    <row r="672" spans="1:57" s="11" customFormat="1" ht="19.5" hidden="1" customHeight="1">
      <c r="A672" s="11">
        <f t="shared" si="281"/>
        <v>1</v>
      </c>
      <c r="B672" s="239">
        <f t="shared" si="282"/>
        <v>2255017209818</v>
      </c>
      <c r="C672" s="233">
        <f>VLOOKUP(B:B,[1]CONTINENTAL!$B:$K,9,0)</f>
        <v>0</v>
      </c>
      <c r="D672" s="11" t="s">
        <v>7342</v>
      </c>
      <c r="E672" s="358" t="s">
        <v>1542</v>
      </c>
      <c r="F672" s="235"/>
      <c r="G672" s="132" t="str">
        <f t="shared" si="283"/>
        <v>17</v>
      </c>
      <c r="H672" s="233">
        <v>0</v>
      </c>
      <c r="I672" s="233">
        <f>VLOOKUP(B:B,[1]CONTINENTAL!$B:$K,10,0)</f>
        <v>0</v>
      </c>
      <c r="J672" s="131"/>
      <c r="K672" s="132" t="s">
        <v>7349</v>
      </c>
      <c r="L672" s="132">
        <v>7</v>
      </c>
      <c r="M672" s="134"/>
      <c r="N672" s="226"/>
      <c r="O672" s="226"/>
      <c r="P672" s="227"/>
      <c r="Q672" s="228">
        <f t="shared" si="290"/>
        <v>-954.5454545454545</v>
      </c>
      <c r="R672" s="143">
        <f t="shared" si="291"/>
        <v>8.7523809523809515</v>
      </c>
      <c r="S672" s="192"/>
      <c r="T672" s="288"/>
      <c r="U672" s="189">
        <f t="shared" si="292"/>
        <v>0</v>
      </c>
      <c r="W672" s="229"/>
      <c r="X672" s="135">
        <f t="shared" si="293"/>
        <v>7400</v>
      </c>
      <c r="Y672" s="230">
        <f t="shared" si="294"/>
        <v>-954.5454545454545</v>
      </c>
      <c r="Z672" s="141" t="str">
        <f t="shared" si="295"/>
        <v/>
      </c>
      <c r="AA672" s="136">
        <f t="shared" si="296"/>
        <v>8.7523809523809515</v>
      </c>
      <c r="AB672" s="309"/>
      <c r="AC672" s="184">
        <f t="shared" si="288"/>
        <v>0</v>
      </c>
      <c r="AD672" s="182">
        <f t="shared" si="289"/>
        <v>0</v>
      </c>
      <c r="AE672" s="128">
        <f t="shared" si="276"/>
        <v>0</v>
      </c>
      <c r="AF672" s="129">
        <f t="shared" si="277"/>
        <v>0</v>
      </c>
      <c r="AG672" s="130" t="str">
        <f t="shared" si="278"/>
        <v/>
      </c>
      <c r="AH672" s="137">
        <f t="shared" si="279"/>
        <v>0</v>
      </c>
      <c r="AI672" s="138" t="str">
        <f t="shared" si="280"/>
        <v/>
      </c>
      <c r="AJ672" s="138" t="str">
        <f t="shared" si="297"/>
        <v/>
      </c>
      <c r="AL672" s="11">
        <f t="shared" si="284"/>
        <v>0</v>
      </c>
      <c r="AM672" s="412">
        <f t="shared" si="285"/>
        <v>-954.5454545454545</v>
      </c>
      <c r="AN672" s="412">
        <f t="shared" si="286"/>
        <v>-8354.545454545454</v>
      </c>
      <c r="AO672" s="413">
        <f t="shared" si="287"/>
        <v>8.7523809523809515</v>
      </c>
      <c r="AP672" s="192">
        <v>2255017209818</v>
      </c>
      <c r="AQ672" s="192">
        <v>4019238646191</v>
      </c>
      <c r="AR672" s="192" t="s">
        <v>152</v>
      </c>
      <c r="AS672" s="231" t="s">
        <v>1454</v>
      </c>
      <c r="AT672" s="231" t="s">
        <v>996</v>
      </c>
      <c r="AU672" s="232" t="s">
        <v>32</v>
      </c>
      <c r="AV672" s="232" t="s">
        <v>152</v>
      </c>
      <c r="AW672" s="233">
        <v>7400</v>
      </c>
      <c r="AX672" s="233">
        <v>1050</v>
      </c>
      <c r="AY672" s="204" t="s">
        <v>3387</v>
      </c>
      <c r="AZ672" s="192"/>
      <c r="BA672" s="133" t="str">
        <f>IFERROR(VLOOKUP(AZ:AZ,Q商品!B:E,4,0),"")</f>
        <v/>
      </c>
      <c r="BB672" s="133" t="str">
        <f>IFERROR(VLOOKUP(B:B,在庫!B:M,12,0),"")</f>
        <v/>
      </c>
      <c r="BC672" s="133" t="str">
        <f>IFERROR(VLOOKUP(B:B,在庫!B:L,10,0),"")</f>
        <v/>
      </c>
      <c r="BD672" s="234">
        <f>VLOOKUP(AP:AP,[1]CONTINENTAL!$B:$AH,32,0)</f>
        <v>619681730</v>
      </c>
      <c r="BE672" s="234">
        <f>VLOOKUP(AP:AP,[1]CONTINENTAL!$B:$AH,33,0)</f>
        <v>619681737</v>
      </c>
    </row>
    <row r="673" spans="1:57" s="11" customFormat="1" ht="19.5" hidden="1" customHeight="1">
      <c r="A673" s="11">
        <f t="shared" si="281"/>
        <v>1</v>
      </c>
      <c r="B673" s="239">
        <f t="shared" si="282"/>
        <v>2156016167065</v>
      </c>
      <c r="C673" s="233">
        <f>VLOOKUP(B:B,[1]DUNLOP!$B:$K,9,0)</f>
        <v>0</v>
      </c>
      <c r="D673" s="11" t="s">
        <v>7344</v>
      </c>
      <c r="E673" s="358" t="s">
        <v>1635</v>
      </c>
      <c r="F673" s="156"/>
      <c r="G673" s="132" t="str">
        <f t="shared" si="283"/>
        <v>16</v>
      </c>
      <c r="H673" s="233">
        <v>0</v>
      </c>
      <c r="I673" s="233">
        <f>VLOOKUP(B:B,[1]DUNLOP!$B:$K,10,0)</f>
        <v>0</v>
      </c>
      <c r="J673" s="131"/>
      <c r="K673" s="132" t="s">
        <v>7352</v>
      </c>
      <c r="L673" s="132">
        <v>15</v>
      </c>
      <c r="M673" s="134"/>
      <c r="N673" s="226"/>
      <c r="O673" s="226"/>
      <c r="P673" s="227"/>
      <c r="Q673" s="228">
        <f t="shared" si="290"/>
        <v>-954.5454545454545</v>
      </c>
      <c r="R673" s="143">
        <f t="shared" si="291"/>
        <v>11.465714285714286</v>
      </c>
      <c r="S673" s="192">
        <v>1074476105</v>
      </c>
      <c r="T673" s="288" t="s">
        <v>6974</v>
      </c>
      <c r="U673" s="189">
        <f t="shared" si="292"/>
        <v>0</v>
      </c>
      <c r="W673" s="229"/>
      <c r="X673" s="135">
        <f t="shared" si="293"/>
        <v>9990</v>
      </c>
      <c r="Y673" s="230">
        <f t="shared" si="294"/>
        <v>-954.5454545454545</v>
      </c>
      <c r="Z673" s="141" t="str">
        <f t="shared" si="295"/>
        <v/>
      </c>
      <c r="AA673" s="136">
        <f t="shared" si="296"/>
        <v>11.465714285714286</v>
      </c>
      <c r="AB673" s="309"/>
      <c r="AC673" s="184">
        <f t="shared" si="288"/>
        <v>0</v>
      </c>
      <c r="AD673" s="182">
        <f t="shared" si="289"/>
        <v>0</v>
      </c>
      <c r="AE673" s="128">
        <f t="shared" si="276"/>
        <v>0</v>
      </c>
      <c r="AF673" s="129">
        <f t="shared" si="277"/>
        <v>0</v>
      </c>
      <c r="AG673" s="130" t="str">
        <f t="shared" si="278"/>
        <v/>
      </c>
      <c r="AH673" s="137">
        <f t="shared" si="279"/>
        <v>0</v>
      </c>
      <c r="AI673" s="138" t="str">
        <f t="shared" si="280"/>
        <v/>
      </c>
      <c r="AJ673" s="138" t="str">
        <f t="shared" si="297"/>
        <v/>
      </c>
      <c r="AK673" s="11" t="s">
        <v>13397</v>
      </c>
      <c r="AL673" s="11">
        <f t="shared" si="284"/>
        <v>0</v>
      </c>
      <c r="AM673" s="412">
        <f t="shared" si="285"/>
        <v>-954.5454545454545</v>
      </c>
      <c r="AN673" s="412">
        <f t="shared" si="286"/>
        <v>-10944.545454545454</v>
      </c>
      <c r="AO673" s="413">
        <f t="shared" si="287"/>
        <v>11.465714285714286</v>
      </c>
      <c r="AP673" s="192">
        <v>2156016167065</v>
      </c>
      <c r="AQ673" s="192">
        <v>4981160790290</v>
      </c>
      <c r="AR673" s="192" t="s">
        <v>3336</v>
      </c>
      <c r="AS673" s="231" t="s">
        <v>23</v>
      </c>
      <c r="AT673" s="231" t="s">
        <v>1410</v>
      </c>
      <c r="AU673" s="232" t="s">
        <v>48</v>
      </c>
      <c r="AV673" s="232">
        <v>22200</v>
      </c>
      <c r="AW673" s="233">
        <f>VLOOKUP(B:B,[1]DUNLOP!$B:$K,8,0)</f>
        <v>9990</v>
      </c>
      <c r="AX673" s="233">
        <v>1050</v>
      </c>
      <c r="AY673" s="204" t="s">
        <v>3387</v>
      </c>
      <c r="AZ673" s="195" t="s">
        <v>5121</v>
      </c>
      <c r="BA673" s="133" t="str">
        <f>IFERROR(VLOOKUP(AZ:AZ,Q商品!B:E,4,0),"")</f>
        <v>2022年製 LE MANS V 215/60R16 95H サマータイヤ 最短当日発送</v>
      </c>
      <c r="BB673" s="133" t="str">
        <f>IFERROR(VLOOKUP(B:B,在庫!B:M,12,0),"")</f>
        <v/>
      </c>
      <c r="BC673" s="133" t="str">
        <f>IFERROR(VLOOKUP(B:B,在庫!B:L,10,0),"")</f>
        <v/>
      </c>
      <c r="BD673" s="234" t="e">
        <f>VLOOKUP(AP:AP,[1]MICHELIN!$B:$AH,32,0)</f>
        <v>#N/A</v>
      </c>
      <c r="BE673" s="234" t="e">
        <f>VLOOKUP(AP:AP,[1]MICHELIN!$B:$AH,33,0)</f>
        <v>#N/A</v>
      </c>
    </row>
    <row r="674" spans="1:57" s="11" customFormat="1" ht="19.5" hidden="1" customHeight="1">
      <c r="A674" s="11">
        <f t="shared" si="281"/>
        <v>1</v>
      </c>
      <c r="B674" s="239">
        <f t="shared" si="282"/>
        <v>1756515167071</v>
      </c>
      <c r="C674" s="233">
        <f>VLOOKUP(B:B,[1]DUNLOP!$B:$K,9,0)</f>
        <v>0</v>
      </c>
      <c r="D674" s="11" t="s">
        <v>7344</v>
      </c>
      <c r="E674" s="358" t="s">
        <v>1636</v>
      </c>
      <c r="F674" s="156"/>
      <c r="G674" s="132" t="str">
        <f t="shared" si="283"/>
        <v>15</v>
      </c>
      <c r="H674" s="233">
        <v>0</v>
      </c>
      <c r="I674" s="233">
        <f>VLOOKUP(B:B,[1]DUNLOP!$B:$K,10,0)</f>
        <v>0</v>
      </c>
      <c r="J674" s="131"/>
      <c r="K674" s="132" t="s">
        <v>7352</v>
      </c>
      <c r="L674" s="132">
        <v>17</v>
      </c>
      <c r="M674" s="134"/>
      <c r="N674" s="226"/>
      <c r="O674" s="226"/>
      <c r="P674" s="227"/>
      <c r="Q674" s="228">
        <f t="shared" si="290"/>
        <v>-477.27272727272725</v>
      </c>
      <c r="R674" s="143">
        <f t="shared" si="291"/>
        <v>14.40952380952381</v>
      </c>
      <c r="S674" s="192">
        <v>1074476642</v>
      </c>
      <c r="T674" s="288" t="s">
        <v>6975</v>
      </c>
      <c r="U674" s="189">
        <f t="shared" si="292"/>
        <v>0</v>
      </c>
      <c r="W674" s="229"/>
      <c r="X674" s="135">
        <f t="shared" si="293"/>
        <v>6400</v>
      </c>
      <c r="Y674" s="230">
        <f t="shared" si="294"/>
        <v>-477.27272727272725</v>
      </c>
      <c r="Z674" s="141" t="str">
        <f t="shared" si="295"/>
        <v/>
      </c>
      <c r="AA674" s="136">
        <f t="shared" si="296"/>
        <v>14.40952380952381</v>
      </c>
      <c r="AB674" s="309"/>
      <c r="AC674" s="184">
        <f t="shared" si="288"/>
        <v>0</v>
      </c>
      <c r="AD674" s="182">
        <f t="shared" si="289"/>
        <v>0</v>
      </c>
      <c r="AE674" s="128">
        <f t="shared" si="276"/>
        <v>0</v>
      </c>
      <c r="AF674" s="129">
        <f t="shared" si="277"/>
        <v>0</v>
      </c>
      <c r="AG674" s="130" t="str">
        <f t="shared" si="278"/>
        <v/>
      </c>
      <c r="AH674" s="137">
        <f t="shared" si="279"/>
        <v>0</v>
      </c>
      <c r="AI674" s="138" t="str">
        <f t="shared" si="280"/>
        <v/>
      </c>
      <c r="AJ674" s="138" t="str">
        <f t="shared" si="297"/>
        <v/>
      </c>
      <c r="AK674" s="11" t="s">
        <v>13397</v>
      </c>
      <c r="AL674" s="11">
        <f t="shared" si="284"/>
        <v>0</v>
      </c>
      <c r="AM674" s="412">
        <f t="shared" si="285"/>
        <v>-477.27272727272725</v>
      </c>
      <c r="AN674" s="412">
        <f t="shared" si="286"/>
        <v>-6877.272727272727</v>
      </c>
      <c r="AO674" s="413">
        <f t="shared" si="287"/>
        <v>14.40952380952381</v>
      </c>
      <c r="AP674" s="192">
        <v>1756515167071</v>
      </c>
      <c r="AQ674" s="192">
        <v>4982266069693</v>
      </c>
      <c r="AR674" s="192" t="s">
        <v>3342</v>
      </c>
      <c r="AS674" s="231" t="s">
        <v>1411</v>
      </c>
      <c r="AT674" s="231" t="s">
        <v>1014</v>
      </c>
      <c r="AU674" s="232" t="s">
        <v>95</v>
      </c>
      <c r="AV674" s="232">
        <v>13900</v>
      </c>
      <c r="AW674" s="233">
        <f>VLOOKUP(B:B,[1]DUNLOP!$B:$K,8,0)</f>
        <v>6400</v>
      </c>
      <c r="AX674" s="233">
        <v>525</v>
      </c>
      <c r="AY674" s="204" t="s">
        <v>3387</v>
      </c>
      <c r="AZ674" s="195" t="s">
        <v>5122</v>
      </c>
      <c r="BA674" s="133" t="str">
        <f>IFERROR(VLOOKUP(AZ:AZ,Q商品!B:E,4,0),"")</f>
        <v>2023年製 LE MANS V+ 175/65R15 84H サマータイヤ 最短当日発送</v>
      </c>
      <c r="BB674" s="133" t="str">
        <f>IFERROR(VLOOKUP(B:B,在庫!B:M,12,0),"")</f>
        <v/>
      </c>
      <c r="BC674" s="133" t="str">
        <f>IFERROR(VLOOKUP(B:B,在庫!B:L,10,0),"")</f>
        <v/>
      </c>
      <c r="BD674" s="234" t="e">
        <f>VLOOKUP(AP:AP,[1]MICHELIN!$B:$AH,32,0)</f>
        <v>#N/A</v>
      </c>
      <c r="BE674" s="234" t="e">
        <f>VLOOKUP(AP:AP,[1]MICHELIN!$B:$AH,33,0)</f>
        <v>#N/A</v>
      </c>
    </row>
    <row r="675" spans="1:57" s="11" customFormat="1" ht="19.5" hidden="1" customHeight="1">
      <c r="A675" s="11">
        <f t="shared" si="281"/>
        <v>1</v>
      </c>
      <c r="B675" s="239">
        <f t="shared" si="282"/>
        <v>1856515167078</v>
      </c>
      <c r="C675" s="233">
        <f>VLOOKUP(B:B,[1]DUNLOP!$B:$K,9,0)</f>
        <v>0</v>
      </c>
      <c r="D675" s="11" t="s">
        <v>7344</v>
      </c>
      <c r="E675" s="358" t="s">
        <v>1637</v>
      </c>
      <c r="F675" s="158" t="s">
        <v>7168</v>
      </c>
      <c r="G675" s="132" t="str">
        <f t="shared" si="283"/>
        <v>15</v>
      </c>
      <c r="H675" s="233">
        <v>0</v>
      </c>
      <c r="I675" s="233">
        <f>VLOOKUP(B:B,[1]DUNLOP!$B:$K,10,0)</f>
        <v>0</v>
      </c>
      <c r="J675" s="131"/>
      <c r="K675" s="132" t="s">
        <v>7352</v>
      </c>
      <c r="L675" s="132">
        <v>21</v>
      </c>
      <c r="M675" s="134"/>
      <c r="N675" s="226"/>
      <c r="O675" s="226"/>
      <c r="P675" s="227"/>
      <c r="Q675" s="228">
        <f t="shared" si="290"/>
        <v>-477.27272727272725</v>
      </c>
      <c r="R675" s="143">
        <f t="shared" si="291"/>
        <v>16.420952380952382</v>
      </c>
      <c r="S675" s="192">
        <v>1074476638</v>
      </c>
      <c r="T675" s="288" t="s">
        <v>6979</v>
      </c>
      <c r="U675" s="189">
        <f t="shared" si="292"/>
        <v>0</v>
      </c>
      <c r="W675" s="229"/>
      <c r="X675" s="135">
        <f t="shared" si="293"/>
        <v>7360</v>
      </c>
      <c r="Y675" s="230">
        <f t="shared" si="294"/>
        <v>-477.27272727272725</v>
      </c>
      <c r="Z675" s="141" t="str">
        <f t="shared" si="295"/>
        <v/>
      </c>
      <c r="AA675" s="136">
        <f t="shared" si="296"/>
        <v>16.420952380952382</v>
      </c>
      <c r="AB675" s="309"/>
      <c r="AC675" s="184">
        <f t="shared" si="288"/>
        <v>0</v>
      </c>
      <c r="AD675" s="182">
        <f t="shared" si="289"/>
        <v>0</v>
      </c>
      <c r="AE675" s="128">
        <f t="shared" si="276"/>
        <v>0</v>
      </c>
      <c r="AF675" s="129">
        <f t="shared" si="277"/>
        <v>0</v>
      </c>
      <c r="AG675" s="130" t="str">
        <f t="shared" si="278"/>
        <v/>
      </c>
      <c r="AH675" s="137">
        <f t="shared" si="279"/>
        <v>0</v>
      </c>
      <c r="AI675" s="138" t="str">
        <f t="shared" si="280"/>
        <v/>
      </c>
      <c r="AJ675" s="138" t="str">
        <f t="shared" si="297"/>
        <v/>
      </c>
      <c r="AK675" s="11" t="s">
        <v>13397</v>
      </c>
      <c r="AL675" s="11">
        <f t="shared" si="284"/>
        <v>0</v>
      </c>
      <c r="AM675" s="412">
        <f t="shared" si="285"/>
        <v>-477.27272727272725</v>
      </c>
      <c r="AN675" s="412">
        <f t="shared" si="286"/>
        <v>-7837.272727272727</v>
      </c>
      <c r="AO675" s="413">
        <f t="shared" si="287"/>
        <v>16.420952380952382</v>
      </c>
      <c r="AP675" s="192">
        <v>1856515167078</v>
      </c>
      <c r="AQ675" s="192">
        <v>4982266069259</v>
      </c>
      <c r="AR675" s="192" t="s">
        <v>3343</v>
      </c>
      <c r="AS675" s="231" t="s">
        <v>1411</v>
      </c>
      <c r="AT675" s="231" t="s">
        <v>922</v>
      </c>
      <c r="AU675" s="232" t="s">
        <v>42</v>
      </c>
      <c r="AV675" s="232">
        <v>16000</v>
      </c>
      <c r="AW675" s="233">
        <f>VLOOKUP(B:B,[1]DUNLOP!$B:$K,8,0)</f>
        <v>7360</v>
      </c>
      <c r="AX675" s="233">
        <v>525</v>
      </c>
      <c r="AY675" s="204" t="s">
        <v>3387</v>
      </c>
      <c r="AZ675" s="195" t="s">
        <v>5126</v>
      </c>
      <c r="BA675" s="133" t="str">
        <f>IFERROR(VLOOKUP(AZ:AZ,Q商品!B:E,4,0),"")</f>
        <v>2023年製 LE MANS V+ 185/65R15 88H サマータイヤ 最短当日発送</v>
      </c>
      <c r="BB675" s="133" t="str">
        <f>IFERROR(VLOOKUP(B:B,在庫!B:M,12,0),"")</f>
        <v/>
      </c>
      <c r="BC675" s="133" t="str">
        <f>IFERROR(VLOOKUP(B:B,在庫!B:L,10,0),"")</f>
        <v/>
      </c>
      <c r="BD675" s="234" t="e">
        <f>VLOOKUP(AP:AP,[1]MICHELIN!$B:$AH,32,0)</f>
        <v>#N/A</v>
      </c>
      <c r="BE675" s="234" t="e">
        <f>VLOOKUP(AP:AP,[1]MICHELIN!$B:$AH,33,0)</f>
        <v>#N/A</v>
      </c>
    </row>
    <row r="676" spans="1:57" s="11" customFormat="1" ht="19.5" hidden="1" customHeight="1">
      <c r="A676" s="11">
        <f t="shared" si="281"/>
        <v>1</v>
      </c>
      <c r="B676" s="239">
        <f t="shared" si="282"/>
        <v>2154517167072</v>
      </c>
      <c r="C676" s="233">
        <f>VLOOKUP(B:B,[1]DUNLOP!$B:$K,9,0)</f>
        <v>4</v>
      </c>
      <c r="D676" s="11" t="s">
        <v>7344</v>
      </c>
      <c r="E676" s="358" t="s">
        <v>1645</v>
      </c>
      <c r="F676" s="156" t="s">
        <v>153</v>
      </c>
      <c r="G676" s="132" t="str">
        <f t="shared" si="283"/>
        <v>17</v>
      </c>
      <c r="H676" s="233">
        <v>0</v>
      </c>
      <c r="I676" s="233">
        <f>VLOOKUP(B:B,[1]DUNLOP!$B:$K,10,0)</f>
        <v>0</v>
      </c>
      <c r="J676" s="131"/>
      <c r="K676" s="132" t="s">
        <v>7352</v>
      </c>
      <c r="L676" s="132">
        <v>26</v>
      </c>
      <c r="M676" s="134"/>
      <c r="N676" s="226"/>
      <c r="O676" s="226"/>
      <c r="P676" s="227"/>
      <c r="Q676" s="228">
        <f t="shared" si="290"/>
        <v>-477.27272727272725</v>
      </c>
      <c r="R676" s="143">
        <f t="shared" si="291"/>
        <v>32.281904761904762</v>
      </c>
      <c r="S676" s="192">
        <v>1074476630</v>
      </c>
      <c r="T676" s="288" t="s">
        <v>6984</v>
      </c>
      <c r="U676" s="189">
        <f t="shared" si="292"/>
        <v>0</v>
      </c>
      <c r="W676" s="229"/>
      <c r="X676" s="135">
        <f t="shared" si="293"/>
        <v>14930</v>
      </c>
      <c r="Y676" s="230">
        <f t="shared" si="294"/>
        <v>-477.27272727272725</v>
      </c>
      <c r="Z676" s="141" t="str">
        <f t="shared" si="295"/>
        <v/>
      </c>
      <c r="AA676" s="136">
        <f t="shared" si="296"/>
        <v>32.281904761904762</v>
      </c>
      <c r="AB676" s="309"/>
      <c r="AC676" s="184">
        <f t="shared" si="288"/>
        <v>0</v>
      </c>
      <c r="AD676" s="182">
        <f t="shared" si="289"/>
        <v>0</v>
      </c>
      <c r="AE676" s="128">
        <f t="shared" si="276"/>
        <v>0</v>
      </c>
      <c r="AF676" s="129">
        <f t="shared" si="277"/>
        <v>0</v>
      </c>
      <c r="AG676" s="130" t="str">
        <f t="shared" si="278"/>
        <v/>
      </c>
      <c r="AH676" s="137">
        <f t="shared" si="279"/>
        <v>0</v>
      </c>
      <c r="AI676" s="138" t="str">
        <f t="shared" si="280"/>
        <v/>
      </c>
      <c r="AJ676" s="138" t="str">
        <f t="shared" si="297"/>
        <v/>
      </c>
      <c r="AK676" s="11" t="s">
        <v>13397</v>
      </c>
      <c r="AL676" s="11">
        <f t="shared" si="284"/>
        <v>0</v>
      </c>
      <c r="AM676" s="412">
        <f t="shared" si="285"/>
        <v>-477.27272727272725</v>
      </c>
      <c r="AN676" s="412">
        <f t="shared" si="286"/>
        <v>-15407.272727272728</v>
      </c>
      <c r="AO676" s="413">
        <f t="shared" si="287"/>
        <v>32.281904761904762</v>
      </c>
      <c r="AP676" s="192">
        <v>2154517167072</v>
      </c>
      <c r="AQ676" s="192">
        <v>4982266069297</v>
      </c>
      <c r="AR676" s="192" t="s">
        <v>3351</v>
      </c>
      <c r="AS676" s="231" t="s">
        <v>1411</v>
      </c>
      <c r="AT676" s="231" t="s">
        <v>570</v>
      </c>
      <c r="AU676" s="232" t="s">
        <v>36</v>
      </c>
      <c r="AV676" s="232">
        <v>31100</v>
      </c>
      <c r="AW676" s="233">
        <f>VLOOKUP(B:B,[1]DUNLOP!$B:$K,8,0)</f>
        <v>14930</v>
      </c>
      <c r="AX676" s="233">
        <v>525</v>
      </c>
      <c r="AY676" s="204" t="s">
        <v>3387</v>
      </c>
      <c r="AZ676" s="195" t="s">
        <v>5128</v>
      </c>
      <c r="BA676" s="133" t="str">
        <f>IFERROR(VLOOKUP(AZ:AZ,Q商品!B:E,4,0),"")</f>
        <v>2023年製 LE MANS V+ 215/45R17 91W XL サマータイヤ 最短当日発送</v>
      </c>
      <c r="BB676" s="133" t="str">
        <f>IFERROR(VLOOKUP(B:B,在庫!B:M,12,0),"")</f>
        <v/>
      </c>
      <c r="BC676" s="133" t="str">
        <f>IFERROR(VLOOKUP(B:B,在庫!B:L,10,0),"")</f>
        <v/>
      </c>
      <c r="BD676" s="234" t="e">
        <f>VLOOKUP(AP:AP,[1]MICHELIN!$B:$AH,32,0)</f>
        <v>#N/A</v>
      </c>
      <c r="BE676" s="234" t="e">
        <f>VLOOKUP(AP:AP,[1]MICHELIN!$B:$AH,33,0)</f>
        <v>#N/A</v>
      </c>
    </row>
    <row r="677" spans="1:57" s="11" customFormat="1" ht="19.5" hidden="1" customHeight="1">
      <c r="A677" s="237">
        <f t="shared" si="281"/>
        <v>1</v>
      </c>
      <c r="B677" s="308">
        <f t="shared" si="282"/>
        <v>2155017129898</v>
      </c>
      <c r="C677" s="225">
        <f>VLOOKUP(B:B,[1]YOKOHAMA!$B:$K,9,0)</f>
        <v>0</v>
      </c>
      <c r="D677" s="11" t="s">
        <v>7345</v>
      </c>
      <c r="E677" s="358" t="s">
        <v>1581</v>
      </c>
      <c r="F677" s="235"/>
      <c r="G677" s="132" t="str">
        <f t="shared" si="283"/>
        <v>17</v>
      </c>
      <c r="H677" s="225">
        <v>0</v>
      </c>
      <c r="I677" s="225">
        <f>VLOOKUP(B:B,[1]YOKOHAMA!$B:$K,10,0)</f>
        <v>0</v>
      </c>
      <c r="J677" s="131"/>
      <c r="K677" s="132" t="s">
        <v>7353</v>
      </c>
      <c r="L677" s="132">
        <v>3</v>
      </c>
      <c r="M677" s="134"/>
      <c r="N677" s="226"/>
      <c r="O677" s="226"/>
      <c r="P677" s="227"/>
      <c r="Q677" s="228">
        <f t="shared" si="290"/>
        <v>-954.5454545454545</v>
      </c>
      <c r="R677" s="143">
        <f t="shared" si="291"/>
        <v>11.68047619047619</v>
      </c>
      <c r="S677" s="238">
        <v>1074476270</v>
      </c>
      <c r="T677" s="288" t="s">
        <v>6986</v>
      </c>
      <c r="U677" s="189">
        <f t="shared" si="292"/>
        <v>0</v>
      </c>
      <c r="W677" s="229"/>
      <c r="X677" s="135">
        <f t="shared" si="293"/>
        <v>10195</v>
      </c>
      <c r="Y677" s="230">
        <f t="shared" si="294"/>
        <v>-954.5454545454545</v>
      </c>
      <c r="Z677" s="141" t="str">
        <f t="shared" si="295"/>
        <v/>
      </c>
      <c r="AA677" s="136">
        <f t="shared" si="296"/>
        <v>11.68047619047619</v>
      </c>
      <c r="AB677" s="309"/>
      <c r="AC677" s="184">
        <f t="shared" si="288"/>
        <v>0</v>
      </c>
      <c r="AD677" s="182">
        <f t="shared" si="289"/>
        <v>0</v>
      </c>
      <c r="AE677" s="128">
        <f t="shared" si="276"/>
        <v>0</v>
      </c>
      <c r="AF677" s="129">
        <f t="shared" si="277"/>
        <v>0</v>
      </c>
      <c r="AG677" s="130" t="str">
        <f t="shared" si="278"/>
        <v/>
      </c>
      <c r="AH677" s="137">
        <f t="shared" si="279"/>
        <v>0</v>
      </c>
      <c r="AI677" s="138" t="str">
        <f t="shared" si="280"/>
        <v/>
      </c>
      <c r="AJ677" s="138" t="str">
        <f t="shared" si="297"/>
        <v/>
      </c>
      <c r="AK677" s="11" t="s">
        <v>13397</v>
      </c>
      <c r="AL677" s="11">
        <f t="shared" si="284"/>
        <v>0</v>
      </c>
      <c r="AM677" s="412">
        <f t="shared" si="285"/>
        <v>-954.5454545454545</v>
      </c>
      <c r="AN677" s="412">
        <f t="shared" si="286"/>
        <v>-11149.545454545454</v>
      </c>
      <c r="AO677" s="413">
        <f t="shared" si="287"/>
        <v>11.68047619047619</v>
      </c>
      <c r="AP677" s="192">
        <v>2155017129898</v>
      </c>
      <c r="AQ677" s="192">
        <v>4968814930691</v>
      </c>
      <c r="AR677" s="192"/>
      <c r="AS677" s="231" t="s">
        <v>24</v>
      </c>
      <c r="AT677" s="231" t="s">
        <v>555</v>
      </c>
      <c r="AU677" s="232" t="s">
        <v>39</v>
      </c>
      <c r="AV677" s="232"/>
      <c r="AW677" s="233">
        <v>10195</v>
      </c>
      <c r="AX677" s="233">
        <v>1050</v>
      </c>
      <c r="AY677" s="204" t="s">
        <v>6001</v>
      </c>
      <c r="AZ677" s="195" t="s">
        <v>5130</v>
      </c>
      <c r="BA677" s="133" t="str">
        <f>IFERROR(VLOOKUP(AZ:AZ,Q商品!B:E,4,0),"")</f>
        <v>2021年製以降 ADVAN dB V552 215/50R17 95W XL サマータイヤ 最短当日発送</v>
      </c>
      <c r="BB677" s="133" t="str">
        <f>IFERROR(VLOOKUP(B:B,在庫!B:M,12,0),"")</f>
        <v/>
      </c>
      <c r="BC677" s="133" t="str">
        <f>IFERROR(VLOOKUP(B:B,在庫!B:L,10,0),"")</f>
        <v/>
      </c>
      <c r="BD677" s="234" t="e">
        <f>VLOOKUP(AP:AP,[1]MICHELIN!$B:$AH,32,0)</f>
        <v>#N/A</v>
      </c>
      <c r="BE677" s="234" t="e">
        <f>VLOOKUP(AP:AP,[1]MICHELIN!$B:$AH,33,0)</f>
        <v>#N/A</v>
      </c>
    </row>
    <row r="678" spans="1:57" s="11" customFormat="1" ht="19.5" hidden="1" customHeight="1">
      <c r="A678" s="237">
        <f t="shared" si="281"/>
        <v>1</v>
      </c>
      <c r="B678" s="249">
        <f t="shared" si="282"/>
        <v>2553520189208</v>
      </c>
      <c r="C678" s="233">
        <f>VLOOKUP(B:B,[1]FALKEN!$B:$K,9,0)</f>
        <v>0</v>
      </c>
      <c r="D678" s="11" t="s">
        <v>7343</v>
      </c>
      <c r="E678" s="358" t="s">
        <v>655</v>
      </c>
      <c r="F678" s="303" t="s">
        <v>7165</v>
      </c>
      <c r="G678" s="132" t="str">
        <f t="shared" si="283"/>
        <v>20</v>
      </c>
      <c r="H678" s="225">
        <v>0</v>
      </c>
      <c r="I678" s="225">
        <f>VLOOKUP(B:B,[1]FALKEN!$B:$K,10,0)</f>
        <v>0</v>
      </c>
      <c r="J678" s="131"/>
      <c r="K678" s="132" t="s">
        <v>7350</v>
      </c>
      <c r="L678" s="132">
        <v>18</v>
      </c>
      <c r="M678" s="134"/>
      <c r="N678" s="226"/>
      <c r="O678" s="226"/>
      <c r="P678" s="227"/>
      <c r="Q678" s="228">
        <f t="shared" si="290"/>
        <v>-954.5454545454545</v>
      </c>
      <c r="R678" s="143">
        <f t="shared" si="291"/>
        <v>19.248476190476193</v>
      </c>
      <c r="S678" s="238">
        <v>1074476050</v>
      </c>
      <c r="T678" s="288" t="s">
        <v>6946</v>
      </c>
      <c r="U678" s="189">
        <f t="shared" si="292"/>
        <v>22140</v>
      </c>
      <c r="V678" s="11">
        <v>900</v>
      </c>
      <c r="W678" s="229">
        <v>23040</v>
      </c>
      <c r="X678" s="135">
        <f t="shared" si="293"/>
        <v>17419</v>
      </c>
      <c r="Y678" s="230">
        <f t="shared" si="294"/>
        <v>19990.909090909088</v>
      </c>
      <c r="Z678" s="141" t="str">
        <f t="shared" si="295"/>
        <v/>
      </c>
      <c r="AA678" s="136">
        <f t="shared" si="296"/>
        <v>0.12865393360618452</v>
      </c>
      <c r="AB678" s="309"/>
      <c r="AC678" s="184">
        <f t="shared" si="288"/>
        <v>21705</v>
      </c>
      <c r="AD678" s="182">
        <f t="shared" si="289"/>
        <v>23851</v>
      </c>
      <c r="AE678" s="128">
        <f t="shared" si="276"/>
        <v>2146.59</v>
      </c>
      <c r="AF678" s="129">
        <f t="shared" si="277"/>
        <v>435.59000000000015</v>
      </c>
      <c r="AG678" s="130">
        <f t="shared" si="278"/>
        <v>1.8262965913378899E-2</v>
      </c>
      <c r="AH678" s="137">
        <f t="shared" si="279"/>
        <v>1711</v>
      </c>
      <c r="AI678" s="138">
        <f t="shared" si="280"/>
        <v>7.1737034086621104E-2</v>
      </c>
      <c r="AJ678" s="138">
        <f t="shared" si="297"/>
        <v>0.11039096769280562</v>
      </c>
      <c r="AL678" s="11">
        <f t="shared" si="284"/>
        <v>19319.900000000001</v>
      </c>
      <c r="AM678" s="412">
        <f t="shared" si="285"/>
        <v>16609</v>
      </c>
      <c r="AN678" s="412">
        <f t="shared" si="286"/>
        <v>-810</v>
      </c>
      <c r="AO678" s="413">
        <f t="shared" si="287"/>
        <v>-4.8768739839845865E-2</v>
      </c>
      <c r="AP678" s="192">
        <v>2553520189208</v>
      </c>
      <c r="AQ678" s="192">
        <v>4981160612134</v>
      </c>
      <c r="AR678" s="192" t="s">
        <v>152</v>
      </c>
      <c r="AS678" s="231" t="s">
        <v>1459</v>
      </c>
      <c r="AT678" s="231" t="s">
        <v>1463</v>
      </c>
      <c r="AU678" s="232" t="s">
        <v>132</v>
      </c>
      <c r="AV678" s="232" t="s">
        <v>152</v>
      </c>
      <c r="AW678" s="233">
        <v>17419</v>
      </c>
      <c r="AX678" s="233">
        <v>1050</v>
      </c>
      <c r="AY678" s="204" t="s">
        <v>3388</v>
      </c>
      <c r="AZ678" s="192" t="s">
        <v>4848</v>
      </c>
      <c r="BA678" s="133" t="str">
        <f>IFERROR(VLOOKUP(AZ:AZ,Q商品!B:E,4,0),"")</f>
        <v>2022年製 AZENIS FK510 255/35ZR20 97Y XL サマータイヤ ラベルなし 最短当日発送</v>
      </c>
      <c r="BB678" s="133" t="str">
        <f>IFERROR(VLOOKUP(B:B,在庫!B:M,12,0),"")</f>
        <v/>
      </c>
      <c r="BC678" s="133" t="str">
        <f>IFERROR(VLOOKUP(B:B,在庫!B:L,10,0),"")</f>
        <v/>
      </c>
      <c r="BD678" s="234" t="e">
        <f>VLOOKUP(AP:AP,[1]MICHELIN!$B:$AH,32,0)</f>
        <v>#N/A</v>
      </c>
      <c r="BE678" s="234" t="e">
        <f>VLOOKUP(AP:AP,[1]MICHELIN!$B:$AH,33,0)</f>
        <v>#N/A</v>
      </c>
    </row>
    <row r="679" spans="1:57" s="11" customFormat="1" ht="19.5" hidden="1" customHeight="1">
      <c r="A679" s="237">
        <f t="shared" si="281"/>
        <v>1</v>
      </c>
      <c r="B679" s="249">
        <f t="shared" si="282"/>
        <v>2154517129810</v>
      </c>
      <c r="C679" s="225">
        <f>VLOOKUP(B:B,[1]YOKOHAMA!$B:$K,9,0)</f>
        <v>0</v>
      </c>
      <c r="D679" s="11" t="s">
        <v>7345</v>
      </c>
      <c r="E679" s="358" t="s">
        <v>1578</v>
      </c>
      <c r="F679" s="304" t="s">
        <v>7290</v>
      </c>
      <c r="G679" s="132" t="str">
        <f t="shared" si="283"/>
        <v>17</v>
      </c>
      <c r="H679" s="225">
        <v>0</v>
      </c>
      <c r="I679" s="225">
        <f>VLOOKUP(B:B,[1]YOKOHAMA!$B:$K,10,0)</f>
        <v>0</v>
      </c>
      <c r="J679" s="131"/>
      <c r="K679" s="132" t="s">
        <v>7353</v>
      </c>
      <c r="L679" s="132">
        <v>16</v>
      </c>
      <c r="M679" s="134"/>
      <c r="N679" s="226"/>
      <c r="O679" s="226"/>
      <c r="P679" s="227"/>
      <c r="Q679" s="228">
        <f t="shared" si="290"/>
        <v>-477.27272727272725</v>
      </c>
      <c r="R679" s="143">
        <f t="shared" si="291"/>
        <v>23.754285714285718</v>
      </c>
      <c r="S679" s="238">
        <v>1074476225</v>
      </c>
      <c r="T679" s="288" t="s">
        <v>6988</v>
      </c>
      <c r="U679" s="189">
        <f t="shared" si="292"/>
        <v>0</v>
      </c>
      <c r="W679" s="229"/>
      <c r="X679" s="135">
        <f t="shared" si="293"/>
        <v>10860</v>
      </c>
      <c r="Y679" s="230">
        <f t="shared" si="294"/>
        <v>-477.27272727272725</v>
      </c>
      <c r="Z679" s="141" t="str">
        <f t="shared" si="295"/>
        <v/>
      </c>
      <c r="AA679" s="136">
        <f t="shared" si="296"/>
        <v>23.754285714285718</v>
      </c>
      <c r="AB679" s="309"/>
      <c r="AC679" s="184">
        <f t="shared" si="288"/>
        <v>0</v>
      </c>
      <c r="AD679" s="182">
        <f t="shared" si="289"/>
        <v>0</v>
      </c>
      <c r="AE679" s="128">
        <f t="shared" si="276"/>
        <v>0</v>
      </c>
      <c r="AF679" s="129">
        <f t="shared" si="277"/>
        <v>0</v>
      </c>
      <c r="AG679" s="130" t="str">
        <f t="shared" si="278"/>
        <v/>
      </c>
      <c r="AH679" s="137">
        <f t="shared" si="279"/>
        <v>0</v>
      </c>
      <c r="AI679" s="138" t="str">
        <f t="shared" si="280"/>
        <v/>
      </c>
      <c r="AJ679" s="138" t="str">
        <f t="shared" si="297"/>
        <v/>
      </c>
      <c r="AK679" s="11" t="s">
        <v>13397</v>
      </c>
      <c r="AL679" s="11">
        <f t="shared" si="284"/>
        <v>0</v>
      </c>
      <c r="AM679" s="412">
        <f t="shared" si="285"/>
        <v>-477.27272727272725</v>
      </c>
      <c r="AN679" s="412">
        <f t="shared" si="286"/>
        <v>-11337.272727272728</v>
      </c>
      <c r="AO679" s="413">
        <f t="shared" si="287"/>
        <v>23.754285714285718</v>
      </c>
      <c r="AP679" s="192">
        <v>2154517129810</v>
      </c>
      <c r="AQ679" s="192">
        <v>4968814899912</v>
      </c>
      <c r="AR679" s="192" t="s">
        <v>1324</v>
      </c>
      <c r="AS679" s="231" t="s">
        <v>26</v>
      </c>
      <c r="AT679" s="231" t="s">
        <v>570</v>
      </c>
      <c r="AU679" s="232" t="s">
        <v>36</v>
      </c>
      <c r="AV679" s="232"/>
      <c r="AW679" s="233">
        <v>10860</v>
      </c>
      <c r="AX679" s="233">
        <v>525</v>
      </c>
      <c r="AY679" s="204" t="s">
        <v>6001</v>
      </c>
      <c r="AZ679" s="195" t="s">
        <v>5140</v>
      </c>
      <c r="BA679" s="133" t="str">
        <f>IFERROR(VLOOKUP(AZ:AZ,Q商品!B:E,4,0),"")</f>
        <v>2022年製 Advan Fleva V701 215/45R17 91W XL サマータイヤ 最短当日発送</v>
      </c>
      <c r="BB679" s="133" t="str">
        <f>IFERROR(VLOOKUP(B:B,在庫!B:M,12,0),"")</f>
        <v/>
      </c>
      <c r="BC679" s="133" t="str">
        <f>IFERROR(VLOOKUP(B:B,在庫!B:L,10,0),"")</f>
        <v/>
      </c>
      <c r="BD679" s="234" t="e">
        <f>VLOOKUP(AP:AP,[1]MICHELIN!$B:$AH,32,0)</f>
        <v>#N/A</v>
      </c>
      <c r="BE679" s="234" t="e">
        <f>VLOOKUP(AP:AP,[1]MICHELIN!$B:$AH,33,0)</f>
        <v>#N/A</v>
      </c>
    </row>
    <row r="680" spans="1:57" s="11" customFormat="1" ht="19.5" hidden="1" customHeight="1">
      <c r="A680" s="237">
        <f t="shared" si="281"/>
        <v>1</v>
      </c>
      <c r="B680" s="308">
        <f t="shared" si="282"/>
        <v>2254018129972</v>
      </c>
      <c r="C680" s="225">
        <f>VLOOKUP(B:B,[1]YOKOHAMA!$B:$K,9,0)</f>
        <v>0</v>
      </c>
      <c r="D680" s="11" t="s">
        <v>7345</v>
      </c>
      <c r="E680" s="358" t="s">
        <v>7170</v>
      </c>
      <c r="F680" s="303" t="s">
        <v>6397</v>
      </c>
      <c r="G680" s="132" t="str">
        <f t="shared" si="283"/>
        <v>18</v>
      </c>
      <c r="H680" s="225">
        <v>0</v>
      </c>
      <c r="I680" s="225">
        <f>VLOOKUP(B:B,[1]YOKOHAMA!$B:$K,10,0)</f>
        <v>0</v>
      </c>
      <c r="J680" s="131"/>
      <c r="K680" s="132" t="s">
        <v>7353</v>
      </c>
      <c r="L680" s="132">
        <v>17</v>
      </c>
      <c r="M680" s="134"/>
      <c r="N680" s="226"/>
      <c r="O680" s="226"/>
      <c r="P680" s="227"/>
      <c r="Q680" s="228">
        <f t="shared" si="290"/>
        <v>-477.27272727272725</v>
      </c>
      <c r="R680" s="143">
        <f t="shared" si="291"/>
        <v>29.889142857142861</v>
      </c>
      <c r="S680" s="238">
        <v>1074476222</v>
      </c>
      <c r="T680" s="288" t="s">
        <v>6989</v>
      </c>
      <c r="U680" s="189">
        <f t="shared" si="292"/>
        <v>0</v>
      </c>
      <c r="W680" s="229"/>
      <c r="X680" s="135">
        <f t="shared" si="293"/>
        <v>13788</v>
      </c>
      <c r="Y680" s="230">
        <f t="shared" si="294"/>
        <v>-477.27272727272725</v>
      </c>
      <c r="Z680" s="141" t="str">
        <f t="shared" si="295"/>
        <v/>
      </c>
      <c r="AA680" s="136">
        <f t="shared" si="296"/>
        <v>29.889142857142861</v>
      </c>
      <c r="AB680" s="309"/>
      <c r="AC680" s="184">
        <f t="shared" si="288"/>
        <v>0</v>
      </c>
      <c r="AD680" s="182">
        <f t="shared" si="289"/>
        <v>0</v>
      </c>
      <c r="AE680" s="128">
        <f t="shared" si="276"/>
        <v>0</v>
      </c>
      <c r="AF680" s="129">
        <f t="shared" si="277"/>
        <v>0</v>
      </c>
      <c r="AG680" s="130" t="str">
        <f t="shared" si="278"/>
        <v/>
      </c>
      <c r="AH680" s="137">
        <f t="shared" si="279"/>
        <v>0</v>
      </c>
      <c r="AI680" s="138" t="str">
        <f t="shared" si="280"/>
        <v/>
      </c>
      <c r="AJ680" s="138" t="str">
        <f t="shared" si="297"/>
        <v/>
      </c>
      <c r="AK680" s="11" t="s">
        <v>13397</v>
      </c>
      <c r="AL680" s="11">
        <f t="shared" si="284"/>
        <v>0</v>
      </c>
      <c r="AM680" s="412">
        <f t="shared" si="285"/>
        <v>-477.27272727272725</v>
      </c>
      <c r="AN680" s="412">
        <f t="shared" si="286"/>
        <v>-14265.272727272728</v>
      </c>
      <c r="AO680" s="413">
        <f t="shared" si="287"/>
        <v>29.889142857142861</v>
      </c>
      <c r="AP680" s="192">
        <v>2254018129972</v>
      </c>
      <c r="AQ680" s="192">
        <v>4968814899929</v>
      </c>
      <c r="AR680" s="192" t="s">
        <v>1326</v>
      </c>
      <c r="AS680" s="231" t="s">
        <v>350</v>
      </c>
      <c r="AT680" s="231" t="s">
        <v>571</v>
      </c>
      <c r="AU680" s="232" t="s">
        <v>38</v>
      </c>
      <c r="AV680" s="232"/>
      <c r="AW680" s="233">
        <v>13788</v>
      </c>
      <c r="AX680" s="233">
        <v>525</v>
      </c>
      <c r="AY680" s="204" t="s">
        <v>6001</v>
      </c>
      <c r="AZ680" s="195" t="s">
        <v>5141</v>
      </c>
      <c r="BA680" s="133" t="str">
        <f>IFERROR(VLOOKUP(AZ:AZ,Q商品!B:E,4,0),"")</f>
        <v>2023年製 Advan Fleva V701 225/40R18 92W XL サマータイヤ 最短当日発送</v>
      </c>
      <c r="BB680" s="133" t="str">
        <f>IFERROR(VLOOKUP(B:B,在庫!B:M,12,0),"")</f>
        <v/>
      </c>
      <c r="BC680" s="133" t="str">
        <f>IFERROR(VLOOKUP(B:B,在庫!B:L,10,0),"")</f>
        <v/>
      </c>
      <c r="BD680" s="234" t="e">
        <f>VLOOKUP(AP:AP,[1]MICHELIN!$B:$AH,32,0)</f>
        <v>#N/A</v>
      </c>
      <c r="BE680" s="234" t="e">
        <f>VLOOKUP(AP:AP,[1]MICHELIN!$B:$AH,33,0)</f>
        <v>#N/A</v>
      </c>
    </row>
    <row r="681" spans="1:57" s="11" customFormat="1" ht="19.5" hidden="1" customHeight="1">
      <c r="A681" s="237">
        <f t="shared" si="281"/>
        <v>1</v>
      </c>
      <c r="B681" s="249">
        <f t="shared" si="282"/>
        <v>2254517129800</v>
      </c>
      <c r="C681" s="225">
        <f>VLOOKUP(B:B,[1]YOKOHAMA!$B:$K,9,0)</f>
        <v>0</v>
      </c>
      <c r="D681" s="11" t="s">
        <v>7345</v>
      </c>
      <c r="E681" s="358" t="s">
        <v>1579</v>
      </c>
      <c r="F681" s="304" t="s">
        <v>7291</v>
      </c>
      <c r="G681" s="132" t="str">
        <f t="shared" si="283"/>
        <v>17</v>
      </c>
      <c r="H681" s="225">
        <v>0</v>
      </c>
      <c r="I681" s="225">
        <f>VLOOKUP(B:B,[1]YOKOHAMA!$B:$K,10,0)</f>
        <v>0</v>
      </c>
      <c r="J681" s="131"/>
      <c r="K681" s="132" t="s">
        <v>7353</v>
      </c>
      <c r="L681" s="132">
        <v>19</v>
      </c>
      <c r="M681" s="134"/>
      <c r="N681" s="226"/>
      <c r="O681" s="226"/>
      <c r="P681" s="227"/>
      <c r="Q681" s="228">
        <f t="shared" si="290"/>
        <v>-477.27272727272725</v>
      </c>
      <c r="R681" s="143">
        <f t="shared" si="291"/>
        <v>23.469333333333335</v>
      </c>
      <c r="S681" s="238">
        <v>1074476220</v>
      </c>
      <c r="T681" s="288" t="s">
        <v>6990</v>
      </c>
      <c r="U681" s="189">
        <f t="shared" si="292"/>
        <v>0</v>
      </c>
      <c r="W681" s="229"/>
      <c r="X681" s="135">
        <f t="shared" si="293"/>
        <v>10724</v>
      </c>
      <c r="Y681" s="230">
        <f t="shared" si="294"/>
        <v>-477.27272727272725</v>
      </c>
      <c r="Z681" s="141" t="str">
        <f t="shared" si="295"/>
        <v/>
      </c>
      <c r="AA681" s="136">
        <f t="shared" si="296"/>
        <v>23.469333333333335</v>
      </c>
      <c r="AB681" s="309"/>
      <c r="AC681" s="184">
        <f t="shared" si="288"/>
        <v>0</v>
      </c>
      <c r="AD681" s="182">
        <f t="shared" si="289"/>
        <v>0</v>
      </c>
      <c r="AE681" s="128">
        <f t="shared" si="276"/>
        <v>0</v>
      </c>
      <c r="AF681" s="129">
        <f t="shared" si="277"/>
        <v>0</v>
      </c>
      <c r="AG681" s="130" t="str">
        <f t="shared" si="278"/>
        <v/>
      </c>
      <c r="AH681" s="137">
        <f t="shared" si="279"/>
        <v>0</v>
      </c>
      <c r="AI681" s="138" t="str">
        <f t="shared" si="280"/>
        <v/>
      </c>
      <c r="AJ681" s="138" t="str">
        <f t="shared" si="297"/>
        <v/>
      </c>
      <c r="AK681" s="11" t="s">
        <v>13397</v>
      </c>
      <c r="AL681" s="11">
        <f t="shared" si="284"/>
        <v>0</v>
      </c>
      <c r="AM681" s="412">
        <f t="shared" si="285"/>
        <v>-477.27272727272725</v>
      </c>
      <c r="AN681" s="412">
        <f t="shared" si="286"/>
        <v>-11201.272727272728</v>
      </c>
      <c r="AO681" s="413">
        <f t="shared" si="287"/>
        <v>23.469333333333335</v>
      </c>
      <c r="AP681" s="192">
        <v>2254517129800</v>
      </c>
      <c r="AQ681" s="192">
        <v>4968814899813</v>
      </c>
      <c r="AR681" s="192" t="s">
        <v>1325</v>
      </c>
      <c r="AS681" s="231" t="s">
        <v>26</v>
      </c>
      <c r="AT681" s="231" t="s">
        <v>841</v>
      </c>
      <c r="AU681" s="232" t="s">
        <v>37</v>
      </c>
      <c r="AV681" s="232"/>
      <c r="AW681" s="233">
        <v>10724</v>
      </c>
      <c r="AX681" s="233">
        <v>525</v>
      </c>
      <c r="AY681" s="204" t="s">
        <v>6001</v>
      </c>
      <c r="AZ681" s="195" t="s">
        <v>5142</v>
      </c>
      <c r="BA681" s="133" t="str">
        <f>IFERROR(VLOOKUP(AZ:AZ,Q商品!B:E,4,0),"")</f>
        <v>2022年製 Advan Fleva V701 225/45R17 94W XL サマータイヤ 最短当日発送</v>
      </c>
      <c r="BB681" s="133" t="str">
        <f>IFERROR(VLOOKUP(B:B,在庫!B:M,12,0),"")</f>
        <v/>
      </c>
      <c r="BC681" s="133" t="str">
        <f>IFERROR(VLOOKUP(B:B,在庫!B:L,10,0),"")</f>
        <v/>
      </c>
      <c r="BD681" s="234" t="e">
        <f>VLOOKUP(AP:AP,[1]MICHELIN!$B:$AH,32,0)</f>
        <v>#N/A</v>
      </c>
      <c r="BE681" s="234" t="e">
        <f>VLOOKUP(AP:AP,[1]MICHELIN!$B:$AH,33,0)</f>
        <v>#N/A</v>
      </c>
    </row>
    <row r="682" spans="1:57" s="11" customFormat="1" ht="19.5" hidden="1" customHeight="1">
      <c r="A682" s="237">
        <f t="shared" si="281"/>
        <v>1</v>
      </c>
      <c r="B682" s="308">
        <f t="shared" si="282"/>
        <v>2354018129801</v>
      </c>
      <c r="C682" s="225">
        <f>VLOOKUP(B:B,[1]YOKOHAMA!$B:$K,9,0)</f>
        <v>8</v>
      </c>
      <c r="D682" s="11" t="s">
        <v>7345</v>
      </c>
      <c r="E682" s="358" t="s">
        <v>6362</v>
      </c>
      <c r="F682" s="303" t="s">
        <v>6347</v>
      </c>
      <c r="G682" s="132" t="str">
        <f t="shared" si="283"/>
        <v>18</v>
      </c>
      <c r="H682" s="225">
        <v>0</v>
      </c>
      <c r="I682" s="225">
        <f>VLOOKUP(B:B,[1]YOKOHAMA!$B:$K,10,0)</f>
        <v>0</v>
      </c>
      <c r="J682" s="131">
        <v>713</v>
      </c>
      <c r="K682" s="132" t="s">
        <v>7353</v>
      </c>
      <c r="L682" s="132">
        <v>22</v>
      </c>
      <c r="M682" s="134" t="s">
        <v>1785</v>
      </c>
      <c r="N682" s="226" t="s">
        <v>6379</v>
      </c>
      <c r="O682" s="226" t="s">
        <v>1954</v>
      </c>
      <c r="P682" s="227">
        <v>24750</v>
      </c>
      <c r="Q682" s="228">
        <f t="shared" si="290"/>
        <v>21545.454545454544</v>
      </c>
      <c r="R682" s="143">
        <f t="shared" si="291"/>
        <v>0.30574683544303793</v>
      </c>
      <c r="S682" s="238">
        <v>1074476219</v>
      </c>
      <c r="T682" s="288" t="s">
        <v>6992</v>
      </c>
      <c r="U682" s="189">
        <f t="shared" si="292"/>
        <v>23850</v>
      </c>
      <c r="V682" s="11">
        <v>900</v>
      </c>
      <c r="W682" s="229">
        <v>24750</v>
      </c>
      <c r="X682" s="135">
        <f t="shared" si="293"/>
        <v>14958</v>
      </c>
      <c r="Y682" s="230">
        <f t="shared" si="294"/>
        <v>21545.454545454544</v>
      </c>
      <c r="Z682" s="141">
        <f t="shared" si="295"/>
        <v>8.1852631578947399E-2</v>
      </c>
      <c r="AA682" s="136">
        <f t="shared" si="296"/>
        <v>0.30574683544303793</v>
      </c>
      <c r="AB682" s="309"/>
      <c r="AC682" s="184">
        <f t="shared" si="288"/>
        <v>23382</v>
      </c>
      <c r="AD682" s="182">
        <f t="shared" si="289"/>
        <v>25694</v>
      </c>
      <c r="AE682" s="128">
        <f t="shared" si="276"/>
        <v>2312.46</v>
      </c>
      <c r="AF682" s="129">
        <f t="shared" si="277"/>
        <v>468.46000000000004</v>
      </c>
      <c r="AG682" s="130">
        <f t="shared" si="278"/>
        <v>1.8232272125788124E-2</v>
      </c>
      <c r="AH682" s="137">
        <f t="shared" si="279"/>
        <v>1844</v>
      </c>
      <c r="AI682" s="138">
        <f t="shared" si="280"/>
        <v>7.1767727874211873E-2</v>
      </c>
      <c r="AJ682" s="138">
        <f t="shared" si="297"/>
        <v>0.28751456331724978</v>
      </c>
      <c r="AK682" s="11" t="s">
        <v>13397</v>
      </c>
      <c r="AL682" s="11">
        <f t="shared" si="284"/>
        <v>20812.599999999999</v>
      </c>
      <c r="AM682" s="412">
        <f t="shared" si="285"/>
        <v>17965.999999999996</v>
      </c>
      <c r="AN682" s="412">
        <f t="shared" si="286"/>
        <v>3007.9999999999964</v>
      </c>
      <c r="AO682" s="413">
        <f t="shared" si="287"/>
        <v>0.16742736279639303</v>
      </c>
      <c r="AP682" s="192">
        <v>2354018129801</v>
      </c>
      <c r="AQ682" s="192">
        <v>4968814892562</v>
      </c>
      <c r="AR682" s="192" t="s">
        <v>1329</v>
      </c>
      <c r="AS682" s="231" t="s">
        <v>6364</v>
      </c>
      <c r="AT682" s="231" t="s">
        <v>572</v>
      </c>
      <c r="AU682" s="232" t="s">
        <v>34</v>
      </c>
      <c r="AV682" s="232"/>
      <c r="AW682" s="233">
        <v>14958</v>
      </c>
      <c r="AX682" s="233">
        <v>1050</v>
      </c>
      <c r="AY682" s="204" t="s">
        <v>6001</v>
      </c>
      <c r="AZ682" s="195" t="s">
        <v>7708</v>
      </c>
      <c r="BA682" s="133" t="str">
        <f>IFERROR(VLOOKUP(AZ:AZ,Q商品!B:E,4,0),"")</f>
        <v>2023年製 Advan Fleva V701 235/40R18 95W XL サマータイヤ 最短当日発送</v>
      </c>
      <c r="BB682" s="133" t="str">
        <f>IFERROR(VLOOKUP(B:B,在庫!B:M,12,0),"")</f>
        <v/>
      </c>
      <c r="BC682" s="133" t="str">
        <f>IFERROR(VLOOKUP(B:B,在庫!B:L,10,0),"")</f>
        <v/>
      </c>
      <c r="BD682" s="234" t="e">
        <f>VLOOKUP(AP:AP,[1]MICHELIN!$B:$AH,32,0)</f>
        <v>#N/A</v>
      </c>
      <c r="BE682" s="234" t="e">
        <f>VLOOKUP(AP:AP,[1]MICHELIN!$B:$AH,33,0)</f>
        <v>#N/A</v>
      </c>
    </row>
    <row r="683" spans="1:57" s="11" customFormat="1" ht="19.5" hidden="1" customHeight="1">
      <c r="A683" s="237">
        <f t="shared" si="281"/>
        <v>1</v>
      </c>
      <c r="B683" s="308">
        <f t="shared" si="282"/>
        <v>2454018129976</v>
      </c>
      <c r="C683" s="225">
        <f>VLOOKUP(B:B,[1]YOKOHAMA!$B:$K,9,0)</f>
        <v>0</v>
      </c>
      <c r="D683" s="11" t="s">
        <v>7345</v>
      </c>
      <c r="E683" s="358" t="s">
        <v>1622</v>
      </c>
      <c r="F683" s="303" t="s">
        <v>6452</v>
      </c>
      <c r="G683" s="132" t="str">
        <f t="shared" si="283"/>
        <v>18</v>
      </c>
      <c r="H683" s="225">
        <v>0</v>
      </c>
      <c r="I683" s="225">
        <f>VLOOKUP(B:B,[1]YOKOHAMA!$B:$K,10,0)</f>
        <v>0</v>
      </c>
      <c r="J683" s="131"/>
      <c r="K683" s="132" t="s">
        <v>7353</v>
      </c>
      <c r="L683" s="132">
        <v>24</v>
      </c>
      <c r="M683" s="134"/>
      <c r="N683" s="226"/>
      <c r="O683" s="226"/>
      <c r="P683" s="227"/>
      <c r="Q683" s="228">
        <f t="shared" si="290"/>
        <v>-954.5454545454545</v>
      </c>
      <c r="R683" s="143">
        <f t="shared" si="291"/>
        <v>16.162190476190478</v>
      </c>
      <c r="S683" s="238">
        <v>1074476221</v>
      </c>
      <c r="T683" s="288" t="s">
        <v>6993</v>
      </c>
      <c r="U683" s="189">
        <f t="shared" si="292"/>
        <v>0</v>
      </c>
      <c r="W683" s="229"/>
      <c r="X683" s="135">
        <f t="shared" si="293"/>
        <v>14473</v>
      </c>
      <c r="Y683" s="230">
        <f t="shared" si="294"/>
        <v>-954.5454545454545</v>
      </c>
      <c r="Z683" s="141" t="str">
        <f t="shared" si="295"/>
        <v/>
      </c>
      <c r="AA683" s="136">
        <f t="shared" si="296"/>
        <v>16.162190476190478</v>
      </c>
      <c r="AB683" s="309"/>
      <c r="AC683" s="184">
        <f t="shared" si="288"/>
        <v>0</v>
      </c>
      <c r="AD683" s="182">
        <f t="shared" si="289"/>
        <v>0</v>
      </c>
      <c r="AE683" s="128">
        <f t="shared" si="276"/>
        <v>0</v>
      </c>
      <c r="AF683" s="129">
        <f t="shared" si="277"/>
        <v>0</v>
      </c>
      <c r="AG683" s="130" t="str">
        <f t="shared" si="278"/>
        <v/>
      </c>
      <c r="AH683" s="137">
        <f t="shared" si="279"/>
        <v>0</v>
      </c>
      <c r="AI683" s="138" t="str">
        <f t="shared" si="280"/>
        <v/>
      </c>
      <c r="AJ683" s="138" t="str">
        <f t="shared" si="297"/>
        <v/>
      </c>
      <c r="AK683" s="11" t="s">
        <v>13397</v>
      </c>
      <c r="AL683" s="11">
        <f t="shared" si="284"/>
        <v>0</v>
      </c>
      <c r="AM683" s="412">
        <f t="shared" si="285"/>
        <v>-954.5454545454545</v>
      </c>
      <c r="AN683" s="412">
        <f t="shared" si="286"/>
        <v>-15427.545454545454</v>
      </c>
      <c r="AO683" s="413">
        <f t="shared" si="287"/>
        <v>16.162190476190478</v>
      </c>
      <c r="AP683" s="192">
        <v>2454018129976</v>
      </c>
      <c r="AQ683" s="192">
        <v>4968814887032</v>
      </c>
      <c r="AR683" s="192" t="s">
        <v>1330</v>
      </c>
      <c r="AS683" s="231" t="s">
        <v>350</v>
      </c>
      <c r="AT683" s="231" t="s">
        <v>573</v>
      </c>
      <c r="AU683" s="232" t="s">
        <v>83</v>
      </c>
      <c r="AV683" s="232"/>
      <c r="AW683" s="233">
        <v>14473</v>
      </c>
      <c r="AX683" s="233">
        <v>1050</v>
      </c>
      <c r="AY683" s="204" t="s">
        <v>6001</v>
      </c>
      <c r="AZ683" s="195" t="s">
        <v>5145</v>
      </c>
      <c r="BA683" s="133" t="str">
        <f>IFERROR(VLOOKUP(AZ:AZ,Q商品!B:E,4,0),"")</f>
        <v>2023年製 Advan Fleva V701 245/40R18 97W XL サマータイヤ 最短当日発送</v>
      </c>
      <c r="BB683" s="133" t="str">
        <f>IFERROR(VLOOKUP(B:B,在庫!B:M,12,0),"")</f>
        <v/>
      </c>
      <c r="BC683" s="133" t="str">
        <f>IFERROR(VLOOKUP(B:B,在庫!B:L,10,0),"")</f>
        <v/>
      </c>
      <c r="BD683" s="234" t="e">
        <f>VLOOKUP(AP:AP,[1]MICHELIN!$B:$AH,32,0)</f>
        <v>#N/A</v>
      </c>
      <c r="BE683" s="234" t="e">
        <f>VLOOKUP(AP:AP,[1]MICHELIN!$B:$AH,33,0)</f>
        <v>#N/A</v>
      </c>
    </row>
    <row r="684" spans="1:57" s="11" customFormat="1" ht="19.5" hidden="1" customHeight="1">
      <c r="A684" s="237">
        <f t="shared" si="281"/>
        <v>2</v>
      </c>
      <c r="B684" s="308">
        <f t="shared" si="282"/>
        <v>2454018129877</v>
      </c>
      <c r="C684" s="225">
        <f>VLOOKUP(B:B,[1]YOKOHAMA!$B:$K,9,0)</f>
        <v>14</v>
      </c>
      <c r="D684" s="11" t="s">
        <v>7345</v>
      </c>
      <c r="E684" s="358" t="s">
        <v>1586</v>
      </c>
      <c r="F684" s="303" t="s">
        <v>6425</v>
      </c>
      <c r="G684" s="132" t="str">
        <f t="shared" si="283"/>
        <v>18</v>
      </c>
      <c r="H684" s="225">
        <v>0</v>
      </c>
      <c r="I684" s="225">
        <f>VLOOKUP(B:B,[1]YOKOHAMA!$B:$K,10,0)</f>
        <v>0</v>
      </c>
      <c r="J684" s="131"/>
      <c r="K684" s="132" t="s">
        <v>7353</v>
      </c>
      <c r="L684" s="132">
        <v>13</v>
      </c>
      <c r="M684" s="134" t="s">
        <v>1776</v>
      </c>
      <c r="N684" s="226" t="s">
        <v>6426</v>
      </c>
      <c r="O684" s="226" t="s">
        <v>1777</v>
      </c>
      <c r="P684" s="227">
        <v>24750</v>
      </c>
      <c r="Q684" s="228">
        <f t="shared" si="290"/>
        <v>21545.454545454544</v>
      </c>
      <c r="R684" s="143">
        <f t="shared" si="291"/>
        <v>0.35035021097046409</v>
      </c>
      <c r="S684" s="238"/>
      <c r="T684" s="288"/>
      <c r="U684" s="189">
        <f t="shared" si="292"/>
        <v>24750</v>
      </c>
      <c r="W684" s="229">
        <v>24750</v>
      </c>
      <c r="X684" s="135">
        <f t="shared" si="293"/>
        <v>13997</v>
      </c>
      <c r="Y684" s="230">
        <f t="shared" si="294"/>
        <v>21545.454545454544</v>
      </c>
      <c r="Z684" s="141">
        <f t="shared" si="295"/>
        <v>7.7292929292929191E-2</v>
      </c>
      <c r="AA684" s="136">
        <f t="shared" si="296"/>
        <v>0.35035021097046409</v>
      </c>
      <c r="AB684" s="309"/>
      <c r="AC684" s="184">
        <f t="shared" si="288"/>
        <v>24264</v>
      </c>
      <c r="AD684" s="182">
        <f t="shared" si="289"/>
        <v>26663</v>
      </c>
      <c r="AE684" s="128">
        <f t="shared" si="276"/>
        <v>2399.67</v>
      </c>
      <c r="AF684" s="129">
        <f t="shared" si="277"/>
        <v>486.67000000000007</v>
      </c>
      <c r="AG684" s="130">
        <f t="shared" si="278"/>
        <v>1.8252634737276379E-2</v>
      </c>
      <c r="AH684" s="137">
        <f t="shared" si="279"/>
        <v>1913</v>
      </c>
      <c r="AI684" s="138">
        <f t="shared" si="280"/>
        <v>7.1747365262723628E-2</v>
      </c>
      <c r="AJ684" s="138">
        <f t="shared" si="297"/>
        <v>0.3320975762331877</v>
      </c>
      <c r="AL684" s="11">
        <f t="shared" si="284"/>
        <v>21597.7</v>
      </c>
      <c r="AM684" s="412">
        <f t="shared" si="285"/>
        <v>18679.727272727272</v>
      </c>
      <c r="AN684" s="412">
        <f t="shared" si="286"/>
        <v>4682.7272727272721</v>
      </c>
      <c r="AO684" s="413">
        <f t="shared" si="287"/>
        <v>0.25068499150756529</v>
      </c>
      <c r="AP684" s="192">
        <v>2454018129877</v>
      </c>
      <c r="AQ684" s="192">
        <v>4968814932206</v>
      </c>
      <c r="AR684" s="192"/>
      <c r="AS684" s="231" t="s">
        <v>24</v>
      </c>
      <c r="AT684" s="231" t="s">
        <v>567</v>
      </c>
      <c r="AU684" s="232" t="s">
        <v>83</v>
      </c>
      <c r="AV684" s="232"/>
      <c r="AW684" s="233">
        <v>13997</v>
      </c>
      <c r="AX684" s="233">
        <v>1050</v>
      </c>
      <c r="AY684" s="204" t="s">
        <v>6001</v>
      </c>
      <c r="AZ684" s="192"/>
      <c r="BA684" s="133" t="str">
        <f>IFERROR(VLOOKUP(AZ:AZ,Q商品!B:E,4,0),"")</f>
        <v/>
      </c>
      <c r="BB684" s="133" t="str">
        <f>IFERROR(VLOOKUP(B:B,在庫!B:M,12,0),"")</f>
        <v>2023年製</v>
      </c>
      <c r="BC684" s="133">
        <f>IFERROR(VLOOKUP(B:B,在庫!B:L,10,0),"")</f>
        <v>1</v>
      </c>
      <c r="BD684" s="234">
        <f>VLOOKUP(AP:AP,[1]YOKOHAMA!$B:$AH,32,0)</f>
        <v>621003908</v>
      </c>
      <c r="BE684" s="234">
        <f>VLOOKUP(AP:AP,[1]YOKOHAMA!$B:$AH,33,0)</f>
        <v>621003913</v>
      </c>
    </row>
    <row r="685" spans="1:57" s="11" customFormat="1" ht="19.5" hidden="1" customHeight="1">
      <c r="A685" s="237">
        <f t="shared" si="281"/>
        <v>1</v>
      </c>
      <c r="B685" s="308">
        <f t="shared" si="282"/>
        <v>2753519129899</v>
      </c>
      <c r="C685" s="225">
        <f>VLOOKUP(B:B,[1]YOKOHAMA!$B:$K,9,0)</f>
        <v>0</v>
      </c>
      <c r="D685" s="11" t="s">
        <v>7345</v>
      </c>
      <c r="E685" s="358" t="s">
        <v>1589</v>
      </c>
      <c r="F685" s="235"/>
      <c r="G685" s="132" t="str">
        <f t="shared" si="283"/>
        <v>19</v>
      </c>
      <c r="H685" s="225">
        <v>0</v>
      </c>
      <c r="I685" s="225">
        <f>VLOOKUP(B:B,[1]YOKOHAMA!$B:$K,10,0)</f>
        <v>0</v>
      </c>
      <c r="J685" s="131"/>
      <c r="K685" s="132" t="s">
        <v>7353</v>
      </c>
      <c r="L685" s="132">
        <v>34</v>
      </c>
      <c r="M685" s="134"/>
      <c r="N685" s="226"/>
      <c r="O685" s="226"/>
      <c r="P685" s="227"/>
      <c r="Q685" s="228">
        <f t="shared" si="290"/>
        <v>-954.5454545454545</v>
      </c>
      <c r="R685" s="143">
        <f t="shared" si="291"/>
        <v>20.599904761904764</v>
      </c>
      <c r="S685" s="238"/>
      <c r="T685" s="288"/>
      <c r="U685" s="189">
        <f t="shared" si="292"/>
        <v>0</v>
      </c>
      <c r="W685" s="229"/>
      <c r="X685" s="135">
        <f t="shared" si="293"/>
        <v>18709</v>
      </c>
      <c r="Y685" s="230">
        <f t="shared" si="294"/>
        <v>-954.5454545454545</v>
      </c>
      <c r="Z685" s="141" t="str">
        <f t="shared" si="295"/>
        <v/>
      </c>
      <c r="AA685" s="136">
        <f t="shared" si="296"/>
        <v>20.599904761904764</v>
      </c>
      <c r="AB685" s="309"/>
      <c r="AC685" s="184">
        <f t="shared" si="288"/>
        <v>0</v>
      </c>
      <c r="AD685" s="182">
        <f t="shared" si="289"/>
        <v>0</v>
      </c>
      <c r="AE685" s="128">
        <f t="shared" si="276"/>
        <v>0</v>
      </c>
      <c r="AF685" s="129">
        <f t="shared" si="277"/>
        <v>0</v>
      </c>
      <c r="AG685" s="130" t="str">
        <f t="shared" si="278"/>
        <v/>
      </c>
      <c r="AH685" s="137">
        <f t="shared" si="279"/>
        <v>0</v>
      </c>
      <c r="AI685" s="138" t="str">
        <f t="shared" si="280"/>
        <v/>
      </c>
      <c r="AJ685" s="138" t="str">
        <f t="shared" si="297"/>
        <v/>
      </c>
      <c r="AL685" s="11">
        <f t="shared" si="284"/>
        <v>0</v>
      </c>
      <c r="AM685" s="412">
        <f t="shared" si="285"/>
        <v>-954.5454545454545</v>
      </c>
      <c r="AN685" s="412">
        <f t="shared" si="286"/>
        <v>-19663.545454545456</v>
      </c>
      <c r="AO685" s="413">
        <f t="shared" si="287"/>
        <v>20.599904761904764</v>
      </c>
      <c r="AP685" s="192">
        <v>2753519129899</v>
      </c>
      <c r="AQ685" s="192"/>
      <c r="AR685" s="192"/>
      <c r="AS685" s="231" t="s">
        <v>24</v>
      </c>
      <c r="AT685" s="231" t="s">
        <v>1351</v>
      </c>
      <c r="AU685" s="232" t="s">
        <v>122</v>
      </c>
      <c r="AV685" s="232"/>
      <c r="AW685" s="233">
        <v>18709</v>
      </c>
      <c r="AX685" s="233">
        <v>1050</v>
      </c>
      <c r="AY685" s="204" t="s">
        <v>6001</v>
      </c>
      <c r="AZ685" s="192"/>
      <c r="BA685" s="133" t="str">
        <f>IFERROR(VLOOKUP(AZ:AZ,Q商品!B:E,4,0),"")</f>
        <v/>
      </c>
      <c r="BB685" s="133" t="str">
        <f>IFERROR(VLOOKUP(B:B,在庫!B:M,12,0),"")</f>
        <v>2022年製</v>
      </c>
      <c r="BC685" s="133">
        <f>IFERROR(VLOOKUP(B:B,在庫!B:L,10,0),"")</f>
        <v>1</v>
      </c>
      <c r="BD685" s="234">
        <f>VLOOKUP(AP:AP,[1]YOKOHAMA!$B:$AH,32,0)</f>
        <v>611562021</v>
      </c>
      <c r="BE685" s="234">
        <f>VLOOKUP(AP:AP,[1]YOKOHAMA!$B:$AH,33,0)</f>
        <v>611562025</v>
      </c>
    </row>
    <row r="686" spans="1:57" s="11" customFormat="1" ht="19.5" hidden="1" customHeight="1">
      <c r="A686" s="237">
        <f t="shared" si="281"/>
        <v>1</v>
      </c>
      <c r="B686" s="308">
        <f t="shared" si="282"/>
        <v>2154517129964</v>
      </c>
      <c r="C686" s="225">
        <f>VLOOKUP(B:B,[1]YOKOHAMA!$B:$K,9,0)</f>
        <v>0</v>
      </c>
      <c r="D686" s="11" t="s">
        <v>7345</v>
      </c>
      <c r="E686" s="358" t="s">
        <v>1624</v>
      </c>
      <c r="F686" s="235"/>
      <c r="G686" s="132" t="str">
        <f t="shared" si="283"/>
        <v>17</v>
      </c>
      <c r="H686" s="225">
        <v>0</v>
      </c>
      <c r="I686" s="225">
        <f>VLOOKUP(B:B,[1]YOKOHAMA!$B:$K,10,0)</f>
        <v>0</v>
      </c>
      <c r="J686" s="131"/>
      <c r="K686" s="132" t="s">
        <v>7354</v>
      </c>
      <c r="L686" s="132">
        <v>3</v>
      </c>
      <c r="M686" s="134"/>
      <c r="N686" s="226"/>
      <c r="O686" s="226"/>
      <c r="P686" s="227"/>
      <c r="Q686" s="228">
        <f t="shared" si="290"/>
        <v>-477.27272727272725</v>
      </c>
      <c r="R686" s="143">
        <f t="shared" si="291"/>
        <v>24.921333333333337</v>
      </c>
      <c r="S686" s="238"/>
      <c r="T686" s="288"/>
      <c r="U686" s="189">
        <f t="shared" si="292"/>
        <v>0</v>
      </c>
      <c r="W686" s="229"/>
      <c r="X686" s="135">
        <f t="shared" si="293"/>
        <v>11417</v>
      </c>
      <c r="Y686" s="230">
        <f t="shared" si="294"/>
        <v>-477.27272727272725</v>
      </c>
      <c r="Z686" s="141" t="str">
        <f t="shared" si="295"/>
        <v/>
      </c>
      <c r="AA686" s="136">
        <f t="shared" si="296"/>
        <v>24.921333333333337</v>
      </c>
      <c r="AB686" s="309"/>
      <c r="AC686" s="184">
        <f t="shared" si="288"/>
        <v>0</v>
      </c>
      <c r="AD686" s="182">
        <f t="shared" si="289"/>
        <v>0</v>
      </c>
      <c r="AE686" s="128">
        <f t="shared" si="276"/>
        <v>0</v>
      </c>
      <c r="AF686" s="129">
        <f t="shared" si="277"/>
        <v>0</v>
      </c>
      <c r="AG686" s="130" t="str">
        <f t="shared" si="278"/>
        <v/>
      </c>
      <c r="AH686" s="137">
        <f t="shared" si="279"/>
        <v>0</v>
      </c>
      <c r="AI686" s="138" t="str">
        <f t="shared" si="280"/>
        <v/>
      </c>
      <c r="AJ686" s="138" t="str">
        <f t="shared" si="297"/>
        <v/>
      </c>
      <c r="AL686" s="11">
        <f t="shared" si="284"/>
        <v>0</v>
      </c>
      <c r="AM686" s="412">
        <f t="shared" si="285"/>
        <v>-477.27272727272725</v>
      </c>
      <c r="AN686" s="412">
        <f t="shared" si="286"/>
        <v>-11894.272727272728</v>
      </c>
      <c r="AO686" s="413">
        <f t="shared" si="287"/>
        <v>24.921333333333337</v>
      </c>
      <c r="AP686" s="192">
        <v>2154517129964</v>
      </c>
      <c r="AQ686" s="192">
        <v>4968814963354</v>
      </c>
      <c r="AR686" s="192" t="s">
        <v>1353</v>
      </c>
      <c r="AS686" s="231" t="s">
        <v>1354</v>
      </c>
      <c r="AT686" s="231" t="s">
        <v>1162</v>
      </c>
      <c r="AU686" s="232" t="s">
        <v>36</v>
      </c>
      <c r="AV686" s="232"/>
      <c r="AW686" s="233">
        <v>11417</v>
      </c>
      <c r="AX686" s="233">
        <v>525</v>
      </c>
      <c r="AY686" s="204" t="s">
        <v>6001</v>
      </c>
      <c r="AZ686" s="192" t="s">
        <v>6337</v>
      </c>
      <c r="BA686" s="133" t="str">
        <f>IFERROR(VLOOKUP(AZ:AZ,Q商品!B:E,4,0),"")</f>
        <v/>
      </c>
      <c r="BB686" s="133" t="str">
        <f>IFERROR(VLOOKUP(B:B,在庫!B:M,12,0),"")</f>
        <v/>
      </c>
      <c r="BC686" s="133" t="str">
        <f>IFERROR(VLOOKUP(B:B,在庫!B:L,10,0),"")</f>
        <v/>
      </c>
      <c r="BD686" s="234">
        <f>VLOOKUP(AP:AP,[1]YOKOHAMA!$B:$AH,32,0)</f>
        <v>606919448</v>
      </c>
      <c r="BE686" s="234">
        <f>VLOOKUP(AP:AP,[1]YOKOHAMA!$B:$AH,33,0)</f>
        <v>606919479</v>
      </c>
    </row>
    <row r="687" spans="1:57" s="11" customFormat="1" ht="19.5" hidden="1" customHeight="1">
      <c r="A687" s="237">
        <f t="shared" si="281"/>
        <v>1</v>
      </c>
      <c r="B687" s="308">
        <f t="shared" si="282"/>
        <v>2256017129946</v>
      </c>
      <c r="C687" s="225">
        <f>VLOOKUP(B:B,[1]YOKOHAMA!$B:$K,9,0)</f>
        <v>0</v>
      </c>
      <c r="D687" s="11" t="s">
        <v>7345</v>
      </c>
      <c r="E687" s="358" t="s">
        <v>1626</v>
      </c>
      <c r="F687" s="235"/>
      <c r="G687" s="132" t="str">
        <f t="shared" si="283"/>
        <v>17</v>
      </c>
      <c r="H687" s="225">
        <v>0</v>
      </c>
      <c r="I687" s="225">
        <f>VLOOKUP(B:B,[1]YOKOHAMA!$B:$K,10,0)</f>
        <v>0</v>
      </c>
      <c r="J687" s="131"/>
      <c r="K687" s="132" t="s">
        <v>7354</v>
      </c>
      <c r="L687" s="132">
        <v>17</v>
      </c>
      <c r="M687" s="134"/>
      <c r="N687" s="226"/>
      <c r="O687" s="226"/>
      <c r="P687" s="227"/>
      <c r="Q687" s="228">
        <f t="shared" si="290"/>
        <v>-954.5454545454545</v>
      </c>
      <c r="R687" s="143">
        <f t="shared" si="291"/>
        <v>13.553619047619048</v>
      </c>
      <c r="S687" s="238"/>
      <c r="T687" s="288"/>
      <c r="U687" s="189">
        <f t="shared" si="292"/>
        <v>0</v>
      </c>
      <c r="W687" s="229"/>
      <c r="X687" s="135">
        <f t="shared" si="293"/>
        <v>11983</v>
      </c>
      <c r="Y687" s="230">
        <f t="shared" si="294"/>
        <v>-954.5454545454545</v>
      </c>
      <c r="Z687" s="141" t="str">
        <f t="shared" si="295"/>
        <v/>
      </c>
      <c r="AA687" s="136">
        <f t="shared" si="296"/>
        <v>13.553619047619048</v>
      </c>
      <c r="AB687" s="309"/>
      <c r="AC687" s="184">
        <f t="shared" si="288"/>
        <v>0</v>
      </c>
      <c r="AD687" s="182">
        <f t="shared" si="289"/>
        <v>0</v>
      </c>
      <c r="AE687" s="128">
        <f t="shared" si="276"/>
        <v>0</v>
      </c>
      <c r="AF687" s="129">
        <f t="shared" si="277"/>
        <v>0</v>
      </c>
      <c r="AG687" s="130" t="str">
        <f t="shared" si="278"/>
        <v/>
      </c>
      <c r="AH687" s="137">
        <f t="shared" si="279"/>
        <v>0</v>
      </c>
      <c r="AI687" s="138" t="str">
        <f t="shared" si="280"/>
        <v/>
      </c>
      <c r="AJ687" s="138" t="str">
        <f t="shared" si="297"/>
        <v/>
      </c>
      <c r="AL687" s="11">
        <f t="shared" si="284"/>
        <v>0</v>
      </c>
      <c r="AM687" s="412">
        <f t="shared" si="285"/>
        <v>-954.5454545454545</v>
      </c>
      <c r="AN687" s="412">
        <f t="shared" si="286"/>
        <v>-12937.545454545454</v>
      </c>
      <c r="AO687" s="413">
        <f t="shared" si="287"/>
        <v>13.553619047619048</v>
      </c>
      <c r="AP687" s="192">
        <v>2256017129946</v>
      </c>
      <c r="AQ687" s="192">
        <v>4968814990121</v>
      </c>
      <c r="AR687" s="192" t="s">
        <v>1368</v>
      </c>
      <c r="AS687" s="231" t="s">
        <v>1370</v>
      </c>
      <c r="AT687" s="231" t="s">
        <v>1369</v>
      </c>
      <c r="AU687" s="232" t="s">
        <v>68</v>
      </c>
      <c r="AV687" s="232"/>
      <c r="AW687" s="233">
        <v>11983</v>
      </c>
      <c r="AX687" s="233">
        <v>1050</v>
      </c>
      <c r="AY687" s="204" t="s">
        <v>6001</v>
      </c>
      <c r="AZ687" s="192"/>
      <c r="BA687" s="133" t="str">
        <f>IFERROR(VLOOKUP(AZ:AZ,Q商品!B:E,4,0),"")</f>
        <v/>
      </c>
      <c r="BB687" s="133" t="str">
        <f>IFERROR(VLOOKUP(B:B,在庫!B:M,12,0),"")</f>
        <v/>
      </c>
      <c r="BC687" s="133" t="str">
        <f>IFERROR(VLOOKUP(B:B,在庫!B:L,10,0),"")</f>
        <v/>
      </c>
      <c r="BD687" s="234">
        <f>VLOOKUP(AP:AP,[1]YOKOHAMA!$B:$AH,32,0)</f>
        <v>606919459</v>
      </c>
      <c r="BE687" s="234">
        <f>VLOOKUP(AP:AP,[1]YOKOHAMA!$B:$AH,33,0)</f>
        <v>606919490</v>
      </c>
    </row>
    <row r="688" spans="1:57" s="11" customFormat="1" ht="19.5" hidden="1" customHeight="1">
      <c r="A688" s="237">
        <f t="shared" si="281"/>
        <v>1</v>
      </c>
      <c r="B688" s="308">
        <f t="shared" si="282"/>
        <v>2355517129941</v>
      </c>
      <c r="C688" s="225">
        <f>VLOOKUP(B:B,[1]YOKOHAMA!$B:$K,9,0)</f>
        <v>0</v>
      </c>
      <c r="D688" s="11" t="s">
        <v>7345</v>
      </c>
      <c r="E688" s="358" t="s">
        <v>1598</v>
      </c>
      <c r="F688" s="235"/>
      <c r="G688" s="132" t="str">
        <f t="shared" si="283"/>
        <v>17</v>
      </c>
      <c r="H688" s="225">
        <v>0</v>
      </c>
      <c r="I688" s="225">
        <f>VLOOKUP(B:B,[1]YOKOHAMA!$B:$K,10,0)</f>
        <v>0</v>
      </c>
      <c r="J688" s="131"/>
      <c r="K688" s="132" t="s">
        <v>7354</v>
      </c>
      <c r="L688" s="132">
        <v>19</v>
      </c>
      <c r="M688" s="134"/>
      <c r="N688" s="226"/>
      <c r="O688" s="226"/>
      <c r="P688" s="227"/>
      <c r="Q688" s="228">
        <f t="shared" si="290"/>
        <v>-954.5454545454545</v>
      </c>
      <c r="R688" s="143">
        <f t="shared" si="291"/>
        <v>11.108476190476191</v>
      </c>
      <c r="S688" s="238"/>
      <c r="T688" s="288"/>
      <c r="U688" s="189">
        <f t="shared" si="292"/>
        <v>0</v>
      </c>
      <c r="W688" s="229"/>
      <c r="X688" s="135">
        <f t="shared" si="293"/>
        <v>9649</v>
      </c>
      <c r="Y688" s="230">
        <f t="shared" si="294"/>
        <v>-954.5454545454545</v>
      </c>
      <c r="Z688" s="141" t="str">
        <f t="shared" si="295"/>
        <v/>
      </c>
      <c r="AA688" s="136">
        <f t="shared" si="296"/>
        <v>11.108476190476191</v>
      </c>
      <c r="AB688" s="309"/>
      <c r="AC688" s="184">
        <f t="shared" si="288"/>
        <v>0</v>
      </c>
      <c r="AD688" s="182">
        <f t="shared" si="289"/>
        <v>0</v>
      </c>
      <c r="AE688" s="128">
        <f t="shared" si="276"/>
        <v>0</v>
      </c>
      <c r="AF688" s="129">
        <f t="shared" si="277"/>
        <v>0</v>
      </c>
      <c r="AG688" s="130" t="str">
        <f t="shared" si="278"/>
        <v/>
      </c>
      <c r="AH688" s="137">
        <f t="shared" si="279"/>
        <v>0</v>
      </c>
      <c r="AI688" s="138" t="str">
        <f t="shared" si="280"/>
        <v/>
      </c>
      <c r="AJ688" s="138" t="str">
        <f t="shared" si="297"/>
        <v/>
      </c>
      <c r="AL688" s="11">
        <f t="shared" si="284"/>
        <v>0</v>
      </c>
      <c r="AM688" s="412">
        <f t="shared" si="285"/>
        <v>-954.5454545454545</v>
      </c>
      <c r="AN688" s="412">
        <f t="shared" si="286"/>
        <v>-10603.545454545454</v>
      </c>
      <c r="AO688" s="413">
        <f t="shared" si="287"/>
        <v>11.108476190476191</v>
      </c>
      <c r="AP688" s="192">
        <v>2355517129941</v>
      </c>
      <c r="AQ688" s="192">
        <v>4968814990145</v>
      </c>
      <c r="AR688" s="192" t="s">
        <v>1373</v>
      </c>
      <c r="AS688" s="231" t="s">
        <v>149</v>
      </c>
      <c r="AT688" s="231" t="s">
        <v>1051</v>
      </c>
      <c r="AU688" s="232" t="s">
        <v>55</v>
      </c>
      <c r="AV688" s="232"/>
      <c r="AW688" s="233">
        <v>9649</v>
      </c>
      <c r="AX688" s="233">
        <v>1050</v>
      </c>
      <c r="AY688" s="204" t="s">
        <v>6001</v>
      </c>
      <c r="AZ688" s="192"/>
      <c r="BA688" s="133" t="str">
        <f>IFERROR(VLOOKUP(AZ:AZ,Q商品!B:E,4,0),"")</f>
        <v/>
      </c>
      <c r="BB688" s="133" t="str">
        <f>IFERROR(VLOOKUP(B:B,在庫!B:M,12,0),"")</f>
        <v/>
      </c>
      <c r="BC688" s="133" t="str">
        <f>IFERROR(VLOOKUP(B:B,在庫!B:L,10,0),"")</f>
        <v/>
      </c>
      <c r="BD688" s="234" t="str">
        <f>VLOOKUP(AP:AP,[1]YOKOHAMA!$B:$AH,32,0)</f>
        <v>×</v>
      </c>
      <c r="BE688" s="234" t="str">
        <f>VLOOKUP(AP:AP,[1]YOKOHAMA!$B:$AH,33,0)</f>
        <v>×</v>
      </c>
    </row>
    <row r="689" spans="1:57" s="11" customFormat="1" ht="19.5" hidden="1" customHeight="1">
      <c r="A689" s="237">
        <f t="shared" si="281"/>
        <v>1</v>
      </c>
      <c r="B689" s="308">
        <f t="shared" si="282"/>
        <v>2255518129950</v>
      </c>
      <c r="C689" s="225">
        <f>VLOOKUP(B:B,[1]YOKOHAMA!$B:$K,9,0)</f>
        <v>0</v>
      </c>
      <c r="D689" s="11" t="s">
        <v>7345</v>
      </c>
      <c r="E689" s="358" t="s">
        <v>6336</v>
      </c>
      <c r="F689" s="235"/>
      <c r="G689" s="132" t="str">
        <f t="shared" si="283"/>
        <v>18</v>
      </c>
      <c r="H689" s="225">
        <v>0</v>
      </c>
      <c r="I689" s="225">
        <f>VLOOKUP(B:B,[1]YOKOHAMA!$B:$K,10,0)</f>
        <v>0</v>
      </c>
      <c r="J689" s="131"/>
      <c r="K689" s="132" t="s">
        <v>7354</v>
      </c>
      <c r="L689" s="132">
        <v>23</v>
      </c>
      <c r="M689" s="134"/>
      <c r="N689" s="226"/>
      <c r="O689" s="226"/>
      <c r="P689" s="227"/>
      <c r="Q689" s="228">
        <f t="shared" si="290"/>
        <v>-954.5454545454545</v>
      </c>
      <c r="R689" s="143">
        <f t="shared" si="291"/>
        <v>14.008285714285714</v>
      </c>
      <c r="S689" s="238"/>
      <c r="T689" s="288"/>
      <c r="U689" s="189">
        <f t="shared" si="292"/>
        <v>0</v>
      </c>
      <c r="W689" s="229"/>
      <c r="X689" s="135">
        <f t="shared" si="293"/>
        <v>12417</v>
      </c>
      <c r="Y689" s="230">
        <f t="shared" si="294"/>
        <v>-954.5454545454545</v>
      </c>
      <c r="Z689" s="141" t="str">
        <f t="shared" si="295"/>
        <v/>
      </c>
      <c r="AA689" s="136">
        <f t="shared" si="296"/>
        <v>14.008285714285714</v>
      </c>
      <c r="AB689" s="309"/>
      <c r="AC689" s="184">
        <f t="shared" si="288"/>
        <v>0</v>
      </c>
      <c r="AD689" s="182">
        <f t="shared" si="289"/>
        <v>0</v>
      </c>
      <c r="AE689" s="128">
        <f t="shared" si="276"/>
        <v>0</v>
      </c>
      <c r="AF689" s="129">
        <f t="shared" si="277"/>
        <v>0</v>
      </c>
      <c r="AG689" s="130" t="str">
        <f t="shared" si="278"/>
        <v/>
      </c>
      <c r="AH689" s="137">
        <f t="shared" si="279"/>
        <v>0</v>
      </c>
      <c r="AI689" s="138" t="str">
        <f t="shared" si="280"/>
        <v/>
      </c>
      <c r="AJ689" s="138" t="str">
        <f t="shared" si="297"/>
        <v/>
      </c>
      <c r="AL689" s="11">
        <f t="shared" si="284"/>
        <v>0</v>
      </c>
      <c r="AM689" s="412">
        <f t="shared" si="285"/>
        <v>-954.5454545454545</v>
      </c>
      <c r="AN689" s="412">
        <f t="shared" si="286"/>
        <v>-13371.545454545454</v>
      </c>
      <c r="AO689" s="413">
        <f t="shared" si="287"/>
        <v>14.008285714285714</v>
      </c>
      <c r="AP689" s="192">
        <v>2255518129950</v>
      </c>
      <c r="AQ689" s="192">
        <v>4968814990169</v>
      </c>
      <c r="AR689" s="192" t="s">
        <v>1376</v>
      </c>
      <c r="AS689" s="231" t="s">
        <v>1378</v>
      </c>
      <c r="AT689" s="231" t="s">
        <v>1379</v>
      </c>
      <c r="AU689" s="232" t="s">
        <v>71</v>
      </c>
      <c r="AV689" s="232"/>
      <c r="AW689" s="233">
        <v>12417</v>
      </c>
      <c r="AX689" s="233">
        <v>1050</v>
      </c>
      <c r="AY689" s="204" t="s">
        <v>6001</v>
      </c>
      <c r="AZ689" s="192" t="s">
        <v>6340</v>
      </c>
      <c r="BA689" s="133" t="str">
        <f>IFERROR(VLOOKUP(AZ:AZ,Q商品!B:E,4,0),"")</f>
        <v/>
      </c>
      <c r="BB689" s="133" t="str">
        <f>IFERROR(VLOOKUP(B:B,在庫!B:M,12,0),"")</f>
        <v/>
      </c>
      <c r="BC689" s="133" t="str">
        <f>IFERROR(VLOOKUP(B:B,在庫!B:L,10,0),"")</f>
        <v/>
      </c>
      <c r="BD689" s="234">
        <f>VLOOKUP(AP:AP,[1]YOKOHAMA!$B:$AH,32,0)</f>
        <v>606919463</v>
      </c>
      <c r="BE689" s="234">
        <f>VLOOKUP(AP:AP,[1]YOKOHAMA!$B:$AH,33,0)</f>
        <v>606919494</v>
      </c>
    </row>
    <row r="690" spans="1:57" s="11" customFormat="1" ht="19.5" hidden="1" customHeight="1">
      <c r="A690" s="237">
        <f t="shared" si="281"/>
        <v>1</v>
      </c>
      <c r="B690" s="308">
        <f t="shared" si="282"/>
        <v>2256018129952</v>
      </c>
      <c r="C690" s="225">
        <f>VLOOKUP(B:B,[1]YOKOHAMA!$B:$K,9,0)</f>
        <v>0</v>
      </c>
      <c r="D690" s="11" t="s">
        <v>7345</v>
      </c>
      <c r="E690" s="358" t="s">
        <v>1657</v>
      </c>
      <c r="F690" s="235"/>
      <c r="G690" s="132" t="str">
        <f t="shared" si="283"/>
        <v>18</v>
      </c>
      <c r="H690" s="225">
        <v>0</v>
      </c>
      <c r="I690" s="225">
        <f>VLOOKUP(B:B,[1]YOKOHAMA!$B:$K,10,0)</f>
        <v>0</v>
      </c>
      <c r="J690" s="131"/>
      <c r="K690" s="132" t="s">
        <v>7354</v>
      </c>
      <c r="L690" s="132">
        <v>25</v>
      </c>
      <c r="M690" s="134"/>
      <c r="N690" s="226"/>
      <c r="O690" s="226"/>
      <c r="P690" s="227"/>
      <c r="Q690" s="228">
        <f t="shared" si="290"/>
        <v>-954.5454545454545</v>
      </c>
      <c r="R690" s="143">
        <f t="shared" si="291"/>
        <v>13.724380952380953</v>
      </c>
      <c r="S690" s="238"/>
      <c r="T690" s="288"/>
      <c r="U690" s="189">
        <f t="shared" si="292"/>
        <v>0</v>
      </c>
      <c r="W690" s="229"/>
      <c r="X690" s="135">
        <f t="shared" si="293"/>
        <v>12146</v>
      </c>
      <c r="Y690" s="230">
        <f t="shared" si="294"/>
        <v>-954.5454545454545</v>
      </c>
      <c r="Z690" s="141" t="str">
        <f t="shared" si="295"/>
        <v/>
      </c>
      <c r="AA690" s="136">
        <f t="shared" si="296"/>
        <v>13.724380952380953</v>
      </c>
      <c r="AB690" s="309"/>
      <c r="AC690" s="184">
        <f t="shared" si="288"/>
        <v>0</v>
      </c>
      <c r="AD690" s="182">
        <f t="shared" si="289"/>
        <v>0</v>
      </c>
      <c r="AE690" s="128">
        <f t="shared" si="276"/>
        <v>0</v>
      </c>
      <c r="AF690" s="129">
        <f t="shared" si="277"/>
        <v>0</v>
      </c>
      <c r="AG690" s="130" t="str">
        <f t="shared" si="278"/>
        <v/>
      </c>
      <c r="AH690" s="137">
        <f t="shared" si="279"/>
        <v>0</v>
      </c>
      <c r="AI690" s="138" t="str">
        <f t="shared" si="280"/>
        <v/>
      </c>
      <c r="AJ690" s="138" t="str">
        <f t="shared" si="297"/>
        <v/>
      </c>
      <c r="AL690" s="11">
        <f t="shared" si="284"/>
        <v>0</v>
      </c>
      <c r="AM690" s="412">
        <f t="shared" si="285"/>
        <v>-954.5454545454545</v>
      </c>
      <c r="AN690" s="412">
        <f t="shared" si="286"/>
        <v>-13100.545454545454</v>
      </c>
      <c r="AO690" s="413">
        <f t="shared" si="287"/>
        <v>13.724380952380953</v>
      </c>
      <c r="AP690" s="192">
        <v>2256018129952</v>
      </c>
      <c r="AQ690" s="192">
        <v>4968814990138</v>
      </c>
      <c r="AR690" s="192" t="s">
        <v>1380</v>
      </c>
      <c r="AS690" s="231" t="s">
        <v>1378</v>
      </c>
      <c r="AT690" s="231" t="s">
        <v>1382</v>
      </c>
      <c r="AU690" s="232" t="s">
        <v>84</v>
      </c>
      <c r="AV690" s="232"/>
      <c r="AW690" s="233">
        <v>12146</v>
      </c>
      <c r="AX690" s="233">
        <v>1050</v>
      </c>
      <c r="AY690" s="204" t="s">
        <v>6001</v>
      </c>
      <c r="AZ690" s="192"/>
      <c r="BA690" s="133" t="str">
        <f>IFERROR(VLOOKUP(AZ:AZ,Q商品!B:E,4,0),"")</f>
        <v/>
      </c>
      <c r="BB690" s="133" t="str">
        <f>IFERROR(VLOOKUP(B:B,在庫!B:M,12,0),"")</f>
        <v/>
      </c>
      <c r="BC690" s="133" t="str">
        <f>IFERROR(VLOOKUP(B:B,在庫!B:L,10,0),"")</f>
        <v/>
      </c>
      <c r="BD690" s="234">
        <f>VLOOKUP(AP:AP,[1]YOKOHAMA!$B:$AH,32,0)</f>
        <v>606919465</v>
      </c>
      <c r="BE690" s="234">
        <f>VLOOKUP(AP:AP,[1]YOKOHAMA!$B:$AH,33,0)</f>
        <v>606919496</v>
      </c>
    </row>
    <row r="691" spans="1:57" s="11" customFormat="1" ht="19.5" hidden="1" customHeight="1">
      <c r="A691" s="237">
        <f t="shared" si="281"/>
        <v>1</v>
      </c>
      <c r="B691" s="308">
        <f t="shared" si="282"/>
        <v>2355518129957</v>
      </c>
      <c r="C691" s="225">
        <f>VLOOKUP(B:B,[1]YOKOHAMA!$B:$K,9,0)</f>
        <v>0</v>
      </c>
      <c r="D691" s="11" t="s">
        <v>7345</v>
      </c>
      <c r="E691" s="358" t="s">
        <v>1658</v>
      </c>
      <c r="F691" s="235"/>
      <c r="G691" s="132" t="str">
        <f t="shared" si="283"/>
        <v>18</v>
      </c>
      <c r="H691" s="225">
        <v>0</v>
      </c>
      <c r="I691" s="225">
        <f>VLOOKUP(B:B,[1]YOKOHAMA!$B:$K,10,0)</f>
        <v>0</v>
      </c>
      <c r="J691" s="131"/>
      <c r="K691" s="132" t="s">
        <v>7354</v>
      </c>
      <c r="L691" s="132">
        <v>28</v>
      </c>
      <c r="M691" s="134"/>
      <c r="N691" s="226"/>
      <c r="O691" s="226"/>
      <c r="P691" s="227"/>
      <c r="Q691" s="228">
        <f t="shared" si="290"/>
        <v>-954.5454545454545</v>
      </c>
      <c r="R691" s="143">
        <f t="shared" si="291"/>
        <v>14.247142857142856</v>
      </c>
      <c r="S691" s="238"/>
      <c r="T691" s="288"/>
      <c r="U691" s="189">
        <f t="shared" si="292"/>
        <v>0</v>
      </c>
      <c r="W691" s="229"/>
      <c r="X691" s="135">
        <f t="shared" si="293"/>
        <v>12645</v>
      </c>
      <c r="Y691" s="230">
        <f t="shared" si="294"/>
        <v>-954.5454545454545</v>
      </c>
      <c r="Z691" s="141" t="str">
        <f t="shared" si="295"/>
        <v/>
      </c>
      <c r="AA691" s="136">
        <f t="shared" si="296"/>
        <v>14.247142857142856</v>
      </c>
      <c r="AB691" s="309"/>
      <c r="AC691" s="184">
        <f t="shared" si="288"/>
        <v>0</v>
      </c>
      <c r="AD691" s="182">
        <f t="shared" si="289"/>
        <v>0</v>
      </c>
      <c r="AE691" s="128">
        <f t="shared" si="276"/>
        <v>0</v>
      </c>
      <c r="AF691" s="129">
        <f t="shared" si="277"/>
        <v>0</v>
      </c>
      <c r="AG691" s="130" t="str">
        <f t="shared" si="278"/>
        <v/>
      </c>
      <c r="AH691" s="137">
        <f t="shared" si="279"/>
        <v>0</v>
      </c>
      <c r="AI691" s="138" t="str">
        <f t="shared" si="280"/>
        <v/>
      </c>
      <c r="AJ691" s="138" t="str">
        <f t="shared" si="297"/>
        <v/>
      </c>
      <c r="AL691" s="11">
        <f t="shared" si="284"/>
        <v>0</v>
      </c>
      <c r="AM691" s="412">
        <f t="shared" si="285"/>
        <v>-954.5454545454545</v>
      </c>
      <c r="AN691" s="412">
        <f t="shared" si="286"/>
        <v>-13599.545454545454</v>
      </c>
      <c r="AO691" s="413">
        <f t="shared" si="287"/>
        <v>14.247142857142856</v>
      </c>
      <c r="AP691" s="192">
        <v>2355518129957</v>
      </c>
      <c r="AQ691" s="192">
        <v>4968814989965</v>
      </c>
      <c r="AR691" s="192" t="s">
        <v>1383</v>
      </c>
      <c r="AS691" s="231" t="s">
        <v>1378</v>
      </c>
      <c r="AT691" s="231" t="s">
        <v>1384</v>
      </c>
      <c r="AU691" s="232" t="s">
        <v>72</v>
      </c>
      <c r="AV691" s="232"/>
      <c r="AW691" s="233">
        <v>12645</v>
      </c>
      <c r="AX691" s="233">
        <v>1050</v>
      </c>
      <c r="AY691" s="204" t="s">
        <v>6001</v>
      </c>
      <c r="AZ691" s="192"/>
      <c r="BA691" s="133" t="str">
        <f>IFERROR(VLOOKUP(AZ:AZ,Q商品!B:E,4,0),"")</f>
        <v/>
      </c>
      <c r="BB691" s="133" t="str">
        <f>IFERROR(VLOOKUP(B:B,在庫!B:M,12,0),"")</f>
        <v/>
      </c>
      <c r="BC691" s="133" t="str">
        <f>IFERROR(VLOOKUP(B:B,在庫!B:L,10,0),"")</f>
        <v/>
      </c>
      <c r="BD691" s="234">
        <f>VLOOKUP(AP:AP,[1]YOKOHAMA!$B:$AH,32,0)</f>
        <v>606919464</v>
      </c>
      <c r="BE691" s="234">
        <f>VLOOKUP(AP:AP,[1]YOKOHAMA!$B:$AH,33,0)</f>
        <v>606919495</v>
      </c>
    </row>
    <row r="692" spans="1:57" s="11" customFormat="1" ht="19.5" hidden="1" customHeight="1">
      <c r="A692" s="237">
        <f t="shared" si="281"/>
        <v>1</v>
      </c>
      <c r="B692" s="308">
        <f t="shared" si="282"/>
        <v>2356018129959</v>
      </c>
      <c r="C692" s="225">
        <f>VLOOKUP(B:B,[1]YOKOHAMA!$B:$K,9,0)</f>
        <v>0</v>
      </c>
      <c r="D692" s="11" t="s">
        <v>7345</v>
      </c>
      <c r="E692" s="358" t="s">
        <v>1659</v>
      </c>
      <c r="F692" s="235"/>
      <c r="G692" s="132" t="str">
        <f t="shared" si="283"/>
        <v>18</v>
      </c>
      <c r="H692" s="225">
        <v>0</v>
      </c>
      <c r="I692" s="225">
        <f>VLOOKUP(B:B,[1]YOKOHAMA!$B:$K,10,0)</f>
        <v>0</v>
      </c>
      <c r="J692" s="131"/>
      <c r="K692" s="132" t="s">
        <v>7354</v>
      </c>
      <c r="L692" s="132">
        <v>31</v>
      </c>
      <c r="M692" s="134"/>
      <c r="N692" s="226"/>
      <c r="O692" s="226"/>
      <c r="P692" s="227"/>
      <c r="Q692" s="228">
        <f t="shared" si="290"/>
        <v>-954.5454545454545</v>
      </c>
      <c r="R692" s="143">
        <f t="shared" si="291"/>
        <v>13.092666666666666</v>
      </c>
      <c r="S692" s="238"/>
      <c r="T692" s="288"/>
      <c r="U692" s="189">
        <f t="shared" si="292"/>
        <v>0</v>
      </c>
      <c r="W692" s="229"/>
      <c r="X692" s="135">
        <f t="shared" si="293"/>
        <v>11543</v>
      </c>
      <c r="Y692" s="230">
        <f t="shared" si="294"/>
        <v>-954.5454545454545</v>
      </c>
      <c r="Z692" s="141" t="str">
        <f t="shared" si="295"/>
        <v/>
      </c>
      <c r="AA692" s="136">
        <f t="shared" si="296"/>
        <v>13.092666666666666</v>
      </c>
      <c r="AB692" s="309"/>
      <c r="AC692" s="184">
        <f t="shared" si="288"/>
        <v>0</v>
      </c>
      <c r="AD692" s="182">
        <f t="shared" si="289"/>
        <v>0</v>
      </c>
      <c r="AE692" s="128">
        <f t="shared" si="276"/>
        <v>0</v>
      </c>
      <c r="AF692" s="129">
        <f t="shared" si="277"/>
        <v>0</v>
      </c>
      <c r="AG692" s="130" t="str">
        <f t="shared" si="278"/>
        <v/>
      </c>
      <c r="AH692" s="137">
        <f t="shared" si="279"/>
        <v>0</v>
      </c>
      <c r="AI692" s="138" t="str">
        <f t="shared" si="280"/>
        <v/>
      </c>
      <c r="AJ692" s="138" t="str">
        <f t="shared" si="297"/>
        <v/>
      </c>
      <c r="AL692" s="11">
        <f t="shared" si="284"/>
        <v>0</v>
      </c>
      <c r="AM692" s="412">
        <f t="shared" si="285"/>
        <v>-954.5454545454545</v>
      </c>
      <c r="AN692" s="412">
        <f t="shared" si="286"/>
        <v>-12497.545454545454</v>
      </c>
      <c r="AO692" s="413">
        <f t="shared" si="287"/>
        <v>13.092666666666666</v>
      </c>
      <c r="AP692" s="192">
        <v>2356018129959</v>
      </c>
      <c r="AQ692" s="192">
        <v>4968814990084</v>
      </c>
      <c r="AR692" s="192" t="s">
        <v>1386</v>
      </c>
      <c r="AS692" s="231" t="s">
        <v>1378</v>
      </c>
      <c r="AT692" s="231" t="s">
        <v>1387</v>
      </c>
      <c r="AU692" s="232" t="s">
        <v>76</v>
      </c>
      <c r="AV692" s="232"/>
      <c r="AW692" s="233">
        <v>11543</v>
      </c>
      <c r="AX692" s="233">
        <v>1050</v>
      </c>
      <c r="AY692" s="204" t="s">
        <v>6001</v>
      </c>
      <c r="AZ692" s="192" t="s">
        <v>6343</v>
      </c>
      <c r="BA692" s="133" t="str">
        <f>IFERROR(VLOOKUP(AZ:AZ,Q商品!B:E,4,0),"")</f>
        <v/>
      </c>
      <c r="BB692" s="133" t="str">
        <f>IFERROR(VLOOKUP(B:B,在庫!B:M,12,0),"")</f>
        <v/>
      </c>
      <c r="BC692" s="133" t="str">
        <f>IFERROR(VLOOKUP(B:B,在庫!B:L,10,0),"")</f>
        <v/>
      </c>
      <c r="BD692" s="234">
        <f>VLOOKUP(AP:AP,[1]YOKOHAMA!$B:$AH,32,0)</f>
        <v>606919466</v>
      </c>
      <c r="BE692" s="234">
        <f>VLOOKUP(AP:AP,[1]YOKOHAMA!$B:$AH,33,0)</f>
        <v>606919497</v>
      </c>
    </row>
    <row r="693" spans="1:57" s="11" customFormat="1" ht="19.5" hidden="1" customHeight="1">
      <c r="A693" s="237">
        <f t="shared" si="281"/>
        <v>1</v>
      </c>
      <c r="B693" s="308">
        <f t="shared" si="282"/>
        <v>2255519129850</v>
      </c>
      <c r="C693" s="225">
        <f>VLOOKUP(B:B,[1]YOKOHAMA!$B:$K,9,0)</f>
        <v>0</v>
      </c>
      <c r="D693" s="11" t="s">
        <v>7345</v>
      </c>
      <c r="E693" s="358" t="s">
        <v>1632</v>
      </c>
      <c r="F693" s="235"/>
      <c r="G693" s="132" t="str">
        <f t="shared" si="283"/>
        <v>19</v>
      </c>
      <c r="H693" s="225">
        <v>0</v>
      </c>
      <c r="I693" s="225">
        <f>VLOOKUP(B:B,[1]YOKOHAMA!$B:$K,10,0)</f>
        <v>0</v>
      </c>
      <c r="J693" s="131"/>
      <c r="K693" s="132" t="s">
        <v>7354</v>
      </c>
      <c r="L693" s="132">
        <v>32</v>
      </c>
      <c r="M693" s="134"/>
      <c r="N693" s="226"/>
      <c r="O693" s="226"/>
      <c r="P693" s="227"/>
      <c r="Q693" s="228">
        <f t="shared" si="290"/>
        <v>-954.5454545454545</v>
      </c>
      <c r="R693" s="143">
        <f t="shared" si="291"/>
        <v>15.865714285714287</v>
      </c>
      <c r="S693" s="238"/>
      <c r="T693" s="288"/>
      <c r="U693" s="189">
        <f t="shared" si="292"/>
        <v>0</v>
      </c>
      <c r="W693" s="229"/>
      <c r="X693" s="135">
        <f t="shared" si="293"/>
        <v>14190</v>
      </c>
      <c r="Y693" s="230">
        <f t="shared" si="294"/>
        <v>-954.5454545454545</v>
      </c>
      <c r="Z693" s="141" t="str">
        <f t="shared" si="295"/>
        <v/>
      </c>
      <c r="AA693" s="136">
        <f t="shared" si="296"/>
        <v>15.865714285714287</v>
      </c>
      <c r="AB693" s="309"/>
      <c r="AC693" s="184">
        <f t="shared" si="288"/>
        <v>0</v>
      </c>
      <c r="AD693" s="182">
        <f t="shared" si="289"/>
        <v>0</v>
      </c>
      <c r="AE693" s="128">
        <f t="shared" si="276"/>
        <v>0</v>
      </c>
      <c r="AF693" s="129">
        <f t="shared" si="277"/>
        <v>0</v>
      </c>
      <c r="AG693" s="130" t="str">
        <f t="shared" si="278"/>
        <v/>
      </c>
      <c r="AH693" s="137">
        <f t="shared" si="279"/>
        <v>0</v>
      </c>
      <c r="AI693" s="138" t="str">
        <f t="shared" si="280"/>
        <v/>
      </c>
      <c r="AJ693" s="138" t="str">
        <f t="shared" si="297"/>
        <v/>
      </c>
      <c r="AL693" s="11">
        <f t="shared" si="284"/>
        <v>0</v>
      </c>
      <c r="AM693" s="412">
        <f t="shared" si="285"/>
        <v>-954.5454545454545</v>
      </c>
      <c r="AN693" s="412">
        <f t="shared" si="286"/>
        <v>-15144.545454545454</v>
      </c>
      <c r="AO693" s="413">
        <f t="shared" si="287"/>
        <v>15.865714285714287</v>
      </c>
      <c r="AP693" s="192">
        <v>2255519129850</v>
      </c>
      <c r="AQ693" s="192">
        <v>4968814990183</v>
      </c>
      <c r="AR693" s="192" t="s">
        <v>1389</v>
      </c>
      <c r="AS693" s="231" t="s">
        <v>149</v>
      </c>
      <c r="AT693" s="231" t="s">
        <v>1390</v>
      </c>
      <c r="AU693" s="232" t="s">
        <v>78</v>
      </c>
      <c r="AV693" s="232"/>
      <c r="AW693" s="233">
        <v>14190</v>
      </c>
      <c r="AX693" s="233">
        <v>1050</v>
      </c>
      <c r="AY693" s="204" t="s">
        <v>6001</v>
      </c>
      <c r="AZ693" s="192" t="s">
        <v>6344</v>
      </c>
      <c r="BA693" s="133" t="str">
        <f>IFERROR(VLOOKUP(AZ:AZ,Q商品!B:E,4,0),"")</f>
        <v/>
      </c>
      <c r="BB693" s="133" t="str">
        <f>IFERROR(VLOOKUP(B:B,在庫!B:M,12,0),"")</f>
        <v/>
      </c>
      <c r="BC693" s="133" t="str">
        <f>IFERROR(VLOOKUP(B:B,在庫!B:L,10,0),"")</f>
        <v/>
      </c>
      <c r="BD693" s="234">
        <f>VLOOKUP(AP:AP,[1]YOKOHAMA!$B:$AH,32,0)</f>
        <v>606919467</v>
      </c>
      <c r="BE693" s="234">
        <f>VLOOKUP(AP:AP,[1]YOKOHAMA!$B:$AH,33,0)</f>
        <v>606919498</v>
      </c>
    </row>
    <row r="694" spans="1:57" s="11" customFormat="1" ht="19.5" hidden="1" customHeight="1">
      <c r="A694" s="237">
        <f t="shared" si="281"/>
        <v>1</v>
      </c>
      <c r="B694" s="308">
        <f t="shared" si="282"/>
        <v>2355519129956</v>
      </c>
      <c r="C694" s="225">
        <f>VLOOKUP(B:B,[1]YOKOHAMA!$B:$K,9,0)</f>
        <v>0</v>
      </c>
      <c r="D694" s="11" t="s">
        <v>7345</v>
      </c>
      <c r="E694" s="358" t="s">
        <v>1633</v>
      </c>
      <c r="F694" s="235"/>
      <c r="G694" s="132" t="str">
        <f t="shared" si="283"/>
        <v>19</v>
      </c>
      <c r="H694" s="225">
        <v>0</v>
      </c>
      <c r="I694" s="225">
        <f>VLOOKUP(B:B,[1]YOKOHAMA!$B:$K,10,0)</f>
        <v>0</v>
      </c>
      <c r="J694" s="131"/>
      <c r="K694" s="132" t="s">
        <v>7354</v>
      </c>
      <c r="L694" s="132">
        <v>35</v>
      </c>
      <c r="M694" s="134"/>
      <c r="N694" s="226"/>
      <c r="O694" s="226"/>
      <c r="P694" s="227"/>
      <c r="Q694" s="228">
        <f t="shared" si="290"/>
        <v>-954.5454545454545</v>
      </c>
      <c r="R694" s="143">
        <f t="shared" si="291"/>
        <v>15.104095238095239</v>
      </c>
      <c r="S694" s="238"/>
      <c r="T694" s="288"/>
      <c r="U694" s="189">
        <f t="shared" si="292"/>
        <v>0</v>
      </c>
      <c r="W694" s="229"/>
      <c r="X694" s="135">
        <f t="shared" si="293"/>
        <v>13463</v>
      </c>
      <c r="Y694" s="230">
        <f t="shared" si="294"/>
        <v>-954.5454545454545</v>
      </c>
      <c r="Z694" s="141" t="str">
        <f t="shared" si="295"/>
        <v/>
      </c>
      <c r="AA694" s="136">
        <f t="shared" si="296"/>
        <v>15.104095238095239</v>
      </c>
      <c r="AB694" s="309"/>
      <c r="AC694" s="184">
        <f t="shared" si="288"/>
        <v>0</v>
      </c>
      <c r="AD694" s="182">
        <f t="shared" si="289"/>
        <v>0</v>
      </c>
      <c r="AE694" s="128">
        <f t="shared" si="276"/>
        <v>0</v>
      </c>
      <c r="AF694" s="129">
        <f t="shared" si="277"/>
        <v>0</v>
      </c>
      <c r="AG694" s="130" t="str">
        <f t="shared" si="278"/>
        <v/>
      </c>
      <c r="AH694" s="137">
        <f t="shared" si="279"/>
        <v>0</v>
      </c>
      <c r="AI694" s="138" t="str">
        <f t="shared" si="280"/>
        <v/>
      </c>
      <c r="AJ694" s="138" t="str">
        <f t="shared" si="297"/>
        <v/>
      </c>
      <c r="AL694" s="11">
        <f t="shared" si="284"/>
        <v>0</v>
      </c>
      <c r="AM694" s="412">
        <f t="shared" si="285"/>
        <v>-954.5454545454545</v>
      </c>
      <c r="AN694" s="412">
        <f t="shared" si="286"/>
        <v>-14417.545454545454</v>
      </c>
      <c r="AO694" s="413">
        <f t="shared" si="287"/>
        <v>15.104095238095239</v>
      </c>
      <c r="AP694" s="192">
        <v>2355519129956</v>
      </c>
      <c r="AQ694" s="192">
        <v>4968814990091</v>
      </c>
      <c r="AR694" s="192" t="s">
        <v>1392</v>
      </c>
      <c r="AS694" s="231" t="s">
        <v>1370</v>
      </c>
      <c r="AT694" s="231" t="s">
        <v>1394</v>
      </c>
      <c r="AU694" s="232" t="s">
        <v>91</v>
      </c>
      <c r="AV694" s="232"/>
      <c r="AW694" s="233">
        <v>13463</v>
      </c>
      <c r="AX694" s="233">
        <v>1050</v>
      </c>
      <c r="AY694" s="204" t="s">
        <v>6001</v>
      </c>
      <c r="AZ694" s="192" t="s">
        <v>6345</v>
      </c>
      <c r="BA694" s="133" t="str">
        <f>IFERROR(VLOOKUP(AZ:AZ,Q商品!B:E,4,0),"")</f>
        <v/>
      </c>
      <c r="BB694" s="133" t="str">
        <f>IFERROR(VLOOKUP(B:B,在庫!B:M,12,0),"")</f>
        <v/>
      </c>
      <c r="BC694" s="133" t="str">
        <f>IFERROR(VLOOKUP(B:B,在庫!B:L,10,0),"")</f>
        <v/>
      </c>
      <c r="BD694" s="234">
        <f>VLOOKUP(AP:AP,[1]YOKOHAMA!$B:$AH,32,0)</f>
        <v>606919468</v>
      </c>
      <c r="BE694" s="234">
        <f>VLOOKUP(AP:AP,[1]YOKOHAMA!$B:$AH,33,0)</f>
        <v>606919499</v>
      </c>
    </row>
    <row r="695" spans="1:57" s="11" customFormat="1" ht="19.5" hidden="1" customHeight="1">
      <c r="A695" s="237">
        <f t="shared" si="281"/>
        <v>1</v>
      </c>
      <c r="B695" s="308">
        <f t="shared" si="282"/>
        <v>2355519129857</v>
      </c>
      <c r="C695" s="225">
        <f>VLOOKUP(B:B,[1]YOKOHAMA!$B:$K,9,0)</f>
        <v>0</v>
      </c>
      <c r="D695" s="11" t="s">
        <v>7345</v>
      </c>
      <c r="E695" s="358" t="s">
        <v>1661</v>
      </c>
      <c r="F695" s="235"/>
      <c r="G695" s="132" t="str">
        <f t="shared" si="283"/>
        <v>19</v>
      </c>
      <c r="H695" s="225">
        <v>0</v>
      </c>
      <c r="I695" s="225">
        <f>VLOOKUP(B:B,[1]YOKOHAMA!$B:$K,10,0)</f>
        <v>0</v>
      </c>
      <c r="J695" s="131"/>
      <c r="K695" s="132" t="s">
        <v>7354</v>
      </c>
      <c r="L695" s="132">
        <v>36</v>
      </c>
      <c r="M695" s="134"/>
      <c r="N695" s="226"/>
      <c r="O695" s="226"/>
      <c r="P695" s="227"/>
      <c r="Q695" s="228">
        <f t="shared" si="290"/>
        <v>-954.5454545454545</v>
      </c>
      <c r="R695" s="143">
        <f t="shared" si="291"/>
        <v>14.084761904761905</v>
      </c>
      <c r="S695" s="238"/>
      <c r="T695" s="288"/>
      <c r="U695" s="189">
        <f t="shared" si="292"/>
        <v>0</v>
      </c>
      <c r="W695" s="229"/>
      <c r="X695" s="135">
        <f t="shared" si="293"/>
        <v>12490</v>
      </c>
      <c r="Y695" s="230">
        <f t="shared" si="294"/>
        <v>-954.5454545454545</v>
      </c>
      <c r="Z695" s="141" t="str">
        <f t="shared" si="295"/>
        <v/>
      </c>
      <c r="AA695" s="136">
        <f t="shared" si="296"/>
        <v>14.084761904761905</v>
      </c>
      <c r="AB695" s="309"/>
      <c r="AC695" s="184">
        <f t="shared" si="288"/>
        <v>0</v>
      </c>
      <c r="AD695" s="182">
        <f t="shared" si="289"/>
        <v>0</v>
      </c>
      <c r="AE695" s="128">
        <f t="shared" si="276"/>
        <v>0</v>
      </c>
      <c r="AF695" s="129">
        <f t="shared" si="277"/>
        <v>0</v>
      </c>
      <c r="AG695" s="130" t="str">
        <f t="shared" si="278"/>
        <v/>
      </c>
      <c r="AH695" s="137">
        <f t="shared" si="279"/>
        <v>0</v>
      </c>
      <c r="AI695" s="138" t="str">
        <f t="shared" si="280"/>
        <v/>
      </c>
      <c r="AJ695" s="138" t="str">
        <f t="shared" si="297"/>
        <v/>
      </c>
      <c r="AL695" s="11">
        <f t="shared" si="284"/>
        <v>0</v>
      </c>
      <c r="AM695" s="412">
        <f t="shared" si="285"/>
        <v>-954.5454545454545</v>
      </c>
      <c r="AN695" s="412">
        <f t="shared" si="286"/>
        <v>-13444.545454545454</v>
      </c>
      <c r="AO695" s="413">
        <f t="shared" si="287"/>
        <v>14.084761904761905</v>
      </c>
      <c r="AP695" s="192">
        <v>2355519129857</v>
      </c>
      <c r="AQ695" s="192">
        <v>4968814990091</v>
      </c>
      <c r="AR695" s="192" t="s">
        <v>1392</v>
      </c>
      <c r="AS695" s="231" t="s">
        <v>1378</v>
      </c>
      <c r="AT695" s="231" t="s">
        <v>1394</v>
      </c>
      <c r="AU695" s="232" t="s">
        <v>91</v>
      </c>
      <c r="AV695" s="232"/>
      <c r="AW695" s="233">
        <v>12490</v>
      </c>
      <c r="AX695" s="233">
        <v>1050</v>
      </c>
      <c r="AY695" s="204" t="s">
        <v>6001</v>
      </c>
      <c r="AZ695" s="192" t="s">
        <v>6346</v>
      </c>
      <c r="BA695" s="133" t="str">
        <f>IFERROR(VLOOKUP(AZ:AZ,Q商品!B:E,4,0),"")</f>
        <v/>
      </c>
      <c r="BB695" s="133" t="str">
        <f>IFERROR(VLOOKUP(B:B,在庫!B:M,12,0),"")</f>
        <v>2022年製</v>
      </c>
      <c r="BC695" s="133">
        <f>IFERROR(VLOOKUP(B:B,在庫!B:L,10,0),"")</f>
        <v>1</v>
      </c>
      <c r="BD695" s="234">
        <f>VLOOKUP(AP:AP,[1]YOKOHAMA!$B:$AH,32,0)</f>
        <v>606919468</v>
      </c>
      <c r="BE695" s="234">
        <f>VLOOKUP(AP:AP,[1]YOKOHAMA!$B:$AH,33,0)</f>
        <v>606919499</v>
      </c>
    </row>
    <row r="696" spans="1:57" s="11" customFormat="1" ht="19.5" hidden="1" customHeight="1">
      <c r="A696" s="237">
        <f t="shared" si="281"/>
        <v>1</v>
      </c>
      <c r="B696" s="308">
        <f t="shared" si="282"/>
        <v>2055516129866</v>
      </c>
      <c r="C696" s="225">
        <f>VLOOKUP(B:B,[1]YOKOHAMA!$B:$K,9,0)</f>
        <v>0</v>
      </c>
      <c r="D696" s="11" t="s">
        <v>7345</v>
      </c>
      <c r="E696" s="358" t="s">
        <v>1590</v>
      </c>
      <c r="F696" s="235"/>
      <c r="G696" s="132" t="str">
        <f t="shared" si="283"/>
        <v>16</v>
      </c>
      <c r="H696" s="225">
        <v>0</v>
      </c>
      <c r="I696" s="225">
        <f>VLOOKUP(B:B,[1]YOKOHAMA!$B:$K,10,0)</f>
        <v>0</v>
      </c>
      <c r="J696" s="131"/>
      <c r="K696" s="132" t="s">
        <v>6380</v>
      </c>
      <c r="L696" s="132">
        <v>1</v>
      </c>
      <c r="M696" s="134"/>
      <c r="N696" s="226"/>
      <c r="O696" s="226"/>
      <c r="P696" s="227"/>
      <c r="Q696" s="228">
        <f t="shared" si="290"/>
        <v>-477.27272727272725</v>
      </c>
      <c r="R696" s="143">
        <f t="shared" si="291"/>
        <v>19.844571428571431</v>
      </c>
      <c r="S696" s="238">
        <v>1074476283</v>
      </c>
      <c r="T696" s="288" t="s">
        <v>6998</v>
      </c>
      <c r="U696" s="189">
        <f t="shared" si="292"/>
        <v>0</v>
      </c>
      <c r="W696" s="229"/>
      <c r="X696" s="135">
        <f t="shared" si="293"/>
        <v>8994</v>
      </c>
      <c r="Y696" s="230">
        <f t="shared" si="294"/>
        <v>-477.27272727272725</v>
      </c>
      <c r="Z696" s="141" t="str">
        <f t="shared" si="295"/>
        <v/>
      </c>
      <c r="AA696" s="136">
        <f t="shared" si="296"/>
        <v>19.844571428571431</v>
      </c>
      <c r="AB696" s="309"/>
      <c r="AC696" s="184">
        <f t="shared" ref="AC696:AC706" si="298">ROUNDDOWN(U696/1.02,0)</f>
        <v>0</v>
      </c>
      <c r="AD696" s="182">
        <f t="shared" ref="AD696:AD706" si="299">ROUNDDOWN(AC696/0.91,0)</f>
        <v>0</v>
      </c>
      <c r="AE696" s="128">
        <f t="shared" si="276"/>
        <v>0</v>
      </c>
      <c r="AF696" s="129">
        <f t="shared" si="277"/>
        <v>0</v>
      </c>
      <c r="AG696" s="130" t="str">
        <f t="shared" si="278"/>
        <v/>
      </c>
      <c r="AH696" s="137">
        <f t="shared" si="279"/>
        <v>0</v>
      </c>
      <c r="AI696" s="138" t="str">
        <f t="shared" si="280"/>
        <v/>
      </c>
      <c r="AJ696" s="138" t="str">
        <f t="shared" si="297"/>
        <v/>
      </c>
      <c r="AK696" s="11" t="s">
        <v>13397</v>
      </c>
      <c r="AL696" s="11">
        <f t="shared" si="284"/>
        <v>0</v>
      </c>
      <c r="AM696" s="412">
        <f t="shared" si="285"/>
        <v>-477.27272727272725</v>
      </c>
      <c r="AN696" s="412">
        <f t="shared" si="286"/>
        <v>-9471.2727272727279</v>
      </c>
      <c r="AO696" s="413">
        <f t="shared" si="287"/>
        <v>19.844571428571431</v>
      </c>
      <c r="AP696" s="192">
        <v>2055516129866</v>
      </c>
      <c r="AQ696" s="192">
        <v>4968814963095</v>
      </c>
      <c r="AR696" s="192" t="s">
        <v>1352</v>
      </c>
      <c r="AS696" s="231" t="s">
        <v>148</v>
      </c>
      <c r="AT696" s="231" t="s">
        <v>554</v>
      </c>
      <c r="AU696" s="232" t="s">
        <v>35</v>
      </c>
      <c r="AV696" s="232"/>
      <c r="AW696" s="233">
        <v>8994</v>
      </c>
      <c r="AX696" s="233">
        <v>525</v>
      </c>
      <c r="AY696" s="204" t="s">
        <v>6001</v>
      </c>
      <c r="AZ696" s="195" t="s">
        <v>5165</v>
      </c>
      <c r="BA696" s="133" t="str">
        <f>IFERROR(VLOOKUP(AZ:AZ,Q商品!B:E,4,0),"")</f>
        <v>2021年製 BluEarth-GT AE51 205/55R16 94V XL サマータイヤ ラベルなし 最短当日発送</v>
      </c>
      <c r="BB696" s="133" t="str">
        <f>IFERROR(VLOOKUP(B:B,在庫!B:M,12,0),"")</f>
        <v/>
      </c>
      <c r="BC696" s="133" t="str">
        <f>IFERROR(VLOOKUP(B:B,在庫!B:L,10,0),"")</f>
        <v/>
      </c>
      <c r="BD696" s="234" t="e">
        <f>VLOOKUP(AP:AP,[1]MICHELIN!$B:$AH,32,0)</f>
        <v>#N/A</v>
      </c>
      <c r="BE696" s="234" t="e">
        <f>VLOOKUP(AP:AP,[1]MICHELIN!$B:$AH,33,0)</f>
        <v>#N/A</v>
      </c>
    </row>
    <row r="697" spans="1:57" s="11" customFormat="1" ht="19.5" hidden="1" customHeight="1">
      <c r="A697" s="237">
        <f t="shared" si="281"/>
        <v>1</v>
      </c>
      <c r="B697" s="308">
        <f t="shared" si="282"/>
        <v>2254517129862</v>
      </c>
      <c r="C697" s="225">
        <f>VLOOKUP(B:B,[1]YOKOHAMA!$B:$K,9,0)</f>
        <v>0</v>
      </c>
      <c r="D697" s="11" t="s">
        <v>7345</v>
      </c>
      <c r="E697" s="358" t="s">
        <v>1591</v>
      </c>
      <c r="F697" s="235"/>
      <c r="G697" s="132" t="str">
        <f t="shared" si="283"/>
        <v>17</v>
      </c>
      <c r="H697" s="225">
        <v>0</v>
      </c>
      <c r="I697" s="225">
        <f>VLOOKUP(B:B,[1]YOKOHAMA!$B:$K,10,0)</f>
        <v>0</v>
      </c>
      <c r="J697" s="131"/>
      <c r="K697" s="132" t="s">
        <v>6380</v>
      </c>
      <c r="L697" s="132">
        <v>6</v>
      </c>
      <c r="M697" s="134"/>
      <c r="N697" s="226"/>
      <c r="O697" s="226"/>
      <c r="P697" s="227"/>
      <c r="Q697" s="228">
        <f t="shared" si="290"/>
        <v>-477.27272727272725</v>
      </c>
      <c r="R697" s="143">
        <f t="shared" si="291"/>
        <v>22.314857142857146</v>
      </c>
      <c r="S697" s="238">
        <v>1074476264</v>
      </c>
      <c r="T697" s="288" t="s">
        <v>7001</v>
      </c>
      <c r="U697" s="189">
        <f t="shared" si="292"/>
        <v>0</v>
      </c>
      <c r="W697" s="229"/>
      <c r="X697" s="135">
        <f t="shared" si="293"/>
        <v>10173</v>
      </c>
      <c r="Y697" s="230">
        <f t="shared" si="294"/>
        <v>-477.27272727272725</v>
      </c>
      <c r="Z697" s="141" t="str">
        <f t="shared" si="295"/>
        <v/>
      </c>
      <c r="AA697" s="136">
        <f t="shared" si="296"/>
        <v>22.314857142857146</v>
      </c>
      <c r="AB697" s="309"/>
      <c r="AC697" s="184">
        <f t="shared" si="298"/>
        <v>0</v>
      </c>
      <c r="AD697" s="182">
        <f t="shared" si="299"/>
        <v>0</v>
      </c>
      <c r="AE697" s="128">
        <f t="shared" si="276"/>
        <v>0</v>
      </c>
      <c r="AF697" s="129">
        <f t="shared" si="277"/>
        <v>0</v>
      </c>
      <c r="AG697" s="130" t="str">
        <f t="shared" si="278"/>
        <v/>
      </c>
      <c r="AH697" s="137">
        <f t="shared" si="279"/>
        <v>0</v>
      </c>
      <c r="AI697" s="138" t="str">
        <f t="shared" si="280"/>
        <v/>
      </c>
      <c r="AJ697" s="138" t="str">
        <f t="shared" si="297"/>
        <v/>
      </c>
      <c r="AK697" s="11" t="s">
        <v>13397</v>
      </c>
      <c r="AL697" s="11">
        <f t="shared" si="284"/>
        <v>0</v>
      </c>
      <c r="AM697" s="412">
        <f t="shared" si="285"/>
        <v>-477.27272727272725</v>
      </c>
      <c r="AN697" s="412">
        <f t="shared" si="286"/>
        <v>-10650.272727272728</v>
      </c>
      <c r="AO697" s="413">
        <f t="shared" si="287"/>
        <v>22.314857142857146</v>
      </c>
      <c r="AP697" s="192">
        <v>2254517129862</v>
      </c>
      <c r="AQ697" s="192">
        <v>4968814963323</v>
      </c>
      <c r="AR697" s="192" t="s">
        <v>1359</v>
      </c>
      <c r="AS697" s="231" t="s">
        <v>148</v>
      </c>
      <c r="AT697" s="231" t="s">
        <v>841</v>
      </c>
      <c r="AU697" s="232" t="s">
        <v>37</v>
      </c>
      <c r="AV697" s="232"/>
      <c r="AW697" s="233">
        <v>10173</v>
      </c>
      <c r="AX697" s="233">
        <v>525</v>
      </c>
      <c r="AY697" s="204" t="s">
        <v>6001</v>
      </c>
      <c r="AZ697" s="195" t="s">
        <v>5150</v>
      </c>
      <c r="BA697" s="133" t="str">
        <f>IFERROR(VLOOKUP(AZ:AZ,Q商品!B:E,4,0),"")</f>
        <v>2022年製 BluEarth-GT AE51 225/45R17 94W XL サマータイヤ 最短当日発送</v>
      </c>
      <c r="BB697" s="133" t="str">
        <f>IFERROR(VLOOKUP(B:B,在庫!B:M,12,0),"")</f>
        <v/>
      </c>
      <c r="BC697" s="133" t="str">
        <f>IFERROR(VLOOKUP(B:B,在庫!B:L,10,0),"")</f>
        <v/>
      </c>
      <c r="BD697" s="234" t="e">
        <f>VLOOKUP(AP:AP,[1]MICHELIN!$B:$AH,32,0)</f>
        <v>#N/A</v>
      </c>
      <c r="BE697" s="234" t="e">
        <f>VLOOKUP(AP:AP,[1]MICHELIN!$B:$AH,33,0)</f>
        <v>#N/A</v>
      </c>
    </row>
    <row r="698" spans="1:57" s="11" customFormat="1" ht="19.5" hidden="1" customHeight="1">
      <c r="A698" s="237">
        <f t="shared" si="281"/>
        <v>1</v>
      </c>
      <c r="B698" s="308">
        <f t="shared" si="282"/>
        <v>2255017129864</v>
      </c>
      <c r="C698" s="225">
        <f>VLOOKUP(B:B,[1]YOKOHAMA!$B:$K,9,0)</f>
        <v>0</v>
      </c>
      <c r="D698" s="11" t="s">
        <v>7345</v>
      </c>
      <c r="E698" s="358" t="s">
        <v>1592</v>
      </c>
      <c r="F698" s="235"/>
      <c r="G698" s="132" t="str">
        <f t="shared" si="283"/>
        <v>17</v>
      </c>
      <c r="H698" s="225">
        <v>0</v>
      </c>
      <c r="I698" s="225">
        <f>VLOOKUP(B:B,[1]YOKOHAMA!$B:$K,10,0)</f>
        <v>0</v>
      </c>
      <c r="J698" s="131"/>
      <c r="K698" s="132" t="s">
        <v>6380</v>
      </c>
      <c r="L698" s="132">
        <v>7</v>
      </c>
      <c r="M698" s="134"/>
      <c r="N698" s="226"/>
      <c r="O698" s="226"/>
      <c r="P698" s="227"/>
      <c r="Q698" s="228">
        <f t="shared" si="290"/>
        <v>-954.5454545454545</v>
      </c>
      <c r="R698" s="143">
        <f t="shared" si="291"/>
        <v>12.019904761904762</v>
      </c>
      <c r="S698" s="238">
        <v>1074476715</v>
      </c>
      <c r="T698" s="288" t="s">
        <v>7002</v>
      </c>
      <c r="U698" s="189">
        <f t="shared" si="292"/>
        <v>0</v>
      </c>
      <c r="W698" s="229"/>
      <c r="X698" s="135">
        <f t="shared" si="293"/>
        <v>10519</v>
      </c>
      <c r="Y698" s="230">
        <f t="shared" si="294"/>
        <v>-954.5454545454545</v>
      </c>
      <c r="Z698" s="141" t="str">
        <f t="shared" si="295"/>
        <v/>
      </c>
      <c r="AA698" s="136">
        <f t="shared" si="296"/>
        <v>12.019904761904762</v>
      </c>
      <c r="AB698" s="309"/>
      <c r="AC698" s="184">
        <f t="shared" si="298"/>
        <v>0</v>
      </c>
      <c r="AD698" s="182">
        <f t="shared" si="299"/>
        <v>0</v>
      </c>
      <c r="AE698" s="128">
        <f t="shared" si="276"/>
        <v>0</v>
      </c>
      <c r="AF698" s="129">
        <f t="shared" si="277"/>
        <v>0</v>
      </c>
      <c r="AG698" s="130" t="str">
        <f t="shared" si="278"/>
        <v/>
      </c>
      <c r="AH698" s="137">
        <f t="shared" si="279"/>
        <v>0</v>
      </c>
      <c r="AI698" s="138" t="str">
        <f t="shared" si="280"/>
        <v/>
      </c>
      <c r="AJ698" s="138" t="str">
        <f t="shared" si="297"/>
        <v/>
      </c>
      <c r="AK698" s="11" t="s">
        <v>13397</v>
      </c>
      <c r="AL698" s="11">
        <f t="shared" si="284"/>
        <v>0</v>
      </c>
      <c r="AM698" s="412">
        <f t="shared" si="285"/>
        <v>-954.5454545454545</v>
      </c>
      <c r="AN698" s="412">
        <f t="shared" si="286"/>
        <v>-11473.545454545454</v>
      </c>
      <c r="AO698" s="413">
        <f t="shared" si="287"/>
        <v>12.019904761904762</v>
      </c>
      <c r="AP698" s="192">
        <v>2255017129864</v>
      </c>
      <c r="AQ698" s="192">
        <v>4968814963071</v>
      </c>
      <c r="AR698" s="192" t="s">
        <v>1360</v>
      </c>
      <c r="AS698" s="231" t="s">
        <v>1354</v>
      </c>
      <c r="AT698" s="231" t="s">
        <v>858</v>
      </c>
      <c r="AU698" s="232" t="s">
        <v>32</v>
      </c>
      <c r="AV698" s="232"/>
      <c r="AW698" s="233">
        <v>10519</v>
      </c>
      <c r="AX698" s="233">
        <v>1050</v>
      </c>
      <c r="AY698" s="204" t="s">
        <v>6001</v>
      </c>
      <c r="AZ698" s="195" t="s">
        <v>5151</v>
      </c>
      <c r="BA698" s="133" t="str">
        <f>IFERROR(VLOOKUP(AZ:AZ,Q商品!B:E,4,0),"")</f>
        <v>2022年製 BluEarth-GT AE51 225/50R17 98W XL サマータイヤ 最短当日発送</v>
      </c>
      <c r="BB698" s="133" t="str">
        <f>IFERROR(VLOOKUP(B:B,在庫!B:M,12,0),"")</f>
        <v/>
      </c>
      <c r="BC698" s="133" t="str">
        <f>IFERROR(VLOOKUP(B:B,在庫!B:L,10,0),"")</f>
        <v/>
      </c>
      <c r="BD698" s="234" t="e">
        <f>VLOOKUP(AP:AP,[1]MICHELIN!$B:$AH,32,0)</f>
        <v>#N/A</v>
      </c>
      <c r="BE698" s="234" t="e">
        <f>VLOOKUP(AP:AP,[1]MICHELIN!$B:$AH,33,0)</f>
        <v>#N/A</v>
      </c>
    </row>
    <row r="699" spans="1:57" s="11" customFormat="1" ht="19.5" hidden="1" customHeight="1">
      <c r="A699" s="237">
        <f t="shared" si="281"/>
        <v>1</v>
      </c>
      <c r="B699" s="308">
        <f t="shared" si="282"/>
        <v>2255517129869</v>
      </c>
      <c r="C699" s="225">
        <f>VLOOKUP(B:B,[1]YOKOHAMA!$B:$K,9,0)</f>
        <v>0</v>
      </c>
      <c r="D699" s="11" t="s">
        <v>7345</v>
      </c>
      <c r="E699" s="358" t="s">
        <v>1593</v>
      </c>
      <c r="F699" s="235"/>
      <c r="G699" s="132" t="str">
        <f t="shared" si="283"/>
        <v>17</v>
      </c>
      <c r="H699" s="225">
        <v>0</v>
      </c>
      <c r="I699" s="225">
        <f>VLOOKUP(B:B,[1]YOKOHAMA!$B:$K,10,0)</f>
        <v>0</v>
      </c>
      <c r="J699" s="131"/>
      <c r="K699" s="132" t="s">
        <v>6380</v>
      </c>
      <c r="L699" s="132">
        <v>8</v>
      </c>
      <c r="M699" s="134"/>
      <c r="N699" s="226"/>
      <c r="O699" s="226"/>
      <c r="P699" s="227"/>
      <c r="Q699" s="228">
        <f t="shared" si="290"/>
        <v>-954.5454545454545</v>
      </c>
      <c r="R699" s="143">
        <f t="shared" si="291"/>
        <v>11.98952380952381</v>
      </c>
      <c r="S699" s="238">
        <v>1074476288</v>
      </c>
      <c r="T699" s="288" t="s">
        <v>7003</v>
      </c>
      <c r="U699" s="189">
        <f t="shared" si="292"/>
        <v>0</v>
      </c>
      <c r="W699" s="229"/>
      <c r="X699" s="135">
        <f t="shared" si="293"/>
        <v>10490</v>
      </c>
      <c r="Y699" s="230">
        <f t="shared" si="294"/>
        <v>-954.5454545454545</v>
      </c>
      <c r="Z699" s="141" t="str">
        <f t="shared" si="295"/>
        <v/>
      </c>
      <c r="AA699" s="136">
        <f t="shared" si="296"/>
        <v>11.98952380952381</v>
      </c>
      <c r="AB699" s="309"/>
      <c r="AC699" s="184">
        <f t="shared" si="298"/>
        <v>0</v>
      </c>
      <c r="AD699" s="182">
        <f t="shared" si="299"/>
        <v>0</v>
      </c>
      <c r="AE699" s="128">
        <f t="shared" si="276"/>
        <v>0</v>
      </c>
      <c r="AF699" s="129">
        <f t="shared" si="277"/>
        <v>0</v>
      </c>
      <c r="AG699" s="130" t="str">
        <f t="shared" si="278"/>
        <v/>
      </c>
      <c r="AH699" s="137">
        <f t="shared" si="279"/>
        <v>0</v>
      </c>
      <c r="AI699" s="138" t="str">
        <f t="shared" si="280"/>
        <v/>
      </c>
      <c r="AJ699" s="138" t="str">
        <f t="shared" si="297"/>
        <v/>
      </c>
      <c r="AK699" s="11" t="s">
        <v>13397</v>
      </c>
      <c r="AL699" s="11">
        <f t="shared" si="284"/>
        <v>0</v>
      </c>
      <c r="AM699" s="412">
        <f t="shared" si="285"/>
        <v>-954.5454545454545</v>
      </c>
      <c r="AN699" s="412">
        <f t="shared" si="286"/>
        <v>-11444.545454545454</v>
      </c>
      <c r="AO699" s="413">
        <f t="shared" si="287"/>
        <v>11.98952380952381</v>
      </c>
      <c r="AP699" s="192">
        <v>2255517129869</v>
      </c>
      <c r="AQ699" s="192">
        <v>4968814963163</v>
      </c>
      <c r="AR699" s="192" t="s">
        <v>1361</v>
      </c>
      <c r="AS699" s="231" t="s">
        <v>148</v>
      </c>
      <c r="AT699" s="231" t="s">
        <v>859</v>
      </c>
      <c r="AU699" s="232" t="s">
        <v>52</v>
      </c>
      <c r="AV699" s="232"/>
      <c r="AW699" s="233">
        <v>10490</v>
      </c>
      <c r="AX699" s="233">
        <v>1050</v>
      </c>
      <c r="AY699" s="204" t="s">
        <v>6001</v>
      </c>
      <c r="AZ699" s="195" t="s">
        <v>5152</v>
      </c>
      <c r="BA699" s="133" t="str">
        <f>IFERROR(VLOOKUP(AZ:AZ,Q商品!B:E,4,0),"")</f>
        <v>2021年製BluEarth-GT AE51 225/55R17 101W XL サマータイヤ ラベルなし 最短当日発送</v>
      </c>
      <c r="BB699" s="133" t="str">
        <f>IFERROR(VLOOKUP(B:B,在庫!B:M,12,0),"")</f>
        <v/>
      </c>
      <c r="BC699" s="133" t="str">
        <f>IFERROR(VLOOKUP(B:B,在庫!B:L,10,0),"")</f>
        <v/>
      </c>
      <c r="BD699" s="234" t="e">
        <f>VLOOKUP(AP:AP,[1]MICHELIN!$B:$AH,32,0)</f>
        <v>#N/A</v>
      </c>
      <c r="BE699" s="234" t="e">
        <f>VLOOKUP(AP:AP,[1]MICHELIN!$B:$AH,33,0)</f>
        <v>#N/A</v>
      </c>
    </row>
    <row r="700" spans="1:57" s="11" customFormat="1" ht="19.5" hidden="1" customHeight="1">
      <c r="A700" s="237">
        <f t="shared" si="281"/>
        <v>1</v>
      </c>
      <c r="B700" s="308">
        <f t="shared" si="282"/>
        <v>2454518129865</v>
      </c>
      <c r="C700" s="225">
        <f>VLOOKUP(B:B,[1]YOKOHAMA!$B:$K,9,0)</f>
        <v>0</v>
      </c>
      <c r="D700" s="11" t="s">
        <v>7345</v>
      </c>
      <c r="E700" s="358" t="s">
        <v>1595</v>
      </c>
      <c r="F700" s="235"/>
      <c r="G700" s="132" t="str">
        <f t="shared" si="283"/>
        <v>18</v>
      </c>
      <c r="H700" s="225">
        <v>0</v>
      </c>
      <c r="I700" s="225">
        <f>VLOOKUP(B:B,[1]YOKOHAMA!$B:$K,10,0)</f>
        <v>0</v>
      </c>
      <c r="J700" s="131"/>
      <c r="K700" s="132" t="s">
        <v>6380</v>
      </c>
      <c r="L700" s="132">
        <v>14</v>
      </c>
      <c r="M700" s="134"/>
      <c r="N700" s="226"/>
      <c r="O700" s="226"/>
      <c r="P700" s="227"/>
      <c r="Q700" s="228">
        <f t="shared" si="290"/>
        <v>-954.5454545454545</v>
      </c>
      <c r="R700" s="143">
        <f t="shared" si="291"/>
        <v>13.672000000000001</v>
      </c>
      <c r="S700" s="238">
        <v>1074476263</v>
      </c>
      <c r="T700" s="288" t="s">
        <v>7007</v>
      </c>
      <c r="U700" s="189">
        <f t="shared" si="292"/>
        <v>0</v>
      </c>
      <c r="W700" s="229"/>
      <c r="X700" s="135">
        <f t="shared" si="293"/>
        <v>12096</v>
      </c>
      <c r="Y700" s="230">
        <f t="shared" si="294"/>
        <v>-954.5454545454545</v>
      </c>
      <c r="Z700" s="141" t="str">
        <f t="shared" si="295"/>
        <v/>
      </c>
      <c r="AA700" s="136">
        <f t="shared" si="296"/>
        <v>13.672000000000001</v>
      </c>
      <c r="AB700" s="309"/>
      <c r="AC700" s="184">
        <f t="shared" si="298"/>
        <v>0</v>
      </c>
      <c r="AD700" s="182">
        <f t="shared" si="299"/>
        <v>0</v>
      </c>
      <c r="AE700" s="128">
        <f t="shared" si="276"/>
        <v>0</v>
      </c>
      <c r="AF700" s="129">
        <f t="shared" si="277"/>
        <v>0</v>
      </c>
      <c r="AG700" s="130" t="str">
        <f t="shared" si="278"/>
        <v/>
      </c>
      <c r="AH700" s="137">
        <f t="shared" si="279"/>
        <v>0</v>
      </c>
      <c r="AI700" s="138" t="str">
        <f t="shared" si="280"/>
        <v/>
      </c>
      <c r="AJ700" s="138" t="str">
        <f t="shared" si="297"/>
        <v/>
      </c>
      <c r="AK700" s="11" t="s">
        <v>13397</v>
      </c>
      <c r="AL700" s="11">
        <f t="shared" si="284"/>
        <v>0</v>
      </c>
      <c r="AM700" s="412">
        <f t="shared" si="285"/>
        <v>-954.5454545454545</v>
      </c>
      <c r="AN700" s="412">
        <f t="shared" si="286"/>
        <v>-13050.545454545454</v>
      </c>
      <c r="AO700" s="413">
        <f t="shared" si="287"/>
        <v>13.672000000000001</v>
      </c>
      <c r="AP700" s="192">
        <v>2454518129865</v>
      </c>
      <c r="AQ700" s="192">
        <v>4968814963101</v>
      </c>
      <c r="AR700" s="192" t="s">
        <v>1366</v>
      </c>
      <c r="AS700" s="231" t="s">
        <v>148</v>
      </c>
      <c r="AT700" s="231" t="s">
        <v>871</v>
      </c>
      <c r="AU700" s="232" t="s">
        <v>33</v>
      </c>
      <c r="AV700" s="232"/>
      <c r="AW700" s="233">
        <v>12096</v>
      </c>
      <c r="AX700" s="233">
        <v>1050</v>
      </c>
      <c r="AY700" s="204" t="s">
        <v>6001</v>
      </c>
      <c r="AZ700" s="195" t="s">
        <v>5157</v>
      </c>
      <c r="BA700" s="133" t="str">
        <f>IFERROR(VLOOKUP(AZ:AZ,Q商品!B:E,4,0),"")</f>
        <v>2021年製BluEarth-GT AE51 245/45R18 100W XL サマータイヤ ラベルなし 最短当日発送</v>
      </c>
      <c r="BB700" s="133" t="str">
        <f>IFERROR(VLOOKUP(B:B,在庫!B:M,12,0),"")</f>
        <v/>
      </c>
      <c r="BC700" s="133" t="str">
        <f>IFERROR(VLOOKUP(B:B,在庫!B:L,10,0),"")</f>
        <v/>
      </c>
      <c r="BD700" s="234" t="e">
        <f>VLOOKUP(AP:AP,[1]MICHELIN!$B:$AH,32,0)</f>
        <v>#N/A</v>
      </c>
      <c r="BE700" s="234" t="e">
        <f>VLOOKUP(AP:AP,[1]MICHELIN!$B:$AH,33,0)</f>
        <v>#N/A</v>
      </c>
    </row>
    <row r="701" spans="1:57" s="11" customFormat="1" ht="19.5" hidden="1" customHeight="1">
      <c r="A701" s="237">
        <f t="shared" si="281"/>
        <v>1</v>
      </c>
      <c r="B701" s="308">
        <f t="shared" si="282"/>
        <v>2454019129869</v>
      </c>
      <c r="C701" s="225">
        <f>VLOOKUP(B:B,[1]YOKOHAMA!$B:$K,9,0)</f>
        <v>0</v>
      </c>
      <c r="D701" s="11" t="s">
        <v>7345</v>
      </c>
      <c r="E701" s="358" t="s">
        <v>1596</v>
      </c>
      <c r="F701" s="235"/>
      <c r="G701" s="132" t="str">
        <f t="shared" si="283"/>
        <v>19</v>
      </c>
      <c r="H701" s="225">
        <v>0</v>
      </c>
      <c r="I701" s="225">
        <f>VLOOKUP(B:B,[1]YOKOHAMA!$B:$K,10,0)</f>
        <v>0</v>
      </c>
      <c r="J701" s="131"/>
      <c r="K701" s="132" t="s">
        <v>6380</v>
      </c>
      <c r="L701" s="132">
        <v>15</v>
      </c>
      <c r="M701" s="134"/>
      <c r="N701" s="226"/>
      <c r="O701" s="226"/>
      <c r="P701" s="227"/>
      <c r="Q701" s="228">
        <f t="shared" ref="Q701:Q725" si="300">(P701-AX701)/1.1</f>
        <v>-954.5454545454545</v>
      </c>
      <c r="R701" s="143">
        <f t="shared" ref="R701:R725" si="301">IFERROR((Q701-X701)/Q701,"")</f>
        <v>15.285333333333334</v>
      </c>
      <c r="S701" s="238">
        <v>1074476261</v>
      </c>
      <c r="T701" s="288" t="s">
        <v>7008</v>
      </c>
      <c r="U701" s="189">
        <f t="shared" ref="U701:U725" si="302">W701-V701</f>
        <v>0</v>
      </c>
      <c r="W701" s="229"/>
      <c r="X701" s="135">
        <f t="shared" ref="X701:X725" si="303">AW701</f>
        <v>13636</v>
      </c>
      <c r="Y701" s="230">
        <f t="shared" ref="Y701:Y725" si="304">(W701-AX701)/1.1</f>
        <v>-954.5454545454545</v>
      </c>
      <c r="Z701" s="141" t="str">
        <f t="shared" ref="Z701:Z725" si="305">IFERROR(-1+(AD701/N701),"")</f>
        <v/>
      </c>
      <c r="AA701" s="136">
        <f t="shared" ref="AA701:AA725" si="306">IFERROR((Y701-X701)/Y701,"")</f>
        <v>15.285333333333334</v>
      </c>
      <c r="AB701" s="309"/>
      <c r="AC701" s="184">
        <f t="shared" si="298"/>
        <v>0</v>
      </c>
      <c r="AD701" s="182">
        <f t="shared" si="299"/>
        <v>0</v>
      </c>
      <c r="AE701" s="128">
        <f t="shared" si="276"/>
        <v>0</v>
      </c>
      <c r="AF701" s="129">
        <f t="shared" si="277"/>
        <v>0</v>
      </c>
      <c r="AG701" s="130" t="str">
        <f t="shared" si="278"/>
        <v/>
      </c>
      <c r="AH701" s="137">
        <f t="shared" si="279"/>
        <v>0</v>
      </c>
      <c r="AI701" s="138" t="str">
        <f t="shared" si="280"/>
        <v/>
      </c>
      <c r="AJ701" s="138" t="str">
        <f t="shared" si="297"/>
        <v/>
      </c>
      <c r="AK701" s="11" t="s">
        <v>13397</v>
      </c>
      <c r="AL701" s="11">
        <f t="shared" si="284"/>
        <v>0</v>
      </c>
      <c r="AM701" s="412">
        <f t="shared" si="285"/>
        <v>-954.5454545454545</v>
      </c>
      <c r="AN701" s="412">
        <f t="shared" si="286"/>
        <v>-14590.545454545454</v>
      </c>
      <c r="AO701" s="413">
        <f t="shared" si="287"/>
        <v>15.285333333333334</v>
      </c>
      <c r="AP701" s="192">
        <v>2454019129869</v>
      </c>
      <c r="AQ701" s="192">
        <v>4968814963286</v>
      </c>
      <c r="AR701" s="192" t="s">
        <v>1367</v>
      </c>
      <c r="AS701" s="231" t="s">
        <v>148</v>
      </c>
      <c r="AT701" s="231" t="s">
        <v>1004</v>
      </c>
      <c r="AU701" s="232" t="s">
        <v>106</v>
      </c>
      <c r="AV701" s="232"/>
      <c r="AW701" s="233">
        <v>13636</v>
      </c>
      <c r="AX701" s="233">
        <v>1050</v>
      </c>
      <c r="AY701" s="204" t="s">
        <v>6001</v>
      </c>
      <c r="AZ701" s="195" t="s">
        <v>5156</v>
      </c>
      <c r="BA701" s="133" t="str">
        <f>IFERROR(VLOOKUP(AZ:AZ,Q商品!B:E,4,0),"")</f>
        <v>2021年製 BluEarth-GT AE51 245/40R19 98W XL サマータイヤ ラベルなし 最短当日発送</v>
      </c>
      <c r="BB701" s="133" t="str">
        <f>IFERROR(VLOOKUP(B:B,在庫!B:M,12,0),"")</f>
        <v/>
      </c>
      <c r="BC701" s="133" t="str">
        <f>IFERROR(VLOOKUP(B:B,在庫!B:L,10,0),"")</f>
        <v/>
      </c>
      <c r="BD701" s="234" t="e">
        <f>VLOOKUP(AP:AP,[1]MICHELIN!$B:$AH,32,0)</f>
        <v>#N/A</v>
      </c>
      <c r="BE701" s="234" t="e">
        <f>VLOOKUP(AP:AP,[1]MICHELIN!$B:$AH,33,0)</f>
        <v>#N/A</v>
      </c>
    </row>
    <row r="702" spans="1:57" s="11" customFormat="1" ht="19.5" hidden="1" customHeight="1">
      <c r="A702" s="237">
        <f t="shared" si="281"/>
        <v>1</v>
      </c>
      <c r="B702" s="308">
        <f t="shared" si="282"/>
        <v>2255018129856</v>
      </c>
      <c r="C702" s="225">
        <f>VLOOKUP(B:B,[1]YOKOHAMA!$B:$K,9,0)</f>
        <v>0</v>
      </c>
      <c r="D702" s="11" t="s">
        <v>7345</v>
      </c>
      <c r="E702" s="358" t="s">
        <v>1599</v>
      </c>
      <c r="F702" s="235"/>
      <c r="G702" s="132" t="str">
        <f t="shared" si="283"/>
        <v>18</v>
      </c>
      <c r="H702" s="225">
        <v>0</v>
      </c>
      <c r="I702" s="225">
        <f>VLOOKUP(B:B,[1]YOKOHAMA!$B:$K,10,0)</f>
        <v>0</v>
      </c>
      <c r="J702" s="131"/>
      <c r="K702" s="132" t="s">
        <v>6380</v>
      </c>
      <c r="L702" s="132">
        <v>21</v>
      </c>
      <c r="M702" s="134"/>
      <c r="N702" s="226"/>
      <c r="O702" s="226"/>
      <c r="P702" s="227"/>
      <c r="Q702" s="228">
        <f t="shared" si="300"/>
        <v>-954.5454545454545</v>
      </c>
      <c r="R702" s="143">
        <f t="shared" si="301"/>
        <v>12.795142857142856</v>
      </c>
      <c r="S702" s="238">
        <v>1074476137</v>
      </c>
      <c r="T702" s="288" t="s">
        <v>7011</v>
      </c>
      <c r="U702" s="189">
        <f t="shared" si="302"/>
        <v>0</v>
      </c>
      <c r="W702" s="229"/>
      <c r="X702" s="135">
        <f t="shared" si="303"/>
        <v>11259</v>
      </c>
      <c r="Y702" s="230">
        <f t="shared" si="304"/>
        <v>-954.5454545454545</v>
      </c>
      <c r="Z702" s="141" t="str">
        <f t="shared" si="305"/>
        <v/>
      </c>
      <c r="AA702" s="136">
        <f t="shared" si="306"/>
        <v>12.795142857142856</v>
      </c>
      <c r="AB702" s="309"/>
      <c r="AC702" s="184">
        <f t="shared" si="298"/>
        <v>0</v>
      </c>
      <c r="AD702" s="182">
        <f t="shared" si="299"/>
        <v>0</v>
      </c>
      <c r="AE702" s="128">
        <f t="shared" si="276"/>
        <v>0</v>
      </c>
      <c r="AF702" s="129">
        <f t="shared" si="277"/>
        <v>0</v>
      </c>
      <c r="AG702" s="130" t="str">
        <f t="shared" si="278"/>
        <v/>
      </c>
      <c r="AH702" s="137">
        <f t="shared" si="279"/>
        <v>0</v>
      </c>
      <c r="AI702" s="138" t="str">
        <f t="shared" si="280"/>
        <v/>
      </c>
      <c r="AJ702" s="138" t="str">
        <f t="shared" ref="AJ702:AJ725" si="307">IFERROR(AA702-AG702,"")</f>
        <v/>
      </c>
      <c r="AK702" s="11" t="s">
        <v>13397</v>
      </c>
      <c r="AL702" s="11">
        <f t="shared" si="284"/>
        <v>0</v>
      </c>
      <c r="AM702" s="412">
        <f t="shared" si="285"/>
        <v>-954.5454545454545</v>
      </c>
      <c r="AN702" s="412">
        <f t="shared" si="286"/>
        <v>-12213.545454545454</v>
      </c>
      <c r="AO702" s="413">
        <f t="shared" si="287"/>
        <v>12.795142857142856</v>
      </c>
      <c r="AP702" s="192">
        <v>2255018129856</v>
      </c>
      <c r="AQ702" s="192">
        <v>4968814989958</v>
      </c>
      <c r="AR702" s="192" t="s">
        <v>1375</v>
      </c>
      <c r="AS702" s="231" t="s">
        <v>149</v>
      </c>
      <c r="AT702" s="231" t="s">
        <v>988</v>
      </c>
      <c r="AU702" s="232" t="s">
        <v>80</v>
      </c>
      <c r="AV702" s="232"/>
      <c r="AW702" s="233">
        <v>11259</v>
      </c>
      <c r="AX702" s="233">
        <v>1050</v>
      </c>
      <c r="AY702" s="204" t="s">
        <v>6001</v>
      </c>
      <c r="AZ702" s="195" t="s">
        <v>5158</v>
      </c>
      <c r="BA702" s="133" t="str">
        <f>IFERROR(VLOOKUP(AZ:AZ,Q商品!B:E,4,0),"")</f>
        <v>2021年製 BluEarth-XT AE61 225/50R18 95V サマータイヤ ラベルなし サマータイヤ 最短当日発送</v>
      </c>
      <c r="BB702" s="133" t="str">
        <f>IFERROR(VLOOKUP(B:B,在庫!B:M,12,0),"")</f>
        <v/>
      </c>
      <c r="BC702" s="133" t="str">
        <f>IFERROR(VLOOKUP(B:B,在庫!B:L,10,0),"")</f>
        <v/>
      </c>
      <c r="BD702" s="234" t="e">
        <f>VLOOKUP(AP:AP,[1]MICHELIN!$B:$AH,32,0)</f>
        <v>#N/A</v>
      </c>
      <c r="BE702" s="234" t="e">
        <f>VLOOKUP(AP:AP,[1]MICHELIN!$B:$AH,33,0)</f>
        <v>#N/A</v>
      </c>
    </row>
    <row r="703" spans="1:57" s="11" customFormat="1" ht="19.5" hidden="1" customHeight="1">
      <c r="A703" s="237">
        <f t="shared" si="281"/>
        <v>1</v>
      </c>
      <c r="B703" s="308">
        <f t="shared" si="282"/>
        <v>2255519129959</v>
      </c>
      <c r="C703" s="225">
        <f>VLOOKUP(B:B,[1]YOKOHAMA!$B:$K,9,0)</f>
        <v>0</v>
      </c>
      <c r="D703" s="11" t="s">
        <v>7345</v>
      </c>
      <c r="E703" s="358" t="s">
        <v>1660</v>
      </c>
      <c r="F703" s="235"/>
      <c r="G703" s="132" t="str">
        <f t="shared" si="283"/>
        <v>19</v>
      </c>
      <c r="H703" s="225">
        <v>0</v>
      </c>
      <c r="I703" s="225">
        <f>VLOOKUP(B:B,[1]YOKOHAMA!$B:$K,10,0)</f>
        <v>0</v>
      </c>
      <c r="J703" s="131"/>
      <c r="K703" s="132" t="s">
        <v>6380</v>
      </c>
      <c r="L703" s="132">
        <v>33</v>
      </c>
      <c r="M703" s="134"/>
      <c r="N703" s="226"/>
      <c r="O703" s="226"/>
      <c r="P703" s="227"/>
      <c r="Q703" s="228">
        <f t="shared" si="300"/>
        <v>-954.5454545454545</v>
      </c>
      <c r="R703" s="143">
        <f t="shared" si="301"/>
        <v>14.847428571428571</v>
      </c>
      <c r="S703" s="238">
        <v>1074476136</v>
      </c>
      <c r="T703" s="288" t="s">
        <v>7014</v>
      </c>
      <c r="U703" s="189">
        <f t="shared" si="302"/>
        <v>0</v>
      </c>
      <c r="W703" s="229"/>
      <c r="X703" s="135">
        <f t="shared" si="303"/>
        <v>13218</v>
      </c>
      <c r="Y703" s="230">
        <f t="shared" si="304"/>
        <v>-954.5454545454545</v>
      </c>
      <c r="Z703" s="141" t="str">
        <f t="shared" si="305"/>
        <v/>
      </c>
      <c r="AA703" s="136">
        <f t="shared" si="306"/>
        <v>14.847428571428571</v>
      </c>
      <c r="AB703" s="309"/>
      <c r="AC703" s="184">
        <f t="shared" si="298"/>
        <v>0</v>
      </c>
      <c r="AD703" s="182">
        <f t="shared" si="299"/>
        <v>0</v>
      </c>
      <c r="AE703" s="128">
        <f t="shared" ref="AE703:AE725" si="308">AD703*0.09</f>
        <v>0</v>
      </c>
      <c r="AF703" s="129">
        <f t="shared" ref="AF703:AF725" si="309">AE703-AH703</f>
        <v>0</v>
      </c>
      <c r="AG703" s="130" t="str">
        <f t="shared" ref="AG703:AG725" si="310">IFERROR(AF703/AD703,"")</f>
        <v/>
      </c>
      <c r="AH703" s="137">
        <f t="shared" ref="AH703:AH725" si="311">AD703-U703</f>
        <v>0</v>
      </c>
      <c r="AI703" s="138" t="str">
        <f t="shared" ref="AI703:AI725" si="312">IFERROR(AH703/AD703,"")</f>
        <v/>
      </c>
      <c r="AJ703" s="138" t="str">
        <f t="shared" si="307"/>
        <v/>
      </c>
      <c r="AK703" s="11" t="s">
        <v>13397</v>
      </c>
      <c r="AL703" s="11">
        <f t="shared" si="284"/>
        <v>0</v>
      </c>
      <c r="AM703" s="412">
        <f t="shared" si="285"/>
        <v>-954.5454545454545</v>
      </c>
      <c r="AN703" s="412">
        <f t="shared" si="286"/>
        <v>-14172.545454545454</v>
      </c>
      <c r="AO703" s="413">
        <f t="shared" si="287"/>
        <v>14.847428571428571</v>
      </c>
      <c r="AP703" s="192">
        <v>2255519129959</v>
      </c>
      <c r="AQ703" s="192">
        <v>4968814990183</v>
      </c>
      <c r="AR703" s="192" t="s">
        <v>1389</v>
      </c>
      <c r="AS703" s="231" t="s">
        <v>1378</v>
      </c>
      <c r="AT703" s="231" t="s">
        <v>1391</v>
      </c>
      <c r="AU703" s="232" t="s">
        <v>78</v>
      </c>
      <c r="AV703" s="232"/>
      <c r="AW703" s="233">
        <v>13218</v>
      </c>
      <c r="AX703" s="233">
        <v>1050</v>
      </c>
      <c r="AY703" s="204" t="s">
        <v>6001</v>
      </c>
      <c r="AZ703" s="195" t="s">
        <v>5160</v>
      </c>
      <c r="BA703" s="133" t="str">
        <f>IFERROR(VLOOKUP(AZ:AZ,Q商品!B:E,4,0),"")</f>
        <v>2023年製 BluEarth-XT AE61 225/55R19 99V サマータイヤ ラベルなし 最短当日発送</v>
      </c>
      <c r="BB703" s="133" t="str">
        <f>IFERROR(VLOOKUP(B:B,在庫!B:M,12,0),"")</f>
        <v/>
      </c>
      <c r="BC703" s="133" t="str">
        <f>IFERROR(VLOOKUP(B:B,在庫!B:L,10,0),"")</f>
        <v/>
      </c>
      <c r="BD703" s="234" t="e">
        <f>VLOOKUP(AP:AP,[1]MICHELIN!$B:$AH,32,0)</f>
        <v>#N/A</v>
      </c>
      <c r="BE703" s="234" t="e">
        <f>VLOOKUP(AP:AP,[1]MICHELIN!$B:$AH,33,0)</f>
        <v>#N/A</v>
      </c>
    </row>
    <row r="704" spans="1:57" s="11" customFormat="1" ht="19.5" hidden="1" customHeight="1">
      <c r="A704" s="237">
        <f t="shared" si="281"/>
        <v>1</v>
      </c>
      <c r="B704" s="308">
        <f t="shared" si="282"/>
        <v>2355519129949</v>
      </c>
      <c r="C704" s="225">
        <f>VLOOKUP(B:B,[1]YOKOHAMA!$B:$K,9,0)</f>
        <v>44</v>
      </c>
      <c r="D704" s="11" t="s">
        <v>7345</v>
      </c>
      <c r="E704" s="358" t="s">
        <v>6359</v>
      </c>
      <c r="F704" s="303" t="s">
        <v>6360</v>
      </c>
      <c r="G704" s="132" t="str">
        <f t="shared" si="283"/>
        <v>19</v>
      </c>
      <c r="H704" s="225">
        <v>0</v>
      </c>
      <c r="I704" s="225">
        <f>VLOOKUP(B:B,[1]YOKOHAMA!$B:$K,10,0)</f>
        <v>2</v>
      </c>
      <c r="J704" s="131">
        <v>363</v>
      </c>
      <c r="K704" s="132" t="s">
        <v>6380</v>
      </c>
      <c r="L704" s="132">
        <v>34</v>
      </c>
      <c r="M704" s="134" t="s">
        <v>3422</v>
      </c>
      <c r="N704" s="226" t="s">
        <v>6395</v>
      </c>
      <c r="O704" s="226" t="s">
        <v>1777</v>
      </c>
      <c r="P704" s="227">
        <v>21970</v>
      </c>
      <c r="Q704" s="228">
        <f t="shared" si="300"/>
        <v>19018.181818181816</v>
      </c>
      <c r="R704" s="143">
        <f t="shared" si="301"/>
        <v>0.25029636711281061</v>
      </c>
      <c r="S704" s="238">
        <v>1074476282</v>
      </c>
      <c r="T704" s="288" t="s">
        <v>7015</v>
      </c>
      <c r="U704" s="189">
        <f t="shared" si="302"/>
        <v>21970</v>
      </c>
      <c r="W704" s="229">
        <v>21970</v>
      </c>
      <c r="X704" s="135">
        <f t="shared" si="303"/>
        <v>14258</v>
      </c>
      <c r="Y704" s="230">
        <f t="shared" si="304"/>
        <v>19018.181818181816</v>
      </c>
      <c r="Z704" s="141">
        <f t="shared" si="305"/>
        <v>7.7332726445152433E-2</v>
      </c>
      <c r="AA704" s="136">
        <f t="shared" si="306"/>
        <v>0.25029636711281061</v>
      </c>
      <c r="AB704" s="309"/>
      <c r="AC704" s="184">
        <f t="shared" si="298"/>
        <v>21539</v>
      </c>
      <c r="AD704" s="182">
        <f t="shared" si="299"/>
        <v>23669</v>
      </c>
      <c r="AE704" s="128">
        <f t="shared" si="308"/>
        <v>2130.21</v>
      </c>
      <c r="AF704" s="129">
        <f t="shared" si="309"/>
        <v>431.21000000000004</v>
      </c>
      <c r="AG704" s="130">
        <f t="shared" si="310"/>
        <v>1.8218344670243782E-2</v>
      </c>
      <c r="AH704" s="137">
        <f t="shared" si="311"/>
        <v>1699</v>
      </c>
      <c r="AI704" s="138">
        <f t="shared" si="312"/>
        <v>7.1781655329756222E-2</v>
      </c>
      <c r="AJ704" s="138">
        <f t="shared" si="307"/>
        <v>0.23207802244256684</v>
      </c>
      <c r="AK704" s="11" t="s">
        <v>13397</v>
      </c>
      <c r="AL704" s="11">
        <f t="shared" si="284"/>
        <v>19172.099999999999</v>
      </c>
      <c r="AM704" s="412">
        <f t="shared" si="285"/>
        <v>16474.63636363636</v>
      </c>
      <c r="AN704" s="412">
        <f t="shared" si="286"/>
        <v>2216.6363636363603</v>
      </c>
      <c r="AO704" s="413">
        <f t="shared" si="287"/>
        <v>0.13454842429961189</v>
      </c>
      <c r="AP704" s="192">
        <v>2355519129949</v>
      </c>
      <c r="AQ704" s="192">
        <v>4968814990091</v>
      </c>
      <c r="AR704" s="192" t="s">
        <v>1392</v>
      </c>
      <c r="AS704" s="231" t="s">
        <v>1370</v>
      </c>
      <c r="AT704" s="231" t="s">
        <v>1393</v>
      </c>
      <c r="AU704" s="232" t="s">
        <v>91</v>
      </c>
      <c r="AV704" s="232"/>
      <c r="AW704" s="233">
        <v>14258</v>
      </c>
      <c r="AX704" s="233">
        <v>1050</v>
      </c>
      <c r="AY704" s="204" t="s">
        <v>6001</v>
      </c>
      <c r="AZ704" s="195" t="s">
        <v>5163</v>
      </c>
      <c r="BA704" s="133" t="str">
        <f>IFERROR(VLOOKUP(AZ:AZ,Q商品!B:E,4,0),"")</f>
        <v>2023年製 BluEarth-XT AE61 235/55R19 101V タイヤ 最短当日発送</v>
      </c>
      <c r="BB704" s="133" t="str">
        <f>IFERROR(VLOOKUP(B:B,在庫!B:M,12,0),"")</f>
        <v>2023年製</v>
      </c>
      <c r="BC704" s="133">
        <f>IFERROR(VLOOKUP(B:B,在庫!B:L,10,0),"")</f>
        <v>1</v>
      </c>
      <c r="BD704" s="234" t="e">
        <f>VLOOKUP(AP:AP,[1]MICHELIN!$B:$AH,32,0)</f>
        <v>#N/A</v>
      </c>
      <c r="BE704" s="234" t="e">
        <f>VLOOKUP(AP:AP,[1]MICHELIN!$B:$AH,33,0)</f>
        <v>#N/A</v>
      </c>
    </row>
    <row r="705" spans="1:57" s="11" customFormat="1" ht="19.5" hidden="1" customHeight="1">
      <c r="A705" s="237">
        <f t="shared" si="281"/>
        <v>1</v>
      </c>
      <c r="B705" s="249">
        <f t="shared" si="282"/>
        <v>2256017119589</v>
      </c>
      <c r="C705" s="225">
        <f>VLOOKUP(B:B,[1]BRIDGESTONE!$B:$K,9,0)</f>
        <v>32</v>
      </c>
      <c r="D705" s="11" t="s">
        <v>7346</v>
      </c>
      <c r="E705" s="358" t="s">
        <v>4790</v>
      </c>
      <c r="F705" s="156" t="s">
        <v>5218</v>
      </c>
      <c r="G705" s="132" t="str">
        <f t="shared" si="283"/>
        <v>17</v>
      </c>
      <c r="H705" s="225">
        <v>0</v>
      </c>
      <c r="I705" s="225">
        <f>VLOOKUP(B:B,[1]BRIDGESTONE!$B:$K,10,0)</f>
        <v>0</v>
      </c>
      <c r="J705" s="131">
        <v>879</v>
      </c>
      <c r="K705" s="132" t="s">
        <v>7355</v>
      </c>
      <c r="L705" s="132">
        <v>2</v>
      </c>
      <c r="M705" s="134" t="s">
        <v>1958</v>
      </c>
      <c r="N705" s="226" t="s">
        <v>6194</v>
      </c>
      <c r="O705" s="226" t="s">
        <v>1777</v>
      </c>
      <c r="P705" s="227">
        <v>24800</v>
      </c>
      <c r="Q705" s="228">
        <f t="shared" si="300"/>
        <v>21590.909090909088</v>
      </c>
      <c r="R705" s="143">
        <f t="shared" si="301"/>
        <v>0.29039578947368411</v>
      </c>
      <c r="S705" s="238">
        <v>1074476351</v>
      </c>
      <c r="T705" s="288" t="s">
        <v>7182</v>
      </c>
      <c r="U705" s="189">
        <f t="shared" si="302"/>
        <v>24800</v>
      </c>
      <c r="W705" s="229">
        <v>24800</v>
      </c>
      <c r="X705" s="135">
        <f t="shared" si="303"/>
        <v>15321</v>
      </c>
      <c r="Y705" s="230">
        <f t="shared" si="304"/>
        <v>21590.909090909088</v>
      </c>
      <c r="Z705" s="141">
        <f t="shared" si="305"/>
        <v>7.7298387096774279E-2</v>
      </c>
      <c r="AA705" s="136">
        <f t="shared" si="306"/>
        <v>0.29039578947368411</v>
      </c>
      <c r="AB705" s="309"/>
      <c r="AC705" s="184">
        <f t="shared" si="298"/>
        <v>24313</v>
      </c>
      <c r="AD705" s="182">
        <f t="shared" si="299"/>
        <v>26717</v>
      </c>
      <c r="AE705" s="128">
        <f t="shared" si="308"/>
        <v>2404.5299999999997</v>
      </c>
      <c r="AF705" s="129">
        <f t="shared" si="309"/>
        <v>487.52999999999975</v>
      </c>
      <c r="AG705" s="130">
        <f t="shared" si="310"/>
        <v>1.8247932028296582E-2</v>
      </c>
      <c r="AH705" s="137">
        <f t="shared" si="311"/>
        <v>1917</v>
      </c>
      <c r="AI705" s="138">
        <f t="shared" si="312"/>
        <v>7.1752067971703415E-2</v>
      </c>
      <c r="AJ705" s="138">
        <f t="shared" si="307"/>
        <v>0.2721478574453875</v>
      </c>
      <c r="AK705" s="11" t="s">
        <v>13397</v>
      </c>
      <c r="AL705" s="11">
        <f t="shared" si="284"/>
        <v>21641.3</v>
      </c>
      <c r="AM705" s="412">
        <f t="shared" si="285"/>
        <v>18719.363636363632</v>
      </c>
      <c r="AN705" s="412">
        <f t="shared" si="286"/>
        <v>3398.3636363636324</v>
      </c>
      <c r="AO705" s="413">
        <f t="shared" si="287"/>
        <v>0.18154269035952059</v>
      </c>
      <c r="AP705" s="192">
        <v>2256017119589</v>
      </c>
      <c r="AQ705" s="192" t="s">
        <v>152</v>
      </c>
      <c r="AR705" s="192" t="s">
        <v>1316</v>
      </c>
      <c r="AS705" s="231" t="s">
        <v>3322</v>
      </c>
      <c r="AT705" s="231" t="s">
        <v>1029</v>
      </c>
      <c r="AU705" s="232" t="s">
        <v>68</v>
      </c>
      <c r="AV705" s="232" t="s">
        <v>152</v>
      </c>
      <c r="AW705" s="233">
        <f>VLOOKUP(B:B,[1]BRIDGESTONE!$B:$K,8,0)</f>
        <v>15321</v>
      </c>
      <c r="AX705" s="233">
        <v>1050</v>
      </c>
      <c r="AY705" s="204" t="s">
        <v>3388</v>
      </c>
      <c r="AZ705" s="195" t="s">
        <v>206</v>
      </c>
      <c r="BA705" s="133" t="str">
        <f>IFERROR(VLOOKUP(AZ:AZ,Q商品!B:E,4,0),"")</f>
        <v>2023年製 DM-V3 225/60R17 99S スタッドレスタイヤ 最短当日発送</v>
      </c>
      <c r="BB705" s="133" t="str">
        <f>IFERROR(VLOOKUP(B:B,在庫!B:M,12,0),"")</f>
        <v/>
      </c>
      <c r="BC705" s="133" t="str">
        <f>IFERROR(VLOOKUP(B:B,在庫!B:L,10,0),"")</f>
        <v/>
      </c>
      <c r="BD705" s="234" t="e">
        <f>VLOOKUP(AP:AP,[1]MICHELIN!$B:$AH,32,0)</f>
        <v>#N/A</v>
      </c>
      <c r="BE705" s="234" t="e">
        <f>VLOOKUP(AP:AP,[1]MICHELIN!$B:$AH,33,0)</f>
        <v>#N/A</v>
      </c>
    </row>
    <row r="706" spans="1:57" s="11" customFormat="1" ht="19.5" hidden="1" customHeight="1">
      <c r="A706" s="237">
        <f t="shared" si="281"/>
        <v>1</v>
      </c>
      <c r="B706" s="249">
        <f t="shared" si="282"/>
        <v>2355519119582</v>
      </c>
      <c r="C706" s="225">
        <f>VLOOKUP(B:B,[1]BRIDGESTONE!$B:$K,9,0)</f>
        <v>64</v>
      </c>
      <c r="D706" s="11" t="s">
        <v>7346</v>
      </c>
      <c r="E706" s="358" t="s">
        <v>4793</v>
      </c>
      <c r="F706" s="247" t="s">
        <v>5198</v>
      </c>
      <c r="G706" s="132" t="str">
        <f t="shared" si="283"/>
        <v>19</v>
      </c>
      <c r="H706" s="225">
        <v>0</v>
      </c>
      <c r="I706" s="225">
        <f>VLOOKUP(B:B,[1]BRIDGESTONE!$B:$K,10,0)</f>
        <v>0</v>
      </c>
      <c r="J706" s="131">
        <v>1133</v>
      </c>
      <c r="K706" s="132" t="s">
        <v>7355</v>
      </c>
      <c r="L706" s="132">
        <v>5</v>
      </c>
      <c r="M706" s="134" t="s">
        <v>3422</v>
      </c>
      <c r="N706" s="226" t="s">
        <v>6192</v>
      </c>
      <c r="O706" s="226" t="s">
        <v>1777</v>
      </c>
      <c r="P706" s="227">
        <v>29780</v>
      </c>
      <c r="Q706" s="228">
        <f t="shared" si="300"/>
        <v>26118.181818181816</v>
      </c>
      <c r="R706" s="143">
        <f t="shared" si="301"/>
        <v>0.30109989557953354</v>
      </c>
      <c r="S706" s="238">
        <v>1074475806</v>
      </c>
      <c r="T706" s="288" t="s">
        <v>7018</v>
      </c>
      <c r="U706" s="189">
        <f t="shared" si="302"/>
        <v>29780</v>
      </c>
      <c r="W706" s="181">
        <v>29780</v>
      </c>
      <c r="X706" s="135">
        <f t="shared" si="303"/>
        <v>18254</v>
      </c>
      <c r="Y706" s="230">
        <f t="shared" si="304"/>
        <v>26118.181818181816</v>
      </c>
      <c r="Z706" s="141">
        <f t="shared" si="305"/>
        <v>7.733378106111477E-2</v>
      </c>
      <c r="AA706" s="136">
        <f t="shared" si="306"/>
        <v>0.30109989557953354</v>
      </c>
      <c r="AB706" s="309"/>
      <c r="AC706" s="184">
        <f t="shared" si="298"/>
        <v>29196</v>
      </c>
      <c r="AD706" s="182">
        <f t="shared" si="299"/>
        <v>32083</v>
      </c>
      <c r="AE706" s="128">
        <f t="shared" si="308"/>
        <v>2887.47</v>
      </c>
      <c r="AF706" s="129">
        <f t="shared" si="309"/>
        <v>584.4699999999998</v>
      </c>
      <c r="AG706" s="130">
        <f t="shared" si="310"/>
        <v>1.8217436025309348E-2</v>
      </c>
      <c r="AH706" s="137">
        <f t="shared" si="311"/>
        <v>2303</v>
      </c>
      <c r="AI706" s="138">
        <f t="shared" si="312"/>
        <v>7.1782563974690641E-2</v>
      </c>
      <c r="AJ706" s="138">
        <f t="shared" si="307"/>
        <v>0.2828824595542242</v>
      </c>
      <c r="AK706" s="11" t="s">
        <v>13397</v>
      </c>
      <c r="AL706" s="11">
        <f t="shared" si="284"/>
        <v>25987.7</v>
      </c>
      <c r="AM706" s="412">
        <f t="shared" si="285"/>
        <v>22670.636363636364</v>
      </c>
      <c r="AN706" s="412">
        <f t="shared" si="286"/>
        <v>4416.636363636364</v>
      </c>
      <c r="AO706" s="413">
        <f t="shared" si="287"/>
        <v>0.19481748517305125</v>
      </c>
      <c r="AP706" s="192">
        <v>2355519119582</v>
      </c>
      <c r="AQ706" s="192" t="s">
        <v>152</v>
      </c>
      <c r="AR706" s="192" t="s">
        <v>1320</v>
      </c>
      <c r="AS706" s="231" t="s">
        <v>3322</v>
      </c>
      <c r="AT706" s="231" t="s">
        <v>1032</v>
      </c>
      <c r="AU706" s="232" t="s">
        <v>91</v>
      </c>
      <c r="AV706" s="232" t="s">
        <v>152</v>
      </c>
      <c r="AW706" s="233">
        <f>VLOOKUP(B:B,[1]BRIDGESTONE!$B:$K,8,0)</f>
        <v>18254</v>
      </c>
      <c r="AX706" s="233">
        <v>1050</v>
      </c>
      <c r="AY706" s="204" t="s">
        <v>3388</v>
      </c>
      <c r="AZ706" s="195" t="s">
        <v>1813</v>
      </c>
      <c r="BA706" s="133" t="str">
        <f>IFERROR(VLOOKUP(AZ:AZ,Q商品!B:E,4,0),"")</f>
        <v>2023年製 DM-V3 235/55R19 105T スタッドレスタイヤ 最短当日発送</v>
      </c>
      <c r="BB706" s="133" t="str">
        <f>IFERROR(VLOOKUP(B:B,在庫!B:M,12,0),"")</f>
        <v/>
      </c>
      <c r="BC706" s="133" t="str">
        <f>IFERROR(VLOOKUP(B:B,在庫!B:L,10,0),"")</f>
        <v/>
      </c>
      <c r="BD706" s="234" t="e">
        <f>VLOOKUP(AP:AP,[1]MICHELIN!$B:$AH,32,0)</f>
        <v>#N/A</v>
      </c>
      <c r="BE706" s="234" t="e">
        <f>VLOOKUP(AP:AP,[1]MICHELIN!$B:$AH,33,0)</f>
        <v>#N/A</v>
      </c>
    </row>
    <row r="707" spans="1:57" s="11" customFormat="1" ht="19.5" hidden="1" customHeight="1">
      <c r="A707" s="237">
        <f t="shared" ref="A707:A771" si="313">COUNTIF(E:E,E707)</f>
        <v>1</v>
      </c>
      <c r="B707" s="249">
        <f t="shared" ref="B707:B768" si="314">AP707</f>
        <v>2656517119582</v>
      </c>
      <c r="C707" s="225">
        <f>VLOOKUP(B:B,[1]BRIDGESTONE!$B:$K,9,0)</f>
        <v>212</v>
      </c>
      <c r="D707" s="11" t="s">
        <v>7346</v>
      </c>
      <c r="E707" s="358" t="s">
        <v>4797</v>
      </c>
      <c r="F707" s="247" t="s">
        <v>1957</v>
      </c>
      <c r="G707" s="132" t="str">
        <f t="shared" ref="G707:G771" si="315">MID(AP:AP,6,2)</f>
        <v>17</v>
      </c>
      <c r="H707" s="225">
        <v>0</v>
      </c>
      <c r="I707" s="225">
        <f>VLOOKUP(B:B,[1]BRIDGESTONE!$B:$K,10,0)</f>
        <v>0</v>
      </c>
      <c r="J707" s="131">
        <v>879</v>
      </c>
      <c r="K707" s="132" t="s">
        <v>7355</v>
      </c>
      <c r="L707" s="132">
        <v>9</v>
      </c>
      <c r="M707" s="134" t="s">
        <v>3422</v>
      </c>
      <c r="N707" s="226" t="s">
        <v>6283</v>
      </c>
      <c r="O707" s="226" t="s">
        <v>1777</v>
      </c>
      <c r="P707" s="227">
        <v>25000</v>
      </c>
      <c r="Q707" s="228">
        <f t="shared" si="300"/>
        <v>21772.727272727272</v>
      </c>
      <c r="R707" s="143">
        <f t="shared" si="301"/>
        <v>0.19509394572025049</v>
      </c>
      <c r="S707" s="238">
        <v>1074476350</v>
      </c>
      <c r="T707" s="288" t="s">
        <v>7020</v>
      </c>
      <c r="U707" s="189">
        <f t="shared" si="302"/>
        <v>25000</v>
      </c>
      <c r="W707" s="181">
        <v>25000</v>
      </c>
      <c r="X707" s="135">
        <f t="shared" si="303"/>
        <v>17525</v>
      </c>
      <c r="Y707" s="230">
        <f t="shared" si="304"/>
        <v>21772.727272727272</v>
      </c>
      <c r="Z707" s="141">
        <f t="shared" si="305"/>
        <v>7.3280000000000012E-2</v>
      </c>
      <c r="AA707" s="136">
        <f t="shared" si="306"/>
        <v>0.19509394572025049</v>
      </c>
      <c r="AB707" s="309"/>
      <c r="AC707" s="185">
        <v>24417</v>
      </c>
      <c r="AD707" s="183">
        <v>26832</v>
      </c>
      <c r="AE707" s="128">
        <f t="shared" si="308"/>
        <v>2414.88</v>
      </c>
      <c r="AF707" s="129">
        <f t="shared" si="309"/>
        <v>582.88000000000011</v>
      </c>
      <c r="AG707" s="130">
        <f t="shared" si="310"/>
        <v>2.1723315444245682E-2</v>
      </c>
      <c r="AH707" s="137">
        <f t="shared" si="311"/>
        <v>1832</v>
      </c>
      <c r="AI707" s="138">
        <f t="shared" si="312"/>
        <v>6.8276684555754322E-2</v>
      </c>
      <c r="AJ707" s="138">
        <f t="shared" si="307"/>
        <v>0.1733706302760048</v>
      </c>
      <c r="AK707" s="11" t="s">
        <v>13397</v>
      </c>
      <c r="AL707" s="11">
        <f t="shared" ref="AL707:AL773" si="316">AC707-AD707*0.1</f>
        <v>21733.8</v>
      </c>
      <c r="AM707" s="412">
        <f t="shared" ref="AM707:AM770" si="317">(AL707-AX707)/1.1</f>
        <v>18803.454545454544</v>
      </c>
      <c r="AN707" s="412">
        <f t="shared" ref="AN707:AN770" si="318">AM707-X707</f>
        <v>1278.4545454545441</v>
      </c>
      <c r="AO707" s="413">
        <f t="shared" ref="AO707:AO770" si="319">AN707/AM707</f>
        <v>6.7990407952117055E-2</v>
      </c>
      <c r="AP707" s="192">
        <v>2656517119582</v>
      </c>
      <c r="AQ707" s="192" t="s">
        <v>152</v>
      </c>
      <c r="AR707" s="192" t="s">
        <v>1318</v>
      </c>
      <c r="AS707" s="231" t="s">
        <v>3322</v>
      </c>
      <c r="AT707" s="231" t="s">
        <v>1028</v>
      </c>
      <c r="AU707" s="232" t="s">
        <v>75</v>
      </c>
      <c r="AV707" s="232" t="s">
        <v>152</v>
      </c>
      <c r="AW707" s="233">
        <f>VLOOKUP(B:B,[1]BRIDGESTONE!$B:$K,8,0)</f>
        <v>17525</v>
      </c>
      <c r="AX707" s="233">
        <v>1050</v>
      </c>
      <c r="AY707" s="204" t="s">
        <v>3388</v>
      </c>
      <c r="AZ707" s="195" t="s">
        <v>211</v>
      </c>
      <c r="BA707" s="133" t="str">
        <f>IFERROR(VLOOKUP(AZ:AZ,Q商品!B:E,4,0),"")</f>
        <v>2023年製 DM-V3 265/65R17 112R スタッドレスタイヤ 最短当日発送</v>
      </c>
      <c r="BB707" s="133" t="str">
        <f>IFERROR(VLOOKUP(B:B,在庫!B:M,12,0),"")</f>
        <v/>
      </c>
      <c r="BC707" s="133" t="str">
        <f>IFERROR(VLOOKUP(B:B,在庫!B:L,10,0),"")</f>
        <v/>
      </c>
      <c r="BD707" s="234" t="e">
        <f>VLOOKUP(AP:AP,[1]MICHELIN!$B:$AH,32,0)</f>
        <v>#N/A</v>
      </c>
      <c r="BE707" s="234" t="e">
        <f>VLOOKUP(AP:AP,[1]MICHELIN!$B:$AH,33,0)</f>
        <v>#N/A</v>
      </c>
    </row>
    <row r="708" spans="1:57" s="11" customFormat="1" ht="19.5" hidden="1" customHeight="1">
      <c r="A708" s="237">
        <f t="shared" si="313"/>
        <v>1</v>
      </c>
      <c r="B708" s="308">
        <f t="shared" si="314"/>
        <v>2555518129876</v>
      </c>
      <c r="C708" s="225">
        <f>VLOOKUP(B:B,[1]YOKOHAMA!$B:$K,9,0)</f>
        <v>0</v>
      </c>
      <c r="D708" s="11" t="s">
        <v>7345</v>
      </c>
      <c r="E708" s="358" t="s">
        <v>1609</v>
      </c>
      <c r="F708" s="235"/>
      <c r="G708" s="132" t="str">
        <f t="shared" si="315"/>
        <v>18</v>
      </c>
      <c r="H708" s="225">
        <v>0</v>
      </c>
      <c r="I708" s="225">
        <f>VLOOKUP(B:B,[1]YOKOHAMA!$B:$K,10,0)</f>
        <v>0</v>
      </c>
      <c r="J708" s="131"/>
      <c r="K708" s="132" t="s">
        <v>7354</v>
      </c>
      <c r="L708" s="132">
        <v>49</v>
      </c>
      <c r="M708" s="134"/>
      <c r="N708" s="226"/>
      <c r="O708" s="226"/>
      <c r="P708" s="227"/>
      <c r="Q708" s="228">
        <f t="shared" si="300"/>
        <v>-954.5454545454545</v>
      </c>
      <c r="R708" s="143">
        <f t="shared" si="301"/>
        <v>13.026666666666667</v>
      </c>
      <c r="S708" s="238"/>
      <c r="T708" s="288"/>
      <c r="U708" s="189">
        <f t="shared" si="302"/>
        <v>0</v>
      </c>
      <c r="W708" s="229"/>
      <c r="X708" s="135">
        <f t="shared" si="303"/>
        <v>11480</v>
      </c>
      <c r="Y708" s="230">
        <f t="shared" si="304"/>
        <v>-954.5454545454545</v>
      </c>
      <c r="Z708" s="141" t="str">
        <f t="shared" si="305"/>
        <v/>
      </c>
      <c r="AA708" s="136">
        <f t="shared" si="306"/>
        <v>13.026666666666667</v>
      </c>
      <c r="AB708" s="309"/>
      <c r="AC708" s="184">
        <f>ROUNDDOWN(U708/1.02,0)</f>
        <v>0</v>
      </c>
      <c r="AD708" s="182">
        <f>ROUNDDOWN(AC708/0.91,0)</f>
        <v>0</v>
      </c>
      <c r="AE708" s="128">
        <f t="shared" si="308"/>
        <v>0</v>
      </c>
      <c r="AF708" s="129">
        <f t="shared" si="309"/>
        <v>0</v>
      </c>
      <c r="AG708" s="130" t="str">
        <f t="shared" si="310"/>
        <v/>
      </c>
      <c r="AH708" s="137">
        <f t="shared" si="311"/>
        <v>0</v>
      </c>
      <c r="AI708" s="138" t="str">
        <f t="shared" si="312"/>
        <v/>
      </c>
      <c r="AJ708" s="138" t="str">
        <f t="shared" si="307"/>
        <v/>
      </c>
      <c r="AL708" s="11">
        <f t="shared" si="316"/>
        <v>0</v>
      </c>
      <c r="AM708" s="412">
        <f t="shared" si="317"/>
        <v>-954.5454545454545</v>
      </c>
      <c r="AN708" s="412">
        <f t="shared" si="318"/>
        <v>-12434.545454545454</v>
      </c>
      <c r="AO708" s="413">
        <f t="shared" si="319"/>
        <v>13.026666666666667</v>
      </c>
      <c r="AP708" s="192">
        <v>2555518129876</v>
      </c>
      <c r="AQ708" s="192">
        <v>4968814962111</v>
      </c>
      <c r="AR708" s="192" t="s">
        <v>1407</v>
      </c>
      <c r="AS708" s="231" t="s">
        <v>1408</v>
      </c>
      <c r="AT708" s="231" t="s">
        <v>1130</v>
      </c>
      <c r="AU708" s="232" t="s">
        <v>1131</v>
      </c>
      <c r="AV708" s="232"/>
      <c r="AW708" s="233">
        <v>11480</v>
      </c>
      <c r="AX708" s="233">
        <v>1050</v>
      </c>
      <c r="AY708" s="204" t="s">
        <v>6001</v>
      </c>
      <c r="AZ708" s="192"/>
      <c r="BA708" s="133" t="str">
        <f>IFERROR(VLOOKUP(AZ:AZ,Q商品!B:E,4,0),"")</f>
        <v/>
      </c>
      <c r="BB708" s="133" t="str">
        <f>IFERROR(VLOOKUP(B:B,在庫!B:M,12,0),"")</f>
        <v/>
      </c>
      <c r="BC708" s="133" t="str">
        <f>IFERROR(VLOOKUP(B:B,在庫!B:L,10,0),"")</f>
        <v/>
      </c>
      <c r="BD708" s="234" t="str">
        <f>VLOOKUP(AP:AP,[1]YOKOHAMA!$B:$AH,32,0)</f>
        <v/>
      </c>
      <c r="BE708" s="234" t="str">
        <f>VLOOKUP(AP:AP,[1]YOKOHAMA!$B:$AH,33,0)</f>
        <v/>
      </c>
    </row>
    <row r="709" spans="1:57" s="11" customFormat="1" ht="19.5" hidden="1" customHeight="1">
      <c r="A709" s="11">
        <f t="shared" si="313"/>
        <v>1</v>
      </c>
      <c r="B709" s="239">
        <f t="shared" si="314"/>
        <v>1655515111339</v>
      </c>
      <c r="C709" s="225">
        <f>VLOOKUP(B:B,[1]BRIDGESTONE!$B:$K,9,0)</f>
        <v>206</v>
      </c>
      <c r="D709" s="11" t="s">
        <v>7346</v>
      </c>
      <c r="E709" s="358" t="s">
        <v>4929</v>
      </c>
      <c r="F709" s="247" t="s">
        <v>1721</v>
      </c>
      <c r="G709" s="132" t="str">
        <f t="shared" si="315"/>
        <v>15</v>
      </c>
      <c r="H709" s="225">
        <v>0</v>
      </c>
      <c r="I709" s="225">
        <f>VLOOKUP(B:B,[1]BRIDGESTONE!$B:$K,10,0)</f>
        <v>0</v>
      </c>
      <c r="J709" s="131">
        <v>33</v>
      </c>
      <c r="K709" s="132" t="s">
        <v>7356</v>
      </c>
      <c r="L709" s="132">
        <v>1</v>
      </c>
      <c r="M709" s="134" t="s">
        <v>6137</v>
      </c>
      <c r="N709" s="226" t="s">
        <v>7213</v>
      </c>
      <c r="O709" s="226" t="s">
        <v>2890</v>
      </c>
      <c r="P709" s="227">
        <v>17940</v>
      </c>
      <c r="Q709" s="228">
        <f t="shared" si="300"/>
        <v>15831.81818181818</v>
      </c>
      <c r="R709" s="143">
        <f t="shared" si="301"/>
        <v>0.11791559000861317</v>
      </c>
      <c r="S709" s="192">
        <v>1074476682</v>
      </c>
      <c r="T709" s="288" t="s">
        <v>7022</v>
      </c>
      <c r="U709" s="189">
        <f t="shared" si="302"/>
        <v>17060</v>
      </c>
      <c r="V709" s="11">
        <v>900</v>
      </c>
      <c r="W709" s="181">
        <v>17960</v>
      </c>
      <c r="X709" s="135">
        <f t="shared" si="303"/>
        <v>13965</v>
      </c>
      <c r="Y709" s="230">
        <f t="shared" si="304"/>
        <v>15849.999999999998</v>
      </c>
      <c r="Z709" s="141">
        <f t="shared" si="305"/>
        <v>0</v>
      </c>
      <c r="AA709" s="136">
        <f t="shared" si="306"/>
        <v>0.11892744479495258</v>
      </c>
      <c r="AB709" s="309"/>
      <c r="AC709" s="185"/>
      <c r="AD709" s="183">
        <v>17060</v>
      </c>
      <c r="AE709" s="128">
        <f t="shared" si="308"/>
        <v>1535.3999999999999</v>
      </c>
      <c r="AF709" s="129">
        <f t="shared" si="309"/>
        <v>1535.3999999999999</v>
      </c>
      <c r="AG709" s="130">
        <f t="shared" si="310"/>
        <v>0.09</v>
      </c>
      <c r="AH709" s="137">
        <f t="shared" si="311"/>
        <v>0</v>
      </c>
      <c r="AI709" s="138">
        <f t="shared" si="312"/>
        <v>0</v>
      </c>
      <c r="AJ709" s="138">
        <f t="shared" si="307"/>
        <v>2.8927444794952586E-2</v>
      </c>
      <c r="AK709" s="11" t="s">
        <v>13397</v>
      </c>
      <c r="AL709" s="11">
        <f t="shared" si="316"/>
        <v>-1706</v>
      </c>
      <c r="AM709" s="412">
        <f t="shared" si="317"/>
        <v>-2028.181818181818</v>
      </c>
      <c r="AN709" s="412">
        <f t="shared" si="318"/>
        <v>-15993.181818181818</v>
      </c>
      <c r="AO709" s="413">
        <f t="shared" si="319"/>
        <v>7.8854773644105789</v>
      </c>
      <c r="AP709" s="192">
        <v>1655515111339</v>
      </c>
      <c r="AQ709" s="192">
        <v>4961914969585</v>
      </c>
      <c r="AR709" s="192" t="s">
        <v>1277</v>
      </c>
      <c r="AS709" s="231" t="s">
        <v>3320</v>
      </c>
      <c r="AT709" s="231" t="s">
        <v>1023</v>
      </c>
      <c r="AU709" s="232" t="s">
        <v>109</v>
      </c>
      <c r="AV709" s="232">
        <v>25900</v>
      </c>
      <c r="AW709" s="233">
        <f>VLOOKUP(B:B,[1]BRIDGESTONE!$B:$K,8,0)</f>
        <v>13965</v>
      </c>
      <c r="AX709" s="233">
        <v>525</v>
      </c>
      <c r="AY709" s="204" t="s">
        <v>3387</v>
      </c>
      <c r="AZ709" s="195" t="s">
        <v>191</v>
      </c>
      <c r="BA709" s="133" t="str">
        <f>IFERROR(VLOOKUP(AZ:AZ,Q商品!B:E,4,0),"")</f>
        <v>2023年製 VRX3 165/55R15 75Q スタッドレスタイヤ 最短当日発送</v>
      </c>
      <c r="BB709" s="133" t="str">
        <f>IFERROR(VLOOKUP(B:B,在庫!B:M,12,0),"")</f>
        <v/>
      </c>
      <c r="BC709" s="133" t="str">
        <f>IFERROR(VLOOKUP(B:B,在庫!B:L,10,0),"")</f>
        <v/>
      </c>
      <c r="BD709" s="234" t="e">
        <f>VLOOKUP(AP:AP,[1]MICHELIN!$B:$AH,32,0)</f>
        <v>#N/A</v>
      </c>
      <c r="BE709" s="234" t="e">
        <f>VLOOKUP(AP:AP,[1]MICHELIN!$B:$AH,33,0)</f>
        <v>#N/A</v>
      </c>
    </row>
    <row r="710" spans="1:57" s="11" customFormat="1" ht="19.5" hidden="1" customHeight="1">
      <c r="A710" s="237">
        <f t="shared" si="313"/>
        <v>1</v>
      </c>
      <c r="B710" s="249">
        <f t="shared" si="314"/>
        <v>2855020119588</v>
      </c>
      <c r="C710" s="225">
        <f>VLOOKUP(B:B,[1]BRIDGESTONE!$B:$K,9,0)</f>
        <v>0</v>
      </c>
      <c r="D710" s="11" t="s">
        <v>7346</v>
      </c>
      <c r="E710" s="358" t="s">
        <v>4798</v>
      </c>
      <c r="F710" s="247" t="s">
        <v>5219</v>
      </c>
      <c r="G710" s="132" t="str">
        <f t="shared" si="315"/>
        <v>20</v>
      </c>
      <c r="H710" s="225">
        <v>0</v>
      </c>
      <c r="I710" s="225">
        <f>VLOOKUP(B:B,[1]BRIDGESTONE!$B:$K,10,0)</f>
        <v>0</v>
      </c>
      <c r="J710" s="131"/>
      <c r="K710" s="132" t="s">
        <v>7355</v>
      </c>
      <c r="L710" s="132">
        <v>10</v>
      </c>
      <c r="M710" s="134" t="s">
        <v>1785</v>
      </c>
      <c r="N710" s="226">
        <v>26799</v>
      </c>
      <c r="O710" s="226">
        <v>1000</v>
      </c>
      <c r="P710" s="227">
        <v>27799</v>
      </c>
      <c r="Q710" s="228">
        <f t="shared" si="300"/>
        <v>24317.272727272724</v>
      </c>
      <c r="R710" s="143">
        <f t="shared" si="301"/>
        <v>8.135257392799719E-2</v>
      </c>
      <c r="S710" s="238">
        <v>1074476251</v>
      </c>
      <c r="T710" s="288" t="s">
        <v>7021</v>
      </c>
      <c r="U710" s="189">
        <f t="shared" si="302"/>
        <v>27799</v>
      </c>
      <c r="W710" s="229">
        <v>27799</v>
      </c>
      <c r="X710" s="135">
        <f t="shared" si="303"/>
        <v>22339</v>
      </c>
      <c r="Y710" s="230">
        <f t="shared" si="304"/>
        <v>24317.272727272724</v>
      </c>
      <c r="Z710" s="141">
        <f t="shared" si="305"/>
        <v>0.11750438449195855</v>
      </c>
      <c r="AA710" s="136">
        <f t="shared" si="306"/>
        <v>8.135257392799719E-2</v>
      </c>
      <c r="AB710" s="309"/>
      <c r="AC710" s="184">
        <f>ROUNDDOWN(U710/1.02,0)</f>
        <v>27253</v>
      </c>
      <c r="AD710" s="182">
        <f>ROUNDDOWN(AC710/0.91,0)</f>
        <v>29948</v>
      </c>
      <c r="AE710" s="128">
        <f t="shared" si="308"/>
        <v>2695.3199999999997</v>
      </c>
      <c r="AF710" s="129">
        <f t="shared" si="309"/>
        <v>546.31999999999971</v>
      </c>
      <c r="AG710" s="130">
        <f t="shared" si="310"/>
        <v>1.8242286630158932E-2</v>
      </c>
      <c r="AH710" s="137">
        <f t="shared" si="311"/>
        <v>2149</v>
      </c>
      <c r="AI710" s="138">
        <f t="shared" si="312"/>
        <v>7.1757713369841061E-2</v>
      </c>
      <c r="AJ710" s="138">
        <f t="shared" si="307"/>
        <v>6.3110287297838255E-2</v>
      </c>
      <c r="AL710" s="11">
        <f t="shared" si="316"/>
        <v>24258.2</v>
      </c>
      <c r="AM710" s="412">
        <f t="shared" si="317"/>
        <v>21098.363636363636</v>
      </c>
      <c r="AN710" s="412">
        <f t="shared" si="318"/>
        <v>-1240.636363636364</v>
      </c>
      <c r="AO710" s="413">
        <f t="shared" si="319"/>
        <v>-5.8802492222576518E-2</v>
      </c>
      <c r="AP710" s="192">
        <v>2855020119588</v>
      </c>
      <c r="AQ710" s="192" t="s">
        <v>152</v>
      </c>
      <c r="AR710" s="192" t="s">
        <v>1322</v>
      </c>
      <c r="AS710" s="231" t="s">
        <v>3322</v>
      </c>
      <c r="AT710" s="231" t="s">
        <v>1323</v>
      </c>
      <c r="AU710" s="232" t="s">
        <v>117</v>
      </c>
      <c r="AV710" s="232" t="s">
        <v>152</v>
      </c>
      <c r="AW710" s="233">
        <f>VLOOKUP(B:B,[1]BRIDGESTONE!$B:$K,8,0)</f>
        <v>22339</v>
      </c>
      <c r="AX710" s="233">
        <v>1050</v>
      </c>
      <c r="AY710" s="204" t="s">
        <v>3388</v>
      </c>
      <c r="AZ710" s="192" t="s">
        <v>212</v>
      </c>
      <c r="BA710" s="133" t="str">
        <f>IFERROR(VLOOKUP(AZ:AZ,Q商品!B:E,4,0),"")</f>
        <v>2023年製 DM-V3 285/50R20 116T XL スタッドレスタイヤ 最短当日発送</v>
      </c>
      <c r="BB710" s="133" t="str">
        <f>IFERROR(VLOOKUP(B:B,在庫!B:M,12,0),"")</f>
        <v/>
      </c>
      <c r="BC710" s="133" t="str">
        <f>IFERROR(VLOOKUP(B:B,在庫!B:L,10,0),"")</f>
        <v/>
      </c>
      <c r="BD710" s="234" t="e">
        <f>VLOOKUP(AP:AP,[1]MICHELIN!$B:$AH,32,0)</f>
        <v>#N/A</v>
      </c>
      <c r="BE710" s="234" t="e">
        <f>VLOOKUP(AP:AP,[1]MICHELIN!$B:$AH,33,0)</f>
        <v>#N/A</v>
      </c>
    </row>
    <row r="711" spans="1:57" s="11" customFormat="1" ht="19.5" hidden="1" customHeight="1">
      <c r="A711" s="11">
        <f t="shared" si="313"/>
        <v>1</v>
      </c>
      <c r="B711" s="239">
        <f t="shared" si="314"/>
        <v>1756515111333</v>
      </c>
      <c r="C711" s="225">
        <f>VLOOKUP(B:B,[1]BRIDGESTONE!$B:$K,9,0)</f>
        <v>0</v>
      </c>
      <c r="D711" s="11" t="s">
        <v>7346</v>
      </c>
      <c r="E711" s="358" t="s">
        <v>1732</v>
      </c>
      <c r="F711" s="247" t="s">
        <v>358</v>
      </c>
      <c r="G711" s="132" t="str">
        <f t="shared" si="315"/>
        <v>15</v>
      </c>
      <c r="H711" s="225">
        <v>0</v>
      </c>
      <c r="I711" s="225">
        <f>VLOOKUP(B:B,[1]BRIDGESTONE!$B:$K,10,0)</f>
        <v>0</v>
      </c>
      <c r="J711" s="131">
        <v>13</v>
      </c>
      <c r="K711" s="132" t="s">
        <v>7356</v>
      </c>
      <c r="L711" s="132">
        <v>11</v>
      </c>
      <c r="M711" s="134" t="s">
        <v>4930</v>
      </c>
      <c r="N711" s="226" t="s">
        <v>4664</v>
      </c>
      <c r="O711" s="226" t="s">
        <v>2890</v>
      </c>
      <c r="P711" s="227">
        <v>13775</v>
      </c>
      <c r="Q711" s="228">
        <f t="shared" si="300"/>
        <v>12045.454545454544</v>
      </c>
      <c r="R711" s="143">
        <f t="shared" si="301"/>
        <v>8.8784905660377264E-2</v>
      </c>
      <c r="S711" s="192">
        <v>1074476697</v>
      </c>
      <c r="T711" s="288" t="s">
        <v>7028</v>
      </c>
      <c r="U711" s="189">
        <f t="shared" si="302"/>
        <v>13275</v>
      </c>
      <c r="V711" s="11">
        <v>900</v>
      </c>
      <c r="W711" s="229">
        <v>14175</v>
      </c>
      <c r="X711" s="135">
        <f t="shared" si="303"/>
        <v>10976</v>
      </c>
      <c r="Y711" s="230">
        <f t="shared" si="304"/>
        <v>12409.090909090908</v>
      </c>
      <c r="Z711" s="141">
        <f t="shared" si="305"/>
        <v>0.1090345094998062</v>
      </c>
      <c r="AA711" s="136">
        <f t="shared" si="306"/>
        <v>0.11548717948717942</v>
      </c>
      <c r="AB711" s="309"/>
      <c r="AC711" s="184">
        <f>ROUNDDOWN(U711/1.02,0)</f>
        <v>13014</v>
      </c>
      <c r="AD711" s="182">
        <f>ROUNDDOWN(AC711/0.91,0)</f>
        <v>14301</v>
      </c>
      <c r="AE711" s="128">
        <f t="shared" si="308"/>
        <v>1287.0899999999999</v>
      </c>
      <c r="AF711" s="129">
        <f t="shared" si="309"/>
        <v>261.08999999999992</v>
      </c>
      <c r="AG711" s="130">
        <f t="shared" si="310"/>
        <v>1.8256765261170541E-2</v>
      </c>
      <c r="AH711" s="137">
        <f t="shared" si="311"/>
        <v>1026</v>
      </c>
      <c r="AI711" s="138">
        <f t="shared" si="312"/>
        <v>7.1743234738829459E-2</v>
      </c>
      <c r="AJ711" s="138">
        <f t="shared" si="307"/>
        <v>9.7230414226008879E-2</v>
      </c>
      <c r="AL711" s="11">
        <f t="shared" si="316"/>
        <v>11583.9</v>
      </c>
      <c r="AM711" s="412">
        <f t="shared" si="317"/>
        <v>10053.545454545454</v>
      </c>
      <c r="AN711" s="412">
        <f t="shared" si="318"/>
        <v>-922.45454545454595</v>
      </c>
      <c r="AO711" s="413">
        <f t="shared" si="319"/>
        <v>-9.1754152763837318E-2</v>
      </c>
      <c r="AP711" s="192">
        <v>1756515111333</v>
      </c>
      <c r="AQ711" s="192">
        <v>4961914968854</v>
      </c>
      <c r="AR711" s="192" t="s">
        <v>1483</v>
      </c>
      <c r="AS711" s="231" t="s">
        <v>3320</v>
      </c>
      <c r="AT711" s="231" t="s">
        <v>1484</v>
      </c>
      <c r="AU711" s="232" t="s">
        <v>95</v>
      </c>
      <c r="AV711" s="232">
        <v>19700</v>
      </c>
      <c r="AW711" s="233">
        <f>VLOOKUP(B:B,[1]BRIDGESTONE!$B:$K,8,0)</f>
        <v>10976</v>
      </c>
      <c r="AX711" s="233">
        <v>525</v>
      </c>
      <c r="AY711" s="204" t="s">
        <v>3387</v>
      </c>
      <c r="AZ711" s="192" t="s">
        <v>196</v>
      </c>
      <c r="BA711" s="133" t="str">
        <f>IFERROR(VLOOKUP(AZ:AZ,Q商品!B:E,4,0),"")</f>
        <v>2022年製 BLIZZAK VRX3 175/65R15 84Q スタッドレスタイヤ 最短当日発送</v>
      </c>
      <c r="BB711" s="133" t="str">
        <f>IFERROR(VLOOKUP(B:B,在庫!B:M,12,0),"")</f>
        <v/>
      </c>
      <c r="BC711" s="133" t="str">
        <f>IFERROR(VLOOKUP(B:B,在庫!B:L,10,0),"")</f>
        <v/>
      </c>
      <c r="BD711" s="234" t="e">
        <f>VLOOKUP(AP:AP,[1]MICHELIN!$B:$AH,32,0)</f>
        <v>#N/A</v>
      </c>
      <c r="BE711" s="234" t="e">
        <f>VLOOKUP(AP:AP,[1]MICHELIN!$B:$AH,33,0)</f>
        <v>#N/A</v>
      </c>
    </row>
    <row r="712" spans="1:57" s="11" customFormat="1" ht="19.5" hidden="1" customHeight="1">
      <c r="A712" s="11">
        <f t="shared" si="313"/>
        <v>1</v>
      </c>
      <c r="B712" s="239">
        <f t="shared" si="314"/>
        <v>1857014111333</v>
      </c>
      <c r="C712" s="225">
        <f>VLOOKUP(B:B,[1]BRIDGESTONE!$B:$K,9,0)</f>
        <v>72</v>
      </c>
      <c r="D712" s="11" t="s">
        <v>7346</v>
      </c>
      <c r="E712" s="358" t="s">
        <v>1735</v>
      </c>
      <c r="F712" s="247" t="s">
        <v>5208</v>
      </c>
      <c r="G712" s="132" t="str">
        <f t="shared" si="315"/>
        <v>14</v>
      </c>
      <c r="H712" s="225">
        <v>0</v>
      </c>
      <c r="I712" s="225">
        <f>VLOOKUP(B:B,[1]BRIDGESTONE!$B:$K,10,0)</f>
        <v>0</v>
      </c>
      <c r="J712" s="131">
        <v>174</v>
      </c>
      <c r="K712" s="132" t="s">
        <v>7356</v>
      </c>
      <c r="L712" s="132">
        <v>14</v>
      </c>
      <c r="M712" s="134" t="s">
        <v>6434</v>
      </c>
      <c r="N712" s="226">
        <v>13850</v>
      </c>
      <c r="O712" s="226">
        <v>0</v>
      </c>
      <c r="P712" s="227">
        <v>13850</v>
      </c>
      <c r="Q712" s="228">
        <f t="shared" si="300"/>
        <v>12113.636363636362</v>
      </c>
      <c r="R712" s="143">
        <f t="shared" si="301"/>
        <v>8.339662288930573E-2</v>
      </c>
      <c r="S712" s="192">
        <v>1074476689</v>
      </c>
      <c r="T712" s="288" t="s">
        <v>7031</v>
      </c>
      <c r="U712" s="189">
        <f t="shared" si="302"/>
        <v>13050</v>
      </c>
      <c r="V712" s="11">
        <v>900</v>
      </c>
      <c r="W712" s="181">
        <v>13950</v>
      </c>
      <c r="X712" s="135">
        <f t="shared" si="303"/>
        <v>11103.4</v>
      </c>
      <c r="Y712" s="230">
        <f t="shared" si="304"/>
        <v>12204.545454545454</v>
      </c>
      <c r="Z712" s="141">
        <f t="shared" si="305"/>
        <v>-7.2202166064981865E-3</v>
      </c>
      <c r="AA712" s="136">
        <f t="shared" si="306"/>
        <v>9.0224208566107994E-2</v>
      </c>
      <c r="AB712" s="309"/>
      <c r="AC712" s="185"/>
      <c r="AD712" s="183">
        <v>13750</v>
      </c>
      <c r="AE712" s="128">
        <f t="shared" si="308"/>
        <v>1237.5</v>
      </c>
      <c r="AF712" s="129">
        <f t="shared" si="309"/>
        <v>537.5</v>
      </c>
      <c r="AG712" s="130">
        <f t="shared" si="310"/>
        <v>3.9090909090909093E-2</v>
      </c>
      <c r="AH712" s="137">
        <f t="shared" si="311"/>
        <v>700</v>
      </c>
      <c r="AI712" s="138">
        <f t="shared" si="312"/>
        <v>5.0909090909090911E-2</v>
      </c>
      <c r="AJ712" s="138">
        <f t="shared" si="307"/>
        <v>5.1133299475198901E-2</v>
      </c>
      <c r="AK712" s="11" t="s">
        <v>13397</v>
      </c>
      <c r="AL712" s="11">
        <f t="shared" si="316"/>
        <v>-1375</v>
      </c>
      <c r="AM712" s="412">
        <f t="shared" si="317"/>
        <v>-1727.272727272727</v>
      </c>
      <c r="AN712" s="412">
        <f t="shared" si="318"/>
        <v>-12830.672727272726</v>
      </c>
      <c r="AO712" s="413">
        <f t="shared" si="319"/>
        <v>7.428284210526316</v>
      </c>
      <c r="AP712" s="192">
        <v>1857014111333</v>
      </c>
      <c r="AQ712" s="192">
        <v>4961914969738</v>
      </c>
      <c r="AR712" s="192" t="s">
        <v>1475</v>
      </c>
      <c r="AS712" s="231" t="s">
        <v>3320</v>
      </c>
      <c r="AT712" s="231" t="s">
        <v>1476</v>
      </c>
      <c r="AU712" s="232" t="s">
        <v>112</v>
      </c>
      <c r="AV712" s="232">
        <v>19200</v>
      </c>
      <c r="AW712" s="233">
        <f>VLOOKUP(B:B,[1]BRIDGESTONE!$B:$K,8,0)</f>
        <v>11103.4</v>
      </c>
      <c r="AX712" s="233">
        <v>525</v>
      </c>
      <c r="AY712" s="204" t="s">
        <v>3387</v>
      </c>
      <c r="AZ712" s="195" t="s">
        <v>199</v>
      </c>
      <c r="BA712" s="133" t="str">
        <f>IFERROR(VLOOKUP(AZ:AZ,Q商品!B:E,4,0),"")</f>
        <v>2023年製 VRX3 185/70R14 88Q スタッドレスタイヤ 最短当日発送</v>
      </c>
      <c r="BB712" s="133" t="str">
        <f>IFERROR(VLOOKUP(B:B,在庫!B:M,12,0),"")</f>
        <v/>
      </c>
      <c r="BC712" s="133" t="str">
        <f>IFERROR(VLOOKUP(B:B,在庫!B:L,10,0),"")</f>
        <v/>
      </c>
      <c r="BD712" s="234" t="e">
        <f>VLOOKUP(AP:AP,[1]MICHELIN!$B:$AH,32,0)</f>
        <v>#N/A</v>
      </c>
      <c r="BE712" s="234" t="e">
        <f>VLOOKUP(AP:AP,[1]MICHELIN!$B:$AH,33,0)</f>
        <v>#N/A</v>
      </c>
    </row>
    <row r="713" spans="1:57" s="11" customFormat="1" ht="19.5" hidden="1" customHeight="1">
      <c r="A713" s="11">
        <f t="shared" si="313"/>
        <v>1</v>
      </c>
      <c r="B713" s="239">
        <f t="shared" si="314"/>
        <v>1956515111337</v>
      </c>
      <c r="C713" s="225">
        <f>VLOOKUP(B:B,[1]BRIDGESTONE!$B:$K,9,0)</f>
        <v>158</v>
      </c>
      <c r="D713" s="11" t="s">
        <v>7346</v>
      </c>
      <c r="E713" s="358" t="s">
        <v>1736</v>
      </c>
      <c r="F713" s="247" t="s">
        <v>5209</v>
      </c>
      <c r="G713" s="132" t="str">
        <f t="shared" si="315"/>
        <v>15</v>
      </c>
      <c r="H713" s="225">
        <v>0</v>
      </c>
      <c r="I713" s="225">
        <f>VLOOKUP(B:B,[1]BRIDGESTONE!$B:$K,10,0)</f>
        <v>0</v>
      </c>
      <c r="J713" s="131">
        <v>3</v>
      </c>
      <c r="K713" s="132" t="s">
        <v>7356</v>
      </c>
      <c r="L713" s="132">
        <v>15</v>
      </c>
      <c r="M713" s="134" t="s">
        <v>1785</v>
      </c>
      <c r="N713" s="226">
        <v>15600</v>
      </c>
      <c r="O713" s="226">
        <v>1000</v>
      </c>
      <c r="P713" s="227">
        <v>16600</v>
      </c>
      <c r="Q713" s="228">
        <f t="shared" si="300"/>
        <v>14613.636363636362</v>
      </c>
      <c r="R713" s="143">
        <f t="shared" si="301"/>
        <v>6.1150855365474245E-2</v>
      </c>
      <c r="S713" s="192">
        <v>1074476698</v>
      </c>
      <c r="T713" s="288" t="s">
        <v>7032</v>
      </c>
      <c r="U713" s="189">
        <f t="shared" si="302"/>
        <v>16232</v>
      </c>
      <c r="V713" s="11">
        <v>900</v>
      </c>
      <c r="W713" s="181">
        <v>17132</v>
      </c>
      <c r="X713" s="135">
        <f t="shared" si="303"/>
        <v>13720</v>
      </c>
      <c r="Y713" s="230">
        <f t="shared" si="304"/>
        <v>15097.272727272726</v>
      </c>
      <c r="Z713" s="141">
        <f t="shared" si="305"/>
        <v>9.5512820512820618E-2</v>
      </c>
      <c r="AA713" s="136">
        <f t="shared" si="306"/>
        <v>9.1226591196483339E-2</v>
      </c>
      <c r="AB713" s="309"/>
      <c r="AC713" s="185"/>
      <c r="AD713" s="183">
        <v>17090</v>
      </c>
      <c r="AE713" s="128">
        <f t="shared" si="308"/>
        <v>1538.1</v>
      </c>
      <c r="AF713" s="129">
        <f t="shared" si="309"/>
        <v>680.09999999999991</v>
      </c>
      <c r="AG713" s="130">
        <f t="shared" si="310"/>
        <v>3.9795201872440018E-2</v>
      </c>
      <c r="AH713" s="137">
        <f t="shared" si="311"/>
        <v>858</v>
      </c>
      <c r="AI713" s="138">
        <f t="shared" si="312"/>
        <v>5.0204798127559978E-2</v>
      </c>
      <c r="AJ713" s="138">
        <f t="shared" si="307"/>
        <v>5.1431389324043321E-2</v>
      </c>
      <c r="AK713" s="11" t="s">
        <v>13397</v>
      </c>
      <c r="AL713" s="11">
        <f t="shared" si="316"/>
        <v>-1709</v>
      </c>
      <c r="AM713" s="412">
        <f t="shared" si="317"/>
        <v>-2030.9090909090908</v>
      </c>
      <c r="AN713" s="412">
        <f t="shared" si="318"/>
        <v>-15750.90909090909</v>
      </c>
      <c r="AO713" s="413">
        <f t="shared" si="319"/>
        <v>7.7555953446732318</v>
      </c>
      <c r="AP713" s="192">
        <v>1956515111337</v>
      </c>
      <c r="AQ713" s="192">
        <v>4961914968847</v>
      </c>
      <c r="AR713" s="192" t="s">
        <v>1479</v>
      </c>
      <c r="AS713" s="231" t="s">
        <v>3320</v>
      </c>
      <c r="AT713" s="231" t="s">
        <v>1480</v>
      </c>
      <c r="AU713" s="232" t="s">
        <v>43</v>
      </c>
      <c r="AV713" s="232">
        <v>24700</v>
      </c>
      <c r="AW713" s="233">
        <f>VLOOKUP(B:B,[1]BRIDGESTONE!$B:$K,8,0)</f>
        <v>13720</v>
      </c>
      <c r="AX713" s="233">
        <v>525</v>
      </c>
      <c r="AY713" s="204" t="s">
        <v>3387</v>
      </c>
      <c r="AZ713" s="195" t="s">
        <v>200</v>
      </c>
      <c r="BA713" s="133" t="str">
        <f>IFERROR(VLOOKUP(AZ:AZ,Q商品!B:E,4,0),"")</f>
        <v>2023年製 VRX3 195/65R15 91Q スタッドレスタイヤ 最短当日発送</v>
      </c>
      <c r="BB713" s="133" t="str">
        <f>IFERROR(VLOOKUP(B:B,在庫!B:M,12,0),"")</f>
        <v/>
      </c>
      <c r="BC713" s="133" t="str">
        <f>IFERROR(VLOOKUP(B:B,在庫!B:L,10,0),"")</f>
        <v/>
      </c>
      <c r="BD713" s="234" t="e">
        <f>VLOOKUP(AP:AP,[1]MICHELIN!$B:$AH,32,0)</f>
        <v>#N/A</v>
      </c>
      <c r="BE713" s="234" t="e">
        <f>VLOOKUP(AP:AP,[1]MICHELIN!$B:$AH,33,0)</f>
        <v>#N/A</v>
      </c>
    </row>
    <row r="714" spans="1:57" s="11" customFormat="1" ht="19.5" hidden="1" customHeight="1">
      <c r="A714" s="237">
        <f t="shared" si="313"/>
        <v>1</v>
      </c>
      <c r="B714" s="249">
        <f t="shared" si="314"/>
        <v>1757014169863</v>
      </c>
      <c r="C714" s="233">
        <f>VLOOKUP(B:B,[1]DUNLOP!$B:$K,9,0)</f>
        <v>8</v>
      </c>
      <c r="D714" s="11" t="s">
        <v>7347</v>
      </c>
      <c r="E714" s="358" t="s">
        <v>4932</v>
      </c>
      <c r="F714" s="247" t="s">
        <v>5220</v>
      </c>
      <c r="G714" s="132" t="str">
        <f t="shared" si="315"/>
        <v>14</v>
      </c>
      <c r="H714" s="296">
        <v>0</v>
      </c>
      <c r="I714" s="296">
        <f>VLOOKUP(B:B,[1]DUNLOP!$B:$K,10,0)</f>
        <v>0</v>
      </c>
      <c r="J714" s="131"/>
      <c r="K714" s="132" t="s">
        <v>1766</v>
      </c>
      <c r="L714" s="132">
        <v>1</v>
      </c>
      <c r="M714" s="134" t="s">
        <v>1785</v>
      </c>
      <c r="N714" s="226">
        <v>6500</v>
      </c>
      <c r="O714" s="226">
        <v>1000</v>
      </c>
      <c r="P714" s="227">
        <v>7500</v>
      </c>
      <c r="Q714" s="228">
        <f t="shared" si="300"/>
        <v>6340.9090909090901</v>
      </c>
      <c r="R714" s="143">
        <f t="shared" si="301"/>
        <v>0.31397849462365585</v>
      </c>
      <c r="S714" s="238">
        <v>1074475814</v>
      </c>
      <c r="T714" s="288" t="s">
        <v>7036</v>
      </c>
      <c r="U714" s="189">
        <f t="shared" si="302"/>
        <v>6600</v>
      </c>
      <c r="V714" s="11">
        <v>900</v>
      </c>
      <c r="W714" s="229">
        <v>7500</v>
      </c>
      <c r="X714" s="135">
        <f t="shared" si="303"/>
        <v>4350</v>
      </c>
      <c r="Y714" s="230">
        <f t="shared" si="304"/>
        <v>6340.9090909090901</v>
      </c>
      <c r="Z714" s="141">
        <f t="shared" si="305"/>
        <v>9.3692307692307741E-2</v>
      </c>
      <c r="AA714" s="136">
        <f t="shared" si="306"/>
        <v>0.31397849462365585</v>
      </c>
      <c r="AB714" s="309"/>
      <c r="AC714" s="184">
        <f t="shared" ref="AC714:AC725" si="320">ROUNDDOWN(U714/1.02,0)</f>
        <v>6470</v>
      </c>
      <c r="AD714" s="182">
        <f t="shared" ref="AD714:AD725" si="321">ROUNDDOWN(AC714/0.91,0)</f>
        <v>7109</v>
      </c>
      <c r="AE714" s="128">
        <f t="shared" si="308"/>
        <v>639.80999999999995</v>
      </c>
      <c r="AF714" s="129">
        <f t="shared" si="309"/>
        <v>130.80999999999995</v>
      </c>
      <c r="AG714" s="130">
        <f t="shared" si="310"/>
        <v>1.8400618933745949E-2</v>
      </c>
      <c r="AH714" s="137">
        <f t="shared" si="311"/>
        <v>509</v>
      </c>
      <c r="AI714" s="138">
        <f t="shared" si="312"/>
        <v>7.1599381066254048E-2</v>
      </c>
      <c r="AJ714" s="138">
        <f t="shared" si="307"/>
        <v>0.2955778756899099</v>
      </c>
      <c r="AK714" s="11" t="s">
        <v>13397</v>
      </c>
      <c r="AL714" s="11">
        <f t="shared" si="316"/>
        <v>5759.1</v>
      </c>
      <c r="AM714" s="412">
        <f t="shared" si="317"/>
        <v>4758.272727272727</v>
      </c>
      <c r="AN714" s="412">
        <f t="shared" si="318"/>
        <v>408.27272727272702</v>
      </c>
      <c r="AO714" s="413">
        <f t="shared" si="319"/>
        <v>8.5802716799449716E-2</v>
      </c>
      <c r="AP714" s="192">
        <v>1757014169863</v>
      </c>
      <c r="AQ714" s="192" t="s">
        <v>152</v>
      </c>
      <c r="AR714" s="192" t="s">
        <v>152</v>
      </c>
      <c r="AS714" s="231" t="s">
        <v>1412</v>
      </c>
      <c r="AT714" s="231" t="s">
        <v>1000</v>
      </c>
      <c r="AU714" s="232" t="s">
        <v>88</v>
      </c>
      <c r="AV714" s="232" t="s">
        <v>152</v>
      </c>
      <c r="AW714" s="233">
        <f>VLOOKUP(B:B,[1]DUNLOP!$B:$K,8,0)</f>
        <v>4350</v>
      </c>
      <c r="AX714" s="233">
        <v>525</v>
      </c>
      <c r="AY714" s="204" t="s">
        <v>3388</v>
      </c>
      <c r="AZ714" s="195" t="s">
        <v>1707</v>
      </c>
      <c r="BA714" s="133" t="str">
        <f>IFERROR(VLOOKUP(AZ:AZ,Q商品!B:E,4,0),"")</f>
        <v>2022年製 WINTER MAXX 02 175/70R14 84S スタッドレスタイヤ 最短当日発送</v>
      </c>
      <c r="BB714" s="133" t="str">
        <f>IFERROR(VLOOKUP(B:B,在庫!B:M,12,0),"")</f>
        <v/>
      </c>
      <c r="BC714" s="133" t="str">
        <f>IFERROR(VLOOKUP(B:B,在庫!B:L,10,0),"")</f>
        <v/>
      </c>
      <c r="BD714" s="234" t="e">
        <f>VLOOKUP(AP:AP,[1]MICHELIN!$B:$AH,32,0)</f>
        <v>#N/A</v>
      </c>
      <c r="BE714" s="234" t="e">
        <f>VLOOKUP(AP:AP,[1]MICHELIN!$B:$AH,33,0)</f>
        <v>#N/A</v>
      </c>
    </row>
    <row r="715" spans="1:57" s="11" customFormat="1" ht="19.5" hidden="1" customHeight="1">
      <c r="A715" s="237">
        <f t="shared" si="313"/>
        <v>1</v>
      </c>
      <c r="B715" s="249">
        <f t="shared" si="314"/>
        <v>1856015169862</v>
      </c>
      <c r="C715" s="233">
        <f>VLOOKUP(B:B,[1]DUNLOP!$B:$K,9,0)</f>
        <v>156</v>
      </c>
      <c r="D715" s="11" t="s">
        <v>7347</v>
      </c>
      <c r="E715" s="358" t="s">
        <v>1698</v>
      </c>
      <c r="F715" s="247" t="s">
        <v>5191</v>
      </c>
      <c r="G715" s="132" t="str">
        <f t="shared" si="315"/>
        <v>15</v>
      </c>
      <c r="H715" s="295">
        <v>0</v>
      </c>
      <c r="I715" s="295">
        <f>VLOOKUP(B:B,[1]DUNLOP!$B:$K,10,0)</f>
        <v>0</v>
      </c>
      <c r="J715" s="131">
        <v>97</v>
      </c>
      <c r="K715" s="132" t="s">
        <v>1766</v>
      </c>
      <c r="L715" s="132">
        <v>2</v>
      </c>
      <c r="M715" s="134" t="s">
        <v>3422</v>
      </c>
      <c r="N715" s="226" t="s">
        <v>6197</v>
      </c>
      <c r="O715" s="226" t="s">
        <v>3425</v>
      </c>
      <c r="P715" s="227">
        <v>9980</v>
      </c>
      <c r="Q715" s="228">
        <f t="shared" si="300"/>
        <v>8595.4545454545441</v>
      </c>
      <c r="R715" s="143">
        <f t="shared" si="301"/>
        <v>0.27054468535166565</v>
      </c>
      <c r="S715" s="238">
        <v>1074476363</v>
      </c>
      <c r="T715" s="288" t="s">
        <v>7037</v>
      </c>
      <c r="U715" s="189">
        <f t="shared" si="302"/>
        <v>9080</v>
      </c>
      <c r="V715" s="11">
        <v>900</v>
      </c>
      <c r="W715" s="181">
        <v>9980</v>
      </c>
      <c r="X715" s="135">
        <f t="shared" si="303"/>
        <v>6270</v>
      </c>
      <c r="Y715" s="230">
        <f t="shared" si="304"/>
        <v>8595.4545454545441</v>
      </c>
      <c r="Z715" s="141">
        <f t="shared" si="305"/>
        <v>7.7202643171806251E-2</v>
      </c>
      <c r="AA715" s="136">
        <f t="shared" si="306"/>
        <v>0.27054468535166565</v>
      </c>
      <c r="AB715" s="144"/>
      <c r="AC715" s="184">
        <f t="shared" si="320"/>
        <v>8901</v>
      </c>
      <c r="AD715" s="182">
        <f t="shared" si="321"/>
        <v>9781</v>
      </c>
      <c r="AE715" s="128">
        <f t="shared" si="308"/>
        <v>880.29</v>
      </c>
      <c r="AF715" s="129">
        <f t="shared" si="309"/>
        <v>179.28999999999996</v>
      </c>
      <c r="AG715" s="130">
        <f t="shared" si="310"/>
        <v>1.8330436560678863E-2</v>
      </c>
      <c r="AH715" s="137">
        <f t="shared" si="311"/>
        <v>701</v>
      </c>
      <c r="AI715" s="138">
        <f t="shared" si="312"/>
        <v>7.1669563439321127E-2</v>
      </c>
      <c r="AJ715" s="138">
        <f t="shared" si="307"/>
        <v>0.25221424879098681</v>
      </c>
      <c r="AK715" s="11" t="s">
        <v>13397</v>
      </c>
      <c r="AL715" s="11">
        <f t="shared" si="316"/>
        <v>7922.9</v>
      </c>
      <c r="AM715" s="412">
        <f t="shared" si="317"/>
        <v>6725.3636363636351</v>
      </c>
      <c r="AN715" s="412">
        <f t="shared" si="318"/>
        <v>455.36363636363512</v>
      </c>
      <c r="AO715" s="413">
        <f t="shared" si="319"/>
        <v>6.770840373619523E-2</v>
      </c>
      <c r="AP715" s="192">
        <v>1856015169862</v>
      </c>
      <c r="AQ715" s="192" t="s">
        <v>152</v>
      </c>
      <c r="AR715" s="192" t="s">
        <v>152</v>
      </c>
      <c r="AS715" s="231" t="s">
        <v>1412</v>
      </c>
      <c r="AT715" s="231" t="s">
        <v>1045</v>
      </c>
      <c r="AU715" s="232" t="s">
        <v>81</v>
      </c>
      <c r="AV715" s="232" t="s">
        <v>152</v>
      </c>
      <c r="AW715" s="233">
        <f>VLOOKUP(B:B,[1]DUNLOP!$B:$K,8,0)</f>
        <v>6270</v>
      </c>
      <c r="AX715" s="233">
        <v>525</v>
      </c>
      <c r="AY715" s="204" t="s">
        <v>3388</v>
      </c>
      <c r="AZ715" s="195" t="s">
        <v>213</v>
      </c>
      <c r="BA715" s="133" t="str">
        <f>IFERROR(VLOOKUP(AZ:AZ,Q商品!B:E,4,0),"")</f>
        <v>2022年製 WINTER MAXX 02 185/60R15 84S スタッドレス 冬タイヤ ラベルなし 最短当日発送</v>
      </c>
      <c r="BB715" s="133" t="str">
        <f>IFERROR(VLOOKUP(B:B,在庫!B:M,12,0),"")</f>
        <v/>
      </c>
      <c r="BC715" s="133" t="str">
        <f>IFERROR(VLOOKUP(B:B,在庫!B:L,10,0),"")</f>
        <v/>
      </c>
      <c r="BD715" s="234" t="e">
        <f>VLOOKUP(AP:AP,[1]MICHELIN!$B:$AH,32,0)</f>
        <v>#N/A</v>
      </c>
      <c r="BE715" s="234" t="e">
        <f>VLOOKUP(AP:AP,[1]MICHELIN!$B:$AH,33,0)</f>
        <v>#N/A</v>
      </c>
    </row>
    <row r="716" spans="1:57" s="11" customFormat="1" ht="19.5" hidden="1" customHeight="1">
      <c r="A716" s="11">
        <f t="shared" si="313"/>
        <v>1</v>
      </c>
      <c r="B716" s="239">
        <f t="shared" si="314"/>
        <v>1756514111334</v>
      </c>
      <c r="C716" s="225">
        <f>VLOOKUP(B:B,[1]BRIDGESTONE!$B:$K,9,0)</f>
        <v>0</v>
      </c>
      <c r="D716" s="11" t="s">
        <v>7346</v>
      </c>
      <c r="E716" s="358" t="s">
        <v>1733</v>
      </c>
      <c r="F716" s="247" t="s">
        <v>357</v>
      </c>
      <c r="G716" s="132" t="str">
        <f t="shared" si="315"/>
        <v>14</v>
      </c>
      <c r="H716" s="225">
        <v>0</v>
      </c>
      <c r="I716" s="225">
        <f>VLOOKUP(B:B,[1]BRIDGESTONE!$B:$K,10,0)</f>
        <v>0</v>
      </c>
      <c r="J716" s="131">
        <v>168</v>
      </c>
      <c r="K716" s="132" t="s">
        <v>7356</v>
      </c>
      <c r="L716" s="132">
        <v>12</v>
      </c>
      <c r="M716" s="134" t="s">
        <v>4930</v>
      </c>
      <c r="N716" s="226" t="s">
        <v>4665</v>
      </c>
      <c r="O716" s="226" t="s">
        <v>2890</v>
      </c>
      <c r="P716" s="227">
        <v>13230</v>
      </c>
      <c r="Q716" s="228">
        <f t="shared" si="300"/>
        <v>11549.999999999998</v>
      </c>
      <c r="R716" s="143">
        <f t="shared" si="301"/>
        <v>8.8727272727272516E-2</v>
      </c>
      <c r="S716" s="192">
        <v>1074476687</v>
      </c>
      <c r="T716" s="288" t="s">
        <v>7029</v>
      </c>
      <c r="U716" s="189">
        <f t="shared" si="302"/>
        <v>12330</v>
      </c>
      <c r="V716" s="11">
        <v>900</v>
      </c>
      <c r="W716" s="229">
        <v>13230</v>
      </c>
      <c r="X716" s="135">
        <f t="shared" si="303"/>
        <v>10525.2</v>
      </c>
      <c r="Y716" s="230">
        <f t="shared" si="304"/>
        <v>11549.999999999998</v>
      </c>
      <c r="Z716" s="141">
        <f t="shared" si="305"/>
        <v>7.5546558704453481E-2</v>
      </c>
      <c r="AA716" s="136">
        <f t="shared" si="306"/>
        <v>8.8727272727272516E-2</v>
      </c>
      <c r="AB716" s="309"/>
      <c r="AC716" s="184">
        <f t="shared" si="320"/>
        <v>12088</v>
      </c>
      <c r="AD716" s="182">
        <f t="shared" si="321"/>
        <v>13283</v>
      </c>
      <c r="AE716" s="128">
        <f t="shared" si="308"/>
        <v>1195.47</v>
      </c>
      <c r="AF716" s="129">
        <f t="shared" si="309"/>
        <v>242.47000000000003</v>
      </c>
      <c r="AG716" s="130">
        <f t="shared" si="310"/>
        <v>1.825415945193104E-2</v>
      </c>
      <c r="AH716" s="137">
        <f t="shared" si="311"/>
        <v>953</v>
      </c>
      <c r="AI716" s="138">
        <f t="shared" si="312"/>
        <v>7.1745840548068956E-2</v>
      </c>
      <c r="AJ716" s="138">
        <f t="shared" si="307"/>
        <v>7.0473113275341476E-2</v>
      </c>
      <c r="AL716" s="11">
        <f t="shared" si="316"/>
        <v>10759.7</v>
      </c>
      <c r="AM716" s="412">
        <f t="shared" si="317"/>
        <v>9304.2727272727279</v>
      </c>
      <c r="AN716" s="412">
        <f t="shared" si="318"/>
        <v>-1220.9272727272728</v>
      </c>
      <c r="AO716" s="413">
        <f t="shared" si="319"/>
        <v>-0.13122221462280281</v>
      </c>
      <c r="AP716" s="192">
        <v>1756514111334</v>
      </c>
      <c r="AQ716" s="192">
        <v>4961914968861</v>
      </c>
      <c r="AR716" s="192" t="s">
        <v>1674</v>
      </c>
      <c r="AS716" s="231" t="s">
        <v>3320</v>
      </c>
      <c r="AT716" s="231" t="s">
        <v>3321</v>
      </c>
      <c r="AU716" s="232" t="s">
        <v>87</v>
      </c>
      <c r="AV716" s="232">
        <v>18200</v>
      </c>
      <c r="AW716" s="233">
        <f>VLOOKUP(B:B,[1]BRIDGESTONE!$B:$K,8,0)</f>
        <v>10525.2</v>
      </c>
      <c r="AX716" s="233">
        <v>525</v>
      </c>
      <c r="AY716" s="204" t="s">
        <v>3387</v>
      </c>
      <c r="AZ716" s="192" t="s">
        <v>195</v>
      </c>
      <c r="BA716" s="133" t="str">
        <f>IFERROR(VLOOKUP(AZ:AZ,Q商品!B:E,4,0),"")</f>
        <v>2022年製 BLIZZAK VRX3 175/65R14 82Q スタッドレスタイヤ 最短当日発送</v>
      </c>
      <c r="BB716" s="133" t="str">
        <f>IFERROR(VLOOKUP(B:B,在庫!B:M,12,0),"")</f>
        <v/>
      </c>
      <c r="BC716" s="133" t="str">
        <f>IFERROR(VLOOKUP(B:B,在庫!B:L,10,0),"")</f>
        <v/>
      </c>
      <c r="BD716" s="234" t="e">
        <f>VLOOKUP(AP:AP,[1]MICHELIN!$B:$AH,32,0)</f>
        <v>#N/A</v>
      </c>
      <c r="BE716" s="234" t="e">
        <f>VLOOKUP(AP:AP,[1]MICHELIN!$B:$AH,33,0)</f>
        <v>#N/A</v>
      </c>
    </row>
    <row r="717" spans="1:57" s="11" customFormat="1" ht="19.5" hidden="1" customHeight="1">
      <c r="A717" s="237">
        <f t="shared" si="313"/>
        <v>1</v>
      </c>
      <c r="B717" s="249">
        <f t="shared" si="314"/>
        <v>1856515169867</v>
      </c>
      <c r="C717" s="233">
        <f>VLOOKUP(B:B,[1]DUNLOP!$B:$K,9,0)</f>
        <v>0</v>
      </c>
      <c r="D717" s="11" t="s">
        <v>7347</v>
      </c>
      <c r="E717" s="358" t="s">
        <v>1699</v>
      </c>
      <c r="F717" s="247" t="s">
        <v>5221</v>
      </c>
      <c r="G717" s="132" t="str">
        <f t="shared" si="315"/>
        <v>15</v>
      </c>
      <c r="H717" s="296">
        <v>0</v>
      </c>
      <c r="I717" s="296">
        <f>VLOOKUP(B:B,[1]DUNLOP!$B:$K,10,0)</f>
        <v>0</v>
      </c>
      <c r="J717" s="131"/>
      <c r="K717" s="132" t="s">
        <v>1766</v>
      </c>
      <c r="L717" s="132">
        <v>3</v>
      </c>
      <c r="M717" s="134" t="s">
        <v>1785</v>
      </c>
      <c r="N717" s="226">
        <v>7979</v>
      </c>
      <c r="O717" s="226">
        <v>1000</v>
      </c>
      <c r="P717" s="227">
        <v>8979</v>
      </c>
      <c r="Q717" s="228">
        <f t="shared" si="300"/>
        <v>7685.454545454545</v>
      </c>
      <c r="R717" s="143">
        <f t="shared" si="301"/>
        <v>0.22581026732907494</v>
      </c>
      <c r="S717" s="238">
        <v>1074475813</v>
      </c>
      <c r="T717" s="288" t="s">
        <v>7038</v>
      </c>
      <c r="U717" s="189">
        <f t="shared" si="302"/>
        <v>8079</v>
      </c>
      <c r="V717" s="11">
        <v>900</v>
      </c>
      <c r="W717" s="229">
        <v>8979</v>
      </c>
      <c r="X717" s="135">
        <f t="shared" si="303"/>
        <v>5950</v>
      </c>
      <c r="Y717" s="230">
        <f t="shared" si="304"/>
        <v>7685.454545454545</v>
      </c>
      <c r="Z717" s="141">
        <f t="shared" si="305"/>
        <v>9.0738187742824827E-2</v>
      </c>
      <c r="AA717" s="136">
        <f t="shared" si="306"/>
        <v>0.22581026732907494</v>
      </c>
      <c r="AB717" s="309"/>
      <c r="AC717" s="184">
        <f t="shared" si="320"/>
        <v>7920</v>
      </c>
      <c r="AD717" s="182">
        <f t="shared" si="321"/>
        <v>8703</v>
      </c>
      <c r="AE717" s="128">
        <f t="shared" si="308"/>
        <v>783.27</v>
      </c>
      <c r="AF717" s="129">
        <f t="shared" si="309"/>
        <v>159.26999999999998</v>
      </c>
      <c r="AG717" s="130">
        <f t="shared" si="310"/>
        <v>1.8300586004825922E-2</v>
      </c>
      <c r="AH717" s="137">
        <f t="shared" si="311"/>
        <v>624</v>
      </c>
      <c r="AI717" s="138">
        <f t="shared" si="312"/>
        <v>7.1699413995174072E-2</v>
      </c>
      <c r="AJ717" s="138">
        <f t="shared" si="307"/>
        <v>0.20750968132424902</v>
      </c>
      <c r="AL717" s="11">
        <f t="shared" si="316"/>
        <v>7049.7</v>
      </c>
      <c r="AM717" s="412">
        <f t="shared" si="317"/>
        <v>5931.545454545454</v>
      </c>
      <c r="AN717" s="412">
        <f t="shared" si="318"/>
        <v>-18.454545454545951</v>
      </c>
      <c r="AO717" s="413">
        <f t="shared" si="319"/>
        <v>-3.1112541572793457E-3</v>
      </c>
      <c r="AP717" s="192">
        <v>1856515169867</v>
      </c>
      <c r="AQ717" s="192" t="s">
        <v>152</v>
      </c>
      <c r="AR717" s="192" t="s">
        <v>152</v>
      </c>
      <c r="AS717" s="231" t="s">
        <v>1412</v>
      </c>
      <c r="AT717" s="231" t="s">
        <v>991</v>
      </c>
      <c r="AU717" s="232" t="s">
        <v>42</v>
      </c>
      <c r="AV717" s="232" t="s">
        <v>152</v>
      </c>
      <c r="AW717" s="233">
        <f>VLOOKUP(B:B,[1]DUNLOP!$B:$K,8,0)</f>
        <v>5950</v>
      </c>
      <c r="AX717" s="233">
        <v>525</v>
      </c>
      <c r="AY717" s="204" t="s">
        <v>3388</v>
      </c>
      <c r="AZ717" s="192" t="s">
        <v>1811</v>
      </c>
      <c r="BA717" s="133" t="str">
        <f>IFERROR(VLOOKUP(AZ:AZ,Q商品!B:E,4,0),"")</f>
        <v>2022年製 WINTER MAXX 02 185/65R15 88S スタッドレスタイヤ 最短当日発送</v>
      </c>
      <c r="BB717" s="133" t="str">
        <f>IFERROR(VLOOKUP(B:B,在庫!B:M,12,0),"")</f>
        <v/>
      </c>
      <c r="BC717" s="133" t="str">
        <f>IFERROR(VLOOKUP(B:B,在庫!B:L,10,0),"")</f>
        <v/>
      </c>
      <c r="BD717" s="234" t="e">
        <f>VLOOKUP(AP:AP,[1]MICHELIN!$B:$AH,32,0)</f>
        <v>#N/A</v>
      </c>
      <c r="BE717" s="234" t="e">
        <f>VLOOKUP(AP:AP,[1]MICHELIN!$B:$AH,33,0)</f>
        <v>#N/A</v>
      </c>
    </row>
    <row r="718" spans="1:57" s="11" customFormat="1" ht="19.5" hidden="1" customHeight="1">
      <c r="A718" s="237">
        <f t="shared" si="313"/>
        <v>1</v>
      </c>
      <c r="B718" s="249">
        <f t="shared" si="314"/>
        <v>2055516169862</v>
      </c>
      <c r="C718" s="233">
        <f>VLOOKUP(B:B,[1]DUNLOP!$B:$K,9,0)</f>
        <v>30</v>
      </c>
      <c r="D718" s="11" t="s">
        <v>7347</v>
      </c>
      <c r="E718" s="358" t="s">
        <v>1701</v>
      </c>
      <c r="F718" s="247" t="s">
        <v>5213</v>
      </c>
      <c r="G718" s="132" t="str">
        <f t="shared" si="315"/>
        <v>16</v>
      </c>
      <c r="H718" s="296">
        <v>0</v>
      </c>
      <c r="I718" s="296">
        <f>VLOOKUP(B:B,[1]DUNLOP!$B:$K,10,0)</f>
        <v>0</v>
      </c>
      <c r="J718" s="131">
        <v>77</v>
      </c>
      <c r="K718" s="132" t="s">
        <v>1766</v>
      </c>
      <c r="L718" s="132">
        <v>5</v>
      </c>
      <c r="M718" s="134" t="s">
        <v>3422</v>
      </c>
      <c r="N718" s="226" t="s">
        <v>6198</v>
      </c>
      <c r="O718" s="226" t="s">
        <v>3425</v>
      </c>
      <c r="P718" s="227">
        <v>11475</v>
      </c>
      <c r="Q718" s="228">
        <f t="shared" si="300"/>
        <v>9954.545454545454</v>
      </c>
      <c r="R718" s="143">
        <f t="shared" si="301"/>
        <v>0.25963470319634702</v>
      </c>
      <c r="S718" s="238">
        <v>1074475946</v>
      </c>
      <c r="T718" s="288" t="s">
        <v>7040</v>
      </c>
      <c r="U718" s="189">
        <f t="shared" si="302"/>
        <v>10575</v>
      </c>
      <c r="V718" s="11">
        <v>900</v>
      </c>
      <c r="W718" s="181">
        <v>11475</v>
      </c>
      <c r="X718" s="135">
        <f t="shared" si="303"/>
        <v>7370</v>
      </c>
      <c r="Y718" s="230">
        <f t="shared" si="304"/>
        <v>9954.545454545454</v>
      </c>
      <c r="Z718" s="141">
        <f t="shared" si="305"/>
        <v>7.7257683215129935E-2</v>
      </c>
      <c r="AA718" s="136">
        <f t="shared" si="306"/>
        <v>0.25963470319634702</v>
      </c>
      <c r="AB718" s="309"/>
      <c r="AC718" s="184">
        <f t="shared" si="320"/>
        <v>10367</v>
      </c>
      <c r="AD718" s="182">
        <f t="shared" si="321"/>
        <v>11392</v>
      </c>
      <c r="AE718" s="128">
        <f t="shared" si="308"/>
        <v>1025.28</v>
      </c>
      <c r="AF718" s="129">
        <f t="shared" si="309"/>
        <v>208.27999999999997</v>
      </c>
      <c r="AG718" s="130">
        <f t="shared" si="310"/>
        <v>1.8283005617977525E-2</v>
      </c>
      <c r="AH718" s="137">
        <f t="shared" si="311"/>
        <v>817</v>
      </c>
      <c r="AI718" s="138">
        <f t="shared" si="312"/>
        <v>7.1716994382022475E-2</v>
      </c>
      <c r="AJ718" s="138">
        <f t="shared" si="307"/>
        <v>0.2413516975783695</v>
      </c>
      <c r="AK718" s="11" t="s">
        <v>13397</v>
      </c>
      <c r="AL718" s="11">
        <f t="shared" si="316"/>
        <v>9227.7999999999993</v>
      </c>
      <c r="AM718" s="412">
        <f t="shared" si="317"/>
        <v>7911.6363636363621</v>
      </c>
      <c r="AN718" s="412">
        <f t="shared" si="318"/>
        <v>541.63636363636215</v>
      </c>
      <c r="AO718" s="413">
        <f t="shared" si="319"/>
        <v>6.8460725283816526E-2</v>
      </c>
      <c r="AP718" s="192">
        <v>2055516169862</v>
      </c>
      <c r="AQ718" s="192" t="s">
        <v>152</v>
      </c>
      <c r="AR718" s="192" t="s">
        <v>152</v>
      </c>
      <c r="AS718" s="231" t="s">
        <v>1412</v>
      </c>
      <c r="AT718" s="231" t="s">
        <v>1046</v>
      </c>
      <c r="AU718" s="232" t="s">
        <v>35</v>
      </c>
      <c r="AV718" s="232" t="s">
        <v>152</v>
      </c>
      <c r="AW718" s="233">
        <f>VLOOKUP(B:B,[1]DUNLOP!$B:$K,8,0)</f>
        <v>7370</v>
      </c>
      <c r="AX718" s="233">
        <v>525</v>
      </c>
      <c r="AY718" s="204" t="s">
        <v>3388</v>
      </c>
      <c r="AZ718" s="195" t="s">
        <v>214</v>
      </c>
      <c r="BA718" s="133" t="str">
        <f>IFERROR(VLOOKUP(AZ:AZ,Q商品!B:E,4,0),"")</f>
        <v>2022年製 WINTER MAXX 02 205/55R16 91S スタッドレスタイヤ ラベルなし 最短当日発送</v>
      </c>
      <c r="BB718" s="133" t="str">
        <f>IFERROR(VLOOKUP(B:B,在庫!B:M,12,0),"")</f>
        <v/>
      </c>
      <c r="BC718" s="133" t="str">
        <f>IFERROR(VLOOKUP(B:B,在庫!B:L,10,0),"")</f>
        <v/>
      </c>
      <c r="BD718" s="234" t="e">
        <f>VLOOKUP(AP:AP,[1]MICHELIN!$B:$AH,32,0)</f>
        <v>#N/A</v>
      </c>
      <c r="BE718" s="234" t="e">
        <f>VLOOKUP(AP:AP,[1]MICHELIN!$B:$AH,33,0)</f>
        <v>#N/A</v>
      </c>
    </row>
    <row r="719" spans="1:57" s="11" customFormat="1" ht="19.5" hidden="1" customHeight="1">
      <c r="A719" s="237">
        <f t="shared" si="313"/>
        <v>1</v>
      </c>
      <c r="B719" s="249">
        <f t="shared" si="314"/>
        <v>1956515169864</v>
      </c>
      <c r="C719" s="233">
        <f>VLOOKUP(B:B,[1]DUNLOP!$B:$K,9,0)</f>
        <v>2</v>
      </c>
      <c r="D719" s="11" t="s">
        <v>7347</v>
      </c>
      <c r="E719" s="358" t="s">
        <v>1700</v>
      </c>
      <c r="F719" s="247" t="s">
        <v>5222</v>
      </c>
      <c r="G719" s="132" t="str">
        <f t="shared" si="315"/>
        <v>15</v>
      </c>
      <c r="H719" s="296">
        <v>0</v>
      </c>
      <c r="I719" s="296">
        <f>VLOOKUP(B:B,[1]DUNLOP!$B:$K,10,0)</f>
        <v>0</v>
      </c>
      <c r="J719" s="131"/>
      <c r="K719" s="132" t="s">
        <v>1766</v>
      </c>
      <c r="L719" s="132">
        <v>4</v>
      </c>
      <c r="M719" s="134" t="s">
        <v>1785</v>
      </c>
      <c r="N719" s="226">
        <v>7979</v>
      </c>
      <c r="O719" s="226">
        <v>1000</v>
      </c>
      <c r="P719" s="227">
        <v>8979</v>
      </c>
      <c r="Q719" s="228">
        <f t="shared" si="300"/>
        <v>7685.454545454545</v>
      </c>
      <c r="R719" s="143">
        <f t="shared" si="301"/>
        <v>0.21279867518334511</v>
      </c>
      <c r="S719" s="238">
        <v>1074476362</v>
      </c>
      <c r="T719" s="288" t="s">
        <v>7039</v>
      </c>
      <c r="U719" s="189">
        <f t="shared" si="302"/>
        <v>8079</v>
      </c>
      <c r="V719" s="11">
        <v>900</v>
      </c>
      <c r="W719" s="229">
        <v>8979</v>
      </c>
      <c r="X719" s="135">
        <f t="shared" si="303"/>
        <v>6050</v>
      </c>
      <c r="Y719" s="230">
        <f t="shared" si="304"/>
        <v>7685.454545454545</v>
      </c>
      <c r="Z719" s="141">
        <f t="shared" si="305"/>
        <v>9.0738187742824827E-2</v>
      </c>
      <c r="AA719" s="136">
        <f t="shared" si="306"/>
        <v>0.21279867518334511</v>
      </c>
      <c r="AB719" s="144"/>
      <c r="AC719" s="184">
        <f t="shared" si="320"/>
        <v>7920</v>
      </c>
      <c r="AD719" s="182">
        <f t="shared" si="321"/>
        <v>8703</v>
      </c>
      <c r="AE719" s="128">
        <f t="shared" si="308"/>
        <v>783.27</v>
      </c>
      <c r="AF719" s="129">
        <f t="shared" si="309"/>
        <v>159.26999999999998</v>
      </c>
      <c r="AG719" s="130">
        <f t="shared" si="310"/>
        <v>1.8300586004825922E-2</v>
      </c>
      <c r="AH719" s="137">
        <f t="shared" si="311"/>
        <v>624</v>
      </c>
      <c r="AI719" s="138">
        <f t="shared" si="312"/>
        <v>7.1699413995174072E-2</v>
      </c>
      <c r="AJ719" s="138">
        <f t="shared" si="307"/>
        <v>0.19449808917851918</v>
      </c>
      <c r="AL719" s="11">
        <f t="shared" si="316"/>
        <v>7049.7</v>
      </c>
      <c r="AM719" s="412">
        <f t="shared" si="317"/>
        <v>5931.545454545454</v>
      </c>
      <c r="AN719" s="412">
        <f t="shared" si="318"/>
        <v>-118.45454545454595</v>
      </c>
      <c r="AO719" s="413">
        <f t="shared" si="319"/>
        <v>-1.9970266832191604E-2</v>
      </c>
      <c r="AP719" s="192">
        <v>1956515169864</v>
      </c>
      <c r="AQ719" s="192" t="s">
        <v>152</v>
      </c>
      <c r="AR719" s="192" t="s">
        <v>152</v>
      </c>
      <c r="AS719" s="231" t="s">
        <v>1412</v>
      </c>
      <c r="AT719" s="231" t="s">
        <v>992</v>
      </c>
      <c r="AU719" s="232" t="s">
        <v>43</v>
      </c>
      <c r="AV719" s="232" t="s">
        <v>152</v>
      </c>
      <c r="AW719" s="233">
        <f>VLOOKUP(B:B,[1]DUNLOP!$B:$K,8,0)</f>
        <v>6050</v>
      </c>
      <c r="AX719" s="233">
        <v>525</v>
      </c>
      <c r="AY719" s="204" t="s">
        <v>3388</v>
      </c>
      <c r="AZ719" s="192" t="s">
        <v>1801</v>
      </c>
      <c r="BA719" s="133" t="str">
        <f>IFERROR(VLOOKUP(AZ:AZ,Q商品!B:E,4,0),"")</f>
        <v>2022年製 WINTER MAXX 02 195/65R15 91S 冬タイヤ ラベルなし 最短当日発送</v>
      </c>
      <c r="BB719" s="133" t="str">
        <f>IFERROR(VLOOKUP(B:B,在庫!B:M,12,0),"")</f>
        <v/>
      </c>
      <c r="BC719" s="133" t="str">
        <f>IFERROR(VLOOKUP(B:B,在庫!B:L,10,0),"")</f>
        <v/>
      </c>
      <c r="BD719" s="234" t="e">
        <f>VLOOKUP(AP:AP,[1]MICHELIN!$B:$AH,32,0)</f>
        <v>#N/A</v>
      </c>
      <c r="BE719" s="234" t="e">
        <f>VLOOKUP(AP:AP,[1]MICHELIN!$B:$AH,33,0)</f>
        <v>#N/A</v>
      </c>
    </row>
    <row r="720" spans="1:57" s="11" customFormat="1" ht="19.5" hidden="1" customHeight="1">
      <c r="A720" s="11">
        <f t="shared" si="313"/>
        <v>1</v>
      </c>
      <c r="B720" s="239">
        <f t="shared" si="314"/>
        <v>2157016157032</v>
      </c>
      <c r="C720" s="225">
        <f>VLOOKUP(B:B,[1]MICHELIN!$B:$K,9,0)</f>
        <v>0</v>
      </c>
      <c r="D720" s="11" t="s">
        <v>7348</v>
      </c>
      <c r="E720" s="358" t="s">
        <v>4945</v>
      </c>
      <c r="F720" s="158" t="s">
        <v>5233</v>
      </c>
      <c r="G720" s="132" t="str">
        <f t="shared" si="315"/>
        <v>16</v>
      </c>
      <c r="H720" s="225">
        <v>0</v>
      </c>
      <c r="I720" s="225">
        <f>VLOOKUP(B:B,[1]MICHELIN!$B:$K,10,0)</f>
        <v>0</v>
      </c>
      <c r="J720" s="131"/>
      <c r="K720" s="132" t="s">
        <v>1767</v>
      </c>
      <c r="L720" s="132">
        <v>8</v>
      </c>
      <c r="M720" s="134" t="s">
        <v>3422</v>
      </c>
      <c r="N720" s="226">
        <v>20700</v>
      </c>
      <c r="O720" s="226">
        <v>0</v>
      </c>
      <c r="P720" s="227">
        <v>20700</v>
      </c>
      <c r="Q720" s="228">
        <f t="shared" si="300"/>
        <v>17863.636363636364</v>
      </c>
      <c r="R720" s="143">
        <f t="shared" si="301"/>
        <v>0.56649363867684477</v>
      </c>
      <c r="S720" s="192">
        <v>1074476236</v>
      </c>
      <c r="T720" s="288" t="s">
        <v>7054</v>
      </c>
      <c r="U720" s="189">
        <f t="shared" si="302"/>
        <v>14000</v>
      </c>
      <c r="W720" s="229">
        <v>14000</v>
      </c>
      <c r="X720" s="135">
        <f t="shared" si="303"/>
        <v>7744</v>
      </c>
      <c r="Y720" s="230">
        <f t="shared" si="304"/>
        <v>11772.727272727272</v>
      </c>
      <c r="Z720" s="141">
        <f t="shared" si="305"/>
        <v>-0.2714009661835749</v>
      </c>
      <c r="AA720" s="136">
        <f t="shared" si="306"/>
        <v>0.3422084942084942</v>
      </c>
      <c r="AB720" s="144"/>
      <c r="AC720" s="184">
        <f t="shared" si="320"/>
        <v>13725</v>
      </c>
      <c r="AD720" s="182">
        <f t="shared" si="321"/>
        <v>15082</v>
      </c>
      <c r="AE720" s="128">
        <f t="shared" si="308"/>
        <v>1357.3799999999999</v>
      </c>
      <c r="AF720" s="129">
        <f t="shared" si="309"/>
        <v>275.37999999999988</v>
      </c>
      <c r="AG720" s="130">
        <f t="shared" si="310"/>
        <v>1.8258851611192142E-2</v>
      </c>
      <c r="AH720" s="137">
        <f t="shared" si="311"/>
        <v>1082</v>
      </c>
      <c r="AI720" s="138">
        <f t="shared" si="312"/>
        <v>7.1741148388807852E-2</v>
      </c>
      <c r="AJ720" s="138">
        <f t="shared" si="307"/>
        <v>0.32394964259730208</v>
      </c>
      <c r="AK720" s="11" t="s">
        <v>13397</v>
      </c>
      <c r="AL720" s="11">
        <f t="shared" si="316"/>
        <v>12216.8</v>
      </c>
      <c r="AM720" s="412">
        <f t="shared" si="317"/>
        <v>10151.636363636362</v>
      </c>
      <c r="AN720" s="412">
        <f t="shared" si="318"/>
        <v>2407.6363636363621</v>
      </c>
      <c r="AO720" s="413">
        <f t="shared" si="319"/>
        <v>0.2371673174051652</v>
      </c>
      <c r="AP720" s="192">
        <v>2157016157032</v>
      </c>
      <c r="AQ720" s="192">
        <v>4985009758014</v>
      </c>
      <c r="AR720" s="192" t="s">
        <v>3186</v>
      </c>
      <c r="AS720" s="231" t="s">
        <v>1669</v>
      </c>
      <c r="AT720" s="231" t="s">
        <v>1672</v>
      </c>
      <c r="AU720" s="232" t="s">
        <v>85</v>
      </c>
      <c r="AV720" s="232">
        <v>24200</v>
      </c>
      <c r="AW720" s="233">
        <f>VLOOKUP(B:B,[1]MICHELIN!$B:$K,8,0)</f>
        <v>7744</v>
      </c>
      <c r="AX720" s="233">
        <v>1050</v>
      </c>
      <c r="AY720" s="204" t="s">
        <v>3387</v>
      </c>
      <c r="AZ720" s="195" t="s">
        <v>1809</v>
      </c>
      <c r="BA720" s="133" t="str">
        <f>IFERROR(VLOOKUP(AZ:AZ,Q商品!B:E,4,0),"")</f>
        <v>2022年製 X-ICE SNOW SUV 215/70R16 100T スタッドレスタイヤ 最短当日発送</v>
      </c>
      <c r="BB720" s="133" t="str">
        <f>IFERROR(VLOOKUP(B:B,在庫!B:M,12,0),"")</f>
        <v/>
      </c>
      <c r="BC720" s="133" t="str">
        <f>IFERROR(VLOOKUP(B:B,在庫!B:L,10,0),"")</f>
        <v/>
      </c>
      <c r="BD720" s="234" t="str">
        <f>VLOOKUP(AP:AP,[1]MICHELIN!$B:$AH,32,0)</f>
        <v>×</v>
      </c>
      <c r="BE720" s="234" t="str">
        <f>VLOOKUP(AP:AP,[1]MICHELIN!$B:$AH,33,0)</f>
        <v/>
      </c>
    </row>
    <row r="721" spans="1:61" s="11" customFormat="1" ht="19.5" hidden="1" customHeight="1">
      <c r="A721" s="11">
        <f t="shared" si="313"/>
        <v>1</v>
      </c>
      <c r="B721" s="239">
        <f t="shared" si="314"/>
        <v>2355518157073</v>
      </c>
      <c r="C721" s="225">
        <f>VLOOKUP(B:B,[1]MICHELIN!$B:$K,9,0)</f>
        <v>0</v>
      </c>
      <c r="D721" s="11" t="s">
        <v>7348</v>
      </c>
      <c r="E721" s="358" t="s">
        <v>4947</v>
      </c>
      <c r="F721" s="158" t="s">
        <v>5235</v>
      </c>
      <c r="G721" s="132" t="str">
        <f t="shared" si="315"/>
        <v>18</v>
      </c>
      <c r="H721" s="225">
        <v>0</v>
      </c>
      <c r="I721" s="225">
        <f>VLOOKUP(B:B,[1]MICHELIN!$B:$K,10,0)</f>
        <v>0</v>
      </c>
      <c r="J721" s="131"/>
      <c r="K721" s="132" t="s">
        <v>1767</v>
      </c>
      <c r="L721" s="132">
        <v>10</v>
      </c>
      <c r="M721" s="134" t="s">
        <v>1776</v>
      </c>
      <c r="N721" s="226">
        <v>23850</v>
      </c>
      <c r="O721" s="226">
        <v>0</v>
      </c>
      <c r="P721" s="227">
        <v>23850</v>
      </c>
      <c r="Q721" s="228">
        <f t="shared" si="300"/>
        <v>20727.272727272724</v>
      </c>
      <c r="R721" s="143">
        <f t="shared" si="301"/>
        <v>0.38245614035087711</v>
      </c>
      <c r="S721" s="192">
        <v>1074475800</v>
      </c>
      <c r="T721" s="288" t="s">
        <v>7056</v>
      </c>
      <c r="U721" s="189">
        <f t="shared" si="302"/>
        <v>23850</v>
      </c>
      <c r="W721" s="229">
        <v>23850</v>
      </c>
      <c r="X721" s="135">
        <f t="shared" si="303"/>
        <v>12800</v>
      </c>
      <c r="Y721" s="230">
        <f t="shared" si="304"/>
        <v>20727.272727272724</v>
      </c>
      <c r="Z721" s="141">
        <f t="shared" si="305"/>
        <v>7.7316561844863685E-2</v>
      </c>
      <c r="AA721" s="136">
        <f t="shared" si="306"/>
        <v>0.38245614035087711</v>
      </c>
      <c r="AB721" s="144"/>
      <c r="AC721" s="184">
        <f t="shared" si="320"/>
        <v>23382</v>
      </c>
      <c r="AD721" s="182">
        <f t="shared" si="321"/>
        <v>25694</v>
      </c>
      <c r="AE721" s="128">
        <f t="shared" si="308"/>
        <v>2312.46</v>
      </c>
      <c r="AF721" s="129">
        <f t="shared" si="309"/>
        <v>468.46000000000004</v>
      </c>
      <c r="AG721" s="130">
        <f t="shared" si="310"/>
        <v>1.8232272125788124E-2</v>
      </c>
      <c r="AH721" s="137">
        <f t="shared" si="311"/>
        <v>1844</v>
      </c>
      <c r="AI721" s="138">
        <f t="shared" si="312"/>
        <v>7.1767727874211873E-2</v>
      </c>
      <c r="AJ721" s="138">
        <f t="shared" si="307"/>
        <v>0.36422386822508901</v>
      </c>
      <c r="AK721" s="11" t="s">
        <v>13397</v>
      </c>
      <c r="AL721" s="11">
        <f t="shared" si="316"/>
        <v>20812.599999999999</v>
      </c>
      <c r="AM721" s="412">
        <f t="shared" si="317"/>
        <v>17965.999999999996</v>
      </c>
      <c r="AN721" s="412">
        <f t="shared" si="318"/>
        <v>5165.9999999999964</v>
      </c>
      <c r="AO721" s="413">
        <f t="shared" si="319"/>
        <v>0.2875431370366246</v>
      </c>
      <c r="AP721" s="192">
        <v>2355518157073</v>
      </c>
      <c r="AQ721" s="192">
        <v>4985009758137</v>
      </c>
      <c r="AR721" s="192" t="s">
        <v>3188</v>
      </c>
      <c r="AS721" s="231" t="s">
        <v>1669</v>
      </c>
      <c r="AT721" s="231" t="s">
        <v>1670</v>
      </c>
      <c r="AU721" s="232" t="s">
        <v>72</v>
      </c>
      <c r="AV721" s="232">
        <v>40000</v>
      </c>
      <c r="AW721" s="233">
        <f>VLOOKUP(B:B,[1]MICHELIN!$B:$K,8,0)</f>
        <v>12800</v>
      </c>
      <c r="AX721" s="233">
        <v>1050</v>
      </c>
      <c r="AY721" s="204" t="s">
        <v>3387</v>
      </c>
      <c r="AZ721" s="195" t="s">
        <v>1815</v>
      </c>
      <c r="BA721" s="133" t="str">
        <f>IFERROR(VLOOKUP(AZ:AZ,Q商品!B:E,4,0),"")</f>
        <v>2022年製 X-ICE SNOW SUV 235/55R18 104T XL スタッドレスタイヤ 最短当日発送</v>
      </c>
      <c r="BB721" s="133" t="str">
        <f>IFERROR(VLOOKUP(B:B,在庫!B:M,12,0),"")</f>
        <v/>
      </c>
      <c r="BC721" s="133" t="str">
        <f>IFERROR(VLOOKUP(B:B,在庫!B:L,10,0),"")</f>
        <v/>
      </c>
      <c r="BD721" s="234" t="str">
        <f>VLOOKUP(AP:AP,[1]MICHELIN!$B:$AH,32,0)</f>
        <v>×</v>
      </c>
      <c r="BE721" s="234" t="str">
        <f>VLOOKUP(AP:AP,[1]MICHELIN!$B:$AH,33,0)</f>
        <v/>
      </c>
    </row>
    <row r="722" spans="1:61" s="11" customFormat="1" ht="19.5" hidden="1" customHeight="1">
      <c r="A722" s="11">
        <f t="shared" si="313"/>
        <v>1</v>
      </c>
      <c r="B722" s="239">
        <f t="shared" si="314"/>
        <v>2055516157005</v>
      </c>
      <c r="C722" s="225">
        <f>VLOOKUP(B:B,[1]MICHELIN!$B:$K,9,0)</f>
        <v>12</v>
      </c>
      <c r="D722" s="11" t="s">
        <v>7348</v>
      </c>
      <c r="E722" s="358" t="s">
        <v>4936</v>
      </c>
      <c r="F722" s="158" t="s">
        <v>5241</v>
      </c>
      <c r="G722" s="132" t="str">
        <f t="shared" si="315"/>
        <v>16</v>
      </c>
      <c r="H722" s="225">
        <v>0</v>
      </c>
      <c r="I722" s="225">
        <f>VLOOKUP(B:B,[1]MICHELIN!$B:$K,10,0)</f>
        <v>0</v>
      </c>
      <c r="J722" s="131">
        <v>72</v>
      </c>
      <c r="K722" s="132" t="s">
        <v>1767</v>
      </c>
      <c r="L722" s="132">
        <v>17</v>
      </c>
      <c r="M722" s="134" t="s">
        <v>1785</v>
      </c>
      <c r="N722" s="226" t="s">
        <v>7301</v>
      </c>
      <c r="O722" s="226" t="s">
        <v>1954</v>
      </c>
      <c r="P722" s="227">
        <v>15199</v>
      </c>
      <c r="Q722" s="228">
        <f t="shared" si="300"/>
        <v>13339.999999999998</v>
      </c>
      <c r="R722" s="143">
        <f t="shared" si="301"/>
        <v>-0.38305847076461785</v>
      </c>
      <c r="S722" s="192">
        <v>1074475773</v>
      </c>
      <c r="T722" s="288" t="s">
        <v>7062</v>
      </c>
      <c r="U722" s="189">
        <f t="shared" si="302"/>
        <v>24915</v>
      </c>
      <c r="W722" s="229">
        <v>24915</v>
      </c>
      <c r="X722" s="135">
        <f t="shared" si="303"/>
        <v>18450</v>
      </c>
      <c r="Y722" s="230">
        <f t="shared" si="304"/>
        <v>22172.727272727272</v>
      </c>
      <c r="Z722" s="141">
        <f t="shared" si="305"/>
        <v>0.89034439045003166</v>
      </c>
      <c r="AA722" s="136">
        <f t="shared" si="306"/>
        <v>0.16789667896678964</v>
      </c>
      <c r="AB722" s="144"/>
      <c r="AC722" s="184">
        <f t="shared" si="320"/>
        <v>24426</v>
      </c>
      <c r="AD722" s="182">
        <f t="shared" si="321"/>
        <v>26841</v>
      </c>
      <c r="AE722" s="128">
        <f t="shared" si="308"/>
        <v>2415.69</v>
      </c>
      <c r="AF722" s="129">
        <f t="shared" si="309"/>
        <v>489.69000000000005</v>
      </c>
      <c r="AG722" s="130">
        <f t="shared" si="310"/>
        <v>1.8244104168995197E-2</v>
      </c>
      <c r="AH722" s="137">
        <f t="shared" si="311"/>
        <v>1926</v>
      </c>
      <c r="AI722" s="138">
        <f t="shared" si="312"/>
        <v>7.1755895831004807E-2</v>
      </c>
      <c r="AJ722" s="138">
        <f t="shared" si="307"/>
        <v>0.14965257479779445</v>
      </c>
      <c r="AK722" s="11" t="s">
        <v>13397</v>
      </c>
      <c r="AL722" s="11">
        <f t="shared" si="316"/>
        <v>21741.9</v>
      </c>
      <c r="AM722" s="412">
        <f t="shared" si="317"/>
        <v>19288.090909090908</v>
      </c>
      <c r="AN722" s="412">
        <f t="shared" si="318"/>
        <v>838.0909090909081</v>
      </c>
      <c r="AO722" s="413">
        <f t="shared" si="319"/>
        <v>4.3451211062879073E-2</v>
      </c>
      <c r="AP722" s="192">
        <v>2055516157005</v>
      </c>
      <c r="AQ722" s="192">
        <v>4985009757215</v>
      </c>
      <c r="AR722" s="192" t="s">
        <v>3381</v>
      </c>
      <c r="AS722" s="231" t="s">
        <v>3377</v>
      </c>
      <c r="AT722" s="231" t="s">
        <v>4656</v>
      </c>
      <c r="AU722" s="232" t="s">
        <v>35</v>
      </c>
      <c r="AV722" s="232">
        <v>42900</v>
      </c>
      <c r="AW722" s="233">
        <f>VLOOKUP(B:B,[1]MICHELIN!$B:$K,8,0)</f>
        <v>18450</v>
      </c>
      <c r="AX722" s="233">
        <v>525</v>
      </c>
      <c r="AY722" s="204" t="s">
        <v>3387</v>
      </c>
      <c r="AZ722" s="195" t="s">
        <v>5998</v>
      </c>
      <c r="BA722" s="133" t="str">
        <f>IFERROR(VLOOKUP(AZ:AZ,Q商品!B:E,4,0),"")</f>
        <v>2023年製 X-ICE SNOW 205/55R16 94H XL スタッドレス 最短当日発送</v>
      </c>
      <c r="BB722" s="133" t="str">
        <f>IFERROR(VLOOKUP(B:B,在庫!B:M,12,0),"")</f>
        <v/>
      </c>
      <c r="BC722" s="133" t="str">
        <f>IFERROR(VLOOKUP(B:B,在庫!B:L,10,0),"")</f>
        <v/>
      </c>
      <c r="BD722" s="234" t="str">
        <f>VLOOKUP(AP:AP,[1]MICHELIN!$B:$AH,32,0)</f>
        <v/>
      </c>
      <c r="BE722" s="234" t="str">
        <f>VLOOKUP(AP:AP,[1]MICHELIN!$B:$AH,33,0)</f>
        <v/>
      </c>
    </row>
    <row r="723" spans="1:61" s="11" customFormat="1" ht="19.5" hidden="1" customHeight="1">
      <c r="A723" s="11">
        <f t="shared" si="313"/>
        <v>1</v>
      </c>
      <c r="B723" s="239">
        <f t="shared" si="314"/>
        <v>2356017157069</v>
      </c>
      <c r="C723" s="225">
        <f>VLOOKUP(B:B,[1]MICHELIN!$B:$K,9,0)</f>
        <v>0</v>
      </c>
      <c r="D723" s="11" t="s">
        <v>7348</v>
      </c>
      <c r="E723" s="358" t="s">
        <v>4948</v>
      </c>
      <c r="F723" s="158" t="s">
        <v>5242</v>
      </c>
      <c r="G723" s="132" t="str">
        <f t="shared" si="315"/>
        <v>17</v>
      </c>
      <c r="H723" s="225">
        <v>0</v>
      </c>
      <c r="I723" s="225">
        <f>VLOOKUP(B:B,[1]MICHELIN!$B:$K,10,0)</f>
        <v>0</v>
      </c>
      <c r="J723" s="131"/>
      <c r="K723" s="132" t="s">
        <v>1767</v>
      </c>
      <c r="L723" s="132">
        <v>18</v>
      </c>
      <c r="M723" s="134"/>
      <c r="N723" s="226"/>
      <c r="O723" s="226"/>
      <c r="P723" s="227"/>
      <c r="Q723" s="228">
        <f t="shared" si="300"/>
        <v>-954.5454545454545</v>
      </c>
      <c r="R723" s="143">
        <f t="shared" si="301"/>
        <v>16.588571428571427</v>
      </c>
      <c r="S723" s="192">
        <v>1074475772</v>
      </c>
      <c r="T723" s="288" t="s">
        <v>7063</v>
      </c>
      <c r="U723" s="189">
        <f t="shared" si="302"/>
        <v>0</v>
      </c>
      <c r="W723" s="229"/>
      <c r="X723" s="135">
        <f t="shared" si="303"/>
        <v>14880</v>
      </c>
      <c r="Y723" s="230">
        <f t="shared" si="304"/>
        <v>-954.5454545454545</v>
      </c>
      <c r="Z723" s="141" t="str">
        <f t="shared" si="305"/>
        <v/>
      </c>
      <c r="AA723" s="136">
        <f t="shared" si="306"/>
        <v>16.588571428571427</v>
      </c>
      <c r="AB723" s="144"/>
      <c r="AC723" s="184">
        <f t="shared" si="320"/>
        <v>0</v>
      </c>
      <c r="AD723" s="182">
        <f t="shared" si="321"/>
        <v>0</v>
      </c>
      <c r="AE723" s="128">
        <f t="shared" si="308"/>
        <v>0</v>
      </c>
      <c r="AF723" s="129">
        <f t="shared" si="309"/>
        <v>0</v>
      </c>
      <c r="AG723" s="130" t="str">
        <f t="shared" si="310"/>
        <v/>
      </c>
      <c r="AH723" s="137">
        <f t="shared" si="311"/>
        <v>0</v>
      </c>
      <c r="AI723" s="138" t="str">
        <f t="shared" si="312"/>
        <v/>
      </c>
      <c r="AJ723" s="138" t="str">
        <f t="shared" si="307"/>
        <v/>
      </c>
      <c r="AK723" s="11" t="s">
        <v>13397</v>
      </c>
      <c r="AL723" s="11">
        <f t="shared" si="316"/>
        <v>0</v>
      </c>
      <c r="AM723" s="412">
        <f t="shared" si="317"/>
        <v>-954.5454545454545</v>
      </c>
      <c r="AN723" s="412">
        <f t="shared" si="318"/>
        <v>-15834.545454545454</v>
      </c>
      <c r="AO723" s="413">
        <f t="shared" si="319"/>
        <v>16.588571428571427</v>
      </c>
      <c r="AP723" s="192">
        <v>2356017157069</v>
      </c>
      <c r="AQ723" s="192">
        <v>4985009758076</v>
      </c>
      <c r="AR723" s="192" t="s">
        <v>3382</v>
      </c>
      <c r="AS723" s="231" t="s">
        <v>3383</v>
      </c>
      <c r="AT723" s="231" t="s">
        <v>4662</v>
      </c>
      <c r="AU723" s="232" t="s">
        <v>3384</v>
      </c>
      <c r="AV723" s="232">
        <v>34600</v>
      </c>
      <c r="AW723" s="233">
        <f>VLOOKUP(B:B,[1]MICHELIN!$B:$K,8,0)</f>
        <v>14880</v>
      </c>
      <c r="AX723" s="233">
        <v>1050</v>
      </c>
      <c r="AY723" s="204" t="s">
        <v>3387</v>
      </c>
      <c r="AZ723" s="195" t="s">
        <v>3971</v>
      </c>
      <c r="BA723" s="133" t="str">
        <f>IFERROR(VLOOKUP(AZ:AZ,Q商品!B:E,4,0),"")</f>
        <v>2022年製 X-ICE SNOW SUV 235/60R17 106T XL MICHELIN スタッドレス 最短当日発送</v>
      </c>
      <c r="BB723" s="133" t="str">
        <f>IFERROR(VLOOKUP(B:B,在庫!B:M,12,0),"")</f>
        <v>2022年製</v>
      </c>
      <c r="BC723" s="133">
        <f>IFERROR(VLOOKUP(B:B,在庫!B:L,10,0),"")</f>
        <v>1</v>
      </c>
      <c r="BD723" s="234" t="str">
        <f>VLOOKUP(AP:AP,[1]MICHELIN!$B:$AH,32,0)</f>
        <v/>
      </c>
      <c r="BE723" s="234" t="str">
        <f>VLOOKUP(AP:AP,[1]MICHELIN!$B:$AH,33,0)</f>
        <v/>
      </c>
    </row>
    <row r="724" spans="1:61" s="11" customFormat="1" ht="19.5" hidden="1" customHeight="1">
      <c r="A724" s="237">
        <f t="shared" si="313"/>
        <v>1</v>
      </c>
      <c r="B724" s="249">
        <f t="shared" si="314"/>
        <v>2056016169864</v>
      </c>
      <c r="C724" s="233">
        <f>VLOOKUP(B:B,[1]DUNLOP!$B:$K,9,0)</f>
        <v>160</v>
      </c>
      <c r="D724" s="11" t="s">
        <v>7347</v>
      </c>
      <c r="E724" s="358" t="s">
        <v>1702</v>
      </c>
      <c r="F724" s="247" t="s">
        <v>5214</v>
      </c>
      <c r="G724" s="132" t="str">
        <f t="shared" si="315"/>
        <v>16</v>
      </c>
      <c r="H724" s="296">
        <v>0</v>
      </c>
      <c r="I724" s="296">
        <f>VLOOKUP(B:B,[1]DUNLOP!$B:$K,10,0)</f>
        <v>4</v>
      </c>
      <c r="J724" s="131">
        <v>49</v>
      </c>
      <c r="K724" s="132" t="s">
        <v>1766</v>
      </c>
      <c r="L724" s="132">
        <v>6</v>
      </c>
      <c r="M724" s="134" t="s">
        <v>3422</v>
      </c>
      <c r="N724" s="226">
        <v>12853</v>
      </c>
      <c r="O724" s="226">
        <v>0</v>
      </c>
      <c r="P724" s="227">
        <v>12853</v>
      </c>
      <c r="Q724" s="228">
        <f t="shared" si="300"/>
        <v>10730</v>
      </c>
      <c r="R724" s="143">
        <f t="shared" si="301"/>
        <v>0.16216216216216217</v>
      </c>
      <c r="S724" s="238">
        <v>1074476364</v>
      </c>
      <c r="T724" s="288" t="s">
        <v>7041</v>
      </c>
      <c r="U724" s="189">
        <f t="shared" si="302"/>
        <v>12853</v>
      </c>
      <c r="W724" s="181">
        <v>12853</v>
      </c>
      <c r="X724" s="135">
        <f t="shared" si="303"/>
        <v>8990</v>
      </c>
      <c r="Y724" s="230">
        <f t="shared" si="304"/>
        <v>10730</v>
      </c>
      <c r="Z724" s="141">
        <f t="shared" si="305"/>
        <v>7.7258227651131994E-2</v>
      </c>
      <c r="AA724" s="136">
        <f t="shared" si="306"/>
        <v>0.16216216216216217</v>
      </c>
      <c r="AB724" s="309"/>
      <c r="AC724" s="184">
        <f t="shared" si="320"/>
        <v>12600</v>
      </c>
      <c r="AD724" s="182">
        <f t="shared" si="321"/>
        <v>13846</v>
      </c>
      <c r="AE724" s="128">
        <f t="shared" si="308"/>
        <v>1246.1399999999999</v>
      </c>
      <c r="AF724" s="129">
        <f t="shared" si="309"/>
        <v>253.13999999999987</v>
      </c>
      <c r="AG724" s="130">
        <f t="shared" si="310"/>
        <v>1.8282536472627463E-2</v>
      </c>
      <c r="AH724" s="137">
        <f t="shared" si="311"/>
        <v>993</v>
      </c>
      <c r="AI724" s="138">
        <f t="shared" si="312"/>
        <v>7.171746352737253E-2</v>
      </c>
      <c r="AJ724" s="138">
        <f t="shared" si="307"/>
        <v>0.14387962568953472</v>
      </c>
      <c r="AL724" s="11">
        <f t="shared" si="316"/>
        <v>11215.4</v>
      </c>
      <c r="AM724" s="412">
        <f t="shared" si="317"/>
        <v>9241.2727272727261</v>
      </c>
      <c r="AN724" s="412">
        <f t="shared" si="318"/>
        <v>251.27272727272612</v>
      </c>
      <c r="AO724" s="413">
        <f t="shared" si="319"/>
        <v>2.7190272886457863E-2</v>
      </c>
      <c r="AP724" s="192">
        <v>2056016169864</v>
      </c>
      <c r="AQ724" s="192" t="s">
        <v>152</v>
      </c>
      <c r="AR724" s="192" t="s">
        <v>152</v>
      </c>
      <c r="AS724" s="231" t="s">
        <v>1412</v>
      </c>
      <c r="AT724" s="231" t="s">
        <v>1047</v>
      </c>
      <c r="AU724" s="232" t="s">
        <v>47</v>
      </c>
      <c r="AV724" s="232" t="s">
        <v>152</v>
      </c>
      <c r="AW724" s="233">
        <f>VLOOKUP(B:B,[1]DUNLOP!$B:$K,8,0)</f>
        <v>8990</v>
      </c>
      <c r="AX724" s="233">
        <v>1050</v>
      </c>
      <c r="AY724" s="204" t="s">
        <v>3388</v>
      </c>
      <c r="AZ724" s="192" t="s">
        <v>215</v>
      </c>
      <c r="BA724" s="133" t="str">
        <f>IFERROR(VLOOKUP(AZ:AZ,Q商品!B:E,4,0),"")</f>
        <v>2022年製 WINTER MAXX 02 205/60R16 92S スタッドレス 冬タイヤ ラベルなし 最短当日発送</v>
      </c>
      <c r="BB724" s="133" t="str">
        <f>IFERROR(VLOOKUP(B:B,在庫!B:M,12,0),"")</f>
        <v>2022年製</v>
      </c>
      <c r="BC724" s="133">
        <f>IFERROR(VLOOKUP(B:B,在庫!B:L,10,0),"")</f>
        <v>1</v>
      </c>
      <c r="BD724" s="234" t="e">
        <f>VLOOKUP(AP:AP,[1]MICHELIN!$B:$AH,32,0)</f>
        <v>#N/A</v>
      </c>
      <c r="BE724" s="234" t="e">
        <f>VLOOKUP(AP:AP,[1]MICHELIN!$B:$AH,33,0)</f>
        <v>#N/A</v>
      </c>
    </row>
    <row r="725" spans="1:61" s="11" customFormat="1" ht="19.5" hidden="1" customHeight="1">
      <c r="A725" s="11">
        <f t="shared" si="313"/>
        <v>2</v>
      </c>
      <c r="B725" s="239">
        <f t="shared" si="314"/>
        <v>2256517157067</v>
      </c>
      <c r="C725" s="225">
        <f>VLOOKUP(B:B,[1]MICHELIN!$B:$K,9,0)</f>
        <v>0</v>
      </c>
      <c r="D725" s="11" t="s">
        <v>7348</v>
      </c>
      <c r="E725" s="358" t="s">
        <v>4946</v>
      </c>
      <c r="F725" s="158" t="s">
        <v>5234</v>
      </c>
      <c r="G725" s="132" t="str">
        <f t="shared" si="315"/>
        <v>17</v>
      </c>
      <c r="H725" s="225">
        <v>0</v>
      </c>
      <c r="I725" s="225">
        <f>VLOOKUP(B:B,[1]MICHELIN!$B:$K,10,0)</f>
        <v>0</v>
      </c>
      <c r="J725" s="131"/>
      <c r="K725" s="132" t="s">
        <v>1767</v>
      </c>
      <c r="L725" s="324" t="s">
        <v>7244</v>
      </c>
      <c r="M725" s="134" t="s">
        <v>1776</v>
      </c>
      <c r="N725" s="226">
        <v>17499</v>
      </c>
      <c r="O725" s="226">
        <v>0</v>
      </c>
      <c r="P725" s="227">
        <v>17499</v>
      </c>
      <c r="Q725" s="228">
        <f t="shared" si="300"/>
        <v>14953.636363636362</v>
      </c>
      <c r="R725" s="143">
        <f t="shared" si="301"/>
        <v>0.10523436075141337</v>
      </c>
      <c r="S725" s="192">
        <v>1074475801</v>
      </c>
      <c r="T725" s="288" t="s">
        <v>7055</v>
      </c>
      <c r="U725" s="189">
        <f t="shared" si="302"/>
        <v>17499</v>
      </c>
      <c r="W725" s="229">
        <v>17499</v>
      </c>
      <c r="X725" s="135">
        <f t="shared" si="303"/>
        <v>13380</v>
      </c>
      <c r="Y725" s="230">
        <f t="shared" si="304"/>
        <v>14953.636363636362</v>
      </c>
      <c r="Z725" s="141">
        <f t="shared" si="305"/>
        <v>7.7261557803303127E-2</v>
      </c>
      <c r="AA725" s="136">
        <f t="shared" si="306"/>
        <v>0.10523436075141337</v>
      </c>
      <c r="AB725" s="144"/>
      <c r="AC725" s="184">
        <f t="shared" si="320"/>
        <v>17155</v>
      </c>
      <c r="AD725" s="182">
        <f t="shared" si="321"/>
        <v>18851</v>
      </c>
      <c r="AE725" s="128">
        <f t="shared" si="308"/>
        <v>1696.59</v>
      </c>
      <c r="AF725" s="129">
        <f t="shared" si="309"/>
        <v>344.58999999999992</v>
      </c>
      <c r="AG725" s="130">
        <f t="shared" si="310"/>
        <v>1.8279666861174469E-2</v>
      </c>
      <c r="AH725" s="137">
        <f t="shared" si="311"/>
        <v>1352</v>
      </c>
      <c r="AI725" s="138">
        <f t="shared" si="312"/>
        <v>7.1720333138825532E-2</v>
      </c>
      <c r="AJ725" s="138">
        <f t="shared" si="307"/>
        <v>8.695469389023891E-2</v>
      </c>
      <c r="AL725" s="11">
        <f t="shared" si="316"/>
        <v>15269.9</v>
      </c>
      <c r="AM725" s="412">
        <f t="shared" si="317"/>
        <v>12927.181818181816</v>
      </c>
      <c r="AN725" s="412">
        <f t="shared" si="318"/>
        <v>-452.8181818181838</v>
      </c>
      <c r="AO725" s="413">
        <f t="shared" si="319"/>
        <v>-3.5028375726974328E-2</v>
      </c>
      <c r="AP725" s="192">
        <v>2256517157067</v>
      </c>
      <c r="AQ725" s="192">
        <v>4985009758069</v>
      </c>
      <c r="AR725" s="192" t="s">
        <v>3187</v>
      </c>
      <c r="AS725" s="231" t="s">
        <v>3383</v>
      </c>
      <c r="AT725" s="231" t="s">
        <v>4663</v>
      </c>
      <c r="AU725" s="232" t="s">
        <v>74</v>
      </c>
      <c r="AV725" s="232">
        <v>31100</v>
      </c>
      <c r="AW725" s="233">
        <f>VLOOKUP(B:B,[1]MICHELIN!$B:$K,8,0)</f>
        <v>13380</v>
      </c>
      <c r="AX725" s="233">
        <v>1050</v>
      </c>
      <c r="AY725" s="204" t="s">
        <v>3387</v>
      </c>
      <c r="AZ725" s="192" t="s">
        <v>1814</v>
      </c>
      <c r="BA725" s="133" t="str">
        <f>IFERROR(VLOOKUP(AZ:AZ,Q商品!B:E,4,0),"")</f>
        <v>2022年製 X-ICE SNOW SUV 225/65R17 106T XL スタッドレスタイヤ 最短当日発送</v>
      </c>
      <c r="BB725" s="133" t="str">
        <f>IFERROR(VLOOKUP(B:B,在庫!B:M,12,0),"")</f>
        <v/>
      </c>
      <c r="BC725" s="133" t="str">
        <f>IFERROR(VLOOKUP(B:B,在庫!B:L,10,0),"")</f>
        <v/>
      </c>
      <c r="BD725" s="234" t="str">
        <f>VLOOKUP(AP:AP,[1]MICHELIN!$B:$AH,32,0)</f>
        <v/>
      </c>
      <c r="BE725" s="234" t="str">
        <f>VLOOKUP(AP:AP,[1]MICHELIN!$B:$AH,33,0)</f>
        <v/>
      </c>
    </row>
    <row r="726" spans="1:61" s="11" customFormat="1" ht="19.5" hidden="1" customHeight="1">
      <c r="A726" s="11">
        <f t="shared" si="313"/>
        <v>1</v>
      </c>
      <c r="B726" s="239">
        <f t="shared" si="314"/>
        <v>2156516157757</v>
      </c>
      <c r="C726" s="225">
        <f>VLOOKUP(B:B,[1]MICHELIN!$B:$K,9,0)</f>
        <v>1</v>
      </c>
      <c r="D726" s="11" t="s">
        <v>7508</v>
      </c>
      <c r="E726" s="359" t="s">
        <v>7465</v>
      </c>
      <c r="F726" s="158"/>
      <c r="G726" s="132" t="str">
        <f t="shared" si="315"/>
        <v>16</v>
      </c>
      <c r="H726" s="225">
        <v>0</v>
      </c>
      <c r="I726" s="225">
        <f>VLOOKUP(B:B,[1]MICHELIN!$B:$K,10,0)</f>
        <v>0</v>
      </c>
      <c r="J726" s="131"/>
      <c r="K726" s="132" t="s">
        <v>5186</v>
      </c>
      <c r="L726" s="132"/>
      <c r="M726" s="134"/>
      <c r="N726" s="226"/>
      <c r="O726" s="226"/>
      <c r="P726" s="227"/>
      <c r="Q726" s="228"/>
      <c r="R726" s="143"/>
      <c r="S726" s="192"/>
      <c r="T726" s="288"/>
      <c r="U726" s="189"/>
      <c r="W726" s="229"/>
      <c r="X726" s="135"/>
      <c r="Y726" s="230"/>
      <c r="Z726" s="141"/>
      <c r="AA726" s="136"/>
      <c r="AB726" s="144"/>
      <c r="AC726" s="184"/>
      <c r="AD726" s="182"/>
      <c r="AE726" s="128"/>
      <c r="AF726" s="129"/>
      <c r="AG726" s="130"/>
      <c r="AH726" s="137"/>
      <c r="AI726" s="138"/>
      <c r="AJ726" s="138"/>
      <c r="AL726" s="11">
        <f t="shared" si="316"/>
        <v>0</v>
      </c>
      <c r="AM726" s="412">
        <f t="shared" si="317"/>
        <v>-954.5454545454545</v>
      </c>
      <c r="AN726" s="412">
        <f t="shared" si="318"/>
        <v>-954.5454545454545</v>
      </c>
      <c r="AO726" s="413">
        <f t="shared" si="319"/>
        <v>1</v>
      </c>
      <c r="AP726" s="192">
        <v>2156516157757</v>
      </c>
      <c r="AQ726" s="192">
        <v>4985009755129</v>
      </c>
      <c r="AR726" s="192" t="s">
        <v>1712</v>
      </c>
      <c r="AS726" s="231" t="s">
        <v>17</v>
      </c>
      <c r="AT726" s="231" t="s">
        <v>1128</v>
      </c>
      <c r="AU726" s="232" t="s">
        <v>73</v>
      </c>
      <c r="AV726" s="232">
        <v>21600</v>
      </c>
      <c r="AW726" s="233">
        <f>VLOOKUP(B:B,[1]MICHELIN!$B:$K,8,0)</f>
        <v>9940</v>
      </c>
      <c r="AX726" s="233">
        <v>1050</v>
      </c>
      <c r="AY726" s="204"/>
      <c r="AZ726" s="192"/>
      <c r="BA726" s="133" t="str">
        <f>IFERROR(VLOOKUP(AZ:AZ,Q商品!B:E,4,0),"")</f>
        <v/>
      </c>
      <c r="BB726" s="133" t="str">
        <f>IFERROR(VLOOKUP(B:B,在庫!B:M,12,0),"")</f>
        <v/>
      </c>
      <c r="BC726" s="133" t="str">
        <f>IFERROR(VLOOKUP(B:B,在庫!B:L,10,0),"")</f>
        <v/>
      </c>
      <c r="BD726" s="234" t="str">
        <f>VLOOKUP(AP:AP,[1]MICHELIN!$B:$AH,32,0)</f>
        <v/>
      </c>
      <c r="BE726" s="234" t="str">
        <f>VLOOKUP(AP:AP,[1]MICHELIN!$B:$AH,33,0)</f>
        <v/>
      </c>
    </row>
    <row r="727" spans="1:61" s="11" customFormat="1" ht="19.5" hidden="1" customHeight="1">
      <c r="A727" s="11">
        <f t="shared" si="313"/>
        <v>1</v>
      </c>
      <c r="B727" s="239">
        <f t="shared" si="314"/>
        <v>2255517159040</v>
      </c>
      <c r="C727" s="225">
        <f>VLOOKUP(B:B,[1]MICHELIN!$B:$K,9,0)</f>
        <v>0</v>
      </c>
      <c r="D727" s="11" t="s">
        <v>7508</v>
      </c>
      <c r="E727" s="11" t="s">
        <v>7856</v>
      </c>
      <c r="F727" s="158"/>
      <c r="G727" s="132" t="str">
        <f t="shared" si="315"/>
        <v>17</v>
      </c>
      <c r="H727" s="225">
        <v>0</v>
      </c>
      <c r="I727" s="225">
        <f>VLOOKUP(B:B,[1]MICHELIN!$B:$K,10,0)</f>
        <v>0</v>
      </c>
      <c r="J727" s="131"/>
      <c r="K727" s="132"/>
      <c r="L727" s="132"/>
      <c r="M727" s="134"/>
      <c r="N727" s="226"/>
      <c r="O727" s="226"/>
      <c r="P727" s="227"/>
      <c r="Q727" s="228"/>
      <c r="R727" s="143"/>
      <c r="S727" s="192">
        <v>1074476759</v>
      </c>
      <c r="T727" s="285" t="s">
        <v>7854</v>
      </c>
      <c r="U727" s="189"/>
      <c r="W727" s="229"/>
      <c r="X727" s="135"/>
      <c r="Y727" s="230"/>
      <c r="Z727" s="141"/>
      <c r="AA727" s="136"/>
      <c r="AB727" s="144"/>
      <c r="AC727" s="184"/>
      <c r="AD727" s="182"/>
      <c r="AE727" s="128"/>
      <c r="AF727" s="129"/>
      <c r="AG727" s="130"/>
      <c r="AH727" s="137"/>
      <c r="AI727" s="138"/>
      <c r="AJ727" s="138"/>
      <c r="AL727" s="11">
        <f t="shared" si="316"/>
        <v>0</v>
      </c>
      <c r="AM727" s="412">
        <f t="shared" si="317"/>
        <v>0</v>
      </c>
      <c r="AN727" s="412">
        <f t="shared" si="318"/>
        <v>0</v>
      </c>
      <c r="AO727" s="413" t="e">
        <f t="shared" si="319"/>
        <v>#DIV/0!</v>
      </c>
      <c r="AP727" s="306">
        <v>2255517159040</v>
      </c>
      <c r="AQ727" s="192"/>
      <c r="AR727" s="192"/>
      <c r="AS727" s="231"/>
      <c r="AT727" s="231"/>
      <c r="AU727" s="232"/>
      <c r="AV727" s="232"/>
      <c r="AW727" s="233">
        <f>VLOOKUP(B:B,[1]MICHELIN!$B:$K,8,0)</f>
        <v>15700</v>
      </c>
      <c r="AX727" s="233"/>
      <c r="AY727" s="204"/>
      <c r="AZ727" s="192" t="s">
        <v>7855</v>
      </c>
      <c r="BA727" s="133" t="str">
        <f>IFERROR(VLOOKUP(AZ:AZ,Q商品!B:E,4,0),"")</f>
        <v>2022年製 Primacy 4 225/55R17 101W XL サマータイヤ 最短当日発送</v>
      </c>
      <c r="BB727" s="133" t="str">
        <f>IFERROR(VLOOKUP(B:B,在庫!B:M,12,0),"")</f>
        <v/>
      </c>
      <c r="BC727" s="133" t="str">
        <f>IFERROR(VLOOKUP(B:B,在庫!B:L,10,0),"")</f>
        <v/>
      </c>
      <c r="BD727" s="234">
        <f>VLOOKUP(AP:AP,[1]MICHELIN!$B:$AH,32,0)</f>
        <v>605880301</v>
      </c>
      <c r="BE727" s="234">
        <f>VLOOKUP(AP:AP,[1]MICHELIN!$B:$AH,33,0)</f>
        <v>605880356</v>
      </c>
      <c r="BI727" s="2"/>
    </row>
    <row r="728" spans="1:61" s="11" customFormat="1" ht="19.5" hidden="1" customHeight="1">
      <c r="A728" s="11">
        <f t="shared" si="313"/>
        <v>1</v>
      </c>
      <c r="B728" s="239">
        <f t="shared" si="314"/>
        <v>1956515157700</v>
      </c>
      <c r="C728" s="225">
        <f>VLOOKUP(B:B,[1]MICHELIN!$B:$K,9,0)</f>
        <v>117</v>
      </c>
      <c r="D728" s="11" t="s">
        <v>7339</v>
      </c>
      <c r="E728" s="358" t="s">
        <v>846</v>
      </c>
      <c r="F728" s="158" t="s">
        <v>5822</v>
      </c>
      <c r="G728" s="132" t="str">
        <f t="shared" si="315"/>
        <v>15</v>
      </c>
      <c r="H728" s="225">
        <v>0</v>
      </c>
      <c r="I728" s="225">
        <f>VLOOKUP(B:B,[1]MICHELIN!$B:$K,10,0)</f>
        <v>24</v>
      </c>
      <c r="J728" s="131">
        <v>153</v>
      </c>
      <c r="K728" s="132" t="s">
        <v>5186</v>
      </c>
      <c r="L728" s="132">
        <v>8</v>
      </c>
      <c r="M728" s="134" t="s">
        <v>3422</v>
      </c>
      <c r="N728" s="226">
        <v>13099</v>
      </c>
      <c r="O728" s="226">
        <v>0</v>
      </c>
      <c r="P728" s="227">
        <v>13099</v>
      </c>
      <c r="Q728" s="228">
        <f t="shared" ref="Q728:Q764" si="322">(P728-AX728)/1.1</f>
        <v>11430.90909090909</v>
      </c>
      <c r="R728" s="143">
        <f t="shared" ref="R728:R764" si="323">IFERROR((Q728-X728)/Q728,"")</f>
        <v>2.982344520438994E-2</v>
      </c>
      <c r="S728" s="192">
        <v>1074476333</v>
      </c>
      <c r="T728" s="288" t="s">
        <v>6550</v>
      </c>
      <c r="U728" s="189">
        <f t="shared" ref="U728:U766" si="324">W728-V728</f>
        <v>13099</v>
      </c>
      <c r="W728" s="229">
        <v>13099</v>
      </c>
      <c r="X728" s="135">
        <f t="shared" ref="X728:X766" si="325">AW728</f>
        <v>11090</v>
      </c>
      <c r="Y728" s="230">
        <f t="shared" ref="Y728:Y766" si="326">(W728-AX728)/1.1</f>
        <v>11430.90909090909</v>
      </c>
      <c r="Z728" s="141">
        <f t="shared" ref="Z728:Z766" si="327">IFERROR(-1+(AD728/N728),"")</f>
        <v>7.7334147644858353E-2</v>
      </c>
      <c r="AA728" s="136">
        <f t="shared" ref="AA728:AA766" si="328">IFERROR((Y728-X728)/Y728,"")</f>
        <v>2.982344520438994E-2</v>
      </c>
      <c r="AB728" s="144"/>
      <c r="AC728" s="184">
        <f t="shared" ref="AC728:AC747" si="329">ROUNDDOWN(U728/1.02,0)</f>
        <v>12842</v>
      </c>
      <c r="AD728" s="182">
        <f t="shared" ref="AD728:AD747" si="330">ROUNDDOWN(AC728/0.91,0)</f>
        <v>14112</v>
      </c>
      <c r="AE728" s="128">
        <f t="shared" ref="AE728:AE766" si="331">AD728*0.09</f>
        <v>1270.08</v>
      </c>
      <c r="AF728" s="129">
        <f t="shared" ref="AF728:AF766" si="332">AE728-AH728</f>
        <v>257.07999999999993</v>
      </c>
      <c r="AG728" s="130">
        <f t="shared" ref="AG728:AG766" si="333">IFERROR(AF728/AD728,"")</f>
        <v>1.821712018140589E-2</v>
      </c>
      <c r="AH728" s="137">
        <f t="shared" ref="AH728:AH766" si="334">AD728-U728</f>
        <v>1013</v>
      </c>
      <c r="AI728" s="138">
        <f t="shared" ref="AI728:AI766" si="335">IFERROR(AH728/AD728,"")</f>
        <v>7.1782879818594103E-2</v>
      </c>
      <c r="AJ728" s="138">
        <f t="shared" ref="AJ728:AJ764" si="336">IFERROR(AA728-AG728,"")</f>
        <v>1.1606325022984049E-2</v>
      </c>
      <c r="AL728" s="11">
        <f t="shared" si="316"/>
        <v>11430.8</v>
      </c>
      <c r="AM728" s="412">
        <f t="shared" si="317"/>
        <v>9914.3636363636342</v>
      </c>
      <c r="AN728" s="412">
        <f t="shared" si="318"/>
        <v>-1175.6363636363658</v>
      </c>
      <c r="AO728" s="413">
        <f t="shared" si="319"/>
        <v>-0.11857910469658371</v>
      </c>
      <c r="AP728" s="192">
        <v>1956515157700</v>
      </c>
      <c r="AQ728" s="192">
        <v>4985009753576</v>
      </c>
      <c r="AR728" s="192" t="s">
        <v>3130</v>
      </c>
      <c r="AS728" s="231" t="s">
        <v>0</v>
      </c>
      <c r="AT728" s="231" t="s">
        <v>838</v>
      </c>
      <c r="AU728" s="232" t="s">
        <v>43</v>
      </c>
      <c r="AV728" s="232">
        <v>20800</v>
      </c>
      <c r="AW728" s="233">
        <f>VLOOKUP(B:B,[1]MICHELIN!$B:$K,8,0)</f>
        <v>11090</v>
      </c>
      <c r="AX728" s="233">
        <v>525</v>
      </c>
      <c r="AY728" s="204" t="s">
        <v>3387</v>
      </c>
      <c r="AZ728" s="192" t="s">
        <v>225</v>
      </c>
      <c r="BA728" s="133" t="str">
        <f>IFERROR(VLOOKUP(AZ:AZ,Q商品!B:E,4,0),"")</f>
        <v>2022年製以降 CROSSCLIMATE2 195/65R15 95V XL オールシーズン 夏冬タイヤ 最短当日発送</v>
      </c>
      <c r="BB728" s="133" t="str">
        <f>IFERROR(VLOOKUP(B:B,在庫!B:M,12,0),"")</f>
        <v>2023年製</v>
      </c>
      <c r="BC728" s="133">
        <f>IFERROR(VLOOKUP(B:B,在庫!B:L,10,0),"")</f>
        <v>2</v>
      </c>
      <c r="BD728" s="234">
        <f>VLOOKUP(AP:AP,[1]MICHELIN!$B:$AH,32,0)</f>
        <v>605922081</v>
      </c>
      <c r="BE728" s="234">
        <f>VLOOKUP(AP:AP,[1]MICHELIN!$B:$AH,33,0)</f>
        <v>605922134</v>
      </c>
    </row>
    <row r="729" spans="1:61" s="11" customFormat="1" ht="19.5" hidden="1" customHeight="1">
      <c r="A729" s="237">
        <f t="shared" si="313"/>
        <v>1</v>
      </c>
      <c r="B729" s="249">
        <f t="shared" si="314"/>
        <v>2055516159993</v>
      </c>
      <c r="C729" s="225">
        <f>VLOOKUP(B:B,[1]MICHELIN!$B:$K,9,0)</f>
        <v>0</v>
      </c>
      <c r="D729" s="11" t="s">
        <v>7339</v>
      </c>
      <c r="E729" s="358" t="s">
        <v>1620</v>
      </c>
      <c r="F729" s="158" t="s">
        <v>6008</v>
      </c>
      <c r="G729" s="132" t="str">
        <f t="shared" si="315"/>
        <v>16</v>
      </c>
      <c r="H729" s="225">
        <v>0</v>
      </c>
      <c r="I729" s="225">
        <f>VLOOKUP(B:B,[1]MICHELIN!$B:$K,10,0)</f>
        <v>0</v>
      </c>
      <c r="J729" s="131"/>
      <c r="K729" s="132" t="s">
        <v>5186</v>
      </c>
      <c r="L729" s="132">
        <v>13</v>
      </c>
      <c r="M729" s="134"/>
      <c r="N729" s="226"/>
      <c r="O729" s="226"/>
      <c r="P729" s="227"/>
      <c r="Q729" s="228">
        <f t="shared" si="322"/>
        <v>-477.27272727272725</v>
      </c>
      <c r="R729" s="143">
        <f t="shared" si="323"/>
        <v>19.855047619047621</v>
      </c>
      <c r="S729" s="238"/>
      <c r="T729" s="288"/>
      <c r="U729" s="189">
        <f t="shared" si="324"/>
        <v>0</v>
      </c>
      <c r="W729" s="229"/>
      <c r="X729" s="135">
        <f t="shared" si="325"/>
        <v>8999</v>
      </c>
      <c r="Y729" s="230">
        <f t="shared" si="326"/>
        <v>-477.27272727272725</v>
      </c>
      <c r="Z729" s="141" t="str">
        <f t="shared" si="327"/>
        <v/>
      </c>
      <c r="AA729" s="136">
        <f t="shared" si="328"/>
        <v>19.855047619047621</v>
      </c>
      <c r="AB729" s="309"/>
      <c r="AC729" s="184">
        <f t="shared" si="329"/>
        <v>0</v>
      </c>
      <c r="AD729" s="182">
        <f t="shared" si="330"/>
        <v>0</v>
      </c>
      <c r="AE729" s="128">
        <f t="shared" si="331"/>
        <v>0</v>
      </c>
      <c r="AF729" s="129">
        <f t="shared" si="332"/>
        <v>0</v>
      </c>
      <c r="AG729" s="130" t="str">
        <f t="shared" si="333"/>
        <v/>
      </c>
      <c r="AH729" s="137">
        <f t="shared" si="334"/>
        <v>0</v>
      </c>
      <c r="AI729" s="138" t="str">
        <f t="shared" si="335"/>
        <v/>
      </c>
      <c r="AJ729" s="138" t="str">
        <f t="shared" si="336"/>
        <v/>
      </c>
      <c r="AL729" s="11">
        <f t="shared" si="316"/>
        <v>0</v>
      </c>
      <c r="AM729" s="412">
        <f t="shared" si="317"/>
        <v>-477.27272727272725</v>
      </c>
      <c r="AN729" s="412">
        <f t="shared" si="318"/>
        <v>-9476.2727272727279</v>
      </c>
      <c r="AO729" s="413">
        <f t="shared" si="319"/>
        <v>19.855047619047621</v>
      </c>
      <c r="AP729" s="192">
        <v>2055516159993</v>
      </c>
      <c r="AQ729" s="192" t="s">
        <v>152</v>
      </c>
      <c r="AR729" s="192" t="s">
        <v>152</v>
      </c>
      <c r="AS729" s="231" t="s">
        <v>146</v>
      </c>
      <c r="AT729" s="231" t="s">
        <v>1177</v>
      </c>
      <c r="AU729" s="232" t="s">
        <v>35</v>
      </c>
      <c r="AV729" s="232" t="s">
        <v>152</v>
      </c>
      <c r="AW729" s="233">
        <f>VLOOKUP(B:B,[1]MICHELIN!$B:$K,8,0)</f>
        <v>8999</v>
      </c>
      <c r="AX729" s="233">
        <v>525</v>
      </c>
      <c r="AY729" s="204" t="s">
        <v>3388</v>
      </c>
      <c r="AZ729" s="192"/>
      <c r="BA729" s="133" t="str">
        <f>IFERROR(VLOOKUP(AZ:AZ,Q商品!B:E,4,0),"")</f>
        <v/>
      </c>
      <c r="BB729" s="133" t="str">
        <f>IFERROR(VLOOKUP(B:B,在庫!B:M,12,0),"")</f>
        <v/>
      </c>
      <c r="BC729" s="133" t="str">
        <f>IFERROR(VLOOKUP(B:B,在庫!B:L,10,0),"")</f>
        <v/>
      </c>
      <c r="BD729" s="234" t="str">
        <f>VLOOKUP(AP:AP,[1]MICHELIN!$B:$AH,32,0)</f>
        <v/>
      </c>
      <c r="BE729" s="234" t="str">
        <f>VLOOKUP(AP:AP,[1]MICHELIN!$B:$AH,33,0)</f>
        <v/>
      </c>
    </row>
    <row r="730" spans="1:61" s="11" customFormat="1" ht="19.5" hidden="1" customHeight="1">
      <c r="A730" s="11">
        <f t="shared" si="313"/>
        <v>1</v>
      </c>
      <c r="B730" s="239">
        <f t="shared" si="314"/>
        <v>2256017157703</v>
      </c>
      <c r="C730" s="225">
        <f>VLOOKUP(B:B,[1]MICHELIN!$B:$K,9,0)</f>
        <v>47</v>
      </c>
      <c r="D730" s="11" t="s">
        <v>7339</v>
      </c>
      <c r="E730" s="358" t="s">
        <v>778</v>
      </c>
      <c r="F730" s="158" t="s">
        <v>6211</v>
      </c>
      <c r="G730" s="132" t="str">
        <f t="shared" si="315"/>
        <v>17</v>
      </c>
      <c r="H730" s="225">
        <v>0</v>
      </c>
      <c r="I730" s="225">
        <f>VLOOKUP(B:B,[1]MICHELIN!$B:$K,10,0)</f>
        <v>0</v>
      </c>
      <c r="J730" s="131">
        <v>332</v>
      </c>
      <c r="K730" s="132" t="s">
        <v>1748</v>
      </c>
      <c r="L730" s="132">
        <v>32</v>
      </c>
      <c r="M730" s="134" t="s">
        <v>3422</v>
      </c>
      <c r="N730" s="226" t="s">
        <v>3357</v>
      </c>
      <c r="O730" s="226">
        <v>0</v>
      </c>
      <c r="P730" s="227">
        <v>18900</v>
      </c>
      <c r="Q730" s="228">
        <f t="shared" si="322"/>
        <v>16227.272727272726</v>
      </c>
      <c r="R730" s="143">
        <f t="shared" si="323"/>
        <v>6.8235294117646991E-2</v>
      </c>
      <c r="S730" s="192">
        <v>1074476358</v>
      </c>
      <c r="T730" s="288" t="s">
        <v>6571</v>
      </c>
      <c r="U730" s="189">
        <f t="shared" si="324"/>
        <v>18900</v>
      </c>
      <c r="W730" s="229">
        <v>18900</v>
      </c>
      <c r="X730" s="135">
        <f t="shared" si="325"/>
        <v>15120</v>
      </c>
      <c r="Y730" s="230">
        <f t="shared" si="326"/>
        <v>16227.272727272726</v>
      </c>
      <c r="Z730" s="141">
        <f t="shared" si="327"/>
        <v>7.7301587301587205E-2</v>
      </c>
      <c r="AA730" s="136">
        <f t="shared" si="328"/>
        <v>6.8235294117646991E-2</v>
      </c>
      <c r="AB730" s="144"/>
      <c r="AC730" s="184">
        <f t="shared" si="329"/>
        <v>18529</v>
      </c>
      <c r="AD730" s="182">
        <f t="shared" si="330"/>
        <v>20361</v>
      </c>
      <c r="AE730" s="128">
        <f t="shared" si="331"/>
        <v>1832.49</v>
      </c>
      <c r="AF730" s="129">
        <f t="shared" si="332"/>
        <v>371.49</v>
      </c>
      <c r="AG730" s="130">
        <f t="shared" si="333"/>
        <v>1.8245174598497126E-2</v>
      </c>
      <c r="AH730" s="137">
        <f t="shared" si="334"/>
        <v>1461</v>
      </c>
      <c r="AI730" s="138">
        <f t="shared" si="335"/>
        <v>7.1754825401502867E-2</v>
      </c>
      <c r="AJ730" s="138">
        <f t="shared" si="336"/>
        <v>4.9990119519149862E-2</v>
      </c>
      <c r="AL730" s="11">
        <f t="shared" si="316"/>
        <v>16492.900000000001</v>
      </c>
      <c r="AM730" s="412">
        <f t="shared" si="317"/>
        <v>14039</v>
      </c>
      <c r="AN730" s="412">
        <f t="shared" si="318"/>
        <v>-1081</v>
      </c>
      <c r="AO730" s="413">
        <f t="shared" si="319"/>
        <v>-7.6999786309566207E-2</v>
      </c>
      <c r="AP730" s="192">
        <v>2256017157703</v>
      </c>
      <c r="AQ730" s="192">
        <v>4985009753545</v>
      </c>
      <c r="AR730" s="192" t="s">
        <v>3155</v>
      </c>
      <c r="AS730" s="231" t="s">
        <v>0</v>
      </c>
      <c r="AT730" s="231" t="s">
        <v>777</v>
      </c>
      <c r="AU730" s="232" t="s">
        <v>68</v>
      </c>
      <c r="AV730" s="232">
        <v>30200</v>
      </c>
      <c r="AW730" s="233">
        <f>VLOOKUP(B:B,[1]MICHELIN!$B:$K,8,0)</f>
        <v>15120</v>
      </c>
      <c r="AX730" s="233">
        <v>1050</v>
      </c>
      <c r="AY730" s="204" t="s">
        <v>3387</v>
      </c>
      <c r="AZ730" s="192" t="s">
        <v>246</v>
      </c>
      <c r="BA730" s="133" t="str">
        <f>IFERROR(VLOOKUP(AZ:AZ,Q商品!B:E,4,0),"")</f>
        <v>2023年製以降 CROSSCLIMATE2 225/60R17 99V オールシーズン 夏冬タイヤ 最短当日発送</v>
      </c>
      <c r="BB730" s="133" t="str">
        <f>IFERROR(VLOOKUP(B:B,在庫!B:M,12,0),"")</f>
        <v/>
      </c>
      <c r="BC730" s="133" t="str">
        <f>IFERROR(VLOOKUP(B:B,在庫!B:L,10,0),"")</f>
        <v/>
      </c>
      <c r="BD730" s="234">
        <f>VLOOKUP(AP:AP,[1]MICHELIN!$B:$AH,32,0)</f>
        <v>605922064</v>
      </c>
      <c r="BE730" s="234">
        <f>VLOOKUP(AP:AP,[1]MICHELIN!$B:$AH,33,0)</f>
        <v>605922117</v>
      </c>
    </row>
    <row r="731" spans="1:61" s="11" customFormat="1" ht="19.5" hidden="1" customHeight="1">
      <c r="A731" s="11">
        <f t="shared" si="313"/>
        <v>1</v>
      </c>
      <c r="B731" s="239">
        <f t="shared" si="314"/>
        <v>2355019157718</v>
      </c>
      <c r="C731" s="225">
        <f>VLOOKUP(B:B,[1]MICHELIN!$B:$K,9,0)</f>
        <v>12</v>
      </c>
      <c r="D731" s="11" t="s">
        <v>7339</v>
      </c>
      <c r="E731" s="358" t="s">
        <v>791</v>
      </c>
      <c r="F731" s="158" t="s">
        <v>6214</v>
      </c>
      <c r="G731" s="132" t="str">
        <f t="shared" si="315"/>
        <v>19</v>
      </c>
      <c r="H731" s="225">
        <v>0</v>
      </c>
      <c r="I731" s="225">
        <f>VLOOKUP(B:B,[1]MICHELIN!$B:$K,10,0)</f>
        <v>0</v>
      </c>
      <c r="J731" s="131">
        <v>2062</v>
      </c>
      <c r="K731" s="132" t="s">
        <v>5186</v>
      </c>
      <c r="L731" s="132">
        <v>39</v>
      </c>
      <c r="M731" s="134" t="s">
        <v>3422</v>
      </c>
      <c r="N731" s="226">
        <v>29400</v>
      </c>
      <c r="O731" s="226">
        <v>0</v>
      </c>
      <c r="P731" s="227">
        <v>29400</v>
      </c>
      <c r="Q731" s="228">
        <f t="shared" si="322"/>
        <v>25772.727272727272</v>
      </c>
      <c r="R731" s="143">
        <f t="shared" si="323"/>
        <v>5.753086419753084E-2</v>
      </c>
      <c r="S731" s="192">
        <v>1074476173</v>
      </c>
      <c r="T731" s="288" t="s">
        <v>6576</v>
      </c>
      <c r="U731" s="189">
        <f t="shared" si="324"/>
        <v>29400</v>
      </c>
      <c r="W731" s="229">
        <v>29400</v>
      </c>
      <c r="X731" s="135">
        <f t="shared" si="325"/>
        <v>24290</v>
      </c>
      <c r="Y731" s="230">
        <f t="shared" si="326"/>
        <v>25772.727272727272</v>
      </c>
      <c r="Z731" s="141">
        <f t="shared" si="327"/>
        <v>7.7312925170067937E-2</v>
      </c>
      <c r="AA731" s="136">
        <f t="shared" si="328"/>
        <v>5.753086419753084E-2</v>
      </c>
      <c r="AB731" s="144"/>
      <c r="AC731" s="184">
        <f t="shared" si="329"/>
        <v>28823</v>
      </c>
      <c r="AD731" s="182">
        <f t="shared" si="330"/>
        <v>31673</v>
      </c>
      <c r="AE731" s="128">
        <f t="shared" si="331"/>
        <v>2850.5699999999997</v>
      </c>
      <c r="AF731" s="129">
        <f t="shared" si="332"/>
        <v>577.56999999999971</v>
      </c>
      <c r="AG731" s="130">
        <f t="shared" si="333"/>
        <v>1.8235405550468844E-2</v>
      </c>
      <c r="AH731" s="137">
        <f t="shared" si="334"/>
        <v>2273</v>
      </c>
      <c r="AI731" s="138">
        <f t="shared" si="335"/>
        <v>7.1764594449531149E-2</v>
      </c>
      <c r="AJ731" s="138">
        <f t="shared" si="336"/>
        <v>3.9295458647061993E-2</v>
      </c>
      <c r="AL731" s="11">
        <f t="shared" si="316"/>
        <v>25655.7</v>
      </c>
      <c r="AM731" s="412">
        <f t="shared" si="317"/>
        <v>22368.81818181818</v>
      </c>
      <c r="AN731" s="412">
        <f t="shared" si="318"/>
        <v>-1921.1818181818198</v>
      </c>
      <c r="AO731" s="413">
        <f t="shared" si="319"/>
        <v>-8.5886603510568774E-2</v>
      </c>
      <c r="AP731" s="192">
        <v>2355019157718</v>
      </c>
      <c r="AQ731" s="192">
        <v>4985009753705</v>
      </c>
      <c r="AR731" s="192" t="s">
        <v>3172</v>
      </c>
      <c r="AS731" s="231" t="s">
        <v>0</v>
      </c>
      <c r="AT731" s="231" t="s">
        <v>790</v>
      </c>
      <c r="AU731" s="232" t="s">
        <v>102</v>
      </c>
      <c r="AV731" s="232">
        <v>47700</v>
      </c>
      <c r="AW731" s="233">
        <f>VLOOKUP(B:B,[1]MICHELIN!$B:$K,8,0)</f>
        <v>24290</v>
      </c>
      <c r="AX731" s="233">
        <v>1050</v>
      </c>
      <c r="AY731" s="204" t="s">
        <v>3387</v>
      </c>
      <c r="AZ731" s="192" t="s">
        <v>252</v>
      </c>
      <c r="BA731" s="133" t="str">
        <f>IFERROR(VLOOKUP(AZ:AZ,Q商品!B:E,4,0),"")</f>
        <v>2023年製 CROSSCLIMATE2 235/50R19 103V XL VOL オールシーズン 夏冬タイヤ 最短当日発送</v>
      </c>
      <c r="BB731" s="133" t="str">
        <f>IFERROR(VLOOKUP(B:B,在庫!B:M,12,0),"")</f>
        <v/>
      </c>
      <c r="BC731" s="133" t="str">
        <f>IFERROR(VLOOKUP(B:B,在庫!B:L,10,0),"")</f>
        <v/>
      </c>
      <c r="BD731" s="234">
        <f>VLOOKUP(AP:AP,[1]MICHELIN!$B:$AH,32,0)</f>
        <v>605922077</v>
      </c>
      <c r="BE731" s="234">
        <f>VLOOKUP(AP:AP,[1]MICHELIN!$B:$AH,33,0)</f>
        <v>605922130</v>
      </c>
    </row>
    <row r="732" spans="1:61" s="11" customFormat="1" ht="19.5" hidden="1" customHeight="1">
      <c r="A732" s="11">
        <f t="shared" si="313"/>
        <v>1</v>
      </c>
      <c r="B732" s="239">
        <f t="shared" si="314"/>
        <v>2355517157708</v>
      </c>
      <c r="C732" s="225">
        <f>VLOOKUP(B:B,[1]MICHELIN!$B:$K,9,0)</f>
        <v>0</v>
      </c>
      <c r="D732" s="11" t="s">
        <v>7339</v>
      </c>
      <c r="E732" s="358" t="s">
        <v>795</v>
      </c>
      <c r="F732" s="158" t="s">
        <v>7076</v>
      </c>
      <c r="G732" s="132" t="str">
        <f t="shared" si="315"/>
        <v>17</v>
      </c>
      <c r="H732" s="225">
        <v>0</v>
      </c>
      <c r="I732" s="225">
        <f>VLOOKUP(B:B,[1]MICHELIN!$B:$K,10,0)</f>
        <v>0</v>
      </c>
      <c r="J732" s="131"/>
      <c r="K732" s="132" t="s">
        <v>5186</v>
      </c>
      <c r="L732" s="132">
        <v>40</v>
      </c>
      <c r="M732" s="134"/>
      <c r="N732" s="226"/>
      <c r="O732" s="226"/>
      <c r="P732" s="227"/>
      <c r="Q732" s="228">
        <f t="shared" si="322"/>
        <v>-954.5454545454545</v>
      </c>
      <c r="R732" s="143">
        <f t="shared" si="323"/>
        <v>21.721904761904764</v>
      </c>
      <c r="S732" s="192">
        <v>1074476214</v>
      </c>
      <c r="T732" s="288" t="s">
        <v>6577</v>
      </c>
      <c r="U732" s="189">
        <f t="shared" si="324"/>
        <v>23100</v>
      </c>
      <c r="W732" s="229">
        <v>23100</v>
      </c>
      <c r="X732" s="135">
        <f t="shared" si="325"/>
        <v>19780</v>
      </c>
      <c r="Y732" s="230">
        <f t="shared" si="326"/>
        <v>20045.454545454544</v>
      </c>
      <c r="Z732" s="141" t="str">
        <f t="shared" si="327"/>
        <v/>
      </c>
      <c r="AA732" s="136">
        <f t="shared" si="328"/>
        <v>1.3242630385487463E-2</v>
      </c>
      <c r="AB732" s="309"/>
      <c r="AC732" s="184">
        <f t="shared" si="329"/>
        <v>22647</v>
      </c>
      <c r="AD732" s="182">
        <f t="shared" si="330"/>
        <v>24886</v>
      </c>
      <c r="AE732" s="128">
        <f t="shared" si="331"/>
        <v>2239.7399999999998</v>
      </c>
      <c r="AF732" s="129">
        <f t="shared" si="332"/>
        <v>453.73999999999978</v>
      </c>
      <c r="AG732" s="130">
        <f t="shared" si="333"/>
        <v>1.8232741300329494E-2</v>
      </c>
      <c r="AH732" s="137">
        <f t="shared" si="334"/>
        <v>1786</v>
      </c>
      <c r="AI732" s="138">
        <f t="shared" si="335"/>
        <v>7.1767258699670503E-2</v>
      </c>
      <c r="AJ732" s="138">
        <f t="shared" si="336"/>
        <v>-4.990110914842031E-3</v>
      </c>
      <c r="AL732" s="11">
        <f t="shared" si="316"/>
        <v>20158.400000000001</v>
      </c>
      <c r="AM732" s="412">
        <f t="shared" si="317"/>
        <v>17371.272727272728</v>
      </c>
      <c r="AN732" s="412">
        <f t="shared" si="318"/>
        <v>-2408.7272727272721</v>
      </c>
      <c r="AO732" s="413">
        <f t="shared" si="319"/>
        <v>-0.13866153105440535</v>
      </c>
      <c r="AP732" s="192">
        <v>2355517157708</v>
      </c>
      <c r="AQ732" s="192">
        <v>4985009753446</v>
      </c>
      <c r="AR732" s="192" t="s">
        <v>3153</v>
      </c>
      <c r="AS732" s="231" t="s">
        <v>0</v>
      </c>
      <c r="AT732" s="231" t="s">
        <v>794</v>
      </c>
      <c r="AU732" s="232" t="s">
        <v>55</v>
      </c>
      <c r="AV732" s="232">
        <v>37100</v>
      </c>
      <c r="AW732" s="233">
        <f>VLOOKUP(B:B,[1]MICHELIN!$B:$K,8,0)</f>
        <v>19780</v>
      </c>
      <c r="AX732" s="233">
        <v>1050</v>
      </c>
      <c r="AY732" s="204" t="s">
        <v>3387</v>
      </c>
      <c r="AZ732" s="192" t="s">
        <v>253</v>
      </c>
      <c r="BA732" s="133" t="str">
        <f>IFERROR(VLOOKUP(AZ:AZ,Q商品!B:E,4,0),"")</f>
        <v>2022年製 CROSSCLIMATE2 235/55R17 103Y XL オールシーズン 夏冬タイヤ 最短当日発送</v>
      </c>
      <c r="BB732" s="133" t="str">
        <f>IFERROR(VLOOKUP(B:B,在庫!B:M,12,0),"")</f>
        <v/>
      </c>
      <c r="BC732" s="133" t="str">
        <f>IFERROR(VLOOKUP(B:B,在庫!B:L,10,0),"")</f>
        <v/>
      </c>
      <c r="BD732" s="234">
        <f>VLOOKUP(AP:AP,[1]MICHELIN!$B:$AH,32,0)</f>
        <v>605922057</v>
      </c>
      <c r="BE732" s="234">
        <f>VLOOKUP(AP:AP,[1]MICHELIN!$B:$AH,33,0)</f>
        <v>605922110</v>
      </c>
    </row>
    <row r="733" spans="1:61" s="11" customFormat="1" ht="19.5" hidden="1" customHeight="1">
      <c r="A733" s="237">
        <f t="shared" si="313"/>
        <v>1</v>
      </c>
      <c r="B733" s="249">
        <f t="shared" si="314"/>
        <v>2355519159977</v>
      </c>
      <c r="C733" s="225">
        <f>VLOOKUP(B:B,[1]MICHELIN!$B:$K,9,0)</f>
        <v>0</v>
      </c>
      <c r="D733" s="11" t="s">
        <v>7339</v>
      </c>
      <c r="E733" s="358" t="s">
        <v>800</v>
      </c>
      <c r="F733" s="158" t="s">
        <v>7078</v>
      </c>
      <c r="G733" s="132" t="str">
        <f t="shared" si="315"/>
        <v>19</v>
      </c>
      <c r="H733" s="225">
        <v>0</v>
      </c>
      <c r="I733" s="225">
        <f>VLOOKUP(B:B,[1]MICHELIN!$B:$K,10,0)</f>
        <v>0</v>
      </c>
      <c r="J733" s="131"/>
      <c r="K733" s="132" t="s">
        <v>5186</v>
      </c>
      <c r="L733" s="132">
        <v>43</v>
      </c>
      <c r="M733" s="134"/>
      <c r="N733" s="226"/>
      <c r="O733" s="226"/>
      <c r="P733" s="227"/>
      <c r="Q733" s="228">
        <f t="shared" si="322"/>
        <v>-954.5454545454545</v>
      </c>
      <c r="R733" s="143">
        <f t="shared" si="323"/>
        <v>19.134285714285717</v>
      </c>
      <c r="S733" s="238">
        <v>1074476394</v>
      </c>
      <c r="T733" s="288" t="s">
        <v>6578</v>
      </c>
      <c r="U733" s="189">
        <f t="shared" si="324"/>
        <v>29200</v>
      </c>
      <c r="W733" s="229">
        <v>29200</v>
      </c>
      <c r="X733" s="135">
        <f t="shared" si="325"/>
        <v>17310</v>
      </c>
      <c r="Y733" s="230">
        <f t="shared" si="326"/>
        <v>25590.909090909088</v>
      </c>
      <c r="Z733" s="141" t="str">
        <f t="shared" si="327"/>
        <v/>
      </c>
      <c r="AA733" s="136">
        <f t="shared" si="328"/>
        <v>0.32358792184724683</v>
      </c>
      <c r="AB733" s="309"/>
      <c r="AC733" s="184">
        <f t="shared" si="329"/>
        <v>28627</v>
      </c>
      <c r="AD733" s="182">
        <f t="shared" si="330"/>
        <v>31458</v>
      </c>
      <c r="AE733" s="128">
        <f t="shared" si="331"/>
        <v>2831.22</v>
      </c>
      <c r="AF733" s="129">
        <f t="shared" si="332"/>
        <v>573.2199999999998</v>
      </c>
      <c r="AG733" s="130">
        <f t="shared" si="333"/>
        <v>1.8221755992116468E-2</v>
      </c>
      <c r="AH733" s="137">
        <f t="shared" si="334"/>
        <v>2258</v>
      </c>
      <c r="AI733" s="138">
        <f t="shared" si="335"/>
        <v>7.1778244007883532E-2</v>
      </c>
      <c r="AJ733" s="138">
        <f t="shared" si="336"/>
        <v>0.30536616585513038</v>
      </c>
      <c r="AK733" s="11" t="s">
        <v>13397</v>
      </c>
      <c r="AL733" s="11">
        <f t="shared" si="316"/>
        <v>25481.200000000001</v>
      </c>
      <c r="AM733" s="412">
        <f t="shared" si="317"/>
        <v>22210.181818181816</v>
      </c>
      <c r="AN733" s="412">
        <f t="shared" si="318"/>
        <v>4900.1818181818162</v>
      </c>
      <c r="AO733" s="413">
        <f t="shared" si="319"/>
        <v>0.22062772192933619</v>
      </c>
      <c r="AP733" s="192">
        <v>2355519159977</v>
      </c>
      <c r="AQ733" s="192">
        <v>4985009753712</v>
      </c>
      <c r="AR733" s="192" t="s">
        <v>152</v>
      </c>
      <c r="AS733" s="231" t="s">
        <v>146</v>
      </c>
      <c r="AT733" s="231" t="s">
        <v>799</v>
      </c>
      <c r="AU733" s="232" t="s">
        <v>91</v>
      </c>
      <c r="AV733" s="232" t="s">
        <v>152</v>
      </c>
      <c r="AW733" s="233">
        <f>VLOOKUP(B:B,[1]MICHELIN!$B:$K,8,0)</f>
        <v>17310</v>
      </c>
      <c r="AX733" s="233">
        <v>1050</v>
      </c>
      <c r="AY733" s="204" t="s">
        <v>3388</v>
      </c>
      <c r="AZ733" s="195" t="s">
        <v>275</v>
      </c>
      <c r="BA733" s="133" t="str">
        <f>IFERROR(VLOOKUP(AZ:AZ,Q商品!B:E,4,0),"")</f>
        <v>2021年製 CROSSCLIMATE2 235/55R19 105H XL VOL オールシーズン 夏冬タイヤ 最短当日発送</v>
      </c>
      <c r="BB733" s="133" t="str">
        <f>IFERROR(VLOOKUP(B:B,在庫!B:M,12,0),"")</f>
        <v/>
      </c>
      <c r="BC733" s="133" t="str">
        <f>IFERROR(VLOOKUP(B:B,在庫!B:L,10,0),"")</f>
        <v/>
      </c>
      <c r="BD733" s="234" t="str">
        <f>VLOOKUP(AP:AP,[1]MICHELIN!$B:$AH,32,0)</f>
        <v/>
      </c>
      <c r="BE733" s="234" t="str">
        <f>VLOOKUP(AP:AP,[1]MICHELIN!$B:$AH,33,0)</f>
        <v/>
      </c>
    </row>
    <row r="734" spans="1:61" s="11" customFormat="1" ht="19.5" hidden="1" customHeight="1">
      <c r="A734" s="11">
        <f t="shared" si="313"/>
        <v>1</v>
      </c>
      <c r="B734" s="239">
        <f t="shared" si="314"/>
        <v>2355519157669</v>
      </c>
      <c r="C734" s="225">
        <f>VLOOKUP(B:B,[1]MICHELIN!$B:$K,9,0)</f>
        <v>20</v>
      </c>
      <c r="D734" s="11" t="s">
        <v>7339</v>
      </c>
      <c r="E734" s="358" t="s">
        <v>817</v>
      </c>
      <c r="F734" s="158" t="s">
        <v>6217</v>
      </c>
      <c r="G734" s="132" t="str">
        <f t="shared" si="315"/>
        <v>19</v>
      </c>
      <c r="H734" s="225">
        <v>0</v>
      </c>
      <c r="I734" s="225">
        <f>VLOOKUP(B:B,[1]MICHELIN!$B:$K,10,0)</f>
        <v>0</v>
      </c>
      <c r="J734" s="131">
        <v>698</v>
      </c>
      <c r="K734" s="132" t="s">
        <v>5186</v>
      </c>
      <c r="L734" s="132">
        <v>52</v>
      </c>
      <c r="M734" s="134" t="s">
        <v>3422</v>
      </c>
      <c r="N734" s="226">
        <v>29900</v>
      </c>
      <c r="O734" s="226">
        <v>0</v>
      </c>
      <c r="P734" s="227">
        <v>29900</v>
      </c>
      <c r="Q734" s="228">
        <f t="shared" si="322"/>
        <v>26227.272727272724</v>
      </c>
      <c r="R734" s="143">
        <f t="shared" si="323"/>
        <v>7.1958405545927098E-2</v>
      </c>
      <c r="S734" s="192">
        <v>1074476656</v>
      </c>
      <c r="T734" s="288" t="s">
        <v>6586</v>
      </c>
      <c r="U734" s="189">
        <f t="shared" si="324"/>
        <v>29900</v>
      </c>
      <c r="W734" s="229">
        <v>29900</v>
      </c>
      <c r="X734" s="135">
        <f t="shared" si="325"/>
        <v>24340</v>
      </c>
      <c r="Y734" s="230">
        <f t="shared" si="326"/>
        <v>26227.272727272724</v>
      </c>
      <c r="Z734" s="141">
        <f t="shared" si="327"/>
        <v>7.7324414715719048E-2</v>
      </c>
      <c r="AA734" s="136">
        <f t="shared" si="328"/>
        <v>7.1958405545927098E-2</v>
      </c>
      <c r="AB734" s="144"/>
      <c r="AC734" s="184">
        <f t="shared" si="329"/>
        <v>29313</v>
      </c>
      <c r="AD734" s="182">
        <f t="shared" si="330"/>
        <v>32212</v>
      </c>
      <c r="AE734" s="128">
        <f t="shared" si="331"/>
        <v>2899.08</v>
      </c>
      <c r="AF734" s="129">
        <f t="shared" si="332"/>
        <v>587.07999999999993</v>
      </c>
      <c r="AG734" s="130">
        <f t="shared" si="333"/>
        <v>1.8225506022600271E-2</v>
      </c>
      <c r="AH734" s="137">
        <f t="shared" si="334"/>
        <v>2312</v>
      </c>
      <c r="AI734" s="138">
        <f t="shared" si="335"/>
        <v>7.1774493977399725E-2</v>
      </c>
      <c r="AJ734" s="138">
        <f t="shared" si="336"/>
        <v>5.3732899523326827E-2</v>
      </c>
      <c r="AL734" s="11">
        <f t="shared" si="316"/>
        <v>26091.8</v>
      </c>
      <c r="AM734" s="412">
        <f t="shared" si="317"/>
        <v>22765.272727272724</v>
      </c>
      <c r="AN734" s="412">
        <f t="shared" si="318"/>
        <v>-1574.7272727272757</v>
      </c>
      <c r="AO734" s="413">
        <f t="shared" si="319"/>
        <v>-6.9172343841097828E-2</v>
      </c>
      <c r="AP734" s="192">
        <v>2355519157669</v>
      </c>
      <c r="AQ734" s="192">
        <v>4985009709184</v>
      </c>
      <c r="AR734" s="192" t="s">
        <v>3122</v>
      </c>
      <c r="AS734" s="231" t="s">
        <v>18</v>
      </c>
      <c r="AT734" s="231" t="s">
        <v>816</v>
      </c>
      <c r="AU734" s="232" t="s">
        <v>91</v>
      </c>
      <c r="AV734" s="232">
        <v>48700</v>
      </c>
      <c r="AW734" s="233">
        <f>VLOOKUP(B:B,[1]MICHELIN!$B:$K,8,0)</f>
        <v>24340</v>
      </c>
      <c r="AX734" s="233">
        <v>1050</v>
      </c>
      <c r="AY734" s="204" t="s">
        <v>3387</v>
      </c>
      <c r="AZ734" s="192" t="s">
        <v>261</v>
      </c>
      <c r="BA734" s="133" t="str">
        <f>IFERROR(VLOOKUP(AZ:AZ,Q商品!B:E,4,0),"")</f>
        <v>2022年製以降 CROSSCLIMATE 2 SUV 235/55R19 105W XL オールシーズン 夏冬タイヤ 最短当日発送</v>
      </c>
      <c r="BB734" s="133" t="str">
        <f>IFERROR(VLOOKUP(B:B,在庫!B:M,12,0),"")</f>
        <v/>
      </c>
      <c r="BC734" s="133" t="str">
        <f>IFERROR(VLOOKUP(B:B,在庫!B:L,10,0),"")</f>
        <v/>
      </c>
      <c r="BD734" s="234" t="str">
        <f>VLOOKUP(AP:AP,[1]MICHELIN!$B:$AH,32,0)</f>
        <v>×</v>
      </c>
      <c r="BE734" s="234" t="str">
        <f>VLOOKUP(AP:AP,[1]MICHELIN!$B:$AH,33,0)</f>
        <v/>
      </c>
    </row>
    <row r="735" spans="1:61" hidden="1">
      <c r="A735" s="237">
        <f t="shared" si="313"/>
        <v>1</v>
      </c>
      <c r="B735" s="249">
        <f t="shared" si="314"/>
        <v>2254517159982</v>
      </c>
      <c r="C735" s="225">
        <f>VLOOKUP(B:B,[1]MICHELIN!$B:$K,9,0)</f>
        <v>0</v>
      </c>
      <c r="D735" s="11" t="s">
        <v>7339</v>
      </c>
      <c r="E735" s="358" t="s">
        <v>1551</v>
      </c>
      <c r="F735" s="158"/>
      <c r="G735" s="132" t="str">
        <f t="shared" si="315"/>
        <v>17</v>
      </c>
      <c r="H735" s="225">
        <v>0</v>
      </c>
      <c r="I735" s="225">
        <f>VLOOKUP(B:B,[1]MICHELIN!$B:$K,10,0)</f>
        <v>0</v>
      </c>
      <c r="J735" s="131"/>
      <c r="K735" s="132" t="s">
        <v>5186</v>
      </c>
      <c r="L735" s="132">
        <v>60</v>
      </c>
      <c r="M735" s="134"/>
      <c r="N735" s="226"/>
      <c r="O735" s="226"/>
      <c r="P735" s="227"/>
      <c r="Q735" s="228">
        <f t="shared" si="322"/>
        <v>-477.27272727272725</v>
      </c>
      <c r="R735" s="143">
        <f t="shared" si="323"/>
        <v>25.707047619047621</v>
      </c>
      <c r="S735" s="238"/>
      <c r="T735" s="288"/>
      <c r="U735" s="189">
        <f t="shared" si="324"/>
        <v>0</v>
      </c>
      <c r="V735" s="11"/>
      <c r="W735" s="229"/>
      <c r="X735" s="135">
        <f t="shared" si="325"/>
        <v>11792</v>
      </c>
      <c r="Y735" s="230">
        <f t="shared" si="326"/>
        <v>-477.27272727272725</v>
      </c>
      <c r="Z735" s="141" t="str">
        <f t="shared" si="327"/>
        <v/>
      </c>
      <c r="AA735" s="136">
        <f t="shared" si="328"/>
        <v>25.707047619047621</v>
      </c>
      <c r="AB735" s="309"/>
      <c r="AC735" s="184">
        <f t="shared" si="329"/>
        <v>0</v>
      </c>
      <c r="AD735" s="182">
        <f t="shared" si="330"/>
        <v>0</v>
      </c>
      <c r="AE735" s="128">
        <f t="shared" si="331"/>
        <v>0</v>
      </c>
      <c r="AF735" s="129">
        <f t="shared" si="332"/>
        <v>0</v>
      </c>
      <c r="AG735" s="130" t="str">
        <f t="shared" si="333"/>
        <v/>
      </c>
      <c r="AH735" s="137">
        <f t="shared" si="334"/>
        <v>0</v>
      </c>
      <c r="AI735" s="138" t="str">
        <f t="shared" si="335"/>
        <v/>
      </c>
      <c r="AJ735" s="138" t="str">
        <f t="shared" si="336"/>
        <v/>
      </c>
      <c r="AK735" s="11"/>
      <c r="AL735" s="11">
        <f t="shared" si="316"/>
        <v>0</v>
      </c>
      <c r="AM735" s="412">
        <f t="shared" si="317"/>
        <v>-477.27272727272725</v>
      </c>
      <c r="AN735" s="412">
        <f t="shared" si="318"/>
        <v>-12269.272727272728</v>
      </c>
      <c r="AO735" s="413">
        <f t="shared" si="319"/>
        <v>25.707047619047621</v>
      </c>
      <c r="AP735" s="192">
        <v>2254517159982</v>
      </c>
      <c r="AQ735" s="192" t="s">
        <v>152</v>
      </c>
      <c r="AR735" s="192" t="s">
        <v>152</v>
      </c>
      <c r="AS735" s="231" t="s">
        <v>146</v>
      </c>
      <c r="AT735" s="231" t="s">
        <v>1178</v>
      </c>
      <c r="AU735" s="232" t="s">
        <v>37</v>
      </c>
      <c r="AV735" s="232" t="s">
        <v>152</v>
      </c>
      <c r="AW735" s="233">
        <f>VLOOKUP(B:B,[1]MICHELIN!$B:$K,8,0)</f>
        <v>11792</v>
      </c>
      <c r="AX735" s="233">
        <v>525</v>
      </c>
      <c r="AY735" s="204" t="s">
        <v>3388</v>
      </c>
      <c r="AZ735" s="192"/>
      <c r="BA735" s="133" t="str">
        <f>IFERROR(VLOOKUP(AZ:AZ,Q商品!B:E,4,0),"")</f>
        <v/>
      </c>
      <c r="BB735" s="133" t="str">
        <f>IFERROR(VLOOKUP(B:B,在庫!B:M,12,0),"")</f>
        <v/>
      </c>
      <c r="BC735" s="133" t="str">
        <f>IFERROR(VLOOKUP(B:B,在庫!B:L,10,0),"")</f>
        <v/>
      </c>
      <c r="BD735" s="234" t="str">
        <f>VLOOKUP(AP:AP,[1]MICHELIN!$B:$AH,32,0)</f>
        <v/>
      </c>
      <c r="BE735" s="234" t="str">
        <f>VLOOKUP(AP:AP,[1]MICHELIN!$B:$AH,33,0)</f>
        <v/>
      </c>
      <c r="BF735" s="11"/>
      <c r="BG735" s="11"/>
      <c r="BH735" s="11"/>
      <c r="BI735" s="11"/>
    </row>
    <row r="736" spans="1:61" hidden="1">
      <c r="A736" s="237">
        <f t="shared" si="313"/>
        <v>1</v>
      </c>
      <c r="B736" s="249">
        <f t="shared" si="314"/>
        <v>1856515159752</v>
      </c>
      <c r="C736" s="225">
        <f>VLOOKUP(B:B,[1]MICHELIN!$B:$K,9,0)</f>
        <v>0</v>
      </c>
      <c r="D736" s="11" t="s">
        <v>7339</v>
      </c>
      <c r="E736" s="358" t="s">
        <v>1550</v>
      </c>
      <c r="F736" s="158"/>
      <c r="G736" s="132" t="str">
        <f t="shared" si="315"/>
        <v>15</v>
      </c>
      <c r="H736" s="225">
        <v>0</v>
      </c>
      <c r="I736" s="225">
        <f>VLOOKUP(B:B,[1]MICHELIN!$B:$K,10,0)</f>
        <v>0</v>
      </c>
      <c r="J736" s="131"/>
      <c r="K736" s="132" t="s">
        <v>5186</v>
      </c>
      <c r="L736" s="132">
        <v>69</v>
      </c>
      <c r="M736" s="134"/>
      <c r="N736" s="226"/>
      <c r="O736" s="226"/>
      <c r="P736" s="227"/>
      <c r="Q736" s="228">
        <f t="shared" si="322"/>
        <v>-477.27272727272725</v>
      </c>
      <c r="R736" s="143">
        <f t="shared" si="323"/>
        <v>14.382285714285715</v>
      </c>
      <c r="S736" s="238"/>
      <c r="T736" s="288"/>
      <c r="U736" s="189">
        <f t="shared" si="324"/>
        <v>0</v>
      </c>
      <c r="V736" s="11"/>
      <c r="W736" s="229"/>
      <c r="X736" s="135">
        <f t="shared" si="325"/>
        <v>6387</v>
      </c>
      <c r="Y736" s="230">
        <f t="shared" si="326"/>
        <v>-477.27272727272725</v>
      </c>
      <c r="Z736" s="141" t="str">
        <f t="shared" si="327"/>
        <v/>
      </c>
      <c r="AA736" s="136">
        <f t="shared" si="328"/>
        <v>14.382285714285715</v>
      </c>
      <c r="AB736" s="309"/>
      <c r="AC736" s="184">
        <f t="shared" si="329"/>
        <v>0</v>
      </c>
      <c r="AD736" s="182">
        <f t="shared" si="330"/>
        <v>0</v>
      </c>
      <c r="AE736" s="128">
        <f t="shared" si="331"/>
        <v>0</v>
      </c>
      <c r="AF736" s="129">
        <f t="shared" si="332"/>
        <v>0</v>
      </c>
      <c r="AG736" s="130" t="str">
        <f t="shared" si="333"/>
        <v/>
      </c>
      <c r="AH736" s="137">
        <f t="shared" si="334"/>
        <v>0</v>
      </c>
      <c r="AI736" s="138" t="str">
        <f t="shared" si="335"/>
        <v/>
      </c>
      <c r="AJ736" s="138" t="str">
        <f t="shared" si="336"/>
        <v/>
      </c>
      <c r="AK736" s="11"/>
      <c r="AL736" s="11">
        <f t="shared" si="316"/>
        <v>0</v>
      </c>
      <c r="AM736" s="412">
        <f t="shared" si="317"/>
        <v>-477.27272727272725</v>
      </c>
      <c r="AN736" s="412">
        <f t="shared" si="318"/>
        <v>-6864.272727272727</v>
      </c>
      <c r="AO736" s="413">
        <f t="shared" si="319"/>
        <v>14.382285714285715</v>
      </c>
      <c r="AP736" s="192">
        <v>1856515159752</v>
      </c>
      <c r="AQ736" s="192">
        <v>4985009755167</v>
      </c>
      <c r="AR736" s="192" t="s">
        <v>152</v>
      </c>
      <c r="AS736" s="231" t="s">
        <v>1175</v>
      </c>
      <c r="AT736" s="231" t="s">
        <v>968</v>
      </c>
      <c r="AU736" s="232" t="s">
        <v>42</v>
      </c>
      <c r="AV736" s="232" t="s">
        <v>152</v>
      </c>
      <c r="AW736" s="233">
        <f>VLOOKUP(B:B,[1]MICHELIN!$B:$K,8,0)</f>
        <v>6387</v>
      </c>
      <c r="AX736" s="233">
        <v>525</v>
      </c>
      <c r="AY736" s="204" t="s">
        <v>3388</v>
      </c>
      <c r="AZ736" s="192"/>
      <c r="BA736" s="133" t="str">
        <f>IFERROR(VLOOKUP(AZ:AZ,Q商品!B:E,4,0),"")</f>
        <v/>
      </c>
      <c r="BB736" s="133" t="str">
        <f>IFERROR(VLOOKUP(B:B,在庫!B:M,12,0),"")</f>
        <v/>
      </c>
      <c r="BC736" s="133" t="str">
        <f>IFERROR(VLOOKUP(B:B,在庫!B:L,10,0),"")</f>
        <v/>
      </c>
      <c r="BD736" s="234" t="str">
        <f>VLOOKUP(AP:AP,[1]MICHELIN!$B:$AH,32,0)</f>
        <v/>
      </c>
      <c r="BE736" s="234" t="str">
        <f>VLOOKUP(AP:AP,[1]MICHELIN!$B:$AH,33,0)</f>
        <v/>
      </c>
      <c r="BF736" s="11"/>
      <c r="BG736" s="11"/>
      <c r="BH736" s="11"/>
      <c r="BI736" s="11"/>
    </row>
    <row r="737" spans="1:61" hidden="1">
      <c r="A737" s="237">
        <f t="shared" si="313"/>
        <v>1</v>
      </c>
      <c r="B737" s="249">
        <f t="shared" si="314"/>
        <v>1956515159964</v>
      </c>
      <c r="C737" s="225">
        <f>VLOOKUP(B:B,[1]MICHELIN!$B:$K,9,0)</f>
        <v>0</v>
      </c>
      <c r="D737" s="11" t="s">
        <v>7339</v>
      </c>
      <c r="E737" s="358" t="s">
        <v>845</v>
      </c>
      <c r="F737" s="158"/>
      <c r="G737" s="132" t="str">
        <f t="shared" si="315"/>
        <v>15</v>
      </c>
      <c r="H737" s="225">
        <v>0</v>
      </c>
      <c r="I737" s="225">
        <f>VLOOKUP(B:B,[1]MICHELIN!$B:$K,10,0)</f>
        <v>0</v>
      </c>
      <c r="J737" s="131"/>
      <c r="K737" s="132" t="s">
        <v>5186</v>
      </c>
      <c r="L737" s="132">
        <v>71</v>
      </c>
      <c r="M737" s="134"/>
      <c r="N737" s="226"/>
      <c r="O737" s="226"/>
      <c r="P737" s="227"/>
      <c r="Q737" s="228">
        <f t="shared" si="322"/>
        <v>-477.27272727272725</v>
      </c>
      <c r="R737" s="143">
        <f t="shared" si="323"/>
        <v>17.078857142857142</v>
      </c>
      <c r="S737" s="238">
        <v>1074476397</v>
      </c>
      <c r="T737" s="288" t="s">
        <v>6600</v>
      </c>
      <c r="U737" s="189">
        <f t="shared" si="324"/>
        <v>0</v>
      </c>
      <c r="V737" s="11"/>
      <c r="W737" s="229"/>
      <c r="X737" s="135">
        <f t="shared" si="325"/>
        <v>7674</v>
      </c>
      <c r="Y737" s="230">
        <f t="shared" si="326"/>
        <v>-477.27272727272725</v>
      </c>
      <c r="Z737" s="141" t="str">
        <f t="shared" si="327"/>
        <v/>
      </c>
      <c r="AA737" s="136">
        <f t="shared" si="328"/>
        <v>17.078857142857142</v>
      </c>
      <c r="AB737" s="309"/>
      <c r="AC737" s="184">
        <f t="shared" si="329"/>
        <v>0</v>
      </c>
      <c r="AD737" s="182">
        <f t="shared" si="330"/>
        <v>0</v>
      </c>
      <c r="AE737" s="128">
        <f t="shared" si="331"/>
        <v>0</v>
      </c>
      <c r="AF737" s="129">
        <f t="shared" si="332"/>
        <v>0</v>
      </c>
      <c r="AG737" s="130" t="str">
        <f t="shared" si="333"/>
        <v/>
      </c>
      <c r="AH737" s="137">
        <f t="shared" si="334"/>
        <v>0</v>
      </c>
      <c r="AI737" s="138" t="str">
        <f t="shared" si="335"/>
        <v/>
      </c>
      <c r="AJ737" s="138" t="str">
        <f t="shared" si="336"/>
        <v/>
      </c>
      <c r="AK737" s="11" t="s">
        <v>13397</v>
      </c>
      <c r="AL737" s="11">
        <f t="shared" si="316"/>
        <v>0</v>
      </c>
      <c r="AM737" s="412">
        <f t="shared" si="317"/>
        <v>-477.27272727272725</v>
      </c>
      <c r="AN737" s="412">
        <f t="shared" si="318"/>
        <v>-8151.272727272727</v>
      </c>
      <c r="AO737" s="413">
        <f t="shared" si="319"/>
        <v>17.078857142857142</v>
      </c>
      <c r="AP737" s="192">
        <v>1956515159964</v>
      </c>
      <c r="AQ737" s="192">
        <v>4985009753576</v>
      </c>
      <c r="AR737" s="192" t="s">
        <v>152</v>
      </c>
      <c r="AS737" s="231" t="s">
        <v>146</v>
      </c>
      <c r="AT737" s="231" t="s">
        <v>844</v>
      </c>
      <c r="AU737" s="232" t="s">
        <v>43</v>
      </c>
      <c r="AV737" s="232" t="s">
        <v>152</v>
      </c>
      <c r="AW737" s="233">
        <f>VLOOKUP(B:B,[1]MICHELIN!$B:$K,8,0)</f>
        <v>7674</v>
      </c>
      <c r="AX737" s="233">
        <v>525</v>
      </c>
      <c r="AY737" s="204" t="s">
        <v>3388</v>
      </c>
      <c r="AZ737" s="195" t="s">
        <v>267</v>
      </c>
      <c r="BA737" s="133" t="str">
        <f>IFERROR(VLOOKUP(AZ:AZ,Q商品!B:E,4,0),"")</f>
        <v>2022年製 CROSSCLIMATE2 195/65R15 91H オールシーズン 夏冬タイヤ 最短当日発送</v>
      </c>
      <c r="BB737" s="133" t="str">
        <f>IFERROR(VLOOKUP(B:B,在庫!B:M,12,0),"")</f>
        <v/>
      </c>
      <c r="BC737" s="133" t="str">
        <f>IFERROR(VLOOKUP(B:B,在庫!B:L,10,0),"")</f>
        <v/>
      </c>
      <c r="BD737" s="234" t="str">
        <f>VLOOKUP(AP:AP,[1]MICHELIN!$B:$AH,32,0)</f>
        <v/>
      </c>
      <c r="BE737" s="234" t="str">
        <f>VLOOKUP(AP:AP,[1]MICHELIN!$B:$AH,33,0)</f>
        <v/>
      </c>
      <c r="BF737" s="11"/>
      <c r="BG737" s="11"/>
      <c r="BH737" s="11"/>
      <c r="BI737" s="11"/>
    </row>
    <row r="738" spans="1:61" hidden="1">
      <c r="A738" s="237">
        <f t="shared" si="313"/>
        <v>1</v>
      </c>
      <c r="B738" s="249">
        <f t="shared" si="314"/>
        <v>2055516159962</v>
      </c>
      <c r="C738" s="225">
        <f>VLOOKUP(B:B,[1]MICHELIN!$B:$K,9,0)</f>
        <v>0</v>
      </c>
      <c r="D738" s="11" t="s">
        <v>7339</v>
      </c>
      <c r="E738" s="358" t="s">
        <v>739</v>
      </c>
      <c r="F738" s="158"/>
      <c r="G738" s="132" t="str">
        <f t="shared" si="315"/>
        <v>16</v>
      </c>
      <c r="H738" s="225">
        <v>0</v>
      </c>
      <c r="I738" s="225">
        <f>VLOOKUP(B:B,[1]MICHELIN!$B:$K,10,0)</f>
        <v>0</v>
      </c>
      <c r="J738" s="131"/>
      <c r="K738" s="132" t="s">
        <v>5186</v>
      </c>
      <c r="L738" s="132">
        <v>72</v>
      </c>
      <c r="M738" s="134"/>
      <c r="N738" s="226"/>
      <c r="O738" s="226"/>
      <c r="P738" s="227"/>
      <c r="Q738" s="228">
        <f t="shared" si="322"/>
        <v>-477.27272727272725</v>
      </c>
      <c r="R738" s="143">
        <f t="shared" si="323"/>
        <v>19.855047619047621</v>
      </c>
      <c r="S738" s="238">
        <v>1074476398</v>
      </c>
      <c r="T738" s="288" t="s">
        <v>6601</v>
      </c>
      <c r="U738" s="189">
        <f t="shared" si="324"/>
        <v>0</v>
      </c>
      <c r="V738" s="11"/>
      <c r="W738" s="229"/>
      <c r="X738" s="135">
        <f t="shared" si="325"/>
        <v>8999</v>
      </c>
      <c r="Y738" s="230">
        <f t="shared" si="326"/>
        <v>-477.27272727272725</v>
      </c>
      <c r="Z738" s="141" t="str">
        <f t="shared" si="327"/>
        <v/>
      </c>
      <c r="AA738" s="136">
        <f t="shared" si="328"/>
        <v>19.855047619047621</v>
      </c>
      <c r="AB738" s="309"/>
      <c r="AC738" s="184">
        <f t="shared" si="329"/>
        <v>0</v>
      </c>
      <c r="AD738" s="182">
        <f t="shared" si="330"/>
        <v>0</v>
      </c>
      <c r="AE738" s="128">
        <f t="shared" si="331"/>
        <v>0</v>
      </c>
      <c r="AF738" s="129">
        <f t="shared" si="332"/>
        <v>0</v>
      </c>
      <c r="AG738" s="130" t="str">
        <f t="shared" si="333"/>
        <v/>
      </c>
      <c r="AH738" s="137">
        <f t="shared" si="334"/>
        <v>0</v>
      </c>
      <c r="AI738" s="138" t="str">
        <f t="shared" si="335"/>
        <v/>
      </c>
      <c r="AJ738" s="138" t="str">
        <f t="shared" si="336"/>
        <v/>
      </c>
      <c r="AK738" s="11" t="s">
        <v>13397</v>
      </c>
      <c r="AL738" s="11">
        <f t="shared" si="316"/>
        <v>0</v>
      </c>
      <c r="AM738" s="412">
        <f t="shared" si="317"/>
        <v>-477.27272727272725</v>
      </c>
      <c r="AN738" s="412">
        <f t="shared" si="318"/>
        <v>-9476.2727272727279</v>
      </c>
      <c r="AO738" s="413">
        <f t="shared" si="319"/>
        <v>19.855047619047621</v>
      </c>
      <c r="AP738" s="192">
        <v>2055516159962</v>
      </c>
      <c r="AQ738" s="192">
        <v>4985009753385</v>
      </c>
      <c r="AR738" s="192" t="s">
        <v>152</v>
      </c>
      <c r="AS738" s="231" t="s">
        <v>146</v>
      </c>
      <c r="AT738" s="231" t="s">
        <v>1176</v>
      </c>
      <c r="AU738" s="232" t="s">
        <v>35</v>
      </c>
      <c r="AV738" s="232" t="s">
        <v>152</v>
      </c>
      <c r="AW738" s="233">
        <f>VLOOKUP(B:B,[1]MICHELIN!$B:$K,8,0)</f>
        <v>8999</v>
      </c>
      <c r="AX738" s="233">
        <v>525</v>
      </c>
      <c r="AY738" s="204" t="s">
        <v>3388</v>
      </c>
      <c r="AZ738" s="195" t="s">
        <v>268</v>
      </c>
      <c r="BA738" s="133" t="str">
        <f>IFERROR(VLOOKUP(AZ:AZ,Q商品!B:E,4,0),"")</f>
        <v>2021年製 CROSSCLIMATE2 205/55R16 91V オールシーズン 夏冬タイヤ 最短当日発送</v>
      </c>
      <c r="BB738" s="133" t="str">
        <f>IFERROR(VLOOKUP(B:B,在庫!B:M,12,0),"")</f>
        <v/>
      </c>
      <c r="BC738" s="133" t="str">
        <f>IFERROR(VLOOKUP(B:B,在庫!B:L,10,0),"")</f>
        <v/>
      </c>
      <c r="BD738" s="234" t="str">
        <f>VLOOKUP(AP:AP,[1]MICHELIN!$B:$AH,32,0)</f>
        <v/>
      </c>
      <c r="BE738" s="234" t="str">
        <f>VLOOKUP(AP:AP,[1]MICHELIN!$B:$AH,33,0)</f>
        <v/>
      </c>
      <c r="BF738" s="11"/>
      <c r="BG738" s="11"/>
      <c r="BH738" s="11"/>
      <c r="BI738" s="11"/>
    </row>
    <row r="739" spans="1:61" hidden="1">
      <c r="A739" s="237">
        <f t="shared" si="313"/>
        <v>1</v>
      </c>
      <c r="B739" s="249">
        <f t="shared" si="314"/>
        <v>2355519159915</v>
      </c>
      <c r="C739" s="225">
        <f>VLOOKUP(B:B,[1]MICHELIN!$B:$K,9,0)</f>
        <v>0</v>
      </c>
      <c r="D739" s="11" t="s">
        <v>7339</v>
      </c>
      <c r="E739" s="358" t="s">
        <v>1548</v>
      </c>
      <c r="F739" s="158" t="s">
        <v>7089</v>
      </c>
      <c r="G739" s="132" t="str">
        <f t="shared" si="315"/>
        <v>19</v>
      </c>
      <c r="H739" s="225">
        <v>0</v>
      </c>
      <c r="I739" s="225">
        <f>VLOOKUP(B:B,[1]MICHELIN!$B:$K,10,0)</f>
        <v>0</v>
      </c>
      <c r="J739" s="131" t="s">
        <v>12</v>
      </c>
      <c r="K739" s="132" t="s">
        <v>4888</v>
      </c>
      <c r="L739" s="132">
        <v>1</v>
      </c>
      <c r="M739" s="134"/>
      <c r="N739" s="226"/>
      <c r="O739" s="226"/>
      <c r="P739" s="227"/>
      <c r="Q739" s="228">
        <f t="shared" si="322"/>
        <v>-954.5454545454545</v>
      </c>
      <c r="R739" s="143">
        <f t="shared" si="323"/>
        <v>16.799142857142858</v>
      </c>
      <c r="S739" s="238"/>
      <c r="T739" s="288"/>
      <c r="U739" s="189">
        <f t="shared" si="324"/>
        <v>0</v>
      </c>
      <c r="V739" s="11"/>
      <c r="W739" s="229"/>
      <c r="X739" s="135">
        <f t="shared" si="325"/>
        <v>15081</v>
      </c>
      <c r="Y739" s="230">
        <f t="shared" si="326"/>
        <v>-954.5454545454545</v>
      </c>
      <c r="Z739" s="141" t="str">
        <f t="shared" si="327"/>
        <v/>
      </c>
      <c r="AA739" s="136">
        <f t="shared" si="328"/>
        <v>16.799142857142858</v>
      </c>
      <c r="AB739" s="309"/>
      <c r="AC739" s="184">
        <f t="shared" si="329"/>
        <v>0</v>
      </c>
      <c r="AD739" s="182">
        <f t="shared" si="330"/>
        <v>0</v>
      </c>
      <c r="AE739" s="128">
        <f t="shared" si="331"/>
        <v>0</v>
      </c>
      <c r="AF739" s="129">
        <f t="shared" si="332"/>
        <v>0</v>
      </c>
      <c r="AG739" s="130" t="str">
        <f t="shared" si="333"/>
        <v/>
      </c>
      <c r="AH739" s="137">
        <f t="shared" si="334"/>
        <v>0</v>
      </c>
      <c r="AI739" s="138" t="str">
        <f t="shared" si="335"/>
        <v/>
      </c>
      <c r="AJ739" s="138" t="str">
        <f t="shared" si="336"/>
        <v/>
      </c>
      <c r="AK739" s="11"/>
      <c r="AL739" s="11">
        <f t="shared" si="316"/>
        <v>0</v>
      </c>
      <c r="AM739" s="412">
        <f t="shared" si="317"/>
        <v>-954.5454545454545</v>
      </c>
      <c r="AN739" s="412">
        <f t="shared" si="318"/>
        <v>-16035.545454545454</v>
      </c>
      <c r="AO739" s="413">
        <f t="shared" si="319"/>
        <v>16.799142857142858</v>
      </c>
      <c r="AP739" s="192">
        <v>2355519159915</v>
      </c>
      <c r="AQ739" s="192">
        <v>4985009740514</v>
      </c>
      <c r="AR739" s="192" t="s">
        <v>1167</v>
      </c>
      <c r="AS739" s="231" t="s">
        <v>1168</v>
      </c>
      <c r="AT739" s="231" t="s">
        <v>1171</v>
      </c>
      <c r="AU739" s="232" t="s">
        <v>1172</v>
      </c>
      <c r="AV739" s="232" t="s">
        <v>152</v>
      </c>
      <c r="AW739" s="233">
        <f>VLOOKUP(B:B,[1]MICHELIN!$B:$K,8,0)</f>
        <v>15081</v>
      </c>
      <c r="AX739" s="233">
        <v>1050</v>
      </c>
      <c r="AY739" s="204" t="s">
        <v>3388</v>
      </c>
      <c r="AZ739" s="192"/>
      <c r="BA739" s="133" t="str">
        <f>IFERROR(VLOOKUP(AZ:AZ,Q商品!B:E,4,0),"")</f>
        <v/>
      </c>
      <c r="BB739" s="133" t="str">
        <f>IFERROR(VLOOKUP(B:B,在庫!B:M,12,0),"")</f>
        <v/>
      </c>
      <c r="BC739" s="133" t="str">
        <f>IFERROR(VLOOKUP(B:B,在庫!B:L,10,0),"")</f>
        <v/>
      </c>
      <c r="BD739" s="234" t="str">
        <f>VLOOKUP(AP:AP,[1]MICHELIN!$B:$AH,32,0)</f>
        <v/>
      </c>
      <c r="BE739" s="234" t="str">
        <f>VLOOKUP(AP:AP,[1]MICHELIN!$B:$AH,33,0)</f>
        <v/>
      </c>
      <c r="BF739" s="11"/>
      <c r="BG739" s="11"/>
      <c r="BH739" s="11"/>
      <c r="BI739" s="11"/>
    </row>
    <row r="740" spans="1:61" hidden="1">
      <c r="A740" s="237">
        <f t="shared" si="313"/>
        <v>1</v>
      </c>
      <c r="B740" s="249">
        <f t="shared" si="314"/>
        <v>2355519159922</v>
      </c>
      <c r="C740" s="225">
        <f>VLOOKUP(B:B,[1]MICHELIN!$B:$K,9,0)</f>
        <v>0</v>
      </c>
      <c r="D740" s="11" t="s">
        <v>7339</v>
      </c>
      <c r="E740" s="358" t="s">
        <v>1547</v>
      </c>
      <c r="F740" s="158" t="s">
        <v>7090</v>
      </c>
      <c r="G740" s="132" t="str">
        <f t="shared" si="315"/>
        <v>19</v>
      </c>
      <c r="H740" s="225">
        <v>0</v>
      </c>
      <c r="I740" s="225">
        <f>VLOOKUP(B:B,[1]MICHELIN!$B:$K,10,0)</f>
        <v>0</v>
      </c>
      <c r="J740" s="131">
        <v>958</v>
      </c>
      <c r="K740" s="132" t="s">
        <v>4888</v>
      </c>
      <c r="L740" s="132">
        <v>2</v>
      </c>
      <c r="M740" s="134"/>
      <c r="N740" s="226"/>
      <c r="O740" s="226"/>
      <c r="P740" s="227"/>
      <c r="Q740" s="228">
        <f t="shared" si="322"/>
        <v>-954.5454545454545</v>
      </c>
      <c r="R740" s="143">
        <f t="shared" si="323"/>
        <v>16.276380952380954</v>
      </c>
      <c r="S740" s="238"/>
      <c r="T740" s="288"/>
      <c r="U740" s="189">
        <f t="shared" si="324"/>
        <v>0</v>
      </c>
      <c r="V740" s="11"/>
      <c r="W740" s="229"/>
      <c r="X740" s="135">
        <f t="shared" si="325"/>
        <v>14582</v>
      </c>
      <c r="Y740" s="230">
        <f t="shared" si="326"/>
        <v>-954.5454545454545</v>
      </c>
      <c r="Z740" s="141" t="str">
        <f t="shared" si="327"/>
        <v/>
      </c>
      <c r="AA740" s="136">
        <f t="shared" si="328"/>
        <v>16.276380952380954</v>
      </c>
      <c r="AB740" s="309"/>
      <c r="AC740" s="184">
        <f t="shared" si="329"/>
        <v>0</v>
      </c>
      <c r="AD740" s="182">
        <f t="shared" si="330"/>
        <v>0</v>
      </c>
      <c r="AE740" s="128">
        <f t="shared" si="331"/>
        <v>0</v>
      </c>
      <c r="AF740" s="129">
        <f t="shared" si="332"/>
        <v>0</v>
      </c>
      <c r="AG740" s="130" t="str">
        <f t="shared" si="333"/>
        <v/>
      </c>
      <c r="AH740" s="137">
        <f t="shared" si="334"/>
        <v>0</v>
      </c>
      <c r="AI740" s="138" t="str">
        <f t="shared" si="335"/>
        <v/>
      </c>
      <c r="AJ740" s="138" t="str">
        <f t="shared" si="336"/>
        <v/>
      </c>
      <c r="AK740" s="11"/>
      <c r="AL740" s="11">
        <f t="shared" si="316"/>
        <v>0</v>
      </c>
      <c r="AM740" s="412">
        <f t="shared" si="317"/>
        <v>-954.5454545454545</v>
      </c>
      <c r="AN740" s="412">
        <f t="shared" si="318"/>
        <v>-15536.545454545454</v>
      </c>
      <c r="AO740" s="413">
        <f t="shared" si="319"/>
        <v>16.276380952380954</v>
      </c>
      <c r="AP740" s="192">
        <v>2355519159922</v>
      </c>
      <c r="AQ740" s="192">
        <v>4985009740521</v>
      </c>
      <c r="AR740" s="192" t="s">
        <v>1167</v>
      </c>
      <c r="AS740" s="231" t="s">
        <v>1168</v>
      </c>
      <c r="AT740" s="231" t="s">
        <v>1169</v>
      </c>
      <c r="AU740" s="232" t="s">
        <v>1170</v>
      </c>
      <c r="AV740" s="232" t="s">
        <v>152</v>
      </c>
      <c r="AW740" s="233">
        <f>VLOOKUP(B:B,[1]MICHELIN!$B:$K,8,0)</f>
        <v>14582</v>
      </c>
      <c r="AX740" s="233">
        <v>1050</v>
      </c>
      <c r="AY740" s="204" t="s">
        <v>3388</v>
      </c>
      <c r="AZ740" s="192"/>
      <c r="BA740" s="133" t="str">
        <f>IFERROR(VLOOKUP(AZ:AZ,Q商品!B:E,4,0),"")</f>
        <v/>
      </c>
      <c r="BB740" s="133" t="str">
        <f>IFERROR(VLOOKUP(B:B,在庫!B:M,12,0),"")</f>
        <v/>
      </c>
      <c r="BC740" s="133" t="str">
        <f>IFERROR(VLOOKUP(B:B,在庫!B:L,10,0),"")</f>
        <v/>
      </c>
      <c r="BD740" s="234" t="str">
        <f>VLOOKUP(AP:AP,[1]MICHELIN!$B:$AH,32,0)</f>
        <v/>
      </c>
      <c r="BE740" s="234" t="str">
        <f>VLOOKUP(AP:AP,[1]MICHELIN!$B:$AH,33,0)</f>
        <v/>
      </c>
      <c r="BF740" s="11"/>
      <c r="BG740" s="11"/>
      <c r="BH740" s="11"/>
      <c r="BI740" s="11"/>
    </row>
    <row r="741" spans="1:61" hidden="1">
      <c r="A741" s="237">
        <f t="shared" si="313"/>
        <v>1</v>
      </c>
      <c r="B741" s="249">
        <f t="shared" si="314"/>
        <v>2355519159908</v>
      </c>
      <c r="C741" s="225">
        <f>VLOOKUP(B:B,[1]MICHELIN!$B:$K,9,0)</f>
        <v>0</v>
      </c>
      <c r="D741" s="11" t="s">
        <v>7339</v>
      </c>
      <c r="E741" s="358" t="s">
        <v>1549</v>
      </c>
      <c r="F741" s="158" t="s">
        <v>7091</v>
      </c>
      <c r="G741" s="132" t="str">
        <f t="shared" si="315"/>
        <v>19</v>
      </c>
      <c r="H741" s="225">
        <v>0</v>
      </c>
      <c r="I741" s="225">
        <f>VLOOKUP(B:B,[1]MICHELIN!$B:$K,10,0)</f>
        <v>0</v>
      </c>
      <c r="J741" s="131"/>
      <c r="K741" s="132" t="s">
        <v>4888</v>
      </c>
      <c r="L741" s="132">
        <v>3</v>
      </c>
      <c r="M741" s="134"/>
      <c r="N741" s="226"/>
      <c r="O741" s="226"/>
      <c r="P741" s="227"/>
      <c r="Q741" s="228">
        <f t="shared" si="322"/>
        <v>-954.5454545454545</v>
      </c>
      <c r="R741" s="143">
        <f t="shared" si="323"/>
        <v>17.376380952380956</v>
      </c>
      <c r="S741" s="238"/>
      <c r="T741" s="288"/>
      <c r="U741" s="189">
        <f t="shared" si="324"/>
        <v>0</v>
      </c>
      <c r="V741" s="11"/>
      <c r="W741" s="229"/>
      <c r="X741" s="135">
        <f t="shared" si="325"/>
        <v>15632</v>
      </c>
      <c r="Y741" s="230">
        <f t="shared" si="326"/>
        <v>-954.5454545454545</v>
      </c>
      <c r="Z741" s="141" t="str">
        <f t="shared" si="327"/>
        <v/>
      </c>
      <c r="AA741" s="136">
        <f t="shared" si="328"/>
        <v>17.376380952380956</v>
      </c>
      <c r="AB741" s="309"/>
      <c r="AC741" s="184">
        <f t="shared" si="329"/>
        <v>0</v>
      </c>
      <c r="AD741" s="182">
        <f t="shared" si="330"/>
        <v>0</v>
      </c>
      <c r="AE741" s="128">
        <f t="shared" si="331"/>
        <v>0</v>
      </c>
      <c r="AF741" s="129">
        <f t="shared" si="332"/>
        <v>0</v>
      </c>
      <c r="AG741" s="130" t="str">
        <f t="shared" si="333"/>
        <v/>
      </c>
      <c r="AH741" s="137">
        <f t="shared" si="334"/>
        <v>0</v>
      </c>
      <c r="AI741" s="138" t="str">
        <f t="shared" si="335"/>
        <v/>
      </c>
      <c r="AJ741" s="138" t="str">
        <f t="shared" si="336"/>
        <v/>
      </c>
      <c r="AK741" s="11"/>
      <c r="AL741" s="11">
        <f t="shared" si="316"/>
        <v>0</v>
      </c>
      <c r="AM741" s="412">
        <f t="shared" si="317"/>
        <v>-954.5454545454545</v>
      </c>
      <c r="AN741" s="412">
        <f t="shared" si="318"/>
        <v>-16586.545454545456</v>
      </c>
      <c r="AO741" s="413">
        <f t="shared" si="319"/>
        <v>17.376380952380956</v>
      </c>
      <c r="AP741" s="192">
        <v>2355519159908</v>
      </c>
      <c r="AQ741" s="192">
        <v>4985009740545</v>
      </c>
      <c r="AR741" s="192" t="s">
        <v>1167</v>
      </c>
      <c r="AS741" s="231" t="s">
        <v>1168</v>
      </c>
      <c r="AT741" s="231" t="s">
        <v>1173</v>
      </c>
      <c r="AU741" s="232" t="s">
        <v>1174</v>
      </c>
      <c r="AV741" s="232" t="s">
        <v>152</v>
      </c>
      <c r="AW741" s="233">
        <f>VLOOKUP(B:B,[1]MICHELIN!$B:$K,8,0)</f>
        <v>15632</v>
      </c>
      <c r="AX741" s="233">
        <v>1050</v>
      </c>
      <c r="AY741" s="204" t="s">
        <v>3388</v>
      </c>
      <c r="AZ741" s="192"/>
      <c r="BA741" s="133" t="str">
        <f>IFERROR(VLOOKUP(AZ:AZ,Q商品!B:E,4,0),"")</f>
        <v/>
      </c>
      <c r="BB741" s="133" t="str">
        <f>IFERROR(VLOOKUP(B:B,在庫!B:M,12,0),"")</f>
        <v/>
      </c>
      <c r="BC741" s="133" t="str">
        <f>IFERROR(VLOOKUP(B:B,在庫!B:L,10,0),"")</f>
        <v/>
      </c>
      <c r="BD741" s="234" t="str">
        <f>VLOOKUP(AP:AP,[1]MICHELIN!$B:$AH,32,0)</f>
        <v/>
      </c>
      <c r="BE741" s="234" t="str">
        <f>VLOOKUP(AP:AP,[1]MICHELIN!$B:$AH,33,0)</f>
        <v/>
      </c>
      <c r="BF741" s="11"/>
      <c r="BG741" s="11"/>
      <c r="BH741" s="11"/>
      <c r="BI741" s="11"/>
    </row>
    <row r="742" spans="1:61" hidden="1">
      <c r="A742" s="11">
        <f t="shared" si="313"/>
        <v>1</v>
      </c>
      <c r="B742" s="239">
        <f t="shared" si="314"/>
        <v>2355018154701</v>
      </c>
      <c r="C742" s="225">
        <f>VLOOKUP(B:B,[1]MICHELIN!$B:$K,9,0)</f>
        <v>0</v>
      </c>
      <c r="D742" s="11" t="s">
        <v>7339</v>
      </c>
      <c r="E742" s="358" t="s">
        <v>1619</v>
      </c>
      <c r="F742" s="158" t="s">
        <v>7093</v>
      </c>
      <c r="G742" s="132" t="str">
        <f t="shared" si="315"/>
        <v>18</v>
      </c>
      <c r="H742" s="225">
        <v>0</v>
      </c>
      <c r="I742" s="225">
        <f>VLOOKUP(B:B,[1]MICHELIN!$B:$K,10,0)</f>
        <v>0</v>
      </c>
      <c r="J742" s="131"/>
      <c r="K742" s="132" t="s">
        <v>4888</v>
      </c>
      <c r="L742" s="132">
        <v>5</v>
      </c>
      <c r="M742" s="134"/>
      <c r="N742" s="226"/>
      <c r="O742" s="226"/>
      <c r="P742" s="227"/>
      <c r="Q742" s="228">
        <f t="shared" si="322"/>
        <v>-954.5454545454545</v>
      </c>
      <c r="R742" s="143">
        <f t="shared" si="323"/>
        <v>17.028571428571428</v>
      </c>
      <c r="S742" s="192"/>
      <c r="T742" s="288"/>
      <c r="U742" s="189">
        <f t="shared" si="324"/>
        <v>0</v>
      </c>
      <c r="V742" s="11"/>
      <c r="W742" s="229"/>
      <c r="X742" s="135">
        <f t="shared" si="325"/>
        <v>15300</v>
      </c>
      <c r="Y742" s="230">
        <f t="shared" si="326"/>
        <v>-954.5454545454545</v>
      </c>
      <c r="Z742" s="141" t="str">
        <f t="shared" si="327"/>
        <v/>
      </c>
      <c r="AA742" s="136">
        <f t="shared" si="328"/>
        <v>17.028571428571428</v>
      </c>
      <c r="AB742" s="309"/>
      <c r="AC742" s="184">
        <f t="shared" si="329"/>
        <v>0</v>
      </c>
      <c r="AD742" s="182">
        <f t="shared" si="330"/>
        <v>0</v>
      </c>
      <c r="AE742" s="128">
        <f t="shared" si="331"/>
        <v>0</v>
      </c>
      <c r="AF742" s="129">
        <f t="shared" si="332"/>
        <v>0</v>
      </c>
      <c r="AG742" s="130" t="str">
        <f t="shared" si="333"/>
        <v/>
      </c>
      <c r="AH742" s="137">
        <f t="shared" si="334"/>
        <v>0</v>
      </c>
      <c r="AI742" s="138" t="str">
        <f t="shared" si="335"/>
        <v/>
      </c>
      <c r="AJ742" s="138" t="str">
        <f t="shared" si="336"/>
        <v/>
      </c>
      <c r="AK742" s="11"/>
      <c r="AL742" s="11">
        <f t="shared" si="316"/>
        <v>0</v>
      </c>
      <c r="AM742" s="412">
        <f t="shared" si="317"/>
        <v>-954.5454545454545</v>
      </c>
      <c r="AN742" s="412">
        <f t="shared" si="318"/>
        <v>-16254.545454545454</v>
      </c>
      <c r="AO742" s="413">
        <f t="shared" si="319"/>
        <v>17.028571428571428</v>
      </c>
      <c r="AP742" s="192">
        <v>2355018154701</v>
      </c>
      <c r="AQ742" s="192">
        <v>4985009728413</v>
      </c>
      <c r="AR742" s="192" t="s">
        <v>3101</v>
      </c>
      <c r="AS742" s="231" t="s">
        <v>1121</v>
      </c>
      <c r="AT742" s="231" t="s">
        <v>1122</v>
      </c>
      <c r="AU742" s="232" t="s">
        <v>54</v>
      </c>
      <c r="AV742" s="232">
        <v>34000</v>
      </c>
      <c r="AW742" s="233">
        <f>VLOOKUP(B:B,[1]MICHELIN!$B:$K,8,0)</f>
        <v>15300</v>
      </c>
      <c r="AX742" s="233">
        <v>1050</v>
      </c>
      <c r="AY742" s="204" t="s">
        <v>3387</v>
      </c>
      <c r="AZ742" s="192"/>
      <c r="BA742" s="133" t="str">
        <f>IFERROR(VLOOKUP(AZ:AZ,Q商品!B:E,4,0),"")</f>
        <v/>
      </c>
      <c r="BB742" s="133" t="str">
        <f>IFERROR(VLOOKUP(B:B,在庫!B:M,12,0),"")</f>
        <v/>
      </c>
      <c r="BC742" s="133" t="str">
        <f>IFERROR(VLOOKUP(B:B,在庫!B:L,10,0),"")</f>
        <v/>
      </c>
      <c r="BD742" s="234" t="str">
        <f>VLOOKUP(AP:AP,[1]MICHELIN!$B:$AH,32,0)</f>
        <v/>
      </c>
      <c r="BE742" s="234" t="str">
        <f>VLOOKUP(AP:AP,[1]MICHELIN!$B:$AH,33,0)</f>
        <v/>
      </c>
      <c r="BF742" s="11"/>
      <c r="BG742" s="11"/>
      <c r="BH742" s="11"/>
      <c r="BI742" s="11"/>
    </row>
    <row r="743" spans="1:61" hidden="1">
      <c r="A743" s="237">
        <f t="shared" si="313"/>
        <v>1</v>
      </c>
      <c r="B743" s="249">
        <f t="shared" si="314"/>
        <v>1956515159742</v>
      </c>
      <c r="C743" s="225">
        <f>VLOOKUP(B:B,[1]MICHELIN!$B:$K,9,0)</f>
        <v>0</v>
      </c>
      <c r="D743" s="11" t="s">
        <v>7339</v>
      </c>
      <c r="E743" s="358" t="s">
        <v>890</v>
      </c>
      <c r="F743" s="158" t="s">
        <v>7097</v>
      </c>
      <c r="G743" s="132" t="str">
        <f t="shared" si="315"/>
        <v>15</v>
      </c>
      <c r="H743" s="225">
        <v>0</v>
      </c>
      <c r="I743" s="225">
        <f>VLOOKUP(B:B,[1]MICHELIN!$B:$K,10,0)</f>
        <v>0</v>
      </c>
      <c r="J743" s="131"/>
      <c r="K743" s="132" t="s">
        <v>1749</v>
      </c>
      <c r="L743" s="132">
        <v>5</v>
      </c>
      <c r="M743" s="134"/>
      <c r="N743" s="226"/>
      <c r="O743" s="226"/>
      <c r="P743" s="227"/>
      <c r="Q743" s="228">
        <f t="shared" si="322"/>
        <v>-477.27272727272725</v>
      </c>
      <c r="R743" s="143">
        <f t="shared" si="323"/>
        <v>16.010285714285715</v>
      </c>
      <c r="S743" s="238">
        <v>1074476372</v>
      </c>
      <c r="T743" s="288" t="s">
        <v>6620</v>
      </c>
      <c r="U743" s="189">
        <f t="shared" si="324"/>
        <v>0</v>
      </c>
      <c r="V743" s="11"/>
      <c r="W743" s="229"/>
      <c r="X743" s="135">
        <f t="shared" si="325"/>
        <v>7164</v>
      </c>
      <c r="Y743" s="230">
        <f t="shared" si="326"/>
        <v>-477.27272727272725</v>
      </c>
      <c r="Z743" s="141" t="str">
        <f t="shared" si="327"/>
        <v/>
      </c>
      <c r="AA743" s="136">
        <f t="shared" si="328"/>
        <v>16.010285714285715</v>
      </c>
      <c r="AB743" s="309"/>
      <c r="AC743" s="184">
        <f t="shared" si="329"/>
        <v>0</v>
      </c>
      <c r="AD743" s="182">
        <f t="shared" si="330"/>
        <v>0</v>
      </c>
      <c r="AE743" s="128">
        <f t="shared" si="331"/>
        <v>0</v>
      </c>
      <c r="AF743" s="129">
        <f t="shared" si="332"/>
        <v>0</v>
      </c>
      <c r="AG743" s="130" t="str">
        <f t="shared" si="333"/>
        <v/>
      </c>
      <c r="AH743" s="137">
        <f t="shared" si="334"/>
        <v>0</v>
      </c>
      <c r="AI743" s="138" t="str">
        <f t="shared" si="335"/>
        <v/>
      </c>
      <c r="AJ743" s="138" t="str">
        <f t="shared" si="336"/>
        <v/>
      </c>
      <c r="AK743" s="11" t="s">
        <v>13397</v>
      </c>
      <c r="AL743" s="11">
        <f t="shared" si="316"/>
        <v>0</v>
      </c>
      <c r="AM743" s="412">
        <f t="shared" si="317"/>
        <v>-477.27272727272725</v>
      </c>
      <c r="AN743" s="412">
        <f t="shared" si="318"/>
        <v>-7641.272727272727</v>
      </c>
      <c r="AO743" s="413">
        <f t="shared" si="319"/>
        <v>16.010285714285715</v>
      </c>
      <c r="AP743" s="192">
        <v>1956515159742</v>
      </c>
      <c r="AQ743" s="192">
        <v>4985009700990</v>
      </c>
      <c r="AR743" s="192" t="s">
        <v>152</v>
      </c>
      <c r="AS743" s="231" t="s">
        <v>849</v>
      </c>
      <c r="AT743" s="231" t="s">
        <v>1160</v>
      </c>
      <c r="AU743" s="232" t="s">
        <v>43</v>
      </c>
      <c r="AV743" s="232" t="s">
        <v>152</v>
      </c>
      <c r="AW743" s="233">
        <f>VLOOKUP(B:B,[1]MICHELIN!$B:$K,8,0)</f>
        <v>7164</v>
      </c>
      <c r="AX743" s="233">
        <v>525</v>
      </c>
      <c r="AY743" s="204" t="s">
        <v>3388</v>
      </c>
      <c r="AZ743" s="195" t="s">
        <v>340</v>
      </c>
      <c r="BA743" s="133" t="str">
        <f>IFERROR(VLOOKUP(AZ:AZ,Q商品!B:E,4,0),"")</f>
        <v>2021年製 Primacy 4 195/65R15 91H サマータイヤ 最短当日発送</v>
      </c>
      <c r="BB743" s="133" t="str">
        <f>IFERROR(VLOOKUP(B:B,在庫!B:M,12,0),"")</f>
        <v/>
      </c>
      <c r="BC743" s="133" t="str">
        <f>IFERROR(VLOOKUP(B:B,在庫!B:L,10,0),"")</f>
        <v/>
      </c>
      <c r="BD743" s="234" t="str">
        <f>VLOOKUP(AP:AP,[1]MICHELIN!$B:$AH,32,0)</f>
        <v/>
      </c>
      <c r="BE743" s="234" t="str">
        <f>VLOOKUP(AP:AP,[1]MICHELIN!$B:$AH,33,0)</f>
        <v/>
      </c>
      <c r="BF743" s="11"/>
      <c r="BG743" s="11"/>
      <c r="BH743" s="11"/>
    </row>
    <row r="744" spans="1:61" hidden="1">
      <c r="A744" s="11">
        <f t="shared" si="313"/>
        <v>1</v>
      </c>
      <c r="B744" s="239">
        <f t="shared" si="314"/>
        <v>2056016159049</v>
      </c>
      <c r="C744" s="225">
        <f>VLOOKUP(B:B,[1]MICHELIN!$B:$K,9,0)</f>
        <v>0</v>
      </c>
      <c r="D744" s="11" t="s">
        <v>7339</v>
      </c>
      <c r="E744" s="358" t="s">
        <v>4895</v>
      </c>
      <c r="F744" s="158" t="s">
        <v>7099</v>
      </c>
      <c r="G744" s="132" t="str">
        <f t="shared" si="315"/>
        <v>16</v>
      </c>
      <c r="H744" s="225">
        <v>0</v>
      </c>
      <c r="I744" s="225">
        <f>VLOOKUP(B:B,[1]MICHELIN!$B:$K,10,0)</f>
        <v>0</v>
      </c>
      <c r="J744" s="131"/>
      <c r="K744" s="132" t="s">
        <v>1749</v>
      </c>
      <c r="L744" s="132">
        <v>11</v>
      </c>
      <c r="M744" s="134"/>
      <c r="N744" s="226"/>
      <c r="O744" s="226"/>
      <c r="P744" s="227"/>
      <c r="Q744" s="228">
        <f t="shared" si="322"/>
        <v>-954.5454545454545</v>
      </c>
      <c r="R744" s="143">
        <f t="shared" si="323"/>
        <v>12.083809523809524</v>
      </c>
      <c r="S744" s="192">
        <v>1074476078</v>
      </c>
      <c r="T744" s="288" t="s">
        <v>6625</v>
      </c>
      <c r="U744" s="189">
        <f t="shared" si="324"/>
        <v>-900</v>
      </c>
      <c r="V744" s="11">
        <v>900</v>
      </c>
      <c r="W744" s="229"/>
      <c r="X744" s="135">
        <f t="shared" si="325"/>
        <v>10580</v>
      </c>
      <c r="Y744" s="230">
        <f t="shared" si="326"/>
        <v>-954.5454545454545</v>
      </c>
      <c r="Z744" s="141" t="str">
        <f t="shared" si="327"/>
        <v/>
      </c>
      <c r="AA744" s="136">
        <f t="shared" si="328"/>
        <v>12.083809523809524</v>
      </c>
      <c r="AB744" s="309"/>
      <c r="AC744" s="184">
        <f t="shared" si="329"/>
        <v>-882</v>
      </c>
      <c r="AD744" s="182">
        <f t="shared" si="330"/>
        <v>-969</v>
      </c>
      <c r="AE744" s="128">
        <f t="shared" si="331"/>
        <v>-87.21</v>
      </c>
      <c r="AF744" s="129">
        <f t="shared" si="332"/>
        <v>-18.209999999999994</v>
      </c>
      <c r="AG744" s="130">
        <f t="shared" si="333"/>
        <v>1.8792569659442718E-2</v>
      </c>
      <c r="AH744" s="137">
        <f t="shared" si="334"/>
        <v>-69</v>
      </c>
      <c r="AI744" s="138">
        <f t="shared" si="335"/>
        <v>7.1207430340557279E-2</v>
      </c>
      <c r="AJ744" s="138">
        <f t="shared" si="336"/>
        <v>12.065016954150082</v>
      </c>
      <c r="AK744" s="11" t="s">
        <v>13397</v>
      </c>
      <c r="AL744" s="11">
        <f t="shared" si="316"/>
        <v>-785.1</v>
      </c>
      <c r="AM744" s="412">
        <f t="shared" si="317"/>
        <v>-1668.272727272727</v>
      </c>
      <c r="AN744" s="412">
        <f t="shared" si="318"/>
        <v>-12248.272727272728</v>
      </c>
      <c r="AO744" s="413">
        <f t="shared" si="319"/>
        <v>7.3418887254100609</v>
      </c>
      <c r="AP744" s="192">
        <v>2056016159049</v>
      </c>
      <c r="AQ744" s="192">
        <v>4985009700273</v>
      </c>
      <c r="AR744" s="192" t="s">
        <v>3033</v>
      </c>
      <c r="AS744" s="231" t="s">
        <v>13</v>
      </c>
      <c r="AT744" s="231" t="s">
        <v>1110</v>
      </c>
      <c r="AU744" s="232" t="s">
        <v>47</v>
      </c>
      <c r="AV744" s="232">
        <v>24600</v>
      </c>
      <c r="AW744" s="233">
        <f>VLOOKUP(B:B,[1]MICHELIN!$B:$K,8,0)</f>
        <v>10580</v>
      </c>
      <c r="AX744" s="233">
        <v>1050</v>
      </c>
      <c r="AY744" s="204" t="s">
        <v>3387</v>
      </c>
      <c r="AZ744" s="195" t="s">
        <v>331</v>
      </c>
      <c r="BA744" s="133" t="str">
        <f>IFERROR(VLOOKUP(AZ:AZ,Q商品!B:E,4,0),"")</f>
        <v>2023年製 Primacy 4 205/60R16 96W XL サマータイヤ 最短当日発送</v>
      </c>
      <c r="BB744" s="133" t="str">
        <f>IFERROR(VLOOKUP(B:B,在庫!B:M,12,0),"")</f>
        <v/>
      </c>
      <c r="BC744" s="133" t="str">
        <f>IFERROR(VLOOKUP(B:B,在庫!B:L,10,0),"")</f>
        <v/>
      </c>
      <c r="BD744" s="234">
        <f>VLOOKUP(AP:AP,[1]MICHELIN!$B:$AH,32,0)</f>
        <v>605880310</v>
      </c>
      <c r="BE744" s="234">
        <f>VLOOKUP(AP:AP,[1]MICHELIN!$B:$AH,33,0)</f>
        <v>605880365</v>
      </c>
      <c r="BF744" s="11"/>
      <c r="BG744" s="11"/>
      <c r="BH744" s="11"/>
    </row>
    <row r="745" spans="1:61" hidden="1">
      <c r="A745" s="11">
        <f t="shared" si="313"/>
        <v>1</v>
      </c>
      <c r="B745" s="239">
        <f t="shared" si="314"/>
        <v>2154518159045</v>
      </c>
      <c r="C745" s="225">
        <f>VLOOKUP(B:B,[1]MICHELIN!$B:$K,9,0)</f>
        <v>0</v>
      </c>
      <c r="D745" s="11" t="s">
        <v>7339</v>
      </c>
      <c r="E745" s="358" t="s">
        <v>4896</v>
      </c>
      <c r="F745" s="158" t="s">
        <v>7132</v>
      </c>
      <c r="G745" s="132" t="str">
        <f t="shared" si="315"/>
        <v>18</v>
      </c>
      <c r="H745" s="225">
        <v>0</v>
      </c>
      <c r="I745" s="225">
        <f>VLOOKUP(B:B,[1]MICHELIN!$B:$K,10,0)</f>
        <v>0</v>
      </c>
      <c r="J745" s="131"/>
      <c r="K745" s="132" t="s">
        <v>1749</v>
      </c>
      <c r="L745" s="132">
        <v>16</v>
      </c>
      <c r="M745" s="134"/>
      <c r="N745" s="226"/>
      <c r="O745" s="226"/>
      <c r="P745" s="227"/>
      <c r="Q745" s="228">
        <f t="shared" si="322"/>
        <v>-954.5454545454545</v>
      </c>
      <c r="R745" s="143">
        <f t="shared" si="323"/>
        <v>17.541904761904764</v>
      </c>
      <c r="S745" s="192">
        <v>1074476094</v>
      </c>
      <c r="T745" s="288" t="s">
        <v>6627</v>
      </c>
      <c r="U745" s="189">
        <f t="shared" si="324"/>
        <v>20500</v>
      </c>
      <c r="V745" s="11">
        <v>900</v>
      </c>
      <c r="W745" s="229">
        <v>21400</v>
      </c>
      <c r="X745" s="135">
        <f t="shared" si="325"/>
        <v>15790</v>
      </c>
      <c r="Y745" s="230">
        <f t="shared" si="326"/>
        <v>18500</v>
      </c>
      <c r="Z745" s="141" t="str">
        <f t="shared" si="327"/>
        <v/>
      </c>
      <c r="AA745" s="136">
        <f t="shared" si="328"/>
        <v>0.14648648648648649</v>
      </c>
      <c r="AB745" s="309"/>
      <c r="AC745" s="184">
        <f t="shared" si="329"/>
        <v>20098</v>
      </c>
      <c r="AD745" s="182">
        <f t="shared" si="330"/>
        <v>22085</v>
      </c>
      <c r="AE745" s="128">
        <f t="shared" si="331"/>
        <v>1987.6499999999999</v>
      </c>
      <c r="AF745" s="129">
        <f t="shared" si="332"/>
        <v>402.64999999999986</v>
      </c>
      <c r="AG745" s="130">
        <f t="shared" si="333"/>
        <v>1.8231831559882266E-2</v>
      </c>
      <c r="AH745" s="137">
        <f t="shared" si="334"/>
        <v>1585</v>
      </c>
      <c r="AI745" s="138">
        <f t="shared" si="335"/>
        <v>7.1768168440117727E-2</v>
      </c>
      <c r="AJ745" s="138">
        <f t="shared" si="336"/>
        <v>0.12825465492660423</v>
      </c>
      <c r="AK745" s="11"/>
      <c r="AL745" s="11">
        <f t="shared" si="316"/>
        <v>17889.5</v>
      </c>
      <c r="AM745" s="412">
        <f t="shared" si="317"/>
        <v>15308.636363636362</v>
      </c>
      <c r="AN745" s="412">
        <f t="shared" si="318"/>
        <v>-481.36363636363785</v>
      </c>
      <c r="AO745" s="413">
        <f t="shared" si="319"/>
        <v>-3.1443926482377843E-2</v>
      </c>
      <c r="AP745" s="192">
        <v>2154518159045</v>
      </c>
      <c r="AQ745" s="192">
        <v>4985009700020</v>
      </c>
      <c r="AR745" s="192" t="s">
        <v>3049</v>
      </c>
      <c r="AS745" s="231" t="s">
        <v>13</v>
      </c>
      <c r="AT745" s="231" t="s">
        <v>1113</v>
      </c>
      <c r="AU745" s="232" t="s">
        <v>51</v>
      </c>
      <c r="AV745" s="232">
        <v>36700</v>
      </c>
      <c r="AW745" s="233">
        <f>VLOOKUP(B:B,[1]MICHELIN!$B:$K,8,0)</f>
        <v>15790</v>
      </c>
      <c r="AX745" s="233">
        <v>1050</v>
      </c>
      <c r="AY745" s="204" t="s">
        <v>3387</v>
      </c>
      <c r="AZ745" s="192" t="s">
        <v>333</v>
      </c>
      <c r="BA745" s="133" t="str">
        <f>IFERROR(VLOOKUP(AZ:AZ,Q商品!B:E,4,0),"")</f>
        <v>2023年製 Primacy 4 215/45R18 93W XL サマータイヤ 最短当日発送</v>
      </c>
      <c r="BB745" s="133" t="str">
        <f>IFERROR(VLOOKUP(B:B,在庫!B:M,12,0),"")</f>
        <v/>
      </c>
      <c r="BC745" s="133" t="str">
        <f>IFERROR(VLOOKUP(B:B,在庫!B:L,10,0),"")</f>
        <v/>
      </c>
      <c r="BD745" s="234">
        <f>VLOOKUP(AP:AP,[1]MICHELIN!$B:$AH,32,0)</f>
        <v>605880296</v>
      </c>
      <c r="BE745" s="234">
        <f>VLOOKUP(AP:AP,[1]MICHELIN!$B:$AH,33,0)</f>
        <v>605880351</v>
      </c>
      <c r="BF745" s="11"/>
      <c r="BG745" s="11"/>
      <c r="BH745" s="11"/>
    </row>
    <row r="746" spans="1:61" hidden="1">
      <c r="A746" s="237">
        <f t="shared" si="313"/>
        <v>1</v>
      </c>
      <c r="B746" s="249">
        <f t="shared" si="314"/>
        <v>2254018159719</v>
      </c>
      <c r="C746" s="225">
        <f>VLOOKUP(B:B,[1]MICHELIN!$B:$K,9,0)</f>
        <v>0</v>
      </c>
      <c r="D746" s="11" t="s">
        <v>7339</v>
      </c>
      <c r="E746" s="358" t="s">
        <v>857</v>
      </c>
      <c r="F746" s="158" t="s">
        <v>7101</v>
      </c>
      <c r="G746" s="132" t="str">
        <f t="shared" si="315"/>
        <v>18</v>
      </c>
      <c r="H746" s="225">
        <v>0</v>
      </c>
      <c r="I746" s="225">
        <f>VLOOKUP(B:B,[1]MICHELIN!$B:$K,10,0)</f>
        <v>0</v>
      </c>
      <c r="J746" s="131"/>
      <c r="K746" s="132" t="s">
        <v>1749</v>
      </c>
      <c r="L746" s="132">
        <v>20</v>
      </c>
      <c r="M746" s="134"/>
      <c r="N746" s="226"/>
      <c r="O746" s="226"/>
      <c r="P746" s="227"/>
      <c r="Q746" s="228">
        <f t="shared" si="322"/>
        <v>-477.27272727272725</v>
      </c>
      <c r="R746" s="143">
        <f t="shared" si="323"/>
        <v>27.305714285714288</v>
      </c>
      <c r="S746" s="238">
        <v>1074476739</v>
      </c>
      <c r="T746" s="288" t="s">
        <v>6628</v>
      </c>
      <c r="U746" s="189">
        <f t="shared" si="324"/>
        <v>-900</v>
      </c>
      <c r="V746" s="11">
        <v>900</v>
      </c>
      <c r="W746" s="229"/>
      <c r="X746" s="135">
        <f t="shared" si="325"/>
        <v>12555</v>
      </c>
      <c r="Y746" s="230">
        <f t="shared" si="326"/>
        <v>-477.27272727272725</v>
      </c>
      <c r="Z746" s="141" t="str">
        <f t="shared" si="327"/>
        <v/>
      </c>
      <c r="AA746" s="136">
        <f t="shared" si="328"/>
        <v>27.305714285714288</v>
      </c>
      <c r="AB746" s="309"/>
      <c r="AC746" s="184">
        <f t="shared" si="329"/>
        <v>-882</v>
      </c>
      <c r="AD746" s="182">
        <f t="shared" si="330"/>
        <v>-969</v>
      </c>
      <c r="AE746" s="128">
        <f t="shared" si="331"/>
        <v>-87.21</v>
      </c>
      <c r="AF746" s="129">
        <f t="shared" si="332"/>
        <v>-18.209999999999994</v>
      </c>
      <c r="AG746" s="130">
        <f t="shared" si="333"/>
        <v>1.8792569659442718E-2</v>
      </c>
      <c r="AH746" s="137">
        <f t="shared" si="334"/>
        <v>-69</v>
      </c>
      <c r="AI746" s="138">
        <f t="shared" si="335"/>
        <v>7.1207430340557279E-2</v>
      </c>
      <c r="AJ746" s="138">
        <f t="shared" si="336"/>
        <v>27.286921716054845</v>
      </c>
      <c r="AK746" s="11" t="s">
        <v>13397</v>
      </c>
      <c r="AL746" s="11">
        <f t="shared" si="316"/>
        <v>-785.1</v>
      </c>
      <c r="AM746" s="412">
        <f t="shared" si="317"/>
        <v>-1190.9999999999998</v>
      </c>
      <c r="AN746" s="412">
        <f t="shared" si="318"/>
        <v>-13746</v>
      </c>
      <c r="AO746" s="413">
        <f t="shared" si="319"/>
        <v>11.541561712846351</v>
      </c>
      <c r="AP746" s="192">
        <v>2254018159719</v>
      </c>
      <c r="AQ746" s="192">
        <v>4985009687079</v>
      </c>
      <c r="AR746" s="192" t="s">
        <v>152</v>
      </c>
      <c r="AS746" s="231" t="s">
        <v>1144</v>
      </c>
      <c r="AT746" s="231" t="s">
        <v>762</v>
      </c>
      <c r="AU746" s="232" t="s">
        <v>38</v>
      </c>
      <c r="AV746" s="232" t="s">
        <v>152</v>
      </c>
      <c r="AW746" s="233">
        <f>VLOOKUP(B:B,[1]MICHELIN!$B:$K,8,0)</f>
        <v>12555</v>
      </c>
      <c r="AX746" s="233">
        <v>525</v>
      </c>
      <c r="AY746" s="204" t="s">
        <v>3388</v>
      </c>
      <c r="AZ746" s="195" t="s">
        <v>1793</v>
      </c>
      <c r="BA746" s="133" t="str">
        <f>IFERROR(VLOOKUP(AZ:AZ,Q商品!B:E,4,0),"")</f>
        <v>2021年製 Primacy 4 225/40R18 92Y XL サマータイヤ 最短当日発送</v>
      </c>
      <c r="BB746" s="133" t="str">
        <f>IFERROR(VLOOKUP(B:B,在庫!B:M,12,0),"")</f>
        <v/>
      </c>
      <c r="BC746" s="133" t="str">
        <f>IFERROR(VLOOKUP(B:B,在庫!B:L,10,0),"")</f>
        <v/>
      </c>
      <c r="BD746" s="234" t="str">
        <f>VLOOKUP(AP:AP,[1]MICHELIN!$B:$AH,32,0)</f>
        <v/>
      </c>
      <c r="BE746" s="234" t="str">
        <f>VLOOKUP(AP:AP,[1]MICHELIN!$B:$AH,33,0)</f>
        <v/>
      </c>
      <c r="BF746" s="11"/>
      <c r="BG746" s="11"/>
      <c r="BH746" s="11"/>
    </row>
    <row r="747" spans="1:61" hidden="1">
      <c r="A747" s="237">
        <f t="shared" si="313"/>
        <v>1</v>
      </c>
      <c r="B747" s="249">
        <f t="shared" si="314"/>
        <v>2254517159661</v>
      </c>
      <c r="C747" s="225">
        <f>VLOOKUP(B:B,[1]MICHELIN!$B:$K,9,0)</f>
        <v>0</v>
      </c>
      <c r="D747" s="11" t="s">
        <v>7339</v>
      </c>
      <c r="E747" s="358" t="s">
        <v>894</v>
      </c>
      <c r="F747" s="158"/>
      <c r="G747" s="132" t="str">
        <f t="shared" si="315"/>
        <v>17</v>
      </c>
      <c r="H747" s="225">
        <v>0</v>
      </c>
      <c r="I747" s="225">
        <f>VLOOKUP(B:B,[1]MICHELIN!$B:$K,10,0)</f>
        <v>0</v>
      </c>
      <c r="J747" s="131"/>
      <c r="K747" s="132" t="s">
        <v>1749</v>
      </c>
      <c r="L747" s="132">
        <v>53</v>
      </c>
      <c r="M747" s="134"/>
      <c r="N747" s="226"/>
      <c r="O747" s="226"/>
      <c r="P747" s="227"/>
      <c r="Q747" s="228">
        <f t="shared" si="322"/>
        <v>-477.27272727272725</v>
      </c>
      <c r="R747" s="143">
        <f t="shared" si="323"/>
        <v>21.558476190476192</v>
      </c>
      <c r="S747" s="238">
        <v>1074475957</v>
      </c>
      <c r="T747" s="288" t="s">
        <v>6647</v>
      </c>
      <c r="U747" s="189">
        <f t="shared" si="324"/>
        <v>0</v>
      </c>
      <c r="V747" s="11"/>
      <c r="W747" s="229"/>
      <c r="X747" s="135">
        <f t="shared" si="325"/>
        <v>9812</v>
      </c>
      <c r="Y747" s="230">
        <f t="shared" si="326"/>
        <v>-477.27272727272725</v>
      </c>
      <c r="Z747" s="141" t="str">
        <f t="shared" si="327"/>
        <v/>
      </c>
      <c r="AA747" s="136">
        <f t="shared" si="328"/>
        <v>21.558476190476192</v>
      </c>
      <c r="AB747" s="309"/>
      <c r="AC747" s="184">
        <f t="shared" si="329"/>
        <v>0</v>
      </c>
      <c r="AD747" s="182">
        <f t="shared" si="330"/>
        <v>0</v>
      </c>
      <c r="AE747" s="128">
        <f t="shared" si="331"/>
        <v>0</v>
      </c>
      <c r="AF747" s="129">
        <f t="shared" si="332"/>
        <v>0</v>
      </c>
      <c r="AG747" s="130" t="str">
        <f t="shared" si="333"/>
        <v/>
      </c>
      <c r="AH747" s="137">
        <f t="shared" si="334"/>
        <v>0</v>
      </c>
      <c r="AI747" s="138" t="str">
        <f t="shared" si="335"/>
        <v/>
      </c>
      <c r="AJ747" s="138" t="str">
        <f t="shared" si="336"/>
        <v/>
      </c>
      <c r="AK747" s="11" t="s">
        <v>13397</v>
      </c>
      <c r="AL747" s="11">
        <f t="shared" si="316"/>
        <v>0</v>
      </c>
      <c r="AM747" s="412">
        <f t="shared" si="317"/>
        <v>-477.27272727272725</v>
      </c>
      <c r="AN747" s="412">
        <f t="shared" si="318"/>
        <v>-10289.272727272728</v>
      </c>
      <c r="AO747" s="413">
        <f t="shared" si="319"/>
        <v>21.558476190476192</v>
      </c>
      <c r="AP747" s="192">
        <v>2254517159661</v>
      </c>
      <c r="AQ747" s="192">
        <v>4985009705643</v>
      </c>
      <c r="AR747" s="192" t="s">
        <v>152</v>
      </c>
      <c r="AS747" s="231" t="s">
        <v>145</v>
      </c>
      <c r="AT747" s="231" t="s">
        <v>893</v>
      </c>
      <c r="AU747" s="232" t="s">
        <v>37</v>
      </c>
      <c r="AV747" s="232" t="s">
        <v>152</v>
      </c>
      <c r="AW747" s="233">
        <f>VLOOKUP(B:B,[1]MICHELIN!$B:$K,8,0)</f>
        <v>9812</v>
      </c>
      <c r="AX747" s="233">
        <v>525</v>
      </c>
      <c r="AY747" s="204" t="s">
        <v>3388</v>
      </c>
      <c r="AZ747" s="195" t="s">
        <v>316</v>
      </c>
      <c r="BA747" s="133" t="str">
        <f>IFERROR(VLOOKUP(AZ:AZ,Q商品!B:E,4,0),"")</f>
        <v>PRIMACY 4+（プライマシー4+） 225/45R17 91V 22年製 サマータイヤ ラベルなし 最短当日発送</v>
      </c>
      <c r="BB747" s="133" t="str">
        <f>IFERROR(VLOOKUP(B:B,在庫!B:M,12,0),"")</f>
        <v/>
      </c>
      <c r="BC747" s="133" t="str">
        <f>IFERROR(VLOOKUP(B:B,在庫!B:L,10,0),"")</f>
        <v/>
      </c>
      <c r="BD747" s="234">
        <f>VLOOKUP(AP:AP,[1]MICHELIN!$B:$AH,32,0)</f>
        <v>614215462</v>
      </c>
      <c r="BE747" s="234">
        <f>VLOOKUP(AP:AP,[1]MICHELIN!$B:$AH,33,0)</f>
        <v>614215469</v>
      </c>
      <c r="BF747" s="11"/>
      <c r="BG747" s="11"/>
      <c r="BH747" s="11"/>
    </row>
    <row r="748" spans="1:61" hidden="1">
      <c r="A748" s="11">
        <f t="shared" si="313"/>
        <v>1</v>
      </c>
      <c r="B748" s="239">
        <f t="shared" si="314"/>
        <v>2355518159305</v>
      </c>
      <c r="C748" s="225">
        <f>VLOOKUP(B:B,[1]MICHELIN!$B:$K,9,0)</f>
        <v>12</v>
      </c>
      <c r="D748" s="11" t="s">
        <v>5180</v>
      </c>
      <c r="E748" s="358" t="s">
        <v>913</v>
      </c>
      <c r="F748" s="158" t="s">
        <v>5904</v>
      </c>
      <c r="G748" s="132" t="str">
        <f t="shared" si="315"/>
        <v>18</v>
      </c>
      <c r="H748" s="225">
        <v>16</v>
      </c>
      <c r="I748" s="225">
        <f>VLOOKUP(B:B,[1]MICHELIN!$B:$K,10,0)</f>
        <v>16</v>
      </c>
      <c r="J748" s="131">
        <v>2111</v>
      </c>
      <c r="K748" s="132" t="s">
        <v>1749</v>
      </c>
      <c r="L748" s="132">
        <v>70</v>
      </c>
      <c r="M748" s="134" t="s">
        <v>3422</v>
      </c>
      <c r="N748" s="226" t="s">
        <v>1969</v>
      </c>
      <c r="O748" s="226">
        <v>0</v>
      </c>
      <c r="P748" s="227">
        <v>24200</v>
      </c>
      <c r="Q748" s="228">
        <f t="shared" si="322"/>
        <v>21045.454545454544</v>
      </c>
      <c r="R748" s="143">
        <f t="shared" si="323"/>
        <v>0.14375809935205178</v>
      </c>
      <c r="S748" s="192">
        <v>1074475937</v>
      </c>
      <c r="T748" s="288" t="s">
        <v>6661</v>
      </c>
      <c r="U748" s="189">
        <f t="shared" si="324"/>
        <v>24200</v>
      </c>
      <c r="V748" s="11"/>
      <c r="W748" s="229">
        <v>24200</v>
      </c>
      <c r="X748" s="135">
        <f t="shared" si="325"/>
        <v>18020</v>
      </c>
      <c r="Y748" s="230">
        <f t="shared" si="326"/>
        <v>21045.454545454544</v>
      </c>
      <c r="Z748" s="141">
        <f t="shared" si="327"/>
        <v>7.024793388429762E-2</v>
      </c>
      <c r="AA748" s="136">
        <f t="shared" si="328"/>
        <v>0.14375809935205178</v>
      </c>
      <c r="AB748" s="144"/>
      <c r="AC748" s="184">
        <v>23569</v>
      </c>
      <c r="AD748" s="182">
        <v>25900</v>
      </c>
      <c r="AE748" s="128">
        <f t="shared" si="331"/>
        <v>2331</v>
      </c>
      <c r="AF748" s="129">
        <f t="shared" si="332"/>
        <v>631</v>
      </c>
      <c r="AG748" s="130">
        <f t="shared" si="333"/>
        <v>2.4362934362934362E-2</v>
      </c>
      <c r="AH748" s="137">
        <f t="shared" si="334"/>
        <v>1700</v>
      </c>
      <c r="AI748" s="138">
        <f t="shared" si="335"/>
        <v>6.5637065637065631E-2</v>
      </c>
      <c r="AJ748" s="138">
        <f t="shared" si="336"/>
        <v>0.11939516498911741</v>
      </c>
      <c r="AK748" s="11" t="s">
        <v>13397</v>
      </c>
      <c r="AL748" s="11">
        <f t="shared" si="316"/>
        <v>20979</v>
      </c>
      <c r="AM748" s="412">
        <f t="shared" si="317"/>
        <v>18117.272727272724</v>
      </c>
      <c r="AN748" s="412">
        <f t="shared" si="318"/>
        <v>97.272727272724296</v>
      </c>
      <c r="AO748" s="413">
        <f t="shared" si="319"/>
        <v>5.3690601635805477E-3</v>
      </c>
      <c r="AP748" s="192">
        <v>2355518159305</v>
      </c>
      <c r="AQ748" s="192">
        <v>4985009706251</v>
      </c>
      <c r="AR748" s="192" t="s">
        <v>3088</v>
      </c>
      <c r="AS748" s="231" t="s">
        <v>15</v>
      </c>
      <c r="AT748" s="231" t="s">
        <v>1119</v>
      </c>
      <c r="AU748" s="232" t="s">
        <v>72</v>
      </c>
      <c r="AV748" s="232">
        <v>40200</v>
      </c>
      <c r="AW748" s="233">
        <f>VLOOKUP(B:B,[1]MICHELIN!$B:$K,8,0)</f>
        <v>18020</v>
      </c>
      <c r="AX748" s="233">
        <v>1050</v>
      </c>
      <c r="AY748" s="204" t="s">
        <v>3387</v>
      </c>
      <c r="AZ748" s="195" t="s">
        <v>323</v>
      </c>
      <c r="BA748" s="133" t="str">
        <f>IFERROR(VLOOKUP(AZ:AZ,Q商品!B:E,4,0),"")</f>
        <v>2023年製 PRIMACY SUV+ 235/55R18 104V XL サマータイヤ 最短当日発送</v>
      </c>
      <c r="BB748" s="133" t="str">
        <f>IFERROR(VLOOKUP(B:B,在庫!B:M,12,0),"")</f>
        <v>2023年製</v>
      </c>
      <c r="BC748" s="133">
        <f>IFERROR(VLOOKUP(B:B,在庫!B:L,10,0),"")</f>
        <v>3</v>
      </c>
      <c r="BD748" s="234">
        <f>VLOOKUP(AP:AP,[1]MICHELIN!$B:$AH,32,0)</f>
        <v>605880347</v>
      </c>
      <c r="BE748" s="234">
        <f>VLOOKUP(AP:AP,[1]MICHELIN!$B:$AH,33,0)</f>
        <v>605880402</v>
      </c>
      <c r="BF748" s="11"/>
      <c r="BG748" s="11"/>
      <c r="BH748" s="11"/>
    </row>
    <row r="749" spans="1:61" hidden="1">
      <c r="A749" s="11">
        <f t="shared" si="313"/>
        <v>1</v>
      </c>
      <c r="B749" s="239">
        <f t="shared" si="314"/>
        <v>2055016155419</v>
      </c>
      <c r="C749" s="225">
        <f>VLOOKUP(B:B,[1]MICHELIN!$B:$K,9,0)</f>
        <v>0</v>
      </c>
      <c r="D749" s="11" t="s">
        <v>7339</v>
      </c>
      <c r="E749" s="358" t="s">
        <v>547</v>
      </c>
      <c r="F749" s="158" t="s">
        <v>7114</v>
      </c>
      <c r="G749" s="132" t="str">
        <f t="shared" si="315"/>
        <v>16</v>
      </c>
      <c r="H749" s="225">
        <v>0</v>
      </c>
      <c r="I749" s="225">
        <f>VLOOKUP(B:B,[1]MICHELIN!$B:$K,10,0)</f>
        <v>20</v>
      </c>
      <c r="J749" s="131"/>
      <c r="K749" s="132" t="s">
        <v>1751</v>
      </c>
      <c r="L749" s="132">
        <v>4</v>
      </c>
      <c r="M749" s="134" t="s">
        <v>1780</v>
      </c>
      <c r="N749" s="226" t="s">
        <v>2003</v>
      </c>
      <c r="O749" s="226" t="s">
        <v>1777</v>
      </c>
      <c r="P749" s="227">
        <v>17600</v>
      </c>
      <c r="Q749" s="228">
        <f t="shared" si="322"/>
        <v>15522.727272727272</v>
      </c>
      <c r="R749" s="143">
        <f t="shared" si="323"/>
        <v>0.1354612005856515</v>
      </c>
      <c r="S749" s="192">
        <v>1074476294</v>
      </c>
      <c r="T749" s="288" t="s">
        <v>6679</v>
      </c>
      <c r="U749" s="189">
        <f t="shared" si="324"/>
        <v>17600</v>
      </c>
      <c r="V749" s="11"/>
      <c r="W749" s="229">
        <v>17600</v>
      </c>
      <c r="X749" s="135">
        <f t="shared" si="325"/>
        <v>13420</v>
      </c>
      <c r="Y749" s="230">
        <f t="shared" si="326"/>
        <v>15522.727272727272</v>
      </c>
      <c r="Z749" s="141">
        <f t="shared" si="327"/>
        <v>7.7272727272727382E-2</v>
      </c>
      <c r="AA749" s="136">
        <f t="shared" si="328"/>
        <v>0.1354612005856515</v>
      </c>
      <c r="AB749" s="144"/>
      <c r="AC749" s="184">
        <f t="shared" ref="AC749:AC766" si="337">ROUNDDOWN(U749/1.02,0)</f>
        <v>17254</v>
      </c>
      <c r="AD749" s="182">
        <f t="shared" ref="AD749:AD766" si="338">ROUNDDOWN(AC749/0.91,0)</f>
        <v>18960</v>
      </c>
      <c r="AE749" s="128">
        <f t="shared" si="331"/>
        <v>1706.3999999999999</v>
      </c>
      <c r="AF749" s="129">
        <f t="shared" si="332"/>
        <v>346.39999999999986</v>
      </c>
      <c r="AG749" s="130">
        <f t="shared" si="333"/>
        <v>1.8270042194092818E-2</v>
      </c>
      <c r="AH749" s="137">
        <f t="shared" si="334"/>
        <v>1360</v>
      </c>
      <c r="AI749" s="138">
        <f t="shared" si="335"/>
        <v>7.1729957805907171E-2</v>
      </c>
      <c r="AJ749" s="138">
        <f t="shared" si="336"/>
        <v>0.11719115839155869</v>
      </c>
      <c r="AK749" s="11"/>
      <c r="AL749" s="11">
        <f t="shared" si="316"/>
        <v>15358</v>
      </c>
      <c r="AM749" s="412">
        <f t="shared" si="317"/>
        <v>13484.545454545454</v>
      </c>
      <c r="AN749" s="412">
        <f t="shared" si="318"/>
        <v>64.545454545454049</v>
      </c>
      <c r="AO749" s="413">
        <f t="shared" si="319"/>
        <v>4.7866244185262221E-3</v>
      </c>
      <c r="AP749" s="192">
        <v>2055016155419</v>
      </c>
      <c r="AQ749" s="192">
        <v>4985009686102</v>
      </c>
      <c r="AR749" s="192" t="s">
        <v>2958</v>
      </c>
      <c r="AS749" s="231" t="s">
        <v>1074</v>
      </c>
      <c r="AT749" s="231" t="s">
        <v>1082</v>
      </c>
      <c r="AU749" s="232" t="s">
        <v>105</v>
      </c>
      <c r="AV749" s="232">
        <v>29100</v>
      </c>
      <c r="AW749" s="233">
        <f>VLOOKUP(B:B,[1]MICHELIN!$B:$K,8,0)</f>
        <v>13420</v>
      </c>
      <c r="AX749" s="233">
        <v>525</v>
      </c>
      <c r="AY749" s="204" t="s">
        <v>3387</v>
      </c>
      <c r="AZ749" s="192" t="s">
        <v>483</v>
      </c>
      <c r="BA749" s="133" t="str">
        <f>IFERROR(VLOOKUP(AZ:AZ,Q商品!B:E,4,0),"")</f>
        <v>2023年製 Pilot Sport 3 205/50ZR16 87V サマータイヤ 最短当日発送</v>
      </c>
      <c r="BB749" s="133" t="str">
        <f>IFERROR(VLOOKUP(B:B,在庫!B:M,12,0),"")</f>
        <v>2023年製</v>
      </c>
      <c r="BC749" s="133">
        <f>IFERROR(VLOOKUP(B:B,在庫!B:L,10,0),"")</f>
        <v>1</v>
      </c>
      <c r="BD749" s="234">
        <f>VLOOKUP(AP:AP,[1]MICHELIN!$B:$AH,32,0)</f>
        <v>605642068</v>
      </c>
      <c r="BE749" s="234">
        <f>VLOOKUP(AP:AP,[1]MICHELIN!$B:$AH,33,0)</f>
        <v>605642099</v>
      </c>
      <c r="BF749" s="11"/>
      <c r="BG749" s="11"/>
      <c r="BH749" s="11"/>
      <c r="BI749" s="11"/>
    </row>
    <row r="750" spans="1:61" hidden="1">
      <c r="A750" s="11">
        <f t="shared" si="313"/>
        <v>1</v>
      </c>
      <c r="B750" s="239">
        <f t="shared" si="314"/>
        <v>2154517159718</v>
      </c>
      <c r="C750" s="225">
        <f>VLOOKUP(B:B,[1]MICHELIN!$B:$K,9,0)</f>
        <v>0</v>
      </c>
      <c r="D750" s="11" t="s">
        <v>7339</v>
      </c>
      <c r="E750" s="358" t="s">
        <v>553</v>
      </c>
      <c r="F750" s="158"/>
      <c r="G750" s="132" t="str">
        <f t="shared" si="315"/>
        <v>17</v>
      </c>
      <c r="H750" s="225">
        <v>0</v>
      </c>
      <c r="I750" s="225">
        <f>VLOOKUP(B:B,[1]MICHELIN!$B:$K,10,0)</f>
        <v>0</v>
      </c>
      <c r="J750" s="131"/>
      <c r="K750" s="132" t="s">
        <v>1751</v>
      </c>
      <c r="L750" s="132">
        <v>10</v>
      </c>
      <c r="M750" s="134"/>
      <c r="N750" s="226"/>
      <c r="O750" s="226"/>
      <c r="P750" s="227"/>
      <c r="Q750" s="228">
        <f t="shared" si="322"/>
        <v>-477.27272727272725</v>
      </c>
      <c r="R750" s="143">
        <f t="shared" si="323"/>
        <v>28.732571428571433</v>
      </c>
      <c r="S750" s="192">
        <v>1074476087</v>
      </c>
      <c r="T750" s="288" t="s">
        <v>6685</v>
      </c>
      <c r="U750" s="189">
        <f t="shared" si="324"/>
        <v>0</v>
      </c>
      <c r="V750" s="11"/>
      <c r="W750" s="229"/>
      <c r="X750" s="135">
        <f t="shared" si="325"/>
        <v>13236</v>
      </c>
      <c r="Y750" s="230">
        <f t="shared" si="326"/>
        <v>-477.27272727272725</v>
      </c>
      <c r="Z750" s="141" t="str">
        <f t="shared" si="327"/>
        <v/>
      </c>
      <c r="AA750" s="136">
        <f t="shared" si="328"/>
        <v>28.732571428571433</v>
      </c>
      <c r="AB750" s="144"/>
      <c r="AC750" s="184">
        <f t="shared" si="337"/>
        <v>0</v>
      </c>
      <c r="AD750" s="182">
        <f t="shared" si="338"/>
        <v>0</v>
      </c>
      <c r="AE750" s="128">
        <f t="shared" si="331"/>
        <v>0</v>
      </c>
      <c r="AF750" s="129">
        <f t="shared" si="332"/>
        <v>0</v>
      </c>
      <c r="AG750" s="130" t="str">
        <f t="shared" si="333"/>
        <v/>
      </c>
      <c r="AH750" s="137">
        <f t="shared" si="334"/>
        <v>0</v>
      </c>
      <c r="AI750" s="138" t="str">
        <f t="shared" si="335"/>
        <v/>
      </c>
      <c r="AJ750" s="138" t="str">
        <f t="shared" si="336"/>
        <v/>
      </c>
      <c r="AK750" s="11" t="s">
        <v>13397</v>
      </c>
      <c r="AL750" s="11">
        <f t="shared" si="316"/>
        <v>0</v>
      </c>
      <c r="AM750" s="412">
        <f t="shared" si="317"/>
        <v>-477.27272727272725</v>
      </c>
      <c r="AN750" s="412">
        <f t="shared" si="318"/>
        <v>-13713.272727272728</v>
      </c>
      <c r="AO750" s="413">
        <f t="shared" si="319"/>
        <v>28.732571428571433</v>
      </c>
      <c r="AP750" s="192">
        <v>2154517159718</v>
      </c>
      <c r="AQ750" s="192">
        <v>4985009687024</v>
      </c>
      <c r="AR750" s="192" t="s">
        <v>152</v>
      </c>
      <c r="AS750" s="231" t="s">
        <v>1144</v>
      </c>
      <c r="AT750" s="231" t="s">
        <v>747</v>
      </c>
      <c r="AU750" s="232" t="s">
        <v>36</v>
      </c>
      <c r="AV750" s="232" t="s">
        <v>152</v>
      </c>
      <c r="AW750" s="233">
        <f>VLOOKUP(B:B,[1]MICHELIN!$B:$K,8,0)</f>
        <v>13236</v>
      </c>
      <c r="AX750" s="233">
        <v>525</v>
      </c>
      <c r="AY750" s="204" t="s">
        <v>3388</v>
      </c>
      <c r="AZ750" s="195" t="s">
        <v>1790</v>
      </c>
      <c r="BA750" s="133" t="str">
        <f>IFERROR(VLOOKUP(AZ:AZ,Q商品!B:E,4,0),"")</f>
        <v>2022年製 Pilot Sport 4 215/45ZR17 91Y XL サマータイヤ 最短当日発送</v>
      </c>
      <c r="BB750" s="133" t="str">
        <f>IFERROR(VLOOKUP(B:B,在庫!B:M,12,0),"")</f>
        <v/>
      </c>
      <c r="BC750" s="133" t="str">
        <f>IFERROR(VLOOKUP(B:B,在庫!B:L,10,0),"")</f>
        <v/>
      </c>
      <c r="BD750" s="234" t="str">
        <f>VLOOKUP(AP:AP,[1]MICHELIN!$B:$AH,32,0)</f>
        <v/>
      </c>
      <c r="BE750" s="234" t="str">
        <f>VLOOKUP(AP:AP,[1]MICHELIN!$B:$AH,33,0)</f>
        <v/>
      </c>
      <c r="BF750" s="11"/>
      <c r="BG750" s="11"/>
      <c r="BH750" s="11"/>
      <c r="BI750" s="11"/>
    </row>
    <row r="751" spans="1:61" hidden="1">
      <c r="A751" s="11">
        <f t="shared" si="313"/>
        <v>1</v>
      </c>
      <c r="B751" s="239">
        <f t="shared" si="314"/>
        <v>2553518158407</v>
      </c>
      <c r="C751" s="225">
        <f>VLOOKUP(B:B,[1]MICHELIN!$B:$K,9,0)</f>
        <v>0</v>
      </c>
      <c r="D751" s="11" t="s">
        <v>7339</v>
      </c>
      <c r="E751" s="358" t="s">
        <v>1617</v>
      </c>
      <c r="F751" s="158" t="s">
        <v>7116</v>
      </c>
      <c r="G751" s="132" t="str">
        <f t="shared" si="315"/>
        <v>18</v>
      </c>
      <c r="H751" s="225">
        <v>0</v>
      </c>
      <c r="I751" s="225">
        <f>VLOOKUP(B:B,[1]MICHELIN!$B:$K,10,0)</f>
        <v>0</v>
      </c>
      <c r="J751" s="131"/>
      <c r="K751" s="132" t="s">
        <v>1751</v>
      </c>
      <c r="L751" s="132">
        <v>14</v>
      </c>
      <c r="M751" s="134"/>
      <c r="N751" s="226"/>
      <c r="O751" s="226"/>
      <c r="P751" s="227"/>
      <c r="Q751" s="228">
        <f t="shared" si="322"/>
        <v>-954.5454545454545</v>
      </c>
      <c r="R751" s="143">
        <f t="shared" si="323"/>
        <v>29.882857142857144</v>
      </c>
      <c r="S751" s="192"/>
      <c r="T751" s="288"/>
      <c r="U751" s="189">
        <f t="shared" si="324"/>
        <v>0</v>
      </c>
      <c r="V751" s="11"/>
      <c r="W751" s="229"/>
      <c r="X751" s="135">
        <f t="shared" si="325"/>
        <v>27570</v>
      </c>
      <c r="Y751" s="230">
        <f t="shared" si="326"/>
        <v>-954.5454545454545</v>
      </c>
      <c r="Z751" s="141" t="str">
        <f t="shared" si="327"/>
        <v/>
      </c>
      <c r="AA751" s="136">
        <f t="shared" si="328"/>
        <v>29.882857142857144</v>
      </c>
      <c r="AB751" s="309"/>
      <c r="AC751" s="184">
        <f t="shared" si="337"/>
        <v>0</v>
      </c>
      <c r="AD751" s="182">
        <f t="shared" si="338"/>
        <v>0</v>
      </c>
      <c r="AE751" s="128">
        <f t="shared" si="331"/>
        <v>0</v>
      </c>
      <c r="AF751" s="129">
        <f t="shared" si="332"/>
        <v>0</v>
      </c>
      <c r="AG751" s="130" t="str">
        <f t="shared" si="333"/>
        <v/>
      </c>
      <c r="AH751" s="137">
        <f t="shared" si="334"/>
        <v>0</v>
      </c>
      <c r="AI751" s="138" t="str">
        <f t="shared" si="335"/>
        <v/>
      </c>
      <c r="AJ751" s="138" t="str">
        <f t="shared" si="336"/>
        <v/>
      </c>
      <c r="AK751" s="11"/>
      <c r="AL751" s="11">
        <f t="shared" si="316"/>
        <v>0</v>
      </c>
      <c r="AM751" s="412">
        <f t="shared" si="317"/>
        <v>-954.5454545454545</v>
      </c>
      <c r="AN751" s="412">
        <f t="shared" si="318"/>
        <v>-28524.545454545456</v>
      </c>
      <c r="AO751" s="413">
        <f t="shared" si="319"/>
        <v>29.882857142857144</v>
      </c>
      <c r="AP751" s="192">
        <v>2553518158407</v>
      </c>
      <c r="AQ751" s="192">
        <v>4985009692158</v>
      </c>
      <c r="AR751" s="192" t="s">
        <v>2979</v>
      </c>
      <c r="AS751" s="231" t="s">
        <v>674</v>
      </c>
      <c r="AT751" s="231" t="s">
        <v>1091</v>
      </c>
      <c r="AU751" s="232" t="s">
        <v>107</v>
      </c>
      <c r="AV751" s="232">
        <v>64100</v>
      </c>
      <c r="AW751" s="233">
        <f>VLOOKUP(B:B,[1]MICHELIN!$B:$K,8,0)</f>
        <v>27570</v>
      </c>
      <c r="AX751" s="233">
        <v>1050</v>
      </c>
      <c r="AY751" s="204" t="s">
        <v>3387</v>
      </c>
      <c r="AZ751" s="192"/>
      <c r="BA751" s="133" t="str">
        <f>IFERROR(VLOOKUP(AZ:AZ,Q商品!B:E,4,0),"")</f>
        <v/>
      </c>
      <c r="BB751" s="133" t="str">
        <f>IFERROR(VLOOKUP(B:B,在庫!B:M,12,0),"")</f>
        <v/>
      </c>
      <c r="BC751" s="133" t="str">
        <f>IFERROR(VLOOKUP(B:B,在庫!B:L,10,0),"")</f>
        <v/>
      </c>
      <c r="BD751" s="234" t="str">
        <f>VLOOKUP(AP:AP,[1]MICHELIN!$B:$AH,32,0)</f>
        <v/>
      </c>
      <c r="BE751" s="234" t="str">
        <f>VLOOKUP(AP:AP,[1]MICHELIN!$B:$AH,33,0)</f>
        <v/>
      </c>
      <c r="BF751" s="11"/>
      <c r="BG751" s="11"/>
      <c r="BH751" s="11"/>
      <c r="BI751" s="11"/>
    </row>
    <row r="752" spans="1:61" hidden="1">
      <c r="A752" s="11">
        <f t="shared" si="313"/>
        <v>1</v>
      </c>
      <c r="B752" s="239">
        <f t="shared" si="314"/>
        <v>2553519159885</v>
      </c>
      <c r="C752" s="225">
        <f>VLOOKUP(B:B,[1]MICHELIN!$B:$K,9,0)</f>
        <v>0</v>
      </c>
      <c r="D752" s="11" t="s">
        <v>7339</v>
      </c>
      <c r="E752" s="358" t="s">
        <v>1544</v>
      </c>
      <c r="F752" s="158"/>
      <c r="G752" s="132" t="str">
        <f t="shared" si="315"/>
        <v>19</v>
      </c>
      <c r="H752" s="225">
        <v>0</v>
      </c>
      <c r="I752" s="225">
        <f>VLOOKUP(B:B,[1]MICHELIN!$B:$K,10,0)</f>
        <v>0</v>
      </c>
      <c r="J752" s="131"/>
      <c r="K752" s="132" t="s">
        <v>1751</v>
      </c>
      <c r="L752" s="132">
        <v>15</v>
      </c>
      <c r="M752" s="134"/>
      <c r="N752" s="226"/>
      <c r="O752" s="226"/>
      <c r="P752" s="227"/>
      <c r="Q752" s="228">
        <f t="shared" si="322"/>
        <v>-954.5454545454545</v>
      </c>
      <c r="R752" s="143">
        <f t="shared" si="323"/>
        <v>25.963714285714289</v>
      </c>
      <c r="S752" s="192"/>
      <c r="T752" s="288"/>
      <c r="U752" s="189">
        <f t="shared" si="324"/>
        <v>0</v>
      </c>
      <c r="V752" s="11"/>
      <c r="W752" s="229"/>
      <c r="X752" s="135">
        <f t="shared" si="325"/>
        <v>23829</v>
      </c>
      <c r="Y752" s="230">
        <f t="shared" si="326"/>
        <v>-954.5454545454545</v>
      </c>
      <c r="Z752" s="141" t="str">
        <f t="shared" si="327"/>
        <v/>
      </c>
      <c r="AA752" s="136">
        <f t="shared" si="328"/>
        <v>25.963714285714289</v>
      </c>
      <c r="AB752" s="309"/>
      <c r="AC752" s="184">
        <f t="shared" si="337"/>
        <v>0</v>
      </c>
      <c r="AD752" s="182">
        <f t="shared" si="338"/>
        <v>0</v>
      </c>
      <c r="AE752" s="128">
        <f t="shared" si="331"/>
        <v>0</v>
      </c>
      <c r="AF752" s="129">
        <f t="shared" si="332"/>
        <v>0</v>
      </c>
      <c r="AG752" s="130" t="str">
        <f t="shared" si="333"/>
        <v/>
      </c>
      <c r="AH752" s="137">
        <f t="shared" si="334"/>
        <v>0</v>
      </c>
      <c r="AI752" s="138" t="str">
        <f t="shared" si="335"/>
        <v/>
      </c>
      <c r="AJ752" s="138" t="str">
        <f t="shared" si="336"/>
        <v/>
      </c>
      <c r="AK752" s="11"/>
      <c r="AL752" s="11">
        <f t="shared" si="316"/>
        <v>0</v>
      </c>
      <c r="AM752" s="412">
        <f t="shared" si="317"/>
        <v>-954.5454545454545</v>
      </c>
      <c r="AN752" s="412">
        <f t="shared" si="318"/>
        <v>-24783.545454545456</v>
      </c>
      <c r="AO752" s="413">
        <f t="shared" si="319"/>
        <v>25.963714285714289</v>
      </c>
      <c r="AP752" s="192">
        <v>2553519159885</v>
      </c>
      <c r="AQ752" s="192">
        <v>4985009692417</v>
      </c>
      <c r="AR752" s="192" t="s">
        <v>152</v>
      </c>
      <c r="AS752" s="231" t="s">
        <v>1147</v>
      </c>
      <c r="AT752" s="231" t="s">
        <v>1152</v>
      </c>
      <c r="AU752" s="232" t="s">
        <v>100</v>
      </c>
      <c r="AV752" s="232" t="s">
        <v>152</v>
      </c>
      <c r="AW752" s="233">
        <f>VLOOKUP(B:B,[1]MICHELIN!$B:$K,8,0)</f>
        <v>23829</v>
      </c>
      <c r="AX752" s="233">
        <v>1050</v>
      </c>
      <c r="AY752" s="204" t="s">
        <v>3388</v>
      </c>
      <c r="AZ752" s="192"/>
      <c r="BA752" s="133" t="str">
        <f>IFERROR(VLOOKUP(AZ:AZ,Q商品!B:E,4,0),"")</f>
        <v/>
      </c>
      <c r="BB752" s="133" t="str">
        <f>IFERROR(VLOOKUP(B:B,在庫!B:M,12,0),"")</f>
        <v/>
      </c>
      <c r="BC752" s="133" t="str">
        <f>IFERROR(VLOOKUP(B:B,在庫!B:L,10,0),"")</f>
        <v/>
      </c>
      <c r="BD752" s="234" t="str">
        <f>VLOOKUP(AP:AP,[1]MICHELIN!$B:$AH,32,0)</f>
        <v/>
      </c>
      <c r="BE752" s="234" t="str">
        <f>VLOOKUP(AP:AP,[1]MICHELIN!$B:$AH,33,0)</f>
        <v/>
      </c>
      <c r="BF752" s="11"/>
      <c r="BG752" s="11"/>
      <c r="BH752" s="11"/>
      <c r="BI752" s="11"/>
    </row>
    <row r="753" spans="1:61" hidden="1">
      <c r="A753" s="11">
        <f t="shared" si="313"/>
        <v>1</v>
      </c>
      <c r="B753" s="239">
        <f t="shared" si="314"/>
        <v>2454019159699</v>
      </c>
      <c r="C753" s="225">
        <f>VLOOKUP(B:B,[1]MICHELIN!$B:$K,9,0)</f>
        <v>0</v>
      </c>
      <c r="D753" s="11" t="s">
        <v>7339</v>
      </c>
      <c r="E753" s="358" t="s">
        <v>4902</v>
      </c>
      <c r="F753" s="158" t="s">
        <v>7118</v>
      </c>
      <c r="G753" s="132" t="str">
        <f t="shared" si="315"/>
        <v>19</v>
      </c>
      <c r="H753" s="225">
        <v>0</v>
      </c>
      <c r="I753" s="225">
        <f>VLOOKUP(B:B,[1]MICHELIN!$B:$K,10,0)</f>
        <v>0</v>
      </c>
      <c r="J753" s="131"/>
      <c r="K753" s="132" t="s">
        <v>1751</v>
      </c>
      <c r="L753" s="132">
        <v>21</v>
      </c>
      <c r="M753" s="134"/>
      <c r="N753" s="226"/>
      <c r="O753" s="226"/>
      <c r="P753" s="227"/>
      <c r="Q753" s="228">
        <f t="shared" si="322"/>
        <v>-954.5454545454545</v>
      </c>
      <c r="R753" s="143">
        <f t="shared" si="323"/>
        <v>22.985333333333337</v>
      </c>
      <c r="S753" s="192">
        <v>1074475968</v>
      </c>
      <c r="T753" s="288" t="s">
        <v>6692</v>
      </c>
      <c r="U753" s="189">
        <f t="shared" si="324"/>
        <v>0</v>
      </c>
      <c r="V753" s="11"/>
      <c r="W753" s="229"/>
      <c r="X753" s="135">
        <f t="shared" si="325"/>
        <v>20986</v>
      </c>
      <c r="Y753" s="230">
        <f t="shared" si="326"/>
        <v>-954.5454545454545</v>
      </c>
      <c r="Z753" s="141" t="str">
        <f t="shared" si="327"/>
        <v/>
      </c>
      <c r="AA753" s="136">
        <f t="shared" si="328"/>
        <v>22.985333333333337</v>
      </c>
      <c r="AB753" s="144"/>
      <c r="AC753" s="184">
        <f t="shared" si="337"/>
        <v>0</v>
      </c>
      <c r="AD753" s="182">
        <f t="shared" si="338"/>
        <v>0</v>
      </c>
      <c r="AE753" s="128">
        <f t="shared" si="331"/>
        <v>0</v>
      </c>
      <c r="AF753" s="129">
        <f t="shared" si="332"/>
        <v>0</v>
      </c>
      <c r="AG753" s="130" t="str">
        <f t="shared" si="333"/>
        <v/>
      </c>
      <c r="AH753" s="137">
        <f t="shared" si="334"/>
        <v>0</v>
      </c>
      <c r="AI753" s="138" t="str">
        <f t="shared" si="335"/>
        <v/>
      </c>
      <c r="AJ753" s="138" t="str">
        <f t="shared" si="336"/>
        <v/>
      </c>
      <c r="AK753" s="11" t="s">
        <v>13397</v>
      </c>
      <c r="AL753" s="11">
        <f t="shared" si="316"/>
        <v>0</v>
      </c>
      <c r="AM753" s="412">
        <f t="shared" si="317"/>
        <v>-954.5454545454545</v>
      </c>
      <c r="AN753" s="412">
        <f t="shared" si="318"/>
        <v>-21940.545454545456</v>
      </c>
      <c r="AO753" s="413">
        <f t="shared" si="319"/>
        <v>22.985333333333337</v>
      </c>
      <c r="AP753" s="192">
        <v>2454019159699</v>
      </c>
      <c r="AQ753" s="192">
        <v>4985009693421</v>
      </c>
      <c r="AR753" s="192" t="s">
        <v>152</v>
      </c>
      <c r="AS753" s="231" t="s">
        <v>1144</v>
      </c>
      <c r="AT753" s="231" t="s">
        <v>1146</v>
      </c>
      <c r="AU753" s="232" t="s">
        <v>106</v>
      </c>
      <c r="AV753" s="232" t="s">
        <v>152</v>
      </c>
      <c r="AW753" s="233">
        <f>VLOOKUP(B:B,[1]MICHELIN!$B:$K,8,0)</f>
        <v>20986</v>
      </c>
      <c r="AX753" s="233">
        <v>1050</v>
      </c>
      <c r="AY753" s="204" t="s">
        <v>3388</v>
      </c>
      <c r="AZ753" s="195" t="s">
        <v>491</v>
      </c>
      <c r="BA753" s="133" t="str">
        <f>IFERROR(VLOOKUP(AZ:AZ,Q商品!B:E,4,0),"")</f>
        <v>2021年製 Pilot Sport 4 245/40ZR19 98Y XL BMW サマータイヤ 最短当日発送</v>
      </c>
      <c r="BB753" s="133" t="str">
        <f>IFERROR(VLOOKUP(B:B,在庫!B:M,12,0),"")</f>
        <v/>
      </c>
      <c r="BC753" s="133" t="str">
        <f>IFERROR(VLOOKUP(B:B,在庫!B:L,10,0),"")</f>
        <v/>
      </c>
      <c r="BD753" s="234" t="str">
        <f>VLOOKUP(AP:AP,[1]MICHELIN!$B:$AH,32,0)</f>
        <v/>
      </c>
      <c r="BE753" s="234" t="str">
        <f>VLOOKUP(AP:AP,[1]MICHELIN!$B:$AH,33,0)</f>
        <v/>
      </c>
      <c r="BF753" s="11"/>
      <c r="BG753" s="11"/>
      <c r="BH753" s="11"/>
      <c r="BI753" s="11"/>
    </row>
    <row r="754" spans="1:61" hidden="1">
      <c r="A754" s="11">
        <f t="shared" si="313"/>
        <v>1</v>
      </c>
      <c r="B754" s="239">
        <f t="shared" si="314"/>
        <v>2753519159711</v>
      </c>
      <c r="C754" s="225">
        <f>VLOOKUP(B:B,[1]MICHELIN!$B:$K,9,0)</f>
        <v>0</v>
      </c>
      <c r="D754" s="11" t="s">
        <v>7339</v>
      </c>
      <c r="E754" s="358" t="s">
        <v>4903</v>
      </c>
      <c r="F754" s="158" t="s">
        <v>7120</v>
      </c>
      <c r="G754" s="132" t="str">
        <f t="shared" si="315"/>
        <v>19</v>
      </c>
      <c r="H754" s="225">
        <v>0</v>
      </c>
      <c r="I754" s="225">
        <f>VLOOKUP(B:B,[1]MICHELIN!$B:$K,10,0)</f>
        <v>0</v>
      </c>
      <c r="J754" s="131"/>
      <c r="K754" s="132" t="s">
        <v>1751</v>
      </c>
      <c r="L754" s="132">
        <v>31</v>
      </c>
      <c r="M754" s="134"/>
      <c r="N754" s="226"/>
      <c r="O754" s="226"/>
      <c r="P754" s="227"/>
      <c r="Q754" s="228">
        <f t="shared" si="322"/>
        <v>-954.5454545454545</v>
      </c>
      <c r="R754" s="143">
        <f t="shared" si="323"/>
        <v>29.016476190476194</v>
      </c>
      <c r="S754" s="192">
        <v>1074476424</v>
      </c>
      <c r="T754" s="288" t="s">
        <v>6696</v>
      </c>
      <c r="U754" s="189">
        <f t="shared" si="324"/>
        <v>0</v>
      </c>
      <c r="V754" s="11"/>
      <c r="W754" s="229"/>
      <c r="X754" s="135">
        <f t="shared" si="325"/>
        <v>26743</v>
      </c>
      <c r="Y754" s="230">
        <f t="shared" si="326"/>
        <v>-954.5454545454545</v>
      </c>
      <c r="Z754" s="141" t="str">
        <f t="shared" si="327"/>
        <v/>
      </c>
      <c r="AA754" s="136">
        <f t="shared" si="328"/>
        <v>29.016476190476194</v>
      </c>
      <c r="AB754" s="144"/>
      <c r="AC754" s="184">
        <f t="shared" si="337"/>
        <v>0</v>
      </c>
      <c r="AD754" s="182">
        <f t="shared" si="338"/>
        <v>0</v>
      </c>
      <c r="AE754" s="128">
        <f t="shared" si="331"/>
        <v>0</v>
      </c>
      <c r="AF754" s="129">
        <f t="shared" si="332"/>
        <v>0</v>
      </c>
      <c r="AG754" s="130" t="str">
        <f t="shared" si="333"/>
        <v/>
      </c>
      <c r="AH754" s="137">
        <f t="shared" si="334"/>
        <v>0</v>
      </c>
      <c r="AI754" s="138" t="str">
        <f t="shared" si="335"/>
        <v/>
      </c>
      <c r="AJ754" s="138" t="str">
        <f t="shared" si="336"/>
        <v/>
      </c>
      <c r="AK754" s="11" t="s">
        <v>13397</v>
      </c>
      <c r="AL754" s="11">
        <f t="shared" si="316"/>
        <v>0</v>
      </c>
      <c r="AM754" s="412">
        <f t="shared" si="317"/>
        <v>-954.5454545454545</v>
      </c>
      <c r="AN754" s="412">
        <f t="shared" si="318"/>
        <v>-27697.545454545456</v>
      </c>
      <c r="AO754" s="413">
        <f t="shared" si="319"/>
        <v>29.016476190476194</v>
      </c>
      <c r="AP754" s="192">
        <v>2753519159711</v>
      </c>
      <c r="AQ754" s="192">
        <v>4985009703069</v>
      </c>
      <c r="AR754" s="192" t="s">
        <v>152</v>
      </c>
      <c r="AS754" s="231" t="s">
        <v>1144</v>
      </c>
      <c r="AT754" s="231" t="s">
        <v>932</v>
      </c>
      <c r="AU754" s="232" t="s">
        <v>122</v>
      </c>
      <c r="AV754" s="232" t="s">
        <v>152</v>
      </c>
      <c r="AW754" s="233">
        <f>VLOOKUP(B:B,[1]MICHELIN!$B:$K,8,0)</f>
        <v>26743</v>
      </c>
      <c r="AX754" s="233">
        <v>1050</v>
      </c>
      <c r="AY754" s="204" t="s">
        <v>3388</v>
      </c>
      <c r="AZ754" s="195" t="s">
        <v>479</v>
      </c>
      <c r="BA754" s="133" t="str">
        <f>IFERROR(VLOOKUP(AZ:AZ,Q商品!B:E,4,0),"")</f>
        <v>2022年製 Pilot Sport 4 275/35ZR19 100Y XL サマータイヤ 最短当日発送</v>
      </c>
      <c r="BB754" s="133" t="str">
        <f>IFERROR(VLOOKUP(B:B,在庫!B:M,12,0),"")</f>
        <v/>
      </c>
      <c r="BC754" s="133" t="str">
        <f>IFERROR(VLOOKUP(B:B,在庫!B:L,10,0),"")</f>
        <v/>
      </c>
      <c r="BD754" s="234" t="str">
        <f>VLOOKUP(AP:AP,[1]MICHELIN!$B:$AH,32,0)</f>
        <v/>
      </c>
      <c r="BE754" s="234" t="str">
        <f>VLOOKUP(AP:AP,[1]MICHELIN!$B:$AH,33,0)</f>
        <v/>
      </c>
      <c r="BF754" s="11"/>
      <c r="BG754" s="11"/>
      <c r="BH754" s="11"/>
      <c r="BI754" s="11"/>
    </row>
    <row r="755" spans="1:61" hidden="1">
      <c r="A755" s="11">
        <f t="shared" si="313"/>
        <v>1</v>
      </c>
      <c r="B755" s="239">
        <f t="shared" si="314"/>
        <v>2754019155500</v>
      </c>
      <c r="C755" s="225">
        <f>VLOOKUP(B:B,[1]MICHELIN!$B:$K,9,0)</f>
        <v>0</v>
      </c>
      <c r="D755" s="11" t="s">
        <v>7339</v>
      </c>
      <c r="E755" s="358" t="s">
        <v>4904</v>
      </c>
      <c r="F755" s="158" t="s">
        <v>7120</v>
      </c>
      <c r="G755" s="132" t="str">
        <f t="shared" si="315"/>
        <v>19</v>
      </c>
      <c r="H755" s="225">
        <v>0</v>
      </c>
      <c r="I755" s="225">
        <f>VLOOKUP(B:B,[1]MICHELIN!$B:$K,10,0)</f>
        <v>0</v>
      </c>
      <c r="J755" s="131"/>
      <c r="K755" s="132" t="s">
        <v>1751</v>
      </c>
      <c r="L755" s="132">
        <v>32</v>
      </c>
      <c r="M755" s="134"/>
      <c r="N755" s="226"/>
      <c r="O755" s="226"/>
      <c r="P755" s="227"/>
      <c r="Q755" s="228">
        <f t="shared" si="322"/>
        <v>-954.5454545454545</v>
      </c>
      <c r="R755" s="143">
        <f t="shared" si="323"/>
        <v>32.208571428571432</v>
      </c>
      <c r="S755" s="192">
        <v>1074476139</v>
      </c>
      <c r="T755" s="288" t="s">
        <v>6697</v>
      </c>
      <c r="U755" s="189">
        <f t="shared" si="324"/>
        <v>0</v>
      </c>
      <c r="V755" s="11"/>
      <c r="W755" s="229"/>
      <c r="X755" s="135">
        <f t="shared" si="325"/>
        <v>29790</v>
      </c>
      <c r="Y755" s="230">
        <f t="shared" si="326"/>
        <v>-954.5454545454545</v>
      </c>
      <c r="Z755" s="141" t="str">
        <f t="shared" si="327"/>
        <v/>
      </c>
      <c r="AA755" s="136">
        <f t="shared" si="328"/>
        <v>32.208571428571432</v>
      </c>
      <c r="AB755" s="144"/>
      <c r="AC755" s="184">
        <f t="shared" si="337"/>
        <v>0</v>
      </c>
      <c r="AD755" s="182">
        <f t="shared" si="338"/>
        <v>0</v>
      </c>
      <c r="AE755" s="128">
        <f t="shared" si="331"/>
        <v>0</v>
      </c>
      <c r="AF755" s="129">
        <f t="shared" si="332"/>
        <v>0</v>
      </c>
      <c r="AG755" s="130" t="str">
        <f t="shared" si="333"/>
        <v/>
      </c>
      <c r="AH755" s="137">
        <f t="shared" si="334"/>
        <v>0</v>
      </c>
      <c r="AI755" s="138" t="str">
        <f t="shared" si="335"/>
        <v/>
      </c>
      <c r="AJ755" s="138" t="str">
        <f t="shared" si="336"/>
        <v/>
      </c>
      <c r="AK755" s="11" t="s">
        <v>13397</v>
      </c>
      <c r="AL755" s="11">
        <f t="shared" si="316"/>
        <v>0</v>
      </c>
      <c r="AM755" s="412">
        <f t="shared" si="317"/>
        <v>-954.5454545454545</v>
      </c>
      <c r="AN755" s="412">
        <f t="shared" si="318"/>
        <v>-30744.545454545456</v>
      </c>
      <c r="AO755" s="413">
        <f t="shared" si="319"/>
        <v>32.208571428571432</v>
      </c>
      <c r="AP755" s="192">
        <v>2754019155500</v>
      </c>
      <c r="AQ755" s="192">
        <v>4985009687420</v>
      </c>
      <c r="AR755" s="192" t="s">
        <v>2975</v>
      </c>
      <c r="AS755" s="231" t="s">
        <v>1084</v>
      </c>
      <c r="AT755" s="231" t="s">
        <v>2976</v>
      </c>
      <c r="AU755" s="232" t="s">
        <v>139</v>
      </c>
      <c r="AV755" s="232">
        <v>66200</v>
      </c>
      <c r="AW755" s="233">
        <f>VLOOKUP(B:B,[1]MICHELIN!$B:$K,8,0)</f>
        <v>29790</v>
      </c>
      <c r="AX755" s="233">
        <v>1050</v>
      </c>
      <c r="AY755" s="204" t="s">
        <v>3387</v>
      </c>
      <c r="AZ755" s="195" t="s">
        <v>490</v>
      </c>
      <c r="BA755" s="133" t="str">
        <f>IFERROR(VLOOKUP(AZ:AZ,Q商品!B:E,4,0),"")</f>
        <v>2021年製 Pilot Sport 4 275/40ZR19 105Y XL サマータイヤ 最短当日発送</v>
      </c>
      <c r="BB755" s="133" t="str">
        <f>IFERROR(VLOOKUP(B:B,在庫!B:M,12,0),"")</f>
        <v/>
      </c>
      <c r="BC755" s="133" t="str">
        <f>IFERROR(VLOOKUP(B:B,在庫!B:L,10,0),"")</f>
        <v/>
      </c>
      <c r="BD755" s="234">
        <f>VLOOKUP(AP:AP,[1]MICHELIN!$B:$AH,32,0)</f>
        <v>605763409</v>
      </c>
      <c r="BE755" s="234">
        <f>VLOOKUP(AP:AP,[1]MICHELIN!$B:$AH,33,0)</f>
        <v>605763464</v>
      </c>
      <c r="BF755" s="11"/>
      <c r="BG755" s="11"/>
      <c r="BH755" s="11"/>
      <c r="BI755" s="11"/>
    </row>
    <row r="756" spans="1:61" hidden="1">
      <c r="A756" s="11">
        <f t="shared" si="313"/>
        <v>1</v>
      </c>
      <c r="B756" s="239">
        <f t="shared" si="314"/>
        <v>2253519159884</v>
      </c>
      <c r="C756" s="225">
        <f>VLOOKUP(B:B,[1]MICHELIN!$B:$K,9,0)</f>
        <v>0</v>
      </c>
      <c r="D756" s="11" t="s">
        <v>7339</v>
      </c>
      <c r="E756" s="358" t="s">
        <v>550</v>
      </c>
      <c r="F756" s="158" t="s">
        <v>7121</v>
      </c>
      <c r="G756" s="132" t="str">
        <f t="shared" si="315"/>
        <v>19</v>
      </c>
      <c r="H756" s="225">
        <v>0</v>
      </c>
      <c r="I756" s="225">
        <f>VLOOKUP(B:B,[1]MICHELIN!$B:$K,10,0)</f>
        <v>0</v>
      </c>
      <c r="J756" s="131"/>
      <c r="K756" s="132" t="s">
        <v>1751</v>
      </c>
      <c r="L756" s="132">
        <v>34</v>
      </c>
      <c r="M756" s="134"/>
      <c r="N756" s="226"/>
      <c r="O756" s="226"/>
      <c r="P756" s="227"/>
      <c r="Q756" s="228">
        <f t="shared" si="322"/>
        <v>-954.5454545454545</v>
      </c>
      <c r="R756" s="143">
        <f t="shared" si="323"/>
        <v>24.24457142857143</v>
      </c>
      <c r="S756" s="192">
        <v>1074476200</v>
      </c>
      <c r="T756" s="288" t="s">
        <v>6699</v>
      </c>
      <c r="U756" s="189">
        <f t="shared" si="324"/>
        <v>0</v>
      </c>
      <c r="V756" s="11"/>
      <c r="W756" s="229"/>
      <c r="X756" s="135">
        <f t="shared" si="325"/>
        <v>22188</v>
      </c>
      <c r="Y756" s="230">
        <f t="shared" si="326"/>
        <v>-954.5454545454545</v>
      </c>
      <c r="Z756" s="141" t="str">
        <f t="shared" si="327"/>
        <v/>
      </c>
      <c r="AA756" s="136">
        <f t="shared" si="328"/>
        <v>24.24457142857143</v>
      </c>
      <c r="AB756" s="144"/>
      <c r="AC756" s="184">
        <f t="shared" si="337"/>
        <v>0</v>
      </c>
      <c r="AD756" s="182">
        <f t="shared" si="338"/>
        <v>0</v>
      </c>
      <c r="AE756" s="128">
        <f t="shared" si="331"/>
        <v>0</v>
      </c>
      <c r="AF756" s="129">
        <f t="shared" si="332"/>
        <v>0</v>
      </c>
      <c r="AG756" s="130" t="str">
        <f t="shared" si="333"/>
        <v/>
      </c>
      <c r="AH756" s="137">
        <f t="shared" si="334"/>
        <v>0</v>
      </c>
      <c r="AI756" s="138" t="str">
        <f t="shared" si="335"/>
        <v/>
      </c>
      <c r="AJ756" s="138" t="str">
        <f t="shared" si="336"/>
        <v/>
      </c>
      <c r="AK756" s="11" t="s">
        <v>13397</v>
      </c>
      <c r="AL756" s="11">
        <f t="shared" si="316"/>
        <v>0</v>
      </c>
      <c r="AM756" s="412">
        <f t="shared" si="317"/>
        <v>-954.5454545454545</v>
      </c>
      <c r="AN756" s="412">
        <f t="shared" si="318"/>
        <v>-23142.545454545456</v>
      </c>
      <c r="AO756" s="413">
        <f t="shared" si="319"/>
        <v>24.24457142857143</v>
      </c>
      <c r="AP756" s="192">
        <v>2253519159884</v>
      </c>
      <c r="AQ756" s="192">
        <v>4985009692226</v>
      </c>
      <c r="AR756" s="192" t="s">
        <v>152</v>
      </c>
      <c r="AS756" s="231" t="s">
        <v>1147</v>
      </c>
      <c r="AT756" s="231" t="s">
        <v>1148</v>
      </c>
      <c r="AU756" s="232" t="s">
        <v>127</v>
      </c>
      <c r="AV756" s="232" t="s">
        <v>152</v>
      </c>
      <c r="AW756" s="233">
        <f>VLOOKUP(B:B,[1]MICHELIN!$B:$K,8,0)</f>
        <v>22188</v>
      </c>
      <c r="AX756" s="233">
        <v>1050</v>
      </c>
      <c r="AY756" s="204" t="s">
        <v>3388</v>
      </c>
      <c r="AZ756" s="195" t="s">
        <v>478</v>
      </c>
      <c r="BA756" s="133" t="str">
        <f>IFERROR(VLOOKUP(AZ:AZ,Q商品!B:E,4,0),"")</f>
        <v>2022年製 Pilot Sport 4 S 225/35ZR19 88Y XL ZP サマータイヤ 最短当日発送</v>
      </c>
      <c r="BB756" s="133" t="str">
        <f>IFERROR(VLOOKUP(B:B,在庫!B:M,12,0),"")</f>
        <v/>
      </c>
      <c r="BC756" s="133" t="str">
        <f>IFERROR(VLOOKUP(B:B,在庫!B:L,10,0),"")</f>
        <v/>
      </c>
      <c r="BD756" s="234" t="str">
        <f>VLOOKUP(AP:AP,[1]MICHELIN!$B:$AH,32,0)</f>
        <v/>
      </c>
      <c r="BE756" s="234" t="str">
        <f>VLOOKUP(AP:AP,[1]MICHELIN!$B:$AH,33,0)</f>
        <v/>
      </c>
      <c r="BF756" s="11"/>
      <c r="BG756" s="11"/>
      <c r="BH756" s="11"/>
      <c r="BI756" s="11"/>
    </row>
    <row r="757" spans="1:61" hidden="1">
      <c r="A757" s="11">
        <f t="shared" si="313"/>
        <v>1</v>
      </c>
      <c r="B757" s="239">
        <f t="shared" si="314"/>
        <v>2254019159886</v>
      </c>
      <c r="C757" s="225">
        <f>VLOOKUP(B:B,[1]MICHELIN!$B:$K,9,0)</f>
        <v>0</v>
      </c>
      <c r="D757" s="11" t="s">
        <v>7339</v>
      </c>
      <c r="E757" s="358" t="s">
        <v>552</v>
      </c>
      <c r="F757" s="158" t="s">
        <v>7122</v>
      </c>
      <c r="G757" s="132" t="str">
        <f t="shared" si="315"/>
        <v>19</v>
      </c>
      <c r="H757" s="225">
        <v>0</v>
      </c>
      <c r="I757" s="225">
        <f>VLOOKUP(B:B,[1]MICHELIN!$B:$K,10,0)</f>
        <v>0</v>
      </c>
      <c r="J757" s="131"/>
      <c r="K757" s="132" t="s">
        <v>1751</v>
      </c>
      <c r="L757" s="132">
        <v>35</v>
      </c>
      <c r="M757" s="134"/>
      <c r="N757" s="226"/>
      <c r="O757" s="226"/>
      <c r="P757" s="227"/>
      <c r="Q757" s="228">
        <f t="shared" si="322"/>
        <v>-954.5454545454545</v>
      </c>
      <c r="R757" s="143">
        <f t="shared" si="323"/>
        <v>22.333714285714287</v>
      </c>
      <c r="S757" s="192">
        <v>1074475952</v>
      </c>
      <c r="T757" s="288" t="s">
        <v>6700</v>
      </c>
      <c r="U757" s="189">
        <f t="shared" si="324"/>
        <v>0</v>
      </c>
      <c r="V757" s="11"/>
      <c r="W757" s="229"/>
      <c r="X757" s="135">
        <f t="shared" si="325"/>
        <v>20364</v>
      </c>
      <c r="Y757" s="230">
        <f t="shared" si="326"/>
        <v>-954.5454545454545</v>
      </c>
      <c r="Z757" s="141" t="str">
        <f t="shared" si="327"/>
        <v/>
      </c>
      <c r="AA757" s="136">
        <f t="shared" si="328"/>
        <v>22.333714285714287</v>
      </c>
      <c r="AB757" s="144"/>
      <c r="AC757" s="184">
        <f t="shared" si="337"/>
        <v>0</v>
      </c>
      <c r="AD757" s="182">
        <f t="shared" si="338"/>
        <v>0</v>
      </c>
      <c r="AE757" s="128">
        <f t="shared" si="331"/>
        <v>0</v>
      </c>
      <c r="AF757" s="129">
        <f t="shared" si="332"/>
        <v>0</v>
      </c>
      <c r="AG757" s="130" t="str">
        <f t="shared" si="333"/>
        <v/>
      </c>
      <c r="AH757" s="137">
        <f t="shared" si="334"/>
        <v>0</v>
      </c>
      <c r="AI757" s="138" t="str">
        <f t="shared" si="335"/>
        <v/>
      </c>
      <c r="AJ757" s="138" t="str">
        <f t="shared" si="336"/>
        <v/>
      </c>
      <c r="AK757" s="11" t="s">
        <v>13397</v>
      </c>
      <c r="AL757" s="11">
        <f t="shared" si="316"/>
        <v>0</v>
      </c>
      <c r="AM757" s="412">
        <f t="shared" si="317"/>
        <v>-954.5454545454545</v>
      </c>
      <c r="AN757" s="412">
        <f t="shared" si="318"/>
        <v>-21318.545454545456</v>
      </c>
      <c r="AO757" s="413">
        <f t="shared" si="319"/>
        <v>22.333714285714287</v>
      </c>
      <c r="AP757" s="192">
        <v>2254019159886</v>
      </c>
      <c r="AQ757" s="192" t="s">
        <v>152</v>
      </c>
      <c r="AR757" s="192" t="s">
        <v>152</v>
      </c>
      <c r="AS757" s="231" t="s">
        <v>1147</v>
      </c>
      <c r="AT757" s="231" t="s">
        <v>1149</v>
      </c>
      <c r="AU757" s="232" t="s">
        <v>124</v>
      </c>
      <c r="AV757" s="232" t="s">
        <v>152</v>
      </c>
      <c r="AW757" s="233">
        <f>VLOOKUP(B:B,[1]MICHELIN!$B:$K,8,0)</f>
        <v>20364</v>
      </c>
      <c r="AX757" s="233">
        <v>1050</v>
      </c>
      <c r="AY757" s="204" t="s">
        <v>3388</v>
      </c>
      <c r="AZ757" s="195" t="s">
        <v>493</v>
      </c>
      <c r="BA757" s="133" t="str">
        <f>IFERROR(VLOOKUP(AZ:AZ,Q商品!B:E,4,0),"")</f>
        <v>2020年製 Pilot Sport 4 S 225/40ZR19 93Y XL bmw サマータイヤ 最短当日発送</v>
      </c>
      <c r="BB757" s="133" t="str">
        <f>IFERROR(VLOOKUP(B:B,在庫!B:M,12,0),"")</f>
        <v/>
      </c>
      <c r="BC757" s="133" t="str">
        <f>IFERROR(VLOOKUP(B:B,在庫!B:L,10,0),"")</f>
        <v/>
      </c>
      <c r="BD757" s="234" t="str">
        <f>VLOOKUP(AP:AP,[1]MICHELIN!$B:$AH,32,0)</f>
        <v/>
      </c>
      <c r="BE757" s="234" t="str">
        <f>VLOOKUP(AP:AP,[1]MICHELIN!$B:$AH,33,0)</f>
        <v/>
      </c>
      <c r="BF757" s="11"/>
      <c r="BG757" s="11"/>
      <c r="BH757" s="11"/>
      <c r="BI757" s="11"/>
    </row>
    <row r="758" spans="1:61" hidden="1">
      <c r="A758" s="11">
        <f t="shared" si="313"/>
        <v>1</v>
      </c>
      <c r="B758" s="239">
        <f t="shared" si="314"/>
        <v>2553519159656</v>
      </c>
      <c r="C758" s="225">
        <f>VLOOKUP(B:B,[1]MICHELIN!$B:$K,9,0)</f>
        <v>0</v>
      </c>
      <c r="D758" s="11" t="s">
        <v>7339</v>
      </c>
      <c r="E758" s="358" t="s">
        <v>4907</v>
      </c>
      <c r="F758" s="158" t="s">
        <v>5928</v>
      </c>
      <c r="G758" s="132" t="str">
        <f t="shared" si="315"/>
        <v>19</v>
      </c>
      <c r="H758" s="225">
        <v>0</v>
      </c>
      <c r="I758" s="225">
        <f>VLOOKUP(B:B,[1]MICHELIN!$B:$K,10,0)</f>
        <v>0</v>
      </c>
      <c r="J758" s="131"/>
      <c r="K758" s="132" t="s">
        <v>1751</v>
      </c>
      <c r="L758" s="132">
        <v>49</v>
      </c>
      <c r="M758" s="134"/>
      <c r="N758" s="226"/>
      <c r="O758" s="226"/>
      <c r="P758" s="227"/>
      <c r="Q758" s="228">
        <f t="shared" si="322"/>
        <v>-954.5454545454545</v>
      </c>
      <c r="R758" s="143">
        <f t="shared" si="323"/>
        <v>24.516952380952382</v>
      </c>
      <c r="S758" s="192">
        <v>1074475949</v>
      </c>
      <c r="T758" s="288" t="s">
        <v>6715</v>
      </c>
      <c r="U758" s="189">
        <f t="shared" si="324"/>
        <v>0</v>
      </c>
      <c r="V758" s="11"/>
      <c r="W758" s="229"/>
      <c r="X758" s="135">
        <f t="shared" si="325"/>
        <v>22448</v>
      </c>
      <c r="Y758" s="230">
        <f t="shared" si="326"/>
        <v>-954.5454545454545</v>
      </c>
      <c r="Z758" s="141" t="str">
        <f t="shared" si="327"/>
        <v/>
      </c>
      <c r="AA758" s="136">
        <f t="shared" si="328"/>
        <v>24.516952380952382</v>
      </c>
      <c r="AB758" s="144"/>
      <c r="AC758" s="184">
        <f t="shared" si="337"/>
        <v>0</v>
      </c>
      <c r="AD758" s="182">
        <f t="shared" si="338"/>
        <v>0</v>
      </c>
      <c r="AE758" s="128">
        <f t="shared" si="331"/>
        <v>0</v>
      </c>
      <c r="AF758" s="129">
        <f t="shared" si="332"/>
        <v>0</v>
      </c>
      <c r="AG758" s="130" t="str">
        <f t="shared" si="333"/>
        <v/>
      </c>
      <c r="AH758" s="137">
        <f t="shared" si="334"/>
        <v>0</v>
      </c>
      <c r="AI758" s="138" t="str">
        <f t="shared" si="335"/>
        <v/>
      </c>
      <c r="AJ758" s="138" t="str">
        <f t="shared" si="336"/>
        <v/>
      </c>
      <c r="AK758" s="11" t="s">
        <v>13397</v>
      </c>
      <c r="AL758" s="11">
        <f t="shared" si="316"/>
        <v>0</v>
      </c>
      <c r="AM758" s="412">
        <f t="shared" si="317"/>
        <v>-954.5454545454545</v>
      </c>
      <c r="AN758" s="412">
        <f t="shared" si="318"/>
        <v>-23402.545454545456</v>
      </c>
      <c r="AO758" s="413">
        <f t="shared" si="319"/>
        <v>24.516952380952382</v>
      </c>
      <c r="AP758" s="192">
        <v>2553519159656</v>
      </c>
      <c r="AQ758" s="192">
        <v>4985009692042</v>
      </c>
      <c r="AR758" s="192" t="s">
        <v>152</v>
      </c>
      <c r="AS758" s="231" t="s">
        <v>1147</v>
      </c>
      <c r="AT758" s="231" t="s">
        <v>1151</v>
      </c>
      <c r="AU758" s="232" t="s">
        <v>100</v>
      </c>
      <c r="AV758" s="232" t="s">
        <v>152</v>
      </c>
      <c r="AW758" s="233">
        <f>VLOOKUP(B:B,[1]MICHELIN!$B:$K,8,0)</f>
        <v>22448</v>
      </c>
      <c r="AX758" s="233">
        <v>1050</v>
      </c>
      <c r="AY758" s="204" t="s">
        <v>3388</v>
      </c>
      <c r="AZ758" s="195" t="s">
        <v>489</v>
      </c>
      <c r="BA758" s="133" t="str">
        <f>IFERROR(VLOOKUP(AZ:AZ,Q商品!B:E,4,0),"")</f>
        <v>2021年製 Pilot Sport 4 S 255/35ZR19 92Y サマータイヤ 最短当日発送</v>
      </c>
      <c r="BB758" s="133" t="str">
        <f>IFERROR(VLOOKUP(B:B,在庫!B:M,12,0),"")</f>
        <v/>
      </c>
      <c r="BC758" s="133" t="str">
        <f>IFERROR(VLOOKUP(B:B,在庫!B:L,10,0),"")</f>
        <v/>
      </c>
      <c r="BD758" s="234" t="str">
        <f>VLOOKUP(AP:AP,[1]MICHELIN!$B:$AH,32,0)</f>
        <v/>
      </c>
      <c r="BE758" s="234" t="str">
        <f>VLOOKUP(AP:AP,[1]MICHELIN!$B:$AH,33,0)</f>
        <v/>
      </c>
      <c r="BF758" s="11"/>
      <c r="BG758" s="11"/>
      <c r="BH758" s="11"/>
      <c r="BI758" s="11"/>
    </row>
    <row r="759" spans="1:61" hidden="1">
      <c r="A759" s="11">
        <f t="shared" si="313"/>
        <v>2</v>
      </c>
      <c r="B759" s="239">
        <f t="shared" si="314"/>
        <v>2753020159873</v>
      </c>
      <c r="C759" s="225">
        <f>VLOOKUP(B:B,[1]MICHELIN!$B:$K,9,0)</f>
        <v>2</v>
      </c>
      <c r="D759" s="11" t="s">
        <v>7339</v>
      </c>
      <c r="E759" s="358" t="s">
        <v>635</v>
      </c>
      <c r="F759" s="158" t="s">
        <v>7127</v>
      </c>
      <c r="G759" s="132" t="str">
        <f t="shared" si="315"/>
        <v>20</v>
      </c>
      <c r="H759" s="225">
        <v>0</v>
      </c>
      <c r="I759" s="225">
        <f>VLOOKUP(B:B,[1]MICHELIN!$B:$K,10,0)</f>
        <v>0</v>
      </c>
      <c r="J759" s="131"/>
      <c r="K759" s="132" t="s">
        <v>1751</v>
      </c>
      <c r="L759" s="324">
        <v>50</v>
      </c>
      <c r="M759" s="134" t="s">
        <v>1785</v>
      </c>
      <c r="N759" s="226" t="s">
        <v>2030</v>
      </c>
      <c r="O759" s="226" t="s">
        <v>1954</v>
      </c>
      <c r="P759" s="227">
        <v>55535</v>
      </c>
      <c r="Q759" s="228">
        <f t="shared" si="322"/>
        <v>49531.818181818177</v>
      </c>
      <c r="R759" s="143">
        <f t="shared" si="323"/>
        <v>0.30325594200238593</v>
      </c>
      <c r="S759" s="192">
        <v>1074476198</v>
      </c>
      <c r="T759" s="288" t="s">
        <v>6716</v>
      </c>
      <c r="U759" s="189">
        <f t="shared" si="324"/>
        <v>55535</v>
      </c>
      <c r="V759" s="11"/>
      <c r="W759" s="229">
        <v>55535</v>
      </c>
      <c r="X759" s="135">
        <f t="shared" si="325"/>
        <v>34511</v>
      </c>
      <c r="Y759" s="230">
        <f t="shared" si="326"/>
        <v>49531.818181818177</v>
      </c>
      <c r="Z759" s="141">
        <f t="shared" si="327"/>
        <v>9.7093609608508213E-2</v>
      </c>
      <c r="AA759" s="136">
        <f t="shared" si="328"/>
        <v>0.30325594200238593</v>
      </c>
      <c r="AB759" s="144"/>
      <c r="AC759" s="184">
        <f t="shared" si="337"/>
        <v>54446</v>
      </c>
      <c r="AD759" s="182">
        <f t="shared" si="338"/>
        <v>59830</v>
      </c>
      <c r="AE759" s="128">
        <f t="shared" si="331"/>
        <v>5384.7</v>
      </c>
      <c r="AF759" s="129">
        <f t="shared" si="332"/>
        <v>1089.6999999999998</v>
      </c>
      <c r="AG759" s="130">
        <f t="shared" si="333"/>
        <v>1.8213270934313887E-2</v>
      </c>
      <c r="AH759" s="137">
        <f t="shared" si="334"/>
        <v>4295</v>
      </c>
      <c r="AI759" s="138">
        <f t="shared" si="335"/>
        <v>7.1786729065686117E-2</v>
      </c>
      <c r="AJ759" s="138">
        <f t="shared" si="336"/>
        <v>0.28504267106807202</v>
      </c>
      <c r="AK759" s="11" t="s">
        <v>13397</v>
      </c>
      <c r="AL759" s="11">
        <f t="shared" si="316"/>
        <v>48463</v>
      </c>
      <c r="AM759" s="412">
        <f t="shared" si="317"/>
        <v>43102.727272727272</v>
      </c>
      <c r="AN759" s="412">
        <f t="shared" si="318"/>
        <v>8591.7272727272721</v>
      </c>
      <c r="AO759" s="413">
        <f t="shared" si="319"/>
        <v>0.19933140699808069</v>
      </c>
      <c r="AP759" s="192">
        <v>2753020159873</v>
      </c>
      <c r="AQ759" s="192">
        <v>4985009689240</v>
      </c>
      <c r="AR759" s="192" t="s">
        <v>152</v>
      </c>
      <c r="AS759" s="231" t="s">
        <v>1147</v>
      </c>
      <c r="AT759" s="231" t="s">
        <v>979</v>
      </c>
      <c r="AU759" s="232" t="s">
        <v>133</v>
      </c>
      <c r="AV759" s="232" t="s">
        <v>152</v>
      </c>
      <c r="AW759" s="233">
        <f>VLOOKUP(B:B,[1]MICHELIN!$B:$K,8,0)</f>
        <v>34511</v>
      </c>
      <c r="AX759" s="233">
        <v>1050</v>
      </c>
      <c r="AY759" s="204" t="s">
        <v>3388</v>
      </c>
      <c r="AZ759" s="195" t="s">
        <v>425</v>
      </c>
      <c r="BA759" s="133" t="str">
        <f>IFERROR(VLOOKUP(AZ:AZ,Q商品!B:E,4,0),"")</f>
        <v>2022年製 Pilot Sport 4 S 275/30ZR20 97Y XL サマータイヤ 最短当日発送</v>
      </c>
      <c r="BB759" s="133" t="str">
        <f>IFERROR(VLOOKUP(B:B,在庫!B:M,12,0),"")</f>
        <v/>
      </c>
      <c r="BC759" s="133" t="str">
        <f>IFERROR(VLOOKUP(B:B,在庫!B:L,10,0),"")</f>
        <v/>
      </c>
      <c r="BD759" s="234" t="str">
        <f>VLOOKUP(AP:AP,[1]MICHELIN!$B:$AH,32,0)</f>
        <v/>
      </c>
      <c r="BE759" s="234" t="str">
        <f>VLOOKUP(AP:AP,[1]MICHELIN!$B:$AH,33,0)</f>
        <v/>
      </c>
      <c r="BF759" s="11"/>
      <c r="BG759" s="11"/>
      <c r="BH759" s="11"/>
    </row>
    <row r="760" spans="1:61" hidden="1">
      <c r="A760" s="11">
        <f t="shared" si="313"/>
        <v>2</v>
      </c>
      <c r="B760" s="239">
        <f t="shared" si="314"/>
        <v>2753020159880</v>
      </c>
      <c r="C760" s="225">
        <f>VLOOKUP(B:B,[1]MICHELIN!$B:$K,9,0)</f>
        <v>0</v>
      </c>
      <c r="D760" s="11" t="s">
        <v>7339</v>
      </c>
      <c r="E760" s="358" t="s">
        <v>635</v>
      </c>
      <c r="F760" s="158" t="s">
        <v>7127</v>
      </c>
      <c r="G760" s="132" t="str">
        <f t="shared" si="315"/>
        <v>20</v>
      </c>
      <c r="H760" s="225">
        <v>0</v>
      </c>
      <c r="I760" s="225">
        <f>VLOOKUP(B:B,[1]MICHELIN!$B:$K,10,0)</f>
        <v>0</v>
      </c>
      <c r="J760" s="131"/>
      <c r="K760" s="132" t="s">
        <v>1751</v>
      </c>
      <c r="L760" s="324">
        <v>50</v>
      </c>
      <c r="M760" s="134" t="s">
        <v>1785</v>
      </c>
      <c r="N760" s="226" t="s">
        <v>2030</v>
      </c>
      <c r="O760" s="226" t="s">
        <v>1954</v>
      </c>
      <c r="P760" s="227">
        <v>55535</v>
      </c>
      <c r="Q760" s="228">
        <f t="shared" si="322"/>
        <v>49531.818181818177</v>
      </c>
      <c r="R760" s="143">
        <f t="shared" si="323"/>
        <v>0.48089933009085062</v>
      </c>
      <c r="S760" s="192">
        <v>1074475947</v>
      </c>
      <c r="T760" s="288" t="s">
        <v>6717</v>
      </c>
      <c r="U760" s="189">
        <f t="shared" si="324"/>
        <v>55535</v>
      </c>
      <c r="V760" s="11"/>
      <c r="W760" s="229">
        <v>55535</v>
      </c>
      <c r="X760" s="135">
        <f t="shared" si="325"/>
        <v>25712</v>
      </c>
      <c r="Y760" s="230">
        <f t="shared" si="326"/>
        <v>49531.818181818177</v>
      </c>
      <c r="Z760" s="141">
        <f t="shared" si="327"/>
        <v>9.7093609608508213E-2</v>
      </c>
      <c r="AA760" s="136">
        <f t="shared" si="328"/>
        <v>0.48089933009085062</v>
      </c>
      <c r="AB760" s="144">
        <v>9</v>
      </c>
      <c r="AC760" s="184">
        <f t="shared" si="337"/>
        <v>54446</v>
      </c>
      <c r="AD760" s="182">
        <f t="shared" si="338"/>
        <v>59830</v>
      </c>
      <c r="AE760" s="128">
        <f t="shared" si="331"/>
        <v>5384.7</v>
      </c>
      <c r="AF760" s="129">
        <f t="shared" si="332"/>
        <v>1089.6999999999998</v>
      </c>
      <c r="AG760" s="130">
        <f t="shared" si="333"/>
        <v>1.8213270934313887E-2</v>
      </c>
      <c r="AH760" s="137">
        <f t="shared" si="334"/>
        <v>4295</v>
      </c>
      <c r="AI760" s="138">
        <f t="shared" si="335"/>
        <v>7.1786729065686117E-2</v>
      </c>
      <c r="AJ760" s="138">
        <f t="shared" si="336"/>
        <v>0.46268605915653671</v>
      </c>
      <c r="AK760" s="11"/>
      <c r="AL760" s="11">
        <f t="shared" si="316"/>
        <v>48463</v>
      </c>
      <c r="AM760" s="412">
        <f t="shared" si="317"/>
        <v>43102.727272727272</v>
      </c>
      <c r="AN760" s="412">
        <f t="shared" si="318"/>
        <v>17390.727272727272</v>
      </c>
      <c r="AO760" s="413">
        <f t="shared" si="319"/>
        <v>0.40347162170712675</v>
      </c>
      <c r="AP760" s="192">
        <v>2753020159880</v>
      </c>
      <c r="AQ760" s="192">
        <v>4985009689394</v>
      </c>
      <c r="AR760" s="192" t="s">
        <v>152</v>
      </c>
      <c r="AS760" s="231" t="s">
        <v>1147</v>
      </c>
      <c r="AT760" s="231" t="s">
        <v>1155</v>
      </c>
      <c r="AU760" s="232" t="s">
        <v>133</v>
      </c>
      <c r="AV760" s="232" t="s">
        <v>152</v>
      </c>
      <c r="AW760" s="233">
        <f>VLOOKUP(B:B,[1]MICHELIN!$B:$K,8,0)</f>
        <v>25712</v>
      </c>
      <c r="AX760" s="233">
        <v>1050</v>
      </c>
      <c r="AY760" s="204" t="s">
        <v>3388</v>
      </c>
      <c r="AZ760" s="192" t="s">
        <v>487</v>
      </c>
      <c r="BA760" s="133" t="str">
        <f>IFERROR(VLOOKUP(AZ:AZ,Q商品!B:E,4,0),"")</f>
        <v>2021年製 Pilot Sport 4 S 275/30ZR20 97Y XL MO サマータイヤ 最短当日発送</v>
      </c>
      <c r="BB760" s="133" t="str">
        <f>IFERROR(VLOOKUP(B:B,在庫!B:M,12,0),"")</f>
        <v/>
      </c>
      <c r="BC760" s="133" t="str">
        <f>IFERROR(VLOOKUP(B:B,在庫!B:L,10,0),"")</f>
        <v/>
      </c>
      <c r="BD760" s="234" t="str">
        <f>VLOOKUP(AP:AP,[1]MICHELIN!$B:$AH,32,0)</f>
        <v/>
      </c>
      <c r="BE760" s="234" t="str">
        <f>VLOOKUP(AP:AP,[1]MICHELIN!$B:$AH,33,0)</f>
        <v/>
      </c>
      <c r="BF760" s="11"/>
      <c r="BG760" s="11"/>
      <c r="BH760" s="11"/>
    </row>
    <row r="761" spans="1:61" hidden="1">
      <c r="A761" s="11">
        <f t="shared" si="313"/>
        <v>1</v>
      </c>
      <c r="B761" s="239">
        <f t="shared" si="314"/>
        <v>2054018158602</v>
      </c>
      <c r="C761" s="225">
        <f>VLOOKUP(B:B,[1]MICHELIN!$B:$K,9,0)</f>
        <v>0</v>
      </c>
      <c r="D761" s="11" t="s">
        <v>7339</v>
      </c>
      <c r="E761" s="358" t="s">
        <v>4911</v>
      </c>
      <c r="F761" s="158" t="s">
        <v>7129</v>
      </c>
      <c r="G761" s="132" t="str">
        <f t="shared" si="315"/>
        <v>18</v>
      </c>
      <c r="H761" s="225">
        <v>0</v>
      </c>
      <c r="I761" s="225">
        <f>VLOOKUP(B:B,[1]MICHELIN!$B:$K,10,0)</f>
        <v>0</v>
      </c>
      <c r="J761" s="131"/>
      <c r="K761" s="132" t="s">
        <v>1751</v>
      </c>
      <c r="L761" s="132">
        <v>54</v>
      </c>
      <c r="M761" s="134"/>
      <c r="N761" s="226"/>
      <c r="O761" s="226"/>
      <c r="P761" s="227"/>
      <c r="Q761" s="228">
        <f t="shared" si="322"/>
        <v>-477.27272727272725</v>
      </c>
      <c r="R761" s="143">
        <f t="shared" si="323"/>
        <v>44.937142857142859</v>
      </c>
      <c r="S761" s="192">
        <v>1074475973</v>
      </c>
      <c r="T761" s="289" t="s">
        <v>12083</v>
      </c>
      <c r="U761" s="189">
        <f t="shared" si="324"/>
        <v>0</v>
      </c>
      <c r="V761" s="11"/>
      <c r="W761" s="229"/>
      <c r="X761" s="135">
        <f t="shared" si="325"/>
        <v>20970</v>
      </c>
      <c r="Y761" s="230">
        <f t="shared" si="326"/>
        <v>-477.27272727272725</v>
      </c>
      <c r="Z761" s="141" t="str">
        <f t="shared" si="327"/>
        <v/>
      </c>
      <c r="AA761" s="136">
        <f t="shared" si="328"/>
        <v>44.937142857142859</v>
      </c>
      <c r="AB761" s="144"/>
      <c r="AC761" s="184">
        <f t="shared" si="337"/>
        <v>0</v>
      </c>
      <c r="AD761" s="182">
        <f t="shared" si="338"/>
        <v>0</v>
      </c>
      <c r="AE761" s="128">
        <f t="shared" si="331"/>
        <v>0</v>
      </c>
      <c r="AF761" s="129">
        <f t="shared" si="332"/>
        <v>0</v>
      </c>
      <c r="AG761" s="130" t="str">
        <f t="shared" si="333"/>
        <v/>
      </c>
      <c r="AH761" s="137">
        <f t="shared" si="334"/>
        <v>0</v>
      </c>
      <c r="AI761" s="138" t="str">
        <f t="shared" si="335"/>
        <v/>
      </c>
      <c r="AJ761" s="138" t="str">
        <f t="shared" si="336"/>
        <v/>
      </c>
      <c r="AK761" s="11" t="s">
        <v>13397</v>
      </c>
      <c r="AL761" s="11">
        <f t="shared" si="316"/>
        <v>0</v>
      </c>
      <c r="AM761" s="412">
        <f t="shared" si="317"/>
        <v>-477.27272727272725</v>
      </c>
      <c r="AN761" s="412">
        <f t="shared" si="318"/>
        <v>-21447.272727272728</v>
      </c>
      <c r="AO761" s="413">
        <f t="shared" si="319"/>
        <v>44.937142857142859</v>
      </c>
      <c r="AP761" s="192">
        <v>2054018158602</v>
      </c>
      <c r="AQ761" s="192">
        <v>4985009708101</v>
      </c>
      <c r="AR761" s="192" t="s">
        <v>3003</v>
      </c>
      <c r="AS761" s="231" t="s">
        <v>662</v>
      </c>
      <c r="AT761" s="231" t="s">
        <v>1104</v>
      </c>
      <c r="AU761" s="232" t="s">
        <v>725</v>
      </c>
      <c r="AV761" s="232">
        <v>46600</v>
      </c>
      <c r="AW761" s="233">
        <f>VLOOKUP(B:B,[1]MICHELIN!$B:$K,8,0)</f>
        <v>20970</v>
      </c>
      <c r="AX761" s="233">
        <v>525</v>
      </c>
      <c r="AY761" s="204" t="s">
        <v>3387</v>
      </c>
      <c r="AZ761" s="195" t="s">
        <v>472</v>
      </c>
      <c r="BA761" s="133" t="str">
        <f>IFERROR(VLOOKUP(AZ:AZ,Q商品!B:E,4,0),"")</f>
        <v>Pilot Sport 5（パイロットスポーツ5） 205/40ZR18 86Y XL 22年製 サマータイヤ 最短当日発送</v>
      </c>
      <c r="BB761" s="133" t="str">
        <f>IFERROR(VLOOKUP(B:B,在庫!B:M,12,0),"")</f>
        <v/>
      </c>
      <c r="BC761" s="133" t="str">
        <f>IFERROR(VLOOKUP(B:B,在庫!B:L,10,0),"")</f>
        <v/>
      </c>
      <c r="BD761" s="234">
        <f>VLOOKUP(AP:AP,[1]MICHELIN!$B:$AH,32,0)</f>
        <v>605763433</v>
      </c>
      <c r="BE761" s="234">
        <f>VLOOKUP(AP:AP,[1]MICHELIN!$B:$AH,33,0)</f>
        <v>605763488</v>
      </c>
      <c r="BF761" s="11"/>
      <c r="BG761" s="11"/>
      <c r="BH761" s="11"/>
    </row>
    <row r="762" spans="1:61" hidden="1">
      <c r="A762" s="11">
        <f t="shared" si="313"/>
        <v>1</v>
      </c>
      <c r="B762" s="239">
        <f t="shared" si="314"/>
        <v>2952522158401</v>
      </c>
      <c r="C762" s="225">
        <f>VLOOKUP(B:B,[1]MICHELIN!$B:$K,9,0)</f>
        <v>0</v>
      </c>
      <c r="D762" s="11" t="s">
        <v>7339</v>
      </c>
      <c r="E762" s="358" t="s">
        <v>1618</v>
      </c>
      <c r="F762" s="158"/>
      <c r="G762" s="132" t="str">
        <f t="shared" si="315"/>
        <v>22</v>
      </c>
      <c r="H762" s="225">
        <v>0</v>
      </c>
      <c r="I762" s="225">
        <f>VLOOKUP(B:B,[1]MICHELIN!$B:$K,10,0)</f>
        <v>0</v>
      </c>
      <c r="J762" s="131"/>
      <c r="K762" s="132" t="s">
        <v>1751</v>
      </c>
      <c r="L762" s="132">
        <v>91</v>
      </c>
      <c r="M762" s="134"/>
      <c r="N762" s="226"/>
      <c r="O762" s="226"/>
      <c r="P762" s="227"/>
      <c r="Q762" s="228">
        <f t="shared" si="322"/>
        <v>-954.5454545454545</v>
      </c>
      <c r="R762" s="143">
        <f t="shared" si="323"/>
        <v>62.243809523809524</v>
      </c>
      <c r="S762" s="192"/>
      <c r="T762" s="288"/>
      <c r="U762" s="189">
        <f t="shared" si="324"/>
        <v>0</v>
      </c>
      <c r="V762" s="11"/>
      <c r="W762" s="229"/>
      <c r="X762" s="135">
        <f t="shared" si="325"/>
        <v>58460</v>
      </c>
      <c r="Y762" s="230">
        <f t="shared" si="326"/>
        <v>-954.5454545454545</v>
      </c>
      <c r="Z762" s="141" t="str">
        <f t="shared" si="327"/>
        <v/>
      </c>
      <c r="AA762" s="136">
        <f t="shared" si="328"/>
        <v>62.243809523809524</v>
      </c>
      <c r="AB762" s="309"/>
      <c r="AC762" s="184">
        <f t="shared" si="337"/>
        <v>0</v>
      </c>
      <c r="AD762" s="182">
        <f t="shared" si="338"/>
        <v>0</v>
      </c>
      <c r="AE762" s="128">
        <f t="shared" si="331"/>
        <v>0</v>
      </c>
      <c r="AF762" s="129">
        <f t="shared" si="332"/>
        <v>0</v>
      </c>
      <c r="AG762" s="130" t="str">
        <f t="shared" si="333"/>
        <v/>
      </c>
      <c r="AH762" s="137">
        <f t="shared" si="334"/>
        <v>0</v>
      </c>
      <c r="AI762" s="138" t="str">
        <f t="shared" si="335"/>
        <v/>
      </c>
      <c r="AJ762" s="138" t="str">
        <f t="shared" si="336"/>
        <v/>
      </c>
      <c r="AK762" s="11"/>
      <c r="AL762" s="11">
        <f t="shared" si="316"/>
        <v>0</v>
      </c>
      <c r="AM762" s="412">
        <f t="shared" si="317"/>
        <v>-954.5454545454545</v>
      </c>
      <c r="AN762" s="412">
        <f t="shared" si="318"/>
        <v>-59414.545454545456</v>
      </c>
      <c r="AO762" s="413">
        <f t="shared" si="319"/>
        <v>62.243809523809524</v>
      </c>
      <c r="AP762" s="192">
        <v>2952522158401</v>
      </c>
      <c r="AQ762" s="192">
        <v>4985009689523</v>
      </c>
      <c r="AR762" s="192" t="s">
        <v>2991</v>
      </c>
      <c r="AS762" s="231" t="s">
        <v>674</v>
      </c>
      <c r="AT762" s="231" t="s">
        <v>1094</v>
      </c>
      <c r="AU762" s="232" t="s">
        <v>1095</v>
      </c>
      <c r="AV762" s="232">
        <v>129900</v>
      </c>
      <c r="AW762" s="233">
        <f>VLOOKUP(B:B,[1]MICHELIN!$B:$K,8,0)</f>
        <v>58460</v>
      </c>
      <c r="AX762" s="233">
        <v>1050</v>
      </c>
      <c r="AY762" s="204" t="s">
        <v>3387</v>
      </c>
      <c r="AZ762" s="192"/>
      <c r="BA762" s="133" t="str">
        <f>IFERROR(VLOOKUP(AZ:AZ,Q商品!B:E,4,0),"")</f>
        <v/>
      </c>
      <c r="BB762" s="133" t="str">
        <f>IFERROR(VLOOKUP(B:B,在庫!B:M,12,0),"")</f>
        <v/>
      </c>
      <c r="BC762" s="133" t="str">
        <f>IFERROR(VLOOKUP(B:B,在庫!B:L,10,0),"")</f>
        <v/>
      </c>
      <c r="BD762" s="234" t="str">
        <f>VLOOKUP(AP:AP,[1]MICHELIN!$B:$AH,32,0)</f>
        <v/>
      </c>
      <c r="BE762" s="234" t="str">
        <f>VLOOKUP(AP:AP,[1]MICHELIN!$B:$AH,33,0)</f>
        <v/>
      </c>
      <c r="BF762" s="11"/>
      <c r="BG762" s="11"/>
      <c r="BH762" s="11"/>
    </row>
    <row r="763" spans="1:61" hidden="1">
      <c r="A763" s="11">
        <f t="shared" si="313"/>
        <v>1</v>
      </c>
      <c r="B763" s="239">
        <f t="shared" si="314"/>
        <v>2355519158512</v>
      </c>
      <c r="C763" s="225">
        <f>VLOOKUP(B:B,[1]MICHELIN!$B:$K,9,0)</f>
        <v>0</v>
      </c>
      <c r="D763" s="11" t="s">
        <v>7339</v>
      </c>
      <c r="E763" s="358" t="s">
        <v>1545</v>
      </c>
      <c r="F763" s="158" t="s">
        <v>7459</v>
      </c>
      <c r="G763" s="132" t="str">
        <f t="shared" si="315"/>
        <v>19</v>
      </c>
      <c r="H763" s="225">
        <v>0</v>
      </c>
      <c r="I763" s="225">
        <f>VLOOKUP(B:B,[1]MICHELIN!$B:$K,10,0)</f>
        <v>0</v>
      </c>
      <c r="J763" s="131"/>
      <c r="K763" s="132" t="s">
        <v>1751</v>
      </c>
      <c r="L763" s="132">
        <v>93</v>
      </c>
      <c r="M763" s="134"/>
      <c r="N763" s="226"/>
      <c r="O763" s="226"/>
      <c r="P763" s="227"/>
      <c r="Q763" s="228">
        <f t="shared" si="322"/>
        <v>-954.5454545454545</v>
      </c>
      <c r="R763" s="143">
        <f t="shared" si="323"/>
        <v>17.516761904761907</v>
      </c>
      <c r="S763" s="192"/>
      <c r="T763" s="288"/>
      <c r="U763" s="189">
        <f t="shared" si="324"/>
        <v>0</v>
      </c>
      <c r="V763" s="11"/>
      <c r="W763" s="229"/>
      <c r="X763" s="135">
        <f t="shared" si="325"/>
        <v>15766</v>
      </c>
      <c r="Y763" s="230">
        <f t="shared" si="326"/>
        <v>-954.5454545454545</v>
      </c>
      <c r="Z763" s="141" t="str">
        <f t="shared" si="327"/>
        <v/>
      </c>
      <c r="AA763" s="136">
        <f t="shared" si="328"/>
        <v>17.516761904761907</v>
      </c>
      <c r="AB763" s="309"/>
      <c r="AC763" s="184">
        <f t="shared" si="337"/>
        <v>0</v>
      </c>
      <c r="AD763" s="182">
        <f t="shared" si="338"/>
        <v>0</v>
      </c>
      <c r="AE763" s="128">
        <f t="shared" si="331"/>
        <v>0</v>
      </c>
      <c r="AF763" s="129">
        <f t="shared" si="332"/>
        <v>0</v>
      </c>
      <c r="AG763" s="130" t="str">
        <f t="shared" si="333"/>
        <v/>
      </c>
      <c r="AH763" s="137">
        <f t="shared" si="334"/>
        <v>0</v>
      </c>
      <c r="AI763" s="138" t="str">
        <f t="shared" si="335"/>
        <v/>
      </c>
      <c r="AJ763" s="138" t="str">
        <f t="shared" si="336"/>
        <v/>
      </c>
      <c r="AK763" s="11"/>
      <c r="AL763" s="11">
        <f t="shared" si="316"/>
        <v>0</v>
      </c>
      <c r="AM763" s="412">
        <f t="shared" si="317"/>
        <v>-954.5454545454545</v>
      </c>
      <c r="AN763" s="412">
        <f t="shared" si="318"/>
        <v>-16720.545454545456</v>
      </c>
      <c r="AO763" s="413">
        <f t="shared" si="319"/>
        <v>17.516761904761907</v>
      </c>
      <c r="AP763" s="192">
        <v>2355519158512</v>
      </c>
      <c r="AQ763" s="192">
        <v>4985009690390</v>
      </c>
      <c r="AR763" s="192" t="s">
        <v>152</v>
      </c>
      <c r="AS763" s="231" t="s">
        <v>1156</v>
      </c>
      <c r="AT763" s="231" t="s">
        <v>1157</v>
      </c>
      <c r="AU763" s="232" t="s">
        <v>91</v>
      </c>
      <c r="AV763" s="232" t="s">
        <v>152</v>
      </c>
      <c r="AW763" s="233">
        <f>VLOOKUP(B:B,[1]MICHELIN!$B:$K,8,0)</f>
        <v>15766</v>
      </c>
      <c r="AX763" s="233">
        <v>1050</v>
      </c>
      <c r="AY763" s="204" t="s">
        <v>3388</v>
      </c>
      <c r="AZ763" s="192"/>
      <c r="BA763" s="133" t="str">
        <f>IFERROR(VLOOKUP(AZ:AZ,Q商品!B:E,4,0),"")</f>
        <v/>
      </c>
      <c r="BB763" s="133" t="str">
        <f>IFERROR(VLOOKUP(B:B,在庫!B:M,12,0),"")</f>
        <v/>
      </c>
      <c r="BC763" s="133" t="str">
        <f>IFERROR(VLOOKUP(B:B,在庫!B:L,10,0),"")</f>
        <v/>
      </c>
      <c r="BD763" s="234" t="str">
        <f>VLOOKUP(AP:AP,[1]MICHELIN!$B:$AH,32,0)</f>
        <v/>
      </c>
      <c r="BE763" s="234" t="str">
        <f>VLOOKUP(AP:AP,[1]MICHELIN!$B:$AH,33,0)</f>
        <v/>
      </c>
      <c r="BF763" s="11"/>
      <c r="BG763" s="11"/>
      <c r="BH763" s="11"/>
    </row>
    <row r="764" spans="1:61" hidden="1">
      <c r="A764" s="11">
        <f t="shared" si="313"/>
        <v>2</v>
      </c>
      <c r="B764" s="239">
        <f t="shared" si="314"/>
        <v>2256517157012</v>
      </c>
      <c r="C764" s="225">
        <f>VLOOKUP(B:B,[1]MICHELIN!$B:$K,9,0)</f>
        <v>112</v>
      </c>
      <c r="D764" s="11" t="s">
        <v>7367</v>
      </c>
      <c r="E764" s="358" t="s">
        <v>5176</v>
      </c>
      <c r="F764" s="158" t="s">
        <v>5234</v>
      </c>
      <c r="G764" s="132" t="str">
        <f t="shared" si="315"/>
        <v>17</v>
      </c>
      <c r="H764" s="225">
        <v>0</v>
      </c>
      <c r="I764" s="225">
        <f>VLOOKUP(B:B,[1]MICHELIN!$B:$K,10,0)</f>
        <v>0</v>
      </c>
      <c r="J764" s="131">
        <v>86</v>
      </c>
      <c r="K764" s="132" t="s">
        <v>1767</v>
      </c>
      <c r="L764" s="132" t="s">
        <v>7244</v>
      </c>
      <c r="M764" s="134" t="s">
        <v>1780</v>
      </c>
      <c r="N764" s="226">
        <v>17500</v>
      </c>
      <c r="O764" s="226">
        <v>0</v>
      </c>
      <c r="P764" s="227">
        <v>17500</v>
      </c>
      <c r="Q764" s="228">
        <f t="shared" si="322"/>
        <v>14954.545454545454</v>
      </c>
      <c r="R764" s="143">
        <f t="shared" si="323"/>
        <v>0.20973860182370818</v>
      </c>
      <c r="S764" s="192">
        <v>1074476232</v>
      </c>
      <c r="T764" s="288" t="s">
        <v>7065</v>
      </c>
      <c r="U764" s="189">
        <f t="shared" si="324"/>
        <v>17500</v>
      </c>
      <c r="V764" s="11"/>
      <c r="W764" s="229">
        <v>17500</v>
      </c>
      <c r="X764" s="135">
        <f t="shared" si="325"/>
        <v>11818</v>
      </c>
      <c r="Y764" s="230">
        <f t="shared" si="326"/>
        <v>14954.545454545454</v>
      </c>
      <c r="Z764" s="141">
        <f t="shared" si="327"/>
        <v>7.7257142857142913E-2</v>
      </c>
      <c r="AA764" s="136">
        <f t="shared" si="328"/>
        <v>0.20973860182370818</v>
      </c>
      <c r="AB764" s="144">
        <v>9</v>
      </c>
      <c r="AC764" s="184">
        <f t="shared" si="337"/>
        <v>17156</v>
      </c>
      <c r="AD764" s="182">
        <f t="shared" si="338"/>
        <v>18852</v>
      </c>
      <c r="AE764" s="128">
        <f t="shared" si="331"/>
        <v>1696.6799999999998</v>
      </c>
      <c r="AF764" s="129">
        <f t="shared" si="332"/>
        <v>344.67999999999984</v>
      </c>
      <c r="AG764" s="130">
        <f t="shared" si="333"/>
        <v>1.8283471249734767E-2</v>
      </c>
      <c r="AH764" s="137">
        <f t="shared" si="334"/>
        <v>1352</v>
      </c>
      <c r="AI764" s="138">
        <f t="shared" si="335"/>
        <v>7.1716528750265227E-2</v>
      </c>
      <c r="AJ764" s="138">
        <f t="shared" si="336"/>
        <v>0.19145513057397343</v>
      </c>
      <c r="AK764" s="11"/>
      <c r="AL764" s="11">
        <f t="shared" si="316"/>
        <v>15270.8</v>
      </c>
      <c r="AM764" s="412">
        <f t="shared" si="317"/>
        <v>12927.999999999998</v>
      </c>
      <c r="AN764" s="412">
        <f t="shared" si="318"/>
        <v>1109.9999999999982</v>
      </c>
      <c r="AO764" s="413">
        <f t="shared" si="319"/>
        <v>8.5860148514851353E-2</v>
      </c>
      <c r="AP764" s="192">
        <v>2256517157012</v>
      </c>
      <c r="AQ764" s="192">
        <v>4985009758069</v>
      </c>
      <c r="AR764" s="192">
        <v>34785</v>
      </c>
      <c r="AS764" s="231" t="s">
        <v>6172</v>
      </c>
      <c r="AT764" s="231" t="s">
        <v>1671</v>
      </c>
      <c r="AU764" s="232" t="s">
        <v>74</v>
      </c>
      <c r="AV764" s="232">
        <v>31100</v>
      </c>
      <c r="AW764" s="233">
        <f>VLOOKUP(B:B,[1]MICHELIN!$B:$K,8,0)</f>
        <v>11818</v>
      </c>
      <c r="AX764" s="233">
        <v>1050</v>
      </c>
      <c r="AY764" s="204" t="s">
        <v>3387</v>
      </c>
      <c r="AZ764" s="192" t="s">
        <v>5169</v>
      </c>
      <c r="BA764" s="133" t="str">
        <f>IFERROR(VLOOKUP(AZ:AZ,Q商品!B:E,4,0),"")</f>
        <v>2023年製 X-ICE SNOW SUV 225/65R17 106T XL スタッドレスタイヤ 最短当日発送</v>
      </c>
      <c r="BB764" s="133" t="str">
        <f>IFERROR(VLOOKUP(B:B,在庫!B:M,12,0),"")</f>
        <v/>
      </c>
      <c r="BC764" s="133" t="str">
        <f>IFERROR(VLOOKUP(B:B,在庫!B:L,10,0),"")</f>
        <v/>
      </c>
      <c r="BD764" s="234" t="str">
        <f>VLOOKUP(AP:AP,[1]MICHELIN!$B:$AH,32,0)</f>
        <v/>
      </c>
      <c r="BE764" s="234" t="str">
        <f>VLOOKUP(AP:AP,[1]MICHELIN!$B:$AH,33,0)</f>
        <v/>
      </c>
      <c r="BF764" s="11"/>
      <c r="BG764" s="11"/>
      <c r="BH764" s="11"/>
    </row>
    <row r="765" spans="1:61" hidden="1">
      <c r="A765" s="11">
        <f t="shared" si="313"/>
        <v>0</v>
      </c>
      <c r="B765" s="239">
        <f t="shared" si="314"/>
        <v>0</v>
      </c>
      <c r="C765" s="225"/>
      <c r="D765" s="11"/>
      <c r="E765" s="11"/>
      <c r="F765" s="158"/>
      <c r="G765" s="132" t="str">
        <f t="shared" si="315"/>
        <v/>
      </c>
      <c r="H765" s="225"/>
      <c r="I765" s="225"/>
      <c r="J765" s="131"/>
      <c r="M765" s="134"/>
      <c r="N765" s="226"/>
      <c r="O765" s="226"/>
      <c r="P765" s="227"/>
      <c r="Q765" s="228"/>
      <c r="R765" s="143"/>
      <c r="S765" s="192">
        <v>1074476484</v>
      </c>
      <c r="T765" s="285" t="s">
        <v>11909</v>
      </c>
      <c r="U765" s="189">
        <f t="shared" si="324"/>
        <v>0</v>
      </c>
      <c r="V765" s="11"/>
      <c r="W765" s="229"/>
      <c r="X765" s="135">
        <f t="shared" si="325"/>
        <v>0</v>
      </c>
      <c r="Y765" s="230">
        <f t="shared" si="326"/>
        <v>0</v>
      </c>
      <c r="Z765" s="141" t="str">
        <f t="shared" si="327"/>
        <v/>
      </c>
      <c r="AA765" s="136" t="str">
        <f t="shared" si="328"/>
        <v/>
      </c>
      <c r="AB765" s="144"/>
      <c r="AC765" s="184">
        <f t="shared" si="337"/>
        <v>0</v>
      </c>
      <c r="AD765" s="182">
        <f t="shared" si="338"/>
        <v>0</v>
      </c>
      <c r="AE765" s="128">
        <f t="shared" si="331"/>
        <v>0</v>
      </c>
      <c r="AF765" s="129">
        <f t="shared" si="332"/>
        <v>0</v>
      </c>
      <c r="AG765" s="130" t="str">
        <f t="shared" si="333"/>
        <v/>
      </c>
      <c r="AH765" s="137">
        <f t="shared" si="334"/>
        <v>0</v>
      </c>
      <c r="AI765" s="138" t="str">
        <f t="shared" si="335"/>
        <v/>
      </c>
      <c r="AJ765" s="138"/>
      <c r="AK765" s="11"/>
      <c r="AL765" s="11">
        <f t="shared" si="316"/>
        <v>0</v>
      </c>
      <c r="AM765" s="412">
        <f t="shared" si="317"/>
        <v>0</v>
      </c>
      <c r="AN765" s="412">
        <f t="shared" si="318"/>
        <v>0</v>
      </c>
      <c r="AO765" s="413" t="e">
        <f t="shared" si="319"/>
        <v>#DIV/0!</v>
      </c>
      <c r="AP765" s="192"/>
      <c r="AQ765" s="192"/>
      <c r="AR765" s="192"/>
      <c r="AS765" s="231"/>
      <c r="AT765" s="231"/>
      <c r="AU765" s="232"/>
      <c r="AV765" s="232"/>
      <c r="AW765" s="233"/>
      <c r="AX765" s="233"/>
      <c r="AY765" s="204"/>
      <c r="AZ765" s="192" t="s">
        <v>9375</v>
      </c>
      <c r="BA765" s="133" t="str">
        <f>IFERROR(VLOOKUP(AZ:AZ,Q商品!B:E,4,0),"")</f>
        <v>2018年製以降ENERGY SAVER+ 195/55R16 87V サマータイヤ 最短当日発送</v>
      </c>
      <c r="BB765" s="133" t="str">
        <f>IFERROR(VLOOKUP(B:B,在庫!B:M,12,0),"")</f>
        <v/>
      </c>
      <c r="BC765" s="133" t="str">
        <f>IFERROR(VLOOKUP(B:B,在庫!B:L,10,0),"")</f>
        <v/>
      </c>
      <c r="BD765" s="234" t="e">
        <f>VLOOKUP(AP:AP,[1]MICHELIN!$B:$AH,32,0)</f>
        <v>#N/A</v>
      </c>
      <c r="BE765" s="234" t="e">
        <f>VLOOKUP(AP:AP,[1]MICHELIN!$B:$AH,33,0)</f>
        <v>#N/A</v>
      </c>
      <c r="BF765" s="11"/>
      <c r="BG765" s="11"/>
      <c r="BH765" s="11"/>
    </row>
    <row r="766" spans="1:61" hidden="1">
      <c r="A766" s="11">
        <f t="shared" si="313"/>
        <v>0</v>
      </c>
      <c r="B766" s="239">
        <f t="shared" si="314"/>
        <v>0</v>
      </c>
      <c r="C766" s="225"/>
      <c r="D766" s="11"/>
      <c r="E766" s="11"/>
      <c r="F766" s="158"/>
      <c r="G766" s="132" t="str">
        <f t="shared" si="315"/>
        <v/>
      </c>
      <c r="H766" s="225"/>
      <c r="I766" s="225"/>
      <c r="J766" s="131"/>
      <c r="M766" s="134"/>
      <c r="N766" s="226"/>
      <c r="O766" s="226"/>
      <c r="P766" s="227"/>
      <c r="Q766" s="228"/>
      <c r="R766" s="143"/>
      <c r="S766" s="192">
        <v>1074476474</v>
      </c>
      <c r="T766" s="285" t="s">
        <v>11910</v>
      </c>
      <c r="U766" s="189">
        <f t="shared" si="324"/>
        <v>0</v>
      </c>
      <c r="V766" s="11"/>
      <c r="W766" s="229"/>
      <c r="X766" s="135">
        <f t="shared" si="325"/>
        <v>0</v>
      </c>
      <c r="Y766" s="230">
        <f t="shared" si="326"/>
        <v>0</v>
      </c>
      <c r="Z766" s="141" t="str">
        <f t="shared" si="327"/>
        <v/>
      </c>
      <c r="AA766" s="136" t="str">
        <f t="shared" si="328"/>
        <v/>
      </c>
      <c r="AB766" s="144"/>
      <c r="AC766" s="184">
        <f t="shared" si="337"/>
        <v>0</v>
      </c>
      <c r="AD766" s="182">
        <f t="shared" si="338"/>
        <v>0</v>
      </c>
      <c r="AE766" s="128">
        <f t="shared" si="331"/>
        <v>0</v>
      </c>
      <c r="AF766" s="129">
        <f t="shared" si="332"/>
        <v>0</v>
      </c>
      <c r="AG766" s="130" t="str">
        <f t="shared" si="333"/>
        <v/>
      </c>
      <c r="AH766" s="137">
        <f t="shared" si="334"/>
        <v>0</v>
      </c>
      <c r="AI766" s="138" t="str">
        <f t="shared" si="335"/>
        <v/>
      </c>
      <c r="AJ766" s="138"/>
      <c r="AK766" s="11"/>
      <c r="AL766" s="11">
        <f t="shared" si="316"/>
        <v>0</v>
      </c>
      <c r="AM766" s="412">
        <f t="shared" si="317"/>
        <v>0</v>
      </c>
      <c r="AN766" s="412">
        <f t="shared" si="318"/>
        <v>0</v>
      </c>
      <c r="AO766" s="413" t="e">
        <f t="shared" si="319"/>
        <v>#DIV/0!</v>
      </c>
      <c r="AP766" s="192"/>
      <c r="AQ766" s="192"/>
      <c r="AR766" s="192"/>
      <c r="AS766" s="231"/>
      <c r="AT766" s="231"/>
      <c r="AU766" s="232"/>
      <c r="AV766" s="232"/>
      <c r="AW766" s="233"/>
      <c r="AX766" s="233"/>
      <c r="AY766" s="204"/>
      <c r="AZ766" s="192" t="s">
        <v>9432</v>
      </c>
      <c r="BA766" s="133" t="str">
        <f>IFERROR(VLOOKUP(AZ:AZ,Q商品!B:E,4,0),"")</f>
        <v>2019年製 LE MANS V 215/45R18 93W XL サマータイヤ 最短当日発送</v>
      </c>
      <c r="BB766" s="133" t="str">
        <f>IFERROR(VLOOKUP(B:B,在庫!B:M,12,0),"")</f>
        <v/>
      </c>
      <c r="BC766" s="133" t="str">
        <f>IFERROR(VLOOKUP(B:B,在庫!B:L,10,0),"")</f>
        <v/>
      </c>
      <c r="BD766" s="234" t="e">
        <f>VLOOKUP(AP:AP,[1]MICHELIN!$B:$AH,32,0)</f>
        <v>#N/A</v>
      </c>
      <c r="BE766" s="234" t="e">
        <f>VLOOKUP(AP:AP,[1]MICHELIN!$B:$AH,33,0)</f>
        <v>#N/A</v>
      </c>
      <c r="BF766" s="11"/>
      <c r="BG766" s="11"/>
      <c r="BH766" s="11"/>
    </row>
    <row r="767" spans="1:61" hidden="1">
      <c r="A767" s="11">
        <f t="shared" si="313"/>
        <v>0</v>
      </c>
      <c r="B767" s="239">
        <f t="shared" si="314"/>
        <v>0</v>
      </c>
      <c r="C767" s="225"/>
      <c r="D767" s="11"/>
      <c r="E767" s="11"/>
      <c r="F767" s="158"/>
      <c r="G767" s="132" t="str">
        <f t="shared" si="315"/>
        <v/>
      </c>
      <c r="H767" s="225"/>
      <c r="I767" s="225"/>
      <c r="J767" s="131"/>
      <c r="M767" s="134"/>
      <c r="N767" s="226"/>
      <c r="O767" s="226"/>
      <c r="P767" s="227"/>
      <c r="Q767" s="228"/>
      <c r="R767" s="143"/>
      <c r="S767" s="192">
        <v>1074476473</v>
      </c>
      <c r="T767" s="285" t="s">
        <v>11911</v>
      </c>
      <c r="U767" s="189"/>
      <c r="V767" s="11"/>
      <c r="W767" s="229"/>
      <c r="X767" s="135"/>
      <c r="Y767" s="230"/>
      <c r="Z767" s="141"/>
      <c r="AA767" s="136"/>
      <c r="AB767" s="144"/>
      <c r="AC767" s="184"/>
      <c r="AD767" s="182"/>
      <c r="AE767" s="128"/>
      <c r="AF767" s="129"/>
      <c r="AG767" s="130"/>
      <c r="AH767" s="137"/>
      <c r="AI767" s="138"/>
      <c r="AJ767" s="138"/>
      <c r="AK767" s="11"/>
      <c r="AL767" s="11">
        <f t="shared" si="316"/>
        <v>0</v>
      </c>
      <c r="AM767" s="412">
        <f t="shared" si="317"/>
        <v>0</v>
      </c>
      <c r="AN767" s="412">
        <f t="shared" si="318"/>
        <v>0</v>
      </c>
      <c r="AO767" s="413" t="e">
        <f t="shared" si="319"/>
        <v>#DIV/0!</v>
      </c>
      <c r="AP767" s="192"/>
      <c r="AQ767" s="192"/>
      <c r="AR767" s="192"/>
      <c r="AS767" s="231"/>
      <c r="AT767" s="231"/>
      <c r="AU767" s="232"/>
      <c r="AV767" s="232"/>
      <c r="AW767" s="233"/>
      <c r="AX767" s="233"/>
      <c r="AY767" s="204"/>
      <c r="AZ767" s="192" t="s">
        <v>9439</v>
      </c>
      <c r="BA767" s="133" t="str">
        <f>IFERROR(VLOOKUP(AZ:AZ,Q商品!B:E,4,0),"")</f>
        <v>2019年製 LE MANS V 175/65R14 82H サマータイヤ 最短当日発送</v>
      </c>
      <c r="BB767" s="133" t="str">
        <f>IFERROR(VLOOKUP(B:B,在庫!B:M,12,0),"")</f>
        <v/>
      </c>
      <c r="BC767" s="133" t="str">
        <f>IFERROR(VLOOKUP(B:B,在庫!B:L,10,0),"")</f>
        <v/>
      </c>
      <c r="BD767" s="234" t="e">
        <f>VLOOKUP(AP:AP,[1]MICHELIN!$B:$AH,32,0)</f>
        <v>#N/A</v>
      </c>
      <c r="BE767" s="234" t="e">
        <f>VLOOKUP(AP:AP,[1]MICHELIN!$B:$AH,33,0)</f>
        <v>#N/A</v>
      </c>
      <c r="BF767" s="11"/>
      <c r="BG767" s="11"/>
      <c r="BH767" s="11"/>
    </row>
    <row r="768" spans="1:61" hidden="1">
      <c r="A768" s="11">
        <f t="shared" si="313"/>
        <v>0</v>
      </c>
      <c r="B768" s="239">
        <f t="shared" si="314"/>
        <v>0</v>
      </c>
      <c r="C768" s="225"/>
      <c r="D768" s="11"/>
      <c r="E768" s="11"/>
      <c r="F768" s="158"/>
      <c r="G768" s="132" t="str">
        <f t="shared" si="315"/>
        <v/>
      </c>
      <c r="H768" s="225"/>
      <c r="I768" s="225"/>
      <c r="J768" s="131"/>
      <c r="M768" s="134"/>
      <c r="N768" s="226"/>
      <c r="O768" s="226"/>
      <c r="P768" s="227"/>
      <c r="Q768" s="228"/>
      <c r="R768" s="143"/>
      <c r="S768" s="192">
        <v>1074475810</v>
      </c>
      <c r="T768" s="285" t="s">
        <v>11912</v>
      </c>
      <c r="U768" s="189"/>
      <c r="V768" s="11"/>
      <c r="W768" s="229"/>
      <c r="X768" s="135"/>
      <c r="Y768" s="230"/>
      <c r="Z768" s="141"/>
      <c r="AA768" s="136"/>
      <c r="AB768" s="144"/>
      <c r="AC768" s="184"/>
      <c r="AD768" s="182"/>
      <c r="AE768" s="128"/>
      <c r="AF768" s="129"/>
      <c r="AG768" s="130"/>
      <c r="AH768" s="137"/>
      <c r="AI768" s="138"/>
      <c r="AJ768" s="138"/>
      <c r="AK768" s="11"/>
      <c r="AL768" s="11">
        <f t="shared" si="316"/>
        <v>0</v>
      </c>
      <c r="AM768" s="412">
        <f t="shared" si="317"/>
        <v>0</v>
      </c>
      <c r="AN768" s="412">
        <f t="shared" si="318"/>
        <v>0</v>
      </c>
      <c r="AO768" s="413" t="e">
        <f t="shared" si="319"/>
        <v>#DIV/0!</v>
      </c>
      <c r="AP768" s="192"/>
      <c r="AQ768" s="192"/>
      <c r="AR768" s="192"/>
      <c r="AS768" s="231"/>
      <c r="AT768" s="231"/>
      <c r="AU768" s="232"/>
      <c r="AV768" s="232"/>
      <c r="AW768" s="233"/>
      <c r="AX768" s="233"/>
      <c r="AY768" s="204"/>
      <c r="AZ768" s="192" t="s">
        <v>11778</v>
      </c>
      <c r="BA768" s="133" t="str">
        <f>IFERROR(VLOOKUP(AZ:AZ,Q商品!B:E,4,0),"")</f>
        <v>2022年製 WINTER MAXX 02 195/65R15 91S スタッドレスタイヤ 最短当日発送</v>
      </c>
      <c r="BB768" s="133" t="str">
        <f>IFERROR(VLOOKUP(B:B,在庫!B:M,12,0),"")</f>
        <v/>
      </c>
      <c r="BC768" s="133" t="str">
        <f>IFERROR(VLOOKUP(B:B,在庫!B:L,10,0),"")</f>
        <v/>
      </c>
      <c r="BD768" s="234" t="e">
        <f>VLOOKUP(AP:AP,[1]MICHELIN!$B:$AH,32,0)</f>
        <v>#N/A</v>
      </c>
      <c r="BE768" s="234" t="e">
        <f>VLOOKUP(AP:AP,[1]MICHELIN!$B:$AH,33,0)</f>
        <v>#N/A</v>
      </c>
      <c r="BF768" s="11"/>
      <c r="BG768" s="11"/>
      <c r="BH768" s="11"/>
    </row>
    <row r="769" spans="1:61" hidden="1">
      <c r="A769" s="11">
        <f t="shared" si="313"/>
        <v>0</v>
      </c>
      <c r="B769" s="239"/>
      <c r="C769" s="225"/>
      <c r="D769" s="11"/>
      <c r="E769" s="11"/>
      <c r="F769" s="158"/>
      <c r="G769" s="132" t="str">
        <f t="shared" si="315"/>
        <v/>
      </c>
      <c r="H769" s="225"/>
      <c r="I769" s="225"/>
      <c r="J769" s="131"/>
      <c r="M769" s="134"/>
      <c r="N769" s="226"/>
      <c r="O769" s="226"/>
      <c r="P769" s="227"/>
      <c r="Q769" s="228"/>
      <c r="R769" s="143"/>
      <c r="S769" s="192"/>
      <c r="T769" s="285"/>
      <c r="U769" s="189"/>
      <c r="V769" s="11"/>
      <c r="W769" s="229"/>
      <c r="X769" s="135"/>
      <c r="Y769" s="230"/>
      <c r="Z769" s="141"/>
      <c r="AA769" s="136"/>
      <c r="AB769" s="144"/>
      <c r="AC769" s="184"/>
      <c r="AD769" s="182"/>
      <c r="AE769" s="128"/>
      <c r="AF769" s="129"/>
      <c r="AG769" s="130"/>
      <c r="AH769" s="137"/>
      <c r="AI769" s="138"/>
      <c r="AJ769" s="138"/>
      <c r="AK769" s="11"/>
      <c r="AL769" s="11">
        <f t="shared" si="316"/>
        <v>0</v>
      </c>
      <c r="AM769" s="412">
        <f t="shared" si="317"/>
        <v>0</v>
      </c>
      <c r="AN769" s="412">
        <f t="shared" si="318"/>
        <v>0</v>
      </c>
      <c r="AO769" s="413" t="e">
        <f t="shared" si="319"/>
        <v>#DIV/0!</v>
      </c>
      <c r="AP769" s="192"/>
      <c r="AQ769" s="192"/>
      <c r="AR769" s="192"/>
      <c r="AS769" s="231"/>
      <c r="AT769" s="231"/>
      <c r="AU769" s="232"/>
      <c r="AV769" s="232"/>
      <c r="AW769" s="233"/>
      <c r="AX769" s="233"/>
      <c r="AY769" s="204"/>
      <c r="AZ769" s="192"/>
      <c r="BA769" s="133"/>
      <c r="BB769" s="133"/>
      <c r="BC769" s="236"/>
      <c r="BD769" s="234"/>
      <c r="BE769" s="234"/>
      <c r="BF769" s="11"/>
      <c r="BG769" s="11"/>
      <c r="BH769" s="11"/>
    </row>
    <row r="770" spans="1:61" hidden="1">
      <c r="A770" s="11">
        <f t="shared" si="313"/>
        <v>0</v>
      </c>
      <c r="B770" s="239"/>
      <c r="C770" s="225"/>
      <c r="D770" s="11"/>
      <c r="E770" s="11"/>
      <c r="F770" s="158"/>
      <c r="G770" s="132" t="str">
        <f t="shared" si="315"/>
        <v/>
      </c>
      <c r="H770" s="225"/>
      <c r="I770" s="225"/>
      <c r="J770" s="131"/>
      <c r="M770" s="134"/>
      <c r="N770" s="226"/>
      <c r="O770" s="226"/>
      <c r="P770" s="227"/>
      <c r="Q770" s="228"/>
      <c r="R770" s="143"/>
      <c r="S770" s="192"/>
      <c r="T770" s="285"/>
      <c r="U770" s="189"/>
      <c r="V770" s="11"/>
      <c r="W770" s="229"/>
      <c r="X770" s="135"/>
      <c r="Y770" s="230"/>
      <c r="Z770" s="141"/>
      <c r="AA770" s="136"/>
      <c r="AB770" s="144"/>
      <c r="AC770" s="184"/>
      <c r="AD770" s="182"/>
      <c r="AE770" s="128"/>
      <c r="AF770" s="129"/>
      <c r="AG770" s="130"/>
      <c r="AH770" s="137"/>
      <c r="AI770" s="138"/>
      <c r="AJ770" s="138"/>
      <c r="AK770" s="11"/>
      <c r="AL770" s="11">
        <f t="shared" si="316"/>
        <v>0</v>
      </c>
      <c r="AM770" s="412">
        <f t="shared" si="317"/>
        <v>0</v>
      </c>
      <c r="AN770" s="412">
        <f t="shared" si="318"/>
        <v>0</v>
      </c>
      <c r="AO770" s="413" t="e">
        <f t="shared" si="319"/>
        <v>#DIV/0!</v>
      </c>
      <c r="AP770" s="192"/>
      <c r="AQ770" s="192"/>
      <c r="AR770" s="192"/>
      <c r="AS770" s="231"/>
      <c r="AT770" s="231"/>
      <c r="AU770" s="232"/>
      <c r="AV770" s="232"/>
      <c r="AW770" s="233"/>
      <c r="AX770" s="233"/>
      <c r="AY770" s="204"/>
      <c r="AZ770" s="192"/>
      <c r="BA770" s="133"/>
      <c r="BB770" s="133"/>
      <c r="BC770" s="236"/>
      <c r="BD770" s="234"/>
      <c r="BE770" s="234"/>
      <c r="BF770" s="11"/>
      <c r="BG770" s="11"/>
      <c r="BH770" s="11"/>
    </row>
    <row r="771" spans="1:61" hidden="1">
      <c r="A771" s="11">
        <f t="shared" si="313"/>
        <v>0</v>
      </c>
      <c r="B771" s="239"/>
      <c r="C771" s="225"/>
      <c r="D771" s="11"/>
      <c r="E771" s="11"/>
      <c r="F771" s="158"/>
      <c r="G771" s="132" t="str">
        <f t="shared" si="315"/>
        <v/>
      </c>
      <c r="H771" s="225"/>
      <c r="I771" s="225"/>
      <c r="J771" s="131"/>
      <c r="M771" s="134"/>
      <c r="N771" s="226"/>
      <c r="O771" s="226"/>
      <c r="P771" s="227"/>
      <c r="Q771" s="228"/>
      <c r="R771" s="143"/>
      <c r="S771" s="192"/>
      <c r="T771" s="285"/>
      <c r="U771" s="189"/>
      <c r="V771" s="11"/>
      <c r="W771" s="229"/>
      <c r="X771" s="135"/>
      <c r="Y771" s="230"/>
      <c r="Z771" s="141"/>
      <c r="AA771" s="136"/>
      <c r="AB771" s="144"/>
      <c r="AC771" s="184"/>
      <c r="AD771" s="182"/>
      <c r="AE771" s="128"/>
      <c r="AF771" s="129"/>
      <c r="AG771" s="130"/>
      <c r="AH771" s="137"/>
      <c r="AI771" s="138"/>
      <c r="AJ771" s="138"/>
      <c r="AK771" s="11"/>
      <c r="AL771" s="11">
        <f t="shared" si="316"/>
        <v>0</v>
      </c>
      <c r="AM771" s="412">
        <f t="shared" ref="AM771:AM773" si="339">(AL771-AX771)/1.1</f>
        <v>0</v>
      </c>
      <c r="AN771" s="412">
        <f t="shared" ref="AN771:AN773" si="340">AM771-X771</f>
        <v>0</v>
      </c>
      <c r="AO771" s="413" t="e">
        <f t="shared" ref="AO771:AO773" si="341">AN771/AM771</f>
        <v>#DIV/0!</v>
      </c>
      <c r="AP771" s="192"/>
      <c r="AQ771" s="192"/>
      <c r="AR771" s="192"/>
      <c r="AS771" s="231"/>
      <c r="AT771" s="231"/>
      <c r="AU771" s="232"/>
      <c r="AV771" s="232"/>
      <c r="AW771" s="233"/>
      <c r="AX771" s="233"/>
      <c r="AY771" s="204"/>
      <c r="AZ771" s="192"/>
      <c r="BA771" s="133"/>
      <c r="BB771" s="133"/>
      <c r="BC771" s="236"/>
      <c r="BD771" s="234"/>
      <c r="BE771" s="234"/>
      <c r="BF771" s="11"/>
      <c r="BG771" s="11"/>
      <c r="BH771" s="11"/>
    </row>
    <row r="772" spans="1:61" hidden="1">
      <c r="A772" s="11"/>
      <c r="B772" s="239"/>
      <c r="C772" s="225"/>
      <c r="D772" s="11"/>
      <c r="E772" s="11"/>
      <c r="F772" s="158"/>
      <c r="G772" s="132"/>
      <c r="H772" s="225"/>
      <c r="I772" s="225"/>
      <c r="J772" s="131"/>
      <c r="M772" s="134"/>
      <c r="N772" s="226"/>
      <c r="O772" s="226"/>
      <c r="P772" s="227"/>
      <c r="Q772" s="228"/>
      <c r="R772" s="143"/>
      <c r="S772" s="192"/>
      <c r="T772" s="285"/>
      <c r="U772" s="189"/>
      <c r="V772" s="11"/>
      <c r="W772" s="229"/>
      <c r="X772" s="135"/>
      <c r="Y772" s="230"/>
      <c r="Z772" s="141"/>
      <c r="AA772" s="136"/>
      <c r="AB772" s="144"/>
      <c r="AC772" s="184"/>
      <c r="AD772" s="182"/>
      <c r="AE772" s="128"/>
      <c r="AF772" s="129"/>
      <c r="AG772" s="130"/>
      <c r="AH772" s="137"/>
      <c r="AI772" s="138"/>
      <c r="AJ772" s="138"/>
      <c r="AK772" s="11"/>
      <c r="AL772" s="11">
        <f t="shared" si="316"/>
        <v>0</v>
      </c>
      <c r="AM772" s="412">
        <f t="shared" si="339"/>
        <v>0</v>
      </c>
      <c r="AN772" s="412">
        <f t="shared" si="340"/>
        <v>0</v>
      </c>
      <c r="AO772" s="413" t="e">
        <f t="shared" si="341"/>
        <v>#DIV/0!</v>
      </c>
      <c r="AP772" s="192"/>
      <c r="AQ772" s="192"/>
      <c r="AR772" s="192"/>
      <c r="AS772" s="231"/>
      <c r="AT772" s="231"/>
      <c r="AU772" s="232"/>
      <c r="AV772" s="232"/>
      <c r="AW772" s="233"/>
      <c r="AX772" s="233"/>
      <c r="AY772" s="204"/>
      <c r="AZ772" s="192"/>
      <c r="BA772" s="133"/>
      <c r="BB772" s="133"/>
      <c r="BC772" s="236"/>
      <c r="BD772" s="234"/>
      <c r="BE772" s="234"/>
      <c r="BF772" s="11"/>
      <c r="BG772" s="11"/>
      <c r="BH772" s="11"/>
    </row>
    <row r="773" spans="1:61" hidden="1">
      <c r="A773" s="11"/>
      <c r="B773" s="239"/>
      <c r="C773" s="225"/>
      <c r="D773" s="11"/>
      <c r="E773" s="11"/>
      <c r="F773" s="158"/>
      <c r="G773" s="132"/>
      <c r="H773" s="225"/>
      <c r="I773" s="225"/>
      <c r="J773" s="131"/>
      <c r="M773" s="134"/>
      <c r="N773" s="226"/>
      <c r="O773" s="226"/>
      <c r="P773" s="227"/>
      <c r="Q773" s="228"/>
      <c r="R773" s="143"/>
      <c r="S773" s="192"/>
      <c r="T773" s="285"/>
      <c r="U773" s="189"/>
      <c r="V773" s="11"/>
      <c r="W773" s="229"/>
      <c r="X773" s="135"/>
      <c r="Y773" s="230"/>
      <c r="Z773" s="141"/>
      <c r="AA773" s="136"/>
      <c r="AB773" s="144"/>
      <c r="AC773" s="184"/>
      <c r="AD773" s="182"/>
      <c r="AE773" s="128"/>
      <c r="AF773" s="129"/>
      <c r="AG773" s="130"/>
      <c r="AH773" s="137"/>
      <c r="AI773" s="138"/>
      <c r="AJ773" s="138"/>
      <c r="AK773" s="11"/>
      <c r="AL773" s="11">
        <f t="shared" si="316"/>
        <v>0</v>
      </c>
      <c r="AM773" s="412">
        <f t="shared" si="339"/>
        <v>0</v>
      </c>
      <c r="AN773" s="412">
        <f t="shared" si="340"/>
        <v>0</v>
      </c>
      <c r="AO773" s="413" t="e">
        <f t="shared" si="341"/>
        <v>#DIV/0!</v>
      </c>
      <c r="AP773" s="192"/>
      <c r="AQ773" s="192"/>
      <c r="AR773" s="192"/>
      <c r="AS773" s="231"/>
      <c r="AT773" s="231"/>
      <c r="AU773" s="232"/>
      <c r="AV773" s="232"/>
      <c r="AW773" s="233"/>
      <c r="AX773" s="233"/>
      <c r="AY773" s="204"/>
      <c r="AZ773" s="192"/>
      <c r="BA773" s="133"/>
      <c r="BB773" s="133"/>
      <c r="BC773" s="236"/>
      <c r="BD773" s="234"/>
      <c r="BE773" s="234"/>
      <c r="BF773" s="11"/>
      <c r="BG773" s="11"/>
      <c r="BH773" s="11"/>
    </row>
    <row r="774" spans="1:61" hidden="1">
      <c r="A774" s="237">
        <f t="shared" ref="A774:A792" si="342">COUNTIF(E:E,E774)</f>
        <v>1</v>
      </c>
      <c r="B774" s="431">
        <f t="shared" ref="B774:B792" si="343">AP774</f>
        <v>1956515129905</v>
      </c>
      <c r="C774" s="225">
        <f>VLOOKUP(B:B,[1]YOKOHAMA!$B:$K,9,0)</f>
        <v>4</v>
      </c>
      <c r="D774" s="11" t="s">
        <v>4704</v>
      </c>
      <c r="E774" s="11" t="s">
        <v>1600</v>
      </c>
      <c r="F774" s="303" t="s">
        <v>12184</v>
      </c>
      <c r="G774" s="132" t="str">
        <f t="shared" ref="G774:G792" si="344">MID(AP:AP,6,2)</f>
        <v>15</v>
      </c>
      <c r="H774" s="225"/>
      <c r="I774" s="225">
        <f>VLOOKUP(B:B,[1]YOKOHAMA!$B:$K,10,0)</f>
        <v>4</v>
      </c>
      <c r="J774" s="131">
        <v>971</v>
      </c>
      <c r="K774" s="132" t="s">
        <v>12201</v>
      </c>
      <c r="L774" s="132">
        <v>1</v>
      </c>
      <c r="M774" s="134" t="s">
        <v>1779</v>
      </c>
      <c r="N774" s="226" t="s">
        <v>12202</v>
      </c>
      <c r="O774" s="226" t="s">
        <v>1777</v>
      </c>
      <c r="P774" s="227">
        <v>13000</v>
      </c>
      <c r="Q774" s="228">
        <f t="shared" ref="Q774:Q792" si="345">(P774-AX774)/1.1</f>
        <v>10863.636363636362</v>
      </c>
      <c r="R774" s="143">
        <f t="shared" ref="R774:R792" si="346">IFERROR((Q774-X774)/Q774,"")</f>
        <v>0.23966527196652709</v>
      </c>
      <c r="S774" s="238">
        <v>1082154324</v>
      </c>
      <c r="T774" s="288" t="s">
        <v>12235</v>
      </c>
      <c r="U774" s="189">
        <f t="shared" ref="U774:U792" si="347">W774-V774</f>
        <v>13000</v>
      </c>
      <c r="V774" s="11"/>
      <c r="W774" s="229">
        <v>13000</v>
      </c>
      <c r="X774" s="135">
        <f t="shared" ref="X774:X792" si="348">AW774</f>
        <v>8260</v>
      </c>
      <c r="Y774" s="230">
        <f t="shared" ref="Y774:Y792" si="349">(W774-AX774)/1.1</f>
        <v>10863.636363636362</v>
      </c>
      <c r="Z774" s="141">
        <f t="shared" ref="Z774:Z792" si="350">IFERROR(-1+(AD774/N774),"")</f>
        <v>7.7307692307692299E-2</v>
      </c>
      <c r="AA774" s="136">
        <f t="shared" ref="AA774:AA792" si="351">IFERROR((Y774-X774)/Y774,"")</f>
        <v>0.23966527196652709</v>
      </c>
      <c r="AB774" s="309" t="s">
        <v>12257</v>
      </c>
      <c r="AC774" s="184">
        <f t="shared" ref="AC774:AC792" si="352">ROUNDDOWN(U774/1.02,0)</f>
        <v>12745</v>
      </c>
      <c r="AD774" s="182">
        <f t="shared" ref="AD774:AD792" si="353">ROUNDDOWN(AC774/0.91,0)</f>
        <v>14005</v>
      </c>
      <c r="AE774" s="128">
        <f t="shared" ref="AE774:AE792" si="354">AD774*0.09</f>
        <v>1260.45</v>
      </c>
      <c r="AF774" s="129">
        <f t="shared" ref="AF774:AF792" si="355">AE774-AH774</f>
        <v>255.45000000000005</v>
      </c>
      <c r="AG774" s="130">
        <f t="shared" ref="AG774:AG792" si="356">IFERROR(AF774/AD774,"")</f>
        <v>1.8239914316315605E-2</v>
      </c>
      <c r="AH774" s="137">
        <f t="shared" ref="AH774:AH792" si="357">AD774-U774</f>
        <v>1005</v>
      </c>
      <c r="AI774" s="138">
        <f t="shared" ref="AI774:AI792" si="358">IFERROR(AH774/AD774,"")</f>
        <v>7.1760085683684402E-2</v>
      </c>
      <c r="AJ774" s="138">
        <f t="shared" ref="AJ774:AJ792" si="359">IFERROR(AA774-AG774,"")</f>
        <v>0.22142535765021149</v>
      </c>
      <c r="AK774" s="11" t="s">
        <v>13397</v>
      </c>
      <c r="AL774" s="11">
        <f t="shared" ref="AL774:AL792" si="360">AC774-AD774*0.1</f>
        <v>11344.5</v>
      </c>
      <c r="AM774" s="412">
        <f t="shared" ref="AM774:AM792" si="361">(AL774-AX774)/1.1</f>
        <v>9358.6363636363621</v>
      </c>
      <c r="AN774" s="412">
        <f t="shared" ref="AN774:AN792" si="362">AM774-X774</f>
        <v>1098.6363636363621</v>
      </c>
      <c r="AO774" s="413">
        <f t="shared" ref="AO774:AO792" si="363">AN774/AM774</f>
        <v>0.11739278255379072</v>
      </c>
      <c r="AP774" s="424">
        <v>1956515129905</v>
      </c>
      <c r="AQ774" s="192"/>
      <c r="AR774" s="133" t="s">
        <v>1395</v>
      </c>
      <c r="AS774" s="133" t="s">
        <v>12158</v>
      </c>
      <c r="AT774" s="133" t="s">
        <v>844</v>
      </c>
      <c r="AU774" s="234" t="s">
        <v>43</v>
      </c>
      <c r="AV774" s="234"/>
      <c r="AW774" s="233">
        <f>VLOOKUP(B:B,[1]YOKOHAMA!$B:$K,8,0)</f>
        <v>8260</v>
      </c>
      <c r="AX774" s="11">
        <v>1050</v>
      </c>
      <c r="AY774" s="204" t="s">
        <v>6001</v>
      </c>
      <c r="AZ774" s="204" t="s">
        <v>12216</v>
      </c>
      <c r="BA774" s="133" t="str">
        <f>IFERROR(VLOOKUP(AZ:AZ,Q商品!B:E,4,0),"")</f>
        <v>23年製 BluEarth-4S AW21（ブルーアースフォーエス）195/65R15 91H 国産オールシーズン 最短当日発送</v>
      </c>
      <c r="BB774" s="133" t="str">
        <f>IFERROR(VLOOKUP(B:B,在庫!B:M,12,0),"")</f>
        <v>2023年製</v>
      </c>
      <c r="BC774" s="133">
        <f>IFERROR(VLOOKUP(B:B,在庫!B:L,10,0),"")</f>
        <v>1</v>
      </c>
      <c r="BD774" s="234" t="e">
        <f>VLOOKUP(AP:AP,[1]MICHELIN!$B:$AH,32,0)</f>
        <v>#N/A</v>
      </c>
      <c r="BE774" s="234" t="e">
        <f>VLOOKUP(AP:AP,[1]MICHELIN!$B:$AH,33,0)</f>
        <v>#N/A</v>
      </c>
      <c r="BF774" s="11"/>
      <c r="BG774" s="11"/>
      <c r="BH774" s="11"/>
      <c r="BI774" s="11"/>
    </row>
    <row r="775" spans="1:61" hidden="1">
      <c r="A775" s="237">
        <f t="shared" si="342"/>
        <v>1</v>
      </c>
      <c r="B775" s="431">
        <f t="shared" si="343"/>
        <v>2055516129903</v>
      </c>
      <c r="C775" s="225">
        <f>VLOOKUP(B:B,[1]YOKOHAMA!$B:$K,9,0)</f>
        <v>12</v>
      </c>
      <c r="D775" s="11" t="s">
        <v>4704</v>
      </c>
      <c r="E775" s="11" t="s">
        <v>1601</v>
      </c>
      <c r="F775" s="303" t="s">
        <v>12185</v>
      </c>
      <c r="G775" s="132" t="str">
        <f t="shared" si="344"/>
        <v>16</v>
      </c>
      <c r="H775" s="225"/>
      <c r="I775" s="225">
        <f>VLOOKUP(B:B,[1]YOKOHAMA!$B:$K,10,0)</f>
        <v>4</v>
      </c>
      <c r="J775" s="131">
        <v>2132</v>
      </c>
      <c r="K775" s="132" t="s">
        <v>12201</v>
      </c>
      <c r="L775" s="132">
        <v>2</v>
      </c>
      <c r="M775" s="134" t="s">
        <v>1776</v>
      </c>
      <c r="N775" s="226" t="s">
        <v>12203</v>
      </c>
      <c r="O775" s="226" t="s">
        <v>1777</v>
      </c>
      <c r="P775" s="227">
        <v>19649</v>
      </c>
      <c r="Q775" s="228">
        <f t="shared" si="345"/>
        <v>16908.181818181816</v>
      </c>
      <c r="R775" s="143">
        <f t="shared" si="346"/>
        <v>0.4503844292703908</v>
      </c>
      <c r="S775" s="238">
        <v>1082154325</v>
      </c>
      <c r="T775" s="288" t="s">
        <v>12236</v>
      </c>
      <c r="U775" s="189">
        <f t="shared" si="347"/>
        <v>19649</v>
      </c>
      <c r="V775" s="11"/>
      <c r="W775" s="229">
        <v>19649</v>
      </c>
      <c r="X775" s="135">
        <f t="shared" si="348"/>
        <v>9293</v>
      </c>
      <c r="Y775" s="230">
        <f t="shared" si="349"/>
        <v>16908.181818181816</v>
      </c>
      <c r="Z775" s="141">
        <f t="shared" si="350"/>
        <v>7.7306733167082253E-2</v>
      </c>
      <c r="AA775" s="136">
        <f t="shared" si="351"/>
        <v>0.4503844292703908</v>
      </c>
      <c r="AB775" s="309" t="s">
        <v>12257</v>
      </c>
      <c r="AC775" s="184">
        <f t="shared" si="352"/>
        <v>19263</v>
      </c>
      <c r="AD775" s="182">
        <f t="shared" si="353"/>
        <v>21168</v>
      </c>
      <c r="AE775" s="128">
        <f t="shared" si="354"/>
        <v>1905.12</v>
      </c>
      <c r="AF775" s="129">
        <f t="shared" si="355"/>
        <v>386.11999999999989</v>
      </c>
      <c r="AG775" s="130">
        <f t="shared" si="356"/>
        <v>1.8240740740740734E-2</v>
      </c>
      <c r="AH775" s="137">
        <f t="shared" si="357"/>
        <v>1519</v>
      </c>
      <c r="AI775" s="138">
        <f t="shared" si="358"/>
        <v>7.1759259259259259E-2</v>
      </c>
      <c r="AJ775" s="138">
        <f t="shared" si="359"/>
        <v>0.43214368852965007</v>
      </c>
      <c r="AK775" s="11" t="s">
        <v>13397</v>
      </c>
      <c r="AL775" s="11">
        <f t="shared" si="360"/>
        <v>17146.2</v>
      </c>
      <c r="AM775" s="412">
        <f t="shared" si="361"/>
        <v>14632.90909090909</v>
      </c>
      <c r="AN775" s="412">
        <f t="shared" si="362"/>
        <v>5339.9090909090901</v>
      </c>
      <c r="AO775" s="413">
        <f t="shared" si="363"/>
        <v>0.36492464059840207</v>
      </c>
      <c r="AP775" s="153">
        <v>2055516129903</v>
      </c>
      <c r="AQ775" s="11"/>
      <c r="AR775" s="11" t="s">
        <v>1396</v>
      </c>
      <c r="AS775" s="11" t="s">
        <v>12158</v>
      </c>
      <c r="AT775" s="11" t="s">
        <v>738</v>
      </c>
      <c r="AU775" s="11" t="s">
        <v>35</v>
      </c>
      <c r="AV775" s="11"/>
      <c r="AW775" s="233">
        <f>VLOOKUP(B:B,[1]YOKOHAMA!$B:$K,8,0)</f>
        <v>9293</v>
      </c>
      <c r="AX775" s="11">
        <v>1050</v>
      </c>
      <c r="AY775" s="204" t="s">
        <v>6001</v>
      </c>
      <c r="AZ775" s="204" t="s">
        <v>12217</v>
      </c>
      <c r="BA775" s="133" t="str">
        <f>IFERROR(VLOOKUP(AZ:AZ,Q商品!B:E,4,0),"")</f>
        <v>23年製 BluEarth-4S AW21（ブルーアースフォーエス）205/55R16 91V 国産オールシーズン 最短当日発送</v>
      </c>
      <c r="BB775" s="133" t="str">
        <f>IFERROR(VLOOKUP(B:B,在庫!B:M,12,0),"")</f>
        <v>2023年製</v>
      </c>
      <c r="BC775" s="133">
        <f>IFERROR(VLOOKUP(B:B,在庫!B:L,10,0),"")</f>
        <v>1</v>
      </c>
      <c r="BD775" s="234" t="e">
        <f>VLOOKUP(AP:AP,[1]MICHELIN!$B:$AH,32,0)</f>
        <v>#N/A</v>
      </c>
      <c r="BE775" s="234" t="e">
        <f>VLOOKUP(AP:AP,[1]MICHELIN!$B:$AH,33,0)</f>
        <v>#N/A</v>
      </c>
      <c r="BF775" s="11"/>
      <c r="BG775" s="11"/>
      <c r="BH775" s="11"/>
      <c r="BI775" s="11"/>
    </row>
    <row r="776" spans="1:61" hidden="1">
      <c r="A776" s="237">
        <f t="shared" si="342"/>
        <v>1</v>
      </c>
      <c r="B776" s="431">
        <f t="shared" si="343"/>
        <v>2056016129905</v>
      </c>
      <c r="C776" s="225">
        <f>VLOOKUP(B:B,[1]YOKOHAMA!$B:$K,9,0)</f>
        <v>14</v>
      </c>
      <c r="D776" s="11" t="s">
        <v>4704</v>
      </c>
      <c r="E776" s="11" t="s">
        <v>12183</v>
      </c>
      <c r="F776" s="303" t="s">
        <v>12186</v>
      </c>
      <c r="G776" s="132" t="str">
        <f t="shared" si="344"/>
        <v>16</v>
      </c>
      <c r="H776" s="225"/>
      <c r="I776" s="225">
        <f>VLOOKUP(B:B,[1]YOKOHAMA!$B:$K,10,0)</f>
        <v>3</v>
      </c>
      <c r="J776" s="131">
        <v>754</v>
      </c>
      <c r="K776" s="132" t="s">
        <v>12201</v>
      </c>
      <c r="L776" s="132">
        <v>3</v>
      </c>
      <c r="M776" s="134" t="s">
        <v>1776</v>
      </c>
      <c r="N776" s="226" t="s">
        <v>12204</v>
      </c>
      <c r="O776" s="226" t="s">
        <v>1777</v>
      </c>
      <c r="P776" s="227">
        <v>17660</v>
      </c>
      <c r="Q776" s="228">
        <f t="shared" si="345"/>
        <v>15099.999999999998</v>
      </c>
      <c r="R776" s="143">
        <f t="shared" si="346"/>
        <v>0.37728476821192047</v>
      </c>
      <c r="S776" s="238">
        <v>1082154326</v>
      </c>
      <c r="T776" s="288" t="s">
        <v>12237</v>
      </c>
      <c r="U776" s="189">
        <f t="shared" si="347"/>
        <v>17660</v>
      </c>
      <c r="V776" s="11"/>
      <c r="W776" s="229">
        <v>17660</v>
      </c>
      <c r="X776" s="135">
        <f t="shared" si="348"/>
        <v>9403</v>
      </c>
      <c r="Y776" s="230">
        <f t="shared" si="349"/>
        <v>15099.999999999998</v>
      </c>
      <c r="Z776" s="141">
        <f t="shared" si="350"/>
        <v>7.7293318233295549E-2</v>
      </c>
      <c r="AA776" s="136">
        <f t="shared" si="351"/>
        <v>0.37728476821192047</v>
      </c>
      <c r="AB776" s="309" t="s">
        <v>12257</v>
      </c>
      <c r="AC776" s="184">
        <f t="shared" si="352"/>
        <v>17313</v>
      </c>
      <c r="AD776" s="182">
        <f t="shared" si="353"/>
        <v>19025</v>
      </c>
      <c r="AE776" s="128">
        <f t="shared" si="354"/>
        <v>1712.25</v>
      </c>
      <c r="AF776" s="129">
        <f t="shared" si="355"/>
        <v>347.25</v>
      </c>
      <c r="AG776" s="130">
        <f t="shared" si="356"/>
        <v>1.8252299605781865E-2</v>
      </c>
      <c r="AH776" s="137">
        <f t="shared" si="357"/>
        <v>1365</v>
      </c>
      <c r="AI776" s="138">
        <f t="shared" si="358"/>
        <v>7.1747700394218128E-2</v>
      </c>
      <c r="AJ776" s="138">
        <f t="shared" si="359"/>
        <v>0.35903246860613863</v>
      </c>
      <c r="AK776" s="11" t="s">
        <v>13397</v>
      </c>
      <c r="AL776" s="11">
        <f t="shared" si="360"/>
        <v>15410.5</v>
      </c>
      <c r="AM776" s="412">
        <f t="shared" si="361"/>
        <v>13054.999999999998</v>
      </c>
      <c r="AN776" s="412">
        <f t="shared" si="362"/>
        <v>3651.9999999999982</v>
      </c>
      <c r="AO776" s="413">
        <f t="shared" si="363"/>
        <v>0.2797395633856759</v>
      </c>
      <c r="AP776" s="153">
        <v>2056016129905</v>
      </c>
      <c r="AQ776" s="11"/>
      <c r="AR776" s="11" t="s">
        <v>1397</v>
      </c>
      <c r="AS776" s="11" t="s">
        <v>12158</v>
      </c>
      <c r="AT776" s="11" t="s">
        <v>12160</v>
      </c>
      <c r="AU776" s="11" t="s">
        <v>47</v>
      </c>
      <c r="AV776" s="11"/>
      <c r="AW776" s="233">
        <f>VLOOKUP(B:B,[1]YOKOHAMA!$B:$K,8,0)</f>
        <v>9403</v>
      </c>
      <c r="AX776" s="11">
        <v>1050</v>
      </c>
      <c r="AY776" s="204" t="s">
        <v>6001</v>
      </c>
      <c r="AZ776" s="204" t="s">
        <v>12218</v>
      </c>
      <c r="BA776" s="133" t="str">
        <f>IFERROR(VLOOKUP(AZ:AZ,Q商品!B:E,4,0),"")</f>
        <v>23年製 BluEarth-4S AW21（ブルーアースフォーエス）205/60R16 96H 国産オールシーズン 最短当日発送</v>
      </c>
      <c r="BB776" s="133" t="str">
        <f>IFERROR(VLOOKUP(B:B,在庫!B:M,12,0),"")</f>
        <v>2023年製</v>
      </c>
      <c r="BC776" s="133">
        <f>IFERROR(VLOOKUP(B:B,在庫!B:L,10,0),"")</f>
        <v>1</v>
      </c>
      <c r="BD776" s="234" t="e">
        <f>VLOOKUP(AP:AP,[1]MICHELIN!$B:$AH,32,0)</f>
        <v>#N/A</v>
      </c>
      <c r="BE776" s="234" t="e">
        <f>VLOOKUP(AP:AP,[1]MICHELIN!$B:$AH,33,0)</f>
        <v>#N/A</v>
      </c>
      <c r="BF776" s="11"/>
      <c r="BG776" s="11"/>
      <c r="BH776" s="11"/>
      <c r="BI776" s="11"/>
    </row>
    <row r="777" spans="1:61" hidden="1">
      <c r="A777" s="237">
        <f t="shared" si="342"/>
        <v>1</v>
      </c>
      <c r="B777" s="431">
        <f t="shared" si="343"/>
        <v>2155017129904</v>
      </c>
      <c r="C777" s="225">
        <f>VLOOKUP(B:B,[1]YOKOHAMA!$B:$K,9,0)</f>
        <v>0</v>
      </c>
      <c r="D777" s="11" t="s">
        <v>4704</v>
      </c>
      <c r="E777" s="11" t="s">
        <v>12177</v>
      </c>
      <c r="F777" s="303" t="s">
        <v>12187</v>
      </c>
      <c r="G777" s="132" t="str">
        <f t="shared" si="344"/>
        <v>17</v>
      </c>
      <c r="H777" s="225"/>
      <c r="I777" s="225">
        <f>VLOOKUP(B:B,[1]YOKOHAMA!$B:$K,10,0)</f>
        <v>13</v>
      </c>
      <c r="J777" s="131" t="s">
        <v>12</v>
      </c>
      <c r="K777" s="132" t="s">
        <v>12201</v>
      </c>
      <c r="L777" s="132">
        <v>4</v>
      </c>
      <c r="M777" s="134" t="s">
        <v>1776</v>
      </c>
      <c r="N777" s="226" t="s">
        <v>12205</v>
      </c>
      <c r="O777" s="226" t="s">
        <v>1777</v>
      </c>
      <c r="P777" s="227">
        <v>24137</v>
      </c>
      <c r="Q777" s="228">
        <f t="shared" si="345"/>
        <v>20988.181818181816</v>
      </c>
      <c r="R777" s="143">
        <f t="shared" si="346"/>
        <v>0.51215402607528038</v>
      </c>
      <c r="S777" s="238">
        <v>1082154327</v>
      </c>
      <c r="T777" s="288" t="s">
        <v>12238</v>
      </c>
      <c r="U777" s="189">
        <f t="shared" si="347"/>
        <v>24137</v>
      </c>
      <c r="V777" s="11"/>
      <c r="W777" s="229">
        <v>24137</v>
      </c>
      <c r="X777" s="135">
        <f t="shared" si="348"/>
        <v>10239</v>
      </c>
      <c r="Y777" s="230">
        <f t="shared" si="349"/>
        <v>20988.181818181816</v>
      </c>
      <c r="Z777" s="141">
        <f t="shared" si="350"/>
        <v>7.7308696192567528E-2</v>
      </c>
      <c r="AA777" s="136">
        <f t="shared" si="351"/>
        <v>0.51215402607528038</v>
      </c>
      <c r="AB777" s="309" t="s">
        <v>12257</v>
      </c>
      <c r="AC777" s="184">
        <f t="shared" si="352"/>
        <v>23663</v>
      </c>
      <c r="AD777" s="182">
        <f t="shared" si="353"/>
        <v>26003</v>
      </c>
      <c r="AE777" s="128">
        <f t="shared" si="354"/>
        <v>2340.27</v>
      </c>
      <c r="AF777" s="129">
        <f t="shared" si="355"/>
        <v>474.27</v>
      </c>
      <c r="AG777" s="130">
        <f t="shared" si="356"/>
        <v>1.8239049340460715E-2</v>
      </c>
      <c r="AH777" s="137">
        <f t="shared" si="357"/>
        <v>1866</v>
      </c>
      <c r="AI777" s="138">
        <f t="shared" si="358"/>
        <v>7.1760950659539288E-2</v>
      </c>
      <c r="AJ777" s="138">
        <f t="shared" si="359"/>
        <v>0.49391497673481966</v>
      </c>
      <c r="AK777" s="11" t="s">
        <v>13397</v>
      </c>
      <c r="AL777" s="11">
        <f t="shared" si="360"/>
        <v>21062.7</v>
      </c>
      <c r="AM777" s="412">
        <f t="shared" si="361"/>
        <v>18193.363636363636</v>
      </c>
      <c r="AN777" s="412">
        <f t="shared" si="362"/>
        <v>7954.363636363636</v>
      </c>
      <c r="AO777" s="413">
        <f t="shared" si="363"/>
        <v>0.43721237014495795</v>
      </c>
      <c r="AP777" s="153">
        <v>2155017129904</v>
      </c>
      <c r="AQ777" s="11"/>
      <c r="AR777" s="11" t="s">
        <v>1398</v>
      </c>
      <c r="AS777" s="11" t="s">
        <v>12158</v>
      </c>
      <c r="AT777" s="11" t="s">
        <v>12161</v>
      </c>
      <c r="AU777" s="11" t="s">
        <v>39</v>
      </c>
      <c r="AV777" s="11"/>
      <c r="AW777" s="233">
        <f>VLOOKUP(B:B,[1]YOKOHAMA!$B:$K,8,0)</f>
        <v>10239</v>
      </c>
      <c r="AX777" s="11">
        <v>1050</v>
      </c>
      <c r="AY777" s="204" t="s">
        <v>6001</v>
      </c>
      <c r="AZ777" s="204" t="s">
        <v>12219</v>
      </c>
      <c r="BA777" s="133" t="str">
        <f>IFERROR(VLOOKUP(AZ:AZ,Q商品!B:E,4,0),"")</f>
        <v>BluEarth-4S AW21（ブルーアースフォーエス）215/50R17 95W XL 21年製以降 国産オールシーズン 最短当日発送</v>
      </c>
      <c r="BB777" s="133" t="str">
        <f>IFERROR(VLOOKUP(B:B,在庫!B:M,12,0),"")</f>
        <v>2021年製</v>
      </c>
      <c r="BC777" s="133">
        <f>IFERROR(VLOOKUP(B:B,在庫!B:L,10,0),"")</f>
        <v>2</v>
      </c>
      <c r="BD777" s="234" t="e">
        <f>VLOOKUP(AP:AP,[1]MICHELIN!$B:$AH,32,0)</f>
        <v>#N/A</v>
      </c>
      <c r="BE777" s="234" t="e">
        <f>VLOOKUP(AP:AP,[1]MICHELIN!$B:$AH,33,0)</f>
        <v>#N/A</v>
      </c>
      <c r="BF777" s="11"/>
      <c r="BG777" s="11"/>
      <c r="BH777" s="11"/>
      <c r="BI777" s="11"/>
    </row>
    <row r="778" spans="1:61" hidden="1">
      <c r="A778" s="237">
        <f t="shared" si="342"/>
        <v>1</v>
      </c>
      <c r="B778" s="431">
        <f t="shared" si="343"/>
        <v>2155517129909</v>
      </c>
      <c r="C778" s="225">
        <f>VLOOKUP(B:B,[1]YOKOHAMA!$B:$K,9,0)</f>
        <v>4</v>
      </c>
      <c r="D778" s="11" t="s">
        <v>4704</v>
      </c>
      <c r="E778" s="11" t="s">
        <v>4924</v>
      </c>
      <c r="F778" s="303" t="s">
        <v>12188</v>
      </c>
      <c r="G778" s="132" t="str">
        <f t="shared" si="344"/>
        <v>17</v>
      </c>
      <c r="H778" s="225"/>
      <c r="I778" s="225">
        <f>VLOOKUP(B:B,[1]YOKOHAMA!$B:$K,10,0)</f>
        <v>0</v>
      </c>
      <c r="J778" s="131">
        <v>2132</v>
      </c>
      <c r="K778" s="132" t="s">
        <v>12201</v>
      </c>
      <c r="L778" s="132">
        <v>5</v>
      </c>
      <c r="M778" s="134" t="s">
        <v>1776</v>
      </c>
      <c r="N778" s="226" t="s">
        <v>12206</v>
      </c>
      <c r="O778" s="226" t="s">
        <v>1777</v>
      </c>
      <c r="P778" s="227">
        <v>21199</v>
      </c>
      <c r="Q778" s="228">
        <f t="shared" si="345"/>
        <v>18317.272727272724</v>
      </c>
      <c r="R778" s="143">
        <f t="shared" si="346"/>
        <v>0.41022879547372071</v>
      </c>
      <c r="S778" s="238">
        <v>1082154328</v>
      </c>
      <c r="T778" s="288" t="s">
        <v>12239</v>
      </c>
      <c r="U778" s="189">
        <f t="shared" si="347"/>
        <v>21199</v>
      </c>
      <c r="V778" s="11"/>
      <c r="W778" s="229">
        <v>21199</v>
      </c>
      <c r="X778" s="135">
        <f t="shared" si="348"/>
        <v>10803</v>
      </c>
      <c r="Y778" s="230">
        <f t="shared" si="349"/>
        <v>18317.272727272724</v>
      </c>
      <c r="Z778" s="141">
        <f t="shared" si="350"/>
        <v>7.7314967687154956E-2</v>
      </c>
      <c r="AA778" s="136">
        <f t="shared" si="351"/>
        <v>0.41022879547372071</v>
      </c>
      <c r="AB778" s="309" t="s">
        <v>12257</v>
      </c>
      <c r="AC778" s="184">
        <f t="shared" si="352"/>
        <v>20783</v>
      </c>
      <c r="AD778" s="182">
        <f t="shared" si="353"/>
        <v>22838</v>
      </c>
      <c r="AE778" s="128">
        <f t="shared" si="354"/>
        <v>2055.42</v>
      </c>
      <c r="AF778" s="129">
        <f t="shared" si="355"/>
        <v>416.42000000000007</v>
      </c>
      <c r="AG778" s="130">
        <f t="shared" si="356"/>
        <v>1.8233645678255542E-2</v>
      </c>
      <c r="AH778" s="137">
        <f t="shared" si="357"/>
        <v>1639</v>
      </c>
      <c r="AI778" s="138">
        <f t="shared" si="358"/>
        <v>7.1766354321744455E-2</v>
      </c>
      <c r="AJ778" s="138">
        <f t="shared" si="359"/>
        <v>0.39199514979546518</v>
      </c>
      <c r="AK778" s="11" t="s">
        <v>13397</v>
      </c>
      <c r="AL778" s="11">
        <f t="shared" si="360"/>
        <v>18499.2</v>
      </c>
      <c r="AM778" s="412">
        <f t="shared" si="361"/>
        <v>15862.90909090909</v>
      </c>
      <c r="AN778" s="412">
        <f t="shared" si="362"/>
        <v>5059.9090909090901</v>
      </c>
      <c r="AO778" s="413">
        <f t="shared" si="363"/>
        <v>0.31897737432088574</v>
      </c>
      <c r="AP778" s="153">
        <v>2155517129909</v>
      </c>
      <c r="AQ778" s="11"/>
      <c r="AR778" s="11" t="s">
        <v>1399</v>
      </c>
      <c r="AS778" s="11" t="s">
        <v>12158</v>
      </c>
      <c r="AT778" s="11" t="s">
        <v>754</v>
      </c>
      <c r="AU778" s="11" t="s">
        <v>66</v>
      </c>
      <c r="AV778" s="11"/>
      <c r="AW778" s="233">
        <f>VLOOKUP(B:B,[1]YOKOHAMA!$B:$K,8,0)</f>
        <v>10803</v>
      </c>
      <c r="AX778" s="11">
        <v>1050</v>
      </c>
      <c r="AY778" s="204" t="s">
        <v>6001</v>
      </c>
      <c r="AZ778" s="204" t="s">
        <v>12220</v>
      </c>
      <c r="BA778" s="133" t="str">
        <f>IFERROR(VLOOKUP(AZ:AZ,Q商品!B:E,4,0),"")</f>
        <v>23年製 BluEarth-4S AW21（ブルーアースフォーエス）215/55R17 98W XL 国産オールシーズン 最短当日発送</v>
      </c>
      <c r="BB778" s="133" t="str">
        <f>IFERROR(VLOOKUP(B:B,在庫!B:M,12,0),"")</f>
        <v/>
      </c>
      <c r="BC778" s="133" t="str">
        <f>IFERROR(VLOOKUP(B:B,在庫!B:L,10,0),"")</f>
        <v/>
      </c>
      <c r="BD778" s="234" t="e">
        <f>VLOOKUP(AP:AP,[1]MICHELIN!$B:$AH,32,0)</f>
        <v>#N/A</v>
      </c>
      <c r="BE778" s="234" t="e">
        <f>VLOOKUP(AP:AP,[1]MICHELIN!$B:$AH,33,0)</f>
        <v>#N/A</v>
      </c>
      <c r="BF778" s="11"/>
      <c r="BG778" s="11"/>
      <c r="BH778" s="11"/>
      <c r="BI778" s="11"/>
    </row>
    <row r="779" spans="1:61" hidden="1">
      <c r="A779" s="237">
        <f t="shared" si="342"/>
        <v>1</v>
      </c>
      <c r="B779" s="431">
        <f t="shared" si="343"/>
        <v>2254517129909</v>
      </c>
      <c r="C779" s="225">
        <f>VLOOKUP(B:B,[1]YOKOHAMA!$B:$K,9,0)</f>
        <v>8</v>
      </c>
      <c r="D779" s="11" t="s">
        <v>4704</v>
      </c>
      <c r="E779" s="11" t="s">
        <v>12170</v>
      </c>
      <c r="F779" s="303" t="s">
        <v>12189</v>
      </c>
      <c r="G779" s="132" t="str">
        <f t="shared" si="344"/>
        <v>17</v>
      </c>
      <c r="H779" s="225"/>
      <c r="I779" s="225">
        <f>VLOOKUP(B:B,[1]YOKOHAMA!$B:$K,10,0)</f>
        <v>6</v>
      </c>
      <c r="J779" s="131">
        <v>2132</v>
      </c>
      <c r="K779" s="132" t="s">
        <v>12201</v>
      </c>
      <c r="L779" s="132">
        <v>6</v>
      </c>
      <c r="M779" s="134" t="s">
        <v>1782</v>
      </c>
      <c r="N779" s="226" t="s">
        <v>12207</v>
      </c>
      <c r="O779" s="226" t="s">
        <v>1970</v>
      </c>
      <c r="P779" s="227">
        <v>25325</v>
      </c>
      <c r="Q779" s="228">
        <f t="shared" si="345"/>
        <v>22068.181818181816</v>
      </c>
      <c r="R779" s="143">
        <f t="shared" si="346"/>
        <v>0.52048609680741498</v>
      </c>
      <c r="S779" s="238">
        <v>1082154329</v>
      </c>
      <c r="T779" s="288" t="s">
        <v>12240</v>
      </c>
      <c r="U779" s="189">
        <f t="shared" si="347"/>
        <v>25325</v>
      </c>
      <c r="V779" s="11"/>
      <c r="W779" s="229">
        <v>25325</v>
      </c>
      <c r="X779" s="135">
        <f t="shared" si="348"/>
        <v>10582</v>
      </c>
      <c r="Y779" s="230">
        <f t="shared" si="349"/>
        <v>22068.181818181816</v>
      </c>
      <c r="Z779" s="141">
        <f t="shared" si="350"/>
        <v>0.1088396667344036</v>
      </c>
      <c r="AA779" s="136">
        <f t="shared" si="351"/>
        <v>0.52048609680741498</v>
      </c>
      <c r="AB779" s="309" t="s">
        <v>12257</v>
      </c>
      <c r="AC779" s="184">
        <f t="shared" si="352"/>
        <v>24828</v>
      </c>
      <c r="AD779" s="182">
        <f t="shared" si="353"/>
        <v>27283</v>
      </c>
      <c r="AE779" s="128">
        <f t="shared" si="354"/>
        <v>2455.4699999999998</v>
      </c>
      <c r="AF779" s="129">
        <f t="shared" si="355"/>
        <v>497.4699999999998</v>
      </c>
      <c r="AG779" s="130">
        <f t="shared" si="356"/>
        <v>1.8233698640178857E-2</v>
      </c>
      <c r="AH779" s="137">
        <f t="shared" si="357"/>
        <v>1958</v>
      </c>
      <c r="AI779" s="138">
        <f t="shared" si="358"/>
        <v>7.1766301359821136E-2</v>
      </c>
      <c r="AJ779" s="138">
        <f t="shared" si="359"/>
        <v>0.5022523981672361</v>
      </c>
      <c r="AK779" s="11" t="s">
        <v>13397</v>
      </c>
      <c r="AL779" s="11">
        <f t="shared" si="360"/>
        <v>22099.7</v>
      </c>
      <c r="AM779" s="412">
        <f t="shared" si="361"/>
        <v>19136.090909090908</v>
      </c>
      <c r="AN779" s="412">
        <f t="shared" si="362"/>
        <v>8554.0909090909081</v>
      </c>
      <c r="AO779" s="413">
        <f t="shared" si="363"/>
        <v>0.44701349662940559</v>
      </c>
      <c r="AP779" s="153">
        <v>2254517129909</v>
      </c>
      <c r="AQ779" s="11"/>
      <c r="AR779" s="11" t="s">
        <v>1400</v>
      </c>
      <c r="AS779" s="11" t="s">
        <v>12158</v>
      </c>
      <c r="AT779" s="11" t="s">
        <v>12159</v>
      </c>
      <c r="AU779" s="11" t="s">
        <v>37</v>
      </c>
      <c r="AV779" s="11"/>
      <c r="AW779" s="233">
        <f>VLOOKUP(B:B,[1]YOKOHAMA!$B:$K,8,0)</f>
        <v>10582</v>
      </c>
      <c r="AX779" s="11">
        <v>1050</v>
      </c>
      <c r="AY779" s="204" t="s">
        <v>6001</v>
      </c>
      <c r="AZ779" s="204" t="s">
        <v>12221</v>
      </c>
      <c r="BA779" s="133" t="str">
        <f>IFERROR(VLOOKUP(AZ:AZ,Q商品!B:E,4,0),"")</f>
        <v>23年製 BluEarth-4S AW21（ブルーアースフォーエス）225/45R17 94V XL 国産オールシーズン 最短当日発送</v>
      </c>
      <c r="BB779" s="133" t="str">
        <f>IFERROR(VLOOKUP(B:B,在庫!B:M,12,0),"")</f>
        <v>2023年製</v>
      </c>
      <c r="BC779" s="133">
        <f>IFERROR(VLOOKUP(B:B,在庫!B:L,10,0),"")</f>
        <v>1</v>
      </c>
      <c r="BD779" s="234" t="e">
        <f>VLOOKUP(AP:AP,[1]MICHELIN!$B:$AH,32,0)</f>
        <v>#N/A</v>
      </c>
      <c r="BE779" s="234" t="e">
        <f>VLOOKUP(AP:AP,[1]MICHELIN!$B:$AH,33,0)</f>
        <v>#N/A</v>
      </c>
      <c r="BF779" s="11"/>
      <c r="BG779" s="11"/>
      <c r="BH779" s="11"/>
      <c r="BI779" s="11"/>
    </row>
    <row r="780" spans="1:61" hidden="1">
      <c r="A780" s="237">
        <f t="shared" si="342"/>
        <v>1</v>
      </c>
      <c r="B780" s="431">
        <f t="shared" si="343"/>
        <v>2255017129901</v>
      </c>
      <c r="C780" s="225">
        <f>VLOOKUP(B:B,[1]YOKOHAMA!$B:$K,9,0)</f>
        <v>0</v>
      </c>
      <c r="D780" s="11" t="s">
        <v>4704</v>
      </c>
      <c r="E780" s="11" t="s">
        <v>1603</v>
      </c>
      <c r="F780" s="303" t="s">
        <v>12190</v>
      </c>
      <c r="G780" s="132" t="str">
        <f t="shared" si="344"/>
        <v>17</v>
      </c>
      <c r="H780" s="225"/>
      <c r="I780" s="225">
        <f>VLOOKUP(B:B,[1]YOKOHAMA!$B:$K,10,0)</f>
        <v>12</v>
      </c>
      <c r="J780" s="131" t="s">
        <v>12</v>
      </c>
      <c r="K780" s="132" t="s">
        <v>12201</v>
      </c>
      <c r="L780" s="132">
        <v>7</v>
      </c>
      <c r="M780" s="134" t="s">
        <v>1776</v>
      </c>
      <c r="N780" s="226" t="s">
        <v>12208</v>
      </c>
      <c r="O780" s="226" t="s">
        <v>1777</v>
      </c>
      <c r="P780" s="227">
        <v>25699</v>
      </c>
      <c r="Q780" s="228">
        <f t="shared" si="345"/>
        <v>22408.181818181816</v>
      </c>
      <c r="R780" s="143">
        <f t="shared" si="346"/>
        <v>0.51017891192340459</v>
      </c>
      <c r="S780" s="238">
        <v>1082154331</v>
      </c>
      <c r="T780" s="288" t="s">
        <v>12241</v>
      </c>
      <c r="U780" s="189">
        <f t="shared" si="347"/>
        <v>25699</v>
      </c>
      <c r="V780" s="11"/>
      <c r="W780" s="229">
        <v>25699</v>
      </c>
      <c r="X780" s="135">
        <f t="shared" si="348"/>
        <v>10976</v>
      </c>
      <c r="Y780" s="230">
        <f t="shared" si="349"/>
        <v>22408.181818181816</v>
      </c>
      <c r="Z780" s="141">
        <f t="shared" si="350"/>
        <v>7.7318183586909894E-2</v>
      </c>
      <c r="AA780" s="136">
        <f t="shared" si="351"/>
        <v>0.51017891192340459</v>
      </c>
      <c r="AB780" s="309" t="s">
        <v>12257</v>
      </c>
      <c r="AC780" s="184">
        <f t="shared" si="352"/>
        <v>25195</v>
      </c>
      <c r="AD780" s="182">
        <f t="shared" si="353"/>
        <v>27686</v>
      </c>
      <c r="AE780" s="128">
        <f t="shared" si="354"/>
        <v>2491.7399999999998</v>
      </c>
      <c r="AF780" s="129">
        <f t="shared" si="355"/>
        <v>504.73999999999978</v>
      </c>
      <c r="AG780" s="130">
        <f t="shared" si="356"/>
        <v>1.8230874810373467E-2</v>
      </c>
      <c r="AH780" s="137">
        <f t="shared" si="357"/>
        <v>1987</v>
      </c>
      <c r="AI780" s="138">
        <f t="shared" si="358"/>
        <v>7.1769125189626526E-2</v>
      </c>
      <c r="AJ780" s="138">
        <f t="shared" si="359"/>
        <v>0.49194803711303114</v>
      </c>
      <c r="AK780" s="11" t="s">
        <v>13397</v>
      </c>
      <c r="AL780" s="11">
        <f t="shared" si="360"/>
        <v>22426.400000000001</v>
      </c>
      <c r="AM780" s="412">
        <f t="shared" si="361"/>
        <v>19433.090909090908</v>
      </c>
      <c r="AN780" s="412">
        <f t="shared" si="362"/>
        <v>8457.0909090909081</v>
      </c>
      <c r="AO780" s="413">
        <f t="shared" si="363"/>
        <v>0.43519020976403883</v>
      </c>
      <c r="AP780" s="153">
        <v>2255017129901</v>
      </c>
      <c r="AQ780" s="11"/>
      <c r="AR780" s="11" t="s">
        <v>1401</v>
      </c>
      <c r="AS780" s="11" t="s">
        <v>12158</v>
      </c>
      <c r="AT780" s="11" t="s">
        <v>842</v>
      </c>
      <c r="AU780" s="11" t="s">
        <v>32</v>
      </c>
      <c r="AV780" s="11"/>
      <c r="AW780" s="233">
        <f>VLOOKUP(B:B,[1]YOKOHAMA!$B:$K,8,0)</f>
        <v>10976</v>
      </c>
      <c r="AX780" s="11">
        <v>1050</v>
      </c>
      <c r="AY780" s="204" t="s">
        <v>6001</v>
      </c>
      <c r="AZ780" s="204" t="s">
        <v>12234</v>
      </c>
      <c r="BA780" s="133" t="str">
        <f>IFERROR(VLOOKUP(AZ:AZ,Q商品!B:E,4,0),"")</f>
        <v>23年製 BluEarth-4S AW21（ブルーアースフォーエス）225/50R17 98V XL 国産オールシーズン 最短当日発送</v>
      </c>
      <c r="BB780" s="133" t="str">
        <f>IFERROR(VLOOKUP(B:B,在庫!B:M,12,0),"")</f>
        <v>2023年製</v>
      </c>
      <c r="BC780" s="133">
        <f>IFERROR(VLOOKUP(B:B,在庫!B:L,10,0),"")</f>
        <v>1</v>
      </c>
      <c r="BD780" s="234" t="e">
        <f>VLOOKUP(AP:AP,[1]MICHELIN!$B:$AH,32,0)</f>
        <v>#N/A</v>
      </c>
      <c r="BE780" s="234" t="e">
        <f>VLOOKUP(AP:AP,[1]MICHELIN!$B:$AH,33,0)</f>
        <v>#N/A</v>
      </c>
      <c r="BF780" s="11"/>
      <c r="BG780" s="11"/>
      <c r="BH780" s="11"/>
      <c r="BI780" s="11"/>
    </row>
    <row r="781" spans="1:61" hidden="1">
      <c r="A781" s="237">
        <f t="shared" si="342"/>
        <v>1</v>
      </c>
      <c r="B781" s="431">
        <f t="shared" si="343"/>
        <v>2256017129908</v>
      </c>
      <c r="C781" s="225">
        <f>VLOOKUP(B:B,[1]YOKOHAMA!$B:$K,9,0)</f>
        <v>4</v>
      </c>
      <c r="D781" s="11" t="s">
        <v>4704</v>
      </c>
      <c r="E781" s="11" t="s">
        <v>1604</v>
      </c>
      <c r="F781" s="303" t="s">
        <v>12191</v>
      </c>
      <c r="G781" s="132" t="str">
        <f t="shared" si="344"/>
        <v>17</v>
      </c>
      <c r="H781" s="225"/>
      <c r="I781" s="225">
        <f>VLOOKUP(B:B,[1]YOKOHAMA!$B:$K,10,0)</f>
        <v>8</v>
      </c>
      <c r="J781" s="131" t="s">
        <v>12</v>
      </c>
      <c r="K781" s="132" t="s">
        <v>12201</v>
      </c>
      <c r="L781" s="132">
        <v>8</v>
      </c>
      <c r="M781" s="134" t="s">
        <v>1779</v>
      </c>
      <c r="N781" s="226" t="s">
        <v>3405</v>
      </c>
      <c r="O781" s="226" t="s">
        <v>1777</v>
      </c>
      <c r="P781" s="227">
        <v>19700</v>
      </c>
      <c r="Q781" s="228">
        <f t="shared" si="345"/>
        <v>16954.545454545452</v>
      </c>
      <c r="R781" s="143">
        <f t="shared" si="346"/>
        <v>0.28231635388739934</v>
      </c>
      <c r="S781" s="238">
        <v>1082154332</v>
      </c>
      <c r="T781" s="288" t="s">
        <v>12242</v>
      </c>
      <c r="U781" s="189">
        <f t="shared" si="347"/>
        <v>19700</v>
      </c>
      <c r="V781" s="11"/>
      <c r="W781" s="229">
        <v>19700</v>
      </c>
      <c r="X781" s="135">
        <f t="shared" si="348"/>
        <v>12168</v>
      </c>
      <c r="Y781" s="230">
        <f t="shared" si="349"/>
        <v>16954.545454545452</v>
      </c>
      <c r="Z781" s="141">
        <f t="shared" si="350"/>
        <v>7.7309644670050748E-2</v>
      </c>
      <c r="AA781" s="136">
        <f t="shared" si="351"/>
        <v>0.28231635388739934</v>
      </c>
      <c r="AB781" s="309" t="s">
        <v>12257</v>
      </c>
      <c r="AC781" s="184">
        <f t="shared" si="352"/>
        <v>19313</v>
      </c>
      <c r="AD781" s="182">
        <f t="shared" si="353"/>
        <v>21223</v>
      </c>
      <c r="AE781" s="128">
        <f t="shared" si="354"/>
        <v>1910.07</v>
      </c>
      <c r="AF781" s="129">
        <f t="shared" si="355"/>
        <v>387.06999999999994</v>
      </c>
      <c r="AG781" s="130">
        <f t="shared" si="356"/>
        <v>1.8238232106676716E-2</v>
      </c>
      <c r="AH781" s="137">
        <f t="shared" si="357"/>
        <v>1523</v>
      </c>
      <c r="AI781" s="138">
        <f t="shared" si="358"/>
        <v>7.1761767893323281E-2</v>
      </c>
      <c r="AJ781" s="138">
        <f t="shared" si="359"/>
        <v>0.26407812178072265</v>
      </c>
      <c r="AK781" s="11" t="s">
        <v>13397</v>
      </c>
      <c r="AL781" s="11">
        <f t="shared" si="360"/>
        <v>17190.7</v>
      </c>
      <c r="AM781" s="412">
        <f t="shared" si="361"/>
        <v>14673.363636363636</v>
      </c>
      <c r="AN781" s="412">
        <f t="shared" si="362"/>
        <v>2505.363636363636</v>
      </c>
      <c r="AO781" s="413">
        <f t="shared" si="363"/>
        <v>0.17074228503100855</v>
      </c>
      <c r="AP781" s="153">
        <v>2256017129908</v>
      </c>
      <c r="AQ781" s="11"/>
      <c r="AR781" s="11" t="s">
        <v>1402</v>
      </c>
      <c r="AS781" s="11" t="s">
        <v>12158</v>
      </c>
      <c r="AT781" s="11" t="s">
        <v>843</v>
      </c>
      <c r="AU781" s="11" t="s">
        <v>68</v>
      </c>
      <c r="AV781" s="11"/>
      <c r="AW781" s="233">
        <f>VLOOKUP(B:B,[1]YOKOHAMA!$B:$K,8,0)</f>
        <v>12168</v>
      </c>
      <c r="AX781" s="11">
        <v>1050</v>
      </c>
      <c r="AY781" s="204" t="s">
        <v>6001</v>
      </c>
      <c r="AZ781" s="204" t="s">
        <v>12222</v>
      </c>
      <c r="BA781" s="133" t="str">
        <f>IFERROR(VLOOKUP(AZ:AZ,Q商品!B:E,4,0),"")</f>
        <v>23年製 BluEarth-4S AW21（ブルーアースフォーエス）103V XL 国産オールシーズン 最短当日発送</v>
      </c>
      <c r="BB781" s="133" t="str">
        <f>IFERROR(VLOOKUP(B:B,在庫!B:M,12,0),"")</f>
        <v>2023年製</v>
      </c>
      <c r="BC781" s="133">
        <f>IFERROR(VLOOKUP(B:B,在庫!B:L,10,0),"")</f>
        <v>1</v>
      </c>
      <c r="BD781" s="234" t="e">
        <f>VLOOKUP(AP:AP,[1]MICHELIN!$B:$AH,32,0)</f>
        <v>#N/A</v>
      </c>
      <c r="BE781" s="234" t="e">
        <f>VLOOKUP(AP:AP,[1]MICHELIN!$B:$AH,33,0)</f>
        <v>#N/A</v>
      </c>
      <c r="BF781" s="11"/>
      <c r="BG781" s="11"/>
      <c r="BH781" s="11"/>
      <c r="BI781" s="11"/>
    </row>
    <row r="782" spans="1:61" hidden="1">
      <c r="A782" s="237">
        <f t="shared" si="342"/>
        <v>1</v>
      </c>
      <c r="B782" s="431">
        <f t="shared" si="343"/>
        <v>2255518129905</v>
      </c>
      <c r="C782" s="225">
        <f>VLOOKUP(B:B,[1]YOKOHAMA!$B:$K,9,0)</f>
        <v>4</v>
      </c>
      <c r="D782" s="11" t="s">
        <v>4704</v>
      </c>
      <c r="E782" s="11" t="s">
        <v>1605</v>
      </c>
      <c r="F782" s="303" t="s">
        <v>12192</v>
      </c>
      <c r="G782" s="132" t="str">
        <f t="shared" si="344"/>
        <v>18</v>
      </c>
      <c r="H782" s="225"/>
      <c r="I782" s="225">
        <f>VLOOKUP(B:B,[1]YOKOHAMA!$B:$K,10,0)</f>
        <v>36</v>
      </c>
      <c r="J782" s="131">
        <v>754</v>
      </c>
      <c r="K782" s="132" t="s">
        <v>12201</v>
      </c>
      <c r="L782" s="132">
        <v>9</v>
      </c>
      <c r="M782" s="134" t="s">
        <v>1776</v>
      </c>
      <c r="N782" s="226" t="s">
        <v>12209</v>
      </c>
      <c r="O782" s="226" t="s">
        <v>1777</v>
      </c>
      <c r="P782" s="227">
        <v>24699</v>
      </c>
      <c r="Q782" s="228">
        <f t="shared" si="345"/>
        <v>21499.090909090908</v>
      </c>
      <c r="R782" s="143">
        <f t="shared" si="346"/>
        <v>0.42606875554991752</v>
      </c>
      <c r="S782" s="238">
        <v>1082154333</v>
      </c>
      <c r="T782" s="288" t="s">
        <v>12243</v>
      </c>
      <c r="U782" s="189">
        <f t="shared" si="347"/>
        <v>24699</v>
      </c>
      <c r="V782" s="11"/>
      <c r="W782" s="229">
        <v>24699</v>
      </c>
      <c r="X782" s="135">
        <f t="shared" si="348"/>
        <v>12339</v>
      </c>
      <c r="Y782" s="230">
        <f t="shared" si="349"/>
        <v>21499.090909090908</v>
      </c>
      <c r="Z782" s="141">
        <f t="shared" si="350"/>
        <v>7.729057856593391E-2</v>
      </c>
      <c r="AA782" s="136">
        <f t="shared" si="351"/>
        <v>0.42606875554991752</v>
      </c>
      <c r="AB782" s="309" t="s">
        <v>12257</v>
      </c>
      <c r="AC782" s="184">
        <f t="shared" si="352"/>
        <v>24214</v>
      </c>
      <c r="AD782" s="182">
        <f t="shared" si="353"/>
        <v>26608</v>
      </c>
      <c r="AE782" s="128">
        <f t="shared" si="354"/>
        <v>2394.7199999999998</v>
      </c>
      <c r="AF782" s="129">
        <f t="shared" si="355"/>
        <v>485.7199999999998</v>
      </c>
      <c r="AG782" s="130">
        <f t="shared" si="356"/>
        <v>1.8254660252555614E-2</v>
      </c>
      <c r="AH782" s="137">
        <f t="shared" si="357"/>
        <v>1909</v>
      </c>
      <c r="AI782" s="138">
        <f t="shared" si="358"/>
        <v>7.1745339747444375E-2</v>
      </c>
      <c r="AJ782" s="138">
        <f t="shared" si="359"/>
        <v>0.4078140952973619</v>
      </c>
      <c r="AK782" s="11" t="s">
        <v>13397</v>
      </c>
      <c r="AL782" s="11">
        <f t="shared" si="360"/>
        <v>21553.200000000001</v>
      </c>
      <c r="AM782" s="412">
        <f t="shared" si="361"/>
        <v>18639.272727272728</v>
      </c>
      <c r="AN782" s="412">
        <f t="shared" si="362"/>
        <v>6300.2727272727279</v>
      </c>
      <c r="AO782" s="413">
        <f t="shared" si="363"/>
        <v>0.33801065199578606</v>
      </c>
      <c r="AP782" s="153">
        <v>2255518129905</v>
      </c>
      <c r="AQ782" s="11"/>
      <c r="AR782" s="11" t="s">
        <v>1403</v>
      </c>
      <c r="AS782" s="11" t="s">
        <v>12158</v>
      </c>
      <c r="AT782" s="11" t="s">
        <v>776</v>
      </c>
      <c r="AU782" s="11" t="s">
        <v>71</v>
      </c>
      <c r="AV782" s="11"/>
      <c r="AW782" s="233">
        <f>VLOOKUP(B:B,[1]YOKOHAMA!$B:$K,8,0)</f>
        <v>12339</v>
      </c>
      <c r="AX782" s="11">
        <v>1050</v>
      </c>
      <c r="AY782" s="204" t="s">
        <v>6001</v>
      </c>
      <c r="AZ782" s="204" t="s">
        <v>12223</v>
      </c>
      <c r="BA782" s="133" t="str">
        <f>IFERROR(VLOOKUP(AZ:AZ,Q商品!B:E,4,0),"")</f>
        <v>23年製 BluEarth-4S AW21（ブルーアースフォーエス）225/55R18 98V 国産オールシーズン 最短当日発送</v>
      </c>
      <c r="BB782" s="133" t="str">
        <f>IFERROR(VLOOKUP(B:B,在庫!B:M,12,0),"")</f>
        <v>2023年製</v>
      </c>
      <c r="BC782" s="133">
        <f>IFERROR(VLOOKUP(B:B,在庫!B:L,10,0),"")</f>
        <v>1</v>
      </c>
      <c r="BD782" s="234" t="e">
        <f>VLOOKUP(AP:AP,[1]MICHELIN!$B:$AH,32,0)</f>
        <v>#N/A</v>
      </c>
      <c r="BE782" s="234" t="e">
        <f>VLOOKUP(AP:AP,[1]MICHELIN!$B:$AH,33,0)</f>
        <v>#N/A</v>
      </c>
      <c r="BF782" s="11"/>
      <c r="BG782" s="11"/>
      <c r="BH782" s="11"/>
      <c r="BI782" s="11"/>
    </row>
    <row r="783" spans="1:61" hidden="1">
      <c r="A783" s="237">
        <f t="shared" si="342"/>
        <v>1</v>
      </c>
      <c r="B783" s="431">
        <f t="shared" si="343"/>
        <v>2256018129907</v>
      </c>
      <c r="C783" s="225">
        <f>VLOOKUP(B:B,[1]YOKOHAMA!$B:$K,9,0)</f>
        <v>12</v>
      </c>
      <c r="D783" s="11" t="s">
        <v>4704</v>
      </c>
      <c r="E783" s="11" t="s">
        <v>1606</v>
      </c>
      <c r="F783" s="303" t="s">
        <v>12193</v>
      </c>
      <c r="G783" s="132" t="str">
        <f t="shared" si="344"/>
        <v>18</v>
      </c>
      <c r="H783" s="225"/>
      <c r="I783" s="225">
        <f>VLOOKUP(B:B,[1]YOKOHAMA!$B:$K,10,0)</f>
        <v>0</v>
      </c>
      <c r="J783" s="131" t="s">
        <v>12</v>
      </c>
      <c r="K783" s="132" t="s">
        <v>12201</v>
      </c>
      <c r="L783" s="132">
        <v>10</v>
      </c>
      <c r="M783" s="134" t="s">
        <v>1776</v>
      </c>
      <c r="N783" s="226" t="s">
        <v>12210</v>
      </c>
      <c r="O783" s="226" t="s">
        <v>1777</v>
      </c>
      <c r="P783" s="227">
        <v>24899</v>
      </c>
      <c r="Q783" s="228">
        <f t="shared" si="345"/>
        <v>21680.909090909088</v>
      </c>
      <c r="R783" s="143">
        <f t="shared" si="346"/>
        <v>0.39167679986582238</v>
      </c>
      <c r="S783" s="238">
        <v>1082154334</v>
      </c>
      <c r="T783" s="288" t="s">
        <v>12244</v>
      </c>
      <c r="U783" s="189">
        <f t="shared" si="347"/>
        <v>24899</v>
      </c>
      <c r="V783" s="11"/>
      <c r="W783" s="229">
        <v>24899</v>
      </c>
      <c r="X783" s="135">
        <f t="shared" si="348"/>
        <v>13189</v>
      </c>
      <c r="Y783" s="230">
        <f t="shared" si="349"/>
        <v>21680.909090909088</v>
      </c>
      <c r="Z783" s="141">
        <f t="shared" si="350"/>
        <v>7.7312341861119016E-2</v>
      </c>
      <c r="AA783" s="136">
        <f t="shared" si="351"/>
        <v>0.39167679986582238</v>
      </c>
      <c r="AB783" s="309" t="s">
        <v>12257</v>
      </c>
      <c r="AC783" s="184">
        <f t="shared" si="352"/>
        <v>24410</v>
      </c>
      <c r="AD783" s="182">
        <f t="shared" si="353"/>
        <v>26824</v>
      </c>
      <c r="AE783" s="128">
        <f t="shared" si="354"/>
        <v>2414.16</v>
      </c>
      <c r="AF783" s="129">
        <f t="shared" si="355"/>
        <v>489.15999999999985</v>
      </c>
      <c r="AG783" s="130">
        <f t="shared" si="356"/>
        <v>1.8235908141962416E-2</v>
      </c>
      <c r="AH783" s="137">
        <f t="shared" si="357"/>
        <v>1925</v>
      </c>
      <c r="AI783" s="138">
        <f t="shared" si="358"/>
        <v>7.1764091858037574E-2</v>
      </c>
      <c r="AJ783" s="138">
        <f t="shared" si="359"/>
        <v>0.37344089172385997</v>
      </c>
      <c r="AK783" s="11" t="s">
        <v>13397</v>
      </c>
      <c r="AL783" s="11">
        <f t="shared" si="360"/>
        <v>21727.599999999999</v>
      </c>
      <c r="AM783" s="412">
        <f t="shared" si="361"/>
        <v>18797.81818181818</v>
      </c>
      <c r="AN783" s="412">
        <f t="shared" si="362"/>
        <v>5608.8181818181802</v>
      </c>
      <c r="AO783" s="413">
        <f t="shared" si="363"/>
        <v>0.29837602042790262</v>
      </c>
      <c r="AP783" s="153">
        <v>2256018129907</v>
      </c>
      <c r="AQ783" s="11"/>
      <c r="AR783" s="11" t="s">
        <v>1404</v>
      </c>
      <c r="AS783" s="11" t="s">
        <v>12158</v>
      </c>
      <c r="AT783" s="11" t="s">
        <v>1050</v>
      </c>
      <c r="AU783" s="11" t="s">
        <v>84</v>
      </c>
      <c r="AV783" s="11"/>
      <c r="AW783" s="233">
        <f>VLOOKUP(B:B,[1]YOKOHAMA!$B:$K,8,0)</f>
        <v>13189</v>
      </c>
      <c r="AX783" s="11">
        <v>1050</v>
      </c>
      <c r="AY783" s="204" t="s">
        <v>6001</v>
      </c>
      <c r="AZ783" s="204" t="s">
        <v>12224</v>
      </c>
      <c r="BA783" s="133" t="str">
        <f>IFERROR(VLOOKUP(AZ:AZ,Q商品!B:E,4,0),"")</f>
        <v>23年製 BluEarth-4S AW21（ブルーアースフォーエス）225/60R18 104V XL 国産オールシーズン 最短当日発送</v>
      </c>
      <c r="BB783" s="133" t="str">
        <f>IFERROR(VLOOKUP(B:B,在庫!B:M,12,0),"")</f>
        <v>2023年製</v>
      </c>
      <c r="BC783" s="133">
        <f>IFERROR(VLOOKUP(B:B,在庫!B:L,10,0),"")</f>
        <v>1</v>
      </c>
      <c r="BD783" s="234" t="e">
        <f>VLOOKUP(AP:AP,[1]MICHELIN!$B:$AH,32,0)</f>
        <v>#N/A</v>
      </c>
      <c r="BE783" s="234" t="e">
        <f>VLOOKUP(AP:AP,[1]MICHELIN!$B:$AH,33,0)</f>
        <v>#N/A</v>
      </c>
      <c r="BF783" s="11"/>
      <c r="BG783" s="11"/>
      <c r="BH783" s="11"/>
      <c r="BI783" s="11"/>
    </row>
    <row r="784" spans="1:61" hidden="1">
      <c r="A784" s="237">
        <f t="shared" si="342"/>
        <v>1</v>
      </c>
      <c r="B784" s="431">
        <f t="shared" si="343"/>
        <v>2355518129902</v>
      </c>
      <c r="C784" s="225">
        <f>VLOOKUP(B:B,[1]YOKOHAMA!$B:$K,9,0)</f>
        <v>0</v>
      </c>
      <c r="D784" s="11" t="s">
        <v>4704</v>
      </c>
      <c r="E784" s="11" t="s">
        <v>1607</v>
      </c>
      <c r="F784" s="303" t="s">
        <v>12194</v>
      </c>
      <c r="G784" s="132" t="str">
        <f t="shared" si="344"/>
        <v>18</v>
      </c>
      <c r="H784" s="225"/>
      <c r="I784" s="225">
        <f>VLOOKUP(B:B,[1]YOKOHAMA!$B:$K,10,0)</f>
        <v>0</v>
      </c>
      <c r="J784" s="131">
        <v>2132</v>
      </c>
      <c r="K784" s="132" t="s">
        <v>12201</v>
      </c>
      <c r="L784" s="132">
        <v>11</v>
      </c>
      <c r="M784" s="134" t="s">
        <v>1779</v>
      </c>
      <c r="N784" s="226" t="s">
        <v>7185</v>
      </c>
      <c r="O784" s="226" t="s">
        <v>1777</v>
      </c>
      <c r="P784" s="227">
        <v>25500</v>
      </c>
      <c r="Q784" s="228">
        <f t="shared" si="345"/>
        <v>22227.272727272724</v>
      </c>
      <c r="R784" s="143">
        <f t="shared" si="346"/>
        <v>0.40177096114519417</v>
      </c>
      <c r="S784" s="238">
        <v>1082154335</v>
      </c>
      <c r="T784" s="288" t="s">
        <v>12245</v>
      </c>
      <c r="U784" s="189">
        <f t="shared" si="347"/>
        <v>25500</v>
      </c>
      <c r="V784" s="11"/>
      <c r="W784" s="229">
        <v>25500</v>
      </c>
      <c r="X784" s="135">
        <f t="shared" si="348"/>
        <v>13297</v>
      </c>
      <c r="Y784" s="230">
        <f t="shared" si="349"/>
        <v>22227.272727272724</v>
      </c>
      <c r="Z784" s="141">
        <f t="shared" si="350"/>
        <v>7.7333333333333254E-2</v>
      </c>
      <c r="AA784" s="136">
        <f t="shared" si="351"/>
        <v>0.40177096114519417</v>
      </c>
      <c r="AB784" s="309" t="s">
        <v>12257</v>
      </c>
      <c r="AC784" s="184">
        <f t="shared" si="352"/>
        <v>25000</v>
      </c>
      <c r="AD784" s="182">
        <f t="shared" si="353"/>
        <v>27472</v>
      </c>
      <c r="AE784" s="128">
        <f t="shared" si="354"/>
        <v>2472.48</v>
      </c>
      <c r="AF784" s="129">
        <f t="shared" si="355"/>
        <v>500.48</v>
      </c>
      <c r="AG784" s="130">
        <f t="shared" si="356"/>
        <v>1.821782178217822E-2</v>
      </c>
      <c r="AH784" s="137">
        <f t="shared" si="357"/>
        <v>1972</v>
      </c>
      <c r="AI784" s="138">
        <f t="shared" si="358"/>
        <v>7.1782178217821777E-2</v>
      </c>
      <c r="AJ784" s="138">
        <f t="shared" si="359"/>
        <v>0.38355313936301594</v>
      </c>
      <c r="AK784" s="11" t="s">
        <v>13397</v>
      </c>
      <c r="AL784" s="11">
        <f t="shared" si="360"/>
        <v>22252.799999999999</v>
      </c>
      <c r="AM784" s="412">
        <f t="shared" si="361"/>
        <v>19275.272727272724</v>
      </c>
      <c r="AN784" s="412">
        <f t="shared" si="362"/>
        <v>5978.2727272727243</v>
      </c>
      <c r="AO784" s="413">
        <f t="shared" si="363"/>
        <v>0.31015243269756815</v>
      </c>
      <c r="AP784" s="153">
        <v>2355518129902</v>
      </c>
      <c r="AQ784" s="11"/>
      <c r="AR784" s="11" t="s">
        <v>1405</v>
      </c>
      <c r="AS784" s="11" t="s">
        <v>12158</v>
      </c>
      <c r="AT784" s="11" t="s">
        <v>990</v>
      </c>
      <c r="AU784" s="11" t="s">
        <v>72</v>
      </c>
      <c r="AV784" s="11"/>
      <c r="AW784" s="233">
        <f>VLOOKUP(B:B,[1]YOKOHAMA!$B:$K,8,0)</f>
        <v>13297</v>
      </c>
      <c r="AX784" s="11">
        <v>1050</v>
      </c>
      <c r="AY784" s="204" t="s">
        <v>6001</v>
      </c>
      <c r="AZ784" s="204" t="s">
        <v>12225</v>
      </c>
      <c r="BA784" s="133" t="str">
        <f>IFERROR(VLOOKUP(AZ:AZ,Q商品!B:E,4,0),"")</f>
        <v>23年製 BluEarth-4S AW21（ブルーアースフォーエス）235/55R18 100V 国産オールシーズン 最短当日発送</v>
      </c>
      <c r="BB784" s="133" t="str">
        <f>IFERROR(VLOOKUP(B:B,在庫!B:M,12,0),"")</f>
        <v/>
      </c>
      <c r="BC784" s="133" t="str">
        <f>IFERROR(VLOOKUP(B:B,在庫!B:L,10,0),"")</f>
        <v/>
      </c>
      <c r="BD784" s="234" t="e">
        <f>VLOOKUP(AP:AP,[1]MICHELIN!$B:$AH,32,0)</f>
        <v>#N/A</v>
      </c>
      <c r="BE784" s="234" t="e">
        <f>VLOOKUP(AP:AP,[1]MICHELIN!$B:$AH,33,0)</f>
        <v>#N/A</v>
      </c>
      <c r="BF784" s="11"/>
      <c r="BG784" s="11"/>
      <c r="BH784" s="11"/>
      <c r="BI784" s="11"/>
    </row>
    <row r="785" spans="1:61" hidden="1">
      <c r="A785" s="237">
        <f t="shared" si="342"/>
        <v>1</v>
      </c>
      <c r="B785" s="431">
        <f t="shared" si="343"/>
        <v>2255519129904</v>
      </c>
      <c r="C785" s="225">
        <f>VLOOKUP(B:B,[1]YOKOHAMA!$B:$K,9,0)</f>
        <v>0</v>
      </c>
      <c r="D785" s="11" t="s">
        <v>4704</v>
      </c>
      <c r="E785" s="11" t="s">
        <v>1608</v>
      </c>
      <c r="F785" s="303" t="s">
        <v>12195</v>
      </c>
      <c r="G785" s="132" t="str">
        <f t="shared" si="344"/>
        <v>19</v>
      </c>
      <c r="H785" s="225"/>
      <c r="I785" s="225">
        <f>VLOOKUP(B:B,[1]YOKOHAMA!$B:$K,10,0)</f>
        <v>0</v>
      </c>
      <c r="J785" s="131">
        <v>241</v>
      </c>
      <c r="K785" s="132" t="s">
        <v>12201</v>
      </c>
      <c r="L785" s="132">
        <v>12</v>
      </c>
      <c r="M785" s="134" t="s">
        <v>1779</v>
      </c>
      <c r="N785" s="226" t="s">
        <v>7485</v>
      </c>
      <c r="O785" s="226" t="s">
        <v>1777</v>
      </c>
      <c r="P785" s="227">
        <v>26000</v>
      </c>
      <c r="Q785" s="228">
        <f t="shared" si="345"/>
        <v>22681.81818181818</v>
      </c>
      <c r="R785" s="143">
        <f t="shared" si="346"/>
        <v>0.38880561122244484</v>
      </c>
      <c r="S785" s="238">
        <v>1082154336</v>
      </c>
      <c r="T785" s="288" t="s">
        <v>12246</v>
      </c>
      <c r="U785" s="189">
        <f t="shared" si="347"/>
        <v>26000</v>
      </c>
      <c r="V785" s="11"/>
      <c r="W785" s="229">
        <v>26000</v>
      </c>
      <c r="X785" s="135">
        <f t="shared" si="348"/>
        <v>13863</v>
      </c>
      <c r="Y785" s="230">
        <f t="shared" si="349"/>
        <v>22681.81818181818</v>
      </c>
      <c r="Z785" s="141">
        <f t="shared" si="350"/>
        <v>7.7307692307692299E-2</v>
      </c>
      <c r="AA785" s="136">
        <f t="shared" si="351"/>
        <v>0.38880561122244484</v>
      </c>
      <c r="AB785" s="309" t="s">
        <v>12257</v>
      </c>
      <c r="AC785" s="184">
        <f t="shared" si="352"/>
        <v>25490</v>
      </c>
      <c r="AD785" s="182">
        <f t="shared" si="353"/>
        <v>28010</v>
      </c>
      <c r="AE785" s="128">
        <f t="shared" si="354"/>
        <v>2520.9</v>
      </c>
      <c r="AF785" s="129">
        <f t="shared" si="355"/>
        <v>510.90000000000009</v>
      </c>
      <c r="AG785" s="130">
        <f t="shared" si="356"/>
        <v>1.8239914316315605E-2</v>
      </c>
      <c r="AH785" s="137">
        <f t="shared" si="357"/>
        <v>2010</v>
      </c>
      <c r="AI785" s="138">
        <f t="shared" si="358"/>
        <v>7.1760085683684402E-2</v>
      </c>
      <c r="AJ785" s="138">
        <f t="shared" si="359"/>
        <v>0.37056569690612923</v>
      </c>
      <c r="AK785" s="11" t="s">
        <v>13397</v>
      </c>
      <c r="AL785" s="11">
        <f t="shared" si="360"/>
        <v>22689</v>
      </c>
      <c r="AM785" s="412">
        <f t="shared" si="361"/>
        <v>19671.81818181818</v>
      </c>
      <c r="AN785" s="412">
        <f t="shared" si="362"/>
        <v>5808.8181818181802</v>
      </c>
      <c r="AO785" s="413">
        <f t="shared" si="363"/>
        <v>0.2952862886455011</v>
      </c>
      <c r="AP785" s="153">
        <v>2255519129904</v>
      </c>
      <c r="AQ785" s="11"/>
      <c r="AR785" s="11" t="s">
        <v>1406</v>
      </c>
      <c r="AS785" s="11" t="s">
        <v>12158</v>
      </c>
      <c r="AT785" s="11" t="s">
        <v>812</v>
      </c>
      <c r="AU785" s="11" t="s">
        <v>78</v>
      </c>
      <c r="AV785" s="11"/>
      <c r="AW785" s="233">
        <f>VLOOKUP(B:B,[1]YOKOHAMA!$B:$K,8,0)</f>
        <v>13863</v>
      </c>
      <c r="AX785" s="11">
        <v>1050</v>
      </c>
      <c r="AY785" s="204" t="s">
        <v>6001</v>
      </c>
      <c r="AZ785" s="204" t="s">
        <v>12226</v>
      </c>
      <c r="BA785" s="133" t="str">
        <f>IFERROR(VLOOKUP(AZ:AZ,Q商品!B:E,4,0),"")</f>
        <v>23年製 BluEarth-4S AW21（ブルーアースフォーエス）225/55R19 99V 国産オールシーズン 最短当日発送</v>
      </c>
      <c r="BB785" s="133" t="str">
        <f>IFERROR(VLOOKUP(B:B,在庫!B:M,12,0),"")</f>
        <v/>
      </c>
      <c r="BC785" s="133" t="str">
        <f>IFERROR(VLOOKUP(B:B,在庫!B:L,10,0),"")</f>
        <v/>
      </c>
      <c r="BD785" s="234" t="e">
        <f>VLOOKUP(AP:AP,[1]MICHELIN!$B:$AH,32,0)</f>
        <v>#N/A</v>
      </c>
      <c r="BE785" s="234" t="e">
        <f>VLOOKUP(AP:AP,[1]MICHELIN!$B:$AH,33,0)</f>
        <v>#N/A</v>
      </c>
      <c r="BF785" s="11"/>
      <c r="BG785" s="11"/>
      <c r="BH785" s="11"/>
      <c r="BI785" s="11"/>
    </row>
    <row r="786" spans="1:61" hidden="1">
      <c r="A786" s="237">
        <f t="shared" si="342"/>
        <v>1</v>
      </c>
      <c r="B786" s="431">
        <f t="shared" si="343"/>
        <v>1954516129900</v>
      </c>
      <c r="C786" s="225">
        <f>VLOOKUP(B:B,[1]YOKOHAMA!$B:$K,9,0)</f>
        <v>0</v>
      </c>
      <c r="D786" s="11" t="s">
        <v>4704</v>
      </c>
      <c r="E786" s="11" t="s">
        <v>12172</v>
      </c>
      <c r="F786" s="303" t="s">
        <v>7646</v>
      </c>
      <c r="G786" s="132" t="str">
        <f t="shared" si="344"/>
        <v>16</v>
      </c>
      <c r="H786" s="225"/>
      <c r="I786" s="225">
        <f>VLOOKUP(B:B,[1]YOKOHAMA!$B:$K,10,0)</f>
        <v>12</v>
      </c>
      <c r="J786" s="131"/>
      <c r="K786" s="132" t="s">
        <v>12201</v>
      </c>
      <c r="L786" s="132">
        <v>13</v>
      </c>
      <c r="M786" s="134"/>
      <c r="N786" s="226"/>
      <c r="O786" s="226"/>
      <c r="P786" s="227"/>
      <c r="Q786" s="228">
        <f t="shared" si="345"/>
        <v>-477.27272727272725</v>
      </c>
      <c r="R786" s="143">
        <f t="shared" si="346"/>
        <v>19.387809523809526</v>
      </c>
      <c r="S786" s="238">
        <v>1082154337</v>
      </c>
      <c r="T786" s="288" t="s">
        <v>12247</v>
      </c>
      <c r="U786" s="189">
        <f t="shared" si="347"/>
        <v>17700</v>
      </c>
      <c r="V786" s="11"/>
      <c r="W786" s="229">
        <v>17700</v>
      </c>
      <c r="X786" s="135">
        <f t="shared" si="348"/>
        <v>8776</v>
      </c>
      <c r="Y786" s="230">
        <f t="shared" si="349"/>
        <v>15613.636363636362</v>
      </c>
      <c r="Z786" s="141" t="str">
        <f t="shared" si="350"/>
        <v/>
      </c>
      <c r="AA786" s="136">
        <f t="shared" si="351"/>
        <v>0.43792721979621535</v>
      </c>
      <c r="AB786" s="309" t="s">
        <v>12257</v>
      </c>
      <c r="AC786" s="184">
        <f t="shared" si="352"/>
        <v>17352</v>
      </c>
      <c r="AD786" s="182">
        <f t="shared" si="353"/>
        <v>19068</v>
      </c>
      <c r="AE786" s="128">
        <f t="shared" si="354"/>
        <v>1716.12</v>
      </c>
      <c r="AF786" s="129">
        <f t="shared" si="355"/>
        <v>348.11999999999989</v>
      </c>
      <c r="AG786" s="130">
        <f t="shared" si="356"/>
        <v>1.8256765261170541E-2</v>
      </c>
      <c r="AH786" s="137">
        <f t="shared" si="357"/>
        <v>1368</v>
      </c>
      <c r="AI786" s="138">
        <f t="shared" si="358"/>
        <v>7.1743234738829459E-2</v>
      </c>
      <c r="AJ786" s="138">
        <f t="shared" si="359"/>
        <v>0.41967045453504481</v>
      </c>
      <c r="AK786" s="11" t="s">
        <v>13397</v>
      </c>
      <c r="AL786" s="11">
        <f t="shared" si="360"/>
        <v>15445.2</v>
      </c>
      <c r="AM786" s="412">
        <f t="shared" si="361"/>
        <v>13563.818181818182</v>
      </c>
      <c r="AN786" s="412">
        <f t="shared" si="362"/>
        <v>4787.818181818182</v>
      </c>
      <c r="AO786" s="413">
        <f t="shared" si="363"/>
        <v>0.35298454444310401</v>
      </c>
      <c r="AP786" s="153">
        <v>1954516129900</v>
      </c>
      <c r="AQ786" s="11"/>
      <c r="AR786" s="11" t="s">
        <v>12162</v>
      </c>
      <c r="AS786" s="11" t="s">
        <v>12158</v>
      </c>
      <c r="AT786" s="11" t="s">
        <v>1079</v>
      </c>
      <c r="AU786" s="11" t="s">
        <v>716</v>
      </c>
      <c r="AV786" s="11"/>
      <c r="AW786" s="233">
        <f>VLOOKUP(B:B,[1]YOKOHAMA!$B:$K,8,0)</f>
        <v>8776</v>
      </c>
      <c r="AX786" s="11">
        <v>525</v>
      </c>
      <c r="AY786" s="204" t="s">
        <v>6001</v>
      </c>
      <c r="AZ786" s="204" t="s">
        <v>12227</v>
      </c>
      <c r="BA786" s="133" t="str">
        <f>IFERROR(VLOOKUP(AZ:AZ,Q商品!B:E,4,0),"")</f>
        <v>23年製 BluEarth-4S AW21（ブルーアースフォーエス）195/45R16 84V XL 国産オールシーズン 最短当日発送</v>
      </c>
      <c r="BB786" s="133" t="str">
        <f>IFERROR(VLOOKUP(B:B,在庫!B:M,12,0),"")</f>
        <v>2023年製</v>
      </c>
      <c r="BC786" s="133">
        <f>IFERROR(VLOOKUP(B:B,在庫!B:L,10,0),"")</f>
        <v>1</v>
      </c>
      <c r="BD786" s="234" t="e">
        <f>VLOOKUP(AP:AP,[1]MICHELIN!$B:$AH,32,0)</f>
        <v>#N/A</v>
      </c>
      <c r="BE786" s="234" t="e">
        <f>VLOOKUP(AP:AP,[1]MICHELIN!$B:$AH,33,0)</f>
        <v>#N/A</v>
      </c>
      <c r="BF786" s="11"/>
      <c r="BG786" s="11"/>
      <c r="BH786" s="11"/>
      <c r="BI786" s="11"/>
    </row>
    <row r="787" spans="1:61" hidden="1">
      <c r="A787" s="237">
        <f t="shared" si="342"/>
        <v>1</v>
      </c>
      <c r="B787" s="431">
        <f t="shared" si="343"/>
        <v>2255517129906</v>
      </c>
      <c r="C787" s="225">
        <f>VLOOKUP(B:B,[1]YOKOHAMA!$B:$K,9,0)</f>
        <v>0</v>
      </c>
      <c r="D787" s="11" t="s">
        <v>4704</v>
      </c>
      <c r="E787" s="11" t="s">
        <v>12173</v>
      </c>
      <c r="F787" s="303" t="s">
        <v>12196</v>
      </c>
      <c r="G787" s="132" t="str">
        <f t="shared" si="344"/>
        <v>17</v>
      </c>
      <c r="H787" s="225"/>
      <c r="I787" s="225">
        <f>VLOOKUP(B:B,[1]YOKOHAMA!$B:$K,10,0)</f>
        <v>0</v>
      </c>
      <c r="J787" s="131" t="s">
        <v>12</v>
      </c>
      <c r="K787" s="132" t="s">
        <v>12201</v>
      </c>
      <c r="L787" s="132">
        <v>14</v>
      </c>
      <c r="M787" s="134" t="s">
        <v>1776</v>
      </c>
      <c r="N787" s="226" t="s">
        <v>12211</v>
      </c>
      <c r="O787" s="226" t="s">
        <v>1777</v>
      </c>
      <c r="P787" s="227">
        <v>22599</v>
      </c>
      <c r="Q787" s="228">
        <f t="shared" si="345"/>
        <v>19590</v>
      </c>
      <c r="R787" s="143">
        <f t="shared" si="346"/>
        <v>0.42526799387442571</v>
      </c>
      <c r="S787" s="238">
        <v>1082154338</v>
      </c>
      <c r="T787" s="288" t="s">
        <v>12248</v>
      </c>
      <c r="U787" s="189">
        <f t="shared" si="347"/>
        <v>22599</v>
      </c>
      <c r="V787" s="11"/>
      <c r="W787" s="229">
        <v>22599</v>
      </c>
      <c r="X787" s="135">
        <f t="shared" si="348"/>
        <v>11259</v>
      </c>
      <c r="Y787" s="230">
        <f t="shared" si="349"/>
        <v>19590</v>
      </c>
      <c r="Z787" s="141">
        <f t="shared" si="350"/>
        <v>7.7304305500243364E-2</v>
      </c>
      <c r="AA787" s="136">
        <f t="shared" si="351"/>
        <v>0.42526799387442571</v>
      </c>
      <c r="AB787" s="309" t="s">
        <v>12257</v>
      </c>
      <c r="AC787" s="184">
        <f t="shared" si="352"/>
        <v>22155</v>
      </c>
      <c r="AD787" s="182">
        <f t="shared" si="353"/>
        <v>24346</v>
      </c>
      <c r="AE787" s="128">
        <f t="shared" si="354"/>
        <v>2191.14</v>
      </c>
      <c r="AF787" s="129">
        <f t="shared" si="355"/>
        <v>444.13999999999987</v>
      </c>
      <c r="AG787" s="130">
        <f t="shared" si="356"/>
        <v>1.8242832498151642E-2</v>
      </c>
      <c r="AH787" s="137">
        <f t="shared" si="357"/>
        <v>1747</v>
      </c>
      <c r="AI787" s="138">
        <f t="shared" si="358"/>
        <v>7.1757167501848351E-2</v>
      </c>
      <c r="AJ787" s="138">
        <f t="shared" si="359"/>
        <v>0.40702516137627409</v>
      </c>
      <c r="AK787" s="11" t="s">
        <v>13397</v>
      </c>
      <c r="AL787" s="11">
        <f t="shared" si="360"/>
        <v>19720.400000000001</v>
      </c>
      <c r="AM787" s="412">
        <f t="shared" si="361"/>
        <v>16973.090909090908</v>
      </c>
      <c r="AN787" s="412">
        <f t="shared" si="362"/>
        <v>5714.0909090909081</v>
      </c>
      <c r="AO787" s="413">
        <f t="shared" si="363"/>
        <v>0.33665588310909245</v>
      </c>
      <c r="AP787" s="153">
        <v>2255517129906</v>
      </c>
      <c r="AQ787" s="11"/>
      <c r="AR787" s="11" t="s">
        <v>12163</v>
      </c>
      <c r="AS787" s="11" t="s">
        <v>12158</v>
      </c>
      <c r="AT787" s="11" t="s">
        <v>859</v>
      </c>
      <c r="AU787" s="11" t="s">
        <v>52</v>
      </c>
      <c r="AV787" s="11"/>
      <c r="AW787" s="233">
        <f>VLOOKUP(B:B,[1]YOKOHAMA!$B:$K,8,0)</f>
        <v>11259</v>
      </c>
      <c r="AX787" s="11">
        <v>1050</v>
      </c>
      <c r="AY787" s="204" t="s">
        <v>6001</v>
      </c>
      <c r="AZ787" s="204" t="s">
        <v>12228</v>
      </c>
      <c r="BA787" s="133" t="str">
        <f>IFERROR(VLOOKUP(AZ:AZ,Q商品!B:E,4,0),"")</f>
        <v>23年製 BluEarth-4S AW21（ブルーアースフォーエス）225/55R17 101W XL 国産オールシーズン 最短当日発送</v>
      </c>
      <c r="BB787" s="133" t="str">
        <f>IFERROR(VLOOKUP(B:B,在庫!B:M,12,0),"")</f>
        <v/>
      </c>
      <c r="BC787" s="133" t="str">
        <f>IFERROR(VLOOKUP(B:B,在庫!B:L,10,0),"")</f>
        <v/>
      </c>
      <c r="BD787" s="234" t="e">
        <f>VLOOKUP(AP:AP,[1]MICHELIN!$B:$AH,32,0)</f>
        <v>#N/A</v>
      </c>
      <c r="BE787" s="234" t="e">
        <f>VLOOKUP(AP:AP,[1]MICHELIN!$B:$AH,33,0)</f>
        <v>#N/A</v>
      </c>
      <c r="BF787" s="11"/>
      <c r="BG787" s="11"/>
      <c r="BH787" s="11"/>
      <c r="BI787" s="11"/>
    </row>
    <row r="788" spans="1:61" hidden="1">
      <c r="A788" s="237">
        <f t="shared" si="342"/>
        <v>1</v>
      </c>
      <c r="B788" s="431">
        <f t="shared" si="343"/>
        <v>2355517129903</v>
      </c>
      <c r="C788" s="225">
        <f>VLOOKUP(B:B,[1]YOKOHAMA!$B:$K,9,0)</f>
        <v>0</v>
      </c>
      <c r="D788" s="11" t="s">
        <v>4704</v>
      </c>
      <c r="E788" s="11" t="s">
        <v>12174</v>
      </c>
      <c r="F788" s="303" t="s">
        <v>7646</v>
      </c>
      <c r="G788" s="132" t="str">
        <f t="shared" si="344"/>
        <v>17</v>
      </c>
      <c r="H788" s="225"/>
      <c r="I788" s="225">
        <f>VLOOKUP(B:B,[1]YOKOHAMA!$B:$K,10,0)</f>
        <v>12</v>
      </c>
      <c r="J788" s="131"/>
      <c r="K788" s="132" t="s">
        <v>12201</v>
      </c>
      <c r="L788" s="132">
        <v>15</v>
      </c>
      <c r="M788" s="134"/>
      <c r="N788" s="226"/>
      <c r="O788" s="226"/>
      <c r="P788" s="227"/>
      <c r="Q788" s="228">
        <f t="shared" si="345"/>
        <v>-954.5454545454545</v>
      </c>
      <c r="R788" s="143">
        <f t="shared" si="346"/>
        <v>13.271809523809523</v>
      </c>
      <c r="S788" s="238">
        <v>1082154339</v>
      </c>
      <c r="T788" s="288" t="s">
        <v>12249</v>
      </c>
      <c r="U788" s="189">
        <f t="shared" si="347"/>
        <v>26900</v>
      </c>
      <c r="V788" s="11"/>
      <c r="W788" s="229">
        <v>26900</v>
      </c>
      <c r="X788" s="135">
        <f t="shared" si="348"/>
        <v>11714</v>
      </c>
      <c r="Y788" s="230">
        <f t="shared" si="349"/>
        <v>23499.999999999996</v>
      </c>
      <c r="Z788" s="141" t="str">
        <f t="shared" si="350"/>
        <v/>
      </c>
      <c r="AA788" s="136">
        <f t="shared" si="351"/>
        <v>0.50153191489361693</v>
      </c>
      <c r="AB788" s="309" t="s">
        <v>12257</v>
      </c>
      <c r="AC788" s="184">
        <f t="shared" si="352"/>
        <v>26372</v>
      </c>
      <c r="AD788" s="182">
        <f t="shared" si="353"/>
        <v>28980</v>
      </c>
      <c r="AE788" s="128">
        <f t="shared" si="354"/>
        <v>2608.1999999999998</v>
      </c>
      <c r="AF788" s="129">
        <f t="shared" si="355"/>
        <v>528.19999999999982</v>
      </c>
      <c r="AG788" s="130">
        <f t="shared" si="356"/>
        <v>1.8226363008971697E-2</v>
      </c>
      <c r="AH788" s="137">
        <f t="shared" si="357"/>
        <v>2080</v>
      </c>
      <c r="AI788" s="138">
        <f t="shared" si="358"/>
        <v>7.1773636991028289E-2</v>
      </c>
      <c r="AJ788" s="138">
        <f t="shared" si="359"/>
        <v>0.48330555188464525</v>
      </c>
      <c r="AK788" s="11" t="s">
        <v>13397</v>
      </c>
      <c r="AL788" s="11">
        <f t="shared" si="360"/>
        <v>23474</v>
      </c>
      <c r="AM788" s="412">
        <f t="shared" si="361"/>
        <v>20385.454545454544</v>
      </c>
      <c r="AN788" s="412">
        <f t="shared" si="362"/>
        <v>8671.4545454545441</v>
      </c>
      <c r="AO788" s="413">
        <f t="shared" si="363"/>
        <v>0.42537459864430965</v>
      </c>
      <c r="AP788" s="153">
        <v>2355517129903</v>
      </c>
      <c r="AQ788" s="11"/>
      <c r="AR788" s="11" t="s">
        <v>12164</v>
      </c>
      <c r="AS788" s="11" t="s">
        <v>12158</v>
      </c>
      <c r="AT788" s="11" t="s">
        <v>905</v>
      </c>
      <c r="AU788" s="11" t="s">
        <v>55</v>
      </c>
      <c r="AV788" s="11"/>
      <c r="AW788" s="233">
        <f>VLOOKUP(B:B,[1]YOKOHAMA!$B:$K,8,0)</f>
        <v>11714</v>
      </c>
      <c r="AX788" s="11">
        <v>1050</v>
      </c>
      <c r="AY788" s="204" t="s">
        <v>6001</v>
      </c>
      <c r="AZ788" s="204" t="s">
        <v>12229</v>
      </c>
      <c r="BA788" s="133" t="str">
        <f>IFERROR(VLOOKUP(AZ:AZ,Q商品!B:E,4,0),"")</f>
        <v>23年製 BluEarth-4S AW21（ブルーアースフォーエス）235/55R17 103W XL 国産オールシーズン 最短当日発送</v>
      </c>
      <c r="BB788" s="133" t="str">
        <f>IFERROR(VLOOKUP(B:B,在庫!B:M,12,0),"")</f>
        <v>2023年製</v>
      </c>
      <c r="BC788" s="133">
        <f>IFERROR(VLOOKUP(B:B,在庫!B:L,10,0),"")</f>
        <v>1</v>
      </c>
      <c r="BD788" s="234" t="e">
        <f>VLOOKUP(AP:AP,[1]MICHELIN!$B:$AH,32,0)</f>
        <v>#N/A</v>
      </c>
      <c r="BE788" s="234" t="e">
        <f>VLOOKUP(AP:AP,[1]MICHELIN!$B:$AH,33,0)</f>
        <v>#N/A</v>
      </c>
      <c r="BF788" s="11"/>
      <c r="BG788" s="11"/>
      <c r="BH788" s="11"/>
      <c r="BI788" s="11"/>
    </row>
    <row r="789" spans="1:61" hidden="1">
      <c r="A789" s="237">
        <f t="shared" si="342"/>
        <v>1</v>
      </c>
      <c r="B789" s="431">
        <f t="shared" si="343"/>
        <v>2254518129908</v>
      </c>
      <c r="C789" s="225">
        <f>VLOOKUP(B:B,[1]YOKOHAMA!$B:$K,9,0)</f>
        <v>4</v>
      </c>
      <c r="D789" s="11" t="s">
        <v>4704</v>
      </c>
      <c r="E789" s="11" t="s">
        <v>12179</v>
      </c>
      <c r="F789" s="303" t="s">
        <v>12212</v>
      </c>
      <c r="G789" s="132" t="str">
        <f t="shared" si="344"/>
        <v>18</v>
      </c>
      <c r="H789" s="225"/>
      <c r="I789" s="225">
        <f>VLOOKUP(B:B,[1]YOKOHAMA!$B:$K,10,0)</f>
        <v>16</v>
      </c>
      <c r="J789" s="131">
        <v>971</v>
      </c>
      <c r="K789" s="132" t="s">
        <v>12201</v>
      </c>
      <c r="L789" s="132">
        <v>16</v>
      </c>
      <c r="M789" s="134" t="s">
        <v>1776</v>
      </c>
      <c r="N789" s="226" t="s">
        <v>12213</v>
      </c>
      <c r="O789" s="226" t="s">
        <v>1777</v>
      </c>
      <c r="P789" s="227">
        <v>27399</v>
      </c>
      <c r="Q789" s="228">
        <f t="shared" si="345"/>
        <v>23953.63636363636</v>
      </c>
      <c r="R789" s="143">
        <f t="shared" si="346"/>
        <v>0.43353068427644303</v>
      </c>
      <c r="S789" s="238">
        <v>1082154340</v>
      </c>
      <c r="T789" s="288" t="s">
        <v>12250</v>
      </c>
      <c r="U789" s="189">
        <f t="shared" si="347"/>
        <v>27399</v>
      </c>
      <c r="V789" s="11"/>
      <c r="W789" s="229">
        <v>27399</v>
      </c>
      <c r="X789" s="135">
        <f t="shared" si="348"/>
        <v>13569</v>
      </c>
      <c r="Y789" s="230">
        <f t="shared" si="349"/>
        <v>23953.63636363636</v>
      </c>
      <c r="Z789" s="141">
        <f t="shared" si="350"/>
        <v>7.7302091317201338E-2</v>
      </c>
      <c r="AA789" s="136">
        <f t="shared" si="351"/>
        <v>0.43353068427644303</v>
      </c>
      <c r="AB789" s="309" t="s">
        <v>12257</v>
      </c>
      <c r="AC789" s="184">
        <f t="shared" si="352"/>
        <v>26861</v>
      </c>
      <c r="AD789" s="182">
        <f t="shared" si="353"/>
        <v>29517</v>
      </c>
      <c r="AE789" s="128">
        <f t="shared" si="354"/>
        <v>2656.5299999999997</v>
      </c>
      <c r="AF789" s="129">
        <f t="shared" si="355"/>
        <v>538.52999999999975</v>
      </c>
      <c r="AG789" s="130">
        <f t="shared" si="356"/>
        <v>1.8244740319138114E-2</v>
      </c>
      <c r="AH789" s="137">
        <f t="shared" si="357"/>
        <v>2118</v>
      </c>
      <c r="AI789" s="138">
        <f t="shared" si="358"/>
        <v>7.1755259680861883E-2</v>
      </c>
      <c r="AJ789" s="138">
        <f t="shared" si="359"/>
        <v>0.41528594395730489</v>
      </c>
      <c r="AK789" s="11" t="s">
        <v>13397</v>
      </c>
      <c r="AL789" s="11">
        <f t="shared" si="360"/>
        <v>23909.3</v>
      </c>
      <c r="AM789" s="412">
        <f t="shared" si="361"/>
        <v>20781.181818181816</v>
      </c>
      <c r="AN789" s="412">
        <f t="shared" si="362"/>
        <v>7212.1818181818162</v>
      </c>
      <c r="AO789" s="413">
        <f t="shared" si="363"/>
        <v>0.34705349682623698</v>
      </c>
      <c r="AP789" s="153">
        <v>2254518129908</v>
      </c>
      <c r="AQ789" s="11"/>
      <c r="AR789" s="11" t="s">
        <v>12165</v>
      </c>
      <c r="AS789" s="11" t="s">
        <v>12169</v>
      </c>
      <c r="AT789" s="11" t="s">
        <v>766</v>
      </c>
      <c r="AU789" s="11" t="s">
        <v>40</v>
      </c>
      <c r="AV789" s="11"/>
      <c r="AW789" s="233">
        <f>VLOOKUP(B:B,[1]YOKOHAMA!$B:$K,8,0)</f>
        <v>13569</v>
      </c>
      <c r="AX789" s="11">
        <v>1050</v>
      </c>
      <c r="AY789" s="204" t="s">
        <v>6001</v>
      </c>
      <c r="AZ789" s="204" t="s">
        <v>12230</v>
      </c>
      <c r="BA789" s="133" t="str">
        <f>IFERROR(VLOOKUP(AZ:AZ,Q商品!B:E,4,0),"")</f>
        <v>23年製 BluEarth-4S AW21（ブルーアースフォーエス）225/45R18 95Y XL 国産オールシーズン 最短当日発送</v>
      </c>
      <c r="BB789" s="133" t="str">
        <f>IFERROR(VLOOKUP(B:B,在庫!B:M,12,0),"")</f>
        <v>2023年製</v>
      </c>
      <c r="BC789" s="133">
        <f>IFERROR(VLOOKUP(B:B,在庫!B:L,10,0),"")</f>
        <v>1</v>
      </c>
      <c r="BD789" s="234" t="e">
        <f>VLOOKUP(AP:AP,[1]MICHELIN!$B:$AH,32,0)</f>
        <v>#N/A</v>
      </c>
      <c r="BE789" s="234" t="e">
        <f>VLOOKUP(AP:AP,[1]MICHELIN!$B:$AH,33,0)</f>
        <v>#N/A</v>
      </c>
      <c r="BF789" s="11"/>
      <c r="BG789" s="11"/>
      <c r="BH789" s="11"/>
      <c r="BI789" s="11"/>
    </row>
    <row r="790" spans="1:61" hidden="1">
      <c r="A790" s="237">
        <f t="shared" si="342"/>
        <v>1</v>
      </c>
      <c r="B790" s="431">
        <f t="shared" si="343"/>
        <v>2354518129905</v>
      </c>
      <c r="C790" s="225">
        <f>VLOOKUP(B:B,[1]YOKOHAMA!$B:$K,9,0)</f>
        <v>0</v>
      </c>
      <c r="D790" s="11" t="s">
        <v>4704</v>
      </c>
      <c r="E790" s="11" t="s">
        <v>12181</v>
      </c>
      <c r="F790" s="303" t="s">
        <v>12197</v>
      </c>
      <c r="G790" s="132" t="str">
        <f t="shared" si="344"/>
        <v>18</v>
      </c>
      <c r="H790" s="225"/>
      <c r="I790" s="225">
        <f>VLOOKUP(B:B,[1]YOKOHAMA!$B:$K,10,0)</f>
        <v>8</v>
      </c>
      <c r="J790" s="131"/>
      <c r="K790" s="132" t="s">
        <v>12201</v>
      </c>
      <c r="L790" s="132">
        <v>17</v>
      </c>
      <c r="M790" s="134" t="s">
        <v>1776</v>
      </c>
      <c r="N790" s="226" t="s">
        <v>7239</v>
      </c>
      <c r="O790" s="226" t="s">
        <v>1777</v>
      </c>
      <c r="P790" s="227">
        <v>29500</v>
      </c>
      <c r="Q790" s="228">
        <f t="shared" si="345"/>
        <v>25863.63636363636</v>
      </c>
      <c r="R790" s="143">
        <f t="shared" si="346"/>
        <v>0.46399648506151137</v>
      </c>
      <c r="S790" s="238">
        <v>1082154342</v>
      </c>
      <c r="T790" s="288" t="s">
        <v>12251</v>
      </c>
      <c r="U790" s="189">
        <f t="shared" si="347"/>
        <v>29500</v>
      </c>
      <c r="V790" s="11"/>
      <c r="W790" s="229">
        <v>29500</v>
      </c>
      <c r="X790" s="135">
        <f t="shared" si="348"/>
        <v>13863</v>
      </c>
      <c r="Y790" s="230">
        <f t="shared" si="349"/>
        <v>25863.63636363636</v>
      </c>
      <c r="Z790" s="141">
        <f t="shared" si="350"/>
        <v>7.7322033898305165E-2</v>
      </c>
      <c r="AA790" s="136">
        <f t="shared" si="351"/>
        <v>0.46399648506151137</v>
      </c>
      <c r="AB790" s="309" t="s">
        <v>12257</v>
      </c>
      <c r="AC790" s="184">
        <f t="shared" si="352"/>
        <v>28921</v>
      </c>
      <c r="AD790" s="182">
        <f t="shared" si="353"/>
        <v>31781</v>
      </c>
      <c r="AE790" s="128">
        <f t="shared" si="354"/>
        <v>2860.29</v>
      </c>
      <c r="AF790" s="129">
        <f t="shared" si="355"/>
        <v>579.29</v>
      </c>
      <c r="AG790" s="130">
        <f t="shared" si="356"/>
        <v>1.8227557345583838E-2</v>
      </c>
      <c r="AH790" s="137">
        <f t="shared" si="357"/>
        <v>2281</v>
      </c>
      <c r="AI790" s="138">
        <f t="shared" si="358"/>
        <v>7.1772442654416166E-2</v>
      </c>
      <c r="AJ790" s="138">
        <f t="shared" si="359"/>
        <v>0.44576892771592752</v>
      </c>
      <c r="AK790" s="11" t="s">
        <v>13397</v>
      </c>
      <c r="AL790" s="11">
        <f t="shared" si="360"/>
        <v>25742.9</v>
      </c>
      <c r="AM790" s="412">
        <f t="shared" si="361"/>
        <v>22448.090909090908</v>
      </c>
      <c r="AN790" s="412">
        <f t="shared" si="362"/>
        <v>8585.0909090909081</v>
      </c>
      <c r="AO790" s="413">
        <f t="shared" si="363"/>
        <v>0.38244191650231441</v>
      </c>
      <c r="AP790" s="153">
        <v>2354518129905</v>
      </c>
      <c r="AQ790" s="11"/>
      <c r="AR790" s="11" t="s">
        <v>12166</v>
      </c>
      <c r="AS790" s="11" t="s">
        <v>12169</v>
      </c>
      <c r="AT790" s="11" t="s">
        <v>786</v>
      </c>
      <c r="AU790" s="11" t="s">
        <v>69</v>
      </c>
      <c r="AV790" s="11"/>
      <c r="AW790" s="233">
        <f>VLOOKUP(B:B,[1]YOKOHAMA!$B:$K,8,0)</f>
        <v>13863</v>
      </c>
      <c r="AX790" s="11">
        <v>1050</v>
      </c>
      <c r="AY790" s="204" t="s">
        <v>6001</v>
      </c>
      <c r="AZ790" s="204" t="s">
        <v>12231</v>
      </c>
      <c r="BA790" s="133" t="str">
        <f>IFERROR(VLOOKUP(AZ:AZ,Q商品!B:E,4,0),"")</f>
        <v>23年製 BluEarth-4S AW21（ブルーアースフォーエス）235/45R18 98Y XL 国産オールシーズン 最短当日発送</v>
      </c>
      <c r="BB790" s="133" t="str">
        <f>IFERROR(VLOOKUP(B:B,在庫!B:M,12,0),"")</f>
        <v>2023年製</v>
      </c>
      <c r="BC790" s="133">
        <f>IFERROR(VLOOKUP(B:B,在庫!B:L,10,0),"")</f>
        <v>1</v>
      </c>
      <c r="BD790" s="234" t="e">
        <f>VLOOKUP(AP:AP,[1]MICHELIN!$B:$AH,32,0)</f>
        <v>#N/A</v>
      </c>
      <c r="BE790" s="234" t="e">
        <f>VLOOKUP(AP:AP,[1]MICHELIN!$B:$AH,33,0)</f>
        <v>#N/A</v>
      </c>
      <c r="BF790" s="11"/>
      <c r="BG790" s="11"/>
      <c r="BH790" s="11"/>
      <c r="BI790" s="11"/>
    </row>
    <row r="791" spans="1:61" hidden="1">
      <c r="A791" s="237">
        <f t="shared" si="342"/>
        <v>1</v>
      </c>
      <c r="B791" s="431">
        <f t="shared" si="343"/>
        <v>2356018129904</v>
      </c>
      <c r="C791" s="225">
        <f>VLOOKUP(B:B,[1]YOKOHAMA!$B:$K,9,0)</f>
        <v>0</v>
      </c>
      <c r="D791" s="11" t="s">
        <v>4704</v>
      </c>
      <c r="E791" s="11" t="s">
        <v>12175</v>
      </c>
      <c r="F791" s="303" t="s">
        <v>12198</v>
      </c>
      <c r="G791" s="132" t="str">
        <f t="shared" si="344"/>
        <v>18</v>
      </c>
      <c r="H791" s="225"/>
      <c r="I791" s="225">
        <f>VLOOKUP(B:B,[1]YOKOHAMA!$B:$K,10,0)</f>
        <v>20</v>
      </c>
      <c r="J791" s="131" t="s">
        <v>12</v>
      </c>
      <c r="K791" s="132" t="s">
        <v>12201</v>
      </c>
      <c r="L791" s="132">
        <v>18</v>
      </c>
      <c r="M791" s="134" t="s">
        <v>1776</v>
      </c>
      <c r="N791" s="226" t="s">
        <v>12214</v>
      </c>
      <c r="O791" s="226" t="s">
        <v>1777</v>
      </c>
      <c r="P791" s="227">
        <v>26596</v>
      </c>
      <c r="Q791" s="228">
        <f t="shared" si="345"/>
        <v>23223.63636363636</v>
      </c>
      <c r="R791" s="143">
        <f t="shared" si="346"/>
        <v>0.46119549048774749</v>
      </c>
      <c r="S791" s="238">
        <v>1082154343</v>
      </c>
      <c r="T791" s="288" t="s">
        <v>12252</v>
      </c>
      <c r="U791" s="189">
        <f t="shared" si="347"/>
        <v>26596</v>
      </c>
      <c r="V791" s="11"/>
      <c r="W791" s="229">
        <v>26596</v>
      </c>
      <c r="X791" s="135">
        <f t="shared" si="348"/>
        <v>12513</v>
      </c>
      <c r="Y791" s="230">
        <f t="shared" si="349"/>
        <v>23223.63636363636</v>
      </c>
      <c r="Z791" s="141">
        <f t="shared" si="350"/>
        <v>7.7304857873364385E-2</v>
      </c>
      <c r="AA791" s="136">
        <f t="shared" si="351"/>
        <v>0.46119549048774749</v>
      </c>
      <c r="AB791" s="309" t="s">
        <v>12257</v>
      </c>
      <c r="AC791" s="184">
        <f t="shared" si="352"/>
        <v>26074</v>
      </c>
      <c r="AD791" s="182">
        <f t="shared" si="353"/>
        <v>28652</v>
      </c>
      <c r="AE791" s="128">
        <f t="shared" si="354"/>
        <v>2578.6799999999998</v>
      </c>
      <c r="AF791" s="129">
        <f t="shared" si="355"/>
        <v>522.67999999999984</v>
      </c>
      <c r="AG791" s="130">
        <f t="shared" si="356"/>
        <v>1.8242356554516257E-2</v>
      </c>
      <c r="AH791" s="137">
        <f t="shared" si="357"/>
        <v>2056</v>
      </c>
      <c r="AI791" s="138">
        <f t="shared" si="358"/>
        <v>7.1757643445483729E-2</v>
      </c>
      <c r="AJ791" s="138">
        <f t="shared" si="359"/>
        <v>0.44295313393323121</v>
      </c>
      <c r="AK791" s="11" t="s">
        <v>13397</v>
      </c>
      <c r="AL791" s="11">
        <f t="shared" si="360"/>
        <v>23208.799999999999</v>
      </c>
      <c r="AM791" s="412">
        <f t="shared" si="361"/>
        <v>20144.363636363632</v>
      </c>
      <c r="AN791" s="412">
        <f t="shared" si="362"/>
        <v>7631.3636363636324</v>
      </c>
      <c r="AO791" s="413">
        <f t="shared" si="363"/>
        <v>0.3788336913551274</v>
      </c>
      <c r="AP791" s="153">
        <v>2356018129904</v>
      </c>
      <c r="AQ791" s="11"/>
      <c r="AR791" s="11" t="s">
        <v>12167</v>
      </c>
      <c r="AS791" s="11" t="s">
        <v>12158</v>
      </c>
      <c r="AT791" s="11" t="s">
        <v>12171</v>
      </c>
      <c r="AU791" s="11" t="s">
        <v>76</v>
      </c>
      <c r="AV791" s="11"/>
      <c r="AW791" s="233">
        <f>VLOOKUP(B:B,[1]YOKOHAMA!$B:$K,8,0)</f>
        <v>12513</v>
      </c>
      <c r="AX791" s="11">
        <v>1050</v>
      </c>
      <c r="AY791" s="204" t="s">
        <v>6001</v>
      </c>
      <c r="AZ791" s="204" t="s">
        <v>12232</v>
      </c>
      <c r="BA791" s="133" t="str">
        <f>IFERROR(VLOOKUP(AZ:AZ,Q商品!B:E,4,0),"")</f>
        <v>23年製 BluEarth-4S AW21（ブルーアースフォーエス）235/60R18 107W XL 国産オールシーズン 最短当日発送</v>
      </c>
      <c r="BB791" s="133" t="str">
        <f>IFERROR(VLOOKUP(B:B,在庫!B:M,12,0),"")</f>
        <v>2023年製</v>
      </c>
      <c r="BC791" s="133">
        <f>IFERROR(VLOOKUP(B:B,在庫!B:L,10,0),"")</f>
        <v>1</v>
      </c>
      <c r="BD791" s="234" t="e">
        <f>VLOOKUP(AP:AP,[1]MICHELIN!$B:$AH,32,0)</f>
        <v>#N/A</v>
      </c>
      <c r="BE791" s="234" t="e">
        <f>VLOOKUP(AP:AP,[1]MICHELIN!$B:$AH,33,0)</f>
        <v>#N/A</v>
      </c>
      <c r="BF791" s="11"/>
      <c r="BG791" s="11"/>
      <c r="BH791" s="11"/>
      <c r="BI791" s="11"/>
    </row>
    <row r="792" spans="1:61" hidden="1">
      <c r="A792" s="237">
        <f t="shared" si="342"/>
        <v>1</v>
      </c>
      <c r="B792" s="431">
        <f t="shared" si="343"/>
        <v>2355519129901</v>
      </c>
      <c r="C792" s="225">
        <f>VLOOKUP(B:B,[1]YOKOHAMA!$B:$K,9,0)</f>
        <v>8</v>
      </c>
      <c r="D792" s="11" t="s">
        <v>4704</v>
      </c>
      <c r="E792" s="11" t="s">
        <v>12176</v>
      </c>
      <c r="F792" s="303" t="s">
        <v>12199</v>
      </c>
      <c r="G792" s="132" t="str">
        <f t="shared" si="344"/>
        <v>19</v>
      </c>
      <c r="H792" s="225"/>
      <c r="I792" s="225">
        <f>VLOOKUP(B:B,[1]YOKOHAMA!$B:$K,10,0)</f>
        <v>12</v>
      </c>
      <c r="J792" s="131">
        <v>754</v>
      </c>
      <c r="K792" s="132" t="s">
        <v>12201</v>
      </c>
      <c r="L792" s="132">
        <v>19</v>
      </c>
      <c r="M792" s="134" t="s">
        <v>1779</v>
      </c>
      <c r="N792" s="226" t="s">
        <v>12215</v>
      </c>
      <c r="O792" s="226" t="s">
        <v>1777</v>
      </c>
      <c r="P792" s="227">
        <v>26800</v>
      </c>
      <c r="Q792" s="228">
        <f t="shared" si="345"/>
        <v>23409.090909090908</v>
      </c>
      <c r="R792" s="143">
        <f t="shared" si="346"/>
        <v>0.41518446601941744</v>
      </c>
      <c r="S792" s="238">
        <v>1082154344</v>
      </c>
      <c r="T792" s="288" t="s">
        <v>12253</v>
      </c>
      <c r="U792" s="189">
        <f t="shared" si="347"/>
        <v>26800</v>
      </c>
      <c r="V792" s="11"/>
      <c r="W792" s="229">
        <v>26800</v>
      </c>
      <c r="X792" s="135">
        <f t="shared" si="348"/>
        <v>13690</v>
      </c>
      <c r="Y792" s="230">
        <f t="shared" si="349"/>
        <v>23409.090909090908</v>
      </c>
      <c r="Z792" s="141">
        <f t="shared" si="350"/>
        <v>7.7313432835820928E-2</v>
      </c>
      <c r="AA792" s="136">
        <f t="shared" si="351"/>
        <v>0.41518446601941744</v>
      </c>
      <c r="AB792" s="309" t="s">
        <v>12257</v>
      </c>
      <c r="AC792" s="184">
        <f t="shared" si="352"/>
        <v>26274</v>
      </c>
      <c r="AD792" s="182">
        <f t="shared" si="353"/>
        <v>28872</v>
      </c>
      <c r="AE792" s="128">
        <f t="shared" si="354"/>
        <v>2598.48</v>
      </c>
      <c r="AF792" s="129">
        <f t="shared" si="355"/>
        <v>526.48</v>
      </c>
      <c r="AG792" s="130">
        <f t="shared" si="356"/>
        <v>1.8234968135217512E-2</v>
      </c>
      <c r="AH792" s="137">
        <f t="shared" si="357"/>
        <v>2072</v>
      </c>
      <c r="AI792" s="138">
        <f t="shared" si="358"/>
        <v>7.1765031864782489E-2</v>
      </c>
      <c r="AJ792" s="138">
        <f t="shared" si="359"/>
        <v>0.39694949788419992</v>
      </c>
      <c r="AK792" s="11" t="s">
        <v>13397</v>
      </c>
      <c r="AL792" s="11">
        <f t="shared" si="360"/>
        <v>23386.799999999999</v>
      </c>
      <c r="AM792" s="412">
        <f t="shared" si="361"/>
        <v>20306.181818181816</v>
      </c>
      <c r="AN792" s="412">
        <f t="shared" si="362"/>
        <v>6616.1818181818162</v>
      </c>
      <c r="AO792" s="413">
        <f t="shared" si="363"/>
        <v>0.32582106658070981</v>
      </c>
      <c r="AP792" s="153">
        <v>2355519129901</v>
      </c>
      <c r="AQ792" s="11"/>
      <c r="AR792" s="11" t="s">
        <v>12168</v>
      </c>
      <c r="AS792" s="11" t="s">
        <v>12158</v>
      </c>
      <c r="AT792" s="11" t="s">
        <v>816</v>
      </c>
      <c r="AU792" s="11" t="s">
        <v>91</v>
      </c>
      <c r="AV792" s="11"/>
      <c r="AW792" s="233">
        <f>VLOOKUP(B:B,[1]YOKOHAMA!$B:$K,8,0)</f>
        <v>13690</v>
      </c>
      <c r="AX792" s="11">
        <v>1050</v>
      </c>
      <c r="AY792" s="204" t="s">
        <v>6001</v>
      </c>
      <c r="AZ792" s="204" t="s">
        <v>12233</v>
      </c>
      <c r="BA792" s="133" t="str">
        <f>IFERROR(VLOOKUP(AZ:AZ,Q商品!B:E,4,0),"")</f>
        <v>23年製 BluEarth-4S AW21（ブルーアースフォーエス）235/55R19 105W XL 国産オールシーズン 最短当日発送</v>
      </c>
      <c r="BB792" s="133" t="str">
        <f>IFERROR(VLOOKUP(B:B,在庫!B:M,12,0),"")</f>
        <v>2023年製</v>
      </c>
      <c r="BC792" s="133">
        <f>IFERROR(VLOOKUP(B:B,在庫!B:L,10,0),"")</f>
        <v>1</v>
      </c>
      <c r="BD792" s="234" t="e">
        <f>VLOOKUP(AP:AP,[1]MICHELIN!$B:$AH,32,0)</f>
        <v>#N/A</v>
      </c>
      <c r="BE792" s="234" t="e">
        <f>VLOOKUP(AP:AP,[1]MICHELIN!$B:$AH,33,0)</f>
        <v>#N/A</v>
      </c>
      <c r="BF792" s="11"/>
      <c r="BG792" s="11"/>
      <c r="BH792" s="11"/>
      <c r="BI792" s="11"/>
    </row>
  </sheetData>
  <autoFilter ref="A2:BI792" xr:uid="{0C17E125-AF6E-458E-BF00-883834BB6262}">
    <filterColumn colId="1">
      <filters>
        <filter val="1450612130586"/>
      </filters>
    </filterColumn>
    <filterColumn colId="36">
      <filters blank="1"/>
    </filterColumn>
    <sortState xmlns:xlrd2="http://schemas.microsoft.com/office/spreadsheetml/2017/richdata2" ref="A3:BI773">
      <sortCondition ref="D2:D792"/>
    </sortState>
  </autoFilter>
  <phoneticPr fontId="12"/>
  <conditionalFormatting sqref="H3:I304 I305:I768 H306:H760">
    <cfRule type="cellIs" dxfId="13" priority="13" operator="equal">
      <formula>"該当なし"</formula>
    </cfRule>
    <cfRule type="cellIs" dxfId="12" priority="14" operator="greaterThan">
      <formula>7</formula>
    </cfRule>
  </conditionalFormatting>
  <conditionalFormatting sqref="H769:I792">
    <cfRule type="cellIs" dxfId="11" priority="1" operator="equal">
      <formula>"該当なし"</formula>
    </cfRule>
    <cfRule type="cellIs" dxfId="10" priority="2" operator="greaterThan">
      <formula>7</formula>
    </cfRule>
  </conditionalFormatting>
  <conditionalFormatting sqref="M2:M792">
    <cfRule type="cellIs" dxfId="9" priority="9" operator="equal">
      <formula>"競合Qoo10 EVENT "</formula>
    </cfRule>
  </conditionalFormatting>
  <conditionalFormatting sqref="M3:M792">
    <cfRule type="cellIs" dxfId="8" priority="8" operator="equal">
      <formula>"Qoo10 EVENT "</formula>
    </cfRule>
  </conditionalFormatting>
  <conditionalFormatting sqref="Z3:Z792">
    <cfRule type="cellIs" dxfId="7" priority="7" operator="greaterThan">
      <formula>0.11999</formula>
    </cfRule>
  </conditionalFormatting>
  <conditionalFormatting sqref="AA3:AA792">
    <cfRule type="cellIs" dxfId="6" priority="5" operator="lessThan">
      <formula>0.09</formula>
    </cfRule>
  </conditionalFormatting>
  <conditionalFormatting sqref="AG3:AG792">
    <cfRule type="cellIs" dxfId="5" priority="4" operator="greaterThan">
      <formula>0.019</formula>
    </cfRule>
  </conditionalFormatting>
  <conditionalFormatting sqref="AI3:AI792">
    <cfRule type="cellIs" dxfId="4" priority="3" operator="lessThan">
      <formula>0.071</formula>
    </cfRule>
  </conditionalFormatting>
  <conditionalFormatting sqref="AJ3:AJ792">
    <cfRule type="cellIs" dxfId="3" priority="6" operator="lessThan">
      <formula>0.049999</formula>
    </cfRule>
  </conditionalFormatting>
  <conditionalFormatting sqref="AO1:AO1048576">
    <cfRule type="cellIs" dxfId="2" priority="12" operator="greaterThan">
      <formula>0.029</formula>
    </cfRule>
  </conditionalFormatting>
  <conditionalFormatting sqref="AP774">
    <cfRule type="cellIs" dxfId="1" priority="11" operator="equal">
      <formula>"並"</formula>
    </cfRule>
  </conditionalFormatting>
  <conditionalFormatting sqref="AY3:AY792">
    <cfRule type="cellIs" dxfId="0" priority="10" operator="equal">
      <formula>"並"</formula>
    </cfRule>
  </conditionalFormatting>
  <hyperlinks>
    <hyperlink ref="F1" r:id="rId1" xr:uid="{C2836713-06B2-41A7-A7A9-5CAEF1E57402}"/>
    <hyperlink ref="F164" r:id="rId2" xr:uid="{CC90F170-0D9F-4159-B458-2383EA82EB53}"/>
    <hyperlink ref="F238" r:id="rId3" xr:uid="{3EF0FB30-6E70-4352-8926-C2A9D3C20341}"/>
    <hyperlink ref="T246" r:id="rId4" xr:uid="{7D1C6F14-72F5-454F-9DDF-DD5E41F83319}"/>
    <hyperlink ref="T199" r:id="rId5" xr:uid="{25F00CF0-E565-495C-BE13-D6D69A55CBBC}"/>
    <hyperlink ref="F179" r:id="rId6" xr:uid="{777DC254-F5F2-46FC-AAB5-F2E0E289DAB6}"/>
    <hyperlink ref="T251" r:id="rId7" xr:uid="{0D4DAC14-2200-4D21-9F9E-95849FCACD2B}"/>
    <hyperlink ref="T144" r:id="rId8" xr:uid="{323D7970-A17C-4C54-B72D-3A3FADA78D6E}"/>
    <hyperlink ref="F167" r:id="rId9" xr:uid="{5031F212-177E-457E-8C72-2F1D1D4E47C8}"/>
    <hyperlink ref="T164" r:id="rId10" xr:uid="{C650E8E9-9BCA-4A1A-8444-99A7E34CDCC2}"/>
    <hyperlink ref="F150" r:id="rId11" xr:uid="{4512BE4B-EDDE-4282-81AD-1CC35DA932C3}"/>
    <hyperlink ref="T12" r:id="rId12" xr:uid="{9BE7D838-8F3A-4E96-835D-5BE2A185F477}"/>
    <hyperlink ref="F136" r:id="rId13" xr:uid="{56FB6386-985F-4C1D-8C8D-646C4B9ADBE7}"/>
    <hyperlink ref="F135" r:id="rId14" xr:uid="{9EB7364D-201C-4F6F-9645-EDC76E293ED9}"/>
    <hyperlink ref="F124" r:id="rId15" xr:uid="{4BB7927D-D9B0-428D-9A8E-DF08D8473465}"/>
    <hyperlink ref="F94" r:id="rId16" xr:uid="{57FD9BF0-0B78-4EF9-8978-09B5A85ACB3E}"/>
    <hyperlink ref="F82" r:id="rId17" xr:uid="{825C6FDF-FDB2-44CA-B328-AACCA76DB682}"/>
    <hyperlink ref="F607" r:id="rId18" xr:uid="{557062FD-B8D9-4C23-9823-DB1FCD296004}"/>
    <hyperlink ref="F36" r:id="rId19" xr:uid="{2F9024D6-A9CB-444D-B34C-4B45DE8B685F}"/>
    <hyperlink ref="F56" r:id="rId20" xr:uid="{31BAFD36-127B-49AF-89E0-C1045043B07C}"/>
    <hyperlink ref="F46" r:id="rId21" xr:uid="{A5A6E655-5197-4395-96A1-8263A263470D}"/>
    <hyperlink ref="F30" r:id="rId22" xr:uid="{86752F4E-6F3E-41F0-B049-622F2BCF25BA}"/>
    <hyperlink ref="F15" r:id="rId23" xr:uid="{C9E2EDDD-01EE-4A75-9A8B-33239C04FE96}"/>
    <hyperlink ref="F251" r:id="rId24" xr:uid="{368FD19C-0550-4D0F-BA36-2CC90EC0DD23}"/>
    <hyperlink ref="F233" r:id="rId25" xr:uid="{1BFC2DCE-DF2D-4F68-8895-C9471E4C8C49}"/>
    <hyperlink ref="F224" r:id="rId26" xr:uid="{9C2DE84F-9A06-4285-8670-E6379B205FB7}"/>
    <hyperlink ref="F214" r:id="rId27" xr:uid="{D9A1852A-B09A-40B9-9035-E74F6669B692}"/>
    <hyperlink ref="F195" r:id="rId28" xr:uid="{3EE22BE0-8792-4795-9AED-059C29CB697A}"/>
    <hyperlink ref="F83" r:id="rId29" xr:uid="{69C8BF00-BCAD-4529-A681-3D4025D27ED8}"/>
    <hyperlink ref="T26" r:id="rId30" xr:uid="{F67C0B91-43DA-4BDE-9285-10BD18490A6C}"/>
    <hyperlink ref="F26" r:id="rId31" xr:uid="{94C42E3A-A8B8-4ED3-9462-6DC9C08DA891}"/>
    <hyperlink ref="T71" r:id="rId32" xr:uid="{507E8344-5750-4A61-AD57-B8E35E4108DC}"/>
    <hyperlink ref="F608" r:id="rId33" xr:uid="{4E495855-4075-44EB-A953-6F230B4D3D2B}"/>
    <hyperlink ref="F163" r:id="rId34" xr:uid="{8309F5B7-B373-4800-B4EE-80CA0166B671}"/>
    <hyperlink ref="F95" r:id="rId35" xr:uid="{4A39532F-F69A-413F-BEC3-8A5F2D963B9F}"/>
    <hyperlink ref="F243" r:id="rId36" xr:uid="{43482755-2B5A-44CC-AA28-FBDC46946665}"/>
    <hyperlink ref="F239" r:id="rId37" xr:uid="{36E55FF9-AA51-43FE-8F76-7415AAF64DAB}"/>
    <hyperlink ref="F218" r:id="rId38" xr:uid="{09D076E9-F131-494D-801A-C2D374705396}"/>
    <hyperlink ref="F226" r:id="rId39" xr:uid="{AD701323-A7BA-4E99-ADEB-C911BCAC6585}"/>
    <hyperlink ref="F225" r:id="rId40" xr:uid="{A72F3386-CA2A-4887-A15C-E90B360D4E70}"/>
    <hyperlink ref="T243" r:id="rId41" display="https://www.qoo10.jp/g/998500837" xr:uid="{B1E79BFA-3885-49E0-B942-1D2CCE7EBE57}"/>
    <hyperlink ref="T242" r:id="rId42" display="https://www.qoo10.jp/g/986905016" xr:uid="{A2C91AC7-9552-4721-A4C4-1E324F04AD04}"/>
    <hyperlink ref="T231" r:id="rId43" display="https://www.qoo10.jp/g/998500834" xr:uid="{230D309C-A253-4FAC-B081-23EFAC075A18}"/>
    <hyperlink ref="T230" r:id="rId44" display="https://www.qoo10.jp/g/986905010" xr:uid="{9756A532-6473-4D4B-9990-6D24AED65C8B}"/>
    <hyperlink ref="T227" r:id="rId45" display="https://www.qoo10.jp/g/986905009" xr:uid="{1EE5410D-1A39-4965-A632-8C1F26A8CFDB}"/>
    <hyperlink ref="T224" r:id="rId46" display="https://www.qoo10.jp/g/1021900372" xr:uid="{B5C5A453-FAE4-4B82-ADF8-95F30230E023}"/>
    <hyperlink ref="T209" r:id="rId47" display="https://www.qoo10.jp/g/996628200" xr:uid="{32DFB898-8B0B-4BC1-B198-2EACBA8FD5A4}"/>
    <hyperlink ref="T206" r:id="rId48" display="https://www.qoo10.jp/g/986905008" xr:uid="{648F0CFD-5376-4F14-804B-E95F71F0E4BD}"/>
    <hyperlink ref="T195" r:id="rId49" display="https://www.qoo10.jp/g/1024467985" xr:uid="{61895C6C-1305-4FC6-8FF9-0B711F2850AC}"/>
    <hyperlink ref="T194" r:id="rId50" display="https://www.qoo10.jp/g/633541346" xr:uid="{D5DDE711-AF7F-44CE-A860-FFF1C626E053}"/>
    <hyperlink ref="T178" r:id="rId51" display="https://www.qoo10.jp/g/632394762" xr:uid="{C03A3305-DE1E-4D7D-B163-9357E3461A07}"/>
    <hyperlink ref="T173" r:id="rId52" display="https://www.qoo10.jp/g/618182352" xr:uid="{114A4F4A-74FE-47F5-BA82-8C496136B442}"/>
    <hyperlink ref="T175" r:id="rId53" display="https://www.qoo10.jp/g/624039087" xr:uid="{FB874C2A-6691-412A-B2B4-D5DC4772A966}"/>
    <hyperlink ref="T171" r:id="rId54" display="https://www.qoo10.jp/g/969311196" xr:uid="{C1BE886C-3C7B-43F1-9034-0F90F3A39A4F}"/>
    <hyperlink ref="T172" r:id="rId55" display="https://www.qoo10.jp/g/878033140" xr:uid="{95D4B4CC-F66D-46CB-B953-E8B352C3B6B8}"/>
    <hyperlink ref="T170" r:id="rId56" display="https://www.qoo10.jp/g/878033139" xr:uid="{2901F2A1-7A73-479B-BBD9-9E78B864F18A}"/>
    <hyperlink ref="T163" r:id="rId57" display="https://www.qoo10.jp/g/715616396" xr:uid="{FC768533-62DC-442A-B0A8-C5B5F2F6573D}"/>
    <hyperlink ref="T154" r:id="rId58" display="https://www.qoo10.jp/g/987327443" xr:uid="{A9C00821-9577-4B27-AE19-8C7EC19B764F}"/>
    <hyperlink ref="T153" r:id="rId59" display="https://www.qoo10.jp/g/987327442" xr:uid="{121FD8CC-0F61-44BF-B9A9-06A9F9E9E235}"/>
    <hyperlink ref="T140" r:id="rId60" display="https://www.qoo10.jp/g/996628203" xr:uid="{4B03E4C7-C157-4912-A145-613053D5F83F}"/>
    <hyperlink ref="T139" r:id="rId61" display="https://www.qoo10.jp/g/1023145132" xr:uid="{22D81FC5-8118-4579-A404-62924681145E}"/>
    <hyperlink ref="T138" r:id="rId62" display="https://www.qoo10.jp/g/1021771530" xr:uid="{8E69020E-4562-4EDA-A989-3847AA425903}"/>
    <hyperlink ref="T137" r:id="rId63" display="https://www.qoo10.jp/g/996628204" xr:uid="{ED7F9052-0898-443E-8808-7925ED2A806A}"/>
    <hyperlink ref="T134" r:id="rId64" display="https://www.qoo10.jp/g/1035613805" xr:uid="{4D1ADA21-F2CB-497F-AAA7-CC95B108F1F2}"/>
    <hyperlink ref="T133" r:id="rId65" display="https://www.qoo10.jp/g/994380918" xr:uid="{DCAA9374-8856-4606-ABA7-2AD6B8EE72E8}"/>
    <hyperlink ref="T130" r:id="rId66" display="https://www.qoo10.jp/g/1059049877" xr:uid="{8E077D6E-038F-49A7-801C-F3CA12C28F9B}"/>
    <hyperlink ref="T125" r:id="rId67" display="https://www.qoo10.jp/g/994380917" xr:uid="{0F460E50-43BB-48B4-8FEC-E3C6A49E3DD8}"/>
    <hyperlink ref="T122" r:id="rId68" display="https://www.qoo10.jp/g/986921895" xr:uid="{FDB99AC0-2431-44AA-8D52-5777D634C26D}"/>
    <hyperlink ref="T120" r:id="rId69" display="https://www.qoo10.jp/g/1051536516" xr:uid="{19A160FF-056E-4605-993A-E2FA4C17309C}"/>
    <hyperlink ref="T117" r:id="rId70" display="https://www.qoo10.jp/g/998500840" xr:uid="{0E8058DC-0047-4277-9762-F96A14368BEE}"/>
    <hyperlink ref="T118" r:id="rId71" display="https://www.qoo10.jp/g/994380912" xr:uid="{FF3BDB1C-FD0C-4FC7-84B2-C1FDCD56692B}"/>
    <hyperlink ref="T114" r:id="rId72" display="https://www.qoo10.jp/g/1067987098" xr:uid="{1EE4E023-509F-43E5-A46B-503297928586}"/>
    <hyperlink ref="T111" r:id="rId73" display="https://www.qoo10.jp/g/802718978" xr:uid="{41AF022A-8EAC-4F56-B30D-47EDBC8E2CD7}"/>
    <hyperlink ref="T109" r:id="rId74" display="https://www.qoo10.jp/g/663333117" xr:uid="{41708A40-A2E4-4607-9227-E2DC806D850C}"/>
    <hyperlink ref="T106" r:id="rId75" display="https://www.qoo10.jp/g/976550182" xr:uid="{825B7C77-90BF-4CFE-8448-0C3FB4A69452}"/>
    <hyperlink ref="T103" r:id="rId76" display="https://www.qoo10.jp/g/701369188" xr:uid="{DC876152-B321-4733-86FD-F42A28AD11F1}"/>
    <hyperlink ref="T98" r:id="rId77" display="https://www.qoo10.jp/g/966621895" xr:uid="{4A303980-6FAC-43D8-9F5D-6F3C15C43401}"/>
    <hyperlink ref="T93" r:id="rId78" display="https://www.qoo10.jp/g/747342338" xr:uid="{3041C60C-9F26-4FC4-85D1-22D4DD93E188}"/>
    <hyperlink ref="T91" r:id="rId79" display="https://www.qoo10.jp/g/750958961" xr:uid="{E997BB6B-3205-45E0-BBA1-D06897110356}"/>
    <hyperlink ref="T88" r:id="rId80" display="https://www.qoo10.jp/g/750958964" xr:uid="{EBB69482-AA34-4CFA-9330-13632F1304F6}"/>
    <hyperlink ref="T86" r:id="rId81" display="https://www.qoo10.jp/g/750958970" xr:uid="{E7C67338-AAC4-4682-9800-BBB97525AF0E}"/>
    <hyperlink ref="T83" r:id="rId82" display="https://www.qoo10.jp/g/1051449269" xr:uid="{96415C3A-EB47-4F9B-B897-6CDB1AA664EF}"/>
    <hyperlink ref="T82" r:id="rId83" display="https://www.qoo10.jp/g/750958969" xr:uid="{60C1381B-8CE7-499C-9FA7-4E64DEF46E64}"/>
    <hyperlink ref="T80" r:id="rId84" display="https://www.qoo10.jp/g/750958963" xr:uid="{AD397531-DDAF-48DA-9688-80C16FCFD090}"/>
    <hyperlink ref="T79" r:id="rId85" xr:uid="{F53EE66C-94A3-4941-B55A-55950F6718DE}"/>
    <hyperlink ref="T78" r:id="rId86" display="https://www.qoo10.jp/g/750958953" xr:uid="{037DB962-17E7-423B-BA72-92C3841B22CE}"/>
    <hyperlink ref="T77" r:id="rId87" display="https://www.qoo10.jp/g/750958958" xr:uid="{1D7DAD67-98C6-4068-BC06-5C5C4CF202AD}"/>
    <hyperlink ref="T68" r:id="rId88" display="https://www.qoo10.jp/g/1067987097" xr:uid="{BF2416C3-7FB6-46CF-B646-34511AF5F207}"/>
    <hyperlink ref="T65" r:id="rId89" display="https://www.qoo10.jp/g/1067987096" xr:uid="{83E60D42-5643-4763-9988-B8BB6940EE88}"/>
    <hyperlink ref="T64" r:id="rId90" display="https://www.qoo10.jp/g/1067987095" xr:uid="{8FB2FE48-6376-4679-A716-2209F69F9EF2}"/>
    <hyperlink ref="T66" r:id="rId91" display="https://www.qoo10.jp/g/842672571" xr:uid="{F86AC935-8CD3-466E-AE9C-EB1396067A78}"/>
    <hyperlink ref="T62" r:id="rId92" display="https://www.qoo10.jp/g/882937908" xr:uid="{4E959CC5-FBF5-4300-BCBD-FC0D4203B1AA}"/>
    <hyperlink ref="T61" r:id="rId93" display="https://www.qoo10.jp/g/842672573" xr:uid="{7FCD8E62-F9E0-4667-BAE9-5D96DC72347C}"/>
    <hyperlink ref="T59" r:id="rId94" display="https://www.qoo10.jp/g/1069363952" xr:uid="{F07F3A74-EBCA-4410-A97B-B075D8F3AC13}"/>
    <hyperlink ref="T57" r:id="rId95" display="https://www.qoo10.jp/g/1033521923" xr:uid="{A2F7965C-F436-4118-84A6-40333C39BF40}"/>
    <hyperlink ref="T56" r:id="rId96" display="https://www.qoo10.jp/g/1033521913" xr:uid="{2C18A308-CF96-459C-8EB1-1A10DD37588D}"/>
    <hyperlink ref="T54" r:id="rId97" display="https://www.qoo10.jp/g/1033521921" xr:uid="{E11BB1A8-36AF-44FD-BC8D-BFE64FBD9D6B}"/>
    <hyperlink ref="T52" r:id="rId98" display="https://www.qoo10.jp/g/1033422495" xr:uid="{0EEF725B-7EE1-4EDE-A6E1-39A61B1537AA}"/>
    <hyperlink ref="T53" r:id="rId99" display="https://www.qoo10.jp/g/1033521918" xr:uid="{7FB6DD07-4E9D-43E8-8570-57320CF927EA}"/>
    <hyperlink ref="T48" r:id="rId100" display="https://www.qoo10.jp/g/1021771536" xr:uid="{1DA21EEE-44D4-4FF0-B7A4-45EE2C251B43}"/>
    <hyperlink ref="T45" r:id="rId101" display="https://www.qoo10.jp/g/977382934" xr:uid="{55D50290-3698-41F8-B94E-9B49D17CB56A}"/>
    <hyperlink ref="T44" r:id="rId102" display="https://www.qoo10.jp/g/999868225" xr:uid="{794D4A12-F3F4-424B-A337-C7667BD2EBC9}"/>
    <hyperlink ref="T43" r:id="rId103" display="https://www.qoo10.jp/g/965001927" xr:uid="{CA8D0861-8CB8-4C78-B67C-0BF105407183}"/>
    <hyperlink ref="T41" r:id="rId104" display="https://www.qoo10.jp/g/965001926" xr:uid="{B7E32F7C-C867-448D-9B39-8CBE000C61A4}"/>
    <hyperlink ref="T38" r:id="rId105" display="https://www.qoo10.jp/g/1021771535" xr:uid="{8530609E-6058-46B5-8B78-06A43CF7EFB5}"/>
    <hyperlink ref="T35" r:id="rId106" display="https://www.qoo10.jp/g/965001924" xr:uid="{2F1EDCCC-21C2-467D-9214-F35F524D3FD9}"/>
    <hyperlink ref="T34" r:id="rId107" display="https://www.qoo10.jp/g/945488291" xr:uid="{691A074E-1D3F-4329-8AD3-F735357DD9A2}"/>
    <hyperlink ref="T33" r:id="rId108" display="https://www.qoo10.jp/g/965001923" xr:uid="{F73D9629-DB55-44AD-81BA-CDEA987640EA}"/>
    <hyperlink ref="T32" r:id="rId109" display="https://www.qoo10.jp/g/933147381" xr:uid="{AE356525-2564-44B5-A9A7-AEA9B918760C}"/>
    <hyperlink ref="T27" r:id="rId110" display="https://www.qoo10.jp/g/951079071" xr:uid="{3637F3C6-5C46-47EC-A0DA-22025C28B796}"/>
    <hyperlink ref="T25" r:id="rId111" display="https://www.qoo10.jp/g/945488290" xr:uid="{0ED60CCF-F43D-49D8-8CA9-22B5175F562A}"/>
    <hyperlink ref="T24" r:id="rId112" display="https://www.qoo10.jp/g/951079074" xr:uid="{0601D7D9-B4DD-4D16-B726-5AE1C98BEE51}"/>
    <hyperlink ref="T23" r:id="rId113" display="https://www.qoo10.jp/g/965001914" xr:uid="{7B893DE7-6335-47EB-B77F-07C799D816E4}"/>
    <hyperlink ref="T21" r:id="rId114" display="https://www.qoo10.jp/g/951079073" xr:uid="{BDCC4E91-7EAD-407D-98D1-CBCC1C30595C}"/>
    <hyperlink ref="T20" r:id="rId115" display="https://www.qoo10.jp/g/965001920" xr:uid="{073D3C5F-1934-432E-A1B3-5366D0A5A385}"/>
    <hyperlink ref="T18" r:id="rId116" display="https://www.qoo10.jp/g/965001919" xr:uid="{974FA5E0-DB25-48B0-AF39-30639EEAFB20}"/>
    <hyperlink ref="T16" r:id="rId117" display="https://www.qoo10.jp/g/954194398" xr:uid="{DBB00EC2-24A7-4F89-A256-076A8E18F520}"/>
    <hyperlink ref="T15" r:id="rId118" display="https://www.qoo10.jp/g/965001918" xr:uid="{0C31EF2F-350B-48ED-8931-117E2908B2CA}"/>
    <hyperlink ref="T11" r:id="rId119" display="https://www.qoo10.jp/g/965001917" xr:uid="{4A85619D-2CFE-429E-98C2-527A632472FF}"/>
    <hyperlink ref="T10" r:id="rId120" display="https://www.qoo10.jp/g/965001916" xr:uid="{95FA136F-1342-4901-9333-B00E85CB499D}"/>
    <hyperlink ref="T8" r:id="rId121" display="https://www.qoo10.jp/g/933147383" xr:uid="{02367706-0788-4A85-B02E-8BFD711647E3}"/>
    <hyperlink ref="T6" r:id="rId122" display="https://www.qoo10.jp/g/933147377" xr:uid="{CCCA9858-936D-44BB-BB63-FBB92F737C99}"/>
    <hyperlink ref="T5" r:id="rId123" display="https://www.qoo10.jp/g/933147382" xr:uid="{53D31A4D-A3A8-4FBE-B587-6EAEF120BF3F}"/>
    <hyperlink ref="T608" r:id="rId124" display="https://www.qoo10.jp/g/819509892" xr:uid="{289A6B1B-3C67-41AA-8E7A-D4159DF4F151}"/>
    <hyperlink ref="F213" r:id="rId125" xr:uid="{D007BB80-EB2B-4493-BD5E-3E22A4B30B08}"/>
    <hyperlink ref="T213" r:id="rId126" display="https://www.qoo10.jp/g/1041425733" xr:uid="{06CC1B31-EA62-4A8D-8906-AF58806D3E90}"/>
    <hyperlink ref="T212" r:id="rId127" display="https://www.qoo10.jp/g/1021900371" xr:uid="{6D13F422-86C4-40AC-8375-611CD4FAC33D}"/>
    <hyperlink ref="T188" r:id="rId128" display="https://www.qoo10.jp/g/624039088" xr:uid="{E58F138C-DA80-4348-8793-21ED591E47E1}"/>
    <hyperlink ref="F220" r:id="rId129" xr:uid="{C1FF6524-99D2-4D1F-A815-864669279898}"/>
    <hyperlink ref="F212" r:id="rId130" xr:uid="{B7B60427-ECD0-44A1-8042-F0554FC6062D}"/>
    <hyperlink ref="T207" r:id="rId131" display="https://www.qoo10.jp/g/986898177" xr:uid="{98DDB0CF-7D16-49F8-9F17-364E44E34218}"/>
    <hyperlink ref="F209" r:id="rId132" xr:uid="{EC62E148-D357-427F-B81E-BB33D2FA4734}"/>
    <hyperlink ref="F206" r:id="rId133" xr:uid="{EB8DD34F-62B4-4A94-9B3A-D0212F2A2CF9}"/>
    <hyperlink ref="F199" r:id="rId134" xr:uid="{E652391B-1FA7-4AF9-8DE3-E283CB160EB8}"/>
    <hyperlink ref="F194" r:id="rId135" xr:uid="{277A0C3D-409E-4D98-87E3-F40D776C2EDD}"/>
    <hyperlink ref="T176" r:id="rId136" display="https://www.qoo10.jp/g/775130036" xr:uid="{153EBE09-1613-4BFE-8F8D-E28B3451260B}"/>
    <hyperlink ref="F176" r:id="rId137" xr:uid="{A4DE19FA-E7F7-4E86-A1E2-0483E8D5F854}"/>
    <hyperlink ref="T123" r:id="rId138" display="https://www.qoo10.jp/g/994380916" xr:uid="{93327A2B-CCA2-4FBD-82BB-426EEB275F32}"/>
    <hyperlink ref="T85" r:id="rId139" display="https://www.qoo10.jp/g/750958957" xr:uid="{4F537E5F-C9BD-4A0E-B159-FBE56DDAFFB4}"/>
    <hyperlink ref="T76" r:id="rId140" display="https://www.qoo10.jp/g/750958960" xr:uid="{855585E8-BB3A-4502-924B-1B28A75F00EB}"/>
    <hyperlink ref="T73" r:id="rId141" display="https://www.qoo10.jp/g/750958955" xr:uid="{7BC8366E-0C09-4282-9105-BFCBFCC1A027}"/>
    <hyperlink ref="T72" r:id="rId142" xr:uid="{84AAA349-5A84-458C-9E1C-952BBD186D35}"/>
    <hyperlink ref="T102" r:id="rId143" display="https://www.qoo10.jp/g/1067987099" xr:uid="{F8EC33CC-08CA-4578-B407-1A5D3B6998B2}"/>
    <hyperlink ref="F170" r:id="rId144" xr:uid="{F717F466-4D42-421E-995E-D8E3B5613C32}"/>
    <hyperlink ref="F158" r:id="rId145" xr:uid="{D33F2C87-113F-4FB7-A91C-896058E9B6A7}"/>
    <hyperlink ref="F156" r:id="rId146" xr:uid="{55C489AC-7FF4-42AA-BCA6-AB55929C150E}"/>
    <hyperlink ref="F153" r:id="rId147" xr:uid="{78E57A57-3D6B-4D98-AE4E-7DA13095F1E0}"/>
    <hyperlink ref="T158" r:id="rId148" display="https://www.qoo10.jp/g/987327441" xr:uid="{57148833-D908-47C5-A3C0-4F907B1E2148}"/>
    <hyperlink ref="T157" r:id="rId149" display="https://www.qoo10.jp/g/986921896" xr:uid="{F890B3EA-B4A2-4849-8A5C-A996FDE4AC67}"/>
    <hyperlink ref="T156" r:id="rId150" display="https://www.qoo10.jp/g/1041425734" xr:uid="{E9F0F27F-1CE0-4B43-9A98-378C1FDC471E}"/>
    <hyperlink ref="T155" r:id="rId151" display="https://www.qoo10.jp/g/1010361836" xr:uid="{3632B3C7-C87A-44E7-A185-DBA59CAD4AB6}"/>
    <hyperlink ref="T152" r:id="rId152" display="https://www.qoo10.jp/g/987327444" xr:uid="{6D3E0E91-20FC-4574-A843-EC411FCC4C1A}"/>
    <hyperlink ref="T151" r:id="rId153" display="https://www.qoo10.jp/g/1002006059" xr:uid="{A1F0E5DC-DB82-4D19-9750-830A27B55D52}"/>
    <hyperlink ref="T148" r:id="rId154" display="https://www.qoo10.jp/g/1002006060" xr:uid="{A4BB2773-CCD9-4E8D-AEC4-E22255935252}"/>
    <hyperlink ref="T145" r:id="rId155" display="https://www.qoo10.jp/g/1002006055" xr:uid="{38651C36-A344-4FA8-B159-EBEFCF05C49D}"/>
    <hyperlink ref="T146" r:id="rId156" display="https://www.qoo10.jp/g/1002006056" xr:uid="{8767EF96-7E6D-4B52-AD28-EBCF42B25BC4}"/>
    <hyperlink ref="F152" r:id="rId157" xr:uid="{924D9FD7-EE4D-47EF-A452-0C3A15C8D274}"/>
    <hyperlink ref="F145" r:id="rId158" xr:uid="{166B594F-3F20-4CCB-A239-F5E247FDB325}"/>
    <hyperlink ref="F140" r:id="rId159" xr:uid="{51A2113F-7E05-4BF4-9434-BA96317ABDDD}"/>
    <hyperlink ref="F132" r:id="rId160" xr:uid="{C5B05F44-5423-40C8-9218-6BA469D3B4F9}"/>
    <hyperlink ref="T128" r:id="rId161" display="https://www.qoo10.jp/g/998500842" xr:uid="{5E2B9162-E459-4847-BB12-2F93E8562278}"/>
    <hyperlink ref="T127" r:id="rId162" display="https://www.qoo10.jp/g/998500842" xr:uid="{09BBDA2B-2833-43B5-95A8-EC5000B4CB7A}"/>
    <hyperlink ref="F128" r:id="rId163" xr:uid="{B52E02EC-695C-496A-821E-3F10C8AB0118}"/>
    <hyperlink ref="T129" r:id="rId164" display="https://www.qoo10.jp/g/987327438" xr:uid="{7CE37891-FE0E-4695-83B3-1D66C76CB6D9}"/>
    <hyperlink ref="F129" r:id="rId165" xr:uid="{B150C608-49D8-4E7A-93A2-6E6066175DED}"/>
    <hyperlink ref="F123" r:id="rId166" xr:uid="{C59A0EF6-C2B4-4D0A-861A-CDB8A527EDEF}"/>
    <hyperlink ref="F78" r:id="rId167" xr:uid="{9ACEFD98-B251-4513-A40C-EE53A8470FB2}"/>
    <hyperlink ref="F73" r:id="rId168" xr:uid="{6ACB108A-9E75-4E9D-8568-E4375395B5D1}"/>
    <hyperlink ref="F102" r:id="rId169" xr:uid="{2DBAF61B-6B5F-4F43-912E-DCE9FCD32565}"/>
    <hyperlink ref="F103" r:id="rId170" xr:uid="{4A1A4E37-F958-4575-9423-B667B5AC5CF5}"/>
    <hyperlink ref="F85" r:id="rId171" xr:uid="{22B2A088-AA00-4CC1-AD51-3029F3ECA164}"/>
    <hyperlink ref="F76" r:id="rId172" xr:uid="{98F8ACBF-95C7-423F-8FCC-21523BED681B}"/>
    <hyperlink ref="F67" r:id="rId173" xr:uid="{1246D97D-FD90-48CD-87F7-8C2F4FEE3F42}"/>
    <hyperlink ref="F59" r:id="rId174" xr:uid="{827893CF-EE43-481E-80AA-24A2D5D3495D}"/>
    <hyperlink ref="F53" r:id="rId175" xr:uid="{686D7F0F-1AA7-4402-AB26-BE3EADAA0667}"/>
    <hyperlink ref="F43" r:id="rId176" xr:uid="{D57A90E9-92A2-4425-AAA4-A9F6B728F78B}"/>
    <hyperlink ref="F41" r:id="rId177" xr:uid="{CD674281-209A-4D11-9917-E8C1FFF0AE9E}"/>
    <hyperlink ref="F6" r:id="rId178" xr:uid="{CBB277C8-8014-44B8-B3AD-9DC9F7D3960C}"/>
    <hyperlink ref="F5" r:id="rId179" xr:uid="{E8EA6F25-BF41-4F97-B20B-8470FA5A8882}"/>
    <hyperlink ref="F69" r:id="rId180" xr:uid="{13E1F6D9-6016-4007-9F4C-4CC42B7302C6}"/>
    <hyperlink ref="T249" r:id="rId181" display="https://www.qoo10.jp/g/1069363954" xr:uid="{BD6F2E23-C764-413D-8C74-F3C86E43F938}"/>
    <hyperlink ref="T247" r:id="rId182" display="https://www.qoo10.jp/g/1069363953" xr:uid="{0D3BF220-8DAB-4F00-B110-C562642FC450}"/>
    <hyperlink ref="T245" r:id="rId183" display="https://www.qoo10.jp/g/998500835" xr:uid="{9C2CF499-B5E9-4D3D-A81B-A6751E903387}"/>
    <hyperlink ref="T240" r:id="rId184" display="https://www.qoo10.jp/g/994380911" xr:uid="{087E6343-B515-4753-8769-9E5ECAFA569E}"/>
    <hyperlink ref="T237" r:id="rId185" xr:uid="{16E27326-21C7-4313-A8FF-21D723E6140B}"/>
    <hyperlink ref="T235" r:id="rId186" display="https://www.qoo10.jp/g/1021900369" xr:uid="{5BFA1596-76EC-48CB-AF20-57EE4E27AD74}"/>
    <hyperlink ref="T234" r:id="rId187" display="https://www.qoo10.jp/g/986905015" xr:uid="{D482C155-FA45-4276-B63C-A57E051B02FC}"/>
    <hyperlink ref="T229" r:id="rId188" display="https://www.qoo10.jp/g/996628196" xr:uid="{0444A4D1-F9D9-43E0-9E9D-0E1D0B6E090B}"/>
    <hyperlink ref="T228" r:id="rId189" display="https://www.qoo10.jp/g/1021900368" xr:uid="{116F5EC8-1C9F-4C99-BC40-975DC71813D4}"/>
    <hyperlink ref="T223" r:id="rId190" display="https://www.qoo10.jp/g/986905005" xr:uid="{EC27BCB3-F8F3-4640-B1B9-4C76E632AB11}"/>
    <hyperlink ref="T215" r:id="rId191" xr:uid="{6993AE25-13AA-4FD8-897A-75C2F54F3EA8}"/>
    <hyperlink ref="T211" r:id="rId192" display="https://www.qoo10.jp/g/986905002" xr:uid="{4EDF80CE-5139-4D69-B10D-E37FADCDA012}"/>
    <hyperlink ref="T208" r:id="rId193" display="https://www.qoo10.jp/g/1010361835" xr:uid="{D48DFD50-2412-4E95-83B5-0F2492674384}"/>
    <hyperlink ref="T204" r:id="rId194" display="https://www.qoo10.jp/g/986905007" xr:uid="{6F229489-09DF-4937-93D6-28D2D2F6C479}"/>
    <hyperlink ref="T200" r:id="rId195" display="https://www.qoo10.jp/g/1041425731" xr:uid="{A300A143-315E-44F1-A128-BC92AF3216C2}"/>
    <hyperlink ref="T197" r:id="rId196" display="https://www.qoo10.jp/g/715616395" xr:uid="{586CDD5A-851E-47C6-92C1-814528D96519}"/>
    <hyperlink ref="T189" r:id="rId197" display="https://www.qoo10.jp/g/954194392" xr:uid="{17CB2490-699D-4531-8072-9EE368E16ED6}"/>
    <hyperlink ref="T186" r:id="rId198" display="https://www.qoo10.jp/g/954194394" xr:uid="{410E82D8-C59F-4F25-A478-FD69178F2FDD}"/>
    <hyperlink ref="T185" r:id="rId199" display="https://www.qoo10.jp/g/954194391" xr:uid="{BAF47FDF-F385-497D-9A5D-7BD323AB7E0A}"/>
    <hyperlink ref="T184" r:id="rId200" display="https://www.qoo10.jp/g/973266921" xr:uid="{13FE40B9-3047-41FD-93E2-2EE8B0A864AA}"/>
    <hyperlink ref="T181" r:id="rId201" display="https://www.qoo10.jp/g/1024467984" xr:uid="{6A781EB4-8B86-4D15-87DF-B91457040E78}"/>
    <hyperlink ref="T183" r:id="rId202" display="https://www.qoo10.jp/g/623413724" xr:uid="{BEF41FE4-F4E2-4034-9A7A-BFD083EEECFF}"/>
    <hyperlink ref="T177" r:id="rId203" display="https://www.qoo10.jp/g/715616392" xr:uid="{EA03AD1E-0E6D-4A56-9761-FE7C48F82BCB}"/>
    <hyperlink ref="T169" r:id="rId204" display="https://www.qoo10.jp/g/775130035" xr:uid="{83DDD3DB-0197-4617-9F20-8B13AEDA07D0}"/>
    <hyperlink ref="T126" r:id="rId205" display="https://www.qoo10.jp/g/998500839" xr:uid="{697226A2-6BCA-4C14-9D3F-59EFBD3137CF}"/>
    <hyperlink ref="T110" r:id="rId206" display="https://www.qoo10.jp/g/663333109" xr:uid="{5602E021-560E-4DE3-ABC1-DE07ACF25613}"/>
    <hyperlink ref="T101" r:id="rId207" display="https://www.qoo10.jp/g/1070967501" xr:uid="{C7CC3B74-8E3A-484B-A5D0-74763DDECD4B}"/>
    <hyperlink ref="T84" r:id="rId208" display="https://www.qoo10.jp/g/750958962" xr:uid="{97A83DB1-7163-441F-A8A1-8215660E8A84}"/>
    <hyperlink ref="T60" r:id="rId209" display="https://www.qoo10.jp/g/1069363951" xr:uid="{34EB58E9-886F-4ABC-9DF5-0383C5582E8F}"/>
    <hyperlink ref="T69" r:id="rId210" xr:uid="{1E34AAD9-8A89-4797-8193-A451972FCE3D}"/>
    <hyperlink ref="T28" r:id="rId211" display="https://www.qoo10.jp/g/965001921" xr:uid="{01046B7E-2020-406E-BA4E-64DBB51DC81D}"/>
    <hyperlink ref="T205" r:id="rId212" display="https://www.qoo10.jp/g/986905013" xr:uid="{1BFACAD6-470A-4D15-9648-33EF2BEEBD84}"/>
    <hyperlink ref="T147" r:id="rId213" display="https://www.qoo10.jp/g/1023145133" xr:uid="{A21E194A-E914-4D83-9130-A1E4B805D81F}"/>
    <hyperlink ref="T89" r:id="rId214" display="https://www.qoo10.jp/g/750958954" xr:uid="{157E9EB2-7693-44AB-BF11-03A5B21A9DB4}"/>
    <hyperlink ref="F250" r:id="rId215" xr:uid="{C855A043-E438-4B31-B75C-DA03B0628096}"/>
    <hyperlink ref="F188" r:id="rId216" xr:uid="{EB9B74CC-2D41-4D25-B9FD-9900B91E8171}"/>
    <hyperlink ref="F252" r:id="rId217" xr:uid="{4681F081-089F-4353-B28B-93CC475E0B0B}"/>
    <hyperlink ref="F247" r:id="rId218" xr:uid="{030C76EB-5D13-4492-A99F-A59A604C387D}"/>
    <hyperlink ref="F245" r:id="rId219" xr:uid="{BE0618C8-AE9B-4D72-87EB-1D28C4A0E76F}"/>
    <hyperlink ref="F246" r:id="rId220" xr:uid="{3061CE47-05D4-4F3A-B592-387D6249F41B}"/>
    <hyperlink ref="F244" r:id="rId221" xr:uid="{96B99331-367B-42E8-95A9-59F285BF8782}"/>
    <hyperlink ref="F242" r:id="rId222" xr:uid="{ACD75B0A-1ABC-4E41-8B78-5D207F8F270B}"/>
    <hyperlink ref="F240" r:id="rId223" xr:uid="{12B08017-0A58-41C2-B2DE-5B09944F09D5}"/>
    <hyperlink ref="F237" r:id="rId224" xr:uid="{622DC508-45D5-4716-908C-D0C861E10B2A}"/>
    <hyperlink ref="F236" r:id="rId225" xr:uid="{E37D4EAC-3B08-49FF-A551-3AC3E40DBB63}"/>
    <hyperlink ref="F235" r:id="rId226" xr:uid="{B828289B-BB29-4E89-9E33-D7B12B0F8AD4}"/>
    <hyperlink ref="F234" r:id="rId227" xr:uid="{38EE253C-18E5-413D-BD8F-C13F7E38214B}"/>
    <hyperlink ref="F231" r:id="rId228" xr:uid="{F616CE1B-885D-4440-8D1B-5F7AF30F4565}"/>
    <hyperlink ref="F232" r:id="rId229" xr:uid="{8BCE63AB-C21D-4ADE-9E14-15E4AF32E9DF}"/>
    <hyperlink ref="F230" r:id="rId230" xr:uid="{29EB1517-50CC-41BB-A0D6-E7C605E04497}"/>
    <hyperlink ref="F229" r:id="rId231" xr:uid="{F5CA9902-0F8A-42B0-BE90-9AD022B9F9B7}"/>
    <hyperlink ref="F228" r:id="rId232" xr:uid="{6319881D-ED56-497C-AD83-22602307962F}"/>
    <hyperlink ref="F227" r:id="rId233" xr:uid="{84416D1A-BB78-474E-89E0-DDCC90C1D129}"/>
    <hyperlink ref="F223" r:id="rId234" xr:uid="{25F7A4D6-F3A5-48B8-B289-F1F46E0F075C}"/>
    <hyperlink ref="F221" r:id="rId235" xr:uid="{2959CCBA-C3E9-444E-A3B7-6870ECCE2887}"/>
    <hyperlink ref="F219" r:id="rId236" xr:uid="{57F8285E-4011-47C1-904C-C2A93C490D14}"/>
    <hyperlink ref="T160" r:id="rId237" display="https://www.qoo10.jp/g/1067987101" xr:uid="{81A09420-8588-4FC2-8D09-6AB76C6C1924}"/>
    <hyperlink ref="F215" r:id="rId238" xr:uid="{556B95C6-5F95-4D18-878F-4CEED9F30BF7}"/>
    <hyperlink ref="F211" r:id="rId239" xr:uid="{90FE1363-0A61-4473-9157-CF446BD6B522}"/>
    <hyperlink ref="F210" r:id="rId240" xr:uid="{9C2542A9-760B-420F-8564-1A07CADA03B7}"/>
    <hyperlink ref="F208" r:id="rId241" xr:uid="{84423FDF-C82D-4923-A44B-23FA8C1744E5}"/>
    <hyperlink ref="F205" r:id="rId242" xr:uid="{34A40F1F-0DBF-482A-8571-B296300C8DE3}"/>
    <hyperlink ref="F204" r:id="rId243" xr:uid="{988FB867-BC4C-4CF4-87D2-29404A5F949D}"/>
    <hyperlink ref="F203" r:id="rId244" xr:uid="{026CFD06-A5FC-4C88-9BB2-48DE2B04C70C}"/>
    <hyperlink ref="F200" r:id="rId245" xr:uid="{D55411B4-4099-4CD3-B639-C4948AC18705}"/>
    <hyperlink ref="F197" r:id="rId246" xr:uid="{02D295B0-9E26-4C1D-B898-F9976FE45E7D}"/>
    <hyperlink ref="F198" r:id="rId247" xr:uid="{7D2039E4-A107-493A-81D4-2E6EC995417F}"/>
    <hyperlink ref="F189" r:id="rId248" xr:uid="{6541D4C6-A630-4CED-9D1C-71E7AE98896C}"/>
    <hyperlink ref="F186" r:id="rId249" xr:uid="{6B1176FF-A8DC-4138-9BAB-81DDA569F773}"/>
    <hyperlink ref="F185" r:id="rId250" xr:uid="{A94B9F54-C8F7-4CAD-9A97-2A243129334B}"/>
    <hyperlink ref="F184" r:id="rId251" xr:uid="{8019250B-FF0B-436D-AD1D-EA1FBF36AD44}"/>
    <hyperlink ref="F181" r:id="rId252" xr:uid="{215237DF-7767-4FAF-A242-441E67B44EE8}"/>
    <hyperlink ref="F183" r:id="rId253" xr:uid="{5E631850-EE35-4D6B-8715-BA71EC36118E}"/>
    <hyperlink ref="F177" r:id="rId254" xr:uid="{1DD28D54-40A4-443C-80B7-51789D9AAA15}"/>
    <hyperlink ref="F178" r:id="rId255" xr:uid="{1FAA5241-897A-4951-9C15-B683ADBD7BA5}"/>
    <hyperlink ref="F173" r:id="rId256" xr:uid="{1A547FC7-6D13-4577-B0A8-476005C68992}"/>
    <hyperlink ref="F175" r:id="rId257" xr:uid="{5894E60F-7690-417E-BD66-3B6BF0DA9909}"/>
    <hyperlink ref="F171" r:id="rId258" xr:uid="{4521C6DE-8732-4D71-A64C-EFB90391BCFA}"/>
    <hyperlink ref="F172" r:id="rId259" xr:uid="{A3ABE7F9-95F5-48A3-AFA4-A69513FA5D05}"/>
    <hyperlink ref="F169" r:id="rId260" xr:uid="{332FB214-FAAC-4890-9CE6-961A37B19C9F}"/>
    <hyperlink ref="F160" r:id="rId261" xr:uid="{3A3B6EFF-72E8-424F-8AD1-8236843810D1}"/>
    <hyperlink ref="F157" r:id="rId262" xr:uid="{BEAE4A24-C2CD-485A-A9C9-3A618C40073B}"/>
    <hyperlink ref="F155" r:id="rId263" xr:uid="{59923644-74C7-45F7-B1B5-D7E13D75C528}"/>
    <hyperlink ref="F154" r:id="rId264" xr:uid="{0AA823A1-FACE-491F-AA02-7ECBCE68112F}"/>
    <hyperlink ref="F151" r:id="rId265" xr:uid="{0A6E35EA-9366-4454-8BE5-FDF80A140C88}"/>
    <hyperlink ref="F148" r:id="rId266" xr:uid="{A952FAF0-751A-483C-9ADB-4AD6EF33BEA7}"/>
    <hyperlink ref="F146" r:id="rId267" xr:uid="{9269A8C9-B0CC-4AE5-9D35-E0B4012DAE1E}"/>
    <hyperlink ref="F147" r:id="rId268" xr:uid="{38B86B76-34BD-4844-A1DA-53E144ECBB2F}"/>
    <hyperlink ref="F144" r:id="rId269" xr:uid="{A69A4423-E551-49F0-ACF7-F824DDD38317}"/>
    <hyperlink ref="F143" r:id="rId270" xr:uid="{96378FBD-8185-4638-A030-B5359FA2D0A6}"/>
    <hyperlink ref="F139" r:id="rId271" xr:uid="{39AF848C-456A-46DE-A455-236B7A8F1B32}"/>
    <hyperlink ref="F138" r:id="rId272" xr:uid="{6E5FEFF8-3972-4393-9AF5-1230C0C12178}"/>
    <hyperlink ref="F137" r:id="rId273" xr:uid="{0A5AA73C-FCBF-488C-905A-F1DF09A402F9}"/>
    <hyperlink ref="F134" r:id="rId274" xr:uid="{7D18983E-D488-4CC7-8692-2C6990884514}"/>
    <hyperlink ref="F133" r:id="rId275" xr:uid="{22C1F65E-B9F8-4AA0-A8B2-47D5297EEAA6}"/>
    <hyperlink ref="F130" r:id="rId276" xr:uid="{C239C015-6461-41C1-AC8E-C564299DACF5}"/>
    <hyperlink ref="F127" r:id="rId277" xr:uid="{A1F4DCE7-72EC-453B-8AF5-FF2E97CD735E}"/>
    <hyperlink ref="F126" r:id="rId278" xr:uid="{35A0E25C-A266-4B8A-8631-D21222957828}"/>
    <hyperlink ref="F125" r:id="rId279" xr:uid="{2E10797E-3B22-4619-815D-FB44D819B702}"/>
    <hyperlink ref="F122" r:id="rId280" xr:uid="{BA7C9FF0-1A0B-4F96-BF07-CBE1DE7A9EFE}"/>
    <hyperlink ref="F120" r:id="rId281" xr:uid="{43C27CB6-89B8-4130-9F6E-BC0A353507CF}"/>
    <hyperlink ref="F119" r:id="rId282" xr:uid="{89B7FFC7-DF5F-4F7E-918F-DA22DF9E8119}"/>
    <hyperlink ref="F117" r:id="rId283" xr:uid="{1EC2696A-1FE2-43CA-8FD0-1DF84D384B9D}"/>
    <hyperlink ref="F118" r:id="rId284" xr:uid="{CC3595C1-0E8C-4A61-8601-F3B32B60B6B7}"/>
    <hyperlink ref="F116" r:id="rId285" xr:uid="{307C49DC-6254-4764-B462-D581C4DC999F}"/>
    <hyperlink ref="F114" r:id="rId286" xr:uid="{65584376-A0BC-4D12-8C01-04F1474F1CEB}"/>
    <hyperlink ref="F111" r:id="rId287" xr:uid="{BF79E1C5-39DB-4522-9292-5C90A0EBB52B}"/>
    <hyperlink ref="F110" r:id="rId288" xr:uid="{1C9F91E7-5F86-42CA-AD22-DFBA7DB8668E}"/>
    <hyperlink ref="F109" r:id="rId289" xr:uid="{463C165F-DA3F-4772-B48F-3423C4F56C9E}"/>
    <hyperlink ref="F106" r:id="rId290" xr:uid="{7A661E59-CB38-49FE-A47D-96949E067692}"/>
    <hyperlink ref="F68" r:id="rId291" xr:uid="{B8C454B3-462D-49FD-9E1B-69F31BC3659F}"/>
    <hyperlink ref="F65" r:id="rId292" xr:uid="{62C966CC-1B59-40B1-B66D-8F9B28372CD4}"/>
    <hyperlink ref="F64" r:id="rId293" xr:uid="{803194E4-A315-4EF9-BAD4-8474D5632242}"/>
    <hyperlink ref="F66" r:id="rId294" xr:uid="{19A0E539-0023-4D03-A919-F431900CA7B6}"/>
    <hyperlink ref="F62" r:id="rId295" xr:uid="{ECB89FFB-A22D-4686-8890-EA6F17AB3EBC}"/>
    <hyperlink ref="F61" r:id="rId296" xr:uid="{EFD0A7D2-511E-4B50-8D49-2242A01E4BE1}"/>
    <hyperlink ref="F60" r:id="rId297" xr:uid="{A5756C82-FA05-4F8E-A3D9-C611ADB64FC7}"/>
    <hyperlink ref="F58" r:id="rId298" xr:uid="{421DD93F-1D24-462A-A7AA-164A3CAC8942}"/>
    <hyperlink ref="F57" r:id="rId299" xr:uid="{C32ED475-69B3-4498-9CB3-87812E8CFF63}"/>
    <hyperlink ref="F54" r:id="rId300" xr:uid="{91ABD284-53B0-4AEF-B757-832F90E3BBD1}"/>
    <hyperlink ref="F52" r:id="rId301" xr:uid="{AA5D5434-623B-4027-8892-0AACA0193003}"/>
    <hyperlink ref="F49" r:id="rId302" xr:uid="{15FB44BD-B10F-4A09-BFE3-ED519D1EB2AE}"/>
    <hyperlink ref="F48" r:id="rId303" xr:uid="{D2002FDE-8212-4629-8E9D-19AF1B92EED0}"/>
    <hyperlink ref="F45" r:id="rId304" xr:uid="{6AFD6ED6-B711-4FD9-8A87-A56C95186517}"/>
    <hyperlink ref="F44" r:id="rId305" xr:uid="{6D3274C0-45AF-41C0-9F99-6E364B1DF7C7}"/>
    <hyperlink ref="F40" r:id="rId306" xr:uid="{61727748-33DF-4EEE-BD63-5BB9EE4976A3}"/>
    <hyperlink ref="F39" r:id="rId307" xr:uid="{BA4C62D0-C539-4615-9697-A44C4860880C}"/>
    <hyperlink ref="F38" r:id="rId308" xr:uid="{E687ECD2-0565-44D4-A3CB-80F3BF259F29}"/>
    <hyperlink ref="F37" r:id="rId309" xr:uid="{C2148889-FED3-4BE8-86B4-869CCF8B5DE1}"/>
    <hyperlink ref="F35" r:id="rId310" xr:uid="{E222B1F2-4B11-4671-8FF7-1CA95C8A9023}"/>
    <hyperlink ref="F34" r:id="rId311" xr:uid="{DBB7D5F4-E4CD-49AE-956A-9FDE8FFFD4F8}"/>
    <hyperlink ref="F33" r:id="rId312" xr:uid="{7C9EDDB4-9538-4E2E-9110-76E1C5F9B378}"/>
    <hyperlink ref="F32" r:id="rId313" xr:uid="{6D55E0DE-0F55-4CEF-876F-D1BC49A2155C}"/>
    <hyperlink ref="F28" r:id="rId314" xr:uid="{6B610130-1583-417A-B783-B1B742921CF9}"/>
    <hyperlink ref="F27" r:id="rId315" xr:uid="{987FA317-5715-4B7E-800C-B744ED83B16F}"/>
    <hyperlink ref="F25" r:id="rId316" xr:uid="{A9CB0DD6-B128-4964-BD09-0E0BAF2F969A}"/>
    <hyperlink ref="F24" r:id="rId317" xr:uid="{915C5FDB-C9D6-45BA-89AB-15EDF95FC3DC}"/>
    <hyperlink ref="F23" r:id="rId318" xr:uid="{174E6AF4-2B71-4964-BE8B-1534D07B49BC}"/>
    <hyperlink ref="F21" r:id="rId319" xr:uid="{07A8AF28-67D9-4746-A253-13851DA810AC}"/>
    <hyperlink ref="F20" r:id="rId320" xr:uid="{59331661-FE80-4F41-B611-F6F6F7B1ED06}"/>
    <hyperlink ref="F18" r:id="rId321" xr:uid="{EE93BD60-26E1-4BB1-B552-A6F2018AE3E9}"/>
    <hyperlink ref="F17" r:id="rId322" xr:uid="{204A45B5-0B9D-4C65-9158-AAAE32826F4C}"/>
    <hyperlink ref="F16" r:id="rId323" xr:uid="{83795992-F180-4142-AEFA-4F2FDF8B3A74}"/>
    <hyperlink ref="F13" r:id="rId324" xr:uid="{70A4AFCE-93FF-4797-ACAE-102F23ED0D1F}"/>
    <hyperlink ref="F11" r:id="rId325" xr:uid="{5425FF8C-D793-4195-8610-E6A3C49CE942}"/>
    <hyperlink ref="F10" r:id="rId326" xr:uid="{674D3B13-36FA-4CEF-8A50-84669E76258E}"/>
    <hyperlink ref="F8" r:id="rId327" xr:uid="{D6CFE41C-C728-4AD4-AE4F-F7BBA4A6444B}"/>
    <hyperlink ref="F3" r:id="rId328" xr:uid="{1B85309D-EF1E-4E45-9293-E16E5632F7BA}"/>
    <hyperlink ref="F101" r:id="rId329" xr:uid="{88752032-A4BA-472A-82E5-8EB9857F2144}"/>
    <hyperlink ref="F98" r:id="rId330" xr:uid="{D757857C-FAB9-4D5F-B925-A75E42CF024F}"/>
    <hyperlink ref="F91" r:id="rId331" xr:uid="{31BB29FB-2843-47F2-9F35-72502B87FBE0}"/>
    <hyperlink ref="F90" r:id="rId332" xr:uid="{9203FFDC-62C2-41A2-BD3B-A9815C17F7F8}"/>
    <hyperlink ref="F86" r:id="rId333" xr:uid="{B8D2C4F1-4E8F-462E-B5D6-F077B580F676}"/>
    <hyperlink ref="F84" r:id="rId334" xr:uid="{89FC9CAB-3DF3-4C59-9DEC-6EB6F1155463}"/>
    <hyperlink ref="F89" r:id="rId335" xr:uid="{6BF10966-D4FD-4F47-B734-482A91CE914C}"/>
    <hyperlink ref="F80" r:id="rId336" xr:uid="{ED587408-FAC7-40F0-A903-BF67382D9EDE}"/>
    <hyperlink ref="F79" r:id="rId337" xr:uid="{7597D694-ACE0-434F-9AF7-244B211A677F}"/>
    <hyperlink ref="F81" r:id="rId338" xr:uid="{47AA0573-1B44-4E48-AC3A-D169A05AFF7C}"/>
    <hyperlink ref="F75" r:id="rId339" xr:uid="{64DBBEF3-9B29-4540-8541-A77D98A20A72}"/>
    <hyperlink ref="F72" r:id="rId340" xr:uid="{7AFC1E8E-CF80-449D-8538-42FA38FECE8A}"/>
    <hyperlink ref="F249" r:id="rId341" xr:uid="{3A650C32-21FB-438C-A5A0-4D6515DAFE05}"/>
    <hyperlink ref="T113" r:id="rId342" display="https://www.qoo10.jp/g/663333104" xr:uid="{4AA87B17-1D98-4EA6-8C44-A59241F1D991}"/>
    <hyperlink ref="F602" r:id="rId343" xr:uid="{402A2F2E-C8BF-435A-94B7-DDB83DB264AA}"/>
    <hyperlink ref="T606" r:id="rId344" display="https://www.qoo10.jp/g/1013314690" xr:uid="{F1E4E941-B8CE-446A-B056-7C647614A86B}"/>
    <hyperlink ref="F606" r:id="rId345" xr:uid="{E204AC72-CDBE-4355-8F44-775F723112CA}"/>
    <hyperlink ref="F610" r:id="rId346" xr:uid="{C7175A4F-1C3E-47C3-836B-41C845DEAEE3}"/>
    <hyperlink ref="T612" r:id="rId347" display="https://www.qoo10.jp/g/1069662944" xr:uid="{ED848D78-FC32-48AE-ACAB-105228B6C429}"/>
    <hyperlink ref="T611" r:id="rId348" display="https://www.qoo10.jp/g/1069662943" xr:uid="{913B5C96-DCA6-49D2-9025-69DF047FABD3}"/>
    <hyperlink ref="T600" r:id="rId349" display="https://www.qoo10.jp/g/1013118228" xr:uid="{BE0C7D41-CAEB-4EC8-B3D1-AE9768BE01AF}"/>
    <hyperlink ref="T605" r:id="rId350" display="https://www.qoo10.jp/g/1013118225" xr:uid="{051583EA-D77C-4884-81FD-C37AF7040561}"/>
    <hyperlink ref="T597" r:id="rId351" display="https://www.qoo10.jp/g/1066652571" xr:uid="{775098F5-F86B-4F7C-A295-3D4617BF3984}"/>
    <hyperlink ref="T601" r:id="rId352" xr:uid="{30374BF0-C65D-469B-AB54-C6859A6B66D0}"/>
    <hyperlink ref="F601" r:id="rId353" xr:uid="{E16D997C-D3BC-4477-B461-163137E371A2}"/>
    <hyperlink ref="F613" r:id="rId354" xr:uid="{13E04149-02A9-40A1-A391-9F74DC927F56}"/>
    <hyperlink ref="F612" r:id="rId355" xr:uid="{D27DD10B-19C9-448F-9121-675C42E9264F}"/>
    <hyperlink ref="F611" r:id="rId356" xr:uid="{3BAF71AC-0148-4CF9-94CC-B91B724AE9B9}"/>
    <hyperlink ref="T609" r:id="rId357" display="https://www.qoo10.jp/g/1013118221" xr:uid="{86A2280A-4D8A-46D7-99B2-313949E8D3CB}"/>
    <hyperlink ref="F609" r:id="rId358" xr:uid="{0F01FC3F-E399-469D-98BB-B9A574695B17}"/>
    <hyperlink ref="F600" r:id="rId359" xr:uid="{09122AB9-20E9-4DAE-90EE-49D0B8E0C099}"/>
    <hyperlink ref="F605" r:id="rId360" xr:uid="{F0236F86-5DBE-4562-9362-1FE14E65F262}"/>
    <hyperlink ref="F597" r:id="rId361" xr:uid="{F626FC7D-D280-49A0-85FD-5888AF688D08}"/>
    <hyperlink ref="F587" r:id="rId362" xr:uid="{241EB0A3-9092-4705-8F84-960AD56552CA}"/>
    <hyperlink ref="F592" r:id="rId363" xr:uid="{02C9DB15-ADF9-4A71-907E-B9BE1952B587}"/>
    <hyperlink ref="F586" r:id="rId364" xr:uid="{6AE143A7-1B23-4701-8763-8901DBC442E0}"/>
    <hyperlink ref="T586" r:id="rId365" display="https://www.qoo10.jp/g/695261345" xr:uid="{BD537849-B25E-4C3A-A138-A78710E56A14}"/>
    <hyperlink ref="T141" r:id="rId366" display="https://www.qoo10.jp/g/1021771531" xr:uid="{B6386584-5497-4B27-8223-8C7768A1784B}"/>
    <hyperlink ref="T614" r:id="rId367" display="https://www.qoo10.jp/g/1033521917" xr:uid="{869A2549-D15E-407B-A6DF-410855D96C30}"/>
    <hyperlink ref="T14" r:id="rId368" display="https://www.qoo10.jp/g/933147380" xr:uid="{DDD3D1C5-0AA6-47D7-A7F5-EFE95C31F5EF}"/>
    <hyperlink ref="F614" r:id="rId369" xr:uid="{D98C95DC-1A85-4F25-AFBD-5D43B4693055}"/>
    <hyperlink ref="T74" r:id="rId370" display="https://www.qoo10.jp/g/750958956" xr:uid="{3BA8ADD4-718B-4078-B2D3-74A6F2F0BEA5}"/>
    <hyperlink ref="F141" r:id="rId371" xr:uid="{1EE0E7CA-49FE-4652-B6D3-2A2B7D7394B0}"/>
    <hyperlink ref="F14" r:id="rId372" xr:uid="{4F554DF7-3F4C-43F6-9B43-2BDCB51D50E5}"/>
    <hyperlink ref="F74" r:id="rId373" xr:uid="{F9B64557-9349-400B-BD18-D4EC44071B83}"/>
    <hyperlink ref="T201" r:id="rId374" xr:uid="{53CE8E17-F18F-4FC3-A1B3-8D57CE54668F}"/>
    <hyperlink ref="F745" r:id="rId375" xr:uid="{321CF257-5BDC-4D45-BBB0-68F959FDFE87}"/>
    <hyperlink ref="F241" r:id="rId376" xr:uid="{7C76E7A2-137E-4A60-8B73-59F92B5A9469}"/>
    <hyperlink ref="T115" r:id="rId377" display="https://www.qoo10.jp/g/1051536517" xr:uid="{D9E18161-09BE-4D7E-8E27-449A64A44D26}"/>
    <hyperlink ref="T734" r:id="rId378" display="https://www.qoo10.jp/g/1033521919" xr:uid="{9BAAA0C9-5E73-47E0-AB01-79A1694BA57B}"/>
    <hyperlink ref="T50" r:id="rId379" display="https://www.qoo10.jp/g/1033521914" xr:uid="{75130418-58BD-4C59-8B38-1A1B47E6AE37}"/>
    <hyperlink ref="T731" r:id="rId380" display="https://www.qoo10.jp/g/965001928" xr:uid="{AB54464F-4527-4136-8C07-6C1F40764B1B}"/>
    <hyperlink ref="T730" r:id="rId381" display="https://www.qoo10.jp/g/945488292" xr:uid="{23854AB2-36FF-4B77-984F-3A4772E940AC}"/>
    <hyperlink ref="T29" r:id="rId382" display="https://www.qoo10.jp/g/977382932" xr:uid="{2BE9FF16-14BB-4270-A4C4-248013B9956C}"/>
    <hyperlink ref="T728" r:id="rId383" display="https://www.qoo10.jp/g/951079072" xr:uid="{D4804723-3E8A-4128-A8E0-9AE2D8AD39A8}"/>
    <hyperlink ref="T159" r:id="rId384" display="https://www.qoo10.jp/g/1067987100" xr:uid="{A209A600-3D65-4EF4-A166-F8366F10D7E6}"/>
    <hyperlink ref="F115" r:id="rId385" xr:uid="{37FD7EED-66EC-429B-9755-38663CA333B5}"/>
    <hyperlink ref="F734" r:id="rId386" xr:uid="{067C84E5-677D-4C6B-9053-0CB62C2553D0}"/>
    <hyperlink ref="F51" r:id="rId387" xr:uid="{28A1D1F3-F7F1-45C2-9E1B-3A2005ABCF38}"/>
    <hyperlink ref="F731" r:id="rId388" xr:uid="{D66171D6-F019-4417-BB15-BEEDBD149E64}"/>
    <hyperlink ref="F730" r:id="rId389" xr:uid="{F5AC6729-62E9-4E74-9345-34B7CA5C7EB4}"/>
    <hyperlink ref="T722" r:id="rId390" display="https://www.qoo10.jp/g/1069662945" xr:uid="{73426F68-EFE7-4C7E-97E1-A38F949EB86C}"/>
    <hyperlink ref="T748" r:id="rId391" display="https://www.qoo10.jp/g/1002006057" xr:uid="{32096719-A71B-4BF7-8712-675AFFE3AB91}"/>
    <hyperlink ref="T100" r:id="rId392" display="https://www.qoo10.jp/g/1070967500" xr:uid="{72240EC3-14FF-40E4-A49A-A8CF521FE2DF}"/>
    <hyperlink ref="F216" r:id="rId393" xr:uid="{7227AC51-56BF-40D9-AEDD-B147EC9E296B}"/>
    <hyperlink ref="F159" r:id="rId394" xr:uid="{7D2605E5-93EA-4406-B70D-35D973BA5930}"/>
    <hyperlink ref="F748" r:id="rId395" xr:uid="{EF123B9E-A1E0-4B82-A9C6-06F1B12E1799}"/>
    <hyperlink ref="F50" r:id="rId396" xr:uid="{4B4793DE-E69A-4333-A965-903169A636D4}"/>
    <hyperlink ref="F29" r:id="rId397" xr:uid="{6612A976-F50A-4A03-83FA-2A864459739F}"/>
    <hyperlink ref="F728" r:id="rId398" xr:uid="{BEE3E9AE-2422-44C8-8F8C-753483B7552A}"/>
    <hyperlink ref="F100" r:id="rId399" xr:uid="{474EC5E3-AC24-42FD-BB29-C6513BE1F8BF}"/>
    <hyperlink ref="F723" r:id="rId400" xr:uid="{D6DD5B75-3005-41AB-9CD0-C3CE36C8943D}"/>
    <hyperlink ref="F722" r:id="rId401" xr:uid="{8BD45B9E-65C6-4019-BFF4-4CB40B0E4B51}"/>
    <hyperlink ref="F721" r:id="rId402" xr:uid="{CFCABFC2-32C5-463A-9A2A-2423FABF5DD9}"/>
    <hyperlink ref="F725" r:id="rId403" xr:uid="{7007D48C-DF57-4061-8A5A-2969A12C10DA}"/>
    <hyperlink ref="F720" r:id="rId404" xr:uid="{D82DC0DE-1C21-44CB-9D85-2E60C37EE146}"/>
    <hyperlink ref="F596" r:id="rId405" xr:uid="{60CE0A68-878A-41AC-8766-D664D59C5FF9}"/>
    <hyperlink ref="F593" r:id="rId406" xr:uid="{3AB0C687-CB3F-4059-928A-B829843E84D4}"/>
    <hyperlink ref="F590" r:id="rId407" xr:uid="{148506DA-E53E-40FD-A2C6-FE752E8C96B0}"/>
    <hyperlink ref="T744" r:id="rId408" display="https://www.qoo10.jp/g/617307840" xr:uid="{F394C09E-A9F0-4A0A-A559-AECDC9B5D702}"/>
    <hyperlink ref="F764" r:id="rId409" xr:uid="{83956344-DEA2-4352-97A4-CCBFED604E13}"/>
    <hyperlink ref="F12" r:id="rId410" xr:uid="{B56DFFC4-6B25-4533-AF04-530DD838E470}"/>
    <hyperlink ref="F7" r:id="rId411" xr:uid="{07E12034-0E13-460A-8836-E8A8E149AF62}"/>
    <hyperlink ref="F55" r:id="rId412" xr:uid="{9FEEE633-DCB2-4CEE-92EA-77C8085276FD}"/>
    <hyperlink ref="F77" r:id="rId413" xr:uid="{06FDC708-4A10-4588-831E-5616033C4AF8}"/>
    <hyperlink ref="F88" r:id="rId414" xr:uid="{204631E5-4C24-46EE-BB4E-A5F99C527181}"/>
    <hyperlink ref="F92" r:id="rId415" xr:uid="{9C563EFF-8B7F-47AC-BCA3-FBAFA6083E46}"/>
    <hyperlink ref="F739" r:id="rId416" xr:uid="{D6977462-40B9-4140-98CE-021FBE4D2136}"/>
    <hyperlink ref="F740" r:id="rId417" xr:uid="{85327E1F-A699-4B18-ADCC-6B1118D8CC9D}"/>
    <hyperlink ref="F93" r:id="rId418" xr:uid="{C48B68C3-994F-4EF2-B883-33986BB4C0BE}"/>
    <hyperlink ref="T30" r:id="rId419" xr:uid="{2235DB53-0C7D-42B2-83B7-214F9D26C2B7}"/>
    <hyperlink ref="T303" r:id="rId420" xr:uid="{2C2D2299-AE4C-478D-AB0D-003C5D4F14E0}"/>
    <hyperlink ref="F277" r:id="rId421" xr:uid="{248CE2AD-AACC-457E-B9F0-03BB5FDD23C1}"/>
    <hyperlink ref="F261" r:id="rId422" xr:uid="{B8BB6023-630B-49FF-AB6C-06ADDE194FCB}"/>
    <hyperlink ref="F288" r:id="rId423" xr:uid="{5ED229FD-1599-4913-AFDA-7A22DE7A6FF5}"/>
    <hyperlink ref="F287" r:id="rId424" xr:uid="{6583BCC3-221D-4785-9F42-715EE08994FD}"/>
    <hyperlink ref="F309" r:id="rId425" xr:uid="{D098CB40-27FC-43F4-BFBE-963F03390189}"/>
    <hyperlink ref="F308" r:id="rId426" xr:uid="{2AA65156-B128-4801-9AED-03A64F6049AC}"/>
    <hyperlink ref="F306" r:id="rId427" xr:uid="{4BE35941-5573-4894-8DFE-33DBED643577}"/>
    <hyperlink ref="F304" r:id="rId428" xr:uid="{AA4C12B8-F66A-490D-8746-90EFB41600FF}"/>
    <hyperlink ref="F298" r:id="rId429" xr:uid="{6A7A28A1-FB47-4E41-874C-B5942A6A748F}"/>
    <hyperlink ref="F294" r:id="rId430" xr:uid="{037577B0-0766-4353-BF33-DABDD9F015A0}"/>
    <hyperlink ref="F292" r:id="rId431" xr:uid="{8F67C08C-7308-45EA-904B-0D4701524275}"/>
    <hyperlink ref="F273" r:id="rId432" xr:uid="{9B00DBFD-85E2-49D5-A420-D05EEB3D2D98}"/>
    <hyperlink ref="T312" r:id="rId433" display="https://www.qoo10.jp/g/734843776" xr:uid="{74281E4B-1A90-4A23-A7DB-795C0E57CE5B}"/>
    <hyperlink ref="T293" r:id="rId434" xr:uid="{7F700A6D-5E60-440E-ADCF-F24676AC27D0}"/>
    <hyperlink ref="T275" r:id="rId435" xr:uid="{A6E64585-96C9-4D2A-929D-B290DCB73521}"/>
    <hyperlink ref="F314" r:id="rId436" xr:uid="{196270BE-A786-415C-82E4-10578D9841B2}"/>
    <hyperlink ref="F312" r:id="rId437" xr:uid="{075177BB-C10E-4933-9E59-D8D4BEBEDAC4}"/>
    <hyperlink ref="F303" r:id="rId438" xr:uid="{699CB873-3781-46C8-B360-1BB287913539}"/>
    <hyperlink ref="F299" r:id="rId439" xr:uid="{23779D06-8AAE-4E1F-B9C2-B3D3064FADA4}"/>
    <hyperlink ref="F297" r:id="rId440" xr:uid="{D6B23F31-52D2-4CAD-91CD-DA67353AD082}"/>
    <hyperlink ref="F293" r:id="rId441" xr:uid="{3501A0AE-DAAA-4F8D-8713-3E6ED11B9077}"/>
    <hyperlink ref="F289" r:id="rId442" xr:uid="{59B771EF-9C98-471E-A470-8863540C73C2}"/>
    <hyperlink ref="F284" r:id="rId443" xr:uid="{8FB27D0A-9251-43EC-A246-CECBC3371380}"/>
    <hyperlink ref="F282" r:id="rId444" xr:uid="{0A14AFB2-003B-42A7-9A97-9A4EC763DC57}"/>
    <hyperlink ref="F281" r:id="rId445" xr:uid="{427E3F17-5F59-456F-9A4D-DA9FC920E4CA}"/>
    <hyperlink ref="F279" r:id="rId446" xr:uid="{012EDC65-DA98-4400-9D9C-E8AC489100B9}"/>
    <hyperlink ref="F278" r:id="rId447" xr:uid="{50A83BAD-E7F8-41D4-951D-8C5EE1D6C09B}"/>
    <hyperlink ref="F275" r:id="rId448" xr:uid="{85B96A75-AD1A-47FD-A2A9-328E18B4A74B}"/>
    <hyperlink ref="F272" r:id="rId449" xr:uid="{D14F4816-4EB4-4E08-BBB5-09CDFF996EDF}"/>
    <hyperlink ref="T257" r:id="rId450" display="https://www.qoo10.jp/g/948938835" xr:uid="{E43A074F-BD3D-439F-8D99-3B1201A94D50}"/>
    <hyperlink ref="F260" r:id="rId451" xr:uid="{4A09DDB7-B2AC-4369-8E19-9CC4F1EFF6AA}"/>
    <hyperlink ref="F257" r:id="rId452" xr:uid="{9BD9231E-DBEC-47F3-9E00-3DB90F3FF76C}"/>
    <hyperlink ref="T569" r:id="rId453" xr:uid="{0523267F-767B-4D0A-B734-6C8C7A30903B}"/>
    <hyperlink ref="T564" r:id="rId454" xr:uid="{F040A796-B6AC-412E-8580-685E96DC93EE}"/>
    <hyperlink ref="T580" r:id="rId455" display="https://www.qoo10.jp/g/919311998" xr:uid="{FF287989-E9D1-4AE3-B8EB-5F7E2F7E8C0F}"/>
    <hyperlink ref="T579" r:id="rId456" display="https://www.qoo10.jp/g/919311986" xr:uid="{CB5D9C9E-ECF8-4456-BC76-C942D2BF5E80}"/>
    <hyperlink ref="T578" r:id="rId457" display="https://www.qoo10.jp/g/919311997" xr:uid="{0E89BC06-8C6C-4DFD-B602-C2970FA261CF}"/>
    <hyperlink ref="T577" r:id="rId458" display="https://www.qoo10.jp/g/919311987" xr:uid="{64D104FA-1A9D-4FAA-AE7C-8711A0344C0C}"/>
    <hyperlink ref="T599" r:id="rId459" display="https://www.qoo10.jp/g/919311995" xr:uid="{20AE8145-E5FB-4209-87D3-28EB4F3F730E}"/>
    <hyperlink ref="T594" r:id="rId460" display="https://www.qoo10.jp/g/1065505540" xr:uid="{8DE8E591-B508-4A6D-AE76-5EA00BC2AC30}"/>
    <hyperlink ref="T591" r:id="rId461" display="https://www.qoo10.jp/g/1065505539" xr:uid="{AFD3AE43-FE7B-48BD-8CE2-C4A69EBA7A24}"/>
    <hyperlink ref="T588" r:id="rId462" xr:uid="{8343BA43-17AF-4B40-B9CE-05A8DF826952}"/>
    <hyperlink ref="F580" r:id="rId463" xr:uid="{5D103569-07FC-407E-825E-84038873F0C7}"/>
    <hyperlink ref="F579" r:id="rId464" xr:uid="{CEA72259-ECA0-4813-922B-6A95BB005197}"/>
    <hyperlink ref="F578" r:id="rId465" xr:uid="{AC2917E7-01FA-45F5-B42F-12E5F03A12DB}"/>
    <hyperlink ref="F577" r:id="rId466" xr:uid="{2E68D069-9193-4A7B-8E60-46F3AD4EF452}"/>
    <hyperlink ref="F599" r:id="rId467" xr:uid="{FE156198-E535-47F3-B022-C7509CE35084}"/>
    <hyperlink ref="F594" r:id="rId468" xr:uid="{285A66A2-371D-44A2-A82E-6EBFBFA0474D}"/>
    <hyperlink ref="F591" r:id="rId469" xr:uid="{5A8A197A-C35E-4EBF-9C59-0A0B7EDDBE98}"/>
    <hyperlink ref="F588" r:id="rId470" xr:uid="{58DCBE12-6FE4-442A-8B5A-37B82E689983}"/>
    <hyperlink ref="F585" r:id="rId471" xr:uid="{DC7285CA-4900-4660-80CF-E1B060C7A487}"/>
    <hyperlink ref="F576" r:id="rId472" xr:uid="{A20CB86F-4B30-46E5-959C-BD90D631A81B}"/>
    <hyperlink ref="F569" r:id="rId473" xr:uid="{AE338AEF-B195-41B1-8EC5-A1D2BFEDCAA6}"/>
    <hyperlink ref="F575" r:id="rId474" xr:uid="{1A468E8F-A82B-4B07-9F8E-41ADB07DE4C5}"/>
    <hyperlink ref="F567" r:id="rId475" xr:uid="{C3774B7F-A7B9-48D7-B818-ECE047FDA0D0}"/>
    <hyperlink ref="F574" r:id="rId476" xr:uid="{80AB3E41-6386-498A-8456-A75D5BB9523C}"/>
    <hyperlink ref="F565" r:id="rId477" xr:uid="{CA651D8C-5F19-4D7F-9858-51CC1F2CBDA9}"/>
    <hyperlink ref="F564" r:id="rId478" xr:uid="{9BA0878B-9787-4FBA-BD79-CA44BD384924}"/>
    <hyperlink ref="F632" r:id="rId479" xr:uid="{F542BE53-7B31-4BD5-975D-744A34632208}"/>
    <hyperlink ref="F286" r:id="rId480" xr:uid="{5C0F86D6-D399-4740-A2A9-9019F2E29F3B}"/>
    <hyperlink ref="F285" r:id="rId481" xr:uid="{CE7F70FA-7437-4503-A24B-E807F38B4E24}"/>
    <hyperlink ref="F283" r:id="rId482" xr:uid="{3B819374-4358-4E74-A890-AC1DC9576F4B}"/>
    <hyperlink ref="F280" r:id="rId483" xr:uid="{30FDEE3C-E9D2-490B-9E63-006AAB987B92}"/>
    <hyperlink ref="F276" r:id="rId484" xr:uid="{315197CB-56F0-483D-BBCF-6D9E682E0FB0}"/>
    <hyperlink ref="F271" r:id="rId485" xr:uid="{6D1B4603-6F42-4123-BECD-C928C34BE8E3}"/>
    <hyperlink ref="F274" r:id="rId486" xr:uid="{E41C564E-2A8E-47F2-A0DC-39B4E6060D31}"/>
    <hyperlink ref="T705" r:id="rId487" xr:uid="{333A58D3-FAC0-4605-8DD9-DFFF3A62CA30}"/>
    <hyperlink ref="T713" r:id="rId488" display="https://www.qoo10.jp/g/919311983" xr:uid="{7813384F-E846-4BFA-B426-EC26D3CAB289}"/>
    <hyperlink ref="T712" r:id="rId489" display="https://www.qoo10.jp/g/919311992" xr:uid="{42F8D42B-8447-42E0-AA53-EC24D104618C}"/>
    <hyperlink ref="T709" r:id="rId490" display="https://www.qoo10.jp/g/919311999" xr:uid="{65E54CD4-FD3E-4A85-9CC6-B18094869A18}"/>
    <hyperlink ref="F710" r:id="rId491" xr:uid="{D1F6E0D9-84FA-4003-B8C5-1E7438E8F3AA}"/>
    <hyperlink ref="F705" r:id="rId492" xr:uid="{DCD31A98-BF24-449A-9960-7DEE5D6712AA}"/>
    <hyperlink ref="F713" r:id="rId493" xr:uid="{EF92AA18-AAFB-40E9-B280-F4AE393622C7}"/>
    <hyperlink ref="F712" r:id="rId494" xr:uid="{1613A3E2-DEE8-4148-9238-B56A4746DF06}"/>
    <hyperlink ref="F709" r:id="rId495" xr:uid="{A40BA325-2427-4336-8CA0-C65C5A768325}"/>
    <hyperlink ref="F707" r:id="rId496" xr:uid="{F4F6E229-9E09-47F1-92E5-A452BA36DEBB}"/>
    <hyperlink ref="F706" r:id="rId497" xr:uid="{DE0B9C05-45AA-4CA8-A492-56229F98DCEE}"/>
    <hyperlink ref="F329" r:id="rId498" xr:uid="{BA9FAB33-04DC-46C5-880E-1E8783467023}"/>
    <hyperlink ref="F360" r:id="rId499" xr:uid="{2893C362-9F55-4F59-8B76-92FE70B1E542}"/>
    <hyperlink ref="F350" r:id="rId500" xr:uid="{B698321C-77B8-4E35-91D4-8D34531B1D13}"/>
    <hyperlink ref="F372" r:id="rId501" xr:uid="{1223E114-9748-4843-82D6-4F93FBB9D675}"/>
    <hyperlink ref="T452" r:id="rId502" xr:uid="{41EE9039-6DC6-435A-B3D1-FFF70433524C}"/>
    <hyperlink ref="F452" r:id="rId503" xr:uid="{03202933-1B96-42A2-BEE9-BA76DF7FA086}"/>
    <hyperlink ref="T336" r:id="rId504" xr:uid="{7CE5A17B-2BBC-4971-8E3E-D714AF6A6CAF}"/>
    <hyperlink ref="F368" r:id="rId505" xr:uid="{FEB23AAE-B371-449A-8585-2EFAC503F1F1}"/>
    <hyperlink ref="F365" r:id="rId506" xr:uid="{EC005A1B-61C1-439F-B562-257F5C43BEF6}"/>
    <hyperlink ref="F357" r:id="rId507" xr:uid="{6035A3BB-053F-4FD5-AD22-E3C56FBD14E4}"/>
    <hyperlink ref="T422" r:id="rId508" display="https://www.qoo10.jp/g/606150205" xr:uid="{3DE4EC25-1891-4ECF-B408-8DC39DF199C8}"/>
    <hyperlink ref="T400" r:id="rId509" display="https://www.qoo10.jp/g/715616385" xr:uid="{67E317F5-0197-4350-B6D2-A1D91D7D3830}"/>
    <hyperlink ref="F342" r:id="rId510" xr:uid="{757757AF-1C52-431E-926D-3025EF728491}"/>
    <hyperlink ref="T332" r:id="rId511" display="https://www.qoo10.jp/g/744612040" xr:uid="{354B348F-5F49-40D0-8CA0-7D32076E0BD0}"/>
    <hyperlink ref="F349" r:id="rId512" xr:uid="{64BDA707-17EA-451F-929E-B120E1F9C501}"/>
    <hyperlink ref="F324" r:id="rId513" xr:uid="{83194F27-82F6-4A59-B638-F35557892F34}"/>
    <hyperlink ref="F320" r:id="rId514" xr:uid="{EE8DD7EF-98AA-4B7E-8ED9-91E0A6193690}"/>
    <hyperlink ref="T369" r:id="rId515" display="https://www.qoo10.jp/g/988552001" xr:uid="{0AB04A39-8099-4D2A-9DC2-5365C30F6528}"/>
    <hyperlink ref="T324" r:id="rId516" display="https://www.qoo10.jp/g/744612031" xr:uid="{6AF1859E-3D7A-49B4-9BDF-45930453DFBD}"/>
    <hyperlink ref="F421" r:id="rId517" xr:uid="{39191D06-C44A-4FBD-8733-72B27CAFB8ED}"/>
    <hyperlink ref="F407" r:id="rId518" xr:uid="{4C7A7209-1034-4320-A560-B5103B0D5853}"/>
    <hyperlink ref="F431" r:id="rId519" xr:uid="{5E262129-7E86-49AA-9FEC-E01C48727825}"/>
    <hyperlink ref="T413" r:id="rId520" display="https://www.qoo10.jp/g/842672561" xr:uid="{8DA1C02C-3351-48E4-AA53-C3A77B42D7C4}"/>
    <hyperlink ref="F456" r:id="rId521" xr:uid="{10CA806A-02C1-4C5A-8223-0194951923BB}"/>
    <hyperlink ref="F450" r:id="rId522" xr:uid="{AD549B79-3533-4EFF-A95E-6D3D864FD771}"/>
    <hyperlink ref="F449" r:id="rId523" xr:uid="{E20E6A0A-D5EE-4063-BFC4-F55750F1BBEF}"/>
    <hyperlink ref="F448" r:id="rId524" xr:uid="{A90A6591-C392-434D-84A6-2569DBC65965}"/>
    <hyperlink ref="F447" r:id="rId525" xr:uid="{45CDDEB2-2B15-4F87-905A-849A266658F0}"/>
    <hyperlink ref="F446" r:id="rId526" xr:uid="{4FAC2E8C-9EC9-4EEE-A17C-48289D2AC1FE}"/>
    <hyperlink ref="F445" r:id="rId527" xr:uid="{0CFA5747-16F2-4DEC-BFB7-93B6F96B7A60}"/>
    <hyperlink ref="F444" r:id="rId528" xr:uid="{F8669804-7159-4821-AEE1-DF99013BD328}"/>
    <hyperlink ref="F443" r:id="rId529" xr:uid="{0A2F05A0-F451-41CB-90E9-842A6D18BC5E}"/>
    <hyperlink ref="F442" r:id="rId530" xr:uid="{3477899B-1090-4DE5-9068-477CDCAFF7EF}"/>
    <hyperlink ref="F441" r:id="rId531" xr:uid="{B381DF8C-3021-417B-9042-36400D47446D}"/>
    <hyperlink ref="F440" r:id="rId532" xr:uid="{978909A6-EB4C-419A-A95A-A317C61678AD}"/>
    <hyperlink ref="F439" r:id="rId533" xr:uid="{1CCA3718-A9F2-4F51-9EC0-506685D92618}"/>
    <hyperlink ref="F438" r:id="rId534" xr:uid="{EC353AB4-EC9C-4145-B219-B3A58E69232B}"/>
    <hyperlink ref="F437" r:id="rId535" xr:uid="{50D75827-EF67-4D94-8F1D-0F401DE95357}"/>
    <hyperlink ref="F436" r:id="rId536" xr:uid="{819A2FFC-1A52-4040-8FA7-9DAC3E522D55}"/>
    <hyperlink ref="F435" r:id="rId537" xr:uid="{B4FE7B6C-46D8-41D9-A060-B2247590F113}"/>
    <hyperlink ref="F434" r:id="rId538" xr:uid="{37F0F7EB-BFCE-4CE6-B331-C55223F5A7EF}"/>
    <hyperlink ref="F433" r:id="rId539" xr:uid="{86E5B5CB-C7C9-4F5D-8CDF-D5E2542DE5A8}"/>
    <hyperlink ref="F430" r:id="rId540" xr:uid="{52BAA46D-41BD-422B-B9A9-C79E79006DA0}"/>
    <hyperlink ref="F429" r:id="rId541" xr:uid="{F34AC967-44EB-4285-B710-C2E300407C9E}"/>
    <hyperlink ref="F428" r:id="rId542" xr:uid="{99405A78-689D-4B4C-BD77-87BA173804ED}"/>
    <hyperlink ref="F427" r:id="rId543" xr:uid="{7143002A-BFFE-4DD4-9A2A-0F78C063D9A0}"/>
    <hyperlink ref="F426" r:id="rId544" xr:uid="{5C86C042-95AD-4260-B531-DC46501FC706}"/>
    <hyperlink ref="F425" r:id="rId545" xr:uid="{4DDC7977-1DE5-4BB7-ADCF-B995A105817E}"/>
    <hyperlink ref="F424" r:id="rId546" xr:uid="{AC35AE93-C937-474D-A6A4-83BF6903C948}"/>
    <hyperlink ref="F423" r:id="rId547" xr:uid="{E8AEC917-3A7A-4A2C-A809-9E668222C352}"/>
    <hyperlink ref="F422" r:id="rId548" xr:uid="{EE232809-05FF-4642-8F17-31DED61992D9}"/>
    <hyperlink ref="F420" r:id="rId549" xr:uid="{F48D975E-687F-4702-BD94-C98EE793060A}"/>
    <hyperlink ref="F419" r:id="rId550" xr:uid="{50EB466B-ACFE-4B3F-AC02-E1DE508094FC}"/>
    <hyperlink ref="F417" r:id="rId551" xr:uid="{7FFB4E3C-2BBC-4398-BE4A-4AA62744BAD2}"/>
    <hyperlink ref="F416" r:id="rId552" xr:uid="{EACA997A-D1C3-4101-BA13-1E22C6674D25}"/>
    <hyperlink ref="F415" r:id="rId553" xr:uid="{17C30EF0-438C-4AFA-A077-B3288DFF0886}"/>
    <hyperlink ref="F414" r:id="rId554" xr:uid="{294735DF-93A1-46D1-AAE9-E20271352E11}"/>
    <hyperlink ref="F413" r:id="rId555" xr:uid="{6A893F15-8CB4-49FD-AB05-F7931718A4C2}"/>
    <hyperlink ref="F412" r:id="rId556" xr:uid="{D3B59B91-6B4F-4B65-9987-9B1F2059277B}"/>
    <hyperlink ref="F411" r:id="rId557" xr:uid="{3EEF210C-8C3B-4316-A7FA-FD716B018F9C}"/>
    <hyperlink ref="F410" r:id="rId558" xr:uid="{DAEDB77A-F22E-42E1-A4E9-9DE36FF622AD}"/>
    <hyperlink ref="F409" r:id="rId559" xr:uid="{FE583F39-3A06-4896-BE3F-3A7801CD285C}"/>
    <hyperlink ref="F408" r:id="rId560" xr:uid="{9D474AFB-B8D9-4E1E-B5EA-CE1EE0032345}"/>
    <hyperlink ref="F405" r:id="rId561" xr:uid="{91153809-5160-465A-A673-A60E0BEEEF52}"/>
    <hyperlink ref="F404" r:id="rId562" xr:uid="{2C259167-6480-4604-A59F-BA63F757B88D}"/>
    <hyperlink ref="F403" r:id="rId563" xr:uid="{9CA267A8-3CD3-49DF-923C-6578ABF3212C}"/>
    <hyperlink ref="F402" r:id="rId564" xr:uid="{5F2E6CC7-F859-44C4-9B2E-D5D02ADE4F72}"/>
    <hyperlink ref="F401" r:id="rId565" xr:uid="{68FEF04B-945E-4055-89D6-C146AF5CC66C}"/>
    <hyperlink ref="F400" r:id="rId566" xr:uid="{9E94AEE0-63C7-4C6E-A4EF-0203E72898A4}"/>
    <hyperlink ref="F392" r:id="rId567" xr:uid="{8857C599-2428-4A61-8E29-5CD2D6FA0A32}"/>
    <hyperlink ref="F391" r:id="rId568" xr:uid="{41883E03-93D9-49BC-A0D8-FF7CB481C8EF}"/>
    <hyperlink ref="F390" r:id="rId569" xr:uid="{AF5B883A-0835-454A-84A8-E7A488342D89}"/>
    <hyperlink ref="F389" r:id="rId570" xr:uid="{D868BE54-3C84-4440-8412-0097D097A726}"/>
    <hyperlink ref="F388" r:id="rId571" xr:uid="{341A1F82-4348-4F6B-BC50-125404C99E86}"/>
    <hyperlink ref="F387" r:id="rId572" xr:uid="{F9739F9C-C154-43BB-8B75-8F738C746DBC}"/>
    <hyperlink ref="F386" r:id="rId573" xr:uid="{91500334-9F88-4522-819F-EA43723A2874}"/>
    <hyperlink ref="F385" r:id="rId574" xr:uid="{935EAAF0-F05E-47C8-857F-9357F49FA67B}"/>
    <hyperlink ref="F384" r:id="rId575" xr:uid="{DF6428EA-7A01-47FE-8C4A-144D4DD92096}"/>
    <hyperlink ref="F383" r:id="rId576" xr:uid="{670CE68F-3E8F-4CA4-8981-DC7200F490DF}"/>
    <hyperlink ref="F382" r:id="rId577" xr:uid="{5CAD747D-4E63-46F4-A14E-F4A16A699B0E}"/>
    <hyperlink ref="F451" r:id="rId578" xr:uid="{BAB9D7BA-D6FB-40D6-831F-72798AA473F5}"/>
    <hyperlink ref="F380" r:id="rId579" xr:uid="{74A7B751-432C-480A-AF3F-134AFB4D51A0}"/>
    <hyperlink ref="F379" r:id="rId580" xr:uid="{40A1E306-7170-45D4-9970-2752B0EAB45E}"/>
    <hyperlink ref="F378" r:id="rId581" xr:uid="{85141E40-9D7B-4839-8B17-82816B4AC2C8}"/>
    <hyperlink ref="F377" r:id="rId582" xr:uid="{87BA9923-B5C2-4F24-BDC5-6BDB457B1838}"/>
    <hyperlink ref="F381" r:id="rId583" xr:uid="{958B0B78-7B01-4848-842B-75CB77F94601}"/>
    <hyperlink ref="F376" r:id="rId584" xr:uid="{A637E81E-30A2-4460-9D28-B6B7A4D6F679}"/>
    <hyperlink ref="F375" r:id="rId585" xr:uid="{D14C022C-8B43-4976-BE55-4531B60C8F51}"/>
    <hyperlink ref="F373" r:id="rId586" xr:uid="{22F3EC4F-D6FF-48E2-B76D-97CBB45550C1}"/>
    <hyperlink ref="F374" r:id="rId587" xr:uid="{1CBA7FF1-B0FE-409A-B471-692D7A113DC6}"/>
    <hyperlink ref="F371" r:id="rId588" xr:uid="{EB8DDE6A-C52E-419C-9C19-581A28802A17}"/>
    <hyperlink ref="F370" r:id="rId589" xr:uid="{B9521F61-A9D6-4AFC-BE6F-07F22C27792C}"/>
    <hyperlink ref="F369" r:id="rId590" xr:uid="{4FC74BCC-4776-46E1-A979-F063C46B11D1}"/>
    <hyperlink ref="F366" r:id="rId591" xr:uid="{F03FD2C0-3584-4ABE-A0B1-7AE88C9FF7C7}"/>
    <hyperlink ref="F367" r:id="rId592" xr:uid="{1CE0F4CC-9CB2-4B09-A62B-9BCB6003A430}"/>
    <hyperlink ref="F363" r:id="rId593" xr:uid="{0BFA6560-4A22-4B6B-99B4-725E14F5F6E6}"/>
    <hyperlink ref="F364" r:id="rId594" xr:uid="{88502249-5DC2-4419-9DB5-F924A9266107}"/>
    <hyperlink ref="F362" r:id="rId595" xr:uid="{6D45F219-22AF-4BF9-A093-26B6B4DE7D3E}"/>
    <hyperlink ref="F361" r:id="rId596" xr:uid="{59977642-A096-48A5-8319-FCED83EEAC38}"/>
    <hyperlink ref="F359" r:id="rId597" xr:uid="{3B03CF5D-71EE-4633-9BA0-3BC782F52050}"/>
    <hyperlink ref="F358" r:id="rId598" xr:uid="{1D74A7A8-B1BC-4A84-970A-542A8D7FA19F}"/>
    <hyperlink ref="F356" r:id="rId599" xr:uid="{C276BBF8-E7E1-4B6A-9E5D-09888B60F378}"/>
    <hyperlink ref="F354" r:id="rId600" xr:uid="{A611DCEA-FCC9-4FE8-AD96-35C0DD1D24EF}"/>
    <hyperlink ref="F353" r:id="rId601" xr:uid="{C9202AA5-B6D5-4182-9990-3C98D395ED17}"/>
    <hyperlink ref="F352" r:id="rId602" xr:uid="{3E5EF680-D966-4A28-AA55-38C6EB0FB699}"/>
    <hyperlink ref="F355" r:id="rId603" xr:uid="{8E2C069B-372C-44D3-972F-F62A86618223}"/>
    <hyperlink ref="F346" r:id="rId604" xr:uid="{8BFDFD66-16D2-443A-9AE1-F84C4D3B7D79}"/>
    <hyperlink ref="F345" r:id="rId605" xr:uid="{4DB73DC8-C930-4BA5-B1C1-EBBF74E13A42}"/>
    <hyperlink ref="F344" r:id="rId606" xr:uid="{A9D7786A-31EC-49B3-8040-BE4D0EAD0EE8}"/>
    <hyperlink ref="F347" r:id="rId607" xr:uid="{7DB1E462-DF85-40CA-961F-B8AC4AE09ABA}"/>
    <hyperlink ref="F343" r:id="rId608" xr:uid="{2F9AB79E-09F6-4D5F-A4AC-7C897DD9C1A0}"/>
    <hyperlink ref="F341" r:id="rId609" xr:uid="{EA03C6EF-5E74-49D4-BF4F-C722EC636403}"/>
    <hyperlink ref="F339" r:id="rId610" xr:uid="{8C1CAD81-63FF-4F8B-A94F-64FEA01A9BD2}"/>
    <hyperlink ref="F340" r:id="rId611" xr:uid="{83B5ACF1-7A34-4593-8ABC-A1F8ACCB5BDE}"/>
    <hyperlink ref="F337" r:id="rId612" xr:uid="{318FEF43-AC49-493D-B677-A2F3AA72439B}"/>
    <hyperlink ref="F338" r:id="rId613" xr:uid="{3334AF07-8997-4B3E-A38F-EB9332543819}"/>
    <hyperlink ref="F336" r:id="rId614" xr:uid="{848D178F-B419-4F6D-A74E-9CE158B2A914}"/>
    <hyperlink ref="F335" r:id="rId615" xr:uid="{F130DD3B-404B-42DE-A020-E0C03D64555C}"/>
    <hyperlink ref="F334" r:id="rId616" xr:uid="{36354E93-8660-491C-A215-EEBDA3F1D2A8}"/>
    <hyperlink ref="F332" r:id="rId617" xr:uid="{6CD6D67E-92E6-4A3E-BE01-D3E68B602647}"/>
    <hyperlink ref="F331" r:id="rId618" xr:uid="{4D3DCEAE-48C4-49CF-9ED4-9E6F700AAAF3}"/>
    <hyperlink ref="F330" r:id="rId619" xr:uid="{2C0BFB0D-4954-4A81-94E0-BB037B8E2959}"/>
    <hyperlink ref="F328" r:id="rId620" xr:uid="{E14F13A0-E2FF-4C77-B20F-1A5AE02C9164}"/>
    <hyperlink ref="F327" r:id="rId621" xr:uid="{920BF098-5B5E-432F-B8A4-EBB8D3657138}"/>
    <hyperlink ref="F326" r:id="rId622" xr:uid="{8EA9712A-CF77-49D2-BB49-C507C7956E86}"/>
    <hyperlink ref="F325" r:id="rId623" xr:uid="{7C0948F0-9860-4A38-A0AB-FBC65A24FD60}"/>
    <hyperlink ref="F323" r:id="rId624" xr:uid="{577AA4E2-F17C-4616-8B98-E9F99142F796}"/>
    <hyperlink ref="F322" r:id="rId625" xr:uid="{C9EDA17D-4C84-47FA-B36B-1F5891EFB795}"/>
    <hyperlink ref="F321" r:id="rId626" xr:uid="{C190D2E9-3BC1-4FE9-A997-66A6860F91A4}"/>
    <hyperlink ref="F333" r:id="rId627" xr:uid="{4FF404A4-40A6-4004-943C-70CF486D5DB0}"/>
    <hyperlink ref="F641" r:id="rId628" xr:uid="{C58029EE-F89C-4134-A57B-CCDB2D0BCD13}"/>
    <hyperlink ref="F348" r:id="rId629" xr:uid="{3034BDC3-920D-41AC-8C58-C371AAA680D5}"/>
    <hyperlink ref="F406" r:id="rId630" xr:uid="{D546B382-E90B-4274-9985-63E83166CD2B}"/>
    <hyperlink ref="F432" r:id="rId631" xr:uid="{A9444CE2-37A2-4523-A967-B01059773B35}"/>
    <hyperlink ref="F418" r:id="rId632" xr:uid="{853C2D52-8092-418E-9E08-96531C4EA5E0}"/>
    <hyperlink ref="T458" r:id="rId633" xr:uid="{C5A02653-FCF3-4D63-B9A2-A4826FF237A6}"/>
    <hyperlink ref="F458" r:id="rId634" xr:uid="{E8A4B285-CADC-4935-966C-65BC11D2E12D}"/>
    <hyperlink ref="F462" r:id="rId635" xr:uid="{3217EF8A-6D85-4C69-9252-5482907B0E85}"/>
    <hyperlink ref="F467" r:id="rId636" xr:uid="{2117F668-907C-4FBC-9244-6FC02058B377}"/>
    <hyperlink ref="F466" r:id="rId637" xr:uid="{E5DA366D-D8B3-4CB1-AE09-1A37D8D9D4A1}"/>
    <hyperlink ref="F460" r:id="rId638" xr:uid="{47428DC9-077B-4EB5-9521-E8EBD120F499}"/>
    <hyperlink ref="F457" r:id="rId639" xr:uid="{A0D80841-EBD9-408B-9309-24DA1EDD06A1}"/>
    <hyperlink ref="F477" r:id="rId640" xr:uid="{8F6E38BE-B38A-4E45-859F-8A828A48737B}"/>
    <hyperlink ref="F476" r:id="rId641" xr:uid="{EAE5EE6F-99EA-4D58-ADEB-03248BCAFA79}"/>
    <hyperlink ref="F464" r:id="rId642" xr:uid="{2607A202-1642-4D5E-A842-8A2412AC1CE5}"/>
    <hyperlink ref="T461" r:id="rId643" xr:uid="{97D56B5E-7903-4BD4-B05F-B5ECC8506B84}"/>
    <hyperlink ref="F483" r:id="rId644" xr:uid="{23C8F2D7-77F6-4757-834B-1AE1904DD006}"/>
    <hyperlink ref="F480" r:id="rId645" xr:uid="{3BB6FE04-0A11-4331-B72C-8A09FAEFD394}"/>
    <hyperlink ref="F481" r:id="rId646" xr:uid="{58E5158B-A8D8-451C-AB8D-4DDE33949CFC}"/>
    <hyperlink ref="F479" r:id="rId647" xr:uid="{5E082DC8-359C-4624-9AC0-A3822D0FCBB5}"/>
    <hyperlink ref="F475" r:id="rId648" xr:uid="{BF8C56B2-BD4D-4536-8C69-0B3485F38E9D}"/>
    <hyperlink ref="F473" r:id="rId649" xr:uid="{6CBD4232-A700-43F6-BC8C-D6D3BAB576BA}"/>
    <hyperlink ref="F472" r:id="rId650" xr:uid="{3C763F02-A140-47E1-8BE3-F79CF20CF4B7}"/>
    <hyperlink ref="F474" r:id="rId651" xr:uid="{2506F57D-568D-4E14-9069-D6B77E0797E7}"/>
    <hyperlink ref="F471" r:id="rId652" xr:uid="{C86A279F-6F0A-49F7-BCC4-05790A3CB463}"/>
    <hyperlink ref="F469" r:id="rId653" xr:uid="{10D4D68A-49AA-4362-9420-92B49A4EF27D}"/>
    <hyperlink ref="F470" r:id="rId654" xr:uid="{EBDE9D1D-CC46-4E15-A620-B9F3E3B55C20}"/>
    <hyperlink ref="F465" r:id="rId655" xr:uid="{041158F3-9F76-471D-9863-6C958CD842FC}"/>
    <hyperlink ref="F468" r:id="rId656" xr:uid="{CF0B4E7A-580B-4B7B-998B-F925656E0F0E}"/>
    <hyperlink ref="F463" r:id="rId657" xr:uid="{811BAED6-842D-4566-907F-9E0CFB782D8B}"/>
    <hyperlink ref="F461" r:id="rId658" xr:uid="{549214F9-49C7-4BBF-9ABD-4DA96928FD6E}"/>
    <hyperlink ref="F459" r:id="rId659" xr:uid="{A4AF861D-E25B-4EEA-BB82-DCF5E77173AE}"/>
    <hyperlink ref="F455" r:id="rId660" xr:uid="{CA092246-2152-4197-8626-FD1D6EA29BCA}"/>
    <hyperlink ref="F454" r:id="rId661" xr:uid="{25DDA4FC-A57B-4419-9669-3D25C6B256C5}"/>
    <hyperlink ref="F453" r:id="rId662" xr:uid="{2E1FF64D-6E97-46E7-B804-749DB1FCE693}"/>
    <hyperlink ref="F652" r:id="rId663" xr:uid="{E6EDB847-E54E-443A-970F-E5DFBF1041EB}"/>
    <hyperlink ref="F654" r:id="rId664" xr:uid="{0A5D357C-E7B6-46A6-BE06-C73B347CC960}"/>
    <hyperlink ref="F649" r:id="rId665" xr:uid="{2E53DFD6-FA1D-45DE-BBC6-6F2E3CFBFABB}"/>
    <hyperlink ref="F648" r:id="rId666" xr:uid="{3C648A60-709C-40D9-B66A-8D3297A65071}"/>
    <hyperlink ref="F646" r:id="rId667" xr:uid="{0F948FC6-71AF-4159-A821-7612DAB50BDA}"/>
    <hyperlink ref="F645" r:id="rId668" xr:uid="{280AD130-29DC-4C6B-8557-AA687A0AA9DE}"/>
    <hyperlink ref="F650" r:id="rId669" xr:uid="{C721FD46-339F-4294-B277-4F02E9DE3FBF}"/>
    <hyperlink ref="F486" r:id="rId670" xr:uid="{D7F5FF5E-897B-4495-9A1D-9C3D8254DD47}"/>
    <hyperlink ref="F504" r:id="rId671" xr:uid="{73CF4C4D-CAC0-4E9A-B619-4A1B0B294515}"/>
    <hyperlink ref="F502" r:id="rId672" xr:uid="{25EFE935-8225-4FC9-B280-E061E042F2F4}"/>
    <hyperlink ref="F501" r:id="rId673" xr:uid="{E1E484FD-7A7D-431A-BE4E-A4558F8B598B}"/>
    <hyperlink ref="F500" r:id="rId674" xr:uid="{32FBB71A-F36E-4671-8870-C16B9DC23B81}"/>
    <hyperlink ref="F499" r:id="rId675" xr:uid="{200A4E9A-1C2D-4553-BD7A-50EEB65F28E5}"/>
    <hyperlink ref="F497" r:id="rId676" xr:uid="{A6C3986A-5BF0-4FC4-95FA-DB786582244D}"/>
    <hyperlink ref="F498" r:id="rId677" xr:uid="{E241826F-14FB-4350-97AF-18A8779B29DE}"/>
    <hyperlink ref="F496" r:id="rId678" xr:uid="{50CD0A49-8979-470E-8ED9-71661B0BFFC4}"/>
    <hyperlink ref="F493" r:id="rId679" xr:uid="{1901FCA9-BB96-4F7C-8F15-B268EC6A0CC5}"/>
    <hyperlink ref="F490" r:id="rId680" xr:uid="{1ACDF657-2DFF-43F6-945E-0AB7B1A06448}"/>
    <hyperlink ref="F489" r:id="rId681" xr:uid="{F8042768-20B8-4529-9C60-850EC5E672B3}"/>
    <hyperlink ref="F503" r:id="rId682" xr:uid="{DE672EE9-9456-4B1F-B18B-EC189981F080}"/>
    <hyperlink ref="F495" r:id="rId683" xr:uid="{4DC71E8C-3972-458D-B2F1-F5709074B8B1}"/>
    <hyperlink ref="F494" r:id="rId684" xr:uid="{C2C2695E-E232-42A6-A1BC-B3562B7D6AD1}"/>
    <hyperlink ref="F491" r:id="rId685" xr:uid="{1CAE2AF6-5554-4839-8AB5-F12024023651}"/>
    <hyperlink ref="F487" r:id="rId686" xr:uid="{E90F6D15-1CE0-47E0-BF3F-0DF32E456EE5}"/>
    <hyperlink ref="T496" r:id="rId687" display="https://www.qoo10.jp/g/1069744588" xr:uid="{ADDE823A-4710-4002-A220-4D92A6513365}"/>
    <hyperlink ref="F671" r:id="rId688" xr:uid="{D3B1A5DE-0433-41DE-BBFF-92B6CFBB55DF}"/>
    <hyperlink ref="F678" r:id="rId689" xr:uid="{183A167B-AC24-430F-B875-52AC0538F4DB}"/>
    <hyperlink ref="F667" r:id="rId690" xr:uid="{FECB55FF-18E6-409C-9C31-6BB7B7600810}"/>
    <hyperlink ref="F666" r:id="rId691" xr:uid="{918B5B79-D311-4C90-BC31-1C2D697E65F6}"/>
    <hyperlink ref="F665" r:id="rId692" xr:uid="{8D7241AB-D4FA-4D70-A721-A5864BC78520}"/>
    <hyperlink ref="F664" r:id="rId693" xr:uid="{F11720BC-4B09-48DF-A3DB-FE2FBC6E7CAE}"/>
    <hyperlink ref="F663" r:id="rId694" xr:uid="{E895C5A7-5C88-4E4D-9E0A-EBC57CB2FACD}"/>
    <hyperlink ref="F662" r:id="rId695" xr:uid="{21EF7023-447E-477F-88D6-FADB366A54F2}"/>
    <hyperlink ref="F660" r:id="rId696" xr:uid="{5227B860-B47A-44BC-9FA5-84020E70986B}"/>
    <hyperlink ref="F659" r:id="rId697" xr:uid="{D8EB99DD-C3CF-49FE-94A6-8A68B1777DDC}"/>
    <hyperlink ref="F658" r:id="rId698" xr:uid="{C5AF9905-545B-45B3-AFE1-82386A15A2E1}"/>
    <hyperlink ref="F657" r:id="rId699" xr:uid="{2E49CD4F-66E0-44D4-B522-698D9FF0212A}"/>
    <hyperlink ref="F661" r:id="rId700" xr:uid="{2C46DE45-2754-4B9B-A7C8-9659DCC1E8FF}"/>
    <hyperlink ref="T508" r:id="rId701" display="https://www.qoo10.jp/g/1052812067" xr:uid="{CF6573A8-A75E-485B-A98D-0A89BEDA01C6}"/>
    <hyperlink ref="T507" r:id="rId702" display="https://www.qoo10.jp/g/1053770763" xr:uid="{FB9E1FA8-E294-43D0-BF4F-7FA732826082}"/>
    <hyperlink ref="T509" r:id="rId703" display="https://www.qoo10.jp/g/1052812065" xr:uid="{5F166354-15D2-486C-A164-66AC15C0ED2A}"/>
    <hyperlink ref="T510" r:id="rId704" display="https://www.qoo10.jp/g/1052812066" xr:uid="{A33231C8-1339-41F1-8CE2-E3A5E6BD843E}"/>
    <hyperlink ref="T511" r:id="rId705" display="https://www.qoo10.jp/g/1052812068" xr:uid="{81ECCAD0-42B7-4111-AC32-BC4340FD8455}"/>
    <hyperlink ref="T512" r:id="rId706" display="https://www.qoo10.jp/g/1053770762" xr:uid="{688E1563-8E3C-4D94-A7DB-B58FA338A66A}"/>
    <hyperlink ref="T513" r:id="rId707" display="https://www.qoo10.jp/g/1052812069" xr:uid="{E3F29B35-5A6F-4E98-A137-7BECF4F7A77F}"/>
    <hyperlink ref="T535" r:id="rId708" display="https://www.qoo10.jp/g/1052812070" xr:uid="{AAE45080-01DD-466C-82C8-4BF09AC2E4E2}"/>
    <hyperlink ref="T537" r:id="rId709" display="https://www.qoo10.jp/g/1052812071" xr:uid="{C7F3A145-08DE-45D8-876D-76C025FF4D9A}"/>
    <hyperlink ref="T505" r:id="rId710" display="https://www.qoo10.jp/g/1052812063" xr:uid="{22DE2E94-D9FA-4501-AA47-76DC067A0B18}"/>
    <hyperlink ref="T506" r:id="rId711" display="https://www.qoo10.jp/g/1052812064" xr:uid="{8C373400-F98D-4FDF-B6DE-D04C814C324C}"/>
    <hyperlink ref="F508" r:id="rId712" xr:uid="{7057CF7D-96ED-481D-AA20-352A71231719}"/>
    <hyperlink ref="F505" r:id="rId713" xr:uid="{13D56BFB-696E-4065-8EF4-4C3862C602E1}"/>
    <hyperlink ref="F506" r:id="rId714" xr:uid="{48F1BF7B-1B04-4CED-8AF7-47A51534D610}"/>
    <hyperlink ref="F507" r:id="rId715" xr:uid="{3CE19BFB-7AE1-431D-8099-3B6181B90780}"/>
    <hyperlink ref="F509" r:id="rId716" xr:uid="{3BEA2F91-06F9-4063-B8AC-2FB7C23AE3B9}"/>
    <hyperlink ref="F510" r:id="rId717" xr:uid="{A0BC3185-DD1D-47C1-BB8B-AD204CA82BF2}"/>
    <hyperlink ref="F535" r:id="rId718" xr:uid="{67B51942-760D-4E20-B8A0-02D18BD5EFAF}"/>
    <hyperlink ref="F537" r:id="rId719" xr:uid="{7D68E894-20C8-4B52-B2F1-649187DB4518}"/>
    <hyperlink ref="F511" r:id="rId720" xr:uid="{5FA183B3-A041-41CB-A5C0-A3BA658A7D90}"/>
    <hyperlink ref="F512" r:id="rId721" xr:uid="{7C53B1B4-EEE6-4C3F-964E-A8A03CD7CC4A}"/>
    <hyperlink ref="F513" r:id="rId722" xr:uid="{CA5AA749-C216-4B5D-98FC-DDBDFE3DC08B}"/>
    <hyperlink ref="F518" r:id="rId723" xr:uid="{2ABC9ABF-DBF2-4EBD-B389-B53E4E361A14}"/>
    <hyperlink ref="F519" r:id="rId724" xr:uid="{E79DEB0F-3E7C-4230-BA91-1E0D9BF376E3}"/>
    <hyperlink ref="T584" r:id="rId725" display="https://www.qoo10.jp/g/1064964325" xr:uid="{2BA07BC4-94EA-4260-A6A9-73554DD47130}"/>
    <hyperlink ref="T583" r:id="rId726" display="https://www.qoo10.jp/g/1064964324" xr:uid="{7EF4D2A3-D036-4AF3-8AC8-16B0AC0B45E3}"/>
    <hyperlink ref="T582" r:id="rId727" display="https://www.qoo10.jp/g/944458300" xr:uid="{1E0064E7-08D1-4418-8109-18067A3D89CD}"/>
    <hyperlink ref="T581" r:id="rId728" display="https://www.qoo10.jp/g/1065244208" xr:uid="{E1E78DD2-88FD-4B34-9117-F868F37486AA}"/>
    <hyperlink ref="F584" r:id="rId729" xr:uid="{9859B1C7-C77D-4BCB-B6E5-CDB0E24D5776}"/>
    <hyperlink ref="F583" r:id="rId730" xr:uid="{F146971F-182B-464C-8048-54669367CB22}"/>
    <hyperlink ref="F582" r:id="rId731" xr:uid="{AB235066-869C-4ED5-8B7B-23C8854BDF11}"/>
    <hyperlink ref="F581" r:id="rId732" xr:uid="{C65BB0FA-9F10-40A2-801F-A7E1C87070B3}"/>
    <hyperlink ref="F675" r:id="rId733" xr:uid="{D570E5A6-225B-4E36-A336-D85AFA8DB1AA}"/>
    <hyperlink ref="F514" r:id="rId734" xr:uid="{82648A29-40AB-4D59-9EF8-A49F84B862E4}"/>
    <hyperlink ref="T514" r:id="rId735" display="https://www.qoo10.jp/g/1053770764" xr:uid="{32D27C84-8CA0-4989-8708-65FFB5278609}"/>
    <hyperlink ref="T724" r:id="rId736" display="https://www.qoo10.jp/g/944458301" xr:uid="{9B05384E-EC0D-498E-9565-CC58E816E984}"/>
    <hyperlink ref="T718" r:id="rId737" display="https://www.qoo10.jp/g/999868222" xr:uid="{77336452-A426-4EF1-B47F-EB609AA34DA1}"/>
    <hyperlink ref="T715" r:id="rId738" display="https://www.qoo10.jp/g/944458299" xr:uid="{7930B911-31D5-4C23-BB1F-C2F06E36619B}"/>
    <hyperlink ref="F719" r:id="rId739" xr:uid="{3667B0DA-0139-4BDF-A4CE-EB3F2F6B757E}"/>
    <hyperlink ref="F717" r:id="rId740" xr:uid="{0F4B328E-1D25-4432-9B91-85FCCB20FA7C}"/>
    <hyperlink ref="T714" r:id="rId741" display="https://www.qoo10.jp/g/1064964321" xr:uid="{FE28E781-39B6-46CD-B642-26BBB7A6DA1A}"/>
    <hyperlink ref="F714" r:id="rId742" xr:uid="{D1FED338-C3E5-4C6C-A5BF-8C5EC97D0835}"/>
    <hyperlink ref="F724" r:id="rId743" xr:uid="{9D0A47BC-3947-485A-A65A-F7F84EF3456A}"/>
    <hyperlink ref="F718" r:id="rId744" xr:uid="{E553C95A-1EF5-45DF-BBB8-314EC2479B63}"/>
    <hyperlink ref="F715" r:id="rId745" xr:uid="{8BFD4DF5-6CC4-4EBB-85C6-A41BE5F024DD}"/>
    <hyperlink ref="T531" r:id="rId746" xr:uid="{923898D5-FEE9-471B-AFC2-6977CF478793}"/>
    <hyperlink ref="T530" r:id="rId747" xr:uid="{47335C77-8DE4-4323-A7D5-FEAB2A7E5519}"/>
    <hyperlink ref="T529" r:id="rId748" xr:uid="{AABDAF3A-2797-44C7-BE45-5D6494E0747A}"/>
    <hyperlink ref="T524" r:id="rId749" xr:uid="{ACE61BEE-E477-4F74-82C7-43E9CE6D278B}"/>
    <hyperlink ref="T525" r:id="rId750" xr:uid="{B75AEF28-0D3B-4E76-87D9-34F4199F83D8}"/>
    <hyperlink ref="T532" r:id="rId751" xr:uid="{99DA3E6B-BDB9-444A-A5B6-BA39D142F9DA}"/>
    <hyperlink ref="T528" r:id="rId752" xr:uid="{73699850-7347-4137-B240-B8DBA70E90C4}"/>
    <hyperlink ref="F551" r:id="rId753" xr:uid="{3E534154-C0AE-4A66-A225-60DD422DDFB1}"/>
    <hyperlink ref="F530" r:id="rId754" xr:uid="{9627F137-49BF-4E63-8CF5-D1F18BAA0C6B}"/>
    <hyperlink ref="F529" r:id="rId755" xr:uid="{D6463FAF-47B0-4D6F-B84D-DB37DC8C21DE}"/>
    <hyperlink ref="F527" r:id="rId756" xr:uid="{FC49B256-3371-4BD5-A138-12DB641CACDE}"/>
    <hyperlink ref="F525" r:id="rId757" xr:uid="{85B1AE14-CFA6-4D7B-9392-7A6D987070C1}"/>
    <hyperlink ref="T545" r:id="rId758" xr:uid="{94D8E262-44A4-4522-979D-006740BFEF42}"/>
    <hyperlink ref="T544" r:id="rId759" xr:uid="{237AA499-B37D-43C6-9C2E-A2BCC305FD6B}"/>
    <hyperlink ref="T543" r:id="rId760" xr:uid="{42005A51-520C-4C3D-BD31-190B255188BE}"/>
    <hyperlink ref="F544" r:id="rId761" xr:uid="{951115AC-D21E-4BF8-9419-7955FA813B89}"/>
    <hyperlink ref="F543" r:id="rId762" xr:uid="{DC8E12AD-CE3B-4059-AA76-978611AC0068}"/>
    <hyperlink ref="T542" r:id="rId763" display="https://www.qoo10.jp/g/1074310857" xr:uid="{46C17CF4-F0E9-4E57-9C5D-8E5CE30FD21A}"/>
    <hyperlink ref="F553" r:id="rId764" xr:uid="{D47149C0-7F58-40CF-B0D8-767857C7C6A2}"/>
    <hyperlink ref="T553" r:id="rId765" display="https://www.qoo10.jp/g/970760132" xr:uid="{957E1637-5ACA-47AE-BD69-17B4D1A4F416}"/>
    <hyperlink ref="T540" r:id="rId766" xr:uid="{60CFB057-2BD1-438F-8015-D9B4C99BF74E}"/>
    <hyperlink ref="T539" r:id="rId767" display="https://www.qoo10.jp/g/1074304683" xr:uid="{36AF4C8A-0509-43C0-AF5F-DAE11287F2FE}"/>
    <hyperlink ref="T538" r:id="rId768" xr:uid="{993DD1AD-7FC1-4F77-88D7-FFA2065FACE4}"/>
    <hyperlink ref="F547" r:id="rId769" xr:uid="{3E3FA592-1F26-49B0-8418-3AC999721FE7}"/>
    <hyperlink ref="F533" r:id="rId770" xr:uid="{20DA3BB7-7A1A-46F6-A144-0DDD5FC3397C}"/>
    <hyperlink ref="F532" r:id="rId771" xr:uid="{B3A4CB82-E08C-4D24-B0FB-DFC90572AE4A}"/>
    <hyperlink ref="F531" r:id="rId772" xr:uid="{E3D4D496-0A9D-4BD1-B29F-C7C9BAB9E678}"/>
    <hyperlink ref="F528" r:id="rId773" xr:uid="{A9DD4D4A-10A9-4171-9324-413D218FFCB0}"/>
    <hyperlink ref="F524" r:id="rId774" xr:uid="{038A9338-FA8F-4782-9DB0-82D178A60138}"/>
    <hyperlink ref="F523" r:id="rId775" xr:uid="{E581EBC4-4665-4F60-8E0B-1F1905D55736}"/>
    <hyperlink ref="F541" r:id="rId776" xr:uid="{B36CBC82-AAF5-4046-B12A-4B0722F68D8F}"/>
    <hyperlink ref="F560" r:id="rId777" xr:uid="{C809EEA1-A1C0-4E8B-ABCF-4D66EBC7A797}"/>
    <hyperlink ref="F536" r:id="rId778" xr:uid="{BECA3054-6B50-453C-AED7-EB39985E73DD}"/>
    <hyperlink ref="T563" r:id="rId779" display="https://www.qoo10.jp/g/861176552" xr:uid="{4C98AD03-258C-412B-8444-4FEEDB86D558}"/>
    <hyperlink ref="T562" r:id="rId780" display="https://www.qoo10.jp/g/861176550" xr:uid="{1D514DA8-26FD-480E-8229-02375DEB4415}"/>
    <hyperlink ref="T568" r:id="rId781" display="https://www.qoo10.jp/g/861176554" xr:uid="{6545775B-62D6-433A-808C-264CA8363780}"/>
    <hyperlink ref="T556" r:id="rId782" display="https://www.qoo10.jp/g/874266002" xr:uid="{B5E10C30-ED88-4940-99DA-84F3ACB64757}"/>
    <hyperlink ref="T554" r:id="rId783" display="https://www.qoo10.jp/g/861176545" xr:uid="{A91E507A-917B-49E6-8FF0-F036BB23BFCE}"/>
    <hyperlink ref="T566" r:id="rId784" display="https://www.qoo10.jp/g/874266001" xr:uid="{5ED71CFF-0175-46C9-9FED-FC6CCB161335}"/>
    <hyperlink ref="T552" r:id="rId785" display="https://www.qoo10.jp/g/861176546" xr:uid="{46D67DA9-46FB-4782-A651-565BB715F107}"/>
    <hyperlink ref="T526" r:id="rId786" display="https://www.qoo10.jp/g/1033245417" xr:uid="{9473F21E-8134-48D9-BCB9-9AB7DED57B36}"/>
    <hyperlink ref="F539" r:id="rId787" xr:uid="{C2143966-4834-402E-8C47-8CB97AAE401E}"/>
    <hyperlink ref="F538" r:id="rId788" xr:uid="{684EE04A-2291-4BC9-8904-DA166051A28F}"/>
    <hyperlink ref="F540" r:id="rId789" xr:uid="{6758ACA0-5598-4CB7-8095-3FFDA3FC2146}"/>
    <hyperlink ref="F546" r:id="rId790" xr:uid="{2BDF80BB-6FC4-467D-9B6D-35786A58D362}"/>
    <hyperlink ref="F563" r:id="rId791" xr:uid="{13185F72-A982-41AA-BF97-5EC10FCEF903}"/>
    <hyperlink ref="F562" r:id="rId792" xr:uid="{9EBFD269-0367-49F8-8064-F53B84B71602}"/>
    <hyperlink ref="F568" r:id="rId793" xr:uid="{CB42B8E4-0DE3-4CC5-9FB5-BDF8DF36E0C3}"/>
    <hyperlink ref="F556" r:id="rId794" xr:uid="{2182804A-3A01-4EA2-9EE7-FAEE3D10103D}"/>
    <hyperlink ref="F554" r:id="rId795" xr:uid="{EF3C4809-9D1C-4576-9757-EFECD2160B07}"/>
    <hyperlink ref="F566" r:id="rId796" xr:uid="{A2A27BB9-4277-4A9F-BA13-14F19F532352}"/>
    <hyperlink ref="F552" r:id="rId797" xr:uid="{8E1B0296-DF63-4188-9528-1789DF96C6F2}"/>
    <hyperlink ref="F526" r:id="rId798" xr:uid="{2FF4ED41-9A23-4A05-9BDE-AA0FDA7AA3CB}"/>
    <hyperlink ref="F534" r:id="rId799" xr:uid="{BB922FC3-FF1B-45A6-9C90-7E44ACF8272F}"/>
    <hyperlink ref="F681" r:id="rId800" xr:uid="{15FBE362-A41F-4C46-BC36-91483D19F665}"/>
    <hyperlink ref="F679" r:id="rId801" xr:uid="{2C576AB7-E268-4168-A98F-E17235B9744D}"/>
    <hyperlink ref="F683" r:id="rId802" xr:uid="{826CEFD2-360E-44ED-8803-E4918BE79BB9}"/>
    <hyperlink ref="F680" r:id="rId803" xr:uid="{AFF6655D-EC8C-4F23-9264-4003C384CD2C}"/>
    <hyperlink ref="T677" r:id="rId804" display="https://www.qoo10.jp/g/870209262" xr:uid="{60991ACA-F7EE-4370-8BAA-BFA59D5A9BDB}"/>
    <hyperlink ref="F684" r:id="rId805" xr:uid="{8B267105-BF9F-4B06-9406-5247A8186DCB}"/>
    <hyperlink ref="T704" r:id="rId806" display="https://www.qoo10.jp/g/861176553" xr:uid="{B3DD7538-309C-4E43-9A24-769D53CED94F}"/>
    <hyperlink ref="T682" r:id="rId807" display="https://www.qoo10.jp/g/1016442847" xr:uid="{04371C07-9D38-46F1-B3FE-61895D0DEE1E}"/>
    <hyperlink ref="F704" r:id="rId808" xr:uid="{DDC1EB66-7C76-4519-A1BE-298A321B5C1A}"/>
    <hyperlink ref="F682" r:id="rId809" xr:uid="{AF84339B-B1A6-4856-8338-0A63003E344B}"/>
    <hyperlink ref="T585" r:id="rId810" xr:uid="{35D69E7B-3792-4CFA-89F5-5686B6D2358C}"/>
    <hyperlink ref="F149" r:id="rId811" xr:uid="{600CB013-05D6-4C26-B72A-AEE677B4226D}"/>
    <hyperlink ref="F174" r:id="rId812" xr:uid="{5AEEE5C4-1531-43D0-8D34-9DAE52A7A4A1}"/>
    <hyperlink ref="T124" r:id="rId813" xr:uid="{76E477F5-64A7-4112-92B3-3FB278C455B4}"/>
    <hyperlink ref="T119" r:id="rId814" xr:uid="{237FBFE6-CB9F-4E87-B28A-44BC8FA751D0}"/>
    <hyperlink ref="F617" r:id="rId815" xr:uid="{AFAFD4E4-D2B7-42C3-82CC-4D4E5E6AED63}"/>
    <hyperlink ref="F618" r:id="rId816" xr:uid="{DDC94265-E8EB-471A-9826-6FE81265B5B0}"/>
    <hyperlink ref="F619" r:id="rId817" xr:uid="{0C6610E0-28FE-427A-A332-39B4931CB485}"/>
    <hyperlink ref="F631" r:id="rId818" xr:uid="{85EE5AF4-A9A5-47E8-92F5-DF40F0CD0EF4}"/>
    <hyperlink ref="F621" r:id="rId819" xr:uid="{47889C8C-FC55-4E0B-B75F-B1A4155B20DE}"/>
    <hyperlink ref="F394" r:id="rId820" xr:uid="{4815A22C-69F7-452E-9C96-1C9BACBEC616}"/>
    <hyperlink ref="F396" r:id="rId821" xr:uid="{AC591AEA-1001-44FE-89E6-D9B9381CDE6D}"/>
    <hyperlink ref="F398" r:id="rId822" xr:uid="{76424F8C-646C-442B-8EDB-B5A340912B1A}"/>
    <hyperlink ref="F395" r:id="rId823" xr:uid="{16E5A79A-A5E5-4C75-96C5-A793712D58B9}"/>
    <hyperlink ref="F397" r:id="rId824" xr:uid="{B5E421CA-26ED-4F1A-B264-40041C85C8AA}"/>
    <hyperlink ref="F393" r:id="rId825" xr:uid="{B93A8F0A-088B-488C-9D99-28C9172FF9F9}"/>
    <hyperlink ref="F399" r:id="rId826" xr:uid="{0F263CFF-FF0D-49BF-9AFD-6FD3E94058B1}"/>
    <hyperlink ref="F259" r:id="rId827" xr:uid="{6B33E59A-352F-4F18-9E26-A5A7D186903B}"/>
    <hyperlink ref="F262" r:id="rId828" xr:uid="{81870A39-642F-497B-BAA6-13090BB17511}"/>
    <hyperlink ref="F295" r:id="rId829" xr:uid="{9ADE68CB-62AD-4759-BA96-D2B0B671F153}"/>
    <hyperlink ref="F290" r:id="rId830" xr:uid="{3478E246-C6B2-4FA4-A2BA-C024273FA76D}"/>
    <hyperlink ref="F300" r:id="rId831" xr:uid="{926E18FF-5E7B-4516-8E87-2BA5BDF0A66B}"/>
    <hyperlink ref="F301" r:id="rId832" xr:uid="{B4B6FB08-CD10-4972-8C20-6906DD97C61B}"/>
    <hyperlink ref="F302" r:id="rId833" xr:uid="{E595E871-FB17-4B8C-9516-A7B75996EA53}"/>
    <hyperlink ref="F305" r:id="rId834" xr:uid="{E4E3647E-9B5C-442C-8C6B-1F268EB2CB87}"/>
    <hyperlink ref="F307" r:id="rId835" xr:uid="{B26FD545-4EF4-4A0D-AF52-C5E031E6BBFA}"/>
    <hyperlink ref="F310" r:id="rId836" xr:uid="{860EA92A-4E51-47CD-BF47-3DE973C5197F}"/>
    <hyperlink ref="F313" r:id="rId837" xr:uid="{D8C5163F-E2DC-406A-82A1-BF9AAED6BC5E}"/>
    <hyperlink ref="F315" r:id="rId838" xr:uid="{3079246D-FE6B-4526-8890-6461B7FF0AF0}"/>
    <hyperlink ref="F296" r:id="rId839" xr:uid="{22E605FF-CE87-41A6-9418-4515291F3C30}"/>
    <hyperlink ref="T271" r:id="rId840" xr:uid="{CA886757-337C-452D-B879-18293A1A8986}"/>
    <hyperlink ref="T272" r:id="rId841" xr:uid="{B0F48BFB-5FF5-4FB8-B91F-820F709235DD}"/>
    <hyperlink ref="T273" r:id="rId842" xr:uid="{5D2BA06B-3938-421E-B53F-F54C4F4B7A7E}"/>
    <hyperlink ref="T295" r:id="rId843" xr:uid="{076699AD-63E5-4665-A92B-A6B234F98C0F}"/>
    <hyperlink ref="T278" r:id="rId844" xr:uid="{F97C30E6-E784-4C96-9D2A-DA6C9E9D10A6}"/>
    <hyperlink ref="T279" r:id="rId845" xr:uid="{49D46D49-C7F8-446C-AE6F-4AAFE2E78C5B}"/>
    <hyperlink ref="T280" r:id="rId846" xr:uid="{264C9AE9-B219-4C19-BDD6-4BA83F0D6700}"/>
    <hyperlink ref="T281" r:id="rId847" xr:uid="{4256D551-8658-4890-8271-AB459CA009D0}"/>
    <hyperlink ref="T282" r:id="rId848" xr:uid="{2A0B5535-7830-4E42-BC75-6E500EC03D85}"/>
    <hyperlink ref="T283" r:id="rId849" xr:uid="{EBF02908-5849-4471-8E64-E9E2D3BEF571}"/>
    <hyperlink ref="T284" r:id="rId850" xr:uid="{C33FBA13-507E-47BD-AF04-3AAA641494BD}"/>
    <hyperlink ref="T289" r:id="rId851" xr:uid="{86E05005-D0F9-4141-825B-89B800E46104}"/>
    <hyperlink ref="T290" r:id="rId852" xr:uid="{27FEEE46-D6CA-4EC7-8A95-77D71365B4A8}"/>
    <hyperlink ref="T292" r:id="rId853" xr:uid="{C06A1C24-1085-463E-A09E-F69BB0EAC901}"/>
    <hyperlink ref="T294" r:id="rId854" xr:uid="{0DCBDF26-114F-40D5-AB96-3C7C560CD008}"/>
    <hyperlink ref="F291" r:id="rId855" xr:uid="{A5948808-E559-4568-940F-855C0759EBCD}"/>
    <hyperlink ref="T306" r:id="rId856" xr:uid="{41563262-5CE5-4E44-9F63-913FEC904301}"/>
    <hyperlink ref="T304" r:id="rId857" xr:uid="{EF81D544-6622-47EC-865B-94D4D55A0433}"/>
    <hyperlink ref="T299" r:id="rId858" xr:uid="{7DDE6906-31A3-4758-A3F1-B28388FE0D79}"/>
    <hyperlink ref="T314" r:id="rId859" xr:uid="{2D91CAEB-5EA7-47BF-8E96-19AC1FA707CE}"/>
    <hyperlink ref="F162" r:id="rId860" xr:uid="{4E8E2473-A106-4291-B822-0D4998211547}"/>
    <hyperlink ref="T67" r:id="rId861" xr:uid="{1F8D0742-6FB3-4D95-94A6-AA092A455B6C}"/>
    <hyperlink ref="F589" r:id="rId862" xr:uid="{206DF9BE-1C21-4834-857D-B7D3981887BD}"/>
    <hyperlink ref="F603" r:id="rId863" xr:uid="{795B43AB-6A98-471E-8F18-3D4B77245410}"/>
    <hyperlink ref="F595" r:id="rId864" xr:uid="{D8F16C72-5FEB-4AD3-9841-B6D3C96B3214}"/>
    <hyperlink ref="T589" r:id="rId865" xr:uid="{7FC8E5EB-FD6D-4BCA-B60C-A7A867B9E957}"/>
    <hyperlink ref="T603" r:id="rId866" xr:uid="{5ADA03C9-AD6B-4E73-90F1-12D2F8552358}"/>
    <hyperlink ref="T595" r:id="rId867" xr:uid="{B406EB49-DF00-436C-B681-E07DB41E8708}"/>
    <hyperlink ref="T394" r:id="rId868" xr:uid="{4F4DEE38-8532-4E8E-B824-98653E239FEB}"/>
    <hyperlink ref="T395" r:id="rId869" xr:uid="{39B37B90-41AB-448A-8852-D535D9B2712C}"/>
    <hyperlink ref="T396" r:id="rId870" xr:uid="{02022D07-2C85-4B73-89BB-D427E87D43F4}"/>
    <hyperlink ref="T397" r:id="rId871" xr:uid="{9AC348CC-D3D3-4CA2-8DC1-293490C93D45}"/>
    <hyperlink ref="T398" r:id="rId872" xr:uid="{9B1DAF97-AA6D-4288-ACF0-AB40E12014FE}"/>
    <hyperlink ref="T399" r:id="rId873" xr:uid="{592C7C59-0FD1-4020-990E-3B76EF288442}"/>
    <hyperlink ref="T393" r:id="rId874" xr:uid="{FA1D0332-B46C-4569-8974-4728730FE284}"/>
    <hyperlink ref="T1" r:id="rId875" xr:uid="{E9F51ACD-6FBF-4EEE-BDD8-A8C086349C44}"/>
    <hyperlink ref="T174" r:id="rId876" xr:uid="{18980DA9-E14C-4F50-97D9-3602538B148E}"/>
    <hyperlink ref="F166" r:id="rId877" xr:uid="{C48EEDBC-A3BA-4D17-8283-D0C8F7DB0B8F}"/>
    <hyperlink ref="F187" r:id="rId878" xr:uid="{1C1C6567-0B3A-48C5-8683-1B05581C4E22}"/>
    <hyperlink ref="T191" r:id="rId879" xr:uid="{DCBEEFD7-B797-4491-9547-3EBDFCD19948}"/>
    <hyperlink ref="T364" r:id="rId880" xr:uid="{B1860912-56F1-41D1-A0DD-40B25A7BFD94}"/>
    <hyperlink ref="T363" r:id="rId881" xr:uid="{A7A3C7E1-5F3D-4FA0-BFE1-9000A7F98CE8}"/>
    <hyperlink ref="T367" r:id="rId882" xr:uid="{3351513C-95D9-4DF8-B269-C912F17A4D0C}"/>
    <hyperlink ref="T365" r:id="rId883" xr:uid="{A955789F-8B81-445B-A74C-710E182B02C7}"/>
    <hyperlink ref="T366" r:id="rId884" xr:uid="{4AB624A3-E216-437B-B197-D863C5BB0C9A}"/>
    <hyperlink ref="T368" r:id="rId885" xr:uid="{AB24CA5E-623F-42AD-B5C1-D6F10B58B5C3}"/>
    <hyperlink ref="F217" r:id="rId886" xr:uid="{845C4649-7076-454A-B90A-3A732186AD31}"/>
    <hyperlink ref="F248" r:id="rId887" xr:uid="{CA3E4C46-0367-4655-BDF8-2AD5445D97C2}"/>
    <hyperlink ref="F207" r:id="rId888" xr:uid="{AFCFE2D9-EE4E-41EB-A4D4-C1C53F73C075}"/>
    <hyperlink ref="F253" r:id="rId889" xr:uid="{592E9219-5BEA-492E-8DA4-C334BEBEA7A4}"/>
    <hyperlink ref="F255" r:id="rId890" xr:uid="{D3CEFD10-94CD-4DF8-A930-DD47A57B768A}"/>
    <hyperlink ref="F70" r:id="rId891" xr:uid="{37590716-6582-4443-B263-795FA7AA1D08}"/>
    <hyperlink ref="T274" r:id="rId892" xr:uid="{F146F26B-80B8-426A-A33A-7445EDC9B8F3}"/>
    <hyperlink ref="T296" r:id="rId893" xr:uid="{32F610D0-B277-4A85-868B-206199E432C0}"/>
    <hyperlink ref="T298" r:id="rId894" xr:uid="{DA69D3D3-395D-48C3-A447-8E44F379FD97}"/>
    <hyperlink ref="T300" r:id="rId895" xr:uid="{7CB2715E-262D-4DC4-B814-6B20DFEB2EC0}"/>
    <hyperlink ref="T301" r:id="rId896" xr:uid="{A0845BDC-27F6-432D-B3FC-19E5DC42E225}"/>
    <hyperlink ref="T302" r:id="rId897" xr:uid="{81370343-7F5B-4C9A-A975-CD3DB570C346}"/>
    <hyperlink ref="T305" r:id="rId898" xr:uid="{3E89375C-4AD6-4A57-9623-58AEA3D059F2}"/>
    <hyperlink ref="T308" r:id="rId899" xr:uid="{75FDCA9B-DF79-466A-BC69-D2C96C554F67}"/>
    <hyperlink ref="T310" r:id="rId900" xr:uid="{F211D687-ACB6-47B8-AFD9-5D744B54D1E6}"/>
    <hyperlink ref="T311" r:id="rId901" xr:uid="{BDD2A074-58D5-4309-8B6B-9F9E087FC40E}"/>
    <hyperlink ref="T313" r:id="rId902" xr:uid="{44C5C2FD-EC93-4C39-8E99-401BA78BCADE}"/>
    <hyperlink ref="F318" r:id="rId903" xr:uid="{725C1765-016B-40F9-80C2-4BB1195FB32D}"/>
    <hyperlink ref="F317" r:id="rId904" xr:uid="{D96A9A99-E574-4D16-B483-EB29FC6FE8B2}"/>
    <hyperlink ref="T287" r:id="rId905" xr:uid="{72EAF9BA-CDC0-4330-BDE7-4FD43A6BB974}"/>
    <hyperlink ref="T288" r:id="rId906" xr:uid="{C91AE467-6C53-458F-A6F0-89EADECDA54A}"/>
    <hyperlink ref="F316" r:id="rId907" xr:uid="{9383B383-9AB2-4E74-B05D-35B8C2E24272}"/>
    <hyperlink ref="T373" r:id="rId908" xr:uid="{AA29B74C-60C9-4A22-BD8B-4AE8D5B17AFA}"/>
    <hyperlink ref="T322" r:id="rId909" xr:uid="{886B12EA-2BAB-4D42-91F3-31A34CD32B16}"/>
    <hyperlink ref="T344" r:id="rId910" xr:uid="{A21A663A-5C09-4545-8A12-2A72F5899636}"/>
    <hyperlink ref="F165" r:id="rId911" xr:uid="{3BE4531D-5FFB-498A-B25F-64F6BE7FD982}"/>
    <hyperlink ref="T165" r:id="rId912" xr:uid="{D3281826-36CF-4E27-8190-FB43784CC90F}"/>
    <hyperlink ref="F256" r:id="rId913" xr:uid="{7324D0FC-EC5A-4583-9D09-1C91F01B6831}"/>
    <hyperlink ref="T727" r:id="rId914" xr:uid="{9529F0CD-D4CD-44DB-BE20-798A52B2E67F}"/>
    <hyperlink ref="T90" r:id="rId915" xr:uid="{E896B10C-3DF9-4D63-BC13-44E153FD9E26}"/>
    <hyperlink ref="F104" r:id="rId916" xr:uid="{9D74BE5A-AEA0-42FA-AF4D-2A15CA846919}"/>
    <hyperlink ref="T346" r:id="rId917" xr:uid="{C5A99F3E-F9E6-4B04-9398-9531DD950C9B}"/>
    <hyperlink ref="T95" r:id="rId918" xr:uid="{BCDC7B95-23F8-40BB-BA61-0DA61EDDD66A}"/>
    <hyperlink ref="T96" r:id="rId919" xr:uid="{B9E032AB-BA2C-433A-BFC6-E8C8D03BAD6B}"/>
    <hyperlink ref="T527" r:id="rId920" xr:uid="{BD42481C-5A20-48E4-B618-D6399A996062}"/>
    <hyperlink ref="T489" r:id="rId921" xr:uid="{64FBAF52-78F9-44AC-8365-03DDC8C3E4FD}"/>
    <hyperlink ref="T491" r:id="rId922" xr:uid="{731FB753-B9E1-4A4A-A1CA-83CF5B5C4C01}"/>
    <hyperlink ref="T494" r:id="rId923" xr:uid="{AC3CE89A-AA26-4A8A-9372-AF27063728B5}"/>
    <hyperlink ref="T3" r:id="rId924" xr:uid="{CB002FEE-5D7B-4E12-A883-3DF262846A59}"/>
    <hyperlink ref="T546" r:id="rId925" xr:uid="{89CBB395-F71C-4B62-95FB-54D910244A64}"/>
    <hyperlink ref="T534" r:id="rId926" xr:uid="{75252909-6496-480C-8D4E-A824389F1EF6}"/>
    <hyperlink ref="T576" r:id="rId927" xr:uid="{379837A5-D0C9-452D-9B2C-85818AED0E0D}"/>
    <hyperlink ref="T19" r:id="rId928" xr:uid="{642BBD72-EB03-4714-B540-7417B77F131E}"/>
    <hyperlink ref="T22" r:id="rId929" xr:uid="{B1988B07-475D-489B-821C-D553A1C2FE58}"/>
    <hyperlink ref="T31" r:id="rId930" xr:uid="{5D24AB89-39FD-41FE-A6EE-8D20BB4A6453}"/>
    <hyperlink ref="T36" r:id="rId931" xr:uid="{95FB654D-50E1-4DC5-96C0-1F5BBD055288}"/>
    <hyperlink ref="T39" r:id="rId932" xr:uid="{938A05A1-91BD-4FF6-90CE-D9E02C0206A8}"/>
    <hyperlink ref="T40" r:id="rId933" xr:uid="{014B9F8E-A104-4036-928D-1F451573BCFD}"/>
    <hyperlink ref="T42" r:id="rId934" xr:uid="{94D98C27-E272-498F-AED8-EFDC14E21E4D}"/>
    <hyperlink ref="T46" r:id="rId935" xr:uid="{0E2D9A4A-34DE-4548-A274-43329C4DADD2}"/>
    <hyperlink ref="T47" r:id="rId936" xr:uid="{793CB83D-2967-4AAB-814A-D7CFB335D7F7}"/>
    <hyperlink ref="T58" r:id="rId937" xr:uid="{841E844F-0F33-4DFE-A8A0-15B870849CF2}"/>
    <hyperlink ref="T70" r:id="rId938" xr:uid="{64B988E1-E69F-4114-9889-8636C3196A4E}"/>
    <hyperlink ref="T75" r:id="rId939" xr:uid="{DB8C110E-51B9-4DE6-9C5F-57EB43AF1439}"/>
    <hyperlink ref="T81" r:id="rId940" xr:uid="{C04B5522-0A37-438A-A941-C5801701CC95}"/>
    <hyperlink ref="T87" r:id="rId941" xr:uid="{17C51CDF-2106-46AF-AC55-FF028D61EE0A}"/>
    <hyperlink ref="T94" r:id="rId942" xr:uid="{BE8A85E5-B4AB-488C-8B0E-316019F9782C}"/>
    <hyperlink ref="T92" r:id="rId943" xr:uid="{1894C016-149B-4653-A315-E19540F9B96A}"/>
    <hyperlink ref="T97" r:id="rId944" xr:uid="{DF431A4F-12F9-49F1-B86B-C7E598109847}"/>
    <hyperlink ref="T99" r:id="rId945" xr:uid="{312A3B56-AABA-4C00-99F0-9A5A8EF3ACC4}"/>
    <hyperlink ref="T105" r:id="rId946" xr:uid="{614221B5-6909-43E1-811F-7C5CC3FFCCBA}"/>
    <hyperlink ref="T107" r:id="rId947" xr:uid="{F6E1F50C-C3B1-491D-ACCB-38241330CF2C}"/>
    <hyperlink ref="T116" r:id="rId948" xr:uid="{19EBE93C-CC62-4F48-9EBB-CDB652C60874}"/>
    <hyperlink ref="T121" r:id="rId949" xr:uid="{09D9B7F1-772F-4372-B6DC-513488CE4268}"/>
    <hyperlink ref="T132" r:id="rId950" xr:uid="{C6F25969-E3E2-42A0-960F-5D313DDD4CD2}"/>
    <hyperlink ref="T131" r:id="rId951" xr:uid="{6F03B033-CD06-413A-ABDF-809755247C62}"/>
    <hyperlink ref="T135" r:id="rId952" xr:uid="{7B78EB6C-7AB5-46F0-A7D4-328F22E5F59A}"/>
    <hyperlink ref="T136" r:id="rId953" xr:uid="{BDD8FFD4-CC28-4E6B-8E17-BE3722B2FEB1}"/>
    <hyperlink ref="T575" r:id="rId954" xr:uid="{20A6081E-5A0F-42B2-A4F6-7782C06E4A8C}"/>
    <hyperlink ref="T570" r:id="rId955" xr:uid="{B688D6B6-CCD4-44AD-8F16-34F05B6A7C52}"/>
    <hyperlink ref="T571" r:id="rId956" xr:uid="{7A6A19F5-148F-4475-9917-DCA664643C7D}"/>
    <hyperlink ref="T573" r:id="rId957" xr:uid="{9B0CFFFC-B34A-48C4-BE72-357EE007F6D8}"/>
    <hyperlink ref="T765" r:id="rId958" xr:uid="{E895938F-43F8-4264-943C-A51A4F383D23}"/>
    <hyperlink ref="T766" r:id="rId959" xr:uid="{C8D99230-D572-4A04-A0F0-FD778AC61D1E}"/>
    <hyperlink ref="T767" r:id="rId960" xr:uid="{56C2C12B-8FE2-44F3-A81E-9E5CA8AD911E}"/>
    <hyperlink ref="T768" r:id="rId961" xr:uid="{580777DF-9371-4EFA-900F-D87589F5134F}"/>
    <hyperlink ref="T112" r:id="rId962" xr:uid="{4AED3F52-9F7C-4B59-A739-26293B022552}"/>
    <hyperlink ref="T214" r:id="rId963" xr:uid="{5A811CC9-F7B7-4858-9FC4-0F452DC5C6B5}"/>
    <hyperlink ref="T497" r:id="rId964" xr:uid="{6EA98734-E064-4125-9120-EBBC88B1692D}"/>
    <hyperlink ref="T498" r:id="rId965" xr:uid="{2B096E5F-E972-4984-84EC-F1C7692216E8}"/>
    <hyperlink ref="T499" r:id="rId966" xr:uid="{7FC551FE-358A-4903-87EE-E65BAD4A8EC1}"/>
    <hyperlink ref="T500" r:id="rId967" xr:uid="{0D994E85-DF53-491D-9CD3-13C17AF1C59B}"/>
    <hyperlink ref="T501" r:id="rId968" xr:uid="{FB00E54E-4068-4A71-9239-F7E3BB787A93}"/>
    <hyperlink ref="T504" r:id="rId969" xr:uid="{94F7E0DB-8288-4658-9C15-E978C0FA3E03}"/>
    <hyperlink ref="T454" r:id="rId970" xr:uid="{5DE2A59F-75F9-4E9E-AD21-5023A1108D63}"/>
    <hyperlink ref="T455" r:id="rId971" xr:uid="{36251A82-B977-46D5-A1D0-6455D0F31312}"/>
    <hyperlink ref="T460" r:id="rId972" xr:uid="{A9900BE5-D1B5-48AD-BB14-D2BAF1DA30D9}"/>
    <hyperlink ref="T464" r:id="rId973" xr:uid="{0D640F55-EA0E-4002-B1E4-34F569D2BB11}"/>
    <hyperlink ref="T463" r:id="rId974" xr:uid="{6E972C50-94D6-43DE-9B1F-0FB627DF9634}"/>
    <hyperlink ref="T465" r:id="rId975" xr:uid="{9AB1BEDF-F338-421D-8BAC-6E3DF8DC83F9}"/>
    <hyperlink ref="T470" r:id="rId976" xr:uid="{8AF855E9-CA80-46C5-931E-A7D69319F8D2}"/>
    <hyperlink ref="T469" r:id="rId977" xr:uid="{F1A88201-9694-4B66-9C03-27EBE4B67B49}"/>
    <hyperlink ref="T474" r:id="rId978" xr:uid="{88E7FC0E-9AE5-482A-A70A-5A70B34E366A}"/>
    <hyperlink ref="T473" r:id="rId979" xr:uid="{D92503D9-A5D5-423D-B259-750651DDA04F}"/>
    <hyperlink ref="T476" r:id="rId980" xr:uid="{814F6897-ED27-401C-8E3D-DCB5E0D35124}"/>
    <hyperlink ref="T481" r:id="rId981" xr:uid="{5730ADB9-1097-4C81-B41A-E56FC1AB21D2}"/>
    <hyperlink ref="T480" r:id="rId982" xr:uid="{D016C278-BAB2-4F85-88F4-B2F3EE1C9323}"/>
    <hyperlink ref="F254" r:id="rId983" xr:uid="{7F45E54C-1377-4536-AA6D-D3E7F4CA8027}"/>
    <hyperlink ref="F263" r:id="rId984" xr:uid="{FE55B369-A06C-4B4B-8EAD-0D2DDD04811F}"/>
    <hyperlink ref="F264" r:id="rId985" xr:uid="{8AFFD4DC-5B0D-4590-A9AF-985FC9E637DB}"/>
    <hyperlink ref="F265" r:id="rId986" xr:uid="{BBBCAC7D-772B-455A-A530-A18458496CC3}"/>
    <hyperlink ref="F266" r:id="rId987" xr:uid="{D7C6A446-AE57-4C47-B3AA-9193A47E7973}"/>
    <hyperlink ref="F267" r:id="rId988" xr:uid="{872A2387-DAD6-401A-94C4-F7F4AB83205F}"/>
    <hyperlink ref="F268" r:id="rId989" xr:uid="{4915FAA1-4059-4811-BFFA-4D11BCC6A3F4}"/>
    <hyperlink ref="F269" r:id="rId990" xr:uid="{22997529-CA00-484E-9170-CB6E4039AA80}"/>
    <hyperlink ref="F270" r:id="rId991" xr:uid="{8236D16F-083B-47F5-A463-C883605FC126}"/>
    <hyperlink ref="T761" r:id="rId992" xr:uid="{8B4A1A6E-02C9-4372-BF8F-FAA34C35B180}"/>
    <hyperlink ref="T560" r:id="rId993" xr:uid="{320F9CDF-EC6B-41E8-A737-68BAC2ED187F}"/>
    <hyperlink ref="T327" r:id="rId994" xr:uid="{385FB85C-93AF-4233-A49F-02270F841FE5}"/>
    <hyperlink ref="F774" r:id="rId995" display="https://kakaku.com/item/K0001223464/?lid=pc_ksearch_kakakuitem" xr:uid="{7EC40689-B571-4C2E-A7AF-3830099AA184}"/>
    <hyperlink ref="F775" r:id="rId996" display="https://kakaku.com/item/K0001223456/?lid=pc_ksearch_kakakuitem" xr:uid="{C913AD2B-3940-4E33-9A36-1A08AF9ABB78}"/>
    <hyperlink ref="F777" r:id="rId997" display="https://kakaku.com/item/K0001390259/?lid=pc_ksearch_kakakuitem" xr:uid="{A57453A6-A4A2-43D4-B5CA-3C347FDB907A}"/>
    <hyperlink ref="F776" r:id="rId998" display="https://kakaku.com/item/K0001223457/?lid=pc_ksearch_kakakuitem" xr:uid="{A1A8540A-802A-4AEA-A196-FC0B46CC1273}"/>
    <hyperlink ref="F778" r:id="rId999" display="https://kakaku.com/item/K0001223452/?lid=pc_ksearch_kakakuitem" xr:uid="{DD1B056C-6AA0-4F62-87EB-07CD3F77FDA9}"/>
    <hyperlink ref="F780" r:id="rId1000" display="https://kakaku.com/item/K0001223451/?lid=pc_ksearch_kakakuitem" xr:uid="{6339E6A3-73E9-45B9-9584-AC6DEAE8762F}"/>
    <hyperlink ref="F781" r:id="rId1001" display="https://kakaku.com/item/K0001223454/?lid=pc_ksearch_kakakuitem" xr:uid="{28B665D6-8D1F-4DB1-9DF6-684918FBEFA0}"/>
    <hyperlink ref="F779" r:id="rId1002" display="https://kakaku.com/item/K0001223450/?lid=pc_ksearch_kakakuitem" xr:uid="{13ECD9B2-D7A5-49AF-8180-19B8C272C332}"/>
    <hyperlink ref="F782" r:id="rId1003" display="https://kakaku.com/item/K0001223448/?lid=pc_ksearch_kakakuitem" xr:uid="{BAEB8186-2564-42AE-A7F2-E102B7A8C180}"/>
    <hyperlink ref="F783" r:id="rId1004" display="https://kakaku.com/item/K0001390257/?lid=pc_ksearch_kakakuitem" xr:uid="{F27CFB64-E90D-4A8E-819E-76BF0B65CF95}"/>
    <hyperlink ref="F784" r:id="rId1005" display="https://kakaku.com/item/K0001223449/?lid=pc_ksearch_kakakuitem" xr:uid="{885B53ED-585D-4670-9D54-80F390C056AC}"/>
    <hyperlink ref="F785" r:id="rId1006" display="https://kakaku.com/item/K0001223447/?lid=pc_ksearch_kakakuitem" xr:uid="{5AF4A4A6-0370-4F2B-B467-94FC759C7AD4}"/>
    <hyperlink ref="F787" r:id="rId1007" display="https://kakaku.com/item/K0001390260/?lid=pc_ksearch_kakakuitem" xr:uid="{E1DCBBE0-AB1E-497A-A9E1-35C09C963828}"/>
    <hyperlink ref="F790" r:id="rId1008" display="https://kakaku.com/item/K0001455262/?lid=pc_ksearch_kakakuitem（並行、JP）" xr:uid="{B86423A9-5D9B-4760-BC39-C683FE794427}"/>
    <hyperlink ref="F791" r:id="rId1009" display="https://kakaku.com/item/K0001390258/?lid=pc_ksearch_kakakuitem" xr:uid="{BAE6D06A-9BE2-4401-AEC8-B452991186D5}"/>
    <hyperlink ref="F792" r:id="rId1010" display="https://kakaku.com/item/K0001390254/?lid=pc_ksearch_kakakuitem" xr:uid="{949DFE47-7431-4C1E-9FBA-3CD1B31D8301}"/>
    <hyperlink ref="F789" r:id="rId1011" xr:uid="{BF7D5BE2-36D8-45F6-96D4-E0FB3053D3B6}"/>
    <hyperlink ref="F571" r:id="rId1012" xr:uid="{C3CEFB02-10E2-46A2-B920-BEF83BAB66AC}"/>
  </hyperlinks>
  <pageMargins left="0.7" right="0.7" top="0.75" bottom="0.75" header="0.3" footer="0.3"/>
  <pageSetup paperSize="9" orientation="portrait" r:id="rId10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FBB307-C4ED-47D7-8523-B69DBB4434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年式</vt:lpstr>
      <vt:lpstr>戻</vt:lpstr>
      <vt:lpstr>貼付</vt:lpstr>
      <vt:lpstr>在庫</vt:lpstr>
      <vt:lpstr>価格調査</vt:lpstr>
      <vt:lpstr>価格変更依頼</vt:lpstr>
      <vt:lpstr>CM登録</vt:lpstr>
      <vt:lpstr>申請</vt:lpstr>
      <vt:lpstr>Q商品</vt:lpstr>
      <vt:lpstr>作成 (2)</vt:lpstr>
      <vt:lpstr>作成</vt:lpstr>
      <vt:lpstr>説明</vt:lpstr>
      <vt:lpstr>引当</vt:lpstr>
      <vt:lpstr>イベント</vt:lpstr>
      <vt:lpstr>販売本数</vt:lpstr>
      <vt:lpstr>価格調査0125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a.nagaushi</dc:creator>
  <cp:lastModifiedBy>奈良 貴仁</cp:lastModifiedBy>
  <dcterms:created xsi:type="dcterms:W3CDTF">2018-07-29T04:09:25Z</dcterms:created>
  <dcterms:modified xsi:type="dcterms:W3CDTF">2024-02-07T07:00:21Z</dcterms:modified>
</cp:coreProperties>
</file>